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defaultThemeVersion="166925"/>
  <mc:AlternateContent xmlns:mc="http://schemas.openxmlformats.org/markup-compatibility/2006">
    <mc:Choice Requires="x15">
      <x15ac:absPath xmlns:x15ac="http://schemas.microsoft.com/office/spreadsheetml/2010/11/ac" url="E:\Reports\Daily-Report\"/>
    </mc:Choice>
  </mc:AlternateContent>
  <xr:revisionPtr revIDLastSave="0" documentId="13_ncr:1_{5BB9AB67-9A1F-4FD6-90BD-EC5660D60B97}" xr6:coauthVersionLast="47" xr6:coauthVersionMax="47" xr10:uidLastSave="{00000000-0000-0000-0000-000000000000}"/>
  <bookViews>
    <workbookView xWindow="-120" yWindow="-120" windowWidth="29040" windowHeight="15720" tabRatio="589" activeTab="8" xr2:uid="{DEB5FF10-2029-4FA0-852D-F128B24574D0}"/>
  </bookViews>
  <sheets>
    <sheet name="Cal" sheetId="5" r:id="rId1"/>
    <sheet name="Gas-DB" sheetId="50" r:id="rId2"/>
    <sheet name="Transport-DB" sheetId="10" r:id="rId3"/>
    <sheet name="Civil-DB" sheetId="48" r:id="rId4"/>
    <sheet name="‌Bulldozer vs Excavator-DB" sheetId="41" state="hidden" r:id="rId5"/>
    <sheet name="Work DB" sheetId="3" r:id="rId6"/>
    <sheet name="Bridge" sheetId="49" r:id="rId7"/>
    <sheet name="Daily Gas" sheetId="8" r:id="rId8"/>
    <sheet name="Daily Report (2)" sheetId="32" r:id="rId9"/>
    <sheet name="Daily Report" sheetId="2" r:id="rId10"/>
    <sheet name="Report Monthly Eng-Khatibi" sheetId="18" r:id="rId11"/>
    <sheet name="Backfill Report" sheetId="11" r:id="rId12"/>
    <sheet name="Machinary GasOil Report (2)" sheetId="53" r:id="rId13"/>
    <sheet name="Machinary GasOil Report" sheetId="7" r:id="rId14"/>
    <sheet name="Daily Water" sheetId="16" r:id="rId15"/>
    <sheet name="Description" sheetId="21" r:id="rId16"/>
    <sheet name="Coding" sheetId="15" state="hidden" r:id="rId17"/>
    <sheet name="نمودار حمل از قرضه" sheetId="35" state="hidden" r:id="rId18"/>
    <sheet name="نمودار حمل از خاکبرداری" sheetId="34" state="hidden" r:id="rId19"/>
    <sheet name="نمودار بخش و کوب " sheetId="36" state="hidden" r:id="rId20"/>
    <sheet name="خاکبرداری-خاکریزی-گازوییل" sheetId="37" state="hidden" r:id="rId21"/>
    <sheet name="نمودار خاکریزی" sheetId="38" state="hidden" r:id="rId22"/>
    <sheet name="Sheet1" sheetId="47" r:id="rId23"/>
  </sheets>
  <externalReferences>
    <externalReference r:id="rId24"/>
  </externalReferences>
  <definedNames>
    <definedName name="_xlnm._FilterDatabase" localSheetId="11" hidden="1">'Backfill Report'!$B$2:$AE$36</definedName>
    <definedName name="_xlnm._FilterDatabase" localSheetId="6" hidden="1">Bridge!$B$2:$N$19</definedName>
    <definedName name="_xlnm._FilterDatabase" localSheetId="3" hidden="1">'Civil-DB'!$C$5:$O$202</definedName>
    <definedName name="_xlnm._FilterDatabase" localSheetId="9" hidden="1">'Daily Report'!$AT$8:$AT$73</definedName>
    <definedName name="_xlnm._FilterDatabase" localSheetId="8" hidden="1">'Daily Report (2)'!$Y$9:$Y$77</definedName>
    <definedName name="_xlnm._FilterDatabase" localSheetId="13" hidden="1">'Machinary GasOil Report'!$C$4:$J$96</definedName>
    <definedName name="_xlnm._FilterDatabase" localSheetId="12" hidden="1">'Machinary GasOil Report (2)'!$B$4:$D$95</definedName>
    <definedName name="_xlnm._FilterDatabase" localSheetId="2" hidden="1">'Transport-DB'!$C$5:$R$5338</definedName>
    <definedName name="_xlnm.Print_Area" localSheetId="11">'Backfill Report'!$B$2:$Y$36</definedName>
    <definedName name="_xlnm.Print_Area" localSheetId="6">Bridge!$A$3:$N$40</definedName>
    <definedName name="_xlnm.Print_Area" localSheetId="4">Table3[#All]</definedName>
    <definedName name="_xlnm.Print_Area" localSheetId="0">Cal!$C$2:$H$6</definedName>
    <definedName name="_xlnm.Print_Area" localSheetId="3">'Civil-DB'!$B$1:$O$254</definedName>
    <definedName name="_xlnm.Print_Area" localSheetId="16">Coding!$C$5:$G$83</definedName>
    <definedName name="_xlnm.Print_Area" localSheetId="7">'Daily Gas'!$AH$2:$AK$41</definedName>
    <definedName name="_xlnm.Print_Area" localSheetId="9">'Daily Report'!$B$5:$AQ$73</definedName>
    <definedName name="_xlnm.Print_Area" localSheetId="8">'Daily Report (2)'!$B$5:$V$79</definedName>
    <definedName name="_xlnm.Print_Area" localSheetId="14">'Daily Water'!$X$2:$Z$37</definedName>
    <definedName name="_xlnm.Print_Area" localSheetId="15">Description!$A$1:$B$26</definedName>
    <definedName name="_xlnm.Print_Area" localSheetId="13">'Machinary GasOil Report'!$B$2:$M$96</definedName>
    <definedName name="_xlnm.Print_Area" localSheetId="12">'Machinary GasOil Report (2)'!$A$1:$M$101</definedName>
    <definedName name="_xlnm.Print_Area" localSheetId="10">'Report Monthly Eng-Khatibi'!$B$2:$M$13</definedName>
    <definedName name="_xlnm.Print_Area" localSheetId="2">'Transport-DB'!$B$1:$R$5852</definedName>
    <definedName name="_xlnm.Print_Area" localSheetId="5">'Work DB'!$C$3:$BN$739</definedName>
    <definedName name="_xlnm.Print_Titles" localSheetId="3">'Civil-DB'!$2:$5</definedName>
    <definedName name="_xlnm.Print_Titles" localSheetId="2">'Transport-DB'!$2:$5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5672" i="10" l="1"/>
  <c r="N5672" i="10"/>
  <c r="P5672" i="10"/>
  <c r="Q5672" i="10"/>
  <c r="B5677" i="10"/>
  <c r="N5677" i="10"/>
  <c r="P5677" i="10"/>
  <c r="Q5677" i="10"/>
  <c r="B5669" i="10"/>
  <c r="B5670" i="10"/>
  <c r="B5671" i="10"/>
  <c r="B5673" i="10"/>
  <c r="B5674" i="10"/>
  <c r="B5675" i="10"/>
  <c r="B5676" i="10"/>
  <c r="B5678" i="10"/>
  <c r="B5679" i="10"/>
  <c r="B5680" i="10"/>
  <c r="B5681" i="10"/>
  <c r="B5682" i="10"/>
  <c r="B5683" i="10"/>
  <c r="B5684" i="10"/>
  <c r="B5685" i="10"/>
  <c r="B5686" i="10"/>
  <c r="B5687" i="10"/>
  <c r="B5688" i="10"/>
  <c r="B5689" i="10"/>
  <c r="B5690" i="10"/>
  <c r="B5691" i="10"/>
  <c r="B5692" i="10"/>
  <c r="B5693" i="10"/>
  <c r="B5694" i="10"/>
  <c r="B5695" i="10"/>
  <c r="B5696" i="10"/>
  <c r="B5697" i="10"/>
  <c r="B5698" i="10"/>
  <c r="B5699" i="10"/>
  <c r="B5700" i="10"/>
  <c r="B5701" i="10"/>
  <c r="B5702" i="10"/>
  <c r="E5669" i="10"/>
  <c r="E5670" i="10"/>
  <c r="E5671" i="10"/>
  <c r="E5673" i="10"/>
  <c r="E5674" i="10"/>
  <c r="E5675" i="10"/>
  <c r="E5676" i="10"/>
  <c r="E5678" i="10"/>
  <c r="E5679" i="10"/>
  <c r="E5680" i="10"/>
  <c r="E5681" i="10"/>
  <c r="E5682" i="10"/>
  <c r="E5683" i="10"/>
  <c r="E5684" i="10"/>
  <c r="E5685" i="10"/>
  <c r="E5686" i="10"/>
  <c r="E5687" i="10"/>
  <c r="E5688" i="10"/>
  <c r="E5689" i="10"/>
  <c r="E5690" i="10"/>
  <c r="E5691" i="10"/>
  <c r="E5692" i="10"/>
  <c r="E5693" i="10"/>
  <c r="E5694" i="10"/>
  <c r="E5695" i="10"/>
  <c r="E5696" i="10"/>
  <c r="E5697" i="10"/>
  <c r="E5698" i="10"/>
  <c r="E5699" i="10"/>
  <c r="E5700" i="10"/>
  <c r="E5701" i="10"/>
  <c r="E5702" i="10"/>
  <c r="F5669" i="10"/>
  <c r="F5670" i="10"/>
  <c r="F5671" i="10"/>
  <c r="F5673" i="10"/>
  <c r="F5674" i="10"/>
  <c r="F5675" i="10"/>
  <c r="F5676" i="10"/>
  <c r="F5678" i="10"/>
  <c r="F5679" i="10"/>
  <c r="F5680" i="10"/>
  <c r="F5681" i="10"/>
  <c r="F5682" i="10"/>
  <c r="F5683" i="10"/>
  <c r="F5684" i="10"/>
  <c r="F5685" i="10"/>
  <c r="F5686" i="10"/>
  <c r="F5687" i="10"/>
  <c r="F5688" i="10"/>
  <c r="F5689" i="10"/>
  <c r="F5690" i="10"/>
  <c r="F5691" i="10"/>
  <c r="F5692" i="10"/>
  <c r="F5693" i="10"/>
  <c r="F5694" i="10"/>
  <c r="F5695" i="10"/>
  <c r="F5696" i="10"/>
  <c r="F5697" i="10"/>
  <c r="F5698" i="10"/>
  <c r="F5699" i="10"/>
  <c r="F5700" i="10"/>
  <c r="F5701" i="10"/>
  <c r="F5702" i="10"/>
  <c r="G5669" i="10"/>
  <c r="G5670" i="10"/>
  <c r="G5671" i="10"/>
  <c r="G5673" i="10"/>
  <c r="G5674" i="10"/>
  <c r="G5675" i="10"/>
  <c r="G5676" i="10"/>
  <c r="G5678" i="10"/>
  <c r="G5679" i="10"/>
  <c r="G5680" i="10"/>
  <c r="G5681" i="10"/>
  <c r="G5682" i="10"/>
  <c r="G5683" i="10"/>
  <c r="G5684" i="10"/>
  <c r="G5685" i="10"/>
  <c r="G5686" i="10"/>
  <c r="G5687" i="10"/>
  <c r="G5688" i="10"/>
  <c r="G5689" i="10"/>
  <c r="G5690" i="10"/>
  <c r="G5691" i="10"/>
  <c r="G5692" i="10"/>
  <c r="G5693" i="10"/>
  <c r="G5694" i="10"/>
  <c r="G5695" i="10"/>
  <c r="G5696" i="10"/>
  <c r="G5697" i="10"/>
  <c r="G5698" i="10"/>
  <c r="G5699" i="10"/>
  <c r="G5700" i="10"/>
  <c r="G5701" i="10"/>
  <c r="G5702" i="10"/>
  <c r="H5669" i="10"/>
  <c r="O5669" i="10" s="1"/>
  <c r="H5670" i="10"/>
  <c r="O5670" i="10" s="1"/>
  <c r="H5671" i="10"/>
  <c r="H5680" i="10"/>
  <c r="P5680" i="10" s="1"/>
  <c r="H5681" i="10"/>
  <c r="H5682" i="10"/>
  <c r="H5683" i="10"/>
  <c r="H5684" i="10"/>
  <c r="H5685" i="10"/>
  <c r="H5686" i="10"/>
  <c r="H5689" i="10"/>
  <c r="H5690" i="10"/>
  <c r="H5691" i="10"/>
  <c r="H5692" i="10"/>
  <c r="H5693" i="10"/>
  <c r="H5694" i="10"/>
  <c r="H5695" i="10"/>
  <c r="H5696" i="10"/>
  <c r="O5696" i="10" s="1"/>
  <c r="H5697" i="10"/>
  <c r="H5698" i="10"/>
  <c r="H5699" i="10"/>
  <c r="H5700" i="10"/>
  <c r="H5701" i="10"/>
  <c r="P5701" i="10" s="1"/>
  <c r="H5702" i="10"/>
  <c r="N5669" i="10"/>
  <c r="N5670" i="10"/>
  <c r="N5671" i="10"/>
  <c r="N5673" i="10"/>
  <c r="N5674" i="10"/>
  <c r="N5675" i="10"/>
  <c r="N5676" i="10"/>
  <c r="N5678" i="10"/>
  <c r="N5679" i="10"/>
  <c r="N5680" i="10"/>
  <c r="N5681" i="10"/>
  <c r="N5682" i="10"/>
  <c r="N5683" i="10"/>
  <c r="N5684" i="10"/>
  <c r="N5685" i="10"/>
  <c r="N5686" i="10"/>
  <c r="N5687" i="10"/>
  <c r="N5688" i="10"/>
  <c r="N5689" i="10"/>
  <c r="N5690" i="10"/>
  <c r="N5691" i="10"/>
  <c r="N5692" i="10"/>
  <c r="N5693" i="10"/>
  <c r="N5694" i="10"/>
  <c r="N5695" i="10"/>
  <c r="N5696" i="10"/>
  <c r="N5697" i="10"/>
  <c r="N5698" i="10"/>
  <c r="N5699" i="10"/>
  <c r="N5700" i="10"/>
  <c r="N5701" i="10"/>
  <c r="N5702" i="10"/>
  <c r="O5671" i="10"/>
  <c r="O5673" i="10"/>
  <c r="O5674" i="10"/>
  <c r="O5675" i="10"/>
  <c r="O5676" i="10"/>
  <c r="O5680" i="10"/>
  <c r="O5681" i="10"/>
  <c r="O5682" i="10"/>
  <c r="O5683" i="10"/>
  <c r="O5684" i="10"/>
  <c r="O5685" i="10"/>
  <c r="O5686" i="10"/>
  <c r="O5689" i="10"/>
  <c r="O5690" i="10"/>
  <c r="O5691" i="10"/>
  <c r="O5692" i="10"/>
  <c r="O5693" i="10"/>
  <c r="O5694" i="10"/>
  <c r="O5695" i="10"/>
  <c r="O5697" i="10"/>
  <c r="O5698" i="10"/>
  <c r="O5699" i="10"/>
  <c r="O5700" i="10"/>
  <c r="O5701" i="10"/>
  <c r="O5702" i="10"/>
  <c r="P5669" i="10"/>
  <c r="P5670" i="10"/>
  <c r="P5671" i="10"/>
  <c r="P5673" i="10"/>
  <c r="P5674" i="10"/>
  <c r="P5675" i="10"/>
  <c r="P5676" i="10"/>
  <c r="P5678" i="10"/>
  <c r="P5679" i="10"/>
  <c r="P5681" i="10"/>
  <c r="P5682" i="10"/>
  <c r="P5683" i="10"/>
  <c r="P5684" i="10"/>
  <c r="P5685" i="10"/>
  <c r="P5686" i="10"/>
  <c r="P5687" i="10"/>
  <c r="P5688" i="10"/>
  <c r="P5689" i="10"/>
  <c r="P5690" i="10"/>
  <c r="P5691" i="10"/>
  <c r="P5692" i="10"/>
  <c r="P5693" i="10"/>
  <c r="P5694" i="10"/>
  <c r="P5695" i="10"/>
  <c r="P5696" i="10"/>
  <c r="P5697" i="10"/>
  <c r="P5698" i="10"/>
  <c r="P5699" i="10"/>
  <c r="P5700" i="10"/>
  <c r="P5702" i="10"/>
  <c r="Q5669" i="10"/>
  <c r="Q5670" i="10"/>
  <c r="Q5671" i="10"/>
  <c r="Q5673" i="10"/>
  <c r="Q5675" i="10"/>
  <c r="Q5678" i="10"/>
  <c r="Q5679" i="10"/>
  <c r="Q5680" i="10"/>
  <c r="Q5681" i="10"/>
  <c r="Q5682" i="10"/>
  <c r="Q5683" i="10"/>
  <c r="Q5684" i="10"/>
  <c r="Q5685" i="10"/>
  <c r="Q5686" i="10"/>
  <c r="Q5687" i="10"/>
  <c r="Q5688" i="10"/>
  <c r="Q5689" i="10"/>
  <c r="Q5690" i="10"/>
  <c r="Q5691" i="10"/>
  <c r="Q5692" i="10"/>
  <c r="Q5693" i="10"/>
  <c r="Q5694" i="10"/>
  <c r="Q5695" i="10"/>
  <c r="Q5696" i="10"/>
  <c r="Q5697" i="10"/>
  <c r="Q5698" i="10"/>
  <c r="Q5699" i="10"/>
  <c r="Q5700" i="10"/>
  <c r="Q5701" i="10"/>
  <c r="Q5702" i="10"/>
  <c r="B5668" i="10"/>
  <c r="E5668" i="10"/>
  <c r="F5668" i="10"/>
  <c r="G5668" i="10"/>
  <c r="H5668" i="10"/>
  <c r="O5668" i="10" s="1"/>
  <c r="N5668" i="10"/>
  <c r="P5668" i="10"/>
  <c r="Q5668" i="10"/>
  <c r="L22" i="49"/>
  <c r="B5641" i="10"/>
  <c r="N5641" i="10"/>
  <c r="O5641" i="10"/>
  <c r="P5641" i="10"/>
  <c r="E198" i="48"/>
  <c r="B5635" i="10"/>
  <c r="B5636" i="10"/>
  <c r="B5637" i="10"/>
  <c r="B5638" i="10"/>
  <c r="B5639" i="10"/>
  <c r="B5640" i="10"/>
  <c r="B5642" i="10"/>
  <c r="B5643" i="10"/>
  <c r="B5644" i="10"/>
  <c r="B5645" i="10"/>
  <c r="B5646" i="10"/>
  <c r="B5647" i="10"/>
  <c r="B5648" i="10"/>
  <c r="B5649" i="10"/>
  <c r="B5650" i="10"/>
  <c r="B5651" i="10"/>
  <c r="B5652" i="10"/>
  <c r="B5653" i="10"/>
  <c r="B5654" i="10"/>
  <c r="B5655" i="10"/>
  <c r="B5656" i="10"/>
  <c r="B5657" i="10"/>
  <c r="B5658" i="10"/>
  <c r="B5659" i="10"/>
  <c r="B5660" i="10"/>
  <c r="B5661" i="10"/>
  <c r="B5662" i="10"/>
  <c r="B5663" i="10"/>
  <c r="B5664" i="10"/>
  <c r="B5665" i="10"/>
  <c r="B5666" i="10"/>
  <c r="B5667" i="10"/>
  <c r="E5635" i="10"/>
  <c r="E5636" i="10"/>
  <c r="E5637" i="10"/>
  <c r="E5638" i="10"/>
  <c r="E5639" i="10"/>
  <c r="E5640" i="10"/>
  <c r="E5642" i="10"/>
  <c r="E5643" i="10"/>
  <c r="E5644" i="10"/>
  <c r="E5645" i="10"/>
  <c r="E5646" i="10"/>
  <c r="E5647" i="10"/>
  <c r="E5648" i="10"/>
  <c r="E5649" i="10"/>
  <c r="E5650" i="10"/>
  <c r="E5651" i="10"/>
  <c r="E5652" i="10"/>
  <c r="E5653" i="10"/>
  <c r="E5654" i="10"/>
  <c r="E5655" i="10"/>
  <c r="E5656" i="10"/>
  <c r="E5657" i="10"/>
  <c r="E5658" i="10"/>
  <c r="E5659" i="10"/>
  <c r="E5660" i="10"/>
  <c r="E5661" i="10"/>
  <c r="E5662" i="10"/>
  <c r="E5663" i="10"/>
  <c r="E5664" i="10"/>
  <c r="E5665" i="10"/>
  <c r="E5666" i="10"/>
  <c r="E5667" i="10"/>
  <c r="F5635" i="10"/>
  <c r="F5636" i="10"/>
  <c r="F5637" i="10"/>
  <c r="F5638" i="10"/>
  <c r="F5639" i="10"/>
  <c r="F5640" i="10"/>
  <c r="F5642" i="10"/>
  <c r="F5643" i="10"/>
  <c r="F5644" i="10"/>
  <c r="F5645" i="10"/>
  <c r="F5646" i="10"/>
  <c r="F5647" i="10"/>
  <c r="F5648" i="10"/>
  <c r="F5649" i="10"/>
  <c r="F5650" i="10"/>
  <c r="F5651" i="10"/>
  <c r="F5652" i="10"/>
  <c r="F5653" i="10"/>
  <c r="F5654" i="10"/>
  <c r="F5655" i="10"/>
  <c r="F5656" i="10"/>
  <c r="F5657" i="10"/>
  <c r="F5658" i="10"/>
  <c r="F5659" i="10"/>
  <c r="F5660" i="10"/>
  <c r="F5661" i="10"/>
  <c r="F5662" i="10"/>
  <c r="F5663" i="10"/>
  <c r="F5664" i="10"/>
  <c r="F5665" i="10"/>
  <c r="F5666" i="10"/>
  <c r="F5667" i="10"/>
  <c r="G5635" i="10"/>
  <c r="G5636" i="10"/>
  <c r="G5637" i="10"/>
  <c r="G5638" i="10"/>
  <c r="G5639" i="10"/>
  <c r="G5640" i="10"/>
  <c r="G5642" i="10"/>
  <c r="G5643" i="10"/>
  <c r="G5644" i="10"/>
  <c r="G5645" i="10"/>
  <c r="G5646" i="10"/>
  <c r="G5647" i="10"/>
  <c r="G5648" i="10"/>
  <c r="G5649" i="10"/>
  <c r="G5650" i="10"/>
  <c r="G5651" i="10"/>
  <c r="G5652" i="10"/>
  <c r="G5653" i="10"/>
  <c r="G5654" i="10"/>
  <c r="G5655" i="10"/>
  <c r="G5656" i="10"/>
  <c r="G5657" i="10"/>
  <c r="G5658" i="10"/>
  <c r="G5659" i="10"/>
  <c r="G5660" i="10"/>
  <c r="G5661" i="10"/>
  <c r="G5662" i="10"/>
  <c r="G5663" i="10"/>
  <c r="G5664" i="10"/>
  <c r="G5665" i="10"/>
  <c r="G5666" i="10"/>
  <c r="G5667" i="10"/>
  <c r="H5635" i="10"/>
  <c r="O5635" i="10" s="1"/>
  <c r="H5636" i="10"/>
  <c r="O5636" i="10" s="1"/>
  <c r="H5637" i="10"/>
  <c r="H5645" i="10"/>
  <c r="P5645" i="10" s="1"/>
  <c r="H5646" i="10"/>
  <c r="H5647" i="10"/>
  <c r="H5648" i="10"/>
  <c r="H5649" i="10"/>
  <c r="H5650" i="10"/>
  <c r="H5651" i="10"/>
  <c r="H5654" i="10"/>
  <c r="P5654" i="10" s="1"/>
  <c r="H5655" i="10"/>
  <c r="H5656" i="10"/>
  <c r="H5657" i="10"/>
  <c r="H5658" i="10"/>
  <c r="H5659" i="10"/>
  <c r="H5660" i="10"/>
  <c r="H5661" i="10"/>
  <c r="O5661" i="10" s="1"/>
  <c r="H5662" i="10"/>
  <c r="H5663" i="10"/>
  <c r="H5664" i="10"/>
  <c r="H5665" i="10"/>
  <c r="H5666" i="10"/>
  <c r="P5666" i="10" s="1"/>
  <c r="H5667" i="10"/>
  <c r="N5635" i="10"/>
  <c r="N5636" i="10"/>
  <c r="N5637" i="10"/>
  <c r="N5638" i="10"/>
  <c r="N5639" i="10"/>
  <c r="N5640" i="10"/>
  <c r="N5642" i="10"/>
  <c r="N5643" i="10"/>
  <c r="N5644" i="10"/>
  <c r="N5645" i="10"/>
  <c r="N5646" i="10"/>
  <c r="N5647" i="10"/>
  <c r="N5648" i="10"/>
  <c r="N5649" i="10"/>
  <c r="N5650" i="10"/>
  <c r="N5651" i="10"/>
  <c r="N5652" i="10"/>
  <c r="N5653" i="10"/>
  <c r="N5654" i="10"/>
  <c r="N5655" i="10"/>
  <c r="N5656" i="10"/>
  <c r="N5657" i="10"/>
  <c r="N5658" i="10"/>
  <c r="N5659" i="10"/>
  <c r="N5660" i="10"/>
  <c r="N5661" i="10"/>
  <c r="N5662" i="10"/>
  <c r="N5663" i="10"/>
  <c r="N5664" i="10"/>
  <c r="N5665" i="10"/>
  <c r="N5666" i="10"/>
  <c r="N5667" i="10"/>
  <c r="O5637" i="10"/>
  <c r="O5639" i="10"/>
  <c r="O5642" i="10"/>
  <c r="O5645" i="10"/>
  <c r="O5646" i="10"/>
  <c r="O5647" i="10"/>
  <c r="O5648" i="10"/>
  <c r="O5649" i="10"/>
  <c r="O5650" i="10"/>
  <c r="O5651" i="10"/>
  <c r="O5654" i="10"/>
  <c r="O5655" i="10"/>
  <c r="O5656" i="10"/>
  <c r="O5657" i="10"/>
  <c r="O5658" i="10"/>
  <c r="O5659" i="10"/>
  <c r="O5660" i="10"/>
  <c r="O5662" i="10"/>
  <c r="O5663" i="10"/>
  <c r="O5664" i="10"/>
  <c r="O5665" i="10"/>
  <c r="O5666" i="10"/>
  <c r="O5667" i="10"/>
  <c r="P5635" i="10"/>
  <c r="P5636" i="10"/>
  <c r="P5637" i="10"/>
  <c r="P5638" i="10"/>
  <c r="P5639" i="10"/>
  <c r="P5640" i="10"/>
  <c r="P5642" i="10"/>
  <c r="P5643" i="10"/>
  <c r="P5644" i="10"/>
  <c r="P5646" i="10"/>
  <c r="P5647" i="10"/>
  <c r="P5648" i="10"/>
  <c r="P5649" i="10"/>
  <c r="P5650" i="10"/>
  <c r="P5651" i="10"/>
  <c r="P5652" i="10"/>
  <c r="P5653" i="10"/>
  <c r="P5655" i="10"/>
  <c r="P5656" i="10"/>
  <c r="P5657" i="10"/>
  <c r="P5658" i="10"/>
  <c r="P5659" i="10"/>
  <c r="P5660" i="10"/>
  <c r="P5661" i="10"/>
  <c r="P5662" i="10"/>
  <c r="P5663" i="10"/>
  <c r="P5664" i="10"/>
  <c r="P5665" i="10"/>
  <c r="P5667" i="10"/>
  <c r="Q5635" i="10"/>
  <c r="Q5636" i="10"/>
  <c r="Q5637" i="10"/>
  <c r="Q5638" i="10"/>
  <c r="Q5639" i="10"/>
  <c r="Q5640" i="10"/>
  <c r="Q5642" i="10"/>
  <c r="Q5643" i="10"/>
  <c r="Q5644" i="10"/>
  <c r="Q5645" i="10"/>
  <c r="Q5646" i="10"/>
  <c r="Q5647" i="10"/>
  <c r="Q5648" i="10"/>
  <c r="Q5649" i="10"/>
  <c r="Q5650" i="10"/>
  <c r="Q5651" i="10"/>
  <c r="Q5652" i="10"/>
  <c r="Q5653" i="10"/>
  <c r="Q5654" i="10"/>
  <c r="Q5655" i="10"/>
  <c r="Q5656" i="10"/>
  <c r="Q5657" i="10"/>
  <c r="Q5658" i="10"/>
  <c r="Q5659" i="10"/>
  <c r="Q5660" i="10"/>
  <c r="Q5661" i="10"/>
  <c r="Q5662" i="10"/>
  <c r="Q5663" i="10"/>
  <c r="Q5664" i="10"/>
  <c r="Q5665" i="10"/>
  <c r="Q5666" i="10"/>
  <c r="Q5667" i="10"/>
  <c r="B5634" i="10"/>
  <c r="E5634" i="10"/>
  <c r="F5634" i="10"/>
  <c r="G5634" i="10"/>
  <c r="H5634" i="10"/>
  <c r="O5634" i="10" s="1"/>
  <c r="N5634" i="10"/>
  <c r="P5634" i="10"/>
  <c r="Q5634" i="10"/>
  <c r="M9" i="53"/>
  <c r="M10" i="53"/>
  <c r="M11" i="53"/>
  <c r="M12" i="53"/>
  <c r="M13" i="53"/>
  <c r="M14" i="53"/>
  <c r="M15" i="53"/>
  <c r="M16" i="53"/>
  <c r="M17" i="53"/>
  <c r="M18" i="53"/>
  <c r="M19" i="53"/>
  <c r="M20" i="53"/>
  <c r="M21" i="53"/>
  <c r="M22" i="53"/>
  <c r="M23" i="53"/>
  <c r="M24" i="53"/>
  <c r="M25" i="53"/>
  <c r="M26" i="53"/>
  <c r="M27" i="53"/>
  <c r="M28" i="53"/>
  <c r="M29" i="53"/>
  <c r="M30" i="53"/>
  <c r="M31" i="53"/>
  <c r="M32" i="53"/>
  <c r="M33" i="53"/>
  <c r="M34" i="53"/>
  <c r="M35" i="53"/>
  <c r="M36" i="53"/>
  <c r="M37" i="53"/>
  <c r="M38" i="53"/>
  <c r="M39" i="53"/>
  <c r="M40" i="53"/>
  <c r="M41" i="53"/>
  <c r="M42" i="53"/>
  <c r="M43" i="53"/>
  <c r="M44" i="53"/>
  <c r="M45" i="53"/>
  <c r="M46" i="53"/>
  <c r="M47" i="53"/>
  <c r="M48" i="53"/>
  <c r="M49" i="53"/>
  <c r="M50" i="53"/>
  <c r="M51" i="53"/>
  <c r="M52" i="53"/>
  <c r="M53" i="53"/>
  <c r="M54" i="53"/>
  <c r="M55" i="53"/>
  <c r="M56" i="53"/>
  <c r="M57" i="53"/>
  <c r="M58" i="53"/>
  <c r="M59" i="53"/>
  <c r="M60" i="53"/>
  <c r="M61" i="53"/>
  <c r="M62" i="53"/>
  <c r="M63" i="53"/>
  <c r="M64" i="53"/>
  <c r="M65" i="53"/>
  <c r="M66" i="53"/>
  <c r="M67" i="53"/>
  <c r="M68" i="53"/>
  <c r="M69" i="53"/>
  <c r="M70" i="53"/>
  <c r="M71" i="53"/>
  <c r="M72" i="53"/>
  <c r="M73" i="53"/>
  <c r="M74" i="53"/>
  <c r="M75" i="53"/>
  <c r="M76" i="53"/>
  <c r="M77" i="53"/>
  <c r="M78" i="53"/>
  <c r="M79" i="53"/>
  <c r="M80" i="53"/>
  <c r="M81" i="53"/>
  <c r="M82" i="53"/>
  <c r="M83" i="53"/>
  <c r="M84" i="53"/>
  <c r="M85" i="53"/>
  <c r="M86" i="53"/>
  <c r="M87" i="53"/>
  <c r="M88" i="53"/>
  <c r="M89" i="53"/>
  <c r="M90" i="53"/>
  <c r="M8" i="53"/>
  <c r="M7" i="53"/>
  <c r="M93" i="53"/>
  <c r="M94" i="53" s="1"/>
  <c r="M4" i="53"/>
  <c r="M91" i="53" l="1"/>
  <c r="M92" i="53" s="1"/>
  <c r="P5177" i="10" l="1"/>
  <c r="O5177" i="10"/>
  <c r="N5177" i="10"/>
  <c r="P5075" i="10"/>
  <c r="O5075" i="10"/>
  <c r="N5075" i="10"/>
  <c r="P5073" i="10"/>
  <c r="O5073" i="10"/>
  <c r="N5073" i="10"/>
  <c r="P5044" i="10"/>
  <c r="O5044" i="10"/>
  <c r="N5044" i="10"/>
  <c r="P4935" i="10"/>
  <c r="O4935" i="10"/>
  <c r="N4935" i="10"/>
  <c r="P4797" i="10"/>
  <c r="O4797" i="10"/>
  <c r="N4797" i="10"/>
  <c r="P4763" i="10"/>
  <c r="O4763" i="10"/>
  <c r="N4763" i="10"/>
  <c r="P4725" i="10"/>
  <c r="O4725" i="10"/>
  <c r="N4725" i="10"/>
  <c r="P4654" i="10"/>
  <c r="O4654" i="10"/>
  <c r="N4654" i="10"/>
  <c r="P4653" i="10"/>
  <c r="O4653" i="10"/>
  <c r="N4653" i="10"/>
  <c r="P4618" i="10"/>
  <c r="O4618" i="10"/>
  <c r="N4618" i="10"/>
  <c r="P4585" i="10"/>
  <c r="O4585" i="10"/>
  <c r="N4585" i="10"/>
  <c r="P4551" i="10"/>
  <c r="O4551" i="10"/>
  <c r="N4551" i="10"/>
  <c r="P4517" i="10"/>
  <c r="O4517" i="10"/>
  <c r="N4517" i="10"/>
  <c r="P4482" i="10"/>
  <c r="O4482" i="10"/>
  <c r="N4482" i="10"/>
  <c r="P4450" i="10"/>
  <c r="O4450" i="10"/>
  <c r="N4450" i="10"/>
  <c r="P4448" i="10"/>
  <c r="O4448" i="10"/>
  <c r="N4448" i="10"/>
  <c r="P4410" i="10"/>
  <c r="O4410" i="10"/>
  <c r="N4410" i="10"/>
  <c r="P4380" i="10"/>
  <c r="O4380" i="10"/>
  <c r="N4380" i="10"/>
  <c r="P4312" i="10"/>
  <c r="O4312" i="10"/>
  <c r="N4312" i="10"/>
  <c r="P4279" i="10"/>
  <c r="O4279" i="10"/>
  <c r="N4279" i="10"/>
  <c r="P4249" i="10"/>
  <c r="O4249" i="10"/>
  <c r="N4249" i="10"/>
  <c r="P4244" i="10"/>
  <c r="O4244" i="10"/>
  <c r="N4244" i="10"/>
  <c r="P4212" i="10"/>
  <c r="O4212" i="10"/>
  <c r="N4212" i="10"/>
  <c r="P4211" i="10"/>
  <c r="O4211" i="10"/>
  <c r="N4211" i="10"/>
  <c r="P4106" i="10"/>
  <c r="O4106" i="10"/>
  <c r="N4106" i="10"/>
  <c r="P4031" i="10"/>
  <c r="O4031" i="10"/>
  <c r="N4031" i="10"/>
  <c r="P3996" i="10"/>
  <c r="O3996" i="10"/>
  <c r="N3996" i="10"/>
  <c r="P3964" i="10"/>
  <c r="O3964" i="10"/>
  <c r="N3964" i="10"/>
  <c r="P3960" i="10"/>
  <c r="O3960" i="10"/>
  <c r="N3960" i="10"/>
  <c r="P3881" i="10"/>
  <c r="O3881" i="10"/>
  <c r="N3881" i="10"/>
  <c r="P3843" i="10"/>
  <c r="O3843" i="10"/>
  <c r="N3843" i="10"/>
  <c r="P3806" i="10"/>
  <c r="O3806" i="10"/>
  <c r="N3806" i="10"/>
  <c r="P3784" i="10"/>
  <c r="O3784" i="10"/>
  <c r="N3784" i="10"/>
  <c r="P3770" i="10"/>
  <c r="O3770" i="10"/>
  <c r="N3770" i="10"/>
  <c r="P3769" i="10"/>
  <c r="O3769" i="10"/>
  <c r="N3769" i="10"/>
  <c r="P3768" i="10"/>
  <c r="O3768" i="10"/>
  <c r="N3768" i="10"/>
  <c r="P3733" i="10"/>
  <c r="O3733" i="10"/>
  <c r="N3733" i="10"/>
  <c r="P3732" i="10"/>
  <c r="O3732" i="10"/>
  <c r="N3732" i="10"/>
  <c r="P3189" i="10"/>
  <c r="O3189" i="10"/>
  <c r="N3189" i="10"/>
  <c r="P3158" i="10"/>
  <c r="O3158" i="10"/>
  <c r="N3158" i="10"/>
  <c r="P3155" i="10"/>
  <c r="O3155" i="10"/>
  <c r="N3155" i="10"/>
  <c r="P3119" i="10"/>
  <c r="O3119" i="10"/>
  <c r="N3119" i="10"/>
  <c r="P3116" i="10"/>
  <c r="O3116" i="10"/>
  <c r="N3116" i="10"/>
  <c r="P3044" i="10"/>
  <c r="O3044" i="10"/>
  <c r="N3044" i="10"/>
  <c r="P3043" i="10"/>
  <c r="O3043" i="10"/>
  <c r="N3043" i="10"/>
  <c r="P3006" i="10"/>
  <c r="O3006" i="10"/>
  <c r="N3006" i="10"/>
  <c r="P3005" i="10"/>
  <c r="O3005" i="10"/>
  <c r="N3005" i="10"/>
  <c r="P2967" i="10"/>
  <c r="O2967" i="10"/>
  <c r="N2967" i="10"/>
  <c r="P2929" i="10"/>
  <c r="O2929" i="10"/>
  <c r="N2929" i="10"/>
  <c r="P2563" i="10"/>
  <c r="O2563" i="10"/>
  <c r="N2563" i="10"/>
  <c r="P2527" i="10"/>
  <c r="O2527" i="10"/>
  <c r="N2527" i="10"/>
  <c r="P2495" i="10"/>
  <c r="O2495" i="10"/>
  <c r="N2495" i="10"/>
  <c r="P2460" i="10"/>
  <c r="O2460" i="10"/>
  <c r="N2460" i="10"/>
  <c r="P2428" i="10"/>
  <c r="O2428" i="10"/>
  <c r="N2428" i="10"/>
  <c r="P2395" i="10"/>
  <c r="O2395" i="10"/>
  <c r="N2395" i="10"/>
  <c r="P2335" i="10"/>
  <c r="O2335" i="10"/>
  <c r="N2335" i="10"/>
  <c r="P2302" i="10"/>
  <c r="O2302" i="10"/>
  <c r="N2302" i="10"/>
  <c r="P2067" i="10"/>
  <c r="O2067" i="10"/>
  <c r="N2067" i="10"/>
  <c r="P2046" i="10"/>
  <c r="O2046" i="10"/>
  <c r="N2046" i="10"/>
  <c r="P1969" i="10"/>
  <c r="O1969" i="10"/>
  <c r="N1969" i="10"/>
  <c r="P1968" i="10"/>
  <c r="O1968" i="10"/>
  <c r="N1968" i="10"/>
  <c r="P1947" i="10"/>
  <c r="O1947" i="10"/>
  <c r="N1947" i="10"/>
  <c r="P1945" i="10"/>
  <c r="O1945" i="10"/>
  <c r="N1945" i="10"/>
  <c r="P1898" i="10"/>
  <c r="O1898" i="10"/>
  <c r="N1898" i="10"/>
  <c r="P1896" i="10"/>
  <c r="O1896" i="10"/>
  <c r="N1896" i="10"/>
  <c r="P1872" i="10"/>
  <c r="O1872" i="10"/>
  <c r="N1872" i="10"/>
  <c r="P1871" i="10"/>
  <c r="O1871" i="10"/>
  <c r="N1871" i="10"/>
  <c r="P1827" i="10"/>
  <c r="O1827" i="10"/>
  <c r="N1827" i="10"/>
  <c r="P1801" i="10"/>
  <c r="O1801" i="10"/>
  <c r="N1801" i="10"/>
  <c r="P1777" i="10"/>
  <c r="O1777" i="10"/>
  <c r="N1777" i="10"/>
  <c r="P1756" i="10"/>
  <c r="O1756" i="10"/>
  <c r="N1756" i="10"/>
  <c r="P1733" i="10"/>
  <c r="O1733" i="10"/>
  <c r="N1733" i="10"/>
  <c r="P1710" i="10"/>
  <c r="O1710" i="10"/>
  <c r="N1710" i="10"/>
  <c r="P1708" i="10"/>
  <c r="O1708" i="10"/>
  <c r="N1708" i="10"/>
  <c r="P1688" i="10"/>
  <c r="O1688" i="10"/>
  <c r="N1688" i="10"/>
  <c r="P1669" i="10"/>
  <c r="O1669" i="10"/>
  <c r="N1669" i="10"/>
  <c r="P1668" i="10"/>
  <c r="O1668" i="10"/>
  <c r="N1668" i="10"/>
  <c r="P1649" i="10"/>
  <c r="O1649" i="10"/>
  <c r="N1649" i="10"/>
  <c r="P1648" i="10"/>
  <c r="O1648" i="10"/>
  <c r="N1648" i="10"/>
  <c r="P1629" i="10"/>
  <c r="O1629" i="10"/>
  <c r="N1629" i="10"/>
  <c r="P1561" i="10"/>
  <c r="O1561" i="10"/>
  <c r="N1561" i="10"/>
  <c r="P1560" i="10"/>
  <c r="O1560" i="10"/>
  <c r="N1560" i="10"/>
  <c r="P1543" i="10"/>
  <c r="O1543" i="10"/>
  <c r="N1543" i="10"/>
  <c r="P1542" i="10"/>
  <c r="O1542" i="10"/>
  <c r="N1542" i="10"/>
  <c r="P1522" i="10"/>
  <c r="O1522" i="10"/>
  <c r="N1522" i="10"/>
  <c r="P1504" i="10"/>
  <c r="O1504" i="10"/>
  <c r="N1504" i="10"/>
  <c r="P1485" i="10"/>
  <c r="O1485" i="10"/>
  <c r="N1485" i="10"/>
  <c r="P1397" i="10"/>
  <c r="O1397" i="10"/>
  <c r="N1397" i="10"/>
  <c r="P1375" i="10"/>
  <c r="O1375" i="10"/>
  <c r="N1375" i="10"/>
  <c r="P1358" i="10"/>
  <c r="O1358" i="10"/>
  <c r="N1358" i="10"/>
  <c r="P1357" i="10"/>
  <c r="O1357" i="10"/>
  <c r="N1357" i="10"/>
  <c r="P1337" i="10"/>
  <c r="O1337" i="10"/>
  <c r="N1337" i="10"/>
  <c r="P1335" i="10"/>
  <c r="O1335" i="10"/>
  <c r="N1335" i="10"/>
  <c r="P1320" i="10"/>
  <c r="O1320" i="10"/>
  <c r="N1320" i="10"/>
  <c r="P1285" i="10"/>
  <c r="O1285" i="10"/>
  <c r="N1285" i="10"/>
  <c r="P1284" i="10"/>
  <c r="O1284" i="10"/>
  <c r="N1284" i="10"/>
  <c r="P1267" i="10"/>
  <c r="O1267" i="10"/>
  <c r="N1267" i="10"/>
  <c r="P1265" i="10"/>
  <c r="O1265" i="10"/>
  <c r="N1265" i="10"/>
  <c r="P1231" i="10"/>
  <c r="O1231" i="10"/>
  <c r="N1231" i="10"/>
  <c r="P1197" i="10"/>
  <c r="O1197" i="10"/>
  <c r="N1197" i="10"/>
  <c r="P1145" i="10"/>
  <c r="O1145" i="10"/>
  <c r="N1145" i="10"/>
  <c r="P1129" i="10"/>
  <c r="O1129" i="10"/>
  <c r="N1129" i="10"/>
  <c r="P1112" i="10"/>
  <c r="O1112" i="10"/>
  <c r="N1112" i="10"/>
  <c r="Q5075" i="10"/>
  <c r="Q5073" i="10"/>
  <c r="Q5044" i="10"/>
  <c r="Q4935" i="10"/>
  <c r="Q4797" i="10"/>
  <c r="Q4763" i="10"/>
  <c r="Q4725" i="10"/>
  <c r="Q4654" i="10"/>
  <c r="Q4653" i="10"/>
  <c r="Q4618" i="10"/>
  <c r="Q4585" i="10"/>
  <c r="Q4551" i="10"/>
  <c r="Q4517" i="10"/>
  <c r="Q4482" i="10"/>
  <c r="Q4450" i="10"/>
  <c r="Q4448" i="10"/>
  <c r="Q4410" i="10"/>
  <c r="Q4380" i="10"/>
  <c r="Q4312" i="10"/>
  <c r="Q4279" i="10"/>
  <c r="Q4249" i="10"/>
  <c r="Q4244" i="10"/>
  <c r="Q4212" i="10"/>
  <c r="Q4211" i="10"/>
  <c r="Q4106" i="10"/>
  <c r="Q4031" i="10"/>
  <c r="Q3996" i="10"/>
  <c r="Q3964" i="10"/>
  <c r="Q3960" i="10"/>
  <c r="Q3881" i="10"/>
  <c r="Q3843" i="10"/>
  <c r="Q3806" i="10"/>
  <c r="Q3784" i="10"/>
  <c r="Q3770" i="10"/>
  <c r="Q3769" i="10"/>
  <c r="Q3768" i="10"/>
  <c r="Q3733" i="10"/>
  <c r="Q3732" i="10"/>
  <c r="Q3189" i="10"/>
  <c r="Q3158" i="10"/>
  <c r="Q3155" i="10"/>
  <c r="Q3119" i="10"/>
  <c r="Q3116" i="10"/>
  <c r="Q3044" i="10"/>
  <c r="Q3043" i="10"/>
  <c r="Q3006" i="10"/>
  <c r="Q3005" i="10"/>
  <c r="Q2967" i="10"/>
  <c r="Q2929" i="10"/>
  <c r="Q2563" i="10"/>
  <c r="Q2527" i="10"/>
  <c r="Q2495" i="10"/>
  <c r="Q2460" i="10"/>
  <c r="Q2428" i="10"/>
  <c r="Q2395" i="10"/>
  <c r="Q2335" i="10"/>
  <c r="Q2302" i="10"/>
  <c r="Q2067" i="10"/>
  <c r="Q2046" i="10"/>
  <c r="Q1969" i="10"/>
  <c r="Q1968" i="10"/>
  <c r="Q1947" i="10"/>
  <c r="Q1945" i="10"/>
  <c r="Q1898" i="10"/>
  <c r="Q1896" i="10"/>
  <c r="Q1872" i="10"/>
  <c r="Q1871" i="10"/>
  <c r="Q1827" i="10"/>
  <c r="Q1801" i="10"/>
  <c r="Q1777" i="10"/>
  <c r="Q1756" i="10"/>
  <c r="Q1733" i="10"/>
  <c r="Q1710" i="10"/>
  <c r="Q1708" i="10"/>
  <c r="Q1688" i="10"/>
  <c r="Q1669" i="10"/>
  <c r="Q1668" i="10"/>
  <c r="Q1649" i="10"/>
  <c r="Q1648" i="10"/>
  <c r="Q1629" i="10"/>
  <c r="Q1561" i="10"/>
  <c r="Q1560" i="10"/>
  <c r="Q1543" i="10"/>
  <c r="Q1542" i="10"/>
  <c r="Q1522" i="10"/>
  <c r="Q1504" i="10"/>
  <c r="Q1485" i="10"/>
  <c r="Q1397" i="10"/>
  <c r="Q1375" i="10"/>
  <c r="Q1358" i="10"/>
  <c r="Q1357" i="10"/>
  <c r="Q1337" i="10"/>
  <c r="Q1335" i="10"/>
  <c r="Q1320" i="10"/>
  <c r="Q1285" i="10"/>
  <c r="Q1284" i="10"/>
  <c r="Q1267" i="10"/>
  <c r="Q1265" i="10"/>
  <c r="Q1231" i="10"/>
  <c r="Q1197" i="10"/>
  <c r="Q1145" i="10"/>
  <c r="Q1129" i="10"/>
  <c r="Q1112" i="10"/>
  <c r="Q1094" i="10"/>
  <c r="B5606" i="10"/>
  <c r="O5606" i="10"/>
  <c r="P5606" i="10"/>
  <c r="Q5606" i="10"/>
  <c r="B5607" i="10"/>
  <c r="O5607" i="10"/>
  <c r="P5607" i="10"/>
  <c r="Q5607" i="10"/>
  <c r="B5608" i="10"/>
  <c r="E5608" i="10"/>
  <c r="F5608" i="10"/>
  <c r="G5608" i="10"/>
  <c r="N5608" i="10"/>
  <c r="P5608" i="10"/>
  <c r="Q5608" i="10"/>
  <c r="B5601" i="10"/>
  <c r="B5602" i="10"/>
  <c r="B5603" i="10"/>
  <c r="B5604" i="10"/>
  <c r="B5605" i="10"/>
  <c r="B5609" i="10"/>
  <c r="B5610" i="10"/>
  <c r="B5611" i="10"/>
  <c r="B5612" i="10"/>
  <c r="B5613" i="10"/>
  <c r="B5614" i="10"/>
  <c r="B5615" i="10"/>
  <c r="B5616" i="10"/>
  <c r="B5617" i="10"/>
  <c r="B5618" i="10"/>
  <c r="B5619" i="10"/>
  <c r="B5620" i="10"/>
  <c r="B5621" i="10"/>
  <c r="B5622" i="10"/>
  <c r="B5623" i="10"/>
  <c r="B5624" i="10"/>
  <c r="B5625" i="10"/>
  <c r="B5626" i="10"/>
  <c r="B5627" i="10"/>
  <c r="B5628" i="10"/>
  <c r="B5629" i="10"/>
  <c r="B5630" i="10"/>
  <c r="B5631" i="10"/>
  <c r="B5632" i="10"/>
  <c r="B5633" i="10"/>
  <c r="E5601" i="10"/>
  <c r="E5602" i="10"/>
  <c r="E5603" i="10"/>
  <c r="E5604" i="10"/>
  <c r="E5605" i="10"/>
  <c r="E5609" i="10"/>
  <c r="E5610" i="10"/>
  <c r="E5611" i="10"/>
  <c r="E5612" i="10"/>
  <c r="E5613" i="10"/>
  <c r="E5614" i="10"/>
  <c r="E5615" i="10"/>
  <c r="E5616" i="10"/>
  <c r="E5617" i="10"/>
  <c r="E5618" i="10"/>
  <c r="E5619" i="10"/>
  <c r="E5620" i="10"/>
  <c r="E5621" i="10"/>
  <c r="E5622" i="10"/>
  <c r="E5623" i="10"/>
  <c r="E5624" i="10"/>
  <c r="E5625" i="10"/>
  <c r="E5626" i="10"/>
  <c r="E5627" i="10"/>
  <c r="E5628" i="10"/>
  <c r="E5629" i="10"/>
  <c r="E5630" i="10"/>
  <c r="E5631" i="10"/>
  <c r="E5632" i="10"/>
  <c r="E5633" i="10"/>
  <c r="F5601" i="10"/>
  <c r="F5602" i="10"/>
  <c r="F5603" i="10"/>
  <c r="F5604" i="10"/>
  <c r="F5605" i="10"/>
  <c r="F5609" i="10"/>
  <c r="F5610" i="10"/>
  <c r="F5611" i="10"/>
  <c r="F5612" i="10"/>
  <c r="F5613" i="10"/>
  <c r="F5614" i="10"/>
  <c r="F5615" i="10"/>
  <c r="F5616" i="10"/>
  <c r="F5617" i="10"/>
  <c r="F5618" i="10"/>
  <c r="F5619" i="10"/>
  <c r="F5620" i="10"/>
  <c r="F5621" i="10"/>
  <c r="F5622" i="10"/>
  <c r="F5623" i="10"/>
  <c r="F5624" i="10"/>
  <c r="F5625" i="10"/>
  <c r="F5626" i="10"/>
  <c r="F5627" i="10"/>
  <c r="F5628" i="10"/>
  <c r="F5629" i="10"/>
  <c r="F5630" i="10"/>
  <c r="F5631" i="10"/>
  <c r="F5632" i="10"/>
  <c r="F5633" i="10"/>
  <c r="G5601" i="10"/>
  <c r="G5602" i="10"/>
  <c r="G5603" i="10"/>
  <c r="G5604" i="10"/>
  <c r="G5605" i="10"/>
  <c r="G5609" i="10"/>
  <c r="G5610" i="10"/>
  <c r="G5611" i="10"/>
  <c r="G5612" i="10"/>
  <c r="G5613" i="10"/>
  <c r="G5614" i="10"/>
  <c r="G5615" i="10"/>
  <c r="G5616" i="10"/>
  <c r="G5617" i="10"/>
  <c r="G5618" i="10"/>
  <c r="G5619" i="10"/>
  <c r="G5620" i="10"/>
  <c r="G5621" i="10"/>
  <c r="G5622" i="10"/>
  <c r="G5623" i="10"/>
  <c r="G5624" i="10"/>
  <c r="G5625" i="10"/>
  <c r="G5626" i="10"/>
  <c r="G5627" i="10"/>
  <c r="G5628" i="10"/>
  <c r="G5629" i="10"/>
  <c r="G5630" i="10"/>
  <c r="G5631" i="10"/>
  <c r="G5632" i="10"/>
  <c r="G5633" i="10"/>
  <c r="H5601" i="10"/>
  <c r="O5601" i="10" s="1"/>
  <c r="H5602" i="10"/>
  <c r="O5602" i="10" s="1"/>
  <c r="H5603" i="10"/>
  <c r="H5611" i="10"/>
  <c r="P5611" i="10" s="1"/>
  <c r="H5612" i="10"/>
  <c r="H5613" i="10"/>
  <c r="H5614" i="10"/>
  <c r="H5615" i="10"/>
  <c r="H5616" i="10"/>
  <c r="H5617" i="10"/>
  <c r="H5620" i="10"/>
  <c r="P5620" i="10" s="1"/>
  <c r="H5621" i="10"/>
  <c r="H5622" i="10"/>
  <c r="H5623" i="10"/>
  <c r="H5624" i="10"/>
  <c r="H5625" i="10"/>
  <c r="H5626" i="10"/>
  <c r="H5627" i="10"/>
  <c r="O5627" i="10" s="1"/>
  <c r="H5628" i="10"/>
  <c r="H5629" i="10"/>
  <c r="H5630" i="10"/>
  <c r="H5631" i="10"/>
  <c r="H5632" i="10"/>
  <c r="P5632" i="10" s="1"/>
  <c r="H5633" i="10"/>
  <c r="N5601" i="10"/>
  <c r="N5602" i="10"/>
  <c r="N5603" i="10"/>
  <c r="N5604" i="10"/>
  <c r="N5605" i="10"/>
  <c r="N5609" i="10"/>
  <c r="N5610" i="10"/>
  <c r="N5611" i="10"/>
  <c r="N5612" i="10"/>
  <c r="N5613" i="10"/>
  <c r="N5614" i="10"/>
  <c r="N5615" i="10"/>
  <c r="N5616" i="10"/>
  <c r="N5617" i="10"/>
  <c r="N5618" i="10"/>
  <c r="N5619" i="10"/>
  <c r="N5620" i="10"/>
  <c r="N5621" i="10"/>
  <c r="N5622" i="10"/>
  <c r="N5623" i="10"/>
  <c r="N5624" i="10"/>
  <c r="N5625" i="10"/>
  <c r="N5626" i="10"/>
  <c r="N5627" i="10"/>
  <c r="N5628" i="10"/>
  <c r="N5629" i="10"/>
  <c r="N5630" i="10"/>
  <c r="N5631" i="10"/>
  <c r="N5632" i="10"/>
  <c r="N5633" i="10"/>
  <c r="O5603" i="10"/>
  <c r="O5605" i="10"/>
  <c r="O5611" i="10"/>
  <c r="O5612" i="10"/>
  <c r="O5613" i="10"/>
  <c r="O5614" i="10"/>
  <c r="O5615" i="10"/>
  <c r="O5616" i="10"/>
  <c r="O5617" i="10"/>
  <c r="O5620" i="10"/>
  <c r="O5621" i="10"/>
  <c r="O5622" i="10"/>
  <c r="O5623" i="10"/>
  <c r="O5624" i="10"/>
  <c r="O5625" i="10"/>
  <c r="O5626" i="10"/>
  <c r="O5628" i="10"/>
  <c r="O5629" i="10"/>
  <c r="O5630" i="10"/>
  <c r="O5631" i="10"/>
  <c r="O5632" i="10"/>
  <c r="O5633" i="10"/>
  <c r="P5601" i="10"/>
  <c r="P5602" i="10"/>
  <c r="P5603" i="10"/>
  <c r="P5604" i="10"/>
  <c r="P5605" i="10"/>
  <c r="P5609" i="10"/>
  <c r="P5612" i="10"/>
  <c r="P5613" i="10"/>
  <c r="P5614" i="10"/>
  <c r="P5615" i="10"/>
  <c r="P5616" i="10"/>
  <c r="P5617" i="10"/>
  <c r="P5618" i="10"/>
  <c r="P5619" i="10"/>
  <c r="P5621" i="10"/>
  <c r="P5622" i="10"/>
  <c r="P5623" i="10"/>
  <c r="P5624" i="10"/>
  <c r="P5625" i="10"/>
  <c r="P5626" i="10"/>
  <c r="P5627" i="10"/>
  <c r="P5628" i="10"/>
  <c r="P5629" i="10"/>
  <c r="P5630" i="10"/>
  <c r="P5631" i="10"/>
  <c r="P5633" i="10"/>
  <c r="Q5601" i="10"/>
  <c r="Q5602" i="10"/>
  <c r="Q5603" i="10"/>
  <c r="Q5604" i="10"/>
  <c r="Q5609" i="10"/>
  <c r="Q5610" i="10"/>
  <c r="Q5611" i="10"/>
  <c r="Q5612" i="10"/>
  <c r="Q5613" i="10"/>
  <c r="Q5614" i="10"/>
  <c r="Q5615" i="10"/>
  <c r="Q5616" i="10"/>
  <c r="Q5617" i="10"/>
  <c r="Q5618" i="10"/>
  <c r="Q5619" i="10"/>
  <c r="Q5620" i="10"/>
  <c r="Q5621" i="10"/>
  <c r="Q5622" i="10"/>
  <c r="Q5623" i="10"/>
  <c r="Q5624" i="10"/>
  <c r="Q5625" i="10"/>
  <c r="Q5626" i="10"/>
  <c r="Q5627" i="10"/>
  <c r="Q5628" i="10"/>
  <c r="Q5629" i="10"/>
  <c r="Q5630" i="10"/>
  <c r="Q5631" i="10"/>
  <c r="Q5632" i="10"/>
  <c r="Q5633" i="10"/>
  <c r="B5600" i="10"/>
  <c r="E5600" i="10"/>
  <c r="F5600" i="10"/>
  <c r="G5600" i="10"/>
  <c r="H5600" i="10"/>
  <c r="O5600" i="10" s="1"/>
  <c r="N5600" i="10"/>
  <c r="P5600" i="10"/>
  <c r="Q5600" i="10"/>
  <c r="P5" i="2" l="1"/>
  <c r="C113" i="53"/>
  <c r="D90" i="53"/>
  <c r="C90" i="53"/>
  <c r="A90" i="53"/>
  <c r="D89" i="53"/>
  <c r="C89" i="53"/>
  <c r="A89" i="53"/>
  <c r="D88" i="53"/>
  <c r="C88" i="53"/>
  <c r="A88" i="53"/>
  <c r="D86" i="53"/>
  <c r="C86" i="53"/>
  <c r="D85" i="53"/>
  <c r="C85" i="53"/>
  <c r="D84" i="53"/>
  <c r="C84" i="53"/>
  <c r="D83" i="53"/>
  <c r="C83" i="53"/>
  <c r="D82" i="53"/>
  <c r="C82" i="53"/>
  <c r="D81" i="53"/>
  <c r="C81" i="53"/>
  <c r="D80" i="53"/>
  <c r="C80" i="53"/>
  <c r="D79" i="53"/>
  <c r="C79" i="53"/>
  <c r="D78" i="53"/>
  <c r="C78" i="53"/>
  <c r="D77" i="53"/>
  <c r="C77" i="53"/>
  <c r="D76" i="53"/>
  <c r="C76" i="53"/>
  <c r="D75" i="53"/>
  <c r="C75" i="53"/>
  <c r="D74" i="53"/>
  <c r="C74" i="53"/>
  <c r="D73" i="53"/>
  <c r="C73" i="53"/>
  <c r="D72" i="53"/>
  <c r="C72" i="53"/>
  <c r="D71" i="53"/>
  <c r="C71" i="53"/>
  <c r="D70" i="53"/>
  <c r="C70" i="53"/>
  <c r="D69" i="53"/>
  <c r="C69" i="53"/>
  <c r="D68" i="53"/>
  <c r="C68" i="53"/>
  <c r="D67" i="53"/>
  <c r="C67" i="53"/>
  <c r="D66" i="53"/>
  <c r="C66" i="53"/>
  <c r="D65" i="53"/>
  <c r="C65" i="53"/>
  <c r="D64" i="53"/>
  <c r="C64" i="53"/>
  <c r="D63" i="53"/>
  <c r="C63" i="53"/>
  <c r="D62" i="53"/>
  <c r="C62" i="53"/>
  <c r="D61" i="53"/>
  <c r="C61" i="53"/>
  <c r="D60" i="53"/>
  <c r="C60" i="53"/>
  <c r="D59" i="53"/>
  <c r="C59" i="53"/>
  <c r="D57" i="53"/>
  <c r="C57" i="53"/>
  <c r="D56" i="53"/>
  <c r="C56" i="53"/>
  <c r="D55" i="53"/>
  <c r="C55" i="53"/>
  <c r="D54" i="53"/>
  <c r="C54" i="53"/>
  <c r="D53" i="53"/>
  <c r="C53" i="53"/>
  <c r="D52" i="53"/>
  <c r="C52" i="53"/>
  <c r="D51" i="53"/>
  <c r="C51" i="53"/>
  <c r="D50" i="53"/>
  <c r="C50" i="53"/>
  <c r="D49" i="53"/>
  <c r="C49" i="53"/>
  <c r="D48" i="53"/>
  <c r="C48" i="53"/>
  <c r="D47" i="53"/>
  <c r="C47" i="53"/>
  <c r="D46" i="53"/>
  <c r="C46" i="53"/>
  <c r="D45" i="53"/>
  <c r="C45" i="53"/>
  <c r="D44" i="53"/>
  <c r="C44" i="53"/>
  <c r="D43" i="53"/>
  <c r="C43" i="53"/>
  <c r="D42" i="53"/>
  <c r="C42" i="53"/>
  <c r="D41" i="53"/>
  <c r="C41" i="53"/>
  <c r="D40" i="53"/>
  <c r="C40" i="53"/>
  <c r="D39" i="53"/>
  <c r="C39" i="53"/>
  <c r="D38" i="53"/>
  <c r="C38" i="53"/>
  <c r="D37" i="53"/>
  <c r="C37" i="53"/>
  <c r="D36" i="53"/>
  <c r="C36" i="53"/>
  <c r="D35" i="53"/>
  <c r="C35" i="53"/>
  <c r="D34" i="53"/>
  <c r="C34" i="53"/>
  <c r="D33" i="53"/>
  <c r="C33" i="53"/>
  <c r="D32" i="53"/>
  <c r="C32" i="53"/>
  <c r="D31" i="53"/>
  <c r="C31" i="53"/>
  <c r="D30" i="53"/>
  <c r="C30" i="53"/>
  <c r="D28" i="53"/>
  <c r="C28" i="53"/>
  <c r="A28" i="53"/>
  <c r="D27" i="53"/>
  <c r="C27" i="53"/>
  <c r="A27" i="53"/>
  <c r="D26" i="53"/>
  <c r="C26" i="53"/>
  <c r="A26" i="53"/>
  <c r="D25" i="53"/>
  <c r="C25" i="53"/>
  <c r="A25" i="53"/>
  <c r="D24" i="53"/>
  <c r="C24" i="53"/>
  <c r="A24" i="53"/>
  <c r="D23" i="53"/>
  <c r="C23" i="53"/>
  <c r="A23" i="53"/>
  <c r="D22" i="53"/>
  <c r="C22" i="53"/>
  <c r="A22" i="53"/>
  <c r="D21" i="53"/>
  <c r="C21" i="53"/>
  <c r="A21" i="53"/>
  <c r="D20" i="53"/>
  <c r="C20" i="53"/>
  <c r="A20" i="53"/>
  <c r="D19" i="53"/>
  <c r="C19" i="53"/>
  <c r="A19" i="53"/>
  <c r="D18" i="53"/>
  <c r="C18" i="53"/>
  <c r="A18" i="53"/>
  <c r="D17" i="53"/>
  <c r="C17" i="53"/>
  <c r="A17" i="53"/>
  <c r="D16" i="53"/>
  <c r="C16" i="53"/>
  <c r="A16" i="53"/>
  <c r="D15" i="53"/>
  <c r="C15" i="53"/>
  <c r="A15" i="53"/>
  <c r="D14" i="53"/>
  <c r="C14" i="53"/>
  <c r="A14" i="53"/>
  <c r="D13" i="53"/>
  <c r="C13" i="53"/>
  <c r="A13" i="53"/>
  <c r="D12" i="53"/>
  <c r="C12" i="53"/>
  <c r="A12" i="53"/>
  <c r="D11" i="53"/>
  <c r="C11" i="53"/>
  <c r="A11" i="53"/>
  <c r="D10" i="53"/>
  <c r="C10" i="53"/>
  <c r="A10" i="53"/>
  <c r="D9" i="53"/>
  <c r="C9" i="53"/>
  <c r="A9" i="53"/>
  <c r="D8" i="53"/>
  <c r="C8" i="53"/>
  <c r="A8" i="53"/>
  <c r="D7" i="53"/>
  <c r="C7" i="53"/>
  <c r="A7" i="53"/>
  <c r="K4" i="53"/>
  <c r="E199" i="48"/>
  <c r="E200" i="48"/>
  <c r="E201" i="48"/>
  <c r="E202" i="48"/>
  <c r="F199" i="48"/>
  <c r="F200" i="48"/>
  <c r="F201" i="48"/>
  <c r="F202" i="48"/>
  <c r="G199" i="48"/>
  <c r="M199" i="48" s="1"/>
  <c r="G200" i="48"/>
  <c r="M200" i="48" s="1"/>
  <c r="G201" i="48"/>
  <c r="M201" i="48" s="1"/>
  <c r="G202" i="48"/>
  <c r="M202" i="48" s="1"/>
  <c r="F198" i="48"/>
  <c r="G198" i="48"/>
  <c r="L198" i="48" s="1"/>
  <c r="L93" i="53" l="1"/>
  <c r="K15" i="53"/>
  <c r="K47" i="53"/>
  <c r="K12" i="53"/>
  <c r="K28" i="53"/>
  <c r="K44" i="53"/>
  <c r="K76" i="53"/>
  <c r="K58" i="53"/>
  <c r="K74" i="53"/>
  <c r="K90" i="53"/>
  <c r="K17" i="53"/>
  <c r="K33" i="53"/>
  <c r="K81" i="53"/>
  <c r="K57" i="53"/>
  <c r="K73" i="53"/>
  <c r="K89" i="53"/>
  <c r="K16" i="53"/>
  <c r="K32" i="53"/>
  <c r="K64" i="53"/>
  <c r="K22" i="53"/>
  <c r="L7" i="53"/>
  <c r="K87" i="53"/>
  <c r="K11" i="53"/>
  <c r="K20" i="53"/>
  <c r="K7" i="53"/>
  <c r="K43" i="53"/>
  <c r="K29" i="53"/>
  <c r="K39" i="53"/>
  <c r="K55" i="53"/>
  <c r="K46" i="53"/>
  <c r="K78" i="53"/>
  <c r="L21" i="53"/>
  <c r="J4" i="53"/>
  <c r="K21" i="53" s="1"/>
  <c r="L78" i="53"/>
  <c r="L74" i="53"/>
  <c r="L28" i="53"/>
  <c r="L37" i="53"/>
  <c r="L86" i="53"/>
  <c r="L57" i="53"/>
  <c r="L41" i="53"/>
  <c r="L49" i="53"/>
  <c r="L12" i="53"/>
  <c r="L66" i="53"/>
  <c r="L45" i="53"/>
  <c r="L9" i="53"/>
  <c r="L82" i="53"/>
  <c r="L25" i="53"/>
  <c r="L53" i="53"/>
  <c r="L62" i="53"/>
  <c r="L33" i="53"/>
  <c r="L70" i="53"/>
  <c r="L201" i="48"/>
  <c r="L202" i="48"/>
  <c r="L200" i="48"/>
  <c r="L199" i="48"/>
  <c r="L18" i="53"/>
  <c r="L15" i="53"/>
  <c r="L90" i="53"/>
  <c r="L19" i="53"/>
  <c r="L16" i="53"/>
  <c r="L30" i="53"/>
  <c r="L34" i="53"/>
  <c r="L38" i="53"/>
  <c r="L42" i="53"/>
  <c r="L46" i="53"/>
  <c r="L50" i="53"/>
  <c r="L54" i="53"/>
  <c r="L59" i="53"/>
  <c r="L63" i="53"/>
  <c r="L67" i="53"/>
  <c r="L71" i="53"/>
  <c r="L75" i="53"/>
  <c r="L79" i="53"/>
  <c r="L83" i="53"/>
  <c r="L13" i="53"/>
  <c r="L88" i="53"/>
  <c r="L22" i="53"/>
  <c r="L26" i="53"/>
  <c r="L14" i="53"/>
  <c r="L89" i="53"/>
  <c r="L35" i="53"/>
  <c r="L43" i="53"/>
  <c r="L51" i="53"/>
  <c r="L55" i="53"/>
  <c r="L60" i="53"/>
  <c r="L64" i="53"/>
  <c r="L68" i="53"/>
  <c r="L72" i="53"/>
  <c r="L80" i="53"/>
  <c r="L84" i="53"/>
  <c r="L17" i="53"/>
  <c r="L11" i="53"/>
  <c r="L27" i="53"/>
  <c r="L10" i="53"/>
  <c r="L23" i="53"/>
  <c r="L31" i="53"/>
  <c r="L47" i="53"/>
  <c r="L76" i="53"/>
  <c r="L8" i="53"/>
  <c r="L24" i="53"/>
  <c r="L32" i="53"/>
  <c r="L36" i="53"/>
  <c r="L40" i="53"/>
  <c r="L44" i="53"/>
  <c r="L48" i="53"/>
  <c r="L52" i="53"/>
  <c r="L56" i="53"/>
  <c r="L61" i="53"/>
  <c r="L65" i="53"/>
  <c r="L69" i="53"/>
  <c r="L73" i="53"/>
  <c r="L77" i="53"/>
  <c r="L81" i="53"/>
  <c r="L85" i="53"/>
  <c r="L20" i="53"/>
  <c r="L39" i="53"/>
  <c r="N202" i="48"/>
  <c r="N201" i="48"/>
  <c r="N200" i="48"/>
  <c r="N199" i="48"/>
  <c r="N198" i="48"/>
  <c r="M198" i="48"/>
  <c r="B5569" i="10"/>
  <c r="B5570" i="10"/>
  <c r="B5571" i="10"/>
  <c r="B5572" i="10"/>
  <c r="B5573" i="10"/>
  <c r="B5574" i="10"/>
  <c r="B5575" i="10"/>
  <c r="B5576" i="10"/>
  <c r="B5577" i="10"/>
  <c r="B5578" i="10"/>
  <c r="B5579" i="10"/>
  <c r="B5580" i="10"/>
  <c r="B5581" i="10"/>
  <c r="B5582" i="10"/>
  <c r="B5583" i="10"/>
  <c r="B5584" i="10"/>
  <c r="B5585" i="10"/>
  <c r="B5586" i="10"/>
  <c r="B5587" i="10"/>
  <c r="B5588" i="10"/>
  <c r="B5589" i="10"/>
  <c r="B5590" i="10"/>
  <c r="B5591" i="10"/>
  <c r="B5592" i="10"/>
  <c r="B5593" i="10"/>
  <c r="B5594" i="10"/>
  <c r="B5595" i="10"/>
  <c r="B5596" i="10"/>
  <c r="B5597" i="10"/>
  <c r="B5598" i="10"/>
  <c r="B5599" i="10"/>
  <c r="E5569" i="10"/>
  <c r="E5570" i="10"/>
  <c r="E5571" i="10"/>
  <c r="E5572" i="10"/>
  <c r="E5573" i="10"/>
  <c r="E5574" i="10"/>
  <c r="E5575" i="10"/>
  <c r="E5576" i="10"/>
  <c r="E5577" i="10"/>
  <c r="E5578" i="10"/>
  <c r="E5579" i="10"/>
  <c r="E5580" i="10"/>
  <c r="E5581" i="10"/>
  <c r="E5582" i="10"/>
  <c r="E5583" i="10"/>
  <c r="E5584" i="10"/>
  <c r="E5585" i="10"/>
  <c r="E5586" i="10"/>
  <c r="E5587" i="10"/>
  <c r="E5588" i="10"/>
  <c r="E5589" i="10"/>
  <c r="E5590" i="10"/>
  <c r="E5591" i="10"/>
  <c r="E5592" i="10"/>
  <c r="E5593" i="10"/>
  <c r="E5594" i="10"/>
  <c r="E5595" i="10"/>
  <c r="E5596" i="10"/>
  <c r="E5597" i="10"/>
  <c r="E5598" i="10"/>
  <c r="E5599" i="10"/>
  <c r="F5569" i="10"/>
  <c r="F5570" i="10"/>
  <c r="F5571" i="10"/>
  <c r="F5572" i="10"/>
  <c r="F5573" i="10"/>
  <c r="F5574" i="10"/>
  <c r="F5575" i="10"/>
  <c r="F5576" i="10"/>
  <c r="F5577" i="10"/>
  <c r="F5578" i="10"/>
  <c r="F5579" i="10"/>
  <c r="F5580" i="10"/>
  <c r="F5581" i="10"/>
  <c r="F5582" i="10"/>
  <c r="F5583" i="10"/>
  <c r="F5584" i="10"/>
  <c r="F5585" i="10"/>
  <c r="F5586" i="10"/>
  <c r="F5587" i="10"/>
  <c r="F5588" i="10"/>
  <c r="F5589" i="10"/>
  <c r="F5590" i="10"/>
  <c r="F5591" i="10"/>
  <c r="F5592" i="10"/>
  <c r="F5593" i="10"/>
  <c r="F5594" i="10"/>
  <c r="F5595" i="10"/>
  <c r="F5596" i="10"/>
  <c r="F5597" i="10"/>
  <c r="F5598" i="10"/>
  <c r="F5599" i="10"/>
  <c r="G5569" i="10"/>
  <c r="G5570" i="10"/>
  <c r="G5571" i="10"/>
  <c r="G5572" i="10"/>
  <c r="G5573" i="10"/>
  <c r="G5574" i="10"/>
  <c r="G5575" i="10"/>
  <c r="G5576" i="10"/>
  <c r="G5577" i="10"/>
  <c r="G5578" i="10"/>
  <c r="G5579" i="10"/>
  <c r="G5580" i="10"/>
  <c r="G5581" i="10"/>
  <c r="G5582" i="10"/>
  <c r="G5583" i="10"/>
  <c r="G5584" i="10"/>
  <c r="G5585" i="10"/>
  <c r="G5586" i="10"/>
  <c r="G5587" i="10"/>
  <c r="G5588" i="10"/>
  <c r="G5589" i="10"/>
  <c r="G5590" i="10"/>
  <c r="G5591" i="10"/>
  <c r="G5592" i="10"/>
  <c r="G5593" i="10"/>
  <c r="G5594" i="10"/>
  <c r="G5595" i="10"/>
  <c r="G5596" i="10"/>
  <c r="G5597" i="10"/>
  <c r="G5598" i="10"/>
  <c r="G5599" i="10"/>
  <c r="H5569" i="10"/>
  <c r="O5569" i="10" s="1"/>
  <c r="H5570" i="10"/>
  <c r="O5570" i="10" s="1"/>
  <c r="H5571" i="10"/>
  <c r="H5577" i="10"/>
  <c r="P5577" i="10" s="1"/>
  <c r="H5578" i="10"/>
  <c r="H5579" i="10"/>
  <c r="H5580" i="10"/>
  <c r="H5581" i="10"/>
  <c r="H5582" i="10"/>
  <c r="H5583" i="10"/>
  <c r="H5586" i="10"/>
  <c r="P5586" i="10" s="1"/>
  <c r="H5587" i="10"/>
  <c r="H5588" i="10"/>
  <c r="H5589" i="10"/>
  <c r="H5590" i="10"/>
  <c r="H5591" i="10"/>
  <c r="H5592" i="10"/>
  <c r="H5593" i="10"/>
  <c r="H5594" i="10"/>
  <c r="H5595" i="10"/>
  <c r="H5596" i="10"/>
  <c r="H5597" i="10"/>
  <c r="H5598" i="10"/>
  <c r="P5598" i="10" s="1"/>
  <c r="H5599" i="10"/>
  <c r="N5569" i="10"/>
  <c r="N5570" i="10"/>
  <c r="N5571" i="10"/>
  <c r="N5572" i="10"/>
  <c r="N5575" i="10"/>
  <c r="N5576" i="10"/>
  <c r="N5577" i="10"/>
  <c r="N5578" i="10"/>
  <c r="N5579" i="10"/>
  <c r="N5580" i="10"/>
  <c r="N5581" i="10"/>
  <c r="N5582" i="10"/>
  <c r="N5583" i="10"/>
  <c r="N5584" i="10"/>
  <c r="N5585" i="10"/>
  <c r="N5586" i="10"/>
  <c r="N5587" i="10"/>
  <c r="N5588" i="10"/>
  <c r="N5589" i="10"/>
  <c r="N5590" i="10"/>
  <c r="N5591" i="10"/>
  <c r="N5592" i="10"/>
  <c r="N5593" i="10"/>
  <c r="N5594" i="10"/>
  <c r="N5595" i="10"/>
  <c r="N5596" i="10"/>
  <c r="N5597" i="10"/>
  <c r="N5598" i="10"/>
  <c r="N5599" i="10"/>
  <c r="O5571" i="10"/>
  <c r="O5573" i="10"/>
  <c r="O5574" i="10"/>
  <c r="O5577" i="10"/>
  <c r="O5578" i="10"/>
  <c r="O5579" i="10"/>
  <c r="O5580" i="10"/>
  <c r="O5581" i="10"/>
  <c r="O5582" i="10"/>
  <c r="O5583" i="10"/>
  <c r="O5586" i="10"/>
  <c r="O5587" i="10"/>
  <c r="O5588" i="10"/>
  <c r="O5589" i="10"/>
  <c r="O5590" i="10"/>
  <c r="O5591" i="10"/>
  <c r="O5592" i="10"/>
  <c r="O5593" i="10"/>
  <c r="O5594" i="10"/>
  <c r="O5595" i="10"/>
  <c r="O5596" i="10"/>
  <c r="O5597" i="10"/>
  <c r="O5598" i="10"/>
  <c r="O5599" i="10"/>
  <c r="P5569" i="10"/>
  <c r="P5570" i="10"/>
  <c r="P5571" i="10"/>
  <c r="P5572" i="10"/>
  <c r="P5573" i="10"/>
  <c r="P5574" i="10"/>
  <c r="P5575" i="10"/>
  <c r="P5576" i="10"/>
  <c r="P5578" i="10"/>
  <c r="P5579" i="10"/>
  <c r="P5580" i="10"/>
  <c r="P5581" i="10"/>
  <c r="P5582" i="10"/>
  <c r="P5583" i="10"/>
  <c r="P5584" i="10"/>
  <c r="P5585" i="10"/>
  <c r="P5587" i="10"/>
  <c r="P5588" i="10"/>
  <c r="P5589" i="10"/>
  <c r="P5590" i="10"/>
  <c r="P5591" i="10"/>
  <c r="P5592" i="10"/>
  <c r="P5593" i="10"/>
  <c r="P5594" i="10"/>
  <c r="P5595" i="10"/>
  <c r="P5596" i="10"/>
  <c r="P5597" i="10"/>
  <c r="P5599" i="10"/>
  <c r="Q5569" i="10"/>
  <c r="Q5570" i="10"/>
  <c r="Q5571" i="10"/>
  <c r="Q5572" i="10"/>
  <c r="Q5573" i="10"/>
  <c r="Q5574" i="10"/>
  <c r="Q5575" i="10"/>
  <c r="Q5576" i="10"/>
  <c r="Q5577" i="10"/>
  <c r="Q5578" i="10"/>
  <c r="Q5579" i="10"/>
  <c r="Q5580" i="10"/>
  <c r="Q5581" i="10"/>
  <c r="Q5582" i="10"/>
  <c r="Q5583" i="10"/>
  <c r="Q5584" i="10"/>
  <c r="Q5585" i="10"/>
  <c r="Q5586" i="10"/>
  <c r="Q5587" i="10"/>
  <c r="Q5588" i="10"/>
  <c r="Q5589" i="10"/>
  <c r="Q5590" i="10"/>
  <c r="Q5591" i="10"/>
  <c r="Q5592" i="10"/>
  <c r="Q5593" i="10"/>
  <c r="Q5594" i="10"/>
  <c r="Q5595" i="10"/>
  <c r="Q5596" i="10"/>
  <c r="Q5597" i="10"/>
  <c r="Q5598" i="10"/>
  <c r="Q5599" i="10"/>
  <c r="B5568" i="10"/>
  <c r="E5568" i="10"/>
  <c r="F5568" i="10"/>
  <c r="G5568" i="10"/>
  <c r="H5568" i="10"/>
  <c r="O5568" i="10" s="1"/>
  <c r="N5568" i="10"/>
  <c r="P5568" i="10"/>
  <c r="Q5568" i="10"/>
  <c r="AX233" i="3"/>
  <c r="K82" i="53" l="1"/>
  <c r="K77" i="53"/>
  <c r="K48" i="53"/>
  <c r="K65" i="53"/>
  <c r="K60" i="53"/>
  <c r="K62" i="53"/>
  <c r="K14" i="53"/>
  <c r="K25" i="53"/>
  <c r="K26" i="53"/>
  <c r="K24" i="53"/>
  <c r="K38" i="53"/>
  <c r="K86" i="53"/>
  <c r="K71" i="53"/>
  <c r="K9" i="53"/>
  <c r="K10" i="53"/>
  <c r="K49" i="53"/>
  <c r="K54" i="53"/>
  <c r="K36" i="53"/>
  <c r="K75" i="53"/>
  <c r="K63" i="53"/>
  <c r="K83" i="53"/>
  <c r="K85" i="53"/>
  <c r="K66" i="53"/>
  <c r="K18" i="53"/>
  <c r="K34" i="53"/>
  <c r="K88" i="53"/>
  <c r="K51" i="53"/>
  <c r="K53" i="53"/>
  <c r="K27" i="53"/>
  <c r="K30" i="53"/>
  <c r="K45" i="53"/>
  <c r="K31" i="53"/>
  <c r="K67" i="53"/>
  <c r="K69" i="53"/>
  <c r="K61" i="53"/>
  <c r="K84" i="53"/>
  <c r="K79" i="53"/>
  <c r="K72" i="53"/>
  <c r="K35" i="53"/>
  <c r="K37" i="53"/>
  <c r="K50" i="53"/>
  <c r="K70" i="53"/>
  <c r="K59" i="53"/>
  <c r="K40" i="53"/>
  <c r="K19" i="53"/>
  <c r="I4" i="53"/>
  <c r="J81" i="53" s="1"/>
  <c r="J67" i="53"/>
  <c r="J88" i="53"/>
  <c r="J11" i="53"/>
  <c r="J84" i="53"/>
  <c r="J89" i="53"/>
  <c r="K68" i="53"/>
  <c r="K52" i="53"/>
  <c r="K41" i="53"/>
  <c r="K42" i="53"/>
  <c r="K56" i="53"/>
  <c r="K13" i="53"/>
  <c r="K23" i="53"/>
  <c r="K80" i="53"/>
  <c r="K8" i="53"/>
  <c r="K91" i="53" s="1"/>
  <c r="K93" i="53"/>
  <c r="L91" i="53"/>
  <c r="G6845" i="50"/>
  <c r="AE37" i="8"/>
  <c r="AE39" i="8"/>
  <c r="AG37" i="8"/>
  <c r="AX242" i="3"/>
  <c r="AX243" i="3"/>
  <c r="AX244" i="3"/>
  <c r="AX245" i="3" s="1"/>
  <c r="AX246" i="3" s="1"/>
  <c r="AX247" i="3" s="1"/>
  <c r="AX248" i="3" s="1"/>
  <c r="AX249" i="3" s="1"/>
  <c r="AX250" i="3" s="1"/>
  <c r="AX251" i="3" s="1"/>
  <c r="F9" i="7"/>
  <c r="G9" i="7"/>
  <c r="H9" i="7"/>
  <c r="I9" i="7"/>
  <c r="J9" i="7"/>
  <c r="K9" i="7"/>
  <c r="L9" i="7"/>
  <c r="M9" i="7"/>
  <c r="F10" i="7"/>
  <c r="G10" i="7"/>
  <c r="H10" i="7"/>
  <c r="I10" i="7"/>
  <c r="J10" i="7"/>
  <c r="K10" i="7"/>
  <c r="L10" i="7"/>
  <c r="M10" i="7"/>
  <c r="F11" i="7"/>
  <c r="G11" i="7"/>
  <c r="H11" i="7"/>
  <c r="I11" i="7"/>
  <c r="J11" i="7"/>
  <c r="K11" i="7"/>
  <c r="L11" i="7"/>
  <c r="M11" i="7"/>
  <c r="F12" i="7"/>
  <c r="G12" i="7"/>
  <c r="H12" i="7"/>
  <c r="I12" i="7"/>
  <c r="J12" i="7"/>
  <c r="K12" i="7"/>
  <c r="L12" i="7"/>
  <c r="M12" i="7"/>
  <c r="F13" i="7"/>
  <c r="G13" i="7"/>
  <c r="H13" i="7"/>
  <c r="I13" i="7"/>
  <c r="J13" i="7"/>
  <c r="K13" i="7"/>
  <c r="L13" i="7"/>
  <c r="M13" i="7"/>
  <c r="F14" i="7"/>
  <c r="G14" i="7"/>
  <c r="H14" i="7"/>
  <c r="I14" i="7"/>
  <c r="J14" i="7"/>
  <c r="K14" i="7"/>
  <c r="L14" i="7"/>
  <c r="M14" i="7"/>
  <c r="F15" i="7"/>
  <c r="G15" i="7"/>
  <c r="H15" i="7"/>
  <c r="I15" i="7"/>
  <c r="J15" i="7"/>
  <c r="K15" i="7"/>
  <c r="L15" i="7"/>
  <c r="M15" i="7"/>
  <c r="F16" i="7"/>
  <c r="G16" i="7"/>
  <c r="H16" i="7"/>
  <c r="I16" i="7"/>
  <c r="J16" i="7"/>
  <c r="K16" i="7"/>
  <c r="L16" i="7"/>
  <c r="M16" i="7"/>
  <c r="F17" i="7"/>
  <c r="G17" i="7"/>
  <c r="H17" i="7"/>
  <c r="I17" i="7"/>
  <c r="J17" i="7"/>
  <c r="K17" i="7"/>
  <c r="L17" i="7"/>
  <c r="M17" i="7"/>
  <c r="F18" i="7"/>
  <c r="G18" i="7"/>
  <c r="H18" i="7"/>
  <c r="I18" i="7"/>
  <c r="J18" i="7"/>
  <c r="K18" i="7"/>
  <c r="L18" i="7"/>
  <c r="M18" i="7"/>
  <c r="F19" i="7"/>
  <c r="G19" i="7"/>
  <c r="H19" i="7"/>
  <c r="I19" i="7"/>
  <c r="J19" i="7"/>
  <c r="K19" i="7"/>
  <c r="L19" i="7"/>
  <c r="M19" i="7"/>
  <c r="F20" i="7"/>
  <c r="G20" i="7"/>
  <c r="H20" i="7"/>
  <c r="I20" i="7"/>
  <c r="J20" i="7"/>
  <c r="K20" i="7"/>
  <c r="L20" i="7"/>
  <c r="M20" i="7"/>
  <c r="F21" i="7"/>
  <c r="G21" i="7"/>
  <c r="H21" i="7"/>
  <c r="I21" i="7"/>
  <c r="J21" i="7"/>
  <c r="K21" i="7"/>
  <c r="L21" i="7"/>
  <c r="M21" i="7"/>
  <c r="F22" i="7"/>
  <c r="G22" i="7"/>
  <c r="H22" i="7"/>
  <c r="I22" i="7"/>
  <c r="J22" i="7"/>
  <c r="K22" i="7"/>
  <c r="L22" i="7"/>
  <c r="M22" i="7"/>
  <c r="F23" i="7"/>
  <c r="G23" i="7"/>
  <c r="H23" i="7"/>
  <c r="I23" i="7"/>
  <c r="J23" i="7"/>
  <c r="K23" i="7"/>
  <c r="L23" i="7"/>
  <c r="M23" i="7"/>
  <c r="F24" i="7"/>
  <c r="G24" i="7"/>
  <c r="H24" i="7"/>
  <c r="I24" i="7"/>
  <c r="J24" i="7"/>
  <c r="K24" i="7"/>
  <c r="L24" i="7"/>
  <c r="M24" i="7"/>
  <c r="F25" i="7"/>
  <c r="G25" i="7"/>
  <c r="H25" i="7"/>
  <c r="I25" i="7"/>
  <c r="J25" i="7"/>
  <c r="K25" i="7"/>
  <c r="L25" i="7"/>
  <c r="M25" i="7"/>
  <c r="F26" i="7"/>
  <c r="G26" i="7"/>
  <c r="H26" i="7"/>
  <c r="I26" i="7"/>
  <c r="J26" i="7"/>
  <c r="K26" i="7"/>
  <c r="L26" i="7"/>
  <c r="M26" i="7"/>
  <c r="F27" i="7"/>
  <c r="G27" i="7"/>
  <c r="H27" i="7"/>
  <c r="I27" i="7"/>
  <c r="J27" i="7"/>
  <c r="K27" i="7"/>
  <c r="L27" i="7"/>
  <c r="M27" i="7"/>
  <c r="F28" i="7"/>
  <c r="G28" i="7"/>
  <c r="H28" i="7"/>
  <c r="I28" i="7"/>
  <c r="J28" i="7"/>
  <c r="K28" i="7"/>
  <c r="L28" i="7"/>
  <c r="M28" i="7"/>
  <c r="F29" i="7"/>
  <c r="G29" i="7"/>
  <c r="H29" i="7"/>
  <c r="I29" i="7"/>
  <c r="J29" i="7"/>
  <c r="K29" i="7"/>
  <c r="L29" i="7"/>
  <c r="M29" i="7"/>
  <c r="F30" i="7"/>
  <c r="G30" i="7"/>
  <c r="H30" i="7"/>
  <c r="I30" i="7"/>
  <c r="J30" i="7"/>
  <c r="K30" i="7"/>
  <c r="L30" i="7"/>
  <c r="M30" i="7"/>
  <c r="F31" i="7"/>
  <c r="G31" i="7"/>
  <c r="H31" i="7"/>
  <c r="I31" i="7"/>
  <c r="J31" i="7"/>
  <c r="K31" i="7"/>
  <c r="L31" i="7"/>
  <c r="M31" i="7"/>
  <c r="F32" i="7"/>
  <c r="G32" i="7"/>
  <c r="H32" i="7"/>
  <c r="I32" i="7"/>
  <c r="J32" i="7"/>
  <c r="K32" i="7"/>
  <c r="L32" i="7"/>
  <c r="M32" i="7"/>
  <c r="F33" i="7"/>
  <c r="G33" i="7"/>
  <c r="H33" i="7"/>
  <c r="I33" i="7"/>
  <c r="J33" i="7"/>
  <c r="K33" i="7"/>
  <c r="L33" i="7"/>
  <c r="M33" i="7"/>
  <c r="F34" i="7"/>
  <c r="G34" i="7"/>
  <c r="H34" i="7"/>
  <c r="I34" i="7"/>
  <c r="J34" i="7"/>
  <c r="K34" i="7"/>
  <c r="L34" i="7"/>
  <c r="M34" i="7"/>
  <c r="F35" i="7"/>
  <c r="G35" i="7"/>
  <c r="H35" i="7"/>
  <c r="I35" i="7"/>
  <c r="J35" i="7"/>
  <c r="K35" i="7"/>
  <c r="L35" i="7"/>
  <c r="M35" i="7"/>
  <c r="F36" i="7"/>
  <c r="G36" i="7"/>
  <c r="H36" i="7"/>
  <c r="I36" i="7"/>
  <c r="J36" i="7"/>
  <c r="K36" i="7"/>
  <c r="L36" i="7"/>
  <c r="M36" i="7"/>
  <c r="F37" i="7"/>
  <c r="G37" i="7"/>
  <c r="H37" i="7"/>
  <c r="I37" i="7"/>
  <c r="J37" i="7"/>
  <c r="K37" i="7"/>
  <c r="L37" i="7"/>
  <c r="M37" i="7"/>
  <c r="F38" i="7"/>
  <c r="G38" i="7"/>
  <c r="H38" i="7"/>
  <c r="I38" i="7"/>
  <c r="J38" i="7"/>
  <c r="K38" i="7"/>
  <c r="L38" i="7"/>
  <c r="M38" i="7"/>
  <c r="F39" i="7"/>
  <c r="G39" i="7"/>
  <c r="H39" i="7"/>
  <c r="I39" i="7"/>
  <c r="J39" i="7"/>
  <c r="K39" i="7"/>
  <c r="L39" i="7"/>
  <c r="M39" i="7"/>
  <c r="F40" i="7"/>
  <c r="G40" i="7"/>
  <c r="H40" i="7"/>
  <c r="I40" i="7"/>
  <c r="J40" i="7"/>
  <c r="K40" i="7"/>
  <c r="L40" i="7"/>
  <c r="M40" i="7"/>
  <c r="F41" i="7"/>
  <c r="G41" i="7"/>
  <c r="H41" i="7"/>
  <c r="I41" i="7"/>
  <c r="J41" i="7"/>
  <c r="K41" i="7"/>
  <c r="L41" i="7"/>
  <c r="M41" i="7"/>
  <c r="F42" i="7"/>
  <c r="G42" i="7"/>
  <c r="H42" i="7"/>
  <c r="I42" i="7"/>
  <c r="J42" i="7"/>
  <c r="K42" i="7"/>
  <c r="L42" i="7"/>
  <c r="M42" i="7"/>
  <c r="F43" i="7"/>
  <c r="G43" i="7"/>
  <c r="H43" i="7"/>
  <c r="I43" i="7"/>
  <c r="J43" i="7"/>
  <c r="K43" i="7"/>
  <c r="L43" i="7"/>
  <c r="M43" i="7"/>
  <c r="F44" i="7"/>
  <c r="G44" i="7"/>
  <c r="H44" i="7"/>
  <c r="I44" i="7"/>
  <c r="J44" i="7"/>
  <c r="K44" i="7"/>
  <c r="L44" i="7"/>
  <c r="M44" i="7"/>
  <c r="F45" i="7"/>
  <c r="G45" i="7"/>
  <c r="H45" i="7"/>
  <c r="I45" i="7"/>
  <c r="J45" i="7"/>
  <c r="K45" i="7"/>
  <c r="L45" i="7"/>
  <c r="M45" i="7"/>
  <c r="F46" i="7"/>
  <c r="G46" i="7"/>
  <c r="H46" i="7"/>
  <c r="I46" i="7"/>
  <c r="J46" i="7"/>
  <c r="K46" i="7"/>
  <c r="L46" i="7"/>
  <c r="M46" i="7"/>
  <c r="F47" i="7"/>
  <c r="G47" i="7"/>
  <c r="H47" i="7"/>
  <c r="I47" i="7"/>
  <c r="J47" i="7"/>
  <c r="K47" i="7"/>
  <c r="L47" i="7"/>
  <c r="M47" i="7"/>
  <c r="F48" i="7"/>
  <c r="G48" i="7"/>
  <c r="H48" i="7"/>
  <c r="I48" i="7"/>
  <c r="J48" i="7"/>
  <c r="K48" i="7"/>
  <c r="L48" i="7"/>
  <c r="M48" i="7"/>
  <c r="F49" i="7"/>
  <c r="G49" i="7"/>
  <c r="H49" i="7"/>
  <c r="I49" i="7"/>
  <c r="J49" i="7"/>
  <c r="K49" i="7"/>
  <c r="L49" i="7"/>
  <c r="M49" i="7"/>
  <c r="F50" i="7"/>
  <c r="G50" i="7"/>
  <c r="H50" i="7"/>
  <c r="I50" i="7"/>
  <c r="J50" i="7"/>
  <c r="K50" i="7"/>
  <c r="L50" i="7"/>
  <c r="M50" i="7"/>
  <c r="F51" i="7"/>
  <c r="G51" i="7"/>
  <c r="H51" i="7"/>
  <c r="I51" i="7"/>
  <c r="J51" i="7"/>
  <c r="K51" i="7"/>
  <c r="L51" i="7"/>
  <c r="M51" i="7"/>
  <c r="F52" i="7"/>
  <c r="G52" i="7"/>
  <c r="H52" i="7"/>
  <c r="I52" i="7"/>
  <c r="J52" i="7"/>
  <c r="K52" i="7"/>
  <c r="L52" i="7"/>
  <c r="M52" i="7"/>
  <c r="F53" i="7"/>
  <c r="G53" i="7"/>
  <c r="H53" i="7"/>
  <c r="I53" i="7"/>
  <c r="J53" i="7"/>
  <c r="K53" i="7"/>
  <c r="L53" i="7"/>
  <c r="M53" i="7"/>
  <c r="F54" i="7"/>
  <c r="G54" i="7"/>
  <c r="H54" i="7"/>
  <c r="I54" i="7"/>
  <c r="J54" i="7"/>
  <c r="K54" i="7"/>
  <c r="L54" i="7"/>
  <c r="M54" i="7"/>
  <c r="F55" i="7"/>
  <c r="G55" i="7"/>
  <c r="H55" i="7"/>
  <c r="I55" i="7"/>
  <c r="J55" i="7"/>
  <c r="K55" i="7"/>
  <c r="L55" i="7"/>
  <c r="M55" i="7"/>
  <c r="F56" i="7"/>
  <c r="G56" i="7"/>
  <c r="H56" i="7"/>
  <c r="I56" i="7"/>
  <c r="J56" i="7"/>
  <c r="K56" i="7"/>
  <c r="L56" i="7"/>
  <c r="M56" i="7"/>
  <c r="F57" i="7"/>
  <c r="G57" i="7"/>
  <c r="H57" i="7"/>
  <c r="I57" i="7"/>
  <c r="J57" i="7"/>
  <c r="K57" i="7"/>
  <c r="L57" i="7"/>
  <c r="M57" i="7"/>
  <c r="F58" i="7"/>
  <c r="G58" i="7"/>
  <c r="H58" i="7"/>
  <c r="I58" i="7"/>
  <c r="J58" i="7"/>
  <c r="K58" i="7"/>
  <c r="L58" i="7"/>
  <c r="M58" i="7"/>
  <c r="F59" i="7"/>
  <c r="G59" i="7"/>
  <c r="H59" i="7"/>
  <c r="I59" i="7"/>
  <c r="J59" i="7"/>
  <c r="K59" i="7"/>
  <c r="L59" i="7"/>
  <c r="M59" i="7"/>
  <c r="F60" i="7"/>
  <c r="G60" i="7"/>
  <c r="H60" i="7"/>
  <c r="I60" i="7"/>
  <c r="J60" i="7"/>
  <c r="K60" i="7"/>
  <c r="L60" i="7"/>
  <c r="M60" i="7"/>
  <c r="F61" i="7"/>
  <c r="G61" i="7"/>
  <c r="H61" i="7"/>
  <c r="I61" i="7"/>
  <c r="J61" i="7"/>
  <c r="K61" i="7"/>
  <c r="L61" i="7"/>
  <c r="M61" i="7"/>
  <c r="F62" i="7"/>
  <c r="G62" i="7"/>
  <c r="H62" i="7"/>
  <c r="I62" i="7"/>
  <c r="J62" i="7"/>
  <c r="K62" i="7"/>
  <c r="L62" i="7"/>
  <c r="M62" i="7"/>
  <c r="F63" i="7"/>
  <c r="G63" i="7"/>
  <c r="H63" i="7"/>
  <c r="I63" i="7"/>
  <c r="J63" i="7"/>
  <c r="K63" i="7"/>
  <c r="L63" i="7"/>
  <c r="M63" i="7"/>
  <c r="F64" i="7"/>
  <c r="G64" i="7"/>
  <c r="H64" i="7"/>
  <c r="I64" i="7"/>
  <c r="J64" i="7"/>
  <c r="K64" i="7"/>
  <c r="L64" i="7"/>
  <c r="M64" i="7"/>
  <c r="F65" i="7"/>
  <c r="G65" i="7"/>
  <c r="H65" i="7"/>
  <c r="I65" i="7"/>
  <c r="J65" i="7"/>
  <c r="K65" i="7"/>
  <c r="L65" i="7"/>
  <c r="M65" i="7"/>
  <c r="F66" i="7"/>
  <c r="G66" i="7"/>
  <c r="H66" i="7"/>
  <c r="I66" i="7"/>
  <c r="J66" i="7"/>
  <c r="K66" i="7"/>
  <c r="L66" i="7"/>
  <c r="M66" i="7"/>
  <c r="F67" i="7"/>
  <c r="G67" i="7"/>
  <c r="H67" i="7"/>
  <c r="I67" i="7"/>
  <c r="J67" i="7"/>
  <c r="K67" i="7"/>
  <c r="L67" i="7"/>
  <c r="M67" i="7"/>
  <c r="F68" i="7"/>
  <c r="G68" i="7"/>
  <c r="H68" i="7"/>
  <c r="I68" i="7"/>
  <c r="J68" i="7"/>
  <c r="K68" i="7"/>
  <c r="L68" i="7"/>
  <c r="M68" i="7"/>
  <c r="F69" i="7"/>
  <c r="G69" i="7"/>
  <c r="H69" i="7"/>
  <c r="I69" i="7"/>
  <c r="J69" i="7"/>
  <c r="K69" i="7"/>
  <c r="L69" i="7"/>
  <c r="M69" i="7"/>
  <c r="F70" i="7"/>
  <c r="G70" i="7"/>
  <c r="H70" i="7"/>
  <c r="I70" i="7"/>
  <c r="J70" i="7"/>
  <c r="K70" i="7"/>
  <c r="L70" i="7"/>
  <c r="M70" i="7"/>
  <c r="F71" i="7"/>
  <c r="G71" i="7"/>
  <c r="H71" i="7"/>
  <c r="I71" i="7"/>
  <c r="J71" i="7"/>
  <c r="K71" i="7"/>
  <c r="L71" i="7"/>
  <c r="M71" i="7"/>
  <c r="F72" i="7"/>
  <c r="G72" i="7"/>
  <c r="H72" i="7"/>
  <c r="I72" i="7"/>
  <c r="J72" i="7"/>
  <c r="K72" i="7"/>
  <c r="L72" i="7"/>
  <c r="M72" i="7"/>
  <c r="F73" i="7"/>
  <c r="G73" i="7"/>
  <c r="H73" i="7"/>
  <c r="I73" i="7"/>
  <c r="J73" i="7"/>
  <c r="K73" i="7"/>
  <c r="L73" i="7"/>
  <c r="M73" i="7"/>
  <c r="F74" i="7"/>
  <c r="G74" i="7"/>
  <c r="H74" i="7"/>
  <c r="I74" i="7"/>
  <c r="J74" i="7"/>
  <c r="K74" i="7"/>
  <c r="L74" i="7"/>
  <c r="M74" i="7"/>
  <c r="F75" i="7"/>
  <c r="G75" i="7"/>
  <c r="H75" i="7"/>
  <c r="I75" i="7"/>
  <c r="J75" i="7"/>
  <c r="K75" i="7"/>
  <c r="L75" i="7"/>
  <c r="M75" i="7"/>
  <c r="F76" i="7"/>
  <c r="G76" i="7"/>
  <c r="H76" i="7"/>
  <c r="I76" i="7"/>
  <c r="J76" i="7"/>
  <c r="K76" i="7"/>
  <c r="L76" i="7"/>
  <c r="M76" i="7"/>
  <c r="F77" i="7"/>
  <c r="G77" i="7"/>
  <c r="H77" i="7"/>
  <c r="I77" i="7"/>
  <c r="J77" i="7"/>
  <c r="K77" i="7"/>
  <c r="L77" i="7"/>
  <c r="M77" i="7"/>
  <c r="F78" i="7"/>
  <c r="G78" i="7"/>
  <c r="H78" i="7"/>
  <c r="I78" i="7"/>
  <c r="J78" i="7"/>
  <c r="K78" i="7"/>
  <c r="L78" i="7"/>
  <c r="M78" i="7"/>
  <c r="F79" i="7"/>
  <c r="G79" i="7"/>
  <c r="H79" i="7"/>
  <c r="I79" i="7"/>
  <c r="J79" i="7"/>
  <c r="K79" i="7"/>
  <c r="L79" i="7"/>
  <c r="M79" i="7"/>
  <c r="F80" i="7"/>
  <c r="G80" i="7"/>
  <c r="H80" i="7"/>
  <c r="I80" i="7"/>
  <c r="J80" i="7"/>
  <c r="K80" i="7"/>
  <c r="L80" i="7"/>
  <c r="M80" i="7"/>
  <c r="F81" i="7"/>
  <c r="G81" i="7"/>
  <c r="H81" i="7"/>
  <c r="I81" i="7"/>
  <c r="J81" i="7"/>
  <c r="K81" i="7"/>
  <c r="L81" i="7"/>
  <c r="M81" i="7"/>
  <c r="F82" i="7"/>
  <c r="G82" i="7"/>
  <c r="H82" i="7"/>
  <c r="I82" i="7"/>
  <c r="J82" i="7"/>
  <c r="K82" i="7"/>
  <c r="L82" i="7"/>
  <c r="M82" i="7"/>
  <c r="F83" i="7"/>
  <c r="G83" i="7"/>
  <c r="H83" i="7"/>
  <c r="I83" i="7"/>
  <c r="J83" i="7"/>
  <c r="K83" i="7"/>
  <c r="L83" i="7"/>
  <c r="M83" i="7"/>
  <c r="F84" i="7"/>
  <c r="G84" i="7"/>
  <c r="H84" i="7"/>
  <c r="I84" i="7"/>
  <c r="J84" i="7"/>
  <c r="K84" i="7"/>
  <c r="L84" i="7"/>
  <c r="M84" i="7"/>
  <c r="F85" i="7"/>
  <c r="G85" i="7"/>
  <c r="H85" i="7"/>
  <c r="I85" i="7"/>
  <c r="J85" i="7"/>
  <c r="K85" i="7"/>
  <c r="L85" i="7"/>
  <c r="M85" i="7"/>
  <c r="F86" i="7"/>
  <c r="G86" i="7"/>
  <c r="H86" i="7"/>
  <c r="I86" i="7"/>
  <c r="J86" i="7"/>
  <c r="K86" i="7"/>
  <c r="L86" i="7"/>
  <c r="M86" i="7"/>
  <c r="F87" i="7"/>
  <c r="G87" i="7"/>
  <c r="H87" i="7"/>
  <c r="I87" i="7"/>
  <c r="J87" i="7"/>
  <c r="K87" i="7"/>
  <c r="L87" i="7"/>
  <c r="M87" i="7"/>
  <c r="F88" i="7"/>
  <c r="G88" i="7"/>
  <c r="H88" i="7"/>
  <c r="I88" i="7"/>
  <c r="J88" i="7"/>
  <c r="K88" i="7"/>
  <c r="L88" i="7"/>
  <c r="M88" i="7"/>
  <c r="F89" i="7"/>
  <c r="G89" i="7"/>
  <c r="H89" i="7"/>
  <c r="I89" i="7"/>
  <c r="J89" i="7"/>
  <c r="K89" i="7"/>
  <c r="L89" i="7"/>
  <c r="M89" i="7"/>
  <c r="F90" i="7"/>
  <c r="G90" i="7"/>
  <c r="H90" i="7"/>
  <c r="I90" i="7"/>
  <c r="J90" i="7"/>
  <c r="K90" i="7"/>
  <c r="L90" i="7"/>
  <c r="M90" i="7"/>
  <c r="F91" i="7"/>
  <c r="G91" i="7"/>
  <c r="H91" i="7"/>
  <c r="I91" i="7"/>
  <c r="J91" i="7"/>
  <c r="K91" i="7"/>
  <c r="L91" i="7"/>
  <c r="M91" i="7"/>
  <c r="F92" i="7"/>
  <c r="G92" i="7"/>
  <c r="H92" i="7"/>
  <c r="I92" i="7"/>
  <c r="J92" i="7"/>
  <c r="K92" i="7"/>
  <c r="L92" i="7"/>
  <c r="M92" i="7"/>
  <c r="F8" i="7"/>
  <c r="G8" i="7"/>
  <c r="H8" i="7"/>
  <c r="I8" i="7"/>
  <c r="J8" i="7"/>
  <c r="K8" i="7"/>
  <c r="L8" i="7"/>
  <c r="M8" i="7"/>
  <c r="A5" i="50"/>
  <c r="A6" i="50"/>
  <c r="A7" i="50"/>
  <c r="A8" i="50"/>
  <c r="A9" i="50"/>
  <c r="A10" i="50"/>
  <c r="A11" i="50"/>
  <c r="A12" i="50"/>
  <c r="A13" i="50"/>
  <c r="A14" i="50"/>
  <c r="A15" i="50"/>
  <c r="A16" i="50"/>
  <c r="A17" i="50"/>
  <c r="A18" i="50"/>
  <c r="A19" i="50"/>
  <c r="A20" i="50"/>
  <c r="A21" i="50"/>
  <c r="A22" i="50"/>
  <c r="A23" i="50"/>
  <c r="A24" i="50"/>
  <c r="A25" i="50"/>
  <c r="A26" i="50"/>
  <c r="A27" i="50"/>
  <c r="A28" i="50"/>
  <c r="A29" i="50"/>
  <c r="A30" i="50"/>
  <c r="A31" i="50"/>
  <c r="A32" i="50"/>
  <c r="A33" i="50"/>
  <c r="A34" i="50"/>
  <c r="A35" i="50"/>
  <c r="A36" i="50"/>
  <c r="A37" i="50"/>
  <c r="A38" i="50"/>
  <c r="A39" i="50"/>
  <c r="A40" i="50"/>
  <c r="A41" i="50"/>
  <c r="A42" i="50"/>
  <c r="A43" i="50"/>
  <c r="A44" i="50"/>
  <c r="A45" i="50"/>
  <c r="A46" i="50"/>
  <c r="A47" i="50"/>
  <c r="A48" i="50"/>
  <c r="A49" i="50"/>
  <c r="A50" i="50"/>
  <c r="A51" i="50"/>
  <c r="A52" i="50"/>
  <c r="A53" i="50"/>
  <c r="A54" i="50"/>
  <c r="A55" i="50"/>
  <c r="A56" i="50"/>
  <c r="A57" i="50"/>
  <c r="A58" i="50"/>
  <c r="A59" i="50"/>
  <c r="A60" i="50"/>
  <c r="A61" i="50"/>
  <c r="A62" i="50"/>
  <c r="A63" i="50"/>
  <c r="A64" i="50"/>
  <c r="A65" i="50"/>
  <c r="A66" i="50"/>
  <c r="A67" i="50"/>
  <c r="A68" i="50"/>
  <c r="A69" i="50"/>
  <c r="A70" i="50"/>
  <c r="A71" i="50"/>
  <c r="A72" i="50"/>
  <c r="A73" i="50"/>
  <c r="A74" i="50"/>
  <c r="A75" i="50"/>
  <c r="A76" i="50"/>
  <c r="A77" i="50"/>
  <c r="A78" i="50"/>
  <c r="A79" i="50"/>
  <c r="A80" i="50"/>
  <c r="A81" i="50"/>
  <c r="A82" i="50"/>
  <c r="A83" i="50"/>
  <c r="A84" i="50"/>
  <c r="A85" i="50"/>
  <c r="A86" i="50"/>
  <c r="A87" i="50"/>
  <c r="A88" i="50"/>
  <c r="A89" i="50"/>
  <c r="A90" i="50"/>
  <c r="A91" i="50"/>
  <c r="A92" i="50"/>
  <c r="A93" i="50"/>
  <c r="A94" i="50"/>
  <c r="A95" i="50"/>
  <c r="A96" i="50"/>
  <c r="A97" i="50"/>
  <c r="A98" i="50"/>
  <c r="A99" i="50"/>
  <c r="A100" i="50"/>
  <c r="A101" i="50"/>
  <c r="A102" i="50"/>
  <c r="A103" i="50"/>
  <c r="A104" i="50"/>
  <c r="A105" i="50"/>
  <c r="A106" i="50"/>
  <c r="A107" i="50"/>
  <c r="A108" i="50"/>
  <c r="A109" i="50"/>
  <c r="A110" i="50"/>
  <c r="A111" i="50"/>
  <c r="A112" i="50"/>
  <c r="A113" i="50"/>
  <c r="A114" i="50"/>
  <c r="A115" i="50"/>
  <c r="A116" i="50"/>
  <c r="A117" i="50"/>
  <c r="A118" i="50"/>
  <c r="A119" i="50"/>
  <c r="A120" i="50"/>
  <c r="A121" i="50"/>
  <c r="A122" i="50"/>
  <c r="A123" i="50"/>
  <c r="A124" i="50"/>
  <c r="A125" i="50"/>
  <c r="A126" i="50"/>
  <c r="A127" i="50"/>
  <c r="A128" i="50"/>
  <c r="A129" i="50"/>
  <c r="A130" i="50"/>
  <c r="A131" i="50"/>
  <c r="A132" i="50"/>
  <c r="A133" i="50"/>
  <c r="A134" i="50"/>
  <c r="A135" i="50"/>
  <c r="A136" i="50"/>
  <c r="A137" i="50"/>
  <c r="A138" i="50"/>
  <c r="A139" i="50"/>
  <c r="A140" i="50"/>
  <c r="A141" i="50"/>
  <c r="A142" i="50"/>
  <c r="A143" i="50"/>
  <c r="A144" i="50"/>
  <c r="A145" i="50"/>
  <c r="A146" i="50"/>
  <c r="A147" i="50"/>
  <c r="A148" i="50"/>
  <c r="A149" i="50"/>
  <c r="A150" i="50"/>
  <c r="A151" i="50"/>
  <c r="A152" i="50"/>
  <c r="A153" i="50"/>
  <c r="A154" i="50"/>
  <c r="A155" i="50"/>
  <c r="A156" i="50"/>
  <c r="A157" i="50"/>
  <c r="A158" i="50"/>
  <c r="A159" i="50"/>
  <c r="A160" i="50"/>
  <c r="A161" i="50"/>
  <c r="A162" i="50"/>
  <c r="A163" i="50"/>
  <c r="A164" i="50"/>
  <c r="A165" i="50"/>
  <c r="A166" i="50"/>
  <c r="A167" i="50"/>
  <c r="A168" i="50"/>
  <c r="A169" i="50"/>
  <c r="A170" i="50"/>
  <c r="A171" i="50"/>
  <c r="A172" i="50"/>
  <c r="A173" i="50"/>
  <c r="A174" i="50"/>
  <c r="A175" i="50"/>
  <c r="A176" i="50"/>
  <c r="A177" i="50"/>
  <c r="A178" i="50"/>
  <c r="A179" i="50"/>
  <c r="A180" i="50"/>
  <c r="A181" i="50"/>
  <c r="A182" i="50"/>
  <c r="A183" i="50"/>
  <c r="A184" i="50"/>
  <c r="A185" i="50"/>
  <c r="A186" i="50"/>
  <c r="A187" i="50"/>
  <c r="A188" i="50"/>
  <c r="A189" i="50"/>
  <c r="A190" i="50"/>
  <c r="A191" i="50"/>
  <c r="A192" i="50"/>
  <c r="A193" i="50"/>
  <c r="A194" i="50"/>
  <c r="A195" i="50"/>
  <c r="A196" i="50"/>
  <c r="A197" i="50"/>
  <c r="A198" i="50"/>
  <c r="A199" i="50"/>
  <c r="A200" i="50"/>
  <c r="A201" i="50"/>
  <c r="A202" i="50"/>
  <c r="A203" i="50"/>
  <c r="A204" i="50"/>
  <c r="A205" i="50"/>
  <c r="A206" i="50"/>
  <c r="A207" i="50"/>
  <c r="A208" i="50"/>
  <c r="A209" i="50"/>
  <c r="A210" i="50"/>
  <c r="A211" i="50"/>
  <c r="A212" i="50"/>
  <c r="A213" i="50"/>
  <c r="A214" i="50"/>
  <c r="A215" i="50"/>
  <c r="A216" i="50"/>
  <c r="A217" i="50"/>
  <c r="A218" i="50"/>
  <c r="A219" i="50"/>
  <c r="A220" i="50"/>
  <c r="A221" i="50"/>
  <c r="A222" i="50"/>
  <c r="A223" i="50"/>
  <c r="A224" i="50"/>
  <c r="A225" i="50"/>
  <c r="A226" i="50"/>
  <c r="A227" i="50"/>
  <c r="A228" i="50"/>
  <c r="A229" i="50"/>
  <c r="A230" i="50"/>
  <c r="A231" i="50"/>
  <c r="A232" i="50"/>
  <c r="A233" i="50"/>
  <c r="A234" i="50"/>
  <c r="A235" i="50"/>
  <c r="A236" i="50"/>
  <c r="A237" i="50"/>
  <c r="A238" i="50"/>
  <c r="A239" i="50"/>
  <c r="A240" i="50"/>
  <c r="A241" i="50"/>
  <c r="A242" i="50"/>
  <c r="A243" i="50"/>
  <c r="A244" i="50"/>
  <c r="A245" i="50"/>
  <c r="A246" i="50"/>
  <c r="A247" i="50"/>
  <c r="A248" i="50"/>
  <c r="A249" i="50"/>
  <c r="A250" i="50"/>
  <c r="A251" i="50"/>
  <c r="A252" i="50"/>
  <c r="A253" i="50"/>
  <c r="A254" i="50"/>
  <c r="A255" i="50"/>
  <c r="A256" i="50"/>
  <c r="A257" i="50"/>
  <c r="A258" i="50"/>
  <c r="A259" i="50"/>
  <c r="A260" i="50"/>
  <c r="A261" i="50"/>
  <c r="A262" i="50"/>
  <c r="A263" i="50"/>
  <c r="A264" i="50"/>
  <c r="A265" i="50"/>
  <c r="A266" i="50"/>
  <c r="A267" i="50"/>
  <c r="A268" i="50"/>
  <c r="A269" i="50"/>
  <c r="A270" i="50"/>
  <c r="A271" i="50"/>
  <c r="A272" i="50"/>
  <c r="A273" i="50"/>
  <c r="A274" i="50"/>
  <c r="A275" i="50"/>
  <c r="A276" i="50"/>
  <c r="A277" i="50"/>
  <c r="A278" i="50"/>
  <c r="A279" i="50"/>
  <c r="A280" i="50"/>
  <c r="A281" i="50"/>
  <c r="A282" i="50"/>
  <c r="A283" i="50"/>
  <c r="A284" i="50"/>
  <c r="A285" i="50"/>
  <c r="A286" i="50"/>
  <c r="A287" i="50"/>
  <c r="A288" i="50"/>
  <c r="A289" i="50"/>
  <c r="A290" i="50"/>
  <c r="A291" i="50"/>
  <c r="A292" i="50"/>
  <c r="A293" i="50"/>
  <c r="A294" i="50"/>
  <c r="A295" i="50"/>
  <c r="A296" i="50"/>
  <c r="A297" i="50"/>
  <c r="A298" i="50"/>
  <c r="A299" i="50"/>
  <c r="A300" i="50"/>
  <c r="A301" i="50"/>
  <c r="A302" i="50"/>
  <c r="A303" i="50"/>
  <c r="A304" i="50"/>
  <c r="A305" i="50"/>
  <c r="A306" i="50"/>
  <c r="A307" i="50"/>
  <c r="A308" i="50"/>
  <c r="A309" i="50"/>
  <c r="A310" i="50"/>
  <c r="A311" i="50"/>
  <c r="A312" i="50"/>
  <c r="A313" i="50"/>
  <c r="A314" i="50"/>
  <c r="A315" i="50"/>
  <c r="A316" i="50"/>
  <c r="A317" i="50"/>
  <c r="A318" i="50"/>
  <c r="A319" i="50"/>
  <c r="A320" i="50"/>
  <c r="A321" i="50"/>
  <c r="A322" i="50"/>
  <c r="A323" i="50"/>
  <c r="A324" i="50"/>
  <c r="A325" i="50"/>
  <c r="A326" i="50"/>
  <c r="A327" i="50"/>
  <c r="A328" i="50"/>
  <c r="A329" i="50"/>
  <c r="A330" i="50"/>
  <c r="A331" i="50"/>
  <c r="A332" i="50"/>
  <c r="A333" i="50"/>
  <c r="A334" i="50"/>
  <c r="A335" i="50"/>
  <c r="A336" i="50"/>
  <c r="A337" i="50"/>
  <c r="A338" i="50"/>
  <c r="A339" i="50"/>
  <c r="A340" i="50"/>
  <c r="A341" i="50"/>
  <c r="A342" i="50"/>
  <c r="A343" i="50"/>
  <c r="A344" i="50"/>
  <c r="A345" i="50"/>
  <c r="A346" i="50"/>
  <c r="A347" i="50"/>
  <c r="A348" i="50"/>
  <c r="A349" i="50"/>
  <c r="A350" i="50"/>
  <c r="A351" i="50"/>
  <c r="A352" i="50"/>
  <c r="A353" i="50"/>
  <c r="A354" i="50"/>
  <c r="A355" i="50"/>
  <c r="A356" i="50"/>
  <c r="A357" i="50"/>
  <c r="A358" i="50"/>
  <c r="A359" i="50"/>
  <c r="A360" i="50"/>
  <c r="A361" i="50"/>
  <c r="A362" i="50"/>
  <c r="A363" i="50"/>
  <c r="A364" i="50"/>
  <c r="A365" i="50"/>
  <c r="A366" i="50"/>
  <c r="A367" i="50"/>
  <c r="A368" i="50"/>
  <c r="A369" i="50"/>
  <c r="A370" i="50"/>
  <c r="A371" i="50"/>
  <c r="A372" i="50"/>
  <c r="A373" i="50"/>
  <c r="A374" i="50"/>
  <c r="A375" i="50"/>
  <c r="A376" i="50"/>
  <c r="A377" i="50"/>
  <c r="A378" i="50"/>
  <c r="A379" i="50"/>
  <c r="A380" i="50"/>
  <c r="A381" i="50"/>
  <c r="A382" i="50"/>
  <c r="A383" i="50"/>
  <c r="A384" i="50"/>
  <c r="A385" i="50"/>
  <c r="A386" i="50"/>
  <c r="A387" i="50"/>
  <c r="A388" i="50"/>
  <c r="A389" i="50"/>
  <c r="A390" i="50"/>
  <c r="A391" i="50"/>
  <c r="A392" i="50"/>
  <c r="A393" i="50"/>
  <c r="A394" i="50"/>
  <c r="A395" i="50"/>
  <c r="A396" i="50"/>
  <c r="A397" i="50"/>
  <c r="A398" i="50"/>
  <c r="A399" i="50"/>
  <c r="A400" i="50"/>
  <c r="A401" i="50"/>
  <c r="A402" i="50"/>
  <c r="A403" i="50"/>
  <c r="A404" i="50"/>
  <c r="A405" i="50"/>
  <c r="A406" i="50"/>
  <c r="A407" i="50"/>
  <c r="A408" i="50"/>
  <c r="A409" i="50"/>
  <c r="A410" i="50"/>
  <c r="A411" i="50"/>
  <c r="A412" i="50"/>
  <c r="A413" i="50"/>
  <c r="A414" i="50"/>
  <c r="A415" i="50"/>
  <c r="A416" i="50"/>
  <c r="A417" i="50"/>
  <c r="A418" i="50"/>
  <c r="A419" i="50"/>
  <c r="A420" i="50"/>
  <c r="A421" i="50"/>
  <c r="A422" i="50"/>
  <c r="A423" i="50"/>
  <c r="A424" i="50"/>
  <c r="A425" i="50"/>
  <c r="A426" i="50"/>
  <c r="A427" i="50"/>
  <c r="A428" i="50"/>
  <c r="A429" i="50"/>
  <c r="A430" i="50"/>
  <c r="A431" i="50"/>
  <c r="A432" i="50"/>
  <c r="A433" i="50"/>
  <c r="A434" i="50"/>
  <c r="A435" i="50"/>
  <c r="A436" i="50"/>
  <c r="A437" i="50"/>
  <c r="A438" i="50"/>
  <c r="A439" i="50"/>
  <c r="A440" i="50"/>
  <c r="A441" i="50"/>
  <c r="A442" i="50"/>
  <c r="A443" i="50"/>
  <c r="A444" i="50"/>
  <c r="A445" i="50"/>
  <c r="A446" i="50"/>
  <c r="A447" i="50"/>
  <c r="A448" i="50"/>
  <c r="A449" i="50"/>
  <c r="A450" i="50"/>
  <c r="A451" i="50"/>
  <c r="A452" i="50"/>
  <c r="A453" i="50"/>
  <c r="A454" i="50"/>
  <c r="A455" i="50"/>
  <c r="A456" i="50"/>
  <c r="A457" i="50"/>
  <c r="A458" i="50"/>
  <c r="A459" i="50"/>
  <c r="A460" i="50"/>
  <c r="A461" i="50"/>
  <c r="A462" i="50"/>
  <c r="A463" i="50"/>
  <c r="A464" i="50"/>
  <c r="A465" i="50"/>
  <c r="A466" i="50"/>
  <c r="A467" i="50"/>
  <c r="A468" i="50"/>
  <c r="A469" i="50"/>
  <c r="A470" i="50"/>
  <c r="A471" i="50"/>
  <c r="A472" i="50"/>
  <c r="A473" i="50"/>
  <c r="A474" i="50"/>
  <c r="A475" i="50"/>
  <c r="A476" i="50"/>
  <c r="A477" i="50"/>
  <c r="A478" i="50"/>
  <c r="A479" i="50"/>
  <c r="A480" i="50"/>
  <c r="A481" i="50"/>
  <c r="A482" i="50"/>
  <c r="A483" i="50"/>
  <c r="A484" i="50"/>
  <c r="A485" i="50"/>
  <c r="A486" i="50"/>
  <c r="A487" i="50"/>
  <c r="A488" i="50"/>
  <c r="A489" i="50"/>
  <c r="A490" i="50"/>
  <c r="A491" i="50"/>
  <c r="A492" i="50"/>
  <c r="A493" i="50"/>
  <c r="A494" i="50"/>
  <c r="A495" i="50"/>
  <c r="A496" i="50"/>
  <c r="A497" i="50"/>
  <c r="A498" i="50"/>
  <c r="A499" i="50"/>
  <c r="A500" i="50"/>
  <c r="A501" i="50"/>
  <c r="A502" i="50"/>
  <c r="A503" i="50"/>
  <c r="A504" i="50"/>
  <c r="A505" i="50"/>
  <c r="A506" i="50"/>
  <c r="A507" i="50"/>
  <c r="A508" i="50"/>
  <c r="A509" i="50"/>
  <c r="A510" i="50"/>
  <c r="A511" i="50"/>
  <c r="A512" i="50"/>
  <c r="A513" i="50"/>
  <c r="A514" i="50"/>
  <c r="A515" i="50"/>
  <c r="A516" i="50"/>
  <c r="A517" i="50"/>
  <c r="A518" i="50"/>
  <c r="A519" i="50"/>
  <c r="A520" i="50"/>
  <c r="A521" i="50"/>
  <c r="A522" i="50"/>
  <c r="A523" i="50"/>
  <c r="A524" i="50"/>
  <c r="A525" i="50"/>
  <c r="A526" i="50"/>
  <c r="A527" i="50"/>
  <c r="A528" i="50"/>
  <c r="A529" i="50"/>
  <c r="A530" i="50"/>
  <c r="A531" i="50"/>
  <c r="A532" i="50"/>
  <c r="A533" i="50"/>
  <c r="A534" i="50"/>
  <c r="A535" i="50"/>
  <c r="A536" i="50"/>
  <c r="A537" i="50"/>
  <c r="A538" i="50"/>
  <c r="A539" i="50"/>
  <c r="A540" i="50"/>
  <c r="A541" i="50"/>
  <c r="A542" i="50"/>
  <c r="A543" i="50"/>
  <c r="A544" i="50"/>
  <c r="A545" i="50"/>
  <c r="A546" i="50"/>
  <c r="A547" i="50"/>
  <c r="A548" i="50"/>
  <c r="A549" i="50"/>
  <c r="A550" i="50"/>
  <c r="A551" i="50"/>
  <c r="A552" i="50"/>
  <c r="A553" i="50"/>
  <c r="A554" i="50"/>
  <c r="A555" i="50"/>
  <c r="A556" i="50"/>
  <c r="A557" i="50"/>
  <c r="A558" i="50"/>
  <c r="A559" i="50"/>
  <c r="A560" i="50"/>
  <c r="A561" i="50"/>
  <c r="A562" i="50"/>
  <c r="A563" i="50"/>
  <c r="A564" i="50"/>
  <c r="A565" i="50"/>
  <c r="A566" i="50"/>
  <c r="A567" i="50"/>
  <c r="A568" i="50"/>
  <c r="A569" i="50"/>
  <c r="A570" i="50"/>
  <c r="A571" i="50"/>
  <c r="A572" i="50"/>
  <c r="A573" i="50"/>
  <c r="A574" i="50"/>
  <c r="A575" i="50"/>
  <c r="A576" i="50"/>
  <c r="A577" i="50"/>
  <c r="A578" i="50"/>
  <c r="A579" i="50"/>
  <c r="A580" i="50"/>
  <c r="A581" i="50"/>
  <c r="A582" i="50"/>
  <c r="A583" i="50"/>
  <c r="A584" i="50"/>
  <c r="A585" i="50"/>
  <c r="A586" i="50"/>
  <c r="A587" i="50"/>
  <c r="A588" i="50"/>
  <c r="A589" i="50"/>
  <c r="A590" i="50"/>
  <c r="A591" i="50"/>
  <c r="A592" i="50"/>
  <c r="A593" i="50"/>
  <c r="A594" i="50"/>
  <c r="A595" i="50"/>
  <c r="A596" i="50"/>
  <c r="A597" i="50"/>
  <c r="A598" i="50"/>
  <c r="A599" i="50"/>
  <c r="A600" i="50"/>
  <c r="A601" i="50"/>
  <c r="A602" i="50"/>
  <c r="A603" i="50"/>
  <c r="A604" i="50"/>
  <c r="A605" i="50"/>
  <c r="A606" i="50"/>
  <c r="A607" i="50"/>
  <c r="A608" i="50"/>
  <c r="A609" i="50"/>
  <c r="A610" i="50"/>
  <c r="A611" i="50"/>
  <c r="A612" i="50"/>
  <c r="A613" i="50"/>
  <c r="A614" i="50"/>
  <c r="A615" i="50"/>
  <c r="A616" i="50"/>
  <c r="A617" i="50"/>
  <c r="A618" i="50"/>
  <c r="A619" i="50"/>
  <c r="A620" i="50"/>
  <c r="A621" i="50"/>
  <c r="A622" i="50"/>
  <c r="A623" i="50"/>
  <c r="A624" i="50"/>
  <c r="A625" i="50"/>
  <c r="A626" i="50"/>
  <c r="A627" i="50"/>
  <c r="A628" i="50"/>
  <c r="A629" i="50"/>
  <c r="A630" i="50"/>
  <c r="A631" i="50"/>
  <c r="A632" i="50"/>
  <c r="A633" i="50"/>
  <c r="A634" i="50"/>
  <c r="A635" i="50"/>
  <c r="A636" i="50"/>
  <c r="A637" i="50"/>
  <c r="A638" i="50"/>
  <c r="A639" i="50"/>
  <c r="A640" i="50"/>
  <c r="A641" i="50"/>
  <c r="A642" i="50"/>
  <c r="A643" i="50"/>
  <c r="A644" i="50"/>
  <c r="A645" i="50"/>
  <c r="A646" i="50"/>
  <c r="A647" i="50"/>
  <c r="A648" i="50"/>
  <c r="A649" i="50"/>
  <c r="A650" i="50"/>
  <c r="A651" i="50"/>
  <c r="A652" i="50"/>
  <c r="A653" i="50"/>
  <c r="A654" i="50"/>
  <c r="A655" i="50"/>
  <c r="A656" i="50"/>
  <c r="A657" i="50"/>
  <c r="A658" i="50"/>
  <c r="A659" i="50"/>
  <c r="A660" i="50"/>
  <c r="A661" i="50"/>
  <c r="A662" i="50"/>
  <c r="A663" i="50"/>
  <c r="A664" i="50"/>
  <c r="A665" i="50"/>
  <c r="A666" i="50"/>
  <c r="A667" i="50"/>
  <c r="A668" i="50"/>
  <c r="A669" i="50"/>
  <c r="A670" i="50"/>
  <c r="A671" i="50"/>
  <c r="A672" i="50"/>
  <c r="A673" i="50"/>
  <c r="A674" i="50"/>
  <c r="A675" i="50"/>
  <c r="A676" i="50"/>
  <c r="A677" i="50"/>
  <c r="A678" i="50"/>
  <c r="A679" i="50"/>
  <c r="A680" i="50"/>
  <c r="A681" i="50"/>
  <c r="A682" i="50"/>
  <c r="A683" i="50"/>
  <c r="A684" i="50"/>
  <c r="A685" i="50"/>
  <c r="A686" i="50"/>
  <c r="A687" i="50"/>
  <c r="A688" i="50"/>
  <c r="A689" i="50"/>
  <c r="A690" i="50"/>
  <c r="A691" i="50"/>
  <c r="A692" i="50"/>
  <c r="A693" i="50"/>
  <c r="A694" i="50"/>
  <c r="A695" i="50"/>
  <c r="A696" i="50"/>
  <c r="A697" i="50"/>
  <c r="A698" i="50"/>
  <c r="A699" i="50"/>
  <c r="A700" i="50"/>
  <c r="A701" i="50"/>
  <c r="A702" i="50"/>
  <c r="A703" i="50"/>
  <c r="A704" i="50"/>
  <c r="A705" i="50"/>
  <c r="A706" i="50"/>
  <c r="A707" i="50"/>
  <c r="A708" i="50"/>
  <c r="A709" i="50"/>
  <c r="A710" i="50"/>
  <c r="A711" i="50"/>
  <c r="A712" i="50"/>
  <c r="A713" i="50"/>
  <c r="A714" i="50"/>
  <c r="A715" i="50"/>
  <c r="A716" i="50"/>
  <c r="A717" i="50"/>
  <c r="A718" i="50"/>
  <c r="A719" i="50"/>
  <c r="A720" i="50"/>
  <c r="A721" i="50"/>
  <c r="A722" i="50"/>
  <c r="A723" i="50"/>
  <c r="A724" i="50"/>
  <c r="A725" i="50"/>
  <c r="A726" i="50"/>
  <c r="A727" i="50"/>
  <c r="A728" i="50"/>
  <c r="A729" i="50"/>
  <c r="A730" i="50"/>
  <c r="A731" i="50"/>
  <c r="A732" i="50"/>
  <c r="A733" i="50"/>
  <c r="A734" i="50"/>
  <c r="A735" i="50"/>
  <c r="A736" i="50"/>
  <c r="A737" i="50"/>
  <c r="A738" i="50"/>
  <c r="A739" i="50"/>
  <c r="A740" i="50"/>
  <c r="A741" i="50"/>
  <c r="A742" i="50"/>
  <c r="A743" i="50"/>
  <c r="A744" i="50"/>
  <c r="A745" i="50"/>
  <c r="A746" i="50"/>
  <c r="A747" i="50"/>
  <c r="A748" i="50"/>
  <c r="A749" i="50"/>
  <c r="A750" i="50"/>
  <c r="A751" i="50"/>
  <c r="A752" i="50"/>
  <c r="A753" i="50"/>
  <c r="A754" i="50"/>
  <c r="A755" i="50"/>
  <c r="A756" i="50"/>
  <c r="A757" i="50"/>
  <c r="A758" i="50"/>
  <c r="A759" i="50"/>
  <c r="A760" i="50"/>
  <c r="A761" i="50"/>
  <c r="A762" i="50"/>
  <c r="A763" i="50"/>
  <c r="A764" i="50"/>
  <c r="A765" i="50"/>
  <c r="A766" i="50"/>
  <c r="A767" i="50"/>
  <c r="A768" i="50"/>
  <c r="A769" i="50"/>
  <c r="A770" i="50"/>
  <c r="A771" i="50"/>
  <c r="A772" i="50"/>
  <c r="A773" i="50"/>
  <c r="A774" i="50"/>
  <c r="A775" i="50"/>
  <c r="A776" i="50"/>
  <c r="A777" i="50"/>
  <c r="A778" i="50"/>
  <c r="A779" i="50"/>
  <c r="A780" i="50"/>
  <c r="A781" i="50"/>
  <c r="A782" i="50"/>
  <c r="A783" i="50"/>
  <c r="A784" i="50"/>
  <c r="A785" i="50"/>
  <c r="A786" i="50"/>
  <c r="A787" i="50"/>
  <c r="A788" i="50"/>
  <c r="A789" i="50"/>
  <c r="A790" i="50"/>
  <c r="A791" i="50"/>
  <c r="A792" i="50"/>
  <c r="A793" i="50"/>
  <c r="A794" i="50"/>
  <c r="A795" i="50"/>
  <c r="A796" i="50"/>
  <c r="A797" i="50"/>
  <c r="A798" i="50"/>
  <c r="A799" i="50"/>
  <c r="A800" i="50"/>
  <c r="A801" i="50"/>
  <c r="A802" i="50"/>
  <c r="A803" i="50"/>
  <c r="A804" i="50"/>
  <c r="A805" i="50"/>
  <c r="A806" i="50"/>
  <c r="A807" i="50"/>
  <c r="A808" i="50"/>
  <c r="A809" i="50"/>
  <c r="A810" i="50"/>
  <c r="A811" i="50"/>
  <c r="A812" i="50"/>
  <c r="A813" i="50"/>
  <c r="A814" i="50"/>
  <c r="A815" i="50"/>
  <c r="A816" i="50"/>
  <c r="A817" i="50"/>
  <c r="A818" i="50"/>
  <c r="A819" i="50"/>
  <c r="A820" i="50"/>
  <c r="A821" i="50"/>
  <c r="A822" i="50"/>
  <c r="A823" i="50"/>
  <c r="A824" i="50"/>
  <c r="A825" i="50"/>
  <c r="A826" i="50"/>
  <c r="A827" i="50"/>
  <c r="A828" i="50"/>
  <c r="A829" i="50"/>
  <c r="A830" i="50"/>
  <c r="A831" i="50"/>
  <c r="A832" i="50"/>
  <c r="A833" i="50"/>
  <c r="A834" i="50"/>
  <c r="A835" i="50"/>
  <c r="A836" i="50"/>
  <c r="A837" i="50"/>
  <c r="A838" i="50"/>
  <c r="A839" i="50"/>
  <c r="A840" i="50"/>
  <c r="A841" i="50"/>
  <c r="A842" i="50"/>
  <c r="A843" i="50"/>
  <c r="A844" i="50"/>
  <c r="A845" i="50"/>
  <c r="A846" i="50"/>
  <c r="A847" i="50"/>
  <c r="A848" i="50"/>
  <c r="A849" i="50"/>
  <c r="A850" i="50"/>
  <c r="A851" i="50"/>
  <c r="A852" i="50"/>
  <c r="A853" i="50"/>
  <c r="A854" i="50"/>
  <c r="A855" i="50"/>
  <c r="A856" i="50"/>
  <c r="A857" i="50"/>
  <c r="A858" i="50"/>
  <c r="A859" i="50"/>
  <c r="A860" i="50"/>
  <c r="A861" i="50"/>
  <c r="A862" i="50"/>
  <c r="A863" i="50"/>
  <c r="A864" i="50"/>
  <c r="A865" i="50"/>
  <c r="A866" i="50"/>
  <c r="A867" i="50"/>
  <c r="A868" i="50"/>
  <c r="A869" i="50"/>
  <c r="A870" i="50"/>
  <c r="A871" i="50"/>
  <c r="A872" i="50"/>
  <c r="A873" i="50"/>
  <c r="A874" i="50"/>
  <c r="A875" i="50"/>
  <c r="A876" i="50"/>
  <c r="A877" i="50"/>
  <c r="A878" i="50"/>
  <c r="A879" i="50"/>
  <c r="A880" i="50"/>
  <c r="A881" i="50"/>
  <c r="A882" i="50"/>
  <c r="A883" i="50"/>
  <c r="A884" i="50"/>
  <c r="A885" i="50"/>
  <c r="A886" i="50"/>
  <c r="A887" i="50"/>
  <c r="A888" i="50"/>
  <c r="A889" i="50"/>
  <c r="A890" i="50"/>
  <c r="A891" i="50"/>
  <c r="A892" i="50"/>
  <c r="A893" i="50"/>
  <c r="A894" i="50"/>
  <c r="A895" i="50"/>
  <c r="A896" i="50"/>
  <c r="A897" i="50"/>
  <c r="A898" i="50"/>
  <c r="A899" i="50"/>
  <c r="A900" i="50"/>
  <c r="A901" i="50"/>
  <c r="A902" i="50"/>
  <c r="A903" i="50"/>
  <c r="A904" i="50"/>
  <c r="A905" i="50"/>
  <c r="A906" i="50"/>
  <c r="A907" i="50"/>
  <c r="A908" i="50"/>
  <c r="A909" i="50"/>
  <c r="A910" i="50"/>
  <c r="A911" i="50"/>
  <c r="A912" i="50"/>
  <c r="A913" i="50"/>
  <c r="A914" i="50"/>
  <c r="A915" i="50"/>
  <c r="A916" i="50"/>
  <c r="A917" i="50"/>
  <c r="A918" i="50"/>
  <c r="A919" i="50"/>
  <c r="A920" i="50"/>
  <c r="A921" i="50"/>
  <c r="A922" i="50"/>
  <c r="A923" i="50"/>
  <c r="A924" i="50"/>
  <c r="A925" i="50"/>
  <c r="A926" i="50"/>
  <c r="A927" i="50"/>
  <c r="A928" i="50"/>
  <c r="A929" i="50"/>
  <c r="A930" i="50"/>
  <c r="A931" i="50"/>
  <c r="A932" i="50"/>
  <c r="A933" i="50"/>
  <c r="A934" i="50"/>
  <c r="A935" i="50"/>
  <c r="A936" i="50"/>
  <c r="A937" i="50"/>
  <c r="A938" i="50"/>
  <c r="A939" i="50"/>
  <c r="A940" i="50"/>
  <c r="A941" i="50"/>
  <c r="A942" i="50"/>
  <c r="A943" i="50"/>
  <c r="A944" i="50"/>
  <c r="A945" i="50"/>
  <c r="A946" i="50"/>
  <c r="A947" i="50"/>
  <c r="A948" i="50"/>
  <c r="A949" i="50"/>
  <c r="A950" i="50"/>
  <c r="A951" i="50"/>
  <c r="A952" i="50"/>
  <c r="A953" i="50"/>
  <c r="A954" i="50"/>
  <c r="A955" i="50"/>
  <c r="A956" i="50"/>
  <c r="A957" i="50"/>
  <c r="A958" i="50"/>
  <c r="A959" i="50"/>
  <c r="A960" i="50"/>
  <c r="A961" i="50"/>
  <c r="A962" i="50"/>
  <c r="A963" i="50"/>
  <c r="A964" i="50"/>
  <c r="A965" i="50"/>
  <c r="A966" i="50"/>
  <c r="A967" i="50"/>
  <c r="A968" i="50"/>
  <c r="A969" i="50"/>
  <c r="A970" i="50"/>
  <c r="A971" i="50"/>
  <c r="A972" i="50"/>
  <c r="A973" i="50"/>
  <c r="A974" i="50"/>
  <c r="A975" i="50"/>
  <c r="A976" i="50"/>
  <c r="A977" i="50"/>
  <c r="A978" i="50"/>
  <c r="A979" i="50"/>
  <c r="A980" i="50"/>
  <c r="A981" i="50"/>
  <c r="A982" i="50"/>
  <c r="A983" i="50"/>
  <c r="A984" i="50"/>
  <c r="A985" i="50"/>
  <c r="A986" i="50"/>
  <c r="A987" i="50"/>
  <c r="A988" i="50"/>
  <c r="A989" i="50"/>
  <c r="A990" i="50"/>
  <c r="A991" i="50"/>
  <c r="A992" i="50"/>
  <c r="A993" i="50"/>
  <c r="A994" i="50"/>
  <c r="A995" i="50"/>
  <c r="A996" i="50"/>
  <c r="A4" i="50"/>
  <c r="A3" i="50"/>
  <c r="J45" i="53" l="1"/>
  <c r="J73" i="53"/>
  <c r="J64" i="53"/>
  <c r="J24" i="53"/>
  <c r="J90" i="53"/>
  <c r="J30" i="53"/>
  <c r="J18" i="53"/>
  <c r="J69" i="53"/>
  <c r="J15" i="53"/>
  <c r="J72" i="53"/>
  <c r="J93" i="53"/>
  <c r="J21" i="53"/>
  <c r="J71" i="53"/>
  <c r="J36" i="53"/>
  <c r="J59" i="53"/>
  <c r="J23" i="53"/>
  <c r="J33" i="53"/>
  <c r="J47" i="53"/>
  <c r="J39" i="53"/>
  <c r="J79" i="53"/>
  <c r="J14" i="53"/>
  <c r="J35" i="53"/>
  <c r="J29" i="53"/>
  <c r="J51" i="53"/>
  <c r="J43" i="53"/>
  <c r="J87" i="53"/>
  <c r="J37" i="53"/>
  <c r="H4" i="53"/>
  <c r="I29" i="53" s="1"/>
  <c r="I19" i="53"/>
  <c r="I35" i="53"/>
  <c r="I51" i="53"/>
  <c r="I42" i="53"/>
  <c r="I74" i="53"/>
  <c r="I86" i="53"/>
  <c r="I17" i="53"/>
  <c r="I47" i="53"/>
  <c r="I22" i="53"/>
  <c r="I54" i="53"/>
  <c r="I13" i="53"/>
  <c r="I60" i="53"/>
  <c r="I9" i="53"/>
  <c r="I73" i="53"/>
  <c r="I11" i="53"/>
  <c r="I34" i="53"/>
  <c r="I75" i="53"/>
  <c r="I66" i="53"/>
  <c r="I52" i="53"/>
  <c r="I85" i="53"/>
  <c r="I41" i="53"/>
  <c r="I21" i="53"/>
  <c r="I27" i="53"/>
  <c r="J66" i="53"/>
  <c r="J56" i="53"/>
  <c r="J8" i="53"/>
  <c r="J50" i="53"/>
  <c r="J65" i="53"/>
  <c r="J78" i="53"/>
  <c r="J68" i="53"/>
  <c r="J32" i="53"/>
  <c r="J74" i="53"/>
  <c r="J76" i="53"/>
  <c r="J27" i="53"/>
  <c r="J82" i="53"/>
  <c r="J41" i="53"/>
  <c r="J16" i="53"/>
  <c r="J58" i="53"/>
  <c r="J60" i="53"/>
  <c r="J20" i="53"/>
  <c r="J19" i="53"/>
  <c r="J77" i="53"/>
  <c r="J55" i="53"/>
  <c r="J38" i="53"/>
  <c r="J86" i="53"/>
  <c r="J70" i="53"/>
  <c r="J49" i="53"/>
  <c r="J57" i="53"/>
  <c r="J7" i="53"/>
  <c r="J46" i="53"/>
  <c r="J54" i="53"/>
  <c r="J42" i="53"/>
  <c r="J44" i="53"/>
  <c r="J34" i="53"/>
  <c r="J9" i="53"/>
  <c r="J48" i="53"/>
  <c r="J83" i="53"/>
  <c r="J75" i="53"/>
  <c r="J53" i="53"/>
  <c r="J80" i="53"/>
  <c r="J17" i="53"/>
  <c r="J40" i="53"/>
  <c r="J22" i="53"/>
  <c r="J52" i="53"/>
  <c r="J62" i="53"/>
  <c r="J61" i="53"/>
  <c r="J63" i="53"/>
  <c r="J26" i="53"/>
  <c r="J28" i="53"/>
  <c r="J25" i="53"/>
  <c r="J85" i="53"/>
  <c r="J13" i="53"/>
  <c r="J31" i="53"/>
  <c r="J10" i="53"/>
  <c r="J12" i="53"/>
  <c r="B113" i="53"/>
  <c r="D117" i="53" s="1"/>
  <c r="B45" i="7"/>
  <c r="D45" i="7"/>
  <c r="E45" i="7"/>
  <c r="D82" i="7"/>
  <c r="E82" i="7"/>
  <c r="D83" i="7"/>
  <c r="E83" i="7"/>
  <c r="D84" i="7"/>
  <c r="E84" i="7"/>
  <c r="D85" i="7"/>
  <c r="E85" i="7"/>
  <c r="D86" i="7"/>
  <c r="E86" i="7"/>
  <c r="D87" i="7"/>
  <c r="E87" i="7"/>
  <c r="D88" i="7"/>
  <c r="E88" i="7"/>
  <c r="D89" i="7"/>
  <c r="E89" i="7"/>
  <c r="D90" i="7"/>
  <c r="E90" i="7"/>
  <c r="D56" i="7"/>
  <c r="E56" i="7"/>
  <c r="D57" i="7"/>
  <c r="E57" i="7"/>
  <c r="D58" i="7"/>
  <c r="E58" i="7"/>
  <c r="D59" i="7"/>
  <c r="E59" i="7"/>
  <c r="D60" i="7"/>
  <c r="E60" i="7"/>
  <c r="D61" i="7"/>
  <c r="E61" i="7"/>
  <c r="D62" i="7"/>
  <c r="E62" i="7"/>
  <c r="D63" i="7"/>
  <c r="E63" i="7"/>
  <c r="D64" i="7"/>
  <c r="E64" i="7"/>
  <c r="D65" i="7"/>
  <c r="E65" i="7"/>
  <c r="D66" i="7"/>
  <c r="E66" i="7"/>
  <c r="D67" i="7"/>
  <c r="E67" i="7"/>
  <c r="D68" i="7"/>
  <c r="E68" i="7"/>
  <c r="D69" i="7"/>
  <c r="E69" i="7"/>
  <c r="D70" i="7"/>
  <c r="E70" i="7"/>
  <c r="D71" i="7"/>
  <c r="E71" i="7"/>
  <c r="D72" i="7"/>
  <c r="E72" i="7"/>
  <c r="D73" i="7"/>
  <c r="E73" i="7"/>
  <c r="D74" i="7"/>
  <c r="E74" i="7"/>
  <c r="D75" i="7"/>
  <c r="E75" i="7"/>
  <c r="D76" i="7"/>
  <c r="E76" i="7"/>
  <c r="D77" i="7"/>
  <c r="E77" i="7"/>
  <c r="D78" i="7"/>
  <c r="E78" i="7"/>
  <c r="D79" i="7"/>
  <c r="E79" i="7"/>
  <c r="D80" i="7"/>
  <c r="E80" i="7"/>
  <c r="D81" i="7"/>
  <c r="E81" i="7"/>
  <c r="B79" i="7"/>
  <c r="B80" i="7"/>
  <c r="B81"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82" i="7"/>
  <c r="B83" i="7"/>
  <c r="B84" i="7"/>
  <c r="B85" i="7"/>
  <c r="B86" i="7"/>
  <c r="B87" i="7"/>
  <c r="B88" i="7"/>
  <c r="B89" i="7"/>
  <c r="B90" i="7"/>
  <c r="B91" i="7"/>
  <c r="B92" i="7"/>
  <c r="B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6" i="7"/>
  <c r="E46" i="7"/>
  <c r="D47" i="7"/>
  <c r="E47" i="7"/>
  <c r="D48" i="7"/>
  <c r="E48" i="7"/>
  <c r="D49" i="7"/>
  <c r="E49" i="7"/>
  <c r="D50" i="7"/>
  <c r="E50" i="7"/>
  <c r="D51" i="7"/>
  <c r="E51" i="7"/>
  <c r="D52" i="7"/>
  <c r="E52" i="7"/>
  <c r="D53" i="7"/>
  <c r="E53" i="7"/>
  <c r="D54" i="7"/>
  <c r="E54" i="7"/>
  <c r="D55" i="7"/>
  <c r="E55" i="7"/>
  <c r="D7" i="7"/>
  <c r="F7" i="7"/>
  <c r="I76" i="53" l="1"/>
  <c r="I44" i="53"/>
  <c r="I25" i="53"/>
  <c r="I63" i="53"/>
  <c r="I58" i="53"/>
  <c r="I93" i="53"/>
  <c r="J91" i="53"/>
  <c r="I20" i="53"/>
  <c r="I18" i="53"/>
  <c r="I78" i="53"/>
  <c r="I31" i="53"/>
  <c r="I26" i="53"/>
  <c r="I80" i="53"/>
  <c r="I64" i="53"/>
  <c r="I62" i="53"/>
  <c r="I88" i="53"/>
  <c r="I10" i="53"/>
  <c r="I59" i="53"/>
  <c r="I16" i="53"/>
  <c r="I46" i="53"/>
  <c r="I72" i="53"/>
  <c r="I61" i="53"/>
  <c r="I43" i="53"/>
  <c r="I53" i="53"/>
  <c r="I30" i="53"/>
  <c r="I56" i="53"/>
  <c r="G4" i="53"/>
  <c r="H93" i="53"/>
  <c r="H10" i="53"/>
  <c r="H26" i="53"/>
  <c r="H42" i="53"/>
  <c r="H58" i="53"/>
  <c r="H90" i="53"/>
  <c r="H54" i="53"/>
  <c r="H13" i="53"/>
  <c r="H29" i="53"/>
  <c r="H52" i="53"/>
  <c r="H33" i="53"/>
  <c r="H49" i="53"/>
  <c r="H65" i="53"/>
  <c r="H81" i="53"/>
  <c r="H20" i="53"/>
  <c r="H8" i="53"/>
  <c r="H24" i="53"/>
  <c r="H56" i="53"/>
  <c r="H72" i="53"/>
  <c r="H15" i="53"/>
  <c r="H31" i="53"/>
  <c r="H63" i="53"/>
  <c r="H22" i="53"/>
  <c r="H38" i="53"/>
  <c r="H70" i="53"/>
  <c r="H45" i="53"/>
  <c r="H77" i="53"/>
  <c r="H36" i="53"/>
  <c r="H14" i="53"/>
  <c r="H46" i="53"/>
  <c r="H62" i="53"/>
  <c r="H21" i="53"/>
  <c r="H37" i="53"/>
  <c r="H69" i="53"/>
  <c r="H12" i="53"/>
  <c r="H28" i="53"/>
  <c r="H84" i="53"/>
  <c r="H89" i="53"/>
  <c r="H68" i="53"/>
  <c r="H7" i="53"/>
  <c r="H43" i="53"/>
  <c r="H83" i="53"/>
  <c r="H18" i="53"/>
  <c r="H34" i="53"/>
  <c r="H44" i="53"/>
  <c r="H66" i="53"/>
  <c r="H57" i="53"/>
  <c r="H27" i="53"/>
  <c r="H64" i="53"/>
  <c r="H39" i="53"/>
  <c r="H50" i="53"/>
  <c r="H60" i="53"/>
  <c r="H55" i="53"/>
  <c r="H32" i="53"/>
  <c r="H16" i="53"/>
  <c r="H11" i="53"/>
  <c r="H19" i="53"/>
  <c r="H35" i="53"/>
  <c r="H76" i="53"/>
  <c r="H51" i="53"/>
  <c r="H67" i="53"/>
  <c r="H82" i="53"/>
  <c r="H73" i="53"/>
  <c r="H59" i="53"/>
  <c r="H87" i="53"/>
  <c r="I36" i="53"/>
  <c r="I82" i="53"/>
  <c r="I87" i="53"/>
  <c r="I24" i="53"/>
  <c r="I38" i="53"/>
  <c r="I50" i="53"/>
  <c r="I57" i="53"/>
  <c r="I71" i="53"/>
  <c r="I8" i="53"/>
  <c r="I79" i="53"/>
  <c r="I68" i="53"/>
  <c r="I32" i="53"/>
  <c r="I14" i="53"/>
  <c r="I40" i="53"/>
  <c r="I70" i="53"/>
  <c r="I69" i="53"/>
  <c r="I89" i="53"/>
  <c r="I55" i="53"/>
  <c r="I81" i="53"/>
  <c r="I15" i="53"/>
  <c r="I48" i="53"/>
  <c r="I12" i="53"/>
  <c r="I39" i="53"/>
  <c r="I65" i="53"/>
  <c r="I90" i="53"/>
  <c r="I7" i="53"/>
  <c r="I84" i="53"/>
  <c r="I23" i="53"/>
  <c r="I49" i="53"/>
  <c r="I83" i="53"/>
  <c r="I37" i="53"/>
  <c r="I77" i="53"/>
  <c r="I28" i="53"/>
  <c r="I45" i="53"/>
  <c r="I33" i="53"/>
  <c r="I67" i="53"/>
  <c r="F93" i="7"/>
  <c r="F94" i="7" s="1"/>
  <c r="AX241" i="3"/>
  <c r="E7" i="7"/>
  <c r="E9087" i="50"/>
  <c r="D9087" i="50"/>
  <c r="E9014" i="50"/>
  <c r="D9014" i="50"/>
  <c r="E8941" i="50"/>
  <c r="D8941" i="50"/>
  <c r="E8621" i="50"/>
  <c r="D8621" i="50"/>
  <c r="E8547" i="50"/>
  <c r="D8547" i="50"/>
  <c r="E8474" i="50"/>
  <c r="D8474" i="50"/>
  <c r="E8401" i="50"/>
  <c r="D8401" i="50"/>
  <c r="E8328" i="50"/>
  <c r="D8328" i="50"/>
  <c r="E8255" i="50"/>
  <c r="D8255" i="50"/>
  <c r="E8182" i="50"/>
  <c r="D8182" i="50"/>
  <c r="E8109" i="50"/>
  <c r="D8109" i="50"/>
  <c r="E8036" i="50"/>
  <c r="D8036" i="50"/>
  <c r="E8008" i="50"/>
  <c r="D8008" i="50"/>
  <c r="E7931" i="50"/>
  <c r="D7931" i="50"/>
  <c r="E7854" i="50"/>
  <c r="D7854" i="50"/>
  <c r="E7777" i="50"/>
  <c r="D7777" i="50"/>
  <c r="E7700" i="50"/>
  <c r="D7700" i="50"/>
  <c r="E7623" i="50"/>
  <c r="D7623" i="50"/>
  <c r="E7546" i="50"/>
  <c r="D7546" i="50"/>
  <c r="E7469" i="50"/>
  <c r="D7469" i="50"/>
  <c r="E7392" i="50"/>
  <c r="D7392" i="50"/>
  <c r="E7315" i="50"/>
  <c r="D7315" i="50"/>
  <c r="E7239" i="50"/>
  <c r="D7239" i="50"/>
  <c r="E7164" i="50"/>
  <c r="D7164" i="50"/>
  <c r="E7089" i="50"/>
  <c r="D7089" i="50"/>
  <c r="E7000" i="50"/>
  <c r="D7000" i="50"/>
  <c r="E6941" i="50"/>
  <c r="D6941" i="50"/>
  <c r="E6866" i="50"/>
  <c r="D6866" i="50"/>
  <c r="E6791" i="50"/>
  <c r="D6791" i="50"/>
  <c r="E6715" i="50"/>
  <c r="D6715" i="50"/>
  <c r="E6641" i="50"/>
  <c r="D6641" i="50"/>
  <c r="E6567" i="50"/>
  <c r="D6567" i="50"/>
  <c r="E6493" i="50"/>
  <c r="D6493" i="50"/>
  <c r="E6420" i="50"/>
  <c r="D6420" i="50"/>
  <c r="E6347" i="50"/>
  <c r="D6347" i="50"/>
  <c r="E6274" i="50"/>
  <c r="D6274" i="50"/>
  <c r="E6201" i="50"/>
  <c r="D6201" i="50"/>
  <c r="E6128" i="50"/>
  <c r="D6128" i="50"/>
  <c r="E6055" i="50"/>
  <c r="D6055" i="50"/>
  <c r="E5982" i="50"/>
  <c r="D5982" i="50"/>
  <c r="E5910" i="50"/>
  <c r="D5910" i="50"/>
  <c r="E5838" i="50"/>
  <c r="D5838" i="50"/>
  <c r="E5766" i="50"/>
  <c r="D5766" i="50"/>
  <c r="E5694" i="50"/>
  <c r="D5694" i="50"/>
  <c r="E5622" i="50"/>
  <c r="D5622" i="50"/>
  <c r="E5550" i="50"/>
  <c r="D5550" i="50"/>
  <c r="E5477" i="50"/>
  <c r="D5477" i="50"/>
  <c r="E5405" i="50"/>
  <c r="D5405" i="50"/>
  <c r="E5333" i="50"/>
  <c r="D5333" i="50"/>
  <c r="E5261" i="50"/>
  <c r="D5261" i="50"/>
  <c r="E5187" i="50"/>
  <c r="D5187" i="50"/>
  <c r="E5115" i="50"/>
  <c r="D5115" i="50"/>
  <c r="E5043" i="50"/>
  <c r="D5043" i="50"/>
  <c r="E4971" i="50"/>
  <c r="D4971" i="50"/>
  <c r="E4899" i="50"/>
  <c r="D4899" i="50"/>
  <c r="E4827" i="50"/>
  <c r="D4827" i="50"/>
  <c r="E4755" i="50"/>
  <c r="D4755" i="50"/>
  <c r="E4683" i="50"/>
  <c r="D4683" i="50"/>
  <c r="E4611" i="50"/>
  <c r="D4611" i="50"/>
  <c r="E4539" i="50"/>
  <c r="D4539" i="50"/>
  <c r="E4472" i="50"/>
  <c r="D4472" i="50"/>
  <c r="E4404" i="50"/>
  <c r="D4404" i="50"/>
  <c r="E4333" i="50"/>
  <c r="D4333" i="50"/>
  <c r="E4265" i="50"/>
  <c r="D4265" i="50"/>
  <c r="E4197" i="50"/>
  <c r="D4197" i="50"/>
  <c r="E4128" i="50"/>
  <c r="D4128" i="50"/>
  <c r="E4061" i="50"/>
  <c r="D4061" i="50"/>
  <c r="E3993" i="50"/>
  <c r="D3993" i="50"/>
  <c r="E3926" i="50"/>
  <c r="D3926" i="50"/>
  <c r="E3859" i="50"/>
  <c r="D3859" i="50"/>
  <c r="E3793" i="50"/>
  <c r="D3793" i="50"/>
  <c r="E3727" i="50"/>
  <c r="D3727" i="50"/>
  <c r="E3661" i="50"/>
  <c r="D3661" i="50"/>
  <c r="E3596" i="50"/>
  <c r="D3596" i="50"/>
  <c r="E3557" i="50"/>
  <c r="D3557" i="50"/>
  <c r="E3530" i="50"/>
  <c r="D3530" i="50"/>
  <c r="E3465" i="50"/>
  <c r="D3465" i="50"/>
  <c r="E3427" i="50"/>
  <c r="D3427" i="50"/>
  <c r="E3400" i="50"/>
  <c r="D3400" i="50"/>
  <c r="E3362" i="50"/>
  <c r="D3362" i="50"/>
  <c r="E3335" i="50"/>
  <c r="D3335" i="50"/>
  <c r="E3300" i="50"/>
  <c r="D3300" i="50"/>
  <c r="E3273" i="50"/>
  <c r="D3273" i="50"/>
  <c r="E3251" i="50"/>
  <c r="D3251" i="50"/>
  <c r="E3235" i="50"/>
  <c r="D3235" i="50"/>
  <c r="E3208" i="50"/>
  <c r="D3208" i="50"/>
  <c r="E3174" i="50"/>
  <c r="D3174" i="50"/>
  <c r="E3147" i="50"/>
  <c r="D3147" i="50"/>
  <c r="E3126" i="50"/>
  <c r="D3126" i="50"/>
  <c r="E3111" i="50"/>
  <c r="D3111" i="50"/>
  <c r="E3084" i="50"/>
  <c r="D3084" i="50"/>
  <c r="E3064" i="50"/>
  <c r="D3064" i="50"/>
  <c r="E3049" i="50"/>
  <c r="D3049" i="50"/>
  <c r="E3022" i="50"/>
  <c r="D3022" i="50"/>
  <c r="E3002" i="50"/>
  <c r="D3002" i="50"/>
  <c r="E2987" i="50"/>
  <c r="D2987" i="50"/>
  <c r="E2960" i="50"/>
  <c r="D2960" i="50"/>
  <c r="E2942" i="50"/>
  <c r="D2942" i="50"/>
  <c r="E2927" i="50"/>
  <c r="D2927" i="50"/>
  <c r="E2882" i="50"/>
  <c r="D2882" i="50"/>
  <c r="E2867" i="50"/>
  <c r="D2867" i="50"/>
  <c r="E2824" i="50"/>
  <c r="D2824" i="50"/>
  <c r="E2809" i="50"/>
  <c r="D2809" i="50"/>
  <c r="E2766" i="50"/>
  <c r="D2766" i="50"/>
  <c r="E2751" i="50"/>
  <c r="D2751" i="50"/>
  <c r="E2694" i="50"/>
  <c r="D2694" i="50"/>
  <c r="E2638" i="50"/>
  <c r="D2638" i="50"/>
  <c r="E2583" i="50"/>
  <c r="D2583" i="50"/>
  <c r="E2529" i="50"/>
  <c r="D2529" i="50"/>
  <c r="E2475" i="50"/>
  <c r="D2475" i="50"/>
  <c r="E2421" i="50"/>
  <c r="D2421" i="50"/>
  <c r="E2367" i="50"/>
  <c r="D2367" i="50"/>
  <c r="E2312" i="50"/>
  <c r="D2312" i="50"/>
  <c r="E2258" i="50"/>
  <c r="D2258" i="50"/>
  <c r="B7" i="32"/>
  <c r="E8" i="32"/>
  <c r="I7" i="32"/>
  <c r="AY235" i="3"/>
  <c r="AZ235" i="3"/>
  <c r="BA235" i="3"/>
  <c r="BN147" i="3"/>
  <c r="BN148" i="3"/>
  <c r="BN149" i="3"/>
  <c r="BN150" i="3"/>
  <c r="BN151" i="3"/>
  <c r="BN152" i="3"/>
  <c r="BN153" i="3"/>
  <c r="BN154" i="3"/>
  <c r="BN155" i="3"/>
  <c r="BN156" i="3"/>
  <c r="BN157" i="3"/>
  <c r="BN158" i="3"/>
  <c r="BN159" i="3"/>
  <c r="BN160" i="3"/>
  <c r="BN161" i="3"/>
  <c r="BN162" i="3"/>
  <c r="BN163" i="3"/>
  <c r="BN164" i="3"/>
  <c r="BN165" i="3"/>
  <c r="BN166" i="3"/>
  <c r="BN167" i="3"/>
  <c r="BN168" i="3"/>
  <c r="BN169" i="3"/>
  <c r="BN170" i="3"/>
  <c r="BN171" i="3"/>
  <c r="BN172" i="3"/>
  <c r="BN173" i="3"/>
  <c r="BN174" i="3"/>
  <c r="BN175" i="3"/>
  <c r="BN176" i="3"/>
  <c r="BN177" i="3"/>
  <c r="BN178" i="3"/>
  <c r="BN179" i="3"/>
  <c r="BN180" i="3"/>
  <c r="BN181" i="3"/>
  <c r="BN182" i="3"/>
  <c r="BN183" i="3"/>
  <c r="BN184" i="3"/>
  <c r="BN185" i="3"/>
  <c r="BN186" i="3"/>
  <c r="BN187" i="3"/>
  <c r="BN188" i="3"/>
  <c r="BN189" i="3"/>
  <c r="BN190" i="3"/>
  <c r="BN191" i="3"/>
  <c r="BN192" i="3"/>
  <c r="BN193" i="3"/>
  <c r="BN194" i="3"/>
  <c r="BN195" i="3"/>
  <c r="BN196" i="3"/>
  <c r="BN197" i="3"/>
  <c r="BN198" i="3"/>
  <c r="BN199" i="3"/>
  <c r="BN200" i="3"/>
  <c r="BN201" i="3"/>
  <c r="BN202" i="3"/>
  <c r="BN203" i="3"/>
  <c r="BN204" i="3"/>
  <c r="BN205" i="3"/>
  <c r="BN140" i="3"/>
  <c r="BN141" i="3"/>
  <c r="BN142" i="3"/>
  <c r="BN143" i="3"/>
  <c r="BN144" i="3"/>
  <c r="BN145" i="3"/>
  <c r="BN146" i="3"/>
  <c r="BN132" i="3"/>
  <c r="BN133" i="3"/>
  <c r="BN134" i="3"/>
  <c r="BN135" i="3"/>
  <c r="BN136" i="3"/>
  <c r="BN137" i="3"/>
  <c r="BN138" i="3"/>
  <c r="BN139" i="3"/>
  <c r="BN131" i="3"/>
  <c r="BW241" i="3"/>
  <c r="BV241" i="3"/>
  <c r="BU241" i="3"/>
  <c r="BT241" i="3"/>
  <c r="BX240" i="3"/>
  <c r="E197" i="48"/>
  <c r="F197" i="48"/>
  <c r="G197" i="48"/>
  <c r="M197" i="48" s="1"/>
  <c r="E196" i="48"/>
  <c r="F196" i="48"/>
  <c r="G196" i="48"/>
  <c r="L196" i="48" s="1"/>
  <c r="E195" i="48"/>
  <c r="F195" i="48"/>
  <c r="G195" i="48"/>
  <c r="L195" i="48" s="1"/>
  <c r="E194" i="48"/>
  <c r="F194" i="48"/>
  <c r="G194" i="48"/>
  <c r="L194" i="48" s="1"/>
  <c r="B5539" i="10"/>
  <c r="N5539" i="10"/>
  <c r="P5539" i="10"/>
  <c r="Q5539" i="10"/>
  <c r="B5536" i="10"/>
  <c r="B5537" i="10"/>
  <c r="B5538" i="10"/>
  <c r="B5540" i="10"/>
  <c r="B5541" i="10"/>
  <c r="B5542" i="10"/>
  <c r="B5543" i="10"/>
  <c r="B5544" i="10"/>
  <c r="B5545" i="10"/>
  <c r="B5546" i="10"/>
  <c r="B5547" i="10"/>
  <c r="B5548" i="10"/>
  <c r="B5549" i="10"/>
  <c r="B5550" i="10"/>
  <c r="B5551" i="10"/>
  <c r="B5552" i="10"/>
  <c r="B5553" i="10"/>
  <c r="B5554" i="10"/>
  <c r="B5555" i="10"/>
  <c r="B5556" i="10"/>
  <c r="B5557" i="10"/>
  <c r="B5558" i="10"/>
  <c r="B5559" i="10"/>
  <c r="B5560" i="10"/>
  <c r="B5561" i="10"/>
  <c r="B5562" i="10"/>
  <c r="B5563" i="10"/>
  <c r="B5564" i="10"/>
  <c r="B5565" i="10"/>
  <c r="B5566" i="10"/>
  <c r="B5567" i="10"/>
  <c r="E5536" i="10"/>
  <c r="E5537" i="10"/>
  <c r="E5538" i="10"/>
  <c r="E5540" i="10"/>
  <c r="E5541" i="10"/>
  <c r="E5542" i="10"/>
  <c r="E5543" i="10"/>
  <c r="E5544" i="10"/>
  <c r="E5545" i="10"/>
  <c r="E5546" i="10"/>
  <c r="E5547" i="10"/>
  <c r="E5548" i="10"/>
  <c r="E5549" i="10"/>
  <c r="E5550" i="10"/>
  <c r="E5551" i="10"/>
  <c r="E5552" i="10"/>
  <c r="E5553" i="10"/>
  <c r="E5554" i="10"/>
  <c r="E5555" i="10"/>
  <c r="E5556" i="10"/>
  <c r="E5557" i="10"/>
  <c r="E5558" i="10"/>
  <c r="E5559" i="10"/>
  <c r="E5560" i="10"/>
  <c r="E5561" i="10"/>
  <c r="E5562" i="10"/>
  <c r="E5563" i="10"/>
  <c r="E5564" i="10"/>
  <c r="E5565" i="10"/>
  <c r="E5566" i="10"/>
  <c r="E5567" i="10"/>
  <c r="F5536" i="10"/>
  <c r="F5537" i="10"/>
  <c r="F5538" i="10"/>
  <c r="F5540" i="10"/>
  <c r="F5541" i="10"/>
  <c r="F5542" i="10"/>
  <c r="F5543" i="10"/>
  <c r="F5544" i="10"/>
  <c r="F5545" i="10"/>
  <c r="F5546" i="10"/>
  <c r="F5547" i="10"/>
  <c r="F5548" i="10"/>
  <c r="F5549" i="10"/>
  <c r="F5550" i="10"/>
  <c r="F5551" i="10"/>
  <c r="F5552" i="10"/>
  <c r="F5553" i="10"/>
  <c r="F5554" i="10"/>
  <c r="F5555" i="10"/>
  <c r="F5556" i="10"/>
  <c r="F5557" i="10"/>
  <c r="F5558" i="10"/>
  <c r="F5559" i="10"/>
  <c r="F5560" i="10"/>
  <c r="F5561" i="10"/>
  <c r="F5562" i="10"/>
  <c r="F5563" i="10"/>
  <c r="F5564" i="10"/>
  <c r="F5565" i="10"/>
  <c r="F5566" i="10"/>
  <c r="F5567" i="10"/>
  <c r="G5536" i="10"/>
  <c r="G5537" i="10"/>
  <c r="G5538" i="10"/>
  <c r="G5540" i="10"/>
  <c r="G5541" i="10"/>
  <c r="G5542" i="10"/>
  <c r="G5543" i="10"/>
  <c r="G5544" i="10"/>
  <c r="G5545" i="10"/>
  <c r="G5546" i="10"/>
  <c r="G5547" i="10"/>
  <c r="G5548" i="10"/>
  <c r="G5549" i="10"/>
  <c r="G5550" i="10"/>
  <c r="G5551" i="10"/>
  <c r="G5552" i="10"/>
  <c r="G5553" i="10"/>
  <c r="G5554" i="10"/>
  <c r="G5555" i="10"/>
  <c r="G5556" i="10"/>
  <c r="G5557" i="10"/>
  <c r="G5558" i="10"/>
  <c r="G5559" i="10"/>
  <c r="G5560" i="10"/>
  <c r="G5561" i="10"/>
  <c r="G5562" i="10"/>
  <c r="G5563" i="10"/>
  <c r="G5564" i="10"/>
  <c r="G5565" i="10"/>
  <c r="G5566" i="10"/>
  <c r="G5567" i="10"/>
  <c r="H5536" i="10"/>
  <c r="O5536" i="10" s="1"/>
  <c r="H5537" i="10"/>
  <c r="O5537" i="10" s="1"/>
  <c r="H5538" i="10"/>
  <c r="O5538" i="10" s="1"/>
  <c r="H5545" i="10"/>
  <c r="P5545" i="10" s="1"/>
  <c r="H5546" i="10"/>
  <c r="N5546" i="10" s="1"/>
  <c r="H5547" i="10"/>
  <c r="H5548" i="10"/>
  <c r="P5548" i="10" s="1"/>
  <c r="H5549" i="10"/>
  <c r="H5550" i="10"/>
  <c r="H5551" i="10"/>
  <c r="H5554" i="10"/>
  <c r="P5554" i="10" s="1"/>
  <c r="H5555" i="10"/>
  <c r="N5555" i="10" s="1"/>
  <c r="H5556" i="10"/>
  <c r="N5556" i="10" s="1"/>
  <c r="H5557" i="10"/>
  <c r="H5558" i="10"/>
  <c r="N5558" i="10" s="1"/>
  <c r="H5559" i="10"/>
  <c r="N5559" i="10" s="1"/>
  <c r="H5560" i="10"/>
  <c r="N5560" i="10" s="1"/>
  <c r="H5561" i="10"/>
  <c r="O5561" i="10" s="1"/>
  <c r="H5562" i="10"/>
  <c r="N5562" i="10" s="1"/>
  <c r="H5563" i="10"/>
  <c r="N5563" i="10" s="1"/>
  <c r="H5564" i="10"/>
  <c r="N5564" i="10" s="1"/>
  <c r="H5565" i="10"/>
  <c r="H5566" i="10"/>
  <c r="P5566" i="10" s="1"/>
  <c r="H5567" i="10"/>
  <c r="P5567" i="10" s="1"/>
  <c r="N5536" i="10"/>
  <c r="N5537" i="10"/>
  <c r="N5538" i="10"/>
  <c r="N5540" i="10"/>
  <c r="N5541" i="10"/>
  <c r="N5542" i="10"/>
  <c r="N5543" i="10"/>
  <c r="N5544" i="10"/>
  <c r="N5545" i="10"/>
  <c r="N5547" i="10"/>
  <c r="N5548" i="10"/>
  <c r="N5549" i="10"/>
  <c r="N5550" i="10"/>
  <c r="N5551" i="10"/>
  <c r="N5552" i="10"/>
  <c r="N5553" i="10"/>
  <c r="N5554" i="10"/>
  <c r="N5557" i="10"/>
  <c r="N5561" i="10"/>
  <c r="N5565" i="10"/>
  <c r="N5566" i="10"/>
  <c r="N5567" i="10"/>
  <c r="O5542" i="10"/>
  <c r="O5545" i="10"/>
  <c r="O5546" i="10"/>
  <c r="O5547" i="10"/>
  <c r="O5548" i="10"/>
  <c r="O5549" i="10"/>
  <c r="O5550" i="10"/>
  <c r="O5551" i="10"/>
  <c r="O5554" i="10"/>
  <c r="O5555" i="10"/>
  <c r="O5556" i="10"/>
  <c r="O5557" i="10"/>
  <c r="O5558" i="10"/>
  <c r="O5559" i="10"/>
  <c r="O5560" i="10"/>
  <c r="O5562" i="10"/>
  <c r="O5563" i="10"/>
  <c r="O5564" i="10"/>
  <c r="O5565" i="10"/>
  <c r="O5566" i="10"/>
  <c r="O5567" i="10"/>
  <c r="P5536" i="10"/>
  <c r="P5537" i="10"/>
  <c r="P5538" i="10"/>
  <c r="P5540" i="10"/>
  <c r="P5541" i="10"/>
  <c r="P5542" i="10"/>
  <c r="P5543" i="10"/>
  <c r="P5544" i="10"/>
  <c r="P5546" i="10"/>
  <c r="P5547" i="10"/>
  <c r="P5549" i="10"/>
  <c r="P5550" i="10"/>
  <c r="P5551" i="10"/>
  <c r="P5552" i="10"/>
  <c r="P5553" i="10"/>
  <c r="P5555" i="10"/>
  <c r="P5556" i="10"/>
  <c r="P5557" i="10"/>
  <c r="P5558" i="10"/>
  <c r="P5559" i="10"/>
  <c r="P5560" i="10"/>
  <c r="P5561" i="10"/>
  <c r="P5562" i="10"/>
  <c r="P5563" i="10"/>
  <c r="P5564" i="10"/>
  <c r="P5565" i="10"/>
  <c r="Q5536" i="10"/>
  <c r="Q5537" i="10"/>
  <c r="Q5538" i="10"/>
  <c r="Q5540" i="10"/>
  <c r="Q5541" i="10"/>
  <c r="Q5542" i="10"/>
  <c r="Q5543" i="10"/>
  <c r="Q5544" i="10"/>
  <c r="Q5545" i="10"/>
  <c r="Q5546" i="10"/>
  <c r="Q5547" i="10"/>
  <c r="Q5548" i="10"/>
  <c r="Q5549" i="10"/>
  <c r="Q5550" i="10"/>
  <c r="Q5551" i="10"/>
  <c r="Q5552" i="10"/>
  <c r="Q5553" i="10"/>
  <c r="Q5554" i="10"/>
  <c r="Q5555" i="10"/>
  <c r="Q5556" i="10"/>
  <c r="Q5557" i="10"/>
  <c r="Q5558" i="10"/>
  <c r="Q5559" i="10"/>
  <c r="Q5560" i="10"/>
  <c r="Q5561" i="10"/>
  <c r="Q5562" i="10"/>
  <c r="Q5563" i="10"/>
  <c r="Q5564" i="10"/>
  <c r="Q5565" i="10"/>
  <c r="Q5566" i="10"/>
  <c r="Q5567" i="10"/>
  <c r="B5535" i="10"/>
  <c r="E5535" i="10"/>
  <c r="F5535" i="10"/>
  <c r="G5535" i="10"/>
  <c r="H5535" i="10"/>
  <c r="O5535" i="10" s="1"/>
  <c r="N5535" i="10"/>
  <c r="P5535" i="10"/>
  <c r="Q5535" i="10"/>
  <c r="B5504" i="10"/>
  <c r="B5505" i="10"/>
  <c r="B5506" i="10"/>
  <c r="B5507" i="10"/>
  <c r="B5508" i="10"/>
  <c r="B5509" i="10"/>
  <c r="B5510" i="10"/>
  <c r="B5511" i="10"/>
  <c r="B5512" i="10"/>
  <c r="B5513" i="10"/>
  <c r="B5514" i="10"/>
  <c r="B5515" i="10"/>
  <c r="B5516" i="10"/>
  <c r="B5517" i="10"/>
  <c r="B5518" i="10"/>
  <c r="B5519" i="10"/>
  <c r="B5520" i="10"/>
  <c r="B5521" i="10"/>
  <c r="B5522" i="10"/>
  <c r="B5523" i="10"/>
  <c r="B5524" i="10"/>
  <c r="B5525" i="10"/>
  <c r="B5526" i="10"/>
  <c r="B5527" i="10"/>
  <c r="B5528" i="10"/>
  <c r="B5529" i="10"/>
  <c r="B5530" i="10"/>
  <c r="B5531" i="10"/>
  <c r="B5532" i="10"/>
  <c r="B5533" i="10"/>
  <c r="B5534" i="10"/>
  <c r="E5504" i="10"/>
  <c r="E5505" i="10"/>
  <c r="E5506" i="10"/>
  <c r="E5507" i="10"/>
  <c r="E5508" i="10"/>
  <c r="E5509" i="10"/>
  <c r="E5510" i="10"/>
  <c r="E5511" i="10"/>
  <c r="E5512" i="10"/>
  <c r="E5513" i="10"/>
  <c r="E5514" i="10"/>
  <c r="E5515" i="10"/>
  <c r="E5516" i="10"/>
  <c r="E5517" i="10"/>
  <c r="E5518" i="10"/>
  <c r="E5519" i="10"/>
  <c r="E5520" i="10"/>
  <c r="E5521" i="10"/>
  <c r="E5522" i="10"/>
  <c r="E5523" i="10"/>
  <c r="E5524" i="10"/>
  <c r="E5525" i="10"/>
  <c r="E5526" i="10"/>
  <c r="E5527" i="10"/>
  <c r="E5528" i="10"/>
  <c r="E5529" i="10"/>
  <c r="E5530" i="10"/>
  <c r="E5531" i="10"/>
  <c r="E5532" i="10"/>
  <c r="E5533" i="10"/>
  <c r="E5534" i="10"/>
  <c r="F5504" i="10"/>
  <c r="F5505" i="10"/>
  <c r="F5506" i="10"/>
  <c r="F5507" i="10"/>
  <c r="F5508" i="10"/>
  <c r="F5509" i="10"/>
  <c r="F5510" i="10"/>
  <c r="F5511" i="10"/>
  <c r="F5512" i="10"/>
  <c r="F5513" i="10"/>
  <c r="F5514" i="10"/>
  <c r="F5515" i="10"/>
  <c r="F5516" i="10"/>
  <c r="F5517" i="10"/>
  <c r="F5518" i="10"/>
  <c r="F5519" i="10"/>
  <c r="F5520" i="10"/>
  <c r="F5521" i="10"/>
  <c r="F5522" i="10"/>
  <c r="F5523" i="10"/>
  <c r="F5524" i="10"/>
  <c r="F5525" i="10"/>
  <c r="F5526" i="10"/>
  <c r="F5527" i="10"/>
  <c r="F5528" i="10"/>
  <c r="F5529" i="10"/>
  <c r="F5530" i="10"/>
  <c r="F5531" i="10"/>
  <c r="F5532" i="10"/>
  <c r="F5533" i="10"/>
  <c r="F5534" i="10"/>
  <c r="G5504" i="10"/>
  <c r="G5505" i="10"/>
  <c r="G5506" i="10"/>
  <c r="G5507" i="10"/>
  <c r="G5508" i="10"/>
  <c r="G5509" i="10"/>
  <c r="G5510" i="10"/>
  <c r="G5511" i="10"/>
  <c r="G5512" i="10"/>
  <c r="G5513" i="10"/>
  <c r="G5514" i="10"/>
  <c r="G5515" i="10"/>
  <c r="G5516" i="10"/>
  <c r="G5517" i="10"/>
  <c r="G5518" i="10"/>
  <c r="G5519" i="10"/>
  <c r="G5520" i="10"/>
  <c r="G5521" i="10"/>
  <c r="G5522" i="10"/>
  <c r="G5523" i="10"/>
  <c r="G5524" i="10"/>
  <c r="G5525" i="10"/>
  <c r="G5526" i="10"/>
  <c r="G5527" i="10"/>
  <c r="G5528" i="10"/>
  <c r="G5529" i="10"/>
  <c r="G5530" i="10"/>
  <c r="G5531" i="10"/>
  <c r="G5532" i="10"/>
  <c r="G5533" i="10"/>
  <c r="G5534" i="10"/>
  <c r="H5504" i="10"/>
  <c r="O5504" i="10" s="1"/>
  <c r="H5505" i="10"/>
  <c r="O5505" i="10" s="1"/>
  <c r="H5506" i="10"/>
  <c r="O5506" i="10" s="1"/>
  <c r="H5512" i="10"/>
  <c r="P5512" i="10" s="1"/>
  <c r="H5513" i="10"/>
  <c r="N5513" i="10" s="1"/>
  <c r="H5514" i="10"/>
  <c r="H5515" i="10"/>
  <c r="P5515" i="10" s="1"/>
  <c r="H5516" i="10"/>
  <c r="H5517" i="10"/>
  <c r="N5517" i="10" s="1"/>
  <c r="H5518" i="10"/>
  <c r="H5521" i="10"/>
  <c r="P5521" i="10" s="1"/>
  <c r="H5522" i="10"/>
  <c r="N5522" i="10" s="1"/>
  <c r="H5523" i="10"/>
  <c r="N5523" i="10" s="1"/>
  <c r="H5524" i="10"/>
  <c r="N5524" i="10" s="1"/>
  <c r="H5525" i="10"/>
  <c r="N5525" i="10" s="1"/>
  <c r="H5526" i="10"/>
  <c r="N5526" i="10" s="1"/>
  <c r="H5527" i="10"/>
  <c r="N5527" i="10" s="1"/>
  <c r="H5528" i="10"/>
  <c r="O5528" i="10" s="1"/>
  <c r="H5529" i="10"/>
  <c r="N5529" i="10" s="1"/>
  <c r="H5530" i="10"/>
  <c r="N5530" i="10" s="1"/>
  <c r="H5531" i="10"/>
  <c r="N5531" i="10" s="1"/>
  <c r="H5532" i="10"/>
  <c r="P5532" i="10" s="1"/>
  <c r="H5533" i="10"/>
  <c r="P5533" i="10" s="1"/>
  <c r="H5534" i="10"/>
  <c r="P5534" i="10" s="1"/>
  <c r="N5504" i="10"/>
  <c r="N5505" i="10"/>
  <c r="N5506" i="10"/>
  <c r="N5507" i="10"/>
  <c r="N5508" i="10"/>
  <c r="N5509" i="10"/>
  <c r="N5510" i="10"/>
  <c r="N5511" i="10"/>
  <c r="N5512" i="10"/>
  <c r="N5514" i="10"/>
  <c r="N5515" i="10"/>
  <c r="N5516" i="10"/>
  <c r="N5518" i="10"/>
  <c r="N5519" i="10"/>
  <c r="N5520" i="10"/>
  <c r="N5521" i="10"/>
  <c r="N5528" i="10"/>
  <c r="N5532" i="10"/>
  <c r="N5533" i="10"/>
  <c r="N5534" i="10"/>
  <c r="O5509" i="10"/>
  <c r="O5512" i="10"/>
  <c r="O5513" i="10"/>
  <c r="O5514" i="10"/>
  <c r="O5515" i="10"/>
  <c r="O5516" i="10"/>
  <c r="O5517" i="10"/>
  <c r="O5518" i="10"/>
  <c r="O5521" i="10"/>
  <c r="O5522" i="10"/>
  <c r="O5523" i="10"/>
  <c r="O5524" i="10"/>
  <c r="O5525" i="10"/>
  <c r="O5526" i="10"/>
  <c r="O5527" i="10"/>
  <c r="O5529" i="10"/>
  <c r="O5530" i="10"/>
  <c r="O5531" i="10"/>
  <c r="O5532" i="10"/>
  <c r="O5533" i="10"/>
  <c r="O5534" i="10"/>
  <c r="P5504" i="10"/>
  <c r="P5505" i="10"/>
  <c r="P5506" i="10"/>
  <c r="P5507" i="10"/>
  <c r="P5508" i="10"/>
  <c r="P5509" i="10"/>
  <c r="P5510" i="10"/>
  <c r="P5511" i="10"/>
  <c r="P5513" i="10"/>
  <c r="P5514" i="10"/>
  <c r="P5516" i="10"/>
  <c r="P5517" i="10"/>
  <c r="P5518" i="10"/>
  <c r="P5519" i="10"/>
  <c r="P5520" i="10"/>
  <c r="P5522" i="10"/>
  <c r="P5523" i="10"/>
  <c r="P5524" i="10"/>
  <c r="P5525" i="10"/>
  <c r="P5526" i="10"/>
  <c r="P5527" i="10"/>
  <c r="P5528" i="10"/>
  <c r="P5529" i="10"/>
  <c r="P5530" i="10"/>
  <c r="P5531" i="10"/>
  <c r="Q5504" i="10"/>
  <c r="Q5505" i="10"/>
  <c r="Q5506" i="10"/>
  <c r="Q5507" i="10"/>
  <c r="Q5508" i="10"/>
  <c r="Q5509" i="10"/>
  <c r="Q5510" i="10"/>
  <c r="Q5511" i="10"/>
  <c r="Q5512" i="10"/>
  <c r="Q5513" i="10"/>
  <c r="Q5514" i="10"/>
  <c r="Q5515" i="10"/>
  <c r="Q5516" i="10"/>
  <c r="Q5517" i="10"/>
  <c r="Q5518" i="10"/>
  <c r="Q5519" i="10"/>
  <c r="Q5520" i="10"/>
  <c r="Q5521" i="10"/>
  <c r="Q5522" i="10"/>
  <c r="Q5523" i="10"/>
  <c r="Q5524" i="10"/>
  <c r="Q5525" i="10"/>
  <c r="Q5526" i="10"/>
  <c r="Q5527" i="10"/>
  <c r="Q5528" i="10"/>
  <c r="Q5529" i="10"/>
  <c r="Q5530" i="10"/>
  <c r="Q5531" i="10"/>
  <c r="Q5532" i="10"/>
  <c r="Q5533" i="10"/>
  <c r="Q5534" i="10"/>
  <c r="B5503" i="10"/>
  <c r="N5503" i="10"/>
  <c r="P5503" i="10"/>
  <c r="Q5503" i="10"/>
  <c r="BJ234" i="3"/>
  <c r="E193" i="48"/>
  <c r="F193" i="48"/>
  <c r="G193" i="48"/>
  <c r="L193" i="48" s="1"/>
  <c r="E192" i="48"/>
  <c r="F192" i="48"/>
  <c r="G192" i="48"/>
  <c r="L192" i="48" s="1"/>
  <c r="E191" i="48"/>
  <c r="F191" i="48"/>
  <c r="G191" i="48"/>
  <c r="L191" i="48" s="1"/>
  <c r="B5472" i="10"/>
  <c r="B5473" i="10"/>
  <c r="B5474" i="10"/>
  <c r="B5475" i="10"/>
  <c r="B5476" i="10"/>
  <c r="B5477" i="10"/>
  <c r="B5478" i="10"/>
  <c r="B5479" i="10"/>
  <c r="B5480" i="10"/>
  <c r="B5481" i="10"/>
  <c r="B5482" i="10"/>
  <c r="B5483" i="10"/>
  <c r="B5484" i="10"/>
  <c r="B5485" i="10"/>
  <c r="B5486" i="10"/>
  <c r="B5487" i="10"/>
  <c r="B5488" i="10"/>
  <c r="B5489" i="10"/>
  <c r="B5490" i="10"/>
  <c r="B5491" i="10"/>
  <c r="B5492" i="10"/>
  <c r="B5493" i="10"/>
  <c r="B5494" i="10"/>
  <c r="B5495" i="10"/>
  <c r="B5496" i="10"/>
  <c r="B5497" i="10"/>
  <c r="B5498" i="10"/>
  <c r="B5499" i="10"/>
  <c r="B5500" i="10"/>
  <c r="B5501" i="10"/>
  <c r="B5502" i="10"/>
  <c r="E5472" i="10"/>
  <c r="E5473" i="10"/>
  <c r="E5474" i="10"/>
  <c r="E5475" i="10"/>
  <c r="E5476" i="10"/>
  <c r="E5477" i="10"/>
  <c r="E5478" i="10"/>
  <c r="E5479" i="10"/>
  <c r="E5480" i="10"/>
  <c r="E5481" i="10"/>
  <c r="E5482" i="10"/>
  <c r="E5483" i="10"/>
  <c r="E5484" i="10"/>
  <c r="E5485" i="10"/>
  <c r="E5486" i="10"/>
  <c r="E5487" i="10"/>
  <c r="E5488" i="10"/>
  <c r="E5489" i="10"/>
  <c r="E5490" i="10"/>
  <c r="E5491" i="10"/>
  <c r="E5492" i="10"/>
  <c r="E5493" i="10"/>
  <c r="E5494" i="10"/>
  <c r="E5495" i="10"/>
  <c r="E5496" i="10"/>
  <c r="E5497" i="10"/>
  <c r="E5498" i="10"/>
  <c r="E5499" i="10"/>
  <c r="E5500" i="10"/>
  <c r="E5501" i="10"/>
  <c r="E5502" i="10"/>
  <c r="F5472" i="10"/>
  <c r="F5473" i="10"/>
  <c r="F5474" i="10"/>
  <c r="F5475" i="10"/>
  <c r="F5476" i="10"/>
  <c r="F5477" i="10"/>
  <c r="F5478" i="10"/>
  <c r="F5479" i="10"/>
  <c r="F5480" i="10"/>
  <c r="F5481" i="10"/>
  <c r="F5482" i="10"/>
  <c r="F5483" i="10"/>
  <c r="F5484" i="10"/>
  <c r="F5485" i="10"/>
  <c r="F5486" i="10"/>
  <c r="F5487" i="10"/>
  <c r="F5488" i="10"/>
  <c r="F5489" i="10"/>
  <c r="F5490" i="10"/>
  <c r="F5491" i="10"/>
  <c r="F5492" i="10"/>
  <c r="F5493" i="10"/>
  <c r="F5494" i="10"/>
  <c r="F5495" i="10"/>
  <c r="F5496" i="10"/>
  <c r="F5497" i="10"/>
  <c r="F5498" i="10"/>
  <c r="F5499" i="10"/>
  <c r="F5500" i="10"/>
  <c r="F5501" i="10"/>
  <c r="F5502" i="10"/>
  <c r="G5472" i="10"/>
  <c r="G5473" i="10"/>
  <c r="G5474" i="10"/>
  <c r="G5475" i="10"/>
  <c r="G5476" i="10"/>
  <c r="G5477" i="10"/>
  <c r="G5478" i="10"/>
  <c r="G5479" i="10"/>
  <c r="G5480" i="10"/>
  <c r="G5481" i="10"/>
  <c r="G5482" i="10"/>
  <c r="G5483" i="10"/>
  <c r="G5484" i="10"/>
  <c r="G5485" i="10"/>
  <c r="G5486" i="10"/>
  <c r="G5487" i="10"/>
  <c r="G5488" i="10"/>
  <c r="G5489" i="10"/>
  <c r="G5490" i="10"/>
  <c r="G5491" i="10"/>
  <c r="G5492" i="10"/>
  <c r="G5493" i="10"/>
  <c r="G5494" i="10"/>
  <c r="G5495" i="10"/>
  <c r="G5496" i="10"/>
  <c r="G5497" i="10"/>
  <c r="G5498" i="10"/>
  <c r="G5499" i="10"/>
  <c r="G5500" i="10"/>
  <c r="G5501" i="10"/>
  <c r="G5502" i="10"/>
  <c r="H5472" i="10"/>
  <c r="O5472" i="10" s="1"/>
  <c r="H5473" i="10"/>
  <c r="O5473" i="10" s="1"/>
  <c r="H5474" i="10"/>
  <c r="O5474" i="10" s="1"/>
  <c r="H5480" i="10"/>
  <c r="P5480" i="10" s="1"/>
  <c r="H5481" i="10"/>
  <c r="N5481" i="10" s="1"/>
  <c r="H5482" i="10"/>
  <c r="H5483" i="10"/>
  <c r="P5483" i="10" s="1"/>
  <c r="H5484" i="10"/>
  <c r="H5485" i="10"/>
  <c r="N5485" i="10" s="1"/>
  <c r="H5486" i="10"/>
  <c r="H5489" i="10"/>
  <c r="P5489" i="10" s="1"/>
  <c r="H5490" i="10"/>
  <c r="N5490" i="10" s="1"/>
  <c r="H5491" i="10"/>
  <c r="N5491" i="10" s="1"/>
  <c r="H5492" i="10"/>
  <c r="H5493" i="10"/>
  <c r="N5493" i="10" s="1"/>
  <c r="H5494" i="10"/>
  <c r="N5494" i="10" s="1"/>
  <c r="H5495" i="10"/>
  <c r="N5495" i="10" s="1"/>
  <c r="H5496" i="10"/>
  <c r="O5496" i="10" s="1"/>
  <c r="H5497" i="10"/>
  <c r="N5497" i="10" s="1"/>
  <c r="H5498" i="10"/>
  <c r="N5498" i="10" s="1"/>
  <c r="H5499" i="10"/>
  <c r="N5499" i="10" s="1"/>
  <c r="H5500" i="10"/>
  <c r="P5500" i="10" s="1"/>
  <c r="H5501" i="10"/>
  <c r="P5501" i="10" s="1"/>
  <c r="H5502" i="10"/>
  <c r="N5472" i="10"/>
  <c r="N5473" i="10"/>
  <c r="N5474" i="10"/>
  <c r="N5475" i="10"/>
  <c r="N5476" i="10"/>
  <c r="N5477" i="10"/>
  <c r="N5478" i="10"/>
  <c r="N5479" i="10"/>
  <c r="N5480" i="10"/>
  <c r="N5482" i="10"/>
  <c r="N5483" i="10"/>
  <c r="N5484" i="10"/>
  <c r="N5486" i="10"/>
  <c r="N5487" i="10"/>
  <c r="N5488" i="10"/>
  <c r="N5489" i="10"/>
  <c r="N5492" i="10"/>
  <c r="N5496" i="10"/>
  <c r="N5500" i="10"/>
  <c r="N5501" i="10"/>
  <c r="N5502" i="10"/>
  <c r="O5477" i="10"/>
  <c r="O5480" i="10"/>
  <c r="O5481" i="10"/>
  <c r="O5482" i="10"/>
  <c r="O5483" i="10"/>
  <c r="O5484" i="10"/>
  <c r="O5485" i="10"/>
  <c r="O5486" i="10"/>
  <c r="O5489" i="10"/>
  <c r="O5490" i="10"/>
  <c r="O5491" i="10"/>
  <c r="O5492" i="10"/>
  <c r="O5493" i="10"/>
  <c r="O5494" i="10"/>
  <c r="O5495" i="10"/>
  <c r="O5497" i="10"/>
  <c r="O5498" i="10"/>
  <c r="O5499" i="10"/>
  <c r="O5500" i="10"/>
  <c r="O5501" i="10"/>
  <c r="O5502" i="10"/>
  <c r="P5472" i="10"/>
  <c r="P5473" i="10"/>
  <c r="P5474" i="10"/>
  <c r="P5475" i="10"/>
  <c r="P5476" i="10"/>
  <c r="P5477" i="10"/>
  <c r="P5478" i="10"/>
  <c r="P5479" i="10"/>
  <c r="P5481" i="10"/>
  <c r="P5482" i="10"/>
  <c r="P5484" i="10"/>
  <c r="P5485" i="10"/>
  <c r="P5486" i="10"/>
  <c r="P5487" i="10"/>
  <c r="P5488" i="10"/>
  <c r="P5490" i="10"/>
  <c r="P5491" i="10"/>
  <c r="P5492" i="10"/>
  <c r="P5493" i="10"/>
  <c r="P5494" i="10"/>
  <c r="P5495" i="10"/>
  <c r="P5496" i="10"/>
  <c r="P5497" i="10"/>
  <c r="P5498" i="10"/>
  <c r="P5499" i="10"/>
  <c r="P5502" i="10"/>
  <c r="Q5472" i="10"/>
  <c r="Q5473" i="10"/>
  <c r="Q5474" i="10"/>
  <c r="Q5475" i="10"/>
  <c r="Q5476" i="10"/>
  <c r="Q5477" i="10"/>
  <c r="Q5478" i="10"/>
  <c r="Q5479" i="10"/>
  <c r="Q5480" i="10"/>
  <c r="Q5481" i="10"/>
  <c r="Q5482" i="10"/>
  <c r="Q5483" i="10"/>
  <c r="Q5484" i="10"/>
  <c r="Q5485" i="10"/>
  <c r="Q5486" i="10"/>
  <c r="Q5487" i="10"/>
  <c r="Q5488" i="10"/>
  <c r="Q5489" i="10"/>
  <c r="Q5490" i="10"/>
  <c r="Q5491" i="10"/>
  <c r="Q5492" i="10"/>
  <c r="Q5493" i="10"/>
  <c r="Q5494" i="10"/>
  <c r="Q5495" i="10"/>
  <c r="Q5496" i="10"/>
  <c r="Q5497" i="10"/>
  <c r="Q5498" i="10"/>
  <c r="Q5499" i="10"/>
  <c r="Q5500" i="10"/>
  <c r="Q5501" i="10"/>
  <c r="Q5502" i="10"/>
  <c r="B5471" i="10"/>
  <c r="E5471" i="10"/>
  <c r="F5471" i="10"/>
  <c r="G5471" i="10"/>
  <c r="H5471" i="10"/>
  <c r="O5471" i="10" s="1"/>
  <c r="N5471" i="10"/>
  <c r="P5471" i="10"/>
  <c r="Q5471" i="10"/>
  <c r="AY37" i="8"/>
  <c r="AU37" i="8"/>
  <c r="AQ37" i="8"/>
  <c r="AM37" i="8"/>
  <c r="AI37" i="8"/>
  <c r="AC37" i="8"/>
  <c r="AA37" i="8"/>
  <c r="Y37" i="8"/>
  <c r="W37" i="8"/>
  <c r="U37" i="8"/>
  <c r="S37" i="8"/>
  <c r="O37" i="8"/>
  <c r="Q37" i="8"/>
  <c r="F4" i="53" l="1"/>
  <c r="G93" i="53"/>
  <c r="G17" i="53"/>
  <c r="G33" i="53"/>
  <c r="G49" i="53"/>
  <c r="G65" i="53"/>
  <c r="G81" i="53"/>
  <c r="G29" i="53"/>
  <c r="G45" i="53"/>
  <c r="G20" i="53"/>
  <c r="G52" i="53"/>
  <c r="G84" i="53"/>
  <c r="G11" i="53"/>
  <c r="G43" i="53"/>
  <c r="G8" i="53"/>
  <c r="G24" i="53"/>
  <c r="G40" i="53"/>
  <c r="G56" i="53"/>
  <c r="G72" i="53"/>
  <c r="G88" i="53"/>
  <c r="G13" i="53"/>
  <c r="G15" i="53"/>
  <c r="G31" i="53"/>
  <c r="G47" i="53"/>
  <c r="G63" i="53"/>
  <c r="G79" i="53"/>
  <c r="G61" i="53"/>
  <c r="G22" i="53"/>
  <c r="G38" i="53"/>
  <c r="G54" i="53"/>
  <c r="G70" i="53"/>
  <c r="G86" i="53"/>
  <c r="G77" i="53"/>
  <c r="G36" i="53"/>
  <c r="G68" i="53"/>
  <c r="G27" i="53"/>
  <c r="G59" i="53"/>
  <c r="G21" i="53"/>
  <c r="G37" i="53"/>
  <c r="G53" i="53"/>
  <c r="G69" i="53"/>
  <c r="G85" i="53"/>
  <c r="G12" i="53"/>
  <c r="G28" i="53"/>
  <c r="G44" i="53"/>
  <c r="G60" i="53"/>
  <c r="G76" i="53"/>
  <c r="G19" i="53"/>
  <c r="G18" i="53"/>
  <c r="G23" i="53"/>
  <c r="G34" i="53"/>
  <c r="G75" i="53"/>
  <c r="G46" i="53"/>
  <c r="G90" i="53"/>
  <c r="G14" i="53"/>
  <c r="G26" i="53"/>
  <c r="G73" i="53"/>
  <c r="G42" i="53"/>
  <c r="G39" i="53"/>
  <c r="G50" i="53"/>
  <c r="G58" i="53"/>
  <c r="G78" i="53"/>
  <c r="G74" i="53"/>
  <c r="G55" i="53"/>
  <c r="G66" i="53"/>
  <c r="G89" i="53"/>
  <c r="G57" i="53"/>
  <c r="G32" i="53"/>
  <c r="G80" i="53"/>
  <c r="G67" i="53"/>
  <c r="G62" i="53"/>
  <c r="G9" i="53"/>
  <c r="G16" i="53"/>
  <c r="G48" i="53"/>
  <c r="G10" i="53"/>
  <c r="G64" i="53"/>
  <c r="G83" i="53"/>
  <c r="G25" i="53"/>
  <c r="G35" i="53"/>
  <c r="G71" i="53"/>
  <c r="G30" i="53"/>
  <c r="G41" i="53"/>
  <c r="G51" i="53"/>
  <c r="G7" i="53"/>
  <c r="G82" i="53"/>
  <c r="G87" i="53"/>
  <c r="I91" i="53"/>
  <c r="H71" i="53"/>
  <c r="H41" i="53"/>
  <c r="H85" i="53"/>
  <c r="H79" i="53"/>
  <c r="H17" i="53"/>
  <c r="H25" i="53"/>
  <c r="H75" i="53"/>
  <c r="H53" i="53"/>
  <c r="H47" i="53"/>
  <c r="H61" i="53"/>
  <c r="H80" i="53"/>
  <c r="H23" i="53"/>
  <c r="H78" i="53"/>
  <c r="H88" i="53"/>
  <c r="H86" i="53"/>
  <c r="H9" i="53"/>
  <c r="H91" i="53" s="1"/>
  <c r="H48" i="53"/>
  <c r="H30" i="53"/>
  <c r="H40" i="53"/>
  <c r="H74" i="53"/>
  <c r="N191" i="48"/>
  <c r="N196" i="48"/>
  <c r="M191" i="48"/>
  <c r="M196" i="48"/>
  <c r="L197" i="48"/>
  <c r="N197" i="48"/>
  <c r="N195" i="48"/>
  <c r="M195" i="48"/>
  <c r="N194" i="48"/>
  <c r="M194" i="48"/>
  <c r="N193" i="48"/>
  <c r="M193" i="48"/>
  <c r="N192" i="48"/>
  <c r="M192" i="48"/>
  <c r="BA34" i="8"/>
  <c r="AZ34" i="8"/>
  <c r="AY34" i="8"/>
  <c r="BA33" i="8"/>
  <c r="AZ33" i="8"/>
  <c r="AY33" i="8"/>
  <c r="BA32" i="8"/>
  <c r="AZ32" i="8"/>
  <c r="AY32" i="8"/>
  <c r="BA31" i="8"/>
  <c r="AZ31" i="8"/>
  <c r="AY31" i="8"/>
  <c r="BA30" i="8"/>
  <c r="AZ30" i="8"/>
  <c r="AY30" i="8"/>
  <c r="BA29" i="8"/>
  <c r="AZ29" i="8"/>
  <c r="AY29" i="8"/>
  <c r="BA28" i="8"/>
  <c r="AZ28" i="8"/>
  <c r="AY28" i="8"/>
  <c r="BA27" i="8"/>
  <c r="AZ27" i="8"/>
  <c r="AY27" i="8"/>
  <c r="BA26" i="8"/>
  <c r="AZ26" i="8"/>
  <c r="AY26" i="8"/>
  <c r="BA25" i="8"/>
  <c r="AZ25" i="8"/>
  <c r="AY25" i="8"/>
  <c r="BA24" i="8"/>
  <c r="AZ24" i="8"/>
  <c r="AY24" i="8"/>
  <c r="BA23" i="8"/>
  <c r="AZ23" i="8"/>
  <c r="AY23" i="8"/>
  <c r="BA22" i="8"/>
  <c r="AZ22" i="8"/>
  <c r="AY22" i="8"/>
  <c r="BA21" i="8"/>
  <c r="AZ21" i="8"/>
  <c r="AY21" i="8"/>
  <c r="BA20" i="8"/>
  <c r="AZ20" i="8"/>
  <c r="AY20" i="8"/>
  <c r="BA19" i="8"/>
  <c r="AZ19" i="8"/>
  <c r="AY19" i="8"/>
  <c r="BA18" i="8"/>
  <c r="AZ18" i="8"/>
  <c r="AY18" i="8"/>
  <c r="BA17" i="8"/>
  <c r="AZ17" i="8"/>
  <c r="AY17" i="8"/>
  <c r="BA16" i="8"/>
  <c r="AZ16" i="8"/>
  <c r="AY16" i="8"/>
  <c r="BA15" i="8"/>
  <c r="AZ15" i="8"/>
  <c r="AY15" i="8"/>
  <c r="BA14" i="8"/>
  <c r="AZ14" i="8"/>
  <c r="AY14" i="8"/>
  <c r="BA13" i="8"/>
  <c r="AZ13" i="8"/>
  <c r="AY13" i="8"/>
  <c r="BA12" i="8"/>
  <c r="AZ12" i="8"/>
  <c r="AY12" i="8"/>
  <c r="BA11" i="8"/>
  <c r="AZ11" i="8"/>
  <c r="AY11" i="8"/>
  <c r="BA10" i="8"/>
  <c r="AZ10" i="8"/>
  <c r="AY10" i="8"/>
  <c r="BA9" i="8"/>
  <c r="AZ9" i="8"/>
  <c r="AY9" i="8"/>
  <c r="BA8" i="8"/>
  <c r="AZ8" i="8"/>
  <c r="AY8" i="8"/>
  <c r="BA7" i="8"/>
  <c r="AZ7" i="8"/>
  <c r="AY7" i="8"/>
  <c r="BA6" i="8"/>
  <c r="AZ6" i="8"/>
  <c r="AY6" i="8"/>
  <c r="BA5" i="8"/>
  <c r="AZ5" i="8"/>
  <c r="AY5" i="8"/>
  <c r="AW34" i="8"/>
  <c r="AV34" i="8"/>
  <c r="AU34" i="8"/>
  <c r="AW33" i="8"/>
  <c r="AV33" i="8"/>
  <c r="AU33" i="8"/>
  <c r="AW32" i="8"/>
  <c r="AV32" i="8"/>
  <c r="AU32" i="8"/>
  <c r="AW31" i="8"/>
  <c r="AV31" i="8"/>
  <c r="AU31" i="8"/>
  <c r="AW30" i="8"/>
  <c r="AV30" i="8"/>
  <c r="AU30" i="8"/>
  <c r="AW29" i="8"/>
  <c r="AV29" i="8"/>
  <c r="AU29" i="8"/>
  <c r="AW28" i="8"/>
  <c r="AV28" i="8"/>
  <c r="AU28" i="8"/>
  <c r="AW27" i="8"/>
  <c r="AV27" i="8"/>
  <c r="AU27" i="8"/>
  <c r="AW26" i="8"/>
  <c r="AV26" i="8"/>
  <c r="AU26" i="8"/>
  <c r="AW25" i="8"/>
  <c r="AV25" i="8"/>
  <c r="AU25" i="8"/>
  <c r="AW24" i="8"/>
  <c r="AV24" i="8"/>
  <c r="AU24" i="8"/>
  <c r="AW23" i="8"/>
  <c r="AV23" i="8"/>
  <c r="AU23" i="8"/>
  <c r="AW22" i="8"/>
  <c r="AV22" i="8"/>
  <c r="AU22" i="8"/>
  <c r="AW21" i="8"/>
  <c r="AV21" i="8"/>
  <c r="AU21" i="8"/>
  <c r="AW20" i="8"/>
  <c r="AV20" i="8"/>
  <c r="AU20" i="8"/>
  <c r="AW19" i="8"/>
  <c r="AV19" i="8"/>
  <c r="AU19" i="8"/>
  <c r="AW18" i="8"/>
  <c r="AV18" i="8"/>
  <c r="AU18" i="8"/>
  <c r="AW17" i="8"/>
  <c r="AV17" i="8"/>
  <c r="AU17" i="8"/>
  <c r="AW16" i="8"/>
  <c r="AV16" i="8"/>
  <c r="AU16" i="8"/>
  <c r="AW15" i="8"/>
  <c r="AV15" i="8"/>
  <c r="AU15" i="8"/>
  <c r="AW14" i="8"/>
  <c r="AV14" i="8"/>
  <c r="AU14" i="8"/>
  <c r="AW13" i="8"/>
  <c r="AV13" i="8"/>
  <c r="AU13" i="8"/>
  <c r="AW12" i="8"/>
  <c r="AV12" i="8"/>
  <c r="AU12" i="8"/>
  <c r="AW11" i="8"/>
  <c r="AV11" i="8"/>
  <c r="AU11" i="8"/>
  <c r="AW10" i="8"/>
  <c r="AV10" i="8"/>
  <c r="AU10" i="8"/>
  <c r="AW9" i="8"/>
  <c r="AV9" i="8"/>
  <c r="AU9" i="8"/>
  <c r="AW8" i="8"/>
  <c r="AV8" i="8"/>
  <c r="AU8" i="8"/>
  <c r="AW7" i="8"/>
  <c r="AV7" i="8"/>
  <c r="AU7" i="8"/>
  <c r="AW6" i="8"/>
  <c r="AV6" i="8"/>
  <c r="AU6" i="8"/>
  <c r="AW5" i="8"/>
  <c r="AV5" i="8"/>
  <c r="AU5" i="8"/>
  <c r="AS34" i="8"/>
  <c r="AR34" i="8"/>
  <c r="AQ34" i="8"/>
  <c r="AS33" i="8"/>
  <c r="AR33" i="8"/>
  <c r="AQ33" i="8"/>
  <c r="AS32" i="8"/>
  <c r="AR32" i="8"/>
  <c r="AQ32" i="8"/>
  <c r="AS31" i="8"/>
  <c r="AR31" i="8"/>
  <c r="AQ31" i="8"/>
  <c r="AS30" i="8"/>
  <c r="AR30" i="8"/>
  <c r="AQ30" i="8"/>
  <c r="AS29" i="8"/>
  <c r="AR29" i="8"/>
  <c r="AQ29" i="8"/>
  <c r="AS28" i="8"/>
  <c r="AR28" i="8"/>
  <c r="AQ28" i="8"/>
  <c r="AS27" i="8"/>
  <c r="AR27" i="8"/>
  <c r="AQ27" i="8"/>
  <c r="AS26" i="8"/>
  <c r="AR26" i="8"/>
  <c r="AQ26" i="8"/>
  <c r="AS25" i="8"/>
  <c r="AR25" i="8"/>
  <c r="AQ25" i="8"/>
  <c r="AS24" i="8"/>
  <c r="AR24" i="8"/>
  <c r="AQ24" i="8"/>
  <c r="AS23" i="8"/>
  <c r="AR23" i="8"/>
  <c r="AQ23" i="8"/>
  <c r="AS22" i="8"/>
  <c r="AR22" i="8"/>
  <c r="AQ22" i="8"/>
  <c r="AS21" i="8"/>
  <c r="AR21" i="8"/>
  <c r="AQ21" i="8"/>
  <c r="AS20" i="8"/>
  <c r="AR20" i="8"/>
  <c r="AQ20" i="8"/>
  <c r="AS19" i="8"/>
  <c r="AR19" i="8"/>
  <c r="AQ19" i="8"/>
  <c r="AS18" i="8"/>
  <c r="AR18" i="8"/>
  <c r="AQ18" i="8"/>
  <c r="AS17" i="8"/>
  <c r="AR17" i="8"/>
  <c r="AQ17" i="8"/>
  <c r="AS16" i="8"/>
  <c r="AR16" i="8"/>
  <c r="AQ16" i="8"/>
  <c r="AS15" i="8"/>
  <c r="AR15" i="8"/>
  <c r="AQ15" i="8"/>
  <c r="AS14" i="8"/>
  <c r="AR14" i="8"/>
  <c r="AQ14" i="8"/>
  <c r="AS13" i="8"/>
  <c r="AR13" i="8"/>
  <c r="AQ13" i="8"/>
  <c r="AS12" i="8"/>
  <c r="AR12" i="8"/>
  <c r="AQ12" i="8"/>
  <c r="AS11" i="8"/>
  <c r="AR11" i="8"/>
  <c r="AQ11" i="8"/>
  <c r="AS10" i="8"/>
  <c r="AR10" i="8"/>
  <c r="AQ10" i="8"/>
  <c r="AS9" i="8"/>
  <c r="AR9" i="8"/>
  <c r="AQ9" i="8"/>
  <c r="AS8" i="8"/>
  <c r="AR8" i="8"/>
  <c r="AQ8" i="8"/>
  <c r="AS7" i="8"/>
  <c r="AR7" i="8"/>
  <c r="AQ7" i="8"/>
  <c r="AS6" i="8"/>
  <c r="AR6" i="8"/>
  <c r="AQ6" i="8"/>
  <c r="AS5" i="8"/>
  <c r="AR5" i="8"/>
  <c r="AQ5" i="8"/>
  <c r="AO34" i="8"/>
  <c r="AN34" i="8"/>
  <c r="AM34" i="8"/>
  <c r="AO33" i="8"/>
  <c r="AN33" i="8"/>
  <c r="AM33" i="8"/>
  <c r="AO32" i="8"/>
  <c r="AN32" i="8"/>
  <c r="AM32" i="8"/>
  <c r="AO31" i="8"/>
  <c r="AN31" i="8"/>
  <c r="AM31" i="8"/>
  <c r="AO30" i="8"/>
  <c r="AN30" i="8"/>
  <c r="AM30" i="8"/>
  <c r="AO29" i="8"/>
  <c r="AN29" i="8"/>
  <c r="AM29" i="8"/>
  <c r="AO28" i="8"/>
  <c r="AN28" i="8"/>
  <c r="AM28" i="8"/>
  <c r="AO27" i="8"/>
  <c r="AN27" i="8"/>
  <c r="AM27" i="8"/>
  <c r="AO26" i="8"/>
  <c r="AN26" i="8"/>
  <c r="AM26" i="8"/>
  <c r="AO25" i="8"/>
  <c r="AN25" i="8"/>
  <c r="AM25" i="8"/>
  <c r="AO24" i="8"/>
  <c r="AN24" i="8"/>
  <c r="AM24" i="8"/>
  <c r="AO23" i="8"/>
  <c r="AN23" i="8"/>
  <c r="AM23" i="8"/>
  <c r="AO22" i="8"/>
  <c r="AN22" i="8"/>
  <c r="AM22" i="8"/>
  <c r="AO21" i="8"/>
  <c r="AN21" i="8"/>
  <c r="AM21" i="8"/>
  <c r="AO20" i="8"/>
  <c r="AN20" i="8"/>
  <c r="AM20" i="8"/>
  <c r="AO19" i="8"/>
  <c r="AN19" i="8"/>
  <c r="AM19" i="8"/>
  <c r="AO18" i="8"/>
  <c r="AN18" i="8"/>
  <c r="AM18" i="8"/>
  <c r="AO17" i="8"/>
  <c r="AN17" i="8"/>
  <c r="AM17" i="8"/>
  <c r="AO16" i="8"/>
  <c r="AN16" i="8"/>
  <c r="AM16" i="8"/>
  <c r="AO15" i="8"/>
  <c r="AN15" i="8"/>
  <c r="AM15" i="8"/>
  <c r="AO14" i="8"/>
  <c r="AN14" i="8"/>
  <c r="AM14" i="8"/>
  <c r="AO13" i="8"/>
  <c r="AN13" i="8"/>
  <c r="AM13" i="8"/>
  <c r="AO12" i="8"/>
  <c r="AN12" i="8"/>
  <c r="AM12" i="8"/>
  <c r="AO11" i="8"/>
  <c r="AN11" i="8"/>
  <c r="AM11" i="8"/>
  <c r="AO10" i="8"/>
  <c r="AN10" i="8"/>
  <c r="AM10" i="8"/>
  <c r="AO9" i="8"/>
  <c r="AN9" i="8"/>
  <c r="AM9" i="8"/>
  <c r="AO8" i="8"/>
  <c r="AN8" i="8"/>
  <c r="AM8" i="8"/>
  <c r="AO7" i="8"/>
  <c r="AN7" i="8"/>
  <c r="AM7" i="8"/>
  <c r="AO6" i="8"/>
  <c r="AN6" i="8"/>
  <c r="AM6" i="8"/>
  <c r="AO5" i="8"/>
  <c r="AN5" i="8"/>
  <c r="AM5" i="8"/>
  <c r="AK34" i="8"/>
  <c r="AJ34" i="8"/>
  <c r="AI34" i="8"/>
  <c r="AK33" i="8"/>
  <c r="AJ33" i="8"/>
  <c r="AI33" i="8"/>
  <c r="AK32" i="8"/>
  <c r="AJ32" i="8"/>
  <c r="AI32" i="8"/>
  <c r="AK31" i="8"/>
  <c r="AJ31" i="8"/>
  <c r="AI31" i="8"/>
  <c r="AK30" i="8"/>
  <c r="AJ30" i="8"/>
  <c r="AI30" i="8"/>
  <c r="AK29" i="8"/>
  <c r="AJ29" i="8"/>
  <c r="AI29" i="8"/>
  <c r="AK28" i="8"/>
  <c r="AJ28" i="8"/>
  <c r="AI28" i="8"/>
  <c r="AK27" i="8"/>
  <c r="AJ27" i="8"/>
  <c r="AI27" i="8"/>
  <c r="AK26" i="8"/>
  <c r="AJ26" i="8"/>
  <c r="AI26" i="8"/>
  <c r="AK25" i="8"/>
  <c r="AJ25" i="8"/>
  <c r="AI25" i="8"/>
  <c r="AK24" i="8"/>
  <c r="AJ24" i="8"/>
  <c r="AI24" i="8"/>
  <c r="AK23" i="8"/>
  <c r="AJ23" i="8"/>
  <c r="AI23" i="8"/>
  <c r="AK22" i="8"/>
  <c r="AJ22" i="8"/>
  <c r="AI22" i="8"/>
  <c r="AK21" i="8"/>
  <c r="AJ21" i="8"/>
  <c r="AI21" i="8"/>
  <c r="AK20" i="8"/>
  <c r="AJ20" i="8"/>
  <c r="AI20" i="8"/>
  <c r="AK19" i="8"/>
  <c r="AJ19" i="8"/>
  <c r="AI19" i="8"/>
  <c r="AK18" i="8"/>
  <c r="AJ18" i="8"/>
  <c r="AI18" i="8"/>
  <c r="AK17" i="8"/>
  <c r="AJ17" i="8"/>
  <c r="AI17" i="8"/>
  <c r="AK16" i="8"/>
  <c r="AJ16" i="8"/>
  <c r="AI16" i="8"/>
  <c r="AK15" i="8"/>
  <c r="AJ15" i="8"/>
  <c r="AI15" i="8"/>
  <c r="AJ14" i="8"/>
  <c r="AI14" i="8"/>
  <c r="AK13" i="8"/>
  <c r="AJ13" i="8"/>
  <c r="AI13" i="8"/>
  <c r="AK12" i="8"/>
  <c r="AJ12" i="8"/>
  <c r="AI12" i="8"/>
  <c r="AJ11" i="8"/>
  <c r="AI11" i="8"/>
  <c r="AK10" i="8"/>
  <c r="AJ10" i="8"/>
  <c r="AI10" i="8"/>
  <c r="AK9" i="8"/>
  <c r="AJ9" i="8"/>
  <c r="AI9" i="8"/>
  <c r="AK8" i="8"/>
  <c r="AJ8" i="8"/>
  <c r="AI8" i="8"/>
  <c r="AK7" i="8"/>
  <c r="AJ7" i="8"/>
  <c r="AI7" i="8"/>
  <c r="AK6" i="8"/>
  <c r="AJ6" i="8"/>
  <c r="AI6" i="8"/>
  <c r="AK5" i="8"/>
  <c r="AJ5" i="8"/>
  <c r="AI5" i="8"/>
  <c r="AG34" i="8"/>
  <c r="AF34" i="8"/>
  <c r="AE34" i="8"/>
  <c r="AG33" i="8"/>
  <c r="AF33" i="8"/>
  <c r="AE33" i="8"/>
  <c r="AG32" i="8"/>
  <c r="AF32" i="8"/>
  <c r="AE32" i="8"/>
  <c r="AG31" i="8"/>
  <c r="AF31" i="8"/>
  <c r="AE31" i="8"/>
  <c r="AG30" i="8"/>
  <c r="AF30" i="8"/>
  <c r="AE30" i="8"/>
  <c r="AG29" i="8"/>
  <c r="AF29" i="8"/>
  <c r="AE29" i="8"/>
  <c r="AG28" i="8"/>
  <c r="AF28" i="8"/>
  <c r="AE28" i="8"/>
  <c r="AG27" i="8"/>
  <c r="AF27" i="8"/>
  <c r="AE27" i="8"/>
  <c r="AG26" i="8"/>
  <c r="AF26" i="8"/>
  <c r="AE26" i="8"/>
  <c r="AG25" i="8"/>
  <c r="AF25" i="8"/>
  <c r="AE25" i="8"/>
  <c r="AG24" i="8"/>
  <c r="AF24" i="8"/>
  <c r="AE24" i="8"/>
  <c r="AG23" i="8"/>
  <c r="AF23" i="8"/>
  <c r="AE23" i="8"/>
  <c r="AG22" i="8"/>
  <c r="AF22" i="8"/>
  <c r="AE22" i="8"/>
  <c r="AG21" i="8"/>
  <c r="AF21" i="8"/>
  <c r="AE21" i="8"/>
  <c r="AG20" i="8"/>
  <c r="AF20" i="8"/>
  <c r="AE20" i="8"/>
  <c r="AG19" i="8"/>
  <c r="AF19" i="8"/>
  <c r="AE19" i="8"/>
  <c r="AG18" i="8"/>
  <c r="AF18" i="8"/>
  <c r="AE18" i="8"/>
  <c r="AG17" i="8"/>
  <c r="AF17" i="8"/>
  <c r="AE17" i="8"/>
  <c r="AG16" i="8"/>
  <c r="AF16" i="8"/>
  <c r="AE16" i="8"/>
  <c r="AG15" i="8"/>
  <c r="AF15" i="8"/>
  <c r="AE15" i="8"/>
  <c r="AG14" i="8"/>
  <c r="AF14" i="8"/>
  <c r="AE14" i="8"/>
  <c r="AG13" i="8"/>
  <c r="AF13" i="8"/>
  <c r="AE13" i="8"/>
  <c r="AG12" i="8"/>
  <c r="AF12" i="8"/>
  <c r="AE12" i="8"/>
  <c r="AG11" i="8"/>
  <c r="AF11" i="8"/>
  <c r="AE11" i="8"/>
  <c r="AG10" i="8"/>
  <c r="AF10" i="8"/>
  <c r="AE10" i="8"/>
  <c r="AG9" i="8"/>
  <c r="AF9" i="8"/>
  <c r="AE9" i="8"/>
  <c r="AG8" i="8"/>
  <c r="AF8" i="8"/>
  <c r="AE8" i="8"/>
  <c r="AG7" i="8"/>
  <c r="AF7" i="8"/>
  <c r="AE7" i="8"/>
  <c r="AG6" i="8"/>
  <c r="AF6" i="8"/>
  <c r="AE6" i="8"/>
  <c r="AG5" i="8"/>
  <c r="AF5" i="8"/>
  <c r="AE5" i="8"/>
  <c r="AC35" i="8"/>
  <c r="AB35" i="8"/>
  <c r="AA35" i="8"/>
  <c r="AC34" i="8"/>
  <c r="AB34" i="8"/>
  <c r="AA34" i="8"/>
  <c r="AC33" i="8"/>
  <c r="AB33" i="8"/>
  <c r="AA33" i="8"/>
  <c r="AC32" i="8"/>
  <c r="AB32" i="8"/>
  <c r="AA32" i="8"/>
  <c r="AC31" i="8"/>
  <c r="AB31" i="8"/>
  <c r="AA31" i="8"/>
  <c r="AC30" i="8"/>
  <c r="AB30" i="8"/>
  <c r="AA30" i="8"/>
  <c r="AC29" i="8"/>
  <c r="AB29" i="8"/>
  <c r="AA29" i="8"/>
  <c r="AC28" i="8"/>
  <c r="AB28" i="8"/>
  <c r="AA28" i="8"/>
  <c r="AC27" i="8"/>
  <c r="AB27" i="8"/>
  <c r="AA27" i="8"/>
  <c r="AC26" i="8"/>
  <c r="AB26" i="8"/>
  <c r="AA26" i="8"/>
  <c r="AC25" i="8"/>
  <c r="AB25" i="8"/>
  <c r="AA25" i="8"/>
  <c r="AC24" i="8"/>
  <c r="AB24" i="8"/>
  <c r="AA24" i="8"/>
  <c r="AC23" i="8"/>
  <c r="AB23" i="8"/>
  <c r="AA23" i="8"/>
  <c r="AC22" i="8"/>
  <c r="AB22" i="8"/>
  <c r="AA22" i="8"/>
  <c r="AC21" i="8"/>
  <c r="AB21" i="8"/>
  <c r="AA21" i="8"/>
  <c r="AC20" i="8"/>
  <c r="AB20" i="8"/>
  <c r="AA20" i="8"/>
  <c r="AC19" i="8"/>
  <c r="AB19" i="8"/>
  <c r="AA19" i="8"/>
  <c r="AC18" i="8"/>
  <c r="AB18" i="8"/>
  <c r="AA18" i="8"/>
  <c r="AC17" i="8"/>
  <c r="AB17" i="8"/>
  <c r="AA17" i="8"/>
  <c r="AC16" i="8"/>
  <c r="AB16" i="8"/>
  <c r="AA16" i="8"/>
  <c r="AC15" i="8"/>
  <c r="AB15" i="8"/>
  <c r="AA15" i="8"/>
  <c r="AC14" i="8"/>
  <c r="AB14" i="8"/>
  <c r="AA14" i="8"/>
  <c r="AC13" i="8"/>
  <c r="AB13" i="8"/>
  <c r="AA13" i="8"/>
  <c r="AC12" i="8"/>
  <c r="AB12" i="8"/>
  <c r="AA12" i="8"/>
  <c r="AC11" i="8"/>
  <c r="AB11" i="8"/>
  <c r="AA11" i="8"/>
  <c r="AC10" i="8"/>
  <c r="AB10" i="8"/>
  <c r="AA10" i="8"/>
  <c r="AC9" i="8"/>
  <c r="AB9" i="8"/>
  <c r="AA9" i="8"/>
  <c r="AC8" i="8"/>
  <c r="AB8" i="8"/>
  <c r="AA8" i="8"/>
  <c r="AC7" i="8"/>
  <c r="AB7" i="8"/>
  <c r="AA7" i="8"/>
  <c r="AC6" i="8"/>
  <c r="AB6" i="8"/>
  <c r="AA6" i="8"/>
  <c r="AC5" i="8"/>
  <c r="AB5" i="8"/>
  <c r="AA5" i="8"/>
  <c r="Y35" i="8"/>
  <c r="X35" i="8"/>
  <c r="W35" i="8"/>
  <c r="Y34" i="8"/>
  <c r="X34" i="8"/>
  <c r="W34" i="8"/>
  <c r="Y33" i="8"/>
  <c r="X33" i="8"/>
  <c r="W33" i="8"/>
  <c r="Y32" i="8"/>
  <c r="X32" i="8"/>
  <c r="W32" i="8"/>
  <c r="Y31" i="8"/>
  <c r="X31" i="8"/>
  <c r="W31" i="8"/>
  <c r="Y30" i="8"/>
  <c r="X30" i="8"/>
  <c r="W30" i="8"/>
  <c r="Y29" i="8"/>
  <c r="X29" i="8"/>
  <c r="W29" i="8"/>
  <c r="Y28" i="8"/>
  <c r="X28" i="8"/>
  <c r="W28" i="8"/>
  <c r="Y27" i="8"/>
  <c r="X27" i="8"/>
  <c r="W27" i="8"/>
  <c r="Y26" i="8"/>
  <c r="X26" i="8"/>
  <c r="W26" i="8"/>
  <c r="Y25" i="8"/>
  <c r="X25" i="8"/>
  <c r="W25" i="8"/>
  <c r="Y24" i="8"/>
  <c r="X24" i="8"/>
  <c r="W24" i="8"/>
  <c r="Y23" i="8"/>
  <c r="X23" i="8"/>
  <c r="W23" i="8"/>
  <c r="Y22" i="8"/>
  <c r="X22" i="8"/>
  <c r="W22" i="8"/>
  <c r="Y21" i="8"/>
  <c r="X21" i="8"/>
  <c r="W21" i="8"/>
  <c r="Y20" i="8"/>
  <c r="X20" i="8"/>
  <c r="W20" i="8"/>
  <c r="Y19" i="8"/>
  <c r="X19" i="8"/>
  <c r="W19" i="8"/>
  <c r="Y18" i="8"/>
  <c r="X18" i="8"/>
  <c r="W18" i="8"/>
  <c r="Y17" i="8"/>
  <c r="X17" i="8"/>
  <c r="W17" i="8"/>
  <c r="Y16" i="8"/>
  <c r="X16" i="8"/>
  <c r="W16" i="8"/>
  <c r="Y15" i="8"/>
  <c r="X15" i="8"/>
  <c r="W15" i="8"/>
  <c r="Y14" i="8"/>
  <c r="X14" i="8"/>
  <c r="W14" i="8"/>
  <c r="Y13" i="8"/>
  <c r="X13" i="8"/>
  <c r="W13" i="8"/>
  <c r="Y12" i="8"/>
  <c r="X12" i="8"/>
  <c r="W12" i="8"/>
  <c r="Y11" i="8"/>
  <c r="X11" i="8"/>
  <c r="W11" i="8"/>
  <c r="Y10" i="8"/>
  <c r="X10" i="8"/>
  <c r="W10" i="8"/>
  <c r="Y9" i="8"/>
  <c r="X9" i="8"/>
  <c r="W9" i="8"/>
  <c r="Y8" i="8"/>
  <c r="X8" i="8"/>
  <c r="W8" i="8"/>
  <c r="Y7" i="8"/>
  <c r="X7" i="8"/>
  <c r="W7" i="8"/>
  <c r="Y6" i="8"/>
  <c r="X6" i="8"/>
  <c r="W6" i="8"/>
  <c r="Y5" i="8"/>
  <c r="X5" i="8"/>
  <c r="W5" i="8"/>
  <c r="U35" i="8"/>
  <c r="T35" i="8"/>
  <c r="S35" i="8"/>
  <c r="U34" i="8"/>
  <c r="T34" i="8"/>
  <c r="S34" i="8"/>
  <c r="U33" i="8"/>
  <c r="T33" i="8"/>
  <c r="S33" i="8"/>
  <c r="U32" i="8"/>
  <c r="T32" i="8"/>
  <c r="S32" i="8"/>
  <c r="U31" i="8"/>
  <c r="T31" i="8"/>
  <c r="S31" i="8"/>
  <c r="U30" i="8"/>
  <c r="T30" i="8"/>
  <c r="S30" i="8"/>
  <c r="U29" i="8"/>
  <c r="T29" i="8"/>
  <c r="S29" i="8"/>
  <c r="U28" i="8"/>
  <c r="T28" i="8"/>
  <c r="S28" i="8"/>
  <c r="U27" i="8"/>
  <c r="T27" i="8"/>
  <c r="S27" i="8"/>
  <c r="U26" i="8"/>
  <c r="T26" i="8"/>
  <c r="S26" i="8"/>
  <c r="U25" i="8"/>
  <c r="T25" i="8"/>
  <c r="S25" i="8"/>
  <c r="U24" i="8"/>
  <c r="T24" i="8"/>
  <c r="S24" i="8"/>
  <c r="U23" i="8"/>
  <c r="T23" i="8"/>
  <c r="S23" i="8"/>
  <c r="U22" i="8"/>
  <c r="T22" i="8"/>
  <c r="S22" i="8"/>
  <c r="U21" i="8"/>
  <c r="T21" i="8"/>
  <c r="S21" i="8"/>
  <c r="U20" i="8"/>
  <c r="T20" i="8"/>
  <c r="S20" i="8"/>
  <c r="U19" i="8"/>
  <c r="T19" i="8"/>
  <c r="S19" i="8"/>
  <c r="U18" i="8"/>
  <c r="T18" i="8"/>
  <c r="S18" i="8"/>
  <c r="U17" i="8"/>
  <c r="T17" i="8"/>
  <c r="S17" i="8"/>
  <c r="U16" i="8"/>
  <c r="T16" i="8"/>
  <c r="S16" i="8"/>
  <c r="U15" i="8"/>
  <c r="T15" i="8"/>
  <c r="S15" i="8"/>
  <c r="U14" i="8"/>
  <c r="T14" i="8"/>
  <c r="S14" i="8"/>
  <c r="U13" i="8"/>
  <c r="T13" i="8"/>
  <c r="S13" i="8"/>
  <c r="U12" i="8"/>
  <c r="T12" i="8"/>
  <c r="S12" i="8"/>
  <c r="U11" i="8"/>
  <c r="T11" i="8"/>
  <c r="S11" i="8"/>
  <c r="U10" i="8"/>
  <c r="T10" i="8"/>
  <c r="S10" i="8"/>
  <c r="U9" i="8"/>
  <c r="T9" i="8"/>
  <c r="S9" i="8"/>
  <c r="U8" i="8"/>
  <c r="T8" i="8"/>
  <c r="S8" i="8"/>
  <c r="U7" i="8"/>
  <c r="T7" i="8"/>
  <c r="S7" i="8"/>
  <c r="U6" i="8"/>
  <c r="T6" i="8"/>
  <c r="S6" i="8"/>
  <c r="U5" i="8"/>
  <c r="T5" i="8"/>
  <c r="S5" i="8"/>
  <c r="Q35" i="8"/>
  <c r="P35" i="8"/>
  <c r="O35" i="8"/>
  <c r="Q34" i="8"/>
  <c r="P34" i="8"/>
  <c r="O34" i="8"/>
  <c r="Q33" i="8"/>
  <c r="P33" i="8"/>
  <c r="O33" i="8"/>
  <c r="Q32" i="8"/>
  <c r="P32" i="8"/>
  <c r="O32" i="8"/>
  <c r="Q31" i="8"/>
  <c r="P31" i="8"/>
  <c r="O31" i="8"/>
  <c r="Q30" i="8"/>
  <c r="P30" i="8"/>
  <c r="O30" i="8"/>
  <c r="Q29" i="8"/>
  <c r="P29" i="8"/>
  <c r="O29" i="8"/>
  <c r="Q28" i="8"/>
  <c r="P28" i="8"/>
  <c r="O28" i="8"/>
  <c r="Q27" i="8"/>
  <c r="P27" i="8"/>
  <c r="O27" i="8"/>
  <c r="Q26" i="8"/>
  <c r="P26" i="8"/>
  <c r="O26" i="8"/>
  <c r="Q25" i="8"/>
  <c r="P25" i="8"/>
  <c r="O25" i="8"/>
  <c r="Q24" i="8"/>
  <c r="P24" i="8"/>
  <c r="O24" i="8"/>
  <c r="Q23" i="8"/>
  <c r="P23" i="8"/>
  <c r="O23" i="8"/>
  <c r="Q22" i="8"/>
  <c r="P22" i="8"/>
  <c r="O22" i="8"/>
  <c r="Q21" i="8"/>
  <c r="P21" i="8"/>
  <c r="O21" i="8"/>
  <c r="Q20" i="8"/>
  <c r="P20" i="8"/>
  <c r="O20" i="8"/>
  <c r="Q19" i="8"/>
  <c r="P19" i="8"/>
  <c r="O19" i="8"/>
  <c r="Q18" i="8"/>
  <c r="P18" i="8"/>
  <c r="O18" i="8"/>
  <c r="Q17" i="8"/>
  <c r="P17" i="8"/>
  <c r="O17" i="8"/>
  <c r="Q16" i="8"/>
  <c r="P16" i="8"/>
  <c r="O16" i="8"/>
  <c r="Q15" i="8"/>
  <c r="P15" i="8"/>
  <c r="O15" i="8"/>
  <c r="Q14" i="8"/>
  <c r="P14" i="8"/>
  <c r="O14" i="8"/>
  <c r="Q13" i="8"/>
  <c r="P13" i="8"/>
  <c r="O13" i="8"/>
  <c r="Q12" i="8"/>
  <c r="P12" i="8"/>
  <c r="O12" i="8"/>
  <c r="Q11" i="8"/>
  <c r="P11" i="8"/>
  <c r="O11" i="8"/>
  <c r="Q10" i="8"/>
  <c r="P10" i="8"/>
  <c r="O10" i="8"/>
  <c r="Q9" i="8"/>
  <c r="P9" i="8"/>
  <c r="O9" i="8"/>
  <c r="Q8" i="8"/>
  <c r="P8" i="8"/>
  <c r="O8" i="8"/>
  <c r="Q7" i="8"/>
  <c r="P7" i="8"/>
  <c r="O7" i="8"/>
  <c r="Q6" i="8"/>
  <c r="P6" i="8"/>
  <c r="O6" i="8"/>
  <c r="Q5" i="8"/>
  <c r="P5" i="8"/>
  <c r="O5" i="8"/>
  <c r="M35" i="8"/>
  <c r="L35" i="8"/>
  <c r="K35" i="8"/>
  <c r="M34" i="8"/>
  <c r="L34" i="8"/>
  <c r="K34" i="8"/>
  <c r="M33" i="8"/>
  <c r="L33" i="8"/>
  <c r="K33" i="8"/>
  <c r="M32" i="8"/>
  <c r="L32" i="8"/>
  <c r="K32" i="8"/>
  <c r="M31" i="8"/>
  <c r="L31" i="8"/>
  <c r="K31" i="8"/>
  <c r="M30" i="8"/>
  <c r="L30" i="8"/>
  <c r="K30" i="8"/>
  <c r="M29" i="8"/>
  <c r="L29" i="8"/>
  <c r="K29" i="8"/>
  <c r="M28" i="8"/>
  <c r="L28" i="8"/>
  <c r="K28" i="8"/>
  <c r="M27" i="8"/>
  <c r="L27" i="8"/>
  <c r="K27" i="8"/>
  <c r="M26" i="8"/>
  <c r="L26" i="8"/>
  <c r="K26" i="8"/>
  <c r="M25" i="8"/>
  <c r="L25" i="8"/>
  <c r="K25" i="8"/>
  <c r="M24" i="8"/>
  <c r="L24" i="8"/>
  <c r="K24" i="8"/>
  <c r="M23" i="8"/>
  <c r="L23" i="8"/>
  <c r="K23" i="8"/>
  <c r="M22" i="8"/>
  <c r="L22" i="8"/>
  <c r="K22" i="8"/>
  <c r="M21" i="8"/>
  <c r="L21" i="8"/>
  <c r="K21" i="8"/>
  <c r="M20" i="8"/>
  <c r="L20" i="8"/>
  <c r="K20" i="8"/>
  <c r="M19" i="8"/>
  <c r="L19" i="8"/>
  <c r="K19" i="8"/>
  <c r="M18" i="8"/>
  <c r="L18" i="8"/>
  <c r="K18" i="8"/>
  <c r="M17" i="8"/>
  <c r="L17" i="8"/>
  <c r="K17" i="8"/>
  <c r="M16" i="8"/>
  <c r="L16" i="8"/>
  <c r="K16" i="8"/>
  <c r="M15" i="8"/>
  <c r="L15" i="8"/>
  <c r="K15" i="8"/>
  <c r="M14" i="8"/>
  <c r="L14" i="8"/>
  <c r="K14" i="8"/>
  <c r="M13" i="8"/>
  <c r="L13" i="8"/>
  <c r="K13" i="8"/>
  <c r="M12" i="8"/>
  <c r="L12" i="8"/>
  <c r="K12" i="8"/>
  <c r="M11" i="8"/>
  <c r="L11" i="8"/>
  <c r="K11" i="8"/>
  <c r="M10" i="8"/>
  <c r="L10" i="8"/>
  <c r="K10" i="8"/>
  <c r="M9" i="8"/>
  <c r="L9" i="8"/>
  <c r="K9" i="8"/>
  <c r="M8" i="8"/>
  <c r="L8" i="8"/>
  <c r="K8" i="8"/>
  <c r="M7" i="8"/>
  <c r="L7" i="8"/>
  <c r="K7" i="8"/>
  <c r="M6" i="8"/>
  <c r="L6" i="8"/>
  <c r="K6" i="8"/>
  <c r="M5" i="8"/>
  <c r="L5" i="8"/>
  <c r="K5" i="8"/>
  <c r="K37" i="8"/>
  <c r="G37" i="8"/>
  <c r="C37" i="8"/>
  <c r="G34" i="8"/>
  <c r="H34" i="8"/>
  <c r="I34" i="8"/>
  <c r="G35" i="8"/>
  <c r="H35" i="8"/>
  <c r="I35" i="8"/>
  <c r="G9" i="8"/>
  <c r="H5" i="8"/>
  <c r="G5" i="8"/>
  <c r="I33" i="8"/>
  <c r="H33" i="8"/>
  <c r="G33" i="8"/>
  <c r="I32" i="8"/>
  <c r="H32" i="8"/>
  <c r="G32" i="8"/>
  <c r="I31" i="8"/>
  <c r="H31" i="8"/>
  <c r="G31" i="8"/>
  <c r="I30" i="8"/>
  <c r="H30" i="8"/>
  <c r="G30" i="8"/>
  <c r="I29" i="8"/>
  <c r="H29" i="8"/>
  <c r="G29" i="8"/>
  <c r="I28" i="8"/>
  <c r="H28" i="8"/>
  <c r="G28" i="8"/>
  <c r="I27" i="8"/>
  <c r="H27" i="8"/>
  <c r="G27" i="8"/>
  <c r="I26" i="8"/>
  <c r="H26" i="8"/>
  <c r="G26" i="8"/>
  <c r="I25" i="8"/>
  <c r="H25" i="8"/>
  <c r="G25" i="8"/>
  <c r="I24" i="8"/>
  <c r="H24" i="8"/>
  <c r="G24" i="8"/>
  <c r="I23" i="8"/>
  <c r="H23" i="8"/>
  <c r="G23" i="8"/>
  <c r="I22" i="8"/>
  <c r="H22" i="8"/>
  <c r="G22" i="8"/>
  <c r="I21" i="8"/>
  <c r="H21" i="8"/>
  <c r="G21" i="8"/>
  <c r="I20" i="8"/>
  <c r="H20" i="8"/>
  <c r="G20" i="8"/>
  <c r="I19" i="8"/>
  <c r="H19" i="8"/>
  <c r="G19" i="8"/>
  <c r="I18" i="8"/>
  <c r="H18" i="8"/>
  <c r="G18" i="8"/>
  <c r="I17" i="8"/>
  <c r="H17" i="8"/>
  <c r="G17" i="8"/>
  <c r="I16" i="8"/>
  <c r="H16" i="8"/>
  <c r="G16" i="8"/>
  <c r="I15" i="8"/>
  <c r="H15" i="8"/>
  <c r="G15" i="8"/>
  <c r="I14" i="8"/>
  <c r="H14" i="8"/>
  <c r="G14" i="8"/>
  <c r="I13" i="8"/>
  <c r="H13" i="8"/>
  <c r="G13" i="8"/>
  <c r="I12" i="8"/>
  <c r="H12" i="8"/>
  <c r="G12" i="8"/>
  <c r="I11" i="8"/>
  <c r="H11" i="8"/>
  <c r="G11" i="8"/>
  <c r="I10" i="8"/>
  <c r="H10" i="8"/>
  <c r="G10" i="8"/>
  <c r="I9" i="8"/>
  <c r="H9" i="8"/>
  <c r="I8" i="8"/>
  <c r="H8" i="8"/>
  <c r="G8" i="8"/>
  <c r="I7" i="8"/>
  <c r="H7" i="8"/>
  <c r="G7" i="8"/>
  <c r="I6" i="8"/>
  <c r="H6" i="8"/>
  <c r="G6" i="8"/>
  <c r="I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5" i="8"/>
  <c r="D8" i="8"/>
  <c r="D9" i="8"/>
  <c r="D10" i="8"/>
  <c r="D11" i="8"/>
  <c r="D12" i="8"/>
  <c r="D13" i="8"/>
  <c r="D14" i="8"/>
  <c r="D15" i="8"/>
  <c r="D16" i="8"/>
  <c r="D17" i="8"/>
  <c r="D18" i="8"/>
  <c r="D19" i="8"/>
  <c r="D20" i="8"/>
  <c r="D21" i="8"/>
  <c r="D22" i="8"/>
  <c r="D23" i="8"/>
  <c r="D24" i="8"/>
  <c r="D25" i="8"/>
  <c r="D26" i="8"/>
  <c r="D27" i="8"/>
  <c r="D28" i="8"/>
  <c r="D29" i="8"/>
  <c r="D30" i="8"/>
  <c r="D31" i="8"/>
  <c r="D32" i="8"/>
  <c r="D33" i="8"/>
  <c r="D6" i="8"/>
  <c r="D7" i="8"/>
  <c r="D5" i="8"/>
  <c r="G91" i="53" l="1"/>
  <c r="E4" i="53"/>
  <c r="F31" i="53" s="1"/>
  <c r="AI36" i="8"/>
  <c r="AJ36" i="8"/>
  <c r="C8" i="8"/>
  <c r="C9" i="8"/>
  <c r="C10" i="8"/>
  <c r="C11" i="8"/>
  <c r="C12" i="8"/>
  <c r="C13" i="8"/>
  <c r="C14" i="8"/>
  <c r="C15" i="8"/>
  <c r="C16" i="8"/>
  <c r="C17" i="8"/>
  <c r="C18" i="8"/>
  <c r="C19" i="8"/>
  <c r="C20" i="8"/>
  <c r="C21" i="8"/>
  <c r="C22" i="8"/>
  <c r="C23" i="8"/>
  <c r="C24" i="8"/>
  <c r="C25" i="8"/>
  <c r="C26" i="8"/>
  <c r="C27" i="8"/>
  <c r="C28" i="8"/>
  <c r="C29" i="8"/>
  <c r="C30" i="8"/>
  <c r="C31" i="8"/>
  <c r="C32" i="8"/>
  <c r="C33" i="8"/>
  <c r="C6" i="8"/>
  <c r="C7" i="8"/>
  <c r="C5" i="8"/>
  <c r="E11728" i="50"/>
  <c r="D11728" i="50"/>
  <c r="A11728" i="50"/>
  <c r="E11727" i="50"/>
  <c r="D11727" i="50"/>
  <c r="A11727" i="50"/>
  <c r="E11726" i="50"/>
  <c r="D11726" i="50"/>
  <c r="A11726" i="50"/>
  <c r="E11725" i="50"/>
  <c r="D11725" i="50"/>
  <c r="A11725" i="50"/>
  <c r="E11724" i="50"/>
  <c r="D11724" i="50"/>
  <c r="A11724" i="50"/>
  <c r="E11723" i="50"/>
  <c r="D11723" i="50"/>
  <c r="A11723" i="50"/>
  <c r="E11722" i="50"/>
  <c r="D11722" i="50"/>
  <c r="A11722" i="50"/>
  <c r="E11721" i="50"/>
  <c r="D11721" i="50"/>
  <c r="A11721" i="50"/>
  <c r="E11720" i="50"/>
  <c r="D11720" i="50"/>
  <c r="A11720" i="50"/>
  <c r="E11719" i="50"/>
  <c r="D11719" i="50"/>
  <c r="A11719" i="50"/>
  <c r="E11718" i="50"/>
  <c r="D11718" i="50"/>
  <c r="A11718" i="50"/>
  <c r="E11717" i="50"/>
  <c r="D11717" i="50"/>
  <c r="A11717" i="50"/>
  <c r="E11716" i="50"/>
  <c r="D11716" i="50"/>
  <c r="A11716" i="50"/>
  <c r="E11715" i="50"/>
  <c r="D11715" i="50"/>
  <c r="A11715" i="50"/>
  <c r="E11714" i="50"/>
  <c r="D11714" i="50"/>
  <c r="A11714" i="50"/>
  <c r="E11713" i="50"/>
  <c r="D11713" i="50"/>
  <c r="A11713" i="50"/>
  <c r="E11712" i="50"/>
  <c r="D11712" i="50"/>
  <c r="A11712" i="50"/>
  <c r="E11711" i="50"/>
  <c r="D11711" i="50"/>
  <c r="A11711" i="50"/>
  <c r="E11710" i="50"/>
  <c r="D11710" i="50"/>
  <c r="A11710" i="50"/>
  <c r="E11709" i="50"/>
  <c r="D11709" i="50"/>
  <c r="A11709" i="50"/>
  <c r="E11708" i="50"/>
  <c r="D11708" i="50"/>
  <c r="A11708" i="50"/>
  <c r="E11707" i="50"/>
  <c r="D11707" i="50"/>
  <c r="A11707" i="50"/>
  <c r="E11706" i="50"/>
  <c r="D11706" i="50"/>
  <c r="A11706" i="50"/>
  <c r="E11705" i="50"/>
  <c r="D11705" i="50"/>
  <c r="A11705" i="50"/>
  <c r="E11704" i="50"/>
  <c r="D11704" i="50"/>
  <c r="A11704" i="50"/>
  <c r="E11703" i="50"/>
  <c r="D11703" i="50"/>
  <c r="A11703" i="50"/>
  <c r="E11702" i="50"/>
  <c r="D11702" i="50"/>
  <c r="A11702" i="50"/>
  <c r="E11701" i="50"/>
  <c r="D11701" i="50"/>
  <c r="A11701" i="50"/>
  <c r="E11700" i="50"/>
  <c r="D11700" i="50"/>
  <c r="A11700" i="50"/>
  <c r="E11699" i="50"/>
  <c r="D11699" i="50"/>
  <c r="A11699" i="50"/>
  <c r="E11698" i="50"/>
  <c r="D11698" i="50"/>
  <c r="A11698" i="50"/>
  <c r="E11697" i="50"/>
  <c r="D11697" i="50"/>
  <c r="A11697" i="50"/>
  <c r="E11696" i="50"/>
  <c r="D11696" i="50"/>
  <c r="A11696" i="50"/>
  <c r="E11695" i="50"/>
  <c r="D11695" i="50"/>
  <c r="A11695" i="50"/>
  <c r="E11694" i="50"/>
  <c r="D11694" i="50"/>
  <c r="A11694" i="50"/>
  <c r="E11693" i="50"/>
  <c r="D11693" i="50"/>
  <c r="A11693" i="50"/>
  <c r="E11692" i="50"/>
  <c r="D11692" i="50"/>
  <c r="A11692" i="50"/>
  <c r="E11691" i="50"/>
  <c r="D11691" i="50"/>
  <c r="A11691" i="50"/>
  <c r="E11690" i="50"/>
  <c r="D11690" i="50"/>
  <c r="A11690" i="50"/>
  <c r="E11689" i="50"/>
  <c r="D11689" i="50"/>
  <c r="A11689" i="50"/>
  <c r="E11688" i="50"/>
  <c r="D11688" i="50"/>
  <c r="A11688" i="50"/>
  <c r="E11687" i="50"/>
  <c r="D11687" i="50"/>
  <c r="A11687" i="50"/>
  <c r="E11686" i="50"/>
  <c r="D11686" i="50"/>
  <c r="A11686" i="50"/>
  <c r="E11685" i="50"/>
  <c r="D11685" i="50"/>
  <c r="A11685" i="50"/>
  <c r="E11684" i="50"/>
  <c r="D11684" i="50"/>
  <c r="A11684" i="50"/>
  <c r="E11683" i="50"/>
  <c r="D11683" i="50"/>
  <c r="A11683" i="50"/>
  <c r="E11682" i="50"/>
  <c r="D11682" i="50"/>
  <c r="A11682" i="50"/>
  <c r="E11681" i="50"/>
  <c r="D11681" i="50"/>
  <c r="A11681" i="50"/>
  <c r="E11680" i="50"/>
  <c r="D11680" i="50"/>
  <c r="A11680" i="50"/>
  <c r="E11679" i="50"/>
  <c r="D11679" i="50"/>
  <c r="A11679" i="50"/>
  <c r="E11678" i="50"/>
  <c r="D11678" i="50"/>
  <c r="A11678" i="50"/>
  <c r="E11677" i="50"/>
  <c r="D11677" i="50"/>
  <c r="A11677" i="50"/>
  <c r="E11676" i="50"/>
  <c r="D11676" i="50"/>
  <c r="A11676" i="50"/>
  <c r="E11675" i="50"/>
  <c r="D11675" i="50"/>
  <c r="A11675" i="50"/>
  <c r="E11674" i="50"/>
  <c r="D11674" i="50"/>
  <c r="A11674" i="50"/>
  <c r="E11673" i="50"/>
  <c r="D11673" i="50"/>
  <c r="A11673" i="50"/>
  <c r="E11672" i="50"/>
  <c r="D11672" i="50"/>
  <c r="A11672" i="50"/>
  <c r="E11671" i="50"/>
  <c r="D11671" i="50"/>
  <c r="A11671" i="50"/>
  <c r="E11670" i="50"/>
  <c r="D11670" i="50"/>
  <c r="A11670" i="50"/>
  <c r="E11669" i="50"/>
  <c r="D11669" i="50"/>
  <c r="A11669" i="50"/>
  <c r="E11668" i="50"/>
  <c r="D11668" i="50"/>
  <c r="A11668" i="50"/>
  <c r="E11667" i="50"/>
  <c r="D11667" i="50"/>
  <c r="A11667" i="50"/>
  <c r="E11666" i="50"/>
  <c r="D11666" i="50"/>
  <c r="A11666" i="50"/>
  <c r="E11665" i="50"/>
  <c r="D11665" i="50"/>
  <c r="A11665" i="50"/>
  <c r="E11664" i="50"/>
  <c r="D11664" i="50"/>
  <c r="A11664" i="50"/>
  <c r="E11663" i="50"/>
  <c r="D11663" i="50"/>
  <c r="A11663" i="50"/>
  <c r="E11662" i="50"/>
  <c r="D11662" i="50"/>
  <c r="A11662" i="50"/>
  <c r="E11661" i="50"/>
  <c r="D11661" i="50"/>
  <c r="A11661" i="50"/>
  <c r="E11660" i="50"/>
  <c r="D11660" i="50"/>
  <c r="A11660" i="50"/>
  <c r="E11659" i="50"/>
  <c r="D11659" i="50"/>
  <c r="A11659" i="50"/>
  <c r="E11658" i="50"/>
  <c r="D11658" i="50"/>
  <c r="A11658" i="50"/>
  <c r="E11657" i="50"/>
  <c r="D11657" i="50"/>
  <c r="A11657" i="50"/>
  <c r="E11656" i="50"/>
  <c r="D11656" i="50"/>
  <c r="A11656" i="50"/>
  <c r="E11655" i="50"/>
  <c r="D11655" i="50"/>
  <c r="A11655" i="50"/>
  <c r="E11654" i="50"/>
  <c r="D11654" i="50"/>
  <c r="A11654" i="50"/>
  <c r="E11653" i="50"/>
  <c r="D11653" i="50"/>
  <c r="A11653" i="50"/>
  <c r="E11652" i="50"/>
  <c r="D11652" i="50"/>
  <c r="A11652" i="50"/>
  <c r="E11651" i="50"/>
  <c r="D11651" i="50"/>
  <c r="A11651" i="50"/>
  <c r="E11650" i="50"/>
  <c r="D11650" i="50"/>
  <c r="A11650" i="50"/>
  <c r="E11649" i="50"/>
  <c r="D11649" i="50"/>
  <c r="A11649" i="50"/>
  <c r="E11648" i="50"/>
  <c r="D11648" i="50"/>
  <c r="A11648" i="50"/>
  <c r="E11647" i="50"/>
  <c r="D11647" i="50"/>
  <c r="A11647" i="50"/>
  <c r="E11646" i="50"/>
  <c r="D11646" i="50"/>
  <c r="A11646" i="50"/>
  <c r="E11645" i="50"/>
  <c r="D11645" i="50"/>
  <c r="A11645" i="50"/>
  <c r="E11644" i="50"/>
  <c r="D11644" i="50"/>
  <c r="A11644" i="50"/>
  <c r="E11643" i="50"/>
  <c r="D11643" i="50"/>
  <c r="A11643" i="50"/>
  <c r="E11642" i="50"/>
  <c r="D11642" i="50"/>
  <c r="A11642" i="50"/>
  <c r="E11641" i="50"/>
  <c r="D11641" i="50"/>
  <c r="A11641" i="50"/>
  <c r="E11640" i="50"/>
  <c r="D11640" i="50"/>
  <c r="A11640" i="50"/>
  <c r="E11639" i="50"/>
  <c r="D11639" i="50"/>
  <c r="A11639" i="50"/>
  <c r="E11638" i="50"/>
  <c r="D11638" i="50"/>
  <c r="A11638" i="50"/>
  <c r="E11637" i="50"/>
  <c r="D11637" i="50"/>
  <c r="A11637" i="50"/>
  <c r="E11636" i="50"/>
  <c r="D11636" i="50"/>
  <c r="A11636" i="50"/>
  <c r="E11635" i="50"/>
  <c r="D11635" i="50"/>
  <c r="A11635" i="50"/>
  <c r="E11634" i="50"/>
  <c r="D11634" i="50"/>
  <c r="A11634" i="50"/>
  <c r="E11633" i="50"/>
  <c r="D11633" i="50"/>
  <c r="A11633" i="50"/>
  <c r="E11632" i="50"/>
  <c r="D11632" i="50"/>
  <c r="A11632" i="50"/>
  <c r="E11631" i="50"/>
  <c r="D11631" i="50"/>
  <c r="A11631" i="50"/>
  <c r="E11630" i="50"/>
  <c r="D11630" i="50"/>
  <c r="A11630" i="50"/>
  <c r="E11629" i="50"/>
  <c r="D11629" i="50"/>
  <c r="A11629" i="50"/>
  <c r="E11628" i="50"/>
  <c r="D11628" i="50"/>
  <c r="A11628" i="50"/>
  <c r="E11627" i="50"/>
  <c r="D11627" i="50"/>
  <c r="A11627" i="50"/>
  <c r="E11626" i="50"/>
  <c r="D11626" i="50"/>
  <c r="A11626" i="50"/>
  <c r="E11625" i="50"/>
  <c r="D11625" i="50"/>
  <c r="A11625" i="50"/>
  <c r="E11624" i="50"/>
  <c r="D11624" i="50"/>
  <c r="A11624" i="50"/>
  <c r="E11623" i="50"/>
  <c r="D11623" i="50"/>
  <c r="A11623" i="50"/>
  <c r="E11622" i="50"/>
  <c r="D11622" i="50"/>
  <c r="A11622" i="50"/>
  <c r="E11621" i="50"/>
  <c r="D11621" i="50"/>
  <c r="A11621" i="50"/>
  <c r="E11620" i="50"/>
  <c r="D11620" i="50"/>
  <c r="A11620" i="50"/>
  <c r="E11619" i="50"/>
  <c r="D11619" i="50"/>
  <c r="A11619" i="50"/>
  <c r="E11618" i="50"/>
  <c r="D11618" i="50"/>
  <c r="A11618" i="50"/>
  <c r="E11617" i="50"/>
  <c r="D11617" i="50"/>
  <c r="A11617" i="50"/>
  <c r="E11616" i="50"/>
  <c r="D11616" i="50"/>
  <c r="A11616" i="50"/>
  <c r="E11615" i="50"/>
  <c r="D11615" i="50"/>
  <c r="A11615" i="50"/>
  <c r="E11614" i="50"/>
  <c r="D11614" i="50"/>
  <c r="A11614" i="50"/>
  <c r="E11613" i="50"/>
  <c r="D11613" i="50"/>
  <c r="A11613" i="50"/>
  <c r="E11612" i="50"/>
  <c r="D11612" i="50"/>
  <c r="A11612" i="50"/>
  <c r="E11611" i="50"/>
  <c r="D11611" i="50"/>
  <c r="A11611" i="50"/>
  <c r="E11610" i="50"/>
  <c r="D11610" i="50"/>
  <c r="A11610" i="50"/>
  <c r="E11609" i="50"/>
  <c r="D11609" i="50"/>
  <c r="A11609" i="50"/>
  <c r="E11608" i="50"/>
  <c r="D11608" i="50"/>
  <c r="A11608" i="50"/>
  <c r="E11607" i="50"/>
  <c r="D11607" i="50"/>
  <c r="A11607" i="50"/>
  <c r="E11606" i="50"/>
  <c r="D11606" i="50"/>
  <c r="A11606" i="50"/>
  <c r="E11605" i="50"/>
  <c r="D11605" i="50"/>
  <c r="A11605" i="50"/>
  <c r="E11604" i="50"/>
  <c r="D11604" i="50"/>
  <c r="A11604" i="50"/>
  <c r="E11603" i="50"/>
  <c r="D11603" i="50"/>
  <c r="A11603" i="50"/>
  <c r="E11602" i="50"/>
  <c r="D11602" i="50"/>
  <c r="A11602" i="50"/>
  <c r="E11601" i="50"/>
  <c r="D11601" i="50"/>
  <c r="A11601" i="50"/>
  <c r="E11600" i="50"/>
  <c r="D11600" i="50"/>
  <c r="A11600" i="50"/>
  <c r="E11599" i="50"/>
  <c r="D11599" i="50"/>
  <c r="A11599" i="50"/>
  <c r="E11598" i="50"/>
  <c r="D11598" i="50"/>
  <c r="A11598" i="50"/>
  <c r="E11597" i="50"/>
  <c r="D11597" i="50"/>
  <c r="A11597" i="50"/>
  <c r="E11596" i="50"/>
  <c r="D11596" i="50"/>
  <c r="A11596" i="50"/>
  <c r="E11595" i="50"/>
  <c r="D11595" i="50"/>
  <c r="A11595" i="50"/>
  <c r="E11594" i="50"/>
  <c r="D11594" i="50"/>
  <c r="A11594" i="50"/>
  <c r="E11593" i="50"/>
  <c r="D11593" i="50"/>
  <c r="A11593" i="50"/>
  <c r="E11592" i="50"/>
  <c r="D11592" i="50"/>
  <c r="A11592" i="50"/>
  <c r="E11591" i="50"/>
  <c r="D11591" i="50"/>
  <c r="A11591" i="50"/>
  <c r="E11590" i="50"/>
  <c r="D11590" i="50"/>
  <c r="A11590" i="50"/>
  <c r="E11589" i="50"/>
  <c r="D11589" i="50"/>
  <c r="A11589" i="50"/>
  <c r="E11588" i="50"/>
  <c r="D11588" i="50"/>
  <c r="A11588" i="50"/>
  <c r="E11587" i="50"/>
  <c r="D11587" i="50"/>
  <c r="A11587" i="50"/>
  <c r="E11586" i="50"/>
  <c r="D11586" i="50"/>
  <c r="A11586" i="50"/>
  <c r="E11585" i="50"/>
  <c r="D11585" i="50"/>
  <c r="A11585" i="50"/>
  <c r="E11584" i="50"/>
  <c r="D11584" i="50"/>
  <c r="A11584" i="50"/>
  <c r="E11583" i="50"/>
  <c r="D11583" i="50"/>
  <c r="A11583" i="50"/>
  <c r="E11582" i="50"/>
  <c r="D11582" i="50"/>
  <c r="A11582" i="50"/>
  <c r="E11581" i="50"/>
  <c r="D11581" i="50"/>
  <c r="A11581" i="50"/>
  <c r="E11580" i="50"/>
  <c r="D11580" i="50"/>
  <c r="A11580" i="50"/>
  <c r="E11579" i="50"/>
  <c r="D11579" i="50"/>
  <c r="A11579" i="50"/>
  <c r="E11578" i="50"/>
  <c r="D11578" i="50"/>
  <c r="A11578" i="50"/>
  <c r="E11577" i="50"/>
  <c r="D11577" i="50"/>
  <c r="A11577" i="50"/>
  <c r="E11576" i="50"/>
  <c r="D11576" i="50"/>
  <c r="A11576" i="50"/>
  <c r="E11575" i="50"/>
  <c r="D11575" i="50"/>
  <c r="A11575" i="50"/>
  <c r="E11574" i="50"/>
  <c r="D11574" i="50"/>
  <c r="A11574" i="50"/>
  <c r="E11573" i="50"/>
  <c r="D11573" i="50"/>
  <c r="A11573" i="50"/>
  <c r="E11572" i="50"/>
  <c r="D11572" i="50"/>
  <c r="A11572" i="50"/>
  <c r="E11571" i="50"/>
  <c r="D11571" i="50"/>
  <c r="A11571" i="50"/>
  <c r="E11570" i="50"/>
  <c r="D11570" i="50"/>
  <c r="A11570" i="50"/>
  <c r="E11569" i="50"/>
  <c r="D11569" i="50"/>
  <c r="A11569" i="50"/>
  <c r="E11568" i="50"/>
  <c r="D11568" i="50"/>
  <c r="A11568" i="50"/>
  <c r="E11567" i="50"/>
  <c r="D11567" i="50"/>
  <c r="A11567" i="50"/>
  <c r="E11566" i="50"/>
  <c r="D11566" i="50"/>
  <c r="A11566" i="50"/>
  <c r="E11565" i="50"/>
  <c r="D11565" i="50"/>
  <c r="A11565" i="50"/>
  <c r="E11564" i="50"/>
  <c r="D11564" i="50"/>
  <c r="A11564" i="50"/>
  <c r="E11563" i="50"/>
  <c r="D11563" i="50"/>
  <c r="A11563" i="50"/>
  <c r="E11562" i="50"/>
  <c r="D11562" i="50"/>
  <c r="A11562" i="50"/>
  <c r="E11561" i="50"/>
  <c r="D11561" i="50"/>
  <c r="A11561" i="50"/>
  <c r="E11560" i="50"/>
  <c r="D11560" i="50"/>
  <c r="A11560" i="50"/>
  <c r="E11559" i="50"/>
  <c r="D11559" i="50"/>
  <c r="A11559" i="50"/>
  <c r="E11558" i="50"/>
  <c r="D11558" i="50"/>
  <c r="A11558" i="50"/>
  <c r="E11557" i="50"/>
  <c r="D11557" i="50"/>
  <c r="A11557" i="50"/>
  <c r="E11556" i="50"/>
  <c r="D11556" i="50"/>
  <c r="A11556" i="50"/>
  <c r="E11555" i="50"/>
  <c r="D11555" i="50"/>
  <c r="A11555" i="50"/>
  <c r="E11554" i="50"/>
  <c r="D11554" i="50"/>
  <c r="A11554" i="50"/>
  <c r="E11553" i="50"/>
  <c r="D11553" i="50"/>
  <c r="A11553" i="50"/>
  <c r="E11552" i="50"/>
  <c r="D11552" i="50"/>
  <c r="A11552" i="50"/>
  <c r="E11551" i="50"/>
  <c r="D11551" i="50"/>
  <c r="A11551" i="50"/>
  <c r="E11550" i="50"/>
  <c r="D11550" i="50"/>
  <c r="A11550" i="50"/>
  <c r="E11549" i="50"/>
  <c r="D11549" i="50"/>
  <c r="A11549" i="50"/>
  <c r="E11548" i="50"/>
  <c r="D11548" i="50"/>
  <c r="A11548" i="50"/>
  <c r="E11547" i="50"/>
  <c r="D11547" i="50"/>
  <c r="A11547" i="50"/>
  <c r="E11546" i="50"/>
  <c r="D11546" i="50"/>
  <c r="A11546" i="50"/>
  <c r="E11545" i="50"/>
  <c r="D11545" i="50"/>
  <c r="A11545" i="50"/>
  <c r="E11544" i="50"/>
  <c r="D11544" i="50"/>
  <c r="A11544" i="50"/>
  <c r="E11543" i="50"/>
  <c r="D11543" i="50"/>
  <c r="A11543" i="50"/>
  <c r="E11542" i="50"/>
  <c r="D11542" i="50"/>
  <c r="A11542" i="50"/>
  <c r="E11541" i="50"/>
  <c r="D11541" i="50"/>
  <c r="A11541" i="50"/>
  <c r="E11540" i="50"/>
  <c r="D11540" i="50"/>
  <c r="A11540" i="50"/>
  <c r="E11539" i="50"/>
  <c r="D11539" i="50"/>
  <c r="A11539" i="50"/>
  <c r="E11538" i="50"/>
  <c r="D11538" i="50"/>
  <c r="A11538" i="50"/>
  <c r="E11537" i="50"/>
  <c r="D11537" i="50"/>
  <c r="A11537" i="50"/>
  <c r="E11536" i="50"/>
  <c r="D11536" i="50"/>
  <c r="A11536" i="50"/>
  <c r="E11535" i="50"/>
  <c r="D11535" i="50"/>
  <c r="A11535" i="50"/>
  <c r="E11534" i="50"/>
  <c r="D11534" i="50"/>
  <c r="A11534" i="50"/>
  <c r="E11533" i="50"/>
  <c r="D11533" i="50"/>
  <c r="A11533" i="50"/>
  <c r="E11532" i="50"/>
  <c r="D11532" i="50"/>
  <c r="A11532" i="50"/>
  <c r="E11531" i="50"/>
  <c r="D11531" i="50"/>
  <c r="A11531" i="50"/>
  <c r="E11530" i="50"/>
  <c r="D11530" i="50"/>
  <c r="A11530" i="50"/>
  <c r="E11529" i="50"/>
  <c r="D11529" i="50"/>
  <c r="A11529" i="50"/>
  <c r="E11528" i="50"/>
  <c r="D11528" i="50"/>
  <c r="A11528" i="50"/>
  <c r="E11527" i="50"/>
  <c r="D11527" i="50"/>
  <c r="A11527" i="50"/>
  <c r="E11526" i="50"/>
  <c r="D11526" i="50"/>
  <c r="A11526" i="50"/>
  <c r="E11525" i="50"/>
  <c r="D11525" i="50"/>
  <c r="A11525" i="50"/>
  <c r="E11524" i="50"/>
  <c r="D11524" i="50"/>
  <c r="A11524" i="50"/>
  <c r="E11523" i="50"/>
  <c r="D11523" i="50"/>
  <c r="A11523" i="50"/>
  <c r="E11522" i="50"/>
  <c r="D11522" i="50"/>
  <c r="A11522" i="50"/>
  <c r="E11521" i="50"/>
  <c r="D11521" i="50"/>
  <c r="A11521" i="50"/>
  <c r="E11520" i="50"/>
  <c r="D11520" i="50"/>
  <c r="A11520" i="50"/>
  <c r="E11519" i="50"/>
  <c r="D11519" i="50"/>
  <c r="A11519" i="50"/>
  <c r="E11518" i="50"/>
  <c r="D11518" i="50"/>
  <c r="A11518" i="50"/>
  <c r="E11517" i="50"/>
  <c r="D11517" i="50"/>
  <c r="A11517" i="50"/>
  <c r="E11516" i="50"/>
  <c r="D11516" i="50"/>
  <c r="A11516" i="50"/>
  <c r="E11515" i="50"/>
  <c r="D11515" i="50"/>
  <c r="A11515" i="50"/>
  <c r="E11514" i="50"/>
  <c r="D11514" i="50"/>
  <c r="A11514" i="50"/>
  <c r="E11513" i="50"/>
  <c r="D11513" i="50"/>
  <c r="A11513" i="50"/>
  <c r="E11512" i="50"/>
  <c r="D11512" i="50"/>
  <c r="A11512" i="50"/>
  <c r="E11511" i="50"/>
  <c r="D11511" i="50"/>
  <c r="A11511" i="50"/>
  <c r="E11510" i="50"/>
  <c r="D11510" i="50"/>
  <c r="A11510" i="50"/>
  <c r="E11509" i="50"/>
  <c r="D11509" i="50"/>
  <c r="A11509" i="50"/>
  <c r="E11508" i="50"/>
  <c r="D11508" i="50"/>
  <c r="A11508" i="50"/>
  <c r="E11507" i="50"/>
  <c r="D11507" i="50"/>
  <c r="A11507" i="50"/>
  <c r="E11506" i="50"/>
  <c r="D11506" i="50"/>
  <c r="A11506" i="50"/>
  <c r="E11505" i="50"/>
  <c r="D11505" i="50"/>
  <c r="A11505" i="50"/>
  <c r="E11504" i="50"/>
  <c r="D11504" i="50"/>
  <c r="A11504" i="50"/>
  <c r="E11503" i="50"/>
  <c r="D11503" i="50"/>
  <c r="A11503" i="50"/>
  <c r="E11502" i="50"/>
  <c r="D11502" i="50"/>
  <c r="A11502" i="50"/>
  <c r="E11501" i="50"/>
  <c r="D11501" i="50"/>
  <c r="A11501" i="50"/>
  <c r="E11500" i="50"/>
  <c r="D11500" i="50"/>
  <c r="A11500" i="50"/>
  <c r="E11499" i="50"/>
  <c r="D11499" i="50"/>
  <c r="A11499" i="50"/>
  <c r="E11498" i="50"/>
  <c r="D11498" i="50"/>
  <c r="A11498" i="50"/>
  <c r="E11497" i="50"/>
  <c r="D11497" i="50"/>
  <c r="A11497" i="50"/>
  <c r="E11496" i="50"/>
  <c r="D11496" i="50"/>
  <c r="A11496" i="50"/>
  <c r="E11495" i="50"/>
  <c r="D11495" i="50"/>
  <c r="A11495" i="50"/>
  <c r="E11494" i="50"/>
  <c r="D11494" i="50"/>
  <c r="A11494" i="50"/>
  <c r="E11493" i="50"/>
  <c r="D11493" i="50"/>
  <c r="A11493" i="50"/>
  <c r="E11492" i="50"/>
  <c r="D11492" i="50"/>
  <c r="A11492" i="50"/>
  <c r="E11491" i="50"/>
  <c r="D11491" i="50"/>
  <c r="A11491" i="50"/>
  <c r="E11490" i="50"/>
  <c r="D11490" i="50"/>
  <c r="A11490" i="50"/>
  <c r="E11489" i="50"/>
  <c r="D11489" i="50"/>
  <c r="A11489" i="50"/>
  <c r="E11488" i="50"/>
  <c r="D11488" i="50"/>
  <c r="A11488" i="50"/>
  <c r="E11487" i="50"/>
  <c r="D11487" i="50"/>
  <c r="A11487" i="50"/>
  <c r="E11486" i="50"/>
  <c r="D11486" i="50"/>
  <c r="A11486" i="50"/>
  <c r="E11485" i="50"/>
  <c r="D11485" i="50"/>
  <c r="A11485" i="50"/>
  <c r="E11484" i="50"/>
  <c r="D11484" i="50"/>
  <c r="A11484" i="50"/>
  <c r="E11483" i="50"/>
  <c r="D11483" i="50"/>
  <c r="A11483" i="50"/>
  <c r="E11482" i="50"/>
  <c r="D11482" i="50"/>
  <c r="A11482" i="50"/>
  <c r="E11481" i="50"/>
  <c r="D11481" i="50"/>
  <c r="A11481" i="50"/>
  <c r="E11480" i="50"/>
  <c r="D11480" i="50"/>
  <c r="A11480" i="50"/>
  <c r="E11479" i="50"/>
  <c r="D11479" i="50"/>
  <c r="A11479" i="50"/>
  <c r="E11478" i="50"/>
  <c r="D11478" i="50"/>
  <c r="A11478" i="50"/>
  <c r="E11477" i="50"/>
  <c r="D11477" i="50"/>
  <c r="A11477" i="50"/>
  <c r="E11476" i="50"/>
  <c r="D11476" i="50"/>
  <c r="A11476" i="50"/>
  <c r="E11475" i="50"/>
  <c r="D11475" i="50"/>
  <c r="A11475" i="50"/>
  <c r="E11474" i="50"/>
  <c r="D11474" i="50"/>
  <c r="A11474" i="50"/>
  <c r="E11473" i="50"/>
  <c r="D11473" i="50"/>
  <c r="A11473" i="50"/>
  <c r="E11472" i="50"/>
  <c r="D11472" i="50"/>
  <c r="A11472" i="50"/>
  <c r="E11471" i="50"/>
  <c r="D11471" i="50"/>
  <c r="A11471" i="50"/>
  <c r="E11470" i="50"/>
  <c r="D11470" i="50"/>
  <c r="A11470" i="50"/>
  <c r="E11469" i="50"/>
  <c r="D11469" i="50"/>
  <c r="A11469" i="50"/>
  <c r="E11468" i="50"/>
  <c r="D11468" i="50"/>
  <c r="A11468" i="50"/>
  <c r="E11467" i="50"/>
  <c r="D11467" i="50"/>
  <c r="A11467" i="50"/>
  <c r="E11466" i="50"/>
  <c r="D11466" i="50"/>
  <c r="A11466" i="50"/>
  <c r="E11465" i="50"/>
  <c r="D11465" i="50"/>
  <c r="A11465" i="50"/>
  <c r="E11464" i="50"/>
  <c r="D11464" i="50"/>
  <c r="A11464" i="50"/>
  <c r="E11463" i="50"/>
  <c r="D11463" i="50"/>
  <c r="A11463" i="50"/>
  <c r="E11462" i="50"/>
  <c r="D11462" i="50"/>
  <c r="A11462" i="50"/>
  <c r="E11461" i="50"/>
  <c r="D11461" i="50"/>
  <c r="A11461" i="50"/>
  <c r="E11460" i="50"/>
  <c r="D11460" i="50"/>
  <c r="A11460" i="50"/>
  <c r="E11459" i="50"/>
  <c r="D11459" i="50"/>
  <c r="A11459" i="50"/>
  <c r="E11458" i="50"/>
  <c r="D11458" i="50"/>
  <c r="A11458" i="50"/>
  <c r="E11457" i="50"/>
  <c r="D11457" i="50"/>
  <c r="A11457" i="50"/>
  <c r="E11456" i="50"/>
  <c r="D11456" i="50"/>
  <c r="A11456" i="50"/>
  <c r="E11455" i="50"/>
  <c r="D11455" i="50"/>
  <c r="A11455" i="50"/>
  <c r="E11454" i="50"/>
  <c r="D11454" i="50"/>
  <c r="A11454" i="50"/>
  <c r="E11453" i="50"/>
  <c r="D11453" i="50"/>
  <c r="A11453" i="50"/>
  <c r="E11452" i="50"/>
  <c r="D11452" i="50"/>
  <c r="A11452" i="50"/>
  <c r="E11451" i="50"/>
  <c r="D11451" i="50"/>
  <c r="A11451" i="50"/>
  <c r="E11450" i="50"/>
  <c r="D11450" i="50"/>
  <c r="A11450" i="50"/>
  <c r="E11449" i="50"/>
  <c r="D11449" i="50"/>
  <c r="A11449" i="50"/>
  <c r="E11448" i="50"/>
  <c r="D11448" i="50"/>
  <c r="A11448" i="50"/>
  <c r="E11447" i="50"/>
  <c r="D11447" i="50"/>
  <c r="A11447" i="50"/>
  <c r="E11446" i="50"/>
  <c r="D11446" i="50"/>
  <c r="A11446" i="50"/>
  <c r="E11445" i="50"/>
  <c r="D11445" i="50"/>
  <c r="A11445" i="50"/>
  <c r="E11444" i="50"/>
  <c r="D11444" i="50"/>
  <c r="A11444" i="50"/>
  <c r="E11443" i="50"/>
  <c r="D11443" i="50"/>
  <c r="A11443" i="50"/>
  <c r="E11442" i="50"/>
  <c r="D11442" i="50"/>
  <c r="A11442" i="50"/>
  <c r="E11441" i="50"/>
  <c r="D11441" i="50"/>
  <c r="A11441" i="50"/>
  <c r="E11440" i="50"/>
  <c r="D11440" i="50"/>
  <c r="A11440" i="50"/>
  <c r="E11439" i="50"/>
  <c r="D11439" i="50"/>
  <c r="A11439" i="50"/>
  <c r="E11438" i="50"/>
  <c r="D11438" i="50"/>
  <c r="A11438" i="50"/>
  <c r="E11437" i="50"/>
  <c r="D11437" i="50"/>
  <c r="A11437" i="50"/>
  <c r="E11436" i="50"/>
  <c r="D11436" i="50"/>
  <c r="A11436" i="50"/>
  <c r="E11435" i="50"/>
  <c r="D11435" i="50"/>
  <c r="A11435" i="50"/>
  <c r="E11434" i="50"/>
  <c r="D11434" i="50"/>
  <c r="A11434" i="50"/>
  <c r="E11433" i="50"/>
  <c r="D11433" i="50"/>
  <c r="A11433" i="50"/>
  <c r="E11432" i="50"/>
  <c r="D11432" i="50"/>
  <c r="A11432" i="50"/>
  <c r="E11431" i="50"/>
  <c r="D11431" i="50"/>
  <c r="A11431" i="50"/>
  <c r="E11430" i="50"/>
  <c r="D11430" i="50"/>
  <c r="A11430" i="50"/>
  <c r="E11429" i="50"/>
  <c r="D11429" i="50"/>
  <c r="A11429" i="50"/>
  <c r="E11428" i="50"/>
  <c r="D11428" i="50"/>
  <c r="A11428" i="50"/>
  <c r="E11427" i="50"/>
  <c r="D11427" i="50"/>
  <c r="A11427" i="50"/>
  <c r="E11426" i="50"/>
  <c r="D11426" i="50"/>
  <c r="A11426" i="50"/>
  <c r="E11425" i="50"/>
  <c r="D11425" i="50"/>
  <c r="A11425" i="50"/>
  <c r="E11424" i="50"/>
  <c r="D11424" i="50"/>
  <c r="A11424" i="50"/>
  <c r="E11423" i="50"/>
  <c r="D11423" i="50"/>
  <c r="A11423" i="50"/>
  <c r="E11422" i="50"/>
  <c r="D11422" i="50"/>
  <c r="A11422" i="50"/>
  <c r="E11421" i="50"/>
  <c r="D11421" i="50"/>
  <c r="A11421" i="50"/>
  <c r="E11420" i="50"/>
  <c r="D11420" i="50"/>
  <c r="A11420" i="50"/>
  <c r="E11419" i="50"/>
  <c r="D11419" i="50"/>
  <c r="A11419" i="50"/>
  <c r="E11418" i="50"/>
  <c r="D11418" i="50"/>
  <c r="A11418" i="50"/>
  <c r="E11417" i="50"/>
  <c r="D11417" i="50"/>
  <c r="A11417" i="50"/>
  <c r="E11416" i="50"/>
  <c r="D11416" i="50"/>
  <c r="A11416" i="50"/>
  <c r="E11415" i="50"/>
  <c r="D11415" i="50"/>
  <c r="A11415" i="50"/>
  <c r="E11414" i="50"/>
  <c r="D11414" i="50"/>
  <c r="A11414" i="50"/>
  <c r="E11413" i="50"/>
  <c r="D11413" i="50"/>
  <c r="A11413" i="50"/>
  <c r="E11412" i="50"/>
  <c r="D11412" i="50"/>
  <c r="A11412" i="50"/>
  <c r="E11411" i="50"/>
  <c r="D11411" i="50"/>
  <c r="A11411" i="50"/>
  <c r="E11410" i="50"/>
  <c r="D11410" i="50"/>
  <c r="A11410" i="50"/>
  <c r="E11409" i="50"/>
  <c r="D11409" i="50"/>
  <c r="A11409" i="50"/>
  <c r="E11408" i="50"/>
  <c r="D11408" i="50"/>
  <c r="A11408" i="50"/>
  <c r="E11407" i="50"/>
  <c r="D11407" i="50"/>
  <c r="A11407" i="50"/>
  <c r="E11406" i="50"/>
  <c r="D11406" i="50"/>
  <c r="A11406" i="50"/>
  <c r="E11405" i="50"/>
  <c r="D11405" i="50"/>
  <c r="A11405" i="50"/>
  <c r="E11404" i="50"/>
  <c r="D11404" i="50"/>
  <c r="A11404" i="50"/>
  <c r="E11403" i="50"/>
  <c r="D11403" i="50"/>
  <c r="A11403" i="50"/>
  <c r="E11402" i="50"/>
  <c r="D11402" i="50"/>
  <c r="A11402" i="50"/>
  <c r="E11401" i="50"/>
  <c r="D11401" i="50"/>
  <c r="A11401" i="50"/>
  <c r="E11400" i="50"/>
  <c r="D11400" i="50"/>
  <c r="A11400" i="50"/>
  <c r="E11399" i="50"/>
  <c r="D11399" i="50"/>
  <c r="A11399" i="50"/>
  <c r="E11398" i="50"/>
  <c r="D11398" i="50"/>
  <c r="A11398" i="50"/>
  <c r="E11397" i="50"/>
  <c r="D11397" i="50"/>
  <c r="A11397" i="50"/>
  <c r="E11396" i="50"/>
  <c r="D11396" i="50"/>
  <c r="A11396" i="50"/>
  <c r="E11395" i="50"/>
  <c r="D11395" i="50"/>
  <c r="A11395" i="50"/>
  <c r="E11394" i="50"/>
  <c r="D11394" i="50"/>
  <c r="A11394" i="50"/>
  <c r="E11393" i="50"/>
  <c r="D11393" i="50"/>
  <c r="A11393" i="50"/>
  <c r="E11392" i="50"/>
  <c r="D11392" i="50"/>
  <c r="A11392" i="50"/>
  <c r="E11391" i="50"/>
  <c r="D11391" i="50"/>
  <c r="A11391" i="50"/>
  <c r="E11390" i="50"/>
  <c r="D11390" i="50"/>
  <c r="A11390" i="50"/>
  <c r="E11389" i="50"/>
  <c r="D11389" i="50"/>
  <c r="A11389" i="50"/>
  <c r="E11388" i="50"/>
  <c r="D11388" i="50"/>
  <c r="A11388" i="50"/>
  <c r="E11387" i="50"/>
  <c r="D11387" i="50"/>
  <c r="A11387" i="50"/>
  <c r="E11386" i="50"/>
  <c r="D11386" i="50"/>
  <c r="A11386" i="50"/>
  <c r="E11385" i="50"/>
  <c r="D11385" i="50"/>
  <c r="A11385" i="50"/>
  <c r="E11384" i="50"/>
  <c r="D11384" i="50"/>
  <c r="A11384" i="50"/>
  <c r="E11383" i="50"/>
  <c r="D11383" i="50"/>
  <c r="A11383" i="50"/>
  <c r="E11382" i="50"/>
  <c r="D11382" i="50"/>
  <c r="A11382" i="50"/>
  <c r="E11381" i="50"/>
  <c r="D11381" i="50"/>
  <c r="A11381" i="50"/>
  <c r="E11380" i="50"/>
  <c r="D11380" i="50"/>
  <c r="A11380" i="50"/>
  <c r="E11379" i="50"/>
  <c r="D11379" i="50"/>
  <c r="A11379" i="50"/>
  <c r="E11378" i="50"/>
  <c r="D11378" i="50"/>
  <c r="A11378" i="50"/>
  <c r="E11377" i="50"/>
  <c r="D11377" i="50"/>
  <c r="A11377" i="50"/>
  <c r="E11376" i="50"/>
  <c r="D11376" i="50"/>
  <c r="A11376" i="50"/>
  <c r="E11375" i="50"/>
  <c r="D11375" i="50"/>
  <c r="A11375" i="50"/>
  <c r="E11374" i="50"/>
  <c r="D11374" i="50"/>
  <c r="A11374" i="50"/>
  <c r="E11373" i="50"/>
  <c r="D11373" i="50"/>
  <c r="A11373" i="50"/>
  <c r="E11372" i="50"/>
  <c r="D11372" i="50"/>
  <c r="A11372" i="50"/>
  <c r="E11371" i="50"/>
  <c r="D11371" i="50"/>
  <c r="A11371" i="50"/>
  <c r="E11370" i="50"/>
  <c r="D11370" i="50"/>
  <c r="A11370" i="50"/>
  <c r="E11369" i="50"/>
  <c r="D11369" i="50"/>
  <c r="A11369" i="50"/>
  <c r="E11368" i="50"/>
  <c r="D11368" i="50"/>
  <c r="A11368" i="50"/>
  <c r="E11367" i="50"/>
  <c r="D11367" i="50"/>
  <c r="A11367" i="50"/>
  <c r="E11366" i="50"/>
  <c r="D11366" i="50"/>
  <c r="A11366" i="50"/>
  <c r="E11365" i="50"/>
  <c r="D11365" i="50"/>
  <c r="A11365" i="50"/>
  <c r="E11364" i="50"/>
  <c r="D11364" i="50"/>
  <c r="A11364" i="50"/>
  <c r="E11363" i="50"/>
  <c r="D11363" i="50"/>
  <c r="A11363" i="50"/>
  <c r="E11362" i="50"/>
  <c r="D11362" i="50"/>
  <c r="A11362" i="50"/>
  <c r="E11361" i="50"/>
  <c r="D11361" i="50"/>
  <c r="A11361" i="50"/>
  <c r="E11360" i="50"/>
  <c r="D11360" i="50"/>
  <c r="A11360" i="50"/>
  <c r="E11359" i="50"/>
  <c r="D11359" i="50"/>
  <c r="A11359" i="50"/>
  <c r="E11358" i="50"/>
  <c r="D11358" i="50"/>
  <c r="A11358" i="50"/>
  <c r="E11357" i="50"/>
  <c r="D11357" i="50"/>
  <c r="A11357" i="50"/>
  <c r="E11356" i="50"/>
  <c r="D11356" i="50"/>
  <c r="A11356" i="50"/>
  <c r="E11355" i="50"/>
  <c r="D11355" i="50"/>
  <c r="A11355" i="50"/>
  <c r="E11354" i="50"/>
  <c r="D11354" i="50"/>
  <c r="A11354" i="50"/>
  <c r="E11353" i="50"/>
  <c r="D11353" i="50"/>
  <c r="A11353" i="50"/>
  <c r="E11352" i="50"/>
  <c r="D11352" i="50"/>
  <c r="A11352" i="50"/>
  <c r="E11351" i="50"/>
  <c r="D11351" i="50"/>
  <c r="A11351" i="50"/>
  <c r="E11350" i="50"/>
  <c r="D11350" i="50"/>
  <c r="A11350" i="50"/>
  <c r="E11349" i="50"/>
  <c r="D11349" i="50"/>
  <c r="A11349" i="50"/>
  <c r="E11348" i="50"/>
  <c r="D11348" i="50"/>
  <c r="A11348" i="50"/>
  <c r="E11347" i="50"/>
  <c r="D11347" i="50"/>
  <c r="A11347" i="50"/>
  <c r="E11346" i="50"/>
  <c r="D11346" i="50"/>
  <c r="A11346" i="50"/>
  <c r="E11345" i="50"/>
  <c r="D11345" i="50"/>
  <c r="A11345" i="50"/>
  <c r="E11344" i="50"/>
  <c r="D11344" i="50"/>
  <c r="A11344" i="50"/>
  <c r="E11343" i="50"/>
  <c r="D11343" i="50"/>
  <c r="A11343" i="50"/>
  <c r="E11342" i="50"/>
  <c r="D11342" i="50"/>
  <c r="A11342" i="50"/>
  <c r="E11341" i="50"/>
  <c r="D11341" i="50"/>
  <c r="A11341" i="50"/>
  <c r="E11340" i="50"/>
  <c r="D11340" i="50"/>
  <c r="A11340" i="50"/>
  <c r="E11339" i="50"/>
  <c r="D11339" i="50"/>
  <c r="A11339" i="50"/>
  <c r="E11338" i="50"/>
  <c r="D11338" i="50"/>
  <c r="A11338" i="50"/>
  <c r="E11337" i="50"/>
  <c r="D11337" i="50"/>
  <c r="A11337" i="50"/>
  <c r="E11336" i="50"/>
  <c r="D11336" i="50"/>
  <c r="A11336" i="50"/>
  <c r="E11335" i="50"/>
  <c r="D11335" i="50"/>
  <c r="A11335" i="50"/>
  <c r="E11334" i="50"/>
  <c r="D11334" i="50"/>
  <c r="A11334" i="50"/>
  <c r="E11333" i="50"/>
  <c r="D11333" i="50"/>
  <c r="A11333" i="50"/>
  <c r="E11332" i="50"/>
  <c r="D11332" i="50"/>
  <c r="A11332" i="50"/>
  <c r="E11331" i="50"/>
  <c r="D11331" i="50"/>
  <c r="A11331" i="50"/>
  <c r="E11330" i="50"/>
  <c r="D11330" i="50"/>
  <c r="A11330" i="50"/>
  <c r="E11329" i="50"/>
  <c r="D11329" i="50"/>
  <c r="A11329" i="50"/>
  <c r="E11328" i="50"/>
  <c r="D11328" i="50"/>
  <c r="A11328" i="50"/>
  <c r="E11327" i="50"/>
  <c r="D11327" i="50"/>
  <c r="A11327" i="50"/>
  <c r="E11326" i="50"/>
  <c r="D11326" i="50"/>
  <c r="A11326" i="50"/>
  <c r="E11325" i="50"/>
  <c r="D11325" i="50"/>
  <c r="A11325" i="50"/>
  <c r="E11324" i="50"/>
  <c r="D11324" i="50"/>
  <c r="A11324" i="50"/>
  <c r="E11323" i="50"/>
  <c r="D11323" i="50"/>
  <c r="A11323" i="50"/>
  <c r="E11322" i="50"/>
  <c r="D11322" i="50"/>
  <c r="A11322" i="50"/>
  <c r="E11321" i="50"/>
  <c r="D11321" i="50"/>
  <c r="A11321" i="50"/>
  <c r="E11320" i="50"/>
  <c r="D11320" i="50"/>
  <c r="A11320" i="50"/>
  <c r="E11319" i="50"/>
  <c r="D11319" i="50"/>
  <c r="A11319" i="50"/>
  <c r="E11318" i="50"/>
  <c r="D11318" i="50"/>
  <c r="A11318" i="50"/>
  <c r="E11317" i="50"/>
  <c r="D11317" i="50"/>
  <c r="A11317" i="50"/>
  <c r="E11316" i="50"/>
  <c r="D11316" i="50"/>
  <c r="A11316" i="50"/>
  <c r="E11315" i="50"/>
  <c r="D11315" i="50"/>
  <c r="A11315" i="50"/>
  <c r="E11314" i="50"/>
  <c r="D11314" i="50"/>
  <c r="A11314" i="50"/>
  <c r="E11313" i="50"/>
  <c r="D11313" i="50"/>
  <c r="A11313" i="50"/>
  <c r="E11312" i="50"/>
  <c r="D11312" i="50"/>
  <c r="A11312" i="50"/>
  <c r="E11311" i="50"/>
  <c r="D11311" i="50"/>
  <c r="A11311" i="50"/>
  <c r="E11310" i="50"/>
  <c r="D11310" i="50"/>
  <c r="A11310" i="50"/>
  <c r="E11309" i="50"/>
  <c r="D11309" i="50"/>
  <c r="A11309" i="50"/>
  <c r="E11308" i="50"/>
  <c r="D11308" i="50"/>
  <c r="A11308" i="50"/>
  <c r="E11307" i="50"/>
  <c r="D11307" i="50"/>
  <c r="A11307" i="50"/>
  <c r="E11306" i="50"/>
  <c r="D11306" i="50"/>
  <c r="A11306" i="50"/>
  <c r="E11305" i="50"/>
  <c r="D11305" i="50"/>
  <c r="A11305" i="50"/>
  <c r="E11304" i="50"/>
  <c r="D11304" i="50"/>
  <c r="A11304" i="50"/>
  <c r="E11303" i="50"/>
  <c r="D11303" i="50"/>
  <c r="A11303" i="50"/>
  <c r="E11302" i="50"/>
  <c r="D11302" i="50"/>
  <c r="A11302" i="50"/>
  <c r="E11301" i="50"/>
  <c r="D11301" i="50"/>
  <c r="A11301" i="50"/>
  <c r="E11300" i="50"/>
  <c r="D11300" i="50"/>
  <c r="A11300" i="50"/>
  <c r="E11299" i="50"/>
  <c r="D11299" i="50"/>
  <c r="A11299" i="50"/>
  <c r="E11298" i="50"/>
  <c r="D11298" i="50"/>
  <c r="A11298" i="50"/>
  <c r="E11297" i="50"/>
  <c r="D11297" i="50"/>
  <c r="A11297" i="50"/>
  <c r="E11296" i="50"/>
  <c r="D11296" i="50"/>
  <c r="A11296" i="50"/>
  <c r="E11295" i="50"/>
  <c r="D11295" i="50"/>
  <c r="A11295" i="50"/>
  <c r="E11294" i="50"/>
  <c r="D11294" i="50"/>
  <c r="A11294" i="50"/>
  <c r="E11293" i="50"/>
  <c r="D11293" i="50"/>
  <c r="A11293" i="50"/>
  <c r="E11292" i="50"/>
  <c r="D11292" i="50"/>
  <c r="A11292" i="50"/>
  <c r="E11291" i="50"/>
  <c r="D11291" i="50"/>
  <c r="A11291" i="50"/>
  <c r="E11290" i="50"/>
  <c r="D11290" i="50"/>
  <c r="A11290" i="50"/>
  <c r="E11289" i="50"/>
  <c r="D11289" i="50"/>
  <c r="A11289" i="50"/>
  <c r="E11288" i="50"/>
  <c r="D11288" i="50"/>
  <c r="A11288" i="50"/>
  <c r="E11287" i="50"/>
  <c r="D11287" i="50"/>
  <c r="A11287" i="50"/>
  <c r="E11286" i="50"/>
  <c r="D11286" i="50"/>
  <c r="A11286" i="50"/>
  <c r="E11285" i="50"/>
  <c r="D11285" i="50"/>
  <c r="A11285" i="50"/>
  <c r="E11284" i="50"/>
  <c r="D11284" i="50"/>
  <c r="A11284" i="50"/>
  <c r="E11283" i="50"/>
  <c r="D11283" i="50"/>
  <c r="A11283" i="50"/>
  <c r="E11282" i="50"/>
  <c r="D11282" i="50"/>
  <c r="A11282" i="50"/>
  <c r="E11281" i="50"/>
  <c r="D11281" i="50"/>
  <c r="A11281" i="50"/>
  <c r="E11280" i="50"/>
  <c r="D11280" i="50"/>
  <c r="A11280" i="50"/>
  <c r="E11279" i="50"/>
  <c r="D11279" i="50"/>
  <c r="A11279" i="50"/>
  <c r="E11278" i="50"/>
  <c r="D11278" i="50"/>
  <c r="A11278" i="50"/>
  <c r="E11277" i="50"/>
  <c r="D11277" i="50"/>
  <c r="A11277" i="50"/>
  <c r="E11276" i="50"/>
  <c r="D11276" i="50"/>
  <c r="A11276" i="50"/>
  <c r="E11275" i="50"/>
  <c r="D11275" i="50"/>
  <c r="A11275" i="50"/>
  <c r="E11274" i="50"/>
  <c r="D11274" i="50"/>
  <c r="A11274" i="50"/>
  <c r="E11273" i="50"/>
  <c r="D11273" i="50"/>
  <c r="A11273" i="50"/>
  <c r="E11272" i="50"/>
  <c r="D11272" i="50"/>
  <c r="A11272" i="50"/>
  <c r="E11271" i="50"/>
  <c r="D11271" i="50"/>
  <c r="A11271" i="50"/>
  <c r="E11270" i="50"/>
  <c r="D11270" i="50"/>
  <c r="A11270" i="50"/>
  <c r="E11269" i="50"/>
  <c r="D11269" i="50"/>
  <c r="A11269" i="50"/>
  <c r="E11268" i="50"/>
  <c r="D11268" i="50"/>
  <c r="A11268" i="50"/>
  <c r="E11267" i="50"/>
  <c r="D11267" i="50"/>
  <c r="A11267" i="50"/>
  <c r="E11266" i="50"/>
  <c r="D11266" i="50"/>
  <c r="A11266" i="50"/>
  <c r="E11265" i="50"/>
  <c r="D11265" i="50"/>
  <c r="A11265" i="50"/>
  <c r="E11264" i="50"/>
  <c r="D11264" i="50"/>
  <c r="A11264" i="50"/>
  <c r="E11263" i="50"/>
  <c r="D11263" i="50"/>
  <c r="A11263" i="50"/>
  <c r="E11262" i="50"/>
  <c r="D11262" i="50"/>
  <c r="A11262" i="50"/>
  <c r="E11261" i="50"/>
  <c r="D11261" i="50"/>
  <c r="A11261" i="50"/>
  <c r="E11260" i="50"/>
  <c r="D11260" i="50"/>
  <c r="A11260" i="50"/>
  <c r="E11259" i="50"/>
  <c r="D11259" i="50"/>
  <c r="A11259" i="50"/>
  <c r="E11258" i="50"/>
  <c r="D11258" i="50"/>
  <c r="A11258" i="50"/>
  <c r="E11257" i="50"/>
  <c r="D11257" i="50"/>
  <c r="A11257" i="50"/>
  <c r="E11256" i="50"/>
  <c r="D11256" i="50"/>
  <c r="A11256" i="50"/>
  <c r="E11255" i="50"/>
  <c r="D11255" i="50"/>
  <c r="A11255" i="50"/>
  <c r="E11254" i="50"/>
  <c r="D11254" i="50"/>
  <c r="A11254" i="50"/>
  <c r="E11253" i="50"/>
  <c r="D11253" i="50"/>
  <c r="A11253" i="50"/>
  <c r="E11252" i="50"/>
  <c r="D11252" i="50"/>
  <c r="A11252" i="50"/>
  <c r="E11251" i="50"/>
  <c r="D11251" i="50"/>
  <c r="A11251" i="50"/>
  <c r="E11250" i="50"/>
  <c r="D11250" i="50"/>
  <c r="A11250" i="50"/>
  <c r="E11249" i="50"/>
  <c r="D11249" i="50"/>
  <c r="A11249" i="50"/>
  <c r="E11248" i="50"/>
  <c r="D11248" i="50"/>
  <c r="A11248" i="50"/>
  <c r="E11247" i="50"/>
  <c r="D11247" i="50"/>
  <c r="A11247" i="50"/>
  <c r="E11246" i="50"/>
  <c r="D11246" i="50"/>
  <c r="A11246" i="50"/>
  <c r="E11245" i="50"/>
  <c r="D11245" i="50"/>
  <c r="A11245" i="50"/>
  <c r="E11244" i="50"/>
  <c r="D11244" i="50"/>
  <c r="A11244" i="50"/>
  <c r="E11243" i="50"/>
  <c r="D11243" i="50"/>
  <c r="A11243" i="50"/>
  <c r="E11242" i="50"/>
  <c r="D11242" i="50"/>
  <c r="A11242" i="50"/>
  <c r="E11241" i="50"/>
  <c r="D11241" i="50"/>
  <c r="A11241" i="50"/>
  <c r="E11240" i="50"/>
  <c r="D11240" i="50"/>
  <c r="A11240" i="50"/>
  <c r="E11239" i="50"/>
  <c r="D11239" i="50"/>
  <c r="A11239" i="50"/>
  <c r="E11238" i="50"/>
  <c r="D11238" i="50"/>
  <c r="A11238" i="50"/>
  <c r="E11237" i="50"/>
  <c r="D11237" i="50"/>
  <c r="A11237" i="50"/>
  <c r="E11236" i="50"/>
  <c r="D11236" i="50"/>
  <c r="A11236" i="50"/>
  <c r="E11235" i="50"/>
  <c r="D11235" i="50"/>
  <c r="A11235" i="50"/>
  <c r="E11234" i="50"/>
  <c r="D11234" i="50"/>
  <c r="A11234" i="50"/>
  <c r="E11233" i="50"/>
  <c r="D11233" i="50"/>
  <c r="A11233" i="50"/>
  <c r="E11232" i="50"/>
  <c r="D11232" i="50"/>
  <c r="A11232" i="50"/>
  <c r="E11231" i="50"/>
  <c r="D11231" i="50"/>
  <c r="A11231" i="50"/>
  <c r="E11230" i="50"/>
  <c r="D11230" i="50"/>
  <c r="A11230" i="50"/>
  <c r="E11229" i="50"/>
  <c r="D11229" i="50"/>
  <c r="A11229" i="50"/>
  <c r="E11228" i="50"/>
  <c r="D11228" i="50"/>
  <c r="A11228" i="50"/>
  <c r="E11227" i="50"/>
  <c r="D11227" i="50"/>
  <c r="A11227" i="50"/>
  <c r="E11226" i="50"/>
  <c r="D11226" i="50"/>
  <c r="A11226" i="50"/>
  <c r="E11225" i="50"/>
  <c r="D11225" i="50"/>
  <c r="A11225" i="50"/>
  <c r="E11224" i="50"/>
  <c r="D11224" i="50"/>
  <c r="A11224" i="50"/>
  <c r="E11223" i="50"/>
  <c r="D11223" i="50"/>
  <c r="A11223" i="50"/>
  <c r="E11222" i="50"/>
  <c r="D11222" i="50"/>
  <c r="A11222" i="50"/>
  <c r="E11221" i="50"/>
  <c r="D11221" i="50"/>
  <c r="A11221" i="50"/>
  <c r="E11220" i="50"/>
  <c r="D11220" i="50"/>
  <c r="A11220" i="50"/>
  <c r="E11219" i="50"/>
  <c r="D11219" i="50"/>
  <c r="A11219" i="50"/>
  <c r="E11218" i="50"/>
  <c r="D11218" i="50"/>
  <c r="A11218" i="50"/>
  <c r="E11217" i="50"/>
  <c r="D11217" i="50"/>
  <c r="A11217" i="50"/>
  <c r="E11216" i="50"/>
  <c r="D11216" i="50"/>
  <c r="A11216" i="50"/>
  <c r="E11215" i="50"/>
  <c r="D11215" i="50"/>
  <c r="A11215" i="50"/>
  <c r="E11214" i="50"/>
  <c r="D11214" i="50"/>
  <c r="A11214" i="50"/>
  <c r="E11213" i="50"/>
  <c r="D11213" i="50"/>
  <c r="A11213" i="50"/>
  <c r="E11212" i="50"/>
  <c r="D11212" i="50"/>
  <c r="A11212" i="50"/>
  <c r="E11211" i="50"/>
  <c r="D11211" i="50"/>
  <c r="A11211" i="50"/>
  <c r="E11210" i="50"/>
  <c r="D11210" i="50"/>
  <c r="A11210" i="50"/>
  <c r="E11209" i="50"/>
  <c r="D11209" i="50"/>
  <c r="A11209" i="50"/>
  <c r="E11208" i="50"/>
  <c r="D11208" i="50"/>
  <c r="A11208" i="50"/>
  <c r="E11207" i="50"/>
  <c r="D11207" i="50"/>
  <c r="A11207" i="50"/>
  <c r="E11206" i="50"/>
  <c r="D11206" i="50"/>
  <c r="A11206" i="50"/>
  <c r="E11205" i="50"/>
  <c r="D11205" i="50"/>
  <c r="A11205" i="50"/>
  <c r="E11204" i="50"/>
  <c r="D11204" i="50"/>
  <c r="A11204" i="50"/>
  <c r="E11203" i="50"/>
  <c r="D11203" i="50"/>
  <c r="A11203" i="50"/>
  <c r="E11202" i="50"/>
  <c r="D11202" i="50"/>
  <c r="A11202" i="50"/>
  <c r="E11201" i="50"/>
  <c r="D11201" i="50"/>
  <c r="A11201" i="50"/>
  <c r="E11200" i="50"/>
  <c r="D11200" i="50"/>
  <c r="A11200" i="50"/>
  <c r="E11199" i="50"/>
  <c r="D11199" i="50"/>
  <c r="A11199" i="50"/>
  <c r="E11198" i="50"/>
  <c r="D11198" i="50"/>
  <c r="A11198" i="50"/>
  <c r="E11197" i="50"/>
  <c r="D11197" i="50"/>
  <c r="A11197" i="50"/>
  <c r="E11196" i="50"/>
  <c r="D11196" i="50"/>
  <c r="A11196" i="50"/>
  <c r="E11195" i="50"/>
  <c r="D11195" i="50"/>
  <c r="A11195" i="50"/>
  <c r="E11194" i="50"/>
  <c r="D11194" i="50"/>
  <c r="A11194" i="50"/>
  <c r="E11193" i="50"/>
  <c r="D11193" i="50"/>
  <c r="A11193" i="50"/>
  <c r="E11192" i="50"/>
  <c r="D11192" i="50"/>
  <c r="A11192" i="50"/>
  <c r="E11191" i="50"/>
  <c r="D11191" i="50"/>
  <c r="A11191" i="50"/>
  <c r="E11190" i="50"/>
  <c r="D11190" i="50"/>
  <c r="A11190" i="50"/>
  <c r="E11189" i="50"/>
  <c r="D11189" i="50"/>
  <c r="A11189" i="50"/>
  <c r="E11188" i="50"/>
  <c r="D11188" i="50"/>
  <c r="A11188" i="50"/>
  <c r="E11187" i="50"/>
  <c r="D11187" i="50"/>
  <c r="A11187" i="50"/>
  <c r="E11186" i="50"/>
  <c r="D11186" i="50"/>
  <c r="A11186" i="50"/>
  <c r="E11185" i="50"/>
  <c r="D11185" i="50"/>
  <c r="A11185" i="50"/>
  <c r="E11184" i="50"/>
  <c r="D11184" i="50"/>
  <c r="A11184" i="50"/>
  <c r="E11183" i="50"/>
  <c r="D11183" i="50"/>
  <c r="A11183" i="50"/>
  <c r="E11182" i="50"/>
  <c r="D11182" i="50"/>
  <c r="A11182" i="50"/>
  <c r="E11181" i="50"/>
  <c r="D11181" i="50"/>
  <c r="A11181" i="50"/>
  <c r="E11180" i="50"/>
  <c r="D11180" i="50"/>
  <c r="A11180" i="50"/>
  <c r="E11179" i="50"/>
  <c r="D11179" i="50"/>
  <c r="A11179" i="50"/>
  <c r="E11178" i="50"/>
  <c r="D11178" i="50"/>
  <c r="A11178" i="50"/>
  <c r="E11177" i="50"/>
  <c r="D11177" i="50"/>
  <c r="A11177" i="50"/>
  <c r="E11176" i="50"/>
  <c r="D11176" i="50"/>
  <c r="A11176" i="50"/>
  <c r="E11175" i="50"/>
  <c r="D11175" i="50"/>
  <c r="A11175" i="50"/>
  <c r="E11174" i="50"/>
  <c r="D11174" i="50"/>
  <c r="A11174" i="50"/>
  <c r="E11173" i="50"/>
  <c r="D11173" i="50"/>
  <c r="A11173" i="50"/>
  <c r="E11172" i="50"/>
  <c r="D11172" i="50"/>
  <c r="A11172" i="50"/>
  <c r="E11171" i="50"/>
  <c r="D11171" i="50"/>
  <c r="A11171" i="50"/>
  <c r="E11170" i="50"/>
  <c r="D11170" i="50"/>
  <c r="A11170" i="50"/>
  <c r="E11169" i="50"/>
  <c r="D11169" i="50"/>
  <c r="A11169" i="50"/>
  <c r="E11168" i="50"/>
  <c r="D11168" i="50"/>
  <c r="A11168" i="50"/>
  <c r="E11167" i="50"/>
  <c r="D11167" i="50"/>
  <c r="A11167" i="50"/>
  <c r="E11166" i="50"/>
  <c r="D11166" i="50"/>
  <c r="A11166" i="50"/>
  <c r="E11165" i="50"/>
  <c r="D11165" i="50"/>
  <c r="A11165" i="50"/>
  <c r="E11164" i="50"/>
  <c r="D11164" i="50"/>
  <c r="A11164" i="50"/>
  <c r="E11163" i="50"/>
  <c r="D11163" i="50"/>
  <c r="A11163" i="50"/>
  <c r="E11162" i="50"/>
  <c r="D11162" i="50"/>
  <c r="A11162" i="50"/>
  <c r="E11161" i="50"/>
  <c r="D11161" i="50"/>
  <c r="A11161" i="50"/>
  <c r="E11160" i="50"/>
  <c r="D11160" i="50"/>
  <c r="A11160" i="50"/>
  <c r="E11159" i="50"/>
  <c r="D11159" i="50"/>
  <c r="A11159" i="50"/>
  <c r="E11158" i="50"/>
  <c r="D11158" i="50"/>
  <c r="A11158" i="50"/>
  <c r="E11157" i="50"/>
  <c r="D11157" i="50"/>
  <c r="A11157" i="50"/>
  <c r="E11156" i="50"/>
  <c r="D11156" i="50"/>
  <c r="A11156" i="50"/>
  <c r="E11155" i="50"/>
  <c r="D11155" i="50"/>
  <c r="A11155" i="50"/>
  <c r="E11154" i="50"/>
  <c r="D11154" i="50"/>
  <c r="A11154" i="50"/>
  <c r="E11153" i="50"/>
  <c r="D11153" i="50"/>
  <c r="A11153" i="50"/>
  <c r="E11152" i="50"/>
  <c r="D11152" i="50"/>
  <c r="A11152" i="50"/>
  <c r="E11151" i="50"/>
  <c r="D11151" i="50"/>
  <c r="A11151" i="50"/>
  <c r="E11150" i="50"/>
  <c r="D11150" i="50"/>
  <c r="A11150" i="50"/>
  <c r="E11149" i="50"/>
  <c r="D11149" i="50"/>
  <c r="A11149" i="50"/>
  <c r="E11148" i="50"/>
  <c r="D11148" i="50"/>
  <c r="A11148" i="50"/>
  <c r="E11147" i="50"/>
  <c r="D11147" i="50"/>
  <c r="A11147" i="50"/>
  <c r="E11146" i="50"/>
  <c r="D11146" i="50"/>
  <c r="A11146" i="50"/>
  <c r="E11145" i="50"/>
  <c r="D11145" i="50"/>
  <c r="A11145" i="50"/>
  <c r="E11144" i="50"/>
  <c r="D11144" i="50"/>
  <c r="A11144" i="50"/>
  <c r="E11143" i="50"/>
  <c r="D11143" i="50"/>
  <c r="A11143" i="50"/>
  <c r="E11142" i="50"/>
  <c r="D11142" i="50"/>
  <c r="A11142" i="50"/>
  <c r="E11141" i="50"/>
  <c r="D11141" i="50"/>
  <c r="A11141" i="50"/>
  <c r="E11140" i="50"/>
  <c r="D11140" i="50"/>
  <c r="A11140" i="50"/>
  <c r="E11139" i="50"/>
  <c r="D11139" i="50"/>
  <c r="A11139" i="50"/>
  <c r="E11138" i="50"/>
  <c r="D11138" i="50"/>
  <c r="A11138" i="50"/>
  <c r="E11137" i="50"/>
  <c r="D11137" i="50"/>
  <c r="A11137" i="50"/>
  <c r="E11136" i="50"/>
  <c r="D11136" i="50"/>
  <c r="A11136" i="50"/>
  <c r="E11135" i="50"/>
  <c r="D11135" i="50"/>
  <c r="A11135" i="50"/>
  <c r="E11134" i="50"/>
  <c r="D11134" i="50"/>
  <c r="A11134" i="50"/>
  <c r="E11133" i="50"/>
  <c r="D11133" i="50"/>
  <c r="A11133" i="50"/>
  <c r="E11132" i="50"/>
  <c r="D11132" i="50"/>
  <c r="A11132" i="50"/>
  <c r="E11131" i="50"/>
  <c r="D11131" i="50"/>
  <c r="A11131" i="50"/>
  <c r="E11130" i="50"/>
  <c r="D11130" i="50"/>
  <c r="A11130" i="50"/>
  <c r="E11129" i="50"/>
  <c r="D11129" i="50"/>
  <c r="A11129" i="50"/>
  <c r="E11128" i="50"/>
  <c r="D11128" i="50"/>
  <c r="A11128" i="50"/>
  <c r="E11127" i="50"/>
  <c r="D11127" i="50"/>
  <c r="A11127" i="50"/>
  <c r="E11126" i="50"/>
  <c r="D11126" i="50"/>
  <c r="A11126" i="50"/>
  <c r="E11125" i="50"/>
  <c r="D11125" i="50"/>
  <c r="A11125" i="50"/>
  <c r="E11124" i="50"/>
  <c r="D11124" i="50"/>
  <c r="A11124" i="50"/>
  <c r="E11123" i="50"/>
  <c r="D11123" i="50"/>
  <c r="A11123" i="50"/>
  <c r="E11122" i="50"/>
  <c r="D11122" i="50"/>
  <c r="A11122" i="50"/>
  <c r="E11121" i="50"/>
  <c r="D11121" i="50"/>
  <c r="A11121" i="50"/>
  <c r="E11120" i="50"/>
  <c r="D11120" i="50"/>
  <c r="A11120" i="50"/>
  <c r="E11119" i="50"/>
  <c r="D11119" i="50"/>
  <c r="A11119" i="50"/>
  <c r="E11118" i="50"/>
  <c r="D11118" i="50"/>
  <c r="A11118" i="50"/>
  <c r="E11117" i="50"/>
  <c r="D11117" i="50"/>
  <c r="A11117" i="50"/>
  <c r="E11116" i="50"/>
  <c r="D11116" i="50"/>
  <c r="A11116" i="50"/>
  <c r="E11115" i="50"/>
  <c r="D11115" i="50"/>
  <c r="A11115" i="50"/>
  <c r="E11114" i="50"/>
  <c r="D11114" i="50"/>
  <c r="A11114" i="50"/>
  <c r="E11113" i="50"/>
  <c r="D11113" i="50"/>
  <c r="A11113" i="50"/>
  <c r="E11112" i="50"/>
  <c r="D11112" i="50"/>
  <c r="A11112" i="50"/>
  <c r="E11111" i="50"/>
  <c r="D11111" i="50"/>
  <c r="A11111" i="50"/>
  <c r="E11110" i="50"/>
  <c r="D11110" i="50"/>
  <c r="A11110" i="50"/>
  <c r="E11109" i="50"/>
  <c r="D11109" i="50"/>
  <c r="A11109" i="50"/>
  <c r="E11108" i="50"/>
  <c r="D11108" i="50"/>
  <c r="A11108" i="50"/>
  <c r="E11107" i="50"/>
  <c r="D11107" i="50"/>
  <c r="A11107" i="50"/>
  <c r="E11106" i="50"/>
  <c r="D11106" i="50"/>
  <c r="A11106" i="50"/>
  <c r="E11105" i="50"/>
  <c r="D11105" i="50"/>
  <c r="A11105" i="50"/>
  <c r="E11104" i="50"/>
  <c r="D11104" i="50"/>
  <c r="A11104" i="50"/>
  <c r="E11103" i="50"/>
  <c r="D11103" i="50"/>
  <c r="A11103" i="50"/>
  <c r="E11102" i="50"/>
  <c r="D11102" i="50"/>
  <c r="A11102" i="50"/>
  <c r="E11101" i="50"/>
  <c r="D11101" i="50"/>
  <c r="A11101" i="50"/>
  <c r="E11100" i="50"/>
  <c r="D11100" i="50"/>
  <c r="A11100" i="50"/>
  <c r="E11099" i="50"/>
  <c r="D11099" i="50"/>
  <c r="A11099" i="50"/>
  <c r="E11098" i="50"/>
  <c r="D11098" i="50"/>
  <c r="A11098" i="50"/>
  <c r="E11097" i="50"/>
  <c r="D11097" i="50"/>
  <c r="A11097" i="50"/>
  <c r="E11096" i="50"/>
  <c r="D11096" i="50"/>
  <c r="A11096" i="50"/>
  <c r="E11095" i="50"/>
  <c r="D11095" i="50"/>
  <c r="A11095" i="50"/>
  <c r="E11094" i="50"/>
  <c r="D11094" i="50"/>
  <c r="A11094" i="50"/>
  <c r="E11093" i="50"/>
  <c r="D11093" i="50"/>
  <c r="A11093" i="50"/>
  <c r="E11092" i="50"/>
  <c r="D11092" i="50"/>
  <c r="A11092" i="50"/>
  <c r="E11091" i="50"/>
  <c r="D11091" i="50"/>
  <c r="A11091" i="50"/>
  <c r="E11090" i="50"/>
  <c r="D11090" i="50"/>
  <c r="A11090" i="50"/>
  <c r="E11089" i="50"/>
  <c r="D11089" i="50"/>
  <c r="A11089" i="50"/>
  <c r="E11088" i="50"/>
  <c r="D11088" i="50"/>
  <c r="A11088" i="50"/>
  <c r="E11087" i="50"/>
  <c r="D11087" i="50"/>
  <c r="A11087" i="50"/>
  <c r="E11086" i="50"/>
  <c r="D11086" i="50"/>
  <c r="A11086" i="50"/>
  <c r="E11085" i="50"/>
  <c r="D11085" i="50"/>
  <c r="A11085" i="50"/>
  <c r="E11084" i="50"/>
  <c r="D11084" i="50"/>
  <c r="A11084" i="50"/>
  <c r="E11083" i="50"/>
  <c r="D11083" i="50"/>
  <c r="A11083" i="50"/>
  <c r="E11082" i="50"/>
  <c r="D11082" i="50"/>
  <c r="A11082" i="50"/>
  <c r="E11081" i="50"/>
  <c r="D11081" i="50"/>
  <c r="A11081" i="50"/>
  <c r="E11080" i="50"/>
  <c r="D11080" i="50"/>
  <c r="A11080" i="50"/>
  <c r="E11079" i="50"/>
  <c r="D11079" i="50"/>
  <c r="A11079" i="50"/>
  <c r="E11078" i="50"/>
  <c r="D11078" i="50"/>
  <c r="A11078" i="50"/>
  <c r="E11077" i="50"/>
  <c r="D11077" i="50"/>
  <c r="A11077" i="50"/>
  <c r="E11076" i="50"/>
  <c r="D11076" i="50"/>
  <c r="A11076" i="50"/>
  <c r="E11075" i="50"/>
  <c r="D11075" i="50"/>
  <c r="A11075" i="50"/>
  <c r="E11074" i="50"/>
  <c r="D11074" i="50"/>
  <c r="A11074" i="50"/>
  <c r="E11073" i="50"/>
  <c r="D11073" i="50"/>
  <c r="A11073" i="50"/>
  <c r="E11072" i="50"/>
  <c r="D11072" i="50"/>
  <c r="A11072" i="50"/>
  <c r="E11071" i="50"/>
  <c r="D11071" i="50"/>
  <c r="A11071" i="50"/>
  <c r="E11070" i="50"/>
  <c r="D11070" i="50"/>
  <c r="A11070" i="50"/>
  <c r="E11069" i="50"/>
  <c r="D11069" i="50"/>
  <c r="A11069" i="50"/>
  <c r="E11068" i="50"/>
  <c r="D11068" i="50"/>
  <c r="A11068" i="50"/>
  <c r="E11067" i="50"/>
  <c r="D11067" i="50"/>
  <c r="A11067" i="50"/>
  <c r="E11066" i="50"/>
  <c r="D11066" i="50"/>
  <c r="A11066" i="50"/>
  <c r="E11065" i="50"/>
  <c r="D11065" i="50"/>
  <c r="A11065" i="50"/>
  <c r="E11064" i="50"/>
  <c r="D11064" i="50"/>
  <c r="A11064" i="50"/>
  <c r="E11063" i="50"/>
  <c r="D11063" i="50"/>
  <c r="A11063" i="50"/>
  <c r="E11062" i="50"/>
  <c r="D11062" i="50"/>
  <c r="A11062" i="50"/>
  <c r="E11061" i="50"/>
  <c r="D11061" i="50"/>
  <c r="A11061" i="50"/>
  <c r="E11060" i="50"/>
  <c r="D11060" i="50"/>
  <c r="A11060" i="50"/>
  <c r="E11059" i="50"/>
  <c r="D11059" i="50"/>
  <c r="A11059" i="50"/>
  <c r="E11058" i="50"/>
  <c r="D11058" i="50"/>
  <c r="A11058" i="50"/>
  <c r="E11057" i="50"/>
  <c r="D11057" i="50"/>
  <c r="A11057" i="50"/>
  <c r="E11056" i="50"/>
  <c r="D11056" i="50"/>
  <c r="A11056" i="50"/>
  <c r="E11055" i="50"/>
  <c r="D11055" i="50"/>
  <c r="A11055" i="50"/>
  <c r="E11054" i="50"/>
  <c r="D11054" i="50"/>
  <c r="A11054" i="50"/>
  <c r="E11053" i="50"/>
  <c r="D11053" i="50"/>
  <c r="A11053" i="50"/>
  <c r="E11052" i="50"/>
  <c r="D11052" i="50"/>
  <c r="A11052" i="50"/>
  <c r="E11051" i="50"/>
  <c r="D11051" i="50"/>
  <c r="A11051" i="50"/>
  <c r="E11050" i="50"/>
  <c r="D11050" i="50"/>
  <c r="A11050" i="50"/>
  <c r="E11049" i="50"/>
  <c r="D11049" i="50"/>
  <c r="A11049" i="50"/>
  <c r="E11048" i="50"/>
  <c r="D11048" i="50"/>
  <c r="A11048" i="50"/>
  <c r="E11047" i="50"/>
  <c r="D11047" i="50"/>
  <c r="A11047" i="50"/>
  <c r="E11046" i="50"/>
  <c r="D11046" i="50"/>
  <c r="A11046" i="50"/>
  <c r="E11045" i="50"/>
  <c r="D11045" i="50"/>
  <c r="A11045" i="50"/>
  <c r="E11044" i="50"/>
  <c r="D11044" i="50"/>
  <c r="A11044" i="50"/>
  <c r="E11043" i="50"/>
  <c r="D11043" i="50"/>
  <c r="A11043" i="50"/>
  <c r="E11042" i="50"/>
  <c r="D11042" i="50"/>
  <c r="A11042" i="50"/>
  <c r="E11041" i="50"/>
  <c r="D11041" i="50"/>
  <c r="A11041" i="50"/>
  <c r="E11040" i="50"/>
  <c r="D11040" i="50"/>
  <c r="A11040" i="50"/>
  <c r="E11039" i="50"/>
  <c r="D11039" i="50"/>
  <c r="A11039" i="50"/>
  <c r="E11038" i="50"/>
  <c r="D11038" i="50"/>
  <c r="A11038" i="50"/>
  <c r="E11037" i="50"/>
  <c r="D11037" i="50"/>
  <c r="A11037" i="50"/>
  <c r="E11036" i="50"/>
  <c r="D11036" i="50"/>
  <c r="A11036" i="50"/>
  <c r="E11035" i="50"/>
  <c r="D11035" i="50"/>
  <c r="A11035" i="50"/>
  <c r="E11034" i="50"/>
  <c r="D11034" i="50"/>
  <c r="A11034" i="50"/>
  <c r="E11033" i="50"/>
  <c r="D11033" i="50"/>
  <c r="A11033" i="50"/>
  <c r="E11032" i="50"/>
  <c r="D11032" i="50"/>
  <c r="A11032" i="50"/>
  <c r="E11031" i="50"/>
  <c r="D11031" i="50"/>
  <c r="A11031" i="50"/>
  <c r="E11030" i="50"/>
  <c r="D11030" i="50"/>
  <c r="A11030" i="50"/>
  <c r="E11029" i="50"/>
  <c r="D11029" i="50"/>
  <c r="A11029" i="50"/>
  <c r="E11028" i="50"/>
  <c r="D11028" i="50"/>
  <c r="A11028" i="50"/>
  <c r="E11027" i="50"/>
  <c r="D11027" i="50"/>
  <c r="A11027" i="50"/>
  <c r="E11026" i="50"/>
  <c r="D11026" i="50"/>
  <c r="A11026" i="50"/>
  <c r="E11025" i="50"/>
  <c r="D11025" i="50"/>
  <c r="A11025" i="50"/>
  <c r="E11024" i="50"/>
  <c r="D11024" i="50"/>
  <c r="A11024" i="50"/>
  <c r="E11023" i="50"/>
  <c r="D11023" i="50"/>
  <c r="A11023" i="50"/>
  <c r="E11022" i="50"/>
  <c r="D11022" i="50"/>
  <c r="A11022" i="50"/>
  <c r="E11021" i="50"/>
  <c r="D11021" i="50"/>
  <c r="A11021" i="50"/>
  <c r="E11020" i="50"/>
  <c r="D11020" i="50"/>
  <c r="A11020" i="50"/>
  <c r="E11019" i="50"/>
  <c r="D11019" i="50"/>
  <c r="A11019" i="50"/>
  <c r="E11018" i="50"/>
  <c r="D11018" i="50"/>
  <c r="A11018" i="50"/>
  <c r="E11017" i="50"/>
  <c r="D11017" i="50"/>
  <c r="A11017" i="50"/>
  <c r="E11016" i="50"/>
  <c r="D11016" i="50"/>
  <c r="A11016" i="50"/>
  <c r="E11015" i="50"/>
  <c r="D11015" i="50"/>
  <c r="A11015" i="50"/>
  <c r="E11014" i="50"/>
  <c r="D11014" i="50"/>
  <c r="A11014" i="50"/>
  <c r="E11013" i="50"/>
  <c r="D11013" i="50"/>
  <c r="A11013" i="50"/>
  <c r="E11012" i="50"/>
  <c r="D11012" i="50"/>
  <c r="A11012" i="50"/>
  <c r="E11011" i="50"/>
  <c r="D11011" i="50"/>
  <c r="A11011" i="50"/>
  <c r="E11010" i="50"/>
  <c r="D11010" i="50"/>
  <c r="A11010" i="50"/>
  <c r="E11009" i="50"/>
  <c r="D11009" i="50"/>
  <c r="A11009" i="50"/>
  <c r="E11008" i="50"/>
  <c r="D11008" i="50"/>
  <c r="A11008" i="50"/>
  <c r="E11007" i="50"/>
  <c r="D11007" i="50"/>
  <c r="A11007" i="50"/>
  <c r="E11006" i="50"/>
  <c r="D11006" i="50"/>
  <c r="A11006" i="50"/>
  <c r="E11005" i="50"/>
  <c r="D11005" i="50"/>
  <c r="A11005" i="50"/>
  <c r="E11004" i="50"/>
  <c r="D11004" i="50"/>
  <c r="A11004" i="50"/>
  <c r="E11003" i="50"/>
  <c r="D11003" i="50"/>
  <c r="A11003" i="50"/>
  <c r="E11002" i="50"/>
  <c r="D11002" i="50"/>
  <c r="A11002" i="50"/>
  <c r="E11001" i="50"/>
  <c r="D11001" i="50"/>
  <c r="A11001" i="50"/>
  <c r="E11000" i="50"/>
  <c r="D11000" i="50"/>
  <c r="A11000" i="50"/>
  <c r="E10999" i="50"/>
  <c r="D10999" i="50"/>
  <c r="A10999" i="50"/>
  <c r="E10998" i="50"/>
  <c r="D10998" i="50"/>
  <c r="A10998" i="50"/>
  <c r="E10997" i="50"/>
  <c r="D10997" i="50"/>
  <c r="A10997" i="50"/>
  <c r="E10996" i="50"/>
  <c r="D10996" i="50"/>
  <c r="A10996" i="50"/>
  <c r="E10995" i="50"/>
  <c r="D10995" i="50"/>
  <c r="A10995" i="50"/>
  <c r="E10994" i="50"/>
  <c r="D10994" i="50"/>
  <c r="A10994" i="50"/>
  <c r="E10993" i="50"/>
  <c r="D10993" i="50"/>
  <c r="A10993" i="50"/>
  <c r="E10992" i="50"/>
  <c r="D10992" i="50"/>
  <c r="A10992" i="50"/>
  <c r="E10991" i="50"/>
  <c r="D10991" i="50"/>
  <c r="A10991" i="50"/>
  <c r="E10990" i="50"/>
  <c r="D10990" i="50"/>
  <c r="A10990" i="50"/>
  <c r="E10989" i="50"/>
  <c r="D10989" i="50"/>
  <c r="A10989" i="50"/>
  <c r="E10988" i="50"/>
  <c r="D10988" i="50"/>
  <c r="A10988" i="50"/>
  <c r="E10987" i="50"/>
  <c r="D10987" i="50"/>
  <c r="A10987" i="50"/>
  <c r="E10986" i="50"/>
  <c r="D10986" i="50"/>
  <c r="A10986" i="50"/>
  <c r="E10985" i="50"/>
  <c r="D10985" i="50"/>
  <c r="A10985" i="50"/>
  <c r="E10984" i="50"/>
  <c r="D10984" i="50"/>
  <c r="A10984" i="50"/>
  <c r="E10983" i="50"/>
  <c r="D10983" i="50"/>
  <c r="A10983" i="50"/>
  <c r="E10982" i="50"/>
  <c r="D10982" i="50"/>
  <c r="A10982" i="50"/>
  <c r="E10981" i="50"/>
  <c r="D10981" i="50"/>
  <c r="A10981" i="50"/>
  <c r="E10980" i="50"/>
  <c r="D10980" i="50"/>
  <c r="A10980" i="50"/>
  <c r="E10979" i="50"/>
  <c r="D10979" i="50"/>
  <c r="A10979" i="50"/>
  <c r="E10978" i="50"/>
  <c r="D10978" i="50"/>
  <c r="A10978" i="50"/>
  <c r="E10977" i="50"/>
  <c r="D10977" i="50"/>
  <c r="A10977" i="50"/>
  <c r="E10976" i="50"/>
  <c r="D10976" i="50"/>
  <c r="A10976" i="50"/>
  <c r="E10975" i="50"/>
  <c r="D10975" i="50"/>
  <c r="A10975" i="50"/>
  <c r="E10974" i="50"/>
  <c r="D10974" i="50"/>
  <c r="A10974" i="50"/>
  <c r="E10973" i="50"/>
  <c r="D10973" i="50"/>
  <c r="A10973" i="50"/>
  <c r="E10972" i="50"/>
  <c r="D10972" i="50"/>
  <c r="A10972" i="50"/>
  <c r="E10971" i="50"/>
  <c r="D10971" i="50"/>
  <c r="A10971" i="50"/>
  <c r="E10970" i="50"/>
  <c r="D10970" i="50"/>
  <c r="A10970" i="50"/>
  <c r="E10969" i="50"/>
  <c r="D10969" i="50"/>
  <c r="A10969" i="50"/>
  <c r="E10968" i="50"/>
  <c r="D10968" i="50"/>
  <c r="A10968" i="50"/>
  <c r="E10967" i="50"/>
  <c r="D10967" i="50"/>
  <c r="A10967" i="50"/>
  <c r="E10966" i="50"/>
  <c r="D10966" i="50"/>
  <c r="A10966" i="50"/>
  <c r="E10965" i="50"/>
  <c r="D10965" i="50"/>
  <c r="A10965" i="50"/>
  <c r="E10964" i="50"/>
  <c r="D10964" i="50"/>
  <c r="A10964" i="50"/>
  <c r="E10963" i="50"/>
  <c r="D10963" i="50"/>
  <c r="A10963" i="50"/>
  <c r="E10962" i="50"/>
  <c r="D10962" i="50"/>
  <c r="A10962" i="50"/>
  <c r="E10961" i="50"/>
  <c r="D10961" i="50"/>
  <c r="A10961" i="50"/>
  <c r="E10960" i="50"/>
  <c r="D10960" i="50"/>
  <c r="A10960" i="50"/>
  <c r="E10959" i="50"/>
  <c r="D10959" i="50"/>
  <c r="A10959" i="50"/>
  <c r="E10958" i="50"/>
  <c r="D10958" i="50"/>
  <c r="A10958" i="50"/>
  <c r="E10957" i="50"/>
  <c r="D10957" i="50"/>
  <c r="A10957" i="50"/>
  <c r="E10956" i="50"/>
  <c r="D10956" i="50"/>
  <c r="A10956" i="50"/>
  <c r="E10955" i="50"/>
  <c r="D10955" i="50"/>
  <c r="A10955" i="50"/>
  <c r="E10954" i="50"/>
  <c r="D10954" i="50"/>
  <c r="A10954" i="50"/>
  <c r="E10953" i="50"/>
  <c r="D10953" i="50"/>
  <c r="A10953" i="50"/>
  <c r="E10952" i="50"/>
  <c r="D10952" i="50"/>
  <c r="A10952" i="50"/>
  <c r="E10951" i="50"/>
  <c r="D10951" i="50"/>
  <c r="A10951" i="50"/>
  <c r="E10950" i="50"/>
  <c r="D10950" i="50"/>
  <c r="A10950" i="50"/>
  <c r="E10949" i="50"/>
  <c r="D10949" i="50"/>
  <c r="A10949" i="50"/>
  <c r="E10948" i="50"/>
  <c r="D10948" i="50"/>
  <c r="A10948" i="50"/>
  <c r="E10947" i="50"/>
  <c r="D10947" i="50"/>
  <c r="A10947" i="50"/>
  <c r="E10946" i="50"/>
  <c r="D10946" i="50"/>
  <c r="A10946" i="50"/>
  <c r="E10945" i="50"/>
  <c r="D10945" i="50"/>
  <c r="A10945" i="50"/>
  <c r="E10944" i="50"/>
  <c r="D10944" i="50"/>
  <c r="A10944" i="50"/>
  <c r="E10943" i="50"/>
  <c r="D10943" i="50"/>
  <c r="A10943" i="50"/>
  <c r="E10942" i="50"/>
  <c r="D10942" i="50"/>
  <c r="A10942" i="50"/>
  <c r="E10941" i="50"/>
  <c r="D10941" i="50"/>
  <c r="A10941" i="50"/>
  <c r="E10940" i="50"/>
  <c r="D10940" i="50"/>
  <c r="A10940" i="50"/>
  <c r="E10939" i="50"/>
  <c r="D10939" i="50"/>
  <c r="A10939" i="50"/>
  <c r="E10938" i="50"/>
  <c r="D10938" i="50"/>
  <c r="A10938" i="50"/>
  <c r="E10937" i="50"/>
  <c r="D10937" i="50"/>
  <c r="A10937" i="50"/>
  <c r="E10936" i="50"/>
  <c r="D10936" i="50"/>
  <c r="A10936" i="50"/>
  <c r="E10935" i="50"/>
  <c r="D10935" i="50"/>
  <c r="A10935" i="50"/>
  <c r="E10934" i="50"/>
  <c r="D10934" i="50"/>
  <c r="A10934" i="50"/>
  <c r="E10933" i="50"/>
  <c r="D10933" i="50"/>
  <c r="A10933" i="50"/>
  <c r="E10932" i="50"/>
  <c r="D10932" i="50"/>
  <c r="A10932" i="50"/>
  <c r="E10931" i="50"/>
  <c r="D10931" i="50"/>
  <c r="A10931" i="50"/>
  <c r="E10930" i="50"/>
  <c r="D10930" i="50"/>
  <c r="A10930" i="50"/>
  <c r="E10929" i="50"/>
  <c r="D10929" i="50"/>
  <c r="A10929" i="50"/>
  <c r="E10928" i="50"/>
  <c r="D10928" i="50"/>
  <c r="A10928" i="50"/>
  <c r="E10927" i="50"/>
  <c r="D10927" i="50"/>
  <c r="A10927" i="50"/>
  <c r="E10926" i="50"/>
  <c r="D10926" i="50"/>
  <c r="A10926" i="50"/>
  <c r="E10925" i="50"/>
  <c r="D10925" i="50"/>
  <c r="A10925" i="50"/>
  <c r="E10924" i="50"/>
  <c r="D10924" i="50"/>
  <c r="A10924" i="50"/>
  <c r="E10923" i="50"/>
  <c r="D10923" i="50"/>
  <c r="A10923" i="50"/>
  <c r="E10922" i="50"/>
  <c r="D10922" i="50"/>
  <c r="A10922" i="50"/>
  <c r="E10921" i="50"/>
  <c r="D10921" i="50"/>
  <c r="A10921" i="50"/>
  <c r="E10920" i="50"/>
  <c r="D10920" i="50"/>
  <c r="A10920" i="50"/>
  <c r="E10919" i="50"/>
  <c r="D10919" i="50"/>
  <c r="A10919" i="50"/>
  <c r="E10918" i="50"/>
  <c r="D10918" i="50"/>
  <c r="A10918" i="50"/>
  <c r="E10917" i="50"/>
  <c r="D10917" i="50"/>
  <c r="A10917" i="50"/>
  <c r="E10916" i="50"/>
  <c r="D10916" i="50"/>
  <c r="A10916" i="50"/>
  <c r="E10915" i="50"/>
  <c r="D10915" i="50"/>
  <c r="A10915" i="50"/>
  <c r="E10914" i="50"/>
  <c r="D10914" i="50"/>
  <c r="A10914" i="50"/>
  <c r="E10913" i="50"/>
  <c r="D10913" i="50"/>
  <c r="A10913" i="50"/>
  <c r="E10912" i="50"/>
  <c r="D10912" i="50"/>
  <c r="A10912" i="50"/>
  <c r="E10911" i="50"/>
  <c r="D10911" i="50"/>
  <c r="A10911" i="50"/>
  <c r="E10910" i="50"/>
  <c r="D10910" i="50"/>
  <c r="A10910" i="50"/>
  <c r="E10909" i="50"/>
  <c r="D10909" i="50"/>
  <c r="A10909" i="50"/>
  <c r="E10908" i="50"/>
  <c r="D10908" i="50"/>
  <c r="A10908" i="50"/>
  <c r="E10907" i="50"/>
  <c r="D10907" i="50"/>
  <c r="A10907" i="50"/>
  <c r="E10906" i="50"/>
  <c r="D10906" i="50"/>
  <c r="A10906" i="50"/>
  <c r="E10905" i="50"/>
  <c r="D10905" i="50"/>
  <c r="A10905" i="50"/>
  <c r="E10904" i="50"/>
  <c r="D10904" i="50"/>
  <c r="A10904" i="50"/>
  <c r="E10903" i="50"/>
  <c r="D10903" i="50"/>
  <c r="A10903" i="50"/>
  <c r="E10902" i="50"/>
  <c r="D10902" i="50"/>
  <c r="A10902" i="50"/>
  <c r="E10901" i="50"/>
  <c r="D10901" i="50"/>
  <c r="A10901" i="50"/>
  <c r="E10900" i="50"/>
  <c r="D10900" i="50"/>
  <c r="A10900" i="50"/>
  <c r="E10899" i="50"/>
  <c r="D10899" i="50"/>
  <c r="A10899" i="50"/>
  <c r="E10898" i="50"/>
  <c r="D10898" i="50"/>
  <c r="A10898" i="50"/>
  <c r="E10897" i="50"/>
  <c r="D10897" i="50"/>
  <c r="A10897" i="50"/>
  <c r="E10896" i="50"/>
  <c r="D10896" i="50"/>
  <c r="A10896" i="50"/>
  <c r="E10895" i="50"/>
  <c r="D10895" i="50"/>
  <c r="A10895" i="50"/>
  <c r="E10894" i="50"/>
  <c r="D10894" i="50"/>
  <c r="A10894" i="50"/>
  <c r="E10893" i="50"/>
  <c r="D10893" i="50"/>
  <c r="A10893" i="50"/>
  <c r="E10892" i="50"/>
  <c r="D10892" i="50"/>
  <c r="A10892" i="50"/>
  <c r="E10891" i="50"/>
  <c r="D10891" i="50"/>
  <c r="A10891" i="50"/>
  <c r="E10890" i="50"/>
  <c r="D10890" i="50"/>
  <c r="A10890" i="50"/>
  <c r="E10889" i="50"/>
  <c r="D10889" i="50"/>
  <c r="A10889" i="50"/>
  <c r="E10888" i="50"/>
  <c r="D10888" i="50"/>
  <c r="A10888" i="50"/>
  <c r="E10887" i="50"/>
  <c r="D10887" i="50"/>
  <c r="A10887" i="50"/>
  <c r="E10886" i="50"/>
  <c r="D10886" i="50"/>
  <c r="A10886" i="50"/>
  <c r="E10885" i="50"/>
  <c r="D10885" i="50"/>
  <c r="A10885" i="50"/>
  <c r="E10884" i="50"/>
  <c r="D10884" i="50"/>
  <c r="A10884" i="50"/>
  <c r="E10883" i="50"/>
  <c r="D10883" i="50"/>
  <c r="A10883" i="50"/>
  <c r="E10882" i="50"/>
  <c r="D10882" i="50"/>
  <c r="A10882" i="50"/>
  <c r="E10881" i="50"/>
  <c r="D10881" i="50"/>
  <c r="A10881" i="50"/>
  <c r="E10880" i="50"/>
  <c r="D10880" i="50"/>
  <c r="A10880" i="50"/>
  <c r="E10879" i="50"/>
  <c r="D10879" i="50"/>
  <c r="A10879" i="50"/>
  <c r="E10878" i="50"/>
  <c r="D10878" i="50"/>
  <c r="A10878" i="50"/>
  <c r="E10877" i="50"/>
  <c r="D10877" i="50"/>
  <c r="A10877" i="50"/>
  <c r="E10876" i="50"/>
  <c r="D10876" i="50"/>
  <c r="A10876" i="50"/>
  <c r="E10875" i="50"/>
  <c r="D10875" i="50"/>
  <c r="A10875" i="50"/>
  <c r="E10874" i="50"/>
  <c r="D10874" i="50"/>
  <c r="A10874" i="50"/>
  <c r="E10873" i="50"/>
  <c r="D10873" i="50"/>
  <c r="A10873" i="50"/>
  <c r="E10872" i="50"/>
  <c r="D10872" i="50"/>
  <c r="A10872" i="50"/>
  <c r="E10871" i="50"/>
  <c r="D10871" i="50"/>
  <c r="A10871" i="50"/>
  <c r="E10870" i="50"/>
  <c r="D10870" i="50"/>
  <c r="A10870" i="50"/>
  <c r="E10869" i="50"/>
  <c r="D10869" i="50"/>
  <c r="A10869" i="50"/>
  <c r="E10868" i="50"/>
  <c r="D10868" i="50"/>
  <c r="A10868" i="50"/>
  <c r="E10867" i="50"/>
  <c r="D10867" i="50"/>
  <c r="A10867" i="50"/>
  <c r="E10866" i="50"/>
  <c r="D10866" i="50"/>
  <c r="A10866" i="50"/>
  <c r="E10865" i="50"/>
  <c r="D10865" i="50"/>
  <c r="A10865" i="50"/>
  <c r="E10864" i="50"/>
  <c r="D10864" i="50"/>
  <c r="A10864" i="50"/>
  <c r="E10863" i="50"/>
  <c r="D10863" i="50"/>
  <c r="A10863" i="50"/>
  <c r="E10862" i="50"/>
  <c r="D10862" i="50"/>
  <c r="A10862" i="50"/>
  <c r="E10861" i="50"/>
  <c r="D10861" i="50"/>
  <c r="A10861" i="50"/>
  <c r="E10860" i="50"/>
  <c r="D10860" i="50"/>
  <c r="A10860" i="50"/>
  <c r="E10859" i="50"/>
  <c r="D10859" i="50"/>
  <c r="A10859" i="50"/>
  <c r="E10858" i="50"/>
  <c r="D10858" i="50"/>
  <c r="A10858" i="50"/>
  <c r="E10857" i="50"/>
  <c r="D10857" i="50"/>
  <c r="A10857" i="50"/>
  <c r="E10856" i="50"/>
  <c r="D10856" i="50"/>
  <c r="A10856" i="50"/>
  <c r="E10855" i="50"/>
  <c r="D10855" i="50"/>
  <c r="A10855" i="50"/>
  <c r="E10854" i="50"/>
  <c r="D10854" i="50"/>
  <c r="A10854" i="50"/>
  <c r="E10853" i="50"/>
  <c r="D10853" i="50"/>
  <c r="A10853" i="50"/>
  <c r="E10852" i="50"/>
  <c r="D10852" i="50"/>
  <c r="A10852" i="50"/>
  <c r="E10851" i="50"/>
  <c r="D10851" i="50"/>
  <c r="A10851" i="50"/>
  <c r="E10850" i="50"/>
  <c r="D10850" i="50"/>
  <c r="A10850" i="50"/>
  <c r="E10849" i="50"/>
  <c r="D10849" i="50"/>
  <c r="A10849" i="50"/>
  <c r="E10848" i="50"/>
  <c r="D10848" i="50"/>
  <c r="A10848" i="50"/>
  <c r="E10847" i="50"/>
  <c r="D10847" i="50"/>
  <c r="A10847" i="50"/>
  <c r="E10846" i="50"/>
  <c r="D10846" i="50"/>
  <c r="A10846" i="50"/>
  <c r="E10845" i="50"/>
  <c r="D10845" i="50"/>
  <c r="A10845" i="50"/>
  <c r="E10844" i="50"/>
  <c r="D10844" i="50"/>
  <c r="A10844" i="50"/>
  <c r="E10843" i="50"/>
  <c r="D10843" i="50"/>
  <c r="A10843" i="50"/>
  <c r="E10842" i="50"/>
  <c r="D10842" i="50"/>
  <c r="A10842" i="50"/>
  <c r="E10841" i="50"/>
  <c r="D10841" i="50"/>
  <c r="A10841" i="50"/>
  <c r="E10840" i="50"/>
  <c r="D10840" i="50"/>
  <c r="A10840" i="50"/>
  <c r="E10839" i="50"/>
  <c r="D10839" i="50"/>
  <c r="A10839" i="50"/>
  <c r="E10838" i="50"/>
  <c r="D10838" i="50"/>
  <c r="A10838" i="50"/>
  <c r="E10837" i="50"/>
  <c r="D10837" i="50"/>
  <c r="A10837" i="50"/>
  <c r="E10836" i="50"/>
  <c r="D10836" i="50"/>
  <c r="A10836" i="50"/>
  <c r="E10835" i="50"/>
  <c r="D10835" i="50"/>
  <c r="A10835" i="50"/>
  <c r="E10834" i="50"/>
  <c r="D10834" i="50"/>
  <c r="A10834" i="50"/>
  <c r="E10833" i="50"/>
  <c r="D10833" i="50"/>
  <c r="A10833" i="50"/>
  <c r="E10832" i="50"/>
  <c r="D10832" i="50"/>
  <c r="A10832" i="50"/>
  <c r="E10831" i="50"/>
  <c r="D10831" i="50"/>
  <c r="A10831" i="50"/>
  <c r="E10830" i="50"/>
  <c r="D10830" i="50"/>
  <c r="A10830" i="50"/>
  <c r="E10829" i="50"/>
  <c r="D10829" i="50"/>
  <c r="A10829" i="50"/>
  <c r="E10828" i="50"/>
  <c r="D10828" i="50"/>
  <c r="A10828" i="50"/>
  <c r="E10827" i="50"/>
  <c r="D10827" i="50"/>
  <c r="A10827" i="50"/>
  <c r="E10826" i="50"/>
  <c r="D10826" i="50"/>
  <c r="A10826" i="50"/>
  <c r="E10825" i="50"/>
  <c r="D10825" i="50"/>
  <c r="A10825" i="50"/>
  <c r="E10824" i="50"/>
  <c r="D10824" i="50"/>
  <c r="A10824" i="50"/>
  <c r="E10823" i="50"/>
  <c r="D10823" i="50"/>
  <c r="A10823" i="50"/>
  <c r="E10822" i="50"/>
  <c r="D10822" i="50"/>
  <c r="A10822" i="50"/>
  <c r="E10821" i="50"/>
  <c r="D10821" i="50"/>
  <c r="A10821" i="50"/>
  <c r="E10820" i="50"/>
  <c r="D10820" i="50"/>
  <c r="A10820" i="50"/>
  <c r="E10819" i="50"/>
  <c r="D10819" i="50"/>
  <c r="A10819" i="50"/>
  <c r="E10818" i="50"/>
  <c r="D10818" i="50"/>
  <c r="A10818" i="50"/>
  <c r="E10817" i="50"/>
  <c r="D10817" i="50"/>
  <c r="A10817" i="50"/>
  <c r="E10816" i="50"/>
  <c r="D10816" i="50"/>
  <c r="A10816" i="50"/>
  <c r="E10815" i="50"/>
  <c r="D10815" i="50"/>
  <c r="A10815" i="50"/>
  <c r="E10814" i="50"/>
  <c r="D10814" i="50"/>
  <c r="A10814" i="50"/>
  <c r="E10813" i="50"/>
  <c r="D10813" i="50"/>
  <c r="A10813" i="50"/>
  <c r="E10812" i="50"/>
  <c r="D10812" i="50"/>
  <c r="A10812" i="50"/>
  <c r="E10811" i="50"/>
  <c r="D10811" i="50"/>
  <c r="A10811" i="50"/>
  <c r="E10810" i="50"/>
  <c r="D10810" i="50"/>
  <c r="A10810" i="50"/>
  <c r="E10809" i="50"/>
  <c r="D10809" i="50"/>
  <c r="A10809" i="50"/>
  <c r="E10808" i="50"/>
  <c r="D10808" i="50"/>
  <c r="A10808" i="50"/>
  <c r="E10807" i="50"/>
  <c r="D10807" i="50"/>
  <c r="A10807" i="50"/>
  <c r="E10806" i="50"/>
  <c r="D10806" i="50"/>
  <c r="A10806" i="50"/>
  <c r="E10805" i="50"/>
  <c r="D10805" i="50"/>
  <c r="A10805" i="50"/>
  <c r="E10804" i="50"/>
  <c r="D10804" i="50"/>
  <c r="A10804" i="50"/>
  <c r="E10803" i="50"/>
  <c r="D10803" i="50"/>
  <c r="A10803" i="50"/>
  <c r="E10802" i="50"/>
  <c r="D10802" i="50"/>
  <c r="A10802" i="50"/>
  <c r="E10801" i="50"/>
  <c r="D10801" i="50"/>
  <c r="A10801" i="50"/>
  <c r="E10800" i="50"/>
  <c r="D10800" i="50"/>
  <c r="A10800" i="50"/>
  <c r="E10799" i="50"/>
  <c r="D10799" i="50"/>
  <c r="A10799" i="50"/>
  <c r="E10798" i="50"/>
  <c r="D10798" i="50"/>
  <c r="A10798" i="50"/>
  <c r="E10797" i="50"/>
  <c r="D10797" i="50"/>
  <c r="A10797" i="50"/>
  <c r="E10796" i="50"/>
  <c r="D10796" i="50"/>
  <c r="A10796" i="50"/>
  <c r="E10795" i="50"/>
  <c r="D10795" i="50"/>
  <c r="A10795" i="50"/>
  <c r="E10794" i="50"/>
  <c r="D10794" i="50"/>
  <c r="A10794" i="50"/>
  <c r="E10793" i="50"/>
  <c r="D10793" i="50"/>
  <c r="A10793" i="50"/>
  <c r="E10792" i="50"/>
  <c r="D10792" i="50"/>
  <c r="A10792" i="50"/>
  <c r="E10791" i="50"/>
  <c r="D10791" i="50"/>
  <c r="A10791" i="50"/>
  <c r="E10790" i="50"/>
  <c r="D10790" i="50"/>
  <c r="A10790" i="50"/>
  <c r="E10789" i="50"/>
  <c r="D10789" i="50"/>
  <c r="A10789" i="50"/>
  <c r="E10788" i="50"/>
  <c r="D10788" i="50"/>
  <c r="A10788" i="50"/>
  <c r="E10787" i="50"/>
  <c r="D10787" i="50"/>
  <c r="A10787" i="50"/>
  <c r="E10786" i="50"/>
  <c r="D10786" i="50"/>
  <c r="A10786" i="50"/>
  <c r="E10785" i="50"/>
  <c r="D10785" i="50"/>
  <c r="A10785" i="50"/>
  <c r="E10784" i="50"/>
  <c r="D10784" i="50"/>
  <c r="A10784" i="50"/>
  <c r="E10783" i="50"/>
  <c r="D10783" i="50"/>
  <c r="A10783" i="50"/>
  <c r="E10782" i="50"/>
  <c r="D10782" i="50"/>
  <c r="A10782" i="50"/>
  <c r="E10781" i="50"/>
  <c r="D10781" i="50"/>
  <c r="A10781" i="50"/>
  <c r="E10780" i="50"/>
  <c r="D10780" i="50"/>
  <c r="A10780" i="50"/>
  <c r="E10779" i="50"/>
  <c r="D10779" i="50"/>
  <c r="A10779" i="50"/>
  <c r="E10778" i="50"/>
  <c r="D10778" i="50"/>
  <c r="A10778" i="50"/>
  <c r="E10777" i="50"/>
  <c r="D10777" i="50"/>
  <c r="A10777" i="50"/>
  <c r="E10776" i="50"/>
  <c r="D10776" i="50"/>
  <c r="A10776" i="50"/>
  <c r="E10775" i="50"/>
  <c r="D10775" i="50"/>
  <c r="A10775" i="50"/>
  <c r="E10774" i="50"/>
  <c r="D10774" i="50"/>
  <c r="A10774" i="50"/>
  <c r="E10773" i="50"/>
  <c r="D10773" i="50"/>
  <c r="A10773" i="50"/>
  <c r="E10772" i="50"/>
  <c r="D10772" i="50"/>
  <c r="A10772" i="50"/>
  <c r="E10771" i="50"/>
  <c r="D10771" i="50"/>
  <c r="A10771" i="50"/>
  <c r="E10770" i="50"/>
  <c r="D10770" i="50"/>
  <c r="A10770" i="50"/>
  <c r="E10769" i="50"/>
  <c r="D10769" i="50"/>
  <c r="A10769" i="50"/>
  <c r="E10768" i="50"/>
  <c r="D10768" i="50"/>
  <c r="A10768" i="50"/>
  <c r="E10767" i="50"/>
  <c r="D10767" i="50"/>
  <c r="A10767" i="50"/>
  <c r="E10766" i="50"/>
  <c r="D10766" i="50"/>
  <c r="A10766" i="50"/>
  <c r="E10765" i="50"/>
  <c r="D10765" i="50"/>
  <c r="A10765" i="50"/>
  <c r="E10764" i="50"/>
  <c r="D10764" i="50"/>
  <c r="A10764" i="50"/>
  <c r="E10763" i="50"/>
  <c r="D10763" i="50"/>
  <c r="A10763" i="50"/>
  <c r="E10762" i="50"/>
  <c r="D10762" i="50"/>
  <c r="A10762" i="50"/>
  <c r="E10761" i="50"/>
  <c r="D10761" i="50"/>
  <c r="A10761" i="50"/>
  <c r="E10760" i="50"/>
  <c r="D10760" i="50"/>
  <c r="A10760" i="50"/>
  <c r="E10759" i="50"/>
  <c r="D10759" i="50"/>
  <c r="A10759" i="50"/>
  <c r="E10758" i="50"/>
  <c r="D10758" i="50"/>
  <c r="A10758" i="50"/>
  <c r="E10757" i="50"/>
  <c r="D10757" i="50"/>
  <c r="A10757" i="50"/>
  <c r="E10756" i="50"/>
  <c r="D10756" i="50"/>
  <c r="A10756" i="50"/>
  <c r="E10755" i="50"/>
  <c r="D10755" i="50"/>
  <c r="A10755" i="50"/>
  <c r="E10754" i="50"/>
  <c r="D10754" i="50"/>
  <c r="A10754" i="50"/>
  <c r="E10753" i="50"/>
  <c r="D10753" i="50"/>
  <c r="A10753" i="50"/>
  <c r="E10752" i="50"/>
  <c r="D10752" i="50"/>
  <c r="A10752" i="50"/>
  <c r="E10751" i="50"/>
  <c r="D10751" i="50"/>
  <c r="A10751" i="50"/>
  <c r="E10750" i="50"/>
  <c r="D10750" i="50"/>
  <c r="A10750" i="50"/>
  <c r="E10749" i="50"/>
  <c r="D10749" i="50"/>
  <c r="A10749" i="50"/>
  <c r="E10748" i="50"/>
  <c r="D10748" i="50"/>
  <c r="A10748" i="50"/>
  <c r="E10747" i="50"/>
  <c r="D10747" i="50"/>
  <c r="A10747" i="50"/>
  <c r="E10746" i="50"/>
  <c r="D10746" i="50"/>
  <c r="A10746" i="50"/>
  <c r="E10745" i="50"/>
  <c r="D10745" i="50"/>
  <c r="A10745" i="50"/>
  <c r="E10744" i="50"/>
  <c r="D10744" i="50"/>
  <c r="A10744" i="50"/>
  <c r="E10743" i="50"/>
  <c r="D10743" i="50"/>
  <c r="A10743" i="50"/>
  <c r="E10742" i="50"/>
  <c r="D10742" i="50"/>
  <c r="A10742" i="50"/>
  <c r="E10741" i="50"/>
  <c r="D10741" i="50"/>
  <c r="A10741" i="50"/>
  <c r="E10740" i="50"/>
  <c r="D10740" i="50"/>
  <c r="A10740" i="50"/>
  <c r="E10739" i="50"/>
  <c r="D10739" i="50"/>
  <c r="A10739" i="50"/>
  <c r="E10738" i="50"/>
  <c r="D10738" i="50"/>
  <c r="A10738" i="50"/>
  <c r="E10737" i="50"/>
  <c r="D10737" i="50"/>
  <c r="A10737" i="50"/>
  <c r="E10736" i="50"/>
  <c r="D10736" i="50"/>
  <c r="A10736" i="50"/>
  <c r="E10735" i="50"/>
  <c r="D10735" i="50"/>
  <c r="A10735" i="50"/>
  <c r="E10734" i="50"/>
  <c r="D10734" i="50"/>
  <c r="A10734" i="50"/>
  <c r="E10733" i="50"/>
  <c r="D10733" i="50"/>
  <c r="A10733" i="50"/>
  <c r="E10732" i="50"/>
  <c r="D10732" i="50"/>
  <c r="A10732" i="50"/>
  <c r="E10731" i="50"/>
  <c r="D10731" i="50"/>
  <c r="A10731" i="50"/>
  <c r="E10730" i="50"/>
  <c r="D10730" i="50"/>
  <c r="A10730" i="50"/>
  <c r="E10729" i="50"/>
  <c r="D10729" i="50"/>
  <c r="A10729" i="50"/>
  <c r="E10728" i="50"/>
  <c r="D10728" i="50"/>
  <c r="A10728" i="50"/>
  <c r="E10727" i="50"/>
  <c r="D10727" i="50"/>
  <c r="A10727" i="50"/>
  <c r="E10726" i="50"/>
  <c r="D10726" i="50"/>
  <c r="A10726" i="50"/>
  <c r="E10725" i="50"/>
  <c r="D10725" i="50"/>
  <c r="A10725" i="50"/>
  <c r="E10724" i="50"/>
  <c r="D10724" i="50"/>
  <c r="A10724" i="50"/>
  <c r="E10723" i="50"/>
  <c r="D10723" i="50"/>
  <c r="A10723" i="50"/>
  <c r="E10722" i="50"/>
  <c r="D10722" i="50"/>
  <c r="A10722" i="50"/>
  <c r="E10721" i="50"/>
  <c r="D10721" i="50"/>
  <c r="A10721" i="50"/>
  <c r="E10720" i="50"/>
  <c r="D10720" i="50"/>
  <c r="A10720" i="50"/>
  <c r="E10719" i="50"/>
  <c r="D10719" i="50"/>
  <c r="A10719" i="50"/>
  <c r="E10718" i="50"/>
  <c r="D10718" i="50"/>
  <c r="A10718" i="50"/>
  <c r="E10717" i="50"/>
  <c r="D10717" i="50"/>
  <c r="A10717" i="50"/>
  <c r="E10716" i="50"/>
  <c r="D10716" i="50"/>
  <c r="A10716" i="50"/>
  <c r="E10715" i="50"/>
  <c r="D10715" i="50"/>
  <c r="A10715" i="50"/>
  <c r="E10714" i="50"/>
  <c r="D10714" i="50"/>
  <c r="A10714" i="50"/>
  <c r="E10713" i="50"/>
  <c r="D10713" i="50"/>
  <c r="A10713" i="50"/>
  <c r="E10712" i="50"/>
  <c r="D10712" i="50"/>
  <c r="A10712" i="50"/>
  <c r="E10711" i="50"/>
  <c r="D10711" i="50"/>
  <c r="A10711" i="50"/>
  <c r="E10710" i="50"/>
  <c r="D10710" i="50"/>
  <c r="A10710" i="50"/>
  <c r="E10709" i="50"/>
  <c r="D10709" i="50"/>
  <c r="A10709" i="50"/>
  <c r="E10708" i="50"/>
  <c r="D10708" i="50"/>
  <c r="A10708" i="50"/>
  <c r="E10707" i="50"/>
  <c r="D10707" i="50"/>
  <c r="A10707" i="50"/>
  <c r="E10706" i="50"/>
  <c r="D10706" i="50"/>
  <c r="A10706" i="50"/>
  <c r="E10705" i="50"/>
  <c r="D10705" i="50"/>
  <c r="A10705" i="50"/>
  <c r="E10704" i="50"/>
  <c r="D10704" i="50"/>
  <c r="A10704" i="50"/>
  <c r="E10703" i="50"/>
  <c r="D10703" i="50"/>
  <c r="A10703" i="50"/>
  <c r="E10702" i="50"/>
  <c r="D10702" i="50"/>
  <c r="A10702" i="50"/>
  <c r="E10701" i="50"/>
  <c r="D10701" i="50"/>
  <c r="A10701" i="50"/>
  <c r="E10700" i="50"/>
  <c r="D10700" i="50"/>
  <c r="A10700" i="50"/>
  <c r="E10699" i="50"/>
  <c r="D10699" i="50"/>
  <c r="A10699" i="50"/>
  <c r="E10698" i="50"/>
  <c r="D10698" i="50"/>
  <c r="A10698" i="50"/>
  <c r="E10697" i="50"/>
  <c r="D10697" i="50"/>
  <c r="A10697" i="50"/>
  <c r="E10696" i="50"/>
  <c r="D10696" i="50"/>
  <c r="A10696" i="50"/>
  <c r="E10695" i="50"/>
  <c r="D10695" i="50"/>
  <c r="A10695" i="50"/>
  <c r="E10694" i="50"/>
  <c r="D10694" i="50"/>
  <c r="A10694" i="50"/>
  <c r="E10693" i="50"/>
  <c r="D10693" i="50"/>
  <c r="A10693" i="50"/>
  <c r="E10692" i="50"/>
  <c r="D10692" i="50"/>
  <c r="A10692" i="50"/>
  <c r="E10691" i="50"/>
  <c r="D10691" i="50"/>
  <c r="A10691" i="50"/>
  <c r="E10690" i="50"/>
  <c r="D10690" i="50"/>
  <c r="A10690" i="50"/>
  <c r="E10689" i="50"/>
  <c r="D10689" i="50"/>
  <c r="A10689" i="50"/>
  <c r="E10688" i="50"/>
  <c r="D10688" i="50"/>
  <c r="A10688" i="50"/>
  <c r="E10687" i="50"/>
  <c r="D10687" i="50"/>
  <c r="A10687" i="50"/>
  <c r="E10686" i="50"/>
  <c r="D10686" i="50"/>
  <c r="A10686" i="50"/>
  <c r="E10685" i="50"/>
  <c r="D10685" i="50"/>
  <c r="A10685" i="50"/>
  <c r="E10684" i="50"/>
  <c r="D10684" i="50"/>
  <c r="A10684" i="50"/>
  <c r="E10683" i="50"/>
  <c r="D10683" i="50"/>
  <c r="A10683" i="50"/>
  <c r="E10682" i="50"/>
  <c r="D10682" i="50"/>
  <c r="A10682" i="50"/>
  <c r="E10681" i="50"/>
  <c r="D10681" i="50"/>
  <c r="A10681" i="50"/>
  <c r="E10680" i="50"/>
  <c r="D10680" i="50"/>
  <c r="A10680" i="50"/>
  <c r="E10679" i="50"/>
  <c r="D10679" i="50"/>
  <c r="A10679" i="50"/>
  <c r="E10678" i="50"/>
  <c r="D10678" i="50"/>
  <c r="A10678" i="50"/>
  <c r="E10677" i="50"/>
  <c r="D10677" i="50"/>
  <c r="A10677" i="50"/>
  <c r="E10676" i="50"/>
  <c r="D10676" i="50"/>
  <c r="A10676" i="50"/>
  <c r="E10675" i="50"/>
  <c r="D10675" i="50"/>
  <c r="A10675" i="50"/>
  <c r="E10674" i="50"/>
  <c r="D10674" i="50"/>
  <c r="A10674" i="50"/>
  <c r="E10673" i="50"/>
  <c r="D10673" i="50"/>
  <c r="A10673" i="50"/>
  <c r="E10672" i="50"/>
  <c r="D10672" i="50"/>
  <c r="A10672" i="50"/>
  <c r="E10671" i="50"/>
  <c r="D10671" i="50"/>
  <c r="A10671" i="50"/>
  <c r="E10670" i="50"/>
  <c r="D10670" i="50"/>
  <c r="A10670" i="50"/>
  <c r="E10669" i="50"/>
  <c r="D10669" i="50"/>
  <c r="A10669" i="50"/>
  <c r="E10668" i="50"/>
  <c r="D10668" i="50"/>
  <c r="A10668" i="50"/>
  <c r="E10667" i="50"/>
  <c r="D10667" i="50"/>
  <c r="A10667" i="50"/>
  <c r="E10666" i="50"/>
  <c r="D10666" i="50"/>
  <c r="A10666" i="50"/>
  <c r="E10665" i="50"/>
  <c r="D10665" i="50"/>
  <c r="A10665" i="50"/>
  <c r="E10664" i="50"/>
  <c r="D10664" i="50"/>
  <c r="A10664" i="50"/>
  <c r="E10663" i="50"/>
  <c r="D10663" i="50"/>
  <c r="A10663" i="50"/>
  <c r="E10662" i="50"/>
  <c r="D10662" i="50"/>
  <c r="A10662" i="50"/>
  <c r="E10661" i="50"/>
  <c r="D10661" i="50"/>
  <c r="A10661" i="50"/>
  <c r="E10660" i="50"/>
  <c r="D10660" i="50"/>
  <c r="A10660" i="50"/>
  <c r="E10659" i="50"/>
  <c r="D10659" i="50"/>
  <c r="A10659" i="50"/>
  <c r="E10658" i="50"/>
  <c r="D10658" i="50"/>
  <c r="A10658" i="50"/>
  <c r="E10657" i="50"/>
  <c r="D10657" i="50"/>
  <c r="A10657" i="50"/>
  <c r="E10656" i="50"/>
  <c r="D10656" i="50"/>
  <c r="A10656" i="50"/>
  <c r="E10655" i="50"/>
  <c r="D10655" i="50"/>
  <c r="A10655" i="50"/>
  <c r="E10654" i="50"/>
  <c r="D10654" i="50"/>
  <c r="A10654" i="50"/>
  <c r="E10653" i="50"/>
  <c r="D10653" i="50"/>
  <c r="A10653" i="50"/>
  <c r="E10652" i="50"/>
  <c r="D10652" i="50"/>
  <c r="A10652" i="50"/>
  <c r="E10651" i="50"/>
  <c r="D10651" i="50"/>
  <c r="A10651" i="50"/>
  <c r="E10650" i="50"/>
  <c r="D10650" i="50"/>
  <c r="A10650" i="50"/>
  <c r="E10649" i="50"/>
  <c r="D10649" i="50"/>
  <c r="A10649" i="50"/>
  <c r="E10648" i="50"/>
  <c r="D10648" i="50"/>
  <c r="A10648" i="50"/>
  <c r="E10647" i="50"/>
  <c r="D10647" i="50"/>
  <c r="A10647" i="50"/>
  <c r="E10646" i="50"/>
  <c r="D10646" i="50"/>
  <c r="A10646" i="50"/>
  <c r="E10645" i="50"/>
  <c r="D10645" i="50"/>
  <c r="A10645" i="50"/>
  <c r="E10644" i="50"/>
  <c r="D10644" i="50"/>
  <c r="A10644" i="50"/>
  <c r="E10643" i="50"/>
  <c r="D10643" i="50"/>
  <c r="A10643" i="50"/>
  <c r="E10642" i="50"/>
  <c r="D10642" i="50"/>
  <c r="A10642" i="50"/>
  <c r="E10641" i="50"/>
  <c r="D10641" i="50"/>
  <c r="A10641" i="50"/>
  <c r="E10640" i="50"/>
  <c r="D10640" i="50"/>
  <c r="A10640" i="50"/>
  <c r="E10639" i="50"/>
  <c r="D10639" i="50"/>
  <c r="A10639" i="50"/>
  <c r="E10638" i="50"/>
  <c r="D10638" i="50"/>
  <c r="A10638" i="50"/>
  <c r="E10637" i="50"/>
  <c r="D10637" i="50"/>
  <c r="A10637" i="50"/>
  <c r="E10636" i="50"/>
  <c r="D10636" i="50"/>
  <c r="A10636" i="50"/>
  <c r="E10635" i="50"/>
  <c r="D10635" i="50"/>
  <c r="A10635" i="50"/>
  <c r="E10634" i="50"/>
  <c r="D10634" i="50"/>
  <c r="A10634" i="50"/>
  <c r="E10633" i="50"/>
  <c r="D10633" i="50"/>
  <c r="A10633" i="50"/>
  <c r="E10632" i="50"/>
  <c r="D10632" i="50"/>
  <c r="A10632" i="50"/>
  <c r="E10631" i="50"/>
  <c r="D10631" i="50"/>
  <c r="A10631" i="50"/>
  <c r="E10630" i="50"/>
  <c r="D10630" i="50"/>
  <c r="A10630" i="50"/>
  <c r="E10629" i="50"/>
  <c r="D10629" i="50"/>
  <c r="A10629" i="50"/>
  <c r="E10628" i="50"/>
  <c r="D10628" i="50"/>
  <c r="A10628" i="50"/>
  <c r="E10627" i="50"/>
  <c r="D10627" i="50"/>
  <c r="A10627" i="50"/>
  <c r="E10626" i="50"/>
  <c r="D10626" i="50"/>
  <c r="A10626" i="50"/>
  <c r="E10625" i="50"/>
  <c r="D10625" i="50"/>
  <c r="A10625" i="50"/>
  <c r="E10624" i="50"/>
  <c r="D10624" i="50"/>
  <c r="A10624" i="50"/>
  <c r="E10623" i="50"/>
  <c r="D10623" i="50"/>
  <c r="A10623" i="50"/>
  <c r="E10622" i="50"/>
  <c r="D10622" i="50"/>
  <c r="A10622" i="50"/>
  <c r="E10621" i="50"/>
  <c r="D10621" i="50"/>
  <c r="A10621" i="50"/>
  <c r="E10620" i="50"/>
  <c r="D10620" i="50"/>
  <c r="A10620" i="50"/>
  <c r="E10619" i="50"/>
  <c r="D10619" i="50"/>
  <c r="A10619" i="50"/>
  <c r="E10618" i="50"/>
  <c r="D10618" i="50"/>
  <c r="A10618" i="50"/>
  <c r="E10617" i="50"/>
  <c r="D10617" i="50"/>
  <c r="A10617" i="50"/>
  <c r="E10616" i="50"/>
  <c r="D10616" i="50"/>
  <c r="A10616" i="50"/>
  <c r="E10615" i="50"/>
  <c r="D10615" i="50"/>
  <c r="A10615" i="50"/>
  <c r="E10614" i="50"/>
  <c r="D10614" i="50"/>
  <c r="A10614" i="50"/>
  <c r="E10613" i="50"/>
  <c r="D10613" i="50"/>
  <c r="A10613" i="50"/>
  <c r="E10612" i="50"/>
  <c r="D10612" i="50"/>
  <c r="A10612" i="50"/>
  <c r="E10611" i="50"/>
  <c r="D10611" i="50"/>
  <c r="A10611" i="50"/>
  <c r="E10610" i="50"/>
  <c r="D10610" i="50"/>
  <c r="A10610" i="50"/>
  <c r="E10609" i="50"/>
  <c r="D10609" i="50"/>
  <c r="A10609" i="50"/>
  <c r="E10608" i="50"/>
  <c r="D10608" i="50"/>
  <c r="A10608" i="50"/>
  <c r="E10607" i="50"/>
  <c r="D10607" i="50"/>
  <c r="A10607" i="50"/>
  <c r="E10606" i="50"/>
  <c r="D10606" i="50"/>
  <c r="A10606" i="50"/>
  <c r="E10605" i="50"/>
  <c r="D10605" i="50"/>
  <c r="A10605" i="50"/>
  <c r="E10604" i="50"/>
  <c r="D10604" i="50"/>
  <c r="A10604" i="50"/>
  <c r="E10603" i="50"/>
  <c r="D10603" i="50"/>
  <c r="A10603" i="50"/>
  <c r="E10602" i="50"/>
  <c r="D10602" i="50"/>
  <c r="A10602" i="50"/>
  <c r="E10601" i="50"/>
  <c r="D10601" i="50"/>
  <c r="A10601" i="50"/>
  <c r="E10600" i="50"/>
  <c r="D10600" i="50"/>
  <c r="A10600" i="50"/>
  <c r="E10599" i="50"/>
  <c r="D10599" i="50"/>
  <c r="A10599" i="50"/>
  <c r="E10598" i="50"/>
  <c r="D10598" i="50"/>
  <c r="A10598" i="50"/>
  <c r="E10597" i="50"/>
  <c r="D10597" i="50"/>
  <c r="A10597" i="50"/>
  <c r="E10596" i="50"/>
  <c r="D10596" i="50"/>
  <c r="A10596" i="50"/>
  <c r="E10595" i="50"/>
  <c r="D10595" i="50"/>
  <c r="A10595" i="50"/>
  <c r="E10594" i="50"/>
  <c r="D10594" i="50"/>
  <c r="A10594" i="50"/>
  <c r="E10593" i="50"/>
  <c r="D10593" i="50"/>
  <c r="A10593" i="50"/>
  <c r="E10592" i="50"/>
  <c r="D10592" i="50"/>
  <c r="A10592" i="50"/>
  <c r="E10591" i="50"/>
  <c r="D10591" i="50"/>
  <c r="A10591" i="50"/>
  <c r="E10590" i="50"/>
  <c r="D10590" i="50"/>
  <c r="A10590" i="50"/>
  <c r="E10589" i="50"/>
  <c r="D10589" i="50"/>
  <c r="A10589" i="50"/>
  <c r="E10588" i="50"/>
  <c r="D10588" i="50"/>
  <c r="A10588" i="50"/>
  <c r="E10587" i="50"/>
  <c r="D10587" i="50"/>
  <c r="A10587" i="50"/>
  <c r="E10586" i="50"/>
  <c r="D10586" i="50"/>
  <c r="A10586" i="50"/>
  <c r="E10585" i="50"/>
  <c r="D10585" i="50"/>
  <c r="A10585" i="50"/>
  <c r="E10584" i="50"/>
  <c r="D10584" i="50"/>
  <c r="A10584" i="50"/>
  <c r="E10583" i="50"/>
  <c r="D10583" i="50"/>
  <c r="A10583" i="50"/>
  <c r="E10582" i="50"/>
  <c r="D10582" i="50"/>
  <c r="A10582" i="50"/>
  <c r="E10581" i="50"/>
  <c r="D10581" i="50"/>
  <c r="A10581" i="50"/>
  <c r="E10580" i="50"/>
  <c r="D10580" i="50"/>
  <c r="A10580" i="50"/>
  <c r="E10579" i="50"/>
  <c r="D10579" i="50"/>
  <c r="A10579" i="50"/>
  <c r="E10578" i="50"/>
  <c r="D10578" i="50"/>
  <c r="A10578" i="50"/>
  <c r="E10577" i="50"/>
  <c r="D10577" i="50"/>
  <c r="A10577" i="50"/>
  <c r="E10576" i="50"/>
  <c r="D10576" i="50"/>
  <c r="A10576" i="50"/>
  <c r="E10575" i="50"/>
  <c r="D10575" i="50"/>
  <c r="A10575" i="50"/>
  <c r="E10574" i="50"/>
  <c r="D10574" i="50"/>
  <c r="A10574" i="50"/>
  <c r="E10573" i="50"/>
  <c r="D10573" i="50"/>
  <c r="A10573" i="50"/>
  <c r="E10572" i="50"/>
  <c r="D10572" i="50"/>
  <c r="A10572" i="50"/>
  <c r="E10571" i="50"/>
  <c r="D10571" i="50"/>
  <c r="A10571" i="50"/>
  <c r="E10570" i="50"/>
  <c r="D10570" i="50"/>
  <c r="A10570" i="50"/>
  <c r="E10569" i="50"/>
  <c r="D10569" i="50"/>
  <c r="A10569" i="50"/>
  <c r="E10568" i="50"/>
  <c r="D10568" i="50"/>
  <c r="A10568" i="50"/>
  <c r="E10567" i="50"/>
  <c r="D10567" i="50"/>
  <c r="A10567" i="50"/>
  <c r="E10566" i="50"/>
  <c r="D10566" i="50"/>
  <c r="A10566" i="50"/>
  <c r="E10565" i="50"/>
  <c r="D10565" i="50"/>
  <c r="A10565" i="50"/>
  <c r="E10564" i="50"/>
  <c r="D10564" i="50"/>
  <c r="A10564" i="50"/>
  <c r="E10563" i="50"/>
  <c r="D10563" i="50"/>
  <c r="A10563" i="50"/>
  <c r="E10562" i="50"/>
  <c r="D10562" i="50"/>
  <c r="A10562" i="50"/>
  <c r="E10561" i="50"/>
  <c r="D10561" i="50"/>
  <c r="A10561" i="50"/>
  <c r="E10560" i="50"/>
  <c r="D10560" i="50"/>
  <c r="A10560" i="50"/>
  <c r="E10559" i="50"/>
  <c r="D10559" i="50"/>
  <c r="A10559" i="50"/>
  <c r="E10558" i="50"/>
  <c r="D10558" i="50"/>
  <c r="A10558" i="50"/>
  <c r="E10557" i="50"/>
  <c r="D10557" i="50"/>
  <c r="A10557" i="50"/>
  <c r="E10556" i="50"/>
  <c r="D10556" i="50"/>
  <c r="A10556" i="50"/>
  <c r="E10555" i="50"/>
  <c r="D10555" i="50"/>
  <c r="A10555" i="50"/>
  <c r="E10554" i="50"/>
  <c r="D10554" i="50"/>
  <c r="A10554" i="50"/>
  <c r="E10553" i="50"/>
  <c r="D10553" i="50"/>
  <c r="A10553" i="50"/>
  <c r="E10552" i="50"/>
  <c r="D10552" i="50"/>
  <c r="A10552" i="50"/>
  <c r="E10551" i="50"/>
  <c r="D10551" i="50"/>
  <c r="A10551" i="50"/>
  <c r="E10550" i="50"/>
  <c r="D10550" i="50"/>
  <c r="A10550" i="50"/>
  <c r="E10549" i="50"/>
  <c r="D10549" i="50"/>
  <c r="A10549" i="50"/>
  <c r="E10548" i="50"/>
  <c r="D10548" i="50"/>
  <c r="A10548" i="50"/>
  <c r="E10547" i="50"/>
  <c r="D10547" i="50"/>
  <c r="A10547" i="50"/>
  <c r="E10546" i="50"/>
  <c r="D10546" i="50"/>
  <c r="A10546" i="50"/>
  <c r="E10545" i="50"/>
  <c r="D10545" i="50"/>
  <c r="A10545" i="50"/>
  <c r="E10544" i="50"/>
  <c r="D10544" i="50"/>
  <c r="A10544" i="50"/>
  <c r="E10543" i="50"/>
  <c r="D10543" i="50"/>
  <c r="A10543" i="50"/>
  <c r="E10542" i="50"/>
  <c r="D10542" i="50"/>
  <c r="A10542" i="50"/>
  <c r="E10541" i="50"/>
  <c r="D10541" i="50"/>
  <c r="A10541" i="50"/>
  <c r="E10540" i="50"/>
  <c r="D10540" i="50"/>
  <c r="A10540" i="50"/>
  <c r="E10539" i="50"/>
  <c r="D10539" i="50"/>
  <c r="A10539" i="50"/>
  <c r="E10538" i="50"/>
  <c r="D10538" i="50"/>
  <c r="A10538" i="50"/>
  <c r="E10537" i="50"/>
  <c r="D10537" i="50"/>
  <c r="A10537" i="50"/>
  <c r="E10536" i="50"/>
  <c r="D10536" i="50"/>
  <c r="A10536" i="50"/>
  <c r="E10535" i="50"/>
  <c r="D10535" i="50"/>
  <c r="A10535" i="50"/>
  <c r="E10534" i="50"/>
  <c r="D10534" i="50"/>
  <c r="A10534" i="50"/>
  <c r="E10533" i="50"/>
  <c r="D10533" i="50"/>
  <c r="A10533" i="50"/>
  <c r="E10532" i="50"/>
  <c r="D10532" i="50"/>
  <c r="A10532" i="50"/>
  <c r="E10531" i="50"/>
  <c r="D10531" i="50"/>
  <c r="A10531" i="50"/>
  <c r="E10530" i="50"/>
  <c r="D10530" i="50"/>
  <c r="A10530" i="50"/>
  <c r="E10529" i="50"/>
  <c r="D10529" i="50"/>
  <c r="A10529" i="50"/>
  <c r="E10528" i="50"/>
  <c r="D10528" i="50"/>
  <c r="A10528" i="50"/>
  <c r="E10527" i="50"/>
  <c r="D10527" i="50"/>
  <c r="A10527" i="50"/>
  <c r="E10526" i="50"/>
  <c r="D10526" i="50"/>
  <c r="A10526" i="50"/>
  <c r="E10525" i="50"/>
  <c r="D10525" i="50"/>
  <c r="A10525" i="50"/>
  <c r="E10524" i="50"/>
  <c r="D10524" i="50"/>
  <c r="A10524" i="50"/>
  <c r="E10523" i="50"/>
  <c r="D10523" i="50"/>
  <c r="A10523" i="50"/>
  <c r="E10522" i="50"/>
  <c r="D10522" i="50"/>
  <c r="A10522" i="50"/>
  <c r="E10521" i="50"/>
  <c r="D10521" i="50"/>
  <c r="A10521" i="50"/>
  <c r="E10520" i="50"/>
  <c r="D10520" i="50"/>
  <c r="A10520" i="50"/>
  <c r="E10519" i="50"/>
  <c r="D10519" i="50"/>
  <c r="A10519" i="50"/>
  <c r="E10518" i="50"/>
  <c r="D10518" i="50"/>
  <c r="A10518" i="50"/>
  <c r="E10517" i="50"/>
  <c r="D10517" i="50"/>
  <c r="A10517" i="50"/>
  <c r="E10516" i="50"/>
  <c r="D10516" i="50"/>
  <c r="A10516" i="50"/>
  <c r="E10515" i="50"/>
  <c r="D10515" i="50"/>
  <c r="A10515" i="50"/>
  <c r="E10514" i="50"/>
  <c r="D10514" i="50"/>
  <c r="A10514" i="50"/>
  <c r="E10513" i="50"/>
  <c r="D10513" i="50"/>
  <c r="A10513" i="50"/>
  <c r="E10512" i="50"/>
  <c r="D10512" i="50"/>
  <c r="A10512" i="50"/>
  <c r="E10511" i="50"/>
  <c r="D10511" i="50"/>
  <c r="A10511" i="50"/>
  <c r="E10510" i="50"/>
  <c r="D10510" i="50"/>
  <c r="A10510" i="50"/>
  <c r="E10509" i="50"/>
  <c r="D10509" i="50"/>
  <c r="A10509" i="50"/>
  <c r="E10508" i="50"/>
  <c r="D10508" i="50"/>
  <c r="A10508" i="50"/>
  <c r="E10507" i="50"/>
  <c r="D10507" i="50"/>
  <c r="A10507" i="50"/>
  <c r="E10506" i="50"/>
  <c r="D10506" i="50"/>
  <c r="A10506" i="50"/>
  <c r="E10505" i="50"/>
  <c r="D10505" i="50"/>
  <c r="A10505" i="50"/>
  <c r="E10504" i="50"/>
  <c r="D10504" i="50"/>
  <c r="A10504" i="50"/>
  <c r="E10503" i="50"/>
  <c r="D10503" i="50"/>
  <c r="A10503" i="50"/>
  <c r="E10502" i="50"/>
  <c r="D10502" i="50"/>
  <c r="A10502" i="50"/>
  <c r="E10501" i="50"/>
  <c r="D10501" i="50"/>
  <c r="A10501" i="50"/>
  <c r="E10500" i="50"/>
  <c r="D10500" i="50"/>
  <c r="A10500" i="50"/>
  <c r="E10499" i="50"/>
  <c r="D10499" i="50"/>
  <c r="A10499" i="50"/>
  <c r="E10498" i="50"/>
  <c r="D10498" i="50"/>
  <c r="A10498" i="50"/>
  <c r="E10497" i="50"/>
  <c r="D10497" i="50"/>
  <c r="A10497" i="50"/>
  <c r="E10496" i="50"/>
  <c r="D10496" i="50"/>
  <c r="A10496" i="50"/>
  <c r="E10495" i="50"/>
  <c r="D10495" i="50"/>
  <c r="A10495" i="50"/>
  <c r="E10494" i="50"/>
  <c r="D10494" i="50"/>
  <c r="A10494" i="50"/>
  <c r="E10493" i="50"/>
  <c r="D10493" i="50"/>
  <c r="A10493" i="50"/>
  <c r="E10492" i="50"/>
  <c r="D10492" i="50"/>
  <c r="A10492" i="50"/>
  <c r="E10491" i="50"/>
  <c r="D10491" i="50"/>
  <c r="A10491" i="50"/>
  <c r="E10490" i="50"/>
  <c r="D10490" i="50"/>
  <c r="A10490" i="50"/>
  <c r="E10489" i="50"/>
  <c r="D10489" i="50"/>
  <c r="A10489" i="50"/>
  <c r="E10488" i="50"/>
  <c r="D10488" i="50"/>
  <c r="A10488" i="50"/>
  <c r="E10487" i="50"/>
  <c r="D10487" i="50"/>
  <c r="A10487" i="50"/>
  <c r="E10486" i="50"/>
  <c r="D10486" i="50"/>
  <c r="A10486" i="50"/>
  <c r="E10485" i="50"/>
  <c r="D10485" i="50"/>
  <c r="A10485" i="50"/>
  <c r="E10484" i="50"/>
  <c r="D10484" i="50"/>
  <c r="A10484" i="50"/>
  <c r="E10483" i="50"/>
  <c r="D10483" i="50"/>
  <c r="A10483" i="50"/>
  <c r="E10482" i="50"/>
  <c r="D10482" i="50"/>
  <c r="A10482" i="50"/>
  <c r="E10481" i="50"/>
  <c r="D10481" i="50"/>
  <c r="A10481" i="50"/>
  <c r="E10480" i="50"/>
  <c r="D10480" i="50"/>
  <c r="A10480" i="50"/>
  <c r="E10479" i="50"/>
  <c r="D10479" i="50"/>
  <c r="A10479" i="50"/>
  <c r="E10478" i="50"/>
  <c r="D10478" i="50"/>
  <c r="A10478" i="50"/>
  <c r="E10477" i="50"/>
  <c r="D10477" i="50"/>
  <c r="A10477" i="50"/>
  <c r="E10476" i="50"/>
  <c r="D10476" i="50"/>
  <c r="A10476" i="50"/>
  <c r="E10475" i="50"/>
  <c r="D10475" i="50"/>
  <c r="A10475" i="50"/>
  <c r="E10474" i="50"/>
  <c r="D10474" i="50"/>
  <c r="A10474" i="50"/>
  <c r="E10473" i="50"/>
  <c r="D10473" i="50"/>
  <c r="A10473" i="50"/>
  <c r="E10472" i="50"/>
  <c r="D10472" i="50"/>
  <c r="A10472" i="50"/>
  <c r="E10471" i="50"/>
  <c r="D10471" i="50"/>
  <c r="A10471" i="50"/>
  <c r="E10470" i="50"/>
  <c r="D10470" i="50"/>
  <c r="A10470" i="50"/>
  <c r="E10469" i="50"/>
  <c r="D10469" i="50"/>
  <c r="A10469" i="50"/>
  <c r="E10468" i="50"/>
  <c r="D10468" i="50"/>
  <c r="A10468" i="50"/>
  <c r="E10467" i="50"/>
  <c r="D10467" i="50"/>
  <c r="A10467" i="50"/>
  <c r="E10466" i="50"/>
  <c r="D10466" i="50"/>
  <c r="A10466" i="50"/>
  <c r="E10465" i="50"/>
  <c r="D10465" i="50"/>
  <c r="A10465" i="50"/>
  <c r="E10464" i="50"/>
  <c r="D10464" i="50"/>
  <c r="A10464" i="50"/>
  <c r="E10463" i="50"/>
  <c r="D10463" i="50"/>
  <c r="A10463" i="50"/>
  <c r="E10462" i="50"/>
  <c r="D10462" i="50"/>
  <c r="A10462" i="50"/>
  <c r="E10461" i="50"/>
  <c r="D10461" i="50"/>
  <c r="A10461" i="50"/>
  <c r="E10460" i="50"/>
  <c r="D10460" i="50"/>
  <c r="A10460" i="50"/>
  <c r="E10459" i="50"/>
  <c r="D10459" i="50"/>
  <c r="A10459" i="50"/>
  <c r="E10458" i="50"/>
  <c r="D10458" i="50"/>
  <c r="A10458" i="50"/>
  <c r="E10457" i="50"/>
  <c r="D10457" i="50"/>
  <c r="A10457" i="50"/>
  <c r="E10456" i="50"/>
  <c r="D10456" i="50"/>
  <c r="A10456" i="50"/>
  <c r="E10455" i="50"/>
  <c r="D10455" i="50"/>
  <c r="A10455" i="50"/>
  <c r="E10454" i="50"/>
  <c r="D10454" i="50"/>
  <c r="A10454" i="50"/>
  <c r="E10453" i="50"/>
  <c r="D10453" i="50"/>
  <c r="A10453" i="50"/>
  <c r="E10452" i="50"/>
  <c r="D10452" i="50"/>
  <c r="A10452" i="50"/>
  <c r="E10451" i="50"/>
  <c r="D10451" i="50"/>
  <c r="A10451" i="50"/>
  <c r="E10450" i="50"/>
  <c r="D10450" i="50"/>
  <c r="A10450" i="50"/>
  <c r="E10449" i="50"/>
  <c r="D10449" i="50"/>
  <c r="A10449" i="50"/>
  <c r="E10448" i="50"/>
  <c r="D10448" i="50"/>
  <c r="A10448" i="50"/>
  <c r="E10447" i="50"/>
  <c r="D10447" i="50"/>
  <c r="A10447" i="50"/>
  <c r="E10446" i="50"/>
  <c r="D10446" i="50"/>
  <c r="A10446" i="50"/>
  <c r="E10445" i="50"/>
  <c r="D10445" i="50"/>
  <c r="A10445" i="50"/>
  <c r="E10444" i="50"/>
  <c r="D10444" i="50"/>
  <c r="A10444" i="50"/>
  <c r="E10443" i="50"/>
  <c r="D10443" i="50"/>
  <c r="A10443" i="50"/>
  <c r="E10442" i="50"/>
  <c r="D10442" i="50"/>
  <c r="A10442" i="50"/>
  <c r="E10441" i="50"/>
  <c r="D10441" i="50"/>
  <c r="A10441" i="50"/>
  <c r="E10440" i="50"/>
  <c r="D10440" i="50"/>
  <c r="A10440" i="50"/>
  <c r="E10439" i="50"/>
  <c r="D10439" i="50"/>
  <c r="A10439" i="50"/>
  <c r="E10438" i="50"/>
  <c r="D10438" i="50"/>
  <c r="A10438" i="50"/>
  <c r="E10437" i="50"/>
  <c r="D10437" i="50"/>
  <c r="A10437" i="50"/>
  <c r="E10436" i="50"/>
  <c r="D10436" i="50"/>
  <c r="A10436" i="50"/>
  <c r="E10435" i="50"/>
  <c r="D10435" i="50"/>
  <c r="A10435" i="50"/>
  <c r="E10434" i="50"/>
  <c r="D10434" i="50"/>
  <c r="A10434" i="50"/>
  <c r="E10433" i="50"/>
  <c r="D10433" i="50"/>
  <c r="A10433" i="50"/>
  <c r="E10432" i="50"/>
  <c r="D10432" i="50"/>
  <c r="A10432" i="50"/>
  <c r="E10431" i="50"/>
  <c r="D10431" i="50"/>
  <c r="A10431" i="50"/>
  <c r="E10430" i="50"/>
  <c r="D10430" i="50"/>
  <c r="A10430" i="50"/>
  <c r="E10429" i="50"/>
  <c r="D10429" i="50"/>
  <c r="A10429" i="50"/>
  <c r="E10428" i="50"/>
  <c r="D10428" i="50"/>
  <c r="A10428" i="50"/>
  <c r="E10427" i="50"/>
  <c r="D10427" i="50"/>
  <c r="A10427" i="50"/>
  <c r="E10426" i="50"/>
  <c r="D10426" i="50"/>
  <c r="A10426" i="50"/>
  <c r="E10425" i="50"/>
  <c r="D10425" i="50"/>
  <c r="A10425" i="50"/>
  <c r="E10424" i="50"/>
  <c r="D10424" i="50"/>
  <c r="A10424" i="50"/>
  <c r="E10423" i="50"/>
  <c r="D10423" i="50"/>
  <c r="A10423" i="50"/>
  <c r="E10422" i="50"/>
  <c r="D10422" i="50"/>
  <c r="A10422" i="50"/>
  <c r="E10421" i="50"/>
  <c r="D10421" i="50"/>
  <c r="A10421" i="50"/>
  <c r="E10420" i="50"/>
  <c r="D10420" i="50"/>
  <c r="A10420" i="50"/>
  <c r="E10419" i="50"/>
  <c r="D10419" i="50"/>
  <c r="A10419" i="50"/>
  <c r="E10418" i="50"/>
  <c r="D10418" i="50"/>
  <c r="A10418" i="50"/>
  <c r="E10417" i="50"/>
  <c r="D10417" i="50"/>
  <c r="A10417" i="50"/>
  <c r="E10416" i="50"/>
  <c r="D10416" i="50"/>
  <c r="A10416" i="50"/>
  <c r="E10415" i="50"/>
  <c r="D10415" i="50"/>
  <c r="A10415" i="50"/>
  <c r="E10414" i="50"/>
  <c r="D10414" i="50"/>
  <c r="A10414" i="50"/>
  <c r="E10413" i="50"/>
  <c r="D10413" i="50"/>
  <c r="A10413" i="50"/>
  <c r="E10412" i="50"/>
  <c r="D10412" i="50"/>
  <c r="A10412" i="50"/>
  <c r="E10411" i="50"/>
  <c r="D10411" i="50"/>
  <c r="A10411" i="50"/>
  <c r="E10410" i="50"/>
  <c r="D10410" i="50"/>
  <c r="A10410" i="50"/>
  <c r="E10409" i="50"/>
  <c r="D10409" i="50"/>
  <c r="A10409" i="50"/>
  <c r="E10408" i="50"/>
  <c r="D10408" i="50"/>
  <c r="A10408" i="50"/>
  <c r="E10407" i="50"/>
  <c r="D10407" i="50"/>
  <c r="A10407" i="50"/>
  <c r="E10406" i="50"/>
  <c r="D10406" i="50"/>
  <c r="A10406" i="50"/>
  <c r="E10405" i="50"/>
  <c r="D10405" i="50"/>
  <c r="A10405" i="50"/>
  <c r="E10404" i="50"/>
  <c r="D10404" i="50"/>
  <c r="A10404" i="50"/>
  <c r="E10403" i="50"/>
  <c r="D10403" i="50"/>
  <c r="A10403" i="50"/>
  <c r="E10402" i="50"/>
  <c r="D10402" i="50"/>
  <c r="A10402" i="50"/>
  <c r="E10401" i="50"/>
  <c r="D10401" i="50"/>
  <c r="A10401" i="50"/>
  <c r="E10400" i="50"/>
  <c r="D10400" i="50"/>
  <c r="A10400" i="50"/>
  <c r="E10399" i="50"/>
  <c r="D10399" i="50"/>
  <c r="A10399" i="50"/>
  <c r="E10398" i="50"/>
  <c r="D10398" i="50"/>
  <c r="A10398" i="50"/>
  <c r="E10397" i="50"/>
  <c r="D10397" i="50"/>
  <c r="A10397" i="50"/>
  <c r="E10396" i="50"/>
  <c r="D10396" i="50"/>
  <c r="A10396" i="50"/>
  <c r="E10395" i="50"/>
  <c r="D10395" i="50"/>
  <c r="A10395" i="50"/>
  <c r="E10394" i="50"/>
  <c r="D10394" i="50"/>
  <c r="A10394" i="50"/>
  <c r="E10393" i="50"/>
  <c r="D10393" i="50"/>
  <c r="A10393" i="50"/>
  <c r="E10392" i="50"/>
  <c r="D10392" i="50"/>
  <c r="A10392" i="50"/>
  <c r="E10391" i="50"/>
  <c r="D10391" i="50"/>
  <c r="A10391" i="50"/>
  <c r="E10390" i="50"/>
  <c r="D10390" i="50"/>
  <c r="A10390" i="50"/>
  <c r="E10389" i="50"/>
  <c r="D10389" i="50"/>
  <c r="A10389" i="50"/>
  <c r="E10388" i="50"/>
  <c r="D10388" i="50"/>
  <c r="A10388" i="50"/>
  <c r="E10387" i="50"/>
  <c r="D10387" i="50"/>
  <c r="A10387" i="50"/>
  <c r="E10386" i="50"/>
  <c r="D10386" i="50"/>
  <c r="A10386" i="50"/>
  <c r="E10385" i="50"/>
  <c r="D10385" i="50"/>
  <c r="A10385" i="50"/>
  <c r="E10384" i="50"/>
  <c r="D10384" i="50"/>
  <c r="A10384" i="50"/>
  <c r="E10383" i="50"/>
  <c r="D10383" i="50"/>
  <c r="A10383" i="50"/>
  <c r="E10382" i="50"/>
  <c r="D10382" i="50"/>
  <c r="A10382" i="50"/>
  <c r="E10381" i="50"/>
  <c r="D10381" i="50"/>
  <c r="A10381" i="50"/>
  <c r="E10380" i="50"/>
  <c r="D10380" i="50"/>
  <c r="A10380" i="50"/>
  <c r="E10379" i="50"/>
  <c r="D10379" i="50"/>
  <c r="A10379" i="50"/>
  <c r="E10378" i="50"/>
  <c r="D10378" i="50"/>
  <c r="A10378" i="50"/>
  <c r="E10377" i="50"/>
  <c r="D10377" i="50"/>
  <c r="A10377" i="50"/>
  <c r="E10376" i="50"/>
  <c r="D10376" i="50"/>
  <c r="A10376" i="50"/>
  <c r="E10375" i="50"/>
  <c r="D10375" i="50"/>
  <c r="A10375" i="50"/>
  <c r="E10374" i="50"/>
  <c r="D10374" i="50"/>
  <c r="A10374" i="50"/>
  <c r="E10373" i="50"/>
  <c r="D10373" i="50"/>
  <c r="A10373" i="50"/>
  <c r="E10372" i="50"/>
  <c r="D10372" i="50"/>
  <c r="A10372" i="50"/>
  <c r="E10371" i="50"/>
  <c r="D10371" i="50"/>
  <c r="A10371" i="50"/>
  <c r="E10370" i="50"/>
  <c r="D10370" i="50"/>
  <c r="A10370" i="50"/>
  <c r="E10369" i="50"/>
  <c r="D10369" i="50"/>
  <c r="A10369" i="50"/>
  <c r="E10368" i="50"/>
  <c r="D10368" i="50"/>
  <c r="A10368" i="50"/>
  <c r="E10367" i="50"/>
  <c r="D10367" i="50"/>
  <c r="A10367" i="50"/>
  <c r="E10366" i="50"/>
  <c r="D10366" i="50"/>
  <c r="A10366" i="50"/>
  <c r="E10365" i="50"/>
  <c r="D10365" i="50"/>
  <c r="A10365" i="50"/>
  <c r="E10364" i="50"/>
  <c r="D10364" i="50"/>
  <c r="A10364" i="50"/>
  <c r="E10363" i="50"/>
  <c r="D10363" i="50"/>
  <c r="A10363" i="50"/>
  <c r="E10362" i="50"/>
  <c r="D10362" i="50"/>
  <c r="A10362" i="50"/>
  <c r="E10361" i="50"/>
  <c r="D10361" i="50"/>
  <c r="A10361" i="50"/>
  <c r="E10360" i="50"/>
  <c r="D10360" i="50"/>
  <c r="A10360" i="50"/>
  <c r="E10359" i="50"/>
  <c r="D10359" i="50"/>
  <c r="A10359" i="50"/>
  <c r="E10358" i="50"/>
  <c r="D10358" i="50"/>
  <c r="A10358" i="50"/>
  <c r="E10357" i="50"/>
  <c r="D10357" i="50"/>
  <c r="A10357" i="50"/>
  <c r="E10356" i="50"/>
  <c r="D10356" i="50"/>
  <c r="A10356" i="50"/>
  <c r="E10355" i="50"/>
  <c r="D10355" i="50"/>
  <c r="A10355" i="50"/>
  <c r="E10354" i="50"/>
  <c r="D10354" i="50"/>
  <c r="A10354" i="50"/>
  <c r="E10353" i="50"/>
  <c r="D10353" i="50"/>
  <c r="A10353" i="50"/>
  <c r="E10352" i="50"/>
  <c r="D10352" i="50"/>
  <c r="A10352" i="50"/>
  <c r="E10351" i="50"/>
  <c r="D10351" i="50"/>
  <c r="A10351" i="50"/>
  <c r="E10350" i="50"/>
  <c r="D10350" i="50"/>
  <c r="A10350" i="50"/>
  <c r="E10349" i="50"/>
  <c r="D10349" i="50"/>
  <c r="A10349" i="50"/>
  <c r="E10348" i="50"/>
  <c r="D10348" i="50"/>
  <c r="A10348" i="50"/>
  <c r="E10347" i="50"/>
  <c r="D10347" i="50"/>
  <c r="A10347" i="50"/>
  <c r="E10346" i="50"/>
  <c r="D10346" i="50"/>
  <c r="A10346" i="50"/>
  <c r="E10345" i="50"/>
  <c r="D10345" i="50"/>
  <c r="A10345" i="50"/>
  <c r="E10344" i="50"/>
  <c r="D10344" i="50"/>
  <c r="A10344" i="50"/>
  <c r="E10343" i="50"/>
  <c r="D10343" i="50"/>
  <c r="A10343" i="50"/>
  <c r="E10342" i="50"/>
  <c r="D10342" i="50"/>
  <c r="A10342" i="50"/>
  <c r="E10341" i="50"/>
  <c r="D10341" i="50"/>
  <c r="A10341" i="50"/>
  <c r="E10340" i="50"/>
  <c r="D10340" i="50"/>
  <c r="A10340" i="50"/>
  <c r="E10339" i="50"/>
  <c r="D10339" i="50"/>
  <c r="A10339" i="50"/>
  <c r="E10338" i="50"/>
  <c r="D10338" i="50"/>
  <c r="A10338" i="50"/>
  <c r="E10337" i="50"/>
  <c r="D10337" i="50"/>
  <c r="A10337" i="50"/>
  <c r="E10336" i="50"/>
  <c r="D10336" i="50"/>
  <c r="A10336" i="50"/>
  <c r="E10335" i="50"/>
  <c r="D10335" i="50"/>
  <c r="A10335" i="50"/>
  <c r="E10334" i="50"/>
  <c r="D10334" i="50"/>
  <c r="A10334" i="50"/>
  <c r="E10333" i="50"/>
  <c r="D10333" i="50"/>
  <c r="A10333" i="50"/>
  <c r="E10332" i="50"/>
  <c r="D10332" i="50"/>
  <c r="A10332" i="50"/>
  <c r="E10331" i="50"/>
  <c r="D10331" i="50"/>
  <c r="A10331" i="50"/>
  <c r="E10330" i="50"/>
  <c r="D10330" i="50"/>
  <c r="A10330" i="50"/>
  <c r="E10329" i="50"/>
  <c r="D10329" i="50"/>
  <c r="A10329" i="50"/>
  <c r="E10328" i="50"/>
  <c r="D10328" i="50"/>
  <c r="A10328" i="50"/>
  <c r="E10327" i="50"/>
  <c r="D10327" i="50"/>
  <c r="A10327" i="50"/>
  <c r="E10326" i="50"/>
  <c r="D10326" i="50"/>
  <c r="A10326" i="50"/>
  <c r="E10325" i="50"/>
  <c r="D10325" i="50"/>
  <c r="A10325" i="50"/>
  <c r="E10324" i="50"/>
  <c r="D10324" i="50"/>
  <c r="A10324" i="50"/>
  <c r="E10323" i="50"/>
  <c r="D10323" i="50"/>
  <c r="A10323" i="50"/>
  <c r="E10322" i="50"/>
  <c r="D10322" i="50"/>
  <c r="A10322" i="50"/>
  <c r="E10321" i="50"/>
  <c r="D10321" i="50"/>
  <c r="A10321" i="50"/>
  <c r="E10320" i="50"/>
  <c r="D10320" i="50"/>
  <c r="A10320" i="50"/>
  <c r="E10319" i="50"/>
  <c r="D10319" i="50"/>
  <c r="A10319" i="50"/>
  <c r="E10318" i="50"/>
  <c r="D10318" i="50"/>
  <c r="A10318" i="50"/>
  <c r="E10317" i="50"/>
  <c r="D10317" i="50"/>
  <c r="A10317" i="50"/>
  <c r="E10316" i="50"/>
  <c r="D10316" i="50"/>
  <c r="A10316" i="50"/>
  <c r="E10315" i="50"/>
  <c r="D10315" i="50"/>
  <c r="A10315" i="50"/>
  <c r="E10314" i="50"/>
  <c r="D10314" i="50"/>
  <c r="A10314" i="50"/>
  <c r="E10313" i="50"/>
  <c r="D10313" i="50"/>
  <c r="A10313" i="50"/>
  <c r="E10312" i="50"/>
  <c r="D10312" i="50"/>
  <c r="A10312" i="50"/>
  <c r="E10311" i="50"/>
  <c r="D10311" i="50"/>
  <c r="A10311" i="50"/>
  <c r="E10310" i="50"/>
  <c r="D10310" i="50"/>
  <c r="A10310" i="50"/>
  <c r="E10309" i="50"/>
  <c r="D10309" i="50"/>
  <c r="A10309" i="50"/>
  <c r="E10308" i="50"/>
  <c r="D10308" i="50"/>
  <c r="A10308" i="50"/>
  <c r="E10307" i="50"/>
  <c r="D10307" i="50"/>
  <c r="A10307" i="50"/>
  <c r="E10306" i="50"/>
  <c r="D10306" i="50"/>
  <c r="A10306" i="50"/>
  <c r="E10305" i="50"/>
  <c r="D10305" i="50"/>
  <c r="A10305" i="50"/>
  <c r="E10304" i="50"/>
  <c r="D10304" i="50"/>
  <c r="A10304" i="50"/>
  <c r="E10303" i="50"/>
  <c r="D10303" i="50"/>
  <c r="A10303" i="50"/>
  <c r="E10302" i="50"/>
  <c r="D10302" i="50"/>
  <c r="A10302" i="50"/>
  <c r="E10301" i="50"/>
  <c r="D10301" i="50"/>
  <c r="A10301" i="50"/>
  <c r="E10300" i="50"/>
  <c r="D10300" i="50"/>
  <c r="A10300" i="50"/>
  <c r="E10299" i="50"/>
  <c r="D10299" i="50"/>
  <c r="A10299" i="50"/>
  <c r="E10298" i="50"/>
  <c r="D10298" i="50"/>
  <c r="A10298" i="50"/>
  <c r="E10297" i="50"/>
  <c r="D10297" i="50"/>
  <c r="A10297" i="50"/>
  <c r="E10296" i="50"/>
  <c r="D10296" i="50"/>
  <c r="A10296" i="50"/>
  <c r="E10295" i="50"/>
  <c r="D10295" i="50"/>
  <c r="A10295" i="50"/>
  <c r="E10294" i="50"/>
  <c r="D10294" i="50"/>
  <c r="A10294" i="50"/>
  <c r="E10293" i="50"/>
  <c r="D10293" i="50"/>
  <c r="A10293" i="50"/>
  <c r="E10292" i="50"/>
  <c r="D10292" i="50"/>
  <c r="A10292" i="50"/>
  <c r="E10291" i="50"/>
  <c r="D10291" i="50"/>
  <c r="A10291" i="50"/>
  <c r="E10290" i="50"/>
  <c r="D10290" i="50"/>
  <c r="A10290" i="50"/>
  <c r="E10289" i="50"/>
  <c r="D10289" i="50"/>
  <c r="A10289" i="50"/>
  <c r="E10288" i="50"/>
  <c r="D10288" i="50"/>
  <c r="A10288" i="50"/>
  <c r="E10287" i="50"/>
  <c r="D10287" i="50"/>
  <c r="A10287" i="50"/>
  <c r="E10286" i="50"/>
  <c r="D10286" i="50"/>
  <c r="A10286" i="50"/>
  <c r="E10285" i="50"/>
  <c r="D10285" i="50"/>
  <c r="A10285" i="50"/>
  <c r="E10284" i="50"/>
  <c r="D10284" i="50"/>
  <c r="A10284" i="50"/>
  <c r="E10283" i="50"/>
  <c r="D10283" i="50"/>
  <c r="A10283" i="50"/>
  <c r="E10282" i="50"/>
  <c r="D10282" i="50"/>
  <c r="A10282" i="50"/>
  <c r="E10281" i="50"/>
  <c r="D10281" i="50"/>
  <c r="A10281" i="50"/>
  <c r="E10280" i="50"/>
  <c r="D10280" i="50"/>
  <c r="A10280" i="50"/>
  <c r="E10279" i="50"/>
  <c r="D10279" i="50"/>
  <c r="A10279" i="50"/>
  <c r="E10278" i="50"/>
  <c r="D10278" i="50"/>
  <c r="A10278" i="50"/>
  <c r="E10277" i="50"/>
  <c r="D10277" i="50"/>
  <c r="A10277" i="50"/>
  <c r="E10276" i="50"/>
  <c r="D10276" i="50"/>
  <c r="A10276" i="50"/>
  <c r="E10275" i="50"/>
  <c r="D10275" i="50"/>
  <c r="A10275" i="50"/>
  <c r="E10274" i="50"/>
  <c r="D10274" i="50"/>
  <c r="A10274" i="50"/>
  <c r="E10273" i="50"/>
  <c r="D10273" i="50"/>
  <c r="A10273" i="50"/>
  <c r="E10272" i="50"/>
  <c r="D10272" i="50"/>
  <c r="A10272" i="50"/>
  <c r="E10271" i="50"/>
  <c r="D10271" i="50"/>
  <c r="A10271" i="50"/>
  <c r="E10270" i="50"/>
  <c r="D10270" i="50"/>
  <c r="A10270" i="50"/>
  <c r="E10269" i="50"/>
  <c r="D10269" i="50"/>
  <c r="A10269" i="50"/>
  <c r="E10268" i="50"/>
  <c r="D10268" i="50"/>
  <c r="A10268" i="50"/>
  <c r="E10267" i="50"/>
  <c r="D10267" i="50"/>
  <c r="A10267" i="50"/>
  <c r="E10266" i="50"/>
  <c r="D10266" i="50"/>
  <c r="A10266" i="50"/>
  <c r="E10265" i="50"/>
  <c r="D10265" i="50"/>
  <c r="A10265" i="50"/>
  <c r="E10264" i="50"/>
  <c r="D10264" i="50"/>
  <c r="A10264" i="50"/>
  <c r="E10263" i="50"/>
  <c r="D10263" i="50"/>
  <c r="A10263" i="50"/>
  <c r="E10262" i="50"/>
  <c r="D10262" i="50"/>
  <c r="A10262" i="50"/>
  <c r="E10261" i="50"/>
  <c r="D10261" i="50"/>
  <c r="A10261" i="50"/>
  <c r="E10260" i="50"/>
  <c r="D10260" i="50"/>
  <c r="A10260" i="50"/>
  <c r="E10259" i="50"/>
  <c r="D10259" i="50"/>
  <c r="A10259" i="50"/>
  <c r="E10258" i="50"/>
  <c r="D10258" i="50"/>
  <c r="A10258" i="50"/>
  <c r="E10257" i="50"/>
  <c r="D10257" i="50"/>
  <c r="A10257" i="50"/>
  <c r="E10256" i="50"/>
  <c r="D10256" i="50"/>
  <c r="A10256" i="50"/>
  <c r="E10255" i="50"/>
  <c r="D10255" i="50"/>
  <c r="A10255" i="50"/>
  <c r="E10254" i="50"/>
  <c r="D10254" i="50"/>
  <c r="A10254" i="50"/>
  <c r="E10253" i="50"/>
  <c r="D10253" i="50"/>
  <c r="A10253" i="50"/>
  <c r="E10252" i="50"/>
  <c r="D10252" i="50"/>
  <c r="A10252" i="50"/>
  <c r="E10251" i="50"/>
  <c r="D10251" i="50"/>
  <c r="A10251" i="50"/>
  <c r="E10250" i="50"/>
  <c r="D10250" i="50"/>
  <c r="A10250" i="50"/>
  <c r="E10249" i="50"/>
  <c r="D10249" i="50"/>
  <c r="A10249" i="50"/>
  <c r="E10248" i="50"/>
  <c r="D10248" i="50"/>
  <c r="A10248" i="50"/>
  <c r="E10247" i="50"/>
  <c r="D10247" i="50"/>
  <c r="A10247" i="50"/>
  <c r="E10246" i="50"/>
  <c r="D10246" i="50"/>
  <c r="A10246" i="50"/>
  <c r="E10245" i="50"/>
  <c r="D10245" i="50"/>
  <c r="A10245" i="50"/>
  <c r="E10244" i="50"/>
  <c r="D10244" i="50"/>
  <c r="A10244" i="50"/>
  <c r="E10243" i="50"/>
  <c r="D10243" i="50"/>
  <c r="A10243" i="50"/>
  <c r="E10242" i="50"/>
  <c r="D10242" i="50"/>
  <c r="A10242" i="50"/>
  <c r="E10241" i="50"/>
  <c r="D10241" i="50"/>
  <c r="A10241" i="50"/>
  <c r="E10240" i="50"/>
  <c r="D10240" i="50"/>
  <c r="A10240" i="50"/>
  <c r="E10239" i="50"/>
  <c r="D10239" i="50"/>
  <c r="A10239" i="50"/>
  <c r="E10238" i="50"/>
  <c r="D10238" i="50"/>
  <c r="A10238" i="50"/>
  <c r="E10237" i="50"/>
  <c r="D10237" i="50"/>
  <c r="A10237" i="50"/>
  <c r="E10236" i="50"/>
  <c r="D10236" i="50"/>
  <c r="A10236" i="50"/>
  <c r="E10235" i="50"/>
  <c r="D10235" i="50"/>
  <c r="A10235" i="50"/>
  <c r="E10234" i="50"/>
  <c r="D10234" i="50"/>
  <c r="A10234" i="50"/>
  <c r="E10233" i="50"/>
  <c r="D10233" i="50"/>
  <c r="A10233" i="50"/>
  <c r="E10232" i="50"/>
  <c r="D10232" i="50"/>
  <c r="A10232" i="50"/>
  <c r="E10231" i="50"/>
  <c r="D10231" i="50"/>
  <c r="A10231" i="50"/>
  <c r="E10230" i="50"/>
  <c r="D10230" i="50"/>
  <c r="A10230" i="50"/>
  <c r="E10229" i="50"/>
  <c r="D10229" i="50"/>
  <c r="A10229" i="50"/>
  <c r="E10228" i="50"/>
  <c r="D10228" i="50"/>
  <c r="A10228" i="50"/>
  <c r="E10227" i="50"/>
  <c r="D10227" i="50"/>
  <c r="A10227" i="50"/>
  <c r="E10226" i="50"/>
  <c r="D10226" i="50"/>
  <c r="A10226" i="50"/>
  <c r="E10225" i="50"/>
  <c r="D10225" i="50"/>
  <c r="A10225" i="50"/>
  <c r="E10224" i="50"/>
  <c r="D10224" i="50"/>
  <c r="A10224" i="50"/>
  <c r="E10223" i="50"/>
  <c r="D10223" i="50"/>
  <c r="A10223" i="50"/>
  <c r="E10222" i="50"/>
  <c r="D10222" i="50"/>
  <c r="A10222" i="50"/>
  <c r="E10221" i="50"/>
  <c r="D10221" i="50"/>
  <c r="A10221" i="50"/>
  <c r="E10220" i="50"/>
  <c r="D10220" i="50"/>
  <c r="A10220" i="50"/>
  <c r="E10219" i="50"/>
  <c r="D10219" i="50"/>
  <c r="A10219" i="50"/>
  <c r="E10218" i="50"/>
  <c r="D10218" i="50"/>
  <c r="A10218" i="50"/>
  <c r="E10217" i="50"/>
  <c r="D10217" i="50"/>
  <c r="A10217" i="50"/>
  <c r="E10216" i="50"/>
  <c r="D10216" i="50"/>
  <c r="A10216" i="50"/>
  <c r="E10215" i="50"/>
  <c r="D10215" i="50"/>
  <c r="A10215" i="50"/>
  <c r="E10214" i="50"/>
  <c r="D10214" i="50"/>
  <c r="A10214" i="50"/>
  <c r="E10213" i="50"/>
  <c r="D10213" i="50"/>
  <c r="A10213" i="50"/>
  <c r="E10212" i="50"/>
  <c r="D10212" i="50"/>
  <c r="A10212" i="50"/>
  <c r="E10211" i="50"/>
  <c r="D10211" i="50"/>
  <c r="A10211" i="50"/>
  <c r="E10210" i="50"/>
  <c r="D10210" i="50"/>
  <c r="A10210" i="50"/>
  <c r="E10209" i="50"/>
  <c r="D10209" i="50"/>
  <c r="A10209" i="50"/>
  <c r="E10208" i="50"/>
  <c r="D10208" i="50"/>
  <c r="A10208" i="50"/>
  <c r="E10207" i="50"/>
  <c r="D10207" i="50"/>
  <c r="A10207" i="50"/>
  <c r="E10206" i="50"/>
  <c r="D10206" i="50"/>
  <c r="A10206" i="50"/>
  <c r="E10205" i="50"/>
  <c r="D10205" i="50"/>
  <c r="A10205" i="50"/>
  <c r="E10204" i="50"/>
  <c r="D10204" i="50"/>
  <c r="A10204" i="50"/>
  <c r="E10203" i="50"/>
  <c r="D10203" i="50"/>
  <c r="A10203" i="50"/>
  <c r="E10202" i="50"/>
  <c r="D10202" i="50"/>
  <c r="A10202" i="50"/>
  <c r="E10201" i="50"/>
  <c r="D10201" i="50"/>
  <c r="A10201" i="50"/>
  <c r="E10200" i="50"/>
  <c r="D10200" i="50"/>
  <c r="A10200" i="50"/>
  <c r="E10199" i="50"/>
  <c r="D10199" i="50"/>
  <c r="A10199" i="50"/>
  <c r="E10198" i="50"/>
  <c r="D10198" i="50"/>
  <c r="A10198" i="50"/>
  <c r="E10197" i="50"/>
  <c r="D10197" i="50"/>
  <c r="A10197" i="50"/>
  <c r="E10196" i="50"/>
  <c r="D10196" i="50"/>
  <c r="A10196" i="50"/>
  <c r="E10195" i="50"/>
  <c r="D10195" i="50"/>
  <c r="A10195" i="50"/>
  <c r="E10194" i="50"/>
  <c r="D10194" i="50"/>
  <c r="A10194" i="50"/>
  <c r="E10193" i="50"/>
  <c r="D10193" i="50"/>
  <c r="A10193" i="50"/>
  <c r="E10192" i="50"/>
  <c r="D10192" i="50"/>
  <c r="A10192" i="50"/>
  <c r="E10191" i="50"/>
  <c r="D10191" i="50"/>
  <c r="A10191" i="50"/>
  <c r="E10190" i="50"/>
  <c r="D10190" i="50"/>
  <c r="A10190" i="50"/>
  <c r="E10189" i="50"/>
  <c r="D10189" i="50"/>
  <c r="A10189" i="50"/>
  <c r="E10188" i="50"/>
  <c r="D10188" i="50"/>
  <c r="A10188" i="50"/>
  <c r="E10187" i="50"/>
  <c r="D10187" i="50"/>
  <c r="A10187" i="50"/>
  <c r="E10186" i="50"/>
  <c r="D10186" i="50"/>
  <c r="A10186" i="50"/>
  <c r="E10185" i="50"/>
  <c r="D10185" i="50"/>
  <c r="A10185" i="50"/>
  <c r="E10184" i="50"/>
  <c r="D10184" i="50"/>
  <c r="A10184" i="50"/>
  <c r="E10183" i="50"/>
  <c r="D10183" i="50"/>
  <c r="A10183" i="50"/>
  <c r="E10182" i="50"/>
  <c r="D10182" i="50"/>
  <c r="A10182" i="50"/>
  <c r="E10181" i="50"/>
  <c r="D10181" i="50"/>
  <c r="A10181" i="50"/>
  <c r="E10180" i="50"/>
  <c r="D10180" i="50"/>
  <c r="A10180" i="50"/>
  <c r="E10179" i="50"/>
  <c r="D10179" i="50"/>
  <c r="A10179" i="50"/>
  <c r="E10178" i="50"/>
  <c r="D10178" i="50"/>
  <c r="A10178" i="50"/>
  <c r="E10177" i="50"/>
  <c r="D10177" i="50"/>
  <c r="A10177" i="50"/>
  <c r="E10176" i="50"/>
  <c r="D10176" i="50"/>
  <c r="A10176" i="50"/>
  <c r="E10175" i="50"/>
  <c r="D10175" i="50"/>
  <c r="A10175" i="50"/>
  <c r="E10174" i="50"/>
  <c r="D10174" i="50"/>
  <c r="A10174" i="50"/>
  <c r="E10173" i="50"/>
  <c r="D10173" i="50"/>
  <c r="A10173" i="50"/>
  <c r="E10172" i="50"/>
  <c r="D10172" i="50"/>
  <c r="A10172" i="50"/>
  <c r="E10171" i="50"/>
  <c r="D10171" i="50"/>
  <c r="A10171" i="50"/>
  <c r="E10170" i="50"/>
  <c r="D10170" i="50"/>
  <c r="A10170" i="50"/>
  <c r="E10169" i="50"/>
  <c r="D10169" i="50"/>
  <c r="A10169" i="50"/>
  <c r="E10168" i="50"/>
  <c r="D10168" i="50"/>
  <c r="A10168" i="50"/>
  <c r="E10167" i="50"/>
  <c r="D10167" i="50"/>
  <c r="A10167" i="50"/>
  <c r="E10166" i="50"/>
  <c r="D10166" i="50"/>
  <c r="A10166" i="50"/>
  <c r="E10165" i="50"/>
  <c r="D10165" i="50"/>
  <c r="A10165" i="50"/>
  <c r="E10164" i="50"/>
  <c r="D10164" i="50"/>
  <c r="A10164" i="50"/>
  <c r="E10163" i="50"/>
  <c r="D10163" i="50"/>
  <c r="A10163" i="50"/>
  <c r="E10162" i="50"/>
  <c r="D10162" i="50"/>
  <c r="A10162" i="50"/>
  <c r="E10161" i="50"/>
  <c r="D10161" i="50"/>
  <c r="A10161" i="50"/>
  <c r="E10160" i="50"/>
  <c r="D10160" i="50"/>
  <c r="A10160" i="50"/>
  <c r="E10159" i="50"/>
  <c r="D10159" i="50"/>
  <c r="A10159" i="50"/>
  <c r="E10158" i="50"/>
  <c r="D10158" i="50"/>
  <c r="A10158" i="50"/>
  <c r="E10157" i="50"/>
  <c r="D10157" i="50"/>
  <c r="A10157" i="50"/>
  <c r="E10156" i="50"/>
  <c r="D10156" i="50"/>
  <c r="A10156" i="50"/>
  <c r="E10155" i="50"/>
  <c r="D10155" i="50"/>
  <c r="A10155" i="50"/>
  <c r="E10154" i="50"/>
  <c r="D10154" i="50"/>
  <c r="A10154" i="50"/>
  <c r="E10153" i="50"/>
  <c r="D10153" i="50"/>
  <c r="A10153" i="50"/>
  <c r="E10152" i="50"/>
  <c r="D10152" i="50"/>
  <c r="A10152" i="50"/>
  <c r="E10151" i="50"/>
  <c r="D10151" i="50"/>
  <c r="A10151" i="50"/>
  <c r="E10150" i="50"/>
  <c r="D10150" i="50"/>
  <c r="A10150" i="50"/>
  <c r="E10149" i="50"/>
  <c r="D10149" i="50"/>
  <c r="A10149" i="50"/>
  <c r="E10148" i="50"/>
  <c r="D10148" i="50"/>
  <c r="A10148" i="50"/>
  <c r="E10147" i="50"/>
  <c r="D10147" i="50"/>
  <c r="A10147" i="50"/>
  <c r="E10146" i="50"/>
  <c r="D10146" i="50"/>
  <c r="A10146" i="50"/>
  <c r="E10145" i="50"/>
  <c r="D10145" i="50"/>
  <c r="A10145" i="50"/>
  <c r="E10144" i="50"/>
  <c r="D10144" i="50"/>
  <c r="A10144" i="50"/>
  <c r="E10143" i="50"/>
  <c r="D10143" i="50"/>
  <c r="A10143" i="50"/>
  <c r="E10142" i="50"/>
  <c r="D10142" i="50"/>
  <c r="A10142" i="50"/>
  <c r="E10141" i="50"/>
  <c r="D10141" i="50"/>
  <c r="A10141" i="50"/>
  <c r="E10140" i="50"/>
  <c r="D10140" i="50"/>
  <c r="A10140" i="50"/>
  <c r="E10139" i="50"/>
  <c r="D10139" i="50"/>
  <c r="A10139" i="50"/>
  <c r="E10138" i="50"/>
  <c r="D10138" i="50"/>
  <c r="A10138" i="50"/>
  <c r="E10137" i="50"/>
  <c r="D10137" i="50"/>
  <c r="A10137" i="50"/>
  <c r="E10136" i="50"/>
  <c r="D10136" i="50"/>
  <c r="A10136" i="50"/>
  <c r="E10135" i="50"/>
  <c r="D10135" i="50"/>
  <c r="A10135" i="50"/>
  <c r="E10134" i="50"/>
  <c r="D10134" i="50"/>
  <c r="A10134" i="50"/>
  <c r="E10133" i="50"/>
  <c r="D10133" i="50"/>
  <c r="A10133" i="50"/>
  <c r="E10132" i="50"/>
  <c r="D10132" i="50"/>
  <c r="A10132" i="50"/>
  <c r="E10131" i="50"/>
  <c r="D10131" i="50"/>
  <c r="A10131" i="50"/>
  <c r="E10130" i="50"/>
  <c r="D10130" i="50"/>
  <c r="A10130" i="50"/>
  <c r="E10129" i="50"/>
  <c r="D10129" i="50"/>
  <c r="A10129" i="50"/>
  <c r="E10128" i="50"/>
  <c r="D10128" i="50"/>
  <c r="A10128" i="50"/>
  <c r="E10127" i="50"/>
  <c r="D10127" i="50"/>
  <c r="A10127" i="50"/>
  <c r="E10126" i="50"/>
  <c r="D10126" i="50"/>
  <c r="A10126" i="50"/>
  <c r="E10125" i="50"/>
  <c r="D10125" i="50"/>
  <c r="A10125" i="50"/>
  <c r="E10124" i="50"/>
  <c r="D10124" i="50"/>
  <c r="A10124" i="50"/>
  <c r="E10123" i="50"/>
  <c r="D10123" i="50"/>
  <c r="A10123" i="50"/>
  <c r="E10122" i="50"/>
  <c r="D10122" i="50"/>
  <c r="A10122" i="50"/>
  <c r="E10121" i="50"/>
  <c r="D10121" i="50"/>
  <c r="A10121" i="50"/>
  <c r="E10120" i="50"/>
  <c r="D10120" i="50"/>
  <c r="A10120" i="50"/>
  <c r="E10119" i="50"/>
  <c r="D10119" i="50"/>
  <c r="A10119" i="50"/>
  <c r="E10118" i="50"/>
  <c r="D10118" i="50"/>
  <c r="A10118" i="50"/>
  <c r="E10117" i="50"/>
  <c r="D10117" i="50"/>
  <c r="A10117" i="50"/>
  <c r="E10116" i="50"/>
  <c r="D10116" i="50"/>
  <c r="A10116" i="50"/>
  <c r="E10115" i="50"/>
  <c r="D10115" i="50"/>
  <c r="A10115" i="50"/>
  <c r="E10114" i="50"/>
  <c r="D10114" i="50"/>
  <c r="A10114" i="50"/>
  <c r="E10113" i="50"/>
  <c r="D10113" i="50"/>
  <c r="A10113" i="50"/>
  <c r="E10112" i="50"/>
  <c r="D10112" i="50"/>
  <c r="A10112" i="50"/>
  <c r="E10111" i="50"/>
  <c r="D10111" i="50"/>
  <c r="A10111" i="50"/>
  <c r="E10110" i="50"/>
  <c r="D10110" i="50"/>
  <c r="A10110" i="50"/>
  <c r="E10109" i="50"/>
  <c r="D10109" i="50"/>
  <c r="A10109" i="50"/>
  <c r="E10108" i="50"/>
  <c r="D10108" i="50"/>
  <c r="A10108" i="50"/>
  <c r="E10107" i="50"/>
  <c r="D10107" i="50"/>
  <c r="A10107" i="50"/>
  <c r="E10106" i="50"/>
  <c r="D10106" i="50"/>
  <c r="A10106" i="50"/>
  <c r="E10105" i="50"/>
  <c r="D10105" i="50"/>
  <c r="A10105" i="50"/>
  <c r="E10104" i="50"/>
  <c r="D10104" i="50"/>
  <c r="A10104" i="50"/>
  <c r="E10103" i="50"/>
  <c r="D10103" i="50"/>
  <c r="A10103" i="50"/>
  <c r="E10102" i="50"/>
  <c r="D10102" i="50"/>
  <c r="A10102" i="50"/>
  <c r="E10101" i="50"/>
  <c r="D10101" i="50"/>
  <c r="A10101" i="50"/>
  <c r="E10100" i="50"/>
  <c r="D10100" i="50"/>
  <c r="A10100" i="50"/>
  <c r="E10099" i="50"/>
  <c r="D10099" i="50"/>
  <c r="A10099" i="50"/>
  <c r="E10098" i="50"/>
  <c r="D10098" i="50"/>
  <c r="A10098" i="50"/>
  <c r="E10097" i="50"/>
  <c r="D10097" i="50"/>
  <c r="A10097" i="50"/>
  <c r="E10096" i="50"/>
  <c r="D10096" i="50"/>
  <c r="A10096" i="50"/>
  <c r="E10095" i="50"/>
  <c r="D10095" i="50"/>
  <c r="A10095" i="50"/>
  <c r="E10094" i="50"/>
  <c r="D10094" i="50"/>
  <c r="A10094" i="50"/>
  <c r="E10093" i="50"/>
  <c r="D10093" i="50"/>
  <c r="A10093" i="50"/>
  <c r="E10092" i="50"/>
  <c r="D10092" i="50"/>
  <c r="A10092" i="50"/>
  <c r="E10091" i="50"/>
  <c r="D10091" i="50"/>
  <c r="A10091" i="50"/>
  <c r="E10090" i="50"/>
  <c r="D10090" i="50"/>
  <c r="A10090" i="50"/>
  <c r="E10089" i="50"/>
  <c r="D10089" i="50"/>
  <c r="A10089" i="50"/>
  <c r="E10088" i="50"/>
  <c r="D10088" i="50"/>
  <c r="A10088" i="50"/>
  <c r="E10087" i="50"/>
  <c r="D10087" i="50"/>
  <c r="A10087" i="50"/>
  <c r="E10086" i="50"/>
  <c r="D10086" i="50"/>
  <c r="A10086" i="50"/>
  <c r="E10085" i="50"/>
  <c r="D10085" i="50"/>
  <c r="A10085" i="50"/>
  <c r="E10084" i="50"/>
  <c r="D10084" i="50"/>
  <c r="A10084" i="50"/>
  <c r="E10083" i="50"/>
  <c r="D10083" i="50"/>
  <c r="A10083" i="50"/>
  <c r="E10082" i="50"/>
  <c r="D10082" i="50"/>
  <c r="A10082" i="50"/>
  <c r="E10081" i="50"/>
  <c r="D10081" i="50"/>
  <c r="A10081" i="50"/>
  <c r="E10080" i="50"/>
  <c r="D10080" i="50"/>
  <c r="A10080" i="50"/>
  <c r="E10079" i="50"/>
  <c r="D10079" i="50"/>
  <c r="A10079" i="50"/>
  <c r="E10078" i="50"/>
  <c r="D10078" i="50"/>
  <c r="A10078" i="50"/>
  <c r="E10077" i="50"/>
  <c r="D10077" i="50"/>
  <c r="A10077" i="50"/>
  <c r="E10076" i="50"/>
  <c r="D10076" i="50"/>
  <c r="A10076" i="50"/>
  <c r="E10075" i="50"/>
  <c r="D10075" i="50"/>
  <c r="A10075" i="50"/>
  <c r="E10074" i="50"/>
  <c r="D10074" i="50"/>
  <c r="A10074" i="50"/>
  <c r="E10073" i="50"/>
  <c r="D10073" i="50"/>
  <c r="A10073" i="50"/>
  <c r="E10072" i="50"/>
  <c r="D10072" i="50"/>
  <c r="A10072" i="50"/>
  <c r="E10071" i="50"/>
  <c r="D10071" i="50"/>
  <c r="A10071" i="50"/>
  <c r="E10070" i="50"/>
  <c r="D10070" i="50"/>
  <c r="A10070" i="50"/>
  <c r="E10069" i="50"/>
  <c r="D10069" i="50"/>
  <c r="A10069" i="50"/>
  <c r="E10068" i="50"/>
  <c r="D10068" i="50"/>
  <c r="A10068" i="50"/>
  <c r="E10067" i="50"/>
  <c r="D10067" i="50"/>
  <c r="A10067" i="50"/>
  <c r="E10066" i="50"/>
  <c r="D10066" i="50"/>
  <c r="A10066" i="50"/>
  <c r="E10065" i="50"/>
  <c r="D10065" i="50"/>
  <c r="A10065" i="50"/>
  <c r="E10064" i="50"/>
  <c r="D10064" i="50"/>
  <c r="A10064" i="50"/>
  <c r="E10063" i="50"/>
  <c r="D10063" i="50"/>
  <c r="A10063" i="50"/>
  <c r="E10062" i="50"/>
  <c r="D10062" i="50"/>
  <c r="A10062" i="50"/>
  <c r="E10061" i="50"/>
  <c r="D10061" i="50"/>
  <c r="A10061" i="50"/>
  <c r="E10060" i="50"/>
  <c r="D10060" i="50"/>
  <c r="A10060" i="50"/>
  <c r="E10059" i="50"/>
  <c r="D10059" i="50"/>
  <c r="A10059" i="50"/>
  <c r="E10058" i="50"/>
  <c r="D10058" i="50"/>
  <c r="A10058" i="50"/>
  <c r="E10057" i="50"/>
  <c r="D10057" i="50"/>
  <c r="A10057" i="50"/>
  <c r="E10056" i="50"/>
  <c r="D10056" i="50"/>
  <c r="A10056" i="50"/>
  <c r="E10055" i="50"/>
  <c r="D10055" i="50"/>
  <c r="A10055" i="50"/>
  <c r="E10054" i="50"/>
  <c r="D10054" i="50"/>
  <c r="A10054" i="50"/>
  <c r="E10053" i="50"/>
  <c r="D10053" i="50"/>
  <c r="A10053" i="50"/>
  <c r="E10052" i="50"/>
  <c r="D10052" i="50"/>
  <c r="A10052" i="50"/>
  <c r="E10051" i="50"/>
  <c r="D10051" i="50"/>
  <c r="A10051" i="50"/>
  <c r="E10050" i="50"/>
  <c r="D10050" i="50"/>
  <c r="A10050" i="50"/>
  <c r="E10049" i="50"/>
  <c r="D10049" i="50"/>
  <c r="A10049" i="50"/>
  <c r="E10048" i="50"/>
  <c r="D10048" i="50"/>
  <c r="A10048" i="50"/>
  <c r="E10047" i="50"/>
  <c r="D10047" i="50"/>
  <c r="A10047" i="50"/>
  <c r="E10046" i="50"/>
  <c r="D10046" i="50"/>
  <c r="A10046" i="50"/>
  <c r="E10045" i="50"/>
  <c r="D10045" i="50"/>
  <c r="A10045" i="50"/>
  <c r="E10044" i="50"/>
  <c r="D10044" i="50"/>
  <c r="A10044" i="50"/>
  <c r="E10043" i="50"/>
  <c r="D10043" i="50"/>
  <c r="A10043" i="50"/>
  <c r="E10042" i="50"/>
  <c r="D10042" i="50"/>
  <c r="A10042" i="50"/>
  <c r="E10041" i="50"/>
  <c r="D10041" i="50"/>
  <c r="A10041" i="50"/>
  <c r="E10040" i="50"/>
  <c r="D10040" i="50"/>
  <c r="A10040" i="50"/>
  <c r="E10039" i="50"/>
  <c r="D10039" i="50"/>
  <c r="A10039" i="50"/>
  <c r="E10038" i="50"/>
  <c r="D10038" i="50"/>
  <c r="A10038" i="50"/>
  <c r="E10037" i="50"/>
  <c r="D10037" i="50"/>
  <c r="A10037" i="50"/>
  <c r="E10036" i="50"/>
  <c r="D10036" i="50"/>
  <c r="A10036" i="50"/>
  <c r="E10035" i="50"/>
  <c r="D10035" i="50"/>
  <c r="A10035" i="50"/>
  <c r="E10034" i="50"/>
  <c r="D10034" i="50"/>
  <c r="A10034" i="50"/>
  <c r="E10033" i="50"/>
  <c r="D10033" i="50"/>
  <c r="A10033" i="50"/>
  <c r="E10032" i="50"/>
  <c r="D10032" i="50"/>
  <c r="A10032" i="50"/>
  <c r="E10031" i="50"/>
  <c r="D10031" i="50"/>
  <c r="A10031" i="50"/>
  <c r="E10030" i="50"/>
  <c r="D10030" i="50"/>
  <c r="A10030" i="50"/>
  <c r="E10029" i="50"/>
  <c r="D10029" i="50"/>
  <c r="A10029" i="50"/>
  <c r="E10028" i="50"/>
  <c r="D10028" i="50"/>
  <c r="A10028" i="50"/>
  <c r="E10027" i="50"/>
  <c r="D10027" i="50"/>
  <c r="A10027" i="50"/>
  <c r="E10026" i="50"/>
  <c r="D10026" i="50"/>
  <c r="A10026" i="50"/>
  <c r="E10025" i="50"/>
  <c r="D10025" i="50"/>
  <c r="A10025" i="50"/>
  <c r="E10024" i="50"/>
  <c r="D10024" i="50"/>
  <c r="A10024" i="50"/>
  <c r="E10023" i="50"/>
  <c r="D10023" i="50"/>
  <c r="A10023" i="50"/>
  <c r="E10022" i="50"/>
  <c r="D10022" i="50"/>
  <c r="A10022" i="50"/>
  <c r="E10021" i="50"/>
  <c r="D10021" i="50"/>
  <c r="A10021" i="50"/>
  <c r="E10020" i="50"/>
  <c r="D10020" i="50"/>
  <c r="A10020" i="50"/>
  <c r="E10019" i="50"/>
  <c r="D10019" i="50"/>
  <c r="A10019" i="50"/>
  <c r="E10018" i="50"/>
  <c r="D10018" i="50"/>
  <c r="A10018" i="50"/>
  <c r="E10017" i="50"/>
  <c r="D10017" i="50"/>
  <c r="A10017" i="50"/>
  <c r="E10016" i="50"/>
  <c r="D10016" i="50"/>
  <c r="A10016" i="50"/>
  <c r="E10015" i="50"/>
  <c r="D10015" i="50"/>
  <c r="A10015" i="50"/>
  <c r="E10014" i="50"/>
  <c r="D10014" i="50"/>
  <c r="A10014" i="50"/>
  <c r="E10013" i="50"/>
  <c r="D10013" i="50"/>
  <c r="A10013" i="50"/>
  <c r="E10012" i="50"/>
  <c r="D10012" i="50"/>
  <c r="A10012" i="50"/>
  <c r="E10011" i="50"/>
  <c r="D10011" i="50"/>
  <c r="A10011" i="50"/>
  <c r="E10010" i="50"/>
  <c r="D10010" i="50"/>
  <c r="A10010" i="50"/>
  <c r="E10009" i="50"/>
  <c r="D10009" i="50"/>
  <c r="A10009" i="50"/>
  <c r="E10008" i="50"/>
  <c r="D10008" i="50"/>
  <c r="A10008" i="50"/>
  <c r="E10007" i="50"/>
  <c r="D10007" i="50"/>
  <c r="A10007" i="50"/>
  <c r="E10006" i="50"/>
  <c r="D10006" i="50"/>
  <c r="A10006" i="50"/>
  <c r="E10005" i="50"/>
  <c r="D10005" i="50"/>
  <c r="A10005" i="50"/>
  <c r="E10004" i="50"/>
  <c r="D10004" i="50"/>
  <c r="A10004" i="50"/>
  <c r="E10003" i="50"/>
  <c r="D10003" i="50"/>
  <c r="A10003" i="50"/>
  <c r="E10002" i="50"/>
  <c r="D10002" i="50"/>
  <c r="A10002" i="50"/>
  <c r="E10001" i="50"/>
  <c r="D10001" i="50"/>
  <c r="A10001" i="50"/>
  <c r="E10000" i="50"/>
  <c r="D10000" i="50"/>
  <c r="A10000" i="50"/>
  <c r="E9999" i="50"/>
  <c r="D9999" i="50"/>
  <c r="A9999" i="50"/>
  <c r="E9998" i="50"/>
  <c r="D9998" i="50"/>
  <c r="A9998" i="50"/>
  <c r="E9997" i="50"/>
  <c r="D9997" i="50"/>
  <c r="A9997" i="50"/>
  <c r="E9996" i="50"/>
  <c r="D9996" i="50"/>
  <c r="A9996" i="50"/>
  <c r="E9995" i="50"/>
  <c r="D9995" i="50"/>
  <c r="A9995" i="50"/>
  <c r="E9994" i="50"/>
  <c r="D9994" i="50"/>
  <c r="A9994" i="50"/>
  <c r="E9993" i="50"/>
  <c r="D9993" i="50"/>
  <c r="A9993" i="50"/>
  <c r="E9992" i="50"/>
  <c r="D9992" i="50"/>
  <c r="A9992" i="50"/>
  <c r="E9991" i="50"/>
  <c r="D9991" i="50"/>
  <c r="A9991" i="50"/>
  <c r="E9990" i="50"/>
  <c r="D9990" i="50"/>
  <c r="A9990" i="50"/>
  <c r="E9989" i="50"/>
  <c r="D9989" i="50"/>
  <c r="A9989" i="50"/>
  <c r="E9988" i="50"/>
  <c r="D9988" i="50"/>
  <c r="A9988" i="50"/>
  <c r="E9987" i="50"/>
  <c r="D9987" i="50"/>
  <c r="A9987" i="50"/>
  <c r="E9986" i="50"/>
  <c r="D9986" i="50"/>
  <c r="A9986" i="50"/>
  <c r="E9985" i="50"/>
  <c r="D9985" i="50"/>
  <c r="A9985" i="50"/>
  <c r="E9984" i="50"/>
  <c r="D9984" i="50"/>
  <c r="A9984" i="50"/>
  <c r="E9983" i="50"/>
  <c r="D9983" i="50"/>
  <c r="A9983" i="50"/>
  <c r="E9982" i="50"/>
  <c r="D9982" i="50"/>
  <c r="A9982" i="50"/>
  <c r="E9981" i="50"/>
  <c r="D9981" i="50"/>
  <c r="A9981" i="50"/>
  <c r="E9980" i="50"/>
  <c r="D9980" i="50"/>
  <c r="A9980" i="50"/>
  <c r="E9979" i="50"/>
  <c r="D9979" i="50"/>
  <c r="A9979" i="50"/>
  <c r="E9978" i="50"/>
  <c r="D9978" i="50"/>
  <c r="A9978" i="50"/>
  <c r="E9977" i="50"/>
  <c r="D9977" i="50"/>
  <c r="A9977" i="50"/>
  <c r="E9976" i="50"/>
  <c r="D9976" i="50"/>
  <c r="A9976" i="50"/>
  <c r="E9975" i="50"/>
  <c r="D9975" i="50"/>
  <c r="A9975" i="50"/>
  <c r="E9974" i="50"/>
  <c r="D9974" i="50"/>
  <c r="A9974" i="50"/>
  <c r="E9973" i="50"/>
  <c r="D9973" i="50"/>
  <c r="A9973" i="50"/>
  <c r="E9972" i="50"/>
  <c r="D9972" i="50"/>
  <c r="A9972" i="50"/>
  <c r="E9971" i="50"/>
  <c r="D9971" i="50"/>
  <c r="A9971" i="50"/>
  <c r="E9970" i="50"/>
  <c r="D9970" i="50"/>
  <c r="A9970" i="50"/>
  <c r="E9969" i="50"/>
  <c r="D9969" i="50"/>
  <c r="A9969" i="50"/>
  <c r="E9968" i="50"/>
  <c r="D9968" i="50"/>
  <c r="A9968" i="50"/>
  <c r="E9967" i="50"/>
  <c r="D9967" i="50"/>
  <c r="A9967" i="50"/>
  <c r="E9966" i="50"/>
  <c r="D9966" i="50"/>
  <c r="A9966" i="50"/>
  <c r="E9965" i="50"/>
  <c r="D9965" i="50"/>
  <c r="A9965" i="50"/>
  <c r="E9964" i="50"/>
  <c r="D9964" i="50"/>
  <c r="A9964" i="50"/>
  <c r="E9963" i="50"/>
  <c r="D9963" i="50"/>
  <c r="A9963" i="50"/>
  <c r="E9962" i="50"/>
  <c r="D9962" i="50"/>
  <c r="A9962" i="50"/>
  <c r="E9961" i="50"/>
  <c r="D9961" i="50"/>
  <c r="A9961" i="50"/>
  <c r="E9960" i="50"/>
  <c r="D9960" i="50"/>
  <c r="A9960" i="50"/>
  <c r="E9959" i="50"/>
  <c r="D9959" i="50"/>
  <c r="A9959" i="50"/>
  <c r="E9958" i="50"/>
  <c r="D9958" i="50"/>
  <c r="A9958" i="50"/>
  <c r="E9957" i="50"/>
  <c r="D9957" i="50"/>
  <c r="A9957" i="50"/>
  <c r="E9956" i="50"/>
  <c r="D9956" i="50"/>
  <c r="A9956" i="50"/>
  <c r="E9955" i="50"/>
  <c r="D9955" i="50"/>
  <c r="A9955" i="50"/>
  <c r="E9954" i="50"/>
  <c r="D9954" i="50"/>
  <c r="A9954" i="50"/>
  <c r="E9953" i="50"/>
  <c r="D9953" i="50"/>
  <c r="A9953" i="50"/>
  <c r="E9952" i="50"/>
  <c r="D9952" i="50"/>
  <c r="A9952" i="50"/>
  <c r="E9951" i="50"/>
  <c r="D9951" i="50"/>
  <c r="A9951" i="50"/>
  <c r="E9950" i="50"/>
  <c r="D9950" i="50"/>
  <c r="A9950" i="50"/>
  <c r="E9949" i="50"/>
  <c r="D9949" i="50"/>
  <c r="A9949" i="50"/>
  <c r="E9948" i="50"/>
  <c r="D9948" i="50"/>
  <c r="A9948" i="50"/>
  <c r="E9947" i="50"/>
  <c r="D9947" i="50"/>
  <c r="A9947" i="50"/>
  <c r="E9946" i="50"/>
  <c r="D9946" i="50"/>
  <c r="A9946" i="50"/>
  <c r="E9945" i="50"/>
  <c r="D9945" i="50"/>
  <c r="A9945" i="50"/>
  <c r="E9944" i="50"/>
  <c r="D9944" i="50"/>
  <c r="A9944" i="50"/>
  <c r="E9943" i="50"/>
  <c r="D9943" i="50"/>
  <c r="A9943" i="50"/>
  <c r="E9942" i="50"/>
  <c r="D9942" i="50"/>
  <c r="A9942" i="50"/>
  <c r="E9941" i="50"/>
  <c r="D9941" i="50"/>
  <c r="A9941" i="50"/>
  <c r="E9940" i="50"/>
  <c r="D9940" i="50"/>
  <c r="A9940" i="50"/>
  <c r="E9939" i="50"/>
  <c r="D9939" i="50"/>
  <c r="A9939" i="50"/>
  <c r="E9938" i="50"/>
  <c r="D9938" i="50"/>
  <c r="A9938" i="50"/>
  <c r="E9937" i="50"/>
  <c r="D9937" i="50"/>
  <c r="A9937" i="50"/>
  <c r="E9936" i="50"/>
  <c r="D9936" i="50"/>
  <c r="A9936" i="50"/>
  <c r="E9935" i="50"/>
  <c r="D9935" i="50"/>
  <c r="A9935" i="50"/>
  <c r="E9934" i="50"/>
  <c r="D9934" i="50"/>
  <c r="A9934" i="50"/>
  <c r="E9933" i="50"/>
  <c r="D9933" i="50"/>
  <c r="A9933" i="50"/>
  <c r="E9932" i="50"/>
  <c r="D9932" i="50"/>
  <c r="A9932" i="50"/>
  <c r="E9931" i="50"/>
  <c r="D9931" i="50"/>
  <c r="A9931" i="50"/>
  <c r="E9930" i="50"/>
  <c r="D9930" i="50"/>
  <c r="A9930" i="50"/>
  <c r="E9929" i="50"/>
  <c r="D9929" i="50"/>
  <c r="A9929" i="50"/>
  <c r="E9928" i="50"/>
  <c r="D9928" i="50"/>
  <c r="A9928" i="50"/>
  <c r="E9927" i="50"/>
  <c r="D9927" i="50"/>
  <c r="A9927" i="50"/>
  <c r="E9926" i="50"/>
  <c r="D9926" i="50"/>
  <c r="A9926" i="50"/>
  <c r="E9925" i="50"/>
  <c r="D9925" i="50"/>
  <c r="A9925" i="50"/>
  <c r="E9924" i="50"/>
  <c r="D9924" i="50"/>
  <c r="A9924" i="50"/>
  <c r="E9923" i="50"/>
  <c r="D9923" i="50"/>
  <c r="A9923" i="50"/>
  <c r="E9922" i="50"/>
  <c r="D9922" i="50"/>
  <c r="A9922" i="50"/>
  <c r="E9921" i="50"/>
  <c r="D9921" i="50"/>
  <c r="A9921" i="50"/>
  <c r="E9920" i="50"/>
  <c r="D9920" i="50"/>
  <c r="A9920" i="50"/>
  <c r="E9919" i="50"/>
  <c r="D9919" i="50"/>
  <c r="A9919" i="50"/>
  <c r="E9918" i="50"/>
  <c r="D9918" i="50"/>
  <c r="A9918" i="50"/>
  <c r="E9917" i="50"/>
  <c r="D9917" i="50"/>
  <c r="A9917" i="50"/>
  <c r="E9916" i="50"/>
  <c r="D9916" i="50"/>
  <c r="A9916" i="50"/>
  <c r="E9915" i="50"/>
  <c r="D9915" i="50"/>
  <c r="A9915" i="50"/>
  <c r="E9914" i="50"/>
  <c r="D9914" i="50"/>
  <c r="A9914" i="50"/>
  <c r="E9913" i="50"/>
  <c r="D9913" i="50"/>
  <c r="A9913" i="50"/>
  <c r="E9912" i="50"/>
  <c r="D9912" i="50"/>
  <c r="A9912" i="50"/>
  <c r="E9911" i="50"/>
  <c r="D9911" i="50"/>
  <c r="A9911" i="50"/>
  <c r="E9910" i="50"/>
  <c r="D9910" i="50"/>
  <c r="A9910" i="50"/>
  <c r="E9909" i="50"/>
  <c r="D9909" i="50"/>
  <c r="A9909" i="50"/>
  <c r="E9908" i="50"/>
  <c r="D9908" i="50"/>
  <c r="A9908" i="50"/>
  <c r="E9907" i="50"/>
  <c r="D9907" i="50"/>
  <c r="A9907" i="50"/>
  <c r="E9906" i="50"/>
  <c r="D9906" i="50"/>
  <c r="A9906" i="50"/>
  <c r="E9905" i="50"/>
  <c r="D9905" i="50"/>
  <c r="A9905" i="50"/>
  <c r="E9904" i="50"/>
  <c r="D9904" i="50"/>
  <c r="A9904" i="50"/>
  <c r="E9903" i="50"/>
  <c r="D9903" i="50"/>
  <c r="A9903" i="50"/>
  <c r="E9902" i="50"/>
  <c r="D9902" i="50"/>
  <c r="A9902" i="50"/>
  <c r="E9901" i="50"/>
  <c r="D9901" i="50"/>
  <c r="A9901" i="50"/>
  <c r="E9900" i="50"/>
  <c r="D9900" i="50"/>
  <c r="A9900" i="50"/>
  <c r="E9899" i="50"/>
  <c r="D9899" i="50"/>
  <c r="A9899" i="50"/>
  <c r="E9898" i="50"/>
  <c r="D9898" i="50"/>
  <c r="A9898" i="50"/>
  <c r="E9897" i="50"/>
  <c r="D9897" i="50"/>
  <c r="A9897" i="50"/>
  <c r="E9896" i="50"/>
  <c r="D9896" i="50"/>
  <c r="A9896" i="50"/>
  <c r="E9895" i="50"/>
  <c r="D9895" i="50"/>
  <c r="A9895" i="50"/>
  <c r="E9894" i="50"/>
  <c r="D9894" i="50"/>
  <c r="A9894" i="50"/>
  <c r="E9893" i="50"/>
  <c r="D9893" i="50"/>
  <c r="A9893" i="50"/>
  <c r="E9892" i="50"/>
  <c r="D9892" i="50"/>
  <c r="A9892" i="50"/>
  <c r="E9891" i="50"/>
  <c r="D9891" i="50"/>
  <c r="A9891" i="50"/>
  <c r="E9890" i="50"/>
  <c r="D9890" i="50"/>
  <c r="A9890" i="50"/>
  <c r="E9889" i="50"/>
  <c r="D9889" i="50"/>
  <c r="A9889" i="50"/>
  <c r="E9888" i="50"/>
  <c r="D9888" i="50"/>
  <c r="A9888" i="50"/>
  <c r="E9887" i="50"/>
  <c r="D9887" i="50"/>
  <c r="A9887" i="50"/>
  <c r="E9886" i="50"/>
  <c r="D9886" i="50"/>
  <c r="A9886" i="50"/>
  <c r="E9885" i="50"/>
  <c r="D9885" i="50"/>
  <c r="A9885" i="50"/>
  <c r="E9884" i="50"/>
  <c r="D9884" i="50"/>
  <c r="A9884" i="50"/>
  <c r="E9883" i="50"/>
  <c r="D9883" i="50"/>
  <c r="A9883" i="50"/>
  <c r="E9882" i="50"/>
  <c r="D9882" i="50"/>
  <c r="A9882" i="50"/>
  <c r="E9881" i="50"/>
  <c r="D9881" i="50"/>
  <c r="A9881" i="50"/>
  <c r="E9880" i="50"/>
  <c r="D9880" i="50"/>
  <c r="A9880" i="50"/>
  <c r="E9879" i="50"/>
  <c r="D9879" i="50"/>
  <c r="A9879" i="50"/>
  <c r="E9878" i="50"/>
  <c r="D9878" i="50"/>
  <c r="A9878" i="50"/>
  <c r="E9877" i="50"/>
  <c r="D9877" i="50"/>
  <c r="A9877" i="50"/>
  <c r="E9876" i="50"/>
  <c r="D9876" i="50"/>
  <c r="A9876" i="50"/>
  <c r="E9875" i="50"/>
  <c r="D9875" i="50"/>
  <c r="A9875" i="50"/>
  <c r="E9874" i="50"/>
  <c r="D9874" i="50"/>
  <c r="A9874" i="50"/>
  <c r="E9873" i="50"/>
  <c r="D9873" i="50"/>
  <c r="A9873" i="50"/>
  <c r="E9872" i="50"/>
  <c r="D9872" i="50"/>
  <c r="A9872" i="50"/>
  <c r="E9871" i="50"/>
  <c r="D9871" i="50"/>
  <c r="A9871" i="50"/>
  <c r="E9870" i="50"/>
  <c r="D9870" i="50"/>
  <c r="A9870" i="50"/>
  <c r="E9869" i="50"/>
  <c r="D9869" i="50"/>
  <c r="A9869" i="50"/>
  <c r="E9868" i="50"/>
  <c r="D9868" i="50"/>
  <c r="A9868" i="50"/>
  <c r="E9867" i="50"/>
  <c r="D9867" i="50"/>
  <c r="A9867" i="50"/>
  <c r="E9866" i="50"/>
  <c r="D9866" i="50"/>
  <c r="A9866" i="50"/>
  <c r="E9865" i="50"/>
  <c r="D9865" i="50"/>
  <c r="A9865" i="50"/>
  <c r="E9864" i="50"/>
  <c r="D9864" i="50"/>
  <c r="A9864" i="50"/>
  <c r="E9863" i="50"/>
  <c r="D9863" i="50"/>
  <c r="A9863" i="50"/>
  <c r="E9862" i="50"/>
  <c r="D9862" i="50"/>
  <c r="A9862" i="50"/>
  <c r="E9861" i="50"/>
  <c r="D9861" i="50"/>
  <c r="A9861" i="50"/>
  <c r="E9860" i="50"/>
  <c r="D9860" i="50"/>
  <c r="A9860" i="50"/>
  <c r="E9859" i="50"/>
  <c r="D9859" i="50"/>
  <c r="A9859" i="50"/>
  <c r="E9858" i="50"/>
  <c r="D9858" i="50"/>
  <c r="A9858" i="50"/>
  <c r="E9857" i="50"/>
  <c r="D9857" i="50"/>
  <c r="A9857" i="50"/>
  <c r="E9856" i="50"/>
  <c r="D9856" i="50"/>
  <c r="A9856" i="50"/>
  <c r="E9855" i="50"/>
  <c r="D9855" i="50"/>
  <c r="A9855" i="50"/>
  <c r="E9854" i="50"/>
  <c r="D9854" i="50"/>
  <c r="A9854" i="50"/>
  <c r="E9853" i="50"/>
  <c r="D9853" i="50"/>
  <c r="A9853" i="50"/>
  <c r="E9852" i="50"/>
  <c r="D9852" i="50"/>
  <c r="A9852" i="50"/>
  <c r="E9851" i="50"/>
  <c r="D9851" i="50"/>
  <c r="A9851" i="50"/>
  <c r="E9850" i="50"/>
  <c r="D9850" i="50"/>
  <c r="A9850" i="50"/>
  <c r="E9849" i="50"/>
  <c r="D9849" i="50"/>
  <c r="A9849" i="50"/>
  <c r="E9848" i="50"/>
  <c r="D9848" i="50"/>
  <c r="A9848" i="50"/>
  <c r="E9847" i="50"/>
  <c r="D9847" i="50"/>
  <c r="A9847" i="50"/>
  <c r="E9846" i="50"/>
  <c r="D9846" i="50"/>
  <c r="A9846" i="50"/>
  <c r="E9845" i="50"/>
  <c r="D9845" i="50"/>
  <c r="A9845" i="50"/>
  <c r="E9844" i="50"/>
  <c r="D9844" i="50"/>
  <c r="A9844" i="50"/>
  <c r="E9843" i="50"/>
  <c r="D9843" i="50"/>
  <c r="A9843" i="50"/>
  <c r="E9842" i="50"/>
  <c r="D9842" i="50"/>
  <c r="A9842" i="50"/>
  <c r="E9841" i="50"/>
  <c r="D9841" i="50"/>
  <c r="A9841" i="50"/>
  <c r="E9840" i="50"/>
  <c r="D9840" i="50"/>
  <c r="A9840" i="50"/>
  <c r="E9839" i="50"/>
  <c r="D9839" i="50"/>
  <c r="A9839" i="50"/>
  <c r="E9838" i="50"/>
  <c r="D9838" i="50"/>
  <c r="A9838" i="50"/>
  <c r="E9837" i="50"/>
  <c r="D9837" i="50"/>
  <c r="A9837" i="50"/>
  <c r="E9836" i="50"/>
  <c r="D9836" i="50"/>
  <c r="A9836" i="50"/>
  <c r="E9835" i="50"/>
  <c r="D9835" i="50"/>
  <c r="A9835" i="50"/>
  <c r="E9834" i="50"/>
  <c r="D9834" i="50"/>
  <c r="A9834" i="50"/>
  <c r="E9833" i="50"/>
  <c r="D9833" i="50"/>
  <c r="A9833" i="50"/>
  <c r="E9832" i="50"/>
  <c r="D9832" i="50"/>
  <c r="A9832" i="50"/>
  <c r="E9831" i="50"/>
  <c r="D9831" i="50"/>
  <c r="A9831" i="50"/>
  <c r="E9830" i="50"/>
  <c r="D9830" i="50"/>
  <c r="A9830" i="50"/>
  <c r="E9829" i="50"/>
  <c r="D9829" i="50"/>
  <c r="A9829" i="50"/>
  <c r="E9828" i="50"/>
  <c r="D9828" i="50"/>
  <c r="A9828" i="50"/>
  <c r="E9827" i="50"/>
  <c r="D9827" i="50"/>
  <c r="A9827" i="50"/>
  <c r="E9826" i="50"/>
  <c r="D9826" i="50"/>
  <c r="A9826" i="50"/>
  <c r="E9825" i="50"/>
  <c r="D9825" i="50"/>
  <c r="A9825" i="50"/>
  <c r="E9824" i="50"/>
  <c r="D9824" i="50"/>
  <c r="A9824" i="50"/>
  <c r="E9823" i="50"/>
  <c r="D9823" i="50"/>
  <c r="A9823" i="50"/>
  <c r="E9822" i="50"/>
  <c r="D9822" i="50"/>
  <c r="A9822" i="50"/>
  <c r="E9821" i="50"/>
  <c r="D9821" i="50"/>
  <c r="A9821" i="50"/>
  <c r="E9820" i="50"/>
  <c r="D9820" i="50"/>
  <c r="A9820" i="50"/>
  <c r="E9819" i="50"/>
  <c r="D9819" i="50"/>
  <c r="A9819" i="50"/>
  <c r="E9818" i="50"/>
  <c r="D9818" i="50"/>
  <c r="A9818" i="50"/>
  <c r="E9817" i="50"/>
  <c r="D9817" i="50"/>
  <c r="A9817" i="50"/>
  <c r="E9816" i="50"/>
  <c r="D9816" i="50"/>
  <c r="A9816" i="50"/>
  <c r="E9815" i="50"/>
  <c r="D9815" i="50"/>
  <c r="A9815" i="50"/>
  <c r="E9814" i="50"/>
  <c r="D9814" i="50"/>
  <c r="A9814" i="50"/>
  <c r="E9813" i="50"/>
  <c r="D9813" i="50"/>
  <c r="A9813" i="50"/>
  <c r="E9812" i="50"/>
  <c r="D9812" i="50"/>
  <c r="A9812" i="50"/>
  <c r="E9811" i="50"/>
  <c r="D9811" i="50"/>
  <c r="A9811" i="50"/>
  <c r="E9810" i="50"/>
  <c r="D9810" i="50"/>
  <c r="A9810" i="50"/>
  <c r="E9809" i="50"/>
  <c r="D9809" i="50"/>
  <c r="A9809" i="50"/>
  <c r="E9808" i="50"/>
  <c r="D9808" i="50"/>
  <c r="A9808" i="50"/>
  <c r="E9807" i="50"/>
  <c r="D9807" i="50"/>
  <c r="A9807" i="50"/>
  <c r="E9806" i="50"/>
  <c r="D9806" i="50"/>
  <c r="A9806" i="50"/>
  <c r="E9805" i="50"/>
  <c r="D9805" i="50"/>
  <c r="A9805" i="50"/>
  <c r="E9804" i="50"/>
  <c r="D9804" i="50"/>
  <c r="A9804" i="50"/>
  <c r="E9803" i="50"/>
  <c r="D9803" i="50"/>
  <c r="A9803" i="50"/>
  <c r="E9802" i="50"/>
  <c r="D9802" i="50"/>
  <c r="A9802" i="50"/>
  <c r="E9801" i="50"/>
  <c r="D9801" i="50"/>
  <c r="A9801" i="50"/>
  <c r="E9800" i="50"/>
  <c r="D9800" i="50"/>
  <c r="A9800" i="50"/>
  <c r="E9799" i="50"/>
  <c r="D9799" i="50"/>
  <c r="A9799" i="50"/>
  <c r="E9798" i="50"/>
  <c r="D9798" i="50"/>
  <c r="A9798" i="50"/>
  <c r="E9797" i="50"/>
  <c r="D9797" i="50"/>
  <c r="A9797" i="50"/>
  <c r="E9796" i="50"/>
  <c r="D9796" i="50"/>
  <c r="A9796" i="50"/>
  <c r="E9795" i="50"/>
  <c r="D9795" i="50"/>
  <c r="A9795" i="50"/>
  <c r="E9794" i="50"/>
  <c r="D9794" i="50"/>
  <c r="A9794" i="50"/>
  <c r="E9793" i="50"/>
  <c r="D9793" i="50"/>
  <c r="A9793" i="50"/>
  <c r="E9792" i="50"/>
  <c r="D9792" i="50"/>
  <c r="A9792" i="50"/>
  <c r="E9791" i="50"/>
  <c r="D9791" i="50"/>
  <c r="A9791" i="50"/>
  <c r="E9790" i="50"/>
  <c r="D9790" i="50"/>
  <c r="A9790" i="50"/>
  <c r="E9789" i="50"/>
  <c r="D9789" i="50"/>
  <c r="A9789" i="50"/>
  <c r="E9788" i="50"/>
  <c r="D9788" i="50"/>
  <c r="A9788" i="50"/>
  <c r="E9787" i="50"/>
  <c r="D9787" i="50"/>
  <c r="A9787" i="50"/>
  <c r="E9786" i="50"/>
  <c r="D9786" i="50"/>
  <c r="A9786" i="50"/>
  <c r="E9785" i="50"/>
  <c r="D9785" i="50"/>
  <c r="A9785" i="50"/>
  <c r="E9784" i="50"/>
  <c r="D9784" i="50"/>
  <c r="A9784" i="50"/>
  <c r="E9783" i="50"/>
  <c r="D9783" i="50"/>
  <c r="A9783" i="50"/>
  <c r="E9782" i="50"/>
  <c r="D9782" i="50"/>
  <c r="A9782" i="50"/>
  <c r="E9781" i="50"/>
  <c r="D9781" i="50"/>
  <c r="A9781" i="50"/>
  <c r="E9780" i="50"/>
  <c r="D9780" i="50"/>
  <c r="A9780" i="50"/>
  <c r="E9779" i="50"/>
  <c r="D9779" i="50"/>
  <c r="A9779" i="50"/>
  <c r="E9778" i="50"/>
  <c r="D9778" i="50"/>
  <c r="A9778" i="50"/>
  <c r="E9777" i="50"/>
  <c r="D9777" i="50"/>
  <c r="A9777" i="50"/>
  <c r="E9776" i="50"/>
  <c r="D9776" i="50"/>
  <c r="A9776" i="50"/>
  <c r="E9775" i="50"/>
  <c r="D9775" i="50"/>
  <c r="A9775" i="50"/>
  <c r="E9774" i="50"/>
  <c r="D9774" i="50"/>
  <c r="A9774" i="50"/>
  <c r="E9773" i="50"/>
  <c r="D9773" i="50"/>
  <c r="A9773" i="50"/>
  <c r="E9772" i="50"/>
  <c r="D9772" i="50"/>
  <c r="A9772" i="50"/>
  <c r="E9771" i="50"/>
  <c r="D9771" i="50"/>
  <c r="A9771" i="50"/>
  <c r="E9770" i="50"/>
  <c r="D9770" i="50"/>
  <c r="A9770" i="50"/>
  <c r="E9769" i="50"/>
  <c r="D9769" i="50"/>
  <c r="A9769" i="50"/>
  <c r="E9768" i="50"/>
  <c r="D9768" i="50"/>
  <c r="A9768" i="50"/>
  <c r="E9767" i="50"/>
  <c r="D9767" i="50"/>
  <c r="A9767" i="50"/>
  <c r="E9766" i="50"/>
  <c r="D9766" i="50"/>
  <c r="A9766" i="50"/>
  <c r="E9765" i="50"/>
  <c r="D9765" i="50"/>
  <c r="A9765" i="50"/>
  <c r="E9764" i="50"/>
  <c r="D9764" i="50"/>
  <c r="A9764" i="50"/>
  <c r="E9763" i="50"/>
  <c r="D9763" i="50"/>
  <c r="A9763" i="50"/>
  <c r="E9762" i="50"/>
  <c r="D9762" i="50"/>
  <c r="A9762" i="50"/>
  <c r="E9761" i="50"/>
  <c r="D9761" i="50"/>
  <c r="A9761" i="50"/>
  <c r="E9760" i="50"/>
  <c r="D9760" i="50"/>
  <c r="A9760" i="50"/>
  <c r="E9759" i="50"/>
  <c r="D9759" i="50"/>
  <c r="A9759" i="50"/>
  <c r="E9758" i="50"/>
  <c r="D9758" i="50"/>
  <c r="A9758" i="50"/>
  <c r="E9757" i="50"/>
  <c r="D9757" i="50"/>
  <c r="A9757" i="50"/>
  <c r="E9756" i="50"/>
  <c r="D9756" i="50"/>
  <c r="A9756" i="50"/>
  <c r="E9755" i="50"/>
  <c r="D9755" i="50"/>
  <c r="A9755" i="50"/>
  <c r="E9754" i="50"/>
  <c r="D9754" i="50"/>
  <c r="A9754" i="50"/>
  <c r="E9753" i="50"/>
  <c r="D9753" i="50"/>
  <c r="A9753" i="50"/>
  <c r="E9752" i="50"/>
  <c r="D9752" i="50"/>
  <c r="A9752" i="50"/>
  <c r="E9751" i="50"/>
  <c r="D9751" i="50"/>
  <c r="A9751" i="50"/>
  <c r="E9750" i="50"/>
  <c r="D9750" i="50"/>
  <c r="A9750" i="50"/>
  <c r="E9749" i="50"/>
  <c r="D9749" i="50"/>
  <c r="A9749" i="50"/>
  <c r="E9748" i="50"/>
  <c r="D9748" i="50"/>
  <c r="A9748" i="50"/>
  <c r="E9747" i="50"/>
  <c r="D9747" i="50"/>
  <c r="A9747" i="50"/>
  <c r="E9746" i="50"/>
  <c r="D9746" i="50"/>
  <c r="A9746" i="50"/>
  <c r="E9745" i="50"/>
  <c r="D9745" i="50"/>
  <c r="A9745" i="50"/>
  <c r="E9744" i="50"/>
  <c r="D9744" i="50"/>
  <c r="A9744" i="50"/>
  <c r="E9743" i="50"/>
  <c r="D9743" i="50"/>
  <c r="A9743" i="50"/>
  <c r="E9742" i="50"/>
  <c r="D9742" i="50"/>
  <c r="A9742" i="50"/>
  <c r="E9741" i="50"/>
  <c r="D9741" i="50"/>
  <c r="A9741" i="50"/>
  <c r="E9740" i="50"/>
  <c r="D9740" i="50"/>
  <c r="A9740" i="50"/>
  <c r="E9739" i="50"/>
  <c r="D9739" i="50"/>
  <c r="A9739" i="50"/>
  <c r="E9738" i="50"/>
  <c r="D9738" i="50"/>
  <c r="A9738" i="50"/>
  <c r="E9737" i="50"/>
  <c r="D9737" i="50"/>
  <c r="A9737" i="50"/>
  <c r="E9736" i="50"/>
  <c r="D9736" i="50"/>
  <c r="A9736" i="50"/>
  <c r="E9735" i="50"/>
  <c r="D9735" i="50"/>
  <c r="A9735" i="50"/>
  <c r="E9734" i="50"/>
  <c r="D9734" i="50"/>
  <c r="A9734" i="50"/>
  <c r="E9733" i="50"/>
  <c r="D9733" i="50"/>
  <c r="A9733" i="50"/>
  <c r="E9732" i="50"/>
  <c r="D9732" i="50"/>
  <c r="A9732" i="50"/>
  <c r="E9731" i="50"/>
  <c r="D9731" i="50"/>
  <c r="A9731" i="50"/>
  <c r="E9730" i="50"/>
  <c r="D9730" i="50"/>
  <c r="A9730" i="50"/>
  <c r="E9729" i="50"/>
  <c r="D9729" i="50"/>
  <c r="A9729" i="50"/>
  <c r="E9728" i="50"/>
  <c r="D9728" i="50"/>
  <c r="A9728" i="50"/>
  <c r="E9727" i="50"/>
  <c r="D9727" i="50"/>
  <c r="A9727" i="50"/>
  <c r="E9726" i="50"/>
  <c r="D9726" i="50"/>
  <c r="A9726" i="50"/>
  <c r="E9725" i="50"/>
  <c r="D9725" i="50"/>
  <c r="A9725" i="50"/>
  <c r="E9724" i="50"/>
  <c r="D9724" i="50"/>
  <c r="A9724" i="50"/>
  <c r="E9723" i="50"/>
  <c r="D9723" i="50"/>
  <c r="A9723" i="50"/>
  <c r="E9722" i="50"/>
  <c r="D9722" i="50"/>
  <c r="A9722" i="50"/>
  <c r="E9721" i="50"/>
  <c r="D9721" i="50"/>
  <c r="A9721" i="50"/>
  <c r="E9720" i="50"/>
  <c r="D9720" i="50"/>
  <c r="A9720" i="50"/>
  <c r="E9719" i="50"/>
  <c r="D9719" i="50"/>
  <c r="A9719" i="50"/>
  <c r="E9718" i="50"/>
  <c r="D9718" i="50"/>
  <c r="A9718" i="50"/>
  <c r="E9717" i="50"/>
  <c r="D9717" i="50"/>
  <c r="A9717" i="50"/>
  <c r="E9716" i="50"/>
  <c r="D9716" i="50"/>
  <c r="A9716" i="50"/>
  <c r="E9715" i="50"/>
  <c r="D9715" i="50"/>
  <c r="A9715" i="50"/>
  <c r="E9714" i="50"/>
  <c r="D9714" i="50"/>
  <c r="A9714" i="50"/>
  <c r="E9713" i="50"/>
  <c r="D9713" i="50"/>
  <c r="A9713" i="50"/>
  <c r="E9712" i="50"/>
  <c r="D9712" i="50"/>
  <c r="A9712" i="50"/>
  <c r="E9711" i="50"/>
  <c r="D9711" i="50"/>
  <c r="A9711" i="50"/>
  <c r="E9710" i="50"/>
  <c r="D9710" i="50"/>
  <c r="A9710" i="50"/>
  <c r="E9709" i="50"/>
  <c r="D9709" i="50"/>
  <c r="A9709" i="50"/>
  <c r="E9708" i="50"/>
  <c r="D9708" i="50"/>
  <c r="A9708" i="50"/>
  <c r="E9707" i="50"/>
  <c r="D9707" i="50"/>
  <c r="A9707" i="50"/>
  <c r="E9706" i="50"/>
  <c r="D9706" i="50"/>
  <c r="A9706" i="50"/>
  <c r="E9705" i="50"/>
  <c r="D9705" i="50"/>
  <c r="A9705" i="50"/>
  <c r="E9704" i="50"/>
  <c r="D9704" i="50"/>
  <c r="A9704" i="50"/>
  <c r="E9703" i="50"/>
  <c r="D9703" i="50"/>
  <c r="A9703" i="50"/>
  <c r="E9702" i="50"/>
  <c r="D9702" i="50"/>
  <c r="A9702" i="50"/>
  <c r="E9701" i="50"/>
  <c r="D9701" i="50"/>
  <c r="A9701" i="50"/>
  <c r="E9700" i="50"/>
  <c r="D9700" i="50"/>
  <c r="A9700" i="50"/>
  <c r="E9699" i="50"/>
  <c r="D9699" i="50"/>
  <c r="A9699" i="50"/>
  <c r="E9698" i="50"/>
  <c r="D9698" i="50"/>
  <c r="A9698" i="50"/>
  <c r="E9697" i="50"/>
  <c r="D9697" i="50"/>
  <c r="A9697" i="50"/>
  <c r="E9696" i="50"/>
  <c r="D9696" i="50"/>
  <c r="A9696" i="50"/>
  <c r="E9695" i="50"/>
  <c r="D9695" i="50"/>
  <c r="A9695" i="50"/>
  <c r="E9694" i="50"/>
  <c r="D9694" i="50"/>
  <c r="A9694" i="50"/>
  <c r="E9693" i="50"/>
  <c r="D9693" i="50"/>
  <c r="A9693" i="50"/>
  <c r="E9692" i="50"/>
  <c r="D9692" i="50"/>
  <c r="A9692" i="50"/>
  <c r="E9691" i="50"/>
  <c r="D9691" i="50"/>
  <c r="A9691" i="50"/>
  <c r="E9690" i="50"/>
  <c r="D9690" i="50"/>
  <c r="A9690" i="50"/>
  <c r="E9689" i="50"/>
  <c r="D9689" i="50"/>
  <c r="A9689" i="50"/>
  <c r="E9688" i="50"/>
  <c r="D9688" i="50"/>
  <c r="A9688" i="50"/>
  <c r="E9687" i="50"/>
  <c r="D9687" i="50"/>
  <c r="A9687" i="50"/>
  <c r="E9686" i="50"/>
  <c r="D9686" i="50"/>
  <c r="A9686" i="50"/>
  <c r="E9685" i="50"/>
  <c r="D9685" i="50"/>
  <c r="A9685" i="50"/>
  <c r="E9684" i="50"/>
  <c r="D9684" i="50"/>
  <c r="A9684" i="50"/>
  <c r="E9683" i="50"/>
  <c r="D9683" i="50"/>
  <c r="A9683" i="50"/>
  <c r="E9682" i="50"/>
  <c r="D9682" i="50"/>
  <c r="A9682" i="50"/>
  <c r="E9681" i="50"/>
  <c r="D9681" i="50"/>
  <c r="A9681" i="50"/>
  <c r="E9680" i="50"/>
  <c r="D9680" i="50"/>
  <c r="A9680" i="50"/>
  <c r="E9679" i="50"/>
  <c r="D9679" i="50"/>
  <c r="A9679" i="50"/>
  <c r="E9678" i="50"/>
  <c r="D9678" i="50"/>
  <c r="A9678" i="50"/>
  <c r="E9677" i="50"/>
  <c r="D9677" i="50"/>
  <c r="A9677" i="50"/>
  <c r="E9676" i="50"/>
  <c r="D9676" i="50"/>
  <c r="A9676" i="50"/>
  <c r="E9675" i="50"/>
  <c r="D9675" i="50"/>
  <c r="A9675" i="50"/>
  <c r="E9674" i="50"/>
  <c r="D9674" i="50"/>
  <c r="A9674" i="50"/>
  <c r="E9673" i="50"/>
  <c r="D9673" i="50"/>
  <c r="A9673" i="50"/>
  <c r="E9672" i="50"/>
  <c r="D9672" i="50"/>
  <c r="A9672" i="50"/>
  <c r="E9671" i="50"/>
  <c r="D9671" i="50"/>
  <c r="A9671" i="50"/>
  <c r="E9670" i="50"/>
  <c r="D9670" i="50"/>
  <c r="A9670" i="50"/>
  <c r="E9669" i="50"/>
  <c r="D9669" i="50"/>
  <c r="A9669" i="50"/>
  <c r="E9668" i="50"/>
  <c r="D9668" i="50"/>
  <c r="A9668" i="50"/>
  <c r="E9667" i="50"/>
  <c r="D9667" i="50"/>
  <c r="A9667" i="50"/>
  <c r="E9666" i="50"/>
  <c r="D9666" i="50"/>
  <c r="A9666" i="50"/>
  <c r="E9665" i="50"/>
  <c r="D9665" i="50"/>
  <c r="A9665" i="50"/>
  <c r="E9664" i="50"/>
  <c r="D9664" i="50"/>
  <c r="A9664" i="50"/>
  <c r="E9663" i="50"/>
  <c r="D9663" i="50"/>
  <c r="A9663" i="50"/>
  <c r="E9662" i="50"/>
  <c r="D9662" i="50"/>
  <c r="A9662" i="50"/>
  <c r="E9661" i="50"/>
  <c r="D9661" i="50"/>
  <c r="A9661" i="50"/>
  <c r="E9660" i="50"/>
  <c r="D9660" i="50"/>
  <c r="A9660" i="50"/>
  <c r="E9659" i="50"/>
  <c r="D9659" i="50"/>
  <c r="A9659" i="50"/>
  <c r="E9658" i="50"/>
  <c r="D9658" i="50"/>
  <c r="A9658" i="50"/>
  <c r="E9657" i="50"/>
  <c r="D9657" i="50"/>
  <c r="A9657" i="50"/>
  <c r="E9656" i="50"/>
  <c r="D9656" i="50"/>
  <c r="A9656" i="50"/>
  <c r="E9655" i="50"/>
  <c r="D9655" i="50"/>
  <c r="A9655" i="50"/>
  <c r="E9654" i="50"/>
  <c r="D9654" i="50"/>
  <c r="A9654" i="50"/>
  <c r="E9653" i="50"/>
  <c r="D9653" i="50"/>
  <c r="A9653" i="50"/>
  <c r="E9652" i="50"/>
  <c r="D9652" i="50"/>
  <c r="A9652" i="50"/>
  <c r="E9651" i="50"/>
  <c r="D9651" i="50"/>
  <c r="A9651" i="50"/>
  <c r="E9650" i="50"/>
  <c r="D9650" i="50"/>
  <c r="A9650" i="50"/>
  <c r="E9649" i="50"/>
  <c r="D9649" i="50"/>
  <c r="A9649" i="50"/>
  <c r="E9648" i="50"/>
  <c r="D9648" i="50"/>
  <c r="A9648" i="50"/>
  <c r="E9647" i="50"/>
  <c r="D9647" i="50"/>
  <c r="A9647" i="50"/>
  <c r="E9646" i="50"/>
  <c r="D9646" i="50"/>
  <c r="A9646" i="50"/>
  <c r="E9645" i="50"/>
  <c r="D9645" i="50"/>
  <c r="A9645" i="50"/>
  <c r="E9644" i="50"/>
  <c r="D9644" i="50"/>
  <c r="A9644" i="50"/>
  <c r="E9643" i="50"/>
  <c r="D9643" i="50"/>
  <c r="A9643" i="50"/>
  <c r="E9642" i="50"/>
  <c r="D9642" i="50"/>
  <c r="A9642" i="50"/>
  <c r="E9641" i="50"/>
  <c r="D9641" i="50"/>
  <c r="A9641" i="50"/>
  <c r="E9640" i="50"/>
  <c r="D9640" i="50"/>
  <c r="A9640" i="50"/>
  <c r="E9639" i="50"/>
  <c r="D9639" i="50"/>
  <c r="A9639" i="50"/>
  <c r="E9638" i="50"/>
  <c r="D9638" i="50"/>
  <c r="A9638" i="50"/>
  <c r="E9637" i="50"/>
  <c r="D9637" i="50"/>
  <c r="A9637" i="50"/>
  <c r="E9636" i="50"/>
  <c r="D9636" i="50"/>
  <c r="A9636" i="50"/>
  <c r="E9635" i="50"/>
  <c r="D9635" i="50"/>
  <c r="A9635" i="50"/>
  <c r="E9634" i="50"/>
  <c r="D9634" i="50"/>
  <c r="A9634" i="50"/>
  <c r="E9633" i="50"/>
  <c r="D9633" i="50"/>
  <c r="A9633" i="50"/>
  <c r="E9632" i="50"/>
  <c r="D9632" i="50"/>
  <c r="A9632" i="50"/>
  <c r="E9631" i="50"/>
  <c r="D9631" i="50"/>
  <c r="A9631" i="50"/>
  <c r="E9630" i="50"/>
  <c r="D9630" i="50"/>
  <c r="A9630" i="50"/>
  <c r="E9629" i="50"/>
  <c r="D9629" i="50"/>
  <c r="A9629" i="50"/>
  <c r="E9628" i="50"/>
  <c r="D9628" i="50"/>
  <c r="A9628" i="50"/>
  <c r="E9627" i="50"/>
  <c r="D9627" i="50"/>
  <c r="A9627" i="50"/>
  <c r="E9626" i="50"/>
  <c r="D9626" i="50"/>
  <c r="A9626" i="50"/>
  <c r="E9625" i="50"/>
  <c r="D9625" i="50"/>
  <c r="A9625" i="50"/>
  <c r="E9624" i="50"/>
  <c r="D9624" i="50"/>
  <c r="A9624" i="50"/>
  <c r="E9623" i="50"/>
  <c r="D9623" i="50"/>
  <c r="A9623" i="50"/>
  <c r="E9622" i="50"/>
  <c r="D9622" i="50"/>
  <c r="A9622" i="50"/>
  <c r="E9621" i="50"/>
  <c r="D9621" i="50"/>
  <c r="A9621" i="50"/>
  <c r="E9620" i="50"/>
  <c r="D9620" i="50"/>
  <c r="A9620" i="50"/>
  <c r="E9619" i="50"/>
  <c r="D9619" i="50"/>
  <c r="A9619" i="50"/>
  <c r="E9618" i="50"/>
  <c r="D9618" i="50"/>
  <c r="A9618" i="50"/>
  <c r="E9617" i="50"/>
  <c r="D9617" i="50"/>
  <c r="A9617" i="50"/>
  <c r="E9616" i="50"/>
  <c r="D9616" i="50"/>
  <c r="A9616" i="50"/>
  <c r="E9615" i="50"/>
  <c r="D9615" i="50"/>
  <c r="A9615" i="50"/>
  <c r="E9614" i="50"/>
  <c r="D9614" i="50"/>
  <c r="A9614" i="50"/>
  <c r="E9613" i="50"/>
  <c r="D9613" i="50"/>
  <c r="A9613" i="50"/>
  <c r="E9612" i="50"/>
  <c r="D9612" i="50"/>
  <c r="A9612" i="50"/>
  <c r="E9611" i="50"/>
  <c r="D9611" i="50"/>
  <c r="A9611" i="50"/>
  <c r="E9610" i="50"/>
  <c r="D9610" i="50"/>
  <c r="A9610" i="50"/>
  <c r="E9609" i="50"/>
  <c r="D9609" i="50"/>
  <c r="A9609" i="50"/>
  <c r="E9608" i="50"/>
  <c r="D9608" i="50"/>
  <c r="A9608" i="50"/>
  <c r="E9607" i="50"/>
  <c r="D9607" i="50"/>
  <c r="A9607" i="50"/>
  <c r="E9606" i="50"/>
  <c r="D9606" i="50"/>
  <c r="A9606" i="50"/>
  <c r="E9605" i="50"/>
  <c r="D9605" i="50"/>
  <c r="A9605" i="50"/>
  <c r="E9604" i="50"/>
  <c r="D9604" i="50"/>
  <c r="A9604" i="50"/>
  <c r="E9603" i="50"/>
  <c r="D9603" i="50"/>
  <c r="A9603" i="50"/>
  <c r="E9602" i="50"/>
  <c r="D9602" i="50"/>
  <c r="A9602" i="50"/>
  <c r="E9601" i="50"/>
  <c r="D9601" i="50"/>
  <c r="A9601" i="50"/>
  <c r="E9600" i="50"/>
  <c r="D9600" i="50"/>
  <c r="A9600" i="50"/>
  <c r="E9599" i="50"/>
  <c r="D9599" i="50"/>
  <c r="A9599" i="50"/>
  <c r="E9598" i="50"/>
  <c r="D9598" i="50"/>
  <c r="A9598" i="50"/>
  <c r="E9597" i="50"/>
  <c r="D9597" i="50"/>
  <c r="A9597" i="50"/>
  <c r="E9596" i="50"/>
  <c r="D9596" i="50"/>
  <c r="A9596" i="50"/>
  <c r="E9595" i="50"/>
  <c r="D9595" i="50"/>
  <c r="A9595" i="50"/>
  <c r="E9594" i="50"/>
  <c r="D9594" i="50"/>
  <c r="A9594" i="50"/>
  <c r="E9593" i="50"/>
  <c r="D9593" i="50"/>
  <c r="A9593" i="50"/>
  <c r="E9592" i="50"/>
  <c r="D9592" i="50"/>
  <c r="A9592" i="50"/>
  <c r="E9591" i="50"/>
  <c r="D9591" i="50"/>
  <c r="A9591" i="50"/>
  <c r="E9590" i="50"/>
  <c r="D9590" i="50"/>
  <c r="A9590" i="50"/>
  <c r="E9589" i="50"/>
  <c r="D9589" i="50"/>
  <c r="A9589" i="50"/>
  <c r="E9588" i="50"/>
  <c r="D9588" i="50"/>
  <c r="A9588" i="50"/>
  <c r="E9587" i="50"/>
  <c r="D9587" i="50"/>
  <c r="A9587" i="50"/>
  <c r="E9586" i="50"/>
  <c r="D9586" i="50"/>
  <c r="A9586" i="50"/>
  <c r="E9585" i="50"/>
  <c r="D9585" i="50"/>
  <c r="A9585" i="50"/>
  <c r="E9584" i="50"/>
  <c r="D9584" i="50"/>
  <c r="A9584" i="50"/>
  <c r="E9583" i="50"/>
  <c r="D9583" i="50"/>
  <c r="A9583" i="50"/>
  <c r="E9582" i="50"/>
  <c r="D9582" i="50"/>
  <c r="A9582" i="50"/>
  <c r="E9581" i="50"/>
  <c r="D9581" i="50"/>
  <c r="A9581" i="50"/>
  <c r="E9580" i="50"/>
  <c r="D9580" i="50"/>
  <c r="A9580" i="50"/>
  <c r="E9579" i="50"/>
  <c r="D9579" i="50"/>
  <c r="A9579" i="50"/>
  <c r="E9578" i="50"/>
  <c r="D9578" i="50"/>
  <c r="A9578" i="50"/>
  <c r="E9577" i="50"/>
  <c r="D9577" i="50"/>
  <c r="A9577" i="50"/>
  <c r="E9576" i="50"/>
  <c r="D9576" i="50"/>
  <c r="A9576" i="50"/>
  <c r="E9575" i="50"/>
  <c r="D9575" i="50"/>
  <c r="A9575" i="50"/>
  <c r="E9574" i="50"/>
  <c r="D9574" i="50"/>
  <c r="A9574" i="50"/>
  <c r="E9573" i="50"/>
  <c r="D9573" i="50"/>
  <c r="A9573" i="50"/>
  <c r="E9572" i="50"/>
  <c r="D9572" i="50"/>
  <c r="A9572" i="50"/>
  <c r="E9571" i="50"/>
  <c r="D9571" i="50"/>
  <c r="A9571" i="50"/>
  <c r="E9570" i="50"/>
  <c r="D9570" i="50"/>
  <c r="A9570" i="50"/>
  <c r="E9569" i="50"/>
  <c r="D9569" i="50"/>
  <c r="A9569" i="50"/>
  <c r="E9568" i="50"/>
  <c r="D9568" i="50"/>
  <c r="A9568" i="50"/>
  <c r="E9567" i="50"/>
  <c r="D9567" i="50"/>
  <c r="A9567" i="50"/>
  <c r="E9566" i="50"/>
  <c r="D9566" i="50"/>
  <c r="A9566" i="50"/>
  <c r="E9565" i="50"/>
  <c r="D9565" i="50"/>
  <c r="A9565" i="50"/>
  <c r="E9564" i="50"/>
  <c r="D9564" i="50"/>
  <c r="A9564" i="50"/>
  <c r="E9563" i="50"/>
  <c r="D9563" i="50"/>
  <c r="A9563" i="50"/>
  <c r="E9562" i="50"/>
  <c r="D9562" i="50"/>
  <c r="A9562" i="50"/>
  <c r="E9561" i="50"/>
  <c r="D9561" i="50"/>
  <c r="A9561" i="50"/>
  <c r="E9560" i="50"/>
  <c r="D9560" i="50"/>
  <c r="A9560" i="50"/>
  <c r="E9559" i="50"/>
  <c r="D9559" i="50"/>
  <c r="A9559" i="50"/>
  <c r="E9558" i="50"/>
  <c r="D9558" i="50"/>
  <c r="A9558" i="50"/>
  <c r="E9557" i="50"/>
  <c r="D9557" i="50"/>
  <c r="A9557" i="50"/>
  <c r="E9556" i="50"/>
  <c r="D9556" i="50"/>
  <c r="A9556" i="50"/>
  <c r="E9555" i="50"/>
  <c r="D9555" i="50"/>
  <c r="A9555" i="50"/>
  <c r="E9554" i="50"/>
  <c r="D9554" i="50"/>
  <c r="A9554" i="50"/>
  <c r="E9553" i="50"/>
  <c r="D9553" i="50"/>
  <c r="A9553" i="50"/>
  <c r="E9552" i="50"/>
  <c r="D9552" i="50"/>
  <c r="A9552" i="50"/>
  <c r="E9551" i="50"/>
  <c r="D9551" i="50"/>
  <c r="A9551" i="50"/>
  <c r="E9550" i="50"/>
  <c r="D9550" i="50"/>
  <c r="A9550" i="50"/>
  <c r="E9549" i="50"/>
  <c r="D9549" i="50"/>
  <c r="A9549" i="50"/>
  <c r="E9548" i="50"/>
  <c r="D9548" i="50"/>
  <c r="A9548" i="50"/>
  <c r="E9547" i="50"/>
  <c r="D9547" i="50"/>
  <c r="A9547" i="50"/>
  <c r="E9546" i="50"/>
  <c r="D9546" i="50"/>
  <c r="A9546" i="50"/>
  <c r="E9545" i="50"/>
  <c r="D9545" i="50"/>
  <c r="A9545" i="50"/>
  <c r="E9544" i="50"/>
  <c r="D9544" i="50"/>
  <c r="A9544" i="50"/>
  <c r="E9543" i="50"/>
  <c r="D9543" i="50"/>
  <c r="A9543" i="50"/>
  <c r="E9542" i="50"/>
  <c r="D9542" i="50"/>
  <c r="A9542" i="50"/>
  <c r="E9541" i="50"/>
  <c r="D9541" i="50"/>
  <c r="A9541" i="50"/>
  <c r="E9540" i="50"/>
  <c r="D9540" i="50"/>
  <c r="A9540" i="50"/>
  <c r="E9539" i="50"/>
  <c r="D9539" i="50"/>
  <c r="A9539" i="50"/>
  <c r="E9538" i="50"/>
  <c r="D9538" i="50"/>
  <c r="A9538" i="50"/>
  <c r="E9537" i="50"/>
  <c r="D9537" i="50"/>
  <c r="A9537" i="50"/>
  <c r="E9536" i="50"/>
  <c r="D9536" i="50"/>
  <c r="A9536" i="50"/>
  <c r="E9535" i="50"/>
  <c r="D9535" i="50"/>
  <c r="A9535" i="50"/>
  <c r="E9534" i="50"/>
  <c r="D9534" i="50"/>
  <c r="A9534" i="50"/>
  <c r="E9533" i="50"/>
  <c r="D9533" i="50"/>
  <c r="A9533" i="50"/>
  <c r="E9532" i="50"/>
  <c r="D9532" i="50"/>
  <c r="A9532" i="50"/>
  <c r="E9531" i="50"/>
  <c r="D9531" i="50"/>
  <c r="A9531" i="50"/>
  <c r="E9530" i="50"/>
  <c r="D9530" i="50"/>
  <c r="A9530" i="50"/>
  <c r="E9529" i="50"/>
  <c r="D9529" i="50"/>
  <c r="A9529" i="50"/>
  <c r="E9528" i="50"/>
  <c r="D9528" i="50"/>
  <c r="A9528" i="50"/>
  <c r="E9527" i="50"/>
  <c r="D9527" i="50"/>
  <c r="A9527" i="50"/>
  <c r="E9526" i="50"/>
  <c r="D9526" i="50"/>
  <c r="A9526" i="50"/>
  <c r="E9525" i="50"/>
  <c r="D9525" i="50"/>
  <c r="A9525" i="50"/>
  <c r="E9524" i="50"/>
  <c r="D9524" i="50"/>
  <c r="A9524" i="50"/>
  <c r="E9523" i="50"/>
  <c r="D9523" i="50"/>
  <c r="A9523" i="50"/>
  <c r="E9522" i="50"/>
  <c r="D9522" i="50"/>
  <c r="A9522" i="50"/>
  <c r="E9521" i="50"/>
  <c r="D9521" i="50"/>
  <c r="A9521" i="50"/>
  <c r="E9520" i="50"/>
  <c r="D9520" i="50"/>
  <c r="A9520" i="50"/>
  <c r="E9519" i="50"/>
  <c r="D9519" i="50"/>
  <c r="A9519" i="50"/>
  <c r="E9518" i="50"/>
  <c r="D9518" i="50"/>
  <c r="A9518" i="50"/>
  <c r="E9517" i="50"/>
  <c r="D9517" i="50"/>
  <c r="A9517" i="50"/>
  <c r="E9516" i="50"/>
  <c r="D9516" i="50"/>
  <c r="A9516" i="50"/>
  <c r="E9515" i="50"/>
  <c r="D9515" i="50"/>
  <c r="A9515" i="50"/>
  <c r="E9514" i="50"/>
  <c r="D9514" i="50"/>
  <c r="A9514" i="50"/>
  <c r="E9513" i="50"/>
  <c r="D9513" i="50"/>
  <c r="A9513" i="50"/>
  <c r="E9512" i="50"/>
  <c r="D9512" i="50"/>
  <c r="A9512" i="50"/>
  <c r="E9511" i="50"/>
  <c r="D9511" i="50"/>
  <c r="A9511" i="50"/>
  <c r="E9510" i="50"/>
  <c r="D9510" i="50"/>
  <c r="A9510" i="50"/>
  <c r="E9509" i="50"/>
  <c r="D9509" i="50"/>
  <c r="A9509" i="50"/>
  <c r="E9508" i="50"/>
  <c r="D9508" i="50"/>
  <c r="A9508" i="50"/>
  <c r="E9507" i="50"/>
  <c r="D9507" i="50"/>
  <c r="A9507" i="50"/>
  <c r="E9506" i="50"/>
  <c r="D9506" i="50"/>
  <c r="A9506" i="50"/>
  <c r="E9505" i="50"/>
  <c r="D9505" i="50"/>
  <c r="A9505" i="50"/>
  <c r="E9504" i="50"/>
  <c r="D9504" i="50"/>
  <c r="A9504" i="50"/>
  <c r="E9503" i="50"/>
  <c r="D9503" i="50"/>
  <c r="A9503" i="50"/>
  <c r="E9502" i="50"/>
  <c r="D9502" i="50"/>
  <c r="A9502" i="50"/>
  <c r="E9501" i="50"/>
  <c r="D9501" i="50"/>
  <c r="A9501" i="50"/>
  <c r="E9500" i="50"/>
  <c r="D9500" i="50"/>
  <c r="A9500" i="50"/>
  <c r="E9499" i="50"/>
  <c r="D9499" i="50"/>
  <c r="A9499" i="50"/>
  <c r="E9498" i="50"/>
  <c r="D9498" i="50"/>
  <c r="A9498" i="50"/>
  <c r="E9497" i="50"/>
  <c r="D9497" i="50"/>
  <c r="A9497" i="50"/>
  <c r="E9496" i="50"/>
  <c r="D9496" i="50"/>
  <c r="A9496" i="50"/>
  <c r="E9495" i="50"/>
  <c r="D9495" i="50"/>
  <c r="A9495" i="50"/>
  <c r="E9494" i="50"/>
  <c r="D9494" i="50"/>
  <c r="A9494" i="50"/>
  <c r="E9493" i="50"/>
  <c r="D9493" i="50"/>
  <c r="A9493" i="50"/>
  <c r="E9492" i="50"/>
  <c r="D9492" i="50"/>
  <c r="A9492" i="50"/>
  <c r="E9491" i="50"/>
  <c r="D9491" i="50"/>
  <c r="A9491" i="50"/>
  <c r="E9490" i="50"/>
  <c r="D9490" i="50"/>
  <c r="A9490" i="50"/>
  <c r="E9489" i="50"/>
  <c r="D9489" i="50"/>
  <c r="A9489" i="50"/>
  <c r="E9488" i="50"/>
  <c r="D9488" i="50"/>
  <c r="A9488" i="50"/>
  <c r="E9487" i="50"/>
  <c r="D9487" i="50"/>
  <c r="A9487" i="50"/>
  <c r="E9486" i="50"/>
  <c r="D9486" i="50"/>
  <c r="A9486" i="50"/>
  <c r="E9485" i="50"/>
  <c r="D9485" i="50"/>
  <c r="A9485" i="50"/>
  <c r="E9484" i="50"/>
  <c r="D9484" i="50"/>
  <c r="A9484" i="50"/>
  <c r="E9483" i="50"/>
  <c r="D9483" i="50"/>
  <c r="A9483" i="50"/>
  <c r="E9482" i="50"/>
  <c r="D9482" i="50"/>
  <c r="A9482" i="50"/>
  <c r="E9481" i="50"/>
  <c r="D9481" i="50"/>
  <c r="A9481" i="50"/>
  <c r="E9480" i="50"/>
  <c r="D9480" i="50"/>
  <c r="A9480" i="50"/>
  <c r="E9479" i="50"/>
  <c r="D9479" i="50"/>
  <c r="A9479" i="50"/>
  <c r="E9478" i="50"/>
  <c r="D9478" i="50"/>
  <c r="A9478" i="50"/>
  <c r="E9477" i="50"/>
  <c r="D9477" i="50"/>
  <c r="A9477" i="50"/>
  <c r="E9476" i="50"/>
  <c r="D9476" i="50"/>
  <c r="A9476" i="50"/>
  <c r="E9475" i="50"/>
  <c r="D9475" i="50"/>
  <c r="A9475" i="50"/>
  <c r="E9474" i="50"/>
  <c r="D9474" i="50"/>
  <c r="A9474" i="50"/>
  <c r="E9473" i="50"/>
  <c r="D9473" i="50"/>
  <c r="A9473" i="50"/>
  <c r="E9472" i="50"/>
  <c r="D9472" i="50"/>
  <c r="A9472" i="50"/>
  <c r="E9471" i="50"/>
  <c r="D9471" i="50"/>
  <c r="A9471" i="50"/>
  <c r="E9470" i="50"/>
  <c r="D9470" i="50"/>
  <c r="A9470" i="50"/>
  <c r="E9469" i="50"/>
  <c r="D9469" i="50"/>
  <c r="A9469" i="50"/>
  <c r="E9468" i="50"/>
  <c r="D9468" i="50"/>
  <c r="A9468" i="50"/>
  <c r="E9467" i="50"/>
  <c r="D9467" i="50"/>
  <c r="A9467" i="50"/>
  <c r="E9466" i="50"/>
  <c r="D9466" i="50"/>
  <c r="A9466" i="50"/>
  <c r="E9465" i="50"/>
  <c r="D9465" i="50"/>
  <c r="A9465" i="50"/>
  <c r="E9464" i="50"/>
  <c r="D9464" i="50"/>
  <c r="A9464" i="50"/>
  <c r="E9463" i="50"/>
  <c r="D9463" i="50"/>
  <c r="A9463" i="50"/>
  <c r="E9462" i="50"/>
  <c r="D9462" i="50"/>
  <c r="A9462" i="50"/>
  <c r="E9461" i="50"/>
  <c r="D9461" i="50"/>
  <c r="A9461" i="50"/>
  <c r="E9460" i="50"/>
  <c r="D9460" i="50"/>
  <c r="A9460" i="50"/>
  <c r="E9459" i="50"/>
  <c r="D9459" i="50"/>
  <c r="A9459" i="50"/>
  <c r="E9458" i="50"/>
  <c r="D9458" i="50"/>
  <c r="A9458" i="50"/>
  <c r="E9457" i="50"/>
  <c r="D9457" i="50"/>
  <c r="A9457" i="50"/>
  <c r="E9456" i="50"/>
  <c r="D9456" i="50"/>
  <c r="A9456" i="50"/>
  <c r="E9455" i="50"/>
  <c r="D9455" i="50"/>
  <c r="A9455" i="50"/>
  <c r="E9454" i="50"/>
  <c r="D9454" i="50"/>
  <c r="A9454" i="50"/>
  <c r="E9453" i="50"/>
  <c r="D9453" i="50"/>
  <c r="A9453" i="50"/>
  <c r="E9452" i="50"/>
  <c r="D9452" i="50"/>
  <c r="A9452" i="50"/>
  <c r="E9451" i="50"/>
  <c r="D9451" i="50"/>
  <c r="A9451" i="50"/>
  <c r="E9450" i="50"/>
  <c r="D9450" i="50"/>
  <c r="A9450" i="50"/>
  <c r="E9449" i="50"/>
  <c r="D9449" i="50"/>
  <c r="A9449" i="50"/>
  <c r="E9448" i="50"/>
  <c r="D9448" i="50"/>
  <c r="A9448" i="50"/>
  <c r="E9447" i="50"/>
  <c r="D9447" i="50"/>
  <c r="A9447" i="50"/>
  <c r="E9446" i="50"/>
  <c r="D9446" i="50"/>
  <c r="A9446" i="50"/>
  <c r="E9445" i="50"/>
  <c r="D9445" i="50"/>
  <c r="A9445" i="50"/>
  <c r="E9444" i="50"/>
  <c r="D9444" i="50"/>
  <c r="A9444" i="50"/>
  <c r="E9443" i="50"/>
  <c r="D9443" i="50"/>
  <c r="A9443" i="50"/>
  <c r="E9442" i="50"/>
  <c r="D9442" i="50"/>
  <c r="A9442" i="50"/>
  <c r="E9441" i="50"/>
  <c r="D9441" i="50"/>
  <c r="A9441" i="50"/>
  <c r="E9440" i="50"/>
  <c r="D9440" i="50"/>
  <c r="A9440" i="50"/>
  <c r="E9439" i="50"/>
  <c r="D9439" i="50"/>
  <c r="A9439" i="50"/>
  <c r="E9438" i="50"/>
  <c r="D9438" i="50"/>
  <c r="A9438" i="50"/>
  <c r="E9437" i="50"/>
  <c r="D9437" i="50"/>
  <c r="A9437" i="50"/>
  <c r="E9436" i="50"/>
  <c r="D9436" i="50"/>
  <c r="A9436" i="50"/>
  <c r="E9435" i="50"/>
  <c r="D9435" i="50"/>
  <c r="A9435" i="50"/>
  <c r="E9434" i="50"/>
  <c r="D9434" i="50"/>
  <c r="A9434" i="50"/>
  <c r="E9433" i="50"/>
  <c r="D9433" i="50"/>
  <c r="A9433" i="50"/>
  <c r="E9432" i="50"/>
  <c r="D9432" i="50"/>
  <c r="A9432" i="50"/>
  <c r="E9431" i="50"/>
  <c r="D9431" i="50"/>
  <c r="A9431" i="50"/>
  <c r="E9430" i="50"/>
  <c r="D9430" i="50"/>
  <c r="A9430" i="50"/>
  <c r="E9429" i="50"/>
  <c r="D9429" i="50"/>
  <c r="A9429" i="50"/>
  <c r="E9428" i="50"/>
  <c r="D9428" i="50"/>
  <c r="A9428" i="50"/>
  <c r="E9427" i="50"/>
  <c r="D9427" i="50"/>
  <c r="A9427" i="50"/>
  <c r="E9426" i="50"/>
  <c r="D9426" i="50"/>
  <c r="A9426" i="50"/>
  <c r="E9425" i="50"/>
  <c r="D9425" i="50"/>
  <c r="A9425" i="50"/>
  <c r="E9424" i="50"/>
  <c r="D9424" i="50"/>
  <c r="A9424" i="50"/>
  <c r="E9423" i="50"/>
  <c r="D9423" i="50"/>
  <c r="A9423" i="50"/>
  <c r="E9422" i="50"/>
  <c r="D9422" i="50"/>
  <c r="A9422" i="50"/>
  <c r="E9421" i="50"/>
  <c r="D9421" i="50"/>
  <c r="A9421" i="50"/>
  <c r="E9420" i="50"/>
  <c r="D9420" i="50"/>
  <c r="A9420" i="50"/>
  <c r="E9419" i="50"/>
  <c r="D9419" i="50"/>
  <c r="A9419" i="50"/>
  <c r="E9418" i="50"/>
  <c r="D9418" i="50"/>
  <c r="A9418" i="50"/>
  <c r="E9417" i="50"/>
  <c r="D9417" i="50"/>
  <c r="A9417" i="50"/>
  <c r="E9416" i="50"/>
  <c r="D9416" i="50"/>
  <c r="A9416" i="50"/>
  <c r="E9415" i="50"/>
  <c r="D9415" i="50"/>
  <c r="A9415" i="50"/>
  <c r="E9414" i="50"/>
  <c r="D9414" i="50"/>
  <c r="A9414" i="50"/>
  <c r="E9413" i="50"/>
  <c r="D9413" i="50"/>
  <c r="A9413" i="50"/>
  <c r="E9412" i="50"/>
  <c r="D9412" i="50"/>
  <c r="A9412" i="50"/>
  <c r="E9411" i="50"/>
  <c r="D9411" i="50"/>
  <c r="A9411" i="50"/>
  <c r="E9410" i="50"/>
  <c r="D9410" i="50"/>
  <c r="A9410" i="50"/>
  <c r="E9409" i="50"/>
  <c r="D9409" i="50"/>
  <c r="A9409" i="50"/>
  <c r="E9408" i="50"/>
  <c r="D9408" i="50"/>
  <c r="A9408" i="50"/>
  <c r="E9407" i="50"/>
  <c r="D9407" i="50"/>
  <c r="A9407" i="50"/>
  <c r="E9406" i="50"/>
  <c r="D9406" i="50"/>
  <c r="A9406" i="50"/>
  <c r="E9405" i="50"/>
  <c r="D9405" i="50"/>
  <c r="A9405" i="50"/>
  <c r="E9404" i="50"/>
  <c r="D9404" i="50"/>
  <c r="A9404" i="50"/>
  <c r="E9403" i="50"/>
  <c r="D9403" i="50"/>
  <c r="A9403" i="50"/>
  <c r="E9402" i="50"/>
  <c r="D9402" i="50"/>
  <c r="A9402" i="50"/>
  <c r="E9401" i="50"/>
  <c r="D9401" i="50"/>
  <c r="A9401" i="50"/>
  <c r="E9400" i="50"/>
  <c r="D9400" i="50"/>
  <c r="A9400" i="50"/>
  <c r="E9399" i="50"/>
  <c r="D9399" i="50"/>
  <c r="A9399" i="50"/>
  <c r="E9398" i="50"/>
  <c r="D9398" i="50"/>
  <c r="A9398" i="50"/>
  <c r="E9397" i="50"/>
  <c r="D9397" i="50"/>
  <c r="A9397" i="50"/>
  <c r="E9396" i="50"/>
  <c r="D9396" i="50"/>
  <c r="A9396" i="50"/>
  <c r="E9395" i="50"/>
  <c r="D9395" i="50"/>
  <c r="A9395" i="50"/>
  <c r="E9394" i="50"/>
  <c r="D9394" i="50"/>
  <c r="A9394" i="50"/>
  <c r="E9393" i="50"/>
  <c r="D9393" i="50"/>
  <c r="A9393" i="50"/>
  <c r="E9392" i="50"/>
  <c r="D9392" i="50"/>
  <c r="A9392" i="50"/>
  <c r="E9391" i="50"/>
  <c r="D9391" i="50"/>
  <c r="A9391" i="50"/>
  <c r="E9390" i="50"/>
  <c r="D9390" i="50"/>
  <c r="A9390" i="50"/>
  <c r="E9389" i="50"/>
  <c r="D9389" i="50"/>
  <c r="A9389" i="50"/>
  <c r="E9388" i="50"/>
  <c r="D9388" i="50"/>
  <c r="A9388" i="50"/>
  <c r="E9387" i="50"/>
  <c r="D9387" i="50"/>
  <c r="A9387" i="50"/>
  <c r="E9386" i="50"/>
  <c r="D9386" i="50"/>
  <c r="A9386" i="50"/>
  <c r="E9385" i="50"/>
  <c r="D9385" i="50"/>
  <c r="A9385" i="50"/>
  <c r="E9384" i="50"/>
  <c r="D9384" i="50"/>
  <c r="A9384" i="50"/>
  <c r="E9383" i="50"/>
  <c r="D9383" i="50"/>
  <c r="A9383" i="50"/>
  <c r="E9382" i="50"/>
  <c r="D9382" i="50"/>
  <c r="A9382" i="50"/>
  <c r="E9381" i="50"/>
  <c r="D9381" i="50"/>
  <c r="A9381" i="50"/>
  <c r="E9380" i="50"/>
  <c r="D9380" i="50"/>
  <c r="A9380" i="50"/>
  <c r="E9379" i="50"/>
  <c r="D9379" i="50"/>
  <c r="A9379" i="50"/>
  <c r="E9378" i="50"/>
  <c r="D9378" i="50"/>
  <c r="A9378" i="50"/>
  <c r="E9377" i="50"/>
  <c r="D9377" i="50"/>
  <c r="A9377" i="50"/>
  <c r="E9376" i="50"/>
  <c r="D9376" i="50"/>
  <c r="A9376" i="50"/>
  <c r="E9375" i="50"/>
  <c r="D9375" i="50"/>
  <c r="A9375" i="50"/>
  <c r="E9374" i="50"/>
  <c r="D9374" i="50"/>
  <c r="A9374" i="50"/>
  <c r="E9373" i="50"/>
  <c r="D9373" i="50"/>
  <c r="A9373" i="50"/>
  <c r="E9372" i="50"/>
  <c r="D9372" i="50"/>
  <c r="A9372" i="50"/>
  <c r="E9371" i="50"/>
  <c r="D9371" i="50"/>
  <c r="A9371" i="50"/>
  <c r="E9370" i="50"/>
  <c r="D9370" i="50"/>
  <c r="A9370" i="50"/>
  <c r="E9369" i="50"/>
  <c r="D9369" i="50"/>
  <c r="A9369" i="50"/>
  <c r="E9368" i="50"/>
  <c r="D9368" i="50"/>
  <c r="A9368" i="50"/>
  <c r="E9367" i="50"/>
  <c r="D9367" i="50"/>
  <c r="A9367" i="50"/>
  <c r="E9366" i="50"/>
  <c r="D9366" i="50"/>
  <c r="A9366" i="50"/>
  <c r="E9365" i="50"/>
  <c r="D9365" i="50"/>
  <c r="A9365" i="50"/>
  <c r="E9364" i="50"/>
  <c r="D9364" i="50"/>
  <c r="A9364" i="50"/>
  <c r="E9363" i="50"/>
  <c r="D9363" i="50"/>
  <c r="A9363" i="50"/>
  <c r="E9362" i="50"/>
  <c r="D9362" i="50"/>
  <c r="A9362" i="50"/>
  <c r="E9361" i="50"/>
  <c r="D9361" i="50"/>
  <c r="A9361" i="50"/>
  <c r="E9360" i="50"/>
  <c r="D9360" i="50"/>
  <c r="A9360" i="50"/>
  <c r="E9359" i="50"/>
  <c r="D9359" i="50"/>
  <c r="A9359" i="50"/>
  <c r="E9358" i="50"/>
  <c r="D9358" i="50"/>
  <c r="A9358" i="50"/>
  <c r="E9357" i="50"/>
  <c r="D9357" i="50"/>
  <c r="A9357" i="50"/>
  <c r="E9356" i="50"/>
  <c r="D9356" i="50"/>
  <c r="A9356" i="50"/>
  <c r="E9355" i="50"/>
  <c r="D9355" i="50"/>
  <c r="A9355" i="50"/>
  <c r="E9354" i="50"/>
  <c r="D9354" i="50"/>
  <c r="A9354" i="50"/>
  <c r="E9353" i="50"/>
  <c r="D9353" i="50"/>
  <c r="A9353" i="50"/>
  <c r="E9352" i="50"/>
  <c r="D9352" i="50"/>
  <c r="A9352" i="50"/>
  <c r="E9351" i="50"/>
  <c r="D9351" i="50"/>
  <c r="A9351" i="50"/>
  <c r="E9350" i="50"/>
  <c r="D9350" i="50"/>
  <c r="A9350" i="50"/>
  <c r="E9349" i="50"/>
  <c r="D9349" i="50"/>
  <c r="A9349" i="50"/>
  <c r="E9348" i="50"/>
  <c r="D9348" i="50"/>
  <c r="A9348" i="50"/>
  <c r="E9347" i="50"/>
  <c r="D9347" i="50"/>
  <c r="A9347" i="50"/>
  <c r="E9346" i="50"/>
  <c r="D9346" i="50"/>
  <c r="A9346" i="50"/>
  <c r="E9345" i="50"/>
  <c r="D9345" i="50"/>
  <c r="A9345" i="50"/>
  <c r="E9344" i="50"/>
  <c r="D9344" i="50"/>
  <c r="A9344" i="50"/>
  <c r="E9343" i="50"/>
  <c r="D9343" i="50"/>
  <c r="A9343" i="50"/>
  <c r="E9342" i="50"/>
  <c r="D9342" i="50"/>
  <c r="A9342" i="50"/>
  <c r="E9341" i="50"/>
  <c r="D9341" i="50"/>
  <c r="A9341" i="50"/>
  <c r="E9340" i="50"/>
  <c r="D9340" i="50"/>
  <c r="A9340" i="50"/>
  <c r="E9339" i="50"/>
  <c r="D9339" i="50"/>
  <c r="A9339" i="50"/>
  <c r="E9338" i="50"/>
  <c r="D9338" i="50"/>
  <c r="A9338" i="50"/>
  <c r="E9337" i="50"/>
  <c r="D9337" i="50"/>
  <c r="A9337" i="50"/>
  <c r="E9336" i="50"/>
  <c r="D9336" i="50"/>
  <c r="A9336" i="50"/>
  <c r="E9335" i="50"/>
  <c r="D9335" i="50"/>
  <c r="A9335" i="50"/>
  <c r="E9334" i="50"/>
  <c r="D9334" i="50"/>
  <c r="A9334" i="50"/>
  <c r="E9333" i="50"/>
  <c r="D9333" i="50"/>
  <c r="A9333" i="50"/>
  <c r="E9332" i="50"/>
  <c r="D9332" i="50"/>
  <c r="A9332" i="50"/>
  <c r="E9331" i="50"/>
  <c r="D9331" i="50"/>
  <c r="A9331" i="50"/>
  <c r="E9330" i="50"/>
  <c r="D9330" i="50"/>
  <c r="A9330" i="50"/>
  <c r="E9329" i="50"/>
  <c r="D9329" i="50"/>
  <c r="A9329" i="50"/>
  <c r="E9328" i="50"/>
  <c r="D9328" i="50"/>
  <c r="A9328" i="50"/>
  <c r="E9327" i="50"/>
  <c r="D9327" i="50"/>
  <c r="A9327" i="50"/>
  <c r="E9326" i="50"/>
  <c r="D9326" i="50"/>
  <c r="A9326" i="50"/>
  <c r="E9325" i="50"/>
  <c r="D9325" i="50"/>
  <c r="A9325" i="50"/>
  <c r="E9324" i="50"/>
  <c r="D9324" i="50"/>
  <c r="A9324" i="50"/>
  <c r="E9323" i="50"/>
  <c r="D9323" i="50"/>
  <c r="A9323" i="50"/>
  <c r="E9322" i="50"/>
  <c r="D9322" i="50"/>
  <c r="A9322" i="50"/>
  <c r="E9321" i="50"/>
  <c r="D9321" i="50"/>
  <c r="A9321" i="50"/>
  <c r="E9320" i="50"/>
  <c r="D9320" i="50"/>
  <c r="A9320" i="50"/>
  <c r="E9319" i="50"/>
  <c r="D9319" i="50"/>
  <c r="A9319" i="50"/>
  <c r="E9318" i="50"/>
  <c r="D9318" i="50"/>
  <c r="A9318" i="50"/>
  <c r="E9317" i="50"/>
  <c r="D9317" i="50"/>
  <c r="A9317" i="50"/>
  <c r="E9316" i="50"/>
  <c r="D9316" i="50"/>
  <c r="A9316" i="50"/>
  <c r="E9315" i="50"/>
  <c r="D9315" i="50"/>
  <c r="A9315" i="50"/>
  <c r="E9314" i="50"/>
  <c r="D9314" i="50"/>
  <c r="A9314" i="50"/>
  <c r="E9313" i="50"/>
  <c r="D9313" i="50"/>
  <c r="A9313" i="50"/>
  <c r="E9312" i="50"/>
  <c r="D9312" i="50"/>
  <c r="A9312" i="50"/>
  <c r="E9311" i="50"/>
  <c r="D9311" i="50"/>
  <c r="A9311" i="50"/>
  <c r="E9310" i="50"/>
  <c r="D9310" i="50"/>
  <c r="A9310" i="50"/>
  <c r="E9309" i="50"/>
  <c r="D9309" i="50"/>
  <c r="A9309" i="50"/>
  <c r="E9308" i="50"/>
  <c r="D9308" i="50"/>
  <c r="A9308" i="50"/>
  <c r="E9307" i="50"/>
  <c r="D9307" i="50"/>
  <c r="A9307" i="50"/>
  <c r="E9306" i="50"/>
  <c r="D9306" i="50"/>
  <c r="A9306" i="50"/>
  <c r="E9305" i="50"/>
  <c r="D9305" i="50"/>
  <c r="A9305" i="50"/>
  <c r="E9304" i="50"/>
  <c r="D9304" i="50"/>
  <c r="A9304" i="50"/>
  <c r="E9303" i="50"/>
  <c r="D9303" i="50"/>
  <c r="A9303" i="50"/>
  <c r="E9302" i="50"/>
  <c r="D9302" i="50"/>
  <c r="A9302" i="50"/>
  <c r="E9301" i="50"/>
  <c r="D9301" i="50"/>
  <c r="A9301" i="50"/>
  <c r="E9300" i="50"/>
  <c r="D9300" i="50"/>
  <c r="A9300" i="50"/>
  <c r="E9299" i="50"/>
  <c r="D9299" i="50"/>
  <c r="A9299" i="50"/>
  <c r="E9298" i="50"/>
  <c r="D9298" i="50"/>
  <c r="A9298" i="50"/>
  <c r="E9297" i="50"/>
  <c r="D9297" i="50"/>
  <c r="A9297" i="50"/>
  <c r="E9296" i="50"/>
  <c r="D9296" i="50"/>
  <c r="A9296" i="50"/>
  <c r="E9295" i="50"/>
  <c r="D9295" i="50"/>
  <c r="A9295" i="50"/>
  <c r="E9294" i="50"/>
  <c r="D9294" i="50"/>
  <c r="A9294" i="50"/>
  <c r="E9293" i="50"/>
  <c r="D9293" i="50"/>
  <c r="A9293" i="50"/>
  <c r="E9292" i="50"/>
  <c r="D9292" i="50"/>
  <c r="A9292" i="50"/>
  <c r="E9291" i="50"/>
  <c r="D9291" i="50"/>
  <c r="A9291" i="50"/>
  <c r="E9290" i="50"/>
  <c r="D9290" i="50"/>
  <c r="A9290" i="50"/>
  <c r="E9289" i="50"/>
  <c r="D9289" i="50"/>
  <c r="A9289" i="50"/>
  <c r="E9288" i="50"/>
  <c r="D9288" i="50"/>
  <c r="A9288" i="50"/>
  <c r="E9287" i="50"/>
  <c r="D9287" i="50"/>
  <c r="A9287" i="50"/>
  <c r="E9286" i="50"/>
  <c r="D9286" i="50"/>
  <c r="A9286" i="50"/>
  <c r="E9285" i="50"/>
  <c r="D9285" i="50"/>
  <c r="A9285" i="50"/>
  <c r="E9284" i="50"/>
  <c r="D9284" i="50"/>
  <c r="A9284" i="50"/>
  <c r="E9283" i="50"/>
  <c r="D9283" i="50"/>
  <c r="A9283" i="50"/>
  <c r="E9282" i="50"/>
  <c r="D9282" i="50"/>
  <c r="A9282" i="50"/>
  <c r="E9281" i="50"/>
  <c r="D9281" i="50"/>
  <c r="A9281" i="50"/>
  <c r="E9280" i="50"/>
  <c r="D9280" i="50"/>
  <c r="A9280" i="50"/>
  <c r="E9279" i="50"/>
  <c r="D9279" i="50"/>
  <c r="A9279" i="50"/>
  <c r="E9278" i="50"/>
  <c r="D9278" i="50"/>
  <c r="A9278" i="50"/>
  <c r="E9277" i="50"/>
  <c r="D9277" i="50"/>
  <c r="A9277" i="50"/>
  <c r="E9276" i="50"/>
  <c r="D9276" i="50"/>
  <c r="A9276" i="50"/>
  <c r="E9275" i="50"/>
  <c r="D9275" i="50"/>
  <c r="A9275" i="50"/>
  <c r="E9274" i="50"/>
  <c r="D9274" i="50"/>
  <c r="A9274" i="50"/>
  <c r="E9273" i="50"/>
  <c r="D9273" i="50"/>
  <c r="A9273" i="50"/>
  <c r="E9272" i="50"/>
  <c r="D9272" i="50"/>
  <c r="A9272" i="50"/>
  <c r="E9271" i="50"/>
  <c r="D9271" i="50"/>
  <c r="A9271" i="50"/>
  <c r="E9270" i="50"/>
  <c r="D9270" i="50"/>
  <c r="A9270" i="50"/>
  <c r="E9269" i="50"/>
  <c r="D9269" i="50"/>
  <c r="A9269" i="50"/>
  <c r="E9268" i="50"/>
  <c r="D9268" i="50"/>
  <c r="A9268" i="50"/>
  <c r="E9267" i="50"/>
  <c r="D9267" i="50"/>
  <c r="A9267" i="50"/>
  <c r="E9266" i="50"/>
  <c r="D9266" i="50"/>
  <c r="A9266" i="50"/>
  <c r="E9265" i="50"/>
  <c r="D9265" i="50"/>
  <c r="A9265" i="50"/>
  <c r="E9264" i="50"/>
  <c r="D9264" i="50"/>
  <c r="A9264" i="50"/>
  <c r="E9263" i="50"/>
  <c r="D9263" i="50"/>
  <c r="A9263" i="50"/>
  <c r="E9262" i="50"/>
  <c r="D9262" i="50"/>
  <c r="A9262" i="50"/>
  <c r="E9261" i="50"/>
  <c r="D9261" i="50"/>
  <c r="A9261" i="50"/>
  <c r="E9260" i="50"/>
  <c r="D9260" i="50"/>
  <c r="A9260" i="50"/>
  <c r="E9259" i="50"/>
  <c r="D9259" i="50"/>
  <c r="A9259" i="50"/>
  <c r="E9258" i="50"/>
  <c r="D9258" i="50"/>
  <c r="A9258" i="50"/>
  <c r="E9257" i="50"/>
  <c r="D9257" i="50"/>
  <c r="A9257" i="50"/>
  <c r="E9256" i="50"/>
  <c r="D9256" i="50"/>
  <c r="A9256" i="50"/>
  <c r="E9255" i="50"/>
  <c r="D9255" i="50"/>
  <c r="A9255" i="50"/>
  <c r="E9254" i="50"/>
  <c r="D9254" i="50"/>
  <c r="A9254" i="50"/>
  <c r="E9253" i="50"/>
  <c r="D9253" i="50"/>
  <c r="A9253" i="50"/>
  <c r="E9252" i="50"/>
  <c r="D9252" i="50"/>
  <c r="A9252" i="50"/>
  <c r="E9251" i="50"/>
  <c r="D9251" i="50"/>
  <c r="A9251" i="50"/>
  <c r="E9250" i="50"/>
  <c r="D9250" i="50"/>
  <c r="A9250" i="50"/>
  <c r="E9249" i="50"/>
  <c r="D9249" i="50"/>
  <c r="A9249" i="50"/>
  <c r="E9248" i="50"/>
  <c r="D9248" i="50"/>
  <c r="A9248" i="50"/>
  <c r="E9247" i="50"/>
  <c r="D9247" i="50"/>
  <c r="A9247" i="50"/>
  <c r="E9246" i="50"/>
  <c r="D9246" i="50"/>
  <c r="A9246" i="50"/>
  <c r="E9245" i="50"/>
  <c r="D9245" i="50"/>
  <c r="A9245" i="50"/>
  <c r="E9244" i="50"/>
  <c r="D9244" i="50"/>
  <c r="A9244" i="50"/>
  <c r="E9243" i="50"/>
  <c r="D9243" i="50"/>
  <c r="A9243" i="50"/>
  <c r="E9242" i="50"/>
  <c r="D9242" i="50"/>
  <c r="A9242" i="50"/>
  <c r="E9241" i="50"/>
  <c r="D9241" i="50"/>
  <c r="A9241" i="50"/>
  <c r="E9240" i="50"/>
  <c r="D9240" i="50"/>
  <c r="A9240" i="50"/>
  <c r="E9239" i="50"/>
  <c r="D9239" i="50"/>
  <c r="A9239" i="50"/>
  <c r="E9238" i="50"/>
  <c r="D9238" i="50"/>
  <c r="A9238" i="50"/>
  <c r="E9237" i="50"/>
  <c r="D9237" i="50"/>
  <c r="A9237" i="50"/>
  <c r="E9236" i="50"/>
  <c r="D9236" i="50"/>
  <c r="A9236" i="50"/>
  <c r="E9235" i="50"/>
  <c r="D9235" i="50"/>
  <c r="A9235" i="50"/>
  <c r="E9234" i="50"/>
  <c r="D9234" i="50"/>
  <c r="A9234" i="50"/>
  <c r="E9233" i="50"/>
  <c r="D9233" i="50"/>
  <c r="A9233" i="50"/>
  <c r="E9232" i="50"/>
  <c r="D9232" i="50"/>
  <c r="A9232" i="50"/>
  <c r="E9231" i="50"/>
  <c r="D9231" i="50"/>
  <c r="A9231" i="50"/>
  <c r="E9230" i="50"/>
  <c r="D9230" i="50"/>
  <c r="A9230" i="50"/>
  <c r="E9229" i="50"/>
  <c r="D9229" i="50"/>
  <c r="A9229" i="50"/>
  <c r="E9228" i="50"/>
  <c r="D9228" i="50"/>
  <c r="A9228" i="50"/>
  <c r="E9227" i="50"/>
  <c r="D9227" i="50"/>
  <c r="A9227" i="50"/>
  <c r="E9226" i="50"/>
  <c r="D9226" i="50"/>
  <c r="A9226" i="50"/>
  <c r="E9225" i="50"/>
  <c r="D9225" i="50"/>
  <c r="A9225" i="50"/>
  <c r="E9224" i="50"/>
  <c r="D9224" i="50"/>
  <c r="A9224" i="50"/>
  <c r="E9223" i="50"/>
  <c r="D9223" i="50"/>
  <c r="A9223" i="50"/>
  <c r="E9222" i="50"/>
  <c r="D9222" i="50"/>
  <c r="A9222" i="50"/>
  <c r="E9221" i="50"/>
  <c r="D9221" i="50"/>
  <c r="A9221" i="50"/>
  <c r="E9220" i="50"/>
  <c r="D9220" i="50"/>
  <c r="A9220" i="50"/>
  <c r="E9219" i="50"/>
  <c r="D9219" i="50"/>
  <c r="A9219" i="50"/>
  <c r="E9218" i="50"/>
  <c r="D9218" i="50"/>
  <c r="A9218" i="50"/>
  <c r="E9217" i="50"/>
  <c r="D9217" i="50"/>
  <c r="A9217" i="50"/>
  <c r="E9216" i="50"/>
  <c r="D9216" i="50"/>
  <c r="A9216" i="50"/>
  <c r="E9215" i="50"/>
  <c r="D9215" i="50"/>
  <c r="A9215" i="50"/>
  <c r="E9214" i="50"/>
  <c r="D9214" i="50"/>
  <c r="A9214" i="50"/>
  <c r="E9213" i="50"/>
  <c r="D9213" i="50"/>
  <c r="A9213" i="50"/>
  <c r="E9212" i="50"/>
  <c r="D9212" i="50"/>
  <c r="A9212" i="50"/>
  <c r="E9211" i="50"/>
  <c r="D9211" i="50"/>
  <c r="A9211" i="50"/>
  <c r="E9210" i="50"/>
  <c r="D9210" i="50"/>
  <c r="A9210" i="50"/>
  <c r="E9209" i="50"/>
  <c r="D9209" i="50"/>
  <c r="A9209" i="50"/>
  <c r="E9208" i="50"/>
  <c r="D9208" i="50"/>
  <c r="A9208" i="50"/>
  <c r="E9207" i="50"/>
  <c r="D9207" i="50"/>
  <c r="A9207" i="50"/>
  <c r="E9206" i="50"/>
  <c r="D9206" i="50"/>
  <c r="A9206" i="50"/>
  <c r="E9205" i="50"/>
  <c r="D9205" i="50"/>
  <c r="A9205" i="50"/>
  <c r="E9204" i="50"/>
  <c r="D9204" i="50"/>
  <c r="A9204" i="50"/>
  <c r="E9203" i="50"/>
  <c r="D9203" i="50"/>
  <c r="A9203" i="50"/>
  <c r="E9202" i="50"/>
  <c r="D9202" i="50"/>
  <c r="A9202" i="50"/>
  <c r="E9201" i="50"/>
  <c r="D9201" i="50"/>
  <c r="A9201" i="50"/>
  <c r="E9200" i="50"/>
  <c r="D9200" i="50"/>
  <c r="A9200" i="50"/>
  <c r="E9199" i="50"/>
  <c r="D9199" i="50"/>
  <c r="A9199" i="50"/>
  <c r="E9198" i="50"/>
  <c r="D9198" i="50"/>
  <c r="A9198" i="50"/>
  <c r="E9197" i="50"/>
  <c r="D9197" i="50"/>
  <c r="A9197" i="50"/>
  <c r="E9196" i="50"/>
  <c r="D9196" i="50"/>
  <c r="A9196" i="50"/>
  <c r="E9195" i="50"/>
  <c r="D9195" i="50"/>
  <c r="A9195" i="50"/>
  <c r="E9194" i="50"/>
  <c r="D9194" i="50"/>
  <c r="A9194" i="50"/>
  <c r="E9193" i="50"/>
  <c r="D9193" i="50"/>
  <c r="A9193" i="50"/>
  <c r="E9192" i="50"/>
  <c r="D9192" i="50"/>
  <c r="A9192" i="50"/>
  <c r="E9191" i="50"/>
  <c r="D9191" i="50"/>
  <c r="A9191" i="50"/>
  <c r="E9190" i="50"/>
  <c r="D9190" i="50"/>
  <c r="A9190" i="50"/>
  <c r="E9189" i="50"/>
  <c r="D9189" i="50"/>
  <c r="A9189" i="50"/>
  <c r="E9188" i="50"/>
  <c r="D9188" i="50"/>
  <c r="A9188" i="50"/>
  <c r="E9187" i="50"/>
  <c r="D9187" i="50"/>
  <c r="A9187" i="50"/>
  <c r="E9186" i="50"/>
  <c r="D9186" i="50"/>
  <c r="A9186" i="50"/>
  <c r="E9185" i="50"/>
  <c r="D9185" i="50"/>
  <c r="A9185" i="50"/>
  <c r="E9184" i="50"/>
  <c r="D9184" i="50"/>
  <c r="A9184" i="50"/>
  <c r="E9183" i="50"/>
  <c r="D9183" i="50"/>
  <c r="A9183" i="50"/>
  <c r="E9182" i="50"/>
  <c r="D9182" i="50"/>
  <c r="A9182" i="50"/>
  <c r="E9181" i="50"/>
  <c r="D9181" i="50"/>
  <c r="A9181" i="50"/>
  <c r="E9180" i="50"/>
  <c r="D9180" i="50"/>
  <c r="A9180" i="50"/>
  <c r="E9179" i="50"/>
  <c r="D9179" i="50"/>
  <c r="A9179" i="50"/>
  <c r="D9178" i="50"/>
  <c r="A9178" i="50"/>
  <c r="D9177" i="50"/>
  <c r="A9177" i="50"/>
  <c r="D9176" i="50"/>
  <c r="A9176" i="50"/>
  <c r="D9175" i="50"/>
  <c r="A9175" i="50"/>
  <c r="D9174" i="50"/>
  <c r="A9174" i="50"/>
  <c r="D9173" i="50"/>
  <c r="A9173" i="50"/>
  <c r="E9172" i="50"/>
  <c r="D9172" i="50"/>
  <c r="A9172" i="50"/>
  <c r="E9171" i="50"/>
  <c r="D9171" i="50"/>
  <c r="A9171" i="50"/>
  <c r="E9170" i="50"/>
  <c r="D9170" i="50"/>
  <c r="A9170" i="50"/>
  <c r="D9169" i="50"/>
  <c r="A9169" i="50"/>
  <c r="D9168" i="50"/>
  <c r="A9168" i="50"/>
  <c r="D9167" i="50"/>
  <c r="A9167" i="50"/>
  <c r="E9166" i="50"/>
  <c r="D9166" i="50"/>
  <c r="A9166" i="50"/>
  <c r="E9165" i="50"/>
  <c r="D9165" i="50"/>
  <c r="A9165" i="50"/>
  <c r="D9164" i="50"/>
  <c r="A9164" i="50"/>
  <c r="D9163" i="50"/>
  <c r="A9163" i="50"/>
  <c r="E9162" i="50"/>
  <c r="D9162" i="50"/>
  <c r="A9162" i="50"/>
  <c r="D9161" i="50"/>
  <c r="A9161" i="50"/>
  <c r="D9160" i="50"/>
  <c r="A9160" i="50"/>
  <c r="D9159" i="50"/>
  <c r="A9159" i="50"/>
  <c r="D9158" i="50"/>
  <c r="A9158" i="50"/>
  <c r="E9155" i="50"/>
  <c r="D9155" i="50"/>
  <c r="A9155" i="50"/>
  <c r="E9154" i="50"/>
  <c r="D9154" i="50"/>
  <c r="A9154" i="50"/>
  <c r="E9153" i="50"/>
  <c r="D9153" i="50"/>
  <c r="A9153" i="50"/>
  <c r="E9152" i="50"/>
  <c r="D9152" i="50"/>
  <c r="A9152" i="50"/>
  <c r="E9151" i="50"/>
  <c r="D9151" i="50"/>
  <c r="A9151" i="50"/>
  <c r="E9150" i="50"/>
  <c r="D9150" i="50"/>
  <c r="A9150" i="50"/>
  <c r="E9149" i="50"/>
  <c r="D9149" i="50"/>
  <c r="A9149" i="50"/>
  <c r="E9148" i="50"/>
  <c r="D9148" i="50"/>
  <c r="A9148" i="50"/>
  <c r="E9147" i="50"/>
  <c r="D9147" i="50"/>
  <c r="A9147" i="50"/>
  <c r="E9146" i="50"/>
  <c r="D9146" i="50"/>
  <c r="A9146" i="50"/>
  <c r="E9145" i="50"/>
  <c r="D9145" i="50"/>
  <c r="A9145" i="50"/>
  <c r="E9144" i="50"/>
  <c r="D9144" i="50"/>
  <c r="A9144" i="50"/>
  <c r="E9143" i="50"/>
  <c r="D9143" i="50"/>
  <c r="A9143" i="50"/>
  <c r="E9142" i="50"/>
  <c r="D9142" i="50"/>
  <c r="A9142" i="50"/>
  <c r="E9141" i="50"/>
  <c r="D9141" i="50"/>
  <c r="A9141" i="50"/>
  <c r="E9140" i="50"/>
  <c r="D9140" i="50"/>
  <c r="A9140" i="50"/>
  <c r="E9139" i="50"/>
  <c r="D9139" i="50"/>
  <c r="A9139" i="50"/>
  <c r="E9138" i="50"/>
  <c r="D9138" i="50"/>
  <c r="A9138" i="50"/>
  <c r="E9137" i="50"/>
  <c r="D9137" i="50"/>
  <c r="A9137" i="50"/>
  <c r="E9136" i="50"/>
  <c r="D9136" i="50"/>
  <c r="A9136" i="50"/>
  <c r="E9135" i="50"/>
  <c r="D9135" i="50"/>
  <c r="A9135" i="50"/>
  <c r="E9134" i="50"/>
  <c r="D9134" i="50"/>
  <c r="A9134" i="50"/>
  <c r="E9133" i="50"/>
  <c r="D9133" i="50"/>
  <c r="A9133" i="50"/>
  <c r="E9132" i="50"/>
  <c r="D9132" i="50"/>
  <c r="A9132" i="50"/>
  <c r="E9131" i="50"/>
  <c r="D9131" i="50"/>
  <c r="A9131" i="50"/>
  <c r="E9130" i="50"/>
  <c r="D9130" i="50"/>
  <c r="A9130" i="50"/>
  <c r="E9129" i="50"/>
  <c r="D9129" i="50"/>
  <c r="A9129" i="50"/>
  <c r="E9128" i="50"/>
  <c r="D9128" i="50"/>
  <c r="A9128" i="50"/>
  <c r="E9127" i="50"/>
  <c r="D9127" i="50"/>
  <c r="A9127" i="50"/>
  <c r="E9126" i="50"/>
  <c r="D9126" i="50"/>
  <c r="A9126" i="50"/>
  <c r="E9125" i="50"/>
  <c r="D9125" i="50"/>
  <c r="A9125" i="50"/>
  <c r="E9124" i="50"/>
  <c r="D9124" i="50"/>
  <c r="A9124" i="50"/>
  <c r="E9123" i="50"/>
  <c r="D9123" i="50"/>
  <c r="A9123" i="50"/>
  <c r="D9122" i="50"/>
  <c r="A9122" i="50"/>
  <c r="E9121" i="50"/>
  <c r="D9121" i="50"/>
  <c r="A9121" i="50"/>
  <c r="E9120" i="50"/>
  <c r="D9120" i="50"/>
  <c r="A9120" i="50"/>
  <c r="E9119" i="50"/>
  <c r="D9119" i="50"/>
  <c r="A9119" i="50"/>
  <c r="E9118" i="50"/>
  <c r="D9118" i="50"/>
  <c r="A9118" i="50"/>
  <c r="E9117" i="50"/>
  <c r="D9117" i="50"/>
  <c r="A9117" i="50"/>
  <c r="E9116" i="50"/>
  <c r="D9116" i="50"/>
  <c r="A9116" i="50"/>
  <c r="E9115" i="50"/>
  <c r="D9115" i="50"/>
  <c r="A9115" i="50"/>
  <c r="E9114" i="50"/>
  <c r="D9114" i="50"/>
  <c r="A9114" i="50"/>
  <c r="E9113" i="50"/>
  <c r="D9113" i="50"/>
  <c r="A9113" i="50"/>
  <c r="E9112" i="50"/>
  <c r="D9112" i="50"/>
  <c r="A9112" i="50"/>
  <c r="E9111" i="50"/>
  <c r="D9111" i="50"/>
  <c r="A9111" i="50"/>
  <c r="E9110" i="50"/>
  <c r="D9110" i="50"/>
  <c r="A9110" i="50"/>
  <c r="E9109" i="50"/>
  <c r="D9109" i="50"/>
  <c r="A9109" i="50"/>
  <c r="E9108" i="50"/>
  <c r="D9108" i="50"/>
  <c r="A9108" i="50"/>
  <c r="E9107" i="50"/>
  <c r="D9107" i="50"/>
  <c r="A9107" i="50"/>
  <c r="E9106" i="50"/>
  <c r="D9106" i="50"/>
  <c r="A9106" i="50"/>
  <c r="E9105" i="50"/>
  <c r="D9105" i="50"/>
  <c r="A9105" i="50"/>
  <c r="E9104" i="50"/>
  <c r="D9104" i="50"/>
  <c r="A9104" i="50"/>
  <c r="D9103" i="50"/>
  <c r="A9103" i="50"/>
  <c r="D9102" i="50"/>
  <c r="A9102" i="50"/>
  <c r="D9101" i="50"/>
  <c r="A9101" i="50"/>
  <c r="D9100" i="50"/>
  <c r="A9100" i="50"/>
  <c r="D9099" i="50"/>
  <c r="A9099" i="50"/>
  <c r="D9098" i="50"/>
  <c r="A9098" i="50"/>
  <c r="E9097" i="50"/>
  <c r="D9097" i="50"/>
  <c r="A9097" i="50"/>
  <c r="E9096" i="50"/>
  <c r="D9096" i="50"/>
  <c r="A9096" i="50"/>
  <c r="E9095" i="50"/>
  <c r="D9095" i="50"/>
  <c r="A9095" i="50"/>
  <c r="D9094" i="50"/>
  <c r="A9094" i="50"/>
  <c r="D9093" i="50"/>
  <c r="A9093" i="50"/>
  <c r="D9092" i="50"/>
  <c r="A9092" i="50"/>
  <c r="E9091" i="50"/>
  <c r="D9091" i="50"/>
  <c r="A9091" i="50"/>
  <c r="E9090" i="50"/>
  <c r="D9090" i="50"/>
  <c r="A9090" i="50"/>
  <c r="D9089" i="50"/>
  <c r="A9089" i="50"/>
  <c r="D9088" i="50"/>
  <c r="A9088" i="50"/>
  <c r="A9087" i="50"/>
  <c r="D9086" i="50"/>
  <c r="A9086" i="50"/>
  <c r="D9085" i="50"/>
  <c r="A9085" i="50"/>
  <c r="D9084" i="50"/>
  <c r="A9084" i="50"/>
  <c r="D9083" i="50"/>
  <c r="A9083" i="50"/>
  <c r="E9082" i="50"/>
  <c r="D9082" i="50"/>
  <c r="A9082" i="50"/>
  <c r="E9081" i="50"/>
  <c r="D9081" i="50"/>
  <c r="A9081" i="50"/>
  <c r="E9080" i="50"/>
  <c r="D9080" i="50"/>
  <c r="A9080" i="50"/>
  <c r="E9079" i="50"/>
  <c r="D9079" i="50"/>
  <c r="A9079" i="50"/>
  <c r="E9078" i="50"/>
  <c r="D9078" i="50"/>
  <c r="A9078" i="50"/>
  <c r="E9077" i="50"/>
  <c r="D9077" i="50"/>
  <c r="A9077" i="50"/>
  <c r="E9076" i="50"/>
  <c r="D9076" i="50"/>
  <c r="A9076" i="50"/>
  <c r="E9075" i="50"/>
  <c r="D9075" i="50"/>
  <c r="A9075" i="50"/>
  <c r="E9074" i="50"/>
  <c r="D9074" i="50"/>
  <c r="A9074" i="50"/>
  <c r="E9073" i="50"/>
  <c r="D9073" i="50"/>
  <c r="A9073" i="50"/>
  <c r="E9072" i="50"/>
  <c r="D9072" i="50"/>
  <c r="A9072" i="50"/>
  <c r="E9071" i="50"/>
  <c r="D9071" i="50"/>
  <c r="A9071" i="50"/>
  <c r="E9070" i="50"/>
  <c r="D9070" i="50"/>
  <c r="A9070" i="50"/>
  <c r="E9069" i="50"/>
  <c r="D9069" i="50"/>
  <c r="A9069" i="50"/>
  <c r="E9068" i="50"/>
  <c r="D9068" i="50"/>
  <c r="A9068" i="50"/>
  <c r="E9067" i="50"/>
  <c r="D9067" i="50"/>
  <c r="A9067" i="50"/>
  <c r="E9066" i="50"/>
  <c r="D9066" i="50"/>
  <c r="A9066" i="50"/>
  <c r="E9065" i="50"/>
  <c r="D9065" i="50"/>
  <c r="A9065" i="50"/>
  <c r="E9064" i="50"/>
  <c r="D9064" i="50"/>
  <c r="A9064" i="50"/>
  <c r="E9063" i="50"/>
  <c r="D9063" i="50"/>
  <c r="A9063" i="50"/>
  <c r="E9062" i="50"/>
  <c r="D9062" i="50"/>
  <c r="A9062" i="50"/>
  <c r="E9061" i="50"/>
  <c r="D9061" i="50"/>
  <c r="A9061" i="50"/>
  <c r="E9060" i="50"/>
  <c r="D9060" i="50"/>
  <c r="A9060" i="50"/>
  <c r="E9059" i="50"/>
  <c r="D9059" i="50"/>
  <c r="A9059" i="50"/>
  <c r="E9058" i="50"/>
  <c r="D9058" i="50"/>
  <c r="A9058" i="50"/>
  <c r="E9057" i="50"/>
  <c r="D9057" i="50"/>
  <c r="A9057" i="50"/>
  <c r="E9056" i="50"/>
  <c r="D9056" i="50"/>
  <c r="A9056" i="50"/>
  <c r="E9055" i="50"/>
  <c r="D9055" i="50"/>
  <c r="A9055" i="50"/>
  <c r="E9054" i="50"/>
  <c r="D9054" i="50"/>
  <c r="A9054" i="50"/>
  <c r="E9053" i="50"/>
  <c r="D9053" i="50"/>
  <c r="A9053" i="50"/>
  <c r="E9052" i="50"/>
  <c r="D9052" i="50"/>
  <c r="A9052" i="50"/>
  <c r="E9051" i="50"/>
  <c r="D9051" i="50"/>
  <c r="A9051" i="50"/>
  <c r="E9050" i="50"/>
  <c r="D9050" i="50"/>
  <c r="A9050" i="50"/>
  <c r="D9049" i="50"/>
  <c r="A9049" i="50"/>
  <c r="E9048" i="50"/>
  <c r="D9048" i="50"/>
  <c r="A9048" i="50"/>
  <c r="E9047" i="50"/>
  <c r="D9047" i="50"/>
  <c r="A9047" i="50"/>
  <c r="E9046" i="50"/>
  <c r="D9046" i="50"/>
  <c r="A9046" i="50"/>
  <c r="E9045" i="50"/>
  <c r="D9045" i="50"/>
  <c r="A9045" i="50"/>
  <c r="E9044" i="50"/>
  <c r="D9044" i="50"/>
  <c r="A9044" i="50"/>
  <c r="E9043" i="50"/>
  <c r="D9043" i="50"/>
  <c r="A9043" i="50"/>
  <c r="E9042" i="50"/>
  <c r="D9042" i="50"/>
  <c r="A9042" i="50"/>
  <c r="E9041" i="50"/>
  <c r="D9041" i="50"/>
  <c r="A9041" i="50"/>
  <c r="E9040" i="50"/>
  <c r="D9040" i="50"/>
  <c r="A9040" i="50"/>
  <c r="E9039" i="50"/>
  <c r="D9039" i="50"/>
  <c r="A9039" i="50"/>
  <c r="E9038" i="50"/>
  <c r="D9038" i="50"/>
  <c r="A9038" i="50"/>
  <c r="E9037" i="50"/>
  <c r="D9037" i="50"/>
  <c r="A9037" i="50"/>
  <c r="E9036" i="50"/>
  <c r="D9036" i="50"/>
  <c r="A9036" i="50"/>
  <c r="E9035" i="50"/>
  <c r="D9035" i="50"/>
  <c r="A9035" i="50"/>
  <c r="E9034" i="50"/>
  <c r="D9034" i="50"/>
  <c r="A9034" i="50"/>
  <c r="E9033" i="50"/>
  <c r="D9033" i="50"/>
  <c r="A9033" i="50"/>
  <c r="E9032" i="50"/>
  <c r="D9032" i="50"/>
  <c r="A9032" i="50"/>
  <c r="E9031" i="50"/>
  <c r="D9031" i="50"/>
  <c r="A9031" i="50"/>
  <c r="D9030" i="50"/>
  <c r="A9030" i="50"/>
  <c r="D9029" i="50"/>
  <c r="A9029" i="50"/>
  <c r="D9028" i="50"/>
  <c r="A9028" i="50"/>
  <c r="D9027" i="50"/>
  <c r="A9027" i="50"/>
  <c r="D9026" i="50"/>
  <c r="A9026" i="50"/>
  <c r="D9025" i="50"/>
  <c r="A9025" i="50"/>
  <c r="E9024" i="50"/>
  <c r="D9024" i="50"/>
  <c r="A9024" i="50"/>
  <c r="E9023" i="50"/>
  <c r="D9023" i="50"/>
  <c r="A9023" i="50"/>
  <c r="E9022" i="50"/>
  <c r="D9022" i="50"/>
  <c r="A9022" i="50"/>
  <c r="D9021" i="50"/>
  <c r="A9021" i="50"/>
  <c r="D9020" i="50"/>
  <c r="A9020" i="50"/>
  <c r="D9019" i="50"/>
  <c r="A9019" i="50"/>
  <c r="E9018" i="50"/>
  <c r="D9018" i="50"/>
  <c r="A9018" i="50"/>
  <c r="E9017" i="50"/>
  <c r="D9017" i="50"/>
  <c r="A9017" i="50"/>
  <c r="D9016" i="50"/>
  <c r="A9016" i="50"/>
  <c r="D9015" i="50"/>
  <c r="A9015" i="50"/>
  <c r="A9014" i="50"/>
  <c r="D9013" i="50"/>
  <c r="A9013" i="50"/>
  <c r="D9012" i="50"/>
  <c r="A9012" i="50"/>
  <c r="D9011" i="50"/>
  <c r="A9011" i="50"/>
  <c r="D9010" i="50"/>
  <c r="A9010" i="50"/>
  <c r="E9009" i="50"/>
  <c r="D9009" i="50"/>
  <c r="A9009" i="50"/>
  <c r="E9008" i="50"/>
  <c r="D9008" i="50"/>
  <c r="A9008" i="50"/>
  <c r="E9007" i="50"/>
  <c r="D9007" i="50"/>
  <c r="A9007" i="50"/>
  <c r="E9006" i="50"/>
  <c r="D9006" i="50"/>
  <c r="A9006" i="50"/>
  <c r="E9005" i="50"/>
  <c r="D9005" i="50"/>
  <c r="A9005" i="50"/>
  <c r="E9004" i="50"/>
  <c r="D9004" i="50"/>
  <c r="A9004" i="50"/>
  <c r="E9003" i="50"/>
  <c r="D9003" i="50"/>
  <c r="A9003" i="50"/>
  <c r="E9002" i="50"/>
  <c r="D9002" i="50"/>
  <c r="A9002" i="50"/>
  <c r="E9001" i="50"/>
  <c r="D9001" i="50"/>
  <c r="A9001" i="50"/>
  <c r="E9000" i="50"/>
  <c r="D9000" i="50"/>
  <c r="A9000" i="50"/>
  <c r="E8999" i="50"/>
  <c r="D8999" i="50"/>
  <c r="A8999" i="50"/>
  <c r="E8998" i="50"/>
  <c r="D8998" i="50"/>
  <c r="A8998" i="50"/>
  <c r="E8997" i="50"/>
  <c r="D8997" i="50"/>
  <c r="A8997" i="50"/>
  <c r="E8996" i="50"/>
  <c r="D8996" i="50"/>
  <c r="A8996" i="50"/>
  <c r="E8995" i="50"/>
  <c r="D8995" i="50"/>
  <c r="A8995" i="50"/>
  <c r="E8994" i="50"/>
  <c r="D8994" i="50"/>
  <c r="A8994" i="50"/>
  <c r="E8993" i="50"/>
  <c r="D8993" i="50"/>
  <c r="A8993" i="50"/>
  <c r="E8992" i="50"/>
  <c r="D8992" i="50"/>
  <c r="A8992" i="50"/>
  <c r="E8991" i="50"/>
  <c r="D8991" i="50"/>
  <c r="A8991" i="50"/>
  <c r="E8990" i="50"/>
  <c r="D8990" i="50"/>
  <c r="A8990" i="50"/>
  <c r="E8989" i="50"/>
  <c r="D8989" i="50"/>
  <c r="A8989" i="50"/>
  <c r="E8988" i="50"/>
  <c r="D8988" i="50"/>
  <c r="A8988" i="50"/>
  <c r="E8987" i="50"/>
  <c r="D8987" i="50"/>
  <c r="A8987" i="50"/>
  <c r="E8986" i="50"/>
  <c r="D8986" i="50"/>
  <c r="A8986" i="50"/>
  <c r="E8985" i="50"/>
  <c r="D8985" i="50"/>
  <c r="A8985" i="50"/>
  <c r="E8984" i="50"/>
  <c r="D8984" i="50"/>
  <c r="A8984" i="50"/>
  <c r="E8983" i="50"/>
  <c r="D8983" i="50"/>
  <c r="A8983" i="50"/>
  <c r="E8982" i="50"/>
  <c r="D8982" i="50"/>
  <c r="A8982" i="50"/>
  <c r="E8981" i="50"/>
  <c r="D8981" i="50"/>
  <c r="A8981" i="50"/>
  <c r="E8980" i="50"/>
  <c r="D8980" i="50"/>
  <c r="A8980" i="50"/>
  <c r="E8979" i="50"/>
  <c r="D8979" i="50"/>
  <c r="A8979" i="50"/>
  <c r="E8978" i="50"/>
  <c r="D8978" i="50"/>
  <c r="A8978" i="50"/>
  <c r="E8977" i="50"/>
  <c r="D8977" i="50"/>
  <c r="A8977" i="50"/>
  <c r="D8976" i="50"/>
  <c r="A8976" i="50"/>
  <c r="E8975" i="50"/>
  <c r="D8975" i="50"/>
  <c r="A8975" i="50"/>
  <c r="E8974" i="50"/>
  <c r="D8974" i="50"/>
  <c r="A8974" i="50"/>
  <c r="E8973" i="50"/>
  <c r="D8973" i="50"/>
  <c r="A8973" i="50"/>
  <c r="E8972" i="50"/>
  <c r="D8972" i="50"/>
  <c r="A8972" i="50"/>
  <c r="E8971" i="50"/>
  <c r="D8971" i="50"/>
  <c r="A8971" i="50"/>
  <c r="E8970" i="50"/>
  <c r="D8970" i="50"/>
  <c r="A8970" i="50"/>
  <c r="E8969" i="50"/>
  <c r="D8969" i="50"/>
  <c r="A8969" i="50"/>
  <c r="E8968" i="50"/>
  <c r="D8968" i="50"/>
  <c r="A8968" i="50"/>
  <c r="E8967" i="50"/>
  <c r="D8967" i="50"/>
  <c r="A8967" i="50"/>
  <c r="E8966" i="50"/>
  <c r="D8966" i="50"/>
  <c r="A8966" i="50"/>
  <c r="E8965" i="50"/>
  <c r="D8965" i="50"/>
  <c r="A8965" i="50"/>
  <c r="E8964" i="50"/>
  <c r="D8964" i="50"/>
  <c r="A8964" i="50"/>
  <c r="E8963" i="50"/>
  <c r="D8963" i="50"/>
  <c r="A8963" i="50"/>
  <c r="E8962" i="50"/>
  <c r="D8962" i="50"/>
  <c r="A8962" i="50"/>
  <c r="E8961" i="50"/>
  <c r="D8961" i="50"/>
  <c r="A8961" i="50"/>
  <c r="E8960" i="50"/>
  <c r="D8960" i="50"/>
  <c r="A8960" i="50"/>
  <c r="E8959" i="50"/>
  <c r="D8959" i="50"/>
  <c r="A8959" i="50"/>
  <c r="E8958" i="50"/>
  <c r="D8958" i="50"/>
  <c r="A8958" i="50"/>
  <c r="D8957" i="50"/>
  <c r="A8957" i="50"/>
  <c r="D8956" i="50"/>
  <c r="A8956" i="50"/>
  <c r="D8955" i="50"/>
  <c r="A8955" i="50"/>
  <c r="D8954" i="50"/>
  <c r="A8954" i="50"/>
  <c r="D8953" i="50"/>
  <c r="A8953" i="50"/>
  <c r="D8952" i="50"/>
  <c r="A8952" i="50"/>
  <c r="E8951" i="50"/>
  <c r="D8951" i="50"/>
  <c r="A8951" i="50"/>
  <c r="E8950" i="50"/>
  <c r="D8950" i="50"/>
  <c r="A8950" i="50"/>
  <c r="E8949" i="50"/>
  <c r="D8949" i="50"/>
  <c r="A8949" i="50"/>
  <c r="D8948" i="50"/>
  <c r="A8948" i="50"/>
  <c r="D8947" i="50"/>
  <c r="A8947" i="50"/>
  <c r="D8946" i="50"/>
  <c r="A8946" i="50"/>
  <c r="E8945" i="50"/>
  <c r="D8945" i="50"/>
  <c r="A8945" i="50"/>
  <c r="E8944" i="50"/>
  <c r="D8944" i="50"/>
  <c r="A8944" i="50"/>
  <c r="D8943" i="50"/>
  <c r="A8943" i="50"/>
  <c r="D8942" i="50"/>
  <c r="A8942" i="50"/>
  <c r="A8941" i="50"/>
  <c r="D8940" i="50"/>
  <c r="A8940" i="50"/>
  <c r="D8939" i="50"/>
  <c r="A8939" i="50"/>
  <c r="D8938" i="50"/>
  <c r="A8938" i="50"/>
  <c r="D8937" i="50"/>
  <c r="A8937" i="50"/>
  <c r="G8936" i="50"/>
  <c r="AK11" i="8" s="1"/>
  <c r="E8936" i="50"/>
  <c r="D8936" i="50"/>
  <c r="A8936" i="50"/>
  <c r="G8935" i="50"/>
  <c r="E8935" i="50"/>
  <c r="D8935" i="50"/>
  <c r="A8935" i="50"/>
  <c r="E8934" i="50"/>
  <c r="D8934" i="50"/>
  <c r="A8934" i="50"/>
  <c r="E8933" i="50"/>
  <c r="D8933" i="50"/>
  <c r="A8933" i="50"/>
  <c r="E8932" i="50"/>
  <c r="D8932" i="50"/>
  <c r="A8932" i="50"/>
  <c r="E8931" i="50"/>
  <c r="D8931" i="50"/>
  <c r="A8931" i="50"/>
  <c r="E8930" i="50"/>
  <c r="D8930" i="50"/>
  <c r="A8930" i="50"/>
  <c r="E8929" i="50"/>
  <c r="D8929" i="50"/>
  <c r="A8929" i="50"/>
  <c r="E8928" i="50"/>
  <c r="D8928" i="50"/>
  <c r="A8928" i="50"/>
  <c r="E8927" i="50"/>
  <c r="D8927" i="50"/>
  <c r="A8927" i="50"/>
  <c r="E8926" i="50"/>
  <c r="D8926" i="50"/>
  <c r="A8926" i="50"/>
  <c r="E8925" i="50"/>
  <c r="D8925" i="50"/>
  <c r="A8925" i="50"/>
  <c r="E8924" i="50"/>
  <c r="D8924" i="50"/>
  <c r="A8924" i="50"/>
  <c r="E8923" i="50"/>
  <c r="D8923" i="50"/>
  <c r="A8923" i="50"/>
  <c r="E8922" i="50"/>
  <c r="D8922" i="50"/>
  <c r="A8922" i="50"/>
  <c r="E8921" i="50"/>
  <c r="D8921" i="50"/>
  <c r="A8921" i="50"/>
  <c r="E8920" i="50"/>
  <c r="D8920" i="50"/>
  <c r="A8920" i="50"/>
  <c r="E8919" i="50"/>
  <c r="D8919" i="50"/>
  <c r="A8919" i="50"/>
  <c r="E8918" i="50"/>
  <c r="D8918" i="50"/>
  <c r="A8918" i="50"/>
  <c r="E8917" i="50"/>
  <c r="D8917" i="50"/>
  <c r="A8917" i="50"/>
  <c r="E8916" i="50"/>
  <c r="D8916" i="50"/>
  <c r="A8916" i="50"/>
  <c r="E8915" i="50"/>
  <c r="D8915" i="50"/>
  <c r="A8915" i="50"/>
  <c r="E8914" i="50"/>
  <c r="D8914" i="50"/>
  <c r="A8914" i="50"/>
  <c r="E8913" i="50"/>
  <c r="D8913" i="50"/>
  <c r="A8913" i="50"/>
  <c r="E8912" i="50"/>
  <c r="D8912" i="50"/>
  <c r="A8912" i="50"/>
  <c r="E8911" i="50"/>
  <c r="D8911" i="50"/>
  <c r="A8911" i="50"/>
  <c r="E8910" i="50"/>
  <c r="D8910" i="50"/>
  <c r="A8910" i="50"/>
  <c r="E8909" i="50"/>
  <c r="D8909" i="50"/>
  <c r="A8909" i="50"/>
  <c r="E8908" i="50"/>
  <c r="D8908" i="50"/>
  <c r="A8908" i="50"/>
  <c r="E8907" i="50"/>
  <c r="D8907" i="50"/>
  <c r="A8907" i="50"/>
  <c r="E8906" i="50"/>
  <c r="D8906" i="50"/>
  <c r="A8906" i="50"/>
  <c r="E8905" i="50"/>
  <c r="D8905" i="50"/>
  <c r="A8905" i="50"/>
  <c r="E8904" i="50"/>
  <c r="D8904" i="50"/>
  <c r="A8904" i="50"/>
  <c r="E8903" i="50"/>
  <c r="D8903" i="50"/>
  <c r="A8903" i="50"/>
  <c r="E8902" i="50"/>
  <c r="D8902" i="50"/>
  <c r="A8902" i="50"/>
  <c r="E8901" i="50"/>
  <c r="D8901" i="50"/>
  <c r="A8901" i="50"/>
  <c r="E8900" i="50"/>
  <c r="D8900" i="50"/>
  <c r="A8900" i="50"/>
  <c r="E8899" i="50"/>
  <c r="D8899" i="50"/>
  <c r="A8899" i="50"/>
  <c r="E8898" i="50"/>
  <c r="D8898" i="50"/>
  <c r="A8898" i="50"/>
  <c r="E8897" i="50"/>
  <c r="D8897" i="50"/>
  <c r="A8897" i="50"/>
  <c r="E8896" i="50"/>
  <c r="D8896" i="50"/>
  <c r="A8896" i="50"/>
  <c r="E8895" i="50"/>
  <c r="D8895" i="50"/>
  <c r="A8895" i="50"/>
  <c r="E8894" i="50"/>
  <c r="D8894" i="50"/>
  <c r="A8894" i="50"/>
  <c r="E8893" i="50"/>
  <c r="D8893" i="50"/>
  <c r="A8893" i="50"/>
  <c r="E8892" i="50"/>
  <c r="D8892" i="50"/>
  <c r="A8892" i="50"/>
  <c r="E8891" i="50"/>
  <c r="D8891" i="50"/>
  <c r="A8891" i="50"/>
  <c r="E8890" i="50"/>
  <c r="D8890" i="50"/>
  <c r="A8890" i="50"/>
  <c r="E8889" i="50"/>
  <c r="D8889" i="50"/>
  <c r="A8889" i="50"/>
  <c r="E8888" i="50"/>
  <c r="D8888" i="50"/>
  <c r="A8888" i="50"/>
  <c r="E8887" i="50"/>
  <c r="D8887" i="50"/>
  <c r="A8887" i="50"/>
  <c r="E8886" i="50"/>
  <c r="D8886" i="50"/>
  <c r="A8886" i="50"/>
  <c r="E8885" i="50"/>
  <c r="D8885" i="50"/>
  <c r="A8885" i="50"/>
  <c r="E8884" i="50"/>
  <c r="D8884" i="50"/>
  <c r="A8884" i="50"/>
  <c r="E8883" i="50"/>
  <c r="D8883" i="50"/>
  <c r="A8883" i="50"/>
  <c r="E8882" i="50"/>
  <c r="D8882" i="50"/>
  <c r="A8882" i="50"/>
  <c r="E8881" i="50"/>
  <c r="D8881" i="50"/>
  <c r="A8881" i="50"/>
  <c r="E8880" i="50"/>
  <c r="D8880" i="50"/>
  <c r="A8880" i="50"/>
  <c r="E8879" i="50"/>
  <c r="D8879" i="50"/>
  <c r="A8879" i="50"/>
  <c r="E8878" i="50"/>
  <c r="D8878" i="50"/>
  <c r="A8878" i="50"/>
  <c r="E8877" i="50"/>
  <c r="D8877" i="50"/>
  <c r="A8877" i="50"/>
  <c r="E8876" i="50"/>
  <c r="D8876" i="50"/>
  <c r="A8876" i="50"/>
  <c r="E8875" i="50"/>
  <c r="D8875" i="50"/>
  <c r="A8875" i="50"/>
  <c r="E8874" i="50"/>
  <c r="D8874" i="50"/>
  <c r="A8874" i="50"/>
  <c r="E8873" i="50"/>
  <c r="D8873" i="50"/>
  <c r="A8873" i="50"/>
  <c r="E8872" i="50"/>
  <c r="D8872" i="50"/>
  <c r="A8872" i="50"/>
  <c r="E8871" i="50"/>
  <c r="D8871" i="50"/>
  <c r="A8871" i="50"/>
  <c r="E8870" i="50"/>
  <c r="D8870" i="50"/>
  <c r="A8870" i="50"/>
  <c r="E8869" i="50"/>
  <c r="D8869" i="50"/>
  <c r="A8869" i="50"/>
  <c r="E8868" i="50"/>
  <c r="D8868" i="50"/>
  <c r="A8868" i="50"/>
  <c r="E8867" i="50"/>
  <c r="D8867" i="50"/>
  <c r="A8867" i="50"/>
  <c r="E8866" i="50"/>
  <c r="D8866" i="50"/>
  <c r="A8866" i="50"/>
  <c r="E8865" i="50"/>
  <c r="D8865" i="50"/>
  <c r="A8865" i="50"/>
  <c r="E8864" i="50"/>
  <c r="D8864" i="50"/>
  <c r="A8864" i="50"/>
  <c r="E8863" i="50"/>
  <c r="D8863" i="50"/>
  <c r="A8863" i="50"/>
  <c r="E8862" i="50"/>
  <c r="D8862" i="50"/>
  <c r="A8862" i="50"/>
  <c r="E8861" i="50"/>
  <c r="D8861" i="50"/>
  <c r="A8861" i="50"/>
  <c r="A8860" i="50"/>
  <c r="A8859" i="50"/>
  <c r="A8858" i="50"/>
  <c r="A8857" i="50"/>
  <c r="A8856" i="50"/>
  <c r="A8855" i="50"/>
  <c r="A8854" i="50"/>
  <c r="A8853" i="50"/>
  <c r="A8852" i="50"/>
  <c r="A8851" i="50"/>
  <c r="A8850" i="50"/>
  <c r="A8849" i="50"/>
  <c r="A8848" i="50"/>
  <c r="A8847" i="50"/>
  <c r="A8846" i="50"/>
  <c r="A8845" i="50"/>
  <c r="A8844" i="50"/>
  <c r="A8843" i="50"/>
  <c r="A8842" i="50"/>
  <c r="A8841" i="50"/>
  <c r="A8840" i="50"/>
  <c r="A8839" i="50"/>
  <c r="A8838" i="50"/>
  <c r="A8837" i="50"/>
  <c r="A8836" i="50"/>
  <c r="A8835" i="50"/>
  <c r="A8834" i="50"/>
  <c r="A8833" i="50"/>
  <c r="A8832" i="50"/>
  <c r="A8831" i="50"/>
  <c r="A8830" i="50"/>
  <c r="A8829" i="50"/>
  <c r="A8828" i="50"/>
  <c r="A8827" i="50"/>
  <c r="A8826" i="50"/>
  <c r="A8825" i="50"/>
  <c r="A8824" i="50"/>
  <c r="A8823" i="50"/>
  <c r="A8822" i="50"/>
  <c r="A8821" i="50"/>
  <c r="A8820" i="50"/>
  <c r="A8819" i="50"/>
  <c r="A8818" i="50"/>
  <c r="A8817" i="50"/>
  <c r="A8816" i="50"/>
  <c r="A8815" i="50"/>
  <c r="A8814" i="50"/>
  <c r="A8813" i="50"/>
  <c r="A8812" i="50"/>
  <c r="A8811" i="50"/>
  <c r="A8810" i="50"/>
  <c r="A8809" i="50"/>
  <c r="A8808" i="50"/>
  <c r="A8807" i="50"/>
  <c r="A8806" i="50"/>
  <c r="A8805" i="50"/>
  <c r="A8804" i="50"/>
  <c r="A8803" i="50"/>
  <c r="A8802" i="50"/>
  <c r="A8801" i="50"/>
  <c r="A8800" i="50"/>
  <c r="A8799" i="50"/>
  <c r="A8798" i="50"/>
  <c r="A8797" i="50"/>
  <c r="A8796" i="50"/>
  <c r="A8795" i="50"/>
  <c r="A8794" i="50"/>
  <c r="A8793" i="50"/>
  <c r="A8792" i="50"/>
  <c r="A8791" i="50"/>
  <c r="A8790" i="50"/>
  <c r="A8789" i="50"/>
  <c r="A8788" i="50"/>
  <c r="A8787" i="50"/>
  <c r="A8786" i="50"/>
  <c r="A8785" i="50"/>
  <c r="A8784" i="50"/>
  <c r="A8783" i="50"/>
  <c r="A8782" i="50"/>
  <c r="A8781" i="50"/>
  <c r="A8780" i="50"/>
  <c r="A8779" i="50"/>
  <c r="A8778" i="50"/>
  <c r="A8777" i="50"/>
  <c r="A8776" i="50"/>
  <c r="A8775" i="50"/>
  <c r="A8774" i="50"/>
  <c r="A8773" i="50"/>
  <c r="A8772" i="50"/>
  <c r="A8771" i="50"/>
  <c r="A8770" i="50"/>
  <c r="A8769" i="50"/>
  <c r="A8768" i="50"/>
  <c r="A8767" i="50"/>
  <c r="A8766" i="50"/>
  <c r="A8765" i="50"/>
  <c r="A8764" i="50"/>
  <c r="A8763" i="50"/>
  <c r="A8762" i="50"/>
  <c r="A8761" i="50"/>
  <c r="A8760" i="50"/>
  <c r="A8759" i="50"/>
  <c r="A8758" i="50"/>
  <c r="A8757" i="50"/>
  <c r="A8756" i="50"/>
  <c r="A8755" i="50"/>
  <c r="A8754" i="50"/>
  <c r="A8753" i="50"/>
  <c r="A8752" i="50"/>
  <c r="A8751" i="50"/>
  <c r="A8750" i="50"/>
  <c r="A8749" i="50"/>
  <c r="A8748" i="50"/>
  <c r="A8747" i="50"/>
  <c r="A8746" i="50"/>
  <c r="A8745" i="50"/>
  <c r="A8744" i="50"/>
  <c r="A8743" i="50"/>
  <c r="A8742" i="50"/>
  <c r="A8741" i="50"/>
  <c r="A8740" i="50"/>
  <c r="A8739" i="50"/>
  <c r="A8738" i="50"/>
  <c r="A8737" i="50"/>
  <c r="A8736" i="50"/>
  <c r="A8735" i="50"/>
  <c r="A8734" i="50"/>
  <c r="A8733" i="50"/>
  <c r="A8732" i="50"/>
  <c r="A8731" i="50"/>
  <c r="A8730" i="50"/>
  <c r="A8729" i="50"/>
  <c r="A8728" i="50"/>
  <c r="A8727" i="50"/>
  <c r="A8726" i="50"/>
  <c r="A8725" i="50"/>
  <c r="A8724" i="50"/>
  <c r="A8723" i="50"/>
  <c r="A8722" i="50"/>
  <c r="A8721" i="50"/>
  <c r="A8720" i="50"/>
  <c r="A8719" i="50"/>
  <c r="A8718" i="50"/>
  <c r="A8717" i="50"/>
  <c r="A8716" i="50"/>
  <c r="A8715" i="50"/>
  <c r="A8714" i="50"/>
  <c r="A8713" i="50"/>
  <c r="A8712" i="50"/>
  <c r="A8711" i="50"/>
  <c r="A8710" i="50"/>
  <c r="A8709" i="50"/>
  <c r="A8708" i="50"/>
  <c r="A8707" i="50"/>
  <c r="A8706" i="50"/>
  <c r="A8705" i="50"/>
  <c r="A8704" i="50"/>
  <c r="A8703" i="50"/>
  <c r="A8702" i="50"/>
  <c r="A8701" i="50"/>
  <c r="A8700" i="50"/>
  <c r="A8699" i="50"/>
  <c r="A8698" i="50"/>
  <c r="A8697" i="50"/>
  <c r="A8696" i="50"/>
  <c r="A8695" i="50"/>
  <c r="A8694" i="50"/>
  <c r="A8693" i="50"/>
  <c r="A8692" i="50"/>
  <c r="A8691" i="50"/>
  <c r="A8690" i="50"/>
  <c r="E8689" i="50"/>
  <c r="D8689" i="50"/>
  <c r="A8689" i="50"/>
  <c r="E8688" i="50"/>
  <c r="D8688" i="50"/>
  <c r="A8688" i="50"/>
  <c r="E8687" i="50"/>
  <c r="D8687" i="50"/>
  <c r="A8687" i="50"/>
  <c r="E8686" i="50"/>
  <c r="D8686" i="50"/>
  <c r="A8686" i="50"/>
  <c r="E8685" i="50"/>
  <c r="D8685" i="50"/>
  <c r="A8685" i="50"/>
  <c r="E8684" i="50"/>
  <c r="D8684" i="50"/>
  <c r="A8684" i="50"/>
  <c r="E8683" i="50"/>
  <c r="D8683" i="50"/>
  <c r="A8683" i="50"/>
  <c r="E8682" i="50"/>
  <c r="D8682" i="50"/>
  <c r="A8682" i="50"/>
  <c r="E8681" i="50"/>
  <c r="D8681" i="50"/>
  <c r="A8681" i="50"/>
  <c r="E8680" i="50"/>
  <c r="D8680" i="50"/>
  <c r="A8680" i="50"/>
  <c r="E8679" i="50"/>
  <c r="D8679" i="50"/>
  <c r="A8679" i="50"/>
  <c r="E8678" i="50"/>
  <c r="D8678" i="50"/>
  <c r="A8678" i="50"/>
  <c r="E8677" i="50"/>
  <c r="D8677" i="50"/>
  <c r="A8677" i="50"/>
  <c r="E8676" i="50"/>
  <c r="D8676" i="50"/>
  <c r="A8676" i="50"/>
  <c r="E8675" i="50"/>
  <c r="D8675" i="50"/>
  <c r="A8675" i="50"/>
  <c r="E8674" i="50"/>
  <c r="D8674" i="50"/>
  <c r="A8674" i="50"/>
  <c r="E8673" i="50"/>
  <c r="D8673" i="50"/>
  <c r="A8673" i="50"/>
  <c r="E8672" i="50"/>
  <c r="D8672" i="50"/>
  <c r="A8672" i="50"/>
  <c r="E8671" i="50"/>
  <c r="D8671" i="50"/>
  <c r="A8671" i="50"/>
  <c r="E8670" i="50"/>
  <c r="D8670" i="50"/>
  <c r="A8670" i="50"/>
  <c r="E8669" i="50"/>
  <c r="D8669" i="50"/>
  <c r="A8669" i="50"/>
  <c r="E8668" i="50"/>
  <c r="D8668" i="50"/>
  <c r="A8668" i="50"/>
  <c r="E8667" i="50"/>
  <c r="D8667" i="50"/>
  <c r="A8667" i="50"/>
  <c r="E8666" i="50"/>
  <c r="D8666" i="50"/>
  <c r="A8666" i="50"/>
  <c r="E8665" i="50"/>
  <c r="D8665" i="50"/>
  <c r="A8665" i="50"/>
  <c r="E8664" i="50"/>
  <c r="D8664" i="50"/>
  <c r="A8664" i="50"/>
  <c r="E8663" i="50"/>
  <c r="D8663" i="50"/>
  <c r="A8663" i="50"/>
  <c r="E8662" i="50"/>
  <c r="D8662" i="50"/>
  <c r="A8662" i="50"/>
  <c r="E8661" i="50"/>
  <c r="D8661" i="50"/>
  <c r="A8661" i="50"/>
  <c r="E8660" i="50"/>
  <c r="D8660" i="50"/>
  <c r="A8660" i="50"/>
  <c r="E8659" i="50"/>
  <c r="D8659" i="50"/>
  <c r="A8659" i="50"/>
  <c r="E8658" i="50"/>
  <c r="D8658" i="50"/>
  <c r="A8658" i="50"/>
  <c r="E8657" i="50"/>
  <c r="D8657" i="50"/>
  <c r="A8657" i="50"/>
  <c r="D8656" i="50"/>
  <c r="A8656" i="50"/>
  <c r="E8655" i="50"/>
  <c r="D8655" i="50"/>
  <c r="A8655" i="50"/>
  <c r="E8654" i="50"/>
  <c r="D8654" i="50"/>
  <c r="A8654" i="50"/>
  <c r="E8653" i="50"/>
  <c r="D8653" i="50"/>
  <c r="A8653" i="50"/>
  <c r="E8652" i="50"/>
  <c r="D8652" i="50"/>
  <c r="A8652" i="50"/>
  <c r="E8651" i="50"/>
  <c r="D8651" i="50"/>
  <c r="A8651" i="50"/>
  <c r="E8650" i="50"/>
  <c r="D8650" i="50"/>
  <c r="A8650" i="50"/>
  <c r="E8649" i="50"/>
  <c r="D8649" i="50"/>
  <c r="A8649" i="50"/>
  <c r="E8648" i="50"/>
  <c r="D8648" i="50"/>
  <c r="A8648" i="50"/>
  <c r="E8647" i="50"/>
  <c r="D8647" i="50"/>
  <c r="A8647" i="50"/>
  <c r="E8646" i="50"/>
  <c r="D8646" i="50"/>
  <c r="A8646" i="50"/>
  <c r="E8645" i="50"/>
  <c r="D8645" i="50"/>
  <c r="A8645" i="50"/>
  <c r="E8644" i="50"/>
  <c r="D8644" i="50"/>
  <c r="A8644" i="50"/>
  <c r="E8643" i="50"/>
  <c r="D8643" i="50"/>
  <c r="A8643" i="50"/>
  <c r="E8642" i="50"/>
  <c r="D8642" i="50"/>
  <c r="A8642" i="50"/>
  <c r="E8641" i="50"/>
  <c r="D8641" i="50"/>
  <c r="A8641" i="50"/>
  <c r="E8640" i="50"/>
  <c r="D8640" i="50"/>
  <c r="A8640" i="50"/>
  <c r="E8639" i="50"/>
  <c r="D8639" i="50"/>
  <c r="A8639" i="50"/>
  <c r="E8638" i="50"/>
  <c r="D8638" i="50"/>
  <c r="A8638" i="50"/>
  <c r="D8637" i="50"/>
  <c r="A8637" i="50"/>
  <c r="D8636" i="50"/>
  <c r="A8636" i="50"/>
  <c r="D8635" i="50"/>
  <c r="A8635" i="50"/>
  <c r="D8634" i="50"/>
  <c r="A8634" i="50"/>
  <c r="D8633" i="50"/>
  <c r="A8633" i="50"/>
  <c r="D8632" i="50"/>
  <c r="A8632" i="50"/>
  <c r="E8631" i="50"/>
  <c r="D8631" i="50"/>
  <c r="A8631" i="50"/>
  <c r="E8630" i="50"/>
  <c r="D8630" i="50"/>
  <c r="A8630" i="50"/>
  <c r="E8629" i="50"/>
  <c r="D8629" i="50"/>
  <c r="A8629" i="50"/>
  <c r="D8628" i="50"/>
  <c r="A8628" i="50"/>
  <c r="D8627" i="50"/>
  <c r="A8627" i="50"/>
  <c r="D8626" i="50"/>
  <c r="A8626" i="50"/>
  <c r="E8625" i="50"/>
  <c r="D8625" i="50"/>
  <c r="A8625" i="50"/>
  <c r="E8624" i="50"/>
  <c r="D8624" i="50"/>
  <c r="A8624" i="50"/>
  <c r="D8623" i="50"/>
  <c r="A8623" i="50"/>
  <c r="D8622" i="50"/>
  <c r="A8622" i="50"/>
  <c r="A8621" i="50"/>
  <c r="D8620" i="50"/>
  <c r="A8620" i="50"/>
  <c r="D8619" i="50"/>
  <c r="A8619" i="50"/>
  <c r="D8618" i="50"/>
  <c r="A8618" i="50"/>
  <c r="D8617" i="50"/>
  <c r="A8617" i="50"/>
  <c r="E8615" i="50"/>
  <c r="D8615" i="50"/>
  <c r="A8615" i="50"/>
  <c r="E8614" i="50"/>
  <c r="D8614" i="50"/>
  <c r="A8614" i="50"/>
  <c r="E8613" i="50"/>
  <c r="D8613" i="50"/>
  <c r="A8613" i="50"/>
  <c r="E8612" i="50"/>
  <c r="D8612" i="50"/>
  <c r="A8612" i="50"/>
  <c r="E8611" i="50"/>
  <c r="D8611" i="50"/>
  <c r="E8610" i="50"/>
  <c r="D8610" i="50"/>
  <c r="E8609" i="50"/>
  <c r="D8609" i="50"/>
  <c r="E8608" i="50"/>
  <c r="D8608" i="50"/>
  <c r="E8607" i="50"/>
  <c r="D8607" i="50"/>
  <c r="E8606" i="50"/>
  <c r="D8606" i="50"/>
  <c r="E8605" i="50"/>
  <c r="D8605" i="50"/>
  <c r="E8604" i="50"/>
  <c r="D8604" i="50"/>
  <c r="E8603" i="50"/>
  <c r="D8603" i="50"/>
  <c r="E8602" i="50"/>
  <c r="D8602" i="50"/>
  <c r="E8601" i="50"/>
  <c r="D8601" i="50"/>
  <c r="E8600" i="50"/>
  <c r="D8600" i="50"/>
  <c r="E8599" i="50"/>
  <c r="D8599" i="50"/>
  <c r="E8598" i="50"/>
  <c r="D8598" i="50"/>
  <c r="E8597" i="50"/>
  <c r="D8597" i="50"/>
  <c r="E8596" i="50"/>
  <c r="D8596" i="50"/>
  <c r="E8595" i="50"/>
  <c r="D8595" i="50"/>
  <c r="E8594" i="50"/>
  <c r="D8594" i="50"/>
  <c r="E8593" i="50"/>
  <c r="D8593" i="50"/>
  <c r="E8592" i="50"/>
  <c r="D8592" i="50"/>
  <c r="E8591" i="50"/>
  <c r="D8591" i="50"/>
  <c r="E8590" i="50"/>
  <c r="D8590" i="50"/>
  <c r="E8589" i="50"/>
  <c r="D8589" i="50"/>
  <c r="E8588" i="50"/>
  <c r="D8588" i="50"/>
  <c r="E8587" i="50"/>
  <c r="D8587" i="50"/>
  <c r="E8586" i="50"/>
  <c r="D8586" i="50"/>
  <c r="E8585" i="50"/>
  <c r="D8585" i="50"/>
  <c r="E8584" i="50"/>
  <c r="D8584" i="50"/>
  <c r="E8583" i="50"/>
  <c r="D8583" i="50"/>
  <c r="D8582" i="50"/>
  <c r="E8581" i="50"/>
  <c r="D8581" i="50"/>
  <c r="E8580" i="50"/>
  <c r="D8580" i="50"/>
  <c r="E8579" i="50"/>
  <c r="D8579" i="50"/>
  <c r="E8578" i="50"/>
  <c r="D8578" i="50"/>
  <c r="E8577" i="50"/>
  <c r="D8577" i="50"/>
  <c r="E8576" i="50"/>
  <c r="D8576" i="50"/>
  <c r="E8575" i="50"/>
  <c r="D8575" i="50"/>
  <c r="E8574" i="50"/>
  <c r="D8574" i="50"/>
  <c r="E8573" i="50"/>
  <c r="D8573" i="50"/>
  <c r="E8572" i="50"/>
  <c r="D8572" i="50"/>
  <c r="E8571" i="50"/>
  <c r="D8571" i="50"/>
  <c r="E8570" i="50"/>
  <c r="D8570" i="50"/>
  <c r="E8569" i="50"/>
  <c r="D8569" i="50"/>
  <c r="E8568" i="50"/>
  <c r="D8568" i="50"/>
  <c r="E8567" i="50"/>
  <c r="D8567" i="50"/>
  <c r="E8566" i="50"/>
  <c r="D8566" i="50"/>
  <c r="E8565" i="50"/>
  <c r="D8565" i="50"/>
  <c r="E8564" i="50"/>
  <c r="D8564" i="50"/>
  <c r="D8563" i="50"/>
  <c r="D8562" i="50"/>
  <c r="D8561" i="50"/>
  <c r="D8560" i="50"/>
  <c r="D8559" i="50"/>
  <c r="D8558" i="50"/>
  <c r="E8557" i="50"/>
  <c r="D8557" i="50"/>
  <c r="E8556" i="50"/>
  <c r="D8556" i="50"/>
  <c r="E8555" i="50"/>
  <c r="D8555" i="50"/>
  <c r="D8554" i="50"/>
  <c r="D8553" i="50"/>
  <c r="D8552" i="50"/>
  <c r="E8551" i="50"/>
  <c r="D8551" i="50"/>
  <c r="E8550" i="50"/>
  <c r="D8550" i="50"/>
  <c r="D8549" i="50"/>
  <c r="D8548" i="50"/>
  <c r="D8546" i="50"/>
  <c r="D8545" i="50"/>
  <c r="D8544" i="50"/>
  <c r="D8543" i="50"/>
  <c r="A8251" i="50"/>
  <c r="A8250" i="50"/>
  <c r="A8249" i="50"/>
  <c r="A8248" i="50"/>
  <c r="A8247" i="50"/>
  <c r="A8246" i="50"/>
  <c r="A8245" i="50"/>
  <c r="A8244" i="50"/>
  <c r="A8243" i="50"/>
  <c r="A8242" i="50"/>
  <c r="A8241" i="50"/>
  <c r="A8240" i="50"/>
  <c r="A8239" i="50"/>
  <c r="A8238" i="50"/>
  <c r="A8237" i="50"/>
  <c r="A8236" i="50"/>
  <c r="A8235" i="50"/>
  <c r="A8234" i="50"/>
  <c r="A8233" i="50"/>
  <c r="A8232" i="50"/>
  <c r="A8231" i="50"/>
  <c r="A8230" i="50"/>
  <c r="A8229" i="50"/>
  <c r="A8228" i="50"/>
  <c r="A8227" i="50"/>
  <c r="A8226" i="50"/>
  <c r="A8225" i="50"/>
  <c r="A8224" i="50"/>
  <c r="A8223" i="50"/>
  <c r="A8222" i="50"/>
  <c r="A8221" i="50"/>
  <c r="A8220" i="50"/>
  <c r="A8219" i="50"/>
  <c r="A8218" i="50"/>
  <c r="A8217" i="50"/>
  <c r="A8216" i="50"/>
  <c r="A8215" i="50"/>
  <c r="A8214" i="50"/>
  <c r="A8213" i="50"/>
  <c r="A8212" i="50"/>
  <c r="A8211" i="50"/>
  <c r="A8210" i="50"/>
  <c r="A8209" i="50"/>
  <c r="A8208" i="50"/>
  <c r="A8207" i="50"/>
  <c r="A8206" i="50"/>
  <c r="A8205" i="50"/>
  <c r="A8204" i="50"/>
  <c r="A8203" i="50"/>
  <c r="A8202" i="50"/>
  <c r="A8201" i="50"/>
  <c r="A8200" i="50"/>
  <c r="A8199" i="50"/>
  <c r="A8198" i="50"/>
  <c r="A8197" i="50"/>
  <c r="A8196" i="50"/>
  <c r="A8195" i="50"/>
  <c r="A8194" i="50"/>
  <c r="A8193" i="50"/>
  <c r="A8192" i="50"/>
  <c r="A8191" i="50"/>
  <c r="A8190" i="50"/>
  <c r="A8189" i="50"/>
  <c r="A8188" i="50"/>
  <c r="A8187" i="50"/>
  <c r="A8186" i="50"/>
  <c r="A8185" i="50"/>
  <c r="A8184" i="50"/>
  <c r="A8183" i="50"/>
  <c r="A8182" i="50"/>
  <c r="A8181" i="50"/>
  <c r="A8180" i="50"/>
  <c r="A8179" i="50"/>
  <c r="A8178" i="50"/>
  <c r="A8177" i="50"/>
  <c r="A8176" i="50"/>
  <c r="A8175" i="50"/>
  <c r="A8174" i="50"/>
  <c r="A8173" i="50"/>
  <c r="A8172" i="50"/>
  <c r="A8171" i="50"/>
  <c r="A8170" i="50"/>
  <c r="A8169" i="50"/>
  <c r="A8168" i="50"/>
  <c r="A8167" i="50"/>
  <c r="A8166" i="50"/>
  <c r="A8165" i="50"/>
  <c r="A8164" i="50"/>
  <c r="A8163" i="50"/>
  <c r="A8162" i="50"/>
  <c r="A8161" i="50"/>
  <c r="A8160" i="50"/>
  <c r="A8159" i="50"/>
  <c r="A8158" i="50"/>
  <c r="A8157" i="50"/>
  <c r="A8156" i="50"/>
  <c r="A8155" i="50"/>
  <c r="A8154" i="50"/>
  <c r="A8153" i="50"/>
  <c r="A8152" i="50"/>
  <c r="A8151" i="50"/>
  <c r="A8150" i="50"/>
  <c r="A8149" i="50"/>
  <c r="A8148" i="50"/>
  <c r="A8147" i="50"/>
  <c r="A8146" i="50"/>
  <c r="A8145" i="50"/>
  <c r="A8144" i="50"/>
  <c r="A8143" i="50"/>
  <c r="A8142" i="50"/>
  <c r="A8141" i="50"/>
  <c r="A8140" i="50"/>
  <c r="A8139" i="50"/>
  <c r="A8138" i="50"/>
  <c r="A8137" i="50"/>
  <c r="A8136" i="50"/>
  <c r="A8135" i="50"/>
  <c r="A8134" i="50"/>
  <c r="A8133" i="50"/>
  <c r="A8132" i="50"/>
  <c r="A8131" i="50"/>
  <c r="A8130" i="50"/>
  <c r="A8129" i="50"/>
  <c r="A8128" i="50"/>
  <c r="A8127" i="50"/>
  <c r="A8126" i="50"/>
  <c r="A8125" i="50"/>
  <c r="A8124" i="50"/>
  <c r="A8123" i="50"/>
  <c r="A8122" i="50"/>
  <c r="A8121" i="50"/>
  <c r="A8120" i="50"/>
  <c r="A8119" i="50"/>
  <c r="A8118" i="50"/>
  <c r="A8117" i="50"/>
  <c r="A8116" i="50"/>
  <c r="A8115" i="50"/>
  <c r="A8114" i="50"/>
  <c r="A8113" i="50"/>
  <c r="A8112" i="50"/>
  <c r="A8111" i="50"/>
  <c r="A8110" i="50"/>
  <c r="A8109" i="50"/>
  <c r="A8108" i="50"/>
  <c r="A8107" i="50"/>
  <c r="A8106" i="50"/>
  <c r="A8105" i="50"/>
  <c r="A8104" i="50"/>
  <c r="A8103" i="50"/>
  <c r="A8102" i="50"/>
  <c r="A8101" i="50"/>
  <c r="A8100" i="50"/>
  <c r="A8099" i="50"/>
  <c r="A8098" i="50"/>
  <c r="A8097" i="50"/>
  <c r="A8096" i="50"/>
  <c r="A8095" i="50"/>
  <c r="A8094" i="50"/>
  <c r="A8093" i="50"/>
  <c r="A8092" i="50"/>
  <c r="A8091" i="50"/>
  <c r="A8090" i="50"/>
  <c r="A8089" i="50"/>
  <c r="A8088" i="50"/>
  <c r="A8087" i="50"/>
  <c r="A8086" i="50"/>
  <c r="A8085" i="50"/>
  <c r="A8084" i="50"/>
  <c r="A8083" i="50"/>
  <c r="A8082" i="50"/>
  <c r="A8081" i="50"/>
  <c r="A8080" i="50"/>
  <c r="A8079" i="50"/>
  <c r="A8078" i="50"/>
  <c r="A8077" i="50"/>
  <c r="A8076" i="50"/>
  <c r="A8075" i="50"/>
  <c r="A8074" i="50"/>
  <c r="A8073" i="50"/>
  <c r="A8072" i="50"/>
  <c r="A8071" i="50"/>
  <c r="A8070" i="50"/>
  <c r="A8069" i="50"/>
  <c r="A8068" i="50"/>
  <c r="A8067" i="50"/>
  <c r="A8066" i="50"/>
  <c r="A8065" i="50"/>
  <c r="A8064" i="50"/>
  <c r="A8063" i="50"/>
  <c r="A8062" i="50"/>
  <c r="A8061" i="50"/>
  <c r="A8060" i="50"/>
  <c r="A8059" i="50"/>
  <c r="A8058" i="50"/>
  <c r="A8057" i="50"/>
  <c r="A8056" i="50"/>
  <c r="A8055" i="50"/>
  <c r="A8054" i="50"/>
  <c r="A8053" i="50"/>
  <c r="A8052" i="50"/>
  <c r="A8051" i="50"/>
  <c r="A8050" i="50"/>
  <c r="A8049" i="50"/>
  <c r="A8048" i="50"/>
  <c r="A8047" i="50"/>
  <c r="A8046" i="50"/>
  <c r="A8045" i="50"/>
  <c r="A8044" i="50"/>
  <c r="A8043" i="50"/>
  <c r="A8042" i="50"/>
  <c r="A8041" i="50"/>
  <c r="A8040" i="50"/>
  <c r="A8039" i="50"/>
  <c r="A8038" i="50"/>
  <c r="A8037" i="50"/>
  <c r="A8036" i="50"/>
  <c r="A8035" i="50"/>
  <c r="A8034" i="50"/>
  <c r="A8033" i="50"/>
  <c r="A8032" i="50"/>
  <c r="A8031" i="50"/>
  <c r="A8030" i="50"/>
  <c r="A8029" i="50"/>
  <c r="A8028" i="50"/>
  <c r="A8027" i="50"/>
  <c r="A8026" i="50"/>
  <c r="A8025" i="50"/>
  <c r="A8024" i="50"/>
  <c r="A8023" i="50"/>
  <c r="A8022" i="50"/>
  <c r="A8021" i="50"/>
  <c r="A8020" i="50"/>
  <c r="A8019" i="50"/>
  <c r="A8018" i="50"/>
  <c r="A8017" i="50"/>
  <c r="A8016" i="50"/>
  <c r="A8015" i="50"/>
  <c r="A8014" i="50"/>
  <c r="A8013" i="50"/>
  <c r="A8012" i="50"/>
  <c r="A8011" i="50"/>
  <c r="A8010" i="50"/>
  <c r="A8009" i="50"/>
  <c r="A8008" i="50"/>
  <c r="A8007" i="50"/>
  <c r="A8006" i="50"/>
  <c r="A8005" i="50"/>
  <c r="A8004" i="50"/>
  <c r="A8003" i="50"/>
  <c r="A8002" i="50"/>
  <c r="A8001" i="50"/>
  <c r="A8000" i="50"/>
  <c r="A7999" i="50"/>
  <c r="A7998" i="50"/>
  <c r="A7997" i="50"/>
  <c r="A7996" i="50"/>
  <c r="A7995" i="50"/>
  <c r="A7994" i="50"/>
  <c r="A7993" i="50"/>
  <c r="A7992" i="50"/>
  <c r="A7991" i="50"/>
  <c r="A7990" i="50"/>
  <c r="A7989" i="50"/>
  <c r="A7988" i="50"/>
  <c r="A7987" i="50"/>
  <c r="A7986" i="50"/>
  <c r="A7985" i="50"/>
  <c r="A7984" i="50"/>
  <c r="A7983" i="50"/>
  <c r="A7982" i="50"/>
  <c r="A7981" i="50"/>
  <c r="A7980" i="50"/>
  <c r="A7979" i="50"/>
  <c r="A7978" i="50"/>
  <c r="A7977" i="50"/>
  <c r="A7976" i="50"/>
  <c r="A7975" i="50"/>
  <c r="A7974" i="50"/>
  <c r="A7973" i="50"/>
  <c r="A7972" i="50"/>
  <c r="A7971" i="50"/>
  <c r="A7970" i="50"/>
  <c r="A7969" i="50"/>
  <c r="A7968" i="50"/>
  <c r="A7967" i="50"/>
  <c r="A7966" i="50"/>
  <c r="A7965" i="50"/>
  <c r="A7964" i="50"/>
  <c r="A7963" i="50"/>
  <c r="A7962" i="50"/>
  <c r="A7961" i="50"/>
  <c r="A7960" i="50"/>
  <c r="A7959" i="50"/>
  <c r="A7958" i="50"/>
  <c r="A7957" i="50"/>
  <c r="A7956" i="50"/>
  <c r="A7955" i="50"/>
  <c r="A7954" i="50"/>
  <c r="A7953" i="50"/>
  <c r="A7952" i="50"/>
  <c r="A7951" i="50"/>
  <c r="A7950" i="50"/>
  <c r="A7949" i="50"/>
  <c r="A7948" i="50"/>
  <c r="A7947" i="50"/>
  <c r="A7946" i="50"/>
  <c r="A7945" i="50"/>
  <c r="A7944" i="50"/>
  <c r="A7943" i="50"/>
  <c r="A7942" i="50"/>
  <c r="A7941" i="50"/>
  <c r="A7940" i="50"/>
  <c r="A7939" i="50"/>
  <c r="A7938" i="50"/>
  <c r="A7937" i="50"/>
  <c r="A7936" i="50"/>
  <c r="A7935" i="50"/>
  <c r="A7934" i="50"/>
  <c r="A7933" i="50"/>
  <c r="A7932" i="50"/>
  <c r="A7931" i="50"/>
  <c r="A7930" i="50"/>
  <c r="A7929" i="50"/>
  <c r="A7928" i="50"/>
  <c r="A7927" i="50"/>
  <c r="A7926" i="50"/>
  <c r="A7925" i="50"/>
  <c r="A7924" i="50"/>
  <c r="A7923" i="50"/>
  <c r="A7922" i="50"/>
  <c r="A7921" i="50"/>
  <c r="A7920" i="50"/>
  <c r="A7919" i="50"/>
  <c r="A7918" i="50"/>
  <c r="A7917" i="50"/>
  <c r="A7916" i="50"/>
  <c r="A7915" i="50"/>
  <c r="A7914" i="50"/>
  <c r="A7913" i="50"/>
  <c r="A7912" i="50"/>
  <c r="A7911" i="50"/>
  <c r="A7910" i="50"/>
  <c r="A7909" i="50"/>
  <c r="A7908" i="50"/>
  <c r="A7907" i="50"/>
  <c r="A7906" i="50"/>
  <c r="A7905" i="50"/>
  <c r="A7904" i="50"/>
  <c r="A7903" i="50"/>
  <c r="A7902" i="50"/>
  <c r="A7901" i="50"/>
  <c r="A7900" i="50"/>
  <c r="A7899" i="50"/>
  <c r="A7898" i="50"/>
  <c r="A7897" i="50"/>
  <c r="A7896" i="50"/>
  <c r="A7895" i="50"/>
  <c r="A7894" i="50"/>
  <c r="A7893" i="50"/>
  <c r="A7892" i="50"/>
  <c r="A7891" i="50"/>
  <c r="A7890" i="50"/>
  <c r="A7889" i="50"/>
  <c r="A7888" i="50"/>
  <c r="A7887" i="50"/>
  <c r="A7886" i="50"/>
  <c r="A7885" i="50"/>
  <c r="A7884" i="50"/>
  <c r="A7883" i="50"/>
  <c r="A7882" i="50"/>
  <c r="A7881" i="50"/>
  <c r="A7880" i="50"/>
  <c r="A7879" i="50"/>
  <c r="A7878" i="50"/>
  <c r="A7877" i="50"/>
  <c r="A7876" i="50"/>
  <c r="A7875" i="50"/>
  <c r="A7874" i="50"/>
  <c r="A7873" i="50"/>
  <c r="A7872" i="50"/>
  <c r="A7871" i="50"/>
  <c r="A7870" i="50"/>
  <c r="A7869" i="50"/>
  <c r="A7868" i="50"/>
  <c r="A7867" i="50"/>
  <c r="A7866" i="50"/>
  <c r="A7865" i="50"/>
  <c r="A7864" i="50"/>
  <c r="A7863" i="50"/>
  <c r="A7862" i="50"/>
  <c r="A7861" i="50"/>
  <c r="A7860" i="50"/>
  <c r="A7859" i="50"/>
  <c r="A7858" i="50"/>
  <c r="A7857" i="50"/>
  <c r="A7856" i="50"/>
  <c r="A7855" i="50"/>
  <c r="A7854" i="50"/>
  <c r="A7853" i="50"/>
  <c r="A7852" i="50"/>
  <c r="A7851" i="50"/>
  <c r="A7850" i="50"/>
  <c r="A7849" i="50"/>
  <c r="A7848" i="50"/>
  <c r="A7847" i="50"/>
  <c r="A7846" i="50"/>
  <c r="A7845" i="50"/>
  <c r="A7844" i="50"/>
  <c r="A7843" i="50"/>
  <c r="A7842" i="50"/>
  <c r="A7841" i="50"/>
  <c r="A7840" i="50"/>
  <c r="A7839" i="50"/>
  <c r="A7838" i="50"/>
  <c r="A7837" i="50"/>
  <c r="A7836" i="50"/>
  <c r="A7835" i="50"/>
  <c r="A7834" i="50"/>
  <c r="A7833" i="50"/>
  <c r="A7832" i="50"/>
  <c r="A7831" i="50"/>
  <c r="A7830" i="50"/>
  <c r="A7829" i="50"/>
  <c r="A7828" i="50"/>
  <c r="A7827" i="50"/>
  <c r="A7826" i="50"/>
  <c r="A7825" i="50"/>
  <c r="A7824" i="50"/>
  <c r="A7823" i="50"/>
  <c r="A7822" i="50"/>
  <c r="A7821" i="50"/>
  <c r="A7820" i="50"/>
  <c r="A7819" i="50"/>
  <c r="A7818" i="50"/>
  <c r="A7817" i="50"/>
  <c r="A7816" i="50"/>
  <c r="A7815" i="50"/>
  <c r="A7814" i="50"/>
  <c r="A7813" i="50"/>
  <c r="A7812" i="50"/>
  <c r="A7811" i="50"/>
  <c r="A7810" i="50"/>
  <c r="A7809" i="50"/>
  <c r="A7808" i="50"/>
  <c r="A7807" i="50"/>
  <c r="A7806" i="50"/>
  <c r="A7805" i="50"/>
  <c r="A7804" i="50"/>
  <c r="A7803" i="50"/>
  <c r="A7802" i="50"/>
  <c r="A7801" i="50"/>
  <c r="A7800" i="50"/>
  <c r="A7799" i="50"/>
  <c r="A7798" i="50"/>
  <c r="A7797" i="50"/>
  <c r="A7796" i="50"/>
  <c r="A7795" i="50"/>
  <c r="A7794" i="50"/>
  <c r="A7793" i="50"/>
  <c r="A7792" i="50"/>
  <c r="A7791" i="50"/>
  <c r="A7790" i="50"/>
  <c r="A7789" i="50"/>
  <c r="A7788" i="50"/>
  <c r="A7787" i="50"/>
  <c r="A7786" i="50"/>
  <c r="A7785" i="50"/>
  <c r="A7784" i="50"/>
  <c r="A7783" i="50"/>
  <c r="A7782" i="50"/>
  <c r="A7781" i="50"/>
  <c r="A7780" i="50"/>
  <c r="A7779" i="50"/>
  <c r="A7778" i="50"/>
  <c r="A7777" i="50"/>
  <c r="A7776" i="50"/>
  <c r="A7775" i="50"/>
  <c r="A7774" i="50"/>
  <c r="A7773" i="50"/>
  <c r="A7772" i="50"/>
  <c r="A7771" i="50"/>
  <c r="A7770" i="50"/>
  <c r="A7769" i="50"/>
  <c r="A7768" i="50"/>
  <c r="A7767" i="50"/>
  <c r="A7766" i="50"/>
  <c r="A7765" i="50"/>
  <c r="A7764" i="50"/>
  <c r="A7763" i="50"/>
  <c r="A7762" i="50"/>
  <c r="A7761" i="50"/>
  <c r="A7760" i="50"/>
  <c r="A7759" i="50"/>
  <c r="A7758" i="50"/>
  <c r="A7757" i="50"/>
  <c r="A7756" i="50"/>
  <c r="A7755" i="50"/>
  <c r="A7754" i="50"/>
  <c r="A7753" i="50"/>
  <c r="A7752" i="50"/>
  <c r="A7751" i="50"/>
  <c r="A7750" i="50"/>
  <c r="A7749" i="50"/>
  <c r="A7748" i="50"/>
  <c r="A7747" i="50"/>
  <c r="A7746" i="50"/>
  <c r="A7745" i="50"/>
  <c r="A7744" i="50"/>
  <c r="A7743" i="50"/>
  <c r="A7742" i="50"/>
  <c r="A7741" i="50"/>
  <c r="A7740" i="50"/>
  <c r="A7739" i="50"/>
  <c r="A7738" i="50"/>
  <c r="A7737" i="50"/>
  <c r="A7736" i="50"/>
  <c r="A7735" i="50"/>
  <c r="A7734" i="50"/>
  <c r="A7733" i="50"/>
  <c r="A7732" i="50"/>
  <c r="A7731" i="50"/>
  <c r="A7730" i="50"/>
  <c r="A7729" i="50"/>
  <c r="A7728" i="50"/>
  <c r="A7727" i="50"/>
  <c r="A7726" i="50"/>
  <c r="A7725" i="50"/>
  <c r="A7724" i="50"/>
  <c r="A7723" i="50"/>
  <c r="A7722" i="50"/>
  <c r="A7721" i="50"/>
  <c r="A7720" i="50"/>
  <c r="A7719" i="50"/>
  <c r="A7718" i="50"/>
  <c r="A7717" i="50"/>
  <c r="A7716" i="50"/>
  <c r="A7715" i="50"/>
  <c r="A7714" i="50"/>
  <c r="A7713" i="50"/>
  <c r="A7712" i="50"/>
  <c r="A7711" i="50"/>
  <c r="A7710" i="50"/>
  <c r="A7709" i="50"/>
  <c r="A7708" i="50"/>
  <c r="A7707" i="50"/>
  <c r="A7706" i="50"/>
  <c r="A7705" i="50"/>
  <c r="A7704" i="50"/>
  <c r="A7703" i="50"/>
  <c r="A7702" i="50"/>
  <c r="A7701" i="50"/>
  <c r="A7700" i="50"/>
  <c r="A7699" i="50"/>
  <c r="A7698" i="50"/>
  <c r="A7697" i="50"/>
  <c r="A7696" i="50"/>
  <c r="A7695" i="50"/>
  <c r="A7694" i="50"/>
  <c r="A7693" i="50"/>
  <c r="A7692" i="50"/>
  <c r="A7691" i="50"/>
  <c r="A7690" i="50"/>
  <c r="A7689" i="50"/>
  <c r="A7688" i="50"/>
  <c r="A7687" i="50"/>
  <c r="A7686" i="50"/>
  <c r="A7685" i="50"/>
  <c r="A7684" i="50"/>
  <c r="A7683" i="50"/>
  <c r="A7682" i="50"/>
  <c r="A7681" i="50"/>
  <c r="A7680" i="50"/>
  <c r="A7679" i="50"/>
  <c r="A7678" i="50"/>
  <c r="A7677" i="50"/>
  <c r="A7676" i="50"/>
  <c r="A7675" i="50"/>
  <c r="A7674" i="50"/>
  <c r="A7673" i="50"/>
  <c r="A7672" i="50"/>
  <c r="A7671" i="50"/>
  <c r="A7670" i="50"/>
  <c r="A7669" i="50"/>
  <c r="A7668" i="50"/>
  <c r="A7667" i="50"/>
  <c r="A7666" i="50"/>
  <c r="A7665" i="50"/>
  <c r="A7664" i="50"/>
  <c r="A7663" i="50"/>
  <c r="A7662" i="50"/>
  <c r="A7661" i="50"/>
  <c r="A7660" i="50"/>
  <c r="A7659" i="50"/>
  <c r="A7658" i="50"/>
  <c r="A7657" i="50"/>
  <c r="A7656" i="50"/>
  <c r="A7655" i="50"/>
  <c r="A7654" i="50"/>
  <c r="A7653" i="50"/>
  <c r="A7652" i="50"/>
  <c r="A7651" i="50"/>
  <c r="A7650" i="50"/>
  <c r="A7649" i="50"/>
  <c r="A7648" i="50"/>
  <c r="A7647" i="50"/>
  <c r="A7646" i="50"/>
  <c r="A7645" i="50"/>
  <c r="A7644" i="50"/>
  <c r="A7643" i="50"/>
  <c r="A7642" i="50"/>
  <c r="A7641" i="50"/>
  <c r="A7640" i="50"/>
  <c r="A7639" i="50"/>
  <c r="A7638" i="50"/>
  <c r="A7637" i="50"/>
  <c r="A7636" i="50"/>
  <c r="A7635" i="50"/>
  <c r="A7634" i="50"/>
  <c r="A7633" i="50"/>
  <c r="A7632" i="50"/>
  <c r="A7631" i="50"/>
  <c r="A7630" i="50"/>
  <c r="A7629" i="50"/>
  <c r="A7628" i="50"/>
  <c r="A7627" i="50"/>
  <c r="A7626" i="50"/>
  <c r="A7625" i="50"/>
  <c r="A7624" i="50"/>
  <c r="A7623" i="50"/>
  <c r="A7622" i="50"/>
  <c r="A7621" i="50"/>
  <c r="A7620" i="50"/>
  <c r="A7619" i="50"/>
  <c r="A7618" i="50"/>
  <c r="A7617" i="50"/>
  <c r="A7616" i="50"/>
  <c r="A7615" i="50"/>
  <c r="A7614" i="50"/>
  <c r="A7613" i="50"/>
  <c r="A7612" i="50"/>
  <c r="A7611" i="50"/>
  <c r="A7610" i="50"/>
  <c r="A7609" i="50"/>
  <c r="A7608" i="50"/>
  <c r="A7607" i="50"/>
  <c r="A7606" i="50"/>
  <c r="A7605" i="50"/>
  <c r="A7604" i="50"/>
  <c r="A7603" i="50"/>
  <c r="A7602" i="50"/>
  <c r="A7601" i="50"/>
  <c r="A7600" i="50"/>
  <c r="A7599" i="50"/>
  <c r="A7598" i="50"/>
  <c r="A7597" i="50"/>
  <c r="A7596" i="50"/>
  <c r="A7595" i="50"/>
  <c r="A7594" i="50"/>
  <c r="A7593" i="50"/>
  <c r="A7592" i="50"/>
  <c r="A7591" i="50"/>
  <c r="A7590" i="50"/>
  <c r="A7589" i="50"/>
  <c r="A7588" i="50"/>
  <c r="A7587" i="50"/>
  <c r="A7586" i="50"/>
  <c r="A7585" i="50"/>
  <c r="A7584" i="50"/>
  <c r="A7583" i="50"/>
  <c r="A7582" i="50"/>
  <c r="A7581" i="50"/>
  <c r="A7580" i="50"/>
  <c r="A7579" i="50"/>
  <c r="A7578" i="50"/>
  <c r="A7577" i="50"/>
  <c r="A7576" i="50"/>
  <c r="A7575" i="50"/>
  <c r="A7574" i="50"/>
  <c r="A7573" i="50"/>
  <c r="A7572" i="50"/>
  <c r="A7571" i="50"/>
  <c r="A7570" i="50"/>
  <c r="A7569" i="50"/>
  <c r="A7568" i="50"/>
  <c r="A7567" i="50"/>
  <c r="A7566" i="50"/>
  <c r="A7565" i="50"/>
  <c r="A7564" i="50"/>
  <c r="A7563" i="50"/>
  <c r="A7562" i="50"/>
  <c r="A7561" i="50"/>
  <c r="A7560" i="50"/>
  <c r="A7559" i="50"/>
  <c r="A7558" i="50"/>
  <c r="A7557" i="50"/>
  <c r="A7556" i="50"/>
  <c r="A7555" i="50"/>
  <c r="A7554" i="50"/>
  <c r="A7553" i="50"/>
  <c r="A7552" i="50"/>
  <c r="A7551" i="50"/>
  <c r="A7550" i="50"/>
  <c r="A7549" i="50"/>
  <c r="A7548" i="50"/>
  <c r="A7547" i="50"/>
  <c r="A7546" i="50"/>
  <c r="A7545" i="50"/>
  <c r="A7544" i="50"/>
  <c r="A7543" i="50"/>
  <c r="A7542" i="50"/>
  <c r="A7541" i="50"/>
  <c r="A7540" i="50"/>
  <c r="A7539" i="50"/>
  <c r="A7538" i="50"/>
  <c r="A7537" i="50"/>
  <c r="A7536" i="50"/>
  <c r="A7535" i="50"/>
  <c r="A7534" i="50"/>
  <c r="A7533" i="50"/>
  <c r="A7532" i="50"/>
  <c r="A7531" i="50"/>
  <c r="A7530" i="50"/>
  <c r="A7529" i="50"/>
  <c r="A7528" i="50"/>
  <c r="A7527" i="50"/>
  <c r="A7526" i="50"/>
  <c r="A7525" i="50"/>
  <c r="A7524" i="50"/>
  <c r="A7523" i="50"/>
  <c r="A7522" i="50"/>
  <c r="A7521" i="50"/>
  <c r="A7520" i="50"/>
  <c r="A7519" i="50"/>
  <c r="A7518" i="50"/>
  <c r="A7517" i="50"/>
  <c r="A7516" i="50"/>
  <c r="A7515" i="50"/>
  <c r="A7514" i="50"/>
  <c r="A7513" i="50"/>
  <c r="A7512" i="50"/>
  <c r="A7511" i="50"/>
  <c r="A7510" i="50"/>
  <c r="A7509" i="50"/>
  <c r="A7508" i="50"/>
  <c r="A7507" i="50"/>
  <c r="A7506" i="50"/>
  <c r="A7505" i="50"/>
  <c r="A7504" i="50"/>
  <c r="A7503" i="50"/>
  <c r="A7502" i="50"/>
  <c r="A7501" i="50"/>
  <c r="A7500" i="50"/>
  <c r="A7499" i="50"/>
  <c r="A7498" i="50"/>
  <c r="A7497" i="50"/>
  <c r="A7496" i="50"/>
  <c r="A7495" i="50"/>
  <c r="A7494" i="50"/>
  <c r="A7493" i="50"/>
  <c r="A7492" i="50"/>
  <c r="A7491" i="50"/>
  <c r="A7490" i="50"/>
  <c r="A7489" i="50"/>
  <c r="A7488" i="50"/>
  <c r="A7487" i="50"/>
  <c r="A7486" i="50"/>
  <c r="A7485" i="50"/>
  <c r="A7484" i="50"/>
  <c r="A7483" i="50"/>
  <c r="A7482" i="50"/>
  <c r="A7481" i="50"/>
  <c r="A7480" i="50"/>
  <c r="A7479" i="50"/>
  <c r="A7478" i="50"/>
  <c r="A7477" i="50"/>
  <c r="A7476" i="50"/>
  <c r="A7475" i="50"/>
  <c r="A7474" i="50"/>
  <c r="A7473" i="50"/>
  <c r="A7472" i="50"/>
  <c r="A7471" i="50"/>
  <c r="A7470" i="50"/>
  <c r="A7469" i="50"/>
  <c r="A7468" i="50"/>
  <c r="A7467" i="50"/>
  <c r="A7466" i="50"/>
  <c r="A7465" i="50"/>
  <c r="A7464" i="50"/>
  <c r="A7463" i="50"/>
  <c r="A7462" i="50"/>
  <c r="A7461" i="50"/>
  <c r="A7460" i="50"/>
  <c r="A7459" i="50"/>
  <c r="A7458" i="50"/>
  <c r="A7457" i="50"/>
  <c r="A7456" i="50"/>
  <c r="A7455" i="50"/>
  <c r="A7454" i="50"/>
  <c r="A7453" i="50"/>
  <c r="A7452" i="50"/>
  <c r="A7451" i="50"/>
  <c r="A7450" i="50"/>
  <c r="A7449" i="50"/>
  <c r="A7448" i="50"/>
  <c r="A7447" i="50"/>
  <c r="A7446" i="50"/>
  <c r="A7445" i="50"/>
  <c r="A7444" i="50"/>
  <c r="A7443" i="50"/>
  <c r="A7442" i="50"/>
  <c r="A7441" i="50"/>
  <c r="A7440" i="50"/>
  <c r="A7439" i="50"/>
  <c r="A7438" i="50"/>
  <c r="A7437" i="50"/>
  <c r="A7436" i="50"/>
  <c r="A7435" i="50"/>
  <c r="A7434" i="50"/>
  <c r="A7433" i="50"/>
  <c r="A7432" i="50"/>
  <c r="A7431" i="50"/>
  <c r="A7430" i="50"/>
  <c r="A7429" i="50"/>
  <c r="A7428" i="50"/>
  <c r="A7427" i="50"/>
  <c r="A7426" i="50"/>
  <c r="A7425" i="50"/>
  <c r="A7424" i="50"/>
  <c r="A7423" i="50"/>
  <c r="A7422" i="50"/>
  <c r="A7421" i="50"/>
  <c r="A7420" i="50"/>
  <c r="A7419" i="50"/>
  <c r="A7418" i="50"/>
  <c r="A7417" i="50"/>
  <c r="A7416" i="50"/>
  <c r="A7415" i="50"/>
  <c r="A7414" i="50"/>
  <c r="A7413" i="50"/>
  <c r="A7412" i="50"/>
  <c r="A7411" i="50"/>
  <c r="A7410" i="50"/>
  <c r="A7409" i="50"/>
  <c r="A7408" i="50"/>
  <c r="A7407" i="50"/>
  <c r="A7406" i="50"/>
  <c r="A7405" i="50"/>
  <c r="A7404" i="50"/>
  <c r="A7403" i="50"/>
  <c r="A7402" i="50"/>
  <c r="A7401" i="50"/>
  <c r="A7400" i="50"/>
  <c r="A7399" i="50"/>
  <c r="A7398" i="50"/>
  <c r="A7397" i="50"/>
  <c r="A7396" i="50"/>
  <c r="A7395" i="50"/>
  <c r="A7394" i="50"/>
  <c r="A7393" i="50"/>
  <c r="A7392" i="50"/>
  <c r="A7391" i="50"/>
  <c r="A7390" i="50"/>
  <c r="A7389" i="50"/>
  <c r="A7388" i="50"/>
  <c r="A7387" i="50"/>
  <c r="A7386" i="50"/>
  <c r="A7385" i="50"/>
  <c r="A7384" i="50"/>
  <c r="A7383" i="50"/>
  <c r="A7382" i="50"/>
  <c r="A7381" i="50"/>
  <c r="A7380" i="50"/>
  <c r="A7379" i="50"/>
  <c r="A7378" i="50"/>
  <c r="A7377" i="50"/>
  <c r="A7376" i="50"/>
  <c r="A7375" i="50"/>
  <c r="A7374" i="50"/>
  <c r="A7373" i="50"/>
  <c r="A7372" i="50"/>
  <c r="A7371" i="50"/>
  <c r="A7370" i="50"/>
  <c r="A7369" i="50"/>
  <c r="A7368" i="50"/>
  <c r="A7367" i="50"/>
  <c r="A7366" i="50"/>
  <c r="A7365" i="50"/>
  <c r="A7364" i="50"/>
  <c r="A7363" i="50"/>
  <c r="A7362" i="50"/>
  <c r="A7361" i="50"/>
  <c r="A7360" i="50"/>
  <c r="A7359" i="50"/>
  <c r="A7358" i="50"/>
  <c r="A7357" i="50"/>
  <c r="A7356" i="50"/>
  <c r="A7355" i="50"/>
  <c r="A7354" i="50"/>
  <c r="A7353" i="50"/>
  <c r="A7352" i="50"/>
  <c r="A7351" i="50"/>
  <c r="A7350" i="50"/>
  <c r="A7349" i="50"/>
  <c r="A7348" i="50"/>
  <c r="A7347" i="50"/>
  <c r="A7346" i="50"/>
  <c r="A7345" i="50"/>
  <c r="A7344" i="50"/>
  <c r="A7343" i="50"/>
  <c r="A7342" i="50"/>
  <c r="A7341" i="50"/>
  <c r="A7340" i="50"/>
  <c r="A7339" i="50"/>
  <c r="A7338" i="50"/>
  <c r="A7337" i="50"/>
  <c r="A7336" i="50"/>
  <c r="A7335" i="50"/>
  <c r="A7334" i="50"/>
  <c r="A7333" i="50"/>
  <c r="A7332" i="50"/>
  <c r="A7331" i="50"/>
  <c r="A7330" i="50"/>
  <c r="A7329" i="50"/>
  <c r="A7328" i="50"/>
  <c r="A7327" i="50"/>
  <c r="A7326" i="50"/>
  <c r="A7325" i="50"/>
  <c r="A7324" i="50"/>
  <c r="A7323" i="50"/>
  <c r="A7322" i="50"/>
  <c r="A7321" i="50"/>
  <c r="A7320" i="50"/>
  <c r="A7319" i="50"/>
  <c r="A7318" i="50"/>
  <c r="A7317" i="50"/>
  <c r="A7316" i="50"/>
  <c r="A7315" i="50"/>
  <c r="A7314" i="50"/>
  <c r="A7313" i="50"/>
  <c r="A7312" i="50"/>
  <c r="A7311" i="50"/>
  <c r="A7310" i="50"/>
  <c r="A7309" i="50"/>
  <c r="A7308" i="50"/>
  <c r="A7307" i="50"/>
  <c r="A7306" i="50"/>
  <c r="A7305" i="50"/>
  <c r="A7304" i="50"/>
  <c r="A7303" i="50"/>
  <c r="A7302" i="50"/>
  <c r="A7301" i="50"/>
  <c r="A7300" i="50"/>
  <c r="A7299" i="50"/>
  <c r="A7298" i="50"/>
  <c r="A7297" i="50"/>
  <c r="A7296" i="50"/>
  <c r="A7295" i="50"/>
  <c r="A7294" i="50"/>
  <c r="A7293" i="50"/>
  <c r="A7292" i="50"/>
  <c r="A7291" i="50"/>
  <c r="A7290" i="50"/>
  <c r="A7289" i="50"/>
  <c r="A7288" i="50"/>
  <c r="A7287" i="50"/>
  <c r="A7286" i="50"/>
  <c r="A7285" i="50"/>
  <c r="A7284" i="50"/>
  <c r="A7283" i="50"/>
  <c r="A7282" i="50"/>
  <c r="A7281" i="50"/>
  <c r="A7280" i="50"/>
  <c r="A7279" i="50"/>
  <c r="A7278" i="50"/>
  <c r="A7277" i="50"/>
  <c r="A7276" i="50"/>
  <c r="A7275" i="50"/>
  <c r="A7274" i="50"/>
  <c r="A7273" i="50"/>
  <c r="A7272" i="50"/>
  <c r="A7271" i="50"/>
  <c r="A7270" i="50"/>
  <c r="A7269" i="50"/>
  <c r="A7268" i="50"/>
  <c r="A7267" i="50"/>
  <c r="A7266" i="50"/>
  <c r="A7265" i="50"/>
  <c r="A7264" i="50"/>
  <c r="A7263" i="50"/>
  <c r="A7262" i="50"/>
  <c r="A7261" i="50"/>
  <c r="A7260" i="50"/>
  <c r="A7259" i="50"/>
  <c r="A7258" i="50"/>
  <c r="A7257" i="50"/>
  <c r="A7256" i="50"/>
  <c r="A7255" i="50"/>
  <c r="A7254" i="50"/>
  <c r="A7253" i="50"/>
  <c r="A7252" i="50"/>
  <c r="A7251" i="50"/>
  <c r="A7250" i="50"/>
  <c r="A7249" i="50"/>
  <c r="A7248" i="50"/>
  <c r="A7247" i="50"/>
  <c r="A7246" i="50"/>
  <c r="A7245" i="50"/>
  <c r="A7244" i="50"/>
  <c r="A7243" i="50"/>
  <c r="A7242" i="50"/>
  <c r="A7241" i="50"/>
  <c r="A7240" i="50"/>
  <c r="A7239" i="50"/>
  <c r="A7238" i="50"/>
  <c r="A7237" i="50"/>
  <c r="A7236" i="50"/>
  <c r="A7235" i="50"/>
  <c r="A7234" i="50"/>
  <c r="A7233" i="50"/>
  <c r="A7232" i="50"/>
  <c r="A7231" i="50"/>
  <c r="A7230" i="50"/>
  <c r="A7229" i="50"/>
  <c r="A7228" i="50"/>
  <c r="A7227" i="50"/>
  <c r="A7226" i="50"/>
  <c r="A7225" i="50"/>
  <c r="A7224" i="50"/>
  <c r="A7223" i="50"/>
  <c r="A7222" i="50"/>
  <c r="A7221" i="50"/>
  <c r="A7220" i="50"/>
  <c r="A7219" i="50"/>
  <c r="A7218" i="50"/>
  <c r="A7217" i="50"/>
  <c r="A7216" i="50"/>
  <c r="A7215" i="50"/>
  <c r="A7214" i="50"/>
  <c r="A7213" i="50"/>
  <c r="A7212" i="50"/>
  <c r="A7211" i="50"/>
  <c r="A7210" i="50"/>
  <c r="A7209" i="50"/>
  <c r="A7208" i="50"/>
  <c r="A7207" i="50"/>
  <c r="A7206" i="50"/>
  <c r="A7205" i="50"/>
  <c r="A7204" i="50"/>
  <c r="A7203" i="50"/>
  <c r="A7202" i="50"/>
  <c r="A7201" i="50"/>
  <c r="A7200" i="50"/>
  <c r="A7199" i="50"/>
  <c r="A7198" i="50"/>
  <c r="A7197" i="50"/>
  <c r="A7196" i="50"/>
  <c r="A7195" i="50"/>
  <c r="A7194" i="50"/>
  <c r="A7193" i="50"/>
  <c r="A7192" i="50"/>
  <c r="A7191" i="50"/>
  <c r="A7190" i="50"/>
  <c r="A7189" i="50"/>
  <c r="A7188" i="50"/>
  <c r="A7187" i="50"/>
  <c r="A7186" i="50"/>
  <c r="A7185" i="50"/>
  <c r="A7184" i="50"/>
  <c r="A7183" i="50"/>
  <c r="A7182" i="50"/>
  <c r="A7181" i="50"/>
  <c r="A7180" i="50"/>
  <c r="A7179" i="50"/>
  <c r="A7178" i="50"/>
  <c r="A7177" i="50"/>
  <c r="A7176" i="50"/>
  <c r="A7175" i="50"/>
  <c r="A7174" i="50"/>
  <c r="A7173" i="50"/>
  <c r="A7172" i="50"/>
  <c r="A7171" i="50"/>
  <c r="A7170" i="50"/>
  <c r="A7169" i="50"/>
  <c r="A7168" i="50"/>
  <c r="A7167" i="50"/>
  <c r="A7166" i="50"/>
  <c r="A7165" i="50"/>
  <c r="A7164" i="50"/>
  <c r="A7163" i="50"/>
  <c r="A7162" i="50"/>
  <c r="A7161" i="50"/>
  <c r="A7160" i="50"/>
  <c r="A7159" i="50"/>
  <c r="A7158" i="50"/>
  <c r="A7157" i="50"/>
  <c r="A7156" i="50"/>
  <c r="A7155" i="50"/>
  <c r="A7154" i="50"/>
  <c r="A7153" i="50"/>
  <c r="A7152" i="50"/>
  <c r="A7151" i="50"/>
  <c r="A7150" i="50"/>
  <c r="A7149" i="50"/>
  <c r="A7148" i="50"/>
  <c r="A7147" i="50"/>
  <c r="A7146" i="50"/>
  <c r="A7145" i="50"/>
  <c r="A7144" i="50"/>
  <c r="A7143" i="50"/>
  <c r="A7142" i="50"/>
  <c r="A7141" i="50"/>
  <c r="A7140" i="50"/>
  <c r="A7139" i="50"/>
  <c r="A7138" i="50"/>
  <c r="A7137" i="50"/>
  <c r="A7136" i="50"/>
  <c r="A7135" i="50"/>
  <c r="A7134" i="50"/>
  <c r="A7133" i="50"/>
  <c r="A7132" i="50"/>
  <c r="A7131" i="50"/>
  <c r="A7130" i="50"/>
  <c r="A7129" i="50"/>
  <c r="A7128" i="50"/>
  <c r="A7127" i="50"/>
  <c r="A7126" i="50"/>
  <c r="A7125" i="50"/>
  <c r="A7124" i="50"/>
  <c r="A7123" i="50"/>
  <c r="A7122" i="50"/>
  <c r="A7121" i="50"/>
  <c r="A7120" i="50"/>
  <c r="A7119" i="50"/>
  <c r="A7118" i="50"/>
  <c r="A7117" i="50"/>
  <c r="A7116" i="50"/>
  <c r="A7115" i="50"/>
  <c r="A7114" i="50"/>
  <c r="A7113" i="50"/>
  <c r="A7112" i="50"/>
  <c r="A7111" i="50"/>
  <c r="A7110" i="50"/>
  <c r="A7109" i="50"/>
  <c r="A7108" i="50"/>
  <c r="A7107" i="50"/>
  <c r="A7106" i="50"/>
  <c r="A7105" i="50"/>
  <c r="A7104" i="50"/>
  <c r="A7103" i="50"/>
  <c r="A7102" i="50"/>
  <c r="A7101" i="50"/>
  <c r="A7100" i="50"/>
  <c r="A7099" i="50"/>
  <c r="A7098" i="50"/>
  <c r="A7097" i="50"/>
  <c r="A7096" i="50"/>
  <c r="A7095" i="50"/>
  <c r="A7094" i="50"/>
  <c r="A7093" i="50"/>
  <c r="A7092" i="50"/>
  <c r="A7091" i="50"/>
  <c r="A7090" i="50"/>
  <c r="A7089" i="50"/>
  <c r="A7088" i="50"/>
  <c r="A7087" i="50"/>
  <c r="A7086" i="50"/>
  <c r="A7085" i="50"/>
  <c r="A7084" i="50"/>
  <c r="A7083" i="50"/>
  <c r="A7082" i="50"/>
  <c r="A7081" i="50"/>
  <c r="A7080" i="50"/>
  <c r="A7079" i="50"/>
  <c r="A7078" i="50"/>
  <c r="A7077" i="50"/>
  <c r="A7076" i="50"/>
  <c r="A7075" i="50"/>
  <c r="A7074" i="50"/>
  <c r="A7073" i="50"/>
  <c r="A7072" i="50"/>
  <c r="A7071" i="50"/>
  <c r="A7070" i="50"/>
  <c r="A7069" i="50"/>
  <c r="A7068" i="50"/>
  <c r="A7067" i="50"/>
  <c r="A7066" i="50"/>
  <c r="A7065" i="50"/>
  <c r="A7064" i="50"/>
  <c r="A7063" i="50"/>
  <c r="A7062" i="50"/>
  <c r="A7061" i="50"/>
  <c r="A7060" i="50"/>
  <c r="A7059" i="50"/>
  <c r="A7058" i="50"/>
  <c r="A7057" i="50"/>
  <c r="A7056" i="50"/>
  <c r="A7055" i="50"/>
  <c r="A7054" i="50"/>
  <c r="A7053" i="50"/>
  <c r="A7052" i="50"/>
  <c r="A7051" i="50"/>
  <c r="A7050" i="50"/>
  <c r="A7049" i="50"/>
  <c r="A7048" i="50"/>
  <c r="A7047" i="50"/>
  <c r="A7046" i="50"/>
  <c r="A7045" i="50"/>
  <c r="A7044" i="50"/>
  <c r="A7043" i="50"/>
  <c r="A7042" i="50"/>
  <c r="A7041" i="50"/>
  <c r="A7040" i="50"/>
  <c r="A7039" i="50"/>
  <c r="A7038" i="50"/>
  <c r="A7037" i="50"/>
  <c r="A7036" i="50"/>
  <c r="A7035" i="50"/>
  <c r="A7034" i="50"/>
  <c r="A7033" i="50"/>
  <c r="A7032" i="50"/>
  <c r="A7031" i="50"/>
  <c r="A7030" i="50"/>
  <c r="A7029" i="50"/>
  <c r="A7028" i="50"/>
  <c r="A7027" i="50"/>
  <c r="A7026" i="50"/>
  <c r="A7025" i="50"/>
  <c r="A7024" i="50"/>
  <c r="A7023" i="50"/>
  <c r="A7022" i="50"/>
  <c r="A7021" i="50"/>
  <c r="A7020" i="50"/>
  <c r="A7019" i="50"/>
  <c r="A7018" i="50"/>
  <c r="A7017" i="50"/>
  <c r="A7016" i="50"/>
  <c r="A7015" i="50"/>
  <c r="A7014" i="50"/>
  <c r="A7013" i="50"/>
  <c r="A7012" i="50"/>
  <c r="A7011" i="50"/>
  <c r="A7010" i="50"/>
  <c r="A7009" i="50"/>
  <c r="A7008" i="50"/>
  <c r="A7007" i="50"/>
  <c r="A7006" i="50"/>
  <c r="A7005" i="50"/>
  <c r="A7004" i="50"/>
  <c r="A7003" i="50"/>
  <c r="A7002" i="50"/>
  <c r="A7001" i="50"/>
  <c r="A7000" i="50"/>
  <c r="A6999" i="50"/>
  <c r="A6998" i="50"/>
  <c r="A6997" i="50"/>
  <c r="A6996" i="50"/>
  <c r="A6995" i="50"/>
  <c r="A6994" i="50"/>
  <c r="A6993" i="50"/>
  <c r="A6992" i="50"/>
  <c r="A6991" i="50"/>
  <c r="A6990" i="50"/>
  <c r="A6989" i="50"/>
  <c r="A6988" i="50"/>
  <c r="A6987" i="50"/>
  <c r="A6986" i="50"/>
  <c r="A6985" i="50"/>
  <c r="A6984" i="50"/>
  <c r="A6983" i="50"/>
  <c r="A6982" i="50"/>
  <c r="A6981" i="50"/>
  <c r="A6980" i="50"/>
  <c r="A6979" i="50"/>
  <c r="A6978" i="50"/>
  <c r="A6977" i="50"/>
  <c r="A6976" i="50"/>
  <c r="A6975" i="50"/>
  <c r="A6974" i="50"/>
  <c r="A6973" i="50"/>
  <c r="A6972" i="50"/>
  <c r="A6971" i="50"/>
  <c r="A6970" i="50"/>
  <c r="A6969" i="50"/>
  <c r="A6968" i="50"/>
  <c r="A6967" i="50"/>
  <c r="A6966" i="50"/>
  <c r="A6965" i="50"/>
  <c r="A6964" i="50"/>
  <c r="A6963" i="50"/>
  <c r="A6962" i="50"/>
  <c r="A6961" i="50"/>
  <c r="A6960" i="50"/>
  <c r="A6959" i="50"/>
  <c r="A6958" i="50"/>
  <c r="A6957" i="50"/>
  <c r="A6956" i="50"/>
  <c r="A6955" i="50"/>
  <c r="A6954" i="50"/>
  <c r="A6953" i="50"/>
  <c r="A6952" i="50"/>
  <c r="A6951" i="50"/>
  <c r="A6950" i="50"/>
  <c r="A6949" i="50"/>
  <c r="A6948" i="50"/>
  <c r="A6947" i="50"/>
  <c r="A6946" i="50"/>
  <c r="A6945" i="50"/>
  <c r="A6944" i="50"/>
  <c r="A6943" i="50"/>
  <c r="A6942" i="50"/>
  <c r="A6941" i="50"/>
  <c r="A6940" i="50"/>
  <c r="A6939" i="50"/>
  <c r="A6938" i="50"/>
  <c r="A6937" i="50"/>
  <c r="A6936" i="50"/>
  <c r="A6935" i="50"/>
  <c r="A6934" i="50"/>
  <c r="A6933" i="50"/>
  <c r="A6932" i="50"/>
  <c r="A6931" i="50"/>
  <c r="A6930" i="50"/>
  <c r="A6929" i="50"/>
  <c r="A6928" i="50"/>
  <c r="A6927" i="50"/>
  <c r="A6926" i="50"/>
  <c r="A6925" i="50"/>
  <c r="A6924" i="50"/>
  <c r="A6923" i="50"/>
  <c r="A6922" i="50"/>
  <c r="A6921" i="50"/>
  <c r="A6920" i="50"/>
  <c r="A6919" i="50"/>
  <c r="A6918" i="50"/>
  <c r="A6917" i="50"/>
  <c r="A6916" i="50"/>
  <c r="A6915" i="50"/>
  <c r="A6914" i="50"/>
  <c r="A6913" i="50"/>
  <c r="A6912" i="50"/>
  <c r="A6911" i="50"/>
  <c r="A6910" i="50"/>
  <c r="A6909" i="50"/>
  <c r="A6908" i="50"/>
  <c r="A6907" i="50"/>
  <c r="A6906" i="50"/>
  <c r="A6905" i="50"/>
  <c r="A6904" i="50"/>
  <c r="A6903" i="50"/>
  <c r="A6902" i="50"/>
  <c r="A6901" i="50"/>
  <c r="A6900" i="50"/>
  <c r="A6899" i="50"/>
  <c r="A6898" i="50"/>
  <c r="A6897" i="50"/>
  <c r="A6896" i="50"/>
  <c r="A6895" i="50"/>
  <c r="A6894" i="50"/>
  <c r="A6893" i="50"/>
  <c r="A6892" i="50"/>
  <c r="A6891" i="50"/>
  <c r="A6890" i="50"/>
  <c r="A6889" i="50"/>
  <c r="A6888" i="50"/>
  <c r="A6887" i="50"/>
  <c r="A6886" i="50"/>
  <c r="A6885" i="50"/>
  <c r="A6884" i="50"/>
  <c r="A6883" i="50"/>
  <c r="A6882" i="50"/>
  <c r="A6881" i="50"/>
  <c r="A6880" i="50"/>
  <c r="A6879" i="50"/>
  <c r="A6878" i="50"/>
  <c r="A6877" i="50"/>
  <c r="A6876" i="50"/>
  <c r="A6875" i="50"/>
  <c r="A6874" i="50"/>
  <c r="A6873" i="50"/>
  <c r="A6872" i="50"/>
  <c r="A6871" i="50"/>
  <c r="A6870" i="50"/>
  <c r="A6869" i="50"/>
  <c r="A6868" i="50"/>
  <c r="A6867" i="50"/>
  <c r="A6866" i="50"/>
  <c r="A6865" i="50"/>
  <c r="A6864" i="50"/>
  <c r="A6863" i="50"/>
  <c r="A6862" i="50"/>
  <c r="A6861" i="50"/>
  <c r="A6860" i="50"/>
  <c r="A6859" i="50"/>
  <c r="A6858" i="50"/>
  <c r="A6857" i="50"/>
  <c r="A6856" i="50"/>
  <c r="A6855" i="50"/>
  <c r="A6854" i="50"/>
  <c r="A6853" i="50"/>
  <c r="A6852" i="50"/>
  <c r="A6851" i="50"/>
  <c r="A6850" i="50"/>
  <c r="A6849" i="50"/>
  <c r="A6848" i="50"/>
  <c r="A6847" i="50"/>
  <c r="A6846" i="50"/>
  <c r="A6845" i="50"/>
  <c r="A6844" i="50"/>
  <c r="A6843" i="50"/>
  <c r="A6842" i="50"/>
  <c r="A6841" i="50"/>
  <c r="A6840" i="50"/>
  <c r="A6839" i="50"/>
  <c r="A6838" i="50"/>
  <c r="A6837" i="50"/>
  <c r="A6836" i="50"/>
  <c r="A6835" i="50"/>
  <c r="A6834" i="50"/>
  <c r="A6833" i="50"/>
  <c r="A6832" i="50"/>
  <c r="A6831" i="50"/>
  <c r="A6830" i="50"/>
  <c r="A6829" i="50"/>
  <c r="A6828" i="50"/>
  <c r="A6827" i="50"/>
  <c r="A6826" i="50"/>
  <c r="A6825" i="50"/>
  <c r="A6824" i="50"/>
  <c r="A6823" i="50"/>
  <c r="A6822" i="50"/>
  <c r="A6821" i="50"/>
  <c r="A6820" i="50"/>
  <c r="A6819" i="50"/>
  <c r="A6818" i="50"/>
  <c r="A6817" i="50"/>
  <c r="A6816" i="50"/>
  <c r="A6815" i="50"/>
  <c r="A6814" i="50"/>
  <c r="A6813" i="50"/>
  <c r="A6812" i="50"/>
  <c r="A6811" i="50"/>
  <c r="A6810" i="50"/>
  <c r="A6809" i="50"/>
  <c r="A6808" i="50"/>
  <c r="A6807" i="50"/>
  <c r="A6806" i="50"/>
  <c r="A6805" i="50"/>
  <c r="A6804" i="50"/>
  <c r="A6803" i="50"/>
  <c r="A6802" i="50"/>
  <c r="A6801" i="50"/>
  <c r="A6800" i="50"/>
  <c r="A6799" i="50"/>
  <c r="A6798" i="50"/>
  <c r="A6797" i="50"/>
  <c r="A6796" i="50"/>
  <c r="A6795" i="50"/>
  <c r="A6794" i="50"/>
  <c r="A6793" i="50"/>
  <c r="A6792" i="50"/>
  <c r="A6791" i="50"/>
  <c r="A6790" i="50"/>
  <c r="A6789" i="50"/>
  <c r="A6788" i="50"/>
  <c r="A6787" i="50"/>
  <c r="A6786" i="50"/>
  <c r="A6785" i="50"/>
  <c r="A6784" i="50"/>
  <c r="A6783" i="50"/>
  <c r="A6782" i="50"/>
  <c r="A6781" i="50"/>
  <c r="A6780" i="50"/>
  <c r="A6779" i="50"/>
  <c r="A6778" i="50"/>
  <c r="A6777" i="50"/>
  <c r="A6776" i="50"/>
  <c r="A6775" i="50"/>
  <c r="A6774" i="50"/>
  <c r="A6773" i="50"/>
  <c r="A6772" i="50"/>
  <c r="A6771" i="50"/>
  <c r="A6770" i="50"/>
  <c r="A6769" i="50"/>
  <c r="A6768" i="50"/>
  <c r="A6767" i="50"/>
  <c r="A6766" i="50"/>
  <c r="A6765" i="50"/>
  <c r="A6764" i="50"/>
  <c r="A6763" i="50"/>
  <c r="A6762" i="50"/>
  <c r="A6761" i="50"/>
  <c r="A6760" i="50"/>
  <c r="A6759" i="50"/>
  <c r="A6758" i="50"/>
  <c r="A6757" i="50"/>
  <c r="A6756" i="50"/>
  <c r="A6755" i="50"/>
  <c r="A6754" i="50"/>
  <c r="A6753" i="50"/>
  <c r="A6752" i="50"/>
  <c r="A6751" i="50"/>
  <c r="A6750" i="50"/>
  <c r="A6749" i="50"/>
  <c r="A6748" i="50"/>
  <c r="A6747" i="50"/>
  <c r="A6746" i="50"/>
  <c r="A6745" i="50"/>
  <c r="A6744" i="50"/>
  <c r="A6743" i="50"/>
  <c r="A6742" i="50"/>
  <c r="A6741" i="50"/>
  <c r="A6740" i="50"/>
  <c r="A6739" i="50"/>
  <c r="A6738" i="50"/>
  <c r="A6737" i="50"/>
  <c r="A6736" i="50"/>
  <c r="A6735" i="50"/>
  <c r="A6734" i="50"/>
  <c r="A6733" i="50"/>
  <c r="A6732" i="50"/>
  <c r="A6731" i="50"/>
  <c r="A6730" i="50"/>
  <c r="A6729" i="50"/>
  <c r="A6728" i="50"/>
  <c r="A6727" i="50"/>
  <c r="A6726" i="50"/>
  <c r="A6725" i="50"/>
  <c r="A6724" i="50"/>
  <c r="A6723" i="50"/>
  <c r="A6722" i="50"/>
  <c r="A6721" i="50"/>
  <c r="A6720" i="50"/>
  <c r="A6719" i="50"/>
  <c r="A6718" i="50"/>
  <c r="A6717" i="50"/>
  <c r="A6716" i="50"/>
  <c r="A6715" i="50"/>
  <c r="A6714" i="50"/>
  <c r="A6713" i="50"/>
  <c r="A6712" i="50"/>
  <c r="A6711" i="50"/>
  <c r="A6710" i="50"/>
  <c r="A6709" i="50"/>
  <c r="A6708" i="50"/>
  <c r="A6707" i="50"/>
  <c r="A6706" i="50"/>
  <c r="A6705" i="50"/>
  <c r="A6704" i="50"/>
  <c r="A6703" i="50"/>
  <c r="A6702" i="50"/>
  <c r="A6701" i="50"/>
  <c r="A6700" i="50"/>
  <c r="A6699" i="50"/>
  <c r="A6698" i="50"/>
  <c r="A6697" i="50"/>
  <c r="A6696" i="50"/>
  <c r="A6695" i="50"/>
  <c r="A6694" i="50"/>
  <c r="A6693" i="50"/>
  <c r="A6692" i="50"/>
  <c r="A6691" i="50"/>
  <c r="A6690" i="50"/>
  <c r="A6689" i="50"/>
  <c r="A6688" i="50"/>
  <c r="A6687" i="50"/>
  <c r="A6686" i="50"/>
  <c r="A6685" i="50"/>
  <c r="A6684" i="50"/>
  <c r="A6683" i="50"/>
  <c r="A6682" i="50"/>
  <c r="A6681" i="50"/>
  <c r="A6680" i="50"/>
  <c r="A6679" i="50"/>
  <c r="A6678" i="50"/>
  <c r="A6677" i="50"/>
  <c r="A6676" i="50"/>
  <c r="A6675" i="50"/>
  <c r="A6674" i="50"/>
  <c r="A6673" i="50"/>
  <c r="A6672" i="50"/>
  <c r="A6671" i="50"/>
  <c r="A6670" i="50"/>
  <c r="A6669" i="50"/>
  <c r="A6668" i="50"/>
  <c r="A6667" i="50"/>
  <c r="A6666" i="50"/>
  <c r="A6665" i="50"/>
  <c r="A6664" i="50"/>
  <c r="A6663" i="50"/>
  <c r="A6662" i="50"/>
  <c r="A6661" i="50"/>
  <c r="A6660" i="50"/>
  <c r="A6659" i="50"/>
  <c r="A6658" i="50"/>
  <c r="A6657" i="50"/>
  <c r="A6656" i="50"/>
  <c r="A6655" i="50"/>
  <c r="A6654" i="50"/>
  <c r="A6653" i="50"/>
  <c r="A6652" i="50"/>
  <c r="A6651" i="50"/>
  <c r="A6650" i="50"/>
  <c r="A6649" i="50"/>
  <c r="A6648" i="50"/>
  <c r="A6647" i="50"/>
  <c r="A6646" i="50"/>
  <c r="A6645" i="50"/>
  <c r="A6644" i="50"/>
  <c r="A6643" i="50"/>
  <c r="A6642" i="50"/>
  <c r="A6641" i="50"/>
  <c r="A6640" i="50"/>
  <c r="A6639" i="50"/>
  <c r="A6638" i="50"/>
  <c r="A6637" i="50"/>
  <c r="A6636" i="50"/>
  <c r="A6635" i="50"/>
  <c r="A6634" i="50"/>
  <c r="A6633" i="50"/>
  <c r="A6632" i="50"/>
  <c r="A6631" i="50"/>
  <c r="A6630" i="50"/>
  <c r="A6629" i="50"/>
  <c r="A6628" i="50"/>
  <c r="A6627" i="50"/>
  <c r="A6626" i="50"/>
  <c r="A6625" i="50"/>
  <c r="A6624" i="50"/>
  <c r="A6623" i="50"/>
  <c r="A6622" i="50"/>
  <c r="A6621" i="50"/>
  <c r="A6620" i="50"/>
  <c r="A6619" i="50"/>
  <c r="A6618" i="50"/>
  <c r="A6617" i="50"/>
  <c r="A6616" i="50"/>
  <c r="A6615" i="50"/>
  <c r="A6614" i="50"/>
  <c r="A6613" i="50"/>
  <c r="A6612" i="50"/>
  <c r="A6611" i="50"/>
  <c r="A6610" i="50"/>
  <c r="A6609" i="50"/>
  <c r="A6608" i="50"/>
  <c r="A6607" i="50"/>
  <c r="A6606" i="50"/>
  <c r="A6605" i="50"/>
  <c r="A6604" i="50"/>
  <c r="A6603" i="50"/>
  <c r="A6602" i="50"/>
  <c r="A6601" i="50"/>
  <c r="A6600" i="50"/>
  <c r="A6599" i="50"/>
  <c r="A6598" i="50"/>
  <c r="A6597" i="50"/>
  <c r="A6596" i="50"/>
  <c r="A6595" i="50"/>
  <c r="A6594" i="50"/>
  <c r="A6593" i="50"/>
  <c r="A6592" i="50"/>
  <c r="A6591" i="50"/>
  <c r="A6590" i="50"/>
  <c r="A6589" i="50"/>
  <c r="A6588" i="50"/>
  <c r="A6587" i="50"/>
  <c r="A6586" i="50"/>
  <c r="A6585" i="50"/>
  <c r="A6584" i="50"/>
  <c r="A6583" i="50"/>
  <c r="A6582" i="50"/>
  <c r="A6581" i="50"/>
  <c r="A6580" i="50"/>
  <c r="A6579" i="50"/>
  <c r="A6578" i="50"/>
  <c r="A6577" i="50"/>
  <c r="A6576" i="50"/>
  <c r="A6575" i="50"/>
  <c r="A6574" i="50"/>
  <c r="A6573" i="50"/>
  <c r="A6572" i="50"/>
  <c r="A6571" i="50"/>
  <c r="A6570" i="50"/>
  <c r="A6569" i="50"/>
  <c r="A6568" i="50"/>
  <c r="A6567" i="50"/>
  <c r="A6566" i="50"/>
  <c r="A6565" i="50"/>
  <c r="A6564" i="50"/>
  <c r="A6563" i="50"/>
  <c r="A6562" i="50"/>
  <c r="A6561" i="50"/>
  <c r="A6560" i="50"/>
  <c r="A6559" i="50"/>
  <c r="A6558" i="50"/>
  <c r="A6557" i="50"/>
  <c r="A6556" i="50"/>
  <c r="A6555" i="50"/>
  <c r="A6554" i="50"/>
  <c r="A6553" i="50"/>
  <c r="A6552" i="50"/>
  <c r="A6551" i="50"/>
  <c r="A6550" i="50"/>
  <c r="A6549" i="50"/>
  <c r="A6548" i="50"/>
  <c r="A6547" i="50"/>
  <c r="A6545" i="50"/>
  <c r="A6544" i="50"/>
  <c r="A6543" i="50"/>
  <c r="A6542" i="50"/>
  <c r="A6541" i="50"/>
  <c r="A6540" i="50"/>
  <c r="A6539" i="50"/>
  <c r="A6538" i="50"/>
  <c r="A6537" i="50"/>
  <c r="A6536" i="50"/>
  <c r="A6535" i="50"/>
  <c r="A6534" i="50"/>
  <c r="A6533" i="50"/>
  <c r="A6532" i="50"/>
  <c r="A6531" i="50"/>
  <c r="A6530" i="50"/>
  <c r="A6529" i="50"/>
  <c r="A6528" i="50"/>
  <c r="A6527" i="50"/>
  <c r="A6526" i="50"/>
  <c r="A6525" i="50"/>
  <c r="A6524" i="50"/>
  <c r="A6523" i="50"/>
  <c r="A6522" i="50"/>
  <c r="A6521" i="50"/>
  <c r="A6520" i="50"/>
  <c r="A6519" i="50"/>
  <c r="A6518" i="50"/>
  <c r="A6517" i="50"/>
  <c r="A6516" i="50"/>
  <c r="A6515" i="50"/>
  <c r="A6514" i="50"/>
  <c r="A6513" i="50"/>
  <c r="A6512" i="50"/>
  <c r="A6511" i="50"/>
  <c r="A6510" i="50"/>
  <c r="A6509" i="50"/>
  <c r="A6508" i="50"/>
  <c r="A6507" i="50"/>
  <c r="A6506" i="50"/>
  <c r="A6505" i="50"/>
  <c r="A6504" i="50"/>
  <c r="A6503" i="50"/>
  <c r="A6502" i="50"/>
  <c r="A6501" i="50"/>
  <c r="A6500" i="50"/>
  <c r="A6499" i="50"/>
  <c r="A6498" i="50"/>
  <c r="A6497" i="50"/>
  <c r="A6496" i="50"/>
  <c r="A6495" i="50"/>
  <c r="A6494" i="50"/>
  <c r="A6493" i="50"/>
  <c r="A6492" i="50"/>
  <c r="A6491" i="50"/>
  <c r="A6490" i="50"/>
  <c r="A6489" i="50"/>
  <c r="A6488" i="50"/>
  <c r="A6487" i="50"/>
  <c r="A6486" i="50"/>
  <c r="A6485" i="50"/>
  <c r="A6484" i="50"/>
  <c r="A6483" i="50"/>
  <c r="A6482" i="50"/>
  <c r="A6481" i="50"/>
  <c r="A6480" i="50"/>
  <c r="A6479" i="50"/>
  <c r="A6478" i="50"/>
  <c r="A6477" i="50"/>
  <c r="A6476" i="50"/>
  <c r="A6475" i="50"/>
  <c r="A6474" i="50"/>
  <c r="A6473" i="50"/>
  <c r="A6472" i="50"/>
  <c r="A6471" i="50"/>
  <c r="A6470" i="50"/>
  <c r="A6469" i="50"/>
  <c r="A6468" i="50"/>
  <c r="A6467" i="50"/>
  <c r="A6466" i="50"/>
  <c r="A6465" i="50"/>
  <c r="A6464" i="50"/>
  <c r="A6463" i="50"/>
  <c r="A6462" i="50"/>
  <c r="A6461" i="50"/>
  <c r="A6460" i="50"/>
  <c r="A6459" i="50"/>
  <c r="A6458" i="50"/>
  <c r="A6457" i="50"/>
  <c r="A6456" i="50"/>
  <c r="A6455" i="50"/>
  <c r="A6454" i="50"/>
  <c r="A6453" i="50"/>
  <c r="A6452" i="50"/>
  <c r="A6451" i="50"/>
  <c r="A6450" i="50"/>
  <c r="A6449" i="50"/>
  <c r="A6448" i="50"/>
  <c r="A6447" i="50"/>
  <c r="A6446" i="50"/>
  <c r="A6445" i="50"/>
  <c r="A6444" i="50"/>
  <c r="A6443" i="50"/>
  <c r="A6442" i="50"/>
  <c r="A6441" i="50"/>
  <c r="A6440" i="50"/>
  <c r="A6439" i="50"/>
  <c r="A6438" i="50"/>
  <c r="A6437" i="50"/>
  <c r="A6436" i="50"/>
  <c r="A6435" i="50"/>
  <c r="A6434" i="50"/>
  <c r="A6433" i="50"/>
  <c r="A6432" i="50"/>
  <c r="A6431" i="50"/>
  <c r="A6430" i="50"/>
  <c r="A6429" i="50"/>
  <c r="A6428" i="50"/>
  <c r="A6427" i="50"/>
  <c r="A6426" i="50"/>
  <c r="A6425" i="50"/>
  <c r="A6424" i="50"/>
  <c r="A6423" i="50"/>
  <c r="A6422" i="50"/>
  <c r="A6421" i="50"/>
  <c r="A6420" i="50"/>
  <c r="A6419" i="50"/>
  <c r="A6418" i="50"/>
  <c r="A6417" i="50"/>
  <c r="A6416" i="50"/>
  <c r="A6415" i="50"/>
  <c r="A6414" i="50"/>
  <c r="A6413" i="50"/>
  <c r="A6412" i="50"/>
  <c r="A6411" i="50"/>
  <c r="A6410" i="50"/>
  <c r="A6409" i="50"/>
  <c r="A6408" i="50"/>
  <c r="A6407" i="50"/>
  <c r="A6406" i="50"/>
  <c r="A6405" i="50"/>
  <c r="A6404" i="50"/>
  <c r="A6403" i="50"/>
  <c r="A6402" i="50"/>
  <c r="A6401" i="50"/>
  <c r="A6400" i="50"/>
  <c r="A6399" i="50"/>
  <c r="A6398" i="50"/>
  <c r="A6397" i="50"/>
  <c r="A6396" i="50"/>
  <c r="A6395" i="50"/>
  <c r="A6394" i="50"/>
  <c r="A6393" i="50"/>
  <c r="A6392" i="50"/>
  <c r="A6391" i="50"/>
  <c r="A6390" i="50"/>
  <c r="A6389" i="50"/>
  <c r="A6388" i="50"/>
  <c r="A6387" i="50"/>
  <c r="A6386" i="50"/>
  <c r="A6385" i="50"/>
  <c r="A6384" i="50"/>
  <c r="A6383" i="50"/>
  <c r="A6382" i="50"/>
  <c r="A6381" i="50"/>
  <c r="A6380" i="50"/>
  <c r="A6379" i="50"/>
  <c r="A6378" i="50"/>
  <c r="A6377" i="50"/>
  <c r="A6376" i="50"/>
  <c r="A6375" i="50"/>
  <c r="A6374" i="50"/>
  <c r="A6373" i="50"/>
  <c r="A6372" i="50"/>
  <c r="A6371" i="50"/>
  <c r="A6370" i="50"/>
  <c r="A6369" i="50"/>
  <c r="A6368" i="50"/>
  <c r="A6367" i="50"/>
  <c r="A6366" i="50"/>
  <c r="A6365" i="50"/>
  <c r="A6364" i="50"/>
  <c r="A6363" i="50"/>
  <c r="A6362" i="50"/>
  <c r="A6361" i="50"/>
  <c r="A6360" i="50"/>
  <c r="A6359" i="50"/>
  <c r="A6358" i="50"/>
  <c r="A6357" i="50"/>
  <c r="A6356" i="50"/>
  <c r="A6355" i="50"/>
  <c r="A6354" i="50"/>
  <c r="A6353" i="50"/>
  <c r="A6352" i="50"/>
  <c r="A6351" i="50"/>
  <c r="A6350" i="50"/>
  <c r="A6349" i="50"/>
  <c r="A6348" i="50"/>
  <c r="A6347" i="50"/>
  <c r="A6346" i="50"/>
  <c r="A6345" i="50"/>
  <c r="A6344" i="50"/>
  <c r="A6343" i="50"/>
  <c r="A6342" i="50"/>
  <c r="A6341" i="50"/>
  <c r="A6340" i="50"/>
  <c r="A6339" i="50"/>
  <c r="A6338" i="50"/>
  <c r="A6337" i="50"/>
  <c r="A6336" i="50"/>
  <c r="A6335" i="50"/>
  <c r="A6334" i="50"/>
  <c r="A6333" i="50"/>
  <c r="A6332" i="50"/>
  <c r="A6331" i="50"/>
  <c r="A6330" i="50"/>
  <c r="A6329" i="50"/>
  <c r="A6328" i="50"/>
  <c r="A6327" i="50"/>
  <c r="A6326" i="50"/>
  <c r="A6325" i="50"/>
  <c r="A6324" i="50"/>
  <c r="A6323" i="50"/>
  <c r="A6322" i="50"/>
  <c r="A6321" i="50"/>
  <c r="A6320" i="50"/>
  <c r="A6319" i="50"/>
  <c r="A6318" i="50"/>
  <c r="A6317" i="50"/>
  <c r="A6316" i="50"/>
  <c r="A6315" i="50"/>
  <c r="A6314" i="50"/>
  <c r="A6313" i="50"/>
  <c r="A6312" i="50"/>
  <c r="A6311" i="50"/>
  <c r="A6310" i="50"/>
  <c r="A6309" i="50"/>
  <c r="A6308" i="50"/>
  <c r="A6307" i="50"/>
  <c r="A6306" i="50"/>
  <c r="A6305" i="50"/>
  <c r="A6304" i="50"/>
  <c r="A6303" i="50"/>
  <c r="A6302" i="50"/>
  <c r="A6301" i="50"/>
  <c r="A6300" i="50"/>
  <c r="A6299" i="50"/>
  <c r="A6298" i="50"/>
  <c r="A6297" i="50"/>
  <c r="A6296" i="50"/>
  <c r="A6295" i="50"/>
  <c r="A6294" i="50"/>
  <c r="A6293" i="50"/>
  <c r="A6292" i="50"/>
  <c r="A6291" i="50"/>
  <c r="A6290" i="50"/>
  <c r="A6289" i="50"/>
  <c r="A6288" i="50"/>
  <c r="A6287" i="50"/>
  <c r="A6286" i="50"/>
  <c r="A6285" i="50"/>
  <c r="A6284" i="50"/>
  <c r="A6283" i="50"/>
  <c r="A6282" i="50"/>
  <c r="A6281" i="50"/>
  <c r="A6280" i="50"/>
  <c r="A6279" i="50"/>
  <c r="A6278" i="50"/>
  <c r="A6277" i="50"/>
  <c r="A6276" i="50"/>
  <c r="A6275" i="50"/>
  <c r="A6274" i="50"/>
  <c r="A6273" i="50"/>
  <c r="A6272" i="50"/>
  <c r="A6271" i="50"/>
  <c r="A6270" i="50"/>
  <c r="A6269" i="50"/>
  <c r="A6268" i="50"/>
  <c r="A6267" i="50"/>
  <c r="A6266" i="50"/>
  <c r="A6265" i="50"/>
  <c r="A6264" i="50"/>
  <c r="A6263" i="50"/>
  <c r="A6262" i="50"/>
  <c r="A6261" i="50"/>
  <c r="A6260" i="50"/>
  <c r="A6259" i="50"/>
  <c r="A6258" i="50"/>
  <c r="A6257" i="50"/>
  <c r="A6256" i="50"/>
  <c r="A6255" i="50"/>
  <c r="A6254" i="50"/>
  <c r="A6253" i="50"/>
  <c r="A6252" i="50"/>
  <c r="A6251" i="50"/>
  <c r="A6250" i="50"/>
  <c r="A6249" i="50"/>
  <c r="A6248" i="50"/>
  <c r="A6247" i="50"/>
  <c r="A6246" i="50"/>
  <c r="A6245" i="50"/>
  <c r="A6244" i="50"/>
  <c r="A6243" i="50"/>
  <c r="A6242" i="50"/>
  <c r="A6241" i="50"/>
  <c r="A6240" i="50"/>
  <c r="A6239" i="50"/>
  <c r="A6238" i="50"/>
  <c r="A6237" i="50"/>
  <c r="A6236" i="50"/>
  <c r="A6235" i="50"/>
  <c r="A6234" i="50"/>
  <c r="A6233" i="50"/>
  <c r="A6232" i="50"/>
  <c r="A6231" i="50"/>
  <c r="A6230" i="50"/>
  <c r="A6229" i="50"/>
  <c r="A6228" i="50"/>
  <c r="A6227" i="50"/>
  <c r="A6226" i="50"/>
  <c r="A6225" i="50"/>
  <c r="A6224" i="50"/>
  <c r="A6223" i="50"/>
  <c r="A6222" i="50"/>
  <c r="A6221" i="50"/>
  <c r="A6220" i="50"/>
  <c r="A6219" i="50"/>
  <c r="A6218" i="50"/>
  <c r="A6217" i="50"/>
  <c r="A6216" i="50"/>
  <c r="A6215" i="50"/>
  <c r="A6214" i="50"/>
  <c r="A6213" i="50"/>
  <c r="A6212" i="50"/>
  <c r="A6211" i="50"/>
  <c r="A6210" i="50"/>
  <c r="A6209" i="50"/>
  <c r="A6208" i="50"/>
  <c r="A6207" i="50"/>
  <c r="A6206" i="50"/>
  <c r="A6205" i="50"/>
  <c r="A6204" i="50"/>
  <c r="A6203" i="50"/>
  <c r="A6202" i="50"/>
  <c r="A6201" i="50"/>
  <c r="A6200" i="50"/>
  <c r="A6199" i="50"/>
  <c r="A6198" i="50"/>
  <c r="A6197" i="50"/>
  <c r="A6196" i="50"/>
  <c r="A6195" i="50"/>
  <c r="A6194" i="50"/>
  <c r="A6193" i="50"/>
  <c r="A6192" i="50"/>
  <c r="A6191" i="50"/>
  <c r="A6190" i="50"/>
  <c r="A6189" i="50"/>
  <c r="A6188" i="50"/>
  <c r="A6187" i="50"/>
  <c r="A6186" i="50"/>
  <c r="A6185" i="50"/>
  <c r="A6184" i="50"/>
  <c r="A6183" i="50"/>
  <c r="A6182" i="50"/>
  <c r="A6181" i="50"/>
  <c r="A6180" i="50"/>
  <c r="A6179" i="50"/>
  <c r="A6178" i="50"/>
  <c r="A6177" i="50"/>
  <c r="A6176" i="50"/>
  <c r="A6175" i="50"/>
  <c r="A6174" i="50"/>
  <c r="A6173" i="50"/>
  <c r="A6172" i="50"/>
  <c r="A6171" i="50"/>
  <c r="A6170" i="50"/>
  <c r="A6169" i="50"/>
  <c r="A6168" i="50"/>
  <c r="A6167" i="50"/>
  <c r="A6166" i="50"/>
  <c r="A6165" i="50"/>
  <c r="A6164" i="50"/>
  <c r="A6163" i="50"/>
  <c r="A6162" i="50"/>
  <c r="A6161" i="50"/>
  <c r="A6160" i="50"/>
  <c r="A6159" i="50"/>
  <c r="A6158" i="50"/>
  <c r="A6157" i="50"/>
  <c r="A6156" i="50"/>
  <c r="A6155" i="50"/>
  <c r="A6154" i="50"/>
  <c r="A6153" i="50"/>
  <c r="A6152" i="50"/>
  <c r="A6151" i="50"/>
  <c r="A6150" i="50"/>
  <c r="A6149" i="50"/>
  <c r="A6148" i="50"/>
  <c r="A6147" i="50"/>
  <c r="A6146" i="50"/>
  <c r="A6145" i="50"/>
  <c r="A6144" i="50"/>
  <c r="A6143" i="50"/>
  <c r="A6142" i="50"/>
  <c r="A6141" i="50"/>
  <c r="A6140" i="50"/>
  <c r="A6139" i="50"/>
  <c r="A6138" i="50"/>
  <c r="A6137" i="50"/>
  <c r="A6136" i="50"/>
  <c r="A6135" i="50"/>
  <c r="A6134" i="50"/>
  <c r="A6133" i="50"/>
  <c r="A6132" i="50"/>
  <c r="A6131" i="50"/>
  <c r="A6130" i="50"/>
  <c r="A6129" i="50"/>
  <c r="A6128" i="50"/>
  <c r="A6127" i="50"/>
  <c r="A6126" i="50"/>
  <c r="A6125" i="50"/>
  <c r="A6124" i="50"/>
  <c r="A6123" i="50"/>
  <c r="A6122" i="50"/>
  <c r="A6121" i="50"/>
  <c r="A6120" i="50"/>
  <c r="A6119" i="50"/>
  <c r="A6118" i="50"/>
  <c r="A6117" i="50"/>
  <c r="A6116" i="50"/>
  <c r="A6115" i="50"/>
  <c r="A6114" i="50"/>
  <c r="A6113" i="50"/>
  <c r="A6112" i="50"/>
  <c r="A6111" i="50"/>
  <c r="A6110" i="50"/>
  <c r="A6109" i="50"/>
  <c r="A6108" i="50"/>
  <c r="A6107" i="50"/>
  <c r="A6106" i="50"/>
  <c r="A6105" i="50"/>
  <c r="A6104" i="50"/>
  <c r="A6103" i="50"/>
  <c r="A6102" i="50"/>
  <c r="A6101" i="50"/>
  <c r="A6100" i="50"/>
  <c r="A6099" i="50"/>
  <c r="A6098" i="50"/>
  <c r="A6097" i="50"/>
  <c r="A6096" i="50"/>
  <c r="A6095" i="50"/>
  <c r="A6094" i="50"/>
  <c r="A6093" i="50"/>
  <c r="A6092" i="50"/>
  <c r="A6091" i="50"/>
  <c r="A6090" i="50"/>
  <c r="A6089" i="50"/>
  <c r="A6088" i="50"/>
  <c r="A6087" i="50"/>
  <c r="A6086" i="50"/>
  <c r="A6085" i="50"/>
  <c r="A6084" i="50"/>
  <c r="A6083" i="50"/>
  <c r="A6082" i="50"/>
  <c r="A6081" i="50"/>
  <c r="A6080" i="50"/>
  <c r="A6079" i="50"/>
  <c r="A6078" i="50"/>
  <c r="A6077" i="50"/>
  <c r="A6076" i="50"/>
  <c r="A6075" i="50"/>
  <c r="A6074" i="50"/>
  <c r="A6073" i="50"/>
  <c r="A6072" i="50"/>
  <c r="A6071" i="50"/>
  <c r="A6070" i="50"/>
  <c r="A6069" i="50"/>
  <c r="A6068" i="50"/>
  <c r="A6067" i="50"/>
  <c r="A6066" i="50"/>
  <c r="A6065" i="50"/>
  <c r="A6064" i="50"/>
  <c r="A6063" i="50"/>
  <c r="A6062" i="50"/>
  <c r="A6061" i="50"/>
  <c r="A6060" i="50"/>
  <c r="A6059" i="50"/>
  <c r="A6058" i="50"/>
  <c r="A6057" i="50"/>
  <c r="A6056" i="50"/>
  <c r="A6055" i="50"/>
  <c r="A6054" i="50"/>
  <c r="A6053" i="50"/>
  <c r="A6052" i="50"/>
  <c r="A6051" i="50"/>
  <c r="A6050" i="50"/>
  <c r="A6049" i="50"/>
  <c r="A6048" i="50"/>
  <c r="A6047" i="50"/>
  <c r="A6046" i="50"/>
  <c r="A6045" i="50"/>
  <c r="A6044" i="50"/>
  <c r="A6043" i="50"/>
  <c r="A6042" i="50"/>
  <c r="A6041" i="50"/>
  <c r="A6040" i="50"/>
  <c r="A6039" i="50"/>
  <c r="A6038" i="50"/>
  <c r="A6037" i="50"/>
  <c r="A6036" i="50"/>
  <c r="A6035" i="50"/>
  <c r="A6034" i="50"/>
  <c r="A6033" i="50"/>
  <c r="A6032" i="50"/>
  <c r="A6031" i="50"/>
  <c r="A6030" i="50"/>
  <c r="A6029" i="50"/>
  <c r="A6028" i="50"/>
  <c r="A6027" i="50"/>
  <c r="A6026" i="50"/>
  <c r="A6025" i="50"/>
  <c r="A6024" i="50"/>
  <c r="A6023" i="50"/>
  <c r="A6022" i="50"/>
  <c r="A6021" i="50"/>
  <c r="A6020" i="50"/>
  <c r="A6019" i="50"/>
  <c r="A6018" i="50"/>
  <c r="A6017" i="50"/>
  <c r="A6016" i="50"/>
  <c r="A6015" i="50"/>
  <c r="A6014" i="50"/>
  <c r="A6013" i="50"/>
  <c r="A6012" i="50"/>
  <c r="A6011" i="50"/>
  <c r="A6010" i="50"/>
  <c r="A6009" i="50"/>
  <c r="A6008" i="50"/>
  <c r="A6007" i="50"/>
  <c r="A6006" i="50"/>
  <c r="A6005" i="50"/>
  <c r="A6004" i="50"/>
  <c r="A6003" i="50"/>
  <c r="A6002" i="50"/>
  <c r="A6001" i="50"/>
  <c r="A6000" i="50"/>
  <c r="A5999" i="50"/>
  <c r="A5998" i="50"/>
  <c r="A5997" i="50"/>
  <c r="A5996" i="50"/>
  <c r="A5995" i="50"/>
  <c r="A5994" i="50"/>
  <c r="A5993" i="50"/>
  <c r="A5992" i="50"/>
  <c r="A5991" i="50"/>
  <c r="A5990" i="50"/>
  <c r="A5989" i="50"/>
  <c r="A5988" i="50"/>
  <c r="A5987" i="50"/>
  <c r="A5986" i="50"/>
  <c r="A5985" i="50"/>
  <c r="A5984" i="50"/>
  <c r="A5983" i="50"/>
  <c r="A5982" i="50"/>
  <c r="A5981" i="50"/>
  <c r="A5980" i="50"/>
  <c r="A5979" i="50"/>
  <c r="A5978" i="50"/>
  <c r="A5977" i="50"/>
  <c r="A5976" i="50"/>
  <c r="A5975" i="50"/>
  <c r="A5974" i="50"/>
  <c r="A5973" i="50"/>
  <c r="A5972" i="50"/>
  <c r="A5971" i="50"/>
  <c r="A5970" i="50"/>
  <c r="A5969" i="50"/>
  <c r="A5968" i="50"/>
  <c r="A5967" i="50"/>
  <c r="A5966" i="50"/>
  <c r="A5965" i="50"/>
  <c r="A5964" i="50"/>
  <c r="A5963" i="50"/>
  <c r="A5962" i="50"/>
  <c r="A5961" i="50"/>
  <c r="A5960" i="50"/>
  <c r="A5959" i="50"/>
  <c r="A5958" i="50"/>
  <c r="A5957" i="50"/>
  <c r="A5956" i="50"/>
  <c r="A5955" i="50"/>
  <c r="A5954" i="50"/>
  <c r="A5953" i="50"/>
  <c r="A5952" i="50"/>
  <c r="A5951" i="50"/>
  <c r="A5950" i="50"/>
  <c r="A5949" i="50"/>
  <c r="A5948" i="50"/>
  <c r="A5947" i="50"/>
  <c r="A5946" i="50"/>
  <c r="A5945" i="50"/>
  <c r="A5944" i="50"/>
  <c r="A5943" i="50"/>
  <c r="A5942" i="50"/>
  <c r="A5941" i="50"/>
  <c r="A5940" i="50"/>
  <c r="A5939" i="50"/>
  <c r="A5938" i="50"/>
  <c r="A5937" i="50"/>
  <c r="A5936" i="50"/>
  <c r="A5935" i="50"/>
  <c r="A5934" i="50"/>
  <c r="A5933" i="50"/>
  <c r="A5932" i="50"/>
  <c r="A5931" i="50"/>
  <c r="A5930" i="50"/>
  <c r="A5929" i="50"/>
  <c r="A5928" i="50"/>
  <c r="A5927" i="50"/>
  <c r="A5926" i="50"/>
  <c r="A5925" i="50"/>
  <c r="A5924" i="50"/>
  <c r="A5923" i="50"/>
  <c r="A5922" i="50"/>
  <c r="A5921" i="50"/>
  <c r="A5920" i="50"/>
  <c r="A5919" i="50"/>
  <c r="A5918" i="50"/>
  <c r="A5917" i="50"/>
  <c r="A5916" i="50"/>
  <c r="A5915" i="50"/>
  <c r="A5914" i="50"/>
  <c r="A5913" i="50"/>
  <c r="A5912" i="50"/>
  <c r="A5911" i="50"/>
  <c r="A5910" i="50"/>
  <c r="A5909" i="50"/>
  <c r="A5908" i="50"/>
  <c r="A5907" i="50"/>
  <c r="A5906" i="50"/>
  <c r="A5905" i="50"/>
  <c r="A5904" i="50"/>
  <c r="A5903" i="50"/>
  <c r="A5902" i="50"/>
  <c r="A5901" i="50"/>
  <c r="A5900" i="50"/>
  <c r="A5899" i="50"/>
  <c r="A5898" i="50"/>
  <c r="A5897" i="50"/>
  <c r="A5896" i="50"/>
  <c r="A5895" i="50"/>
  <c r="A5894" i="50"/>
  <c r="A5893" i="50"/>
  <c r="A5892" i="50"/>
  <c r="A5891" i="50"/>
  <c r="A5890" i="50"/>
  <c r="A5889" i="50"/>
  <c r="A5888" i="50"/>
  <c r="A5887" i="50"/>
  <c r="A5886" i="50"/>
  <c r="A5885" i="50"/>
  <c r="A5884" i="50"/>
  <c r="A5883" i="50"/>
  <c r="A5882" i="50"/>
  <c r="A5881" i="50"/>
  <c r="A5880" i="50"/>
  <c r="A5879" i="50"/>
  <c r="A5878" i="50"/>
  <c r="A5877" i="50"/>
  <c r="A5876" i="50"/>
  <c r="A5875" i="50"/>
  <c r="A5874" i="50"/>
  <c r="A5873" i="50"/>
  <c r="A5872" i="50"/>
  <c r="A5871" i="50"/>
  <c r="A5870" i="50"/>
  <c r="A5869" i="50"/>
  <c r="A5868" i="50"/>
  <c r="A5867" i="50"/>
  <c r="A5866" i="50"/>
  <c r="A5865" i="50"/>
  <c r="A5864" i="50"/>
  <c r="A5863" i="50"/>
  <c r="A5862" i="50"/>
  <c r="A5861" i="50"/>
  <c r="A5860" i="50"/>
  <c r="A5859" i="50"/>
  <c r="A5858" i="50"/>
  <c r="A5857" i="50"/>
  <c r="A5856" i="50"/>
  <c r="A5855" i="50"/>
  <c r="A5854" i="50"/>
  <c r="A5853" i="50"/>
  <c r="A5852" i="50"/>
  <c r="A5851" i="50"/>
  <c r="A5850" i="50"/>
  <c r="A5849" i="50"/>
  <c r="A5848" i="50"/>
  <c r="A5847" i="50"/>
  <c r="A5846" i="50"/>
  <c r="A5845" i="50"/>
  <c r="A5844" i="50"/>
  <c r="A5843" i="50"/>
  <c r="A5842" i="50"/>
  <c r="A5841" i="50"/>
  <c r="A5840" i="50"/>
  <c r="A5839" i="50"/>
  <c r="A5838" i="50"/>
  <c r="A5837" i="50"/>
  <c r="A5836" i="50"/>
  <c r="A5835" i="50"/>
  <c r="A5834" i="50"/>
  <c r="A5833" i="50"/>
  <c r="A5832" i="50"/>
  <c r="A5831" i="50"/>
  <c r="A5830" i="50"/>
  <c r="A5829" i="50"/>
  <c r="A5828" i="50"/>
  <c r="A5827" i="50"/>
  <c r="A5826" i="50"/>
  <c r="A5825" i="50"/>
  <c r="A5824" i="50"/>
  <c r="A5823" i="50"/>
  <c r="A5822" i="50"/>
  <c r="A5821" i="50"/>
  <c r="A5820" i="50"/>
  <c r="A5819" i="50"/>
  <c r="A5818" i="50"/>
  <c r="A5817" i="50"/>
  <c r="A5816" i="50"/>
  <c r="A5815" i="50"/>
  <c r="A5814" i="50"/>
  <c r="A5813" i="50"/>
  <c r="A5812" i="50"/>
  <c r="A5811" i="50"/>
  <c r="A5810" i="50"/>
  <c r="A5809" i="50"/>
  <c r="A5808" i="50"/>
  <c r="A5807" i="50"/>
  <c r="A5806" i="50"/>
  <c r="A5805" i="50"/>
  <c r="A5804" i="50"/>
  <c r="A5803" i="50"/>
  <c r="A5802" i="50"/>
  <c r="A5801" i="50"/>
  <c r="A5800" i="50"/>
  <c r="A5799" i="50"/>
  <c r="A5798" i="50"/>
  <c r="A5797" i="50"/>
  <c r="A5796" i="50"/>
  <c r="A5795" i="50"/>
  <c r="A5794" i="50"/>
  <c r="A5793" i="50"/>
  <c r="A5792" i="50"/>
  <c r="A5791" i="50"/>
  <c r="A5790" i="50"/>
  <c r="A5789" i="50"/>
  <c r="A5788" i="50"/>
  <c r="A5787" i="50"/>
  <c r="A5786" i="50"/>
  <c r="A5785" i="50"/>
  <c r="A5784" i="50"/>
  <c r="A5783" i="50"/>
  <c r="A5782" i="50"/>
  <c r="A5781" i="50"/>
  <c r="A5780" i="50"/>
  <c r="A5779" i="50"/>
  <c r="A5778" i="50"/>
  <c r="A5777" i="50"/>
  <c r="A5776" i="50"/>
  <c r="A5775" i="50"/>
  <c r="A5774" i="50"/>
  <c r="A5773" i="50"/>
  <c r="A5772" i="50"/>
  <c r="A5771" i="50"/>
  <c r="A5770" i="50"/>
  <c r="A5769" i="50"/>
  <c r="A5768" i="50"/>
  <c r="A5767" i="50"/>
  <c r="A5766" i="50"/>
  <c r="A5765" i="50"/>
  <c r="A5764" i="50"/>
  <c r="A5763" i="50"/>
  <c r="A5762" i="50"/>
  <c r="A5761" i="50"/>
  <c r="A5760" i="50"/>
  <c r="A5759" i="50"/>
  <c r="A5758" i="50"/>
  <c r="A5757" i="50"/>
  <c r="A5756" i="50"/>
  <c r="A5755" i="50"/>
  <c r="A5754" i="50"/>
  <c r="A5753" i="50"/>
  <c r="A5752" i="50"/>
  <c r="A5751" i="50"/>
  <c r="A5750" i="50"/>
  <c r="A5749" i="50"/>
  <c r="A5748" i="50"/>
  <c r="A5747" i="50"/>
  <c r="A5746" i="50"/>
  <c r="A5745" i="50"/>
  <c r="A5744" i="50"/>
  <c r="A5743" i="50"/>
  <c r="A5742" i="50"/>
  <c r="A5741" i="50"/>
  <c r="A5740" i="50"/>
  <c r="A5739" i="50"/>
  <c r="A5738" i="50"/>
  <c r="A5737" i="50"/>
  <c r="A5736" i="50"/>
  <c r="A5735" i="50"/>
  <c r="A5734" i="50"/>
  <c r="A5733" i="50"/>
  <c r="A5732" i="50"/>
  <c r="A5731" i="50"/>
  <c r="A5730" i="50"/>
  <c r="A5729" i="50"/>
  <c r="A5728" i="50"/>
  <c r="A5727" i="50"/>
  <c r="A5726" i="50"/>
  <c r="A5725" i="50"/>
  <c r="A5724" i="50"/>
  <c r="A5723" i="50"/>
  <c r="A5722" i="50"/>
  <c r="A5721" i="50"/>
  <c r="A5720" i="50"/>
  <c r="A5719" i="50"/>
  <c r="A5718" i="50"/>
  <c r="A5717" i="50"/>
  <c r="A5716" i="50"/>
  <c r="A5715" i="50"/>
  <c r="A5714" i="50"/>
  <c r="A5713" i="50"/>
  <c r="A5712" i="50"/>
  <c r="A5711" i="50"/>
  <c r="A5710" i="50"/>
  <c r="A5709" i="50"/>
  <c r="A5708" i="50"/>
  <c r="A5707" i="50"/>
  <c r="A5706" i="50"/>
  <c r="A5705" i="50"/>
  <c r="A5704" i="50"/>
  <c r="A5703" i="50"/>
  <c r="A5702" i="50"/>
  <c r="A5701" i="50"/>
  <c r="A5700" i="50"/>
  <c r="A5699" i="50"/>
  <c r="A5698" i="50"/>
  <c r="A5697" i="50"/>
  <c r="A5696" i="50"/>
  <c r="A5695" i="50"/>
  <c r="A5694" i="50"/>
  <c r="A5693" i="50"/>
  <c r="A5692" i="50"/>
  <c r="A5691" i="50"/>
  <c r="A5690" i="50"/>
  <c r="A5689" i="50"/>
  <c r="A5688" i="50"/>
  <c r="A5687" i="50"/>
  <c r="A5686" i="50"/>
  <c r="A5685" i="50"/>
  <c r="A5684" i="50"/>
  <c r="A5683" i="50"/>
  <c r="A5682" i="50"/>
  <c r="A5681" i="50"/>
  <c r="A5680" i="50"/>
  <c r="A5679" i="50"/>
  <c r="A5678" i="50"/>
  <c r="A5677" i="50"/>
  <c r="A5676" i="50"/>
  <c r="A5675" i="50"/>
  <c r="A5674" i="50"/>
  <c r="A5673" i="50"/>
  <c r="A5672" i="50"/>
  <c r="A5671" i="50"/>
  <c r="A5670" i="50"/>
  <c r="A5669" i="50"/>
  <c r="A5668" i="50"/>
  <c r="A5667" i="50"/>
  <c r="A5666" i="50"/>
  <c r="A5665" i="50"/>
  <c r="A5664" i="50"/>
  <c r="A5663" i="50"/>
  <c r="A5662" i="50"/>
  <c r="A5661" i="50"/>
  <c r="A5660" i="50"/>
  <c r="A5659" i="50"/>
  <c r="A5658" i="50"/>
  <c r="A5657" i="50"/>
  <c r="A5656" i="50"/>
  <c r="A5655" i="50"/>
  <c r="A5654" i="50"/>
  <c r="A5653" i="50"/>
  <c r="A5652" i="50"/>
  <c r="A5651" i="50"/>
  <c r="A5650" i="50"/>
  <c r="A5649" i="50"/>
  <c r="A5648" i="50"/>
  <c r="A5647" i="50"/>
  <c r="A5646" i="50"/>
  <c r="A5645" i="50"/>
  <c r="A5644" i="50"/>
  <c r="A5643" i="50"/>
  <c r="A5642" i="50"/>
  <c r="A5641" i="50"/>
  <c r="A5640" i="50"/>
  <c r="A5639" i="50"/>
  <c r="A5638" i="50"/>
  <c r="A5637" i="50"/>
  <c r="A5636" i="50"/>
  <c r="A5635" i="50"/>
  <c r="A5634" i="50"/>
  <c r="A5633" i="50"/>
  <c r="A5632" i="50"/>
  <c r="A5631" i="50"/>
  <c r="A5630" i="50"/>
  <c r="A5629" i="50"/>
  <c r="A5628" i="50"/>
  <c r="A5627" i="50"/>
  <c r="A5626" i="50"/>
  <c r="A5625" i="50"/>
  <c r="A5624" i="50"/>
  <c r="A5623" i="50"/>
  <c r="A5622" i="50"/>
  <c r="A5621" i="50"/>
  <c r="A5620" i="50"/>
  <c r="A5619" i="50"/>
  <c r="A5618" i="50"/>
  <c r="A5617" i="50"/>
  <c r="A5616" i="50"/>
  <c r="A5615" i="50"/>
  <c r="A5614" i="50"/>
  <c r="A5613" i="50"/>
  <c r="A5612" i="50"/>
  <c r="A5611" i="50"/>
  <c r="A5610" i="50"/>
  <c r="A5609" i="50"/>
  <c r="A5608" i="50"/>
  <c r="A5607" i="50"/>
  <c r="A5606" i="50"/>
  <c r="A5605" i="50"/>
  <c r="A5604" i="50"/>
  <c r="A5603" i="50"/>
  <c r="A5602" i="50"/>
  <c r="A5601" i="50"/>
  <c r="A5600" i="50"/>
  <c r="A5599" i="50"/>
  <c r="A5598" i="50"/>
  <c r="A5597" i="50"/>
  <c r="A5596" i="50"/>
  <c r="A5595" i="50"/>
  <c r="A5594" i="50"/>
  <c r="A5593" i="50"/>
  <c r="A5592" i="50"/>
  <c r="A5591" i="50"/>
  <c r="A5590" i="50"/>
  <c r="A5589" i="50"/>
  <c r="A5588" i="50"/>
  <c r="A5587" i="50"/>
  <c r="A5586" i="50"/>
  <c r="A5585" i="50"/>
  <c r="A5584" i="50"/>
  <c r="A5583" i="50"/>
  <c r="A5582" i="50"/>
  <c r="A5581" i="50"/>
  <c r="A5580" i="50"/>
  <c r="A5579" i="50"/>
  <c r="A5578" i="50"/>
  <c r="A5577" i="50"/>
  <c r="A5576" i="50"/>
  <c r="A5575" i="50"/>
  <c r="A5574" i="50"/>
  <c r="A5573" i="50"/>
  <c r="A5572" i="50"/>
  <c r="A5571" i="50"/>
  <c r="A5570" i="50"/>
  <c r="A5569" i="50"/>
  <c r="A5568" i="50"/>
  <c r="A5567" i="50"/>
  <c r="A5566" i="50"/>
  <c r="A5565" i="50"/>
  <c r="A5564" i="50"/>
  <c r="A5563" i="50"/>
  <c r="A5562" i="50"/>
  <c r="A5561" i="50"/>
  <c r="A5560" i="50"/>
  <c r="A5559" i="50"/>
  <c r="A5558" i="50"/>
  <c r="A5557" i="50"/>
  <c r="A5556" i="50"/>
  <c r="A5555" i="50"/>
  <c r="A5554" i="50"/>
  <c r="A5553" i="50"/>
  <c r="A5552" i="50"/>
  <c r="A5551" i="50"/>
  <c r="A5550" i="50"/>
  <c r="A5549" i="50"/>
  <c r="A5548" i="50"/>
  <c r="A5547" i="50"/>
  <c r="A5546" i="50"/>
  <c r="A5545" i="50"/>
  <c r="A5544" i="50"/>
  <c r="A5543" i="50"/>
  <c r="A5542" i="50"/>
  <c r="A5541" i="50"/>
  <c r="A5540" i="50"/>
  <c r="A5539" i="50"/>
  <c r="A5538" i="50"/>
  <c r="A5537" i="50"/>
  <c r="A5536" i="50"/>
  <c r="A5535" i="50"/>
  <c r="A5534" i="50"/>
  <c r="A5533" i="50"/>
  <c r="A5532" i="50"/>
  <c r="A5531" i="50"/>
  <c r="A5530" i="50"/>
  <c r="A5529" i="50"/>
  <c r="A5528" i="50"/>
  <c r="A5527" i="50"/>
  <c r="A5526" i="50"/>
  <c r="A5525" i="50"/>
  <c r="A5524" i="50"/>
  <c r="A5523" i="50"/>
  <c r="A5522" i="50"/>
  <c r="A5521" i="50"/>
  <c r="A5520" i="50"/>
  <c r="A5519" i="50"/>
  <c r="A5518" i="50"/>
  <c r="A5517" i="50"/>
  <c r="A5516" i="50"/>
  <c r="A5515" i="50"/>
  <c r="A5514" i="50"/>
  <c r="A5513" i="50"/>
  <c r="A5512" i="50"/>
  <c r="A5511" i="50"/>
  <c r="A5510" i="50"/>
  <c r="A5509" i="50"/>
  <c r="A5508" i="50"/>
  <c r="A5507" i="50"/>
  <c r="A5506" i="50"/>
  <c r="A5505" i="50"/>
  <c r="A5504" i="50"/>
  <c r="A5503" i="50"/>
  <c r="A5502" i="50"/>
  <c r="A5501" i="50"/>
  <c r="A5500" i="50"/>
  <c r="A5499" i="50"/>
  <c r="A5498" i="50"/>
  <c r="A5497" i="50"/>
  <c r="A5496" i="50"/>
  <c r="A5495" i="50"/>
  <c r="A5494" i="50"/>
  <c r="A5493" i="50"/>
  <c r="A5492" i="50"/>
  <c r="A5491" i="50"/>
  <c r="A5490" i="50"/>
  <c r="A5489" i="50"/>
  <c r="A5488" i="50"/>
  <c r="A5487" i="50"/>
  <c r="A5486" i="50"/>
  <c r="A5485" i="50"/>
  <c r="A5484" i="50"/>
  <c r="A5483" i="50"/>
  <c r="A5482" i="50"/>
  <c r="A5481" i="50"/>
  <c r="A5480" i="50"/>
  <c r="A5479" i="50"/>
  <c r="A5478" i="50"/>
  <c r="A5477" i="50"/>
  <c r="A5476" i="50"/>
  <c r="A5475" i="50"/>
  <c r="A5474" i="50"/>
  <c r="A5473" i="50"/>
  <c r="A5472" i="50"/>
  <c r="A5471" i="50"/>
  <c r="A5470" i="50"/>
  <c r="A5469" i="50"/>
  <c r="A5468" i="50"/>
  <c r="A5467" i="50"/>
  <c r="A5466" i="50"/>
  <c r="A5465" i="50"/>
  <c r="A5464" i="50"/>
  <c r="A5463" i="50"/>
  <c r="A5462" i="50"/>
  <c r="A5461" i="50"/>
  <c r="A5460" i="50"/>
  <c r="A5459" i="50"/>
  <c r="A5458" i="50"/>
  <c r="A5457" i="50"/>
  <c r="A5456" i="50"/>
  <c r="A5455" i="50"/>
  <c r="A5454" i="50"/>
  <c r="A5453" i="50"/>
  <c r="A5452" i="50"/>
  <c r="A5451" i="50"/>
  <c r="A5450" i="50"/>
  <c r="A5449" i="50"/>
  <c r="A5448" i="50"/>
  <c r="A5447" i="50"/>
  <c r="A5446" i="50"/>
  <c r="A5445" i="50"/>
  <c r="A5444" i="50"/>
  <c r="A5443" i="50"/>
  <c r="A5442" i="50"/>
  <c r="A5441" i="50"/>
  <c r="A5440" i="50"/>
  <c r="A5439" i="50"/>
  <c r="A5438" i="50"/>
  <c r="A5437" i="50"/>
  <c r="A5436" i="50"/>
  <c r="A5435" i="50"/>
  <c r="A5434" i="50"/>
  <c r="A5433" i="50"/>
  <c r="A5432" i="50"/>
  <c r="A5431" i="50"/>
  <c r="A5430" i="50"/>
  <c r="A5429" i="50"/>
  <c r="A5428" i="50"/>
  <c r="A5427" i="50"/>
  <c r="A5426" i="50"/>
  <c r="A5425" i="50"/>
  <c r="A5424" i="50"/>
  <c r="A5423" i="50"/>
  <c r="A5422" i="50"/>
  <c r="A5421" i="50"/>
  <c r="A5420" i="50"/>
  <c r="A5419" i="50"/>
  <c r="A5418" i="50"/>
  <c r="A5417" i="50"/>
  <c r="A5416" i="50"/>
  <c r="A5415" i="50"/>
  <c r="A5414" i="50"/>
  <c r="A5413" i="50"/>
  <c r="A5412" i="50"/>
  <c r="A5411" i="50"/>
  <c r="A5410" i="50"/>
  <c r="A5409" i="50"/>
  <c r="A5408" i="50"/>
  <c r="A5407" i="50"/>
  <c r="A5406" i="50"/>
  <c r="A5405" i="50"/>
  <c r="A5404" i="50"/>
  <c r="A5403" i="50"/>
  <c r="A5402" i="50"/>
  <c r="A5401" i="50"/>
  <c r="A5400" i="50"/>
  <c r="A5399" i="50"/>
  <c r="A5398" i="50"/>
  <c r="A5397" i="50"/>
  <c r="A5396" i="50"/>
  <c r="A5395" i="50"/>
  <c r="A5394" i="50"/>
  <c r="A5393" i="50"/>
  <c r="A5392" i="50"/>
  <c r="A5391" i="50"/>
  <c r="A5390" i="50"/>
  <c r="A5389" i="50"/>
  <c r="A5388" i="50"/>
  <c r="A5387" i="50"/>
  <c r="A5386" i="50"/>
  <c r="A5385" i="50"/>
  <c r="A5384" i="50"/>
  <c r="A5383" i="50"/>
  <c r="A5382" i="50"/>
  <c r="A5381" i="50"/>
  <c r="A5380" i="50"/>
  <c r="A5379" i="50"/>
  <c r="A5378" i="50"/>
  <c r="A5377" i="50"/>
  <c r="A5376" i="50"/>
  <c r="A5375" i="50"/>
  <c r="A5374" i="50"/>
  <c r="A5373" i="50"/>
  <c r="A5372" i="50"/>
  <c r="A5371" i="50"/>
  <c r="A5370" i="50"/>
  <c r="A5369" i="50"/>
  <c r="A5368" i="50"/>
  <c r="A5367" i="50"/>
  <c r="A5366" i="50"/>
  <c r="A5365" i="50"/>
  <c r="A5364" i="50"/>
  <c r="A5363" i="50"/>
  <c r="A5362" i="50"/>
  <c r="A5361" i="50"/>
  <c r="A5360" i="50"/>
  <c r="A5359" i="50"/>
  <c r="A5358" i="50"/>
  <c r="A5357" i="50"/>
  <c r="A5356" i="50"/>
  <c r="A5355" i="50"/>
  <c r="A5354" i="50"/>
  <c r="A5353" i="50"/>
  <c r="A5352" i="50"/>
  <c r="A5351" i="50"/>
  <c r="A5350" i="50"/>
  <c r="A5349" i="50"/>
  <c r="A5348" i="50"/>
  <c r="A5347" i="50"/>
  <c r="A5346" i="50"/>
  <c r="A5345" i="50"/>
  <c r="A5344" i="50"/>
  <c r="A5343" i="50"/>
  <c r="A5342" i="50"/>
  <c r="A5341" i="50"/>
  <c r="A5340" i="50"/>
  <c r="A5339" i="50"/>
  <c r="A5338" i="50"/>
  <c r="A5337" i="50"/>
  <c r="A5336" i="50"/>
  <c r="A5335" i="50"/>
  <c r="A5334" i="50"/>
  <c r="A5333" i="50"/>
  <c r="A5332" i="50"/>
  <c r="A5331" i="50"/>
  <c r="A5330" i="50"/>
  <c r="A5329" i="50"/>
  <c r="A5328" i="50"/>
  <c r="A5327" i="50"/>
  <c r="A5326" i="50"/>
  <c r="A5325" i="50"/>
  <c r="A5324" i="50"/>
  <c r="A5323" i="50"/>
  <c r="A5322" i="50"/>
  <c r="A5321" i="50"/>
  <c r="A5320" i="50"/>
  <c r="A5319" i="50"/>
  <c r="A5318" i="50"/>
  <c r="A5317" i="50"/>
  <c r="A5316" i="50"/>
  <c r="A5315" i="50"/>
  <c r="A5314" i="50"/>
  <c r="A5313" i="50"/>
  <c r="A5312" i="50"/>
  <c r="A5311" i="50"/>
  <c r="A5310" i="50"/>
  <c r="A5309" i="50"/>
  <c r="A5308" i="50"/>
  <c r="A5307" i="50"/>
  <c r="A5306" i="50"/>
  <c r="A5305" i="50"/>
  <c r="A5304" i="50"/>
  <c r="A5303" i="50"/>
  <c r="A5302" i="50"/>
  <c r="A5301" i="50"/>
  <c r="A5300" i="50"/>
  <c r="A5299" i="50"/>
  <c r="A5298" i="50"/>
  <c r="A5297" i="50"/>
  <c r="A5296" i="50"/>
  <c r="A5295" i="50"/>
  <c r="A5294" i="50"/>
  <c r="A5293" i="50"/>
  <c r="A5292" i="50"/>
  <c r="A5291" i="50"/>
  <c r="A5290" i="50"/>
  <c r="A5289" i="50"/>
  <c r="A5288" i="50"/>
  <c r="A5287" i="50"/>
  <c r="A5286" i="50"/>
  <c r="A5285" i="50"/>
  <c r="A5284" i="50"/>
  <c r="A5283" i="50"/>
  <c r="A5282" i="50"/>
  <c r="A5281" i="50"/>
  <c r="A5280" i="50"/>
  <c r="A5279" i="50"/>
  <c r="A5278" i="50"/>
  <c r="A5277" i="50"/>
  <c r="A5276" i="50"/>
  <c r="A5275" i="50"/>
  <c r="A5274" i="50"/>
  <c r="A5273" i="50"/>
  <c r="A5272" i="50"/>
  <c r="A5271" i="50"/>
  <c r="A5270" i="50"/>
  <c r="A5269" i="50"/>
  <c r="A5268" i="50"/>
  <c r="A5267" i="50"/>
  <c r="A5266" i="50"/>
  <c r="A5265" i="50"/>
  <c r="A5264" i="50"/>
  <c r="A5263" i="50"/>
  <c r="A5262" i="50"/>
  <c r="A5261" i="50"/>
  <c r="A5260" i="50"/>
  <c r="A5259" i="50"/>
  <c r="A5258" i="50"/>
  <c r="A5257" i="50"/>
  <c r="A5256" i="50"/>
  <c r="A5255" i="50"/>
  <c r="A5254" i="50"/>
  <c r="A5253" i="50"/>
  <c r="A5252" i="50"/>
  <c r="A5251" i="50"/>
  <c r="A5250" i="50"/>
  <c r="A5249" i="50"/>
  <c r="A5248" i="50"/>
  <c r="A5247" i="50"/>
  <c r="A5246" i="50"/>
  <c r="A5245" i="50"/>
  <c r="A5244" i="50"/>
  <c r="A5243" i="50"/>
  <c r="A5242" i="50"/>
  <c r="A5241" i="50"/>
  <c r="A5240" i="50"/>
  <c r="A5239" i="50"/>
  <c r="A5238" i="50"/>
  <c r="A5237" i="50"/>
  <c r="A5236" i="50"/>
  <c r="A5235" i="50"/>
  <c r="A5234" i="50"/>
  <c r="A5233" i="50"/>
  <c r="A5232" i="50"/>
  <c r="A5231" i="50"/>
  <c r="A5230" i="50"/>
  <c r="A5229" i="50"/>
  <c r="A5228" i="50"/>
  <c r="A5227" i="50"/>
  <c r="A5226" i="50"/>
  <c r="A5225" i="50"/>
  <c r="A5224" i="50"/>
  <c r="A5223" i="50"/>
  <c r="A5222" i="50"/>
  <c r="A5221" i="50"/>
  <c r="A5220" i="50"/>
  <c r="A5219" i="50"/>
  <c r="A5218" i="50"/>
  <c r="A5217" i="50"/>
  <c r="A5216" i="50"/>
  <c r="A5215" i="50"/>
  <c r="A5214" i="50"/>
  <c r="A5213" i="50"/>
  <c r="A5212" i="50"/>
  <c r="A5211" i="50"/>
  <c r="A5210" i="50"/>
  <c r="A5209" i="50"/>
  <c r="A5208" i="50"/>
  <c r="A5207" i="50"/>
  <c r="A5206" i="50"/>
  <c r="A5205" i="50"/>
  <c r="A5204" i="50"/>
  <c r="A5203" i="50"/>
  <c r="A5202" i="50"/>
  <c r="A5201" i="50"/>
  <c r="A5200" i="50"/>
  <c r="A5199" i="50"/>
  <c r="A5198" i="50"/>
  <c r="A5197" i="50"/>
  <c r="A5196" i="50"/>
  <c r="A5195" i="50"/>
  <c r="A5194" i="50"/>
  <c r="A5193" i="50"/>
  <c r="A5192" i="50"/>
  <c r="A5191" i="50"/>
  <c r="A5190" i="50"/>
  <c r="A5189" i="50"/>
  <c r="A5188" i="50"/>
  <c r="A5187" i="50"/>
  <c r="A5186" i="50"/>
  <c r="A5185" i="50"/>
  <c r="A5184" i="50"/>
  <c r="A5183" i="50"/>
  <c r="A5182" i="50"/>
  <c r="A5181" i="50"/>
  <c r="A5180" i="50"/>
  <c r="A5179" i="50"/>
  <c r="A5178" i="50"/>
  <c r="A5177" i="50"/>
  <c r="A5176" i="50"/>
  <c r="A5175" i="50"/>
  <c r="A5174" i="50"/>
  <c r="A5173" i="50"/>
  <c r="A5172" i="50"/>
  <c r="A5171" i="50"/>
  <c r="A5170" i="50"/>
  <c r="A5169" i="50"/>
  <c r="A5168" i="50"/>
  <c r="A5167" i="50"/>
  <c r="A5166" i="50"/>
  <c r="A5165" i="50"/>
  <c r="A5164" i="50"/>
  <c r="A5163" i="50"/>
  <c r="A5162" i="50"/>
  <c r="A5161" i="50"/>
  <c r="A5160" i="50"/>
  <c r="A5159" i="50"/>
  <c r="A5158" i="50"/>
  <c r="A5157" i="50"/>
  <c r="A5156" i="50"/>
  <c r="A5155" i="50"/>
  <c r="A5154" i="50"/>
  <c r="A5153" i="50"/>
  <c r="A5152" i="50"/>
  <c r="A5151" i="50"/>
  <c r="A5150" i="50"/>
  <c r="A5149" i="50"/>
  <c r="A5148" i="50"/>
  <c r="A5147" i="50"/>
  <c r="A5146" i="50"/>
  <c r="A5145" i="50"/>
  <c r="A5144" i="50"/>
  <c r="A5143" i="50"/>
  <c r="A5142" i="50"/>
  <c r="A5141" i="50"/>
  <c r="A5140" i="50"/>
  <c r="A5139" i="50"/>
  <c r="A5138" i="50"/>
  <c r="A5137" i="50"/>
  <c r="A5136" i="50"/>
  <c r="A5135" i="50"/>
  <c r="A5134" i="50"/>
  <c r="A5133" i="50"/>
  <c r="A5132" i="50"/>
  <c r="A5131" i="50"/>
  <c r="A5130" i="50"/>
  <c r="A5129" i="50"/>
  <c r="A5128" i="50"/>
  <c r="A5127" i="50"/>
  <c r="A5126" i="50"/>
  <c r="A5125" i="50"/>
  <c r="A5124" i="50"/>
  <c r="A5123" i="50"/>
  <c r="A5122" i="50"/>
  <c r="A5121" i="50"/>
  <c r="A5120" i="50"/>
  <c r="A5119" i="50"/>
  <c r="A5118" i="50"/>
  <c r="A5117" i="50"/>
  <c r="A5116" i="50"/>
  <c r="A5115" i="50"/>
  <c r="A5114" i="50"/>
  <c r="A5113" i="50"/>
  <c r="A5112" i="50"/>
  <c r="A5111" i="50"/>
  <c r="A5110" i="50"/>
  <c r="A5109" i="50"/>
  <c r="A5108" i="50"/>
  <c r="A5107" i="50"/>
  <c r="A5106" i="50"/>
  <c r="A5105" i="50"/>
  <c r="A5104" i="50"/>
  <c r="A5103" i="50"/>
  <c r="A5102" i="50"/>
  <c r="A5101" i="50"/>
  <c r="A5100" i="50"/>
  <c r="A5099" i="50"/>
  <c r="A5098" i="50"/>
  <c r="A5097" i="50"/>
  <c r="A5096" i="50"/>
  <c r="A5095" i="50"/>
  <c r="A5094" i="50"/>
  <c r="A5093" i="50"/>
  <c r="A5092" i="50"/>
  <c r="A5091" i="50"/>
  <c r="A5090" i="50"/>
  <c r="A5089" i="50"/>
  <c r="A5088" i="50"/>
  <c r="A5087" i="50"/>
  <c r="A5086" i="50"/>
  <c r="A5085" i="50"/>
  <c r="A5084" i="50"/>
  <c r="A5083" i="50"/>
  <c r="A5082" i="50"/>
  <c r="A5081" i="50"/>
  <c r="A5080" i="50"/>
  <c r="A5079" i="50"/>
  <c r="A5078" i="50"/>
  <c r="A5077" i="50"/>
  <c r="A5076" i="50"/>
  <c r="A5075" i="50"/>
  <c r="A5074" i="50"/>
  <c r="A5073" i="50"/>
  <c r="A5072" i="50"/>
  <c r="A5071" i="50"/>
  <c r="A5070" i="50"/>
  <c r="A5069" i="50"/>
  <c r="A5068" i="50"/>
  <c r="A5067" i="50"/>
  <c r="A5066" i="50"/>
  <c r="A5065" i="50"/>
  <c r="A5064" i="50"/>
  <c r="A5063" i="50"/>
  <c r="A5062" i="50"/>
  <c r="A5061" i="50"/>
  <c r="A5060" i="50"/>
  <c r="A5059" i="50"/>
  <c r="A5058" i="50"/>
  <c r="A5057" i="50"/>
  <c r="A5056" i="50"/>
  <c r="A5055" i="50"/>
  <c r="A5054" i="50"/>
  <c r="A5053" i="50"/>
  <c r="A5052" i="50"/>
  <c r="A5051" i="50"/>
  <c r="A5050" i="50"/>
  <c r="A5049" i="50"/>
  <c r="A5048" i="50"/>
  <c r="A5047" i="50"/>
  <c r="A5046" i="50"/>
  <c r="A5045" i="50"/>
  <c r="A5044" i="50"/>
  <c r="A5043" i="50"/>
  <c r="A5042" i="50"/>
  <c r="A5041" i="50"/>
  <c r="A5040" i="50"/>
  <c r="A5039" i="50"/>
  <c r="A5038" i="50"/>
  <c r="A5037" i="50"/>
  <c r="A5036" i="50"/>
  <c r="A5035" i="50"/>
  <c r="A5034" i="50"/>
  <c r="A5033" i="50"/>
  <c r="A5032" i="50"/>
  <c r="A5031" i="50"/>
  <c r="A5030" i="50"/>
  <c r="A5029" i="50"/>
  <c r="A5028" i="50"/>
  <c r="A5027" i="50"/>
  <c r="A5026" i="50"/>
  <c r="A5025" i="50"/>
  <c r="A5024" i="50"/>
  <c r="A5023" i="50"/>
  <c r="A5022" i="50"/>
  <c r="A5021" i="50"/>
  <c r="A5020" i="50"/>
  <c r="A5019" i="50"/>
  <c r="A5018" i="50"/>
  <c r="A5017" i="50"/>
  <c r="A5016" i="50"/>
  <c r="A5015" i="50"/>
  <c r="A5014" i="50"/>
  <c r="A5013" i="50"/>
  <c r="A5012" i="50"/>
  <c r="A5011" i="50"/>
  <c r="A5010" i="50"/>
  <c r="A5009" i="50"/>
  <c r="A5008" i="50"/>
  <c r="A5007" i="50"/>
  <c r="A5006" i="50"/>
  <c r="A5005" i="50"/>
  <c r="A5004" i="50"/>
  <c r="A5003" i="50"/>
  <c r="A5002" i="50"/>
  <c r="A5001" i="50"/>
  <c r="A5000" i="50"/>
  <c r="A4999" i="50"/>
  <c r="A4998" i="50"/>
  <c r="A4997" i="50"/>
  <c r="A4996" i="50"/>
  <c r="A4995" i="50"/>
  <c r="A4994" i="50"/>
  <c r="A4993" i="50"/>
  <c r="A4992" i="50"/>
  <c r="A4991" i="50"/>
  <c r="A4990" i="50"/>
  <c r="A4989" i="50"/>
  <c r="A4988" i="50"/>
  <c r="A4987" i="50"/>
  <c r="A4986" i="50"/>
  <c r="A4985" i="50"/>
  <c r="A4984" i="50"/>
  <c r="A4983" i="50"/>
  <c r="A4982" i="50"/>
  <c r="A4981" i="50"/>
  <c r="A4980" i="50"/>
  <c r="A4979" i="50"/>
  <c r="A4978" i="50"/>
  <c r="A4977" i="50"/>
  <c r="A4976" i="50"/>
  <c r="A4975" i="50"/>
  <c r="A4974" i="50"/>
  <c r="A4973" i="50"/>
  <c r="A4972" i="50"/>
  <c r="A4971" i="50"/>
  <c r="A4970" i="50"/>
  <c r="A4969" i="50"/>
  <c r="A4968" i="50"/>
  <c r="A4967" i="50"/>
  <c r="A4966" i="50"/>
  <c r="A4965" i="50"/>
  <c r="A4964" i="50"/>
  <c r="A4963" i="50"/>
  <c r="A4962" i="50"/>
  <c r="A4961" i="50"/>
  <c r="A4960" i="50"/>
  <c r="A4959" i="50"/>
  <c r="A4958" i="50"/>
  <c r="A4957" i="50"/>
  <c r="A4956" i="50"/>
  <c r="A4955" i="50"/>
  <c r="A4954" i="50"/>
  <c r="A4953" i="50"/>
  <c r="A4952" i="50"/>
  <c r="A4951" i="50"/>
  <c r="A4950" i="50"/>
  <c r="A4949" i="50"/>
  <c r="A4948" i="50"/>
  <c r="A4947" i="50"/>
  <c r="A4946" i="50"/>
  <c r="A4945" i="50"/>
  <c r="A4944" i="50"/>
  <c r="A4943" i="50"/>
  <c r="A4942" i="50"/>
  <c r="A4941" i="50"/>
  <c r="A4940" i="50"/>
  <c r="A4939" i="50"/>
  <c r="A4938" i="50"/>
  <c r="A4937" i="50"/>
  <c r="A4936" i="50"/>
  <c r="A4935" i="50"/>
  <c r="A4934" i="50"/>
  <c r="A4933" i="50"/>
  <c r="A4932" i="50"/>
  <c r="A4931" i="50"/>
  <c r="A4930" i="50"/>
  <c r="A4929" i="50"/>
  <c r="A4928" i="50"/>
  <c r="A4927" i="50"/>
  <c r="A4926" i="50"/>
  <c r="A4925" i="50"/>
  <c r="A4924" i="50"/>
  <c r="A4923" i="50"/>
  <c r="A4922" i="50"/>
  <c r="A4921" i="50"/>
  <c r="A4920" i="50"/>
  <c r="A4919" i="50"/>
  <c r="A4918" i="50"/>
  <c r="A4917" i="50"/>
  <c r="A4916" i="50"/>
  <c r="A4915" i="50"/>
  <c r="A4914" i="50"/>
  <c r="A4913" i="50"/>
  <c r="A4912" i="50"/>
  <c r="A4911" i="50"/>
  <c r="A4910" i="50"/>
  <c r="A4909" i="50"/>
  <c r="A4908" i="50"/>
  <c r="A4907" i="50"/>
  <c r="A4906" i="50"/>
  <c r="A4905" i="50"/>
  <c r="A4904" i="50"/>
  <c r="A4903" i="50"/>
  <c r="A4902" i="50"/>
  <c r="A4901" i="50"/>
  <c r="A4900" i="50"/>
  <c r="A4899" i="50"/>
  <c r="A4898" i="50"/>
  <c r="A4897" i="50"/>
  <c r="A4896" i="50"/>
  <c r="A4895" i="50"/>
  <c r="A4894" i="50"/>
  <c r="A4893" i="50"/>
  <c r="A4892" i="50"/>
  <c r="A4891" i="50"/>
  <c r="A4890" i="50"/>
  <c r="A4889" i="50"/>
  <c r="A4888" i="50"/>
  <c r="A4887" i="50"/>
  <c r="A4886" i="50"/>
  <c r="A4885" i="50"/>
  <c r="A4884" i="50"/>
  <c r="A4883" i="50"/>
  <c r="A4882" i="50"/>
  <c r="A4881" i="50"/>
  <c r="A4880" i="50"/>
  <c r="A4879" i="50"/>
  <c r="A4878" i="50"/>
  <c r="A4877" i="50"/>
  <c r="A4876" i="50"/>
  <c r="A4875" i="50"/>
  <c r="A4874" i="50"/>
  <c r="A4873" i="50"/>
  <c r="A4872" i="50"/>
  <c r="A4871" i="50"/>
  <c r="A4870" i="50"/>
  <c r="A4869" i="50"/>
  <c r="A4868" i="50"/>
  <c r="A4867" i="50"/>
  <c r="A4866" i="50"/>
  <c r="A4865" i="50"/>
  <c r="A4864" i="50"/>
  <c r="A4863" i="50"/>
  <c r="A4862" i="50"/>
  <c r="A4861" i="50"/>
  <c r="A4860" i="50"/>
  <c r="A4859" i="50"/>
  <c r="A4858" i="50"/>
  <c r="A4857" i="50"/>
  <c r="A4856" i="50"/>
  <c r="A4855" i="50"/>
  <c r="A4854" i="50"/>
  <c r="A4853" i="50"/>
  <c r="A4852" i="50"/>
  <c r="A4851" i="50"/>
  <c r="A4850" i="50"/>
  <c r="A4849" i="50"/>
  <c r="A4848" i="50"/>
  <c r="A4847" i="50"/>
  <c r="A4846" i="50"/>
  <c r="A4845" i="50"/>
  <c r="A4844" i="50"/>
  <c r="A4843" i="50"/>
  <c r="A4842" i="50"/>
  <c r="A4841" i="50"/>
  <c r="A4840" i="50"/>
  <c r="A4839" i="50"/>
  <c r="A4838" i="50"/>
  <c r="A4837" i="50"/>
  <c r="A4836" i="50"/>
  <c r="A4835" i="50"/>
  <c r="A4834" i="50"/>
  <c r="A4833" i="50"/>
  <c r="A4832" i="50"/>
  <c r="A4831" i="50"/>
  <c r="A4830" i="50"/>
  <c r="A4829" i="50"/>
  <c r="A4828" i="50"/>
  <c r="A4827" i="50"/>
  <c r="A4826" i="50"/>
  <c r="A4825" i="50"/>
  <c r="A4824" i="50"/>
  <c r="A4823" i="50"/>
  <c r="A4822" i="50"/>
  <c r="A4821" i="50"/>
  <c r="A4820" i="50"/>
  <c r="A4819" i="50"/>
  <c r="A4818" i="50"/>
  <c r="A4817" i="50"/>
  <c r="A4816" i="50"/>
  <c r="A4815" i="50"/>
  <c r="A4814" i="50"/>
  <c r="A4813" i="50"/>
  <c r="A4812" i="50"/>
  <c r="A4811" i="50"/>
  <c r="A4810" i="50"/>
  <c r="A4809" i="50"/>
  <c r="A4808" i="50"/>
  <c r="A4807" i="50"/>
  <c r="A4806" i="50"/>
  <c r="A4805" i="50"/>
  <c r="A4804" i="50"/>
  <c r="A4803" i="50"/>
  <c r="A4802" i="50"/>
  <c r="A4801" i="50"/>
  <c r="A4800" i="50"/>
  <c r="A4799" i="50"/>
  <c r="A4798" i="50"/>
  <c r="A4797" i="50"/>
  <c r="A4796" i="50"/>
  <c r="A4795" i="50"/>
  <c r="A4794" i="50"/>
  <c r="A4793" i="50"/>
  <c r="A4792" i="50"/>
  <c r="A4791" i="50"/>
  <c r="A4790" i="50"/>
  <c r="A4789" i="50"/>
  <c r="A4788" i="50"/>
  <c r="A4787" i="50"/>
  <c r="A4786" i="50"/>
  <c r="A4785" i="50"/>
  <c r="A4784" i="50"/>
  <c r="A4783" i="50"/>
  <c r="A4782" i="50"/>
  <c r="A4781" i="50"/>
  <c r="A4780" i="50"/>
  <c r="A4779" i="50"/>
  <c r="A4778" i="50"/>
  <c r="A4777" i="50"/>
  <c r="A4776" i="50"/>
  <c r="A4775" i="50"/>
  <c r="A4774" i="50"/>
  <c r="A4773" i="50"/>
  <c r="A4772" i="50"/>
  <c r="A4771" i="50"/>
  <c r="A4770" i="50"/>
  <c r="A4769" i="50"/>
  <c r="A4768" i="50"/>
  <c r="A4767" i="50"/>
  <c r="A4766" i="50"/>
  <c r="A4765" i="50"/>
  <c r="A4764" i="50"/>
  <c r="A4763" i="50"/>
  <c r="A4762" i="50"/>
  <c r="A4761" i="50"/>
  <c r="A4760" i="50"/>
  <c r="A4759" i="50"/>
  <c r="A4758" i="50"/>
  <c r="A4757" i="50"/>
  <c r="A4756" i="50"/>
  <c r="A4755" i="50"/>
  <c r="A4754" i="50"/>
  <c r="A4753" i="50"/>
  <c r="A4752" i="50"/>
  <c r="A4751" i="50"/>
  <c r="A4750" i="50"/>
  <c r="A4749" i="50"/>
  <c r="A4748" i="50"/>
  <c r="A4747" i="50"/>
  <c r="A4746" i="50"/>
  <c r="A4745" i="50"/>
  <c r="A4744" i="50"/>
  <c r="A4743" i="50"/>
  <c r="A4742" i="50"/>
  <c r="A4741" i="50"/>
  <c r="A4740" i="50"/>
  <c r="A4739" i="50"/>
  <c r="A4738" i="50"/>
  <c r="A4737" i="50"/>
  <c r="A4736" i="50"/>
  <c r="A4735" i="50"/>
  <c r="A4734" i="50"/>
  <c r="A4733" i="50"/>
  <c r="A4732" i="50"/>
  <c r="A4731" i="50"/>
  <c r="A4730" i="50"/>
  <c r="A4729" i="50"/>
  <c r="A4728" i="50"/>
  <c r="A4727" i="50"/>
  <c r="A4726" i="50"/>
  <c r="A4725" i="50"/>
  <c r="A4724" i="50"/>
  <c r="A4723" i="50"/>
  <c r="A4722" i="50"/>
  <c r="A4721" i="50"/>
  <c r="A4720" i="50"/>
  <c r="A4719" i="50"/>
  <c r="A4718" i="50"/>
  <c r="A4717" i="50"/>
  <c r="A4716" i="50"/>
  <c r="A4715" i="50"/>
  <c r="A4714" i="50"/>
  <c r="A4713" i="50"/>
  <c r="A4712" i="50"/>
  <c r="A4711" i="50"/>
  <c r="A4710" i="50"/>
  <c r="A4709" i="50"/>
  <c r="A4708" i="50"/>
  <c r="A4707" i="50"/>
  <c r="A4706" i="50"/>
  <c r="A4705" i="50"/>
  <c r="A4704" i="50"/>
  <c r="A4703" i="50"/>
  <c r="A4702" i="50"/>
  <c r="A4701" i="50"/>
  <c r="A4700" i="50"/>
  <c r="A4699" i="50"/>
  <c r="A4698" i="50"/>
  <c r="A4697" i="50"/>
  <c r="A4696" i="50"/>
  <c r="A4695" i="50"/>
  <c r="A4694" i="50"/>
  <c r="A4693" i="50"/>
  <c r="A4692" i="50"/>
  <c r="A4691" i="50"/>
  <c r="A4690" i="50"/>
  <c r="A4689" i="50"/>
  <c r="A4688" i="50"/>
  <c r="A4687" i="50"/>
  <c r="A4686" i="50"/>
  <c r="A4685" i="50"/>
  <c r="A4684" i="50"/>
  <c r="A4683" i="50"/>
  <c r="A4682" i="50"/>
  <c r="A4681" i="50"/>
  <c r="A4680" i="50"/>
  <c r="A4679" i="50"/>
  <c r="A4678" i="50"/>
  <c r="A4677" i="50"/>
  <c r="A4676" i="50"/>
  <c r="A4675" i="50"/>
  <c r="A4674" i="50"/>
  <c r="A4673" i="50"/>
  <c r="A4672" i="50"/>
  <c r="A4671" i="50"/>
  <c r="A4670" i="50"/>
  <c r="A4669" i="50"/>
  <c r="A4668" i="50"/>
  <c r="A4667" i="50"/>
  <c r="A4666" i="50"/>
  <c r="A4665" i="50"/>
  <c r="A4664" i="50"/>
  <c r="A4663" i="50"/>
  <c r="A4662" i="50"/>
  <c r="A4661" i="50"/>
  <c r="A4660" i="50"/>
  <c r="A4659" i="50"/>
  <c r="A4658" i="50"/>
  <c r="A4657" i="50"/>
  <c r="A4656" i="50"/>
  <c r="A4655" i="50"/>
  <c r="A4654" i="50"/>
  <c r="A4653" i="50"/>
  <c r="A4652" i="50"/>
  <c r="A4651" i="50"/>
  <c r="A4650" i="50"/>
  <c r="A4649" i="50"/>
  <c r="A4648" i="50"/>
  <c r="A4647" i="50"/>
  <c r="A4646" i="50"/>
  <c r="A4645" i="50"/>
  <c r="A4644" i="50"/>
  <c r="A4643" i="50"/>
  <c r="A4642" i="50"/>
  <c r="A4641" i="50"/>
  <c r="A4640" i="50"/>
  <c r="A4639" i="50"/>
  <c r="A4638" i="50"/>
  <c r="A4637" i="50"/>
  <c r="A4636" i="50"/>
  <c r="A4635" i="50"/>
  <c r="A4634" i="50"/>
  <c r="A4633" i="50"/>
  <c r="A4632" i="50"/>
  <c r="A4631" i="50"/>
  <c r="A4630" i="50"/>
  <c r="A4629" i="50"/>
  <c r="A4628" i="50"/>
  <c r="A4627" i="50"/>
  <c r="A4626" i="50"/>
  <c r="A4625" i="50"/>
  <c r="A4624" i="50"/>
  <c r="A4623" i="50"/>
  <c r="A4622" i="50"/>
  <c r="A4621" i="50"/>
  <c r="A4620" i="50"/>
  <c r="A4619" i="50"/>
  <c r="A4618" i="50"/>
  <c r="A4617" i="50"/>
  <c r="A4616" i="50"/>
  <c r="A4615" i="50"/>
  <c r="A4614" i="50"/>
  <c r="A4613" i="50"/>
  <c r="A4612" i="50"/>
  <c r="A4611" i="50"/>
  <c r="A4610" i="50"/>
  <c r="A4609" i="50"/>
  <c r="A4608" i="50"/>
  <c r="A4607" i="50"/>
  <c r="A4606" i="50"/>
  <c r="A4605" i="50"/>
  <c r="A4604" i="50"/>
  <c r="A4603" i="50"/>
  <c r="A4602" i="50"/>
  <c r="A4601" i="50"/>
  <c r="A4600" i="50"/>
  <c r="A4599" i="50"/>
  <c r="A4598" i="50"/>
  <c r="A4597" i="50"/>
  <c r="A4596" i="50"/>
  <c r="A4595" i="50"/>
  <c r="A4594" i="50"/>
  <c r="A4593" i="50"/>
  <c r="A4592" i="50"/>
  <c r="A4591" i="50"/>
  <c r="A4590" i="50"/>
  <c r="A4589" i="50"/>
  <c r="A4588" i="50"/>
  <c r="A4587" i="50"/>
  <c r="A4586" i="50"/>
  <c r="A4585" i="50"/>
  <c r="A4584" i="50"/>
  <c r="A4583" i="50"/>
  <c r="A4582" i="50"/>
  <c r="A4581" i="50"/>
  <c r="A4580" i="50"/>
  <c r="A4579" i="50"/>
  <c r="A4578" i="50"/>
  <c r="A4577" i="50"/>
  <c r="A4576" i="50"/>
  <c r="A4575" i="50"/>
  <c r="A4574" i="50"/>
  <c r="A4573" i="50"/>
  <c r="A4572" i="50"/>
  <c r="A4571" i="50"/>
  <c r="A4570" i="50"/>
  <c r="A4569" i="50"/>
  <c r="A4568" i="50"/>
  <c r="A4567" i="50"/>
  <c r="A4566" i="50"/>
  <c r="A4565" i="50"/>
  <c r="A4564" i="50"/>
  <c r="A4563" i="50"/>
  <c r="A4562" i="50"/>
  <c r="A4561" i="50"/>
  <c r="A4560" i="50"/>
  <c r="A4559" i="50"/>
  <c r="A4558" i="50"/>
  <c r="A4557" i="50"/>
  <c r="A4556" i="50"/>
  <c r="A4555" i="50"/>
  <c r="A4554" i="50"/>
  <c r="A4553" i="50"/>
  <c r="A4552" i="50"/>
  <c r="A4551" i="50"/>
  <c r="A4550" i="50"/>
  <c r="A4549" i="50"/>
  <c r="A4548" i="50"/>
  <c r="A4547" i="50"/>
  <c r="A4546" i="50"/>
  <c r="A4545" i="50"/>
  <c r="A4544" i="50"/>
  <c r="A4543" i="50"/>
  <c r="A4542" i="50"/>
  <c r="A4541" i="50"/>
  <c r="A4540" i="50"/>
  <c r="A4539" i="50"/>
  <c r="A4538" i="50"/>
  <c r="A4537" i="50"/>
  <c r="A4536" i="50"/>
  <c r="A4535" i="50"/>
  <c r="A4534" i="50"/>
  <c r="A4533" i="50"/>
  <c r="A4532" i="50"/>
  <c r="A4531" i="50"/>
  <c r="A4530" i="50"/>
  <c r="A4529" i="50"/>
  <c r="A4528" i="50"/>
  <c r="A4527" i="50"/>
  <c r="A4526" i="50"/>
  <c r="A4525" i="50"/>
  <c r="A4524" i="50"/>
  <c r="A4523" i="50"/>
  <c r="A4522" i="50"/>
  <c r="A4521" i="50"/>
  <c r="A4520" i="50"/>
  <c r="A4519" i="50"/>
  <c r="A4518" i="50"/>
  <c r="A4517" i="50"/>
  <c r="A4516" i="50"/>
  <c r="A4515" i="50"/>
  <c r="A4514" i="50"/>
  <c r="A4513" i="50"/>
  <c r="A4512" i="50"/>
  <c r="A4511" i="50"/>
  <c r="A4510" i="50"/>
  <c r="A4509" i="50"/>
  <c r="A4508" i="50"/>
  <c r="A4507" i="50"/>
  <c r="A4506" i="50"/>
  <c r="A4505" i="50"/>
  <c r="A4504" i="50"/>
  <c r="A4503" i="50"/>
  <c r="A4502" i="50"/>
  <c r="A4501" i="50"/>
  <c r="A4500" i="50"/>
  <c r="A4499" i="50"/>
  <c r="A4498" i="50"/>
  <c r="A4497" i="50"/>
  <c r="A4496" i="50"/>
  <c r="A4495" i="50"/>
  <c r="A4494" i="50"/>
  <c r="A4493" i="50"/>
  <c r="A4492" i="50"/>
  <c r="A4491" i="50"/>
  <c r="A4490" i="50"/>
  <c r="A4489" i="50"/>
  <c r="A4488" i="50"/>
  <c r="A4487" i="50"/>
  <c r="A4486" i="50"/>
  <c r="A4485" i="50"/>
  <c r="A4484" i="50"/>
  <c r="A4483" i="50"/>
  <c r="A4482" i="50"/>
  <c r="A4481" i="50"/>
  <c r="A4480" i="50"/>
  <c r="A4479" i="50"/>
  <c r="A4478" i="50"/>
  <c r="A4477" i="50"/>
  <c r="A4476" i="50"/>
  <c r="A4475" i="50"/>
  <c r="A4474" i="50"/>
  <c r="A4473" i="50"/>
  <c r="A4472" i="50"/>
  <c r="A4471" i="50"/>
  <c r="A4470" i="50"/>
  <c r="A4469" i="50"/>
  <c r="A4468" i="50"/>
  <c r="A4467" i="50"/>
  <c r="A4466" i="50"/>
  <c r="A4465" i="50"/>
  <c r="A4464" i="50"/>
  <c r="A4463" i="50"/>
  <c r="A4462" i="50"/>
  <c r="A4461" i="50"/>
  <c r="A4460" i="50"/>
  <c r="A4459" i="50"/>
  <c r="A4458" i="50"/>
  <c r="A4457" i="50"/>
  <c r="A4456" i="50"/>
  <c r="A4455" i="50"/>
  <c r="A4454" i="50"/>
  <c r="A4453" i="50"/>
  <c r="A4452" i="50"/>
  <c r="A4451" i="50"/>
  <c r="A4450" i="50"/>
  <c r="A4449" i="50"/>
  <c r="A4448" i="50"/>
  <c r="A4447" i="50"/>
  <c r="A4446" i="50"/>
  <c r="A4445" i="50"/>
  <c r="A4444" i="50"/>
  <c r="A4443" i="50"/>
  <c r="A4442" i="50"/>
  <c r="A4441" i="50"/>
  <c r="A4440" i="50"/>
  <c r="A4439" i="50"/>
  <c r="A4438" i="50"/>
  <c r="A4437" i="50"/>
  <c r="A4436" i="50"/>
  <c r="A4435" i="50"/>
  <c r="A4434" i="50"/>
  <c r="A4433" i="50"/>
  <c r="A4432" i="50"/>
  <c r="A4431" i="50"/>
  <c r="A4430" i="50"/>
  <c r="A4429" i="50"/>
  <c r="A4428" i="50"/>
  <c r="A4427" i="50"/>
  <c r="A4426" i="50"/>
  <c r="A4425" i="50"/>
  <c r="A4424" i="50"/>
  <c r="A4423" i="50"/>
  <c r="A4422" i="50"/>
  <c r="A4421" i="50"/>
  <c r="A4420" i="50"/>
  <c r="A4419" i="50"/>
  <c r="A4418" i="50"/>
  <c r="A4417" i="50"/>
  <c r="A4416" i="50"/>
  <c r="A4415" i="50"/>
  <c r="A4414" i="50"/>
  <c r="A4413" i="50"/>
  <c r="A4412" i="50"/>
  <c r="A4411" i="50"/>
  <c r="A4410" i="50"/>
  <c r="A4409" i="50"/>
  <c r="A4408" i="50"/>
  <c r="A4407" i="50"/>
  <c r="A4406" i="50"/>
  <c r="A4405" i="50"/>
  <c r="A4404" i="50"/>
  <c r="A4403" i="50"/>
  <c r="A4402" i="50"/>
  <c r="A4401" i="50"/>
  <c r="A4400" i="50"/>
  <c r="A4399" i="50"/>
  <c r="A4398" i="50"/>
  <c r="A4397" i="50"/>
  <c r="A4396" i="50"/>
  <c r="A4395" i="50"/>
  <c r="A4394" i="50"/>
  <c r="A4393" i="50"/>
  <c r="A4392" i="50"/>
  <c r="A4391" i="50"/>
  <c r="A4390" i="50"/>
  <c r="A4389" i="50"/>
  <c r="A4388" i="50"/>
  <c r="A4387" i="50"/>
  <c r="A4386" i="50"/>
  <c r="A4385" i="50"/>
  <c r="A4384" i="50"/>
  <c r="A4383" i="50"/>
  <c r="A4382" i="50"/>
  <c r="A4381" i="50"/>
  <c r="A4380" i="50"/>
  <c r="A4379" i="50"/>
  <c r="A4378" i="50"/>
  <c r="A4377" i="50"/>
  <c r="A4376" i="50"/>
  <c r="A4375" i="50"/>
  <c r="A4374" i="50"/>
  <c r="A4373" i="50"/>
  <c r="A4372" i="50"/>
  <c r="A4371" i="50"/>
  <c r="A4370" i="50"/>
  <c r="A4369" i="50"/>
  <c r="A4368" i="50"/>
  <c r="A4367" i="50"/>
  <c r="A4366" i="50"/>
  <c r="A4365" i="50"/>
  <c r="A4364" i="50"/>
  <c r="A4363" i="50"/>
  <c r="A4362" i="50"/>
  <c r="A4361" i="50"/>
  <c r="A4360" i="50"/>
  <c r="A4359" i="50"/>
  <c r="A4358" i="50"/>
  <c r="A4357" i="50"/>
  <c r="A4356" i="50"/>
  <c r="A4355" i="50"/>
  <c r="A4354" i="50"/>
  <c r="A4353" i="50"/>
  <c r="A4352" i="50"/>
  <c r="A4351" i="50"/>
  <c r="A4350" i="50"/>
  <c r="A4349" i="50"/>
  <c r="A4348" i="50"/>
  <c r="A4347" i="50"/>
  <c r="A4346" i="50"/>
  <c r="A4345" i="50"/>
  <c r="A4344" i="50"/>
  <c r="A4343" i="50"/>
  <c r="A4342" i="50"/>
  <c r="A4341" i="50"/>
  <c r="A4340" i="50"/>
  <c r="A4339" i="50"/>
  <c r="A4338" i="50"/>
  <c r="A4337" i="50"/>
  <c r="A4336" i="50"/>
  <c r="A4335" i="50"/>
  <c r="A4334" i="50"/>
  <c r="A4333" i="50"/>
  <c r="A4332" i="50"/>
  <c r="A4331" i="50"/>
  <c r="A4330" i="50"/>
  <c r="A4329" i="50"/>
  <c r="A4328" i="50"/>
  <c r="A4327" i="50"/>
  <c r="A4326" i="50"/>
  <c r="A4325" i="50"/>
  <c r="A4324" i="50"/>
  <c r="A4323" i="50"/>
  <c r="A4322" i="50"/>
  <c r="A4321" i="50"/>
  <c r="A4320" i="50"/>
  <c r="A4319" i="50"/>
  <c r="A4318" i="50"/>
  <c r="A4317" i="50"/>
  <c r="A4316" i="50"/>
  <c r="A4315" i="50"/>
  <c r="A4314" i="50"/>
  <c r="A4313" i="50"/>
  <c r="A4312" i="50"/>
  <c r="A4311" i="50"/>
  <c r="A4310" i="50"/>
  <c r="A4309" i="50"/>
  <c r="A4308" i="50"/>
  <c r="A4307" i="50"/>
  <c r="A4306" i="50"/>
  <c r="A4305" i="50"/>
  <c r="A4304" i="50"/>
  <c r="A4303" i="50"/>
  <c r="A4302" i="50"/>
  <c r="A4301" i="50"/>
  <c r="A4300" i="50"/>
  <c r="A4299" i="50"/>
  <c r="A4298" i="50"/>
  <c r="A4297" i="50"/>
  <c r="A4296" i="50"/>
  <c r="A4295" i="50"/>
  <c r="A4294" i="50"/>
  <c r="A4293" i="50"/>
  <c r="A4292" i="50"/>
  <c r="A4291" i="50"/>
  <c r="A4290" i="50"/>
  <c r="A4289" i="50"/>
  <c r="A4288" i="50"/>
  <c r="A4287" i="50"/>
  <c r="A4286" i="50"/>
  <c r="A4285" i="50"/>
  <c r="A4284" i="50"/>
  <c r="A4283" i="50"/>
  <c r="A4282" i="50"/>
  <c r="A4281" i="50"/>
  <c r="A4280" i="50"/>
  <c r="A4279" i="50"/>
  <c r="A4278" i="50"/>
  <c r="A4277" i="50"/>
  <c r="A4276" i="50"/>
  <c r="A4275" i="50"/>
  <c r="A4274" i="50"/>
  <c r="A4273" i="50"/>
  <c r="A4272" i="50"/>
  <c r="A4271" i="50"/>
  <c r="A4270" i="50"/>
  <c r="A4269" i="50"/>
  <c r="A4268" i="50"/>
  <c r="A4267" i="50"/>
  <c r="A4266" i="50"/>
  <c r="A4265" i="50"/>
  <c r="A4264" i="50"/>
  <c r="A4263" i="50"/>
  <c r="A4262" i="50"/>
  <c r="A4261" i="50"/>
  <c r="A4260" i="50"/>
  <c r="A4259" i="50"/>
  <c r="A4258" i="50"/>
  <c r="A4257" i="50"/>
  <c r="A4256" i="50"/>
  <c r="A4255" i="50"/>
  <c r="A4254" i="50"/>
  <c r="A4253" i="50"/>
  <c r="A4252" i="50"/>
  <c r="A4251" i="50"/>
  <c r="A4250" i="50"/>
  <c r="A4249" i="50"/>
  <c r="A4248" i="50"/>
  <c r="A4247" i="50"/>
  <c r="A4246" i="50"/>
  <c r="A4245" i="50"/>
  <c r="A4244" i="50"/>
  <c r="A4243" i="50"/>
  <c r="A4242" i="50"/>
  <c r="A4241" i="50"/>
  <c r="A4240" i="50"/>
  <c r="A4239" i="50"/>
  <c r="A4238" i="50"/>
  <c r="A4237" i="50"/>
  <c r="A4236" i="50"/>
  <c r="A4235" i="50"/>
  <c r="A4234" i="50"/>
  <c r="A4233" i="50"/>
  <c r="A4232" i="50"/>
  <c r="A4231" i="50"/>
  <c r="A4230" i="50"/>
  <c r="A4229" i="50"/>
  <c r="A4228" i="50"/>
  <c r="A4227" i="50"/>
  <c r="A4226" i="50"/>
  <c r="A4225" i="50"/>
  <c r="A4224" i="50"/>
  <c r="A4223" i="50"/>
  <c r="A4222" i="50"/>
  <c r="A4221" i="50"/>
  <c r="A4220" i="50"/>
  <c r="A4219" i="50"/>
  <c r="A4218" i="50"/>
  <c r="A4217" i="50"/>
  <c r="A4216" i="50"/>
  <c r="A4215" i="50"/>
  <c r="A4214" i="50"/>
  <c r="A4213" i="50"/>
  <c r="A4212" i="50"/>
  <c r="A4211" i="50"/>
  <c r="A4210" i="50"/>
  <c r="A4209" i="50"/>
  <c r="A4208" i="50"/>
  <c r="A4207" i="50"/>
  <c r="A4206" i="50"/>
  <c r="A4205" i="50"/>
  <c r="A4204" i="50"/>
  <c r="A4203" i="50"/>
  <c r="A4202" i="50"/>
  <c r="A4201" i="50"/>
  <c r="A4200" i="50"/>
  <c r="A4199" i="50"/>
  <c r="A4198" i="50"/>
  <c r="A4197" i="50"/>
  <c r="A4196" i="50"/>
  <c r="A4195" i="50"/>
  <c r="A4194" i="50"/>
  <c r="A4193" i="50"/>
  <c r="A4192" i="50"/>
  <c r="A4191" i="50"/>
  <c r="A4190" i="50"/>
  <c r="A4189" i="50"/>
  <c r="A4188" i="50"/>
  <c r="A4187" i="50"/>
  <c r="A4186" i="50"/>
  <c r="A4185" i="50"/>
  <c r="A4184" i="50"/>
  <c r="A4183" i="50"/>
  <c r="A4182" i="50"/>
  <c r="A4181" i="50"/>
  <c r="A4180" i="50"/>
  <c r="A4179" i="50"/>
  <c r="A4178" i="50"/>
  <c r="A4177" i="50"/>
  <c r="A4176" i="50"/>
  <c r="A4175" i="50"/>
  <c r="A4174" i="50"/>
  <c r="A4173" i="50"/>
  <c r="A4172" i="50"/>
  <c r="A4171" i="50"/>
  <c r="A4170" i="50"/>
  <c r="A4169" i="50"/>
  <c r="A4168" i="50"/>
  <c r="A4167" i="50"/>
  <c r="A4166" i="50"/>
  <c r="A4165" i="50"/>
  <c r="A4164" i="50"/>
  <c r="A4163" i="50"/>
  <c r="A4162" i="50"/>
  <c r="A4161" i="50"/>
  <c r="A4160" i="50"/>
  <c r="A4159" i="50"/>
  <c r="A4158" i="50"/>
  <c r="A4157" i="50"/>
  <c r="A4156" i="50"/>
  <c r="A4155" i="50"/>
  <c r="A4154" i="50"/>
  <c r="A4153" i="50"/>
  <c r="A4152" i="50"/>
  <c r="A4151" i="50"/>
  <c r="A4150" i="50"/>
  <c r="A4149" i="50"/>
  <c r="A4148" i="50"/>
  <c r="A4147" i="50"/>
  <c r="A4146" i="50"/>
  <c r="A4145" i="50"/>
  <c r="A4144" i="50"/>
  <c r="A4143" i="50"/>
  <c r="A4142" i="50"/>
  <c r="A4141" i="50"/>
  <c r="A4140" i="50"/>
  <c r="A4139" i="50"/>
  <c r="A4138" i="50"/>
  <c r="A4137" i="50"/>
  <c r="A4136" i="50"/>
  <c r="A4135" i="50"/>
  <c r="A4134" i="50"/>
  <c r="A4133" i="50"/>
  <c r="A4132" i="50"/>
  <c r="A4131" i="50"/>
  <c r="A4130" i="50"/>
  <c r="A4129" i="50"/>
  <c r="A4128" i="50"/>
  <c r="A4127" i="50"/>
  <c r="A4126" i="50"/>
  <c r="A4125" i="50"/>
  <c r="A4124" i="50"/>
  <c r="A4123" i="50"/>
  <c r="A4122" i="50"/>
  <c r="A4121" i="50"/>
  <c r="A4120" i="50"/>
  <c r="A4119" i="50"/>
  <c r="A4118" i="50"/>
  <c r="A4117" i="50"/>
  <c r="A4116" i="50"/>
  <c r="A4115" i="50"/>
  <c r="A4114" i="50"/>
  <c r="A4113" i="50"/>
  <c r="A4112" i="50"/>
  <c r="A4111" i="50"/>
  <c r="A4110" i="50"/>
  <c r="A4109" i="50"/>
  <c r="A4108" i="50"/>
  <c r="A4107" i="50"/>
  <c r="A4106" i="50"/>
  <c r="A4105" i="50"/>
  <c r="A4104" i="50"/>
  <c r="A4103" i="50"/>
  <c r="A4102" i="50"/>
  <c r="A4101" i="50"/>
  <c r="A4100" i="50"/>
  <c r="A4099" i="50"/>
  <c r="A4098" i="50"/>
  <c r="A4097" i="50"/>
  <c r="A4096" i="50"/>
  <c r="A4095" i="50"/>
  <c r="A4094" i="50"/>
  <c r="A4093" i="50"/>
  <c r="A4092" i="50"/>
  <c r="A4091" i="50"/>
  <c r="A4090" i="50"/>
  <c r="A4089" i="50"/>
  <c r="A4088" i="50"/>
  <c r="A4087" i="50"/>
  <c r="A4086" i="50"/>
  <c r="A4085" i="50"/>
  <c r="A4084" i="50"/>
  <c r="A4083" i="50"/>
  <c r="A4082" i="50"/>
  <c r="A4081" i="50"/>
  <c r="A4080" i="50"/>
  <c r="A4079" i="50"/>
  <c r="A4078" i="50"/>
  <c r="A4077" i="50"/>
  <c r="A4076" i="50"/>
  <c r="A4075" i="50"/>
  <c r="A4074" i="50"/>
  <c r="A4073" i="50"/>
  <c r="A4072" i="50"/>
  <c r="A4071" i="50"/>
  <c r="A4070" i="50"/>
  <c r="A4069" i="50"/>
  <c r="A4068" i="50"/>
  <c r="A4067" i="50"/>
  <c r="A4066" i="50"/>
  <c r="A4065" i="50"/>
  <c r="A4064" i="50"/>
  <c r="A4063" i="50"/>
  <c r="A4062" i="50"/>
  <c r="A4061" i="50"/>
  <c r="A4060" i="50"/>
  <c r="A4059" i="50"/>
  <c r="A4058" i="50"/>
  <c r="A4057" i="50"/>
  <c r="A4056" i="50"/>
  <c r="A4055" i="50"/>
  <c r="A4054" i="50"/>
  <c r="A4053" i="50"/>
  <c r="A4052" i="50"/>
  <c r="A4051" i="50"/>
  <c r="A4050" i="50"/>
  <c r="A4049" i="50"/>
  <c r="A4048" i="50"/>
  <c r="A4047" i="50"/>
  <c r="A4046" i="50"/>
  <c r="A4045" i="50"/>
  <c r="A4044" i="50"/>
  <c r="A4043" i="50"/>
  <c r="A4042" i="50"/>
  <c r="A4041" i="50"/>
  <c r="A4040" i="50"/>
  <c r="A4039" i="50"/>
  <c r="A4038" i="50"/>
  <c r="A4037" i="50"/>
  <c r="A4036" i="50"/>
  <c r="A4035" i="50"/>
  <c r="A4034" i="50"/>
  <c r="A4033" i="50"/>
  <c r="A4032" i="50"/>
  <c r="A4031" i="50"/>
  <c r="A4030" i="50"/>
  <c r="A4029" i="50"/>
  <c r="A4028" i="50"/>
  <c r="A4027" i="50"/>
  <c r="A4026" i="50"/>
  <c r="A4025" i="50"/>
  <c r="A4024" i="50"/>
  <c r="A4023" i="50"/>
  <c r="A4022" i="50"/>
  <c r="A4021" i="50"/>
  <c r="A4020" i="50"/>
  <c r="A4019" i="50"/>
  <c r="A4018" i="50"/>
  <c r="A4017" i="50"/>
  <c r="A4016" i="50"/>
  <c r="A4015" i="50"/>
  <c r="A4014" i="50"/>
  <c r="A4013" i="50"/>
  <c r="A4012" i="50"/>
  <c r="A4011" i="50"/>
  <c r="A4010" i="50"/>
  <c r="A4009" i="50"/>
  <c r="A4008" i="50"/>
  <c r="A4007" i="50"/>
  <c r="A4006" i="50"/>
  <c r="A4005" i="50"/>
  <c r="A4004" i="50"/>
  <c r="A4003" i="50"/>
  <c r="A4002" i="50"/>
  <c r="A4001" i="50"/>
  <c r="A4000" i="50"/>
  <c r="A3999" i="50"/>
  <c r="A3998" i="50"/>
  <c r="A3997" i="50"/>
  <c r="A3996" i="50"/>
  <c r="A3995" i="50"/>
  <c r="A3994" i="50"/>
  <c r="A3993" i="50"/>
  <c r="A3992" i="50"/>
  <c r="A3991" i="50"/>
  <c r="A3990" i="50"/>
  <c r="A3989" i="50"/>
  <c r="A3988" i="50"/>
  <c r="A3987" i="50"/>
  <c r="A3986" i="50"/>
  <c r="A3985" i="50"/>
  <c r="A3984" i="50"/>
  <c r="A3983" i="50"/>
  <c r="A3982" i="50"/>
  <c r="A3981" i="50"/>
  <c r="A3980" i="50"/>
  <c r="A3979" i="50"/>
  <c r="A3978" i="50"/>
  <c r="A3977" i="50"/>
  <c r="A3976" i="50"/>
  <c r="A3975" i="50"/>
  <c r="A3974" i="50"/>
  <c r="A3973" i="50"/>
  <c r="A3972" i="50"/>
  <c r="A3971" i="50"/>
  <c r="A3970" i="50"/>
  <c r="A3969" i="50"/>
  <c r="A3968" i="50"/>
  <c r="A3967" i="50"/>
  <c r="A3966" i="50"/>
  <c r="A3965" i="50"/>
  <c r="A3964" i="50"/>
  <c r="A3963" i="50"/>
  <c r="A3962" i="50"/>
  <c r="A3961" i="50"/>
  <c r="A3960" i="50"/>
  <c r="A3959" i="50"/>
  <c r="A3958" i="50"/>
  <c r="A3957" i="50"/>
  <c r="A3956" i="50"/>
  <c r="A3955" i="50"/>
  <c r="A3954" i="50"/>
  <c r="A3953" i="50"/>
  <c r="A3952" i="50"/>
  <c r="A3951" i="50"/>
  <c r="A3950" i="50"/>
  <c r="A3949" i="50"/>
  <c r="A3948" i="50"/>
  <c r="A3947" i="50"/>
  <c r="A3946" i="50"/>
  <c r="A3945" i="50"/>
  <c r="A3944" i="50"/>
  <c r="A3943" i="50"/>
  <c r="A3942" i="50"/>
  <c r="A3941" i="50"/>
  <c r="A3940" i="50"/>
  <c r="A3939" i="50"/>
  <c r="A3938" i="50"/>
  <c r="A3937" i="50"/>
  <c r="A3936" i="50"/>
  <c r="A3935" i="50"/>
  <c r="A3934" i="50"/>
  <c r="A3933" i="50"/>
  <c r="A3932" i="50"/>
  <c r="A3931" i="50"/>
  <c r="A3930" i="50"/>
  <c r="A3929" i="50"/>
  <c r="A3928" i="50"/>
  <c r="A3927" i="50"/>
  <c r="A3926" i="50"/>
  <c r="A3925" i="50"/>
  <c r="A3924" i="50"/>
  <c r="A3923" i="50"/>
  <c r="A3922" i="50"/>
  <c r="A3921" i="50"/>
  <c r="A3920" i="50"/>
  <c r="A3919" i="50"/>
  <c r="A3918" i="50"/>
  <c r="A3917" i="50"/>
  <c r="A3916" i="50"/>
  <c r="A3915" i="50"/>
  <c r="A3914" i="50"/>
  <c r="A3913" i="50"/>
  <c r="A3912" i="50"/>
  <c r="A3911" i="50"/>
  <c r="A3910" i="50"/>
  <c r="A3909" i="50"/>
  <c r="A3908" i="50"/>
  <c r="A3907" i="50"/>
  <c r="A3906" i="50"/>
  <c r="A3905" i="50"/>
  <c r="A3904" i="50"/>
  <c r="A3903" i="50"/>
  <c r="A3902" i="50"/>
  <c r="A3901" i="50"/>
  <c r="A3900" i="50"/>
  <c r="A3899" i="50"/>
  <c r="A3898" i="50"/>
  <c r="A3897" i="50"/>
  <c r="A3896" i="50"/>
  <c r="A3895" i="50"/>
  <c r="A3894" i="50"/>
  <c r="A3893" i="50"/>
  <c r="A3892" i="50"/>
  <c r="A3891" i="50"/>
  <c r="A3890" i="50"/>
  <c r="A3889" i="50"/>
  <c r="A3888" i="50"/>
  <c r="A3887" i="50"/>
  <c r="A3886" i="50"/>
  <c r="A3885" i="50"/>
  <c r="A3884" i="50"/>
  <c r="A3883" i="50"/>
  <c r="A3882" i="50"/>
  <c r="A3881" i="50"/>
  <c r="A3880" i="50"/>
  <c r="A3879" i="50"/>
  <c r="A3878" i="50"/>
  <c r="A3877" i="50"/>
  <c r="A3876" i="50"/>
  <c r="A3875" i="50"/>
  <c r="A3874" i="50"/>
  <c r="A3873" i="50"/>
  <c r="A3872" i="50"/>
  <c r="A3871" i="50"/>
  <c r="A3870" i="50"/>
  <c r="A3869" i="50"/>
  <c r="A3868" i="50"/>
  <c r="A3867" i="50"/>
  <c r="A3866" i="50"/>
  <c r="A3865" i="50"/>
  <c r="A3864" i="50"/>
  <c r="A3863" i="50"/>
  <c r="A3862" i="50"/>
  <c r="A3861" i="50"/>
  <c r="A3860" i="50"/>
  <c r="A3859" i="50"/>
  <c r="A3858" i="50"/>
  <c r="A3857" i="50"/>
  <c r="A3856" i="50"/>
  <c r="A3855" i="50"/>
  <c r="A3854" i="50"/>
  <c r="A3853" i="50"/>
  <c r="A3852" i="50"/>
  <c r="A3851" i="50"/>
  <c r="A3850" i="50"/>
  <c r="A3849" i="50"/>
  <c r="A3848" i="50"/>
  <c r="A3847" i="50"/>
  <c r="A3846" i="50"/>
  <c r="A3845" i="50"/>
  <c r="A3844" i="50"/>
  <c r="A3843" i="50"/>
  <c r="A3842" i="50"/>
  <c r="A3841" i="50"/>
  <c r="A3840" i="50"/>
  <c r="A3839" i="50"/>
  <c r="A3838" i="50"/>
  <c r="A3837" i="50"/>
  <c r="A3836" i="50"/>
  <c r="A3835" i="50"/>
  <c r="A3834" i="50"/>
  <c r="A3833" i="50"/>
  <c r="A3832" i="50"/>
  <c r="A3831" i="50"/>
  <c r="A3830" i="50"/>
  <c r="A3829" i="50"/>
  <c r="A3828" i="50"/>
  <c r="A3827" i="50"/>
  <c r="A3826" i="50"/>
  <c r="A3825" i="50"/>
  <c r="A3824" i="50"/>
  <c r="A3823" i="50"/>
  <c r="A3822" i="50"/>
  <c r="A3821" i="50"/>
  <c r="A3820" i="50"/>
  <c r="A3819" i="50"/>
  <c r="A3818" i="50"/>
  <c r="A3817" i="50"/>
  <c r="A3816" i="50"/>
  <c r="A3815" i="50"/>
  <c r="A3814" i="50"/>
  <c r="A3813" i="50"/>
  <c r="A3812" i="50"/>
  <c r="A3811" i="50"/>
  <c r="A3810" i="50"/>
  <c r="A3809" i="50"/>
  <c r="A3808" i="50"/>
  <c r="A3807" i="50"/>
  <c r="A3806" i="50"/>
  <c r="A3805" i="50"/>
  <c r="A3804" i="50"/>
  <c r="A3803" i="50"/>
  <c r="A3802" i="50"/>
  <c r="A3801" i="50"/>
  <c r="A3800" i="50"/>
  <c r="A3799" i="50"/>
  <c r="A3798" i="50"/>
  <c r="A3797" i="50"/>
  <c r="A3796" i="50"/>
  <c r="A3795" i="50"/>
  <c r="A3794" i="50"/>
  <c r="A3793" i="50"/>
  <c r="A3792" i="50"/>
  <c r="A3791" i="50"/>
  <c r="A3790" i="50"/>
  <c r="A3789" i="50"/>
  <c r="A3788" i="50"/>
  <c r="A3787" i="50"/>
  <c r="A3786" i="50"/>
  <c r="A3785" i="50"/>
  <c r="A3784" i="50"/>
  <c r="A3783" i="50"/>
  <c r="A3782" i="50"/>
  <c r="A3781" i="50"/>
  <c r="A3780" i="50"/>
  <c r="A3779" i="50"/>
  <c r="A3778" i="50"/>
  <c r="A3777" i="50"/>
  <c r="A3776" i="50"/>
  <c r="A3775" i="50"/>
  <c r="A3774" i="50"/>
  <c r="A3773" i="50"/>
  <c r="A3772" i="50"/>
  <c r="A3771" i="50"/>
  <c r="A3770" i="50"/>
  <c r="A3769" i="50"/>
  <c r="A3768" i="50"/>
  <c r="A3767" i="50"/>
  <c r="A3766" i="50"/>
  <c r="A3765" i="50"/>
  <c r="A3764" i="50"/>
  <c r="A3763" i="50"/>
  <c r="A3762" i="50"/>
  <c r="A3761" i="50"/>
  <c r="A3760" i="50"/>
  <c r="A3759" i="50"/>
  <c r="A3758" i="50"/>
  <c r="A3757" i="50"/>
  <c r="A3756" i="50"/>
  <c r="A3755" i="50"/>
  <c r="A3754" i="50"/>
  <c r="A3753" i="50"/>
  <c r="A3752" i="50"/>
  <c r="A3751" i="50"/>
  <c r="A3750" i="50"/>
  <c r="A3749" i="50"/>
  <c r="A3748" i="50"/>
  <c r="A3747" i="50"/>
  <c r="A3746" i="50"/>
  <c r="A3745" i="50"/>
  <c r="A3744" i="50"/>
  <c r="A3743" i="50"/>
  <c r="A3742" i="50"/>
  <c r="A3741" i="50"/>
  <c r="A3740" i="50"/>
  <c r="A3739" i="50"/>
  <c r="A3738" i="50"/>
  <c r="A3737" i="50"/>
  <c r="A3736" i="50"/>
  <c r="A3735" i="50"/>
  <c r="A3734" i="50"/>
  <c r="A3733" i="50"/>
  <c r="A3732" i="50"/>
  <c r="A3731" i="50"/>
  <c r="A3730" i="50"/>
  <c r="A3729" i="50"/>
  <c r="A3728" i="50"/>
  <c r="A3727" i="50"/>
  <c r="A3726" i="50"/>
  <c r="A3725" i="50"/>
  <c r="A3724" i="50"/>
  <c r="A3723" i="50"/>
  <c r="A3722" i="50"/>
  <c r="A3721" i="50"/>
  <c r="A3720" i="50"/>
  <c r="A3719" i="50"/>
  <c r="A3718" i="50"/>
  <c r="A3717" i="50"/>
  <c r="A3716" i="50"/>
  <c r="A3715" i="50"/>
  <c r="A3714" i="50"/>
  <c r="A3713" i="50"/>
  <c r="A3712" i="50"/>
  <c r="A3711" i="50"/>
  <c r="A3710" i="50"/>
  <c r="A3709" i="50"/>
  <c r="A3708" i="50"/>
  <c r="A3707" i="50"/>
  <c r="A3706" i="50"/>
  <c r="A3705" i="50"/>
  <c r="A3704" i="50"/>
  <c r="A3703" i="50"/>
  <c r="A3702" i="50"/>
  <c r="A3701" i="50"/>
  <c r="A3700" i="50"/>
  <c r="A3699" i="50"/>
  <c r="A3698" i="50"/>
  <c r="A3697" i="50"/>
  <c r="A3696" i="50"/>
  <c r="A3695" i="50"/>
  <c r="A3694" i="50"/>
  <c r="A3693" i="50"/>
  <c r="A3692" i="50"/>
  <c r="A3691" i="50"/>
  <c r="A3690" i="50"/>
  <c r="A3689" i="50"/>
  <c r="A3688" i="50"/>
  <c r="A3687" i="50"/>
  <c r="A3686" i="50"/>
  <c r="A3685" i="50"/>
  <c r="A3684" i="50"/>
  <c r="A3683" i="50"/>
  <c r="A3682" i="50"/>
  <c r="A3681" i="50"/>
  <c r="A3680" i="50"/>
  <c r="A3679" i="50"/>
  <c r="A3678" i="50"/>
  <c r="A3677" i="50"/>
  <c r="A3676" i="50"/>
  <c r="A3675" i="50"/>
  <c r="A3674" i="50"/>
  <c r="A3673" i="50"/>
  <c r="A3672" i="50"/>
  <c r="A3671" i="50"/>
  <c r="A3670" i="50"/>
  <c r="A3669" i="50"/>
  <c r="A3668" i="50"/>
  <c r="A3667" i="50"/>
  <c r="A3666" i="50"/>
  <c r="A3665" i="50"/>
  <c r="A3664" i="50"/>
  <c r="A3663" i="50"/>
  <c r="A3662" i="50"/>
  <c r="A3661" i="50"/>
  <c r="A3660" i="50"/>
  <c r="A3659" i="50"/>
  <c r="A3658" i="50"/>
  <c r="A3657" i="50"/>
  <c r="A3656" i="50"/>
  <c r="A3655" i="50"/>
  <c r="A3654" i="50"/>
  <c r="A3653" i="50"/>
  <c r="A3652" i="50"/>
  <c r="A3651" i="50"/>
  <c r="A3650" i="50"/>
  <c r="A3649" i="50"/>
  <c r="A3648" i="50"/>
  <c r="A3647" i="50"/>
  <c r="A3646" i="50"/>
  <c r="A3645" i="50"/>
  <c r="A3644" i="50"/>
  <c r="A3643" i="50"/>
  <c r="A3642" i="50"/>
  <c r="A3641" i="50"/>
  <c r="A3640" i="50"/>
  <c r="A3639" i="50"/>
  <c r="A3638" i="50"/>
  <c r="A3637" i="50"/>
  <c r="A3636" i="50"/>
  <c r="A3635" i="50"/>
  <c r="A3634" i="50"/>
  <c r="A3633" i="50"/>
  <c r="A3632" i="50"/>
  <c r="A3631" i="50"/>
  <c r="A3630" i="50"/>
  <c r="A3629" i="50"/>
  <c r="A3628" i="50"/>
  <c r="A3627" i="50"/>
  <c r="A3626" i="50"/>
  <c r="A3625" i="50"/>
  <c r="A3624" i="50"/>
  <c r="A3623" i="50"/>
  <c r="A3622" i="50"/>
  <c r="A3621" i="50"/>
  <c r="A3620" i="50"/>
  <c r="A3619" i="50"/>
  <c r="A3618" i="50"/>
  <c r="A3617" i="50"/>
  <c r="A3616" i="50"/>
  <c r="A3615" i="50"/>
  <c r="A3614" i="50"/>
  <c r="A3613" i="50"/>
  <c r="A3612" i="50"/>
  <c r="A3611" i="50"/>
  <c r="A3610" i="50"/>
  <c r="A3609" i="50"/>
  <c r="A3608" i="50"/>
  <c r="A3607" i="50"/>
  <c r="A3606" i="50"/>
  <c r="A3605" i="50"/>
  <c r="A3604" i="50"/>
  <c r="A3603" i="50"/>
  <c r="A3602" i="50"/>
  <c r="A3601" i="50"/>
  <c r="A3600" i="50"/>
  <c r="A3599" i="50"/>
  <c r="A3598" i="50"/>
  <c r="A3597" i="50"/>
  <c r="A3596" i="50"/>
  <c r="A3595" i="50"/>
  <c r="A3594" i="50"/>
  <c r="A3593" i="50"/>
  <c r="A3592" i="50"/>
  <c r="A3591" i="50"/>
  <c r="A3590" i="50"/>
  <c r="A3589" i="50"/>
  <c r="A3588" i="50"/>
  <c r="A3587" i="50"/>
  <c r="A3586" i="50"/>
  <c r="A3585" i="50"/>
  <c r="A3584" i="50"/>
  <c r="A3583" i="50"/>
  <c r="A3582" i="50"/>
  <c r="A3581" i="50"/>
  <c r="A3580" i="50"/>
  <c r="A3579" i="50"/>
  <c r="A3578" i="50"/>
  <c r="A3577" i="50"/>
  <c r="A3576" i="50"/>
  <c r="A3575" i="50"/>
  <c r="A3574" i="50"/>
  <c r="A3573" i="50"/>
  <c r="A3572" i="50"/>
  <c r="A3571" i="50"/>
  <c r="A3570" i="50"/>
  <c r="A3569" i="50"/>
  <c r="A3568" i="50"/>
  <c r="A3567" i="50"/>
  <c r="A3566" i="50"/>
  <c r="A3565" i="50"/>
  <c r="A3564" i="50"/>
  <c r="A3563" i="50"/>
  <c r="A3562" i="50"/>
  <c r="A3561" i="50"/>
  <c r="A3560" i="50"/>
  <c r="A3559" i="50"/>
  <c r="A3558" i="50"/>
  <c r="A3557" i="50"/>
  <c r="A3556" i="50"/>
  <c r="A3555" i="50"/>
  <c r="A3554" i="50"/>
  <c r="A3553" i="50"/>
  <c r="A3552" i="50"/>
  <c r="A3551" i="50"/>
  <c r="A3550" i="50"/>
  <c r="A3549" i="50"/>
  <c r="A3548" i="50"/>
  <c r="A3547" i="50"/>
  <c r="A3546" i="50"/>
  <c r="A3545" i="50"/>
  <c r="A3544" i="50"/>
  <c r="A3543" i="50"/>
  <c r="A3542" i="50"/>
  <c r="A3541" i="50"/>
  <c r="A3540" i="50"/>
  <c r="A3539" i="50"/>
  <c r="A3538" i="50"/>
  <c r="A3537" i="50"/>
  <c r="A3536" i="50"/>
  <c r="A3535" i="50"/>
  <c r="A3534" i="50"/>
  <c r="A3533" i="50"/>
  <c r="A3532" i="50"/>
  <c r="A3531" i="50"/>
  <c r="A3530" i="50"/>
  <c r="A3529" i="50"/>
  <c r="A3528" i="50"/>
  <c r="A3527" i="50"/>
  <c r="A3526" i="50"/>
  <c r="A3525" i="50"/>
  <c r="A3524" i="50"/>
  <c r="A3523" i="50"/>
  <c r="A3522" i="50"/>
  <c r="A3521" i="50"/>
  <c r="A3520" i="50"/>
  <c r="A3519" i="50"/>
  <c r="A3518" i="50"/>
  <c r="A3517" i="50"/>
  <c r="A3516" i="50"/>
  <c r="A3515" i="50"/>
  <c r="A3514" i="50"/>
  <c r="A3513" i="50"/>
  <c r="A3512" i="50"/>
  <c r="A3511" i="50"/>
  <c r="A3510" i="50"/>
  <c r="A3509" i="50"/>
  <c r="A3508" i="50"/>
  <c r="A3507" i="50"/>
  <c r="A3506" i="50"/>
  <c r="A3505" i="50"/>
  <c r="A3504" i="50"/>
  <c r="A3503" i="50"/>
  <c r="A3502" i="50"/>
  <c r="A3501" i="50"/>
  <c r="A3500" i="50"/>
  <c r="A3499" i="50"/>
  <c r="A3498" i="50"/>
  <c r="A3497" i="50"/>
  <c r="A3496" i="50"/>
  <c r="A3495" i="50"/>
  <c r="A3494" i="50"/>
  <c r="A3493" i="50"/>
  <c r="A3492" i="50"/>
  <c r="A3491" i="50"/>
  <c r="A3490" i="50"/>
  <c r="A3489" i="50"/>
  <c r="A3488" i="50"/>
  <c r="A3487" i="50"/>
  <c r="A3486" i="50"/>
  <c r="A3485" i="50"/>
  <c r="A3484" i="50"/>
  <c r="A3483" i="50"/>
  <c r="A3482" i="50"/>
  <c r="A3481" i="50"/>
  <c r="A3480" i="50"/>
  <c r="A3479" i="50"/>
  <c r="A3478" i="50"/>
  <c r="A3477" i="50"/>
  <c r="A3476" i="50"/>
  <c r="A3475" i="50"/>
  <c r="A3474" i="50"/>
  <c r="A3473" i="50"/>
  <c r="A3472" i="50"/>
  <c r="A3471" i="50"/>
  <c r="A3470" i="50"/>
  <c r="A3469" i="50"/>
  <c r="A3468" i="50"/>
  <c r="A3467" i="50"/>
  <c r="A3466" i="50"/>
  <c r="A3465" i="50"/>
  <c r="A3464" i="50"/>
  <c r="A3463" i="50"/>
  <c r="A3462" i="50"/>
  <c r="A3461" i="50"/>
  <c r="A3460" i="50"/>
  <c r="A3459" i="50"/>
  <c r="A3458" i="50"/>
  <c r="A3457" i="50"/>
  <c r="A3456" i="50"/>
  <c r="A3455" i="50"/>
  <c r="A3454" i="50"/>
  <c r="A3453" i="50"/>
  <c r="A3452" i="50"/>
  <c r="A3451" i="50"/>
  <c r="A3450" i="50"/>
  <c r="A3449" i="50"/>
  <c r="A3448" i="50"/>
  <c r="A3447" i="50"/>
  <c r="A3446" i="50"/>
  <c r="A3445" i="50"/>
  <c r="A3444" i="50"/>
  <c r="A3443" i="50"/>
  <c r="A3442" i="50"/>
  <c r="A3441" i="50"/>
  <c r="A3440" i="50"/>
  <c r="A3439" i="50"/>
  <c r="A3438" i="50"/>
  <c r="A3437" i="50"/>
  <c r="A3436" i="50"/>
  <c r="A3435" i="50"/>
  <c r="A3434" i="50"/>
  <c r="A3433" i="50"/>
  <c r="A3432" i="50"/>
  <c r="A3431" i="50"/>
  <c r="A3430" i="50"/>
  <c r="A3429" i="50"/>
  <c r="A3428" i="50"/>
  <c r="A3427" i="50"/>
  <c r="A3426" i="50"/>
  <c r="A3425" i="50"/>
  <c r="A3424" i="50"/>
  <c r="A3423" i="50"/>
  <c r="A3422" i="50"/>
  <c r="A3421" i="50"/>
  <c r="A3420" i="50"/>
  <c r="A3419" i="50"/>
  <c r="A3418" i="50"/>
  <c r="A3417" i="50"/>
  <c r="A3416" i="50"/>
  <c r="A3415" i="50"/>
  <c r="A3414" i="50"/>
  <c r="A3413" i="50"/>
  <c r="A3412" i="50"/>
  <c r="A3411" i="50"/>
  <c r="A3410" i="50"/>
  <c r="A3409" i="50"/>
  <c r="A3408" i="50"/>
  <c r="A3407" i="50"/>
  <c r="A3406" i="50"/>
  <c r="A3405" i="50"/>
  <c r="A3404" i="50"/>
  <c r="A3403" i="50"/>
  <c r="A3402" i="50"/>
  <c r="A3401" i="50"/>
  <c r="A3400" i="50"/>
  <c r="A3399" i="50"/>
  <c r="A3398" i="50"/>
  <c r="A3397" i="50"/>
  <c r="A3396" i="50"/>
  <c r="A3395" i="50"/>
  <c r="A3394" i="50"/>
  <c r="A3393" i="50"/>
  <c r="A3392" i="50"/>
  <c r="A3391" i="50"/>
  <c r="A3390" i="50"/>
  <c r="A3389" i="50"/>
  <c r="A3388" i="50"/>
  <c r="A3387" i="50"/>
  <c r="A3386" i="50"/>
  <c r="A3385" i="50"/>
  <c r="A3384" i="50"/>
  <c r="A3383" i="50"/>
  <c r="A3382" i="50"/>
  <c r="A3381" i="50"/>
  <c r="A3380" i="50"/>
  <c r="A3379" i="50"/>
  <c r="A3378" i="50"/>
  <c r="A3377" i="50"/>
  <c r="A3376" i="50"/>
  <c r="A3375" i="50"/>
  <c r="A3374" i="50"/>
  <c r="A3373" i="50"/>
  <c r="A3372" i="50"/>
  <c r="A3371" i="50"/>
  <c r="A3370" i="50"/>
  <c r="A3369" i="50"/>
  <c r="A3368" i="50"/>
  <c r="A3367" i="50"/>
  <c r="A3366" i="50"/>
  <c r="A3365" i="50"/>
  <c r="A3364" i="50"/>
  <c r="A3363" i="50"/>
  <c r="A3362" i="50"/>
  <c r="A3361" i="50"/>
  <c r="A3360" i="50"/>
  <c r="A3359" i="50"/>
  <c r="A3358" i="50"/>
  <c r="A3357" i="50"/>
  <c r="A3356" i="50"/>
  <c r="A3355" i="50"/>
  <c r="A3354" i="50"/>
  <c r="A3353" i="50"/>
  <c r="A3352" i="50"/>
  <c r="A3351" i="50"/>
  <c r="A3350" i="50"/>
  <c r="A3349" i="50"/>
  <c r="A3348" i="50"/>
  <c r="A3347" i="50"/>
  <c r="A3346" i="50"/>
  <c r="A3345" i="50"/>
  <c r="A3344" i="50"/>
  <c r="A3343" i="50"/>
  <c r="A3342" i="50"/>
  <c r="A3341" i="50"/>
  <c r="A3340" i="50"/>
  <c r="A3339" i="50"/>
  <c r="A3338" i="50"/>
  <c r="A3337" i="50"/>
  <c r="A3336" i="50"/>
  <c r="A3335" i="50"/>
  <c r="A3334" i="50"/>
  <c r="A3333" i="50"/>
  <c r="A3332" i="50"/>
  <c r="A3331" i="50"/>
  <c r="A3330" i="50"/>
  <c r="A3329" i="50"/>
  <c r="A3328" i="50"/>
  <c r="A3327" i="50"/>
  <c r="A3326" i="50"/>
  <c r="A3325" i="50"/>
  <c r="A3324" i="50"/>
  <c r="A3323" i="50"/>
  <c r="A3322" i="50"/>
  <c r="A3321" i="50"/>
  <c r="A3320" i="50"/>
  <c r="A3319" i="50"/>
  <c r="A3318" i="50"/>
  <c r="A3317" i="50"/>
  <c r="A3316" i="50"/>
  <c r="A3315" i="50"/>
  <c r="A3314" i="50"/>
  <c r="A3313" i="50"/>
  <c r="A3312" i="50"/>
  <c r="A3311" i="50"/>
  <c r="A3310" i="50"/>
  <c r="A3309" i="50"/>
  <c r="A3308" i="50"/>
  <c r="A3307" i="50"/>
  <c r="A3306" i="50"/>
  <c r="A3305" i="50"/>
  <c r="A3304" i="50"/>
  <c r="A3303" i="50"/>
  <c r="A3302" i="50"/>
  <c r="A3301" i="50"/>
  <c r="A3300" i="50"/>
  <c r="A3299" i="50"/>
  <c r="A3298" i="50"/>
  <c r="A3297" i="50"/>
  <c r="A3296" i="50"/>
  <c r="A3295" i="50"/>
  <c r="A3294" i="50"/>
  <c r="A3293" i="50"/>
  <c r="A3292" i="50"/>
  <c r="A3291" i="50"/>
  <c r="A3290" i="50"/>
  <c r="A3289" i="50"/>
  <c r="A3288" i="50"/>
  <c r="A3287" i="50"/>
  <c r="A3286" i="50"/>
  <c r="A3285" i="50"/>
  <c r="A3284" i="50"/>
  <c r="A3283" i="50"/>
  <c r="A3282" i="50"/>
  <c r="A3281" i="50"/>
  <c r="A3280" i="50"/>
  <c r="A3279" i="50"/>
  <c r="A3278" i="50"/>
  <c r="A3277" i="50"/>
  <c r="A3276" i="50"/>
  <c r="A3275" i="50"/>
  <c r="A3274" i="50"/>
  <c r="A3273" i="50"/>
  <c r="A3272" i="50"/>
  <c r="A3271" i="50"/>
  <c r="A3270" i="50"/>
  <c r="A3269" i="50"/>
  <c r="A3268" i="50"/>
  <c r="A3267" i="50"/>
  <c r="A3266" i="50"/>
  <c r="A3265" i="50"/>
  <c r="A3264" i="50"/>
  <c r="A3263" i="50"/>
  <c r="A3262" i="50"/>
  <c r="A3261" i="50"/>
  <c r="A3260" i="50"/>
  <c r="A3259" i="50"/>
  <c r="A3258" i="50"/>
  <c r="A3257" i="50"/>
  <c r="A3256" i="50"/>
  <c r="A3255" i="50"/>
  <c r="A3254" i="50"/>
  <c r="A3253" i="50"/>
  <c r="A3252" i="50"/>
  <c r="A3251" i="50"/>
  <c r="A3250" i="50"/>
  <c r="A3249" i="50"/>
  <c r="A3248" i="50"/>
  <c r="A3247" i="50"/>
  <c r="A3246" i="50"/>
  <c r="A3245" i="50"/>
  <c r="A3244" i="50"/>
  <c r="A3243" i="50"/>
  <c r="A3242" i="50"/>
  <c r="A3241" i="50"/>
  <c r="A3240" i="50"/>
  <c r="A3239" i="50"/>
  <c r="A3238" i="50"/>
  <c r="A3237" i="50"/>
  <c r="A3236" i="50"/>
  <c r="A3235" i="50"/>
  <c r="A3234" i="50"/>
  <c r="A3233" i="50"/>
  <c r="A3232" i="50"/>
  <c r="A3231" i="50"/>
  <c r="A3230" i="50"/>
  <c r="A3229" i="50"/>
  <c r="A3228" i="50"/>
  <c r="A3227" i="50"/>
  <c r="A3226" i="50"/>
  <c r="A3225" i="50"/>
  <c r="A3224" i="50"/>
  <c r="A3223" i="50"/>
  <c r="A3222" i="50"/>
  <c r="A3221" i="50"/>
  <c r="A3220" i="50"/>
  <c r="A3219" i="50"/>
  <c r="A3218" i="50"/>
  <c r="A3217" i="50"/>
  <c r="A3216" i="50"/>
  <c r="A3215" i="50"/>
  <c r="A3214" i="50"/>
  <c r="A3213" i="50"/>
  <c r="A3212" i="50"/>
  <c r="A3211" i="50"/>
  <c r="A3210" i="50"/>
  <c r="A3209" i="50"/>
  <c r="A3208" i="50"/>
  <c r="A3207" i="50"/>
  <c r="A3206" i="50"/>
  <c r="A3205" i="50"/>
  <c r="A3204" i="50"/>
  <c r="A3203" i="50"/>
  <c r="A3202" i="50"/>
  <c r="A3201" i="50"/>
  <c r="A3200" i="50"/>
  <c r="A3199" i="50"/>
  <c r="A3198" i="50"/>
  <c r="A3197" i="50"/>
  <c r="A3196" i="50"/>
  <c r="A3195" i="50"/>
  <c r="A3194" i="50"/>
  <c r="A3193" i="50"/>
  <c r="A3192" i="50"/>
  <c r="A3191" i="50"/>
  <c r="A3190" i="50"/>
  <c r="A3189" i="50"/>
  <c r="A3188" i="50"/>
  <c r="A3187" i="50"/>
  <c r="A3186" i="50"/>
  <c r="A3185" i="50"/>
  <c r="A3184" i="50"/>
  <c r="A3183" i="50"/>
  <c r="A3182" i="50"/>
  <c r="A3181" i="50"/>
  <c r="A3180" i="50"/>
  <c r="A3179" i="50"/>
  <c r="A3178" i="50"/>
  <c r="A3177" i="50"/>
  <c r="A3176" i="50"/>
  <c r="A3175" i="50"/>
  <c r="A3174" i="50"/>
  <c r="A3173" i="50"/>
  <c r="A3172" i="50"/>
  <c r="A3171" i="50"/>
  <c r="A3170" i="50"/>
  <c r="A3169" i="50"/>
  <c r="A3168" i="50"/>
  <c r="A3167" i="50"/>
  <c r="A3166" i="50"/>
  <c r="A3165" i="50"/>
  <c r="A3164" i="50"/>
  <c r="A3163" i="50"/>
  <c r="A3162" i="50"/>
  <c r="A3161" i="50"/>
  <c r="A3160" i="50"/>
  <c r="A3159" i="50"/>
  <c r="A3158" i="50"/>
  <c r="A3157" i="50"/>
  <c r="A3156" i="50"/>
  <c r="A3155" i="50"/>
  <c r="A3154" i="50"/>
  <c r="A3153" i="50"/>
  <c r="A3152" i="50"/>
  <c r="A3151" i="50"/>
  <c r="A3150" i="50"/>
  <c r="A3149" i="50"/>
  <c r="A3148" i="50"/>
  <c r="A3147" i="50"/>
  <c r="A3146" i="50"/>
  <c r="A3145" i="50"/>
  <c r="A3144" i="50"/>
  <c r="A3143" i="50"/>
  <c r="A3142" i="50"/>
  <c r="A3141" i="50"/>
  <c r="A3140" i="50"/>
  <c r="A3139" i="50"/>
  <c r="A3138" i="50"/>
  <c r="A3137" i="50"/>
  <c r="A3136" i="50"/>
  <c r="A3135" i="50"/>
  <c r="A3134" i="50"/>
  <c r="A3133" i="50"/>
  <c r="A3132" i="50"/>
  <c r="A3131" i="50"/>
  <c r="A3130" i="50"/>
  <c r="A3129" i="50"/>
  <c r="A3128" i="50"/>
  <c r="A3127" i="50"/>
  <c r="A3126" i="50"/>
  <c r="A3125" i="50"/>
  <c r="A3124" i="50"/>
  <c r="A3123" i="50"/>
  <c r="A3122" i="50"/>
  <c r="A3121" i="50"/>
  <c r="A3120" i="50"/>
  <c r="A3119" i="50"/>
  <c r="A3118" i="50"/>
  <c r="A3117" i="50"/>
  <c r="A3116" i="50"/>
  <c r="A3115" i="50"/>
  <c r="A3114" i="50"/>
  <c r="A3113" i="50"/>
  <c r="A3112" i="50"/>
  <c r="A3111" i="50"/>
  <c r="A3110" i="50"/>
  <c r="A3109" i="50"/>
  <c r="A3108" i="50"/>
  <c r="A3107" i="50"/>
  <c r="A3106" i="50"/>
  <c r="A3105" i="50"/>
  <c r="A3104" i="50"/>
  <c r="A3103" i="50"/>
  <c r="A3102" i="50"/>
  <c r="A3101" i="50"/>
  <c r="A3100" i="50"/>
  <c r="A3099" i="50"/>
  <c r="A3098" i="50"/>
  <c r="A3097" i="50"/>
  <c r="A3096" i="50"/>
  <c r="A3095" i="50"/>
  <c r="A3094" i="50"/>
  <c r="A3093" i="50"/>
  <c r="A3092" i="50"/>
  <c r="A3091" i="50"/>
  <c r="A3090" i="50"/>
  <c r="A3089" i="50"/>
  <c r="A3088" i="50"/>
  <c r="A3087" i="50"/>
  <c r="A3086" i="50"/>
  <c r="A3085" i="50"/>
  <c r="A3084" i="50"/>
  <c r="A3083" i="50"/>
  <c r="A3082" i="50"/>
  <c r="A3081" i="50"/>
  <c r="A3080" i="50"/>
  <c r="A3079" i="50"/>
  <c r="A3078" i="50"/>
  <c r="A3077" i="50"/>
  <c r="A3076" i="50"/>
  <c r="A3075" i="50"/>
  <c r="A3074" i="50"/>
  <c r="A3073" i="50"/>
  <c r="A3072" i="50"/>
  <c r="A3071" i="50"/>
  <c r="A3070" i="50"/>
  <c r="A3069" i="50"/>
  <c r="A3068" i="50"/>
  <c r="A3067" i="50"/>
  <c r="A3066" i="50"/>
  <c r="A3065" i="50"/>
  <c r="A3064" i="50"/>
  <c r="A3063" i="50"/>
  <c r="A3062" i="50"/>
  <c r="A3061" i="50"/>
  <c r="A3060" i="50"/>
  <c r="A3059" i="50"/>
  <c r="A3058" i="50"/>
  <c r="A3057" i="50"/>
  <c r="A3056" i="50"/>
  <c r="A3055" i="50"/>
  <c r="A3054" i="50"/>
  <c r="A3053" i="50"/>
  <c r="A3052" i="50"/>
  <c r="A3051" i="50"/>
  <c r="A3050" i="50"/>
  <c r="A3049" i="50"/>
  <c r="A3048" i="50"/>
  <c r="A3047" i="50"/>
  <c r="A3046" i="50"/>
  <c r="A3045" i="50"/>
  <c r="A3044" i="50"/>
  <c r="A3043" i="50"/>
  <c r="A3042" i="50"/>
  <c r="A3041" i="50"/>
  <c r="A3040" i="50"/>
  <c r="A3039" i="50"/>
  <c r="A3038" i="50"/>
  <c r="A3037" i="50"/>
  <c r="A3036" i="50"/>
  <c r="A3035" i="50"/>
  <c r="A3034" i="50"/>
  <c r="A3033" i="50"/>
  <c r="A3032" i="50"/>
  <c r="A3031" i="50"/>
  <c r="A3030" i="50"/>
  <c r="A3029" i="50"/>
  <c r="A3028" i="50"/>
  <c r="A3027" i="50"/>
  <c r="A3026" i="50"/>
  <c r="A3025" i="50"/>
  <c r="A3024" i="50"/>
  <c r="A3023" i="50"/>
  <c r="A3022" i="50"/>
  <c r="A3021" i="50"/>
  <c r="A3020" i="50"/>
  <c r="A3019" i="50"/>
  <c r="A3018" i="50"/>
  <c r="A3017" i="50"/>
  <c r="A3016" i="50"/>
  <c r="A3013" i="50"/>
  <c r="A3012" i="50"/>
  <c r="A3011" i="50"/>
  <c r="A3010" i="50"/>
  <c r="A3009" i="50"/>
  <c r="A3008" i="50"/>
  <c r="A3007" i="50"/>
  <c r="A3006" i="50"/>
  <c r="A3005" i="50"/>
  <c r="A3004" i="50"/>
  <c r="A3003" i="50"/>
  <c r="A3002" i="50"/>
  <c r="A3001" i="50"/>
  <c r="A3000" i="50"/>
  <c r="A2999" i="50"/>
  <c r="A2998" i="50"/>
  <c r="A2997" i="50"/>
  <c r="A2996" i="50"/>
  <c r="A2995" i="50"/>
  <c r="A2994" i="50"/>
  <c r="A2993" i="50"/>
  <c r="A2992" i="50"/>
  <c r="A2991" i="50"/>
  <c r="A2990" i="50"/>
  <c r="A2989" i="50"/>
  <c r="A2988" i="50"/>
  <c r="A2987" i="50"/>
  <c r="A2986" i="50"/>
  <c r="A2985" i="50"/>
  <c r="A2984" i="50"/>
  <c r="A2983" i="50"/>
  <c r="A2982" i="50"/>
  <c r="A2981" i="50"/>
  <c r="A2980" i="50"/>
  <c r="A2979" i="50"/>
  <c r="A2978" i="50"/>
  <c r="A2977" i="50"/>
  <c r="A2976" i="50"/>
  <c r="A2975" i="50"/>
  <c r="A2974" i="50"/>
  <c r="A2973" i="50"/>
  <c r="A2972" i="50"/>
  <c r="A2971" i="50"/>
  <c r="A2970" i="50"/>
  <c r="A2969" i="50"/>
  <c r="A2968" i="50"/>
  <c r="A2967" i="50"/>
  <c r="A2966" i="50"/>
  <c r="A2965" i="50"/>
  <c r="A2964" i="50"/>
  <c r="A2963" i="50"/>
  <c r="A2962" i="50"/>
  <c r="A2961" i="50"/>
  <c r="A2960" i="50"/>
  <c r="A2959" i="50"/>
  <c r="A2958" i="50"/>
  <c r="A2957" i="50"/>
  <c r="A2956" i="50"/>
  <c r="A2955" i="50"/>
  <c r="A2954" i="50"/>
  <c r="A2953" i="50"/>
  <c r="A2952" i="50"/>
  <c r="A2951" i="50"/>
  <c r="A2950" i="50"/>
  <c r="A2949" i="50"/>
  <c r="A2948" i="50"/>
  <c r="A2947" i="50"/>
  <c r="A2946" i="50"/>
  <c r="A2945" i="50"/>
  <c r="A2944" i="50"/>
  <c r="A2943" i="50"/>
  <c r="A2942" i="50"/>
  <c r="A2941" i="50"/>
  <c r="A2940" i="50"/>
  <c r="A2939" i="50"/>
  <c r="A2938" i="50"/>
  <c r="A2937" i="50"/>
  <c r="A2936" i="50"/>
  <c r="A2935" i="50"/>
  <c r="A2934" i="50"/>
  <c r="A2933" i="50"/>
  <c r="A2932" i="50"/>
  <c r="A2931" i="50"/>
  <c r="A2930" i="50"/>
  <c r="A2929" i="50"/>
  <c r="A2928" i="50"/>
  <c r="A2927" i="50"/>
  <c r="A2926" i="50"/>
  <c r="A2925" i="50"/>
  <c r="A2924" i="50"/>
  <c r="A2923" i="50"/>
  <c r="A2922" i="50"/>
  <c r="A2921" i="50"/>
  <c r="A2920" i="50"/>
  <c r="A2919" i="50"/>
  <c r="A2918" i="50"/>
  <c r="A2917" i="50"/>
  <c r="A2916" i="50"/>
  <c r="A2915" i="50"/>
  <c r="A2914" i="50"/>
  <c r="A2913" i="50"/>
  <c r="A2912" i="50"/>
  <c r="A2911" i="50"/>
  <c r="A2910" i="50"/>
  <c r="A2909" i="50"/>
  <c r="A2908" i="50"/>
  <c r="A2907" i="50"/>
  <c r="A2906" i="50"/>
  <c r="A2905" i="50"/>
  <c r="A2904" i="50"/>
  <c r="A2903" i="50"/>
  <c r="A2902" i="50"/>
  <c r="A2901" i="50"/>
  <c r="A2900" i="50"/>
  <c r="A2899" i="50"/>
  <c r="A2898" i="50"/>
  <c r="A2897" i="50"/>
  <c r="A2896" i="50"/>
  <c r="A2895" i="50"/>
  <c r="A2894" i="50"/>
  <c r="A2893" i="50"/>
  <c r="A2892" i="50"/>
  <c r="A2891" i="50"/>
  <c r="A2890" i="50"/>
  <c r="A2889" i="50"/>
  <c r="A2888" i="50"/>
  <c r="A2887" i="50"/>
  <c r="A2886" i="50"/>
  <c r="A2885" i="50"/>
  <c r="A2884" i="50"/>
  <c r="A2883" i="50"/>
  <c r="A2882" i="50"/>
  <c r="A2881" i="50"/>
  <c r="A2880" i="50"/>
  <c r="A2879" i="50"/>
  <c r="A2878" i="50"/>
  <c r="A2877" i="50"/>
  <c r="A2876" i="50"/>
  <c r="A2875" i="50"/>
  <c r="A2874" i="50"/>
  <c r="A2873" i="50"/>
  <c r="A2872" i="50"/>
  <c r="A2871" i="50"/>
  <c r="A2870" i="50"/>
  <c r="A2869" i="50"/>
  <c r="A2868" i="50"/>
  <c r="A2867" i="50"/>
  <c r="A2866" i="50"/>
  <c r="A2865" i="50"/>
  <c r="A2864" i="50"/>
  <c r="A2863" i="50"/>
  <c r="A2862" i="50"/>
  <c r="A2861" i="50"/>
  <c r="A2860" i="50"/>
  <c r="A2859" i="50"/>
  <c r="A2858" i="50"/>
  <c r="A2857" i="50"/>
  <c r="A2856" i="50"/>
  <c r="A2855" i="50"/>
  <c r="A2854" i="50"/>
  <c r="A2853" i="50"/>
  <c r="A2852" i="50"/>
  <c r="A2851" i="50"/>
  <c r="A2850" i="50"/>
  <c r="A2849" i="50"/>
  <c r="A2848" i="50"/>
  <c r="A2847" i="50"/>
  <c r="A2846" i="50"/>
  <c r="A2845" i="50"/>
  <c r="A2844" i="50"/>
  <c r="A2843" i="50"/>
  <c r="A2842" i="50"/>
  <c r="A2841" i="50"/>
  <c r="A2840" i="50"/>
  <c r="A2839" i="50"/>
  <c r="A2838" i="50"/>
  <c r="A2837" i="50"/>
  <c r="A2836" i="50"/>
  <c r="A2835" i="50"/>
  <c r="A2834" i="50"/>
  <c r="A2833" i="50"/>
  <c r="A2832" i="50"/>
  <c r="A2831" i="50"/>
  <c r="A2830" i="50"/>
  <c r="A2829" i="50"/>
  <c r="A2828" i="50"/>
  <c r="A2827" i="50"/>
  <c r="A2826" i="50"/>
  <c r="A2825" i="50"/>
  <c r="A2824" i="50"/>
  <c r="A2823" i="50"/>
  <c r="A2822" i="50"/>
  <c r="A2821" i="50"/>
  <c r="A2820" i="50"/>
  <c r="A2819" i="50"/>
  <c r="A2818" i="50"/>
  <c r="A2817" i="50"/>
  <c r="A2816" i="50"/>
  <c r="A2815" i="50"/>
  <c r="A2814" i="50"/>
  <c r="A2813" i="50"/>
  <c r="A2812" i="50"/>
  <c r="A2811" i="50"/>
  <c r="A2810" i="50"/>
  <c r="A2809" i="50"/>
  <c r="A2808" i="50"/>
  <c r="A2807" i="50"/>
  <c r="A2806" i="50"/>
  <c r="A2805" i="50"/>
  <c r="A2804" i="50"/>
  <c r="A2803" i="50"/>
  <c r="A2802" i="50"/>
  <c r="A2801" i="50"/>
  <c r="A2800" i="50"/>
  <c r="A2799" i="50"/>
  <c r="A2798" i="50"/>
  <c r="A2797" i="50"/>
  <c r="A2796" i="50"/>
  <c r="A2795" i="50"/>
  <c r="A2794" i="50"/>
  <c r="A2793" i="50"/>
  <c r="A2792" i="50"/>
  <c r="A2791" i="50"/>
  <c r="A2790" i="50"/>
  <c r="A2789" i="50"/>
  <c r="A2788" i="50"/>
  <c r="A2787" i="50"/>
  <c r="A2786" i="50"/>
  <c r="A2785" i="50"/>
  <c r="A2784" i="50"/>
  <c r="A2783" i="50"/>
  <c r="A2782" i="50"/>
  <c r="A2781" i="50"/>
  <c r="A2780" i="50"/>
  <c r="A2779" i="50"/>
  <c r="A2778" i="50"/>
  <c r="A2777" i="50"/>
  <c r="A2776" i="50"/>
  <c r="A2775" i="50"/>
  <c r="A2774" i="50"/>
  <c r="A2773" i="50"/>
  <c r="A2772" i="50"/>
  <c r="A2771" i="50"/>
  <c r="A2770" i="50"/>
  <c r="A2769" i="50"/>
  <c r="A2768" i="50"/>
  <c r="A2767" i="50"/>
  <c r="A2766" i="50"/>
  <c r="A2765" i="50"/>
  <c r="A2764" i="50"/>
  <c r="A2763" i="50"/>
  <c r="A2762" i="50"/>
  <c r="A2761" i="50"/>
  <c r="A2760" i="50"/>
  <c r="A2759" i="50"/>
  <c r="A2758" i="50"/>
  <c r="A2757" i="50"/>
  <c r="A2756" i="50"/>
  <c r="A2755" i="50"/>
  <c r="A2754" i="50"/>
  <c r="A2753" i="50"/>
  <c r="A2752" i="50"/>
  <c r="A2751" i="50"/>
  <c r="A2750" i="50"/>
  <c r="A2749" i="50"/>
  <c r="A2748" i="50"/>
  <c r="A2747" i="50"/>
  <c r="A2746" i="50"/>
  <c r="A2745" i="50"/>
  <c r="A2744" i="50"/>
  <c r="A2743" i="50"/>
  <c r="A2742" i="50"/>
  <c r="A2741" i="50"/>
  <c r="A2740" i="50"/>
  <c r="A2739" i="50"/>
  <c r="A2738" i="50"/>
  <c r="A2737" i="50"/>
  <c r="A2736" i="50"/>
  <c r="A2735" i="50"/>
  <c r="A2734" i="50"/>
  <c r="A2733" i="50"/>
  <c r="A2732" i="50"/>
  <c r="A2731" i="50"/>
  <c r="A2730" i="50"/>
  <c r="A2729" i="50"/>
  <c r="A2728" i="50"/>
  <c r="A2727" i="50"/>
  <c r="A2726" i="50"/>
  <c r="A2725" i="50"/>
  <c r="A2724" i="50"/>
  <c r="A2723" i="50"/>
  <c r="A2722" i="50"/>
  <c r="A2721" i="50"/>
  <c r="A2720" i="50"/>
  <c r="A2719" i="50"/>
  <c r="A2718" i="50"/>
  <c r="A2717" i="50"/>
  <c r="A2716" i="50"/>
  <c r="A2715" i="50"/>
  <c r="A2714" i="50"/>
  <c r="A2713" i="50"/>
  <c r="A2712" i="50"/>
  <c r="A2711" i="50"/>
  <c r="A2710" i="50"/>
  <c r="A2709" i="50"/>
  <c r="A2708" i="50"/>
  <c r="A2707" i="50"/>
  <c r="A2706" i="50"/>
  <c r="A2705" i="50"/>
  <c r="A2704" i="50"/>
  <c r="A2703" i="50"/>
  <c r="A2702" i="50"/>
  <c r="A2701" i="50"/>
  <c r="A2700" i="50"/>
  <c r="A2699" i="50"/>
  <c r="A2698" i="50"/>
  <c r="A2697" i="50"/>
  <c r="A2696" i="50"/>
  <c r="A2695" i="50"/>
  <c r="A2694" i="50"/>
  <c r="A2693" i="50"/>
  <c r="A2692" i="50"/>
  <c r="A2691" i="50"/>
  <c r="A2690" i="50"/>
  <c r="A2689" i="50"/>
  <c r="A2688" i="50"/>
  <c r="A2687" i="50"/>
  <c r="A2686" i="50"/>
  <c r="A2685" i="50"/>
  <c r="A2684" i="50"/>
  <c r="A2683" i="50"/>
  <c r="A2682" i="50"/>
  <c r="A2681" i="50"/>
  <c r="A2680" i="50"/>
  <c r="A2679" i="50"/>
  <c r="A2678" i="50"/>
  <c r="A2677" i="50"/>
  <c r="A2676" i="50"/>
  <c r="A2675" i="50"/>
  <c r="A2674" i="50"/>
  <c r="A2673" i="50"/>
  <c r="A2672" i="50"/>
  <c r="A2671" i="50"/>
  <c r="A2670" i="50"/>
  <c r="A2669" i="50"/>
  <c r="A2668" i="50"/>
  <c r="A2667" i="50"/>
  <c r="A2666" i="50"/>
  <c r="A2665" i="50"/>
  <c r="A2664" i="50"/>
  <c r="A2663" i="50"/>
  <c r="A2662" i="50"/>
  <c r="A2661" i="50"/>
  <c r="A2660" i="50"/>
  <c r="A2659" i="50"/>
  <c r="A2658" i="50"/>
  <c r="A2657" i="50"/>
  <c r="A2656" i="50"/>
  <c r="A2655" i="50"/>
  <c r="A2654" i="50"/>
  <c r="A2653" i="50"/>
  <c r="A2652" i="50"/>
  <c r="A2651" i="50"/>
  <c r="A2650" i="50"/>
  <c r="A2649" i="50"/>
  <c r="A2648" i="50"/>
  <c r="A2647" i="50"/>
  <c r="A2646" i="50"/>
  <c r="A2645" i="50"/>
  <c r="A2644" i="50"/>
  <c r="A2643" i="50"/>
  <c r="A2642" i="50"/>
  <c r="A2641" i="50"/>
  <c r="A2640" i="50"/>
  <c r="A2639" i="50"/>
  <c r="A2638" i="50"/>
  <c r="A2637" i="50"/>
  <c r="A2636" i="50"/>
  <c r="A2635" i="50"/>
  <c r="A2634" i="50"/>
  <c r="A2633" i="50"/>
  <c r="A2632" i="50"/>
  <c r="A2631" i="50"/>
  <c r="A2630" i="50"/>
  <c r="A2629" i="50"/>
  <c r="A2628" i="50"/>
  <c r="A2627" i="50"/>
  <c r="A2626" i="50"/>
  <c r="A2625" i="50"/>
  <c r="A2624" i="50"/>
  <c r="A2623" i="50"/>
  <c r="A2622" i="50"/>
  <c r="A2621" i="50"/>
  <c r="A2620" i="50"/>
  <c r="A2619" i="50"/>
  <c r="A2618" i="50"/>
  <c r="A2617" i="50"/>
  <c r="A2616" i="50"/>
  <c r="A2615" i="50"/>
  <c r="A2614" i="50"/>
  <c r="A2613" i="50"/>
  <c r="A2612" i="50"/>
  <c r="A2611" i="50"/>
  <c r="A2610" i="50"/>
  <c r="A2609" i="50"/>
  <c r="A2608" i="50"/>
  <c r="A2607" i="50"/>
  <c r="A2606" i="50"/>
  <c r="A2605" i="50"/>
  <c r="A2604" i="50"/>
  <c r="A2603" i="50"/>
  <c r="A2602" i="50"/>
  <c r="A2601" i="50"/>
  <c r="A2600" i="50"/>
  <c r="A2599" i="50"/>
  <c r="A2598" i="50"/>
  <c r="A2597" i="50"/>
  <c r="A2596" i="50"/>
  <c r="A2595" i="50"/>
  <c r="A2594" i="50"/>
  <c r="A2593" i="50"/>
  <c r="A2592" i="50"/>
  <c r="A2591" i="50"/>
  <c r="A2590" i="50"/>
  <c r="A2589" i="50"/>
  <c r="A2588" i="50"/>
  <c r="A2587" i="50"/>
  <c r="A2586" i="50"/>
  <c r="A2585" i="50"/>
  <c r="A2584" i="50"/>
  <c r="A2583" i="50"/>
  <c r="A2582" i="50"/>
  <c r="A2581" i="50"/>
  <c r="A2580" i="50"/>
  <c r="A2579" i="50"/>
  <c r="A2578" i="50"/>
  <c r="A2577" i="50"/>
  <c r="A2576" i="50"/>
  <c r="A2575" i="50"/>
  <c r="A2574" i="50"/>
  <c r="A2573" i="50"/>
  <c r="A2572" i="50"/>
  <c r="A2571" i="50"/>
  <c r="A2570" i="50"/>
  <c r="A2569" i="50"/>
  <c r="A2568" i="50"/>
  <c r="A2567" i="50"/>
  <c r="A2566" i="50"/>
  <c r="A2565" i="50"/>
  <c r="A2564" i="50"/>
  <c r="A2563" i="50"/>
  <c r="A2562" i="50"/>
  <c r="A2561" i="50"/>
  <c r="A2560" i="50"/>
  <c r="A2559" i="50"/>
  <c r="A2558" i="50"/>
  <c r="A2557" i="50"/>
  <c r="A2556" i="50"/>
  <c r="A2555" i="50"/>
  <c r="A2554" i="50"/>
  <c r="A2553" i="50"/>
  <c r="A2552" i="50"/>
  <c r="A2551" i="50"/>
  <c r="A2550" i="50"/>
  <c r="A2549" i="50"/>
  <c r="A2548" i="50"/>
  <c r="A2547" i="50"/>
  <c r="A2546" i="50"/>
  <c r="A2545" i="50"/>
  <c r="A2544" i="50"/>
  <c r="A2543" i="50"/>
  <c r="A2542" i="50"/>
  <c r="A2541" i="50"/>
  <c r="A2540" i="50"/>
  <c r="A2539" i="50"/>
  <c r="A2538" i="50"/>
  <c r="A2537" i="50"/>
  <c r="A2536" i="50"/>
  <c r="A2535" i="50"/>
  <c r="A2534" i="50"/>
  <c r="A2533" i="50"/>
  <c r="A2532" i="50"/>
  <c r="A2531" i="50"/>
  <c r="A2530" i="50"/>
  <c r="A2529" i="50"/>
  <c r="A2528" i="50"/>
  <c r="A2527" i="50"/>
  <c r="A2526" i="50"/>
  <c r="A2525" i="50"/>
  <c r="A2524" i="50"/>
  <c r="A2523" i="50"/>
  <c r="A2522" i="50"/>
  <c r="A2521" i="50"/>
  <c r="A2520" i="50"/>
  <c r="A2519" i="50"/>
  <c r="A2518" i="50"/>
  <c r="A2517" i="50"/>
  <c r="A2516" i="50"/>
  <c r="A2515" i="50"/>
  <c r="A2514" i="50"/>
  <c r="A2513" i="50"/>
  <c r="A2512" i="50"/>
  <c r="A2511" i="50"/>
  <c r="A2510" i="50"/>
  <c r="A2509" i="50"/>
  <c r="A2508" i="50"/>
  <c r="A2507" i="50"/>
  <c r="A2506" i="50"/>
  <c r="A2505" i="50"/>
  <c r="A2504" i="50"/>
  <c r="A2503" i="50"/>
  <c r="A2502" i="50"/>
  <c r="A2501" i="50"/>
  <c r="A2500" i="50"/>
  <c r="A2499" i="50"/>
  <c r="A2498" i="50"/>
  <c r="A2497" i="50"/>
  <c r="A2496" i="50"/>
  <c r="A2495" i="50"/>
  <c r="A2494" i="50"/>
  <c r="A2493" i="50"/>
  <c r="A2492" i="50"/>
  <c r="A2491" i="50"/>
  <c r="A2490" i="50"/>
  <c r="A2489" i="50"/>
  <c r="A2488" i="50"/>
  <c r="A2487" i="50"/>
  <c r="A2486" i="50"/>
  <c r="A2485" i="50"/>
  <c r="A2484" i="50"/>
  <c r="A2483" i="50"/>
  <c r="A2482" i="50"/>
  <c r="A2481" i="50"/>
  <c r="A2480" i="50"/>
  <c r="A2479" i="50"/>
  <c r="A2478" i="50"/>
  <c r="A2477" i="50"/>
  <c r="A2476" i="50"/>
  <c r="A2475" i="50"/>
  <c r="A2474" i="50"/>
  <c r="A2473" i="50"/>
  <c r="A2472" i="50"/>
  <c r="A2471" i="50"/>
  <c r="A2470" i="50"/>
  <c r="A2469" i="50"/>
  <c r="A2468" i="50"/>
  <c r="A2467" i="50"/>
  <c r="A2466" i="50"/>
  <c r="A2465" i="50"/>
  <c r="A2464" i="50"/>
  <c r="A2463" i="50"/>
  <c r="A2462" i="50"/>
  <c r="A2461" i="50"/>
  <c r="A2460" i="50"/>
  <c r="A2459" i="50"/>
  <c r="A2458" i="50"/>
  <c r="A2457" i="50"/>
  <c r="A2456" i="50"/>
  <c r="A2455" i="50"/>
  <c r="A2454" i="50"/>
  <c r="A2453" i="50"/>
  <c r="A2452" i="50"/>
  <c r="A2451" i="50"/>
  <c r="A2450" i="50"/>
  <c r="A2449" i="50"/>
  <c r="A2448" i="50"/>
  <c r="A2447" i="50"/>
  <c r="A2446" i="50"/>
  <c r="A2445" i="50"/>
  <c r="A2444" i="50"/>
  <c r="A2443" i="50"/>
  <c r="A2442" i="50"/>
  <c r="A2441" i="50"/>
  <c r="A2440" i="50"/>
  <c r="A2439" i="50"/>
  <c r="A2438" i="50"/>
  <c r="A2437" i="50"/>
  <c r="A2436" i="50"/>
  <c r="A2435" i="50"/>
  <c r="A2434" i="50"/>
  <c r="A2433" i="50"/>
  <c r="A2432" i="50"/>
  <c r="A2431" i="50"/>
  <c r="A2430" i="50"/>
  <c r="A2429" i="50"/>
  <c r="A2428" i="50"/>
  <c r="A2427" i="50"/>
  <c r="A2426" i="50"/>
  <c r="A2425" i="50"/>
  <c r="A2424" i="50"/>
  <c r="A2423" i="50"/>
  <c r="A2422" i="50"/>
  <c r="A2421" i="50"/>
  <c r="A2420" i="50"/>
  <c r="A2419" i="50"/>
  <c r="A2418" i="50"/>
  <c r="A2417" i="50"/>
  <c r="A2416" i="50"/>
  <c r="A2415" i="50"/>
  <c r="A2414" i="50"/>
  <c r="A2413" i="50"/>
  <c r="A2412" i="50"/>
  <c r="A2411" i="50"/>
  <c r="A2410" i="50"/>
  <c r="A2409" i="50"/>
  <c r="A2408" i="50"/>
  <c r="A2407" i="50"/>
  <c r="A2406" i="50"/>
  <c r="A2405" i="50"/>
  <c r="A2404" i="50"/>
  <c r="A2403" i="50"/>
  <c r="A2402" i="50"/>
  <c r="A2401" i="50"/>
  <c r="A2400" i="50"/>
  <c r="A2399" i="50"/>
  <c r="A2398" i="50"/>
  <c r="A2397" i="50"/>
  <c r="A2396" i="50"/>
  <c r="A2395" i="50"/>
  <c r="A2394" i="50"/>
  <c r="A2393" i="50"/>
  <c r="A2392" i="50"/>
  <c r="A2391" i="50"/>
  <c r="A2390" i="50"/>
  <c r="A2389" i="50"/>
  <c r="A2388" i="50"/>
  <c r="A2387" i="50"/>
  <c r="A2386" i="50"/>
  <c r="A2385" i="50"/>
  <c r="A2384" i="50"/>
  <c r="A2383" i="50"/>
  <c r="A2382" i="50"/>
  <c r="A2381" i="50"/>
  <c r="A2380" i="50"/>
  <c r="A2379" i="50"/>
  <c r="A2378" i="50"/>
  <c r="A2377" i="50"/>
  <c r="A2376" i="50"/>
  <c r="A2375" i="50"/>
  <c r="A2374" i="50"/>
  <c r="A2373" i="50"/>
  <c r="A2372" i="50"/>
  <c r="A2371" i="50"/>
  <c r="A2370" i="50"/>
  <c r="A2369" i="50"/>
  <c r="A2368" i="50"/>
  <c r="A2367" i="50"/>
  <c r="A2366" i="50"/>
  <c r="A2365" i="50"/>
  <c r="A2364" i="50"/>
  <c r="A2363" i="50"/>
  <c r="A2362" i="50"/>
  <c r="A2361" i="50"/>
  <c r="A2360" i="50"/>
  <c r="A2359" i="50"/>
  <c r="A2358" i="50"/>
  <c r="A2357" i="50"/>
  <c r="A2356" i="50"/>
  <c r="A2355" i="50"/>
  <c r="A2354" i="50"/>
  <c r="A2353" i="50"/>
  <c r="A2352" i="50"/>
  <c r="A2351" i="50"/>
  <c r="A2350" i="50"/>
  <c r="A2349" i="50"/>
  <c r="A2348" i="50"/>
  <c r="A2347" i="50"/>
  <c r="A2346" i="50"/>
  <c r="A2345" i="50"/>
  <c r="A2344" i="50"/>
  <c r="A2343" i="50"/>
  <c r="A2342" i="50"/>
  <c r="A2341" i="50"/>
  <c r="A2340" i="50"/>
  <c r="A2339" i="50"/>
  <c r="A2338" i="50"/>
  <c r="A2337" i="50"/>
  <c r="A2336" i="50"/>
  <c r="A2335" i="50"/>
  <c r="A2334" i="50"/>
  <c r="A2333" i="50"/>
  <c r="A2332" i="50"/>
  <c r="A2331" i="50"/>
  <c r="A2330" i="50"/>
  <c r="A2329" i="50"/>
  <c r="A2328" i="50"/>
  <c r="A2327" i="50"/>
  <c r="A2326" i="50"/>
  <c r="A2325" i="50"/>
  <c r="A2324" i="50"/>
  <c r="A2323" i="50"/>
  <c r="A2322" i="50"/>
  <c r="A2321" i="50"/>
  <c r="A2320" i="50"/>
  <c r="A2319" i="50"/>
  <c r="A2318" i="50"/>
  <c r="A2317" i="50"/>
  <c r="A2316" i="50"/>
  <c r="A2315" i="50"/>
  <c r="A2314" i="50"/>
  <c r="A2313" i="50"/>
  <c r="A2312" i="50"/>
  <c r="A2311" i="50"/>
  <c r="A2310" i="50"/>
  <c r="A2309" i="50"/>
  <c r="A2308" i="50"/>
  <c r="A2307" i="50"/>
  <c r="A2306" i="50"/>
  <c r="A2305" i="50"/>
  <c r="A2304" i="50"/>
  <c r="A2303" i="50"/>
  <c r="A2302" i="50"/>
  <c r="A2301" i="50"/>
  <c r="A2300" i="50"/>
  <c r="A2299" i="50"/>
  <c r="A2298" i="50"/>
  <c r="A2297" i="50"/>
  <c r="A2296" i="50"/>
  <c r="A2295" i="50"/>
  <c r="A2294" i="50"/>
  <c r="A2293" i="50"/>
  <c r="A2292" i="50"/>
  <c r="A2291" i="50"/>
  <c r="A2290" i="50"/>
  <c r="A2289" i="50"/>
  <c r="A2288" i="50"/>
  <c r="A2287" i="50"/>
  <c r="A2286" i="50"/>
  <c r="A2285" i="50"/>
  <c r="A2284" i="50"/>
  <c r="A2283" i="50"/>
  <c r="A2282" i="50"/>
  <c r="A2281" i="50"/>
  <c r="A2280" i="50"/>
  <c r="A2279" i="50"/>
  <c r="A2278" i="50"/>
  <c r="A2277" i="50"/>
  <c r="A2276" i="50"/>
  <c r="A2275" i="50"/>
  <c r="A2274" i="50"/>
  <c r="A2273" i="50"/>
  <c r="A2272" i="50"/>
  <c r="A2271" i="50"/>
  <c r="A2270" i="50"/>
  <c r="A2269" i="50"/>
  <c r="A2268" i="50"/>
  <c r="A2267" i="50"/>
  <c r="A2266" i="50"/>
  <c r="A2265" i="50"/>
  <c r="A2264" i="50"/>
  <c r="A2263" i="50"/>
  <c r="A2262" i="50"/>
  <c r="A2261" i="50"/>
  <c r="A2260" i="50"/>
  <c r="A2259" i="50"/>
  <c r="A2258" i="50"/>
  <c r="A2257" i="50"/>
  <c r="A2256" i="50"/>
  <c r="A2255" i="50"/>
  <c r="A2254" i="50"/>
  <c r="A2253" i="50"/>
  <c r="A2252" i="50"/>
  <c r="A2251" i="50"/>
  <c r="A2250" i="50"/>
  <c r="A2249" i="50"/>
  <c r="A2248" i="50"/>
  <c r="A2247" i="50"/>
  <c r="A2246" i="50"/>
  <c r="A2245" i="50"/>
  <c r="A2244" i="50"/>
  <c r="A2243" i="50"/>
  <c r="A2242" i="50"/>
  <c r="A2241" i="50"/>
  <c r="A2240" i="50"/>
  <c r="A2239" i="50"/>
  <c r="A2238" i="50"/>
  <c r="A2237" i="50"/>
  <c r="A2236" i="50"/>
  <c r="A2235" i="50"/>
  <c r="A2234" i="50"/>
  <c r="A2233" i="50"/>
  <c r="A2232" i="50"/>
  <c r="A2231" i="50"/>
  <c r="A2230" i="50"/>
  <c r="A2229" i="50"/>
  <c r="A2228" i="50"/>
  <c r="A2227" i="50"/>
  <c r="A2226" i="50"/>
  <c r="A2225" i="50"/>
  <c r="A2224" i="50"/>
  <c r="A2223" i="50"/>
  <c r="A2222" i="50"/>
  <c r="A2221" i="50"/>
  <c r="A2220" i="50"/>
  <c r="A2219" i="50"/>
  <c r="A2218" i="50"/>
  <c r="A2217" i="50"/>
  <c r="A2216" i="50"/>
  <c r="A2215" i="50"/>
  <c r="A2214" i="50"/>
  <c r="A2213" i="50"/>
  <c r="A2212" i="50"/>
  <c r="A2211" i="50"/>
  <c r="A2210" i="50"/>
  <c r="A2209" i="50"/>
  <c r="A2208" i="50"/>
  <c r="A2207" i="50"/>
  <c r="A2206" i="50"/>
  <c r="A2205" i="50"/>
  <c r="A2204" i="50"/>
  <c r="A2203" i="50"/>
  <c r="A2202" i="50"/>
  <c r="A2201" i="50"/>
  <c r="A2200" i="50"/>
  <c r="A2199" i="50"/>
  <c r="A2198" i="50"/>
  <c r="A2197" i="50"/>
  <c r="A2196" i="50"/>
  <c r="A2195" i="50"/>
  <c r="A2194" i="50"/>
  <c r="A2193" i="50"/>
  <c r="A2192" i="50"/>
  <c r="A2191" i="50"/>
  <c r="A2190" i="50"/>
  <c r="A2189" i="50"/>
  <c r="A2188" i="50"/>
  <c r="A2187" i="50"/>
  <c r="A2186" i="50"/>
  <c r="A2185" i="50"/>
  <c r="A2184" i="50"/>
  <c r="A2183" i="50"/>
  <c r="A2182" i="50"/>
  <c r="A2181" i="50"/>
  <c r="A2180" i="50"/>
  <c r="A2179" i="50"/>
  <c r="A2178" i="50"/>
  <c r="A2177" i="50"/>
  <c r="A2176" i="50"/>
  <c r="A2175" i="50"/>
  <c r="A2174" i="50"/>
  <c r="A2173" i="50"/>
  <c r="A2172" i="50"/>
  <c r="A2171" i="50"/>
  <c r="A2170" i="50"/>
  <c r="A2169" i="50"/>
  <c r="A2168" i="50"/>
  <c r="A2167" i="50"/>
  <c r="A2166" i="50"/>
  <c r="A2165" i="50"/>
  <c r="A2164" i="50"/>
  <c r="A2163" i="50"/>
  <c r="A2162" i="50"/>
  <c r="A2161" i="50"/>
  <c r="A2160" i="50"/>
  <c r="A2159" i="50"/>
  <c r="A2158" i="50"/>
  <c r="A2157" i="50"/>
  <c r="A2156" i="50"/>
  <c r="A2155" i="50"/>
  <c r="A2154" i="50"/>
  <c r="A2153" i="50"/>
  <c r="A2152" i="50"/>
  <c r="A2151" i="50"/>
  <c r="A2150" i="50"/>
  <c r="A2149" i="50"/>
  <c r="A2148" i="50"/>
  <c r="A2147" i="50"/>
  <c r="A2146" i="50"/>
  <c r="A2145" i="50"/>
  <c r="A2144" i="50"/>
  <c r="A2143" i="50"/>
  <c r="A2142" i="50"/>
  <c r="A2141" i="50"/>
  <c r="A2140" i="50"/>
  <c r="A2139" i="50"/>
  <c r="A2138" i="50"/>
  <c r="A2137" i="50"/>
  <c r="A2136" i="50"/>
  <c r="A2135" i="50"/>
  <c r="A2134" i="50"/>
  <c r="A2133" i="50"/>
  <c r="A2132" i="50"/>
  <c r="A2131" i="50"/>
  <c r="A2130" i="50"/>
  <c r="A2129" i="50"/>
  <c r="A2128" i="50"/>
  <c r="A2127" i="50"/>
  <c r="A2126" i="50"/>
  <c r="A2125" i="50"/>
  <c r="A2124" i="50"/>
  <c r="A2123" i="50"/>
  <c r="A2122" i="50"/>
  <c r="A2121" i="50"/>
  <c r="A2120" i="50"/>
  <c r="A2119" i="50"/>
  <c r="A2118" i="50"/>
  <c r="A2117" i="50"/>
  <c r="A2116" i="50"/>
  <c r="A2115" i="50"/>
  <c r="A2114" i="50"/>
  <c r="A2113" i="50"/>
  <c r="A2112" i="50"/>
  <c r="A2111" i="50"/>
  <c r="A2110" i="50"/>
  <c r="A2109" i="50"/>
  <c r="A2108" i="50"/>
  <c r="A2107" i="50"/>
  <c r="A2106" i="50"/>
  <c r="A2105" i="50"/>
  <c r="A2104" i="50"/>
  <c r="A2103" i="50"/>
  <c r="A2102" i="50"/>
  <c r="A2101" i="50"/>
  <c r="A2100" i="50"/>
  <c r="A2099" i="50"/>
  <c r="A2098" i="50"/>
  <c r="A2097" i="50"/>
  <c r="A2096" i="50"/>
  <c r="A2095" i="50"/>
  <c r="A2094" i="50"/>
  <c r="A2093" i="50"/>
  <c r="A2092" i="50"/>
  <c r="A2091" i="50"/>
  <c r="A2090" i="50"/>
  <c r="A2089" i="50"/>
  <c r="A2088" i="50"/>
  <c r="A2087" i="50"/>
  <c r="A2086" i="50"/>
  <c r="A2085" i="50"/>
  <c r="A2084" i="50"/>
  <c r="A2083" i="50"/>
  <c r="A2082" i="50"/>
  <c r="A2081" i="50"/>
  <c r="A2080" i="50"/>
  <c r="A2079" i="50"/>
  <c r="A2078" i="50"/>
  <c r="A2077" i="50"/>
  <c r="A2076" i="50"/>
  <c r="A2075" i="50"/>
  <c r="A2074" i="50"/>
  <c r="A2073" i="50"/>
  <c r="A2072" i="50"/>
  <c r="A2071" i="50"/>
  <c r="A2070" i="50"/>
  <c r="A2069" i="50"/>
  <c r="A2068" i="50"/>
  <c r="A2067" i="50"/>
  <c r="A2066" i="50"/>
  <c r="A2065" i="50"/>
  <c r="A2064" i="50"/>
  <c r="A2063" i="50"/>
  <c r="A2062" i="50"/>
  <c r="A2061" i="50"/>
  <c r="A2060" i="50"/>
  <c r="A2059" i="50"/>
  <c r="A2058" i="50"/>
  <c r="A2057" i="50"/>
  <c r="A2056" i="50"/>
  <c r="A2055" i="50"/>
  <c r="A2054" i="50"/>
  <c r="A2053" i="50"/>
  <c r="A2052" i="50"/>
  <c r="A2051" i="50"/>
  <c r="A2050" i="50"/>
  <c r="A2049" i="50"/>
  <c r="A2048" i="50"/>
  <c r="A2047" i="50"/>
  <c r="A2046" i="50"/>
  <c r="A2045" i="50"/>
  <c r="A2044" i="50"/>
  <c r="A2043" i="50"/>
  <c r="A2042" i="50"/>
  <c r="A2041" i="50"/>
  <c r="A2040" i="50"/>
  <c r="A2039" i="50"/>
  <c r="A2038" i="50"/>
  <c r="A2037" i="50"/>
  <c r="A2036" i="50"/>
  <c r="A2035" i="50"/>
  <c r="A2034" i="50"/>
  <c r="A2033" i="50"/>
  <c r="A2032" i="50"/>
  <c r="A2031" i="50"/>
  <c r="A2030" i="50"/>
  <c r="A2029" i="50"/>
  <c r="A2028" i="50"/>
  <c r="A2027" i="50"/>
  <c r="A2026" i="50"/>
  <c r="A2025" i="50"/>
  <c r="A2024" i="50"/>
  <c r="A2023" i="50"/>
  <c r="A2022" i="50"/>
  <c r="A2021" i="50"/>
  <c r="A2020" i="50"/>
  <c r="A2019" i="50"/>
  <c r="A2018" i="50"/>
  <c r="A2017" i="50"/>
  <c r="A2016" i="50"/>
  <c r="A2015" i="50"/>
  <c r="A2014" i="50"/>
  <c r="A2013" i="50"/>
  <c r="A2012" i="50"/>
  <c r="A2011" i="50"/>
  <c r="A2010" i="50"/>
  <c r="A2009" i="50"/>
  <c r="A2008" i="50"/>
  <c r="A2007" i="50"/>
  <c r="A2006" i="50"/>
  <c r="A2005" i="50"/>
  <c r="A2004" i="50"/>
  <c r="A2003" i="50"/>
  <c r="A2002" i="50"/>
  <c r="A2001" i="50"/>
  <c r="A2000" i="50"/>
  <c r="A1999" i="50"/>
  <c r="A1998" i="50"/>
  <c r="A1997" i="50"/>
  <c r="A1996" i="50"/>
  <c r="A1995" i="50"/>
  <c r="A1994" i="50"/>
  <c r="A1993" i="50"/>
  <c r="A1992" i="50"/>
  <c r="A1991" i="50"/>
  <c r="A1990" i="50"/>
  <c r="A1989" i="50"/>
  <c r="A1988" i="50"/>
  <c r="A1987" i="50"/>
  <c r="A1986" i="50"/>
  <c r="A1985" i="50"/>
  <c r="A1984" i="50"/>
  <c r="A1983" i="50"/>
  <c r="A1982" i="50"/>
  <c r="A1981" i="50"/>
  <c r="A1980" i="50"/>
  <c r="A1979" i="50"/>
  <c r="A1978" i="50"/>
  <c r="A1977" i="50"/>
  <c r="A1976" i="50"/>
  <c r="A1975" i="50"/>
  <c r="A1974" i="50"/>
  <c r="A1973" i="50"/>
  <c r="A1972" i="50"/>
  <c r="A1971" i="50"/>
  <c r="A1970" i="50"/>
  <c r="A1969" i="50"/>
  <c r="A1968" i="50"/>
  <c r="A1967" i="50"/>
  <c r="A1966" i="50"/>
  <c r="A1965" i="50"/>
  <c r="A1964" i="50"/>
  <c r="A1963" i="50"/>
  <c r="A1962" i="50"/>
  <c r="A1961" i="50"/>
  <c r="A1960" i="50"/>
  <c r="A1959" i="50"/>
  <c r="A1958" i="50"/>
  <c r="A1957" i="50"/>
  <c r="A1956" i="50"/>
  <c r="A1955" i="50"/>
  <c r="A1954" i="50"/>
  <c r="A1953" i="50"/>
  <c r="A1952" i="50"/>
  <c r="A1951" i="50"/>
  <c r="A1950" i="50"/>
  <c r="A1949" i="50"/>
  <c r="A1948" i="50"/>
  <c r="A1947" i="50"/>
  <c r="A1946" i="50"/>
  <c r="A1945" i="50"/>
  <c r="A1944" i="50"/>
  <c r="A1943" i="50"/>
  <c r="A1942" i="50"/>
  <c r="A1941" i="50"/>
  <c r="A1940" i="50"/>
  <c r="A1939" i="50"/>
  <c r="A1938" i="50"/>
  <c r="A1937" i="50"/>
  <c r="A1936" i="50"/>
  <c r="A1935" i="50"/>
  <c r="A1934" i="50"/>
  <c r="A1933" i="50"/>
  <c r="A1932" i="50"/>
  <c r="A1931" i="50"/>
  <c r="A1930" i="50"/>
  <c r="A1929" i="50"/>
  <c r="A1928" i="50"/>
  <c r="A1927" i="50"/>
  <c r="A1926" i="50"/>
  <c r="A1925" i="50"/>
  <c r="A1924" i="50"/>
  <c r="A1923" i="50"/>
  <c r="A1922" i="50"/>
  <c r="A1921" i="50"/>
  <c r="A1920" i="50"/>
  <c r="A1919" i="50"/>
  <c r="A1918" i="50"/>
  <c r="A1917" i="50"/>
  <c r="A1916" i="50"/>
  <c r="A1915" i="50"/>
  <c r="A1914" i="50"/>
  <c r="A1913" i="50"/>
  <c r="A1912" i="50"/>
  <c r="A1911" i="50"/>
  <c r="A1910" i="50"/>
  <c r="A1909" i="50"/>
  <c r="A1908" i="50"/>
  <c r="A1907" i="50"/>
  <c r="A1906" i="50"/>
  <c r="A1905" i="50"/>
  <c r="A1904" i="50"/>
  <c r="A1903" i="50"/>
  <c r="A1902" i="50"/>
  <c r="A1901" i="50"/>
  <c r="A1900" i="50"/>
  <c r="A1899" i="50"/>
  <c r="A1898" i="50"/>
  <c r="A1897" i="50"/>
  <c r="A1896" i="50"/>
  <c r="A1895" i="50"/>
  <c r="A1894" i="50"/>
  <c r="A1893" i="50"/>
  <c r="A1892" i="50"/>
  <c r="A1891" i="50"/>
  <c r="A1890" i="50"/>
  <c r="A1889" i="50"/>
  <c r="A1888" i="50"/>
  <c r="A1887" i="50"/>
  <c r="A1886" i="50"/>
  <c r="A1885" i="50"/>
  <c r="A1884" i="50"/>
  <c r="A1883" i="50"/>
  <c r="A1882" i="50"/>
  <c r="A1881" i="50"/>
  <c r="A1880" i="50"/>
  <c r="A1879" i="50"/>
  <c r="A1878" i="50"/>
  <c r="A1877" i="50"/>
  <c r="A1876" i="50"/>
  <c r="A1875" i="50"/>
  <c r="A1874" i="50"/>
  <c r="A1873" i="50"/>
  <c r="A1872" i="50"/>
  <c r="A1871" i="50"/>
  <c r="A1870" i="50"/>
  <c r="A1869" i="50"/>
  <c r="A1868" i="50"/>
  <c r="A1867" i="50"/>
  <c r="A1866" i="50"/>
  <c r="A1865" i="50"/>
  <c r="A1864" i="50"/>
  <c r="A1863" i="50"/>
  <c r="A1862" i="50"/>
  <c r="A1861" i="50"/>
  <c r="A1860" i="50"/>
  <c r="A1859" i="50"/>
  <c r="A1858" i="50"/>
  <c r="A1857" i="50"/>
  <c r="A1856" i="50"/>
  <c r="A1855" i="50"/>
  <c r="A1854" i="50"/>
  <c r="A1853" i="50"/>
  <c r="A1852" i="50"/>
  <c r="A1851" i="50"/>
  <c r="A1850" i="50"/>
  <c r="A1849" i="50"/>
  <c r="A1848" i="50"/>
  <c r="A1847" i="50"/>
  <c r="A1846" i="50"/>
  <c r="A1845" i="50"/>
  <c r="A1844" i="50"/>
  <c r="A1843" i="50"/>
  <c r="A1842" i="50"/>
  <c r="A1841" i="50"/>
  <c r="A1840" i="50"/>
  <c r="A1839" i="50"/>
  <c r="A1838" i="50"/>
  <c r="A1837" i="50"/>
  <c r="A1836" i="50"/>
  <c r="A1835" i="50"/>
  <c r="A1834" i="50"/>
  <c r="A1833" i="50"/>
  <c r="A1832" i="50"/>
  <c r="A1831" i="50"/>
  <c r="A1830" i="50"/>
  <c r="A1829" i="50"/>
  <c r="A1828" i="50"/>
  <c r="A1827" i="50"/>
  <c r="A1826" i="50"/>
  <c r="A1825" i="50"/>
  <c r="A1824" i="50"/>
  <c r="A1823" i="50"/>
  <c r="A1822" i="50"/>
  <c r="A1821" i="50"/>
  <c r="A1820" i="50"/>
  <c r="A1819" i="50"/>
  <c r="A1818" i="50"/>
  <c r="A1817" i="50"/>
  <c r="A1816" i="50"/>
  <c r="A1815" i="50"/>
  <c r="A1814" i="50"/>
  <c r="A1813" i="50"/>
  <c r="A1812" i="50"/>
  <c r="A1811" i="50"/>
  <c r="A1810" i="50"/>
  <c r="A1809" i="50"/>
  <c r="A1808" i="50"/>
  <c r="A1807" i="50"/>
  <c r="A1806" i="50"/>
  <c r="A1805" i="50"/>
  <c r="A1804" i="50"/>
  <c r="A1803" i="50"/>
  <c r="A1802" i="50"/>
  <c r="A1801" i="50"/>
  <c r="A1800" i="50"/>
  <c r="A1799" i="50"/>
  <c r="A1798" i="50"/>
  <c r="A1797" i="50"/>
  <c r="A1796" i="50"/>
  <c r="A1795" i="50"/>
  <c r="A1794" i="50"/>
  <c r="A1793" i="50"/>
  <c r="A1792" i="50"/>
  <c r="A1791" i="50"/>
  <c r="A1790" i="50"/>
  <c r="A1789" i="50"/>
  <c r="A1788" i="50"/>
  <c r="A1787" i="50"/>
  <c r="A1786" i="50"/>
  <c r="A1785" i="50"/>
  <c r="A1784" i="50"/>
  <c r="A1783" i="50"/>
  <c r="A1782" i="50"/>
  <c r="A1781" i="50"/>
  <c r="A1780" i="50"/>
  <c r="A1779" i="50"/>
  <c r="A1778" i="50"/>
  <c r="A1777" i="50"/>
  <c r="A1776" i="50"/>
  <c r="A1775" i="50"/>
  <c r="A1774" i="50"/>
  <c r="A1773" i="50"/>
  <c r="A1772" i="50"/>
  <c r="A1771" i="50"/>
  <c r="A1770" i="50"/>
  <c r="A1769" i="50"/>
  <c r="A1768" i="50"/>
  <c r="A1767" i="50"/>
  <c r="A1766" i="50"/>
  <c r="A1765" i="50"/>
  <c r="A1764" i="50"/>
  <c r="A1763" i="50"/>
  <c r="A1762" i="50"/>
  <c r="A1761" i="50"/>
  <c r="A1760" i="50"/>
  <c r="A1759" i="50"/>
  <c r="A1758" i="50"/>
  <c r="A1757" i="50"/>
  <c r="A1756" i="50"/>
  <c r="A1755" i="50"/>
  <c r="A1754" i="50"/>
  <c r="A1753" i="50"/>
  <c r="A1752" i="50"/>
  <c r="A1751" i="50"/>
  <c r="A1750" i="50"/>
  <c r="A1749" i="50"/>
  <c r="A1748" i="50"/>
  <c r="A1747" i="50"/>
  <c r="A1746" i="50"/>
  <c r="A1745" i="50"/>
  <c r="A1744" i="50"/>
  <c r="A1743" i="50"/>
  <c r="A1742" i="50"/>
  <c r="A1741" i="50"/>
  <c r="A1740" i="50"/>
  <c r="A1739" i="50"/>
  <c r="A1738" i="50"/>
  <c r="A1737" i="50"/>
  <c r="A1736" i="50"/>
  <c r="A1735" i="50"/>
  <c r="A1734" i="50"/>
  <c r="A1733" i="50"/>
  <c r="A1732" i="50"/>
  <c r="A1731" i="50"/>
  <c r="A1730" i="50"/>
  <c r="A1729" i="50"/>
  <c r="A1728" i="50"/>
  <c r="A1727" i="50"/>
  <c r="A1726" i="50"/>
  <c r="A1725" i="50"/>
  <c r="A1724" i="50"/>
  <c r="A1723" i="50"/>
  <c r="A1722" i="50"/>
  <c r="A1721" i="50"/>
  <c r="A1720" i="50"/>
  <c r="A1719" i="50"/>
  <c r="A1718" i="50"/>
  <c r="A1717" i="50"/>
  <c r="A1716" i="50"/>
  <c r="A1715" i="50"/>
  <c r="A1714" i="50"/>
  <c r="A1713" i="50"/>
  <c r="A1712" i="50"/>
  <c r="A1711" i="50"/>
  <c r="A1710" i="50"/>
  <c r="A1709" i="50"/>
  <c r="A1708" i="50"/>
  <c r="A1707" i="50"/>
  <c r="A1706" i="50"/>
  <c r="A1705" i="50"/>
  <c r="A1704" i="50"/>
  <c r="A1703" i="50"/>
  <c r="A1702" i="50"/>
  <c r="A1701" i="50"/>
  <c r="A1700" i="50"/>
  <c r="A1699" i="50"/>
  <c r="A1698" i="50"/>
  <c r="A1697" i="50"/>
  <c r="A1696" i="50"/>
  <c r="A1695" i="50"/>
  <c r="A1694" i="50"/>
  <c r="A1693" i="50"/>
  <c r="A1692" i="50"/>
  <c r="A1691" i="50"/>
  <c r="A1690" i="50"/>
  <c r="A1689" i="50"/>
  <c r="A1688" i="50"/>
  <c r="A1687" i="50"/>
  <c r="A1686" i="50"/>
  <c r="A1685" i="50"/>
  <c r="A1684" i="50"/>
  <c r="A1683" i="50"/>
  <c r="A1682" i="50"/>
  <c r="A1681" i="50"/>
  <c r="A1680" i="50"/>
  <c r="A1679" i="50"/>
  <c r="A1678" i="50"/>
  <c r="A1677" i="50"/>
  <c r="A1676" i="50"/>
  <c r="A1675" i="50"/>
  <c r="A1674" i="50"/>
  <c r="A1673" i="50"/>
  <c r="A1672" i="50"/>
  <c r="A1671" i="50"/>
  <c r="A1670" i="50"/>
  <c r="A1669" i="50"/>
  <c r="A1668" i="50"/>
  <c r="A1667" i="50"/>
  <c r="A1666" i="50"/>
  <c r="A1665" i="50"/>
  <c r="A1664" i="50"/>
  <c r="A1663" i="50"/>
  <c r="A1662" i="50"/>
  <c r="A1661" i="50"/>
  <c r="A1660" i="50"/>
  <c r="A1659" i="50"/>
  <c r="A1658" i="50"/>
  <c r="A1657" i="50"/>
  <c r="A1656" i="50"/>
  <c r="A1655" i="50"/>
  <c r="A1654" i="50"/>
  <c r="A1653" i="50"/>
  <c r="A1652" i="50"/>
  <c r="A1651" i="50"/>
  <c r="A1650" i="50"/>
  <c r="A1649" i="50"/>
  <c r="A1648" i="50"/>
  <c r="A1647" i="50"/>
  <c r="A1646" i="50"/>
  <c r="A1645" i="50"/>
  <c r="A1644" i="50"/>
  <c r="A1643" i="50"/>
  <c r="A1642" i="50"/>
  <c r="A1641" i="50"/>
  <c r="A1640" i="50"/>
  <c r="A1639" i="50"/>
  <c r="A1638" i="50"/>
  <c r="A1637" i="50"/>
  <c r="A1636" i="50"/>
  <c r="A1635" i="50"/>
  <c r="A1634" i="50"/>
  <c r="A1633" i="50"/>
  <c r="A1632" i="50"/>
  <c r="A1631" i="50"/>
  <c r="A1630" i="50"/>
  <c r="A1629" i="50"/>
  <c r="A1628" i="50"/>
  <c r="A1627" i="50"/>
  <c r="A1626" i="50"/>
  <c r="A1625" i="50"/>
  <c r="A1624" i="50"/>
  <c r="A1623" i="50"/>
  <c r="A1622" i="50"/>
  <c r="A1621" i="50"/>
  <c r="A1620" i="50"/>
  <c r="A1619" i="50"/>
  <c r="A1618" i="50"/>
  <c r="A1617" i="50"/>
  <c r="A1616" i="50"/>
  <c r="A1615" i="50"/>
  <c r="A1614" i="50"/>
  <c r="A1613" i="50"/>
  <c r="A1612" i="50"/>
  <c r="A1611" i="50"/>
  <c r="A1610" i="50"/>
  <c r="A1609" i="50"/>
  <c r="A1608" i="50"/>
  <c r="A1607" i="50"/>
  <c r="A1606" i="50"/>
  <c r="A1605" i="50"/>
  <c r="A1604" i="50"/>
  <c r="A1603" i="50"/>
  <c r="A1602" i="50"/>
  <c r="A1601" i="50"/>
  <c r="A1600" i="50"/>
  <c r="A1599" i="50"/>
  <c r="A1598" i="50"/>
  <c r="A1597" i="50"/>
  <c r="A1596" i="50"/>
  <c r="A1595" i="50"/>
  <c r="A1594" i="50"/>
  <c r="A1593" i="50"/>
  <c r="A1592" i="50"/>
  <c r="A1591" i="50"/>
  <c r="A1590" i="50"/>
  <c r="A1589" i="50"/>
  <c r="A1588" i="50"/>
  <c r="A1587" i="50"/>
  <c r="A1586" i="50"/>
  <c r="A1585" i="50"/>
  <c r="A1584" i="50"/>
  <c r="A1583" i="50"/>
  <c r="A1582" i="50"/>
  <c r="A1581" i="50"/>
  <c r="A1580" i="50"/>
  <c r="A1579" i="50"/>
  <c r="A1578" i="50"/>
  <c r="A1577" i="50"/>
  <c r="A1576" i="50"/>
  <c r="A1575" i="50"/>
  <c r="A1574" i="50"/>
  <c r="A1573" i="50"/>
  <c r="A1572" i="50"/>
  <c r="A1571" i="50"/>
  <c r="A1570" i="50"/>
  <c r="A1569" i="50"/>
  <c r="A1568" i="50"/>
  <c r="A1567" i="50"/>
  <c r="A1566" i="50"/>
  <c r="A1565" i="50"/>
  <c r="A1564" i="50"/>
  <c r="A1563" i="50"/>
  <c r="A1562" i="50"/>
  <c r="A1561" i="50"/>
  <c r="A1560" i="50"/>
  <c r="A1559" i="50"/>
  <c r="A1558" i="50"/>
  <c r="A1557" i="50"/>
  <c r="A1556" i="50"/>
  <c r="A1555" i="50"/>
  <c r="A1554"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1241" i="50"/>
  <c r="A1240" i="50"/>
  <c r="A1239" i="50"/>
  <c r="A1238" i="50"/>
  <c r="A1237" i="50"/>
  <c r="A1236" i="50"/>
  <c r="A1235" i="50"/>
  <c r="A1234" i="50"/>
  <c r="A1233" i="50"/>
  <c r="A1232" i="50"/>
  <c r="A1231" i="50"/>
  <c r="A1230" i="50"/>
  <c r="A1229" i="50"/>
  <c r="A1228" i="50"/>
  <c r="A1227" i="50"/>
  <c r="A1226" i="50"/>
  <c r="A1225" i="50"/>
  <c r="A1224" i="50"/>
  <c r="A1223" i="50"/>
  <c r="A1222" i="50"/>
  <c r="A1221" i="50"/>
  <c r="A1220" i="50"/>
  <c r="A1219" i="50"/>
  <c r="A1218" i="50"/>
  <c r="A1217" i="50"/>
  <c r="A1216" i="50"/>
  <c r="A1215" i="50"/>
  <c r="A1214" i="50"/>
  <c r="A1213" i="50"/>
  <c r="A1212" i="50"/>
  <c r="A1211" i="50"/>
  <c r="A1210" i="50"/>
  <c r="A1209" i="50"/>
  <c r="A1208" i="50"/>
  <c r="A1207" i="50"/>
  <c r="A1206" i="50"/>
  <c r="A1205" i="50"/>
  <c r="A1204" i="50"/>
  <c r="A1203" i="50"/>
  <c r="A1202" i="50"/>
  <c r="A1201" i="50"/>
  <c r="A1200" i="50"/>
  <c r="A1199" i="50"/>
  <c r="A1198" i="50"/>
  <c r="A1197" i="50"/>
  <c r="A1196" i="50"/>
  <c r="A1195" i="50"/>
  <c r="A1194" i="50"/>
  <c r="A1193" i="50"/>
  <c r="A1192" i="50"/>
  <c r="A1191" i="50"/>
  <c r="A1190" i="50"/>
  <c r="A1189" i="50"/>
  <c r="A1188" i="50"/>
  <c r="A1187" i="50"/>
  <c r="A1186" i="50"/>
  <c r="A1185" i="50"/>
  <c r="A1184" i="50"/>
  <c r="A1183" i="50"/>
  <c r="A1182" i="50"/>
  <c r="A1181" i="50"/>
  <c r="A1180" i="50"/>
  <c r="A1179" i="50"/>
  <c r="A1178" i="50"/>
  <c r="A1177" i="50"/>
  <c r="A1176" i="50"/>
  <c r="A1175" i="50"/>
  <c r="A1174" i="50"/>
  <c r="A1173" i="50"/>
  <c r="A1172" i="50"/>
  <c r="A1171" i="50"/>
  <c r="A1170" i="50"/>
  <c r="A1169" i="50"/>
  <c r="A1168" i="50"/>
  <c r="A1167" i="50"/>
  <c r="A1166" i="50"/>
  <c r="A1165" i="50"/>
  <c r="A1164" i="50"/>
  <c r="A1163" i="50"/>
  <c r="A1162" i="50"/>
  <c r="A1161" i="50"/>
  <c r="A1160" i="50"/>
  <c r="A1159" i="50"/>
  <c r="A1158" i="50"/>
  <c r="A1157" i="50"/>
  <c r="A1156" i="50"/>
  <c r="A1155" i="50"/>
  <c r="A1154" i="50"/>
  <c r="A1153" i="50"/>
  <c r="A1152" i="50"/>
  <c r="A1151" i="50"/>
  <c r="A1150" i="50"/>
  <c r="A1149" i="50"/>
  <c r="A1148" i="50"/>
  <c r="A1147" i="50"/>
  <c r="A1146" i="50"/>
  <c r="A1145" i="50"/>
  <c r="A1144" i="50"/>
  <c r="A1143" i="50"/>
  <c r="A1142" i="50"/>
  <c r="A1141" i="50"/>
  <c r="A1140" i="50"/>
  <c r="A1139" i="50"/>
  <c r="A1138" i="50"/>
  <c r="A1137" i="50"/>
  <c r="A1136" i="50"/>
  <c r="A1135" i="50"/>
  <c r="A1134" i="50"/>
  <c r="A1133" i="50"/>
  <c r="A1132" i="50"/>
  <c r="A1131" i="50"/>
  <c r="A1130" i="50"/>
  <c r="A1129" i="50"/>
  <c r="A1128" i="50"/>
  <c r="A1127" i="50"/>
  <c r="A1126" i="50"/>
  <c r="A1125" i="50"/>
  <c r="A1124" i="50"/>
  <c r="A1123" i="50"/>
  <c r="A1122" i="50"/>
  <c r="A1121" i="50"/>
  <c r="A1120" i="50"/>
  <c r="A1119" i="50"/>
  <c r="A1118" i="50"/>
  <c r="A1117" i="50"/>
  <c r="A1116" i="50"/>
  <c r="A1115" i="50"/>
  <c r="A1114" i="50"/>
  <c r="A1113" i="50"/>
  <c r="A1112" i="50"/>
  <c r="A1111" i="50"/>
  <c r="A1110" i="50"/>
  <c r="A1109" i="50"/>
  <c r="A1108" i="50"/>
  <c r="A1107" i="50"/>
  <c r="A1106" i="50"/>
  <c r="A1105" i="50"/>
  <c r="A1104" i="50"/>
  <c r="A1103" i="50"/>
  <c r="A1102" i="50"/>
  <c r="A1101" i="50"/>
  <c r="A1100" i="50"/>
  <c r="A1099" i="50"/>
  <c r="A1098" i="50"/>
  <c r="A1097" i="50"/>
  <c r="A1096" i="50"/>
  <c r="A1095" i="50"/>
  <c r="A1094" i="50"/>
  <c r="A1093" i="50"/>
  <c r="A1092" i="50"/>
  <c r="A1091" i="50"/>
  <c r="A1090" i="50"/>
  <c r="A1089" i="50"/>
  <c r="A1088" i="50"/>
  <c r="A1087" i="50"/>
  <c r="A1086" i="50"/>
  <c r="A1085" i="50"/>
  <c r="A1084" i="50"/>
  <c r="A1083" i="50"/>
  <c r="A1082" i="50"/>
  <c r="A1081" i="50"/>
  <c r="A1080" i="50"/>
  <c r="A1079" i="50"/>
  <c r="A1078" i="50"/>
  <c r="A1077" i="50"/>
  <c r="A1076" i="50"/>
  <c r="A1075" i="50"/>
  <c r="A1074" i="50"/>
  <c r="A1073" i="50"/>
  <c r="A1072" i="50"/>
  <c r="A1071" i="50"/>
  <c r="A1070" i="50"/>
  <c r="A1069" i="50"/>
  <c r="A1068" i="50"/>
  <c r="A1067" i="50"/>
  <c r="A1066" i="50"/>
  <c r="A1065" i="50"/>
  <c r="A1064" i="50"/>
  <c r="A1063" i="50"/>
  <c r="A1062" i="50"/>
  <c r="A1061" i="50"/>
  <c r="A1060" i="50"/>
  <c r="A1059" i="50"/>
  <c r="A1058" i="50"/>
  <c r="A1057" i="50"/>
  <c r="A1056" i="50"/>
  <c r="A1055" i="50"/>
  <c r="A1054" i="50"/>
  <c r="A1053" i="50"/>
  <c r="A1052" i="50"/>
  <c r="A1051" i="50"/>
  <c r="A1050" i="50"/>
  <c r="A1049" i="50"/>
  <c r="A1048" i="50"/>
  <c r="A1047" i="50"/>
  <c r="A1046" i="50"/>
  <c r="A1045" i="50"/>
  <c r="A1044" i="50"/>
  <c r="A1043" i="50"/>
  <c r="A1042" i="50"/>
  <c r="A1041" i="50"/>
  <c r="A1040" i="50"/>
  <c r="A1039" i="50"/>
  <c r="A1038" i="50"/>
  <c r="A1037" i="50"/>
  <c r="A1036" i="50"/>
  <c r="A1035" i="50"/>
  <c r="A1034" i="50"/>
  <c r="A1033" i="50"/>
  <c r="A1032" i="50"/>
  <c r="A1031" i="50"/>
  <c r="A1030" i="50"/>
  <c r="A1029" i="50"/>
  <c r="A1028" i="50"/>
  <c r="A1027" i="50"/>
  <c r="A1026" i="50"/>
  <c r="A1025" i="50"/>
  <c r="A1024" i="50"/>
  <c r="A1023" i="50"/>
  <c r="A1022" i="50"/>
  <c r="A1021" i="50"/>
  <c r="A1020" i="50"/>
  <c r="A1019" i="50"/>
  <c r="A1018" i="50"/>
  <c r="A1017" i="50"/>
  <c r="A1016" i="50"/>
  <c r="A1015" i="50"/>
  <c r="A1014" i="50"/>
  <c r="A1013" i="50"/>
  <c r="A1012" i="50"/>
  <c r="A1011" i="50"/>
  <c r="A1010" i="50"/>
  <c r="A1009" i="50"/>
  <c r="A1008" i="50"/>
  <c r="A1007" i="50"/>
  <c r="A1006" i="50"/>
  <c r="A1005" i="50"/>
  <c r="A1004" i="50"/>
  <c r="A1003" i="50"/>
  <c r="A1002" i="50"/>
  <c r="A1001" i="50"/>
  <c r="A1000" i="50"/>
  <c r="A999" i="50"/>
  <c r="A998" i="50"/>
  <c r="AA114" i="50"/>
  <c r="AA103" i="50"/>
  <c r="AA90" i="50"/>
  <c r="AA76" i="50"/>
  <c r="N2" i="50"/>
  <c r="F1" i="50"/>
  <c r="E5439" i="10"/>
  <c r="F5439" i="10"/>
  <c r="G5439" i="10"/>
  <c r="H5439" i="10"/>
  <c r="O5439" i="10" s="1"/>
  <c r="B5440" i="10"/>
  <c r="B5441" i="10"/>
  <c r="B5442" i="10"/>
  <c r="B5443" i="10"/>
  <c r="B5444" i="10"/>
  <c r="B5445" i="10"/>
  <c r="B5446" i="10"/>
  <c r="B5447" i="10"/>
  <c r="B5448" i="10"/>
  <c r="B5449" i="10"/>
  <c r="B5450" i="10"/>
  <c r="B5451" i="10"/>
  <c r="B5452" i="10"/>
  <c r="B5453" i="10"/>
  <c r="B5454" i="10"/>
  <c r="B5455" i="10"/>
  <c r="B5456" i="10"/>
  <c r="B5457" i="10"/>
  <c r="B5458" i="10"/>
  <c r="B5459" i="10"/>
  <c r="B5460" i="10"/>
  <c r="B5461" i="10"/>
  <c r="B5462" i="10"/>
  <c r="B5463" i="10"/>
  <c r="B5464" i="10"/>
  <c r="B5465" i="10"/>
  <c r="B5466" i="10"/>
  <c r="B5467" i="10"/>
  <c r="B5468" i="10"/>
  <c r="B5469" i="10"/>
  <c r="B5470" i="10"/>
  <c r="E5440" i="10"/>
  <c r="E5441" i="10"/>
  <c r="E5442" i="10"/>
  <c r="E5443" i="10"/>
  <c r="E5444" i="10"/>
  <c r="E5445" i="10"/>
  <c r="E5446" i="10"/>
  <c r="E5447" i="10"/>
  <c r="E5448" i="10"/>
  <c r="E5449" i="10"/>
  <c r="E5450" i="10"/>
  <c r="E5451" i="10"/>
  <c r="E5452" i="10"/>
  <c r="E5453" i="10"/>
  <c r="E5454" i="10"/>
  <c r="E5455" i="10"/>
  <c r="E5456" i="10"/>
  <c r="E5457" i="10"/>
  <c r="E5458" i="10"/>
  <c r="E5459" i="10"/>
  <c r="E5460" i="10"/>
  <c r="E5461" i="10"/>
  <c r="E5462" i="10"/>
  <c r="E5463" i="10"/>
  <c r="E5464" i="10"/>
  <c r="E5465" i="10"/>
  <c r="E5466" i="10"/>
  <c r="E5467" i="10"/>
  <c r="E5468" i="10"/>
  <c r="E5469" i="10"/>
  <c r="E5470" i="10"/>
  <c r="F5440" i="10"/>
  <c r="F5441" i="10"/>
  <c r="F5442" i="10"/>
  <c r="F5443" i="10"/>
  <c r="F5444" i="10"/>
  <c r="F5445" i="10"/>
  <c r="F5446" i="10"/>
  <c r="F5447" i="10"/>
  <c r="F5448" i="10"/>
  <c r="F5449" i="10"/>
  <c r="F5450" i="10"/>
  <c r="F5451" i="10"/>
  <c r="F5452" i="10"/>
  <c r="F5453" i="10"/>
  <c r="F5454" i="10"/>
  <c r="F5455" i="10"/>
  <c r="F5456" i="10"/>
  <c r="F5457" i="10"/>
  <c r="F5458" i="10"/>
  <c r="F5459" i="10"/>
  <c r="F5460" i="10"/>
  <c r="F5461" i="10"/>
  <c r="F5462" i="10"/>
  <c r="F5463" i="10"/>
  <c r="F5464" i="10"/>
  <c r="F5465" i="10"/>
  <c r="F5466" i="10"/>
  <c r="F5467" i="10"/>
  <c r="F5468" i="10"/>
  <c r="F5469" i="10"/>
  <c r="F5470" i="10"/>
  <c r="G5440" i="10"/>
  <c r="G5441" i="10"/>
  <c r="G5442" i="10"/>
  <c r="G5443" i="10"/>
  <c r="G5444" i="10"/>
  <c r="G5445" i="10"/>
  <c r="G5446" i="10"/>
  <c r="G5447" i="10"/>
  <c r="G5448" i="10"/>
  <c r="G5449" i="10"/>
  <c r="G5450" i="10"/>
  <c r="G5451" i="10"/>
  <c r="G5452" i="10"/>
  <c r="G5453" i="10"/>
  <c r="G5454" i="10"/>
  <c r="G5455" i="10"/>
  <c r="G5456" i="10"/>
  <c r="G5457" i="10"/>
  <c r="G5458" i="10"/>
  <c r="G5459" i="10"/>
  <c r="G5460" i="10"/>
  <c r="G5461" i="10"/>
  <c r="G5462" i="10"/>
  <c r="G5463" i="10"/>
  <c r="G5464" i="10"/>
  <c r="G5465" i="10"/>
  <c r="G5466" i="10"/>
  <c r="G5467" i="10"/>
  <c r="G5468" i="10"/>
  <c r="G5469" i="10"/>
  <c r="G5470" i="10"/>
  <c r="H5440" i="10"/>
  <c r="O5440" i="10" s="1"/>
  <c r="H5441" i="10"/>
  <c r="H5442" i="10"/>
  <c r="H5448" i="10"/>
  <c r="P5448" i="10" s="1"/>
  <c r="H5449" i="10"/>
  <c r="N5449" i="10" s="1"/>
  <c r="H5450" i="10"/>
  <c r="H5451" i="10"/>
  <c r="H5452" i="10"/>
  <c r="H5453" i="10"/>
  <c r="N5453" i="10" s="1"/>
  <c r="H5454" i="10"/>
  <c r="H5457" i="10"/>
  <c r="H5458" i="10"/>
  <c r="N5458" i="10" s="1"/>
  <c r="H5459" i="10"/>
  <c r="N5459" i="10" s="1"/>
  <c r="H5460" i="10"/>
  <c r="N5460" i="10" s="1"/>
  <c r="H5461" i="10"/>
  <c r="N5461" i="10" s="1"/>
  <c r="H5462" i="10"/>
  <c r="N5462" i="10" s="1"/>
  <c r="H5463" i="10"/>
  <c r="N5463" i="10" s="1"/>
  <c r="H5464" i="10"/>
  <c r="H5465" i="10"/>
  <c r="N5465" i="10" s="1"/>
  <c r="H5466" i="10"/>
  <c r="N5466" i="10" s="1"/>
  <c r="H5467" i="10"/>
  <c r="N5467" i="10" s="1"/>
  <c r="H5468" i="10"/>
  <c r="P5468" i="10" s="1"/>
  <c r="H5469" i="10"/>
  <c r="P5469" i="10" s="1"/>
  <c r="H5470" i="10"/>
  <c r="P5470" i="10" s="1"/>
  <c r="N5440" i="10"/>
  <c r="N5441" i="10"/>
  <c r="N5442" i="10"/>
  <c r="N5443" i="10"/>
  <c r="N5444" i="10"/>
  <c r="N5445" i="10"/>
  <c r="N5446" i="10"/>
  <c r="N5447" i="10"/>
  <c r="N5448" i="10"/>
  <c r="N5450" i="10"/>
  <c r="N5451" i="10"/>
  <c r="N5452" i="10"/>
  <c r="N5454" i="10"/>
  <c r="N5455" i="10"/>
  <c r="N5456" i="10"/>
  <c r="N5457" i="10"/>
  <c r="N5464" i="10"/>
  <c r="N5468" i="10"/>
  <c r="N5469" i="10"/>
  <c r="N5470" i="10"/>
  <c r="O5441" i="10"/>
  <c r="O5442" i="10"/>
  <c r="O5446" i="10"/>
  <c r="O5447" i="10"/>
  <c r="O5448" i="10"/>
  <c r="O5449" i="10"/>
  <c r="O5450" i="10"/>
  <c r="O5451" i="10"/>
  <c r="O5452" i="10"/>
  <c r="O5453" i="10"/>
  <c r="O5454" i="10"/>
  <c r="O5455" i="10"/>
  <c r="O5456" i="10"/>
  <c r="O5457" i="10"/>
  <c r="O5458" i="10"/>
  <c r="O5459" i="10"/>
  <c r="O5460" i="10"/>
  <c r="O5461" i="10"/>
  <c r="O5462" i="10"/>
  <c r="O5463" i="10"/>
  <c r="O5464" i="10"/>
  <c r="O5465" i="10"/>
  <c r="O5466" i="10"/>
  <c r="O5467" i="10"/>
  <c r="O5468" i="10"/>
  <c r="O5469" i="10"/>
  <c r="O5470" i="10"/>
  <c r="P5440" i="10"/>
  <c r="P5441" i="10"/>
  <c r="P5442" i="10"/>
  <c r="P5443" i="10"/>
  <c r="P5444" i="10"/>
  <c r="P5445" i="10"/>
  <c r="P5446" i="10"/>
  <c r="P5447" i="10"/>
  <c r="P5449" i="10"/>
  <c r="P5450" i="10"/>
  <c r="P5451" i="10"/>
  <c r="P5452" i="10"/>
  <c r="P5453" i="10"/>
  <c r="P5454" i="10"/>
  <c r="P5455" i="10"/>
  <c r="P5456" i="10"/>
  <c r="P5457" i="10"/>
  <c r="P5458" i="10"/>
  <c r="P5459" i="10"/>
  <c r="P5460" i="10"/>
  <c r="P5461" i="10"/>
  <c r="P5462" i="10"/>
  <c r="P5463" i="10"/>
  <c r="P5464" i="10"/>
  <c r="P5465" i="10"/>
  <c r="P5466" i="10"/>
  <c r="P5467" i="10"/>
  <c r="Q5440" i="10"/>
  <c r="Q5441" i="10"/>
  <c r="Q5442" i="10"/>
  <c r="Q5443" i="10"/>
  <c r="Q5444" i="10"/>
  <c r="Q5445" i="10"/>
  <c r="Q5446" i="10"/>
  <c r="Q5447" i="10"/>
  <c r="Q5448" i="10"/>
  <c r="Q5449" i="10"/>
  <c r="Q5450" i="10"/>
  <c r="Q5451" i="10"/>
  <c r="Q5452" i="10"/>
  <c r="Q5453" i="10"/>
  <c r="Q5454" i="10"/>
  <c r="Q5455" i="10"/>
  <c r="Q5456" i="10"/>
  <c r="Q5457" i="10"/>
  <c r="Q5458" i="10"/>
  <c r="Q5459" i="10"/>
  <c r="Q5460" i="10"/>
  <c r="Q5461" i="10"/>
  <c r="Q5462" i="10"/>
  <c r="Q5463" i="10"/>
  <c r="Q5464" i="10"/>
  <c r="Q5465" i="10"/>
  <c r="Q5466" i="10"/>
  <c r="Q5467" i="10"/>
  <c r="Q5468" i="10"/>
  <c r="Q5469" i="10"/>
  <c r="Q5470" i="10"/>
  <c r="B5439" i="10"/>
  <c r="N5439" i="10"/>
  <c r="P5439" i="10"/>
  <c r="Q5439" i="10"/>
  <c r="E190" i="48"/>
  <c r="F190" i="48"/>
  <c r="G190" i="48"/>
  <c r="N190" i="48" s="1"/>
  <c r="AT231" i="3"/>
  <c r="E189" i="48"/>
  <c r="F189" i="48"/>
  <c r="G189" i="48"/>
  <c r="L189" i="48" s="1"/>
  <c r="E188" i="48"/>
  <c r="F188" i="48"/>
  <c r="G188" i="48"/>
  <c r="N188" i="48" s="1"/>
  <c r="B5408" i="10"/>
  <c r="B5409" i="10"/>
  <c r="B5410" i="10"/>
  <c r="B5411" i="10"/>
  <c r="B5412" i="10"/>
  <c r="B5413" i="10"/>
  <c r="B5414" i="10"/>
  <c r="B5415" i="10"/>
  <c r="B5416" i="10"/>
  <c r="B5417" i="10"/>
  <c r="B5418" i="10"/>
  <c r="B5419" i="10"/>
  <c r="B5420" i="10"/>
  <c r="B5421" i="10"/>
  <c r="B5422" i="10"/>
  <c r="B5423" i="10"/>
  <c r="B5424" i="10"/>
  <c r="B5425" i="10"/>
  <c r="B5426" i="10"/>
  <c r="B5427" i="10"/>
  <c r="B5428" i="10"/>
  <c r="B5429" i="10"/>
  <c r="B5430" i="10"/>
  <c r="B5431" i="10"/>
  <c r="B5432" i="10"/>
  <c r="B5433" i="10"/>
  <c r="B5434" i="10"/>
  <c r="B5435" i="10"/>
  <c r="B5436" i="10"/>
  <c r="B5437" i="10"/>
  <c r="B5438" i="10"/>
  <c r="E5408" i="10"/>
  <c r="E5409" i="10"/>
  <c r="E5410" i="10"/>
  <c r="E5411" i="10"/>
  <c r="E5412" i="10"/>
  <c r="E5413" i="10"/>
  <c r="E5414" i="10"/>
  <c r="E5415" i="10"/>
  <c r="E5416" i="10"/>
  <c r="E5417" i="10"/>
  <c r="E5418" i="10"/>
  <c r="E5419" i="10"/>
  <c r="E5420" i="10"/>
  <c r="E5421" i="10"/>
  <c r="E5422" i="10"/>
  <c r="E5423" i="10"/>
  <c r="E5424" i="10"/>
  <c r="E5425" i="10"/>
  <c r="E5426" i="10"/>
  <c r="E5427" i="10"/>
  <c r="E5428" i="10"/>
  <c r="E5429" i="10"/>
  <c r="E5430" i="10"/>
  <c r="E5431" i="10"/>
  <c r="E5432" i="10"/>
  <c r="E5433" i="10"/>
  <c r="E5434" i="10"/>
  <c r="E5435" i="10"/>
  <c r="E5436" i="10"/>
  <c r="E5437" i="10"/>
  <c r="E5438" i="10"/>
  <c r="F5408" i="10"/>
  <c r="F5409" i="10"/>
  <c r="F5410" i="10"/>
  <c r="F5411" i="10"/>
  <c r="F5412" i="10"/>
  <c r="F5413" i="10"/>
  <c r="F5414" i="10"/>
  <c r="F5415" i="10"/>
  <c r="F5416" i="10"/>
  <c r="F5417" i="10"/>
  <c r="F5418" i="10"/>
  <c r="F5419" i="10"/>
  <c r="F5420" i="10"/>
  <c r="F5421" i="10"/>
  <c r="F5422" i="10"/>
  <c r="F5423" i="10"/>
  <c r="F5424" i="10"/>
  <c r="F5425" i="10"/>
  <c r="F5426" i="10"/>
  <c r="F5427" i="10"/>
  <c r="F5428" i="10"/>
  <c r="F5429" i="10"/>
  <c r="F5430" i="10"/>
  <c r="F5431" i="10"/>
  <c r="F5432" i="10"/>
  <c r="F5433" i="10"/>
  <c r="F5434" i="10"/>
  <c r="F5435" i="10"/>
  <c r="F5436" i="10"/>
  <c r="F5437" i="10"/>
  <c r="F5438" i="10"/>
  <c r="G5408" i="10"/>
  <c r="G5409" i="10"/>
  <c r="G5410" i="10"/>
  <c r="G5411" i="10"/>
  <c r="G5412" i="10"/>
  <c r="G5413" i="10"/>
  <c r="G5414" i="10"/>
  <c r="G5415" i="10"/>
  <c r="G5416" i="10"/>
  <c r="G5417" i="10"/>
  <c r="G5418" i="10"/>
  <c r="G5419" i="10"/>
  <c r="G5420" i="10"/>
  <c r="G5421" i="10"/>
  <c r="G5422" i="10"/>
  <c r="G5423" i="10"/>
  <c r="G5424" i="10"/>
  <c r="G5425" i="10"/>
  <c r="G5426" i="10"/>
  <c r="G5427" i="10"/>
  <c r="G5428" i="10"/>
  <c r="G5429" i="10"/>
  <c r="G5430" i="10"/>
  <c r="G5431" i="10"/>
  <c r="G5432" i="10"/>
  <c r="G5433" i="10"/>
  <c r="G5434" i="10"/>
  <c r="G5435" i="10"/>
  <c r="G5436" i="10"/>
  <c r="G5437" i="10"/>
  <c r="G5438" i="10"/>
  <c r="H5408" i="10"/>
  <c r="O5408" i="10" s="1"/>
  <c r="H5409" i="10"/>
  <c r="O5409" i="10" s="1"/>
  <c r="H5410" i="10"/>
  <c r="O5410" i="10" s="1"/>
  <c r="H5416" i="10"/>
  <c r="P5416" i="10" s="1"/>
  <c r="H5417" i="10"/>
  <c r="N5417" i="10" s="1"/>
  <c r="H5418" i="10"/>
  <c r="H5419" i="10"/>
  <c r="H5420" i="10"/>
  <c r="H5421" i="10"/>
  <c r="N5421" i="10" s="1"/>
  <c r="H5422" i="10"/>
  <c r="H5425" i="10"/>
  <c r="P5425" i="10" s="1"/>
  <c r="H5426" i="10"/>
  <c r="N5426" i="10" s="1"/>
  <c r="H5427" i="10"/>
  <c r="N5427" i="10" s="1"/>
  <c r="H5428" i="10"/>
  <c r="H5429" i="10"/>
  <c r="N5429" i="10" s="1"/>
  <c r="H5430" i="10"/>
  <c r="N5430" i="10" s="1"/>
  <c r="H5431" i="10"/>
  <c r="N5431" i="10" s="1"/>
  <c r="H5432" i="10"/>
  <c r="O5432" i="10" s="1"/>
  <c r="H5433" i="10"/>
  <c r="N5433" i="10" s="1"/>
  <c r="H5434" i="10"/>
  <c r="N5434" i="10" s="1"/>
  <c r="H5435" i="10"/>
  <c r="N5435" i="10" s="1"/>
  <c r="H5436" i="10"/>
  <c r="P5436" i="10" s="1"/>
  <c r="H5437" i="10"/>
  <c r="P5437" i="10" s="1"/>
  <c r="H5438" i="10"/>
  <c r="N5408" i="10"/>
  <c r="N5409" i="10"/>
  <c r="N5410" i="10"/>
  <c r="N5411" i="10"/>
  <c r="N5412" i="10"/>
  <c r="N5413" i="10"/>
  <c r="N5414" i="10"/>
  <c r="N5415" i="10"/>
  <c r="N5416" i="10"/>
  <c r="N5418" i="10"/>
  <c r="N5419" i="10"/>
  <c r="N5420" i="10"/>
  <c r="N5422" i="10"/>
  <c r="N5423" i="10"/>
  <c r="N5424" i="10"/>
  <c r="N5425" i="10"/>
  <c r="N5428" i="10"/>
  <c r="N5432" i="10"/>
  <c r="N5436" i="10"/>
  <c r="N5437" i="10"/>
  <c r="N5438" i="10"/>
  <c r="O5416" i="10"/>
  <c r="O5417" i="10"/>
  <c r="O5418" i="10"/>
  <c r="O5419" i="10"/>
  <c r="O5420" i="10"/>
  <c r="O5421" i="10"/>
  <c r="O5422" i="10"/>
  <c r="O5425" i="10"/>
  <c r="O5426" i="10"/>
  <c r="O5427" i="10"/>
  <c r="O5428" i="10"/>
  <c r="O5429" i="10"/>
  <c r="O5430" i="10"/>
  <c r="O5431" i="10"/>
  <c r="O5433" i="10"/>
  <c r="O5434" i="10"/>
  <c r="O5435" i="10"/>
  <c r="O5436" i="10"/>
  <c r="O5437" i="10"/>
  <c r="O5438" i="10"/>
  <c r="P5408" i="10"/>
  <c r="P5409" i="10"/>
  <c r="P5410" i="10"/>
  <c r="P5411" i="10"/>
  <c r="P5412" i="10"/>
  <c r="P5413" i="10"/>
  <c r="P5414" i="10"/>
  <c r="P5415" i="10"/>
  <c r="P5417" i="10"/>
  <c r="P5418" i="10"/>
  <c r="P5419" i="10"/>
  <c r="P5420" i="10"/>
  <c r="P5421" i="10"/>
  <c r="P5422" i="10"/>
  <c r="P5423" i="10"/>
  <c r="P5424" i="10"/>
  <c r="P5426" i="10"/>
  <c r="P5427" i="10"/>
  <c r="P5428" i="10"/>
  <c r="P5429" i="10"/>
  <c r="P5430" i="10"/>
  <c r="P5431" i="10"/>
  <c r="P5432" i="10"/>
  <c r="P5433" i="10"/>
  <c r="P5434" i="10"/>
  <c r="P5435" i="10"/>
  <c r="P5438" i="10"/>
  <c r="Q5408" i="10"/>
  <c r="Q5409" i="10"/>
  <c r="Q5410" i="10"/>
  <c r="Q5411" i="10"/>
  <c r="Q5412" i="10"/>
  <c r="Q5413" i="10"/>
  <c r="Q5414" i="10"/>
  <c r="Q5415" i="10"/>
  <c r="Q5416" i="10"/>
  <c r="Q5417" i="10"/>
  <c r="Q5418" i="10"/>
  <c r="Q5419" i="10"/>
  <c r="Q5420" i="10"/>
  <c r="Q5421" i="10"/>
  <c r="Q5422" i="10"/>
  <c r="Q5423" i="10"/>
  <c r="Q5424" i="10"/>
  <c r="Q5425" i="10"/>
  <c r="Q5426" i="10"/>
  <c r="Q5427" i="10"/>
  <c r="Q5428" i="10"/>
  <c r="Q5429" i="10"/>
  <c r="Q5430" i="10"/>
  <c r="Q5431" i="10"/>
  <c r="Q5432" i="10"/>
  <c r="Q5433" i="10"/>
  <c r="Q5434" i="10"/>
  <c r="Q5435" i="10"/>
  <c r="Q5436" i="10"/>
  <c r="Q5437" i="10"/>
  <c r="Q5438" i="10"/>
  <c r="B5407" i="10"/>
  <c r="E5407" i="10"/>
  <c r="F5407" i="10"/>
  <c r="G5407" i="10"/>
  <c r="H5407" i="10"/>
  <c r="O5407" i="10" s="1"/>
  <c r="N5407" i="10"/>
  <c r="P5407" i="10"/>
  <c r="Q5407" i="10"/>
  <c r="L46" i="18"/>
  <c r="E184" i="48"/>
  <c r="F184" i="48"/>
  <c r="G184" i="48"/>
  <c r="L184" i="48" s="1"/>
  <c r="K18" i="49" s="1"/>
  <c r="E5347" i="10"/>
  <c r="F5347" i="10"/>
  <c r="G5347" i="10"/>
  <c r="B5347" i="10"/>
  <c r="N5347" i="10"/>
  <c r="O5347" i="10"/>
  <c r="P5347" i="10"/>
  <c r="Q5347" i="10"/>
  <c r="BT234" i="3"/>
  <c r="BU211" i="3"/>
  <c r="BU234" i="3"/>
  <c r="BW234" i="3"/>
  <c r="BV234" i="3"/>
  <c r="BX233" i="3"/>
  <c r="B5376" i="10"/>
  <c r="B5377" i="10"/>
  <c r="B5378" i="10"/>
  <c r="B5379" i="10"/>
  <c r="B5380" i="10"/>
  <c r="B5381" i="10"/>
  <c r="B5382" i="10"/>
  <c r="B5383" i="10"/>
  <c r="B5384" i="10"/>
  <c r="B5385" i="10"/>
  <c r="B5386" i="10"/>
  <c r="B5387" i="10"/>
  <c r="B5388" i="10"/>
  <c r="B5389" i="10"/>
  <c r="B5390" i="10"/>
  <c r="B5391" i="10"/>
  <c r="B5392" i="10"/>
  <c r="B5393" i="10"/>
  <c r="B5394" i="10"/>
  <c r="B5395" i="10"/>
  <c r="B5396" i="10"/>
  <c r="B5397" i="10"/>
  <c r="B5398" i="10"/>
  <c r="B5399" i="10"/>
  <c r="B5400" i="10"/>
  <c r="B5401" i="10"/>
  <c r="B5402" i="10"/>
  <c r="B5403" i="10"/>
  <c r="B5404" i="10"/>
  <c r="B5405" i="10"/>
  <c r="B5406" i="10"/>
  <c r="E5376" i="10"/>
  <c r="E5377" i="10"/>
  <c r="E5378" i="10"/>
  <c r="E5379" i="10"/>
  <c r="E5380" i="10"/>
  <c r="E5381" i="10"/>
  <c r="E5382" i="10"/>
  <c r="E5383" i="10"/>
  <c r="E5384" i="10"/>
  <c r="E5385" i="10"/>
  <c r="E5386" i="10"/>
  <c r="E5387" i="10"/>
  <c r="E5388" i="10"/>
  <c r="E5389" i="10"/>
  <c r="E5390" i="10"/>
  <c r="E5391" i="10"/>
  <c r="E5392" i="10"/>
  <c r="E5393" i="10"/>
  <c r="E5394" i="10"/>
  <c r="E5395" i="10"/>
  <c r="E5396" i="10"/>
  <c r="E5397" i="10"/>
  <c r="E5398" i="10"/>
  <c r="E5399" i="10"/>
  <c r="E5400" i="10"/>
  <c r="E5401" i="10"/>
  <c r="E5402" i="10"/>
  <c r="E5403" i="10"/>
  <c r="E5404" i="10"/>
  <c r="E5405" i="10"/>
  <c r="E5406" i="10"/>
  <c r="F5376" i="10"/>
  <c r="F5377" i="10"/>
  <c r="F5378" i="10"/>
  <c r="F5379" i="10"/>
  <c r="F5380" i="10"/>
  <c r="F5381" i="10"/>
  <c r="F5382" i="10"/>
  <c r="F5383" i="10"/>
  <c r="F5384" i="10"/>
  <c r="F5385" i="10"/>
  <c r="F5386" i="10"/>
  <c r="F5387" i="10"/>
  <c r="F5388" i="10"/>
  <c r="F5389" i="10"/>
  <c r="F5390" i="10"/>
  <c r="F5391" i="10"/>
  <c r="F5392" i="10"/>
  <c r="F5393" i="10"/>
  <c r="F5394" i="10"/>
  <c r="F5395" i="10"/>
  <c r="F5396" i="10"/>
  <c r="F5397" i="10"/>
  <c r="F5398" i="10"/>
  <c r="F5399" i="10"/>
  <c r="F5400" i="10"/>
  <c r="F5401" i="10"/>
  <c r="F5402" i="10"/>
  <c r="F5403" i="10"/>
  <c r="F5404" i="10"/>
  <c r="F5405" i="10"/>
  <c r="F5406" i="10"/>
  <c r="G5376" i="10"/>
  <c r="G5377" i="10"/>
  <c r="G5378" i="10"/>
  <c r="G5379" i="10"/>
  <c r="G5380" i="10"/>
  <c r="G5381" i="10"/>
  <c r="G5382" i="10"/>
  <c r="G5383" i="10"/>
  <c r="G5384" i="10"/>
  <c r="G5385" i="10"/>
  <c r="G5386" i="10"/>
  <c r="G5387" i="10"/>
  <c r="G5388" i="10"/>
  <c r="G5389" i="10"/>
  <c r="G5390" i="10"/>
  <c r="G5391" i="10"/>
  <c r="G5392" i="10"/>
  <c r="G5393" i="10"/>
  <c r="G5394" i="10"/>
  <c r="G5395" i="10"/>
  <c r="G5396" i="10"/>
  <c r="G5397" i="10"/>
  <c r="G5398" i="10"/>
  <c r="G5399" i="10"/>
  <c r="G5400" i="10"/>
  <c r="G5401" i="10"/>
  <c r="G5402" i="10"/>
  <c r="G5403" i="10"/>
  <c r="G5404" i="10"/>
  <c r="G5405" i="10"/>
  <c r="G5406" i="10"/>
  <c r="H5376" i="10"/>
  <c r="O5376" i="10" s="1"/>
  <c r="H5377" i="10"/>
  <c r="O5377" i="10" s="1"/>
  <c r="H5378" i="10"/>
  <c r="O5378" i="10" s="1"/>
  <c r="H5384" i="10"/>
  <c r="P5384" i="10" s="1"/>
  <c r="H5385" i="10"/>
  <c r="N5385" i="10" s="1"/>
  <c r="H5386" i="10"/>
  <c r="H5387" i="10"/>
  <c r="H5388" i="10"/>
  <c r="H5389" i="10"/>
  <c r="N5389" i="10" s="1"/>
  <c r="H5390" i="10"/>
  <c r="P5390" i="10" s="1"/>
  <c r="H5393" i="10"/>
  <c r="P5393" i="10" s="1"/>
  <c r="H5394" i="10"/>
  <c r="O5394" i="10" s="1"/>
  <c r="H5395" i="10"/>
  <c r="N5395" i="10" s="1"/>
  <c r="H5396" i="10"/>
  <c r="N5396" i="10" s="1"/>
  <c r="H5397" i="10"/>
  <c r="N5397" i="10" s="1"/>
  <c r="H5398" i="10"/>
  <c r="N5398" i="10" s="1"/>
  <c r="H5399" i="10"/>
  <c r="N5399" i="10" s="1"/>
  <c r="H5400" i="10"/>
  <c r="O5400" i="10" s="1"/>
  <c r="H5401" i="10"/>
  <c r="N5401" i="10" s="1"/>
  <c r="H5402" i="10"/>
  <c r="N5402" i="10" s="1"/>
  <c r="H5403" i="10"/>
  <c r="N5403" i="10" s="1"/>
  <c r="H5404" i="10"/>
  <c r="P5404" i="10" s="1"/>
  <c r="H5405" i="10"/>
  <c r="P5405" i="10" s="1"/>
  <c r="H5406" i="10"/>
  <c r="N5376" i="10"/>
  <c r="N5377" i="10"/>
  <c r="N5378" i="10"/>
  <c r="N5379" i="10"/>
  <c r="N5380" i="10"/>
  <c r="N5381" i="10"/>
  <c r="N5382" i="10"/>
  <c r="N5383" i="10"/>
  <c r="N5384" i="10"/>
  <c r="N5386" i="10"/>
  <c r="N5387" i="10"/>
  <c r="N5388" i="10"/>
  <c r="N5390" i="10"/>
  <c r="N5391" i="10"/>
  <c r="N5392" i="10"/>
  <c r="N5393" i="10"/>
  <c r="N5400" i="10"/>
  <c r="N5404" i="10"/>
  <c r="N5405" i="10"/>
  <c r="N5406" i="10"/>
  <c r="O5380" i="10"/>
  <c r="O5384" i="10"/>
  <c r="O5385" i="10"/>
  <c r="O5386" i="10"/>
  <c r="O5387" i="10"/>
  <c r="O5388" i="10"/>
  <c r="O5389" i="10"/>
  <c r="O5390" i="10"/>
  <c r="O5393" i="10"/>
  <c r="O5395" i="10"/>
  <c r="O5396" i="10"/>
  <c r="O5397" i="10"/>
  <c r="O5398" i="10"/>
  <c r="O5399" i="10"/>
  <c r="O5401" i="10"/>
  <c r="O5402" i="10"/>
  <c r="O5403" i="10"/>
  <c r="O5404" i="10"/>
  <c r="O5405" i="10"/>
  <c r="O5406" i="10"/>
  <c r="P5376" i="10"/>
  <c r="P5377" i="10"/>
  <c r="P5378" i="10"/>
  <c r="P5379" i="10"/>
  <c r="P5380" i="10"/>
  <c r="P5381" i="10"/>
  <c r="P5382" i="10"/>
  <c r="P5383" i="10"/>
  <c r="P5385" i="10"/>
  <c r="P5386" i="10"/>
  <c r="P5387" i="10"/>
  <c r="P5388" i="10"/>
  <c r="P5389" i="10"/>
  <c r="P5391" i="10"/>
  <c r="P5392" i="10"/>
  <c r="P5394" i="10"/>
  <c r="P5395" i="10"/>
  <c r="P5396" i="10"/>
  <c r="P5397" i="10"/>
  <c r="P5398" i="10"/>
  <c r="P5399" i="10"/>
  <c r="P5400" i="10"/>
  <c r="P5401" i="10"/>
  <c r="P5402" i="10"/>
  <c r="P5403" i="10"/>
  <c r="P5406" i="10"/>
  <c r="Q5376" i="10"/>
  <c r="Q5377" i="10"/>
  <c r="Q5378" i="10"/>
  <c r="Q5379" i="10"/>
  <c r="Q5380" i="10"/>
  <c r="Q5381" i="10"/>
  <c r="Q5382" i="10"/>
  <c r="Q5383" i="10"/>
  <c r="Q5384" i="10"/>
  <c r="Q5385" i="10"/>
  <c r="Q5386" i="10"/>
  <c r="Q5387" i="10"/>
  <c r="Q5388" i="10"/>
  <c r="Q5389" i="10"/>
  <c r="Q5390" i="10"/>
  <c r="Q5391" i="10"/>
  <c r="Q5392" i="10"/>
  <c r="Q5393" i="10"/>
  <c r="Q5394" i="10"/>
  <c r="Q5395" i="10"/>
  <c r="Q5396" i="10"/>
  <c r="Q5397" i="10"/>
  <c r="Q5398" i="10"/>
  <c r="Q5399" i="10"/>
  <c r="Q5400" i="10"/>
  <c r="Q5401" i="10"/>
  <c r="Q5402" i="10"/>
  <c r="Q5403" i="10"/>
  <c r="Q5404" i="10"/>
  <c r="Q5405" i="10"/>
  <c r="Q5406" i="10"/>
  <c r="B5375" i="10"/>
  <c r="E5375" i="10"/>
  <c r="F5375" i="10"/>
  <c r="G5375" i="10"/>
  <c r="H5375" i="10"/>
  <c r="O5375" i="10" s="1"/>
  <c r="N5375" i="10"/>
  <c r="P5375" i="10"/>
  <c r="Q5375" i="10"/>
  <c r="E187" i="48"/>
  <c r="F187" i="48"/>
  <c r="G187" i="48"/>
  <c r="M187" i="48" s="1"/>
  <c r="E185" i="48"/>
  <c r="F185" i="48"/>
  <c r="G185" i="48"/>
  <c r="M185" i="48" s="1"/>
  <c r="E186" i="48"/>
  <c r="F186" i="48"/>
  <c r="G186" i="48"/>
  <c r="L186" i="48" s="1"/>
  <c r="L86" i="48"/>
  <c r="L87" i="48"/>
  <c r="L88" i="48"/>
  <c r="L89" i="48"/>
  <c r="L90" i="48"/>
  <c r="L91" i="48"/>
  <c r="L92" i="48"/>
  <c r="L93" i="48"/>
  <c r="L94" i="48"/>
  <c r="L95" i="48"/>
  <c r="L96" i="48"/>
  <c r="L97" i="48"/>
  <c r="L98" i="48"/>
  <c r="L99" i="48"/>
  <c r="L100" i="48"/>
  <c r="L101" i="48"/>
  <c r="L102" i="48"/>
  <c r="L103" i="48"/>
  <c r="L104" i="48"/>
  <c r="L105" i="48"/>
  <c r="L106" i="48"/>
  <c r="L107" i="48"/>
  <c r="L108" i="48"/>
  <c r="L109" i="48"/>
  <c r="L110" i="48"/>
  <c r="L111" i="48"/>
  <c r="L112" i="48"/>
  <c r="L113" i="48"/>
  <c r="L114" i="48"/>
  <c r="L115" i="48"/>
  <c r="L116" i="48"/>
  <c r="L117" i="48"/>
  <c r="L118" i="48"/>
  <c r="L119" i="48"/>
  <c r="L120" i="48"/>
  <c r="L121" i="48"/>
  <c r="L122" i="48"/>
  <c r="L123" i="48"/>
  <c r="L124" i="48"/>
  <c r="L125" i="48"/>
  <c r="L126" i="48"/>
  <c r="L127" i="48"/>
  <c r="L128" i="48"/>
  <c r="L129" i="48"/>
  <c r="L130" i="48"/>
  <c r="L131" i="48"/>
  <c r="L132" i="48"/>
  <c r="L133" i="48"/>
  <c r="L134" i="48"/>
  <c r="L135" i="48"/>
  <c r="L136" i="48"/>
  <c r="L137" i="48"/>
  <c r="L138" i="48"/>
  <c r="L139" i="48"/>
  <c r="L140" i="48"/>
  <c r="L141" i="48"/>
  <c r="L142" i="48"/>
  <c r="L143" i="48"/>
  <c r="L144" i="48"/>
  <c r="L145" i="48"/>
  <c r="L146" i="48"/>
  <c r="L147" i="48"/>
  <c r="L148" i="48"/>
  <c r="L149" i="48"/>
  <c r="L150" i="48"/>
  <c r="L151" i="48"/>
  <c r="L152" i="48"/>
  <c r="L153" i="48"/>
  <c r="L154" i="48"/>
  <c r="L155" i="48"/>
  <c r="L156" i="48"/>
  <c r="L157" i="48"/>
  <c r="L158" i="48"/>
  <c r="L159" i="48"/>
  <c r="L160" i="48"/>
  <c r="L161" i="48"/>
  <c r="L162" i="48"/>
  <c r="L163" i="48"/>
  <c r="L164" i="48"/>
  <c r="L165" i="48"/>
  <c r="L166" i="48"/>
  <c r="L167" i="48"/>
  <c r="L168" i="48"/>
  <c r="L169" i="48"/>
  <c r="L170" i="48"/>
  <c r="L171" i="48"/>
  <c r="L172" i="48"/>
  <c r="L173" i="48"/>
  <c r="L174" i="48"/>
  <c r="L175" i="48"/>
  <c r="L176" i="48"/>
  <c r="L177" i="48"/>
  <c r="L178" i="48"/>
  <c r="M86" i="48"/>
  <c r="M87" i="48"/>
  <c r="M88" i="48"/>
  <c r="M89" i="48"/>
  <c r="M90" i="48"/>
  <c r="M91" i="48"/>
  <c r="M92" i="48"/>
  <c r="M93" i="48"/>
  <c r="M94" i="48"/>
  <c r="M95" i="48"/>
  <c r="M96" i="48"/>
  <c r="M97" i="48"/>
  <c r="M98" i="48"/>
  <c r="M99" i="48"/>
  <c r="M100" i="48"/>
  <c r="M101" i="48"/>
  <c r="M102" i="48"/>
  <c r="M103" i="48"/>
  <c r="M104" i="48"/>
  <c r="M105" i="48"/>
  <c r="M106" i="48"/>
  <c r="M107" i="48"/>
  <c r="M108" i="48"/>
  <c r="M109" i="48"/>
  <c r="M110" i="48"/>
  <c r="M111" i="48"/>
  <c r="M112" i="48"/>
  <c r="M113" i="48"/>
  <c r="M114" i="48"/>
  <c r="M115" i="48"/>
  <c r="M116" i="48"/>
  <c r="M117" i="48"/>
  <c r="M118" i="48"/>
  <c r="M119" i="48"/>
  <c r="M120" i="48"/>
  <c r="M121" i="48"/>
  <c r="M122" i="48"/>
  <c r="M123" i="48"/>
  <c r="M124" i="48"/>
  <c r="M125" i="48"/>
  <c r="M126" i="48"/>
  <c r="M127" i="48"/>
  <c r="M128" i="48"/>
  <c r="M129" i="48"/>
  <c r="M130" i="48"/>
  <c r="M131" i="48"/>
  <c r="M132" i="48"/>
  <c r="M133" i="48"/>
  <c r="M134" i="48"/>
  <c r="M135" i="48"/>
  <c r="M136" i="48"/>
  <c r="M137" i="48"/>
  <c r="M138" i="48"/>
  <c r="M139" i="48"/>
  <c r="M140" i="48"/>
  <c r="M141" i="48"/>
  <c r="M142" i="48"/>
  <c r="M143" i="48"/>
  <c r="M144" i="48"/>
  <c r="M145" i="48"/>
  <c r="M146" i="48"/>
  <c r="M147" i="48"/>
  <c r="M148" i="48"/>
  <c r="M149" i="48"/>
  <c r="M150" i="48"/>
  <c r="M151" i="48"/>
  <c r="M152" i="48"/>
  <c r="M153" i="48"/>
  <c r="M154" i="48"/>
  <c r="M155" i="48"/>
  <c r="M156" i="48"/>
  <c r="M157" i="48"/>
  <c r="M158" i="48"/>
  <c r="M159" i="48"/>
  <c r="M160" i="48"/>
  <c r="M161" i="48"/>
  <c r="M162" i="48"/>
  <c r="M163" i="48"/>
  <c r="M164" i="48"/>
  <c r="M165" i="48"/>
  <c r="M166" i="48"/>
  <c r="M167" i="48"/>
  <c r="M168" i="48"/>
  <c r="M169" i="48"/>
  <c r="M170" i="48"/>
  <c r="M171" i="48"/>
  <c r="M172" i="48"/>
  <c r="M173" i="48"/>
  <c r="M174" i="48"/>
  <c r="M175" i="48"/>
  <c r="M176" i="48"/>
  <c r="M177" i="48"/>
  <c r="M178" i="48"/>
  <c r="E183" i="48"/>
  <c r="F183" i="48"/>
  <c r="G183" i="48"/>
  <c r="L183" i="48" s="1"/>
  <c r="E182" i="48"/>
  <c r="F182" i="48"/>
  <c r="G182" i="48"/>
  <c r="M182" i="48" s="1"/>
  <c r="B5343" i="10"/>
  <c r="B5344" i="10"/>
  <c r="B5345" i="10"/>
  <c r="B5346" i="10"/>
  <c r="B5348" i="10"/>
  <c r="B5349" i="10"/>
  <c r="B5350" i="10"/>
  <c r="B5351" i="10"/>
  <c r="B5352" i="10"/>
  <c r="B5353" i="10"/>
  <c r="B5354" i="10"/>
  <c r="B5355" i="10"/>
  <c r="B5356" i="10"/>
  <c r="B5357" i="10"/>
  <c r="B5358" i="10"/>
  <c r="B5359" i="10"/>
  <c r="B5360" i="10"/>
  <c r="B5361" i="10"/>
  <c r="B5362" i="10"/>
  <c r="B5363" i="10"/>
  <c r="B5364" i="10"/>
  <c r="B5365" i="10"/>
  <c r="B5366" i="10"/>
  <c r="B5367" i="10"/>
  <c r="B5368" i="10"/>
  <c r="B5369" i="10"/>
  <c r="B5370" i="10"/>
  <c r="B5371" i="10"/>
  <c r="B5372" i="10"/>
  <c r="B5373" i="10"/>
  <c r="B5374" i="10"/>
  <c r="E5343" i="10"/>
  <c r="E5344" i="10"/>
  <c r="E5345" i="10"/>
  <c r="E5346" i="10"/>
  <c r="E5348" i="10"/>
  <c r="E5349" i="10"/>
  <c r="E5350" i="10"/>
  <c r="E5351" i="10"/>
  <c r="E5352" i="10"/>
  <c r="E5353" i="10"/>
  <c r="E5354" i="10"/>
  <c r="E5355" i="10"/>
  <c r="E5356" i="10"/>
  <c r="E5357" i="10"/>
  <c r="E5358" i="10"/>
  <c r="E5359" i="10"/>
  <c r="E5360" i="10"/>
  <c r="E5361" i="10"/>
  <c r="E5362" i="10"/>
  <c r="E5363" i="10"/>
  <c r="E5364" i="10"/>
  <c r="E5365" i="10"/>
  <c r="E5366" i="10"/>
  <c r="E5367" i="10"/>
  <c r="E5368" i="10"/>
  <c r="E5369" i="10"/>
  <c r="E5370" i="10"/>
  <c r="E5371" i="10"/>
  <c r="E5372" i="10"/>
  <c r="E5373" i="10"/>
  <c r="E5374" i="10"/>
  <c r="F5343" i="10"/>
  <c r="F5344" i="10"/>
  <c r="F5345" i="10"/>
  <c r="F5346" i="10"/>
  <c r="F5348" i="10"/>
  <c r="F5349" i="10"/>
  <c r="F5350" i="10"/>
  <c r="F5351" i="10"/>
  <c r="F5352" i="10"/>
  <c r="F5353" i="10"/>
  <c r="F5354" i="10"/>
  <c r="F5355" i="10"/>
  <c r="F5356" i="10"/>
  <c r="F5357" i="10"/>
  <c r="F5358" i="10"/>
  <c r="F5359" i="10"/>
  <c r="F5360" i="10"/>
  <c r="F5361" i="10"/>
  <c r="F5362" i="10"/>
  <c r="F5363" i="10"/>
  <c r="F5364" i="10"/>
  <c r="F5365" i="10"/>
  <c r="F5366" i="10"/>
  <c r="F5367" i="10"/>
  <c r="F5368" i="10"/>
  <c r="F5369" i="10"/>
  <c r="F5370" i="10"/>
  <c r="F5371" i="10"/>
  <c r="F5372" i="10"/>
  <c r="F5373" i="10"/>
  <c r="F5374" i="10"/>
  <c r="G5343" i="10"/>
  <c r="G5344" i="10"/>
  <c r="G5345" i="10"/>
  <c r="G5346" i="10"/>
  <c r="G5348" i="10"/>
  <c r="G5349" i="10"/>
  <c r="G5350" i="10"/>
  <c r="G5351" i="10"/>
  <c r="G5352" i="10"/>
  <c r="G5353" i="10"/>
  <c r="G5354" i="10"/>
  <c r="G5355" i="10"/>
  <c r="G5356" i="10"/>
  <c r="G5357" i="10"/>
  <c r="G5358" i="10"/>
  <c r="G5359" i="10"/>
  <c r="G5360" i="10"/>
  <c r="G5361" i="10"/>
  <c r="G5362" i="10"/>
  <c r="G5363" i="10"/>
  <c r="G5364" i="10"/>
  <c r="G5365" i="10"/>
  <c r="G5366" i="10"/>
  <c r="G5367" i="10"/>
  <c r="G5368" i="10"/>
  <c r="G5369" i="10"/>
  <c r="G5370" i="10"/>
  <c r="G5371" i="10"/>
  <c r="G5372" i="10"/>
  <c r="G5373" i="10"/>
  <c r="G5374" i="10"/>
  <c r="H5343" i="10"/>
  <c r="O5343" i="10" s="1"/>
  <c r="H5344" i="10"/>
  <c r="O5344" i="10" s="1"/>
  <c r="H5345" i="10"/>
  <c r="H5352" i="10"/>
  <c r="P5352" i="10" s="1"/>
  <c r="H5353" i="10"/>
  <c r="N5353" i="10" s="1"/>
  <c r="H5354" i="10"/>
  <c r="H5355" i="10"/>
  <c r="H5356" i="10"/>
  <c r="H5357" i="10"/>
  <c r="H5358" i="10"/>
  <c r="H5361" i="10"/>
  <c r="H5362" i="10"/>
  <c r="N5362" i="10" s="1"/>
  <c r="H5363" i="10"/>
  <c r="N5363" i="10" s="1"/>
  <c r="H5364" i="10"/>
  <c r="N5364" i="10" s="1"/>
  <c r="H5365" i="10"/>
  <c r="N5365" i="10" s="1"/>
  <c r="H5366" i="10"/>
  <c r="N5366" i="10" s="1"/>
  <c r="H5367" i="10"/>
  <c r="N5367" i="10" s="1"/>
  <c r="H5368" i="10"/>
  <c r="O5368" i="10" s="1"/>
  <c r="H5369" i="10"/>
  <c r="N5369" i="10" s="1"/>
  <c r="H5370" i="10"/>
  <c r="N5370" i="10" s="1"/>
  <c r="H5371" i="10"/>
  <c r="N5371" i="10" s="1"/>
  <c r="H5372" i="10"/>
  <c r="P5372" i="10" s="1"/>
  <c r="H5373" i="10"/>
  <c r="P5373" i="10" s="1"/>
  <c r="H5374" i="10"/>
  <c r="N5343" i="10"/>
  <c r="N5344" i="10"/>
  <c r="N5345" i="10"/>
  <c r="N5346" i="10"/>
  <c r="N5348" i="10"/>
  <c r="N5349" i="10"/>
  <c r="N5350" i="10"/>
  <c r="N5351" i="10"/>
  <c r="N5352" i="10"/>
  <c r="N5354" i="10"/>
  <c r="N5355" i="10"/>
  <c r="N5356" i="10"/>
  <c r="N5357" i="10"/>
  <c r="N5358" i="10"/>
  <c r="N5359" i="10"/>
  <c r="N5360" i="10"/>
  <c r="N5361" i="10"/>
  <c r="N5368" i="10"/>
  <c r="N5372" i="10"/>
  <c r="N5373" i="10"/>
  <c r="N5374" i="10"/>
  <c r="O5345" i="10"/>
  <c r="O5348" i="10"/>
  <c r="O5349" i="10"/>
  <c r="O5352" i="10"/>
  <c r="O5353" i="10"/>
  <c r="O5354" i="10"/>
  <c r="O5355" i="10"/>
  <c r="O5356" i="10"/>
  <c r="O5357" i="10"/>
  <c r="O5358" i="10"/>
  <c r="O5361" i="10"/>
  <c r="O5362" i="10"/>
  <c r="O5363" i="10"/>
  <c r="O5364" i="10"/>
  <c r="O5365" i="10"/>
  <c r="O5366" i="10"/>
  <c r="O5367" i="10"/>
  <c r="O5369" i="10"/>
  <c r="O5370" i="10"/>
  <c r="O5371" i="10"/>
  <c r="O5372" i="10"/>
  <c r="O5373" i="10"/>
  <c r="O5374" i="10"/>
  <c r="P5343" i="10"/>
  <c r="P5344" i="10"/>
  <c r="P5345" i="10"/>
  <c r="P5346" i="10"/>
  <c r="P5348" i="10"/>
  <c r="P5349" i="10"/>
  <c r="P5350" i="10"/>
  <c r="P5351" i="10"/>
  <c r="P5353" i="10"/>
  <c r="P5354" i="10"/>
  <c r="P5355" i="10"/>
  <c r="P5356" i="10"/>
  <c r="P5357" i="10"/>
  <c r="P5358" i="10"/>
  <c r="P5359" i="10"/>
  <c r="P5360" i="10"/>
  <c r="P5361" i="10"/>
  <c r="P5362" i="10"/>
  <c r="P5363" i="10"/>
  <c r="P5364" i="10"/>
  <c r="P5365" i="10"/>
  <c r="P5366" i="10"/>
  <c r="P5367" i="10"/>
  <c r="P5368" i="10"/>
  <c r="P5369" i="10"/>
  <c r="P5370" i="10"/>
  <c r="P5371" i="10"/>
  <c r="P5374" i="10"/>
  <c r="Q5343" i="10"/>
  <c r="Q5344" i="10"/>
  <c r="Q5345" i="10"/>
  <c r="Q5346" i="10"/>
  <c r="Q5349" i="10"/>
  <c r="Q5350" i="10"/>
  <c r="Q5351" i="10"/>
  <c r="Q5352" i="10"/>
  <c r="Q5353" i="10"/>
  <c r="Q5354" i="10"/>
  <c r="Q5355" i="10"/>
  <c r="Q5356" i="10"/>
  <c r="Q5357" i="10"/>
  <c r="Q5358" i="10"/>
  <c r="Q5359" i="10"/>
  <c r="Q5360" i="10"/>
  <c r="Q5361" i="10"/>
  <c r="Q5362" i="10"/>
  <c r="Q5363" i="10"/>
  <c r="Q5364" i="10"/>
  <c r="Q5365" i="10"/>
  <c r="Q5366" i="10"/>
  <c r="Q5367" i="10"/>
  <c r="Q5368" i="10"/>
  <c r="Q5369" i="10"/>
  <c r="Q5370" i="10"/>
  <c r="Q5371" i="10"/>
  <c r="Q5372" i="10"/>
  <c r="Q5373" i="10"/>
  <c r="Q5374" i="10"/>
  <c r="B5342" i="10"/>
  <c r="E5342" i="10"/>
  <c r="F5342" i="10"/>
  <c r="G5342" i="10"/>
  <c r="H5342" i="10"/>
  <c r="O5342" i="10" s="1"/>
  <c r="N5342" i="10"/>
  <c r="P5342" i="10"/>
  <c r="Q5342" i="10"/>
  <c r="H8" i="49"/>
  <c r="K8" i="49"/>
  <c r="N8" i="49"/>
  <c r="H9" i="49"/>
  <c r="K9" i="49"/>
  <c r="N9" i="49"/>
  <c r="H10" i="49"/>
  <c r="K10" i="49"/>
  <c r="N10" i="49"/>
  <c r="H11" i="49"/>
  <c r="K11" i="49"/>
  <c r="N11" i="49"/>
  <c r="E12" i="49"/>
  <c r="G12" i="49"/>
  <c r="H12" i="49"/>
  <c r="I12" i="49"/>
  <c r="J12" i="49"/>
  <c r="K12" i="49"/>
  <c r="L12" i="49"/>
  <c r="M12" i="49"/>
  <c r="N12" i="49"/>
  <c r="H13" i="49"/>
  <c r="K13" i="49"/>
  <c r="N13" i="49"/>
  <c r="G14" i="49"/>
  <c r="H14" i="49"/>
  <c r="J14" i="49"/>
  <c r="K14" i="49"/>
  <c r="M14" i="49"/>
  <c r="N14" i="49"/>
  <c r="H15" i="49"/>
  <c r="K15" i="49"/>
  <c r="N15" i="49"/>
  <c r="G16" i="49"/>
  <c r="H16" i="49"/>
  <c r="J16" i="49"/>
  <c r="K16" i="49"/>
  <c r="M16" i="49"/>
  <c r="N16" i="49"/>
  <c r="G17" i="49"/>
  <c r="H17" i="49"/>
  <c r="J17" i="49"/>
  <c r="K17" i="49"/>
  <c r="M17" i="49"/>
  <c r="N17" i="49"/>
  <c r="G18" i="49"/>
  <c r="J18" i="49"/>
  <c r="M18" i="49"/>
  <c r="G19" i="49"/>
  <c r="H19" i="49"/>
  <c r="J19" i="49"/>
  <c r="K19" i="49"/>
  <c r="M19" i="49"/>
  <c r="N19" i="49"/>
  <c r="G20" i="49"/>
  <c r="H20" i="49"/>
  <c r="J20" i="49"/>
  <c r="K20" i="49"/>
  <c r="M20" i="49"/>
  <c r="N20" i="49"/>
  <c r="E21" i="49"/>
  <c r="G21" i="49"/>
  <c r="H21" i="49"/>
  <c r="I21" i="49"/>
  <c r="J21" i="49"/>
  <c r="K21" i="49"/>
  <c r="L21" i="49"/>
  <c r="M21" i="49"/>
  <c r="N21" i="49"/>
  <c r="E22" i="49"/>
  <c r="G22" i="49"/>
  <c r="H22" i="49"/>
  <c r="I22" i="49"/>
  <c r="J22" i="49"/>
  <c r="K22" i="49"/>
  <c r="M22" i="49"/>
  <c r="N22" i="49"/>
  <c r="E23" i="49"/>
  <c r="G23" i="49"/>
  <c r="H23" i="49"/>
  <c r="I23" i="49"/>
  <c r="J23" i="49"/>
  <c r="K23" i="49"/>
  <c r="L23" i="49"/>
  <c r="M23" i="49"/>
  <c r="N23" i="49"/>
  <c r="E24" i="49"/>
  <c r="G24" i="49"/>
  <c r="H24" i="49"/>
  <c r="I24" i="49"/>
  <c r="J24" i="49"/>
  <c r="K24" i="49"/>
  <c r="L24" i="49"/>
  <c r="M24" i="49"/>
  <c r="N24" i="49"/>
  <c r="E25" i="49"/>
  <c r="G25" i="49"/>
  <c r="H25" i="49"/>
  <c r="I25" i="49"/>
  <c r="J25" i="49"/>
  <c r="K25" i="49"/>
  <c r="L25" i="49"/>
  <c r="M25" i="49"/>
  <c r="N25" i="49"/>
  <c r="E26" i="49"/>
  <c r="G26" i="49"/>
  <c r="H26" i="49"/>
  <c r="I26" i="49"/>
  <c r="J26" i="49"/>
  <c r="K26" i="49"/>
  <c r="L26" i="49"/>
  <c r="M26" i="49"/>
  <c r="N26" i="49"/>
  <c r="E27" i="49"/>
  <c r="G27" i="49"/>
  <c r="H27" i="49"/>
  <c r="I27" i="49"/>
  <c r="J27" i="49"/>
  <c r="K27" i="49"/>
  <c r="L27" i="49"/>
  <c r="M27" i="49"/>
  <c r="N27" i="49"/>
  <c r="E28" i="49"/>
  <c r="G28" i="49"/>
  <c r="H28" i="49"/>
  <c r="I28" i="49"/>
  <c r="J28" i="49"/>
  <c r="K28" i="49"/>
  <c r="L28" i="49"/>
  <c r="M28" i="49"/>
  <c r="N28" i="49"/>
  <c r="E29" i="49"/>
  <c r="G29" i="49"/>
  <c r="H29" i="49"/>
  <c r="I29" i="49"/>
  <c r="J29" i="49"/>
  <c r="K29" i="49"/>
  <c r="L29" i="49"/>
  <c r="M29" i="49"/>
  <c r="N29" i="49"/>
  <c r="E30" i="49"/>
  <c r="G30" i="49"/>
  <c r="H30" i="49"/>
  <c r="I30" i="49"/>
  <c r="J30" i="49"/>
  <c r="K30" i="49"/>
  <c r="L30" i="49"/>
  <c r="M30" i="49"/>
  <c r="N30" i="49"/>
  <c r="E31" i="49"/>
  <c r="G31" i="49"/>
  <c r="H31" i="49"/>
  <c r="I31" i="49"/>
  <c r="J31" i="49"/>
  <c r="K31" i="49"/>
  <c r="L31" i="49"/>
  <c r="M31" i="49"/>
  <c r="N31" i="49"/>
  <c r="E32" i="49"/>
  <c r="G32" i="49"/>
  <c r="H32" i="49"/>
  <c r="I32" i="49"/>
  <c r="J32" i="49"/>
  <c r="K32" i="49"/>
  <c r="L32" i="49"/>
  <c r="M32" i="49"/>
  <c r="N32" i="49"/>
  <c r="E33" i="49"/>
  <c r="G33" i="49"/>
  <c r="H33" i="49"/>
  <c r="I33" i="49"/>
  <c r="J33" i="49"/>
  <c r="K33" i="49"/>
  <c r="L33" i="49"/>
  <c r="M33" i="49"/>
  <c r="N33" i="49"/>
  <c r="E34" i="49"/>
  <c r="G34" i="49"/>
  <c r="H34" i="49"/>
  <c r="I34" i="49"/>
  <c r="J34" i="49"/>
  <c r="K34" i="49"/>
  <c r="L34" i="49"/>
  <c r="M34" i="49"/>
  <c r="N34" i="49"/>
  <c r="E35" i="49"/>
  <c r="G35" i="49"/>
  <c r="H35" i="49"/>
  <c r="I35" i="49"/>
  <c r="J35" i="49"/>
  <c r="K35" i="49"/>
  <c r="L35" i="49"/>
  <c r="M35" i="49"/>
  <c r="N35" i="49"/>
  <c r="E36" i="49"/>
  <c r="G36" i="49"/>
  <c r="H36" i="49"/>
  <c r="I36" i="49"/>
  <c r="J36" i="49"/>
  <c r="K36" i="49"/>
  <c r="L36" i="49"/>
  <c r="M36" i="49"/>
  <c r="N36" i="49"/>
  <c r="E37" i="49"/>
  <c r="G37" i="49"/>
  <c r="H37" i="49"/>
  <c r="I37" i="49"/>
  <c r="J37" i="49"/>
  <c r="K37" i="49"/>
  <c r="L37" i="49"/>
  <c r="M37" i="49"/>
  <c r="N37" i="49"/>
  <c r="E38" i="49"/>
  <c r="G38" i="49"/>
  <c r="H38" i="49"/>
  <c r="I38" i="49"/>
  <c r="J38" i="49"/>
  <c r="K38" i="49"/>
  <c r="L38" i="49"/>
  <c r="M38" i="49"/>
  <c r="N38" i="49"/>
  <c r="E39" i="49"/>
  <c r="G39" i="49"/>
  <c r="H39" i="49"/>
  <c r="I39" i="49"/>
  <c r="J39" i="49"/>
  <c r="K39" i="49"/>
  <c r="L39" i="49"/>
  <c r="M39" i="49"/>
  <c r="N39" i="49"/>
  <c r="E40" i="49"/>
  <c r="G40" i="49"/>
  <c r="H40" i="49"/>
  <c r="I40" i="49"/>
  <c r="J40" i="49"/>
  <c r="K40" i="49"/>
  <c r="L40" i="49"/>
  <c r="M40" i="49"/>
  <c r="N40" i="49"/>
  <c r="E41" i="49"/>
  <c r="G41" i="49"/>
  <c r="H41" i="49"/>
  <c r="I41" i="49"/>
  <c r="J41" i="49"/>
  <c r="K41" i="49"/>
  <c r="L41" i="49"/>
  <c r="M41" i="49"/>
  <c r="N41" i="49"/>
  <c r="E42" i="49"/>
  <c r="G42" i="49"/>
  <c r="H42" i="49"/>
  <c r="I42" i="49"/>
  <c r="J42" i="49"/>
  <c r="K42" i="49"/>
  <c r="L42" i="49"/>
  <c r="M42" i="49"/>
  <c r="N42" i="49"/>
  <c r="E43" i="49"/>
  <c r="G43" i="49"/>
  <c r="H43" i="49"/>
  <c r="I43" i="49"/>
  <c r="J43" i="49"/>
  <c r="K43" i="49"/>
  <c r="L43" i="49"/>
  <c r="M43" i="49"/>
  <c r="N43" i="49"/>
  <c r="E44" i="49"/>
  <c r="G44" i="49"/>
  <c r="H44" i="49"/>
  <c r="I44" i="49"/>
  <c r="J44" i="49"/>
  <c r="K44" i="49"/>
  <c r="L44" i="49"/>
  <c r="M44" i="49"/>
  <c r="N44" i="49"/>
  <c r="E45" i="49"/>
  <c r="G45" i="49"/>
  <c r="H45" i="49"/>
  <c r="I45" i="49"/>
  <c r="J45" i="49"/>
  <c r="K45" i="49"/>
  <c r="L45" i="49"/>
  <c r="M45" i="49"/>
  <c r="N45" i="49"/>
  <c r="E46" i="49"/>
  <c r="G46" i="49"/>
  <c r="H46" i="49"/>
  <c r="I46" i="49"/>
  <c r="J46" i="49"/>
  <c r="K46" i="49"/>
  <c r="L46" i="49"/>
  <c r="M46" i="49"/>
  <c r="N46" i="49"/>
  <c r="E47" i="49"/>
  <c r="G47" i="49"/>
  <c r="H47" i="49"/>
  <c r="I47" i="49"/>
  <c r="J47" i="49"/>
  <c r="K47" i="49"/>
  <c r="L47" i="49"/>
  <c r="M47" i="49"/>
  <c r="N47" i="49"/>
  <c r="E48" i="49"/>
  <c r="G48" i="49"/>
  <c r="H48" i="49"/>
  <c r="I48" i="49"/>
  <c r="J48" i="49"/>
  <c r="K48" i="49"/>
  <c r="L48" i="49"/>
  <c r="M48" i="49"/>
  <c r="N48" i="49"/>
  <c r="E49" i="49"/>
  <c r="G49" i="49"/>
  <c r="H49" i="49"/>
  <c r="I49" i="49"/>
  <c r="J49" i="49"/>
  <c r="K49" i="49"/>
  <c r="L49" i="49"/>
  <c r="M49" i="49"/>
  <c r="N49" i="49"/>
  <c r="E50" i="49"/>
  <c r="G50" i="49"/>
  <c r="H50" i="49"/>
  <c r="I50" i="49"/>
  <c r="J50" i="49"/>
  <c r="K50" i="49"/>
  <c r="L50" i="49"/>
  <c r="M50" i="49"/>
  <c r="N50" i="49"/>
  <c r="E51" i="49"/>
  <c r="G51" i="49"/>
  <c r="H51" i="49"/>
  <c r="I51" i="49"/>
  <c r="J51" i="49"/>
  <c r="K51" i="49"/>
  <c r="L51" i="49"/>
  <c r="M51" i="49"/>
  <c r="N51" i="49"/>
  <c r="E52" i="49"/>
  <c r="G52" i="49"/>
  <c r="H52" i="49"/>
  <c r="I52" i="49"/>
  <c r="J52" i="49"/>
  <c r="K52" i="49"/>
  <c r="L52" i="49"/>
  <c r="M52" i="49"/>
  <c r="N52" i="49"/>
  <c r="E53" i="49"/>
  <c r="G53" i="49"/>
  <c r="H53" i="49"/>
  <c r="I53" i="49"/>
  <c r="J53" i="49"/>
  <c r="K53" i="49"/>
  <c r="L53" i="49"/>
  <c r="M53" i="49"/>
  <c r="N53" i="49"/>
  <c r="E54" i="49"/>
  <c r="G54" i="49"/>
  <c r="H54" i="49"/>
  <c r="I54" i="49"/>
  <c r="J54" i="49"/>
  <c r="K54" i="49"/>
  <c r="L54" i="49"/>
  <c r="M54" i="49"/>
  <c r="N54" i="49"/>
  <c r="E55" i="49"/>
  <c r="G55" i="49"/>
  <c r="H55" i="49"/>
  <c r="I55" i="49"/>
  <c r="J55" i="49"/>
  <c r="K55" i="49"/>
  <c r="L55" i="49"/>
  <c r="M55" i="49"/>
  <c r="N55" i="49"/>
  <c r="E56" i="49"/>
  <c r="G56" i="49"/>
  <c r="H56" i="49"/>
  <c r="I56" i="49"/>
  <c r="J56" i="49"/>
  <c r="K56" i="49"/>
  <c r="L56" i="49"/>
  <c r="M56" i="49"/>
  <c r="N56" i="49"/>
  <c r="E57" i="49"/>
  <c r="G57" i="49"/>
  <c r="H57" i="49"/>
  <c r="I57" i="49"/>
  <c r="J57" i="49"/>
  <c r="K57" i="49"/>
  <c r="L57" i="49"/>
  <c r="M57" i="49"/>
  <c r="N57" i="49"/>
  <c r="E58" i="49"/>
  <c r="G58" i="49"/>
  <c r="H58" i="49"/>
  <c r="I58" i="49"/>
  <c r="J58" i="49"/>
  <c r="K58" i="49"/>
  <c r="L58" i="49"/>
  <c r="M58" i="49"/>
  <c r="N58" i="49"/>
  <c r="E59" i="49"/>
  <c r="G59" i="49"/>
  <c r="H59" i="49"/>
  <c r="I59" i="49"/>
  <c r="J59" i="49"/>
  <c r="K59" i="49"/>
  <c r="L59" i="49"/>
  <c r="M59" i="49"/>
  <c r="N59" i="49"/>
  <c r="E60" i="49"/>
  <c r="G60" i="49"/>
  <c r="H60" i="49"/>
  <c r="I60" i="49"/>
  <c r="J60" i="49"/>
  <c r="K60" i="49"/>
  <c r="L60" i="49"/>
  <c r="M60" i="49"/>
  <c r="N60" i="49"/>
  <c r="E61" i="49"/>
  <c r="G61" i="49"/>
  <c r="H61" i="49"/>
  <c r="I61" i="49"/>
  <c r="J61" i="49"/>
  <c r="K61" i="49"/>
  <c r="L61" i="49"/>
  <c r="M61" i="49"/>
  <c r="N61" i="49"/>
  <c r="E62" i="49"/>
  <c r="G62" i="49"/>
  <c r="H62" i="49"/>
  <c r="I62" i="49"/>
  <c r="J62" i="49"/>
  <c r="K62" i="49"/>
  <c r="L62" i="49"/>
  <c r="M62" i="49"/>
  <c r="N62" i="49"/>
  <c r="E63" i="49"/>
  <c r="G63" i="49"/>
  <c r="H63" i="49"/>
  <c r="I63" i="49"/>
  <c r="J63" i="49"/>
  <c r="K63" i="49"/>
  <c r="L63" i="49"/>
  <c r="M63" i="49"/>
  <c r="N63" i="49"/>
  <c r="E64" i="49"/>
  <c r="G64" i="49"/>
  <c r="H64" i="49"/>
  <c r="I64" i="49"/>
  <c r="J64" i="49"/>
  <c r="K64" i="49"/>
  <c r="L64" i="49"/>
  <c r="M64" i="49"/>
  <c r="N64" i="49"/>
  <c r="E65" i="49"/>
  <c r="G65" i="49"/>
  <c r="H65" i="49"/>
  <c r="I65" i="49"/>
  <c r="J65" i="49"/>
  <c r="K65" i="49"/>
  <c r="L65" i="49"/>
  <c r="M65" i="49"/>
  <c r="N65" i="49"/>
  <c r="E66" i="49"/>
  <c r="G66" i="49"/>
  <c r="H66" i="49"/>
  <c r="I66" i="49"/>
  <c r="J66" i="49"/>
  <c r="K66" i="49"/>
  <c r="L66" i="49"/>
  <c r="M66" i="49"/>
  <c r="N66" i="49"/>
  <c r="E67" i="49"/>
  <c r="G67" i="49"/>
  <c r="H67" i="49"/>
  <c r="I67" i="49"/>
  <c r="J67" i="49"/>
  <c r="K67" i="49"/>
  <c r="L67" i="49"/>
  <c r="M67" i="49"/>
  <c r="N67" i="49"/>
  <c r="E68" i="49"/>
  <c r="G68" i="49"/>
  <c r="H68" i="49"/>
  <c r="I68" i="49"/>
  <c r="J68" i="49"/>
  <c r="K68" i="49"/>
  <c r="L68" i="49"/>
  <c r="M68" i="49"/>
  <c r="N68" i="49"/>
  <c r="E69" i="49"/>
  <c r="G69" i="49"/>
  <c r="H69" i="49"/>
  <c r="I69" i="49"/>
  <c r="J69" i="49"/>
  <c r="K69" i="49"/>
  <c r="L69" i="49"/>
  <c r="M69" i="49"/>
  <c r="N69" i="49"/>
  <c r="E70" i="49"/>
  <c r="G70" i="49"/>
  <c r="H70" i="49"/>
  <c r="I70" i="49"/>
  <c r="J70" i="49"/>
  <c r="K70" i="49"/>
  <c r="L70" i="49"/>
  <c r="M70" i="49"/>
  <c r="N70" i="49"/>
  <c r="E71" i="49"/>
  <c r="G71" i="49"/>
  <c r="H71" i="49"/>
  <c r="I71" i="49"/>
  <c r="J71" i="49"/>
  <c r="K71" i="49"/>
  <c r="L71" i="49"/>
  <c r="M71" i="49"/>
  <c r="N71" i="49"/>
  <c r="E72" i="49"/>
  <c r="G72" i="49"/>
  <c r="H72" i="49"/>
  <c r="I72" i="49"/>
  <c r="J72" i="49"/>
  <c r="K72" i="49"/>
  <c r="L72" i="49"/>
  <c r="M72" i="49"/>
  <c r="N72" i="49"/>
  <c r="E73" i="49"/>
  <c r="G73" i="49"/>
  <c r="H73" i="49"/>
  <c r="I73" i="49"/>
  <c r="J73" i="49"/>
  <c r="K73" i="49"/>
  <c r="L73" i="49"/>
  <c r="M73" i="49"/>
  <c r="N73" i="49"/>
  <c r="E74" i="49"/>
  <c r="G74" i="49"/>
  <c r="H74" i="49"/>
  <c r="I74" i="49"/>
  <c r="J74" i="49"/>
  <c r="K74" i="49"/>
  <c r="L74" i="49"/>
  <c r="M74" i="49"/>
  <c r="N74" i="49"/>
  <c r="E75" i="49"/>
  <c r="G75" i="49"/>
  <c r="H75" i="49"/>
  <c r="I75" i="49"/>
  <c r="J75" i="49"/>
  <c r="K75" i="49"/>
  <c r="L75" i="49"/>
  <c r="M75" i="49"/>
  <c r="N75" i="49"/>
  <c r="E76" i="49"/>
  <c r="G76" i="49"/>
  <c r="H76" i="49"/>
  <c r="I76" i="49"/>
  <c r="J76" i="49"/>
  <c r="K76" i="49"/>
  <c r="L76" i="49"/>
  <c r="M76" i="49"/>
  <c r="N76" i="49"/>
  <c r="E77" i="49"/>
  <c r="G77" i="49"/>
  <c r="H77" i="49"/>
  <c r="I77" i="49"/>
  <c r="J77" i="49"/>
  <c r="K77" i="49"/>
  <c r="L77" i="49"/>
  <c r="M77" i="49"/>
  <c r="N77" i="49"/>
  <c r="E78" i="49"/>
  <c r="G78" i="49"/>
  <c r="H78" i="49"/>
  <c r="I78" i="49"/>
  <c r="J78" i="49"/>
  <c r="K78" i="49"/>
  <c r="L78" i="49"/>
  <c r="M78" i="49"/>
  <c r="N78" i="49"/>
  <c r="E79" i="49"/>
  <c r="G79" i="49"/>
  <c r="H79" i="49"/>
  <c r="I79" i="49"/>
  <c r="J79" i="49"/>
  <c r="K79" i="49"/>
  <c r="L79" i="49"/>
  <c r="M79" i="49"/>
  <c r="N79" i="49"/>
  <c r="E80" i="49"/>
  <c r="G80" i="49"/>
  <c r="H80" i="49"/>
  <c r="I80" i="49"/>
  <c r="J80" i="49"/>
  <c r="K80" i="49"/>
  <c r="L80" i="49"/>
  <c r="M80" i="49"/>
  <c r="N80" i="49"/>
  <c r="E81" i="49"/>
  <c r="G81" i="49"/>
  <c r="H81" i="49"/>
  <c r="I81" i="49"/>
  <c r="J81" i="49"/>
  <c r="K81" i="49"/>
  <c r="L81" i="49"/>
  <c r="M81" i="49"/>
  <c r="N81" i="49"/>
  <c r="E82" i="49"/>
  <c r="G82" i="49"/>
  <c r="H82" i="49"/>
  <c r="I82" i="49"/>
  <c r="J82" i="49"/>
  <c r="K82" i="49"/>
  <c r="L82" i="49"/>
  <c r="M82" i="49"/>
  <c r="N82" i="49"/>
  <c r="E83" i="49"/>
  <c r="G83" i="49"/>
  <c r="H83" i="49"/>
  <c r="I83" i="49"/>
  <c r="J83" i="49"/>
  <c r="K83" i="49"/>
  <c r="L83" i="49"/>
  <c r="M83" i="49"/>
  <c r="N83" i="49"/>
  <c r="E84" i="49"/>
  <c r="G84" i="49"/>
  <c r="H84" i="49"/>
  <c r="I84" i="49"/>
  <c r="J84" i="49"/>
  <c r="K84" i="49"/>
  <c r="L84" i="49"/>
  <c r="M84" i="49"/>
  <c r="N84" i="49"/>
  <c r="E85" i="49"/>
  <c r="G85" i="49"/>
  <c r="H85" i="49"/>
  <c r="I85" i="49"/>
  <c r="J85" i="49"/>
  <c r="K85" i="49"/>
  <c r="L85" i="49"/>
  <c r="M85" i="49"/>
  <c r="N85" i="49"/>
  <c r="E86" i="49"/>
  <c r="G86" i="49"/>
  <c r="H86" i="49"/>
  <c r="I86" i="49"/>
  <c r="J86" i="49"/>
  <c r="K86" i="49"/>
  <c r="L86" i="49"/>
  <c r="M86" i="49"/>
  <c r="N86" i="49"/>
  <c r="E87" i="49"/>
  <c r="G87" i="49"/>
  <c r="H87" i="49"/>
  <c r="I87" i="49"/>
  <c r="J87" i="49"/>
  <c r="K87" i="49"/>
  <c r="L87" i="49"/>
  <c r="M87" i="49"/>
  <c r="N87" i="49"/>
  <c r="E88" i="49"/>
  <c r="G88" i="49"/>
  <c r="H88" i="49"/>
  <c r="I88" i="49"/>
  <c r="J88" i="49"/>
  <c r="K88" i="49"/>
  <c r="L88" i="49"/>
  <c r="M88" i="49"/>
  <c r="N88" i="49"/>
  <c r="E89" i="49"/>
  <c r="G89" i="49"/>
  <c r="H89" i="49"/>
  <c r="I89" i="49"/>
  <c r="J89" i="49"/>
  <c r="K89" i="49"/>
  <c r="L89" i="49"/>
  <c r="M89" i="49"/>
  <c r="N89" i="49"/>
  <c r="E90" i="49"/>
  <c r="G90" i="49"/>
  <c r="H90" i="49"/>
  <c r="I90" i="49"/>
  <c r="J90" i="49"/>
  <c r="K90" i="49"/>
  <c r="L90" i="49"/>
  <c r="M90" i="49"/>
  <c r="N90" i="49"/>
  <c r="E91" i="49"/>
  <c r="G91" i="49"/>
  <c r="H91" i="49"/>
  <c r="I91" i="49"/>
  <c r="J91" i="49"/>
  <c r="K91" i="49"/>
  <c r="L91" i="49"/>
  <c r="M91" i="49"/>
  <c r="N91" i="49"/>
  <c r="E92" i="49"/>
  <c r="G92" i="49"/>
  <c r="H92" i="49"/>
  <c r="I92" i="49"/>
  <c r="J92" i="49"/>
  <c r="K92" i="49"/>
  <c r="L92" i="49"/>
  <c r="M92" i="49"/>
  <c r="N92" i="49"/>
  <c r="E93" i="49"/>
  <c r="G93" i="49"/>
  <c r="H93" i="49"/>
  <c r="I93" i="49"/>
  <c r="J93" i="49"/>
  <c r="K93" i="49"/>
  <c r="L93" i="49"/>
  <c r="M93" i="49"/>
  <c r="N93" i="49"/>
  <c r="E94" i="49"/>
  <c r="G94" i="49"/>
  <c r="H94" i="49"/>
  <c r="I94" i="49"/>
  <c r="J94" i="49"/>
  <c r="K94" i="49"/>
  <c r="L94" i="49"/>
  <c r="M94" i="49"/>
  <c r="N94" i="49"/>
  <c r="E95" i="49"/>
  <c r="G95" i="49"/>
  <c r="H95" i="49"/>
  <c r="I95" i="49"/>
  <c r="J95" i="49"/>
  <c r="K95" i="49"/>
  <c r="L95" i="49"/>
  <c r="M95" i="49"/>
  <c r="N95" i="49"/>
  <c r="E96" i="49"/>
  <c r="G96" i="49"/>
  <c r="H96" i="49"/>
  <c r="I96" i="49"/>
  <c r="J96" i="49"/>
  <c r="K96" i="49"/>
  <c r="L96" i="49"/>
  <c r="M96" i="49"/>
  <c r="N96" i="49"/>
  <c r="E97" i="49"/>
  <c r="G97" i="49"/>
  <c r="H97" i="49"/>
  <c r="I97" i="49"/>
  <c r="J97" i="49"/>
  <c r="K97" i="49"/>
  <c r="L97" i="49"/>
  <c r="M97" i="49"/>
  <c r="N97" i="49"/>
  <c r="E98" i="49"/>
  <c r="G98" i="49"/>
  <c r="H98" i="49"/>
  <c r="I98" i="49"/>
  <c r="J98" i="49"/>
  <c r="K98" i="49"/>
  <c r="L98" i="49"/>
  <c r="M98" i="49"/>
  <c r="N98" i="49"/>
  <c r="E99" i="49"/>
  <c r="G99" i="49"/>
  <c r="H99" i="49"/>
  <c r="I99" i="49"/>
  <c r="J99" i="49"/>
  <c r="K99" i="49"/>
  <c r="L99" i="49"/>
  <c r="M99" i="49"/>
  <c r="N99" i="49"/>
  <c r="E100" i="49"/>
  <c r="G100" i="49"/>
  <c r="H100" i="49"/>
  <c r="I100" i="49"/>
  <c r="J100" i="49"/>
  <c r="K100" i="49"/>
  <c r="L100" i="49"/>
  <c r="M100" i="49"/>
  <c r="N100" i="49"/>
  <c r="E101" i="49"/>
  <c r="G101" i="49"/>
  <c r="H101" i="49"/>
  <c r="I101" i="49"/>
  <c r="J101" i="49"/>
  <c r="K101" i="49"/>
  <c r="L101" i="49"/>
  <c r="M101" i="49"/>
  <c r="N101" i="49"/>
  <c r="E102" i="49"/>
  <c r="G102" i="49"/>
  <c r="H102" i="49"/>
  <c r="I102" i="49"/>
  <c r="J102" i="49"/>
  <c r="K102" i="49"/>
  <c r="L102" i="49"/>
  <c r="M102" i="49"/>
  <c r="N102" i="49"/>
  <c r="E103" i="49"/>
  <c r="G103" i="49"/>
  <c r="H103" i="49"/>
  <c r="I103" i="49"/>
  <c r="J103" i="49"/>
  <c r="K103" i="49"/>
  <c r="L103" i="49"/>
  <c r="M103" i="49"/>
  <c r="N103" i="49"/>
  <c r="E104" i="49"/>
  <c r="G104" i="49"/>
  <c r="H104" i="49"/>
  <c r="I104" i="49"/>
  <c r="J104" i="49"/>
  <c r="K104" i="49"/>
  <c r="L104" i="49"/>
  <c r="M104" i="49"/>
  <c r="N104" i="49"/>
  <c r="E105" i="49"/>
  <c r="G105" i="49"/>
  <c r="H105" i="49"/>
  <c r="I105" i="49"/>
  <c r="J105" i="49"/>
  <c r="K105" i="49"/>
  <c r="L105" i="49"/>
  <c r="M105" i="49"/>
  <c r="N105" i="49"/>
  <c r="E106" i="49"/>
  <c r="G106" i="49"/>
  <c r="H106" i="49"/>
  <c r="I106" i="49"/>
  <c r="J106" i="49"/>
  <c r="K106" i="49"/>
  <c r="L106" i="49"/>
  <c r="M106" i="49"/>
  <c r="N106" i="49"/>
  <c r="E107" i="49"/>
  <c r="G107" i="49"/>
  <c r="H107" i="49"/>
  <c r="I107" i="49"/>
  <c r="J107" i="49"/>
  <c r="K107" i="49"/>
  <c r="L107" i="49"/>
  <c r="M107" i="49"/>
  <c r="N107" i="49"/>
  <c r="E108" i="49"/>
  <c r="G108" i="49"/>
  <c r="H108" i="49"/>
  <c r="I108" i="49"/>
  <c r="J108" i="49"/>
  <c r="K108" i="49"/>
  <c r="L108" i="49"/>
  <c r="M108" i="49"/>
  <c r="N108" i="49"/>
  <c r="E109" i="49"/>
  <c r="G109" i="49"/>
  <c r="H109" i="49"/>
  <c r="I109" i="49"/>
  <c r="J109" i="49"/>
  <c r="K109" i="49"/>
  <c r="L109" i="49"/>
  <c r="M109" i="49"/>
  <c r="N109" i="49"/>
  <c r="E110" i="49"/>
  <c r="G110" i="49"/>
  <c r="H110" i="49"/>
  <c r="I110" i="49"/>
  <c r="J110" i="49"/>
  <c r="K110" i="49"/>
  <c r="L110" i="49"/>
  <c r="M110" i="49"/>
  <c r="N110" i="49"/>
  <c r="E111" i="49"/>
  <c r="G111" i="49"/>
  <c r="H111" i="49"/>
  <c r="I111" i="49"/>
  <c r="J111" i="49"/>
  <c r="K111" i="49"/>
  <c r="L111" i="49"/>
  <c r="M111" i="49"/>
  <c r="N111" i="49"/>
  <c r="E112" i="49"/>
  <c r="G112" i="49"/>
  <c r="H112" i="49"/>
  <c r="I112" i="49"/>
  <c r="J112" i="49"/>
  <c r="K112" i="49"/>
  <c r="L112" i="49"/>
  <c r="M112" i="49"/>
  <c r="N112" i="49"/>
  <c r="E113" i="49"/>
  <c r="G113" i="49"/>
  <c r="H113" i="49"/>
  <c r="I113" i="49"/>
  <c r="J113" i="49"/>
  <c r="K113" i="49"/>
  <c r="L113" i="49"/>
  <c r="M113" i="49"/>
  <c r="N113" i="49"/>
  <c r="E114" i="49"/>
  <c r="G114" i="49"/>
  <c r="H114" i="49"/>
  <c r="I114" i="49"/>
  <c r="J114" i="49"/>
  <c r="K114" i="49"/>
  <c r="L114" i="49"/>
  <c r="M114" i="49"/>
  <c r="N114" i="49"/>
  <c r="E115" i="49"/>
  <c r="G115" i="49"/>
  <c r="H115" i="49"/>
  <c r="I115" i="49"/>
  <c r="J115" i="49"/>
  <c r="K115" i="49"/>
  <c r="L115" i="49"/>
  <c r="M115" i="49"/>
  <c r="N115" i="49"/>
  <c r="E116" i="49"/>
  <c r="G116" i="49"/>
  <c r="H116" i="49"/>
  <c r="I116" i="49"/>
  <c r="J116" i="49"/>
  <c r="K116" i="49"/>
  <c r="L116" i="49"/>
  <c r="M116" i="49"/>
  <c r="N116" i="49"/>
  <c r="E117" i="49"/>
  <c r="G117" i="49"/>
  <c r="H117" i="49"/>
  <c r="I117" i="49"/>
  <c r="J117" i="49"/>
  <c r="K117" i="49"/>
  <c r="L117" i="49"/>
  <c r="M117" i="49"/>
  <c r="N117" i="49"/>
  <c r="E118" i="49"/>
  <c r="G118" i="49"/>
  <c r="H118" i="49"/>
  <c r="I118" i="49"/>
  <c r="J118" i="49"/>
  <c r="K118" i="49"/>
  <c r="L118" i="49"/>
  <c r="M118" i="49"/>
  <c r="N118" i="49"/>
  <c r="E119" i="49"/>
  <c r="G119" i="49"/>
  <c r="H119" i="49"/>
  <c r="I119" i="49"/>
  <c r="J119" i="49"/>
  <c r="K119" i="49"/>
  <c r="L119" i="49"/>
  <c r="M119" i="49"/>
  <c r="N119" i="49"/>
  <c r="E120" i="49"/>
  <c r="G120" i="49"/>
  <c r="H120" i="49"/>
  <c r="I120" i="49"/>
  <c r="J120" i="49"/>
  <c r="K120" i="49"/>
  <c r="L120" i="49"/>
  <c r="M120" i="49"/>
  <c r="N120" i="49"/>
  <c r="E121" i="49"/>
  <c r="G121" i="49"/>
  <c r="H121" i="49"/>
  <c r="I121" i="49"/>
  <c r="J121" i="49"/>
  <c r="K121" i="49"/>
  <c r="L121" i="49"/>
  <c r="M121" i="49"/>
  <c r="N121" i="49"/>
  <c r="E122" i="49"/>
  <c r="G122" i="49"/>
  <c r="H122" i="49"/>
  <c r="I122" i="49"/>
  <c r="J122" i="49"/>
  <c r="K122" i="49"/>
  <c r="L122" i="49"/>
  <c r="M122" i="49"/>
  <c r="N122" i="49"/>
  <c r="E123" i="49"/>
  <c r="G123" i="49"/>
  <c r="H123" i="49"/>
  <c r="I123" i="49"/>
  <c r="J123" i="49"/>
  <c r="K123" i="49"/>
  <c r="L123" i="49"/>
  <c r="M123" i="49"/>
  <c r="N123" i="49"/>
  <c r="E124" i="49"/>
  <c r="G124" i="49"/>
  <c r="H124" i="49"/>
  <c r="I124" i="49"/>
  <c r="J124" i="49"/>
  <c r="K124" i="49"/>
  <c r="L124" i="49"/>
  <c r="M124" i="49"/>
  <c r="N124" i="49"/>
  <c r="E125" i="49"/>
  <c r="G125" i="49"/>
  <c r="H125" i="49"/>
  <c r="I125" i="49"/>
  <c r="J125" i="49"/>
  <c r="K125" i="49"/>
  <c r="L125" i="49"/>
  <c r="M125" i="49"/>
  <c r="N125" i="49"/>
  <c r="E126" i="49"/>
  <c r="G126" i="49"/>
  <c r="H126" i="49"/>
  <c r="I126" i="49"/>
  <c r="J126" i="49"/>
  <c r="K126" i="49"/>
  <c r="L126" i="49"/>
  <c r="M126" i="49"/>
  <c r="N126" i="49"/>
  <c r="E127" i="49"/>
  <c r="G127" i="49"/>
  <c r="H127" i="49"/>
  <c r="I127" i="49"/>
  <c r="J127" i="49"/>
  <c r="K127" i="49"/>
  <c r="L127" i="49"/>
  <c r="M127" i="49"/>
  <c r="N127" i="49"/>
  <c r="E128" i="49"/>
  <c r="G128" i="49"/>
  <c r="H128" i="49"/>
  <c r="I128" i="49"/>
  <c r="J128" i="49"/>
  <c r="K128" i="49"/>
  <c r="L128" i="49"/>
  <c r="M128" i="49"/>
  <c r="N128" i="49"/>
  <c r="E129" i="49"/>
  <c r="G129" i="49"/>
  <c r="H129" i="49"/>
  <c r="I129" i="49"/>
  <c r="J129" i="49"/>
  <c r="K129" i="49"/>
  <c r="L129" i="49"/>
  <c r="M129" i="49"/>
  <c r="N129" i="49"/>
  <c r="E130" i="49"/>
  <c r="G130" i="49"/>
  <c r="H130" i="49"/>
  <c r="I130" i="49"/>
  <c r="J130" i="49"/>
  <c r="K130" i="49"/>
  <c r="L130" i="49"/>
  <c r="M130" i="49"/>
  <c r="N130" i="49"/>
  <c r="E131" i="49"/>
  <c r="G131" i="49"/>
  <c r="H131" i="49"/>
  <c r="I131" i="49"/>
  <c r="J131" i="49"/>
  <c r="K131" i="49"/>
  <c r="L131" i="49"/>
  <c r="M131" i="49"/>
  <c r="N131" i="49"/>
  <c r="E132" i="49"/>
  <c r="G132" i="49"/>
  <c r="H132" i="49"/>
  <c r="I132" i="49"/>
  <c r="J132" i="49"/>
  <c r="K132" i="49"/>
  <c r="L132" i="49"/>
  <c r="M132" i="49"/>
  <c r="N132" i="49"/>
  <c r="E133" i="49"/>
  <c r="G133" i="49"/>
  <c r="H133" i="49"/>
  <c r="I133" i="49"/>
  <c r="J133" i="49"/>
  <c r="K133" i="49"/>
  <c r="L133" i="49"/>
  <c r="M133" i="49"/>
  <c r="N133" i="49"/>
  <c r="E134" i="49"/>
  <c r="G134" i="49"/>
  <c r="H134" i="49"/>
  <c r="I134" i="49"/>
  <c r="J134" i="49"/>
  <c r="K134" i="49"/>
  <c r="L134" i="49"/>
  <c r="M134" i="49"/>
  <c r="N134" i="49"/>
  <c r="E135" i="49"/>
  <c r="G135" i="49"/>
  <c r="H135" i="49"/>
  <c r="I135" i="49"/>
  <c r="J135" i="49"/>
  <c r="K135" i="49"/>
  <c r="L135" i="49"/>
  <c r="M135" i="49"/>
  <c r="N135" i="49"/>
  <c r="E136" i="49"/>
  <c r="G136" i="49"/>
  <c r="H136" i="49"/>
  <c r="I136" i="49"/>
  <c r="J136" i="49"/>
  <c r="K136" i="49"/>
  <c r="L136" i="49"/>
  <c r="M136" i="49"/>
  <c r="N136" i="49"/>
  <c r="E137" i="49"/>
  <c r="G137" i="49"/>
  <c r="H137" i="49"/>
  <c r="I137" i="49"/>
  <c r="J137" i="49"/>
  <c r="K137" i="49"/>
  <c r="L137" i="49"/>
  <c r="M137" i="49"/>
  <c r="N137" i="49"/>
  <c r="E138" i="49"/>
  <c r="G138" i="49"/>
  <c r="H138" i="49"/>
  <c r="I138" i="49"/>
  <c r="J138" i="49"/>
  <c r="K138" i="49"/>
  <c r="L138" i="49"/>
  <c r="M138" i="49"/>
  <c r="N138" i="49"/>
  <c r="E139" i="49"/>
  <c r="G139" i="49"/>
  <c r="H139" i="49"/>
  <c r="I139" i="49"/>
  <c r="J139" i="49"/>
  <c r="K139" i="49"/>
  <c r="L139" i="49"/>
  <c r="M139" i="49"/>
  <c r="N139" i="49"/>
  <c r="E140" i="49"/>
  <c r="G140" i="49"/>
  <c r="H140" i="49"/>
  <c r="I140" i="49"/>
  <c r="J140" i="49"/>
  <c r="K140" i="49"/>
  <c r="L140" i="49"/>
  <c r="M140" i="49"/>
  <c r="N140" i="49"/>
  <c r="E141" i="49"/>
  <c r="G141" i="49"/>
  <c r="H141" i="49"/>
  <c r="I141" i="49"/>
  <c r="J141" i="49"/>
  <c r="K141" i="49"/>
  <c r="L141" i="49"/>
  <c r="M141" i="49"/>
  <c r="N141" i="49"/>
  <c r="E142" i="49"/>
  <c r="G142" i="49"/>
  <c r="H142" i="49"/>
  <c r="I142" i="49"/>
  <c r="J142" i="49"/>
  <c r="K142" i="49"/>
  <c r="L142" i="49"/>
  <c r="M142" i="49"/>
  <c r="N142" i="49"/>
  <c r="E143" i="49"/>
  <c r="G143" i="49"/>
  <c r="H143" i="49"/>
  <c r="I143" i="49"/>
  <c r="J143" i="49"/>
  <c r="K143" i="49"/>
  <c r="L143" i="49"/>
  <c r="M143" i="49"/>
  <c r="N143" i="49"/>
  <c r="E144" i="49"/>
  <c r="G144" i="49"/>
  <c r="H144" i="49"/>
  <c r="I144" i="49"/>
  <c r="J144" i="49"/>
  <c r="K144" i="49"/>
  <c r="L144" i="49"/>
  <c r="M144" i="49"/>
  <c r="N144" i="49"/>
  <c r="E145" i="49"/>
  <c r="G145" i="49"/>
  <c r="H145" i="49"/>
  <c r="I145" i="49"/>
  <c r="J145" i="49"/>
  <c r="K145" i="49"/>
  <c r="L145" i="49"/>
  <c r="M145" i="49"/>
  <c r="N145" i="49"/>
  <c r="E146" i="49"/>
  <c r="G146" i="49"/>
  <c r="H146" i="49"/>
  <c r="I146" i="49"/>
  <c r="J146" i="49"/>
  <c r="K146" i="49"/>
  <c r="L146" i="49"/>
  <c r="M146" i="49"/>
  <c r="N146" i="49"/>
  <c r="E147" i="49"/>
  <c r="G147" i="49"/>
  <c r="H147" i="49"/>
  <c r="I147" i="49"/>
  <c r="J147" i="49"/>
  <c r="K147" i="49"/>
  <c r="L147" i="49"/>
  <c r="M147" i="49"/>
  <c r="N147" i="49"/>
  <c r="E148" i="49"/>
  <c r="G148" i="49"/>
  <c r="H148" i="49"/>
  <c r="I148" i="49"/>
  <c r="J148" i="49"/>
  <c r="K148" i="49"/>
  <c r="L148" i="49"/>
  <c r="M148" i="49"/>
  <c r="N148" i="49"/>
  <c r="E149" i="49"/>
  <c r="G149" i="49"/>
  <c r="H149" i="49"/>
  <c r="I149" i="49"/>
  <c r="J149" i="49"/>
  <c r="K149" i="49"/>
  <c r="L149" i="49"/>
  <c r="M149" i="49"/>
  <c r="N149" i="49"/>
  <c r="E150" i="49"/>
  <c r="G150" i="49"/>
  <c r="H150" i="49"/>
  <c r="I150" i="49"/>
  <c r="J150" i="49"/>
  <c r="K150" i="49"/>
  <c r="L150" i="49"/>
  <c r="M150" i="49"/>
  <c r="N150" i="49"/>
  <c r="E151" i="49"/>
  <c r="G151" i="49"/>
  <c r="H151" i="49"/>
  <c r="I151" i="49"/>
  <c r="J151" i="49"/>
  <c r="K151" i="49"/>
  <c r="L151" i="49"/>
  <c r="M151" i="49"/>
  <c r="N151" i="49"/>
  <c r="E152" i="49"/>
  <c r="G152" i="49"/>
  <c r="H152" i="49"/>
  <c r="I152" i="49"/>
  <c r="J152" i="49"/>
  <c r="K152" i="49"/>
  <c r="L152" i="49"/>
  <c r="M152" i="49"/>
  <c r="N152" i="49"/>
  <c r="E153" i="49"/>
  <c r="G153" i="49"/>
  <c r="H153" i="49"/>
  <c r="I153" i="49"/>
  <c r="J153" i="49"/>
  <c r="K153" i="49"/>
  <c r="L153" i="49"/>
  <c r="M153" i="49"/>
  <c r="N153" i="49"/>
  <c r="E154" i="49"/>
  <c r="G154" i="49"/>
  <c r="H154" i="49"/>
  <c r="I154" i="49"/>
  <c r="J154" i="49"/>
  <c r="K154" i="49"/>
  <c r="L154" i="49"/>
  <c r="M154" i="49"/>
  <c r="N154" i="49"/>
  <c r="E155" i="49"/>
  <c r="G155" i="49"/>
  <c r="H155" i="49"/>
  <c r="I155" i="49"/>
  <c r="J155" i="49"/>
  <c r="K155" i="49"/>
  <c r="L155" i="49"/>
  <c r="M155" i="49"/>
  <c r="N155" i="49"/>
  <c r="E156" i="49"/>
  <c r="G156" i="49"/>
  <c r="H156" i="49"/>
  <c r="I156" i="49"/>
  <c r="J156" i="49"/>
  <c r="K156" i="49"/>
  <c r="L156" i="49"/>
  <c r="M156" i="49"/>
  <c r="N156" i="49"/>
  <c r="D10" i="49"/>
  <c r="D11" i="49"/>
  <c r="D12" i="49"/>
  <c r="D13" i="49"/>
  <c r="D14" i="49"/>
  <c r="D15" i="49"/>
  <c r="D16" i="49"/>
  <c r="D17" i="49"/>
  <c r="D18" i="49"/>
  <c r="D19" i="49"/>
  <c r="D20" i="49"/>
  <c r="D21" i="49"/>
  <c r="D22" i="49"/>
  <c r="D23" i="49"/>
  <c r="D24" i="49"/>
  <c r="D25" i="49"/>
  <c r="D26" i="49"/>
  <c r="D27" i="49"/>
  <c r="D28" i="49"/>
  <c r="D29" i="49"/>
  <c r="D30" i="49"/>
  <c r="D31" i="49"/>
  <c r="D32" i="49"/>
  <c r="D33" i="49"/>
  <c r="D34" i="49"/>
  <c r="D35" i="49"/>
  <c r="D36" i="49"/>
  <c r="D37" i="49"/>
  <c r="D38" i="49"/>
  <c r="D39" i="49"/>
  <c r="D40" i="49"/>
  <c r="D41" i="49"/>
  <c r="D42" i="49"/>
  <c r="D43" i="49"/>
  <c r="D44" i="49"/>
  <c r="D45" i="49"/>
  <c r="D46" i="49"/>
  <c r="D47" i="49"/>
  <c r="D48" i="49"/>
  <c r="D49" i="49"/>
  <c r="D50" i="49"/>
  <c r="D51" i="49"/>
  <c r="D52" i="49"/>
  <c r="D53" i="49"/>
  <c r="D54" i="49"/>
  <c r="D55" i="49"/>
  <c r="D56" i="49"/>
  <c r="D57" i="49"/>
  <c r="D58" i="49"/>
  <c r="D59" i="49"/>
  <c r="D60" i="49"/>
  <c r="D61" i="49"/>
  <c r="D62" i="49"/>
  <c r="D63" i="49"/>
  <c r="D64" i="49"/>
  <c r="D65" i="49"/>
  <c r="D66" i="49"/>
  <c r="D67" i="49"/>
  <c r="D68" i="49"/>
  <c r="D69" i="49"/>
  <c r="D70" i="49"/>
  <c r="D71" i="49"/>
  <c r="D72" i="49"/>
  <c r="D73" i="49"/>
  <c r="D74" i="49"/>
  <c r="D75" i="49"/>
  <c r="D76" i="49"/>
  <c r="D77" i="49"/>
  <c r="D78" i="49"/>
  <c r="D79" i="49"/>
  <c r="D80" i="49"/>
  <c r="D81" i="49"/>
  <c r="D82" i="49"/>
  <c r="D83" i="49"/>
  <c r="D84" i="49"/>
  <c r="D85" i="49"/>
  <c r="D86" i="49"/>
  <c r="D87" i="49"/>
  <c r="D88" i="49"/>
  <c r="D89" i="49"/>
  <c r="D90" i="49"/>
  <c r="D91" i="49"/>
  <c r="D92" i="49"/>
  <c r="D93" i="49"/>
  <c r="D94" i="49"/>
  <c r="D95" i="49"/>
  <c r="D96" i="49"/>
  <c r="D97" i="49"/>
  <c r="D98" i="49"/>
  <c r="D99" i="49"/>
  <c r="D100" i="49"/>
  <c r="D101" i="49"/>
  <c r="D102" i="49"/>
  <c r="D103" i="49"/>
  <c r="D104" i="49"/>
  <c r="D105" i="49"/>
  <c r="D106" i="49"/>
  <c r="D107" i="49"/>
  <c r="D108" i="49"/>
  <c r="D109" i="49"/>
  <c r="D110" i="49"/>
  <c r="D111" i="49"/>
  <c r="D112" i="49"/>
  <c r="D113" i="49"/>
  <c r="D114" i="49"/>
  <c r="D115" i="49"/>
  <c r="D116" i="49"/>
  <c r="D117" i="49"/>
  <c r="D118" i="49"/>
  <c r="D119" i="49"/>
  <c r="D120" i="49"/>
  <c r="D121" i="49"/>
  <c r="D122" i="49"/>
  <c r="D123" i="49"/>
  <c r="D124" i="49"/>
  <c r="D125" i="49"/>
  <c r="D126" i="49"/>
  <c r="D127" i="49"/>
  <c r="D128" i="49"/>
  <c r="D129" i="49"/>
  <c r="D130" i="49"/>
  <c r="D131" i="49"/>
  <c r="D132" i="49"/>
  <c r="D133" i="49"/>
  <c r="D134" i="49"/>
  <c r="D135" i="49"/>
  <c r="D136" i="49"/>
  <c r="D137" i="49"/>
  <c r="D138" i="49"/>
  <c r="D139" i="49"/>
  <c r="D140" i="49"/>
  <c r="D141" i="49"/>
  <c r="D142" i="49"/>
  <c r="D143" i="49"/>
  <c r="D144" i="49"/>
  <c r="D145" i="49"/>
  <c r="D146" i="49"/>
  <c r="D147" i="49"/>
  <c r="D148" i="49"/>
  <c r="D149" i="49"/>
  <c r="D150" i="49"/>
  <c r="D151" i="49"/>
  <c r="D152" i="49"/>
  <c r="D153" i="49"/>
  <c r="D154" i="49"/>
  <c r="D155" i="49"/>
  <c r="D156" i="49"/>
  <c r="C14" i="49"/>
  <c r="C19" i="49"/>
  <c r="C21" i="49"/>
  <c r="C22" i="49"/>
  <c r="C23" i="49"/>
  <c r="C24" i="49"/>
  <c r="C25" i="49"/>
  <c r="C26" i="49"/>
  <c r="C27" i="49"/>
  <c r="C28" i="49"/>
  <c r="C29" i="49"/>
  <c r="C30" i="49"/>
  <c r="C31" i="49"/>
  <c r="C32" i="49"/>
  <c r="C33" i="49"/>
  <c r="C34" i="49"/>
  <c r="C35" i="49"/>
  <c r="C36" i="49"/>
  <c r="C37" i="49"/>
  <c r="C38" i="49"/>
  <c r="C39" i="49"/>
  <c r="C40" i="49"/>
  <c r="C41" i="49"/>
  <c r="C42" i="49"/>
  <c r="C43" i="49"/>
  <c r="C44" i="49"/>
  <c r="C45" i="49"/>
  <c r="C46" i="49"/>
  <c r="C47" i="49"/>
  <c r="C48" i="49"/>
  <c r="C49" i="49"/>
  <c r="C50" i="49"/>
  <c r="C51" i="49"/>
  <c r="C52" i="49"/>
  <c r="C53" i="49"/>
  <c r="C54" i="49"/>
  <c r="C55" i="49"/>
  <c r="C56" i="49"/>
  <c r="C57" i="49"/>
  <c r="C58" i="49"/>
  <c r="C59" i="49"/>
  <c r="C60" i="49"/>
  <c r="C61" i="49"/>
  <c r="C62" i="49"/>
  <c r="C63" i="49"/>
  <c r="C64" i="49"/>
  <c r="C65" i="49"/>
  <c r="C66" i="49"/>
  <c r="C67" i="49"/>
  <c r="C68" i="49"/>
  <c r="C69" i="49"/>
  <c r="C70" i="49"/>
  <c r="C71" i="49"/>
  <c r="C72" i="49"/>
  <c r="C73" i="49"/>
  <c r="C74" i="49"/>
  <c r="C75" i="49"/>
  <c r="C76" i="49"/>
  <c r="C77" i="49"/>
  <c r="C78" i="49"/>
  <c r="C79" i="49"/>
  <c r="C80" i="49"/>
  <c r="C81" i="49"/>
  <c r="C82" i="49"/>
  <c r="C83" i="49"/>
  <c r="C84" i="49"/>
  <c r="C85" i="49"/>
  <c r="C86" i="49"/>
  <c r="C87" i="49"/>
  <c r="C88" i="49"/>
  <c r="C89" i="49"/>
  <c r="C90" i="49"/>
  <c r="C91" i="49"/>
  <c r="C92" i="49"/>
  <c r="C93" i="49"/>
  <c r="C94" i="49"/>
  <c r="C95" i="49"/>
  <c r="C96" i="49"/>
  <c r="C97" i="49"/>
  <c r="C98" i="49"/>
  <c r="C99" i="49"/>
  <c r="C100" i="49"/>
  <c r="C101" i="49"/>
  <c r="C102" i="49"/>
  <c r="C103" i="49"/>
  <c r="C104" i="49"/>
  <c r="C105" i="49"/>
  <c r="C106" i="49"/>
  <c r="C107" i="49"/>
  <c r="C108" i="49"/>
  <c r="C109" i="49"/>
  <c r="C110" i="49"/>
  <c r="C111" i="49"/>
  <c r="C112" i="49"/>
  <c r="C113" i="49"/>
  <c r="C114" i="49"/>
  <c r="C115" i="49"/>
  <c r="C116" i="49"/>
  <c r="C117" i="49"/>
  <c r="C118" i="49"/>
  <c r="C119" i="49"/>
  <c r="C120" i="49"/>
  <c r="C121" i="49"/>
  <c r="C122" i="49"/>
  <c r="C123" i="49"/>
  <c r="C124" i="49"/>
  <c r="C125" i="49"/>
  <c r="C126" i="49"/>
  <c r="C127" i="49"/>
  <c r="C128" i="49"/>
  <c r="C129" i="49"/>
  <c r="C130" i="49"/>
  <c r="C131" i="49"/>
  <c r="C132" i="49"/>
  <c r="C133" i="49"/>
  <c r="C134" i="49"/>
  <c r="C135" i="49"/>
  <c r="C136" i="49"/>
  <c r="C137" i="49"/>
  <c r="C138" i="49"/>
  <c r="C139" i="49"/>
  <c r="C140" i="49"/>
  <c r="C141" i="49"/>
  <c r="C142" i="49"/>
  <c r="C143" i="49"/>
  <c r="C144" i="49"/>
  <c r="C145" i="49"/>
  <c r="C146" i="49"/>
  <c r="C147" i="49"/>
  <c r="C148" i="49"/>
  <c r="C149" i="49"/>
  <c r="C150" i="49"/>
  <c r="C151" i="49"/>
  <c r="C152" i="49"/>
  <c r="C153" i="49"/>
  <c r="C154" i="49"/>
  <c r="C155" i="49"/>
  <c r="C156" i="49"/>
  <c r="Q5341" i="10"/>
  <c r="P5341" i="10"/>
  <c r="O5341" i="10"/>
  <c r="N5341" i="10"/>
  <c r="H5341" i="10"/>
  <c r="G5341" i="10"/>
  <c r="F5341" i="10"/>
  <c r="E5341" i="10"/>
  <c r="B5341" i="10"/>
  <c r="Q5340" i="10"/>
  <c r="O5340" i="10"/>
  <c r="N5340" i="10"/>
  <c r="H5340" i="10"/>
  <c r="P5340" i="10" s="1"/>
  <c r="G5340" i="10"/>
  <c r="F5340" i="10"/>
  <c r="E5340" i="10"/>
  <c r="B5340" i="10"/>
  <c r="Q5339" i="10"/>
  <c r="O5339" i="10"/>
  <c r="N5339" i="10"/>
  <c r="H5339" i="10"/>
  <c r="P5339" i="10" s="1"/>
  <c r="G5339" i="10"/>
  <c r="F5339" i="10"/>
  <c r="E5339" i="10"/>
  <c r="B5339" i="10"/>
  <c r="Q5338" i="10"/>
  <c r="P5338" i="10"/>
  <c r="O5338" i="10"/>
  <c r="H5338" i="10"/>
  <c r="N5338" i="10" s="1"/>
  <c r="G5338" i="10"/>
  <c r="F5338" i="10"/>
  <c r="E5338" i="10"/>
  <c r="B5338" i="10"/>
  <c r="Q5337" i="10"/>
  <c r="P5337" i="10"/>
  <c r="O5337" i="10"/>
  <c r="H5337" i="10"/>
  <c r="N5337" i="10" s="1"/>
  <c r="G5337" i="10"/>
  <c r="F5337" i="10"/>
  <c r="E5337" i="10"/>
  <c r="B5337" i="10"/>
  <c r="Q5336" i="10"/>
  <c r="P5336" i="10"/>
  <c r="O5336" i="10"/>
  <c r="H5336" i="10"/>
  <c r="N5336" i="10" s="1"/>
  <c r="G5336" i="10"/>
  <c r="F5336" i="10"/>
  <c r="E5336" i="10"/>
  <c r="B5336" i="10"/>
  <c r="Q5335" i="10"/>
  <c r="P5335" i="10"/>
  <c r="N5335" i="10"/>
  <c r="H5335" i="10"/>
  <c r="O5335" i="10" s="1"/>
  <c r="G5335" i="10"/>
  <c r="F5335" i="10"/>
  <c r="E5335" i="10"/>
  <c r="B5335" i="10"/>
  <c r="Q5334" i="10"/>
  <c r="P5334" i="10"/>
  <c r="O5334" i="10"/>
  <c r="H5334" i="10"/>
  <c r="N5334" i="10" s="1"/>
  <c r="G5334" i="10"/>
  <c r="F5334" i="10"/>
  <c r="E5334" i="10"/>
  <c r="B5334" i="10"/>
  <c r="Q5333" i="10"/>
  <c r="P5333" i="10"/>
  <c r="O5333" i="10"/>
  <c r="H5333" i="10"/>
  <c r="N5333" i="10" s="1"/>
  <c r="G5333" i="10"/>
  <c r="F5333" i="10"/>
  <c r="E5333" i="10"/>
  <c r="B5333" i="10"/>
  <c r="Q5332" i="10"/>
  <c r="P5332" i="10"/>
  <c r="O5332" i="10"/>
  <c r="H5332" i="10"/>
  <c r="N5332" i="10" s="1"/>
  <c r="G5332" i="10"/>
  <c r="F5332" i="10"/>
  <c r="E5332" i="10"/>
  <c r="B5332" i="10"/>
  <c r="Q5331" i="10"/>
  <c r="P5331" i="10"/>
  <c r="O5331" i="10"/>
  <c r="N5331" i="10"/>
  <c r="H5331" i="10"/>
  <c r="G5331" i="10"/>
  <c r="F5331" i="10"/>
  <c r="E5331" i="10"/>
  <c r="B5331" i="10"/>
  <c r="Q5330" i="10"/>
  <c r="P5330" i="10"/>
  <c r="O5330" i="10"/>
  <c r="H5330" i="10"/>
  <c r="N5330" i="10" s="1"/>
  <c r="G5330" i="10"/>
  <c r="F5330" i="10"/>
  <c r="E5330" i="10"/>
  <c r="B5330" i="10"/>
  <c r="Q5329" i="10"/>
  <c r="P5329" i="10"/>
  <c r="O5329" i="10"/>
  <c r="H5329" i="10"/>
  <c r="N5329" i="10" s="1"/>
  <c r="G5329" i="10"/>
  <c r="F5329" i="10"/>
  <c r="E5329" i="10"/>
  <c r="B5329" i="10"/>
  <c r="Q5328" i="10"/>
  <c r="P5328" i="10"/>
  <c r="O5328" i="10"/>
  <c r="N5328" i="10"/>
  <c r="H5328" i="10"/>
  <c r="G5328" i="10"/>
  <c r="F5328" i="10"/>
  <c r="E5328" i="10"/>
  <c r="B5328" i="10"/>
  <c r="Q5327" i="10"/>
  <c r="P5327" i="10"/>
  <c r="N5327" i="10"/>
  <c r="G5327" i="10"/>
  <c r="F5327" i="10"/>
  <c r="E5327" i="10"/>
  <c r="B5327" i="10"/>
  <c r="Q5326" i="10"/>
  <c r="P5326" i="10"/>
  <c r="N5326" i="10"/>
  <c r="G5326" i="10"/>
  <c r="F5326" i="10"/>
  <c r="E5326" i="10"/>
  <c r="B5326" i="10"/>
  <c r="Q5325" i="10"/>
  <c r="P5325" i="10"/>
  <c r="O5325" i="10"/>
  <c r="N5325" i="10"/>
  <c r="H5325" i="10"/>
  <c r="G5325" i="10"/>
  <c r="F5325" i="10"/>
  <c r="E5325" i="10"/>
  <c r="B5325" i="10"/>
  <c r="Q5324" i="10"/>
  <c r="P5324" i="10"/>
  <c r="O5324" i="10"/>
  <c r="H5324" i="10"/>
  <c r="N5324" i="10" s="1"/>
  <c r="G5324" i="10"/>
  <c r="F5324" i="10"/>
  <c r="E5324" i="10"/>
  <c r="B5324" i="10"/>
  <c r="Q5323" i="10"/>
  <c r="P5323" i="10"/>
  <c r="O5323" i="10"/>
  <c r="N5323" i="10"/>
  <c r="H5323" i="10"/>
  <c r="G5323" i="10"/>
  <c r="F5323" i="10"/>
  <c r="E5323" i="10"/>
  <c r="B5323" i="10"/>
  <c r="Q5322" i="10"/>
  <c r="P5322" i="10"/>
  <c r="O5322" i="10"/>
  <c r="N5322" i="10"/>
  <c r="H5322" i="10"/>
  <c r="G5322" i="10"/>
  <c r="F5322" i="10"/>
  <c r="E5322" i="10"/>
  <c r="B5322" i="10"/>
  <c r="Q5321" i="10"/>
  <c r="P5321" i="10"/>
  <c r="O5321" i="10"/>
  <c r="N5321" i="10"/>
  <c r="H5321" i="10"/>
  <c r="G5321" i="10"/>
  <c r="F5321" i="10"/>
  <c r="E5321" i="10"/>
  <c r="B5321" i="10"/>
  <c r="Q5320" i="10"/>
  <c r="P5320" i="10"/>
  <c r="O5320" i="10"/>
  <c r="H5320" i="10"/>
  <c r="N5320" i="10" s="1"/>
  <c r="G5320" i="10"/>
  <c r="F5320" i="10"/>
  <c r="E5320" i="10"/>
  <c r="B5320" i="10"/>
  <c r="Q5319" i="10"/>
  <c r="O5319" i="10"/>
  <c r="N5319" i="10"/>
  <c r="H5319" i="10"/>
  <c r="P5319" i="10" s="1"/>
  <c r="G5319" i="10"/>
  <c r="F5319" i="10"/>
  <c r="E5319" i="10"/>
  <c r="B5319" i="10"/>
  <c r="Q5318" i="10"/>
  <c r="P5318" i="10"/>
  <c r="N5318" i="10"/>
  <c r="G5318" i="10"/>
  <c r="F5318" i="10"/>
  <c r="E5318" i="10"/>
  <c r="B5318" i="10"/>
  <c r="Q5317" i="10"/>
  <c r="P5317" i="10"/>
  <c r="N5317" i="10"/>
  <c r="G5317" i="10"/>
  <c r="F5317" i="10"/>
  <c r="E5317" i="10"/>
  <c r="B5317" i="10"/>
  <c r="Q5316" i="10"/>
  <c r="P5316" i="10"/>
  <c r="O5316" i="10"/>
  <c r="N5316" i="10"/>
  <c r="G5316" i="10"/>
  <c r="F5316" i="10"/>
  <c r="E5316" i="10"/>
  <c r="B5316" i="10"/>
  <c r="Q5315" i="10"/>
  <c r="P5315" i="10"/>
  <c r="O5315" i="10"/>
  <c r="N5315" i="10"/>
  <c r="G5315" i="10"/>
  <c r="F5315" i="10"/>
  <c r="E5315" i="10"/>
  <c r="B5315" i="10"/>
  <c r="Q5314" i="10"/>
  <c r="P5314" i="10"/>
  <c r="N5314" i="10"/>
  <c r="G5314" i="10"/>
  <c r="F5314" i="10"/>
  <c r="E5314" i="10"/>
  <c r="B5314" i="10"/>
  <c r="Q5313" i="10"/>
  <c r="P5313" i="10"/>
  <c r="N5313" i="10"/>
  <c r="G5313" i="10"/>
  <c r="F5313" i="10"/>
  <c r="E5313" i="10"/>
  <c r="B5313" i="10"/>
  <c r="Q5312" i="10"/>
  <c r="P5312" i="10"/>
  <c r="O5312" i="10"/>
  <c r="N5312" i="10"/>
  <c r="H5312" i="10"/>
  <c r="G5312" i="10"/>
  <c r="F5312" i="10"/>
  <c r="E5312" i="10"/>
  <c r="B5312" i="10"/>
  <c r="Q5311" i="10"/>
  <c r="P5311" i="10"/>
  <c r="N5311" i="10"/>
  <c r="H5311" i="10"/>
  <c r="O5311" i="10" s="1"/>
  <c r="G5311" i="10"/>
  <c r="F5311" i="10"/>
  <c r="E5311" i="10"/>
  <c r="B5311" i="10"/>
  <c r="Q5310" i="10"/>
  <c r="P5310" i="10"/>
  <c r="N5310" i="10"/>
  <c r="H5310" i="10"/>
  <c r="O5310" i="10" s="1"/>
  <c r="G5310" i="10"/>
  <c r="F5310" i="10"/>
  <c r="E5310" i="10"/>
  <c r="B5310" i="10"/>
  <c r="Q5309" i="10"/>
  <c r="P5309" i="10"/>
  <c r="N5309" i="10"/>
  <c r="H5309" i="10"/>
  <c r="O5309" i="10" s="1"/>
  <c r="G5309" i="10"/>
  <c r="F5309" i="10"/>
  <c r="E5309" i="10"/>
  <c r="B5309" i="10"/>
  <c r="Q5308" i="10"/>
  <c r="P5308" i="10"/>
  <c r="O5308" i="10"/>
  <c r="N5308" i="10"/>
  <c r="H5308" i="10"/>
  <c r="G5308" i="10"/>
  <c r="F5308" i="10"/>
  <c r="E5308" i="10"/>
  <c r="B5308" i="10"/>
  <c r="Q5307" i="10"/>
  <c r="O5307" i="10"/>
  <c r="N5307" i="10"/>
  <c r="H5307" i="10"/>
  <c r="P5307" i="10" s="1"/>
  <c r="G5307" i="10"/>
  <c r="F5307" i="10"/>
  <c r="E5307" i="10"/>
  <c r="B5307" i="10"/>
  <c r="Q5306" i="10"/>
  <c r="O5306" i="10"/>
  <c r="N5306" i="10"/>
  <c r="H5306" i="10"/>
  <c r="P5306" i="10" s="1"/>
  <c r="G5306" i="10"/>
  <c r="F5306" i="10"/>
  <c r="E5306" i="10"/>
  <c r="B5306" i="10"/>
  <c r="Q5305" i="10"/>
  <c r="P5305" i="10"/>
  <c r="O5305" i="10"/>
  <c r="H5305" i="10"/>
  <c r="N5305" i="10" s="1"/>
  <c r="G5305" i="10"/>
  <c r="F5305" i="10"/>
  <c r="E5305" i="10"/>
  <c r="B5305" i="10"/>
  <c r="Q5304" i="10"/>
  <c r="P5304" i="10"/>
  <c r="O5304" i="10"/>
  <c r="H5304" i="10"/>
  <c r="N5304" i="10" s="1"/>
  <c r="G5304" i="10"/>
  <c r="F5304" i="10"/>
  <c r="E5304" i="10"/>
  <c r="B5304" i="10"/>
  <c r="Q5303" i="10"/>
  <c r="P5303" i="10"/>
  <c r="O5303" i="10"/>
  <c r="H5303" i="10"/>
  <c r="N5303" i="10" s="1"/>
  <c r="G5303" i="10"/>
  <c r="F5303" i="10"/>
  <c r="E5303" i="10"/>
  <c r="B5303" i="10"/>
  <c r="Q5302" i="10"/>
  <c r="P5302" i="10"/>
  <c r="N5302" i="10"/>
  <c r="H5302" i="10"/>
  <c r="O5302" i="10" s="1"/>
  <c r="G5302" i="10"/>
  <c r="F5302" i="10"/>
  <c r="E5302" i="10"/>
  <c r="B5302" i="10"/>
  <c r="Q5301" i="10"/>
  <c r="P5301" i="10"/>
  <c r="O5301" i="10"/>
  <c r="H5301" i="10"/>
  <c r="N5301" i="10" s="1"/>
  <c r="G5301" i="10"/>
  <c r="F5301" i="10"/>
  <c r="E5301" i="10"/>
  <c r="B5301" i="10"/>
  <c r="Q5300" i="10"/>
  <c r="P5300" i="10"/>
  <c r="O5300" i="10"/>
  <c r="H5300" i="10"/>
  <c r="N5300" i="10" s="1"/>
  <c r="G5300" i="10"/>
  <c r="F5300" i="10"/>
  <c r="E5300" i="10"/>
  <c r="B5300" i="10"/>
  <c r="Q5299" i="10"/>
  <c r="P5299" i="10"/>
  <c r="O5299" i="10"/>
  <c r="H5299" i="10"/>
  <c r="N5299" i="10" s="1"/>
  <c r="G5299" i="10"/>
  <c r="F5299" i="10"/>
  <c r="E5299" i="10"/>
  <c r="B5299" i="10"/>
  <c r="Q5298" i="10"/>
  <c r="P5298" i="10"/>
  <c r="O5298" i="10"/>
  <c r="H5298" i="10"/>
  <c r="N5298" i="10" s="1"/>
  <c r="G5298" i="10"/>
  <c r="F5298" i="10"/>
  <c r="E5298" i="10"/>
  <c r="B5298" i="10"/>
  <c r="Q5297" i="10"/>
  <c r="P5297" i="10"/>
  <c r="O5297" i="10"/>
  <c r="H5297" i="10"/>
  <c r="N5297" i="10" s="1"/>
  <c r="G5297" i="10"/>
  <c r="F5297" i="10"/>
  <c r="E5297" i="10"/>
  <c r="B5297" i="10"/>
  <c r="Q5296" i="10"/>
  <c r="P5296" i="10"/>
  <c r="O5296" i="10"/>
  <c r="H5296" i="10"/>
  <c r="N5296" i="10" s="1"/>
  <c r="G5296" i="10"/>
  <c r="F5296" i="10"/>
  <c r="E5296" i="10"/>
  <c r="B5296" i="10"/>
  <c r="Q5295" i="10"/>
  <c r="P5295" i="10"/>
  <c r="O5295" i="10"/>
  <c r="N5295" i="10"/>
  <c r="H5295" i="10"/>
  <c r="G5295" i="10"/>
  <c r="F5295" i="10"/>
  <c r="E5295" i="10"/>
  <c r="B5295" i="10"/>
  <c r="Q5294" i="10"/>
  <c r="P5294" i="10"/>
  <c r="N5294" i="10"/>
  <c r="G5294" i="10"/>
  <c r="F5294" i="10"/>
  <c r="E5294" i="10"/>
  <c r="B5294" i="10"/>
  <c r="Q5293" i="10"/>
  <c r="P5293" i="10"/>
  <c r="N5293" i="10"/>
  <c r="G5293" i="10"/>
  <c r="F5293" i="10"/>
  <c r="E5293" i="10"/>
  <c r="B5293" i="10"/>
  <c r="Q5292" i="10"/>
  <c r="P5292" i="10"/>
  <c r="O5292" i="10"/>
  <c r="N5292" i="10"/>
  <c r="H5292" i="10"/>
  <c r="G5292" i="10"/>
  <c r="F5292" i="10"/>
  <c r="E5292" i="10"/>
  <c r="B5292" i="10"/>
  <c r="Q5291" i="10"/>
  <c r="P5291" i="10"/>
  <c r="O5291" i="10"/>
  <c r="H5291" i="10"/>
  <c r="N5291" i="10" s="1"/>
  <c r="G5291" i="10"/>
  <c r="F5291" i="10"/>
  <c r="E5291" i="10"/>
  <c r="B5291" i="10"/>
  <c r="Q5290" i="10"/>
  <c r="P5290" i="10"/>
  <c r="O5290" i="10"/>
  <c r="N5290" i="10"/>
  <c r="H5290" i="10"/>
  <c r="G5290" i="10"/>
  <c r="F5290" i="10"/>
  <c r="E5290" i="10"/>
  <c r="B5290" i="10"/>
  <c r="Q5289" i="10"/>
  <c r="P5289" i="10"/>
  <c r="O5289" i="10"/>
  <c r="N5289" i="10"/>
  <c r="H5289" i="10"/>
  <c r="G5289" i="10"/>
  <c r="F5289" i="10"/>
  <c r="E5289" i="10"/>
  <c r="B5289" i="10"/>
  <c r="Q5288" i="10"/>
  <c r="P5288" i="10"/>
  <c r="O5288" i="10"/>
  <c r="N5288" i="10"/>
  <c r="H5288" i="10"/>
  <c r="G5288" i="10"/>
  <c r="F5288" i="10"/>
  <c r="E5288" i="10"/>
  <c r="B5288" i="10"/>
  <c r="Q5287" i="10"/>
  <c r="P5287" i="10"/>
  <c r="O5287" i="10"/>
  <c r="H5287" i="10"/>
  <c r="N5287" i="10" s="1"/>
  <c r="G5287" i="10"/>
  <c r="F5287" i="10"/>
  <c r="E5287" i="10"/>
  <c r="B5287" i="10"/>
  <c r="Q5286" i="10"/>
  <c r="O5286" i="10"/>
  <c r="N5286" i="10"/>
  <c r="H5286" i="10"/>
  <c r="P5286" i="10" s="1"/>
  <c r="G5286" i="10"/>
  <c r="F5286" i="10"/>
  <c r="E5286" i="10"/>
  <c r="B5286" i="10"/>
  <c r="Q5285" i="10"/>
  <c r="P5285" i="10"/>
  <c r="N5285" i="10"/>
  <c r="G5285" i="10"/>
  <c r="F5285" i="10"/>
  <c r="E5285" i="10"/>
  <c r="B5285" i="10"/>
  <c r="Q5284" i="10"/>
  <c r="P5284" i="10"/>
  <c r="N5284" i="10"/>
  <c r="G5284" i="10"/>
  <c r="F5284" i="10"/>
  <c r="E5284" i="10"/>
  <c r="B5284" i="10"/>
  <c r="Q5283" i="10"/>
  <c r="P5283" i="10"/>
  <c r="O5283" i="10"/>
  <c r="N5283" i="10"/>
  <c r="G5283" i="10"/>
  <c r="F5283" i="10"/>
  <c r="E5283" i="10"/>
  <c r="B5283" i="10"/>
  <c r="Q5282" i="10"/>
  <c r="P5282" i="10"/>
  <c r="N5282" i="10"/>
  <c r="G5282" i="10"/>
  <c r="F5282" i="10"/>
  <c r="E5282" i="10"/>
  <c r="B5282" i="10"/>
  <c r="Q5281" i="10"/>
  <c r="P5281" i="10"/>
  <c r="N5281" i="10"/>
  <c r="G5281" i="10"/>
  <c r="F5281" i="10"/>
  <c r="E5281" i="10"/>
  <c r="B5281" i="10"/>
  <c r="Q5280" i="10"/>
  <c r="P5280" i="10"/>
  <c r="N5280" i="10"/>
  <c r="G5280" i="10"/>
  <c r="F5280" i="10"/>
  <c r="E5280" i="10"/>
  <c r="B5280" i="10"/>
  <c r="Q5279" i="10"/>
  <c r="P5279" i="10"/>
  <c r="O5279" i="10"/>
  <c r="N5279" i="10"/>
  <c r="H5279" i="10"/>
  <c r="G5279" i="10"/>
  <c r="F5279" i="10"/>
  <c r="E5279" i="10"/>
  <c r="B5279" i="10"/>
  <c r="Q5278" i="10"/>
  <c r="P5278" i="10"/>
  <c r="O5278" i="10"/>
  <c r="N5278" i="10"/>
  <c r="H5278" i="10"/>
  <c r="G5278" i="10"/>
  <c r="F5278" i="10"/>
  <c r="E5278" i="10"/>
  <c r="B5278" i="10"/>
  <c r="Q5277" i="10"/>
  <c r="P5277" i="10"/>
  <c r="N5277" i="10"/>
  <c r="H5277" i="10"/>
  <c r="O5277" i="10" s="1"/>
  <c r="G5277" i="10"/>
  <c r="F5277" i="10"/>
  <c r="E5277" i="10"/>
  <c r="B5277" i="10"/>
  <c r="Q5276" i="10"/>
  <c r="P5276" i="10"/>
  <c r="N5276" i="10"/>
  <c r="H5276" i="10"/>
  <c r="O5276" i="10" s="1"/>
  <c r="G5276" i="10"/>
  <c r="F5276" i="10"/>
  <c r="E5276" i="10"/>
  <c r="B5276" i="10"/>
  <c r="Q5275" i="10"/>
  <c r="P5275" i="10"/>
  <c r="O5275" i="10"/>
  <c r="N5275" i="10"/>
  <c r="H5275" i="10"/>
  <c r="G5275" i="10"/>
  <c r="F5275" i="10"/>
  <c r="E5275" i="10"/>
  <c r="B5275" i="10"/>
  <c r="Q5274" i="10"/>
  <c r="O5274" i="10"/>
  <c r="N5274" i="10"/>
  <c r="H5274" i="10"/>
  <c r="P5274" i="10" s="1"/>
  <c r="G5274" i="10"/>
  <c r="F5274" i="10"/>
  <c r="E5274" i="10"/>
  <c r="B5274" i="10"/>
  <c r="Q5273" i="10"/>
  <c r="P5273" i="10"/>
  <c r="O5273" i="10"/>
  <c r="N5273" i="10"/>
  <c r="H5273" i="10"/>
  <c r="G5273" i="10"/>
  <c r="F5273" i="10"/>
  <c r="E5273" i="10"/>
  <c r="B5273" i="10"/>
  <c r="Q5272" i="10"/>
  <c r="P5272" i="10"/>
  <c r="O5272" i="10"/>
  <c r="H5272" i="10"/>
  <c r="N5272" i="10" s="1"/>
  <c r="G5272" i="10"/>
  <c r="F5272" i="10"/>
  <c r="E5272" i="10"/>
  <c r="B5272" i="10"/>
  <c r="Q5271" i="10"/>
  <c r="P5271" i="10"/>
  <c r="O5271" i="10"/>
  <c r="H5271" i="10"/>
  <c r="N5271" i="10" s="1"/>
  <c r="G5271" i="10"/>
  <c r="F5271" i="10"/>
  <c r="E5271" i="10"/>
  <c r="B5271" i="10"/>
  <c r="Q5270" i="10"/>
  <c r="P5270" i="10"/>
  <c r="O5270" i="10"/>
  <c r="H5270" i="10"/>
  <c r="N5270" i="10" s="1"/>
  <c r="G5270" i="10"/>
  <c r="F5270" i="10"/>
  <c r="E5270" i="10"/>
  <c r="B5270" i="10"/>
  <c r="Q5269" i="10"/>
  <c r="P5269" i="10"/>
  <c r="N5269" i="10"/>
  <c r="H5269" i="10"/>
  <c r="O5269" i="10" s="1"/>
  <c r="G5269" i="10"/>
  <c r="F5269" i="10"/>
  <c r="E5269" i="10"/>
  <c r="B5269" i="10"/>
  <c r="Q5268" i="10"/>
  <c r="P5268" i="10"/>
  <c r="O5268" i="10"/>
  <c r="H5268" i="10"/>
  <c r="N5268" i="10" s="1"/>
  <c r="G5268" i="10"/>
  <c r="F5268" i="10"/>
  <c r="E5268" i="10"/>
  <c r="B5268" i="10"/>
  <c r="Q5267" i="10"/>
  <c r="P5267" i="10"/>
  <c r="O5267" i="10"/>
  <c r="H5267" i="10"/>
  <c r="N5267" i="10" s="1"/>
  <c r="G5267" i="10"/>
  <c r="F5267" i="10"/>
  <c r="E5267" i="10"/>
  <c r="B5267" i="10"/>
  <c r="Q5266" i="10"/>
  <c r="P5266" i="10"/>
  <c r="O5266" i="10"/>
  <c r="H5266" i="10"/>
  <c r="N5266" i="10" s="1"/>
  <c r="G5266" i="10"/>
  <c r="F5266" i="10"/>
  <c r="E5266" i="10"/>
  <c r="B5266" i="10"/>
  <c r="Q5265" i="10"/>
  <c r="P5265" i="10"/>
  <c r="O5265" i="10"/>
  <c r="H5265" i="10"/>
  <c r="N5265" i="10" s="1"/>
  <c r="G5265" i="10"/>
  <c r="F5265" i="10"/>
  <c r="E5265" i="10"/>
  <c r="B5265" i="10"/>
  <c r="Q5264" i="10"/>
  <c r="P5264" i="10"/>
  <c r="O5264" i="10"/>
  <c r="H5264" i="10"/>
  <c r="N5264" i="10" s="1"/>
  <c r="G5264" i="10"/>
  <c r="F5264" i="10"/>
  <c r="E5264" i="10"/>
  <c r="B5264" i="10"/>
  <c r="Q5263" i="10"/>
  <c r="P5263" i="10"/>
  <c r="O5263" i="10"/>
  <c r="H5263" i="10"/>
  <c r="N5263" i="10" s="1"/>
  <c r="G5263" i="10"/>
  <c r="F5263" i="10"/>
  <c r="E5263" i="10"/>
  <c r="B5263" i="10"/>
  <c r="Q5262" i="10"/>
  <c r="P5262" i="10"/>
  <c r="O5262" i="10"/>
  <c r="N5262" i="10"/>
  <c r="H5262" i="10"/>
  <c r="G5262" i="10"/>
  <c r="F5262" i="10"/>
  <c r="E5262" i="10"/>
  <c r="B5262" i="10"/>
  <c r="Q5261" i="10"/>
  <c r="P5261" i="10"/>
  <c r="N5261" i="10"/>
  <c r="G5261" i="10"/>
  <c r="F5261" i="10"/>
  <c r="E5261" i="10"/>
  <c r="B5261" i="10"/>
  <c r="Q5260" i="10"/>
  <c r="P5260" i="10"/>
  <c r="N5260" i="10"/>
  <c r="G5260" i="10"/>
  <c r="F5260" i="10"/>
  <c r="E5260" i="10"/>
  <c r="B5260" i="10"/>
  <c r="Q5259" i="10"/>
  <c r="P5259" i="10"/>
  <c r="O5259" i="10"/>
  <c r="N5259" i="10"/>
  <c r="H5259" i="10"/>
  <c r="G5259" i="10"/>
  <c r="F5259" i="10"/>
  <c r="E5259" i="10"/>
  <c r="B5259" i="10"/>
  <c r="Q5258" i="10"/>
  <c r="P5258" i="10"/>
  <c r="O5258" i="10"/>
  <c r="H5258" i="10"/>
  <c r="N5258" i="10" s="1"/>
  <c r="G5258" i="10"/>
  <c r="F5258" i="10"/>
  <c r="E5258" i="10"/>
  <c r="B5258" i="10"/>
  <c r="Q5257" i="10"/>
  <c r="P5257" i="10"/>
  <c r="O5257" i="10"/>
  <c r="N5257" i="10"/>
  <c r="H5257" i="10"/>
  <c r="G5257" i="10"/>
  <c r="F5257" i="10"/>
  <c r="E5257" i="10"/>
  <c r="B5257" i="10"/>
  <c r="Q5256" i="10"/>
  <c r="P5256" i="10"/>
  <c r="O5256" i="10"/>
  <c r="N5256" i="10"/>
  <c r="H5256" i="10"/>
  <c r="G5256" i="10"/>
  <c r="F5256" i="10"/>
  <c r="E5256" i="10"/>
  <c r="B5256" i="10"/>
  <c r="Q5255" i="10"/>
  <c r="P5255" i="10"/>
  <c r="O5255" i="10"/>
  <c r="N5255" i="10"/>
  <c r="H5255" i="10"/>
  <c r="G5255" i="10"/>
  <c r="F5255" i="10"/>
  <c r="E5255" i="10"/>
  <c r="B5255" i="10"/>
  <c r="Q5254" i="10"/>
  <c r="P5254" i="10"/>
  <c r="O5254" i="10"/>
  <c r="H5254" i="10"/>
  <c r="N5254" i="10" s="1"/>
  <c r="G5254" i="10"/>
  <c r="F5254" i="10"/>
  <c r="E5254" i="10"/>
  <c r="B5254" i="10"/>
  <c r="Q5253" i="10"/>
  <c r="P5253" i="10"/>
  <c r="O5253" i="10"/>
  <c r="N5253" i="10"/>
  <c r="H5253" i="10"/>
  <c r="G5253" i="10"/>
  <c r="F5253" i="10"/>
  <c r="E5253" i="10"/>
  <c r="B5253" i="10"/>
  <c r="Q5252" i="10"/>
  <c r="P5252" i="10"/>
  <c r="N5252" i="10"/>
  <c r="G5252" i="10"/>
  <c r="F5252" i="10"/>
  <c r="E5252" i="10"/>
  <c r="B5252" i="10"/>
  <c r="Q5251" i="10"/>
  <c r="P5251" i="10"/>
  <c r="N5251" i="10"/>
  <c r="G5251" i="10"/>
  <c r="F5251" i="10"/>
  <c r="E5251" i="10"/>
  <c r="B5251" i="10"/>
  <c r="Q5250" i="10"/>
  <c r="P5250" i="10"/>
  <c r="N5250" i="10"/>
  <c r="G5250" i="10"/>
  <c r="F5250" i="10"/>
  <c r="E5250" i="10"/>
  <c r="B5250" i="10"/>
  <c r="Q5249" i="10"/>
  <c r="P5249" i="10"/>
  <c r="N5249" i="10"/>
  <c r="G5249" i="10"/>
  <c r="F5249" i="10"/>
  <c r="E5249" i="10"/>
  <c r="B5249" i="10"/>
  <c r="Q5248" i="10"/>
  <c r="P5248" i="10"/>
  <c r="N5248" i="10"/>
  <c r="G5248" i="10"/>
  <c r="F5248" i="10"/>
  <c r="E5248" i="10"/>
  <c r="B5248" i="10"/>
  <c r="Q5247" i="10"/>
  <c r="P5247" i="10"/>
  <c r="N5247" i="10"/>
  <c r="H5247" i="10"/>
  <c r="O5247" i="10" s="1"/>
  <c r="G5247" i="10"/>
  <c r="F5247" i="10"/>
  <c r="E5247" i="10"/>
  <c r="B5247" i="10"/>
  <c r="Q5246" i="10"/>
  <c r="P5246" i="10"/>
  <c r="N5246" i="10"/>
  <c r="H5246" i="10"/>
  <c r="O5246" i="10" s="1"/>
  <c r="G5246" i="10"/>
  <c r="F5246" i="10"/>
  <c r="E5246" i="10"/>
  <c r="B5246" i="10"/>
  <c r="Q5245" i="10"/>
  <c r="P5245" i="10"/>
  <c r="N5245" i="10"/>
  <c r="H5245" i="10"/>
  <c r="O5245" i="10" s="1"/>
  <c r="G5245" i="10"/>
  <c r="F5245" i="10"/>
  <c r="E5245" i="10"/>
  <c r="B5245" i="10"/>
  <c r="Q5244" i="10"/>
  <c r="P5244" i="10"/>
  <c r="N5244" i="10"/>
  <c r="H5244" i="10"/>
  <c r="O5244" i="10" s="1"/>
  <c r="G5244" i="10"/>
  <c r="F5244" i="10"/>
  <c r="E5244" i="10"/>
  <c r="B5244" i="10"/>
  <c r="Q5243" i="10"/>
  <c r="O5243" i="10"/>
  <c r="N5243" i="10"/>
  <c r="H5243" i="10"/>
  <c r="P5243" i="10" s="1"/>
  <c r="G5243" i="10"/>
  <c r="F5243" i="10"/>
  <c r="E5243" i="10"/>
  <c r="B5243" i="10"/>
  <c r="Q5242" i="10"/>
  <c r="P5242" i="10"/>
  <c r="O5242" i="10"/>
  <c r="H5242" i="10"/>
  <c r="N5242" i="10" s="1"/>
  <c r="G5242" i="10"/>
  <c r="F5242" i="10"/>
  <c r="E5242" i="10"/>
  <c r="B5242" i="10"/>
  <c r="Q5241" i="10"/>
  <c r="O5241" i="10"/>
  <c r="N5241" i="10"/>
  <c r="H5241" i="10"/>
  <c r="P5241" i="10" s="1"/>
  <c r="G5241" i="10"/>
  <c r="F5241" i="10"/>
  <c r="E5241" i="10"/>
  <c r="B5241" i="10"/>
  <c r="Q5240" i="10"/>
  <c r="O5240" i="10"/>
  <c r="N5240" i="10"/>
  <c r="H5240" i="10"/>
  <c r="P5240" i="10" s="1"/>
  <c r="G5240" i="10"/>
  <c r="F5240" i="10"/>
  <c r="E5240" i="10"/>
  <c r="B5240" i="10"/>
  <c r="Q5239" i="10"/>
  <c r="P5239" i="10"/>
  <c r="O5239" i="10"/>
  <c r="N5239" i="10"/>
  <c r="H5239" i="10"/>
  <c r="G5239" i="10"/>
  <c r="F5239" i="10"/>
  <c r="E5239" i="10"/>
  <c r="B5239" i="10"/>
  <c r="Q5238" i="10"/>
  <c r="P5238" i="10"/>
  <c r="O5238" i="10"/>
  <c r="H5238" i="10"/>
  <c r="N5238" i="10" s="1"/>
  <c r="G5238" i="10"/>
  <c r="F5238" i="10"/>
  <c r="E5238" i="10"/>
  <c r="B5238" i="10"/>
  <c r="Q5237" i="10"/>
  <c r="O5237" i="10"/>
  <c r="N5237" i="10"/>
  <c r="H5237" i="10"/>
  <c r="P5237" i="10" s="1"/>
  <c r="G5237" i="10"/>
  <c r="F5237" i="10"/>
  <c r="E5237" i="10"/>
  <c r="B5237" i="10"/>
  <c r="Q5236" i="10"/>
  <c r="O5236" i="10"/>
  <c r="N5236" i="10"/>
  <c r="H5236" i="10"/>
  <c r="P5236" i="10" s="1"/>
  <c r="G5236" i="10"/>
  <c r="F5236" i="10"/>
  <c r="E5236" i="10"/>
  <c r="B5236" i="10"/>
  <c r="Q5235" i="10"/>
  <c r="O5235" i="10"/>
  <c r="N5235" i="10"/>
  <c r="H5235" i="10"/>
  <c r="P5235" i="10" s="1"/>
  <c r="G5235" i="10"/>
  <c r="F5235" i="10"/>
  <c r="E5235" i="10"/>
  <c r="B5235" i="10"/>
  <c r="Q5234" i="10"/>
  <c r="P5234" i="10"/>
  <c r="O5234" i="10"/>
  <c r="H5234" i="10"/>
  <c r="N5234" i="10" s="1"/>
  <c r="G5234" i="10"/>
  <c r="F5234" i="10"/>
  <c r="E5234" i="10"/>
  <c r="B5234" i="10"/>
  <c r="Q5233" i="10"/>
  <c r="P5233" i="10"/>
  <c r="O5233" i="10"/>
  <c r="H5233" i="10"/>
  <c r="N5233" i="10" s="1"/>
  <c r="G5233" i="10"/>
  <c r="F5233" i="10"/>
  <c r="E5233" i="10"/>
  <c r="B5233" i="10"/>
  <c r="Q5232" i="10"/>
  <c r="P5232" i="10"/>
  <c r="O5232" i="10"/>
  <c r="H5232" i="10"/>
  <c r="N5232" i="10" s="1"/>
  <c r="G5232" i="10"/>
  <c r="F5232" i="10"/>
  <c r="E5232" i="10"/>
  <c r="B5232" i="10"/>
  <c r="Q5231" i="10"/>
  <c r="P5231" i="10"/>
  <c r="N5231" i="10"/>
  <c r="H5231" i="10"/>
  <c r="O5231" i="10" s="1"/>
  <c r="G5231" i="10"/>
  <c r="F5231" i="10"/>
  <c r="E5231" i="10"/>
  <c r="B5231" i="10"/>
  <c r="Q5230" i="10"/>
  <c r="P5230" i="10"/>
  <c r="O5230" i="10"/>
  <c r="H5230" i="10"/>
  <c r="N5230" i="10" s="1"/>
  <c r="G5230" i="10"/>
  <c r="F5230" i="10"/>
  <c r="E5230" i="10"/>
  <c r="B5230" i="10"/>
  <c r="Q5229" i="10"/>
  <c r="P5229" i="10"/>
  <c r="O5229" i="10"/>
  <c r="H5229" i="10"/>
  <c r="N5229" i="10" s="1"/>
  <c r="G5229" i="10"/>
  <c r="F5229" i="10"/>
  <c r="E5229" i="10"/>
  <c r="B5229" i="10"/>
  <c r="Q5228" i="10"/>
  <c r="P5228" i="10"/>
  <c r="O5228" i="10"/>
  <c r="H5228" i="10"/>
  <c r="N5228" i="10" s="1"/>
  <c r="G5228" i="10"/>
  <c r="F5228" i="10"/>
  <c r="E5228" i="10"/>
  <c r="B5228" i="10"/>
  <c r="Q5227" i="10"/>
  <c r="P5227" i="10"/>
  <c r="O5227" i="10"/>
  <c r="H5227" i="10"/>
  <c r="N5227" i="10" s="1"/>
  <c r="G5227" i="10"/>
  <c r="F5227" i="10"/>
  <c r="E5227" i="10"/>
  <c r="B5227" i="10"/>
  <c r="Q5226" i="10"/>
  <c r="P5226" i="10"/>
  <c r="O5226" i="10"/>
  <c r="H5226" i="10"/>
  <c r="N5226" i="10" s="1"/>
  <c r="G5226" i="10"/>
  <c r="F5226" i="10"/>
  <c r="E5226" i="10"/>
  <c r="B5226" i="10"/>
  <c r="Q5225" i="10"/>
  <c r="P5225" i="10"/>
  <c r="O5225" i="10"/>
  <c r="H5225" i="10"/>
  <c r="N5225" i="10" s="1"/>
  <c r="G5225" i="10"/>
  <c r="F5225" i="10"/>
  <c r="E5225" i="10"/>
  <c r="B5225" i="10"/>
  <c r="Q5224" i="10"/>
  <c r="O5224" i="10"/>
  <c r="N5224" i="10"/>
  <c r="H5224" i="10"/>
  <c r="P5224" i="10" s="1"/>
  <c r="G5224" i="10"/>
  <c r="F5224" i="10"/>
  <c r="E5224" i="10"/>
  <c r="B5224" i="10"/>
  <c r="Q5223" i="10"/>
  <c r="P5223" i="10"/>
  <c r="N5223" i="10"/>
  <c r="G5223" i="10"/>
  <c r="F5223" i="10"/>
  <c r="E5223" i="10"/>
  <c r="B5223" i="10"/>
  <c r="Q5222" i="10"/>
  <c r="P5222" i="10"/>
  <c r="N5222" i="10"/>
  <c r="G5222" i="10"/>
  <c r="F5222" i="10"/>
  <c r="E5222" i="10"/>
  <c r="B5222" i="10"/>
  <c r="Q5221" i="10"/>
  <c r="P5221" i="10"/>
  <c r="N5221" i="10"/>
  <c r="G5221" i="10"/>
  <c r="F5221" i="10"/>
  <c r="E5221" i="10"/>
  <c r="B5221" i="10"/>
  <c r="Q5220" i="10"/>
  <c r="P5220" i="10"/>
  <c r="N5220" i="10"/>
  <c r="G5220" i="10"/>
  <c r="F5220" i="10"/>
  <c r="E5220" i="10"/>
  <c r="B5220" i="10"/>
  <c r="Q5219" i="10"/>
  <c r="P5219" i="10"/>
  <c r="O5219" i="10"/>
  <c r="N5219" i="10"/>
  <c r="H5219" i="10"/>
  <c r="G5219" i="10"/>
  <c r="F5219" i="10"/>
  <c r="E5219" i="10"/>
  <c r="B5219" i="10"/>
  <c r="Q5218" i="10"/>
  <c r="P5218" i="10"/>
  <c r="O5218" i="10"/>
  <c r="H5218" i="10"/>
  <c r="N5218" i="10" s="1"/>
  <c r="G5218" i="10"/>
  <c r="F5218" i="10"/>
  <c r="E5218" i="10"/>
  <c r="B5218" i="10"/>
  <c r="Q5217" i="10"/>
  <c r="P5217" i="10"/>
  <c r="O5217" i="10"/>
  <c r="N5217" i="10"/>
  <c r="H5217" i="10"/>
  <c r="G5217" i="10"/>
  <c r="F5217" i="10"/>
  <c r="E5217" i="10"/>
  <c r="B5217" i="10"/>
  <c r="Q5216" i="10"/>
  <c r="O5216" i="10"/>
  <c r="N5216" i="10"/>
  <c r="H5216" i="10"/>
  <c r="P5216" i="10" s="1"/>
  <c r="G5216" i="10"/>
  <c r="F5216" i="10"/>
  <c r="E5216" i="10"/>
  <c r="B5216" i="10"/>
  <c r="Q5215" i="10"/>
  <c r="P5215" i="10"/>
  <c r="O5215" i="10"/>
  <c r="H5215" i="10"/>
  <c r="N5215" i="10" s="1"/>
  <c r="G5215" i="10"/>
  <c r="F5215" i="10"/>
  <c r="E5215" i="10"/>
  <c r="B5215" i="10"/>
  <c r="Q5214" i="10"/>
  <c r="P5214" i="10"/>
  <c r="O5214" i="10"/>
  <c r="H5214" i="10"/>
  <c r="N5214" i="10" s="1"/>
  <c r="G5214" i="10"/>
  <c r="F5214" i="10"/>
  <c r="E5214" i="10"/>
  <c r="B5214" i="10"/>
  <c r="Q5213" i="10"/>
  <c r="O5213" i="10"/>
  <c r="N5213" i="10"/>
  <c r="H5213" i="10"/>
  <c r="P5213" i="10" s="1"/>
  <c r="G5213" i="10"/>
  <c r="F5213" i="10"/>
  <c r="E5213" i="10"/>
  <c r="B5213" i="10"/>
  <c r="Q5212" i="10"/>
  <c r="P5212" i="10"/>
  <c r="N5212" i="10"/>
  <c r="G5212" i="10"/>
  <c r="F5212" i="10"/>
  <c r="E5212" i="10"/>
  <c r="B5212" i="10"/>
  <c r="Q5211" i="10"/>
  <c r="P5211" i="10"/>
  <c r="N5211" i="10"/>
  <c r="G5211" i="10"/>
  <c r="F5211" i="10"/>
  <c r="E5211" i="10"/>
  <c r="B5211" i="10"/>
  <c r="Q5210" i="10"/>
  <c r="P5210" i="10"/>
  <c r="N5210" i="10"/>
  <c r="G5210" i="10"/>
  <c r="F5210" i="10"/>
  <c r="E5210" i="10"/>
  <c r="B5210" i="10"/>
  <c r="Q5209" i="10"/>
  <c r="P5209" i="10"/>
  <c r="O5209" i="10"/>
  <c r="N5209" i="10"/>
  <c r="G5209" i="10"/>
  <c r="F5209" i="10"/>
  <c r="E5209" i="10"/>
  <c r="B5209" i="10"/>
  <c r="Q5208" i="10"/>
  <c r="P5208" i="10"/>
  <c r="N5208" i="10"/>
  <c r="H5208" i="10"/>
  <c r="O5208" i="10" s="1"/>
  <c r="G5208" i="10"/>
  <c r="F5208" i="10"/>
  <c r="E5208" i="10"/>
  <c r="B5208" i="10"/>
  <c r="Q5207" i="10"/>
  <c r="P5207" i="10"/>
  <c r="N5207" i="10"/>
  <c r="H5207" i="10"/>
  <c r="O5207" i="10" s="1"/>
  <c r="G5207" i="10"/>
  <c r="F5207" i="10"/>
  <c r="E5207" i="10"/>
  <c r="B5207" i="10"/>
  <c r="Q5206" i="10"/>
  <c r="P5206" i="10"/>
  <c r="N5206" i="10"/>
  <c r="H5206" i="10"/>
  <c r="O5206" i="10" s="1"/>
  <c r="G5206" i="10"/>
  <c r="F5206" i="10"/>
  <c r="E5206" i="10"/>
  <c r="B5206" i="10"/>
  <c r="Q5205" i="10"/>
  <c r="P5205" i="10"/>
  <c r="N5205" i="10"/>
  <c r="H5205" i="10"/>
  <c r="O5205" i="10" s="1"/>
  <c r="G5205" i="10"/>
  <c r="F5205" i="10"/>
  <c r="E5205" i="10"/>
  <c r="B5205" i="10"/>
  <c r="Q5204" i="10"/>
  <c r="O5204" i="10"/>
  <c r="N5204" i="10"/>
  <c r="H5204" i="10"/>
  <c r="P5204" i="10" s="1"/>
  <c r="G5204" i="10"/>
  <c r="F5204" i="10"/>
  <c r="E5204" i="10"/>
  <c r="B5204" i="10"/>
  <c r="Q5203" i="10"/>
  <c r="O5203" i="10"/>
  <c r="N5203" i="10"/>
  <c r="H5203" i="10"/>
  <c r="P5203" i="10" s="1"/>
  <c r="G5203" i="10"/>
  <c r="F5203" i="10"/>
  <c r="E5203" i="10"/>
  <c r="B5203" i="10"/>
  <c r="Q5202" i="10"/>
  <c r="O5202" i="10"/>
  <c r="N5202" i="10"/>
  <c r="H5202" i="10"/>
  <c r="P5202" i="10" s="1"/>
  <c r="G5202" i="10"/>
  <c r="F5202" i="10"/>
  <c r="E5202" i="10"/>
  <c r="B5202" i="10"/>
  <c r="Q5201" i="10"/>
  <c r="P5201" i="10"/>
  <c r="O5201" i="10"/>
  <c r="J5201" i="10"/>
  <c r="H5201" i="10"/>
  <c r="G5201" i="10"/>
  <c r="F5201" i="10"/>
  <c r="E5201" i="10"/>
  <c r="B5201" i="10"/>
  <c r="Q5200" i="10"/>
  <c r="P5200" i="10"/>
  <c r="O5200" i="10"/>
  <c r="J5200" i="10"/>
  <c r="H5200" i="10"/>
  <c r="G5200" i="10"/>
  <c r="F5200" i="10"/>
  <c r="E5200" i="10"/>
  <c r="B5200" i="10"/>
  <c r="Q5199" i="10"/>
  <c r="P5199" i="10"/>
  <c r="O5199" i="10"/>
  <c r="J5199" i="10"/>
  <c r="H5199" i="10"/>
  <c r="G5199" i="10"/>
  <c r="F5199" i="10"/>
  <c r="E5199" i="10"/>
  <c r="B5199" i="10"/>
  <c r="Q5198" i="10"/>
  <c r="P5198" i="10"/>
  <c r="N5198" i="10"/>
  <c r="H5198" i="10"/>
  <c r="O5198" i="10" s="1"/>
  <c r="G5198" i="10"/>
  <c r="F5198" i="10"/>
  <c r="E5198" i="10"/>
  <c r="B5198" i="10"/>
  <c r="Q5197" i="10"/>
  <c r="P5197" i="10"/>
  <c r="O5197" i="10"/>
  <c r="N5197" i="10"/>
  <c r="H5197" i="10"/>
  <c r="G5197" i="10"/>
  <c r="F5197" i="10"/>
  <c r="E5197" i="10"/>
  <c r="B5197" i="10"/>
  <c r="Q5196" i="10"/>
  <c r="P5196" i="10"/>
  <c r="O5196" i="10"/>
  <c r="N5196" i="10"/>
  <c r="H5196" i="10"/>
  <c r="G5196" i="10"/>
  <c r="F5196" i="10"/>
  <c r="E5196" i="10"/>
  <c r="B5196" i="10"/>
  <c r="Q5195" i="10"/>
  <c r="P5195" i="10"/>
  <c r="O5195" i="10"/>
  <c r="N5195" i="10"/>
  <c r="H5195" i="10"/>
  <c r="G5195" i="10"/>
  <c r="F5195" i="10"/>
  <c r="E5195" i="10"/>
  <c r="B5195" i="10"/>
  <c r="Q5194" i="10"/>
  <c r="P5194" i="10"/>
  <c r="O5194" i="10"/>
  <c r="N5194" i="10"/>
  <c r="H5194" i="10"/>
  <c r="G5194" i="10"/>
  <c r="F5194" i="10"/>
  <c r="E5194" i="10"/>
  <c r="B5194" i="10"/>
  <c r="Q5193" i="10"/>
  <c r="P5193" i="10"/>
  <c r="O5193" i="10"/>
  <c r="H5193" i="10"/>
  <c r="N5193" i="10" s="1"/>
  <c r="G5193" i="10"/>
  <c r="F5193" i="10"/>
  <c r="E5193" i="10"/>
  <c r="B5193" i="10"/>
  <c r="Q5192" i="10"/>
  <c r="P5192" i="10"/>
  <c r="O5192" i="10"/>
  <c r="H5192" i="10"/>
  <c r="N5192" i="10" s="1"/>
  <c r="G5192" i="10"/>
  <c r="F5192" i="10"/>
  <c r="E5192" i="10"/>
  <c r="B5192" i="10"/>
  <c r="Q5191" i="10"/>
  <c r="O5191" i="10"/>
  <c r="N5191" i="10"/>
  <c r="H5191" i="10"/>
  <c r="P5191" i="10" s="1"/>
  <c r="G5191" i="10"/>
  <c r="F5191" i="10"/>
  <c r="E5191" i="10"/>
  <c r="B5191" i="10"/>
  <c r="Q5190" i="10"/>
  <c r="P5190" i="10"/>
  <c r="N5190" i="10"/>
  <c r="G5190" i="10"/>
  <c r="F5190" i="10"/>
  <c r="E5190" i="10"/>
  <c r="B5190" i="10"/>
  <c r="Q5189" i="10"/>
  <c r="P5189" i="10"/>
  <c r="N5189" i="10"/>
  <c r="G5189" i="10"/>
  <c r="F5189" i="10"/>
  <c r="E5189" i="10"/>
  <c r="B5189" i="10"/>
  <c r="Q5188" i="10"/>
  <c r="P5188" i="10"/>
  <c r="N5188" i="10"/>
  <c r="G5188" i="10"/>
  <c r="F5188" i="10"/>
  <c r="E5188" i="10"/>
  <c r="B5188" i="10"/>
  <c r="Q5187" i="10"/>
  <c r="P5187" i="10"/>
  <c r="N5187" i="10"/>
  <c r="G5187" i="10"/>
  <c r="F5187" i="10"/>
  <c r="E5187" i="10"/>
  <c r="B5187" i="10"/>
  <c r="Q5186" i="10"/>
  <c r="P5186" i="10"/>
  <c r="O5186" i="10"/>
  <c r="N5186" i="10"/>
  <c r="H5186" i="10"/>
  <c r="G5186" i="10"/>
  <c r="F5186" i="10"/>
  <c r="E5186" i="10"/>
  <c r="B5186" i="10"/>
  <c r="Q5185" i="10"/>
  <c r="P5185" i="10"/>
  <c r="O5185" i="10"/>
  <c r="H5185" i="10"/>
  <c r="N5185" i="10" s="1"/>
  <c r="G5185" i="10"/>
  <c r="F5185" i="10"/>
  <c r="E5185" i="10"/>
  <c r="B5185" i="10"/>
  <c r="Q5184" i="10"/>
  <c r="P5184" i="10"/>
  <c r="O5184" i="10"/>
  <c r="N5184" i="10"/>
  <c r="H5184" i="10"/>
  <c r="G5184" i="10"/>
  <c r="F5184" i="10"/>
  <c r="E5184" i="10"/>
  <c r="B5184" i="10"/>
  <c r="Q5183" i="10"/>
  <c r="O5183" i="10"/>
  <c r="N5183" i="10"/>
  <c r="H5183" i="10"/>
  <c r="P5183" i="10" s="1"/>
  <c r="G5183" i="10"/>
  <c r="F5183" i="10"/>
  <c r="E5183" i="10"/>
  <c r="B5183" i="10"/>
  <c r="Q5182" i="10"/>
  <c r="P5182" i="10"/>
  <c r="O5182" i="10"/>
  <c r="N5182" i="10"/>
  <c r="H5182" i="10"/>
  <c r="G5182" i="10"/>
  <c r="F5182" i="10"/>
  <c r="E5182" i="10"/>
  <c r="B5182" i="10"/>
  <c r="Q5181" i="10"/>
  <c r="P5181" i="10"/>
  <c r="O5181" i="10"/>
  <c r="H5181" i="10"/>
  <c r="N5181" i="10" s="1"/>
  <c r="G5181" i="10"/>
  <c r="F5181" i="10"/>
  <c r="E5181" i="10"/>
  <c r="B5181" i="10"/>
  <c r="Q5180" i="10"/>
  <c r="O5180" i="10"/>
  <c r="N5180" i="10"/>
  <c r="H5180" i="10"/>
  <c r="P5180" i="10" s="1"/>
  <c r="G5180" i="10"/>
  <c r="F5180" i="10"/>
  <c r="E5180" i="10"/>
  <c r="B5180" i="10"/>
  <c r="Q5179" i="10"/>
  <c r="P5179" i="10"/>
  <c r="N5179" i="10"/>
  <c r="G5179" i="10"/>
  <c r="F5179" i="10"/>
  <c r="E5179" i="10"/>
  <c r="B5179" i="10"/>
  <c r="Q5178" i="10"/>
  <c r="P5178" i="10"/>
  <c r="N5178" i="10"/>
  <c r="G5178" i="10"/>
  <c r="F5178" i="10"/>
  <c r="E5178" i="10"/>
  <c r="B5178" i="10"/>
  <c r="Q5177" i="10"/>
  <c r="G5177" i="10"/>
  <c r="F5177" i="10"/>
  <c r="E5177" i="10"/>
  <c r="B5177" i="10"/>
  <c r="Q5176" i="10"/>
  <c r="P5176" i="10"/>
  <c r="N5176" i="10"/>
  <c r="G5176" i="10"/>
  <c r="F5176" i="10"/>
  <c r="E5176" i="10"/>
  <c r="B5176" i="10"/>
  <c r="Q5175" i="10"/>
  <c r="P5175" i="10"/>
  <c r="N5175" i="10"/>
  <c r="H5175" i="10"/>
  <c r="O5175" i="10" s="1"/>
  <c r="G5175" i="10"/>
  <c r="F5175" i="10"/>
  <c r="E5175" i="10"/>
  <c r="B5175" i="10"/>
  <c r="Q5174" i="10"/>
  <c r="P5174" i="10"/>
  <c r="N5174" i="10"/>
  <c r="H5174" i="10"/>
  <c r="O5174" i="10" s="1"/>
  <c r="G5174" i="10"/>
  <c r="F5174" i="10"/>
  <c r="E5174" i="10"/>
  <c r="B5174" i="10"/>
  <c r="Q5173" i="10"/>
  <c r="P5173" i="10"/>
  <c r="N5173" i="10"/>
  <c r="H5173" i="10"/>
  <c r="O5173" i="10" s="1"/>
  <c r="G5173" i="10"/>
  <c r="F5173" i="10"/>
  <c r="E5173" i="10"/>
  <c r="B5173" i="10"/>
  <c r="Q5172" i="10"/>
  <c r="P5172" i="10"/>
  <c r="N5172" i="10"/>
  <c r="H5172" i="10"/>
  <c r="O5172" i="10" s="1"/>
  <c r="G5172" i="10"/>
  <c r="F5172" i="10"/>
  <c r="E5172" i="10"/>
  <c r="B5172" i="10"/>
  <c r="Q5171" i="10"/>
  <c r="O5171" i="10"/>
  <c r="N5171" i="10"/>
  <c r="H5171" i="10"/>
  <c r="P5171" i="10" s="1"/>
  <c r="G5171" i="10"/>
  <c r="F5171" i="10"/>
  <c r="E5171" i="10"/>
  <c r="B5171" i="10"/>
  <c r="Q5170" i="10"/>
  <c r="P5170" i="10"/>
  <c r="O5170" i="10"/>
  <c r="N5170" i="10"/>
  <c r="H5170" i="10"/>
  <c r="G5170" i="10"/>
  <c r="F5170" i="10"/>
  <c r="E5170" i="10"/>
  <c r="B5170" i="10"/>
  <c r="Q5169" i="10"/>
  <c r="P5169" i="10"/>
  <c r="O5169" i="10"/>
  <c r="N5169" i="10"/>
  <c r="H5169" i="10"/>
  <c r="G5169" i="10"/>
  <c r="F5169" i="10"/>
  <c r="E5169" i="10"/>
  <c r="B5169" i="10"/>
  <c r="Q5168" i="10"/>
  <c r="P5168" i="10"/>
  <c r="O5168" i="10"/>
  <c r="N5168" i="10"/>
  <c r="H5168" i="10"/>
  <c r="G5168" i="10"/>
  <c r="F5168" i="10"/>
  <c r="E5168" i="10"/>
  <c r="B5168" i="10"/>
  <c r="Q5167" i="10"/>
  <c r="P5167" i="10"/>
  <c r="O5167" i="10"/>
  <c r="N5167" i="10"/>
  <c r="H5167" i="10"/>
  <c r="G5167" i="10"/>
  <c r="F5167" i="10"/>
  <c r="E5167" i="10"/>
  <c r="B5167" i="10"/>
  <c r="Q5166" i="10"/>
  <c r="P5166" i="10"/>
  <c r="O5166" i="10"/>
  <c r="N5166" i="10"/>
  <c r="H5166" i="10"/>
  <c r="G5166" i="10"/>
  <c r="F5166" i="10"/>
  <c r="E5166" i="10"/>
  <c r="B5166" i="10"/>
  <c r="Q5165" i="10"/>
  <c r="P5165" i="10"/>
  <c r="N5165" i="10"/>
  <c r="H5165" i="10"/>
  <c r="O5165" i="10" s="1"/>
  <c r="G5165" i="10"/>
  <c r="F5165" i="10"/>
  <c r="E5165" i="10"/>
  <c r="B5165" i="10"/>
  <c r="Q5164" i="10"/>
  <c r="P5164" i="10"/>
  <c r="O5164" i="10"/>
  <c r="H5164" i="10"/>
  <c r="N5164" i="10" s="1"/>
  <c r="G5164" i="10"/>
  <c r="F5164" i="10"/>
  <c r="E5164" i="10"/>
  <c r="B5164" i="10"/>
  <c r="Q5163" i="10"/>
  <c r="P5163" i="10"/>
  <c r="O5163" i="10"/>
  <c r="H5163" i="10"/>
  <c r="N5163" i="10" s="1"/>
  <c r="G5163" i="10"/>
  <c r="F5163" i="10"/>
  <c r="E5163" i="10"/>
  <c r="B5163" i="10"/>
  <c r="Q5162" i="10"/>
  <c r="P5162" i="10"/>
  <c r="O5162" i="10"/>
  <c r="H5162" i="10"/>
  <c r="N5162" i="10" s="1"/>
  <c r="G5162" i="10"/>
  <c r="F5162" i="10"/>
  <c r="E5162" i="10"/>
  <c r="B5162" i="10"/>
  <c r="Q5161" i="10"/>
  <c r="P5161" i="10"/>
  <c r="O5161" i="10"/>
  <c r="N5161" i="10"/>
  <c r="H5161" i="10"/>
  <c r="G5161" i="10"/>
  <c r="F5161" i="10"/>
  <c r="E5161" i="10"/>
  <c r="B5161" i="10"/>
  <c r="Q5160" i="10"/>
  <c r="P5160" i="10"/>
  <c r="O5160" i="10"/>
  <c r="H5160" i="10"/>
  <c r="N5160" i="10" s="1"/>
  <c r="G5160" i="10"/>
  <c r="F5160" i="10"/>
  <c r="E5160" i="10"/>
  <c r="B5160" i="10"/>
  <c r="Q5159" i="10"/>
  <c r="P5159" i="10"/>
  <c r="O5159" i="10"/>
  <c r="H5159" i="10"/>
  <c r="N5159" i="10" s="1"/>
  <c r="G5159" i="10"/>
  <c r="F5159" i="10"/>
  <c r="E5159" i="10"/>
  <c r="B5159" i="10"/>
  <c r="Q5158" i="10"/>
  <c r="O5158" i="10"/>
  <c r="N5158" i="10"/>
  <c r="H5158" i="10"/>
  <c r="P5158" i="10" s="1"/>
  <c r="G5158" i="10"/>
  <c r="F5158" i="10"/>
  <c r="E5158" i="10"/>
  <c r="B5158" i="10"/>
  <c r="Q5157" i="10"/>
  <c r="P5157" i="10"/>
  <c r="N5157" i="10"/>
  <c r="G5157" i="10"/>
  <c r="F5157" i="10"/>
  <c r="E5157" i="10"/>
  <c r="B5157" i="10"/>
  <c r="Q5156" i="10"/>
  <c r="P5156" i="10"/>
  <c r="N5156" i="10"/>
  <c r="G5156" i="10"/>
  <c r="F5156" i="10"/>
  <c r="E5156" i="10"/>
  <c r="B5156" i="10"/>
  <c r="Q5155" i="10"/>
  <c r="O5155" i="10"/>
  <c r="N5155" i="10"/>
  <c r="H5155" i="10"/>
  <c r="P5155" i="10" s="1"/>
  <c r="G5155" i="10"/>
  <c r="F5155" i="10"/>
  <c r="E5155" i="10"/>
  <c r="B5155" i="10"/>
  <c r="Q5154" i="10"/>
  <c r="P5154" i="10"/>
  <c r="O5154" i="10"/>
  <c r="H5154" i="10"/>
  <c r="N5154" i="10" s="1"/>
  <c r="G5154" i="10"/>
  <c r="F5154" i="10"/>
  <c r="E5154" i="10"/>
  <c r="B5154" i="10"/>
  <c r="Q5153" i="10"/>
  <c r="P5153" i="10"/>
  <c r="O5153" i="10"/>
  <c r="N5153" i="10"/>
  <c r="H5153" i="10"/>
  <c r="G5153" i="10"/>
  <c r="F5153" i="10"/>
  <c r="E5153" i="10"/>
  <c r="B5153" i="10"/>
  <c r="Q5152" i="10"/>
  <c r="O5152" i="10"/>
  <c r="N5152" i="10"/>
  <c r="H5152" i="10"/>
  <c r="P5152" i="10" s="1"/>
  <c r="G5152" i="10"/>
  <c r="F5152" i="10"/>
  <c r="E5152" i="10"/>
  <c r="B5152" i="10"/>
  <c r="Q5151" i="10"/>
  <c r="P5151" i="10"/>
  <c r="O5151" i="10"/>
  <c r="H5151" i="10"/>
  <c r="N5151" i="10" s="1"/>
  <c r="G5151" i="10"/>
  <c r="F5151" i="10"/>
  <c r="E5151" i="10"/>
  <c r="B5151" i="10"/>
  <c r="Q5150" i="10"/>
  <c r="P5150" i="10"/>
  <c r="O5150" i="10"/>
  <c r="H5150" i="10"/>
  <c r="N5150" i="10" s="1"/>
  <c r="G5150" i="10"/>
  <c r="F5150" i="10"/>
  <c r="E5150" i="10"/>
  <c r="B5150" i="10"/>
  <c r="Q5149" i="10"/>
  <c r="P5149" i="10"/>
  <c r="O5149" i="10"/>
  <c r="N5149" i="10"/>
  <c r="H5149" i="10"/>
  <c r="G5149" i="10"/>
  <c r="F5149" i="10"/>
  <c r="E5149" i="10"/>
  <c r="B5149" i="10"/>
  <c r="Q5148" i="10"/>
  <c r="P5148" i="10"/>
  <c r="N5148" i="10"/>
  <c r="G5148" i="10"/>
  <c r="F5148" i="10"/>
  <c r="E5148" i="10"/>
  <c r="B5148" i="10"/>
  <c r="Q5147" i="10"/>
  <c r="P5147" i="10"/>
  <c r="O5147" i="10"/>
  <c r="N5147" i="10"/>
  <c r="G5147" i="10"/>
  <c r="F5147" i="10"/>
  <c r="E5147" i="10"/>
  <c r="B5147" i="10"/>
  <c r="Q5146" i="10"/>
  <c r="P5146" i="10"/>
  <c r="O5146" i="10"/>
  <c r="N5146" i="10"/>
  <c r="G5146" i="10"/>
  <c r="F5146" i="10"/>
  <c r="E5146" i="10"/>
  <c r="B5146" i="10"/>
  <c r="Q5145" i="10"/>
  <c r="P5145" i="10"/>
  <c r="O5145" i="10"/>
  <c r="N5145" i="10"/>
  <c r="G5145" i="10"/>
  <c r="F5145" i="10"/>
  <c r="E5145" i="10"/>
  <c r="B5145" i="10"/>
  <c r="Q5144" i="10"/>
  <c r="P5144" i="10"/>
  <c r="N5144" i="10"/>
  <c r="H5144" i="10"/>
  <c r="O5144" i="10" s="1"/>
  <c r="G5144" i="10"/>
  <c r="F5144" i="10"/>
  <c r="E5144" i="10"/>
  <c r="B5144" i="10"/>
  <c r="Q5143" i="10"/>
  <c r="P5143" i="10"/>
  <c r="N5143" i="10"/>
  <c r="H5143" i="10"/>
  <c r="O5143" i="10" s="1"/>
  <c r="G5143" i="10"/>
  <c r="F5143" i="10"/>
  <c r="E5143" i="10"/>
  <c r="B5143" i="10"/>
  <c r="Q5142" i="10"/>
  <c r="P5142" i="10"/>
  <c r="N5142" i="10"/>
  <c r="H5142" i="10"/>
  <c r="O5142" i="10" s="1"/>
  <c r="G5142" i="10"/>
  <c r="F5142" i="10"/>
  <c r="E5142" i="10"/>
  <c r="B5142" i="10"/>
  <c r="Q5141" i="10"/>
  <c r="P5141" i="10"/>
  <c r="N5141" i="10"/>
  <c r="H5141" i="10"/>
  <c r="O5141" i="10" s="1"/>
  <c r="G5141" i="10"/>
  <c r="F5141" i="10"/>
  <c r="E5141" i="10"/>
  <c r="B5141" i="10"/>
  <c r="C8" i="49"/>
  <c r="A156" i="49"/>
  <c r="A155" i="49"/>
  <c r="A154" i="49"/>
  <c r="A153" i="49"/>
  <c r="A152" i="49"/>
  <c r="A151" i="49"/>
  <c r="A150" i="49"/>
  <c r="A149" i="49"/>
  <c r="A148" i="49"/>
  <c r="A147" i="49"/>
  <c r="A146" i="49"/>
  <c r="A145" i="49"/>
  <c r="A144" i="49"/>
  <c r="A143" i="49"/>
  <c r="A142" i="49"/>
  <c r="A141" i="49"/>
  <c r="A140" i="49"/>
  <c r="A139" i="49"/>
  <c r="A138" i="49"/>
  <c r="A137" i="49"/>
  <c r="A136" i="49"/>
  <c r="A135" i="49"/>
  <c r="A134" i="49"/>
  <c r="A133" i="49"/>
  <c r="A132" i="49"/>
  <c r="A131" i="49"/>
  <c r="A130" i="49"/>
  <c r="A129" i="49"/>
  <c r="A128" i="49"/>
  <c r="A127" i="49"/>
  <c r="A126" i="49"/>
  <c r="A125" i="49"/>
  <c r="A124" i="49"/>
  <c r="A123" i="49"/>
  <c r="A122" i="49"/>
  <c r="A121" i="49"/>
  <c r="A120" i="49"/>
  <c r="A119" i="49"/>
  <c r="A118" i="49"/>
  <c r="A117" i="49"/>
  <c r="A116" i="49"/>
  <c r="A115" i="49"/>
  <c r="A114" i="49"/>
  <c r="A113" i="49"/>
  <c r="A112" i="49"/>
  <c r="A111" i="49"/>
  <c r="A110" i="49"/>
  <c r="A109" i="49"/>
  <c r="A108" i="49"/>
  <c r="A107" i="49"/>
  <c r="A106" i="49"/>
  <c r="A105" i="49"/>
  <c r="A104" i="49"/>
  <c r="A103" i="49"/>
  <c r="A102" i="49"/>
  <c r="A101" i="49"/>
  <c r="A100" i="49"/>
  <c r="A99" i="49"/>
  <c r="A98" i="49"/>
  <c r="A97" i="49"/>
  <c r="A96" i="49"/>
  <c r="A95" i="49"/>
  <c r="A94" i="49"/>
  <c r="A93" i="49"/>
  <c r="A92" i="49"/>
  <c r="A91" i="49"/>
  <c r="A90" i="49"/>
  <c r="A89" i="49"/>
  <c r="A88" i="49"/>
  <c r="A87" i="49"/>
  <c r="A86" i="49"/>
  <c r="A85" i="49"/>
  <c r="A84" i="49"/>
  <c r="A83" i="49"/>
  <c r="A82" i="49"/>
  <c r="A81" i="49"/>
  <c r="A80" i="49"/>
  <c r="A79" i="49"/>
  <c r="A78" i="49"/>
  <c r="A77" i="49"/>
  <c r="A76" i="49"/>
  <c r="A75" i="49"/>
  <c r="A74" i="49"/>
  <c r="A73" i="49"/>
  <c r="A72" i="49"/>
  <c r="A71" i="49"/>
  <c r="A70" i="49"/>
  <c r="A69" i="49"/>
  <c r="A68" i="49"/>
  <c r="A67" i="49"/>
  <c r="A66" i="49"/>
  <c r="A65" i="49"/>
  <c r="A64" i="49"/>
  <c r="A63" i="49"/>
  <c r="A62" i="49"/>
  <c r="A61" i="49"/>
  <c r="A60" i="49"/>
  <c r="A59" i="49"/>
  <c r="A58" i="49"/>
  <c r="A57" i="49"/>
  <c r="A56" i="49"/>
  <c r="A55" i="49"/>
  <c r="A54" i="49"/>
  <c r="A53" i="49"/>
  <c r="A52" i="49"/>
  <c r="A51" i="49"/>
  <c r="A50" i="49"/>
  <c r="A49" i="49"/>
  <c r="A48" i="49"/>
  <c r="A47" i="49"/>
  <c r="A46" i="49"/>
  <c r="A45" i="49"/>
  <c r="A44" i="49"/>
  <c r="A43" i="49"/>
  <c r="A42" i="49"/>
  <c r="A41" i="49"/>
  <c r="A40" i="49"/>
  <c r="A39" i="49"/>
  <c r="A38" i="49"/>
  <c r="A37" i="49"/>
  <c r="A36" i="49"/>
  <c r="A35" i="49"/>
  <c r="A34" i="49"/>
  <c r="A33" i="49"/>
  <c r="A32" i="49"/>
  <c r="A31" i="49"/>
  <c r="A30" i="49"/>
  <c r="A29" i="49"/>
  <c r="A28" i="49"/>
  <c r="A27" i="49"/>
  <c r="A26" i="49"/>
  <c r="A25" i="49"/>
  <c r="A24" i="49"/>
  <c r="A23" i="49"/>
  <c r="A22" i="49"/>
  <c r="A21" i="49"/>
  <c r="A20" i="49"/>
  <c r="A19" i="49"/>
  <c r="A18" i="49"/>
  <c r="A17" i="49"/>
  <c r="A16" i="49"/>
  <c r="A15" i="49"/>
  <c r="A14" i="49"/>
  <c r="A13" i="49"/>
  <c r="A12" i="49"/>
  <c r="A11" i="49"/>
  <c r="A10" i="49"/>
  <c r="A9" i="49"/>
  <c r="A8" i="49"/>
  <c r="A7" i="49"/>
  <c r="I35" i="16"/>
  <c r="F35" i="16"/>
  <c r="I34" i="16"/>
  <c r="F34" i="16"/>
  <c r="I33" i="16"/>
  <c r="F33" i="16"/>
  <c r="I32" i="16"/>
  <c r="F32" i="16"/>
  <c r="I31" i="16"/>
  <c r="F31" i="16"/>
  <c r="I30" i="16"/>
  <c r="F30" i="16"/>
  <c r="I29" i="16"/>
  <c r="F29" i="16"/>
  <c r="I28" i="16"/>
  <c r="F28" i="16"/>
  <c r="I27" i="16"/>
  <c r="F27" i="16"/>
  <c r="I26" i="16"/>
  <c r="F26" i="16"/>
  <c r="I25" i="16"/>
  <c r="F25" i="16"/>
  <c r="I24" i="16"/>
  <c r="F24" i="16"/>
  <c r="I23" i="16"/>
  <c r="F23" i="16"/>
  <c r="I22" i="16"/>
  <c r="F22" i="16"/>
  <c r="I21" i="16"/>
  <c r="F21" i="16"/>
  <c r="I20" i="16"/>
  <c r="F20" i="16"/>
  <c r="I19" i="16"/>
  <c r="F19" i="16"/>
  <c r="I18" i="16"/>
  <c r="F18" i="16"/>
  <c r="I17" i="16"/>
  <c r="F17" i="16"/>
  <c r="I16" i="16"/>
  <c r="F16" i="16"/>
  <c r="I15" i="16"/>
  <c r="F15" i="16"/>
  <c r="I14" i="16"/>
  <c r="F14" i="16"/>
  <c r="I13" i="16"/>
  <c r="F13" i="16"/>
  <c r="I12" i="16"/>
  <c r="F12" i="16"/>
  <c r="I11" i="16"/>
  <c r="F11" i="16"/>
  <c r="I10" i="16"/>
  <c r="F10" i="16"/>
  <c r="I9" i="16"/>
  <c r="F9" i="16"/>
  <c r="I8" i="16"/>
  <c r="F8" i="16"/>
  <c r="I7" i="16"/>
  <c r="F7" i="16"/>
  <c r="I6" i="16"/>
  <c r="F6" i="16"/>
  <c r="I5" i="16"/>
  <c r="F5" i="16"/>
  <c r="C5" i="16"/>
  <c r="AI6" i="3"/>
  <c r="AI5" i="3"/>
  <c r="G181" i="48"/>
  <c r="L181" i="48" s="1"/>
  <c r="F181" i="48"/>
  <c r="E181" i="48"/>
  <c r="G180" i="48"/>
  <c r="L180" i="48" s="1"/>
  <c r="F180" i="48"/>
  <c r="E180" i="48"/>
  <c r="AT226" i="3"/>
  <c r="W44" i="10"/>
  <c r="H5644" i="10" l="1"/>
  <c r="O5644" i="10" s="1"/>
  <c r="H5679" i="10"/>
  <c r="O5679" i="10" s="1"/>
  <c r="F41" i="53"/>
  <c r="F82" i="53"/>
  <c r="F35" i="53"/>
  <c r="F29" i="53"/>
  <c r="F34" i="53"/>
  <c r="F30" i="53"/>
  <c r="F81" i="53"/>
  <c r="F19" i="53"/>
  <c r="F13" i="53"/>
  <c r="F75" i="53"/>
  <c r="F17" i="53"/>
  <c r="F68" i="53"/>
  <c r="F58" i="53"/>
  <c r="F25" i="53"/>
  <c r="F60" i="53"/>
  <c r="F86" i="53"/>
  <c r="F36" i="53"/>
  <c r="F7" i="53"/>
  <c r="F84" i="53"/>
  <c r="F37" i="53"/>
  <c r="F89" i="53"/>
  <c r="F44" i="53"/>
  <c r="F70" i="53"/>
  <c r="F20" i="53"/>
  <c r="F76" i="53"/>
  <c r="F16" i="53"/>
  <c r="F65" i="53"/>
  <c r="F28" i="53"/>
  <c r="F54" i="53"/>
  <c r="F88" i="53"/>
  <c r="F71" i="53"/>
  <c r="F23" i="53"/>
  <c r="F42" i="53"/>
  <c r="F55" i="53"/>
  <c r="F12" i="53"/>
  <c r="F38" i="53"/>
  <c r="F72" i="53"/>
  <c r="F78" i="53"/>
  <c r="F69" i="53"/>
  <c r="F21" i="53"/>
  <c r="F74" i="53"/>
  <c r="F50" i="53"/>
  <c r="F22" i="53"/>
  <c r="F56" i="53"/>
  <c r="F64" i="53"/>
  <c r="F9" i="53"/>
  <c r="F87" i="53"/>
  <c r="F18" i="53"/>
  <c r="F11" i="53"/>
  <c r="F40" i="53"/>
  <c r="F62" i="53"/>
  <c r="F48" i="53"/>
  <c r="F53" i="53"/>
  <c r="F49" i="53"/>
  <c r="F59" i="53"/>
  <c r="F79" i="53"/>
  <c r="F24" i="53"/>
  <c r="F32" i="53"/>
  <c r="F14" i="53"/>
  <c r="F39" i="53"/>
  <c r="F27" i="53"/>
  <c r="F63" i="53"/>
  <c r="F8" i="53"/>
  <c r="F90" i="53"/>
  <c r="F80" i="53"/>
  <c r="F10" i="53"/>
  <c r="F52" i="53"/>
  <c r="F47" i="53"/>
  <c r="F93" i="53"/>
  <c r="F43" i="53"/>
  <c r="F57" i="53"/>
  <c r="F33" i="53"/>
  <c r="F83" i="53"/>
  <c r="F77" i="53"/>
  <c r="E93" i="53"/>
  <c r="E94" i="53" s="1"/>
  <c r="F94" i="53" s="1"/>
  <c r="G94" i="53" s="1"/>
  <c r="H94" i="53" s="1"/>
  <c r="I94" i="53" s="1"/>
  <c r="J94" i="53" s="1"/>
  <c r="K94" i="53" s="1"/>
  <c r="L94" i="53" s="1"/>
  <c r="E15" i="53"/>
  <c r="E31" i="53"/>
  <c r="E47" i="53"/>
  <c r="E63" i="53"/>
  <c r="E79" i="53"/>
  <c r="E59" i="53"/>
  <c r="E75" i="53"/>
  <c r="E7" i="53"/>
  <c r="E34" i="53"/>
  <c r="E66" i="53"/>
  <c r="E9" i="53"/>
  <c r="E25" i="53"/>
  <c r="E57" i="53"/>
  <c r="E22" i="53"/>
  <c r="E38" i="53"/>
  <c r="E54" i="53"/>
  <c r="E70" i="53"/>
  <c r="E86" i="53"/>
  <c r="E13" i="53"/>
  <c r="E29" i="53"/>
  <c r="E45" i="53"/>
  <c r="E61" i="53"/>
  <c r="E77" i="53"/>
  <c r="E11" i="53"/>
  <c r="E18" i="53"/>
  <c r="E20" i="53"/>
  <c r="E36" i="53"/>
  <c r="E52" i="53"/>
  <c r="E68" i="53"/>
  <c r="E84" i="53"/>
  <c r="E27" i="53"/>
  <c r="E43" i="53"/>
  <c r="E50" i="53"/>
  <c r="E82" i="53"/>
  <c r="E41" i="53"/>
  <c r="E73" i="53"/>
  <c r="E19" i="53"/>
  <c r="E35" i="53"/>
  <c r="E51" i="53"/>
  <c r="E67" i="53"/>
  <c r="E83" i="53"/>
  <c r="E10" i="53"/>
  <c r="E26" i="53"/>
  <c r="E42" i="53"/>
  <c r="E58" i="53"/>
  <c r="E74" i="53"/>
  <c r="E90" i="53"/>
  <c r="E17" i="53"/>
  <c r="E44" i="53"/>
  <c r="E55" i="53"/>
  <c r="E65" i="53"/>
  <c r="E89" i="53"/>
  <c r="E30" i="53"/>
  <c r="E72" i="53"/>
  <c r="E37" i="53"/>
  <c r="E33" i="53"/>
  <c r="E60" i="53"/>
  <c r="E80" i="53"/>
  <c r="E16" i="53"/>
  <c r="E48" i="53"/>
  <c r="E53" i="53"/>
  <c r="E39" i="53"/>
  <c r="E88" i="53"/>
  <c r="E12" i="53"/>
  <c r="E40" i="53"/>
  <c r="E85" i="53"/>
  <c r="E32" i="53"/>
  <c r="E64" i="53"/>
  <c r="E69" i="53"/>
  <c r="E23" i="53"/>
  <c r="E28" i="53"/>
  <c r="E24" i="53"/>
  <c r="E71" i="53"/>
  <c r="E8" i="53"/>
  <c r="E87" i="53"/>
  <c r="E78" i="53"/>
  <c r="E49" i="53"/>
  <c r="E46" i="53"/>
  <c r="E56" i="53"/>
  <c r="E76" i="53"/>
  <c r="E14" i="53"/>
  <c r="E62" i="53"/>
  <c r="E81" i="53"/>
  <c r="E21" i="53"/>
  <c r="F46" i="53"/>
  <c r="F73" i="53"/>
  <c r="F67" i="53"/>
  <c r="F61" i="53"/>
  <c r="F15" i="53"/>
  <c r="F85" i="53"/>
  <c r="F26" i="53"/>
  <c r="F51" i="53"/>
  <c r="F45" i="53"/>
  <c r="F66" i="53"/>
  <c r="H5576" i="10"/>
  <c r="O5576" i="10" s="1"/>
  <c r="H5610" i="10"/>
  <c r="E9026" i="50"/>
  <c r="E9098" i="50"/>
  <c r="E8956" i="50"/>
  <c r="E8946" i="50"/>
  <c r="E9094" i="50"/>
  <c r="E9093" i="50"/>
  <c r="E8942" i="50"/>
  <c r="E9010" i="50"/>
  <c r="E9030" i="50"/>
  <c r="E8954" i="50"/>
  <c r="E8549" i="50"/>
  <c r="E8938" i="50"/>
  <c r="E9086" i="50"/>
  <c r="E8561" i="50"/>
  <c r="E8545" i="50"/>
  <c r="AH3" i="50" a="1"/>
  <c r="AH3" i="50" s="1"/>
  <c r="H5511" i="10"/>
  <c r="O5511" i="10" s="1"/>
  <c r="H5544" i="10"/>
  <c r="O5544" i="10" s="1"/>
  <c r="K46" i="18"/>
  <c r="J46" i="18" s="1"/>
  <c r="I46" i="18" s="1"/>
  <c r="L49" i="18"/>
  <c r="E9163" i="50"/>
  <c r="E9176" i="50"/>
  <c r="E9168" i="50"/>
  <c r="E9158" i="50"/>
  <c r="E9174" i="50"/>
  <c r="E9169" i="50"/>
  <c r="E9164" i="50"/>
  <c r="E9159" i="50"/>
  <c r="E9175" i="50"/>
  <c r="E9161" i="50"/>
  <c r="E9177" i="50"/>
  <c r="E9160" i="50"/>
  <c r="E9167" i="50"/>
  <c r="E9178" i="50"/>
  <c r="E9173" i="50"/>
  <c r="AK37" i="8"/>
  <c r="BA37" i="8"/>
  <c r="AS37" i="8"/>
  <c r="AW37" i="8"/>
  <c r="AO37" i="8"/>
  <c r="AK14" i="8"/>
  <c r="AK36" i="8" s="1"/>
  <c r="H5318" i="10"/>
  <c r="O5318" i="10" s="1"/>
  <c r="H5479" i="10"/>
  <c r="O5479" i="10" s="1"/>
  <c r="E8562" i="50"/>
  <c r="E8623" i="50"/>
  <c r="E8943" i="50"/>
  <c r="E8636" i="50"/>
  <c r="E8620" i="50"/>
  <c r="E8632" i="50"/>
  <c r="E9102" i="50"/>
  <c r="E8628" i="50"/>
  <c r="E9011" i="50"/>
  <c r="E9103" i="50"/>
  <c r="E9099" i="50"/>
  <c r="E8543" i="50"/>
  <c r="E8955" i="50"/>
  <c r="E9016" i="50"/>
  <c r="E9029" i="50"/>
  <c r="E8633" i="50"/>
  <c r="E8563" i="50"/>
  <c r="E9100" i="50"/>
  <c r="E8637" i="50"/>
  <c r="E8947" i="50"/>
  <c r="E8546" i="50"/>
  <c r="E8552" i="50"/>
  <c r="E8617" i="50"/>
  <c r="E9083" i="50"/>
  <c r="E9027" i="50"/>
  <c r="E8559" i="50"/>
  <c r="E8635" i="50"/>
  <c r="E9084" i="50"/>
  <c r="E9015" i="50"/>
  <c r="E9019" i="50"/>
  <c r="E9028" i="50"/>
  <c r="E8619" i="50"/>
  <c r="E8627" i="50"/>
  <c r="E8939" i="50"/>
  <c r="E8558" i="50"/>
  <c r="E8940" i="50"/>
  <c r="E8948" i="50"/>
  <c r="E8952" i="50"/>
  <c r="E9012" i="50"/>
  <c r="E9020" i="50"/>
  <c r="E9088" i="50"/>
  <c r="E9092" i="50"/>
  <c r="E8553" i="50"/>
  <c r="E8548" i="50"/>
  <c r="E8554" i="50"/>
  <c r="E8937" i="50"/>
  <c r="E8953" i="50"/>
  <c r="E8957" i="50"/>
  <c r="E9013" i="50"/>
  <c r="E9021" i="50"/>
  <c r="E9025" i="50"/>
  <c r="E9085" i="50"/>
  <c r="E9089" i="50"/>
  <c r="E9101" i="50"/>
  <c r="E8544" i="50"/>
  <c r="E8560" i="50"/>
  <c r="E8618" i="50"/>
  <c r="E8622" i="50"/>
  <c r="E8626" i="50"/>
  <c r="E8634" i="50"/>
  <c r="H5447" i="10"/>
  <c r="M189" i="48"/>
  <c r="M190" i="48"/>
  <c r="L190" i="48"/>
  <c r="M188" i="48"/>
  <c r="L188" i="48"/>
  <c r="L187" i="48"/>
  <c r="M186" i="48"/>
  <c r="N189" i="48"/>
  <c r="N186" i="48"/>
  <c r="H5415" i="10"/>
  <c r="O5415" i="10" s="1"/>
  <c r="N181" i="48"/>
  <c r="N185" i="48"/>
  <c r="L185" i="48"/>
  <c r="N184" i="48"/>
  <c r="N18" i="49" s="1"/>
  <c r="M184" i="48"/>
  <c r="H18" i="49" s="1"/>
  <c r="N5394" i="10"/>
  <c r="H5383" i="10"/>
  <c r="O5383" i="10" s="1"/>
  <c r="J5852" i="10"/>
  <c r="C20" i="49"/>
  <c r="N187" i="48"/>
  <c r="N180" i="48"/>
  <c r="M181" i="48"/>
  <c r="H7" i="49"/>
  <c r="N183" i="48"/>
  <c r="N182" i="48"/>
  <c r="M180" i="48"/>
  <c r="L182" i="48"/>
  <c r="I18" i="49" s="1"/>
  <c r="K7" i="49"/>
  <c r="K157" i="49" s="1"/>
  <c r="M183" i="48"/>
  <c r="H5351" i="10"/>
  <c r="O5351" i="10" s="1"/>
  <c r="C10" i="49"/>
  <c r="C11" i="49"/>
  <c r="N5201" i="10"/>
  <c r="H5252" i="10"/>
  <c r="O5252" i="10" s="1"/>
  <c r="N5199" i="10"/>
  <c r="H5285" i="10"/>
  <c r="O5285" i="10" s="1"/>
  <c r="N5200" i="10"/>
  <c r="N155" i="48"/>
  <c r="AX229" i="3"/>
  <c r="AX230" i="3" s="1"/>
  <c r="AX231" i="3" s="1"/>
  <c r="AX232" i="3" s="1"/>
  <c r="AX234" i="3" s="1"/>
  <c r="AX235" i="3" s="1"/>
  <c r="AX236" i="3" s="1"/>
  <c r="AX238" i="3" s="1"/>
  <c r="AX239" i="3" s="1"/>
  <c r="AX240" i="3" s="1"/>
  <c r="E91" i="53" l="1"/>
  <c r="E92" i="53" s="1"/>
  <c r="F91" i="53"/>
  <c r="F92" i="53" s="1"/>
  <c r="G92" i="53" s="1"/>
  <c r="H92" i="53" s="1"/>
  <c r="I92" i="53" s="1"/>
  <c r="J92" i="53" s="1"/>
  <c r="K92" i="53" s="1"/>
  <c r="L92" i="53" s="1"/>
  <c r="P5610" i="10"/>
  <c r="O5610" i="10"/>
  <c r="I19" i="49"/>
  <c r="H46" i="18"/>
  <c r="I49" i="18" s="1"/>
  <c r="J49" i="18"/>
  <c r="K49" i="18"/>
  <c r="H157" i="49"/>
  <c r="L19" i="49"/>
  <c r="E19" i="49"/>
  <c r="E18" i="49"/>
  <c r="E179" i="48"/>
  <c r="F179" i="48"/>
  <c r="G179" i="48"/>
  <c r="G46" i="18" l="1"/>
  <c r="H49" i="18" s="1"/>
  <c r="L179" i="48"/>
  <c r="M179" i="48"/>
  <c r="N179" i="48"/>
  <c r="AT223" i="3"/>
  <c r="N178" i="48"/>
  <c r="F46" i="18" l="1"/>
  <c r="G49" i="18" s="1"/>
  <c r="Y33" i="16"/>
  <c r="Z33" i="16"/>
  <c r="Y34" i="16"/>
  <c r="Z34" i="16"/>
  <c r="Y35" i="16"/>
  <c r="Z35" i="16"/>
  <c r="S30" i="16"/>
  <c r="T30" i="16"/>
  <c r="S31" i="16"/>
  <c r="T31" i="16"/>
  <c r="S32" i="16"/>
  <c r="T32" i="16"/>
  <c r="S33" i="16"/>
  <c r="T33" i="16"/>
  <c r="S34" i="16"/>
  <c r="T34" i="16"/>
  <c r="S35" i="16"/>
  <c r="T35" i="16"/>
  <c r="Y31" i="16"/>
  <c r="E27" i="48"/>
  <c r="F27" i="48"/>
  <c r="G27" i="48"/>
  <c r="E26" i="48"/>
  <c r="F26" i="48"/>
  <c r="G26" i="48"/>
  <c r="E25" i="48"/>
  <c r="F25" i="48"/>
  <c r="G25" i="48"/>
  <c r="E23" i="48"/>
  <c r="F23" i="48"/>
  <c r="G23" i="48"/>
  <c r="N86" i="48"/>
  <c r="N87" i="48"/>
  <c r="N88" i="48"/>
  <c r="N89" i="48"/>
  <c r="N90" i="48"/>
  <c r="N91" i="48"/>
  <c r="N92" i="48"/>
  <c r="N93" i="48"/>
  <c r="N94" i="48"/>
  <c r="N95" i="48"/>
  <c r="N96" i="48"/>
  <c r="N97" i="48"/>
  <c r="N98" i="48"/>
  <c r="N99" i="48"/>
  <c r="N100" i="48"/>
  <c r="N101" i="48"/>
  <c r="N102" i="48"/>
  <c r="N103" i="48"/>
  <c r="N104" i="48"/>
  <c r="N105" i="48"/>
  <c r="N106" i="48"/>
  <c r="N107" i="48"/>
  <c r="N108" i="48"/>
  <c r="N109" i="48"/>
  <c r="N110" i="48"/>
  <c r="N111" i="48"/>
  <c r="N112" i="48"/>
  <c r="N113" i="48"/>
  <c r="N114" i="48"/>
  <c r="N115" i="48"/>
  <c r="N116" i="48"/>
  <c r="N117" i="48"/>
  <c r="N118" i="48"/>
  <c r="N119" i="48"/>
  <c r="N120" i="48"/>
  <c r="N121" i="48"/>
  <c r="N122" i="48"/>
  <c r="N123" i="48"/>
  <c r="N124" i="48"/>
  <c r="N125" i="48"/>
  <c r="N126" i="48"/>
  <c r="N127" i="48"/>
  <c r="N128" i="48"/>
  <c r="N129" i="48"/>
  <c r="N130" i="48"/>
  <c r="N131" i="48"/>
  <c r="N132" i="48"/>
  <c r="N133" i="48"/>
  <c r="N134" i="48"/>
  <c r="N135" i="48"/>
  <c r="N136" i="48"/>
  <c r="N137" i="48"/>
  <c r="N138" i="48"/>
  <c r="N139" i="48"/>
  <c r="N140" i="48"/>
  <c r="N141" i="48"/>
  <c r="N142" i="48"/>
  <c r="N143" i="48"/>
  <c r="N144" i="48"/>
  <c r="N145" i="48"/>
  <c r="N146" i="48"/>
  <c r="N147" i="48"/>
  <c r="N148" i="48"/>
  <c r="N149" i="48"/>
  <c r="N150" i="48"/>
  <c r="N151" i="48"/>
  <c r="N152" i="48"/>
  <c r="N153" i="48"/>
  <c r="N154" i="48"/>
  <c r="N156" i="48"/>
  <c r="N157" i="48"/>
  <c r="N158" i="48"/>
  <c r="N159" i="48"/>
  <c r="N160" i="48"/>
  <c r="N161" i="48"/>
  <c r="N162" i="48"/>
  <c r="N163" i="48"/>
  <c r="N164" i="48"/>
  <c r="N165" i="48"/>
  <c r="N166" i="48"/>
  <c r="N167" i="48"/>
  <c r="N168" i="48"/>
  <c r="N169" i="48"/>
  <c r="N170" i="48"/>
  <c r="N171" i="48"/>
  <c r="N172" i="48"/>
  <c r="N173" i="48"/>
  <c r="N174" i="48"/>
  <c r="N175" i="48"/>
  <c r="N176" i="48"/>
  <c r="N177" i="48"/>
  <c r="L18" i="49" s="1"/>
  <c r="F49" i="18" l="1"/>
  <c r="E46" i="18"/>
  <c r="D46" i="18" s="1"/>
  <c r="D49" i="18" s="1"/>
  <c r="N7" i="49"/>
  <c r="N157" i="49" s="1"/>
  <c r="L26" i="48"/>
  <c r="M26" i="48"/>
  <c r="L27" i="48"/>
  <c r="M27" i="48"/>
  <c r="L25" i="48"/>
  <c r="M25" i="48"/>
  <c r="M23" i="48"/>
  <c r="L23" i="48"/>
  <c r="Y30" i="16"/>
  <c r="Z31" i="16"/>
  <c r="Z30" i="16"/>
  <c r="Z29" i="16"/>
  <c r="N27" i="48"/>
  <c r="N26" i="48"/>
  <c r="N25" i="48"/>
  <c r="N23" i="48"/>
  <c r="E49" i="18" l="1"/>
  <c r="C46" i="18"/>
  <c r="C49" i="18" s="1"/>
  <c r="Y29" i="16"/>
  <c r="E6" i="48"/>
  <c r="F6" i="48"/>
  <c r="G6" i="48"/>
  <c r="E7" i="48"/>
  <c r="F7" i="48"/>
  <c r="G7" i="48"/>
  <c r="E8" i="48"/>
  <c r="F8" i="48"/>
  <c r="G8" i="48"/>
  <c r="E9" i="48"/>
  <c r="F9" i="48"/>
  <c r="G9" i="48"/>
  <c r="E10" i="48"/>
  <c r="F10" i="48"/>
  <c r="G10" i="48"/>
  <c r="E11" i="48"/>
  <c r="F11" i="48"/>
  <c r="G11" i="48"/>
  <c r="E12" i="48"/>
  <c r="F12" i="48"/>
  <c r="G12" i="48"/>
  <c r="E13" i="48"/>
  <c r="F13" i="48"/>
  <c r="G13" i="48"/>
  <c r="E14" i="48"/>
  <c r="F14" i="48"/>
  <c r="G14" i="48"/>
  <c r="E15" i="48"/>
  <c r="F15" i="48"/>
  <c r="G15" i="48"/>
  <c r="E16" i="48"/>
  <c r="F16" i="48"/>
  <c r="G16" i="48"/>
  <c r="E17" i="48"/>
  <c r="F17" i="48"/>
  <c r="G17" i="48"/>
  <c r="E18" i="48"/>
  <c r="F18" i="48"/>
  <c r="G18" i="48"/>
  <c r="E19" i="48"/>
  <c r="F19" i="48"/>
  <c r="G19" i="48"/>
  <c r="E20" i="48"/>
  <c r="F20" i="48"/>
  <c r="G20" i="48"/>
  <c r="E21" i="48"/>
  <c r="F21" i="48"/>
  <c r="G21" i="48"/>
  <c r="E22" i="48"/>
  <c r="F22" i="48"/>
  <c r="G22" i="48"/>
  <c r="E24" i="48"/>
  <c r="F24" i="48"/>
  <c r="G24" i="48"/>
  <c r="E28" i="48"/>
  <c r="F28" i="48"/>
  <c r="G28" i="48"/>
  <c r="E29" i="48"/>
  <c r="F29" i="48"/>
  <c r="G29" i="48"/>
  <c r="E30" i="48"/>
  <c r="F30" i="48"/>
  <c r="G30" i="48"/>
  <c r="E31" i="48"/>
  <c r="F31" i="48"/>
  <c r="G31" i="48"/>
  <c r="E32" i="48"/>
  <c r="F32" i="48"/>
  <c r="G32" i="48"/>
  <c r="E33" i="48"/>
  <c r="F33" i="48"/>
  <c r="G33" i="48"/>
  <c r="E34" i="48"/>
  <c r="F34" i="48"/>
  <c r="G34" i="48"/>
  <c r="E35" i="48"/>
  <c r="F35" i="48"/>
  <c r="G35" i="48"/>
  <c r="E36" i="48"/>
  <c r="F36" i="48"/>
  <c r="G36" i="48"/>
  <c r="E37" i="48"/>
  <c r="F37" i="48"/>
  <c r="G37" i="48"/>
  <c r="E38" i="48"/>
  <c r="F38" i="48"/>
  <c r="G38" i="48"/>
  <c r="E39" i="48"/>
  <c r="F39" i="48"/>
  <c r="G39" i="48"/>
  <c r="E40" i="48"/>
  <c r="F40" i="48"/>
  <c r="G40" i="48"/>
  <c r="E41" i="48"/>
  <c r="F41" i="48"/>
  <c r="G41" i="48"/>
  <c r="E42" i="48"/>
  <c r="F42" i="48"/>
  <c r="G42" i="48"/>
  <c r="E43" i="48"/>
  <c r="F43" i="48"/>
  <c r="G43" i="48"/>
  <c r="E44" i="48"/>
  <c r="F44" i="48"/>
  <c r="G44" i="48"/>
  <c r="E45" i="48"/>
  <c r="F45" i="48"/>
  <c r="G45" i="48"/>
  <c r="E46" i="48"/>
  <c r="F46" i="48"/>
  <c r="G46" i="48"/>
  <c r="E47" i="48"/>
  <c r="F47" i="48"/>
  <c r="G47" i="48"/>
  <c r="E48" i="48"/>
  <c r="F48" i="48"/>
  <c r="G48" i="48"/>
  <c r="E49" i="48"/>
  <c r="F49" i="48"/>
  <c r="G49" i="48"/>
  <c r="E50" i="48"/>
  <c r="F50" i="48"/>
  <c r="G50" i="48"/>
  <c r="E51" i="48"/>
  <c r="F51" i="48"/>
  <c r="G51" i="48"/>
  <c r="E52" i="48"/>
  <c r="F52" i="48"/>
  <c r="G52" i="48"/>
  <c r="E53" i="48"/>
  <c r="F53" i="48"/>
  <c r="G53" i="48"/>
  <c r="E54" i="48"/>
  <c r="F54" i="48"/>
  <c r="G54" i="48"/>
  <c r="E55" i="48"/>
  <c r="F55" i="48"/>
  <c r="G55" i="48"/>
  <c r="E56" i="48"/>
  <c r="F56" i="48"/>
  <c r="G56" i="48"/>
  <c r="E57" i="48"/>
  <c r="F57" i="48"/>
  <c r="G57" i="48"/>
  <c r="E58" i="48"/>
  <c r="F58" i="48"/>
  <c r="G58" i="48"/>
  <c r="E59" i="48"/>
  <c r="F59" i="48"/>
  <c r="G59" i="48"/>
  <c r="E60" i="48"/>
  <c r="F60" i="48"/>
  <c r="G60" i="48"/>
  <c r="E61" i="48"/>
  <c r="F61" i="48"/>
  <c r="G61" i="48"/>
  <c r="E62" i="48"/>
  <c r="F62" i="48"/>
  <c r="G62" i="48"/>
  <c r="E63" i="48"/>
  <c r="F63" i="48"/>
  <c r="G63" i="48"/>
  <c r="E64" i="48"/>
  <c r="F64" i="48"/>
  <c r="G64" i="48"/>
  <c r="E65" i="48"/>
  <c r="F65" i="48"/>
  <c r="G65" i="48"/>
  <c r="E66" i="48"/>
  <c r="F66" i="48"/>
  <c r="G66" i="48"/>
  <c r="E67" i="48"/>
  <c r="F67" i="48"/>
  <c r="G67" i="48"/>
  <c r="E68" i="48"/>
  <c r="F68" i="48"/>
  <c r="G68" i="48"/>
  <c r="E69" i="48"/>
  <c r="F69" i="48"/>
  <c r="G69" i="48"/>
  <c r="E70" i="48"/>
  <c r="F70" i="48"/>
  <c r="G70" i="48"/>
  <c r="E71" i="48"/>
  <c r="F71" i="48"/>
  <c r="G71" i="48"/>
  <c r="E72" i="48"/>
  <c r="F72" i="48"/>
  <c r="G72" i="48"/>
  <c r="E73" i="48"/>
  <c r="F73" i="48"/>
  <c r="G73" i="48"/>
  <c r="E74" i="48"/>
  <c r="F74" i="48"/>
  <c r="G74" i="48"/>
  <c r="E75" i="48"/>
  <c r="F75" i="48"/>
  <c r="G75" i="48"/>
  <c r="E76" i="48"/>
  <c r="F76" i="48"/>
  <c r="G76" i="48"/>
  <c r="E77" i="48"/>
  <c r="F77" i="48"/>
  <c r="G77" i="48"/>
  <c r="E78" i="48"/>
  <c r="F78" i="48"/>
  <c r="G78" i="48"/>
  <c r="E79" i="48"/>
  <c r="F79" i="48"/>
  <c r="G79" i="48"/>
  <c r="E80" i="48"/>
  <c r="F80" i="48"/>
  <c r="G80" i="48"/>
  <c r="E81" i="48"/>
  <c r="F81" i="48"/>
  <c r="G81" i="48"/>
  <c r="E82" i="48"/>
  <c r="F82" i="48"/>
  <c r="G82" i="48"/>
  <c r="E83" i="48"/>
  <c r="F83" i="48"/>
  <c r="G83" i="48"/>
  <c r="E84" i="48"/>
  <c r="F84" i="48"/>
  <c r="G84" i="48"/>
  <c r="E85" i="48"/>
  <c r="F85" i="48"/>
  <c r="G85" i="48"/>
  <c r="M46" i="48" l="1"/>
  <c r="L46" i="48"/>
  <c r="L30" i="48"/>
  <c r="M30" i="48"/>
  <c r="M10" i="48"/>
  <c r="L10" i="48"/>
  <c r="M83" i="48"/>
  <c r="L83" i="48"/>
  <c r="M67" i="48"/>
  <c r="L67" i="48"/>
  <c r="L51" i="48"/>
  <c r="M51" i="48"/>
  <c r="L35" i="48"/>
  <c r="M35" i="48"/>
  <c r="L15" i="48"/>
  <c r="I9" i="49" s="1"/>
  <c r="M15" i="48"/>
  <c r="M72" i="48"/>
  <c r="L72" i="48"/>
  <c r="J15" i="49" s="1"/>
  <c r="M20" i="48"/>
  <c r="L20" i="48"/>
  <c r="M45" i="48"/>
  <c r="L45" i="48"/>
  <c r="M29" i="48"/>
  <c r="L29" i="48"/>
  <c r="L9" i="48"/>
  <c r="M9" i="48"/>
  <c r="M82" i="48"/>
  <c r="L82" i="48"/>
  <c r="L50" i="48"/>
  <c r="M50" i="48"/>
  <c r="M34" i="48"/>
  <c r="L34" i="48"/>
  <c r="M14" i="48"/>
  <c r="L14" i="48"/>
  <c r="L71" i="48"/>
  <c r="M71" i="48"/>
  <c r="M55" i="48"/>
  <c r="L55" i="48"/>
  <c r="M39" i="48"/>
  <c r="L39" i="48"/>
  <c r="M81" i="48"/>
  <c r="L81" i="48"/>
  <c r="M65" i="48"/>
  <c r="L65" i="48"/>
  <c r="M33" i="48"/>
  <c r="L33" i="48"/>
  <c r="M13" i="48"/>
  <c r="L13" i="48"/>
  <c r="M70" i="48"/>
  <c r="L70" i="48"/>
  <c r="M54" i="48"/>
  <c r="L54" i="48"/>
  <c r="M38" i="48"/>
  <c r="L38" i="48"/>
  <c r="M18" i="48"/>
  <c r="L18" i="48"/>
  <c r="M75" i="48"/>
  <c r="L75" i="48"/>
  <c r="L59" i="48"/>
  <c r="M59" i="48"/>
  <c r="M43" i="48"/>
  <c r="L43" i="48"/>
  <c r="M24" i="48"/>
  <c r="L24" i="48"/>
  <c r="M7" i="48"/>
  <c r="L7" i="48"/>
  <c r="L78" i="48"/>
  <c r="M78" i="48"/>
  <c r="L56" i="48"/>
  <c r="M56" i="48"/>
  <c r="L40" i="48"/>
  <c r="M40" i="48"/>
  <c r="M77" i="48"/>
  <c r="G13" i="49" s="1"/>
  <c r="L77" i="48"/>
  <c r="J13" i="49" s="1"/>
  <c r="M61" i="48"/>
  <c r="L61" i="48"/>
  <c r="M76" i="48"/>
  <c r="L76" i="48"/>
  <c r="I17" i="49" s="1"/>
  <c r="M60" i="48"/>
  <c r="L60" i="48"/>
  <c r="M28" i="48"/>
  <c r="L28" i="48"/>
  <c r="M8" i="48"/>
  <c r="L8" i="48"/>
  <c r="L64" i="48"/>
  <c r="M64" i="48"/>
  <c r="L32" i="48"/>
  <c r="M32" i="48"/>
  <c r="M12" i="48"/>
  <c r="L12" i="48"/>
  <c r="M85" i="48"/>
  <c r="L85" i="48"/>
  <c r="L69" i="48"/>
  <c r="M69" i="48"/>
  <c r="L37" i="48"/>
  <c r="M37" i="48"/>
  <c r="M74" i="48"/>
  <c r="L74" i="48"/>
  <c r="L42" i="48"/>
  <c r="M42" i="48"/>
  <c r="M6" i="48"/>
  <c r="L6" i="48"/>
  <c r="L79" i="48"/>
  <c r="M79" i="48"/>
  <c r="M47" i="48"/>
  <c r="L47" i="48"/>
  <c r="L31" i="48"/>
  <c r="M31" i="48"/>
  <c r="M84" i="48"/>
  <c r="L84" i="48"/>
  <c r="L68" i="48"/>
  <c r="I16" i="49" s="1"/>
  <c r="M68" i="48"/>
  <c r="M52" i="48"/>
  <c r="L52" i="48"/>
  <c r="M36" i="48"/>
  <c r="L36" i="48"/>
  <c r="L16" i="48"/>
  <c r="M16" i="48"/>
  <c r="M62" i="48"/>
  <c r="L62" i="48"/>
  <c r="M66" i="48"/>
  <c r="L66" i="48"/>
  <c r="M19" i="48"/>
  <c r="L19" i="48"/>
  <c r="M44" i="48"/>
  <c r="L44" i="48"/>
  <c r="M49" i="48"/>
  <c r="L49" i="48"/>
  <c r="L80" i="48"/>
  <c r="M80" i="48"/>
  <c r="M48" i="48"/>
  <c r="L48" i="48"/>
  <c r="M53" i="48"/>
  <c r="L53" i="48"/>
  <c r="L17" i="48"/>
  <c r="M17" i="48"/>
  <c r="L58" i="48"/>
  <c r="M58" i="48"/>
  <c r="M22" i="48"/>
  <c r="L22" i="48"/>
  <c r="M63" i="48"/>
  <c r="L63" i="48"/>
  <c r="M11" i="48"/>
  <c r="L11" i="48"/>
  <c r="L73" i="48"/>
  <c r="M73" i="48"/>
  <c r="L57" i="48"/>
  <c r="M57" i="48"/>
  <c r="L41" i="48"/>
  <c r="M41" i="48"/>
  <c r="M21" i="48"/>
  <c r="L21" i="48"/>
  <c r="N39" i="48"/>
  <c r="N60" i="48"/>
  <c r="N28" i="48"/>
  <c r="N59" i="48"/>
  <c r="N58" i="48"/>
  <c r="N31" i="48"/>
  <c r="N84" i="48"/>
  <c r="N36" i="48"/>
  <c r="N57" i="48"/>
  <c r="N41" i="48"/>
  <c r="N21" i="48"/>
  <c r="N7" i="48"/>
  <c r="N71" i="48"/>
  <c r="N38" i="48"/>
  <c r="N75" i="48"/>
  <c r="N24" i="48"/>
  <c r="N37" i="48"/>
  <c r="N10" i="48"/>
  <c r="N19" i="48"/>
  <c r="N76" i="48"/>
  <c r="L17" i="49" s="1"/>
  <c r="N65" i="48"/>
  <c r="N54" i="48"/>
  <c r="N8" i="48"/>
  <c r="N47" i="48"/>
  <c r="N78" i="48"/>
  <c r="N46" i="48"/>
  <c r="N83" i="48"/>
  <c r="N67" i="48"/>
  <c r="N51" i="48"/>
  <c r="N35" i="48"/>
  <c r="N15" i="48"/>
  <c r="L9" i="49" s="1"/>
  <c r="N70" i="48"/>
  <c r="N64" i="48"/>
  <c r="N12" i="48"/>
  <c r="N69" i="48"/>
  <c r="N17" i="48"/>
  <c r="N74" i="48"/>
  <c r="N42" i="48"/>
  <c r="N63" i="48"/>
  <c r="N68" i="48"/>
  <c r="L16" i="49" s="1"/>
  <c r="N30" i="48"/>
  <c r="N72" i="48"/>
  <c r="M15" i="49" s="1"/>
  <c r="N56" i="48"/>
  <c r="N40" i="48"/>
  <c r="N20" i="48"/>
  <c r="N6" i="48"/>
  <c r="N1" i="48" s="1"/>
  <c r="N44" i="48"/>
  <c r="N13" i="48"/>
  <c r="N43" i="48"/>
  <c r="N80" i="48"/>
  <c r="N11" i="48"/>
  <c r="N52" i="48"/>
  <c r="N73" i="48"/>
  <c r="N62" i="48"/>
  <c r="N77" i="48"/>
  <c r="M13" i="49" s="1"/>
  <c r="N61" i="48"/>
  <c r="N45" i="48"/>
  <c r="N29" i="48"/>
  <c r="N55" i="48"/>
  <c r="N81" i="48"/>
  <c r="N49" i="48"/>
  <c r="N33" i="48"/>
  <c r="N18" i="48"/>
  <c r="N9" i="48"/>
  <c r="N48" i="48"/>
  <c r="N32" i="48"/>
  <c r="N85" i="48"/>
  <c r="N53" i="48"/>
  <c r="N22" i="48"/>
  <c r="N79" i="48"/>
  <c r="N16" i="48"/>
  <c r="N82" i="48"/>
  <c r="N66" i="48"/>
  <c r="N50" i="48"/>
  <c r="N34" i="48"/>
  <c r="N14" i="48"/>
  <c r="AK6" i="3"/>
  <c r="AK5" i="3"/>
  <c r="E17" i="49" l="1"/>
  <c r="I11" i="49"/>
  <c r="L7" i="49"/>
  <c r="I15" i="49"/>
  <c r="I7" i="49"/>
  <c r="E15" i="49"/>
  <c r="I13" i="49"/>
  <c r="E13" i="49"/>
  <c r="I20" i="49"/>
  <c r="I10" i="49"/>
  <c r="E16" i="49"/>
  <c r="E11" i="49"/>
  <c r="E9" i="49"/>
  <c r="E14" i="49"/>
  <c r="I14" i="49"/>
  <c r="J8" i="49"/>
  <c r="G9" i="49"/>
  <c r="J11" i="49"/>
  <c r="E8" i="49"/>
  <c r="I8" i="49"/>
  <c r="G11" i="49"/>
  <c r="G7" i="49"/>
  <c r="L8" i="49"/>
  <c r="E20" i="49"/>
  <c r="J9" i="49"/>
  <c r="E10" i="49"/>
  <c r="J10" i="49"/>
  <c r="G8" i="49"/>
  <c r="E7" i="49"/>
  <c r="L14" i="49"/>
  <c r="G10" i="49"/>
  <c r="J7" i="49"/>
  <c r="G15" i="49"/>
  <c r="L20" i="49"/>
  <c r="M10" i="49"/>
  <c r="L13" i="49"/>
  <c r="M11" i="49"/>
  <c r="M7" i="49"/>
  <c r="L10" i="49"/>
  <c r="M9" i="49"/>
  <c r="M8" i="49"/>
  <c r="L15" i="49"/>
  <c r="L11" i="49"/>
  <c r="H254" i="48"/>
  <c r="V6" i="48"/>
  <c r="Y3" i="48" a="1"/>
  <c r="Y3" i="48" s="1"/>
  <c r="I157" i="49" l="1"/>
  <c r="J157" i="49"/>
  <c r="G157" i="49"/>
  <c r="E157" i="49"/>
  <c r="L157" i="49"/>
  <c r="M157" i="49"/>
  <c r="BV211" i="3"/>
  <c r="BX131" i="3"/>
  <c r="BX133" i="3"/>
  <c r="BX135" i="3"/>
  <c r="BX138" i="3"/>
  <c r="BX139" i="3"/>
  <c r="BX178" i="3"/>
  <c r="BX203" i="3"/>
  <c r="BW211" i="3"/>
  <c r="L254" i="48" l="1"/>
  <c r="M254" i="48"/>
  <c r="Z28" i="16" l="1"/>
  <c r="Y28" i="16"/>
  <c r="B2" i="47"/>
  <c r="B3" i="47"/>
  <c r="B4" i="47"/>
  <c r="B5" i="47"/>
  <c r="B6" i="47"/>
  <c r="B7" i="47"/>
  <c r="B8" i="47"/>
  <c r="B9" i="47"/>
  <c r="B10" i="47"/>
  <c r="B11" i="47"/>
  <c r="B12" i="47"/>
  <c r="B13" i="47"/>
  <c r="B14" i="47"/>
  <c r="B15" i="47"/>
  <c r="B16" i="47"/>
  <c r="B17" i="47"/>
  <c r="B18" i="47"/>
  <c r="B19" i="47"/>
  <c r="B20" i="47"/>
  <c r="B21" i="47"/>
  <c r="B22" i="47"/>
  <c r="B23" i="47"/>
  <c r="B24" i="47"/>
  <c r="B25" i="47"/>
  <c r="B26" i="47"/>
  <c r="B27" i="47"/>
  <c r="B28" i="47"/>
  <c r="B29" i="47"/>
  <c r="B30" i="47"/>
  <c r="B31" i="47"/>
  <c r="B32" i="47"/>
  <c r="B33" i="47"/>
  <c r="B34" i="47"/>
  <c r="B35" i="47"/>
  <c r="B36" i="47"/>
  <c r="B37" i="47"/>
  <c r="D2" i="47"/>
  <c r="D3" i="47"/>
  <c r="C3" i="47" l="1"/>
  <c r="C4" i="47"/>
  <c r="C5" i="47"/>
  <c r="C6" i="47"/>
  <c r="C7" i="47"/>
  <c r="C8" i="47"/>
  <c r="C9" i="47"/>
  <c r="C10" i="47"/>
  <c r="C11" i="47"/>
  <c r="C12" i="47"/>
  <c r="C13" i="47"/>
  <c r="C14" i="47"/>
  <c r="C15" i="47"/>
  <c r="C16" i="47"/>
  <c r="C17" i="47"/>
  <c r="C18" i="47"/>
  <c r="C19" i="47"/>
  <c r="C20" i="47"/>
  <c r="C21" i="47"/>
  <c r="C22" i="47"/>
  <c r="C23" i="47"/>
  <c r="C24" i="47"/>
  <c r="C25" i="47"/>
  <c r="C26" i="47"/>
  <c r="C27" i="47"/>
  <c r="C28" i="47"/>
  <c r="C29" i="47"/>
  <c r="C30" i="47"/>
  <c r="C31" i="47"/>
  <c r="C32" i="47"/>
  <c r="C33" i="47"/>
  <c r="C34" i="47"/>
  <c r="C35" i="47"/>
  <c r="C36" i="47"/>
  <c r="C37" i="47"/>
  <c r="F3" i="47"/>
  <c r="H3" i="47" s="1"/>
  <c r="F4" i="47"/>
  <c r="H4" i="47" s="1"/>
  <c r="F5" i="47"/>
  <c r="H5" i="47" s="1"/>
  <c r="F6" i="47"/>
  <c r="H6" i="47"/>
  <c r="F7" i="47"/>
  <c r="H7" i="47"/>
  <c r="F8" i="47"/>
  <c r="H8" i="47"/>
  <c r="F9" i="47"/>
  <c r="H9" i="47" s="1"/>
  <c r="F10" i="47"/>
  <c r="H10" i="47"/>
  <c r="F11" i="47"/>
  <c r="H11" i="47" s="1"/>
  <c r="F12" i="47"/>
  <c r="H12" i="47" s="1"/>
  <c r="F13" i="47"/>
  <c r="H13" i="47" s="1"/>
  <c r="F14" i="47"/>
  <c r="H14" i="47"/>
  <c r="F15" i="47"/>
  <c r="H15" i="47"/>
  <c r="F16" i="47"/>
  <c r="H16" i="47" s="1"/>
  <c r="F17" i="47"/>
  <c r="H17" i="47"/>
  <c r="F18" i="47"/>
  <c r="H18" i="47"/>
  <c r="F19" i="47"/>
  <c r="H19" i="47" s="1"/>
  <c r="F20" i="47"/>
  <c r="H20" i="47" s="1"/>
  <c r="F21" i="47"/>
  <c r="H21" i="47" s="1"/>
  <c r="F22" i="47"/>
  <c r="H22" i="47" s="1"/>
  <c r="F23" i="47"/>
  <c r="H23" i="47" s="1"/>
  <c r="F24" i="47"/>
  <c r="H24" i="47" s="1"/>
  <c r="F25" i="47"/>
  <c r="H25" i="47"/>
  <c r="F26" i="47"/>
  <c r="H26" i="47"/>
  <c r="F27" i="47"/>
  <c r="H27" i="47" s="1"/>
  <c r="F28" i="47"/>
  <c r="H28" i="47" s="1"/>
  <c r="F29" i="47"/>
  <c r="H29" i="47" s="1"/>
  <c r="F30" i="47"/>
  <c r="H30" i="47" s="1"/>
  <c r="F31" i="47"/>
  <c r="H31" i="47"/>
  <c r="F32" i="47"/>
  <c r="H32" i="47" s="1"/>
  <c r="F33" i="47"/>
  <c r="H33" i="47" s="1"/>
  <c r="F34" i="47"/>
  <c r="H34" i="47" s="1"/>
  <c r="F35" i="47"/>
  <c r="H35" i="47" s="1"/>
  <c r="F36" i="47"/>
  <c r="H36" i="47" s="1"/>
  <c r="F37" i="47"/>
  <c r="H37" i="47"/>
  <c r="F2" i="47"/>
  <c r="H2" i="47"/>
  <c r="E3" i="47"/>
  <c r="I3" i="47"/>
  <c r="J3" i="47"/>
  <c r="E4" i="47"/>
  <c r="I4" i="47"/>
  <c r="J4" i="47"/>
  <c r="E5" i="47"/>
  <c r="I5" i="47"/>
  <c r="J5" i="47"/>
  <c r="E6" i="47"/>
  <c r="I6" i="47"/>
  <c r="J6" i="47"/>
  <c r="E7" i="47"/>
  <c r="I7" i="47"/>
  <c r="J7" i="47"/>
  <c r="E8" i="47"/>
  <c r="I8" i="47"/>
  <c r="J8" i="47"/>
  <c r="E9" i="47"/>
  <c r="I9" i="47"/>
  <c r="J9" i="47"/>
  <c r="E10" i="47"/>
  <c r="I10" i="47"/>
  <c r="J10" i="47"/>
  <c r="E11" i="47"/>
  <c r="I11" i="47"/>
  <c r="J11" i="47"/>
  <c r="E12" i="47"/>
  <c r="I12" i="47"/>
  <c r="J12" i="47"/>
  <c r="E13" i="47"/>
  <c r="I13" i="47"/>
  <c r="J13" i="47"/>
  <c r="E14" i="47"/>
  <c r="I14" i="47"/>
  <c r="J14" i="47"/>
  <c r="E15" i="47"/>
  <c r="I15" i="47"/>
  <c r="J15" i="47"/>
  <c r="E16" i="47"/>
  <c r="I16" i="47"/>
  <c r="J16" i="47"/>
  <c r="E17" i="47"/>
  <c r="I17" i="47"/>
  <c r="J17" i="47"/>
  <c r="E18" i="47"/>
  <c r="I18" i="47"/>
  <c r="J18" i="47"/>
  <c r="E19" i="47"/>
  <c r="I19" i="47"/>
  <c r="J19" i="47"/>
  <c r="E20" i="47"/>
  <c r="I20" i="47"/>
  <c r="J20" i="47"/>
  <c r="E21" i="47"/>
  <c r="I21" i="47"/>
  <c r="J21" i="47"/>
  <c r="E22" i="47"/>
  <c r="I22" i="47"/>
  <c r="J22" i="47"/>
  <c r="E23" i="47"/>
  <c r="I23" i="47"/>
  <c r="J23" i="47"/>
  <c r="E24" i="47"/>
  <c r="I24" i="47"/>
  <c r="J24" i="47"/>
  <c r="E25" i="47"/>
  <c r="I25" i="47"/>
  <c r="J25" i="47"/>
  <c r="E26" i="47"/>
  <c r="I26" i="47"/>
  <c r="J26" i="47"/>
  <c r="E27" i="47"/>
  <c r="I27" i="47"/>
  <c r="J27" i="47"/>
  <c r="E28" i="47"/>
  <c r="I28" i="47"/>
  <c r="J28" i="47"/>
  <c r="E29" i="47"/>
  <c r="I29" i="47"/>
  <c r="J29" i="47"/>
  <c r="E30" i="47"/>
  <c r="I30" i="47"/>
  <c r="J30" i="47"/>
  <c r="E31" i="47"/>
  <c r="I31" i="47"/>
  <c r="J31" i="47"/>
  <c r="E32" i="47"/>
  <c r="I32" i="47"/>
  <c r="J32" i="47"/>
  <c r="E33" i="47"/>
  <c r="I33" i="47"/>
  <c r="J33" i="47"/>
  <c r="E34" i="47"/>
  <c r="I34" i="47"/>
  <c r="J34" i="47"/>
  <c r="E35" i="47"/>
  <c r="I35" i="47"/>
  <c r="J35" i="47"/>
  <c r="E36" i="47"/>
  <c r="I36" i="47"/>
  <c r="J36" i="47"/>
  <c r="E37" i="47"/>
  <c r="I37" i="47"/>
  <c r="J37" i="47"/>
  <c r="J2" i="47"/>
  <c r="I2" i="47"/>
  <c r="E2" i="47"/>
  <c r="D4" i="47"/>
  <c r="D5" i="47"/>
  <c r="D6" i="47"/>
  <c r="D7" i="47"/>
  <c r="D8" i="47"/>
  <c r="D9" i="47"/>
  <c r="D10" i="47"/>
  <c r="D11" i="47"/>
  <c r="D12" i="47"/>
  <c r="D13" i="47"/>
  <c r="D14" i="47"/>
  <c r="D15" i="47"/>
  <c r="D16" i="47"/>
  <c r="D17" i="47"/>
  <c r="D18" i="47"/>
  <c r="D19" i="47"/>
  <c r="D20" i="47"/>
  <c r="D21" i="47"/>
  <c r="D22" i="47"/>
  <c r="D23" i="47"/>
  <c r="D24" i="47"/>
  <c r="D25" i="47"/>
  <c r="D26" i="47"/>
  <c r="D27" i="47"/>
  <c r="D28" i="47"/>
  <c r="D29" i="47"/>
  <c r="D30" i="47"/>
  <c r="D31" i="47"/>
  <c r="D32" i="47"/>
  <c r="D33" i="47"/>
  <c r="D34" i="47"/>
  <c r="D35" i="47"/>
  <c r="D36" i="47"/>
  <c r="D37" i="47"/>
  <c r="C2" i="47"/>
  <c r="Y27" i="16" l="1"/>
  <c r="Z27" i="16"/>
  <c r="Y26" i="16"/>
  <c r="Z26" i="16"/>
  <c r="L4" i="18" l="1"/>
  <c r="AX193" i="3"/>
  <c r="AX194" i="3" s="1"/>
  <c r="AX195" i="3" s="1"/>
  <c r="AX196" i="3" s="1"/>
  <c r="AX197" i="3" s="1"/>
  <c r="AX198" i="3" s="1"/>
  <c r="AX199" i="3" s="1"/>
  <c r="AX200" i="3" s="1"/>
  <c r="AX201" i="3" s="1"/>
  <c r="AX202" i="3" s="1"/>
  <c r="AX203" i="3" s="1"/>
  <c r="AX204" i="3" s="1"/>
  <c r="BX210"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131" i="3"/>
  <c r="BM132" i="3"/>
  <c r="BM133" i="3"/>
  <c r="BM134" i="3"/>
  <c r="BM135" i="3"/>
  <c r="BM136" i="3"/>
  <c r="BM137" i="3"/>
  <c r="BM138" i="3"/>
  <c r="BM139" i="3"/>
  <c r="BM140" i="3"/>
  <c r="BM141" i="3"/>
  <c r="BM142" i="3"/>
  <c r="BM143" i="3"/>
  <c r="BM144" i="3"/>
  <c r="BM145" i="3"/>
  <c r="BM146" i="3"/>
  <c r="BM147" i="3"/>
  <c r="BM148" i="3"/>
  <c r="BM149" i="3"/>
  <c r="BM150" i="3"/>
  <c r="BM151" i="3"/>
  <c r="BM152" i="3"/>
  <c r="BM153" i="3"/>
  <c r="BM154" i="3"/>
  <c r="BM155" i="3"/>
  <c r="BM156" i="3"/>
  <c r="BM157" i="3"/>
  <c r="BM158" i="3"/>
  <c r="BM159" i="3"/>
  <c r="BM160" i="3"/>
  <c r="BM161" i="3"/>
  <c r="BM162" i="3"/>
  <c r="BM163" i="3"/>
  <c r="BM164" i="3"/>
  <c r="BM165" i="3"/>
  <c r="BM166" i="3"/>
  <c r="BM167" i="3"/>
  <c r="BM168" i="3"/>
  <c r="BM169" i="3"/>
  <c r="BM170" i="3"/>
  <c r="BM171" i="3"/>
  <c r="BM172" i="3"/>
  <c r="BM173" i="3"/>
  <c r="BM174" i="3"/>
  <c r="BM175" i="3"/>
  <c r="BM176" i="3"/>
  <c r="BM177" i="3"/>
  <c r="BM178" i="3"/>
  <c r="BM179" i="3"/>
  <c r="BM180" i="3"/>
  <c r="BM181" i="3"/>
  <c r="BM182" i="3"/>
  <c r="BM183" i="3"/>
  <c r="BM184" i="3"/>
  <c r="BM185" i="3"/>
  <c r="BM186" i="3"/>
  <c r="BM187" i="3"/>
  <c r="BM188" i="3"/>
  <c r="BM189" i="3"/>
  <c r="BM190" i="3"/>
  <c r="BM191" i="3"/>
  <c r="BM192" i="3"/>
  <c r="BM193" i="3"/>
  <c r="BM194" i="3"/>
  <c r="BM195" i="3"/>
  <c r="BM196" i="3"/>
  <c r="BM197" i="3"/>
  <c r="BM198" i="3"/>
  <c r="BM199" i="3"/>
  <c r="BM200" i="3"/>
  <c r="BM201" i="3"/>
  <c r="BM202" i="3"/>
  <c r="BM203" i="3"/>
  <c r="BM204" i="3"/>
  <c r="BM205" i="3"/>
  <c r="BM131" i="3"/>
  <c r="K4" i="18" l="1"/>
  <c r="Y19" i="16"/>
  <c r="Z19" i="16"/>
  <c r="BU202" i="3"/>
  <c r="BW192" i="3"/>
  <c r="BU178" i="3"/>
  <c r="BU177" i="3"/>
  <c r="AX205" i="3"/>
  <c r="AX206" i="3" s="1"/>
  <c r="AX207" i="3" s="1"/>
  <c r="AX208" i="3" s="1"/>
  <c r="AX209" i="3" s="1"/>
  <c r="AX210" i="3" s="1"/>
  <c r="AX211" i="3" s="1"/>
  <c r="AX212" i="3" s="1"/>
  <c r="AX213" i="3" s="1"/>
  <c r="AX214" i="3" s="1"/>
  <c r="AX215" i="3" s="1"/>
  <c r="AX216" i="3" s="1"/>
  <c r="AX217" i="3" s="1"/>
  <c r="AX218" i="3" s="1"/>
  <c r="AX219" i="3" s="1"/>
  <c r="AX220" i="3" s="1"/>
  <c r="AX221" i="3" s="1"/>
  <c r="AX222" i="3" s="1"/>
  <c r="AX223" i="3" s="1"/>
  <c r="AX224" i="3" s="1"/>
  <c r="AX225" i="3" s="1"/>
  <c r="AX226" i="3" s="1"/>
  <c r="J4" i="18" l="1"/>
  <c r="Y18" i="16"/>
  <c r="Z18" i="16"/>
  <c r="BK202" i="3"/>
  <c r="I4" i="18" l="1"/>
  <c r="N5852" i="10"/>
  <c r="O5852" i="10"/>
  <c r="P5852" i="10"/>
  <c r="S17" i="16"/>
  <c r="T17" i="16"/>
  <c r="S18" i="16"/>
  <c r="T18" i="16"/>
  <c r="S20" i="16"/>
  <c r="T20" i="16"/>
  <c r="S13" i="16"/>
  <c r="T13" i="16"/>
  <c r="S21" i="16"/>
  <c r="T21" i="16"/>
  <c r="S25" i="16"/>
  <c r="T25" i="16"/>
  <c r="W5" i="16"/>
  <c r="V5" i="16"/>
  <c r="S16" i="16"/>
  <c r="T16" i="16"/>
  <c r="S22" i="16"/>
  <c r="T22" i="16"/>
  <c r="S24" i="16"/>
  <c r="T24" i="16"/>
  <c r="S9" i="16"/>
  <c r="T9" i="16"/>
  <c r="S15" i="16"/>
  <c r="T15" i="16"/>
  <c r="S19" i="16"/>
  <c r="T19" i="16"/>
  <c r="S23" i="16"/>
  <c r="T23" i="16"/>
  <c r="S28" i="16"/>
  <c r="T28" i="16"/>
  <c r="T14" i="16"/>
  <c r="S14" i="16"/>
  <c r="T29" i="16"/>
  <c r="S29" i="16"/>
  <c r="Y17" i="16"/>
  <c r="Z17" i="16"/>
  <c r="S26" i="16"/>
  <c r="T26" i="16"/>
  <c r="S6" i="16"/>
  <c r="T6" i="16"/>
  <c r="T7" i="16"/>
  <c r="S7" i="16"/>
  <c r="S8" i="16"/>
  <c r="T8" i="16"/>
  <c r="S11" i="16"/>
  <c r="T11" i="16"/>
  <c r="S12" i="16"/>
  <c r="T12" i="16"/>
  <c r="S27" i="16"/>
  <c r="T27" i="16"/>
  <c r="S10" i="16"/>
  <c r="T10" i="16"/>
  <c r="Y16" i="16"/>
  <c r="H4" i="18" l="1"/>
  <c r="Y15" i="16"/>
  <c r="Z15" i="16"/>
  <c r="Z16" i="16"/>
  <c r="F4" i="5"/>
  <c r="E4" i="5"/>
  <c r="AU201" i="3"/>
  <c r="G4" i="18" l="1"/>
  <c r="Y14" i="16"/>
  <c r="Z14" i="16"/>
  <c r="F4" i="18" l="1"/>
  <c r="Y13" i="16"/>
  <c r="Z13" i="16"/>
  <c r="Y6" i="10"/>
  <c r="S3601" i="10"/>
  <c r="S3569" i="10"/>
  <c r="S3533" i="10"/>
  <c r="S3501" i="10"/>
  <c r="S3433" i="10"/>
  <c r="S3401" i="10"/>
  <c r="S3369" i="10"/>
  <c r="S3336" i="10"/>
  <c r="S3301" i="10"/>
  <c r="S3262" i="10"/>
  <c r="S3224" i="10"/>
  <c r="E4" i="18" l="1"/>
  <c r="Y10" i="16"/>
  <c r="Z10" i="16"/>
  <c r="Z11" i="16"/>
  <c r="Y11" i="16"/>
  <c r="Y9" i="16"/>
  <c r="Z9" i="16"/>
  <c r="Y12" i="16"/>
  <c r="Z12" i="16"/>
  <c r="AJ25" i="2"/>
  <c r="AR25" i="2" s="1"/>
  <c r="D4" i="18" l="1"/>
  <c r="Y7" i="16"/>
  <c r="Z7" i="16"/>
  <c r="Y8" i="16"/>
  <c r="Z8" i="16"/>
  <c r="Y6" i="16"/>
  <c r="Z6" i="16"/>
  <c r="C4" i="18" l="1"/>
  <c r="Z5" i="16"/>
  <c r="Y5" i="16"/>
  <c r="D18" i="41"/>
  <c r="E18" i="41" s="1"/>
  <c r="D19" i="41"/>
  <c r="E19" i="41" s="1"/>
  <c r="D20" i="41"/>
  <c r="E20" i="41" s="1"/>
  <c r="D21" i="41"/>
  <c r="E21" i="41" s="1"/>
  <c r="D22" i="41"/>
  <c r="E22" i="41" s="1"/>
  <c r="D23" i="41"/>
  <c r="E23" i="41" s="1"/>
  <c r="D24" i="41"/>
  <c r="E24" i="41" s="1"/>
  <c r="D25" i="41"/>
  <c r="E25" i="41" s="1"/>
  <c r="D26" i="41"/>
  <c r="E26" i="41" s="1"/>
  <c r="D27" i="41"/>
  <c r="E27" i="41" s="1"/>
  <c r="D28" i="41"/>
  <c r="E28" i="41" s="1"/>
  <c r="D29" i="41"/>
  <c r="E29" i="41" s="1"/>
  <c r="D30" i="41"/>
  <c r="E30" i="41" s="1"/>
  <c r="D31" i="41"/>
  <c r="E31" i="41" s="1"/>
  <c r="D32" i="41"/>
  <c r="E32" i="41" s="1"/>
  <c r="D33" i="41"/>
  <c r="E33" i="41" s="1"/>
  <c r="D34" i="41"/>
  <c r="E34" i="41" s="1"/>
  <c r="D35" i="41"/>
  <c r="E35" i="41" s="1"/>
  <c r="D36" i="41"/>
  <c r="E36" i="41" s="1"/>
  <c r="D37" i="41"/>
  <c r="E37" i="41" s="1"/>
  <c r="D38" i="41"/>
  <c r="E38" i="41" s="1"/>
  <c r="D39" i="41"/>
  <c r="E39" i="41" s="1"/>
  <c r="D40" i="41"/>
  <c r="E40" i="41" s="1"/>
  <c r="D41" i="41"/>
  <c r="E41" i="41" s="1"/>
  <c r="D42" i="41"/>
  <c r="E42" i="41" s="1"/>
  <c r="D43" i="41"/>
  <c r="E43" i="41" s="1"/>
  <c r="D44" i="41"/>
  <c r="E44" i="41" s="1"/>
  <c r="D45" i="41"/>
  <c r="E45" i="41" s="1"/>
  <c r="D46" i="41"/>
  <c r="E46" i="41" s="1"/>
  <c r="D47" i="41"/>
  <c r="E47" i="41" s="1"/>
  <c r="D48" i="41"/>
  <c r="E48" i="41" s="1"/>
  <c r="D49" i="41"/>
  <c r="E49" i="41" s="1"/>
  <c r="D50" i="41"/>
  <c r="E50" i="41" s="1"/>
  <c r="D51" i="41"/>
  <c r="E51" i="41" s="1"/>
  <c r="D52" i="41"/>
  <c r="E52" i="41" s="1"/>
  <c r="D53" i="41"/>
  <c r="E53" i="41" s="1"/>
  <c r="D54" i="41"/>
  <c r="E54" i="41" s="1"/>
  <c r="D55" i="41"/>
  <c r="E55" i="41" s="1"/>
  <c r="D56" i="41"/>
  <c r="E56" i="41" s="1"/>
  <c r="D57" i="41"/>
  <c r="E57" i="41" s="1"/>
  <c r="D58" i="41"/>
  <c r="E58" i="41" s="1"/>
  <c r="D59" i="41"/>
  <c r="E59" i="41" s="1"/>
  <c r="D60" i="41"/>
  <c r="E60" i="41" s="1"/>
  <c r="D61" i="41"/>
  <c r="E61" i="41" s="1"/>
  <c r="D62" i="41"/>
  <c r="E62" i="41" s="1"/>
  <c r="D63" i="41"/>
  <c r="E63" i="41" s="1"/>
  <c r="D64" i="41"/>
  <c r="E64" i="41" s="1"/>
  <c r="D65" i="41"/>
  <c r="E65" i="41"/>
  <c r="D66" i="41"/>
  <c r="E66" i="41" s="1"/>
  <c r="D67" i="41"/>
  <c r="E67" i="41" s="1"/>
  <c r="D68" i="41"/>
  <c r="E68" i="41" s="1"/>
  <c r="D69" i="41"/>
  <c r="E69" i="41" s="1"/>
  <c r="D70" i="41"/>
  <c r="E70" i="41" s="1"/>
  <c r="D71" i="41"/>
  <c r="E71" i="41" s="1"/>
  <c r="D72" i="41"/>
  <c r="E72" i="41" s="1"/>
  <c r="D73" i="41"/>
  <c r="E73" i="41" s="1"/>
  <c r="D74" i="41"/>
  <c r="E74" i="41" s="1"/>
  <c r="D75" i="41"/>
  <c r="E75" i="41" s="1"/>
  <c r="D76" i="41"/>
  <c r="E76" i="41"/>
  <c r="D77" i="41"/>
  <c r="E77" i="41" s="1"/>
  <c r="D78" i="41"/>
  <c r="E78" i="41"/>
  <c r="D79" i="41"/>
  <c r="E79" i="41"/>
  <c r="D80" i="41"/>
  <c r="E80" i="41" s="1"/>
  <c r="D81" i="41"/>
  <c r="E81" i="41" s="1"/>
  <c r="D82" i="41"/>
  <c r="E82" i="41" s="1"/>
  <c r="D83" i="41"/>
  <c r="E83" i="41" s="1"/>
  <c r="D84" i="41"/>
  <c r="E84" i="41" s="1"/>
  <c r="D85" i="41"/>
  <c r="E85" i="41" s="1"/>
  <c r="D86" i="41"/>
  <c r="E86" i="41" s="1"/>
  <c r="D87" i="41"/>
  <c r="E87" i="41" s="1"/>
  <c r="D88" i="41"/>
  <c r="E88" i="41" s="1"/>
  <c r="D89" i="41"/>
  <c r="E89" i="41" s="1"/>
  <c r="D90" i="41"/>
  <c r="E90" i="41" s="1"/>
  <c r="D91" i="41"/>
  <c r="E91" i="41" s="1"/>
  <c r="D92" i="41"/>
  <c r="E92" i="41"/>
  <c r="D93" i="41"/>
  <c r="E93" i="41" s="1"/>
  <c r="D94" i="41"/>
  <c r="E94" i="41" s="1"/>
  <c r="D95" i="41"/>
  <c r="E95" i="41" s="1"/>
  <c r="D96" i="41"/>
  <c r="E96" i="41" s="1"/>
  <c r="D97" i="41"/>
  <c r="E97" i="41" s="1"/>
  <c r="D98" i="41"/>
  <c r="E98" i="41" s="1"/>
  <c r="D99" i="41"/>
  <c r="E99" i="41" s="1"/>
  <c r="D100" i="41"/>
  <c r="E100" i="41" s="1"/>
  <c r="D17" i="41"/>
  <c r="E17" i="41" s="1"/>
  <c r="BS118" i="3" l="1"/>
  <c r="BR118" i="3"/>
  <c r="BQ118" i="3"/>
  <c r="S19" i="32"/>
  <c r="BK178" i="3" l="1"/>
  <c r="BK177" i="3" l="1"/>
  <c r="F18" i="41" l="1"/>
  <c r="F20" i="41"/>
  <c r="F22" i="41"/>
  <c r="F24" i="41"/>
  <c r="F26" i="41"/>
  <c r="F28" i="41"/>
  <c r="F30" i="41"/>
  <c r="F32" i="41"/>
  <c r="F34" i="41"/>
  <c r="F36" i="41"/>
  <c r="F38" i="41"/>
  <c r="F40" i="41"/>
  <c r="F42" i="41"/>
  <c r="F44" i="41"/>
  <c r="F46" i="41"/>
  <c r="F48" i="41"/>
  <c r="F50" i="41"/>
  <c r="F52" i="41"/>
  <c r="F54" i="41"/>
  <c r="F56" i="41"/>
  <c r="F58" i="41"/>
  <c r="F60" i="41"/>
  <c r="F62" i="41"/>
  <c r="F64" i="41"/>
  <c r="F66" i="41"/>
  <c r="F68" i="41"/>
  <c r="F70" i="41"/>
  <c r="F72" i="41"/>
  <c r="F74" i="41"/>
  <c r="F76" i="41"/>
  <c r="F78" i="41"/>
  <c r="F80" i="41"/>
  <c r="F82" i="41"/>
  <c r="F84" i="41"/>
  <c r="F86" i="41"/>
  <c r="F88" i="41"/>
  <c r="F90" i="41"/>
  <c r="F92" i="41"/>
  <c r="F94" i="41"/>
  <c r="F96" i="41"/>
  <c r="F98" i="41"/>
  <c r="F100" i="41"/>
  <c r="AT160" i="3" l="1"/>
  <c r="AT157" i="3" l="1"/>
  <c r="Z2" i="3" l="1"/>
  <c r="S38" i="32"/>
  <c r="Y37" i="32"/>
  <c r="AT153" i="3"/>
  <c r="B6" i="2"/>
  <c r="J6" i="3" l="1"/>
  <c r="R6" i="3"/>
  <c r="J5" i="3"/>
  <c r="R5" i="3"/>
  <c r="AH6" i="3" l="1"/>
  <c r="Y49" i="32" l="1"/>
  <c r="Y46" i="32"/>
  <c r="S40" i="32"/>
  <c r="B5" i="32"/>
  <c r="O1" i="32"/>
  <c r="P1" i="32" s="1"/>
  <c r="Q1" i="32" s="1"/>
  <c r="R1" i="32" s="1"/>
  <c r="S1" i="32" s="1"/>
  <c r="T1" i="32" s="1"/>
  <c r="U1" i="32" s="1"/>
  <c r="V1" i="32" s="1"/>
  <c r="C1" i="32"/>
  <c r="D1" i="32" s="1"/>
  <c r="E1" i="32" s="1"/>
  <c r="F1" i="32" s="1"/>
  <c r="G1" i="32" s="1"/>
  <c r="H1" i="32" s="1"/>
  <c r="I1" i="32" s="1"/>
  <c r="J1" i="32" s="1"/>
  <c r="K1" i="32" s="1"/>
  <c r="L1" i="32" s="1"/>
  <c r="M1" i="32" s="1"/>
  <c r="N1" i="32" s="1"/>
  <c r="K22" i="15"/>
  <c r="E22" i="15"/>
  <c r="K21" i="15"/>
  <c r="E21" i="15"/>
  <c r="K20" i="15"/>
  <c r="E20" i="15"/>
  <c r="K19" i="15"/>
  <c r="E19" i="15"/>
  <c r="K18" i="15"/>
  <c r="E18" i="15"/>
  <c r="K17" i="15"/>
  <c r="E17" i="15"/>
  <c r="K16" i="15"/>
  <c r="E16" i="15"/>
  <c r="K15" i="15"/>
  <c r="E15" i="15"/>
  <c r="K14" i="15"/>
  <c r="E14" i="15"/>
  <c r="K13" i="15"/>
  <c r="E13" i="15"/>
  <c r="K12" i="15"/>
  <c r="E12" i="15"/>
  <c r="K11" i="15"/>
  <c r="E11" i="15"/>
  <c r="K10" i="15"/>
  <c r="E10" i="15"/>
  <c r="K9" i="15"/>
  <c r="E9" i="15"/>
  <c r="K8" i="15"/>
  <c r="E8" i="15"/>
  <c r="K7" i="15"/>
  <c r="E7" i="15"/>
  <c r="A16" i="21"/>
  <c r="A15" i="21"/>
  <c r="Q41" i="16"/>
  <c r="I36" i="16"/>
  <c r="I37" i="16" s="1"/>
  <c r="F36" i="16"/>
  <c r="F37" i="16" s="1"/>
  <c r="G4" i="7"/>
  <c r="AR62" i="2"/>
  <c r="AR56" i="2"/>
  <c r="AR52" i="2"/>
  <c r="AT47" i="2"/>
  <c r="AR47" i="2"/>
  <c r="AN39" i="2"/>
  <c r="AR36" i="2"/>
  <c r="AR27" i="2"/>
  <c r="AN18" i="2"/>
  <c r="AR17" i="2"/>
  <c r="F7" i="2"/>
  <c r="B5" i="2"/>
  <c r="E3" i="2"/>
  <c r="C1" i="2"/>
  <c r="D1" i="2" s="1"/>
  <c r="E1" i="2" s="1"/>
  <c r="F1" i="2" s="1"/>
  <c r="G1" i="2" s="1"/>
  <c r="H1" i="2" s="1"/>
  <c r="I1" i="2" s="1"/>
  <c r="J1" i="2" s="1"/>
  <c r="K1" i="2" s="1"/>
  <c r="L1" i="2" s="1"/>
  <c r="M1" i="2" s="1"/>
  <c r="N1" i="2" s="1"/>
  <c r="O1" i="2" s="1"/>
  <c r="P1" i="2" s="1"/>
  <c r="Q1" i="2" s="1"/>
  <c r="R1" i="2" s="1"/>
  <c r="S1" i="2" s="1"/>
  <c r="T1" i="2" s="1"/>
  <c r="U1" i="2" s="1"/>
  <c r="V1" i="2" s="1"/>
  <c r="W1" i="2" s="1"/>
  <c r="X1" i="2" s="1"/>
  <c r="Y1" i="2" s="1"/>
  <c r="Z1" i="2" s="1"/>
  <c r="AA1" i="2" s="1"/>
  <c r="AB1" i="2" s="1"/>
  <c r="AC1" i="2" s="1"/>
  <c r="AD1" i="2" s="1"/>
  <c r="AE1" i="2" s="1"/>
  <c r="AF1" i="2" s="1"/>
  <c r="AG1" i="2" s="1"/>
  <c r="AH1" i="2" s="1"/>
  <c r="AI1" i="2" s="1"/>
  <c r="AJ1" i="2" s="1"/>
  <c r="AK1" i="2" s="1"/>
  <c r="AL1" i="2" s="1"/>
  <c r="AM1" i="2" s="1"/>
  <c r="AN1" i="2" s="1"/>
  <c r="AO1" i="2" s="1"/>
  <c r="AP1" i="2" s="1"/>
  <c r="AQ1" i="2" s="1"/>
  <c r="BN129" i="3"/>
  <c r="AO118" i="3"/>
  <c r="AO117" i="3"/>
  <c r="AO116" i="3"/>
  <c r="AO115" i="3"/>
  <c r="AO114" i="3"/>
  <c r="AO113" i="3"/>
  <c r="AO112" i="3"/>
  <c r="AO111" i="3"/>
  <c r="AO110" i="3"/>
  <c r="AO109" i="3"/>
  <c r="AO108" i="3"/>
  <c r="AO107" i="3"/>
  <c r="AO105" i="3"/>
  <c r="AO98" i="3"/>
  <c r="AO97" i="3"/>
  <c r="AO96" i="3"/>
  <c r="AO95" i="3"/>
  <c r="AO94" i="3"/>
  <c r="AO93" i="3"/>
  <c r="AO91" i="3"/>
  <c r="AO89" i="3"/>
  <c r="AQ79" i="3"/>
  <c r="AQ78" i="3"/>
  <c r="AQ70" i="3"/>
  <c r="AQ69" i="3"/>
  <c r="C7" i="3"/>
  <c r="AO5" i="3"/>
  <c r="AQ5" i="3" s="1"/>
  <c r="BH2" i="3"/>
  <c r="BC2" i="3"/>
  <c r="BB2" i="3"/>
  <c r="AX2" i="3"/>
  <c r="AT2" i="3"/>
  <c r="AS2" i="3"/>
  <c r="AR2" i="3"/>
  <c r="AP2" i="3"/>
  <c r="AN2" i="3"/>
  <c r="AM2" i="3"/>
  <c r="AL2" i="3"/>
  <c r="AJ2" i="3"/>
  <c r="AG2" i="3"/>
  <c r="Y2" i="3"/>
  <c r="X2" i="3"/>
  <c r="W2" i="3"/>
  <c r="V2" i="3"/>
  <c r="U2" i="3"/>
  <c r="D1" i="3"/>
  <c r="E1" i="3" s="1"/>
  <c r="F1" i="3" s="1"/>
  <c r="G1" i="3" s="1"/>
  <c r="H1" i="3" s="1"/>
  <c r="I1" i="3" s="1"/>
  <c r="J1" i="3" s="1"/>
  <c r="K1" i="3" s="1"/>
  <c r="L1" i="3" s="1"/>
  <c r="M1" i="3" s="1"/>
  <c r="N1" i="3" s="1"/>
  <c r="O1" i="3" s="1"/>
  <c r="P1" i="3" s="1"/>
  <c r="Q1" i="3" s="1"/>
  <c r="R1" i="3" s="1"/>
  <c r="S1" i="3" s="1"/>
  <c r="T1" i="3" s="1"/>
  <c r="U1" i="3" s="1"/>
  <c r="V1" i="3" s="1"/>
  <c r="W1" i="3" s="1"/>
  <c r="X1" i="3" s="1"/>
  <c r="Y1" i="3" s="1"/>
  <c r="Z1" i="3" s="1"/>
  <c r="AA1" i="3" s="1"/>
  <c r="AB1" i="3" s="1"/>
  <c r="AC1" i="3" s="1"/>
  <c r="AD1" i="3" s="1"/>
  <c r="AE1" i="3" s="1"/>
  <c r="AF1" i="3" s="1"/>
  <c r="AG1" i="3" s="1"/>
  <c r="AH1" i="3" s="1"/>
  <c r="AI1" i="3" s="1"/>
  <c r="AJ1" i="3" s="1"/>
  <c r="W43" i="10"/>
  <c r="W42" i="10"/>
  <c r="W41" i="10"/>
  <c r="H5678" i="10" s="1"/>
  <c r="O5678" i="10" s="1"/>
  <c r="W36" i="10"/>
  <c r="W35" i="10"/>
  <c r="H5688" i="10" s="1"/>
  <c r="O5688" i="10" s="1"/>
  <c r="W34" i="10"/>
  <c r="H5687" i="10" s="1"/>
  <c r="O5687" i="10" s="1"/>
  <c r="W16" i="10"/>
  <c r="W15" i="10"/>
  <c r="W14" i="10"/>
  <c r="U4" i="10"/>
  <c r="AB3" i="10" a="1"/>
  <c r="AB3" i="10" s="1"/>
  <c r="F5" i="5"/>
  <c r="E5" i="5"/>
  <c r="D5" i="5"/>
  <c r="H5673" i="10" l="1"/>
  <c r="H5674" i="10"/>
  <c r="Q5674" i="10" s="1"/>
  <c r="H5675" i="10"/>
  <c r="H5676" i="10"/>
  <c r="Q5676" i="10" s="1"/>
  <c r="H5618" i="10"/>
  <c r="O5618" i="10" s="1"/>
  <c r="H5652" i="10"/>
  <c r="O5652" i="10" s="1"/>
  <c r="H5619" i="10"/>
  <c r="O5619" i="10" s="1"/>
  <c r="H5653" i="10"/>
  <c r="O5653" i="10" s="1"/>
  <c r="H5609" i="10"/>
  <c r="O5609" i="10" s="1"/>
  <c r="H5643" i="10"/>
  <c r="O5643" i="10" s="1"/>
  <c r="H5604" i="10"/>
  <c r="O5604" i="10" s="1"/>
  <c r="H5639" i="10"/>
  <c r="H5638" i="10"/>
  <c r="O5638" i="10" s="1"/>
  <c r="H5608" i="10"/>
  <c r="O5608" i="10" s="1"/>
  <c r="H5642" i="10"/>
  <c r="H5640" i="10"/>
  <c r="O5640" i="10" s="1"/>
  <c r="H5605" i="10"/>
  <c r="Q5605" i="10" s="1"/>
  <c r="C12" i="49" s="1"/>
  <c r="H5553" i="10"/>
  <c r="O5553" i="10" s="1"/>
  <c r="H5585" i="10"/>
  <c r="O5585" i="10" s="1"/>
  <c r="H5543" i="10"/>
  <c r="O5543" i="10" s="1"/>
  <c r="H5575" i="10"/>
  <c r="O5575" i="10" s="1"/>
  <c r="H5572" i="10"/>
  <c r="O5572" i="10" s="1"/>
  <c r="H5552" i="10"/>
  <c r="O5552" i="10" s="1"/>
  <c r="H5584" i="10"/>
  <c r="O5584" i="10" s="1"/>
  <c r="H5541" i="10"/>
  <c r="O5541" i="10" s="1"/>
  <c r="H5573" i="10"/>
  <c r="N5573" i="10" s="1"/>
  <c r="H5542" i="10"/>
  <c r="H5574" i="10"/>
  <c r="N5574" i="10" s="1"/>
  <c r="G7" i="7"/>
  <c r="AK7" i="3"/>
  <c r="AI7" i="3"/>
  <c r="H5507" i="10"/>
  <c r="O5507" i="10" s="1"/>
  <c r="H5540" i="10"/>
  <c r="O5540" i="10" s="1"/>
  <c r="H5488" i="10"/>
  <c r="O5488" i="10" s="1"/>
  <c r="H5520" i="10"/>
  <c r="O5520" i="10" s="1"/>
  <c r="H5477" i="10"/>
  <c r="H5509" i="10"/>
  <c r="H5487" i="10"/>
  <c r="O5487" i="10" s="1"/>
  <c r="H5519" i="10"/>
  <c r="O5519" i="10" s="1"/>
  <c r="H5478" i="10"/>
  <c r="O5478" i="10" s="1"/>
  <c r="H5510" i="10"/>
  <c r="O5510" i="10" s="1"/>
  <c r="H5476" i="10"/>
  <c r="O5476" i="10" s="1"/>
  <c r="H5508" i="10"/>
  <c r="O5508" i="10" s="1"/>
  <c r="H5443" i="10"/>
  <c r="O5443" i="10" s="1"/>
  <c r="H5475" i="10"/>
  <c r="O5475" i="10" s="1"/>
  <c r="H5424" i="10"/>
  <c r="O5424" i="10" s="1"/>
  <c r="H5456" i="10"/>
  <c r="H5423" i="10"/>
  <c r="O5423" i="10" s="1"/>
  <c r="H5455" i="10"/>
  <c r="H5414" i="10"/>
  <c r="O5414" i="10" s="1"/>
  <c r="H5446" i="10"/>
  <c r="H5412" i="10"/>
  <c r="O5412" i="10" s="1"/>
  <c r="H5444" i="10"/>
  <c r="O5444" i="10" s="1"/>
  <c r="H5413" i="10"/>
  <c r="O5413" i="10" s="1"/>
  <c r="H5445" i="10"/>
  <c r="O5445" i="10" s="1"/>
  <c r="H5347" i="10"/>
  <c r="H5411" i="10"/>
  <c r="O5411" i="10" s="1"/>
  <c r="H5360" i="10"/>
  <c r="O5360" i="10" s="1"/>
  <c r="H5392" i="10"/>
  <c r="O5392" i="10" s="1"/>
  <c r="H5350" i="10"/>
  <c r="O5350" i="10" s="1"/>
  <c r="H5382" i="10"/>
  <c r="O5382" i="10" s="1"/>
  <c r="H5359" i="10"/>
  <c r="O5359" i="10" s="1"/>
  <c r="H5391" i="10"/>
  <c r="O5391" i="10" s="1"/>
  <c r="H5348" i="10"/>
  <c r="Q5348" i="10" s="1"/>
  <c r="D9" i="49" s="1"/>
  <c r="H5380" i="10"/>
  <c r="H5349" i="10"/>
  <c r="H5381" i="10"/>
  <c r="O5381" i="10" s="1"/>
  <c r="H5379" i="10"/>
  <c r="O5379" i="10" s="1"/>
  <c r="H5346" i="10"/>
  <c r="O5346" i="10" s="1"/>
  <c r="H5189" i="10"/>
  <c r="O5189" i="10" s="1"/>
  <c r="H5187" i="10"/>
  <c r="O5187" i="10" s="1"/>
  <c r="H5326" i="10"/>
  <c r="O5326" i="10" s="1"/>
  <c r="H5293" i="10"/>
  <c r="O5293" i="10" s="1"/>
  <c r="H5260" i="10"/>
  <c r="O5260" i="10" s="1"/>
  <c r="H5157" i="10"/>
  <c r="O5157" i="10" s="1"/>
  <c r="H5222" i="10"/>
  <c r="O5222" i="10" s="1"/>
  <c r="H5220" i="10"/>
  <c r="O5220" i="10" s="1"/>
  <c r="H5261" i="10"/>
  <c r="O5261" i="10" s="1"/>
  <c r="H5156" i="10"/>
  <c r="O5156" i="10" s="1"/>
  <c r="H5223" i="10"/>
  <c r="O5223" i="10" s="1"/>
  <c r="H5221" i="10"/>
  <c r="O5221" i="10" s="1"/>
  <c r="H5190" i="10"/>
  <c r="O5190" i="10" s="1"/>
  <c r="H5188" i="10"/>
  <c r="O5188" i="10" s="1"/>
  <c r="H5327" i="10"/>
  <c r="O5327" i="10" s="1"/>
  <c r="H5294" i="10"/>
  <c r="O5294" i="10" s="1"/>
  <c r="H5212" i="10"/>
  <c r="O5212" i="10" s="1"/>
  <c r="H5317" i="10"/>
  <c r="O5317" i="10" s="1"/>
  <c r="H5284" i="10"/>
  <c r="O5284" i="10" s="1"/>
  <c r="H5179" i="10"/>
  <c r="O5179" i="10" s="1"/>
  <c r="H5148" i="10"/>
  <c r="O5148" i="10" s="1"/>
  <c r="H5251" i="10"/>
  <c r="O5251" i="10" s="1"/>
  <c r="C13" i="49"/>
  <c r="H5315" i="10"/>
  <c r="C16" i="49"/>
  <c r="H5211" i="10"/>
  <c r="O5211" i="10" s="1"/>
  <c r="D8" i="49"/>
  <c r="H5283" i="10"/>
  <c r="H5178" i="10"/>
  <c r="O5178" i="10" s="1"/>
  <c r="C7" i="49"/>
  <c r="C15" i="49"/>
  <c r="H5250" i="10"/>
  <c r="O5250" i="10" s="1"/>
  <c r="H5147" i="10"/>
  <c r="H5210" i="10"/>
  <c r="O5210" i="10" s="1"/>
  <c r="H5282" i="10"/>
  <c r="O5282" i="10" s="1"/>
  <c r="H5177" i="10"/>
  <c r="H5249" i="10"/>
  <c r="O5249" i="10" s="1"/>
  <c r="H5146" i="10"/>
  <c r="H5316" i="10"/>
  <c r="H5145" i="10"/>
  <c r="H5313" i="10"/>
  <c r="O5313" i="10" s="1"/>
  <c r="H5280" i="10"/>
  <c r="O5280" i="10" s="1"/>
  <c r="H5209" i="10"/>
  <c r="H5314" i="10"/>
  <c r="O5314" i="10" s="1"/>
  <c r="H5281" i="10"/>
  <c r="O5281" i="10" s="1"/>
  <c r="H5176" i="10"/>
  <c r="O5176" i="10" s="1"/>
  <c r="H5248" i="10"/>
  <c r="O5248" i="10" s="1"/>
  <c r="AK1" i="3"/>
  <c r="D6" i="5"/>
  <c r="AH7" i="3"/>
  <c r="J7" i="3"/>
  <c r="R7" i="3"/>
  <c r="A13" i="2"/>
  <c r="A14" i="32"/>
  <c r="AQ2" i="3"/>
  <c r="A13" i="32"/>
  <c r="A12" i="2"/>
  <c r="AO2" i="3"/>
  <c r="A10" i="2"/>
  <c r="A11" i="32"/>
  <c r="A11" i="2"/>
  <c r="A12" i="32"/>
  <c r="A9" i="2"/>
  <c r="A10" i="32"/>
  <c r="C8" i="3"/>
  <c r="F3" i="2"/>
  <c r="G7" i="2"/>
  <c r="H4" i="7"/>
  <c r="E3" i="32"/>
  <c r="AL30" i="16"/>
  <c r="AU180" i="3"/>
  <c r="AU162" i="3"/>
  <c r="AU150" i="3"/>
  <c r="AU165" i="3"/>
  <c r="AU176" i="3"/>
  <c r="AU163" i="3"/>
  <c r="AU169" i="3"/>
  <c r="AU139" i="3"/>
  <c r="AU143" i="3"/>
  <c r="AU208" i="3"/>
  <c r="AU151" i="3"/>
  <c r="G6" i="16"/>
  <c r="AC34" i="16"/>
  <c r="AI32" i="16"/>
  <c r="K32" i="16"/>
  <c r="AB31" i="16"/>
  <c r="AK29" i="16"/>
  <c r="AC28" i="16"/>
  <c r="V27" i="16"/>
  <c r="AL26" i="16"/>
  <c r="AE25" i="16"/>
  <c r="G25" i="16"/>
  <c r="W24" i="16"/>
  <c r="AN23" i="16"/>
  <c r="AF22" i="16"/>
  <c r="AO20" i="16"/>
  <c r="AH19" i="16"/>
  <c r="J19" i="16"/>
  <c r="AI16" i="16"/>
  <c r="K16" i="16"/>
  <c r="AB15" i="16"/>
  <c r="AK13" i="16"/>
  <c r="AC12" i="16"/>
  <c r="V11" i="16"/>
  <c r="AL10" i="16"/>
  <c r="AE9" i="16"/>
  <c r="G9" i="16"/>
  <c r="W8" i="16"/>
  <c r="AO34" i="16"/>
  <c r="AE33" i="16"/>
  <c r="G33" i="16"/>
  <c r="W32" i="16"/>
  <c r="AN31" i="16"/>
  <c r="AF30" i="16"/>
  <c r="AO28" i="16"/>
  <c r="AH27" i="16"/>
  <c r="J27" i="16"/>
  <c r="AI24" i="16"/>
  <c r="K24" i="16"/>
  <c r="AB23" i="16"/>
  <c r="AK21" i="16"/>
  <c r="AC20" i="16"/>
  <c r="V19" i="16"/>
  <c r="AL18" i="16"/>
  <c r="AE17" i="16"/>
  <c r="G17" i="16"/>
  <c r="W16" i="16"/>
  <c r="AN15" i="16"/>
  <c r="AF14" i="16"/>
  <c r="AO12" i="16"/>
  <c r="AH11" i="16"/>
  <c r="J11" i="16"/>
  <c r="AI8" i="16"/>
  <c r="K8" i="16"/>
  <c r="AB7" i="16"/>
  <c r="AK5" i="16"/>
  <c r="AN34" i="16"/>
  <c r="AN32" i="16"/>
  <c r="AO30" i="16"/>
  <c r="AE29" i="16"/>
  <c r="AI27" i="16"/>
  <c r="G27" i="16"/>
  <c r="AK25" i="16"/>
  <c r="K25" i="16"/>
  <c r="AK23" i="16"/>
  <c r="K23" i="16"/>
  <c r="AE20" i="16"/>
  <c r="AF18" i="16"/>
  <c r="G18" i="16"/>
  <c r="V17" i="16"/>
  <c r="AK16" i="16"/>
  <c r="V15" i="16"/>
  <c r="AL14" i="16"/>
  <c r="AB13" i="16"/>
  <c r="AE11" i="16"/>
  <c r="AH9" i="16"/>
  <c r="AI7" i="16"/>
  <c r="J7" i="16"/>
  <c r="W35" i="16"/>
  <c r="AI34" i="16"/>
  <c r="AH32" i="16"/>
  <c r="G32" i="16"/>
  <c r="AK30" i="16"/>
  <c r="K30" i="16"/>
  <c r="AN28" i="16"/>
  <c r="AC27" i="16"/>
  <c r="AF25" i="16"/>
  <c r="AF23" i="16"/>
  <c r="G23" i="16"/>
  <c r="V22" i="16"/>
  <c r="AL21" i="16"/>
  <c r="K21" i="16"/>
  <c r="AO19" i="16"/>
  <c r="AB18" i="16"/>
  <c r="AE16" i="16"/>
  <c r="AH14" i="16"/>
  <c r="V13" i="16"/>
  <c r="AK12" i="16"/>
  <c r="K12" i="16"/>
  <c r="AN10" i="16"/>
  <c r="AB9" i="16"/>
  <c r="AE7" i="16"/>
  <c r="V6" i="16"/>
  <c r="AL5" i="16"/>
  <c r="AU186" i="3"/>
  <c r="V35" i="16"/>
  <c r="AH34" i="16"/>
  <c r="G34" i="16"/>
  <c r="AF32" i="16"/>
  <c r="AI30" i="16"/>
  <c r="J30" i="16"/>
  <c r="W29" i="16"/>
  <c r="AL28" i="16"/>
  <c r="AB27" i="16"/>
  <c r="AO26" i="16"/>
  <c r="AC25" i="16"/>
  <c r="AE23" i="16"/>
  <c r="AI21" i="16"/>
  <c r="J21" i="16"/>
  <c r="W20" i="16"/>
  <c r="AN19" i="16"/>
  <c r="AO17" i="16"/>
  <c r="AC16" i="16"/>
  <c r="AE14" i="16"/>
  <c r="G14" i="16"/>
  <c r="AI12" i="16"/>
  <c r="J12" i="16"/>
  <c r="AK10" i="16"/>
  <c r="K10" i="16"/>
  <c r="AO8" i="16"/>
  <c r="AC7" i="16"/>
  <c r="AI5" i="16"/>
  <c r="K5" i="16"/>
  <c r="AE34" i="16"/>
  <c r="AO33" i="16"/>
  <c r="AC32" i="16"/>
  <c r="AE30" i="16"/>
  <c r="G30" i="16"/>
  <c r="AI28" i="16"/>
  <c r="J28" i="16"/>
  <c r="AK26" i="16"/>
  <c r="K26" i="16"/>
  <c r="AO24" i="16"/>
  <c r="AF21" i="16"/>
  <c r="G21" i="16"/>
  <c r="AK19" i="16"/>
  <c r="V18" i="16"/>
  <c r="AL17" i="16"/>
  <c r="AL15" i="16"/>
  <c r="AB14" i="16"/>
  <c r="AF12" i="16"/>
  <c r="G12" i="16"/>
  <c r="AH10" i="16"/>
  <c r="W9" i="16"/>
  <c r="AL8" i="16"/>
  <c r="J8" i="16"/>
  <c r="AO6" i="16"/>
  <c r="AF5" i="16"/>
  <c r="AB34" i="16"/>
  <c r="AN33" i="16"/>
  <c r="AB32" i="16"/>
  <c r="AO31" i="16"/>
  <c r="AC30" i="16"/>
  <c r="AH28" i="16"/>
  <c r="W27" i="16"/>
  <c r="AI26" i="16"/>
  <c r="J26" i="16"/>
  <c r="AN24" i="16"/>
  <c r="AO22" i="16"/>
  <c r="AE21" i="16"/>
  <c r="AI19" i="16"/>
  <c r="G19" i="16"/>
  <c r="AK17" i="16"/>
  <c r="K17" i="16"/>
  <c r="AK15" i="16"/>
  <c r="K15" i="16"/>
  <c r="AE12" i="16"/>
  <c r="AF10" i="16"/>
  <c r="G10" i="16"/>
  <c r="V9" i="16"/>
  <c r="AK8" i="16"/>
  <c r="W7" i="16"/>
  <c r="AL33" i="16"/>
  <c r="AL31" i="16"/>
  <c r="AB30" i="16"/>
  <c r="AF28" i="16"/>
  <c r="G28" i="16"/>
  <c r="AH26" i="16"/>
  <c r="W25" i="16"/>
  <c r="AL24" i="16"/>
  <c r="J24" i="16"/>
  <c r="W23" i="16"/>
  <c r="AN22" i="16"/>
  <c r="AC21" i="16"/>
  <c r="AF19" i="16"/>
  <c r="AI17" i="16"/>
  <c r="J17" i="16"/>
  <c r="V16" i="16"/>
  <c r="AI15" i="16"/>
  <c r="J15" i="16"/>
  <c r="AO13" i="16"/>
  <c r="AB12" i="16"/>
  <c r="AE10" i="16"/>
  <c r="AH8" i="16"/>
  <c r="G8" i="16"/>
  <c r="V7" i="16"/>
  <c r="AL6" i="16"/>
  <c r="AC5" i="16"/>
  <c r="W34" i="16"/>
  <c r="AK33" i="16"/>
  <c r="K33" i="16"/>
  <c r="AK31" i="16"/>
  <c r="K31" i="16"/>
  <c r="AE28" i="16"/>
  <c r="AF26" i="16"/>
  <c r="G26" i="16"/>
  <c r="V25" i="16"/>
  <c r="AK24" i="16"/>
  <c r="V23" i="16"/>
  <c r="AL22" i="16"/>
  <c r="AB21" i="16"/>
  <c r="AE19" i="16"/>
  <c r="AH17" i="16"/>
  <c r="AH15" i="16"/>
  <c r="W14" i="16"/>
  <c r="AN13" i="16"/>
  <c r="AC10" i="16"/>
  <c r="AF8" i="16"/>
  <c r="AK6" i="16"/>
  <c r="AB5" i="16"/>
  <c r="V34" i="16"/>
  <c r="AI33" i="16"/>
  <c r="J33" i="16"/>
  <c r="V32" i="16"/>
  <c r="AI31" i="16"/>
  <c r="J31" i="16"/>
  <c r="AO29" i="16"/>
  <c r="AB28" i="16"/>
  <c r="AE26" i="16"/>
  <c r="AH24" i="16"/>
  <c r="G24" i="16"/>
  <c r="AK22" i="16"/>
  <c r="K22" i="16"/>
  <c r="AN20" i="16"/>
  <c r="AC19" i="16"/>
  <c r="AF17" i="16"/>
  <c r="AF15" i="16"/>
  <c r="G15" i="16"/>
  <c r="V14" i="16"/>
  <c r="AL13" i="16"/>
  <c r="K13" i="16"/>
  <c r="AO11" i="16"/>
  <c r="AB10" i="16"/>
  <c r="AE8" i="16"/>
  <c r="AI6" i="16"/>
  <c r="V33" i="16"/>
  <c r="V31" i="16"/>
  <c r="V30" i="16"/>
  <c r="AC29" i="16"/>
  <c r="AK28" i="16"/>
  <c r="AO27" i="16"/>
  <c r="J22" i="16"/>
  <c r="AC18" i="16"/>
  <c r="AB17" i="16"/>
  <c r="AL16" i="16"/>
  <c r="AO15" i="16"/>
  <c r="AO14" i="16"/>
  <c r="G13" i="16"/>
  <c r="V8" i="16"/>
  <c r="AF7" i="16"/>
  <c r="AF6" i="16"/>
  <c r="AB29" i="16"/>
  <c r="AN27" i="16"/>
  <c r="W18" i="16"/>
  <c r="AH16" i="16"/>
  <c r="AE15" i="16"/>
  <c r="AN14" i="16"/>
  <c r="AI13" i="16"/>
  <c r="K11" i="16"/>
  <c r="AE6" i="16"/>
  <c r="J5" i="16"/>
  <c r="V29" i="16"/>
  <c r="AL27" i="16"/>
  <c r="AN26" i="16"/>
  <c r="AO25" i="16"/>
  <c r="G22" i="16"/>
  <c r="AF16" i="16"/>
  <c r="AC15" i="16"/>
  <c r="AK14" i="16"/>
  <c r="AH13" i="16"/>
  <c r="J10" i="16"/>
  <c r="AC6" i="16"/>
  <c r="W28" i="16"/>
  <c r="AK27" i="16"/>
  <c r="AC26" i="16"/>
  <c r="AN25" i="16"/>
  <c r="AF24" i="16"/>
  <c r="AO23" i="16"/>
  <c r="AI22" i="16"/>
  <c r="K20" i="16"/>
  <c r="W17" i="16"/>
  <c r="AB16" i="16"/>
  <c r="AI14" i="16"/>
  <c r="AF13" i="16"/>
  <c r="AN11" i="16"/>
  <c r="G11" i="16"/>
  <c r="AB6" i="16"/>
  <c r="AO5" i="16"/>
  <c r="G5" i="16"/>
  <c r="V28" i="16"/>
  <c r="AF27" i="16"/>
  <c r="AB26" i="16"/>
  <c r="AL25" i="16"/>
  <c r="AE24" i="16"/>
  <c r="AL23" i="16"/>
  <c r="AH22" i="16"/>
  <c r="J20" i="16"/>
  <c r="AC14" i="16"/>
  <c r="AE13" i="16"/>
  <c r="AN12" i="16"/>
  <c r="AL11" i="16"/>
  <c r="AN5" i="16"/>
  <c r="AU159" i="3"/>
  <c r="J32" i="16"/>
  <c r="AE27" i="16"/>
  <c r="AI25" i="16"/>
  <c r="AC24" i="16"/>
  <c r="AI23" i="16"/>
  <c r="AE22" i="16"/>
  <c r="AL20" i="16"/>
  <c r="K19" i="16"/>
  <c r="W15" i="16"/>
  <c r="AC13" i="16"/>
  <c r="AL12" i="16"/>
  <c r="AK11" i="16"/>
  <c r="K9" i="16"/>
  <c r="W6" i="16"/>
  <c r="AH5" i="16"/>
  <c r="AU185" i="3"/>
  <c r="AU178" i="3"/>
  <c r="AU145" i="3"/>
  <c r="AU171" i="3"/>
  <c r="K34" i="16"/>
  <c r="W26" i="16"/>
  <c r="AH25" i="16"/>
  <c r="AB24" i="16"/>
  <c r="AH23" i="16"/>
  <c r="AC22" i="16"/>
  <c r="AO21" i="16"/>
  <c r="AK20" i="16"/>
  <c r="G20" i="16"/>
  <c r="AH12" i="16"/>
  <c r="AI11" i="16"/>
  <c r="J9" i="16"/>
  <c r="AE5" i="16"/>
  <c r="J34" i="16"/>
  <c r="V26" i="16"/>
  <c r="AB25" i="16"/>
  <c r="AC23" i="16"/>
  <c r="AB22" i="16"/>
  <c r="AN21" i="16"/>
  <c r="AI20" i="16"/>
  <c r="W13" i="16"/>
  <c r="W12" i="16"/>
  <c r="AF11" i="16"/>
  <c r="AO10" i="16"/>
  <c r="AO9" i="16"/>
  <c r="K35" i="16"/>
  <c r="G31" i="16"/>
  <c r="V24" i="16"/>
  <c r="AH21" i="16"/>
  <c r="AH20" i="16"/>
  <c r="K18" i="16"/>
  <c r="V12" i="16"/>
  <c r="AC11" i="16"/>
  <c r="AI10" i="16"/>
  <c r="AN9" i="16"/>
  <c r="K7" i="16"/>
  <c r="J35" i="16"/>
  <c r="K29" i="16"/>
  <c r="W22" i="16"/>
  <c r="W21" i="16"/>
  <c r="AF20" i="16"/>
  <c r="J18" i="16"/>
  <c r="AB11" i="16"/>
  <c r="AL9" i="16"/>
  <c r="AH33" i="16"/>
  <c r="AH31" i="16"/>
  <c r="J29" i="16"/>
  <c r="V21" i="16"/>
  <c r="AB20" i="16"/>
  <c r="AL19" i="16"/>
  <c r="AO18" i="16"/>
  <c r="J16" i="16"/>
  <c r="W11" i="16"/>
  <c r="W10" i="16"/>
  <c r="AK9" i="16"/>
  <c r="G7" i="16"/>
  <c r="AK34" i="16"/>
  <c r="AE32" i="16"/>
  <c r="AH30" i="16"/>
  <c r="AH29" i="16"/>
  <c r="J25" i="16"/>
  <c r="J23" i="16"/>
  <c r="W19" i="16"/>
  <c r="AH18" i="16"/>
  <c r="AN17" i="16"/>
  <c r="AO16" i="16"/>
  <c r="J13" i="16"/>
  <c r="AK7" i="16"/>
  <c r="AN6" i="16"/>
  <c r="AF31" i="16"/>
  <c r="W30" i="16"/>
  <c r="K28" i="16"/>
  <c r="AE31" i="16"/>
  <c r="AU189" i="3"/>
  <c r="AU179" i="3"/>
  <c r="AU141" i="3"/>
  <c r="AU196" i="3"/>
  <c r="AO32" i="16"/>
  <c r="W31" i="16"/>
  <c r="AC17" i="16"/>
  <c r="AU144" i="3"/>
  <c r="AU137" i="3"/>
  <c r="AL32" i="16"/>
  <c r="AO7" i="16"/>
  <c r="AF33" i="16"/>
  <c r="AK32" i="16"/>
  <c r="AN18" i="16"/>
  <c r="AN7" i="16"/>
  <c r="AU190" i="3"/>
  <c r="AC33" i="16"/>
  <c r="G29" i="16"/>
  <c r="AK18" i="16"/>
  <c r="G16" i="16"/>
  <c r="AN8" i="16"/>
  <c r="AL7" i="16"/>
  <c r="AU147" i="3"/>
  <c r="AB33" i="16"/>
  <c r="AI18" i="16"/>
  <c r="AC8" i="16"/>
  <c r="AH7" i="16"/>
  <c r="W33" i="16"/>
  <c r="AB19" i="16"/>
  <c r="AE18" i="16"/>
  <c r="AB8" i="16"/>
  <c r="G35" i="16"/>
  <c r="AI9" i="16"/>
  <c r="K6" i="16"/>
  <c r="AU218" i="3"/>
  <c r="AU154" i="3"/>
  <c r="AU153" i="3"/>
  <c r="AU173" i="3"/>
  <c r="K14" i="16"/>
  <c r="AF9" i="16"/>
  <c r="J6" i="16"/>
  <c r="AU191" i="3"/>
  <c r="AL34" i="16"/>
  <c r="AN29" i="16"/>
  <c r="K27" i="16"/>
  <c r="J14" i="16"/>
  <c r="AC9" i="16"/>
  <c r="AU152" i="3"/>
  <c r="AU182" i="3"/>
  <c r="AU203" i="3"/>
  <c r="AU164" i="3"/>
  <c r="AU155" i="3"/>
  <c r="V10" i="16"/>
  <c r="AN30" i="16"/>
  <c r="AU174" i="3"/>
  <c r="AU156" i="3"/>
  <c r="AU138" i="3"/>
  <c r="AU170" i="3"/>
  <c r="AU149" i="3"/>
  <c r="AF29" i="16"/>
  <c r="AI29" i="16"/>
  <c r="AU187" i="3"/>
  <c r="AU157" i="3"/>
  <c r="AL29" i="16"/>
  <c r="AU135" i="3"/>
  <c r="AU136" i="3"/>
  <c r="AU142" i="3"/>
  <c r="AU133" i="3"/>
  <c r="AU134" i="3"/>
  <c r="AU168" i="3"/>
  <c r="AU183" i="3"/>
  <c r="V20" i="16"/>
  <c r="AU131" i="3"/>
  <c r="AU132" i="3"/>
  <c r="AU211" i="3"/>
  <c r="AU188" i="3"/>
  <c r="AU158" i="3"/>
  <c r="AH6" i="16"/>
  <c r="AU166" i="3"/>
  <c r="AU167" i="3"/>
  <c r="AU160" i="3"/>
  <c r="AF34" i="16"/>
  <c r="AU197" i="3"/>
  <c r="AU175" i="3"/>
  <c r="AU194" i="3"/>
  <c r="AU195" i="3"/>
  <c r="AU172" i="3"/>
  <c r="AU146" i="3"/>
  <c r="AU148" i="3"/>
  <c r="AU184" i="3"/>
  <c r="AC31" i="16"/>
  <c r="AU192" i="3"/>
  <c r="AU193" i="3"/>
  <c r="AU181" i="3"/>
  <c r="AU7" i="3"/>
  <c r="AU177" i="3"/>
  <c r="AN16" i="16"/>
  <c r="AU140" i="3"/>
  <c r="F8" i="32"/>
  <c r="G93" i="7" l="1"/>
  <c r="G94" i="7" s="1"/>
  <c r="H7" i="7"/>
  <c r="AK8" i="3"/>
  <c r="AI8" i="3"/>
  <c r="C17" i="49"/>
  <c r="C18" i="49"/>
  <c r="D7" i="49"/>
  <c r="D157" i="49" s="1"/>
  <c r="C9" i="49"/>
  <c r="Q5852" i="10"/>
  <c r="Y32" i="16"/>
  <c r="Z32" i="16"/>
  <c r="AF45" i="8"/>
  <c r="AL1" i="3"/>
  <c r="AM1" i="3" s="1"/>
  <c r="AN1" i="3" s="1"/>
  <c r="AO1" i="3" s="1"/>
  <c r="AP1" i="3" s="1"/>
  <c r="AQ1" i="3" s="1"/>
  <c r="AR1" i="3" s="1"/>
  <c r="AS1" i="3" s="1"/>
  <c r="AT1" i="3" s="1"/>
  <c r="AU1" i="3" s="1"/>
  <c r="AV1" i="3" s="1"/>
  <c r="AW1" i="3" s="1"/>
  <c r="A71" i="32" s="1"/>
  <c r="A53" i="32"/>
  <c r="AG36" i="8"/>
  <c r="O39" i="8"/>
  <c r="S39" i="8"/>
  <c r="AH8" i="3"/>
  <c r="R8" i="3"/>
  <c r="J8" i="3"/>
  <c r="A15" i="2"/>
  <c r="A16" i="32"/>
  <c r="A24" i="32"/>
  <c r="AU161" i="3"/>
  <c r="AA36" i="8"/>
  <c r="AA41" i="8" s="1"/>
  <c r="AC36" i="8"/>
  <c r="C9" i="3"/>
  <c r="AU8" i="3"/>
  <c r="A15" i="32"/>
  <c r="A14" i="2"/>
  <c r="H7" i="2"/>
  <c r="G3" i="2"/>
  <c r="I4" i="7"/>
  <c r="D36" i="8"/>
  <c r="AS36" i="8"/>
  <c r="AM36" i="8"/>
  <c r="AM41" i="8" s="1"/>
  <c r="AC36" i="16"/>
  <c r="AK36" i="16"/>
  <c r="AK37" i="16" s="1"/>
  <c r="C36" i="8"/>
  <c r="Q36" i="8"/>
  <c r="AE36" i="8"/>
  <c r="AE41" i="8" s="1"/>
  <c r="AN36" i="16"/>
  <c r="AN37" i="16" s="1"/>
  <c r="M36" i="8"/>
  <c r="AY36" i="8"/>
  <c r="AY41" i="8" s="1"/>
  <c r="AZ36" i="8"/>
  <c r="BA36" i="8"/>
  <c r="AH36" i="16"/>
  <c r="AH37" i="16" s="1"/>
  <c r="AI41" i="8"/>
  <c r="X36" i="8"/>
  <c r="AO36" i="16"/>
  <c r="H36" i="8"/>
  <c r="AF36" i="8"/>
  <c r="V36" i="16"/>
  <c r="V37" i="16" s="1"/>
  <c r="AR36" i="8"/>
  <c r="AE36" i="16"/>
  <c r="AE37" i="16" s="1"/>
  <c r="L36" i="8"/>
  <c r="AB36" i="16"/>
  <c r="AB37" i="16" s="1"/>
  <c r="AO36" i="8"/>
  <c r="K36" i="16"/>
  <c r="AL36" i="16"/>
  <c r="J36" i="16"/>
  <c r="I40" i="16" s="1"/>
  <c r="U36" i="8"/>
  <c r="AN36" i="8"/>
  <c r="AF36" i="16"/>
  <c r="AI36" i="16"/>
  <c r="E36" i="8"/>
  <c r="AW36" i="8"/>
  <c r="Y36" i="8"/>
  <c r="G36" i="16"/>
  <c r="F40" i="16" s="1"/>
  <c r="AQ36" i="8"/>
  <c r="AQ41" i="8" s="1"/>
  <c r="P36" i="8"/>
  <c r="AU36" i="8"/>
  <c r="AU41" i="8" s="1"/>
  <c r="AB36" i="8"/>
  <c r="AV36" i="8"/>
  <c r="I36" i="8"/>
  <c r="T36" i="8"/>
  <c r="G36" i="8"/>
  <c r="AU6" i="3"/>
  <c r="S36" i="8"/>
  <c r="S41" i="8" s="1"/>
  <c r="O36" i="8"/>
  <c r="L47" i="8" s="1"/>
  <c r="K36" i="8"/>
  <c r="W36" i="8"/>
  <c r="AU130" i="3"/>
  <c r="F3" i="32"/>
  <c r="G8" i="32"/>
  <c r="H93" i="7" l="1"/>
  <c r="H94" i="7" s="1"/>
  <c r="I7" i="7"/>
  <c r="AK9" i="3"/>
  <c r="AI9" i="3"/>
  <c r="C157" i="49"/>
  <c r="AX1" i="3"/>
  <c r="AY1" i="3" s="1"/>
  <c r="AZ1" i="3" s="1"/>
  <c r="BA1" i="3" s="1"/>
  <c r="BB1" i="3" s="1"/>
  <c r="BC1" i="3" s="1"/>
  <c r="BD1" i="3" s="1"/>
  <c r="BE1" i="3" s="1"/>
  <c r="BF1" i="3" s="1"/>
  <c r="BG1" i="3" s="1"/>
  <c r="BH1" i="3" s="1"/>
  <c r="BI1" i="3" s="1"/>
  <c r="AH9" i="3"/>
  <c r="R9" i="3"/>
  <c r="J9" i="3"/>
  <c r="A25" i="2"/>
  <c r="A26" i="32"/>
  <c r="A25" i="32"/>
  <c r="AU9" i="3"/>
  <c r="A19" i="32"/>
  <c r="A18" i="2"/>
  <c r="C10" i="3"/>
  <c r="W41" i="8"/>
  <c r="I7" i="2"/>
  <c r="H3" i="2"/>
  <c r="J4" i="7"/>
  <c r="C38" i="8"/>
  <c r="D44" i="8" s="1"/>
  <c r="AV5" i="3" s="1"/>
  <c r="AV6" i="3" s="1"/>
  <c r="AV7" i="3" s="1"/>
  <c r="AV8" i="3" s="1"/>
  <c r="C44" i="8"/>
  <c r="AU5" i="3"/>
  <c r="C41" i="8"/>
  <c r="K41" i="8"/>
  <c r="K44" i="8"/>
  <c r="O44" i="8"/>
  <c r="O41" i="8"/>
  <c r="G41" i="8"/>
  <c r="G44" i="8"/>
  <c r="G3" i="32"/>
  <c r="H8" i="32"/>
  <c r="I93" i="7" l="1"/>
  <c r="I94" i="7" s="1"/>
  <c r="J7" i="7"/>
  <c r="AK10" i="3"/>
  <c r="AI10" i="3"/>
  <c r="J10" i="3"/>
  <c r="R10" i="3"/>
  <c r="AH10" i="3"/>
  <c r="A47" i="32"/>
  <c r="C11" i="3"/>
  <c r="AU10" i="3"/>
  <c r="A20" i="32"/>
  <c r="A19" i="2"/>
  <c r="AV9" i="3"/>
  <c r="J7" i="2"/>
  <c r="I3" i="2"/>
  <c r="K4" i="7"/>
  <c r="G38" i="8"/>
  <c r="K38" i="8" s="1"/>
  <c r="K40" i="8" s="1"/>
  <c r="H3" i="32"/>
  <c r="I8" i="32"/>
  <c r="J93" i="7" l="1"/>
  <c r="J94" i="7" s="1"/>
  <c r="K7" i="7"/>
  <c r="L4" i="7"/>
  <c r="AK11" i="3"/>
  <c r="AI11" i="3"/>
  <c r="AH11" i="3"/>
  <c r="R11" i="3"/>
  <c r="J11" i="3"/>
  <c r="AV10" i="3"/>
  <c r="A21" i="32"/>
  <c r="A20" i="2"/>
  <c r="C12" i="3"/>
  <c r="AU11" i="3"/>
  <c r="K7" i="2"/>
  <c r="J3" i="2"/>
  <c r="O38" i="8"/>
  <c r="S38" i="8" s="1"/>
  <c r="I3" i="32"/>
  <c r="J8" i="32"/>
  <c r="K93" i="7" l="1"/>
  <c r="K94" i="7" s="1"/>
  <c r="M4" i="7"/>
  <c r="L7" i="7"/>
  <c r="AK12" i="3"/>
  <c r="AI12" i="3"/>
  <c r="AH12" i="3"/>
  <c r="J12" i="3"/>
  <c r="R12" i="3"/>
  <c r="A48" i="2"/>
  <c r="A50" i="32"/>
  <c r="AV11" i="3"/>
  <c r="C13" i="3"/>
  <c r="AU12" i="3"/>
  <c r="A22" i="32"/>
  <c r="A21" i="2"/>
  <c r="W38" i="8"/>
  <c r="AA38" i="8" s="1"/>
  <c r="L7" i="2"/>
  <c r="K3" i="2"/>
  <c r="S40" i="8"/>
  <c r="J3" i="32"/>
  <c r="K8" i="32"/>
  <c r="AE38" i="8" l="1"/>
  <c r="AI38" i="8" s="1"/>
  <c r="L93" i="7"/>
  <c r="L94" i="7" s="1"/>
  <c r="M7" i="7"/>
  <c r="AK13" i="3"/>
  <c r="AI13" i="3"/>
  <c r="J13" i="3"/>
  <c r="R13" i="3"/>
  <c r="AH13" i="3"/>
  <c r="A71" i="2"/>
  <c r="AV12" i="3"/>
  <c r="C14" i="3"/>
  <c r="AU13" i="3"/>
  <c r="A23" i="32"/>
  <c r="A22" i="2"/>
  <c r="W40" i="8"/>
  <c r="AA40" i="8"/>
  <c r="L3" i="2"/>
  <c r="M7" i="2"/>
  <c r="K3" i="32"/>
  <c r="L8" i="32"/>
  <c r="M93" i="7" l="1"/>
  <c r="M94" i="7" s="1"/>
  <c r="AK14" i="3"/>
  <c r="AI14" i="3"/>
  <c r="AI40" i="8"/>
  <c r="AE40" i="8"/>
  <c r="AH14" i="3"/>
  <c r="R14" i="3"/>
  <c r="J14" i="3"/>
  <c r="A72" i="2"/>
  <c r="C15" i="3"/>
  <c r="AU14" i="3"/>
  <c r="AV13" i="3"/>
  <c r="A23" i="2"/>
  <c r="M3" i="2"/>
  <c r="N7" i="2"/>
  <c r="L3" i="32"/>
  <c r="M8" i="32"/>
  <c r="N8" i="32" s="1"/>
  <c r="AK15" i="3" l="1"/>
  <c r="AI15" i="3"/>
  <c r="AM38" i="8"/>
  <c r="AM40" i="8" s="1"/>
  <c r="AH15" i="3"/>
  <c r="R15" i="3"/>
  <c r="J15" i="3"/>
  <c r="A73" i="2"/>
  <c r="AV14" i="3"/>
  <c r="A24" i="2"/>
  <c r="C16" i="3"/>
  <c r="AU15" i="3"/>
  <c r="N3" i="2"/>
  <c r="O7" i="2"/>
  <c r="M3" i="32"/>
  <c r="AK16" i="3" l="1"/>
  <c r="AI16" i="3"/>
  <c r="AQ38" i="8"/>
  <c r="AQ40" i="8" s="1"/>
  <c r="AH16" i="3"/>
  <c r="J16" i="3"/>
  <c r="R16" i="3"/>
  <c r="AV15" i="3"/>
  <c r="A28" i="2"/>
  <c r="A29" i="32"/>
  <c r="C17" i="3"/>
  <c r="AU16" i="3"/>
  <c r="O3" i="2"/>
  <c r="P7" i="2"/>
  <c r="N3" i="32"/>
  <c r="AK17" i="3" l="1"/>
  <c r="AI17" i="3"/>
  <c r="AU38" i="8"/>
  <c r="AY38" i="8" s="1"/>
  <c r="AY40" i="8" s="1"/>
  <c r="AH17" i="3"/>
  <c r="R17" i="3"/>
  <c r="J17" i="3"/>
  <c r="AV16" i="3"/>
  <c r="A29" i="2"/>
  <c r="A30" i="32"/>
  <c r="C18" i="3"/>
  <c r="AU17" i="3"/>
  <c r="Q7" i="2"/>
  <c r="P3" i="2"/>
  <c r="AK18" i="3" l="1"/>
  <c r="AI18" i="3"/>
  <c r="AU40" i="8"/>
  <c r="AH18" i="3"/>
  <c r="J18" i="3"/>
  <c r="R18" i="3"/>
  <c r="AV17" i="3"/>
  <c r="C19" i="3"/>
  <c r="AU18" i="3"/>
  <c r="A31" i="32"/>
  <c r="Y31" i="32" s="1"/>
  <c r="A30" i="2"/>
  <c r="AL30" i="2" s="1"/>
  <c r="AT30" i="2" s="1"/>
  <c r="R7" i="2"/>
  <c r="Q3" i="2"/>
  <c r="AK19" i="3" l="1"/>
  <c r="AI19" i="3"/>
  <c r="R19" i="3"/>
  <c r="J19" i="3"/>
  <c r="AH19" i="3"/>
  <c r="AV18" i="3"/>
  <c r="A32" i="32"/>
  <c r="Y32" i="32" s="1"/>
  <c r="A31" i="2"/>
  <c r="AL31" i="2" s="1"/>
  <c r="AT31" i="2" s="1"/>
  <c r="C20" i="3"/>
  <c r="AU19" i="3"/>
  <c r="S7" i="2"/>
  <c r="R3" i="2"/>
  <c r="AK20" i="3" l="1"/>
  <c r="AI20" i="3"/>
  <c r="AH20" i="3"/>
  <c r="J20" i="3"/>
  <c r="R20" i="3"/>
  <c r="AV19" i="3"/>
  <c r="A33" i="32"/>
  <c r="Y33" i="32" s="1"/>
  <c r="A32" i="2"/>
  <c r="AL32" i="2" s="1"/>
  <c r="AT32" i="2" s="1"/>
  <c r="C21" i="3"/>
  <c r="AU20" i="3"/>
  <c r="T7" i="2"/>
  <c r="S3" i="2"/>
  <c r="AK21" i="3" l="1"/>
  <c r="AI21" i="3"/>
  <c r="AH21" i="3"/>
  <c r="R21" i="3"/>
  <c r="J21" i="3"/>
  <c r="AV20" i="3"/>
  <c r="A37" i="2"/>
  <c r="AL37" i="2" s="1"/>
  <c r="AP37" i="2" s="1"/>
  <c r="A38" i="32"/>
  <c r="C22" i="3"/>
  <c r="AU21" i="3"/>
  <c r="A33" i="2"/>
  <c r="AL33" i="2" s="1"/>
  <c r="A34" i="32"/>
  <c r="U7" i="2"/>
  <c r="T3" i="2"/>
  <c r="AK22" i="3" l="1"/>
  <c r="AI22" i="3"/>
  <c r="AH22" i="3"/>
  <c r="R22" i="3"/>
  <c r="J22" i="3"/>
  <c r="Q38" i="32"/>
  <c r="U38" i="32" s="1"/>
  <c r="AV21" i="3"/>
  <c r="A75" i="32"/>
  <c r="A39" i="2"/>
  <c r="A40" i="32"/>
  <c r="C23" i="3"/>
  <c r="AU22" i="3"/>
  <c r="V7" i="2"/>
  <c r="U3" i="2"/>
  <c r="AK23" i="3" l="1"/>
  <c r="AI23" i="3"/>
  <c r="AH23" i="3"/>
  <c r="J23" i="3"/>
  <c r="R23" i="3"/>
  <c r="AV22" i="3"/>
  <c r="A76" i="32"/>
  <c r="C24" i="3"/>
  <c r="AU23" i="3"/>
  <c r="A40" i="2"/>
  <c r="A41" i="32"/>
  <c r="W7" i="2"/>
  <c r="V3" i="2"/>
  <c r="AK24" i="3" l="1"/>
  <c r="AI24" i="3"/>
  <c r="AV23" i="3"/>
  <c r="AH24" i="3"/>
  <c r="R24" i="3"/>
  <c r="J24" i="3"/>
  <c r="A77" i="32"/>
  <c r="C25" i="3"/>
  <c r="AU24" i="3"/>
  <c r="A42" i="32"/>
  <c r="A41" i="2"/>
  <c r="X7" i="2"/>
  <c r="W3" i="2"/>
  <c r="AK25" i="3" l="1"/>
  <c r="AI25" i="3"/>
  <c r="AV24" i="3"/>
  <c r="AH25" i="3"/>
  <c r="J25" i="3"/>
  <c r="R25" i="3"/>
  <c r="A73" i="32"/>
  <c r="C26" i="3"/>
  <c r="AU25" i="3"/>
  <c r="A43" i="32"/>
  <c r="A42" i="2"/>
  <c r="Y7" i="2"/>
  <c r="X3" i="2"/>
  <c r="AK26" i="3" l="1"/>
  <c r="AI26" i="3"/>
  <c r="AV25" i="3"/>
  <c r="AH26" i="3"/>
  <c r="J26" i="3"/>
  <c r="R26" i="3"/>
  <c r="A74" i="32"/>
  <c r="A44" i="32"/>
  <c r="A43" i="2"/>
  <c r="C27" i="3"/>
  <c r="AU26" i="3"/>
  <c r="Z7" i="2"/>
  <c r="Y3" i="2"/>
  <c r="AK27" i="3" l="1"/>
  <c r="AI27" i="3"/>
  <c r="AV26" i="3"/>
  <c r="AH27" i="3"/>
  <c r="J27" i="3"/>
  <c r="R27" i="3"/>
  <c r="C28" i="3"/>
  <c r="AU27" i="3"/>
  <c r="A46" i="32"/>
  <c r="A44" i="2"/>
  <c r="AA7" i="2"/>
  <c r="Z3" i="2"/>
  <c r="AK28" i="3" l="1"/>
  <c r="AI28" i="3"/>
  <c r="AV27" i="3"/>
  <c r="J28" i="3"/>
  <c r="R28" i="3"/>
  <c r="AH28" i="3"/>
  <c r="A45" i="2"/>
  <c r="AL45" i="2" s="1"/>
  <c r="C29" i="3"/>
  <c r="AU28" i="3"/>
  <c r="AB7" i="2"/>
  <c r="AA3" i="2"/>
  <c r="AV28" i="3" l="1"/>
  <c r="AK29" i="3"/>
  <c r="AI29" i="3"/>
  <c r="AH29" i="3"/>
  <c r="J29" i="3"/>
  <c r="R29" i="3"/>
  <c r="AC7" i="2"/>
  <c r="A49" i="2"/>
  <c r="A51" i="32"/>
  <c r="C30" i="3"/>
  <c r="AU29" i="3"/>
  <c r="AV29" i="3" s="1"/>
  <c r="AB3" i="2"/>
  <c r="AK30" i="3" l="1"/>
  <c r="AI30" i="3"/>
  <c r="AH30" i="3"/>
  <c r="J30" i="3"/>
  <c r="R30" i="3"/>
  <c r="AD7" i="2"/>
  <c r="C31" i="3"/>
  <c r="AU30" i="3"/>
  <c r="AV30" i="3" s="1"/>
  <c r="A50" i="2"/>
  <c r="AL50" i="2" s="1"/>
  <c r="AP50" i="2" s="1"/>
  <c r="A52" i="32"/>
  <c r="Q52" i="32" s="1"/>
  <c r="U52" i="32" s="1"/>
  <c r="AC3" i="2"/>
  <c r="E9" i="11"/>
  <c r="E29" i="11"/>
  <c r="D14" i="11"/>
  <c r="D35" i="11"/>
  <c r="E8" i="11"/>
  <c r="E13" i="11"/>
  <c r="D27" i="11"/>
  <c r="E34" i="11"/>
  <c r="D15" i="11"/>
  <c r="D9" i="11"/>
  <c r="E23" i="11"/>
  <c r="E7" i="11"/>
  <c r="D21" i="11"/>
  <c r="E17" i="11"/>
  <c r="E14" i="11"/>
  <c r="D16" i="11"/>
  <c r="D11" i="11"/>
  <c r="D23" i="11"/>
  <c r="D22" i="11"/>
  <c r="E20" i="11"/>
  <c r="E15" i="11"/>
  <c r="E27" i="11"/>
  <c r="D26" i="11"/>
  <c r="E21" i="11"/>
  <c r="E35" i="11"/>
  <c r="E36" i="11"/>
  <c r="D10" i="11"/>
  <c r="D28" i="11"/>
  <c r="E11" i="11"/>
  <c r="D18" i="11"/>
  <c r="E33" i="11"/>
  <c r="D19" i="11"/>
  <c r="E26" i="11"/>
  <c r="D30" i="11"/>
  <c r="D12" i="11"/>
  <c r="E10" i="11"/>
  <c r="D6" i="11"/>
  <c r="E22" i="11"/>
  <c r="E18" i="11"/>
  <c r="E19" i="11"/>
  <c r="D29" i="11"/>
  <c r="D31" i="11"/>
  <c r="D8" i="11"/>
  <c r="D25" i="11"/>
  <c r="E6" i="11"/>
  <c r="E32" i="11"/>
  <c r="E24" i="11"/>
  <c r="D13" i="11"/>
  <c r="E30" i="11"/>
  <c r="D17" i="11"/>
  <c r="E12" i="11"/>
  <c r="E31" i="11"/>
  <c r="E28" i="11"/>
  <c r="D34" i="11"/>
  <c r="E25" i="11"/>
  <c r="D20" i="11"/>
  <c r="D33" i="11"/>
  <c r="D7" i="11"/>
  <c r="D24" i="11"/>
  <c r="D36" i="11"/>
  <c r="D32" i="11"/>
  <c r="E16" i="11"/>
  <c r="AK31" i="3" l="1"/>
  <c r="AI31" i="3"/>
  <c r="AH31" i="3"/>
  <c r="J31" i="3"/>
  <c r="R31" i="3"/>
  <c r="A51" i="2"/>
  <c r="C32" i="3"/>
  <c r="AU31" i="3"/>
  <c r="AV31" i="3" s="1"/>
  <c r="AD3" i="2"/>
  <c r="AE7" i="2"/>
  <c r="K19" i="11"/>
  <c r="AK32" i="3" l="1"/>
  <c r="AI32" i="3"/>
  <c r="AH32" i="3"/>
  <c r="R32" i="3"/>
  <c r="J32" i="3"/>
  <c r="AH5" i="3"/>
  <c r="C33" i="3"/>
  <c r="AU32" i="3"/>
  <c r="AV32" i="3" s="1"/>
  <c r="A53" i="2"/>
  <c r="AL53" i="2" s="1"/>
  <c r="AP53" i="2" s="1"/>
  <c r="A55" i="32"/>
  <c r="Q55" i="32" s="1"/>
  <c r="U55" i="32" s="1"/>
  <c r="AE3" i="2"/>
  <c r="AF7" i="2"/>
  <c r="AK33" i="3" l="1"/>
  <c r="AI33" i="3"/>
  <c r="AH33" i="3"/>
  <c r="R33" i="3"/>
  <c r="J33" i="3"/>
  <c r="C34" i="3"/>
  <c r="AU33" i="3"/>
  <c r="AV33" i="3" s="1"/>
  <c r="A56" i="32"/>
  <c r="A54" i="2"/>
  <c r="AG7" i="2"/>
  <c r="AF3" i="2"/>
  <c r="AK34" i="3" l="1"/>
  <c r="AI34" i="3"/>
  <c r="AH34" i="3"/>
  <c r="J34" i="3"/>
  <c r="R34" i="3"/>
  <c r="A57" i="32"/>
  <c r="A55" i="2"/>
  <c r="C35" i="3"/>
  <c r="AU34" i="3"/>
  <c r="AV34" i="3" s="1"/>
  <c r="AH7" i="2"/>
  <c r="AG3" i="2"/>
  <c r="AK35" i="3" l="1"/>
  <c r="AI35" i="3"/>
  <c r="R35" i="3"/>
  <c r="J35" i="3"/>
  <c r="AH35" i="3"/>
  <c r="A59" i="32"/>
  <c r="A57" i="2"/>
  <c r="C36" i="3"/>
  <c r="AU35" i="3"/>
  <c r="AV35" i="3" s="1"/>
  <c r="AI7" i="2"/>
  <c r="AH3" i="2"/>
  <c r="AK36" i="3" l="1"/>
  <c r="AI36" i="3"/>
  <c r="AH36" i="3"/>
  <c r="R36" i="3"/>
  <c r="J36" i="3"/>
  <c r="C37" i="3"/>
  <c r="AU36" i="3"/>
  <c r="AV36" i="3" s="1"/>
  <c r="A60" i="32"/>
  <c r="A58" i="2"/>
  <c r="AI3" i="2"/>
  <c r="AK37" i="3" l="1"/>
  <c r="AI37" i="3"/>
  <c r="AH37" i="3"/>
  <c r="R37" i="3"/>
  <c r="J37" i="3"/>
  <c r="A63" i="32"/>
  <c r="A61" i="2"/>
  <c r="C38" i="3"/>
  <c r="AU37" i="3"/>
  <c r="AV37" i="3" s="1"/>
  <c r="AK38" i="3" l="1"/>
  <c r="AI38" i="3"/>
  <c r="AH38" i="3"/>
  <c r="R38" i="3"/>
  <c r="J38" i="3"/>
  <c r="A62" i="32"/>
  <c r="A60" i="2"/>
  <c r="C39" i="3"/>
  <c r="AU38" i="3"/>
  <c r="AV38" i="3" s="1"/>
  <c r="AK39" i="3" l="1"/>
  <c r="AI39" i="3"/>
  <c r="AH39" i="3"/>
  <c r="C40" i="3"/>
  <c r="AU39" i="3"/>
  <c r="AV39" i="3" s="1"/>
  <c r="A65" i="32"/>
  <c r="A63" i="2"/>
  <c r="AK40" i="3" l="1"/>
  <c r="AI40" i="3"/>
  <c r="AH40" i="3"/>
  <c r="J40" i="3"/>
  <c r="R40" i="3"/>
  <c r="C41" i="3"/>
  <c r="AU40" i="3"/>
  <c r="AV40" i="3" s="1"/>
  <c r="A66" i="32"/>
  <c r="A64" i="2"/>
  <c r="AK41" i="3" l="1"/>
  <c r="AI41" i="3"/>
  <c r="AH41" i="3"/>
  <c r="J41" i="3"/>
  <c r="R41" i="3"/>
  <c r="A68" i="32"/>
  <c r="A66" i="2"/>
  <c r="C42" i="3"/>
  <c r="AU41" i="3"/>
  <c r="AV41" i="3" s="1"/>
  <c r="AK42" i="3" l="1"/>
  <c r="AI42" i="3"/>
  <c r="AH42" i="3"/>
  <c r="J42" i="3"/>
  <c r="R42" i="3"/>
  <c r="C43" i="3"/>
  <c r="AU42" i="3"/>
  <c r="AV42" i="3" s="1"/>
  <c r="A70" i="32"/>
  <c r="A68" i="2"/>
  <c r="AK43" i="3" l="1"/>
  <c r="AI43" i="3"/>
  <c r="AH43" i="3"/>
  <c r="R43" i="3"/>
  <c r="J43" i="3"/>
  <c r="A69" i="2"/>
  <c r="C44" i="3"/>
  <c r="AU43" i="3"/>
  <c r="AV43" i="3" s="1"/>
  <c r="AK44" i="3" l="1"/>
  <c r="AI44" i="3"/>
  <c r="AH44" i="3"/>
  <c r="J44" i="3"/>
  <c r="R44" i="3"/>
  <c r="C45" i="3"/>
  <c r="AU44" i="3"/>
  <c r="AV44" i="3" s="1"/>
  <c r="A72" i="32"/>
  <c r="A70" i="2"/>
  <c r="AK45" i="3" l="1"/>
  <c r="AI45" i="3"/>
  <c r="AH45" i="3"/>
  <c r="J45" i="3"/>
  <c r="R45" i="3"/>
  <c r="C46" i="3"/>
  <c r="AU45" i="3"/>
  <c r="AV45" i="3" s="1"/>
  <c r="AK46" i="3" l="1"/>
  <c r="AI46" i="3"/>
  <c r="AH46" i="3"/>
  <c r="R46" i="3"/>
  <c r="J46" i="3"/>
  <c r="C47" i="3"/>
  <c r="AU46" i="3"/>
  <c r="AV46" i="3" s="1"/>
  <c r="AK47" i="3" l="1"/>
  <c r="AI47" i="3"/>
  <c r="AH47" i="3"/>
  <c r="J47" i="3"/>
  <c r="R47" i="3"/>
  <c r="C48" i="3"/>
  <c r="AU47" i="3"/>
  <c r="AV47" i="3" s="1"/>
  <c r="AK48" i="3" l="1"/>
  <c r="AI48" i="3"/>
  <c r="AH48" i="3"/>
  <c r="J48" i="3"/>
  <c r="R48" i="3"/>
  <c r="C49" i="3"/>
  <c r="AU48" i="3"/>
  <c r="AV48" i="3" s="1"/>
  <c r="A5" i="2"/>
  <c r="A5" i="32"/>
  <c r="AK49" i="3" l="1"/>
  <c r="AI49" i="3"/>
  <c r="AH49" i="3"/>
  <c r="R49" i="3"/>
  <c r="J49" i="3"/>
  <c r="C50" i="3"/>
  <c r="AU49" i="3"/>
  <c r="AV49" i="3" s="1"/>
  <c r="AK50" i="3" l="1"/>
  <c r="AI50" i="3"/>
  <c r="AH50" i="3"/>
  <c r="J50" i="3"/>
  <c r="R50" i="3"/>
  <c r="C51" i="3"/>
  <c r="AU50" i="3"/>
  <c r="AV50" i="3" s="1"/>
  <c r="AK51" i="3" l="1"/>
  <c r="AI51" i="3"/>
  <c r="AH51" i="3"/>
  <c r="R51" i="3"/>
  <c r="J51" i="3"/>
  <c r="C52" i="3"/>
  <c r="AU51" i="3"/>
  <c r="AV51" i="3" s="1"/>
  <c r="AK52" i="3" l="1"/>
  <c r="AI52" i="3"/>
  <c r="AH52" i="3"/>
  <c r="J52" i="3"/>
  <c r="R52" i="3"/>
  <c r="C53" i="3"/>
  <c r="AU52" i="3"/>
  <c r="AV52" i="3" s="1"/>
  <c r="AK53" i="3" l="1"/>
  <c r="AI53" i="3"/>
  <c r="AH53" i="3"/>
  <c r="R53" i="3"/>
  <c r="J53" i="3"/>
  <c r="C54" i="3"/>
  <c r="AU53" i="3"/>
  <c r="AV53" i="3" s="1"/>
  <c r="AK54" i="3" l="1"/>
  <c r="AI54" i="3"/>
  <c r="AH54" i="3"/>
  <c r="R54" i="3"/>
  <c r="J54" i="3"/>
  <c r="C55" i="3"/>
  <c r="AU54" i="3"/>
  <c r="AV54" i="3" s="1"/>
  <c r="AK55" i="3" l="1"/>
  <c r="AI55" i="3"/>
  <c r="AH55" i="3"/>
  <c r="J55" i="3"/>
  <c r="R55" i="3"/>
  <c r="C56" i="3"/>
  <c r="AU55" i="3"/>
  <c r="AV55" i="3" s="1"/>
  <c r="AK56" i="3" l="1"/>
  <c r="AI56" i="3"/>
  <c r="AH56" i="3"/>
  <c r="R56" i="3"/>
  <c r="J56" i="3"/>
  <c r="C57" i="3"/>
  <c r="AU56" i="3"/>
  <c r="AV56" i="3" s="1"/>
  <c r="AK57" i="3" l="1"/>
  <c r="AI57" i="3"/>
  <c r="AH57" i="3"/>
  <c r="J57" i="3"/>
  <c r="R57" i="3"/>
  <c r="C58" i="3"/>
  <c r="AU57" i="3"/>
  <c r="AV57" i="3" s="1"/>
  <c r="AK58" i="3" l="1"/>
  <c r="AI58" i="3"/>
  <c r="AH58" i="3"/>
  <c r="J58" i="3"/>
  <c r="R58" i="3"/>
  <c r="C59" i="3"/>
  <c r="AU58" i="3"/>
  <c r="AV58" i="3" s="1"/>
  <c r="AK59" i="3" l="1"/>
  <c r="AI59" i="3"/>
  <c r="AH59" i="3"/>
  <c r="R59" i="3"/>
  <c r="J59" i="3"/>
  <c r="C60" i="3"/>
  <c r="AU59" i="3"/>
  <c r="AV59" i="3" s="1"/>
  <c r="AK60" i="3" l="1"/>
  <c r="AI60" i="3"/>
  <c r="AH60" i="3"/>
  <c r="R60" i="3"/>
  <c r="J60" i="3"/>
  <c r="C61" i="3"/>
  <c r="AU60" i="3"/>
  <c r="AV60" i="3" s="1"/>
  <c r="AK61" i="3" l="1"/>
  <c r="AI61" i="3"/>
  <c r="AH61" i="3"/>
  <c r="J61" i="3"/>
  <c r="R61" i="3"/>
  <c r="C62" i="3"/>
  <c r="AU61" i="3"/>
  <c r="AV61" i="3" s="1"/>
  <c r="AK62" i="3" l="1"/>
  <c r="AI62" i="3"/>
  <c r="AH62" i="3"/>
  <c r="J62" i="3"/>
  <c r="R62" i="3"/>
  <c r="C63" i="3"/>
  <c r="AU62" i="3"/>
  <c r="AV62" i="3" s="1"/>
  <c r="AK63" i="3" l="1"/>
  <c r="AI63" i="3"/>
  <c r="AH63" i="3"/>
  <c r="R63" i="3"/>
  <c r="J63" i="3"/>
  <c r="C64" i="3"/>
  <c r="AU63" i="3"/>
  <c r="AV63" i="3" s="1"/>
  <c r="AK64" i="3" l="1"/>
  <c r="AI64" i="3"/>
  <c r="AH64" i="3"/>
  <c r="R64" i="3"/>
  <c r="J64" i="3"/>
  <c r="C65" i="3"/>
  <c r="AU64" i="3"/>
  <c r="AV64" i="3" s="1"/>
  <c r="AK65" i="3" l="1"/>
  <c r="AI65" i="3"/>
  <c r="AH65" i="3"/>
  <c r="R65" i="3"/>
  <c r="J65" i="3"/>
  <c r="C66" i="3"/>
  <c r="AU65" i="3"/>
  <c r="AV65" i="3" s="1"/>
  <c r="AK66" i="3" l="1"/>
  <c r="AI66" i="3"/>
  <c r="AH66" i="3"/>
  <c r="J66" i="3"/>
  <c r="R66" i="3"/>
  <c r="C67" i="3"/>
  <c r="AU66" i="3"/>
  <c r="AV66" i="3" s="1"/>
  <c r="AK67" i="3" l="1"/>
  <c r="AI67" i="3"/>
  <c r="AH67" i="3"/>
  <c r="R67" i="3"/>
  <c r="J67" i="3"/>
  <c r="C68" i="3"/>
  <c r="AU67" i="3"/>
  <c r="AV67" i="3" s="1"/>
  <c r="AK68" i="3" l="1"/>
  <c r="AI68" i="3"/>
  <c r="AH68" i="3"/>
  <c r="R68" i="3"/>
  <c r="J68" i="3"/>
  <c r="C69" i="3"/>
  <c r="AU68" i="3"/>
  <c r="AV68" i="3" s="1"/>
  <c r="AK69" i="3" l="1"/>
  <c r="AI69" i="3"/>
  <c r="AH69" i="3"/>
  <c r="J69" i="3"/>
  <c r="R69" i="3"/>
  <c r="C70" i="3"/>
  <c r="AU69" i="3"/>
  <c r="AV69" i="3" s="1"/>
  <c r="AK70" i="3" l="1"/>
  <c r="AI70" i="3"/>
  <c r="AH70" i="3"/>
  <c r="R70" i="3"/>
  <c r="J70" i="3"/>
  <c r="C71" i="3"/>
  <c r="AU70" i="3"/>
  <c r="AV70" i="3" s="1"/>
  <c r="AK71" i="3" l="1"/>
  <c r="AI71" i="3"/>
  <c r="AH71" i="3"/>
  <c r="R71" i="3"/>
  <c r="J71" i="3"/>
  <c r="C72" i="3"/>
  <c r="AU71" i="3"/>
  <c r="AV71" i="3" s="1"/>
  <c r="AK72" i="3" l="1"/>
  <c r="AI72" i="3"/>
  <c r="AH72" i="3"/>
  <c r="C73" i="3"/>
  <c r="AU72" i="3"/>
  <c r="AV72" i="3" s="1"/>
  <c r="AK73" i="3" l="1"/>
  <c r="AI73" i="3"/>
  <c r="AH73" i="3"/>
  <c r="J73" i="3"/>
  <c r="R73" i="3"/>
  <c r="C74" i="3"/>
  <c r="AU73" i="3"/>
  <c r="AV73" i="3" s="1"/>
  <c r="AK74" i="3" l="1"/>
  <c r="AI74" i="3"/>
  <c r="AH74" i="3"/>
  <c r="C75" i="3"/>
  <c r="AU74" i="3"/>
  <c r="AV74" i="3" s="1"/>
  <c r="AK75" i="3" l="1"/>
  <c r="AI75" i="3"/>
  <c r="AH75" i="3"/>
  <c r="J75" i="3"/>
  <c r="R75" i="3"/>
  <c r="C76" i="3"/>
  <c r="AU75" i="3"/>
  <c r="AV75" i="3" s="1"/>
  <c r="AK76" i="3" l="1"/>
  <c r="AI76" i="3"/>
  <c r="AH76" i="3"/>
  <c r="R76" i="3"/>
  <c r="J76" i="3"/>
  <c r="C77" i="3"/>
  <c r="AU76" i="3"/>
  <c r="AV76" i="3" s="1"/>
  <c r="AK77" i="3" l="1"/>
  <c r="AI77" i="3"/>
  <c r="AH77" i="3"/>
  <c r="J77" i="3"/>
  <c r="R77" i="3"/>
  <c r="C78" i="3"/>
  <c r="AU77" i="3"/>
  <c r="AV77" i="3" s="1"/>
  <c r="AK78" i="3" l="1"/>
  <c r="AI78" i="3"/>
  <c r="AH78" i="3"/>
  <c r="J78" i="3"/>
  <c r="R78" i="3"/>
  <c r="C79" i="3"/>
  <c r="AU78" i="3"/>
  <c r="AV78" i="3" s="1"/>
  <c r="AK79" i="3" l="1"/>
  <c r="AI79" i="3"/>
  <c r="AH79" i="3"/>
  <c r="R79" i="3"/>
  <c r="J79" i="3"/>
  <c r="C80" i="3"/>
  <c r="AU79" i="3"/>
  <c r="AV79" i="3" s="1"/>
  <c r="AK80" i="3" l="1"/>
  <c r="AI80" i="3"/>
  <c r="AH80" i="3"/>
  <c r="R80" i="3"/>
  <c r="J80" i="3"/>
  <c r="C81" i="3"/>
  <c r="AU80" i="3"/>
  <c r="AV80" i="3" s="1"/>
  <c r="AK81" i="3" l="1"/>
  <c r="AI81" i="3"/>
  <c r="AH81" i="3"/>
  <c r="J81" i="3"/>
  <c r="R81" i="3"/>
  <c r="C82" i="3"/>
  <c r="AU81" i="3"/>
  <c r="AV81" i="3" s="1"/>
  <c r="AK82" i="3" l="1"/>
  <c r="AI82" i="3"/>
  <c r="AH82" i="3"/>
  <c r="J82" i="3"/>
  <c r="R82" i="3"/>
  <c r="C83" i="3"/>
  <c r="AU82" i="3"/>
  <c r="AV82" i="3" s="1"/>
  <c r="AK83" i="3" l="1"/>
  <c r="AI83" i="3"/>
  <c r="AH83" i="3"/>
  <c r="J83" i="3"/>
  <c r="R83" i="3"/>
  <c r="C84" i="3"/>
  <c r="AU83" i="3"/>
  <c r="AV83" i="3" s="1"/>
  <c r="AK84" i="3" l="1"/>
  <c r="AI84" i="3"/>
  <c r="AH84" i="3"/>
  <c r="R84" i="3"/>
  <c r="J84" i="3"/>
  <c r="C85" i="3"/>
  <c r="AU84" i="3"/>
  <c r="AV84" i="3" s="1"/>
  <c r="AK85" i="3" l="1"/>
  <c r="AI85" i="3"/>
  <c r="AH85" i="3"/>
  <c r="R85" i="3"/>
  <c r="J85" i="3"/>
  <c r="C86" i="3"/>
  <c r="AU85" i="3"/>
  <c r="AV85" i="3" s="1"/>
  <c r="AK86" i="3" l="1"/>
  <c r="AI86" i="3"/>
  <c r="AH86" i="3"/>
  <c r="R86" i="3"/>
  <c r="J86" i="3"/>
  <c r="C87" i="3"/>
  <c r="AU86" i="3"/>
  <c r="AV86" i="3" s="1"/>
  <c r="AK87" i="3" l="1"/>
  <c r="AI87" i="3"/>
  <c r="AH87" i="3"/>
  <c r="R87" i="3"/>
  <c r="J87" i="3"/>
  <c r="C88" i="3"/>
  <c r="AU87" i="3"/>
  <c r="AV87" i="3" s="1"/>
  <c r="AK88" i="3" l="1"/>
  <c r="AI88" i="3"/>
  <c r="AH88" i="3"/>
  <c r="R88" i="3"/>
  <c r="J88" i="3"/>
  <c r="C89" i="3"/>
  <c r="AU88" i="3"/>
  <c r="AV88" i="3" s="1"/>
  <c r="AK89" i="3" l="1"/>
  <c r="AI89" i="3"/>
  <c r="AH89" i="3"/>
  <c r="J89" i="3"/>
  <c r="R89" i="3"/>
  <c r="C90" i="3"/>
  <c r="AU89" i="3"/>
  <c r="AV89" i="3" s="1"/>
  <c r="AK90" i="3" l="1"/>
  <c r="AI90" i="3"/>
  <c r="AH90" i="3"/>
  <c r="R90" i="3"/>
  <c r="J90" i="3"/>
  <c r="C91" i="3"/>
  <c r="AU90" i="3"/>
  <c r="AV90" i="3" s="1"/>
  <c r="AK91" i="3" l="1"/>
  <c r="AI91" i="3"/>
  <c r="AH91" i="3"/>
  <c r="J91" i="3"/>
  <c r="R91" i="3"/>
  <c r="C92" i="3"/>
  <c r="AU91" i="3"/>
  <c r="AV91" i="3" s="1"/>
  <c r="AK92" i="3" l="1"/>
  <c r="AI92" i="3"/>
  <c r="AH92" i="3"/>
  <c r="R92" i="3"/>
  <c r="J92" i="3"/>
  <c r="C93" i="3"/>
  <c r="AU92" i="3"/>
  <c r="AV92" i="3" s="1"/>
  <c r="AK93" i="3" l="1"/>
  <c r="AI93" i="3"/>
  <c r="AH93" i="3"/>
  <c r="J93" i="3"/>
  <c r="R93" i="3"/>
  <c r="C94" i="3"/>
  <c r="AU93" i="3"/>
  <c r="AV93" i="3" s="1"/>
  <c r="AK94" i="3" l="1"/>
  <c r="AI94" i="3"/>
  <c r="AH94" i="3"/>
  <c r="R94" i="3"/>
  <c r="J94" i="3"/>
  <c r="C95" i="3"/>
  <c r="AU94" i="3"/>
  <c r="AV94" i="3" s="1"/>
  <c r="AK95" i="3" l="1"/>
  <c r="AI95" i="3"/>
  <c r="AH95" i="3"/>
  <c r="J95" i="3"/>
  <c r="R95" i="3"/>
  <c r="C96" i="3"/>
  <c r="AU95" i="3"/>
  <c r="AV95" i="3" s="1"/>
  <c r="AK96" i="3" l="1"/>
  <c r="AI96" i="3"/>
  <c r="AH96" i="3"/>
  <c r="R96" i="3"/>
  <c r="J96" i="3"/>
  <c r="C97" i="3"/>
  <c r="AU96" i="3"/>
  <c r="AV96" i="3" s="1"/>
  <c r="AK97" i="3" l="1"/>
  <c r="AI97" i="3"/>
  <c r="AH97" i="3"/>
  <c r="J97" i="3"/>
  <c r="R97" i="3"/>
  <c r="C98" i="3"/>
  <c r="AU97" i="3"/>
  <c r="AV97" i="3" s="1"/>
  <c r="AK98" i="3" l="1"/>
  <c r="AI98" i="3"/>
  <c r="AH98" i="3"/>
  <c r="R98" i="3"/>
  <c r="J98" i="3"/>
  <c r="C99" i="3"/>
  <c r="AU98" i="3"/>
  <c r="AV98" i="3" s="1"/>
  <c r="AK99" i="3" l="1"/>
  <c r="AI99" i="3"/>
  <c r="AH99" i="3"/>
  <c r="R99" i="3"/>
  <c r="J99" i="3"/>
  <c r="C100" i="3"/>
  <c r="AU99" i="3"/>
  <c r="AV99" i="3" s="1"/>
  <c r="AK100" i="3" l="1"/>
  <c r="AI100" i="3"/>
  <c r="AH100" i="3"/>
  <c r="J100" i="3"/>
  <c r="R100" i="3"/>
  <c r="C101" i="3"/>
  <c r="AU100" i="3"/>
  <c r="AV100" i="3" s="1"/>
  <c r="AK101" i="3" l="1"/>
  <c r="AI101" i="3"/>
  <c r="AH101" i="3"/>
  <c r="R101" i="3"/>
  <c r="J101" i="3"/>
  <c r="C102" i="3"/>
  <c r="AU101" i="3"/>
  <c r="AV101" i="3" s="1"/>
  <c r="AK102" i="3" l="1"/>
  <c r="AI102" i="3"/>
  <c r="AH102" i="3"/>
  <c r="R102" i="3"/>
  <c r="J102" i="3"/>
  <c r="C103" i="3"/>
  <c r="AU102" i="3"/>
  <c r="AV102" i="3" s="1"/>
  <c r="AK103" i="3" l="1"/>
  <c r="AI103" i="3"/>
  <c r="AH103" i="3"/>
  <c r="J103" i="3"/>
  <c r="R103" i="3"/>
  <c r="C104" i="3"/>
  <c r="AU103" i="3"/>
  <c r="AV103" i="3" s="1"/>
  <c r="AK104" i="3" l="1"/>
  <c r="AI104" i="3"/>
  <c r="AH104" i="3"/>
  <c r="J104" i="3"/>
  <c r="R104" i="3"/>
  <c r="C105" i="3"/>
  <c r="AU104" i="3"/>
  <c r="AV104" i="3" s="1"/>
  <c r="AK105" i="3" l="1"/>
  <c r="AI105" i="3"/>
  <c r="AH105" i="3"/>
  <c r="R105" i="3"/>
  <c r="J105" i="3"/>
  <c r="C106" i="3"/>
  <c r="AU105" i="3"/>
  <c r="AV105" i="3" s="1"/>
  <c r="AK106" i="3" l="1"/>
  <c r="AI106" i="3"/>
  <c r="AH106" i="3"/>
  <c r="R106" i="3"/>
  <c r="J106" i="3"/>
  <c r="C107" i="3"/>
  <c r="AU106" i="3"/>
  <c r="AV106" i="3" s="1"/>
  <c r="AK107" i="3" l="1"/>
  <c r="AI107" i="3"/>
  <c r="AH107" i="3"/>
  <c r="R107" i="3"/>
  <c r="J107" i="3"/>
  <c r="C108" i="3"/>
  <c r="AU107" i="3"/>
  <c r="AV107" i="3" s="1"/>
  <c r="AK108" i="3" l="1"/>
  <c r="AI108" i="3"/>
  <c r="AH108" i="3"/>
  <c r="J108" i="3"/>
  <c r="R108" i="3"/>
  <c r="C109" i="3"/>
  <c r="AU108" i="3"/>
  <c r="AV108" i="3" s="1"/>
  <c r="AK109" i="3" l="1"/>
  <c r="AI109" i="3"/>
  <c r="AH109" i="3"/>
  <c r="R109" i="3"/>
  <c r="J109" i="3"/>
  <c r="C110" i="3"/>
  <c r="AU109" i="3"/>
  <c r="AV109" i="3" s="1"/>
  <c r="AK110" i="3" l="1"/>
  <c r="AI110" i="3"/>
  <c r="AH110" i="3"/>
  <c r="R110" i="3"/>
  <c r="J110" i="3"/>
  <c r="C111" i="3"/>
  <c r="AU110" i="3"/>
  <c r="AV110" i="3" s="1"/>
  <c r="AK111" i="3" l="1"/>
  <c r="AI111" i="3"/>
  <c r="AH111" i="3"/>
  <c r="R111" i="3"/>
  <c r="J111" i="3"/>
  <c r="C112" i="3"/>
  <c r="AU111" i="3"/>
  <c r="AV111" i="3" s="1"/>
  <c r="AK112" i="3" l="1"/>
  <c r="AI112" i="3"/>
  <c r="AH112" i="3"/>
  <c r="J112" i="3"/>
  <c r="R112" i="3"/>
  <c r="C113" i="3"/>
  <c r="AU112" i="3"/>
  <c r="AV112" i="3" s="1"/>
  <c r="AK113" i="3" l="1"/>
  <c r="AI113" i="3"/>
  <c r="AH113" i="3"/>
  <c r="J113" i="3"/>
  <c r="R113" i="3"/>
  <c r="C114" i="3"/>
  <c r="AU113" i="3"/>
  <c r="AV113" i="3" s="1"/>
  <c r="AK114" i="3" l="1"/>
  <c r="AI114" i="3"/>
  <c r="AH114" i="3"/>
  <c r="R114" i="3"/>
  <c r="J114" i="3"/>
  <c r="C115" i="3"/>
  <c r="AU114" i="3"/>
  <c r="AV114" i="3" s="1"/>
  <c r="AK115" i="3" l="1"/>
  <c r="AI115" i="3"/>
  <c r="AH115" i="3"/>
  <c r="J115" i="3"/>
  <c r="R115" i="3"/>
  <c r="C116" i="3"/>
  <c r="AU115" i="3"/>
  <c r="AV115" i="3" s="1"/>
  <c r="AK116" i="3" l="1"/>
  <c r="AI116" i="3"/>
  <c r="AH116" i="3"/>
  <c r="J116" i="3"/>
  <c r="R116" i="3"/>
  <c r="C117" i="3"/>
  <c r="AU116" i="3"/>
  <c r="AV116" i="3" s="1"/>
  <c r="AK117" i="3" l="1"/>
  <c r="AI117" i="3"/>
  <c r="AH117" i="3"/>
  <c r="R117" i="3"/>
  <c r="J117" i="3"/>
  <c r="C118" i="3"/>
  <c r="AU117" i="3"/>
  <c r="AV117" i="3" s="1"/>
  <c r="AK118" i="3" l="1"/>
  <c r="AW118" i="3" s="1"/>
  <c r="AI118" i="3"/>
  <c r="AH118" i="3"/>
  <c r="R118" i="3"/>
  <c r="J118" i="3"/>
  <c r="C119" i="3"/>
  <c r="AU118" i="3"/>
  <c r="AV118" i="3" s="1"/>
  <c r="AK119" i="3" l="1"/>
  <c r="BA119" i="3" s="1"/>
  <c r="AI119" i="3"/>
  <c r="AH119" i="3"/>
  <c r="C120" i="3"/>
  <c r="AU119" i="3"/>
  <c r="AK120" i="3" l="1"/>
  <c r="AI120" i="3"/>
  <c r="AW119" i="3"/>
  <c r="AZ119" i="3"/>
  <c r="AY119" i="3"/>
  <c r="AH120" i="3"/>
  <c r="R120" i="3"/>
  <c r="J120" i="3"/>
  <c r="C121" i="3"/>
  <c r="AU120" i="3"/>
  <c r="AV120" i="3" s="1"/>
  <c r="AK121" i="3" l="1"/>
  <c r="AI121" i="3"/>
  <c r="AY120" i="3"/>
  <c r="AZ120" i="3"/>
  <c r="BA120" i="3"/>
  <c r="AW120" i="3"/>
  <c r="AH121" i="3"/>
  <c r="J121" i="3"/>
  <c r="R121" i="3"/>
  <c r="C122" i="3"/>
  <c r="AU121" i="3"/>
  <c r="AV121" i="3" s="1"/>
  <c r="AK122" i="3" l="1"/>
  <c r="AI122" i="3"/>
  <c r="BA121" i="3"/>
  <c r="AY121" i="3"/>
  <c r="AZ121" i="3"/>
  <c r="AW121" i="3"/>
  <c r="AH122" i="3"/>
  <c r="R122" i="3"/>
  <c r="J122" i="3"/>
  <c r="C123" i="3"/>
  <c r="AU122" i="3"/>
  <c r="AV122" i="3" s="1"/>
  <c r="AY122" i="3" l="1"/>
  <c r="AK123" i="3"/>
  <c r="AI123" i="3"/>
  <c r="BA122" i="3"/>
  <c r="AW122" i="3"/>
  <c r="AZ122" i="3"/>
  <c r="AH123" i="3"/>
  <c r="J123" i="3"/>
  <c r="R123" i="3"/>
  <c r="C124" i="3"/>
  <c r="AU123" i="3"/>
  <c r="AV123" i="3" s="1"/>
  <c r="AK124" i="3" l="1"/>
  <c r="AI124" i="3"/>
  <c r="BA123" i="3"/>
  <c r="AY123" i="3"/>
  <c r="AZ123" i="3"/>
  <c r="AW123" i="3"/>
  <c r="AH124" i="3"/>
  <c r="R124" i="3"/>
  <c r="J124" i="3"/>
  <c r="C125" i="3"/>
  <c r="AU124" i="3"/>
  <c r="AV124" i="3" s="1"/>
  <c r="AY124" i="3" l="1"/>
  <c r="AK125" i="3"/>
  <c r="AI125" i="3"/>
  <c r="BA124" i="3"/>
  <c r="AW124" i="3"/>
  <c r="AZ124" i="3"/>
  <c r="AH125" i="3"/>
  <c r="J125" i="3"/>
  <c r="R125" i="3"/>
  <c r="C126" i="3"/>
  <c r="AU125" i="3"/>
  <c r="AV125" i="3" s="1"/>
  <c r="BA125" i="3" l="1"/>
  <c r="AK126" i="3"/>
  <c r="AI126" i="3"/>
  <c r="AY125" i="3"/>
  <c r="AZ125" i="3"/>
  <c r="AW125" i="3"/>
  <c r="AH126" i="3"/>
  <c r="J126" i="3"/>
  <c r="R126" i="3"/>
  <c r="C127" i="3"/>
  <c r="AU126" i="3"/>
  <c r="AV126" i="3" s="1"/>
  <c r="AK127" i="3" l="1"/>
  <c r="AI127" i="3"/>
  <c r="AY126" i="3"/>
  <c r="BA126" i="3"/>
  <c r="AW126" i="3"/>
  <c r="AZ126" i="3"/>
  <c r="AH127" i="3"/>
  <c r="C128" i="3"/>
  <c r="AU127" i="3"/>
  <c r="AV127" i="3" s="1"/>
  <c r="AK128" i="3" l="1"/>
  <c r="AI128" i="3"/>
  <c r="BA127" i="3"/>
  <c r="AY127" i="3"/>
  <c r="AZ127" i="3"/>
  <c r="AW127" i="3"/>
  <c r="AH128" i="3"/>
  <c r="J128" i="3"/>
  <c r="R128" i="3"/>
  <c r="C129" i="3"/>
  <c r="AU128" i="3"/>
  <c r="AV128" i="3" s="1"/>
  <c r="AK129" i="3" l="1"/>
  <c r="AI129" i="3"/>
  <c r="AY128" i="3"/>
  <c r="BA128" i="3"/>
  <c r="AW128" i="3"/>
  <c r="AZ128" i="3"/>
  <c r="AH129" i="3"/>
  <c r="C130" i="3"/>
  <c r="AU129" i="3"/>
  <c r="AU2" i="3" s="1"/>
  <c r="AK130" i="3" l="1"/>
  <c r="AI130" i="3"/>
  <c r="BA129" i="3"/>
  <c r="AY129" i="3"/>
  <c r="AZ129" i="3"/>
  <c r="AW129" i="3"/>
  <c r="AH130" i="3"/>
  <c r="C131" i="3"/>
  <c r="AV129" i="3"/>
  <c r="AV130" i="3" s="1"/>
  <c r="AV131" i="3" s="1"/>
  <c r="AV132" i="3" s="1"/>
  <c r="AV133" i="3" s="1"/>
  <c r="AV134" i="3" s="1"/>
  <c r="AV135" i="3" s="1"/>
  <c r="AV136" i="3" s="1"/>
  <c r="AV137" i="3" s="1"/>
  <c r="AV138" i="3" s="1"/>
  <c r="AV139" i="3" s="1"/>
  <c r="AV140" i="3" s="1"/>
  <c r="AV141" i="3" s="1"/>
  <c r="AV142" i="3" s="1"/>
  <c r="AV143" i="3" s="1"/>
  <c r="AV144" i="3" s="1"/>
  <c r="AK131" i="3" l="1"/>
  <c r="AI131" i="3"/>
  <c r="AY130" i="3"/>
  <c r="BA130" i="3"/>
  <c r="AW130" i="3"/>
  <c r="AZ130" i="3"/>
  <c r="AH131" i="3"/>
  <c r="AV145" i="3"/>
  <c r="C132" i="3"/>
  <c r="AK132" i="3" l="1"/>
  <c r="AI132" i="3"/>
  <c r="BA131" i="3"/>
  <c r="AZ131" i="3"/>
  <c r="AW131" i="3"/>
  <c r="AH132" i="3"/>
  <c r="C133" i="3"/>
  <c r="AV146" i="3"/>
  <c r="AV147" i="3" s="1"/>
  <c r="AV148" i="3" s="1"/>
  <c r="AV149" i="3" s="1"/>
  <c r="AV150" i="3" s="1"/>
  <c r="AK133" i="3" l="1"/>
  <c r="AI133" i="3"/>
  <c r="AZ132" i="3"/>
  <c r="BA132" i="3"/>
  <c r="AW132" i="3"/>
  <c r="AH133" i="3"/>
  <c r="AV151" i="3"/>
  <c r="C134" i="3"/>
  <c r="AK134" i="3" l="1"/>
  <c r="AI134" i="3"/>
  <c r="BA133" i="3"/>
  <c r="AZ133" i="3"/>
  <c r="AW133" i="3"/>
  <c r="AH134" i="3"/>
  <c r="R134" i="3"/>
  <c r="J134" i="3"/>
  <c r="C135" i="3"/>
  <c r="AV152" i="3"/>
  <c r="AV153" i="3" s="1"/>
  <c r="AV154" i="3" s="1"/>
  <c r="AV155" i="3" s="1"/>
  <c r="AV156" i="3" s="1"/>
  <c r="AV157" i="3" s="1"/>
  <c r="AV158" i="3" s="1"/>
  <c r="AV159" i="3" s="1"/>
  <c r="AV160" i="3" s="1"/>
  <c r="AV161" i="3" s="1"/>
  <c r="AV162" i="3" s="1"/>
  <c r="AV163" i="3" s="1"/>
  <c r="AV164" i="3" s="1"/>
  <c r="AV165" i="3" s="1"/>
  <c r="AV166" i="3" s="1"/>
  <c r="AV167" i="3" s="1"/>
  <c r="AV168" i="3" s="1"/>
  <c r="AV169" i="3" s="1"/>
  <c r="AV170" i="3" s="1"/>
  <c r="AV171" i="3" s="1"/>
  <c r="AV172" i="3" s="1"/>
  <c r="AV173" i="3" s="1"/>
  <c r="AV174" i="3" s="1"/>
  <c r="AV175" i="3" s="1"/>
  <c r="AV176" i="3" s="1"/>
  <c r="AV177" i="3" s="1"/>
  <c r="AV178" i="3" s="1"/>
  <c r="AV179" i="3" s="1"/>
  <c r="AV180" i="3" s="1"/>
  <c r="AV181" i="3" s="1"/>
  <c r="AV182" i="3" s="1"/>
  <c r="AV183" i="3" s="1"/>
  <c r="AV184" i="3" s="1"/>
  <c r="AV185" i="3" s="1"/>
  <c r="AV186" i="3" s="1"/>
  <c r="AV187" i="3" s="1"/>
  <c r="AV188" i="3" s="1"/>
  <c r="AV189" i="3" s="1"/>
  <c r="AV190" i="3" s="1"/>
  <c r="AV191" i="3" s="1"/>
  <c r="AK135" i="3" l="1"/>
  <c r="AI135" i="3"/>
  <c r="AZ134" i="3"/>
  <c r="BA134" i="3"/>
  <c r="AW134" i="3"/>
  <c r="AV192" i="3"/>
  <c r="AV193" i="3" s="1"/>
  <c r="AH135" i="3"/>
  <c r="J135" i="3"/>
  <c r="R135" i="3"/>
  <c r="C136" i="3"/>
  <c r="BA135" i="3" l="1"/>
  <c r="AK136" i="3"/>
  <c r="AI136" i="3"/>
  <c r="AZ135" i="3"/>
  <c r="AW135" i="3"/>
  <c r="AV194" i="3"/>
  <c r="AV195" i="3" s="1"/>
  <c r="AV196" i="3" s="1"/>
  <c r="AV197" i="3" s="1"/>
  <c r="AV198" i="3" s="1"/>
  <c r="AV199" i="3" s="1"/>
  <c r="AV200" i="3" s="1"/>
  <c r="AV201" i="3" s="1"/>
  <c r="AV202" i="3" s="1"/>
  <c r="AV203" i="3" s="1"/>
  <c r="AV204" i="3" s="1"/>
  <c r="AV205" i="3" s="1"/>
  <c r="AV206" i="3" s="1"/>
  <c r="AV207" i="3" s="1"/>
  <c r="AV208" i="3" s="1"/>
  <c r="AV209" i="3" s="1"/>
  <c r="AV210" i="3" s="1"/>
  <c r="AV211" i="3" s="1"/>
  <c r="AV212" i="3" s="1"/>
  <c r="AV213" i="3" s="1"/>
  <c r="AV214" i="3" s="1"/>
  <c r="AV215" i="3" s="1"/>
  <c r="AV216" i="3" s="1"/>
  <c r="AV217" i="3" s="1"/>
  <c r="AV218" i="3" s="1"/>
  <c r="AV219" i="3" s="1"/>
  <c r="AV220" i="3" s="1"/>
  <c r="AV221" i="3" s="1"/>
  <c r="AV222" i="3" s="1"/>
  <c r="AV223" i="3" s="1"/>
  <c r="AV224" i="3" s="1"/>
  <c r="AV225" i="3" s="1"/>
  <c r="AV226" i="3" s="1"/>
  <c r="AV229" i="3" s="1"/>
  <c r="AV230" i="3" s="1"/>
  <c r="AV231" i="3" s="1"/>
  <c r="AH136" i="3"/>
  <c r="J136" i="3"/>
  <c r="R136" i="3"/>
  <c r="C137" i="3"/>
  <c r="AK137" i="3" l="1"/>
  <c r="AI137" i="3"/>
  <c r="AV232" i="3"/>
  <c r="AZ136" i="3"/>
  <c r="BA136" i="3"/>
  <c r="AW136" i="3"/>
  <c r="AH137" i="3"/>
  <c r="J137" i="3"/>
  <c r="R137" i="3"/>
  <c r="C138" i="3"/>
  <c r="BA137" i="3" l="1"/>
  <c r="AK138" i="3"/>
  <c r="AI138" i="3"/>
  <c r="AV233" i="3"/>
  <c r="AV234" i="3" s="1"/>
  <c r="AV235" i="3" s="1"/>
  <c r="AZ137" i="3"/>
  <c r="AW137" i="3"/>
  <c r="AH138" i="3"/>
  <c r="J138" i="3"/>
  <c r="R138" i="3"/>
  <c r="C139" i="3"/>
  <c r="AV236" i="3" l="1"/>
  <c r="AK139" i="3"/>
  <c r="AI139" i="3"/>
  <c r="AZ138" i="3"/>
  <c r="BA138" i="3"/>
  <c r="AW138" i="3"/>
  <c r="AH139" i="3"/>
  <c r="J139" i="3"/>
  <c r="R139" i="3"/>
  <c r="C140" i="3"/>
  <c r="BA139" i="3" l="1"/>
  <c r="AK140" i="3"/>
  <c r="AI140" i="3"/>
  <c r="AV237" i="3"/>
  <c r="AV238" i="3" s="1"/>
  <c r="AZ139" i="3"/>
  <c r="AW139" i="3"/>
  <c r="AH140" i="3"/>
  <c r="R140" i="3"/>
  <c r="J140" i="3"/>
  <c r="C141" i="3"/>
  <c r="AV239" i="3" l="1"/>
  <c r="AK141" i="3"/>
  <c r="AI141" i="3"/>
  <c r="AZ140" i="3"/>
  <c r="BA140" i="3"/>
  <c r="AW140" i="3"/>
  <c r="AH141" i="3"/>
  <c r="J141" i="3"/>
  <c r="R141" i="3"/>
  <c r="C142" i="3"/>
  <c r="AV240" i="3" l="1"/>
  <c r="BA141" i="3"/>
  <c r="AK142" i="3"/>
  <c r="AI142" i="3"/>
  <c r="AZ141" i="3"/>
  <c r="AW141" i="3"/>
  <c r="AH142" i="3"/>
  <c r="R142" i="3"/>
  <c r="J142" i="3"/>
  <c r="C143" i="3"/>
  <c r="AV241" i="3" l="1"/>
  <c r="AV242" i="3" s="1"/>
  <c r="AV243" i="3" s="1"/>
  <c r="AV244" i="3" s="1"/>
  <c r="AV245" i="3" s="1"/>
  <c r="AV246" i="3" s="1"/>
  <c r="AV247" i="3" s="1"/>
  <c r="AV248" i="3" s="1"/>
  <c r="AV249" i="3" s="1"/>
  <c r="AV250" i="3" s="1"/>
  <c r="AV251" i="3" s="1"/>
  <c r="AZ142" i="3"/>
  <c r="AK143" i="3"/>
  <c r="AZ143" i="3" s="1"/>
  <c r="AI143" i="3"/>
  <c r="BA142" i="3"/>
  <c r="AW142" i="3"/>
  <c r="AH143" i="3"/>
  <c r="R143" i="3"/>
  <c r="J143" i="3"/>
  <c r="C144" i="3"/>
  <c r="AV2" i="3" l="1"/>
  <c r="AK144" i="3"/>
  <c r="AZ144" i="3" s="1"/>
  <c r="AI144" i="3"/>
  <c r="AW143" i="3"/>
  <c r="BA143" i="3"/>
  <c r="AH144" i="3"/>
  <c r="R144" i="3"/>
  <c r="J144" i="3"/>
  <c r="C145" i="3"/>
  <c r="AK145" i="3" l="1"/>
  <c r="AZ145" i="3" s="1"/>
  <c r="AI145" i="3"/>
  <c r="BA144" i="3"/>
  <c r="AW144" i="3"/>
  <c r="AH145" i="3"/>
  <c r="J145" i="3"/>
  <c r="R145" i="3"/>
  <c r="C146" i="3"/>
  <c r="AK146" i="3" l="1"/>
  <c r="AZ146" i="3" s="1"/>
  <c r="AI146" i="3"/>
  <c r="AW145" i="3"/>
  <c r="BA145" i="3"/>
  <c r="AH146" i="3"/>
  <c r="J146" i="3"/>
  <c r="R146" i="3"/>
  <c r="C147" i="3"/>
  <c r="AK147" i="3" l="1"/>
  <c r="AZ147" i="3" s="1"/>
  <c r="AI147" i="3"/>
  <c r="BA146" i="3"/>
  <c r="AW146" i="3"/>
  <c r="AH147" i="3"/>
  <c r="R147" i="3"/>
  <c r="J147" i="3"/>
  <c r="C148" i="3"/>
  <c r="AK148" i="3" l="1"/>
  <c r="AZ148" i="3" s="1"/>
  <c r="AI148" i="3"/>
  <c r="AW147" i="3"/>
  <c r="BA147" i="3"/>
  <c r="AH148" i="3"/>
  <c r="J148" i="3"/>
  <c r="R148" i="3"/>
  <c r="C149" i="3"/>
  <c r="AK149" i="3" l="1"/>
  <c r="AZ149" i="3" s="1"/>
  <c r="AI149" i="3"/>
  <c r="BA148" i="3"/>
  <c r="AW148" i="3"/>
  <c r="AH149" i="3"/>
  <c r="R149" i="3"/>
  <c r="J149" i="3"/>
  <c r="C150" i="3"/>
  <c r="AK150" i="3" l="1"/>
  <c r="AZ150" i="3" s="1"/>
  <c r="AI150" i="3"/>
  <c r="AW149" i="3"/>
  <c r="BA149" i="3"/>
  <c r="AH150" i="3"/>
  <c r="J150" i="3"/>
  <c r="R150" i="3"/>
  <c r="C151" i="3"/>
  <c r="AK151" i="3" l="1"/>
  <c r="AI151" i="3"/>
  <c r="BA150" i="3"/>
  <c r="AW150" i="3"/>
  <c r="AH151" i="3"/>
  <c r="C152" i="3"/>
  <c r="AK152" i="3" l="1"/>
  <c r="AI152" i="3"/>
  <c r="AH152" i="3"/>
  <c r="R152" i="3"/>
  <c r="J152" i="3"/>
  <c r="C153" i="3"/>
  <c r="AK153" i="3" l="1"/>
  <c r="AI153" i="3"/>
  <c r="AH153" i="3"/>
  <c r="J153" i="3"/>
  <c r="R153" i="3"/>
  <c r="C154" i="3"/>
  <c r="AK154" i="3" l="1"/>
  <c r="AI154" i="3"/>
  <c r="AH154" i="3"/>
  <c r="J154" i="3"/>
  <c r="R154" i="3"/>
  <c r="C155" i="3"/>
  <c r="AK155" i="3" l="1"/>
  <c r="AI155" i="3"/>
  <c r="AH155" i="3"/>
  <c r="J155" i="3"/>
  <c r="R155" i="3"/>
  <c r="C156" i="3"/>
  <c r="AK156" i="3" l="1"/>
  <c r="AI156" i="3"/>
  <c r="AH156" i="3"/>
  <c r="J156" i="3"/>
  <c r="R156" i="3"/>
  <c r="C157" i="3"/>
  <c r="AK157" i="3" l="1"/>
  <c r="AI157" i="3"/>
  <c r="AH157" i="3"/>
  <c r="J157" i="3"/>
  <c r="R157" i="3"/>
  <c r="C158" i="3"/>
  <c r="AK158" i="3" l="1"/>
  <c r="AI158" i="3"/>
  <c r="AH158" i="3"/>
  <c r="R158" i="3"/>
  <c r="J158" i="3"/>
  <c r="C159" i="3"/>
  <c r="AK159" i="3" l="1"/>
  <c r="AI159" i="3"/>
  <c r="AH159" i="3"/>
  <c r="J159" i="3"/>
  <c r="R159" i="3"/>
  <c r="C160" i="3"/>
  <c r="AK160" i="3" l="1"/>
  <c r="AI160" i="3"/>
  <c r="AH160" i="3"/>
  <c r="J160" i="3"/>
  <c r="R160" i="3"/>
  <c r="C161" i="3"/>
  <c r="AK161" i="3" l="1"/>
  <c r="AI161" i="3"/>
  <c r="AH161" i="3"/>
  <c r="J161" i="3"/>
  <c r="R161" i="3"/>
  <c r="C162" i="3"/>
  <c r="AK162" i="3" l="1"/>
  <c r="AI162" i="3"/>
  <c r="AH162" i="3"/>
  <c r="J162" i="3"/>
  <c r="R162" i="3"/>
  <c r="C163" i="3"/>
  <c r="AK163" i="3" l="1"/>
  <c r="AI163" i="3"/>
  <c r="AH163" i="3"/>
  <c r="R163" i="3"/>
  <c r="J163" i="3"/>
  <c r="C164" i="3"/>
  <c r="AK164" i="3" l="1"/>
  <c r="AI164" i="3"/>
  <c r="AH164" i="3"/>
  <c r="R164" i="3"/>
  <c r="J164" i="3"/>
  <c r="C165" i="3"/>
  <c r="AK165" i="3" l="1"/>
  <c r="AI165" i="3"/>
  <c r="AH165" i="3"/>
  <c r="J165" i="3"/>
  <c r="R165" i="3"/>
  <c r="C166" i="3"/>
  <c r="AK166" i="3" l="1"/>
  <c r="AI166" i="3"/>
  <c r="AH166" i="3"/>
  <c r="R166" i="3"/>
  <c r="J166" i="3"/>
  <c r="C167" i="3"/>
  <c r="AK167" i="3" l="1"/>
  <c r="AI167" i="3"/>
  <c r="AH167" i="3"/>
  <c r="J167" i="3"/>
  <c r="R167" i="3"/>
  <c r="C168" i="3"/>
  <c r="AK168" i="3" l="1"/>
  <c r="AI168" i="3"/>
  <c r="AH168" i="3"/>
  <c r="J168" i="3"/>
  <c r="R168" i="3"/>
  <c r="C169" i="3"/>
  <c r="AK169" i="3" l="1"/>
  <c r="AI169" i="3"/>
  <c r="AH169" i="3"/>
  <c r="J169" i="3"/>
  <c r="R169" i="3"/>
  <c r="C170" i="3"/>
  <c r="AK170" i="3" l="1"/>
  <c r="AI170" i="3"/>
  <c r="AH170" i="3"/>
  <c r="J170" i="3"/>
  <c r="R170" i="3"/>
  <c r="C171" i="3"/>
  <c r="AK171" i="3" l="1"/>
  <c r="AI171" i="3"/>
  <c r="AH171" i="3"/>
  <c r="J171" i="3"/>
  <c r="R171" i="3"/>
  <c r="C172" i="3"/>
  <c r="AK172" i="3" l="1"/>
  <c r="AI172" i="3"/>
  <c r="AH172" i="3"/>
  <c r="J172" i="3"/>
  <c r="R172" i="3"/>
  <c r="C173" i="3"/>
  <c r="AK173" i="3" l="1"/>
  <c r="AI173" i="3"/>
  <c r="AH173" i="3"/>
  <c r="J173" i="3"/>
  <c r="R173" i="3"/>
  <c r="C174" i="3"/>
  <c r="AK174" i="3" l="1"/>
  <c r="AI174" i="3"/>
  <c r="AH174" i="3"/>
  <c r="R174" i="3"/>
  <c r="J174" i="3"/>
  <c r="C175" i="3"/>
  <c r="AK175" i="3" l="1"/>
  <c r="AI175" i="3"/>
  <c r="AH175" i="3"/>
  <c r="J175" i="3"/>
  <c r="R175" i="3"/>
  <c r="C176" i="3"/>
  <c r="AK176" i="3" l="1"/>
  <c r="AI176" i="3"/>
  <c r="AH176" i="3"/>
  <c r="R176" i="3"/>
  <c r="J176" i="3"/>
  <c r="C177" i="3"/>
  <c r="AK177" i="3" l="1"/>
  <c r="AI177" i="3"/>
  <c r="AH177" i="3"/>
  <c r="J177" i="3"/>
  <c r="R177" i="3"/>
  <c r="C178" i="3"/>
  <c r="AK178" i="3" l="1"/>
  <c r="AI178" i="3"/>
  <c r="AH178" i="3"/>
  <c r="C179" i="3"/>
  <c r="AK179" i="3" l="1"/>
  <c r="AI179" i="3"/>
  <c r="AH179" i="3"/>
  <c r="C180" i="3"/>
  <c r="AK180" i="3" l="1"/>
  <c r="AI180" i="3"/>
  <c r="AH180" i="3"/>
  <c r="C181" i="3"/>
  <c r="AK181" i="3" l="1"/>
  <c r="AI181" i="3"/>
  <c r="AH181" i="3"/>
  <c r="C182" i="3"/>
  <c r="AK182" i="3" l="1"/>
  <c r="AI182" i="3"/>
  <c r="AH182" i="3"/>
  <c r="R182" i="3"/>
  <c r="J182" i="3"/>
  <c r="C183" i="3"/>
  <c r="AK183" i="3" l="1"/>
  <c r="AI183" i="3"/>
  <c r="AH183" i="3"/>
  <c r="J183" i="3"/>
  <c r="R183" i="3"/>
  <c r="C184" i="3"/>
  <c r="AK184" i="3" l="1"/>
  <c r="AI184" i="3"/>
  <c r="AH184" i="3"/>
  <c r="C185" i="3"/>
  <c r="AK185" i="3" l="1"/>
  <c r="AI185" i="3"/>
  <c r="AH185" i="3"/>
  <c r="J185" i="3"/>
  <c r="R185" i="3"/>
  <c r="C186" i="3"/>
  <c r="AK186" i="3" l="1"/>
  <c r="AI186" i="3"/>
  <c r="AH186" i="3"/>
  <c r="C187" i="3"/>
  <c r="AK187" i="3" l="1"/>
  <c r="AI187" i="3"/>
  <c r="C188" i="3"/>
  <c r="AK188" i="3" l="1"/>
  <c r="AI188" i="3"/>
  <c r="AH188" i="3"/>
  <c r="C189" i="3"/>
  <c r="AK189" i="3" l="1"/>
  <c r="AI189" i="3"/>
  <c r="AH189" i="3"/>
  <c r="C190" i="3"/>
  <c r="AK190" i="3" l="1"/>
  <c r="AI190" i="3"/>
  <c r="AH190" i="3"/>
  <c r="C191" i="3"/>
  <c r="AK191" i="3" l="1"/>
  <c r="AI191" i="3"/>
  <c r="AH191" i="3"/>
  <c r="C192" i="3"/>
  <c r="AK192" i="3" l="1"/>
  <c r="AI192" i="3"/>
  <c r="AH192" i="3"/>
  <c r="C193" i="3"/>
  <c r="AK193" i="3" l="1"/>
  <c r="AI193" i="3"/>
  <c r="AH193" i="3"/>
  <c r="J193" i="3"/>
  <c r="R193" i="3"/>
  <c r="C194" i="3"/>
  <c r="AK194" i="3" l="1"/>
  <c r="AI194" i="3"/>
  <c r="AH194" i="3"/>
  <c r="C195" i="3"/>
  <c r="AK195" i="3" l="1"/>
  <c r="AI195" i="3"/>
  <c r="AH195" i="3"/>
  <c r="C196" i="3"/>
  <c r="AK196" i="3" l="1"/>
  <c r="AI196" i="3"/>
  <c r="AH196" i="3"/>
  <c r="C197" i="3"/>
  <c r="AK197" i="3" l="1"/>
  <c r="AI197" i="3"/>
  <c r="AH197" i="3"/>
  <c r="C198" i="3"/>
  <c r="AK198" i="3" l="1"/>
  <c r="AI198" i="3"/>
  <c r="AH198" i="3"/>
  <c r="C199" i="3"/>
  <c r="AK199" i="3" l="1"/>
  <c r="AI199" i="3"/>
  <c r="AH199" i="3"/>
  <c r="C200" i="3"/>
  <c r="AK200" i="3" l="1"/>
  <c r="AI200" i="3"/>
  <c r="AH200" i="3"/>
  <c r="C201" i="3"/>
  <c r="AK201" i="3" l="1"/>
  <c r="AI201" i="3"/>
  <c r="AH201" i="3"/>
  <c r="C202" i="3"/>
  <c r="AK202" i="3" l="1"/>
  <c r="AI202" i="3"/>
  <c r="AH202" i="3"/>
  <c r="C203" i="3"/>
  <c r="AK203" i="3" l="1"/>
  <c r="AI203" i="3"/>
  <c r="AH203" i="3"/>
  <c r="C204" i="3"/>
  <c r="AK204" i="3" l="1"/>
  <c r="AI204" i="3"/>
  <c r="AH204" i="3"/>
  <c r="C205" i="3"/>
  <c r="AK205" i="3" l="1"/>
  <c r="AI205" i="3"/>
  <c r="AH205" i="3"/>
  <c r="C206" i="3"/>
  <c r="AK206" i="3" l="1"/>
  <c r="AI206" i="3"/>
  <c r="AH206" i="3"/>
  <c r="R206" i="3"/>
  <c r="J206" i="3"/>
  <c r="C207" i="3"/>
  <c r="AK207" i="3" l="1"/>
  <c r="AI207" i="3"/>
  <c r="AH207" i="3"/>
  <c r="C208" i="3"/>
  <c r="AK208" i="3" l="1"/>
  <c r="AI208" i="3"/>
  <c r="C209" i="3"/>
  <c r="AK209" i="3" l="1"/>
  <c r="AI209" i="3"/>
  <c r="C210" i="3"/>
  <c r="AK210" i="3" l="1"/>
  <c r="AI210" i="3"/>
  <c r="C211" i="3"/>
  <c r="AK211" i="3" l="1"/>
  <c r="AI211" i="3"/>
  <c r="AH211" i="3"/>
  <c r="C212" i="3"/>
  <c r="AK212" i="3" l="1"/>
  <c r="AI212" i="3"/>
  <c r="AH212" i="3"/>
  <c r="C213" i="3"/>
  <c r="AK213" i="3" l="1"/>
  <c r="AI213" i="3"/>
  <c r="AH213" i="3"/>
  <c r="C214" i="3"/>
  <c r="AK214" i="3" l="1"/>
  <c r="AI214" i="3"/>
  <c r="AH214" i="3"/>
  <c r="C215" i="3"/>
  <c r="AK215" i="3" l="1"/>
  <c r="AI215" i="3"/>
  <c r="AH215" i="3"/>
  <c r="C216" i="3"/>
  <c r="AK216" i="3" l="1"/>
  <c r="AI216" i="3"/>
  <c r="AH216" i="3"/>
  <c r="C217" i="3"/>
  <c r="AK217" i="3" l="1"/>
  <c r="AI217" i="3"/>
  <c r="AH217" i="3"/>
  <c r="C218" i="3"/>
  <c r="AK218" i="3" l="1"/>
  <c r="AI218" i="3"/>
  <c r="AH218" i="3"/>
  <c r="C219" i="3"/>
  <c r="AK219" i="3" l="1"/>
  <c r="AI219" i="3"/>
  <c r="AH219" i="3"/>
  <c r="C220" i="3"/>
  <c r="AK220" i="3" l="1"/>
  <c r="AI220" i="3"/>
  <c r="AH220" i="3"/>
  <c r="C221" i="3"/>
  <c r="AK221" i="3" l="1"/>
  <c r="AI221" i="3"/>
  <c r="AH221" i="3"/>
  <c r="C222" i="3"/>
  <c r="AK222" i="3" l="1"/>
  <c r="AI222" i="3"/>
  <c r="AH222" i="3"/>
  <c r="C223" i="3"/>
  <c r="AK223" i="3" l="1"/>
  <c r="AI223" i="3"/>
  <c r="AH223" i="3"/>
  <c r="C224" i="3"/>
  <c r="AK224" i="3" l="1"/>
  <c r="AI224" i="3"/>
  <c r="AH224" i="3"/>
  <c r="C225" i="3"/>
  <c r="AK225" i="3" l="1"/>
  <c r="AI225" i="3"/>
  <c r="AH225" i="3"/>
  <c r="C226" i="3"/>
  <c r="AI226" i="3" s="1"/>
  <c r="AH226" i="3" l="1"/>
  <c r="C227" i="3"/>
  <c r="AK227" i="3" l="1"/>
  <c r="AI227" i="3"/>
  <c r="AH227" i="3"/>
  <c r="C228" i="3"/>
  <c r="AK228" i="3" l="1"/>
  <c r="AI228" i="3"/>
  <c r="AH228" i="3"/>
  <c r="C229" i="3"/>
  <c r="AW228" i="3" l="1"/>
  <c r="AZ228" i="3"/>
  <c r="AK229" i="3"/>
  <c r="AI229" i="3"/>
  <c r="AY228" i="3"/>
  <c r="AH229" i="3"/>
  <c r="C230" i="3"/>
  <c r="AZ229" i="3" l="1"/>
  <c r="AY229" i="3"/>
  <c r="AK230" i="3"/>
  <c r="AI230" i="3"/>
  <c r="AW229" i="3"/>
  <c r="AH230" i="3"/>
  <c r="R230" i="3"/>
  <c r="J230" i="3"/>
  <c r="C231" i="3"/>
  <c r="AY230" i="3" l="1"/>
  <c r="AZ230" i="3"/>
  <c r="AW230" i="3"/>
  <c r="AK231" i="3"/>
  <c r="AI231" i="3"/>
  <c r="H1" i="10"/>
  <c r="AH231" i="3"/>
  <c r="J231" i="3"/>
  <c r="R231" i="3"/>
  <c r="C232" i="3"/>
  <c r="AW231" i="3" l="1"/>
  <c r="AZ231" i="3"/>
  <c r="AY231" i="3"/>
  <c r="AK232" i="3"/>
  <c r="AI232" i="3"/>
  <c r="AH232" i="3"/>
  <c r="R232" i="3"/>
  <c r="J232" i="3"/>
  <c r="C233" i="3"/>
  <c r="AW232" i="3" l="1"/>
  <c r="AY232" i="3"/>
  <c r="AZ232" i="3"/>
  <c r="AK233" i="3"/>
  <c r="AI233" i="3"/>
  <c r="AH233" i="3"/>
  <c r="J233" i="3"/>
  <c r="R233" i="3"/>
  <c r="C234" i="3"/>
  <c r="AZ233" i="3" l="1"/>
  <c r="AY233" i="3"/>
  <c r="AW233" i="3"/>
  <c r="AK234" i="3"/>
  <c r="AI234" i="3"/>
  <c r="AH234" i="3"/>
  <c r="C235" i="3"/>
  <c r="AW234" i="3" l="1"/>
  <c r="AY234" i="3"/>
  <c r="AZ234" i="3"/>
  <c r="AK235" i="3"/>
  <c r="AI235" i="3"/>
  <c r="AH235" i="3"/>
  <c r="C236" i="3"/>
  <c r="AK236" i="3" l="1"/>
  <c r="AI236" i="3"/>
  <c r="AW235" i="3"/>
  <c r="AH236" i="3"/>
  <c r="J236" i="3"/>
  <c r="S15" i="2" s="1"/>
  <c r="R236" i="3"/>
  <c r="C237" i="3"/>
  <c r="AW236" i="3" l="1"/>
  <c r="AZ236" i="3"/>
  <c r="AY236" i="3"/>
  <c r="AI237" i="3"/>
  <c r="AH237" i="3"/>
  <c r="R237" i="3"/>
  <c r="J237" i="3"/>
  <c r="C238" i="3"/>
  <c r="AK238" i="3" l="1"/>
  <c r="AI238" i="3"/>
  <c r="AH238" i="3"/>
  <c r="R238" i="3"/>
  <c r="J238" i="3"/>
  <c r="C239" i="3"/>
  <c r="AY238" i="3" l="1"/>
  <c r="AZ238" i="3"/>
  <c r="AW238" i="3"/>
  <c r="AK239" i="3"/>
  <c r="AW239" i="3" s="1"/>
  <c r="AI239" i="3"/>
  <c r="AH239" i="3"/>
  <c r="R239" i="3"/>
  <c r="J239" i="3"/>
  <c r="C240" i="3"/>
  <c r="AY239" i="3" l="1"/>
  <c r="AK240" i="3"/>
  <c r="AI240" i="3"/>
  <c r="AH240" i="3"/>
  <c r="R240" i="3"/>
  <c r="J240" i="3"/>
  <c r="C241" i="3"/>
  <c r="AY240" i="3" l="1"/>
  <c r="AW240" i="3"/>
  <c r="AK241" i="3"/>
  <c r="AI241" i="3"/>
  <c r="AH241" i="3"/>
  <c r="R241" i="3"/>
  <c r="J241" i="3"/>
  <c r="C242" i="3"/>
  <c r="AY241" i="3" l="1"/>
  <c r="AW241" i="3"/>
  <c r="AK242" i="3"/>
  <c r="AI242" i="3"/>
  <c r="AH242" i="3"/>
  <c r="R242" i="3"/>
  <c r="J242" i="3"/>
  <c r="C243" i="3"/>
  <c r="AY242" i="3" l="1"/>
  <c r="AW242" i="3"/>
  <c r="AK243" i="3"/>
  <c r="AI243" i="3"/>
  <c r="AH243" i="3"/>
  <c r="R243" i="3"/>
  <c r="J243" i="3"/>
  <c r="C244" i="3"/>
  <c r="AY243" i="3" l="1"/>
  <c r="AW243" i="3"/>
  <c r="AK244" i="3"/>
  <c r="AY244" i="3" s="1"/>
  <c r="AI244" i="3"/>
  <c r="AH244" i="3"/>
  <c r="R244" i="3"/>
  <c r="J244" i="3"/>
  <c r="C245" i="3"/>
  <c r="AW244" i="3" l="1"/>
  <c r="AK245" i="3"/>
  <c r="AY245" i="3" s="1"/>
  <c r="AI245" i="3"/>
  <c r="AH245" i="3"/>
  <c r="J245" i="3"/>
  <c r="R245" i="3"/>
  <c r="C246" i="3"/>
  <c r="AW245" i="3" l="1"/>
  <c r="AK246" i="3"/>
  <c r="AY246" i="3" s="1"/>
  <c r="AI246" i="3"/>
  <c r="AH246" i="3"/>
  <c r="R246" i="3"/>
  <c r="J246" i="3"/>
  <c r="C247" i="3"/>
  <c r="AW246" i="3" l="1"/>
  <c r="AK247" i="3"/>
  <c r="AI247" i="3"/>
  <c r="AH247" i="3"/>
  <c r="R247" i="3"/>
  <c r="J247" i="3"/>
  <c r="C248" i="3"/>
  <c r="AY247" i="3" l="1"/>
  <c r="AW247" i="3"/>
  <c r="AK248" i="3"/>
  <c r="AI248" i="3"/>
  <c r="AH248" i="3"/>
  <c r="C249" i="3"/>
  <c r="AY248" i="3" l="1"/>
  <c r="AW248" i="3"/>
  <c r="AK249" i="3"/>
  <c r="AI249" i="3"/>
  <c r="C250" i="3"/>
  <c r="AY249" i="3" l="1"/>
  <c r="AW249" i="3"/>
  <c r="AK250" i="3"/>
  <c r="AI250" i="3"/>
  <c r="AH250" i="3"/>
  <c r="C251" i="3"/>
  <c r="AY250" i="3" l="1"/>
  <c r="AW250" i="3"/>
  <c r="AK251" i="3"/>
  <c r="AI251" i="3"/>
  <c r="AH251" i="3"/>
  <c r="R251" i="3"/>
  <c r="J251" i="3"/>
  <c r="C252" i="3"/>
  <c r="AW251" i="3" l="1"/>
  <c r="AY251" i="3"/>
  <c r="AK252" i="3"/>
  <c r="AI252" i="3"/>
  <c r="AH252" i="3"/>
  <c r="R252" i="3"/>
  <c r="J252" i="3"/>
  <c r="C253" i="3"/>
  <c r="AK253" i="3" l="1"/>
  <c r="AI253" i="3"/>
  <c r="AH253" i="3"/>
  <c r="R253" i="3"/>
  <c r="J253" i="3"/>
  <c r="C254" i="3"/>
  <c r="AK254" i="3" l="1"/>
  <c r="AI254" i="3"/>
  <c r="AH254" i="3"/>
  <c r="R254" i="3"/>
  <c r="J254" i="3"/>
  <c r="C255" i="3"/>
  <c r="AK255" i="3" l="1"/>
  <c r="AI255" i="3"/>
  <c r="AH255" i="3"/>
  <c r="J255" i="3"/>
  <c r="R255" i="3"/>
  <c r="C256" i="3"/>
  <c r="AK256" i="3" l="1"/>
  <c r="AI256" i="3"/>
  <c r="AH256" i="3"/>
  <c r="J256" i="3"/>
  <c r="R256" i="3"/>
  <c r="C257" i="3"/>
  <c r="AK257" i="3" l="1"/>
  <c r="AI257" i="3"/>
  <c r="AH257" i="3"/>
  <c r="J257" i="3"/>
  <c r="R257" i="3"/>
  <c r="C258" i="3"/>
  <c r="AK258" i="3" l="1"/>
  <c r="AI258" i="3"/>
  <c r="AH258" i="3"/>
  <c r="R258" i="3"/>
  <c r="J258" i="3"/>
  <c r="C259" i="3"/>
  <c r="AK259" i="3" l="1"/>
  <c r="AI259" i="3"/>
  <c r="AH259" i="3"/>
  <c r="J259" i="3"/>
  <c r="R259" i="3"/>
  <c r="C260" i="3"/>
  <c r="AK260" i="3" l="1"/>
  <c r="AI260" i="3"/>
  <c r="AH260" i="3"/>
  <c r="J260" i="3"/>
  <c r="R260" i="3"/>
  <c r="C261" i="3"/>
  <c r="AK261" i="3" l="1"/>
  <c r="AI261" i="3"/>
  <c r="AH261" i="3"/>
  <c r="J261" i="3"/>
  <c r="R261" i="3"/>
  <c r="C262" i="3"/>
  <c r="AK262" i="3" l="1"/>
  <c r="AI262" i="3"/>
  <c r="AH262" i="3"/>
  <c r="R262" i="3"/>
  <c r="J262" i="3"/>
  <c r="C263" i="3"/>
  <c r="AK263" i="3" l="1"/>
  <c r="AI263" i="3"/>
  <c r="AH263" i="3"/>
  <c r="R263" i="3"/>
  <c r="J263" i="3"/>
  <c r="C264" i="3"/>
  <c r="AK264" i="3" l="1"/>
  <c r="AI264" i="3"/>
  <c r="AH264" i="3"/>
  <c r="R264" i="3"/>
  <c r="J264" i="3"/>
  <c r="C265" i="3"/>
  <c r="AK265" i="3" l="1"/>
  <c r="AI265" i="3"/>
  <c r="AH265" i="3"/>
  <c r="J265" i="3"/>
  <c r="R265" i="3"/>
  <c r="C266" i="3"/>
  <c r="AK266" i="3" l="1"/>
  <c r="AI266" i="3"/>
  <c r="AH266" i="3"/>
  <c r="J266" i="3"/>
  <c r="R266" i="3"/>
  <c r="C267" i="3"/>
  <c r="AK267" i="3" l="1"/>
  <c r="AI267" i="3"/>
  <c r="AH267" i="3"/>
  <c r="R267" i="3"/>
  <c r="J267" i="3"/>
  <c r="C268" i="3"/>
  <c r="AK268" i="3" l="1"/>
  <c r="AI268" i="3"/>
  <c r="AH268" i="3"/>
  <c r="R268" i="3"/>
  <c r="J268" i="3"/>
  <c r="C269" i="3"/>
  <c r="AK269" i="3" l="1"/>
  <c r="AI269" i="3"/>
  <c r="AH269" i="3"/>
  <c r="R269" i="3"/>
  <c r="J269" i="3"/>
  <c r="C270" i="3"/>
  <c r="AK270" i="3" l="1"/>
  <c r="AI270" i="3"/>
  <c r="AH270" i="3"/>
  <c r="R270" i="3"/>
  <c r="J270" i="3"/>
  <c r="C271" i="3"/>
  <c r="AK271" i="3" l="1"/>
  <c r="AI271" i="3"/>
  <c r="AH271" i="3"/>
  <c r="R271" i="3"/>
  <c r="J271" i="3"/>
  <c r="C272" i="3"/>
  <c r="AK272" i="3" l="1"/>
  <c r="AI272" i="3"/>
  <c r="AH272" i="3"/>
  <c r="R272" i="3"/>
  <c r="J272" i="3"/>
  <c r="C273" i="3"/>
  <c r="AK273" i="3" l="1"/>
  <c r="AI273" i="3"/>
  <c r="AH273" i="3"/>
  <c r="R273" i="3"/>
  <c r="J273" i="3"/>
  <c r="C274" i="3"/>
  <c r="AK274" i="3" l="1"/>
  <c r="AI274" i="3"/>
  <c r="AH274" i="3"/>
  <c r="R274" i="3"/>
  <c r="J274" i="3"/>
  <c r="C275" i="3"/>
  <c r="AK275" i="3" l="1"/>
  <c r="AI275" i="3"/>
  <c r="AH275" i="3"/>
  <c r="J275" i="3"/>
  <c r="R275" i="3"/>
  <c r="C276" i="3"/>
  <c r="AK276" i="3" l="1"/>
  <c r="AI276" i="3"/>
  <c r="AH276" i="3"/>
  <c r="J276" i="3"/>
  <c r="R276" i="3"/>
  <c r="C277" i="3"/>
  <c r="AK277" i="3" l="1"/>
  <c r="AI277" i="3"/>
  <c r="AH277" i="3"/>
  <c r="J277" i="3"/>
  <c r="R277" i="3"/>
  <c r="C278" i="3"/>
  <c r="AK278" i="3" l="1"/>
  <c r="AI278" i="3"/>
  <c r="AH278" i="3"/>
  <c r="R278" i="3"/>
  <c r="J278" i="3"/>
  <c r="C279" i="3"/>
  <c r="AK279" i="3" l="1"/>
  <c r="AI279" i="3"/>
  <c r="AH279" i="3"/>
  <c r="J279" i="3"/>
  <c r="R279" i="3"/>
  <c r="C280" i="3"/>
  <c r="AK280" i="3" l="1"/>
  <c r="AI280" i="3"/>
  <c r="AH280" i="3"/>
  <c r="R280" i="3"/>
  <c r="J280" i="3"/>
  <c r="C281" i="3"/>
  <c r="AK281" i="3" l="1"/>
  <c r="AI281" i="3"/>
  <c r="AH281" i="3"/>
  <c r="J281" i="3"/>
  <c r="R281" i="3"/>
  <c r="C282" i="3"/>
  <c r="AK282" i="3" l="1"/>
  <c r="AI282" i="3"/>
  <c r="AH282" i="3"/>
  <c r="R282" i="3"/>
  <c r="J282" i="3"/>
  <c r="C283" i="3"/>
  <c r="AK283" i="3" l="1"/>
  <c r="AI283" i="3"/>
  <c r="AH283" i="3"/>
  <c r="R283" i="3"/>
  <c r="J283" i="3"/>
  <c r="C284" i="3"/>
  <c r="AK284" i="3" l="1"/>
  <c r="AI284" i="3"/>
  <c r="AH284" i="3"/>
  <c r="R284" i="3"/>
  <c r="J284" i="3"/>
  <c r="C285" i="3"/>
  <c r="AK285" i="3" l="1"/>
  <c r="AI285" i="3"/>
  <c r="AH285" i="3"/>
  <c r="R285" i="3"/>
  <c r="J285" i="3"/>
  <c r="C286" i="3"/>
  <c r="AK286" i="3" l="1"/>
  <c r="AI286" i="3"/>
  <c r="AH286" i="3"/>
  <c r="R286" i="3"/>
  <c r="J286" i="3"/>
  <c r="C287" i="3"/>
  <c r="AK287" i="3" l="1"/>
  <c r="AI287" i="3"/>
  <c r="AH287" i="3"/>
  <c r="R287" i="3"/>
  <c r="J287" i="3"/>
  <c r="C288" i="3"/>
  <c r="AK288" i="3" l="1"/>
  <c r="AI288" i="3"/>
  <c r="AH288" i="3"/>
  <c r="R288" i="3"/>
  <c r="J288" i="3"/>
  <c r="C289" i="3"/>
  <c r="AK289" i="3" l="1"/>
  <c r="AI289" i="3"/>
  <c r="AH289" i="3"/>
  <c r="R289" i="3"/>
  <c r="J289" i="3"/>
  <c r="C290" i="3"/>
  <c r="AK290" i="3" l="1"/>
  <c r="AI290" i="3"/>
  <c r="AH290" i="3"/>
  <c r="R290" i="3"/>
  <c r="J290" i="3"/>
  <c r="C291" i="3"/>
  <c r="AK291" i="3" l="1"/>
  <c r="AI291" i="3"/>
  <c r="AH291" i="3"/>
  <c r="R291" i="3"/>
  <c r="J291" i="3"/>
  <c r="C292" i="3"/>
  <c r="AK292" i="3" l="1"/>
  <c r="AI292" i="3"/>
  <c r="AH292" i="3"/>
  <c r="R292" i="3"/>
  <c r="J292" i="3"/>
  <c r="C293" i="3"/>
  <c r="AK293" i="3" l="1"/>
  <c r="AI293" i="3"/>
  <c r="AH293" i="3"/>
  <c r="J293" i="3"/>
  <c r="R293" i="3"/>
  <c r="C294" i="3"/>
  <c r="AK294" i="3" l="1"/>
  <c r="AI294" i="3"/>
  <c r="AH294" i="3"/>
  <c r="R294" i="3"/>
  <c r="J294" i="3"/>
  <c r="C295" i="3"/>
  <c r="AK295" i="3" l="1"/>
  <c r="AI295" i="3"/>
  <c r="AH295" i="3"/>
  <c r="J295" i="3"/>
  <c r="R295" i="3"/>
  <c r="C296" i="3"/>
  <c r="AK296" i="3" l="1"/>
  <c r="AI296" i="3"/>
  <c r="AH296" i="3"/>
  <c r="R296" i="3"/>
  <c r="J296" i="3"/>
  <c r="C297" i="3"/>
  <c r="AK297" i="3" l="1"/>
  <c r="AI297" i="3"/>
  <c r="AH297" i="3"/>
  <c r="J297" i="3"/>
  <c r="R297" i="3"/>
  <c r="C298" i="3"/>
  <c r="AK298" i="3" l="1"/>
  <c r="AI298" i="3"/>
  <c r="AH298" i="3"/>
  <c r="J298" i="3"/>
  <c r="R298" i="3"/>
  <c r="C299" i="3"/>
  <c r="AK299" i="3" l="1"/>
  <c r="AI299" i="3"/>
  <c r="AH299" i="3"/>
  <c r="J299" i="3"/>
  <c r="R299" i="3"/>
  <c r="C300" i="3"/>
  <c r="AK300" i="3" l="1"/>
  <c r="AI300" i="3"/>
  <c r="AH300" i="3"/>
  <c r="J300" i="3"/>
  <c r="R300" i="3"/>
  <c r="C301" i="3"/>
  <c r="AK301" i="3" l="1"/>
  <c r="AI301" i="3"/>
  <c r="AH301" i="3"/>
  <c r="J301" i="3"/>
  <c r="R301" i="3"/>
  <c r="C302" i="3"/>
  <c r="AK302" i="3" l="1"/>
  <c r="AI302" i="3"/>
  <c r="AH302" i="3"/>
  <c r="R302" i="3"/>
  <c r="J302" i="3"/>
  <c r="C303" i="3"/>
  <c r="AK303" i="3" l="1"/>
  <c r="AI303" i="3"/>
  <c r="AH303" i="3"/>
  <c r="R303" i="3"/>
  <c r="J303" i="3"/>
  <c r="C304" i="3"/>
  <c r="AK304" i="3" l="1"/>
  <c r="AI304" i="3"/>
  <c r="AH304" i="3"/>
  <c r="J304" i="3"/>
  <c r="R304" i="3"/>
  <c r="C305" i="3"/>
  <c r="AK305" i="3" l="1"/>
  <c r="AI305" i="3"/>
  <c r="AH305" i="3"/>
  <c r="R305" i="3"/>
  <c r="J305" i="3"/>
  <c r="C306" i="3"/>
  <c r="AK306" i="3" l="1"/>
  <c r="AI306" i="3"/>
  <c r="AH306" i="3"/>
  <c r="R306" i="3"/>
  <c r="J306" i="3"/>
  <c r="C307" i="3"/>
  <c r="AK307" i="3" l="1"/>
  <c r="AI307" i="3"/>
  <c r="AH307" i="3"/>
  <c r="R307" i="3"/>
  <c r="J307" i="3"/>
  <c r="C308" i="3"/>
  <c r="AK308" i="3" l="1"/>
  <c r="AI308" i="3"/>
  <c r="AH308" i="3"/>
  <c r="R308" i="3"/>
  <c r="J308" i="3"/>
  <c r="C309" i="3"/>
  <c r="AK309" i="3" l="1"/>
  <c r="AI309" i="3"/>
  <c r="AH309" i="3"/>
  <c r="R309" i="3"/>
  <c r="J309" i="3"/>
  <c r="C310" i="3"/>
  <c r="AK310" i="3" l="1"/>
  <c r="AI310" i="3"/>
  <c r="AH310" i="3"/>
  <c r="J310" i="3"/>
  <c r="R310" i="3"/>
  <c r="C311" i="3"/>
  <c r="AK311" i="3" l="1"/>
  <c r="AI311" i="3"/>
  <c r="AH311" i="3"/>
  <c r="R311" i="3"/>
  <c r="J311" i="3"/>
  <c r="C312" i="3"/>
  <c r="AK312" i="3" l="1"/>
  <c r="AI312" i="3"/>
  <c r="AH312" i="3"/>
  <c r="R312" i="3"/>
  <c r="J312" i="3"/>
  <c r="C313" i="3"/>
  <c r="AK313" i="3" l="1"/>
  <c r="AI313" i="3"/>
  <c r="AH313" i="3"/>
  <c r="J313" i="3"/>
  <c r="R313" i="3"/>
  <c r="C314" i="3"/>
  <c r="AK314" i="3" l="1"/>
  <c r="AI314" i="3"/>
  <c r="AH314" i="3"/>
  <c r="J314" i="3"/>
  <c r="R314" i="3"/>
  <c r="C315" i="3"/>
  <c r="AK315" i="3" l="1"/>
  <c r="AI315" i="3"/>
  <c r="AH315" i="3"/>
  <c r="J315" i="3"/>
  <c r="R315" i="3"/>
  <c r="C316" i="3"/>
  <c r="AK316" i="3" l="1"/>
  <c r="AI316" i="3"/>
  <c r="AH316" i="3"/>
  <c r="R316" i="3"/>
  <c r="J316" i="3"/>
  <c r="C317" i="3"/>
  <c r="AK317" i="3" l="1"/>
  <c r="AI317" i="3"/>
  <c r="AH317" i="3"/>
  <c r="J317" i="3"/>
  <c r="R317" i="3"/>
  <c r="C318" i="3"/>
  <c r="AK318" i="3" l="1"/>
  <c r="AI318" i="3"/>
  <c r="AH318" i="3"/>
  <c r="J318" i="3"/>
  <c r="R318" i="3"/>
  <c r="C319" i="3"/>
  <c r="AK319" i="3" l="1"/>
  <c r="AI319" i="3"/>
  <c r="AH319" i="3"/>
  <c r="J319" i="3"/>
  <c r="R319" i="3"/>
  <c r="C320" i="3"/>
  <c r="AK320" i="3" l="1"/>
  <c r="AI320" i="3"/>
  <c r="AH320" i="3"/>
  <c r="R320" i="3"/>
  <c r="J320" i="3"/>
  <c r="C321" i="3"/>
  <c r="AK321" i="3" l="1"/>
  <c r="AI321" i="3"/>
  <c r="AH321" i="3"/>
  <c r="R321" i="3"/>
  <c r="J321" i="3"/>
  <c r="C322" i="3"/>
  <c r="AK322" i="3" l="1"/>
  <c r="AI322" i="3"/>
  <c r="AH322" i="3"/>
  <c r="R322" i="3"/>
  <c r="J322" i="3"/>
  <c r="C323" i="3"/>
  <c r="AK323" i="3" l="1"/>
  <c r="AI323" i="3"/>
  <c r="AH323" i="3"/>
  <c r="R323" i="3"/>
  <c r="J323" i="3"/>
  <c r="C324" i="3"/>
  <c r="AK324" i="3" l="1"/>
  <c r="AI324" i="3"/>
  <c r="AH324" i="3"/>
  <c r="R324" i="3"/>
  <c r="J324" i="3"/>
  <c r="C325" i="3"/>
  <c r="AK325" i="3" l="1"/>
  <c r="AI325" i="3"/>
  <c r="AH325" i="3"/>
  <c r="R325" i="3"/>
  <c r="J325" i="3"/>
  <c r="C326" i="3"/>
  <c r="AK326" i="3" l="1"/>
  <c r="AI326" i="3"/>
  <c r="AH326" i="3"/>
  <c r="R326" i="3"/>
  <c r="J326" i="3"/>
  <c r="C327" i="3"/>
  <c r="AK327" i="3" l="1"/>
  <c r="AI327" i="3"/>
  <c r="AH327" i="3"/>
  <c r="J327" i="3"/>
  <c r="R327" i="3"/>
  <c r="C328" i="3"/>
  <c r="AK328" i="3" l="1"/>
  <c r="AI328" i="3"/>
  <c r="AH328" i="3"/>
  <c r="R328" i="3"/>
  <c r="J328" i="3"/>
  <c r="C329" i="3"/>
  <c r="AK329" i="3" l="1"/>
  <c r="AI329" i="3"/>
  <c r="AH329" i="3"/>
  <c r="J329" i="3"/>
  <c r="R329" i="3"/>
  <c r="C330" i="3"/>
  <c r="AK330" i="3" l="1"/>
  <c r="AI330" i="3"/>
  <c r="AH330" i="3"/>
  <c r="R330" i="3"/>
  <c r="J330" i="3"/>
  <c r="C331" i="3"/>
  <c r="AK331" i="3" l="1"/>
  <c r="AI331" i="3"/>
  <c r="AH331" i="3"/>
  <c r="J331" i="3"/>
  <c r="R331" i="3"/>
  <c r="C332" i="3"/>
  <c r="AK332" i="3" l="1"/>
  <c r="AI332" i="3"/>
  <c r="AH332" i="3"/>
  <c r="J332" i="3"/>
  <c r="R332" i="3"/>
  <c r="C333" i="3"/>
  <c r="AK333" i="3" l="1"/>
  <c r="AI333" i="3"/>
  <c r="AH333" i="3"/>
  <c r="R333" i="3"/>
  <c r="J333" i="3"/>
  <c r="C334" i="3"/>
  <c r="AK334" i="3" l="1"/>
  <c r="AI334" i="3"/>
  <c r="AH334" i="3"/>
  <c r="J334" i="3"/>
  <c r="R334" i="3"/>
  <c r="C335" i="3"/>
  <c r="AK335" i="3" l="1"/>
  <c r="AI335" i="3"/>
  <c r="AH335" i="3"/>
  <c r="J335" i="3"/>
  <c r="R335" i="3"/>
  <c r="C336" i="3"/>
  <c r="AK336" i="3" l="1"/>
  <c r="AI336" i="3"/>
  <c r="AH336" i="3"/>
  <c r="R336" i="3"/>
  <c r="J336" i="3"/>
  <c r="C337" i="3"/>
  <c r="AK337" i="3" l="1"/>
  <c r="AI337" i="3"/>
  <c r="AH337" i="3"/>
  <c r="R337" i="3"/>
  <c r="J337" i="3"/>
  <c r="C338" i="3"/>
  <c r="AK338" i="3" l="1"/>
  <c r="AI338" i="3"/>
  <c r="AH338" i="3"/>
  <c r="R338" i="3"/>
  <c r="J338" i="3"/>
  <c r="C339" i="3"/>
  <c r="AK339" i="3" l="1"/>
  <c r="AI339" i="3"/>
  <c r="AH339" i="3"/>
  <c r="R339" i="3"/>
  <c r="J339" i="3"/>
  <c r="C340" i="3"/>
  <c r="AK340" i="3" l="1"/>
  <c r="AI340" i="3"/>
  <c r="AH340" i="3"/>
  <c r="R340" i="3"/>
  <c r="J340" i="3"/>
  <c r="C341" i="3"/>
  <c r="AK341" i="3" l="1"/>
  <c r="AI341" i="3"/>
  <c r="AH341" i="3"/>
  <c r="R341" i="3"/>
  <c r="J341" i="3"/>
  <c r="C342" i="3"/>
  <c r="AK342" i="3" l="1"/>
  <c r="AI342" i="3"/>
  <c r="AH342" i="3"/>
  <c r="R342" i="3"/>
  <c r="J342" i="3"/>
  <c r="C343" i="3"/>
  <c r="AK343" i="3" l="1"/>
  <c r="AI343" i="3"/>
  <c r="AH343" i="3"/>
  <c r="R343" i="3"/>
  <c r="J343" i="3"/>
  <c r="C344" i="3"/>
  <c r="AK344" i="3" l="1"/>
  <c r="AI344" i="3"/>
  <c r="AH344" i="3"/>
  <c r="R344" i="3"/>
  <c r="J344" i="3"/>
  <c r="C345" i="3"/>
  <c r="AK345" i="3" l="1"/>
  <c r="AI345" i="3"/>
  <c r="AH345" i="3"/>
  <c r="J345" i="3"/>
  <c r="R345" i="3"/>
  <c r="C346" i="3"/>
  <c r="AK346" i="3" l="1"/>
  <c r="AI346" i="3"/>
  <c r="AH346" i="3"/>
  <c r="R346" i="3"/>
  <c r="J346" i="3"/>
  <c r="C347" i="3"/>
  <c r="AK347" i="3" l="1"/>
  <c r="AI347" i="3"/>
  <c r="AH347" i="3"/>
  <c r="R347" i="3"/>
  <c r="J347" i="3"/>
  <c r="C348" i="3"/>
  <c r="AK348" i="3" l="1"/>
  <c r="AI348" i="3"/>
  <c r="AH348" i="3"/>
  <c r="J348" i="3"/>
  <c r="R348" i="3"/>
  <c r="C349" i="3"/>
  <c r="AK349" i="3" l="1"/>
  <c r="AI349" i="3"/>
  <c r="AH349" i="3"/>
  <c r="J349" i="3"/>
  <c r="R349" i="3"/>
  <c r="C350" i="3"/>
  <c r="AK350" i="3" l="1"/>
  <c r="AI350" i="3"/>
  <c r="AH350" i="3"/>
  <c r="R350" i="3"/>
  <c r="J350" i="3"/>
  <c r="C351" i="3"/>
  <c r="AK351" i="3" l="1"/>
  <c r="AI351" i="3"/>
  <c r="AH351" i="3"/>
  <c r="J351" i="3"/>
  <c r="R351" i="3"/>
  <c r="C352" i="3"/>
  <c r="AK352" i="3" l="1"/>
  <c r="AI352" i="3"/>
  <c r="AH352" i="3"/>
  <c r="J352" i="3"/>
  <c r="R352" i="3"/>
  <c r="C353" i="3"/>
  <c r="AK353" i="3" l="1"/>
  <c r="AI353" i="3"/>
  <c r="AH353" i="3"/>
  <c r="J353" i="3"/>
  <c r="R353" i="3"/>
  <c r="C354" i="3"/>
  <c r="AK354" i="3" l="1"/>
  <c r="AI354" i="3"/>
  <c r="AH354" i="3"/>
  <c r="R354" i="3"/>
  <c r="J354" i="3"/>
  <c r="C355" i="3"/>
  <c r="AK355" i="3" l="1"/>
  <c r="AI355" i="3"/>
  <c r="AH355" i="3"/>
  <c r="J355" i="3"/>
  <c r="R355" i="3"/>
  <c r="C356" i="3"/>
  <c r="AK356" i="3" l="1"/>
  <c r="AI356" i="3"/>
  <c r="AH356" i="3"/>
  <c r="J356" i="3"/>
  <c r="R356" i="3"/>
  <c r="C357" i="3"/>
  <c r="AK357" i="3" l="1"/>
  <c r="AI357" i="3"/>
  <c r="AH357" i="3"/>
  <c r="J357" i="3"/>
  <c r="R357" i="3"/>
  <c r="C358" i="3"/>
  <c r="AK358" i="3" l="1"/>
  <c r="AI358" i="3"/>
  <c r="AH358" i="3"/>
  <c r="J358" i="3"/>
  <c r="R358" i="3"/>
  <c r="C359" i="3"/>
  <c r="AK359" i="3" l="1"/>
  <c r="AI359" i="3"/>
  <c r="AH359" i="3"/>
  <c r="R359" i="3"/>
  <c r="J359" i="3"/>
  <c r="C360" i="3"/>
  <c r="AK360" i="3" l="1"/>
  <c r="AI360" i="3"/>
  <c r="AH360" i="3"/>
  <c r="R360" i="3"/>
  <c r="J360" i="3"/>
  <c r="C361" i="3"/>
  <c r="AK361" i="3" l="1"/>
  <c r="AI361" i="3"/>
  <c r="AH361" i="3"/>
  <c r="J361" i="3"/>
  <c r="R361" i="3"/>
  <c r="C362" i="3"/>
  <c r="AK362" i="3" l="1"/>
  <c r="AI362" i="3"/>
  <c r="AH362" i="3"/>
  <c r="R362" i="3"/>
  <c r="J362" i="3"/>
  <c r="C363" i="3"/>
  <c r="AK363" i="3" l="1"/>
  <c r="AI363" i="3"/>
  <c r="AH363" i="3"/>
  <c r="R363" i="3"/>
  <c r="J363" i="3"/>
  <c r="C364" i="3"/>
  <c r="AK364" i="3" l="1"/>
  <c r="AI364" i="3"/>
  <c r="AH364" i="3"/>
  <c r="R364" i="3"/>
  <c r="J364" i="3"/>
  <c r="C365" i="3"/>
  <c r="AK365" i="3" l="1"/>
  <c r="AI365" i="3"/>
  <c r="AH365" i="3"/>
  <c r="R365" i="3"/>
  <c r="J365" i="3"/>
  <c r="C366" i="3"/>
  <c r="AK366" i="3" l="1"/>
  <c r="AI366" i="3"/>
  <c r="AH366" i="3"/>
  <c r="R366" i="3"/>
  <c r="J366" i="3"/>
  <c r="C367" i="3"/>
  <c r="AK367" i="3" l="1"/>
  <c r="AI367" i="3"/>
  <c r="AH367" i="3"/>
  <c r="R367" i="3"/>
  <c r="J367" i="3"/>
  <c r="C368" i="3"/>
  <c r="AK368" i="3" l="1"/>
  <c r="AI368" i="3"/>
  <c r="AH368" i="3"/>
  <c r="R368" i="3"/>
  <c r="J368" i="3"/>
  <c r="C369" i="3"/>
  <c r="AK369" i="3" l="1"/>
  <c r="AI369" i="3"/>
  <c r="AH369" i="3"/>
  <c r="R369" i="3"/>
  <c r="J369" i="3"/>
  <c r="C370" i="3"/>
  <c r="AK370" i="3" l="1"/>
  <c r="AI370" i="3"/>
  <c r="AH370" i="3"/>
  <c r="R370" i="3"/>
  <c r="J370" i="3"/>
  <c r="C371" i="3"/>
  <c r="AK371" i="3" l="1"/>
  <c r="AI371" i="3"/>
  <c r="AH371" i="3"/>
  <c r="R371" i="3"/>
  <c r="J371" i="3"/>
  <c r="C372" i="3"/>
  <c r="AK372" i="3" l="1"/>
  <c r="AI372" i="3"/>
  <c r="AH372" i="3"/>
  <c r="R372" i="3"/>
  <c r="J372" i="3"/>
  <c r="C373" i="3"/>
  <c r="AK373" i="3" l="1"/>
  <c r="AI373" i="3"/>
  <c r="AH373" i="3"/>
  <c r="J373" i="3"/>
  <c r="R373" i="3"/>
  <c r="C374" i="3"/>
  <c r="AK374" i="3" l="1"/>
  <c r="AI374" i="3"/>
  <c r="AH374" i="3"/>
  <c r="J374" i="3"/>
  <c r="R374" i="3"/>
  <c r="C375" i="3"/>
  <c r="AK375" i="3" l="1"/>
  <c r="AI375" i="3"/>
  <c r="AH375" i="3"/>
  <c r="J375" i="3"/>
  <c r="R375" i="3"/>
  <c r="C376" i="3"/>
  <c r="AK376" i="3" l="1"/>
  <c r="AI376" i="3"/>
  <c r="AH376" i="3"/>
  <c r="R376" i="3"/>
  <c r="J376" i="3"/>
  <c r="C377" i="3"/>
  <c r="AK377" i="3" l="1"/>
  <c r="AI377" i="3"/>
  <c r="AH377" i="3"/>
  <c r="J377" i="3"/>
  <c r="R377" i="3"/>
  <c r="C378" i="3"/>
  <c r="AK378" i="3" l="1"/>
  <c r="AI378" i="3"/>
  <c r="AH378" i="3"/>
  <c r="R378" i="3"/>
  <c r="J378" i="3"/>
  <c r="C379" i="3"/>
  <c r="AK379" i="3" l="1"/>
  <c r="AI379" i="3"/>
  <c r="AH379" i="3"/>
  <c r="J379" i="3"/>
  <c r="R379" i="3"/>
  <c r="C380" i="3"/>
  <c r="AK380" i="3" l="1"/>
  <c r="AI380" i="3"/>
  <c r="AH380" i="3"/>
  <c r="J380" i="3"/>
  <c r="R380" i="3"/>
  <c r="C381" i="3"/>
  <c r="AK381" i="3" l="1"/>
  <c r="AI381" i="3"/>
  <c r="AH381" i="3"/>
  <c r="R381" i="3"/>
  <c r="J381" i="3"/>
  <c r="C382" i="3"/>
  <c r="AK382" i="3" l="1"/>
  <c r="AI382" i="3"/>
  <c r="AH382" i="3"/>
  <c r="R382" i="3"/>
  <c r="J382" i="3"/>
  <c r="C383" i="3"/>
  <c r="AK383" i="3" l="1"/>
  <c r="AI383" i="3"/>
  <c r="AH383" i="3"/>
  <c r="J383" i="3"/>
  <c r="R383" i="3"/>
  <c r="C384" i="3"/>
  <c r="AK384" i="3" l="1"/>
  <c r="AI384" i="3"/>
  <c r="AH384" i="3"/>
  <c r="R384" i="3"/>
  <c r="J384" i="3"/>
  <c r="C385" i="3"/>
  <c r="AK385" i="3" l="1"/>
  <c r="AI385" i="3"/>
  <c r="AH385" i="3"/>
  <c r="R385" i="3"/>
  <c r="J385" i="3"/>
  <c r="C386" i="3"/>
  <c r="AK386" i="3" l="1"/>
  <c r="AI386" i="3"/>
  <c r="AH386" i="3"/>
  <c r="R386" i="3"/>
  <c r="J386" i="3"/>
  <c r="C387" i="3"/>
  <c r="AK387" i="3" l="1"/>
  <c r="AI387" i="3"/>
  <c r="AH387" i="3"/>
  <c r="R387" i="3"/>
  <c r="J387" i="3"/>
  <c r="C388" i="3"/>
  <c r="AK388" i="3" l="1"/>
  <c r="AI388" i="3"/>
  <c r="AH388" i="3"/>
  <c r="R388" i="3"/>
  <c r="J388" i="3"/>
  <c r="C389" i="3"/>
  <c r="AK389" i="3" l="1"/>
  <c r="AI389" i="3"/>
  <c r="AH389" i="3"/>
  <c r="R389" i="3"/>
  <c r="J389" i="3"/>
  <c r="C390" i="3"/>
  <c r="AK390" i="3" l="1"/>
  <c r="AI390" i="3"/>
  <c r="AH390" i="3"/>
  <c r="R390" i="3"/>
  <c r="J390" i="3"/>
  <c r="C391" i="3"/>
  <c r="AK391" i="3" l="1"/>
  <c r="AI391" i="3"/>
  <c r="AH391" i="3"/>
  <c r="R391" i="3"/>
  <c r="J391" i="3"/>
  <c r="C392" i="3"/>
  <c r="AK392" i="3" l="1"/>
  <c r="AI392" i="3"/>
  <c r="AH392" i="3"/>
  <c r="R392" i="3"/>
  <c r="J392" i="3"/>
  <c r="C393" i="3"/>
  <c r="AK393" i="3" l="1"/>
  <c r="AI393" i="3"/>
  <c r="AH393" i="3"/>
  <c r="J393" i="3"/>
  <c r="R393" i="3"/>
  <c r="C394" i="3"/>
  <c r="AK394" i="3" l="1"/>
  <c r="AI394" i="3"/>
  <c r="AH394" i="3"/>
  <c r="R394" i="3"/>
  <c r="J394" i="3"/>
  <c r="C395" i="3"/>
  <c r="AK395" i="3" l="1"/>
  <c r="AI395" i="3"/>
  <c r="AH395" i="3"/>
  <c r="J395" i="3"/>
  <c r="R395" i="3"/>
  <c r="C396" i="3"/>
  <c r="AK396" i="3" l="1"/>
  <c r="AI396" i="3"/>
  <c r="AH396" i="3"/>
  <c r="J396" i="3"/>
  <c r="R396" i="3"/>
  <c r="C397" i="3"/>
  <c r="AK397" i="3" l="1"/>
  <c r="AI397" i="3"/>
  <c r="AH397" i="3"/>
  <c r="J397" i="3"/>
  <c r="R397" i="3"/>
  <c r="C398" i="3"/>
  <c r="AK398" i="3" l="1"/>
  <c r="AI398" i="3"/>
  <c r="AH398" i="3"/>
  <c r="J398" i="3"/>
  <c r="R398" i="3"/>
  <c r="C399" i="3"/>
  <c r="AK399" i="3" l="1"/>
  <c r="AI399" i="3"/>
  <c r="AH399" i="3"/>
  <c r="J399" i="3"/>
  <c r="R399" i="3"/>
  <c r="C400" i="3"/>
  <c r="AK400" i="3" l="1"/>
  <c r="AI400" i="3"/>
  <c r="AH400" i="3"/>
  <c r="R400" i="3"/>
  <c r="J400" i="3"/>
  <c r="C401" i="3"/>
  <c r="AK401" i="3" l="1"/>
  <c r="AI401" i="3"/>
  <c r="AH401" i="3"/>
  <c r="R401" i="3"/>
  <c r="J401" i="3"/>
  <c r="C402" i="3"/>
  <c r="AK402" i="3" l="1"/>
  <c r="AI402" i="3"/>
  <c r="AH402" i="3"/>
  <c r="R402" i="3"/>
  <c r="J402" i="3"/>
  <c r="C403" i="3"/>
  <c r="AK403" i="3" l="1"/>
  <c r="AI403" i="3"/>
  <c r="AH403" i="3"/>
  <c r="J403" i="3"/>
  <c r="R403" i="3"/>
  <c r="C404" i="3"/>
  <c r="AK404" i="3" l="1"/>
  <c r="AI404" i="3"/>
  <c r="AH404" i="3"/>
  <c r="R404" i="3"/>
  <c r="J404" i="3"/>
  <c r="C405" i="3"/>
  <c r="AK405" i="3" l="1"/>
  <c r="AI405" i="3"/>
  <c r="AH405" i="3"/>
  <c r="R405" i="3"/>
  <c r="J405" i="3"/>
  <c r="C406" i="3"/>
  <c r="AK406" i="3" l="1"/>
  <c r="AI406" i="3"/>
  <c r="AH406" i="3"/>
  <c r="R406" i="3"/>
  <c r="J406" i="3"/>
  <c r="C407" i="3"/>
  <c r="AK407" i="3" l="1"/>
  <c r="AI407" i="3"/>
  <c r="AH407" i="3"/>
  <c r="R407" i="3"/>
  <c r="J407" i="3"/>
  <c r="C408" i="3"/>
  <c r="AK408" i="3" l="1"/>
  <c r="AI408" i="3"/>
  <c r="AH408" i="3"/>
  <c r="R408" i="3"/>
  <c r="J408" i="3"/>
  <c r="C409" i="3"/>
  <c r="AK409" i="3" l="1"/>
  <c r="AI409" i="3"/>
  <c r="AH409" i="3"/>
  <c r="J409" i="3"/>
  <c r="R409" i="3"/>
  <c r="C410" i="3"/>
  <c r="AK410" i="3" l="1"/>
  <c r="AI410" i="3"/>
  <c r="AH410" i="3"/>
  <c r="R410" i="3"/>
  <c r="J410" i="3"/>
  <c r="C411" i="3"/>
  <c r="AK411" i="3" l="1"/>
  <c r="AI411" i="3"/>
  <c r="AH411" i="3"/>
  <c r="R411" i="3"/>
  <c r="J411" i="3"/>
  <c r="C412" i="3"/>
  <c r="AK412" i="3" l="1"/>
  <c r="AI412" i="3"/>
  <c r="AH412" i="3"/>
  <c r="R412" i="3"/>
  <c r="J412" i="3"/>
  <c r="C413" i="3"/>
  <c r="AK413" i="3" l="1"/>
  <c r="AI413" i="3"/>
  <c r="AH413" i="3"/>
  <c r="J413" i="3"/>
  <c r="R413" i="3"/>
  <c r="C414" i="3"/>
  <c r="AK414" i="3" l="1"/>
  <c r="AI414" i="3"/>
  <c r="AH414" i="3"/>
  <c r="R414" i="3"/>
  <c r="J414" i="3"/>
  <c r="C415" i="3"/>
  <c r="AK415" i="3" l="1"/>
  <c r="AI415" i="3"/>
  <c r="AH415" i="3"/>
  <c r="R415" i="3"/>
  <c r="J415" i="3"/>
  <c r="C416" i="3"/>
  <c r="AK416" i="3" l="1"/>
  <c r="AI416" i="3"/>
  <c r="AH416" i="3"/>
  <c r="J416" i="3"/>
  <c r="R416" i="3"/>
  <c r="C417" i="3"/>
  <c r="AK417" i="3" l="1"/>
  <c r="AI417" i="3"/>
  <c r="AH417" i="3"/>
  <c r="J417" i="3"/>
  <c r="R417" i="3"/>
  <c r="C418" i="3"/>
  <c r="AK418" i="3" l="1"/>
  <c r="AI418" i="3"/>
  <c r="AH418" i="3"/>
  <c r="R418" i="3"/>
  <c r="J418" i="3"/>
  <c r="C419" i="3"/>
  <c r="AK419" i="3" l="1"/>
  <c r="AI419" i="3"/>
  <c r="AH419" i="3"/>
  <c r="J419" i="3"/>
  <c r="R419" i="3"/>
  <c r="C420" i="3"/>
  <c r="AK420" i="3" l="1"/>
  <c r="AI420" i="3"/>
  <c r="AH420" i="3"/>
  <c r="R420" i="3"/>
  <c r="J420" i="3"/>
  <c r="C421" i="3"/>
  <c r="AK421" i="3" l="1"/>
  <c r="AI421" i="3"/>
  <c r="AH421" i="3"/>
  <c r="R421" i="3"/>
  <c r="J421" i="3"/>
  <c r="C422" i="3"/>
  <c r="AK422" i="3" l="1"/>
  <c r="AI422" i="3"/>
  <c r="AH422" i="3"/>
  <c r="J422" i="3"/>
  <c r="R422" i="3"/>
  <c r="C423" i="3"/>
  <c r="AK423" i="3" l="1"/>
  <c r="AI423" i="3"/>
  <c r="AH423" i="3"/>
  <c r="R423" i="3"/>
  <c r="J423" i="3"/>
  <c r="C424" i="3"/>
  <c r="AK424" i="3" l="1"/>
  <c r="AI424" i="3"/>
  <c r="AH424" i="3"/>
  <c r="R424" i="3"/>
  <c r="J424" i="3"/>
  <c r="C425" i="3"/>
  <c r="AK425" i="3" l="1"/>
  <c r="AI425" i="3"/>
  <c r="AH425" i="3"/>
  <c r="J425" i="3"/>
  <c r="R425" i="3"/>
  <c r="C426" i="3"/>
  <c r="AK426" i="3" l="1"/>
  <c r="AI426" i="3"/>
  <c r="AH426" i="3"/>
  <c r="R426" i="3"/>
  <c r="J426" i="3"/>
  <c r="C427" i="3"/>
  <c r="AK427" i="3" l="1"/>
  <c r="AI427" i="3"/>
  <c r="AH427" i="3"/>
  <c r="R427" i="3"/>
  <c r="J427" i="3"/>
  <c r="C428" i="3"/>
  <c r="AK428" i="3" l="1"/>
  <c r="AI428" i="3"/>
  <c r="AH428" i="3"/>
  <c r="R428" i="3"/>
  <c r="J428" i="3"/>
  <c r="C429" i="3"/>
  <c r="AK429" i="3" l="1"/>
  <c r="AI429" i="3"/>
  <c r="AH429" i="3"/>
  <c r="R429" i="3"/>
  <c r="J429" i="3"/>
  <c r="C430" i="3"/>
  <c r="AK430" i="3" l="1"/>
  <c r="AI430" i="3"/>
  <c r="AH430" i="3"/>
  <c r="J430" i="3"/>
  <c r="R430" i="3"/>
  <c r="C431" i="3"/>
  <c r="AK431" i="3" l="1"/>
  <c r="AI431" i="3"/>
  <c r="AH431" i="3"/>
  <c r="R431" i="3"/>
  <c r="J431" i="3"/>
  <c r="C432" i="3"/>
  <c r="AK432" i="3" l="1"/>
  <c r="AI432" i="3"/>
  <c r="AH432" i="3"/>
  <c r="J432" i="3"/>
  <c r="R432" i="3"/>
  <c r="C433" i="3"/>
  <c r="AK433" i="3" l="1"/>
  <c r="AI433" i="3"/>
  <c r="AH433" i="3"/>
  <c r="J433" i="3"/>
  <c r="R433" i="3"/>
  <c r="C434" i="3"/>
  <c r="AK434" i="3" l="1"/>
  <c r="AI434" i="3"/>
  <c r="AH434" i="3"/>
  <c r="R434" i="3"/>
  <c r="J434" i="3"/>
  <c r="C435" i="3"/>
  <c r="AK435" i="3" l="1"/>
  <c r="AI435" i="3"/>
  <c r="AH435" i="3"/>
  <c r="J435" i="3"/>
  <c r="R435" i="3"/>
  <c r="C436" i="3"/>
  <c r="AK436" i="3" l="1"/>
  <c r="AI436" i="3"/>
  <c r="AH436" i="3"/>
  <c r="J436" i="3"/>
  <c r="R436" i="3"/>
  <c r="C437" i="3"/>
  <c r="AK437" i="3" l="1"/>
  <c r="AI437" i="3"/>
  <c r="AH437" i="3"/>
  <c r="J437" i="3"/>
  <c r="R437" i="3"/>
  <c r="C438" i="3"/>
  <c r="AK438" i="3" l="1"/>
  <c r="AI438" i="3"/>
  <c r="AH438" i="3"/>
  <c r="J438" i="3"/>
  <c r="R438" i="3"/>
  <c r="C439" i="3"/>
  <c r="AK439" i="3" l="1"/>
  <c r="AI439" i="3"/>
  <c r="AH439" i="3"/>
  <c r="R439" i="3"/>
  <c r="J439" i="3"/>
  <c r="C440" i="3"/>
  <c r="AK440" i="3" l="1"/>
  <c r="AI440" i="3"/>
  <c r="AH440" i="3"/>
  <c r="R440" i="3"/>
  <c r="J440" i="3"/>
  <c r="C441" i="3"/>
  <c r="AK441" i="3" l="1"/>
  <c r="AI441" i="3"/>
  <c r="AH441" i="3"/>
  <c r="J441" i="3"/>
  <c r="R441" i="3"/>
  <c r="C442" i="3"/>
  <c r="AK442" i="3" l="1"/>
  <c r="AI442" i="3"/>
  <c r="AH442" i="3"/>
  <c r="R442" i="3"/>
  <c r="J442" i="3"/>
  <c r="C443" i="3"/>
  <c r="AK443" i="3" l="1"/>
  <c r="AI443" i="3"/>
  <c r="AH443" i="3"/>
  <c r="J443" i="3"/>
  <c r="R443" i="3"/>
  <c r="C444" i="3"/>
  <c r="AK444" i="3" l="1"/>
  <c r="AI444" i="3"/>
  <c r="AH444" i="3"/>
  <c r="R444" i="3"/>
  <c r="J444" i="3"/>
  <c r="C445" i="3"/>
  <c r="AK445" i="3" l="1"/>
  <c r="AI445" i="3"/>
  <c r="AH445" i="3"/>
  <c r="R445" i="3"/>
  <c r="J445" i="3"/>
  <c r="C446" i="3"/>
  <c r="AK446" i="3" l="1"/>
  <c r="AI446" i="3"/>
  <c r="AH446" i="3"/>
  <c r="R446" i="3"/>
  <c r="J446" i="3"/>
  <c r="C447" i="3"/>
  <c r="AK447" i="3" l="1"/>
  <c r="AI447" i="3"/>
  <c r="AH447" i="3"/>
  <c r="J447" i="3"/>
  <c r="R447" i="3"/>
  <c r="C448" i="3"/>
  <c r="AK448" i="3" l="1"/>
  <c r="AI448" i="3"/>
  <c r="AH448" i="3"/>
  <c r="R448" i="3"/>
  <c r="J448" i="3"/>
  <c r="C449" i="3"/>
  <c r="AK449" i="3" l="1"/>
  <c r="AI449" i="3"/>
  <c r="AH449" i="3"/>
  <c r="R449" i="3"/>
  <c r="J449" i="3"/>
  <c r="C450" i="3"/>
  <c r="AK450" i="3" l="1"/>
  <c r="AI450" i="3"/>
  <c r="AH450" i="3"/>
  <c r="R450" i="3"/>
  <c r="J450" i="3"/>
  <c r="C451" i="3"/>
  <c r="AK451" i="3" l="1"/>
  <c r="AI451" i="3"/>
  <c r="AH451" i="3"/>
  <c r="J451" i="3"/>
  <c r="R451" i="3"/>
  <c r="C452" i="3"/>
  <c r="AK452" i="3" l="1"/>
  <c r="AI452" i="3"/>
  <c r="AH452" i="3"/>
  <c r="R452" i="3"/>
  <c r="J452" i="3"/>
  <c r="C453" i="3"/>
  <c r="AK453" i="3" l="1"/>
  <c r="AI453" i="3"/>
  <c r="AH453" i="3"/>
  <c r="J453" i="3"/>
  <c r="R453" i="3"/>
  <c r="C454" i="3"/>
  <c r="AK454" i="3" l="1"/>
  <c r="AI454" i="3"/>
  <c r="AH454" i="3"/>
  <c r="J454" i="3"/>
  <c r="R454" i="3"/>
  <c r="C455" i="3"/>
  <c r="AK455" i="3" l="1"/>
  <c r="AI455" i="3"/>
  <c r="AH455" i="3"/>
  <c r="R455" i="3"/>
  <c r="J455" i="3"/>
  <c r="C456" i="3"/>
  <c r="AK456" i="3" l="1"/>
  <c r="AI456" i="3"/>
  <c r="AH456" i="3"/>
  <c r="R456" i="3"/>
  <c r="J456" i="3"/>
  <c r="C457" i="3"/>
  <c r="AK457" i="3" l="1"/>
  <c r="AI457" i="3"/>
  <c r="AH457" i="3"/>
  <c r="J457" i="3"/>
  <c r="R457" i="3"/>
  <c r="C458" i="3"/>
  <c r="AK458" i="3" l="1"/>
  <c r="AI458" i="3"/>
  <c r="AH458" i="3"/>
  <c r="R458" i="3"/>
  <c r="J458" i="3"/>
  <c r="C459" i="3"/>
  <c r="AK459" i="3" l="1"/>
  <c r="AI459" i="3"/>
  <c r="AH459" i="3"/>
  <c r="R459" i="3"/>
  <c r="J459" i="3"/>
  <c r="C460" i="3"/>
  <c r="AK460" i="3" l="1"/>
  <c r="AI460" i="3"/>
  <c r="AH460" i="3"/>
  <c r="R460" i="3"/>
  <c r="J460" i="3"/>
  <c r="C461" i="3"/>
  <c r="AK461" i="3" l="1"/>
  <c r="AI461" i="3"/>
  <c r="AH461" i="3"/>
  <c r="R461" i="3"/>
  <c r="J461" i="3"/>
  <c r="C462" i="3"/>
  <c r="AK462" i="3" l="1"/>
  <c r="AI462" i="3"/>
  <c r="AH462" i="3"/>
  <c r="R462" i="3"/>
  <c r="J462" i="3"/>
  <c r="C463" i="3"/>
  <c r="AK463" i="3" l="1"/>
  <c r="AI463" i="3"/>
  <c r="AH463" i="3"/>
  <c r="R463" i="3"/>
  <c r="J463" i="3"/>
  <c r="C464" i="3"/>
  <c r="AK464" i="3" l="1"/>
  <c r="AI464" i="3"/>
  <c r="AH464" i="3"/>
  <c r="J464" i="3"/>
  <c r="R464" i="3"/>
  <c r="C465" i="3"/>
  <c r="AK465" i="3" l="1"/>
  <c r="AI465" i="3"/>
  <c r="AH465" i="3"/>
  <c r="R465" i="3"/>
  <c r="J465" i="3"/>
  <c r="C466" i="3"/>
  <c r="AK466" i="3" l="1"/>
  <c r="AI466" i="3"/>
  <c r="AH466" i="3"/>
  <c r="R466" i="3"/>
  <c r="J466" i="3"/>
  <c r="C467" i="3"/>
  <c r="AK467" i="3" l="1"/>
  <c r="AI467" i="3"/>
  <c r="AH467" i="3"/>
  <c r="J467" i="3"/>
  <c r="R467" i="3"/>
  <c r="C468" i="3"/>
  <c r="AK468" i="3" l="1"/>
  <c r="AI468" i="3"/>
  <c r="AH468" i="3"/>
  <c r="J468" i="3"/>
  <c r="R468" i="3"/>
  <c r="C469" i="3"/>
  <c r="AK469" i="3" l="1"/>
  <c r="AI469" i="3"/>
  <c r="AH469" i="3"/>
  <c r="R469" i="3"/>
  <c r="J469" i="3"/>
  <c r="C470" i="3"/>
  <c r="AK470" i="3" l="1"/>
  <c r="AI470" i="3"/>
  <c r="AH470" i="3"/>
  <c r="J470" i="3"/>
  <c r="R470" i="3"/>
  <c r="C471" i="3"/>
  <c r="AK471" i="3" l="1"/>
  <c r="AI471" i="3"/>
  <c r="AH471" i="3"/>
  <c r="J471" i="3"/>
  <c r="R471" i="3"/>
  <c r="C472" i="3"/>
  <c r="AK472" i="3" l="1"/>
  <c r="AI472" i="3"/>
  <c r="AH472" i="3"/>
  <c r="R472" i="3"/>
  <c r="J472" i="3"/>
  <c r="C473" i="3"/>
  <c r="AK473" i="3" l="1"/>
  <c r="AI473" i="3"/>
  <c r="AH473" i="3"/>
  <c r="J473" i="3"/>
  <c r="R473" i="3"/>
  <c r="C474" i="3"/>
  <c r="AK474" i="3" l="1"/>
  <c r="AI474" i="3"/>
  <c r="AH474" i="3"/>
  <c r="J474" i="3"/>
  <c r="R474" i="3"/>
  <c r="C475" i="3"/>
  <c r="AK475" i="3" l="1"/>
  <c r="AI475" i="3"/>
  <c r="AH475" i="3"/>
  <c r="J475" i="3"/>
  <c r="R475" i="3"/>
  <c r="C476" i="3"/>
  <c r="AK476" i="3" l="1"/>
  <c r="AI476" i="3"/>
  <c r="AH476" i="3"/>
  <c r="J476" i="3"/>
  <c r="R476" i="3"/>
  <c r="C477" i="3"/>
  <c r="AK477" i="3" l="1"/>
  <c r="AI477" i="3"/>
  <c r="AH477" i="3"/>
  <c r="R477" i="3"/>
  <c r="J477" i="3"/>
  <c r="C478" i="3"/>
  <c r="AK478" i="3" l="1"/>
  <c r="AI478" i="3"/>
  <c r="AH478" i="3"/>
  <c r="R478" i="3"/>
  <c r="J478" i="3"/>
  <c r="C479" i="3"/>
  <c r="AK479" i="3" l="1"/>
  <c r="AI479" i="3"/>
  <c r="AH479" i="3"/>
  <c r="J479" i="3"/>
  <c r="R479" i="3"/>
  <c r="C480" i="3"/>
  <c r="AK480" i="3" l="1"/>
  <c r="AI480" i="3"/>
  <c r="AH480" i="3"/>
  <c r="R480" i="3"/>
  <c r="J480" i="3"/>
  <c r="C481" i="3"/>
  <c r="AK481" i="3" l="1"/>
  <c r="AI481" i="3"/>
  <c r="AH481" i="3"/>
  <c r="J481" i="3"/>
  <c r="R481" i="3"/>
  <c r="C482" i="3"/>
  <c r="AK482" i="3" l="1"/>
  <c r="AI482" i="3"/>
  <c r="AH482" i="3"/>
  <c r="R482" i="3"/>
  <c r="J482" i="3"/>
  <c r="C483" i="3"/>
  <c r="AK483" i="3" l="1"/>
  <c r="AI483" i="3"/>
  <c r="AH483" i="3"/>
  <c r="R483" i="3"/>
  <c r="J483" i="3"/>
  <c r="C484" i="3"/>
  <c r="AK484" i="3" l="1"/>
  <c r="AI484" i="3"/>
  <c r="AH484" i="3"/>
  <c r="J484" i="3"/>
  <c r="R484" i="3"/>
  <c r="C485" i="3"/>
  <c r="AK485" i="3" l="1"/>
  <c r="AI485" i="3"/>
  <c r="AH485" i="3"/>
  <c r="J485" i="3"/>
  <c r="R485" i="3"/>
  <c r="C486" i="3"/>
  <c r="AK486" i="3" l="1"/>
  <c r="AI486" i="3"/>
  <c r="AH486" i="3"/>
  <c r="R486" i="3"/>
  <c r="J486" i="3"/>
  <c r="C487" i="3"/>
  <c r="AK487" i="3" l="1"/>
  <c r="AI487" i="3"/>
  <c r="AH487" i="3"/>
  <c r="J487" i="3"/>
  <c r="R487" i="3"/>
  <c r="C488" i="3"/>
  <c r="AK488" i="3" l="1"/>
  <c r="AI488" i="3"/>
  <c r="AH488" i="3"/>
  <c r="R488" i="3"/>
  <c r="J488" i="3"/>
  <c r="C489" i="3"/>
  <c r="AK489" i="3" l="1"/>
  <c r="AI489" i="3"/>
  <c r="AH489" i="3"/>
  <c r="J489" i="3"/>
  <c r="R489" i="3"/>
  <c r="C490" i="3"/>
  <c r="AK490" i="3" l="1"/>
  <c r="AI490" i="3"/>
  <c r="AH490" i="3"/>
  <c r="R490" i="3"/>
  <c r="J490" i="3"/>
  <c r="C491" i="3"/>
  <c r="AK491" i="3" l="1"/>
  <c r="AI491" i="3"/>
  <c r="AH491" i="3"/>
  <c r="R491" i="3"/>
  <c r="J491" i="3"/>
  <c r="C492" i="3"/>
  <c r="AK492" i="3" l="1"/>
  <c r="AI492" i="3"/>
  <c r="AH492" i="3"/>
  <c r="R492" i="3"/>
  <c r="J492" i="3"/>
  <c r="C493" i="3"/>
  <c r="AK493" i="3" l="1"/>
  <c r="AI493" i="3"/>
  <c r="AH493" i="3"/>
  <c r="R493" i="3"/>
  <c r="J493" i="3"/>
  <c r="C494" i="3"/>
  <c r="AK494" i="3" l="1"/>
  <c r="AI494" i="3"/>
  <c r="AH494" i="3"/>
  <c r="R494" i="3"/>
  <c r="J494" i="3"/>
  <c r="C495" i="3"/>
  <c r="AK495" i="3" l="1"/>
  <c r="AI495" i="3"/>
  <c r="AH495" i="3"/>
  <c r="R495" i="3"/>
  <c r="J495" i="3"/>
  <c r="C496" i="3"/>
  <c r="AK496" i="3" l="1"/>
  <c r="AI496" i="3"/>
  <c r="AH496" i="3"/>
  <c r="R496" i="3"/>
  <c r="J496" i="3"/>
  <c r="C497" i="3"/>
  <c r="AK497" i="3" l="1"/>
  <c r="AI497" i="3"/>
  <c r="AH497" i="3"/>
  <c r="J497" i="3"/>
  <c r="R497" i="3"/>
  <c r="C498" i="3"/>
  <c r="AK498" i="3" l="1"/>
  <c r="AI498" i="3"/>
  <c r="AH498" i="3"/>
  <c r="J498" i="3"/>
  <c r="R498" i="3"/>
  <c r="C499" i="3"/>
  <c r="AK499" i="3" l="1"/>
  <c r="AI499" i="3"/>
  <c r="AH499" i="3"/>
  <c r="R499" i="3"/>
  <c r="J499" i="3"/>
  <c r="C500" i="3"/>
  <c r="AK500" i="3" l="1"/>
  <c r="AI500" i="3"/>
  <c r="AH500" i="3"/>
  <c r="R500" i="3"/>
  <c r="J500" i="3"/>
  <c r="C501" i="3"/>
  <c r="AK501" i="3" l="1"/>
  <c r="AI501" i="3"/>
  <c r="AH501" i="3"/>
  <c r="J501" i="3"/>
  <c r="R501" i="3"/>
  <c r="C502" i="3"/>
  <c r="AK502" i="3" l="1"/>
  <c r="AI502" i="3"/>
  <c r="AH502" i="3"/>
  <c r="J502" i="3"/>
  <c r="R502" i="3"/>
  <c r="C503" i="3"/>
  <c r="AK503" i="3" l="1"/>
  <c r="AI503" i="3"/>
  <c r="AH503" i="3"/>
  <c r="J503" i="3"/>
  <c r="R503" i="3"/>
  <c r="C504" i="3"/>
  <c r="AK504" i="3" l="1"/>
  <c r="AI504" i="3"/>
  <c r="AH504" i="3"/>
  <c r="R504" i="3"/>
  <c r="J504" i="3"/>
  <c r="C505" i="3"/>
  <c r="AK505" i="3" l="1"/>
  <c r="AI505" i="3"/>
  <c r="AH505" i="3"/>
  <c r="J505" i="3"/>
  <c r="R505" i="3"/>
  <c r="C506" i="3"/>
  <c r="AK506" i="3" l="1"/>
  <c r="AI506" i="3"/>
  <c r="AH506" i="3"/>
  <c r="J506" i="3"/>
  <c r="R506" i="3"/>
  <c r="C507" i="3"/>
  <c r="AK507" i="3" l="1"/>
  <c r="AI507" i="3"/>
  <c r="AH507" i="3"/>
  <c r="J507" i="3"/>
  <c r="R507" i="3"/>
  <c r="C508" i="3"/>
  <c r="AK508" i="3" l="1"/>
  <c r="AI508" i="3"/>
  <c r="AH508" i="3"/>
  <c r="J508" i="3"/>
  <c r="R508" i="3"/>
  <c r="C509" i="3"/>
  <c r="AK509" i="3" l="1"/>
  <c r="AI509" i="3"/>
  <c r="AH509" i="3"/>
  <c r="J509" i="3"/>
  <c r="R509" i="3"/>
  <c r="C510" i="3"/>
  <c r="AK510" i="3" l="1"/>
  <c r="AI510" i="3"/>
  <c r="AH510" i="3"/>
  <c r="J510" i="3"/>
  <c r="R510" i="3"/>
  <c r="C511" i="3"/>
  <c r="AK511" i="3" l="1"/>
  <c r="AI511" i="3"/>
  <c r="AH511" i="3"/>
  <c r="J511" i="3"/>
  <c r="R511" i="3"/>
  <c r="C512" i="3"/>
  <c r="AK512" i="3" l="1"/>
  <c r="AI512" i="3"/>
  <c r="AH512" i="3"/>
  <c r="R512" i="3"/>
  <c r="J512" i="3"/>
  <c r="C513" i="3"/>
  <c r="AK513" i="3" l="1"/>
  <c r="AI513" i="3"/>
  <c r="AH513" i="3"/>
  <c r="R513" i="3"/>
  <c r="J513" i="3"/>
  <c r="C514" i="3"/>
  <c r="AK514" i="3" l="1"/>
  <c r="AI514" i="3"/>
  <c r="AH514" i="3"/>
  <c r="J514" i="3"/>
  <c r="R514" i="3"/>
  <c r="C515" i="3"/>
  <c r="AK515" i="3" l="1"/>
  <c r="AI515" i="3"/>
  <c r="AH515" i="3"/>
  <c r="J515" i="3"/>
  <c r="R515" i="3"/>
  <c r="C516" i="3"/>
  <c r="AK516" i="3" l="1"/>
  <c r="AI516" i="3"/>
  <c r="AH516" i="3"/>
  <c r="R516" i="3"/>
  <c r="J516" i="3"/>
  <c r="C517" i="3"/>
  <c r="AK517" i="3" l="1"/>
  <c r="AI517" i="3"/>
  <c r="AH517" i="3"/>
  <c r="R517" i="3"/>
  <c r="J517" i="3"/>
  <c r="C518" i="3"/>
  <c r="AK518" i="3" l="1"/>
  <c r="AI518" i="3"/>
  <c r="AH518" i="3"/>
  <c r="J518" i="3"/>
  <c r="R518" i="3"/>
  <c r="C519" i="3"/>
  <c r="AK519" i="3" l="1"/>
  <c r="AI519" i="3"/>
  <c r="AH519" i="3"/>
  <c r="J519" i="3"/>
  <c r="R519" i="3"/>
  <c r="C520" i="3"/>
  <c r="AK520" i="3" l="1"/>
  <c r="AI520" i="3"/>
  <c r="AH520" i="3"/>
  <c r="R520" i="3"/>
  <c r="J520" i="3"/>
  <c r="C521" i="3"/>
  <c r="AK521" i="3" l="1"/>
  <c r="AI521" i="3"/>
  <c r="AH521" i="3"/>
  <c r="J521" i="3"/>
  <c r="R521" i="3"/>
  <c r="C522" i="3"/>
  <c r="AK522" i="3" l="1"/>
  <c r="AI522" i="3"/>
  <c r="AH522" i="3"/>
  <c r="J522" i="3"/>
  <c r="R522" i="3"/>
  <c r="C523" i="3"/>
  <c r="AK523" i="3" l="1"/>
  <c r="AI523" i="3"/>
  <c r="AH523" i="3"/>
  <c r="J523" i="3"/>
  <c r="R523" i="3"/>
  <c r="C524" i="3"/>
  <c r="AK524" i="3" l="1"/>
  <c r="AI524" i="3"/>
  <c r="AH524" i="3"/>
  <c r="J524" i="3"/>
  <c r="R524" i="3"/>
  <c r="C525" i="3"/>
  <c r="AK525" i="3" l="1"/>
  <c r="AI525" i="3"/>
  <c r="AH525" i="3"/>
  <c r="J525" i="3"/>
  <c r="R525" i="3"/>
  <c r="C526" i="3"/>
  <c r="AK526" i="3" l="1"/>
  <c r="AI526" i="3"/>
  <c r="AH526" i="3"/>
  <c r="J526" i="3"/>
  <c r="R526" i="3"/>
  <c r="C527" i="3"/>
  <c r="AK527" i="3" l="1"/>
  <c r="AI527" i="3"/>
  <c r="AH527" i="3"/>
  <c r="J527" i="3"/>
  <c r="R527" i="3"/>
  <c r="C528" i="3"/>
  <c r="AK528" i="3" l="1"/>
  <c r="AI528" i="3"/>
  <c r="AH528" i="3"/>
  <c r="J528" i="3"/>
  <c r="R528" i="3"/>
  <c r="C529" i="3"/>
  <c r="AK529" i="3" l="1"/>
  <c r="AI529" i="3"/>
  <c r="AH529" i="3"/>
  <c r="R529" i="3"/>
  <c r="J529" i="3"/>
  <c r="C530" i="3"/>
  <c r="AK530" i="3" l="1"/>
  <c r="AI530" i="3"/>
  <c r="AH530" i="3"/>
  <c r="R530" i="3"/>
  <c r="J530" i="3"/>
  <c r="C531" i="3"/>
  <c r="AK531" i="3" l="1"/>
  <c r="AI531" i="3"/>
  <c r="AH531" i="3"/>
  <c r="R531" i="3"/>
  <c r="J531" i="3"/>
  <c r="C532" i="3"/>
  <c r="AK532" i="3" l="1"/>
  <c r="AI532" i="3"/>
  <c r="AH532" i="3"/>
  <c r="J532" i="3"/>
  <c r="R532" i="3"/>
  <c r="C533" i="3"/>
  <c r="AK533" i="3" l="1"/>
  <c r="AI533" i="3"/>
  <c r="AH533" i="3"/>
  <c r="R533" i="3"/>
  <c r="J533" i="3"/>
  <c r="C534" i="3"/>
  <c r="AK534" i="3" l="1"/>
  <c r="AI534" i="3"/>
  <c r="AH534" i="3"/>
  <c r="R534" i="3"/>
  <c r="J534" i="3"/>
  <c r="C535" i="3"/>
  <c r="AK535" i="3" l="1"/>
  <c r="AI535" i="3"/>
  <c r="AH535" i="3"/>
  <c r="J535" i="3"/>
  <c r="R535" i="3"/>
  <c r="C536" i="3"/>
  <c r="AK536" i="3" l="1"/>
  <c r="AI536" i="3"/>
  <c r="AH536" i="3"/>
  <c r="R536" i="3"/>
  <c r="J536" i="3"/>
  <c r="C537" i="3"/>
  <c r="AK537" i="3" l="1"/>
  <c r="AI537" i="3"/>
  <c r="AH537" i="3"/>
  <c r="J537" i="3"/>
  <c r="R537" i="3"/>
  <c r="C538" i="3"/>
  <c r="AK538" i="3" l="1"/>
  <c r="AI538" i="3"/>
  <c r="AH538" i="3"/>
  <c r="R538" i="3"/>
  <c r="J538" i="3"/>
  <c r="C539" i="3"/>
  <c r="AK539" i="3" l="1"/>
  <c r="AI539" i="3"/>
  <c r="AH539" i="3"/>
  <c r="J539" i="3"/>
  <c r="R539" i="3"/>
  <c r="C540" i="3"/>
  <c r="AK540" i="3" l="1"/>
  <c r="AI540" i="3"/>
  <c r="AH540" i="3"/>
  <c r="J540" i="3"/>
  <c r="R540" i="3"/>
  <c r="C541" i="3"/>
  <c r="AK541" i="3" l="1"/>
  <c r="AI541" i="3"/>
  <c r="AH541" i="3"/>
  <c r="J541" i="3"/>
  <c r="R541" i="3"/>
  <c r="C542" i="3"/>
  <c r="AK542" i="3" l="1"/>
  <c r="AI542" i="3"/>
  <c r="AH542" i="3"/>
  <c r="R542" i="3"/>
  <c r="J542" i="3"/>
  <c r="C543" i="3"/>
  <c r="AK543" i="3" l="1"/>
  <c r="AI543" i="3"/>
  <c r="AH543" i="3"/>
  <c r="R543" i="3"/>
  <c r="J543" i="3"/>
  <c r="C544" i="3"/>
  <c r="AK544" i="3" l="1"/>
  <c r="AI544" i="3"/>
  <c r="AH544" i="3"/>
  <c r="R544" i="3"/>
  <c r="J544" i="3"/>
  <c r="C545" i="3"/>
  <c r="AK545" i="3" l="1"/>
  <c r="AI545" i="3"/>
  <c r="AH545" i="3"/>
  <c r="J545" i="3"/>
  <c r="R545" i="3"/>
  <c r="C546" i="3"/>
  <c r="AK546" i="3" l="1"/>
  <c r="AI546" i="3"/>
  <c r="AH546" i="3"/>
  <c r="R546" i="3"/>
  <c r="J546" i="3"/>
  <c r="C547" i="3"/>
  <c r="AK547" i="3" l="1"/>
  <c r="AI547" i="3"/>
  <c r="AH547" i="3"/>
  <c r="R547" i="3"/>
  <c r="J547" i="3"/>
  <c r="C548" i="3"/>
  <c r="AK548" i="3" l="1"/>
  <c r="AI548" i="3"/>
  <c r="AH548" i="3"/>
  <c r="J548" i="3"/>
  <c r="R548" i="3"/>
  <c r="C549" i="3"/>
  <c r="AK549" i="3" l="1"/>
  <c r="AI549" i="3"/>
  <c r="AH549" i="3"/>
  <c r="J549" i="3"/>
  <c r="R549" i="3"/>
  <c r="C550" i="3"/>
  <c r="AK550" i="3" l="1"/>
  <c r="AI550" i="3"/>
  <c r="AH550" i="3"/>
  <c r="R550" i="3"/>
  <c r="J550" i="3"/>
  <c r="C551" i="3"/>
  <c r="AK551" i="3" l="1"/>
  <c r="AI551" i="3"/>
  <c r="AH551" i="3"/>
  <c r="R551" i="3"/>
  <c r="J551" i="3"/>
  <c r="C552" i="3"/>
  <c r="AK552" i="3" l="1"/>
  <c r="AI552" i="3"/>
  <c r="AH552" i="3"/>
  <c r="R552" i="3"/>
  <c r="J552" i="3"/>
  <c r="C553" i="3"/>
  <c r="AK553" i="3" l="1"/>
  <c r="AI553" i="3"/>
  <c r="AH553" i="3"/>
  <c r="J553" i="3"/>
  <c r="R553" i="3"/>
  <c r="C554" i="3"/>
  <c r="AK554" i="3" l="1"/>
  <c r="AI554" i="3"/>
  <c r="AH554" i="3"/>
  <c r="J554" i="3"/>
  <c r="R554" i="3"/>
  <c r="C555" i="3"/>
  <c r="AK555" i="3" l="1"/>
  <c r="AI555" i="3"/>
  <c r="AH555" i="3"/>
  <c r="R555" i="3"/>
  <c r="J555" i="3"/>
  <c r="C556" i="3"/>
  <c r="AK556" i="3" l="1"/>
  <c r="AI556" i="3"/>
  <c r="AH556" i="3"/>
  <c r="J556" i="3"/>
  <c r="R556" i="3"/>
  <c r="C557" i="3"/>
  <c r="AK557" i="3" l="1"/>
  <c r="AI557" i="3"/>
  <c r="AH557" i="3"/>
  <c r="J557" i="3"/>
  <c r="R557" i="3"/>
  <c r="C558" i="3"/>
  <c r="AK558" i="3" l="1"/>
  <c r="AI558" i="3"/>
  <c r="AH558" i="3"/>
  <c r="R558" i="3"/>
  <c r="J558" i="3"/>
  <c r="C559" i="3"/>
  <c r="AK559" i="3" l="1"/>
  <c r="AI559" i="3"/>
  <c r="AH559" i="3"/>
  <c r="R559" i="3"/>
  <c r="J559" i="3"/>
  <c r="C560" i="3"/>
  <c r="AK560" i="3" l="1"/>
  <c r="AI560" i="3"/>
  <c r="AH560" i="3"/>
  <c r="R560" i="3"/>
  <c r="J560" i="3"/>
  <c r="C561" i="3"/>
  <c r="AK561" i="3" l="1"/>
  <c r="AI561" i="3"/>
  <c r="AH561" i="3"/>
  <c r="R561" i="3"/>
  <c r="J561" i="3"/>
  <c r="C562" i="3"/>
  <c r="AK562" i="3" l="1"/>
  <c r="AI562" i="3"/>
  <c r="AH562" i="3"/>
  <c r="R562" i="3"/>
  <c r="J562" i="3"/>
  <c r="C563" i="3"/>
  <c r="AK563" i="3" l="1"/>
  <c r="AI563" i="3"/>
  <c r="AH563" i="3"/>
  <c r="R563" i="3"/>
  <c r="J563" i="3"/>
  <c r="C564" i="3"/>
  <c r="AK564" i="3" l="1"/>
  <c r="AI564" i="3"/>
  <c r="AH564" i="3"/>
  <c r="R564" i="3"/>
  <c r="J564" i="3"/>
  <c r="C565" i="3"/>
  <c r="AK565" i="3" l="1"/>
  <c r="AI565" i="3"/>
  <c r="AH565" i="3"/>
  <c r="R565" i="3"/>
  <c r="J565" i="3"/>
  <c r="C566" i="3"/>
  <c r="AK566" i="3" l="1"/>
  <c r="AI566" i="3"/>
  <c r="AH566" i="3"/>
  <c r="J566" i="3"/>
  <c r="R566" i="3"/>
  <c r="C567" i="3"/>
  <c r="AK567" i="3" l="1"/>
  <c r="AI567" i="3"/>
  <c r="AH567" i="3"/>
  <c r="R567" i="3"/>
  <c r="J567" i="3"/>
  <c r="C568" i="3"/>
  <c r="AK568" i="3" l="1"/>
  <c r="AI568" i="3"/>
  <c r="AH568" i="3"/>
  <c r="R568" i="3"/>
  <c r="J568" i="3"/>
  <c r="C569" i="3"/>
  <c r="AK569" i="3" l="1"/>
  <c r="AI569" i="3"/>
  <c r="AH569" i="3"/>
  <c r="J569" i="3"/>
  <c r="R569" i="3"/>
  <c r="C570" i="3"/>
  <c r="AK570" i="3" l="1"/>
  <c r="AI570" i="3"/>
  <c r="AH570" i="3"/>
  <c r="R570" i="3"/>
  <c r="J570" i="3"/>
  <c r="C571" i="3"/>
  <c r="AK571" i="3" l="1"/>
  <c r="AI571" i="3"/>
  <c r="AH571" i="3"/>
  <c r="J571" i="3"/>
  <c r="R571" i="3"/>
  <c r="C572" i="3"/>
  <c r="AK572" i="3" l="1"/>
  <c r="AI572" i="3"/>
  <c r="AH572" i="3"/>
  <c r="J572" i="3"/>
  <c r="R572" i="3"/>
  <c r="C573" i="3"/>
  <c r="AK573" i="3" l="1"/>
  <c r="AI573" i="3"/>
  <c r="AH573" i="3"/>
  <c r="J573" i="3"/>
  <c r="R573" i="3"/>
  <c r="C574" i="3"/>
  <c r="AK574" i="3" l="1"/>
  <c r="AI574" i="3"/>
  <c r="AH574" i="3"/>
  <c r="J574" i="3"/>
  <c r="R574" i="3"/>
  <c r="C575" i="3"/>
  <c r="AK575" i="3" l="1"/>
  <c r="AI575" i="3"/>
  <c r="AH575" i="3"/>
  <c r="J575" i="3"/>
  <c r="R575" i="3"/>
  <c r="C576" i="3"/>
  <c r="AK576" i="3" l="1"/>
  <c r="AI576" i="3"/>
  <c r="AH576" i="3"/>
  <c r="J576" i="3"/>
  <c r="R576" i="3"/>
  <c r="C577" i="3"/>
  <c r="AK577" i="3" l="1"/>
  <c r="AI577" i="3"/>
  <c r="AH577" i="3"/>
  <c r="J577" i="3"/>
  <c r="R577" i="3"/>
  <c r="C578" i="3"/>
  <c r="AK578" i="3" l="1"/>
  <c r="AI578" i="3"/>
  <c r="AH578" i="3"/>
  <c r="J578" i="3"/>
  <c r="R578" i="3"/>
  <c r="C579" i="3"/>
  <c r="AK579" i="3" l="1"/>
  <c r="AI579" i="3"/>
  <c r="AH579" i="3"/>
  <c r="J579" i="3"/>
  <c r="R579" i="3"/>
  <c r="C580" i="3"/>
  <c r="AK580" i="3" l="1"/>
  <c r="AI580" i="3"/>
  <c r="AH580" i="3"/>
  <c r="R580" i="3"/>
  <c r="J580" i="3"/>
  <c r="C581" i="3"/>
  <c r="AK581" i="3" l="1"/>
  <c r="AI581" i="3"/>
  <c r="AH581" i="3"/>
  <c r="R581" i="3"/>
  <c r="J581" i="3"/>
  <c r="C582" i="3"/>
  <c r="AK582" i="3" l="1"/>
  <c r="AI582" i="3"/>
  <c r="AH582" i="3"/>
  <c r="J582" i="3"/>
  <c r="R582" i="3"/>
  <c r="C583" i="3"/>
  <c r="AK583" i="3" l="1"/>
  <c r="AI583" i="3"/>
  <c r="AH583" i="3"/>
  <c r="J583" i="3"/>
  <c r="R583" i="3"/>
  <c r="C584" i="3"/>
  <c r="AK584" i="3" l="1"/>
  <c r="AI584" i="3"/>
  <c r="AH584" i="3"/>
  <c r="R584" i="3"/>
  <c r="J584" i="3"/>
  <c r="C585" i="3"/>
  <c r="AK585" i="3" l="1"/>
  <c r="AI585" i="3"/>
  <c r="AH585" i="3"/>
  <c r="J585" i="3"/>
  <c r="R585" i="3"/>
  <c r="C586" i="3"/>
  <c r="AK586" i="3" l="1"/>
  <c r="AI586" i="3"/>
  <c r="AH586" i="3"/>
  <c r="R586" i="3"/>
  <c r="J586" i="3"/>
  <c r="C587" i="3"/>
  <c r="AK587" i="3" l="1"/>
  <c r="AI587" i="3"/>
  <c r="AH587" i="3"/>
  <c r="R587" i="3"/>
  <c r="J587" i="3"/>
  <c r="C588" i="3"/>
  <c r="AK588" i="3" l="1"/>
  <c r="AI588" i="3"/>
  <c r="AH588" i="3"/>
  <c r="J588" i="3"/>
  <c r="R588" i="3"/>
  <c r="C589" i="3"/>
  <c r="AK589" i="3" l="1"/>
  <c r="AI589" i="3"/>
  <c r="AH589" i="3"/>
  <c r="R589" i="3"/>
  <c r="J589" i="3"/>
  <c r="C590" i="3"/>
  <c r="AK590" i="3" l="1"/>
  <c r="AI590" i="3"/>
  <c r="AH590" i="3"/>
  <c r="J590" i="3"/>
  <c r="R590" i="3"/>
  <c r="C591" i="3"/>
  <c r="AK591" i="3" l="1"/>
  <c r="AI591" i="3"/>
  <c r="AH591" i="3"/>
  <c r="J591" i="3"/>
  <c r="R591" i="3"/>
  <c r="C592" i="3"/>
  <c r="AK592" i="3" l="1"/>
  <c r="AI592" i="3"/>
  <c r="AH592" i="3"/>
  <c r="R592" i="3"/>
  <c r="J592" i="3"/>
  <c r="C593" i="3"/>
  <c r="AK593" i="3" l="1"/>
  <c r="AI593" i="3"/>
  <c r="AH593" i="3"/>
  <c r="J593" i="3"/>
  <c r="R593" i="3"/>
  <c r="C594" i="3"/>
  <c r="AK594" i="3" l="1"/>
  <c r="AI594" i="3"/>
  <c r="AH594" i="3"/>
  <c r="J594" i="3"/>
  <c r="R594" i="3"/>
  <c r="C595" i="3"/>
  <c r="AK595" i="3" l="1"/>
  <c r="AI595" i="3"/>
  <c r="AH595" i="3"/>
  <c r="J595" i="3"/>
  <c r="R595" i="3"/>
  <c r="C596" i="3"/>
  <c r="AK596" i="3" l="1"/>
  <c r="AI596" i="3"/>
  <c r="AH596" i="3"/>
  <c r="J596" i="3"/>
  <c r="R596" i="3"/>
  <c r="C597" i="3"/>
  <c r="AK597" i="3" l="1"/>
  <c r="AI597" i="3"/>
  <c r="AH597" i="3"/>
  <c r="R597" i="3"/>
  <c r="J597" i="3"/>
  <c r="C598" i="3"/>
  <c r="AK598" i="3" l="1"/>
  <c r="AI598" i="3"/>
  <c r="AH598" i="3"/>
  <c r="R598" i="3"/>
  <c r="J598" i="3"/>
  <c r="C599" i="3"/>
  <c r="AK599" i="3" l="1"/>
  <c r="AI599" i="3"/>
  <c r="AH599" i="3"/>
  <c r="J599" i="3"/>
  <c r="R599" i="3"/>
  <c r="C600" i="3"/>
  <c r="AK600" i="3" l="1"/>
  <c r="AI600" i="3"/>
  <c r="AH600" i="3"/>
  <c r="R600" i="3"/>
  <c r="J600" i="3"/>
  <c r="C601" i="3"/>
  <c r="AK601" i="3" l="1"/>
  <c r="AI601" i="3"/>
  <c r="AH601" i="3"/>
  <c r="J601" i="3"/>
  <c r="R601" i="3"/>
  <c r="C602" i="3"/>
  <c r="AK602" i="3" l="1"/>
  <c r="AI602" i="3"/>
  <c r="AH602" i="3"/>
  <c r="R602" i="3"/>
  <c r="J602" i="3"/>
  <c r="C603" i="3"/>
  <c r="AK603" i="3" l="1"/>
  <c r="AI603" i="3"/>
  <c r="AH603" i="3"/>
  <c r="R603" i="3"/>
  <c r="J603" i="3"/>
  <c r="C604" i="3"/>
  <c r="AK604" i="3" l="1"/>
  <c r="AI604" i="3"/>
  <c r="AH604" i="3"/>
  <c r="R604" i="3"/>
  <c r="J604" i="3"/>
  <c r="C605" i="3"/>
  <c r="AK605" i="3" l="1"/>
  <c r="AI605" i="3"/>
  <c r="AH605" i="3"/>
  <c r="J605" i="3"/>
  <c r="R605" i="3"/>
  <c r="C606" i="3"/>
  <c r="AK606" i="3" l="1"/>
  <c r="AI606" i="3"/>
  <c r="AH606" i="3"/>
  <c r="R606" i="3"/>
  <c r="J606" i="3"/>
  <c r="C607" i="3"/>
  <c r="AK607" i="3" l="1"/>
  <c r="AI607" i="3"/>
  <c r="AH607" i="3"/>
  <c r="J607" i="3"/>
  <c r="R607" i="3"/>
  <c r="C608" i="3"/>
  <c r="AK608" i="3" l="1"/>
  <c r="AI608" i="3"/>
  <c r="AH608" i="3"/>
  <c r="J608" i="3"/>
  <c r="R608" i="3"/>
  <c r="C609" i="3"/>
  <c r="AK609" i="3" l="1"/>
  <c r="AI609" i="3"/>
  <c r="AH609" i="3"/>
  <c r="J609" i="3"/>
  <c r="R609" i="3"/>
  <c r="C610" i="3"/>
  <c r="AK610" i="3" l="1"/>
  <c r="AI610" i="3"/>
  <c r="AH610" i="3"/>
  <c r="R610" i="3"/>
  <c r="J610" i="3"/>
  <c r="C611" i="3"/>
  <c r="AK611" i="3" l="1"/>
  <c r="AI611" i="3"/>
  <c r="AH611" i="3"/>
  <c r="R611" i="3"/>
  <c r="J611" i="3"/>
  <c r="C612" i="3"/>
  <c r="AK612" i="3" l="1"/>
  <c r="AI612" i="3"/>
  <c r="AH612" i="3"/>
  <c r="R612" i="3"/>
  <c r="J612" i="3"/>
  <c r="C613" i="3"/>
  <c r="AK613" i="3" l="1"/>
  <c r="AI613" i="3"/>
  <c r="AH613" i="3"/>
  <c r="R613" i="3"/>
  <c r="J613" i="3"/>
  <c r="C614" i="3"/>
  <c r="AK614" i="3" l="1"/>
  <c r="AI614" i="3"/>
  <c r="AH614" i="3"/>
  <c r="R614" i="3"/>
  <c r="J614" i="3"/>
  <c r="C615" i="3"/>
  <c r="AK615" i="3" l="1"/>
  <c r="AI615" i="3"/>
  <c r="AH615" i="3"/>
  <c r="R615" i="3"/>
  <c r="J615" i="3"/>
  <c r="C616" i="3"/>
  <c r="AK616" i="3" l="1"/>
  <c r="AI616" i="3"/>
  <c r="AH616" i="3"/>
  <c r="R616" i="3"/>
  <c r="J616" i="3"/>
  <c r="C617" i="3"/>
  <c r="AK617" i="3" l="1"/>
  <c r="AI617" i="3"/>
  <c r="AH617" i="3"/>
  <c r="J617" i="3"/>
  <c r="R617" i="3"/>
  <c r="C618" i="3"/>
  <c r="AK618" i="3" l="1"/>
  <c r="AI618" i="3"/>
  <c r="AH618" i="3"/>
  <c r="J618" i="3"/>
  <c r="R618" i="3"/>
  <c r="C619" i="3"/>
  <c r="AK619" i="3" l="1"/>
  <c r="AI619" i="3"/>
  <c r="AH619" i="3"/>
  <c r="R619" i="3"/>
  <c r="J619" i="3"/>
  <c r="C620" i="3"/>
  <c r="AK620" i="3" l="1"/>
  <c r="AI620" i="3"/>
  <c r="AH620" i="3"/>
  <c r="R620" i="3"/>
  <c r="J620" i="3"/>
  <c r="C621" i="3"/>
  <c r="AK621" i="3" l="1"/>
  <c r="AI621" i="3"/>
  <c r="AH621" i="3"/>
  <c r="R621" i="3"/>
  <c r="J621" i="3"/>
  <c r="C622" i="3"/>
  <c r="AK622" i="3" l="1"/>
  <c r="AI622" i="3"/>
  <c r="AH622" i="3"/>
  <c r="J622" i="3"/>
  <c r="R622" i="3"/>
  <c r="C623" i="3"/>
  <c r="AK623" i="3" l="1"/>
  <c r="AI623" i="3"/>
  <c r="AH623" i="3"/>
  <c r="R623" i="3"/>
  <c r="J623" i="3"/>
  <c r="C624" i="3"/>
  <c r="AK624" i="3" l="1"/>
  <c r="AI624" i="3"/>
  <c r="AH624" i="3"/>
  <c r="J624" i="3"/>
  <c r="R624" i="3"/>
  <c r="C625" i="3"/>
  <c r="AK625" i="3" l="1"/>
  <c r="AI625" i="3"/>
  <c r="AH625" i="3"/>
  <c r="J625" i="3"/>
  <c r="R625" i="3"/>
  <c r="C626" i="3"/>
  <c r="AK626" i="3" l="1"/>
  <c r="AI626" i="3"/>
  <c r="AH626" i="3"/>
  <c r="R626" i="3"/>
  <c r="J626" i="3"/>
  <c r="C627" i="3"/>
  <c r="AK627" i="3" l="1"/>
  <c r="AI627" i="3"/>
  <c r="AH627" i="3"/>
  <c r="R627" i="3"/>
  <c r="J627" i="3"/>
  <c r="C628" i="3"/>
  <c r="AK628" i="3" l="1"/>
  <c r="AI628" i="3"/>
  <c r="AH628" i="3"/>
  <c r="R628" i="3"/>
  <c r="J628" i="3"/>
  <c r="C629" i="3"/>
  <c r="AK629" i="3" l="1"/>
  <c r="AI629" i="3"/>
  <c r="AH629" i="3"/>
  <c r="R629" i="3"/>
  <c r="J629" i="3"/>
  <c r="C630" i="3"/>
  <c r="AK630" i="3" l="1"/>
  <c r="AI630" i="3"/>
  <c r="AH630" i="3"/>
  <c r="R630" i="3"/>
  <c r="J630" i="3"/>
  <c r="C631" i="3"/>
  <c r="AK631" i="3" l="1"/>
  <c r="AI631" i="3"/>
  <c r="AH631" i="3"/>
  <c r="R631" i="3"/>
  <c r="J631" i="3"/>
  <c r="C632" i="3"/>
  <c r="AK632" i="3" l="1"/>
  <c r="AI632" i="3"/>
  <c r="AH632" i="3"/>
  <c r="R632" i="3"/>
  <c r="J632" i="3"/>
  <c r="C633" i="3"/>
  <c r="AK633" i="3" l="1"/>
  <c r="AI633" i="3"/>
  <c r="AH633" i="3"/>
  <c r="J633" i="3"/>
  <c r="R633" i="3"/>
  <c r="C634" i="3"/>
  <c r="AK634" i="3" l="1"/>
  <c r="AI634" i="3"/>
  <c r="AH634" i="3"/>
  <c r="R634" i="3"/>
  <c r="J634" i="3"/>
  <c r="C635" i="3"/>
  <c r="AK635" i="3" l="1"/>
  <c r="AI635" i="3"/>
  <c r="AH635" i="3"/>
  <c r="J635" i="3"/>
  <c r="R635" i="3"/>
  <c r="C636" i="3"/>
  <c r="AK636" i="3" l="1"/>
  <c r="AI636" i="3"/>
  <c r="AH636" i="3"/>
  <c r="R636" i="3"/>
  <c r="J636" i="3"/>
  <c r="C637" i="3"/>
  <c r="AK637" i="3" l="1"/>
  <c r="AI637" i="3"/>
  <c r="AH637" i="3"/>
  <c r="R637" i="3"/>
  <c r="J637" i="3"/>
  <c r="C638" i="3"/>
  <c r="AK638" i="3" l="1"/>
  <c r="AI638" i="3"/>
  <c r="AH638" i="3"/>
  <c r="R638" i="3"/>
  <c r="J638" i="3"/>
  <c r="C639" i="3"/>
  <c r="AK639" i="3" l="1"/>
  <c r="AI639" i="3"/>
  <c r="AH639" i="3"/>
  <c r="J639" i="3"/>
  <c r="R639" i="3"/>
  <c r="C640" i="3"/>
  <c r="AK640" i="3" l="1"/>
  <c r="AI640" i="3"/>
  <c r="AH640" i="3"/>
  <c r="J640" i="3"/>
  <c r="R640" i="3"/>
  <c r="C641" i="3"/>
  <c r="AK641" i="3" l="1"/>
  <c r="AI641" i="3"/>
  <c r="AH641" i="3"/>
  <c r="J641" i="3"/>
  <c r="R641" i="3"/>
  <c r="C642" i="3"/>
  <c r="AK642" i="3" l="1"/>
  <c r="AI642" i="3"/>
  <c r="AH642" i="3"/>
  <c r="J642" i="3"/>
  <c r="R642" i="3"/>
  <c r="C643" i="3"/>
  <c r="AK643" i="3" l="1"/>
  <c r="AI643" i="3"/>
  <c r="AH643" i="3"/>
  <c r="J643" i="3"/>
  <c r="R643" i="3"/>
  <c r="C644" i="3"/>
  <c r="AK644" i="3" l="1"/>
  <c r="AI644" i="3"/>
  <c r="AH644" i="3"/>
  <c r="J644" i="3"/>
  <c r="R644" i="3"/>
  <c r="C645" i="3"/>
  <c r="AK645" i="3" l="1"/>
  <c r="AI645" i="3"/>
  <c r="AH645" i="3"/>
  <c r="J645" i="3"/>
  <c r="R645" i="3"/>
  <c r="C646" i="3"/>
  <c r="AK646" i="3" l="1"/>
  <c r="AI646" i="3"/>
  <c r="AH646" i="3"/>
  <c r="J646" i="3"/>
  <c r="R646" i="3"/>
  <c r="C647" i="3"/>
  <c r="AK647" i="3" l="1"/>
  <c r="AI647" i="3"/>
  <c r="AH647" i="3"/>
  <c r="J647" i="3"/>
  <c r="R647" i="3"/>
  <c r="C648" i="3"/>
  <c r="AK648" i="3" l="1"/>
  <c r="AI648" i="3"/>
  <c r="AH648" i="3"/>
  <c r="R648" i="3"/>
  <c r="J648" i="3"/>
  <c r="C649" i="3"/>
  <c r="AK649" i="3" l="1"/>
  <c r="AI649" i="3"/>
  <c r="AH649" i="3"/>
  <c r="J649" i="3"/>
  <c r="R649" i="3"/>
  <c r="C650" i="3"/>
  <c r="AK650" i="3" l="1"/>
  <c r="AI650" i="3"/>
  <c r="AH650" i="3"/>
  <c r="R650" i="3"/>
  <c r="J650" i="3"/>
  <c r="C651" i="3"/>
  <c r="AK651" i="3" l="1"/>
  <c r="AI651" i="3"/>
  <c r="AH651" i="3"/>
  <c r="R651" i="3"/>
  <c r="J651" i="3"/>
  <c r="C652" i="3"/>
  <c r="AK652" i="3" l="1"/>
  <c r="AI652" i="3"/>
  <c r="AH652" i="3"/>
  <c r="J652" i="3"/>
  <c r="R652" i="3"/>
  <c r="C653" i="3"/>
  <c r="AK653" i="3" l="1"/>
  <c r="AI653" i="3"/>
  <c r="AH653" i="3"/>
  <c r="R653" i="3"/>
  <c r="J653" i="3"/>
  <c r="C654" i="3"/>
  <c r="AK654" i="3" l="1"/>
  <c r="AI654" i="3"/>
  <c r="AH654" i="3"/>
  <c r="R654" i="3"/>
  <c r="J654" i="3"/>
  <c r="C655" i="3"/>
  <c r="AK655" i="3" l="1"/>
  <c r="AI655" i="3"/>
  <c r="AH655" i="3"/>
  <c r="R655" i="3"/>
  <c r="J655" i="3"/>
  <c r="C656" i="3"/>
  <c r="AK656" i="3" l="1"/>
  <c r="AI656" i="3"/>
  <c r="AH656" i="3"/>
  <c r="J656" i="3"/>
  <c r="R656" i="3"/>
  <c r="C657" i="3"/>
  <c r="AK657" i="3" l="1"/>
  <c r="AI657" i="3"/>
  <c r="AH657" i="3"/>
  <c r="R657" i="3"/>
  <c r="J657" i="3"/>
  <c r="C658" i="3"/>
  <c r="AK658" i="3" l="1"/>
  <c r="AI658" i="3"/>
  <c r="AH658" i="3"/>
  <c r="J658" i="3"/>
  <c r="R658" i="3"/>
  <c r="C659" i="3"/>
  <c r="AK659" i="3" l="1"/>
  <c r="AI659" i="3"/>
  <c r="AH659" i="3"/>
  <c r="J659" i="3"/>
  <c r="R659" i="3"/>
  <c r="C660" i="3"/>
  <c r="AK660" i="3" l="1"/>
  <c r="AI660" i="3"/>
  <c r="AH660" i="3"/>
  <c r="R660" i="3"/>
  <c r="J660" i="3"/>
  <c r="C661" i="3"/>
  <c r="AK661" i="3" l="1"/>
  <c r="AI661" i="3"/>
  <c r="AH661" i="3"/>
  <c r="J661" i="3"/>
  <c r="R661" i="3"/>
  <c r="C662" i="3"/>
  <c r="AK662" i="3" l="1"/>
  <c r="AI662" i="3"/>
  <c r="AH662" i="3"/>
  <c r="J662" i="3"/>
  <c r="R662" i="3"/>
  <c r="C663" i="3"/>
  <c r="AK663" i="3" l="1"/>
  <c r="AI663" i="3"/>
  <c r="AH663" i="3"/>
  <c r="J663" i="3"/>
  <c r="R663" i="3"/>
  <c r="C664" i="3"/>
  <c r="AK664" i="3" l="1"/>
  <c r="AI664" i="3"/>
  <c r="AH664" i="3"/>
  <c r="R664" i="3"/>
  <c r="J664" i="3"/>
  <c r="C665" i="3"/>
  <c r="AK665" i="3" l="1"/>
  <c r="AI665" i="3"/>
  <c r="AH665" i="3"/>
  <c r="J665" i="3"/>
  <c r="R665" i="3"/>
  <c r="C666" i="3"/>
  <c r="AK666" i="3" l="1"/>
  <c r="AI666" i="3"/>
  <c r="AH666" i="3"/>
  <c r="R666" i="3"/>
  <c r="J666" i="3"/>
  <c r="C667" i="3"/>
  <c r="AK667" i="3" l="1"/>
  <c r="AI667" i="3"/>
  <c r="AH667" i="3"/>
  <c r="J667" i="3"/>
  <c r="R667" i="3"/>
  <c r="C668" i="3"/>
  <c r="AK668" i="3" l="1"/>
  <c r="AI668" i="3"/>
  <c r="AH668" i="3"/>
  <c r="J668" i="3"/>
  <c r="R668" i="3"/>
  <c r="C669" i="3"/>
  <c r="AK669" i="3" l="1"/>
  <c r="AI669" i="3"/>
  <c r="AH669" i="3"/>
  <c r="J669" i="3"/>
  <c r="R669" i="3"/>
  <c r="C670" i="3"/>
  <c r="AK670" i="3" l="1"/>
  <c r="AI670" i="3"/>
  <c r="AH670" i="3"/>
  <c r="R670" i="3"/>
  <c r="J670" i="3"/>
  <c r="C671" i="3"/>
  <c r="AK671" i="3" l="1"/>
  <c r="AI671" i="3"/>
  <c r="AH671" i="3"/>
  <c r="J671" i="3"/>
  <c r="R671" i="3"/>
  <c r="C672" i="3"/>
  <c r="AK672" i="3" l="1"/>
  <c r="AI672" i="3"/>
  <c r="AH672" i="3"/>
  <c r="R672" i="3"/>
  <c r="J672" i="3"/>
  <c r="C673" i="3"/>
  <c r="AK673" i="3" l="1"/>
  <c r="AI673" i="3"/>
  <c r="AH673" i="3"/>
  <c r="J673" i="3"/>
  <c r="R673" i="3"/>
  <c r="C674" i="3"/>
  <c r="AK674" i="3" l="1"/>
  <c r="AI674" i="3"/>
  <c r="AH674" i="3"/>
  <c r="J674" i="3"/>
  <c r="R674" i="3"/>
  <c r="C675" i="3"/>
  <c r="AK675" i="3" l="1"/>
  <c r="AI675" i="3"/>
  <c r="AH675" i="3"/>
  <c r="J675" i="3"/>
  <c r="R675" i="3"/>
  <c r="C676" i="3"/>
  <c r="AK676" i="3" l="1"/>
  <c r="AI676" i="3"/>
  <c r="AH676" i="3"/>
  <c r="J676" i="3"/>
  <c r="R676" i="3"/>
  <c r="C677" i="3"/>
  <c r="AK677" i="3" l="1"/>
  <c r="AI677" i="3"/>
  <c r="AH677" i="3"/>
  <c r="J677" i="3"/>
  <c r="R677" i="3"/>
  <c r="C678" i="3"/>
  <c r="AK678" i="3" l="1"/>
  <c r="AI678" i="3"/>
  <c r="AH678" i="3"/>
  <c r="J678" i="3"/>
  <c r="R678" i="3"/>
  <c r="C679" i="3"/>
  <c r="AK679" i="3" l="1"/>
  <c r="AI679" i="3"/>
  <c r="AH679" i="3"/>
  <c r="R679" i="3"/>
  <c r="J679" i="3"/>
  <c r="C680" i="3"/>
  <c r="AK680" i="3" l="1"/>
  <c r="AI680" i="3"/>
  <c r="AH680" i="3"/>
  <c r="R680" i="3"/>
  <c r="J680" i="3"/>
  <c r="C681" i="3"/>
  <c r="AK681" i="3" l="1"/>
  <c r="AI681" i="3"/>
  <c r="AH681" i="3"/>
  <c r="J681" i="3"/>
  <c r="R681" i="3"/>
  <c r="C682" i="3"/>
  <c r="AK682" i="3" l="1"/>
  <c r="AI682" i="3"/>
  <c r="AH682" i="3"/>
  <c r="R682" i="3"/>
  <c r="J682" i="3"/>
  <c r="C683" i="3"/>
  <c r="AK683" i="3" l="1"/>
  <c r="AI683" i="3"/>
  <c r="AH683" i="3"/>
  <c r="R683" i="3"/>
  <c r="J683" i="3"/>
  <c r="C684" i="3"/>
  <c r="AK684" i="3" l="1"/>
  <c r="AI684" i="3"/>
  <c r="AH684" i="3"/>
  <c r="J684" i="3"/>
  <c r="R684" i="3"/>
  <c r="C685" i="3"/>
  <c r="AK685" i="3" l="1"/>
  <c r="AI685" i="3"/>
  <c r="AH685" i="3"/>
  <c r="J685" i="3"/>
  <c r="R685" i="3"/>
  <c r="C686" i="3"/>
  <c r="AK686" i="3" l="1"/>
  <c r="AI686" i="3"/>
  <c r="AH686" i="3"/>
  <c r="J686" i="3"/>
  <c r="R686" i="3"/>
  <c r="C687" i="3"/>
  <c r="AK687" i="3" l="1"/>
  <c r="AI687" i="3"/>
  <c r="AH687" i="3"/>
  <c r="R687" i="3"/>
  <c r="J687" i="3"/>
  <c r="C688" i="3"/>
  <c r="AK688" i="3" l="1"/>
  <c r="AI688" i="3"/>
  <c r="AH688" i="3"/>
  <c r="J688" i="3"/>
  <c r="R688" i="3"/>
  <c r="C689" i="3"/>
  <c r="AK689" i="3" l="1"/>
  <c r="AI689" i="3"/>
  <c r="AH689" i="3"/>
  <c r="R689" i="3"/>
  <c r="J689" i="3"/>
  <c r="C690" i="3"/>
  <c r="AK690" i="3" l="1"/>
  <c r="AI690" i="3"/>
  <c r="AH690" i="3"/>
  <c r="J690" i="3"/>
  <c r="R690" i="3"/>
  <c r="C691" i="3"/>
  <c r="AK691" i="3" l="1"/>
  <c r="AI691" i="3"/>
  <c r="AH691" i="3"/>
  <c r="R691" i="3"/>
  <c r="J691" i="3"/>
  <c r="C692" i="3"/>
  <c r="AK692" i="3" l="1"/>
  <c r="AI692" i="3"/>
  <c r="AH692" i="3"/>
  <c r="J692" i="3"/>
  <c r="R692" i="3"/>
  <c r="C693" i="3"/>
  <c r="AK693" i="3" l="1"/>
  <c r="AI693" i="3"/>
  <c r="AH693" i="3"/>
  <c r="J693" i="3"/>
  <c r="R693" i="3"/>
  <c r="C694" i="3"/>
  <c r="AK694" i="3" l="1"/>
  <c r="AI694" i="3"/>
  <c r="AH694" i="3"/>
  <c r="J694" i="3"/>
  <c r="R694" i="3"/>
  <c r="C695" i="3"/>
  <c r="AK695" i="3" l="1"/>
  <c r="AI695" i="3"/>
  <c r="AH695" i="3"/>
  <c r="J695" i="3"/>
  <c r="R695" i="3"/>
  <c r="C696" i="3"/>
  <c r="AK696" i="3" l="1"/>
  <c r="AI696" i="3"/>
  <c r="AH696" i="3"/>
  <c r="R696" i="3"/>
  <c r="J696" i="3"/>
  <c r="C697" i="3"/>
  <c r="AK697" i="3" l="1"/>
  <c r="AI697" i="3"/>
  <c r="AH697" i="3"/>
  <c r="J697" i="3"/>
  <c r="R697" i="3"/>
  <c r="C698" i="3"/>
  <c r="AK698" i="3" l="1"/>
  <c r="AI698" i="3"/>
  <c r="AH698" i="3"/>
  <c r="J698" i="3"/>
  <c r="R698" i="3"/>
  <c r="C699" i="3"/>
  <c r="AK699" i="3" l="1"/>
  <c r="AI699" i="3"/>
  <c r="AH699" i="3"/>
  <c r="J699" i="3"/>
  <c r="R699" i="3"/>
  <c r="C700" i="3"/>
  <c r="AK700" i="3" l="1"/>
  <c r="AI700" i="3"/>
  <c r="AH700" i="3"/>
  <c r="R700" i="3"/>
  <c r="J700" i="3"/>
  <c r="C701" i="3"/>
  <c r="AK701" i="3" l="1"/>
  <c r="AI701" i="3"/>
  <c r="AH701" i="3"/>
  <c r="R701" i="3"/>
  <c r="J701" i="3"/>
  <c r="C702" i="3"/>
  <c r="AK702" i="3" l="1"/>
  <c r="AI702" i="3"/>
  <c r="AH702" i="3"/>
  <c r="R702" i="3"/>
  <c r="J702" i="3"/>
  <c r="C703" i="3"/>
  <c r="AK703" i="3" l="1"/>
  <c r="AI703" i="3"/>
  <c r="AH703" i="3"/>
  <c r="J703" i="3"/>
  <c r="R703" i="3"/>
  <c r="C704" i="3"/>
  <c r="AK704" i="3" l="1"/>
  <c r="AI704" i="3"/>
  <c r="AH704" i="3"/>
  <c r="R704" i="3"/>
  <c r="J704" i="3"/>
  <c r="C705" i="3"/>
  <c r="AK705" i="3" l="1"/>
  <c r="AI705" i="3"/>
  <c r="AH705" i="3"/>
  <c r="J705" i="3"/>
  <c r="R705" i="3"/>
  <c r="C706" i="3"/>
  <c r="AK706" i="3" l="1"/>
  <c r="AI706" i="3"/>
  <c r="AH706" i="3"/>
  <c r="R706" i="3"/>
  <c r="J706" i="3"/>
  <c r="C707" i="3"/>
  <c r="AK707" i="3" l="1"/>
  <c r="AI707" i="3"/>
  <c r="AH707" i="3"/>
  <c r="J707" i="3"/>
  <c r="R707" i="3"/>
  <c r="C708" i="3"/>
  <c r="AK708" i="3" l="1"/>
  <c r="AI708" i="3"/>
  <c r="AH708" i="3"/>
  <c r="R708" i="3"/>
  <c r="J708" i="3"/>
  <c r="C709" i="3"/>
  <c r="AK709" i="3" l="1"/>
  <c r="AI709" i="3"/>
  <c r="AH709" i="3"/>
  <c r="J709" i="3"/>
  <c r="R709" i="3"/>
  <c r="C710" i="3"/>
  <c r="AK710" i="3" l="1"/>
  <c r="AI710" i="3"/>
  <c r="AH710" i="3"/>
  <c r="J710" i="3"/>
  <c r="R710" i="3"/>
  <c r="C711" i="3"/>
  <c r="AK711" i="3" l="1"/>
  <c r="AI711" i="3"/>
  <c r="AH711" i="3"/>
  <c r="R711" i="3"/>
  <c r="J711" i="3"/>
  <c r="C712" i="3"/>
  <c r="AK712" i="3" l="1"/>
  <c r="AI712" i="3"/>
  <c r="AH712" i="3"/>
  <c r="R712" i="3"/>
  <c r="J712" i="3"/>
  <c r="C713" i="3"/>
  <c r="AK713" i="3" l="1"/>
  <c r="AI713" i="3"/>
  <c r="AH713" i="3"/>
  <c r="J713" i="3"/>
  <c r="R713" i="3"/>
  <c r="C714" i="3"/>
  <c r="AK714" i="3" l="1"/>
  <c r="AI714" i="3"/>
  <c r="AH714" i="3"/>
  <c r="R714" i="3"/>
  <c r="J714" i="3"/>
  <c r="C715" i="3"/>
  <c r="AK715" i="3" l="1"/>
  <c r="AI715" i="3"/>
  <c r="AH715" i="3"/>
  <c r="R715" i="3"/>
  <c r="J715" i="3"/>
  <c r="C716" i="3"/>
  <c r="AK716" i="3" l="1"/>
  <c r="AI716" i="3"/>
  <c r="AH716" i="3"/>
  <c r="R716" i="3"/>
  <c r="J716" i="3"/>
  <c r="C717" i="3"/>
  <c r="AK717" i="3" l="1"/>
  <c r="AI717" i="3"/>
  <c r="AH717" i="3"/>
  <c r="R717" i="3"/>
  <c r="J717" i="3"/>
  <c r="C718" i="3"/>
  <c r="AK718" i="3" l="1"/>
  <c r="AI718" i="3"/>
  <c r="AH718" i="3"/>
  <c r="R718" i="3"/>
  <c r="J718" i="3"/>
  <c r="C719" i="3"/>
  <c r="AK719" i="3" l="1"/>
  <c r="AI719" i="3"/>
  <c r="AH719" i="3"/>
  <c r="R719" i="3"/>
  <c r="J719" i="3"/>
  <c r="C720" i="3"/>
  <c r="AK720" i="3" l="1"/>
  <c r="AI720" i="3"/>
  <c r="AH720" i="3"/>
  <c r="J720" i="3"/>
  <c r="R720" i="3"/>
  <c r="C721" i="3"/>
  <c r="AK721" i="3" l="1"/>
  <c r="AI721" i="3"/>
  <c r="AH721" i="3"/>
  <c r="R721" i="3"/>
  <c r="J721" i="3"/>
  <c r="C722" i="3"/>
  <c r="AK722" i="3" l="1"/>
  <c r="AI722" i="3"/>
  <c r="AH722" i="3"/>
  <c r="R722" i="3"/>
  <c r="J722" i="3"/>
  <c r="C723" i="3"/>
  <c r="AK723" i="3" l="1"/>
  <c r="AI723" i="3"/>
  <c r="AH723" i="3"/>
  <c r="R723" i="3"/>
  <c r="J723" i="3"/>
  <c r="C724" i="3"/>
  <c r="AK724" i="3" l="1"/>
  <c r="AI724" i="3"/>
  <c r="AH724" i="3"/>
  <c r="J724" i="3"/>
  <c r="R724" i="3"/>
  <c r="C725" i="3"/>
  <c r="AK725" i="3" l="1"/>
  <c r="AI725" i="3"/>
  <c r="AH725" i="3"/>
  <c r="R725" i="3"/>
  <c r="J725" i="3"/>
  <c r="C726" i="3"/>
  <c r="AK726" i="3" l="1"/>
  <c r="AI726" i="3"/>
  <c r="AH726" i="3"/>
  <c r="J726" i="3"/>
  <c r="R726" i="3"/>
  <c r="C727" i="3"/>
  <c r="AK727" i="3" l="1"/>
  <c r="AI727" i="3"/>
  <c r="AH727" i="3"/>
  <c r="J727" i="3"/>
  <c r="R727" i="3"/>
  <c r="C728" i="3"/>
  <c r="AK728" i="3" l="1"/>
  <c r="AI728" i="3"/>
  <c r="AH728" i="3"/>
  <c r="R728" i="3"/>
  <c r="J728" i="3"/>
  <c r="C729" i="3"/>
  <c r="AK729" i="3" l="1"/>
  <c r="AI729" i="3"/>
  <c r="AH729" i="3"/>
  <c r="J729" i="3"/>
  <c r="R729" i="3"/>
  <c r="C730" i="3"/>
  <c r="AK730" i="3" l="1"/>
  <c r="AI730" i="3"/>
  <c r="AH730" i="3"/>
  <c r="J730" i="3"/>
  <c r="R730" i="3"/>
  <c r="C731" i="3"/>
  <c r="AK731" i="3" l="1"/>
  <c r="AI731" i="3"/>
  <c r="AH731" i="3"/>
  <c r="J731" i="3"/>
  <c r="R731" i="3"/>
  <c r="C732" i="3"/>
  <c r="AK732" i="3" l="1"/>
  <c r="AI732" i="3"/>
  <c r="AH732" i="3"/>
  <c r="J732" i="3"/>
  <c r="R732" i="3"/>
  <c r="C733" i="3"/>
  <c r="AK733" i="3" l="1"/>
  <c r="AI733" i="3"/>
  <c r="AH733" i="3"/>
  <c r="R733" i="3"/>
  <c r="J733" i="3"/>
  <c r="C734" i="3"/>
  <c r="AK734" i="3" l="1"/>
  <c r="AI734" i="3"/>
  <c r="AH734" i="3"/>
  <c r="R734" i="3"/>
  <c r="J734" i="3"/>
  <c r="C735" i="3"/>
  <c r="AK735" i="3" l="1"/>
  <c r="AI735" i="3"/>
  <c r="AH735" i="3"/>
  <c r="R735" i="3"/>
  <c r="J735" i="3"/>
  <c r="C736" i="3"/>
  <c r="AI736" i="3" s="1"/>
  <c r="AI2" i="3" s="1"/>
  <c r="Q51" i="32" l="1"/>
  <c r="U51" i="32" s="1"/>
  <c r="AL49" i="2"/>
  <c r="AP49" i="2" s="1"/>
  <c r="AK736" i="3"/>
  <c r="E53" i="32"/>
  <c r="AH736" i="3"/>
  <c r="R736" i="3"/>
  <c r="J736" i="3"/>
  <c r="AB37" i="2"/>
  <c r="AE37" i="2"/>
  <c r="AF37" i="2"/>
  <c r="U37" i="2"/>
  <c r="F37" i="2"/>
  <c r="X37" i="2"/>
  <c r="AC37" i="2"/>
  <c r="E38" i="32"/>
  <c r="H38" i="32"/>
  <c r="G37" i="2"/>
  <c r="P37" i="2"/>
  <c r="Y37" i="2"/>
  <c r="O37" i="2"/>
  <c r="M37" i="2"/>
  <c r="AA37" i="2"/>
  <c r="I37" i="2"/>
  <c r="Z37" i="2"/>
  <c r="AG37" i="2"/>
  <c r="AI37" i="2"/>
  <c r="E37" i="2"/>
  <c r="R37" i="2"/>
  <c r="N37" i="2"/>
  <c r="Q37" i="2"/>
  <c r="AH37" i="2"/>
  <c r="AD37" i="2"/>
  <c r="V37" i="2"/>
  <c r="H37" i="2"/>
  <c r="S37" i="2"/>
  <c r="T37" i="2"/>
  <c r="L37" i="2"/>
  <c r="K37" i="2"/>
  <c r="J37" i="2"/>
  <c r="W37" i="2"/>
  <c r="F38" i="32"/>
  <c r="G38" i="32"/>
  <c r="I38" i="32"/>
  <c r="M38" i="32"/>
  <c r="J38" i="32"/>
  <c r="L38" i="32"/>
  <c r="K38" i="32"/>
  <c r="N38" i="32"/>
  <c r="E32" i="2"/>
  <c r="E50" i="2"/>
  <c r="E53" i="2"/>
  <c r="E33" i="2"/>
  <c r="E34" i="32"/>
  <c r="F33" i="32"/>
  <c r="F59" i="32"/>
  <c r="G33" i="2"/>
  <c r="F51" i="2"/>
  <c r="F63" i="2"/>
  <c r="E52" i="32"/>
  <c r="F32" i="2"/>
  <c r="F49" i="2"/>
  <c r="F57" i="32"/>
  <c r="F53" i="2"/>
  <c r="E55" i="32"/>
  <c r="E33" i="32"/>
  <c r="F33" i="2"/>
  <c r="E51" i="32"/>
  <c r="G51" i="2"/>
  <c r="F50" i="2"/>
  <c r="G50" i="2"/>
  <c r="F68" i="32"/>
  <c r="F55" i="32"/>
  <c r="F56" i="32"/>
  <c r="G49" i="2"/>
  <c r="G52" i="32"/>
  <c r="F74" i="32"/>
  <c r="F63" i="32"/>
  <c r="G32" i="2"/>
  <c r="G53" i="2"/>
  <c r="F65" i="32"/>
  <c r="H49" i="2"/>
  <c r="H32" i="2"/>
  <c r="H51" i="32"/>
  <c r="H53" i="2"/>
  <c r="I50" i="2"/>
  <c r="H51" i="2"/>
  <c r="G51" i="32"/>
  <c r="G33" i="32"/>
  <c r="F34" i="32"/>
  <c r="G34" i="32"/>
  <c r="I51" i="32"/>
  <c r="I54" i="2"/>
  <c r="G55" i="32"/>
  <c r="H50" i="2"/>
  <c r="I51" i="2"/>
  <c r="I53" i="2"/>
  <c r="H33" i="2"/>
  <c r="J50" i="2"/>
  <c r="I55" i="2"/>
  <c r="I52" i="32"/>
  <c r="J33" i="2"/>
  <c r="H55" i="32"/>
  <c r="K50" i="2"/>
  <c r="H52" i="32"/>
  <c r="J49" i="2"/>
  <c r="I33" i="32"/>
  <c r="I63" i="2"/>
  <c r="I55" i="32"/>
  <c r="K49" i="2"/>
  <c r="K51" i="2"/>
  <c r="I33" i="2"/>
  <c r="J34" i="32"/>
  <c r="I32" i="2"/>
  <c r="I57" i="2"/>
  <c r="H34" i="32"/>
  <c r="L51" i="2"/>
  <c r="J53" i="2"/>
  <c r="I66" i="2"/>
  <c r="H33" i="32"/>
  <c r="J32" i="2"/>
  <c r="I61" i="2"/>
  <c r="I34" i="32"/>
  <c r="J51" i="2"/>
  <c r="I49" i="2"/>
  <c r="K33" i="2"/>
  <c r="L32" i="2"/>
  <c r="L53" i="2"/>
  <c r="K32" i="2"/>
  <c r="J55" i="32"/>
  <c r="K33" i="32"/>
  <c r="J52" i="32"/>
  <c r="K51" i="32"/>
  <c r="J33" i="32"/>
  <c r="L33" i="2"/>
  <c r="N33" i="2"/>
  <c r="K52" i="32"/>
  <c r="K34" i="32"/>
  <c r="N32" i="2"/>
  <c r="K53" i="2"/>
  <c r="M32" i="2"/>
  <c r="L49" i="2"/>
  <c r="L51" i="32"/>
  <c r="K55" i="32"/>
  <c r="J51" i="32"/>
  <c r="L50" i="2"/>
  <c r="M49" i="2"/>
  <c r="M50" i="2"/>
  <c r="M55" i="32"/>
  <c r="N52" i="32"/>
  <c r="M33" i="2"/>
  <c r="M52" i="32"/>
  <c r="L34" i="32"/>
  <c r="L33" i="32"/>
  <c r="N53" i="2"/>
  <c r="N49" i="2"/>
  <c r="M53" i="2"/>
  <c r="O33" i="2"/>
  <c r="N55" i="32"/>
  <c r="M34" i="32"/>
  <c r="O49" i="2"/>
  <c r="O53" i="2"/>
  <c r="L52" i="32"/>
  <c r="M51" i="32"/>
  <c r="N50" i="2"/>
  <c r="N34" i="32"/>
  <c r="L55" i="32"/>
  <c r="P53" i="2"/>
  <c r="P50" i="2"/>
  <c r="M33" i="32"/>
  <c r="Q49" i="2"/>
  <c r="P32" i="2"/>
  <c r="N51" i="32"/>
  <c r="P49" i="2"/>
  <c r="Q53" i="2"/>
  <c r="Q32" i="2"/>
  <c r="N33" i="32"/>
  <c r="O50" i="2"/>
  <c r="O32" i="2"/>
  <c r="P33" i="2"/>
  <c r="R32" i="2"/>
  <c r="Q33" i="2"/>
  <c r="R63" i="2"/>
  <c r="Q50" i="2"/>
  <c r="S53" i="2"/>
  <c r="R49" i="2"/>
  <c r="S32" i="2"/>
  <c r="S50" i="2"/>
  <c r="S63" i="2"/>
  <c r="R50" i="2"/>
  <c r="U49" i="2"/>
  <c r="S49" i="2"/>
  <c r="S33" i="2"/>
  <c r="T32" i="2"/>
  <c r="R53" i="2"/>
  <c r="S51" i="2"/>
  <c r="U63" i="2"/>
  <c r="R33" i="2"/>
  <c r="T50" i="2"/>
  <c r="T49" i="2"/>
  <c r="U53" i="2"/>
  <c r="U32" i="2"/>
  <c r="T33" i="2"/>
  <c r="W50" i="2"/>
  <c r="I68" i="2"/>
  <c r="U50" i="2"/>
  <c r="T53" i="2"/>
  <c r="U33" i="2"/>
  <c r="V32" i="2"/>
  <c r="T63" i="2"/>
  <c r="W33" i="2"/>
  <c r="W49" i="2"/>
  <c r="W63" i="2"/>
  <c r="V63" i="2"/>
  <c r="V33" i="2"/>
  <c r="V53" i="2"/>
  <c r="V50" i="2"/>
  <c r="X50" i="2"/>
  <c r="W32" i="2"/>
  <c r="W53" i="2"/>
  <c r="V49" i="2"/>
  <c r="Z49" i="2"/>
  <c r="X63" i="2"/>
  <c r="X49" i="2"/>
  <c r="X33" i="2"/>
  <c r="X53" i="2"/>
  <c r="Y33" i="2"/>
  <c r="X51" i="2"/>
  <c r="X32" i="2"/>
  <c r="Y53" i="2"/>
  <c r="Y50" i="2"/>
  <c r="Z32" i="2"/>
  <c r="Z50" i="2"/>
  <c r="Y49" i="2"/>
  <c r="Z53" i="2"/>
  <c r="Z51" i="2"/>
  <c r="Z63" i="2"/>
  <c r="Y63" i="2"/>
  <c r="AA50" i="2"/>
  <c r="AA33" i="2"/>
  <c r="Z33" i="2"/>
  <c r="AA32" i="2"/>
  <c r="AA63" i="2"/>
  <c r="Y32" i="2"/>
  <c r="AB53" i="2"/>
  <c r="AB32" i="2"/>
  <c r="AA49" i="2"/>
  <c r="AB33" i="2"/>
  <c r="AA51" i="2"/>
  <c r="AB63" i="2"/>
  <c r="AA53" i="2"/>
  <c r="AB49" i="2"/>
  <c r="AD63" i="2"/>
  <c r="AC32" i="2"/>
  <c r="AF33" i="2"/>
  <c r="AB50" i="2"/>
  <c r="AC51" i="2"/>
  <c r="E49" i="2"/>
  <c r="AC63" i="2"/>
  <c r="AC53" i="2"/>
  <c r="AC33" i="2"/>
  <c r="AB51" i="2"/>
  <c r="AD51" i="2"/>
  <c r="AC50" i="2"/>
  <c r="AC49" i="2"/>
  <c r="AD50" i="2"/>
  <c r="AE50" i="2"/>
  <c r="AF53" i="2"/>
  <c r="AE63" i="2"/>
  <c r="AF50" i="2"/>
  <c r="AD53" i="2"/>
  <c r="AE51" i="2"/>
  <c r="AD49" i="2"/>
  <c r="AF51" i="2"/>
  <c r="AE32" i="2"/>
  <c r="AD32" i="2"/>
  <c r="AD33" i="2"/>
  <c r="AE49" i="2"/>
  <c r="AE53" i="2"/>
  <c r="E51" i="2"/>
  <c r="AE33" i="2"/>
  <c r="AF32" i="2"/>
  <c r="AG49" i="2"/>
  <c r="AH51" i="2"/>
  <c r="AH32" i="2"/>
  <c r="AG53" i="2"/>
  <c r="AG33" i="2"/>
  <c r="AF63" i="2"/>
  <c r="AF49" i="2"/>
  <c r="AG32" i="2"/>
  <c r="AG63" i="2"/>
  <c r="AG51" i="2"/>
  <c r="AI53" i="2"/>
  <c r="AH33" i="2"/>
  <c r="AG50" i="2"/>
  <c r="AH53" i="2"/>
  <c r="AH63" i="2"/>
  <c r="AI51" i="2"/>
  <c r="AH49" i="2"/>
  <c r="AI49" i="2"/>
  <c r="AI50" i="2"/>
  <c r="AI33" i="2"/>
  <c r="AI73" i="2"/>
  <c r="AH50" i="2"/>
  <c r="AI32" i="2"/>
  <c r="AI63" i="2"/>
  <c r="F70" i="32"/>
  <c r="AK2" i="3" l="1"/>
  <c r="Q53" i="32" s="1"/>
  <c r="N70" i="32"/>
  <c r="F11" i="18"/>
  <c r="J11" i="18"/>
  <c r="L11" i="18"/>
  <c r="I11" i="18"/>
  <c r="G11" i="18"/>
  <c r="K11" i="18"/>
  <c r="H11" i="18"/>
  <c r="AJ37" i="2"/>
  <c r="AJ53" i="2"/>
  <c r="AR53" i="2" s="1"/>
  <c r="O55" i="32" s="1"/>
  <c r="AJ49" i="2"/>
  <c r="AR49" i="2" s="1"/>
  <c r="O51" i="32" s="1"/>
  <c r="AJ32" i="2"/>
  <c r="AR32" i="2" s="1"/>
  <c r="AJ50" i="2"/>
  <c r="AR50" i="2" s="1"/>
  <c r="O52" i="32" s="1"/>
  <c r="AJ33" i="2"/>
  <c r="AR33" i="2" s="1"/>
  <c r="AR37" i="2" l="1"/>
  <c r="O38" i="32"/>
  <c r="F165" i="3" l="1"/>
  <c r="O174" i="3"/>
  <c r="O166" i="3"/>
  <c r="E168" i="3"/>
  <c r="N171" i="3"/>
  <c r="O161" i="3"/>
  <c r="K165" i="3"/>
  <c r="AE161" i="3"/>
  <c r="AB173" i="3"/>
  <c r="D640" i="3"/>
  <c r="P162" i="3"/>
  <c r="H173" i="3"/>
  <c r="AC183" i="3"/>
  <c r="K172" i="3"/>
  <c r="AB161" i="3"/>
  <c r="I161" i="3"/>
  <c r="F174" i="3"/>
  <c r="AA172" i="3"/>
  <c r="I174" i="3"/>
  <c r="AC163" i="3"/>
  <c r="D696" i="3"/>
  <c r="I170" i="3"/>
  <c r="O164" i="3"/>
  <c r="AC170" i="3"/>
  <c r="AB172" i="3"/>
  <c r="AE174" i="3"/>
  <c r="Q182" i="3"/>
  <c r="K164" i="3"/>
  <c r="O163" i="3"/>
  <c r="AA169" i="3"/>
  <c r="N163" i="3"/>
  <c r="AA164" i="3"/>
  <c r="F169" i="3"/>
  <c r="AA163" i="3"/>
  <c r="E169" i="3"/>
  <c r="AF173" i="3"/>
  <c r="D636" i="3"/>
  <c r="D688" i="3"/>
  <c r="E174" i="3"/>
  <c r="AF161" i="3"/>
  <c r="O165" i="3"/>
  <c r="K166" i="3"/>
  <c r="F161" i="3"/>
  <c r="K168" i="3"/>
  <c r="O167" i="3"/>
  <c r="K173" i="3"/>
  <c r="D170" i="3"/>
  <c r="E161" i="3"/>
  <c r="G161" i="3"/>
  <c r="O172" i="3"/>
  <c r="AF5" i="3"/>
  <c r="AF168" i="3"/>
  <c r="AE171" i="3"/>
  <c r="L174" i="3"/>
  <c r="I169" i="3"/>
  <c r="L167" i="3"/>
  <c r="AB174" i="3"/>
  <c r="N169" i="3"/>
  <c r="AA161" i="3"/>
  <c r="K176" i="3"/>
  <c r="D165" i="3"/>
  <c r="AB171" i="3"/>
  <c r="N167" i="3"/>
  <c r="M164" i="3"/>
  <c r="AC161" i="3"/>
  <c r="AE173" i="3"/>
  <c r="AC166" i="3"/>
  <c r="H165" i="3"/>
  <c r="D511" i="3"/>
  <c r="M679" i="3"/>
  <c r="I165" i="3"/>
  <c r="D675" i="3"/>
  <c r="D528" i="3"/>
  <c r="M731" i="3"/>
  <c r="AF174" i="3"/>
  <c r="D172" i="3"/>
  <c r="AF162" i="3"/>
  <c r="D692" i="3"/>
  <c r="AA171" i="3"/>
  <c r="G162" i="3"/>
  <c r="AD161" i="3"/>
  <c r="E173" i="3"/>
  <c r="AA182" i="3"/>
  <c r="L161" i="3"/>
  <c r="AC164" i="3"/>
  <c r="O5" i="3"/>
  <c r="AE169" i="3"/>
  <c r="L164" i="3"/>
  <c r="M159" i="3"/>
  <c r="D539" i="3"/>
  <c r="M715" i="3"/>
  <c r="D331" i="3"/>
  <c r="D619" i="3"/>
  <c r="H176" i="3"/>
  <c r="I171" i="3"/>
  <c r="AD163" i="3"/>
  <c r="P171" i="3"/>
  <c r="O170" i="3"/>
  <c r="D720" i="3"/>
  <c r="AC171" i="3"/>
  <c r="E172" i="3"/>
  <c r="D708" i="3"/>
  <c r="D719" i="3"/>
  <c r="M155" i="3"/>
  <c r="N173" i="3"/>
  <c r="D299" i="3"/>
  <c r="M359" i="3"/>
  <c r="AD166" i="3"/>
  <c r="H167" i="3"/>
  <c r="F177" i="3"/>
  <c r="D177" i="3"/>
  <c r="AE165" i="3"/>
  <c r="D167" i="3"/>
  <c r="Q170" i="3"/>
  <c r="Q172" i="3"/>
  <c r="D447" i="3"/>
  <c r="D507" i="3"/>
  <c r="M348" i="3"/>
  <c r="D732" i="3"/>
  <c r="AC172" i="3"/>
  <c r="AB176" i="3"/>
  <c r="L169" i="3"/>
  <c r="D672" i="3"/>
  <c r="AC168" i="3"/>
  <c r="D668" i="3"/>
  <c r="K174" i="3"/>
  <c r="K162" i="3"/>
  <c r="M666" i="3"/>
  <c r="M653" i="3"/>
  <c r="D670" i="3"/>
  <c r="F163" i="3"/>
  <c r="D531" i="3"/>
  <c r="D458" i="3"/>
  <c r="M688" i="3"/>
  <c r="D534" i="3"/>
  <c r="M412" i="3"/>
  <c r="H177" i="3"/>
  <c r="E165" i="3"/>
  <c r="Q165" i="3"/>
  <c r="Q169" i="3"/>
  <c r="AD182" i="3"/>
  <c r="K170" i="3"/>
  <c r="P177" i="3"/>
  <c r="AC176" i="3"/>
  <c r="AF164" i="3"/>
  <c r="D598" i="3"/>
  <c r="D657" i="3"/>
  <c r="D474" i="3"/>
  <c r="G166" i="3"/>
  <c r="M687" i="3"/>
  <c r="D327" i="3"/>
  <c r="M285" i="3"/>
  <c r="AA183" i="3"/>
  <c r="D680" i="3"/>
  <c r="D724" i="3"/>
  <c r="E163" i="3"/>
  <c r="D168" i="3"/>
  <c r="D164" i="3"/>
  <c r="D173" i="3"/>
  <c r="O171" i="3"/>
  <c r="Q166" i="3"/>
  <c r="M5" i="3"/>
  <c r="D383" i="3"/>
  <c r="D566" i="3"/>
  <c r="D443" i="3"/>
  <c r="D567" i="3"/>
  <c r="D414" i="3"/>
  <c r="M711" i="3"/>
  <c r="D467" i="3"/>
  <c r="D614" i="3"/>
  <c r="M174" i="3"/>
  <c r="P167" i="3"/>
  <c r="M171" i="3"/>
  <c r="K167" i="3"/>
  <c r="H161" i="3"/>
  <c r="AD171" i="3"/>
  <c r="G163" i="3"/>
  <c r="AE172" i="3"/>
  <c r="D526" i="3"/>
  <c r="O177" i="3"/>
  <c r="D403" i="3"/>
  <c r="P164" i="3"/>
  <c r="M648" i="3"/>
  <c r="P161" i="3"/>
  <c r="D632" i="3"/>
  <c r="N161" i="3"/>
  <c r="D728" i="3"/>
  <c r="AA168" i="3"/>
  <c r="D620" i="3"/>
  <c r="D676" i="3"/>
  <c r="D162" i="3"/>
  <c r="M161" i="3"/>
  <c r="L163" i="3"/>
  <c r="K161" i="3"/>
  <c r="M671" i="3"/>
  <c r="D351" i="3"/>
  <c r="D482" i="3"/>
  <c r="D430" i="3"/>
  <c r="H174" i="3"/>
  <c r="H162" i="3"/>
  <c r="D503" i="3"/>
  <c r="M667" i="3"/>
  <c r="D339" i="3"/>
  <c r="AB183" i="3"/>
  <c r="K163" i="3"/>
  <c r="N182" i="3"/>
  <c r="AD168" i="3"/>
  <c r="D163" i="3"/>
  <c r="M167" i="3"/>
  <c r="AD173" i="3"/>
  <c r="E167" i="3"/>
  <c r="M730" i="3"/>
  <c r="P5" i="3"/>
  <c r="D379" i="3"/>
  <c r="D426" i="3"/>
  <c r="D471" i="3"/>
  <c r="E170" i="3"/>
  <c r="M710" i="3"/>
  <c r="D307" i="3"/>
  <c r="F171" i="3"/>
  <c r="D559" i="3"/>
  <c r="AE170" i="3"/>
  <c r="G173" i="3"/>
  <c r="AA170" i="3"/>
  <c r="D628" i="3"/>
  <c r="D684" i="3"/>
  <c r="D616" i="3"/>
  <c r="M736" i="3"/>
  <c r="M182" i="3"/>
  <c r="AA166" i="3"/>
  <c r="Q161" i="3"/>
  <c r="AF171" i="3"/>
  <c r="AA162" i="3"/>
  <c r="L171" i="3"/>
  <c r="D607" i="3"/>
  <c r="D319" i="3"/>
  <c r="D434" i="3"/>
  <c r="M673" i="3"/>
  <c r="AF163" i="3"/>
  <c r="O169" i="3"/>
  <c r="D418" i="3"/>
  <c r="D527" i="3"/>
  <c r="K177" i="3"/>
  <c r="AD170" i="3"/>
  <c r="P166" i="3"/>
  <c r="M168" i="3"/>
  <c r="G171" i="3"/>
  <c r="K182" i="3"/>
  <c r="M177" i="3"/>
  <c r="F166" i="3"/>
  <c r="K171" i="3"/>
  <c r="D654" i="3"/>
  <c r="AF167" i="3"/>
  <c r="D630" i="3"/>
  <c r="M407" i="3"/>
  <c r="D243" i="3"/>
  <c r="F172" i="3"/>
  <c r="K5" i="3"/>
  <c r="Q162" i="3"/>
  <c r="D624" i="3"/>
  <c r="H182" i="3"/>
  <c r="AF170" i="3"/>
  <c r="AE5" i="3"/>
  <c r="AC165" i="3"/>
  <c r="Q168" i="3"/>
  <c r="I176" i="3"/>
  <c r="Q173" i="3"/>
  <c r="I164" i="3"/>
  <c r="AA167" i="3"/>
  <c r="G168" i="3"/>
  <c r="D700" i="3"/>
  <c r="D575" i="3"/>
  <c r="D287" i="3"/>
  <c r="M684" i="3"/>
  <c r="P174" i="3"/>
  <c r="D731" i="3"/>
  <c r="D375" i="3"/>
  <c r="M692" i="3"/>
  <c r="D271" i="3"/>
  <c r="I166" i="3"/>
  <c r="D176" i="3"/>
  <c r="M170" i="3"/>
  <c r="AA177" i="3"/>
  <c r="Q163" i="3"/>
  <c r="D716" i="3"/>
  <c r="D660" i="3"/>
  <c r="D656" i="3"/>
  <c r="F183" i="3"/>
  <c r="D704" i="3"/>
  <c r="AD165" i="3"/>
  <c r="D662" i="3"/>
  <c r="D283" i="3"/>
  <c r="D592" i="3"/>
  <c r="F167" i="3"/>
  <c r="D470" i="3"/>
  <c r="M728" i="3"/>
  <c r="D239" i="3"/>
  <c r="D610" i="3"/>
  <c r="M436" i="3"/>
  <c r="P173" i="3"/>
  <c r="D644" i="3"/>
  <c r="G176" i="3"/>
  <c r="L183" i="3"/>
  <c r="AA173" i="3"/>
  <c r="K183" i="3"/>
  <c r="AB163" i="3"/>
  <c r="N174" i="3"/>
  <c r="O183" i="3"/>
  <c r="K169" i="3"/>
  <c r="I177" i="3"/>
  <c r="AA5" i="3"/>
  <c r="D171" i="3"/>
  <c r="AA165" i="3"/>
  <c r="F164" i="3"/>
  <c r="D652" i="3"/>
  <c r="D648" i="3"/>
  <c r="D543" i="3"/>
  <c r="D255" i="3"/>
  <c r="M721" i="3"/>
  <c r="D410" i="3"/>
  <c r="D653" i="3"/>
  <c r="M624" i="3"/>
  <c r="D450" i="3"/>
  <c r="L173" i="3"/>
  <c r="D356" i="3"/>
  <c r="G177" i="3"/>
  <c r="AB167" i="3"/>
  <c r="I162" i="3"/>
  <c r="Q174" i="3"/>
  <c r="H163" i="3"/>
  <c r="D161" i="3"/>
  <c r="AD176" i="3"/>
  <c r="E182" i="3"/>
  <c r="G172" i="3"/>
  <c r="N165" i="3"/>
  <c r="AA174" i="3"/>
  <c r="AA176" i="3"/>
  <c r="D182" i="3"/>
  <c r="AE167" i="3"/>
  <c r="D664" i="3"/>
  <c r="P168" i="3"/>
  <c r="M163" i="3"/>
  <c r="D169" i="3"/>
  <c r="D183" i="3"/>
  <c r="P169" i="3"/>
  <c r="D649" i="3"/>
  <c r="Q177" i="3"/>
  <c r="D251" i="3"/>
  <c r="D247" i="3"/>
  <c r="P172" i="3"/>
  <c r="M644" i="3"/>
  <c r="M533" i="3"/>
  <c r="D587" i="3"/>
  <c r="D279" i="3"/>
  <c r="D514" i="3"/>
  <c r="AB164" i="3"/>
  <c r="D736" i="3"/>
  <c r="D563" i="3"/>
  <c r="D658" i="3"/>
  <c r="D406" i="3"/>
  <c r="M637" i="3"/>
  <c r="D709" i="3"/>
  <c r="N5" i="3"/>
  <c r="D606" i="3"/>
  <c r="D674" i="3"/>
  <c r="D490" i="3"/>
  <c r="M316" i="3"/>
  <c r="M322" i="3"/>
  <c r="M723" i="3"/>
  <c r="M665" i="3"/>
  <c r="AE166" i="3"/>
  <c r="AC174" i="3"/>
  <c r="D535" i="3"/>
  <c r="E183" i="3"/>
  <c r="D275" i="3"/>
  <c r="M668" i="3"/>
  <c r="D718" i="3"/>
  <c r="D303" i="3"/>
  <c r="D402" i="3"/>
  <c r="M645" i="3"/>
  <c r="D363" i="3"/>
  <c r="D542" i="3"/>
  <c r="AB182" i="3"/>
  <c r="D678" i="3"/>
  <c r="D446" i="3"/>
  <c r="P165" i="3"/>
  <c r="N164" i="3"/>
  <c r="D725" i="3"/>
  <c r="M524" i="3"/>
  <c r="M350" i="3"/>
  <c r="D496" i="3"/>
  <c r="D475" i="3"/>
  <c r="M641" i="3"/>
  <c r="AF183" i="3"/>
  <c r="F173" i="3"/>
  <c r="M681" i="3"/>
  <c r="D499" i="3"/>
  <c r="O162" i="3"/>
  <c r="Q167" i="3"/>
  <c r="AB165" i="3"/>
  <c r="H170" i="3"/>
  <c r="L177" i="3"/>
  <c r="D263" i="3"/>
  <c r="M172" i="3"/>
  <c r="D432" i="3"/>
  <c r="M417" i="3"/>
  <c r="D548" i="3"/>
  <c r="M589" i="3"/>
  <c r="D348" i="3"/>
  <c r="M147" i="3"/>
  <c r="Q176" i="3"/>
  <c r="N176" i="3"/>
  <c r="I172" i="3"/>
  <c r="AC5" i="3"/>
  <c r="D231" i="3"/>
  <c r="I168" i="3"/>
  <c r="M586" i="3"/>
  <c r="D497" i="3"/>
  <c r="D284" i="3"/>
  <c r="M702" i="3"/>
  <c r="D439" i="3"/>
  <c r="E176" i="3"/>
  <c r="AB168" i="3"/>
  <c r="D435" i="3"/>
  <c r="D695" i="3"/>
  <c r="H164" i="3"/>
  <c r="L170" i="3"/>
  <c r="D495" i="3"/>
  <c r="F168" i="3"/>
  <c r="D506" i="3"/>
  <c r="H166" i="3"/>
  <c r="AF166" i="3"/>
  <c r="D555" i="3"/>
  <c r="M680" i="3"/>
  <c r="AB5" i="3"/>
  <c r="H172" i="3"/>
  <c r="M256" i="3"/>
  <c r="M724" i="3"/>
  <c r="M521" i="3"/>
  <c r="M508" i="3"/>
  <c r="G174" i="3"/>
  <c r="D174" i="3"/>
  <c r="D712" i="3"/>
  <c r="G164" i="3"/>
  <c r="AF165" i="3"/>
  <c r="AF182" i="3"/>
  <c r="AC167" i="3"/>
  <c r="D479" i="3"/>
  <c r="F5" i="3"/>
  <c r="H169" i="3"/>
  <c r="M729" i="3"/>
  <c r="D411" i="3"/>
  <c r="D727" i="3"/>
  <c r="Q183" i="3"/>
  <c r="M714" i="3"/>
  <c r="H171" i="3"/>
  <c r="M720" i="3"/>
  <c r="P176" i="3"/>
  <c r="AF169" i="3"/>
  <c r="D714" i="3"/>
  <c r="E5" i="3"/>
  <c r="AE182" i="3"/>
  <c r="M143" i="3"/>
  <c r="D398" i="3"/>
  <c r="D715" i="3"/>
  <c r="M638" i="3"/>
  <c r="D583" i="3"/>
  <c r="D679" i="3"/>
  <c r="D316" i="3"/>
  <c r="M704" i="3"/>
  <c r="M600" i="3"/>
  <c r="AF172" i="3"/>
  <c r="Q171" i="3"/>
  <c r="M623" i="3"/>
  <c r="F170" i="3"/>
  <c r="M693" i="3"/>
  <c r="L162" i="3"/>
  <c r="M633" i="3"/>
  <c r="AE162" i="3"/>
  <c r="M268" i="3"/>
  <c r="M640" i="3"/>
  <c r="D721" i="3"/>
  <c r="M649" i="3"/>
  <c r="F176" i="3"/>
  <c r="M709" i="3"/>
  <c r="D710" i="3"/>
  <c r="M636" i="3"/>
  <c r="D586" i="3"/>
  <c r="G169" i="3"/>
  <c r="D431" i="3"/>
  <c r="M700" i="3"/>
  <c r="M722" i="3"/>
  <c r="D711" i="3"/>
  <c r="D491" i="3"/>
  <c r="D641" i="3"/>
  <c r="D519" i="3"/>
  <c r="Q164" i="3"/>
  <c r="D579" i="3"/>
  <c r="M339" i="3"/>
  <c r="D473" i="3"/>
  <c r="D541" i="3"/>
  <c r="M283" i="3"/>
  <c r="D371" i="3"/>
  <c r="D554" i="3"/>
  <c r="H183" i="3"/>
  <c r="N166" i="3"/>
  <c r="L172" i="3"/>
  <c r="O176" i="3"/>
  <c r="M675" i="3"/>
  <c r="E164" i="3"/>
  <c r="AE163" i="3"/>
  <c r="M683" i="3"/>
  <c r="D666" i="3"/>
  <c r="AC169" i="3"/>
  <c r="D451" i="3"/>
  <c r="M458" i="3"/>
  <c r="M612" i="3"/>
  <c r="AE183" i="3"/>
  <c r="D166" i="3"/>
  <c r="M176" i="3"/>
  <c r="M166" i="3"/>
  <c r="O173" i="3"/>
  <c r="D415" i="3"/>
  <c r="D735" i="3"/>
  <c r="D603" i="3"/>
  <c r="D347" i="3"/>
  <c r="D562" i="3"/>
  <c r="D722" i="3"/>
  <c r="D594" i="3"/>
  <c r="G167" i="3"/>
  <c r="M165" i="3"/>
  <c r="M654" i="3"/>
  <c r="D631" i="3"/>
  <c r="D645" i="3"/>
  <c r="D701" i="3"/>
  <c r="D510" i="3"/>
  <c r="D399" i="3"/>
  <c r="D627" i="3"/>
  <c r="AD172" i="3"/>
  <c r="M650" i="3"/>
  <c r="AD164" i="3"/>
  <c r="D459" i="3"/>
  <c r="D139" i="3"/>
  <c r="N170" i="3"/>
  <c r="D487" i="3"/>
  <c r="D387" i="3"/>
  <c r="M450" i="3"/>
  <c r="M718" i="3"/>
  <c r="D576" i="3"/>
  <c r="N177" i="3"/>
  <c r="M705" i="3"/>
  <c r="D538" i="3"/>
  <c r="M696" i="3"/>
  <c r="I5" i="3"/>
  <c r="M663" i="3"/>
  <c r="M548" i="3"/>
  <c r="M716" i="3"/>
  <c r="D374" i="3"/>
  <c r="M258" i="3"/>
  <c r="D571" i="3"/>
  <c r="D315" i="3"/>
  <c r="D478" i="3"/>
  <c r="M646" i="3"/>
  <c r="D522" i="3"/>
  <c r="AB162" i="3"/>
  <c r="D311" i="3"/>
  <c r="D590" i="3"/>
  <c r="G165" i="3"/>
  <c r="I173" i="3"/>
  <c r="D595" i="3"/>
  <c r="E171" i="3"/>
  <c r="D729" i="3"/>
  <c r="D466" i="3"/>
  <c r="H168" i="3"/>
  <c r="D705" i="3"/>
  <c r="D367" i="3"/>
  <c r="D683" i="3"/>
  <c r="N168" i="3"/>
  <c r="D427" i="3"/>
  <c r="M173" i="3"/>
  <c r="I167" i="3"/>
  <c r="D455" i="3"/>
  <c r="D323" i="3"/>
  <c r="M658" i="3"/>
  <c r="M590" i="3"/>
  <c r="M634" i="3"/>
  <c r="M561" i="3"/>
  <c r="M580" i="3"/>
  <c r="D5" i="3"/>
  <c r="D462" i="3"/>
  <c r="AB177" i="3"/>
  <c r="D578" i="3"/>
  <c r="P170" i="3"/>
  <c r="D391" i="3"/>
  <c r="D498" i="3"/>
  <c r="M145" i="3"/>
  <c r="M136" i="3"/>
  <c r="M455" i="3"/>
  <c r="D537" i="3"/>
  <c r="D309" i="3"/>
  <c r="D452" i="3"/>
  <c r="M487" i="3"/>
  <c r="M343" i="3"/>
  <c r="M452" i="3"/>
  <c r="M126" i="3"/>
  <c r="D581" i="3"/>
  <c r="D617" i="3"/>
  <c r="M588" i="3"/>
  <c r="D373" i="3"/>
  <c r="D493" i="3"/>
  <c r="M158" i="3"/>
  <c r="M541" i="3"/>
  <c r="D618" i="3"/>
  <c r="D405" i="3"/>
  <c r="M686" i="3"/>
  <c r="M255" i="3"/>
  <c r="D317" i="3"/>
  <c r="M617" i="3"/>
  <c r="M651" i="3"/>
  <c r="M532" i="3"/>
  <c r="D350" i="3"/>
  <c r="M153" i="3"/>
  <c r="D333" i="3"/>
  <c r="M726" i="3"/>
  <c r="D733" i="3"/>
  <c r="M409" i="3"/>
  <c r="M577" i="3"/>
  <c r="I182" i="3"/>
  <c r="G182" i="3"/>
  <c r="D611" i="3"/>
  <c r="D355" i="3"/>
  <c r="D570" i="3"/>
  <c r="D687" i="3"/>
  <c r="M676" i="3"/>
  <c r="M310" i="3"/>
  <c r="M476" i="3"/>
  <c r="D565" i="3"/>
  <c r="D659" i="3"/>
  <c r="M496" i="3"/>
  <c r="M531" i="3"/>
  <c r="M367" i="3"/>
  <c r="D669" i="3"/>
  <c r="M685" i="3"/>
  <c r="D682" i="3"/>
  <c r="M537" i="3"/>
  <c r="D457" i="3"/>
  <c r="M592" i="3"/>
  <c r="D512" i="3"/>
  <c r="D638" i="3"/>
  <c r="M591" i="3"/>
  <c r="D422" i="3"/>
  <c r="M628" i="3"/>
  <c r="M402" i="3"/>
  <c r="M475" i="3"/>
  <c r="D589" i="3"/>
  <c r="D341" i="3"/>
  <c r="M346" i="3"/>
  <c r="M386" i="3"/>
  <c r="M727" i="3"/>
  <c r="M596" i="3"/>
  <c r="D342" i="3"/>
  <c r="D460" i="3"/>
  <c r="D693" i="3"/>
  <c r="D382" i="3"/>
  <c r="D521" i="3"/>
  <c r="M632" i="3"/>
  <c r="D703" i="3"/>
  <c r="M396" i="3"/>
  <c r="AE176" i="3"/>
  <c r="M432" i="3"/>
  <c r="M567" i="3"/>
  <c r="D477" i="3"/>
  <c r="M317" i="3"/>
  <c r="M606" i="3"/>
  <c r="D549" i="3"/>
  <c r="M509" i="3"/>
  <c r="D428" i="3"/>
  <c r="M725" i="3"/>
  <c r="M544" i="3"/>
  <c r="M290" i="3"/>
  <c r="M160" i="3"/>
  <c r="M735" i="3"/>
  <c r="I163" i="3"/>
  <c r="L166" i="3"/>
  <c r="L165" i="3"/>
  <c r="AD183" i="3"/>
  <c r="L5" i="3"/>
  <c r="D293" i="3"/>
  <c r="M481" i="3"/>
  <c r="M502" i="3"/>
  <c r="D269" i="3"/>
  <c r="M327" i="3"/>
  <c r="M485" i="3"/>
  <c r="M584" i="3"/>
  <c r="M505" i="3"/>
  <c r="M595" i="3"/>
  <c r="D388" i="3"/>
  <c r="D635" i="3"/>
  <c r="D357" i="3"/>
  <c r="M472" i="3"/>
  <c r="M552" i="3"/>
  <c r="D153" i="3"/>
  <c r="D292" i="3"/>
  <c r="M372" i="3"/>
  <c r="M260" i="3"/>
  <c r="D436" i="3"/>
  <c r="M462" i="3"/>
  <c r="M483" i="3"/>
  <c r="M659" i="3"/>
  <c r="M614" i="3"/>
  <c r="M484" i="3"/>
  <c r="M375" i="3"/>
  <c r="D634" i="3"/>
  <c r="D633" i="3"/>
  <c r="M527" i="3"/>
  <c r="D324" i="3"/>
  <c r="M114" i="3"/>
  <c r="D264" i="3"/>
  <c r="M338" i="3"/>
  <c r="M360" i="3"/>
  <c r="L168" i="3"/>
  <c r="L176" i="3"/>
  <c r="D599" i="3"/>
  <c r="D343" i="3"/>
  <c r="D558" i="3"/>
  <c r="M662" i="3"/>
  <c r="N183" i="3"/>
  <c r="G183" i="3"/>
  <c r="AF176" i="3"/>
  <c r="AE168" i="3"/>
  <c r="AC177" i="3"/>
  <c r="D591" i="3"/>
  <c r="D335" i="3"/>
  <c r="D546" i="3"/>
  <c r="G5" i="3"/>
  <c r="M701" i="3"/>
  <c r="D395" i="3"/>
  <c r="D691" i="3"/>
  <c r="D502" i="3"/>
  <c r="AB169" i="3"/>
  <c r="D423" i="3"/>
  <c r="M135" i="3"/>
  <c r="M169" i="3"/>
  <c r="D547" i="3"/>
  <c r="D291" i="3"/>
  <c r="D442" i="3"/>
  <c r="M661" i="3"/>
  <c r="M664" i="3"/>
  <c r="D481" i="3"/>
  <c r="M594" i="3"/>
  <c r="M515" i="3"/>
  <c r="D730" i="3"/>
  <c r="M555" i="3"/>
  <c r="D416" i="3"/>
  <c r="M506" i="3"/>
  <c r="M635" i="3"/>
  <c r="M334" i="3"/>
  <c r="M141" i="3"/>
  <c r="D358" i="3"/>
  <c r="M699" i="3"/>
  <c r="M293" i="3"/>
  <c r="M707" i="3"/>
  <c r="D365" i="3"/>
  <c r="M501" i="3"/>
  <c r="D604" i="3"/>
  <c r="M575" i="3"/>
  <c r="D285" i="3"/>
  <c r="D464" i="3"/>
  <c r="M459" i="3"/>
  <c r="M435" i="3"/>
  <c r="M286" i="3"/>
  <c r="O182" i="3"/>
  <c r="E177" i="3"/>
  <c r="M670" i="3"/>
  <c r="L182" i="3"/>
  <c r="D689" i="3"/>
  <c r="M569" i="3"/>
  <c r="D613" i="3"/>
  <c r="M397" i="3"/>
  <c r="M605" i="3"/>
  <c r="M364" i="3"/>
  <c r="D469" i="3"/>
  <c r="M400" i="3"/>
  <c r="M540" i="3"/>
  <c r="M479" i="3"/>
  <c r="D686" i="3"/>
  <c r="M560" i="3"/>
  <c r="D334" i="3"/>
  <c r="M438" i="3"/>
  <c r="M321" i="3"/>
  <c r="D517" i="3"/>
  <c r="M598" i="3"/>
  <c r="D312" i="3"/>
  <c r="D301" i="3"/>
  <c r="M530" i="3"/>
  <c r="M616" i="3"/>
  <c r="D508" i="3"/>
  <c r="D623" i="3"/>
  <c r="AD177" i="3"/>
  <c r="M331" i="3"/>
  <c r="M712" i="3"/>
  <c r="M559" i="3"/>
  <c r="D540" i="3"/>
  <c r="M643" i="3"/>
  <c r="M434" i="3"/>
  <c r="M78" i="3"/>
  <c r="M447" i="3"/>
  <c r="D515" i="3"/>
  <c r="D259" i="3"/>
  <c r="D685" i="3"/>
  <c r="AC173" i="3"/>
  <c r="N172" i="3"/>
  <c r="D602" i="3"/>
  <c r="M574" i="3"/>
  <c r="M365" i="3"/>
  <c r="D429" i="3"/>
  <c r="D149" i="3"/>
  <c r="D667" i="3"/>
  <c r="D536" i="3"/>
  <c r="M613" i="3"/>
  <c r="M324" i="3"/>
  <c r="D677" i="3"/>
  <c r="M582" i="3"/>
  <c r="M305" i="3"/>
  <c r="M442" i="3"/>
  <c r="D626" i="3"/>
  <c r="D577" i="3"/>
  <c r="D642" i="3"/>
  <c r="M491" i="3"/>
  <c r="M674" i="3"/>
  <c r="D396" i="3"/>
  <c r="M490" i="3"/>
  <c r="M488" i="3"/>
  <c r="M437" i="3"/>
  <c r="D409" i="3"/>
  <c r="M456" i="3"/>
  <c r="M251" i="3"/>
  <c r="M266" i="3"/>
  <c r="AD167" i="3"/>
  <c r="D404" i="3"/>
  <c r="D544" i="3"/>
  <c r="M511" i="3"/>
  <c r="D90" i="3"/>
  <c r="M500" i="3"/>
  <c r="D698" i="3"/>
  <c r="D349" i="3"/>
  <c r="M610" i="3"/>
  <c r="D425" i="3"/>
  <c r="D524" i="3"/>
  <c r="M713" i="3"/>
  <c r="D445" i="3"/>
  <c r="D585" i="3"/>
  <c r="M303" i="3"/>
  <c r="D605" i="3"/>
  <c r="D412" i="3"/>
  <c r="M493" i="3"/>
  <c r="D699" i="3"/>
  <c r="M477" i="3"/>
  <c r="M425" i="3"/>
  <c r="M460" i="3"/>
  <c r="M390" i="3"/>
  <c r="M311" i="3"/>
  <c r="M630" i="3"/>
  <c r="M703" i="3"/>
  <c r="M399" i="3"/>
  <c r="D608" i="3"/>
  <c r="D110" i="3"/>
  <c r="M695" i="3"/>
  <c r="M183" i="3"/>
  <c r="D615" i="3"/>
  <c r="D359" i="3"/>
  <c r="AB170" i="3"/>
  <c r="G170" i="3"/>
  <c r="E166" i="3"/>
  <c r="AE177" i="3"/>
  <c r="AD169" i="3"/>
  <c r="D483" i="3"/>
  <c r="M689" i="3"/>
  <c r="AC182" i="3"/>
  <c r="P163" i="3"/>
  <c r="D530" i="3"/>
  <c r="M469" i="3"/>
  <c r="D572" i="3"/>
  <c r="D612" i="3"/>
  <c r="D313" i="3"/>
  <c r="D622" i="3"/>
  <c r="M422" i="3"/>
  <c r="D484" i="3"/>
  <c r="M243" i="3"/>
  <c r="M732" i="3"/>
  <c r="M247" i="3"/>
  <c r="M499" i="3"/>
  <c r="M669" i="3"/>
  <c r="D424" i="3"/>
  <c r="M672" i="3"/>
  <c r="M470" i="3"/>
  <c r="M734" i="3"/>
  <c r="M535" i="3"/>
  <c r="M230" i="3"/>
  <c r="D366" i="3"/>
  <c r="M492" i="3"/>
  <c r="M604" i="3"/>
  <c r="M401" i="3"/>
  <c r="D78" i="3"/>
  <c r="D42" i="3"/>
  <c r="D60" i="3"/>
  <c r="D671" i="3"/>
  <c r="D494" i="3"/>
  <c r="AD5" i="3"/>
  <c r="D646" i="3"/>
  <c r="M615" i="3"/>
  <c r="M430" i="3"/>
  <c r="M529" i="3"/>
  <c r="M382" i="3"/>
  <c r="M498" i="3"/>
  <c r="D305" i="3"/>
  <c r="D545" i="3"/>
  <c r="M626" i="3"/>
  <c r="M410" i="3"/>
  <c r="M652" i="3"/>
  <c r="D318" i="3"/>
  <c r="D480" i="3"/>
  <c r="M570" i="3"/>
  <c r="D500" i="3"/>
  <c r="M563" i="3"/>
  <c r="M380" i="3"/>
  <c r="M678" i="3"/>
  <c r="D655" i="3"/>
  <c r="D651" i="3"/>
  <c r="M603" i="3"/>
  <c r="M332" i="3"/>
  <c r="M517" i="3"/>
  <c r="D441" i="3"/>
  <c r="M619" i="3"/>
  <c r="M562" i="3"/>
  <c r="M274" i="3"/>
  <c r="D276" i="3"/>
  <c r="M43" i="3"/>
  <c r="M107" i="3"/>
  <c r="D246" i="3"/>
  <c r="D65" i="3"/>
  <c r="M443" i="3"/>
  <c r="D574" i="3"/>
  <c r="M706" i="3"/>
  <c r="D713" i="3"/>
  <c r="AF177" i="3"/>
  <c r="D697" i="3"/>
  <c r="M550" i="3"/>
  <c r="D637" i="3"/>
  <c r="M424" i="3"/>
  <c r="M478" i="3"/>
  <c r="M495" i="3"/>
  <c r="M389" i="3"/>
  <c r="D330" i="3"/>
  <c r="D440" i="3"/>
  <c r="M553" i="3"/>
  <c r="M579" i="3"/>
  <c r="D694" i="3"/>
  <c r="D600" i="3"/>
  <c r="M351" i="3"/>
  <c r="M465" i="3"/>
  <c r="M391" i="3"/>
  <c r="M526" i="3"/>
  <c r="D681" i="3"/>
  <c r="M708" i="3"/>
  <c r="D569" i="3"/>
  <c r="M568" i="3"/>
  <c r="M534" i="3"/>
  <c r="D596" i="3"/>
  <c r="M585" i="3"/>
  <c r="D310" i="3"/>
  <c r="M381" i="3"/>
  <c r="D278" i="3"/>
  <c r="D242" i="3"/>
  <c r="M516" i="3"/>
  <c r="M547" i="3"/>
  <c r="D273" i="3"/>
  <c r="D12" i="3"/>
  <c r="D156" i="3"/>
  <c r="D463" i="3"/>
  <c r="P183" i="3"/>
  <c r="AB166" i="3"/>
  <c r="D523" i="3"/>
  <c r="D267" i="3"/>
  <c r="M428" i="3"/>
  <c r="M414" i="3"/>
  <c r="AE164" i="3"/>
  <c r="D551" i="3"/>
  <c r="D295" i="3"/>
  <c r="AD174" i="3"/>
  <c r="D419" i="3"/>
  <c r="O168" i="3"/>
  <c r="F182" i="3"/>
  <c r="M697" i="3"/>
  <c r="D438" i="3"/>
  <c r="M546" i="3"/>
  <c r="M326" i="3"/>
  <c r="D433" i="3"/>
  <c r="M304" i="3"/>
  <c r="D340" i="3"/>
  <c r="M513" i="3"/>
  <c r="D593" i="3"/>
  <c r="D289" i="3"/>
  <c r="M482" i="3"/>
  <c r="M309" i="3"/>
  <c r="M497" i="3"/>
  <c r="D381" i="3"/>
  <c r="D552" i="3"/>
  <c r="D513" i="3"/>
  <c r="D734" i="3"/>
  <c r="M564" i="3"/>
  <c r="M325" i="3"/>
  <c r="M284" i="3"/>
  <c r="M281" i="3"/>
  <c r="I183" i="3"/>
  <c r="P182" i="3"/>
  <c r="M625" i="3"/>
  <c r="M445" i="3"/>
  <c r="D557" i="3"/>
  <c r="M631" i="3"/>
  <c r="M366" i="3"/>
  <c r="M536" i="3"/>
  <c r="M557" i="3"/>
  <c r="M301" i="3"/>
  <c r="M448" i="3"/>
  <c r="M265" i="3"/>
  <c r="M677" i="3"/>
  <c r="M486" i="3"/>
  <c r="M608" i="3"/>
  <c r="M341" i="3"/>
  <c r="M587" i="3"/>
  <c r="M421" i="3"/>
  <c r="M520" i="3"/>
  <c r="D643" i="3"/>
  <c r="M405" i="3"/>
  <c r="D453" i="3"/>
  <c r="M429" i="3"/>
  <c r="M374" i="3"/>
  <c r="M480" i="3"/>
  <c r="M539" i="3"/>
  <c r="M503" i="3"/>
  <c r="M719" i="3"/>
  <c r="M514" i="3"/>
  <c r="M461" i="3"/>
  <c r="D154" i="3"/>
  <c r="M441" i="3"/>
  <c r="M581" i="3"/>
  <c r="D294" i="3"/>
  <c r="D723" i="3"/>
  <c r="M601" i="3"/>
  <c r="M408" i="3"/>
  <c r="D488" i="3"/>
  <c r="M691" i="3"/>
  <c r="M717" i="3"/>
  <c r="M523" i="3"/>
  <c r="M572" i="3"/>
  <c r="M388" i="3"/>
  <c r="D707" i="3"/>
  <c r="D437" i="3"/>
  <c r="D408" i="3"/>
  <c r="D454" i="3"/>
  <c r="M473" i="3"/>
  <c r="D449" i="3"/>
  <c r="D397" i="3"/>
  <c r="M296" i="3"/>
  <c r="M328" i="3"/>
  <c r="M379" i="3"/>
  <c r="M245" i="3"/>
  <c r="M384" i="3"/>
  <c r="M93" i="3"/>
  <c r="D252" i="3"/>
  <c r="D94" i="3"/>
  <c r="D64" i="3"/>
  <c r="D254" i="3"/>
  <c r="M121" i="3"/>
  <c r="M206" i="3"/>
  <c r="D111" i="3"/>
  <c r="D24" i="3"/>
  <c r="M157" i="3"/>
  <c r="M140" i="3"/>
  <c r="D407" i="3"/>
  <c r="D296" i="3"/>
  <c r="M451" i="3"/>
  <c r="D253" i="3"/>
  <c r="D392" i="3"/>
  <c r="M363" i="3"/>
  <c r="M148" i="3"/>
  <c r="M276" i="3"/>
  <c r="F13" i="11"/>
  <c r="F162" i="3"/>
  <c r="M352" i="3"/>
  <c r="D281" i="3"/>
  <c r="D141" i="3"/>
  <c r="D368" i="3"/>
  <c r="D69" i="3"/>
  <c r="D8" i="3"/>
  <c r="D97" i="3"/>
  <c r="D67" i="3"/>
  <c r="M288" i="3"/>
  <c r="M138" i="3"/>
  <c r="M257" i="3"/>
  <c r="M56" i="3"/>
  <c r="M146" i="3"/>
  <c r="M59" i="3"/>
  <c r="M27" i="11"/>
  <c r="D20" i="3"/>
  <c r="D152" i="3"/>
  <c r="D79" i="3"/>
  <c r="M42" i="3"/>
  <c r="M463" i="3"/>
  <c r="D384" i="3"/>
  <c r="D116" i="3"/>
  <c r="D135" i="3"/>
  <c r="D50" i="3"/>
  <c r="M106" i="3"/>
  <c r="M295" i="3"/>
  <c r="D261" i="3"/>
  <c r="M353" i="3"/>
  <c r="D155" i="3"/>
  <c r="M362" i="3"/>
  <c r="M299" i="3"/>
  <c r="M84" i="3"/>
  <c r="M280" i="3"/>
  <c r="D16" i="3"/>
  <c r="S3419" i="10"/>
  <c r="D298" i="3"/>
  <c r="M55" i="3"/>
  <c r="D353" i="3"/>
  <c r="M37" i="3"/>
  <c r="M111" i="3"/>
  <c r="D288" i="3"/>
  <c r="M431" i="3"/>
  <c r="M75" i="3"/>
  <c r="D336" i="3"/>
  <c r="M262" i="3"/>
  <c r="M416" i="3"/>
  <c r="D290" i="3"/>
  <c r="D702" i="3"/>
  <c r="M578" i="3"/>
  <c r="M373" i="3"/>
  <c r="D465" i="3"/>
  <c r="D665" i="3"/>
  <c r="D601" i="3"/>
  <c r="M404" i="3"/>
  <c r="D516" i="3"/>
  <c r="D322" i="3"/>
  <c r="M542" i="3"/>
  <c r="M318" i="3"/>
  <c r="M457" i="3"/>
  <c r="D673" i="3"/>
  <c r="M519" i="3"/>
  <c r="M426" i="3"/>
  <c r="D456" i="3"/>
  <c r="M349" i="3"/>
  <c r="M629" i="3"/>
  <c r="M627" i="3"/>
  <c r="D553" i="3"/>
  <c r="M489" i="3"/>
  <c r="M406" i="3"/>
  <c r="D332" i="3"/>
  <c r="D106" i="3"/>
  <c r="M98" i="3"/>
  <c r="M90" i="3"/>
  <c r="D320" i="3"/>
  <c r="D46" i="3"/>
  <c r="D286" i="3"/>
  <c r="D148" i="3"/>
  <c r="M254" i="3"/>
  <c r="M300" i="3"/>
  <c r="D66" i="3"/>
  <c r="D241" i="3"/>
  <c r="M394" i="3"/>
  <c r="M244" i="3"/>
  <c r="M38" i="3"/>
  <c r="D385" i="3"/>
  <c r="M231" i="3"/>
  <c r="M275" i="3"/>
  <c r="S5" i="16"/>
  <c r="D329" i="3"/>
  <c r="D378" i="3"/>
  <c r="M392" i="3"/>
  <c r="S3617" i="10"/>
  <c r="M289" i="3"/>
  <c r="D361" i="3"/>
  <c r="D193" i="3"/>
  <c r="F54" i="2" s="1"/>
  <c r="D306" i="3"/>
  <c r="M6" i="11"/>
  <c r="M306" i="3"/>
  <c r="D120" i="3"/>
  <c r="D62" i="3"/>
  <c r="M233" i="3"/>
  <c r="D55" i="3"/>
  <c r="M246" i="3"/>
  <c r="M33" i="3"/>
  <c r="D92" i="3"/>
  <c r="N14" i="11"/>
  <c r="D338" i="3"/>
  <c r="D321" i="3"/>
  <c r="D304" i="3"/>
  <c r="M82" i="3"/>
  <c r="M312" i="3"/>
  <c r="M370" i="3"/>
  <c r="M315" i="3"/>
  <c r="J25" i="11"/>
  <c r="M337" i="3"/>
  <c r="M152" i="3"/>
  <c r="M236" i="3"/>
  <c r="M287" i="3"/>
  <c r="D354" i="3"/>
  <c r="M139" i="3"/>
  <c r="D137" i="3"/>
  <c r="D240" i="3"/>
  <c r="S3192" i="10"/>
  <c r="D206" i="3"/>
  <c r="S54" i="2" s="1"/>
  <c r="M47" i="3"/>
  <c r="M193" i="3"/>
  <c r="M46" i="3"/>
  <c r="D272" i="3"/>
  <c r="M385" i="3"/>
  <c r="L9" i="11"/>
  <c r="D157" i="3"/>
  <c r="D258" i="3"/>
  <c r="M368" i="3"/>
  <c r="D314" i="3"/>
  <c r="N6" i="11"/>
  <c r="D256" i="3"/>
  <c r="D346" i="3"/>
  <c r="D128" i="3"/>
  <c r="M387" i="3"/>
  <c r="D270" i="3"/>
  <c r="S3635" i="10"/>
  <c r="D30" i="3"/>
  <c r="D68" i="3"/>
  <c r="D91" i="3"/>
  <c r="M647" i="3"/>
  <c r="M413" i="3"/>
  <c r="D525" i="3"/>
  <c r="M427" i="3"/>
  <c r="D650" i="3"/>
  <c r="M468" i="3"/>
  <c r="D580" i="3"/>
  <c r="D302" i="3"/>
  <c r="D690" i="3"/>
  <c r="M583" i="3"/>
  <c r="D444" i="3"/>
  <c r="M525" i="3"/>
  <c r="D582" i="3"/>
  <c r="D663" i="3"/>
  <c r="M357" i="3"/>
  <c r="D448" i="3"/>
  <c r="M538" i="3"/>
  <c r="D639" i="3"/>
  <c r="M383" i="3"/>
  <c r="M545" i="3"/>
  <c r="M507" i="3"/>
  <c r="M302" i="3"/>
  <c r="D485" i="3"/>
  <c r="M566" i="3"/>
  <c r="M639" i="3"/>
  <c r="M340" i="3"/>
  <c r="D489" i="3"/>
  <c r="D588" i="3"/>
  <c r="D136" i="3"/>
  <c r="D629" i="3"/>
  <c r="M573" i="3"/>
  <c r="M522" i="3"/>
  <c r="M453" i="3"/>
  <c r="D380" i="3"/>
  <c r="M607" i="3"/>
  <c r="D297" i="3"/>
  <c r="M162" i="3"/>
  <c r="M149" i="3"/>
  <c r="M355" i="3"/>
  <c r="D362" i="3"/>
  <c r="M263" i="3"/>
  <c r="D376" i="3"/>
  <c r="M323" i="3"/>
  <c r="M264" i="3"/>
  <c r="M361" i="3"/>
  <c r="M69" i="3"/>
  <c r="M242" i="3"/>
  <c r="D344" i="3"/>
  <c r="D142" i="3"/>
  <c r="J7" i="11"/>
  <c r="D134" i="3"/>
  <c r="S3423" i="10"/>
  <c r="M345" i="3"/>
  <c r="M377" i="3"/>
  <c r="D54" i="3"/>
  <c r="D36" i="3"/>
  <c r="M118" i="3"/>
  <c r="M13" i="11"/>
  <c r="L7" i="11"/>
  <c r="D257" i="3"/>
  <c r="M270" i="3"/>
  <c r="D345" i="3"/>
  <c r="D160" i="3"/>
  <c r="D244" i="3"/>
  <c r="M261" i="3"/>
  <c r="S3305" i="10"/>
  <c r="M154" i="3"/>
  <c r="D233" i="3"/>
  <c r="M336" i="3"/>
  <c r="M291" i="3"/>
  <c r="D25" i="3"/>
  <c r="S3406" i="10"/>
  <c r="D505" i="3"/>
  <c r="M620" i="3"/>
  <c r="D420" i="3"/>
  <c r="M297" i="3"/>
  <c r="D560" i="3"/>
  <c r="M335" i="3"/>
  <c r="M466" i="3"/>
  <c r="M618" i="3"/>
  <c r="D532" i="3"/>
  <c r="D300" i="3"/>
  <c r="M420" i="3"/>
  <c r="D550" i="3"/>
  <c r="D706" i="3"/>
  <c r="D568" i="3"/>
  <c r="D308" i="3"/>
  <c r="M433" i="3"/>
  <c r="M682" i="3"/>
  <c r="M551" i="3"/>
  <c r="M440" i="3"/>
  <c r="D520" i="3"/>
  <c r="M698" i="3"/>
  <c r="D573" i="3"/>
  <c r="D364" i="3"/>
  <c r="D401" i="3"/>
  <c r="M694" i="3"/>
  <c r="D609" i="3"/>
  <c r="D372" i="3"/>
  <c r="M474" i="3"/>
  <c r="M611" i="3"/>
  <c r="D564" i="3"/>
  <c r="M518" i="3"/>
  <c r="D476" i="3"/>
  <c r="M398" i="3"/>
  <c r="M308" i="3"/>
  <c r="M602" i="3"/>
  <c r="M278" i="3"/>
  <c r="M269" i="3"/>
  <c r="D260" i="3"/>
  <c r="M238" i="3"/>
  <c r="D277" i="3"/>
  <c r="M354" i="3"/>
  <c r="M253" i="3"/>
  <c r="D265" i="3"/>
  <c r="D98" i="3"/>
  <c r="D360" i="3"/>
  <c r="D11" i="3"/>
  <c r="D140" i="3"/>
  <c r="D245" i="3"/>
  <c r="D280" i="3"/>
  <c r="M298" i="3"/>
  <c r="L6" i="11"/>
  <c r="M271" i="3"/>
  <c r="S3461" i="10"/>
  <c r="D86" i="3"/>
  <c r="M232" i="3"/>
  <c r="M329" i="3"/>
  <c r="S3458" i="10"/>
  <c r="M41" i="3"/>
  <c r="D386" i="3"/>
  <c r="D159" i="3"/>
  <c r="P5" i="16"/>
  <c r="D268" i="3"/>
  <c r="D369" i="3"/>
  <c r="D138" i="3"/>
  <c r="M467" i="3"/>
  <c r="M237" i="3"/>
  <c r="M239" i="3"/>
  <c r="D15" i="3"/>
  <c r="M395" i="3"/>
  <c r="M419" i="3"/>
  <c r="M150" i="3"/>
  <c r="D400" i="3"/>
  <c r="M554" i="3"/>
  <c r="M571" i="3"/>
  <c r="D238" i="3"/>
  <c r="M446" i="3"/>
  <c r="M609" i="3"/>
  <c r="M342" i="3"/>
  <c r="M656" i="3"/>
  <c r="M418" i="3"/>
  <c r="M558" i="3"/>
  <c r="D597" i="3"/>
  <c r="D518" i="3"/>
  <c r="M642" i="3"/>
  <c r="M454" i="3"/>
  <c r="M576" i="3"/>
  <c r="M294" i="3"/>
  <c r="M733" i="3"/>
  <c r="M528" i="3"/>
  <c r="M292" i="3"/>
  <c r="M333" i="3"/>
  <c r="D625" i="3"/>
  <c r="D468" i="3"/>
  <c r="M549" i="3"/>
  <c r="M543" i="3"/>
  <c r="D726" i="3"/>
  <c r="D621" i="3"/>
  <c r="D504" i="3"/>
  <c r="M471" i="3"/>
  <c r="M358" i="3"/>
  <c r="M565" i="3"/>
  <c r="D509" i="3"/>
  <c r="D472" i="3"/>
  <c r="D421" i="3"/>
  <c r="D325" i="3"/>
  <c r="M690" i="3"/>
  <c r="D556" i="3"/>
  <c r="M110" i="3"/>
  <c r="M102" i="3"/>
  <c r="M94" i="3"/>
  <c r="M86" i="3"/>
  <c r="S3520" i="10"/>
  <c r="M273" i="3"/>
  <c r="M378" i="3"/>
  <c r="D146" i="3"/>
  <c r="M83" i="3"/>
  <c r="M63" i="3"/>
  <c r="D370" i="3"/>
  <c r="D236" i="3"/>
  <c r="D88" i="3"/>
  <c r="D328" i="3"/>
  <c r="D143" i="3"/>
  <c r="M252" i="3"/>
  <c r="S3630" i="10"/>
  <c r="D115" i="3"/>
  <c r="M51" i="3"/>
  <c r="D58" i="3"/>
  <c r="M423" i="3"/>
  <c r="M439" i="3"/>
  <c r="M279" i="3"/>
  <c r="D274" i="3"/>
  <c r="S3464" i="10"/>
  <c r="D112" i="3"/>
  <c r="M369" i="3"/>
  <c r="M240" i="3"/>
  <c r="T5" i="16"/>
  <c r="M307" i="3"/>
  <c r="M320" i="3"/>
  <c r="M137" i="3"/>
  <c r="D114" i="3"/>
  <c r="M371" i="3"/>
  <c r="D262" i="3"/>
  <c r="M66" i="3"/>
  <c r="D661" i="3"/>
  <c r="M622" i="3"/>
  <c r="M449" i="3"/>
  <c r="D529" i="3"/>
  <c r="D144" i="3"/>
  <c r="M319" i="3"/>
  <c r="M504" i="3"/>
  <c r="D584" i="3"/>
  <c r="D717" i="3"/>
  <c r="M660" i="3"/>
  <c r="D389" i="3"/>
  <c r="D492" i="3"/>
  <c r="D486" i="3"/>
  <c r="M556" i="3"/>
  <c r="D326" i="3"/>
  <c r="D461" i="3"/>
  <c r="D647" i="3"/>
  <c r="D413" i="3"/>
  <c r="M494" i="3"/>
  <c r="M593" i="3"/>
  <c r="M655" i="3"/>
  <c r="M621" i="3"/>
  <c r="M444" i="3"/>
  <c r="D533" i="3"/>
  <c r="M657" i="3"/>
  <c r="M597" i="3"/>
  <c r="D390" i="3"/>
  <c r="M512" i="3"/>
  <c r="M314" i="3"/>
  <c r="M510" i="3"/>
  <c r="M464" i="3"/>
  <c r="D417" i="3"/>
  <c r="M356" i="3"/>
  <c r="M599" i="3"/>
  <c r="D561" i="3"/>
  <c r="D501" i="3"/>
  <c r="M347" i="3"/>
  <c r="M330" i="3"/>
  <c r="M313" i="3"/>
  <c r="D102" i="3"/>
  <c r="M88" i="3"/>
  <c r="D377" i="3"/>
  <c r="Q5" i="16"/>
  <c r="N20" i="11"/>
  <c r="L20" i="11"/>
  <c r="D70" i="3"/>
  <c r="M403" i="3"/>
  <c r="D51" i="3"/>
  <c r="M259" i="3"/>
  <c r="D352" i="3"/>
  <c r="M411" i="3"/>
  <c r="D145" i="3"/>
  <c r="S3435" i="10"/>
  <c r="M344" i="3"/>
  <c r="M393" i="3"/>
  <c r="D337" i="3"/>
  <c r="M282" i="3"/>
  <c r="D230" i="3"/>
  <c r="D282" i="3"/>
  <c r="D73" i="3"/>
  <c r="D18" i="3"/>
  <c r="M96" i="3"/>
  <c r="M53" i="3"/>
  <c r="F8" i="11"/>
  <c r="M95" i="3"/>
  <c r="N25" i="11"/>
  <c r="F12" i="11"/>
  <c r="M142" i="3"/>
  <c r="S3563" i="10"/>
  <c r="D33" i="3"/>
  <c r="D17" i="3"/>
  <c r="L18" i="11"/>
  <c r="F25" i="11"/>
  <c r="M48" i="3"/>
  <c r="S3236" i="10"/>
  <c r="S3260" i="10"/>
  <c r="D81" i="3"/>
  <c r="D147" i="3"/>
  <c r="D47" i="3"/>
  <c r="S3324" i="10"/>
  <c r="L36" i="11"/>
  <c r="L8" i="11"/>
  <c r="D87" i="3"/>
  <c r="D41" i="3"/>
  <c r="M50" i="3"/>
  <c r="N21" i="11"/>
  <c r="D71" i="3"/>
  <c r="M40" i="3"/>
  <c r="M44" i="3"/>
  <c r="D93" i="3"/>
  <c r="J20" i="11"/>
  <c r="M77" i="3"/>
  <c r="S3399" i="10"/>
  <c r="S3507" i="10"/>
  <c r="S3375" i="10"/>
  <c r="S3636" i="10"/>
  <c r="S3218" i="10"/>
  <c r="S3290" i="10"/>
  <c r="S3367" i="10"/>
  <c r="S3524" i="10"/>
  <c r="S3440" i="10"/>
  <c r="AC162" i="3"/>
  <c r="D113" i="3"/>
  <c r="D38" i="3"/>
  <c r="M117" i="3"/>
  <c r="M80" i="3"/>
  <c r="M134" i="3"/>
  <c r="O27" i="11"/>
  <c r="M113" i="3"/>
  <c r="M70" i="3"/>
  <c r="D6" i="3"/>
  <c r="D103" i="3"/>
  <c r="M100" i="3"/>
  <c r="M5" i="16"/>
  <c r="F14" i="11"/>
  <c r="N24" i="11"/>
  <c r="M85" i="3"/>
  <c r="M10" i="11"/>
  <c r="M144" i="3"/>
  <c r="M267" i="3"/>
  <c r="D82" i="3"/>
  <c r="D237" i="3"/>
  <c r="D394" i="3"/>
  <c r="M376" i="3"/>
  <c r="M122" i="3"/>
  <c r="M97" i="3"/>
  <c r="L12" i="11"/>
  <c r="M81" i="3"/>
  <c r="D105" i="3"/>
  <c r="S3403" i="10"/>
  <c r="D35" i="3"/>
  <c r="M65" i="3"/>
  <c r="M272" i="3"/>
  <c r="L11" i="11"/>
  <c r="M14" i="11"/>
  <c r="S3463" i="10"/>
  <c r="D109" i="3"/>
  <c r="N15" i="11"/>
  <c r="M25" i="11"/>
  <c r="M156" i="3"/>
  <c r="S3449" i="10"/>
  <c r="S3320" i="10"/>
  <c r="S3392" i="10"/>
  <c r="S3361" i="10"/>
  <c r="S3402" i="10"/>
  <c r="F24" i="11"/>
  <c r="D84" i="3"/>
  <c r="M67" i="3"/>
  <c r="S3592" i="10"/>
  <c r="D76" i="3"/>
  <c r="F36" i="11"/>
  <c r="M62" i="3"/>
  <c r="J21" i="11"/>
  <c r="M57" i="3"/>
  <c r="S3591" i="10"/>
  <c r="S3446" i="10"/>
  <c r="M49" i="3"/>
  <c r="M99" i="3"/>
  <c r="M103" i="3"/>
  <c r="D28" i="3"/>
  <c r="S3479" i="10"/>
  <c r="D34" i="3"/>
  <c r="S3296" i="10"/>
  <c r="S3485" i="10"/>
  <c r="S3545" i="10"/>
  <c r="M116" i="3"/>
  <c r="S3590" i="10"/>
  <c r="M109" i="3"/>
  <c r="M64" i="3"/>
  <c r="S3421" i="10"/>
  <c r="D104" i="3"/>
  <c r="S3448" i="10"/>
  <c r="H5" i="3"/>
  <c r="D7" i="3"/>
  <c r="M68" i="3"/>
  <c r="N27" i="11"/>
  <c r="M105" i="3"/>
  <c r="O17" i="11"/>
  <c r="S3346" i="10"/>
  <c r="S3611" i="10"/>
  <c r="O21" i="11"/>
  <c r="S3475" i="10"/>
  <c r="S3497" i="10"/>
  <c r="M24" i="3"/>
  <c r="F27" i="11"/>
  <c r="M115" i="3"/>
  <c r="S3297" i="10"/>
  <c r="F21" i="11"/>
  <c r="D13" i="3"/>
  <c r="F18" i="11"/>
  <c r="J18" i="11"/>
  <c r="D52" i="3"/>
  <c r="M61" i="3"/>
  <c r="F17" i="11"/>
  <c r="M128" i="3"/>
  <c r="S3355" i="10"/>
  <c r="D32" i="3"/>
  <c r="M123" i="3"/>
  <c r="N11" i="11"/>
  <c r="S3471" i="10"/>
  <c r="D75" i="3"/>
  <c r="S3215" i="10"/>
  <c r="S3386" i="10"/>
  <c r="S3504" i="10"/>
  <c r="D29" i="3"/>
  <c r="M58" i="3"/>
  <c r="F7" i="11"/>
  <c r="D53" i="3"/>
  <c r="D125" i="3"/>
  <c r="D19" i="3"/>
  <c r="D40" i="3"/>
  <c r="S3422" i="10"/>
  <c r="D63" i="3"/>
  <c r="D83" i="3"/>
  <c r="D80" i="3"/>
  <c r="N7" i="11"/>
  <c r="M19" i="3"/>
  <c r="S3525" i="10"/>
  <c r="S3271" i="10"/>
  <c r="N18" i="11"/>
  <c r="S3613" i="10"/>
  <c r="D22" i="3"/>
  <c r="M101" i="3"/>
  <c r="J14" i="11"/>
  <c r="D10" i="3"/>
  <c r="D85" i="3"/>
  <c r="D26" i="3"/>
  <c r="D100" i="3"/>
  <c r="S3241" i="10"/>
  <c r="M36" i="11"/>
  <c r="E162" i="3"/>
  <c r="S3281" i="10"/>
  <c r="N12" i="11"/>
  <c r="D126" i="3"/>
  <c r="D108" i="3"/>
  <c r="D77" i="3"/>
  <c r="M124" i="3"/>
  <c r="S3542" i="10"/>
  <c r="M73" i="3"/>
  <c r="J9" i="11"/>
  <c r="D150" i="3"/>
  <c r="D158" i="3"/>
  <c r="O6" i="11"/>
  <c r="D31" i="3"/>
  <c r="M34" i="3"/>
  <c r="D23" i="3"/>
  <c r="J11" i="11"/>
  <c r="S3286" i="10"/>
  <c r="S3552" i="10"/>
  <c r="S3587" i="10"/>
  <c r="S3347" i="10"/>
  <c r="S3377" i="10"/>
  <c r="S3553" i="10"/>
  <c r="D122" i="3"/>
  <c r="M108" i="3"/>
  <c r="D59" i="3"/>
  <c r="S3277" i="10"/>
  <c r="D121" i="3"/>
  <c r="S3418" i="10"/>
  <c r="D107" i="3"/>
  <c r="D21" i="3"/>
  <c r="D43" i="3"/>
  <c r="D101" i="3"/>
  <c r="M52" i="3"/>
  <c r="M54" i="3"/>
  <c r="M9" i="11"/>
  <c r="S3538" i="10"/>
  <c r="S3640" i="10"/>
  <c r="S3510" i="10"/>
  <c r="S3622" i="10"/>
  <c r="S3366" i="10"/>
  <c r="D14" i="3"/>
  <c r="L13" i="11"/>
  <c r="D57" i="3"/>
  <c r="M71" i="3"/>
  <c r="D118" i="3"/>
  <c r="J27" i="11"/>
  <c r="S3185" i="10"/>
  <c r="D99" i="3"/>
  <c r="S3237" i="10"/>
  <c r="M91" i="3"/>
  <c r="M87" i="3"/>
  <c r="L14" i="11"/>
  <c r="M21" i="11"/>
  <c r="O16" i="11"/>
  <c r="J13" i="11"/>
  <c r="S3415" i="10"/>
  <c r="M10" i="3"/>
  <c r="N5" i="16"/>
  <c r="D117" i="3"/>
  <c r="D96" i="3"/>
  <c r="F10" i="11"/>
  <c r="N17" i="11"/>
  <c r="L10" i="11"/>
  <c r="D61" i="3"/>
  <c r="M79" i="3"/>
  <c r="F6" i="11"/>
  <c r="D95" i="3"/>
  <c r="M92" i="3"/>
  <c r="M241" i="3"/>
  <c r="L17" i="11"/>
  <c r="D56" i="3"/>
  <c r="L21" i="11"/>
  <c r="M60" i="3"/>
  <c r="D27" i="3"/>
  <c r="J10" i="11"/>
  <c r="S3239" i="10"/>
  <c r="J36" i="11"/>
  <c r="S3244" i="10"/>
  <c r="F15" i="11"/>
  <c r="S3254" i="10"/>
  <c r="S3247" i="10"/>
  <c r="Q5" i="3"/>
  <c r="M415" i="3"/>
  <c r="D266" i="3"/>
  <c r="M277" i="3"/>
  <c r="D393" i="3"/>
  <c r="M120" i="3"/>
  <c r="M45" i="3"/>
  <c r="S3193" i="10"/>
  <c r="S3574" i="10"/>
  <c r="M16" i="11"/>
  <c r="M112" i="3"/>
  <c r="M125" i="3"/>
  <c r="M104" i="3"/>
  <c r="D48" i="3"/>
  <c r="M35" i="3"/>
  <c r="M36" i="3"/>
  <c r="M89" i="3"/>
  <c r="S3222" i="10"/>
  <c r="M24" i="11"/>
  <c r="S3610" i="10"/>
  <c r="S3609" i="10"/>
  <c r="S3233" i="10"/>
  <c r="S3378" i="10"/>
  <c r="L16" i="11"/>
  <c r="S3234" i="10"/>
  <c r="S3209" i="10"/>
  <c r="J8" i="11"/>
  <c r="N9" i="11"/>
  <c r="M76" i="3"/>
  <c r="D49" i="3"/>
  <c r="D9" i="3"/>
  <c r="D123" i="3"/>
  <c r="N16" i="11"/>
  <c r="N36" i="11"/>
  <c r="S3582" i="10"/>
  <c r="D44" i="3"/>
  <c r="D45" i="3"/>
  <c r="D89" i="3"/>
  <c r="S3618" i="10"/>
  <c r="T30" i="11"/>
  <c r="O30" i="11"/>
  <c r="L30" i="11"/>
  <c r="S30" i="11"/>
  <c r="R30" i="11"/>
  <c r="Q30" i="11"/>
  <c r="AA30" i="11"/>
  <c r="AB30" i="11"/>
  <c r="M30" i="11"/>
  <c r="V30" i="11"/>
  <c r="X30" i="11"/>
  <c r="AC30" i="11"/>
  <c r="AD30" i="11"/>
  <c r="I30" i="11"/>
  <c r="AE30" i="11"/>
  <c r="J30" i="11"/>
  <c r="N30" i="11"/>
  <c r="S3195" i="10"/>
  <c r="Y30" i="11"/>
  <c r="P30" i="11"/>
  <c r="F30" i="11"/>
  <c r="K30" i="11"/>
  <c r="G30" i="11"/>
  <c r="H30" i="11"/>
  <c r="Z30" i="11"/>
  <c r="S3319" i="10"/>
  <c r="D124" i="3"/>
  <c r="S3526" i="10"/>
  <c r="S3182" i="10"/>
  <c r="D232" i="3"/>
  <c r="M17" i="11"/>
  <c r="AD162" i="3"/>
  <c r="S3250" i="10"/>
  <c r="S3614" i="10"/>
  <c r="S3432" i="10"/>
  <c r="S3632" i="10"/>
  <c r="S3499" i="10"/>
  <c r="S3284" i="10"/>
  <c r="O25" i="11"/>
  <c r="S3467" i="10"/>
  <c r="F11" i="11"/>
  <c r="M9" i="3"/>
  <c r="F16" i="11"/>
  <c r="S3619" i="10"/>
  <c r="J24" i="11"/>
  <c r="S3452" i="10"/>
  <c r="S3573" i="10"/>
  <c r="S3265" i="10"/>
  <c r="S3549" i="10"/>
  <c r="S3344" i="10"/>
  <c r="O10" i="11"/>
  <c r="S3278" i="10"/>
  <c r="S3268" i="10"/>
  <c r="S3544" i="10"/>
  <c r="S3314" i="10"/>
  <c r="O11" i="11"/>
  <c r="O36" i="11"/>
  <c r="L15" i="11"/>
  <c r="S3454" i="10"/>
  <c r="S3352" i="10"/>
  <c r="S3472" i="10"/>
  <c r="S3393" i="10"/>
  <c r="S3339" i="10"/>
  <c r="S3282" i="10"/>
  <c r="S3325" i="10"/>
  <c r="S3229" i="10"/>
  <c r="S3530" i="10"/>
  <c r="S3445" i="10"/>
  <c r="S3376" i="10"/>
  <c r="O34" i="11"/>
  <c r="S3276" i="10"/>
  <c r="S3595" i="10"/>
  <c r="S3584" i="10"/>
  <c r="M13" i="3"/>
  <c r="M16" i="3"/>
  <c r="S3486" i="10"/>
  <c r="S3342" i="10"/>
  <c r="S3321" i="10"/>
  <c r="S3217" i="10"/>
  <c r="J6" i="11"/>
  <c r="S3384" i="10"/>
  <c r="S3340" i="10"/>
  <c r="M31" i="3"/>
  <c r="S3578" i="10"/>
  <c r="S3326" i="10"/>
  <c r="S3213" i="10"/>
  <c r="S3308" i="10"/>
  <c r="S3493" i="10"/>
  <c r="S3289" i="10"/>
  <c r="S3242" i="10"/>
  <c r="N13" i="11"/>
  <c r="S3264" i="10"/>
  <c r="S3258" i="10"/>
  <c r="S3532" i="10"/>
  <c r="S3509" i="10"/>
  <c r="S3257" i="10"/>
  <c r="M32" i="3"/>
  <c r="S3535" i="10"/>
  <c r="S3323" i="10"/>
  <c r="S3380" i="10"/>
  <c r="M8" i="11"/>
  <c r="S3450" i="10"/>
  <c r="S3420" i="10"/>
  <c r="S3269" i="10"/>
  <c r="S3451" i="10"/>
  <c r="S3492" i="10"/>
  <c r="O18" i="11"/>
  <c r="S3551" i="10"/>
  <c r="S3230" i="10"/>
  <c r="M22" i="3"/>
  <c r="S3534" i="10"/>
  <c r="S3379" i="10"/>
  <c r="S3317" i="10"/>
  <c r="S3477" i="10"/>
  <c r="S3455" i="10"/>
  <c r="S3371" i="10"/>
  <c r="S3255" i="10"/>
  <c r="S3637" i="10"/>
  <c r="S3580" i="10"/>
  <c r="O13" i="11"/>
  <c r="S3291" i="10"/>
  <c r="S3517" i="10"/>
  <c r="S3443" i="10"/>
  <c r="F20" i="11"/>
  <c r="M7" i="3"/>
  <c r="S3259" i="10"/>
  <c r="S3225" i="10"/>
  <c r="S3252" i="10"/>
  <c r="S3312" i="10"/>
  <c r="O8" i="11"/>
  <c r="S3439" i="10"/>
  <c r="S3359" i="10"/>
  <c r="S3593" i="10"/>
  <c r="S3424" i="10"/>
  <c r="S3243" i="10"/>
  <c r="S3624" i="10"/>
  <c r="S3348" i="10"/>
  <c r="S3383" i="10"/>
  <c r="S3514" i="10"/>
  <c r="O15" i="11"/>
  <c r="N162" i="3"/>
  <c r="S3483" i="10"/>
  <c r="S3594" i="10"/>
  <c r="S3246" i="10"/>
  <c r="S3481" i="10"/>
  <c r="S3620" i="10"/>
  <c r="S3554" i="10"/>
  <c r="S3316" i="10"/>
  <c r="O24" i="11"/>
  <c r="S3581" i="10"/>
  <c r="S3645" i="10"/>
  <c r="S3565" i="10"/>
  <c r="S3357" i="10"/>
  <c r="S3586" i="10"/>
  <c r="S3539" i="10"/>
  <c r="S3537" i="10"/>
  <c r="S3263" i="10"/>
  <c r="S3638" i="10"/>
  <c r="S3235" i="10"/>
  <c r="S3575" i="10"/>
  <c r="S3623" i="10"/>
  <c r="S3398" i="10"/>
  <c r="S3279" i="10"/>
  <c r="J15" i="11"/>
  <c r="S3585" i="10"/>
  <c r="S3646" i="10"/>
  <c r="N10" i="11"/>
  <c r="S3307" i="10"/>
  <c r="S3410" i="10"/>
  <c r="S3331" i="10"/>
  <c r="O20" i="11"/>
  <c r="S3557" i="10"/>
  <c r="S3460" i="10"/>
  <c r="S3489" i="10"/>
  <c r="S3427" i="10"/>
  <c r="S3330" i="10"/>
  <c r="S3567" i="10"/>
  <c r="M7" i="11"/>
  <c r="S3232" i="10"/>
  <c r="S3322" i="10"/>
  <c r="S3496" i="10"/>
  <c r="S3417" i="10"/>
  <c r="S3389" i="10"/>
  <c r="S3568" i="10"/>
  <c r="S3606" i="10"/>
  <c r="S3523" i="10"/>
  <c r="L24" i="11"/>
  <c r="S3599" i="10"/>
  <c r="S3283" i="10"/>
  <c r="J16" i="11"/>
  <c r="S3293" i="10"/>
  <c r="M20" i="3"/>
  <c r="S3302" i="10"/>
  <c r="S3405" i="10"/>
  <c r="S3583" i="10"/>
  <c r="S3629" i="10"/>
  <c r="D37" i="3"/>
  <c r="S3476" i="10"/>
  <c r="S3597" i="10"/>
  <c r="S3627" i="10"/>
  <c r="S3409" i="10"/>
  <c r="S3626" i="10"/>
  <c r="S3219" i="10"/>
  <c r="S3518" i="10"/>
  <c r="S3644" i="10"/>
  <c r="S3529" i="10"/>
  <c r="N8" i="11"/>
  <c r="S3304" i="10"/>
  <c r="S3531" i="10"/>
  <c r="S3404" i="10"/>
  <c r="S3391" i="10"/>
  <c r="S3298" i="10"/>
  <c r="S3469" i="10"/>
  <c r="S3453" i="10"/>
  <c r="S3434" i="10"/>
  <c r="S3468" i="10"/>
  <c r="M27" i="3"/>
  <c r="S3272" i="10"/>
  <c r="J12" i="11"/>
  <c r="M12" i="3"/>
  <c r="S3251" i="10"/>
  <c r="S3508" i="10"/>
  <c r="S3310" i="10"/>
  <c r="M20" i="11"/>
  <c r="S3576" i="10"/>
  <c r="S3373" i="10"/>
  <c r="S3647" i="10"/>
  <c r="S3413" i="10"/>
  <c r="S3503" i="10"/>
  <c r="M11" i="11"/>
  <c r="S3338" i="10"/>
  <c r="S3572" i="10"/>
  <c r="S3625" i="10"/>
  <c r="S3385" i="10"/>
  <c r="S3335" i="10"/>
  <c r="S3208" i="10"/>
  <c r="S3400" i="10"/>
  <c r="S3365" i="10"/>
  <c r="S3328" i="10"/>
  <c r="S3431" i="10"/>
  <c r="S3430" i="10"/>
  <c r="S3318" i="10"/>
  <c r="S3502" i="10"/>
  <c r="M18" i="11"/>
  <c r="S3412" i="10"/>
  <c r="P10" i="11"/>
  <c r="K10" i="11"/>
  <c r="R10" i="11"/>
  <c r="O31" i="11"/>
  <c r="V10" i="11"/>
  <c r="X10" i="11"/>
  <c r="Q10" i="11"/>
  <c r="N31" i="11"/>
  <c r="S3220" i="10"/>
  <c r="I10" i="11"/>
  <c r="G10" i="11"/>
  <c r="Y10" i="11"/>
  <c r="AD10" i="11"/>
  <c r="AB10" i="11"/>
  <c r="H10" i="11"/>
  <c r="AE10" i="11"/>
  <c r="AA10" i="11"/>
  <c r="AC10" i="11"/>
  <c r="S10" i="11"/>
  <c r="T10" i="11"/>
  <c r="Z10" i="11"/>
  <c r="S3522" i="10"/>
  <c r="L25" i="11"/>
  <c r="S3505" i="10"/>
  <c r="S3261" i="10"/>
  <c r="S3309" i="10"/>
  <c r="S3528" i="10"/>
  <c r="S3488" i="10"/>
  <c r="S3436" i="10"/>
  <c r="S3602" i="10"/>
  <c r="S3648" i="10"/>
  <c r="S3408" i="10"/>
  <c r="S3358" i="10"/>
  <c r="S3311" i="10"/>
  <c r="S3550" i="10"/>
  <c r="S3334" i="10"/>
  <c r="S3428" i="10"/>
  <c r="S3634" i="10"/>
  <c r="S3256" i="10"/>
  <c r="S3240" i="10"/>
  <c r="S3577" i="10"/>
  <c r="S3480" i="10"/>
  <c r="S3183" i="10"/>
  <c r="M12" i="11"/>
  <c r="S3465" i="10"/>
  <c r="S3511" i="10"/>
  <c r="S3362" i="10"/>
  <c r="O22" i="11"/>
  <c r="S3374" i="10"/>
  <c r="S3559" i="10"/>
  <c r="S3484" i="10"/>
  <c r="S3411" i="10"/>
  <c r="S3397" i="10"/>
  <c r="S3506" i="10"/>
  <c r="L27" i="11"/>
  <c r="O12" i="11"/>
  <c r="S3516" i="10"/>
  <c r="S3444" i="10"/>
  <c r="S3407" i="10"/>
  <c r="S3491" i="10"/>
  <c r="S3345" i="10"/>
  <c r="S3536" i="10"/>
  <c r="S3354" i="10"/>
  <c r="S3570" i="10"/>
  <c r="S3231" i="10"/>
  <c r="S3287" i="10"/>
  <c r="S3315" i="10"/>
  <c r="S3470" i="10"/>
  <c r="S3564" i="10"/>
  <c r="M23" i="3"/>
  <c r="S3249" i="10"/>
  <c r="M29" i="3"/>
  <c r="S3519" i="10"/>
  <c r="S3350" i="10"/>
  <c r="S3596" i="10"/>
  <c r="S3615" i="10"/>
  <c r="S3364" i="10"/>
  <c r="S3356" i="10"/>
  <c r="S3437" i="10"/>
  <c r="S3639" i="10"/>
  <c r="S3343" i="10"/>
  <c r="S3426" i="10"/>
  <c r="S3267" i="10"/>
  <c r="S3628" i="10"/>
  <c r="S3561" i="10"/>
  <c r="S3245" i="10"/>
  <c r="S3540" i="10"/>
  <c r="S3498" i="10"/>
  <c r="S3555" i="10"/>
  <c r="S3546" i="10"/>
  <c r="S3394" i="10"/>
  <c r="M11" i="3"/>
  <c r="M25" i="3"/>
  <c r="R34" i="11"/>
  <c r="P34" i="11"/>
  <c r="S3197" i="10"/>
  <c r="Q34" i="11"/>
  <c r="S34" i="11"/>
  <c r="S3329" i="10"/>
  <c r="M30" i="3"/>
  <c r="S3228" i="10"/>
  <c r="S3372" i="10"/>
  <c r="S3462" i="10"/>
  <c r="F9" i="11"/>
  <c r="S3560" i="10"/>
  <c r="S3274" i="10"/>
  <c r="S3238" i="10"/>
  <c r="S3395" i="10"/>
  <c r="S3474" i="10"/>
  <c r="S3388" i="10"/>
  <c r="S3607" i="10"/>
  <c r="S3456" i="10"/>
  <c r="O7" i="11"/>
  <c r="O9" i="11"/>
  <c r="M18" i="3"/>
  <c r="N22" i="11"/>
  <c r="S3382" i="10"/>
  <c r="S3512" i="10"/>
  <c r="S3351" i="10"/>
  <c r="S3482" i="10"/>
  <c r="S3621" i="10"/>
  <c r="S3253" i="10"/>
  <c r="S3447" i="10"/>
  <c r="S3473" i="10"/>
  <c r="S3571" i="10"/>
  <c r="S3490" i="10"/>
  <c r="S3327" i="10"/>
  <c r="S3223" i="10"/>
  <c r="O14" i="11"/>
  <c r="M6" i="3"/>
  <c r="S3333" i="10"/>
  <c r="W36" i="16"/>
  <c r="S3341" i="10"/>
  <c r="S3390" i="10"/>
  <c r="M15" i="11"/>
  <c r="M14" i="3"/>
  <c r="S3332" i="10"/>
  <c r="S3280" i="10"/>
  <c r="S3466" i="10"/>
  <c r="M8" i="3"/>
  <c r="S3604" i="10"/>
  <c r="S3608" i="10"/>
  <c r="S3643" i="10"/>
  <c r="M21" i="3"/>
  <c r="S3248" i="10"/>
  <c r="S3313" i="10"/>
  <c r="S3273" i="10"/>
  <c r="S3605" i="10"/>
  <c r="S3547" i="10"/>
  <c r="S3527" i="10"/>
  <c r="S3207" i="10"/>
  <c r="S3429" i="10"/>
  <c r="N34" i="11"/>
  <c r="S3387" i="10"/>
  <c r="S3641" i="10"/>
  <c r="S3363" i="10"/>
  <c r="S3495" i="10"/>
  <c r="S3459" i="10"/>
  <c r="S3306" i="10"/>
  <c r="S3294" i="10"/>
  <c r="AE25" i="11"/>
  <c r="P25" i="11"/>
  <c r="S3199" i="10"/>
  <c r="V25" i="11"/>
  <c r="X25" i="11"/>
  <c r="Q25" i="11"/>
  <c r="T25" i="11"/>
  <c r="Y25" i="11"/>
  <c r="Z25" i="11"/>
  <c r="AA25" i="11"/>
  <c r="K25" i="11"/>
  <c r="AB25" i="11"/>
  <c r="AD25" i="11"/>
  <c r="R25" i="11"/>
  <c r="H25" i="11"/>
  <c r="G25" i="11"/>
  <c r="S25" i="11"/>
  <c r="I25" i="11"/>
  <c r="AC25" i="11"/>
  <c r="U25" i="11"/>
  <c r="S3299" i="10"/>
  <c r="S3441" i="10"/>
  <c r="S3198" i="10"/>
  <c r="S3275" i="10"/>
  <c r="S3442" i="10"/>
  <c r="AC14" i="11"/>
  <c r="Q14" i="11"/>
  <c r="T14" i="11"/>
  <c r="Y14" i="11"/>
  <c r="K14" i="11"/>
  <c r="V14" i="11"/>
  <c r="X14" i="11"/>
  <c r="AD14" i="11"/>
  <c r="G14" i="11"/>
  <c r="H14" i="11"/>
  <c r="Z14" i="11"/>
  <c r="S14" i="11"/>
  <c r="S3212" i="10"/>
  <c r="AA14" i="11"/>
  <c r="I14" i="11"/>
  <c r="AB14" i="11"/>
  <c r="AE14" i="11"/>
  <c r="P14" i="11"/>
  <c r="R14" i="11"/>
  <c r="S3603" i="10"/>
  <c r="S3562" i="10"/>
  <c r="S3588" i="10"/>
  <c r="S3598" i="10"/>
  <c r="S3184" i="10"/>
  <c r="S3353" i="10"/>
  <c r="S3438" i="10"/>
  <c r="K13" i="11"/>
  <c r="AD13" i="11"/>
  <c r="R13" i="11"/>
  <c r="H13" i="11"/>
  <c r="S3206" i="10"/>
  <c r="X13" i="11"/>
  <c r="Q13" i="11"/>
  <c r="Y13" i="11"/>
  <c r="S13" i="11"/>
  <c r="P13" i="11"/>
  <c r="V13" i="11"/>
  <c r="AA13" i="11"/>
  <c r="Z13" i="11"/>
  <c r="G13" i="11"/>
  <c r="AB13" i="11"/>
  <c r="AC13" i="11"/>
  <c r="T13" i="11"/>
  <c r="AE13" i="11"/>
  <c r="I13" i="11"/>
  <c r="AA12" i="11"/>
  <c r="AC12" i="11"/>
  <c r="AE12" i="11"/>
  <c r="K12" i="11"/>
  <c r="P12" i="11"/>
  <c r="I12" i="11"/>
  <c r="R12" i="11"/>
  <c r="T12" i="11"/>
  <c r="AB12" i="11"/>
  <c r="G12" i="11"/>
  <c r="Q12" i="11"/>
  <c r="AD12" i="11"/>
  <c r="Y12" i="11"/>
  <c r="X12" i="11"/>
  <c r="S3205" i="10"/>
  <c r="V12" i="11"/>
  <c r="Z12" i="11"/>
  <c r="H12" i="11"/>
  <c r="S12" i="11"/>
  <c r="S3270" i="10"/>
  <c r="M26" i="3"/>
  <c r="X28" i="11"/>
  <c r="I29" i="11"/>
  <c r="W28" i="11"/>
  <c r="M29" i="11"/>
  <c r="H28" i="11"/>
  <c r="R27" i="11"/>
  <c r="X27" i="11"/>
  <c r="S29" i="11"/>
  <c r="R29" i="11"/>
  <c r="O28" i="11"/>
  <c r="O29" i="11"/>
  <c r="G27" i="11"/>
  <c r="G29" i="11"/>
  <c r="Y27" i="11"/>
  <c r="AA28" i="11"/>
  <c r="L28" i="11"/>
  <c r="S27" i="11"/>
  <c r="Z27" i="11"/>
  <c r="R28" i="11"/>
  <c r="P28" i="11"/>
  <c r="I27" i="11"/>
  <c r="J29" i="11"/>
  <c r="S28" i="11"/>
  <c r="P27" i="11"/>
  <c r="AB29" i="11"/>
  <c r="S3196" i="10"/>
  <c r="V29" i="11"/>
  <c r="V27" i="11"/>
  <c r="F29" i="11"/>
  <c r="U28" i="11"/>
  <c r="K29" i="11"/>
  <c r="AD29" i="11"/>
  <c r="Y29" i="11"/>
  <c r="AC27" i="11"/>
  <c r="L29" i="11"/>
  <c r="AE29" i="11"/>
  <c r="T27" i="11"/>
  <c r="AE28" i="11"/>
  <c r="X29" i="11"/>
  <c r="M28" i="11"/>
  <c r="K27" i="11"/>
  <c r="J28" i="11"/>
  <c r="Z29" i="11"/>
  <c r="AA29" i="11"/>
  <c r="AE27" i="11"/>
  <c r="N29" i="11"/>
  <c r="Y28" i="11"/>
  <c r="P29" i="11"/>
  <c r="T29" i="11"/>
  <c r="K28" i="11"/>
  <c r="Q28" i="11"/>
  <c r="Q29" i="11"/>
  <c r="Q27" i="11"/>
  <c r="AB27" i="11"/>
  <c r="AA27" i="11"/>
  <c r="T28" i="11"/>
  <c r="AC29" i="11"/>
  <c r="H29" i="11"/>
  <c r="AC28" i="11"/>
  <c r="N28" i="11"/>
  <c r="G28" i="11"/>
  <c r="F28" i="11"/>
  <c r="H27" i="11"/>
  <c r="AD27" i="11"/>
  <c r="I28" i="11"/>
  <c r="AB28" i="11"/>
  <c r="U29" i="11"/>
  <c r="Z28" i="11"/>
  <c r="W27" i="11"/>
  <c r="U27" i="11"/>
  <c r="AD28" i="11"/>
  <c r="W29" i="11"/>
  <c r="V28" i="11"/>
  <c r="S3642" i="10"/>
  <c r="S3214" i="10"/>
  <c r="S3204" i="10"/>
  <c r="K11" i="11"/>
  <c r="V11" i="11"/>
  <c r="X11" i="11"/>
  <c r="I11" i="11"/>
  <c r="Z11" i="11"/>
  <c r="Y11" i="11"/>
  <c r="AB11" i="11"/>
  <c r="AC11" i="11"/>
  <c r="AA11" i="11"/>
  <c r="Q11" i="11"/>
  <c r="G11" i="11"/>
  <c r="H11" i="11"/>
  <c r="AE11" i="11"/>
  <c r="AD11" i="11"/>
  <c r="P11" i="11"/>
  <c r="R11" i="11"/>
  <c r="T11" i="11"/>
  <c r="J17" i="11"/>
  <c r="S3227" i="10"/>
  <c r="S3285" i="10"/>
  <c r="S3200" i="10"/>
  <c r="X35" i="11"/>
  <c r="W24" i="11"/>
  <c r="K35" i="11"/>
  <c r="S24" i="11"/>
  <c r="K24" i="11"/>
  <c r="Q24" i="11"/>
  <c r="T24" i="11"/>
  <c r="H35" i="11"/>
  <c r="Y24" i="11"/>
  <c r="G24" i="11"/>
  <c r="F35" i="11"/>
  <c r="AD24" i="11"/>
  <c r="H24" i="11"/>
  <c r="R35" i="11"/>
  <c r="Z24" i="11"/>
  <c r="Q35" i="11"/>
  <c r="Y35" i="11"/>
  <c r="AB35" i="11"/>
  <c r="AE24" i="11"/>
  <c r="I24" i="11"/>
  <c r="O35" i="11"/>
  <c r="S35" i="11"/>
  <c r="W35" i="11"/>
  <c r="AC35" i="11"/>
  <c r="V35" i="11"/>
  <c r="M35" i="11"/>
  <c r="N35" i="11"/>
  <c r="T35" i="11"/>
  <c r="AD35" i="11"/>
  <c r="P35" i="11"/>
  <c r="AA35" i="11"/>
  <c r="G35" i="11"/>
  <c r="Z35" i="11"/>
  <c r="AB24" i="11"/>
  <c r="AC24" i="11"/>
  <c r="I35" i="11"/>
  <c r="R24" i="11"/>
  <c r="J35" i="11"/>
  <c r="P24" i="11"/>
  <c r="L35" i="11"/>
  <c r="AE35" i="11"/>
  <c r="X24" i="11"/>
  <c r="U24" i="11"/>
  <c r="U35" i="11"/>
  <c r="AA24" i="11"/>
  <c r="V24" i="11"/>
  <c r="X20" i="11"/>
  <c r="T20" i="11"/>
  <c r="K20" i="11"/>
  <c r="Y20" i="11"/>
  <c r="V20" i="11"/>
  <c r="I20" i="11"/>
  <c r="G20" i="11"/>
  <c r="AC20" i="11"/>
  <c r="Z20" i="11"/>
  <c r="H20" i="11"/>
  <c r="AA20" i="11"/>
  <c r="AD20" i="11"/>
  <c r="AB20" i="11"/>
  <c r="Q20" i="11"/>
  <c r="S3191" i="10"/>
  <c r="AE20" i="11"/>
  <c r="P20" i="11"/>
  <c r="S20" i="11"/>
  <c r="R20" i="11"/>
  <c r="S3478" i="10"/>
  <c r="AB6" i="11"/>
  <c r="I6" i="11"/>
  <c r="V6" i="11"/>
  <c r="AD6" i="11"/>
  <c r="W6" i="11"/>
  <c r="X6" i="11"/>
  <c r="S3189" i="10"/>
  <c r="Y6" i="11"/>
  <c r="H6" i="11"/>
  <c r="P6" i="11"/>
  <c r="R6" i="11"/>
  <c r="T6" i="11"/>
  <c r="K6" i="11"/>
  <c r="Q6" i="11"/>
  <c r="Z6" i="11"/>
  <c r="AA6" i="11"/>
  <c r="G6" i="11"/>
  <c r="AC6" i="11"/>
  <c r="AE6" i="11"/>
  <c r="S3633" i="10"/>
  <c r="H8" i="11"/>
  <c r="P8" i="11"/>
  <c r="Y8" i="11"/>
  <c r="S3187" i="10"/>
  <c r="AD8" i="11"/>
  <c r="R8" i="11"/>
  <c r="K8" i="11"/>
  <c r="T8" i="11"/>
  <c r="V8" i="11"/>
  <c r="I8" i="11"/>
  <c r="Z8" i="11"/>
  <c r="AA8" i="11"/>
  <c r="Q8" i="11"/>
  <c r="AB8" i="11"/>
  <c r="G8" i="11"/>
  <c r="AC8" i="11"/>
  <c r="AE8" i="11"/>
  <c r="X8" i="11"/>
  <c r="S3500" i="10"/>
  <c r="S3381" i="10"/>
  <c r="S3288" i="10"/>
  <c r="S3515" i="10"/>
  <c r="S3589" i="10"/>
  <c r="S3416" i="10"/>
  <c r="Q32" i="11"/>
  <c r="K32" i="11"/>
  <c r="S3221" i="10"/>
  <c r="X32" i="11"/>
  <c r="Q9" i="11"/>
  <c r="P9" i="11"/>
  <c r="Y32" i="11"/>
  <c r="I32" i="11"/>
  <c r="AB32" i="11"/>
  <c r="S9" i="11"/>
  <c r="AE9" i="11"/>
  <c r="O32" i="11"/>
  <c r="J32" i="11"/>
  <c r="AC32" i="11"/>
  <c r="T32" i="11"/>
  <c r="K9" i="11"/>
  <c r="N32" i="11"/>
  <c r="M32" i="11"/>
  <c r="G32" i="11"/>
  <c r="H9" i="11"/>
  <c r="F32" i="11"/>
  <c r="X9" i="11"/>
  <c r="P32" i="11"/>
  <c r="L32" i="11"/>
  <c r="S32" i="11"/>
  <c r="T9" i="11"/>
  <c r="I9" i="11"/>
  <c r="AA32" i="11"/>
  <c r="AB9" i="11"/>
  <c r="Z32" i="11"/>
  <c r="Y9" i="11"/>
  <c r="V32" i="11"/>
  <c r="H32" i="11"/>
  <c r="AC9" i="11"/>
  <c r="G9" i="11"/>
  <c r="AA9" i="11"/>
  <c r="AD9" i="11"/>
  <c r="Z9" i="11"/>
  <c r="AE32" i="11"/>
  <c r="R32" i="11"/>
  <c r="V9" i="11"/>
  <c r="R9" i="11"/>
  <c r="AD32" i="11"/>
  <c r="K17" i="11"/>
  <c r="P17" i="11"/>
  <c r="R17" i="11"/>
  <c r="S3202" i="10"/>
  <c r="T17" i="11"/>
  <c r="Y17" i="11"/>
  <c r="AB17" i="11"/>
  <c r="X17" i="11"/>
  <c r="Z17" i="11"/>
  <c r="V17" i="11"/>
  <c r="AD17" i="11"/>
  <c r="G17" i="11"/>
  <c r="Q17" i="11"/>
  <c r="AC17" i="11"/>
  <c r="I17" i="11"/>
  <c r="H17" i="11"/>
  <c r="AE17" i="11"/>
  <c r="AA17" i="11"/>
  <c r="I22" i="11"/>
  <c r="S22" i="11"/>
  <c r="F22" i="11"/>
  <c r="K22" i="11"/>
  <c r="L22" i="11"/>
  <c r="Q22" i="11"/>
  <c r="M22" i="11"/>
  <c r="R22" i="11"/>
  <c r="H22" i="11"/>
  <c r="J22" i="11"/>
  <c r="S3541" i="10"/>
  <c r="P22" i="11"/>
  <c r="G22" i="11"/>
  <c r="S3521" i="10"/>
  <c r="T36" i="11"/>
  <c r="Y36" i="11"/>
  <c r="AA36" i="11"/>
  <c r="AE36" i="11"/>
  <c r="AB36" i="11"/>
  <c r="Z36" i="11"/>
  <c r="G36" i="11"/>
  <c r="Q36" i="11"/>
  <c r="AC36" i="11"/>
  <c r="S3203" i="10"/>
  <c r="S36" i="11"/>
  <c r="V36" i="11"/>
  <c r="H36" i="11"/>
  <c r="K36" i="11"/>
  <c r="AD36" i="11"/>
  <c r="I36" i="11"/>
  <c r="P36" i="11"/>
  <c r="W36" i="11"/>
  <c r="R36" i="11"/>
  <c r="X36" i="11"/>
  <c r="S3295" i="10"/>
  <c r="S3631" i="10"/>
  <c r="S3349" i="10"/>
  <c r="AD15" i="11"/>
  <c r="R15" i="11"/>
  <c r="Y15" i="11"/>
  <c r="AE15" i="11"/>
  <c r="T15" i="11"/>
  <c r="G15" i="11"/>
  <c r="Z15" i="11"/>
  <c r="S3211" i="10"/>
  <c r="I15" i="11"/>
  <c r="V15" i="11"/>
  <c r="AB15" i="11"/>
  <c r="Q15" i="11"/>
  <c r="H15" i="11"/>
  <c r="AC15" i="11"/>
  <c r="X15" i="11"/>
  <c r="S15" i="11"/>
  <c r="K15" i="11"/>
  <c r="P15" i="11"/>
  <c r="AA15" i="11"/>
  <c r="S3600" i="10"/>
  <c r="M17" i="3"/>
  <c r="S3579" i="10"/>
  <c r="S3226" i="10"/>
  <c r="S3292" i="10"/>
  <c r="S3487" i="10"/>
  <c r="S3494" i="10"/>
  <c r="S3425" i="10"/>
  <c r="S3548" i="10"/>
  <c r="Q21" i="16"/>
  <c r="N10" i="16"/>
  <c r="Q15" i="16"/>
  <c r="Q31" i="16"/>
  <c r="N24" i="16"/>
  <c r="Q8" i="16"/>
  <c r="N33" i="16"/>
  <c r="Q11" i="16"/>
  <c r="Q33" i="16"/>
  <c r="Q10" i="16"/>
  <c r="Q26" i="16"/>
  <c r="N19" i="16"/>
  <c r="N30" i="16"/>
  <c r="Q13" i="16"/>
  <c r="Q24" i="16"/>
  <c r="N8" i="16"/>
  <c r="Q35" i="16"/>
  <c r="N20" i="16"/>
  <c r="N25" i="16"/>
  <c r="S3194" i="10"/>
  <c r="N14" i="16"/>
  <c r="Q7" i="16"/>
  <c r="Q19" i="16"/>
  <c r="Q23" i="16"/>
  <c r="N13" i="16"/>
  <c r="N15" i="16"/>
  <c r="N23" i="16"/>
  <c r="Q14" i="16"/>
  <c r="Q34" i="16"/>
  <c r="N21" i="16"/>
  <c r="N17" i="16"/>
  <c r="N31" i="16"/>
  <c r="N34" i="16"/>
  <c r="Q9" i="16"/>
  <c r="N35" i="16"/>
  <c r="Q27" i="16"/>
  <c r="N16" i="16"/>
  <c r="N27" i="16"/>
  <c r="N9" i="16"/>
  <c r="N18" i="16"/>
  <c r="Q18" i="16"/>
  <c r="Q20" i="16"/>
  <c r="Q28" i="16"/>
  <c r="N11" i="16"/>
  <c r="Q6" i="16"/>
  <c r="Q32" i="16"/>
  <c r="Q25" i="16"/>
  <c r="N12" i="16"/>
  <c r="Q22" i="16"/>
  <c r="N32" i="16"/>
  <c r="Q17" i="16"/>
  <c r="N28" i="16"/>
  <c r="N7" i="16"/>
  <c r="S3566" i="10"/>
  <c r="S3414" i="10"/>
  <c r="S3337" i="10"/>
  <c r="S3266" i="10"/>
  <c r="M28" i="3"/>
  <c r="S3396" i="10"/>
  <c r="S3616" i="10"/>
  <c r="S3457" i="10"/>
  <c r="S3303" i="10"/>
  <c r="S3513" i="10"/>
  <c r="M15" i="3"/>
  <c r="S3612" i="10"/>
  <c r="S3543" i="10"/>
  <c r="S3360" i="10"/>
  <c r="S3556" i="10"/>
  <c r="AA16" i="11"/>
  <c r="Y16" i="11"/>
  <c r="I16" i="11"/>
  <c r="V16" i="11"/>
  <c r="AE16" i="11"/>
  <c r="Q16" i="11"/>
  <c r="T16" i="11"/>
  <c r="R16" i="11"/>
  <c r="P16" i="11"/>
  <c r="AD16" i="11"/>
  <c r="K16" i="11"/>
  <c r="AC16" i="11"/>
  <c r="G16" i="11"/>
  <c r="S16" i="11"/>
  <c r="S3210" i="10"/>
  <c r="Z16" i="11"/>
  <c r="H16" i="11"/>
  <c r="X16" i="11"/>
  <c r="AB16" i="11"/>
  <c r="S3370" i="10"/>
  <c r="Q7" i="11"/>
  <c r="G7" i="11"/>
  <c r="AE7" i="11"/>
  <c r="H7" i="11"/>
  <c r="AB7" i="11"/>
  <c r="Y7" i="11"/>
  <c r="AD7" i="11"/>
  <c r="V7" i="11"/>
  <c r="I7" i="11"/>
  <c r="AC7" i="11"/>
  <c r="P7" i="11"/>
  <c r="X7" i="11"/>
  <c r="K7" i="11"/>
  <c r="AA7" i="11"/>
  <c r="S7" i="11"/>
  <c r="T7" i="11"/>
  <c r="Z7" i="11"/>
  <c r="R7" i="11"/>
  <c r="S3188" i="10"/>
  <c r="S3216" i="10"/>
  <c r="Y18" i="11"/>
  <c r="T18" i="11"/>
  <c r="X18" i="11"/>
  <c r="R18" i="11"/>
  <c r="AD18" i="11"/>
  <c r="K18" i="11"/>
  <c r="P18" i="11"/>
  <c r="H18" i="11"/>
  <c r="I18" i="11"/>
  <c r="AE18" i="11"/>
  <c r="AC18" i="11"/>
  <c r="Q18" i="11"/>
  <c r="G18" i="11"/>
  <c r="AA18" i="11"/>
  <c r="V18" i="11"/>
  <c r="AB18" i="11"/>
  <c r="Z18" i="11"/>
  <c r="S3201" i="10"/>
  <c r="S3558" i="10"/>
  <c r="AD21" i="11"/>
  <c r="Z21" i="11"/>
  <c r="Y21" i="11"/>
  <c r="S3190" i="10"/>
  <c r="X21" i="11"/>
  <c r="T21" i="11"/>
  <c r="W21" i="11"/>
  <c r="S21" i="11"/>
  <c r="V21" i="11"/>
  <c r="H21" i="11"/>
  <c r="I21" i="11"/>
  <c r="R21" i="11"/>
  <c r="AC21" i="11"/>
  <c r="K21" i="11"/>
  <c r="P21" i="11"/>
  <c r="Q21" i="11"/>
  <c r="AA21" i="11"/>
  <c r="G21" i="11"/>
  <c r="AE21" i="11"/>
  <c r="AB21" i="11"/>
  <c r="S3186" i="10"/>
  <c r="AA699" i="3"/>
  <c r="H710" i="3"/>
  <c r="Q730" i="3"/>
  <c r="Q714" i="3"/>
  <c r="G724" i="3"/>
  <c r="O735" i="3"/>
  <c r="AE711" i="3"/>
  <c r="AA719" i="3"/>
  <c r="L717" i="3"/>
  <c r="AC715" i="3"/>
  <c r="O703" i="3"/>
  <c r="K701" i="3"/>
  <c r="E711" i="3"/>
  <c r="AC736" i="3"/>
  <c r="E633" i="3"/>
  <c r="O669" i="3"/>
  <c r="AD636" i="3"/>
  <c r="Q711" i="3"/>
  <c r="AF736" i="3"/>
  <c r="P632" i="3"/>
  <c r="AB668" i="3"/>
  <c r="O635" i="3"/>
  <c r="H736" i="3"/>
  <c r="AF720" i="3"/>
  <c r="G631" i="3"/>
  <c r="L667" i="3"/>
  <c r="K634" i="3"/>
  <c r="H724" i="3"/>
  <c r="N721" i="3"/>
  <c r="AD675" i="3"/>
  <c r="O641" i="3"/>
  <c r="AF679" i="3"/>
  <c r="N642" i="3"/>
  <c r="O706" i="3"/>
  <c r="AD704" i="3"/>
  <c r="AD670" i="3"/>
  <c r="E638" i="3"/>
  <c r="H674" i="3"/>
  <c r="Q721" i="3"/>
  <c r="K718" i="3"/>
  <c r="Q685" i="3"/>
  <c r="O652" i="3"/>
  <c r="AE688" i="3"/>
  <c r="I735" i="3"/>
  <c r="P708" i="3"/>
  <c r="I645" i="3"/>
  <c r="L681" i="3"/>
  <c r="N647" i="3"/>
  <c r="AF708" i="3"/>
  <c r="I709" i="3"/>
  <c r="AC674" i="3"/>
  <c r="P642" i="3"/>
  <c r="O677" i="3"/>
  <c r="K711" i="3"/>
  <c r="AE723" i="3"/>
  <c r="K650" i="3"/>
  <c r="E686" i="3"/>
  <c r="K652" i="3"/>
  <c r="AC714" i="3"/>
  <c r="O701" i="3"/>
  <c r="AA639" i="3"/>
  <c r="AA676" i="3"/>
  <c r="G643" i="3"/>
  <c r="N728" i="3"/>
  <c r="G700" i="3"/>
  <c r="K654" i="3"/>
  <c r="O690" i="3"/>
  <c r="P657" i="3"/>
  <c r="F662" i="3"/>
  <c r="G715" i="3"/>
  <c r="AF713" i="3"/>
  <c r="G679" i="3"/>
  <c r="AF647" i="3"/>
  <c r="AD682" i="3"/>
  <c r="P714" i="3"/>
  <c r="E717" i="3"/>
  <c r="L654" i="3"/>
  <c r="AC691" i="3"/>
  <c r="I657" i="3"/>
  <c r="AC702" i="3"/>
  <c r="AB718" i="3"/>
  <c r="E714" i="3"/>
  <c r="K666" i="3"/>
  <c r="O632" i="3"/>
  <c r="E721" i="3"/>
  <c r="E708" i="3"/>
  <c r="E690" i="3"/>
  <c r="O714" i="3"/>
  <c r="AF728" i="3"/>
  <c r="G721" i="3"/>
  <c r="P704" i="3"/>
  <c r="N702" i="3"/>
  <c r="AE700" i="3"/>
  <c r="Q729" i="3"/>
  <c r="AF727" i="3"/>
  <c r="H723" i="3"/>
  <c r="O721" i="3"/>
  <c r="Q688" i="3"/>
  <c r="AE654" i="3"/>
  <c r="AC690" i="3"/>
  <c r="K736" i="3"/>
  <c r="N720" i="3"/>
  <c r="Q687" i="3"/>
  <c r="AD653" i="3"/>
  <c r="AD689" i="3"/>
  <c r="F721" i="3"/>
  <c r="N704" i="3"/>
  <c r="AF686" i="3"/>
  <c r="AE652" i="3"/>
  <c r="AC688" i="3"/>
  <c r="H709" i="3"/>
  <c r="N706" i="3"/>
  <c r="AC660" i="3"/>
  <c r="N698" i="3"/>
  <c r="Q664" i="3"/>
  <c r="F644" i="3"/>
  <c r="F736" i="3"/>
  <c r="L690" i="3"/>
  <c r="K655" i="3"/>
  <c r="K693" i="3"/>
  <c r="Q659" i="3"/>
  <c r="AF706" i="3"/>
  <c r="N703" i="3"/>
  <c r="F669" i="3"/>
  <c r="O637" i="3"/>
  <c r="I673" i="3"/>
  <c r="H720" i="3"/>
  <c r="AC732" i="3"/>
  <c r="K713" i="3"/>
  <c r="L666" i="3"/>
  <c r="AB632" i="3"/>
  <c r="AB692" i="3"/>
  <c r="AE722" i="3"/>
  <c r="F659" i="3"/>
  <c r="F697" i="3"/>
  <c r="Q662" i="3"/>
  <c r="H722" i="3"/>
  <c r="E723" i="3"/>
  <c r="H635" i="3"/>
  <c r="AB671" i="3"/>
  <c r="P637" i="3"/>
  <c r="E699" i="3"/>
  <c r="AE728" i="3"/>
  <c r="AE695" i="3"/>
  <c r="F661" i="3"/>
  <c r="E698" i="3"/>
  <c r="AB713" i="3"/>
  <c r="AB727" i="3"/>
  <c r="AF639" i="3"/>
  <c r="P675" i="3"/>
  <c r="I642" i="3"/>
  <c r="AE731" i="3"/>
  <c r="N700" i="3"/>
  <c r="AA705" i="3"/>
  <c r="F664" i="3"/>
  <c r="AF632" i="3"/>
  <c r="P667" i="3"/>
  <c r="I699" i="3"/>
  <c r="F702" i="3"/>
  <c r="AD639" i="3"/>
  <c r="N676" i="3"/>
  <c r="G642" i="3"/>
  <c r="I687" i="3"/>
  <c r="F703" i="3"/>
  <c r="AB684" i="3"/>
  <c r="K651" i="3"/>
  <c r="N686" i="3"/>
  <c r="E706" i="3"/>
  <c r="AF733" i="3"/>
  <c r="AB674" i="3"/>
  <c r="L713" i="3"/>
  <c r="G706" i="3"/>
  <c r="K729" i="3"/>
  <c r="Q728" i="3"/>
  <c r="AF726" i="3"/>
  <c r="N713" i="3"/>
  <c r="L712" i="3"/>
  <c r="Q708" i="3"/>
  <c r="AA706" i="3"/>
  <c r="O672" i="3"/>
  <c r="AC639" i="3"/>
  <c r="AC675" i="3"/>
  <c r="L722" i="3"/>
  <c r="O705" i="3"/>
  <c r="K671" i="3"/>
  <c r="AD638" i="3"/>
  <c r="O674" i="3"/>
  <c r="L706" i="3"/>
  <c r="G729" i="3"/>
  <c r="AC670" i="3"/>
  <c r="L637" i="3"/>
  <c r="G673" i="3"/>
  <c r="P735" i="3"/>
  <c r="AF734" i="3"/>
  <c r="L645" i="3"/>
  <c r="AF682" i="3"/>
  <c r="L648" i="3"/>
  <c r="O708" i="3"/>
  <c r="AF721" i="3"/>
  <c r="E674" i="3"/>
  <c r="K640" i="3"/>
  <c r="AF678" i="3"/>
  <c r="F640" i="3"/>
  <c r="H735" i="3"/>
  <c r="K689" i="3"/>
  <c r="AD654" i="3"/>
  <c r="AE692" i="3"/>
  <c r="H658" i="3"/>
  <c r="Q705" i="3"/>
  <c r="F717" i="3"/>
  <c r="Q684" i="3"/>
  <c r="L651" i="3"/>
  <c r="AA687" i="3"/>
  <c r="G734" i="3"/>
  <c r="P707" i="3"/>
  <c r="AD644" i="3"/>
  <c r="Q681" i="3"/>
  <c r="AA646" i="3"/>
  <c r="O707" i="3"/>
  <c r="K708" i="3"/>
  <c r="L689" i="3"/>
  <c r="AE656" i="3"/>
  <c r="E691" i="3"/>
  <c r="AE725" i="3"/>
  <c r="I713" i="3"/>
  <c r="P679" i="3"/>
  <c r="N646" i="3"/>
  <c r="O681" i="3"/>
  <c r="AF725" i="3"/>
  <c r="I712" i="3"/>
  <c r="AD694" i="3"/>
  <c r="P660" i="3"/>
  <c r="K696" i="3"/>
  <c r="F716" i="3"/>
  <c r="AE729" i="3"/>
  <c r="K683" i="3"/>
  <c r="H649" i="3"/>
  <c r="K686" i="3"/>
  <c r="P652" i="3"/>
  <c r="AD729" i="3"/>
  <c r="AE727" i="3"/>
  <c r="AF694" i="3"/>
  <c r="O661" i="3"/>
  <c r="AF698" i="3"/>
  <c r="AB728" i="3"/>
  <c r="Q732" i="3"/>
  <c r="Q669" i="3"/>
  <c r="AA636" i="3"/>
  <c r="I671" i="3"/>
  <c r="P731" i="3"/>
  <c r="H718" i="3"/>
  <c r="E659" i="3"/>
  <c r="O725" i="3"/>
  <c r="L723" i="3"/>
  <c r="AD731" i="3"/>
  <c r="O713" i="3"/>
  <c r="Q712" i="3"/>
  <c r="Q709" i="3"/>
  <c r="O724" i="3"/>
  <c r="K722" i="3"/>
  <c r="I734" i="3"/>
  <c r="K731" i="3"/>
  <c r="F657" i="3"/>
  <c r="AB694" i="3"/>
  <c r="H660" i="3"/>
  <c r="H707" i="3"/>
  <c r="K730" i="3"/>
  <c r="AB656" i="3"/>
  <c r="AE693" i="3"/>
  <c r="O659" i="3"/>
  <c r="L732" i="3"/>
  <c r="F714" i="3"/>
  <c r="AD655" i="3"/>
  <c r="AC692" i="3"/>
  <c r="AA658" i="3"/>
  <c r="L720" i="3"/>
  <c r="AD719" i="3"/>
  <c r="E730" i="3"/>
  <c r="Q667" i="3"/>
  <c r="L633" i="3"/>
  <c r="P734" i="3"/>
  <c r="N705" i="3"/>
  <c r="AE659" i="3"/>
  <c r="H697" i="3"/>
  <c r="AF663" i="3"/>
  <c r="AA630" i="3"/>
  <c r="K720" i="3"/>
  <c r="E673" i="3"/>
  <c r="AB639" i="3"/>
  <c r="Q677" i="3"/>
  <c r="G639" i="3"/>
  <c r="AE735" i="3"/>
  <c r="K702" i="3"/>
  <c r="AA668" i="3"/>
  <c r="E636" i="3"/>
  <c r="AB672" i="3"/>
  <c r="AE719" i="3"/>
  <c r="AB731" i="3"/>
  <c r="AB704" i="3"/>
  <c r="AD665" i="3"/>
  <c r="O631" i="3"/>
  <c r="AF692" i="3"/>
  <c r="G736" i="3"/>
  <c r="O673" i="3"/>
  <c r="P641" i="3"/>
  <c r="Q676" i="3"/>
  <c r="E710" i="3"/>
  <c r="K698" i="3"/>
  <c r="L664" i="3"/>
  <c r="AC631" i="3"/>
  <c r="O666" i="3"/>
  <c r="AE709" i="3"/>
  <c r="AD736" i="3"/>
  <c r="P678" i="3"/>
  <c r="N645" i="3"/>
  <c r="N680" i="3"/>
  <c r="P701" i="3"/>
  <c r="G714" i="3"/>
  <c r="H668" i="3"/>
  <c r="H634" i="3"/>
  <c r="P671" i="3"/>
  <c r="G623" i="3"/>
  <c r="I714" i="3"/>
  <c r="H712" i="3"/>
  <c r="AC678" i="3"/>
  <c r="H646" i="3"/>
  <c r="AC681" i="3"/>
  <c r="AD713" i="3"/>
  <c r="AB716" i="3"/>
  <c r="K653" i="3"/>
  <c r="AA690" i="3"/>
  <c r="E656" i="3"/>
  <c r="P716" i="3"/>
  <c r="AD733" i="3"/>
  <c r="O704" i="3"/>
  <c r="G708" i="3"/>
  <c r="AD715" i="3"/>
  <c r="AB730" i="3"/>
  <c r="L728" i="3"/>
  <c r="K723" i="3"/>
  <c r="N707" i="3"/>
  <c r="I705" i="3"/>
  <c r="G719" i="3"/>
  <c r="H716" i="3"/>
  <c r="O642" i="3"/>
  <c r="AE679" i="3"/>
  <c r="H645" i="3"/>
  <c r="G733" i="3"/>
  <c r="K715" i="3"/>
  <c r="AE641" i="3"/>
  <c r="AD678" i="3"/>
  <c r="G644" i="3"/>
  <c r="G717" i="3"/>
  <c r="F729" i="3"/>
  <c r="AB640" i="3"/>
  <c r="AB677" i="3"/>
  <c r="E643" i="3"/>
  <c r="F705" i="3"/>
  <c r="AF704" i="3"/>
  <c r="AF685" i="3"/>
  <c r="AC651" i="3"/>
  <c r="N687" i="3"/>
  <c r="P719" i="3"/>
  <c r="H733" i="3"/>
  <c r="AC644" i="3"/>
  <c r="AF681" i="3"/>
  <c r="Q648" i="3"/>
  <c r="I733" i="3"/>
  <c r="AF705" i="3"/>
  <c r="AE658" i="3"/>
  <c r="Q696" i="3"/>
  <c r="AF662" i="3"/>
  <c r="AA629" i="3"/>
  <c r="Q720" i="3"/>
  <c r="H688" i="3"/>
  <c r="F653" i="3"/>
  <c r="AD691" i="3"/>
  <c r="E657" i="3"/>
  <c r="H704" i="3"/>
  <c r="AC716" i="3"/>
  <c r="O683" i="3"/>
  <c r="N650" i="3"/>
  <c r="O686" i="3"/>
  <c r="AA733" i="3"/>
  <c r="AE721" i="3"/>
  <c r="AC658" i="3"/>
  <c r="F695" i="3"/>
  <c r="AA661" i="3"/>
  <c r="N736" i="3"/>
  <c r="AB722" i="3"/>
  <c r="I649" i="3"/>
  <c r="E685" i="3"/>
  <c r="AE651" i="3"/>
  <c r="AD735" i="3"/>
  <c r="AA721" i="3"/>
  <c r="P663" i="3"/>
  <c r="I726" i="3"/>
  <c r="AB665" i="3"/>
  <c r="F727" i="3"/>
  <c r="L699" i="3"/>
  <c r="H653" i="3"/>
  <c r="N689" i="3"/>
  <c r="I656" i="3"/>
  <c r="AE661" i="3"/>
  <c r="G699" i="3"/>
  <c r="K699" i="3"/>
  <c r="E663" i="3"/>
  <c r="H631" i="3"/>
  <c r="AC666" i="3"/>
  <c r="P698" i="3"/>
  <c r="E701" i="3"/>
  <c r="AA638" i="3"/>
  <c r="AB675" i="3"/>
  <c r="L641" i="3"/>
  <c r="AB701" i="3"/>
  <c r="Q718" i="3"/>
  <c r="O668" i="3"/>
  <c r="AB735" i="3"/>
  <c r="N733" i="3"/>
  <c r="AB725" i="3"/>
  <c r="G723" i="3"/>
  <c r="P721" i="3"/>
  <c r="I736" i="3"/>
  <c r="P717" i="3"/>
  <c r="AA702" i="3"/>
  <c r="E704" i="3"/>
  <c r="H731" i="3"/>
  <c r="G697" i="3"/>
  <c r="AF664" i="3"/>
  <c r="G709" i="3"/>
  <c r="AE718" i="3"/>
  <c r="L730" i="3"/>
  <c r="AF696" i="3"/>
  <c r="F663" i="3"/>
  <c r="AE701" i="3"/>
  <c r="I702" i="3"/>
  <c r="L714" i="3"/>
  <c r="H695" i="3"/>
  <c r="AC662" i="3"/>
  <c r="H698" i="3"/>
  <c r="F731" i="3"/>
  <c r="P728" i="3"/>
  <c r="Q670" i="3"/>
  <c r="AC636" i="3"/>
  <c r="P672" i="3"/>
  <c r="L704" i="3"/>
  <c r="AF718" i="3"/>
  <c r="AF715" i="3"/>
  <c r="F666" i="3"/>
  <c r="AA632" i="3"/>
  <c r="P718" i="3"/>
  <c r="O732" i="3"/>
  <c r="AA643" i="3"/>
  <c r="H680" i="3"/>
  <c r="AB647" i="3"/>
  <c r="AF711" i="3"/>
  <c r="L705" i="3"/>
  <c r="K672" i="3"/>
  <c r="AC638" i="3"/>
  <c r="G676" i="3"/>
  <c r="G638" i="3"/>
  <c r="AC734" i="3"/>
  <c r="F701" i="3"/>
  <c r="Q668" i="3"/>
  <c r="N635" i="3"/>
  <c r="F671" i="3"/>
  <c r="AC718" i="3"/>
  <c r="AE706" i="3"/>
  <c r="AC643" i="3"/>
  <c r="F680" i="3"/>
  <c r="Q646" i="3"/>
  <c r="K721" i="3"/>
  <c r="AC722" i="3"/>
  <c r="G634" i="3"/>
  <c r="E670" i="3"/>
  <c r="AE636" i="3"/>
  <c r="F720" i="3"/>
  <c r="AE736" i="3"/>
  <c r="G648" i="3"/>
  <c r="AC684" i="3"/>
  <c r="AA650" i="3"/>
  <c r="AA712" i="3"/>
  <c r="O726" i="3"/>
  <c r="O638" i="3"/>
  <c r="P674" i="3"/>
  <c r="I641" i="3"/>
  <c r="AE715" i="3"/>
  <c r="AD728" i="3"/>
  <c r="F682" i="3"/>
  <c r="E648" i="3"/>
  <c r="K685" i="3"/>
  <c r="F651" i="3"/>
  <c r="AC728" i="3"/>
  <c r="G726" i="3"/>
  <c r="AD693" i="3"/>
  <c r="N660" i="3"/>
  <c r="N696" i="3"/>
  <c r="AE686" i="3"/>
  <c r="AB702" i="3"/>
  <c r="Q653" i="3"/>
  <c r="G720" i="3"/>
  <c r="O718" i="3"/>
  <c r="AD710" i="3"/>
  <c r="N708" i="3"/>
  <c r="I706" i="3"/>
  <c r="O719" i="3"/>
  <c r="AD732" i="3"/>
  <c r="L734" i="3"/>
  <c r="AC729" i="3"/>
  <c r="AF716" i="3"/>
  <c r="AB681" i="3"/>
  <c r="K649" i="3"/>
  <c r="E683" i="3"/>
  <c r="G703" i="3"/>
  <c r="H715" i="3"/>
  <c r="O680" i="3"/>
  <c r="AF648" i="3"/>
  <c r="AC682" i="3"/>
  <c r="L727" i="3"/>
  <c r="H699" i="3"/>
  <c r="AD679" i="3"/>
  <c r="H647" i="3"/>
  <c r="AA681" i="3"/>
  <c r="L716" i="3"/>
  <c r="E713" i="3"/>
  <c r="AC654" i="3"/>
  <c r="AA691" i="3"/>
  <c r="G657" i="3"/>
  <c r="AD730" i="3"/>
  <c r="AD703" i="3"/>
  <c r="AF684" i="3"/>
  <c r="Q651" i="3"/>
  <c r="L686" i="3"/>
  <c r="P703" i="3"/>
  <c r="H717" i="3"/>
  <c r="AD705" i="3"/>
  <c r="AF665" i="3"/>
  <c r="Q632" i="3"/>
  <c r="L721" i="3"/>
  <c r="H734" i="3"/>
  <c r="AD657" i="3"/>
  <c r="Q695" i="3"/>
  <c r="Q661" i="3"/>
  <c r="AB693" i="3"/>
  <c r="H719" i="3"/>
  <c r="H687" i="3"/>
  <c r="E652" i="3"/>
  <c r="AB690" i="3"/>
  <c r="F656" i="3"/>
  <c r="AE703" i="3"/>
  <c r="Q731" i="3"/>
  <c r="Q699" i="3"/>
  <c r="Q665" i="3"/>
  <c r="P736" i="3"/>
  <c r="H706" i="3"/>
  <c r="E707" i="3"/>
  <c r="K688" i="3"/>
  <c r="AA655" i="3"/>
  <c r="AD690" i="3"/>
  <c r="H705" i="3"/>
  <c r="AB721" i="3"/>
  <c r="I633" i="3"/>
  <c r="L669" i="3"/>
  <c r="AA635" i="3"/>
  <c r="AA724" i="3"/>
  <c r="AB711" i="3"/>
  <c r="O693" i="3"/>
  <c r="I659" i="3"/>
  <c r="N695" i="3"/>
  <c r="F700" i="3"/>
  <c r="G713" i="3"/>
  <c r="AA667" i="3"/>
  <c r="H633" i="3"/>
  <c r="L670" i="3"/>
  <c r="P691" i="3"/>
  <c r="P713" i="3"/>
  <c r="I711" i="3"/>
  <c r="AA677" i="3"/>
  <c r="AA645" i="3"/>
  <c r="AB680" i="3"/>
  <c r="N727" i="3"/>
  <c r="O731" i="3"/>
  <c r="N692" i="3"/>
  <c r="AB703" i="3"/>
  <c r="AD699" i="3"/>
  <c r="AA735" i="3"/>
  <c r="L733" i="3"/>
  <c r="AC731" i="3"/>
  <c r="AE704" i="3"/>
  <c r="K717" i="3"/>
  <c r="O730" i="3"/>
  <c r="AE714" i="3"/>
  <c r="AD701" i="3"/>
  <c r="AE666" i="3"/>
  <c r="Q634" i="3"/>
  <c r="K668" i="3"/>
  <c r="AA728" i="3"/>
  <c r="AF700" i="3"/>
  <c r="E665" i="3"/>
  <c r="K633" i="3"/>
  <c r="F667" i="3"/>
  <c r="AC712" i="3"/>
  <c r="I727" i="3"/>
  <c r="AA664" i="3"/>
  <c r="H632" i="3"/>
  <c r="AB666" i="3"/>
  <c r="G701" i="3"/>
  <c r="I728" i="3"/>
  <c r="O639" i="3"/>
  <c r="I676" i="3"/>
  <c r="L642" i="3"/>
  <c r="F715" i="3"/>
  <c r="AC727" i="3"/>
  <c r="AD669" i="3"/>
  <c r="F635" i="3"/>
  <c r="G671" i="3"/>
  <c r="AA729" i="3"/>
  <c r="H702" i="3"/>
  <c r="H683" i="3"/>
  <c r="AF650" i="3"/>
  <c r="L685" i="3"/>
  <c r="F706" i="3"/>
  <c r="Q719" i="3"/>
  <c r="F642" i="3"/>
  <c r="I679" i="3"/>
  <c r="AF646" i="3"/>
  <c r="AC735" i="3"/>
  <c r="Q704" i="3"/>
  <c r="AD671" i="3"/>
  <c r="F637" i="3"/>
  <c r="G675" i="3"/>
  <c r="O629" i="3"/>
  <c r="AC733" i="3"/>
  <c r="AB715" i="3"/>
  <c r="H682" i="3"/>
  <c r="AD649" i="3"/>
  <c r="P685" i="3"/>
  <c r="O691" i="3"/>
  <c r="L735" i="3"/>
  <c r="L672" i="3"/>
  <c r="N640" i="3"/>
  <c r="H675" i="3"/>
  <c r="H690" i="3"/>
  <c r="AC706" i="3"/>
  <c r="AD687" i="3"/>
  <c r="E654" i="3"/>
  <c r="AE689" i="3"/>
  <c r="AF709" i="3"/>
  <c r="E735" i="3"/>
  <c r="I677" i="3"/>
  <c r="P644" i="3"/>
  <c r="E679" i="3"/>
  <c r="AB726" i="3"/>
  <c r="G698" i="3"/>
  <c r="H652" i="3"/>
  <c r="N688" i="3"/>
  <c r="AC655" i="3"/>
  <c r="AA647" i="3"/>
  <c r="I698" i="3"/>
  <c r="AA697" i="3"/>
  <c r="AB662" i="3"/>
  <c r="L724" i="3"/>
  <c r="AA665" i="3"/>
  <c r="AD712" i="3"/>
  <c r="Q716" i="3"/>
  <c r="P676" i="3"/>
  <c r="E729" i="3"/>
  <c r="P720" i="3"/>
  <c r="N718" i="3"/>
  <c r="AE716" i="3"/>
  <c r="L729" i="3"/>
  <c r="L702" i="3"/>
  <c r="AA715" i="3"/>
  <c r="P699" i="3"/>
  <c r="H729" i="3"/>
  <c r="AF651" i="3"/>
  <c r="K687" i="3"/>
  <c r="I653" i="3"/>
  <c r="AE713" i="3"/>
  <c r="G728" i="3"/>
  <c r="L650" i="3"/>
  <c r="F686" i="3"/>
  <c r="L652" i="3"/>
  <c r="AC697" i="3"/>
  <c r="F712" i="3"/>
  <c r="N649" i="3"/>
  <c r="F685" i="3"/>
  <c r="E651" i="3"/>
  <c r="F726" i="3"/>
  <c r="F713" i="3"/>
  <c r="H694" i="3"/>
  <c r="K661" i="3"/>
  <c r="L696" i="3"/>
  <c r="L700" i="3"/>
  <c r="G712" i="3"/>
  <c r="Q654" i="3"/>
  <c r="N690" i="3"/>
  <c r="G656" i="3"/>
  <c r="AD714" i="3"/>
  <c r="AA726" i="3"/>
  <c r="AF668" i="3"/>
  <c r="Q635" i="3"/>
  <c r="N670" i="3"/>
  <c r="K732" i="3"/>
  <c r="K704" i="3"/>
  <c r="AF699" i="3"/>
  <c r="H664" i="3"/>
  <c r="F723" i="3"/>
  <c r="I720" i="3"/>
  <c r="O733" i="3"/>
  <c r="K656" i="3"/>
  <c r="Q694" i="3"/>
  <c r="G660" i="3"/>
  <c r="I692" i="3"/>
  <c r="G718" i="3"/>
  <c r="AC700" i="3"/>
  <c r="K667" i="3"/>
  <c r="F634" i="3"/>
  <c r="AA670" i="3"/>
  <c r="I732" i="3"/>
  <c r="AC720" i="3"/>
  <c r="K657" i="3"/>
  <c r="E694" i="3"/>
  <c r="Q660" i="3"/>
  <c r="I731" i="3"/>
  <c r="F734" i="3"/>
  <c r="L671" i="3"/>
  <c r="E639" i="3"/>
  <c r="AA674" i="3"/>
  <c r="AE734" i="3"/>
  <c r="O720" i="3"/>
  <c r="P662" i="3"/>
  <c r="G711" i="3"/>
  <c r="E664" i="3"/>
  <c r="F711" i="3"/>
  <c r="N725" i="3"/>
  <c r="AF637" i="3"/>
  <c r="K673" i="3"/>
  <c r="I640" i="3"/>
  <c r="AB714" i="3"/>
  <c r="AA727" i="3"/>
  <c r="E681" i="3"/>
  <c r="AD647" i="3"/>
  <c r="E684" i="3"/>
  <c r="O649" i="3"/>
  <c r="AB697" i="3"/>
  <c r="AB700" i="3"/>
  <c r="E661" i="3"/>
  <c r="H727" i="3"/>
  <c r="G705" i="3"/>
  <c r="AA703" i="3"/>
  <c r="L701" i="3"/>
  <c r="N714" i="3"/>
  <c r="F728" i="3"/>
  <c r="AD700" i="3"/>
  <c r="I684" i="3"/>
  <c r="H714" i="3"/>
  <c r="AB636" i="3"/>
  <c r="AD672" i="3"/>
  <c r="I638" i="3"/>
  <c r="AE698" i="3"/>
  <c r="H713" i="3"/>
  <c r="K635" i="3"/>
  <c r="AC671" i="3"/>
  <c r="I637" i="3"/>
  <c r="AB723" i="3"/>
  <c r="E736" i="3"/>
  <c r="AE634" i="3"/>
  <c r="F670" i="3"/>
  <c r="F636" i="3"/>
  <c r="L711" i="3"/>
  <c r="L698" i="3"/>
  <c r="G678" i="3"/>
  <c r="L646" i="3"/>
  <c r="AA680" i="3"/>
  <c r="E725" i="3"/>
  <c r="P727" i="3"/>
  <c r="AB638" i="3"/>
  <c r="I675" i="3"/>
  <c r="K641" i="3"/>
  <c r="AB724" i="3"/>
  <c r="AC711" i="3"/>
  <c r="AF653" i="3"/>
  <c r="O689" i="3"/>
  <c r="P655" i="3"/>
  <c r="I717" i="3"/>
  <c r="N731" i="3"/>
  <c r="L682" i="3"/>
  <c r="AF649" i="3"/>
  <c r="F684" i="3"/>
  <c r="E705" i="3"/>
  <c r="AD718" i="3"/>
  <c r="AD641" i="3"/>
  <c r="I678" i="3"/>
  <c r="Q645" i="3"/>
  <c r="AA734" i="3"/>
  <c r="H703" i="3"/>
  <c r="H686" i="3"/>
  <c r="Q652" i="3"/>
  <c r="AB689" i="3"/>
  <c r="I655" i="3"/>
  <c r="AA717" i="3"/>
  <c r="AE705" i="3"/>
  <c r="AA642" i="3"/>
  <c r="H679" i="3"/>
  <c r="AD645" i="3"/>
  <c r="I716" i="3"/>
  <c r="L719" i="3"/>
  <c r="N656" i="3"/>
  <c r="F693" i="3"/>
  <c r="H659" i="3"/>
  <c r="I719" i="3"/>
  <c r="F735" i="3"/>
  <c r="I647" i="3"/>
  <c r="AA683" i="3"/>
  <c r="AC649" i="3"/>
  <c r="Q723" i="3"/>
  <c r="O710" i="3"/>
  <c r="H692" i="3"/>
  <c r="I658" i="3"/>
  <c r="L694" i="3"/>
  <c r="AE699" i="3"/>
  <c r="P712" i="3"/>
  <c r="AD666" i="3"/>
  <c r="G632" i="3"/>
  <c r="P669" i="3"/>
  <c r="P690" i="3"/>
  <c r="O727" i="3"/>
  <c r="AC725" i="3"/>
  <c r="AE646" i="3"/>
  <c r="O698" i="3"/>
  <c r="AF712" i="3"/>
  <c r="AA730" i="3"/>
  <c r="K728" i="3"/>
  <c r="AD727" i="3"/>
  <c r="AC699" i="3"/>
  <c r="Q713" i="3"/>
  <c r="H726" i="3"/>
  <c r="F725" i="3"/>
  <c r="I723" i="3"/>
  <c r="AF690" i="3"/>
  <c r="AE657" i="3"/>
  <c r="P693" i="3"/>
  <c r="AC724" i="3"/>
  <c r="P722" i="3"/>
  <c r="AF689" i="3"/>
  <c r="P656" i="3"/>
  <c r="K692" i="3"/>
  <c r="AC708" i="3"/>
  <c r="AC721" i="3"/>
  <c r="AF688" i="3"/>
  <c r="AB655" i="3"/>
  <c r="F691" i="3"/>
  <c r="AA696" i="3"/>
  <c r="AE726" i="3"/>
  <c r="G663" i="3"/>
  <c r="G725" i="3"/>
  <c r="AC665" i="3"/>
  <c r="F710" i="3"/>
  <c r="K712" i="3"/>
  <c r="H693" i="3"/>
  <c r="I660" i="3"/>
  <c r="O695" i="3"/>
  <c r="E709" i="3"/>
  <c r="P726" i="3"/>
  <c r="Q638" i="3"/>
  <c r="I674" i="3"/>
  <c r="AE640" i="3"/>
  <c r="P702" i="3"/>
  <c r="O716" i="3"/>
  <c r="H667" i="3"/>
  <c r="AF634" i="3"/>
  <c r="I669" i="3"/>
  <c r="E731" i="3"/>
  <c r="Q703" i="3"/>
  <c r="P697" i="3"/>
  <c r="I663" i="3"/>
  <c r="P709" i="3"/>
  <c r="AC719" i="3"/>
  <c r="G732" i="3"/>
  <c r="AF671" i="3"/>
  <c r="O636" i="3"/>
  <c r="N674" i="3"/>
  <c r="AB628" i="3"/>
  <c r="G702" i="3"/>
  <c r="AF730" i="3"/>
  <c r="E697" i="3"/>
  <c r="K664" i="3"/>
  <c r="AD721" i="3"/>
  <c r="AC701" i="3"/>
  <c r="AC704" i="3"/>
  <c r="N641" i="3"/>
  <c r="H678" i="3"/>
  <c r="H644" i="3"/>
  <c r="F704" i="3"/>
  <c r="AA720" i="3"/>
  <c r="I632" i="3"/>
  <c r="AC668" i="3"/>
  <c r="L634" i="3"/>
  <c r="AA708" i="3"/>
  <c r="AF735" i="3"/>
  <c r="K676" i="3"/>
  <c r="AE643" i="3"/>
  <c r="Q679" i="3"/>
  <c r="Q726" i="3"/>
  <c r="AE697" i="3"/>
  <c r="AA651" i="3"/>
  <c r="E687" i="3"/>
  <c r="N654" i="3"/>
  <c r="Q733" i="3"/>
  <c r="AE712" i="3"/>
  <c r="G710" i="3"/>
  <c r="AA671" i="3"/>
  <c r="G722" i="3"/>
  <c r="AA714" i="3"/>
  <c r="N712" i="3"/>
  <c r="AF710" i="3"/>
  <c r="Q725" i="3"/>
  <c r="N723" i="3"/>
  <c r="H711" i="3"/>
  <c r="K710" i="3"/>
  <c r="I708" i="3"/>
  <c r="AE674" i="3"/>
  <c r="K642" i="3"/>
  <c r="AE677" i="3"/>
  <c r="F709" i="3"/>
  <c r="I707" i="3"/>
  <c r="AA673" i="3"/>
  <c r="G641" i="3"/>
  <c r="AF677" i="3"/>
  <c r="AA723" i="3"/>
  <c r="P706" i="3"/>
  <c r="N672" i="3"/>
  <c r="P640" i="3"/>
  <c r="H676" i="3"/>
  <c r="AF723" i="3"/>
  <c r="AD711" i="3"/>
  <c r="I648" i="3"/>
  <c r="AE684" i="3"/>
  <c r="AD650" i="3"/>
  <c r="L695" i="3"/>
  <c r="I697" i="3"/>
  <c r="G677" i="3"/>
  <c r="O645" i="3"/>
  <c r="F679" i="3"/>
  <c r="F694" i="3"/>
  <c r="P711" i="3"/>
  <c r="Q692" i="3"/>
  <c r="G659" i="3"/>
  <c r="N694" i="3"/>
  <c r="O728" i="3"/>
  <c r="H701" i="3"/>
  <c r="AF652" i="3"/>
  <c r="O688" i="3"/>
  <c r="O654" i="3"/>
  <c r="K716" i="3"/>
  <c r="F730" i="3"/>
  <c r="F681" i="3"/>
  <c r="H648" i="3"/>
  <c r="AE683" i="3"/>
  <c r="G704" i="3"/>
  <c r="O717" i="3"/>
  <c r="O655" i="3"/>
  <c r="AF693" i="3"/>
  <c r="N659" i="3"/>
  <c r="K677" i="3"/>
  <c r="N732" i="3"/>
  <c r="Q715" i="3"/>
  <c r="H681" i="3"/>
  <c r="Q649" i="3"/>
  <c r="L684" i="3"/>
  <c r="G731" i="3"/>
  <c r="AF729" i="3"/>
  <c r="E696" i="3"/>
  <c r="H663" i="3"/>
  <c r="F708" i="3"/>
  <c r="H689" i="3"/>
  <c r="AB705" i="3"/>
  <c r="AD686" i="3"/>
  <c r="AE653" i="3"/>
  <c r="AD688" i="3"/>
  <c r="AB733" i="3"/>
  <c r="E719" i="3"/>
  <c r="I661" i="3"/>
  <c r="K703" i="3"/>
  <c r="N663" i="3"/>
  <c r="AB710" i="3"/>
  <c r="E724" i="3"/>
  <c r="H636" i="3"/>
  <c r="AA672" i="3"/>
  <c r="K639" i="3"/>
  <c r="AA713" i="3"/>
  <c r="AD697" i="3"/>
  <c r="I696" i="3"/>
  <c r="AF697" i="3"/>
  <c r="O709" i="3"/>
  <c r="L707" i="3"/>
  <c r="F732" i="3"/>
  <c r="N729" i="3"/>
  <c r="H725" i="3"/>
  <c r="H708" i="3"/>
  <c r="K706" i="3"/>
  <c r="I721" i="3"/>
  <c r="K725" i="3"/>
  <c r="G694" i="3"/>
  <c r="P659" i="3"/>
  <c r="F698" i="3"/>
  <c r="K662" i="3"/>
  <c r="AD724" i="3"/>
  <c r="Q693" i="3"/>
  <c r="P658" i="3"/>
  <c r="Q697" i="3"/>
  <c r="AC661" i="3"/>
  <c r="AD708" i="3"/>
  <c r="AA692" i="3"/>
  <c r="L657" i="3"/>
  <c r="K695" i="3"/>
  <c r="AF661" i="3"/>
  <c r="AB707" i="3"/>
  <c r="N735" i="3"/>
  <c r="F633" i="3"/>
  <c r="N669" i="3"/>
  <c r="AB635" i="3"/>
  <c r="Q722" i="3"/>
  <c r="AA725" i="3"/>
  <c r="I662" i="3"/>
  <c r="AA710" i="3"/>
  <c r="N664" i="3"/>
  <c r="O736" i="3"/>
  <c r="G696" i="3"/>
  <c r="L676" i="3"/>
  <c r="E644" i="3"/>
  <c r="K678" i="3"/>
  <c r="AC713" i="3"/>
  <c r="P725" i="3"/>
  <c r="E637" i="3"/>
  <c r="AC673" i="3"/>
  <c r="L639" i="3"/>
  <c r="I701" i="3"/>
  <c r="N715" i="3"/>
  <c r="H666" i="3"/>
  <c r="AF633" i="3"/>
  <c r="F668" i="3"/>
  <c r="AC730" i="3"/>
  <c r="AF702" i="3"/>
  <c r="AA640" i="3"/>
  <c r="E677" i="3"/>
  <c r="N644" i="3"/>
  <c r="P733" i="3"/>
  <c r="AB717" i="3"/>
  <c r="AF731" i="3"/>
  <c r="AF666" i="3"/>
  <c r="AD633" i="3"/>
  <c r="AE669" i="3"/>
  <c r="N716" i="3"/>
  <c r="AF714" i="3"/>
  <c r="E680" i="3"/>
  <c r="F648" i="3"/>
  <c r="F683" i="3"/>
  <c r="P730" i="3"/>
  <c r="E733" i="3"/>
  <c r="AE670" i="3"/>
  <c r="AE638" i="3"/>
  <c r="L673" i="3"/>
  <c r="I718" i="3"/>
  <c r="AB734" i="3"/>
  <c r="I646" i="3"/>
  <c r="O682" i="3"/>
  <c r="K648" i="3"/>
  <c r="E722" i="3"/>
  <c r="N709" i="3"/>
  <c r="H691" i="3"/>
  <c r="O657" i="3"/>
  <c r="L693" i="3"/>
  <c r="AB698" i="3"/>
  <c r="N726" i="3"/>
  <c r="I680" i="3"/>
  <c r="Q666" i="3"/>
  <c r="O734" i="3"/>
  <c r="E732" i="3"/>
  <c r="N724" i="3"/>
  <c r="I722" i="3"/>
  <c r="AE720" i="3"/>
  <c r="F722" i="3"/>
  <c r="K707" i="3"/>
  <c r="I704" i="3"/>
  <c r="L710" i="3"/>
  <c r="AA678" i="3"/>
  <c r="AE644" i="3"/>
  <c r="N681" i="3"/>
  <c r="AF645" i="3"/>
  <c r="K709" i="3"/>
  <c r="P677" i="3"/>
  <c r="AD643" i="3"/>
  <c r="L680" i="3"/>
  <c r="Q644" i="3"/>
  <c r="N722" i="3"/>
  <c r="F676" i="3"/>
  <c r="AB642" i="3"/>
  <c r="Q680" i="3"/>
  <c r="Q643" i="3"/>
  <c r="O722" i="3"/>
  <c r="AD720" i="3"/>
  <c r="AF687" i="3"/>
  <c r="F654" i="3"/>
  <c r="AE690" i="3"/>
  <c r="AF707" i="3"/>
  <c r="AC710" i="3"/>
  <c r="E647" i="3"/>
  <c r="AC683" i="3"/>
  <c r="E649" i="3"/>
  <c r="H721" i="3"/>
  <c r="P724" i="3"/>
  <c r="G661" i="3"/>
  <c r="AF703" i="3"/>
  <c r="O663" i="3"/>
  <c r="AF724" i="3"/>
  <c r="I725" i="3"/>
  <c r="Q691" i="3"/>
  <c r="G658" i="3"/>
  <c r="N693" i="3"/>
  <c r="K727" i="3"/>
  <c r="O700" i="3"/>
  <c r="H651" i="3"/>
  <c r="F687" i="3"/>
  <c r="P653" i="3"/>
  <c r="E715" i="3"/>
  <c r="P729" i="3"/>
  <c r="H696" i="3"/>
  <c r="G662" i="3"/>
  <c r="AE702" i="3"/>
  <c r="AA718" i="3"/>
  <c r="AD702" i="3"/>
  <c r="H685" i="3"/>
  <c r="AB651" i="3"/>
  <c r="AB688" i="3"/>
  <c r="P654" i="3"/>
  <c r="AA701" i="3"/>
  <c r="AA716" i="3"/>
  <c r="H665" i="3"/>
  <c r="Q633" i="3"/>
  <c r="L668" i="3"/>
  <c r="I715" i="3"/>
  <c r="F718" i="3"/>
  <c r="AE655" i="3"/>
  <c r="AD692" i="3"/>
  <c r="E658" i="3"/>
  <c r="I703" i="3"/>
  <c r="F719" i="3"/>
  <c r="I729" i="3"/>
  <c r="N667" i="3"/>
  <c r="AE633" i="3"/>
  <c r="Q707" i="3"/>
  <c r="AD734" i="3"/>
  <c r="AE675" i="3"/>
  <c r="AC642" i="3"/>
  <c r="AE678" i="3"/>
  <c r="AD725" i="3"/>
  <c r="AA711" i="3"/>
  <c r="K665" i="3"/>
  <c r="E635" i="3"/>
  <c r="AB719" i="3"/>
  <c r="E716" i="3"/>
  <c r="AC709" i="3"/>
  <c r="G707" i="3"/>
  <c r="P705" i="3"/>
  <c r="K733" i="3"/>
  <c r="AA731" i="3"/>
  <c r="N701" i="3"/>
  <c r="AE724" i="3"/>
  <c r="AC663" i="3"/>
  <c r="G727" i="3"/>
  <c r="N666" i="3"/>
  <c r="AD660" i="3"/>
  <c r="AC723" i="3"/>
  <c r="AA662" i="3"/>
  <c r="E712" i="3"/>
  <c r="N665" i="3"/>
  <c r="AF660" i="3"/>
  <c r="AC707" i="3"/>
  <c r="P661" i="3"/>
  <c r="E703" i="3"/>
  <c r="O664" i="3"/>
  <c r="AE645" i="3"/>
  <c r="AA707" i="3"/>
  <c r="AC705" i="3"/>
  <c r="N671" i="3"/>
  <c r="F639" i="3"/>
  <c r="Q675" i="3"/>
  <c r="AA736" i="3"/>
  <c r="K734" i="3"/>
  <c r="F632" i="3"/>
  <c r="AD668" i="3"/>
  <c r="N634" i="3"/>
  <c r="Q706" i="3"/>
  <c r="AB709" i="3"/>
  <c r="G646" i="3"/>
  <c r="N682" i="3"/>
  <c r="O648" i="3"/>
  <c r="AB708" i="3"/>
  <c r="P710" i="3"/>
  <c r="E675" i="3"/>
  <c r="P643" i="3"/>
  <c r="Q678" i="3"/>
  <c r="AB712" i="3"/>
  <c r="F724" i="3"/>
  <c r="AF636" i="3"/>
  <c r="AC672" i="3"/>
  <c r="P638" i="3"/>
  <c r="K700" i="3"/>
  <c r="K714" i="3"/>
  <c r="K680" i="3"/>
  <c r="AE647" i="3"/>
  <c r="AB682" i="3"/>
  <c r="AC703" i="3"/>
  <c r="L731" i="3"/>
  <c r="H670" i="3"/>
  <c r="Q636" i="3"/>
  <c r="P673" i="3"/>
  <c r="Q627" i="3"/>
  <c r="G730" i="3"/>
  <c r="H684" i="3"/>
  <c r="H650" i="3"/>
  <c r="L687" i="3"/>
  <c r="G653" i="3"/>
  <c r="I700" i="3"/>
  <c r="L703" i="3"/>
  <c r="AC640" i="3"/>
  <c r="AC677" i="3"/>
  <c r="H643" i="3"/>
  <c r="F688" i="3"/>
  <c r="AA704" i="3"/>
  <c r="AD685" i="3"/>
  <c r="N652" i="3"/>
  <c r="O687" i="3"/>
  <c r="P732" i="3"/>
  <c r="AF719" i="3"/>
  <c r="F660" i="3"/>
  <c r="AC698" i="3"/>
  <c r="Q663" i="3"/>
  <c r="Q710" i="3"/>
  <c r="AD696" i="3"/>
  <c r="E650" i="3"/>
  <c r="O670" i="3"/>
  <c r="E700" i="3"/>
  <c r="AC726" i="3"/>
  <c r="N734" i="3"/>
  <c r="AE732" i="3"/>
  <c r="N730" i="3"/>
  <c r="L718" i="3"/>
  <c r="AD716" i="3"/>
  <c r="Q727" i="3"/>
  <c r="L709" i="3"/>
  <c r="P648" i="3"/>
  <c r="AD684" i="3"/>
  <c r="AD651" i="3"/>
  <c r="AD726" i="3"/>
  <c r="AE708" i="3"/>
  <c r="G647" i="3"/>
  <c r="AB683" i="3"/>
  <c r="O650" i="3"/>
  <c r="AE710" i="3"/>
  <c r="Q735" i="3"/>
  <c r="P646" i="3"/>
  <c r="Q683" i="3"/>
  <c r="AB649" i="3"/>
  <c r="AA698" i="3"/>
  <c r="AB736" i="3"/>
  <c r="K691" i="3"/>
  <c r="AC656" i="3"/>
  <c r="K694" i="3"/>
  <c r="E660" i="3"/>
  <c r="AF722" i="3"/>
  <c r="N719" i="3"/>
  <c r="Q686" i="3"/>
  <c r="L653" i="3"/>
  <c r="AC689" i="3"/>
  <c r="Q736" i="3"/>
  <c r="F733" i="3"/>
  <c r="E728" i="3"/>
  <c r="AD667" i="3"/>
  <c r="AB633" i="3"/>
  <c r="E693" i="3"/>
  <c r="P723" i="3"/>
  <c r="K660" i="3"/>
  <c r="AD698" i="3"/>
  <c r="AE662" i="3"/>
  <c r="O723" i="3"/>
  <c r="K724" i="3"/>
  <c r="Q690" i="3"/>
  <c r="AA657" i="3"/>
  <c r="F692" i="3"/>
  <c r="E726" i="3"/>
  <c r="N699" i="3"/>
  <c r="L665" i="3"/>
  <c r="E632" i="3"/>
  <c r="E667" i="3"/>
  <c r="O729" i="3"/>
  <c r="G716" i="3"/>
  <c r="AF655" i="3"/>
  <c r="AB691" i="3"/>
  <c r="L658" i="3"/>
  <c r="AC676" i="3"/>
  <c r="L715" i="3"/>
  <c r="AF669" i="3"/>
  <c r="AF635" i="3"/>
  <c r="AE672" i="3"/>
  <c r="AB625" i="3"/>
  <c r="I730" i="3"/>
  <c r="H728" i="3"/>
  <c r="AF695" i="3"/>
  <c r="H662" i="3"/>
  <c r="AF701" i="3"/>
  <c r="AB729" i="3"/>
  <c r="AB732" i="3"/>
  <c r="E669" i="3"/>
  <c r="N637" i="3"/>
  <c r="I672" i="3"/>
  <c r="AC717" i="3"/>
  <c r="Q734" i="3"/>
  <c r="P645" i="3"/>
  <c r="Q682" i="3"/>
  <c r="F647" i="3"/>
  <c r="L736" i="3"/>
  <c r="AD723" i="3"/>
  <c r="G635" i="3"/>
  <c r="N631" i="3"/>
  <c r="AD709" i="3"/>
  <c r="AD707" i="3"/>
  <c r="Q689" i="3"/>
  <c r="L655" i="3"/>
  <c r="AE691" i="3"/>
  <c r="L662" i="3"/>
  <c r="L635" i="3"/>
  <c r="AF582" i="3"/>
  <c r="P587" i="3"/>
  <c r="AC622" i="3"/>
  <c r="AE566" i="3"/>
  <c r="AA656" i="3"/>
  <c r="N608" i="3"/>
  <c r="O615" i="3"/>
  <c r="L647" i="3"/>
  <c r="Q589" i="3"/>
  <c r="G633" i="3"/>
  <c r="G580" i="3"/>
  <c r="O585" i="3"/>
  <c r="O620" i="3"/>
  <c r="AE564" i="3"/>
  <c r="E588" i="3"/>
  <c r="G595" i="3"/>
  <c r="P602" i="3"/>
  <c r="AE574" i="3"/>
  <c r="E641" i="3"/>
  <c r="G692" i="3"/>
  <c r="L575" i="3"/>
  <c r="O582" i="3"/>
  <c r="F598" i="3"/>
  <c r="K619" i="3"/>
  <c r="AB699" i="3"/>
  <c r="F588" i="3"/>
  <c r="H596" i="3"/>
  <c r="I602" i="3"/>
  <c r="F631" i="3"/>
  <c r="H642" i="3"/>
  <c r="H616" i="3"/>
  <c r="F622" i="3"/>
  <c r="AD630" i="3"/>
  <c r="AE601" i="3"/>
  <c r="G542" i="3"/>
  <c r="E689" i="3"/>
  <c r="O572" i="3"/>
  <c r="Q580" i="3"/>
  <c r="O595" i="3"/>
  <c r="I616" i="3"/>
  <c r="N657" i="3"/>
  <c r="AF616" i="3"/>
  <c r="L623" i="3"/>
  <c r="E630" i="3"/>
  <c r="K602" i="3"/>
  <c r="P684" i="3"/>
  <c r="L656" i="3"/>
  <c r="AA603" i="3"/>
  <c r="K609" i="3"/>
  <c r="N563" i="3"/>
  <c r="AB584" i="3"/>
  <c r="Q640" i="3"/>
  <c r="AA599" i="3"/>
  <c r="P606" i="3"/>
  <c r="E612" i="3"/>
  <c r="I585" i="3"/>
  <c r="I667" i="3"/>
  <c r="AF640" i="3"/>
  <c r="AA586" i="3"/>
  <c r="AE592" i="3"/>
  <c r="O627" i="3"/>
  <c r="AC571" i="3"/>
  <c r="N675" i="3"/>
  <c r="F629" i="3"/>
  <c r="F574" i="3"/>
  <c r="AC580" i="3"/>
  <c r="F608" i="3"/>
  <c r="AD635" i="3"/>
  <c r="AE609" i="3"/>
  <c r="F615" i="3"/>
  <c r="I623" i="3"/>
  <c r="AA594" i="3"/>
  <c r="H498" i="3"/>
  <c r="N658" i="3"/>
  <c r="Q615" i="3"/>
  <c r="AF683" i="3"/>
  <c r="AE650" i="3"/>
  <c r="N685" i="3"/>
  <c r="G735" i="3"/>
  <c r="H732" i="3"/>
  <c r="F673" i="3"/>
  <c r="L640" i="3"/>
  <c r="O676" i="3"/>
  <c r="K647" i="3"/>
  <c r="AB621" i="3"/>
  <c r="K628" i="3"/>
  <c r="P572" i="3"/>
  <c r="AF607" i="3"/>
  <c r="AF549" i="3"/>
  <c r="AF641" i="3"/>
  <c r="G593" i="3"/>
  <c r="AE600" i="3"/>
  <c r="N616" i="3"/>
  <c r="AC573" i="3"/>
  <c r="L619" i="3"/>
  <c r="O626" i="3"/>
  <c r="AD680" i="3"/>
  <c r="AF605" i="3"/>
  <c r="H546" i="3"/>
  <c r="AE573" i="3"/>
  <c r="AE580" i="3"/>
  <c r="I587" i="3"/>
  <c r="Q622" i="3"/>
  <c r="H626" i="3"/>
  <c r="E676" i="3"/>
  <c r="E623" i="3"/>
  <c r="AD629" i="3"/>
  <c r="P583" i="3"/>
  <c r="Q604" i="3"/>
  <c r="G682" i="3"/>
  <c r="E573" i="3"/>
  <c r="K581" i="3"/>
  <c r="G587" i="3"/>
  <c r="AA615" i="3"/>
  <c r="E627" i="3"/>
  <c r="AF601" i="3"/>
  <c r="G607" i="3"/>
  <c r="AB614" i="3"/>
  <c r="G586" i="3"/>
  <c r="I524" i="3"/>
  <c r="AB673" i="3"/>
  <c r="N620" i="3"/>
  <c r="AC626" i="3"/>
  <c r="K580" i="3"/>
  <c r="H601" i="3"/>
  <c r="AF642" i="3"/>
  <c r="AD601" i="3"/>
  <c r="AA608" i="3"/>
  <c r="O614" i="3"/>
  <c r="K587" i="3"/>
  <c r="AA669" i="3"/>
  <c r="AB641" i="3"/>
  <c r="L588" i="3"/>
  <c r="Q594" i="3"/>
  <c r="L629" i="3"/>
  <c r="AE582" i="3"/>
  <c r="AA693" i="3"/>
  <c r="AF584" i="3"/>
  <c r="P591" i="3"/>
  <c r="E597" i="3"/>
  <c r="AF626" i="3"/>
  <c r="I652" i="3"/>
  <c r="K626" i="3"/>
  <c r="K669" i="3"/>
  <c r="I577" i="3"/>
  <c r="AB611" i="3"/>
  <c r="AA555" i="3"/>
  <c r="AA660" i="3"/>
  <c r="L613" i="3"/>
  <c r="AB620" i="3"/>
  <c r="I629" i="3"/>
  <c r="N593" i="3"/>
  <c r="AA700" i="3"/>
  <c r="O594" i="3"/>
  <c r="O600" i="3"/>
  <c r="H608" i="3"/>
  <c r="K579" i="3"/>
  <c r="K499" i="3"/>
  <c r="N643" i="3"/>
  <c r="K599" i="3"/>
  <c r="E720" i="3"/>
  <c r="AF717" i="3"/>
  <c r="AB658" i="3"/>
  <c r="E695" i="3"/>
  <c r="H661" i="3"/>
  <c r="AD632" i="3"/>
  <c r="AC606" i="3"/>
  <c r="H613" i="3"/>
  <c r="AD620" i="3"/>
  <c r="K591" i="3"/>
  <c r="N533" i="3"/>
  <c r="AD695" i="3"/>
  <c r="G578" i="3"/>
  <c r="N585" i="3"/>
  <c r="N601" i="3"/>
  <c r="L621" i="3"/>
  <c r="N604" i="3"/>
  <c r="O611" i="3"/>
  <c r="AB618" i="3"/>
  <c r="E590" i="3"/>
  <c r="N503" i="3"/>
  <c r="L620" i="3"/>
  <c r="L628" i="3"/>
  <c r="AC695" i="3"/>
  <c r="AA606" i="3"/>
  <c r="P689" i="3"/>
  <c r="N661" i="3"/>
  <c r="P608" i="3"/>
  <c r="F613" i="3"/>
  <c r="I568" i="3"/>
  <c r="AE588" i="3"/>
  <c r="AB667" i="3"/>
  <c r="O619" i="3"/>
  <c r="AE627" i="3"/>
  <c r="AE572" i="3"/>
  <c r="L600" i="3"/>
  <c r="I689" i="3"/>
  <c r="K586" i="3"/>
  <c r="AB592" i="3"/>
  <c r="AC599" i="3"/>
  <c r="I691" i="3"/>
  <c r="AA686" i="3"/>
  <c r="AD658" i="3"/>
  <c r="AA605" i="3"/>
  <c r="AC611" i="3"/>
  <c r="AC565" i="3"/>
  <c r="AF586" i="3"/>
  <c r="G695" i="3"/>
  <c r="Q586" i="3"/>
  <c r="AC593" i="3"/>
  <c r="AE599" i="3"/>
  <c r="AA628" i="3"/>
  <c r="G654" i="3"/>
  <c r="Q629" i="3"/>
  <c r="K719" i="3"/>
  <c r="AB579" i="3"/>
  <c r="AE613" i="3"/>
  <c r="AE557" i="3"/>
  <c r="L677" i="3"/>
  <c r="I631" i="3"/>
  <c r="G576" i="3"/>
  <c r="AD582" i="3"/>
  <c r="AE610" i="3"/>
  <c r="AC637" i="3"/>
  <c r="I611" i="3"/>
  <c r="L617" i="3"/>
  <c r="G625" i="3"/>
  <c r="F596" i="3"/>
  <c r="AC528" i="3"/>
  <c r="F645" i="3"/>
  <c r="H598" i="3"/>
  <c r="G605" i="3"/>
  <c r="H621" i="3"/>
  <c r="F578" i="3"/>
  <c r="I682" i="3"/>
  <c r="I579" i="3"/>
  <c r="K585" i="3"/>
  <c r="Q593" i="3"/>
  <c r="O628" i="3"/>
  <c r="AB646" i="3"/>
  <c r="F699" i="3"/>
  <c r="N617" i="3"/>
  <c r="AA689" i="3"/>
  <c r="G655" i="3"/>
  <c r="K705" i="3"/>
  <c r="AF732" i="3"/>
  <c r="AB643" i="3"/>
  <c r="AF680" i="3"/>
  <c r="O646" i="3"/>
  <c r="P695" i="3"/>
  <c r="AB591" i="3"/>
  <c r="AE598" i="3"/>
  <c r="AD605" i="3"/>
  <c r="F576" i="3"/>
  <c r="AF629" i="3"/>
  <c r="AB679" i="3"/>
  <c r="AE626" i="3"/>
  <c r="I651" i="3"/>
  <c r="L586" i="3"/>
  <c r="AB606" i="3"/>
  <c r="L589" i="3"/>
  <c r="Q596" i="3"/>
  <c r="AE603" i="3"/>
  <c r="AF575" i="3"/>
  <c r="E646" i="3"/>
  <c r="N605" i="3"/>
  <c r="O613" i="3"/>
  <c r="G619" i="3"/>
  <c r="O591" i="3"/>
  <c r="Q674" i="3"/>
  <c r="F646" i="3"/>
  <c r="I593" i="3"/>
  <c r="O598" i="3"/>
  <c r="AB676" i="3"/>
  <c r="AA573" i="3"/>
  <c r="AB652" i="3"/>
  <c r="F604" i="3"/>
  <c r="AB612" i="3"/>
  <c r="G628" i="3"/>
  <c r="E585" i="3"/>
  <c r="AF674" i="3"/>
  <c r="H672" i="3"/>
  <c r="P577" i="3"/>
  <c r="N584" i="3"/>
  <c r="H619" i="3"/>
  <c r="E671" i="3"/>
  <c r="O643" i="3"/>
  <c r="AE590" i="3"/>
  <c r="AF596" i="3"/>
  <c r="K632" i="3"/>
  <c r="K612" i="3"/>
  <c r="AA679" i="3"/>
  <c r="H656" i="3"/>
  <c r="AA578" i="3"/>
  <c r="P584" i="3"/>
  <c r="AA612" i="3"/>
  <c r="AE639" i="3"/>
  <c r="K613" i="3"/>
  <c r="AB619" i="3"/>
  <c r="G627" i="3"/>
  <c r="P598" i="3"/>
  <c r="N537" i="3"/>
  <c r="N662" i="3"/>
  <c r="AF615" i="3"/>
  <c r="G622" i="3"/>
  <c r="O633" i="3"/>
  <c r="AB595" i="3"/>
  <c r="E718" i="3"/>
  <c r="G596" i="3"/>
  <c r="AE602" i="3"/>
  <c r="Q610" i="3"/>
  <c r="AC581" i="3"/>
  <c r="AF530" i="3"/>
  <c r="Q717" i="3"/>
  <c r="AF583" i="3"/>
  <c r="I590" i="3"/>
  <c r="AF606" i="3"/>
  <c r="AF627" i="3"/>
  <c r="AC667" i="3"/>
  <c r="N626" i="3"/>
  <c r="G683" i="3"/>
  <c r="AB578" i="3"/>
  <c r="O612" i="3"/>
  <c r="AA631" i="3"/>
  <c r="K682" i="3"/>
  <c r="O602" i="3"/>
  <c r="K637" i="3"/>
  <c r="G674" i="3"/>
  <c r="G640" i="3"/>
  <c r="AE730" i="3"/>
  <c r="AD717" i="3"/>
  <c r="O699" i="3"/>
  <c r="F665" i="3"/>
  <c r="AD722" i="3"/>
  <c r="O679" i="3"/>
  <c r="AD576" i="3"/>
  <c r="Q583" i="3"/>
  <c r="L590" i="3"/>
  <c r="AF625" i="3"/>
  <c r="L692" i="3"/>
  <c r="AB664" i="3"/>
  <c r="N611" i="3"/>
  <c r="AC616" i="3"/>
  <c r="N571" i="3"/>
  <c r="AC591" i="3"/>
  <c r="AC574" i="3"/>
  <c r="H581" i="3"/>
  <c r="O588" i="3"/>
  <c r="AE622" i="3"/>
  <c r="AE717" i="3"/>
  <c r="AC590" i="3"/>
  <c r="Q598" i="3"/>
  <c r="AA604" i="3"/>
  <c r="AC659" i="3"/>
  <c r="AA659" i="3"/>
  <c r="Q673" i="3"/>
  <c r="N578" i="3"/>
  <c r="AC583" i="3"/>
  <c r="AE618" i="3"/>
  <c r="N562" i="3"/>
  <c r="AE637" i="3"/>
  <c r="O589" i="3"/>
  <c r="AF597" i="3"/>
  <c r="L612" i="3"/>
  <c r="F674" i="3"/>
  <c r="K658" i="3"/>
  <c r="Q618" i="3"/>
  <c r="O625" i="3"/>
  <c r="AA649" i="3"/>
  <c r="AF604" i="3"/>
  <c r="O656" i="3"/>
  <c r="L631" i="3"/>
  <c r="P575" i="3"/>
  <c r="AB580" i="3"/>
  <c r="I615" i="3"/>
  <c r="K559" i="3"/>
  <c r="I664" i="3"/>
  <c r="Q617" i="3"/>
  <c r="G624" i="3"/>
  <c r="K663" i="3"/>
  <c r="P597" i="3"/>
  <c r="F624" i="3"/>
  <c r="E598" i="3"/>
  <c r="K604" i="3"/>
  <c r="AA611" i="3"/>
  <c r="G583" i="3"/>
  <c r="L560" i="3"/>
  <c r="AC647" i="3"/>
  <c r="AF600" i="3"/>
  <c r="F607" i="3"/>
  <c r="F623" i="3"/>
  <c r="O580" i="3"/>
  <c r="N684" i="3"/>
  <c r="E581" i="3"/>
  <c r="AD587" i="3"/>
  <c r="AF595" i="3"/>
  <c r="G630" i="3"/>
  <c r="AC633" i="3"/>
  <c r="O684" i="3"/>
  <c r="H640" i="3"/>
  <c r="E575" i="3"/>
  <c r="F591" i="3"/>
  <c r="P611" i="3"/>
  <c r="AA652" i="3"/>
  <c r="G611" i="3"/>
  <c r="F618" i="3"/>
  <c r="AC625" i="3"/>
  <c r="N597" i="3"/>
  <c r="AB695" i="3"/>
  <c r="O667" i="3"/>
  <c r="AB587" i="3"/>
  <c r="L659" i="3"/>
  <c r="AA695" i="3"/>
  <c r="P715" i="3"/>
  <c r="Q702" i="3"/>
  <c r="E682" i="3"/>
  <c r="Q650" i="3"/>
  <c r="K684" i="3"/>
  <c r="P664" i="3"/>
  <c r="AD623" i="3"/>
  <c r="K638" i="3"/>
  <c r="AD575" i="3"/>
  <c r="AB609" i="3"/>
  <c r="AE676" i="3"/>
  <c r="G649" i="3"/>
  <c r="N596" i="3"/>
  <c r="AA601" i="3"/>
  <c r="K556" i="3"/>
  <c r="AC576" i="3"/>
  <c r="AC621" i="3"/>
  <c r="AB629" i="3"/>
  <c r="AD573" i="3"/>
  <c r="AA607" i="3"/>
  <c r="AA684" i="3"/>
  <c r="AC575" i="3"/>
  <c r="AA582" i="3"/>
  <c r="AB589" i="3"/>
  <c r="I617" i="3"/>
  <c r="AF644" i="3"/>
  <c r="AF618" i="3"/>
  <c r="N624" i="3"/>
  <c r="P650" i="3"/>
  <c r="G603" i="3"/>
  <c r="G544" i="3"/>
  <c r="N691" i="3"/>
  <c r="L574" i="3"/>
  <c r="L581" i="3"/>
  <c r="K597" i="3"/>
  <c r="H618" i="3"/>
  <c r="L643" i="3"/>
  <c r="N602" i="3"/>
  <c r="G610" i="3"/>
  <c r="AE616" i="3"/>
  <c r="AD589" i="3"/>
  <c r="H641" i="3"/>
  <c r="AD615" i="3"/>
  <c r="E621" i="3"/>
  <c r="AE629" i="3"/>
  <c r="G600" i="3"/>
  <c r="P540" i="3"/>
  <c r="P649" i="3"/>
  <c r="E601" i="3"/>
  <c r="I609" i="3"/>
  <c r="Q625" i="3"/>
  <c r="G582" i="3"/>
  <c r="G686" i="3"/>
  <c r="F583" i="3"/>
  <c r="P589" i="3"/>
  <c r="AA596" i="3"/>
  <c r="AC645" i="3"/>
  <c r="AB650" i="3"/>
  <c r="L632" i="3"/>
  <c r="Q585" i="3"/>
  <c r="AD592" i="3"/>
  <c r="AF608" i="3"/>
  <c r="E629" i="3"/>
  <c r="AB669" i="3"/>
  <c r="H629" i="3"/>
  <c r="AC572" i="3"/>
  <c r="AD579" i="3"/>
  <c r="P614" i="3"/>
  <c r="Q698" i="3"/>
  <c r="H669" i="3"/>
  <c r="Q616" i="3"/>
  <c r="P621" i="3"/>
  <c r="AF576" i="3"/>
  <c r="I596" i="3"/>
  <c r="AD637" i="3"/>
  <c r="K596" i="3"/>
  <c r="AC603" i="3"/>
  <c r="AF610" i="3"/>
  <c r="I582" i="3"/>
  <c r="L679" i="3"/>
  <c r="AC652" i="3"/>
  <c r="H624" i="3"/>
  <c r="I644" i="3"/>
  <c r="K679" i="3"/>
  <c r="P700" i="3"/>
  <c r="H730" i="3"/>
  <c r="AF667" i="3"/>
  <c r="E634" i="3"/>
  <c r="G669" i="3"/>
  <c r="AE649" i="3"/>
  <c r="K608" i="3"/>
  <c r="N615" i="3"/>
  <c r="AB622" i="3"/>
  <c r="AB594" i="3"/>
  <c r="AB661" i="3"/>
  <c r="I634" i="3"/>
  <c r="Q581" i="3"/>
  <c r="O586" i="3"/>
  <c r="AF621" i="3"/>
  <c r="AA565" i="3"/>
  <c r="AD606" i="3"/>
  <c r="Q614" i="3"/>
  <c r="P620" i="3"/>
  <c r="E592" i="3"/>
  <c r="AC669" i="3"/>
  <c r="O621" i="3"/>
  <c r="AC629" i="3"/>
  <c r="AD574" i="3"/>
  <c r="H602" i="3"/>
  <c r="F628" i="3"/>
  <c r="Q603" i="3"/>
  <c r="G609" i="3"/>
  <c r="AD616" i="3"/>
  <c r="H588" i="3"/>
  <c r="AB554" i="3"/>
  <c r="K675" i="3"/>
  <c r="E622" i="3"/>
  <c r="AE628" i="3"/>
  <c r="F582" i="3"/>
  <c r="AF603" i="3"/>
  <c r="N697" i="3"/>
  <c r="N587" i="3"/>
  <c r="H595" i="3"/>
  <c r="G601" i="3"/>
  <c r="AC630" i="3"/>
  <c r="Q626" i="3"/>
  <c r="F600" i="3"/>
  <c r="F606" i="3"/>
  <c r="AA613" i="3"/>
  <c r="G585" i="3"/>
  <c r="F509" i="3"/>
  <c r="P634" i="3"/>
  <c r="E586" i="3"/>
  <c r="H594" i="3"/>
  <c r="L609" i="3"/>
  <c r="K631" i="3"/>
  <c r="H671" i="3"/>
  <c r="P631" i="3"/>
  <c r="O574" i="3"/>
  <c r="N581" i="3"/>
  <c r="G616" i="3"/>
  <c r="AC635" i="3"/>
  <c r="AC686" i="3"/>
  <c r="I670" i="3"/>
  <c r="K577" i="3"/>
  <c r="O592" i="3"/>
  <c r="G613" i="3"/>
  <c r="AB654" i="3"/>
  <c r="E613" i="3"/>
  <c r="AC620" i="3"/>
  <c r="I627" i="3"/>
  <c r="P599" i="3"/>
  <c r="AE681" i="3"/>
  <c r="H654" i="3"/>
  <c r="AA600" i="3"/>
  <c r="G606" i="3"/>
  <c r="AA560" i="3"/>
  <c r="I581" i="3"/>
  <c r="K690" i="3"/>
  <c r="G581" i="3"/>
  <c r="P588" i="3"/>
  <c r="L594" i="3"/>
  <c r="AD622" i="3"/>
  <c r="AD664" i="3"/>
  <c r="H637" i="3"/>
  <c r="Q609" i="3"/>
  <c r="I710" i="3"/>
  <c r="AC664" i="3"/>
  <c r="AB685" i="3"/>
  <c r="O715" i="3"/>
  <c r="AD652" i="3"/>
  <c r="AA688" i="3"/>
  <c r="AA654" i="3"/>
  <c r="AC634" i="3"/>
  <c r="P593" i="3"/>
  <c r="AC600" i="3"/>
  <c r="H607" i="3"/>
  <c r="L579" i="3"/>
  <c r="AC646" i="3"/>
  <c r="E620" i="3"/>
  <c r="AC627" i="3"/>
  <c r="AC696" i="3"/>
  <c r="O606" i="3"/>
  <c r="Q548" i="3"/>
  <c r="AE591" i="3"/>
  <c r="K598" i="3"/>
  <c r="AB605" i="3"/>
  <c r="AF675" i="3"/>
  <c r="AF654" i="3"/>
  <c r="AE606" i="3"/>
  <c r="N613" i="3"/>
  <c r="P630" i="3"/>
  <c r="H587" i="3"/>
  <c r="G691" i="3"/>
  <c r="O587" i="3"/>
  <c r="I594" i="3"/>
  <c r="P601" i="3"/>
  <c r="AF573" i="3"/>
  <c r="P688" i="3"/>
  <c r="AB660" i="3"/>
  <c r="P607" i="3"/>
  <c r="AE612" i="3"/>
  <c r="G567" i="3"/>
  <c r="Q588" i="3"/>
  <c r="G681" i="3"/>
  <c r="P686" i="3"/>
  <c r="H580" i="3"/>
  <c r="P586" i="3"/>
  <c r="G614" i="3"/>
  <c r="G688" i="3"/>
  <c r="AF585" i="3"/>
  <c r="L591" i="3"/>
  <c r="AA598" i="3"/>
  <c r="AA675" i="3"/>
  <c r="G637" i="3"/>
  <c r="E688" i="3"/>
  <c r="E734" i="3"/>
  <c r="Q579" i="3"/>
  <c r="N594" i="3"/>
  <c r="AC615" i="3"/>
  <c r="Q656" i="3"/>
  <c r="H615" i="3"/>
  <c r="P622" i="3"/>
  <c r="P629" i="3"/>
  <c r="AB601" i="3"/>
  <c r="L708" i="3"/>
  <c r="Q671" i="3"/>
  <c r="E617" i="3"/>
  <c r="N623" i="3"/>
  <c r="E577" i="3"/>
  <c r="L598" i="3"/>
  <c r="H639" i="3"/>
  <c r="AD598" i="3"/>
  <c r="I605" i="3"/>
  <c r="E611" i="3"/>
  <c r="AE584" i="3"/>
  <c r="P666" i="3"/>
  <c r="N639" i="3"/>
  <c r="AD585" i="3"/>
  <c r="N591" i="3"/>
  <c r="F626" i="3"/>
  <c r="AA570" i="3"/>
  <c r="K674" i="3"/>
  <c r="N627" i="3"/>
  <c r="H700" i="3"/>
  <c r="AC579" i="3"/>
  <c r="AE607" i="3"/>
  <c r="F649" i="3"/>
  <c r="AC623" i="3"/>
  <c r="AD581" i="3"/>
  <c r="AD683" i="3"/>
  <c r="AA648" i="3"/>
  <c r="K726" i="3"/>
  <c r="Q700" i="3"/>
  <c r="Q637" i="3"/>
  <c r="AE673" i="3"/>
  <c r="P639" i="3"/>
  <c r="G687" i="3"/>
  <c r="I578" i="3"/>
  <c r="L585" i="3"/>
  <c r="Q592" i="3"/>
  <c r="AF620" i="3"/>
  <c r="E631" i="3"/>
  <c r="L605" i="3"/>
  <c r="Q612" i="3"/>
  <c r="I619" i="3"/>
  <c r="AF591" i="3"/>
  <c r="AB518" i="3"/>
  <c r="AE576" i="3"/>
  <c r="O583" i="3"/>
  <c r="N590" i="3"/>
  <c r="L618" i="3"/>
  <c r="Q639" i="3"/>
  <c r="AD591" i="3"/>
  <c r="N598" i="3"/>
  <c r="E614" i="3"/>
  <c r="AD572" i="3"/>
  <c r="L675" i="3"/>
  <c r="F572" i="3"/>
  <c r="AA579" i="3"/>
  <c r="AC586" i="3"/>
  <c r="K621" i="3"/>
  <c r="H673" i="3"/>
  <c r="K645" i="3"/>
  <c r="G592" i="3"/>
  <c r="AC597" i="3"/>
  <c r="AD661" i="3"/>
  <c r="L572" i="3"/>
  <c r="AA666" i="3"/>
  <c r="N618" i="3"/>
  <c r="AB626" i="3"/>
  <c r="P694" i="3"/>
  <c r="G599" i="3"/>
  <c r="N673" i="3"/>
  <c r="Q657" i="3"/>
  <c r="I576" i="3"/>
  <c r="AD583" i="3"/>
  <c r="G618" i="3"/>
  <c r="K735" i="3"/>
  <c r="F672" i="3"/>
  <c r="AA619" i="3"/>
  <c r="P625" i="3"/>
  <c r="F579" i="3"/>
  <c r="E600" i="3"/>
  <c r="F641" i="3"/>
  <c r="H600" i="3"/>
  <c r="I607" i="3"/>
  <c r="AB613" i="3"/>
  <c r="F586" i="3"/>
  <c r="P683" i="3"/>
  <c r="AF656" i="3"/>
  <c r="AD602" i="3"/>
  <c r="AB608" i="3"/>
  <c r="K562" i="3"/>
  <c r="K583" i="3"/>
  <c r="O692" i="3"/>
  <c r="H583" i="3"/>
  <c r="P590" i="3"/>
  <c r="AC596" i="3"/>
  <c r="O624" i="3"/>
  <c r="P651" i="3"/>
  <c r="E625" i="3"/>
  <c r="I654" i="3"/>
  <c r="AA576" i="3"/>
  <c r="AD610" i="3"/>
  <c r="O554" i="3"/>
  <c r="K659" i="3"/>
  <c r="G612" i="3"/>
  <c r="AE619" i="3"/>
  <c r="I628" i="3"/>
  <c r="F592" i="3"/>
  <c r="AA634" i="3"/>
  <c r="O608" i="3"/>
  <c r="E678" i="3"/>
  <c r="AE631" i="3"/>
  <c r="AE668" i="3"/>
  <c r="AF676" i="3"/>
  <c r="N711" i="3"/>
  <c r="I724" i="3"/>
  <c r="AF691" i="3"/>
  <c r="O658" i="3"/>
  <c r="O694" i="3"/>
  <c r="E672" i="3"/>
  <c r="K624" i="3"/>
  <c r="G652" i="3"/>
  <c r="Q577" i="3"/>
  <c r="Q605" i="3"/>
  <c r="AE694" i="3"/>
  <c r="AB590" i="3"/>
  <c r="H597" i="3"/>
  <c r="AC604" i="3"/>
  <c r="AE575" i="3"/>
  <c r="K670" i="3"/>
  <c r="O622" i="3"/>
  <c r="Q631" i="3"/>
  <c r="F575" i="3"/>
  <c r="H603" i="3"/>
  <c r="AC693" i="3"/>
  <c r="N576" i="3"/>
  <c r="AB583" i="3"/>
  <c r="E599" i="3"/>
  <c r="Q620" i="3"/>
  <c r="O660" i="3"/>
  <c r="N619" i="3"/>
  <c r="AD627" i="3"/>
  <c r="N679" i="3"/>
  <c r="Q606" i="3"/>
  <c r="Q658" i="3"/>
  <c r="F658" i="3"/>
  <c r="AA577" i="3"/>
  <c r="AB582" i="3"/>
  <c r="G617" i="3"/>
  <c r="K561" i="3"/>
  <c r="N651" i="3"/>
  <c r="N603" i="3"/>
  <c r="Q611" i="3"/>
  <c r="K627" i="3"/>
  <c r="AA584" i="3"/>
  <c r="AF658" i="3"/>
  <c r="AF617" i="3"/>
  <c r="P624" i="3"/>
  <c r="AB634" i="3"/>
  <c r="K603" i="3"/>
  <c r="I685" i="3"/>
  <c r="AB657" i="3"/>
  <c r="AD604" i="3"/>
  <c r="H610" i="3"/>
  <c r="AC564" i="3"/>
  <c r="H585" i="3"/>
  <c r="I694" i="3"/>
  <c r="F585" i="3"/>
  <c r="AC592" i="3"/>
  <c r="AB598" i="3"/>
  <c r="H627" i="3"/>
  <c r="P668" i="3"/>
  <c r="O640" i="3"/>
  <c r="AC587" i="3"/>
  <c r="H593" i="3"/>
  <c r="AC628" i="3"/>
  <c r="K573" i="3"/>
  <c r="AD676" i="3"/>
  <c r="AF630" i="3"/>
  <c r="I575" i="3"/>
  <c r="O581" i="3"/>
  <c r="AC609" i="3"/>
  <c r="I636" i="3"/>
  <c r="AB610" i="3"/>
  <c r="O616" i="3"/>
  <c r="AE624" i="3"/>
  <c r="AD595" i="3"/>
  <c r="G513" i="3"/>
  <c r="O644" i="3"/>
  <c r="AA597" i="3"/>
  <c r="I604" i="3"/>
  <c r="G620" i="3"/>
  <c r="AB577" i="3"/>
  <c r="K697" i="3"/>
  <c r="AA593" i="3"/>
  <c r="O651" i="3"/>
  <c r="AB686" i="3"/>
  <c r="N653" i="3"/>
  <c r="AC685" i="3"/>
  <c r="AB696" i="3"/>
  <c r="AA709" i="3"/>
  <c r="F675" i="3"/>
  <c r="I643" i="3"/>
  <c r="AB678" i="3"/>
  <c r="AF657" i="3"/>
  <c r="AA609" i="3"/>
  <c r="AB616" i="3"/>
  <c r="E662" i="3"/>
  <c r="K589" i="3"/>
  <c r="L678" i="3"/>
  <c r="AB575" i="3"/>
  <c r="N582" i="3"/>
  <c r="F589" i="3"/>
  <c r="O623" i="3"/>
  <c r="Q655" i="3"/>
  <c r="L607" i="3"/>
  <c r="N614" i="3"/>
  <c r="AE632" i="3"/>
  <c r="AB588" i="3"/>
  <c r="N677" i="3"/>
  <c r="L624" i="3"/>
  <c r="N630" i="3"/>
  <c r="G584" i="3"/>
  <c r="L604" i="3"/>
  <c r="E645" i="3"/>
  <c r="E604" i="3"/>
  <c r="H612" i="3"/>
  <c r="AC618" i="3"/>
  <c r="K590" i="3"/>
  <c r="F643" i="3"/>
  <c r="H617" i="3"/>
  <c r="K623" i="3"/>
  <c r="AE635" i="3"/>
  <c r="F602" i="3"/>
  <c r="AA543" i="3"/>
  <c r="N636" i="3"/>
  <c r="K588" i="3"/>
  <c r="O596" i="3"/>
  <c r="K611" i="3"/>
  <c r="AF659" i="3"/>
  <c r="AD642" i="3"/>
  <c r="Q602" i="3"/>
  <c r="E609" i="3"/>
  <c r="L615" i="3"/>
  <c r="AF588" i="3"/>
  <c r="P670" i="3"/>
  <c r="E642" i="3"/>
  <c r="AA589" i="3"/>
  <c r="Q595" i="3"/>
  <c r="I630" i="3"/>
  <c r="F597" i="3"/>
  <c r="N678" i="3"/>
  <c r="Q641" i="3"/>
  <c r="G577" i="3"/>
  <c r="E583" i="3"/>
  <c r="AE611" i="3"/>
  <c r="E653" i="3"/>
  <c r="Q628" i="3"/>
  <c r="G684" i="3"/>
  <c r="Q578" i="3"/>
  <c r="N612" i="3"/>
  <c r="AD556" i="3"/>
  <c r="L661" i="3"/>
  <c r="H614" i="3"/>
  <c r="F621" i="3"/>
  <c r="F630" i="3"/>
  <c r="AD594" i="3"/>
  <c r="F707" i="3"/>
  <c r="P595" i="3"/>
  <c r="K601" i="3"/>
  <c r="H609" i="3"/>
  <c r="L580" i="3"/>
  <c r="E514" i="3"/>
  <c r="AD706" i="3"/>
  <c r="H582" i="3"/>
  <c r="G589" i="3"/>
  <c r="H605" i="3"/>
  <c r="AE625" i="3"/>
  <c r="P681" i="3"/>
  <c r="F625" i="3"/>
  <c r="AF598" i="3"/>
  <c r="F638" i="3"/>
  <c r="N717" i="3"/>
  <c r="L726" i="3"/>
  <c r="I695" i="3"/>
  <c r="L660" i="3"/>
  <c r="E702" i="3"/>
  <c r="AD663" i="3"/>
  <c r="AC641" i="3"/>
  <c r="P594" i="3"/>
  <c r="O601" i="3"/>
  <c r="P617" i="3"/>
  <c r="AA574" i="3"/>
  <c r="L663" i="3"/>
  <c r="N622" i="3"/>
  <c r="AF631" i="3"/>
  <c r="G574" i="3"/>
  <c r="E608" i="3"/>
  <c r="E640" i="3"/>
  <c r="I592" i="3"/>
  <c r="O599" i="3"/>
  <c r="G615" i="3"/>
  <c r="Q573" i="3"/>
  <c r="O662" i="3"/>
  <c r="P609" i="3"/>
  <c r="AA614" i="3"/>
  <c r="G569" i="3"/>
  <c r="AE589" i="3"/>
  <c r="AB706" i="3"/>
  <c r="N589" i="3"/>
  <c r="AB597" i="3"/>
  <c r="P603" i="3"/>
  <c r="K644" i="3"/>
  <c r="AF628" i="3"/>
  <c r="L602" i="3"/>
  <c r="G608" i="3"/>
  <c r="K615" i="3"/>
  <c r="F587" i="3"/>
  <c r="P539" i="3"/>
  <c r="F690" i="3"/>
  <c r="F573" i="3"/>
  <c r="AF581" i="3"/>
  <c r="E596" i="3"/>
  <c r="AD617" i="3"/>
  <c r="P696" i="3"/>
  <c r="N586" i="3"/>
  <c r="G594" i="3"/>
  <c r="N600" i="3"/>
  <c r="N629" i="3"/>
  <c r="E655" i="3"/>
  <c r="K630" i="3"/>
  <c r="N574" i="3"/>
  <c r="AF580" i="3"/>
  <c r="F614" i="3"/>
  <c r="AE558" i="3"/>
  <c r="AA663" i="3"/>
  <c r="L616" i="3"/>
  <c r="P623" i="3"/>
  <c r="N648" i="3"/>
  <c r="P596" i="3"/>
  <c r="N638" i="3"/>
  <c r="P612" i="3"/>
  <c r="E618" i="3"/>
  <c r="P626" i="3"/>
  <c r="L597" i="3"/>
  <c r="AB535" i="3"/>
  <c r="K646" i="3"/>
  <c r="H599" i="3"/>
  <c r="I606" i="3"/>
  <c r="AF622" i="3"/>
  <c r="AE579" i="3"/>
  <c r="I683" i="3"/>
  <c r="P580" i="3"/>
  <c r="AB586" i="3"/>
  <c r="F594" i="3"/>
  <c r="K629" i="3"/>
  <c r="AC632" i="3"/>
  <c r="L683" i="3"/>
  <c r="AB631" i="3"/>
  <c r="P574" i="3"/>
  <c r="AF590" i="3"/>
  <c r="O610" i="3"/>
  <c r="G666" i="3"/>
  <c r="AC610" i="3"/>
  <c r="AD603" i="3"/>
  <c r="AD656" i="3"/>
  <c r="E692" i="3"/>
  <c r="O702" i="3"/>
  <c r="O711" i="3"/>
  <c r="AC679" i="3"/>
  <c r="G645" i="3"/>
  <c r="AA682" i="3"/>
  <c r="O647" i="3"/>
  <c r="F696" i="3"/>
  <c r="N579" i="3"/>
  <c r="AD586" i="3"/>
  <c r="E602" i="3"/>
  <c r="K622" i="3"/>
  <c r="AC648" i="3"/>
  <c r="K607" i="3"/>
  <c r="L614" i="3"/>
  <c r="G621" i="3"/>
  <c r="L593" i="3"/>
  <c r="AC694" i="3"/>
  <c r="N577" i="3"/>
  <c r="L584" i="3"/>
  <c r="I600" i="3"/>
  <c r="K620" i="3"/>
  <c r="P647" i="3"/>
  <c r="E594" i="3"/>
  <c r="AB599" i="3"/>
  <c r="P692" i="3"/>
  <c r="AB574" i="3"/>
  <c r="N683" i="3"/>
  <c r="K574" i="3"/>
  <c r="Q582" i="3"/>
  <c r="AC588" i="3"/>
  <c r="E616" i="3"/>
  <c r="G690" i="3"/>
  <c r="Q587" i="3"/>
  <c r="AE593" i="3"/>
  <c r="K600" i="3"/>
  <c r="H572" i="3"/>
  <c r="E624" i="3"/>
  <c r="AD674" i="3"/>
  <c r="AA621" i="3"/>
  <c r="P627" i="3"/>
  <c r="AB581" i="3"/>
  <c r="AF602" i="3"/>
  <c r="P680" i="3"/>
  <c r="O671" i="3"/>
  <c r="H579" i="3"/>
  <c r="AC585" i="3"/>
  <c r="I613" i="3"/>
  <c r="AD640" i="3"/>
  <c r="I614" i="3"/>
  <c r="AA620" i="3"/>
  <c r="AD628" i="3"/>
  <c r="L599" i="3"/>
  <c r="AE538" i="3"/>
  <c r="AD648" i="3"/>
  <c r="Q601" i="3"/>
  <c r="I608" i="3"/>
  <c r="AB624" i="3"/>
  <c r="P581" i="3"/>
  <c r="AE733" i="3"/>
  <c r="O597" i="3"/>
  <c r="O603" i="3"/>
  <c r="AF611" i="3"/>
  <c r="P582" i="3"/>
  <c r="E545" i="3"/>
  <c r="AA732" i="3"/>
  <c r="AC584" i="3"/>
  <c r="G591" i="3"/>
  <c r="O607" i="3"/>
  <c r="H628" i="3"/>
  <c r="I668" i="3"/>
  <c r="F627" i="3"/>
  <c r="AE707" i="3"/>
  <c r="AF579" i="3"/>
  <c r="P613" i="3"/>
  <c r="O696" i="3"/>
  <c r="E668" i="3"/>
  <c r="AE615" i="3"/>
  <c r="AE620" i="3"/>
  <c r="Q575" i="3"/>
  <c r="AE595" i="3"/>
  <c r="G651" i="3"/>
  <c r="F595" i="3"/>
  <c r="H558" i="3"/>
  <c r="AA641" i="3"/>
  <c r="H677" i="3"/>
  <c r="E727" i="3"/>
  <c r="L725" i="3"/>
  <c r="G664" i="3"/>
  <c r="AB630" i="3"/>
  <c r="AE667" i="3"/>
  <c r="O675" i="3"/>
  <c r="G680" i="3"/>
  <c r="AB627" i="3"/>
  <c r="I666" i="3"/>
  <c r="L587" i="3"/>
  <c r="AD607" i="3"/>
  <c r="AA633" i="3"/>
  <c r="P592" i="3"/>
  <c r="F599" i="3"/>
  <c r="L606" i="3"/>
  <c r="I690" i="3"/>
  <c r="O678" i="3"/>
  <c r="L625" i="3"/>
  <c r="G636" i="3"/>
  <c r="P585" i="3"/>
  <c r="E605" i="3"/>
  <c r="I688" i="3"/>
  <c r="O579" i="3"/>
  <c r="K584" i="3"/>
  <c r="AC619" i="3"/>
  <c r="O563" i="3"/>
  <c r="G668" i="3"/>
  <c r="F620" i="3"/>
  <c r="N628" i="3"/>
  <c r="AB573" i="3"/>
  <c r="AC601" i="3"/>
  <c r="L674" i="3"/>
  <c r="AC687" i="3"/>
  <c r="O578" i="3"/>
  <c r="AB585" i="3"/>
  <c r="H620" i="3"/>
  <c r="AB687" i="3"/>
  <c r="AD659" i="3"/>
  <c r="E606" i="3"/>
  <c r="AF612" i="3"/>
  <c r="P566" i="3"/>
  <c r="AF587" i="3"/>
  <c r="G665" i="3"/>
  <c r="F617" i="3"/>
  <c r="AA625" i="3"/>
  <c r="F678" i="3"/>
  <c r="I598" i="3"/>
  <c r="H625" i="3"/>
  <c r="I599" i="3"/>
  <c r="P605" i="3"/>
  <c r="AC612" i="3"/>
  <c r="O584" i="3"/>
  <c r="I625" i="3"/>
  <c r="P633" i="3"/>
  <c r="AE585" i="3"/>
  <c r="AB593" i="3"/>
  <c r="AE608" i="3"/>
  <c r="AE630" i="3"/>
  <c r="AA685" i="3"/>
  <c r="E582" i="3"/>
  <c r="AD588" i="3"/>
  <c r="L595" i="3"/>
  <c r="N632" i="3"/>
  <c r="O634" i="3"/>
  <c r="O685" i="3"/>
  <c r="F655" i="3"/>
  <c r="O576" i="3"/>
  <c r="AF592" i="3"/>
  <c r="AD612" i="3"/>
  <c r="AC653" i="3"/>
  <c r="I612" i="3"/>
  <c r="AD619" i="3"/>
  <c r="I626" i="3"/>
  <c r="G598" i="3"/>
  <c r="AC680" i="3"/>
  <c r="AB653" i="3"/>
  <c r="Q600" i="3"/>
  <c r="F605" i="3"/>
  <c r="AF560" i="3"/>
  <c r="AA580" i="3"/>
  <c r="K636" i="3"/>
  <c r="I580" i="3"/>
  <c r="AC578" i="3"/>
  <c r="AD662" i="3"/>
  <c r="O712" i="3"/>
  <c r="N710" i="3"/>
  <c r="L649" i="3"/>
  <c r="AE685" i="3"/>
  <c r="F652" i="3"/>
  <c r="I693" i="3"/>
  <c r="I665" i="3"/>
  <c r="F612" i="3"/>
  <c r="AC617" i="3"/>
  <c r="K572" i="3"/>
  <c r="K592" i="3"/>
  <c r="I686" i="3"/>
  <c r="AE577" i="3"/>
  <c r="F584" i="3"/>
  <c r="H591" i="3"/>
  <c r="AF619" i="3"/>
  <c r="AB663" i="3"/>
  <c r="I610" i="3"/>
  <c r="E615" i="3"/>
  <c r="I570" i="3"/>
  <c r="AA590" i="3"/>
  <c r="Q619" i="3"/>
  <c r="N625" i="3"/>
  <c r="O665" i="3"/>
  <c r="H604" i="3"/>
  <c r="N545" i="3"/>
  <c r="AA653" i="3"/>
  <c r="O605" i="3"/>
  <c r="AF613" i="3"/>
  <c r="G629" i="3"/>
  <c r="H586" i="3"/>
  <c r="AB659" i="3"/>
  <c r="AA618" i="3"/>
  <c r="AA626" i="3"/>
  <c r="AE664" i="3"/>
  <c r="AE605" i="3"/>
  <c r="G672" i="3"/>
  <c r="AA644" i="3"/>
  <c r="E591" i="3"/>
  <c r="AB596" i="3"/>
  <c r="AD646" i="3"/>
  <c r="Q572" i="3"/>
  <c r="G650" i="3"/>
  <c r="AA602" i="3"/>
  <c r="F610" i="3"/>
  <c r="G626" i="3"/>
  <c r="AE583" i="3"/>
  <c r="P687" i="3"/>
  <c r="H584" i="3"/>
  <c r="F590" i="3"/>
  <c r="AE597" i="3"/>
  <c r="AE660" i="3"/>
  <c r="P636" i="3"/>
  <c r="AE687" i="3"/>
  <c r="G685" i="3"/>
  <c r="H578" i="3"/>
  <c r="F593" i="3"/>
  <c r="AC614" i="3"/>
  <c r="G670" i="3"/>
  <c r="H630" i="3"/>
  <c r="L573" i="3"/>
  <c r="F580" i="3"/>
  <c r="AB615" i="3"/>
  <c r="Q701" i="3"/>
  <c r="AF670" i="3"/>
  <c r="F616" i="3"/>
  <c r="AA622" i="3"/>
  <c r="K576" i="3"/>
  <c r="I597" i="3"/>
  <c r="L638" i="3"/>
  <c r="G597" i="3"/>
  <c r="P604" i="3"/>
  <c r="K610" i="3"/>
  <c r="I583" i="3"/>
  <c r="AE665" i="3"/>
  <c r="H638" i="3"/>
  <c r="AD584" i="3"/>
  <c r="G590" i="3"/>
  <c r="AD625" i="3"/>
  <c r="N569" i="3"/>
  <c r="F689" i="3"/>
  <c r="L630" i="3"/>
  <c r="AD511" i="3"/>
  <c r="AB644" i="3"/>
  <c r="K681" i="3"/>
  <c r="Q647" i="3"/>
  <c r="Q724" i="3"/>
  <c r="AA722" i="3"/>
  <c r="AD634" i="3"/>
  <c r="AB670" i="3"/>
  <c r="AA637" i="3"/>
  <c r="AD677" i="3"/>
  <c r="F650" i="3"/>
  <c r="Q597" i="3"/>
  <c r="AC602" i="3"/>
  <c r="H557" i="3"/>
  <c r="AC577" i="3"/>
  <c r="AE671" i="3"/>
  <c r="AE623" i="3"/>
  <c r="AB637" i="3"/>
  <c r="Q576" i="3"/>
  <c r="AE604" i="3"/>
  <c r="AE648" i="3"/>
  <c r="E595" i="3"/>
  <c r="AD600" i="3"/>
  <c r="F555" i="3"/>
  <c r="AA575" i="3"/>
  <c r="L603" i="3"/>
  <c r="N610" i="3"/>
  <c r="AE617" i="3"/>
  <c r="AF589" i="3"/>
  <c r="AD570" i="3"/>
  <c r="AF638" i="3"/>
  <c r="AD590" i="3"/>
  <c r="AD597" i="3"/>
  <c r="AD613" i="3"/>
  <c r="G689" i="3"/>
  <c r="L644" i="3"/>
  <c r="F603" i="3"/>
  <c r="H611" i="3"/>
  <c r="O617" i="3"/>
  <c r="Q590" i="3"/>
  <c r="H657" i="3"/>
  <c r="AF643" i="3"/>
  <c r="P576" i="3"/>
  <c r="AE581" i="3"/>
  <c r="P616" i="3"/>
  <c r="E560" i="3"/>
  <c r="I635" i="3"/>
  <c r="AA587" i="3"/>
  <c r="K595" i="3"/>
  <c r="L610" i="3"/>
  <c r="K643" i="3"/>
  <c r="Q672" i="3"/>
  <c r="Q642" i="3"/>
  <c r="G575" i="3"/>
  <c r="AC582" i="3"/>
  <c r="AB617" i="3"/>
  <c r="AB720" i="3"/>
  <c r="AF672" i="3"/>
  <c r="AD618" i="3"/>
  <c r="I624" i="3"/>
  <c r="K578" i="3"/>
  <c r="N599" i="3"/>
  <c r="H655" i="3"/>
  <c r="AE614" i="3"/>
  <c r="AD621" i="3"/>
  <c r="P628" i="3"/>
  <c r="AB600" i="3"/>
  <c r="AE682" i="3"/>
  <c r="N655" i="3"/>
  <c r="F601" i="3"/>
  <c r="AC607" i="3"/>
  <c r="AA561" i="3"/>
  <c r="K582" i="3"/>
  <c r="L691" i="3"/>
  <c r="L582" i="3"/>
  <c r="I589" i="3"/>
  <c r="N595" i="3"/>
  <c r="AA623" i="3"/>
  <c r="AC650" i="3"/>
  <c r="AA624" i="3"/>
  <c r="I639" i="3"/>
  <c r="K575" i="3"/>
  <c r="N609" i="3"/>
  <c r="AE553" i="3"/>
  <c r="AD673" i="3"/>
  <c r="Q584" i="3"/>
  <c r="N668" i="3"/>
  <c r="H577" i="3"/>
  <c r="AD611" i="3"/>
  <c r="O630" i="3"/>
  <c r="I681" i="3"/>
  <c r="E628" i="3"/>
  <c r="AD681" i="3"/>
  <c r="AA588" i="3"/>
  <c r="L608" i="3"/>
  <c r="L541" i="3"/>
  <c r="G537" i="3"/>
  <c r="L536" i="3"/>
  <c r="P528" i="3"/>
  <c r="AD525" i="3"/>
  <c r="F534" i="3"/>
  <c r="AE532" i="3"/>
  <c r="AD530" i="3"/>
  <c r="L526" i="3"/>
  <c r="AC522" i="3"/>
  <c r="F546" i="3"/>
  <c r="AB544" i="3"/>
  <c r="E540" i="3"/>
  <c r="AB536" i="3"/>
  <c r="Q472" i="3"/>
  <c r="Q544" i="3"/>
  <c r="AA537" i="3"/>
  <c r="AF538" i="3"/>
  <c r="G531" i="3"/>
  <c r="E517" i="3"/>
  <c r="E552" i="3"/>
  <c r="AB548" i="3"/>
  <c r="AA547" i="3"/>
  <c r="E539" i="3"/>
  <c r="AA536" i="3"/>
  <c r="Q546" i="3"/>
  <c r="L544" i="3"/>
  <c r="Q542" i="3"/>
  <c r="E538" i="3"/>
  <c r="H534" i="3"/>
  <c r="L426" i="3"/>
  <c r="G556" i="3"/>
  <c r="AE549" i="3"/>
  <c r="N550" i="3"/>
  <c r="P543" i="3"/>
  <c r="E529" i="3"/>
  <c r="L549" i="3"/>
  <c r="F545" i="3"/>
  <c r="AC544" i="3"/>
  <c r="AC537" i="3"/>
  <c r="AF534" i="3"/>
  <c r="AC543" i="3"/>
  <c r="E541" i="3"/>
  <c r="H539" i="3"/>
  <c r="F535" i="3"/>
  <c r="L531" i="3"/>
  <c r="O460" i="3"/>
  <c r="AA569" i="3"/>
  <c r="AE562" i="3"/>
  <c r="H563" i="3"/>
  <c r="K555" i="3"/>
  <c r="P541" i="3"/>
  <c r="AA562" i="3"/>
  <c r="K558" i="3"/>
  <c r="AF557" i="3"/>
  <c r="AB549" i="3"/>
  <c r="G546" i="3"/>
  <c r="O504" i="3"/>
  <c r="I506" i="3"/>
  <c r="O499" i="3"/>
  <c r="P500" i="3"/>
  <c r="P600" i="3"/>
  <c r="N480" i="3"/>
  <c r="AF515" i="3"/>
  <c r="AE511" i="3"/>
  <c r="AB509" i="3"/>
  <c r="I502" i="3"/>
  <c r="L569" i="3"/>
  <c r="AB523" i="3"/>
  <c r="P521" i="3"/>
  <c r="I519" i="3"/>
  <c r="G515" i="3"/>
  <c r="K511" i="3"/>
  <c r="H547" i="3"/>
  <c r="AB533" i="3"/>
  <c r="AD596" i="3"/>
  <c r="AA694" i="3"/>
  <c r="E666" i="3"/>
  <c r="Q613" i="3"/>
  <c r="O618" i="3"/>
  <c r="H573" i="3"/>
  <c r="O593" i="3"/>
  <c r="AE526" i="3"/>
  <c r="F522" i="3"/>
  <c r="F521" i="3"/>
  <c r="O513" i="3"/>
  <c r="I510" i="3"/>
  <c r="AD519" i="3"/>
  <c r="O517" i="3"/>
  <c r="AB515" i="3"/>
  <c r="AB511" i="3"/>
  <c r="N507" i="3"/>
  <c r="E531" i="3"/>
  <c r="AB529" i="3"/>
  <c r="E525" i="3"/>
  <c r="AB521" i="3"/>
  <c r="O527" i="3"/>
  <c r="Q529" i="3"/>
  <c r="G522" i="3"/>
  <c r="E523" i="3"/>
  <c r="AE516" i="3"/>
  <c r="Q502" i="3"/>
  <c r="L537" i="3"/>
  <c r="AE533" i="3"/>
  <c r="P532" i="3"/>
  <c r="O524" i="3"/>
  <c r="AC521" i="3"/>
  <c r="N531" i="3"/>
  <c r="AF529" i="3"/>
  <c r="AD526" i="3"/>
  <c r="Q523" i="3"/>
  <c r="AA519" i="3"/>
  <c r="AB539" i="3"/>
  <c r="F541" i="3"/>
  <c r="I534" i="3"/>
  <c r="AE535" i="3"/>
  <c r="G528" i="3"/>
  <c r="AC514" i="3"/>
  <c r="K534" i="3"/>
  <c r="AA530" i="3"/>
  <c r="AC529" i="3"/>
  <c r="Q522" i="3"/>
  <c r="Q519" i="3"/>
  <c r="N528" i="3"/>
  <c r="H526" i="3"/>
  <c r="AF524" i="3"/>
  <c r="H520" i="3"/>
  <c r="Q516" i="3"/>
  <c r="AC551" i="3"/>
  <c r="N553" i="3"/>
  <c r="L546" i="3"/>
  <c r="AB547" i="3"/>
  <c r="L540" i="3"/>
  <c r="E526" i="3"/>
  <c r="AF547" i="3"/>
  <c r="AE543" i="3"/>
  <c r="N541" i="3"/>
  <c r="AE534" i="3"/>
  <c r="I531" i="3"/>
  <c r="AD571" i="3"/>
  <c r="P569" i="3"/>
  <c r="AD567" i="3"/>
  <c r="Q563" i="3"/>
  <c r="AB558" i="3"/>
  <c r="AD463" i="3"/>
  <c r="F499" i="3"/>
  <c r="Q607" i="3"/>
  <c r="F619" i="3"/>
  <c r="AE568" i="3"/>
  <c r="E553" i="3"/>
  <c r="AD508" i="3"/>
  <c r="G506" i="3"/>
  <c r="G504" i="3"/>
  <c r="I500" i="3"/>
  <c r="AD599" i="3"/>
  <c r="L532" i="3"/>
  <c r="AD518" i="3"/>
  <c r="E507" i="3"/>
  <c r="L506" i="3"/>
  <c r="P498" i="3"/>
  <c r="O565" i="3"/>
  <c r="AA504" i="3"/>
  <c r="AE502" i="3"/>
  <c r="AE500" i="3"/>
  <c r="E587" i="3"/>
  <c r="N570" i="3"/>
  <c r="AC516" i="3"/>
  <c r="AA514" i="3"/>
  <c r="K510" i="3"/>
  <c r="AE506" i="3"/>
  <c r="G512" i="3"/>
  <c r="AF514" i="3"/>
  <c r="AE507" i="3"/>
  <c r="Q508" i="3"/>
  <c r="O501" i="3"/>
  <c r="AC488" i="3"/>
  <c r="AB522" i="3"/>
  <c r="E518" i="3"/>
  <c r="I517" i="3"/>
  <c r="O509" i="3"/>
  <c r="E506" i="3"/>
  <c r="AF516" i="3"/>
  <c r="AE513" i="3"/>
  <c r="N511" i="3"/>
  <c r="F507" i="3"/>
  <c r="Q504" i="3"/>
  <c r="AD524" i="3"/>
  <c r="G526" i="3"/>
  <c r="G519" i="3"/>
  <c r="AD520" i="3"/>
  <c r="P513" i="3"/>
  <c r="AE499" i="3"/>
  <c r="F519" i="3"/>
  <c r="O515" i="3"/>
  <c r="N514" i="3"/>
  <c r="AD506" i="3"/>
  <c r="AC598" i="3"/>
  <c r="AB513" i="3"/>
  <c r="Q511" i="3"/>
  <c r="AF509" i="3"/>
  <c r="AF505" i="3"/>
  <c r="Q501" i="3"/>
  <c r="AE536" i="3"/>
  <c r="AB538" i="3"/>
  <c r="K531" i="3"/>
  <c r="I532" i="3"/>
  <c r="K525" i="3"/>
  <c r="G511" i="3"/>
  <c r="AE531" i="3"/>
  <c r="AF528" i="3"/>
  <c r="AC526" i="3"/>
  <c r="H519" i="3"/>
  <c r="K516" i="3"/>
  <c r="AB555" i="3"/>
  <c r="O553" i="3"/>
  <c r="I551" i="3"/>
  <c r="AD547" i="3"/>
  <c r="G543" i="3"/>
  <c r="O420" i="3"/>
  <c r="G566" i="3"/>
  <c r="N559" i="3"/>
  <c r="Q560" i="3"/>
  <c r="Q553" i="3"/>
  <c r="AD538" i="3"/>
  <c r="E610" i="3"/>
  <c r="G571" i="3"/>
  <c r="K570" i="3"/>
  <c r="AF562" i="3"/>
  <c r="AC558" i="3"/>
  <c r="AF517" i="3"/>
  <c r="K503" i="3"/>
  <c r="AF594" i="3"/>
  <c r="N621" i="3"/>
  <c r="AE663" i="3"/>
  <c r="L636" i="3"/>
  <c r="N583" i="3"/>
  <c r="G588" i="3"/>
  <c r="AF623" i="3"/>
  <c r="F567" i="3"/>
  <c r="H496" i="3"/>
  <c r="O571" i="3"/>
  <c r="I572" i="3"/>
  <c r="E564" i="3"/>
  <c r="Q550" i="3"/>
  <c r="AE571" i="3"/>
  <c r="AE567" i="3"/>
  <c r="H566" i="3"/>
  <c r="K557" i="3"/>
  <c r="F554" i="3"/>
  <c r="AC501" i="3"/>
  <c r="AA499" i="3"/>
  <c r="N575" i="3"/>
  <c r="F569" i="3"/>
  <c r="N497" i="3"/>
  <c r="AA498" i="3"/>
  <c r="H606" i="3"/>
  <c r="L571" i="3"/>
  <c r="O566" i="3"/>
  <c r="H473" i="3"/>
  <c r="I507" i="3"/>
  <c r="G503" i="3"/>
  <c r="P502" i="3"/>
  <c r="N494" i="3"/>
  <c r="AD561" i="3"/>
  <c r="E500" i="3"/>
  <c r="AC498" i="3"/>
  <c r="F496" i="3"/>
  <c r="Q570" i="3"/>
  <c r="AB566" i="3"/>
  <c r="I509" i="3"/>
  <c r="H511" i="3"/>
  <c r="P504" i="3"/>
  <c r="H505" i="3"/>
  <c r="I498" i="3"/>
  <c r="G485" i="3"/>
  <c r="AB504" i="3"/>
  <c r="AD500" i="3"/>
  <c r="AD499" i="3"/>
  <c r="I586" i="3"/>
  <c r="AD558" i="3"/>
  <c r="Q498" i="3"/>
  <c r="Q623" i="3"/>
  <c r="AC605" i="3"/>
  <c r="Q567" i="3"/>
  <c r="L563" i="3"/>
  <c r="AE521" i="3"/>
  <c r="P523" i="3"/>
  <c r="AB516" i="3"/>
  <c r="G517" i="3"/>
  <c r="E510" i="3"/>
  <c r="I496" i="3"/>
  <c r="F516" i="3"/>
  <c r="E512" i="3"/>
  <c r="O511" i="3"/>
  <c r="AF504" i="3"/>
  <c r="F571" i="3"/>
  <c r="I540" i="3"/>
  <c r="P538" i="3"/>
  <c r="AC536" i="3"/>
  <c r="G532" i="3"/>
  <c r="I528" i="3"/>
  <c r="Q496" i="3"/>
  <c r="AD550" i="3"/>
  <c r="F543" i="3"/>
  <c r="AD544" i="3"/>
  <c r="AE537" i="3"/>
  <c r="O523" i="3"/>
  <c r="G559" i="3"/>
  <c r="I555" i="3"/>
  <c r="H554" i="3"/>
  <c r="P546" i="3"/>
  <c r="I543" i="3"/>
  <c r="E501" i="3"/>
  <c r="AC566" i="3"/>
  <c r="AD626" i="3"/>
  <c r="P682" i="3"/>
  <c r="AE578" i="3"/>
  <c r="N606" i="3"/>
  <c r="AB648" i="3"/>
  <c r="L622" i="3"/>
  <c r="Q630" i="3"/>
  <c r="G573" i="3"/>
  <c r="AB607" i="3"/>
  <c r="AA550" i="3"/>
  <c r="AB562" i="3"/>
  <c r="G555" i="3"/>
  <c r="L556" i="3"/>
  <c r="AC549" i="3"/>
  <c r="AD534" i="3"/>
  <c r="AC555" i="3"/>
  <c r="P551" i="3"/>
  <c r="G550" i="3"/>
  <c r="AD542" i="3"/>
  <c r="O539" i="3"/>
  <c r="AA566" i="3"/>
  <c r="Q565" i="3"/>
  <c r="N556" i="3"/>
  <c r="AD553" i="3"/>
  <c r="AA563" i="3"/>
  <c r="P561" i="3"/>
  <c r="AA559" i="3"/>
  <c r="Q555" i="3"/>
  <c r="AA551" i="3"/>
  <c r="F443" i="3"/>
  <c r="K594" i="3"/>
  <c r="AC567" i="3"/>
  <c r="AF568" i="3"/>
  <c r="AB560" i="3"/>
  <c r="AC546" i="3"/>
  <c r="P567" i="3"/>
  <c r="P563" i="3"/>
  <c r="AD562" i="3"/>
  <c r="Q554" i="3"/>
  <c r="Q551" i="3"/>
  <c r="L627" i="3"/>
  <c r="E593" i="3"/>
  <c r="AB572" i="3"/>
  <c r="AC568" i="3"/>
  <c r="E563" i="3"/>
  <c r="G470" i="3"/>
  <c r="P571" i="3"/>
  <c r="AA564" i="3"/>
  <c r="H565" i="3"/>
  <c r="F557" i="3"/>
  <c r="AB543" i="3"/>
  <c r="P564" i="3"/>
  <c r="I560" i="3"/>
  <c r="H559" i="3"/>
  <c r="H551" i="3"/>
  <c r="L548" i="3"/>
  <c r="O506" i="3"/>
  <c r="I508" i="3"/>
  <c r="AE501" i="3"/>
  <c r="G502" i="3"/>
  <c r="K495" i="3"/>
  <c r="P482" i="3"/>
  <c r="K501" i="3"/>
  <c r="F497" i="3"/>
  <c r="O496" i="3"/>
  <c r="L570" i="3"/>
  <c r="O555" i="3"/>
  <c r="G525" i="3"/>
  <c r="G523" i="3"/>
  <c r="G521" i="3"/>
  <c r="AC517" i="3"/>
  <c r="AC513" i="3"/>
  <c r="AA533" i="3"/>
  <c r="E535" i="3"/>
  <c r="AD528" i="3"/>
  <c r="AD529" i="3"/>
  <c r="AA522" i="3"/>
  <c r="AB508" i="3"/>
  <c r="H544" i="3"/>
  <c r="AA540" i="3"/>
  <c r="AF539" i="3"/>
  <c r="P531" i="3"/>
  <c r="AB528" i="3"/>
  <c r="L568" i="3"/>
  <c r="AE550" i="3"/>
  <c r="L611" i="3"/>
  <c r="K618" i="3"/>
  <c r="G693" i="3"/>
  <c r="AA591" i="3"/>
  <c r="N633" i="3"/>
  <c r="E607" i="3"/>
  <c r="K614" i="3"/>
  <c r="I621" i="3"/>
  <c r="AA592" i="3"/>
  <c r="AA548" i="3"/>
  <c r="E546" i="3"/>
  <c r="AE540" i="3"/>
  <c r="F540" i="3"/>
  <c r="AA534" i="3"/>
  <c r="AB519" i="3"/>
  <c r="G540" i="3"/>
  <c r="G536" i="3"/>
  <c r="I535" i="3"/>
  <c r="E527" i="3"/>
  <c r="AE524" i="3"/>
  <c r="E550" i="3"/>
  <c r="I549" i="3"/>
  <c r="AB541" i="3"/>
  <c r="AC538" i="3"/>
  <c r="AF548" i="3"/>
  <c r="AA545" i="3"/>
  <c r="L543" i="3"/>
  <c r="AE539" i="3"/>
  <c r="Q536" i="3"/>
  <c r="AD456" i="3"/>
  <c r="I558" i="3"/>
  <c r="G551" i="3"/>
  <c r="G552" i="3"/>
  <c r="O545" i="3"/>
  <c r="H531" i="3"/>
  <c r="F551" i="3"/>
  <c r="AC547" i="3"/>
  <c r="N546" i="3"/>
  <c r="L538" i="3"/>
  <c r="O535" i="3"/>
  <c r="F560" i="3"/>
  <c r="G558" i="3"/>
  <c r="H556" i="3"/>
  <c r="AD552" i="3"/>
  <c r="K548" i="3"/>
  <c r="AA496" i="3"/>
  <c r="AD555" i="3"/>
  <c r="AD548" i="3"/>
  <c r="G549" i="3"/>
  <c r="AE542" i="3"/>
  <c r="AA528" i="3"/>
  <c r="O548" i="3"/>
  <c r="AA544" i="3"/>
  <c r="N543" i="3"/>
  <c r="AF536" i="3"/>
  <c r="H533" i="3"/>
  <c r="AA581" i="3"/>
  <c r="I571" i="3"/>
  <c r="K569" i="3"/>
  <c r="E565" i="3"/>
  <c r="AC560" i="3"/>
  <c r="K465" i="3"/>
  <c r="P568" i="3"/>
  <c r="G561" i="3"/>
  <c r="H562" i="3"/>
  <c r="AE554" i="3"/>
  <c r="AC540" i="3"/>
  <c r="AE510" i="3"/>
  <c r="K508" i="3"/>
  <c r="K506" i="3"/>
  <c r="L502" i="3"/>
  <c r="G498" i="3"/>
  <c r="AA518" i="3"/>
  <c r="F520" i="3"/>
  <c r="F513" i="3"/>
  <c r="O514" i="3"/>
  <c r="L507" i="3"/>
  <c r="L494" i="3"/>
  <c r="H529" i="3"/>
  <c r="H525" i="3"/>
  <c r="L524" i="3"/>
  <c r="AA516" i="3"/>
  <c r="I513" i="3"/>
  <c r="AB552" i="3"/>
  <c r="K535" i="3"/>
  <c r="L596" i="3"/>
  <c r="AB603" i="3"/>
  <c r="E619" i="3"/>
  <c r="AB576" i="3"/>
  <c r="AE696" i="3"/>
  <c r="N592" i="3"/>
  <c r="Q599" i="3"/>
  <c r="K606" i="3"/>
  <c r="L577" i="3"/>
  <c r="H530" i="3"/>
  <c r="AC531" i="3"/>
  <c r="AF525" i="3"/>
  <c r="N525" i="3"/>
  <c r="AF519" i="3"/>
  <c r="N504" i="3"/>
  <c r="AC525" i="3"/>
  <c r="I521" i="3"/>
  <c r="I520" i="3"/>
  <c r="F512" i="3"/>
  <c r="AE509" i="3"/>
  <c r="P535" i="3"/>
  <c r="N534" i="3"/>
  <c r="N526" i="3"/>
  <c r="AC523" i="3"/>
  <c r="N532" i="3"/>
  <c r="F530" i="3"/>
  <c r="L528" i="3"/>
  <c r="E524" i="3"/>
  <c r="L520" i="3"/>
  <c r="I541" i="3"/>
  <c r="H543" i="3"/>
  <c r="I536" i="3"/>
  <c r="H537" i="3"/>
  <c r="P530" i="3"/>
  <c r="H516" i="3"/>
  <c r="F536" i="3"/>
  <c r="AB532" i="3"/>
  <c r="AA531" i="3"/>
  <c r="K523" i="3"/>
  <c r="N520" i="3"/>
  <c r="H545" i="3"/>
  <c r="Q543" i="3"/>
  <c r="K541" i="3"/>
  <c r="AF537" i="3"/>
  <c r="Q533" i="3"/>
  <c r="F490" i="3"/>
  <c r="O540" i="3"/>
  <c r="AD533" i="3"/>
  <c r="O534" i="3"/>
  <c r="K527" i="3"/>
  <c r="AA513" i="3"/>
  <c r="O533" i="3"/>
  <c r="N529" i="3"/>
  <c r="E528" i="3"/>
  <c r="N521" i="3"/>
  <c r="L518" i="3"/>
  <c r="AD557" i="3"/>
  <c r="P555" i="3"/>
  <c r="F553" i="3"/>
  <c r="AA549" i="3"/>
  <c r="P545" i="3"/>
  <c r="P450" i="3"/>
  <c r="F552" i="3"/>
  <c r="AE545" i="3"/>
  <c r="O546" i="3"/>
  <c r="N539" i="3"/>
  <c r="P525" i="3"/>
  <c r="O495" i="3"/>
  <c r="E578" i="3"/>
  <c r="E572" i="3"/>
  <c r="AF564" i="3"/>
  <c r="AD560" i="3"/>
  <c r="L503" i="3"/>
  <c r="L505" i="3"/>
  <c r="E498" i="3"/>
  <c r="P499" i="3"/>
  <c r="AA585" i="3"/>
  <c r="O479" i="3"/>
  <c r="AD514" i="3"/>
  <c r="AF510" i="3"/>
  <c r="Q509" i="3"/>
  <c r="N501" i="3"/>
  <c r="F568" i="3"/>
  <c r="K537" i="3"/>
  <c r="K520" i="3"/>
  <c r="F581" i="3"/>
  <c r="I588" i="3"/>
  <c r="AB604" i="3"/>
  <c r="AC624" i="3"/>
  <c r="AE680" i="3"/>
  <c r="AD577" i="3"/>
  <c r="AA583" i="3"/>
  <c r="I591" i="3"/>
  <c r="L626" i="3"/>
  <c r="Q515" i="3"/>
  <c r="E516" i="3"/>
  <c r="O510" i="3"/>
  <c r="F510" i="3"/>
  <c r="E504" i="3"/>
  <c r="Q491" i="3"/>
  <c r="AD510" i="3"/>
  <c r="AC506" i="3"/>
  <c r="E505" i="3"/>
  <c r="O497" i="3"/>
  <c r="AB564" i="3"/>
  <c r="P520" i="3"/>
  <c r="N519" i="3"/>
  <c r="AC511" i="3"/>
  <c r="AE508" i="3"/>
  <c r="F517" i="3"/>
  <c r="AE515" i="3"/>
  <c r="K513" i="3"/>
  <c r="N509" i="3"/>
  <c r="N505" i="3"/>
  <c r="P526" i="3"/>
  <c r="Q528" i="3"/>
  <c r="AA521" i="3"/>
  <c r="AF522" i="3"/>
  <c r="E515" i="3"/>
  <c r="AA501" i="3"/>
  <c r="L521" i="3"/>
  <c r="AE517" i="3"/>
  <c r="I516" i="3"/>
  <c r="N508" i="3"/>
  <c r="AA505" i="3"/>
  <c r="Q530" i="3"/>
  <c r="O528" i="3"/>
  <c r="Q526" i="3"/>
  <c r="L522" i="3"/>
  <c r="AF518" i="3"/>
  <c r="AA523" i="3"/>
  <c r="AA525" i="3"/>
  <c r="P518" i="3"/>
  <c r="L519" i="3"/>
  <c r="K512" i="3"/>
  <c r="AE498" i="3"/>
  <c r="AC518" i="3"/>
  <c r="K514" i="3"/>
  <c r="N513" i="3"/>
  <c r="Q506" i="3"/>
  <c r="L583" i="3"/>
  <c r="F542" i="3"/>
  <c r="N540" i="3"/>
  <c r="F538" i="3"/>
  <c r="AB534" i="3"/>
  <c r="I530" i="3"/>
  <c r="AD445" i="3"/>
  <c r="O537" i="3"/>
  <c r="AC530" i="3"/>
  <c r="AB531" i="3"/>
  <c r="AA524" i="3"/>
  <c r="G510" i="3"/>
  <c r="N561" i="3"/>
  <c r="AA557" i="3"/>
  <c r="AF556" i="3"/>
  <c r="F548" i="3"/>
  <c r="G545" i="3"/>
  <c r="AB570" i="3"/>
  <c r="G568" i="3"/>
  <c r="F566" i="3"/>
  <c r="Q562" i="3"/>
  <c r="L557" i="3"/>
  <c r="AB461" i="3"/>
  <c r="AF499" i="3"/>
  <c r="L592" i="3"/>
  <c r="O604" i="3"/>
  <c r="N567" i="3"/>
  <c r="O552" i="3"/>
  <c r="O522" i="3"/>
  <c r="P570" i="3"/>
  <c r="L697" i="3"/>
  <c r="H589" i="3"/>
  <c r="AD609" i="3"/>
  <c r="P665" i="3"/>
  <c r="AD624" i="3"/>
  <c r="O653" i="3"/>
  <c r="H576" i="3"/>
  <c r="AA610" i="3"/>
  <c r="L500" i="3"/>
  <c r="AB501" i="3"/>
  <c r="AF495" i="3"/>
  <c r="N588" i="3"/>
  <c r="E569" i="3"/>
  <c r="L475" i="3"/>
  <c r="F495" i="3"/>
  <c r="E570" i="3"/>
  <c r="AF571" i="3"/>
  <c r="F563" i="3"/>
  <c r="E549" i="3"/>
  <c r="P505" i="3"/>
  <c r="K504" i="3"/>
  <c r="AB496" i="3"/>
  <c r="AE563" i="3"/>
  <c r="N502" i="3"/>
  <c r="AA500" i="3"/>
  <c r="F498" i="3"/>
  <c r="AF572" i="3"/>
  <c r="E568" i="3"/>
  <c r="F511" i="3"/>
  <c r="Q513" i="3"/>
  <c r="F506" i="3"/>
  <c r="AF507" i="3"/>
  <c r="G500" i="3"/>
  <c r="N487" i="3"/>
  <c r="P506" i="3"/>
  <c r="F502" i="3"/>
  <c r="I501" i="3"/>
  <c r="K616" i="3"/>
  <c r="AE560" i="3"/>
  <c r="L515" i="3"/>
  <c r="AF513" i="3"/>
  <c r="AB510" i="3"/>
  <c r="Q507" i="3"/>
  <c r="AB503" i="3"/>
  <c r="AC508" i="3"/>
  <c r="AA510" i="3"/>
  <c r="I503" i="3"/>
  <c r="I504" i="3"/>
  <c r="P497" i="3"/>
  <c r="I484" i="3"/>
  <c r="O503" i="3"/>
  <c r="N499" i="3"/>
  <c r="K498" i="3"/>
  <c r="H575" i="3"/>
  <c r="O557" i="3"/>
  <c r="F527" i="3"/>
  <c r="AB525" i="3"/>
  <c r="H523" i="3"/>
  <c r="O519" i="3"/>
  <c r="F515" i="3"/>
  <c r="AA520" i="3"/>
  <c r="P522" i="3"/>
  <c r="AA515" i="3"/>
  <c r="G516" i="3"/>
  <c r="AC509" i="3"/>
  <c r="I495" i="3"/>
  <c r="AE546" i="3"/>
  <c r="AF542" i="3"/>
  <c r="Q541" i="3"/>
  <c r="F533" i="3"/>
  <c r="L530" i="3"/>
  <c r="AA554" i="3"/>
  <c r="K552" i="3"/>
  <c r="I550" i="3"/>
  <c r="AB546" i="3"/>
  <c r="E542" i="3"/>
  <c r="G484" i="3"/>
  <c r="AE565" i="3"/>
  <c r="F558" i="3"/>
  <c r="Q559" i="3"/>
  <c r="AF552" i="3"/>
  <c r="F537" i="3"/>
  <c r="P507" i="3"/>
  <c r="L554" i="3"/>
  <c r="AF614" i="3"/>
  <c r="P619" i="3"/>
  <c r="AF574" i="3"/>
  <c r="AE594" i="3"/>
  <c r="I650" i="3"/>
  <c r="O609" i="3"/>
  <c r="AA616" i="3"/>
  <c r="H623" i="3"/>
  <c r="AC595" i="3"/>
  <c r="E566" i="3"/>
  <c r="G564" i="3"/>
  <c r="G562" i="3"/>
  <c r="Q558" i="3"/>
  <c r="AC553" i="3"/>
  <c r="P452" i="3"/>
  <c r="O561" i="3"/>
  <c r="G554" i="3"/>
  <c r="E555" i="3"/>
  <c r="N548" i="3"/>
  <c r="Q534" i="3"/>
  <c r="I569" i="3"/>
  <c r="H570" i="3"/>
  <c r="E562" i="3"/>
  <c r="H548" i="3"/>
  <c r="AB569" i="3"/>
  <c r="I565" i="3"/>
  <c r="H564" i="3"/>
  <c r="L555" i="3"/>
  <c r="N552" i="3"/>
  <c r="K496" i="3"/>
  <c r="Q624" i="3"/>
  <c r="Q591" i="3"/>
  <c r="AF570" i="3"/>
  <c r="F565" i="3"/>
  <c r="H472" i="3"/>
  <c r="E579" i="3"/>
  <c r="K566" i="3"/>
  <c r="AF567" i="3"/>
  <c r="AC559" i="3"/>
  <c r="I545" i="3"/>
  <c r="AF500" i="3"/>
  <c r="K497" i="3"/>
  <c r="N495" i="3"/>
  <c r="Q569" i="3"/>
  <c r="N565" i="3"/>
  <c r="F611" i="3"/>
  <c r="AD578" i="3"/>
  <c r="K571" i="3"/>
  <c r="L567" i="3"/>
  <c r="F562" i="3"/>
  <c r="G468" i="3"/>
  <c r="AE570" i="3"/>
  <c r="I563" i="3"/>
  <c r="Q564" i="3"/>
  <c r="AA556" i="3"/>
  <c r="I542" i="3"/>
  <c r="O512" i="3"/>
  <c r="H510" i="3"/>
  <c r="H508" i="3"/>
  <c r="H504" i="3"/>
  <c r="K500" i="3"/>
  <c r="AC505" i="3"/>
  <c r="G507" i="3"/>
  <c r="AB500" i="3"/>
  <c r="G501" i="3"/>
  <c r="P615" i="3"/>
  <c r="K481" i="3"/>
  <c r="AF531" i="3"/>
  <c r="N527" i="3"/>
  <c r="O525" i="3"/>
  <c r="K518" i="3"/>
  <c r="K515" i="3"/>
  <c r="AD539" i="3"/>
  <c r="P537" i="3"/>
  <c r="L535" i="3"/>
  <c r="AD531" i="3"/>
  <c r="P527" i="3"/>
  <c r="E480" i="3"/>
  <c r="N549" i="3"/>
  <c r="AF543" i="3"/>
  <c r="O543" i="3"/>
  <c r="Q537" i="3"/>
  <c r="E522" i="3"/>
  <c r="AA595" i="3"/>
  <c r="K524" i="3"/>
  <c r="AF599" i="3"/>
  <c r="G604" i="3"/>
  <c r="AB559" i="3"/>
  <c r="P579" i="3"/>
  <c r="P635" i="3"/>
  <c r="AC594" i="3"/>
  <c r="L601" i="3"/>
  <c r="Q608" i="3"/>
  <c r="N580" i="3"/>
  <c r="AB550" i="3"/>
  <c r="E548" i="3"/>
  <c r="AA546" i="3"/>
  <c r="AB542" i="3"/>
  <c r="AA538" i="3"/>
  <c r="O424" i="3"/>
  <c r="AF546" i="3"/>
  <c r="K539" i="3"/>
  <c r="Q540" i="3"/>
  <c r="K533" i="3"/>
  <c r="O518" i="3"/>
  <c r="G553" i="3"/>
  <c r="AF554" i="3"/>
  <c r="I547" i="3"/>
  <c r="L533" i="3"/>
  <c r="L553" i="3"/>
  <c r="AD549" i="3"/>
  <c r="P548" i="3"/>
  <c r="K540" i="3"/>
  <c r="E537" i="3"/>
  <c r="O562" i="3"/>
  <c r="P560" i="3"/>
  <c r="O558" i="3"/>
  <c r="AD554" i="3"/>
  <c r="AF550" i="3"/>
  <c r="AD433" i="3"/>
  <c r="I557" i="3"/>
  <c r="P550" i="3"/>
  <c r="O551" i="3"/>
  <c r="F544" i="3"/>
  <c r="G530" i="3"/>
  <c r="I566" i="3"/>
  <c r="I562" i="3"/>
  <c r="E561" i="3"/>
  <c r="AB553" i="3"/>
  <c r="K550" i="3"/>
  <c r="P559" i="3"/>
  <c r="G557" i="3"/>
  <c r="H555" i="3"/>
  <c r="N551" i="3"/>
  <c r="F547" i="3"/>
  <c r="P480" i="3"/>
  <c r="P554" i="3"/>
  <c r="AE547" i="3"/>
  <c r="I548" i="3"/>
  <c r="AC541" i="3"/>
  <c r="I527" i="3"/>
  <c r="H497" i="3"/>
  <c r="AC608" i="3"/>
  <c r="H590" i="3"/>
  <c r="Q566" i="3"/>
  <c r="L562" i="3"/>
  <c r="P573" i="3"/>
  <c r="AC570" i="3"/>
  <c r="AA568" i="3"/>
  <c r="O564" i="3"/>
  <c r="L559" i="3"/>
  <c r="F464" i="3"/>
  <c r="N515" i="3"/>
  <c r="AF512" i="3"/>
  <c r="AC510" i="3"/>
  <c r="H503" i="3"/>
  <c r="O570" i="3"/>
  <c r="P524" i="3"/>
  <c r="I522" i="3"/>
  <c r="AC520" i="3"/>
  <c r="O516" i="3"/>
  <c r="P512" i="3"/>
  <c r="AF533" i="3"/>
  <c r="L534" i="3"/>
  <c r="AB527" i="3"/>
  <c r="F528" i="3"/>
  <c r="E521" i="3"/>
  <c r="AB507" i="3"/>
  <c r="P558" i="3"/>
  <c r="AF527" i="3"/>
  <c r="E589" i="3"/>
  <c r="AF624" i="3"/>
  <c r="K568" i="3"/>
  <c r="L688" i="3"/>
  <c r="G579" i="3"/>
  <c r="AE586" i="3"/>
  <c r="AD593" i="3"/>
  <c r="Q621" i="3"/>
  <c r="AC535" i="3"/>
  <c r="AC533" i="3"/>
  <c r="O531" i="3"/>
  <c r="AE527" i="3"/>
  <c r="N523" i="3"/>
  <c r="G529" i="3"/>
  <c r="K530" i="3"/>
  <c r="H524" i="3"/>
  <c r="N524" i="3"/>
  <c r="H518" i="3"/>
  <c r="F503" i="3"/>
  <c r="G538" i="3"/>
  <c r="L539" i="3"/>
  <c r="F532" i="3"/>
  <c r="Q518" i="3"/>
  <c r="O538" i="3"/>
  <c r="P534" i="3"/>
  <c r="I533" i="3"/>
  <c r="F525" i="3"/>
  <c r="AD522" i="3"/>
  <c r="Q547" i="3"/>
  <c r="AF545" i="3"/>
  <c r="O542" i="3"/>
  <c r="Q539" i="3"/>
  <c r="N535" i="3"/>
  <c r="AA441" i="3"/>
  <c r="L542" i="3"/>
  <c r="G535" i="3"/>
  <c r="N536" i="3"/>
  <c r="O529" i="3"/>
  <c r="H515" i="3"/>
  <c r="AC550" i="3"/>
  <c r="K546" i="3"/>
  <c r="AC545" i="3"/>
  <c r="Q538" i="3"/>
  <c r="Q535" i="3"/>
  <c r="N544" i="3"/>
  <c r="H542" i="3"/>
  <c r="H540" i="3"/>
  <c r="H536" i="3"/>
  <c r="K532" i="3"/>
  <c r="F475" i="3"/>
  <c r="I539" i="3"/>
  <c r="AD532" i="3"/>
  <c r="G533" i="3"/>
  <c r="AA526" i="3"/>
  <c r="N512" i="3"/>
  <c r="AB563" i="3"/>
  <c r="O559" i="3"/>
  <c r="L558" i="3"/>
  <c r="F550" i="3"/>
  <c r="G547" i="3"/>
  <c r="P556" i="3"/>
  <c r="I554" i="3"/>
  <c r="I552" i="3"/>
  <c r="G548" i="3"/>
  <c r="K544" i="3"/>
  <c r="AA435" i="3"/>
  <c r="N500" i="3"/>
  <c r="H622" i="3"/>
  <c r="AB495" i="3"/>
  <c r="AE569" i="3"/>
  <c r="N554" i="3"/>
  <c r="G509" i="3"/>
  <c r="AC507" i="3"/>
  <c r="G505" i="3"/>
  <c r="L501" i="3"/>
  <c r="AD614" i="3"/>
  <c r="K517" i="3"/>
  <c r="E519" i="3"/>
  <c r="AA512" i="3"/>
  <c r="E513" i="3"/>
  <c r="AA506" i="3"/>
  <c r="O493" i="3"/>
  <c r="AD543" i="3"/>
  <c r="N496" i="3"/>
  <c r="AD631" i="3"/>
  <c r="I574" i="3"/>
  <c r="AD608" i="3"/>
  <c r="AA552" i="3"/>
  <c r="AF673" i="3"/>
  <c r="K625" i="3"/>
  <c r="G667" i="3"/>
  <c r="AF578" i="3"/>
  <c r="K605" i="3"/>
  <c r="AB520" i="3"/>
  <c r="AE518" i="3"/>
  <c r="P516" i="3"/>
  <c r="AE512" i="3"/>
  <c r="AA508" i="3"/>
  <c r="H514" i="3"/>
  <c r="AC515" i="3"/>
  <c r="H509" i="3"/>
  <c r="AA509" i="3"/>
  <c r="AF503" i="3"/>
  <c r="AA490" i="3"/>
  <c r="AE523" i="3"/>
  <c r="Q524" i="3"/>
  <c r="AA517" i="3"/>
  <c r="AB502" i="3"/>
  <c r="AD523" i="3"/>
  <c r="P519" i="3"/>
  <c r="I518" i="3"/>
  <c r="L510" i="3"/>
  <c r="AA507" i="3"/>
  <c r="AF532" i="3"/>
  <c r="F529" i="3"/>
  <c r="AA527" i="3"/>
  <c r="F523" i="3"/>
  <c r="Q520" i="3"/>
  <c r="I525" i="3"/>
  <c r="H527" i="3"/>
  <c r="G520" i="3"/>
  <c r="H521" i="3"/>
  <c r="I514" i="3"/>
  <c r="H500" i="3"/>
  <c r="AD535" i="3"/>
  <c r="F531" i="3"/>
  <c r="AE530" i="3"/>
  <c r="AE522" i="3"/>
  <c r="AE519" i="3"/>
  <c r="AE529" i="3"/>
  <c r="Q527" i="3"/>
  <c r="L525" i="3"/>
  <c r="AF521" i="3"/>
  <c r="Q517" i="3"/>
  <c r="N522" i="3"/>
  <c r="F524" i="3"/>
  <c r="AD517" i="3"/>
  <c r="N518" i="3"/>
  <c r="E511" i="3"/>
  <c r="G497" i="3"/>
  <c r="K547" i="3"/>
  <c r="AF544" i="3"/>
  <c r="AC542" i="3"/>
  <c r="H535" i="3"/>
  <c r="H532" i="3"/>
  <c r="G541" i="3"/>
  <c r="F539" i="3"/>
  <c r="I537" i="3"/>
  <c r="E533" i="3"/>
  <c r="P529" i="3"/>
  <c r="P430" i="3"/>
  <c r="AB567" i="3"/>
  <c r="G560" i="3"/>
  <c r="H561" i="3"/>
  <c r="AA553" i="3"/>
  <c r="AA539" i="3"/>
  <c r="E626" i="3"/>
  <c r="N572" i="3"/>
  <c r="H571" i="3"/>
  <c r="AF563" i="3"/>
  <c r="E559" i="3"/>
  <c r="AA502" i="3"/>
  <c r="AC504" i="3"/>
  <c r="L497" i="3"/>
  <c r="L498" i="3"/>
  <c r="E574" i="3"/>
  <c r="AA478" i="3"/>
  <c r="H528" i="3"/>
  <c r="P533" i="3"/>
  <c r="I622" i="3"/>
  <c r="K593" i="3"/>
  <c r="AD564" i="3"/>
  <c r="AC657" i="3"/>
  <c r="P610" i="3"/>
  <c r="K617" i="3"/>
  <c r="F677" i="3"/>
  <c r="O590" i="3"/>
  <c r="AE505" i="3"/>
  <c r="P503" i="3"/>
  <c r="P501" i="3"/>
  <c r="G602" i="3"/>
  <c r="E571" i="3"/>
  <c r="Q499" i="3"/>
  <c r="O500" i="3"/>
  <c r="AF494" i="3"/>
  <c r="E576" i="3"/>
  <c r="AD568" i="3"/>
  <c r="Q475" i="3"/>
  <c r="L508" i="3"/>
  <c r="F508" i="3"/>
  <c r="AC502" i="3"/>
  <c r="H489" i="3"/>
  <c r="P508" i="3"/>
  <c r="F504" i="3"/>
  <c r="AA503" i="3"/>
  <c r="AE495" i="3"/>
  <c r="AC562" i="3"/>
  <c r="N516" i="3"/>
  <c r="F514" i="3"/>
  <c r="AB512" i="3"/>
  <c r="E508" i="3"/>
  <c r="AE504" i="3"/>
  <c r="N510" i="3"/>
  <c r="Q512" i="3"/>
  <c r="I505" i="3"/>
  <c r="H506" i="3"/>
  <c r="AB499" i="3"/>
  <c r="G486" i="3"/>
  <c r="E520" i="3"/>
  <c r="AD516" i="3"/>
  <c r="AD515" i="3"/>
  <c r="K507" i="3"/>
  <c r="AC613" i="3"/>
  <c r="Q514" i="3"/>
  <c r="L512" i="3"/>
  <c r="Q510" i="3"/>
  <c r="AF506" i="3"/>
  <c r="H502" i="3"/>
  <c r="AD507" i="3"/>
  <c r="E509" i="3"/>
  <c r="K502" i="3"/>
  <c r="AE503" i="3"/>
  <c r="AD496" i="3"/>
  <c r="AD483" i="3"/>
  <c r="O532" i="3"/>
  <c r="AE528" i="3"/>
  <c r="AC527" i="3"/>
  <c r="AF520" i="3"/>
  <c r="H517" i="3"/>
  <c r="I526" i="3"/>
  <c r="G524" i="3"/>
  <c r="K522" i="3"/>
  <c r="F518" i="3"/>
  <c r="AE514" i="3"/>
  <c r="K549" i="3"/>
  <c r="E551" i="3"/>
  <c r="O544" i="3"/>
  <c r="AD545" i="3"/>
  <c r="K538" i="3"/>
  <c r="AC524" i="3"/>
  <c r="K560" i="3"/>
  <c r="E556" i="3"/>
  <c r="AF555" i="3"/>
  <c r="P547" i="3"/>
  <c r="P544" i="3"/>
  <c r="O569" i="3"/>
  <c r="I567" i="3"/>
  <c r="G565" i="3"/>
  <c r="Q561" i="3"/>
  <c r="AB556" i="3"/>
  <c r="AD460" i="3"/>
  <c r="H513" i="3"/>
  <c r="H569" i="3"/>
  <c r="N607" i="3"/>
  <c r="L578" i="3"/>
  <c r="P562" i="3"/>
  <c r="AE642" i="3"/>
  <c r="I595" i="3"/>
  <c r="AB602" i="3"/>
  <c r="I618" i="3"/>
  <c r="O575" i="3"/>
  <c r="I573" i="3"/>
  <c r="AB568" i="3"/>
  <c r="H567" i="3"/>
  <c r="AA558" i="3"/>
  <c r="AE555" i="3"/>
  <c r="AB565" i="3"/>
  <c r="AD563" i="3"/>
  <c r="I561" i="3"/>
  <c r="Q557" i="3"/>
  <c r="L552" i="3"/>
  <c r="AB448" i="3"/>
  <c r="AE621" i="3"/>
  <c r="G572" i="3"/>
  <c r="O567" i="3"/>
  <c r="N474" i="3"/>
  <c r="F609" i="3"/>
  <c r="O568" i="3"/>
  <c r="AF569" i="3"/>
  <c r="AE561" i="3"/>
  <c r="L547" i="3"/>
  <c r="F501" i="3"/>
  <c r="L499" i="3"/>
  <c r="AC497" i="3"/>
  <c r="Q571" i="3"/>
  <c r="AA567" i="3"/>
  <c r="L495" i="3"/>
  <c r="AF609" i="3"/>
  <c r="O577" i="3"/>
  <c r="AD569" i="3"/>
  <c r="F564" i="3"/>
  <c r="AE471" i="3"/>
  <c r="AD505" i="3"/>
  <c r="AD501" i="3"/>
  <c r="AC500" i="3"/>
  <c r="I601" i="3"/>
  <c r="F559" i="3"/>
  <c r="E499" i="3"/>
  <c r="AF497" i="3"/>
  <c r="I620" i="3"/>
  <c r="Q568" i="3"/>
  <c r="K564" i="3"/>
  <c r="AE596" i="3"/>
  <c r="O573" i="3"/>
  <c r="G570" i="3"/>
  <c r="L566" i="3"/>
  <c r="AB561" i="3"/>
  <c r="AD467" i="3"/>
  <c r="L517" i="3"/>
  <c r="AD513" i="3"/>
  <c r="AC512" i="3"/>
  <c r="F505" i="3"/>
  <c r="Q574" i="3"/>
  <c r="I511" i="3"/>
  <c r="K509" i="3"/>
  <c r="O507" i="3"/>
  <c r="AC503" i="3"/>
  <c r="AC499" i="3"/>
  <c r="AC534" i="3"/>
  <c r="K536" i="3"/>
  <c r="AA529" i="3"/>
  <c r="N530" i="3"/>
  <c r="L523" i="3"/>
  <c r="P509" i="3"/>
  <c r="Q545" i="3"/>
  <c r="H541" i="3"/>
  <c r="AF540" i="3"/>
  <c r="E532" i="3"/>
  <c r="I529" i="3"/>
  <c r="K553" i="3"/>
  <c r="K551" i="3"/>
  <c r="P549" i="3"/>
  <c r="K545" i="3"/>
  <c r="AE541" i="3"/>
  <c r="N469" i="3"/>
  <c r="O498" i="3"/>
  <c r="I553" i="3"/>
  <c r="P578" i="3"/>
  <c r="E584" i="3"/>
  <c r="H592" i="3"/>
  <c r="AA627" i="3"/>
  <c r="AB645" i="3"/>
  <c r="O697" i="3"/>
  <c r="E580" i="3"/>
  <c r="AE587" i="3"/>
  <c r="E603" i="3"/>
  <c r="AB623" i="3"/>
  <c r="I556" i="3"/>
  <c r="P552" i="3"/>
  <c r="L551" i="3"/>
  <c r="K543" i="3"/>
  <c r="AD540" i="3"/>
  <c r="F549" i="3"/>
  <c r="N547" i="3"/>
  <c r="AB545" i="3"/>
  <c r="AA541" i="3"/>
  <c r="AD537" i="3"/>
  <c r="O487" i="3"/>
  <c r="N560" i="3"/>
  <c r="Q556" i="3"/>
  <c r="Q552" i="3"/>
  <c r="O446" i="3"/>
  <c r="I559" i="3"/>
  <c r="AE552" i="3"/>
  <c r="H553" i="3"/>
  <c r="I546" i="3"/>
  <c r="Q532" i="3"/>
  <c r="N568" i="3"/>
  <c r="L564" i="3"/>
  <c r="G563" i="3"/>
  <c r="K554" i="3"/>
  <c r="AB551" i="3"/>
  <c r="L561" i="3"/>
  <c r="AE559" i="3"/>
  <c r="AC557" i="3"/>
  <c r="AF553" i="3"/>
  <c r="Q549" i="3"/>
  <c r="AE431" i="3"/>
  <c r="N573" i="3"/>
  <c r="K565" i="3"/>
  <c r="AF566" i="3"/>
  <c r="N558" i="3"/>
  <c r="I544" i="3"/>
  <c r="AD565" i="3"/>
  <c r="F561" i="3"/>
  <c r="H560" i="3"/>
  <c r="H552" i="3"/>
  <c r="H549" i="3"/>
  <c r="E558" i="3"/>
  <c r="F556" i="3"/>
  <c r="AC554" i="3"/>
  <c r="L550" i="3"/>
  <c r="AD546" i="3"/>
  <c r="L465" i="3"/>
  <c r="O502" i="3"/>
  <c r="AD498" i="3"/>
  <c r="AD497" i="3"/>
  <c r="AB571" i="3"/>
  <c r="AE556" i="3"/>
  <c r="G496" i="3"/>
  <c r="AF593" i="3"/>
  <c r="AF577" i="3"/>
  <c r="AF565" i="3"/>
  <c r="AC561" i="3"/>
  <c r="AC519" i="3"/>
  <c r="O521" i="3"/>
  <c r="L514" i="3"/>
  <c r="P515" i="3"/>
  <c r="O508" i="3"/>
  <c r="E496" i="3"/>
  <c r="E530" i="3"/>
  <c r="AF526" i="3"/>
  <c r="Q525" i="3"/>
  <c r="AB517" i="3"/>
  <c r="G514" i="3"/>
  <c r="N538" i="3"/>
  <c r="P536" i="3"/>
  <c r="G534" i="3"/>
  <c r="O530" i="3"/>
  <c r="O526" i="3"/>
  <c r="G465" i="3"/>
  <c r="AE548" i="3"/>
  <c r="I564" i="3"/>
  <c r="AB557" i="3"/>
  <c r="AF558" i="3"/>
  <c r="AF551" i="3"/>
  <c r="AD536" i="3"/>
  <c r="AD580" i="3"/>
  <c r="AC569" i="3"/>
  <c r="H568" i="3"/>
  <c r="AD559" i="3"/>
  <c r="AC556" i="3"/>
  <c r="I482" i="3"/>
  <c r="P477" i="3"/>
  <c r="P474" i="3"/>
  <c r="AD469" i="3"/>
  <c r="N466" i="3"/>
  <c r="AE381" i="3"/>
  <c r="AC457" i="3"/>
  <c r="AD455" i="3"/>
  <c r="AB450" i="3"/>
  <c r="AF447" i="3"/>
  <c r="AD444" i="3"/>
  <c r="AD427" i="3"/>
  <c r="N422" i="3"/>
  <c r="AC419" i="3"/>
  <c r="L432" i="3"/>
  <c r="AC425" i="3"/>
  <c r="AB423" i="3"/>
  <c r="N418" i="3"/>
  <c r="Q494" i="3"/>
  <c r="K412" i="3"/>
  <c r="K455" i="3"/>
  <c r="AF453" i="3"/>
  <c r="Q448" i="3"/>
  <c r="L444" i="3"/>
  <c r="H442" i="3"/>
  <c r="F436" i="3"/>
  <c r="O432" i="3"/>
  <c r="P427" i="3"/>
  <c r="F423" i="3"/>
  <c r="I422" i="3"/>
  <c r="E431" i="3"/>
  <c r="N426" i="3"/>
  <c r="AC423" i="3"/>
  <c r="AD418" i="3"/>
  <c r="AC415" i="3"/>
  <c r="N475" i="3"/>
  <c r="Q471" i="3"/>
  <c r="AF468" i="3"/>
  <c r="Q463" i="3"/>
  <c r="AF460" i="3"/>
  <c r="AD369" i="3"/>
  <c r="K451" i="3"/>
  <c r="N449" i="3"/>
  <c r="I444" i="3"/>
  <c r="AC440" i="3"/>
  <c r="AA438" i="3"/>
  <c r="L447" i="3"/>
  <c r="AB443" i="3"/>
  <c r="AC438" i="3"/>
  <c r="L434" i="3"/>
  <c r="AB433" i="3"/>
  <c r="AA442" i="3"/>
  <c r="F438" i="3"/>
  <c r="Q435" i="3"/>
  <c r="H430" i="3"/>
  <c r="H427" i="3"/>
  <c r="H440" i="3"/>
  <c r="P433" i="3"/>
  <c r="I431" i="3"/>
  <c r="AB426" i="3"/>
  <c r="E422" i="3"/>
  <c r="I420" i="3"/>
  <c r="E444" i="3"/>
  <c r="AE440" i="3"/>
  <c r="AE435" i="3"/>
  <c r="AF432" i="3"/>
  <c r="AA430" i="3"/>
  <c r="AF440" i="3"/>
  <c r="N435" i="3"/>
  <c r="AC432" i="3"/>
  <c r="K427" i="3"/>
  <c r="E424" i="3"/>
  <c r="G422" i="3"/>
  <c r="G449" i="3"/>
  <c r="L418" i="3"/>
  <c r="N542" i="3"/>
  <c r="AA542" i="3"/>
  <c r="O536" i="3"/>
  <c r="AD521" i="3"/>
  <c r="P557" i="3"/>
  <c r="P553" i="3"/>
  <c r="AC552" i="3"/>
  <c r="E544" i="3"/>
  <c r="AD541" i="3"/>
  <c r="P467" i="3"/>
  <c r="I462" i="3"/>
  <c r="AA459" i="3"/>
  <c r="AD454" i="3"/>
  <c r="AE451" i="3"/>
  <c r="K449" i="3"/>
  <c r="AE442" i="3"/>
  <c r="E440" i="3"/>
  <c r="E435" i="3"/>
  <c r="AA431" i="3"/>
  <c r="AC429" i="3"/>
  <c r="AB490" i="3"/>
  <c r="AD486" i="3"/>
  <c r="P485" i="3"/>
  <c r="AE494" i="3"/>
  <c r="K489" i="3"/>
  <c r="L486" i="3"/>
  <c r="L481" i="3"/>
  <c r="N478" i="3"/>
  <c r="Q397" i="3"/>
  <c r="Q440" i="3"/>
  <c r="E437" i="3"/>
  <c r="Q433" i="3"/>
  <c r="AF429" i="3"/>
  <c r="E427" i="3"/>
  <c r="AA421" i="3"/>
  <c r="G417" i="3"/>
  <c r="L492" i="3"/>
  <c r="P488" i="3"/>
  <c r="I486" i="3"/>
  <c r="AC496" i="3"/>
  <c r="AB491" i="3"/>
  <c r="AA486" i="3"/>
  <c r="AE482" i="3"/>
  <c r="E481" i="3"/>
  <c r="K460" i="3"/>
  <c r="AA455" i="3"/>
  <c r="F452" i="3"/>
  <c r="O448" i="3"/>
  <c r="E445" i="3"/>
  <c r="Q443" i="3"/>
  <c r="G436" i="3"/>
  <c r="H434" i="3"/>
  <c r="G429" i="3"/>
  <c r="L425" i="3"/>
  <c r="I423" i="3"/>
  <c r="I432" i="3"/>
  <c r="AD428" i="3"/>
  <c r="AD423" i="3"/>
  <c r="AA419" i="3"/>
  <c r="O418" i="3"/>
  <c r="L427" i="3"/>
  <c r="Q423" i="3"/>
  <c r="AF420" i="3"/>
  <c r="AD494" i="3"/>
  <c r="Q493" i="3"/>
  <c r="AF425" i="3"/>
  <c r="AC418" i="3"/>
  <c r="P494" i="3"/>
  <c r="O489" i="3"/>
  <c r="E486" i="3"/>
  <c r="AD404" i="3"/>
  <c r="L429" i="3"/>
  <c r="E425" i="3"/>
  <c r="N420" i="3"/>
  <c r="F416" i="3"/>
  <c r="F494" i="3"/>
  <c r="AA425" i="3"/>
  <c r="H420" i="3"/>
  <c r="AC495" i="3"/>
  <c r="AC491" i="3"/>
  <c r="H490" i="3"/>
  <c r="F484" i="3"/>
  <c r="AE419" i="3"/>
  <c r="L452" i="3"/>
  <c r="AD527" i="3"/>
  <c r="Q521" i="3"/>
  <c r="N506" i="3"/>
  <c r="K542" i="3"/>
  <c r="I538" i="3"/>
  <c r="AB537" i="3"/>
  <c r="L529" i="3"/>
  <c r="AB526" i="3"/>
  <c r="I452" i="3"/>
  <c r="G447" i="3"/>
  <c r="AC444" i="3"/>
  <c r="E439" i="3"/>
  <c r="N436" i="3"/>
  <c r="AA434" i="3"/>
  <c r="AA427" i="3"/>
  <c r="F425" i="3"/>
  <c r="AA420" i="3"/>
  <c r="I497" i="3"/>
  <c r="L413" i="3"/>
  <c r="I475" i="3"/>
  <c r="P471" i="3"/>
  <c r="P470" i="3"/>
  <c r="AD479" i="3"/>
  <c r="AA474" i="3"/>
  <c r="N471" i="3"/>
  <c r="L466" i="3"/>
  <c r="O463" i="3"/>
  <c r="H379" i="3"/>
  <c r="AA424" i="3"/>
  <c r="AD422" i="3"/>
  <c r="AF498" i="3"/>
  <c r="AE493" i="3"/>
  <c r="AF411" i="3"/>
  <c r="K484" i="3"/>
  <c r="H482" i="3"/>
  <c r="AD477" i="3"/>
  <c r="P473" i="3"/>
  <c r="AD471" i="3"/>
  <c r="I480" i="3"/>
  <c r="F476" i="3"/>
  <c r="O471" i="3"/>
  <c r="K467" i="3"/>
  <c r="O466" i="3"/>
  <c r="AA445" i="3"/>
  <c r="AA440" i="3"/>
  <c r="N437" i="3"/>
  <c r="AF433" i="3"/>
  <c r="Q430" i="3"/>
  <c r="F427" i="3"/>
  <c r="Q421" i="3"/>
  <c r="Q419" i="3"/>
  <c r="N492" i="3"/>
  <c r="I489" i="3"/>
  <c r="E407" i="3"/>
  <c r="AE496" i="3"/>
  <c r="G493" i="3"/>
  <c r="N488" i="3"/>
  <c r="AB484" i="3"/>
  <c r="AB482" i="3"/>
  <c r="N491" i="3"/>
  <c r="AA487" i="3"/>
  <c r="AF483" i="3"/>
  <c r="Q479" i="3"/>
  <c r="AE477" i="3"/>
  <c r="H487" i="3"/>
  <c r="F482" i="3"/>
  <c r="AB479" i="3"/>
  <c r="L474" i="3"/>
  <c r="I471" i="3"/>
  <c r="G389" i="3"/>
  <c r="E492" i="3"/>
  <c r="E490" i="3"/>
  <c r="E485" i="3"/>
  <c r="AD481" i="3"/>
  <c r="AC479" i="3"/>
  <c r="Q489" i="3"/>
  <c r="O485" i="3"/>
  <c r="H480" i="3"/>
  <c r="AA476" i="3"/>
  <c r="AF475" i="3"/>
  <c r="K469" i="3"/>
  <c r="K438" i="3"/>
  <c r="H494" i="3"/>
  <c r="L511" i="3"/>
  <c r="AD512" i="3"/>
  <c r="K505" i="3"/>
  <c r="AD492" i="3"/>
  <c r="L527" i="3"/>
  <c r="I523" i="3"/>
  <c r="H522" i="3"/>
  <c r="P514" i="3"/>
  <c r="P511" i="3"/>
  <c r="F437" i="3"/>
  <c r="AA432" i="3"/>
  <c r="I429" i="3"/>
  <c r="P424" i="3"/>
  <c r="P421" i="3"/>
  <c r="L504" i="3"/>
  <c r="AA491" i="3"/>
  <c r="AB488" i="3"/>
  <c r="L483" i="3"/>
  <c r="F480" i="3"/>
  <c r="K398" i="3"/>
  <c r="P460" i="3"/>
  <c r="K456" i="3"/>
  <c r="N455" i="3"/>
  <c r="P464" i="3"/>
  <c r="L459" i="3"/>
  <c r="E456" i="3"/>
  <c r="F451" i="3"/>
  <c r="K448" i="3"/>
  <c r="K493" i="3"/>
  <c r="E488" i="3"/>
  <c r="AB485" i="3"/>
  <c r="AF481" i="3"/>
  <c r="Q478" i="3"/>
  <c r="E396" i="3"/>
  <c r="Q469" i="3"/>
  <c r="Q467" i="3"/>
  <c r="K462" i="3"/>
  <c r="O458" i="3"/>
  <c r="AA456" i="3"/>
  <c r="O465" i="3"/>
  <c r="I461" i="3"/>
  <c r="F456" i="3"/>
  <c r="AE452" i="3"/>
  <c r="N451" i="3"/>
  <c r="AD430" i="3"/>
  <c r="AE425" i="3"/>
  <c r="F422" i="3"/>
  <c r="E417" i="3"/>
  <c r="AB497" i="3"/>
  <c r="Q490" i="3"/>
  <c r="H485" i="3"/>
  <c r="Q482" i="3"/>
  <c r="L477" i="3"/>
  <c r="K474" i="3"/>
  <c r="F392" i="3"/>
  <c r="G480" i="3"/>
  <c r="I478" i="3"/>
  <c r="AE473" i="3"/>
  <c r="E469" i="3"/>
  <c r="AE467" i="3"/>
  <c r="AD476" i="3"/>
  <c r="F472" i="3"/>
  <c r="O467" i="3"/>
  <c r="AF464" i="3"/>
  <c r="AA462" i="3"/>
  <c r="AF472" i="3"/>
  <c r="I467" i="3"/>
  <c r="O464" i="3"/>
  <c r="AB459" i="3"/>
  <c r="AB456" i="3"/>
  <c r="G361" i="3"/>
  <c r="AA477" i="3"/>
  <c r="P475" i="3"/>
  <c r="AB470" i="3"/>
  <c r="AD466" i="3"/>
  <c r="E464" i="3"/>
  <c r="F473" i="3"/>
  <c r="Q470" i="3"/>
  <c r="Q465" i="3"/>
  <c r="H461" i="3"/>
  <c r="E460" i="3"/>
  <c r="F454" i="3"/>
  <c r="K488" i="3"/>
  <c r="AD448" i="3"/>
  <c r="P618" i="3"/>
  <c r="AA571" i="3"/>
  <c r="E477" i="3"/>
  <c r="H512" i="3"/>
  <c r="G508" i="3"/>
  <c r="H507" i="3"/>
  <c r="I499" i="3"/>
  <c r="AD566" i="3"/>
  <c r="AB422" i="3"/>
  <c r="K417" i="3"/>
  <c r="G492" i="3"/>
  <c r="AA488" i="3"/>
  <c r="G487" i="3"/>
  <c r="O481" i="3"/>
  <c r="K476" i="3"/>
  <c r="AC473" i="3"/>
  <c r="AB468" i="3"/>
  <c r="AB465" i="3"/>
  <c r="Q381" i="3"/>
  <c r="G445" i="3"/>
  <c r="I441" i="3"/>
  <c r="F440" i="3"/>
  <c r="L449" i="3"/>
  <c r="O444" i="3"/>
  <c r="E441" i="3"/>
  <c r="AB436" i="3"/>
  <c r="AA433" i="3"/>
  <c r="AB478" i="3"/>
  <c r="N473" i="3"/>
  <c r="O470" i="3"/>
  <c r="AE465" i="3"/>
  <c r="AB462" i="3"/>
  <c r="AD377" i="3"/>
  <c r="AF454" i="3"/>
  <c r="E452" i="3"/>
  <c r="H447" i="3"/>
  <c r="AE443" i="3"/>
  <c r="H441" i="3"/>
  <c r="AE450" i="3"/>
  <c r="I446" i="3"/>
  <c r="N441" i="3"/>
  <c r="AB437" i="3"/>
  <c r="AD436" i="3"/>
  <c r="K494" i="3"/>
  <c r="AD490" i="3"/>
  <c r="AD485" i="3"/>
  <c r="AC481" i="3"/>
  <c r="K480" i="3"/>
  <c r="AD474" i="3"/>
  <c r="AD470" i="3"/>
  <c r="L467" i="3"/>
  <c r="H462" i="3"/>
  <c r="H459" i="3"/>
  <c r="AB367" i="3"/>
  <c r="P465" i="3"/>
  <c r="AB463" i="3"/>
  <c r="N458" i="3"/>
  <c r="AC454" i="3"/>
  <c r="AC452" i="3"/>
  <c r="AD461" i="3"/>
  <c r="AE457" i="3"/>
  <c r="K452" i="3"/>
  <c r="AE448" i="3"/>
  <c r="AD447" i="3"/>
  <c r="AF457" i="3"/>
  <c r="H452" i="3"/>
  <c r="H449" i="3"/>
  <c r="K444" i="3"/>
  <c r="G441" i="3"/>
  <c r="L469" i="3"/>
  <c r="P462" i="3"/>
  <c r="AB460" i="3"/>
  <c r="AB455" i="3"/>
  <c r="AD451" i="3"/>
  <c r="F449" i="3"/>
  <c r="F458" i="3"/>
  <c r="K454" i="3"/>
  <c r="Q450" i="3"/>
  <c r="AF446" i="3"/>
  <c r="Q445" i="3"/>
  <c r="H439" i="3"/>
  <c r="P491" i="3"/>
  <c r="Q492" i="3"/>
  <c r="N564" i="3"/>
  <c r="O560" i="3"/>
  <c r="N555" i="3"/>
  <c r="Q459" i="3"/>
  <c r="Q497" i="3"/>
  <c r="AA572" i="3"/>
  <c r="L576" i="3"/>
  <c r="L565" i="3"/>
  <c r="O550" i="3"/>
  <c r="H486" i="3"/>
  <c r="O482" i="3"/>
  <c r="F477" i="3"/>
  <c r="O473" i="3"/>
  <c r="I472" i="3"/>
  <c r="P466" i="3"/>
  <c r="P461" i="3"/>
  <c r="K458" i="3"/>
  <c r="K453" i="3"/>
  <c r="F450" i="3"/>
  <c r="O435" i="3"/>
  <c r="N430" i="3"/>
  <c r="I426" i="3"/>
  <c r="AB425" i="3"/>
  <c r="AB434" i="3"/>
  <c r="O429" i="3"/>
  <c r="O426" i="3"/>
  <c r="AD421" i="3"/>
  <c r="K418" i="3"/>
  <c r="AE463" i="3"/>
  <c r="AC458" i="3"/>
  <c r="AE455" i="3"/>
  <c r="O450" i="3"/>
  <c r="AB447" i="3"/>
  <c r="O445" i="3"/>
  <c r="L439" i="3"/>
  <c r="AF437" i="3"/>
  <c r="Q432" i="3"/>
  <c r="H428" i="3"/>
  <c r="H426" i="3"/>
  <c r="K435" i="3"/>
  <c r="G431" i="3"/>
  <c r="AA426" i="3"/>
  <c r="O422" i="3"/>
  <c r="I421" i="3"/>
  <c r="AA479" i="3"/>
  <c r="AD475" i="3"/>
  <c r="AA470" i="3"/>
  <c r="AC466" i="3"/>
  <c r="AC465" i="3"/>
  <c r="E459" i="3"/>
  <c r="Q455" i="3"/>
  <c r="AF452" i="3"/>
  <c r="Q447" i="3"/>
  <c r="H444" i="3"/>
  <c r="H457" i="3"/>
  <c r="I450" i="3"/>
  <c r="I448" i="3"/>
  <c r="P443" i="3"/>
  <c r="K439" i="3"/>
  <c r="G437" i="3"/>
  <c r="AD446" i="3"/>
  <c r="AB442" i="3"/>
  <c r="O437" i="3"/>
  <c r="K433" i="3"/>
  <c r="N432" i="3"/>
  <c r="Q442" i="3"/>
  <c r="H437" i="3"/>
  <c r="Q434" i="3"/>
  <c r="AA429" i="3"/>
  <c r="G426" i="3"/>
  <c r="E454" i="3"/>
  <c r="P447" i="3"/>
  <c r="P445" i="3"/>
  <c r="P440" i="3"/>
  <c r="O436" i="3"/>
  <c r="O434" i="3"/>
  <c r="L443" i="3"/>
  <c r="AA439" i="3"/>
  <c r="AF435" i="3"/>
  <c r="Q431" i="3"/>
  <c r="AD429" i="3"/>
  <c r="AF424" i="3"/>
  <c r="F446" i="3"/>
  <c r="E446" i="3"/>
  <c r="AC548" i="3"/>
  <c r="AE544" i="3"/>
  <c r="AB540" i="3"/>
  <c r="H454" i="3"/>
  <c r="AC563" i="3"/>
  <c r="O556" i="3"/>
  <c r="E557" i="3"/>
  <c r="H550" i="3"/>
  <c r="AA535" i="3"/>
  <c r="AF471" i="3"/>
  <c r="H467" i="3"/>
  <c r="E462" i="3"/>
  <c r="I458" i="3"/>
  <c r="O457" i="3"/>
  <c r="P451" i="3"/>
  <c r="P446" i="3"/>
  <c r="N443" i="3"/>
  <c r="E438" i="3"/>
  <c r="AD435" i="3"/>
  <c r="Q420" i="3"/>
  <c r="AD495" i="3"/>
  <c r="L491" i="3"/>
  <c r="N489" i="3"/>
  <c r="F419" i="3"/>
  <c r="AB494" i="3"/>
  <c r="AC489" i="3"/>
  <c r="K485" i="3"/>
  <c r="AE484" i="3"/>
  <c r="AC448" i="3"/>
  <c r="AD443" i="3"/>
  <c r="K440" i="3"/>
  <c r="F435" i="3"/>
  <c r="F432" i="3"/>
  <c r="AC430" i="3"/>
  <c r="Q424" i="3"/>
  <c r="AE421" i="3"/>
  <c r="P495" i="3"/>
  <c r="AF492" i="3"/>
  <c r="H410" i="3"/>
  <c r="E420" i="3"/>
  <c r="Q500" i="3"/>
  <c r="I491" i="3"/>
  <c r="K487" i="3"/>
  <c r="I485" i="3"/>
  <c r="I464" i="3"/>
  <c r="AA460" i="3"/>
  <c r="E455" i="3"/>
  <c r="AC451" i="3"/>
  <c r="K450" i="3"/>
  <c r="AE444" i="3"/>
  <c r="N439" i="3"/>
  <c r="L436" i="3"/>
  <c r="AD432" i="3"/>
  <c r="AB429" i="3"/>
  <c r="AF442" i="3"/>
  <c r="L435" i="3"/>
  <c r="G433" i="3"/>
  <c r="O428" i="3"/>
  <c r="I424" i="3"/>
  <c r="AA422" i="3"/>
  <c r="F431" i="3"/>
  <c r="AB427" i="3"/>
  <c r="K422" i="3"/>
  <c r="E418" i="3"/>
  <c r="AC417" i="3"/>
  <c r="E426" i="3"/>
  <c r="AC422" i="3"/>
  <c r="K419" i="3"/>
  <c r="H493" i="3"/>
  <c r="AC492" i="3"/>
  <c r="O439" i="3"/>
  <c r="G432" i="3"/>
  <c r="F430" i="3"/>
  <c r="O425" i="3"/>
  <c r="E421" i="3"/>
  <c r="P419" i="3"/>
  <c r="E428" i="3"/>
  <c r="AB424" i="3"/>
  <c r="L419" i="3"/>
  <c r="E497" i="3"/>
  <c r="F493" i="3"/>
  <c r="AF488" i="3"/>
  <c r="AC486" i="3"/>
  <c r="N415" i="3"/>
  <c r="K529" i="3"/>
  <c r="AE525" i="3"/>
  <c r="G450" i="3"/>
  <c r="E547" i="3"/>
  <c r="AF541" i="3"/>
  <c r="O541" i="3"/>
  <c r="AF535" i="3"/>
  <c r="O520" i="3"/>
  <c r="AC456" i="3"/>
  <c r="Q452" i="3"/>
  <c r="O447" i="3"/>
  <c r="I443" i="3"/>
  <c r="O442" i="3"/>
  <c r="I436" i="3"/>
  <c r="P431" i="3"/>
  <c r="I428" i="3"/>
  <c r="E423" i="3"/>
  <c r="AD420" i="3"/>
  <c r="AF485" i="3"/>
  <c r="Q480" i="3"/>
  <c r="H476" i="3"/>
  <c r="AF474" i="3"/>
  <c r="G483" i="3"/>
  <c r="P479" i="3"/>
  <c r="I474" i="3"/>
  <c r="K470" i="3"/>
  <c r="I469" i="3"/>
  <c r="N433" i="3"/>
  <c r="AE428" i="3"/>
  <c r="K425" i="3"/>
  <c r="AB420" i="3"/>
  <c r="AB417" i="3"/>
  <c r="AA492" i="3"/>
  <c r="AB487" i="3"/>
  <c r="AA484" i="3"/>
  <c r="AC480" i="3"/>
  <c r="AB477" i="3"/>
  <c r="AF395" i="3"/>
  <c r="I483" i="3"/>
  <c r="AB481" i="3"/>
  <c r="E476" i="3"/>
  <c r="G472" i="3"/>
  <c r="I470" i="3"/>
  <c r="P449" i="3"/>
  <c r="AE445" i="3"/>
  <c r="L440" i="3"/>
  <c r="AC436" i="3"/>
  <c r="P435" i="3"/>
  <c r="F429" i="3"/>
  <c r="AD424" i="3"/>
  <c r="O421" i="3"/>
  <c r="AE497" i="3"/>
  <c r="AA495" i="3"/>
  <c r="Q427" i="3"/>
  <c r="F420" i="3"/>
  <c r="H499" i="3"/>
  <c r="K491" i="3"/>
  <c r="AD488" i="3"/>
  <c r="I406" i="3"/>
  <c r="O494" i="3"/>
  <c r="P492" i="3"/>
  <c r="E487" i="3"/>
  <c r="N483" i="3"/>
  <c r="F481" i="3"/>
  <c r="O490" i="3"/>
  <c r="O486" i="3"/>
  <c r="AA482" i="3"/>
  <c r="AF478" i="3"/>
  <c r="Q477" i="3"/>
  <c r="H424" i="3"/>
  <c r="AF502" i="3"/>
  <c r="AA493" i="3"/>
  <c r="O488" i="3"/>
  <c r="L485" i="3"/>
  <c r="AB403" i="3"/>
  <c r="O491" i="3"/>
  <c r="AA489" i="3"/>
  <c r="E484" i="3"/>
  <c r="AD480" i="3"/>
  <c r="AE478" i="3"/>
  <c r="Q473" i="3"/>
  <c r="P441" i="3"/>
  <c r="AB370" i="3"/>
  <c r="G518" i="3"/>
  <c r="AB514" i="3"/>
  <c r="P510" i="3"/>
  <c r="Q531" i="3"/>
  <c r="AA532" i="3"/>
  <c r="F526" i="3"/>
  <c r="K526" i="3"/>
  <c r="AE520" i="3"/>
  <c r="AB505" i="3"/>
  <c r="Q441" i="3"/>
  <c r="AD437" i="3"/>
  <c r="H432" i="3"/>
  <c r="L428" i="3"/>
  <c r="AF427" i="3"/>
  <c r="K421" i="3"/>
  <c r="H501" i="3"/>
  <c r="G491" i="3"/>
  <c r="L487" i="3"/>
  <c r="P486" i="3"/>
  <c r="AA469" i="3"/>
  <c r="N465" i="3"/>
  <c r="AF461" i="3"/>
  <c r="AD459" i="3"/>
  <c r="O468" i="3"/>
  <c r="K464" i="3"/>
  <c r="P459" i="3"/>
  <c r="P455" i="3"/>
  <c r="I454" i="3"/>
  <c r="P418" i="3"/>
  <c r="I493" i="3"/>
  <c r="L488" i="3"/>
  <c r="AC484" i="3"/>
  <c r="AA483" i="3"/>
  <c r="N477" i="3"/>
  <c r="E472" i="3"/>
  <c r="O469" i="3"/>
  <c r="AF465" i="3"/>
  <c r="Q462" i="3"/>
  <c r="I376" i="3"/>
  <c r="E468" i="3"/>
  <c r="H466" i="3"/>
  <c r="AA461" i="3"/>
  <c r="G457" i="3"/>
  <c r="O455" i="3"/>
  <c r="P434" i="3"/>
  <c r="I430" i="3"/>
  <c r="N425" i="3"/>
  <c r="F421" i="3"/>
  <c r="P420" i="3"/>
  <c r="L493" i="3"/>
  <c r="L489" i="3"/>
  <c r="O484" i="3"/>
  <c r="AE480" i="3"/>
  <c r="N479" i="3"/>
  <c r="AF489" i="3"/>
  <c r="Q484" i="3"/>
  <c r="H481" i="3"/>
  <c r="G476" i="3"/>
  <c r="I473" i="3"/>
  <c r="G391" i="3"/>
  <c r="AE479" i="3"/>
  <c r="G477" i="3"/>
  <c r="AB472" i="3"/>
  <c r="AE468" i="3"/>
  <c r="AA466" i="3"/>
  <c r="O475" i="3"/>
  <c r="AA471" i="3"/>
  <c r="AF467" i="3"/>
  <c r="L463" i="3"/>
  <c r="L461" i="3"/>
  <c r="AE486" i="3"/>
  <c r="AA481" i="3"/>
  <c r="F478" i="3"/>
  <c r="AD473" i="3"/>
  <c r="E470" i="3"/>
  <c r="I388" i="3"/>
  <c r="AE476" i="3"/>
  <c r="AB474" i="3"/>
  <c r="AC469" i="3"/>
  <c r="AA465" i="3"/>
  <c r="AC463" i="3"/>
  <c r="N457" i="3"/>
  <c r="O483" i="3"/>
  <c r="K415" i="3"/>
  <c r="O505" i="3"/>
  <c r="AD503" i="3"/>
  <c r="G499" i="3"/>
  <c r="I584" i="3"/>
  <c r="L516" i="3"/>
  <c r="N517" i="3"/>
  <c r="AF511" i="3"/>
  <c r="AA511" i="3"/>
  <c r="Q505" i="3"/>
  <c r="E491" i="3"/>
  <c r="AD425" i="3"/>
  <c r="Q422" i="3"/>
  <c r="Q417" i="3"/>
  <c r="AF493" i="3"/>
  <c r="AE491" i="3"/>
  <c r="N485" i="3"/>
  <c r="G481" i="3"/>
  <c r="I476" i="3"/>
  <c r="P472" i="3"/>
  <c r="AC471" i="3"/>
  <c r="O454" i="3"/>
  <c r="AF450" i="3"/>
  <c r="H446" i="3"/>
  <c r="Q444" i="3"/>
  <c r="G453" i="3"/>
  <c r="O449" i="3"/>
  <c r="P444" i="3"/>
  <c r="I440" i="3"/>
  <c r="G439" i="3"/>
  <c r="G482" i="3"/>
  <c r="P478" i="3"/>
  <c r="L473" i="3"/>
  <c r="F469" i="3"/>
  <c r="P468" i="3"/>
  <c r="AE462" i="3"/>
  <c r="AD457" i="3"/>
  <c r="L454" i="3"/>
  <c r="AE449" i="3"/>
  <c r="N446" i="3"/>
  <c r="AE459" i="3"/>
  <c r="E453" i="3"/>
  <c r="Q451" i="3"/>
  <c r="K446" i="3"/>
  <c r="E442" i="3"/>
  <c r="N440" i="3"/>
  <c r="I419" i="3"/>
  <c r="L496" i="3"/>
  <c r="P490" i="3"/>
  <c r="F486" i="3"/>
  <c r="P484" i="3"/>
  <c r="AC478" i="3"/>
  <c r="AC474" i="3"/>
  <c r="AB469" i="3"/>
  <c r="AD465" i="3"/>
  <c r="AE464" i="3"/>
  <c r="Q474" i="3"/>
  <c r="H469" i="3"/>
  <c r="Q466" i="3"/>
  <c r="E461" i="3"/>
  <c r="G458" i="3"/>
  <c r="AE365" i="3"/>
  <c r="G464" i="3"/>
  <c r="AC462" i="3"/>
  <c r="L457" i="3"/>
  <c r="AB453" i="3"/>
  <c r="O451" i="3"/>
  <c r="L460" i="3"/>
  <c r="L456" i="3"/>
  <c r="AB451" i="3"/>
  <c r="AF448" i="3"/>
  <c r="AC446" i="3"/>
  <c r="H471" i="3"/>
  <c r="G466" i="3"/>
  <c r="F463" i="3"/>
  <c r="P458" i="3"/>
  <c r="I455" i="3"/>
  <c r="AA354" i="3"/>
  <c r="AE461" i="3"/>
  <c r="O459" i="3"/>
  <c r="AB454" i="3"/>
  <c r="E450" i="3"/>
  <c r="AA448" i="3"/>
  <c r="N442" i="3"/>
  <c r="G438" i="3"/>
  <c r="E370" i="3"/>
  <c r="AF561" i="3"/>
  <c r="N557" i="3"/>
  <c r="AF501" i="3"/>
  <c r="AD502" i="3"/>
  <c r="E495" i="3"/>
  <c r="I603" i="3"/>
  <c r="F570" i="3"/>
  <c r="N476" i="3"/>
  <c r="AE488" i="3"/>
  <c r="K486" i="3"/>
  <c r="AF482" i="3"/>
  <c r="L478" i="3"/>
  <c r="Q476" i="3"/>
  <c r="H470" i="3"/>
  <c r="F466" i="3"/>
  <c r="N461" i="3"/>
  <c r="I457" i="3"/>
  <c r="O456" i="3"/>
  <c r="AB439" i="3"/>
  <c r="K434" i="3"/>
  <c r="AF431" i="3"/>
  <c r="AB428" i="3"/>
  <c r="H438" i="3"/>
  <c r="E434" i="3"/>
  <c r="E429" i="3"/>
  <c r="I425" i="3"/>
  <c r="F424" i="3"/>
  <c r="G467" i="3"/>
  <c r="E463" i="3"/>
  <c r="L458" i="3"/>
  <c r="AE454" i="3"/>
  <c r="AD453" i="3"/>
  <c r="K447" i="3"/>
  <c r="F442" i="3"/>
  <c r="AC439" i="3"/>
  <c r="F434" i="3"/>
  <c r="O431" i="3"/>
  <c r="N444" i="3"/>
  <c r="AF438" i="3"/>
  <c r="E436" i="3"/>
  <c r="L431" i="3"/>
  <c r="O427" i="3"/>
  <c r="H425" i="3"/>
  <c r="E482" i="3"/>
  <c r="O480" i="3"/>
  <c r="AA475" i="3"/>
  <c r="G471" i="3"/>
  <c r="G469" i="3"/>
  <c r="P463" i="3"/>
  <c r="N459" i="3"/>
  <c r="AA454" i="3"/>
  <c r="AA450" i="3"/>
  <c r="E449" i="3"/>
  <c r="AA458" i="3"/>
  <c r="N454" i="3"/>
  <c r="L451" i="3"/>
  <c r="L446" i="3"/>
  <c r="H443" i="3"/>
  <c r="H456" i="3"/>
  <c r="I449" i="3"/>
  <c r="E447" i="3"/>
  <c r="L442" i="3"/>
  <c r="I438" i="3"/>
  <c r="AE436" i="3"/>
  <c r="AB445" i="3"/>
  <c r="AC441" i="3"/>
  <c r="K436" i="3"/>
  <c r="AE432" i="3"/>
  <c r="AB431" i="3"/>
  <c r="AF456" i="3"/>
  <c r="I451" i="3"/>
  <c r="N448" i="3"/>
  <c r="G443" i="3"/>
  <c r="AB440" i="3"/>
  <c r="P453" i="3"/>
  <c r="AE446" i="3"/>
  <c r="AB444" i="3"/>
  <c r="AE439" i="3"/>
  <c r="AC435" i="3"/>
  <c r="AC433" i="3"/>
  <c r="N427" i="3"/>
  <c r="AE401" i="3"/>
  <c r="K369" i="3"/>
  <c r="L545" i="3"/>
  <c r="P542" i="3"/>
  <c r="K567" i="3"/>
  <c r="P565" i="3"/>
  <c r="K563" i="3"/>
  <c r="AF559" i="3"/>
  <c r="E554" i="3"/>
  <c r="E458" i="3"/>
  <c r="E473" i="3"/>
  <c r="L471" i="3"/>
  <c r="AE466" i="3"/>
  <c r="AF463" i="3"/>
  <c r="F460" i="3"/>
  <c r="AF455" i="3"/>
  <c r="H451" i="3"/>
  <c r="AB446" i="3"/>
  <c r="I442" i="3"/>
  <c r="AE441" i="3"/>
  <c r="AC424" i="3"/>
  <c r="N419" i="3"/>
  <c r="Q495" i="3"/>
  <c r="Q413" i="3"/>
  <c r="AF423" i="3"/>
  <c r="H419" i="3"/>
  <c r="AC494" i="3"/>
  <c r="G490" i="3"/>
  <c r="I488" i="3"/>
  <c r="G452" i="3"/>
  <c r="G448" i="3"/>
  <c r="AA443" i="3"/>
  <c r="F439" i="3"/>
  <c r="AE438" i="3"/>
  <c r="P432" i="3"/>
  <c r="AE427" i="3"/>
  <c r="AE424" i="3"/>
  <c r="O419" i="3"/>
  <c r="AA416" i="3"/>
  <c r="AE429" i="3"/>
  <c r="L423" i="3"/>
  <c r="AF421" i="3"/>
  <c r="G494" i="3"/>
  <c r="H491" i="3"/>
  <c r="G409" i="3"/>
  <c r="N467" i="3"/>
  <c r="E465" i="3"/>
  <c r="I460" i="3"/>
  <c r="I456" i="3"/>
  <c r="G454" i="3"/>
  <c r="E448" i="3"/>
  <c r="AA444" i="3"/>
  <c r="AD439" i="3"/>
  <c r="AB435" i="3"/>
  <c r="AE434" i="3"/>
  <c r="K443" i="3"/>
  <c r="Q439" i="3"/>
  <c r="AF436" i="3"/>
  <c r="H431" i="3"/>
  <c r="AF428" i="3"/>
  <c r="AF441" i="3"/>
  <c r="I434" i="3"/>
  <c r="AB432" i="3"/>
  <c r="G427" i="3"/>
  <c r="K423" i="3"/>
  <c r="G421" i="3"/>
  <c r="AE430" i="3"/>
  <c r="AC426" i="3"/>
  <c r="AB421" i="3"/>
  <c r="F417" i="3"/>
  <c r="AA497" i="3"/>
  <c r="K441" i="3"/>
  <c r="H436" i="3"/>
  <c r="AE433" i="3"/>
  <c r="K428" i="3"/>
  <c r="G425" i="3"/>
  <c r="O438" i="3"/>
  <c r="K431" i="3"/>
  <c r="P429" i="3"/>
  <c r="L424" i="3"/>
  <c r="AE420" i="3"/>
  <c r="AA418" i="3"/>
  <c r="AC490" i="3"/>
  <c r="AB466" i="3"/>
  <c r="AE369" i="3"/>
  <c r="G539" i="3"/>
  <c r="H538" i="3"/>
  <c r="AB530" i="3"/>
  <c r="G527" i="3"/>
  <c r="AD551" i="3"/>
  <c r="O549" i="3"/>
  <c r="O547" i="3"/>
  <c r="E543" i="3"/>
  <c r="AC539" i="3"/>
  <c r="AF439" i="3"/>
  <c r="AB458" i="3"/>
  <c r="N456" i="3"/>
  <c r="E451" i="3"/>
  <c r="AC447" i="3"/>
  <c r="N445" i="3"/>
  <c r="O440" i="3"/>
  <c r="Q436" i="3"/>
  <c r="AD431" i="3"/>
  <c r="I427" i="3"/>
  <c r="AE426" i="3"/>
  <c r="AC487" i="3"/>
  <c r="AC482" i="3"/>
  <c r="F479" i="3"/>
  <c r="N397" i="3"/>
  <c r="AF486" i="3"/>
  <c r="L484" i="3"/>
  <c r="E479" i="3"/>
  <c r="AC475" i="3"/>
  <c r="K473" i="3"/>
  <c r="L437" i="3"/>
  <c r="F433" i="3"/>
  <c r="G428" i="3"/>
  <c r="G424" i="3"/>
  <c r="G423" i="3"/>
  <c r="E503" i="3"/>
  <c r="F492" i="3"/>
  <c r="AD487" i="3"/>
  <c r="AC483" i="3"/>
  <c r="N482" i="3"/>
  <c r="F491" i="3"/>
  <c r="Q487" i="3"/>
  <c r="AF484" i="3"/>
  <c r="H479" i="3"/>
  <c r="AF476" i="3"/>
  <c r="AD394" i="3"/>
  <c r="N452" i="3"/>
  <c r="AD450" i="3"/>
  <c r="K445" i="3"/>
  <c r="F441" i="3"/>
  <c r="I439" i="3"/>
  <c r="O433" i="3"/>
  <c r="N429" i="3"/>
  <c r="K424" i="3"/>
  <c r="AC420" i="3"/>
  <c r="AD419" i="3"/>
  <c r="AC428" i="3"/>
  <c r="O423" i="3"/>
  <c r="L420" i="3"/>
  <c r="G495" i="3"/>
  <c r="E493" i="3"/>
  <c r="AF426" i="3"/>
  <c r="E419" i="3"/>
  <c r="AF496" i="3"/>
  <c r="I490" i="3"/>
  <c r="P487" i="3"/>
  <c r="I405" i="3"/>
  <c r="N493" i="3"/>
  <c r="AD491" i="3"/>
  <c r="AB486" i="3"/>
  <c r="K482" i="3"/>
  <c r="L480" i="3"/>
  <c r="Q426" i="3"/>
  <c r="H421" i="3"/>
  <c r="AB498" i="3"/>
  <c r="O492" i="3"/>
  <c r="AF491" i="3"/>
  <c r="N423" i="3"/>
  <c r="P496" i="3"/>
  <c r="I492" i="3"/>
  <c r="F487" i="3"/>
  <c r="AD484" i="3"/>
  <c r="AB402" i="3"/>
  <c r="E475" i="3"/>
  <c r="K426" i="3"/>
  <c r="F368" i="3"/>
  <c r="AF523" i="3"/>
  <c r="I515" i="3"/>
  <c r="I512" i="3"/>
  <c r="E536" i="3"/>
  <c r="E534" i="3"/>
  <c r="AC532" i="3"/>
  <c r="K528" i="3"/>
  <c r="AB524" i="3"/>
  <c r="N450" i="3"/>
  <c r="O443" i="3"/>
  <c r="AD441" i="3"/>
  <c r="AA436" i="3"/>
  <c r="E432" i="3"/>
  <c r="AB430" i="3"/>
  <c r="Q425" i="3"/>
  <c r="N421" i="3"/>
  <c r="N498" i="3"/>
  <c r="H492" i="3"/>
  <c r="AF490" i="3"/>
  <c r="AA472" i="3"/>
  <c r="F467" i="3"/>
  <c r="AD464" i="3"/>
  <c r="AB380" i="3"/>
  <c r="E471" i="3"/>
  <c r="AF469" i="3"/>
  <c r="Q464" i="3"/>
  <c r="H460" i="3"/>
  <c r="AF458" i="3"/>
  <c r="H422" i="3"/>
  <c r="AE418" i="3"/>
  <c r="AC493" i="3"/>
  <c r="AE489" i="3"/>
  <c r="I487" i="3"/>
  <c r="P481" i="3"/>
  <c r="I477" i="3"/>
  <c r="L472" i="3"/>
  <c r="AC468" i="3"/>
  <c r="AC467" i="3"/>
  <c r="O476" i="3"/>
  <c r="AB471" i="3"/>
  <c r="K468" i="3"/>
  <c r="AA464" i="3"/>
  <c r="F461" i="3"/>
  <c r="I373" i="3"/>
  <c r="Q437" i="3"/>
  <c r="H435" i="3"/>
  <c r="K430" i="3"/>
  <c r="F426" i="3"/>
  <c r="N424" i="3"/>
  <c r="Q503" i="3"/>
  <c r="E494" i="3"/>
  <c r="AD489" i="3"/>
  <c r="AE485" i="3"/>
  <c r="AB483" i="3"/>
  <c r="AB492" i="3"/>
  <c r="F488" i="3"/>
  <c r="AE483" i="3"/>
  <c r="AF480" i="3"/>
  <c r="O478" i="3"/>
  <c r="H488" i="3"/>
  <c r="E483" i="3"/>
  <c r="AB480" i="3"/>
  <c r="K475" i="3"/>
  <c r="AD472" i="3"/>
  <c r="G390" i="3"/>
  <c r="AD478" i="3"/>
  <c r="L476" i="3"/>
  <c r="K471" i="3"/>
  <c r="AA467" i="3"/>
  <c r="F465" i="3"/>
  <c r="F489" i="3"/>
  <c r="Q486" i="3"/>
  <c r="Q481" i="3"/>
  <c r="H477" i="3"/>
  <c r="AB476" i="3"/>
  <c r="AA485" i="3"/>
  <c r="AA480" i="3"/>
  <c r="K477" i="3"/>
  <c r="AC472" i="3"/>
  <c r="P469" i="3"/>
  <c r="AA384" i="3"/>
  <c r="AC445" i="3"/>
  <c r="K459" i="3"/>
  <c r="O349" i="3"/>
  <c r="L509" i="3"/>
  <c r="AF508" i="3"/>
  <c r="F500" i="3"/>
  <c r="E567" i="3"/>
  <c r="K521" i="3"/>
  <c r="K519" i="3"/>
  <c r="P517" i="3"/>
  <c r="L513" i="3"/>
  <c r="AD509" i="3"/>
  <c r="I435" i="3"/>
  <c r="F428" i="3"/>
  <c r="AD426" i="3"/>
  <c r="AC421" i="3"/>
  <c r="AA417" i="3"/>
  <c r="AD414" i="3"/>
  <c r="Q488" i="3"/>
  <c r="AC485" i="3"/>
  <c r="N481" i="3"/>
  <c r="AF477" i="3"/>
  <c r="AE475" i="3"/>
  <c r="F457" i="3"/>
  <c r="AD452" i="3"/>
  <c r="AC449" i="3"/>
  <c r="N462" i="3"/>
  <c r="Q456" i="3"/>
  <c r="O453" i="3"/>
  <c r="AA449" i="3"/>
  <c r="AF445" i="3"/>
  <c r="E443" i="3"/>
  <c r="Q485" i="3"/>
  <c r="Q483" i="3"/>
  <c r="K478" i="3"/>
  <c r="E474" i="3"/>
  <c r="K472" i="3"/>
  <c r="I466" i="3"/>
  <c r="G462" i="3"/>
  <c r="K457" i="3"/>
  <c r="L453" i="3"/>
  <c r="AB452" i="3"/>
  <c r="AC461" i="3"/>
  <c r="AE456" i="3"/>
  <c r="N453" i="3"/>
  <c r="AF449" i="3"/>
  <c r="Q446" i="3"/>
  <c r="AA428" i="3"/>
  <c r="AF422" i="3"/>
  <c r="K420" i="3"/>
  <c r="AD493" i="3"/>
  <c r="L490" i="3"/>
  <c r="E408" i="3"/>
  <c r="I481" i="3"/>
  <c r="G479" i="3"/>
  <c r="G474" i="3"/>
  <c r="L470" i="3"/>
  <c r="I468" i="3"/>
  <c r="O477" i="3"/>
  <c r="AA473" i="3"/>
  <c r="L468" i="3"/>
  <c r="AC464" i="3"/>
  <c r="N463" i="3"/>
  <c r="AF473" i="3"/>
  <c r="Q468" i="3"/>
  <c r="H465" i="3"/>
  <c r="G460" i="3"/>
  <c r="AB457" i="3"/>
  <c r="Q365" i="3"/>
  <c r="G463" i="3"/>
  <c r="G461" i="3"/>
  <c r="P456" i="3"/>
  <c r="O452" i="3"/>
  <c r="L450" i="3"/>
  <c r="O474" i="3"/>
  <c r="AE470" i="3"/>
  <c r="K466" i="3"/>
  <c r="AF462" i="3"/>
  <c r="Q461" i="3"/>
  <c r="AC470" i="3"/>
  <c r="I465" i="3"/>
  <c r="F462" i="3"/>
  <c r="P457" i="3"/>
  <c r="P454" i="3"/>
  <c r="AB352" i="3"/>
  <c r="E430" i="3"/>
  <c r="AE422" i="3"/>
  <c r="AE350" i="3"/>
  <c r="F577" i="3"/>
  <c r="AC589" i="3"/>
  <c r="N566" i="3"/>
  <c r="AE551" i="3"/>
  <c r="AB506" i="3"/>
  <c r="AD504" i="3"/>
  <c r="E502" i="3"/>
  <c r="AA617" i="3"/>
  <c r="H574" i="3"/>
  <c r="G420" i="3"/>
  <c r="K492" i="3"/>
  <c r="AB489" i="3"/>
  <c r="N484" i="3"/>
  <c r="AE481" i="3"/>
  <c r="N399" i="3"/>
  <c r="AE472" i="3"/>
  <c r="N470" i="3"/>
  <c r="AF466" i="3"/>
  <c r="O462" i="3"/>
  <c r="Q460" i="3"/>
  <c r="AD442" i="3"/>
  <c r="AA437" i="3"/>
  <c r="AD434" i="3"/>
  <c r="F447" i="3"/>
  <c r="AD440" i="3"/>
  <c r="L438" i="3"/>
  <c r="AF434" i="3"/>
  <c r="L430" i="3"/>
  <c r="Q428" i="3"/>
  <c r="AF470" i="3"/>
  <c r="F468" i="3"/>
  <c r="H463" i="3"/>
  <c r="AC459" i="3"/>
  <c r="AA457" i="3"/>
  <c r="G451" i="3"/>
  <c r="I447" i="3"/>
  <c r="K442" i="3"/>
  <c r="P438" i="3"/>
  <c r="I437" i="3"/>
  <c r="AA446" i="3"/>
  <c r="AB441" i="3"/>
  <c r="N438" i="3"/>
  <c r="E433" i="3"/>
  <c r="O430" i="3"/>
  <c r="N490" i="3"/>
  <c r="N486" i="3"/>
  <c r="F483" i="3"/>
  <c r="H478" i="3"/>
  <c r="H475" i="3"/>
  <c r="G393" i="3"/>
  <c r="E466" i="3"/>
  <c r="N464" i="3"/>
  <c r="I459" i="3"/>
  <c r="G455" i="3"/>
  <c r="AE453" i="3"/>
  <c r="AD462" i="3"/>
  <c r="AD458" i="3"/>
  <c r="AA453" i="3"/>
  <c r="AD449" i="3"/>
  <c r="L448" i="3"/>
  <c r="Q458" i="3"/>
  <c r="Q453" i="3"/>
  <c r="H450" i="3"/>
  <c r="L445" i="3"/>
  <c r="G442" i="3"/>
  <c r="F455" i="3"/>
  <c r="F448" i="3"/>
  <c r="G446" i="3"/>
  <c r="O441" i="3"/>
  <c r="AE437" i="3"/>
  <c r="G435" i="3"/>
  <c r="F459" i="3"/>
  <c r="L455" i="3"/>
  <c r="AF451" i="3"/>
  <c r="AA447" i="3"/>
  <c r="F445" i="3"/>
  <c r="H455" i="3"/>
  <c r="AC450" i="3"/>
  <c r="N447" i="3"/>
  <c r="P442" i="3"/>
  <c r="P439" i="3"/>
  <c r="K437" i="3"/>
  <c r="AA494" i="3"/>
  <c r="E457" i="3"/>
  <c r="AC443" i="3"/>
  <c r="AD438" i="3"/>
  <c r="N434" i="3"/>
  <c r="K432" i="3"/>
  <c r="Q457" i="3"/>
  <c r="H453" i="3"/>
  <c r="H448" i="3"/>
  <c r="G444" i="3"/>
  <c r="AF443" i="3"/>
  <c r="N365" i="3"/>
  <c r="E366" i="3"/>
  <c r="P365" i="3"/>
  <c r="G363" i="3"/>
  <c r="E364" i="3"/>
  <c r="G343" i="3"/>
  <c r="H343" i="3"/>
  <c r="O343" i="3"/>
  <c r="AA343" i="3"/>
  <c r="AC343" i="3"/>
  <c r="I341" i="3"/>
  <c r="AD353" i="3"/>
  <c r="P353" i="3"/>
  <c r="F352" i="3"/>
  <c r="H352" i="3"/>
  <c r="E351" i="3"/>
  <c r="N363" i="3"/>
  <c r="E363" i="3"/>
  <c r="AC362" i="3"/>
  <c r="O360" i="3"/>
  <c r="O361" i="3"/>
  <c r="AD370" i="3"/>
  <c r="P370" i="3"/>
  <c r="F371" i="3"/>
  <c r="Q371" i="3"/>
  <c r="L370" i="3"/>
  <c r="K368" i="3"/>
  <c r="K414" i="3"/>
  <c r="P415" i="3"/>
  <c r="I415" i="3"/>
  <c r="Q415" i="3"/>
  <c r="F413" i="3"/>
  <c r="AC410" i="3"/>
  <c r="AD409" i="3"/>
  <c r="AA408" i="3"/>
  <c r="AE408" i="3"/>
  <c r="P408" i="3"/>
  <c r="G374" i="3"/>
  <c r="AF375" i="3"/>
  <c r="Q374" i="3"/>
  <c r="O371" i="3"/>
  <c r="L372" i="3"/>
  <c r="AA366" i="3"/>
  <c r="AE366" i="3"/>
  <c r="G367" i="3"/>
  <c r="AE367" i="3"/>
  <c r="Q367" i="3"/>
  <c r="L365" i="3"/>
  <c r="Q347" i="3"/>
  <c r="AE346" i="3"/>
  <c r="E345" i="3"/>
  <c r="P345" i="3"/>
  <c r="O345" i="3"/>
  <c r="G406" i="3"/>
  <c r="AF406" i="3"/>
  <c r="AF405" i="3"/>
  <c r="L404" i="3"/>
  <c r="AC404" i="3"/>
  <c r="AA400" i="3"/>
  <c r="P401" i="3"/>
  <c r="G400" i="3"/>
  <c r="AC398" i="3"/>
  <c r="Q399" i="3"/>
  <c r="L314" i="3"/>
  <c r="H408" i="3"/>
  <c r="F408" i="3"/>
  <c r="AB408" i="3"/>
  <c r="AD408" i="3"/>
  <c r="P406" i="3"/>
  <c r="AD403" i="3"/>
  <c r="AE403" i="3"/>
  <c r="H402" i="3"/>
  <c r="AF402" i="3"/>
  <c r="AC401" i="3"/>
  <c r="AC367" i="3"/>
  <c r="P428" i="3"/>
  <c r="AE423" i="3"/>
  <c r="AB419" i="3"/>
  <c r="O416" i="3"/>
  <c r="L441" i="3"/>
  <c r="Q438" i="3"/>
  <c r="H433" i="3"/>
  <c r="H429" i="3"/>
  <c r="N428" i="3"/>
  <c r="AB350" i="3"/>
  <c r="P351" i="3"/>
  <c r="E350" i="3"/>
  <c r="P348" i="3"/>
  <c r="AF349" i="3"/>
  <c r="AF410" i="3"/>
  <c r="AD410" i="3"/>
  <c r="AA409" i="3"/>
  <c r="AA407" i="3"/>
  <c r="L408" i="3"/>
  <c r="AC326" i="3"/>
  <c r="I418" i="3"/>
  <c r="I338" i="3"/>
  <c r="G337" i="3"/>
  <c r="N337" i="3"/>
  <c r="AE415" i="3"/>
  <c r="Q348" i="3"/>
  <c r="O348" i="3"/>
  <c r="N347" i="3"/>
  <c r="N345" i="3"/>
  <c r="N346" i="3"/>
  <c r="AC355" i="3"/>
  <c r="G355" i="3"/>
  <c r="K356" i="3"/>
  <c r="AF356" i="3"/>
  <c r="E355" i="3"/>
  <c r="F353" i="3"/>
  <c r="AB399" i="3"/>
  <c r="P400" i="3"/>
  <c r="K400" i="3"/>
  <c r="E400" i="3"/>
  <c r="Q398" i="3"/>
  <c r="Q395" i="3"/>
  <c r="L394" i="3"/>
  <c r="F393" i="3"/>
  <c r="O393" i="3"/>
  <c r="I393" i="3"/>
  <c r="AD359" i="3"/>
  <c r="AF360" i="3"/>
  <c r="L358" i="3"/>
  <c r="F356" i="3"/>
  <c r="AC357" i="3"/>
  <c r="N351" i="3"/>
  <c r="K351" i="3"/>
  <c r="G352" i="3"/>
  <c r="K352" i="3"/>
  <c r="AE352" i="3"/>
  <c r="H350" i="3"/>
  <c r="AE410" i="3"/>
  <c r="N411" i="3"/>
  <c r="AD411" i="3"/>
  <c r="AA411" i="3"/>
  <c r="I409" i="3"/>
  <c r="E391" i="3"/>
  <c r="L391" i="3"/>
  <c r="AE389" i="3"/>
  <c r="F389" i="3"/>
  <c r="P389" i="3"/>
  <c r="L385" i="3"/>
  <c r="P386" i="3"/>
  <c r="G385" i="3"/>
  <c r="O383" i="3"/>
  <c r="AF384" i="3"/>
  <c r="AA266" i="3"/>
  <c r="AF393" i="3"/>
  <c r="AB393" i="3"/>
  <c r="K393" i="3"/>
  <c r="P393" i="3"/>
  <c r="P391" i="3"/>
  <c r="AC388" i="3"/>
  <c r="F388" i="3"/>
  <c r="Q387" i="3"/>
  <c r="K386" i="3"/>
  <c r="N386" i="3"/>
  <c r="AC352" i="3"/>
  <c r="N414" i="3"/>
  <c r="AB414" i="3"/>
  <c r="L414" i="3"/>
  <c r="F395" i="3"/>
  <c r="N395" i="3"/>
  <c r="O394" i="3"/>
  <c r="AE392" i="3"/>
  <c r="AE393" i="3"/>
  <c r="AA300" i="3"/>
  <c r="G402" i="3"/>
  <c r="I403" i="3"/>
  <c r="Q403" i="3"/>
  <c r="F402" i="3"/>
  <c r="N400" i="3"/>
  <c r="L412" i="3"/>
  <c r="AB412" i="3"/>
  <c r="AC411" i="3"/>
  <c r="I411" i="3"/>
  <c r="AB411" i="3"/>
  <c r="L340" i="3"/>
  <c r="I340" i="3"/>
  <c r="H341" i="3"/>
  <c r="AB340" i="3"/>
  <c r="AD340" i="3"/>
  <c r="AB338" i="3"/>
  <c r="P384" i="3"/>
  <c r="AB385" i="3"/>
  <c r="H385" i="3"/>
  <c r="AF385" i="3"/>
  <c r="K382" i="3"/>
  <c r="F379" i="3"/>
  <c r="N379" i="3"/>
  <c r="AE378" i="3"/>
  <c r="AB378" i="3"/>
  <c r="K378" i="3"/>
  <c r="E344" i="3"/>
  <c r="Q345" i="3"/>
  <c r="N343" i="3"/>
  <c r="K341" i="3"/>
  <c r="AB342" i="3"/>
  <c r="AE336" i="3"/>
  <c r="AA336" i="3"/>
  <c r="I337" i="3"/>
  <c r="I416" i="3"/>
  <c r="H417" i="3"/>
  <c r="K334" i="3"/>
  <c r="L395" i="3"/>
  <c r="AC396" i="3"/>
  <c r="P396" i="3"/>
  <c r="L396" i="3"/>
  <c r="AC394" i="3"/>
  <c r="H376" i="3"/>
  <c r="Q376" i="3"/>
  <c r="N374" i="3"/>
  <c r="AB374" i="3"/>
  <c r="AD374" i="3"/>
  <c r="AA370" i="3"/>
  <c r="K371" i="3"/>
  <c r="F370" i="3"/>
  <c r="H368" i="3"/>
  <c r="E368" i="3"/>
  <c r="L378" i="3"/>
  <c r="Q378" i="3"/>
  <c r="O378" i="3"/>
  <c r="AC378" i="3"/>
  <c r="P378" i="3"/>
  <c r="AB376" i="3"/>
  <c r="E373" i="3"/>
  <c r="Q373" i="3"/>
  <c r="AB372" i="3"/>
  <c r="AA371" i="3"/>
  <c r="E371" i="3"/>
  <c r="AB418" i="3"/>
  <c r="K479" i="3"/>
  <c r="P476" i="3"/>
  <c r="F471" i="3"/>
  <c r="AD468" i="3"/>
  <c r="AB383" i="3"/>
  <c r="E489" i="3"/>
  <c r="AE487" i="3"/>
  <c r="AD482" i="3"/>
  <c r="AF479" i="3"/>
  <c r="AC476" i="3"/>
  <c r="AC400" i="3"/>
  <c r="L400" i="3"/>
  <c r="P399" i="3"/>
  <c r="AE399" i="3"/>
  <c r="AF399" i="3"/>
  <c r="Q380" i="3"/>
  <c r="N380" i="3"/>
  <c r="AA379" i="3"/>
  <c r="O377" i="3"/>
  <c r="I378" i="3"/>
  <c r="AC387" i="3"/>
  <c r="G387" i="3"/>
  <c r="H388" i="3"/>
  <c r="AF388" i="3"/>
  <c r="N387" i="3"/>
  <c r="F385" i="3"/>
  <c r="AC397" i="3"/>
  <c r="E397" i="3"/>
  <c r="AD396" i="3"/>
  <c r="G396" i="3"/>
  <c r="H396" i="3"/>
  <c r="I407" i="3"/>
  <c r="AF408" i="3"/>
  <c r="AB406" i="3"/>
  <c r="K404" i="3"/>
  <c r="AE405" i="3"/>
  <c r="F323" i="3"/>
  <c r="P369" i="3"/>
  <c r="G370" i="3"/>
  <c r="Q370" i="3"/>
  <c r="L369" i="3"/>
  <c r="AA367" i="3"/>
  <c r="AC364" i="3"/>
  <c r="O364" i="3"/>
  <c r="AD363" i="3"/>
  <c r="AB363" i="3"/>
  <c r="L363" i="3"/>
  <c r="H409" i="3"/>
  <c r="K408" i="3"/>
  <c r="N407" i="3"/>
  <c r="AB407" i="3"/>
  <c r="P407" i="3"/>
  <c r="AC403" i="3"/>
  <c r="G404" i="3"/>
  <c r="K403" i="3"/>
  <c r="Q401" i="3"/>
  <c r="AB401" i="3"/>
  <c r="F317" i="3"/>
  <c r="L380" i="3"/>
  <c r="O381" i="3"/>
  <c r="G381" i="3"/>
  <c r="AA381" i="3"/>
  <c r="K379" i="3"/>
  <c r="AF361" i="3"/>
  <c r="AE360" i="3"/>
  <c r="E359" i="3"/>
  <c r="K359" i="3"/>
  <c r="I359" i="3"/>
  <c r="AD355" i="3"/>
  <c r="E356" i="3"/>
  <c r="Q355" i="3"/>
  <c r="Q353" i="3"/>
  <c r="AA353" i="3"/>
  <c r="AF363" i="3"/>
  <c r="O362" i="3"/>
  <c r="K363" i="3"/>
  <c r="P363" i="3"/>
  <c r="I363" i="3"/>
  <c r="I361" i="3"/>
  <c r="F358" i="3"/>
  <c r="AF358" i="3"/>
  <c r="AF357" i="3"/>
  <c r="AD356" i="3"/>
  <c r="AA356" i="3"/>
  <c r="I402" i="3"/>
  <c r="L464" i="3"/>
  <c r="O461" i="3"/>
  <c r="G456" i="3"/>
  <c r="AC453" i="3"/>
  <c r="H346" i="3"/>
  <c r="AE474" i="3"/>
  <c r="O472" i="3"/>
  <c r="E467" i="3"/>
  <c r="AA463" i="3"/>
  <c r="K461" i="3"/>
  <c r="N385" i="3"/>
  <c r="I385" i="3"/>
  <c r="AD384" i="3"/>
  <c r="Q384" i="3"/>
  <c r="AA383" i="3"/>
  <c r="F364" i="3"/>
  <c r="AB365" i="3"/>
  <c r="N364" i="3"/>
  <c r="AA362" i="3"/>
  <c r="AE363" i="3"/>
  <c r="I372" i="3"/>
  <c r="N372" i="3"/>
  <c r="H373" i="3"/>
  <c r="AC372" i="3"/>
  <c r="K372" i="3"/>
  <c r="AE370" i="3"/>
  <c r="O382" i="3"/>
  <c r="AC382" i="3"/>
  <c r="I381" i="3"/>
  <c r="E381" i="3"/>
  <c r="AF381" i="3"/>
  <c r="E392" i="3"/>
  <c r="Q393" i="3"/>
  <c r="N391" i="3"/>
  <c r="E389" i="3"/>
  <c r="AB390" i="3"/>
  <c r="P290" i="3"/>
  <c r="I354" i="3"/>
  <c r="AA355" i="3"/>
  <c r="AB355" i="3"/>
  <c r="O354" i="3"/>
  <c r="AA352" i="3"/>
  <c r="E349" i="3"/>
  <c r="AE349" i="3"/>
  <c r="AD348" i="3"/>
  <c r="I348" i="3"/>
  <c r="H348" i="3"/>
  <c r="AF394" i="3"/>
  <c r="AA393" i="3"/>
  <c r="AB392" i="3"/>
  <c r="L392" i="3"/>
  <c r="I392" i="3"/>
  <c r="G388" i="3"/>
  <c r="O389" i="3"/>
  <c r="K388" i="3"/>
  <c r="F386" i="3"/>
  <c r="L386" i="3"/>
  <c r="F312" i="3"/>
  <c r="AA365" i="3"/>
  <c r="I366" i="3"/>
  <c r="K366" i="3"/>
  <c r="H366" i="3"/>
  <c r="AF364" i="3"/>
  <c r="AB346" i="3"/>
  <c r="AC345" i="3"/>
  <c r="AB344" i="3"/>
  <c r="AE344" i="3"/>
  <c r="G344" i="3"/>
  <c r="AE340" i="3"/>
  <c r="AC341" i="3"/>
  <c r="H340" i="3"/>
  <c r="H338" i="3"/>
  <c r="N338" i="3"/>
  <c r="F348" i="3"/>
  <c r="AD347" i="3"/>
  <c r="AC348" i="3"/>
  <c r="AE348" i="3"/>
  <c r="E348" i="3"/>
  <c r="O346" i="3"/>
  <c r="I343" i="3"/>
  <c r="AF343" i="3"/>
  <c r="AE341" i="3"/>
  <c r="L341" i="3"/>
  <c r="P341" i="3"/>
  <c r="O372" i="3"/>
  <c r="P349" i="3"/>
  <c r="AC347" i="3"/>
  <c r="G348" i="3"/>
  <c r="P357" i="3"/>
  <c r="O357" i="3"/>
  <c r="O358" i="3"/>
  <c r="F357" i="3"/>
  <c r="AB357" i="3"/>
  <c r="L355" i="3"/>
  <c r="E367" i="3"/>
  <c r="P367" i="3"/>
  <c r="L366" i="3"/>
  <c r="AB366" i="3"/>
  <c r="F366" i="3"/>
  <c r="H377" i="3"/>
  <c r="F377" i="3"/>
  <c r="AE376" i="3"/>
  <c r="AA374" i="3"/>
  <c r="K375" i="3"/>
  <c r="AC339" i="3"/>
  <c r="I339" i="3"/>
  <c r="Q340" i="3"/>
  <c r="AF340" i="3"/>
  <c r="F339" i="3"/>
  <c r="O337" i="3"/>
  <c r="N413" i="3"/>
  <c r="I414" i="3"/>
  <c r="O414" i="3"/>
  <c r="AF414" i="3"/>
  <c r="AF412" i="3"/>
  <c r="Q379" i="3"/>
  <c r="N378" i="3"/>
  <c r="AB377" i="3"/>
  <c r="P377" i="3"/>
  <c r="E377" i="3"/>
  <c r="G373" i="3"/>
  <c r="L374" i="3"/>
  <c r="AC373" i="3"/>
  <c r="AF371" i="3"/>
  <c r="AE371" i="3"/>
  <c r="AA350" i="3"/>
  <c r="AD350" i="3"/>
  <c r="AB351" i="3"/>
  <c r="AC351" i="3"/>
  <c r="H351" i="3"/>
  <c r="L349" i="3"/>
  <c r="Q410" i="3"/>
  <c r="F410" i="3"/>
  <c r="AB410" i="3"/>
  <c r="G410" i="3"/>
  <c r="G408" i="3"/>
  <c r="N405" i="3"/>
  <c r="Q405" i="3"/>
  <c r="F404" i="3"/>
  <c r="F403" i="3"/>
  <c r="O403" i="3"/>
  <c r="AE414" i="3"/>
  <c r="F415" i="3"/>
  <c r="G414" i="3"/>
  <c r="I412" i="3"/>
  <c r="H413" i="3"/>
  <c r="O330" i="3"/>
  <c r="H407" i="3"/>
  <c r="AE407" i="3"/>
  <c r="O407" i="3"/>
  <c r="F407" i="3"/>
  <c r="P405" i="3"/>
  <c r="G357" i="3"/>
  <c r="G434" i="3"/>
  <c r="N431" i="3"/>
  <c r="P426" i="3"/>
  <c r="P423" i="3"/>
  <c r="AA451" i="3"/>
  <c r="F444" i="3"/>
  <c r="AC442" i="3"/>
  <c r="AC437" i="3"/>
  <c r="L433" i="3"/>
  <c r="AC431" i="3"/>
  <c r="P355" i="3"/>
  <c r="I355" i="3"/>
  <c r="Q354" i="3"/>
  <c r="AF354" i="3"/>
  <c r="E353" i="3"/>
  <c r="F414" i="3"/>
  <c r="P414" i="3"/>
  <c r="AE413" i="3"/>
  <c r="E413" i="3"/>
  <c r="AF413" i="3"/>
  <c r="I342" i="3"/>
  <c r="E342" i="3"/>
  <c r="Q343" i="3"/>
  <c r="AE342" i="3"/>
  <c r="AA342" i="3"/>
  <c r="K340" i="3"/>
  <c r="AD352" i="3"/>
  <c r="I352" i="3"/>
  <c r="AD351" i="3"/>
  <c r="Q351" i="3"/>
  <c r="AF351" i="3"/>
  <c r="H362" i="3"/>
  <c r="K362" i="3"/>
  <c r="AA361" i="3"/>
  <c r="F359" i="3"/>
  <c r="L360" i="3"/>
  <c r="AA406" i="3"/>
  <c r="AF407" i="3"/>
  <c r="Q406" i="3"/>
  <c r="E403" i="3"/>
  <c r="AB404" i="3"/>
  <c r="I322" i="3"/>
  <c r="O398" i="3"/>
  <c r="F399" i="3"/>
  <c r="G399" i="3"/>
  <c r="H399" i="3"/>
  <c r="AB397" i="3"/>
  <c r="O363" i="3"/>
  <c r="F363" i="3"/>
  <c r="AE362" i="3"/>
  <c r="AB362" i="3"/>
  <c r="E362" i="3"/>
  <c r="I358" i="3"/>
  <c r="AF359" i="3"/>
  <c r="Q358" i="3"/>
  <c r="AE355" i="3"/>
  <c r="N356" i="3"/>
  <c r="G419" i="3"/>
  <c r="N335" i="3"/>
  <c r="AE417" i="3"/>
  <c r="AD415" i="3"/>
  <c r="Q416" i="3"/>
  <c r="AB333" i="3"/>
  <c r="F394" i="3"/>
  <c r="AA395" i="3"/>
  <c r="AC395" i="3"/>
  <c r="G395" i="3"/>
  <c r="AC393" i="3"/>
  <c r="I390" i="3"/>
  <c r="AF390" i="3"/>
  <c r="AF389" i="3"/>
  <c r="O388" i="3"/>
  <c r="E388" i="3"/>
  <c r="O399" i="3"/>
  <c r="AD400" i="3"/>
  <c r="K399" i="3"/>
  <c r="L397" i="3"/>
  <c r="H398" i="3"/>
  <c r="AF313" i="3"/>
  <c r="AF392" i="3"/>
  <c r="O392" i="3"/>
  <c r="AC392" i="3"/>
  <c r="P392" i="3"/>
  <c r="P390" i="3"/>
  <c r="G342" i="3"/>
  <c r="I494" i="3"/>
  <c r="K490" i="3"/>
  <c r="G489" i="3"/>
  <c r="P436" i="3"/>
  <c r="K429" i="3"/>
  <c r="AC427" i="3"/>
  <c r="L422" i="3"/>
  <c r="F418" i="3"/>
  <c r="E415" i="3"/>
  <c r="P340" i="3"/>
  <c r="G340" i="3"/>
  <c r="H339" i="3"/>
  <c r="K338" i="3"/>
  <c r="O338" i="3"/>
  <c r="AA399" i="3"/>
  <c r="AD399" i="3"/>
  <c r="AB398" i="3"/>
  <c r="AD398" i="3"/>
  <c r="AE398" i="3"/>
  <c r="E409" i="3"/>
  <c r="F409" i="3"/>
  <c r="N408" i="3"/>
  <c r="AE406" i="3"/>
  <c r="K407" i="3"/>
  <c r="N325" i="3"/>
  <c r="AD416" i="3"/>
  <c r="AF418" i="3"/>
  <c r="O417" i="3"/>
  <c r="L417" i="3"/>
  <c r="AC414" i="3"/>
  <c r="AF347" i="3"/>
  <c r="AE347" i="3"/>
  <c r="F346" i="3"/>
  <c r="AD344" i="3"/>
  <c r="G345" i="3"/>
  <c r="I391" i="3"/>
  <c r="K392" i="3"/>
  <c r="AE390" i="3"/>
  <c r="N388" i="3"/>
  <c r="L389" i="3"/>
  <c r="AB275" i="3"/>
  <c r="AE383" i="3"/>
  <c r="AC384" i="3"/>
  <c r="AE384" i="3"/>
  <c r="F384" i="3"/>
  <c r="Q382" i="3"/>
  <c r="K348" i="3"/>
  <c r="AA348" i="3"/>
  <c r="O347" i="3"/>
  <c r="P347" i="3"/>
  <c r="E347" i="3"/>
  <c r="K343" i="3"/>
  <c r="AF344" i="3"/>
  <c r="AD342" i="3"/>
  <c r="AA340" i="3"/>
  <c r="O341" i="3"/>
  <c r="P402" i="3"/>
  <c r="G403" i="3"/>
  <c r="O402" i="3"/>
  <c r="H400" i="3"/>
  <c r="AB400" i="3"/>
  <c r="AC316" i="3"/>
  <c r="E379" i="3"/>
  <c r="E380" i="3"/>
  <c r="P380" i="3"/>
  <c r="G380" i="3"/>
  <c r="G378" i="3"/>
  <c r="L375" i="3"/>
  <c r="N375" i="3"/>
  <c r="AE373" i="3"/>
  <c r="N373" i="3"/>
  <c r="AB373" i="3"/>
  <c r="E384" i="3"/>
  <c r="P385" i="3"/>
  <c r="AB384" i="3"/>
  <c r="AE382" i="3"/>
  <c r="L383" i="3"/>
  <c r="AB331" i="3"/>
  <c r="AF377" i="3"/>
  <c r="L377" i="3"/>
  <c r="N377" i="3"/>
  <c r="I377" i="3"/>
  <c r="G375" i="3"/>
  <c r="AC406" i="3"/>
  <c r="H484" i="3"/>
  <c r="I479" i="3"/>
  <c r="AB475" i="3"/>
  <c r="H474" i="3"/>
  <c r="L421" i="3"/>
  <c r="P493" i="3"/>
  <c r="AE490" i="3"/>
  <c r="F485" i="3"/>
  <c r="L482" i="3"/>
  <c r="O400" i="3"/>
  <c r="I404" i="3"/>
  <c r="H405" i="3"/>
  <c r="O404" i="3"/>
  <c r="N404" i="3"/>
  <c r="AA402" i="3"/>
  <c r="L384" i="3"/>
  <c r="I384" i="3"/>
  <c r="I383" i="3"/>
  <c r="H383" i="3"/>
  <c r="AF383" i="3"/>
  <c r="H394" i="3"/>
  <c r="K394" i="3"/>
  <c r="E393" i="3"/>
  <c r="AC391" i="3"/>
  <c r="G392" i="3"/>
  <c r="AF297" i="3"/>
  <c r="O401" i="3"/>
  <c r="AD402" i="3"/>
  <c r="Q402" i="3"/>
  <c r="AA401" i="3"/>
  <c r="L399" i="3"/>
  <c r="E411" i="3"/>
  <c r="L411" i="3"/>
  <c r="AA410" i="3"/>
  <c r="I410" i="3"/>
  <c r="N410" i="3"/>
  <c r="O376" i="3"/>
  <c r="Q377" i="3"/>
  <c r="O375" i="3"/>
  <c r="L373" i="3"/>
  <c r="AE374" i="3"/>
  <c r="N368" i="3"/>
  <c r="P368" i="3"/>
  <c r="E369" i="3"/>
  <c r="H369" i="3"/>
  <c r="AF369" i="3"/>
  <c r="N366" i="3"/>
  <c r="O412" i="3"/>
  <c r="AA413" i="3"/>
  <c r="P413" i="3"/>
  <c r="G413" i="3"/>
  <c r="H411" i="3"/>
  <c r="O408" i="3"/>
  <c r="Q408" i="3"/>
  <c r="O406" i="3"/>
  <c r="F406" i="3"/>
  <c r="E406" i="3"/>
  <c r="AD387" i="3"/>
  <c r="AD388" i="3"/>
  <c r="H387" i="3"/>
  <c r="Q385" i="3"/>
  <c r="AC385" i="3"/>
  <c r="Q297" i="3"/>
  <c r="K364" i="3"/>
  <c r="AD365" i="3"/>
  <c r="G365" i="3"/>
  <c r="F365" i="3"/>
  <c r="H363" i="3"/>
  <c r="AD360" i="3"/>
  <c r="Q360" i="3"/>
  <c r="K358" i="3"/>
  <c r="AB358" i="3"/>
  <c r="AE358" i="3"/>
  <c r="N369" i="3"/>
  <c r="I370" i="3"/>
  <c r="F369" i="3"/>
  <c r="L367" i="3"/>
  <c r="AF368" i="3"/>
  <c r="F362" i="3"/>
  <c r="Q362" i="3"/>
  <c r="N362" i="3"/>
  <c r="AD362" i="3"/>
  <c r="P362" i="3"/>
  <c r="G360" i="3"/>
  <c r="H391" i="3"/>
  <c r="AE469" i="3"/>
  <c r="H464" i="3"/>
  <c r="N460" i="3"/>
  <c r="AF459" i="3"/>
  <c r="P483" i="3"/>
  <c r="E478" i="3"/>
  <c r="G475" i="3"/>
  <c r="F470" i="3"/>
  <c r="AB467" i="3"/>
  <c r="L382" i="3"/>
  <c r="N389" i="3"/>
  <c r="AD390" i="3"/>
  <c r="AC389" i="3"/>
  <c r="K389" i="3"/>
  <c r="AE387" i="3"/>
  <c r="O369" i="3"/>
  <c r="G369" i="3"/>
  <c r="AD368" i="3"/>
  <c r="Q368" i="3"/>
  <c r="O367" i="3"/>
  <c r="AF379" i="3"/>
  <c r="L379" i="3"/>
  <c r="AD378" i="3"/>
  <c r="F376" i="3"/>
  <c r="G377" i="3"/>
  <c r="AC386" i="3"/>
  <c r="AB386" i="3"/>
  <c r="F387" i="3"/>
  <c r="O387" i="3"/>
  <c r="AE386" i="3"/>
  <c r="O384" i="3"/>
  <c r="F396" i="3"/>
  <c r="AA396" i="3"/>
  <c r="AB395" i="3"/>
  <c r="P395" i="3"/>
  <c r="E395" i="3"/>
  <c r="H361" i="3"/>
  <c r="K361" i="3"/>
  <c r="F360" i="3"/>
  <c r="AA358" i="3"/>
  <c r="G359" i="3"/>
  <c r="AC353" i="3"/>
  <c r="N353" i="3"/>
  <c r="F354" i="3"/>
  <c r="H354" i="3"/>
  <c r="AB353" i="3"/>
  <c r="L351" i="3"/>
  <c r="AD397" i="3"/>
  <c r="I398" i="3"/>
  <c r="AA398" i="3"/>
  <c r="AF398" i="3"/>
  <c r="AF396" i="3"/>
  <c r="H393" i="3"/>
  <c r="AA392" i="3"/>
  <c r="AA391" i="3"/>
  <c r="AE391" i="3"/>
  <c r="K391" i="3"/>
  <c r="G372" i="3"/>
  <c r="K373" i="3"/>
  <c r="Q372" i="3"/>
  <c r="K370" i="3"/>
  <c r="N370" i="3"/>
  <c r="AA349" i="3"/>
  <c r="F349" i="3"/>
  <c r="K350" i="3"/>
  <c r="N350" i="3"/>
  <c r="G350" i="3"/>
  <c r="AF348" i="3"/>
  <c r="AF345" i="3"/>
  <c r="O344" i="3"/>
  <c r="E343" i="3"/>
  <c r="AD343" i="3"/>
  <c r="F343" i="3"/>
  <c r="AB354" i="3"/>
  <c r="O355" i="3"/>
  <c r="L354" i="3"/>
  <c r="Q352" i="3"/>
  <c r="N352" i="3"/>
  <c r="F347" i="3"/>
  <c r="AD346" i="3"/>
  <c r="L347" i="3"/>
  <c r="AA347" i="3"/>
  <c r="G347" i="3"/>
  <c r="L345" i="3"/>
  <c r="AF376" i="3"/>
  <c r="Q454" i="3"/>
  <c r="Q449" i="3"/>
  <c r="H445" i="3"/>
  <c r="AF444" i="3"/>
  <c r="N468" i="3"/>
  <c r="I463" i="3"/>
  <c r="AC460" i="3"/>
  <c r="AC455" i="3"/>
  <c r="AA452" i="3"/>
  <c r="P374" i="3"/>
  <c r="I374" i="3"/>
  <c r="Q375" i="3"/>
  <c r="F374" i="3"/>
  <c r="AC374" i="3"/>
  <c r="P372" i="3"/>
  <c r="P354" i="3"/>
  <c r="K354" i="3"/>
  <c r="G353" i="3"/>
  <c r="H353" i="3"/>
  <c r="O352" i="3"/>
  <c r="Q364" i="3"/>
  <c r="L364" i="3"/>
  <c r="AC363" i="3"/>
  <c r="AE361" i="3"/>
  <c r="I362" i="3"/>
  <c r="AD371" i="3"/>
  <c r="I371" i="3"/>
  <c r="H372" i="3"/>
  <c r="AF372" i="3"/>
  <c r="AB371" i="3"/>
  <c r="AC369" i="3"/>
  <c r="F381" i="3"/>
  <c r="N381" i="3"/>
  <c r="AE380" i="3"/>
  <c r="O380" i="3"/>
  <c r="H380" i="3"/>
  <c r="AF346" i="3"/>
  <c r="AC346" i="3"/>
  <c r="K345" i="3"/>
  <c r="AB343" i="3"/>
  <c r="P344" i="3"/>
  <c r="AD338" i="3"/>
  <c r="AA338" i="3"/>
  <c r="N339" i="3"/>
  <c r="O339" i="3"/>
  <c r="E338" i="3"/>
  <c r="N336" i="3"/>
  <c r="AA382" i="3"/>
  <c r="P383" i="3"/>
  <c r="E383" i="3"/>
  <c r="Q383" i="3"/>
  <c r="AC381" i="3"/>
  <c r="AF378" i="3"/>
  <c r="K377" i="3"/>
  <c r="N376" i="3"/>
  <c r="K376" i="3"/>
  <c r="G376" i="3"/>
  <c r="I357" i="3"/>
  <c r="H358" i="3"/>
  <c r="E357" i="3"/>
  <c r="AF355" i="3"/>
  <c r="F355" i="3"/>
  <c r="AB416" i="3"/>
  <c r="H418" i="3"/>
  <c r="P416" i="3"/>
  <c r="AA414" i="3"/>
  <c r="AA415" i="3"/>
  <c r="AB332" i="3"/>
  <c r="AF409" i="3"/>
  <c r="K409" i="3"/>
  <c r="AE409" i="3"/>
  <c r="O409" i="3"/>
  <c r="G407" i="3"/>
  <c r="P339" i="3"/>
  <c r="N340" i="3"/>
  <c r="Q339" i="3"/>
  <c r="H337" i="3"/>
  <c r="F337" i="3"/>
  <c r="K413" i="3"/>
  <c r="E414" i="3"/>
  <c r="AD413" i="3"/>
  <c r="P411" i="3"/>
  <c r="F412" i="3"/>
  <c r="Q330" i="3"/>
  <c r="Q346" i="3"/>
  <c r="AC434" i="3"/>
  <c r="AF430" i="3"/>
  <c r="Q429" i="3"/>
  <c r="I453" i="3"/>
  <c r="P448" i="3"/>
  <c r="I445" i="3"/>
  <c r="G440" i="3"/>
  <c r="P437" i="3"/>
  <c r="AB359" i="3"/>
  <c r="H359" i="3"/>
  <c r="O359" i="3"/>
  <c r="L359" i="3"/>
  <c r="P359" i="3"/>
  <c r="AD357" i="3"/>
  <c r="G339" i="3"/>
  <c r="AA339" i="3"/>
  <c r="L338" i="3"/>
  <c r="AF338" i="3"/>
  <c r="AF417" i="3"/>
  <c r="L348" i="3"/>
  <c r="AC349" i="3"/>
  <c r="AB348" i="3"/>
  <c r="AA346" i="3"/>
  <c r="I347" i="3"/>
  <c r="AB356" i="3"/>
  <c r="I356" i="3"/>
  <c r="H357" i="3"/>
  <c r="AC356" i="3"/>
  <c r="L356" i="3"/>
  <c r="E354" i="3"/>
  <c r="AD366" i="3"/>
  <c r="P366" i="3"/>
  <c r="I365" i="3"/>
  <c r="E365" i="3"/>
  <c r="AF365" i="3"/>
  <c r="Q411" i="3"/>
  <c r="E410" i="3"/>
  <c r="AC409" i="3"/>
  <c r="N409" i="3"/>
  <c r="L409" i="3"/>
  <c r="G405" i="3"/>
  <c r="H406" i="3"/>
  <c r="F405" i="3"/>
  <c r="AF403" i="3"/>
  <c r="N403" i="3"/>
  <c r="AD321" i="3"/>
  <c r="F367" i="3"/>
  <c r="G368" i="3"/>
  <c r="AB368" i="3"/>
  <c r="AE368" i="3"/>
  <c r="Q366" i="3"/>
  <c r="Q363" i="3"/>
  <c r="L362" i="3"/>
  <c r="AB361" i="3"/>
  <c r="AD361" i="3"/>
  <c r="P361" i="3"/>
  <c r="F342" i="3"/>
  <c r="L343" i="3"/>
  <c r="Q342" i="3"/>
  <c r="AD339" i="3"/>
  <c r="E340" i="3"/>
  <c r="E401" i="3"/>
  <c r="AC402" i="3"/>
  <c r="G401" i="3"/>
  <c r="I399" i="3"/>
  <c r="AF400" i="3"/>
  <c r="E315" i="3"/>
  <c r="Q394" i="3"/>
  <c r="N394" i="3"/>
  <c r="AB394" i="3"/>
  <c r="G394" i="3"/>
  <c r="N392" i="3"/>
  <c r="P404" i="3"/>
  <c r="E404" i="3"/>
  <c r="H403" i="3"/>
  <c r="E402" i="3"/>
  <c r="L402" i="3"/>
  <c r="L398" i="3"/>
  <c r="AC399" i="3"/>
  <c r="G398" i="3"/>
  <c r="I396" i="3"/>
  <c r="H397" i="3"/>
  <c r="AF312" i="3"/>
  <c r="AD372" i="3"/>
  <c r="AA423" i="3"/>
  <c r="AF419" i="3"/>
  <c r="H495" i="3"/>
  <c r="AE492" i="3"/>
  <c r="AB438" i="3"/>
  <c r="I433" i="3"/>
  <c r="G430" i="3"/>
  <c r="P425" i="3"/>
  <c r="P422" i="3"/>
  <c r="K344" i="3"/>
  <c r="H344" i="3"/>
  <c r="N344" i="3"/>
  <c r="AC344" i="3"/>
  <c r="L344" i="3"/>
  <c r="P342" i="3"/>
  <c r="P403" i="3"/>
  <c r="H404" i="3"/>
  <c r="AF404" i="3"/>
  <c r="L403" i="3"/>
  <c r="AD401" i="3"/>
  <c r="AB413" i="3"/>
  <c r="AC413" i="3"/>
  <c r="AD412" i="3"/>
  <c r="G412" i="3"/>
  <c r="H412" i="3"/>
  <c r="G341" i="3"/>
  <c r="AA341" i="3"/>
  <c r="K342" i="3"/>
  <c r="F341" i="3"/>
  <c r="N341" i="3"/>
  <c r="E339" i="3"/>
  <c r="F351" i="3"/>
  <c r="G351" i="3"/>
  <c r="P350" i="3"/>
  <c r="L350" i="3"/>
  <c r="Q350" i="3"/>
  <c r="K395" i="3"/>
  <c r="O395" i="3"/>
  <c r="AA394" i="3"/>
  <c r="I394" i="3"/>
  <c r="AE394" i="3"/>
  <c r="K390" i="3"/>
  <c r="AF391" i="3"/>
  <c r="Q390" i="3"/>
  <c r="L387" i="3"/>
  <c r="AE388" i="3"/>
  <c r="N260" i="3"/>
  <c r="L352" i="3"/>
  <c r="I353" i="3"/>
  <c r="L353" i="3"/>
  <c r="AF353" i="3"/>
  <c r="O350" i="3"/>
  <c r="AB347" i="3"/>
  <c r="K347" i="3"/>
  <c r="K346" i="3"/>
  <c r="P346" i="3"/>
  <c r="G346" i="3"/>
  <c r="AC407" i="3"/>
  <c r="AD407" i="3"/>
  <c r="L405" i="3"/>
  <c r="AB405" i="3"/>
  <c r="E405" i="3"/>
  <c r="AD386" i="3"/>
  <c r="I387" i="3"/>
  <c r="G386" i="3"/>
  <c r="H384" i="3"/>
  <c r="K384" i="3"/>
  <c r="E281" i="3"/>
  <c r="E378" i="3"/>
  <c r="O379" i="3"/>
  <c r="AB379" i="3"/>
  <c r="P379" i="3"/>
  <c r="AC377" i="3"/>
  <c r="AB389" i="3"/>
  <c r="Q389" i="3"/>
  <c r="Q388" i="3"/>
  <c r="K387" i="3"/>
  <c r="AB387" i="3"/>
  <c r="AC383" i="3"/>
  <c r="G384" i="3"/>
  <c r="G383" i="3"/>
  <c r="AB381" i="3"/>
  <c r="H382" i="3"/>
  <c r="AE316" i="3"/>
  <c r="AF342" i="3"/>
  <c r="K483" i="3"/>
  <c r="L479" i="3"/>
  <c r="AC477" i="3"/>
  <c r="H423" i="3"/>
  <c r="G418" i="3"/>
  <c r="AB493" i="3"/>
  <c r="P489" i="3"/>
  <c r="G488" i="3"/>
  <c r="AE411" i="3"/>
  <c r="K411" i="3"/>
  <c r="K410" i="3"/>
  <c r="AC408" i="3"/>
  <c r="P409" i="3"/>
  <c r="H327" i="3"/>
  <c r="AB388" i="3"/>
  <c r="H389" i="3"/>
  <c r="L388" i="3"/>
  <c r="AA388" i="3"/>
  <c r="O386" i="3"/>
  <c r="N398" i="3"/>
  <c r="P398" i="3"/>
  <c r="P397" i="3"/>
  <c r="G397" i="3"/>
  <c r="AF397" i="3"/>
  <c r="I408" i="3"/>
  <c r="Q409" i="3"/>
  <c r="L407" i="3"/>
  <c r="AA405" i="3"/>
  <c r="L406" i="3"/>
  <c r="AD324" i="3"/>
  <c r="O415" i="3"/>
  <c r="L416" i="3"/>
  <c r="E416" i="3"/>
  <c r="H416" i="3"/>
  <c r="Q414" i="3"/>
  <c r="AC380" i="3"/>
  <c r="F380" i="3"/>
  <c r="AE379" i="3"/>
  <c r="AD379" i="3"/>
  <c r="I379" i="3"/>
  <c r="E375" i="3"/>
  <c r="AA376" i="3"/>
  <c r="O374" i="3"/>
  <c r="E372" i="3"/>
  <c r="AA373" i="3"/>
  <c r="AA337" i="3"/>
  <c r="AD337" i="3"/>
  <c r="F338" i="3"/>
  <c r="P417" i="3"/>
  <c r="E337" i="3"/>
  <c r="L335" i="3"/>
  <c r="F411" i="3"/>
  <c r="AC412" i="3"/>
  <c r="P412" i="3"/>
  <c r="E412" i="3"/>
  <c r="O410" i="3"/>
  <c r="H392" i="3"/>
  <c r="Q392" i="3"/>
  <c r="F390" i="3"/>
  <c r="O390" i="3"/>
  <c r="E390" i="3"/>
  <c r="P371" i="3"/>
  <c r="AA372" i="3"/>
  <c r="L371" i="3"/>
  <c r="Q369" i="3"/>
  <c r="AA369" i="3"/>
  <c r="AA364" i="3"/>
  <c r="AA363" i="3"/>
  <c r="AE364" i="3"/>
  <c r="I364" i="3"/>
  <c r="AD364" i="3"/>
  <c r="G362" i="3"/>
  <c r="K374" i="3"/>
  <c r="H374" i="3"/>
  <c r="AF373" i="3"/>
  <c r="F372" i="3"/>
  <c r="AE372" i="3"/>
  <c r="O368" i="3"/>
  <c r="I369" i="3"/>
  <c r="AC368" i="3"/>
  <c r="O366" i="3"/>
  <c r="N367" i="3"/>
  <c r="N412" i="3"/>
  <c r="Q407" i="3"/>
  <c r="AB473" i="3"/>
  <c r="AA468" i="3"/>
  <c r="AB464" i="3"/>
  <c r="L462" i="3"/>
  <c r="AF487" i="3"/>
  <c r="H483" i="3"/>
  <c r="G478" i="3"/>
  <c r="F474" i="3"/>
  <c r="G473" i="3"/>
  <c r="Q396" i="3"/>
  <c r="O396" i="3"/>
  <c r="AE395" i="3"/>
  <c r="N393" i="3"/>
  <c r="E394" i="3"/>
  <c r="AD305" i="3"/>
  <c r="F373" i="3"/>
  <c r="AF374" i="3"/>
  <c r="AD373" i="3"/>
  <c r="O373" i="3"/>
  <c r="AC371" i="3"/>
  <c r="AD383" i="3"/>
  <c r="K383" i="3"/>
  <c r="P382" i="3"/>
  <c r="G382" i="3"/>
  <c r="F382" i="3"/>
  <c r="AD393" i="3"/>
  <c r="L393" i="3"/>
  <c r="AD392" i="3"/>
  <c r="N390" i="3"/>
  <c r="F391" i="3"/>
  <c r="L295" i="3"/>
  <c r="AE400" i="3"/>
  <c r="F401" i="3"/>
  <c r="H401" i="3"/>
  <c r="AF401" i="3"/>
  <c r="F398" i="3"/>
  <c r="O365" i="3"/>
  <c r="AC365" i="3"/>
  <c r="P364" i="3"/>
  <c r="AB364" i="3"/>
  <c r="H364" i="3"/>
  <c r="I360" i="3"/>
  <c r="Q361" i="3"/>
  <c r="AA359" i="3"/>
  <c r="L357" i="3"/>
  <c r="AD358" i="3"/>
  <c r="AE404" i="3"/>
  <c r="AD405" i="3"/>
  <c r="Q404" i="3"/>
  <c r="N402" i="3"/>
  <c r="K402" i="3"/>
  <c r="AA320" i="3"/>
  <c r="N396" i="3"/>
  <c r="F397" i="3"/>
  <c r="I397" i="3"/>
  <c r="O397" i="3"/>
  <c r="H395" i="3"/>
  <c r="AE377" i="3"/>
  <c r="AC376" i="3"/>
  <c r="AB375" i="3"/>
  <c r="AE375" i="3"/>
  <c r="P375" i="3"/>
  <c r="AE356" i="3"/>
  <c r="N357" i="3"/>
  <c r="H356" i="3"/>
  <c r="N354" i="3"/>
  <c r="AD354" i="3"/>
  <c r="H349" i="3"/>
  <c r="N348" i="3"/>
  <c r="AD349" i="3"/>
  <c r="G349" i="3"/>
  <c r="K349" i="3"/>
  <c r="H347" i="3"/>
  <c r="AE359" i="3"/>
  <c r="N359" i="3"/>
  <c r="K357" i="3"/>
  <c r="AA357" i="3"/>
  <c r="AE357" i="3"/>
  <c r="AE353" i="3"/>
  <c r="G354" i="3"/>
  <c r="K353" i="3"/>
  <c r="AA351" i="3"/>
  <c r="AF352" i="3"/>
  <c r="AA397" i="3"/>
  <c r="O391" i="3"/>
  <c r="AE460" i="3"/>
  <c r="AE458" i="3"/>
  <c r="F453" i="3"/>
  <c r="AB449" i="3"/>
  <c r="AE447" i="3"/>
  <c r="N472" i="3"/>
  <c r="H468" i="3"/>
  <c r="K463" i="3"/>
  <c r="G459" i="3"/>
  <c r="H458" i="3"/>
  <c r="AD380" i="3"/>
  <c r="L381" i="3"/>
  <c r="K380" i="3"/>
  <c r="AA378" i="3"/>
  <c r="G379" i="3"/>
  <c r="P358" i="3"/>
  <c r="G358" i="3"/>
  <c r="Q359" i="3"/>
  <c r="N358" i="3"/>
  <c r="AC358" i="3"/>
  <c r="O356" i="3"/>
  <c r="L368" i="3"/>
  <c r="AA368" i="3"/>
  <c r="I367" i="3"/>
  <c r="H367" i="3"/>
  <c r="AF367" i="3"/>
  <c r="H378" i="3"/>
  <c r="F378" i="3"/>
  <c r="AA377" i="3"/>
  <c r="AD375" i="3"/>
  <c r="P376" i="3"/>
  <c r="K385" i="3"/>
  <c r="O385" i="3"/>
  <c r="E386" i="3"/>
  <c r="Q386" i="3"/>
  <c r="AE385" i="3"/>
  <c r="N383" i="3"/>
  <c r="AC350" i="3"/>
  <c r="F350" i="3"/>
  <c r="I349" i="3"/>
  <c r="N349" i="3"/>
  <c r="Q349" i="3"/>
  <c r="H345" i="3"/>
  <c r="AB345" i="3"/>
  <c r="AA344" i="3"/>
  <c r="N342" i="3"/>
  <c r="AE343" i="3"/>
  <c r="AD389" i="3"/>
  <c r="H390" i="3"/>
  <c r="AA389" i="3"/>
  <c r="AF387" i="3"/>
  <c r="AA387" i="3"/>
  <c r="AF327" i="3"/>
  <c r="K381" i="3"/>
  <c r="AD382" i="3"/>
  <c r="I382" i="3"/>
  <c r="AF382" i="3"/>
  <c r="AF380" i="3"/>
  <c r="AF362" i="3"/>
  <c r="F361" i="3"/>
  <c r="K360" i="3"/>
  <c r="AA360" i="3"/>
  <c r="P360" i="3"/>
  <c r="E341" i="3"/>
  <c r="H342" i="3"/>
  <c r="AD341" i="3"/>
  <c r="AF339" i="3"/>
  <c r="K339" i="3"/>
  <c r="L415" i="3"/>
  <c r="AE416" i="3"/>
  <c r="G415" i="3"/>
  <c r="I413" i="3"/>
  <c r="H414" i="3"/>
  <c r="O331" i="3"/>
  <c r="F344" i="3"/>
  <c r="Q344" i="3"/>
  <c r="L342" i="3"/>
  <c r="O342" i="3"/>
  <c r="AC342" i="3"/>
  <c r="AC338" i="3"/>
  <c r="AE339" i="3"/>
  <c r="N417" i="3"/>
  <c r="I417" i="3"/>
  <c r="AD417" i="3"/>
  <c r="N382" i="3"/>
  <c r="I368" i="3"/>
  <c r="AD367" i="3"/>
  <c r="K365" i="3"/>
  <c r="AF366" i="3"/>
  <c r="I375" i="3"/>
  <c r="H375" i="3"/>
  <c r="AA375" i="3"/>
  <c r="AC375" i="3"/>
  <c r="F375" i="3"/>
  <c r="P373" i="3"/>
  <c r="AA303" i="3"/>
  <c r="I301" i="3"/>
  <c r="K300" i="3"/>
  <c r="K299" i="3"/>
  <c r="L299" i="3"/>
  <c r="AE282" i="3"/>
  <c r="O280" i="3"/>
  <c r="F278" i="3"/>
  <c r="P278" i="3"/>
  <c r="AE278" i="3"/>
  <c r="I321" i="3"/>
  <c r="I319" i="3"/>
  <c r="AF318" i="3"/>
  <c r="H318" i="3"/>
  <c r="AA316" i="3"/>
  <c r="L315" i="3"/>
  <c r="AA313" i="3"/>
  <c r="AC312" i="3"/>
  <c r="AA311" i="3"/>
  <c r="AE311" i="3"/>
  <c r="H310" i="3"/>
  <c r="H308" i="3"/>
  <c r="AA306" i="3"/>
  <c r="K305" i="3"/>
  <c r="AA305" i="3"/>
  <c r="AB287" i="3"/>
  <c r="I288" i="3"/>
  <c r="O286" i="3"/>
  <c r="E285" i="3"/>
  <c r="Q285" i="3"/>
  <c r="F283" i="3"/>
  <c r="E267" i="3"/>
  <c r="AB265" i="3"/>
  <c r="AC264" i="3"/>
  <c r="AD263" i="3"/>
  <c r="G263" i="3"/>
  <c r="Q312" i="3"/>
  <c r="O309" i="3"/>
  <c r="AE308" i="3"/>
  <c r="AA307" i="3"/>
  <c r="AB307" i="3"/>
  <c r="AA291" i="3"/>
  <c r="AA289" i="3"/>
  <c r="L287" i="3"/>
  <c r="O287" i="3"/>
  <c r="AA286" i="3"/>
  <c r="AC283" i="3"/>
  <c r="N284" i="3"/>
  <c r="AC282" i="3"/>
  <c r="I281" i="3"/>
  <c r="AA281" i="3"/>
  <c r="I280" i="3"/>
  <c r="Q264" i="3"/>
  <c r="N261" i="3"/>
  <c r="AB260" i="3"/>
  <c r="O259" i="3"/>
  <c r="AA259" i="3"/>
  <c r="N308" i="3"/>
  <c r="L306" i="3"/>
  <c r="H305" i="3"/>
  <c r="AE303" i="3"/>
  <c r="K303" i="3"/>
  <c r="AA287" i="3"/>
  <c r="P285" i="3"/>
  <c r="I283" i="3"/>
  <c r="AE283" i="3"/>
  <c r="AF283" i="3"/>
  <c r="AA331" i="3"/>
  <c r="O329" i="3"/>
  <c r="K327" i="3"/>
  <c r="O327" i="3"/>
  <c r="G327" i="3"/>
  <c r="G155" i="3"/>
  <c r="Q295" i="3"/>
  <c r="O353" i="3"/>
  <c r="E352" i="3"/>
  <c r="I350" i="3"/>
  <c r="AE351" i="3"/>
  <c r="E360" i="3"/>
  <c r="H360" i="3"/>
  <c r="AC360" i="3"/>
  <c r="N360" i="3"/>
  <c r="AB360" i="3"/>
  <c r="E358" i="3"/>
  <c r="G288" i="3"/>
  <c r="G286" i="3"/>
  <c r="N285" i="3"/>
  <c r="K284" i="3"/>
  <c r="Q284" i="3"/>
  <c r="AD267" i="3"/>
  <c r="O265" i="3"/>
  <c r="E263" i="3"/>
  <c r="AC263" i="3"/>
  <c r="P263" i="3"/>
  <c r="N306" i="3"/>
  <c r="AD304" i="3"/>
  <c r="H303" i="3"/>
  <c r="O302" i="3"/>
  <c r="AB301" i="3"/>
  <c r="E300" i="3"/>
  <c r="AC298" i="3"/>
  <c r="AB297" i="3"/>
  <c r="G296" i="3"/>
  <c r="AE296" i="3"/>
  <c r="H295" i="3"/>
  <c r="AB293" i="3"/>
  <c r="AF291" i="3"/>
  <c r="E290" i="3"/>
  <c r="AB290" i="3"/>
  <c r="L272" i="3"/>
  <c r="K273" i="3"/>
  <c r="F271" i="3"/>
  <c r="AF270" i="3"/>
  <c r="H270" i="3"/>
  <c r="AF265" i="3"/>
  <c r="E332" i="3"/>
  <c r="AD330" i="3"/>
  <c r="AE329" i="3"/>
  <c r="G329" i="3"/>
  <c r="H328" i="3"/>
  <c r="F296" i="3"/>
  <c r="L294" i="3"/>
  <c r="F293" i="3"/>
  <c r="F292" i="3"/>
  <c r="O292" i="3"/>
  <c r="L276" i="3"/>
  <c r="G274" i="3"/>
  <c r="AD272" i="3"/>
  <c r="AF272" i="3"/>
  <c r="AE271" i="3"/>
  <c r="O268" i="3"/>
  <c r="P269" i="3"/>
  <c r="N267" i="3"/>
  <c r="G266" i="3"/>
  <c r="N266" i="3"/>
  <c r="AA260" i="3"/>
  <c r="AD328" i="3"/>
  <c r="O326" i="3"/>
  <c r="F325" i="3"/>
  <c r="P325" i="3"/>
  <c r="AA324" i="3"/>
  <c r="H293" i="3"/>
  <c r="H291" i="3"/>
  <c r="AF290" i="3"/>
  <c r="AA288" i="3"/>
  <c r="F288" i="3"/>
  <c r="AC272" i="3"/>
  <c r="I270" i="3"/>
  <c r="P268" i="3"/>
  <c r="G268" i="3"/>
  <c r="AF268" i="3"/>
  <c r="AD316" i="3"/>
  <c r="AB314" i="3"/>
  <c r="AB312" i="3"/>
  <c r="G312" i="3"/>
  <c r="L312" i="3"/>
  <c r="G309" i="3"/>
  <c r="F279" i="3"/>
  <c r="Q418" i="3"/>
  <c r="G416" i="3"/>
  <c r="N416" i="3"/>
  <c r="AF416" i="3"/>
  <c r="AA345" i="3"/>
  <c r="AD345" i="3"/>
  <c r="AE345" i="3"/>
  <c r="F345" i="3"/>
  <c r="I345" i="3"/>
  <c r="P343" i="3"/>
  <c r="I273" i="3"/>
  <c r="K271" i="3"/>
  <c r="E270" i="3"/>
  <c r="AF269" i="3"/>
  <c r="L268" i="3"/>
  <c r="AE332" i="3"/>
  <c r="AE330" i="3"/>
  <c r="AD329" i="3"/>
  <c r="G328" i="3"/>
  <c r="K328" i="3"/>
  <c r="E291" i="3"/>
  <c r="Q289" i="3"/>
  <c r="K288" i="3"/>
  <c r="F287" i="3"/>
  <c r="K286" i="3"/>
  <c r="AC285" i="3"/>
  <c r="P283" i="3"/>
  <c r="P282" i="3"/>
  <c r="AB281" i="3"/>
  <c r="F281" i="3"/>
  <c r="AF280" i="3"/>
  <c r="Q278" i="3"/>
  <c r="O275" i="3"/>
  <c r="N275" i="3"/>
  <c r="P275" i="3"/>
  <c r="I257" i="3"/>
  <c r="Q338" i="3"/>
  <c r="AD335" i="3"/>
  <c r="AE335" i="3"/>
  <c r="AD334" i="3"/>
  <c r="P317" i="3"/>
  <c r="G315" i="3"/>
  <c r="P314" i="3"/>
  <c r="N314" i="3"/>
  <c r="H313" i="3"/>
  <c r="K281" i="3"/>
  <c r="N279" i="3"/>
  <c r="L278" i="3"/>
  <c r="E277" i="3"/>
  <c r="P277" i="3"/>
  <c r="F261" i="3"/>
  <c r="Q259" i="3"/>
  <c r="H257" i="3"/>
  <c r="Q337" i="3"/>
  <c r="E336" i="3"/>
  <c r="O335" i="3"/>
  <c r="L333" i="3"/>
  <c r="G331" i="3"/>
  <c r="E331" i="3"/>
  <c r="AF331" i="3"/>
  <c r="F247" i="3"/>
  <c r="L313" i="3"/>
  <c r="AD311" i="3"/>
  <c r="K310" i="3"/>
  <c r="P310" i="3"/>
  <c r="I309" i="3"/>
  <c r="AF278" i="3"/>
  <c r="H276" i="3"/>
  <c r="AD274" i="3"/>
  <c r="AC273" i="3"/>
  <c r="N273" i="3"/>
  <c r="P338" i="3"/>
  <c r="AC335" i="3"/>
  <c r="O334" i="3"/>
  <c r="Q333" i="3"/>
  <c r="O332" i="3"/>
  <c r="F301" i="3"/>
  <c r="AE299" i="3"/>
  <c r="L297" i="3"/>
  <c r="P297" i="3"/>
  <c r="G297" i="3"/>
  <c r="AA294" i="3"/>
  <c r="AB264" i="3"/>
  <c r="AE402" i="3"/>
  <c r="K401" i="3"/>
  <c r="L401" i="3"/>
  <c r="F400" i="3"/>
  <c r="Q412" i="3"/>
  <c r="AA412" i="3"/>
  <c r="O411" i="3"/>
  <c r="AB409" i="3"/>
  <c r="L410" i="3"/>
  <c r="AF328" i="3"/>
  <c r="AA258" i="3"/>
  <c r="I336" i="3"/>
  <c r="H335" i="3"/>
  <c r="AE334" i="3"/>
  <c r="AA333" i="3"/>
  <c r="L317" i="3"/>
  <c r="P315" i="3"/>
  <c r="AC314" i="3"/>
  <c r="I313" i="3"/>
  <c r="N313" i="3"/>
  <c r="AA276" i="3"/>
  <c r="H274" i="3"/>
  <c r="AF273" i="3"/>
  <c r="AA272" i="3"/>
  <c r="AD271" i="3"/>
  <c r="N270" i="3"/>
  <c r="AB268" i="3"/>
  <c r="G267" i="3"/>
  <c r="E266" i="3"/>
  <c r="AF266" i="3"/>
  <c r="Q265" i="3"/>
  <c r="AE262" i="3"/>
  <c r="L260" i="3"/>
  <c r="E260" i="3"/>
  <c r="I260" i="3"/>
  <c r="AB324" i="3"/>
  <c r="F322" i="3"/>
  <c r="Q320" i="3"/>
  <c r="AF320" i="3"/>
  <c r="AD319" i="3"/>
  <c r="E301" i="3"/>
  <c r="N302" i="3"/>
  <c r="G300" i="3"/>
  <c r="AA299" i="3"/>
  <c r="H299" i="3"/>
  <c r="K298" i="3"/>
  <c r="AB266" i="3"/>
  <c r="L264" i="3"/>
  <c r="K263" i="3"/>
  <c r="N262" i="3"/>
  <c r="F262" i="3"/>
  <c r="AF326" i="3"/>
  <c r="AE324" i="3"/>
  <c r="L322" i="3"/>
  <c r="L321" i="3"/>
  <c r="AB321" i="3"/>
  <c r="AB320" i="3"/>
  <c r="N318" i="3"/>
  <c r="G316" i="3"/>
  <c r="K316" i="3"/>
  <c r="O316" i="3"/>
  <c r="Q298" i="3"/>
  <c r="O298" i="3"/>
  <c r="AD296" i="3"/>
  <c r="AD295" i="3"/>
  <c r="P295" i="3"/>
  <c r="I294" i="3"/>
  <c r="L263" i="3"/>
  <c r="AF261" i="3"/>
  <c r="F259" i="3"/>
  <c r="K258" i="3"/>
  <c r="AE258" i="3"/>
  <c r="AA322" i="3"/>
  <c r="G320" i="3"/>
  <c r="Q319" i="3"/>
  <c r="AA318" i="3"/>
  <c r="AC317" i="3"/>
  <c r="AE286" i="3"/>
  <c r="O284" i="3"/>
  <c r="E282" i="3"/>
  <c r="F282" i="3"/>
  <c r="H282" i="3"/>
  <c r="AE279" i="3"/>
  <c r="AA298" i="3"/>
  <c r="P387" i="3"/>
  <c r="E387" i="3"/>
  <c r="H386" i="3"/>
  <c r="AF386" i="3"/>
  <c r="E385" i="3"/>
  <c r="K396" i="3"/>
  <c r="AE397" i="3"/>
  <c r="AE396" i="3"/>
  <c r="P394" i="3"/>
  <c r="I395" i="3"/>
  <c r="AE310" i="3"/>
  <c r="N323" i="3"/>
  <c r="N321" i="3"/>
  <c r="F320" i="3"/>
  <c r="AC319" i="3"/>
  <c r="AE318" i="3"/>
  <c r="L302" i="3"/>
  <c r="I300" i="3"/>
  <c r="AC299" i="3"/>
  <c r="G298" i="3"/>
  <c r="AF298" i="3"/>
  <c r="H261" i="3"/>
  <c r="E259" i="3"/>
  <c r="AD257" i="3"/>
  <c r="AA257" i="3"/>
  <c r="P335" i="3"/>
  <c r="I333" i="3"/>
  <c r="K332" i="3"/>
  <c r="AF332" i="3"/>
  <c r="Q331" i="3"/>
  <c r="K329" i="3"/>
  <c r="AD327" i="3"/>
  <c r="F326" i="3"/>
  <c r="L325" i="3"/>
  <c r="G325" i="3"/>
  <c r="AE309" i="3"/>
  <c r="L307" i="3"/>
  <c r="Q305" i="3"/>
  <c r="E304" i="3"/>
  <c r="N304" i="3"/>
  <c r="AC286" i="3"/>
  <c r="G287" i="3"/>
  <c r="AE285" i="3"/>
  <c r="AC284" i="3"/>
  <c r="H284" i="3"/>
  <c r="Q283" i="3"/>
  <c r="AD331" i="3"/>
  <c r="AB329" i="3"/>
  <c r="AC328" i="3"/>
  <c r="F328" i="3"/>
  <c r="F327" i="3"/>
  <c r="AF311" i="3"/>
  <c r="AF309" i="3"/>
  <c r="E307" i="3"/>
  <c r="K306" i="3"/>
  <c r="AE306" i="3"/>
  <c r="AE305" i="3"/>
  <c r="G303" i="3"/>
  <c r="AA301" i="3"/>
  <c r="AF301" i="3"/>
  <c r="H301" i="3"/>
  <c r="N282" i="3"/>
  <c r="K283" i="3"/>
  <c r="AD281" i="3"/>
  <c r="AD280" i="3"/>
  <c r="P280" i="3"/>
  <c r="I279" i="3"/>
  <c r="AC327" i="3"/>
  <c r="AC325" i="3"/>
  <c r="O324" i="3"/>
  <c r="P324" i="3"/>
  <c r="I323" i="3"/>
  <c r="F307" i="3"/>
  <c r="G305" i="3"/>
  <c r="H304" i="3"/>
  <c r="AF303" i="3"/>
  <c r="AB302" i="3"/>
  <c r="AA271" i="3"/>
  <c r="I269" i="3"/>
  <c r="P267" i="3"/>
  <c r="I267" i="3"/>
  <c r="AF267" i="3"/>
  <c r="AF264" i="3"/>
  <c r="L283" i="3"/>
  <c r="H371" i="3"/>
  <c r="O370" i="3"/>
  <c r="AC370" i="3"/>
  <c r="AD381" i="3"/>
  <c r="AB382" i="3"/>
  <c r="P381" i="3"/>
  <c r="AC379" i="3"/>
  <c r="AA380" i="3"/>
  <c r="P307" i="3"/>
  <c r="Q308" i="3"/>
  <c r="H306" i="3"/>
  <c r="AF305" i="3"/>
  <c r="K304" i="3"/>
  <c r="L303" i="3"/>
  <c r="P287" i="3"/>
  <c r="I285" i="3"/>
  <c r="G284" i="3"/>
  <c r="AA283" i="3"/>
  <c r="AB283" i="3"/>
  <c r="AB325" i="3"/>
  <c r="AF323" i="3"/>
  <c r="O322" i="3"/>
  <c r="AE322" i="3"/>
  <c r="N319" i="3"/>
  <c r="P320" i="3"/>
  <c r="I318" i="3"/>
  <c r="AB317" i="3"/>
  <c r="AE317" i="3"/>
  <c r="F315" i="3"/>
  <c r="F314" i="3"/>
  <c r="O312" i="3"/>
  <c r="L311" i="3"/>
  <c r="N310" i="3"/>
  <c r="I310" i="3"/>
  <c r="H294" i="3"/>
  <c r="H292" i="3"/>
  <c r="F290" i="3"/>
  <c r="L289" i="3"/>
  <c r="N289" i="3"/>
  <c r="E271" i="3"/>
  <c r="G272" i="3"/>
  <c r="G270" i="3"/>
  <c r="E269" i="3"/>
  <c r="Q269" i="3"/>
  <c r="H264" i="3"/>
  <c r="E316" i="3"/>
  <c r="AD314" i="3"/>
  <c r="AE313" i="3"/>
  <c r="E313" i="3"/>
  <c r="H312" i="3"/>
  <c r="Q296" i="3"/>
  <c r="AD293" i="3"/>
  <c r="AB292" i="3"/>
  <c r="AC291" i="3"/>
  <c r="AD291" i="3"/>
  <c r="I290" i="3"/>
  <c r="AB288" i="3"/>
  <c r="E286" i="3"/>
  <c r="Q286" i="3"/>
  <c r="AA285" i="3"/>
  <c r="AB267" i="3"/>
  <c r="N268" i="3"/>
  <c r="K266" i="3"/>
  <c r="AA265" i="3"/>
  <c r="AD265" i="3"/>
  <c r="P258" i="3"/>
  <c r="AD312" i="3"/>
  <c r="AD310" i="3"/>
  <c r="AD309" i="3"/>
  <c r="K309" i="3"/>
  <c r="P308" i="3"/>
  <c r="AC292" i="3"/>
  <c r="Q290" i="3"/>
  <c r="F289" i="3"/>
  <c r="AC287" i="3"/>
  <c r="AE287" i="3"/>
  <c r="AB336" i="3"/>
  <c r="G334" i="3"/>
  <c r="G333" i="3"/>
  <c r="H332" i="3"/>
  <c r="Q332" i="3"/>
  <c r="N330" i="3"/>
  <c r="F303" i="3"/>
  <c r="Q357" i="3"/>
  <c r="Q356" i="3"/>
  <c r="N355" i="3"/>
  <c r="K355" i="3"/>
  <c r="AC366" i="3"/>
  <c r="K367" i="3"/>
  <c r="G366" i="3"/>
  <c r="G364" i="3"/>
  <c r="H365" i="3"/>
  <c r="K292" i="3"/>
  <c r="Q293" i="3"/>
  <c r="F291" i="3"/>
  <c r="O289" i="3"/>
  <c r="K289" i="3"/>
  <c r="O288" i="3"/>
  <c r="P272" i="3"/>
  <c r="O270" i="3"/>
  <c r="O269" i="3"/>
  <c r="AD268" i="3"/>
  <c r="Q268" i="3"/>
  <c r="Q310" i="3"/>
  <c r="K307" i="3"/>
  <c r="O307" i="3"/>
  <c r="AD307" i="3"/>
  <c r="AB304" i="3"/>
  <c r="I305" i="3"/>
  <c r="I303" i="3"/>
  <c r="AF302" i="3"/>
  <c r="H302" i="3"/>
  <c r="O300" i="3"/>
  <c r="E299" i="3"/>
  <c r="E297" i="3"/>
  <c r="O296" i="3"/>
  <c r="AA295" i="3"/>
  <c r="F295" i="3"/>
  <c r="H279" i="3"/>
  <c r="H277" i="3"/>
  <c r="AF275" i="3"/>
  <c r="F274" i="3"/>
  <c r="K274" i="3"/>
  <c r="AC256" i="3"/>
  <c r="P336" i="3"/>
  <c r="AC334" i="3"/>
  <c r="Q334" i="3"/>
  <c r="N333" i="3"/>
  <c r="L301" i="3"/>
  <c r="G299" i="3"/>
  <c r="P298" i="3"/>
  <c r="F298" i="3"/>
  <c r="H297" i="3"/>
  <c r="N280" i="3"/>
  <c r="E278" i="3"/>
  <c r="AD277" i="3"/>
  <c r="AB276" i="3"/>
  <c r="I276" i="3"/>
  <c r="E275" i="3"/>
  <c r="G273" i="3"/>
  <c r="L271" i="3"/>
  <c r="N271" i="3"/>
  <c r="AB270" i="3"/>
  <c r="L334" i="3"/>
  <c r="F332" i="3"/>
  <c r="P330" i="3"/>
  <c r="AA330" i="3"/>
  <c r="H330" i="3"/>
  <c r="Q232" i="3"/>
  <c r="AC297" i="3"/>
  <c r="AC295" i="3"/>
  <c r="AC294" i="3"/>
  <c r="N294" i="3"/>
  <c r="O293" i="3"/>
  <c r="AA277" i="3"/>
  <c r="H275" i="3"/>
  <c r="AF274" i="3"/>
  <c r="O272" i="3"/>
  <c r="E272" i="3"/>
  <c r="P321" i="3"/>
  <c r="F319" i="3"/>
  <c r="O318" i="3"/>
  <c r="Q317" i="3"/>
  <c r="AB316" i="3"/>
  <c r="K315" i="3"/>
  <c r="AA323" i="3"/>
  <c r="AF341" i="3"/>
  <c r="AC340" i="3"/>
  <c r="F340" i="3"/>
  <c r="O351" i="3"/>
  <c r="P352" i="3"/>
  <c r="I351" i="3"/>
  <c r="AB349" i="3"/>
  <c r="AF350" i="3"/>
  <c r="O277" i="3"/>
  <c r="AB278" i="3"/>
  <c r="AF276" i="3"/>
  <c r="AE274" i="3"/>
  <c r="E274" i="3"/>
  <c r="O273" i="3"/>
  <c r="G338" i="3"/>
  <c r="I335" i="3"/>
  <c r="AF334" i="3"/>
  <c r="H334" i="3"/>
  <c r="N332" i="3"/>
  <c r="F294" i="3"/>
  <c r="N292" i="3"/>
  <c r="E292" i="3"/>
  <c r="I292" i="3"/>
  <c r="P289" i="3"/>
  <c r="G290" i="3"/>
  <c r="AE288" i="3"/>
  <c r="H287" i="3"/>
  <c r="AB286" i="3"/>
  <c r="F285" i="3"/>
  <c r="L284" i="3"/>
  <c r="AA282" i="3"/>
  <c r="P281" i="3"/>
  <c r="AC280" i="3"/>
  <c r="K280" i="3"/>
  <c r="F264" i="3"/>
  <c r="Q262" i="3"/>
  <c r="K259" i="3"/>
  <c r="AD259" i="3"/>
  <c r="N259" i="3"/>
  <c r="E323" i="3"/>
  <c r="K321" i="3"/>
  <c r="AB319" i="3"/>
  <c r="AE319" i="3"/>
  <c r="AB318" i="3"/>
  <c r="O285" i="3"/>
  <c r="P286" i="3"/>
  <c r="P284" i="3"/>
  <c r="N283" i="3"/>
  <c r="H283" i="3"/>
  <c r="L282" i="3"/>
  <c r="L265" i="3"/>
  <c r="AB263" i="3"/>
  <c r="L262" i="3"/>
  <c r="E261" i="3"/>
  <c r="P261" i="3"/>
  <c r="AC260" i="3"/>
  <c r="E258" i="3"/>
  <c r="AE337" i="3"/>
  <c r="AF336" i="3"/>
  <c r="AB335" i="3"/>
  <c r="O319" i="3"/>
  <c r="I317" i="3"/>
  <c r="I315" i="3"/>
  <c r="O315" i="3"/>
  <c r="AF315" i="3"/>
  <c r="Q282" i="3"/>
  <c r="AB282" i="3"/>
  <c r="F280" i="3"/>
  <c r="O279" i="3"/>
  <c r="P279" i="3"/>
  <c r="O278" i="3"/>
  <c r="AF262" i="3"/>
  <c r="O260" i="3"/>
  <c r="F258" i="3"/>
  <c r="N257" i="3"/>
  <c r="AE257" i="3"/>
  <c r="O306" i="3"/>
  <c r="G304" i="3"/>
  <c r="Q303" i="3"/>
  <c r="AD302" i="3"/>
  <c r="N301" i="3"/>
  <c r="AB300" i="3"/>
  <c r="AF308" i="3"/>
  <c r="AD406" i="3"/>
  <c r="K406" i="3"/>
  <c r="AA404" i="3"/>
  <c r="AC416" i="3"/>
  <c r="K416" i="3"/>
  <c r="AB415" i="3"/>
  <c r="H415" i="3"/>
  <c r="AF415" i="3"/>
  <c r="K262" i="3"/>
  <c r="Q263" i="3"/>
  <c r="K260" i="3"/>
  <c r="AC259" i="3"/>
  <c r="AB259" i="3"/>
  <c r="Q233" i="3"/>
  <c r="E322" i="3"/>
  <c r="E320" i="3"/>
  <c r="H319" i="3"/>
  <c r="AC318" i="3"/>
  <c r="E317" i="3"/>
  <c r="K279" i="3"/>
  <c r="AB277" i="3"/>
  <c r="AE277" i="3"/>
  <c r="L277" i="3"/>
  <c r="AC274" i="3"/>
  <c r="F275" i="3"/>
  <c r="Q273" i="3"/>
  <c r="H272" i="3"/>
  <c r="O271" i="3"/>
  <c r="AB269" i="3"/>
  <c r="L269" i="3"/>
  <c r="K267" i="3"/>
  <c r="I266" i="3"/>
  <c r="F265" i="3"/>
  <c r="H265" i="3"/>
  <c r="AE328" i="3"/>
  <c r="AD326" i="3"/>
  <c r="E325" i="3"/>
  <c r="F324" i="3"/>
  <c r="G324" i="3"/>
  <c r="G308" i="3"/>
  <c r="Q306" i="3"/>
  <c r="Q304" i="3"/>
  <c r="AF304" i="3"/>
  <c r="AB303" i="3"/>
  <c r="AA270" i="3"/>
  <c r="G271" i="3"/>
  <c r="N269" i="3"/>
  <c r="AC268" i="3"/>
  <c r="H268" i="3"/>
  <c r="I263" i="3"/>
  <c r="AB330" i="3"/>
  <c r="O328" i="3"/>
  <c r="N327" i="3"/>
  <c r="P327" i="3"/>
  <c r="G326" i="3"/>
  <c r="Q325" i="3"/>
  <c r="H323" i="3"/>
  <c r="AF322" i="3"/>
  <c r="K320" i="3"/>
  <c r="N320" i="3"/>
  <c r="AC304" i="3"/>
  <c r="P302" i="3"/>
  <c r="L300" i="3"/>
  <c r="AD300" i="3"/>
  <c r="AE300" i="3"/>
  <c r="AD266" i="3"/>
  <c r="F267" i="3"/>
  <c r="AE265" i="3"/>
  <c r="P264" i="3"/>
  <c r="AA264" i="3"/>
  <c r="P257" i="3"/>
  <c r="Q327" i="3"/>
  <c r="L324" i="3"/>
  <c r="AB323" i="3"/>
  <c r="AE323" i="3"/>
  <c r="P322" i="3"/>
  <c r="I291" i="3"/>
  <c r="AC289" i="3"/>
  <c r="H288" i="3"/>
  <c r="AF287" i="3"/>
  <c r="AD286" i="3"/>
  <c r="AB285" i="3"/>
  <c r="L292" i="3"/>
  <c r="AB391" i="3"/>
  <c r="AD391" i="3"/>
  <c r="I389" i="3"/>
  <c r="N401" i="3"/>
  <c r="I401" i="3"/>
  <c r="I400" i="3"/>
  <c r="Q400" i="3"/>
  <c r="E399" i="3"/>
  <c r="Q329" i="3"/>
  <c r="AE326" i="3"/>
  <c r="K324" i="3"/>
  <c r="E324" i="3"/>
  <c r="I324" i="3"/>
  <c r="I306" i="3"/>
  <c r="I307" i="3"/>
  <c r="L305" i="3"/>
  <c r="AE304" i="3"/>
  <c r="E303" i="3"/>
  <c r="E302" i="3"/>
  <c r="AE264" i="3"/>
  <c r="AC262" i="3"/>
  <c r="AA262" i="3"/>
  <c r="G262" i="3"/>
  <c r="P259" i="3"/>
  <c r="Q260" i="3"/>
  <c r="AC337" i="3"/>
  <c r="L337" i="3"/>
  <c r="K336" i="3"/>
  <c r="P334" i="3"/>
  <c r="I332" i="3"/>
  <c r="F331" i="3"/>
  <c r="H331" i="3"/>
  <c r="L330" i="3"/>
  <c r="K313" i="3"/>
  <c r="AC311" i="3"/>
  <c r="F310" i="3"/>
  <c r="F309" i="3"/>
  <c r="P309" i="3"/>
  <c r="AA293" i="3"/>
  <c r="Q291" i="3"/>
  <c r="H289" i="3"/>
  <c r="N288" i="3"/>
  <c r="E288" i="3"/>
  <c r="AE338" i="3"/>
  <c r="G335" i="3"/>
  <c r="AC333" i="3"/>
  <c r="AF333" i="3"/>
  <c r="H333" i="3"/>
  <c r="AD315" i="3"/>
  <c r="AB313" i="3"/>
  <c r="P312" i="3"/>
  <c r="E312" i="3"/>
  <c r="I311" i="3"/>
  <c r="AF310" i="3"/>
  <c r="L308" i="3"/>
  <c r="E306" i="3"/>
  <c r="N305" i="3"/>
  <c r="AB305" i="3"/>
  <c r="I289" i="3"/>
  <c r="I287" i="3"/>
  <c r="G285" i="3"/>
  <c r="K285" i="3"/>
  <c r="H285" i="3"/>
  <c r="E333" i="3"/>
  <c r="AE331" i="3"/>
  <c r="AC329" i="3"/>
  <c r="P329" i="3"/>
  <c r="F329" i="3"/>
  <c r="F311" i="3"/>
  <c r="AA309" i="3"/>
  <c r="AA308" i="3"/>
  <c r="K308" i="3"/>
  <c r="AE307" i="3"/>
  <c r="N276" i="3"/>
  <c r="Q274" i="3"/>
  <c r="F273" i="3"/>
  <c r="AC271" i="3"/>
  <c r="AB271" i="3"/>
  <c r="AE270" i="3"/>
  <c r="N277" i="3"/>
  <c r="AD376" i="3"/>
  <c r="E376" i="3"/>
  <c r="L376" i="3"/>
  <c r="E374" i="3"/>
  <c r="AA386" i="3"/>
  <c r="I386" i="3"/>
  <c r="AD385" i="3"/>
  <c r="AA385" i="3"/>
  <c r="N384" i="3"/>
  <c r="F313" i="3"/>
  <c r="AB311" i="3"/>
  <c r="AB309" i="3"/>
  <c r="E309" i="3"/>
  <c r="L309" i="3"/>
  <c r="G291" i="3"/>
  <c r="Q292" i="3"/>
  <c r="H290" i="3"/>
  <c r="AF289" i="3"/>
  <c r="AD288" i="3"/>
  <c r="N287" i="3"/>
  <c r="AA329" i="3"/>
  <c r="AB328" i="3"/>
  <c r="AA327" i="3"/>
  <c r="I327" i="3"/>
  <c r="H326" i="3"/>
  <c r="H324" i="3"/>
  <c r="K322" i="3"/>
  <c r="E321" i="3"/>
  <c r="AA321" i="3"/>
  <c r="E318" i="3"/>
  <c r="P319" i="3"/>
  <c r="O317" i="3"/>
  <c r="N316" i="3"/>
  <c r="AF316" i="3"/>
  <c r="Q315" i="3"/>
  <c r="E298" i="3"/>
  <c r="AA296" i="3"/>
  <c r="K295" i="3"/>
  <c r="K294" i="3"/>
  <c r="G294" i="3"/>
  <c r="H278" i="3"/>
  <c r="Q276" i="3"/>
  <c r="AA274" i="3"/>
  <c r="E273" i="3"/>
  <c r="L273" i="3"/>
  <c r="G322" i="3"/>
  <c r="I320" i="3"/>
  <c r="G318" i="3"/>
  <c r="Q318" i="3"/>
  <c r="AD317" i="3"/>
  <c r="O299" i="3"/>
  <c r="F300" i="3"/>
  <c r="AB298" i="3"/>
  <c r="AE297" i="3"/>
  <c r="N297" i="3"/>
  <c r="H296" i="3"/>
  <c r="AF295" i="3"/>
  <c r="AF293" i="3"/>
  <c r="K291" i="3"/>
  <c r="K290" i="3"/>
  <c r="AC290" i="3"/>
  <c r="P274" i="3"/>
  <c r="I272" i="3"/>
  <c r="F270" i="3"/>
  <c r="Q270" i="3"/>
  <c r="AA269" i="3"/>
  <c r="F318" i="3"/>
  <c r="F316" i="3"/>
  <c r="AE314" i="3"/>
  <c r="O314" i="3"/>
  <c r="G314" i="3"/>
  <c r="AF296" i="3"/>
  <c r="K296" i="3"/>
  <c r="E294" i="3"/>
  <c r="N293" i="3"/>
  <c r="P293" i="3"/>
  <c r="G292" i="3"/>
  <c r="Q261" i="3"/>
  <c r="H259" i="3"/>
  <c r="AF258" i="3"/>
  <c r="O256" i="3"/>
  <c r="AD336" i="3"/>
  <c r="AA335" i="3"/>
  <c r="AB262" i="3"/>
  <c r="E361" i="3"/>
  <c r="L361" i="3"/>
  <c r="AC361" i="3"/>
  <c r="N361" i="3"/>
  <c r="AC359" i="3"/>
  <c r="G371" i="3"/>
  <c r="N371" i="3"/>
  <c r="H370" i="3"/>
  <c r="AF370" i="3"/>
  <c r="AB369" i="3"/>
  <c r="L298" i="3"/>
  <c r="L296" i="3"/>
  <c r="O294" i="3"/>
  <c r="AD294" i="3"/>
  <c r="P294" i="3"/>
  <c r="AC276" i="3"/>
  <c r="Q277" i="3"/>
  <c r="K275" i="3"/>
  <c r="AA273" i="3"/>
  <c r="AD273" i="3"/>
  <c r="K272" i="3"/>
  <c r="AA314" i="3"/>
  <c r="AD313" i="3"/>
  <c r="I312" i="3"/>
  <c r="AE312" i="3"/>
  <c r="H311" i="3"/>
  <c r="N309" i="3"/>
  <c r="AF307" i="3"/>
  <c r="AB306" i="3"/>
  <c r="AD306" i="3"/>
  <c r="N303" i="3"/>
  <c r="L304" i="3"/>
  <c r="AC302" i="3"/>
  <c r="AD301" i="3"/>
  <c r="AE301" i="3"/>
  <c r="N299" i="3"/>
  <c r="E283" i="3"/>
  <c r="O281" i="3"/>
  <c r="AA280" i="3"/>
  <c r="AA279" i="3"/>
  <c r="L279" i="3"/>
  <c r="AF263" i="3"/>
  <c r="AA261" i="3"/>
  <c r="AF259" i="3"/>
  <c r="N258" i="3"/>
  <c r="AD258" i="3"/>
  <c r="G307" i="3"/>
  <c r="F305" i="3"/>
  <c r="AC303" i="3"/>
  <c r="AD303" i="3"/>
  <c r="AA302" i="3"/>
  <c r="AD284" i="3"/>
  <c r="L285" i="3"/>
  <c r="G283" i="3"/>
  <c r="I282" i="3"/>
  <c r="K282" i="3"/>
  <c r="H281" i="3"/>
  <c r="Q280" i="3"/>
  <c r="K277" i="3"/>
  <c r="E276" i="3"/>
  <c r="AC275" i="3"/>
  <c r="G275" i="3"/>
  <c r="I259" i="3"/>
  <c r="K337" i="3"/>
  <c r="G336" i="3"/>
  <c r="AF335" i="3"/>
  <c r="E334" i="3"/>
  <c r="O303" i="3"/>
  <c r="P301" i="3"/>
  <c r="I299" i="3"/>
  <c r="F299" i="3"/>
  <c r="AF299" i="3"/>
  <c r="AF281" i="3"/>
  <c r="L281" i="3"/>
  <c r="AC279" i="3"/>
  <c r="N278" i="3"/>
  <c r="G278" i="3"/>
  <c r="I277" i="3"/>
  <c r="AA326" i="3"/>
  <c r="AF324" i="3"/>
  <c r="N322" i="3"/>
  <c r="AC322" i="3"/>
  <c r="AC321" i="3"/>
  <c r="AC320" i="3"/>
  <c r="AE281" i="3"/>
  <c r="E346" i="3"/>
  <c r="L346" i="3"/>
  <c r="I346" i="3"/>
  <c r="I344" i="3"/>
  <c r="P356" i="3"/>
  <c r="G356" i="3"/>
  <c r="H355" i="3"/>
  <c r="AC354" i="3"/>
  <c r="AE354" i="3"/>
  <c r="AD283" i="3"/>
  <c r="N281" i="3"/>
  <c r="AD279" i="3"/>
  <c r="AB279" i="3"/>
  <c r="G279" i="3"/>
  <c r="G261" i="3"/>
  <c r="AD262" i="3"/>
  <c r="AF260" i="3"/>
  <c r="L258" i="3"/>
  <c r="AB258" i="3"/>
  <c r="H230" i="3"/>
  <c r="P299" i="3"/>
  <c r="AE298" i="3"/>
  <c r="I297" i="3"/>
  <c r="O297" i="3"/>
  <c r="N296" i="3"/>
  <c r="Q294" i="3"/>
  <c r="L291" i="3"/>
  <c r="AB291" i="3"/>
  <c r="O291" i="3"/>
  <c r="AC288" i="3"/>
  <c r="E289" i="3"/>
  <c r="E287" i="3"/>
  <c r="AF286" i="3"/>
  <c r="H286" i="3"/>
  <c r="AA284" i="3"/>
  <c r="E268" i="3"/>
  <c r="F266" i="3"/>
  <c r="I265" i="3"/>
  <c r="I264" i="3"/>
  <c r="E264" i="3"/>
  <c r="Q328" i="3"/>
  <c r="AD325" i="3"/>
  <c r="N324" i="3"/>
  <c r="AD323" i="3"/>
  <c r="G323" i="3"/>
  <c r="AA292" i="3"/>
  <c r="AE290" i="3"/>
  <c r="Q288" i="3"/>
  <c r="AF288" i="3"/>
  <c r="AD287" i="3"/>
  <c r="AD269" i="3"/>
  <c r="P270" i="3"/>
  <c r="F268" i="3"/>
  <c r="O267" i="3"/>
  <c r="H267" i="3"/>
  <c r="I261" i="3"/>
  <c r="K264" i="3"/>
  <c r="E262" i="3"/>
  <c r="AC261" i="3"/>
  <c r="F260" i="3"/>
  <c r="G260" i="3"/>
  <c r="AC324" i="3"/>
  <c r="Q322" i="3"/>
  <c r="H321" i="3"/>
  <c r="E319" i="3"/>
  <c r="K319" i="3"/>
  <c r="P288" i="3"/>
  <c r="I286" i="3"/>
  <c r="I284" i="3"/>
  <c r="E284" i="3"/>
  <c r="AF284" i="3"/>
  <c r="Q266" i="3"/>
  <c r="AC266" i="3"/>
  <c r="N264" i="3"/>
  <c r="O263" i="3"/>
  <c r="AA263" i="3"/>
  <c r="AC254" i="3"/>
  <c r="Q311" i="3"/>
  <c r="AC308" i="3"/>
  <c r="N307" i="3"/>
  <c r="AC307" i="3"/>
  <c r="P306" i="3"/>
  <c r="P305" i="3"/>
  <c r="F306" i="3"/>
  <c r="O413" i="3"/>
  <c r="AE412" i="3"/>
  <c r="P410" i="3"/>
  <c r="G411" i="3"/>
  <c r="E329" i="3"/>
  <c r="AB341" i="3"/>
  <c r="Q341" i="3"/>
  <c r="O340" i="3"/>
  <c r="AB339" i="3"/>
  <c r="L339" i="3"/>
  <c r="AE268" i="3"/>
  <c r="AE266" i="3"/>
  <c r="AD264" i="3"/>
  <c r="G264" i="3"/>
  <c r="O264" i="3"/>
  <c r="L328" i="3"/>
  <c r="Q326" i="3"/>
  <c r="L323" i="3"/>
  <c r="AC323" i="3"/>
  <c r="P323" i="3"/>
  <c r="N286" i="3"/>
  <c r="F284" i="3"/>
  <c r="O283" i="3"/>
  <c r="G282" i="3"/>
  <c r="AF282" i="3"/>
  <c r="Q281" i="3"/>
  <c r="AC278" i="3"/>
  <c r="AD276" i="3"/>
  <c r="O276" i="3"/>
  <c r="P276" i="3"/>
  <c r="AE273" i="3"/>
  <c r="N274" i="3"/>
  <c r="F272" i="3"/>
  <c r="H271" i="3"/>
  <c r="K270" i="3"/>
  <c r="AC267" i="3"/>
  <c r="K333" i="3"/>
  <c r="I331" i="3"/>
  <c r="G330" i="3"/>
  <c r="K330" i="3"/>
  <c r="AF329" i="3"/>
  <c r="K312" i="3"/>
  <c r="AB310" i="3"/>
  <c r="AC309" i="3"/>
  <c r="AD308" i="3"/>
  <c r="F308" i="3"/>
  <c r="G277" i="3"/>
  <c r="Q275" i="3"/>
  <c r="H273" i="3"/>
  <c r="N272" i="3"/>
  <c r="AE272" i="3"/>
  <c r="O336" i="3"/>
  <c r="I334" i="3"/>
  <c r="G332" i="3"/>
  <c r="AA332" i="3"/>
  <c r="AC332" i="3"/>
  <c r="N329" i="3"/>
  <c r="AE327" i="3"/>
  <c r="K326" i="3"/>
  <c r="P326" i="3"/>
  <c r="AA325" i="3"/>
  <c r="Q309" i="3"/>
  <c r="Q307" i="3"/>
  <c r="AF306" i="3"/>
  <c r="F304" i="3"/>
  <c r="O304" i="3"/>
  <c r="P273" i="3"/>
  <c r="I271" i="3"/>
  <c r="AC269" i="3"/>
  <c r="K269" i="3"/>
  <c r="H269" i="3"/>
  <c r="AD332" i="3"/>
  <c r="AC330" i="3"/>
  <c r="AA328" i="3"/>
  <c r="P328" i="3"/>
  <c r="I328" i="3"/>
  <c r="O295" i="3"/>
  <c r="AC293" i="3"/>
  <c r="AD292" i="3"/>
  <c r="P292" i="3"/>
  <c r="P291" i="3"/>
  <c r="AD275" i="3"/>
  <c r="K276" i="3"/>
  <c r="E398" i="3"/>
  <c r="K397" i="3"/>
  <c r="AD395" i="3"/>
  <c r="AB396" i="3"/>
  <c r="E311" i="3"/>
  <c r="O405" i="3"/>
  <c r="N406" i="3"/>
  <c r="K405" i="3"/>
  <c r="AC405" i="3"/>
  <c r="AA403" i="3"/>
  <c r="F333" i="3"/>
  <c r="P331" i="3"/>
  <c r="I330" i="3"/>
  <c r="I329" i="3"/>
  <c r="H329" i="3"/>
  <c r="Q313" i="3"/>
  <c r="AA310" i="3"/>
  <c r="O308" i="3"/>
  <c r="AB308" i="3"/>
  <c r="E308" i="3"/>
  <c r="P271" i="3"/>
  <c r="G269" i="3"/>
  <c r="I268" i="3"/>
  <c r="AA267" i="3"/>
  <c r="AE267" i="3"/>
  <c r="E265" i="3"/>
  <c r="N263" i="3"/>
  <c r="O261" i="3"/>
  <c r="AE261" i="3"/>
  <c r="L261" i="3"/>
  <c r="I258" i="3"/>
  <c r="G259" i="3"/>
  <c r="F336" i="3"/>
  <c r="H336" i="3"/>
  <c r="F335" i="3"/>
  <c r="L318" i="3"/>
  <c r="I316" i="3"/>
  <c r="AB315" i="3"/>
  <c r="H315" i="3"/>
  <c r="AF314" i="3"/>
  <c r="F297" i="3"/>
  <c r="AB295" i="3"/>
  <c r="AB294" i="3"/>
  <c r="L293" i="3"/>
  <c r="G293" i="3"/>
  <c r="H262" i="3"/>
  <c r="H260" i="3"/>
  <c r="AC258" i="3"/>
  <c r="F257" i="3"/>
  <c r="AB257" i="3"/>
  <c r="AE321" i="3"/>
  <c r="G319" i="3"/>
  <c r="N317" i="3"/>
  <c r="AF317" i="3"/>
  <c r="H317" i="3"/>
  <c r="Q314" i="3"/>
  <c r="K314" i="3"/>
  <c r="AA312" i="3"/>
  <c r="N311" i="3"/>
  <c r="P311" i="3"/>
  <c r="G310" i="3"/>
  <c r="AF294" i="3"/>
  <c r="AE292" i="3"/>
  <c r="L290" i="3"/>
  <c r="AD289" i="3"/>
  <c r="AB289" i="3"/>
  <c r="G258" i="3"/>
  <c r="L336" i="3"/>
  <c r="Q335" i="3"/>
  <c r="AB334" i="3"/>
  <c r="O333" i="3"/>
  <c r="K317" i="3"/>
  <c r="AE315" i="3"/>
  <c r="AC313" i="3"/>
  <c r="P313" i="3"/>
  <c r="G313" i="3"/>
  <c r="H280" i="3"/>
  <c r="E280" i="3"/>
  <c r="K278" i="3"/>
  <c r="AC277" i="3"/>
  <c r="F277" i="3"/>
  <c r="G276" i="3"/>
  <c r="H325" i="3"/>
  <c r="AD261" i="3"/>
  <c r="F383" i="3"/>
  <c r="E382" i="3"/>
  <c r="I380" i="3"/>
  <c r="H381" i="3"/>
  <c r="K301" i="3"/>
  <c r="AC390" i="3"/>
  <c r="Q391" i="3"/>
  <c r="L390" i="3"/>
  <c r="AA390" i="3"/>
  <c r="P388" i="3"/>
  <c r="K318" i="3"/>
  <c r="P316" i="3"/>
  <c r="N315" i="3"/>
  <c r="I314" i="3"/>
  <c r="H314" i="3"/>
  <c r="AA297" i="3"/>
  <c r="E295" i="3"/>
  <c r="AE293" i="3"/>
  <c r="E293" i="3"/>
  <c r="I293" i="3"/>
  <c r="AC336" i="3"/>
  <c r="AA334" i="3"/>
  <c r="AE333" i="3"/>
  <c r="AD333" i="3"/>
  <c r="N331" i="3"/>
  <c r="E330" i="3"/>
  <c r="N328" i="3"/>
  <c r="L327" i="3"/>
  <c r="N326" i="3"/>
  <c r="AB326" i="3"/>
  <c r="O325" i="3"/>
  <c r="Q323" i="3"/>
  <c r="Q321" i="3"/>
  <c r="L320" i="3"/>
  <c r="AE320" i="3"/>
  <c r="F302" i="3"/>
  <c r="P303" i="3"/>
  <c r="G301" i="3"/>
  <c r="AC300" i="3"/>
  <c r="AF300" i="3"/>
  <c r="Q299" i="3"/>
  <c r="O282" i="3"/>
  <c r="AB280" i="3"/>
  <c r="E279" i="3"/>
  <c r="I278" i="3"/>
  <c r="AD278" i="3"/>
  <c r="E327" i="3"/>
  <c r="AF325" i="3"/>
  <c r="O323" i="3"/>
  <c r="AB322" i="3"/>
  <c r="AD322" i="3"/>
  <c r="G306" i="3"/>
  <c r="I304" i="3"/>
  <c r="G302" i="3"/>
  <c r="Q302" i="3"/>
  <c r="O301" i="3"/>
  <c r="N298" i="3"/>
  <c r="AD299" i="3"/>
  <c r="K297" i="3"/>
  <c r="AC296" i="3"/>
  <c r="AB296" i="3"/>
  <c r="I295" i="3"/>
  <c r="AF279" i="3"/>
  <c r="AF277" i="3"/>
  <c r="AA275" i="3"/>
  <c r="L274" i="3"/>
  <c r="O274" i="3"/>
  <c r="K323" i="3"/>
  <c r="G321" i="3"/>
  <c r="H320" i="3"/>
  <c r="AF319" i="3"/>
  <c r="AD318" i="3"/>
  <c r="K302" i="3"/>
  <c r="P300" i="3"/>
  <c r="AD298" i="3"/>
  <c r="I298" i="3"/>
  <c r="H298" i="3"/>
  <c r="K265" i="3"/>
  <c r="N265" i="3"/>
  <c r="AE263" i="3"/>
  <c r="O262" i="3"/>
  <c r="P262" i="3"/>
  <c r="AC310" i="3"/>
  <c r="AE302" i="3"/>
  <c r="Q301" i="3"/>
  <c r="N300" i="3"/>
  <c r="AB299" i="3"/>
  <c r="AD297" i="3"/>
  <c r="AE295" i="3"/>
  <c r="N295" i="3"/>
  <c r="G295" i="3"/>
  <c r="P160" i="3"/>
  <c r="I153" i="3"/>
  <c r="O114" i="3"/>
  <c r="E155" i="3"/>
  <c r="N150" i="3"/>
  <c r="AD149" i="3"/>
  <c r="I253" i="3"/>
  <c r="N245" i="3"/>
  <c r="AB240" i="3"/>
  <c r="N231" i="3"/>
  <c r="AA255" i="3"/>
  <c r="AF242" i="3"/>
  <c r="E236" i="3"/>
  <c r="I231" i="3"/>
  <c r="AC245" i="3"/>
  <c r="O238" i="3"/>
  <c r="P232" i="3"/>
  <c r="AD156" i="3"/>
  <c r="E206" i="3"/>
  <c r="S55" i="2" s="1"/>
  <c r="N193" i="3"/>
  <c r="AE155" i="3"/>
  <c r="K256" i="3"/>
  <c r="AB158" i="3"/>
  <c r="Q153" i="3"/>
  <c r="AB256" i="3"/>
  <c r="I110" i="3"/>
  <c r="G255" i="3"/>
  <c r="E242" i="3"/>
  <c r="H237" i="3"/>
  <c r="AF160" i="3"/>
  <c r="Q155" i="3"/>
  <c r="L257" i="3"/>
  <c r="AF251" i="3"/>
  <c r="AC241" i="3"/>
  <c r="O156" i="3"/>
  <c r="I252" i="3"/>
  <c r="I247" i="3"/>
  <c r="E237" i="3"/>
  <c r="P237" i="3"/>
  <c r="AA230" i="3"/>
  <c r="I159" i="3"/>
  <c r="N153" i="3"/>
  <c r="AA290" i="3"/>
  <c r="L288" i="3"/>
  <c r="Q287" i="3"/>
  <c r="L286" i="3"/>
  <c r="AD285" i="3"/>
  <c r="AE284" i="3"/>
  <c r="AD282" i="3"/>
  <c r="L280" i="3"/>
  <c r="AE280" i="3"/>
  <c r="G280" i="3"/>
  <c r="K158" i="3"/>
  <c r="K254" i="3"/>
  <c r="K268" i="3"/>
  <c r="F153" i="3"/>
  <c r="Q256" i="3"/>
  <c r="I244" i="3"/>
  <c r="K243" i="3"/>
  <c r="K238" i="3"/>
  <c r="E230" i="3"/>
  <c r="P240" i="3"/>
  <c r="Q230" i="3"/>
  <c r="AF156" i="3"/>
  <c r="Q257" i="3"/>
  <c r="AF252" i="3"/>
  <c r="AD242" i="3"/>
  <c r="Q160" i="3"/>
  <c r="H155" i="3"/>
  <c r="AE256" i="3"/>
  <c r="H251" i="3"/>
  <c r="AA241" i="3"/>
  <c r="P155" i="3"/>
  <c r="AB150" i="3"/>
  <c r="AE252" i="3"/>
  <c r="I246" i="3"/>
  <c r="L241" i="3"/>
  <c r="H246" i="3"/>
  <c r="K240" i="3"/>
  <c r="L233" i="3"/>
  <c r="I254" i="3"/>
  <c r="AC247" i="3"/>
  <c r="E241" i="3"/>
  <c r="AF236" i="3"/>
  <c r="E244" i="3"/>
  <c r="K237" i="3"/>
  <c r="AC232" i="3"/>
  <c r="AE159" i="3"/>
  <c r="AB153" i="3"/>
  <c r="AE253" i="3"/>
  <c r="Q247" i="3"/>
  <c r="AE153" i="3"/>
  <c r="AB273" i="3"/>
  <c r="Q272" i="3"/>
  <c r="AF271" i="3"/>
  <c r="AC270" i="3"/>
  <c r="AE269" i="3"/>
  <c r="L267" i="3"/>
  <c r="P265" i="3"/>
  <c r="G265" i="3"/>
  <c r="AC265" i="3"/>
  <c r="N147" i="3"/>
  <c r="AD252" i="3"/>
  <c r="AD244" i="3"/>
  <c r="AF239" i="3"/>
  <c r="E253" i="3"/>
  <c r="O247" i="3"/>
  <c r="Q241" i="3"/>
  <c r="AA206" i="3"/>
  <c r="E159" i="3"/>
  <c r="H152" i="3"/>
  <c r="AE255" i="3"/>
  <c r="K246" i="3"/>
  <c r="P254" i="3"/>
  <c r="K241" i="3"/>
  <c r="N237" i="3"/>
  <c r="AD253" i="3"/>
  <c r="AF241" i="3"/>
  <c r="H236" i="3"/>
  <c r="AF245" i="3"/>
  <c r="AC237" i="3"/>
  <c r="K231" i="3"/>
  <c r="AF231" i="3"/>
  <c r="L206" i="3"/>
  <c r="S66" i="2" s="1"/>
  <c r="I239" i="3"/>
  <c r="AE232" i="3"/>
  <c r="L157" i="3"/>
  <c r="AE134" i="3"/>
  <c r="H157" i="3"/>
  <c r="F152" i="3"/>
  <c r="Q254" i="3"/>
  <c r="E238" i="3"/>
  <c r="AC231" i="3"/>
  <c r="AE260" i="3"/>
  <c r="Q258" i="3"/>
  <c r="P337" i="3"/>
  <c r="AF337" i="3"/>
  <c r="K335" i="3"/>
  <c r="N334" i="3"/>
  <c r="P332" i="3"/>
  <c r="AC331" i="3"/>
  <c r="F330" i="3"/>
  <c r="AF330" i="3"/>
  <c r="AE243" i="3"/>
  <c r="I237" i="3"/>
  <c r="F238" i="3"/>
  <c r="AB232" i="3"/>
  <c r="AD154" i="3"/>
  <c r="P159" i="3"/>
  <c r="AC154" i="3"/>
  <c r="H193" i="3"/>
  <c r="F61" i="2" s="1"/>
  <c r="AC156" i="3"/>
  <c r="Q150" i="3"/>
  <c r="K91" i="3"/>
  <c r="AE149" i="3"/>
  <c r="P252" i="3"/>
  <c r="P246" i="3"/>
  <c r="AD240" i="3"/>
  <c r="H231" i="3"/>
  <c r="G239" i="3"/>
  <c r="P238" i="3"/>
  <c r="AD233" i="3"/>
  <c r="G160" i="3"/>
  <c r="H139" i="3"/>
  <c r="K155" i="3"/>
  <c r="E149" i="3"/>
  <c r="K252" i="3"/>
  <c r="Q138" i="3"/>
  <c r="E251" i="3"/>
  <c r="AB244" i="3"/>
  <c r="AE239" i="3"/>
  <c r="E233" i="3"/>
  <c r="G156" i="3"/>
  <c r="F321" i="3"/>
  <c r="O321" i="3"/>
  <c r="O320" i="3"/>
  <c r="AA319" i="3"/>
  <c r="G317" i="3"/>
  <c r="L316" i="3"/>
  <c r="AA315" i="3"/>
  <c r="AC315" i="3"/>
  <c r="P154" i="3"/>
  <c r="Q193" i="3"/>
  <c r="AE154" i="3"/>
  <c r="H149" i="3"/>
  <c r="AA158" i="3"/>
  <c r="L254" i="3"/>
  <c r="E245" i="3"/>
  <c r="H159" i="3"/>
  <c r="K154" i="3"/>
  <c r="H256" i="3"/>
  <c r="G245" i="3"/>
  <c r="H244" i="3"/>
  <c r="AD237" i="3"/>
  <c r="F231" i="3"/>
  <c r="AB206" i="3"/>
  <c r="H206" i="3"/>
  <c r="S61" i="2" s="1"/>
  <c r="AB157" i="3"/>
  <c r="AB152" i="3"/>
  <c r="E255" i="3"/>
  <c r="H95" i="3"/>
  <c r="G159" i="3"/>
  <c r="AD137" i="3"/>
  <c r="N155" i="3"/>
  <c r="F255" i="3"/>
  <c r="L256" i="3"/>
  <c r="K242" i="3"/>
  <c r="AA237" i="3"/>
  <c r="I242" i="3"/>
  <c r="AC236" i="3"/>
  <c r="E158" i="3"/>
  <c r="AC306" i="3"/>
  <c r="AC305" i="3"/>
  <c r="P304" i="3"/>
  <c r="I302" i="3"/>
  <c r="AC301" i="3"/>
  <c r="H300" i="3"/>
  <c r="Q300" i="3"/>
  <c r="K193" i="3"/>
  <c r="F64" i="2" s="1"/>
  <c r="F65" i="2" s="1"/>
  <c r="P157" i="3"/>
  <c r="N159" i="3"/>
  <c r="AE152" i="3"/>
  <c r="G106" i="3"/>
  <c r="P152" i="3"/>
  <c r="N255" i="3"/>
  <c r="E243" i="3"/>
  <c r="H258" i="3"/>
  <c r="F252" i="3"/>
  <c r="K244" i="3"/>
  <c r="AC239" i="3"/>
  <c r="O230" i="3"/>
  <c r="N254" i="3"/>
  <c r="H241" i="3"/>
  <c r="F230" i="3"/>
  <c r="AC160" i="3"/>
  <c r="AE150" i="3"/>
  <c r="O159" i="3"/>
  <c r="AA149" i="3"/>
  <c r="F154" i="3"/>
  <c r="AD255" i="3"/>
  <c r="I154" i="3"/>
  <c r="N149" i="3"/>
  <c r="I251" i="3"/>
  <c r="L245" i="3"/>
  <c r="E240" i="3"/>
  <c r="L156" i="3"/>
  <c r="AD254" i="3"/>
  <c r="AA80" i="3"/>
  <c r="L159" i="3"/>
  <c r="AF154" i="3"/>
  <c r="AF256" i="3"/>
  <c r="AA240" i="3"/>
  <c r="G241" i="3"/>
  <c r="N233" i="3"/>
  <c r="L125" i="3"/>
  <c r="AF253" i="3"/>
  <c r="N291" i="3"/>
  <c r="AE291" i="3"/>
  <c r="AD290" i="3"/>
  <c r="G289" i="3"/>
  <c r="K287" i="3"/>
  <c r="F286" i="3"/>
  <c r="AF285" i="3"/>
  <c r="AB284" i="3"/>
  <c r="O154" i="3"/>
  <c r="O147" i="3"/>
  <c r="AD193" i="3"/>
  <c r="AF157" i="3"/>
  <c r="G150" i="3"/>
  <c r="Q253" i="3"/>
  <c r="E252" i="3"/>
  <c r="AE246" i="3"/>
  <c r="Q240" i="3"/>
  <c r="G242" i="3"/>
  <c r="G237" i="3"/>
  <c r="P239" i="3"/>
  <c r="AC233" i="3"/>
  <c r="AB149" i="3"/>
  <c r="O158" i="3"/>
  <c r="AB254" i="3"/>
  <c r="F245" i="3"/>
  <c r="I193" i="3"/>
  <c r="F60" i="2" s="1"/>
  <c r="AC157" i="3"/>
  <c r="E150" i="3"/>
  <c r="AB253" i="3"/>
  <c r="N244" i="3"/>
  <c r="Q159" i="3"/>
  <c r="N154" i="3"/>
  <c r="H255" i="3"/>
  <c r="O240" i="3"/>
  <c r="AA244" i="3"/>
  <c r="G236" i="3"/>
  <c r="I230" i="3"/>
  <c r="L153" i="3"/>
  <c r="AA148" i="3"/>
  <c r="F244" i="3"/>
  <c r="O239" i="3"/>
  <c r="AE259" i="3"/>
  <c r="L253" i="3"/>
  <c r="AB246" i="3"/>
  <c r="F240" i="3"/>
  <c r="G206" i="3"/>
  <c r="S58" i="2" s="1"/>
  <c r="F193" i="3"/>
  <c r="F57" i="2" s="1"/>
  <c r="E156" i="3"/>
  <c r="O115" i="3"/>
  <c r="F276" i="3"/>
  <c r="I275" i="3"/>
  <c r="I274" i="3"/>
  <c r="AB272" i="3"/>
  <c r="Q271" i="3"/>
  <c r="L270" i="3"/>
  <c r="F269" i="3"/>
  <c r="I255" i="3"/>
  <c r="AA247" i="3"/>
  <c r="N242" i="3"/>
  <c r="AF233" i="3"/>
  <c r="O258" i="3"/>
  <c r="O251" i="3"/>
  <c r="N243" i="3"/>
  <c r="L238" i="3"/>
  <c r="H233" i="3"/>
  <c r="O237" i="3"/>
  <c r="L231" i="3"/>
  <c r="L155" i="3"/>
  <c r="F149" i="3"/>
  <c r="O76" i="3"/>
  <c r="O148" i="3"/>
  <c r="P251" i="3"/>
  <c r="O245" i="3"/>
  <c r="N239" i="3"/>
  <c r="AB230" i="3"/>
  <c r="G257" i="3"/>
  <c r="L244" i="3"/>
  <c r="AD238" i="3"/>
  <c r="AA252" i="3"/>
  <c r="K247" i="3"/>
  <c r="AE240" i="3"/>
  <c r="Q243" i="3"/>
  <c r="AE244" i="3"/>
  <c r="I238" i="3"/>
  <c r="AA231" i="3"/>
  <c r="E160" i="3"/>
  <c r="H154" i="3"/>
  <c r="AF257" i="3"/>
  <c r="Q252" i="3"/>
  <c r="P256" i="3"/>
  <c r="AC159" i="3"/>
  <c r="AC255" i="3"/>
  <c r="K261" i="3"/>
  <c r="AB245" i="3"/>
  <c r="L259" i="3"/>
  <c r="AB337" i="3"/>
  <c r="Q336" i="3"/>
  <c r="E335" i="3"/>
  <c r="F334" i="3"/>
  <c r="H245" i="3"/>
  <c r="L240" i="3"/>
  <c r="L232" i="3"/>
  <c r="AE242" i="3"/>
  <c r="AE236" i="3"/>
  <c r="AC153" i="3"/>
  <c r="O153" i="3"/>
  <c r="N158" i="3"/>
  <c r="P153" i="3"/>
  <c r="F158" i="3"/>
  <c r="AD153" i="3"/>
  <c r="Q255" i="3"/>
  <c r="G244" i="3"/>
  <c r="L243" i="3"/>
  <c r="I236" i="3"/>
  <c r="P230" i="3"/>
  <c r="F242" i="3"/>
  <c r="L237" i="3"/>
  <c r="E232" i="3"/>
  <c r="O206" i="3"/>
  <c r="F233" i="3"/>
  <c r="AC193" i="3"/>
  <c r="N157" i="3"/>
  <c r="AC251" i="3"/>
  <c r="L150" i="3"/>
  <c r="L255" i="3"/>
  <c r="AE247" i="3"/>
  <c r="O241" i="3"/>
  <c r="AD236" i="3"/>
  <c r="AD241" i="3"/>
  <c r="AB239" i="3"/>
  <c r="E328" i="3"/>
  <c r="E326" i="3"/>
  <c r="L326" i="3"/>
  <c r="I326" i="3"/>
  <c r="Q324" i="3"/>
  <c r="H322" i="3"/>
  <c r="AF321" i="3"/>
  <c r="AD320" i="3"/>
  <c r="L319" i="3"/>
  <c r="AD230" i="3"/>
  <c r="L158" i="3"/>
  <c r="AC100" i="3"/>
  <c r="Q154" i="3"/>
  <c r="AF148" i="3"/>
  <c r="Q158" i="3"/>
  <c r="F150" i="3"/>
  <c r="H254" i="3"/>
  <c r="AC244" i="3"/>
  <c r="O253" i="3"/>
  <c r="AD247" i="3"/>
  <c r="H240" i="3"/>
  <c r="AE233" i="3"/>
  <c r="N160" i="3"/>
  <c r="G153" i="3"/>
  <c r="AE254" i="3"/>
  <c r="I158" i="3"/>
  <c r="K136" i="3"/>
  <c r="P150" i="3"/>
  <c r="AD251" i="3"/>
  <c r="G246" i="3"/>
  <c r="AB236" i="3"/>
  <c r="AF246" i="3"/>
  <c r="G240" i="3"/>
  <c r="F232" i="3"/>
  <c r="O313" i="3"/>
  <c r="K311" i="3"/>
  <c r="O311" i="3"/>
  <c r="G311" i="3"/>
  <c r="I308" i="3"/>
  <c r="H309" i="3"/>
  <c r="H307" i="3"/>
  <c r="E305" i="3"/>
  <c r="O305" i="3"/>
  <c r="AA304" i="3"/>
  <c r="P156" i="3"/>
  <c r="I206" i="3"/>
  <c r="S60" i="2" s="1"/>
  <c r="F156" i="3"/>
  <c r="AA156" i="3"/>
  <c r="P149" i="3"/>
  <c r="H252" i="3"/>
  <c r="L247" i="3"/>
  <c r="Q267" i="3"/>
  <c r="E254" i="3"/>
  <c r="L242" i="3"/>
  <c r="AA233" i="3"/>
  <c r="I256" i="3"/>
  <c r="AA251" i="3"/>
  <c r="O243" i="3"/>
  <c r="AB238" i="3"/>
  <c r="N238" i="3"/>
  <c r="K232" i="3"/>
  <c r="N206" i="3"/>
  <c r="L146" i="3"/>
  <c r="O193" i="3"/>
  <c r="AB144" i="3"/>
  <c r="P158" i="3"/>
  <c r="K148" i="3"/>
  <c r="H158" i="3"/>
  <c r="AA153" i="3"/>
  <c r="AF254" i="3"/>
  <c r="F239" i="3"/>
  <c r="F159" i="3"/>
  <c r="N152" i="3"/>
  <c r="AC253" i="3"/>
  <c r="G193" i="3"/>
  <c r="F58" i="2" s="1"/>
  <c r="Q156" i="3"/>
  <c r="AF150" i="3"/>
  <c r="AA253" i="3"/>
  <c r="H63" i="3"/>
  <c r="AF244" i="3"/>
  <c r="K236" i="3"/>
  <c r="P231" i="3"/>
  <c r="E231" i="3"/>
  <c r="AC206" i="3"/>
  <c r="L152" i="3"/>
  <c r="E296" i="3"/>
  <c r="P296" i="3"/>
  <c r="I296" i="3"/>
  <c r="K293" i="3"/>
  <c r="AE294" i="3"/>
  <c r="AF292" i="3"/>
  <c r="N290" i="3"/>
  <c r="O290" i="3"/>
  <c r="AE289" i="3"/>
  <c r="AB156" i="3"/>
  <c r="AD160" i="3"/>
  <c r="AF153" i="3"/>
  <c r="E256" i="3"/>
  <c r="E247" i="3"/>
  <c r="G256" i="3"/>
  <c r="AC242" i="3"/>
  <c r="Q237" i="3"/>
  <c r="AD232" i="3"/>
  <c r="F251" i="3"/>
  <c r="Q246" i="3"/>
  <c r="AD239" i="3"/>
  <c r="P233" i="3"/>
  <c r="P241" i="3"/>
  <c r="P236" i="3"/>
  <c r="AB160" i="3"/>
  <c r="E154" i="3"/>
  <c r="Q148" i="3"/>
  <c r="AC150" i="3"/>
  <c r="AA159" i="3"/>
  <c r="K153" i="3"/>
  <c r="E147" i="3"/>
  <c r="N128" i="3"/>
  <c r="Q157" i="3"/>
  <c r="I149" i="3"/>
  <c r="H253" i="3"/>
  <c r="G243" i="3"/>
  <c r="L251" i="3"/>
  <c r="O246" i="3"/>
  <c r="H239" i="3"/>
  <c r="O157" i="3"/>
  <c r="AC152" i="3"/>
  <c r="N253" i="3"/>
  <c r="AE238" i="3"/>
  <c r="G152" i="3"/>
  <c r="O257" i="3"/>
  <c r="AA243" i="3"/>
  <c r="AC238" i="3"/>
  <c r="K233" i="3"/>
  <c r="AD206" i="3"/>
  <c r="F160" i="3"/>
  <c r="H242" i="3"/>
  <c r="N247" i="3"/>
  <c r="G281" i="3"/>
  <c r="AC281" i="3"/>
  <c r="AA278" i="3"/>
  <c r="Q279" i="3"/>
  <c r="AE276" i="3"/>
  <c r="L275" i="3"/>
  <c r="AE275" i="3"/>
  <c r="AB274" i="3"/>
  <c r="AA154" i="3"/>
  <c r="AC257" i="3"/>
  <c r="G251" i="3"/>
  <c r="I245" i="3"/>
  <c r="O150" i="3"/>
  <c r="F254" i="3"/>
  <c r="N246" i="3"/>
  <c r="AB241" i="3"/>
  <c r="H232" i="3"/>
  <c r="AE241" i="3"/>
  <c r="AA236" i="3"/>
  <c r="AE230" i="3"/>
  <c r="F157" i="3"/>
  <c r="AD152" i="3"/>
  <c r="E157" i="3"/>
  <c r="E152" i="3"/>
  <c r="O254" i="3"/>
  <c r="P243" i="3"/>
  <c r="I156" i="3"/>
  <c r="G253" i="3"/>
  <c r="G247" i="3"/>
  <c r="O242" i="3"/>
  <c r="I262" i="3"/>
  <c r="F256" i="3"/>
  <c r="AB243" i="3"/>
  <c r="AE237" i="3"/>
  <c r="N236" i="3"/>
  <c r="O231" i="3"/>
  <c r="AD245" i="3"/>
  <c r="AF238" i="3"/>
  <c r="G233" i="3"/>
  <c r="Q242" i="3"/>
  <c r="AF206" i="3"/>
  <c r="I160" i="3"/>
  <c r="N156" i="3"/>
  <c r="H150" i="3"/>
  <c r="Q251" i="3"/>
  <c r="Q245" i="3"/>
  <c r="AA268" i="3"/>
  <c r="P266" i="3"/>
  <c r="L266" i="3"/>
  <c r="H266" i="3"/>
  <c r="H263" i="3"/>
  <c r="F263" i="3"/>
  <c r="AB261" i="3"/>
  <c r="AD260" i="3"/>
  <c r="P260" i="3"/>
  <c r="F243" i="3"/>
  <c r="AA242" i="3"/>
  <c r="F236" i="3"/>
  <c r="K230" i="3"/>
  <c r="Q244" i="3"/>
  <c r="E239" i="3"/>
  <c r="AE231" i="3"/>
  <c r="AA152" i="3"/>
  <c r="K206" i="3"/>
  <c r="S64" i="2" s="1"/>
  <c r="S65" i="2" s="1"/>
  <c r="L193" i="3"/>
  <c r="F66" i="2" s="1"/>
  <c r="K152" i="3"/>
  <c r="P193" i="3"/>
  <c r="AA157" i="3"/>
  <c r="G149" i="3"/>
  <c r="F253" i="3"/>
  <c r="I243" i="3"/>
  <c r="L252" i="3"/>
  <c r="F246" i="3"/>
  <c r="Q239" i="3"/>
  <c r="I233" i="3"/>
  <c r="K251" i="3"/>
  <c r="AA245" i="3"/>
  <c r="AA238" i="3"/>
  <c r="I232" i="3"/>
  <c r="AF247" i="3"/>
  <c r="I241" i="3"/>
  <c r="N230" i="3"/>
  <c r="AA232" i="3"/>
  <c r="K160" i="3"/>
  <c r="L154" i="3"/>
  <c r="AA254" i="3"/>
  <c r="G154" i="3"/>
  <c r="K149" i="3"/>
  <c r="P245" i="3"/>
  <c r="AF230" i="3"/>
  <c r="K255" i="3"/>
  <c r="P333" i="3"/>
  <c r="L332" i="3"/>
  <c r="K331" i="3"/>
  <c r="L331" i="3"/>
  <c r="L329" i="3"/>
  <c r="AB327" i="3"/>
  <c r="AE325" i="3"/>
  <c r="K325" i="3"/>
  <c r="I325" i="3"/>
  <c r="AA239" i="3"/>
  <c r="AB233" i="3"/>
  <c r="L160" i="3"/>
  <c r="AB155" i="3"/>
  <c r="F206" i="3"/>
  <c r="S57" i="2" s="1"/>
  <c r="AE157" i="3"/>
  <c r="AD150" i="3"/>
  <c r="N98" i="3"/>
  <c r="AA160" i="3"/>
  <c r="H153" i="3"/>
  <c r="AA256" i="3"/>
  <c r="H247" i="3"/>
  <c r="P255" i="3"/>
  <c r="AB242" i="3"/>
  <c r="H238" i="3"/>
  <c r="AB237" i="3"/>
  <c r="AD231" i="3"/>
  <c r="L236" i="3"/>
  <c r="L230" i="3"/>
  <c r="N232" i="3"/>
  <c r="P206" i="3"/>
  <c r="E193" i="3"/>
  <c r="F55" i="2" s="1"/>
  <c r="K157" i="3"/>
  <c r="H148" i="3"/>
  <c r="AB193" i="3"/>
  <c r="AA193" i="3"/>
  <c r="AF158" i="3"/>
  <c r="E153" i="3"/>
  <c r="O255" i="3"/>
  <c r="L239" i="3"/>
  <c r="AB247" i="3"/>
  <c r="H243" i="3"/>
  <c r="G230" i="3"/>
  <c r="AD243" i="3"/>
  <c r="P318" i="3"/>
  <c r="AA317" i="3"/>
  <c r="H316" i="3"/>
  <c r="Q316" i="3"/>
  <c r="E314" i="3"/>
  <c r="N312" i="3"/>
  <c r="E310" i="3"/>
  <c r="L310" i="3"/>
  <c r="O310" i="3"/>
  <c r="Q206" i="3"/>
  <c r="I157" i="3"/>
  <c r="AC155" i="3"/>
  <c r="AD159" i="3"/>
  <c r="AF152" i="3"/>
  <c r="AB255" i="3"/>
  <c r="E246" i="3"/>
  <c r="H160" i="3"/>
  <c r="I155" i="3"/>
  <c r="K257" i="3"/>
  <c r="AE251" i="3"/>
  <c r="AA246" i="3"/>
  <c r="O266" i="3"/>
  <c r="AA150" i="3"/>
  <c r="K253" i="3"/>
  <c r="P247" i="3"/>
  <c r="F241" i="3"/>
  <c r="AF232" i="3"/>
  <c r="I240" i="3"/>
  <c r="L141" i="3"/>
  <c r="O160" i="3"/>
  <c r="H156" i="3"/>
  <c r="AC148" i="3"/>
  <c r="AB252" i="3"/>
  <c r="P242" i="3"/>
  <c r="AF193" i="3"/>
  <c r="AE156" i="3"/>
  <c r="N256" i="3"/>
  <c r="AC158" i="3"/>
  <c r="Q152" i="3"/>
  <c r="N252" i="3"/>
  <c r="AC252" i="3"/>
  <c r="AE245" i="3"/>
  <c r="AF240" i="3"/>
  <c r="O232" i="3"/>
  <c r="O252" i="3"/>
  <c r="G158" i="3"/>
  <c r="K64" i="3"/>
  <c r="AC60" i="3"/>
  <c r="AA144" i="3"/>
  <c r="G120" i="3"/>
  <c r="AF117" i="3"/>
  <c r="Q111" i="3"/>
  <c r="AB106" i="3"/>
  <c r="H102" i="3"/>
  <c r="AE98" i="3"/>
  <c r="AF111" i="3"/>
  <c r="AA105" i="3"/>
  <c r="AF102" i="3"/>
  <c r="I97" i="3"/>
  <c r="AE92" i="3"/>
  <c r="L143" i="3"/>
  <c r="AC140" i="3"/>
  <c r="AD136" i="3"/>
  <c r="AA126" i="3"/>
  <c r="K120" i="3"/>
  <c r="AA68" i="3"/>
  <c r="AD66" i="3"/>
  <c r="O60" i="3"/>
  <c r="AA146" i="3"/>
  <c r="AA141" i="3"/>
  <c r="AF138" i="3"/>
  <c r="Q30" i="16"/>
  <c r="Q16" i="16"/>
  <c r="E29" i="3"/>
  <c r="AD26" i="3"/>
  <c r="O16" i="3"/>
  <c r="P35" i="3"/>
  <c r="AC56" i="3"/>
  <c r="I7" i="3"/>
  <c r="G15" i="3"/>
  <c r="N19" i="3"/>
  <c r="Q37" i="3"/>
  <c r="AC43" i="3"/>
  <c r="E51" i="3"/>
  <c r="AB48" i="3"/>
  <c r="K53" i="3"/>
  <c r="AE13" i="3"/>
  <c r="N36" i="3"/>
  <c r="Q34" i="3"/>
  <c r="AB38" i="3"/>
  <c r="N13" i="3"/>
  <c r="P13" i="16"/>
  <c r="P23" i="3"/>
  <c r="AC16" i="3"/>
  <c r="P15" i="16"/>
  <c r="AA25" i="3"/>
  <c r="K15" i="3"/>
  <c r="AE31" i="3"/>
  <c r="I13" i="3"/>
  <c r="H14" i="3"/>
  <c r="G24" i="3"/>
  <c r="N26" i="3"/>
  <c r="I16" i="3"/>
  <c r="G17" i="3"/>
  <c r="N8" i="3"/>
  <c r="F26" i="3"/>
  <c r="F237" i="3"/>
  <c r="AE193" i="3"/>
  <c r="AF155" i="3"/>
  <c r="AE148" i="3"/>
  <c r="I146" i="3"/>
  <c r="G143" i="3"/>
  <c r="N139" i="3"/>
  <c r="P135" i="3"/>
  <c r="AE123" i="3"/>
  <c r="AE95" i="3"/>
  <c r="AE91" i="3"/>
  <c r="O86" i="3"/>
  <c r="AA77" i="3"/>
  <c r="Q96" i="3"/>
  <c r="AF90" i="3"/>
  <c r="AB87" i="3"/>
  <c r="K82" i="3"/>
  <c r="L77" i="3"/>
  <c r="I122" i="3"/>
  <c r="Q118" i="3"/>
  <c r="AA113" i="3"/>
  <c r="AE109" i="3"/>
  <c r="O103" i="3"/>
  <c r="AB142" i="3"/>
  <c r="K139" i="3"/>
  <c r="AE135" i="3"/>
  <c r="AC125" i="3"/>
  <c r="I118" i="3"/>
  <c r="AA115" i="3"/>
  <c r="N29" i="16"/>
  <c r="AC41" i="3"/>
  <c r="Q45" i="3"/>
  <c r="AA43" i="3"/>
  <c r="AF51" i="3"/>
  <c r="O13" i="3"/>
  <c r="P13" i="3"/>
  <c r="P26" i="3"/>
  <c r="P34" i="16"/>
  <c r="N42" i="3"/>
  <c r="AD50" i="3"/>
  <c r="Q48" i="3"/>
  <c r="O52" i="3"/>
  <c r="N58" i="3"/>
  <c r="AF11" i="3"/>
  <c r="C21" i="16"/>
  <c r="AF22" i="3"/>
  <c r="AD52" i="3"/>
  <c r="AC49" i="3"/>
  <c r="AB54" i="3"/>
  <c r="AB14" i="3"/>
  <c r="AA34" i="3"/>
  <c r="AB20" i="3"/>
  <c r="AD40" i="3"/>
  <c r="L23" i="3"/>
  <c r="AC34" i="3"/>
  <c r="E33" i="3"/>
  <c r="G41" i="3"/>
  <c r="P8" i="16"/>
  <c r="AA10" i="3"/>
  <c r="P19" i="16"/>
  <c r="L32" i="3"/>
  <c r="P14" i="3"/>
  <c r="AC9" i="3"/>
  <c r="G38" i="3"/>
  <c r="K49" i="3"/>
  <c r="Q238" i="3"/>
  <c r="G232" i="3"/>
  <c r="I152" i="3"/>
  <c r="AD256" i="3"/>
  <c r="AC243" i="3"/>
  <c r="O125" i="3"/>
  <c r="AF122" i="3"/>
  <c r="F116" i="3"/>
  <c r="AB112" i="3"/>
  <c r="AD106" i="3"/>
  <c r="AB86" i="3"/>
  <c r="AD80" i="3"/>
  <c r="N76" i="3"/>
  <c r="H70" i="3"/>
  <c r="F51" i="3"/>
  <c r="F80" i="3"/>
  <c r="H75" i="3"/>
  <c r="L70" i="3"/>
  <c r="AE65" i="3"/>
  <c r="G60" i="3"/>
  <c r="AC105" i="3"/>
  <c r="G102" i="3"/>
  <c r="G98" i="3"/>
  <c r="I94" i="3"/>
  <c r="K88" i="3"/>
  <c r="F121" i="3"/>
  <c r="Q117" i="3"/>
  <c r="L112" i="3"/>
  <c r="F108" i="3"/>
  <c r="AE102" i="3"/>
  <c r="AD99" i="3"/>
  <c r="Q57" i="3"/>
  <c r="G58" i="3"/>
  <c r="I12" i="3"/>
  <c r="AB24" i="3"/>
  <c r="AE30" i="3"/>
  <c r="L30" i="3"/>
  <c r="AF36" i="3"/>
  <c r="E57" i="3"/>
  <c r="Q9" i="3"/>
  <c r="H19" i="3"/>
  <c r="M25" i="16"/>
  <c r="M26" i="16"/>
  <c r="AA7" i="3"/>
  <c r="F23" i="3"/>
  <c r="I6" i="3"/>
  <c r="Q14" i="3"/>
  <c r="C23" i="16"/>
  <c r="AF25" i="3"/>
  <c r="AA46" i="3"/>
  <c r="AB49" i="3"/>
  <c r="AC48" i="3"/>
  <c r="AE55" i="3"/>
  <c r="F47" i="3"/>
  <c r="H49" i="3"/>
  <c r="G35" i="3"/>
  <c r="AD35" i="3"/>
  <c r="F37" i="3"/>
  <c r="Q38" i="3"/>
  <c r="G36" i="3"/>
  <c r="K36" i="3"/>
  <c r="G13" i="3"/>
  <c r="AE206" i="3"/>
  <c r="L246" i="3"/>
  <c r="N241" i="3"/>
  <c r="O233" i="3"/>
  <c r="AC108" i="3"/>
  <c r="AB105" i="3"/>
  <c r="AB101" i="3"/>
  <c r="G97" i="3"/>
  <c r="G91" i="3"/>
  <c r="F71" i="3"/>
  <c r="I69" i="3"/>
  <c r="AB63" i="3"/>
  <c r="AA59" i="3"/>
  <c r="P143" i="3"/>
  <c r="K156" i="3"/>
  <c r="Q64" i="3"/>
  <c r="AB148" i="3"/>
  <c r="AF144" i="3"/>
  <c r="I139" i="3"/>
  <c r="AA135" i="3"/>
  <c r="AE90" i="3"/>
  <c r="AC87" i="3"/>
  <c r="AB83" i="3"/>
  <c r="G79" i="3"/>
  <c r="AE71" i="3"/>
  <c r="I104" i="3"/>
  <c r="I101" i="3"/>
  <c r="AA87" i="3"/>
  <c r="E84" i="3"/>
  <c r="L28" i="3"/>
  <c r="F28" i="3"/>
  <c r="P9" i="16"/>
  <c r="F15" i="3"/>
  <c r="AB42" i="3"/>
  <c r="AA45" i="3"/>
  <c r="AC44" i="3"/>
  <c r="N52" i="3"/>
  <c r="N10" i="3"/>
  <c r="E17" i="3"/>
  <c r="O17" i="3"/>
  <c r="K7" i="3"/>
  <c r="M30" i="16"/>
  <c r="N17" i="3"/>
  <c r="H38" i="3"/>
  <c r="E25" i="3"/>
  <c r="K28" i="3"/>
  <c r="M22" i="16"/>
  <c r="AC30" i="3"/>
  <c r="AF9" i="3"/>
  <c r="H18" i="3"/>
  <c r="I28" i="3"/>
  <c r="C32" i="16"/>
  <c r="G11" i="3"/>
  <c r="G21" i="3"/>
  <c r="P19" i="3"/>
  <c r="L51" i="3"/>
  <c r="AD51" i="3"/>
  <c r="AB53" i="3"/>
  <c r="Q54" i="3"/>
  <c r="AA52" i="3"/>
  <c r="L52" i="3"/>
  <c r="P21" i="16"/>
  <c r="AD34" i="3"/>
  <c r="K159" i="3"/>
  <c r="Q231" i="3"/>
  <c r="AF93" i="3"/>
  <c r="K90" i="3"/>
  <c r="N86" i="3"/>
  <c r="AA82" i="3"/>
  <c r="G76" i="3"/>
  <c r="AA145" i="3"/>
  <c r="AE142" i="3"/>
  <c r="AA138" i="3"/>
  <c r="AC134" i="3"/>
  <c r="AD122" i="3"/>
  <c r="L140" i="3"/>
  <c r="L138" i="3"/>
  <c r="Q128" i="3"/>
  <c r="N122" i="3"/>
  <c r="AB116" i="3"/>
  <c r="AC112" i="3"/>
  <c r="N75" i="3"/>
  <c r="I70" i="3"/>
  <c r="AC66" i="3"/>
  <c r="G62" i="3"/>
  <c r="AE144" i="3"/>
  <c r="G89" i="3"/>
  <c r="I86" i="3"/>
  <c r="G82" i="3"/>
  <c r="AC78" i="3"/>
  <c r="K70" i="3"/>
  <c r="AC67" i="3"/>
  <c r="N22" i="16"/>
  <c r="L21" i="3"/>
  <c r="K9" i="3"/>
  <c r="AD6" i="3"/>
  <c r="AE14" i="3"/>
  <c r="F57" i="3"/>
  <c r="Q60" i="3"/>
  <c r="AF16" i="3"/>
  <c r="AA14" i="3"/>
  <c r="K18" i="3"/>
  <c r="K24" i="3"/>
  <c r="P37" i="3"/>
  <c r="L44" i="3"/>
  <c r="AA47" i="3"/>
  <c r="AF46" i="3"/>
  <c r="E53" i="3"/>
  <c r="AC14" i="3"/>
  <c r="Q33" i="3"/>
  <c r="P35" i="16"/>
  <c r="AA38" i="3"/>
  <c r="AC22" i="3"/>
  <c r="AE19" i="3"/>
  <c r="AA31" i="3"/>
  <c r="K13" i="3"/>
  <c r="AA27" i="3"/>
  <c r="AA8" i="3"/>
  <c r="L11" i="3"/>
  <c r="AF19" i="3"/>
  <c r="G29" i="3"/>
  <c r="G14" i="3"/>
  <c r="L9" i="3"/>
  <c r="G22" i="3"/>
  <c r="E21" i="3"/>
  <c r="I17" i="3"/>
  <c r="E41" i="3"/>
  <c r="I50" i="3"/>
  <c r="O155" i="3"/>
  <c r="F123" i="3"/>
  <c r="G157" i="3"/>
  <c r="AF78" i="3"/>
  <c r="AA75" i="3"/>
  <c r="AA69" i="3"/>
  <c r="N65" i="3"/>
  <c r="G147" i="3"/>
  <c r="F124" i="3"/>
  <c r="K121" i="3"/>
  <c r="AC115" i="3"/>
  <c r="AD111" i="3"/>
  <c r="K105" i="3"/>
  <c r="AC118" i="3"/>
  <c r="AF116" i="3"/>
  <c r="Q110" i="3"/>
  <c r="AE105" i="3"/>
  <c r="Q101" i="3"/>
  <c r="AF96" i="3"/>
  <c r="O149" i="3"/>
  <c r="P142" i="3"/>
  <c r="P139" i="3"/>
  <c r="AB134" i="3"/>
  <c r="AC123" i="3"/>
  <c r="G73" i="3"/>
  <c r="L69" i="3"/>
  <c r="G65" i="3"/>
  <c r="AC143" i="3"/>
  <c r="AB141" i="3"/>
  <c r="Q29" i="16"/>
  <c r="Q13" i="3"/>
  <c r="AA44" i="3"/>
  <c r="N45" i="3"/>
  <c r="AF47" i="3"/>
  <c r="O47" i="3"/>
  <c r="AA22" i="3"/>
  <c r="O29" i="3"/>
  <c r="AA11" i="3"/>
  <c r="H32" i="3"/>
  <c r="L43" i="3"/>
  <c r="N46" i="3"/>
  <c r="AF45" i="3"/>
  <c r="H53" i="3"/>
  <c r="G6" i="3"/>
  <c r="M29" i="16"/>
  <c r="Q12" i="3"/>
  <c r="Q22" i="3"/>
  <c r="F48" i="3"/>
  <c r="Q47" i="3"/>
  <c r="K54" i="3"/>
  <c r="L33" i="3"/>
  <c r="AE34" i="3"/>
  <c r="AD36" i="3"/>
  <c r="P36" i="3"/>
  <c r="I34" i="3"/>
  <c r="O34" i="3"/>
  <c r="AB36" i="3"/>
  <c r="AB11" i="3"/>
  <c r="E28" i="3"/>
  <c r="AE6" i="3"/>
  <c r="AC12" i="3"/>
  <c r="K19" i="3"/>
  <c r="F21" i="3"/>
  <c r="O18" i="3"/>
  <c r="AB23" i="3"/>
  <c r="O27" i="3"/>
  <c r="N251" i="3"/>
  <c r="E99" i="3"/>
  <c r="AD157" i="3"/>
  <c r="AB251" i="3"/>
  <c r="F61" i="3"/>
  <c r="F145" i="3"/>
  <c r="L142" i="3"/>
  <c r="P137" i="3"/>
  <c r="L126" i="3"/>
  <c r="O107" i="3"/>
  <c r="K104" i="3"/>
  <c r="F100" i="3"/>
  <c r="G96" i="3"/>
  <c r="L90" i="3"/>
  <c r="O102" i="3"/>
  <c r="L100" i="3"/>
  <c r="F94" i="3"/>
  <c r="O90" i="3"/>
  <c r="H86" i="3"/>
  <c r="O75" i="3"/>
  <c r="K128" i="3"/>
  <c r="Q121" i="3"/>
  <c r="AD116" i="3"/>
  <c r="AA111" i="3"/>
  <c r="AE106" i="3"/>
  <c r="AC147" i="3"/>
  <c r="F141" i="3"/>
  <c r="E138" i="3"/>
  <c r="E128" i="3"/>
  <c r="AC122" i="3"/>
  <c r="E120" i="3"/>
  <c r="N6" i="16"/>
  <c r="C7" i="16"/>
  <c r="C15" i="16"/>
  <c r="P29" i="16"/>
  <c r="N64" i="3"/>
  <c r="AE12" i="3"/>
  <c r="N31" i="3"/>
  <c r="F19" i="3"/>
  <c r="K48" i="3"/>
  <c r="Q59" i="3"/>
  <c r="C13" i="16"/>
  <c r="C20" i="16"/>
  <c r="Q19" i="3"/>
  <c r="P16" i="16"/>
  <c r="P7" i="3"/>
  <c r="AC18" i="3"/>
  <c r="AD32" i="3"/>
  <c r="C30" i="16"/>
  <c r="C31" i="16"/>
  <c r="H15" i="3"/>
  <c r="G25" i="3"/>
  <c r="I49" i="3"/>
  <c r="AE49" i="3"/>
  <c r="AC51" i="3"/>
  <c r="Q52" i="3"/>
  <c r="AB50" i="3"/>
  <c r="AA50" i="3"/>
  <c r="AB52" i="3"/>
  <c r="AF40" i="3"/>
  <c r="O40" i="3"/>
  <c r="P34" i="3"/>
  <c r="Q41" i="3"/>
  <c r="AB37" i="3"/>
  <c r="E31" i="3"/>
  <c r="E37" i="3"/>
  <c r="AC149" i="3"/>
  <c r="G254" i="3"/>
  <c r="AC246" i="3"/>
  <c r="N240" i="3"/>
  <c r="Q236" i="3"/>
  <c r="AD270" i="3"/>
  <c r="AA155" i="3"/>
  <c r="I150" i="3"/>
  <c r="G252" i="3"/>
  <c r="AD246" i="3"/>
  <c r="O236" i="3"/>
  <c r="F136" i="3"/>
  <c r="Q124" i="3"/>
  <c r="O120" i="3"/>
  <c r="AA114" i="3"/>
  <c r="G109" i="3"/>
  <c r="AB92" i="3"/>
  <c r="K89" i="3"/>
  <c r="F85" i="3"/>
  <c r="E81" i="3"/>
  <c r="I75" i="3"/>
  <c r="G87" i="3"/>
  <c r="I85" i="3"/>
  <c r="L79" i="3"/>
  <c r="F75" i="3"/>
  <c r="N69" i="3"/>
  <c r="N49" i="3"/>
  <c r="F110" i="3"/>
  <c r="AD104" i="3"/>
  <c r="AC101" i="3"/>
  <c r="I96" i="3"/>
  <c r="I91" i="3"/>
  <c r="AC126" i="3"/>
  <c r="AC120" i="3"/>
  <c r="N115" i="3"/>
  <c r="AB110" i="3"/>
  <c r="G103" i="3"/>
  <c r="F11" i="3"/>
  <c r="L19" i="3"/>
  <c r="AA17" i="3"/>
  <c r="P27" i="3"/>
  <c r="AC81" i="3"/>
  <c r="AD45" i="3"/>
  <c r="Q46" i="3"/>
  <c r="H48" i="3"/>
  <c r="Q65" i="3"/>
  <c r="K32" i="3"/>
  <c r="M16" i="16"/>
  <c r="AB15" i="3"/>
  <c r="E30" i="3"/>
  <c r="O10" i="3"/>
  <c r="H34" i="3"/>
  <c r="K34" i="3"/>
  <c r="M8" i="16"/>
  <c r="P20" i="16"/>
  <c r="P10" i="3"/>
  <c r="G10" i="3"/>
  <c r="H23" i="3"/>
  <c r="H9" i="3"/>
  <c r="Q25" i="3"/>
  <c r="Q16" i="3"/>
  <c r="I26" i="3"/>
  <c r="I11" i="3"/>
  <c r="H28" i="3"/>
  <c r="E49" i="3"/>
  <c r="AF55" i="3"/>
  <c r="AE52" i="3"/>
  <c r="I55" i="3"/>
  <c r="AC50" i="3"/>
  <c r="AA56" i="3"/>
  <c r="AC53" i="3"/>
  <c r="K58" i="3"/>
  <c r="AE53" i="3"/>
  <c r="AF243" i="3"/>
  <c r="AF237" i="3"/>
  <c r="G231" i="3"/>
  <c r="E113" i="3"/>
  <c r="H107" i="3"/>
  <c r="AA104" i="3"/>
  <c r="F99" i="3"/>
  <c r="E94" i="3"/>
  <c r="AF77" i="3"/>
  <c r="AB73" i="3"/>
  <c r="I68" i="3"/>
  <c r="I64" i="3"/>
  <c r="O146" i="3"/>
  <c r="O70" i="3"/>
  <c r="O68" i="3"/>
  <c r="E58" i="3"/>
  <c r="Q143" i="3"/>
  <c r="AA95" i="3"/>
  <c r="N89" i="3"/>
  <c r="AF86" i="3"/>
  <c r="AD81" i="3"/>
  <c r="F76" i="3"/>
  <c r="AF109" i="3"/>
  <c r="N103" i="3"/>
  <c r="K100" i="3"/>
  <c r="N95" i="3"/>
  <c r="E88" i="3"/>
  <c r="N26" i="16"/>
  <c r="AC24" i="3"/>
  <c r="H33" i="3"/>
  <c r="E26" i="3"/>
  <c r="G33" i="3"/>
  <c r="C12" i="16"/>
  <c r="Q11" i="3"/>
  <c r="C6" i="16"/>
  <c r="H12" i="3"/>
  <c r="AE82" i="3"/>
  <c r="O12" i="3"/>
  <c r="M24" i="16"/>
  <c r="N33" i="3"/>
  <c r="I47" i="3"/>
  <c r="AB47" i="3"/>
  <c r="Q50" i="3"/>
  <c r="F50" i="3"/>
  <c r="K33" i="3"/>
  <c r="L35" i="3"/>
  <c r="O25" i="3"/>
  <c r="P6" i="3"/>
  <c r="AE23" i="3"/>
  <c r="P28" i="16"/>
  <c r="M9" i="16"/>
  <c r="P31" i="3"/>
  <c r="AA15" i="3"/>
  <c r="N16" i="3"/>
  <c r="I10" i="3"/>
  <c r="P33" i="16"/>
  <c r="AF24" i="3"/>
  <c r="K27" i="3"/>
  <c r="AF13" i="3"/>
  <c r="AA20" i="3"/>
  <c r="I27" i="3"/>
  <c r="AC15" i="3"/>
  <c r="AE27" i="3"/>
  <c r="AC240" i="3"/>
  <c r="AD97" i="3"/>
  <c r="Q92" i="3"/>
  <c r="AE89" i="3"/>
  <c r="O84" i="3"/>
  <c r="O79" i="3"/>
  <c r="N60" i="3"/>
  <c r="F144" i="3"/>
  <c r="K141" i="3"/>
  <c r="I136" i="3"/>
  <c r="G125" i="3"/>
  <c r="K144" i="3"/>
  <c r="AC141" i="3"/>
  <c r="F137" i="3"/>
  <c r="AC128" i="3"/>
  <c r="AB121" i="3"/>
  <c r="Q80" i="3"/>
  <c r="N73" i="3"/>
  <c r="AD69" i="3"/>
  <c r="AA64" i="3"/>
  <c r="G59" i="3"/>
  <c r="H94" i="3"/>
  <c r="L88" i="3"/>
  <c r="AA85" i="3"/>
  <c r="L80" i="3"/>
  <c r="G75" i="3"/>
  <c r="O48" i="3"/>
  <c r="H46" i="3"/>
  <c r="Q49" i="3"/>
  <c r="L15" i="3"/>
  <c r="P7" i="16"/>
  <c r="P20" i="3"/>
  <c r="AB30" i="3"/>
  <c r="H97" i="3"/>
  <c r="AD46" i="3"/>
  <c r="AE46" i="3"/>
  <c r="L49" i="3"/>
  <c r="AF7" i="3"/>
  <c r="AF17" i="3"/>
  <c r="C18" i="16"/>
  <c r="I18" i="3"/>
  <c r="H67" i="3"/>
  <c r="I48" i="3"/>
  <c r="N48" i="3"/>
  <c r="L50" i="3"/>
  <c r="K37" i="3"/>
  <c r="H35" i="3"/>
  <c r="N37" i="3"/>
  <c r="AF32" i="3"/>
  <c r="AE38" i="3"/>
  <c r="AE9" i="3"/>
  <c r="L26" i="3"/>
  <c r="AD30" i="3"/>
  <c r="G31" i="3"/>
  <c r="AC17" i="3"/>
  <c r="N21" i="3"/>
  <c r="P29" i="3"/>
  <c r="G43" i="3"/>
  <c r="G37" i="3"/>
  <c r="AB159" i="3"/>
  <c r="AE158" i="3"/>
  <c r="AC82" i="3"/>
  <c r="Q77" i="3"/>
  <c r="AD73" i="3"/>
  <c r="N67" i="3"/>
  <c r="AA62" i="3"/>
  <c r="AF135" i="3"/>
  <c r="Q123" i="3"/>
  <c r="L118" i="3"/>
  <c r="AC113" i="3"/>
  <c r="G108" i="3"/>
  <c r="I123" i="3"/>
  <c r="Q120" i="3"/>
  <c r="AB114" i="3"/>
  <c r="O110" i="3"/>
  <c r="AC104" i="3"/>
  <c r="AD155" i="3"/>
  <c r="K63" i="3"/>
  <c r="AB147" i="3"/>
  <c r="F143" i="3"/>
  <c r="F138" i="3"/>
  <c r="O134" i="3"/>
  <c r="H79" i="3"/>
  <c r="L71" i="3"/>
  <c r="G68" i="3"/>
  <c r="N63" i="3"/>
  <c r="AA58" i="3"/>
  <c r="G146" i="3"/>
  <c r="AB57" i="3"/>
  <c r="AF14" i="3"/>
  <c r="C14" i="16"/>
  <c r="I15" i="3"/>
  <c r="AB6" i="3"/>
  <c r="O33" i="3"/>
  <c r="P24" i="3"/>
  <c r="AF34" i="3"/>
  <c r="C17" i="16"/>
  <c r="H13" i="3"/>
  <c r="C33" i="16"/>
  <c r="AF15" i="3"/>
  <c r="M32" i="16"/>
  <c r="AE26" i="3"/>
  <c r="O11" i="3"/>
  <c r="M11" i="16"/>
  <c r="AF8" i="3"/>
  <c r="Q20" i="3"/>
  <c r="C11" i="16"/>
  <c r="H21" i="3"/>
  <c r="AE47" i="3"/>
  <c r="AD53" i="3"/>
  <c r="AE50" i="3"/>
  <c r="F53" i="3"/>
  <c r="AE54" i="3"/>
  <c r="G51" i="3"/>
  <c r="AC54" i="3"/>
  <c r="O20" i="3"/>
  <c r="AE40" i="3"/>
  <c r="L36" i="3"/>
  <c r="I42" i="3"/>
  <c r="I32" i="3"/>
  <c r="AF41" i="3"/>
  <c r="AD58" i="3"/>
  <c r="AE32" i="3"/>
  <c r="F155" i="3"/>
  <c r="Q149" i="3"/>
  <c r="AB154" i="3"/>
  <c r="I116" i="3"/>
  <c r="K65" i="3"/>
  <c r="K60" i="3"/>
  <c r="AC146" i="3"/>
  <c r="AF141" i="3"/>
  <c r="K137" i="3"/>
  <c r="AA112" i="3"/>
  <c r="K106" i="3"/>
  <c r="L103" i="3"/>
  <c r="AC98" i="3"/>
  <c r="G93" i="3"/>
  <c r="I106" i="3"/>
  <c r="AE103" i="3"/>
  <c r="G99" i="3"/>
  <c r="E89" i="3"/>
  <c r="H140" i="3"/>
  <c r="N137" i="3"/>
  <c r="Q126" i="3"/>
  <c r="L121" i="3"/>
  <c r="K115" i="3"/>
  <c r="O111" i="3"/>
  <c r="H62" i="3"/>
  <c r="AD146" i="3"/>
  <c r="E142" i="3"/>
  <c r="AE137" i="3"/>
  <c r="AD128" i="3"/>
  <c r="E125" i="3"/>
  <c r="AE15" i="3"/>
  <c r="AB17" i="3"/>
  <c r="AE17" i="3"/>
  <c r="O6" i="3"/>
  <c r="I43" i="3"/>
  <c r="F49" i="3"/>
  <c r="H47" i="3"/>
  <c r="O50" i="3"/>
  <c r="AB12" i="3"/>
  <c r="M13" i="16"/>
  <c r="AB32" i="3"/>
  <c r="E9" i="3"/>
  <c r="AC19" i="3"/>
  <c r="AA35" i="3"/>
  <c r="AF33" i="3"/>
  <c r="Q36" i="3"/>
  <c r="L20" i="3"/>
  <c r="O15" i="3"/>
  <c r="N29" i="3"/>
  <c r="E7" i="3"/>
  <c r="G7" i="3"/>
  <c r="Q30" i="3"/>
  <c r="AF18" i="3"/>
  <c r="AE11" i="3"/>
  <c r="H8" i="3"/>
  <c r="F13" i="3"/>
  <c r="Q21" i="3"/>
  <c r="F10" i="3"/>
  <c r="G47" i="3"/>
  <c r="AA55" i="3"/>
  <c r="E52" i="3"/>
  <c r="AD57" i="3"/>
  <c r="G48" i="3"/>
  <c r="AF56" i="3"/>
  <c r="E12" i="3"/>
  <c r="L53" i="3"/>
  <c r="E257" i="3"/>
  <c r="P244" i="3"/>
  <c r="AF159" i="3"/>
  <c r="O152" i="3"/>
  <c r="AF255" i="3"/>
  <c r="O142" i="3"/>
  <c r="O140" i="3"/>
  <c r="F134" i="3"/>
  <c r="AA124" i="3"/>
  <c r="E118" i="3"/>
  <c r="AC114" i="3"/>
  <c r="L96" i="3"/>
  <c r="Q91" i="3"/>
  <c r="Q88" i="3"/>
  <c r="AF83" i="3"/>
  <c r="AE78" i="3"/>
  <c r="AC91" i="3"/>
  <c r="AA88" i="3"/>
  <c r="K84" i="3"/>
  <c r="AB80" i="3"/>
  <c r="AE73" i="3"/>
  <c r="AA117" i="3"/>
  <c r="L115" i="3"/>
  <c r="Q109" i="3"/>
  <c r="Q105" i="3"/>
  <c r="Q100" i="3"/>
  <c r="F95" i="3"/>
  <c r="Q137" i="3"/>
  <c r="Q125" i="3"/>
  <c r="AD120" i="3"/>
  <c r="F114" i="3"/>
  <c r="G110" i="3"/>
  <c r="AE108" i="3"/>
  <c r="P32" i="3"/>
  <c r="AE33" i="3"/>
  <c r="O9" i="3"/>
  <c r="N35" i="3"/>
  <c r="O58" i="3"/>
  <c r="H17" i="3"/>
  <c r="C22" i="16"/>
  <c r="G18" i="3"/>
  <c r="K12" i="3"/>
  <c r="G34" i="3"/>
  <c r="AD28" i="3"/>
  <c r="O35" i="3"/>
  <c r="AC45" i="3"/>
  <c r="N51" i="3"/>
  <c r="AA48" i="3"/>
  <c r="K51" i="3"/>
  <c r="AD25" i="3"/>
  <c r="E36" i="3"/>
  <c r="N34" i="3"/>
  <c r="H37" i="3"/>
  <c r="N18" i="3"/>
  <c r="AA32" i="3"/>
  <c r="F8" i="3"/>
  <c r="AD15" i="3"/>
  <c r="AA18" i="3"/>
  <c r="N11" i="3"/>
  <c r="AF31" i="3"/>
  <c r="E10" i="3"/>
  <c r="I23" i="3"/>
  <c r="Q18" i="3"/>
  <c r="L13" i="3"/>
  <c r="I8" i="3"/>
  <c r="Q27" i="3"/>
  <c r="I21" i="3"/>
  <c r="I25" i="3"/>
  <c r="H36" i="3"/>
  <c r="L148" i="3"/>
  <c r="P253" i="3"/>
  <c r="K245" i="3"/>
  <c r="K239" i="3"/>
  <c r="G121" i="3"/>
  <c r="AF118" i="3"/>
  <c r="Q112" i="3"/>
  <c r="AA107" i="3"/>
  <c r="AD102" i="3"/>
  <c r="H99" i="3"/>
  <c r="L81" i="3"/>
  <c r="AC76" i="3"/>
  <c r="AF71" i="3"/>
  <c r="K66" i="3"/>
  <c r="O61" i="3"/>
  <c r="E76" i="3"/>
  <c r="G71" i="3"/>
  <c r="AE67" i="3"/>
  <c r="G63" i="3"/>
  <c r="AB145" i="3"/>
  <c r="O101" i="3"/>
  <c r="N99" i="3"/>
  <c r="F93" i="3"/>
  <c r="AA89" i="3"/>
  <c r="E85" i="3"/>
  <c r="K73" i="3"/>
  <c r="AF114" i="3"/>
  <c r="Q108" i="3"/>
  <c r="H104" i="3"/>
  <c r="AF99" i="3"/>
  <c r="N94" i="3"/>
  <c r="AB93" i="3"/>
  <c r="L40" i="3"/>
  <c r="L48" i="3"/>
  <c r="F46" i="3"/>
  <c r="Q51" i="3"/>
  <c r="AE18" i="3"/>
  <c r="AB7" i="3"/>
  <c r="AA26" i="3"/>
  <c r="O28" i="3"/>
  <c r="F44" i="3"/>
  <c r="G50" i="3"/>
  <c r="E47" i="3"/>
  <c r="H51" i="3"/>
  <c r="C28" i="16"/>
  <c r="G23" i="3"/>
  <c r="G9" i="3"/>
  <c r="H25" i="3"/>
  <c r="K46" i="3"/>
  <c r="I52" i="3"/>
  <c r="F52" i="3"/>
  <c r="K20" i="3"/>
  <c r="I37" i="3"/>
  <c r="Q35" i="3"/>
  <c r="N40" i="3"/>
  <c r="AD20" i="3"/>
  <c r="O38" i="3"/>
  <c r="AC35" i="3"/>
  <c r="L41" i="3"/>
  <c r="AD22" i="3"/>
  <c r="AD12" i="3"/>
  <c r="AC25" i="3"/>
  <c r="L10" i="3"/>
  <c r="L6" i="3"/>
  <c r="AB31" i="3"/>
  <c r="AF35" i="3"/>
  <c r="AB25" i="3"/>
  <c r="K55" i="3"/>
  <c r="AB231" i="3"/>
  <c r="O244" i="3"/>
  <c r="G238" i="3"/>
  <c r="AC230" i="3"/>
  <c r="I102" i="3"/>
  <c r="N96" i="3"/>
  <c r="E92" i="3"/>
  <c r="AD87" i="3"/>
  <c r="N79" i="3"/>
  <c r="O64" i="3"/>
  <c r="H59" i="3"/>
  <c r="Q145" i="3"/>
  <c r="AD140" i="3"/>
  <c r="AE136" i="3"/>
  <c r="AB59" i="3"/>
  <c r="AE143" i="3"/>
  <c r="I140" i="3"/>
  <c r="G135" i="3"/>
  <c r="AC124" i="3"/>
  <c r="AD86" i="3"/>
  <c r="F78" i="3"/>
  <c r="E73" i="3"/>
  <c r="F68" i="3"/>
  <c r="O46" i="3"/>
  <c r="AA98" i="3"/>
  <c r="F92" i="3"/>
  <c r="Q89" i="3"/>
  <c r="Q84" i="3"/>
  <c r="E71" i="3"/>
  <c r="Q56" i="3"/>
  <c r="C16" i="16"/>
  <c r="C9" i="16"/>
  <c r="G12" i="3"/>
  <c r="M21" i="16"/>
  <c r="AC33" i="3"/>
  <c r="F17" i="3"/>
  <c r="AE36" i="3"/>
  <c r="Q6" i="3"/>
  <c r="AF20" i="3"/>
  <c r="H7" i="3"/>
  <c r="H22" i="3"/>
  <c r="AE8" i="3"/>
  <c r="O8" i="3"/>
  <c r="K6" i="3"/>
  <c r="M19" i="16"/>
  <c r="C27" i="16"/>
  <c r="G26" i="3"/>
  <c r="I14" i="3"/>
  <c r="AF28" i="3"/>
  <c r="G45" i="3"/>
  <c r="I53" i="3"/>
  <c r="N50" i="3"/>
  <c r="AC55" i="3"/>
  <c r="AC46" i="3"/>
  <c r="AD54" i="3"/>
  <c r="O51" i="3"/>
  <c r="AD56" i="3"/>
  <c r="G32" i="3"/>
  <c r="F35" i="3"/>
  <c r="F34" i="3"/>
  <c r="AD42" i="3"/>
  <c r="P33" i="3"/>
  <c r="O36" i="3"/>
  <c r="K50" i="3"/>
  <c r="AE35" i="3"/>
  <c r="AA36" i="3"/>
  <c r="AE160" i="3"/>
  <c r="AD158" i="3"/>
  <c r="I89" i="3"/>
  <c r="K87" i="3"/>
  <c r="AE81" i="3"/>
  <c r="F77" i="3"/>
  <c r="AC70" i="3"/>
  <c r="N53" i="3"/>
  <c r="F139" i="3"/>
  <c r="H134" i="3"/>
  <c r="AA123" i="3"/>
  <c r="E117" i="3"/>
  <c r="I113" i="3"/>
  <c r="K134" i="3"/>
  <c r="H122" i="3"/>
  <c r="AB117" i="3"/>
  <c r="E112" i="3"/>
  <c r="I107" i="3"/>
  <c r="AE69" i="3"/>
  <c r="K67" i="3"/>
  <c r="E61" i="3"/>
  <c r="AD148" i="3"/>
  <c r="H142" i="3"/>
  <c r="O85" i="3"/>
  <c r="AC77" i="3"/>
  <c r="Q73" i="3"/>
  <c r="AF67" i="3"/>
  <c r="O43" i="3"/>
  <c r="Q12" i="16"/>
  <c r="AA28" i="3"/>
  <c r="F22" i="3"/>
  <c r="AE22" i="3"/>
  <c r="AA41" i="3"/>
  <c r="AA49" i="3"/>
  <c r="AC47" i="3"/>
  <c r="H52" i="3"/>
  <c r="AE20" i="3"/>
  <c r="O23" i="3"/>
  <c r="M34" i="16"/>
  <c r="E27" i="3"/>
  <c r="M28" i="16"/>
  <c r="AB35" i="3"/>
  <c r="AB33" i="3"/>
  <c r="AD37" i="3"/>
  <c r="K8" i="3"/>
  <c r="AD21" i="3"/>
  <c r="O14" i="3"/>
  <c r="E18" i="3"/>
  <c r="C26" i="16"/>
  <c r="Q17" i="3"/>
  <c r="I9" i="3"/>
  <c r="G28" i="3"/>
  <c r="I20" i="3"/>
  <c r="Q15" i="3"/>
  <c r="L24" i="3"/>
  <c r="E48" i="3"/>
  <c r="I51" i="3"/>
  <c r="O49" i="3"/>
  <c r="AC57" i="3"/>
  <c r="G49" i="3"/>
  <c r="G52" i="3"/>
  <c r="Q28" i="3"/>
  <c r="AB51" i="3"/>
  <c r="G53" i="3"/>
  <c r="H61" i="3"/>
  <c r="AC38" i="3"/>
  <c r="F38" i="3"/>
  <c r="K41" i="3"/>
  <c r="L14" i="3"/>
  <c r="AF27" i="3"/>
  <c r="F24" i="3"/>
  <c r="K76" i="3"/>
  <c r="AB41" i="3"/>
  <c r="O41" i="3"/>
  <c r="N43" i="3"/>
  <c r="O21" i="3"/>
  <c r="AA30" i="3"/>
  <c r="P24" i="16"/>
  <c r="L27" i="3"/>
  <c r="E78" i="3"/>
  <c r="O42" i="3"/>
  <c r="AE43" i="3"/>
  <c r="E45" i="3"/>
  <c r="I45" i="3"/>
  <c r="H44" i="3"/>
  <c r="L46" i="3"/>
  <c r="AA54" i="3"/>
  <c r="O71" i="3"/>
  <c r="K78" i="3"/>
  <c r="AB82" i="3"/>
  <c r="G88" i="3"/>
  <c r="G90" i="3"/>
  <c r="I78" i="3"/>
  <c r="AF84" i="3"/>
  <c r="F88" i="3"/>
  <c r="K92" i="3"/>
  <c r="AE140" i="3"/>
  <c r="Q144" i="3"/>
  <c r="K59" i="3"/>
  <c r="AE62" i="3"/>
  <c r="K68" i="3"/>
  <c r="O7" i="3"/>
  <c r="G64" i="3"/>
  <c r="E68" i="3"/>
  <c r="AA76" i="3"/>
  <c r="AB78" i="3"/>
  <c r="O96" i="3"/>
  <c r="Q102" i="3"/>
  <c r="L106" i="3"/>
  <c r="AF110" i="3"/>
  <c r="F113" i="3"/>
  <c r="H100" i="3"/>
  <c r="F104" i="3"/>
  <c r="E109" i="3"/>
  <c r="L113" i="3"/>
  <c r="L120" i="3"/>
  <c r="G105" i="3"/>
  <c r="AA109" i="3"/>
  <c r="AD114" i="3"/>
  <c r="H120" i="3"/>
  <c r="N126" i="3"/>
  <c r="AF37" i="3"/>
  <c r="E63" i="3"/>
  <c r="AB68" i="3"/>
  <c r="AF73" i="3"/>
  <c r="E79" i="3"/>
  <c r="Q82" i="3"/>
  <c r="Q68" i="3"/>
  <c r="AD75" i="3"/>
  <c r="K79" i="3"/>
  <c r="I83" i="3"/>
  <c r="K86" i="3"/>
  <c r="E103" i="3"/>
  <c r="K108" i="3"/>
  <c r="AE113" i="3"/>
  <c r="AE117" i="3"/>
  <c r="I124" i="3"/>
  <c r="AB89" i="3"/>
  <c r="AB94" i="3"/>
  <c r="O99" i="3"/>
  <c r="AB102" i="3"/>
  <c r="P9" i="3"/>
  <c r="O26" i="3"/>
  <c r="H20" i="3"/>
  <c r="G20" i="3"/>
  <c r="AB29" i="3"/>
  <c r="AE28" i="3"/>
  <c r="AF54" i="3"/>
  <c r="I54" i="3"/>
  <c r="L56" i="3"/>
  <c r="L8" i="3"/>
  <c r="AC27" i="3"/>
  <c r="AD91" i="3"/>
  <c r="H56" i="3"/>
  <c r="K56" i="3"/>
  <c r="I58" i="3"/>
  <c r="P14" i="16"/>
  <c r="E20" i="3"/>
  <c r="F12" i="3"/>
  <c r="K22" i="3"/>
  <c r="AA93" i="3"/>
  <c r="Q58" i="3"/>
  <c r="F58" i="3"/>
  <c r="H6" i="3"/>
  <c r="L59" i="3"/>
  <c r="I59" i="3"/>
  <c r="AC80" i="3"/>
  <c r="O88" i="3"/>
  <c r="AC93" i="3"/>
  <c r="K97" i="3"/>
  <c r="I103" i="3"/>
  <c r="I105" i="3"/>
  <c r="I93" i="3"/>
  <c r="AE99" i="3"/>
  <c r="AF103" i="3"/>
  <c r="AB107" i="3"/>
  <c r="AC65" i="3"/>
  <c r="Q70" i="3"/>
  <c r="AB76" i="3"/>
  <c r="AB79" i="3"/>
  <c r="AC58" i="3"/>
  <c r="I76" i="3"/>
  <c r="G81" i="3"/>
  <c r="N85" i="3"/>
  <c r="AF91" i="3"/>
  <c r="K93" i="3"/>
  <c r="I111" i="3"/>
  <c r="O117" i="3"/>
  <c r="O122" i="3"/>
  <c r="H128" i="3"/>
  <c r="AF136" i="3"/>
  <c r="I115" i="3"/>
  <c r="AE121" i="3"/>
  <c r="AD126" i="3"/>
  <c r="N135" i="3"/>
  <c r="G141" i="3"/>
  <c r="E122" i="3"/>
  <c r="O126" i="3"/>
  <c r="E137" i="3"/>
  <c r="N141" i="3"/>
  <c r="AA147" i="3"/>
  <c r="O67" i="3"/>
  <c r="N80" i="3"/>
  <c r="K85" i="3"/>
  <c r="AF89" i="3"/>
  <c r="Q95" i="3"/>
  <c r="E97" i="3"/>
  <c r="H85" i="3"/>
  <c r="N90" i="3"/>
  <c r="AE94" i="3"/>
  <c r="E98" i="3"/>
  <c r="AD101" i="3"/>
  <c r="F120" i="3"/>
  <c r="N125" i="3"/>
  <c r="E136" i="3"/>
  <c r="AE139" i="3"/>
  <c r="I145" i="3"/>
  <c r="O104" i="3"/>
  <c r="AC109" i="3"/>
  <c r="E114" i="3"/>
  <c r="F118" i="3"/>
  <c r="P6" i="16"/>
  <c r="Q29" i="3"/>
  <c r="M23" i="16"/>
  <c r="H24" i="3"/>
  <c r="AB19" i="3"/>
  <c r="AC37" i="3"/>
  <c r="AB43" i="3"/>
  <c r="AD41" i="3"/>
  <c r="E44" i="3"/>
  <c r="AE10" i="3"/>
  <c r="M7" i="16"/>
  <c r="I30" i="3"/>
  <c r="AA19" i="3"/>
  <c r="O45" i="3"/>
  <c r="AF43" i="3"/>
  <c r="G46" i="3"/>
  <c r="AD17" i="3"/>
  <c r="L18" i="3"/>
  <c r="O22" i="3"/>
  <c r="AD19" i="3"/>
  <c r="L25" i="3"/>
  <c r="AD29" i="3"/>
  <c r="P17" i="3"/>
  <c r="AC26" i="3"/>
  <c r="K99" i="3"/>
  <c r="AB103" i="3"/>
  <c r="AB108" i="3"/>
  <c r="H113" i="3"/>
  <c r="AF120" i="3"/>
  <c r="G122" i="3"/>
  <c r="AD108" i="3"/>
  <c r="K114" i="3"/>
  <c r="N118" i="3"/>
  <c r="H124" i="3"/>
  <c r="H82" i="3"/>
  <c r="H87" i="3"/>
  <c r="O91" i="3"/>
  <c r="L94" i="3"/>
  <c r="N100" i="3"/>
  <c r="L84" i="3"/>
  <c r="I100" i="3"/>
  <c r="F106" i="3"/>
  <c r="L108" i="3"/>
  <c r="G134" i="3"/>
  <c r="K140" i="3"/>
  <c r="E144" i="3"/>
  <c r="AF149" i="3"/>
  <c r="O62" i="3"/>
  <c r="N138" i="3"/>
  <c r="H143" i="3"/>
  <c r="I148" i="3"/>
  <c r="AE63" i="3"/>
  <c r="F66" i="3"/>
  <c r="AD143" i="3"/>
  <c r="AD147" i="3"/>
  <c r="I63" i="3"/>
  <c r="AA66" i="3"/>
  <c r="F73" i="3"/>
  <c r="AC88" i="3"/>
  <c r="G95" i="3"/>
  <c r="O100" i="3"/>
  <c r="N104" i="3"/>
  <c r="AD110" i="3"/>
  <c r="AD112" i="3"/>
  <c r="AD100" i="3"/>
  <c r="F105" i="3"/>
  <c r="F109" i="3"/>
  <c r="H114" i="3"/>
  <c r="AC117" i="3"/>
  <c r="Q142" i="3"/>
  <c r="K146" i="3"/>
  <c r="AE70" i="3"/>
  <c r="AD121" i="3"/>
  <c r="AE126" i="3"/>
  <c r="L137" i="3"/>
  <c r="P140" i="3"/>
  <c r="AA37" i="3"/>
  <c r="E40" i="3"/>
  <c r="P12" i="3"/>
  <c r="AB27" i="3"/>
  <c r="N32" i="3"/>
  <c r="AB10" i="3"/>
  <c r="Q53" i="3"/>
  <c r="AF59" i="3"/>
  <c r="E56" i="3"/>
  <c r="F60" i="3"/>
  <c r="I31" i="3"/>
  <c r="N20" i="3"/>
  <c r="AD27" i="3"/>
  <c r="K31" i="3"/>
  <c r="Q55" i="3"/>
  <c r="AB58" i="3"/>
  <c r="G8" i="3"/>
  <c r="P25" i="3"/>
  <c r="L22" i="3"/>
  <c r="E8" i="3"/>
  <c r="E24" i="3"/>
  <c r="F6" i="3"/>
  <c r="AE16" i="3"/>
  <c r="P22" i="16"/>
  <c r="P27" i="16"/>
  <c r="F115" i="3"/>
  <c r="AE120" i="3"/>
  <c r="AA125" i="3"/>
  <c r="AC135" i="3"/>
  <c r="E141" i="3"/>
  <c r="N143" i="3"/>
  <c r="AB125" i="3"/>
  <c r="AC137" i="3"/>
  <c r="AE141" i="3"/>
  <c r="E145" i="3"/>
  <c r="AF97" i="3"/>
  <c r="E102" i="3"/>
  <c r="N106" i="3"/>
  <c r="H110" i="3"/>
  <c r="AE116" i="3"/>
  <c r="AA106" i="3"/>
  <c r="E111" i="3"/>
  <c r="H116" i="3"/>
  <c r="K123" i="3"/>
  <c r="AD31" i="3"/>
  <c r="AE60" i="3"/>
  <c r="AA65" i="3"/>
  <c r="E69" i="3"/>
  <c r="H77" i="3"/>
  <c r="AF79" i="3"/>
  <c r="AF65" i="3"/>
  <c r="H71" i="3"/>
  <c r="AE76" i="3"/>
  <c r="E80" i="3"/>
  <c r="N83" i="3"/>
  <c r="AE68" i="3"/>
  <c r="AC75" i="3"/>
  <c r="G80" i="3"/>
  <c r="G83" i="3"/>
  <c r="O89" i="3"/>
  <c r="E110" i="3"/>
  <c r="AE115" i="3"/>
  <c r="H121" i="3"/>
  <c r="AF128" i="3"/>
  <c r="K135" i="3"/>
  <c r="G115" i="3"/>
  <c r="AB122" i="3"/>
  <c r="K126" i="3"/>
  <c r="L136" i="3"/>
  <c r="AB139" i="3"/>
  <c r="H69" i="3"/>
  <c r="L76" i="3"/>
  <c r="AC84" i="3"/>
  <c r="I87" i="3"/>
  <c r="AA142" i="3"/>
  <c r="F148" i="3"/>
  <c r="AB64" i="3"/>
  <c r="AD68" i="3"/>
  <c r="H43" i="3"/>
  <c r="I40" i="3"/>
  <c r="F43" i="3"/>
  <c r="I22" i="3"/>
  <c r="E15" i="3"/>
  <c r="P8" i="3"/>
  <c r="N15" i="3"/>
  <c r="AD38" i="3"/>
  <c r="K44" i="3"/>
  <c r="AE42" i="3"/>
  <c r="AB45" i="3"/>
  <c r="H29" i="3"/>
  <c r="AA6" i="3"/>
  <c r="AD11" i="3"/>
  <c r="N7" i="3"/>
  <c r="F40" i="3"/>
  <c r="AD44" i="3"/>
  <c r="L47" i="3"/>
  <c r="K47" i="3"/>
  <c r="H45" i="3"/>
  <c r="AD48" i="3"/>
  <c r="O138" i="3"/>
  <c r="AF142" i="3"/>
  <c r="H147" i="3"/>
  <c r="Q61" i="3"/>
  <c r="L66" i="3"/>
  <c r="P18" i="3"/>
  <c r="P146" i="3"/>
  <c r="K62" i="3"/>
  <c r="I73" i="3"/>
  <c r="I112" i="3"/>
  <c r="N117" i="3"/>
  <c r="O123" i="3"/>
  <c r="F128" i="3"/>
  <c r="K138" i="3"/>
  <c r="AD118" i="3"/>
  <c r="AD123" i="3"/>
  <c r="AA134" i="3"/>
  <c r="AE138" i="3"/>
  <c r="AD144" i="3"/>
  <c r="AB62" i="3"/>
  <c r="G77" i="3"/>
  <c r="I82" i="3"/>
  <c r="G86" i="3"/>
  <c r="AF92" i="3"/>
  <c r="AF94" i="3"/>
  <c r="AF82" i="3"/>
  <c r="H88" i="3"/>
  <c r="AB91" i="3"/>
  <c r="L95" i="3"/>
  <c r="L98" i="3"/>
  <c r="L85" i="3"/>
  <c r="AB90" i="3"/>
  <c r="E95" i="3"/>
  <c r="G104" i="3"/>
  <c r="E123" i="3"/>
  <c r="AE128" i="3"/>
  <c r="AB138" i="3"/>
  <c r="I142" i="3"/>
  <c r="L149" i="3"/>
  <c r="K150" i="3"/>
  <c r="AC138" i="3"/>
  <c r="H144" i="3"/>
  <c r="P148" i="3"/>
  <c r="AD63" i="3"/>
  <c r="Q66" i="3"/>
  <c r="AD85" i="3"/>
  <c r="N91" i="3"/>
  <c r="AD95" i="3"/>
  <c r="AC102" i="3"/>
  <c r="AC69" i="3"/>
  <c r="G85" i="3"/>
  <c r="N23" i="3"/>
  <c r="AF21" i="3"/>
  <c r="F32" i="3"/>
  <c r="AC52" i="3"/>
  <c r="L58" i="3"/>
  <c r="L55" i="3"/>
  <c r="L16" i="3"/>
  <c r="AC13" i="3"/>
  <c r="AA16" i="3"/>
  <c r="N28" i="3"/>
  <c r="E54" i="3"/>
  <c r="C19" i="16"/>
  <c r="AE57" i="3"/>
  <c r="O31" i="3"/>
  <c r="E23" i="3"/>
  <c r="K16" i="3"/>
  <c r="AC32" i="3"/>
  <c r="AB55" i="3"/>
  <c r="Q7" i="3"/>
  <c r="O59" i="3"/>
  <c r="AF10" i="3"/>
  <c r="AB56" i="3"/>
  <c r="H11" i="3"/>
  <c r="C25" i="16"/>
  <c r="AF12" i="3"/>
  <c r="L63" i="3"/>
  <c r="AF68" i="3"/>
  <c r="K77" i="3"/>
  <c r="L83" i="3"/>
  <c r="O73" i="3"/>
  <c r="I79" i="3"/>
  <c r="K83" i="3"/>
  <c r="L89" i="3"/>
  <c r="F135" i="3"/>
  <c r="F140" i="3"/>
  <c r="AF145" i="3"/>
  <c r="N148" i="3"/>
  <c r="L64" i="3"/>
  <c r="Q141" i="3"/>
  <c r="P144" i="3"/>
  <c r="E60" i="3"/>
  <c r="O63" i="3"/>
  <c r="G69" i="3"/>
  <c r="AE85" i="3"/>
  <c r="I92" i="3"/>
  <c r="AA97" i="3"/>
  <c r="F101" i="3"/>
  <c r="AF107" i="3"/>
  <c r="N109" i="3"/>
  <c r="L97" i="3"/>
  <c r="AD103" i="3"/>
  <c r="Q107" i="3"/>
  <c r="H111" i="3"/>
  <c r="AE114" i="3"/>
  <c r="AA100" i="3"/>
  <c r="AD105" i="3"/>
  <c r="AC110" i="3"/>
  <c r="N114" i="3"/>
  <c r="O121" i="3"/>
  <c r="L144" i="3"/>
  <c r="N59" i="3"/>
  <c r="F64" i="3"/>
  <c r="I67" i="3"/>
  <c r="AE75" i="3"/>
  <c r="N38" i="3"/>
  <c r="AD64" i="3"/>
  <c r="AF69" i="3"/>
  <c r="L75" i="3"/>
  <c r="K80" i="3"/>
  <c r="E82" i="3"/>
  <c r="H101" i="3"/>
  <c r="AC106" i="3"/>
  <c r="K110" i="3"/>
  <c r="AF115" i="3"/>
  <c r="AA118" i="3"/>
  <c r="L86" i="3"/>
  <c r="L92" i="3"/>
  <c r="E96" i="3"/>
  <c r="AC8" i="3"/>
  <c r="N6" i="3"/>
  <c r="M27" i="16"/>
  <c r="G19" i="3"/>
  <c r="AD10" i="3"/>
  <c r="P18" i="16"/>
  <c r="AC23" i="3"/>
  <c r="E35" i="3"/>
  <c r="Q44" i="3"/>
  <c r="N41" i="3"/>
  <c r="E46" i="3"/>
  <c r="Q26" i="3"/>
  <c r="L31" i="3"/>
  <c r="M14" i="16"/>
  <c r="AD23" i="3"/>
  <c r="O37" i="3"/>
  <c r="AE45" i="3"/>
  <c r="K43" i="3"/>
  <c r="AF48" i="3"/>
  <c r="AE24" i="3"/>
  <c r="M35" i="16"/>
  <c r="AE29" i="3"/>
  <c r="AD13" i="3"/>
  <c r="Q31" i="3"/>
  <c r="M31" i="16"/>
  <c r="M6" i="16"/>
  <c r="AF80" i="3"/>
  <c r="Q85" i="3"/>
  <c r="Q90" i="3"/>
  <c r="Q93" i="3"/>
  <c r="K98" i="3"/>
  <c r="H83" i="3"/>
  <c r="F89" i="3"/>
  <c r="G94" i="3"/>
  <c r="I98" i="3"/>
  <c r="AE104" i="3"/>
  <c r="E62" i="3"/>
  <c r="AC68" i="3"/>
  <c r="H73" i="3"/>
  <c r="Q78" i="3"/>
  <c r="H81" i="3"/>
  <c r="H66" i="3"/>
  <c r="Q71" i="3"/>
  <c r="E77" i="3"/>
  <c r="AE80" i="3"/>
  <c r="AA103" i="3"/>
  <c r="AE112" i="3"/>
  <c r="H117" i="3"/>
  <c r="N124" i="3"/>
  <c r="G126" i="3"/>
  <c r="G112" i="3"/>
  <c r="K118" i="3"/>
  <c r="N123" i="3"/>
  <c r="AF134" i="3"/>
  <c r="AF137" i="3"/>
  <c r="O116" i="3"/>
  <c r="L122" i="3"/>
  <c r="AA128" i="3"/>
  <c r="AA136" i="3"/>
  <c r="AC142" i="3"/>
  <c r="AB69" i="3"/>
  <c r="I81" i="3"/>
  <c r="I84" i="3"/>
  <c r="AD90" i="3"/>
  <c r="N68" i="3"/>
  <c r="AB81" i="3"/>
  <c r="AE86" i="3"/>
  <c r="H90" i="3"/>
  <c r="O95" i="3"/>
  <c r="Q98" i="3"/>
  <c r="AA116" i="3"/>
  <c r="AB123" i="3"/>
  <c r="O128" i="3"/>
  <c r="O137" i="3"/>
  <c r="AA140" i="3"/>
  <c r="E101" i="3"/>
  <c r="L107" i="3"/>
  <c r="AC111" i="3"/>
  <c r="Q116" i="3"/>
  <c r="AA42" i="3"/>
  <c r="L38" i="3"/>
  <c r="F42" i="3"/>
  <c r="K23" i="3"/>
  <c r="E16" i="3"/>
  <c r="AA13" i="3"/>
  <c r="AB26" i="3"/>
  <c r="AA51" i="3"/>
  <c r="AC59" i="3"/>
  <c r="F56" i="3"/>
  <c r="P12" i="16"/>
  <c r="M18" i="16"/>
  <c r="AB16" i="3"/>
  <c r="AE21" i="3"/>
  <c r="O53" i="3"/>
  <c r="AE58" i="3"/>
  <c r="C29" i="16"/>
  <c r="P22" i="3"/>
  <c r="AA9" i="3"/>
  <c r="P11" i="3"/>
  <c r="I33" i="3"/>
  <c r="P31" i="16"/>
  <c r="O19" i="3"/>
  <c r="O32" i="3"/>
  <c r="L34" i="3"/>
  <c r="K95" i="3"/>
  <c r="AF100" i="3"/>
  <c r="H105" i="3"/>
  <c r="H108" i="3"/>
  <c r="L114" i="3"/>
  <c r="E100" i="3"/>
  <c r="E104" i="3"/>
  <c r="AD109" i="3"/>
  <c r="Q114" i="3"/>
  <c r="AF121" i="3"/>
  <c r="AA79" i="3"/>
  <c r="AF85" i="3"/>
  <c r="H89" i="3"/>
  <c r="L93" i="3"/>
  <c r="AA96" i="3"/>
  <c r="AE83" i="3"/>
  <c r="F87" i="3"/>
  <c r="O92" i="3"/>
  <c r="AC95" i="3"/>
  <c r="N101" i="3"/>
  <c r="I120" i="3"/>
  <c r="O124" i="3"/>
  <c r="O135" i="3"/>
  <c r="O139" i="3"/>
  <c r="N145" i="3"/>
  <c r="K147" i="3"/>
  <c r="AB135" i="3"/>
  <c r="P141" i="3"/>
  <c r="G145" i="3"/>
  <c r="AD61" i="3"/>
  <c r="AF63" i="3"/>
  <c r="AF139" i="3"/>
  <c r="AC144" i="3"/>
  <c r="AB60" i="3"/>
  <c r="AA67" i="3"/>
  <c r="AA86" i="3"/>
  <c r="L91" i="3"/>
  <c r="AD96" i="3"/>
  <c r="AB99" i="3"/>
  <c r="L105" i="3"/>
  <c r="AB96" i="3"/>
  <c r="K101" i="3"/>
  <c r="AF105" i="3"/>
  <c r="N111" i="3"/>
  <c r="G113" i="3"/>
  <c r="AA139" i="3"/>
  <c r="P145" i="3"/>
  <c r="F59" i="3"/>
  <c r="AE64" i="3"/>
  <c r="O66" i="3"/>
  <c r="L117" i="3"/>
  <c r="AB124" i="3"/>
  <c r="E134" i="3"/>
  <c r="AD138" i="3"/>
  <c r="H57" i="3"/>
  <c r="O54" i="3"/>
  <c r="E34" i="3"/>
  <c r="AD43" i="3"/>
  <c r="G40" i="3"/>
  <c r="K45" i="3"/>
  <c r="I19" i="3"/>
  <c r="AC20" i="3"/>
  <c r="M15" i="16"/>
  <c r="N14" i="3"/>
  <c r="F36" i="3"/>
  <c r="N44" i="3"/>
  <c r="L42" i="3"/>
  <c r="N47" i="3"/>
  <c r="H26" i="3"/>
  <c r="AC11" i="3"/>
  <c r="AC29" i="3"/>
  <c r="E14" i="3"/>
  <c r="AF38" i="3"/>
  <c r="AB46" i="3"/>
  <c r="AF44" i="3"/>
  <c r="AD49" i="3"/>
  <c r="Q40" i="3"/>
  <c r="F45" i="3"/>
  <c r="H50" i="3"/>
  <c r="L110" i="3"/>
  <c r="E115" i="3"/>
  <c r="AC121" i="3"/>
  <c r="F125" i="3"/>
  <c r="H137" i="3"/>
  <c r="G116" i="3"/>
  <c r="N121" i="3"/>
  <c r="F126" i="3"/>
  <c r="N136" i="3"/>
  <c r="AD142" i="3"/>
  <c r="K94" i="3"/>
  <c r="AE100" i="3"/>
  <c r="AF104" i="3"/>
  <c r="AF108" i="3"/>
  <c r="L111" i="3"/>
  <c r="H98" i="3"/>
  <c r="H103" i="3"/>
  <c r="AE107" i="3"/>
  <c r="K111" i="3"/>
  <c r="F117" i="3"/>
  <c r="I141" i="3"/>
  <c r="O145" i="3"/>
  <c r="AA61" i="3"/>
  <c r="E64" i="3"/>
  <c r="E70" i="3"/>
  <c r="AD33" i="3"/>
  <c r="I61" i="3"/>
  <c r="I66" i="3"/>
  <c r="AB70" i="3"/>
  <c r="H78" i="3"/>
  <c r="H80" i="3"/>
  <c r="AF66" i="3"/>
  <c r="AD77" i="3"/>
  <c r="F81" i="3"/>
  <c r="AB84" i="3"/>
  <c r="AE101" i="3"/>
  <c r="O106" i="3"/>
  <c r="AE111" i="3"/>
  <c r="H115" i="3"/>
  <c r="K122" i="3"/>
  <c r="G107" i="3"/>
  <c r="G111" i="3"/>
  <c r="AC116" i="3"/>
  <c r="Q122" i="3"/>
  <c r="Q134" i="3"/>
  <c r="AC40" i="3"/>
  <c r="AB65" i="3"/>
  <c r="N70" i="3"/>
  <c r="Q76" i="3"/>
  <c r="N81" i="3"/>
  <c r="E83" i="3"/>
  <c r="AF140" i="3"/>
  <c r="Q146" i="3"/>
  <c r="H60" i="3"/>
  <c r="O65" i="3"/>
  <c r="O30" i="3"/>
  <c r="H16" i="3"/>
  <c r="P17" i="16"/>
  <c r="G30" i="3"/>
  <c r="L7" i="3"/>
  <c r="E50" i="3"/>
  <c r="H58" i="3"/>
  <c r="AD55" i="3"/>
  <c r="AF6" i="3"/>
  <c r="N24" i="3"/>
  <c r="AD7" i="3"/>
  <c r="K17" i="3"/>
  <c r="P11" i="16"/>
  <c r="AF52" i="3"/>
  <c r="P30" i="16"/>
  <c r="G57" i="3"/>
  <c r="AD9" i="3"/>
  <c r="AB13" i="3"/>
  <c r="F16" i="3"/>
  <c r="Q32" i="3"/>
  <c r="H54" i="3"/>
  <c r="C10" i="16"/>
  <c r="AE59" i="3"/>
  <c r="Q8" i="3"/>
  <c r="F55" i="3"/>
  <c r="H10" i="3"/>
  <c r="I128" i="3"/>
  <c r="G138" i="3"/>
  <c r="E143" i="3"/>
  <c r="E146" i="3"/>
  <c r="AF62" i="3"/>
  <c r="AD139" i="3"/>
  <c r="I143" i="3"/>
  <c r="G148" i="3"/>
  <c r="K61" i="3"/>
  <c r="E67" i="3"/>
  <c r="I109" i="3"/>
  <c r="AD115" i="3"/>
  <c r="AA120" i="3"/>
  <c r="H125" i="3"/>
  <c r="L134" i="3"/>
  <c r="O113" i="3"/>
  <c r="AE118" i="3"/>
  <c r="K124" i="3"/>
  <c r="P134" i="3"/>
  <c r="AC139" i="3"/>
  <c r="AB67" i="3"/>
  <c r="N71" i="3"/>
  <c r="L78" i="3"/>
  <c r="K81" i="3"/>
  <c r="AE87" i="3"/>
  <c r="AC63" i="3"/>
  <c r="G78" i="3"/>
  <c r="AC83" i="3"/>
  <c r="N87" i="3"/>
  <c r="H93" i="3"/>
  <c r="AF95" i="3"/>
  <c r="Q83" i="3"/>
  <c r="N88" i="3"/>
  <c r="AD92" i="3"/>
  <c r="AE96" i="3"/>
  <c r="AC99" i="3"/>
  <c r="I117" i="3"/>
  <c r="L123" i="3"/>
  <c r="N134" i="3"/>
  <c r="G137" i="3"/>
  <c r="AB143" i="3"/>
  <c r="AD124" i="3"/>
  <c r="AD134" i="3"/>
  <c r="L139" i="3"/>
  <c r="K143" i="3"/>
  <c r="E59" i="3"/>
  <c r="F69" i="3"/>
  <c r="N82" i="3"/>
  <c r="Q87" i="3"/>
  <c r="F91" i="3"/>
  <c r="K96" i="3"/>
  <c r="I41" i="3"/>
  <c r="E66" i="3"/>
  <c r="AC71" i="3"/>
  <c r="AD76" i="3"/>
  <c r="O82" i="3"/>
  <c r="K29" i="3"/>
  <c r="F9" i="3"/>
  <c r="G16" i="3"/>
  <c r="F25" i="3"/>
  <c r="G27" i="3"/>
  <c r="P10" i="16"/>
  <c r="I36" i="3"/>
  <c r="K40" i="3"/>
  <c r="AE37" i="3"/>
  <c r="I46" i="3"/>
  <c r="AF23" i="3"/>
  <c r="K21" i="3"/>
  <c r="N30" i="3"/>
  <c r="AB8" i="3"/>
  <c r="E38" i="3"/>
  <c r="AF42" i="3"/>
  <c r="AE48" i="3"/>
  <c r="AF29" i="3"/>
  <c r="E32" i="3"/>
  <c r="F27" i="3"/>
  <c r="AA12" i="3"/>
  <c r="P21" i="3"/>
  <c r="AA24" i="3"/>
  <c r="H31" i="3"/>
  <c r="AB66" i="3"/>
  <c r="AD70" i="3"/>
  <c r="H76" i="3"/>
  <c r="AC79" i="3"/>
  <c r="AF64" i="3"/>
  <c r="Q69" i="3"/>
  <c r="K75" i="3"/>
  <c r="O78" i="3"/>
  <c r="F84" i="3"/>
  <c r="E126" i="3"/>
  <c r="I138" i="3"/>
  <c r="N142" i="3"/>
  <c r="AE146" i="3"/>
  <c r="I60" i="3"/>
  <c r="O136" i="3"/>
  <c r="AD141" i="3"/>
  <c r="H146" i="3"/>
  <c r="Q62" i="3"/>
  <c r="H65" i="3"/>
  <c r="H84" i="3"/>
  <c r="AD88" i="3"/>
  <c r="E93" i="3"/>
  <c r="F96" i="3"/>
  <c r="N102" i="3"/>
  <c r="E86" i="3"/>
  <c r="AE93" i="3"/>
  <c r="AB98" i="3"/>
  <c r="AA102" i="3"/>
  <c r="N108" i="3"/>
  <c r="N110" i="3"/>
  <c r="O98" i="3"/>
  <c r="Q104" i="3"/>
  <c r="K107" i="3"/>
  <c r="H112" i="3"/>
  <c r="AB115" i="3"/>
  <c r="Q140" i="3"/>
  <c r="H145" i="3"/>
  <c r="AC61" i="3"/>
  <c r="AD65" i="3"/>
  <c r="L68" i="3"/>
  <c r="AE145" i="3"/>
  <c r="AD60" i="3"/>
  <c r="I65" i="3"/>
  <c r="AF76" i="3"/>
  <c r="I90" i="3"/>
  <c r="O97" i="3"/>
  <c r="F102" i="3"/>
  <c r="Q106" i="3"/>
  <c r="AF112" i="3"/>
  <c r="F70" i="3"/>
  <c r="O83" i="3"/>
  <c r="AB88" i="3"/>
  <c r="H92" i="3"/>
  <c r="N97" i="3"/>
  <c r="I56" i="3"/>
  <c r="F33" i="3"/>
  <c r="Q42" i="3"/>
  <c r="I38" i="3"/>
  <c r="G44" i="3"/>
  <c r="AC7" i="3"/>
  <c r="L29" i="3"/>
  <c r="P16" i="3"/>
  <c r="K30" i="3"/>
  <c r="K52" i="3"/>
  <c r="O55" i="3"/>
  <c r="AA53" i="3"/>
  <c r="F18" i="3"/>
  <c r="M20" i="16"/>
  <c r="AC6" i="3"/>
  <c r="E19" i="3"/>
  <c r="N54" i="3"/>
  <c r="O57" i="3"/>
  <c r="G55" i="3"/>
  <c r="C8" i="16"/>
  <c r="K11" i="3"/>
  <c r="N22" i="3"/>
  <c r="P23" i="16"/>
  <c r="AA33" i="3"/>
  <c r="N9" i="3"/>
  <c r="AE25" i="3"/>
  <c r="AB18" i="3"/>
  <c r="AB34" i="3"/>
  <c r="O77" i="3"/>
  <c r="AD83" i="3"/>
  <c r="AF87" i="3"/>
  <c r="AA91" i="3"/>
  <c r="AD94" i="3"/>
  <c r="AF81" i="3"/>
  <c r="F86" i="3"/>
  <c r="AC90" i="3"/>
  <c r="AD93" i="3"/>
  <c r="AC31" i="3"/>
  <c r="I147" i="3"/>
  <c r="F63" i="3"/>
  <c r="G67" i="3"/>
  <c r="AF75" i="3"/>
  <c r="N77" i="3"/>
  <c r="AA63" i="3"/>
  <c r="K69" i="3"/>
  <c r="Q75" i="3"/>
  <c r="AD78" i="3"/>
  <c r="AA81" i="3"/>
  <c r="Q99" i="3"/>
  <c r="AC103" i="3"/>
  <c r="E108" i="3"/>
  <c r="F112" i="3"/>
  <c r="O118" i="3"/>
  <c r="AB104" i="3"/>
  <c r="O108" i="3"/>
  <c r="AD113" i="3"/>
  <c r="H118" i="3"/>
  <c r="AF125" i="3"/>
  <c r="L128" i="3"/>
  <c r="K113" i="3"/>
  <c r="AB120" i="3"/>
  <c r="L124" i="3"/>
  <c r="H135" i="3"/>
  <c r="H138" i="3"/>
  <c r="Q67" i="3"/>
  <c r="AA73" i="3"/>
  <c r="AA78" i="3"/>
  <c r="AB85" i="3"/>
  <c r="AA70" i="3"/>
  <c r="I77" i="3"/>
  <c r="L82" i="3"/>
  <c r="AC85" i="3"/>
  <c r="E91" i="3"/>
  <c r="I108" i="3"/>
  <c r="N112" i="3"/>
  <c r="AD117" i="3"/>
  <c r="AF123" i="3"/>
  <c r="AD135" i="3"/>
  <c r="AC92" i="3"/>
  <c r="AF98" i="3"/>
  <c r="Q103" i="3"/>
  <c r="E107" i="3"/>
  <c r="AF113" i="3"/>
  <c r="AF57" i="3"/>
  <c r="G54" i="3"/>
  <c r="L60" i="3"/>
  <c r="I35" i="3"/>
  <c r="P38" i="3"/>
  <c r="AC36" i="3"/>
  <c r="L45" i="3"/>
  <c r="AF26" i="3"/>
  <c r="H27" i="3"/>
  <c r="F14" i="3"/>
  <c r="O24" i="3"/>
  <c r="L37" i="3"/>
  <c r="AE41" i="3"/>
  <c r="K38" i="3"/>
  <c r="AD47" i="3"/>
  <c r="P32" i="16"/>
  <c r="AA23" i="3"/>
  <c r="E11" i="3"/>
  <c r="P25" i="16"/>
  <c r="AB40" i="3"/>
  <c r="Q43" i="3"/>
  <c r="F41" i="3"/>
  <c r="AF49" i="3"/>
  <c r="H41" i="3"/>
  <c r="AB44" i="3"/>
  <c r="K42" i="3"/>
  <c r="AF50" i="3"/>
  <c r="G92" i="3"/>
  <c r="AD98" i="3"/>
  <c r="L102" i="3"/>
  <c r="H106" i="3"/>
  <c r="L109" i="3"/>
  <c r="AC96" i="3"/>
  <c r="L101" i="3"/>
  <c r="AF106" i="3"/>
  <c r="K109" i="3"/>
  <c r="AE56" i="3"/>
  <c r="I80" i="3"/>
  <c r="G84" i="3"/>
  <c r="E90" i="3"/>
  <c r="N92" i="3"/>
  <c r="O80" i="3"/>
  <c r="Q86" i="3"/>
  <c r="F90" i="3"/>
  <c r="Q94" i="3"/>
  <c r="Q97" i="3"/>
  <c r="G114" i="3"/>
  <c r="N120" i="3"/>
  <c r="AD125" i="3"/>
  <c r="Q135" i="3"/>
  <c r="E140" i="3"/>
  <c r="I121" i="3"/>
  <c r="K125" i="3"/>
  <c r="AC136" i="3"/>
  <c r="G140" i="3"/>
  <c r="F146" i="3"/>
  <c r="E148" i="3"/>
  <c r="AB136" i="3"/>
  <c r="G142" i="3"/>
  <c r="AF146" i="3"/>
  <c r="N62" i="3"/>
  <c r="H64" i="3"/>
  <c r="AE84" i="3"/>
  <c r="AD89" i="3"/>
  <c r="O93" i="3"/>
  <c r="AC97" i="3"/>
  <c r="AB100" i="3"/>
  <c r="E87" i="3"/>
  <c r="AE97" i="3"/>
  <c r="G100" i="3"/>
  <c r="E106" i="3"/>
  <c r="I125" i="3"/>
  <c r="I135" i="3"/>
  <c r="N140" i="3"/>
  <c r="N144" i="3"/>
  <c r="AA60" i="3"/>
  <c r="AB109" i="3"/>
  <c r="AB113" i="3"/>
  <c r="AB118" i="3"/>
  <c r="AF124" i="3"/>
  <c r="H136" i="3"/>
  <c r="H30" i="3"/>
  <c r="I24" i="3"/>
  <c r="AD14" i="3"/>
  <c r="AE51" i="3"/>
  <c r="F54" i="3"/>
  <c r="C24" i="16"/>
  <c r="K26" i="3"/>
  <c r="AC28" i="3"/>
  <c r="K10" i="3"/>
  <c r="F29" i="3"/>
  <c r="AF53" i="3"/>
  <c r="O56" i="3"/>
  <c r="L54" i="3"/>
  <c r="E6" i="3"/>
  <c r="K14" i="3"/>
  <c r="AB28" i="3"/>
  <c r="H55" i="3"/>
  <c r="AF58" i="3"/>
  <c r="G56" i="3"/>
  <c r="N56" i="3"/>
  <c r="AD59" i="3"/>
  <c r="I57" i="3"/>
  <c r="Q10" i="3"/>
  <c r="AD107" i="3"/>
  <c r="N113" i="3"/>
  <c r="K117" i="3"/>
  <c r="H123" i="3"/>
  <c r="AB126" i="3"/>
  <c r="F111" i="3"/>
  <c r="L116" i="3"/>
  <c r="AE122" i="3"/>
  <c r="H126" i="3"/>
  <c r="F83" i="3"/>
  <c r="AA90" i="3"/>
  <c r="AB95" i="3"/>
  <c r="AA99" i="3"/>
  <c r="E105" i="3"/>
  <c r="N107" i="3"/>
  <c r="I95" i="3"/>
  <c r="AF101" i="3"/>
  <c r="N105" i="3"/>
  <c r="H109" i="3"/>
  <c r="O112" i="3"/>
  <c r="AB137" i="3"/>
  <c r="K142" i="3"/>
  <c r="Q147" i="3"/>
  <c r="AD62" i="3"/>
  <c r="E65" i="3"/>
  <c r="F142" i="3"/>
  <c r="AB146" i="3"/>
  <c r="I62" i="3"/>
  <c r="F65" i="3"/>
  <c r="I71" i="3"/>
  <c r="K35" i="3"/>
  <c r="AC62" i="3"/>
  <c r="F67" i="3"/>
  <c r="K71" i="3"/>
  <c r="Q79" i="3"/>
  <c r="Q81" i="3"/>
  <c r="L99" i="3"/>
  <c r="L104" i="3"/>
  <c r="AA108" i="3"/>
  <c r="Q113" i="3"/>
  <c r="E116" i="3"/>
  <c r="K102" i="3"/>
  <c r="F107" i="3"/>
  <c r="K112" i="3"/>
  <c r="K116" i="3"/>
  <c r="G123" i="3"/>
  <c r="N146" i="3"/>
  <c r="G61" i="3"/>
  <c r="G66" i="3"/>
  <c r="O69" i="3"/>
  <c r="AB77" i="3"/>
  <c r="I126" i="3"/>
  <c r="G136" i="3"/>
  <c r="O141" i="3"/>
  <c r="L145" i="3"/>
  <c r="AF61" i="3"/>
  <c r="E43" i="3"/>
  <c r="M17" i="16"/>
  <c r="F7" i="3"/>
  <c r="E22" i="3"/>
  <c r="P15" i="3"/>
  <c r="Q23" i="3"/>
  <c r="Q24" i="3"/>
  <c r="AB22" i="3"/>
  <c r="AD8" i="3"/>
  <c r="H40" i="3"/>
  <c r="AA40" i="3"/>
  <c r="AC42" i="3"/>
  <c r="G42" i="3"/>
  <c r="I29" i="3"/>
  <c r="AF30" i="3"/>
  <c r="M10" i="16"/>
  <c r="N27" i="3"/>
  <c r="H42" i="3"/>
  <c r="E42" i="3"/>
  <c r="AE44" i="3"/>
  <c r="I44" i="3"/>
  <c r="L17" i="3"/>
  <c r="P26" i="16"/>
  <c r="M33" i="16"/>
  <c r="N25" i="3"/>
  <c r="K25" i="3"/>
  <c r="AA29" i="3"/>
  <c r="M12" i="16"/>
  <c r="L12" i="3"/>
  <c r="E124" i="3"/>
  <c r="P136" i="3"/>
  <c r="AB140" i="3"/>
  <c r="O144" i="3"/>
  <c r="L147" i="3"/>
  <c r="I134" i="3"/>
  <c r="E139" i="3"/>
  <c r="G144" i="3"/>
  <c r="F147" i="3"/>
  <c r="AA101" i="3"/>
  <c r="O105" i="3"/>
  <c r="AA110" i="3"/>
  <c r="Q115" i="3"/>
  <c r="F122" i="3"/>
  <c r="G124" i="3"/>
  <c r="AE110" i="3"/>
  <c r="N116" i="3"/>
  <c r="AA121" i="3"/>
  <c r="AF126" i="3"/>
  <c r="L135" i="3"/>
  <c r="AC64" i="3"/>
  <c r="AF70" i="3"/>
  <c r="AB75" i="3"/>
  <c r="F79" i="3"/>
  <c r="AD82" i="3"/>
  <c r="H68" i="3"/>
  <c r="AC73" i="3"/>
  <c r="F82" i="3"/>
  <c r="I88" i="3"/>
  <c r="N66" i="3"/>
  <c r="AD79" i="3"/>
  <c r="AD84" i="3"/>
  <c r="AF88" i="3"/>
  <c r="O94" i="3"/>
  <c r="H96" i="3"/>
  <c r="I114" i="3"/>
  <c r="E121" i="3"/>
  <c r="AE125" i="3"/>
  <c r="Q136" i="3"/>
  <c r="Q139" i="3"/>
  <c r="G118" i="3"/>
  <c r="AE124" i="3"/>
  <c r="E135" i="3"/>
  <c r="P138" i="3"/>
  <c r="I144" i="3"/>
  <c r="AA71" i="3"/>
  <c r="AA83" i="3"/>
  <c r="AC86" i="3"/>
  <c r="AA92" i="3"/>
  <c r="AE147" i="3"/>
  <c r="F62" i="3"/>
  <c r="L67" i="3"/>
  <c r="G70" i="3"/>
  <c r="N78" i="3"/>
  <c r="O44" i="3"/>
  <c r="P28" i="3"/>
  <c r="AB21" i="3"/>
  <c r="AD18" i="3"/>
  <c r="AB9" i="3"/>
  <c r="E55" i="3"/>
  <c r="N55" i="3"/>
  <c r="N57" i="3"/>
  <c r="L57" i="3"/>
  <c r="P30" i="3"/>
  <c r="AC21" i="3"/>
  <c r="F30" i="3"/>
  <c r="F31" i="3"/>
  <c r="AA57" i="3"/>
  <c r="K57" i="3"/>
  <c r="AF60" i="3"/>
  <c r="AE61" i="3"/>
  <c r="AE7" i="3"/>
  <c r="AD16" i="3"/>
  <c r="AC10" i="3"/>
  <c r="AA21" i="3"/>
  <c r="N12" i="3"/>
  <c r="F20" i="3"/>
  <c r="AD24" i="3"/>
  <c r="E13" i="3"/>
  <c r="AD145" i="3"/>
  <c r="AB61" i="3"/>
  <c r="AB71" i="3"/>
  <c r="E75" i="3"/>
  <c r="L61" i="3"/>
  <c r="AD67" i="3"/>
  <c r="AD71" i="3"/>
  <c r="AE77" i="3"/>
  <c r="G117" i="3"/>
  <c r="AA122" i="3"/>
  <c r="AB128" i="3"/>
  <c r="AA137" i="3"/>
  <c r="O143" i="3"/>
  <c r="K145" i="3"/>
  <c r="G128" i="3"/>
  <c r="G139" i="3"/>
  <c r="AA143" i="3"/>
  <c r="P147" i="3"/>
  <c r="N61" i="3"/>
  <c r="O81" i="3"/>
  <c r="O87" i="3"/>
  <c r="H91" i="3"/>
  <c r="AC94" i="3"/>
  <c r="F97" i="3"/>
  <c r="N84" i="3"/>
  <c r="AC89" i="3"/>
  <c r="AB97" i="3"/>
  <c r="F103" i="3"/>
  <c r="AA94" i="3"/>
  <c r="I99" i="3"/>
  <c r="K103" i="3"/>
  <c r="O109" i="3"/>
  <c r="AB111" i="3"/>
  <c r="I137" i="3"/>
  <c r="AF143" i="3"/>
  <c r="AF147" i="3"/>
  <c r="Q63" i="3"/>
  <c r="L65" i="3"/>
  <c r="H141" i="3"/>
  <c r="AC145" i="3"/>
  <c r="L62" i="3"/>
  <c r="AE66" i="3"/>
  <c r="AE88" i="3"/>
  <c r="N93" i="3"/>
  <c r="F98" i="3"/>
  <c r="G101" i="3"/>
  <c r="AC107" i="3"/>
  <c r="L73" i="3"/>
  <c r="AE79" i="3"/>
  <c r="AA84" i="3"/>
  <c r="L87" i="3"/>
  <c r="E5672" i="10" l="1"/>
  <c r="F5672" i="10"/>
  <c r="G5672" i="10"/>
  <c r="H5672" i="10"/>
  <c r="O5672" i="10" s="1"/>
  <c r="E5677" i="10"/>
  <c r="F5677" i="10"/>
  <c r="G5677" i="10"/>
  <c r="H5677" i="10"/>
  <c r="O5677" i="10" s="1"/>
  <c r="E5641" i="10"/>
  <c r="F5641" i="10"/>
  <c r="G5641" i="10"/>
  <c r="H5641" i="10"/>
  <c r="Q5641" i="10" s="1"/>
  <c r="AH249" i="3" s="1"/>
  <c r="E5606" i="10"/>
  <c r="F5606" i="10"/>
  <c r="G5606" i="10"/>
  <c r="H5606" i="10"/>
  <c r="N5606" i="10" s="1"/>
  <c r="E5607" i="10"/>
  <c r="F5607" i="10"/>
  <c r="G5607" i="10"/>
  <c r="H5607" i="10"/>
  <c r="N5607" i="10" s="1"/>
  <c r="E5539" i="10"/>
  <c r="F5539" i="10"/>
  <c r="G5539" i="10"/>
  <c r="H5539" i="10"/>
  <c r="O5539" i="10" s="1"/>
  <c r="F5503" i="10"/>
  <c r="G5503" i="10"/>
  <c r="E5503" i="10"/>
  <c r="H5503" i="10"/>
  <c r="O5503" i="10" s="1"/>
  <c r="T22" i="3"/>
  <c r="S22" i="3"/>
  <c r="T58" i="3"/>
  <c r="T99" i="3"/>
  <c r="T97" i="3"/>
  <c r="T70" i="3"/>
  <c r="T96" i="3"/>
  <c r="T66" i="3"/>
  <c r="T86" i="3"/>
  <c r="T543" i="3"/>
  <c r="S543" i="3"/>
  <c r="T656" i="3"/>
  <c r="S656" i="3"/>
  <c r="T518" i="3"/>
  <c r="S518" i="3"/>
  <c r="T566" i="3"/>
  <c r="S566" i="3"/>
  <c r="T318" i="3"/>
  <c r="S318" i="3"/>
  <c r="T431" i="3"/>
  <c r="S431" i="3"/>
  <c r="T257" i="3"/>
  <c r="S257" i="3"/>
  <c r="T384" i="3"/>
  <c r="S384" i="3"/>
  <c r="T691" i="3"/>
  <c r="S691" i="3"/>
  <c r="T429" i="3"/>
  <c r="S429" i="3"/>
  <c r="T366" i="3"/>
  <c r="S366" i="3"/>
  <c r="T309" i="3"/>
  <c r="S309" i="3"/>
  <c r="T579" i="3"/>
  <c r="S579" i="3"/>
  <c r="T380" i="3"/>
  <c r="S380" i="3"/>
  <c r="T615" i="3"/>
  <c r="S615" i="3"/>
  <c r="T672" i="3"/>
  <c r="S672" i="3"/>
  <c r="T630" i="3"/>
  <c r="S630" i="3"/>
  <c r="T610" i="3"/>
  <c r="S610" i="3"/>
  <c r="T365" i="3"/>
  <c r="S365" i="3"/>
  <c r="T400" i="3"/>
  <c r="S400" i="3"/>
  <c r="T515" i="3"/>
  <c r="S515" i="3"/>
  <c r="T338" i="3"/>
  <c r="S338" i="3"/>
  <c r="T567" i="3"/>
  <c r="S567" i="3"/>
  <c r="T496" i="3"/>
  <c r="S496" i="3"/>
  <c r="T258" i="3"/>
  <c r="S258" i="3"/>
  <c r="T322" i="3"/>
  <c r="S322" i="3"/>
  <c r="T533" i="3"/>
  <c r="S533" i="3"/>
  <c r="S161" i="3"/>
  <c r="T666" i="3"/>
  <c r="S666" i="3"/>
  <c r="T164" i="3"/>
  <c r="S164" i="3"/>
  <c r="T15" i="3"/>
  <c r="S15" i="3"/>
  <c r="T14" i="3"/>
  <c r="S14" i="3"/>
  <c r="T29" i="3"/>
  <c r="S29" i="3"/>
  <c r="T7" i="3"/>
  <c r="S7" i="3"/>
  <c r="T277" i="3"/>
  <c r="S277" i="3"/>
  <c r="T241" i="3"/>
  <c r="S241" i="3"/>
  <c r="T124" i="3"/>
  <c r="T49" i="3"/>
  <c r="T122" i="3"/>
  <c r="T113" i="3"/>
  <c r="T464" i="3"/>
  <c r="S464" i="3"/>
  <c r="T51" i="3"/>
  <c r="T94" i="3"/>
  <c r="T549" i="3"/>
  <c r="S549" i="3"/>
  <c r="T342" i="3"/>
  <c r="S342" i="3"/>
  <c r="T291" i="3"/>
  <c r="S291" i="3"/>
  <c r="T377" i="3"/>
  <c r="S377" i="3"/>
  <c r="T355" i="3"/>
  <c r="S355" i="3"/>
  <c r="T90" i="3"/>
  <c r="T542" i="3"/>
  <c r="S542" i="3"/>
  <c r="T295" i="3"/>
  <c r="S295" i="3"/>
  <c r="T138" i="3"/>
  <c r="S138" i="3"/>
  <c r="T245" i="3"/>
  <c r="S245" i="3"/>
  <c r="T631" i="3"/>
  <c r="S631" i="3"/>
  <c r="T482" i="3"/>
  <c r="S482" i="3"/>
  <c r="T381" i="3"/>
  <c r="S381" i="3"/>
  <c r="T553" i="3"/>
  <c r="S553" i="3"/>
  <c r="T563" i="3"/>
  <c r="S563" i="3"/>
  <c r="T689" i="3"/>
  <c r="S689" i="3"/>
  <c r="T311" i="3"/>
  <c r="S311" i="3"/>
  <c r="T674" i="3"/>
  <c r="S674" i="3"/>
  <c r="T574" i="3"/>
  <c r="S574" i="3"/>
  <c r="T575" i="3"/>
  <c r="S575" i="3"/>
  <c r="T594" i="3"/>
  <c r="S594" i="3"/>
  <c r="T432" i="3"/>
  <c r="S432" i="3"/>
  <c r="T475" i="3"/>
  <c r="S475" i="3"/>
  <c r="T153" i="3"/>
  <c r="S153" i="3"/>
  <c r="T633" i="3"/>
  <c r="S633" i="3"/>
  <c r="T143" i="3"/>
  <c r="S143" i="3"/>
  <c r="T316" i="3"/>
  <c r="S316" i="3"/>
  <c r="T644" i="3"/>
  <c r="S644" i="3"/>
  <c r="T721" i="3"/>
  <c r="S721" i="3"/>
  <c r="T407" i="3"/>
  <c r="S407" i="3"/>
  <c r="T12" i="3"/>
  <c r="S12" i="3"/>
  <c r="T92" i="3"/>
  <c r="T156" i="3"/>
  <c r="S156" i="3"/>
  <c r="T376" i="3"/>
  <c r="S376" i="3"/>
  <c r="T77" i="3"/>
  <c r="T510" i="3"/>
  <c r="S510" i="3"/>
  <c r="T556" i="3"/>
  <c r="S556" i="3"/>
  <c r="T371" i="3"/>
  <c r="S371" i="3"/>
  <c r="T102" i="3"/>
  <c r="T609" i="3"/>
  <c r="S609" i="3"/>
  <c r="T611" i="3"/>
  <c r="S611" i="3"/>
  <c r="T336" i="3"/>
  <c r="S336" i="3"/>
  <c r="T345" i="3"/>
  <c r="S345" i="3"/>
  <c r="T149" i="3"/>
  <c r="S149" i="3"/>
  <c r="T302" i="3"/>
  <c r="S302" i="3"/>
  <c r="T468" i="3"/>
  <c r="S468" i="3"/>
  <c r="T139" i="3"/>
  <c r="S139" i="3"/>
  <c r="T33" i="3"/>
  <c r="S33" i="3"/>
  <c r="T98" i="3"/>
  <c r="T111" i="3"/>
  <c r="T106" i="3"/>
  <c r="T288" i="3"/>
  <c r="S288" i="3"/>
  <c r="T451" i="3"/>
  <c r="S451" i="3"/>
  <c r="T379" i="3"/>
  <c r="S379" i="3"/>
  <c r="T408" i="3"/>
  <c r="S408" i="3"/>
  <c r="T405" i="3"/>
  <c r="S405" i="3"/>
  <c r="T107" i="3"/>
  <c r="T669" i="3"/>
  <c r="S669" i="3"/>
  <c r="T390" i="3"/>
  <c r="S390" i="3"/>
  <c r="T491" i="3"/>
  <c r="S491" i="3"/>
  <c r="T364" i="3"/>
  <c r="S364" i="3"/>
  <c r="T114" i="3"/>
  <c r="T552" i="3"/>
  <c r="S552" i="3"/>
  <c r="T402" i="3"/>
  <c r="S402" i="3"/>
  <c r="T126" i="3"/>
  <c r="T716" i="3"/>
  <c r="S716" i="3"/>
  <c r="T675" i="3"/>
  <c r="S675" i="3"/>
  <c r="T673" i="3"/>
  <c r="S673" i="3"/>
  <c r="T23" i="3"/>
  <c r="S23" i="3"/>
  <c r="T16" i="3"/>
  <c r="S16" i="3"/>
  <c r="T415" i="3"/>
  <c r="S415" i="3"/>
  <c r="T87" i="3"/>
  <c r="T134" i="3"/>
  <c r="S134" i="3"/>
  <c r="T314" i="3"/>
  <c r="S314" i="3"/>
  <c r="T110" i="3"/>
  <c r="T446" i="3"/>
  <c r="S446" i="3"/>
  <c r="T474" i="3"/>
  <c r="S474" i="3"/>
  <c r="T162" i="3"/>
  <c r="S162" i="3"/>
  <c r="T507" i="3"/>
  <c r="S507" i="3"/>
  <c r="T246" i="3"/>
  <c r="S246" i="3"/>
  <c r="T275" i="3"/>
  <c r="S275" i="3"/>
  <c r="T37" i="3"/>
  <c r="S37" i="3"/>
  <c r="T328" i="3"/>
  <c r="S328" i="3"/>
  <c r="T601" i="3"/>
  <c r="S601" i="3"/>
  <c r="T445" i="3"/>
  <c r="S445" i="3"/>
  <c r="T414" i="3"/>
  <c r="S414" i="3"/>
  <c r="T585" i="3"/>
  <c r="S585" i="3"/>
  <c r="T43" i="3"/>
  <c r="T570" i="3"/>
  <c r="S570" i="3"/>
  <c r="T499" i="3"/>
  <c r="S499" i="3"/>
  <c r="T460" i="3"/>
  <c r="S460" i="3"/>
  <c r="T500" i="3"/>
  <c r="S500" i="3"/>
  <c r="T616" i="3"/>
  <c r="S616" i="3"/>
  <c r="T605" i="3"/>
  <c r="S605" i="3"/>
  <c r="T501" i="3"/>
  <c r="S501" i="3"/>
  <c r="T664" i="3"/>
  <c r="S664" i="3"/>
  <c r="T472" i="3"/>
  <c r="S472" i="3"/>
  <c r="T396" i="3"/>
  <c r="S396" i="3"/>
  <c r="T628" i="3"/>
  <c r="S628" i="3"/>
  <c r="T476" i="3"/>
  <c r="S476" i="3"/>
  <c r="T532" i="3"/>
  <c r="S532" i="3"/>
  <c r="T452" i="3"/>
  <c r="S452" i="3"/>
  <c r="T580" i="3"/>
  <c r="S580" i="3"/>
  <c r="T548" i="3"/>
  <c r="S548" i="3"/>
  <c r="T650" i="3"/>
  <c r="S650" i="3"/>
  <c r="T722" i="3"/>
  <c r="S722" i="3"/>
  <c r="T693" i="3"/>
  <c r="S693" i="3"/>
  <c r="T171" i="3"/>
  <c r="S171" i="3"/>
  <c r="T13" i="3"/>
  <c r="S13" i="3"/>
  <c r="T9" i="3"/>
  <c r="S9" i="3"/>
  <c r="T89" i="3"/>
  <c r="T91" i="3"/>
  <c r="T54" i="3"/>
  <c r="T115" i="3"/>
  <c r="T57" i="3"/>
  <c r="T80" i="3"/>
  <c r="T48" i="3"/>
  <c r="T512" i="3"/>
  <c r="S512" i="3"/>
  <c r="T137" i="3"/>
  <c r="S137" i="3"/>
  <c r="T252" i="3"/>
  <c r="S252" i="3"/>
  <c r="T333" i="3"/>
  <c r="S333" i="3"/>
  <c r="T420" i="3"/>
  <c r="S420" i="3"/>
  <c r="T154" i="3"/>
  <c r="S154" i="3"/>
  <c r="T545" i="3"/>
  <c r="S545" i="3"/>
  <c r="T427" i="3"/>
  <c r="S427" i="3"/>
  <c r="T368" i="3"/>
  <c r="S368" i="3"/>
  <c r="T287" i="3"/>
  <c r="S287" i="3"/>
  <c r="T231" i="3"/>
  <c r="S231" i="3"/>
  <c r="T404" i="3"/>
  <c r="S404" i="3"/>
  <c r="T296" i="3"/>
  <c r="S296" i="3"/>
  <c r="T520" i="3"/>
  <c r="S520" i="3"/>
  <c r="T625" i="3"/>
  <c r="S625" i="3"/>
  <c r="T513" i="3"/>
  <c r="S513" i="3"/>
  <c r="T428" i="3"/>
  <c r="S428" i="3"/>
  <c r="T389" i="3"/>
  <c r="S389" i="3"/>
  <c r="T247" i="3"/>
  <c r="S247" i="3"/>
  <c r="T425" i="3"/>
  <c r="S425" i="3"/>
  <c r="T530" i="3"/>
  <c r="S530" i="3"/>
  <c r="T397" i="3"/>
  <c r="S397" i="3"/>
  <c r="T661" i="3"/>
  <c r="S661" i="3"/>
  <c r="T527" i="3"/>
  <c r="S527" i="3"/>
  <c r="T310" i="3"/>
  <c r="S310" i="3"/>
  <c r="T651" i="3"/>
  <c r="S651" i="3"/>
  <c r="T343" i="3"/>
  <c r="S343" i="3"/>
  <c r="T561" i="3"/>
  <c r="S561" i="3"/>
  <c r="T663" i="3"/>
  <c r="S663" i="3"/>
  <c r="T700" i="3"/>
  <c r="S700" i="3"/>
  <c r="T681" i="3"/>
  <c r="S681" i="3"/>
  <c r="T645" i="3"/>
  <c r="S645" i="3"/>
  <c r="T30" i="3"/>
  <c r="S30" i="3"/>
  <c r="T27" i="3"/>
  <c r="S27" i="3"/>
  <c r="T36" i="3"/>
  <c r="S36" i="3"/>
  <c r="T79" i="3"/>
  <c r="T52" i="3"/>
  <c r="T19" i="3"/>
  <c r="S19" i="3"/>
  <c r="T64" i="3"/>
  <c r="T117" i="3"/>
  <c r="T44" i="3"/>
  <c r="T282" i="3"/>
  <c r="S282" i="3"/>
  <c r="T320" i="3"/>
  <c r="S320" i="3"/>
  <c r="T690" i="3"/>
  <c r="S690" i="3"/>
  <c r="T292" i="3"/>
  <c r="S292" i="3"/>
  <c r="T571" i="3"/>
  <c r="S571" i="3"/>
  <c r="T41" i="3"/>
  <c r="T253" i="3"/>
  <c r="S253" i="3"/>
  <c r="T607" i="3"/>
  <c r="S607" i="3"/>
  <c r="T383" i="3"/>
  <c r="S383" i="3"/>
  <c r="T236" i="3"/>
  <c r="S236" i="3"/>
  <c r="T233" i="3"/>
  <c r="S233" i="3"/>
  <c r="T406" i="3"/>
  <c r="S406" i="3"/>
  <c r="T55" i="3"/>
  <c r="T140" i="3"/>
  <c r="S140" i="3"/>
  <c r="T421" i="3"/>
  <c r="S421" i="3"/>
  <c r="T534" i="3"/>
  <c r="S534" i="3"/>
  <c r="T495" i="3"/>
  <c r="S495" i="3"/>
  <c r="T274" i="3"/>
  <c r="S274" i="3"/>
  <c r="T732" i="3"/>
  <c r="S732" i="3"/>
  <c r="T477" i="3"/>
  <c r="S477" i="3"/>
  <c r="T511" i="3"/>
  <c r="S511" i="3"/>
  <c r="T707" i="3"/>
  <c r="S707" i="3"/>
  <c r="T735" i="3"/>
  <c r="S735" i="3"/>
  <c r="T632" i="3"/>
  <c r="S632" i="3"/>
  <c r="T591" i="3"/>
  <c r="S591" i="3"/>
  <c r="T676" i="3"/>
  <c r="S676" i="3"/>
  <c r="T617" i="3"/>
  <c r="S617" i="3"/>
  <c r="T487" i="3"/>
  <c r="S487" i="3"/>
  <c r="T634" i="3"/>
  <c r="S634" i="3"/>
  <c r="T623" i="3"/>
  <c r="S623" i="3"/>
  <c r="T436" i="3"/>
  <c r="S436" i="3"/>
  <c r="S174" i="3"/>
  <c r="T359" i="3"/>
  <c r="S359" i="3"/>
  <c r="T715" i="3"/>
  <c r="S715" i="3"/>
  <c r="T18" i="3"/>
  <c r="S18" i="3"/>
  <c r="T35" i="3"/>
  <c r="S35" i="3"/>
  <c r="T24" i="3"/>
  <c r="S24" i="3"/>
  <c r="T109" i="3"/>
  <c r="T62" i="3"/>
  <c r="T267" i="3"/>
  <c r="S267" i="3"/>
  <c r="T40" i="3"/>
  <c r="T597" i="3"/>
  <c r="S597" i="3"/>
  <c r="T660" i="3"/>
  <c r="S660" i="3"/>
  <c r="T307" i="3"/>
  <c r="S307" i="3"/>
  <c r="T528" i="3"/>
  <c r="S528" i="3"/>
  <c r="T554" i="3"/>
  <c r="S554" i="3"/>
  <c r="T354" i="3"/>
  <c r="S354" i="3"/>
  <c r="T694" i="3"/>
  <c r="S694" i="3"/>
  <c r="T261" i="3"/>
  <c r="S261" i="3"/>
  <c r="T413" i="3"/>
  <c r="S413" i="3"/>
  <c r="T152" i="3"/>
  <c r="S152" i="3"/>
  <c r="T38" i="3"/>
  <c r="S38" i="3"/>
  <c r="T489" i="3"/>
  <c r="S489" i="3"/>
  <c r="T157" i="3"/>
  <c r="S157" i="3"/>
  <c r="T581" i="3"/>
  <c r="S581" i="3"/>
  <c r="T587" i="3"/>
  <c r="S587" i="3"/>
  <c r="T304" i="3"/>
  <c r="S304" i="3"/>
  <c r="T568" i="3"/>
  <c r="S568" i="3"/>
  <c r="T478" i="3"/>
  <c r="S478" i="3"/>
  <c r="T562" i="3"/>
  <c r="S562" i="3"/>
  <c r="T652" i="3"/>
  <c r="S652" i="3"/>
  <c r="T243" i="3"/>
  <c r="S243" i="3"/>
  <c r="T442" i="3"/>
  <c r="S442" i="3"/>
  <c r="T569" i="3"/>
  <c r="S569" i="3"/>
  <c r="T293" i="3"/>
  <c r="S293" i="3"/>
  <c r="T160" i="3"/>
  <c r="S160" i="3"/>
  <c r="T590" i="3"/>
  <c r="S590" i="3"/>
  <c r="T696" i="3"/>
  <c r="S696" i="3"/>
  <c r="T166" i="3"/>
  <c r="S166" i="3"/>
  <c r="T147" i="3"/>
  <c r="S147" i="3"/>
  <c r="T170" i="3"/>
  <c r="S170" i="3"/>
  <c r="T710" i="3"/>
  <c r="S710" i="3"/>
  <c r="T667" i="3"/>
  <c r="S667" i="3"/>
  <c r="T731" i="3"/>
  <c r="S731" i="3"/>
  <c r="T28" i="3"/>
  <c r="S28" i="3"/>
  <c r="T6" i="3"/>
  <c r="S6" i="3"/>
  <c r="T144" i="3"/>
  <c r="S144" i="3"/>
  <c r="T393" i="3"/>
  <c r="S393" i="3"/>
  <c r="T88" i="3"/>
  <c r="T657" i="3"/>
  <c r="S657" i="3"/>
  <c r="T733" i="3"/>
  <c r="S733" i="3"/>
  <c r="T329" i="3"/>
  <c r="S329" i="3"/>
  <c r="T618" i="3"/>
  <c r="S618" i="3"/>
  <c r="T453" i="3"/>
  <c r="S453" i="3"/>
  <c r="T538" i="3"/>
  <c r="S538" i="3"/>
  <c r="T647" i="3"/>
  <c r="S647" i="3"/>
  <c r="T337" i="3"/>
  <c r="S337" i="3"/>
  <c r="T244" i="3"/>
  <c r="S244" i="3"/>
  <c r="T463" i="3"/>
  <c r="S463" i="3"/>
  <c r="T473" i="3"/>
  <c r="S473" i="3"/>
  <c r="T441" i="3"/>
  <c r="S441" i="3"/>
  <c r="T341" i="3"/>
  <c r="S341" i="3"/>
  <c r="T281" i="3"/>
  <c r="S281" i="3"/>
  <c r="T424" i="3"/>
  <c r="S424" i="3"/>
  <c r="T619" i="3"/>
  <c r="S619" i="3"/>
  <c r="T410" i="3"/>
  <c r="S410" i="3"/>
  <c r="T493" i="3"/>
  <c r="S493" i="3"/>
  <c r="T305" i="3"/>
  <c r="S305" i="3"/>
  <c r="T598" i="3"/>
  <c r="S598" i="3"/>
  <c r="T699" i="3"/>
  <c r="S699" i="3"/>
  <c r="T375" i="3"/>
  <c r="S375" i="3"/>
  <c r="T595" i="3"/>
  <c r="S595" i="3"/>
  <c r="T290" i="3"/>
  <c r="S290" i="3"/>
  <c r="T255" i="3"/>
  <c r="S255" i="3"/>
  <c r="T658" i="3"/>
  <c r="S658" i="3"/>
  <c r="T176" i="3"/>
  <c r="S176" i="3"/>
  <c r="T720" i="3"/>
  <c r="S720" i="3"/>
  <c r="T641" i="3"/>
  <c r="S641" i="3"/>
  <c r="T637" i="3"/>
  <c r="S637" i="3"/>
  <c r="T177" i="3"/>
  <c r="S177" i="3"/>
  <c r="T159" i="3"/>
  <c r="S159" i="3"/>
  <c r="T17" i="3"/>
  <c r="S17" i="3"/>
  <c r="T76" i="3"/>
  <c r="T104" i="3"/>
  <c r="T34" i="3"/>
  <c r="S34" i="3"/>
  <c r="T123" i="3"/>
  <c r="T116" i="3"/>
  <c r="T344" i="3"/>
  <c r="S344" i="3"/>
  <c r="T240" i="3"/>
  <c r="S240" i="3"/>
  <c r="T294" i="3"/>
  <c r="S294" i="3"/>
  <c r="T150" i="3"/>
  <c r="S150" i="3"/>
  <c r="S232" i="3"/>
  <c r="T238" i="3"/>
  <c r="S238" i="3"/>
  <c r="T466" i="3"/>
  <c r="S466" i="3"/>
  <c r="T522" i="3"/>
  <c r="S522" i="3"/>
  <c r="T385" i="3"/>
  <c r="S385" i="3"/>
  <c r="T306" i="3"/>
  <c r="S306" i="3"/>
  <c r="T394" i="3"/>
  <c r="S394" i="3"/>
  <c r="T627" i="3"/>
  <c r="S627" i="3"/>
  <c r="T373" i="3"/>
  <c r="S373" i="3"/>
  <c r="T42" i="3"/>
  <c r="T608" i="3"/>
  <c r="S608" i="3"/>
  <c r="T284" i="3"/>
  <c r="S284" i="3"/>
  <c r="T326" i="3"/>
  <c r="S326" i="3"/>
  <c r="T708" i="3"/>
  <c r="S708" i="3"/>
  <c r="T626" i="3"/>
  <c r="S626" i="3"/>
  <c r="T401" i="3"/>
  <c r="S401" i="3"/>
  <c r="T422" i="3"/>
  <c r="S422" i="3"/>
  <c r="T582" i="3"/>
  <c r="S582" i="3"/>
  <c r="T447" i="3"/>
  <c r="S447" i="3"/>
  <c r="T169" i="3"/>
  <c r="S169" i="3"/>
  <c r="T484" i="3"/>
  <c r="S484" i="3"/>
  <c r="T505" i="3"/>
  <c r="S505" i="3"/>
  <c r="T544" i="3"/>
  <c r="S544" i="3"/>
  <c r="T592" i="3"/>
  <c r="S592" i="3"/>
  <c r="T686" i="3"/>
  <c r="S686" i="3"/>
  <c r="T705" i="3"/>
  <c r="S705" i="3"/>
  <c r="T636" i="3"/>
  <c r="S636" i="3"/>
  <c r="T600" i="3"/>
  <c r="S600" i="3"/>
  <c r="T508" i="3"/>
  <c r="S508" i="3"/>
  <c r="T589" i="3"/>
  <c r="S589" i="3"/>
  <c r="T668" i="3"/>
  <c r="S668" i="3"/>
  <c r="T728" i="3"/>
  <c r="S728" i="3"/>
  <c r="T711" i="3"/>
  <c r="S711" i="3"/>
  <c r="T285" i="3"/>
  <c r="S285" i="3"/>
  <c r="T412" i="3"/>
  <c r="S412" i="3"/>
  <c r="T155" i="3"/>
  <c r="S155" i="3"/>
  <c r="T21" i="3"/>
  <c r="S21" i="3"/>
  <c r="T125" i="3"/>
  <c r="T272" i="3"/>
  <c r="S272" i="3"/>
  <c r="T85" i="3"/>
  <c r="T50" i="3"/>
  <c r="T313" i="3"/>
  <c r="S313" i="3"/>
  <c r="T444" i="3"/>
  <c r="S444" i="3"/>
  <c r="T504" i="3"/>
  <c r="S504" i="3"/>
  <c r="T369" i="3"/>
  <c r="S369" i="3"/>
  <c r="T576" i="3"/>
  <c r="S576" i="3"/>
  <c r="T419" i="3"/>
  <c r="S419" i="3"/>
  <c r="T335" i="3"/>
  <c r="S335" i="3"/>
  <c r="T242" i="3"/>
  <c r="S242" i="3"/>
  <c r="T573" i="3"/>
  <c r="S573" i="3"/>
  <c r="T357" i="3"/>
  <c r="S357" i="3"/>
  <c r="T315" i="3"/>
  <c r="S315" i="3"/>
  <c r="T629" i="3"/>
  <c r="S629" i="3"/>
  <c r="T578" i="3"/>
  <c r="S578" i="3"/>
  <c r="T280" i="3"/>
  <c r="S280" i="3"/>
  <c r="S206" i="3"/>
  <c r="T461" i="3"/>
  <c r="S461" i="3"/>
  <c r="T486" i="3"/>
  <c r="S486" i="3"/>
  <c r="T325" i="3"/>
  <c r="S325" i="3"/>
  <c r="T546" i="3"/>
  <c r="S546" i="3"/>
  <c r="T550" i="3"/>
  <c r="S550" i="3"/>
  <c r="T604" i="3"/>
  <c r="S604" i="3"/>
  <c r="T266" i="3"/>
  <c r="S266" i="3"/>
  <c r="T78" i="3"/>
  <c r="T321" i="3"/>
  <c r="S321" i="3"/>
  <c r="T670" i="3"/>
  <c r="S670" i="3"/>
  <c r="T141" i="3"/>
  <c r="S141" i="3"/>
  <c r="T135" i="3"/>
  <c r="S135" i="3"/>
  <c r="T662" i="3"/>
  <c r="S662" i="3"/>
  <c r="T614" i="3"/>
  <c r="S614" i="3"/>
  <c r="T584" i="3"/>
  <c r="S584" i="3"/>
  <c r="T725" i="3"/>
  <c r="S725" i="3"/>
  <c r="T455" i="3"/>
  <c r="S455" i="3"/>
  <c r="T283" i="3"/>
  <c r="S283" i="3"/>
  <c r="T704" i="3"/>
  <c r="S704" i="3"/>
  <c r="T714" i="3"/>
  <c r="S714" i="3"/>
  <c r="T521" i="3"/>
  <c r="S521" i="3"/>
  <c r="T648" i="3"/>
  <c r="S648" i="3"/>
  <c r="T112" i="3"/>
  <c r="T71" i="3"/>
  <c r="T67" i="3"/>
  <c r="T65" i="3"/>
  <c r="T142" i="3"/>
  <c r="S142" i="3"/>
  <c r="T330" i="3"/>
  <c r="S330" i="3"/>
  <c r="T621" i="3"/>
  <c r="S621" i="3"/>
  <c r="T319" i="3"/>
  <c r="S319" i="3"/>
  <c r="T63" i="3"/>
  <c r="T565" i="3"/>
  <c r="S565" i="3"/>
  <c r="T454" i="3"/>
  <c r="S454" i="3"/>
  <c r="T395" i="3"/>
  <c r="S395" i="3"/>
  <c r="T269" i="3"/>
  <c r="S269" i="3"/>
  <c r="T698" i="3"/>
  <c r="S698" i="3"/>
  <c r="T270" i="3"/>
  <c r="S270" i="3"/>
  <c r="T69" i="3"/>
  <c r="T46" i="3"/>
  <c r="T370" i="3"/>
  <c r="S370" i="3"/>
  <c r="T349" i="3"/>
  <c r="S349" i="3"/>
  <c r="T84" i="3"/>
  <c r="T352" i="3"/>
  <c r="S352" i="3"/>
  <c r="T121" i="3"/>
  <c r="T514" i="3"/>
  <c r="S514" i="3"/>
  <c r="T677" i="3"/>
  <c r="S677" i="3"/>
  <c r="T564" i="3"/>
  <c r="S564" i="3"/>
  <c r="T526" i="3"/>
  <c r="S526" i="3"/>
  <c r="T517" i="3"/>
  <c r="S517" i="3"/>
  <c r="T492" i="3"/>
  <c r="S492" i="3"/>
  <c r="T183" i="3"/>
  <c r="S183" i="3"/>
  <c r="T303" i="3"/>
  <c r="S303" i="3"/>
  <c r="T251" i="3"/>
  <c r="S251" i="3"/>
  <c r="T324" i="3"/>
  <c r="S324" i="3"/>
  <c r="T434" i="3"/>
  <c r="S434" i="3"/>
  <c r="T438" i="3"/>
  <c r="S438" i="3"/>
  <c r="T334" i="3"/>
  <c r="S334" i="3"/>
  <c r="T659" i="3"/>
  <c r="S659" i="3"/>
  <c r="T485" i="3"/>
  <c r="S485" i="3"/>
  <c r="T537" i="3"/>
  <c r="S537" i="3"/>
  <c r="T136" i="3"/>
  <c r="S136" i="3"/>
  <c r="T612" i="3"/>
  <c r="S612" i="3"/>
  <c r="T709" i="3"/>
  <c r="S709" i="3"/>
  <c r="T724" i="3"/>
  <c r="S724" i="3"/>
  <c r="T417" i="3"/>
  <c r="S417" i="3"/>
  <c r="T350" i="3"/>
  <c r="S350" i="3"/>
  <c r="T163" i="3"/>
  <c r="S163" i="3"/>
  <c r="T692" i="3"/>
  <c r="S692" i="3"/>
  <c r="S168" i="3"/>
  <c r="T687" i="3"/>
  <c r="S687" i="3"/>
  <c r="T688" i="3"/>
  <c r="S688" i="3"/>
  <c r="T348" i="3"/>
  <c r="S348" i="3"/>
  <c r="T679" i="3"/>
  <c r="S679" i="3"/>
  <c r="T31" i="3"/>
  <c r="S31" i="3"/>
  <c r="T128" i="3"/>
  <c r="T411" i="3"/>
  <c r="S411" i="3"/>
  <c r="T347" i="3"/>
  <c r="S347" i="3"/>
  <c r="T655" i="3"/>
  <c r="S655" i="3"/>
  <c r="T83" i="3"/>
  <c r="T358" i="3"/>
  <c r="S358" i="3"/>
  <c r="T642" i="3"/>
  <c r="S642" i="3"/>
  <c r="T271" i="3"/>
  <c r="S271" i="3"/>
  <c r="T278" i="3"/>
  <c r="S278" i="3"/>
  <c r="T297" i="3"/>
  <c r="S297" i="3"/>
  <c r="T361" i="3"/>
  <c r="S361" i="3"/>
  <c r="S193" i="3"/>
  <c r="T312" i="3"/>
  <c r="S312" i="3"/>
  <c r="T300" i="3"/>
  <c r="S300" i="3"/>
  <c r="T299" i="3"/>
  <c r="S299" i="3"/>
  <c r="T719" i="3"/>
  <c r="S719" i="3"/>
  <c r="T265" i="3"/>
  <c r="S265" i="3"/>
  <c r="T697" i="3"/>
  <c r="S697" i="3"/>
  <c r="T391" i="3"/>
  <c r="S391" i="3"/>
  <c r="T332" i="3"/>
  <c r="S332" i="3"/>
  <c r="T498" i="3"/>
  <c r="S498" i="3"/>
  <c r="T695" i="3"/>
  <c r="S695" i="3"/>
  <c r="T456" i="3"/>
  <c r="S456" i="3"/>
  <c r="T613" i="3"/>
  <c r="S613" i="3"/>
  <c r="T643" i="3"/>
  <c r="S643" i="3"/>
  <c r="T635" i="3"/>
  <c r="S635" i="3"/>
  <c r="T483" i="3"/>
  <c r="S483" i="3"/>
  <c r="T327" i="3"/>
  <c r="S327" i="3"/>
  <c r="T509" i="3"/>
  <c r="S509" i="3"/>
  <c r="T596" i="3"/>
  <c r="S596" i="3"/>
  <c r="T541" i="3"/>
  <c r="S541" i="3"/>
  <c r="T145" i="3"/>
  <c r="S145" i="3"/>
  <c r="T173" i="3"/>
  <c r="S173" i="3"/>
  <c r="T718" i="3"/>
  <c r="S718" i="3"/>
  <c r="T654" i="3"/>
  <c r="S654" i="3"/>
  <c r="T458" i="3"/>
  <c r="S458" i="3"/>
  <c r="T256" i="3"/>
  <c r="S256" i="3"/>
  <c r="T524" i="3"/>
  <c r="S524" i="3"/>
  <c r="S182" i="3"/>
  <c r="T25" i="3"/>
  <c r="S25" i="3"/>
  <c r="T593" i="3"/>
  <c r="S593" i="3"/>
  <c r="T471" i="3"/>
  <c r="S471" i="3"/>
  <c r="T239" i="3"/>
  <c r="S239" i="3"/>
  <c r="T602" i="3"/>
  <c r="S602" i="3"/>
  <c r="T440" i="3"/>
  <c r="S440" i="3"/>
  <c r="T264" i="3"/>
  <c r="S264" i="3"/>
  <c r="T525" i="3"/>
  <c r="S525" i="3"/>
  <c r="T47" i="3"/>
  <c r="T82" i="3"/>
  <c r="T254" i="3"/>
  <c r="S254" i="3"/>
  <c r="T426" i="3"/>
  <c r="S426" i="3"/>
  <c r="T416" i="3"/>
  <c r="S416" i="3"/>
  <c r="T362" i="3"/>
  <c r="S362" i="3"/>
  <c r="T388" i="3"/>
  <c r="S388" i="3"/>
  <c r="T503" i="3"/>
  <c r="S503" i="3"/>
  <c r="T448" i="3"/>
  <c r="S448" i="3"/>
  <c r="T465" i="3"/>
  <c r="S465" i="3"/>
  <c r="T603" i="3"/>
  <c r="S603" i="3"/>
  <c r="T382" i="3"/>
  <c r="S382" i="3"/>
  <c r="T230" i="3"/>
  <c r="S230" i="3"/>
  <c r="T560" i="3"/>
  <c r="S560" i="3"/>
  <c r="T286" i="3"/>
  <c r="S286" i="3"/>
  <c r="T506" i="3"/>
  <c r="S506" i="3"/>
  <c r="T462" i="3"/>
  <c r="S462" i="3"/>
  <c r="T727" i="3"/>
  <c r="S727" i="3"/>
  <c r="T685" i="3"/>
  <c r="S685" i="3"/>
  <c r="T577" i="3"/>
  <c r="S577" i="3"/>
  <c r="T158" i="3"/>
  <c r="S158" i="3"/>
  <c r="T646" i="3"/>
  <c r="S646" i="3"/>
  <c r="T450" i="3"/>
  <c r="S450" i="3"/>
  <c r="T165" i="3"/>
  <c r="S165" i="3"/>
  <c r="T339" i="3"/>
  <c r="S339" i="3"/>
  <c r="T649" i="3"/>
  <c r="S649" i="3"/>
  <c r="T702" i="3"/>
  <c r="S702" i="3"/>
  <c r="T172" i="3"/>
  <c r="S172" i="3"/>
  <c r="T736" i="3"/>
  <c r="S736" i="3"/>
  <c r="T730" i="3"/>
  <c r="S730" i="3"/>
  <c r="T8" i="3"/>
  <c r="S8" i="3"/>
  <c r="T11" i="3"/>
  <c r="S11" i="3"/>
  <c r="T32" i="3"/>
  <c r="S32" i="3"/>
  <c r="T60" i="3"/>
  <c r="T10" i="3"/>
  <c r="S10" i="3"/>
  <c r="T61" i="3"/>
  <c r="T105" i="3"/>
  <c r="T100" i="3"/>
  <c r="T95" i="3"/>
  <c r="T259" i="3"/>
  <c r="S259" i="3"/>
  <c r="T494" i="3"/>
  <c r="S494" i="3"/>
  <c r="T449" i="3"/>
  <c r="S449" i="3"/>
  <c r="T279" i="3"/>
  <c r="S279" i="3"/>
  <c r="T378" i="3"/>
  <c r="S378" i="3"/>
  <c r="T237" i="3"/>
  <c r="S237" i="3"/>
  <c r="T298" i="3"/>
  <c r="S298" i="3"/>
  <c r="T308" i="3"/>
  <c r="S308" i="3"/>
  <c r="T551" i="3"/>
  <c r="S551" i="3"/>
  <c r="T620" i="3"/>
  <c r="S620" i="3"/>
  <c r="T323" i="3"/>
  <c r="S323" i="3"/>
  <c r="T387" i="3"/>
  <c r="S387" i="3"/>
  <c r="T289" i="3"/>
  <c r="S289" i="3"/>
  <c r="T519" i="3"/>
  <c r="S519" i="3"/>
  <c r="T262" i="3"/>
  <c r="S262" i="3"/>
  <c r="T59" i="3"/>
  <c r="T276" i="3"/>
  <c r="S276" i="3"/>
  <c r="T572" i="3"/>
  <c r="S572" i="3"/>
  <c r="T539" i="3"/>
  <c r="S539" i="3"/>
  <c r="T301" i="3"/>
  <c r="S301" i="3"/>
  <c r="T547" i="3"/>
  <c r="S547" i="3"/>
  <c r="T351" i="3"/>
  <c r="S351" i="3"/>
  <c r="T706" i="3"/>
  <c r="S706" i="3"/>
  <c r="T535" i="3"/>
  <c r="S535" i="3"/>
  <c r="T469" i="3"/>
  <c r="S469" i="3"/>
  <c r="T713" i="3"/>
  <c r="S713" i="3"/>
  <c r="T437" i="3"/>
  <c r="S437" i="3"/>
  <c r="T559" i="3"/>
  <c r="S559" i="3"/>
  <c r="T435" i="3"/>
  <c r="S435" i="3"/>
  <c r="T502" i="3"/>
  <c r="S502" i="3"/>
  <c r="T606" i="3"/>
  <c r="S606" i="3"/>
  <c r="T386" i="3"/>
  <c r="S386" i="3"/>
  <c r="T409" i="3"/>
  <c r="S409" i="3"/>
  <c r="T638" i="3"/>
  <c r="S638" i="3"/>
  <c r="T729" i="3"/>
  <c r="S729" i="3"/>
  <c r="T671" i="3"/>
  <c r="S671" i="3"/>
  <c r="T26" i="3"/>
  <c r="S26" i="3"/>
  <c r="T20" i="3"/>
  <c r="S20" i="3"/>
  <c r="T45" i="3"/>
  <c r="T108" i="3"/>
  <c r="T81" i="3"/>
  <c r="T599" i="3"/>
  <c r="S599" i="3"/>
  <c r="T622" i="3"/>
  <c r="S622" i="3"/>
  <c r="T439" i="3"/>
  <c r="S439" i="3"/>
  <c r="T273" i="3"/>
  <c r="S273" i="3"/>
  <c r="T558" i="3"/>
  <c r="S558" i="3"/>
  <c r="T467" i="3"/>
  <c r="S467" i="3"/>
  <c r="T398" i="3"/>
  <c r="S398" i="3"/>
  <c r="T682" i="3"/>
  <c r="S682" i="3"/>
  <c r="T118" i="3"/>
  <c r="T340" i="3"/>
  <c r="S340" i="3"/>
  <c r="T583" i="3"/>
  <c r="S583" i="3"/>
  <c r="T353" i="3"/>
  <c r="S353" i="3"/>
  <c r="T146" i="3"/>
  <c r="S146" i="3"/>
  <c r="T148" i="3"/>
  <c r="S148" i="3"/>
  <c r="T523" i="3"/>
  <c r="S523" i="3"/>
  <c r="T480" i="3"/>
  <c r="S480" i="3"/>
  <c r="T557" i="3"/>
  <c r="S557" i="3"/>
  <c r="T516" i="3"/>
  <c r="S516" i="3"/>
  <c r="T529" i="3"/>
  <c r="S529" i="3"/>
  <c r="T734" i="3"/>
  <c r="S734" i="3"/>
  <c r="T399" i="3"/>
  <c r="S399" i="3"/>
  <c r="T488" i="3"/>
  <c r="S488" i="3"/>
  <c r="T712" i="3"/>
  <c r="S712" i="3"/>
  <c r="T479" i="3"/>
  <c r="S479" i="3"/>
  <c r="T459" i="3"/>
  <c r="S459" i="3"/>
  <c r="T555" i="3"/>
  <c r="S555" i="3"/>
  <c r="T260" i="3"/>
  <c r="S260" i="3"/>
  <c r="T481" i="3"/>
  <c r="S481" i="3"/>
  <c r="T317" i="3"/>
  <c r="S317" i="3"/>
  <c r="T346" i="3"/>
  <c r="S346" i="3"/>
  <c r="T367" i="3"/>
  <c r="S367" i="3"/>
  <c r="T640" i="3"/>
  <c r="S640" i="3"/>
  <c r="T680" i="3"/>
  <c r="S680" i="3"/>
  <c r="T665" i="3"/>
  <c r="S665" i="3"/>
  <c r="T624" i="3"/>
  <c r="S624" i="3"/>
  <c r="T684" i="3"/>
  <c r="S684" i="3"/>
  <c r="T5" i="3"/>
  <c r="S5" i="3"/>
  <c r="T120" i="3"/>
  <c r="T73" i="3"/>
  <c r="T101" i="3"/>
  <c r="T68" i="3"/>
  <c r="T103" i="3"/>
  <c r="T53" i="3"/>
  <c r="T403" i="3"/>
  <c r="S403" i="3"/>
  <c r="T356" i="3"/>
  <c r="S356" i="3"/>
  <c r="T423" i="3"/>
  <c r="S423" i="3"/>
  <c r="T418" i="3"/>
  <c r="S418" i="3"/>
  <c r="T433" i="3"/>
  <c r="S433" i="3"/>
  <c r="T263" i="3"/>
  <c r="S263" i="3"/>
  <c r="T639" i="3"/>
  <c r="S639" i="3"/>
  <c r="T392" i="3"/>
  <c r="S392" i="3"/>
  <c r="T457" i="3"/>
  <c r="S457" i="3"/>
  <c r="T75" i="3"/>
  <c r="T56" i="3"/>
  <c r="T363" i="3"/>
  <c r="S363" i="3"/>
  <c r="T93" i="3"/>
  <c r="T717" i="3"/>
  <c r="S717" i="3"/>
  <c r="T374" i="3"/>
  <c r="S374" i="3"/>
  <c r="T536" i="3"/>
  <c r="S536" i="3"/>
  <c r="T497" i="3"/>
  <c r="S497" i="3"/>
  <c r="T443" i="3"/>
  <c r="S443" i="3"/>
  <c r="T678" i="3"/>
  <c r="S678" i="3"/>
  <c r="T430" i="3"/>
  <c r="S430" i="3"/>
  <c r="T470" i="3"/>
  <c r="S470" i="3"/>
  <c r="T703" i="3"/>
  <c r="S703" i="3"/>
  <c r="T490" i="3"/>
  <c r="S490" i="3"/>
  <c r="T331" i="3"/>
  <c r="S331" i="3"/>
  <c r="T540" i="3"/>
  <c r="S540" i="3"/>
  <c r="T701" i="3"/>
  <c r="S701" i="3"/>
  <c r="T360" i="3"/>
  <c r="S360" i="3"/>
  <c r="T372" i="3"/>
  <c r="S372" i="3"/>
  <c r="T531" i="3"/>
  <c r="S531" i="3"/>
  <c r="T726" i="3"/>
  <c r="S726" i="3"/>
  <c r="T588" i="3"/>
  <c r="S588" i="3"/>
  <c r="T683" i="3"/>
  <c r="S683" i="3"/>
  <c r="T268" i="3"/>
  <c r="S268" i="3"/>
  <c r="T586" i="3"/>
  <c r="S586" i="3"/>
  <c r="T723" i="3"/>
  <c r="S723" i="3"/>
  <c r="T167" i="3"/>
  <c r="S167" i="3"/>
  <c r="T653" i="3"/>
  <c r="S653" i="3"/>
  <c r="T232" i="3"/>
  <c r="AH209" i="3"/>
  <c r="V48" i="2" s="1"/>
  <c r="Y51" i="2"/>
  <c r="AH208" i="3"/>
  <c r="U48" i="2" s="1"/>
  <c r="V51" i="2"/>
  <c r="T51" i="2"/>
  <c r="U51" i="2"/>
  <c r="F59" i="2"/>
  <c r="S59" i="2"/>
  <c r="AE68" i="2"/>
  <c r="X68" i="2"/>
  <c r="Y68" i="2"/>
  <c r="AA68" i="2"/>
  <c r="T193" i="3"/>
  <c r="F68" i="2"/>
  <c r="Z68" i="2"/>
  <c r="U68" i="2"/>
  <c r="R68" i="2"/>
  <c r="AG68" i="2"/>
  <c r="AH68" i="2"/>
  <c r="AI68" i="2"/>
  <c r="AD68" i="2"/>
  <c r="AF68" i="2"/>
  <c r="AB68" i="2"/>
  <c r="AC68" i="2"/>
  <c r="W68" i="2"/>
  <c r="V68" i="2"/>
  <c r="T68" i="2"/>
  <c r="T206" i="3"/>
  <c r="S68" i="2"/>
  <c r="AH45" i="2"/>
  <c r="AH48" i="2"/>
  <c r="P45" i="2"/>
  <c r="P48" i="2"/>
  <c r="AG45" i="2"/>
  <c r="AG48" i="2"/>
  <c r="M45" i="2"/>
  <c r="M48" i="2"/>
  <c r="L31" i="2"/>
  <c r="AB31" i="2"/>
  <c r="Q31" i="2"/>
  <c r="AH31" i="2"/>
  <c r="X45" i="2"/>
  <c r="X48" i="2"/>
  <c r="AA31" i="2"/>
  <c r="P31" i="2"/>
  <c r="AG31" i="2"/>
  <c r="R45" i="2"/>
  <c r="R48" i="2"/>
  <c r="U45" i="2"/>
  <c r="AC45" i="2"/>
  <c r="AC48" i="2"/>
  <c r="V31" i="2"/>
  <c r="W31" i="2"/>
  <c r="M31" i="2"/>
  <c r="Z31" i="2"/>
  <c r="F31" i="2"/>
  <c r="L32" i="32"/>
  <c r="O31" i="2"/>
  <c r="V45" i="2"/>
  <c r="Q45" i="2"/>
  <c r="Q48" i="2"/>
  <c r="S31" i="2"/>
  <c r="Y45" i="2"/>
  <c r="Y48" i="2"/>
  <c r="X31" i="2"/>
  <c r="U31" i="2"/>
  <c r="O45" i="2"/>
  <c r="O48" i="2"/>
  <c r="Z45" i="2"/>
  <c r="Z48" i="2"/>
  <c r="Y31" i="2"/>
  <c r="J45" i="2"/>
  <c r="J48" i="2"/>
  <c r="AE45" i="2"/>
  <c r="F45" i="2"/>
  <c r="F48" i="2"/>
  <c r="S45" i="2"/>
  <c r="S48" i="2"/>
  <c r="K45" i="2"/>
  <c r="K48" i="2"/>
  <c r="N45" i="2"/>
  <c r="N48" i="2"/>
  <c r="AE31" i="2"/>
  <c r="N31" i="2"/>
  <c r="AB45" i="2"/>
  <c r="AB48" i="2"/>
  <c r="K31" i="2"/>
  <c r="I31" i="2"/>
  <c r="AA45" i="2"/>
  <c r="AA48" i="2"/>
  <c r="T45" i="2"/>
  <c r="T48" i="2"/>
  <c r="AF45" i="2"/>
  <c r="AF48" i="2"/>
  <c r="AD45" i="2"/>
  <c r="AD48" i="2"/>
  <c r="T31" i="2"/>
  <c r="L45" i="2"/>
  <c r="L48" i="2"/>
  <c r="AI31" i="2"/>
  <c r="AC31" i="2"/>
  <c r="AD31" i="2"/>
  <c r="AF31" i="2"/>
  <c r="I45" i="2"/>
  <c r="I48" i="2"/>
  <c r="W45" i="2"/>
  <c r="AI45" i="2"/>
  <c r="AI48" i="2"/>
  <c r="R31" i="2"/>
  <c r="J31" i="2"/>
  <c r="S11" i="11"/>
  <c r="S18" i="11"/>
  <c r="AH187" i="3"/>
  <c r="S8" i="11"/>
  <c r="T161" i="3"/>
  <c r="C36" i="16"/>
  <c r="C37" i="16" s="1"/>
  <c r="P36" i="16"/>
  <c r="P37" i="16" s="1"/>
  <c r="M36" i="16"/>
  <c r="J43" i="16" s="1"/>
  <c r="N36" i="16"/>
  <c r="S30" i="2"/>
  <c r="T36" i="16"/>
  <c r="Q36" i="16"/>
  <c r="S36" i="16"/>
  <c r="S37" i="16" s="1"/>
  <c r="T174" i="3"/>
  <c r="T168" i="3"/>
  <c r="T182" i="3"/>
  <c r="R250" i="3" l="1"/>
  <c r="J250" i="3"/>
  <c r="AB250" i="3"/>
  <c r="O250" i="3"/>
  <c r="L250" i="3"/>
  <c r="P250" i="3"/>
  <c r="K250" i="3"/>
  <c r="AC250" i="3"/>
  <c r="AF250" i="3"/>
  <c r="I250" i="3"/>
  <c r="G250" i="3"/>
  <c r="F250" i="3"/>
  <c r="M250" i="3"/>
  <c r="T250" i="3" s="1"/>
  <c r="Q250" i="3"/>
  <c r="H250" i="3"/>
  <c r="AE250" i="3"/>
  <c r="D250" i="3"/>
  <c r="N250" i="3"/>
  <c r="AA250" i="3"/>
  <c r="AD250" i="3"/>
  <c r="E250" i="3"/>
  <c r="J249" i="3"/>
  <c r="R249" i="3"/>
  <c r="P249" i="3"/>
  <c r="E249" i="3"/>
  <c r="K249" i="3"/>
  <c r="G249" i="3"/>
  <c r="H249" i="3"/>
  <c r="I249" i="3"/>
  <c r="AD249" i="3"/>
  <c r="O249" i="3"/>
  <c r="AF249" i="3"/>
  <c r="L249" i="3"/>
  <c r="Q249" i="3"/>
  <c r="AE249" i="3"/>
  <c r="M249" i="3"/>
  <c r="T249" i="3" s="1"/>
  <c r="D249" i="3"/>
  <c r="F249" i="3"/>
  <c r="AA249" i="3"/>
  <c r="AC249" i="3"/>
  <c r="AB249" i="3"/>
  <c r="N249" i="3"/>
  <c r="R248" i="3"/>
  <c r="J248" i="3"/>
  <c r="I248" i="3"/>
  <c r="F248" i="3"/>
  <c r="AE248" i="3"/>
  <c r="Q248" i="3"/>
  <c r="O248" i="3"/>
  <c r="H248" i="3"/>
  <c r="AA248" i="3"/>
  <c r="P248" i="3"/>
  <c r="AD248" i="3"/>
  <c r="AC248" i="3"/>
  <c r="AF248" i="3"/>
  <c r="M248" i="3"/>
  <c r="N248" i="3"/>
  <c r="D248" i="3"/>
  <c r="E248" i="3"/>
  <c r="K248" i="3"/>
  <c r="G248" i="3"/>
  <c r="L248" i="3"/>
  <c r="AB248" i="3"/>
  <c r="J235" i="3"/>
  <c r="R235" i="3"/>
  <c r="D235" i="3"/>
  <c r="I235" i="3"/>
  <c r="E235" i="3"/>
  <c r="P235" i="3"/>
  <c r="AC235" i="3"/>
  <c r="AF235" i="3"/>
  <c r="K235" i="3"/>
  <c r="AD235" i="3"/>
  <c r="O235" i="3"/>
  <c r="AB235" i="3"/>
  <c r="AE235" i="3"/>
  <c r="L235" i="3"/>
  <c r="H235" i="3"/>
  <c r="AA235" i="3"/>
  <c r="F235" i="3"/>
  <c r="G235" i="3"/>
  <c r="N235" i="3"/>
  <c r="M235" i="3"/>
  <c r="T235" i="3" s="1"/>
  <c r="Q235" i="3"/>
  <c r="R234" i="3"/>
  <c r="J234" i="3"/>
  <c r="H234" i="3"/>
  <c r="AA234" i="3"/>
  <c r="AB234" i="3"/>
  <c r="AE234" i="3"/>
  <c r="AD234" i="3"/>
  <c r="M234" i="3"/>
  <c r="T234" i="3" s="1"/>
  <c r="Q234" i="3"/>
  <c r="F234" i="3"/>
  <c r="I234" i="3"/>
  <c r="K234" i="3"/>
  <c r="D234" i="3"/>
  <c r="O234" i="3"/>
  <c r="N234" i="3"/>
  <c r="AC234" i="3"/>
  <c r="L234" i="3"/>
  <c r="G234" i="3"/>
  <c r="P234" i="3"/>
  <c r="E234" i="3"/>
  <c r="AF234" i="3"/>
  <c r="R229" i="3"/>
  <c r="J229" i="3"/>
  <c r="H229" i="3"/>
  <c r="AD229" i="3"/>
  <c r="M229" i="3"/>
  <c r="I229" i="3"/>
  <c r="G229" i="3"/>
  <c r="L229" i="3"/>
  <c r="O229" i="3"/>
  <c r="Q229" i="3"/>
  <c r="P229" i="3"/>
  <c r="E229" i="3"/>
  <c r="AA229" i="3"/>
  <c r="AC229" i="3"/>
  <c r="AE229" i="3"/>
  <c r="F229" i="3"/>
  <c r="AB229" i="3"/>
  <c r="N229" i="3"/>
  <c r="K229" i="3"/>
  <c r="D229" i="3"/>
  <c r="AF229" i="3"/>
  <c r="R226" i="3"/>
  <c r="J226" i="3"/>
  <c r="I15" i="2" s="1"/>
  <c r="O226" i="3"/>
  <c r="K226" i="3"/>
  <c r="G226" i="3"/>
  <c r="AB226" i="3"/>
  <c r="I40" i="2" s="1"/>
  <c r="H226" i="3"/>
  <c r="I13" i="2" s="1"/>
  <c r="N226" i="3"/>
  <c r="F226" i="3"/>
  <c r="I11" i="2" s="1"/>
  <c r="I226" i="3"/>
  <c r="E226" i="3"/>
  <c r="I10" i="2" s="1"/>
  <c r="AC226" i="3"/>
  <c r="I41" i="2" s="1"/>
  <c r="D226" i="3"/>
  <c r="AE226" i="3"/>
  <c r="L226" i="3"/>
  <c r="I19" i="2" s="1"/>
  <c r="Q226" i="3"/>
  <c r="M226" i="3"/>
  <c r="AD226" i="3"/>
  <c r="I42" i="2" s="1"/>
  <c r="P226" i="3"/>
  <c r="I23" i="2" s="1"/>
  <c r="AA226" i="3"/>
  <c r="I39" i="2" s="1"/>
  <c r="AF226" i="3"/>
  <c r="I44" i="2" s="1"/>
  <c r="J225" i="3"/>
  <c r="R225" i="3"/>
  <c r="N225" i="3"/>
  <c r="D225" i="3"/>
  <c r="AE225" i="3"/>
  <c r="AF225" i="3"/>
  <c r="L225" i="3"/>
  <c r="AB225" i="3"/>
  <c r="P225" i="3"/>
  <c r="K225" i="3"/>
  <c r="O225" i="3"/>
  <c r="M225" i="3"/>
  <c r="I225" i="3"/>
  <c r="AA225" i="3"/>
  <c r="AD225" i="3"/>
  <c r="E225" i="3"/>
  <c r="G225" i="3"/>
  <c r="F225" i="3"/>
  <c r="AC225" i="3"/>
  <c r="H225" i="3"/>
  <c r="Q225" i="3"/>
  <c r="R224" i="3"/>
  <c r="J224" i="3"/>
  <c r="AE224" i="3"/>
  <c r="L224" i="3"/>
  <c r="H224" i="3"/>
  <c r="AA224" i="3"/>
  <c r="N224" i="3"/>
  <c r="Q224" i="3"/>
  <c r="F224" i="3"/>
  <c r="P224" i="3"/>
  <c r="AD224" i="3"/>
  <c r="M224" i="3"/>
  <c r="I224" i="3"/>
  <c r="G224" i="3"/>
  <c r="AF224" i="3"/>
  <c r="AB224" i="3"/>
  <c r="AC224" i="3"/>
  <c r="D224" i="3"/>
  <c r="E224" i="3"/>
  <c r="O224" i="3"/>
  <c r="K224" i="3"/>
  <c r="R223" i="3"/>
  <c r="J223" i="3"/>
  <c r="F15" i="2" s="1"/>
  <c r="D223" i="3"/>
  <c r="AE223" i="3"/>
  <c r="F43" i="2" s="1"/>
  <c r="AD223" i="3"/>
  <c r="F42" i="2" s="1"/>
  <c r="G223" i="3"/>
  <c r="F12" i="2" s="1"/>
  <c r="AF223" i="3"/>
  <c r="F44" i="2" s="1"/>
  <c r="F223" i="3"/>
  <c r="F11" i="2" s="1"/>
  <c r="AB223" i="3"/>
  <c r="F40" i="2" s="1"/>
  <c r="E223" i="3"/>
  <c r="F10" i="2" s="1"/>
  <c r="Q223" i="3"/>
  <c r="F24" i="2" s="1"/>
  <c r="M223" i="3"/>
  <c r="N223" i="3"/>
  <c r="F21" i="2" s="1"/>
  <c r="L223" i="3"/>
  <c r="F19" i="2" s="1"/>
  <c r="O223" i="3"/>
  <c r="F22" i="2" s="1"/>
  <c r="P223" i="3"/>
  <c r="F23" i="2" s="1"/>
  <c r="AA223" i="3"/>
  <c r="F39" i="2" s="1"/>
  <c r="I223" i="3"/>
  <c r="F14" i="2" s="1"/>
  <c r="H223" i="3"/>
  <c r="F13" i="2" s="1"/>
  <c r="K223" i="3"/>
  <c r="F18" i="2" s="1"/>
  <c r="AC223" i="3"/>
  <c r="F41" i="2" s="1"/>
  <c r="J222" i="3"/>
  <c r="AI15" i="2" s="1"/>
  <c r="R222" i="3"/>
  <c r="AF222" i="3"/>
  <c r="AE222" i="3"/>
  <c r="K222" i="3"/>
  <c r="AI64" i="2" s="1"/>
  <c r="AI65" i="2" s="1"/>
  <c r="Q222" i="3"/>
  <c r="AI72" i="2" s="1"/>
  <c r="N222" i="3"/>
  <c r="AI69" i="2" s="1"/>
  <c r="O222" i="3"/>
  <c r="AI70" i="2" s="1"/>
  <c r="P222" i="3"/>
  <c r="AI71" i="2" s="1"/>
  <c r="G222" i="3"/>
  <c r="AI58" i="2" s="1"/>
  <c r="AA222" i="3"/>
  <c r="I222" i="3"/>
  <c r="AI60" i="2" s="1"/>
  <c r="L222" i="3"/>
  <c r="AI66" i="2" s="1"/>
  <c r="H222" i="3"/>
  <c r="AI61" i="2" s="1"/>
  <c r="E222" i="3"/>
  <c r="AI55" i="2" s="1"/>
  <c r="D222" i="3"/>
  <c r="AB222" i="3"/>
  <c r="M222" i="3"/>
  <c r="AC222" i="3"/>
  <c r="F222" i="3"/>
  <c r="AI57" i="2" s="1"/>
  <c r="AD222" i="3"/>
  <c r="J221" i="3"/>
  <c r="AH15" i="2" s="1"/>
  <c r="R221" i="3"/>
  <c r="E221" i="3"/>
  <c r="AH55" i="2" s="1"/>
  <c r="H221" i="3"/>
  <c r="AH61" i="2" s="1"/>
  <c r="O221" i="3"/>
  <c r="AH70" i="2" s="1"/>
  <c r="G221" i="3"/>
  <c r="AH58" i="2" s="1"/>
  <c r="K221" i="3"/>
  <c r="AH64" i="2" s="1"/>
  <c r="AH65" i="2" s="1"/>
  <c r="AE221" i="3"/>
  <c r="AC221" i="3"/>
  <c r="M221" i="3"/>
  <c r="L221" i="3"/>
  <c r="AH66" i="2" s="1"/>
  <c r="D221" i="3"/>
  <c r="AD221" i="3"/>
  <c r="AA221" i="3"/>
  <c r="Q221" i="3"/>
  <c r="I221" i="3"/>
  <c r="AH60" i="2" s="1"/>
  <c r="AB221" i="3"/>
  <c r="P221" i="3"/>
  <c r="N221" i="3"/>
  <c r="F221" i="3"/>
  <c r="AH57" i="2" s="1"/>
  <c r="AF221" i="3"/>
  <c r="J220" i="3"/>
  <c r="R220" i="3"/>
  <c r="G220" i="3"/>
  <c r="AG58" i="2" s="1"/>
  <c r="AE220" i="3"/>
  <c r="AA220" i="3"/>
  <c r="F220" i="3"/>
  <c r="AG57" i="2" s="1"/>
  <c r="M220" i="3"/>
  <c r="O220" i="3"/>
  <c r="AG70" i="2" s="1"/>
  <c r="AF220" i="3"/>
  <c r="N220" i="3"/>
  <c r="L220" i="3"/>
  <c r="AG66" i="2" s="1"/>
  <c r="AB220" i="3"/>
  <c r="AD220" i="3"/>
  <c r="P220" i="3"/>
  <c r="H220" i="3"/>
  <c r="AG61" i="2" s="1"/>
  <c r="K220" i="3"/>
  <c r="AG64" i="2" s="1"/>
  <c r="AG65" i="2" s="1"/>
  <c r="D220" i="3"/>
  <c r="I220" i="3"/>
  <c r="AG60" i="2" s="1"/>
  <c r="Q220" i="3"/>
  <c r="AC220" i="3"/>
  <c r="E220" i="3"/>
  <c r="AG55" i="2" s="1"/>
  <c r="R219" i="3"/>
  <c r="J219" i="3"/>
  <c r="N219" i="3"/>
  <c r="AB219" i="3"/>
  <c r="F219" i="3"/>
  <c r="AF57" i="2" s="1"/>
  <c r="AF219" i="3"/>
  <c r="K219" i="3"/>
  <c r="AF64" i="2" s="1"/>
  <c r="AF65" i="2" s="1"/>
  <c r="AC219" i="3"/>
  <c r="L219" i="3"/>
  <c r="AF66" i="2" s="1"/>
  <c r="AE219" i="3"/>
  <c r="G219" i="3"/>
  <c r="AF58" i="2" s="1"/>
  <c r="I219" i="3"/>
  <c r="AF60" i="2" s="1"/>
  <c r="D219" i="3"/>
  <c r="Q219" i="3"/>
  <c r="E219" i="3"/>
  <c r="AF55" i="2" s="1"/>
  <c r="O219" i="3"/>
  <c r="AF70" i="2" s="1"/>
  <c r="AA219" i="3"/>
  <c r="P219" i="3"/>
  <c r="M219" i="3"/>
  <c r="AD219" i="3"/>
  <c r="H219" i="3"/>
  <c r="AF61" i="2" s="1"/>
  <c r="Y20" i="16"/>
  <c r="Z20" i="16"/>
  <c r="Y23" i="16"/>
  <c r="Z23" i="16"/>
  <c r="Z21" i="16"/>
  <c r="Y21" i="16"/>
  <c r="Y24" i="16"/>
  <c r="Z24" i="16"/>
  <c r="Y22" i="16"/>
  <c r="Z22" i="16"/>
  <c r="J218" i="3"/>
  <c r="R218" i="3"/>
  <c r="AD218" i="3"/>
  <c r="AF218" i="3"/>
  <c r="N218" i="3"/>
  <c r="AB218" i="3"/>
  <c r="K218" i="3"/>
  <c r="AE64" i="2" s="1"/>
  <c r="AE65" i="2" s="1"/>
  <c r="M218" i="3"/>
  <c r="G218" i="3"/>
  <c r="AE58" i="2" s="1"/>
  <c r="P218" i="3"/>
  <c r="AE218" i="3"/>
  <c r="O218" i="3"/>
  <c r="AE70" i="2" s="1"/>
  <c r="H218" i="3"/>
  <c r="AE61" i="2" s="1"/>
  <c r="Q218" i="3"/>
  <c r="AC218" i="3"/>
  <c r="D218" i="3"/>
  <c r="L218" i="3"/>
  <c r="AE66" i="2" s="1"/>
  <c r="I218" i="3"/>
  <c r="AE60" i="2" s="1"/>
  <c r="F218" i="3"/>
  <c r="AE57" i="2" s="1"/>
  <c r="AA218" i="3"/>
  <c r="E218" i="3"/>
  <c r="AE55" i="2" s="1"/>
  <c r="J217" i="3"/>
  <c r="AD15" i="2" s="1"/>
  <c r="R217" i="3"/>
  <c r="P217" i="3"/>
  <c r="G217" i="3"/>
  <c r="AD58" i="2" s="1"/>
  <c r="AD217" i="3"/>
  <c r="F217" i="3"/>
  <c r="AD57" i="2" s="1"/>
  <c r="Q217" i="3"/>
  <c r="H217" i="3"/>
  <c r="AD61" i="2" s="1"/>
  <c r="AF217" i="3"/>
  <c r="D217" i="3"/>
  <c r="O217" i="3"/>
  <c r="AD70" i="2" s="1"/>
  <c r="E217" i="3"/>
  <c r="AD55" i="2" s="1"/>
  <c r="I217" i="3"/>
  <c r="AD60" i="2" s="1"/>
  <c r="N217" i="3"/>
  <c r="AC217" i="3"/>
  <c r="AA217" i="3"/>
  <c r="AE217" i="3"/>
  <c r="L217" i="3"/>
  <c r="AD66" i="2" s="1"/>
  <c r="AB217" i="3"/>
  <c r="M217" i="3"/>
  <c r="K217" i="3"/>
  <c r="AD64" i="2" s="1"/>
  <c r="AD65" i="2" s="1"/>
  <c r="R216" i="3"/>
  <c r="J216" i="3"/>
  <c r="AC15" i="2" s="1"/>
  <c r="AD216" i="3"/>
  <c r="I216" i="3"/>
  <c r="AC60" i="2" s="1"/>
  <c r="F216" i="3"/>
  <c r="AC57" i="2" s="1"/>
  <c r="AC216" i="3"/>
  <c r="L216" i="3"/>
  <c r="AC66" i="2" s="1"/>
  <c r="AF216" i="3"/>
  <c r="AB216" i="3"/>
  <c r="K216" i="3"/>
  <c r="AC64" i="2" s="1"/>
  <c r="AC65" i="2" s="1"/>
  <c r="P216" i="3"/>
  <c r="AA216" i="3"/>
  <c r="D216" i="3"/>
  <c r="Q216" i="3"/>
  <c r="M216" i="3"/>
  <c r="AE216" i="3"/>
  <c r="E216" i="3"/>
  <c r="AC55" i="2" s="1"/>
  <c r="H216" i="3"/>
  <c r="AC61" i="2" s="1"/>
  <c r="G216" i="3"/>
  <c r="AC58" i="2" s="1"/>
  <c r="O216" i="3"/>
  <c r="AC70" i="2" s="1"/>
  <c r="N216" i="3"/>
  <c r="J215" i="3"/>
  <c r="AB15" i="2" s="1"/>
  <c r="R215" i="3"/>
  <c r="M215" i="3"/>
  <c r="AB215" i="3"/>
  <c r="Q215" i="3"/>
  <c r="K215" i="3"/>
  <c r="AB64" i="2" s="1"/>
  <c r="AB65" i="2" s="1"/>
  <c r="N215" i="3"/>
  <c r="AE215" i="3"/>
  <c r="AA215" i="3"/>
  <c r="O215" i="3"/>
  <c r="H215" i="3"/>
  <c r="AB61" i="2" s="1"/>
  <c r="L215" i="3"/>
  <c r="AB66" i="2" s="1"/>
  <c r="E215" i="3"/>
  <c r="AB55" i="2" s="1"/>
  <c r="P215" i="3"/>
  <c r="AD215" i="3"/>
  <c r="I215" i="3"/>
  <c r="AB60" i="2" s="1"/>
  <c r="D215" i="3"/>
  <c r="G215" i="3"/>
  <c r="AB58" i="2" s="1"/>
  <c r="AF215" i="3"/>
  <c r="AC215" i="3"/>
  <c r="F215" i="3"/>
  <c r="AB57" i="2" s="1"/>
  <c r="J214" i="3"/>
  <c r="AA15" i="2" s="1"/>
  <c r="R214" i="3"/>
  <c r="M214" i="3"/>
  <c r="AC214" i="3"/>
  <c r="AA41" i="2" s="1"/>
  <c r="AE214" i="3"/>
  <c r="AA43" i="2" s="1"/>
  <c r="L214" i="3"/>
  <c r="E214" i="3"/>
  <c r="O214" i="3"/>
  <c r="G214" i="3"/>
  <c r="K214" i="3"/>
  <c r="AB214" i="3"/>
  <c r="AA40" i="2" s="1"/>
  <c r="H214" i="3"/>
  <c r="D214" i="3"/>
  <c r="F214" i="3"/>
  <c r="Q214" i="3"/>
  <c r="AA24" i="2" s="1"/>
  <c r="AF214" i="3"/>
  <c r="AA44" i="2" s="1"/>
  <c r="AA214" i="3"/>
  <c r="AA39" i="2" s="1"/>
  <c r="N214" i="3"/>
  <c r="AA21" i="2" s="1"/>
  <c r="I214" i="3"/>
  <c r="P214" i="3"/>
  <c r="AA23" i="2" s="1"/>
  <c r="AD214" i="3"/>
  <c r="AA42" i="2" s="1"/>
  <c r="R213" i="3"/>
  <c r="J213" i="3"/>
  <c r="Z15" i="2" s="1"/>
  <c r="L213" i="3"/>
  <c r="H213" i="3"/>
  <c r="N213" i="3"/>
  <c r="Z21" i="2" s="1"/>
  <c r="P213" i="3"/>
  <c r="Z23" i="2" s="1"/>
  <c r="F213" i="3"/>
  <c r="M213" i="3"/>
  <c r="E213" i="3"/>
  <c r="I213" i="3"/>
  <c r="D213" i="3"/>
  <c r="AA213" i="3"/>
  <c r="Z39" i="2" s="1"/>
  <c r="G213" i="3"/>
  <c r="AD213" i="3"/>
  <c r="Z42" i="2" s="1"/>
  <c r="K213" i="3"/>
  <c r="AE213" i="3"/>
  <c r="Z43" i="2" s="1"/>
  <c r="Q213" i="3"/>
  <c r="Z24" i="2" s="1"/>
  <c r="AC213" i="3"/>
  <c r="Z41" i="2" s="1"/>
  <c r="O213" i="3"/>
  <c r="AF213" i="3"/>
  <c r="Z44" i="2" s="1"/>
  <c r="AB213" i="3"/>
  <c r="Z40" i="2" s="1"/>
  <c r="U7" i="11"/>
  <c r="AH210" i="3"/>
  <c r="W48" i="2" s="1"/>
  <c r="P212" i="3"/>
  <c r="D5" i="16"/>
  <c r="U18" i="11"/>
  <c r="W51" i="2"/>
  <c r="J212" i="3"/>
  <c r="Y15" i="2" s="1"/>
  <c r="R212" i="3"/>
  <c r="AB212" i="3"/>
  <c r="I212" i="3"/>
  <c r="Y60" i="2" s="1"/>
  <c r="Q212" i="3"/>
  <c r="K212" i="3"/>
  <c r="Y64" i="2" s="1"/>
  <c r="Y65" i="2" s="1"/>
  <c r="AA212" i="3"/>
  <c r="O212" i="3"/>
  <c r="M212" i="3"/>
  <c r="E212" i="3"/>
  <c r="Y55" i="2" s="1"/>
  <c r="D212" i="3"/>
  <c r="N212" i="3"/>
  <c r="G212" i="3"/>
  <c r="Y58" i="2" s="1"/>
  <c r="F212" i="3"/>
  <c r="Y57" i="2" s="1"/>
  <c r="H212" i="3"/>
  <c r="Y61" i="2" s="1"/>
  <c r="L212" i="3"/>
  <c r="Y66" i="2" s="1"/>
  <c r="AF212" i="3"/>
  <c r="AC212" i="3"/>
  <c r="AE212" i="3"/>
  <c r="J211" i="3"/>
  <c r="X15" i="2" s="1"/>
  <c r="R211" i="3"/>
  <c r="D211" i="3"/>
  <c r="P211" i="3"/>
  <c r="H211" i="3"/>
  <c r="X61" i="2" s="1"/>
  <c r="AF211" i="3"/>
  <c r="AB211" i="3"/>
  <c r="E211" i="3"/>
  <c r="X55" i="2" s="1"/>
  <c r="M211" i="3"/>
  <c r="K211" i="3"/>
  <c r="X64" i="2" s="1"/>
  <c r="X65" i="2" s="1"/>
  <c r="AD211" i="3"/>
  <c r="AE211" i="3"/>
  <c r="AC211" i="3"/>
  <c r="AA211" i="3"/>
  <c r="G211" i="3"/>
  <c r="X58" i="2" s="1"/>
  <c r="Q211" i="3"/>
  <c r="I211" i="3"/>
  <c r="X60" i="2" s="1"/>
  <c r="F211" i="3"/>
  <c r="X57" i="2" s="1"/>
  <c r="N211" i="3"/>
  <c r="L211" i="3"/>
  <c r="X66" i="2" s="1"/>
  <c r="O211" i="3"/>
  <c r="R210" i="3"/>
  <c r="J210" i="3"/>
  <c r="W15" i="2" s="1"/>
  <c r="M210" i="3"/>
  <c r="AB210" i="3"/>
  <c r="P210" i="3"/>
  <c r="K210" i="3"/>
  <c r="W64" i="2" s="1"/>
  <c r="W65" i="2" s="1"/>
  <c r="N210" i="3"/>
  <c r="AA210" i="3"/>
  <c r="AE210" i="3"/>
  <c r="F210" i="3"/>
  <c r="W57" i="2" s="1"/>
  <c r="AC210" i="3"/>
  <c r="E210" i="3"/>
  <c r="W55" i="2" s="1"/>
  <c r="I210" i="3"/>
  <c r="W60" i="2" s="1"/>
  <c r="L210" i="3"/>
  <c r="W66" i="2" s="1"/>
  <c r="AF210" i="3"/>
  <c r="AD210" i="3"/>
  <c r="Q210" i="3"/>
  <c r="H210" i="3"/>
  <c r="W61" i="2" s="1"/>
  <c r="O210" i="3"/>
  <c r="G210" i="3"/>
  <c r="W58" i="2" s="1"/>
  <c r="R209" i="3"/>
  <c r="J209" i="3"/>
  <c r="V15" i="2" s="1"/>
  <c r="I209" i="3"/>
  <c r="V60" i="2" s="1"/>
  <c r="AA209" i="3"/>
  <c r="P209" i="3"/>
  <c r="G209" i="3"/>
  <c r="V58" i="2" s="1"/>
  <c r="AB209" i="3"/>
  <c r="Q209" i="3"/>
  <c r="AE209" i="3"/>
  <c r="N209" i="3"/>
  <c r="AC209" i="3"/>
  <c r="AF209" i="3"/>
  <c r="K209" i="3"/>
  <c r="V64" i="2" s="1"/>
  <c r="V65" i="2" s="1"/>
  <c r="E209" i="3"/>
  <c r="V55" i="2" s="1"/>
  <c r="H209" i="3"/>
  <c r="V61" i="2" s="1"/>
  <c r="F209" i="3"/>
  <c r="V57" i="2" s="1"/>
  <c r="O209" i="3"/>
  <c r="D209" i="3"/>
  <c r="L209" i="3"/>
  <c r="V66" i="2" s="1"/>
  <c r="AD209" i="3"/>
  <c r="M209" i="3"/>
  <c r="U12" i="11"/>
  <c r="U36" i="11"/>
  <c r="U10" i="11"/>
  <c r="U11" i="11"/>
  <c r="U16" i="11"/>
  <c r="U13" i="11"/>
  <c r="U15" i="11"/>
  <c r="U17" i="11"/>
  <c r="U8" i="11"/>
  <c r="J208" i="3"/>
  <c r="U15" i="2" s="1"/>
  <c r="R208" i="3"/>
  <c r="O208" i="3"/>
  <c r="AC208" i="3"/>
  <c r="U41" i="2" s="1"/>
  <c r="N208" i="3"/>
  <c r="AE208" i="3"/>
  <c r="U43" i="2" s="1"/>
  <c r="AD208" i="3"/>
  <c r="U42" i="2" s="1"/>
  <c r="Q208" i="3"/>
  <c r="U24" i="2" s="1"/>
  <c r="D208" i="3"/>
  <c r="F208" i="3"/>
  <c r="G208" i="3"/>
  <c r="M208" i="3"/>
  <c r="P208" i="3"/>
  <c r="U23" i="2" s="1"/>
  <c r="K208" i="3"/>
  <c r="L208" i="3"/>
  <c r="AB208" i="3"/>
  <c r="U40" i="2" s="1"/>
  <c r="AA208" i="3"/>
  <c r="U39" i="2" s="1"/>
  <c r="I208" i="3"/>
  <c r="AF208" i="3"/>
  <c r="U44" i="2" s="1"/>
  <c r="H208" i="3"/>
  <c r="E208" i="3"/>
  <c r="U32" i="11"/>
  <c r="U9" i="11"/>
  <c r="U14" i="11"/>
  <c r="U20" i="11"/>
  <c r="U30" i="11"/>
  <c r="R51" i="2"/>
  <c r="R207" i="3"/>
  <c r="J207" i="3"/>
  <c r="T15" i="2" s="1"/>
  <c r="D207" i="3"/>
  <c r="AD207" i="3"/>
  <c r="T42" i="2" s="1"/>
  <c r="AC207" i="3"/>
  <c r="T41" i="2" s="1"/>
  <c r="AF207" i="3"/>
  <c r="T44" i="2" s="1"/>
  <c r="N207" i="3"/>
  <c r="T21" i="2" s="1"/>
  <c r="AB207" i="3"/>
  <c r="T40" i="2" s="1"/>
  <c r="AE207" i="3"/>
  <c r="T43" i="2" s="1"/>
  <c r="F207" i="3"/>
  <c r="P207" i="3"/>
  <c r="T23" i="2" s="1"/>
  <c r="O207" i="3"/>
  <c r="E207" i="3"/>
  <c r="Q207" i="3"/>
  <c r="T24" i="2" s="1"/>
  <c r="L207" i="3"/>
  <c r="I207" i="3"/>
  <c r="K207" i="3"/>
  <c r="H207" i="3"/>
  <c r="AA207" i="3"/>
  <c r="T39" i="2" s="1"/>
  <c r="G207" i="3"/>
  <c r="M207" i="3"/>
  <c r="R205" i="3"/>
  <c r="J205" i="3"/>
  <c r="AD205" i="3"/>
  <c r="I205" i="3"/>
  <c r="H205" i="3"/>
  <c r="N205" i="3"/>
  <c r="AC205" i="3"/>
  <c r="K205" i="3"/>
  <c r="G205" i="3"/>
  <c r="AB205" i="3"/>
  <c r="P205" i="3"/>
  <c r="M205" i="3"/>
  <c r="AE205" i="3"/>
  <c r="AF205" i="3"/>
  <c r="Q205" i="3"/>
  <c r="D205" i="3"/>
  <c r="L205" i="3"/>
  <c r="E205" i="3"/>
  <c r="O205" i="3"/>
  <c r="F205" i="3"/>
  <c r="AA205" i="3"/>
  <c r="L53" i="32"/>
  <c r="AZ151" i="3"/>
  <c r="AZ152" i="3" s="1"/>
  <c r="AZ153" i="3" s="1"/>
  <c r="AZ154" i="3" s="1"/>
  <c r="AZ155" i="3" s="1"/>
  <c r="AZ156" i="3" s="1"/>
  <c r="AZ157" i="3" s="1"/>
  <c r="AZ158" i="3" s="1"/>
  <c r="AZ159" i="3" s="1"/>
  <c r="AZ160" i="3" s="1"/>
  <c r="BA151" i="3"/>
  <c r="BA152" i="3" s="1"/>
  <c r="BA153" i="3" s="1"/>
  <c r="BA154" i="3" s="1"/>
  <c r="BA155" i="3" s="1"/>
  <c r="BA156" i="3" s="1"/>
  <c r="BA157" i="3" s="1"/>
  <c r="BA158" i="3" s="1"/>
  <c r="BA159" i="3" s="1"/>
  <c r="BA160" i="3" s="1"/>
  <c r="AW151" i="3"/>
  <c r="AW152" i="3" s="1"/>
  <c r="AW153" i="3" s="1"/>
  <c r="AW154" i="3" s="1"/>
  <c r="AW155" i="3" s="1"/>
  <c r="AW156" i="3" s="1"/>
  <c r="AW157" i="3" s="1"/>
  <c r="AW158" i="3" s="1"/>
  <c r="AW159" i="3" s="1"/>
  <c r="AW160" i="3" s="1"/>
  <c r="AW161" i="3" s="1"/>
  <c r="AW162" i="3" s="1"/>
  <c r="AW163" i="3" s="1"/>
  <c r="AW164" i="3" s="1"/>
  <c r="AW165" i="3" s="1"/>
  <c r="AW166" i="3" s="1"/>
  <c r="AW167" i="3" s="1"/>
  <c r="AW168" i="3" s="1"/>
  <c r="AW169" i="3" s="1"/>
  <c r="AW170" i="3" s="1"/>
  <c r="AW171" i="3" s="1"/>
  <c r="AW172" i="3" s="1"/>
  <c r="AW173" i="3" s="1"/>
  <c r="AW174" i="3" s="1"/>
  <c r="AW175" i="3" s="1"/>
  <c r="AW176" i="3" s="1"/>
  <c r="AW177" i="3" s="1"/>
  <c r="AW178" i="3" s="1"/>
  <c r="AW179" i="3" s="1"/>
  <c r="AW180" i="3" s="1"/>
  <c r="AW181" i="3" s="1"/>
  <c r="AW182" i="3" s="1"/>
  <c r="AW183" i="3" s="1"/>
  <c r="AW184" i="3" s="1"/>
  <c r="AW185" i="3" s="1"/>
  <c r="AW186" i="3" s="1"/>
  <c r="AW187" i="3" s="1"/>
  <c r="AW188" i="3" s="1"/>
  <c r="AW189" i="3" s="1"/>
  <c r="AW190" i="3" s="1"/>
  <c r="AW191" i="3" s="1"/>
  <c r="AW192" i="3" s="1"/>
  <c r="AW193" i="3" s="1"/>
  <c r="N53" i="32"/>
  <c r="J151" i="3"/>
  <c r="R151" i="3"/>
  <c r="L151" i="3"/>
  <c r="AA151" i="3"/>
  <c r="G151" i="3"/>
  <c r="AF151" i="3"/>
  <c r="Q151" i="3"/>
  <c r="AB151" i="3"/>
  <c r="N151" i="3"/>
  <c r="H151" i="3"/>
  <c r="E151" i="3"/>
  <c r="K151" i="3"/>
  <c r="AC151" i="3"/>
  <c r="P151" i="3"/>
  <c r="O151" i="3"/>
  <c r="M151" i="3"/>
  <c r="AD151" i="3"/>
  <c r="D151" i="3"/>
  <c r="F151" i="3"/>
  <c r="I151" i="3"/>
  <c r="AE151" i="3"/>
  <c r="N51" i="2"/>
  <c r="O51" i="2"/>
  <c r="R204" i="3"/>
  <c r="J204" i="3"/>
  <c r="I204" i="3"/>
  <c r="AB204" i="3"/>
  <c r="AE204" i="3"/>
  <c r="K204" i="3"/>
  <c r="N204" i="3"/>
  <c r="AA204" i="3"/>
  <c r="Q204" i="3"/>
  <c r="D204" i="3"/>
  <c r="H204" i="3"/>
  <c r="AD204" i="3"/>
  <c r="O204" i="3"/>
  <c r="M204" i="3"/>
  <c r="G204" i="3"/>
  <c r="F204" i="3"/>
  <c r="P204" i="3"/>
  <c r="E204" i="3"/>
  <c r="AF204" i="3"/>
  <c r="AC204" i="3"/>
  <c r="L204" i="3"/>
  <c r="R203" i="3"/>
  <c r="J203" i="3"/>
  <c r="G203" i="3"/>
  <c r="K203" i="3"/>
  <c r="F203" i="3"/>
  <c r="D203" i="3"/>
  <c r="H203" i="3"/>
  <c r="O203" i="3"/>
  <c r="P203" i="3"/>
  <c r="AE203" i="3"/>
  <c r="P43" i="2" s="1"/>
  <c r="L203" i="3"/>
  <c r="AA203" i="3"/>
  <c r="P39" i="2" s="1"/>
  <c r="I203" i="3"/>
  <c r="AD203" i="3"/>
  <c r="P42" i="2" s="1"/>
  <c r="Q203" i="3"/>
  <c r="AB203" i="3"/>
  <c r="P40" i="2" s="1"/>
  <c r="E203" i="3"/>
  <c r="N203" i="3"/>
  <c r="M203" i="3"/>
  <c r="AC203" i="3"/>
  <c r="P41" i="2" s="1"/>
  <c r="AF203" i="3"/>
  <c r="P44" i="2" s="1"/>
  <c r="R202" i="3"/>
  <c r="J202" i="3"/>
  <c r="N202" i="3"/>
  <c r="P202" i="3"/>
  <c r="M202" i="3"/>
  <c r="AD202" i="3"/>
  <c r="O42" i="2" s="1"/>
  <c r="F202" i="3"/>
  <c r="H202" i="3"/>
  <c r="L202" i="3"/>
  <c r="E202" i="3"/>
  <c r="O202" i="3"/>
  <c r="AE202" i="3"/>
  <c r="O43" i="2" s="1"/>
  <c r="G202" i="3"/>
  <c r="AB202" i="3"/>
  <c r="O40" i="2" s="1"/>
  <c r="AF202" i="3"/>
  <c r="O44" i="2" s="1"/>
  <c r="Q202" i="3"/>
  <c r="K202" i="3"/>
  <c r="AC202" i="3"/>
  <c r="O41" i="2" s="1"/>
  <c r="I202" i="3"/>
  <c r="AA202" i="3"/>
  <c r="O39" i="2" s="1"/>
  <c r="D202" i="3"/>
  <c r="J201" i="3"/>
  <c r="R201" i="3"/>
  <c r="M201" i="3"/>
  <c r="F201" i="3"/>
  <c r="H201" i="3"/>
  <c r="AE201" i="3"/>
  <c r="N43" i="2" s="1"/>
  <c r="Q201" i="3"/>
  <c r="O201" i="3"/>
  <c r="AB201" i="3"/>
  <c r="N40" i="2" s="1"/>
  <c r="D201" i="3"/>
  <c r="P201" i="3"/>
  <c r="I201" i="3"/>
  <c r="G201" i="3"/>
  <c r="AC201" i="3"/>
  <c r="N41" i="2" s="1"/>
  <c r="AA201" i="3"/>
  <c r="N39" i="2" s="1"/>
  <c r="K201" i="3"/>
  <c r="L201" i="3"/>
  <c r="AD201" i="3"/>
  <c r="N42" i="2" s="1"/>
  <c r="E201" i="3"/>
  <c r="AF201" i="3"/>
  <c r="N44" i="2" s="1"/>
  <c r="N201" i="3"/>
  <c r="U21" i="11"/>
  <c r="U6" i="11"/>
  <c r="R200" i="3"/>
  <c r="J200" i="3"/>
  <c r="AE200" i="3"/>
  <c r="M43" i="2" s="1"/>
  <c r="O200" i="3"/>
  <c r="D200" i="3"/>
  <c r="P200" i="3"/>
  <c r="N200" i="3"/>
  <c r="F200" i="3"/>
  <c r="AC200" i="3"/>
  <c r="M41" i="2" s="1"/>
  <c r="K200" i="3"/>
  <c r="E200" i="3"/>
  <c r="M200" i="3"/>
  <c r="G200" i="3"/>
  <c r="L200" i="3"/>
  <c r="AB200" i="3"/>
  <c r="M40" i="2" s="1"/>
  <c r="AD200" i="3"/>
  <c r="M42" i="2" s="1"/>
  <c r="AA200" i="3"/>
  <c r="M39" i="2" s="1"/>
  <c r="I200" i="3"/>
  <c r="AF200" i="3"/>
  <c r="M44" i="2" s="1"/>
  <c r="Y19" i="11"/>
  <c r="N19" i="11"/>
  <c r="F19" i="11"/>
  <c r="K31" i="11"/>
  <c r="F31" i="11"/>
  <c r="AC26" i="11"/>
  <c r="U26" i="11"/>
  <c r="N26" i="11"/>
  <c r="K26" i="11"/>
  <c r="AC23" i="11"/>
  <c r="X23" i="11"/>
  <c r="U23" i="11"/>
  <c r="G23" i="11"/>
  <c r="AB19" i="11"/>
  <c r="K23" i="11"/>
  <c r="I23" i="11"/>
  <c r="S23" i="11"/>
  <c r="S19" i="11"/>
  <c r="S33" i="11"/>
  <c r="T3" i="10"/>
  <c r="Q26" i="11"/>
  <c r="O26" i="11"/>
  <c r="Q19" i="11"/>
  <c r="I1" i="10"/>
  <c r="I19" i="11"/>
  <c r="Q33" i="11"/>
  <c r="M19" i="11"/>
  <c r="O23" i="11"/>
  <c r="O19" i="11"/>
  <c r="O33" i="11"/>
  <c r="Q23" i="11"/>
  <c r="M23" i="11"/>
  <c r="W31" i="11"/>
  <c r="AE26" i="11"/>
  <c r="M26" i="11"/>
  <c r="W23" i="11"/>
  <c r="AA19" i="11"/>
  <c r="V31" i="11"/>
  <c r="AD26" i="11"/>
  <c r="L26" i="11"/>
  <c r="V23" i="11"/>
  <c r="Z19" i="11"/>
  <c r="U31" i="11"/>
  <c r="T31" i="11"/>
  <c r="AB26" i="11"/>
  <c r="J26" i="11"/>
  <c r="T23" i="11"/>
  <c r="X19" i="11"/>
  <c r="S31" i="11"/>
  <c r="AA26" i="11"/>
  <c r="I26" i="11"/>
  <c r="R23" i="11"/>
  <c r="W19" i="11"/>
  <c r="R33" i="11"/>
  <c r="R31" i="11"/>
  <c r="Z26" i="11"/>
  <c r="H26" i="11"/>
  <c r="P23" i="11"/>
  <c r="V19" i="11"/>
  <c r="P33" i="11"/>
  <c r="Q31" i="11"/>
  <c r="Y26" i="11"/>
  <c r="G26" i="11"/>
  <c r="N23" i="11"/>
  <c r="U19" i="11"/>
  <c r="N33" i="11"/>
  <c r="P31" i="11"/>
  <c r="X26" i="11"/>
  <c r="F26" i="11"/>
  <c r="L23" i="11"/>
  <c r="T19" i="11"/>
  <c r="AE31" i="11"/>
  <c r="M31" i="11"/>
  <c r="W26" i="11"/>
  <c r="AE23" i="11"/>
  <c r="J23" i="11"/>
  <c r="R19" i="11"/>
  <c r="AD31" i="11"/>
  <c r="L31" i="11"/>
  <c r="V26" i="11"/>
  <c r="AD23" i="11"/>
  <c r="H23" i="11"/>
  <c r="P19" i="11"/>
  <c r="AC31" i="11"/>
  <c r="AB31" i="11"/>
  <c r="J31" i="11"/>
  <c r="T26" i="11"/>
  <c r="AB23" i="11"/>
  <c r="F23" i="11"/>
  <c r="L19" i="11"/>
  <c r="AA31" i="11"/>
  <c r="I31" i="11"/>
  <c r="S26" i="11"/>
  <c r="AA23" i="11"/>
  <c r="AE19" i="11"/>
  <c r="J19" i="11"/>
  <c r="Z31" i="11"/>
  <c r="H31" i="11"/>
  <c r="R26" i="11"/>
  <c r="Z23" i="11"/>
  <c r="AD19" i="11"/>
  <c r="H19" i="11"/>
  <c r="Y31" i="11"/>
  <c r="G31" i="11"/>
  <c r="P26" i="11"/>
  <c r="Y23" i="11"/>
  <c r="AC19" i="11"/>
  <c r="G19" i="11"/>
  <c r="X31" i="11"/>
  <c r="R199" i="3"/>
  <c r="J199" i="3"/>
  <c r="L199" i="3"/>
  <c r="G199" i="3"/>
  <c r="E199" i="3"/>
  <c r="F199" i="3"/>
  <c r="O199" i="3"/>
  <c r="Q199" i="3"/>
  <c r="P199" i="3"/>
  <c r="AC199" i="3"/>
  <c r="AB199" i="3"/>
  <c r="D199" i="3"/>
  <c r="M199" i="3"/>
  <c r="AE199" i="3"/>
  <c r="H199" i="3"/>
  <c r="I199" i="3"/>
  <c r="AD199" i="3"/>
  <c r="K199" i="3"/>
  <c r="N199" i="3"/>
  <c r="AA199" i="3"/>
  <c r="AF199" i="3"/>
  <c r="R198" i="3"/>
  <c r="J198" i="3"/>
  <c r="M198" i="3"/>
  <c r="I198" i="3"/>
  <c r="P198" i="3"/>
  <c r="AE198" i="3"/>
  <c r="O198" i="3"/>
  <c r="AC198" i="3"/>
  <c r="N198" i="3"/>
  <c r="AF198" i="3"/>
  <c r="AB198" i="3"/>
  <c r="AA198" i="3"/>
  <c r="D198" i="3"/>
  <c r="E198" i="3"/>
  <c r="H198" i="3"/>
  <c r="L198" i="3"/>
  <c r="AD198" i="3"/>
  <c r="G198" i="3"/>
  <c r="Q198" i="3"/>
  <c r="K198" i="3"/>
  <c r="F198" i="3"/>
  <c r="R197" i="3"/>
  <c r="J197" i="3"/>
  <c r="F197" i="3"/>
  <c r="AC197" i="3"/>
  <c r="E197" i="3"/>
  <c r="O197" i="3"/>
  <c r="L197" i="3"/>
  <c r="G197" i="3"/>
  <c r="AF197" i="3"/>
  <c r="AA197" i="3"/>
  <c r="H197" i="3"/>
  <c r="D197" i="3"/>
  <c r="AB197" i="3"/>
  <c r="AE197" i="3"/>
  <c r="K197" i="3"/>
  <c r="P197" i="3"/>
  <c r="N197" i="3"/>
  <c r="Q197" i="3"/>
  <c r="AD197" i="3"/>
  <c r="I197" i="3"/>
  <c r="M197" i="3"/>
  <c r="R196" i="3"/>
  <c r="Q196" i="3"/>
  <c r="G196" i="3"/>
  <c r="N196" i="3"/>
  <c r="O196" i="3"/>
  <c r="AE196" i="3"/>
  <c r="I196" i="3"/>
  <c r="K196" i="3"/>
  <c r="J130" i="3"/>
  <c r="R130" i="3"/>
  <c r="R181" i="3"/>
  <c r="J181" i="3"/>
  <c r="R195" i="3"/>
  <c r="J195" i="3"/>
  <c r="AA39" i="3"/>
  <c r="J39" i="3"/>
  <c r="R39" i="3"/>
  <c r="R192" i="3"/>
  <c r="J192" i="3"/>
  <c r="E63" i="2" s="1"/>
  <c r="R132" i="3"/>
  <c r="J132" i="3"/>
  <c r="R190" i="3"/>
  <c r="J190" i="3"/>
  <c r="R131" i="3"/>
  <c r="J131" i="3"/>
  <c r="R127" i="3"/>
  <c r="J127" i="3"/>
  <c r="R180" i="3"/>
  <c r="J180" i="3"/>
  <c r="J72" i="3"/>
  <c r="R72" i="3"/>
  <c r="J188" i="3"/>
  <c r="R188" i="3"/>
  <c r="F74" i="3"/>
  <c r="J74" i="3"/>
  <c r="R74" i="3"/>
  <c r="J186" i="3"/>
  <c r="R186" i="3"/>
  <c r="R179" i="3"/>
  <c r="J179" i="3"/>
  <c r="R133" i="3"/>
  <c r="J133" i="3"/>
  <c r="J119" i="3"/>
  <c r="R119" i="3"/>
  <c r="J187" i="3"/>
  <c r="R187" i="3"/>
  <c r="J178" i="3"/>
  <c r="R178" i="3"/>
  <c r="J129" i="3"/>
  <c r="R129" i="3"/>
  <c r="J194" i="3"/>
  <c r="G63" i="2" s="1"/>
  <c r="R194" i="3"/>
  <c r="J184" i="3"/>
  <c r="R184" i="3"/>
  <c r="J189" i="3"/>
  <c r="R189" i="3"/>
  <c r="R191" i="3"/>
  <c r="J191" i="3"/>
  <c r="F51" i="32"/>
  <c r="F52" i="32"/>
  <c r="F30" i="2"/>
  <c r="I30" i="2"/>
  <c r="J30" i="2"/>
  <c r="K30" i="2"/>
  <c r="Q30" i="2"/>
  <c r="T30" i="2"/>
  <c r="O30" i="2"/>
  <c r="U30" i="2"/>
  <c r="P30" i="2"/>
  <c r="M30" i="2"/>
  <c r="AA30" i="2"/>
  <c r="L31" i="32"/>
  <c r="K195" i="3"/>
  <c r="G195" i="3"/>
  <c r="E195" i="3"/>
  <c r="O195" i="3"/>
  <c r="N195" i="3"/>
  <c r="H195" i="3"/>
  <c r="AD195" i="3"/>
  <c r="Q195" i="3"/>
  <c r="AE195" i="3"/>
  <c r="F195" i="3"/>
  <c r="AA195" i="3"/>
  <c r="D195" i="3"/>
  <c r="P195" i="3"/>
  <c r="AB195" i="3"/>
  <c r="AC195" i="3"/>
  <c r="M195" i="3"/>
  <c r="AF195" i="3"/>
  <c r="H48" i="2" s="1"/>
  <c r="L195" i="3"/>
  <c r="I195" i="3"/>
  <c r="G50" i="32"/>
  <c r="M194" i="3"/>
  <c r="K194" i="3"/>
  <c r="AB194" i="3"/>
  <c r="AD194" i="3"/>
  <c r="E194" i="3"/>
  <c r="F194" i="3"/>
  <c r="Q194" i="3"/>
  <c r="N194" i="3"/>
  <c r="O194" i="3"/>
  <c r="AF194" i="3"/>
  <c r="G48" i="2" s="1"/>
  <c r="AE194" i="3"/>
  <c r="L194" i="3"/>
  <c r="G66" i="2" s="1"/>
  <c r="I194" i="3"/>
  <c r="G194" i="3"/>
  <c r="P194" i="3"/>
  <c r="D194" i="3"/>
  <c r="G54" i="2" s="1"/>
  <c r="H194" i="3"/>
  <c r="AC194" i="3"/>
  <c r="AA194" i="3"/>
  <c r="Q192" i="3"/>
  <c r="I192" i="3"/>
  <c r="AB192" i="3"/>
  <c r="AA192" i="3"/>
  <c r="AD192" i="3"/>
  <c r="M192" i="3"/>
  <c r="AE192" i="3"/>
  <c r="AC192" i="3"/>
  <c r="E192" i="3"/>
  <c r="F192" i="3"/>
  <c r="L192" i="3"/>
  <c r="E66" i="2" s="1"/>
  <c r="P192" i="3"/>
  <c r="D192" i="3"/>
  <c r="H192" i="3"/>
  <c r="K192" i="3"/>
  <c r="O192" i="3"/>
  <c r="G192" i="3"/>
  <c r="N192" i="3"/>
  <c r="AF192" i="3"/>
  <c r="E48" i="2" s="1"/>
  <c r="AD191" i="3"/>
  <c r="AI42" i="2" s="1"/>
  <c r="F191" i="3"/>
  <c r="AI11" i="2" s="1"/>
  <c r="AC191" i="3"/>
  <c r="AI41" i="2" s="1"/>
  <c r="AB191" i="3"/>
  <c r="AI40" i="2" s="1"/>
  <c r="P191" i="3"/>
  <c r="AI23" i="2" s="1"/>
  <c r="K191" i="3"/>
  <c r="AI18" i="2" s="1"/>
  <c r="AA191" i="3"/>
  <c r="AI39" i="2" s="1"/>
  <c r="E191" i="3"/>
  <c r="AI10" i="2" s="1"/>
  <c r="D191" i="3"/>
  <c r="L191" i="3"/>
  <c r="AI19" i="2" s="1"/>
  <c r="Q191" i="3"/>
  <c r="AI24" i="2" s="1"/>
  <c r="O191" i="3"/>
  <c r="AF191" i="3"/>
  <c r="AI44" i="2" s="1"/>
  <c r="I191" i="3"/>
  <c r="G191" i="3"/>
  <c r="AI12" i="2" s="1"/>
  <c r="AE191" i="3"/>
  <c r="AI43" i="2" s="1"/>
  <c r="N191" i="3"/>
  <c r="M191" i="3"/>
  <c r="H191" i="3"/>
  <c r="K190" i="3"/>
  <c r="AE190" i="3"/>
  <c r="F190" i="3"/>
  <c r="O190" i="3"/>
  <c r="P190" i="3"/>
  <c r="N190" i="3"/>
  <c r="AC190" i="3"/>
  <c r="E190" i="3"/>
  <c r="G190" i="3"/>
  <c r="AA190" i="3"/>
  <c r="I190" i="3"/>
  <c r="AF190" i="3"/>
  <c r="L190" i="3"/>
  <c r="AD190" i="3"/>
  <c r="Q190" i="3"/>
  <c r="AB190" i="3"/>
  <c r="M190" i="3"/>
  <c r="D190" i="3"/>
  <c r="H190" i="3"/>
  <c r="H189" i="3"/>
  <c r="M189" i="3"/>
  <c r="E189" i="3"/>
  <c r="P189" i="3"/>
  <c r="AF189" i="3"/>
  <c r="AB189" i="3"/>
  <c r="F189" i="3"/>
  <c r="D189" i="3"/>
  <c r="L189" i="3"/>
  <c r="K189" i="3"/>
  <c r="Q189" i="3"/>
  <c r="AA189" i="3"/>
  <c r="AD189" i="3"/>
  <c r="AC189" i="3"/>
  <c r="G189" i="3"/>
  <c r="N189" i="3"/>
  <c r="AE189" i="3"/>
  <c r="I189" i="3"/>
  <c r="O189" i="3"/>
  <c r="M50" i="32"/>
  <c r="L50" i="32"/>
  <c r="AB188" i="3"/>
  <c r="I188" i="3"/>
  <c r="AA188" i="3"/>
  <c r="AF188" i="3"/>
  <c r="O188" i="3"/>
  <c r="E188" i="3"/>
  <c r="F188" i="3"/>
  <c r="H188" i="3"/>
  <c r="AC188" i="3"/>
  <c r="N188" i="3"/>
  <c r="G188" i="3"/>
  <c r="AD188" i="3"/>
  <c r="P188" i="3"/>
  <c r="K188" i="3"/>
  <c r="D188" i="3"/>
  <c r="L188" i="3"/>
  <c r="AF19" i="2" s="1"/>
  <c r="Q188" i="3"/>
  <c r="M188" i="3"/>
  <c r="AE188" i="3"/>
  <c r="S17" i="11"/>
  <c r="AE48" i="2"/>
  <c r="N50" i="32"/>
  <c r="P187" i="3"/>
  <c r="AC187" i="3"/>
  <c r="O187" i="3"/>
  <c r="I187" i="3"/>
  <c r="E187" i="3"/>
  <c r="N187" i="3"/>
  <c r="H187" i="3"/>
  <c r="AE187" i="3"/>
  <c r="L187" i="3"/>
  <c r="AB187" i="3"/>
  <c r="Q187" i="3"/>
  <c r="K187" i="3"/>
  <c r="D187" i="3"/>
  <c r="F187" i="3"/>
  <c r="AF187" i="3"/>
  <c r="G187" i="3"/>
  <c r="AD187" i="3"/>
  <c r="AA187" i="3"/>
  <c r="M187" i="3"/>
  <c r="K186" i="3"/>
  <c r="D186" i="3"/>
  <c r="G186" i="3"/>
  <c r="F186" i="3"/>
  <c r="M186" i="3"/>
  <c r="P186" i="3"/>
  <c r="AA186" i="3"/>
  <c r="I186" i="3"/>
  <c r="H186" i="3"/>
  <c r="AC186" i="3"/>
  <c r="AB186" i="3"/>
  <c r="AD186" i="3"/>
  <c r="O186" i="3"/>
  <c r="L186" i="3"/>
  <c r="AE186" i="3"/>
  <c r="Q186" i="3"/>
  <c r="AF186" i="3"/>
  <c r="E186" i="3"/>
  <c r="N186" i="3"/>
  <c r="P40" i="3"/>
  <c r="S40" i="3" s="1"/>
  <c r="P57" i="3"/>
  <c r="S57" i="3" s="1"/>
  <c r="P42" i="3"/>
  <c r="S42" i="3" s="1"/>
  <c r="AC39" i="3"/>
  <c r="P59" i="3"/>
  <c r="S59" i="3" s="1"/>
  <c r="P62" i="3"/>
  <c r="S62" i="3" s="1"/>
  <c r="N39" i="3"/>
  <c r="M39" i="3"/>
  <c r="P55" i="3"/>
  <c r="S55" i="3" s="1"/>
  <c r="H39" i="3"/>
  <c r="O39" i="3"/>
  <c r="P69" i="3"/>
  <c r="S69" i="3" s="1"/>
  <c r="AB39" i="3"/>
  <c r="P41" i="3"/>
  <c r="S41" i="3" s="1"/>
  <c r="P71" i="3"/>
  <c r="S71" i="3" s="1"/>
  <c r="P70" i="3"/>
  <c r="S70" i="3" s="1"/>
  <c r="AE39" i="3"/>
  <c r="P64" i="3"/>
  <c r="S64" i="3" s="1"/>
  <c r="AF39" i="3"/>
  <c r="P63" i="3"/>
  <c r="S63" i="3" s="1"/>
  <c r="P50" i="3"/>
  <c r="S50" i="3" s="1"/>
  <c r="P49" i="3"/>
  <c r="S49" i="3" s="1"/>
  <c r="P52" i="3"/>
  <c r="S52" i="3" s="1"/>
  <c r="AD39" i="3"/>
  <c r="P46" i="3"/>
  <c r="S46" i="3" s="1"/>
  <c r="Q39" i="3"/>
  <c r="P68" i="3"/>
  <c r="S68" i="3" s="1"/>
  <c r="F39" i="3"/>
  <c r="K39" i="3"/>
  <c r="P54" i="3"/>
  <c r="S54" i="3" s="1"/>
  <c r="P61" i="3"/>
  <c r="S61" i="3" s="1"/>
  <c r="P45" i="3"/>
  <c r="S45" i="3" s="1"/>
  <c r="P47" i="3"/>
  <c r="S47" i="3" s="1"/>
  <c r="E39" i="3"/>
  <c r="P56" i="3"/>
  <c r="S56" i="3" s="1"/>
  <c r="P58" i="3"/>
  <c r="S58" i="3" s="1"/>
  <c r="D39" i="3"/>
  <c r="P67" i="3"/>
  <c r="S67" i="3" s="1"/>
  <c r="I39" i="3"/>
  <c r="P43" i="3"/>
  <c r="S43" i="3" s="1"/>
  <c r="P66" i="3"/>
  <c r="S66" i="3" s="1"/>
  <c r="P53" i="3"/>
  <c r="S53" i="3" s="1"/>
  <c r="P60" i="3"/>
  <c r="S60" i="3" s="1"/>
  <c r="P39" i="3"/>
  <c r="P65" i="3"/>
  <c r="S65" i="3" s="1"/>
  <c r="L39" i="3"/>
  <c r="P48" i="3"/>
  <c r="S48" i="3" s="1"/>
  <c r="P44" i="3"/>
  <c r="S44" i="3" s="1"/>
  <c r="P51" i="3"/>
  <c r="S51" i="3" s="1"/>
  <c r="G39" i="3"/>
  <c r="S6" i="11"/>
  <c r="AA185" i="3"/>
  <c r="AF185" i="3"/>
  <c r="F185" i="3"/>
  <c r="D185" i="3"/>
  <c r="O185" i="3"/>
  <c r="N185" i="3"/>
  <c r="AC185" i="3"/>
  <c r="K185" i="3"/>
  <c r="H185" i="3"/>
  <c r="AE185" i="3"/>
  <c r="AD185" i="3"/>
  <c r="E185" i="3"/>
  <c r="L185" i="3"/>
  <c r="Q185" i="3"/>
  <c r="P185" i="3"/>
  <c r="M185" i="3"/>
  <c r="I185" i="3"/>
  <c r="AB185" i="3"/>
  <c r="G185" i="3"/>
  <c r="M40" i="16"/>
  <c r="M37" i="16"/>
  <c r="H184" i="3"/>
  <c r="I184" i="3"/>
  <c r="AA184" i="3"/>
  <c r="Q184" i="3"/>
  <c r="P184" i="3"/>
  <c r="AD184" i="3"/>
  <c r="AE184" i="3"/>
  <c r="K184" i="3"/>
  <c r="AF184" i="3"/>
  <c r="E184" i="3"/>
  <c r="F184" i="3"/>
  <c r="L184" i="3"/>
  <c r="AB184" i="3"/>
  <c r="N184" i="3"/>
  <c r="O184" i="3"/>
  <c r="AC184" i="3"/>
  <c r="D184" i="3"/>
  <c r="G184" i="3"/>
  <c r="M184" i="3"/>
  <c r="AE175" i="3"/>
  <c r="AF175" i="3"/>
  <c r="AD175" i="3"/>
  <c r="L175" i="3"/>
  <c r="I175" i="3"/>
  <c r="E175" i="3"/>
  <c r="O175" i="3"/>
  <c r="AC175" i="3"/>
  <c r="Q175" i="3"/>
  <c r="AB175" i="3"/>
  <c r="H175" i="3"/>
  <c r="P175" i="3"/>
  <c r="K175" i="3"/>
  <c r="D175" i="3"/>
  <c r="M175" i="3"/>
  <c r="G175" i="3"/>
  <c r="N175" i="3"/>
  <c r="AA175" i="3"/>
  <c r="F175" i="3"/>
  <c r="L74" i="3"/>
  <c r="K74" i="3"/>
  <c r="P79" i="3"/>
  <c r="S79" i="3" s="1"/>
  <c r="I74" i="3"/>
  <c r="AC74" i="3"/>
  <c r="AF74" i="3"/>
  <c r="Q74" i="3"/>
  <c r="M74" i="3"/>
  <c r="G74" i="3"/>
  <c r="D74" i="3"/>
  <c r="AA74" i="3"/>
  <c r="H74" i="3"/>
  <c r="AE74" i="3"/>
  <c r="E74" i="3"/>
  <c r="N74" i="3"/>
  <c r="AB74" i="3"/>
  <c r="O74" i="3"/>
  <c r="AD74" i="3"/>
  <c r="P97" i="3"/>
  <c r="S97" i="3" s="1"/>
  <c r="P125" i="3"/>
  <c r="S125" i="3" s="1"/>
  <c r="P129" i="3"/>
  <c r="P83" i="3"/>
  <c r="S83" i="3" s="1"/>
  <c r="P116" i="3"/>
  <c r="S116" i="3" s="1"/>
  <c r="P85" i="3"/>
  <c r="S85" i="3" s="1"/>
  <c r="P119" i="3"/>
  <c r="P86" i="3"/>
  <c r="S86" i="3" s="1"/>
  <c r="P87" i="3"/>
  <c r="S87" i="3" s="1"/>
  <c r="P78" i="3"/>
  <c r="S78" i="3" s="1"/>
  <c r="P84" i="3"/>
  <c r="S84" i="3" s="1"/>
  <c r="P81" i="3"/>
  <c r="S81" i="3" s="1"/>
  <c r="P77" i="3"/>
  <c r="S77" i="3" s="1"/>
  <c r="L180" i="3"/>
  <c r="G180" i="3"/>
  <c r="AA180" i="3"/>
  <c r="F180" i="3"/>
  <c r="AD180" i="3"/>
  <c r="H180" i="3"/>
  <c r="I180" i="3"/>
  <c r="AE180" i="3"/>
  <c r="AC180" i="3"/>
  <c r="N180" i="3"/>
  <c r="K180" i="3"/>
  <c r="M180" i="3"/>
  <c r="AB180" i="3"/>
  <c r="D180" i="3"/>
  <c r="O180" i="3"/>
  <c r="P180" i="3"/>
  <c r="AF180" i="3"/>
  <c r="E180" i="3"/>
  <c r="Q180" i="3"/>
  <c r="P117" i="3"/>
  <c r="S117" i="3" s="1"/>
  <c r="P118" i="3"/>
  <c r="S118" i="3" s="1"/>
  <c r="P73" i="3"/>
  <c r="S73" i="3" s="1"/>
  <c r="I132" i="3"/>
  <c r="D132" i="3"/>
  <c r="E132" i="3"/>
  <c r="K132" i="3"/>
  <c r="M132" i="3"/>
  <c r="F132" i="3"/>
  <c r="O132" i="3"/>
  <c r="AD132" i="3"/>
  <c r="H132" i="3"/>
  <c r="AC132" i="3"/>
  <c r="P132" i="3"/>
  <c r="L132" i="3"/>
  <c r="N132" i="3"/>
  <c r="Q132" i="3"/>
  <c r="G132" i="3"/>
  <c r="AB132" i="3"/>
  <c r="AA132" i="3"/>
  <c r="AE132" i="3"/>
  <c r="AF132" i="3"/>
  <c r="P76" i="3"/>
  <c r="S76" i="3" s="1"/>
  <c r="P101" i="3"/>
  <c r="S101" i="3" s="1"/>
  <c r="P106" i="3"/>
  <c r="S106" i="3" s="1"/>
  <c r="P92" i="3"/>
  <c r="S92" i="3" s="1"/>
  <c r="P88" i="3"/>
  <c r="S88" i="3" s="1"/>
  <c r="P127" i="3"/>
  <c r="P111" i="3"/>
  <c r="S111" i="3" s="1"/>
  <c r="P108" i="3"/>
  <c r="S108" i="3" s="1"/>
  <c r="P99" i="3"/>
  <c r="S99" i="3" s="1"/>
  <c r="P100" i="3"/>
  <c r="S100" i="3" s="1"/>
  <c r="D127" i="3"/>
  <c r="M127" i="3"/>
  <c r="N127" i="3"/>
  <c r="AC127" i="3"/>
  <c r="AF127" i="3"/>
  <c r="H127" i="3"/>
  <c r="F127" i="3"/>
  <c r="I127" i="3"/>
  <c r="AD127" i="3"/>
  <c r="Q127" i="3"/>
  <c r="AE127" i="3"/>
  <c r="AB127" i="3"/>
  <c r="L127" i="3"/>
  <c r="O127" i="3"/>
  <c r="G127" i="3"/>
  <c r="AA127" i="3"/>
  <c r="E127" i="3"/>
  <c r="K127" i="3"/>
  <c r="P130" i="3"/>
  <c r="N131" i="3"/>
  <c r="G131" i="3"/>
  <c r="AA131" i="3"/>
  <c r="E131" i="3"/>
  <c r="AE131" i="3"/>
  <c r="I131" i="3"/>
  <c r="L131" i="3"/>
  <c r="F131" i="3"/>
  <c r="K131" i="3"/>
  <c r="M131" i="3"/>
  <c r="Q131" i="3"/>
  <c r="D131" i="3"/>
  <c r="AD131" i="3"/>
  <c r="AB131" i="3"/>
  <c r="AF131" i="3"/>
  <c r="O131" i="3"/>
  <c r="P131" i="3"/>
  <c r="H131" i="3"/>
  <c r="AC131" i="3"/>
  <c r="P91" i="3"/>
  <c r="S91" i="3" s="1"/>
  <c r="P112" i="3"/>
  <c r="S112" i="3" s="1"/>
  <c r="P110" i="3"/>
  <c r="S110" i="3" s="1"/>
  <c r="P126" i="3"/>
  <c r="S126" i="3" s="1"/>
  <c r="E179" i="3"/>
  <c r="K179" i="3"/>
  <c r="N179" i="3"/>
  <c r="P179" i="3"/>
  <c r="O179" i="3"/>
  <c r="AA179" i="3"/>
  <c r="D179" i="3"/>
  <c r="M179" i="3"/>
  <c r="AC179" i="3"/>
  <c r="H179" i="3"/>
  <c r="AD179" i="3"/>
  <c r="L179" i="3"/>
  <c r="F179" i="3"/>
  <c r="AF179" i="3"/>
  <c r="AE179" i="3"/>
  <c r="I179" i="3"/>
  <c r="Q179" i="3"/>
  <c r="G179" i="3"/>
  <c r="AB179" i="3"/>
  <c r="P120" i="3"/>
  <c r="S120" i="3" s="1"/>
  <c r="P74" i="3"/>
  <c r="P103" i="3"/>
  <c r="S103" i="3" s="1"/>
  <c r="P93" i="3"/>
  <c r="S93" i="3" s="1"/>
  <c r="P123" i="3"/>
  <c r="S123" i="3" s="1"/>
  <c r="P102" i="3"/>
  <c r="S102" i="3" s="1"/>
  <c r="P124" i="3"/>
  <c r="S124" i="3" s="1"/>
  <c r="P98" i="3"/>
  <c r="S98" i="3" s="1"/>
  <c r="M129" i="3"/>
  <c r="D129" i="3"/>
  <c r="AE129" i="3"/>
  <c r="AB129" i="3"/>
  <c r="AC129" i="3"/>
  <c r="G129" i="3"/>
  <c r="F129" i="3"/>
  <c r="L129" i="3"/>
  <c r="H129" i="3"/>
  <c r="I129" i="3"/>
  <c r="Q129" i="3"/>
  <c r="AF129" i="3"/>
  <c r="N129" i="3"/>
  <c r="AD129" i="3"/>
  <c r="K129" i="3"/>
  <c r="E129" i="3"/>
  <c r="AA129" i="3"/>
  <c r="O129" i="3"/>
  <c r="M72" i="3"/>
  <c r="AB72" i="3"/>
  <c r="G72" i="3"/>
  <c r="D72" i="3"/>
  <c r="L72" i="3"/>
  <c r="H72" i="3"/>
  <c r="Q72" i="3"/>
  <c r="AF72" i="3"/>
  <c r="AD72" i="3"/>
  <c r="AC72" i="3"/>
  <c r="K72" i="3"/>
  <c r="N72" i="3"/>
  <c r="AA72" i="3"/>
  <c r="I72" i="3"/>
  <c r="E72" i="3"/>
  <c r="O72" i="3"/>
  <c r="F72" i="3"/>
  <c r="AE72" i="3"/>
  <c r="I181" i="3"/>
  <c r="AF181" i="3"/>
  <c r="D181" i="3"/>
  <c r="G181" i="3"/>
  <c r="F181" i="3"/>
  <c r="M181" i="3"/>
  <c r="K181" i="3"/>
  <c r="P181" i="3"/>
  <c r="AA181" i="3"/>
  <c r="O181" i="3"/>
  <c r="AD181" i="3"/>
  <c r="L181" i="3"/>
  <c r="AB181" i="3"/>
  <c r="AC181" i="3"/>
  <c r="N181" i="3"/>
  <c r="Q181" i="3"/>
  <c r="H181" i="3"/>
  <c r="E181" i="3"/>
  <c r="AE181" i="3"/>
  <c r="P122" i="3"/>
  <c r="S122" i="3" s="1"/>
  <c r="P96" i="3"/>
  <c r="S96" i="3" s="1"/>
  <c r="AB178" i="3"/>
  <c r="K178" i="3"/>
  <c r="O178" i="3"/>
  <c r="AA178" i="3"/>
  <c r="E178" i="3"/>
  <c r="M178" i="3"/>
  <c r="G178" i="3"/>
  <c r="AD178" i="3"/>
  <c r="F178" i="3"/>
  <c r="AF178" i="3"/>
  <c r="N178" i="3"/>
  <c r="L178" i="3"/>
  <c r="D178" i="3"/>
  <c r="AE178" i="3"/>
  <c r="I178" i="3"/>
  <c r="AC178" i="3"/>
  <c r="Q178" i="3"/>
  <c r="P178" i="3"/>
  <c r="H178" i="3"/>
  <c r="M133" i="3"/>
  <c r="F133" i="3"/>
  <c r="AA133" i="3"/>
  <c r="G133" i="3"/>
  <c r="D133" i="3"/>
  <c r="AD133" i="3"/>
  <c r="O133" i="3"/>
  <c r="E133" i="3"/>
  <c r="P133" i="3"/>
  <c r="I133" i="3"/>
  <c r="AF133" i="3"/>
  <c r="L133" i="3"/>
  <c r="AB133" i="3"/>
  <c r="Q133" i="3"/>
  <c r="H133" i="3"/>
  <c r="AC133" i="3"/>
  <c r="N133" i="3"/>
  <c r="K133" i="3"/>
  <c r="AE133" i="3"/>
  <c r="AA130" i="3"/>
  <c r="G130" i="3"/>
  <c r="H130" i="3"/>
  <c r="AF130" i="3"/>
  <c r="D130" i="3"/>
  <c r="Q130" i="3"/>
  <c r="M130" i="3"/>
  <c r="N130" i="3"/>
  <c r="O130" i="3"/>
  <c r="K130" i="3"/>
  <c r="AD130" i="3"/>
  <c r="AB130" i="3"/>
  <c r="AC130" i="3"/>
  <c r="AE130" i="3"/>
  <c r="E130" i="3"/>
  <c r="L130" i="3"/>
  <c r="F130" i="3"/>
  <c r="I130" i="3"/>
  <c r="AD119" i="3"/>
  <c r="E119" i="3"/>
  <c r="AC119" i="3"/>
  <c r="F119" i="3"/>
  <c r="AB119" i="3"/>
  <c r="L119" i="3"/>
  <c r="H119" i="3"/>
  <c r="M119" i="3"/>
  <c r="AE119" i="3"/>
  <c r="N119" i="3"/>
  <c r="G119" i="3"/>
  <c r="I119" i="3"/>
  <c r="D119" i="3"/>
  <c r="O119" i="3"/>
  <c r="Q119" i="3"/>
  <c r="AF119" i="3"/>
  <c r="AA119" i="3"/>
  <c r="K119" i="3"/>
  <c r="P72" i="3"/>
  <c r="P107" i="3"/>
  <c r="S107" i="3" s="1"/>
  <c r="P89" i="3"/>
  <c r="S89" i="3" s="1"/>
  <c r="P80" i="3"/>
  <c r="S80" i="3" s="1"/>
  <c r="P115" i="3"/>
  <c r="S115" i="3" s="1"/>
  <c r="P82" i="3"/>
  <c r="S82" i="3" s="1"/>
  <c r="P95" i="3"/>
  <c r="S95" i="3" s="1"/>
  <c r="P94" i="3"/>
  <c r="S94" i="3" s="1"/>
  <c r="P128" i="3"/>
  <c r="S128" i="3" s="1"/>
  <c r="P113" i="3"/>
  <c r="S113" i="3" s="1"/>
  <c r="P105" i="3"/>
  <c r="S105" i="3" s="1"/>
  <c r="P109" i="3"/>
  <c r="S109" i="3" s="1"/>
  <c r="P90" i="3"/>
  <c r="S90" i="3" s="1"/>
  <c r="P75" i="3"/>
  <c r="S75" i="3" s="1"/>
  <c r="P114" i="3"/>
  <c r="S114" i="3" s="1"/>
  <c r="P104" i="3"/>
  <c r="S104" i="3" s="1"/>
  <c r="P121" i="3"/>
  <c r="S121" i="3" s="1"/>
  <c r="AF10" i="2" l="1"/>
  <c r="AG15" i="2"/>
  <c r="AG39" i="2"/>
  <c r="S250" i="3"/>
  <c r="AF15" i="2"/>
  <c r="S249" i="3"/>
  <c r="AE15" i="2"/>
  <c r="T248" i="3"/>
  <c r="S248" i="3"/>
  <c r="AE10" i="2"/>
  <c r="AZ161" i="3"/>
  <c r="AZ162" i="3" s="1"/>
  <c r="AZ163" i="3" s="1"/>
  <c r="AZ164" i="3" s="1"/>
  <c r="AZ165" i="3" s="1"/>
  <c r="AZ166" i="3" s="1"/>
  <c r="AZ167" i="3" s="1"/>
  <c r="AZ168" i="3" s="1"/>
  <c r="AZ169" i="3" s="1"/>
  <c r="AZ170" i="3" s="1"/>
  <c r="AZ171" i="3" s="1"/>
  <c r="AZ172" i="3" s="1"/>
  <c r="AZ173" i="3" s="1"/>
  <c r="AZ174" i="3" s="1"/>
  <c r="AZ175" i="3" s="1"/>
  <c r="AZ176" i="3" s="1"/>
  <c r="AZ177" i="3" s="1"/>
  <c r="AZ178" i="3" s="1"/>
  <c r="AZ179" i="3" s="1"/>
  <c r="AZ180" i="3" s="1"/>
  <c r="AZ181" i="3" s="1"/>
  <c r="AZ182" i="3" s="1"/>
  <c r="AZ183" i="3" s="1"/>
  <c r="AZ184" i="3" s="1"/>
  <c r="AZ185" i="3" s="1"/>
  <c r="AZ186" i="3" s="1"/>
  <c r="AZ187" i="3" s="1"/>
  <c r="AZ188" i="3" s="1"/>
  <c r="AZ189" i="3" s="1"/>
  <c r="AZ190" i="3" s="1"/>
  <c r="AZ191" i="3" s="1"/>
  <c r="AZ192" i="3" s="1"/>
  <c r="AZ193" i="3" s="1"/>
  <c r="AZ194" i="3" s="1"/>
  <c r="AZ195" i="3" s="1"/>
  <c r="AZ196" i="3" s="1"/>
  <c r="AZ197" i="3" s="1"/>
  <c r="AZ198" i="3" s="1"/>
  <c r="AZ199" i="3" s="1"/>
  <c r="AZ200" i="3" s="1"/>
  <c r="AZ201" i="3" s="1"/>
  <c r="AZ202" i="3" s="1"/>
  <c r="AZ203" i="3" s="1"/>
  <c r="AZ204" i="3" s="1"/>
  <c r="BA161" i="3"/>
  <c r="R42" i="2"/>
  <c r="R44" i="2"/>
  <c r="R43" i="2"/>
  <c r="R41" i="2"/>
  <c r="R39" i="2"/>
  <c r="R40" i="2"/>
  <c r="R15" i="2"/>
  <c r="S235" i="3"/>
  <c r="Q42" i="2"/>
  <c r="Q41" i="2"/>
  <c r="Q39" i="2"/>
  <c r="Q40" i="2"/>
  <c r="Q44" i="2"/>
  <c r="Q43" i="2"/>
  <c r="S234" i="3"/>
  <c r="S196" i="3"/>
  <c r="S213" i="3"/>
  <c r="S178" i="3"/>
  <c r="S186" i="3"/>
  <c r="S207" i="3"/>
  <c r="E68" i="2"/>
  <c r="S192" i="3"/>
  <c r="T216" i="3"/>
  <c r="S216" i="3"/>
  <c r="T217" i="3"/>
  <c r="S217" i="3"/>
  <c r="S223" i="3"/>
  <c r="F28" i="2" s="1"/>
  <c r="T130" i="3"/>
  <c r="S130" i="3"/>
  <c r="S184" i="3"/>
  <c r="S191" i="3"/>
  <c r="T151" i="3"/>
  <c r="S151" i="3"/>
  <c r="T218" i="3"/>
  <c r="S218" i="3"/>
  <c r="S175" i="3"/>
  <c r="S203" i="3"/>
  <c r="S214" i="3"/>
  <c r="S180" i="3"/>
  <c r="S72" i="3"/>
  <c r="T132" i="3"/>
  <c r="S132" i="3"/>
  <c r="T39" i="3"/>
  <c r="S39" i="3"/>
  <c r="T209" i="3"/>
  <c r="S209" i="3"/>
  <c r="S197" i="3"/>
  <c r="T219" i="3"/>
  <c r="S219" i="3"/>
  <c r="T222" i="3"/>
  <c r="S222" i="3"/>
  <c r="T224" i="3"/>
  <c r="S224" i="3"/>
  <c r="T129" i="3"/>
  <c r="S129" i="3"/>
  <c r="T74" i="3"/>
  <c r="S74" i="3"/>
  <c r="S188" i="3"/>
  <c r="T220" i="3"/>
  <c r="S220" i="3"/>
  <c r="S199" i="3"/>
  <c r="T215" i="3"/>
  <c r="S215" i="3"/>
  <c r="G68" i="2"/>
  <c r="S194" i="3"/>
  <c r="S201" i="3"/>
  <c r="T221" i="3"/>
  <c r="S221" i="3"/>
  <c r="S185" i="3"/>
  <c r="T211" i="3"/>
  <c r="S211" i="3"/>
  <c r="S179" i="3"/>
  <c r="T127" i="3"/>
  <c r="S127" i="3"/>
  <c r="T210" i="3"/>
  <c r="T225" i="3"/>
  <c r="S225" i="3"/>
  <c r="T226" i="3"/>
  <c r="S226" i="3"/>
  <c r="T133" i="3"/>
  <c r="S133" i="3"/>
  <c r="S189" i="3"/>
  <c r="S202" i="3"/>
  <c r="T229" i="3"/>
  <c r="S229" i="3"/>
  <c r="S198" i="3"/>
  <c r="S204" i="3"/>
  <c r="T212" i="3"/>
  <c r="S212" i="3"/>
  <c r="S181" i="3"/>
  <c r="S195" i="3"/>
  <c r="T119" i="3"/>
  <c r="S119" i="3"/>
  <c r="T131" i="3"/>
  <c r="S131" i="3"/>
  <c r="S187" i="3"/>
  <c r="S190" i="3"/>
  <c r="S205" i="3"/>
  <c r="S208" i="3"/>
  <c r="L44" i="2"/>
  <c r="L41" i="2"/>
  <c r="C11" i="18"/>
  <c r="L39" i="2"/>
  <c r="L42" i="2"/>
  <c r="L43" i="2"/>
  <c r="L40" i="2"/>
  <c r="H40" i="2"/>
  <c r="T4" i="10"/>
  <c r="I43" i="2"/>
  <c r="I46" i="2" s="1"/>
  <c r="H39" i="2"/>
  <c r="G41" i="2"/>
  <c r="G39" i="2"/>
  <c r="E39" i="2"/>
  <c r="E43" i="2"/>
  <c r="E41" i="2"/>
  <c r="F46" i="2"/>
  <c r="T223" i="3"/>
  <c r="F29" i="2" s="1"/>
  <c r="F20" i="2"/>
  <c r="F26" i="2" s="1"/>
  <c r="F9" i="2"/>
  <c r="F16" i="2" s="1"/>
  <c r="AI14" i="2"/>
  <c r="AI22" i="2"/>
  <c r="AI13" i="2"/>
  <c r="AI21" i="2"/>
  <c r="AH19" i="2"/>
  <c r="AH42" i="2"/>
  <c r="AI59" i="2"/>
  <c r="AI54" i="2"/>
  <c r="AI30" i="2"/>
  <c r="AH13" i="2"/>
  <c r="AH24" i="2"/>
  <c r="AH39" i="2"/>
  <c r="AG13" i="2"/>
  <c r="AH11" i="2"/>
  <c r="AH41" i="2"/>
  <c r="AG19" i="2"/>
  <c r="AH14" i="2"/>
  <c r="AH10" i="2"/>
  <c r="AH21" i="2"/>
  <c r="AH43" i="2"/>
  <c r="AH22" i="2"/>
  <c r="AH44" i="2"/>
  <c r="AH40" i="2"/>
  <c r="AH23" i="2"/>
  <c r="AG42" i="2"/>
  <c r="AH18" i="2"/>
  <c r="AH12" i="2"/>
  <c r="AH59" i="2"/>
  <c r="AH54" i="2"/>
  <c r="AH30" i="2"/>
  <c r="AG21" i="2"/>
  <c r="AG44" i="2"/>
  <c r="AG43" i="2"/>
  <c r="AG41" i="2"/>
  <c r="AF24" i="2"/>
  <c r="AG12" i="2"/>
  <c r="AG24" i="2"/>
  <c r="AG10" i="2"/>
  <c r="AG22" i="2"/>
  <c r="AG40" i="2"/>
  <c r="AF12" i="2"/>
  <c r="AE22" i="2"/>
  <c r="AG18" i="2"/>
  <c r="AG23" i="2"/>
  <c r="AE24" i="2"/>
  <c r="AG14" i="2"/>
  <c r="AG11" i="2"/>
  <c r="AG59" i="2"/>
  <c r="AG54" i="2"/>
  <c r="AG30" i="2"/>
  <c r="AF14" i="2"/>
  <c r="AE13" i="2"/>
  <c r="AF43" i="2"/>
  <c r="AE43" i="2"/>
  <c r="AE42" i="2"/>
  <c r="AE11" i="2"/>
  <c r="AF23" i="2"/>
  <c r="AF40" i="2"/>
  <c r="AE21" i="2"/>
  <c r="AF42" i="2"/>
  <c r="AF39" i="2"/>
  <c r="AE14" i="2"/>
  <c r="AF18" i="2"/>
  <c r="AF22" i="2"/>
  <c r="AE19" i="2"/>
  <c r="AF11" i="2"/>
  <c r="AE40" i="2"/>
  <c r="AF13" i="2"/>
  <c r="AE12" i="2"/>
  <c r="AF41" i="2"/>
  <c r="AF21" i="2"/>
  <c r="AE23" i="2"/>
  <c r="AF59" i="2"/>
  <c r="AF44" i="2"/>
  <c r="AE18" i="2"/>
  <c r="AF54" i="2"/>
  <c r="AF30" i="2"/>
  <c r="AD39" i="2"/>
  <c r="AE39" i="2"/>
  <c r="AE44" i="2"/>
  <c r="AD40" i="2"/>
  <c r="AD11" i="2"/>
  <c r="AD24" i="2"/>
  <c r="AD13" i="2"/>
  <c r="F50" i="32"/>
  <c r="AD22" i="2"/>
  <c r="Y25" i="16"/>
  <c r="Y36" i="16" s="1"/>
  <c r="Y37" i="16" s="1"/>
  <c r="Z25" i="16"/>
  <c r="Z36" i="16" s="1"/>
  <c r="AD42" i="2"/>
  <c r="AD18" i="2"/>
  <c r="AD10" i="2"/>
  <c r="AD23" i="2"/>
  <c r="AE41" i="2"/>
  <c r="AD43" i="2"/>
  <c r="AE59" i="2"/>
  <c r="AD19" i="2"/>
  <c r="AD41" i="2"/>
  <c r="AE54" i="2"/>
  <c r="AE30" i="2"/>
  <c r="AD12" i="2"/>
  <c r="AD14" i="2"/>
  <c r="AD21" i="2"/>
  <c r="AC13" i="2"/>
  <c r="AC18" i="2"/>
  <c r="AD59" i="2"/>
  <c r="AD54" i="2"/>
  <c r="AD30" i="2"/>
  <c r="H50" i="32"/>
  <c r="AC42" i="2"/>
  <c r="AC43" i="2"/>
  <c r="AC12" i="2"/>
  <c r="AC24" i="2"/>
  <c r="AC39" i="2"/>
  <c r="AC41" i="2"/>
  <c r="AC40" i="2"/>
  <c r="AC21" i="2"/>
  <c r="AC11" i="2"/>
  <c r="AC44" i="2"/>
  <c r="AC19" i="2"/>
  <c r="AC22" i="2"/>
  <c r="AC14" i="2"/>
  <c r="AC10" i="2"/>
  <c r="AC23" i="2"/>
  <c r="AC54" i="2"/>
  <c r="AC30" i="2"/>
  <c r="AC59" i="2"/>
  <c r="I50" i="32"/>
  <c r="AW194" i="3"/>
  <c r="AW195" i="3" s="1"/>
  <c r="AW196" i="3" s="1"/>
  <c r="AW197" i="3" s="1"/>
  <c r="AW198" i="3" s="1"/>
  <c r="AW199" i="3" s="1"/>
  <c r="L70" i="2" s="1"/>
  <c r="F70" i="2"/>
  <c r="AB59" i="2"/>
  <c r="AB54" i="2"/>
  <c r="AB30" i="2"/>
  <c r="J50" i="32"/>
  <c r="AA46" i="2"/>
  <c r="D210" i="3"/>
  <c r="W30" i="2" s="1"/>
  <c r="K50" i="32"/>
  <c r="AA57" i="2"/>
  <c r="AA11" i="2"/>
  <c r="AA54" i="2"/>
  <c r="AA9" i="2"/>
  <c r="AA28" i="2"/>
  <c r="AA61" i="2"/>
  <c r="AA13" i="2"/>
  <c r="AA64" i="2"/>
  <c r="AA65" i="2" s="1"/>
  <c r="AA18" i="2"/>
  <c r="AA58" i="2"/>
  <c r="AA12" i="2"/>
  <c r="AA22" i="2"/>
  <c r="AA55" i="2"/>
  <c r="AA10" i="2"/>
  <c r="AA66" i="2"/>
  <c r="AA19" i="2"/>
  <c r="AA60" i="2"/>
  <c r="AA14" i="2"/>
  <c r="AA20" i="2"/>
  <c r="T214" i="3"/>
  <c r="AA29" i="2" s="1"/>
  <c r="AD212" i="3"/>
  <c r="Z46" i="2"/>
  <c r="AH2" i="3"/>
  <c r="AL48" i="2" s="1"/>
  <c r="AP48" i="2" s="1"/>
  <c r="Z58" i="2"/>
  <c r="Z12" i="2"/>
  <c r="Z54" i="2"/>
  <c r="Z9" i="2"/>
  <c r="Z60" i="2"/>
  <c r="Z14" i="2"/>
  <c r="Z55" i="2"/>
  <c r="Z10" i="2"/>
  <c r="Z20" i="2"/>
  <c r="T213" i="3"/>
  <c r="Z29" i="2" s="1"/>
  <c r="Z57" i="2"/>
  <c r="Z11" i="2"/>
  <c r="Z61" i="2"/>
  <c r="Z13" i="2"/>
  <c r="Z22" i="2"/>
  <c r="Z66" i="2"/>
  <c r="Z19" i="2"/>
  <c r="Z64" i="2"/>
  <c r="Z65" i="2" s="1"/>
  <c r="Z18" i="2"/>
  <c r="X59" i="2"/>
  <c r="Y59" i="2"/>
  <c r="Y54" i="2"/>
  <c r="Y30" i="2"/>
  <c r="X54" i="2"/>
  <c r="X30" i="2"/>
  <c r="W59" i="2"/>
  <c r="W54" i="2"/>
  <c r="V59" i="2"/>
  <c r="V54" i="2"/>
  <c r="V30" i="2"/>
  <c r="P51" i="2"/>
  <c r="U46" i="2"/>
  <c r="U66" i="2"/>
  <c r="U19" i="2"/>
  <c r="U64" i="2"/>
  <c r="U65" i="2" s="1"/>
  <c r="U18" i="2"/>
  <c r="T208" i="3"/>
  <c r="U29" i="2" s="1"/>
  <c r="U28" i="2"/>
  <c r="U20" i="2"/>
  <c r="U58" i="2"/>
  <c r="U12" i="2"/>
  <c r="U57" i="2"/>
  <c r="U11" i="2"/>
  <c r="U54" i="2"/>
  <c r="U9" i="2"/>
  <c r="G53" i="32"/>
  <c r="F53" i="32"/>
  <c r="U55" i="2"/>
  <c r="U10" i="2"/>
  <c r="U21" i="2"/>
  <c r="U61" i="2"/>
  <c r="U13" i="2"/>
  <c r="U22" i="2"/>
  <c r="U60" i="2"/>
  <c r="U14" i="2"/>
  <c r="T46" i="2"/>
  <c r="T60" i="2"/>
  <c r="T14" i="2"/>
  <c r="T66" i="2"/>
  <c r="T19" i="2"/>
  <c r="T55" i="2"/>
  <c r="T10" i="2"/>
  <c r="T22" i="2"/>
  <c r="T57" i="2"/>
  <c r="T11" i="2"/>
  <c r="T207" i="3"/>
  <c r="T29" i="2" s="1"/>
  <c r="T20" i="2"/>
  <c r="T28" i="2"/>
  <c r="T58" i="2"/>
  <c r="T12" i="2"/>
  <c r="T54" i="2"/>
  <c r="T9" i="2"/>
  <c r="T61" i="2"/>
  <c r="T13" i="2"/>
  <c r="T64" i="2"/>
  <c r="T65" i="2" s="1"/>
  <c r="T18" i="2"/>
  <c r="K53" i="32"/>
  <c r="I53" i="32"/>
  <c r="H53" i="32"/>
  <c r="D11" i="18"/>
  <c r="E11" i="18"/>
  <c r="R54" i="2"/>
  <c r="R9" i="2"/>
  <c r="R24" i="2"/>
  <c r="R20" i="2"/>
  <c r="T205" i="3"/>
  <c r="R29" i="2" s="1"/>
  <c r="R23" i="2"/>
  <c r="R58" i="2"/>
  <c r="R12" i="2"/>
  <c r="R64" i="2"/>
  <c r="R65" i="2" s="1"/>
  <c r="R18" i="2"/>
  <c r="R21" i="2"/>
  <c r="R61" i="2"/>
  <c r="R13" i="2"/>
  <c r="R57" i="2"/>
  <c r="R11" i="2"/>
  <c r="R60" i="2"/>
  <c r="R14" i="2"/>
  <c r="R22" i="2"/>
  <c r="R55" i="2"/>
  <c r="R10" i="2"/>
  <c r="R66" i="2"/>
  <c r="R19" i="2"/>
  <c r="G12" i="2"/>
  <c r="G58" i="2"/>
  <c r="H22" i="2"/>
  <c r="G66" i="32"/>
  <c r="J64" i="2"/>
  <c r="K64" i="2"/>
  <c r="H66" i="32"/>
  <c r="H62" i="32"/>
  <c r="K60" i="2"/>
  <c r="L23" i="2"/>
  <c r="J56" i="32"/>
  <c r="M54" i="2"/>
  <c r="N11" i="2"/>
  <c r="K59" i="32"/>
  <c r="N57" i="2"/>
  <c r="O19" i="2"/>
  <c r="O66" i="2"/>
  <c r="L68" i="32"/>
  <c r="Q14" i="2"/>
  <c r="N62" i="32"/>
  <c r="Q60" i="2"/>
  <c r="E21" i="2"/>
  <c r="E14" i="2"/>
  <c r="E60" i="2"/>
  <c r="G14" i="2"/>
  <c r="G60" i="2"/>
  <c r="H14" i="2"/>
  <c r="E62" i="32"/>
  <c r="H60" i="2"/>
  <c r="H10" i="2"/>
  <c r="E57" i="32"/>
  <c r="H55" i="2"/>
  <c r="E65" i="32"/>
  <c r="H63" i="2"/>
  <c r="I21" i="2"/>
  <c r="H70" i="32"/>
  <c r="K68" i="2"/>
  <c r="L24" i="2"/>
  <c r="M22" i="2"/>
  <c r="N10" i="2"/>
  <c r="K57" i="32"/>
  <c r="N55" i="2"/>
  <c r="N68" i="2"/>
  <c r="K70" i="32"/>
  <c r="O13" i="2"/>
  <c r="L63" i="32"/>
  <c r="O61" i="2"/>
  <c r="P14" i="2"/>
  <c r="P60" i="2"/>
  <c r="M62" i="32"/>
  <c r="Q10" i="2"/>
  <c r="N57" i="32"/>
  <c r="Q55" i="2"/>
  <c r="Q15" i="2"/>
  <c r="Q63" i="2"/>
  <c r="N65" i="32"/>
  <c r="E12" i="2"/>
  <c r="E58" i="2"/>
  <c r="H19" i="2"/>
  <c r="H66" i="2"/>
  <c r="E68" i="32"/>
  <c r="H12" i="2"/>
  <c r="E60" i="32"/>
  <c r="H58" i="2"/>
  <c r="H60" i="32"/>
  <c r="K58" i="2"/>
  <c r="K63" i="2"/>
  <c r="H65" i="32"/>
  <c r="L22" i="2"/>
  <c r="O11" i="2"/>
  <c r="L59" i="32"/>
  <c r="O57" i="2"/>
  <c r="Q23" i="2"/>
  <c r="E22" i="2"/>
  <c r="E70" i="2"/>
  <c r="H64" i="2"/>
  <c r="E66" i="32"/>
  <c r="G56" i="32"/>
  <c r="J54" i="2"/>
  <c r="L11" i="2"/>
  <c r="I59" i="32"/>
  <c r="L57" i="2"/>
  <c r="M14" i="2"/>
  <c r="M60" i="2"/>
  <c r="J62" i="32"/>
  <c r="M15" i="2"/>
  <c r="J65" i="32"/>
  <c r="M63" i="2"/>
  <c r="N19" i="2"/>
  <c r="N66" i="2"/>
  <c r="K68" i="32"/>
  <c r="N15" i="2"/>
  <c r="K65" i="32"/>
  <c r="N63" i="2"/>
  <c r="P19" i="2"/>
  <c r="M68" i="32"/>
  <c r="P66" i="2"/>
  <c r="Q11" i="2"/>
  <c r="N59" i="32"/>
  <c r="Q57" i="2"/>
  <c r="E18" i="2"/>
  <c r="E64" i="2"/>
  <c r="E65" i="2" s="1"/>
  <c r="E70" i="32"/>
  <c r="H68" i="2"/>
  <c r="G63" i="32"/>
  <c r="J61" i="2"/>
  <c r="K66" i="2"/>
  <c r="H68" i="32"/>
  <c r="L10" i="2"/>
  <c r="L55" i="2"/>
  <c r="I57" i="32"/>
  <c r="N18" i="2"/>
  <c r="K66" i="32"/>
  <c r="N64" i="2"/>
  <c r="O54" i="2"/>
  <c r="L56" i="32"/>
  <c r="O68" i="2"/>
  <c r="L70" i="32"/>
  <c r="Q12" i="2"/>
  <c r="N60" i="32"/>
  <c r="Q58" i="2"/>
  <c r="E13" i="2"/>
  <c r="E61" i="2"/>
  <c r="I12" i="2"/>
  <c r="F60" i="32"/>
  <c r="F61" i="32" s="1"/>
  <c r="I58" i="2"/>
  <c r="I59" i="2" s="1"/>
  <c r="H63" i="32"/>
  <c r="K61" i="2"/>
  <c r="L12" i="2"/>
  <c r="L58" i="2"/>
  <c r="I60" i="32"/>
  <c r="O23" i="2"/>
  <c r="P23" i="2"/>
  <c r="Q68" i="2"/>
  <c r="E9" i="2"/>
  <c r="E54" i="2"/>
  <c r="G21" i="2"/>
  <c r="I24" i="2"/>
  <c r="H57" i="32"/>
  <c r="K55" i="2"/>
  <c r="L21" i="2"/>
  <c r="L19" i="2"/>
  <c r="I68" i="32"/>
  <c r="L66" i="2"/>
  <c r="O14" i="2"/>
  <c r="O60" i="2"/>
  <c r="L62" i="32"/>
  <c r="O21" i="2"/>
  <c r="P22" i="2"/>
  <c r="Q22" i="2"/>
  <c r="G24" i="2"/>
  <c r="I18" i="2"/>
  <c r="I64" i="2"/>
  <c r="I65" i="2" s="1"/>
  <c r="F66" i="32"/>
  <c r="F67" i="32" s="1"/>
  <c r="J58" i="2"/>
  <c r="G60" i="32"/>
  <c r="H56" i="32"/>
  <c r="K54" i="2"/>
  <c r="L18" i="2"/>
  <c r="I66" i="32"/>
  <c r="L64" i="2"/>
  <c r="L15" i="2"/>
  <c r="I65" i="32"/>
  <c r="L63" i="2"/>
  <c r="M19" i="2"/>
  <c r="J68" i="32"/>
  <c r="M66" i="2"/>
  <c r="N12" i="2"/>
  <c r="K60" i="32"/>
  <c r="N58" i="2"/>
  <c r="O15" i="2"/>
  <c r="L65" i="32"/>
  <c r="O63" i="2"/>
  <c r="P13" i="2"/>
  <c r="M63" i="32"/>
  <c r="P61" i="2"/>
  <c r="G11" i="2"/>
  <c r="G57" i="2"/>
  <c r="E56" i="32"/>
  <c r="H54" i="2"/>
  <c r="I14" i="2"/>
  <c r="F62" i="32"/>
  <c r="I60" i="2"/>
  <c r="G68" i="32"/>
  <c r="J66" i="2"/>
  <c r="M12" i="2"/>
  <c r="M58" i="2"/>
  <c r="J60" i="32"/>
  <c r="N14" i="2"/>
  <c r="N60" i="2"/>
  <c r="K62" i="32"/>
  <c r="O18" i="2"/>
  <c r="O64" i="2"/>
  <c r="L66" i="32"/>
  <c r="P54" i="2"/>
  <c r="M56" i="32"/>
  <c r="Q13" i="2"/>
  <c r="N63" i="32"/>
  <c r="Q61" i="2"/>
  <c r="E11" i="2"/>
  <c r="E57" i="2"/>
  <c r="G10" i="2"/>
  <c r="G55" i="2"/>
  <c r="J70" i="2"/>
  <c r="L14" i="2"/>
  <c r="I62" i="32"/>
  <c r="L60" i="2"/>
  <c r="J70" i="32"/>
  <c r="M68" i="2"/>
  <c r="N23" i="2"/>
  <c r="O24" i="2"/>
  <c r="P11" i="2"/>
  <c r="P57" i="2"/>
  <c r="M59" i="32"/>
  <c r="N56" i="32"/>
  <c r="Q54" i="2"/>
  <c r="E10" i="2"/>
  <c r="E55" i="2"/>
  <c r="H11" i="2"/>
  <c r="H57" i="2"/>
  <c r="E59" i="32"/>
  <c r="G70" i="32"/>
  <c r="J68" i="2"/>
  <c r="J55" i="2"/>
  <c r="G57" i="32"/>
  <c r="L13" i="2"/>
  <c r="I63" i="32"/>
  <c r="L61" i="2"/>
  <c r="M10" i="2"/>
  <c r="M55" i="2"/>
  <c r="J57" i="32"/>
  <c r="N54" i="2"/>
  <c r="K56" i="32"/>
  <c r="P18" i="2"/>
  <c r="M66" i="32"/>
  <c r="P64" i="2"/>
  <c r="Q24" i="2"/>
  <c r="J60" i="2"/>
  <c r="G62" i="32"/>
  <c r="M18" i="2"/>
  <c r="M64" i="2"/>
  <c r="J66" i="32"/>
  <c r="P68" i="2"/>
  <c r="M70" i="32"/>
  <c r="P12" i="2"/>
  <c r="M60" i="32"/>
  <c r="P58" i="2"/>
  <c r="G18" i="2"/>
  <c r="G64" i="2"/>
  <c r="G65" i="2" s="1"/>
  <c r="G59" i="32"/>
  <c r="J57" i="2"/>
  <c r="I70" i="32"/>
  <c r="L68" i="2"/>
  <c r="N22" i="2"/>
  <c r="O12" i="2"/>
  <c r="O58" i="2"/>
  <c r="L60" i="32"/>
  <c r="P21" i="2"/>
  <c r="P15" i="2"/>
  <c r="P63" i="2"/>
  <c r="M65" i="32"/>
  <c r="Q21" i="2"/>
  <c r="G13" i="2"/>
  <c r="G61" i="2"/>
  <c r="I22" i="2"/>
  <c r="I70" i="2"/>
  <c r="G65" i="32"/>
  <c r="J63" i="2"/>
  <c r="K70" i="2"/>
  <c r="L54" i="2"/>
  <c r="I56" i="32"/>
  <c r="M11" i="2"/>
  <c r="J59" i="32"/>
  <c r="M57" i="2"/>
  <c r="N24" i="2"/>
  <c r="P10" i="2"/>
  <c r="P55" i="2"/>
  <c r="M57" i="32"/>
  <c r="Q18" i="2"/>
  <c r="N66" i="32"/>
  <c r="Q64" i="2"/>
  <c r="H13" i="2"/>
  <c r="H61" i="2"/>
  <c r="E63" i="32"/>
  <c r="M21" i="2"/>
  <c r="O22" i="2"/>
  <c r="Q19" i="2"/>
  <c r="Q66" i="2"/>
  <c r="N68" i="32"/>
  <c r="K57" i="2"/>
  <c r="H59" i="32"/>
  <c r="M23" i="2"/>
  <c r="N21" i="2"/>
  <c r="N13" i="2"/>
  <c r="K63" i="32"/>
  <c r="N61" i="2"/>
  <c r="O10" i="2"/>
  <c r="L57" i="32"/>
  <c r="O55" i="2"/>
  <c r="P24" i="2"/>
  <c r="Q51" i="2"/>
  <c r="M53" i="32"/>
  <c r="K12" i="18" s="1"/>
  <c r="J53" i="32"/>
  <c r="M51" i="2"/>
  <c r="T204" i="3"/>
  <c r="N74" i="32" s="1"/>
  <c r="Q20" i="2"/>
  <c r="Q9" i="2"/>
  <c r="P46" i="2"/>
  <c r="P9" i="2"/>
  <c r="T203" i="3"/>
  <c r="M74" i="32" s="1"/>
  <c r="P20" i="2"/>
  <c r="O46" i="2"/>
  <c r="O9" i="2"/>
  <c r="T202" i="3"/>
  <c r="L74" i="32" s="1"/>
  <c r="O20" i="2"/>
  <c r="Q200" i="3"/>
  <c r="N46" i="2"/>
  <c r="H200" i="3"/>
  <c r="N9" i="2"/>
  <c r="T201" i="3"/>
  <c r="N20" i="2"/>
  <c r="M46" i="2"/>
  <c r="T200" i="3"/>
  <c r="J74" i="32" s="1"/>
  <c r="M20" i="2"/>
  <c r="M9" i="2"/>
  <c r="T199" i="3"/>
  <c r="L20" i="2"/>
  <c r="L9" i="2"/>
  <c r="T198" i="3"/>
  <c r="H74" i="32" s="1"/>
  <c r="T197" i="3"/>
  <c r="G74" i="32" s="1"/>
  <c r="E16" i="32"/>
  <c r="I9" i="2"/>
  <c r="T196" i="3"/>
  <c r="I20" i="2"/>
  <c r="E26" i="32"/>
  <c r="G15" i="2"/>
  <c r="E15" i="2"/>
  <c r="E24" i="2"/>
  <c r="H15" i="2"/>
  <c r="AJ48" i="2"/>
  <c r="AR48" i="2" s="1"/>
  <c r="O50" i="32" s="1"/>
  <c r="AD44" i="2"/>
  <c r="E50" i="32"/>
  <c r="G23" i="2"/>
  <c r="H42" i="2"/>
  <c r="G43" i="2"/>
  <c r="H23" i="2"/>
  <c r="H43" i="2"/>
  <c r="E42" i="2"/>
  <c r="H24" i="2"/>
  <c r="G19" i="2"/>
  <c r="E44" i="2"/>
  <c r="E45" i="2"/>
  <c r="E40" i="2"/>
  <c r="G44" i="2"/>
  <c r="G45" i="2"/>
  <c r="H21" i="2"/>
  <c r="G22" i="2"/>
  <c r="H44" i="2"/>
  <c r="H45" i="2"/>
  <c r="H18" i="2"/>
  <c r="E23" i="2"/>
  <c r="G42" i="2"/>
  <c r="H41" i="2"/>
  <c r="E19" i="2"/>
  <c r="G40" i="2"/>
  <c r="H9" i="2"/>
  <c r="T195" i="3"/>
  <c r="E74" i="32" s="1"/>
  <c r="H20" i="2"/>
  <c r="T194" i="3"/>
  <c r="G20" i="2"/>
  <c r="G9" i="2"/>
  <c r="T192" i="3"/>
  <c r="E20" i="2"/>
  <c r="AI9" i="2"/>
  <c r="AI28" i="2"/>
  <c r="AI46" i="2"/>
  <c r="T191" i="3"/>
  <c r="J32" i="32" s="1"/>
  <c r="AI20" i="2"/>
  <c r="AH9" i="2"/>
  <c r="AH28" i="2"/>
  <c r="AH20" i="2"/>
  <c r="T190" i="3"/>
  <c r="I32" i="32" s="1"/>
  <c r="AG9" i="2"/>
  <c r="T189" i="3"/>
  <c r="H32" i="32" s="1"/>
  <c r="AG20" i="2"/>
  <c r="AF9" i="2"/>
  <c r="T188" i="3"/>
  <c r="G32" i="32" s="1"/>
  <c r="AF20" i="2"/>
  <c r="AE9" i="2"/>
  <c r="T187" i="3"/>
  <c r="F32" i="32" s="1"/>
  <c r="AE20" i="2"/>
  <c r="AD20" i="2"/>
  <c r="T186" i="3"/>
  <c r="E32" i="32" s="1"/>
  <c r="AD9" i="2"/>
  <c r="T185" i="3"/>
  <c r="AC29" i="2" s="1"/>
  <c r="AC20" i="2"/>
  <c r="AC9" i="2"/>
  <c r="AB20" i="2"/>
  <c r="T184" i="3"/>
  <c r="AB12" i="2"/>
  <c r="AB9" i="2"/>
  <c r="AB41" i="2"/>
  <c r="AB22" i="2"/>
  <c r="AB21" i="2"/>
  <c r="AB40" i="2"/>
  <c r="AB19" i="2"/>
  <c r="AB11" i="2"/>
  <c r="AB10" i="2"/>
  <c r="AB44" i="2"/>
  <c r="AB18" i="2"/>
  <c r="AB43" i="2"/>
  <c r="AB42" i="2"/>
  <c r="AB23" i="2"/>
  <c r="AB24" i="2"/>
  <c r="AB39" i="2"/>
  <c r="AB14" i="2"/>
  <c r="AB13" i="2"/>
  <c r="S12" i="2"/>
  <c r="E13" i="32"/>
  <c r="T175" i="3"/>
  <c r="S20" i="2"/>
  <c r="E21" i="32"/>
  <c r="S9" i="2"/>
  <c r="E19" i="32"/>
  <c r="S18" i="2"/>
  <c r="S23" i="2"/>
  <c r="E24" i="32"/>
  <c r="S13" i="2"/>
  <c r="E14" i="32"/>
  <c r="E41" i="32"/>
  <c r="S40" i="2"/>
  <c r="E25" i="32"/>
  <c r="S24" i="2"/>
  <c r="E42" i="32"/>
  <c r="S41" i="2"/>
  <c r="S22" i="2"/>
  <c r="E23" i="32"/>
  <c r="E11" i="32"/>
  <c r="S10" i="2"/>
  <c r="E15" i="32"/>
  <c r="S14" i="2"/>
  <c r="S19" i="2"/>
  <c r="E20" i="32"/>
  <c r="S11" i="2"/>
  <c r="E12" i="32"/>
  <c r="S42" i="2"/>
  <c r="E43" i="32"/>
  <c r="E40" i="32"/>
  <c r="S39" i="2"/>
  <c r="E46" i="32"/>
  <c r="E47" i="32"/>
  <c r="S44" i="2"/>
  <c r="E22" i="32"/>
  <c r="S21" i="2"/>
  <c r="E44" i="32"/>
  <c r="S43" i="2"/>
  <c r="V43" i="2"/>
  <c r="V23" i="2"/>
  <c r="V18" i="2"/>
  <c r="Y22" i="2"/>
  <c r="W14" i="2"/>
  <c r="X41" i="2"/>
  <c r="W44" i="2"/>
  <c r="V24" i="2"/>
  <c r="V40" i="2"/>
  <c r="Y39" i="2"/>
  <c r="W43" i="2"/>
  <c r="X43" i="2"/>
  <c r="V14" i="2"/>
  <c r="Y18" i="2"/>
  <c r="T72" i="3"/>
  <c r="W11" i="2"/>
  <c r="X13" i="2"/>
  <c r="V9" i="2"/>
  <c r="X11" i="2"/>
  <c r="Y12" i="2"/>
  <c r="W13" i="2"/>
  <c r="X24" i="2"/>
  <c r="X39" i="2"/>
  <c r="W41" i="2"/>
  <c r="X10" i="2"/>
  <c r="X12" i="2"/>
  <c r="V44" i="2"/>
  <c r="W20" i="2"/>
  <c r="T179" i="3"/>
  <c r="X44" i="2"/>
  <c r="X19" i="2"/>
  <c r="Y23" i="2"/>
  <c r="T181" i="3"/>
  <c r="Y20" i="2"/>
  <c r="X42" i="2"/>
  <c r="Y11" i="2"/>
  <c r="V21" i="2"/>
  <c r="V11" i="2"/>
  <c r="Y13" i="2"/>
  <c r="Y14" i="2"/>
  <c r="X23" i="2"/>
  <c r="X14" i="2"/>
  <c r="V42" i="2"/>
  <c r="Y24" i="2"/>
  <c r="W39" i="2"/>
  <c r="X22" i="2"/>
  <c r="V41" i="2"/>
  <c r="V12" i="2"/>
  <c r="W22" i="2"/>
  <c r="X9" i="2"/>
  <c r="W19" i="2"/>
  <c r="Y9" i="2"/>
  <c r="Y44" i="2"/>
  <c r="Y21" i="2"/>
  <c r="T178" i="3"/>
  <c r="V20" i="2"/>
  <c r="Y41" i="2"/>
  <c r="W23" i="2"/>
  <c r="X40" i="2"/>
  <c r="Y10" i="2"/>
  <c r="V10" i="2"/>
  <c r="Y40" i="2"/>
  <c r="W40" i="2"/>
  <c r="W21" i="2"/>
  <c r="T180" i="3"/>
  <c r="X20" i="2"/>
  <c r="W42" i="2"/>
  <c r="V19" i="2"/>
  <c r="Y43" i="2"/>
  <c r="V39" i="2"/>
  <c r="Y19" i="2"/>
  <c r="W12" i="2"/>
  <c r="W18" i="2"/>
  <c r="X18" i="2"/>
  <c r="V13" i="2"/>
  <c r="V22" i="2"/>
  <c r="W24" i="2"/>
  <c r="W10" i="2"/>
  <c r="X21" i="2"/>
  <c r="BA162" i="3" l="1"/>
  <c r="BA163" i="3" s="1"/>
  <c r="BA164" i="3" s="1"/>
  <c r="BA165" i="3" s="1"/>
  <c r="BA166" i="3" s="1"/>
  <c r="BA167" i="3" s="1"/>
  <c r="BA168" i="3" s="1"/>
  <c r="BA169" i="3" s="1"/>
  <c r="BA170" i="3" s="1"/>
  <c r="BA171" i="3" s="1"/>
  <c r="BA172" i="3" s="1"/>
  <c r="BA173" i="3" s="1"/>
  <c r="BA174" i="3" s="1"/>
  <c r="BA175" i="3" s="1"/>
  <c r="BA176" i="3" s="1"/>
  <c r="BA177" i="3" s="1"/>
  <c r="BA178" i="3" s="1"/>
  <c r="BA179" i="3" s="1"/>
  <c r="BA180" i="3" s="1"/>
  <c r="BA181" i="3" s="1"/>
  <c r="BA182" i="3" s="1"/>
  <c r="BA183" i="3" s="1"/>
  <c r="BA184" i="3" s="1"/>
  <c r="BA185" i="3" s="1"/>
  <c r="BA186" i="3" s="1"/>
  <c r="BA187" i="3" s="1"/>
  <c r="BA188" i="3" s="1"/>
  <c r="BA189" i="3" s="1"/>
  <c r="BA190" i="3" s="1"/>
  <c r="BA191" i="3" s="1"/>
  <c r="BA192" i="3" s="1"/>
  <c r="BA193" i="3" s="1"/>
  <c r="BA194" i="3" s="1"/>
  <c r="BA195" i="3" s="1"/>
  <c r="BA196" i="3" s="1"/>
  <c r="BA197" i="3" s="1"/>
  <c r="BA198" i="3" s="1"/>
  <c r="BA199" i="3" s="1"/>
  <c r="BA200" i="3" s="1"/>
  <c r="BA201" i="3" s="1"/>
  <c r="BA202" i="3" s="1"/>
  <c r="BA203" i="3" s="1"/>
  <c r="BA204" i="3" s="1"/>
  <c r="BA205" i="3" s="1"/>
  <c r="BA206" i="3" s="1"/>
  <c r="BA207" i="3" s="1"/>
  <c r="BA208" i="3" s="1"/>
  <c r="R46" i="2"/>
  <c r="Q46" i="2"/>
  <c r="S200" i="3"/>
  <c r="S210" i="3"/>
  <c r="L46" i="2"/>
  <c r="H28" i="2"/>
  <c r="AI26" i="2"/>
  <c r="G28" i="2"/>
  <c r="AI16" i="2"/>
  <c r="F34" i="2"/>
  <c r="AE16" i="2"/>
  <c r="E28" i="2"/>
  <c r="AG26" i="2"/>
  <c r="AH16" i="2"/>
  <c r="AH26" i="2"/>
  <c r="AH46" i="2"/>
  <c r="AG16" i="2"/>
  <c r="AG46" i="2"/>
  <c r="AE28" i="2"/>
  <c r="AF26" i="2"/>
  <c r="AG28" i="2"/>
  <c r="E10" i="32"/>
  <c r="E17" i="32" s="1"/>
  <c r="AF16" i="2"/>
  <c r="AF28" i="2"/>
  <c r="AE26" i="2"/>
  <c r="AF46" i="2"/>
  <c r="AE46" i="2"/>
  <c r="AC28" i="2"/>
  <c r="AC34" i="2" s="1"/>
  <c r="AD26" i="2"/>
  <c r="AD46" i="2"/>
  <c r="AD16" i="2"/>
  <c r="AD28" i="2"/>
  <c r="AC46" i="2"/>
  <c r="AC16" i="2"/>
  <c r="W9" i="2"/>
  <c r="AC26" i="2"/>
  <c r="AW200" i="3"/>
  <c r="AW201" i="3" s="1"/>
  <c r="G70" i="2"/>
  <c r="H70" i="2"/>
  <c r="AA34" i="2"/>
  <c r="Y42" i="2"/>
  <c r="Q50" i="32"/>
  <c r="U50" i="32" s="1"/>
  <c r="AA16" i="2"/>
  <c r="AA26" i="2"/>
  <c r="AA59" i="2"/>
  <c r="Z59" i="2"/>
  <c r="Z26" i="2"/>
  <c r="Z30" i="2"/>
  <c r="Z28" i="2"/>
  <c r="Z16" i="2"/>
  <c r="E12" i="18"/>
  <c r="F12" i="18"/>
  <c r="F9" i="18"/>
  <c r="D12" i="18"/>
  <c r="C12" i="18"/>
  <c r="E9" i="18"/>
  <c r="H12" i="18"/>
  <c r="G12" i="18"/>
  <c r="J12" i="18"/>
  <c r="U34" i="2"/>
  <c r="U16" i="2"/>
  <c r="U59" i="2"/>
  <c r="U26" i="2"/>
  <c r="AZ205" i="3"/>
  <c r="AZ206" i="3" s="1"/>
  <c r="AZ207" i="3" s="1"/>
  <c r="AZ208" i="3" s="1"/>
  <c r="T26" i="2"/>
  <c r="T34" i="2"/>
  <c r="T59" i="2"/>
  <c r="T16" i="2"/>
  <c r="L9" i="18"/>
  <c r="I9" i="18"/>
  <c r="J9" i="18"/>
  <c r="C9" i="18"/>
  <c r="D9" i="18"/>
  <c r="G9" i="18"/>
  <c r="I12" i="18"/>
  <c r="H9" i="18"/>
  <c r="K9" i="18"/>
  <c r="L12" i="18"/>
  <c r="R59" i="2"/>
  <c r="R26" i="2"/>
  <c r="R30" i="2"/>
  <c r="R28" i="2"/>
  <c r="R16" i="2"/>
  <c r="G61" i="32"/>
  <c r="G59" i="2"/>
  <c r="G67" i="32"/>
  <c r="H59" i="2"/>
  <c r="J65" i="2"/>
  <c r="H61" i="32"/>
  <c r="E16" i="2"/>
  <c r="J61" i="32"/>
  <c r="I67" i="32"/>
  <c r="L16" i="2"/>
  <c r="L26" i="2"/>
  <c r="I26" i="2"/>
  <c r="I16" i="2"/>
  <c r="G16" i="2"/>
  <c r="O16" i="2"/>
  <c r="Q16" i="2"/>
  <c r="M67" i="32"/>
  <c r="K65" i="2"/>
  <c r="P26" i="2"/>
  <c r="O65" i="2"/>
  <c r="H16" i="2"/>
  <c r="P16" i="2"/>
  <c r="E61" i="32"/>
  <c r="AJ66" i="2"/>
  <c r="AR66" i="2" s="1"/>
  <c r="O68" i="32" s="1"/>
  <c r="N16" i="2"/>
  <c r="Q26" i="2"/>
  <c r="O26" i="2"/>
  <c r="J59" i="2"/>
  <c r="P65" i="2"/>
  <c r="H65" i="2"/>
  <c r="N26" i="2"/>
  <c r="K59" i="2"/>
  <c r="M13" i="2"/>
  <c r="M16" i="2" s="1"/>
  <c r="J63" i="32"/>
  <c r="M61" i="2"/>
  <c r="AJ61" i="2" s="1"/>
  <c r="AR61" i="2" s="1"/>
  <c r="O63" i="32" s="1"/>
  <c r="N61" i="32"/>
  <c r="AJ55" i="2"/>
  <c r="AR55" i="2" s="1"/>
  <c r="O57" i="32" s="1"/>
  <c r="AJ54" i="2"/>
  <c r="AR54" i="2" s="1"/>
  <c r="O56" i="32" s="1"/>
  <c r="L59" i="2"/>
  <c r="O59" i="2"/>
  <c r="AJ60" i="2"/>
  <c r="AR60" i="2" s="1"/>
  <c r="O62" i="32" s="1"/>
  <c r="M24" i="2"/>
  <c r="M26" i="2" s="1"/>
  <c r="I61" i="32"/>
  <c r="L61" i="32"/>
  <c r="L29" i="2"/>
  <c r="I74" i="32"/>
  <c r="Q68" i="32"/>
  <c r="AL66" i="2"/>
  <c r="AL55" i="2"/>
  <c r="AP55" i="2" s="1"/>
  <c r="Q57" i="32"/>
  <c r="U57" i="32" s="1"/>
  <c r="M61" i="32"/>
  <c r="L65" i="2"/>
  <c r="N65" i="2"/>
  <c r="P59" i="2"/>
  <c r="K67" i="32"/>
  <c r="AJ58" i="2"/>
  <c r="AR58" i="2" s="1"/>
  <c r="O60" i="32" s="1"/>
  <c r="Q62" i="32"/>
  <c r="AL60" i="2"/>
  <c r="AL63" i="2"/>
  <c r="Q65" i="32"/>
  <c r="AJ63" i="2"/>
  <c r="AR63" i="2" s="1"/>
  <c r="O65" i="32" s="1"/>
  <c r="N67" i="32"/>
  <c r="E67" i="32"/>
  <c r="H67" i="32"/>
  <c r="Q65" i="2"/>
  <c r="E59" i="2"/>
  <c r="AJ57" i="2"/>
  <c r="AR57" i="2" s="1"/>
  <c r="O59" i="32" s="1"/>
  <c r="Q59" i="32"/>
  <c r="AL57" i="2"/>
  <c r="M65" i="2"/>
  <c r="N59" i="2"/>
  <c r="J67" i="32"/>
  <c r="K61" i="32"/>
  <c r="AL64" i="2"/>
  <c r="Q66" i="32"/>
  <c r="AL54" i="2"/>
  <c r="AP54" i="2" s="1"/>
  <c r="Q56" i="32"/>
  <c r="U56" i="32" s="1"/>
  <c r="N29" i="2"/>
  <c r="K74" i="32"/>
  <c r="L67" i="32"/>
  <c r="AJ64" i="2"/>
  <c r="AR64" i="2" s="1"/>
  <c r="O66" i="32" s="1"/>
  <c r="Q60" i="32"/>
  <c r="AL58" i="2"/>
  <c r="M59" i="2"/>
  <c r="Q59" i="2"/>
  <c r="U53" i="32"/>
  <c r="AL51" i="2"/>
  <c r="AP51" i="2" s="1"/>
  <c r="AJ51" i="2"/>
  <c r="AR51" i="2" s="1"/>
  <c r="O53" i="32" s="1"/>
  <c r="Q29" i="2"/>
  <c r="Q28" i="2"/>
  <c r="P29" i="2"/>
  <c r="P28" i="2"/>
  <c r="O29" i="2"/>
  <c r="O28" i="2"/>
  <c r="M28" i="2"/>
  <c r="N30" i="2"/>
  <c r="N28" i="2"/>
  <c r="M29" i="2"/>
  <c r="L30" i="2"/>
  <c r="L28" i="2"/>
  <c r="I29" i="2"/>
  <c r="I28" i="2"/>
  <c r="M11" i="18"/>
  <c r="E31" i="2"/>
  <c r="K32" i="32"/>
  <c r="M32" i="32"/>
  <c r="G31" i="2"/>
  <c r="H31" i="2"/>
  <c r="N32" i="32"/>
  <c r="E26" i="2"/>
  <c r="G26" i="2"/>
  <c r="E46" i="2"/>
  <c r="G46" i="2"/>
  <c r="H46" i="2"/>
  <c r="E29" i="2"/>
  <c r="E30" i="2"/>
  <c r="K31" i="32"/>
  <c r="AH29" i="2"/>
  <c r="AH34" i="2" s="1"/>
  <c r="I31" i="32"/>
  <c r="AE29" i="2"/>
  <c r="F31" i="32"/>
  <c r="G29" i="2"/>
  <c r="M31" i="32"/>
  <c r="G30" i="2"/>
  <c r="H26" i="2"/>
  <c r="AI29" i="2"/>
  <c r="AI34" i="2" s="1"/>
  <c r="J31" i="32"/>
  <c r="H29" i="2"/>
  <c r="N31" i="32"/>
  <c r="H30" i="2"/>
  <c r="AF29" i="2"/>
  <c r="G31" i="32"/>
  <c r="AJ45" i="2"/>
  <c r="AR45" i="2" s="1"/>
  <c r="O46" i="32" s="1"/>
  <c r="AD29" i="2"/>
  <c r="E31" i="32"/>
  <c r="AG29" i="2"/>
  <c r="H31" i="32"/>
  <c r="AB46" i="2"/>
  <c r="AB28" i="2"/>
  <c r="AB16" i="2"/>
  <c r="AB29" i="2"/>
  <c r="AB26" i="2"/>
  <c r="S26" i="2"/>
  <c r="E27" i="32"/>
  <c r="E29" i="32"/>
  <c r="S28" i="2"/>
  <c r="S16" i="2"/>
  <c r="E30" i="32"/>
  <c r="S29" i="2"/>
  <c r="S46" i="2"/>
  <c r="E48" i="32"/>
  <c r="W26" i="2"/>
  <c r="X29" i="2"/>
  <c r="Y26" i="2"/>
  <c r="V28" i="2"/>
  <c r="V26" i="2"/>
  <c r="V16" i="2"/>
  <c r="V46" i="2"/>
  <c r="X28" i="2"/>
  <c r="X16" i="2"/>
  <c r="W29" i="2"/>
  <c r="X46" i="2"/>
  <c r="Y29" i="2"/>
  <c r="V29" i="2"/>
  <c r="Y28" i="2"/>
  <c r="Y16" i="2"/>
  <c r="X26" i="2"/>
  <c r="W46" i="2"/>
  <c r="W28" i="2"/>
  <c r="AE34" i="2" l="1"/>
  <c r="AG34" i="2"/>
  <c r="AF34" i="2"/>
  <c r="AD34" i="2"/>
  <c r="W16" i="2"/>
  <c r="M70" i="2"/>
  <c r="AW202" i="3"/>
  <c r="N70" i="2"/>
  <c r="Y46" i="2"/>
  <c r="Z34" i="2"/>
  <c r="H13" i="18"/>
  <c r="C13" i="18"/>
  <c r="C10" i="18"/>
  <c r="J10" i="18"/>
  <c r="G10" i="18"/>
  <c r="F13" i="18"/>
  <c r="E13" i="18"/>
  <c r="E10" i="18"/>
  <c r="AZ209" i="3"/>
  <c r="BA209" i="3"/>
  <c r="BA210" i="3" s="1"/>
  <c r="BA211" i="3" s="1"/>
  <c r="M9" i="18"/>
  <c r="M12" i="18"/>
  <c r="F10" i="18"/>
  <c r="H10" i="18"/>
  <c r="J13" i="18"/>
  <c r="K10" i="18"/>
  <c r="D10" i="18"/>
  <c r="G13" i="18"/>
  <c r="I10" i="18"/>
  <c r="I13" i="18"/>
  <c r="D13" i="18"/>
  <c r="K13" i="18"/>
  <c r="L13" i="18"/>
  <c r="L10" i="18"/>
  <c r="R34" i="2"/>
  <c r="AL65" i="2"/>
  <c r="Q67" i="32"/>
  <c r="AL59" i="2"/>
  <c r="AJ65" i="2"/>
  <c r="AR65" i="2" s="1"/>
  <c r="O67" i="32" s="1"/>
  <c r="Q61" i="32"/>
  <c r="AJ59" i="2"/>
  <c r="AR59" i="2" s="1"/>
  <c r="O61" i="32" s="1"/>
  <c r="Q63" i="32"/>
  <c r="AL61" i="2"/>
  <c r="Q34" i="2"/>
  <c r="P34" i="2"/>
  <c r="O34" i="2"/>
  <c r="N34" i="2"/>
  <c r="M34" i="2"/>
  <c r="L34" i="2"/>
  <c r="I34" i="2"/>
  <c r="AJ31" i="2"/>
  <c r="AR31" i="2" s="1"/>
  <c r="E34" i="2"/>
  <c r="G34" i="2"/>
  <c r="H34" i="2"/>
  <c r="AJ30" i="2"/>
  <c r="AR30" i="2" s="1"/>
  <c r="AB34" i="2"/>
  <c r="S34" i="2"/>
  <c r="E35" i="32"/>
  <c r="X34" i="2"/>
  <c r="W34" i="2"/>
  <c r="Y34" i="2"/>
  <c r="V34" i="2"/>
  <c r="AW203" i="3" l="1"/>
  <c r="O70" i="2"/>
  <c r="AZ210" i="3"/>
  <c r="M10" i="18"/>
  <c r="M13" i="18"/>
  <c r="I35" i="2"/>
  <c r="E36" i="32"/>
  <c r="H35" i="2"/>
  <c r="G35" i="2"/>
  <c r="F35" i="2"/>
  <c r="E35" i="2"/>
  <c r="AI35" i="2"/>
  <c r="AH35" i="2"/>
  <c r="AC35" i="2"/>
  <c r="AB35" i="2"/>
  <c r="S35" i="2"/>
  <c r="T35" i="2"/>
  <c r="V35" i="2"/>
  <c r="U35" i="2"/>
  <c r="X35" i="2"/>
  <c r="W35" i="2"/>
  <c r="AA35" i="2"/>
  <c r="Z35" i="2"/>
  <c r="Y35" i="2"/>
  <c r="AW204" i="3" l="1"/>
  <c r="P70" i="2"/>
  <c r="AZ211" i="3"/>
  <c r="BA212" i="3"/>
  <c r="AW205" i="3" l="1"/>
  <c r="Q70" i="2"/>
  <c r="BA213" i="3"/>
  <c r="AZ212" i="3"/>
  <c r="BA214" i="3" l="1"/>
  <c r="AZ213" i="3"/>
  <c r="BA215" i="3" l="1"/>
  <c r="AZ214" i="3"/>
  <c r="BA216" i="3" l="1"/>
  <c r="AZ215" i="3"/>
  <c r="AZ216" i="3" s="1"/>
  <c r="R70" i="2"/>
  <c r="AZ217" i="3" l="1"/>
  <c r="BA217" i="3"/>
  <c r="AW206" i="3"/>
  <c r="AY131" i="3"/>
  <c r="AY132" i="3" s="1"/>
  <c r="AY133" i="3" s="1"/>
  <c r="AY134" i="3" s="1"/>
  <c r="AY135" i="3" s="1"/>
  <c r="AY136" i="3" s="1"/>
  <c r="AY137" i="3" s="1"/>
  <c r="AY138" i="3" s="1"/>
  <c r="AY139" i="3" s="1"/>
  <c r="AY140" i="3" s="1"/>
  <c r="AY141" i="3" s="1"/>
  <c r="AY142" i="3" s="1"/>
  <c r="AY143" i="3" s="1"/>
  <c r="AY144" i="3" s="1"/>
  <c r="AY145" i="3" s="1"/>
  <c r="AY146" i="3" s="1"/>
  <c r="AY147" i="3" s="1"/>
  <c r="AY148" i="3" s="1"/>
  <c r="AY149" i="3" s="1"/>
  <c r="AY150" i="3" s="1"/>
  <c r="AY151" i="3" s="1"/>
  <c r="AY152" i="3" s="1"/>
  <c r="AY153" i="3" s="1"/>
  <c r="AY154" i="3" s="1"/>
  <c r="AY155" i="3" s="1"/>
  <c r="AY156" i="3" s="1"/>
  <c r="AY157" i="3" s="1"/>
  <c r="AY158" i="3" s="1"/>
  <c r="AY159" i="3" s="1"/>
  <c r="AY160" i="3" s="1"/>
  <c r="AY161" i="3" l="1"/>
  <c r="AY162" i="3" s="1"/>
  <c r="AY163" i="3" s="1"/>
  <c r="AY164" i="3" s="1"/>
  <c r="AY165" i="3" s="1"/>
  <c r="AY166" i="3" s="1"/>
  <c r="AY167" i="3" s="1"/>
  <c r="AY168" i="3" s="1"/>
  <c r="AY169" i="3" s="1"/>
  <c r="AY170" i="3" s="1"/>
  <c r="AY171" i="3" s="1"/>
  <c r="AY172" i="3" s="1"/>
  <c r="AY173" i="3" s="1"/>
  <c r="AY174" i="3" s="1"/>
  <c r="AY175" i="3" s="1"/>
  <c r="AY176" i="3" s="1"/>
  <c r="AY177" i="3" s="1"/>
  <c r="AY178" i="3" s="1"/>
  <c r="AY179" i="3" s="1"/>
  <c r="AY180" i="3" s="1"/>
  <c r="AY181" i="3" s="1"/>
  <c r="AY182" i="3" s="1"/>
  <c r="AY183" i="3" s="1"/>
  <c r="AY184" i="3" s="1"/>
  <c r="AY185" i="3" s="1"/>
  <c r="AY186" i="3" s="1"/>
  <c r="AY187" i="3" s="1"/>
  <c r="AY188" i="3" s="1"/>
  <c r="AY189" i="3" s="1"/>
  <c r="AY190" i="3" s="1"/>
  <c r="AY191" i="3" s="1"/>
  <c r="AY192" i="3" s="1"/>
  <c r="AY193" i="3" s="1"/>
  <c r="BA218" i="3"/>
  <c r="BA219" i="3" s="1"/>
  <c r="AZ218" i="3"/>
  <c r="S70" i="2"/>
  <c r="E72" i="32"/>
  <c r="S69" i="2"/>
  <c r="AW207" i="3"/>
  <c r="AZ219" i="3" l="1"/>
  <c r="F72" i="32"/>
  <c r="T70" i="2"/>
  <c r="AY194" i="3"/>
  <c r="AW208" i="3"/>
  <c r="T69" i="2"/>
  <c r="BA220" i="3" l="1"/>
  <c r="AZ220" i="3"/>
  <c r="U70" i="2"/>
  <c r="G72" i="32"/>
  <c r="AY195" i="3"/>
  <c r="U69" i="2"/>
  <c r="AW209" i="3"/>
  <c r="AZ221" i="3" l="1"/>
  <c r="BA221" i="3"/>
  <c r="BA222" i="3" s="1"/>
  <c r="AY196" i="3"/>
  <c r="V70" i="2"/>
  <c r="H72" i="32"/>
  <c r="V69" i="2"/>
  <c r="AW210" i="3"/>
  <c r="AZ222" i="3" l="1"/>
  <c r="W70" i="2"/>
  <c r="I72" i="32"/>
  <c r="AY197" i="3"/>
  <c r="AW211" i="3"/>
  <c r="W69" i="2"/>
  <c r="BA223" i="3" l="1"/>
  <c r="BA224" i="3"/>
  <c r="F73" i="2"/>
  <c r="E72" i="2"/>
  <c r="AZ223" i="3"/>
  <c r="E73" i="2"/>
  <c r="X70" i="2"/>
  <c r="J72" i="32"/>
  <c r="AY198" i="3"/>
  <c r="AW212" i="3"/>
  <c r="X69" i="2"/>
  <c r="AZ224" i="3" l="1"/>
  <c r="F72" i="2"/>
  <c r="BA225" i="3"/>
  <c r="BA227" i="3" s="1"/>
  <c r="BA228" i="3" s="1"/>
  <c r="BA229" i="3" s="1"/>
  <c r="BA230" i="3" s="1"/>
  <c r="BA231" i="3" s="1"/>
  <c r="BA232" i="3" s="1"/>
  <c r="G73" i="2"/>
  <c r="AY199" i="3"/>
  <c r="Y70" i="2"/>
  <c r="K72" i="32"/>
  <c r="AW213" i="3"/>
  <c r="Y69" i="2"/>
  <c r="BA233" i="3" l="1"/>
  <c r="BA234" i="3" s="1"/>
  <c r="BA236" i="3" s="1"/>
  <c r="H73" i="2"/>
  <c r="AZ225" i="3"/>
  <c r="G72" i="2"/>
  <c r="Z69" i="2"/>
  <c r="Z70" i="2"/>
  <c r="L72" i="32"/>
  <c r="AY200" i="3"/>
  <c r="AW214" i="3"/>
  <c r="H72" i="2" l="1"/>
  <c r="I73" i="2"/>
  <c r="AW215" i="3"/>
  <c r="AA70" i="2"/>
  <c r="M72" i="32"/>
  <c r="AY201" i="3"/>
  <c r="AA69" i="2"/>
  <c r="AB69" i="2"/>
  <c r="J73" i="2" l="1"/>
  <c r="I72" i="2"/>
  <c r="AW216" i="3"/>
  <c r="AB70" i="2"/>
  <c r="N72" i="32"/>
  <c r="AY202" i="3"/>
  <c r="K73" i="2" l="1"/>
  <c r="J72" i="2"/>
  <c r="AW217" i="3"/>
  <c r="AC69" i="2"/>
  <c r="AY203" i="3"/>
  <c r="L73" i="2" l="1"/>
  <c r="K72" i="2"/>
  <c r="AW218" i="3"/>
  <c r="AD69" i="2"/>
  <c r="AY204" i="3"/>
  <c r="AY205" i="3" s="1"/>
  <c r="M73" i="2" l="1"/>
  <c r="L72" i="2"/>
  <c r="AW219" i="3"/>
  <c r="AE69" i="2"/>
  <c r="M49" i="18" l="1"/>
  <c r="N73" i="2"/>
  <c r="M72" i="2"/>
  <c r="AW220" i="3"/>
  <c r="AF69" i="2"/>
  <c r="AY206" i="3"/>
  <c r="S73" i="2" l="1"/>
  <c r="O73" i="2"/>
  <c r="N72" i="2"/>
  <c r="AW221" i="3"/>
  <c r="AG69" i="2"/>
  <c r="S71" i="2"/>
  <c r="AY207" i="3"/>
  <c r="BA238" i="3" l="1"/>
  <c r="T73" i="2"/>
  <c r="P73" i="2"/>
  <c r="O72" i="2"/>
  <c r="AW222" i="3"/>
  <c r="AH69" i="2"/>
  <c r="T71" i="2"/>
  <c r="AY208" i="3"/>
  <c r="BA239" i="3" l="1"/>
  <c r="U73" i="2"/>
  <c r="R73" i="2"/>
  <c r="Q73" i="2"/>
  <c r="P72" i="2"/>
  <c r="AW223" i="3"/>
  <c r="F69" i="2"/>
  <c r="E69" i="2"/>
  <c r="U71" i="2"/>
  <c r="AY209" i="3"/>
  <c r="BA240" i="3" l="1"/>
  <c r="V73" i="2"/>
  <c r="AW224" i="3"/>
  <c r="J71" i="32" s="1"/>
  <c r="L71" i="32"/>
  <c r="Q72" i="2"/>
  <c r="AW225" i="3"/>
  <c r="I71" i="32" s="1"/>
  <c r="G69" i="2"/>
  <c r="V71" i="2"/>
  <c r="AY210" i="3"/>
  <c r="BA241" i="3" l="1"/>
  <c r="W73" i="2"/>
  <c r="R72" i="2"/>
  <c r="E71" i="32"/>
  <c r="F71" i="32"/>
  <c r="G71" i="32"/>
  <c r="H71" i="32"/>
  <c r="K71" i="32"/>
  <c r="H69" i="2"/>
  <c r="W71" i="2"/>
  <c r="AY211" i="3"/>
  <c r="E77" i="32" l="1"/>
  <c r="BA242" i="3"/>
  <c r="X73" i="2"/>
  <c r="S72" i="2"/>
  <c r="I69" i="2"/>
  <c r="X71" i="2"/>
  <c r="AY212" i="3"/>
  <c r="F77" i="32" l="1"/>
  <c r="BA243" i="3"/>
  <c r="Y73" i="2"/>
  <c r="T72" i="2"/>
  <c r="M71" i="32"/>
  <c r="K69" i="2"/>
  <c r="J69" i="2"/>
  <c r="Y71" i="2"/>
  <c r="AY213" i="3"/>
  <c r="G77" i="32" l="1"/>
  <c r="BA244" i="3"/>
  <c r="Z73" i="2"/>
  <c r="AZ239" i="3"/>
  <c r="U72" i="2"/>
  <c r="N71" i="32"/>
  <c r="L69" i="2"/>
  <c r="Z71" i="2"/>
  <c r="AY214" i="3"/>
  <c r="H77" i="32" l="1"/>
  <c r="BA245" i="3"/>
  <c r="AA73" i="2"/>
  <c r="AZ240" i="3"/>
  <c r="V72" i="2"/>
  <c r="M69" i="2"/>
  <c r="AY215" i="3"/>
  <c r="AA71" i="2"/>
  <c r="I77" i="32" l="1"/>
  <c r="W72" i="2"/>
  <c r="AZ241" i="3"/>
  <c r="BA246" i="3"/>
  <c r="J77" i="32" s="1"/>
  <c r="AB73" i="2"/>
  <c r="N69" i="2"/>
  <c r="AY216" i="3"/>
  <c r="AB71" i="2"/>
  <c r="E76" i="32" l="1"/>
  <c r="BA247" i="3"/>
  <c r="K77" i="32"/>
  <c r="AC73" i="2"/>
  <c r="AZ242" i="3"/>
  <c r="X72" i="2"/>
  <c r="O69" i="2"/>
  <c r="AY217" i="3"/>
  <c r="AC71" i="2"/>
  <c r="N254" i="48"/>
  <c r="F76" i="32" l="1"/>
  <c r="BA248" i="3"/>
  <c r="L77" i="32"/>
  <c r="AZ243" i="3"/>
  <c r="Y72" i="2"/>
  <c r="AD73" i="2"/>
  <c r="P69" i="2"/>
  <c r="AY218" i="3"/>
  <c r="AD71" i="2"/>
  <c r="M77" i="32" l="1"/>
  <c r="BA249" i="3"/>
  <c r="BA250" i="3" s="1"/>
  <c r="BA251" i="3" s="1"/>
  <c r="G76" i="32"/>
  <c r="N77" i="32"/>
  <c r="AE73" i="2"/>
  <c r="AZ244" i="3"/>
  <c r="Z72" i="2"/>
  <c r="R69" i="2"/>
  <c r="Q69" i="2"/>
  <c r="AY219" i="3"/>
  <c r="AE71" i="2"/>
  <c r="H76" i="32" l="1"/>
  <c r="AZ245" i="3"/>
  <c r="AA72" i="2"/>
  <c r="AF73" i="2"/>
  <c r="AW2" i="3"/>
  <c r="AY220" i="3"/>
  <c r="AF71" i="2"/>
  <c r="I76" i="32" l="1"/>
  <c r="AH73" i="2"/>
  <c r="AG73" i="2"/>
  <c r="AZ246" i="3"/>
  <c r="J76" i="32" s="1"/>
  <c r="AB72" i="2"/>
  <c r="AY221" i="3"/>
  <c r="AG71" i="2"/>
  <c r="BA2" i="3" l="1"/>
  <c r="AZ247" i="3"/>
  <c r="K76" i="32"/>
  <c r="AC72" i="2"/>
  <c r="AY222" i="3"/>
  <c r="AH71" i="2"/>
  <c r="AZ248" i="3" l="1"/>
  <c r="AZ249" i="3" s="1"/>
  <c r="AZ250" i="3" s="1"/>
  <c r="AZ251" i="3" s="1"/>
  <c r="L76" i="32"/>
  <c r="AD72" i="2"/>
  <c r="AY223" i="3"/>
  <c r="AY224" i="3" s="1"/>
  <c r="F71" i="2"/>
  <c r="E71" i="2"/>
  <c r="N76" i="32" l="1"/>
  <c r="M76" i="32"/>
  <c r="AE72" i="2"/>
  <c r="L75" i="32"/>
  <c r="AY225" i="3"/>
  <c r="E75" i="32" s="1"/>
  <c r="G71" i="2"/>
  <c r="AF72" i="2" l="1"/>
  <c r="I75" i="32"/>
  <c r="J75" i="32"/>
  <c r="K75" i="32"/>
  <c r="H71" i="2"/>
  <c r="AH72" i="2" l="1"/>
  <c r="AG72" i="2"/>
  <c r="F75" i="32"/>
  <c r="G75" i="32"/>
  <c r="H75" i="32"/>
  <c r="I71" i="2"/>
  <c r="J71" i="2" l="1"/>
  <c r="M75" i="32" l="1"/>
  <c r="K71" i="2"/>
  <c r="N75" i="32" l="1"/>
  <c r="L71" i="2"/>
  <c r="M71" i="2" l="1"/>
  <c r="N71" i="2" l="1"/>
  <c r="O71" i="2" l="1"/>
  <c r="P71" i="2" l="1"/>
  <c r="R71" i="2" l="1"/>
  <c r="Q71" i="2"/>
  <c r="W12" i="11" l="1"/>
  <c r="W17" i="11"/>
  <c r="W18" i="11"/>
  <c r="G228" i="3"/>
  <c r="W16" i="11"/>
  <c r="O228" i="3"/>
  <c r="W30" i="11"/>
  <c r="W25" i="11"/>
  <c r="N228" i="3"/>
  <c r="R227" i="3"/>
  <c r="F26" i="32" s="1"/>
  <c r="M228" i="3"/>
  <c r="AA228" i="3"/>
  <c r="F227" i="3"/>
  <c r="F12" i="32" s="1"/>
  <c r="J228" i="3"/>
  <c r="W11" i="11"/>
  <c r="W20" i="11"/>
  <c r="W8" i="11"/>
  <c r="W32" i="11"/>
  <c r="W9" i="11"/>
  <c r="W7" i="11"/>
  <c r="E228" i="3"/>
  <c r="N227" i="3"/>
  <c r="F22" i="32" s="1"/>
  <c r="K228" i="3"/>
  <c r="O227" i="3"/>
  <c r="F23" i="32" s="1"/>
  <c r="P228" i="3"/>
  <c r="AC227" i="3"/>
  <c r="F42" i="32" s="1"/>
  <c r="D228" i="3"/>
  <c r="Q227" i="3"/>
  <c r="F25" i="32" s="1"/>
  <c r="AD227" i="3"/>
  <c r="F43" i="32" s="1"/>
  <c r="AB227" i="3"/>
  <c r="F41" i="32" s="1"/>
  <c r="R228" i="3"/>
  <c r="I228" i="3"/>
  <c r="E227" i="3"/>
  <c r="F11" i="32" s="1"/>
  <c r="AE227" i="3"/>
  <c r="F44" i="32" s="1"/>
  <c r="I227" i="3"/>
  <c r="F228" i="3"/>
  <c r="L227" i="3"/>
  <c r="F20" i="32" s="1"/>
  <c r="AC228" i="3"/>
  <c r="AF228" i="3"/>
  <c r="W15" i="11"/>
  <c r="P227" i="3"/>
  <c r="F24" i="32" s="1"/>
  <c r="K227" i="3"/>
  <c r="F19" i="32" s="1"/>
  <c r="H228" i="3"/>
  <c r="L228" i="3"/>
  <c r="AE228" i="3"/>
  <c r="AD228" i="3"/>
  <c r="AB228" i="3"/>
  <c r="G227" i="3"/>
  <c r="F13" i="32" s="1"/>
  <c r="W13" i="11"/>
  <c r="J227" i="3"/>
  <c r="F16" i="32" s="1"/>
  <c r="D227" i="3"/>
  <c r="H227" i="3"/>
  <c r="F14" i="32" s="1"/>
  <c r="D8" i="16"/>
  <c r="D33" i="16"/>
  <c r="D28" i="16"/>
  <c r="D12" i="16"/>
  <c r="D32" i="16"/>
  <c r="D21" i="16"/>
  <c r="D19" i="16"/>
  <c r="D14" i="16"/>
  <c r="D23" i="16"/>
  <c r="D10" i="16"/>
  <c r="W10" i="11"/>
  <c r="D9" i="16"/>
  <c r="D17" i="16"/>
  <c r="D27" i="16"/>
  <c r="D22" i="16"/>
  <c r="D13" i="16"/>
  <c r="D31" i="16"/>
  <c r="D6" i="16"/>
  <c r="D30" i="16"/>
  <c r="D25" i="16"/>
  <c r="D11" i="16"/>
  <c r="D16" i="16"/>
  <c r="D18" i="16"/>
  <c r="D24" i="16"/>
  <c r="D29" i="16"/>
  <c r="D20" i="16"/>
  <c r="D15" i="16"/>
  <c r="D7" i="16"/>
  <c r="D26" i="16"/>
  <c r="AF227" i="3"/>
  <c r="W14" i="11"/>
  <c r="M227" i="3"/>
  <c r="AA227" i="3"/>
  <c r="F40" i="32" s="1"/>
  <c r="Q228" i="3"/>
  <c r="F46" i="32" l="1"/>
  <c r="F47" i="32"/>
  <c r="G21" i="32"/>
  <c r="F21" i="32"/>
  <c r="F27" i="32" s="1"/>
  <c r="G10" i="32"/>
  <c r="F10" i="32"/>
  <c r="G15" i="32"/>
  <c r="F15" i="32"/>
  <c r="H13" i="32"/>
  <c r="G13" i="32"/>
  <c r="H41" i="32"/>
  <c r="G41" i="32"/>
  <c r="H43" i="32"/>
  <c r="G43" i="32"/>
  <c r="H12" i="32"/>
  <c r="G12" i="32"/>
  <c r="H25" i="32"/>
  <c r="G25" i="32"/>
  <c r="H40" i="32"/>
  <c r="G40" i="32"/>
  <c r="H19" i="32"/>
  <c r="G19" i="32"/>
  <c r="H42" i="32"/>
  <c r="G42" i="32"/>
  <c r="H26" i="32"/>
  <c r="G26" i="32"/>
  <c r="G47" i="32"/>
  <c r="G46" i="32"/>
  <c r="H24" i="32"/>
  <c r="G24" i="32"/>
  <c r="H23" i="32"/>
  <c r="G23" i="32"/>
  <c r="H22" i="32"/>
  <c r="G22" i="32"/>
  <c r="H20" i="32"/>
  <c r="G20" i="32"/>
  <c r="H14" i="32"/>
  <c r="G14" i="32"/>
  <c r="H16" i="32"/>
  <c r="G16" i="32"/>
  <c r="H44" i="32"/>
  <c r="G44" i="32"/>
  <c r="H11" i="32"/>
  <c r="G11" i="32"/>
  <c r="H47" i="32"/>
  <c r="H46" i="32"/>
  <c r="S227" i="3"/>
  <c r="F29" i="32" s="1"/>
  <c r="H21" i="32"/>
  <c r="I10" i="32"/>
  <c r="H10" i="32"/>
  <c r="I15" i="32"/>
  <c r="H15" i="32"/>
  <c r="S228" i="3"/>
  <c r="I29" i="32" s="1"/>
  <c r="I46" i="32"/>
  <c r="I47" i="32"/>
  <c r="J13" i="32"/>
  <c r="I13" i="32"/>
  <c r="J16" i="32"/>
  <c r="I16" i="32"/>
  <c r="J41" i="32"/>
  <c r="I41" i="32"/>
  <c r="J43" i="32"/>
  <c r="I43" i="32"/>
  <c r="J12" i="32"/>
  <c r="I12" i="32"/>
  <c r="J25" i="32"/>
  <c r="I25" i="32"/>
  <c r="J40" i="32"/>
  <c r="I40" i="32"/>
  <c r="J19" i="32"/>
  <c r="I19" i="32"/>
  <c r="J42" i="32"/>
  <c r="I42" i="32"/>
  <c r="J26" i="32"/>
  <c r="I26" i="32"/>
  <c r="J24" i="32"/>
  <c r="I24" i="32"/>
  <c r="J23" i="32"/>
  <c r="I23" i="32"/>
  <c r="J22" i="32"/>
  <c r="I22" i="32"/>
  <c r="J20" i="32"/>
  <c r="I20" i="32"/>
  <c r="J21" i="32"/>
  <c r="I21" i="32"/>
  <c r="J14" i="32"/>
  <c r="I14" i="32"/>
  <c r="J44" i="32"/>
  <c r="I44" i="32"/>
  <c r="J11" i="32"/>
  <c r="I11" i="32"/>
  <c r="J46" i="32"/>
  <c r="J47" i="32"/>
  <c r="K10" i="32"/>
  <c r="J10" i="32"/>
  <c r="K15" i="32"/>
  <c r="J15" i="32"/>
  <c r="L10" i="32"/>
  <c r="J44" i="2"/>
  <c r="K47" i="32"/>
  <c r="K46" i="32"/>
  <c r="G2" i="3"/>
  <c r="Q13" i="32" s="1"/>
  <c r="Y13" i="32" s="1"/>
  <c r="K13" i="32"/>
  <c r="K14" i="2"/>
  <c r="L15" i="32"/>
  <c r="N41" i="32"/>
  <c r="L41" i="32"/>
  <c r="N26" i="32"/>
  <c r="L26" i="32"/>
  <c r="K42" i="2"/>
  <c r="L43" i="32"/>
  <c r="J40" i="2"/>
  <c r="K41" i="32"/>
  <c r="N16" i="32"/>
  <c r="L16" i="32"/>
  <c r="N44" i="32"/>
  <c r="L44" i="32"/>
  <c r="J42" i="2"/>
  <c r="K43" i="32"/>
  <c r="J11" i="2"/>
  <c r="K12" i="32"/>
  <c r="K19" i="2"/>
  <c r="L20" i="32"/>
  <c r="J24" i="2"/>
  <c r="K25" i="32"/>
  <c r="K39" i="2"/>
  <c r="L40" i="32"/>
  <c r="K13" i="2"/>
  <c r="L14" i="32"/>
  <c r="T228" i="3"/>
  <c r="L21" i="32"/>
  <c r="M40" i="32"/>
  <c r="K40" i="32"/>
  <c r="M19" i="32"/>
  <c r="K19" i="32"/>
  <c r="M42" i="32"/>
  <c r="K42" i="32"/>
  <c r="M26" i="32"/>
  <c r="K26" i="32"/>
  <c r="P2" i="3"/>
  <c r="AL23" i="2" s="1"/>
  <c r="AT23" i="2" s="1"/>
  <c r="K24" i="32"/>
  <c r="N24" i="32"/>
  <c r="L24" i="32"/>
  <c r="N22" i="32"/>
  <c r="L22" i="32"/>
  <c r="M23" i="32"/>
  <c r="K23" i="32"/>
  <c r="K44" i="2"/>
  <c r="L47" i="32"/>
  <c r="L46" i="32"/>
  <c r="N19" i="32"/>
  <c r="L19" i="32"/>
  <c r="K24" i="2"/>
  <c r="L25" i="32"/>
  <c r="K41" i="2"/>
  <c r="L42" i="32"/>
  <c r="M22" i="32"/>
  <c r="K22" i="32"/>
  <c r="N23" i="32"/>
  <c r="L23" i="32"/>
  <c r="J19" i="2"/>
  <c r="K20" i="32"/>
  <c r="K10" i="2"/>
  <c r="L11" i="32"/>
  <c r="M2" i="3"/>
  <c r="Q21" i="32" s="1"/>
  <c r="Y21" i="32" s="1"/>
  <c r="K21" i="32"/>
  <c r="J13" i="2"/>
  <c r="K14" i="32"/>
  <c r="K11" i="2"/>
  <c r="L12" i="32"/>
  <c r="N13" i="32"/>
  <c r="L13" i="32"/>
  <c r="J15" i="2"/>
  <c r="K16" i="32"/>
  <c r="J43" i="2"/>
  <c r="K44" i="32"/>
  <c r="J10" i="2"/>
  <c r="K11" i="32"/>
  <c r="M12" i="32"/>
  <c r="N40" i="32"/>
  <c r="K23" i="2"/>
  <c r="N12" i="32"/>
  <c r="I2" i="3"/>
  <c r="Q15" i="32" s="1"/>
  <c r="K43" i="2"/>
  <c r="J23" i="2"/>
  <c r="J12" i="2"/>
  <c r="M43" i="32"/>
  <c r="N43" i="32"/>
  <c r="M25" i="32"/>
  <c r="K21" i="2"/>
  <c r="AC2" i="3"/>
  <c r="AL41" i="2" s="1"/>
  <c r="AT41" i="2" s="1"/>
  <c r="M46" i="32"/>
  <c r="M47" i="32"/>
  <c r="K15" i="2"/>
  <c r="J22" i="2"/>
  <c r="N25" i="32"/>
  <c r="D36" i="16"/>
  <c r="C40" i="16" s="1"/>
  <c r="M15" i="32"/>
  <c r="N20" i="32"/>
  <c r="J14" i="2"/>
  <c r="M44" i="32"/>
  <c r="O2" i="3"/>
  <c r="AL22" i="2" s="1"/>
  <c r="AT22" i="2" s="1"/>
  <c r="AF2" i="3"/>
  <c r="D2" i="3"/>
  <c r="AL9" i="2" s="1"/>
  <c r="T227" i="3"/>
  <c r="F30" i="32" s="1"/>
  <c r="J2" i="3"/>
  <c r="Q16" i="32" s="1"/>
  <c r="J18" i="2"/>
  <c r="M24" i="32"/>
  <c r="N30" i="32"/>
  <c r="L47" i="18" s="1"/>
  <c r="K40" i="2"/>
  <c r="AD2" i="3"/>
  <c r="R2" i="3"/>
  <c r="AL25" i="2" s="1"/>
  <c r="M16" i="32"/>
  <c r="AE2" i="3"/>
  <c r="N11" i="32"/>
  <c r="E2" i="3"/>
  <c r="K22" i="2"/>
  <c r="Q2" i="3"/>
  <c r="AL24" i="2" s="1"/>
  <c r="M20" i="32"/>
  <c r="M41" i="32"/>
  <c r="N2" i="3"/>
  <c r="AA2" i="3"/>
  <c r="M11" i="32"/>
  <c r="L2" i="3"/>
  <c r="K18" i="2"/>
  <c r="K9" i="2"/>
  <c r="M21" i="32"/>
  <c r="F2" i="3"/>
  <c r="N15" i="32"/>
  <c r="J21" i="2"/>
  <c r="J20" i="2"/>
  <c r="J41" i="2"/>
  <c r="K2" i="3"/>
  <c r="H2" i="3"/>
  <c r="J39" i="2"/>
  <c r="K20" i="2"/>
  <c r="M14" i="32"/>
  <c r="N10" i="32"/>
  <c r="N21" i="32"/>
  <c r="N47" i="32"/>
  <c r="J9" i="2"/>
  <c r="AB2" i="3"/>
  <c r="M13" i="32"/>
  <c r="N14" i="32"/>
  <c r="N46" i="32"/>
  <c r="M10" i="32"/>
  <c r="K12" i="2"/>
  <c r="N42" i="32"/>
  <c r="L48" i="18" s="1"/>
  <c r="K48" i="18" l="1"/>
  <c r="C7" i="18"/>
  <c r="E48" i="18"/>
  <c r="F48" i="18"/>
  <c r="C48" i="18"/>
  <c r="G48" i="18"/>
  <c r="D48" i="18"/>
  <c r="F17" i="32"/>
  <c r="F48" i="32"/>
  <c r="D8" i="18" s="1"/>
  <c r="F35" i="32"/>
  <c r="N17" i="32"/>
  <c r="G17" i="32"/>
  <c r="H27" i="32"/>
  <c r="G27" i="32"/>
  <c r="H29" i="32"/>
  <c r="G29" i="32"/>
  <c r="G48" i="32"/>
  <c r="H30" i="32"/>
  <c r="G30" i="32"/>
  <c r="H48" i="32"/>
  <c r="H17" i="32"/>
  <c r="I17" i="32"/>
  <c r="I48" i="32"/>
  <c r="J27" i="32"/>
  <c r="J30" i="32"/>
  <c r="I30" i="32"/>
  <c r="D47" i="18" s="1"/>
  <c r="I27" i="32"/>
  <c r="J48" i="18"/>
  <c r="I48" i="18"/>
  <c r="H48" i="18"/>
  <c r="J48" i="32"/>
  <c r="AJ44" i="2"/>
  <c r="AR44" i="2" s="1"/>
  <c r="O45" i="32" s="1"/>
  <c r="J17" i="32"/>
  <c r="AJ10" i="2"/>
  <c r="AR10" i="2" s="1"/>
  <c r="O11" i="32" s="1"/>
  <c r="K29" i="32"/>
  <c r="J29" i="32"/>
  <c r="L30" i="32"/>
  <c r="AJ12" i="2"/>
  <c r="AR12" i="2" s="1"/>
  <c r="O13" i="32" s="1"/>
  <c r="AJ41" i="2"/>
  <c r="AR41" i="2" s="1"/>
  <c r="O42" i="32" s="1"/>
  <c r="AL12" i="2"/>
  <c r="AT12" i="2" s="1"/>
  <c r="AJ13" i="2"/>
  <c r="AR13" i="2" s="1"/>
  <c r="O14" i="32" s="1"/>
  <c r="AJ14" i="2"/>
  <c r="AR14" i="2" s="1"/>
  <c r="O15" i="32" s="1"/>
  <c r="AJ19" i="2"/>
  <c r="AR19" i="2" s="1"/>
  <c r="O20" i="32" s="1"/>
  <c r="AJ24" i="2"/>
  <c r="AR24" i="2" s="1"/>
  <c r="AJ11" i="2"/>
  <c r="AR11" i="2" s="1"/>
  <c r="O12" i="32" s="1"/>
  <c r="AJ40" i="2"/>
  <c r="AR40" i="2" s="1"/>
  <c r="O41" i="32" s="1"/>
  <c r="AJ42" i="2"/>
  <c r="AR42" i="2" s="1"/>
  <c r="O43" i="32" s="1"/>
  <c r="AJ15" i="2"/>
  <c r="AR15" i="2" s="1"/>
  <c r="O16" i="32" s="1"/>
  <c r="Q24" i="32"/>
  <c r="Y24" i="32" s="1"/>
  <c r="AL20" i="2"/>
  <c r="AT20" i="2" s="1"/>
  <c r="AJ23" i="2"/>
  <c r="AR23" i="2" s="1"/>
  <c r="O24" i="32" s="1"/>
  <c r="AJ43" i="2"/>
  <c r="AR43" i="2" s="1"/>
  <c r="O44" i="32" s="1"/>
  <c r="K17" i="32"/>
  <c r="K29" i="2"/>
  <c r="M30" i="32"/>
  <c r="K47" i="18" s="1"/>
  <c r="K30" i="32"/>
  <c r="I47" i="18" s="1"/>
  <c r="K28" i="2"/>
  <c r="L29" i="32"/>
  <c r="L17" i="32"/>
  <c r="L48" i="32"/>
  <c r="K27" i="32"/>
  <c r="L27" i="32"/>
  <c r="K48" i="32"/>
  <c r="J26" i="2"/>
  <c r="M48" i="32"/>
  <c r="M27" i="32"/>
  <c r="AJ21" i="2"/>
  <c r="AR21" i="2" s="1"/>
  <c r="O22" i="32" s="1"/>
  <c r="AL14" i="2"/>
  <c r="N48" i="32"/>
  <c r="AJ22" i="2"/>
  <c r="AR22" i="2" s="1"/>
  <c r="O23" i="32" s="1"/>
  <c r="T2" i="3"/>
  <c r="Q30" i="32" s="1"/>
  <c r="Y30" i="32" s="1"/>
  <c r="J29" i="2"/>
  <c r="BP2" i="3"/>
  <c r="AL15" i="2"/>
  <c r="AL44" i="2"/>
  <c r="AT44" i="2" s="1"/>
  <c r="Q47" i="32"/>
  <c r="N29" i="32"/>
  <c r="K16" i="2"/>
  <c r="N27" i="32"/>
  <c r="K26" i="2"/>
  <c r="Q10" i="32"/>
  <c r="Q42" i="32"/>
  <c r="Y42" i="32" s="1"/>
  <c r="Q23" i="32"/>
  <c r="Y23" i="32" s="1"/>
  <c r="AL42" i="2"/>
  <c r="AT42" i="2" s="1"/>
  <c r="Q43" i="32"/>
  <c r="Y43" i="32" s="1"/>
  <c r="AJ18" i="2"/>
  <c r="Q40" i="32"/>
  <c r="AL39" i="2"/>
  <c r="Q22" i="32"/>
  <c r="Y22" i="32" s="1"/>
  <c r="AL21" i="2"/>
  <c r="AT21" i="2" s="1"/>
  <c r="AT9" i="2"/>
  <c r="J46" i="2"/>
  <c r="AJ39" i="2"/>
  <c r="K46" i="2"/>
  <c r="Q11" i="32"/>
  <c r="Y11" i="32" s="1"/>
  <c r="AL10" i="2"/>
  <c r="AT10" i="2" s="1"/>
  <c r="AJ20" i="2"/>
  <c r="AR20" i="2" s="1"/>
  <c r="O21" i="32" s="1"/>
  <c r="AL13" i="2"/>
  <c r="Q14" i="32"/>
  <c r="M17" i="32"/>
  <c r="Q20" i="32"/>
  <c r="Y20" i="32" s="1"/>
  <c r="AL19" i="2"/>
  <c r="AT19" i="2" s="1"/>
  <c r="Q41" i="32"/>
  <c r="Y41" i="32" s="1"/>
  <c r="AL40" i="2"/>
  <c r="AT40" i="2" s="1"/>
  <c r="AL43" i="2"/>
  <c r="AT43" i="2" s="1"/>
  <c r="Q44" i="32"/>
  <c r="Y44" i="32" s="1"/>
  <c r="Q19" i="32"/>
  <c r="AL18" i="2"/>
  <c r="M29" i="32"/>
  <c r="S2" i="3"/>
  <c r="J28" i="2"/>
  <c r="Q12" i="32"/>
  <c r="Y12" i="32" s="1"/>
  <c r="AL11" i="2"/>
  <c r="AT11" i="2" s="1"/>
  <c r="J16" i="2"/>
  <c r="AJ9" i="2"/>
  <c r="H47" i="18" l="1"/>
  <c r="J47" i="18"/>
  <c r="D5" i="18"/>
  <c r="E8" i="18"/>
  <c r="F5" i="18"/>
  <c r="C5" i="18"/>
  <c r="F8" i="18"/>
  <c r="C8" i="18"/>
  <c r="E47" i="18"/>
  <c r="E5" i="18"/>
  <c r="F47" i="18"/>
  <c r="C47" i="18"/>
  <c r="F36" i="32"/>
  <c r="I35" i="32"/>
  <c r="G47" i="18"/>
  <c r="H35" i="32"/>
  <c r="G8" i="18"/>
  <c r="G35" i="32"/>
  <c r="G36" i="32" s="1"/>
  <c r="G5" i="18"/>
  <c r="AJ16" i="2"/>
  <c r="AR16" i="2" s="1"/>
  <c r="Y10" i="32"/>
  <c r="Q17" i="32"/>
  <c r="U10" i="32" s="1"/>
  <c r="Q27" i="32"/>
  <c r="U19" i="32" s="1"/>
  <c r="AL26" i="2"/>
  <c r="AP18" i="2" s="1"/>
  <c r="AJ26" i="2"/>
  <c r="AR26" i="2" s="1"/>
  <c r="AL16" i="2"/>
  <c r="AP9" i="2" s="1"/>
  <c r="O47" i="32"/>
  <c r="J35" i="32"/>
  <c r="K35" i="32"/>
  <c r="J5" i="18"/>
  <c r="L5" i="18"/>
  <c r="L8" i="18"/>
  <c r="M48" i="18"/>
  <c r="I8" i="18"/>
  <c r="H8" i="18"/>
  <c r="K8" i="18"/>
  <c r="K5" i="18"/>
  <c r="I5" i="18"/>
  <c r="H5" i="18"/>
  <c r="J8" i="18"/>
  <c r="K34" i="2"/>
  <c r="AJ29" i="2"/>
  <c r="AR29" i="2" s="1"/>
  <c r="O30" i="32" s="1"/>
  <c r="L35" i="32"/>
  <c r="AL29" i="2"/>
  <c r="AT29" i="2" s="1"/>
  <c r="N35" i="32"/>
  <c r="AR39" i="2"/>
  <c r="O40" i="32" s="1"/>
  <c r="AJ46" i="2"/>
  <c r="AR46" i="2" s="1"/>
  <c r="Q29" i="32"/>
  <c r="Q35" i="32" s="1"/>
  <c r="AL28" i="2"/>
  <c r="AR18" i="2"/>
  <c r="O19" i="32" s="1"/>
  <c r="O27" i="32" s="1"/>
  <c r="J34" i="2"/>
  <c r="AJ28" i="2"/>
  <c r="AT18" i="2"/>
  <c r="M35" i="32"/>
  <c r="AR9" i="2"/>
  <c r="O10" i="32" s="1"/>
  <c r="O17" i="32" s="1"/>
  <c r="AT39" i="2"/>
  <c r="AL46" i="2"/>
  <c r="AP39" i="2" s="1"/>
  <c r="Q48" i="32"/>
  <c r="U40" i="32" s="1"/>
  <c r="Y40" i="32"/>
  <c r="Y19" i="32"/>
  <c r="AG35" i="2" l="1"/>
  <c r="AF35" i="2"/>
  <c r="AE35" i="2"/>
  <c r="AD35" i="2"/>
  <c r="I36" i="32"/>
  <c r="C6" i="18"/>
  <c r="D6" i="18"/>
  <c r="D7" i="18" s="1"/>
  <c r="H36" i="32"/>
  <c r="R35" i="2"/>
  <c r="Q35" i="2"/>
  <c r="E6" i="18"/>
  <c r="E7" i="18" s="1"/>
  <c r="F6" i="18"/>
  <c r="F7" i="18" s="1"/>
  <c r="P35" i="2"/>
  <c r="O48" i="32"/>
  <c r="O35" i="2"/>
  <c r="AJ34" i="2"/>
  <c r="AJ35" i="2" s="1"/>
  <c r="AL34" i="2"/>
  <c r="AP28" i="2" s="1"/>
  <c r="J36" i="32"/>
  <c r="G6" i="18"/>
  <c r="G7" i="18" s="1"/>
  <c r="N35" i="2"/>
  <c r="H6" i="18"/>
  <c r="H7" i="18" s="1"/>
  <c r="K36" i="32"/>
  <c r="J6" i="18"/>
  <c r="J7" i="18" s="1"/>
  <c r="L6" i="18"/>
  <c r="M8" i="18"/>
  <c r="M35" i="2"/>
  <c r="M5" i="18"/>
  <c r="K6" i="18"/>
  <c r="K7" i="18" s="1"/>
  <c r="I6" i="18"/>
  <c r="I7" i="18" s="1"/>
  <c r="L36" i="32"/>
  <c r="M36" i="32"/>
  <c r="K35" i="2"/>
  <c r="L35" i="2"/>
  <c r="J35" i="2"/>
  <c r="N36" i="32"/>
  <c r="AR28" i="2"/>
  <c r="O29" i="32" s="1"/>
  <c r="O35" i="32" s="1"/>
  <c r="AT28" i="2"/>
  <c r="U29" i="32"/>
  <c r="Y29" i="32"/>
  <c r="M7" i="18" l="1"/>
  <c r="M6" i="18"/>
  <c r="M47" i="18"/>
  <c r="AR34" i="2"/>
  <c r="AR35" i="2"/>
  <c r="O36" i="3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Behnam Zarei</author>
  </authors>
  <commentList>
    <comment ref="AG5" authorId="0" shapeId="0" xr:uid="{221DE90D-E83C-4982-8B95-2C09D5231619}">
      <text>
        <r>
          <rPr>
            <b/>
            <sz val="9"/>
            <color indexed="81"/>
            <rFont val="Tahoma"/>
            <family val="2"/>
          </rPr>
          <t>Behnam Zarei:</t>
        </r>
        <r>
          <rPr>
            <sz val="9"/>
            <color indexed="81"/>
            <rFont val="Tahoma"/>
            <family val="2"/>
          </rPr>
          <t xml:space="preserve">
بالانسینگ مهر
به علت خرابی لیتر شمار</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<sst xmlns="http://schemas.openxmlformats.org/spreadsheetml/2006/main" count="58172" uniqueCount="616">
  <si>
    <t>زیرسازی قطعه 20 طرح راه‌آهن زاهدان -  زابل - بیرجند - مشهد از کیلومتر 000+707 تا کیلومتر 000+740</t>
  </si>
  <si>
    <t>شرکتی</t>
  </si>
  <si>
    <t>انصاری</t>
  </si>
  <si>
    <t>حمل آب</t>
  </si>
  <si>
    <t>مجموع</t>
  </si>
  <si>
    <t>شماره گزارش:</t>
  </si>
  <si>
    <t>تاریخ گزارش:</t>
  </si>
  <si>
    <t>محمدپور</t>
  </si>
  <si>
    <t>گلپایگانی</t>
  </si>
  <si>
    <t>پخش و کوب</t>
  </si>
  <si>
    <t>بتن ریزی</t>
  </si>
  <si>
    <t>قالب بندی</t>
  </si>
  <si>
    <t>آرماتوربندی</t>
  </si>
  <si>
    <t>اجرا شده تا کنون</t>
  </si>
  <si>
    <t>ماه جاری</t>
  </si>
  <si>
    <t>عملیات/پیمانکار</t>
  </si>
  <si>
    <t>درصد پیشرفت</t>
  </si>
  <si>
    <t>پرسنل</t>
  </si>
  <si>
    <t>پیمانکار</t>
  </si>
  <si>
    <t>ماشین آلات</t>
  </si>
  <si>
    <t>مصرف سوخت</t>
  </si>
  <si>
    <t>موجودی مصالح</t>
  </si>
  <si>
    <t>گازوییل</t>
  </si>
  <si>
    <t>سیمان</t>
  </si>
  <si>
    <t>آرماتور</t>
  </si>
  <si>
    <t>کار فولادی</t>
  </si>
  <si>
    <t>سبک</t>
  </si>
  <si>
    <t>سنگین</t>
  </si>
  <si>
    <t>کابل</t>
  </si>
  <si>
    <t>کارهای فولادی</t>
  </si>
  <si>
    <t>فولاد سبک</t>
  </si>
  <si>
    <t>فولاد سنگین</t>
  </si>
  <si>
    <t>ملاحظات</t>
  </si>
  <si>
    <t>میانگین روزانه</t>
  </si>
  <si>
    <t>اردیبهشت 1403</t>
  </si>
  <si>
    <t>خرداد 1403</t>
  </si>
  <si>
    <t>تیر 1403</t>
  </si>
  <si>
    <t>مرداد 1403</t>
  </si>
  <si>
    <t>شهریور 1403</t>
  </si>
  <si>
    <t>مهر 1403</t>
  </si>
  <si>
    <t>آبان 1403</t>
  </si>
  <si>
    <t>آذر 1403</t>
  </si>
  <si>
    <t>دی 1403</t>
  </si>
  <si>
    <t>بهمن 1403</t>
  </si>
  <si>
    <t>اسفند 1403</t>
  </si>
  <si>
    <t>فروردین 1404</t>
  </si>
  <si>
    <t>اردیبهشت 1404</t>
  </si>
  <si>
    <t>خرداد 1404</t>
  </si>
  <si>
    <t>تیر 1404</t>
  </si>
  <si>
    <t>مرداد 1404</t>
  </si>
  <si>
    <t>شهریور 1404</t>
  </si>
  <si>
    <t>مهر 1404</t>
  </si>
  <si>
    <t>آبان 1404</t>
  </si>
  <si>
    <t>آذر 1404</t>
  </si>
  <si>
    <t>دی 1404</t>
  </si>
  <si>
    <t>بهمن 1404</t>
  </si>
  <si>
    <t>اسفند 1404</t>
  </si>
  <si>
    <t>حمل از خاکبرداری</t>
  </si>
  <si>
    <t>حمل از قرضه</t>
  </si>
  <si>
    <t>ناهار توزیع شده</t>
  </si>
  <si>
    <t>غذا</t>
  </si>
  <si>
    <t>سواری</t>
  </si>
  <si>
    <t>صداقت</t>
  </si>
  <si>
    <t>میرزایی</t>
  </si>
  <si>
    <t>رضاپور</t>
  </si>
  <si>
    <t>خاکسار</t>
  </si>
  <si>
    <t>آب</t>
  </si>
  <si>
    <t>تانکر توزیع سوخت</t>
  </si>
  <si>
    <t>واحد</t>
  </si>
  <si>
    <t>ارتفاع سوخت داخل مخزن</t>
  </si>
  <si>
    <t>متر</t>
  </si>
  <si>
    <t>حجم سوخت موجود در مخزن</t>
  </si>
  <si>
    <t>لیتر</t>
  </si>
  <si>
    <t>ردیف</t>
  </si>
  <si>
    <t>تاریخ</t>
  </si>
  <si>
    <t>کد ماشین آلات</t>
  </si>
  <si>
    <t>نام ماشین آلات</t>
  </si>
  <si>
    <t>راننده</t>
  </si>
  <si>
    <t>میزان مصرف</t>
  </si>
  <si>
    <t>میزان ورود</t>
  </si>
  <si>
    <t>تعداد سرویس</t>
  </si>
  <si>
    <t>لیتر شمار صبح</t>
  </si>
  <si>
    <t>لیتر شمار عصر</t>
  </si>
  <si>
    <t>توضیحات</t>
  </si>
  <si>
    <t>TES</t>
  </si>
  <si>
    <t>تانکر اداره سوخت</t>
  </si>
  <si>
    <t>هیزمی</t>
  </si>
  <si>
    <t>در تاریخ ۷ / ۱۲ / ۱۴۰۲ مقدار ۵۰۰۰ لیتر با پیمان شهرداری وارد کارگاه شد. راننده هیزمی</t>
  </si>
  <si>
    <t>03-26-011</t>
  </si>
  <si>
    <t>گریدر  ۱۶g</t>
  </si>
  <si>
    <t>یگانه</t>
  </si>
  <si>
    <t>TR-065</t>
  </si>
  <si>
    <t>کامیون کمپرسی</t>
  </si>
  <si>
    <t>اقلیمی</t>
  </si>
  <si>
    <t>TR-136</t>
  </si>
  <si>
    <t>یحیی زاده</t>
  </si>
  <si>
    <t>06-11-052</t>
  </si>
  <si>
    <t>تانکر ابپاش بنز</t>
  </si>
  <si>
    <t>B-01</t>
  </si>
  <si>
    <t>بلدوزر</t>
  </si>
  <si>
    <t>اسماعیلی</t>
  </si>
  <si>
    <t>B-02</t>
  </si>
  <si>
    <t>B-03</t>
  </si>
  <si>
    <t>لودر</t>
  </si>
  <si>
    <t>محمدی</t>
  </si>
  <si>
    <t>رضا یگانه</t>
  </si>
  <si>
    <t>RO-087</t>
  </si>
  <si>
    <t>غلطک</t>
  </si>
  <si>
    <t>دیانتی</t>
  </si>
  <si>
    <t>RO-036</t>
  </si>
  <si>
    <t>شیری</t>
  </si>
  <si>
    <t>Lose</t>
  </si>
  <si>
    <t>هدر رفت سوخت</t>
  </si>
  <si>
    <t>06-11-049</t>
  </si>
  <si>
    <t>تانکر سوخت بنز</t>
  </si>
  <si>
    <t>سید علی حسینی</t>
  </si>
  <si>
    <t>TR-037</t>
  </si>
  <si>
    <t xml:space="preserve"> اشتری</t>
  </si>
  <si>
    <t>RO-005</t>
  </si>
  <si>
    <t>07-53-002</t>
  </si>
  <si>
    <t>میکسر بنز</t>
  </si>
  <si>
    <t>07-54-006</t>
  </si>
  <si>
    <t>میکسر امیکو</t>
  </si>
  <si>
    <t>B-06</t>
  </si>
  <si>
    <t>B-08</t>
  </si>
  <si>
    <t>BU-040</t>
  </si>
  <si>
    <t>کد های جدید ماشین آلات</t>
  </si>
  <si>
    <t>-</t>
  </si>
  <si>
    <t>06-11-051</t>
  </si>
  <si>
    <t>RO-006</t>
  </si>
  <si>
    <t>_</t>
  </si>
  <si>
    <t>میکسراتکو</t>
  </si>
  <si>
    <t>رجب زاده</t>
  </si>
  <si>
    <t>B-04</t>
  </si>
  <si>
    <t>AN-06-D</t>
  </si>
  <si>
    <t>AN-01-E</t>
  </si>
  <si>
    <t>بیل مکانیکی</t>
  </si>
  <si>
    <t>AN-05-E</t>
  </si>
  <si>
    <t>B-09</t>
  </si>
  <si>
    <t>AN-02-T</t>
  </si>
  <si>
    <t>AN-03-T</t>
  </si>
  <si>
    <t>AN-04-T</t>
  </si>
  <si>
    <t>AK-01-D</t>
  </si>
  <si>
    <t>اکبری</t>
  </si>
  <si>
    <t>AK-02-D</t>
  </si>
  <si>
    <t>HA-01-D</t>
  </si>
  <si>
    <t>حسن پور</t>
  </si>
  <si>
    <t>MI-01-L</t>
  </si>
  <si>
    <t>MI-02-T</t>
  </si>
  <si>
    <t>تکبری</t>
  </si>
  <si>
    <t>MI-03-T</t>
  </si>
  <si>
    <t>MI-04-T</t>
  </si>
  <si>
    <t>B-10</t>
  </si>
  <si>
    <t>SE-01-L</t>
  </si>
  <si>
    <t>SE-01-T</t>
  </si>
  <si>
    <t>SE-02-T</t>
  </si>
  <si>
    <t>TA-01-E</t>
  </si>
  <si>
    <t>B-13</t>
  </si>
  <si>
    <t>RE-02-W</t>
  </si>
  <si>
    <t>تانکر آب</t>
  </si>
  <si>
    <t>RE-01-E</t>
  </si>
  <si>
    <t>B-11</t>
  </si>
  <si>
    <t>MO-01-G</t>
  </si>
  <si>
    <t>گریدر 14G</t>
  </si>
  <si>
    <t>محمد پور</t>
  </si>
  <si>
    <t>B-ANSARI</t>
  </si>
  <si>
    <t>MO-02-R</t>
  </si>
  <si>
    <t>غلطک کششی</t>
  </si>
  <si>
    <t>T-ANSARI</t>
  </si>
  <si>
    <t>MO-03-R</t>
  </si>
  <si>
    <t>MO-04-L</t>
  </si>
  <si>
    <t>MO-06-W</t>
  </si>
  <si>
    <t>MO-07-R</t>
  </si>
  <si>
    <t>غلطک پاچه بزی</t>
  </si>
  <si>
    <t>MO-05-D</t>
  </si>
  <si>
    <t>MO-08-T</t>
  </si>
  <si>
    <t>کمپرسی جفت</t>
  </si>
  <si>
    <t>GL-01-W</t>
  </si>
  <si>
    <t xml:space="preserve">گریدرG 14 </t>
  </si>
  <si>
    <t>اب پاش</t>
  </si>
  <si>
    <t>tes</t>
  </si>
  <si>
    <t>میکسر</t>
  </si>
  <si>
    <t>گازوییل داده شده به تریلی هوو تانکر آب  پیمانکار خاکسار بدون کد گذاری</t>
  </si>
  <si>
    <t>مقدار سوخت تحویلی به ماشین آلات</t>
  </si>
  <si>
    <t>کد دستگاه</t>
  </si>
  <si>
    <t>اسفند 1402</t>
  </si>
  <si>
    <t>فروردین 1403</t>
  </si>
  <si>
    <t>سوخت تحویلی</t>
  </si>
  <si>
    <t>مجموع مصارف</t>
  </si>
  <si>
    <t>موجودی مخزن و تانکر</t>
  </si>
  <si>
    <t>مخزن</t>
  </si>
  <si>
    <t>شماره 1</t>
  </si>
  <si>
    <t>شماره 2</t>
  </si>
  <si>
    <t>شماره 3</t>
  </si>
  <si>
    <t>47،000 لیتر</t>
  </si>
  <si>
    <t>12,000 لیتر</t>
  </si>
  <si>
    <t>گزارش مصرف و ورود سوخت</t>
  </si>
  <si>
    <t>مصرف روزانه</t>
  </si>
  <si>
    <t>تعداد دستگاه</t>
  </si>
  <si>
    <t>ورود روزانه</t>
  </si>
  <si>
    <t>مجموع ماه جاری</t>
  </si>
  <si>
    <t>مصرف ماه طبق لیتر شمار</t>
  </si>
  <si>
    <t>ورود و مصرف تجمعی</t>
  </si>
  <si>
    <t>مانده سوخت محاسباتی در پایان روز</t>
  </si>
  <si>
    <t>موجودی اندازه گیری شده</t>
  </si>
  <si>
    <t>موجودی اندازه گیری شده مخازن</t>
  </si>
  <si>
    <t>مغایرت</t>
  </si>
  <si>
    <t>میانگین مصرف روزانه</t>
  </si>
  <si>
    <t>حمل آب عملیات خاکی</t>
  </si>
  <si>
    <t>جفت</t>
  </si>
  <si>
    <t>تک</t>
  </si>
  <si>
    <t>مالکیت</t>
  </si>
  <si>
    <t>ظرفیت</t>
  </si>
  <si>
    <t>نوع مصالح</t>
  </si>
  <si>
    <t>قرضه</t>
  </si>
  <si>
    <t>ترانشه</t>
  </si>
  <si>
    <t>نوع دستگاه</t>
  </si>
  <si>
    <t>بارگیری</t>
  </si>
  <si>
    <t>42 سرویس تخلیه خاکریزی از محل پی</t>
  </si>
  <si>
    <t>26 سرویس تخلیه خاکریزی از محل پی</t>
  </si>
  <si>
    <t>27 سرویس تخلیه خاکریزی از محل پی</t>
  </si>
  <si>
    <t>10 سرویس جاده دسترسی</t>
  </si>
  <si>
    <t>18 سریس حمل از پی</t>
  </si>
  <si>
    <t>17 سرویس خاکبرداری از پی</t>
  </si>
  <si>
    <t>25 سرویس حمل از پی</t>
  </si>
  <si>
    <t>38 سرویس حمل از پی کنی</t>
  </si>
  <si>
    <t>33 سرویس حمل از پی کنی</t>
  </si>
  <si>
    <t>30 سرویس حمل از پی کنی</t>
  </si>
  <si>
    <t>37 سرویس حمل از پی کنی</t>
  </si>
  <si>
    <t>41 سرویس حمل از پی کنی</t>
  </si>
  <si>
    <t>خرداد</t>
  </si>
  <si>
    <t>حجم</t>
  </si>
  <si>
    <t>تیر</t>
  </si>
  <si>
    <t>اسفند</t>
  </si>
  <si>
    <t>فروردین</t>
  </si>
  <si>
    <t>اردیبهشت</t>
  </si>
  <si>
    <t>مرداد</t>
  </si>
  <si>
    <t>شهریور</t>
  </si>
  <si>
    <t>مهر</t>
  </si>
  <si>
    <t>آبان</t>
  </si>
  <si>
    <t>آذر</t>
  </si>
  <si>
    <t>دی</t>
  </si>
  <si>
    <t>بهمن</t>
  </si>
  <si>
    <t>خلاصه گزارش حمل</t>
  </si>
  <si>
    <t>22 سرویس حمل از پی کنی</t>
  </si>
  <si>
    <t>26 سرویس حمل از پی کنی</t>
  </si>
  <si>
    <t>46 سرویس حمل از پی کنی</t>
  </si>
  <si>
    <t>پی کنی</t>
  </si>
  <si>
    <t>51 سرویس حمل از پی کنی</t>
  </si>
  <si>
    <t>23 سرویس حمل از پی کنی</t>
  </si>
  <si>
    <t>28 سرویس حمل از پی کنی</t>
  </si>
  <si>
    <t>جاده</t>
  </si>
  <si>
    <t>AN-07-T</t>
  </si>
  <si>
    <t>20 سرویس حمل از پی کنی</t>
  </si>
  <si>
    <t>MO-10-W</t>
  </si>
  <si>
    <t>KH-01-W</t>
  </si>
  <si>
    <t>شرکت توسعه راه‌های پارس</t>
  </si>
  <si>
    <t>میکسرآتکو</t>
  </si>
  <si>
    <t>میکسر آمیکو</t>
  </si>
  <si>
    <t>AN-08-T</t>
  </si>
  <si>
    <t>AN-09-T</t>
  </si>
  <si>
    <t>MO-11-T</t>
  </si>
  <si>
    <t>گزارش حمل ماشین آلات</t>
  </si>
  <si>
    <t>MO-09-T</t>
  </si>
  <si>
    <t>بلدوزر D85</t>
  </si>
  <si>
    <t>بلدوزر کاترپیلار D8</t>
  </si>
  <si>
    <t>لودر ZL50</t>
  </si>
  <si>
    <t>تحت تعمیر</t>
  </si>
  <si>
    <t>به لحاظ خرابی بلدوزر انصاری بلدوزر d85 اکبری به مدت ۵ ساعت در اختیار پیمانکار بوده است</t>
  </si>
  <si>
    <t>کمپرسی تک</t>
  </si>
  <si>
    <t>شرح دستگاه</t>
  </si>
  <si>
    <t>گزارش مصرف و ورود آب</t>
  </si>
  <si>
    <t>بارگیری انجام شده ولی تخلیه صورت نگرفته است.</t>
  </si>
  <si>
    <t>12 سرویس پی و مابقی خاکبرداری پی</t>
  </si>
  <si>
    <t>۱۱۰ لیتر تخلیه سوخت داخل کارگاه و تحویل به تراک میکسر ۰۰۲</t>
  </si>
  <si>
    <t>یک سرویس از کارگاه مهدی آباد</t>
  </si>
  <si>
    <t xml:space="preserve"> </t>
  </si>
  <si>
    <t>MO-12-T</t>
  </si>
  <si>
    <t>04-97-015</t>
  </si>
  <si>
    <t>AN-10-D</t>
  </si>
  <si>
    <t xml:space="preserve">لودر پیمانکار میرزایی به مدت 2 ساعت  در اختیار شرکت به منظور تخلیه غلطک شرکتی </t>
  </si>
  <si>
    <t xml:space="preserve">بلدوزر حسن پور به مدت یک روز به دلیل کار کردن راننده ان بر روی گریدر غیر فعال بوده است </t>
  </si>
  <si>
    <t>باید مشخص شود که منابع خاکبرداری شده رفته دیسپوزال یا در بستر استفاده شده</t>
  </si>
  <si>
    <t>‌MI-01-L</t>
  </si>
  <si>
    <t>خاکبرداری پی کنی</t>
  </si>
  <si>
    <t xml:space="preserve"> در بازه های متفاوت تحت تعمیر</t>
  </si>
  <si>
    <t>۷ سرویس در محدوده محمد پور</t>
  </si>
  <si>
    <t xml:space="preserve">تاریخ </t>
  </si>
  <si>
    <t>توضیحات کارگاه</t>
  </si>
  <si>
    <t>امار ورودی اسکافولد : ۱۲۰ در ۵۰ حدود ۲۱۶ - ۱۲۰ در 75 حدود 126- 120در 100 حدود 300</t>
  </si>
  <si>
    <t>BU-003</t>
  </si>
  <si>
    <t>خاکبرداری محل پی به منظور اماده سازی پی کنی</t>
  </si>
  <si>
    <t>گزارش مصرف آب</t>
  </si>
  <si>
    <t>تحت تعمیر(نبود گریدر)</t>
  </si>
  <si>
    <t>03-26-01</t>
  </si>
  <si>
    <t>SE-03-T</t>
  </si>
  <si>
    <t>.</t>
  </si>
  <si>
    <t>سخت</t>
  </si>
  <si>
    <t>نرم</t>
  </si>
  <si>
    <t>تاریخ ورود محمدپور به پروژه 23 خرداد</t>
  </si>
  <si>
    <t>تراک میکسر</t>
  </si>
  <si>
    <t>AB-01-M</t>
  </si>
  <si>
    <t>عبدالله زاده</t>
  </si>
  <si>
    <t>بتن</t>
  </si>
  <si>
    <t>بچینگ</t>
  </si>
  <si>
    <t>نوروز غلامی</t>
  </si>
  <si>
    <t>علیرضا اقلیمی</t>
  </si>
  <si>
    <t>بارانی</t>
  </si>
  <si>
    <t>میامی</t>
  </si>
  <si>
    <t>برات زاده- از تاریخ 1 تیرماه</t>
  </si>
  <si>
    <t>جمالی</t>
  </si>
  <si>
    <t>شاکری</t>
  </si>
  <si>
    <t>زراعتی</t>
  </si>
  <si>
    <t>نخعی</t>
  </si>
  <si>
    <t>LOSE</t>
  </si>
  <si>
    <t>اصلاح شود</t>
  </si>
  <si>
    <t>Summary Report</t>
  </si>
  <si>
    <t>استاندارد مصرف آب</t>
  </si>
  <si>
    <t>تعطیل</t>
  </si>
  <si>
    <t>عدم فعالیت به علت نبود بیل مکانیکی</t>
  </si>
  <si>
    <t>ماشین آلات پیمانکار</t>
  </si>
  <si>
    <t>Baching-L</t>
  </si>
  <si>
    <t xml:space="preserve"> لودر</t>
  </si>
  <si>
    <t xml:space="preserve">میکسر </t>
  </si>
  <si>
    <t>استیجاری</t>
  </si>
  <si>
    <t>پیمانکاری</t>
  </si>
  <si>
    <t>شرح ماشین آلات</t>
  </si>
  <si>
    <t>مالکیت-پیمانکار</t>
  </si>
  <si>
    <t>خاکبرداری محل 723505 به منظور اماده سازی پی پل</t>
  </si>
  <si>
    <t>در تاریخ روز جاری مغایرت  سوخت معادل با 23839 خدمت مهندس خطیبی اعلام شد که فرمودند در تاریخ 1 تیرماه 1403 صورتجلسه ای تنظیم شده است و نیازی به بررسی بیشتر نمی باشد.</t>
  </si>
  <si>
    <t>بارگیری سوخت به منظور سوخت رسانی به بیل 05</t>
  </si>
  <si>
    <t xml:space="preserve">حجم عملیات خاکی </t>
  </si>
  <si>
    <t>گازوییل - لیتر</t>
  </si>
  <si>
    <t>خاکبرداری - متر مکعب</t>
  </si>
  <si>
    <t>شرکتی-رجب زاده</t>
  </si>
  <si>
    <t>شرکتی-نخعی</t>
  </si>
  <si>
    <t>شرکتی-یگانه</t>
  </si>
  <si>
    <t>شرکتی-حسن پور</t>
  </si>
  <si>
    <t>شرکتی-شاکری</t>
  </si>
  <si>
    <t>شرکتی-زراعتی</t>
  </si>
  <si>
    <t>شرکتی-جمالی</t>
  </si>
  <si>
    <t>شرکتی-شیری</t>
  </si>
  <si>
    <t>شرکتی-دیانتی</t>
  </si>
  <si>
    <t>شرکتی-یحیی زاده</t>
  </si>
  <si>
    <t>شرکتی-نوروز غلامی</t>
  </si>
  <si>
    <t>شرکتی-علیرضا اقلیمی</t>
  </si>
  <si>
    <t>شرکتی-بارانی</t>
  </si>
  <si>
    <t>شرکتی-میامی</t>
  </si>
  <si>
    <t>شرکتی-برات زاده- از تاریخ 1 تیرماه</t>
  </si>
  <si>
    <t>07-53-003</t>
  </si>
  <si>
    <t>جاده دسترسی</t>
  </si>
  <si>
    <t>ماشین آلات فعال</t>
  </si>
  <si>
    <t>MO-14-T</t>
  </si>
  <si>
    <t>RE-03-D</t>
  </si>
  <si>
    <t>MO-13-L</t>
  </si>
  <si>
    <t>کیلومتر بارگیری</t>
  </si>
  <si>
    <t>آب منطقه</t>
  </si>
  <si>
    <t>احجام کل  طبق لیست کوپاژ</t>
  </si>
  <si>
    <t>احجام کل طبق لیست کوپاژ</t>
  </si>
  <si>
    <t>پیمانکار : شرکت توسعه راه های پارس</t>
  </si>
  <si>
    <t>میکسر اتکو</t>
  </si>
  <si>
    <t>در اختیار بچینگ</t>
  </si>
  <si>
    <t xml:space="preserve"> نخودی</t>
  </si>
  <si>
    <t>بادامی</t>
  </si>
  <si>
    <t>نخودی</t>
  </si>
  <si>
    <t>۱۹ سرویس به منظور ترمیم جاده در تعداد سرویس ها لحاظ نگردیده است</t>
  </si>
  <si>
    <t>۱۸ سرویس به منظور ترمیم جاده در تعداد سرویس ها لحاظ نگردیده است</t>
  </si>
  <si>
    <t>سید علی</t>
  </si>
  <si>
    <t>AB-Baching</t>
  </si>
  <si>
    <t>شهرداری</t>
  </si>
  <si>
    <t>TR-136-‌Baching</t>
  </si>
  <si>
    <t>RE-01-Baching</t>
  </si>
  <si>
    <t>04-97-016</t>
  </si>
  <si>
    <t>04-97-017</t>
  </si>
  <si>
    <t>پمپ بتن</t>
  </si>
  <si>
    <t>آب چاه غیر حوادث</t>
  </si>
  <si>
    <t>طبق پیام مهندس حقیقی ۶۰</t>
  </si>
  <si>
    <t>نقص فنی</t>
  </si>
  <si>
    <t>به دلیل استفاده از بتن با عیار کمتر 3 تن صرفه جویی داشته ایم.</t>
  </si>
  <si>
    <t>JRE-01-T</t>
  </si>
  <si>
    <t>JRE-02-T</t>
  </si>
  <si>
    <t>جواد رضاپور</t>
  </si>
  <si>
    <t>شماره پلاک</t>
  </si>
  <si>
    <t>اسماعیل پور</t>
  </si>
  <si>
    <t>254 ع 41 - 52</t>
  </si>
  <si>
    <t>P_BTON</t>
  </si>
  <si>
    <t xml:space="preserve"> پمپ بتن</t>
  </si>
  <si>
    <t>723 ع 42</t>
  </si>
  <si>
    <t>115 ع 32</t>
  </si>
  <si>
    <t>JRE-03-L</t>
  </si>
  <si>
    <t>JRE-04-D</t>
  </si>
  <si>
    <t>بارگیری به وسیله بیل تکبری</t>
  </si>
  <si>
    <t>نبود معدن</t>
  </si>
  <si>
    <t>آغاز به کار جواد رضاپور</t>
  </si>
  <si>
    <t xml:space="preserve">تعطیلی جمعه </t>
  </si>
  <si>
    <t>عدم فعالیت</t>
  </si>
  <si>
    <t>لازم است که اصلاح شود</t>
  </si>
  <si>
    <t>خاکبرداری شرکتی</t>
  </si>
  <si>
    <t xml:space="preserve">استفاده از دپو ترانشه شرکتی </t>
  </si>
  <si>
    <t>591 ع 33</t>
  </si>
  <si>
    <t>478 ع 92</t>
  </si>
  <si>
    <t>753 ع 85</t>
  </si>
  <si>
    <t>291 ع 83</t>
  </si>
  <si>
    <t>957 ع 22</t>
  </si>
  <si>
    <t>959 ع 22</t>
  </si>
  <si>
    <t>526 ع 71</t>
  </si>
  <si>
    <t>865 ع 33</t>
  </si>
  <si>
    <t>382 ع 37</t>
  </si>
  <si>
    <t>161 ع 19</t>
  </si>
  <si>
    <t>366 ع 37</t>
  </si>
  <si>
    <t>194 ع 12</t>
  </si>
  <si>
    <t>392 ع 43</t>
  </si>
  <si>
    <t>759 ع 17</t>
  </si>
  <si>
    <t>718 ع 36</t>
  </si>
  <si>
    <t>313 ع 52</t>
  </si>
  <si>
    <t>166 ع 14</t>
  </si>
  <si>
    <t>129 ع 97</t>
  </si>
  <si>
    <t>435 ع 38</t>
  </si>
  <si>
    <t>913 ع 74</t>
  </si>
  <si>
    <t>725 ع 27</t>
  </si>
  <si>
    <t>351 ع 27</t>
  </si>
  <si>
    <t>775 ع 24</t>
  </si>
  <si>
    <t>554 ع 23</t>
  </si>
  <si>
    <t>224 ع 24</t>
  </si>
  <si>
    <t>دپو شرکتی</t>
  </si>
  <si>
    <t>JRE-05-D</t>
  </si>
  <si>
    <t>JRE-06-W</t>
  </si>
  <si>
    <t>تغییر کد تانکر آب جواد رضاپور از RE-02-W به JRE-06-W</t>
  </si>
  <si>
    <t>آغاز بکار رضاپور با بلدوزر 2 مرداد , کمپرسی ها در ۸ مرداد</t>
  </si>
  <si>
    <t>گزارش اجرا(حقیقی)</t>
  </si>
  <si>
    <t>تعداد ماشین آلات فعال</t>
  </si>
  <si>
    <t>قالب بندی - متر مربع</t>
  </si>
  <si>
    <t>بتن ریزی - متر مکعب</t>
  </si>
  <si>
    <t>اب مصرفی - متر مکعب</t>
  </si>
  <si>
    <t>خاکریزی - متر مکعب</t>
  </si>
  <si>
    <t>مجموع 10 روز گذشته</t>
  </si>
  <si>
    <t>مغایرت گزارش  فاصله حمل کنترل چی و اجرا (ثبت شده بر اساس گزارش اجرا)</t>
  </si>
  <si>
    <t>طبق شیت 32 متر مکعب</t>
  </si>
  <si>
    <t>ماسه شسته</t>
  </si>
  <si>
    <t>ـ</t>
  </si>
  <si>
    <t xml:space="preserve">به منظور تسریع در روند تحویل ماسه شسته این کامیون در اختیار شن شویی شهرداری </t>
  </si>
  <si>
    <t>انتقال به معدن 717300 که خاکبرداری توسط جواد رضاپور انجام شده</t>
  </si>
  <si>
    <t>معدن بستر رودخانه - خاکریزی در مسیر جاده دسترسی که بعدا کسر شود</t>
  </si>
  <si>
    <t>Search Box</t>
  </si>
  <si>
    <t>جاده دسترسی که حجم از قرضه به دسترسی تغییر کند</t>
  </si>
  <si>
    <t>افزایش راندمان کاری انصاری به لحاظ بازگشت ماشین آلات تحت تعمیر به پروژه ( یک دستگاه بلدوزر D85 و دو دستگاه بیل مکانیکی )</t>
  </si>
  <si>
    <t>انتقال رضاپور به معدن بستر رودخانه</t>
  </si>
  <si>
    <t>به لحاظ پی کنی بیش از حد</t>
  </si>
  <si>
    <t>خاکسارنژاد</t>
  </si>
  <si>
    <t>TM-072</t>
  </si>
  <si>
    <t>کد به دیتا بیس اضافه شود</t>
  </si>
  <si>
    <t xml:space="preserve">کار فولادی </t>
  </si>
  <si>
    <t>بسترسازی (مترمربع)</t>
  </si>
  <si>
    <t>بسترسازی</t>
  </si>
  <si>
    <r>
      <t xml:space="preserve">پخش و کوب
</t>
    </r>
    <r>
      <rPr>
        <sz val="26"/>
        <color theme="1"/>
        <rFont val="B Zar"/>
        <charset val="178"/>
      </rPr>
      <t>(متر مکعب)</t>
    </r>
  </si>
  <si>
    <r>
      <t xml:space="preserve">حمل از قرضه
</t>
    </r>
    <r>
      <rPr>
        <sz val="26"/>
        <color theme="1"/>
        <rFont val="B Zar"/>
        <charset val="178"/>
      </rPr>
      <t>(متر مکعب)</t>
    </r>
  </si>
  <si>
    <r>
      <rPr>
        <b/>
        <sz val="28"/>
        <color theme="1"/>
        <rFont val="B Zar"/>
        <charset val="178"/>
      </rPr>
      <t xml:space="preserve">حمل از خاکبرداری </t>
    </r>
    <r>
      <rPr>
        <b/>
        <sz val="26"/>
        <color theme="1"/>
        <rFont val="B Zar"/>
        <charset val="178"/>
      </rPr>
      <t xml:space="preserve">
</t>
    </r>
    <r>
      <rPr>
        <sz val="26"/>
        <color theme="1"/>
        <rFont val="B Zar"/>
        <charset val="178"/>
      </rPr>
      <t>(متر مکعب)</t>
    </r>
  </si>
  <si>
    <r>
      <t xml:space="preserve">حمل آب عملیات خاکی
</t>
    </r>
    <r>
      <rPr>
        <sz val="26"/>
        <color theme="1"/>
        <rFont val="B Zar"/>
        <charset val="178"/>
      </rPr>
      <t>(مترمکعب)</t>
    </r>
  </si>
  <si>
    <r>
      <t xml:space="preserve">قالب بندی </t>
    </r>
    <r>
      <rPr>
        <sz val="24"/>
        <color theme="1"/>
        <rFont val="B Zar"/>
        <charset val="178"/>
      </rPr>
      <t>(متر مربع)</t>
    </r>
  </si>
  <si>
    <r>
      <t xml:space="preserve">آرماتوربندی </t>
    </r>
    <r>
      <rPr>
        <sz val="24"/>
        <color theme="1"/>
        <rFont val="B Zar"/>
        <charset val="178"/>
      </rPr>
      <t>(کیلوگرم)</t>
    </r>
  </si>
  <si>
    <r>
      <t xml:space="preserve">بتن ریزی </t>
    </r>
    <r>
      <rPr>
        <sz val="24"/>
        <color theme="1"/>
        <rFont val="B Zar"/>
        <charset val="178"/>
      </rPr>
      <t>(متر مکعب)</t>
    </r>
  </si>
  <si>
    <t xml:space="preserve">بتن </t>
  </si>
  <si>
    <r>
      <t xml:space="preserve">گازوییل </t>
    </r>
    <r>
      <rPr>
        <sz val="24"/>
        <color theme="1"/>
        <rFont val="B Zar"/>
        <charset val="178"/>
      </rPr>
      <t>(لیتر)</t>
    </r>
  </si>
  <si>
    <r>
      <t xml:space="preserve">سیمان </t>
    </r>
    <r>
      <rPr>
        <sz val="24"/>
        <color theme="1"/>
        <rFont val="B Zar"/>
        <charset val="178"/>
      </rPr>
      <t>(تن)</t>
    </r>
  </si>
  <si>
    <r>
      <t xml:space="preserve">آرماتور </t>
    </r>
    <r>
      <rPr>
        <sz val="24"/>
        <color theme="1"/>
        <rFont val="B Zar"/>
        <charset val="178"/>
      </rPr>
      <t>(کیلوگرم)</t>
    </r>
  </si>
  <si>
    <r>
      <t xml:space="preserve">فولاد سبک </t>
    </r>
    <r>
      <rPr>
        <sz val="24"/>
        <color theme="1"/>
        <rFont val="B Zar"/>
        <charset val="178"/>
      </rPr>
      <t>(تن)</t>
    </r>
  </si>
  <si>
    <r>
      <t xml:space="preserve">فولاد سنگین </t>
    </r>
    <r>
      <rPr>
        <sz val="24"/>
        <color theme="1"/>
        <rFont val="B Zar"/>
        <charset val="178"/>
      </rPr>
      <t>(کیلوگرم)</t>
    </r>
  </si>
  <si>
    <t>MI-05-W</t>
  </si>
  <si>
    <t>آب فاضلاب</t>
  </si>
  <si>
    <t xml:space="preserve">نرم </t>
  </si>
  <si>
    <t>رمضانی مقدم</t>
  </si>
  <si>
    <t xml:space="preserve">اغاز بکار رمضانی مقدم با یک لودر </t>
  </si>
  <si>
    <t>پیکور زنی 713450 توسط بیل رضاپور</t>
  </si>
  <si>
    <t>شروع به کار ماشین آلات پیمانکار  رمضانی مقدم در بچینگ</t>
  </si>
  <si>
    <t>RA-01-T</t>
  </si>
  <si>
    <t>RA-02-T</t>
  </si>
  <si>
    <t>RA-03-T</t>
  </si>
  <si>
    <t>RA-04-T</t>
  </si>
  <si>
    <t>RA-05-L</t>
  </si>
  <si>
    <t>145 ع 17</t>
  </si>
  <si>
    <t>934 ع 23</t>
  </si>
  <si>
    <t>433 ع 34</t>
  </si>
  <si>
    <t>پی</t>
  </si>
  <si>
    <t>176 متر مکعب ماسه نامرغوب</t>
  </si>
  <si>
    <t>۱) در محاسبه حجم خاکریزی،‌ خاک جانشین دکاپاژ و بستر منظور نشده است.</t>
  </si>
  <si>
    <t>کیلومتر خاکبرداری</t>
  </si>
  <si>
    <t>نوع معدن</t>
  </si>
  <si>
    <t>در اختیار</t>
  </si>
  <si>
    <t>تریلی</t>
  </si>
  <si>
    <t>JRE-03-T</t>
  </si>
  <si>
    <t>ایجاد رمپ  713320</t>
  </si>
  <si>
    <t>طرح اختلاط 1</t>
  </si>
  <si>
    <r>
      <t>پی کنی</t>
    </r>
    <r>
      <rPr>
        <sz val="24"/>
        <color theme="1"/>
        <rFont val="B Zar"/>
        <charset val="178"/>
      </rPr>
      <t xml:space="preserve"> (مترمکعب)</t>
    </r>
  </si>
  <si>
    <t>خاکبرداری و بارگیری و حمل رضاپور از معدن قرضه 719500</t>
  </si>
  <si>
    <t>بلدوزر D155</t>
  </si>
  <si>
    <t>بلدوزر TD-250</t>
  </si>
  <si>
    <t>بیل هیوندای 220</t>
  </si>
  <si>
    <t>بلدوزر D8K</t>
  </si>
  <si>
    <t>ثمری</t>
  </si>
  <si>
    <t>بیل 220 هیتاچی</t>
  </si>
  <si>
    <t>بیل PC300</t>
  </si>
  <si>
    <t>بیل PC400</t>
  </si>
  <si>
    <t>بیل مکانیکی تکبری و کامیون تک رمضانی مقدم. 14 سرویس جهت ساخت ماسه شور کنار بچینگ</t>
  </si>
  <si>
    <t>بیل مکانیکی تکبری و  دوکامیون تک رمضانی مقدم. 000 سرویس جهت ساخت ماسه شور کنار بچینگ</t>
  </si>
  <si>
    <t>شهرکی</t>
  </si>
  <si>
    <t>BACHING</t>
  </si>
  <si>
    <t>گزارش بچینگ 103 مترمکعب</t>
  </si>
  <si>
    <t>SH-02-T</t>
  </si>
  <si>
    <t>482 ع 44</t>
  </si>
  <si>
    <t>RA-05-T</t>
  </si>
  <si>
    <t>448 ع 82</t>
  </si>
  <si>
    <t>ایران 12</t>
  </si>
  <si>
    <t>بالانسینگ شهریور</t>
  </si>
  <si>
    <t>بالانسیگ سوخت از ۱ تیر الی 1 مهر -5000</t>
  </si>
  <si>
    <t>کوله</t>
  </si>
  <si>
    <t>محل آبرو یا پل خاص</t>
  </si>
  <si>
    <t>نوع سازه</t>
  </si>
  <si>
    <t>سقف</t>
  </si>
  <si>
    <t xml:space="preserve">مجموع : </t>
  </si>
  <si>
    <t>SH-01-L</t>
  </si>
  <si>
    <t xml:space="preserve">تغییر کد غلطک شرکتی </t>
  </si>
  <si>
    <t>98-004</t>
  </si>
  <si>
    <t>98-005</t>
  </si>
  <si>
    <t>98-006</t>
  </si>
  <si>
    <t>تعداد سرویس نخودی</t>
  </si>
  <si>
    <t>تعداد سرویس بادامی</t>
  </si>
  <si>
    <t>تعداد سرویس ماسه</t>
  </si>
  <si>
    <t>در تاریخ روز احجام با نقشه برداری چک و تبدیل به تن گردید.</t>
  </si>
  <si>
    <t>Ghaleb</t>
  </si>
  <si>
    <r>
      <t xml:space="preserve">نخودی </t>
    </r>
    <r>
      <rPr>
        <sz val="24"/>
        <color theme="1"/>
        <rFont val="B Zar"/>
        <charset val="178"/>
      </rPr>
      <t>(تن)</t>
    </r>
  </si>
  <si>
    <r>
      <t xml:space="preserve">بادامی </t>
    </r>
    <r>
      <rPr>
        <sz val="24"/>
        <color theme="1"/>
        <rFont val="B Zar"/>
        <charset val="178"/>
      </rPr>
      <t>(تن)</t>
    </r>
  </si>
  <si>
    <r>
      <t xml:space="preserve">ماسه شسته </t>
    </r>
    <r>
      <rPr>
        <sz val="24"/>
        <color theme="1"/>
        <rFont val="B Zar"/>
        <charset val="178"/>
      </rPr>
      <t>(تن)</t>
    </r>
  </si>
  <si>
    <t>خرابی چرثقیل</t>
  </si>
  <si>
    <t>دستک</t>
  </si>
  <si>
    <t>؟</t>
  </si>
  <si>
    <t>۶ سرویس صورتی</t>
  </si>
  <si>
    <t>گزارش ابنیه فنی</t>
  </si>
  <si>
    <t>محل اجرا</t>
  </si>
  <si>
    <t>آرماتور بندی</t>
  </si>
  <si>
    <t>RO-123</t>
  </si>
  <si>
    <t>RO-089</t>
  </si>
  <si>
    <t>آرماتور بندی - کیلوگرم</t>
  </si>
  <si>
    <t>سال</t>
  </si>
  <si>
    <t>ماه</t>
  </si>
  <si>
    <t>روز</t>
  </si>
  <si>
    <t>فعالیت (واحد)</t>
  </si>
  <si>
    <t>کارکرد روز</t>
  </si>
  <si>
    <t>کارکرد شب</t>
  </si>
  <si>
    <t>جمع کارکرد</t>
  </si>
  <si>
    <t>از کیلومتر</t>
  </si>
  <si>
    <t>تا کیلومتر</t>
  </si>
  <si>
    <t>پی کنی آبرو</t>
  </si>
  <si>
    <t>مقدار</t>
  </si>
  <si>
    <t>نوع فعالیت</t>
  </si>
  <si>
    <t>متر مربع</t>
  </si>
  <si>
    <t>متر مکعب</t>
  </si>
  <si>
    <t>بازه گزارش گیری از تاریخ :</t>
  </si>
  <si>
    <t xml:space="preserve">الی تاریخ : </t>
  </si>
  <si>
    <t>طرح اختلاط 2</t>
  </si>
  <si>
    <t>02-61-003</t>
  </si>
  <si>
    <t xml:space="preserve"> اعتصاب کارگری -آبان 1403</t>
  </si>
  <si>
    <t>ماسه شور</t>
  </si>
  <si>
    <t>RO-127</t>
  </si>
  <si>
    <t>SE-04-T</t>
  </si>
  <si>
    <t>285 ع 61</t>
  </si>
  <si>
    <t>تحت تعمیر بعد صحبت با اجرا</t>
  </si>
  <si>
    <t>پی کنی - متر مکعب</t>
  </si>
  <si>
    <t>طرح اختلاط 3(اصلی)</t>
  </si>
  <si>
    <t>طرح اختلاط 3</t>
  </si>
  <si>
    <t>Summary Report : Mohamadpour</t>
  </si>
  <si>
    <t/>
  </si>
  <si>
    <t>نوع زیر سازه</t>
  </si>
  <si>
    <t>ZA-01-C</t>
  </si>
  <si>
    <t>lose</t>
  </si>
  <si>
    <t>دیسپوزال - د</t>
  </si>
  <si>
    <t>حذف 17 متر بتن به علت استفاده در تجهیز کارگاه</t>
  </si>
  <si>
    <t>نوع محل پی کنی/ نوع خاک</t>
  </si>
  <si>
    <t xml:space="preserve">تحت تعمیر </t>
  </si>
  <si>
    <t>بتن ماسه شور</t>
  </si>
  <si>
    <t>طرح اختلاط 4(تجهیز کارگاه-ماسه شور)</t>
  </si>
  <si>
    <t>تدقیق احجام با نقشه برداری</t>
  </si>
  <si>
    <t xml:space="preserve"> اعتصاب کارگری </t>
  </si>
  <si>
    <t>شرکت نفت</t>
  </si>
  <si>
    <t>جرثقیل 7 تن</t>
  </si>
  <si>
    <t>زابلی</t>
  </si>
  <si>
    <t>حمل بار شرکتی</t>
  </si>
  <si>
    <t>مجموع مصارف تجمعی</t>
  </si>
  <si>
    <t>مجموع وارده تجمعی</t>
  </si>
  <si>
    <t>کامیون کمپرسی جفت</t>
  </si>
  <si>
    <t>کامیون کمپرسی تک</t>
  </si>
  <si>
    <t xml:space="preserve">غلطک </t>
  </si>
  <si>
    <t>بیل مکانیکی 220</t>
  </si>
  <si>
    <t>لودر VOLVO</t>
  </si>
  <si>
    <t>بیل مکانیکی PC400</t>
  </si>
  <si>
    <t>بیل مکانیکی PC300</t>
  </si>
  <si>
    <t>حسینی</t>
  </si>
  <si>
    <t>گزارش تحویل سوخت به ماشین آلات شرکتی و پیمانکار</t>
  </si>
  <si>
    <t>پروژه زیرسازی قطعه 20 طرح راه‌آهن زاهدان -  زابل - بیرجند - مشهد از کیلومتر 000+707 تا کیلومتر 000+740</t>
  </si>
  <si>
    <t>پیمانکار :</t>
  </si>
  <si>
    <t>شرکت توسعه راه های پارس</t>
  </si>
  <si>
    <t>تهیه کننده گزارش :   کنترل پروژه مقیم</t>
  </si>
  <si>
    <t>مجموع مصارف ماه جاری</t>
  </si>
  <si>
    <t>مجموع وارده ماه جاری</t>
  </si>
  <si>
    <t>موجودی مخازن و تانکر ابتدای مهر :    40,653</t>
  </si>
  <si>
    <t>موجودی مخازن و تانکر انتهای مهر :    7,492</t>
  </si>
  <si>
    <t>۱) لازم به ذکر است که 19 هزار لیتر از سهمیه مهرماه(108،500) مطابق صورتجلسه کارگاهی مسترد شرکت دماوندکوه گردید.(آن شرکت در مردادماه به علت کمبود سوخت 19 هزار لیتر تحویل این کارگاه داد.)
۲) 920 لیتر مغایرت توزیع سوخت یافت شد که مطابق صورتجلسه کارگاهی مقدار خطا ی لیتر شمار نصب شده بر روی تانکر هفت درصد می باشد.</t>
  </si>
  <si>
    <t>۲) عدم فعالیت پیمانکاران عملیات خاکی شامل : انصاری، محمدپور، رضاپور</t>
  </si>
  <si>
    <t>BACHING-HOS</t>
  </si>
  <si>
    <t>BACHING-BEIGI</t>
  </si>
  <si>
    <t>Ghaleb-HOS</t>
  </si>
  <si>
    <t>Ghaleb-BEIGI</t>
  </si>
  <si>
    <t>بیگی</t>
  </si>
  <si>
    <t>با توجه به استفای تیروهای عملیات خاکی گزارشات اجرا توسط آن مسئول تهیه می شود که به دلیل مشغله کاری بالا ،فرمت گزارش اجرایی روزانه (یکی از گزارشات اصلی)  تنظیم و ارسال به کنترل پروژه نمی گردد.</t>
  </si>
  <si>
    <t>به دستور مدیر پروژه از این پس گزارش بتن ریزی بر اساس گزارشات بتن تولیدی بچینگ می باشد.</t>
  </si>
  <si>
    <t>۳) ورود ۲ سرویس ماسه، 2 سرویس بادامی، ۱ سرویس نخودی</t>
  </si>
  <si>
    <t>۴) ورود 27 تن سیمان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</si>
</sst>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160429]yyyy/mm/dd"/>
    <numFmt numFmtId="165" formatCode="0.0%"/>
    <numFmt numFmtId="166" formatCode="&quot;TRP-20-RPT&quot;\-0000"/>
    <numFmt numFmtId="167" formatCode="#,##0.0"/>
    <numFmt numFmtId="168" formatCode="0.0000"/>
    <numFmt numFmtId="169" formatCode="yyyy\-mm\-dd;@"/>
    <numFmt numFmtId="170" formatCode="0.000"/>
    <numFmt numFmtId="171" formatCode="0.0"/>
    <numFmt numFmtId="172" formatCode="[$-3000401]0"/>
    <numFmt numFmtId="173" formatCode="[$-160429]dddd\,\ d\ mmmm\ yyyy;@"/>
    <numFmt numFmtId="174" formatCode="[$-160429]d\ mmmm\ yyyy;@"/>
    <numFmt numFmtId="175" formatCode="[$-160429]yyyy;@"/>
    <numFmt numFmtId="176" formatCode="[$-160429]dd;@"/>
    <numFmt numFmtId="177" formatCode="[$-160429]mm\ mmmm;@"/>
    <numFmt numFmtId="178" formatCode="000\+000"/>
  </numFmts>
  <fonts count="90" x14ac:knownFonts="1">
    <font>
      <sz val="11"/>
      <color theme="1"/>
      <name val="Calibri"/>
      <family val="2"/>
      <scheme val="minor"/>
    </font>
    <font>
      <sz val="11"/>
      <color theme="1"/>
      <name val="Calibri"/>
      <family val="2"/>
      <scheme val="minor"/>
    </font>
    <font>
      <b/>
      <sz val="20"/>
      <color theme="1"/>
      <name val="B Zar"/>
      <charset val="178"/>
    </font>
    <font>
      <b/>
      <sz val="16"/>
      <color theme="1"/>
      <name val="B Zar"/>
      <charset val="178"/>
    </font>
    <font>
      <sz val="16"/>
      <color theme="1"/>
      <name val="B Zar"/>
      <charset val="178"/>
    </font>
    <font>
      <sz val="12"/>
      <color theme="1"/>
      <name val="Calibri"/>
      <family val="2"/>
      <scheme val="minor"/>
    </font>
    <font>
      <b/>
      <sz val="28"/>
      <color theme="1"/>
      <name val="B Zar"/>
      <charset val="178"/>
    </font>
    <font>
      <sz val="28"/>
      <color theme="1"/>
      <name val="B Zar"/>
      <charset val="178"/>
    </font>
    <font>
      <sz val="36"/>
      <color theme="1"/>
      <name val="B Zar"/>
      <charset val="178"/>
    </font>
    <font>
      <b/>
      <sz val="26"/>
      <color theme="1"/>
      <name val="Calibri"/>
      <family val="2"/>
      <scheme val="minor"/>
    </font>
    <font>
      <sz val="5"/>
      <color theme="1"/>
      <name val="B Zar"/>
      <charset val="178"/>
    </font>
    <font>
      <b/>
      <sz val="36"/>
      <color theme="1"/>
      <name val="Calibri"/>
      <family val="2"/>
      <scheme val="minor"/>
    </font>
    <font>
      <b/>
      <sz val="36"/>
      <color theme="1"/>
      <name val="B Zar"/>
      <charset val="178"/>
    </font>
    <font>
      <sz val="11"/>
      <color theme="1"/>
      <name val="B Zar"/>
      <charset val="178"/>
    </font>
    <font>
      <b/>
      <sz val="11"/>
      <color theme="1"/>
      <name val="B Zar"/>
      <charset val="178"/>
    </font>
    <font>
      <sz val="12"/>
      <color theme="1"/>
      <name val="B Zar"/>
      <charset val="178"/>
    </font>
    <font>
      <sz val="8"/>
      <color theme="1"/>
      <name val="B Zar"/>
      <charset val="178"/>
    </font>
    <font>
      <b/>
      <sz val="8"/>
      <color theme="1"/>
      <name val="B Zar"/>
      <charset val="178"/>
    </font>
    <font>
      <b/>
      <sz val="8"/>
      <color theme="1"/>
      <name val="Calibri"/>
      <family val="2"/>
      <scheme val="minor"/>
    </font>
    <font>
      <sz val="100"/>
      <color theme="1"/>
      <name val="B Zar"/>
      <charset val="178"/>
    </font>
    <font>
      <b/>
      <sz val="48"/>
      <color theme="1"/>
      <name val="B Zar"/>
      <charset val="178"/>
    </font>
    <font>
      <sz val="16"/>
      <color theme="1"/>
      <name val="Calibri"/>
      <family val="2"/>
      <scheme val="minor"/>
    </font>
    <font>
      <sz val="24"/>
      <color theme="1"/>
      <name val="Calibri"/>
      <family val="2"/>
      <scheme val="minor"/>
    </font>
    <font>
      <sz val="26"/>
      <color theme="1"/>
      <name val="Calibri"/>
      <family val="2"/>
      <scheme val="minor"/>
    </font>
    <font>
      <sz val="28"/>
      <color theme="1"/>
      <name val="Calibri"/>
      <family val="2"/>
      <scheme val="minor"/>
    </font>
    <font>
      <sz val="36"/>
      <color theme="1"/>
      <name val="Calibri"/>
      <family val="2"/>
      <scheme val="minor"/>
    </font>
    <font>
      <sz val="48"/>
      <color theme="1"/>
      <name val="Calibri"/>
      <family val="2"/>
      <scheme val="minor"/>
    </font>
    <font>
      <sz val="8"/>
      <color theme="1"/>
      <name val="Calibri"/>
      <family val="2"/>
      <scheme val="minor"/>
    </font>
    <font>
      <sz val="48"/>
      <color theme="1"/>
      <name val="B Zar"/>
      <charset val="178"/>
    </font>
    <font>
      <b/>
      <sz val="12"/>
      <color theme="1"/>
      <name val="B Zar"/>
      <charset val="178"/>
    </font>
    <font>
      <b/>
      <sz val="12"/>
      <color theme="1"/>
      <name val="Calibri"/>
      <family val="2"/>
      <scheme val="minor"/>
    </font>
    <font>
      <b/>
      <sz val="28"/>
      <color theme="1"/>
      <name val="Calibri"/>
      <family val="2"/>
      <scheme val="minor"/>
    </font>
    <font>
      <b/>
      <sz val="28"/>
      <color theme="1"/>
      <name val="B Titr"/>
      <charset val="178"/>
    </font>
    <font>
      <sz val="30"/>
      <color theme="1"/>
      <name val="B Zar"/>
      <charset val="178"/>
    </font>
    <font>
      <sz val="11"/>
      <color theme="1"/>
      <name val="B Titr"/>
      <charset val="178"/>
    </font>
    <font>
      <sz val="14"/>
      <color theme="1"/>
      <name val="B Titr"/>
      <charset val="178"/>
    </font>
    <font>
      <sz val="14"/>
      <color theme="1"/>
      <name val="B Zar"/>
      <charset val="178"/>
    </font>
    <font>
      <sz val="14"/>
      <color theme="1"/>
      <name val="Calibri"/>
      <family val="2"/>
      <scheme val="minor"/>
    </font>
    <font>
      <sz val="11"/>
      <color rgb="FF000000"/>
      <name val="Calibri"/>
      <family val="2"/>
      <scheme val="minor"/>
    </font>
    <font>
      <sz val="20"/>
      <name val="B Zar"/>
      <charset val="178"/>
    </font>
    <font>
      <sz val="20"/>
      <name val="Calibri"/>
      <family val="2"/>
      <scheme val="minor"/>
    </font>
    <font>
      <sz val="11"/>
      <color theme="4" tint="-0.499984740745262"/>
      <name val="Calibri"/>
      <family val="2"/>
      <scheme val="minor"/>
    </font>
    <font>
      <sz val="11"/>
      <color theme="4" tint="-0.499984740745262"/>
      <name val="B Zar"/>
      <charset val="178"/>
    </font>
    <font>
      <sz val="11"/>
      <color theme="4"/>
      <name val="Calibri"/>
      <family val="2"/>
      <scheme val="minor"/>
    </font>
    <font>
      <sz val="12"/>
      <color theme="1"/>
      <name val="B Titr"/>
      <charset val="178"/>
    </font>
    <font>
      <sz val="10"/>
      <name val="Arial"/>
      <family val="2"/>
    </font>
    <font>
      <sz val="22"/>
      <color theme="1"/>
      <name val="Calibri"/>
      <family val="2"/>
      <scheme val="minor"/>
    </font>
    <font>
      <b/>
      <sz val="36"/>
      <color theme="1"/>
      <name val="Arial Rounded MT Bold"/>
      <family val="2"/>
    </font>
    <font>
      <b/>
      <sz val="22"/>
      <color theme="1"/>
      <name val="Calibri"/>
      <family val="2"/>
      <scheme val="minor"/>
    </font>
    <font>
      <sz val="18"/>
      <color theme="1"/>
      <name val="B Titr"/>
      <charset val="178"/>
    </font>
    <font>
      <sz val="8"/>
      <color theme="1"/>
      <name val="B Titr"/>
      <charset val="178"/>
    </font>
    <font>
      <sz val="20"/>
      <color theme="1"/>
      <name val="B Titr"/>
      <charset val="178"/>
    </font>
    <font>
      <b/>
      <sz val="14"/>
      <color theme="1"/>
      <name val="B Zar"/>
      <charset val="178"/>
    </font>
    <font>
      <b/>
      <sz val="16"/>
      <color theme="1"/>
      <name val="Calibri"/>
      <family val="2"/>
      <scheme val="minor"/>
    </font>
    <font>
      <b/>
      <sz val="18"/>
      <color theme="1"/>
      <name val="B Zar"/>
      <charset val="178"/>
    </font>
    <font>
      <sz val="18"/>
      <color theme="1"/>
      <name val="B Zar"/>
      <charset val="178"/>
    </font>
    <font>
      <b/>
      <sz val="48"/>
      <color theme="1"/>
      <name val="Calibri"/>
      <family val="2"/>
      <scheme val="minor"/>
    </font>
    <font>
      <sz val="11"/>
      <color rgb="FF002060"/>
      <name val="Calibri"/>
      <family val="2"/>
      <scheme val="minor"/>
    </font>
    <font>
      <sz val="11"/>
      <color rgb="FF002060"/>
      <name val="B Zar"/>
      <charset val="178"/>
    </font>
    <font>
      <b/>
      <sz val="48"/>
      <color theme="1"/>
      <name val="B Titr"/>
      <charset val="178"/>
    </font>
    <font>
      <b/>
      <sz val="24"/>
      <color theme="1"/>
      <name val="B Titr"/>
      <charset val="178"/>
    </font>
    <font>
      <sz val="16"/>
      <color theme="1"/>
      <name val="B Titr"/>
      <charset val="178"/>
    </font>
    <font>
      <b/>
      <sz val="36"/>
      <color theme="1"/>
      <name val="B Titr"/>
      <charset val="178"/>
    </font>
    <font>
      <sz val="48"/>
      <color theme="1"/>
      <name val="B Titr"/>
      <charset val="178"/>
    </font>
    <font>
      <sz val="11"/>
      <color theme="0"/>
      <name val="B Zar"/>
      <charset val="178"/>
    </font>
    <font>
      <b/>
      <sz val="14"/>
      <color theme="0"/>
      <name val="B Zar"/>
      <charset val="178"/>
    </font>
    <font>
      <sz val="16"/>
      <color rgb="FF002060"/>
      <name val="B Zar"/>
      <charset val="178"/>
    </font>
    <font>
      <sz val="16"/>
      <color rgb="FF002060"/>
      <name val="B Titr"/>
      <charset val="178"/>
    </font>
    <font>
      <b/>
      <sz val="11"/>
      <color rgb="FF002060"/>
      <name val="B Zar"/>
      <charset val="178"/>
    </font>
    <font>
      <sz val="8"/>
      <name val="Calibri"/>
      <family val="2"/>
      <scheme val="minor"/>
    </font>
    <font>
      <sz val="10"/>
      <color theme="1"/>
      <name val="B Zar"/>
      <charset val="178"/>
    </font>
    <font>
      <sz val="9"/>
      <color rgb="FF002060"/>
      <name val="B Zar"/>
      <charset val="178"/>
    </font>
    <font>
      <b/>
      <sz val="20"/>
      <color rgb="FF002060"/>
      <name val="B Zar"/>
      <charset val="178"/>
    </font>
    <font>
      <b/>
      <sz val="14"/>
      <color rgb="FF002060"/>
      <name val="B Zar"/>
      <charset val="178"/>
    </font>
    <font>
      <sz val="20"/>
      <color theme="1"/>
      <name val="B Zar"/>
      <charset val="178"/>
    </font>
    <font>
      <sz val="24"/>
      <color theme="1"/>
      <name val="B Zar"/>
      <charset val="178"/>
    </font>
    <font>
      <b/>
      <sz val="26"/>
      <color theme="1"/>
      <name val="B Zar"/>
      <charset val="178"/>
    </font>
    <font>
      <b/>
      <sz val="5"/>
      <color theme="1"/>
      <name val="B Zar"/>
      <charset val="178"/>
    </font>
    <font>
      <b/>
      <sz val="5"/>
      <color theme="1"/>
      <name val="Calibri"/>
      <family val="2"/>
      <scheme val="minor"/>
    </font>
    <font>
      <sz val="26"/>
      <color theme="1"/>
      <name val="B Zar"/>
      <charset val="178"/>
    </font>
    <font>
      <sz val="28"/>
      <color rgb="FFFF0000"/>
      <name val="B Zar"/>
      <charset val="178"/>
    </font>
    <font>
      <b/>
      <sz val="28"/>
      <color rgb="FFFF0000"/>
      <name val="B Zar"/>
      <charset val="178"/>
    </font>
    <font>
      <sz val="11"/>
      <color theme="4" tint="-0.249977111117893"/>
      <name val="Calibri"/>
      <family val="2"/>
      <scheme val="minor"/>
    </font>
    <font>
      <b/>
      <sz val="11"/>
      <color theme="0"/>
      <name val="Calibri"/>
      <family val="2"/>
      <scheme val="minor"/>
    </font>
    <font>
      <sz val="12"/>
      <color rgb="FFFF0000"/>
      <name val="Calibri"/>
      <family val="2"/>
      <scheme val="minor"/>
    </font>
    <font>
      <sz val="11"/>
      <name val="B Zar"/>
      <charset val="178"/>
    </font>
    <font>
      <sz val="11"/>
      <color theme="4" tint="0.39997558519241921"/>
      <name val="B Zar"/>
      <charset val="178"/>
    </font>
    <font>
      <sz val="9"/>
      <color indexed="81"/>
      <name val="Tahoma"/>
      <family val="2"/>
    </font>
    <font>
      <b/>
      <sz val="9"/>
      <color indexed="81"/>
      <name val="Tahoma"/>
      <family val="2"/>
    </font>
    <font>
      <b/>
      <sz val="20"/>
      <color theme="1"/>
      <name val="B Titr"/>
      <charset val="178"/>
    </font>
  </fonts>
  <fills count="31">
    <fill>
      <patternFill patternType="none"/>
    </fill>
    <fill>
      <patternFill patternType="gray125"/>
    </fill>
    <fill>
      <patternFill patternType="solid">
        <fgColor theme="7" tint="0.59999389629810485"/>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0"/>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FF8F8F"/>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7"/>
        <bgColor indexed="64"/>
      </patternFill>
    </fill>
    <fill>
      <patternFill patternType="solid">
        <fgColor theme="0" tint="-0.249977111117893"/>
        <bgColor indexed="64"/>
      </patternFill>
    </fill>
    <fill>
      <patternFill patternType="solid">
        <fgColor theme="4" tint="0.79998168889431442"/>
        <bgColor theme="4" tint="0.79998168889431442"/>
      </patternFill>
    </fill>
    <fill>
      <patternFill patternType="solid">
        <fgColor rgb="FF7030A0"/>
        <bgColor indexed="64"/>
      </patternFill>
    </fill>
    <fill>
      <patternFill patternType="solid">
        <fgColor rgb="FF00B0F0"/>
        <bgColor indexed="64"/>
      </patternFill>
    </fill>
    <fill>
      <patternFill patternType="solid">
        <fgColor rgb="FF00B050"/>
        <bgColor indexed="64"/>
      </patternFill>
    </fill>
    <fill>
      <patternFill patternType="solid">
        <fgColor rgb="FF92D050"/>
        <bgColor indexed="64"/>
      </patternFill>
    </fill>
    <fill>
      <patternFill patternType="solid">
        <fgColor theme="2" tint="-0.249977111117893"/>
        <bgColor indexed="64"/>
      </patternFill>
    </fill>
    <fill>
      <patternFill patternType="solid">
        <fgColor theme="4"/>
        <bgColor theme="4"/>
      </patternFill>
    </fill>
    <fill>
      <patternFill patternType="solid">
        <fgColor theme="4" tint="0.59999389629810485"/>
        <bgColor indexed="64"/>
      </patternFill>
    </fill>
  </fills>
  <borders count="12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thin">
        <color auto="1"/>
      </left>
      <right style="double">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double">
        <color auto="1"/>
      </top>
      <bottom style="thin">
        <color auto="1"/>
      </bottom>
      <diagonal/>
    </border>
    <border>
      <left style="medium">
        <color auto="1"/>
      </left>
      <right style="thin">
        <color auto="1"/>
      </right>
      <top style="medium">
        <color auto="1"/>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style="double">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double">
        <color auto="1"/>
      </bottom>
      <diagonal/>
    </border>
    <border>
      <left style="medium">
        <color auto="1"/>
      </left>
      <right style="thin">
        <color auto="1"/>
      </right>
      <top style="medium">
        <color auto="1"/>
      </top>
      <bottom style="medium">
        <color auto="1"/>
      </bottom>
      <diagonal/>
    </border>
    <border>
      <left/>
      <right style="thin">
        <color auto="1"/>
      </right>
      <top style="double">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thin">
        <color auto="1"/>
      </top>
      <bottom style="double">
        <color auto="1"/>
      </bottom>
      <diagonal/>
    </border>
    <border>
      <left/>
      <right style="thin">
        <color auto="1"/>
      </right>
      <top style="double">
        <color auto="1"/>
      </top>
      <bottom style="thin">
        <color auto="1"/>
      </bottom>
      <diagonal/>
    </border>
    <border>
      <left style="thin">
        <color auto="1"/>
      </left>
      <right style="double">
        <color auto="1"/>
      </right>
      <top style="medium">
        <color auto="1"/>
      </top>
      <bottom style="medium">
        <color auto="1"/>
      </bottom>
      <diagonal/>
    </border>
    <border>
      <left/>
      <right/>
      <top style="thin">
        <color auto="1"/>
      </top>
      <bottom style="double">
        <color auto="1"/>
      </bottom>
      <diagonal/>
    </border>
    <border>
      <left/>
      <right/>
      <top style="double">
        <color auto="1"/>
      </top>
      <bottom style="medium">
        <color auto="1"/>
      </bottom>
      <diagonal/>
    </border>
    <border>
      <left/>
      <right/>
      <top style="double">
        <color auto="1"/>
      </top>
      <bottom style="thin">
        <color auto="1"/>
      </bottom>
      <diagonal/>
    </border>
    <border>
      <left style="thin">
        <color auto="1"/>
      </left>
      <right style="double">
        <color auto="1"/>
      </right>
      <top style="medium">
        <color auto="1"/>
      </top>
      <bottom style="thin">
        <color auto="1"/>
      </bottom>
      <diagonal/>
    </border>
    <border>
      <left style="thin">
        <color auto="1"/>
      </left>
      <right style="double">
        <color auto="1"/>
      </right>
      <top style="thin">
        <color auto="1"/>
      </top>
      <bottom style="medium">
        <color auto="1"/>
      </bottom>
      <diagonal/>
    </border>
    <border>
      <left/>
      <right style="thin">
        <color auto="1"/>
      </right>
      <top style="medium">
        <color auto="1"/>
      </top>
      <bottom style="medium">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medium">
        <color auto="1"/>
      </bottom>
      <diagonal/>
    </border>
    <border>
      <left/>
      <right style="thin">
        <color auto="1"/>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style="medium">
        <color auto="1"/>
      </top>
      <bottom/>
      <diagonal/>
    </border>
    <border>
      <left/>
      <right/>
      <top/>
      <bottom style="medium">
        <color auto="1"/>
      </bottom>
      <diagonal/>
    </border>
    <border>
      <left style="thin">
        <color auto="1"/>
      </left>
      <right/>
      <top style="medium">
        <color auto="1"/>
      </top>
      <bottom style="thin">
        <color auto="1"/>
      </bottom>
      <diagonal/>
    </border>
    <border>
      <left style="thin">
        <color auto="1"/>
      </left>
      <right/>
      <top style="thin">
        <color auto="1"/>
      </top>
      <bottom/>
      <diagonal/>
    </border>
    <border>
      <left style="double">
        <color auto="1"/>
      </left>
      <right style="thin">
        <color auto="1"/>
      </right>
      <top style="medium">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style="double">
        <color auto="1"/>
      </top>
      <bottom style="medium">
        <color auto="1"/>
      </bottom>
      <diagonal/>
    </border>
    <border>
      <left style="thin">
        <color auto="1"/>
      </left>
      <right style="thin">
        <color auto="1"/>
      </right>
      <top/>
      <bottom style="medium">
        <color auto="1"/>
      </bottom>
      <diagonal/>
    </border>
    <border>
      <left style="thin">
        <color auto="1"/>
      </left>
      <right/>
      <top style="double">
        <color auto="1"/>
      </top>
      <bottom style="thin">
        <color auto="1"/>
      </bottom>
      <diagonal/>
    </border>
    <border>
      <left style="double">
        <color auto="1"/>
      </left>
      <right style="thin">
        <color auto="1"/>
      </right>
      <top style="thin">
        <color auto="1"/>
      </top>
      <bottom/>
      <diagonal/>
    </border>
    <border>
      <left style="double">
        <color auto="1"/>
      </left>
      <right style="thin">
        <color auto="1"/>
      </right>
      <top style="double">
        <color auto="1"/>
      </top>
      <bottom style="thin">
        <color auto="1"/>
      </bottom>
      <diagonal/>
    </border>
    <border>
      <left style="double">
        <color auto="1"/>
      </left>
      <right/>
      <top style="thin">
        <color auto="1"/>
      </top>
      <bottom style="medium">
        <color auto="1"/>
      </bottom>
      <diagonal/>
    </border>
    <border>
      <left/>
      <right/>
      <top/>
      <bottom style="thin">
        <color auto="1"/>
      </bottom>
      <diagonal/>
    </border>
    <border>
      <left/>
      <right/>
      <top style="thin">
        <color auto="1"/>
      </top>
      <bottom/>
      <diagonal/>
    </border>
    <border>
      <left style="medium">
        <color indexed="64"/>
      </left>
      <right style="thin">
        <color indexed="64"/>
      </right>
      <top style="thin">
        <color indexed="64"/>
      </top>
      <bottom/>
      <diagonal/>
    </border>
    <border>
      <left style="double">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double">
        <color auto="1"/>
      </top>
      <bottom style="medium">
        <color auto="1"/>
      </bottom>
      <diagonal/>
    </border>
    <border>
      <left/>
      <right style="medium">
        <color auto="1"/>
      </right>
      <top style="double">
        <color auto="1"/>
      </top>
      <bottom style="medium">
        <color auto="1"/>
      </bottom>
      <diagonal/>
    </border>
    <border>
      <left/>
      <right style="medium">
        <color auto="1"/>
      </right>
      <top style="medium">
        <color auto="1"/>
      </top>
      <bottom style="medium">
        <color auto="1"/>
      </bottom>
      <diagonal/>
    </border>
    <border>
      <left style="medium">
        <color auto="1"/>
      </left>
      <right/>
      <top style="double">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medium">
        <color auto="1"/>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style="thin">
        <color indexed="64"/>
      </top>
      <bottom/>
      <diagonal/>
    </border>
    <border>
      <left style="thin">
        <color auto="1"/>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theme="4" tint="0.39997558519241921"/>
      </top>
      <bottom style="thin">
        <color theme="4" tint="0.3999755851924192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double">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
      <left style="medium">
        <color auto="1"/>
      </left>
      <right/>
      <top/>
      <bottom style="medium">
        <color auto="1"/>
      </bottom>
      <diagonal/>
    </border>
    <border>
      <left style="medium">
        <color auto="1"/>
      </left>
      <right/>
      <top style="thin">
        <color auto="1"/>
      </top>
      <bottom style="double">
        <color auto="1"/>
      </bottom>
      <diagonal/>
    </border>
    <border>
      <left style="thin">
        <color auto="1"/>
      </left>
      <right/>
      <top style="medium">
        <color auto="1"/>
      </top>
      <bottom style="medium">
        <color auto="1"/>
      </bottom>
      <diagonal/>
    </border>
    <border>
      <left style="thin">
        <color auto="1"/>
      </left>
      <right/>
      <top style="thin">
        <color auto="1"/>
      </top>
      <bottom style="double">
        <color auto="1"/>
      </bottom>
      <diagonal/>
    </border>
    <border>
      <left/>
      <right style="thin">
        <color auto="1"/>
      </right>
      <top/>
      <bottom style="thin">
        <color auto="1"/>
      </bottom>
      <diagonal/>
    </border>
    <border>
      <left style="medium">
        <color auto="1"/>
      </left>
      <right style="medium">
        <color auto="1"/>
      </right>
      <top/>
      <bottom style="thin">
        <color auto="1"/>
      </bottom>
      <diagonal/>
    </border>
    <border>
      <left style="double">
        <color auto="1"/>
      </left>
      <right/>
      <top style="medium">
        <color auto="1"/>
      </top>
      <bottom style="thin">
        <color indexed="64"/>
      </bottom>
      <diagonal/>
    </border>
    <border>
      <left style="thin">
        <color auto="1"/>
      </left>
      <right style="thin">
        <color auto="1"/>
      </right>
      <top style="thin">
        <color auto="1"/>
      </top>
      <bottom style="thin">
        <color theme="4" tint="0.39997558519241921"/>
      </bottom>
      <diagonal/>
    </border>
    <border>
      <left style="double">
        <color auto="1"/>
      </left>
      <right style="thin">
        <color auto="1"/>
      </right>
      <top style="double">
        <color auto="1"/>
      </top>
      <bottom style="medium">
        <color auto="1"/>
      </bottom>
      <diagonal/>
    </border>
    <border>
      <left style="double">
        <color auto="1"/>
      </left>
      <right/>
      <top style="double">
        <color auto="1"/>
      </top>
      <bottom style="medium">
        <color auto="1"/>
      </bottom>
      <diagonal/>
    </border>
    <border>
      <left/>
      <right/>
      <top style="double">
        <color auto="1"/>
      </top>
      <bottom/>
      <diagonal/>
    </border>
    <border>
      <left style="thin">
        <color theme="4" tint="0.39997558519241921"/>
      </left>
      <right/>
      <top style="thin">
        <color theme="4" tint="0.39997558519241921"/>
      </top>
      <bottom style="thin">
        <color theme="4" tint="0.39997558519241921"/>
      </bottom>
      <diagonal/>
    </border>
    <border>
      <left style="thin">
        <color auto="1"/>
      </left>
      <right/>
      <top style="double">
        <color auto="1"/>
      </top>
      <bottom/>
      <diagonal/>
    </border>
    <border>
      <left/>
      <right style="thin">
        <color auto="1"/>
      </right>
      <top style="double">
        <color auto="1"/>
      </top>
      <bottom/>
      <diagonal/>
    </border>
    <border>
      <left style="medium">
        <color auto="1"/>
      </left>
      <right/>
      <top style="thin">
        <color indexed="64"/>
      </top>
      <bottom style="medium">
        <color auto="1"/>
      </bottom>
      <diagonal/>
    </border>
    <border>
      <left style="double">
        <color auto="1"/>
      </left>
      <right/>
      <top/>
      <bottom/>
      <diagonal/>
    </border>
    <border>
      <left style="double">
        <color auto="1"/>
      </left>
      <right/>
      <top style="thin">
        <color auto="1"/>
      </top>
      <bottom style="double">
        <color auto="1"/>
      </bottom>
      <diagonal/>
    </border>
    <border>
      <left style="double">
        <color auto="1"/>
      </left>
      <right/>
      <top style="double">
        <color auto="1"/>
      </top>
      <bottom style="thin">
        <color auto="1"/>
      </bottom>
      <diagonal/>
    </border>
    <border>
      <left style="double">
        <color auto="1"/>
      </left>
      <right/>
      <top/>
      <bottom style="thin">
        <color auto="1"/>
      </bottom>
      <diagonal/>
    </border>
    <border>
      <left style="double">
        <color auto="1"/>
      </left>
      <right/>
      <top style="medium">
        <color indexed="64"/>
      </top>
      <bottom style="medium">
        <color indexed="64"/>
      </bottom>
      <diagonal/>
    </border>
  </borders>
  <cellStyleXfs count="4">
    <xf numFmtId="0" fontId="0" fillId="0" borderId="0"/>
    <xf numFmtId="9" fontId="1" fillId="0" borderId="0" applyFont="0" applyFill="0" applyBorder="0" applyAlignment="0" applyProtection="0"/>
    <xf numFmtId="0" fontId="1" fillId="0" borderId="0"/>
    <xf numFmtId="0" fontId="45" fillId="0" borderId="0"/>
  </cellStyleXfs>
  <cellXfs count="880">
    <xf numFmtId="0" fontId="0" fillId="0" borderId="0" xfId="0"/>
    <xf numFmtId="0" fontId="4" fillId="0" borderId="0" xfId="0" applyFont="1"/>
    <xf numFmtId="0" fontId="0" fillId="0" borderId="0" xfId="0" applyAlignment="1">
      <alignment horizontal="center" vertical="center"/>
    </xf>
    <xf numFmtId="0" fontId="4" fillId="0" borderId="0" xfId="0" applyFont="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xf numFmtId="0" fontId="8" fillId="0" borderId="0" xfId="0" applyFont="1" applyAlignment="1">
      <alignment horizontal="center" vertical="center"/>
    </xf>
    <xf numFmtId="0" fontId="10" fillId="0" borderId="0" xfId="0" applyFont="1"/>
    <xf numFmtId="0" fontId="10" fillId="0" borderId="0" xfId="0" applyFont="1" applyAlignment="1">
      <alignment horizontal="center" vertical="center"/>
    </xf>
    <xf numFmtId="0" fontId="0" fillId="0" borderId="0" xfId="0" applyAlignment="1">
      <alignment horizontal="center" vertical="center" shrinkToFit="1"/>
    </xf>
    <xf numFmtId="0" fontId="4" fillId="0" borderId="0" xfId="0" applyFont="1" applyAlignment="1">
      <alignment shrinkToFit="1"/>
    </xf>
    <xf numFmtId="0" fontId="0" fillId="0" borderId="0" xfId="0" applyAlignment="1">
      <alignment shrinkToFit="1"/>
    </xf>
    <xf numFmtId="0" fontId="13" fillId="0" borderId="0" xfId="0" applyFont="1" applyAlignment="1">
      <alignment horizontal="center" vertical="center"/>
    </xf>
    <xf numFmtId="0" fontId="13" fillId="0" borderId="1" xfId="0" applyFont="1" applyBorder="1" applyAlignment="1">
      <alignment horizontal="center" vertical="center"/>
    </xf>
    <xf numFmtId="0" fontId="14" fillId="0" borderId="0" xfId="0" applyFont="1" applyAlignment="1">
      <alignment horizontal="center" vertical="center"/>
    </xf>
    <xf numFmtId="0" fontId="5" fillId="0" borderId="0" xfId="0" applyFont="1" applyAlignment="1">
      <alignment horizontal="center" vertical="center"/>
    </xf>
    <xf numFmtId="0" fontId="2" fillId="0" borderId="1" xfId="0" applyFont="1" applyBorder="1" applyAlignment="1">
      <alignment horizontal="center" vertical="center"/>
    </xf>
    <xf numFmtId="0" fontId="15" fillId="2" borderId="8" xfId="0" applyFont="1" applyFill="1" applyBorder="1" applyAlignment="1">
      <alignment horizontal="center" vertical="center"/>
    </xf>
    <xf numFmtId="0" fontId="14" fillId="2" borderId="1" xfId="0" applyFont="1" applyFill="1" applyBorder="1" applyAlignment="1">
      <alignment horizontal="center" vertical="center"/>
    </xf>
    <xf numFmtId="0" fontId="13" fillId="2" borderId="1" xfId="0" applyFont="1" applyFill="1" applyBorder="1" applyAlignment="1">
      <alignment horizontal="center" vertical="center"/>
    </xf>
    <xf numFmtId="164" fontId="5" fillId="0" borderId="1" xfId="0" applyNumberFormat="1" applyFont="1" applyBorder="1" applyAlignment="1">
      <alignment horizontal="center" vertical="center"/>
    </xf>
    <xf numFmtId="0" fontId="5" fillId="0" borderId="1" xfId="0" applyFont="1" applyBorder="1" applyAlignment="1">
      <alignment horizontal="center" vertical="center"/>
    </xf>
    <xf numFmtId="0" fontId="15" fillId="2" borderId="3" xfId="0" applyFont="1" applyFill="1" applyBorder="1" applyAlignment="1">
      <alignment horizontal="center" vertical="center"/>
    </xf>
    <xf numFmtId="0" fontId="0" fillId="0" borderId="19" xfId="0" applyBorder="1" applyAlignment="1">
      <alignment horizontal="center" vertical="center"/>
    </xf>
    <xf numFmtId="0" fontId="15" fillId="2" borderId="7" xfId="0" applyFont="1" applyFill="1" applyBorder="1" applyAlignment="1">
      <alignment horizontal="center" vertical="center"/>
    </xf>
    <xf numFmtId="0" fontId="15" fillId="2" borderId="28" xfId="0" applyFont="1" applyFill="1" applyBorder="1" applyAlignment="1">
      <alignment horizontal="center" vertical="center"/>
    </xf>
    <xf numFmtId="0" fontId="15" fillId="2" borderId="1" xfId="0" applyFont="1" applyFill="1" applyBorder="1" applyAlignment="1">
      <alignment horizontal="center" vertical="center"/>
    </xf>
    <xf numFmtId="3" fontId="9" fillId="0" borderId="26" xfId="0" applyNumberFormat="1" applyFont="1" applyBorder="1" applyAlignment="1">
      <alignment horizontal="center" vertical="center"/>
    </xf>
    <xf numFmtId="3" fontId="5" fillId="0" borderId="7" xfId="0" applyNumberFormat="1" applyFont="1" applyBorder="1" applyAlignment="1">
      <alignment horizontal="center" vertical="center"/>
    </xf>
    <xf numFmtId="3" fontId="5" fillId="0" borderId="8" xfId="0" applyNumberFormat="1" applyFont="1" applyBorder="1" applyAlignment="1">
      <alignment horizontal="center" vertical="center"/>
    </xf>
    <xf numFmtId="3" fontId="5" fillId="0" borderId="28" xfId="0" applyNumberFormat="1" applyFont="1" applyBorder="1" applyAlignment="1">
      <alignment horizontal="center" vertical="center"/>
    </xf>
    <xf numFmtId="3" fontId="5" fillId="0" borderId="1" xfId="0" applyNumberFormat="1" applyFont="1" applyBorder="1" applyAlignment="1">
      <alignment horizontal="center" vertical="center"/>
    </xf>
    <xf numFmtId="3" fontId="5" fillId="0" borderId="3" xfId="0" applyNumberFormat="1" applyFont="1" applyBorder="1" applyAlignment="1">
      <alignment horizontal="center" vertical="center"/>
    </xf>
    <xf numFmtId="3" fontId="5" fillId="0" borderId="30" xfId="0" applyNumberFormat="1" applyFont="1" applyBorder="1" applyAlignment="1">
      <alignment horizontal="center" vertical="center"/>
    </xf>
    <xf numFmtId="3" fontId="5" fillId="0" borderId="31" xfId="0" applyNumberFormat="1" applyFont="1" applyBorder="1" applyAlignment="1">
      <alignment horizontal="center" vertical="center"/>
    </xf>
    <xf numFmtId="3" fontId="5" fillId="0" borderId="32" xfId="0" applyNumberFormat="1" applyFont="1" applyBorder="1" applyAlignment="1">
      <alignment horizontal="center" vertical="center"/>
    </xf>
    <xf numFmtId="3" fontId="5" fillId="0" borderId="15"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16" fillId="0" borderId="0" xfId="0" applyFont="1" applyAlignment="1">
      <alignment horizontal="center" vertical="center"/>
    </xf>
    <xf numFmtId="164" fontId="17" fillId="0" borderId="0" xfId="0" applyNumberFormat="1" applyFont="1" applyAlignment="1">
      <alignment horizontal="center" vertical="center" textRotation="90"/>
    </xf>
    <xf numFmtId="164" fontId="17" fillId="0" borderId="0" xfId="0" applyNumberFormat="1" applyFont="1" applyAlignment="1">
      <alignment horizontal="center" vertical="center" shrinkToFit="1"/>
    </xf>
    <xf numFmtId="1" fontId="18" fillId="0" borderId="0" xfId="0" applyNumberFormat="1" applyFont="1" applyAlignment="1">
      <alignment horizontal="center" vertical="center"/>
    </xf>
    <xf numFmtId="3" fontId="18" fillId="0" borderId="0" xfId="0" applyNumberFormat="1" applyFont="1" applyAlignment="1">
      <alignment horizontal="center" vertical="center"/>
    </xf>
    <xf numFmtId="0" fontId="18" fillId="0" borderId="0" xfId="0" applyFont="1" applyAlignment="1">
      <alignment horizontal="center" vertical="center"/>
    </xf>
    <xf numFmtId="0" fontId="17" fillId="0" borderId="0" xfId="0" applyFont="1" applyAlignment="1">
      <alignment horizontal="center" vertical="center"/>
    </xf>
    <xf numFmtId="0" fontId="16" fillId="0" borderId="0" xfId="0" applyFont="1"/>
    <xf numFmtId="0" fontId="19" fillId="0" borderId="0" xfId="0" applyFont="1" applyAlignment="1">
      <alignment horizontal="center" vertical="center"/>
    </xf>
    <xf numFmtId="0" fontId="21" fillId="0" borderId="0" xfId="0" applyFont="1" applyAlignment="1">
      <alignment horizontal="center" vertical="center"/>
    </xf>
    <xf numFmtId="0" fontId="24" fillId="0" borderId="0" xfId="0" applyFont="1" applyAlignment="1">
      <alignment horizontal="center" vertical="center"/>
    </xf>
    <xf numFmtId="0" fontId="26" fillId="0" borderId="0" xfId="0" applyFont="1" applyAlignment="1">
      <alignment horizontal="center" vertical="center"/>
    </xf>
    <xf numFmtId="3" fontId="27" fillId="0" borderId="19" xfId="0" applyNumberFormat="1" applyFont="1" applyBorder="1" applyAlignment="1">
      <alignment horizontal="center" vertical="center"/>
    </xf>
    <xf numFmtId="0" fontId="28" fillId="0" borderId="0" xfId="0" applyFont="1" applyAlignment="1">
      <alignment horizontal="center" vertical="center"/>
    </xf>
    <xf numFmtId="0" fontId="8" fillId="0" borderId="0" xfId="0" applyFont="1" applyAlignment="1">
      <alignment vertical="center"/>
    </xf>
    <xf numFmtId="0" fontId="20" fillId="0" borderId="0" xfId="0" applyFont="1" applyAlignment="1">
      <alignment vertical="center"/>
    </xf>
    <xf numFmtId="0" fontId="14" fillId="2" borderId="67" xfId="0" applyFont="1" applyFill="1" applyBorder="1" applyAlignment="1">
      <alignment horizontal="center" vertical="center"/>
    </xf>
    <xf numFmtId="0" fontId="13" fillId="2" borderId="2" xfId="0" applyFont="1" applyFill="1" applyBorder="1" applyAlignment="1">
      <alignment horizontal="center" vertical="center"/>
    </xf>
    <xf numFmtId="164" fontId="5" fillId="0" borderId="2" xfId="0" applyNumberFormat="1" applyFont="1" applyBorder="1" applyAlignment="1">
      <alignment horizontal="center" vertical="center"/>
    </xf>
    <xf numFmtId="0" fontId="5" fillId="0" borderId="68" xfId="0" applyFont="1" applyBorder="1" applyAlignment="1">
      <alignment horizontal="center" vertical="center"/>
    </xf>
    <xf numFmtId="164" fontId="5" fillId="4" borderId="1" xfId="0" applyNumberFormat="1" applyFont="1" applyFill="1" applyBorder="1" applyAlignment="1">
      <alignment horizontal="center" vertical="center"/>
    </xf>
    <xf numFmtId="164" fontId="5" fillId="4" borderId="2" xfId="0" applyNumberFormat="1" applyFont="1" applyFill="1" applyBorder="1" applyAlignment="1">
      <alignment horizontal="center" vertical="center"/>
    </xf>
    <xf numFmtId="1" fontId="22" fillId="0" borderId="23" xfId="0" applyNumberFormat="1" applyFont="1" applyBorder="1" applyAlignment="1">
      <alignment horizontal="center" vertical="center"/>
    </xf>
    <xf numFmtId="1" fontId="22" fillId="0" borderId="56" xfId="0" applyNumberFormat="1" applyFont="1" applyBorder="1" applyAlignment="1">
      <alignment horizontal="center" vertical="center"/>
    </xf>
    <xf numFmtId="1" fontId="22" fillId="0" borderId="8" xfId="0" applyNumberFormat="1" applyFont="1" applyBorder="1" applyAlignment="1">
      <alignment horizontal="center" vertical="center"/>
    </xf>
    <xf numFmtId="1" fontId="22" fillId="0" borderId="1" xfId="0" applyNumberFormat="1" applyFont="1" applyBorder="1" applyAlignment="1">
      <alignment horizontal="center" vertical="center"/>
    </xf>
    <xf numFmtId="1" fontId="22" fillId="0" borderId="19" xfId="0" applyNumberFormat="1" applyFont="1" applyBorder="1" applyAlignment="1">
      <alignment horizontal="center" vertical="center"/>
    </xf>
    <xf numFmtId="1" fontId="22" fillId="0" borderId="57" xfId="0" applyNumberFormat="1" applyFont="1" applyBorder="1" applyAlignment="1">
      <alignment horizontal="center" vertical="center"/>
    </xf>
    <xf numFmtId="3" fontId="9" fillId="0" borderId="61" xfId="0" applyNumberFormat="1" applyFont="1" applyBorder="1" applyAlignment="1">
      <alignment horizontal="center" vertical="center"/>
    </xf>
    <xf numFmtId="1" fontId="22" fillId="0" borderId="44" xfId="0" applyNumberFormat="1" applyFont="1" applyBorder="1" applyAlignment="1">
      <alignment horizontal="center" vertical="center"/>
    </xf>
    <xf numFmtId="1" fontId="22" fillId="0" borderId="18" xfId="0" applyNumberFormat="1" applyFont="1" applyBorder="1" applyAlignment="1">
      <alignment horizontal="center" vertical="center"/>
    </xf>
    <xf numFmtId="3" fontId="9" fillId="0" borderId="63" xfId="0" applyNumberFormat="1" applyFont="1" applyBorder="1" applyAlignment="1">
      <alignment horizontal="center" vertical="center"/>
    </xf>
    <xf numFmtId="3" fontId="23" fillId="3" borderId="31" xfId="0" applyNumberFormat="1" applyFont="1" applyFill="1" applyBorder="1" applyAlignment="1">
      <alignment horizontal="center" vertical="center"/>
    </xf>
    <xf numFmtId="3" fontId="23" fillId="3" borderId="15" xfId="0" applyNumberFormat="1" applyFont="1" applyFill="1" applyBorder="1" applyAlignment="1">
      <alignment horizontal="center" vertical="center"/>
    </xf>
    <xf numFmtId="1" fontId="22" fillId="0" borderId="31" xfId="0" applyNumberFormat="1" applyFont="1" applyBorder="1" applyAlignment="1">
      <alignment horizontal="center" vertical="center"/>
    </xf>
    <xf numFmtId="1" fontId="22" fillId="0" borderId="45" xfId="0" applyNumberFormat="1" applyFont="1" applyBorder="1" applyAlignment="1">
      <alignment horizontal="center" vertical="center"/>
    </xf>
    <xf numFmtId="1" fontId="9" fillId="0" borderId="20" xfId="0" applyNumberFormat="1" applyFont="1" applyBorder="1" applyAlignment="1">
      <alignment horizontal="center" vertical="center"/>
    </xf>
    <xf numFmtId="3" fontId="4" fillId="0" borderId="0" xfId="0" applyNumberFormat="1" applyFont="1" applyAlignment="1">
      <alignment horizontal="center" vertical="center"/>
    </xf>
    <xf numFmtId="0" fontId="15" fillId="0" borderId="0" xfId="0" applyFont="1" applyAlignment="1">
      <alignment horizontal="center" vertical="center"/>
    </xf>
    <xf numFmtId="164" fontId="29" fillId="0" borderId="0" xfId="0" applyNumberFormat="1" applyFont="1" applyAlignment="1">
      <alignment horizontal="center" vertical="center" textRotation="90"/>
    </xf>
    <xf numFmtId="164" fontId="29" fillId="0" borderId="0" xfId="0" applyNumberFormat="1" applyFont="1" applyAlignment="1">
      <alignment horizontal="center" vertical="center" shrinkToFit="1"/>
    </xf>
    <xf numFmtId="1" fontId="30" fillId="0" borderId="0" xfId="0" applyNumberFormat="1" applyFont="1" applyAlignment="1">
      <alignment horizontal="center" vertical="center"/>
    </xf>
    <xf numFmtId="3" fontId="30" fillId="0" borderId="0" xfId="0" applyNumberFormat="1" applyFont="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15" fillId="0" borderId="0" xfId="0" applyFont="1"/>
    <xf numFmtId="0" fontId="33" fillId="0" borderId="0" xfId="0" applyFont="1" applyAlignment="1">
      <alignment horizontal="center" vertical="center"/>
    </xf>
    <xf numFmtId="1" fontId="9" fillId="0" borderId="63" xfId="0" applyNumberFormat="1" applyFont="1" applyBorder="1" applyAlignment="1">
      <alignment horizontal="center" vertical="center"/>
    </xf>
    <xf numFmtId="1" fontId="22" fillId="0" borderId="15" xfId="0" applyNumberFormat="1" applyFont="1" applyBorder="1" applyAlignment="1">
      <alignment horizontal="center" vertical="center"/>
    </xf>
    <xf numFmtId="1" fontId="9" fillId="0" borderId="60" xfId="0" applyNumberFormat="1" applyFont="1" applyBorder="1" applyAlignment="1">
      <alignment horizontal="center" vertical="center"/>
    </xf>
    <xf numFmtId="1" fontId="9" fillId="0" borderId="5" xfId="0" applyNumberFormat="1" applyFont="1" applyBorder="1" applyAlignment="1">
      <alignment horizontal="center" vertical="center"/>
    </xf>
    <xf numFmtId="4" fontId="0" fillId="0" borderId="0" xfId="0" applyNumberFormat="1" applyAlignment="1">
      <alignment horizontal="center" vertical="center"/>
    </xf>
    <xf numFmtId="0" fontId="35" fillId="7" borderId="71" xfId="0" applyFont="1" applyFill="1" applyBorder="1" applyAlignment="1">
      <alignment horizontal="center" vertical="center"/>
    </xf>
    <xf numFmtId="168" fontId="0" fillId="0" borderId="0" xfId="0" applyNumberFormat="1"/>
    <xf numFmtId="0" fontId="13" fillId="0" borderId="0" xfId="0" applyFont="1" applyAlignment="1">
      <alignment horizontal="center" vertical="center" wrapText="1"/>
    </xf>
    <xf numFmtId="0" fontId="13" fillId="5" borderId="8" xfId="0" applyFont="1" applyFill="1" applyBorder="1" applyAlignment="1">
      <alignment horizontal="center" vertical="center" readingOrder="2"/>
    </xf>
    <xf numFmtId="0" fontId="13" fillId="5" borderId="8" xfId="0" applyFont="1" applyFill="1" applyBorder="1" applyAlignment="1">
      <alignment horizontal="center" vertical="center" wrapText="1"/>
    </xf>
    <xf numFmtId="164" fontId="0" fillId="0" borderId="8" xfId="0" applyNumberFormat="1" applyBorder="1" applyAlignment="1">
      <alignment horizontal="center" vertical="center" readingOrder="2"/>
    </xf>
    <xf numFmtId="49" fontId="0" fillId="0" borderId="8" xfId="0" applyNumberFormat="1" applyBorder="1" applyAlignment="1">
      <alignment horizontal="center" vertical="center"/>
    </xf>
    <xf numFmtId="0" fontId="13" fillId="0" borderId="8" xfId="0" applyFont="1" applyBorder="1" applyAlignment="1">
      <alignment horizontal="center" vertical="center"/>
    </xf>
    <xf numFmtId="2" fontId="0" fillId="0" borderId="8" xfId="0" applyNumberFormat="1" applyBorder="1" applyAlignment="1">
      <alignment horizontal="center" vertical="center"/>
    </xf>
    <xf numFmtId="0" fontId="13" fillId="0" borderId="8" xfId="0" applyFont="1" applyBorder="1" applyAlignment="1">
      <alignment horizontal="center" vertical="center" wrapText="1"/>
    </xf>
    <xf numFmtId="0" fontId="13" fillId="9" borderId="8" xfId="0" applyFont="1" applyFill="1" applyBorder="1" applyAlignment="1">
      <alignment horizontal="center" vertical="center"/>
    </xf>
    <xf numFmtId="0" fontId="13" fillId="5" borderId="8" xfId="0" applyFont="1" applyFill="1" applyBorder="1" applyAlignment="1">
      <alignment horizontal="center" vertical="center"/>
    </xf>
    <xf numFmtId="2" fontId="13" fillId="0" borderId="8" xfId="0" applyNumberFormat="1" applyFont="1" applyBorder="1" applyAlignment="1">
      <alignment horizontal="center" vertical="center"/>
    </xf>
    <xf numFmtId="0" fontId="13" fillId="0" borderId="8" xfId="0" applyFont="1" applyBorder="1" applyAlignment="1">
      <alignment horizontal="center" vertical="center" readingOrder="2"/>
    </xf>
    <xf numFmtId="2" fontId="0" fillId="0" borderId="8" xfId="0" applyNumberFormat="1" applyBorder="1" applyAlignment="1">
      <alignment horizontal="center" vertical="center" readingOrder="2"/>
    </xf>
    <xf numFmtId="0" fontId="0" fillId="0" borderId="8" xfId="0" applyBorder="1" applyAlignment="1">
      <alignment horizontal="center" vertical="center" wrapText="1"/>
    </xf>
    <xf numFmtId="0" fontId="38" fillId="0" borderId="8" xfId="0" applyFont="1" applyBorder="1" applyAlignment="1">
      <alignment horizontal="center" vertical="center"/>
    </xf>
    <xf numFmtId="49" fontId="41" fillId="0" borderId="8" xfId="0" applyNumberFormat="1" applyFont="1" applyBorder="1" applyAlignment="1">
      <alignment horizontal="center" vertical="center"/>
    </xf>
    <xf numFmtId="0" fontId="42" fillId="0" borderId="8" xfId="0" applyFont="1" applyBorder="1" applyAlignment="1">
      <alignment horizontal="center" vertical="center"/>
    </xf>
    <xf numFmtId="0" fontId="41" fillId="0" borderId="8" xfId="0" applyFont="1" applyBorder="1" applyAlignment="1">
      <alignment horizontal="center" vertical="center"/>
    </xf>
    <xf numFmtId="3" fontId="0" fillId="0" borderId="8" xfId="0" applyNumberFormat="1" applyBorder="1" applyAlignment="1">
      <alignment horizontal="center" vertical="center"/>
    </xf>
    <xf numFmtId="49" fontId="43" fillId="0" borderId="8" xfId="0" applyNumberFormat="1" applyFont="1" applyBorder="1" applyAlignment="1">
      <alignment horizontal="center" vertical="center"/>
    </xf>
    <xf numFmtId="0" fontId="43" fillId="0" borderId="8" xfId="0" applyFont="1" applyBorder="1" applyAlignment="1">
      <alignment horizontal="center" vertical="center" wrapText="1"/>
    </xf>
    <xf numFmtId="0" fontId="43" fillId="0" borderId="8" xfId="0" applyFont="1" applyBorder="1" applyAlignment="1">
      <alignment horizontal="center" vertical="center"/>
    </xf>
    <xf numFmtId="0" fontId="13" fillId="16" borderId="8" xfId="0" applyFont="1" applyFill="1" applyBorder="1" applyAlignment="1">
      <alignment horizontal="center" vertical="center"/>
    </xf>
    <xf numFmtId="49" fontId="0" fillId="0" borderId="0" xfId="0" applyNumberFormat="1" applyAlignment="1">
      <alignment horizontal="center" vertical="center"/>
    </xf>
    <xf numFmtId="3" fontId="13" fillId="0" borderId="8" xfId="0" applyNumberFormat="1" applyFont="1" applyBorder="1" applyAlignment="1">
      <alignment horizontal="center" vertical="center"/>
    </xf>
    <xf numFmtId="0" fontId="35" fillId="7" borderId="72" xfId="0" applyFont="1" applyFill="1" applyBorder="1" applyAlignment="1">
      <alignment horizontal="center" vertical="center"/>
    </xf>
    <xf numFmtId="0" fontId="14" fillId="7" borderId="75" xfId="0" applyFont="1" applyFill="1" applyBorder="1" applyAlignment="1">
      <alignment horizontal="center" vertical="center"/>
    </xf>
    <xf numFmtId="3" fontId="31" fillId="0" borderId="72" xfId="0" applyNumberFormat="1" applyFont="1" applyBorder="1" applyAlignment="1">
      <alignment horizontal="center" vertical="center"/>
    </xf>
    <xf numFmtId="0" fontId="48" fillId="7" borderId="71" xfId="0" applyFont="1" applyFill="1" applyBorder="1" applyAlignment="1">
      <alignment horizontal="center" vertical="center"/>
    </xf>
    <xf numFmtId="0" fontId="46" fillId="0" borderId="0" xfId="0" applyFont="1"/>
    <xf numFmtId="0" fontId="26" fillId="0" borderId="0" xfId="0" applyFont="1"/>
    <xf numFmtId="0" fontId="49" fillId="7" borderId="73" xfId="0" applyFont="1" applyFill="1" applyBorder="1" applyAlignment="1">
      <alignment horizontal="center" vertical="center"/>
    </xf>
    <xf numFmtId="0" fontId="34" fillId="6" borderId="79" xfId="0" applyFont="1" applyFill="1" applyBorder="1" applyAlignment="1">
      <alignment horizontal="center" vertical="center" readingOrder="2"/>
    </xf>
    <xf numFmtId="0" fontId="50" fillId="6" borderId="78" xfId="0" applyFont="1" applyFill="1" applyBorder="1" applyAlignment="1">
      <alignment horizontal="center" vertical="center"/>
    </xf>
    <xf numFmtId="164" fontId="4" fillId="0" borderId="0" xfId="0" applyNumberFormat="1" applyFont="1" applyAlignment="1">
      <alignment horizontal="center" vertical="center"/>
    </xf>
    <xf numFmtId="0" fontId="22" fillId="0" borderId="0" xfId="0" applyFont="1" applyAlignment="1">
      <alignment horizontal="center" vertical="center"/>
    </xf>
    <xf numFmtId="0" fontId="46" fillId="0" borderId="0" xfId="0" applyFont="1" applyAlignment="1">
      <alignment horizontal="center" vertical="center"/>
    </xf>
    <xf numFmtId="0" fontId="4" fillId="17" borderId="80" xfId="0" applyFont="1" applyFill="1" applyBorder="1" applyAlignment="1">
      <alignment horizontal="center" vertical="center"/>
    </xf>
    <xf numFmtId="0" fontId="4" fillId="17" borderId="81" xfId="0" applyFont="1" applyFill="1" applyBorder="1" applyAlignment="1">
      <alignment horizontal="center" vertical="center"/>
    </xf>
    <xf numFmtId="0" fontId="4" fillId="17" borderId="82" xfId="0" applyFont="1" applyFill="1" applyBorder="1" applyAlignment="1">
      <alignment horizontal="center" vertical="center"/>
    </xf>
    <xf numFmtId="0" fontId="4" fillId="17" borderId="83" xfId="0" applyFont="1" applyFill="1" applyBorder="1" applyAlignment="1">
      <alignment horizontal="center" vertical="center"/>
    </xf>
    <xf numFmtId="164" fontId="4" fillId="0" borderId="7" xfId="0" applyNumberFormat="1" applyFont="1" applyBorder="1" applyAlignment="1">
      <alignment horizontal="center" vertical="center"/>
    </xf>
    <xf numFmtId="3" fontId="37" fillId="0" borderId="8" xfId="0" applyNumberFormat="1" applyFont="1" applyBorder="1" applyAlignment="1">
      <alignment horizontal="center" vertical="center"/>
    </xf>
    <xf numFmtId="3" fontId="37" fillId="0" borderId="1" xfId="0" applyNumberFormat="1" applyFont="1" applyBorder="1" applyAlignment="1">
      <alignment horizontal="center" vertical="center"/>
    </xf>
    <xf numFmtId="3" fontId="37" fillId="0" borderId="28" xfId="0" applyNumberFormat="1" applyFont="1" applyBorder="1" applyAlignment="1">
      <alignment horizontal="center" vertical="center"/>
    </xf>
    <xf numFmtId="0" fontId="21" fillId="0" borderId="7" xfId="0" applyFont="1" applyBorder="1" applyAlignment="1">
      <alignment horizontal="center" vertical="center"/>
    </xf>
    <xf numFmtId="0" fontId="37" fillId="0" borderId="8" xfId="0" applyFont="1" applyBorder="1" applyAlignment="1">
      <alignment horizontal="center" vertical="center"/>
    </xf>
    <xf numFmtId="0" fontId="37" fillId="0" borderId="1" xfId="0" applyFont="1" applyBorder="1" applyAlignment="1">
      <alignment horizontal="center" vertical="center"/>
    </xf>
    <xf numFmtId="0" fontId="37" fillId="0" borderId="28" xfId="0" applyFont="1" applyBorder="1" applyAlignment="1">
      <alignment horizontal="center" vertical="center"/>
    </xf>
    <xf numFmtId="0" fontId="21" fillId="0" borderId="69" xfId="0" applyFont="1" applyBorder="1" applyAlignment="1">
      <alignment horizontal="center" vertical="center"/>
    </xf>
    <xf numFmtId="0" fontId="37" fillId="0" borderId="19" xfId="0" applyFont="1" applyBorder="1" applyAlignment="1">
      <alignment horizontal="center" vertical="center"/>
    </xf>
    <xf numFmtId="0" fontId="37" fillId="0" borderId="57" xfId="0" applyFont="1" applyBorder="1" applyAlignment="1">
      <alignment horizontal="center" vertical="center"/>
    </xf>
    <xf numFmtId="0" fontId="37" fillId="0" borderId="84" xfId="0" applyFont="1" applyBorder="1" applyAlignment="1">
      <alignment horizontal="center" vertical="center"/>
    </xf>
    <xf numFmtId="0" fontId="23" fillId="0" borderId="0" xfId="0" applyFont="1" applyAlignment="1">
      <alignment horizontal="center" vertical="center"/>
    </xf>
    <xf numFmtId="0" fontId="52" fillId="0" borderId="85" xfId="0" applyFont="1" applyBorder="1" applyAlignment="1">
      <alignment horizontal="center" vertical="center" shrinkToFit="1"/>
    </xf>
    <xf numFmtId="3" fontId="53" fillId="0" borderId="20" xfId="0" applyNumberFormat="1" applyFont="1" applyBorder="1" applyAlignment="1">
      <alignment horizontal="center" vertical="center"/>
    </xf>
    <xf numFmtId="3" fontId="53" fillId="0" borderId="86" xfId="0" applyNumberFormat="1" applyFont="1" applyBorder="1" applyAlignment="1">
      <alignment horizontal="center" vertical="center"/>
    </xf>
    <xf numFmtId="0" fontId="29" fillId="0" borderId="7" xfId="0" applyFont="1" applyBorder="1" applyAlignment="1">
      <alignment horizontal="right" vertical="center" indent="1"/>
    </xf>
    <xf numFmtId="3" fontId="53" fillId="0" borderId="8" xfId="0" applyNumberFormat="1" applyFont="1" applyBorder="1" applyAlignment="1">
      <alignment horizontal="center" vertical="center"/>
    </xf>
    <xf numFmtId="3" fontId="53" fillId="0" borderId="28" xfId="0" applyNumberFormat="1" applyFont="1" applyBorder="1" applyAlignment="1">
      <alignment horizontal="center" vertical="center"/>
    </xf>
    <xf numFmtId="0" fontId="52" fillId="0" borderId="7" xfId="0" applyFont="1" applyBorder="1" applyAlignment="1">
      <alignment horizontal="center" vertical="center" shrinkToFit="1"/>
    </xf>
    <xf numFmtId="3" fontId="53" fillId="0" borderId="8" xfId="0" applyNumberFormat="1" applyFont="1" applyBorder="1" applyAlignment="1">
      <alignment vertical="center"/>
    </xf>
    <xf numFmtId="0" fontId="29" fillId="0" borderId="69" xfId="0" applyFont="1" applyBorder="1" applyAlignment="1">
      <alignment horizontal="right" vertical="center" indent="1"/>
    </xf>
    <xf numFmtId="3" fontId="53" fillId="0" borderId="19" xfId="0" applyNumberFormat="1" applyFont="1" applyBorder="1" applyAlignment="1">
      <alignment horizontal="center" vertical="center"/>
    </xf>
    <xf numFmtId="3" fontId="53" fillId="0" borderId="84" xfId="0" applyNumberFormat="1" applyFont="1" applyBorder="1" applyAlignment="1">
      <alignment horizontal="center" vertical="center"/>
    </xf>
    <xf numFmtId="0" fontId="52" fillId="18" borderId="69" xfId="0" applyFont="1" applyFill="1" applyBorder="1" applyAlignment="1">
      <alignment horizontal="center" vertical="center" shrinkToFit="1"/>
    </xf>
    <xf numFmtId="0" fontId="29" fillId="0" borderId="30" xfId="0" applyFont="1" applyBorder="1" applyAlignment="1">
      <alignment horizontal="right" vertical="center" indent="1"/>
    </xf>
    <xf numFmtId="0" fontId="52" fillId="0" borderId="30" xfId="0" applyFont="1" applyBorder="1" applyAlignment="1">
      <alignment horizontal="center" vertical="center" shrinkToFit="1"/>
    </xf>
    <xf numFmtId="3" fontId="13" fillId="0" borderId="0" xfId="0" applyNumberFormat="1" applyFont="1" applyAlignment="1">
      <alignment horizontal="center" vertical="center"/>
    </xf>
    <xf numFmtId="1" fontId="54" fillId="0" borderId="0" xfId="0" applyNumberFormat="1" applyFont="1" applyAlignment="1">
      <alignment horizontal="center" vertical="center"/>
    </xf>
    <xf numFmtId="170" fontId="13" fillId="0" borderId="0" xfId="0" applyNumberFormat="1" applyFont="1" applyAlignment="1">
      <alignment horizontal="center" vertical="center"/>
    </xf>
    <xf numFmtId="3" fontId="55" fillId="0" borderId="0" xfId="0" applyNumberFormat="1" applyFont="1" applyAlignment="1">
      <alignment horizontal="center" vertical="center"/>
    </xf>
    <xf numFmtId="171" fontId="0" fillId="0" borderId="0" xfId="0" applyNumberFormat="1" applyAlignment="1">
      <alignment horizontal="center" vertical="center" shrinkToFit="1"/>
    </xf>
    <xf numFmtId="4" fontId="5" fillId="6" borderId="1" xfId="0" applyNumberFormat="1" applyFont="1" applyFill="1" applyBorder="1" applyAlignment="1">
      <alignment horizontal="center" vertical="center"/>
    </xf>
    <xf numFmtId="3" fontId="5" fillId="6" borderId="1" xfId="0" applyNumberFormat="1" applyFont="1" applyFill="1" applyBorder="1" applyAlignment="1">
      <alignment horizontal="center" vertical="center"/>
    </xf>
    <xf numFmtId="3" fontId="5" fillId="6" borderId="28" xfId="0" applyNumberFormat="1" applyFont="1" applyFill="1" applyBorder="1" applyAlignment="1">
      <alignment horizontal="center" vertical="center"/>
    </xf>
    <xf numFmtId="3" fontId="5" fillId="6" borderId="7" xfId="0" applyNumberFormat="1" applyFont="1" applyFill="1" applyBorder="1" applyAlignment="1">
      <alignment horizontal="center" vertical="center"/>
    </xf>
    <xf numFmtId="3" fontId="5" fillId="6" borderId="8" xfId="0" applyNumberFormat="1" applyFont="1" applyFill="1" applyBorder="1" applyAlignment="1">
      <alignment horizontal="center" vertical="center"/>
    </xf>
    <xf numFmtId="3" fontId="5" fillId="6" borderId="3" xfId="0" applyNumberFormat="1" applyFont="1" applyFill="1" applyBorder="1" applyAlignment="1">
      <alignment horizontal="center" vertical="center"/>
    </xf>
    <xf numFmtId="0" fontId="13" fillId="0" borderId="0" xfId="0" applyFont="1" applyAlignment="1">
      <alignment horizontal="center" vertical="center" readingOrder="2"/>
    </xf>
    <xf numFmtId="0" fontId="15" fillId="2" borderId="0" xfId="0" applyFont="1" applyFill="1" applyAlignment="1">
      <alignment horizontal="center" vertical="center"/>
    </xf>
    <xf numFmtId="0" fontId="58" fillId="19" borderId="8" xfId="0" applyFont="1" applyFill="1" applyBorder="1" applyAlignment="1">
      <alignment horizontal="center" vertical="center" readingOrder="2"/>
    </xf>
    <xf numFmtId="3" fontId="36" fillId="0" borderId="8" xfId="0" applyNumberFormat="1" applyFont="1" applyBorder="1" applyAlignment="1">
      <alignment horizontal="center" vertical="center"/>
    </xf>
    <xf numFmtId="3" fontId="37" fillId="0" borderId="7" xfId="0" applyNumberFormat="1" applyFont="1" applyBorder="1" applyAlignment="1">
      <alignment horizontal="center" vertical="center"/>
    </xf>
    <xf numFmtId="3" fontId="37" fillId="0" borderId="30" xfId="0" applyNumberFormat="1" applyFont="1" applyBorder="1" applyAlignment="1">
      <alignment horizontal="center" vertical="center"/>
    </xf>
    <xf numFmtId="3" fontId="37" fillId="0" borderId="32" xfId="0" applyNumberFormat="1" applyFont="1" applyBorder="1" applyAlignment="1">
      <alignment horizontal="center" vertical="center"/>
    </xf>
    <xf numFmtId="0" fontId="36" fillId="0" borderId="7" xfId="0" applyFont="1" applyBorder="1" applyAlignment="1">
      <alignment horizontal="center" vertical="center"/>
    </xf>
    <xf numFmtId="164" fontId="5" fillId="20" borderId="1" xfId="0" applyNumberFormat="1" applyFont="1" applyFill="1" applyBorder="1" applyAlignment="1">
      <alignment horizontal="center" vertical="center"/>
    </xf>
    <xf numFmtId="3" fontId="5" fillId="20" borderId="7" xfId="0" applyNumberFormat="1" applyFont="1" applyFill="1" applyBorder="1" applyAlignment="1">
      <alignment horizontal="center" vertical="center"/>
    </xf>
    <xf numFmtId="3" fontId="5" fillId="20" borderId="8" xfId="0" applyNumberFormat="1" applyFont="1" applyFill="1" applyBorder="1" applyAlignment="1">
      <alignment horizontal="center" vertical="center"/>
    </xf>
    <xf numFmtId="3" fontId="5" fillId="20" borderId="28" xfId="0" applyNumberFormat="1" applyFont="1" applyFill="1" applyBorder="1" applyAlignment="1">
      <alignment horizontal="center" vertical="center"/>
    </xf>
    <xf numFmtId="3" fontId="5" fillId="20" borderId="1" xfId="0" applyNumberFormat="1" applyFont="1" applyFill="1" applyBorder="1" applyAlignment="1">
      <alignment horizontal="center" vertical="center"/>
    </xf>
    <xf numFmtId="3" fontId="5" fillId="20" borderId="3" xfId="0" applyNumberFormat="1" applyFont="1" applyFill="1" applyBorder="1" applyAlignment="1">
      <alignment horizontal="center" vertical="center"/>
    </xf>
    <xf numFmtId="164" fontId="5" fillId="20" borderId="2" xfId="0" applyNumberFormat="1" applyFont="1" applyFill="1" applyBorder="1" applyAlignment="1">
      <alignment horizontal="center" vertical="center"/>
    </xf>
    <xf numFmtId="0" fontId="44" fillId="17" borderId="7" xfId="0" applyFont="1" applyFill="1" applyBorder="1" applyAlignment="1">
      <alignment horizontal="center" vertical="center"/>
    </xf>
    <xf numFmtId="0" fontId="44" fillId="17" borderId="28" xfId="0" applyFont="1" applyFill="1" applyBorder="1" applyAlignment="1">
      <alignment horizontal="center" vertical="center"/>
    </xf>
    <xf numFmtId="3" fontId="15" fillId="0" borderId="28" xfId="0" applyNumberFormat="1" applyFont="1" applyBorder="1" applyAlignment="1">
      <alignment horizontal="center" vertical="center"/>
    </xf>
    <xf numFmtId="164" fontId="36" fillId="17" borderId="7" xfId="0" applyNumberFormat="1" applyFont="1" applyFill="1" applyBorder="1" applyAlignment="1">
      <alignment horizontal="center" vertical="center"/>
    </xf>
    <xf numFmtId="164" fontId="36" fillId="17" borderId="28" xfId="0" applyNumberFormat="1" applyFont="1" applyFill="1" applyBorder="1" applyAlignment="1">
      <alignment horizontal="center" vertical="center"/>
    </xf>
    <xf numFmtId="0" fontId="37" fillId="0" borderId="0" xfId="0" applyFont="1"/>
    <xf numFmtId="0" fontId="64" fillId="0" borderId="43" xfId="0" applyFont="1" applyBorder="1" applyAlignment="1">
      <alignment horizontal="center" vertical="center"/>
    </xf>
    <xf numFmtId="3" fontId="65" fillId="0" borderId="20" xfId="0" applyNumberFormat="1" applyFont="1" applyBorder="1" applyAlignment="1">
      <alignment horizontal="center" vertical="center"/>
    </xf>
    <xf numFmtId="0" fontId="58" fillId="0" borderId="0" xfId="0" applyFont="1" applyAlignment="1">
      <alignment horizontal="center" vertical="center"/>
    </xf>
    <xf numFmtId="0" fontId="57" fillId="0" borderId="8" xfId="0" applyFont="1" applyBorder="1" applyAlignment="1">
      <alignment horizontal="center" vertical="center"/>
    </xf>
    <xf numFmtId="0" fontId="58" fillId="0" borderId="8" xfId="0" applyFont="1" applyBorder="1" applyAlignment="1">
      <alignment horizontal="center" vertical="center"/>
    </xf>
    <xf numFmtId="0" fontId="58" fillId="0" borderId="8" xfId="0" applyFont="1" applyBorder="1" applyAlignment="1">
      <alignment horizontal="center" vertical="center" readingOrder="2"/>
    </xf>
    <xf numFmtId="0" fontId="58" fillId="0" borderId="19" xfId="0" applyFont="1" applyBorder="1" applyAlignment="1">
      <alignment horizontal="center" vertical="center"/>
    </xf>
    <xf numFmtId="0" fontId="36" fillId="0" borderId="0" xfId="0" applyFont="1" applyAlignment="1">
      <alignment horizontal="center" vertical="center"/>
    </xf>
    <xf numFmtId="49" fontId="0" fillId="15" borderId="8" xfId="0" applyNumberFormat="1" applyFill="1" applyBorder="1" applyAlignment="1">
      <alignment horizontal="center" vertical="center"/>
    </xf>
    <xf numFmtId="0" fontId="57" fillId="15" borderId="8" xfId="0" applyFont="1" applyFill="1" applyBorder="1" applyAlignment="1">
      <alignment horizontal="center" vertical="center"/>
    </xf>
    <xf numFmtId="0" fontId="58" fillId="15" borderId="8" xfId="0" applyFont="1" applyFill="1" applyBorder="1" applyAlignment="1">
      <alignment horizontal="center" vertical="center"/>
    </xf>
    <xf numFmtId="0" fontId="42" fillId="15" borderId="8" xfId="0" applyFont="1" applyFill="1" applyBorder="1" applyAlignment="1">
      <alignment horizontal="center" vertical="center"/>
    </xf>
    <xf numFmtId="0" fontId="70" fillId="0" borderId="8" xfId="0" applyFont="1" applyBorder="1" applyAlignment="1">
      <alignment horizontal="center" vertical="center"/>
    </xf>
    <xf numFmtId="3" fontId="5" fillId="15" borderId="7" xfId="0" applyNumberFormat="1" applyFont="1" applyFill="1" applyBorder="1" applyAlignment="1">
      <alignment horizontal="center" vertical="center"/>
    </xf>
    <xf numFmtId="3" fontId="5" fillId="15" borderId="8" xfId="0" applyNumberFormat="1" applyFont="1" applyFill="1" applyBorder="1" applyAlignment="1">
      <alignment horizontal="center" vertical="center"/>
    </xf>
    <xf numFmtId="3" fontId="5" fillId="15" borderId="28" xfId="0" applyNumberFormat="1" applyFont="1" applyFill="1" applyBorder="1" applyAlignment="1">
      <alignment horizontal="center" vertical="center"/>
    </xf>
    <xf numFmtId="3" fontId="5" fillId="15" borderId="1" xfId="0" applyNumberFormat="1" applyFont="1" applyFill="1" applyBorder="1" applyAlignment="1">
      <alignment horizontal="center" vertical="center"/>
    </xf>
    <xf numFmtId="49" fontId="43" fillId="0" borderId="7" xfId="0" applyNumberFormat="1" applyFont="1" applyBorder="1" applyAlignment="1">
      <alignment horizontal="center" vertical="center"/>
    </xf>
    <xf numFmtId="3" fontId="53" fillId="0" borderId="63" xfId="0" applyNumberFormat="1" applyFont="1" applyBorder="1" applyAlignment="1">
      <alignment horizontal="center" vertical="center"/>
    </xf>
    <xf numFmtId="0" fontId="4" fillId="17" borderId="8" xfId="0" applyFont="1" applyFill="1" applyBorder="1" applyAlignment="1">
      <alignment horizontal="center" vertical="center"/>
    </xf>
    <xf numFmtId="49" fontId="43" fillId="15" borderId="8" xfId="0" applyNumberFormat="1" applyFont="1" applyFill="1" applyBorder="1" applyAlignment="1">
      <alignment horizontal="center" vertical="center"/>
    </xf>
    <xf numFmtId="0" fontId="43" fillId="15" borderId="8" xfId="0" applyFont="1" applyFill="1" applyBorder="1" applyAlignment="1">
      <alignment horizontal="center" vertical="center" wrapText="1"/>
    </xf>
    <xf numFmtId="0" fontId="43" fillId="15" borderId="8" xfId="0" applyFont="1" applyFill="1" applyBorder="1" applyAlignment="1">
      <alignment horizontal="center" vertical="center"/>
    </xf>
    <xf numFmtId="3" fontId="5" fillId="15" borderId="3" xfId="0" applyNumberFormat="1" applyFont="1" applyFill="1" applyBorder="1" applyAlignment="1">
      <alignment horizontal="center" vertical="center"/>
    </xf>
    <xf numFmtId="171" fontId="58" fillId="0" borderId="8" xfId="0" applyNumberFormat="1" applyFont="1" applyBorder="1" applyAlignment="1">
      <alignment horizontal="center" vertical="center"/>
    </xf>
    <xf numFmtId="172" fontId="58" fillId="15" borderId="8" xfId="0" applyNumberFormat="1" applyFont="1" applyFill="1" applyBorder="1" applyAlignment="1">
      <alignment horizontal="center" vertical="center"/>
    </xf>
    <xf numFmtId="171" fontId="58" fillId="0" borderId="19" xfId="0" applyNumberFormat="1" applyFont="1" applyBorder="1" applyAlignment="1">
      <alignment horizontal="center" vertical="center"/>
    </xf>
    <xf numFmtId="0" fontId="72" fillId="0" borderId="39" xfId="0" applyFont="1" applyBorder="1" applyAlignment="1">
      <alignment horizontal="center" vertical="center"/>
    </xf>
    <xf numFmtId="3" fontId="73" fillId="0" borderId="20" xfId="0" applyNumberFormat="1" applyFont="1" applyBorder="1" applyAlignment="1">
      <alignment horizontal="center" vertical="center"/>
    </xf>
    <xf numFmtId="172" fontId="58" fillId="0" borderId="8" xfId="0" applyNumberFormat="1" applyFont="1" applyBorder="1" applyAlignment="1">
      <alignment horizontal="center" vertical="center"/>
    </xf>
    <xf numFmtId="0" fontId="60" fillId="0" borderId="55" xfId="0" applyFont="1" applyBorder="1" applyAlignment="1">
      <alignment vertical="center"/>
    </xf>
    <xf numFmtId="164" fontId="52" fillId="17" borderId="7" xfId="0" applyNumberFormat="1" applyFont="1" applyFill="1" applyBorder="1" applyAlignment="1">
      <alignment horizontal="center" vertical="center"/>
    </xf>
    <xf numFmtId="164" fontId="52" fillId="17" borderId="28" xfId="0" applyNumberFormat="1" applyFont="1" applyFill="1" applyBorder="1" applyAlignment="1">
      <alignment horizontal="center" vertical="center"/>
    </xf>
    <xf numFmtId="0" fontId="52" fillId="18" borderId="89" xfId="0" applyFont="1" applyFill="1" applyBorder="1" applyAlignment="1">
      <alignment horizontal="center" vertical="center" shrinkToFit="1"/>
    </xf>
    <xf numFmtId="0" fontId="13" fillId="0" borderId="0" xfId="0" applyFont="1"/>
    <xf numFmtId="3" fontId="55" fillId="0" borderId="8" xfId="0" applyNumberFormat="1" applyFont="1" applyBorder="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164" fontId="36" fillId="0" borderId="8" xfId="0" applyNumberFormat="1" applyFont="1" applyBorder="1" applyAlignment="1">
      <alignment horizontal="center" vertical="center"/>
    </xf>
    <xf numFmtId="173" fontId="13" fillId="0" borderId="8" xfId="0" applyNumberFormat="1" applyFont="1" applyBorder="1" applyAlignment="1">
      <alignment horizontal="center" vertical="center"/>
    </xf>
    <xf numFmtId="0" fontId="58" fillId="0" borderId="3" xfId="0" applyFont="1" applyBorder="1" applyAlignment="1">
      <alignment horizontal="center" vertical="center"/>
    </xf>
    <xf numFmtId="0" fontId="58" fillId="15" borderId="3" xfId="0" applyFont="1" applyFill="1" applyBorder="1" applyAlignment="1">
      <alignment horizontal="center" vertical="center"/>
    </xf>
    <xf numFmtId="0" fontId="58" fillId="0" borderId="1" xfId="0" applyFont="1" applyBorder="1" applyAlignment="1">
      <alignment horizontal="center" vertical="center" readingOrder="2"/>
    </xf>
    <xf numFmtId="169" fontId="36" fillId="8" borderId="81" xfId="0" applyNumberFormat="1" applyFont="1" applyFill="1" applyBorder="1" applyAlignment="1">
      <alignment horizontal="center" vertical="center"/>
    </xf>
    <xf numFmtId="0" fontId="36" fillId="8" borderId="81" xfId="0" applyFont="1" applyFill="1" applyBorder="1" applyAlignment="1">
      <alignment horizontal="center" vertical="center"/>
    </xf>
    <xf numFmtId="0" fontId="36" fillId="8" borderId="81" xfId="0" applyFont="1" applyFill="1" applyBorder="1" applyAlignment="1">
      <alignment horizontal="center" vertical="center" wrapText="1"/>
    </xf>
    <xf numFmtId="0" fontId="58" fillId="0" borderId="3" xfId="0" applyFont="1" applyBorder="1" applyAlignment="1">
      <alignment horizontal="center" vertical="center" readingOrder="2"/>
    </xf>
    <xf numFmtId="0" fontId="58" fillId="0" borderId="2" xfId="0" applyFont="1" applyBorder="1" applyAlignment="1">
      <alignment horizontal="center" vertical="center" readingOrder="2"/>
    </xf>
    <xf numFmtId="171" fontId="58" fillId="0" borderId="3" xfId="0" applyNumberFormat="1" applyFont="1" applyBorder="1" applyAlignment="1">
      <alignment horizontal="center" vertical="center"/>
    </xf>
    <xf numFmtId="49" fontId="13" fillId="0" borderId="8" xfId="0" applyNumberFormat="1" applyFont="1" applyBorder="1" applyAlignment="1">
      <alignment horizontal="center" vertical="center"/>
    </xf>
    <xf numFmtId="169" fontId="65" fillId="8" borderId="8" xfId="0" applyNumberFormat="1" applyFont="1" applyFill="1" applyBorder="1" applyAlignment="1">
      <alignment horizontal="center" vertical="center"/>
    </xf>
    <xf numFmtId="49" fontId="65" fillId="8" borderId="8" xfId="0" applyNumberFormat="1" applyFont="1" applyFill="1" applyBorder="1" applyAlignment="1">
      <alignment horizontal="center" vertical="center"/>
    </xf>
    <xf numFmtId="0" fontId="65" fillId="8" borderId="8" xfId="0" applyFont="1" applyFill="1" applyBorder="1" applyAlignment="1">
      <alignment horizontal="center" vertical="center"/>
    </xf>
    <xf numFmtId="0" fontId="65" fillId="8" borderId="8" xfId="0" applyFont="1" applyFill="1" applyBorder="1" applyAlignment="1">
      <alignment horizontal="center" vertical="center" wrapText="1"/>
    </xf>
    <xf numFmtId="3" fontId="74" fillId="0" borderId="8" xfId="0" applyNumberFormat="1" applyFont="1" applyBorder="1" applyAlignment="1">
      <alignment horizontal="center" vertical="center"/>
    </xf>
    <xf numFmtId="0" fontId="4" fillId="22" borderId="8" xfId="0" applyFont="1" applyFill="1" applyBorder="1" applyAlignment="1">
      <alignment horizontal="center" vertical="center" wrapText="1"/>
    </xf>
    <xf numFmtId="0" fontId="4" fillId="15" borderId="8" xfId="0" applyFont="1" applyFill="1" applyBorder="1" applyAlignment="1">
      <alignment horizontal="center" vertical="center"/>
    </xf>
    <xf numFmtId="3" fontId="5" fillId="0" borderId="2" xfId="0" applyNumberFormat="1" applyFont="1" applyBorder="1" applyAlignment="1">
      <alignment horizontal="center" vertical="center"/>
    </xf>
    <xf numFmtId="3" fontId="5" fillId="20" borderId="2" xfId="0" applyNumberFormat="1" applyFont="1" applyFill="1" applyBorder="1" applyAlignment="1">
      <alignment horizontal="center" vertical="center"/>
    </xf>
    <xf numFmtId="3" fontId="5" fillId="0" borderId="68" xfId="0" applyNumberFormat="1" applyFont="1" applyBorder="1" applyAlignment="1">
      <alignment horizontal="center" vertical="center"/>
    </xf>
    <xf numFmtId="174" fontId="13" fillId="0" borderId="8" xfId="0" applyNumberFormat="1" applyFont="1" applyBorder="1" applyAlignment="1">
      <alignment horizontal="center" vertical="center"/>
    </xf>
    <xf numFmtId="49" fontId="0" fillId="0" borderId="81" xfId="0" applyNumberFormat="1" applyBorder="1" applyAlignment="1">
      <alignment horizontal="center" vertical="center"/>
    </xf>
    <xf numFmtId="0" fontId="13" fillId="0" borderId="81" xfId="0" applyFont="1" applyBorder="1" applyAlignment="1">
      <alignment horizontal="center" vertical="center" readingOrder="2"/>
    </xf>
    <xf numFmtId="0" fontId="0" fillId="0" borderId="0" xfId="0" applyAlignment="1">
      <alignment horizontal="center" vertical="center" wrapText="1"/>
    </xf>
    <xf numFmtId="0" fontId="13" fillId="4" borderId="8" xfId="0" applyFont="1" applyFill="1" applyBorder="1" applyAlignment="1">
      <alignment horizontal="center" vertical="center"/>
    </xf>
    <xf numFmtId="3" fontId="15" fillId="0" borderId="8" xfId="0" applyNumberFormat="1" applyFont="1" applyBorder="1" applyAlignment="1">
      <alignment horizontal="center" vertical="center"/>
    </xf>
    <xf numFmtId="0" fontId="57" fillId="15" borderId="0" xfId="0" applyFont="1" applyFill="1" applyAlignment="1">
      <alignment horizontal="center" vertical="center"/>
    </xf>
    <xf numFmtId="0" fontId="0" fillId="0" borderId="0" xfId="0" applyAlignment="1">
      <alignment vertical="center"/>
    </xf>
    <xf numFmtId="3" fontId="4" fillId="0" borderId="0" xfId="0" applyNumberFormat="1" applyFont="1"/>
    <xf numFmtId="0" fontId="59" fillId="0" borderId="0" xfId="0" applyFont="1" applyAlignment="1">
      <alignment vertical="center"/>
    </xf>
    <xf numFmtId="3" fontId="9" fillId="0" borderId="73" xfId="0" applyNumberFormat="1" applyFont="1" applyBorder="1" applyAlignment="1">
      <alignment horizontal="center" vertical="center"/>
    </xf>
    <xf numFmtId="3" fontId="9" fillId="0" borderId="97" xfId="0" applyNumberFormat="1" applyFont="1" applyBorder="1" applyAlignment="1">
      <alignment horizontal="center" vertical="center"/>
    </xf>
    <xf numFmtId="1" fontId="15" fillId="0" borderId="0" xfId="0" applyNumberFormat="1" applyFont="1" applyAlignment="1">
      <alignment horizontal="center" vertical="center"/>
    </xf>
    <xf numFmtId="3" fontId="23" fillId="15" borderId="31" xfId="0" applyNumberFormat="1" applyFont="1" applyFill="1" applyBorder="1" applyAlignment="1">
      <alignment horizontal="center" vertical="center"/>
    </xf>
    <xf numFmtId="3" fontId="23" fillId="15" borderId="15" xfId="0" applyNumberFormat="1" applyFont="1" applyFill="1" applyBorder="1" applyAlignment="1">
      <alignment horizontal="center" vertical="center"/>
    </xf>
    <xf numFmtId="3" fontId="23" fillId="15" borderId="98" xfId="0" applyNumberFormat="1" applyFont="1" applyFill="1" applyBorder="1" applyAlignment="1">
      <alignment horizontal="center" vertical="center"/>
    </xf>
    <xf numFmtId="0" fontId="74" fillId="0" borderId="8" xfId="0" applyFont="1" applyBorder="1" applyAlignment="1">
      <alignment horizontal="center" vertical="center"/>
    </xf>
    <xf numFmtId="49" fontId="68" fillId="25" borderId="81" xfId="0" applyNumberFormat="1" applyFont="1" applyFill="1" applyBorder="1" applyAlignment="1">
      <alignment horizontal="center" vertical="center"/>
    </xf>
    <xf numFmtId="0" fontId="68" fillId="25" borderId="81" xfId="0" applyFont="1" applyFill="1" applyBorder="1" applyAlignment="1">
      <alignment horizontal="center" vertical="center"/>
    </xf>
    <xf numFmtId="0" fontId="68" fillId="25" borderId="82" xfId="0" applyFont="1" applyFill="1" applyBorder="1" applyAlignment="1">
      <alignment horizontal="center" vertical="center"/>
    </xf>
    <xf numFmtId="0" fontId="13" fillId="25" borderId="82" xfId="0" applyFont="1" applyFill="1" applyBorder="1" applyAlignment="1">
      <alignment horizontal="center" vertical="center" wrapText="1" readingOrder="2"/>
    </xf>
    <xf numFmtId="0" fontId="0" fillId="24" borderId="8" xfId="0" applyFill="1" applyBorder="1" applyAlignment="1">
      <alignment horizontal="center" vertical="center"/>
    </xf>
    <xf numFmtId="0" fontId="13" fillId="15" borderId="0" xfId="0" applyFont="1" applyFill="1" applyAlignment="1">
      <alignment horizontal="center" vertical="center"/>
    </xf>
    <xf numFmtId="0" fontId="58" fillId="15" borderId="2" xfId="0" applyFont="1" applyFill="1" applyBorder="1" applyAlignment="1">
      <alignment horizontal="center" vertical="center"/>
    </xf>
    <xf numFmtId="0" fontId="58" fillId="15" borderId="1" xfId="0" applyFont="1" applyFill="1" applyBorder="1" applyAlignment="1">
      <alignment horizontal="center" vertical="center"/>
    </xf>
    <xf numFmtId="0" fontId="64" fillId="15" borderId="63" xfId="0" applyFont="1" applyFill="1" applyBorder="1" applyAlignment="1">
      <alignment horizontal="center" vertical="center"/>
    </xf>
    <xf numFmtId="0" fontId="57" fillId="23" borderId="8" xfId="0" applyFont="1" applyFill="1" applyBorder="1" applyAlignment="1">
      <alignment horizontal="center" vertical="center"/>
    </xf>
    <xf numFmtId="0" fontId="11" fillId="0" borderId="0" xfId="0" applyFont="1" applyAlignment="1">
      <alignment horizontal="center" vertical="center"/>
    </xf>
    <xf numFmtId="164" fontId="55" fillId="0" borderId="0" xfId="0" applyNumberFormat="1" applyFont="1" applyAlignment="1">
      <alignment horizontal="center" vertical="center" textRotation="180"/>
    </xf>
    <xf numFmtId="3" fontId="74" fillId="0" borderId="0" xfId="0" applyNumberFormat="1" applyFont="1" applyAlignment="1">
      <alignment horizontal="center" vertical="center"/>
    </xf>
    <xf numFmtId="0" fontId="74" fillId="0" borderId="0" xfId="0" applyFont="1" applyAlignment="1">
      <alignment horizontal="center" vertical="center"/>
    </xf>
    <xf numFmtId="3" fontId="74" fillId="3" borderId="8" xfId="0" applyNumberFormat="1" applyFont="1" applyFill="1" applyBorder="1" applyAlignment="1">
      <alignment horizontal="center" vertical="center"/>
    </xf>
    <xf numFmtId="164" fontId="55" fillId="15" borderId="8" xfId="0" applyNumberFormat="1" applyFont="1" applyFill="1" applyBorder="1" applyAlignment="1">
      <alignment horizontal="center" vertical="center" textRotation="180"/>
    </xf>
    <xf numFmtId="0" fontId="2" fillId="0" borderId="68" xfId="0" applyFont="1" applyBorder="1" applyAlignment="1">
      <alignment vertical="center"/>
    </xf>
    <xf numFmtId="173" fontId="76" fillId="0" borderId="36" xfId="0" applyNumberFormat="1" applyFont="1" applyBorder="1" applyAlignment="1">
      <alignment horizontal="center" vertical="center" textRotation="90"/>
    </xf>
    <xf numFmtId="173" fontId="65" fillId="8" borderId="8" xfId="0" applyNumberFormat="1" applyFont="1" applyFill="1" applyBorder="1" applyAlignment="1">
      <alignment horizontal="center" vertical="center"/>
    </xf>
    <xf numFmtId="173" fontId="6" fillId="0" borderId="36" xfId="0" applyNumberFormat="1" applyFont="1" applyBorder="1" applyAlignment="1">
      <alignment horizontal="center" vertical="center" textRotation="90"/>
    </xf>
    <xf numFmtId="173" fontId="6" fillId="15" borderId="36" xfId="0" applyNumberFormat="1" applyFont="1" applyFill="1" applyBorder="1" applyAlignment="1">
      <alignment horizontal="center" vertical="center" textRotation="90"/>
    </xf>
    <xf numFmtId="173" fontId="6" fillId="0" borderId="40" xfId="0" applyNumberFormat="1" applyFont="1" applyBorder="1" applyAlignment="1">
      <alignment horizontal="center" vertical="center" textRotation="90"/>
    </xf>
    <xf numFmtId="173" fontId="13" fillId="15" borderId="0" xfId="0" applyNumberFormat="1" applyFont="1" applyFill="1" applyAlignment="1">
      <alignment horizontal="center" vertical="center"/>
    </xf>
    <xf numFmtId="173" fontId="68" fillId="25" borderId="81" xfId="0" applyNumberFormat="1" applyFont="1" applyFill="1" applyBorder="1" applyAlignment="1">
      <alignment horizontal="center" vertical="center"/>
    </xf>
    <xf numFmtId="173" fontId="58" fillId="15" borderId="8" xfId="0" applyNumberFormat="1" applyFont="1" applyFill="1" applyBorder="1" applyAlignment="1">
      <alignment horizontal="center" vertical="center" readingOrder="2"/>
    </xf>
    <xf numFmtId="173" fontId="64" fillId="15" borderId="43" xfId="0" applyNumberFormat="1" applyFont="1" applyFill="1" applyBorder="1" applyAlignment="1">
      <alignment horizontal="center" vertical="center" readingOrder="2"/>
    </xf>
    <xf numFmtId="0" fontId="58" fillId="0" borderId="1" xfId="0" applyFont="1" applyBorder="1" applyAlignment="1">
      <alignment horizontal="center" vertical="center"/>
    </xf>
    <xf numFmtId="49" fontId="0" fillId="0" borderId="19" xfId="0" applyNumberFormat="1" applyBorder="1" applyAlignment="1">
      <alignment horizontal="center" vertical="center"/>
    </xf>
    <xf numFmtId="0" fontId="3" fillId="2" borderId="10" xfId="0" applyFont="1" applyFill="1" applyBorder="1" applyAlignment="1">
      <alignment horizontal="center" vertical="center"/>
    </xf>
    <xf numFmtId="164" fontId="77" fillId="0" borderId="0" xfId="0" applyNumberFormat="1" applyFont="1" applyAlignment="1">
      <alignment horizontal="center" vertical="center" textRotation="90"/>
    </xf>
    <xf numFmtId="164" fontId="77" fillId="0" borderId="0" xfId="0" applyNumberFormat="1" applyFont="1" applyAlignment="1">
      <alignment horizontal="center" vertical="center" shrinkToFit="1"/>
    </xf>
    <xf numFmtId="1" fontId="78" fillId="0" borderId="0" xfId="0" applyNumberFormat="1" applyFont="1" applyAlignment="1">
      <alignment horizontal="center" vertical="center"/>
    </xf>
    <xf numFmtId="3" fontId="78" fillId="0" borderId="0" xfId="0" applyNumberFormat="1" applyFont="1" applyAlignment="1">
      <alignment horizontal="center" vertical="center"/>
    </xf>
    <xf numFmtId="0" fontId="78" fillId="0" borderId="0" xfId="0" applyFont="1" applyAlignment="1">
      <alignment horizontal="center" vertical="center"/>
    </xf>
    <xf numFmtId="0" fontId="77" fillId="0" borderId="0" xfId="0" applyFont="1" applyAlignment="1">
      <alignment horizontal="center" vertical="center"/>
    </xf>
    <xf numFmtId="1" fontId="22" fillId="0" borderId="36" xfId="0" applyNumberFormat="1" applyFont="1" applyBorder="1" applyAlignment="1">
      <alignment horizontal="center" vertical="center"/>
    </xf>
    <xf numFmtId="0" fontId="15" fillId="2" borderId="2" xfId="0" applyFont="1" applyFill="1" applyBorder="1" applyAlignment="1">
      <alignment horizontal="center" vertical="center"/>
    </xf>
    <xf numFmtId="173" fontId="36" fillId="8" borderId="81" xfId="0" applyNumberFormat="1" applyFont="1" applyFill="1" applyBorder="1" applyAlignment="1">
      <alignment horizontal="center" vertical="center"/>
    </xf>
    <xf numFmtId="171" fontId="58" fillId="0" borderId="82" xfId="0" applyNumberFormat="1" applyFont="1" applyBorder="1" applyAlignment="1">
      <alignment horizontal="center" vertical="center"/>
    </xf>
    <xf numFmtId="3" fontId="0" fillId="0" borderId="20" xfId="0" applyNumberFormat="1" applyBorder="1" applyAlignment="1">
      <alignment horizontal="center" vertical="center"/>
    </xf>
    <xf numFmtId="3" fontId="0" fillId="0" borderId="1" xfId="0" applyNumberFormat="1" applyBorder="1" applyAlignment="1">
      <alignment horizontal="center" vertical="center"/>
    </xf>
    <xf numFmtId="0" fontId="58" fillId="0" borderId="67" xfId="0" applyFont="1" applyBorder="1" applyAlignment="1">
      <alignment horizontal="center" vertical="center"/>
    </xf>
    <xf numFmtId="0" fontId="58" fillId="0" borderId="104" xfId="0" applyFont="1" applyBorder="1" applyAlignment="1">
      <alignment horizontal="center" vertical="center"/>
    </xf>
    <xf numFmtId="0" fontId="58" fillId="0" borderId="81" xfId="0" applyFont="1" applyBorder="1" applyAlignment="1">
      <alignment horizontal="center" vertical="center"/>
    </xf>
    <xf numFmtId="171" fontId="58" fillId="0" borderId="81" xfId="0" applyNumberFormat="1" applyFont="1" applyBorder="1" applyAlignment="1">
      <alignment horizontal="center" vertical="center"/>
    </xf>
    <xf numFmtId="0" fontId="58" fillId="0" borderId="4" xfId="0" applyFont="1" applyBorder="1" applyAlignment="1">
      <alignment horizontal="center" vertical="center"/>
    </xf>
    <xf numFmtId="173" fontId="58" fillId="0" borderId="19" xfId="0" applyNumberFormat="1" applyFont="1" applyBorder="1" applyAlignment="1">
      <alignment horizontal="center" vertical="center" readingOrder="2"/>
    </xf>
    <xf numFmtId="0" fontId="57" fillId="0" borderId="19" xfId="0" applyFont="1" applyBorder="1" applyAlignment="1">
      <alignment horizontal="center" vertical="center"/>
    </xf>
    <xf numFmtId="0" fontId="58" fillId="0" borderId="57" xfId="0" applyFont="1" applyBorder="1" applyAlignment="1">
      <alignment horizontal="center" vertical="center" readingOrder="2"/>
    </xf>
    <xf numFmtId="49" fontId="68" fillId="25" borderId="104" xfId="0" applyNumberFormat="1" applyFont="1" applyFill="1" applyBorder="1" applyAlignment="1">
      <alignment horizontal="center" vertical="center"/>
    </xf>
    <xf numFmtId="173" fontId="58" fillId="15" borderId="19" xfId="0" applyNumberFormat="1" applyFont="1" applyFill="1" applyBorder="1" applyAlignment="1">
      <alignment horizontal="center" vertical="center" readingOrder="2"/>
    </xf>
    <xf numFmtId="0" fontId="58" fillId="0" borderId="57" xfId="0" applyFont="1" applyBorder="1" applyAlignment="1">
      <alignment horizontal="center" vertical="center"/>
    </xf>
    <xf numFmtId="0" fontId="7" fillId="0" borderId="100" xfId="0" applyFont="1" applyBorder="1" applyAlignment="1">
      <alignment horizontal="left" vertical="center" wrapText="1" indent="10" readingOrder="2"/>
    </xf>
    <xf numFmtId="0" fontId="7" fillId="0" borderId="55" xfId="0" applyFont="1" applyBorder="1" applyAlignment="1">
      <alignment horizontal="left" vertical="center" wrapText="1" indent="10" readingOrder="2"/>
    </xf>
    <xf numFmtId="0" fontId="7" fillId="0" borderId="53" xfId="0" applyFont="1" applyBorder="1" applyAlignment="1">
      <alignment horizontal="left" vertical="center" wrapText="1" indent="10" readingOrder="2"/>
    </xf>
    <xf numFmtId="173" fontId="55" fillId="15" borderId="8" xfId="0" applyNumberFormat="1" applyFont="1" applyFill="1" applyBorder="1" applyAlignment="1">
      <alignment horizontal="center" vertical="center" textRotation="180"/>
    </xf>
    <xf numFmtId="1" fontId="22" fillId="0" borderId="81" xfId="0" applyNumberFormat="1" applyFont="1" applyBorder="1" applyAlignment="1">
      <alignment horizontal="center" vertical="center"/>
    </xf>
    <xf numFmtId="0" fontId="58" fillId="23" borderId="8" xfId="0" applyFont="1" applyFill="1" applyBorder="1" applyAlignment="1">
      <alignment horizontal="center" vertical="center"/>
    </xf>
    <xf numFmtId="0" fontId="57" fillId="0" borderId="107" xfId="0" applyFont="1" applyBorder="1" applyAlignment="1">
      <alignment horizontal="center" vertical="center"/>
    </xf>
    <xf numFmtId="49" fontId="82" fillId="23" borderId="8" xfId="0" applyNumberFormat="1" applyFont="1" applyFill="1" applyBorder="1" applyAlignment="1">
      <alignment horizontal="center" vertical="center"/>
    </xf>
    <xf numFmtId="49" fontId="82" fillId="0" borderId="8" xfId="0" applyNumberFormat="1" applyFont="1" applyBorder="1" applyAlignment="1">
      <alignment horizontal="center" vertical="center"/>
    </xf>
    <xf numFmtId="0" fontId="82" fillId="23" borderId="8" xfId="0" applyFont="1" applyFill="1" applyBorder="1" applyAlignment="1">
      <alignment horizontal="center" vertical="center" wrapText="1"/>
    </xf>
    <xf numFmtId="0" fontId="82" fillId="0" borderId="8" xfId="0" applyFont="1" applyBorder="1" applyAlignment="1">
      <alignment horizontal="center" vertical="center" wrapText="1"/>
    </xf>
    <xf numFmtId="0" fontId="38" fillId="23" borderId="8" xfId="0" applyFont="1" applyFill="1" applyBorder="1" applyAlignment="1">
      <alignment horizontal="center" vertical="center"/>
    </xf>
    <xf numFmtId="0" fontId="82" fillId="0" borderId="8" xfId="0" applyFont="1" applyBorder="1" applyAlignment="1">
      <alignment horizontal="center" vertical="center"/>
    </xf>
    <xf numFmtId="0" fontId="82" fillId="23" borderId="8" xfId="0" applyFont="1" applyFill="1" applyBorder="1" applyAlignment="1">
      <alignment horizontal="center" vertical="center"/>
    </xf>
    <xf numFmtId="171" fontId="58" fillId="0" borderId="1" xfId="0" applyNumberFormat="1" applyFont="1" applyBorder="1" applyAlignment="1">
      <alignment horizontal="center" vertical="center"/>
    </xf>
    <xf numFmtId="171" fontId="58" fillId="0" borderId="57" xfId="0" applyNumberFormat="1" applyFont="1" applyBorder="1" applyAlignment="1">
      <alignment horizontal="center" vertical="center"/>
    </xf>
    <xf numFmtId="3" fontId="5" fillId="6" borderId="2" xfId="0" applyNumberFormat="1" applyFont="1" applyFill="1" applyBorder="1" applyAlignment="1">
      <alignment horizontal="center" vertical="center"/>
    </xf>
    <xf numFmtId="0" fontId="21" fillId="14" borderId="0" xfId="0" applyFont="1" applyFill="1" applyAlignment="1">
      <alignment horizontal="center" vertical="center"/>
    </xf>
    <xf numFmtId="164" fontId="5" fillId="14" borderId="1" xfId="0" applyNumberFormat="1" applyFont="1" applyFill="1" applyBorder="1" applyAlignment="1">
      <alignment horizontal="center" vertical="center"/>
    </xf>
    <xf numFmtId="3" fontId="5" fillId="14" borderId="7" xfId="0" applyNumberFormat="1" applyFont="1" applyFill="1" applyBorder="1" applyAlignment="1">
      <alignment horizontal="center" vertical="center"/>
    </xf>
    <xf numFmtId="3" fontId="5" fillId="14" borderId="8" xfId="0" applyNumberFormat="1" applyFont="1" applyFill="1" applyBorder="1" applyAlignment="1">
      <alignment horizontal="center" vertical="center"/>
    </xf>
    <xf numFmtId="3" fontId="5" fillId="14" borderId="1" xfId="0" applyNumberFormat="1" applyFont="1" applyFill="1" applyBorder="1" applyAlignment="1">
      <alignment horizontal="center" vertical="center"/>
    </xf>
    <xf numFmtId="3" fontId="5" fillId="14" borderId="2" xfId="0" applyNumberFormat="1" applyFont="1" applyFill="1" applyBorder="1" applyAlignment="1">
      <alignment horizontal="center" vertical="center"/>
    </xf>
    <xf numFmtId="3" fontId="5" fillId="14" borderId="28" xfId="0" applyNumberFormat="1" applyFont="1" applyFill="1" applyBorder="1" applyAlignment="1">
      <alignment horizontal="center" vertical="center"/>
    </xf>
    <xf numFmtId="3" fontId="5" fillId="14" borderId="3" xfId="0" applyNumberFormat="1" applyFont="1" applyFill="1" applyBorder="1" applyAlignment="1">
      <alignment horizontal="center" vertical="center"/>
    </xf>
    <xf numFmtId="164" fontId="5" fillId="14" borderId="2" xfId="0" applyNumberFormat="1" applyFont="1" applyFill="1" applyBorder="1" applyAlignment="1">
      <alignment horizontal="center" vertical="center"/>
    </xf>
    <xf numFmtId="0" fontId="5" fillId="14" borderId="0" xfId="0" applyFont="1" applyFill="1" applyAlignment="1">
      <alignment horizontal="center" vertical="center"/>
    </xf>
    <xf numFmtId="0" fontId="0" fillId="0" borderId="5" xfId="0" applyBorder="1" applyAlignment="1">
      <alignment horizontal="center" vertical="center"/>
    </xf>
    <xf numFmtId="1" fontId="22" fillId="0" borderId="60" xfId="0" applyNumberFormat="1" applyFont="1" applyBorder="1" applyAlignment="1">
      <alignment horizontal="center" vertical="center"/>
    </xf>
    <xf numFmtId="3" fontId="33" fillId="0" borderId="0" xfId="0" applyNumberFormat="1" applyFont="1" applyAlignment="1">
      <alignment horizontal="center" vertical="center"/>
    </xf>
    <xf numFmtId="0" fontId="21" fillId="26" borderId="0" xfId="0" applyFont="1" applyFill="1" applyAlignment="1">
      <alignment horizontal="center" vertical="center"/>
    </xf>
    <xf numFmtId="164" fontId="5" fillId="26" borderId="1" xfId="0" applyNumberFormat="1" applyFont="1" applyFill="1" applyBorder="1" applyAlignment="1">
      <alignment horizontal="center" vertical="center"/>
    </xf>
    <xf numFmtId="3" fontId="5" fillId="26" borderId="7" xfId="0" applyNumberFormat="1" applyFont="1" applyFill="1" applyBorder="1" applyAlignment="1">
      <alignment horizontal="center" vertical="center"/>
    </xf>
    <xf numFmtId="3" fontId="5" fillId="26" borderId="8" xfId="0" applyNumberFormat="1" applyFont="1" applyFill="1" applyBorder="1" applyAlignment="1">
      <alignment horizontal="center" vertical="center"/>
    </xf>
    <xf numFmtId="3" fontId="5" fillId="26" borderId="1" xfId="0" applyNumberFormat="1" applyFont="1" applyFill="1" applyBorder="1" applyAlignment="1">
      <alignment horizontal="center" vertical="center"/>
    </xf>
    <xf numFmtId="3" fontId="5" fillId="26" borderId="2" xfId="0" applyNumberFormat="1" applyFont="1" applyFill="1" applyBorder="1" applyAlignment="1">
      <alignment horizontal="center" vertical="center"/>
    </xf>
    <xf numFmtId="3" fontId="5" fillId="26" borderId="28" xfId="0" applyNumberFormat="1" applyFont="1" applyFill="1" applyBorder="1" applyAlignment="1">
      <alignment horizontal="center" vertical="center"/>
    </xf>
    <xf numFmtId="3" fontId="5" fillId="26" borderId="3" xfId="0" applyNumberFormat="1" applyFont="1" applyFill="1" applyBorder="1" applyAlignment="1">
      <alignment horizontal="center" vertical="center"/>
    </xf>
    <xf numFmtId="164" fontId="5" fillId="26" borderId="2" xfId="0" applyNumberFormat="1" applyFont="1" applyFill="1" applyBorder="1" applyAlignment="1">
      <alignment horizontal="center" vertical="center"/>
    </xf>
    <xf numFmtId="0" fontId="5" fillId="26" borderId="0" xfId="0" applyFont="1" applyFill="1" applyAlignment="1">
      <alignment horizontal="center" vertical="center"/>
    </xf>
    <xf numFmtId="0" fontId="21" fillId="20" borderId="0" xfId="0" applyFont="1" applyFill="1" applyAlignment="1">
      <alignment horizontal="center" vertical="center"/>
    </xf>
    <xf numFmtId="0" fontId="5" fillId="20" borderId="0" xfId="0" applyFont="1" applyFill="1" applyAlignment="1">
      <alignment horizontal="center" vertical="center"/>
    </xf>
    <xf numFmtId="0" fontId="21" fillId="27" borderId="0" xfId="0" applyFont="1" applyFill="1" applyAlignment="1">
      <alignment horizontal="center" vertical="center"/>
    </xf>
    <xf numFmtId="164" fontId="5" fillId="27" borderId="1" xfId="0" applyNumberFormat="1" applyFont="1" applyFill="1" applyBorder="1" applyAlignment="1">
      <alignment horizontal="center" vertical="center"/>
    </xf>
    <xf numFmtId="3" fontId="5" fillId="27" borderId="7" xfId="0" applyNumberFormat="1" applyFont="1" applyFill="1" applyBorder="1" applyAlignment="1">
      <alignment horizontal="center" vertical="center"/>
    </xf>
    <xf numFmtId="3" fontId="5" fillId="27" borderId="8" xfId="0" applyNumberFormat="1" applyFont="1" applyFill="1" applyBorder="1" applyAlignment="1">
      <alignment horizontal="center" vertical="center"/>
    </xf>
    <xf numFmtId="3" fontId="5" fillId="27" borderId="1" xfId="0" applyNumberFormat="1" applyFont="1" applyFill="1" applyBorder="1" applyAlignment="1">
      <alignment horizontal="center" vertical="center"/>
    </xf>
    <xf numFmtId="3" fontId="5" fillId="27" borderId="2" xfId="0" applyNumberFormat="1" applyFont="1" applyFill="1" applyBorder="1" applyAlignment="1">
      <alignment horizontal="center" vertical="center"/>
    </xf>
    <xf numFmtId="3" fontId="5" fillId="27" borderId="28" xfId="0" applyNumberFormat="1" applyFont="1" applyFill="1" applyBorder="1" applyAlignment="1">
      <alignment horizontal="center" vertical="center"/>
    </xf>
    <xf numFmtId="3" fontId="5" fillId="27" borderId="3" xfId="0" applyNumberFormat="1" applyFont="1" applyFill="1" applyBorder="1" applyAlignment="1">
      <alignment horizontal="center" vertical="center"/>
    </xf>
    <xf numFmtId="164" fontId="5" fillId="27" borderId="2" xfId="0" applyNumberFormat="1" applyFont="1" applyFill="1" applyBorder="1" applyAlignment="1">
      <alignment horizontal="center" vertical="center"/>
    </xf>
    <xf numFmtId="0" fontId="5" fillId="27" borderId="0" xfId="0" applyFont="1" applyFill="1" applyAlignment="1">
      <alignment horizontal="center" vertical="center"/>
    </xf>
    <xf numFmtId="49" fontId="0" fillId="23" borderId="8" xfId="0" applyNumberFormat="1" applyFill="1" applyBorder="1" applyAlignment="1">
      <alignment horizontal="center" vertical="center"/>
    </xf>
    <xf numFmtId="3" fontId="22" fillId="0" borderId="23" xfId="0" applyNumberFormat="1" applyFont="1" applyBorder="1" applyAlignment="1">
      <alignment horizontal="center" vertical="center"/>
    </xf>
    <xf numFmtId="3" fontId="22" fillId="0" borderId="56" xfId="0" applyNumberFormat="1" applyFont="1" applyBorder="1" applyAlignment="1">
      <alignment horizontal="center" vertical="center"/>
    </xf>
    <xf numFmtId="3" fontId="22" fillId="0" borderId="94" xfId="0" applyNumberFormat="1" applyFont="1" applyBorder="1" applyAlignment="1">
      <alignment horizontal="center" vertical="center"/>
    </xf>
    <xf numFmtId="3" fontId="22" fillId="0" borderId="8" xfId="0" applyNumberFormat="1" applyFont="1" applyBorder="1" applyAlignment="1">
      <alignment horizontal="center" vertical="center"/>
    </xf>
    <xf numFmtId="3" fontId="22" fillId="0" borderId="1" xfId="0" applyNumberFormat="1" applyFont="1" applyBorder="1" applyAlignment="1">
      <alignment horizontal="center" vertical="center"/>
    </xf>
    <xf numFmtId="3" fontId="22" fillId="0" borderId="95" xfId="0" applyNumberFormat="1" applyFont="1" applyBorder="1" applyAlignment="1">
      <alignment horizontal="center" vertical="center"/>
    </xf>
    <xf numFmtId="3" fontId="22" fillId="0" borderId="19" xfId="0" applyNumberFormat="1" applyFont="1" applyBorder="1" applyAlignment="1">
      <alignment horizontal="center" vertical="center"/>
    </xf>
    <xf numFmtId="3" fontId="10" fillId="0" borderId="0" xfId="0" applyNumberFormat="1" applyFont="1" applyAlignment="1">
      <alignment horizontal="center" vertical="center"/>
    </xf>
    <xf numFmtId="3" fontId="22" fillId="0" borderId="57" xfId="0" applyNumberFormat="1" applyFont="1" applyBorder="1" applyAlignment="1">
      <alignment horizontal="center" vertical="center"/>
    </xf>
    <xf numFmtId="3" fontId="22" fillId="0" borderId="96" xfId="0" applyNumberFormat="1" applyFont="1" applyBorder="1" applyAlignment="1">
      <alignment horizontal="center" vertical="center"/>
    </xf>
    <xf numFmtId="3" fontId="22" fillId="0" borderId="36" xfId="0" applyNumberFormat="1" applyFont="1" applyBorder="1" applyAlignment="1">
      <alignment horizontal="center" vertical="center"/>
    </xf>
    <xf numFmtId="3" fontId="22" fillId="0" borderId="102" xfId="0" applyNumberFormat="1" applyFont="1" applyBorder="1" applyAlignment="1">
      <alignment horizontal="center" vertical="center"/>
    </xf>
    <xf numFmtId="3" fontId="22" fillId="0" borderId="71" xfId="0" applyNumberFormat="1" applyFont="1" applyBorder="1" applyAlignment="1">
      <alignment horizontal="center" vertical="center"/>
    </xf>
    <xf numFmtId="3" fontId="22" fillId="0" borderId="81" xfId="0" applyNumberFormat="1" applyFont="1" applyBorder="1" applyAlignment="1">
      <alignment horizontal="center" vertical="center"/>
    </xf>
    <xf numFmtId="3" fontId="22" fillId="0" borderId="82" xfId="0" applyNumberFormat="1" applyFont="1" applyBorder="1" applyAlignment="1">
      <alignment horizontal="center" vertical="center"/>
    </xf>
    <xf numFmtId="3" fontId="22" fillId="0" borderId="105" xfId="0" applyNumberFormat="1" applyFont="1" applyBorder="1" applyAlignment="1">
      <alignment horizontal="center" vertical="center"/>
    </xf>
    <xf numFmtId="3" fontId="22" fillId="0" borderId="31" xfId="0" applyNumberFormat="1" applyFont="1" applyBorder="1" applyAlignment="1">
      <alignment horizontal="center" vertical="center"/>
    </xf>
    <xf numFmtId="3" fontId="22" fillId="0" borderId="15" xfId="0" applyNumberFormat="1" applyFont="1" applyBorder="1" applyAlignment="1">
      <alignment horizontal="center" vertical="center"/>
    </xf>
    <xf numFmtId="3" fontId="22" fillId="0" borderId="98" xfId="0" applyNumberFormat="1" applyFont="1" applyBorder="1" applyAlignment="1">
      <alignment horizontal="center" vertical="center"/>
    </xf>
    <xf numFmtId="3" fontId="9" fillId="0" borderId="60" xfId="0" applyNumberFormat="1" applyFont="1" applyBorder="1" applyAlignment="1">
      <alignment horizontal="center" vertical="center"/>
    </xf>
    <xf numFmtId="3" fontId="9" fillId="0" borderId="5" xfId="0" applyNumberFormat="1" applyFont="1" applyBorder="1" applyAlignment="1">
      <alignment horizontal="center" vertical="center"/>
    </xf>
    <xf numFmtId="3" fontId="9" fillId="0" borderId="99" xfId="0" applyNumberFormat="1" applyFont="1" applyBorder="1" applyAlignment="1">
      <alignment horizontal="center" vertical="center"/>
    </xf>
    <xf numFmtId="167" fontId="0" fillId="0" borderId="0" xfId="0" applyNumberFormat="1" applyAlignment="1">
      <alignment horizontal="center" vertical="center"/>
    </xf>
    <xf numFmtId="0" fontId="5" fillId="5" borderId="0" xfId="0" applyFont="1" applyFill="1" applyAlignment="1">
      <alignment horizontal="center" vertical="center"/>
    </xf>
    <xf numFmtId="0" fontId="5" fillId="0" borderId="87" xfId="0" applyFont="1" applyBorder="1" applyAlignment="1">
      <alignment horizontal="center" vertical="center"/>
    </xf>
    <xf numFmtId="0" fontId="5" fillId="0" borderId="54" xfId="0" applyFont="1" applyBorder="1" applyAlignment="1">
      <alignment horizontal="center" vertical="center"/>
    </xf>
    <xf numFmtId="0" fontId="5" fillId="0" borderId="51" xfId="0" applyFont="1" applyBorder="1" applyAlignment="1">
      <alignment horizontal="center" vertical="center"/>
    </xf>
    <xf numFmtId="0" fontId="5" fillId="0" borderId="88" xfId="0" applyFont="1" applyBorder="1" applyAlignment="1">
      <alignment horizontal="center" vertical="center"/>
    </xf>
    <xf numFmtId="0" fontId="5" fillId="0" borderId="52" xfId="0" applyFont="1" applyBorder="1" applyAlignment="1">
      <alignment horizontal="center" vertical="center"/>
    </xf>
    <xf numFmtId="0" fontId="5" fillId="0" borderId="100" xfId="0" applyFont="1" applyBorder="1" applyAlignment="1">
      <alignment horizontal="center" vertical="center"/>
    </xf>
    <xf numFmtId="0" fontId="5" fillId="0" borderId="55" xfId="0" applyFont="1" applyBorder="1" applyAlignment="1">
      <alignment horizontal="center" vertical="center"/>
    </xf>
    <xf numFmtId="0" fontId="5" fillId="0" borderId="53" xfId="0" applyFont="1" applyBorder="1" applyAlignment="1">
      <alignment horizontal="center" vertical="center"/>
    </xf>
    <xf numFmtId="173" fontId="58" fillId="0" borderId="107" xfId="0" applyNumberFormat="1" applyFont="1" applyBorder="1" applyAlignment="1">
      <alignment horizontal="center" vertical="center" readingOrder="2"/>
    </xf>
    <xf numFmtId="0" fontId="13" fillId="0" borderId="110" xfId="0" applyFont="1" applyBorder="1" applyAlignment="1">
      <alignment horizontal="center" vertical="center"/>
    </xf>
    <xf numFmtId="0" fontId="13" fillId="15" borderId="8" xfId="0" applyFont="1" applyFill="1" applyBorder="1" applyAlignment="1">
      <alignment horizontal="center" vertical="center"/>
    </xf>
    <xf numFmtId="0" fontId="13" fillId="5" borderId="0" xfId="0" applyFont="1" applyFill="1" applyAlignment="1">
      <alignment horizontal="center" vertical="center"/>
    </xf>
    <xf numFmtId="0" fontId="58" fillId="5" borderId="3" xfId="0" applyFont="1" applyFill="1" applyBorder="1" applyAlignment="1">
      <alignment horizontal="center" vertical="center"/>
    </xf>
    <xf numFmtId="173" fontId="58" fillId="5" borderId="107" xfId="0" applyNumberFormat="1" applyFont="1" applyFill="1" applyBorder="1" applyAlignment="1">
      <alignment horizontal="center" vertical="center" readingOrder="2"/>
    </xf>
    <xf numFmtId="0" fontId="57" fillId="5" borderId="8" xfId="0" applyFont="1" applyFill="1" applyBorder="1" applyAlignment="1">
      <alignment horizontal="center" vertical="center"/>
    </xf>
    <xf numFmtId="0" fontId="58" fillId="5" borderId="8" xfId="0" applyFont="1" applyFill="1" applyBorder="1" applyAlignment="1">
      <alignment horizontal="center" vertical="center"/>
    </xf>
    <xf numFmtId="171" fontId="58" fillId="5" borderId="19" xfId="0" applyNumberFormat="1" applyFont="1" applyFill="1" applyBorder="1" applyAlignment="1">
      <alignment horizontal="center" vertical="center"/>
    </xf>
    <xf numFmtId="171" fontId="58" fillId="5" borderId="57" xfId="0" applyNumberFormat="1" applyFont="1" applyFill="1" applyBorder="1" applyAlignment="1">
      <alignment horizontal="center" vertical="center"/>
    </xf>
    <xf numFmtId="0" fontId="58" fillId="5" borderId="1" xfId="0" applyFont="1" applyFill="1" applyBorder="1" applyAlignment="1">
      <alignment horizontal="center" vertical="center" readingOrder="2"/>
    </xf>
    <xf numFmtId="173" fontId="58" fillId="23" borderId="8" xfId="0" applyNumberFormat="1" applyFont="1" applyFill="1" applyBorder="1" applyAlignment="1">
      <alignment horizontal="center" vertical="center" readingOrder="2"/>
    </xf>
    <xf numFmtId="3" fontId="4" fillId="4" borderId="20" xfId="0" applyNumberFormat="1" applyFont="1" applyFill="1" applyBorder="1" applyAlignment="1">
      <alignment horizontal="center" vertical="center"/>
    </xf>
    <xf numFmtId="3" fontId="4" fillId="15" borderId="20" xfId="0" applyNumberFormat="1" applyFont="1" applyFill="1" applyBorder="1" applyAlignment="1">
      <alignment horizontal="center" vertical="center"/>
    </xf>
    <xf numFmtId="0" fontId="57" fillId="0" borderId="3" xfId="0" applyFont="1" applyBorder="1" applyAlignment="1">
      <alignment horizontal="center" vertical="center"/>
    </xf>
    <xf numFmtId="171" fontId="58" fillId="23" borderId="8" xfId="0" applyNumberFormat="1" applyFont="1" applyFill="1" applyBorder="1" applyAlignment="1">
      <alignment horizontal="center" vertical="center"/>
    </xf>
    <xf numFmtId="173" fontId="58" fillId="0" borderId="8" xfId="0" applyNumberFormat="1" applyFont="1" applyBorder="1" applyAlignment="1">
      <alignment horizontal="center" vertical="center" readingOrder="2"/>
    </xf>
    <xf numFmtId="173" fontId="58" fillId="23" borderId="107" xfId="0" applyNumberFormat="1" applyFont="1" applyFill="1" applyBorder="1" applyAlignment="1">
      <alignment horizontal="center" vertical="center" readingOrder="2"/>
    </xf>
    <xf numFmtId="173" fontId="0" fillId="0" borderId="0" xfId="0" applyNumberFormat="1"/>
    <xf numFmtId="0" fontId="13" fillId="23" borderId="93" xfId="0" applyFont="1" applyFill="1" applyBorder="1" applyAlignment="1">
      <alignment horizontal="center" vertical="center"/>
    </xf>
    <xf numFmtId="175" fontId="13" fillId="23" borderId="111" xfId="0" applyNumberFormat="1" applyFont="1" applyFill="1" applyBorder="1" applyAlignment="1">
      <alignment horizontal="center" vertical="center"/>
    </xf>
    <xf numFmtId="176" fontId="13" fillId="23" borderId="111" xfId="0" applyNumberFormat="1" applyFont="1" applyFill="1" applyBorder="1" applyAlignment="1">
      <alignment horizontal="center" vertical="center"/>
    </xf>
    <xf numFmtId="0" fontId="83" fillId="29" borderId="111" xfId="0" applyFont="1" applyFill="1" applyBorder="1"/>
    <xf numFmtId="0" fontId="83" fillId="29" borderId="93" xfId="0" applyFont="1" applyFill="1" applyBorder="1"/>
    <xf numFmtId="177" fontId="13" fillId="23" borderId="111" xfId="0" applyNumberFormat="1" applyFont="1" applyFill="1" applyBorder="1" applyAlignment="1">
      <alignment horizontal="center" vertical="center"/>
    </xf>
    <xf numFmtId="175" fontId="0" fillId="0" borderId="0" xfId="0" applyNumberFormat="1"/>
    <xf numFmtId="177" fontId="0" fillId="0" borderId="0" xfId="0" applyNumberFormat="1"/>
    <xf numFmtId="176" fontId="0" fillId="0" borderId="0" xfId="0" applyNumberFormat="1"/>
    <xf numFmtId="171" fontId="58" fillId="0" borderId="2" xfId="0" applyNumberFormat="1" applyFont="1" applyBorder="1" applyAlignment="1">
      <alignment horizontal="center" vertical="center"/>
    </xf>
    <xf numFmtId="0" fontId="58" fillId="0" borderId="0" xfId="0" applyFont="1" applyAlignment="1">
      <alignment horizontal="center" vertical="center" readingOrder="2"/>
    </xf>
    <xf numFmtId="0" fontId="44" fillId="0" borderId="67" xfId="0" applyFont="1" applyBorder="1" applyAlignment="1">
      <alignment vertical="center"/>
    </xf>
    <xf numFmtId="178" fontId="36" fillId="0" borderId="8" xfId="0" applyNumberFormat="1" applyFont="1" applyBorder="1" applyAlignment="1">
      <alignment horizontal="center" vertical="center"/>
    </xf>
    <xf numFmtId="0" fontId="0" fillId="0" borderId="67" xfId="0" applyBorder="1" applyAlignment="1">
      <alignment vertical="center"/>
    </xf>
    <xf numFmtId="3" fontId="5" fillId="14" borderId="0" xfId="0" applyNumberFormat="1" applyFont="1" applyFill="1" applyAlignment="1">
      <alignment horizontal="center" vertical="center"/>
    </xf>
    <xf numFmtId="0" fontId="5" fillId="14" borderId="34" xfId="0" applyFont="1" applyFill="1" applyBorder="1" applyAlignment="1">
      <alignment horizontal="center" vertical="center"/>
    </xf>
    <xf numFmtId="0" fontId="5" fillId="14" borderId="36" xfId="0" applyFont="1" applyFill="1" applyBorder="1" applyAlignment="1">
      <alignment horizontal="center" vertical="center"/>
    </xf>
    <xf numFmtId="0" fontId="5" fillId="14" borderId="37" xfId="0" applyFont="1" applyFill="1" applyBorder="1" applyAlignment="1">
      <alignment horizontal="center" vertical="center"/>
    </xf>
    <xf numFmtId="171" fontId="58" fillId="23" borderId="81" xfId="0" applyNumberFormat="1" applyFont="1" applyFill="1" applyBorder="1" applyAlignment="1">
      <alignment horizontal="center" vertical="center"/>
    </xf>
    <xf numFmtId="0" fontId="58" fillId="19" borderId="1" xfId="0" applyFont="1" applyFill="1" applyBorder="1" applyAlignment="1">
      <alignment horizontal="center" vertical="center" readingOrder="2"/>
    </xf>
    <xf numFmtId="173" fontId="58" fillId="0" borderId="0" xfId="0" applyNumberFormat="1" applyFont="1" applyAlignment="1">
      <alignment horizontal="center" vertical="center" readingOrder="2"/>
    </xf>
    <xf numFmtId="173" fontId="58" fillId="23" borderId="0" xfId="0" applyNumberFormat="1" applyFont="1" applyFill="1" applyAlignment="1">
      <alignment horizontal="center" vertical="center" readingOrder="2"/>
    </xf>
    <xf numFmtId="178" fontId="58" fillId="23" borderId="8" xfId="0" applyNumberFormat="1" applyFont="1" applyFill="1" applyBorder="1" applyAlignment="1">
      <alignment horizontal="center" vertical="center"/>
    </xf>
    <xf numFmtId="178" fontId="58" fillId="0" borderId="8" xfId="0" applyNumberFormat="1" applyFont="1" applyBorder="1" applyAlignment="1">
      <alignment horizontal="center" vertical="center"/>
    </xf>
    <xf numFmtId="178" fontId="58" fillId="15" borderId="8" xfId="0" applyNumberFormat="1" applyFont="1" applyFill="1" applyBorder="1" applyAlignment="1">
      <alignment horizontal="center" vertical="center"/>
    </xf>
    <xf numFmtId="178" fontId="58" fillId="0" borderId="19" xfId="0" applyNumberFormat="1" applyFont="1" applyBorder="1" applyAlignment="1">
      <alignment horizontal="center" vertical="center"/>
    </xf>
    <xf numFmtId="178" fontId="58" fillId="5" borderId="8" xfId="0" applyNumberFormat="1" applyFont="1" applyFill="1" applyBorder="1" applyAlignment="1">
      <alignment horizontal="center" vertical="center"/>
    </xf>
    <xf numFmtId="3" fontId="37" fillId="11" borderId="8" xfId="0" applyNumberFormat="1" applyFont="1" applyFill="1" applyBorder="1" applyAlignment="1">
      <alignment horizontal="center" vertical="center"/>
    </xf>
    <xf numFmtId="3" fontId="37" fillId="11" borderId="1" xfId="0" applyNumberFormat="1" applyFont="1" applyFill="1" applyBorder="1" applyAlignment="1">
      <alignment horizontal="center" vertical="center"/>
    </xf>
    <xf numFmtId="3" fontId="84" fillId="6" borderId="28" xfId="0" applyNumberFormat="1" applyFont="1" applyFill="1" applyBorder="1" applyAlignment="1">
      <alignment horizontal="center" vertical="center"/>
    </xf>
    <xf numFmtId="3" fontId="5" fillId="6" borderId="14" xfId="0" applyNumberFormat="1" applyFont="1" applyFill="1" applyBorder="1" applyAlignment="1">
      <alignment horizontal="center" vertical="center"/>
    </xf>
    <xf numFmtId="3" fontId="5" fillId="6" borderId="31" xfId="0" applyNumberFormat="1" applyFont="1" applyFill="1" applyBorder="1" applyAlignment="1">
      <alignment horizontal="center" vertical="center"/>
    </xf>
    <xf numFmtId="3" fontId="5" fillId="6" borderId="32" xfId="0" applyNumberFormat="1" applyFont="1" applyFill="1" applyBorder="1" applyAlignment="1">
      <alignment horizontal="center" vertical="center"/>
    </xf>
    <xf numFmtId="164" fontId="13" fillId="0" borderId="3" xfId="0" applyNumberFormat="1" applyFont="1" applyBorder="1" applyAlignment="1">
      <alignment horizontal="center" vertical="center"/>
    </xf>
    <xf numFmtId="49" fontId="57" fillId="0" borderId="8" xfId="0" applyNumberFormat="1" applyFont="1" applyBorder="1" applyAlignment="1">
      <alignment horizontal="center" vertical="center"/>
    </xf>
    <xf numFmtId="0" fontId="44" fillId="0" borderId="67" xfId="0" applyFont="1" applyBorder="1" applyAlignment="1">
      <alignment horizontal="center" vertical="center"/>
    </xf>
    <xf numFmtId="0" fontId="36" fillId="28" borderId="8" xfId="0" applyFont="1" applyFill="1" applyBorder="1" applyAlignment="1">
      <alignment horizontal="center" vertical="center"/>
    </xf>
    <xf numFmtId="3" fontId="36" fillId="30" borderId="8" xfId="0" applyNumberFormat="1" applyFont="1" applyFill="1" applyBorder="1" applyAlignment="1">
      <alignment horizontal="center" vertical="center"/>
    </xf>
    <xf numFmtId="0" fontId="36" fillId="30" borderId="8" xfId="0" applyFont="1" applyFill="1" applyBorder="1" applyAlignment="1">
      <alignment horizontal="center" vertical="center"/>
    </xf>
    <xf numFmtId="0" fontId="0" fillId="30" borderId="0" xfId="0" applyFill="1"/>
    <xf numFmtId="0" fontId="58" fillId="0" borderId="2" xfId="0" applyFont="1" applyBorder="1" applyAlignment="1">
      <alignment horizontal="center" vertical="center"/>
    </xf>
    <xf numFmtId="0" fontId="58" fillId="0" borderId="19" xfId="0" applyFont="1" applyBorder="1" applyAlignment="1">
      <alignment horizontal="center" vertical="center" readingOrder="2"/>
    </xf>
    <xf numFmtId="0" fontId="36" fillId="28" borderId="1" xfId="0" applyFont="1" applyFill="1" applyBorder="1" applyAlignment="1">
      <alignment horizontal="center" vertical="center"/>
    </xf>
    <xf numFmtId="0" fontId="36" fillId="28" borderId="3" xfId="0" applyFont="1" applyFill="1" applyBorder="1" applyAlignment="1">
      <alignment horizontal="center" vertical="center"/>
    </xf>
    <xf numFmtId="0" fontId="36" fillId="28" borderId="2" xfId="0" applyFont="1" applyFill="1" applyBorder="1" applyAlignment="1">
      <alignment horizontal="center" vertical="center"/>
    </xf>
    <xf numFmtId="0" fontId="58" fillId="23" borderId="81" xfId="0" applyFont="1" applyFill="1" applyBorder="1" applyAlignment="1">
      <alignment horizontal="center" vertical="center"/>
    </xf>
    <xf numFmtId="178" fontId="13" fillId="0" borderId="0" xfId="0" applyNumberFormat="1" applyFont="1" applyAlignment="1">
      <alignment horizontal="center" vertical="center"/>
    </xf>
    <xf numFmtId="0" fontId="13" fillId="23" borderId="8" xfId="0" applyFont="1" applyFill="1" applyBorder="1" applyAlignment="1">
      <alignment horizontal="center" vertical="center"/>
    </xf>
    <xf numFmtId="173" fontId="0" fillId="0" borderId="8" xfId="0" applyNumberFormat="1" applyBorder="1" applyAlignment="1">
      <alignment horizontal="center" vertical="center"/>
    </xf>
    <xf numFmtId="169" fontId="0" fillId="0" borderId="8" xfId="0" applyNumberFormat="1" applyBorder="1" applyAlignment="1">
      <alignment horizontal="center" vertical="center"/>
    </xf>
    <xf numFmtId="169" fontId="13" fillId="0" borderId="8" xfId="0" applyNumberFormat="1" applyFont="1" applyBorder="1" applyAlignment="1">
      <alignment horizontal="center" vertical="center"/>
    </xf>
    <xf numFmtId="0" fontId="0" fillId="0" borderId="8" xfId="0" applyBorder="1" applyAlignment="1">
      <alignment horizontal="center" vertical="center" readingOrder="2"/>
    </xf>
    <xf numFmtId="164" fontId="37" fillId="0" borderId="8" xfId="0" applyNumberFormat="1" applyFont="1" applyBorder="1" applyAlignment="1">
      <alignment horizontal="center" vertical="center"/>
    </xf>
    <xf numFmtId="0" fontId="37" fillId="0" borderId="8" xfId="0" applyFont="1" applyBorder="1" applyAlignment="1">
      <alignment horizontal="center" vertical="center" readingOrder="2"/>
    </xf>
    <xf numFmtId="49" fontId="43" fillId="4" borderId="8" xfId="0" applyNumberFormat="1" applyFont="1" applyFill="1" applyBorder="1" applyAlignment="1">
      <alignment horizontal="center" vertical="center"/>
    </xf>
    <xf numFmtId="173" fontId="13" fillId="5" borderId="8" xfId="0" applyNumberFormat="1" applyFont="1" applyFill="1" applyBorder="1" applyAlignment="1">
      <alignment horizontal="center" vertical="center" readingOrder="2"/>
    </xf>
    <xf numFmtId="173" fontId="13" fillId="0" borderId="8" xfId="0" applyNumberFormat="1" applyFont="1" applyBorder="1" applyAlignment="1">
      <alignment horizontal="center" vertical="center" readingOrder="2"/>
    </xf>
    <xf numFmtId="173" fontId="13" fillId="9" borderId="8" xfId="0" applyNumberFormat="1" applyFont="1" applyFill="1" applyBorder="1" applyAlignment="1">
      <alignment horizontal="center" vertical="center" readingOrder="2"/>
    </xf>
    <xf numFmtId="173" fontId="13" fillId="15" borderId="8" xfId="0" applyNumberFormat="1" applyFont="1" applyFill="1" applyBorder="1" applyAlignment="1">
      <alignment horizontal="center" vertical="center" readingOrder="2"/>
    </xf>
    <xf numFmtId="173" fontId="42" fillId="15" borderId="8" xfId="0" applyNumberFormat="1" applyFont="1" applyFill="1" applyBorder="1" applyAlignment="1">
      <alignment horizontal="center" vertical="center" readingOrder="2"/>
    </xf>
    <xf numFmtId="173" fontId="42" fillId="0" borderId="8" xfId="0" applyNumberFormat="1" applyFont="1" applyBorder="1" applyAlignment="1">
      <alignment horizontal="center" vertical="center" readingOrder="2"/>
    </xf>
    <xf numFmtId="173" fontId="42" fillId="5" borderId="8" xfId="0" applyNumberFormat="1" applyFont="1" applyFill="1" applyBorder="1" applyAlignment="1">
      <alignment horizontal="center" vertical="center" readingOrder="2"/>
    </xf>
    <xf numFmtId="173" fontId="42" fillId="4" borderId="8" xfId="0" applyNumberFormat="1" applyFont="1" applyFill="1" applyBorder="1" applyAlignment="1">
      <alignment horizontal="center" vertical="center" readingOrder="2"/>
    </xf>
    <xf numFmtId="173" fontId="42" fillId="15" borderId="8" xfId="0" applyNumberFormat="1" applyFont="1" applyFill="1" applyBorder="1" applyAlignment="1">
      <alignment horizontal="center" vertical="center"/>
    </xf>
    <xf numFmtId="2" fontId="13" fillId="5" borderId="8" xfId="0" applyNumberFormat="1" applyFont="1" applyFill="1" applyBorder="1" applyAlignment="1">
      <alignment horizontal="center" vertical="center" readingOrder="2"/>
    </xf>
    <xf numFmtId="2" fontId="13" fillId="5" borderId="8" xfId="0" applyNumberFormat="1" applyFont="1" applyFill="1" applyBorder="1" applyAlignment="1">
      <alignment horizontal="center" vertical="center"/>
    </xf>
    <xf numFmtId="3" fontId="13" fillId="5" borderId="8" xfId="0" applyNumberFormat="1" applyFont="1" applyFill="1" applyBorder="1" applyAlignment="1">
      <alignment horizontal="center" vertical="center"/>
    </xf>
    <xf numFmtId="2" fontId="13" fillId="9" borderId="8" xfId="0" applyNumberFormat="1" applyFont="1" applyFill="1" applyBorder="1" applyAlignment="1">
      <alignment horizontal="center" vertical="center"/>
    </xf>
    <xf numFmtId="3" fontId="13" fillId="9" borderId="8" xfId="0" applyNumberFormat="1" applyFont="1" applyFill="1" applyBorder="1" applyAlignment="1">
      <alignment horizontal="center" vertical="center"/>
    </xf>
    <xf numFmtId="2" fontId="13" fillId="15" borderId="8" xfId="0" applyNumberFormat="1" applyFont="1" applyFill="1" applyBorder="1" applyAlignment="1">
      <alignment horizontal="center" vertical="center"/>
    </xf>
    <xf numFmtId="170" fontId="13" fillId="5" borderId="8" xfId="0" applyNumberFormat="1" applyFont="1" applyFill="1" applyBorder="1" applyAlignment="1">
      <alignment horizontal="center" vertical="center"/>
    </xf>
    <xf numFmtId="0" fontId="85" fillId="15" borderId="8" xfId="0" applyFont="1" applyFill="1" applyBorder="1" applyAlignment="1">
      <alignment horizontal="center" vertical="center"/>
    </xf>
    <xf numFmtId="3" fontId="42" fillId="0" borderId="8" xfId="0" applyNumberFormat="1" applyFont="1" applyBorder="1" applyAlignment="1">
      <alignment horizontal="center" vertical="center"/>
    </xf>
    <xf numFmtId="3" fontId="86" fillId="0" borderId="8" xfId="0" applyNumberFormat="1" applyFont="1" applyBorder="1" applyAlignment="1">
      <alignment horizontal="center" vertical="center"/>
    </xf>
    <xf numFmtId="3" fontId="42" fillId="5" borderId="8" xfId="0" applyNumberFormat="1" applyFont="1" applyFill="1" applyBorder="1" applyAlignment="1">
      <alignment horizontal="center" vertical="center"/>
    </xf>
    <xf numFmtId="3" fontId="86" fillId="5" borderId="8" xfId="0" applyNumberFormat="1" applyFont="1" applyFill="1" applyBorder="1" applyAlignment="1">
      <alignment horizontal="center" vertical="center"/>
    </xf>
    <xf numFmtId="3" fontId="13" fillId="15" borderId="8" xfId="0" applyNumberFormat="1" applyFont="1" applyFill="1" applyBorder="1" applyAlignment="1">
      <alignment horizontal="center" vertical="center"/>
    </xf>
    <xf numFmtId="3" fontId="13" fillId="4" borderId="8" xfId="0" applyNumberFormat="1" applyFont="1" applyFill="1" applyBorder="1" applyAlignment="1">
      <alignment horizontal="center" vertical="center"/>
    </xf>
    <xf numFmtId="49" fontId="0" fillId="5" borderId="8" xfId="0" applyNumberFormat="1" applyFill="1" applyBorder="1" applyAlignment="1">
      <alignment horizontal="center" vertical="center"/>
    </xf>
    <xf numFmtId="164" fontId="0" fillId="9" borderId="8" xfId="0" applyNumberFormat="1" applyFill="1" applyBorder="1" applyAlignment="1">
      <alignment horizontal="center" vertical="center" readingOrder="2"/>
    </xf>
    <xf numFmtId="0" fontId="5" fillId="0" borderId="88" xfId="0" applyFont="1" applyBorder="1" applyAlignment="1">
      <alignment horizontal="center" vertical="center"/>
    </xf>
    <xf numFmtId="0" fontId="5" fillId="0" borderId="0" xfId="0" applyFont="1" applyAlignment="1">
      <alignment horizontal="center" vertical="center"/>
    </xf>
    <xf numFmtId="0" fontId="58" fillId="0" borderId="8" xfId="0" applyFont="1" applyFill="1" applyBorder="1" applyAlignment="1">
      <alignment horizontal="center" vertical="center"/>
    </xf>
    <xf numFmtId="0" fontId="58" fillId="0" borderId="8" xfId="0" applyNumberFormat="1" applyFont="1" applyFill="1" applyBorder="1" applyAlignment="1">
      <alignment horizontal="center" vertical="center"/>
    </xf>
    <xf numFmtId="178" fontId="58" fillId="0" borderId="8" xfId="0" applyNumberFormat="1" applyFont="1" applyFill="1" applyBorder="1" applyAlignment="1">
      <alignment horizontal="center" vertical="center"/>
    </xf>
    <xf numFmtId="0" fontId="58" fillId="0" borderId="19" xfId="0" applyFont="1" applyFill="1" applyBorder="1" applyAlignment="1">
      <alignment horizontal="center" vertical="center"/>
    </xf>
    <xf numFmtId="171" fontId="58" fillId="0" borderId="8" xfId="0" applyNumberFormat="1" applyFont="1" applyFill="1" applyBorder="1" applyAlignment="1">
      <alignment horizontal="center" vertical="center"/>
    </xf>
    <xf numFmtId="0" fontId="58" fillId="0" borderId="8" xfId="0" applyFont="1" applyFill="1" applyBorder="1" applyAlignment="1">
      <alignment horizontal="center" vertical="center" readingOrder="2"/>
    </xf>
    <xf numFmtId="164" fontId="5" fillId="27" borderId="2" xfId="0" applyNumberFormat="1" applyFont="1" applyFill="1" applyBorder="1" applyAlignment="1">
      <alignment horizontal="center" vertical="center" wrapText="1"/>
    </xf>
    <xf numFmtId="0" fontId="84" fillId="0" borderId="0" xfId="0" applyFont="1" applyAlignment="1">
      <alignment horizontal="center" vertical="center"/>
    </xf>
    <xf numFmtId="0" fontId="13" fillId="0" borderId="8" xfId="0" applyFont="1" applyBorder="1" applyAlignment="1">
      <alignment horizontal="center" vertical="center"/>
    </xf>
    <xf numFmtId="0" fontId="0" fillId="0" borderId="8" xfId="0" applyBorder="1" applyAlignment="1">
      <alignment horizontal="center" vertical="center"/>
    </xf>
    <xf numFmtId="0" fontId="0" fillId="5" borderId="8" xfId="0" applyFill="1" applyBorder="1" applyAlignment="1">
      <alignment horizontal="center" vertical="center"/>
    </xf>
    <xf numFmtId="0" fontId="5" fillId="0" borderId="0" xfId="0" applyFont="1" applyAlignment="1">
      <alignment horizontal="center" vertical="center"/>
    </xf>
    <xf numFmtId="173" fontId="42" fillId="5" borderId="8" xfId="0" applyNumberFormat="1" applyFont="1" applyFill="1" applyBorder="1" applyAlignment="1">
      <alignment horizontal="center" vertical="center"/>
    </xf>
    <xf numFmtId="0" fontId="0" fillId="5" borderId="8" xfId="0" applyFill="1" applyBorder="1" applyAlignment="1">
      <alignment horizontal="center" vertical="center" readingOrder="2"/>
    </xf>
    <xf numFmtId="173" fontId="0" fillId="5" borderId="8" xfId="0" applyNumberFormat="1" applyFill="1" applyBorder="1" applyAlignment="1">
      <alignment horizontal="center" vertical="center"/>
    </xf>
    <xf numFmtId="0" fontId="0" fillId="0" borderId="0" xfId="0" applyAlignment="1">
      <alignment horizontal="right"/>
    </xf>
    <xf numFmtId="0" fontId="13" fillId="0" borderId="8" xfId="0" applyFont="1" applyBorder="1" applyAlignment="1">
      <alignment horizontal="center" vertical="center"/>
    </xf>
    <xf numFmtId="0" fontId="0" fillId="0" borderId="8" xfId="0" applyBorder="1" applyAlignment="1">
      <alignment horizontal="center" vertical="center"/>
    </xf>
    <xf numFmtId="0" fontId="13" fillId="0" borderId="8" xfId="0" applyFont="1" applyBorder="1" applyAlignment="1">
      <alignment horizontal="center" vertical="center"/>
    </xf>
    <xf numFmtId="3" fontId="13" fillId="0" borderId="3" xfId="0" applyNumberFormat="1" applyFont="1" applyBorder="1" applyAlignment="1">
      <alignment horizontal="center" vertical="center"/>
    </xf>
    <xf numFmtId="0" fontId="13" fillId="0" borderId="60" xfId="0" applyFont="1" applyBorder="1" applyAlignment="1">
      <alignment horizontal="center" vertical="center"/>
    </xf>
    <xf numFmtId="3" fontId="13" fillId="0" borderId="39" xfId="0" applyNumberFormat="1" applyFont="1" applyBorder="1" applyAlignment="1">
      <alignment horizontal="center" vertical="center"/>
    </xf>
    <xf numFmtId="3" fontId="13" fillId="0" borderId="20" xfId="0" applyNumberFormat="1" applyFont="1" applyBorder="1" applyAlignment="1">
      <alignment horizontal="center" vertical="center"/>
    </xf>
    <xf numFmtId="0" fontId="13" fillId="0" borderId="8" xfId="0" applyFont="1" applyBorder="1" applyAlignment="1">
      <alignment horizontal="center" vertical="center"/>
    </xf>
    <xf numFmtId="0" fontId="5" fillId="0" borderId="0" xfId="0" applyFont="1" applyAlignment="1">
      <alignment horizontal="center" vertical="center"/>
    </xf>
    <xf numFmtId="0" fontId="15" fillId="0" borderId="8" xfId="0" applyFont="1" applyBorder="1" applyAlignment="1">
      <alignment horizontal="center" vertical="center"/>
    </xf>
    <xf numFmtId="0" fontId="58" fillId="0" borderId="3" xfId="0" applyFont="1" applyFill="1" applyBorder="1" applyAlignment="1">
      <alignment horizontal="center" vertical="center"/>
    </xf>
    <xf numFmtId="0" fontId="58" fillId="0" borderId="1" xfId="0" applyFont="1" applyFill="1" applyBorder="1" applyAlignment="1">
      <alignment horizontal="center" vertical="center" readingOrder="2"/>
    </xf>
    <xf numFmtId="0" fontId="58" fillId="0" borderId="60" xfId="0" applyFont="1" applyFill="1" applyBorder="1" applyAlignment="1">
      <alignment horizontal="center" vertical="center"/>
    </xf>
    <xf numFmtId="49" fontId="57" fillId="0" borderId="8" xfId="0" applyNumberFormat="1" applyFont="1" applyFill="1" applyBorder="1" applyAlignment="1">
      <alignment horizontal="center" vertical="center"/>
    </xf>
    <xf numFmtId="0" fontId="32" fillId="0" borderId="54" xfId="0" applyFont="1" applyBorder="1" applyAlignment="1">
      <alignment vertical="center" wrapText="1"/>
    </xf>
    <xf numFmtId="0" fontId="75" fillId="0" borderId="0" xfId="0" applyFont="1" applyAlignment="1">
      <alignment vertical="center"/>
    </xf>
    <xf numFmtId="0" fontId="15" fillId="0" borderId="55" xfId="0" applyFont="1" applyBorder="1" applyAlignment="1">
      <alignment horizontal="center" vertical="center"/>
    </xf>
    <xf numFmtId="164" fontId="15" fillId="0" borderId="23" xfId="0" applyNumberFormat="1" applyFont="1" applyBorder="1" applyAlignment="1">
      <alignment horizontal="center" vertical="center"/>
    </xf>
    <xf numFmtId="0" fontId="37" fillId="0" borderId="0" xfId="0" applyFont="1" applyAlignment="1">
      <alignment horizontal="center" vertical="center"/>
    </xf>
    <xf numFmtId="0" fontId="15" fillId="0" borderId="7" xfId="0" applyFont="1" applyBorder="1" applyAlignment="1">
      <alignment horizontal="center" vertical="center"/>
    </xf>
    <xf numFmtId="0" fontId="5" fillId="0" borderId="8" xfId="0" applyFont="1" applyBorder="1" applyAlignment="1">
      <alignment horizontal="center" vertical="center"/>
    </xf>
    <xf numFmtId="0" fontId="15" fillId="0" borderId="30" xfId="0" applyFont="1" applyBorder="1" applyAlignment="1">
      <alignment horizontal="center" vertical="center"/>
    </xf>
    <xf numFmtId="0" fontId="5" fillId="0" borderId="31" xfId="0" applyFont="1" applyBorder="1" applyAlignment="1">
      <alignment horizontal="center" vertical="center"/>
    </xf>
    <xf numFmtId="0" fontId="15" fillId="0" borderId="31" xfId="0" applyFont="1" applyBorder="1" applyAlignment="1">
      <alignment horizontal="center" vertical="center"/>
    </xf>
    <xf numFmtId="3" fontId="15" fillId="0" borderId="31" xfId="0" applyNumberFormat="1" applyFont="1" applyBorder="1" applyAlignment="1">
      <alignment horizontal="center" vertical="center"/>
    </xf>
    <xf numFmtId="3" fontId="15" fillId="0" borderId="55" xfId="0" applyNumberFormat="1" applyFont="1" applyBorder="1" applyAlignment="1">
      <alignment horizontal="center" vertical="center"/>
    </xf>
    <xf numFmtId="0" fontId="15" fillId="0" borderId="80" xfId="0" applyFont="1" applyBorder="1" applyAlignment="1">
      <alignment horizontal="center" vertical="center"/>
    </xf>
    <xf numFmtId="0" fontId="5" fillId="0" borderId="81" xfId="0" applyFont="1" applyBorder="1" applyAlignment="1">
      <alignment horizontal="center" vertical="center"/>
    </xf>
    <xf numFmtId="0" fontId="15" fillId="0" borderId="81" xfId="0" applyFont="1" applyBorder="1" applyAlignment="1">
      <alignment horizontal="center" vertical="center"/>
    </xf>
    <xf numFmtId="3" fontId="15" fillId="0" borderId="81" xfId="0" applyNumberFormat="1" applyFont="1" applyBorder="1" applyAlignment="1">
      <alignment horizontal="center" vertical="center"/>
    </xf>
    <xf numFmtId="0" fontId="15" fillId="0" borderId="29" xfId="0" applyFont="1" applyBorder="1" applyAlignment="1">
      <alignment horizontal="center" vertical="center"/>
    </xf>
    <xf numFmtId="0" fontId="5" fillId="0" borderId="23" xfId="0" applyFont="1" applyBorder="1" applyAlignment="1">
      <alignment horizontal="center" vertical="center"/>
    </xf>
    <xf numFmtId="0" fontId="15" fillId="0" borderId="23" xfId="0" applyFont="1" applyBorder="1" applyAlignment="1">
      <alignment horizontal="center" vertical="center"/>
    </xf>
    <xf numFmtId="3" fontId="15" fillId="0" borderId="23" xfId="0" applyNumberFormat="1" applyFont="1" applyBorder="1" applyAlignment="1">
      <alignment horizontal="center" vertical="center"/>
    </xf>
    <xf numFmtId="0" fontId="15" fillId="0" borderId="69" xfId="0" applyFont="1" applyBorder="1" applyAlignment="1">
      <alignment horizontal="center" vertical="center"/>
    </xf>
    <xf numFmtId="0" fontId="5" fillId="0" borderId="19" xfId="0" applyFont="1" applyBorder="1" applyAlignment="1">
      <alignment horizontal="center" vertical="center"/>
    </xf>
    <xf numFmtId="0" fontId="15" fillId="0" borderId="19" xfId="0" applyFont="1" applyBorder="1" applyAlignment="1">
      <alignment horizontal="center" vertical="center"/>
    </xf>
    <xf numFmtId="3" fontId="15" fillId="0" borderId="19" xfId="0" applyNumberFormat="1" applyFont="1" applyBorder="1" applyAlignment="1">
      <alignment horizontal="center" vertical="center"/>
    </xf>
    <xf numFmtId="3" fontId="15" fillId="0" borderId="20" xfId="0" applyNumberFormat="1" applyFont="1" applyBorder="1" applyAlignment="1">
      <alignment horizontal="center" vertical="center"/>
    </xf>
    <xf numFmtId="3" fontId="0" fillId="0" borderId="0" xfId="0" applyNumberFormat="1" applyAlignment="1">
      <alignment horizontal="center" vertical="center"/>
    </xf>
    <xf numFmtId="3" fontId="9" fillId="0" borderId="61" xfId="0" applyNumberFormat="1" applyFont="1" applyBorder="1" applyAlignment="1">
      <alignment horizontal="center" vertical="center"/>
    </xf>
    <xf numFmtId="1" fontId="22" fillId="0" borderId="82" xfId="0" applyNumberFormat="1" applyFont="1" applyBorder="1" applyAlignment="1">
      <alignment horizontal="center" vertical="center"/>
    </xf>
    <xf numFmtId="1" fontId="22" fillId="0" borderId="102" xfId="0" applyNumberFormat="1" applyFont="1" applyBorder="1" applyAlignment="1">
      <alignment horizontal="center" vertical="center"/>
    </xf>
    <xf numFmtId="1" fontId="22" fillId="0" borderId="5" xfId="0" applyNumberFormat="1" applyFont="1" applyBorder="1" applyAlignment="1">
      <alignment horizontal="center" vertical="center"/>
    </xf>
    <xf numFmtId="3" fontId="18" fillId="0" borderId="115" xfId="0" applyNumberFormat="1" applyFont="1" applyBorder="1" applyAlignment="1">
      <alignment horizontal="center" vertical="center"/>
    </xf>
    <xf numFmtId="0" fontId="18" fillId="0" borderId="0" xfId="0" applyFont="1" applyBorder="1" applyAlignment="1">
      <alignment horizontal="center" vertical="center"/>
    </xf>
    <xf numFmtId="3" fontId="18" fillId="0" borderId="119" xfId="0" applyNumberFormat="1" applyFont="1" applyBorder="1" applyAlignment="1">
      <alignment horizontal="center" vertical="center"/>
    </xf>
    <xf numFmtId="3" fontId="18" fillId="0" borderId="92" xfId="0" applyNumberFormat="1" applyFont="1" applyBorder="1" applyAlignment="1">
      <alignment horizontal="center" vertical="center"/>
    </xf>
    <xf numFmtId="0" fontId="15" fillId="0" borderId="8" xfId="0" applyFont="1" applyBorder="1" applyAlignment="1">
      <alignment horizontal="center" vertical="center"/>
    </xf>
    <xf numFmtId="0" fontId="58" fillId="0" borderId="1" xfId="0" applyFont="1" applyFill="1" applyBorder="1" applyAlignment="1">
      <alignment horizontal="center" vertical="center"/>
    </xf>
    <xf numFmtId="0" fontId="58" fillId="0" borderId="3" xfId="0" applyFont="1" applyFill="1" applyBorder="1" applyAlignment="1">
      <alignment horizontal="center" vertical="center" readingOrder="2"/>
    </xf>
    <xf numFmtId="0" fontId="58" fillId="0" borderId="1" xfId="0" applyFont="1" applyFill="1" applyBorder="1" applyAlignment="1">
      <alignment horizontal="center" vertical="center" wrapText="1" readingOrder="2"/>
    </xf>
    <xf numFmtId="3" fontId="47" fillId="0" borderId="76" xfId="0" applyNumberFormat="1" applyFont="1" applyBorder="1" applyAlignment="1">
      <alignment horizontal="center"/>
    </xf>
    <xf numFmtId="0" fontId="47" fillId="0" borderId="42" xfId="0" applyFont="1" applyBorder="1" applyAlignment="1">
      <alignment horizontal="center"/>
    </xf>
    <xf numFmtId="0" fontId="47" fillId="0" borderId="74" xfId="0" applyFont="1" applyBorder="1" applyAlignment="1">
      <alignment horizontal="center"/>
    </xf>
    <xf numFmtId="0" fontId="14" fillId="0" borderId="51" xfId="0" applyFont="1" applyBorder="1" applyAlignment="1">
      <alignment horizontal="center" vertical="center"/>
    </xf>
    <xf numFmtId="0" fontId="14" fillId="0" borderId="53" xfId="0" applyFont="1" applyBorder="1" applyAlignment="1">
      <alignment horizontal="center" vertical="center"/>
    </xf>
    <xf numFmtId="0" fontId="34" fillId="6" borderId="72" xfId="0" applyFont="1" applyFill="1" applyBorder="1" applyAlignment="1">
      <alignment horizontal="center" vertical="center"/>
    </xf>
    <xf numFmtId="0" fontId="34" fillId="6" borderId="77" xfId="0" applyFont="1" applyFill="1" applyBorder="1" applyAlignment="1">
      <alignment horizontal="center" vertical="center"/>
    </xf>
    <xf numFmtId="0" fontId="35" fillId="7" borderId="72" xfId="0" applyFont="1" applyFill="1" applyBorder="1" applyAlignment="1">
      <alignment horizontal="center" vertical="center"/>
    </xf>
    <xf numFmtId="0" fontId="35" fillId="7" borderId="77" xfId="0" applyFont="1" applyFill="1" applyBorder="1" applyAlignment="1">
      <alignment horizontal="center" vertical="center"/>
    </xf>
    <xf numFmtId="0" fontId="13" fillId="0" borderId="8" xfId="0" applyFont="1" applyBorder="1" applyAlignment="1">
      <alignment horizontal="center" vertical="center"/>
    </xf>
    <xf numFmtId="0" fontId="0" fillId="10" borderId="8" xfId="0" applyFill="1" applyBorder="1" applyAlignment="1">
      <alignment horizontal="center" vertical="center"/>
    </xf>
    <xf numFmtId="0" fontId="0" fillId="11" borderId="8" xfId="0" applyFill="1" applyBorder="1" applyAlignment="1">
      <alignment horizontal="center" vertical="center"/>
    </xf>
    <xf numFmtId="0" fontId="0" fillId="12" borderId="8" xfId="0" applyFill="1" applyBorder="1" applyAlignment="1">
      <alignment horizontal="center" vertical="center"/>
    </xf>
    <xf numFmtId="0" fontId="0" fillId="13" borderId="8" xfId="0" applyFill="1" applyBorder="1" applyAlignment="1">
      <alignment horizontal="center" vertical="center"/>
    </xf>
    <xf numFmtId="0" fontId="0" fillId="0" borderId="8" xfId="0" applyBorder="1" applyAlignment="1">
      <alignment horizontal="center" vertical="center"/>
    </xf>
    <xf numFmtId="0" fontId="39" fillId="0" borderId="8" xfId="2" applyFont="1" applyBorder="1" applyAlignment="1">
      <alignment horizontal="center" vertical="center" wrapText="1"/>
    </xf>
    <xf numFmtId="0" fontId="40" fillId="0" borderId="8" xfId="2" applyFont="1" applyBorder="1" applyAlignment="1">
      <alignment horizontal="center" vertical="center" wrapText="1"/>
    </xf>
    <xf numFmtId="0" fontId="0" fillId="14" borderId="8" xfId="0" applyFill="1" applyBorder="1" applyAlignment="1">
      <alignment horizontal="center" vertical="center"/>
    </xf>
    <xf numFmtId="0" fontId="0" fillId="21" borderId="8" xfId="0" applyFill="1" applyBorder="1" applyAlignment="1">
      <alignment horizontal="center" vertical="center"/>
    </xf>
    <xf numFmtId="0" fontId="0" fillId="7" borderId="8" xfId="0" applyFill="1" applyBorder="1" applyAlignment="1">
      <alignment horizontal="center" vertical="center"/>
    </xf>
    <xf numFmtId="0" fontId="0" fillId="5" borderId="8" xfId="0" applyFill="1" applyBorder="1" applyAlignment="1">
      <alignment horizontal="center" vertical="center"/>
    </xf>
    <xf numFmtId="49" fontId="40" fillId="0" borderId="8" xfId="2" applyNumberFormat="1" applyFont="1" applyBorder="1" applyAlignment="1">
      <alignment horizontal="center" vertical="center" wrapText="1"/>
    </xf>
    <xf numFmtId="0" fontId="71" fillId="0" borderId="8" xfId="0" applyFont="1" applyBorder="1" applyAlignment="1">
      <alignment horizontal="center" vertical="center"/>
    </xf>
    <xf numFmtId="0" fontId="66" fillId="0" borderId="0" xfId="0" applyFont="1" applyAlignment="1">
      <alignment horizontal="center" vertical="center"/>
    </xf>
    <xf numFmtId="0" fontId="67" fillId="0" borderId="0" xfId="0" applyFont="1" applyAlignment="1">
      <alignment horizontal="center" vertical="center"/>
    </xf>
    <xf numFmtId="0" fontId="66" fillId="0" borderId="0" xfId="0" applyFont="1" applyAlignment="1">
      <alignment horizontal="right" vertical="center"/>
    </xf>
    <xf numFmtId="0" fontId="66" fillId="0" borderId="6" xfId="0" applyFont="1" applyBorder="1" applyAlignment="1">
      <alignment horizontal="right" vertical="center"/>
    </xf>
    <xf numFmtId="0" fontId="71" fillId="0" borderId="3" xfId="0" applyFont="1" applyBorder="1" applyAlignment="1">
      <alignment horizontal="center" vertical="center"/>
    </xf>
    <xf numFmtId="0" fontId="64" fillId="15" borderId="112" xfId="0" applyFont="1" applyFill="1" applyBorder="1" applyAlignment="1">
      <alignment horizontal="center" vertical="center"/>
    </xf>
    <xf numFmtId="0" fontId="64" fillId="15" borderId="110" xfId="0" applyFont="1" applyFill="1" applyBorder="1" applyAlignment="1">
      <alignment horizontal="center" vertical="center"/>
    </xf>
    <xf numFmtId="0" fontId="64" fillId="15" borderId="113" xfId="0" applyFont="1" applyFill="1" applyBorder="1" applyAlignment="1">
      <alignment horizontal="center" vertical="center"/>
    </xf>
    <xf numFmtId="0" fontId="5" fillId="0" borderId="88" xfId="0" applyFont="1" applyBorder="1" applyAlignment="1">
      <alignment horizontal="center" vertical="center"/>
    </xf>
    <xf numFmtId="0" fontId="5" fillId="0" borderId="0" xfId="0" applyFont="1" applyAlignment="1">
      <alignment horizontal="center" vertical="center"/>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29" xfId="0" applyFont="1" applyFill="1" applyBorder="1" applyAlignment="1">
      <alignment horizontal="center" vertical="center"/>
    </xf>
    <xf numFmtId="0" fontId="3" fillId="2" borderId="23"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56" xfId="0" applyFont="1" applyFill="1" applyBorder="1" applyAlignment="1">
      <alignment horizontal="center" vertical="center"/>
    </xf>
    <xf numFmtId="0" fontId="44" fillId="0" borderId="67" xfId="0" applyFont="1" applyBorder="1" applyAlignment="1">
      <alignment horizontal="center" vertical="center"/>
    </xf>
    <xf numFmtId="0" fontId="36" fillId="28" borderId="8" xfId="0" applyFont="1" applyFill="1" applyBorder="1" applyAlignment="1">
      <alignment horizontal="center" vertical="center" textRotation="90"/>
    </xf>
    <xf numFmtId="0" fontId="36" fillId="28" borderId="8" xfId="0" applyFont="1" applyFill="1" applyBorder="1" applyAlignment="1">
      <alignment horizontal="center" vertical="center"/>
    </xf>
    <xf numFmtId="0" fontId="36" fillId="28" borderId="1" xfId="0" applyFont="1" applyFill="1" applyBorder="1" applyAlignment="1">
      <alignment horizontal="center" vertical="center"/>
    </xf>
    <xf numFmtId="0" fontId="36" fillId="28" borderId="3" xfId="0" applyFont="1" applyFill="1" applyBorder="1" applyAlignment="1">
      <alignment horizontal="center" vertical="center"/>
    </xf>
    <xf numFmtId="0" fontId="36" fillId="28" borderId="57" xfId="0" applyFont="1" applyFill="1" applyBorder="1" applyAlignment="1">
      <alignment horizontal="center" vertical="center"/>
    </xf>
    <xf numFmtId="0" fontId="36" fillId="28" borderId="4" xfId="0" applyFont="1" applyFill="1" applyBorder="1" applyAlignment="1">
      <alignment horizontal="center" vertical="center"/>
    </xf>
    <xf numFmtId="0" fontId="36" fillId="28" borderId="82" xfId="0" applyFont="1" applyFill="1" applyBorder="1" applyAlignment="1">
      <alignment horizontal="center" vertical="center"/>
    </xf>
    <xf numFmtId="0" fontId="36" fillId="28" borderId="104" xfId="0" applyFont="1" applyFill="1" applyBorder="1" applyAlignment="1">
      <alignment horizontal="center" vertical="center"/>
    </xf>
    <xf numFmtId="0" fontId="36" fillId="28" borderId="2" xfId="0" applyFont="1" applyFill="1" applyBorder="1" applyAlignment="1">
      <alignment horizontal="center" vertical="center"/>
    </xf>
    <xf numFmtId="0" fontId="36" fillId="30" borderId="0" xfId="0" applyFont="1" applyFill="1" applyAlignment="1">
      <alignment horizontal="center" vertical="center"/>
    </xf>
    <xf numFmtId="0" fontId="36" fillId="30" borderId="6" xfId="0" applyFont="1" applyFill="1" applyBorder="1" applyAlignment="1">
      <alignment horizontal="center" vertical="center"/>
    </xf>
    <xf numFmtId="3" fontId="21" fillId="0" borderId="31" xfId="0" applyNumberFormat="1" applyFont="1" applyBorder="1" applyAlignment="1">
      <alignment horizontal="center" vertical="center"/>
    </xf>
    <xf numFmtId="3" fontId="21" fillId="0" borderId="32" xfId="0" applyNumberFormat="1" applyFont="1" applyBorder="1" applyAlignment="1">
      <alignment horizontal="center" vertical="center"/>
    </xf>
    <xf numFmtId="3" fontId="21" fillId="0" borderId="62" xfId="0" applyNumberFormat="1" applyFont="1" applyBorder="1" applyAlignment="1">
      <alignment horizontal="center" vertical="center"/>
    </xf>
    <xf numFmtId="3" fontId="21" fillId="0" borderId="90" xfId="0" applyNumberFormat="1" applyFont="1" applyBorder="1" applyAlignment="1">
      <alignment horizontal="center" vertical="center"/>
    </xf>
    <xf numFmtId="3" fontId="53" fillId="0" borderId="8" xfId="0" applyNumberFormat="1" applyFont="1" applyBorder="1" applyAlignment="1">
      <alignment horizontal="center" vertical="center"/>
    </xf>
    <xf numFmtId="3" fontId="53" fillId="0" borderId="28" xfId="0" applyNumberFormat="1" applyFont="1" applyBorder="1" applyAlignment="1">
      <alignment horizontal="center" vertical="center"/>
    </xf>
    <xf numFmtId="3" fontId="53" fillId="0" borderId="1" xfId="0" applyNumberFormat="1" applyFont="1" applyBorder="1" applyAlignment="1">
      <alignment horizontal="center" vertical="center"/>
    </xf>
    <xf numFmtId="3" fontId="53" fillId="0" borderId="2" xfId="0" applyNumberFormat="1" applyFont="1" applyBorder="1" applyAlignment="1">
      <alignment horizontal="center" vertical="center"/>
    </xf>
    <xf numFmtId="3" fontId="53" fillId="0" borderId="13" xfId="0" applyNumberFormat="1" applyFont="1" applyBorder="1" applyAlignment="1">
      <alignment horizontal="center" vertical="center"/>
    </xf>
    <xf numFmtId="3" fontId="53" fillId="18" borderId="1" xfId="0" applyNumberFormat="1" applyFont="1" applyFill="1" applyBorder="1" applyAlignment="1">
      <alignment horizontal="center" vertical="center"/>
    </xf>
    <xf numFmtId="3" fontId="53" fillId="18" borderId="2" xfId="0" applyNumberFormat="1" applyFont="1" applyFill="1" applyBorder="1" applyAlignment="1">
      <alignment horizontal="center" vertical="center"/>
    </xf>
    <xf numFmtId="3" fontId="53" fillId="18" borderId="13" xfId="0" applyNumberFormat="1" applyFont="1" applyFill="1" applyBorder="1" applyAlignment="1">
      <alignment horizontal="center" vertical="center"/>
    </xf>
    <xf numFmtId="3" fontId="53" fillId="18" borderId="91" xfId="0" applyNumberFormat="1" applyFont="1" applyFill="1" applyBorder="1" applyAlignment="1">
      <alignment horizontal="center" vertical="center"/>
    </xf>
    <xf numFmtId="3" fontId="53" fillId="18" borderId="92" xfId="0" applyNumberFormat="1" applyFont="1" applyFill="1" applyBorder="1" applyAlignment="1">
      <alignment horizontal="center" vertical="center"/>
    </xf>
    <xf numFmtId="3" fontId="53" fillId="18" borderId="75" xfId="0" applyNumberFormat="1" applyFont="1" applyFill="1" applyBorder="1" applyAlignment="1">
      <alignment horizontal="center" vertical="center"/>
    </xf>
    <xf numFmtId="3" fontId="53" fillId="0" borderId="19" xfId="0" applyNumberFormat="1" applyFont="1" applyBorder="1" applyAlignment="1">
      <alignment horizontal="center" vertical="center"/>
    </xf>
    <xf numFmtId="3" fontId="53" fillId="0" borderId="84" xfId="0" applyNumberFormat="1" applyFont="1" applyBorder="1" applyAlignment="1">
      <alignment horizontal="center" vertical="center"/>
    </xf>
    <xf numFmtId="0" fontId="51" fillId="0" borderId="55" xfId="0" applyFont="1" applyBorder="1" applyAlignment="1">
      <alignment horizontal="center" vertical="center"/>
    </xf>
    <xf numFmtId="0" fontId="2" fillId="0" borderId="0" xfId="0" applyFont="1" applyAlignment="1">
      <alignment horizontal="center" vertical="center"/>
    </xf>
    <xf numFmtId="164" fontId="7" fillId="0" borderId="56" xfId="0" applyNumberFormat="1" applyFont="1" applyBorder="1" applyAlignment="1">
      <alignment horizontal="center" vertical="center" shrinkToFit="1"/>
    </xf>
    <xf numFmtId="164" fontId="7" fillId="0" borderId="22" xfId="0" applyNumberFormat="1" applyFont="1" applyBorder="1" applyAlignment="1">
      <alignment horizontal="center" vertical="center" shrinkToFit="1"/>
    </xf>
    <xf numFmtId="3" fontId="9" fillId="0" borderId="9" xfId="0" applyNumberFormat="1" applyFont="1" applyBorder="1" applyAlignment="1">
      <alignment horizontal="center" vertical="center"/>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3" fontId="11" fillId="0" borderId="23" xfId="0" applyNumberFormat="1" applyFont="1" applyBorder="1" applyAlignment="1">
      <alignment horizontal="center" vertical="center"/>
    </xf>
    <xf numFmtId="165" fontId="11" fillId="0" borderId="23" xfId="1" applyNumberFormat="1" applyFont="1" applyBorder="1" applyAlignment="1">
      <alignment horizontal="center" vertical="center"/>
    </xf>
    <xf numFmtId="165" fontId="11" fillId="0" borderId="27" xfId="1" applyNumberFormat="1" applyFont="1" applyBorder="1" applyAlignment="1">
      <alignment horizontal="center" vertical="center"/>
    </xf>
    <xf numFmtId="164" fontId="6" fillId="0" borderId="29" xfId="0" applyNumberFormat="1" applyFont="1" applyBorder="1" applyAlignment="1">
      <alignment horizontal="center" vertical="center" textRotation="90"/>
    </xf>
    <xf numFmtId="164" fontId="6" fillId="0" borderId="7" xfId="0" applyNumberFormat="1" applyFont="1" applyBorder="1" applyAlignment="1">
      <alignment horizontal="center" vertical="center" textRotation="90"/>
    </xf>
    <xf numFmtId="164" fontId="6" fillId="0" borderId="30" xfId="0" applyNumberFormat="1" applyFont="1" applyBorder="1" applyAlignment="1">
      <alignment horizontal="center" vertical="center" textRotation="90"/>
    </xf>
    <xf numFmtId="0" fontId="8" fillId="0" borderId="55" xfId="0" applyFont="1" applyBorder="1" applyAlignment="1">
      <alignment horizontal="left" vertical="center"/>
    </xf>
    <xf numFmtId="0" fontId="59" fillId="0" borderId="0" xfId="0" applyFont="1" applyAlignment="1">
      <alignment horizontal="center" vertical="center"/>
    </xf>
    <xf numFmtId="0" fontId="8" fillId="0" borderId="55" xfId="0" applyFont="1" applyBorder="1" applyAlignment="1">
      <alignment horizontal="right" vertical="center"/>
    </xf>
    <xf numFmtId="0" fontId="63" fillId="0" borderId="34" xfId="0" applyFont="1" applyBorder="1" applyAlignment="1">
      <alignment horizontal="center" vertical="center"/>
    </xf>
    <xf numFmtId="0" fontId="63" fillId="0" borderId="36" xfId="0" applyFont="1" applyBorder="1" applyAlignment="1">
      <alignment horizontal="center" vertical="center"/>
    </xf>
    <xf numFmtId="0" fontId="62" fillId="0" borderId="46" xfId="0" applyFont="1" applyBorder="1" applyAlignment="1">
      <alignment horizontal="center" vertical="center" wrapText="1"/>
    </xf>
    <xf numFmtId="0" fontId="62" fillId="0" borderId="36" xfId="0" applyFont="1" applyBorder="1" applyAlignment="1">
      <alignment horizontal="center" vertical="center" wrapText="1"/>
    </xf>
    <xf numFmtId="0" fontId="62" fillId="0" borderId="37" xfId="0" applyFont="1" applyBorder="1" applyAlignment="1">
      <alignment horizontal="center" vertical="center" wrapText="1"/>
    </xf>
    <xf numFmtId="166" fontId="25" fillId="0" borderId="55" xfId="0" applyNumberFormat="1" applyFont="1" applyBorder="1" applyAlignment="1">
      <alignment horizontal="right" vertical="center"/>
    </xf>
    <xf numFmtId="173" fontId="8" fillId="0" borderId="55" xfId="0" applyNumberFormat="1" applyFont="1" applyBorder="1" applyAlignment="1">
      <alignment horizontal="right" vertical="center"/>
    </xf>
    <xf numFmtId="0" fontId="8" fillId="0" borderId="0" xfId="0" applyFont="1" applyAlignment="1">
      <alignment horizontal="center" vertical="center"/>
    </xf>
    <xf numFmtId="164" fontId="76" fillId="0" borderId="21" xfId="0" applyNumberFormat="1" applyFont="1" applyBorder="1" applyAlignment="1">
      <alignment horizontal="center" vertical="center" textRotation="90" wrapText="1"/>
    </xf>
    <xf numFmtId="164" fontId="76" fillId="0" borderId="24" xfId="0" applyNumberFormat="1" applyFont="1" applyBorder="1" applyAlignment="1">
      <alignment horizontal="center" vertical="center" textRotation="90" wrapText="1"/>
    </xf>
    <xf numFmtId="164" fontId="76" fillId="0" borderId="24" xfId="0" applyNumberFormat="1" applyFont="1" applyBorder="1" applyAlignment="1">
      <alignment horizontal="center" vertical="center" textRotation="90"/>
    </xf>
    <xf numFmtId="164" fontId="76" fillId="0" borderId="25" xfId="0" applyNumberFormat="1" applyFont="1" applyBorder="1" applyAlignment="1">
      <alignment horizontal="center" vertical="center" textRotation="90" wrapText="1"/>
    </xf>
    <xf numFmtId="164" fontId="7" fillId="0" borderId="23" xfId="0" applyNumberFormat="1" applyFont="1" applyBorder="1" applyAlignment="1">
      <alignment horizontal="center" vertical="center" shrinkToFit="1"/>
    </xf>
    <xf numFmtId="3" fontId="31" fillId="0" borderId="22" xfId="0" applyNumberFormat="1" applyFont="1" applyBorder="1" applyAlignment="1">
      <alignment horizontal="center" vertical="center"/>
    </xf>
    <xf numFmtId="3" fontId="31" fillId="0" borderId="23" xfId="0" applyNumberFormat="1" applyFont="1" applyBorder="1" applyAlignment="1">
      <alignment horizontal="center" vertical="center"/>
    </xf>
    <xf numFmtId="3" fontId="11" fillId="0" borderId="8" xfId="0" applyNumberFormat="1" applyFont="1" applyBorder="1" applyAlignment="1">
      <alignment horizontal="center" vertical="center"/>
    </xf>
    <xf numFmtId="3" fontId="11" fillId="0" borderId="19" xfId="0" applyNumberFormat="1" applyFont="1" applyBorder="1" applyAlignment="1">
      <alignment horizontal="center" vertical="center"/>
    </xf>
    <xf numFmtId="3" fontId="11" fillId="0" borderId="31" xfId="0" applyNumberFormat="1" applyFont="1" applyBorder="1" applyAlignment="1">
      <alignment horizontal="center" vertical="center"/>
    </xf>
    <xf numFmtId="164" fontId="7" fillId="0" borderId="8" xfId="0" applyNumberFormat="1" applyFont="1" applyBorder="1" applyAlignment="1">
      <alignment horizontal="center" vertical="center" shrinkToFit="1"/>
    </xf>
    <xf numFmtId="3" fontId="31" fillId="0" borderId="2" xfId="0" applyNumberFormat="1" applyFont="1" applyBorder="1" applyAlignment="1">
      <alignment horizontal="center" vertical="center"/>
    </xf>
    <xf numFmtId="3" fontId="31" fillId="0" borderId="3" xfId="0" applyNumberFormat="1" applyFont="1" applyBorder="1" applyAlignment="1">
      <alignment horizontal="center" vertical="center"/>
    </xf>
    <xf numFmtId="3" fontId="31" fillId="0" borderId="8" xfId="0" applyNumberFormat="1" applyFont="1" applyBorder="1" applyAlignment="1">
      <alignment horizontal="center" vertical="center"/>
    </xf>
    <xf numFmtId="164" fontId="6" fillId="0" borderId="35" xfId="0" applyNumberFormat="1" applyFont="1" applyBorder="1" applyAlignment="1">
      <alignment horizontal="center" vertical="center" shrinkToFit="1"/>
    </xf>
    <xf numFmtId="164" fontId="6" fillId="0" borderId="26" xfId="0" applyNumberFormat="1" applyFont="1" applyBorder="1" applyAlignment="1">
      <alignment horizontal="center" vertical="center" shrinkToFit="1"/>
    </xf>
    <xf numFmtId="3" fontId="11" fillId="0" borderId="42" xfId="0" applyNumberFormat="1" applyFont="1" applyBorder="1" applyAlignment="1">
      <alignment horizontal="center" vertical="center"/>
    </xf>
    <xf numFmtId="3" fontId="11" fillId="0" borderId="35" xfId="0" applyNumberFormat="1" applyFont="1" applyBorder="1" applyAlignment="1">
      <alignment horizontal="center" vertical="center"/>
    </xf>
    <xf numFmtId="165" fontId="56" fillId="0" borderId="23" xfId="1" applyNumberFormat="1" applyFont="1" applyBorder="1" applyAlignment="1">
      <alignment horizontal="center" vertical="center"/>
    </xf>
    <xf numFmtId="165" fontId="56" fillId="0" borderId="27" xfId="1" applyNumberFormat="1" applyFont="1" applyBorder="1" applyAlignment="1">
      <alignment horizontal="center" vertical="center"/>
    </xf>
    <xf numFmtId="165" fontId="56" fillId="0" borderId="8" xfId="1" applyNumberFormat="1" applyFont="1" applyBorder="1" applyAlignment="1">
      <alignment horizontal="center" vertical="center"/>
    </xf>
    <xf numFmtId="165" fontId="56" fillId="0" borderId="28" xfId="1" applyNumberFormat="1" applyFont="1" applyBorder="1" applyAlignment="1">
      <alignment horizontal="center" vertical="center"/>
    </xf>
    <xf numFmtId="165" fontId="56" fillId="0" borderId="19" xfId="1" applyNumberFormat="1" applyFont="1" applyBorder="1" applyAlignment="1">
      <alignment horizontal="center" vertical="center"/>
    </xf>
    <xf numFmtId="165" fontId="56" fillId="0" borderId="84" xfId="1" applyNumberFormat="1" applyFont="1" applyBorder="1" applyAlignment="1">
      <alignment horizontal="center" vertical="center"/>
    </xf>
    <xf numFmtId="165" fontId="56" fillId="0" borderId="31" xfId="1" applyNumberFormat="1" applyFont="1" applyBorder="1" applyAlignment="1">
      <alignment horizontal="center" vertical="center"/>
    </xf>
    <xf numFmtId="165" fontId="56" fillId="0" borderId="32" xfId="1" applyNumberFormat="1" applyFont="1" applyBorder="1" applyAlignment="1">
      <alignment horizontal="center" vertical="center"/>
    </xf>
    <xf numFmtId="164" fontId="7" fillId="0" borderId="3" xfId="0" applyNumberFormat="1" applyFont="1" applyBorder="1" applyAlignment="1">
      <alignment horizontal="center" vertical="center" shrinkToFit="1"/>
    </xf>
    <xf numFmtId="164" fontId="7" fillId="0" borderId="2" xfId="0" applyNumberFormat="1" applyFont="1" applyBorder="1" applyAlignment="1">
      <alignment horizontal="center" vertical="center" shrinkToFit="1"/>
    </xf>
    <xf numFmtId="164" fontId="7" fillId="0" borderId="4" xfId="0" applyNumberFormat="1" applyFont="1" applyBorder="1" applyAlignment="1">
      <alignment horizontal="center" vertical="center" shrinkToFit="1"/>
    </xf>
    <xf numFmtId="164" fontId="7" fillId="0" borderId="19" xfId="0" applyNumberFormat="1" applyFont="1" applyBorder="1" applyAlignment="1">
      <alignment horizontal="center" vertical="center" shrinkToFit="1"/>
    </xf>
    <xf numFmtId="3" fontId="31" fillId="0" borderId="12" xfId="0" applyNumberFormat="1" applyFont="1" applyBorder="1" applyAlignment="1">
      <alignment horizontal="center" vertical="center"/>
    </xf>
    <xf numFmtId="164" fontId="6" fillId="0" borderId="21"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wrapText="1"/>
    </xf>
    <xf numFmtId="3" fontId="31" fillId="0" borderId="101" xfId="0" applyNumberFormat="1" applyFont="1" applyBorder="1" applyAlignment="1">
      <alignment horizontal="center" vertical="center"/>
    </xf>
    <xf numFmtId="3" fontId="31" fillId="0" borderId="38" xfId="0" applyNumberFormat="1" applyFont="1" applyBorder="1" applyAlignment="1">
      <alignment horizontal="center" vertical="center"/>
    </xf>
    <xf numFmtId="3" fontId="31" fillId="0" borderId="33" xfId="0" applyNumberFormat="1" applyFont="1" applyBorder="1" applyAlignment="1">
      <alignment horizontal="center" vertical="center"/>
    </xf>
    <xf numFmtId="3" fontId="9" fillId="0" borderId="2" xfId="0" applyNumberFormat="1" applyFont="1" applyBorder="1" applyAlignment="1">
      <alignment horizontal="center" vertical="center"/>
    </xf>
    <xf numFmtId="3" fontId="9" fillId="0" borderId="3" xfId="0" applyNumberFormat="1" applyFont="1" applyBorder="1" applyAlignment="1">
      <alignment horizontal="center" vertical="center"/>
    </xf>
    <xf numFmtId="164" fontId="7" fillId="0" borderId="31" xfId="0" applyNumberFormat="1" applyFont="1" applyBorder="1" applyAlignment="1">
      <alignment horizontal="center" vertical="center" shrinkToFit="1"/>
    </xf>
    <xf numFmtId="3" fontId="9" fillId="0" borderId="31" xfId="0" applyNumberFormat="1" applyFont="1" applyBorder="1" applyAlignment="1">
      <alignment horizontal="center" vertical="center"/>
    </xf>
    <xf numFmtId="165" fontId="11" fillId="0" borderId="31" xfId="1" applyNumberFormat="1" applyFont="1" applyBorder="1" applyAlignment="1">
      <alignment horizontal="center" vertical="center"/>
    </xf>
    <xf numFmtId="165" fontId="11" fillId="0" borderId="32" xfId="1" applyNumberFormat="1" applyFont="1" applyBorder="1" applyAlignment="1">
      <alignment horizontal="center" vertical="center"/>
    </xf>
    <xf numFmtId="167" fontId="11" fillId="0" borderId="31" xfId="0" applyNumberFormat="1" applyFont="1" applyBorder="1" applyAlignment="1">
      <alignment horizontal="center" vertical="center"/>
    </xf>
    <xf numFmtId="165" fontId="11" fillId="0" borderId="8" xfId="1" applyNumberFormat="1" applyFont="1" applyBorder="1" applyAlignment="1">
      <alignment horizontal="center" vertical="center"/>
    </xf>
    <xf numFmtId="165" fontId="11" fillId="0" borderId="28" xfId="1" applyNumberFormat="1" applyFont="1" applyBorder="1" applyAlignment="1">
      <alignment horizontal="center" vertical="center"/>
    </xf>
    <xf numFmtId="3" fontId="9" fillId="0" borderId="8" xfId="0" applyNumberFormat="1" applyFont="1" applyBorder="1" applyAlignment="1">
      <alignment horizontal="center" vertical="center"/>
    </xf>
    <xf numFmtId="164" fontId="7" fillId="0" borderId="81" xfId="0" applyNumberFormat="1" applyFont="1" applyBorder="1" applyAlignment="1">
      <alignment horizontal="center" vertical="center" shrinkToFit="1"/>
    </xf>
    <xf numFmtId="3" fontId="9" fillId="0" borderId="67" xfId="0" applyNumberFormat="1" applyFont="1" applyBorder="1" applyAlignment="1">
      <alignment horizontal="center" vertical="center"/>
    </xf>
    <xf numFmtId="3" fontId="9" fillId="0" borderId="104" xfId="0" applyNumberFormat="1" applyFont="1" applyBorder="1" applyAlignment="1">
      <alignment horizontal="center" vertical="center"/>
    </xf>
    <xf numFmtId="3" fontId="9" fillId="0" borderId="81" xfId="0" applyNumberFormat="1" applyFont="1" applyBorder="1" applyAlignment="1">
      <alignment horizontal="center" vertical="center"/>
    </xf>
    <xf numFmtId="3" fontId="9" fillId="0" borderId="10" xfId="0" applyNumberFormat="1" applyFont="1" applyBorder="1" applyAlignment="1">
      <alignment horizontal="center" vertical="center"/>
    </xf>
    <xf numFmtId="167" fontId="11" fillId="0" borderId="23" xfId="0" applyNumberFormat="1" applyFont="1" applyBorder="1" applyAlignment="1">
      <alignment horizontal="center" vertical="center"/>
    </xf>
    <xf numFmtId="167" fontId="11" fillId="0" borderId="8" xfId="0" applyNumberFormat="1" applyFont="1" applyBorder="1" applyAlignment="1">
      <alignment horizontal="center" vertical="center"/>
    </xf>
    <xf numFmtId="3" fontId="11" fillId="0" borderId="81" xfId="0" applyNumberFormat="1" applyFont="1" applyBorder="1" applyAlignment="1">
      <alignment horizontal="center" vertical="center"/>
    </xf>
    <xf numFmtId="0" fontId="12" fillId="0" borderId="0" xfId="0" applyFont="1" applyAlignment="1">
      <alignment horizontal="center" vertical="center"/>
    </xf>
    <xf numFmtId="3" fontId="9" fillId="0" borderId="20" xfId="0" applyNumberFormat="1" applyFont="1" applyBorder="1" applyAlignment="1">
      <alignment horizontal="center" vertical="center"/>
    </xf>
    <xf numFmtId="3" fontId="9" fillId="0" borderId="17" xfId="0" applyNumberFormat="1" applyFont="1" applyBorder="1" applyAlignment="1">
      <alignment horizontal="center" vertical="center"/>
    </xf>
    <xf numFmtId="3" fontId="9" fillId="0" borderId="14" xfId="0" applyNumberFormat="1" applyFont="1" applyBorder="1" applyAlignment="1">
      <alignment horizontal="center" vertical="center"/>
    </xf>
    <xf numFmtId="3" fontId="11" fillId="0" borderId="47" xfId="0" applyNumberFormat="1" applyFont="1" applyBorder="1" applyAlignment="1">
      <alignment horizontal="center" vertical="center"/>
    </xf>
    <xf numFmtId="3" fontId="11" fillId="0" borderId="48" xfId="0" applyNumberFormat="1" applyFont="1" applyBorder="1" applyAlignment="1">
      <alignment horizontal="center" vertical="center"/>
    </xf>
    <xf numFmtId="3" fontId="11" fillId="0" borderId="5" xfId="0" applyNumberFormat="1" applyFont="1" applyBorder="1" applyAlignment="1">
      <alignment horizontal="center" vertical="center"/>
    </xf>
    <xf numFmtId="3" fontId="11" fillId="0" borderId="6" xfId="0" applyNumberFormat="1" applyFont="1" applyBorder="1" applyAlignment="1">
      <alignment horizontal="center" vertical="center"/>
    </xf>
    <xf numFmtId="3" fontId="11" fillId="0" borderId="49" xfId="0" applyNumberFormat="1" applyFont="1" applyBorder="1" applyAlignment="1">
      <alignment horizontal="center" vertical="center"/>
    </xf>
    <xf numFmtId="3" fontId="11" fillId="0" borderId="50" xfId="0" applyNumberFormat="1" applyFont="1" applyBorder="1" applyAlignment="1">
      <alignment horizontal="center" vertical="center"/>
    </xf>
    <xf numFmtId="3" fontId="11" fillId="0" borderId="26" xfId="0" applyNumberFormat="1" applyFont="1" applyBorder="1" applyAlignment="1">
      <alignment horizontal="center" vertical="center"/>
    </xf>
    <xf numFmtId="3" fontId="11" fillId="0" borderId="62" xfId="0" applyNumberFormat="1" applyFont="1" applyBorder="1" applyAlignment="1">
      <alignment horizontal="center" vertical="center"/>
    </xf>
    <xf numFmtId="164" fontId="6" fillId="0" borderId="20" xfId="0" applyNumberFormat="1" applyFont="1" applyBorder="1" applyAlignment="1">
      <alignment horizontal="center" vertical="center" shrinkToFit="1"/>
    </xf>
    <xf numFmtId="3" fontId="11" fillId="0" borderId="39" xfId="0" applyNumberFormat="1" applyFont="1" applyBorder="1" applyAlignment="1">
      <alignment horizontal="center" vertical="center"/>
    </xf>
    <xf numFmtId="3" fontId="11" fillId="0" borderId="20" xfId="0" applyNumberFormat="1" applyFont="1" applyBorder="1" applyAlignment="1">
      <alignment horizontal="center" vertical="center"/>
    </xf>
    <xf numFmtId="164" fontId="6" fillId="15" borderId="31" xfId="0" applyNumberFormat="1" applyFont="1" applyFill="1" applyBorder="1" applyAlignment="1">
      <alignment horizontal="center" vertical="center" shrinkToFit="1"/>
    </xf>
    <xf numFmtId="3" fontId="31" fillId="15" borderId="17" xfId="0" applyNumberFormat="1" applyFont="1" applyFill="1" applyBorder="1" applyAlignment="1">
      <alignment horizontal="center" vertical="center"/>
    </xf>
    <xf numFmtId="3" fontId="31" fillId="15" borderId="14" xfId="0" applyNumberFormat="1" applyFont="1" applyFill="1" applyBorder="1" applyAlignment="1">
      <alignment horizontal="center" vertical="center"/>
    </xf>
    <xf numFmtId="3" fontId="31" fillId="15" borderId="15" xfId="0" applyNumberFormat="1" applyFont="1" applyFill="1" applyBorder="1" applyAlignment="1">
      <alignment horizontal="center" vertical="center"/>
    </xf>
    <xf numFmtId="3" fontId="9" fillId="0" borderId="1" xfId="0" applyNumberFormat="1" applyFont="1" applyBorder="1" applyAlignment="1">
      <alignment horizontal="center" vertical="center"/>
    </xf>
    <xf numFmtId="0" fontId="3" fillId="0" borderId="0" xfId="0" applyFont="1" applyAlignment="1">
      <alignment horizontal="center" vertical="center"/>
    </xf>
    <xf numFmtId="0" fontId="29" fillId="0" borderId="0" xfId="0" applyFont="1" applyAlignment="1">
      <alignment horizontal="center" vertical="center"/>
    </xf>
    <xf numFmtId="0" fontId="15" fillId="0" borderId="0" xfId="0" applyFont="1" applyAlignment="1">
      <alignment horizontal="right" vertical="center" indent="1"/>
    </xf>
    <xf numFmtId="0" fontId="15" fillId="0" borderId="0" xfId="0" applyFont="1" applyAlignment="1">
      <alignment horizontal="left" vertical="center"/>
    </xf>
    <xf numFmtId="173" fontId="15" fillId="0" borderId="0" xfId="0" applyNumberFormat="1" applyFont="1" applyAlignment="1">
      <alignment horizontal="center" vertical="center"/>
    </xf>
    <xf numFmtId="3" fontId="9" fillId="0" borderId="41" xfId="0" applyNumberFormat="1" applyFont="1" applyBorder="1" applyAlignment="1">
      <alignment horizontal="center" vertical="center"/>
    </xf>
    <xf numFmtId="3" fontId="9" fillId="0" borderId="38" xfId="0" applyNumberFormat="1" applyFont="1" applyBorder="1" applyAlignment="1">
      <alignment horizontal="center" vertical="center"/>
    </xf>
    <xf numFmtId="3" fontId="9" fillId="0" borderId="19" xfId="0" applyNumberFormat="1" applyFont="1" applyBorder="1" applyAlignment="1">
      <alignment horizontal="center" vertical="center"/>
    </xf>
    <xf numFmtId="0" fontId="9" fillId="0" borderId="47" xfId="0" applyFont="1" applyBorder="1" applyAlignment="1">
      <alignment horizontal="center" vertical="center"/>
    </xf>
    <xf numFmtId="0" fontId="9" fillId="0" borderId="54" xfId="0" applyFont="1" applyBorder="1" applyAlignment="1">
      <alignment horizontal="center" vertical="center"/>
    </xf>
    <xf numFmtId="0" fontId="9" fillId="0" borderId="51" xfId="0" applyFont="1" applyBorder="1" applyAlignment="1">
      <alignment horizontal="center"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9" fillId="0" borderId="52" xfId="0" applyFont="1" applyBorder="1" applyAlignment="1">
      <alignment horizontal="center" vertical="center"/>
    </xf>
    <xf numFmtId="0" fontId="9" fillId="0" borderId="49" xfId="0" applyFont="1" applyBorder="1" applyAlignment="1">
      <alignment horizontal="center" vertical="center"/>
    </xf>
    <xf numFmtId="0" fontId="9" fillId="0" borderId="55" xfId="0" applyFont="1" applyBorder="1" applyAlignment="1">
      <alignment horizontal="center" vertical="center"/>
    </xf>
    <xf numFmtId="0" fontId="9" fillId="0" borderId="53" xfId="0" applyFont="1" applyBorder="1" applyAlignment="1">
      <alignment horizontal="center" vertical="center"/>
    </xf>
    <xf numFmtId="3" fontId="9" fillId="0" borderId="4" xfId="0" applyNumberFormat="1" applyFont="1" applyBorder="1" applyAlignment="1">
      <alignment horizontal="center" vertical="center"/>
    </xf>
    <xf numFmtId="164" fontId="7" fillId="0" borderId="1" xfId="0" applyNumberFormat="1" applyFont="1" applyBorder="1" applyAlignment="1">
      <alignment horizontal="center" vertical="center" shrinkToFit="1"/>
    </xf>
    <xf numFmtId="3" fontId="9" fillId="0" borderId="15" xfId="0" applyNumberFormat="1" applyFont="1" applyBorder="1" applyAlignment="1">
      <alignment horizontal="center" vertical="center"/>
    </xf>
    <xf numFmtId="0" fontId="6" fillId="0" borderId="0" xfId="0" applyFont="1" applyAlignment="1">
      <alignment horizontal="center" vertical="center"/>
    </xf>
    <xf numFmtId="0" fontId="32" fillId="0" borderId="54" xfId="0" applyFont="1" applyBorder="1" applyAlignment="1">
      <alignment horizontal="center" vertical="center"/>
    </xf>
    <xf numFmtId="0" fontId="32" fillId="0" borderId="51" xfId="0" applyFont="1" applyBorder="1" applyAlignment="1">
      <alignment horizontal="center" vertical="center"/>
    </xf>
    <xf numFmtId="0" fontId="80" fillId="0" borderId="87" xfId="0" applyFont="1" applyBorder="1" applyAlignment="1">
      <alignment horizontal="right" vertical="top" readingOrder="2"/>
    </xf>
    <xf numFmtId="0" fontId="80" fillId="0" borderId="54" xfId="0" applyFont="1" applyBorder="1" applyAlignment="1">
      <alignment horizontal="right" vertical="top" readingOrder="2"/>
    </xf>
    <xf numFmtId="0" fontId="80" fillId="0" borderId="51" xfId="0" applyFont="1" applyBorder="1" applyAlignment="1">
      <alignment horizontal="right" vertical="top" readingOrder="2"/>
    </xf>
    <xf numFmtId="0" fontId="7" fillId="0" borderId="88" xfId="0" applyFont="1" applyBorder="1" applyAlignment="1">
      <alignment horizontal="right" vertical="top" wrapText="1" readingOrder="2"/>
    </xf>
    <xf numFmtId="0" fontId="7" fillId="0" borderId="0" xfId="0" applyFont="1" applyAlignment="1">
      <alignment horizontal="right" vertical="top" wrapText="1" readingOrder="2"/>
    </xf>
    <xf numFmtId="0" fontId="7" fillId="0" borderId="52" xfId="0" applyFont="1" applyBorder="1" applyAlignment="1">
      <alignment horizontal="right" vertical="top" wrapText="1" readingOrder="2"/>
    </xf>
    <xf numFmtId="0" fontId="7" fillId="0" borderId="88" xfId="0" applyFont="1" applyBorder="1" applyAlignment="1">
      <alignment horizontal="right" wrapText="1" readingOrder="2"/>
    </xf>
    <xf numFmtId="0" fontId="7" fillId="0" borderId="0" xfId="0" applyFont="1" applyAlignment="1">
      <alignment horizontal="right" wrapText="1" readingOrder="2"/>
    </xf>
    <xf numFmtId="0" fontId="7" fillId="0" borderId="52" xfId="0" applyFont="1" applyBorder="1" applyAlignment="1">
      <alignment horizontal="right" wrapText="1" readingOrder="2"/>
    </xf>
    <xf numFmtId="0" fontId="7" fillId="0" borderId="88" xfId="0" applyFont="1" applyBorder="1" applyAlignment="1">
      <alignment horizontal="right" vertical="center" wrapText="1" readingOrder="2"/>
    </xf>
    <xf numFmtId="0" fontId="7" fillId="0" borderId="0" xfId="0" applyFont="1" applyAlignment="1">
      <alignment horizontal="right" vertical="center" wrapText="1" readingOrder="2"/>
    </xf>
    <xf numFmtId="0" fontId="7" fillId="0" borderId="52" xfId="0" applyFont="1" applyBorder="1" applyAlignment="1">
      <alignment horizontal="right" vertical="center" wrapText="1" readingOrder="2"/>
    </xf>
    <xf numFmtId="164" fontId="6" fillId="0" borderId="69" xfId="0" applyNumberFormat="1" applyFont="1" applyBorder="1" applyAlignment="1">
      <alignment horizontal="center" vertical="center" textRotation="90"/>
    </xf>
    <xf numFmtId="3" fontId="9" fillId="0" borderId="43" xfId="0" applyNumberFormat="1" applyFont="1" applyBorder="1" applyAlignment="1">
      <alignment horizontal="center" vertical="center"/>
    </xf>
    <xf numFmtId="3" fontId="9" fillId="0" borderId="39" xfId="0" applyNumberFormat="1" applyFont="1" applyBorder="1" applyAlignment="1">
      <alignment horizontal="center" vertical="center"/>
    </xf>
    <xf numFmtId="3" fontId="31" fillId="0" borderId="19" xfId="0" applyNumberFormat="1" applyFont="1" applyBorder="1" applyAlignment="1">
      <alignment horizontal="center" vertical="center"/>
    </xf>
    <xf numFmtId="165" fontId="56" fillId="0" borderId="47" xfId="1" applyNumberFormat="1" applyFont="1" applyBorder="1" applyAlignment="1">
      <alignment horizontal="center" vertical="center"/>
    </xf>
    <xf numFmtId="165" fontId="56" fillId="0" borderId="51" xfId="1" applyNumberFormat="1" applyFont="1" applyBorder="1" applyAlignment="1">
      <alignment horizontal="center" vertical="center"/>
    </xf>
    <xf numFmtId="165" fontId="56" fillId="0" borderId="5" xfId="1" applyNumberFormat="1" applyFont="1" applyBorder="1" applyAlignment="1">
      <alignment horizontal="center" vertical="center"/>
    </xf>
    <xf numFmtId="165" fontId="56" fillId="0" borderId="52" xfId="1" applyNumberFormat="1" applyFont="1" applyBorder="1" applyAlignment="1">
      <alignment horizontal="center" vertical="center"/>
    </xf>
    <xf numFmtId="165" fontId="56" fillId="0" borderId="49" xfId="1" applyNumberFormat="1" applyFont="1" applyBorder="1" applyAlignment="1">
      <alignment horizontal="center" vertical="center"/>
    </xf>
    <xf numFmtId="165" fontId="56" fillId="0" borderId="53" xfId="1" applyNumberFormat="1" applyFont="1" applyBorder="1" applyAlignment="1">
      <alignment horizontal="center" vertical="center"/>
    </xf>
    <xf numFmtId="3" fontId="9" fillId="0" borderId="42" xfId="0" applyNumberFormat="1" applyFont="1" applyBorder="1" applyAlignment="1">
      <alignment horizontal="center" vertical="center"/>
    </xf>
    <xf numFmtId="3" fontId="9" fillId="0" borderId="35" xfId="0" applyNumberFormat="1" applyFont="1" applyBorder="1" applyAlignment="1">
      <alignment horizontal="center" vertical="center"/>
    </xf>
    <xf numFmtId="3" fontId="9" fillId="0" borderId="26" xfId="0" applyNumberFormat="1" applyFont="1" applyBorder="1" applyAlignment="1">
      <alignment horizontal="center" vertical="center"/>
    </xf>
    <xf numFmtId="3" fontId="9" fillId="0" borderId="103" xfId="0" applyNumberFormat="1" applyFont="1" applyBorder="1" applyAlignment="1">
      <alignment horizontal="center" vertical="center"/>
    </xf>
    <xf numFmtId="3" fontId="9" fillId="0" borderId="92" xfId="0" applyNumberFormat="1" applyFont="1" applyBorder="1" applyAlignment="1">
      <alignment horizontal="center" vertical="center"/>
    </xf>
    <xf numFmtId="3" fontId="9" fillId="0" borderId="46" xfId="0" applyNumberFormat="1" applyFont="1" applyBorder="1" applyAlignment="1">
      <alignment horizontal="center" vertical="center"/>
    </xf>
    <xf numFmtId="3" fontId="9" fillId="0" borderId="36" xfId="0" applyNumberFormat="1" applyFont="1" applyBorder="1" applyAlignment="1">
      <alignment horizontal="center" vertical="center"/>
    </xf>
    <xf numFmtId="3" fontId="11" fillId="0" borderId="36" xfId="0" applyNumberFormat="1" applyFont="1" applyBorder="1" applyAlignment="1">
      <alignment horizontal="center" vertical="center"/>
    </xf>
    <xf numFmtId="165" fontId="11" fillId="0" borderId="36" xfId="1" applyNumberFormat="1" applyFont="1" applyBorder="1" applyAlignment="1">
      <alignment horizontal="center" vertical="center"/>
    </xf>
    <xf numFmtId="165" fontId="11" fillId="0" borderId="37" xfId="1" applyNumberFormat="1" applyFont="1" applyBorder="1" applyAlignment="1">
      <alignment horizontal="center" vertical="center"/>
    </xf>
    <xf numFmtId="165" fontId="11" fillId="0" borderId="81" xfId="1" applyNumberFormat="1" applyFont="1" applyBorder="1" applyAlignment="1">
      <alignment horizontal="center" vertical="center"/>
    </xf>
    <xf numFmtId="165" fontId="11" fillId="0" borderId="83" xfId="1" applyNumberFormat="1" applyFont="1" applyBorder="1" applyAlignment="1">
      <alignment horizontal="center" vertical="center"/>
    </xf>
    <xf numFmtId="164" fontId="6" fillId="0" borderId="91" xfId="0" applyNumberFormat="1" applyFont="1" applyBorder="1" applyAlignment="1">
      <alignment horizontal="center" vertical="center"/>
    </xf>
    <xf numFmtId="164" fontId="6" fillId="0" borderId="92" xfId="0" applyNumberFormat="1" applyFont="1" applyBorder="1" applyAlignment="1">
      <alignment horizontal="center" vertical="center"/>
    </xf>
    <xf numFmtId="164" fontId="6" fillId="0" borderId="46" xfId="0" applyNumberFormat="1" applyFont="1" applyBorder="1" applyAlignment="1">
      <alignment horizontal="center" vertical="center"/>
    </xf>
    <xf numFmtId="164" fontId="6" fillId="0" borderId="29" xfId="0" applyNumberFormat="1" applyFont="1" applyBorder="1" applyAlignment="1">
      <alignment horizontal="center" vertical="center" textRotation="90" wrapText="1"/>
    </xf>
    <xf numFmtId="164" fontId="6" fillId="0" borderId="7" xfId="0" applyNumberFormat="1" applyFont="1" applyBorder="1" applyAlignment="1">
      <alignment horizontal="center" vertical="center" textRotation="90" wrapText="1"/>
    </xf>
    <xf numFmtId="164" fontId="6" fillId="0" borderId="30" xfId="0" applyNumberFormat="1" applyFont="1" applyBorder="1" applyAlignment="1">
      <alignment horizontal="center" vertical="center" textRotation="90" wrapText="1"/>
    </xf>
    <xf numFmtId="164" fontId="6" fillId="0" borderId="21"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xf>
    <xf numFmtId="3" fontId="9" fillId="0" borderId="106" xfId="0" applyNumberFormat="1" applyFont="1" applyBorder="1" applyAlignment="1">
      <alignment horizontal="center" vertical="center"/>
    </xf>
    <xf numFmtId="164" fontId="6" fillId="3" borderId="31" xfId="0" applyNumberFormat="1" applyFont="1" applyFill="1" applyBorder="1" applyAlignment="1">
      <alignment horizontal="center" vertical="center" shrinkToFit="1"/>
    </xf>
    <xf numFmtId="3" fontId="9" fillId="0" borderId="119" xfId="0" applyNumberFormat="1" applyFont="1" applyBorder="1" applyAlignment="1">
      <alignment horizontal="center" vertical="center"/>
    </xf>
    <xf numFmtId="3" fontId="31" fillId="3" borderId="15" xfId="0" applyNumberFormat="1" applyFont="1" applyFill="1" applyBorder="1" applyAlignment="1">
      <alignment horizontal="center" vertical="center"/>
    </xf>
    <xf numFmtId="3" fontId="31" fillId="3" borderId="14" xfId="0" applyNumberFormat="1" applyFont="1" applyFill="1" applyBorder="1" applyAlignment="1">
      <alignment horizontal="center" vertical="center"/>
    </xf>
    <xf numFmtId="3" fontId="31" fillId="3" borderId="66" xfId="0" applyNumberFormat="1" applyFont="1" applyFill="1" applyBorder="1" applyAlignment="1">
      <alignment horizontal="center" vertical="center"/>
    </xf>
    <xf numFmtId="3" fontId="31" fillId="0" borderId="59" xfId="0" applyNumberFormat="1" applyFont="1" applyBorder="1" applyAlignment="1">
      <alignment horizontal="center" vertical="center"/>
    </xf>
    <xf numFmtId="164" fontId="7" fillId="0" borderId="103" xfId="0" applyNumberFormat="1" applyFont="1" applyBorder="1" applyAlignment="1">
      <alignment horizontal="center" vertical="center" shrinkToFit="1"/>
    </xf>
    <xf numFmtId="164" fontId="7" fillId="0" borderId="38" xfId="0" applyNumberFormat="1" applyFont="1" applyBorder="1" applyAlignment="1">
      <alignment horizontal="center" vertical="center" shrinkToFit="1"/>
    </xf>
    <xf numFmtId="3" fontId="31" fillId="0" borderId="64" xfId="0" applyNumberFormat="1" applyFont="1" applyBorder="1" applyAlignment="1">
      <alignment horizontal="center" vertical="center"/>
    </xf>
    <xf numFmtId="3" fontId="31" fillId="0" borderId="58" xfId="0" applyNumberFormat="1" applyFont="1" applyBorder="1" applyAlignment="1">
      <alignment horizontal="center" vertical="center"/>
    </xf>
    <xf numFmtId="3" fontId="9" fillId="0" borderId="109" xfId="0" applyNumberFormat="1" applyFont="1" applyBorder="1" applyAlignment="1">
      <alignment horizontal="center" vertical="center"/>
    </xf>
    <xf numFmtId="3" fontId="9" fillId="0" borderId="61" xfId="0" applyNumberFormat="1" applyFont="1" applyBorder="1" applyAlignment="1">
      <alignment horizontal="center" vertical="center"/>
    </xf>
    <xf numFmtId="3" fontId="9" fillId="0" borderId="118" xfId="0" applyNumberFormat="1" applyFont="1" applyBorder="1" applyAlignment="1">
      <alignment horizontal="center" vertical="center"/>
    </xf>
    <xf numFmtId="3" fontId="11" fillId="0" borderId="65" xfId="0" applyNumberFormat="1" applyFont="1" applyBorder="1" applyAlignment="1">
      <alignment horizontal="center" vertical="center"/>
    </xf>
    <xf numFmtId="3" fontId="9" fillId="0" borderId="70" xfId="0" applyNumberFormat="1" applyFont="1" applyBorder="1" applyAlignment="1">
      <alignment horizontal="center" vertical="center"/>
    </xf>
    <xf numFmtId="3" fontId="9" fillId="0" borderId="116" xfId="0" applyNumberFormat="1" applyFont="1" applyBorder="1" applyAlignment="1">
      <alignment horizontal="center" vertical="center"/>
    </xf>
    <xf numFmtId="3" fontId="11" fillId="0" borderId="108" xfId="0" applyNumberFormat="1" applyFont="1" applyBorder="1" applyAlignment="1">
      <alignment horizontal="center" vertical="center"/>
    </xf>
    <xf numFmtId="0" fontId="11" fillId="0" borderId="26" xfId="0" applyFont="1" applyBorder="1" applyAlignment="1">
      <alignment horizontal="center" vertical="center"/>
    </xf>
    <xf numFmtId="0" fontId="81" fillId="0" borderId="2" xfId="0" applyFont="1" applyBorder="1" applyAlignment="1">
      <alignment horizontal="right" vertical="top" wrapText="1" readingOrder="2"/>
    </xf>
    <xf numFmtId="0" fontId="81" fillId="0" borderId="2" xfId="0" applyFont="1" applyBorder="1" applyAlignment="1">
      <alignment horizontal="right" vertical="top" readingOrder="2"/>
    </xf>
    <xf numFmtId="0" fontId="81" fillId="0" borderId="13" xfId="0" applyFont="1" applyBorder="1" applyAlignment="1">
      <alignment horizontal="right" vertical="top" readingOrder="2"/>
    </xf>
    <xf numFmtId="0" fontId="81" fillId="0" borderId="17" xfId="0" applyFont="1" applyBorder="1" applyAlignment="1">
      <alignment horizontal="right" vertical="top" readingOrder="2"/>
    </xf>
    <xf numFmtId="0" fontId="81" fillId="0" borderId="16" xfId="0" applyFont="1" applyBorder="1" applyAlignment="1">
      <alignment horizontal="right" vertical="top" readingOrder="2"/>
    </xf>
    <xf numFmtId="0" fontId="32" fillId="0" borderId="10" xfId="0" applyFont="1" applyBorder="1" applyAlignment="1">
      <alignment horizontal="center" vertical="center"/>
    </xf>
    <xf numFmtId="0" fontId="32" fillId="0" borderId="11" xfId="0" applyFont="1" applyBorder="1" applyAlignment="1">
      <alignment horizontal="center" vertical="center"/>
    </xf>
    <xf numFmtId="164" fontId="7" fillId="0" borderId="15" xfId="0" applyNumberFormat="1" applyFont="1" applyBorder="1" applyAlignment="1">
      <alignment horizontal="center" vertical="center" shrinkToFit="1"/>
    </xf>
    <xf numFmtId="164" fontId="7" fillId="0" borderId="14" xfId="0" applyNumberFormat="1" applyFont="1" applyBorder="1" applyAlignment="1">
      <alignment horizontal="center" vertical="center" shrinkToFit="1"/>
    </xf>
    <xf numFmtId="3" fontId="9" fillId="0" borderId="66" xfId="0" applyNumberFormat="1" applyFont="1" applyBorder="1" applyAlignment="1">
      <alignment horizontal="center" vertical="center"/>
    </xf>
    <xf numFmtId="3" fontId="9" fillId="0" borderId="117" xfId="0" applyNumberFormat="1" applyFont="1" applyBorder="1" applyAlignment="1">
      <alignment horizontal="center" vertical="center"/>
    </xf>
    <xf numFmtId="3" fontId="9" fillId="0" borderId="65" xfId="0" applyNumberFormat="1" applyFont="1" applyBorder="1" applyAlignment="1">
      <alignment horizontal="center" vertical="center"/>
    </xf>
    <xf numFmtId="3" fontId="9" fillId="0" borderId="58" xfId="0" applyNumberFormat="1" applyFont="1" applyBorder="1" applyAlignment="1">
      <alignment horizontal="center" vertical="center"/>
    </xf>
    <xf numFmtId="3" fontId="9" fillId="0" borderId="64" xfId="0" applyNumberFormat="1" applyFont="1" applyBorder="1" applyAlignment="1">
      <alignment horizontal="center" vertical="center"/>
    </xf>
    <xf numFmtId="166" fontId="25" fillId="0" borderId="0" xfId="0" applyNumberFormat="1" applyFont="1" applyAlignment="1">
      <alignment horizontal="center" vertical="center"/>
    </xf>
    <xf numFmtId="173" fontId="28" fillId="0" borderId="0" xfId="0" applyNumberFormat="1" applyFont="1" applyAlignment="1">
      <alignment horizontal="center" vertical="center"/>
    </xf>
    <xf numFmtId="0" fontId="11" fillId="0" borderId="0" xfId="0" applyFont="1" applyAlignment="1">
      <alignment horizontal="center" vertical="center"/>
    </xf>
    <xf numFmtId="0" fontId="11" fillId="0" borderId="67" xfId="0" applyFont="1" applyBorder="1" applyAlignment="1">
      <alignment horizontal="center" vertical="center"/>
    </xf>
    <xf numFmtId="0" fontId="2" fillId="0" borderId="68" xfId="0" applyFont="1" applyBorder="1" applyAlignment="1">
      <alignment horizontal="right" vertical="center"/>
    </xf>
    <xf numFmtId="0" fontId="2" fillId="0" borderId="0" xfId="0" applyFont="1" applyAlignment="1">
      <alignment horizontal="right" vertical="center" readingOrder="2"/>
    </xf>
    <xf numFmtId="0" fontId="61" fillId="17" borderId="23" xfId="0" applyFont="1" applyFill="1" applyBorder="1" applyAlignment="1">
      <alignment horizontal="center" vertical="center"/>
    </xf>
    <xf numFmtId="0" fontId="61" fillId="17" borderId="8" xfId="0" applyFont="1" applyFill="1" applyBorder="1" applyAlignment="1">
      <alignment horizontal="center" vertical="center"/>
    </xf>
    <xf numFmtId="0" fontId="49" fillId="17" borderId="29" xfId="0" applyFont="1" applyFill="1" applyBorder="1" applyAlignment="1">
      <alignment horizontal="center" vertical="center"/>
    </xf>
    <xf numFmtId="0" fontId="49" fillId="17" borderId="27" xfId="0" applyFont="1" applyFill="1" applyBorder="1" applyAlignment="1">
      <alignment horizontal="center" vertical="center"/>
    </xf>
    <xf numFmtId="0" fontId="61" fillId="17" borderId="27" xfId="0" applyFont="1" applyFill="1" applyBorder="1" applyAlignment="1">
      <alignment horizontal="center" vertical="center"/>
    </xf>
    <xf numFmtId="0" fontId="61" fillId="17" borderId="28" xfId="0" applyFont="1" applyFill="1" applyBorder="1" applyAlignment="1">
      <alignment horizontal="center" vertical="center"/>
    </xf>
    <xf numFmtId="0" fontId="60" fillId="0" borderId="55" xfId="0" applyFont="1" applyBorder="1" applyAlignment="1">
      <alignment horizontal="center" vertical="center"/>
    </xf>
    <xf numFmtId="0" fontId="4" fillId="0" borderId="8" xfId="0" applyFont="1" applyBorder="1" applyAlignment="1">
      <alignment horizontal="center" vertical="center"/>
    </xf>
    <xf numFmtId="0" fontId="15" fillId="0" borderId="8" xfId="0" applyFont="1" applyBorder="1" applyAlignment="1">
      <alignment horizontal="center" vertical="center"/>
    </xf>
    <xf numFmtId="0" fontId="61" fillId="17" borderId="29" xfId="0" applyFont="1" applyFill="1" applyBorder="1" applyAlignment="1">
      <alignment horizontal="center" vertical="center"/>
    </xf>
    <xf numFmtId="0" fontId="61" fillId="17" borderId="7" xfId="0" applyFont="1" applyFill="1" applyBorder="1" applyAlignment="1">
      <alignment horizontal="center" vertical="center"/>
    </xf>
    <xf numFmtId="0" fontId="89" fillId="0" borderId="0" xfId="0" applyFont="1" applyAlignment="1">
      <alignment horizontal="center" vertical="center" wrapText="1"/>
    </xf>
    <xf numFmtId="0" fontId="36" fillId="0" borderId="0" xfId="0" applyFont="1" applyAlignment="1">
      <alignment horizontal="center" vertical="center"/>
    </xf>
    <xf numFmtId="0" fontId="15" fillId="0" borderId="55" xfId="0" applyFont="1" applyBorder="1" applyAlignment="1">
      <alignment horizontal="right" vertical="center"/>
    </xf>
    <xf numFmtId="0" fontId="15" fillId="0" borderId="55" xfId="0" applyFont="1" applyBorder="1" applyAlignment="1">
      <alignment horizontal="center" vertical="center"/>
    </xf>
    <xf numFmtId="0" fontId="15" fillId="0" borderId="29" xfId="0" applyFont="1" applyBorder="1" applyAlignment="1">
      <alignment horizontal="center" vertical="center" textRotation="90"/>
    </xf>
    <xf numFmtId="0" fontId="15" fillId="0" borderId="7" xfId="0" applyFont="1" applyBorder="1" applyAlignment="1">
      <alignment horizontal="center" vertical="center" textRotation="90"/>
    </xf>
    <xf numFmtId="0" fontId="15" fillId="0" borderId="23" xfId="0" applyFont="1" applyBorder="1" applyAlignment="1">
      <alignment horizontal="center" vertical="center"/>
    </xf>
    <xf numFmtId="0" fontId="44" fillId="0" borderId="54" xfId="0" applyFont="1" applyBorder="1" applyAlignment="1">
      <alignment horizontal="right" vertical="top" wrapText="1" readingOrder="2"/>
    </xf>
    <xf numFmtId="0" fontId="44" fillId="0" borderId="0" xfId="0" applyFont="1" applyAlignment="1">
      <alignment horizontal="right" vertical="top" wrapText="1" readingOrder="2"/>
    </xf>
    <xf numFmtId="0" fontId="15" fillId="0" borderId="85" xfId="0" applyFont="1" applyBorder="1" applyAlignment="1">
      <alignment horizontal="center" vertical="center"/>
    </xf>
    <xf numFmtId="0" fontId="15" fillId="0" borderId="20" xfId="0" applyFont="1" applyBorder="1" applyAlignment="1">
      <alignment horizontal="center" vertical="center"/>
    </xf>
    <xf numFmtId="0" fontId="15" fillId="0" borderId="7" xfId="0" applyFont="1" applyBorder="1" applyAlignment="1">
      <alignment horizontal="center" vertical="center"/>
    </xf>
    <xf numFmtId="0" fontId="36" fillId="0" borderId="114" xfId="0" applyFont="1" applyBorder="1" applyAlignment="1">
      <alignment horizontal="right" vertical="center"/>
    </xf>
    <xf numFmtId="0" fontId="36" fillId="0" borderId="17" xfId="0" applyFont="1" applyBorder="1" applyAlignment="1">
      <alignment horizontal="right" vertical="center"/>
    </xf>
    <xf numFmtId="0" fontId="36" fillId="0" borderId="17" xfId="0" applyFont="1" applyBorder="1" applyAlignment="1">
      <alignment horizontal="center" vertical="center"/>
    </xf>
    <xf numFmtId="0" fontId="36" fillId="0" borderId="8" xfId="0" applyFont="1" applyBorder="1" applyAlignment="1">
      <alignment horizontal="center" vertical="center"/>
    </xf>
    <xf numFmtId="0" fontId="13" fillId="0" borderId="6" xfId="0" applyFont="1" applyBorder="1" applyAlignment="1">
      <alignment horizontal="center" vertical="center" textRotation="90"/>
    </xf>
    <xf numFmtId="0" fontId="36" fillId="0" borderId="20" xfId="0" applyFont="1" applyBorder="1" applyAlignment="1">
      <alignment horizontal="center" vertical="center"/>
    </xf>
    <xf numFmtId="0" fontId="44" fillId="0" borderId="8" xfId="0" applyFont="1" applyBorder="1" applyAlignment="1">
      <alignment horizontal="center" vertical="center"/>
    </xf>
    <xf numFmtId="0" fontId="44" fillId="0" borderId="0" xfId="0" applyFont="1" applyBorder="1" applyAlignment="1">
      <alignment horizontal="center" vertical="center"/>
    </xf>
    <xf numFmtId="0" fontId="44" fillId="0" borderId="0" xfId="0" applyFont="1" applyAlignment="1">
      <alignment horizontal="center" vertical="center"/>
    </xf>
  </cellXfs>
  <cellStyles count="4">
    <cellStyle name="Normal" xfId="0" builtinId="0"/>
    <cellStyle name="Normal 2" xfId="3" xr:uid="{E70E17E5-6DF6-4C36-8754-88D845D7D921}"/>
    <cellStyle name="Normal 8 2" xfId="2" xr:uid="{1514A55F-1223-444A-8C57-DAE1A54D4C54}"/>
    <cellStyle name="Percent" xfId="1" builtinId="5"/>
  </cellStyles>
  <dxfs count="283">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color rgb="FF9C0006"/>
      </font>
      <fill>
        <patternFill>
          <bgColor rgb="FFFFC7CE"/>
        </patternFill>
      </fill>
    </dxf>
    <dxf>
      <font>
        <color rgb="FF9C0006"/>
      </font>
      <fill>
        <patternFill>
          <bgColor theme="9"/>
        </patternFill>
      </fill>
    </dxf>
    <dxf>
      <font>
        <color rgb="FF9C0006"/>
      </font>
      <fill>
        <patternFill>
          <bgColor rgb="FFFFC7CE"/>
        </patternFill>
      </fill>
    </dxf>
    <dxf>
      <font>
        <color rgb="FF9C0006"/>
      </font>
      <fill>
        <patternFill>
          <bgColor theme="9"/>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numFmt numFmtId="0" formatCode="Genera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solid">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solid">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solid">
          <fgColor indexed="64"/>
          <bgColor rgb="FF00B0F0"/>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rgb="FFFF0000"/>
        </patternFill>
      </fill>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numFmt numFmtId="178" formatCode="000\+000"/>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numFmt numFmtId="178" formatCode="000\+0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solid">
          <fgColor indexed="64"/>
          <bgColor theme="0"/>
        </patternFill>
      </fill>
      <alignment horizontal="center" vertical="center" textRotation="0" wrapText="0" indent="0" justifyLastLine="0" shrinkToFit="0" readingOrder="2"/>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solid">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2060"/>
        <name val="B Zar"/>
        <charset val="178"/>
        <scheme val="none"/>
      </font>
      <fill>
        <patternFill patternType="none">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rgb="FF000000"/>
          <bgColor rgb="FFFFFFFF"/>
        </patternFill>
      </fill>
      <alignment horizontal="center"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rgb="FFFF0000"/>
        </patternFill>
      </fill>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8" formatCode="000\+0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none">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1"/>
        <name val="B Zar"/>
        <charset val="178"/>
        <scheme val="none"/>
      </font>
      <alignment horizontal="center" vertical="center" textRotation="0" indent="0" justifyLastLine="0" shrinkToFit="0"/>
    </dxf>
    <dxf>
      <font>
        <strike val="0"/>
        <outline val="0"/>
        <shadow val="0"/>
        <u val="none"/>
        <vertAlign val="baseline"/>
        <sz val="11"/>
        <name val="B Zar"/>
        <charset val="178"/>
        <scheme val="none"/>
      </font>
      <alignment horizontal="center" vertical="center" textRotation="0" indent="0" justifyLastLine="0" shrinkToFit="0"/>
    </dxf>
    <dxf>
      <font>
        <strike val="0"/>
        <outline val="0"/>
        <shadow val="0"/>
        <u val="none"/>
        <vertAlign val="baseline"/>
        <sz val="11"/>
        <name val="B Zar"/>
        <charset val="178"/>
        <scheme val="none"/>
      </font>
      <alignment horizontal="center" vertical="center" textRotation="0" indent="0" justifyLastLine="0" shrinkToFit="0"/>
    </dxf>
    <dxf>
      <font>
        <strike val="0"/>
        <outline val="0"/>
        <shadow val="0"/>
        <u val="none"/>
        <vertAlign val="baseline"/>
        <sz val="11"/>
        <name val="B Zar"/>
        <charset val="178"/>
        <scheme val="none"/>
      </font>
      <alignment horizontal="center" vertical="center" textRotation="0" indent="0" justifyLastLine="0" shrinkToFit="0"/>
    </dxf>
    <dxf>
      <font>
        <strike val="0"/>
        <outline val="0"/>
        <shadow val="0"/>
        <u val="none"/>
        <vertAlign val="baseline"/>
        <sz val="11"/>
        <name val="B Zar"/>
        <charset val="178"/>
        <scheme val="none"/>
      </font>
      <alignment horizontal="center" vertical="center" textRotation="0" indent="0" justifyLastLine="0" shrinkToFit="0"/>
    </dxf>
    <dxf>
      <font>
        <strike val="0"/>
        <outline val="0"/>
        <shadow val="0"/>
        <u val="none"/>
        <vertAlign val="baseline"/>
        <sz val="11"/>
        <name val="B Zar"/>
        <charset val="178"/>
        <scheme val="none"/>
      </font>
      <alignment horizontal="center" vertical="center" textRotation="0" indent="0" justifyLastLine="0" shrinkToFit="0"/>
    </dxf>
    <dxf>
      <font>
        <strike val="0"/>
        <outline val="0"/>
        <shadow val="0"/>
        <u val="none"/>
        <vertAlign val="baseline"/>
        <sz val="11"/>
        <name val="B Zar"/>
        <charset val="178"/>
        <scheme val="none"/>
      </font>
      <alignment horizontal="center" vertical="center" textRotation="0" indent="0" justifyLastLine="0" shrinkToFit="0"/>
    </dxf>
    <dxf>
      <font>
        <strike val="0"/>
        <outline val="0"/>
        <shadow val="0"/>
        <u val="none"/>
        <vertAlign val="baseline"/>
        <sz val="11"/>
        <name val="Calibri"/>
        <family val="2"/>
        <scheme val="minor"/>
      </font>
      <alignment horizontal="center" vertical="center" textRotation="0" indent="0" justifyLastLine="0" shrinkToFit="0"/>
    </dxf>
    <dxf>
      <font>
        <b val="0"/>
        <i val="0"/>
        <strike val="0"/>
        <outline val="0"/>
        <shadow val="0"/>
        <u val="none"/>
        <vertAlign val="baseline"/>
        <sz val="11"/>
        <name val="B Zar"/>
        <charset val="178"/>
        <scheme val="none"/>
      </font>
      <alignment horizontal="center" vertical="center" textRotation="0" indent="0" justifyLastLine="0" shrinkToFit="0"/>
    </dxf>
    <dxf>
      <font>
        <strike val="0"/>
        <outline val="0"/>
        <shadow val="0"/>
        <u val="none"/>
        <vertAlign val="baseline"/>
        <sz val="11"/>
        <name val="B Zar"/>
        <charset val="178"/>
        <scheme val="none"/>
      </font>
      <alignment horizontal="center" vertical="center" textRotation="0" indent="0" justifyLastLine="0" shrinkToFit="0"/>
    </dxf>
    <dxf>
      <border outline="0">
        <top style="thin">
          <color auto="1"/>
        </top>
      </border>
    </dxf>
    <dxf>
      <font>
        <strike val="0"/>
        <outline val="0"/>
        <shadow val="0"/>
        <u val="none"/>
        <vertAlign val="baseline"/>
        <sz val="11"/>
        <name val="B Zar"/>
        <charset val="178"/>
        <scheme val="none"/>
      </font>
      <alignment horizontal="center" vertical="center" textRotation="0" indent="0" justifyLastLine="0" shrinkToFit="0"/>
    </dxf>
    <dxf>
      <border outline="0">
        <bottom style="thin">
          <color indexed="64"/>
        </bottom>
      </border>
    </dxf>
    <dxf>
      <font>
        <b val="0"/>
        <i val="0"/>
        <strike val="0"/>
        <condense val="0"/>
        <extend val="0"/>
        <outline val="0"/>
        <shadow val="0"/>
        <u val="none"/>
        <vertAlign val="baseline"/>
        <sz val="14"/>
        <color theme="1"/>
        <name val="B Zar"/>
        <charset val="178"/>
        <scheme val="none"/>
      </font>
      <fill>
        <patternFill patternType="solid">
          <fgColor indexed="64"/>
          <bgColor theme="8"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rgb="FFFFFF00"/>
        </patternFill>
      </fill>
    </dxf>
    <dxf>
      <fill>
        <patternFill>
          <bgColor theme="9"/>
        </patternFill>
      </fill>
    </dxf>
    <dxf>
      <font>
        <color rgb="FF9C0006"/>
      </font>
      <fill>
        <patternFill>
          <bgColor rgb="FFFFC7CE"/>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hartsheet" Target="chartsheets/sheet1.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hartsheet" Target="chartsheets/sheet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hartsheet" Target="chartsheets/sheet3.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18.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chartsheet" Target="chartsheets/sheet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hartsheet" Target="chartsheets/sheet5.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Summary Report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442178416882057E-2"/>
          <c:y val="4.0553463751018363E-2"/>
          <c:w val="0.90773002830512872"/>
          <c:h val="0.85859109798034294"/>
        </c:manualLayout>
      </c:layout>
      <c:barChart>
        <c:barDir val="col"/>
        <c:grouping val="clustered"/>
        <c:varyColors val="0"/>
        <c:ser>
          <c:idx val="0"/>
          <c:order val="0"/>
          <c:tx>
            <c:strRef>
              <c:f>'Report Monthly Eng-Khatibi'!$B$5</c:f>
              <c:strCache>
                <c:ptCount val="1"/>
                <c:pt idx="0">
                  <c:v>خاکبرداری - متر مکعب</c:v>
                </c:pt>
              </c:strCache>
              <c:extLst xmlns:c15="http://schemas.microsoft.com/office/drawing/2012/chart"/>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 Monthly Eng-Khatibi'!$C$4:$L$4</c:f>
              <c:numCache>
                <c:formatCode>[$-160429]dddd\,\ d\ mmmm\ yyyy;@</c:formatCode>
                <c:ptCount val="10"/>
                <c:pt idx="0">
                  <c:v>45606</c:v>
                </c:pt>
                <c:pt idx="1">
                  <c:v>45607</c:v>
                </c:pt>
                <c:pt idx="2">
                  <c:v>45608</c:v>
                </c:pt>
                <c:pt idx="3">
                  <c:v>45609</c:v>
                </c:pt>
                <c:pt idx="4">
                  <c:v>45610</c:v>
                </c:pt>
                <c:pt idx="5">
                  <c:v>45611</c:v>
                </c:pt>
                <c:pt idx="6">
                  <c:v>45612</c:v>
                </c:pt>
                <c:pt idx="7">
                  <c:v>45613</c:v>
                </c:pt>
                <c:pt idx="8">
                  <c:v>45614</c:v>
                </c:pt>
                <c:pt idx="9">
                  <c:v>45615</c:v>
                </c:pt>
              </c:numCache>
            </c:numRef>
          </c:cat>
          <c:val>
            <c:numRef>
              <c:f>'Report Monthly Eng-Khatibi'!$C$5:$L$5</c:f>
              <c:numCache>
                <c:formatCode>#,##0</c:formatCode>
                <c:ptCount val="10"/>
                <c:pt idx="0">
                  <c:v>0</c:v>
                </c:pt>
                <c:pt idx="1">
                  <c:v>0</c:v>
                </c:pt>
                <c:pt idx="2">
                  <c:v>0</c:v>
                </c:pt>
                <c:pt idx="3">
                  <c:v>0</c:v>
                </c:pt>
                <c:pt idx="4">
                  <c:v>0</c:v>
                </c:pt>
                <c:pt idx="5">
                  <c:v>0</c:v>
                </c:pt>
                <c:pt idx="6">
                  <c:v>890.96249999999986</c:v>
                </c:pt>
                <c:pt idx="7">
                  <c:v>1201.0025000000001</c:v>
                </c:pt>
                <c:pt idx="8">
                  <c:v>1101.585</c:v>
                </c:pt>
                <c:pt idx="9">
                  <c:v>1512.9974999999999</c:v>
                </c:pt>
              </c:numCache>
            </c:numRef>
          </c:val>
          <c:extLst xmlns:c15="http://schemas.microsoft.com/office/drawing/2012/chart">
            <c:ext xmlns:c16="http://schemas.microsoft.com/office/drawing/2014/chart" uri="{C3380CC4-5D6E-409C-BE32-E72D297353CC}">
              <c16:uniqueId val="{00000000-49DD-4C01-859F-12A543866CE0}"/>
            </c:ext>
          </c:extLst>
        </c:ser>
        <c:ser>
          <c:idx val="1"/>
          <c:order val="1"/>
          <c:tx>
            <c:strRef>
              <c:f>'Report Monthly Eng-Khatibi'!$B$6</c:f>
              <c:strCache>
                <c:ptCount val="1"/>
                <c:pt idx="0">
                  <c:v>خاکریزی - متر مکعب</c:v>
                </c:pt>
              </c:strCache>
              <c:extLst xmlns:c15="http://schemas.microsoft.com/office/drawing/2012/chart"/>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rendlineType val="linear"/>
            <c:dispRSqr val="0"/>
            <c:dispEq val="0"/>
          </c:trendline>
          <c:trendline>
            <c:spPr>
              <a:ln w="19050" cap="rnd">
                <a:solidFill>
                  <a:schemeClr val="tx1"/>
                </a:solidFill>
              </a:ln>
              <a:effectLst/>
            </c:spPr>
            <c:trendlineType val="linear"/>
            <c:dispRSqr val="0"/>
            <c:dispEq val="0"/>
          </c:trendline>
          <c:cat>
            <c:numRef>
              <c:f>'Report Monthly Eng-Khatibi'!$C$4:$L$4</c:f>
              <c:numCache>
                <c:formatCode>[$-160429]dddd\,\ d\ mmmm\ yyyy;@</c:formatCode>
                <c:ptCount val="10"/>
                <c:pt idx="0">
                  <c:v>45606</c:v>
                </c:pt>
                <c:pt idx="1">
                  <c:v>45607</c:v>
                </c:pt>
                <c:pt idx="2">
                  <c:v>45608</c:v>
                </c:pt>
                <c:pt idx="3">
                  <c:v>45609</c:v>
                </c:pt>
                <c:pt idx="4">
                  <c:v>45610</c:v>
                </c:pt>
                <c:pt idx="5">
                  <c:v>45611</c:v>
                </c:pt>
                <c:pt idx="6">
                  <c:v>45612</c:v>
                </c:pt>
                <c:pt idx="7">
                  <c:v>45613</c:v>
                </c:pt>
                <c:pt idx="8">
                  <c:v>45614</c:v>
                </c:pt>
                <c:pt idx="9">
                  <c:v>45615</c:v>
                </c:pt>
              </c:numCache>
            </c:numRef>
          </c:cat>
          <c:val>
            <c:numRef>
              <c:f>'Report Monthly Eng-Khatibi'!$C$6:$L$6</c:f>
              <c:numCache>
                <c:formatCode>#,##0</c:formatCode>
                <c:ptCount val="10"/>
                <c:pt idx="0">
                  <c:v>0</c:v>
                </c:pt>
                <c:pt idx="1">
                  <c:v>0</c:v>
                </c:pt>
                <c:pt idx="2">
                  <c:v>0</c:v>
                </c:pt>
                <c:pt idx="3">
                  <c:v>0</c:v>
                </c:pt>
                <c:pt idx="4">
                  <c:v>0</c:v>
                </c:pt>
                <c:pt idx="5">
                  <c:v>0</c:v>
                </c:pt>
                <c:pt idx="6">
                  <c:v>1156.9624999999999</c:v>
                </c:pt>
                <c:pt idx="7">
                  <c:v>1659.9375000000002</c:v>
                </c:pt>
                <c:pt idx="8">
                  <c:v>1344.9825000000001</c:v>
                </c:pt>
                <c:pt idx="9">
                  <c:v>1512.9974999999999</c:v>
                </c:pt>
              </c:numCache>
            </c:numRef>
          </c:val>
          <c:extLst xmlns:c15="http://schemas.microsoft.com/office/drawing/2012/chart">
            <c:ext xmlns:c16="http://schemas.microsoft.com/office/drawing/2014/chart" uri="{C3380CC4-5D6E-409C-BE32-E72D297353CC}">
              <c16:uniqueId val="{00000001-49DD-4C01-859F-12A543866CE0}"/>
            </c:ext>
          </c:extLst>
        </c:ser>
        <c:dLbls>
          <c:showLegendKey val="0"/>
          <c:showVal val="0"/>
          <c:showCatName val="0"/>
          <c:showSerName val="0"/>
          <c:showPercent val="0"/>
          <c:showBubbleSize val="0"/>
        </c:dLbls>
        <c:gapWidth val="150"/>
        <c:axId val="1041714336"/>
        <c:axId val="1041717664"/>
        <c:extLst>
          <c:ext xmlns:c15="http://schemas.microsoft.com/office/drawing/2012/chart" uri="{02D57815-91ED-43cb-92C2-25804820EDAC}">
            <c15:filteredBarSeries>
              <c15:ser>
                <c:idx val="2"/>
                <c:order val="2"/>
                <c:tx>
                  <c:strRef>
                    <c:extLst>
                      <c:ext uri="{02D57815-91ED-43cb-92C2-25804820EDAC}">
                        <c15:formulaRef>
                          <c15:sqref>'Report Monthly Eng-Khatibi'!$B$8</c15:sqref>
                        </c15:formulaRef>
                      </c:ext>
                    </c:extLst>
                    <c:strCache>
                      <c:ptCount val="1"/>
                      <c:pt idx="0">
                        <c:v>اب مصرفی - متر مکعب</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'Report Monthly Eng-Khatibi'!$C$4:$L$4</c15:sqref>
                        </c15:formulaRef>
                      </c:ext>
                    </c:extLst>
                    <c:numCache>
                      <c:formatCode>[$-160429]dddd\,\ d\ mmmm\ yyyy;@</c:formatCode>
                      <c:ptCount val="10"/>
                      <c:pt idx="0">
                        <c:v>45606</c:v>
                      </c:pt>
                      <c:pt idx="1">
                        <c:v>45607</c:v>
                      </c:pt>
                      <c:pt idx="2">
                        <c:v>45608</c:v>
                      </c:pt>
                      <c:pt idx="3">
                        <c:v>45609</c:v>
                      </c:pt>
                      <c:pt idx="4">
                        <c:v>45610</c:v>
                      </c:pt>
                      <c:pt idx="5">
                        <c:v>45611</c:v>
                      </c:pt>
                      <c:pt idx="6">
                        <c:v>45612</c:v>
                      </c:pt>
                      <c:pt idx="7">
                        <c:v>45613</c:v>
                      </c:pt>
                      <c:pt idx="8">
                        <c:v>45614</c:v>
                      </c:pt>
                      <c:pt idx="9">
                        <c:v>45615</c:v>
                      </c:pt>
                    </c:numCache>
                  </c:numRef>
                </c:cat>
                <c:val>
                  <c:numRef>
                    <c:extLst>
                      <c:ext uri="{02D57815-91ED-43cb-92C2-25804820EDAC}">
                        <c15:formulaRef>
                          <c15:sqref>'Report Monthly Eng-Khatibi'!$C$8:$L$8</c15:sqref>
                        </c15:formulaRef>
                      </c:ext>
                    </c:extLst>
                    <c:numCache>
                      <c:formatCode>#,##0</c:formatCode>
                      <c:ptCount val="10"/>
                      <c:pt idx="0">
                        <c:v>0</c:v>
                      </c:pt>
                      <c:pt idx="1">
                        <c:v>0</c:v>
                      </c:pt>
                      <c:pt idx="2">
                        <c:v>0</c:v>
                      </c:pt>
                      <c:pt idx="3">
                        <c:v>0</c:v>
                      </c:pt>
                      <c:pt idx="4">
                        <c:v>0</c:v>
                      </c:pt>
                      <c:pt idx="5">
                        <c:v>0</c:v>
                      </c:pt>
                      <c:pt idx="6">
                        <c:v>136.80000000000001</c:v>
                      </c:pt>
                      <c:pt idx="7">
                        <c:v>156.60000000000002</c:v>
                      </c:pt>
                      <c:pt idx="8">
                        <c:v>132</c:v>
                      </c:pt>
                      <c:pt idx="9">
                        <c:v>145.19999999999999</c:v>
                      </c:pt>
                    </c:numCache>
                  </c:numRef>
                </c:val>
                <c:extLst>
                  <c:ext xmlns:c16="http://schemas.microsoft.com/office/drawing/2014/chart" uri="{C3380CC4-5D6E-409C-BE32-E72D297353CC}">
                    <c16:uniqueId val="{00000002-49DD-4C01-859F-12A543866CE0}"/>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'Report Monthly Eng-Khatibi'!$B$10</c15:sqref>
                        </c15:formulaRef>
                      </c:ext>
                    </c:extLst>
                    <c:strCache>
                      <c:ptCount val="1"/>
                      <c:pt idx="0">
                        <c:v>تعداد ماشین آلات فعال</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34925" cap="rnd">
                    <a:solidFill>
                      <a:schemeClr val="accent5">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45606</c:v>
                      </c:pt>
                      <c:pt idx="1">
                        <c:v>45607</c:v>
                      </c:pt>
                      <c:pt idx="2">
                        <c:v>45608</c:v>
                      </c:pt>
                      <c:pt idx="3">
                        <c:v>45609</c:v>
                      </c:pt>
                      <c:pt idx="4">
                        <c:v>45610</c:v>
                      </c:pt>
                      <c:pt idx="5">
                        <c:v>45611</c:v>
                      </c:pt>
                      <c:pt idx="6">
                        <c:v>45612</c:v>
                      </c:pt>
                      <c:pt idx="7">
                        <c:v>45613</c:v>
                      </c:pt>
                      <c:pt idx="8">
                        <c:v>45614</c:v>
                      </c:pt>
                      <c:pt idx="9">
                        <c:v>45615</c:v>
                      </c:pt>
                    </c:numCache>
                  </c:numRef>
                </c:cat>
                <c:val>
                  <c:numRef>
                    <c:extLst xmlns:c15="http://schemas.microsoft.com/office/drawing/2012/chart">
                      <c:ext xmlns:c15="http://schemas.microsoft.com/office/drawing/2012/chart" uri="{02D57815-91ED-43cb-92C2-25804820EDAC}">
                        <c15:formulaRef>
                          <c15:sqref>'Report Monthly Eng-Khatibi'!$C$10:$K$10</c15:sqref>
                        </c15:formulaRef>
                      </c:ext>
                    </c:extLst>
                    <c:numCache>
                      <c:formatCode>General</c:formatCode>
                      <c:ptCount val="9"/>
                      <c:pt idx="0">
                        <c:v>0</c:v>
                      </c:pt>
                      <c:pt idx="1">
                        <c:v>0</c:v>
                      </c:pt>
                      <c:pt idx="2">
                        <c:v>0</c:v>
                      </c:pt>
                      <c:pt idx="3">
                        <c:v>0</c:v>
                      </c:pt>
                      <c:pt idx="4">
                        <c:v>0</c:v>
                      </c:pt>
                      <c:pt idx="5">
                        <c:v>0</c:v>
                      </c:pt>
                      <c:pt idx="6">
                        <c:v>28</c:v>
                      </c:pt>
                      <c:pt idx="7">
                        <c:v>33</c:v>
                      </c:pt>
                      <c:pt idx="8">
                        <c:v>32</c:v>
                      </c:pt>
                    </c:numCache>
                  </c:numRef>
                </c:val>
                <c:extLst xmlns:c15="http://schemas.microsoft.com/office/drawing/2012/chart">
                  <c:ext xmlns:c16="http://schemas.microsoft.com/office/drawing/2014/chart" uri="{C3380CC4-5D6E-409C-BE32-E72D297353CC}">
                    <c16:uniqueId val="{00000004-49DD-4C01-859F-12A543866CE0}"/>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'Report Monthly Eng-Khatibi'!$B$12</c15:sqref>
                        </c15:formulaRef>
                      </c:ext>
                    </c:extLst>
                    <c:strCache>
                      <c:ptCount val="1"/>
                      <c:pt idx="0">
                        <c:v>بتن ریزی - متر مکعب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34925" cap="rnd">
                    <a:solidFill>
                      <a:schemeClr val="accent4">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schemeClr>
                      </a:solidFill>
                    </a:ln>
                    <a:effectLst/>
                  </c:spPr>
                  <c:trendlineType val="linear"/>
                  <c:dispRSqr val="0"/>
                  <c:dispEq val="0"/>
                </c:trendline>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45606</c:v>
                      </c:pt>
                      <c:pt idx="1">
                        <c:v>45607</c:v>
                      </c:pt>
                      <c:pt idx="2">
                        <c:v>45608</c:v>
                      </c:pt>
                      <c:pt idx="3">
                        <c:v>45609</c:v>
                      </c:pt>
                      <c:pt idx="4">
                        <c:v>45610</c:v>
                      </c:pt>
                      <c:pt idx="5">
                        <c:v>45611</c:v>
                      </c:pt>
                      <c:pt idx="6">
                        <c:v>45612</c:v>
                      </c:pt>
                      <c:pt idx="7">
                        <c:v>45613</c:v>
                      </c:pt>
                      <c:pt idx="8">
                        <c:v>45614</c:v>
                      </c:pt>
                      <c:pt idx="9">
                        <c:v>45615</c:v>
                      </c:pt>
                    </c:numCache>
                  </c:numRef>
                </c:cat>
                <c:val>
                  <c:numRef>
                    <c:extLst xmlns:c15="http://schemas.microsoft.com/office/drawing/2012/chart">
                      <c:ext xmlns:c15="http://schemas.microsoft.com/office/drawing/2012/chart" uri="{02D57815-91ED-43cb-92C2-25804820EDAC}">
                        <c15:formulaRef>
                          <c15:sqref>'Report Monthly Eng-Khatibi'!$C$12:$L$12</c15:sqref>
                        </c15:formulaRef>
                      </c:ext>
                    </c:extLst>
                    <c:numCache>
                      <c:formatCode>General</c:formatCode>
                      <c:ptCount val="10"/>
                      <c:pt idx="0">
                        <c:v>0</c:v>
                      </c:pt>
                      <c:pt idx="1">
                        <c:v>0</c:v>
                      </c:pt>
                      <c:pt idx="2">
                        <c:v>0</c:v>
                      </c:pt>
                      <c:pt idx="3">
                        <c:v>0</c:v>
                      </c:pt>
                      <c:pt idx="4">
                        <c:v>0</c:v>
                      </c:pt>
                      <c:pt idx="5">
                        <c:v>0</c:v>
                      </c:pt>
                      <c:pt idx="6">
                        <c:v>61</c:v>
                      </c:pt>
                      <c:pt idx="7">
                        <c:v>46</c:v>
                      </c:pt>
                      <c:pt idx="8">
                        <c:v>57</c:v>
                      </c:pt>
                      <c:pt idx="9">
                        <c:v>0</c:v>
                      </c:pt>
                    </c:numCache>
                  </c:numRef>
                </c:val>
                <c:extLst xmlns:c15="http://schemas.microsoft.com/office/drawing/2012/chart">
                  <c:ext xmlns:c16="http://schemas.microsoft.com/office/drawing/2014/chart" uri="{C3380CC4-5D6E-409C-BE32-E72D297353CC}">
                    <c16:uniqueId val="{00000005-49DD-4C01-859F-12A543866CE0}"/>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'Report Monthly Eng-Khatibi'!$B$13</c15:sqref>
                        </c15:formulaRef>
                      </c:ext>
                    </c:extLst>
                    <c:strCache>
                      <c:ptCount val="1"/>
                      <c:pt idx="0">
                        <c:v>پرسنل</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34925" cap="rnd">
                    <a:solidFill>
                      <a:schemeClr val="accent6">
                        <a:lumMod val="80000"/>
                        <a:lumOff val="2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45606</c:v>
                      </c:pt>
                      <c:pt idx="1">
                        <c:v>45607</c:v>
                      </c:pt>
                      <c:pt idx="2">
                        <c:v>45608</c:v>
                      </c:pt>
                      <c:pt idx="3">
                        <c:v>45609</c:v>
                      </c:pt>
                      <c:pt idx="4">
                        <c:v>45610</c:v>
                      </c:pt>
                      <c:pt idx="5">
                        <c:v>45611</c:v>
                      </c:pt>
                      <c:pt idx="6">
                        <c:v>45612</c:v>
                      </c:pt>
                      <c:pt idx="7">
                        <c:v>45613</c:v>
                      </c:pt>
                      <c:pt idx="8">
                        <c:v>45614</c:v>
                      </c:pt>
                      <c:pt idx="9">
                        <c:v>45615</c:v>
                      </c:pt>
                    </c:numCache>
                  </c:numRef>
                </c:cat>
                <c:val>
                  <c:numRef>
                    <c:extLst xmlns:c15="http://schemas.microsoft.com/office/drawing/2012/chart">
                      <c:ext xmlns:c15="http://schemas.microsoft.com/office/drawing/2012/chart" uri="{02D57815-91ED-43cb-92C2-25804820EDAC}">
                        <c15:formulaRef>
                          <c15:sqref>'Report Monthly Eng-Khatibi'!$C$13:$K$13</c15:sqref>
                        </c15:formulaRef>
                      </c:ext>
                    </c:extLst>
                    <c:numCache>
                      <c:formatCode>General</c:formatCode>
                      <c:ptCount val="9"/>
                      <c:pt idx="0">
                        <c:v>48</c:v>
                      </c:pt>
                      <c:pt idx="1">
                        <c:v>40</c:v>
                      </c:pt>
                      <c:pt idx="2">
                        <c:v>43</c:v>
                      </c:pt>
                      <c:pt idx="3">
                        <c:v>42</c:v>
                      </c:pt>
                      <c:pt idx="4">
                        <c:v>43</c:v>
                      </c:pt>
                      <c:pt idx="5">
                        <c:v>30</c:v>
                      </c:pt>
                      <c:pt idx="6">
                        <c:v>108</c:v>
                      </c:pt>
                      <c:pt idx="7">
                        <c:v>116</c:v>
                      </c:pt>
                      <c:pt idx="8">
                        <c:v>123</c:v>
                      </c:pt>
                    </c:numCache>
                  </c:numRef>
                </c:val>
                <c:extLst xmlns:c15="http://schemas.microsoft.com/office/drawing/2012/chart">
                  <c:ext xmlns:c16="http://schemas.microsoft.com/office/drawing/2014/chart" uri="{C3380CC4-5D6E-409C-BE32-E72D297353CC}">
                    <c16:uniqueId val="{00000006-49DD-4C01-859F-12A543866CE0}"/>
                  </c:ext>
                </c:extLst>
              </c15:ser>
            </c15:filteredBarSeries>
          </c:ext>
        </c:extLst>
      </c:barChart>
      <c:lineChart>
        <c:grouping val="stacked"/>
        <c:varyColors val="0"/>
        <c:ser>
          <c:idx val="3"/>
          <c:order val="3"/>
          <c:tx>
            <c:strRef>
              <c:f>'Report Monthly Eng-Khatibi'!$B$9</c:f>
              <c:strCache>
                <c:ptCount val="1"/>
                <c:pt idx="0">
                  <c:v>گازوییل - لیتر</c:v>
                </c:pt>
              </c:strCache>
              <c:extLst xmlns:c15="http://schemas.microsoft.com/office/drawing/2012/chart"/>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60000"/>
                  </a:schemeClr>
                </a:solidFill>
              </a:ln>
              <a:effectLst/>
            </c:spPr>
            <c:trendlineType val="linear"/>
            <c:dispRSqr val="0"/>
            <c:dispEq val="0"/>
          </c:trendline>
          <c:cat>
            <c:numRef>
              <c:f>'Report Monthly Eng-Khatibi'!$C$4:$K$4</c:f>
              <c:numCache>
                <c:formatCode>[$-160429]dddd\,\ d\ mmmm\ yyyy;@</c:formatCode>
                <c:ptCount val="9"/>
                <c:pt idx="0">
                  <c:v>45606</c:v>
                </c:pt>
                <c:pt idx="1">
                  <c:v>45607</c:v>
                </c:pt>
                <c:pt idx="2">
                  <c:v>45608</c:v>
                </c:pt>
                <c:pt idx="3">
                  <c:v>45609</c:v>
                </c:pt>
                <c:pt idx="4">
                  <c:v>45610</c:v>
                </c:pt>
                <c:pt idx="5">
                  <c:v>45611</c:v>
                </c:pt>
                <c:pt idx="6">
                  <c:v>45612</c:v>
                </c:pt>
                <c:pt idx="7">
                  <c:v>45613</c:v>
                </c:pt>
                <c:pt idx="8">
                  <c:v>45614</c:v>
                </c:pt>
              </c:numCache>
            </c:numRef>
          </c:cat>
          <c:val>
            <c:numRef>
              <c:f>'Report Monthly Eng-Khatibi'!$C$9:$L$9</c:f>
              <c:numCache>
                <c:formatCode>General</c:formatCode>
                <c:ptCount val="10"/>
                <c:pt idx="0">
                  <c:v>0</c:v>
                </c:pt>
                <c:pt idx="1">
                  <c:v>0</c:v>
                </c:pt>
                <c:pt idx="2">
                  <c:v>0</c:v>
                </c:pt>
                <c:pt idx="3">
                  <c:v>0</c:v>
                </c:pt>
                <c:pt idx="4">
                  <c:v>150</c:v>
                </c:pt>
                <c:pt idx="5">
                  <c:v>0</c:v>
                </c:pt>
                <c:pt idx="6">
                  <c:v>1883</c:v>
                </c:pt>
                <c:pt idx="7">
                  <c:v>1655</c:v>
                </c:pt>
                <c:pt idx="8">
                  <c:v>3073</c:v>
                </c:pt>
                <c:pt idx="9">
                  <c:v>1801</c:v>
                </c:pt>
              </c:numCache>
            </c:numRef>
          </c:val>
          <c:smooth val="1"/>
          <c:extLst xmlns:c15="http://schemas.microsoft.com/office/drawing/2012/chart">
            <c:ext xmlns:c16="http://schemas.microsoft.com/office/drawing/2014/chart" uri="{C3380CC4-5D6E-409C-BE32-E72D297353CC}">
              <c16:uniqueId val="{00000003-49DD-4C01-859F-12A543866CE0}"/>
            </c:ext>
          </c:extLst>
        </c:ser>
        <c:dLbls>
          <c:showLegendKey val="0"/>
          <c:showVal val="0"/>
          <c:showCatName val="0"/>
          <c:showSerName val="0"/>
          <c:showPercent val="0"/>
          <c:showBubbleSize val="0"/>
        </c:dLbls>
        <c:marker val="1"/>
        <c:smooth val="0"/>
        <c:axId val="1041714336"/>
        <c:axId val="1041717664"/>
      </c:lineChart>
      <c:dateAx>
        <c:axId val="1041714336"/>
        <c:scaling>
          <c:orientation val="minMax"/>
        </c:scaling>
        <c:delete val="0"/>
        <c:axPos val="b"/>
        <c:numFmt formatCode="[$-160429]dddd\,\ d\ mmmm\ yyyy;@"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7664"/>
        <c:crosses val="autoZero"/>
        <c:auto val="1"/>
        <c:lblOffset val="100"/>
        <c:baseTimeUnit val="days"/>
      </c:dateAx>
      <c:valAx>
        <c:axId val="104171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43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solidFill>
          <a:schemeClr val="bg1"/>
        </a:solidFill>
        <a:ln>
          <a:solidFill>
            <a:schemeClr val="tx1"/>
          </a:solidFill>
        </a:ln>
        <a:effectLst/>
      </c:spPr>
    </c:plotArea>
    <c:legend>
      <c:legendPos val="b"/>
      <c:legendEntry>
        <c:idx val="3"/>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5" l="0.25" r="0.25" t="0.5" header="0" footer="0"/>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Summary Report : Mohamadpour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442178416882057E-2"/>
          <c:y val="4.0553463751018363E-2"/>
          <c:w val="0.90773002830512872"/>
          <c:h val="0.85859109798034294"/>
        </c:manualLayout>
      </c:layout>
      <c:barChart>
        <c:barDir val="col"/>
        <c:grouping val="clustered"/>
        <c:varyColors val="0"/>
        <c:ser>
          <c:idx val="1"/>
          <c:order val="0"/>
          <c:tx>
            <c:strRef>
              <c:f>'Report Monthly Eng-Khatibi'!$B$6</c:f>
              <c:strCache>
                <c:ptCount val="1"/>
                <c:pt idx="0">
                  <c:v>خاکریزی - متر مکعب</c:v>
                </c:pt>
              </c:strCache>
              <c:extLst xmlns:c15="http://schemas.microsoft.com/office/drawing/2012/chart"/>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trendline>
            <c:spPr>
              <a:ln w="19050"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rendlineType val="linear"/>
            <c:dispRSqr val="0"/>
            <c:dispEq val="0"/>
          </c:trendline>
          <c:trendline>
            <c:spPr>
              <a:ln w="19050" cap="rnd">
                <a:solidFill>
                  <a:schemeClr val="tx1"/>
                </a:solidFill>
              </a:ln>
              <a:effectLst/>
            </c:spPr>
            <c:trendlineType val="linear"/>
            <c:dispRSqr val="0"/>
            <c:dispEq val="0"/>
          </c:trendline>
          <c:cat>
            <c:numRef>
              <c:f>'Report Monthly Eng-Khatibi'!$C$4:$L$4</c:f>
              <c:numCache>
                <c:formatCode>[$-160429]dddd\,\ d\ mmmm\ yyyy;@</c:formatCode>
                <c:ptCount val="10"/>
                <c:pt idx="0">
                  <c:v>45606</c:v>
                </c:pt>
                <c:pt idx="1">
                  <c:v>45607</c:v>
                </c:pt>
                <c:pt idx="2">
                  <c:v>45608</c:v>
                </c:pt>
                <c:pt idx="3">
                  <c:v>45609</c:v>
                </c:pt>
                <c:pt idx="4">
                  <c:v>45610</c:v>
                </c:pt>
                <c:pt idx="5">
                  <c:v>45611</c:v>
                </c:pt>
                <c:pt idx="6">
                  <c:v>45612</c:v>
                </c:pt>
                <c:pt idx="7">
                  <c:v>45613</c:v>
                </c:pt>
                <c:pt idx="8">
                  <c:v>45614</c:v>
                </c:pt>
                <c:pt idx="9">
                  <c:v>45615</c:v>
                </c:pt>
              </c:numCache>
            </c:numRef>
          </c:cat>
          <c:val>
            <c:numRef>
              <c:f>'Report Monthly Eng-Khatibi'!$C$47:$L$47</c:f>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3-A122-4721-A171-DE809CC92ADA}"/>
            </c:ext>
          </c:extLst>
        </c:ser>
        <c:ser>
          <c:idx val="2"/>
          <c:order val="1"/>
          <c:tx>
            <c:strRef>
              <c:f>'Report Monthly Eng-Khatibi'!$B$8</c:f>
              <c:strCache>
                <c:ptCount val="1"/>
                <c:pt idx="0">
                  <c:v>اب مصرفی - متر مکعب</c:v>
                </c:pt>
              </c:strCache>
              <c:extLst xmlns:c15="http://schemas.microsoft.com/office/drawing/2012/chart"/>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'Report Monthly Eng-Khatibi'!$C$4:$L$4</c:f>
              <c:numCache>
                <c:formatCode>[$-160429]dddd\,\ d\ mmmm\ yyyy;@</c:formatCode>
                <c:ptCount val="10"/>
                <c:pt idx="0">
                  <c:v>45606</c:v>
                </c:pt>
                <c:pt idx="1">
                  <c:v>45607</c:v>
                </c:pt>
                <c:pt idx="2">
                  <c:v>45608</c:v>
                </c:pt>
                <c:pt idx="3">
                  <c:v>45609</c:v>
                </c:pt>
                <c:pt idx="4">
                  <c:v>45610</c:v>
                </c:pt>
                <c:pt idx="5">
                  <c:v>45611</c:v>
                </c:pt>
                <c:pt idx="6">
                  <c:v>45612</c:v>
                </c:pt>
                <c:pt idx="7">
                  <c:v>45613</c:v>
                </c:pt>
                <c:pt idx="8">
                  <c:v>45614</c:v>
                </c:pt>
                <c:pt idx="9">
                  <c:v>45615</c:v>
                </c:pt>
              </c:numCache>
              <c:extLst xmlns:c15="http://schemas.microsoft.com/office/drawing/2012/chart"/>
            </c:numRef>
          </c:cat>
          <c:val>
            <c:numRef>
              <c:f>'Report Monthly Eng-Khatibi'!$C$48:$L$48</c:f>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A122-4721-A171-DE809CC92ADA}"/>
            </c:ext>
          </c:extLst>
        </c:ser>
        <c:dLbls>
          <c:showLegendKey val="0"/>
          <c:showVal val="0"/>
          <c:showCatName val="0"/>
          <c:showSerName val="0"/>
          <c:showPercent val="0"/>
          <c:showBubbleSize val="0"/>
        </c:dLbls>
        <c:gapWidth val="150"/>
        <c:axId val="1041714336"/>
        <c:axId val="1041717664"/>
        <c:extLst/>
      </c:barChart>
      <c:lineChart>
        <c:grouping val="stacked"/>
        <c:varyColors val="0"/>
        <c:ser>
          <c:idx val="3"/>
          <c:order val="2"/>
          <c:tx>
            <c:strRef>
              <c:f>'Report Monthly Eng-Khatibi'!$B$9</c:f>
              <c:strCache>
                <c:ptCount val="1"/>
                <c:pt idx="0">
                  <c:v>گازوییل - لیتر</c:v>
                </c:pt>
              </c:strCache>
              <c:extLst xmlns:c15="http://schemas.microsoft.com/office/drawing/2012/chart"/>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trendline>
            <c:spPr>
              <a:ln w="19050" cap="rnd">
                <a:solidFill>
                  <a:schemeClr val="accent6">
                    <a:lumMod val="60000"/>
                  </a:schemeClr>
                </a:solidFill>
              </a:ln>
              <a:effectLst/>
            </c:spPr>
            <c:trendlineType val="linear"/>
            <c:dispRSqr val="0"/>
            <c:dispEq val="0"/>
          </c:trendline>
          <c:cat>
            <c:numRef>
              <c:f>'Report Monthly Eng-Khatibi'!$C$4:$K$4</c:f>
              <c:numCache>
                <c:formatCode>[$-160429]dddd\,\ d\ mmmm\ yyyy;@</c:formatCode>
                <c:ptCount val="9"/>
                <c:pt idx="0">
                  <c:v>45606</c:v>
                </c:pt>
                <c:pt idx="1">
                  <c:v>45607</c:v>
                </c:pt>
                <c:pt idx="2">
                  <c:v>45608</c:v>
                </c:pt>
                <c:pt idx="3">
                  <c:v>45609</c:v>
                </c:pt>
                <c:pt idx="4">
                  <c:v>45610</c:v>
                </c:pt>
                <c:pt idx="5">
                  <c:v>45611</c:v>
                </c:pt>
                <c:pt idx="6">
                  <c:v>45612</c:v>
                </c:pt>
                <c:pt idx="7">
                  <c:v>45613</c:v>
                </c:pt>
                <c:pt idx="8">
                  <c:v>45614</c:v>
                </c:pt>
              </c:numCache>
            </c:numRef>
          </c:cat>
          <c:val>
            <c:numRef>
              <c:f>'Report Monthly Eng-Khatibi'!$C$49:$L$49</c:f>
              <c:numCache>
                <c:formatCode>General</c:formatCode>
                <c:ptCount val="10"/>
                <c:pt idx="0">
                  <c:v>0</c:v>
                </c:pt>
                <c:pt idx="1">
                  <c:v>0</c:v>
                </c:pt>
                <c:pt idx="2">
                  <c:v>0</c:v>
                </c:pt>
                <c:pt idx="3">
                  <c:v>0</c:v>
                </c:pt>
                <c:pt idx="4">
                  <c:v>0</c:v>
                </c:pt>
                <c:pt idx="5">
                  <c:v>0</c:v>
                </c:pt>
                <c:pt idx="6">
                  <c:v>0</c:v>
                </c:pt>
                <c:pt idx="7">
                  <c:v>0</c:v>
                </c:pt>
                <c:pt idx="8">
                  <c:v>0</c:v>
                </c:pt>
                <c:pt idx="9">
                  <c:v>0</c:v>
                </c:pt>
              </c:numCache>
            </c:numRef>
          </c:val>
          <c:smooth val="1"/>
          <c:extLst xmlns:c15="http://schemas.microsoft.com/office/drawing/2012/chart">
            <c:ext xmlns:c16="http://schemas.microsoft.com/office/drawing/2014/chart" uri="{C3380CC4-5D6E-409C-BE32-E72D297353CC}">
              <c16:uniqueId val="{00000005-A122-4721-A171-DE809CC92ADA}"/>
            </c:ext>
          </c:extLst>
        </c:ser>
        <c:dLbls>
          <c:showLegendKey val="0"/>
          <c:showVal val="0"/>
          <c:showCatName val="0"/>
          <c:showSerName val="0"/>
          <c:showPercent val="0"/>
          <c:showBubbleSize val="0"/>
        </c:dLbls>
        <c:marker val="1"/>
        <c:smooth val="0"/>
        <c:axId val="1041714336"/>
        <c:axId val="1041717664"/>
      </c:lineChart>
      <c:dateAx>
        <c:axId val="1041714336"/>
        <c:scaling>
          <c:orientation val="minMax"/>
        </c:scaling>
        <c:delete val="0"/>
        <c:axPos val="b"/>
        <c:numFmt formatCode="[$-160429]dddd\,\ d\ mmmm\ yyyy;@"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7664"/>
        <c:crosses val="autoZero"/>
        <c:auto val="1"/>
        <c:lblOffset val="100"/>
        <c:baseTimeUnit val="days"/>
      </c:dateAx>
      <c:valAx>
        <c:axId val="104171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43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solidFill>
          <a:schemeClr val="bg1"/>
        </a:solidFill>
        <a:ln>
          <a:solidFill>
            <a:schemeClr val="tx1"/>
          </a:solidFill>
        </a:ln>
        <a:effectLst/>
      </c:spPr>
    </c:plotArea>
    <c:legend>
      <c:legendPos val="b"/>
      <c:legendEntry>
        <c:idx val="3"/>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5" l="0.25" r="0.25" t="0.5" header="0" footer="0"/>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قرضه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0"/>
          <c:order val="0"/>
          <c:tx>
            <c:strRef>
              <c:f>'Daily Report (2)'!$C$19:$D$19</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45606</c:v>
                </c:pt>
                <c:pt idx="1">
                  <c:v>45607</c:v>
                </c:pt>
                <c:pt idx="2">
                  <c:v>45608</c:v>
                </c:pt>
                <c:pt idx="3">
                  <c:v>45609</c:v>
                </c:pt>
                <c:pt idx="4">
                  <c:v>45610</c:v>
                </c:pt>
                <c:pt idx="5">
                  <c:v>45611</c:v>
                </c:pt>
                <c:pt idx="6">
                  <c:v>45612</c:v>
                </c:pt>
                <c:pt idx="7">
                  <c:v>45613</c:v>
                </c:pt>
                <c:pt idx="8">
                  <c:v>45614</c:v>
                </c:pt>
                <c:pt idx="9">
                  <c:v>45615</c:v>
                </c:pt>
              </c:numCache>
            </c:numRef>
          </c:cat>
          <c:val>
            <c:numRef>
              <c:f>'Daily Report (2)'!$E$19:$N$19</c:f>
              <c:numCache>
                <c:formatCode>#,##0</c:formatCode>
                <c:ptCount val="10"/>
                <c:pt idx="0">
                  <c:v>0</c:v>
                </c:pt>
                <c:pt idx="1">
                  <c:v>0</c:v>
                </c:pt>
                <c:pt idx="2">
                  <c:v>0</c:v>
                </c:pt>
                <c:pt idx="3">
                  <c:v>0</c:v>
                </c:pt>
                <c:pt idx="4">
                  <c:v>0</c:v>
                </c:pt>
                <c:pt idx="5">
                  <c:v>0</c:v>
                </c:pt>
                <c:pt idx="6">
                  <c:v>266</c:v>
                </c:pt>
                <c:pt idx="7">
                  <c:v>239.4</c:v>
                </c:pt>
                <c:pt idx="8">
                  <c:v>0</c:v>
                </c:pt>
                <c:pt idx="9">
                  <c:v>0</c:v>
                </c:pt>
              </c:numCache>
            </c:numRef>
          </c:val>
          <c:extLst>
            <c:ext xmlns:c16="http://schemas.microsoft.com/office/drawing/2014/chart" uri="{C3380CC4-5D6E-409C-BE32-E72D297353CC}">
              <c16:uniqueId val="{00000000-0113-4249-AD1B-C8653557A7D3}"/>
            </c:ext>
          </c:extLst>
        </c:ser>
        <c:ser>
          <c:idx val="1"/>
          <c:order val="1"/>
          <c:tx>
            <c:strRef>
              <c:f>'Daily Report (2)'!$C$20:$D$20</c:f>
              <c:strCache>
                <c:ptCount val="2"/>
                <c:pt idx="0">
                  <c:v>انصاری</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45606</c:v>
                </c:pt>
                <c:pt idx="1">
                  <c:v>45607</c:v>
                </c:pt>
                <c:pt idx="2">
                  <c:v>45608</c:v>
                </c:pt>
                <c:pt idx="3">
                  <c:v>45609</c:v>
                </c:pt>
                <c:pt idx="4">
                  <c:v>45610</c:v>
                </c:pt>
                <c:pt idx="5">
                  <c:v>45611</c:v>
                </c:pt>
                <c:pt idx="6">
                  <c:v>45612</c:v>
                </c:pt>
                <c:pt idx="7">
                  <c:v>45613</c:v>
                </c:pt>
                <c:pt idx="8">
                  <c:v>45614</c:v>
                </c:pt>
                <c:pt idx="9">
                  <c:v>45615</c:v>
                </c:pt>
              </c:numCache>
            </c:numRef>
          </c:cat>
          <c:val>
            <c:numRef>
              <c:f>'Daily Report (2)'!$E$20:$N$20</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0113-4249-AD1B-C8653557A7D3}"/>
            </c:ext>
          </c:extLst>
        </c:ser>
        <c:ser>
          <c:idx val="2"/>
          <c:order val="2"/>
          <c:tx>
            <c:strRef>
              <c:f>'Daily Report (2)'!$C$21:$D$21</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45606</c:v>
                </c:pt>
                <c:pt idx="1">
                  <c:v>45607</c:v>
                </c:pt>
                <c:pt idx="2">
                  <c:v>45608</c:v>
                </c:pt>
                <c:pt idx="3">
                  <c:v>45609</c:v>
                </c:pt>
                <c:pt idx="4">
                  <c:v>45610</c:v>
                </c:pt>
                <c:pt idx="5">
                  <c:v>45611</c:v>
                </c:pt>
                <c:pt idx="6">
                  <c:v>45612</c:v>
                </c:pt>
                <c:pt idx="7">
                  <c:v>45613</c:v>
                </c:pt>
                <c:pt idx="8">
                  <c:v>45614</c:v>
                </c:pt>
                <c:pt idx="9">
                  <c:v>45615</c:v>
                </c:pt>
              </c:numCache>
            </c:numRef>
          </c:cat>
          <c:val>
            <c:numRef>
              <c:f>'Daily Report (2)'!$E$21:$N$21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0113-4249-AD1B-C8653557A7D3}"/>
            </c:ext>
          </c:extLst>
        </c:ser>
        <c:ser>
          <c:idx val="3"/>
          <c:order val="3"/>
          <c:tx>
            <c:strRef>
              <c:f>'Daily Report (2)'!$C$22:$D$22</c:f>
              <c:strCache>
                <c:ptCount val="2"/>
                <c:pt idx="0">
                  <c:v>صداقت</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45606</c:v>
                </c:pt>
                <c:pt idx="1">
                  <c:v>45607</c:v>
                </c:pt>
                <c:pt idx="2">
                  <c:v>45608</c:v>
                </c:pt>
                <c:pt idx="3">
                  <c:v>45609</c:v>
                </c:pt>
                <c:pt idx="4">
                  <c:v>45610</c:v>
                </c:pt>
                <c:pt idx="5">
                  <c:v>45611</c:v>
                </c:pt>
                <c:pt idx="6">
                  <c:v>45612</c:v>
                </c:pt>
                <c:pt idx="7">
                  <c:v>45613</c:v>
                </c:pt>
                <c:pt idx="8">
                  <c:v>45614</c:v>
                </c:pt>
                <c:pt idx="9">
                  <c:v>45615</c:v>
                </c:pt>
              </c:numCache>
            </c:numRef>
          </c:cat>
          <c:val>
            <c:numRef>
              <c:f>'Daily Report (2)'!$E$22:$N$22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113-4249-AD1B-C8653557A7D3}"/>
            </c:ext>
          </c:extLst>
        </c:ser>
        <c:ser>
          <c:idx val="4"/>
          <c:order val="4"/>
          <c:tx>
            <c:strRef>
              <c:f>'Daily Report (2)'!$C$23:$D$23</c:f>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45606</c:v>
                </c:pt>
                <c:pt idx="1">
                  <c:v>45607</c:v>
                </c:pt>
                <c:pt idx="2">
                  <c:v>45608</c:v>
                </c:pt>
                <c:pt idx="3">
                  <c:v>45609</c:v>
                </c:pt>
                <c:pt idx="4">
                  <c:v>45610</c:v>
                </c:pt>
                <c:pt idx="5">
                  <c:v>45611</c:v>
                </c:pt>
                <c:pt idx="6">
                  <c:v>45612</c:v>
                </c:pt>
                <c:pt idx="7">
                  <c:v>45613</c:v>
                </c:pt>
                <c:pt idx="8">
                  <c:v>45614</c:v>
                </c:pt>
                <c:pt idx="9">
                  <c:v>45615</c:v>
                </c:pt>
              </c:numCache>
            </c:numRef>
          </c:cat>
          <c:val>
            <c:numRef>
              <c:f>'Daily Report (2)'!$E$23:$N$23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113-4249-AD1B-C8653557A7D3}"/>
            </c:ext>
          </c:extLst>
        </c:ser>
        <c:ser>
          <c:idx val="5"/>
          <c:order val="5"/>
          <c:tx>
            <c:strRef>
              <c:f>'Daily Report (2)'!$C$24:$D$24</c:f>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45606</c:v>
                </c:pt>
                <c:pt idx="1">
                  <c:v>45607</c:v>
                </c:pt>
                <c:pt idx="2">
                  <c:v>45608</c:v>
                </c:pt>
                <c:pt idx="3">
                  <c:v>45609</c:v>
                </c:pt>
                <c:pt idx="4">
                  <c:v>45610</c:v>
                </c:pt>
                <c:pt idx="5">
                  <c:v>45611</c:v>
                </c:pt>
                <c:pt idx="6">
                  <c:v>45612</c:v>
                </c:pt>
                <c:pt idx="7">
                  <c:v>45613</c:v>
                </c:pt>
                <c:pt idx="8">
                  <c:v>45614</c:v>
                </c:pt>
                <c:pt idx="9">
                  <c:v>45615</c:v>
                </c:pt>
              </c:numCache>
            </c:numRef>
          </c:cat>
          <c:val>
            <c:numRef>
              <c:f>'Daily Report (2)'!$E$24:$N$24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113-4249-AD1B-C8653557A7D3}"/>
            </c:ext>
          </c:extLst>
        </c:ser>
        <c:dLbls>
          <c:showLegendKey val="0"/>
          <c:showVal val="1"/>
          <c:showCatName val="0"/>
          <c:showSerName val="0"/>
          <c:showPercent val="0"/>
          <c:showBubbleSize val="0"/>
        </c:dLbls>
        <c:gapWidth val="150"/>
        <c:axId val="1342302672"/>
        <c:axId val="1342303920"/>
      </c:barChart>
      <c:lineChart>
        <c:grouping val="standard"/>
        <c:varyColors val="0"/>
        <c:ser>
          <c:idx val="6"/>
          <c:order val="6"/>
          <c:tx>
            <c:strRef>
              <c:f>'Daily Report (2)'!$C$27:$D$27</c:f>
              <c:strCache>
                <c:ptCount val="2"/>
                <c:pt idx="0">
                  <c:v>مجموع</c:v>
                </c:pt>
              </c:strCache>
            </c:strRef>
          </c:tx>
          <c:spPr>
            <a:ln w="28575" cap="rnd">
              <a:solidFill>
                <a:schemeClr val="accent1">
                  <a:lumMod val="60000"/>
                  <a:lumOff val="40000"/>
                </a:schemeClr>
              </a:solidFill>
              <a:prstDash val="sysDot"/>
              <a:round/>
            </a:ln>
            <a:effectLst/>
          </c:spPr>
          <c:marker>
            <c:symbol val="none"/>
          </c:marker>
          <c:dLbls>
            <c:delete val="1"/>
          </c:dLbls>
          <c:trendline>
            <c:spPr>
              <a:ln w="19050" cap="rnd">
                <a:solidFill>
                  <a:schemeClr val="accent1">
                    <a:lumMod val="60000"/>
                  </a:schemeClr>
                </a:solidFill>
                <a:prstDash val="sysDot"/>
              </a:ln>
              <a:effectLst/>
            </c:spPr>
            <c:trendlineType val="linear"/>
            <c:dispRSqr val="0"/>
            <c:dispEq val="0"/>
          </c:trendline>
          <c:val>
            <c:numRef>
              <c:f>'Daily Report (2)'!$E$27:$N$27</c:f>
              <c:numCache>
                <c:formatCode>#,##0</c:formatCode>
                <c:ptCount val="10"/>
                <c:pt idx="0">
                  <c:v>0</c:v>
                </c:pt>
                <c:pt idx="1">
                  <c:v>0</c:v>
                </c:pt>
                <c:pt idx="2">
                  <c:v>0</c:v>
                </c:pt>
                <c:pt idx="3">
                  <c:v>0</c:v>
                </c:pt>
                <c:pt idx="4">
                  <c:v>0</c:v>
                </c:pt>
                <c:pt idx="5">
                  <c:v>0</c:v>
                </c:pt>
                <c:pt idx="6">
                  <c:v>266</c:v>
                </c:pt>
                <c:pt idx="7">
                  <c:v>239.4</c:v>
                </c:pt>
                <c:pt idx="8">
                  <c:v>0</c:v>
                </c:pt>
                <c:pt idx="9">
                  <c:v>0</c:v>
                </c:pt>
              </c:numCache>
            </c:numRef>
          </c:val>
          <c:smooth val="1"/>
          <c:extLst>
            <c:ext xmlns:c16="http://schemas.microsoft.com/office/drawing/2014/chart" uri="{C3380CC4-5D6E-409C-BE32-E72D297353CC}">
              <c16:uniqueId val="{00000006-0113-4249-AD1B-C8653557A7D3}"/>
            </c:ext>
          </c:extLst>
        </c:ser>
        <c:dLbls>
          <c:showLegendKey val="0"/>
          <c:showVal val="1"/>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خاکبرداری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1591007537684678"/>
          <c:y val="8.1412819207501902E-2"/>
          <c:w val="0.87676314933515886"/>
          <c:h val="0.59682252214212672"/>
        </c:manualLayout>
      </c:layout>
      <c:barChart>
        <c:barDir val="col"/>
        <c:grouping val="clustered"/>
        <c:varyColors val="0"/>
        <c:ser>
          <c:idx val="0"/>
          <c:order val="0"/>
          <c:tx>
            <c:strRef>
              <c:f>'Daily Report (2)'!$C$10:$D$10</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45606</c:v>
                </c:pt>
                <c:pt idx="1">
                  <c:v>45607</c:v>
                </c:pt>
                <c:pt idx="2">
                  <c:v>45608</c:v>
                </c:pt>
                <c:pt idx="3">
                  <c:v>45609</c:v>
                </c:pt>
                <c:pt idx="4">
                  <c:v>45610</c:v>
                </c:pt>
                <c:pt idx="5">
                  <c:v>45611</c:v>
                </c:pt>
                <c:pt idx="6">
                  <c:v>45612</c:v>
                </c:pt>
                <c:pt idx="7">
                  <c:v>45613</c:v>
                </c:pt>
                <c:pt idx="8">
                  <c:v>45614</c:v>
                </c:pt>
                <c:pt idx="9">
                  <c:v>45615</c:v>
                </c:pt>
              </c:numCache>
            </c:numRef>
          </c:cat>
          <c:val>
            <c:numRef>
              <c:f>'Daily Report (2)'!$E$10:$N$10</c:f>
              <c:numCache>
                <c:formatCode>#,##0</c:formatCode>
                <c:ptCount val="10"/>
                <c:pt idx="0">
                  <c:v>0</c:v>
                </c:pt>
                <c:pt idx="1">
                  <c:v>0</c:v>
                </c:pt>
                <c:pt idx="2">
                  <c:v>0</c:v>
                </c:pt>
                <c:pt idx="3">
                  <c:v>0</c:v>
                </c:pt>
                <c:pt idx="4">
                  <c:v>0</c:v>
                </c:pt>
                <c:pt idx="5">
                  <c:v>0</c:v>
                </c:pt>
                <c:pt idx="6">
                  <c:v>137.655</c:v>
                </c:pt>
                <c:pt idx="7">
                  <c:v>160.5975</c:v>
                </c:pt>
                <c:pt idx="8">
                  <c:v>76.475000000000009</c:v>
                </c:pt>
                <c:pt idx="9">
                  <c:v>229.42500000000001</c:v>
                </c:pt>
              </c:numCache>
            </c:numRef>
          </c:val>
          <c:extLst>
            <c:ext xmlns:c16="http://schemas.microsoft.com/office/drawing/2014/chart" uri="{C3380CC4-5D6E-409C-BE32-E72D297353CC}">
              <c16:uniqueId val="{00000000-5240-40B1-8F85-5FAB0D8C97E7}"/>
            </c:ext>
          </c:extLst>
        </c:ser>
        <c:ser>
          <c:idx val="1"/>
          <c:order val="1"/>
          <c:tx>
            <c:strRef>
              <c:f>'Daily Report (2)'!$C$11:$D$11</c:f>
              <c:strCache>
                <c:ptCount val="2"/>
                <c:pt idx="0">
                  <c:v>صداقت</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'Daily Report (2)'!$E$11:$N$11</c:f>
              <c:numCache>
                <c:formatCode>#,##0</c:formatCode>
                <c:ptCount val="10"/>
                <c:pt idx="0">
                  <c:v>0</c:v>
                </c:pt>
                <c:pt idx="1">
                  <c:v>0</c:v>
                </c:pt>
                <c:pt idx="2">
                  <c:v>0</c:v>
                </c:pt>
                <c:pt idx="3">
                  <c:v>0</c:v>
                </c:pt>
                <c:pt idx="4">
                  <c:v>0</c:v>
                </c:pt>
                <c:pt idx="5">
                  <c:v>0</c:v>
                </c:pt>
                <c:pt idx="6">
                  <c:v>233.85249999999999</c:v>
                </c:pt>
                <c:pt idx="7">
                  <c:v>429.52499999999998</c:v>
                </c:pt>
                <c:pt idx="8">
                  <c:v>486.79500000000002</c:v>
                </c:pt>
                <c:pt idx="9">
                  <c:v>448.61500000000001</c:v>
                </c:pt>
              </c:numCache>
            </c:numRef>
          </c:val>
          <c:extLst>
            <c:ext xmlns:c16="http://schemas.microsoft.com/office/drawing/2014/chart" uri="{C3380CC4-5D6E-409C-BE32-E72D297353CC}">
              <c16:uniqueId val="{00000001-5240-40B1-8F85-5FAB0D8C97E7}"/>
            </c:ext>
          </c:extLst>
        </c:ser>
        <c:ser>
          <c:idx val="2"/>
          <c:order val="2"/>
          <c:tx>
            <c:strRef>
              <c:f>'Daily Report (2)'!$C$12:$D$12</c:f>
              <c:strCache>
                <c:ptCount val="2"/>
                <c:pt idx="0">
                  <c:v>میرزایی</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(2)'!$E$12:$N$12</c:f>
              <c:numCache>
                <c:formatCode>#,##0</c:formatCode>
                <c:ptCount val="10"/>
                <c:pt idx="0">
                  <c:v>0</c:v>
                </c:pt>
                <c:pt idx="1">
                  <c:v>0</c:v>
                </c:pt>
                <c:pt idx="2">
                  <c:v>0</c:v>
                </c:pt>
                <c:pt idx="3">
                  <c:v>0</c:v>
                </c:pt>
                <c:pt idx="4">
                  <c:v>0</c:v>
                </c:pt>
                <c:pt idx="5">
                  <c:v>0</c:v>
                </c:pt>
                <c:pt idx="6">
                  <c:v>181.35499999999999</c:v>
                </c:pt>
                <c:pt idx="7">
                  <c:v>209.99</c:v>
                </c:pt>
                <c:pt idx="8">
                  <c:v>219.535</c:v>
                </c:pt>
                <c:pt idx="9">
                  <c:v>252.9425</c:v>
                </c:pt>
              </c:numCache>
            </c:numRef>
          </c:val>
          <c:extLst>
            <c:ext xmlns:c16="http://schemas.microsoft.com/office/drawing/2014/chart" uri="{C3380CC4-5D6E-409C-BE32-E72D297353CC}">
              <c16:uniqueId val="{00000002-5240-40B1-8F85-5FAB0D8C97E7}"/>
            </c:ext>
          </c:extLst>
        </c:ser>
        <c:ser>
          <c:idx val="3"/>
          <c:order val="3"/>
          <c:tx>
            <c:strRef>
              <c:f>'Daily Report (2)'!$C$13:$D$13</c:f>
              <c:strCache>
                <c:ptCount val="2"/>
                <c:pt idx="0">
                  <c:v>جواد رضاپور</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(2)'!$E$13:$N$13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5240-40B1-8F85-5FAB0D8C97E7}"/>
            </c:ext>
          </c:extLst>
        </c:ser>
        <c:ser>
          <c:idx val="4"/>
          <c:order val="4"/>
          <c:tx>
            <c:strRef>
              <c:f>'Daily Report (2)'!$C$15:$D$15</c:f>
              <c:strCache>
                <c:ptCount val="2"/>
                <c:pt idx="0">
                  <c:v>انصاری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(2)'!$E$15:$N$15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5240-40B1-8F85-5FAB0D8C97E7}"/>
            </c:ext>
          </c:extLst>
        </c:ser>
        <c:dLbls>
          <c:showLegendKey val="0"/>
          <c:showVal val="0"/>
          <c:showCatName val="0"/>
          <c:showSerName val="0"/>
          <c:showPercent val="0"/>
          <c:showBubbleSize val="0"/>
        </c:dLbls>
        <c:gapWidth val="150"/>
        <c:axId val="1342302672"/>
        <c:axId val="1342303920"/>
      </c:barChart>
      <c:lineChart>
        <c:grouping val="standard"/>
        <c:varyColors val="0"/>
        <c:ser>
          <c:idx val="5"/>
          <c:order val="5"/>
          <c:tx>
            <c:strRef>
              <c:f>'Daily Report (2)'!$C$17:$D$17</c:f>
              <c:strCache>
                <c:ptCount val="2"/>
                <c:pt idx="0">
                  <c:v>مجموع</c:v>
                </c:pt>
              </c:strCache>
            </c:strRef>
          </c:tx>
          <c:spPr>
            <a:ln w="25400" cap="rnd">
              <a:solidFill>
                <a:schemeClr val="accent6">
                  <a:alpha val="96000"/>
                </a:schemeClr>
              </a:solidFill>
              <a:prstDash val="sysDot"/>
              <a:round/>
            </a:ln>
            <a:effectLst>
              <a:outerShdw blurRad="50800" dist="38100" dir="2700000" algn="tl" rotWithShape="0">
                <a:prstClr val="black">
                  <a:alpha val="40000"/>
                </a:prstClr>
              </a:outerShdw>
            </a:effectLst>
          </c:spPr>
          <c:marker>
            <c:symbol val="none"/>
          </c:marker>
          <c:dPt>
            <c:idx val="8"/>
            <c:marker>
              <c:symbol val="none"/>
            </c:marker>
            <c:bubble3D val="0"/>
            <c:spPr>
              <a:ln w="28575" cap="rnd">
                <a:solidFill>
                  <a:schemeClr val="accent6"/>
                </a:solidFill>
                <a:prstDash val="sysDot"/>
                <a:round/>
              </a:ln>
              <a:effectLst>
                <a:outerShdw blurRad="50800" dist="38100" dir="2700000" algn="tl" rotWithShape="0">
                  <a:prstClr val="black">
                    <a:alpha val="40000"/>
                  </a:prstClr>
                </a:outerShdw>
              </a:effectLst>
            </c:spPr>
            <c:extLst>
              <c:ext xmlns:c16="http://schemas.microsoft.com/office/drawing/2014/chart" uri="{C3380CC4-5D6E-409C-BE32-E72D297353CC}">
                <c16:uniqueId val="{00000000-6C9D-40B2-B235-520CEFBE32F1}"/>
              </c:ext>
            </c:extLst>
          </c:dPt>
          <c:val>
            <c:numRef>
              <c:f>'Daily Report (2)'!$E$17:$N$17</c:f>
              <c:numCache>
                <c:formatCode>#,##0</c:formatCode>
                <c:ptCount val="10"/>
                <c:pt idx="0">
                  <c:v>0</c:v>
                </c:pt>
                <c:pt idx="1">
                  <c:v>0</c:v>
                </c:pt>
                <c:pt idx="2">
                  <c:v>0</c:v>
                </c:pt>
                <c:pt idx="3">
                  <c:v>0</c:v>
                </c:pt>
                <c:pt idx="4">
                  <c:v>0</c:v>
                </c:pt>
                <c:pt idx="5">
                  <c:v>0</c:v>
                </c:pt>
                <c:pt idx="6">
                  <c:v>890.96249999999986</c:v>
                </c:pt>
                <c:pt idx="7">
                  <c:v>1201.0025000000001</c:v>
                </c:pt>
                <c:pt idx="8">
                  <c:v>1101.585</c:v>
                </c:pt>
                <c:pt idx="9">
                  <c:v>1512.9974999999999</c:v>
                </c:pt>
              </c:numCache>
            </c:numRef>
          </c:val>
          <c:smooth val="1"/>
          <c:extLst>
            <c:ext xmlns:c16="http://schemas.microsoft.com/office/drawing/2014/chart" uri="{C3380CC4-5D6E-409C-BE32-E72D297353CC}">
              <c16:uniqueId val="{00000005-5240-40B1-8F85-5FAB0D8C97E7}"/>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پخش و کوب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strRef>
              <c:f>'Daily Report (2)'!$C$29:$D$29</c:f>
              <c:strCache>
                <c:ptCount val="2"/>
                <c:pt idx="0">
                  <c:v>شرکتی</c:v>
                </c:pt>
              </c:strCache>
            </c:strRef>
          </c:tx>
          <c:spPr>
            <a:solidFill>
              <a:schemeClr val="accent2"/>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45606</c:v>
                </c:pt>
                <c:pt idx="1">
                  <c:v>45607</c:v>
                </c:pt>
                <c:pt idx="2">
                  <c:v>45608</c:v>
                </c:pt>
                <c:pt idx="3">
                  <c:v>45609</c:v>
                </c:pt>
                <c:pt idx="4">
                  <c:v>45610</c:v>
                </c:pt>
                <c:pt idx="5">
                  <c:v>45611</c:v>
                </c:pt>
                <c:pt idx="6">
                  <c:v>45612</c:v>
                </c:pt>
                <c:pt idx="7">
                  <c:v>45613</c:v>
                </c:pt>
                <c:pt idx="8">
                  <c:v>45614</c:v>
                </c:pt>
                <c:pt idx="9">
                  <c:v>45615</c:v>
                </c:pt>
              </c:numCache>
            </c:numRef>
          </c:cat>
          <c:val>
            <c:numRef>
              <c:f>'Daily Report (2)'!$E$29:$N$29</c:f>
              <c:numCache>
                <c:formatCode>#,##0</c:formatCode>
                <c:ptCount val="10"/>
                <c:pt idx="0">
                  <c:v>0</c:v>
                </c:pt>
                <c:pt idx="1">
                  <c:v>0</c:v>
                </c:pt>
                <c:pt idx="2">
                  <c:v>0</c:v>
                </c:pt>
                <c:pt idx="3">
                  <c:v>0</c:v>
                </c:pt>
                <c:pt idx="4">
                  <c:v>0</c:v>
                </c:pt>
                <c:pt idx="5">
                  <c:v>0</c:v>
                </c:pt>
                <c:pt idx="6">
                  <c:v>1156.9624999999999</c:v>
                </c:pt>
                <c:pt idx="7">
                  <c:v>1659.9375000000002</c:v>
                </c:pt>
                <c:pt idx="8">
                  <c:v>1344.9825000000001</c:v>
                </c:pt>
                <c:pt idx="9">
                  <c:v>1512.9974999999999</c:v>
                </c:pt>
              </c:numCache>
            </c:numRef>
          </c:val>
          <c:extLst>
            <c:ext xmlns:c16="http://schemas.microsoft.com/office/drawing/2014/chart" uri="{C3380CC4-5D6E-409C-BE32-E72D297353CC}">
              <c16:uniqueId val="{00000000-1237-431E-8A48-2333F88EBE22}"/>
            </c:ext>
          </c:extLst>
        </c:ser>
        <c:ser>
          <c:idx val="2"/>
          <c:order val="1"/>
          <c:tx>
            <c:strRef>
              <c:f>'Daily Report (2)'!$C$30:$D$30</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45606</c:v>
                </c:pt>
                <c:pt idx="1">
                  <c:v>45607</c:v>
                </c:pt>
                <c:pt idx="2">
                  <c:v>45608</c:v>
                </c:pt>
                <c:pt idx="3">
                  <c:v>45609</c:v>
                </c:pt>
                <c:pt idx="4">
                  <c:v>45610</c:v>
                </c:pt>
                <c:pt idx="5">
                  <c:v>45611</c:v>
                </c:pt>
                <c:pt idx="6">
                  <c:v>45612</c:v>
                </c:pt>
                <c:pt idx="7">
                  <c:v>45613</c:v>
                </c:pt>
                <c:pt idx="8">
                  <c:v>45614</c:v>
                </c:pt>
                <c:pt idx="9">
                  <c:v>45615</c:v>
                </c:pt>
              </c:numCache>
            </c:numRef>
          </c:cat>
          <c:val>
            <c:numRef>
              <c:f>'Daily Report (2)'!$E$30:$N$30</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237-431E-8A48-2333F88EBE22}"/>
            </c:ext>
          </c:extLst>
        </c:ser>
        <c:dLbls>
          <c:showLegendKey val="0"/>
          <c:showVal val="1"/>
          <c:showCatName val="0"/>
          <c:showSerName val="0"/>
          <c:showPercent val="0"/>
          <c:showBubbleSize val="0"/>
        </c:dLbls>
        <c:gapWidth val="150"/>
        <c:axId val="1342302672"/>
        <c:axId val="1342303920"/>
        <c:extLst>
          <c:ext xmlns:c15="http://schemas.microsoft.com/office/drawing/2012/chart" uri="{02D57815-91ED-43cb-92C2-25804820EDAC}">
            <c15:filteredBarSeries>
              <c15:ser>
                <c:idx val="4"/>
                <c:order val="3"/>
                <c:tx>
                  <c:strRef>
                    <c:extLst>
                      <c:ext uri="{02D57815-91ED-43cb-92C2-25804820EDAC}">
                        <c15:formulaRef>
                          <c15:sqref>'Daily Report (2)'!$C$23:$D$23</c15:sqref>
                        </c15:formulaRef>
                      </c:ext>
                    </c:extLst>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45606</c:v>
                      </c:pt>
                      <c:pt idx="1">
                        <c:v>45607</c:v>
                      </c:pt>
                      <c:pt idx="2">
                        <c:v>45608</c:v>
                      </c:pt>
                      <c:pt idx="3">
                        <c:v>45609</c:v>
                      </c:pt>
                      <c:pt idx="4">
                        <c:v>45610</c:v>
                      </c:pt>
                      <c:pt idx="5">
                        <c:v>45611</c:v>
                      </c:pt>
                      <c:pt idx="6">
                        <c:v>45612</c:v>
                      </c:pt>
                      <c:pt idx="7">
                        <c:v>45613</c:v>
                      </c:pt>
                      <c:pt idx="8">
                        <c:v>45614</c:v>
                      </c:pt>
                      <c:pt idx="9">
                        <c:v>45615</c:v>
                      </c:pt>
                    </c:numCache>
                  </c:numRef>
                </c:cat>
                <c:val>
                  <c:numRef>
                    <c:extLst>
                      <c:ex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237-431E-8A48-2333F88EBE22}"/>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(2)'!$C$24:$D$24</c15:sqref>
                        </c15:formulaRef>
                      </c:ext>
                    </c:extLst>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45606</c:v>
                      </c:pt>
                      <c:pt idx="1">
                        <c:v>45607</c:v>
                      </c:pt>
                      <c:pt idx="2">
                        <c:v>45608</c:v>
                      </c:pt>
                      <c:pt idx="3">
                        <c:v>45609</c:v>
                      </c:pt>
                      <c:pt idx="4">
                        <c:v>45610</c:v>
                      </c:pt>
                      <c:pt idx="5">
                        <c:v>45611</c:v>
                      </c:pt>
                      <c:pt idx="6">
                        <c:v>45612</c:v>
                      </c:pt>
                      <c:pt idx="7">
                        <c:v>45613</c:v>
                      </c:pt>
                      <c:pt idx="8">
                        <c:v>45614</c:v>
                      </c:pt>
                      <c:pt idx="9">
                        <c:v>45615</c:v>
                      </c:pt>
                    </c:numCache>
                  </c:numRef>
                </c:cat>
                <c:val>
                  <c:numRef>
                    <c:extLst xmlns:c15="http://schemas.microsoft.com/office/drawing/2012/chart">
                      <c:ext xmlns:c15="http://schemas.microsoft.com/office/drawing/2012/chart" uri="{02D57815-91ED-43cb-92C2-25804820EDAC}">
                        <c15:formulaRef>
                          <c15:sqref>'Daily Report (2)'!$E$24:$N$24</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1237-431E-8A48-2333F88EBE22}"/>
                  </c:ext>
                </c:extLst>
              </c15:ser>
            </c15:filteredBarSeries>
          </c:ext>
        </c:extLst>
      </c:barChart>
      <c:lineChart>
        <c:grouping val="standard"/>
        <c:varyColors val="0"/>
        <c:ser>
          <c:idx val="3"/>
          <c:order val="2"/>
          <c:tx>
            <c:strRef>
              <c:f>'Daily Report (2)'!$C$35:$D$35</c:f>
              <c:strCache>
                <c:ptCount val="2"/>
                <c:pt idx="0">
                  <c:v>مجموع</c:v>
                </c:pt>
              </c:strCache>
            </c:strRef>
          </c:tx>
          <c:spPr>
            <a:ln w="28575" cap="rnd">
              <a:solidFill>
                <a:schemeClr val="accent2"/>
              </a:solidFill>
              <a:prstDash val="sysDot"/>
              <a:round/>
            </a:ln>
            <a:effectLst/>
          </c:spPr>
          <c:marker>
            <c:symbol val="none"/>
          </c:marker>
          <c:cat>
            <c:numRef>
              <c:f>'Daily Report (2)'!$E$8:$N$8</c:f>
              <c:numCache>
                <c:formatCode>[$-160429]dddd\,\ d\ mmmm\ yyyy;@</c:formatCode>
                <c:ptCount val="10"/>
                <c:pt idx="0">
                  <c:v>45606</c:v>
                </c:pt>
                <c:pt idx="1">
                  <c:v>45607</c:v>
                </c:pt>
                <c:pt idx="2">
                  <c:v>45608</c:v>
                </c:pt>
                <c:pt idx="3">
                  <c:v>45609</c:v>
                </c:pt>
                <c:pt idx="4">
                  <c:v>45610</c:v>
                </c:pt>
                <c:pt idx="5">
                  <c:v>45611</c:v>
                </c:pt>
                <c:pt idx="6">
                  <c:v>45612</c:v>
                </c:pt>
                <c:pt idx="7">
                  <c:v>45613</c:v>
                </c:pt>
                <c:pt idx="8">
                  <c:v>45614</c:v>
                </c:pt>
                <c:pt idx="9">
                  <c:v>45615</c:v>
                </c:pt>
              </c:numCache>
            </c:numRef>
          </c:cat>
          <c:val>
            <c:numRef>
              <c:f>'Daily Report (2)'!$E$35:$N$35</c:f>
              <c:numCache>
                <c:formatCode>#,##0</c:formatCode>
                <c:ptCount val="10"/>
                <c:pt idx="0">
                  <c:v>0</c:v>
                </c:pt>
                <c:pt idx="1">
                  <c:v>0</c:v>
                </c:pt>
                <c:pt idx="2">
                  <c:v>0</c:v>
                </c:pt>
                <c:pt idx="3">
                  <c:v>0</c:v>
                </c:pt>
                <c:pt idx="4">
                  <c:v>0</c:v>
                </c:pt>
                <c:pt idx="5">
                  <c:v>0</c:v>
                </c:pt>
                <c:pt idx="6">
                  <c:v>1156.9624999999999</c:v>
                </c:pt>
                <c:pt idx="7">
                  <c:v>1659.9375000000002</c:v>
                </c:pt>
                <c:pt idx="8">
                  <c:v>1344.9825000000001</c:v>
                </c:pt>
                <c:pt idx="9">
                  <c:v>1512.9974999999999</c:v>
                </c:pt>
              </c:numCache>
            </c:numRef>
          </c:val>
          <c:smooth val="1"/>
          <c:extLst>
            <c:ext xmlns:c16="http://schemas.microsoft.com/office/drawing/2014/chart" uri="{C3380CC4-5D6E-409C-BE32-E72D297353CC}">
              <c16:uniqueId val="{00000002-1237-431E-8A48-2333F88EBE22}"/>
            </c:ext>
          </c:extLst>
        </c:ser>
        <c:ser>
          <c:idx val="6"/>
          <c:order val="5"/>
          <c:tx>
            <c:strRef>
              <c:f>'Daily Report (2)'!$C$36:$D$36</c:f>
              <c:strCache>
                <c:ptCount val="2"/>
                <c:pt idx="0">
                  <c:v>میانگین روزانه</c:v>
                </c:pt>
              </c:strCache>
            </c:strRef>
          </c:tx>
          <c:spPr>
            <a:ln w="28575" cap="rnd">
              <a:solidFill>
                <a:schemeClr val="accent1">
                  <a:lumMod val="60000"/>
                </a:schemeClr>
              </a:solidFill>
              <a:prstDash val="sysDot"/>
              <a:round/>
            </a:ln>
            <a:effectLst/>
          </c:spPr>
          <c:marker>
            <c:symbol val="none"/>
          </c:marker>
          <c:trendline>
            <c:spPr>
              <a:ln w="19050" cap="rnd">
                <a:solidFill>
                  <a:schemeClr val="accent1">
                    <a:lumMod val="60000"/>
                  </a:schemeClr>
                </a:solidFill>
                <a:prstDash val="sysDot"/>
              </a:ln>
              <a:effectLst/>
            </c:spPr>
            <c:trendlineType val="linear"/>
            <c:dispRSqr val="0"/>
            <c:dispEq val="0"/>
          </c:trendline>
          <c:val>
            <c:numRef>
              <c:f>'Daily Report (2)'!$E$36:$N$36</c:f>
              <c:numCache>
                <c:formatCode>#,##0</c:formatCode>
                <c:ptCount val="10"/>
                <c:pt idx="0">
                  <c:v>0</c:v>
                </c:pt>
                <c:pt idx="1">
                  <c:v>0</c:v>
                </c:pt>
                <c:pt idx="2">
                  <c:v>0</c:v>
                </c:pt>
                <c:pt idx="3">
                  <c:v>0</c:v>
                </c:pt>
                <c:pt idx="4">
                  <c:v>0</c:v>
                </c:pt>
                <c:pt idx="5">
                  <c:v>0</c:v>
                </c:pt>
                <c:pt idx="6">
                  <c:v>1156.9624999999999</c:v>
                </c:pt>
                <c:pt idx="7">
                  <c:v>1408.45</c:v>
                </c:pt>
                <c:pt idx="8">
                  <c:v>1387.2941666666666</c:v>
                </c:pt>
                <c:pt idx="9">
                  <c:v>1418.7199999999998</c:v>
                </c:pt>
              </c:numCache>
            </c:numRef>
          </c:val>
          <c:smooth val="1"/>
          <c:extLst>
            <c:ext xmlns:c16="http://schemas.microsoft.com/office/drawing/2014/chart" uri="{C3380CC4-5D6E-409C-BE32-E72D297353CC}">
              <c16:uniqueId val="{00000003-1237-431E-8A48-2333F88EBE22}"/>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خاکبرداری و خاکریزی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v>خاکبرداری-مترمکعب</c:v>
          </c:tx>
          <c:spPr>
            <a:solidFill>
              <a:schemeClr val="accent1">
                <a:lumMod val="40000"/>
                <a:lumOff val="60000"/>
              </a:schemeClr>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45606</c:v>
                </c:pt>
                <c:pt idx="1">
                  <c:v>45607</c:v>
                </c:pt>
                <c:pt idx="2">
                  <c:v>45608</c:v>
                </c:pt>
                <c:pt idx="3">
                  <c:v>45609</c:v>
                </c:pt>
                <c:pt idx="4">
                  <c:v>45610</c:v>
                </c:pt>
                <c:pt idx="5">
                  <c:v>45611</c:v>
                </c:pt>
                <c:pt idx="6">
                  <c:v>45612</c:v>
                </c:pt>
                <c:pt idx="7">
                  <c:v>45613</c:v>
                </c:pt>
                <c:pt idx="8">
                  <c:v>45614</c:v>
                </c:pt>
                <c:pt idx="9">
                  <c:v>45615</c:v>
                </c:pt>
              </c:numCache>
            </c:numRef>
          </c:cat>
          <c:val>
            <c:numRef>
              <c:f>'Daily Report (2)'!$E$29:$N$29</c:f>
              <c:numCache>
                <c:formatCode>#,##0</c:formatCode>
                <c:ptCount val="10"/>
                <c:pt idx="0">
                  <c:v>0</c:v>
                </c:pt>
                <c:pt idx="1">
                  <c:v>0</c:v>
                </c:pt>
                <c:pt idx="2">
                  <c:v>0</c:v>
                </c:pt>
                <c:pt idx="3">
                  <c:v>0</c:v>
                </c:pt>
                <c:pt idx="4">
                  <c:v>0</c:v>
                </c:pt>
                <c:pt idx="5">
                  <c:v>0</c:v>
                </c:pt>
                <c:pt idx="6">
                  <c:v>1156.9624999999999</c:v>
                </c:pt>
                <c:pt idx="7">
                  <c:v>1659.9375000000002</c:v>
                </c:pt>
                <c:pt idx="8">
                  <c:v>1344.9825000000001</c:v>
                </c:pt>
                <c:pt idx="9">
                  <c:v>1512.9974999999999</c:v>
                </c:pt>
              </c:numCache>
            </c:numRef>
          </c:val>
          <c:extLst>
            <c:ext xmlns:c16="http://schemas.microsoft.com/office/drawing/2014/chart" uri="{C3380CC4-5D6E-409C-BE32-E72D297353CC}">
              <c16:uniqueId val="{00000000-6BE9-4847-AB1C-1B0C740E3F69}"/>
            </c:ext>
          </c:extLst>
        </c:ser>
        <c:ser>
          <c:idx val="2"/>
          <c:order val="1"/>
          <c:tx>
            <c:v>خاکریزی-مترمکعب</c:v>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45606</c:v>
                </c:pt>
                <c:pt idx="1">
                  <c:v>45607</c:v>
                </c:pt>
                <c:pt idx="2">
                  <c:v>45608</c:v>
                </c:pt>
                <c:pt idx="3">
                  <c:v>45609</c:v>
                </c:pt>
                <c:pt idx="4">
                  <c:v>45610</c:v>
                </c:pt>
                <c:pt idx="5">
                  <c:v>45611</c:v>
                </c:pt>
                <c:pt idx="6">
                  <c:v>45612</c:v>
                </c:pt>
                <c:pt idx="7">
                  <c:v>45613</c:v>
                </c:pt>
                <c:pt idx="8">
                  <c:v>45614</c:v>
                </c:pt>
                <c:pt idx="9">
                  <c:v>45615</c:v>
                </c:pt>
              </c:numCache>
            </c:numRef>
          </c:cat>
          <c:val>
            <c:numRef>
              <c:f>'Daily Report (2)'!$E$35:$N$35</c:f>
              <c:numCache>
                <c:formatCode>#,##0</c:formatCode>
                <c:ptCount val="10"/>
                <c:pt idx="0">
                  <c:v>0</c:v>
                </c:pt>
                <c:pt idx="1">
                  <c:v>0</c:v>
                </c:pt>
                <c:pt idx="2">
                  <c:v>0</c:v>
                </c:pt>
                <c:pt idx="3">
                  <c:v>0</c:v>
                </c:pt>
                <c:pt idx="4">
                  <c:v>0</c:v>
                </c:pt>
                <c:pt idx="5">
                  <c:v>0</c:v>
                </c:pt>
                <c:pt idx="6">
                  <c:v>1156.9624999999999</c:v>
                </c:pt>
                <c:pt idx="7">
                  <c:v>1659.9375000000002</c:v>
                </c:pt>
                <c:pt idx="8">
                  <c:v>1344.9825000000001</c:v>
                </c:pt>
                <c:pt idx="9">
                  <c:v>1512.9974999999999</c:v>
                </c:pt>
              </c:numCache>
            </c:numRef>
          </c:val>
          <c:extLst>
            <c:ext xmlns:c16="http://schemas.microsoft.com/office/drawing/2014/chart" uri="{C3380CC4-5D6E-409C-BE32-E72D297353CC}">
              <c16:uniqueId val="{00000001-6BE9-4847-AB1C-1B0C740E3F69}"/>
            </c:ext>
          </c:extLst>
        </c:ser>
        <c:ser>
          <c:idx val="6"/>
          <c:order val="2"/>
          <c:tx>
            <c:v>مصرف سوخت</c:v>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(2)'!$E$68:$N$68</c:f>
              <c:numCache>
                <c:formatCode>#,##0</c:formatCode>
                <c:ptCount val="10"/>
                <c:pt idx="0">
                  <c:v>0</c:v>
                </c:pt>
                <c:pt idx="1">
                  <c:v>0</c:v>
                </c:pt>
                <c:pt idx="2">
                  <c:v>0</c:v>
                </c:pt>
                <c:pt idx="3">
                  <c:v>0</c:v>
                </c:pt>
                <c:pt idx="4">
                  <c:v>150</c:v>
                </c:pt>
                <c:pt idx="5">
                  <c:v>0</c:v>
                </c:pt>
                <c:pt idx="6">
                  <c:v>1883</c:v>
                </c:pt>
                <c:pt idx="7">
                  <c:v>1655</c:v>
                </c:pt>
                <c:pt idx="8">
                  <c:v>3073</c:v>
                </c:pt>
                <c:pt idx="9">
                  <c:v>1801</c:v>
                </c:pt>
              </c:numCache>
              <c:extLst xmlns:c15="http://schemas.microsoft.com/office/drawing/2012/chart"/>
            </c:numRef>
          </c:val>
          <c:extLst xmlns:c15="http://schemas.microsoft.com/office/drawing/2012/chart">
            <c:ext xmlns:c16="http://schemas.microsoft.com/office/drawing/2014/chart" uri="{C3380CC4-5D6E-409C-BE32-E72D297353CC}">
              <c16:uniqueId val="{00000004-6BE9-4847-AB1C-1B0C740E3F69}"/>
            </c:ext>
          </c:extLst>
        </c:ser>
        <c:dLbls>
          <c:showLegendKey val="0"/>
          <c:showVal val="0"/>
          <c:showCatName val="0"/>
          <c:showSerName val="0"/>
          <c:showPercent val="0"/>
          <c:showBubbleSize val="0"/>
        </c:dLbls>
        <c:gapWidth val="150"/>
        <c:axId val="1342302672"/>
        <c:axId val="1342303920"/>
        <c:extLst/>
      </c:bar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alpha val="98000"/>
        </a:schemeClr>
      </a:solidFill>
      <a:round/>
    </a:ln>
    <a:effectLst/>
  </c:spPr>
  <c:txPr>
    <a:bodyPr/>
    <a:lstStyle/>
    <a:p>
      <a:pPr>
        <a:defRPr/>
      </a:pPr>
      <a:endParaRPr lang="en-US"/>
    </a:p>
  </c:txPr>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 خاکریزی 10 روز گذشته</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2610717502645882"/>
          <c:y val="9.1175964810083845E-2"/>
          <c:w val="0.85487104013331605"/>
          <c:h val="0.81558005363264052"/>
        </c:manualLayout>
      </c:layout>
      <c:barChart>
        <c:barDir val="col"/>
        <c:grouping val="clustered"/>
        <c:varyColors val="0"/>
        <c:ser>
          <c:idx val="3"/>
          <c:order val="2"/>
          <c:tx>
            <c:v>خاکریزی-متر مکعب</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45606</c:v>
                </c:pt>
                <c:pt idx="1">
                  <c:v>45607</c:v>
                </c:pt>
                <c:pt idx="2">
                  <c:v>45608</c:v>
                </c:pt>
                <c:pt idx="3">
                  <c:v>45609</c:v>
                </c:pt>
                <c:pt idx="4">
                  <c:v>45610</c:v>
                </c:pt>
                <c:pt idx="5">
                  <c:v>45611</c:v>
                </c:pt>
                <c:pt idx="6">
                  <c:v>45612</c:v>
                </c:pt>
                <c:pt idx="7">
                  <c:v>45613</c:v>
                </c:pt>
                <c:pt idx="8">
                  <c:v>45614</c:v>
                </c:pt>
                <c:pt idx="9">
                  <c:v>45615</c:v>
                </c:pt>
              </c:numCache>
              <c:extLst xmlns:c15="http://schemas.microsoft.com/office/drawing/2012/chart"/>
            </c:numRef>
          </c:cat>
          <c:val>
            <c:numRef>
              <c:f>'Daily Report (2)'!$E$35:$N$35</c:f>
              <c:numCache>
                <c:formatCode>#,##0</c:formatCode>
                <c:ptCount val="10"/>
                <c:pt idx="0">
                  <c:v>0</c:v>
                </c:pt>
                <c:pt idx="1">
                  <c:v>0</c:v>
                </c:pt>
                <c:pt idx="2">
                  <c:v>0</c:v>
                </c:pt>
                <c:pt idx="3">
                  <c:v>0</c:v>
                </c:pt>
                <c:pt idx="4">
                  <c:v>0</c:v>
                </c:pt>
                <c:pt idx="5">
                  <c:v>0</c:v>
                </c:pt>
                <c:pt idx="6">
                  <c:v>1156.9624999999999</c:v>
                </c:pt>
                <c:pt idx="7">
                  <c:v>1659.9375000000002</c:v>
                </c:pt>
                <c:pt idx="8">
                  <c:v>1344.9825000000001</c:v>
                </c:pt>
                <c:pt idx="9">
                  <c:v>1512.9974999999999</c:v>
                </c:pt>
              </c:numCache>
              <c:extLst xmlns:c15="http://schemas.microsoft.com/office/drawing/2012/chart"/>
            </c:numRef>
          </c:val>
          <c:extLst xmlns:c15="http://schemas.microsoft.com/office/drawing/2012/chart">
            <c:ext xmlns:c16="http://schemas.microsoft.com/office/drawing/2014/chart" uri="{C3380CC4-5D6E-409C-BE32-E72D297353CC}">
              <c16:uniqueId val="{00000004-AAA9-4AA7-8647-EE8B577186D4}"/>
            </c:ext>
          </c:extLst>
        </c:ser>
        <c:dLbls>
          <c:showLegendKey val="0"/>
          <c:showVal val="0"/>
          <c:showCatName val="0"/>
          <c:showSerName val="0"/>
          <c:showPercent val="0"/>
          <c:showBubbleSize val="0"/>
        </c:dLbls>
        <c:gapWidth val="269"/>
        <c:axId val="1342302672"/>
        <c:axId val="1342303920"/>
        <c:extLst>
          <c:ext xmlns:c15="http://schemas.microsoft.com/office/drawing/2012/chart" uri="{02D57815-91ED-43cb-92C2-25804820EDAC}">
            <c15:filteredBarSeries>
              <c15:ser>
                <c:idx val="1"/>
                <c:order val="0"/>
                <c:tx>
                  <c:strRef>
                    <c:extLst>
                      <c:ext uri="{02D57815-91ED-43cb-92C2-25804820EDAC}">
                        <c15:formulaRef>
                          <c15:sqref>'Daily Report (2)'!$C$29:$D$29</c15:sqref>
                        </c15:formulaRef>
                      </c:ext>
                    </c:extLst>
                    <c:strCache>
                      <c:ptCount val="2"/>
                      <c:pt idx="0">
                        <c:v>شرکتی</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45606</c:v>
                      </c:pt>
                      <c:pt idx="1">
                        <c:v>45607</c:v>
                      </c:pt>
                      <c:pt idx="2">
                        <c:v>45608</c:v>
                      </c:pt>
                      <c:pt idx="3">
                        <c:v>45609</c:v>
                      </c:pt>
                      <c:pt idx="4">
                        <c:v>45610</c:v>
                      </c:pt>
                      <c:pt idx="5">
                        <c:v>45611</c:v>
                      </c:pt>
                      <c:pt idx="6">
                        <c:v>45612</c:v>
                      </c:pt>
                      <c:pt idx="7">
                        <c:v>45613</c:v>
                      </c:pt>
                      <c:pt idx="8">
                        <c:v>45614</c:v>
                      </c:pt>
                      <c:pt idx="9">
                        <c:v>45615</c:v>
                      </c:pt>
                    </c:numCache>
                  </c:numRef>
                </c:cat>
                <c:val>
                  <c:numRef>
                    <c:extLst>
                      <c:ext uri="{02D57815-91ED-43cb-92C2-25804820EDAC}">
                        <c15:formulaRef>
                          <c15:sqref>'Daily Report (2)'!$E$29:$N$29</c15:sqref>
                        </c15:formulaRef>
                      </c:ext>
                    </c:extLst>
                    <c:numCache>
                      <c:formatCode>#,##0</c:formatCode>
                      <c:ptCount val="10"/>
                      <c:pt idx="0">
                        <c:v>0</c:v>
                      </c:pt>
                      <c:pt idx="1">
                        <c:v>0</c:v>
                      </c:pt>
                      <c:pt idx="2">
                        <c:v>0</c:v>
                      </c:pt>
                      <c:pt idx="3">
                        <c:v>0</c:v>
                      </c:pt>
                      <c:pt idx="4">
                        <c:v>0</c:v>
                      </c:pt>
                      <c:pt idx="5">
                        <c:v>0</c:v>
                      </c:pt>
                      <c:pt idx="6">
                        <c:v>1156.9624999999999</c:v>
                      </c:pt>
                      <c:pt idx="7">
                        <c:v>1659.9375000000002</c:v>
                      </c:pt>
                      <c:pt idx="8">
                        <c:v>1344.9825000000001</c:v>
                      </c:pt>
                      <c:pt idx="9">
                        <c:v>1512.9974999999999</c:v>
                      </c:pt>
                    </c:numCache>
                  </c:numRef>
                </c:val>
                <c:extLst>
                  <c:ext xmlns:c16="http://schemas.microsoft.com/office/drawing/2014/chart" uri="{C3380CC4-5D6E-409C-BE32-E72D297353CC}">
                    <c16:uniqueId val="{00000000-AAA9-4AA7-8647-EE8B577186D4}"/>
                  </c:ext>
                </c:extLst>
              </c15:ser>
            </c15:filteredBarSeries>
            <c15:filteredBarSeries>
              <c15:ser>
                <c:idx val="2"/>
                <c:order val="1"/>
                <c:tx>
                  <c:strRef>
                    <c:extLst xmlns:c15="http://schemas.microsoft.com/office/drawing/2012/chart">
                      <c:ext xmlns:c15="http://schemas.microsoft.com/office/drawing/2012/chart" uri="{02D57815-91ED-43cb-92C2-25804820EDAC}">
                        <c15:formulaRef>
                          <c15:sqref>'Daily Report (2)'!$C$30:$D$30</c15:sqref>
                        </c15:formulaRef>
                      </c:ext>
                    </c:extLst>
                    <c:strCache>
                      <c:ptCount val="2"/>
                      <c:pt idx="0">
                        <c:v>محمدپور</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45606</c:v>
                      </c:pt>
                      <c:pt idx="1">
                        <c:v>45607</c:v>
                      </c:pt>
                      <c:pt idx="2">
                        <c:v>45608</c:v>
                      </c:pt>
                      <c:pt idx="3">
                        <c:v>45609</c:v>
                      </c:pt>
                      <c:pt idx="4">
                        <c:v>45610</c:v>
                      </c:pt>
                      <c:pt idx="5">
                        <c:v>45611</c:v>
                      </c:pt>
                      <c:pt idx="6">
                        <c:v>45612</c:v>
                      </c:pt>
                      <c:pt idx="7">
                        <c:v>45613</c:v>
                      </c:pt>
                      <c:pt idx="8">
                        <c:v>45614</c:v>
                      </c:pt>
                      <c:pt idx="9">
                        <c:v>45615</c:v>
                      </c:pt>
                    </c:numCache>
                  </c:numRef>
                </c:cat>
                <c:val>
                  <c:numRef>
                    <c:extLst xmlns:c15="http://schemas.microsoft.com/office/drawing/2012/chart">
                      <c:ext xmlns:c15="http://schemas.microsoft.com/office/drawing/2012/chart" uri="{02D57815-91ED-43cb-92C2-25804820EDAC}">
                        <c15:formulaRef>
                          <c15:sqref>'Daily Report (2)'!$E$30:$N$30</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1-AAA9-4AA7-8647-EE8B577186D4}"/>
                  </c:ext>
                </c:extLst>
              </c15:ser>
            </c15:filteredBarSeries>
            <c15:filteredBarSeries>
              <c15:ser>
                <c:idx val="4"/>
                <c:order val="3"/>
                <c:tx>
                  <c:strRef>
                    <c:extLst xmlns:c15="http://schemas.microsoft.com/office/drawing/2012/chart">
                      <c:ext xmlns:c15="http://schemas.microsoft.com/office/drawing/2012/chart" uri="{02D57815-91ED-43cb-92C2-25804820EDAC}">
                        <c15:formulaRef>
                          <c15:sqref>'Daily Report (2)'!$C$23:$D$23</c15:sqref>
                        </c15:formulaRef>
                      </c:ext>
                    </c:extLst>
                    <c:strCache>
                      <c:ptCount val="2"/>
                      <c:pt idx="0">
                        <c:v>میرزایی</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45606</c:v>
                      </c:pt>
                      <c:pt idx="1">
                        <c:v>45607</c:v>
                      </c:pt>
                      <c:pt idx="2">
                        <c:v>45608</c:v>
                      </c:pt>
                      <c:pt idx="3">
                        <c:v>45609</c:v>
                      </c:pt>
                      <c:pt idx="4">
                        <c:v>45610</c:v>
                      </c:pt>
                      <c:pt idx="5">
                        <c:v>45611</c:v>
                      </c:pt>
                      <c:pt idx="6">
                        <c:v>45612</c:v>
                      </c:pt>
                      <c:pt idx="7">
                        <c:v>45613</c:v>
                      </c:pt>
                      <c:pt idx="8">
                        <c:v>45614</c:v>
                      </c:pt>
                      <c:pt idx="9">
                        <c:v>45615</c:v>
                      </c:pt>
                    </c:numCache>
                  </c:numRef>
                </c:cat>
                <c:val>
                  <c:numRef>
                    <c:extLst xmlns:c15="http://schemas.microsoft.com/office/drawing/2012/chart">
                      <c:ext xmlns:c15="http://schemas.microsoft.com/office/drawing/2012/char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AAA9-4AA7-8647-EE8B577186D4}"/>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(2)'!$C$24:$D$24</c15:sqref>
                        </c15:formulaRef>
                      </c:ext>
                    </c:extLst>
                    <c:strCache>
                      <c:ptCount val="2"/>
                      <c:pt idx="0">
                        <c:v>جواد رضاپور</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45606</c:v>
                      </c:pt>
                      <c:pt idx="1">
                        <c:v>45607</c:v>
                      </c:pt>
                      <c:pt idx="2">
                        <c:v>45608</c:v>
                      </c:pt>
                      <c:pt idx="3">
                        <c:v>45609</c:v>
                      </c:pt>
                      <c:pt idx="4">
                        <c:v>45610</c:v>
                      </c:pt>
                      <c:pt idx="5">
                        <c:v>45611</c:v>
                      </c:pt>
                      <c:pt idx="6">
                        <c:v>45612</c:v>
                      </c:pt>
                      <c:pt idx="7">
                        <c:v>45613</c:v>
                      </c:pt>
                      <c:pt idx="8">
                        <c:v>45614</c:v>
                      </c:pt>
                      <c:pt idx="9">
                        <c:v>45615</c:v>
                      </c:pt>
                    </c:numCache>
                  </c:numRef>
                </c:cat>
                <c:val>
                  <c:numRef>
                    <c:extLst xmlns:c15="http://schemas.microsoft.com/office/drawing/2012/chart">
                      <c:ext xmlns:c15="http://schemas.microsoft.com/office/drawing/2012/chart" uri="{02D57815-91ED-43cb-92C2-25804820EDAC}">
                        <c15:formulaRef>
                          <c15:sqref>'Daily Report (2)'!$E$24:$N$24</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AAA9-4AA7-8647-EE8B577186D4}"/>
                  </c:ext>
                </c:extLst>
              </c15:ser>
            </c15:filteredBarSeries>
          </c:ext>
        </c:extLst>
      </c:barChart>
      <c:lineChart>
        <c:grouping val="standard"/>
        <c:varyColors val="0"/>
        <c:ser>
          <c:idx val="6"/>
          <c:order val="5"/>
          <c:tx>
            <c:v>میانگین روزانه خاکریزی</c:v>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none"/>
          </c:marker>
          <c:val>
            <c:numRef>
              <c:f>'Daily Report (2)'!$E$36:$N$36</c:f>
              <c:numCache>
                <c:formatCode>#,##0</c:formatCode>
                <c:ptCount val="10"/>
                <c:pt idx="0">
                  <c:v>0</c:v>
                </c:pt>
                <c:pt idx="1">
                  <c:v>0</c:v>
                </c:pt>
                <c:pt idx="2">
                  <c:v>0</c:v>
                </c:pt>
                <c:pt idx="3">
                  <c:v>0</c:v>
                </c:pt>
                <c:pt idx="4">
                  <c:v>0</c:v>
                </c:pt>
                <c:pt idx="5">
                  <c:v>0</c:v>
                </c:pt>
                <c:pt idx="6">
                  <c:v>1156.9624999999999</c:v>
                </c:pt>
                <c:pt idx="7">
                  <c:v>1408.45</c:v>
                </c:pt>
                <c:pt idx="8">
                  <c:v>1387.2941666666666</c:v>
                </c:pt>
                <c:pt idx="9">
                  <c:v>1418.7199999999998</c:v>
                </c:pt>
              </c:numCache>
            </c:numRef>
          </c:val>
          <c:smooth val="1"/>
          <c:extLst>
            <c:ext xmlns:c16="http://schemas.microsoft.com/office/drawing/2014/chart" uri="{C3380CC4-5D6E-409C-BE32-E72D297353CC}">
              <c16:uniqueId val="{00000003-AAA9-4AA7-8647-EE8B577186D4}"/>
            </c:ext>
          </c:extLst>
        </c:ser>
        <c:dLbls>
          <c:showLegendKey val="0"/>
          <c:showVal val="0"/>
          <c:showCatName val="0"/>
          <c:showSerName val="0"/>
          <c:showPercent val="0"/>
          <c:showBubbleSize val="0"/>
        </c:dLbls>
        <c:marker val="1"/>
        <c:smooth val="0"/>
        <c:axId val="1342302672"/>
        <c:axId val="1342303920"/>
        <c:extLst/>
      </c:lineChart>
      <c:dateAx>
        <c:axId val="1342302672"/>
        <c:scaling>
          <c:orientation val="minMax"/>
        </c:scaling>
        <c:delete val="0"/>
        <c:axPos val="b"/>
        <c:numFmt formatCode="[$-160429]dddd\,\ d\ mmmm\ yyyy;@" sourceLinked="1"/>
        <c:majorTickMark val="none"/>
        <c:minorTickMark val="none"/>
        <c:tickLblPos val="nextTo"/>
        <c:spPr>
          <a:noFill/>
          <a:ln w="12700"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8.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9.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5E6BB18-36B2-4BC6-870C-7EBC3D9A29FC}">
  <sheetPr/>
  <sheetViews>
    <sheetView zoomScale="90" workbookViewId="0" zoomToFit="1"/>
  </sheetViews>
  <pageMargins left="0" right="0" top="0.25" bottom="0" header="0" footer="0"/>
  <pageSetup paperSize="9"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650F3B8-A366-4B37-99A9-5ED61EDB2D25}">
  <sheetPr/>
  <sheetViews>
    <sheetView zoomScale="85"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E48145F-A2CC-490F-A4F1-BEF8606CF813}">
  <sheetPr/>
  <sheetViews>
    <sheetView zoomScale="89" workbookViewId="0"/>
  </sheetViews>
  <pageMargins left="0.2" right="0.2" top="0.25" bottom="0" header="0" footer="0"/>
  <pageSetup paperSize="9"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FD1ACEB-1B4A-4C35-826F-E2ACA205AC23}">
  <sheetPr/>
  <sheetViews>
    <sheetView zoomScale="89" workbookViewId="0"/>
  </sheetViews>
  <pageMargins left="0" right="0" top="0.25" bottom="0" header="0" footer="0"/>
  <pageSetup paperSize="9"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63830AB-6DFD-4FE7-85E5-2B2EC8C4092E}">
  <sheetPr/>
  <sheetViews>
    <sheetView zoomScale="89"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14</xdr:col>
      <xdr:colOff>69272</xdr:colOff>
      <xdr:row>0</xdr:row>
      <xdr:rowOff>242022</xdr:rowOff>
    </xdr:from>
    <xdr:to>
      <xdr:col>38</xdr:col>
      <xdr:colOff>363681</xdr:colOff>
      <xdr:row>29</xdr:row>
      <xdr:rowOff>138545</xdr:rowOff>
    </xdr:to>
    <xdr:graphicFrame macro="">
      <xdr:nvGraphicFramePr>
        <xdr:cNvPr id="3" name="Chart 2">
          <a:extLst>
            <a:ext uri="{FF2B5EF4-FFF2-40B4-BE49-F238E27FC236}">
              <a16:creationId xmlns:a16="http://schemas.microsoft.com/office/drawing/2014/main" id="{E35B6DAF-CB72-3F72-BD5A-FE6496937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45</xdr:row>
      <xdr:rowOff>0</xdr:rowOff>
    </xdr:from>
    <xdr:to>
      <xdr:col>38</xdr:col>
      <xdr:colOff>294409</xdr:colOff>
      <xdr:row>101</xdr:row>
      <xdr:rowOff>87023</xdr:rowOff>
    </xdr:to>
    <xdr:graphicFrame macro="">
      <xdr:nvGraphicFramePr>
        <xdr:cNvPr id="2" name="Chart 1">
          <a:extLst>
            <a:ext uri="{FF2B5EF4-FFF2-40B4-BE49-F238E27FC236}">
              <a16:creationId xmlns:a16="http://schemas.microsoft.com/office/drawing/2014/main" id="{5DE6530D-567E-4FE1-B88F-0A6C7BDCF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absoluteAnchor>
    <xdr:pos x="0" y="0"/>
    <xdr:ext cx="10191750" cy="7027333"/>
    <xdr:graphicFrame macro="">
      <xdr:nvGraphicFramePr>
        <xdr:cNvPr id="2" name="Chart 1">
          <a:extLst>
            <a:ext uri="{FF2B5EF4-FFF2-40B4-BE49-F238E27FC236}">
              <a16:creationId xmlns:a16="http://schemas.microsoft.com/office/drawing/2014/main" id="{B618BC29-BBC2-7081-FF0B-54FA1E97F4E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0" y="0"/>
    <xdr:ext cx="8673353" cy="6297706"/>
    <xdr:graphicFrame macro="">
      <xdr:nvGraphicFramePr>
        <xdr:cNvPr id="2" name="Chart 1">
          <a:extLst>
            <a:ext uri="{FF2B5EF4-FFF2-40B4-BE49-F238E27FC236}">
              <a16:creationId xmlns:a16="http://schemas.microsoft.com/office/drawing/2014/main" id="{1CE9F5B4-0165-C611-B5D9-2E9BB55D355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0" y="0"/>
    <xdr:ext cx="10209944" cy="7052781"/>
    <xdr:graphicFrame macro="">
      <xdr:nvGraphicFramePr>
        <xdr:cNvPr id="2" name="Chart 1">
          <a:extLst>
            <a:ext uri="{FF2B5EF4-FFF2-40B4-BE49-F238E27FC236}">
              <a16:creationId xmlns:a16="http://schemas.microsoft.com/office/drawing/2014/main" id="{C96F3152-4D60-F049-987E-73B1A4D7BD4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10209944" cy="7052781"/>
    <xdr:graphicFrame macro="">
      <xdr:nvGraphicFramePr>
        <xdr:cNvPr id="2" name="Chart 1">
          <a:extLst>
            <a:ext uri="{FF2B5EF4-FFF2-40B4-BE49-F238E27FC236}">
              <a16:creationId xmlns:a16="http://schemas.microsoft.com/office/drawing/2014/main" id="{263F3C99-2E12-7AC3-776B-7A3A8DD5C91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8679522" cy="6303624"/>
    <xdr:graphicFrame macro="">
      <xdr:nvGraphicFramePr>
        <xdr:cNvPr id="2" name="Chart 1">
          <a:extLst>
            <a:ext uri="{FF2B5EF4-FFF2-40B4-BE49-F238E27FC236}">
              <a16:creationId xmlns:a16="http://schemas.microsoft.com/office/drawing/2014/main" id="{4E07D775-29AC-7E65-D10F-D2491BE59C8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1583;&#1585;&#1740;&#1575;&#1601;&#1578;%20&#1587;&#1608;&#1582;&#157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hinary GasOil Report"/>
      <sheetName val="sellReport(8)"/>
      <sheetName val="Machinary GasOil Report (2)"/>
    </sheetNames>
    <sheetDataSet>
      <sheetData sheetId="0"/>
      <sheetData sheetId="1">
        <row r="4">
          <cell r="C4">
            <v>45587</v>
          </cell>
          <cell r="E4">
            <v>13500</v>
          </cell>
        </row>
        <row r="5">
          <cell r="C5">
            <v>45587</v>
          </cell>
          <cell r="E5">
            <v>13500</v>
          </cell>
        </row>
        <row r="6">
          <cell r="C6">
            <v>45587</v>
          </cell>
          <cell r="E6">
            <v>13500</v>
          </cell>
        </row>
        <row r="7">
          <cell r="C7">
            <v>45587</v>
          </cell>
          <cell r="E7">
            <v>13500</v>
          </cell>
        </row>
        <row r="8">
          <cell r="C8">
            <v>45587</v>
          </cell>
          <cell r="E8">
            <v>19000</v>
          </cell>
        </row>
        <row r="9">
          <cell r="C9">
            <v>45587</v>
          </cell>
          <cell r="E9">
            <v>19000</v>
          </cell>
        </row>
        <row r="10">
          <cell r="C10">
            <v>45587</v>
          </cell>
          <cell r="E10">
            <v>19000</v>
          </cell>
        </row>
        <row r="11">
          <cell r="C11">
            <v>45587</v>
          </cell>
          <cell r="E11">
            <v>19000</v>
          </cell>
        </row>
        <row r="12">
          <cell r="C12">
            <v>45587</v>
          </cell>
          <cell r="E12">
            <v>19000</v>
          </cell>
        </row>
        <row r="13">
          <cell r="C13">
            <v>45559</v>
          </cell>
          <cell r="E13">
            <v>13500</v>
          </cell>
        </row>
        <row r="14">
          <cell r="C14">
            <v>45559</v>
          </cell>
          <cell r="E14">
            <v>19000</v>
          </cell>
        </row>
        <row r="15">
          <cell r="C15">
            <v>45559</v>
          </cell>
          <cell r="E15">
            <v>19000</v>
          </cell>
        </row>
        <row r="16">
          <cell r="C16">
            <v>45559</v>
          </cell>
          <cell r="E16">
            <v>19000</v>
          </cell>
        </row>
        <row r="17">
          <cell r="C17">
            <v>45559</v>
          </cell>
          <cell r="E17">
            <v>19000</v>
          </cell>
        </row>
        <row r="18">
          <cell r="C18">
            <v>45559</v>
          </cell>
          <cell r="E18">
            <v>19000</v>
          </cell>
        </row>
        <row r="19">
          <cell r="C19">
            <v>45535</v>
          </cell>
          <cell r="E19">
            <v>19000</v>
          </cell>
        </row>
        <row r="20">
          <cell r="C20">
            <v>45534</v>
          </cell>
          <cell r="E20">
            <v>13500</v>
          </cell>
        </row>
        <row r="21">
          <cell r="C21">
            <v>45534</v>
          </cell>
          <cell r="E21">
            <v>13500</v>
          </cell>
        </row>
        <row r="22">
          <cell r="C22">
            <v>45534</v>
          </cell>
          <cell r="E22">
            <v>13500</v>
          </cell>
        </row>
        <row r="23">
          <cell r="C23">
            <v>45534</v>
          </cell>
          <cell r="E23">
            <v>13500</v>
          </cell>
        </row>
        <row r="24">
          <cell r="C24">
            <v>45534</v>
          </cell>
          <cell r="E24">
            <v>13500</v>
          </cell>
        </row>
        <row r="25">
          <cell r="C25">
            <v>45534</v>
          </cell>
          <cell r="E25">
            <v>13500</v>
          </cell>
        </row>
        <row r="26">
          <cell r="C26">
            <v>45518</v>
          </cell>
          <cell r="E26">
            <v>19000</v>
          </cell>
        </row>
        <row r="27">
          <cell r="C27">
            <v>45518</v>
          </cell>
          <cell r="E27">
            <v>19000</v>
          </cell>
        </row>
        <row r="28">
          <cell r="C28">
            <v>45518</v>
          </cell>
          <cell r="E28">
            <v>19000</v>
          </cell>
        </row>
        <row r="29">
          <cell r="C29">
            <v>45515</v>
          </cell>
          <cell r="E29">
            <v>19000</v>
          </cell>
        </row>
        <row r="30">
          <cell r="C30">
            <v>45491</v>
          </cell>
          <cell r="E30">
            <v>6000</v>
          </cell>
        </row>
        <row r="31">
          <cell r="C31">
            <v>45491</v>
          </cell>
          <cell r="E31">
            <v>6000</v>
          </cell>
        </row>
        <row r="32">
          <cell r="C32">
            <v>45486</v>
          </cell>
          <cell r="E32">
            <v>19000</v>
          </cell>
        </row>
        <row r="33">
          <cell r="C33">
            <v>45486</v>
          </cell>
          <cell r="E33">
            <v>19000</v>
          </cell>
        </row>
        <row r="34">
          <cell r="C34">
            <v>45486</v>
          </cell>
          <cell r="E34">
            <v>19000</v>
          </cell>
        </row>
        <row r="35">
          <cell r="C35">
            <v>45454</v>
          </cell>
          <cell r="E35">
            <v>19000</v>
          </cell>
        </row>
        <row r="36">
          <cell r="C36">
            <v>45454</v>
          </cell>
          <cell r="E36">
            <v>19000</v>
          </cell>
        </row>
        <row r="37">
          <cell r="C37">
            <v>45454</v>
          </cell>
          <cell r="E37">
            <v>19000</v>
          </cell>
        </row>
        <row r="38">
          <cell r="C38">
            <v>45454</v>
          </cell>
          <cell r="E38">
            <v>19000</v>
          </cell>
        </row>
        <row r="39">
          <cell r="C39">
            <v>45454</v>
          </cell>
          <cell r="E39">
            <v>19000</v>
          </cell>
        </row>
        <row r="40">
          <cell r="C40">
            <v>45454</v>
          </cell>
          <cell r="E40">
            <v>19000</v>
          </cell>
        </row>
        <row r="41">
          <cell r="C41">
            <v>45441</v>
          </cell>
          <cell r="E41">
            <v>19000</v>
          </cell>
        </row>
        <row r="42">
          <cell r="C42">
            <v>45441</v>
          </cell>
          <cell r="E42">
            <v>19000</v>
          </cell>
        </row>
        <row r="43">
          <cell r="C43">
            <v>45413</v>
          </cell>
          <cell r="E43">
            <v>13500</v>
          </cell>
        </row>
        <row r="44">
          <cell r="C44">
            <v>45413</v>
          </cell>
          <cell r="E44">
            <v>13500</v>
          </cell>
        </row>
        <row r="45">
          <cell r="C45">
            <v>45411</v>
          </cell>
          <cell r="E45">
            <v>13500</v>
          </cell>
        </row>
        <row r="46">
          <cell r="C46">
            <v>45385</v>
          </cell>
          <cell r="E46">
            <v>13500</v>
          </cell>
        </row>
        <row r="47">
          <cell r="C47">
            <v>45385</v>
          </cell>
          <cell r="E47">
            <v>19000</v>
          </cell>
        </row>
        <row r="48">
          <cell r="C48">
            <v>45361</v>
          </cell>
          <cell r="E48">
            <v>13500</v>
          </cell>
        </row>
        <row r="49">
          <cell r="C49">
            <v>45349</v>
          </cell>
          <cell r="E49">
            <v>5000</v>
          </cell>
        </row>
        <row r="50">
          <cell r="C50">
            <v>45342</v>
          </cell>
          <cell r="E50">
            <v>3300</v>
          </cell>
        </row>
      </sheetData>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32FED7-D486-46D5-ADCC-9DED5BEE6AB6}" name="Gas_DB2" displayName="Gas_DB2" ref="A2:J20002" totalsRowShown="0" headerRowDxfId="162" dataDxfId="160" headerRowBorderDxfId="161" tableBorderDxfId="159">
  <autoFilter ref="A2:J20002" xr:uid="{8A32FED7-D486-46D5-ADCC-9DED5BEE6AB6}"/>
  <tableColumns count="10">
    <tableColumn id="1" xr3:uid="{38CDCD49-F5DD-48BA-88F4-EBED2E4381D3}" name="ردیف" dataDxfId="158"/>
    <tableColumn id="2" xr3:uid="{FE0BA367-C647-4389-B057-8CF84E4934FE}" name="تاریخ" dataDxfId="157"/>
    <tableColumn id="3" xr3:uid="{CD989ABF-D033-4CC8-9942-967758B3A661}" name="کد ماشین آلات" dataDxfId="156"/>
    <tableColumn id="4" xr3:uid="{2D348FA5-5278-4C48-81B8-409A520E925F}" name="نام ماشین آلات" dataDxfId="155"/>
    <tableColumn id="5" xr3:uid="{A1683D47-7BC8-45DB-B018-CF617EBD5F86}" name="مالکیت" dataDxfId="154"/>
    <tableColumn id="6" xr3:uid="{425B2D2C-135B-40DB-985D-07F2C87776CE}" name="میزان مصرف" dataDxfId="153"/>
    <tableColumn id="7" xr3:uid="{9277750C-40BF-4011-BB34-8168D3A80786}" name="میزان ورود" dataDxfId="152"/>
    <tableColumn id="8" xr3:uid="{253DA801-EF10-4739-A4FF-039E2E7621EB}" name="لیتر شمار صبح" dataDxfId="151"/>
    <tableColumn id="9" xr3:uid="{25A757C0-4BA7-4697-8D49-A6524064C6C8}" name="لیتر شمار عصر" dataDxfId="150"/>
    <tableColumn id="10" xr3:uid="{FA562DA6-20F5-40E3-BA92-72C0BFB12567}" name="توضیحات" dataDxfId="14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386C0B1-876A-47BD-94F3-F23F0E892F7C}" name="Transport_DB" displayName="Transport_DB" ref="B5:R5702" headerRowDxfId="148" dataDxfId="146" headerRowBorderDxfId="147" tableBorderDxfId="145">
  <autoFilter ref="B5:R5702" xr:uid="{8386C0B1-876A-47BD-94F3-F23F0E892F7C}"/>
  <tableColumns count="17">
    <tableColumn id="1" xr3:uid="{1BE165B8-7E92-4410-85D1-8BAFAC82FF47}" name="ردیف" totalsRowLabel="Total" dataDxfId="144" totalsRowDxfId="143">
      <calculatedColumnFormula>ROW()-5</calculatedColumnFormula>
    </tableColumn>
    <tableColumn id="2" xr3:uid="{0343EBE8-5BDE-4FE2-9653-8F4EF7CB10D8}" name="تاریخ" dataDxfId="142" totalsRowDxfId="141"/>
    <tableColumn id="3" xr3:uid="{B2387371-A0BF-4458-A714-17DBD91CB1FE}" name="کد دستگاه" dataDxfId="140" totalsRowDxfId="139"/>
    <tableColumn id="4" xr3:uid="{3E52848F-AE7E-4AF3-AC1D-47C4E8C779C3}" name="نام ماشین آلات" dataDxfId="138">
      <calculatedColumnFormula>IFERROR(VLOOKUP(D6,S:W,2,FALSE),"")</calculatedColumnFormula>
    </tableColumn>
    <tableColumn id="5" xr3:uid="{D3E65959-73CF-49C8-A25F-DC24846C40F7}" name="مالکیت" dataDxfId="137">
      <calculatedColumnFormula>IFERROR(VLOOKUP(D6,S:W,3,FALSE),"")</calculatedColumnFormula>
    </tableColumn>
    <tableColumn id="6" xr3:uid="{622FEA6C-92B6-4614-950C-61B3C9ED9543}" name="نوع دستگاه" dataDxfId="136">
      <calculatedColumnFormula>IFERROR(VLOOKUP(D6,S:W,4,FALSE),"")</calculatedColumnFormula>
    </tableColumn>
    <tableColumn id="7" xr3:uid="{B255F432-48EA-4016-8417-7D33C04BD1A5}" name="ظرفیت" dataDxfId="135">
      <calculatedColumnFormula>IFERROR(VLOOKUP(D6,S:W,5,FALSE),"")</calculatedColumnFormula>
    </tableColumn>
    <tableColumn id="8" xr3:uid="{53785D75-D748-47F5-A8E0-75BDF3F16756}" name="نوع مصالح" dataDxfId="134" totalsRowDxfId="133"/>
    <tableColumn id="9" xr3:uid="{CA87EA3D-5CFB-4968-8ACD-AFC8B8277EB0}" name="تعداد سرویس" dataDxfId="132" totalsRowDxfId="131"/>
    <tableColumn id="19" xr3:uid="{A69C43C8-79EA-4523-8BDC-C14E4C976273}" name="کیلومتر بارگیری" dataDxfId="130" totalsRowDxfId="129"/>
    <tableColumn id="11" xr3:uid="{1353C8A2-20B7-4EDA-8C2F-E3BCD631D65B}" name="بارگیری" dataDxfId="128" totalsRowDxfId="127"/>
    <tableColumn id="17" xr3:uid="{C2B4202B-D126-4ABE-A565-A9B44843F9DB}" name="نوع محل پی کنی/ نوع خاک" dataDxfId="126" totalsRowDxfId="125"/>
    <tableColumn id="13" xr3:uid="{3915D0A1-055E-4486-A04C-847E56D25A13}" name="قرضه" dataDxfId="124" totalsRowDxfId="123">
      <calculatedColumnFormula>IF(I6=$N$5,J6*H6,0)</calculatedColumnFormula>
    </tableColumn>
    <tableColumn id="14" xr3:uid="{308B4EC4-2C94-4319-8C36-D364A430B944}" name="ترانشه" dataDxfId="122" totalsRowDxfId="121">
      <calculatedColumnFormula>IF(I6=$O$5,J6*H6,0)*1.15</calculatedColumnFormula>
    </tableColumn>
    <tableColumn id="15" xr3:uid="{7192661D-2182-462B-A267-80C9A7CE0062}" name="آب" dataDxfId="120" totalsRowDxfId="119">
      <calculatedColumnFormula>IF(I6=$P$5,J6*H6,0)</calculatedColumnFormula>
    </tableColumn>
    <tableColumn id="20" xr3:uid="{3D09B7E6-D4F9-4A04-9863-23FBBFE0E42E}" name="پی کنی" dataDxfId="118" totalsRowDxfId="117">
      <calculatedColumnFormula>IF(I6=$Q$5,J6*H6,0)</calculatedColumnFormula>
    </tableColumn>
    <tableColumn id="16" xr3:uid="{89EB74D3-31EA-4ECB-9BA1-ACD514EA7AB1}" name="توضیحات" totalsRowFunction="count" dataDxfId="116" totalsRowDxfId="1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A7A23CF-9B59-4294-B1B6-74B9638933A9}" name="Civil_DB" displayName="Civil_DB" ref="B5:O202" totalsRowShown="0" headerRowDxfId="113" dataDxfId="111" headerRowBorderDxfId="112" tableBorderDxfId="110">
  <autoFilter ref="B5:O202" xr:uid="{B37FDA00-6F0E-4DB6-A898-AE5AE3F99391}">
    <filterColumn colId="2">
      <filters>
        <filter val="BACHING"/>
        <filter val="BACHING-BEIGI"/>
        <filter val="BACHING-HOS"/>
      </filters>
    </filterColumn>
  </autoFilter>
  <tableColumns count="14">
    <tableColumn id="1" xr3:uid="{F482BEF2-AC03-4FCB-8538-E61E6DDF4E6A}" name="ردیف" dataDxfId="109" totalsRowDxfId="108"/>
    <tableColumn id="2" xr3:uid="{02FED913-63AC-4210-8195-EA66A1A39AE0}" name="تاریخ" dataDxfId="107" totalsRowDxfId="106"/>
    <tableColumn id="3" xr3:uid="{1615D94B-27CE-4058-8E2A-C82AAD7DCB77}" name="کد دستگاه" dataDxfId="105" totalsRowDxfId="104"/>
    <tableColumn id="5" xr3:uid="{6B96FE21-0081-4C5C-984B-DF2AD24898E4}" name="پیمانکار" dataDxfId="103" totalsRowDxfId="102">
      <calculatedColumnFormula>IFERROR(VLOOKUP(D6,P:T,2,FALSE),"")</calculatedColumnFormula>
    </tableColumn>
    <tableColumn id="6" xr3:uid="{927C1284-B441-4E6B-9E9E-3B1DACADF709}" name="واحد" dataDxfId="101" totalsRowDxfId="100">
      <calculatedColumnFormula>IFERROR(VLOOKUP(D6,P:T,3,FALSE),"")</calculatedColumnFormula>
    </tableColumn>
    <tableColumn id="8" xr3:uid="{19B1A2FE-2CA2-4974-BBB5-7D354242A5E8}" name="نوع فعالیت" dataDxfId="99" totalsRowDxfId="98">
      <calculatedColumnFormula>IFERROR(VLOOKUP(D6,P:T,5,FALSE),"")</calculatedColumnFormula>
    </tableColumn>
    <tableColumn id="9" xr3:uid="{1F51D909-5BB9-4FE3-B345-CCFB16257FDC}" name="مقدار" dataDxfId="97" totalsRowDxfId="96"/>
    <tableColumn id="12" xr3:uid="{1CA75ACE-ABE1-47BC-807F-9D5BE53E2B21}" name="محل اجرا" dataDxfId="95" totalsRowDxfId="94"/>
    <tableColumn id="17" xr3:uid="{66070D9B-8579-4A5E-9EC1-C5A9D258CDF4}" name="نوع سازه" dataDxfId="93" totalsRowDxfId="92"/>
    <tableColumn id="4" xr3:uid="{A495E8B3-2C79-4531-B0C7-0F9211AF5E74}" name="نوع زیر سازه" dataDxfId="91" totalsRowDxfId="90"/>
    <tableColumn id="13" xr3:uid="{70F577F7-23E7-4521-AD96-04BA62B995D9}" name="آرماتور بندی" dataDxfId="89" totalsRowDxfId="88">
      <calculatedColumnFormula>IF(Civil_DB[[#This Row],[نوع فعالیت]]=Civil_DB[[#Headers],[آرماتور بندی]],Civil_DB[[#This Row],[مقدار]],0)</calculatedColumnFormula>
    </tableColumn>
    <tableColumn id="14" xr3:uid="{AA13AC80-5FFB-4CF8-B052-9A052367EC96}" name="قالب بندی" dataDxfId="87" totalsRowDxfId="86">
      <calculatedColumnFormula>IF(Civil_DB[[#This Row],[نوع فعالیت]]=Civil_DB[[#Headers],[قالب بندی]],Civil_DB[[#This Row],[مقدار]],0)</calculatedColumnFormula>
    </tableColumn>
    <tableColumn id="18" xr3:uid="{5B96B2B9-3F6E-4C7D-9B4C-E0F0D8C03B99}" name="بتن" dataDxfId="85" totalsRowDxfId="84">
      <calculatedColumnFormula>IF(Civil_DB[[#This Row],[نوع فعالیت]]=Civil_DB[[#Headers],[بتن]],Civil_DB[[#This Row],[مقدار]],0)</calculatedColumnFormula>
    </tableColumn>
    <tableColumn id="16" xr3:uid="{EE726B6A-1A9A-448D-9CC5-7DA90F85A66C}" name="توضیحات" dataDxfId="83" totalsRowDxfId="8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CDA550E-8488-4F3F-9B2B-0D5CC39AEE2B}" name="Table3" displayName="Table3" ref="A16:H100" totalsRowShown="0" headerRowDxfId="80" dataDxfId="78" headerRowBorderDxfId="79" tableBorderDxfId="77" totalsRowBorderDxfId="76">
  <autoFilter ref="A16:H100" xr:uid="{5CDA550E-8488-4F3F-9B2B-0D5CC39AEE2B}"/>
  <tableColumns count="8">
    <tableColumn id="1" xr3:uid="{571271A4-53F8-4AAB-8ED3-8BCC74006028}" name="ردیف" dataDxfId="75"/>
    <tableColumn id="2" xr3:uid="{9C949773-D2A4-46BD-8D07-602AF4DA4439}" name="تاریخ" dataDxfId="74"/>
    <tableColumn id="3" xr3:uid="{E16382D9-CD75-4FCC-B1E3-94A78B04BAF6}" name="کد دستگاه"/>
    <tableColumn id="4" xr3:uid="{886C3E1E-9B80-4B65-AABB-9D14DE854920}" name="نام ماشین آلات" dataDxfId="73">
      <calculatedColumnFormula>VLOOKUP(Table3[[#This Row],[کد دستگاه]],L:N,2,FALSE)</calculatedColumnFormula>
    </tableColumn>
    <tableColumn id="5" xr3:uid="{78ACA3D8-64B3-4CD1-969D-C5710F95041D}" name="مالکیت" dataDxfId="72">
      <calculatedColumnFormula>VLOOKUP(Table3[[#This Row],[نام ماشین آلات]],M:O,2,FALSE)</calculatedColumnFormula>
    </tableColumn>
    <tableColumn id="6" xr3:uid="{143581B4-F8D0-40E6-AC3F-E40C0370FD0C}" name="نوع معدن" dataDxfId="71"/>
    <tableColumn id="7" xr3:uid="{E22B9217-658A-4C4A-9760-ED7F70C80646}" name="کیلومتر خاکبرداری" dataDxfId="70"/>
    <tableColumn id="8" xr3:uid="{D059BC9F-2DEC-49B5-968C-731D4CCA94D5}" name="در اختیار" dataDxfId="69"/>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E6DEF2-92FC-4F39-95EC-3CDC1DA5202A}" name="Coding5" displayName="Coding5" ref="C5:G38" totalsRowShown="0" headerRowDxfId="15" dataDxfId="13" headerRowBorderDxfId="14">
  <autoFilter ref="C5:G38" xr:uid="{97E6DEF2-92FC-4F39-95EC-3CDC1DA5202A}"/>
  <tableColumns count="5">
    <tableColumn id="1" xr3:uid="{38EC9D36-9D30-42C2-A80D-6F4287E41E57}" name="کد های جدید ماشین آلات" dataDxfId="12"/>
    <tableColumn id="2" xr3:uid="{1A9CE001-C77B-43BB-9ECF-680615B1BF61}" name="شرح ماشین آلات" dataDxfId="11"/>
    <tableColumn id="3" xr3:uid="{06534E43-33F4-41E8-8065-D201A3324BB7}" name="مالکیت-پیمانکار" dataDxfId="10"/>
    <tableColumn id="5" xr3:uid="{2B85A8F5-BE91-48FF-8321-B06A9B00CFE7}" name="مالکیت" dataDxfId="9"/>
    <tableColumn id="6" xr3:uid="{7C5B3569-799C-4E86-B7A8-3600AFA2CB3A}" name="راننده" dataDxfId="8"/>
  </tableColumns>
  <tableStyleInfo name="TableStyleMedium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2CF34F7-07D9-40B4-B630-A36302F7083A}" name="Coding59" displayName="Coding59" ref="I5:M34" totalsRowShown="0" headerRowDxfId="7" dataDxfId="5" headerRowBorderDxfId="6">
  <autoFilter ref="I5:M34" xr:uid="{02CF34F7-07D9-40B4-B630-A36302F7083A}"/>
  <tableColumns count="5">
    <tableColumn id="1" xr3:uid="{9666E038-6571-4A32-AF12-6752B1FBA292}" name="کد های جدید ماشین آلات" dataDxfId="4"/>
    <tableColumn id="2" xr3:uid="{BF31A38E-5118-4E05-8FA8-C9E9DF9C98EB}" name="شرح ماشین آلات" dataDxfId="3"/>
    <tableColumn id="3" xr3:uid="{77530676-77B4-4289-AEFB-110565E93A8E}" name="مالکیت-پیمانکار" dataDxfId="2"/>
    <tableColumn id="5" xr3:uid="{465FB8C0-FF69-495D-9F4D-A32BC6E9FF19}" name="مالکیت" dataDxfId="1"/>
    <tableColumn id="6" xr3:uid="{C192D403-6A69-4DDA-B242-E1EF2F8E6B0C}" name="راننده"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17B02-7562-4B74-953D-787FAE6F4375}">
  <sheetPr codeName="Sheet1"/>
  <dimension ref="B1:H11"/>
  <sheetViews>
    <sheetView rightToLeft="1" view="pageBreakPreview" topLeftCell="C1" zoomScale="220" zoomScaleNormal="220" zoomScaleSheetLayoutView="220" workbookViewId="0">
      <selection activeCell="G5" sqref="G5"/>
    </sheetView>
  </sheetViews>
  <sheetFormatPr defaultRowHeight="15" x14ac:dyDescent="0.25"/>
  <cols>
    <col min="1" max="2" width="5.85546875" customWidth="1"/>
    <col min="3" max="3" width="29.7109375" customWidth="1"/>
    <col min="4" max="7" width="21.85546875" customWidth="1"/>
  </cols>
  <sheetData>
    <row r="1" spans="2:8" ht="15.75" thickBot="1" x14ac:dyDescent="0.3"/>
    <row r="2" spans="2:8" ht="18" x14ac:dyDescent="0.25">
      <c r="C2" s="582" t="s">
        <v>190</v>
      </c>
      <c r="D2" s="125" t="s">
        <v>191</v>
      </c>
      <c r="E2" s="125" t="s">
        <v>192</v>
      </c>
      <c r="F2" s="125" t="s">
        <v>193</v>
      </c>
      <c r="G2" s="125" t="s">
        <v>67</v>
      </c>
      <c r="H2" s="580" t="s">
        <v>68</v>
      </c>
    </row>
    <row r="3" spans="2:8" ht="29.25" thickBot="1" x14ac:dyDescent="0.5">
      <c r="B3" s="121"/>
      <c r="C3" s="583"/>
      <c r="D3" s="124" t="s">
        <v>194</v>
      </c>
      <c r="E3" s="124" t="s">
        <v>194</v>
      </c>
      <c r="F3" s="124" t="s">
        <v>194</v>
      </c>
      <c r="G3" s="124" t="s">
        <v>195</v>
      </c>
      <c r="H3" s="581"/>
    </row>
    <row r="4" spans="2:8" ht="29.25" thickBot="1" x14ac:dyDescent="0.3">
      <c r="C4" s="90" t="s">
        <v>69</v>
      </c>
      <c r="D4" s="120">
        <v>0.25</v>
      </c>
      <c r="E4" s="120">
        <f>2.8-1.75</f>
        <v>1.0499999999999998</v>
      </c>
      <c r="F4" s="120">
        <f>2.8-1.25</f>
        <v>1.5499999999999998</v>
      </c>
      <c r="G4" s="120"/>
      <c r="H4" s="118" t="s">
        <v>70</v>
      </c>
    </row>
    <row r="5" spans="2:8" ht="62.25" thickBot="1" x14ac:dyDescent="0.95">
      <c r="B5" s="122"/>
      <c r="C5" s="117" t="s">
        <v>71</v>
      </c>
      <c r="D5" s="119">
        <f>(19000/19245)*(IF(D4&lt;=1.42,ROUND(7.35*1000*(0.5*1.42*1.42*((2*(0.5*PI()-(ASIN((1.42-D4)/1.42))))-SIN((2*(0.5*PI()-(ASIN((1.42-D4)/1.42))))))),0)+2*(500/2/0.1775*(D4*D4*0.25/2/1.42)),ROUND(7.35*1000*(0.5*1.42*1.42*((2*(0.5*PI()-(ASIN((1.42-D4)/1.42))))-SIN((2*(0.5*PI()-(ASIN((1.42-D4)/1.42))))))),0)+500+500/0.1775*((0.5*(0.25+(2.84-D4)*0.25/1.42))*(D4-1.42))))</f>
        <v>1998.724885659597</v>
      </c>
      <c r="E5" s="119">
        <f>(19000/20000)*(IF(E4&lt;=1.4,ROUND(7.4*1000*(0.5*1.4*1.4*((2*(0.5*PI()-(ASIN((1.4-E4)/1.4))))-SIN((2*(0.5*PI()-(ASIN((1.4-E4)/1.4))))))),0)+2*(500/2/0.1775*(E4*E4*0.25/2/1.4)),ROUND(7.4*1000*(0.5*1.4*1.4*((2*(0.5*PI()-(ASIN((1.4-E4)/1.4))))-SIN((2*(0.5*PI()-(ASIN((1.4-E4)/1.4))))))),0)+500+500/0.1775*((0.5*(0.25+(2.8-E4)*0.25/1.4))*(E4-1.4))))</f>
        <v>15090.074295774648</v>
      </c>
      <c r="F5" s="119">
        <f>(19000/20000)*(IF(F4&lt;=1.4,ROUND(7.4*1000*(0.5*1.4*1.4*((2*(0.5*PI()-(ASIN((1.4-F4)/1.4))))-SIN((2*(0.5*PI()-(ASIN((1.4-F4)/1.4))))))),0)+2*(500/2/0.1775*(F4*F4*0.25/2/1.4)),ROUND(7.4*1000*(0.5*1.4*1.4*((2*(0.5*PI()-(ASIN((1.4-F4)/1.4))))-SIN((2*(0.5*PI()-(ASIN((1.4-F4)/1.4))))))),0)+500+500/0.1775*((0.5*(0.25+(2.8-F4)*0.25/1.4))*(F4-1.4))))</f>
        <v>25160.726106639839</v>
      </c>
      <c r="G5" s="119">
        <v>4600</v>
      </c>
      <c r="H5" s="578" t="s">
        <v>72</v>
      </c>
    </row>
    <row r="6" spans="2:8" ht="45.75" thickTop="1" thickBot="1" x14ac:dyDescent="0.6">
      <c r="C6" s="123" t="s">
        <v>4</v>
      </c>
      <c r="D6" s="575">
        <f>SUM(D5:G5)</f>
        <v>46849.525288074088</v>
      </c>
      <c r="E6" s="576"/>
      <c r="F6" s="576"/>
      <c r="G6" s="577"/>
      <c r="H6" s="579"/>
    </row>
    <row r="8" spans="2:8" x14ac:dyDescent="0.25">
      <c r="D8" s="91"/>
      <c r="E8" s="91"/>
      <c r="F8" s="91"/>
      <c r="G8" s="91"/>
    </row>
    <row r="9" spans="2:8" x14ac:dyDescent="0.25">
      <c r="F9" t="s">
        <v>296</v>
      </c>
    </row>
    <row r="11" spans="2:8" x14ac:dyDescent="0.25">
      <c r="D11" s="91"/>
      <c r="E11" s="91"/>
      <c r="F11" s="91"/>
      <c r="G11" s="91"/>
    </row>
  </sheetData>
  <mergeCells count="4">
    <mergeCell ref="D6:G6"/>
    <mergeCell ref="H5:H6"/>
    <mergeCell ref="H2:H3"/>
    <mergeCell ref="C2:C3"/>
  </mergeCells>
  <pageMargins left="0.7" right="0.7" top="0.75" bottom="0.75" header="0.3" footer="0.3"/>
  <pageSetup scale="7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08D54-A641-4475-832B-9B1483833A99}">
  <dimension ref="A1:AQ20002"/>
  <sheetViews>
    <sheetView rightToLeft="1" topLeftCell="V104" workbookViewId="0">
      <selection activeCell="X3" sqref="X3:AD120"/>
    </sheetView>
  </sheetViews>
  <sheetFormatPr defaultRowHeight="19.5" x14ac:dyDescent="0.55000000000000004"/>
  <cols>
    <col min="1" max="1" width="8.85546875" customWidth="1"/>
    <col min="2" max="2" width="23.140625" style="226" bestFit="1" customWidth="1"/>
    <col min="3" max="3" width="18.140625" customWidth="1"/>
    <col min="4" max="4" width="17.7109375" customWidth="1"/>
    <col min="5" max="5" width="25" bestFit="1" customWidth="1"/>
    <col min="6" max="6" width="15.5703125" customWidth="1"/>
    <col min="7" max="7" width="14" customWidth="1"/>
    <col min="8" max="8" width="16.42578125" customWidth="1"/>
    <col min="9" max="9" width="16.140625" customWidth="1"/>
    <col min="10" max="10" width="123.7109375" bestFit="1" customWidth="1"/>
    <col min="14" max="14" width="14.85546875" bestFit="1" customWidth="1"/>
    <col min="24" max="24" width="9.42578125" bestFit="1" customWidth="1"/>
    <col min="25" max="25" width="15.85546875" bestFit="1" customWidth="1"/>
    <col min="26" max="26" width="25" bestFit="1" customWidth="1"/>
    <col min="29" max="29" width="19.42578125" bestFit="1" customWidth="1"/>
    <col min="30" max="31" width="11.7109375" bestFit="1" customWidth="1"/>
    <col min="32" max="32" width="13.42578125" bestFit="1" customWidth="1"/>
    <col min="35" max="35" width="22.5703125" customWidth="1"/>
    <col min="36" max="36" width="16.42578125" bestFit="1" customWidth="1"/>
    <col min="37" max="37" width="16" bestFit="1" customWidth="1"/>
    <col min="39" max="39" width="13.85546875" bestFit="1" customWidth="1"/>
    <col min="40" max="40" width="12.140625" bestFit="1" customWidth="1"/>
    <col min="41" max="41" width="14.7109375" bestFit="1" customWidth="1"/>
    <col min="42" max="42" width="14.42578125" bestFit="1" customWidth="1"/>
    <col min="43" max="43" width="11.28515625" customWidth="1"/>
  </cols>
  <sheetData>
    <row r="1" spans="1:43" s="4" customFormat="1" x14ac:dyDescent="0.25">
      <c r="B1" s="231"/>
      <c r="C1" s="474"/>
      <c r="D1" s="475"/>
      <c r="E1" s="475"/>
      <c r="F1" s="110">
        <f>SUM(F4:F95760)</f>
        <v>584516</v>
      </c>
      <c r="G1" s="474"/>
      <c r="H1" s="474"/>
      <c r="I1" s="474"/>
      <c r="J1" s="99"/>
      <c r="AD1" s="476"/>
      <c r="AI1" s="473"/>
    </row>
    <row r="2" spans="1:43" s="138" customFormat="1" ht="51.75" customHeight="1" x14ac:dyDescent="0.25">
      <c r="A2" s="235" t="s">
        <v>73</v>
      </c>
      <c r="B2" s="306" t="s">
        <v>74</v>
      </c>
      <c r="C2" s="306" t="s">
        <v>75</v>
      </c>
      <c r="D2" s="236" t="s">
        <v>76</v>
      </c>
      <c r="E2" s="236" t="s">
        <v>211</v>
      </c>
      <c r="F2" s="236" t="s">
        <v>78</v>
      </c>
      <c r="G2" s="236" t="s">
        <v>79</v>
      </c>
      <c r="H2" s="236" t="s">
        <v>81</v>
      </c>
      <c r="I2" s="236" t="s">
        <v>82</v>
      </c>
      <c r="J2" s="237" t="s">
        <v>83</v>
      </c>
      <c r="N2" s="477">
        <f ca="1">TODAY()-1</f>
        <v>45615</v>
      </c>
      <c r="O2" s="97"/>
      <c r="AD2" s="478"/>
      <c r="AE2" s="2" t="s">
        <v>353</v>
      </c>
      <c r="AF2" s="138" t="s">
        <v>443</v>
      </c>
      <c r="AH2" s="242" t="s">
        <v>73</v>
      </c>
      <c r="AI2" s="287" t="s">
        <v>74</v>
      </c>
      <c r="AJ2" s="243" t="s">
        <v>75</v>
      </c>
      <c r="AK2" s="244" t="s">
        <v>76</v>
      </c>
      <c r="AL2" s="244" t="s">
        <v>77</v>
      </c>
      <c r="AM2" s="244" t="s">
        <v>78</v>
      </c>
      <c r="AN2" s="244" t="s">
        <v>79</v>
      </c>
      <c r="AO2" s="244" t="s">
        <v>81</v>
      </c>
      <c r="AP2" s="244" t="s">
        <v>82</v>
      </c>
      <c r="AQ2" s="245" t="s">
        <v>83</v>
      </c>
    </row>
    <row r="3" spans="1:43" s="4" customFormat="1" x14ac:dyDescent="0.25">
      <c r="A3" s="101">
        <f>ROW()-2</f>
        <v>1</v>
      </c>
      <c r="B3" s="480">
        <v>45342</v>
      </c>
      <c r="C3" s="503" t="s">
        <v>84</v>
      </c>
      <c r="D3" s="93" t="s">
        <v>85</v>
      </c>
      <c r="E3" s="93" t="s">
        <v>86</v>
      </c>
      <c r="F3" s="489"/>
      <c r="G3" s="490">
        <v>3300</v>
      </c>
      <c r="H3" s="491"/>
      <c r="I3" s="491"/>
      <c r="J3" s="94" t="s">
        <v>87</v>
      </c>
      <c r="X3" s="584" t="s">
        <v>126</v>
      </c>
      <c r="Y3" s="584"/>
      <c r="Z3" s="584"/>
      <c r="AD3" s="476" t="s">
        <v>382</v>
      </c>
      <c r="AH3" s="4" cm="1">
        <f t="array" ref="AH3:AQ3">_xlfn._xlws.FILTER(Gas_DB2[],Gas_DB2[کد ماشین آلات]=AE2,"برو بچه کونیی")</f>
        <v>2905</v>
      </c>
      <c r="AI3" s="473">
        <v>45498</v>
      </c>
      <c r="AJ3" s="4" t="str">
        <v>RE-03-D</v>
      </c>
      <c r="AK3" s="4" t="str">
        <v>بلدوزر</v>
      </c>
      <c r="AL3" s="4" t="str">
        <v>رضاپور</v>
      </c>
      <c r="AM3" s="4">
        <v>156</v>
      </c>
      <c r="AN3" s="4">
        <v>0</v>
      </c>
      <c r="AO3" s="4">
        <v>0</v>
      </c>
      <c r="AP3" s="4">
        <v>0</v>
      </c>
      <c r="AQ3" s="4">
        <v>0</v>
      </c>
    </row>
    <row r="4" spans="1:43" s="4" customFormat="1" x14ac:dyDescent="0.25">
      <c r="A4" s="408">
        <f>ROW()-2</f>
        <v>2</v>
      </c>
      <c r="B4" s="481">
        <v>45344</v>
      </c>
      <c r="C4" s="96" t="s">
        <v>88</v>
      </c>
      <c r="D4" s="97" t="s">
        <v>89</v>
      </c>
      <c r="E4" s="97" t="s">
        <v>90</v>
      </c>
      <c r="F4" s="102">
        <v>363</v>
      </c>
      <c r="G4" s="102"/>
      <c r="H4" s="116"/>
      <c r="I4" s="116"/>
      <c r="J4" s="99"/>
      <c r="X4" s="96" t="s">
        <v>84</v>
      </c>
      <c r="Y4" s="103" t="s">
        <v>85</v>
      </c>
      <c r="Z4" s="103" t="s">
        <v>582</v>
      </c>
      <c r="AD4" s="476"/>
      <c r="AI4" s="473"/>
    </row>
    <row r="5" spans="1:43" s="4" customFormat="1" x14ac:dyDescent="0.25">
      <c r="A5" s="408">
        <f t="shared" ref="A5:A68" si="0">ROW()-2</f>
        <v>3</v>
      </c>
      <c r="B5" s="481">
        <v>45344</v>
      </c>
      <c r="C5" s="96" t="s">
        <v>91</v>
      </c>
      <c r="D5" s="97" t="s">
        <v>92</v>
      </c>
      <c r="E5" s="97" t="s">
        <v>93</v>
      </c>
      <c r="F5" s="102">
        <v>201</v>
      </c>
      <c r="G5" s="102"/>
      <c r="H5" s="116"/>
      <c r="I5" s="116"/>
      <c r="J5" s="97"/>
      <c r="Q5" s="212" t="s">
        <v>349</v>
      </c>
      <c r="R5" s="2"/>
      <c r="X5" s="96" t="s">
        <v>88</v>
      </c>
      <c r="Y5" s="97" t="s">
        <v>89</v>
      </c>
      <c r="Z5" s="97" t="s">
        <v>1</v>
      </c>
      <c r="AA5" s="585" t="s">
        <v>1</v>
      </c>
      <c r="AB5" s="515" t="s">
        <v>336</v>
      </c>
      <c r="AC5" s="97" t="s">
        <v>90</v>
      </c>
      <c r="AD5" s="476"/>
      <c r="AI5" s="473"/>
    </row>
    <row r="6" spans="1:43" s="4" customFormat="1" x14ac:dyDescent="0.25">
      <c r="A6" s="408">
        <f t="shared" si="0"/>
        <v>4</v>
      </c>
      <c r="B6" s="481">
        <v>45344</v>
      </c>
      <c r="C6" s="96" t="s">
        <v>94</v>
      </c>
      <c r="D6" s="97" t="s">
        <v>92</v>
      </c>
      <c r="E6" s="97" t="s">
        <v>95</v>
      </c>
      <c r="F6" s="102">
        <v>170</v>
      </c>
      <c r="G6" s="102"/>
      <c r="H6" s="116"/>
      <c r="I6" s="116"/>
      <c r="J6" s="97"/>
      <c r="R6" s="2"/>
      <c r="X6" s="96" t="s">
        <v>91</v>
      </c>
      <c r="Y6" s="530" t="s">
        <v>588</v>
      </c>
      <c r="Z6" s="530" t="s">
        <v>1</v>
      </c>
      <c r="AA6" s="585"/>
      <c r="AB6" s="515" t="s">
        <v>343</v>
      </c>
      <c r="AC6" s="97" t="s">
        <v>95</v>
      </c>
      <c r="AD6" s="476"/>
      <c r="AI6" s="473"/>
    </row>
    <row r="7" spans="1:43" s="4" customFormat="1" x14ac:dyDescent="0.25">
      <c r="A7" s="408">
        <f t="shared" si="0"/>
        <v>5</v>
      </c>
      <c r="B7" s="481">
        <v>45344</v>
      </c>
      <c r="C7" s="96" t="s">
        <v>96</v>
      </c>
      <c r="D7" s="97" t="s">
        <v>97</v>
      </c>
      <c r="E7" s="97"/>
      <c r="F7" s="102">
        <v>60</v>
      </c>
      <c r="G7" s="102"/>
      <c r="H7" s="116"/>
      <c r="I7" s="116"/>
      <c r="J7" s="97"/>
      <c r="Q7" s="214" t="s">
        <v>354</v>
      </c>
      <c r="R7" s="2"/>
      <c r="X7" s="96" t="s">
        <v>94</v>
      </c>
      <c r="Y7" s="530" t="s">
        <v>588</v>
      </c>
      <c r="Z7" s="530" t="s">
        <v>1</v>
      </c>
      <c r="AA7" s="585"/>
      <c r="AB7" s="515" t="s">
        <v>344</v>
      </c>
      <c r="AC7" s="97" t="s">
        <v>305</v>
      </c>
      <c r="AD7" s="476" t="s">
        <v>399</v>
      </c>
      <c r="AI7" s="473"/>
    </row>
    <row r="8" spans="1:43" s="4" customFormat="1" x14ac:dyDescent="0.25">
      <c r="A8" s="408">
        <f t="shared" si="0"/>
        <v>6</v>
      </c>
      <c r="B8" s="481">
        <v>45344</v>
      </c>
      <c r="C8" s="524" t="s">
        <v>425</v>
      </c>
      <c r="D8" s="97" t="s">
        <v>99</v>
      </c>
      <c r="E8" s="97" t="s">
        <v>498</v>
      </c>
      <c r="F8" s="102">
        <v>269</v>
      </c>
      <c r="G8" s="102"/>
      <c r="H8" s="116"/>
      <c r="I8" s="116"/>
      <c r="J8" s="97"/>
      <c r="R8" s="2"/>
      <c r="X8" s="96" t="s">
        <v>116</v>
      </c>
      <c r="Y8" s="530" t="s">
        <v>588</v>
      </c>
      <c r="Z8" s="530" t="s">
        <v>1</v>
      </c>
      <c r="AA8" s="585"/>
      <c r="AB8" s="515" t="s">
        <v>345</v>
      </c>
      <c r="AC8" s="97" t="s">
        <v>306</v>
      </c>
      <c r="AD8" s="476"/>
      <c r="AI8" s="473"/>
    </row>
    <row r="9" spans="1:43" s="4" customFormat="1" x14ac:dyDescent="0.25">
      <c r="A9" s="408">
        <f t="shared" si="0"/>
        <v>7</v>
      </c>
      <c r="B9" s="481">
        <v>45344</v>
      </c>
      <c r="C9" s="524" t="s">
        <v>145</v>
      </c>
      <c r="D9" s="97" t="s">
        <v>99</v>
      </c>
      <c r="E9" s="97" t="s">
        <v>146</v>
      </c>
      <c r="F9" s="102">
        <v>138</v>
      </c>
      <c r="G9" s="102"/>
      <c r="H9" s="116"/>
      <c r="I9" s="116"/>
      <c r="J9" s="97"/>
      <c r="R9" s="2"/>
      <c r="X9" s="96" t="s">
        <v>128</v>
      </c>
      <c r="Y9" s="530" t="s">
        <v>97</v>
      </c>
      <c r="Z9" s="530" t="s">
        <v>1</v>
      </c>
      <c r="AA9" s="585"/>
      <c r="AB9" s="515" t="s">
        <v>346</v>
      </c>
      <c r="AC9" s="97" t="s">
        <v>307</v>
      </c>
      <c r="AD9" s="476" t="s">
        <v>400</v>
      </c>
      <c r="AI9" s="473"/>
    </row>
    <row r="10" spans="1:43" s="4" customFormat="1" x14ac:dyDescent="0.25">
      <c r="A10" s="408">
        <f t="shared" si="0"/>
        <v>8</v>
      </c>
      <c r="B10" s="481">
        <v>45344</v>
      </c>
      <c r="C10" s="96" t="s">
        <v>102</v>
      </c>
      <c r="D10" s="97" t="s">
        <v>103</v>
      </c>
      <c r="E10" s="97" t="s">
        <v>104</v>
      </c>
      <c r="F10" s="102">
        <v>112</v>
      </c>
      <c r="G10" s="102"/>
      <c r="H10" s="116"/>
      <c r="I10" s="116"/>
      <c r="J10" s="97"/>
      <c r="R10" s="2"/>
      <c r="X10" s="96" t="s">
        <v>96</v>
      </c>
      <c r="Y10" s="530" t="s">
        <v>97</v>
      </c>
      <c r="Z10" s="530" t="s">
        <v>1</v>
      </c>
      <c r="AA10" s="585"/>
      <c r="AB10" s="515" t="s">
        <v>347</v>
      </c>
      <c r="AC10" s="97" t="s">
        <v>308</v>
      </c>
      <c r="AD10" s="476" t="s">
        <v>401</v>
      </c>
      <c r="AI10" s="473"/>
    </row>
    <row r="11" spans="1:43" s="4" customFormat="1" x14ac:dyDescent="0.25">
      <c r="A11" s="408">
        <f t="shared" si="0"/>
        <v>9</v>
      </c>
      <c r="B11" s="481">
        <v>45347</v>
      </c>
      <c r="C11" s="96" t="s">
        <v>88</v>
      </c>
      <c r="D11" s="97" t="s">
        <v>89</v>
      </c>
      <c r="E11" s="97" t="s">
        <v>105</v>
      </c>
      <c r="F11" s="102">
        <v>150</v>
      </c>
      <c r="G11" s="102"/>
      <c r="H11" s="116"/>
      <c r="I11" s="116"/>
      <c r="J11" s="97"/>
      <c r="X11" s="96" t="s">
        <v>113</v>
      </c>
      <c r="Y11" s="530" t="s">
        <v>114</v>
      </c>
      <c r="Z11" s="530" t="s">
        <v>1</v>
      </c>
      <c r="AA11" s="585"/>
      <c r="AB11" s="515" t="s">
        <v>348</v>
      </c>
      <c r="AC11" s="97" t="s">
        <v>309</v>
      </c>
      <c r="AD11" s="476" t="s">
        <v>402</v>
      </c>
      <c r="AI11" s="473"/>
    </row>
    <row r="12" spans="1:43" s="4" customFormat="1" x14ac:dyDescent="0.25">
      <c r="A12" s="408">
        <f t="shared" si="0"/>
        <v>10</v>
      </c>
      <c r="B12" s="481">
        <v>45347</v>
      </c>
      <c r="C12" s="96" t="s">
        <v>106</v>
      </c>
      <c r="D12" s="97" t="s">
        <v>107</v>
      </c>
      <c r="E12" s="97" t="s">
        <v>108</v>
      </c>
      <c r="F12" s="102">
        <v>61</v>
      </c>
      <c r="G12" s="102"/>
      <c r="H12" s="116"/>
      <c r="I12" s="116"/>
      <c r="J12" s="97"/>
      <c r="X12" s="96" t="s">
        <v>118</v>
      </c>
      <c r="Y12" s="530" t="s">
        <v>107</v>
      </c>
      <c r="Z12" s="530" t="s">
        <v>1</v>
      </c>
      <c r="AA12" s="585"/>
      <c r="AB12" s="515" t="s">
        <v>340</v>
      </c>
      <c r="AC12" s="97" t="s">
        <v>310</v>
      </c>
      <c r="AD12" s="476"/>
      <c r="AI12" s="473"/>
    </row>
    <row r="13" spans="1:43" s="4" customFormat="1" x14ac:dyDescent="0.25">
      <c r="A13" s="408">
        <f t="shared" si="0"/>
        <v>11</v>
      </c>
      <c r="B13" s="481">
        <v>45347</v>
      </c>
      <c r="C13" s="96" t="s">
        <v>109</v>
      </c>
      <c r="D13" s="97" t="s">
        <v>107</v>
      </c>
      <c r="E13" s="97" t="s">
        <v>110</v>
      </c>
      <c r="F13" s="102">
        <v>62</v>
      </c>
      <c r="G13" s="102"/>
      <c r="H13" s="116"/>
      <c r="I13" s="116"/>
      <c r="J13" s="97"/>
      <c r="X13" s="96" t="s">
        <v>106</v>
      </c>
      <c r="Y13" s="530" t="s">
        <v>107</v>
      </c>
      <c r="Z13" s="530" t="s">
        <v>1</v>
      </c>
      <c r="AA13" s="585"/>
      <c r="AB13" s="515" t="s">
        <v>342</v>
      </c>
      <c r="AC13" s="97" t="s">
        <v>108</v>
      </c>
      <c r="AD13" s="476"/>
      <c r="AI13" s="473"/>
    </row>
    <row r="14" spans="1:43" s="4" customFormat="1" x14ac:dyDescent="0.25">
      <c r="A14" s="408">
        <f t="shared" si="0"/>
        <v>12</v>
      </c>
      <c r="B14" s="481">
        <v>45347</v>
      </c>
      <c r="C14" s="96" t="s">
        <v>91</v>
      </c>
      <c r="D14" s="97" t="s">
        <v>92</v>
      </c>
      <c r="E14" s="97" t="s">
        <v>93</v>
      </c>
      <c r="F14" s="102">
        <v>150</v>
      </c>
      <c r="G14" s="102"/>
      <c r="H14" s="116"/>
      <c r="I14" s="116"/>
      <c r="J14" s="97"/>
      <c r="X14" s="96" t="s">
        <v>109</v>
      </c>
      <c r="Y14" s="530" t="s">
        <v>107</v>
      </c>
      <c r="Z14" s="530" t="s">
        <v>1</v>
      </c>
      <c r="AA14" s="585"/>
      <c r="AB14" s="515" t="s">
        <v>341</v>
      </c>
      <c r="AC14" s="97" t="s">
        <v>110</v>
      </c>
      <c r="AD14" s="476"/>
      <c r="AI14" s="473"/>
    </row>
    <row r="15" spans="1:43" s="4" customFormat="1" x14ac:dyDescent="0.25">
      <c r="A15" s="408">
        <f t="shared" si="0"/>
        <v>13</v>
      </c>
      <c r="B15" s="481">
        <v>45347</v>
      </c>
      <c r="C15" s="96" t="s">
        <v>94</v>
      </c>
      <c r="D15" s="97" t="s">
        <v>92</v>
      </c>
      <c r="E15" s="97" t="s">
        <v>95</v>
      </c>
      <c r="F15" s="102">
        <v>100</v>
      </c>
      <c r="G15" s="102"/>
      <c r="H15" s="116"/>
      <c r="I15" s="116"/>
      <c r="J15" s="97"/>
      <c r="X15" s="96" t="s">
        <v>119</v>
      </c>
      <c r="Y15" s="530" t="s">
        <v>131</v>
      </c>
      <c r="Z15" s="530" t="s">
        <v>1</v>
      </c>
      <c r="AA15" s="585"/>
      <c r="AB15" s="515" t="s">
        <v>338</v>
      </c>
      <c r="AC15" s="97" t="s">
        <v>311</v>
      </c>
      <c r="AD15" s="476" t="s">
        <v>403</v>
      </c>
      <c r="AI15" s="473"/>
    </row>
    <row r="16" spans="1:43" s="4" customFormat="1" x14ac:dyDescent="0.25">
      <c r="A16" s="408">
        <f t="shared" si="0"/>
        <v>14</v>
      </c>
      <c r="B16" s="481">
        <v>45347</v>
      </c>
      <c r="C16" s="524" t="s">
        <v>425</v>
      </c>
      <c r="D16" s="97" t="s">
        <v>99</v>
      </c>
      <c r="E16" s="523" t="s">
        <v>498</v>
      </c>
      <c r="F16" s="102">
        <v>260</v>
      </c>
      <c r="G16" s="102"/>
      <c r="H16" s="116"/>
      <c r="I16" s="116"/>
      <c r="J16" s="97"/>
      <c r="X16" s="96" t="s">
        <v>121</v>
      </c>
      <c r="Y16" s="530" t="s">
        <v>122</v>
      </c>
      <c r="Z16" s="530" t="s">
        <v>1</v>
      </c>
      <c r="AA16" s="585"/>
      <c r="AB16" s="515" t="s">
        <v>339</v>
      </c>
      <c r="AC16" s="97" t="s">
        <v>312</v>
      </c>
      <c r="AD16" s="476"/>
      <c r="AI16" s="473"/>
    </row>
    <row r="17" spans="1:35" s="4" customFormat="1" x14ac:dyDescent="0.25">
      <c r="A17" s="408">
        <f t="shared" si="0"/>
        <v>15</v>
      </c>
      <c r="B17" s="481">
        <v>45347</v>
      </c>
      <c r="C17" s="96" t="s">
        <v>102</v>
      </c>
      <c r="D17" s="97" t="s">
        <v>103</v>
      </c>
      <c r="E17" s="97" t="s">
        <v>104</v>
      </c>
      <c r="F17" s="102">
        <v>100</v>
      </c>
      <c r="G17" s="102"/>
      <c r="H17" s="116"/>
      <c r="I17" s="116"/>
      <c r="J17" s="97"/>
      <c r="X17" s="96" t="s">
        <v>125</v>
      </c>
      <c r="Y17" s="530" t="s">
        <v>494</v>
      </c>
      <c r="Z17" s="530" t="s">
        <v>1</v>
      </c>
      <c r="AA17" s="585"/>
      <c r="AB17" s="515" t="s">
        <v>334</v>
      </c>
      <c r="AC17" s="97" t="s">
        <v>132</v>
      </c>
      <c r="AD17" s="476"/>
      <c r="AI17" s="473"/>
    </row>
    <row r="18" spans="1:35" s="4" customFormat="1" x14ac:dyDescent="0.25">
      <c r="A18" s="408">
        <f t="shared" si="0"/>
        <v>16</v>
      </c>
      <c r="B18" s="481">
        <v>45347</v>
      </c>
      <c r="C18" s="96" t="s">
        <v>96</v>
      </c>
      <c r="D18" s="97" t="s">
        <v>97</v>
      </c>
      <c r="E18" s="97"/>
      <c r="F18" s="102">
        <v>67</v>
      </c>
      <c r="G18" s="102"/>
      <c r="H18" s="116"/>
      <c r="I18" s="116"/>
      <c r="J18" s="97"/>
      <c r="X18" s="212" t="s">
        <v>278</v>
      </c>
      <c r="Y18" s="530" t="s">
        <v>107</v>
      </c>
      <c r="Z18" s="530" t="s">
        <v>1</v>
      </c>
      <c r="AA18" s="585"/>
      <c r="AB18" s="515" t="s">
        <v>341</v>
      </c>
      <c r="AC18" s="97" t="s">
        <v>110</v>
      </c>
      <c r="AD18" s="476"/>
      <c r="AI18" s="473"/>
    </row>
    <row r="19" spans="1:35" s="4" customFormat="1" x14ac:dyDescent="0.25">
      <c r="A19" s="408">
        <f t="shared" si="0"/>
        <v>17</v>
      </c>
      <c r="B19" s="482">
        <v>45347</v>
      </c>
      <c r="C19" s="504" t="s">
        <v>111</v>
      </c>
      <c r="D19" s="100" t="s">
        <v>112</v>
      </c>
      <c r="E19" s="100"/>
      <c r="F19" s="492">
        <v>54</v>
      </c>
      <c r="G19" s="492"/>
      <c r="H19" s="493"/>
      <c r="I19" s="493"/>
      <c r="J19" s="492"/>
      <c r="X19" s="96" t="s">
        <v>290</v>
      </c>
      <c r="Y19" s="530" t="s">
        <v>494</v>
      </c>
      <c r="Z19" s="530" t="s">
        <v>1</v>
      </c>
      <c r="AA19" s="585"/>
      <c r="AB19" s="515" t="s">
        <v>335</v>
      </c>
      <c r="AC19" s="97" t="s">
        <v>313</v>
      </c>
      <c r="AD19" s="476"/>
      <c r="AI19" s="473"/>
    </row>
    <row r="20" spans="1:35" s="4" customFormat="1" x14ac:dyDescent="0.25">
      <c r="A20" s="408">
        <f t="shared" si="0"/>
        <v>18</v>
      </c>
      <c r="B20" s="480">
        <v>45348</v>
      </c>
      <c r="C20" s="503" t="s">
        <v>84</v>
      </c>
      <c r="D20" s="101" t="s">
        <v>85</v>
      </c>
      <c r="E20" s="101" t="s">
        <v>86</v>
      </c>
      <c r="F20" s="490"/>
      <c r="G20" s="490">
        <v>5000</v>
      </c>
      <c r="H20" s="491"/>
      <c r="I20" s="491"/>
      <c r="J20" s="101"/>
      <c r="X20" s="96" t="s">
        <v>294</v>
      </c>
      <c r="Y20" s="530" t="s">
        <v>89</v>
      </c>
      <c r="Z20" s="530" t="s">
        <v>1</v>
      </c>
      <c r="AA20" s="585"/>
      <c r="AB20" s="515" t="s">
        <v>337</v>
      </c>
      <c r="AC20" s="96" t="s">
        <v>146</v>
      </c>
      <c r="AD20" s="476"/>
      <c r="AI20" s="473"/>
    </row>
    <row r="21" spans="1:35" s="4" customFormat="1" x14ac:dyDescent="0.25">
      <c r="A21" s="408">
        <f t="shared" si="0"/>
        <v>19</v>
      </c>
      <c r="B21" s="481">
        <v>45353</v>
      </c>
      <c r="C21" s="524" t="s">
        <v>425</v>
      </c>
      <c r="D21" s="97" t="s">
        <v>99</v>
      </c>
      <c r="E21" s="523" t="s">
        <v>498</v>
      </c>
      <c r="F21" s="102">
        <v>250</v>
      </c>
      <c r="G21" s="102"/>
      <c r="H21" s="116"/>
      <c r="I21" s="116"/>
      <c r="J21" s="97"/>
      <c r="X21" s="96" t="s">
        <v>129</v>
      </c>
      <c r="Y21" s="530" t="s">
        <v>107</v>
      </c>
      <c r="Z21" s="530" t="s">
        <v>1</v>
      </c>
      <c r="AA21" s="585"/>
      <c r="AD21" s="476"/>
      <c r="AI21" s="473"/>
    </row>
    <row r="22" spans="1:35" s="4" customFormat="1" x14ac:dyDescent="0.25">
      <c r="A22" s="408">
        <f t="shared" si="0"/>
        <v>20</v>
      </c>
      <c r="B22" s="481">
        <v>45355</v>
      </c>
      <c r="C22" s="96" t="s">
        <v>88</v>
      </c>
      <c r="D22" s="97" t="s">
        <v>89</v>
      </c>
      <c r="E22" s="97" t="s">
        <v>105</v>
      </c>
      <c r="F22" s="102">
        <v>222</v>
      </c>
      <c r="G22" s="102"/>
      <c r="H22" s="116"/>
      <c r="I22" s="116"/>
      <c r="J22" s="97"/>
      <c r="X22" s="373" t="s">
        <v>559</v>
      </c>
      <c r="Y22" s="530" t="s">
        <v>592</v>
      </c>
      <c r="Z22" s="530" t="s">
        <v>1</v>
      </c>
      <c r="AA22" s="585"/>
      <c r="AD22" s="476"/>
      <c r="AI22" s="473"/>
    </row>
    <row r="23" spans="1:35" s="4" customFormat="1" x14ac:dyDescent="0.25">
      <c r="A23" s="408">
        <f t="shared" si="0"/>
        <v>21</v>
      </c>
      <c r="B23" s="481">
        <v>45356</v>
      </c>
      <c r="C23" s="524" t="s">
        <v>425</v>
      </c>
      <c r="D23" s="97" t="s">
        <v>99</v>
      </c>
      <c r="E23" s="523" t="s">
        <v>498</v>
      </c>
      <c r="F23" s="102">
        <v>250</v>
      </c>
      <c r="G23" s="102"/>
      <c r="H23" s="116"/>
      <c r="I23" s="116"/>
      <c r="J23" s="97"/>
      <c r="X23" s="212" t="s">
        <v>349</v>
      </c>
      <c r="Y23" s="530" t="s">
        <v>360</v>
      </c>
      <c r="Z23" s="530" t="s">
        <v>1</v>
      </c>
      <c r="AA23" s="585"/>
      <c r="AD23" s="476" t="s">
        <v>404</v>
      </c>
      <c r="AI23" s="473"/>
    </row>
    <row r="24" spans="1:35" s="4" customFormat="1" x14ac:dyDescent="0.25">
      <c r="A24" s="408">
        <f t="shared" si="0"/>
        <v>22</v>
      </c>
      <c r="B24" s="481">
        <v>45358</v>
      </c>
      <c r="C24" s="524" t="s">
        <v>425</v>
      </c>
      <c r="D24" s="97" t="s">
        <v>99</v>
      </c>
      <c r="E24" s="523" t="s">
        <v>498</v>
      </c>
      <c r="F24" s="102">
        <v>262</v>
      </c>
      <c r="G24" s="102"/>
      <c r="H24" s="116"/>
      <c r="I24" s="116"/>
      <c r="J24" s="97"/>
      <c r="X24" s="212" t="s">
        <v>372</v>
      </c>
      <c r="Y24" s="530" t="s">
        <v>107</v>
      </c>
      <c r="Z24" s="530" t="s">
        <v>1</v>
      </c>
      <c r="AA24" s="585"/>
      <c r="AD24" s="476"/>
      <c r="AI24" s="473"/>
    </row>
    <row r="25" spans="1:35" s="4" customFormat="1" x14ac:dyDescent="0.25">
      <c r="A25" s="408">
        <f t="shared" si="0"/>
        <v>23</v>
      </c>
      <c r="B25" s="481">
        <v>45358</v>
      </c>
      <c r="C25" s="96" t="s">
        <v>113</v>
      </c>
      <c r="D25" s="97" t="s">
        <v>114</v>
      </c>
      <c r="E25" s="97" t="s">
        <v>115</v>
      </c>
      <c r="F25" s="102">
        <v>100</v>
      </c>
      <c r="G25" s="102"/>
      <c r="H25" s="116"/>
      <c r="I25" s="116"/>
      <c r="J25" s="97"/>
      <c r="X25" s="212" t="s">
        <v>373</v>
      </c>
      <c r="Y25" s="530" t="s">
        <v>107</v>
      </c>
      <c r="Z25" s="530" t="s">
        <v>1</v>
      </c>
      <c r="AA25" s="586" t="s">
        <v>2</v>
      </c>
      <c r="AB25" s="4" t="s">
        <v>18</v>
      </c>
      <c r="AD25" s="476"/>
      <c r="AI25" s="473"/>
    </row>
    <row r="26" spans="1:35" s="4" customFormat="1" x14ac:dyDescent="0.25">
      <c r="A26" s="408">
        <f t="shared" si="0"/>
        <v>24</v>
      </c>
      <c r="B26" s="481">
        <v>45360</v>
      </c>
      <c r="C26" s="524" t="s">
        <v>425</v>
      </c>
      <c r="D26" s="97" t="s">
        <v>99</v>
      </c>
      <c r="E26" s="523" t="s">
        <v>498</v>
      </c>
      <c r="F26" s="102">
        <v>250</v>
      </c>
      <c r="G26" s="102"/>
      <c r="H26" s="116"/>
      <c r="I26" s="116"/>
      <c r="J26" s="97"/>
      <c r="X26" s="4" t="s">
        <v>449</v>
      </c>
      <c r="Y26" s="530" t="s">
        <v>122</v>
      </c>
      <c r="Z26" s="530" t="s">
        <v>1</v>
      </c>
      <c r="AA26" s="586"/>
      <c r="AB26" s="4" t="s">
        <v>18</v>
      </c>
      <c r="AD26" s="476"/>
      <c r="AI26" s="473"/>
    </row>
    <row r="27" spans="1:35" s="4" customFormat="1" x14ac:dyDescent="0.25">
      <c r="A27" s="408">
        <f t="shared" si="0"/>
        <v>25</v>
      </c>
      <c r="B27" s="481">
        <v>45361</v>
      </c>
      <c r="C27" s="96" t="s">
        <v>116</v>
      </c>
      <c r="D27" s="97" t="s">
        <v>92</v>
      </c>
      <c r="E27" s="97" t="s">
        <v>117</v>
      </c>
      <c r="F27" s="102">
        <v>100</v>
      </c>
      <c r="G27" s="102"/>
      <c r="H27" s="116"/>
      <c r="I27" s="116"/>
      <c r="J27" s="97"/>
      <c r="X27" s="373" t="s">
        <v>540</v>
      </c>
      <c r="Y27" s="530" t="s">
        <v>107</v>
      </c>
      <c r="Z27" s="530" t="s">
        <v>1</v>
      </c>
      <c r="AA27" s="586"/>
      <c r="AB27" s="4" t="s">
        <v>18</v>
      </c>
      <c r="AD27" s="476"/>
      <c r="AI27" s="473"/>
    </row>
    <row r="28" spans="1:35" s="4" customFormat="1" x14ac:dyDescent="0.25">
      <c r="A28" s="408">
        <f t="shared" si="0"/>
        <v>26</v>
      </c>
      <c r="B28" s="481">
        <v>45362</v>
      </c>
      <c r="C28" s="524" t="s">
        <v>425</v>
      </c>
      <c r="D28" s="97" t="s">
        <v>99</v>
      </c>
      <c r="E28" s="523" t="s">
        <v>498</v>
      </c>
      <c r="F28" s="102">
        <v>150</v>
      </c>
      <c r="G28" s="102"/>
      <c r="H28" s="116"/>
      <c r="I28" s="116"/>
      <c r="J28" s="97"/>
      <c r="X28" s="373" t="s">
        <v>539</v>
      </c>
      <c r="Y28" s="530" t="s">
        <v>107</v>
      </c>
      <c r="Z28" s="530" t="s">
        <v>1</v>
      </c>
      <c r="AA28" s="586"/>
      <c r="AB28" s="4" t="s">
        <v>18</v>
      </c>
      <c r="AD28" s="476"/>
      <c r="AI28" s="473"/>
    </row>
    <row r="29" spans="1:35" s="4" customFormat="1" x14ac:dyDescent="0.25">
      <c r="A29" s="408">
        <f t="shared" si="0"/>
        <v>27</v>
      </c>
      <c r="B29" s="481">
        <v>45363</v>
      </c>
      <c r="C29" s="96" t="s">
        <v>88</v>
      </c>
      <c r="D29" s="97" t="s">
        <v>89</v>
      </c>
      <c r="E29" s="97" t="s">
        <v>105</v>
      </c>
      <c r="F29" s="102">
        <v>266</v>
      </c>
      <c r="G29" s="102"/>
      <c r="H29" s="116"/>
      <c r="I29" s="116"/>
      <c r="J29" s="97"/>
      <c r="X29" s="96" t="s">
        <v>562</v>
      </c>
      <c r="Y29" s="530" t="s">
        <v>107</v>
      </c>
      <c r="Z29" s="530" t="s">
        <v>1</v>
      </c>
      <c r="AA29" s="586"/>
      <c r="AB29" s="4" t="s">
        <v>18</v>
      </c>
      <c r="AD29" s="476"/>
      <c r="AI29" s="473"/>
    </row>
    <row r="30" spans="1:35" s="4" customFormat="1" x14ac:dyDescent="0.25">
      <c r="A30" s="408">
        <f t="shared" si="0"/>
        <v>28</v>
      </c>
      <c r="B30" s="481">
        <v>45363</v>
      </c>
      <c r="C30" s="96" t="s">
        <v>106</v>
      </c>
      <c r="D30" s="97" t="s">
        <v>107</v>
      </c>
      <c r="E30" s="97" t="s">
        <v>108</v>
      </c>
      <c r="F30" s="102">
        <v>70</v>
      </c>
      <c r="G30" s="102"/>
      <c r="H30" s="116"/>
      <c r="I30" s="116"/>
      <c r="J30" s="97"/>
      <c r="X30" s="209"/>
      <c r="Y30" s="530"/>
      <c r="Z30" s="530"/>
      <c r="AA30" s="586"/>
      <c r="AB30" s="4" t="s">
        <v>18</v>
      </c>
      <c r="AD30" s="476"/>
      <c r="AI30" s="473"/>
    </row>
    <row r="31" spans="1:35" s="4" customFormat="1" x14ac:dyDescent="0.25">
      <c r="A31" s="408">
        <f t="shared" si="0"/>
        <v>29</v>
      </c>
      <c r="B31" s="481">
        <v>45363</v>
      </c>
      <c r="C31" s="96" t="s">
        <v>109</v>
      </c>
      <c r="D31" s="97" t="s">
        <v>107</v>
      </c>
      <c r="E31" s="97" t="s">
        <v>110</v>
      </c>
      <c r="F31" s="102">
        <v>102</v>
      </c>
      <c r="G31" s="102"/>
      <c r="H31" s="116"/>
      <c r="I31" s="116"/>
      <c r="J31" s="97"/>
      <c r="Y31" s="530"/>
      <c r="Z31" s="530"/>
      <c r="AA31" s="586"/>
      <c r="AB31" s="4" t="s">
        <v>18</v>
      </c>
      <c r="AD31" s="476"/>
      <c r="AI31" s="473"/>
    </row>
    <row r="32" spans="1:35" s="4" customFormat="1" x14ac:dyDescent="0.25">
      <c r="A32" s="408">
        <f t="shared" si="0"/>
        <v>30</v>
      </c>
      <c r="B32" s="481">
        <v>45363</v>
      </c>
      <c r="C32" s="96" t="s">
        <v>91</v>
      </c>
      <c r="D32" s="97" t="s">
        <v>92</v>
      </c>
      <c r="E32" s="97" t="s">
        <v>93</v>
      </c>
      <c r="F32" s="102">
        <v>96</v>
      </c>
      <c r="G32" s="102"/>
      <c r="H32" s="116"/>
      <c r="I32" s="116"/>
      <c r="J32" s="97"/>
      <c r="Y32" s="530"/>
      <c r="Z32" s="530"/>
      <c r="AA32" s="586"/>
      <c r="AB32" s="4" t="s">
        <v>18</v>
      </c>
      <c r="AD32" s="476"/>
      <c r="AI32" s="473"/>
    </row>
    <row r="33" spans="1:35" s="4" customFormat="1" x14ac:dyDescent="0.25">
      <c r="A33" s="408">
        <f t="shared" si="0"/>
        <v>31</v>
      </c>
      <c r="B33" s="481">
        <v>45363</v>
      </c>
      <c r="C33" s="96" t="s">
        <v>94</v>
      </c>
      <c r="D33" s="97" t="s">
        <v>92</v>
      </c>
      <c r="E33" s="97" t="s">
        <v>95</v>
      </c>
      <c r="F33" s="102">
        <v>120</v>
      </c>
      <c r="G33" s="102"/>
      <c r="H33" s="116"/>
      <c r="I33" s="116"/>
      <c r="J33" s="97"/>
      <c r="Y33" s="530"/>
      <c r="Z33" s="530"/>
      <c r="AA33" s="586"/>
      <c r="AB33" s="4" t="s">
        <v>18</v>
      </c>
      <c r="AD33" s="476"/>
      <c r="AI33" s="473"/>
    </row>
    <row r="34" spans="1:35" s="4" customFormat="1" x14ac:dyDescent="0.25">
      <c r="A34" s="408">
        <f t="shared" si="0"/>
        <v>32</v>
      </c>
      <c r="B34" s="481">
        <v>45363</v>
      </c>
      <c r="C34" s="96" t="s">
        <v>116</v>
      </c>
      <c r="D34" s="97" t="s">
        <v>92</v>
      </c>
      <c r="E34" s="97" t="s">
        <v>117</v>
      </c>
      <c r="F34" s="102">
        <v>172</v>
      </c>
      <c r="G34" s="102"/>
      <c r="H34" s="116"/>
      <c r="I34" s="116"/>
      <c r="J34" s="97"/>
      <c r="Y34" s="530"/>
      <c r="Z34" s="530"/>
      <c r="AA34" s="586"/>
      <c r="AB34" s="4" t="s">
        <v>18</v>
      </c>
      <c r="AD34" s="476"/>
      <c r="AI34" s="473"/>
    </row>
    <row r="35" spans="1:35" s="4" customFormat="1" x14ac:dyDescent="0.25">
      <c r="A35" s="408">
        <f t="shared" si="0"/>
        <v>33</v>
      </c>
      <c r="B35" s="481">
        <v>45363</v>
      </c>
      <c r="C35" s="96" t="s">
        <v>113</v>
      </c>
      <c r="D35" s="97" t="s">
        <v>114</v>
      </c>
      <c r="E35" s="97" t="s">
        <v>115</v>
      </c>
      <c r="F35" s="102">
        <v>75</v>
      </c>
      <c r="G35" s="102"/>
      <c r="H35" s="116"/>
      <c r="I35" s="116"/>
      <c r="J35" s="97"/>
      <c r="X35" s="96" t="s">
        <v>134</v>
      </c>
      <c r="Y35" s="530" t="s">
        <v>494</v>
      </c>
      <c r="Z35" s="530" t="s">
        <v>2</v>
      </c>
      <c r="AA35" s="586"/>
      <c r="AB35" s="4" t="s">
        <v>18</v>
      </c>
      <c r="AD35" s="476"/>
      <c r="AI35" s="473"/>
    </row>
    <row r="36" spans="1:35" s="4" customFormat="1" x14ac:dyDescent="0.25">
      <c r="A36" s="408">
        <f t="shared" si="0"/>
        <v>34</v>
      </c>
      <c r="B36" s="481">
        <v>45363</v>
      </c>
      <c r="C36" s="524" t="s">
        <v>425</v>
      </c>
      <c r="D36" s="97" t="s">
        <v>99</v>
      </c>
      <c r="E36" s="523" t="s">
        <v>498</v>
      </c>
      <c r="F36" s="102">
        <v>325</v>
      </c>
      <c r="G36" s="102"/>
      <c r="H36" s="116"/>
      <c r="I36" s="116"/>
      <c r="J36" s="97"/>
      <c r="X36" s="105" t="s">
        <v>135</v>
      </c>
      <c r="Y36" s="530" t="s">
        <v>593</v>
      </c>
      <c r="Z36" s="530" t="s">
        <v>2</v>
      </c>
      <c r="AA36" s="586"/>
      <c r="AB36" s="4" t="s">
        <v>18</v>
      </c>
      <c r="AD36" s="476"/>
      <c r="AI36" s="473"/>
    </row>
    <row r="37" spans="1:35" s="4" customFormat="1" x14ac:dyDescent="0.25">
      <c r="A37" s="408">
        <f t="shared" si="0"/>
        <v>35</v>
      </c>
      <c r="B37" s="481">
        <v>45363</v>
      </c>
      <c r="C37" s="96" t="s">
        <v>102</v>
      </c>
      <c r="D37" s="97" t="s">
        <v>103</v>
      </c>
      <c r="E37" s="97" t="s">
        <v>104</v>
      </c>
      <c r="F37" s="102">
        <v>216</v>
      </c>
      <c r="G37" s="102"/>
      <c r="H37" s="116"/>
      <c r="I37" s="116"/>
      <c r="J37" s="97"/>
      <c r="X37" s="105" t="s">
        <v>137</v>
      </c>
      <c r="Y37" s="530" t="s">
        <v>594</v>
      </c>
      <c r="Z37" s="530" t="s">
        <v>2</v>
      </c>
      <c r="AA37" s="586"/>
      <c r="AB37" s="4" t="s">
        <v>18</v>
      </c>
      <c r="AD37" s="476"/>
      <c r="AI37" s="473"/>
    </row>
    <row r="38" spans="1:35" s="4" customFormat="1" x14ac:dyDescent="0.25">
      <c r="A38" s="408">
        <f t="shared" si="0"/>
        <v>36</v>
      </c>
      <c r="B38" s="480">
        <v>45364</v>
      </c>
      <c r="C38" s="503" t="s">
        <v>84</v>
      </c>
      <c r="D38" s="101" t="s">
        <v>85</v>
      </c>
      <c r="E38" s="101" t="s">
        <v>86</v>
      </c>
      <c r="F38" s="490"/>
      <c r="G38" s="490">
        <v>13500</v>
      </c>
      <c r="H38" s="491"/>
      <c r="I38" s="491"/>
      <c r="J38" s="101"/>
      <c r="X38" s="105" t="s">
        <v>139</v>
      </c>
      <c r="Y38" s="530" t="s">
        <v>588</v>
      </c>
      <c r="Z38" s="530" t="s">
        <v>2</v>
      </c>
      <c r="AA38" s="586"/>
      <c r="AB38" s="4" t="s">
        <v>18</v>
      </c>
      <c r="AD38" s="476" t="s">
        <v>405</v>
      </c>
      <c r="AI38" s="473"/>
    </row>
    <row r="39" spans="1:35" s="4" customFormat="1" x14ac:dyDescent="0.25">
      <c r="A39" s="408">
        <f t="shared" si="0"/>
        <v>37</v>
      </c>
      <c r="B39" s="481">
        <v>45365</v>
      </c>
      <c r="C39" s="96" t="s">
        <v>88</v>
      </c>
      <c r="D39" s="97" t="s">
        <v>89</v>
      </c>
      <c r="E39" s="515" t="s">
        <v>105</v>
      </c>
      <c r="F39" s="102">
        <v>197</v>
      </c>
      <c r="G39" s="102"/>
      <c r="H39" s="116"/>
      <c r="I39" s="116"/>
      <c r="J39" s="97"/>
      <c r="X39" s="105" t="s">
        <v>140</v>
      </c>
      <c r="Y39" s="530" t="s">
        <v>588</v>
      </c>
      <c r="Z39" s="530" t="s">
        <v>2</v>
      </c>
      <c r="AA39" s="586"/>
      <c r="AB39" s="4" t="s">
        <v>18</v>
      </c>
      <c r="AD39" s="476" t="s">
        <v>406</v>
      </c>
      <c r="AI39" s="473"/>
    </row>
    <row r="40" spans="1:35" s="4" customFormat="1" x14ac:dyDescent="0.25">
      <c r="A40" s="408">
        <f t="shared" si="0"/>
        <v>38</v>
      </c>
      <c r="B40" s="481">
        <v>45365</v>
      </c>
      <c r="C40" s="96" t="s">
        <v>118</v>
      </c>
      <c r="D40" s="97" t="s">
        <v>107</v>
      </c>
      <c r="E40" s="515"/>
      <c r="F40" s="102">
        <v>113</v>
      </c>
      <c r="G40" s="102"/>
      <c r="H40" s="116"/>
      <c r="I40" s="116"/>
      <c r="J40" s="97"/>
      <c r="X40" s="105" t="s">
        <v>141</v>
      </c>
      <c r="Y40" s="530" t="s">
        <v>588</v>
      </c>
      <c r="Z40" s="530" t="s">
        <v>2</v>
      </c>
      <c r="AA40" s="586"/>
      <c r="AB40" s="4" t="s">
        <v>18</v>
      </c>
      <c r="AD40" s="476" t="s">
        <v>407</v>
      </c>
      <c r="AI40" s="473"/>
    </row>
    <row r="41" spans="1:35" s="4" customFormat="1" x14ac:dyDescent="0.25">
      <c r="A41" s="408">
        <f t="shared" si="0"/>
        <v>39</v>
      </c>
      <c r="B41" s="481">
        <v>45365</v>
      </c>
      <c r="C41" s="96" t="s">
        <v>91</v>
      </c>
      <c r="D41" s="97" t="s">
        <v>92</v>
      </c>
      <c r="E41" s="515" t="s">
        <v>93</v>
      </c>
      <c r="F41" s="102">
        <v>161</v>
      </c>
      <c r="G41" s="102"/>
      <c r="H41" s="116"/>
      <c r="I41" s="116"/>
      <c r="J41" s="97"/>
      <c r="X41" s="105" t="s">
        <v>252</v>
      </c>
      <c r="Y41" s="530" t="s">
        <v>588</v>
      </c>
      <c r="Z41" s="530" t="s">
        <v>2</v>
      </c>
      <c r="AA41" s="586"/>
      <c r="AB41" s="4" t="s">
        <v>18</v>
      </c>
      <c r="AD41" s="476" t="s">
        <v>408</v>
      </c>
      <c r="AI41" s="473"/>
    </row>
    <row r="42" spans="1:35" s="4" customFormat="1" x14ac:dyDescent="0.25">
      <c r="A42" s="408">
        <f t="shared" si="0"/>
        <v>40</v>
      </c>
      <c r="B42" s="481">
        <v>45365</v>
      </c>
      <c r="C42" s="96" t="s">
        <v>94</v>
      </c>
      <c r="D42" s="97" t="s">
        <v>92</v>
      </c>
      <c r="E42" s="515" t="s">
        <v>95</v>
      </c>
      <c r="F42" s="102">
        <v>45</v>
      </c>
      <c r="G42" s="102"/>
      <c r="H42" s="116"/>
      <c r="I42" s="116"/>
      <c r="J42" s="97"/>
      <c r="X42" s="105" t="s">
        <v>259</v>
      </c>
      <c r="Y42" s="530" t="s">
        <v>588</v>
      </c>
      <c r="Z42" s="530" t="s">
        <v>2</v>
      </c>
      <c r="AA42" s="586"/>
      <c r="AB42" s="4" t="s">
        <v>18</v>
      </c>
      <c r="AD42" s="476" t="s">
        <v>409</v>
      </c>
      <c r="AI42" s="473"/>
    </row>
    <row r="43" spans="1:35" s="4" customFormat="1" x14ac:dyDescent="0.25">
      <c r="A43" s="408">
        <f t="shared" si="0"/>
        <v>41</v>
      </c>
      <c r="B43" s="481">
        <v>45365</v>
      </c>
      <c r="C43" s="96" t="s">
        <v>116</v>
      </c>
      <c r="D43" s="97" t="s">
        <v>92</v>
      </c>
      <c r="E43" s="515" t="s">
        <v>117</v>
      </c>
      <c r="F43" s="102">
        <v>18</v>
      </c>
      <c r="G43" s="102"/>
      <c r="H43" s="116"/>
      <c r="I43" s="116"/>
      <c r="J43" s="97"/>
      <c r="X43" s="105" t="s">
        <v>260</v>
      </c>
      <c r="Y43" s="530" t="s">
        <v>588</v>
      </c>
      <c r="Z43" s="530" t="s">
        <v>2</v>
      </c>
      <c r="AA43" s="586"/>
      <c r="AB43" s="4" t="s">
        <v>18</v>
      </c>
      <c r="AD43" s="476" t="s">
        <v>410</v>
      </c>
      <c r="AI43" s="473"/>
    </row>
    <row r="44" spans="1:35" s="4" customFormat="1" x14ac:dyDescent="0.25">
      <c r="A44" s="408">
        <f t="shared" si="0"/>
        <v>42</v>
      </c>
      <c r="B44" s="481">
        <v>45365</v>
      </c>
      <c r="C44" s="96" t="s">
        <v>113</v>
      </c>
      <c r="D44" s="97" t="s">
        <v>114</v>
      </c>
      <c r="E44" s="515" t="s">
        <v>115</v>
      </c>
      <c r="F44" s="102">
        <v>60</v>
      </c>
      <c r="G44" s="102"/>
      <c r="H44" s="116"/>
      <c r="I44" s="116"/>
      <c r="J44" s="97"/>
      <c r="X44" s="213" t="s">
        <v>279</v>
      </c>
      <c r="Y44" s="530" t="s">
        <v>494</v>
      </c>
      <c r="Z44" s="530" t="s">
        <v>2</v>
      </c>
      <c r="AD44" s="476"/>
      <c r="AI44" s="473"/>
    </row>
    <row r="45" spans="1:35" s="4" customFormat="1" x14ac:dyDescent="0.25">
      <c r="A45" s="408">
        <f t="shared" si="0"/>
        <v>43</v>
      </c>
      <c r="B45" s="481">
        <v>45365</v>
      </c>
      <c r="C45" s="96" t="s">
        <v>96</v>
      </c>
      <c r="D45" s="97" t="s">
        <v>97</v>
      </c>
      <c r="E45" s="515"/>
      <c r="F45" s="102">
        <v>52</v>
      </c>
      <c r="G45" s="102"/>
      <c r="H45" s="116"/>
      <c r="I45" s="116"/>
      <c r="J45" s="97"/>
      <c r="Y45" s="530"/>
      <c r="Z45" s="530"/>
      <c r="AD45" s="476"/>
      <c r="AI45" s="473"/>
    </row>
    <row r="46" spans="1:35" s="4" customFormat="1" x14ac:dyDescent="0.25">
      <c r="A46" s="408">
        <f t="shared" si="0"/>
        <v>44</v>
      </c>
      <c r="B46" s="481">
        <v>45365</v>
      </c>
      <c r="C46" s="524" t="s">
        <v>425</v>
      </c>
      <c r="D46" s="97" t="s">
        <v>99</v>
      </c>
      <c r="E46" s="523" t="s">
        <v>498</v>
      </c>
      <c r="F46" s="102">
        <v>228</v>
      </c>
      <c r="G46" s="102"/>
      <c r="H46" s="116"/>
      <c r="I46" s="116"/>
      <c r="J46" s="97"/>
      <c r="Y46" s="530"/>
      <c r="Z46" s="530"/>
      <c r="AD46" s="476"/>
      <c r="AI46" s="473"/>
    </row>
    <row r="47" spans="1:35" s="4" customFormat="1" x14ac:dyDescent="0.25">
      <c r="A47" s="408">
        <f t="shared" si="0"/>
        <v>45</v>
      </c>
      <c r="B47" s="481">
        <v>45365</v>
      </c>
      <c r="C47" s="96" t="s">
        <v>102</v>
      </c>
      <c r="D47" s="97" t="s">
        <v>103</v>
      </c>
      <c r="E47" s="515" t="s">
        <v>104</v>
      </c>
      <c r="F47" s="102">
        <v>103</v>
      </c>
      <c r="G47" s="102"/>
      <c r="H47" s="116"/>
      <c r="I47" s="116"/>
      <c r="J47" s="97"/>
      <c r="X47" s="105" t="s">
        <v>142</v>
      </c>
      <c r="Y47" s="530" t="s">
        <v>264</v>
      </c>
      <c r="Z47" s="530" t="s">
        <v>143</v>
      </c>
      <c r="AA47" s="587" t="s">
        <v>143</v>
      </c>
      <c r="AB47" s="4" t="s">
        <v>324</v>
      </c>
      <c r="AD47" s="476"/>
      <c r="AI47" s="473"/>
    </row>
    <row r="48" spans="1:35" s="4" customFormat="1" x14ac:dyDescent="0.25">
      <c r="A48" s="408">
        <f t="shared" si="0"/>
        <v>46</v>
      </c>
      <c r="B48" s="481">
        <v>45365</v>
      </c>
      <c r="C48" s="96" t="s">
        <v>119</v>
      </c>
      <c r="D48" s="97" t="s">
        <v>120</v>
      </c>
      <c r="E48" s="515" t="s">
        <v>115</v>
      </c>
      <c r="F48" s="102">
        <v>186</v>
      </c>
      <c r="G48" s="102"/>
      <c r="H48" s="116"/>
      <c r="I48" s="116"/>
      <c r="J48" s="97"/>
      <c r="X48" s="105" t="s">
        <v>144</v>
      </c>
      <c r="Y48" s="530" t="s">
        <v>264</v>
      </c>
      <c r="Z48" s="530" t="s">
        <v>143</v>
      </c>
      <c r="AA48" s="587"/>
      <c r="AB48" s="4" t="s">
        <v>324</v>
      </c>
      <c r="AD48" s="476"/>
      <c r="AI48" s="473"/>
    </row>
    <row r="49" spans="1:35" s="4" customFormat="1" x14ac:dyDescent="0.25">
      <c r="A49" s="408">
        <f t="shared" si="0"/>
        <v>47</v>
      </c>
      <c r="B49" s="481">
        <v>45365</v>
      </c>
      <c r="C49" s="96" t="s">
        <v>121</v>
      </c>
      <c r="D49" s="97" t="s">
        <v>122</v>
      </c>
      <c r="E49" s="515" t="s">
        <v>115</v>
      </c>
      <c r="F49" s="102">
        <v>136</v>
      </c>
      <c r="G49" s="102"/>
      <c r="H49" s="116"/>
      <c r="I49" s="116"/>
      <c r="J49" s="97"/>
      <c r="Y49" s="530"/>
      <c r="Z49" s="530"/>
      <c r="AA49" s="587"/>
      <c r="AB49" s="4" t="s">
        <v>324</v>
      </c>
      <c r="AD49" s="476"/>
      <c r="AI49" s="473"/>
    </row>
    <row r="50" spans="1:35" s="4" customFormat="1" x14ac:dyDescent="0.25">
      <c r="A50" s="408">
        <f t="shared" si="0"/>
        <v>48</v>
      </c>
      <c r="B50" s="481">
        <v>45367</v>
      </c>
      <c r="C50" s="524" t="s">
        <v>425</v>
      </c>
      <c r="D50" s="97" t="s">
        <v>99</v>
      </c>
      <c r="E50" s="523" t="s">
        <v>498</v>
      </c>
      <c r="F50" s="102">
        <v>300</v>
      </c>
      <c r="G50" s="102"/>
      <c r="H50" s="116"/>
      <c r="I50" s="116"/>
      <c r="J50" s="97"/>
      <c r="Y50" s="530"/>
      <c r="Z50" s="530"/>
      <c r="AA50" s="587"/>
      <c r="AB50" s="4" t="s">
        <v>324</v>
      </c>
      <c r="AD50" s="476"/>
      <c r="AI50" s="473"/>
    </row>
    <row r="51" spans="1:35" s="4" customFormat="1" x14ac:dyDescent="0.25">
      <c r="A51" s="408">
        <f t="shared" si="0"/>
        <v>49</v>
      </c>
      <c r="B51" s="481">
        <v>45375</v>
      </c>
      <c r="C51" s="96" t="s">
        <v>88</v>
      </c>
      <c r="D51" s="97" t="s">
        <v>89</v>
      </c>
      <c r="E51" s="515" t="s">
        <v>105</v>
      </c>
      <c r="F51" s="102">
        <v>150</v>
      </c>
      <c r="G51" s="102"/>
      <c r="H51" s="116"/>
      <c r="I51" s="116"/>
      <c r="J51" s="97"/>
      <c r="Y51" s="530"/>
      <c r="Z51" s="530"/>
      <c r="AA51" s="587"/>
      <c r="AB51" s="4" t="s">
        <v>324</v>
      </c>
      <c r="AD51" s="476"/>
      <c r="AI51" s="473"/>
    </row>
    <row r="52" spans="1:35" s="4" customFormat="1" x14ac:dyDescent="0.25">
      <c r="A52" s="408">
        <f t="shared" si="0"/>
        <v>50</v>
      </c>
      <c r="B52" s="481">
        <v>45375</v>
      </c>
      <c r="C52" s="96" t="s">
        <v>109</v>
      </c>
      <c r="D52" s="97" t="s">
        <v>107</v>
      </c>
      <c r="E52" s="515" t="s">
        <v>110</v>
      </c>
      <c r="F52" s="102">
        <v>100</v>
      </c>
      <c r="G52" s="102"/>
      <c r="H52" s="116"/>
      <c r="I52" s="116"/>
      <c r="J52" s="97"/>
      <c r="X52" s="106" t="s">
        <v>145</v>
      </c>
      <c r="Y52" s="530" t="s">
        <v>265</v>
      </c>
      <c r="Z52" s="530" t="s">
        <v>146</v>
      </c>
      <c r="AA52" s="584" t="s">
        <v>146</v>
      </c>
      <c r="AB52" s="4" t="s">
        <v>324</v>
      </c>
      <c r="AD52" s="476"/>
      <c r="AI52" s="473"/>
    </row>
    <row r="53" spans="1:35" s="4" customFormat="1" x14ac:dyDescent="0.25">
      <c r="A53" s="408">
        <f t="shared" si="0"/>
        <v>51</v>
      </c>
      <c r="B53" s="481">
        <v>45375</v>
      </c>
      <c r="C53" s="524" t="s">
        <v>425</v>
      </c>
      <c r="D53" s="97" t="s">
        <v>99</v>
      </c>
      <c r="E53" s="523" t="s">
        <v>498</v>
      </c>
      <c r="F53" s="102">
        <v>200</v>
      </c>
      <c r="G53" s="102"/>
      <c r="H53" s="116"/>
      <c r="I53" s="116"/>
      <c r="J53" s="97"/>
      <c r="Y53" s="530"/>
      <c r="Z53" s="530"/>
      <c r="AA53" s="584"/>
      <c r="AD53" s="476"/>
      <c r="AI53" s="473"/>
    </row>
    <row r="54" spans="1:35" s="4" customFormat="1" x14ac:dyDescent="0.25">
      <c r="A54" s="408">
        <f t="shared" si="0"/>
        <v>52</v>
      </c>
      <c r="B54" s="481">
        <v>45376</v>
      </c>
      <c r="C54" s="96" t="s">
        <v>88</v>
      </c>
      <c r="D54" s="97" t="s">
        <v>89</v>
      </c>
      <c r="E54" s="515" t="s">
        <v>105</v>
      </c>
      <c r="F54" s="102">
        <v>260</v>
      </c>
      <c r="G54" s="102"/>
      <c r="H54" s="116"/>
      <c r="I54" s="116"/>
      <c r="J54" s="97"/>
      <c r="Y54" s="530"/>
      <c r="Z54" s="530"/>
      <c r="AA54" s="584"/>
      <c r="AD54" s="476"/>
      <c r="AI54" s="473"/>
    </row>
    <row r="55" spans="1:35" s="4" customFormat="1" x14ac:dyDescent="0.25">
      <c r="A55" s="408">
        <f t="shared" si="0"/>
        <v>53</v>
      </c>
      <c r="B55" s="481">
        <v>45376</v>
      </c>
      <c r="C55" s="96" t="s">
        <v>106</v>
      </c>
      <c r="D55" s="97" t="s">
        <v>107</v>
      </c>
      <c r="E55" s="515" t="s">
        <v>108</v>
      </c>
      <c r="F55" s="102">
        <v>185</v>
      </c>
      <c r="G55" s="102"/>
      <c r="H55" s="116"/>
      <c r="I55" s="116"/>
      <c r="J55" s="97"/>
      <c r="Y55" s="530"/>
      <c r="Z55" s="530"/>
      <c r="AA55" s="584"/>
      <c r="AD55" s="476"/>
      <c r="AI55" s="473"/>
    </row>
    <row r="56" spans="1:35" s="4" customFormat="1" x14ac:dyDescent="0.25">
      <c r="A56" s="408">
        <f t="shared" si="0"/>
        <v>54</v>
      </c>
      <c r="B56" s="481">
        <v>45376</v>
      </c>
      <c r="C56" s="96" t="s">
        <v>109</v>
      </c>
      <c r="D56" s="97" t="s">
        <v>107</v>
      </c>
      <c r="E56" s="515" t="s">
        <v>110</v>
      </c>
      <c r="F56" s="102">
        <v>45</v>
      </c>
      <c r="G56" s="102"/>
      <c r="H56" s="116"/>
      <c r="I56" s="116"/>
      <c r="J56" s="97"/>
      <c r="W56" s="2"/>
      <c r="X56" s="105" t="s">
        <v>283</v>
      </c>
      <c r="Y56" s="530" t="s">
        <v>266</v>
      </c>
      <c r="Z56" s="530" t="s">
        <v>63</v>
      </c>
      <c r="AA56" s="588" t="s">
        <v>63</v>
      </c>
      <c r="AB56" s="4" t="s">
        <v>325</v>
      </c>
      <c r="AD56" s="476"/>
      <c r="AI56" s="473"/>
    </row>
    <row r="57" spans="1:35" s="4" customFormat="1" x14ac:dyDescent="0.25">
      <c r="A57" s="408">
        <f t="shared" si="0"/>
        <v>55</v>
      </c>
      <c r="B57" s="481">
        <v>45376</v>
      </c>
      <c r="C57" s="96" t="s">
        <v>91</v>
      </c>
      <c r="D57" s="97" t="s">
        <v>92</v>
      </c>
      <c r="E57" s="515" t="s">
        <v>93</v>
      </c>
      <c r="F57" s="102">
        <v>100</v>
      </c>
      <c r="G57" s="102"/>
      <c r="H57" s="116"/>
      <c r="I57" s="116"/>
      <c r="J57" s="97"/>
      <c r="X57" s="105" t="s">
        <v>148</v>
      </c>
      <c r="Y57" s="530" t="s">
        <v>589</v>
      </c>
      <c r="Z57" s="530" t="s">
        <v>63</v>
      </c>
      <c r="AA57" s="588"/>
      <c r="AB57" s="4" t="s">
        <v>325</v>
      </c>
      <c r="AD57" s="476" t="s">
        <v>411</v>
      </c>
      <c r="AI57" s="473"/>
    </row>
    <row r="58" spans="1:35" s="4" customFormat="1" x14ac:dyDescent="0.25">
      <c r="A58" s="408">
        <f t="shared" si="0"/>
        <v>56</v>
      </c>
      <c r="B58" s="481">
        <v>45376</v>
      </c>
      <c r="C58" s="96" t="s">
        <v>94</v>
      </c>
      <c r="D58" s="97" t="s">
        <v>92</v>
      </c>
      <c r="E58" s="515" t="s">
        <v>95</v>
      </c>
      <c r="F58" s="102">
        <v>115</v>
      </c>
      <c r="G58" s="102"/>
      <c r="H58" s="116"/>
      <c r="I58" s="116"/>
      <c r="J58" s="97"/>
      <c r="X58" s="105" t="s">
        <v>150</v>
      </c>
      <c r="Y58" s="530" t="s">
        <v>589</v>
      </c>
      <c r="Z58" s="530" t="s">
        <v>63</v>
      </c>
      <c r="AA58" s="588"/>
      <c r="AB58" s="4" t="s">
        <v>325</v>
      </c>
      <c r="AD58" s="476" t="s">
        <v>412</v>
      </c>
      <c r="AI58" s="473"/>
    </row>
    <row r="59" spans="1:35" s="4" customFormat="1" x14ac:dyDescent="0.25">
      <c r="A59" s="408">
        <f t="shared" si="0"/>
        <v>57</v>
      </c>
      <c r="B59" s="481">
        <v>45376</v>
      </c>
      <c r="C59" s="524" t="s">
        <v>425</v>
      </c>
      <c r="D59" s="97" t="s">
        <v>99</v>
      </c>
      <c r="E59" s="523" t="s">
        <v>498</v>
      </c>
      <c r="F59" s="102">
        <v>305</v>
      </c>
      <c r="G59" s="102"/>
      <c r="H59" s="116"/>
      <c r="I59" s="116"/>
      <c r="J59" s="97"/>
      <c r="X59" s="105" t="s">
        <v>151</v>
      </c>
      <c r="Y59" s="530" t="s">
        <v>588</v>
      </c>
      <c r="Z59" s="530" t="s">
        <v>63</v>
      </c>
      <c r="AA59" s="588"/>
      <c r="AB59" s="4" t="s">
        <v>325</v>
      </c>
      <c r="AD59" s="476" t="s">
        <v>413</v>
      </c>
      <c r="AI59" s="473"/>
    </row>
    <row r="60" spans="1:35" s="4" customFormat="1" x14ac:dyDescent="0.25">
      <c r="A60" s="408">
        <f t="shared" si="0"/>
        <v>58</v>
      </c>
      <c r="B60" s="481">
        <v>45376</v>
      </c>
      <c r="C60" s="96" t="s">
        <v>102</v>
      </c>
      <c r="D60" s="97" t="s">
        <v>103</v>
      </c>
      <c r="E60" s="515" t="s">
        <v>104</v>
      </c>
      <c r="F60" s="102">
        <v>230</v>
      </c>
      <c r="G60" s="102"/>
      <c r="H60" s="116"/>
      <c r="I60" s="116"/>
      <c r="J60" s="97"/>
      <c r="X60" s="213" t="s">
        <v>467</v>
      </c>
      <c r="Y60" s="530" t="s">
        <v>97</v>
      </c>
      <c r="Z60" s="530" t="s">
        <v>63</v>
      </c>
      <c r="AA60" s="588"/>
      <c r="AD60" s="476"/>
      <c r="AI60" s="473"/>
    </row>
    <row r="61" spans="1:35" s="4" customFormat="1" x14ac:dyDescent="0.25">
      <c r="A61" s="408">
        <f t="shared" si="0"/>
        <v>59</v>
      </c>
      <c r="B61" s="481">
        <v>45378</v>
      </c>
      <c r="C61" s="96" t="s">
        <v>88</v>
      </c>
      <c r="D61" s="97" t="s">
        <v>89</v>
      </c>
      <c r="E61" s="515" t="s">
        <v>105</v>
      </c>
      <c r="F61" s="102">
        <v>152</v>
      </c>
      <c r="G61" s="102"/>
      <c r="H61" s="116"/>
      <c r="I61" s="116"/>
      <c r="J61" s="97"/>
      <c r="Y61" s="530"/>
      <c r="Z61" s="530"/>
      <c r="AA61" s="588"/>
      <c r="AD61" s="476"/>
      <c r="AI61" s="473"/>
    </row>
    <row r="62" spans="1:35" s="4" customFormat="1" x14ac:dyDescent="0.25">
      <c r="A62" s="408">
        <f t="shared" si="0"/>
        <v>60</v>
      </c>
      <c r="B62" s="481">
        <v>45378</v>
      </c>
      <c r="C62" s="96" t="s">
        <v>106</v>
      </c>
      <c r="D62" s="97" t="s">
        <v>107</v>
      </c>
      <c r="E62" s="515" t="s">
        <v>108</v>
      </c>
      <c r="F62" s="102">
        <v>236</v>
      </c>
      <c r="G62" s="102"/>
      <c r="H62" s="116"/>
      <c r="I62" s="116"/>
      <c r="J62" s="97"/>
      <c r="X62" s="96" t="s">
        <v>153</v>
      </c>
      <c r="Y62" s="530" t="s">
        <v>103</v>
      </c>
      <c r="Z62" s="530" t="s">
        <v>62</v>
      </c>
      <c r="AA62" s="592" t="s">
        <v>62</v>
      </c>
      <c r="AB62" s="4" t="s">
        <v>325</v>
      </c>
      <c r="AD62" s="476"/>
      <c r="AI62" s="473"/>
    </row>
    <row r="63" spans="1:35" s="4" customFormat="1" x14ac:dyDescent="0.25">
      <c r="A63" s="408">
        <f t="shared" si="0"/>
        <v>61</v>
      </c>
      <c r="B63" s="481">
        <v>45378</v>
      </c>
      <c r="C63" s="96" t="s">
        <v>91</v>
      </c>
      <c r="D63" s="97" t="s">
        <v>92</v>
      </c>
      <c r="E63" s="515" t="s">
        <v>93</v>
      </c>
      <c r="F63" s="102">
        <v>70</v>
      </c>
      <c r="G63" s="102"/>
      <c r="H63" s="116"/>
      <c r="I63" s="116"/>
      <c r="J63" s="97"/>
      <c r="X63" s="96" t="s">
        <v>154</v>
      </c>
      <c r="Y63" s="530" t="s">
        <v>589</v>
      </c>
      <c r="Z63" s="530" t="s">
        <v>62</v>
      </c>
      <c r="AA63" s="592"/>
      <c r="AB63" s="4" t="s">
        <v>325</v>
      </c>
      <c r="AD63" s="476" t="s">
        <v>414</v>
      </c>
      <c r="AI63" s="473"/>
    </row>
    <row r="64" spans="1:35" s="4" customFormat="1" x14ac:dyDescent="0.25">
      <c r="A64" s="408">
        <f t="shared" si="0"/>
        <v>62</v>
      </c>
      <c r="B64" s="481">
        <v>45378</v>
      </c>
      <c r="C64" s="96" t="s">
        <v>94</v>
      </c>
      <c r="D64" s="97" t="s">
        <v>92</v>
      </c>
      <c r="E64" s="515" t="s">
        <v>95</v>
      </c>
      <c r="F64" s="102">
        <v>129</v>
      </c>
      <c r="G64" s="102"/>
      <c r="H64" s="116"/>
      <c r="I64" s="116"/>
      <c r="J64" s="97"/>
      <c r="X64" s="96" t="s">
        <v>155</v>
      </c>
      <c r="Y64" s="530" t="s">
        <v>589</v>
      </c>
      <c r="Z64" s="530" t="s">
        <v>62</v>
      </c>
      <c r="AA64" s="592"/>
      <c r="AB64" s="4" t="s">
        <v>325</v>
      </c>
      <c r="AD64" s="476" t="s">
        <v>415</v>
      </c>
      <c r="AI64" s="473"/>
    </row>
    <row r="65" spans="1:35" s="4" customFormat="1" x14ac:dyDescent="0.25">
      <c r="A65" s="408">
        <f t="shared" si="0"/>
        <v>63</v>
      </c>
      <c r="B65" s="481">
        <v>45378</v>
      </c>
      <c r="C65" s="96" t="s">
        <v>116</v>
      </c>
      <c r="D65" s="97" t="s">
        <v>92</v>
      </c>
      <c r="E65" s="515" t="s">
        <v>117</v>
      </c>
      <c r="F65" s="102">
        <v>50</v>
      </c>
      <c r="G65" s="102"/>
      <c r="H65" s="116"/>
      <c r="I65" s="116"/>
      <c r="J65" s="97"/>
      <c r="X65" s="96" t="s">
        <v>295</v>
      </c>
      <c r="Y65" s="530" t="s">
        <v>589</v>
      </c>
      <c r="Z65" s="530" t="s">
        <v>62</v>
      </c>
      <c r="AA65" s="592"/>
      <c r="AB65" s="4" t="s">
        <v>325</v>
      </c>
      <c r="AD65" s="476" t="s">
        <v>416</v>
      </c>
      <c r="AI65" s="473"/>
    </row>
    <row r="66" spans="1:35" s="4" customFormat="1" x14ac:dyDescent="0.25">
      <c r="A66" s="408">
        <f t="shared" si="0"/>
        <v>64</v>
      </c>
      <c r="B66" s="481">
        <v>45378</v>
      </c>
      <c r="C66" s="524" t="s">
        <v>425</v>
      </c>
      <c r="D66" s="97" t="s">
        <v>99</v>
      </c>
      <c r="E66" s="523" t="s">
        <v>498</v>
      </c>
      <c r="F66" s="102">
        <v>263</v>
      </c>
      <c r="G66" s="102"/>
      <c r="H66" s="116"/>
      <c r="I66" s="116"/>
      <c r="J66" s="97"/>
      <c r="X66" s="96" t="s">
        <v>563</v>
      </c>
      <c r="Y66" s="530" t="s">
        <v>589</v>
      </c>
      <c r="Z66" s="530" t="s">
        <v>62</v>
      </c>
      <c r="AA66" s="592"/>
      <c r="AB66" s="4" t="s">
        <v>325</v>
      </c>
      <c r="AD66" s="476" t="s">
        <v>564</v>
      </c>
      <c r="AI66" s="473"/>
    </row>
    <row r="67" spans="1:35" s="4" customFormat="1" x14ac:dyDescent="0.25">
      <c r="A67" s="408">
        <f t="shared" si="0"/>
        <v>65</v>
      </c>
      <c r="B67" s="481">
        <v>45378</v>
      </c>
      <c r="C67" s="96" t="s">
        <v>102</v>
      </c>
      <c r="D67" s="97" t="s">
        <v>103</v>
      </c>
      <c r="E67" s="515" t="s">
        <v>104</v>
      </c>
      <c r="F67" s="102">
        <v>188</v>
      </c>
      <c r="G67" s="102"/>
      <c r="H67" s="116"/>
      <c r="I67" s="116"/>
      <c r="J67" s="97"/>
      <c r="X67" s="96" t="s">
        <v>156</v>
      </c>
      <c r="Y67" s="530" t="s">
        <v>591</v>
      </c>
      <c r="Z67" s="530" t="s">
        <v>149</v>
      </c>
      <c r="AA67" s="589" t="s">
        <v>149</v>
      </c>
      <c r="AB67" s="4" t="s">
        <v>324</v>
      </c>
      <c r="AD67" s="476"/>
      <c r="AI67" s="473"/>
    </row>
    <row r="68" spans="1:35" s="4" customFormat="1" x14ac:dyDescent="0.25">
      <c r="A68" s="408">
        <f t="shared" si="0"/>
        <v>66</v>
      </c>
      <c r="B68" s="481">
        <v>45380</v>
      </c>
      <c r="C68" s="96" t="s">
        <v>88</v>
      </c>
      <c r="D68" s="97" t="s">
        <v>89</v>
      </c>
      <c r="E68" s="515" t="s">
        <v>105</v>
      </c>
      <c r="F68" s="102">
        <v>181</v>
      </c>
      <c r="G68" s="102"/>
      <c r="H68" s="116"/>
      <c r="I68" s="116"/>
      <c r="J68" s="97"/>
      <c r="Y68" s="530"/>
      <c r="Z68" s="530"/>
      <c r="AA68" s="589"/>
      <c r="AD68" s="476"/>
      <c r="AI68" s="473"/>
    </row>
    <row r="69" spans="1:35" s="4" customFormat="1" x14ac:dyDescent="0.25">
      <c r="A69" s="408">
        <f t="shared" ref="A69:A132" si="1">ROW()-2</f>
        <v>67</v>
      </c>
      <c r="B69" s="481">
        <v>45380</v>
      </c>
      <c r="C69" s="96" t="s">
        <v>118</v>
      </c>
      <c r="D69" s="97" t="s">
        <v>107</v>
      </c>
      <c r="E69" s="515"/>
      <c r="F69" s="102">
        <v>78</v>
      </c>
      <c r="G69" s="102"/>
      <c r="H69" s="116"/>
      <c r="I69" s="116"/>
      <c r="J69" s="97"/>
      <c r="Y69" s="530"/>
      <c r="Z69" s="530"/>
      <c r="AA69" s="589"/>
      <c r="AD69" s="476"/>
      <c r="AI69" s="473"/>
    </row>
    <row r="70" spans="1:35" s="4" customFormat="1" x14ac:dyDescent="0.25">
      <c r="A70" s="408">
        <f t="shared" si="1"/>
        <v>68</v>
      </c>
      <c r="B70" s="481">
        <v>45380</v>
      </c>
      <c r="C70" s="96" t="s">
        <v>109</v>
      </c>
      <c r="D70" s="97" t="s">
        <v>107</v>
      </c>
      <c r="E70" s="515" t="s">
        <v>110</v>
      </c>
      <c r="F70" s="102">
        <v>48</v>
      </c>
      <c r="G70" s="102"/>
      <c r="H70" s="116"/>
      <c r="I70" s="116"/>
      <c r="J70" s="97"/>
      <c r="X70" s="96" t="s">
        <v>158</v>
      </c>
      <c r="Y70" s="530" t="s">
        <v>97</v>
      </c>
      <c r="Z70" s="530" t="s">
        <v>64</v>
      </c>
      <c r="AA70" s="593" t="s">
        <v>64</v>
      </c>
      <c r="AB70" s="4" t="s">
        <v>324</v>
      </c>
      <c r="AD70" s="476" t="s">
        <v>417</v>
      </c>
      <c r="AI70" s="473"/>
    </row>
    <row r="71" spans="1:35" s="4" customFormat="1" x14ac:dyDescent="0.25">
      <c r="A71" s="408">
        <f t="shared" si="1"/>
        <v>69</v>
      </c>
      <c r="B71" s="481">
        <v>45380</v>
      </c>
      <c r="C71" s="524" t="s">
        <v>425</v>
      </c>
      <c r="D71" s="97" t="s">
        <v>99</v>
      </c>
      <c r="E71" s="523" t="s">
        <v>498</v>
      </c>
      <c r="F71" s="102">
        <v>349</v>
      </c>
      <c r="G71" s="102"/>
      <c r="H71" s="116"/>
      <c r="I71" s="116"/>
      <c r="J71" s="97"/>
      <c r="X71" s="96" t="s">
        <v>160</v>
      </c>
      <c r="Y71" s="530" t="s">
        <v>591</v>
      </c>
      <c r="Z71" s="530" t="s">
        <v>64</v>
      </c>
      <c r="AA71" s="593"/>
      <c r="AB71" s="4" t="s">
        <v>324</v>
      </c>
      <c r="AD71" s="476"/>
      <c r="AI71" s="473"/>
    </row>
    <row r="72" spans="1:35" s="4" customFormat="1" x14ac:dyDescent="0.25">
      <c r="A72" s="408">
        <f t="shared" si="1"/>
        <v>70</v>
      </c>
      <c r="B72" s="481">
        <v>45380</v>
      </c>
      <c r="C72" s="96" t="s">
        <v>102</v>
      </c>
      <c r="D72" s="97" t="s">
        <v>103</v>
      </c>
      <c r="E72" s="515" t="s">
        <v>104</v>
      </c>
      <c r="F72" s="102">
        <v>138</v>
      </c>
      <c r="G72" s="102"/>
      <c r="H72" s="116"/>
      <c r="I72" s="116"/>
      <c r="J72" s="97"/>
      <c r="Y72" s="530"/>
      <c r="Z72" s="530"/>
      <c r="AA72" s="593"/>
      <c r="AD72" s="476"/>
      <c r="AI72" s="473"/>
    </row>
    <row r="73" spans="1:35" s="4" customFormat="1" x14ac:dyDescent="0.25">
      <c r="A73" s="408">
        <f t="shared" si="1"/>
        <v>71</v>
      </c>
      <c r="B73" s="481">
        <v>45382</v>
      </c>
      <c r="C73" s="96" t="s">
        <v>88</v>
      </c>
      <c r="D73" s="97" t="s">
        <v>89</v>
      </c>
      <c r="E73" s="515" t="s">
        <v>105</v>
      </c>
      <c r="F73" s="102">
        <v>176</v>
      </c>
      <c r="G73" s="102"/>
      <c r="H73" s="116"/>
      <c r="I73" s="116"/>
      <c r="J73" s="97"/>
      <c r="Y73" s="530"/>
      <c r="Z73" s="530"/>
      <c r="AA73" s="593"/>
      <c r="AD73" s="476"/>
      <c r="AI73" s="473"/>
    </row>
    <row r="74" spans="1:35" s="4" customFormat="1" x14ac:dyDescent="0.25">
      <c r="A74" s="408">
        <f t="shared" si="1"/>
        <v>72</v>
      </c>
      <c r="B74" s="481">
        <v>45382</v>
      </c>
      <c r="C74" s="96" t="s">
        <v>118</v>
      </c>
      <c r="D74" s="97" t="s">
        <v>107</v>
      </c>
      <c r="E74" s="515"/>
      <c r="F74" s="102">
        <v>44</v>
      </c>
      <c r="G74" s="102"/>
      <c r="H74" s="116"/>
      <c r="I74" s="116"/>
      <c r="J74" s="97"/>
      <c r="Y74" s="530"/>
      <c r="Z74" s="530"/>
      <c r="AA74" s="593"/>
      <c r="AD74" s="476"/>
      <c r="AI74" s="473"/>
    </row>
    <row r="75" spans="1:35" s="4" customFormat="1" x14ac:dyDescent="0.25">
      <c r="A75" s="408">
        <f t="shared" si="1"/>
        <v>73</v>
      </c>
      <c r="B75" s="481">
        <v>45382</v>
      </c>
      <c r="C75" s="96" t="s">
        <v>109</v>
      </c>
      <c r="D75" s="97" t="s">
        <v>107</v>
      </c>
      <c r="E75" s="515" t="s">
        <v>110</v>
      </c>
      <c r="F75" s="102">
        <v>193</v>
      </c>
      <c r="G75" s="102"/>
      <c r="H75" s="116"/>
      <c r="I75" s="116"/>
      <c r="J75" s="97"/>
      <c r="Y75" s="530"/>
      <c r="Z75" s="530"/>
      <c r="AA75" s="593"/>
      <c r="AD75" s="476"/>
      <c r="AI75" s="473"/>
    </row>
    <row r="76" spans="1:35" s="4" customFormat="1" x14ac:dyDescent="0.25">
      <c r="A76" s="408">
        <f t="shared" si="1"/>
        <v>74</v>
      </c>
      <c r="B76" s="481">
        <v>45382</v>
      </c>
      <c r="C76" s="96" t="s">
        <v>91</v>
      </c>
      <c r="D76" s="97" t="s">
        <v>92</v>
      </c>
      <c r="E76" s="515" t="s">
        <v>93</v>
      </c>
      <c r="F76" s="102">
        <v>215</v>
      </c>
      <c r="G76" s="102"/>
      <c r="H76" s="116"/>
      <c r="I76" s="116"/>
      <c r="J76" s="102"/>
      <c r="X76" s="4" t="s">
        <v>162</v>
      </c>
      <c r="Y76" s="530" t="s">
        <v>163</v>
      </c>
      <c r="Z76" s="530" t="s">
        <v>164</v>
      </c>
      <c r="AA76" s="594" t="str">
        <f>Z76</f>
        <v>محمد پور</v>
      </c>
      <c r="AB76" s="4" t="s">
        <v>325</v>
      </c>
      <c r="AD76" s="476"/>
      <c r="AI76" s="473"/>
    </row>
    <row r="77" spans="1:35" s="4" customFormat="1" x14ac:dyDescent="0.25">
      <c r="A77" s="408">
        <f t="shared" si="1"/>
        <v>75</v>
      </c>
      <c r="B77" s="481">
        <v>45382</v>
      </c>
      <c r="C77" s="96" t="s">
        <v>94</v>
      </c>
      <c r="D77" s="97" t="s">
        <v>92</v>
      </c>
      <c r="E77" s="515" t="s">
        <v>95</v>
      </c>
      <c r="F77" s="102">
        <v>136</v>
      </c>
      <c r="G77" s="102"/>
      <c r="H77" s="116"/>
      <c r="I77" s="116"/>
      <c r="J77" s="97"/>
      <c r="X77" s="4" t="s">
        <v>166</v>
      </c>
      <c r="Y77" s="530" t="s">
        <v>167</v>
      </c>
      <c r="Z77" s="530" t="s">
        <v>164</v>
      </c>
      <c r="AA77" s="594"/>
      <c r="AB77" s="4" t="s">
        <v>325</v>
      </c>
      <c r="AD77" s="476"/>
      <c r="AI77" s="473"/>
    </row>
    <row r="78" spans="1:35" s="4" customFormat="1" x14ac:dyDescent="0.25">
      <c r="A78" s="408">
        <f t="shared" si="1"/>
        <v>76</v>
      </c>
      <c r="B78" s="481">
        <v>45382</v>
      </c>
      <c r="C78" s="96" t="s">
        <v>116</v>
      </c>
      <c r="D78" s="97" t="s">
        <v>92</v>
      </c>
      <c r="E78" s="515" t="s">
        <v>117</v>
      </c>
      <c r="F78" s="102">
        <v>155</v>
      </c>
      <c r="G78" s="102"/>
      <c r="H78" s="116"/>
      <c r="I78" s="116"/>
      <c r="J78" s="97"/>
      <c r="X78" s="4" t="s">
        <v>169</v>
      </c>
      <c r="Y78" s="530" t="s">
        <v>167</v>
      </c>
      <c r="Z78" s="530" t="s">
        <v>164</v>
      </c>
      <c r="AA78" s="594"/>
      <c r="AB78" s="4" t="s">
        <v>325</v>
      </c>
      <c r="AD78" s="476"/>
      <c r="AI78" s="473"/>
    </row>
    <row r="79" spans="1:35" s="4" customFormat="1" x14ac:dyDescent="0.25">
      <c r="A79" s="408">
        <f t="shared" si="1"/>
        <v>77</v>
      </c>
      <c r="B79" s="481">
        <v>45382</v>
      </c>
      <c r="C79" s="524" t="s">
        <v>425</v>
      </c>
      <c r="D79" s="97" t="s">
        <v>99</v>
      </c>
      <c r="E79" s="523" t="s">
        <v>498</v>
      </c>
      <c r="F79" s="102">
        <v>273</v>
      </c>
      <c r="G79" s="102"/>
      <c r="H79" s="116"/>
      <c r="I79" s="116"/>
      <c r="J79" s="97"/>
      <c r="X79" s="4" t="s">
        <v>170</v>
      </c>
      <c r="Y79" s="530" t="s">
        <v>103</v>
      </c>
      <c r="Z79" s="530" t="s">
        <v>164</v>
      </c>
      <c r="AA79" s="594"/>
      <c r="AB79" s="4" t="s">
        <v>325</v>
      </c>
      <c r="AD79" s="476"/>
      <c r="AI79" s="473"/>
    </row>
    <row r="80" spans="1:35" s="4" customFormat="1" x14ac:dyDescent="0.25">
      <c r="A80" s="408">
        <f t="shared" si="1"/>
        <v>78</v>
      </c>
      <c r="B80" s="481">
        <v>45382</v>
      </c>
      <c r="C80" s="96" t="s">
        <v>102</v>
      </c>
      <c r="D80" s="97" t="s">
        <v>103</v>
      </c>
      <c r="E80" s="515" t="s">
        <v>104</v>
      </c>
      <c r="F80" s="102">
        <v>127</v>
      </c>
      <c r="G80" s="102"/>
      <c r="H80" s="116"/>
      <c r="I80" s="116"/>
      <c r="J80" s="97"/>
      <c r="X80" s="4" t="s">
        <v>171</v>
      </c>
      <c r="Y80" s="530" t="s">
        <v>97</v>
      </c>
      <c r="Z80" s="530" t="s">
        <v>164</v>
      </c>
      <c r="AA80" s="594"/>
      <c r="AB80" s="4" t="s">
        <v>325</v>
      </c>
      <c r="AD80" s="476" t="s">
        <v>418</v>
      </c>
      <c r="AI80" s="473"/>
    </row>
    <row r="81" spans="1:35" s="4" customFormat="1" x14ac:dyDescent="0.25">
      <c r="A81" s="408">
        <f t="shared" si="1"/>
        <v>79</v>
      </c>
      <c r="B81" s="481">
        <v>45385</v>
      </c>
      <c r="C81" s="96" t="s">
        <v>88</v>
      </c>
      <c r="D81" s="97" t="s">
        <v>89</v>
      </c>
      <c r="E81" s="515" t="s">
        <v>105</v>
      </c>
      <c r="F81" s="102">
        <v>188</v>
      </c>
      <c r="G81" s="102"/>
      <c r="H81" s="116"/>
      <c r="I81" s="116"/>
      <c r="J81" s="97"/>
      <c r="X81" s="4" t="s">
        <v>172</v>
      </c>
      <c r="Y81" s="530" t="s">
        <v>590</v>
      </c>
      <c r="Z81" s="530" t="s">
        <v>164</v>
      </c>
      <c r="AA81" s="594"/>
      <c r="AB81" s="4" t="s">
        <v>325</v>
      </c>
      <c r="AD81" s="476"/>
      <c r="AI81" s="473"/>
    </row>
    <row r="82" spans="1:35" s="4" customFormat="1" x14ac:dyDescent="0.25">
      <c r="A82" s="408">
        <f t="shared" si="1"/>
        <v>80</v>
      </c>
      <c r="B82" s="481">
        <v>45385</v>
      </c>
      <c r="C82" s="96" t="s">
        <v>118</v>
      </c>
      <c r="D82" s="97" t="s">
        <v>107</v>
      </c>
      <c r="E82" s="515"/>
      <c r="F82" s="102">
        <v>51</v>
      </c>
      <c r="G82" s="102"/>
      <c r="H82" s="116"/>
      <c r="I82" s="116"/>
      <c r="J82" s="97"/>
      <c r="X82" s="4" t="s">
        <v>174</v>
      </c>
      <c r="Y82" s="530" t="s">
        <v>265</v>
      </c>
      <c r="Z82" s="530" t="s">
        <v>164</v>
      </c>
      <c r="AA82" s="594"/>
      <c r="AB82" s="4" t="s">
        <v>325</v>
      </c>
      <c r="AD82" s="476"/>
      <c r="AI82" s="473"/>
    </row>
    <row r="83" spans="1:35" s="4" customFormat="1" x14ac:dyDescent="0.25">
      <c r="A83" s="408">
        <f t="shared" si="1"/>
        <v>81</v>
      </c>
      <c r="B83" s="481">
        <v>45385</v>
      </c>
      <c r="C83" s="96" t="s">
        <v>109</v>
      </c>
      <c r="D83" s="97" t="s">
        <v>107</v>
      </c>
      <c r="E83" s="515" t="s">
        <v>110</v>
      </c>
      <c r="F83" s="102">
        <v>45</v>
      </c>
      <c r="G83" s="102"/>
      <c r="H83" s="116"/>
      <c r="I83" s="116"/>
      <c r="J83" s="97"/>
      <c r="X83" s="4" t="s">
        <v>175</v>
      </c>
      <c r="Y83" s="530" t="s">
        <v>588</v>
      </c>
      <c r="Z83" s="530" t="s">
        <v>164</v>
      </c>
      <c r="AA83" s="594"/>
      <c r="AB83" s="4" t="s">
        <v>325</v>
      </c>
      <c r="AD83" s="476" t="s">
        <v>423</v>
      </c>
      <c r="AI83" s="473"/>
    </row>
    <row r="84" spans="1:35" s="4" customFormat="1" x14ac:dyDescent="0.25">
      <c r="A84" s="408">
        <f t="shared" si="1"/>
        <v>82</v>
      </c>
      <c r="B84" s="481">
        <v>45385</v>
      </c>
      <c r="C84" s="524" t="s">
        <v>425</v>
      </c>
      <c r="D84" s="97" t="s">
        <v>99</v>
      </c>
      <c r="E84" s="523" t="s">
        <v>498</v>
      </c>
      <c r="F84" s="102">
        <v>321</v>
      </c>
      <c r="G84" s="102"/>
      <c r="H84" s="116"/>
      <c r="I84" s="116"/>
      <c r="J84" s="97"/>
      <c r="X84" s="4" t="s">
        <v>263</v>
      </c>
      <c r="Y84" s="530" t="s">
        <v>588</v>
      </c>
      <c r="Z84" s="530" t="s">
        <v>164</v>
      </c>
      <c r="AA84" s="594"/>
      <c r="AB84" s="4" t="s">
        <v>325</v>
      </c>
      <c r="AD84" s="476"/>
      <c r="AI84" s="473"/>
    </row>
    <row r="85" spans="1:35" s="4" customFormat="1" x14ac:dyDescent="0.25">
      <c r="A85" s="408">
        <f t="shared" si="1"/>
        <v>83</v>
      </c>
      <c r="B85" s="481">
        <v>45385</v>
      </c>
      <c r="C85" s="96" t="s">
        <v>102</v>
      </c>
      <c r="D85" s="97" t="s">
        <v>103</v>
      </c>
      <c r="E85" s="515" t="s">
        <v>104</v>
      </c>
      <c r="F85" s="102">
        <v>142</v>
      </c>
      <c r="G85" s="102"/>
      <c r="H85" s="116"/>
      <c r="I85" s="116"/>
      <c r="J85" s="97"/>
      <c r="X85" s="4" t="s">
        <v>254</v>
      </c>
      <c r="Y85" s="530" t="s">
        <v>97</v>
      </c>
      <c r="Z85" s="530" t="s">
        <v>164</v>
      </c>
      <c r="AA85" s="594"/>
      <c r="AB85" s="4" t="s">
        <v>325</v>
      </c>
      <c r="AD85" s="476" t="s">
        <v>419</v>
      </c>
      <c r="AI85" s="473"/>
    </row>
    <row r="86" spans="1:35" s="4" customFormat="1" x14ac:dyDescent="0.25">
      <c r="A86" s="408">
        <f t="shared" si="1"/>
        <v>84</v>
      </c>
      <c r="B86" s="481">
        <v>45387</v>
      </c>
      <c r="C86" s="96" t="s">
        <v>88</v>
      </c>
      <c r="D86" s="97" t="s">
        <v>89</v>
      </c>
      <c r="E86" s="515" t="s">
        <v>105</v>
      </c>
      <c r="F86" s="102">
        <v>116</v>
      </c>
      <c r="G86" s="102"/>
      <c r="H86" s="116"/>
      <c r="I86" s="116"/>
      <c r="J86" s="97"/>
      <c r="X86" s="4" t="s">
        <v>261</v>
      </c>
      <c r="Y86" s="530" t="s">
        <v>589</v>
      </c>
      <c r="Z86" s="530" t="s">
        <v>164</v>
      </c>
      <c r="AA86" s="594"/>
      <c r="AB86" s="4" t="s">
        <v>325</v>
      </c>
      <c r="AD86" s="476" t="s">
        <v>420</v>
      </c>
      <c r="AI86" s="473"/>
    </row>
    <row r="87" spans="1:35" s="4" customFormat="1" x14ac:dyDescent="0.25">
      <c r="A87" s="408">
        <f t="shared" si="1"/>
        <v>85</v>
      </c>
      <c r="B87" s="481">
        <v>45387</v>
      </c>
      <c r="C87" s="96" t="s">
        <v>91</v>
      </c>
      <c r="D87" s="97" t="s">
        <v>92</v>
      </c>
      <c r="E87" s="515" t="s">
        <v>93</v>
      </c>
      <c r="F87" s="102">
        <v>100</v>
      </c>
      <c r="G87" s="102"/>
      <c r="H87" s="116"/>
      <c r="I87" s="116"/>
      <c r="J87" s="97"/>
      <c r="X87" s="4" t="s">
        <v>277</v>
      </c>
      <c r="Y87" s="530" t="s">
        <v>588</v>
      </c>
      <c r="Z87" s="530" t="s">
        <v>164</v>
      </c>
      <c r="AA87" s="594"/>
      <c r="AB87" s="4" t="s">
        <v>325</v>
      </c>
      <c r="AD87" s="476" t="s">
        <v>421</v>
      </c>
      <c r="AI87" s="473"/>
    </row>
    <row r="88" spans="1:35" s="4" customFormat="1" x14ac:dyDescent="0.25">
      <c r="A88" s="408">
        <f t="shared" si="1"/>
        <v>86</v>
      </c>
      <c r="B88" s="481">
        <v>45387</v>
      </c>
      <c r="C88" s="96" t="s">
        <v>94</v>
      </c>
      <c r="D88" s="97" t="s">
        <v>92</v>
      </c>
      <c r="E88" s="515" t="s">
        <v>95</v>
      </c>
      <c r="F88" s="102">
        <v>110</v>
      </c>
      <c r="G88" s="102"/>
      <c r="H88" s="116"/>
      <c r="I88" s="116"/>
      <c r="J88" s="97"/>
      <c r="X88" s="4" t="s">
        <v>354</v>
      </c>
      <c r="Y88" s="530" t="s">
        <v>103</v>
      </c>
      <c r="Z88" s="530" t="s">
        <v>164</v>
      </c>
      <c r="AB88" s="4" t="s">
        <v>325</v>
      </c>
      <c r="AD88" s="476"/>
      <c r="AI88" s="473"/>
    </row>
    <row r="89" spans="1:35" s="4" customFormat="1" x14ac:dyDescent="0.25">
      <c r="A89" s="408">
        <f t="shared" si="1"/>
        <v>87</v>
      </c>
      <c r="B89" s="481">
        <v>45387</v>
      </c>
      <c r="C89" s="96" t="s">
        <v>116</v>
      </c>
      <c r="D89" s="97" t="s">
        <v>92</v>
      </c>
      <c r="E89" s="515" t="s">
        <v>117</v>
      </c>
      <c r="F89" s="102">
        <v>100</v>
      </c>
      <c r="G89" s="102"/>
      <c r="H89" s="116"/>
      <c r="I89" s="116"/>
      <c r="J89" s="97"/>
      <c r="X89" s="4" t="s">
        <v>352</v>
      </c>
      <c r="Y89" s="530" t="s">
        <v>176</v>
      </c>
      <c r="Z89" s="530" t="s">
        <v>164</v>
      </c>
      <c r="AD89" s="476" t="s">
        <v>422</v>
      </c>
      <c r="AI89" s="473"/>
    </row>
    <row r="90" spans="1:35" s="4" customFormat="1" x14ac:dyDescent="0.25">
      <c r="A90" s="408">
        <f t="shared" si="1"/>
        <v>88</v>
      </c>
      <c r="B90" s="481">
        <v>45387</v>
      </c>
      <c r="C90" s="524" t="s">
        <v>425</v>
      </c>
      <c r="D90" s="97" t="s">
        <v>99</v>
      </c>
      <c r="E90" s="523" t="s">
        <v>498</v>
      </c>
      <c r="F90" s="102">
        <v>317</v>
      </c>
      <c r="G90" s="102"/>
      <c r="H90" s="116"/>
      <c r="I90" s="116"/>
      <c r="J90" s="97"/>
      <c r="X90" s="4" t="s">
        <v>177</v>
      </c>
      <c r="Y90" s="530" t="s">
        <v>97</v>
      </c>
      <c r="Z90" s="530" t="s">
        <v>8</v>
      </c>
      <c r="AA90" s="273" t="str">
        <f>Z90</f>
        <v>گلپایگانی</v>
      </c>
      <c r="AB90" s="4" t="s">
        <v>324</v>
      </c>
      <c r="AD90" s="476"/>
      <c r="AI90" s="473"/>
    </row>
    <row r="91" spans="1:35" s="4" customFormat="1" x14ac:dyDescent="0.25">
      <c r="A91" s="408">
        <f t="shared" si="1"/>
        <v>89</v>
      </c>
      <c r="B91" s="481">
        <v>45387</v>
      </c>
      <c r="C91" s="96" t="s">
        <v>102</v>
      </c>
      <c r="D91" s="97" t="s">
        <v>103</v>
      </c>
      <c r="E91" s="515" t="s">
        <v>104</v>
      </c>
      <c r="F91" s="102">
        <v>100</v>
      </c>
      <c r="G91" s="102"/>
      <c r="H91" s="116"/>
      <c r="I91" s="116"/>
      <c r="J91" s="97"/>
      <c r="Y91" s="530"/>
      <c r="Z91" s="530"/>
      <c r="AD91" s="476"/>
      <c r="AI91" s="473"/>
    </row>
    <row r="92" spans="1:35" s="4" customFormat="1" x14ac:dyDescent="0.25">
      <c r="A92" s="408">
        <f t="shared" si="1"/>
        <v>90</v>
      </c>
      <c r="B92" s="481">
        <v>45387</v>
      </c>
      <c r="C92" s="96" t="s">
        <v>96</v>
      </c>
      <c r="D92" s="97" t="s">
        <v>97</v>
      </c>
      <c r="E92" s="515"/>
      <c r="F92" s="102">
        <v>103</v>
      </c>
      <c r="G92" s="102"/>
      <c r="H92" s="116"/>
      <c r="I92" s="116"/>
      <c r="J92" s="97"/>
      <c r="X92" s="2" t="s">
        <v>353</v>
      </c>
      <c r="Y92" s="530" t="s">
        <v>264</v>
      </c>
      <c r="Z92" s="530" t="s">
        <v>381</v>
      </c>
      <c r="AD92" s="476"/>
      <c r="AI92" s="473"/>
    </row>
    <row r="93" spans="1:35" s="4" customFormat="1" x14ac:dyDescent="0.25">
      <c r="A93" s="408">
        <f t="shared" si="1"/>
        <v>91</v>
      </c>
      <c r="B93" s="481">
        <v>45387</v>
      </c>
      <c r="C93" s="96" t="s">
        <v>109</v>
      </c>
      <c r="D93" s="97" t="s">
        <v>107</v>
      </c>
      <c r="E93" s="515" t="s">
        <v>110</v>
      </c>
      <c r="F93" s="102">
        <v>50</v>
      </c>
      <c r="G93" s="102"/>
      <c r="H93" s="116"/>
      <c r="I93" s="116"/>
      <c r="J93" s="97"/>
      <c r="X93" s="96" t="s">
        <v>426</v>
      </c>
      <c r="Y93" s="530" t="s">
        <v>159</v>
      </c>
      <c r="Z93" s="530" t="s">
        <v>381</v>
      </c>
      <c r="AA93" s="595" t="s">
        <v>381</v>
      </c>
      <c r="AD93" s="476" t="s">
        <v>417</v>
      </c>
      <c r="AI93" s="473"/>
    </row>
    <row r="94" spans="1:35" s="4" customFormat="1" x14ac:dyDescent="0.25">
      <c r="A94" s="408">
        <f t="shared" si="1"/>
        <v>92</v>
      </c>
      <c r="B94" s="481">
        <v>45389</v>
      </c>
      <c r="C94" s="96" t="s">
        <v>88</v>
      </c>
      <c r="D94" s="97" t="s">
        <v>89</v>
      </c>
      <c r="E94" s="515" t="s">
        <v>105</v>
      </c>
      <c r="F94" s="102">
        <v>242</v>
      </c>
      <c r="G94" s="102"/>
      <c r="H94" s="116"/>
      <c r="I94" s="116"/>
      <c r="J94" s="97"/>
      <c r="X94" s="4" t="s">
        <v>425</v>
      </c>
      <c r="Y94" s="530" t="s">
        <v>264</v>
      </c>
      <c r="Z94" s="530" t="s">
        <v>498</v>
      </c>
      <c r="AA94" s="595"/>
      <c r="AD94" s="476"/>
      <c r="AI94" s="473"/>
    </row>
    <row r="95" spans="1:35" s="4" customFormat="1" x14ac:dyDescent="0.25">
      <c r="A95" s="408">
        <f t="shared" si="1"/>
        <v>93</v>
      </c>
      <c r="B95" s="481">
        <v>45389</v>
      </c>
      <c r="C95" s="96" t="s">
        <v>113</v>
      </c>
      <c r="D95" s="97" t="s">
        <v>114</v>
      </c>
      <c r="E95" s="515" t="s">
        <v>115</v>
      </c>
      <c r="F95" s="102">
        <v>100</v>
      </c>
      <c r="G95" s="102"/>
      <c r="H95" s="116"/>
      <c r="I95" s="116"/>
      <c r="J95" s="97"/>
      <c r="X95" s="4" t="s">
        <v>390</v>
      </c>
      <c r="Y95" s="530" t="s">
        <v>264</v>
      </c>
      <c r="Z95" s="530" t="s">
        <v>381</v>
      </c>
      <c r="AA95" s="595"/>
      <c r="AD95" s="476"/>
      <c r="AI95" s="473"/>
    </row>
    <row r="96" spans="1:35" s="4" customFormat="1" x14ac:dyDescent="0.25">
      <c r="A96" s="408">
        <f t="shared" si="1"/>
        <v>94</v>
      </c>
      <c r="B96" s="481">
        <v>45389</v>
      </c>
      <c r="C96" s="96" t="s">
        <v>109</v>
      </c>
      <c r="D96" s="97" t="s">
        <v>107</v>
      </c>
      <c r="E96" s="515" t="s">
        <v>110</v>
      </c>
      <c r="F96" s="102">
        <v>52</v>
      </c>
      <c r="G96" s="102"/>
      <c r="H96" s="116"/>
      <c r="I96" s="116"/>
      <c r="J96" s="97"/>
      <c r="X96" s="4" t="s">
        <v>389</v>
      </c>
      <c r="Y96" s="530" t="s">
        <v>103</v>
      </c>
      <c r="Z96" s="530" t="s">
        <v>381</v>
      </c>
      <c r="AA96" s="595"/>
      <c r="AD96" s="476"/>
      <c r="AI96" s="473"/>
    </row>
    <row r="97" spans="1:35" s="4" customFormat="1" x14ac:dyDescent="0.25">
      <c r="A97" s="408">
        <f t="shared" si="1"/>
        <v>95</v>
      </c>
      <c r="B97" s="481">
        <v>45389</v>
      </c>
      <c r="C97" s="524" t="s">
        <v>425</v>
      </c>
      <c r="D97" s="97" t="s">
        <v>99</v>
      </c>
      <c r="E97" s="523" t="s">
        <v>498</v>
      </c>
      <c r="F97" s="102">
        <v>327</v>
      </c>
      <c r="G97" s="102"/>
      <c r="H97" s="116"/>
      <c r="I97" s="116"/>
      <c r="J97" s="97"/>
      <c r="X97" s="4" t="s">
        <v>379</v>
      </c>
      <c r="Y97" s="530" t="s">
        <v>589</v>
      </c>
      <c r="Z97" s="530" t="s">
        <v>381</v>
      </c>
      <c r="AA97" s="595"/>
      <c r="AD97" s="476" t="s">
        <v>387</v>
      </c>
      <c r="AI97" s="473"/>
    </row>
    <row r="98" spans="1:35" s="4" customFormat="1" x14ac:dyDescent="0.25">
      <c r="A98" s="408">
        <f t="shared" si="1"/>
        <v>96</v>
      </c>
      <c r="B98" s="481">
        <v>45389</v>
      </c>
      <c r="C98" s="96" t="s">
        <v>102</v>
      </c>
      <c r="D98" s="97" t="s">
        <v>103</v>
      </c>
      <c r="E98" s="515" t="s">
        <v>104</v>
      </c>
      <c r="F98" s="102">
        <v>113</v>
      </c>
      <c r="G98" s="102"/>
      <c r="H98" s="116"/>
      <c r="I98" s="116"/>
      <c r="J98" s="97"/>
      <c r="X98" s="4" t="s">
        <v>380</v>
      </c>
      <c r="Y98" s="530" t="s">
        <v>589</v>
      </c>
      <c r="Z98" s="530" t="s">
        <v>381</v>
      </c>
      <c r="AA98" s="595"/>
      <c r="AD98" s="476" t="s">
        <v>388</v>
      </c>
      <c r="AI98" s="473"/>
    </row>
    <row r="99" spans="1:35" s="4" customFormat="1" x14ac:dyDescent="0.25">
      <c r="A99" s="408">
        <f t="shared" si="1"/>
        <v>97</v>
      </c>
      <c r="B99" s="481">
        <v>45389</v>
      </c>
      <c r="C99" s="96" t="s">
        <v>283</v>
      </c>
      <c r="D99" s="408" t="s">
        <v>266</v>
      </c>
      <c r="E99" s="408" t="s">
        <v>63</v>
      </c>
      <c r="F99" s="102">
        <v>220</v>
      </c>
      <c r="G99" s="102"/>
      <c r="H99" s="116"/>
      <c r="I99" s="116"/>
      <c r="J99" s="97"/>
      <c r="X99" s="373" t="s">
        <v>489</v>
      </c>
      <c r="Y99" s="530" t="s">
        <v>589</v>
      </c>
      <c r="Z99" s="530" t="s">
        <v>381</v>
      </c>
      <c r="AD99" s="476"/>
      <c r="AI99" s="473"/>
    </row>
    <row r="100" spans="1:35" s="4" customFormat="1" x14ac:dyDescent="0.25">
      <c r="A100" s="408">
        <f t="shared" si="1"/>
        <v>98</v>
      </c>
      <c r="B100" s="481">
        <v>45391</v>
      </c>
      <c r="C100" s="96" t="s">
        <v>88</v>
      </c>
      <c r="D100" s="97" t="s">
        <v>89</v>
      </c>
      <c r="E100" s="515" t="s">
        <v>105</v>
      </c>
      <c r="F100" s="102">
        <v>177</v>
      </c>
      <c r="G100" s="102"/>
      <c r="H100" s="116"/>
      <c r="I100" s="116"/>
      <c r="J100" s="97"/>
      <c r="X100" s="4" t="s">
        <v>385</v>
      </c>
      <c r="Y100" s="530" t="s">
        <v>386</v>
      </c>
      <c r="Z100" s="530" t="s">
        <v>383</v>
      </c>
      <c r="AA100" s="4" t="s">
        <v>383</v>
      </c>
      <c r="AD100" s="476" t="s">
        <v>384</v>
      </c>
      <c r="AI100" s="473"/>
    </row>
    <row r="101" spans="1:35" s="4" customFormat="1" x14ac:dyDescent="0.25">
      <c r="A101" s="408">
        <f t="shared" si="1"/>
        <v>99</v>
      </c>
      <c r="B101" s="481">
        <v>45391</v>
      </c>
      <c r="C101" s="96" t="s">
        <v>91</v>
      </c>
      <c r="D101" s="97" t="s">
        <v>92</v>
      </c>
      <c r="E101" s="515" t="s">
        <v>93</v>
      </c>
      <c r="F101" s="102">
        <v>91</v>
      </c>
      <c r="G101" s="102"/>
      <c r="H101" s="116"/>
      <c r="I101" s="116"/>
      <c r="J101" s="97"/>
      <c r="X101" s="4" t="s">
        <v>255</v>
      </c>
      <c r="Y101" s="530" t="s">
        <v>159</v>
      </c>
      <c r="Z101" s="530" t="s">
        <v>448</v>
      </c>
      <c r="AD101" s="476"/>
      <c r="AI101" s="473"/>
    </row>
    <row r="102" spans="1:35" s="4" customFormat="1" x14ac:dyDescent="0.25">
      <c r="A102" s="408">
        <f t="shared" si="1"/>
        <v>100</v>
      </c>
      <c r="B102" s="481">
        <v>45391</v>
      </c>
      <c r="C102" s="96" t="s">
        <v>94</v>
      </c>
      <c r="D102" s="97" t="s">
        <v>92</v>
      </c>
      <c r="E102" s="515" t="s">
        <v>95</v>
      </c>
      <c r="F102" s="102">
        <v>150</v>
      </c>
      <c r="G102" s="102"/>
      <c r="H102" s="116"/>
      <c r="I102" s="116"/>
      <c r="J102" s="97"/>
      <c r="Y102" s="530"/>
      <c r="Z102" s="530"/>
      <c r="AD102" s="476"/>
      <c r="AI102" s="473"/>
    </row>
    <row r="103" spans="1:35" s="4" customFormat="1" x14ac:dyDescent="0.25">
      <c r="A103" s="408">
        <f t="shared" si="1"/>
        <v>101</v>
      </c>
      <c r="B103" s="481">
        <v>45391</v>
      </c>
      <c r="C103" s="96" t="s">
        <v>116</v>
      </c>
      <c r="D103" s="97" t="s">
        <v>92</v>
      </c>
      <c r="E103" s="515" t="s">
        <v>117</v>
      </c>
      <c r="F103" s="102">
        <v>150</v>
      </c>
      <c r="G103" s="102"/>
      <c r="H103" s="116"/>
      <c r="I103" s="116"/>
      <c r="J103" s="97"/>
      <c r="X103" s="373" t="s">
        <v>474</v>
      </c>
      <c r="Y103" s="530" t="s">
        <v>589</v>
      </c>
      <c r="Z103" s="530" t="s">
        <v>470</v>
      </c>
      <c r="AA103" s="589" t="str">
        <f>Z105</f>
        <v>رمضانی مقدم</v>
      </c>
      <c r="AD103" s="476" t="s">
        <v>479</v>
      </c>
      <c r="AI103" s="473"/>
    </row>
    <row r="104" spans="1:35" s="4" customFormat="1" x14ac:dyDescent="0.25">
      <c r="A104" s="408">
        <f t="shared" si="1"/>
        <v>102</v>
      </c>
      <c r="B104" s="481">
        <v>45391</v>
      </c>
      <c r="C104" s="524" t="s">
        <v>425</v>
      </c>
      <c r="D104" s="97" t="s">
        <v>99</v>
      </c>
      <c r="E104" s="523" t="s">
        <v>498</v>
      </c>
      <c r="F104" s="102">
        <v>365</v>
      </c>
      <c r="G104" s="102"/>
      <c r="H104" s="116"/>
      <c r="I104" s="116"/>
      <c r="J104" s="97"/>
      <c r="X104" s="96" t="s">
        <v>475</v>
      </c>
      <c r="Y104" s="530" t="s">
        <v>589</v>
      </c>
      <c r="Z104" s="530" t="s">
        <v>470</v>
      </c>
      <c r="AA104" s="589"/>
      <c r="AD104" s="476" t="s">
        <v>480</v>
      </c>
      <c r="AI104" s="473"/>
    </row>
    <row r="105" spans="1:35" s="4" customFormat="1" x14ac:dyDescent="0.25">
      <c r="A105" s="408">
        <f t="shared" si="1"/>
        <v>103</v>
      </c>
      <c r="B105" s="481">
        <v>45391</v>
      </c>
      <c r="C105" s="96" t="s">
        <v>102</v>
      </c>
      <c r="D105" s="97" t="s">
        <v>103</v>
      </c>
      <c r="E105" s="515" t="s">
        <v>104</v>
      </c>
      <c r="F105" s="102">
        <v>140</v>
      </c>
      <c r="G105" s="102"/>
      <c r="H105" s="116"/>
      <c r="I105" s="116"/>
      <c r="J105" s="97"/>
      <c r="X105" s="373" t="s">
        <v>476</v>
      </c>
      <c r="Y105" s="530" t="s">
        <v>589</v>
      </c>
      <c r="Z105" s="530" t="s">
        <v>470</v>
      </c>
      <c r="AA105" s="589"/>
      <c r="AD105" s="476" t="s">
        <v>481</v>
      </c>
      <c r="AE105" s="476"/>
      <c r="AI105" s="473"/>
    </row>
    <row r="106" spans="1:35" s="4" customFormat="1" x14ac:dyDescent="0.25">
      <c r="A106" s="408">
        <f t="shared" si="1"/>
        <v>104</v>
      </c>
      <c r="B106" s="481">
        <v>45391</v>
      </c>
      <c r="C106" s="96" t="s">
        <v>283</v>
      </c>
      <c r="D106" s="408" t="s">
        <v>266</v>
      </c>
      <c r="E106" s="408" t="s">
        <v>63</v>
      </c>
      <c r="F106" s="102">
        <v>197</v>
      </c>
      <c r="G106" s="102"/>
      <c r="H106" s="116"/>
      <c r="I106" s="116"/>
      <c r="J106" s="97"/>
      <c r="X106" s="96" t="s">
        <v>477</v>
      </c>
      <c r="Y106" s="530" t="s">
        <v>589</v>
      </c>
      <c r="Z106" s="530" t="s">
        <v>470</v>
      </c>
      <c r="AA106" s="589"/>
      <c r="AD106" s="476" t="s">
        <v>508</v>
      </c>
      <c r="AI106" s="473"/>
    </row>
    <row r="107" spans="1:35" s="4" customFormat="1" x14ac:dyDescent="0.25">
      <c r="A107" s="408">
        <f t="shared" si="1"/>
        <v>105</v>
      </c>
      <c r="B107" s="481">
        <v>45391</v>
      </c>
      <c r="C107" s="96" t="s">
        <v>151</v>
      </c>
      <c r="D107" s="97" t="s">
        <v>92</v>
      </c>
      <c r="E107" s="515" t="s">
        <v>63</v>
      </c>
      <c r="F107" s="102">
        <v>90</v>
      </c>
      <c r="G107" s="102"/>
      <c r="H107" s="116"/>
      <c r="I107" s="116"/>
      <c r="J107" s="97"/>
      <c r="X107" s="373" t="s">
        <v>478</v>
      </c>
      <c r="Y107" s="530" t="s">
        <v>103</v>
      </c>
      <c r="Z107" s="530" t="s">
        <v>470</v>
      </c>
      <c r="AA107" s="589"/>
      <c r="AD107" s="476"/>
      <c r="AI107" s="473"/>
    </row>
    <row r="108" spans="1:35" s="4" customFormat="1" x14ac:dyDescent="0.25">
      <c r="A108" s="408">
        <f t="shared" si="1"/>
        <v>106</v>
      </c>
      <c r="B108" s="481">
        <v>45391</v>
      </c>
      <c r="C108" s="96" t="s">
        <v>148</v>
      </c>
      <c r="D108" s="97" t="s">
        <v>92</v>
      </c>
      <c r="E108" s="515" t="s">
        <v>63</v>
      </c>
      <c r="F108" s="102">
        <v>100</v>
      </c>
      <c r="G108" s="102"/>
      <c r="H108" s="116"/>
      <c r="I108" s="116"/>
      <c r="J108" s="97"/>
      <c r="X108" s="96" t="s">
        <v>509</v>
      </c>
      <c r="Y108" s="530" t="s">
        <v>589</v>
      </c>
      <c r="Z108" s="530" t="s">
        <v>470</v>
      </c>
      <c r="AD108" s="476" t="s">
        <v>510</v>
      </c>
      <c r="AE108" s="4" t="s">
        <v>511</v>
      </c>
      <c r="AI108" s="473"/>
    </row>
    <row r="109" spans="1:35" s="4" customFormat="1" x14ac:dyDescent="0.25">
      <c r="A109" s="408">
        <f t="shared" si="1"/>
        <v>107</v>
      </c>
      <c r="B109" s="481">
        <v>45391</v>
      </c>
      <c r="C109" s="96" t="s">
        <v>150</v>
      </c>
      <c r="D109" s="97" t="s">
        <v>92</v>
      </c>
      <c r="E109" s="515" t="s">
        <v>63</v>
      </c>
      <c r="F109" s="102">
        <v>151</v>
      </c>
      <c r="G109" s="102"/>
      <c r="H109" s="116"/>
      <c r="I109" s="116"/>
      <c r="J109" s="97"/>
      <c r="Y109" s="530"/>
      <c r="Z109" s="530"/>
      <c r="AD109" s="476"/>
      <c r="AI109" s="473"/>
    </row>
    <row r="110" spans="1:35" s="4" customFormat="1" x14ac:dyDescent="0.25">
      <c r="A110" s="408">
        <f t="shared" si="1"/>
        <v>108</v>
      </c>
      <c r="B110" s="481">
        <v>45391</v>
      </c>
      <c r="C110" s="2" t="s">
        <v>88</v>
      </c>
      <c r="D110" s="97" t="s">
        <v>89</v>
      </c>
      <c r="E110" s="515" t="s">
        <v>105</v>
      </c>
      <c r="F110" s="102">
        <v>170</v>
      </c>
      <c r="G110" s="102"/>
      <c r="H110" s="116"/>
      <c r="I110" s="116"/>
      <c r="J110" s="97"/>
      <c r="Y110" s="530"/>
      <c r="Z110" s="530"/>
      <c r="AD110" s="476"/>
      <c r="AI110" s="473"/>
    </row>
    <row r="111" spans="1:35" s="4" customFormat="1" x14ac:dyDescent="0.25">
      <c r="A111" s="408">
        <f t="shared" si="1"/>
        <v>109</v>
      </c>
      <c r="B111" s="480">
        <v>45391</v>
      </c>
      <c r="C111" s="503" t="s">
        <v>84</v>
      </c>
      <c r="D111" s="101" t="s">
        <v>85</v>
      </c>
      <c r="E111" s="101" t="s">
        <v>86</v>
      </c>
      <c r="F111" s="490"/>
      <c r="G111" s="490">
        <v>32500</v>
      </c>
      <c r="H111" s="491"/>
      <c r="I111" s="491"/>
      <c r="J111" s="101"/>
      <c r="Y111" s="530"/>
      <c r="Z111" s="530"/>
      <c r="AD111" s="476"/>
      <c r="AI111" s="473"/>
    </row>
    <row r="112" spans="1:35" s="4" customFormat="1" x14ac:dyDescent="0.25">
      <c r="A112" s="408">
        <f t="shared" si="1"/>
        <v>110</v>
      </c>
      <c r="B112" s="481">
        <v>45394</v>
      </c>
      <c r="C112" s="96" t="s">
        <v>88</v>
      </c>
      <c r="D112" s="97" t="s">
        <v>89</v>
      </c>
      <c r="E112" s="515" t="s">
        <v>105</v>
      </c>
      <c r="F112" s="102">
        <v>110</v>
      </c>
      <c r="G112" s="102"/>
      <c r="H112" s="116"/>
      <c r="I112" s="116"/>
      <c r="J112" s="97"/>
      <c r="Y112" s="530"/>
      <c r="Z112" s="530"/>
      <c r="AD112" s="476"/>
      <c r="AI112" s="473"/>
    </row>
    <row r="113" spans="1:35" s="4" customFormat="1" x14ac:dyDescent="0.25">
      <c r="A113" s="408">
        <f t="shared" si="1"/>
        <v>111</v>
      </c>
      <c r="B113" s="481">
        <v>45394</v>
      </c>
      <c r="C113" s="96" t="s">
        <v>118</v>
      </c>
      <c r="D113" s="97" t="s">
        <v>107</v>
      </c>
      <c r="E113" s="515"/>
      <c r="F113" s="102">
        <v>96</v>
      </c>
      <c r="G113" s="102"/>
      <c r="H113" s="116"/>
      <c r="I113" s="116"/>
      <c r="J113" s="97"/>
      <c r="Y113" s="530"/>
      <c r="Z113" s="530"/>
      <c r="AD113" s="476"/>
      <c r="AI113" s="473"/>
    </row>
    <row r="114" spans="1:35" s="4" customFormat="1" x14ac:dyDescent="0.25">
      <c r="A114" s="408">
        <f t="shared" si="1"/>
        <v>112</v>
      </c>
      <c r="B114" s="481">
        <v>45394</v>
      </c>
      <c r="C114" s="96" t="s">
        <v>109</v>
      </c>
      <c r="D114" s="97" t="s">
        <v>107</v>
      </c>
      <c r="E114" s="515" t="s">
        <v>110</v>
      </c>
      <c r="F114" s="102">
        <v>54</v>
      </c>
      <c r="G114" s="102"/>
      <c r="H114" s="116"/>
      <c r="I114" s="116"/>
      <c r="J114" s="97"/>
      <c r="X114" s="4" t="s">
        <v>519</v>
      </c>
      <c r="Y114" s="530" t="s">
        <v>103</v>
      </c>
      <c r="Z114" s="530" t="s">
        <v>504</v>
      </c>
      <c r="AA114" s="589" t="str">
        <f>Z114</f>
        <v>شهرکی</v>
      </c>
      <c r="AD114" s="476"/>
      <c r="AI114" s="473"/>
    </row>
    <row r="115" spans="1:35" s="4" customFormat="1" x14ac:dyDescent="0.25">
      <c r="A115" s="408">
        <f t="shared" si="1"/>
        <v>113</v>
      </c>
      <c r="B115" s="481">
        <v>45394</v>
      </c>
      <c r="C115" s="524" t="s">
        <v>425</v>
      </c>
      <c r="D115" s="97" t="s">
        <v>99</v>
      </c>
      <c r="E115" s="523" t="s">
        <v>498</v>
      </c>
      <c r="F115" s="102">
        <v>244</v>
      </c>
      <c r="G115" s="102"/>
      <c r="H115" s="116"/>
      <c r="I115" s="116"/>
      <c r="J115" s="97"/>
      <c r="X115" s="4" t="s">
        <v>507</v>
      </c>
      <c r="Y115" s="530" t="s">
        <v>589</v>
      </c>
      <c r="Z115" s="530" t="s">
        <v>504</v>
      </c>
      <c r="AA115" s="589"/>
      <c r="AD115" s="476"/>
      <c r="AI115" s="473"/>
    </row>
    <row r="116" spans="1:35" s="4" customFormat="1" x14ac:dyDescent="0.25">
      <c r="A116" s="408">
        <f t="shared" si="1"/>
        <v>114</v>
      </c>
      <c r="B116" s="481">
        <v>45394</v>
      </c>
      <c r="C116" s="524" t="s">
        <v>145</v>
      </c>
      <c r="D116" s="97" t="s">
        <v>99</v>
      </c>
      <c r="E116" s="523" t="s">
        <v>146</v>
      </c>
      <c r="F116" s="102">
        <v>401</v>
      </c>
      <c r="G116" s="102"/>
      <c r="H116" s="116"/>
      <c r="I116" s="116"/>
      <c r="J116" s="97"/>
      <c r="Y116" s="530"/>
      <c r="Z116" s="530"/>
      <c r="AA116" s="589"/>
      <c r="AD116" s="476"/>
      <c r="AI116" s="473"/>
    </row>
    <row r="117" spans="1:35" s="4" customFormat="1" x14ac:dyDescent="0.25">
      <c r="A117" s="408">
        <f t="shared" si="1"/>
        <v>115</v>
      </c>
      <c r="B117" s="481">
        <v>45394</v>
      </c>
      <c r="C117" s="96" t="s">
        <v>102</v>
      </c>
      <c r="D117" s="97" t="s">
        <v>103</v>
      </c>
      <c r="E117" s="515" t="s">
        <v>104</v>
      </c>
      <c r="F117" s="102">
        <v>90</v>
      </c>
      <c r="G117" s="102"/>
      <c r="H117" s="116"/>
      <c r="I117" s="116"/>
      <c r="J117" s="97"/>
      <c r="Y117" s="530"/>
      <c r="Z117" s="530"/>
      <c r="AA117" s="589"/>
      <c r="AD117" s="476"/>
      <c r="AI117" s="473"/>
    </row>
    <row r="118" spans="1:35" s="4" customFormat="1" x14ac:dyDescent="0.25">
      <c r="A118" s="408">
        <f t="shared" si="1"/>
        <v>116</v>
      </c>
      <c r="B118" s="481">
        <v>45394</v>
      </c>
      <c r="C118" s="96" t="s">
        <v>283</v>
      </c>
      <c r="D118" s="408" t="s">
        <v>266</v>
      </c>
      <c r="E118" s="408" t="s">
        <v>63</v>
      </c>
      <c r="F118" s="102">
        <v>122</v>
      </c>
      <c r="G118" s="102"/>
      <c r="H118" s="116"/>
      <c r="I118" s="116"/>
      <c r="J118" s="97"/>
      <c r="Y118" s="530"/>
      <c r="Z118" s="530"/>
      <c r="AA118" s="589"/>
      <c r="AD118" s="476"/>
      <c r="AI118" s="473"/>
    </row>
    <row r="119" spans="1:35" s="4" customFormat="1" x14ac:dyDescent="0.25">
      <c r="A119" s="408">
        <f t="shared" si="1"/>
        <v>117</v>
      </c>
      <c r="B119" s="481">
        <v>45396</v>
      </c>
      <c r="C119" s="96" t="s">
        <v>94</v>
      </c>
      <c r="D119" s="97" t="s">
        <v>92</v>
      </c>
      <c r="E119" s="515" t="s">
        <v>95</v>
      </c>
      <c r="F119" s="102">
        <v>35</v>
      </c>
      <c r="G119" s="102"/>
      <c r="H119" s="116"/>
      <c r="I119" s="116"/>
      <c r="J119" s="97"/>
      <c r="Y119" s="530"/>
      <c r="Z119" s="530"/>
      <c r="AA119" s="589"/>
      <c r="AD119" s="476"/>
      <c r="AI119" s="473"/>
    </row>
    <row r="120" spans="1:35" s="4" customFormat="1" x14ac:dyDescent="0.25">
      <c r="A120" s="408">
        <f t="shared" si="1"/>
        <v>118</v>
      </c>
      <c r="B120" s="481">
        <v>45396</v>
      </c>
      <c r="C120" s="96" t="s">
        <v>116</v>
      </c>
      <c r="D120" s="97" t="s">
        <v>92</v>
      </c>
      <c r="E120" s="515" t="s">
        <v>93</v>
      </c>
      <c r="F120" s="102">
        <v>188</v>
      </c>
      <c r="G120" s="102"/>
      <c r="H120" s="116"/>
      <c r="I120" s="116"/>
      <c r="J120" s="97"/>
      <c r="X120" s="4" t="s">
        <v>572</v>
      </c>
      <c r="Y120" s="530" t="s">
        <v>583</v>
      </c>
      <c r="Z120" s="530" t="s">
        <v>584</v>
      </c>
      <c r="AD120" s="476"/>
      <c r="AI120" s="473"/>
    </row>
    <row r="121" spans="1:35" s="4" customFormat="1" x14ac:dyDescent="0.25">
      <c r="A121" s="408">
        <f t="shared" si="1"/>
        <v>119</v>
      </c>
      <c r="B121" s="481">
        <v>45396</v>
      </c>
      <c r="C121" s="524" t="s">
        <v>425</v>
      </c>
      <c r="D121" s="97" t="s">
        <v>99</v>
      </c>
      <c r="E121" s="523" t="s">
        <v>498</v>
      </c>
      <c r="F121" s="102">
        <v>362</v>
      </c>
      <c r="G121" s="102"/>
      <c r="H121" s="116"/>
      <c r="I121" s="116"/>
      <c r="J121" s="97"/>
      <c r="AD121" s="476"/>
      <c r="AI121" s="473"/>
    </row>
    <row r="122" spans="1:35" s="4" customFormat="1" x14ac:dyDescent="0.25">
      <c r="A122" s="408">
        <f t="shared" si="1"/>
        <v>120</v>
      </c>
      <c r="B122" s="481">
        <v>45396</v>
      </c>
      <c r="C122" s="524" t="s">
        <v>145</v>
      </c>
      <c r="D122" s="97" t="s">
        <v>99</v>
      </c>
      <c r="E122" s="523" t="s">
        <v>146</v>
      </c>
      <c r="F122" s="102">
        <v>476</v>
      </c>
      <c r="G122" s="102"/>
      <c r="H122" s="116"/>
      <c r="I122" s="116"/>
      <c r="J122" s="97"/>
      <c r="AD122" s="476"/>
      <c r="AI122" s="473"/>
    </row>
    <row r="123" spans="1:35" s="4" customFormat="1" x14ac:dyDescent="0.25">
      <c r="A123" s="408">
        <f t="shared" si="1"/>
        <v>121</v>
      </c>
      <c r="B123" s="481">
        <v>45396</v>
      </c>
      <c r="C123" s="96" t="s">
        <v>102</v>
      </c>
      <c r="D123" s="97" t="s">
        <v>103</v>
      </c>
      <c r="E123" s="515" t="s">
        <v>104</v>
      </c>
      <c r="F123" s="102">
        <v>150</v>
      </c>
      <c r="G123" s="102"/>
      <c r="H123" s="116"/>
      <c r="I123" s="116"/>
      <c r="J123" s="97"/>
      <c r="AD123" s="476"/>
      <c r="AI123" s="473"/>
    </row>
    <row r="124" spans="1:35" s="4" customFormat="1" x14ac:dyDescent="0.25">
      <c r="A124" s="408">
        <f t="shared" si="1"/>
        <v>122</v>
      </c>
      <c r="B124" s="481">
        <v>45396</v>
      </c>
      <c r="C124" s="96" t="s">
        <v>283</v>
      </c>
      <c r="D124" s="408" t="s">
        <v>266</v>
      </c>
      <c r="E124" s="408" t="s">
        <v>63</v>
      </c>
      <c r="F124" s="102">
        <v>145</v>
      </c>
      <c r="G124" s="102"/>
      <c r="H124" s="116"/>
      <c r="I124" s="116"/>
      <c r="J124" s="97"/>
      <c r="AD124" s="476"/>
      <c r="AI124" s="473"/>
    </row>
    <row r="125" spans="1:35" s="4" customFormat="1" x14ac:dyDescent="0.25">
      <c r="A125" s="408">
        <f t="shared" si="1"/>
        <v>123</v>
      </c>
      <c r="B125" s="481">
        <v>45396</v>
      </c>
      <c r="C125" s="96" t="s">
        <v>151</v>
      </c>
      <c r="D125" s="97" t="s">
        <v>92</v>
      </c>
      <c r="E125" s="515" t="s">
        <v>63</v>
      </c>
      <c r="F125" s="102">
        <v>88</v>
      </c>
      <c r="G125" s="102"/>
      <c r="H125" s="116"/>
      <c r="I125" s="116"/>
      <c r="J125" s="97"/>
      <c r="AD125" s="476"/>
      <c r="AI125" s="473"/>
    </row>
    <row r="126" spans="1:35" s="4" customFormat="1" x14ac:dyDescent="0.25">
      <c r="A126" s="408">
        <f t="shared" si="1"/>
        <v>124</v>
      </c>
      <c r="B126" s="481">
        <v>45396</v>
      </c>
      <c r="C126" s="96" t="s">
        <v>148</v>
      </c>
      <c r="D126" s="97" t="s">
        <v>92</v>
      </c>
      <c r="E126" s="515" t="s">
        <v>63</v>
      </c>
      <c r="F126" s="102">
        <v>69</v>
      </c>
      <c r="G126" s="102"/>
      <c r="H126" s="116"/>
      <c r="I126" s="116"/>
      <c r="J126" s="97"/>
      <c r="AD126" s="476"/>
      <c r="AI126" s="473"/>
    </row>
    <row r="127" spans="1:35" s="4" customFormat="1" x14ac:dyDescent="0.25">
      <c r="A127" s="408">
        <f t="shared" si="1"/>
        <v>125</v>
      </c>
      <c r="B127" s="481">
        <v>45396</v>
      </c>
      <c r="C127" s="96" t="s">
        <v>150</v>
      </c>
      <c r="D127" s="97" t="s">
        <v>92</v>
      </c>
      <c r="E127" s="515" t="s">
        <v>63</v>
      </c>
      <c r="F127" s="102">
        <v>110</v>
      </c>
      <c r="G127" s="102"/>
      <c r="H127" s="116"/>
      <c r="I127" s="116"/>
      <c r="J127" s="97"/>
      <c r="AD127" s="476"/>
      <c r="AI127" s="473"/>
    </row>
    <row r="128" spans="1:35" s="4" customFormat="1" x14ac:dyDescent="0.25">
      <c r="A128" s="408">
        <f t="shared" si="1"/>
        <v>126</v>
      </c>
      <c r="B128" s="482">
        <v>45396</v>
      </c>
      <c r="C128" s="504" t="s">
        <v>111</v>
      </c>
      <c r="D128" s="100" t="s">
        <v>112</v>
      </c>
      <c r="E128" s="100"/>
      <c r="F128" s="492">
        <v>166</v>
      </c>
      <c r="G128" s="492"/>
      <c r="H128" s="493"/>
      <c r="I128" s="493"/>
      <c r="J128" s="492"/>
      <c r="AD128" s="476"/>
      <c r="AI128" s="473"/>
    </row>
    <row r="129" spans="1:35" s="4" customFormat="1" x14ac:dyDescent="0.25">
      <c r="A129" s="408">
        <f t="shared" si="1"/>
        <v>127</v>
      </c>
      <c r="B129" s="481">
        <v>45397</v>
      </c>
      <c r="C129" s="96" t="s">
        <v>88</v>
      </c>
      <c r="D129" s="97" t="s">
        <v>89</v>
      </c>
      <c r="E129" s="515" t="s">
        <v>105</v>
      </c>
      <c r="F129" s="102">
        <v>258</v>
      </c>
      <c r="G129" s="102"/>
      <c r="H129" s="116"/>
      <c r="I129" s="116"/>
      <c r="J129" s="97"/>
      <c r="AD129" s="476"/>
      <c r="AI129" s="473"/>
    </row>
    <row r="130" spans="1:35" s="4" customFormat="1" x14ac:dyDescent="0.25">
      <c r="A130" s="408">
        <f t="shared" si="1"/>
        <v>128</v>
      </c>
      <c r="B130" s="481">
        <v>45397</v>
      </c>
      <c r="C130" s="96" t="s">
        <v>106</v>
      </c>
      <c r="D130" s="97" t="s">
        <v>107</v>
      </c>
      <c r="E130" s="515"/>
      <c r="F130" s="102">
        <v>57</v>
      </c>
      <c r="G130" s="102"/>
      <c r="H130" s="116"/>
      <c r="I130" s="116"/>
      <c r="J130" s="97"/>
      <c r="AD130" s="476"/>
      <c r="AI130" s="473"/>
    </row>
    <row r="131" spans="1:35" s="4" customFormat="1" x14ac:dyDescent="0.25">
      <c r="A131" s="408">
        <f t="shared" si="1"/>
        <v>129</v>
      </c>
      <c r="B131" s="481">
        <v>45397</v>
      </c>
      <c r="C131" s="96" t="s">
        <v>109</v>
      </c>
      <c r="D131" s="97" t="s">
        <v>107</v>
      </c>
      <c r="E131" s="515" t="s">
        <v>110</v>
      </c>
      <c r="F131" s="102">
        <v>77</v>
      </c>
      <c r="G131" s="102"/>
      <c r="H131" s="116"/>
      <c r="I131" s="116"/>
      <c r="J131" s="97"/>
      <c r="AD131" s="476"/>
      <c r="AI131" s="473"/>
    </row>
    <row r="132" spans="1:35" s="4" customFormat="1" x14ac:dyDescent="0.25">
      <c r="A132" s="408">
        <f t="shared" si="1"/>
        <v>130</v>
      </c>
      <c r="B132" s="481">
        <v>45397</v>
      </c>
      <c r="C132" s="96" t="s">
        <v>94</v>
      </c>
      <c r="D132" s="97" t="s">
        <v>92</v>
      </c>
      <c r="E132" s="515" t="s">
        <v>95</v>
      </c>
      <c r="F132" s="102">
        <v>130</v>
      </c>
      <c r="G132" s="102"/>
      <c r="H132" s="116"/>
      <c r="I132" s="116"/>
      <c r="J132" s="97"/>
      <c r="AD132" s="476"/>
      <c r="AI132" s="473"/>
    </row>
    <row r="133" spans="1:35" s="4" customFormat="1" x14ac:dyDescent="0.25">
      <c r="A133" s="408">
        <f t="shared" ref="A133:A196" si="2">ROW()-2</f>
        <v>131</v>
      </c>
      <c r="B133" s="481">
        <v>45397</v>
      </c>
      <c r="C133" s="524" t="s">
        <v>425</v>
      </c>
      <c r="D133" s="97" t="s">
        <v>99</v>
      </c>
      <c r="E133" s="523" t="s">
        <v>498</v>
      </c>
      <c r="F133" s="102">
        <v>98</v>
      </c>
      <c r="G133" s="102"/>
      <c r="H133" s="116"/>
      <c r="I133" s="116"/>
      <c r="J133" s="97"/>
      <c r="AD133" s="476"/>
      <c r="AI133" s="473"/>
    </row>
    <row r="134" spans="1:35" s="4" customFormat="1" x14ac:dyDescent="0.25">
      <c r="A134" s="408">
        <f t="shared" si="2"/>
        <v>132</v>
      </c>
      <c r="B134" s="481">
        <v>45397</v>
      </c>
      <c r="C134" s="524" t="s">
        <v>142</v>
      </c>
      <c r="D134" s="97" t="s">
        <v>99</v>
      </c>
      <c r="E134" s="515" t="s">
        <v>143</v>
      </c>
      <c r="F134" s="102">
        <v>499</v>
      </c>
      <c r="G134" s="102"/>
      <c r="H134" s="116"/>
      <c r="I134" s="116"/>
      <c r="J134" s="97"/>
      <c r="AD134" s="476"/>
      <c r="AI134" s="473"/>
    </row>
    <row r="135" spans="1:35" s="4" customFormat="1" x14ac:dyDescent="0.25">
      <c r="A135" s="408">
        <f t="shared" si="2"/>
        <v>133</v>
      </c>
      <c r="B135" s="481">
        <v>45397</v>
      </c>
      <c r="C135" s="96" t="s">
        <v>283</v>
      </c>
      <c r="D135" s="408" t="s">
        <v>266</v>
      </c>
      <c r="E135" s="408" t="s">
        <v>63</v>
      </c>
      <c r="F135" s="102">
        <v>38</v>
      </c>
      <c r="G135" s="102"/>
      <c r="H135" s="116"/>
      <c r="I135" s="116"/>
      <c r="J135" s="97"/>
      <c r="AD135" s="476"/>
      <c r="AI135" s="473"/>
    </row>
    <row r="136" spans="1:35" s="4" customFormat="1" x14ac:dyDescent="0.25">
      <c r="A136" s="408">
        <f t="shared" si="2"/>
        <v>134</v>
      </c>
      <c r="B136" s="481">
        <v>45397</v>
      </c>
      <c r="C136" s="524" t="s">
        <v>145</v>
      </c>
      <c r="D136" s="97" t="s">
        <v>99</v>
      </c>
      <c r="E136" s="523" t="s">
        <v>146</v>
      </c>
      <c r="F136" s="102">
        <v>142</v>
      </c>
      <c r="G136" s="102"/>
      <c r="H136" s="116"/>
      <c r="I136" s="116"/>
      <c r="J136" s="97"/>
      <c r="AD136" s="476"/>
      <c r="AI136" s="473"/>
    </row>
    <row r="137" spans="1:35" s="4" customFormat="1" x14ac:dyDescent="0.25">
      <c r="A137" s="408">
        <f t="shared" si="2"/>
        <v>135</v>
      </c>
      <c r="B137" s="481">
        <v>45399</v>
      </c>
      <c r="C137" s="96" t="s">
        <v>88</v>
      </c>
      <c r="D137" s="97" t="s">
        <v>89</v>
      </c>
      <c r="E137" s="515" t="s">
        <v>105</v>
      </c>
      <c r="F137" s="102">
        <v>122</v>
      </c>
      <c r="G137" s="102"/>
      <c r="H137" s="116"/>
      <c r="I137" s="116"/>
      <c r="J137" s="97"/>
      <c r="AD137" s="476"/>
      <c r="AI137" s="473"/>
    </row>
    <row r="138" spans="1:35" s="4" customFormat="1" x14ac:dyDescent="0.25">
      <c r="A138" s="408">
        <f t="shared" si="2"/>
        <v>136</v>
      </c>
      <c r="B138" s="481">
        <v>45399</v>
      </c>
      <c r="C138" s="524" t="s">
        <v>425</v>
      </c>
      <c r="D138" s="97" t="s">
        <v>99</v>
      </c>
      <c r="E138" s="523" t="s">
        <v>498</v>
      </c>
      <c r="F138" s="102">
        <v>157</v>
      </c>
      <c r="G138" s="102"/>
      <c r="H138" s="116"/>
      <c r="I138" s="116"/>
      <c r="J138" s="97"/>
      <c r="AD138" s="476"/>
      <c r="AI138" s="473"/>
    </row>
    <row r="139" spans="1:35" s="4" customFormat="1" x14ac:dyDescent="0.25">
      <c r="A139" s="408">
        <f t="shared" si="2"/>
        <v>137</v>
      </c>
      <c r="B139" s="481">
        <v>45399</v>
      </c>
      <c r="C139" s="524" t="s">
        <v>145</v>
      </c>
      <c r="D139" s="97" t="s">
        <v>99</v>
      </c>
      <c r="E139" s="523" t="s">
        <v>146</v>
      </c>
      <c r="F139" s="102">
        <v>543</v>
      </c>
      <c r="G139" s="102"/>
      <c r="H139" s="116"/>
      <c r="I139" s="116"/>
      <c r="J139" s="97"/>
      <c r="AD139" s="476"/>
      <c r="AI139" s="473"/>
    </row>
    <row r="140" spans="1:35" s="4" customFormat="1" x14ac:dyDescent="0.25">
      <c r="A140" s="408">
        <f t="shared" si="2"/>
        <v>138</v>
      </c>
      <c r="B140" s="481">
        <v>45399</v>
      </c>
      <c r="C140" s="96" t="s">
        <v>102</v>
      </c>
      <c r="D140" s="97" t="s">
        <v>103</v>
      </c>
      <c r="E140" s="515" t="s">
        <v>104</v>
      </c>
      <c r="F140" s="102">
        <v>198</v>
      </c>
      <c r="G140" s="102"/>
      <c r="H140" s="116"/>
      <c r="I140" s="116"/>
      <c r="J140" s="97"/>
      <c r="AD140" s="476"/>
      <c r="AI140" s="473"/>
    </row>
    <row r="141" spans="1:35" s="4" customFormat="1" x14ac:dyDescent="0.25">
      <c r="A141" s="408">
        <f t="shared" si="2"/>
        <v>139</v>
      </c>
      <c r="B141" s="481">
        <v>45399</v>
      </c>
      <c r="C141" s="96" t="s">
        <v>283</v>
      </c>
      <c r="D141" s="408" t="s">
        <v>266</v>
      </c>
      <c r="E141" s="408" t="s">
        <v>63</v>
      </c>
      <c r="F141" s="102">
        <v>164</v>
      </c>
      <c r="G141" s="102"/>
      <c r="H141" s="116"/>
      <c r="I141" s="116"/>
      <c r="J141" s="97"/>
      <c r="AD141" s="476"/>
      <c r="AI141" s="473"/>
    </row>
    <row r="142" spans="1:35" s="4" customFormat="1" x14ac:dyDescent="0.25">
      <c r="A142" s="408">
        <f t="shared" si="2"/>
        <v>140</v>
      </c>
      <c r="B142" s="481">
        <v>45399</v>
      </c>
      <c r="C142" s="524" t="s">
        <v>142</v>
      </c>
      <c r="D142" s="97" t="s">
        <v>99</v>
      </c>
      <c r="E142" s="515" t="s">
        <v>143</v>
      </c>
      <c r="F142" s="102">
        <v>245</v>
      </c>
      <c r="G142" s="102"/>
      <c r="H142" s="116"/>
      <c r="I142" s="116"/>
      <c r="J142" s="97"/>
      <c r="AD142" s="476"/>
      <c r="AI142" s="473"/>
    </row>
    <row r="143" spans="1:35" s="4" customFormat="1" x14ac:dyDescent="0.25">
      <c r="A143" s="408">
        <f t="shared" si="2"/>
        <v>141</v>
      </c>
      <c r="B143" s="481">
        <v>45399</v>
      </c>
      <c r="C143" s="96" t="s">
        <v>125</v>
      </c>
      <c r="D143" s="97" t="s">
        <v>99</v>
      </c>
      <c r="E143" s="515"/>
      <c r="F143" s="102">
        <v>583</v>
      </c>
      <c r="G143" s="102"/>
      <c r="H143" s="116"/>
      <c r="I143" s="116"/>
      <c r="J143" s="97"/>
      <c r="AD143" s="476"/>
      <c r="AI143" s="473"/>
    </row>
    <row r="144" spans="1:35" s="4" customFormat="1" x14ac:dyDescent="0.25">
      <c r="A144" s="408">
        <f t="shared" si="2"/>
        <v>142</v>
      </c>
      <c r="B144" s="481">
        <v>45401</v>
      </c>
      <c r="C144" s="524" t="s">
        <v>425</v>
      </c>
      <c r="D144" s="97" t="s">
        <v>99</v>
      </c>
      <c r="E144" s="523" t="s">
        <v>498</v>
      </c>
      <c r="F144" s="102">
        <v>217</v>
      </c>
      <c r="G144" s="102"/>
      <c r="H144" s="116"/>
      <c r="I144" s="116"/>
      <c r="J144" s="97"/>
      <c r="AD144" s="476"/>
      <c r="AI144" s="473"/>
    </row>
    <row r="145" spans="1:35" s="4" customFormat="1" x14ac:dyDescent="0.25">
      <c r="A145" s="408">
        <f t="shared" si="2"/>
        <v>143</v>
      </c>
      <c r="B145" s="481">
        <v>45401</v>
      </c>
      <c r="C145" s="524" t="s">
        <v>145</v>
      </c>
      <c r="D145" s="97" t="s">
        <v>99</v>
      </c>
      <c r="E145" s="523" t="s">
        <v>146</v>
      </c>
      <c r="F145" s="102">
        <v>561</v>
      </c>
      <c r="G145" s="102"/>
      <c r="H145" s="116"/>
      <c r="I145" s="116"/>
      <c r="J145" s="97"/>
      <c r="AD145" s="476"/>
      <c r="AI145" s="473"/>
    </row>
    <row r="146" spans="1:35" s="4" customFormat="1" x14ac:dyDescent="0.25">
      <c r="A146" s="408">
        <f t="shared" si="2"/>
        <v>144</v>
      </c>
      <c r="B146" s="481">
        <v>45401</v>
      </c>
      <c r="C146" s="96" t="s">
        <v>283</v>
      </c>
      <c r="D146" s="408" t="s">
        <v>266</v>
      </c>
      <c r="E146" s="408" t="s">
        <v>63</v>
      </c>
      <c r="F146" s="102">
        <v>125</v>
      </c>
      <c r="G146" s="102"/>
      <c r="H146" s="116"/>
      <c r="I146" s="116"/>
      <c r="J146" s="97"/>
      <c r="AD146" s="476"/>
      <c r="AI146" s="473"/>
    </row>
    <row r="147" spans="1:35" s="4" customFormat="1" x14ac:dyDescent="0.25">
      <c r="A147" s="408">
        <f t="shared" si="2"/>
        <v>145</v>
      </c>
      <c r="B147" s="481">
        <v>45401</v>
      </c>
      <c r="C147" s="524" t="s">
        <v>142</v>
      </c>
      <c r="D147" s="97" t="s">
        <v>99</v>
      </c>
      <c r="E147" s="515" t="s">
        <v>143</v>
      </c>
      <c r="F147" s="102">
        <v>317</v>
      </c>
      <c r="G147" s="102"/>
      <c r="H147" s="116"/>
      <c r="I147" s="116"/>
      <c r="J147" s="97"/>
      <c r="AD147" s="476"/>
      <c r="AI147" s="473"/>
    </row>
    <row r="148" spans="1:35" s="4" customFormat="1" x14ac:dyDescent="0.25">
      <c r="A148" s="408">
        <f t="shared" si="2"/>
        <v>146</v>
      </c>
      <c r="B148" s="481">
        <v>45403</v>
      </c>
      <c r="C148" s="96" t="s">
        <v>88</v>
      </c>
      <c r="D148" s="97" t="s">
        <v>89</v>
      </c>
      <c r="E148" s="515" t="s">
        <v>105</v>
      </c>
      <c r="F148" s="102">
        <v>152</v>
      </c>
      <c r="G148" s="102"/>
      <c r="H148" s="116"/>
      <c r="I148" s="116"/>
      <c r="J148" s="97"/>
      <c r="AD148" s="476"/>
      <c r="AI148" s="473"/>
    </row>
    <row r="149" spans="1:35" s="4" customFormat="1" x14ac:dyDescent="0.25">
      <c r="A149" s="408">
        <f t="shared" si="2"/>
        <v>147</v>
      </c>
      <c r="B149" s="481">
        <v>45403</v>
      </c>
      <c r="C149" s="96" t="s">
        <v>94</v>
      </c>
      <c r="D149" s="97" t="s">
        <v>92</v>
      </c>
      <c r="E149" s="515" t="s">
        <v>95</v>
      </c>
      <c r="F149" s="102">
        <v>144</v>
      </c>
      <c r="G149" s="102"/>
      <c r="H149" s="116"/>
      <c r="I149" s="116"/>
      <c r="J149" s="97"/>
      <c r="AD149" s="476"/>
      <c r="AI149" s="473"/>
    </row>
    <row r="150" spans="1:35" s="4" customFormat="1" x14ac:dyDescent="0.25">
      <c r="A150" s="408">
        <f t="shared" si="2"/>
        <v>148</v>
      </c>
      <c r="B150" s="481">
        <v>45403</v>
      </c>
      <c r="C150" s="524" t="s">
        <v>425</v>
      </c>
      <c r="D150" s="97" t="s">
        <v>99</v>
      </c>
      <c r="E150" s="523" t="s">
        <v>498</v>
      </c>
      <c r="F150" s="102">
        <v>173</v>
      </c>
      <c r="G150" s="102"/>
      <c r="H150" s="116"/>
      <c r="I150" s="116"/>
      <c r="J150" s="97"/>
      <c r="AD150" s="476"/>
      <c r="AI150" s="473"/>
    </row>
    <row r="151" spans="1:35" s="4" customFormat="1" x14ac:dyDescent="0.25">
      <c r="A151" s="408">
        <f t="shared" si="2"/>
        <v>149</v>
      </c>
      <c r="B151" s="481">
        <v>45403</v>
      </c>
      <c r="C151" s="524" t="s">
        <v>145</v>
      </c>
      <c r="D151" s="97" t="s">
        <v>99</v>
      </c>
      <c r="E151" s="523" t="s">
        <v>146</v>
      </c>
      <c r="F151" s="102">
        <v>522</v>
      </c>
      <c r="G151" s="102"/>
      <c r="H151" s="116"/>
      <c r="I151" s="116"/>
      <c r="J151" s="97"/>
      <c r="AD151" s="476"/>
      <c r="AI151" s="473"/>
    </row>
    <row r="152" spans="1:35" s="4" customFormat="1" x14ac:dyDescent="0.25">
      <c r="A152" s="408">
        <f t="shared" si="2"/>
        <v>150</v>
      </c>
      <c r="B152" s="481">
        <v>45403</v>
      </c>
      <c r="C152" s="96" t="s">
        <v>102</v>
      </c>
      <c r="D152" s="97" t="s">
        <v>103</v>
      </c>
      <c r="E152" s="515" t="s">
        <v>104</v>
      </c>
      <c r="F152" s="102">
        <v>171</v>
      </c>
      <c r="G152" s="102"/>
      <c r="H152" s="116"/>
      <c r="I152" s="116"/>
      <c r="J152" s="97"/>
      <c r="AD152" s="476"/>
      <c r="AI152" s="473"/>
    </row>
    <row r="153" spans="1:35" s="4" customFormat="1" x14ac:dyDescent="0.25">
      <c r="A153" s="408">
        <f t="shared" si="2"/>
        <v>151</v>
      </c>
      <c r="B153" s="481">
        <v>45403</v>
      </c>
      <c r="C153" s="96" t="s">
        <v>283</v>
      </c>
      <c r="D153" s="408" t="s">
        <v>266</v>
      </c>
      <c r="E153" s="408" t="s">
        <v>63</v>
      </c>
      <c r="F153" s="102">
        <v>108</v>
      </c>
      <c r="G153" s="102"/>
      <c r="H153" s="116"/>
      <c r="I153" s="116"/>
      <c r="J153" s="97"/>
      <c r="AD153" s="476"/>
      <c r="AI153" s="473"/>
    </row>
    <row r="154" spans="1:35" s="4" customFormat="1" x14ac:dyDescent="0.25">
      <c r="A154" s="408">
        <f t="shared" si="2"/>
        <v>152</v>
      </c>
      <c r="B154" s="481">
        <v>45403</v>
      </c>
      <c r="C154" s="96" t="s">
        <v>151</v>
      </c>
      <c r="D154" s="97" t="s">
        <v>92</v>
      </c>
      <c r="E154" s="515" t="s">
        <v>63</v>
      </c>
      <c r="F154" s="102">
        <v>128</v>
      </c>
      <c r="G154" s="102"/>
      <c r="H154" s="116"/>
      <c r="I154" s="116"/>
      <c r="J154" s="97"/>
      <c r="AD154" s="476"/>
      <c r="AI154" s="473"/>
    </row>
    <row r="155" spans="1:35" s="4" customFormat="1" x14ac:dyDescent="0.25">
      <c r="A155" s="408">
        <f t="shared" si="2"/>
        <v>153</v>
      </c>
      <c r="B155" s="481">
        <v>45403</v>
      </c>
      <c r="C155" s="96" t="s">
        <v>148</v>
      </c>
      <c r="D155" s="97" t="s">
        <v>92</v>
      </c>
      <c r="E155" s="515" t="s">
        <v>63</v>
      </c>
      <c r="F155" s="102">
        <v>120</v>
      </c>
      <c r="G155" s="102"/>
      <c r="H155" s="116"/>
      <c r="I155" s="116"/>
      <c r="J155" s="97"/>
      <c r="L155" s="96" t="s">
        <v>84</v>
      </c>
      <c r="M155" s="103" t="s">
        <v>85</v>
      </c>
      <c r="N155" s="103" t="s">
        <v>86</v>
      </c>
      <c r="O155" s="104">
        <v>0</v>
      </c>
      <c r="P155" s="98">
        <v>2000</v>
      </c>
      <c r="AD155" s="476"/>
      <c r="AI155" s="473"/>
    </row>
    <row r="156" spans="1:35" s="4" customFormat="1" x14ac:dyDescent="0.25">
      <c r="A156" s="408">
        <f t="shared" si="2"/>
        <v>154</v>
      </c>
      <c r="B156" s="481">
        <v>45403</v>
      </c>
      <c r="C156" s="96" t="s">
        <v>150</v>
      </c>
      <c r="D156" s="97" t="s">
        <v>92</v>
      </c>
      <c r="E156" s="515" t="s">
        <v>63</v>
      </c>
      <c r="F156" s="102">
        <v>111</v>
      </c>
      <c r="G156" s="102"/>
      <c r="H156" s="116"/>
      <c r="I156" s="116"/>
      <c r="J156" s="97"/>
      <c r="L156" s="96" t="s">
        <v>88</v>
      </c>
      <c r="M156" s="97" t="s">
        <v>89</v>
      </c>
      <c r="N156" s="97"/>
      <c r="O156" s="98">
        <v>363</v>
      </c>
      <c r="P156" s="98">
        <v>0</v>
      </c>
      <c r="AD156" s="476"/>
      <c r="AI156" s="473"/>
    </row>
    <row r="157" spans="1:35" s="4" customFormat="1" x14ac:dyDescent="0.25">
      <c r="A157" s="408">
        <f t="shared" si="2"/>
        <v>155</v>
      </c>
      <c r="B157" s="481">
        <v>45403</v>
      </c>
      <c r="C157" s="524" t="s">
        <v>142</v>
      </c>
      <c r="D157" s="97" t="s">
        <v>99</v>
      </c>
      <c r="E157" s="515" t="s">
        <v>143</v>
      </c>
      <c r="F157" s="102">
        <v>241</v>
      </c>
      <c r="G157" s="102"/>
      <c r="H157" s="116"/>
      <c r="I157" s="116"/>
      <c r="J157" s="97"/>
      <c r="L157" s="96" t="s">
        <v>91</v>
      </c>
      <c r="M157" s="97" t="s">
        <v>92</v>
      </c>
      <c r="N157" s="97" t="s">
        <v>93</v>
      </c>
      <c r="O157" s="98">
        <v>201</v>
      </c>
      <c r="P157" s="98">
        <v>0</v>
      </c>
      <c r="AD157" s="476"/>
      <c r="AI157" s="473"/>
    </row>
    <row r="158" spans="1:35" s="4" customFormat="1" x14ac:dyDescent="0.25">
      <c r="A158" s="408">
        <f t="shared" si="2"/>
        <v>156</v>
      </c>
      <c r="B158" s="481">
        <v>45403</v>
      </c>
      <c r="C158" s="96" t="s">
        <v>125</v>
      </c>
      <c r="D158" s="97" t="s">
        <v>99</v>
      </c>
      <c r="E158" s="515"/>
      <c r="F158" s="102">
        <v>194</v>
      </c>
      <c r="G158" s="102"/>
      <c r="H158" s="116"/>
      <c r="I158" s="116"/>
      <c r="J158" s="97"/>
      <c r="L158" s="96" t="s">
        <v>94</v>
      </c>
      <c r="M158" s="97" t="s">
        <v>92</v>
      </c>
      <c r="N158" s="97" t="s">
        <v>95</v>
      </c>
      <c r="O158" s="98">
        <v>170</v>
      </c>
      <c r="P158" s="98">
        <v>0</v>
      </c>
      <c r="AD158" s="476"/>
      <c r="AI158" s="473"/>
    </row>
    <row r="159" spans="1:35" s="4" customFormat="1" x14ac:dyDescent="0.25">
      <c r="A159" s="408">
        <f t="shared" si="2"/>
        <v>157</v>
      </c>
      <c r="B159" s="481">
        <v>45404</v>
      </c>
      <c r="C159" s="96" t="s">
        <v>109</v>
      </c>
      <c r="D159" s="97" t="s">
        <v>107</v>
      </c>
      <c r="E159" s="515" t="s">
        <v>110</v>
      </c>
      <c r="F159" s="102">
        <v>67</v>
      </c>
      <c r="G159" s="102"/>
      <c r="H159" s="116"/>
      <c r="I159" s="116"/>
      <c r="J159" s="97"/>
      <c r="L159" s="96" t="s">
        <v>116</v>
      </c>
      <c r="M159" s="97" t="s">
        <v>92</v>
      </c>
      <c r="N159" s="97" t="s">
        <v>127</v>
      </c>
      <c r="O159" s="98">
        <v>170</v>
      </c>
      <c r="P159" s="98">
        <v>0</v>
      </c>
      <c r="AD159" s="476"/>
      <c r="AI159" s="473"/>
    </row>
    <row r="160" spans="1:35" s="4" customFormat="1" x14ac:dyDescent="0.25">
      <c r="A160" s="408">
        <f t="shared" si="2"/>
        <v>158</v>
      </c>
      <c r="B160" s="481">
        <v>45404</v>
      </c>
      <c r="C160" s="96" t="s">
        <v>125</v>
      </c>
      <c r="D160" s="97" t="s">
        <v>99</v>
      </c>
      <c r="E160" s="515"/>
      <c r="F160" s="102">
        <v>586</v>
      </c>
      <c r="G160" s="102"/>
      <c r="H160" s="116"/>
      <c r="I160" s="116"/>
      <c r="J160" s="97"/>
      <c r="L160" s="96" t="s">
        <v>128</v>
      </c>
      <c r="M160" s="97" t="s">
        <v>97</v>
      </c>
      <c r="N160" s="97" t="s">
        <v>127</v>
      </c>
      <c r="O160" s="98">
        <v>60</v>
      </c>
      <c r="P160" s="98">
        <v>0</v>
      </c>
      <c r="AD160" s="476"/>
      <c r="AI160" s="473"/>
    </row>
    <row r="161" spans="1:35" s="4" customFormat="1" x14ac:dyDescent="0.25">
      <c r="A161" s="408">
        <f t="shared" si="2"/>
        <v>159</v>
      </c>
      <c r="B161" s="483">
        <v>45405</v>
      </c>
      <c r="C161" s="200" t="s">
        <v>88</v>
      </c>
      <c r="D161" s="408" t="s">
        <v>89</v>
      </c>
      <c r="E161" s="408">
        <v>0</v>
      </c>
      <c r="F161" s="494">
        <v>314</v>
      </c>
      <c r="G161" s="102"/>
      <c r="H161" s="116"/>
      <c r="I161" s="116"/>
      <c r="J161" s="97"/>
      <c r="L161" s="200" t="s">
        <v>129</v>
      </c>
      <c r="M161" s="97" t="s">
        <v>107</v>
      </c>
      <c r="N161" s="97" t="s">
        <v>127</v>
      </c>
      <c r="O161" s="98"/>
      <c r="P161" s="98"/>
      <c r="AD161" s="476"/>
      <c r="AI161" s="473"/>
    </row>
    <row r="162" spans="1:35" s="4" customFormat="1" x14ac:dyDescent="0.25">
      <c r="A162" s="408">
        <f t="shared" si="2"/>
        <v>160</v>
      </c>
      <c r="B162" s="483">
        <v>45405</v>
      </c>
      <c r="C162" s="200" t="s">
        <v>129</v>
      </c>
      <c r="D162" s="408" t="s">
        <v>107</v>
      </c>
      <c r="E162" s="408" t="s">
        <v>127</v>
      </c>
      <c r="F162" s="494">
        <v>135</v>
      </c>
      <c r="G162" s="102"/>
      <c r="H162" s="116"/>
      <c r="I162" s="116"/>
      <c r="J162" s="97"/>
      <c r="L162" s="96"/>
      <c r="M162" s="97"/>
      <c r="N162" s="97"/>
      <c r="O162" s="98"/>
      <c r="P162" s="98"/>
      <c r="AD162" s="476"/>
      <c r="AI162" s="473"/>
    </row>
    <row r="163" spans="1:35" s="4" customFormat="1" x14ac:dyDescent="0.25">
      <c r="A163" s="408">
        <f t="shared" si="2"/>
        <v>161</v>
      </c>
      <c r="B163" s="483">
        <v>45405</v>
      </c>
      <c r="C163" s="200" t="s">
        <v>91</v>
      </c>
      <c r="D163" s="408" t="s">
        <v>92</v>
      </c>
      <c r="E163" s="408" t="s">
        <v>93</v>
      </c>
      <c r="F163" s="494">
        <v>200</v>
      </c>
      <c r="G163" s="102"/>
      <c r="H163" s="116"/>
      <c r="I163" s="116"/>
      <c r="J163" s="97"/>
      <c r="L163" s="96"/>
      <c r="M163" s="97"/>
      <c r="N163" s="97"/>
      <c r="O163" s="98"/>
      <c r="P163" s="98"/>
      <c r="AD163" s="476"/>
      <c r="AI163" s="473"/>
    </row>
    <row r="164" spans="1:35" s="4" customFormat="1" x14ac:dyDescent="0.25">
      <c r="A164" s="408">
        <f t="shared" si="2"/>
        <v>162</v>
      </c>
      <c r="B164" s="483">
        <v>45405</v>
      </c>
      <c r="C164" s="200" t="s">
        <v>94</v>
      </c>
      <c r="D164" s="408" t="s">
        <v>92</v>
      </c>
      <c r="E164" s="408" t="s">
        <v>95</v>
      </c>
      <c r="F164" s="494">
        <v>117</v>
      </c>
      <c r="G164" s="102"/>
      <c r="H164" s="116"/>
      <c r="I164" s="116"/>
      <c r="J164" s="97"/>
      <c r="L164" s="96"/>
      <c r="M164" s="97"/>
      <c r="N164" s="97"/>
      <c r="O164" s="98"/>
      <c r="P164" s="98"/>
      <c r="AD164" s="476"/>
      <c r="AI164" s="473"/>
    </row>
    <row r="165" spans="1:35" s="4" customFormat="1" x14ac:dyDescent="0.25">
      <c r="A165" s="408">
        <f t="shared" si="2"/>
        <v>163</v>
      </c>
      <c r="B165" s="483">
        <v>45405</v>
      </c>
      <c r="C165" s="200" t="s">
        <v>113</v>
      </c>
      <c r="D165" s="408" t="s">
        <v>114</v>
      </c>
      <c r="E165" s="408" t="s">
        <v>115</v>
      </c>
      <c r="F165" s="494">
        <v>15</v>
      </c>
      <c r="G165" s="102"/>
      <c r="H165" s="116"/>
      <c r="I165" s="116"/>
      <c r="J165" s="97"/>
      <c r="L165" s="96"/>
      <c r="M165" s="97"/>
      <c r="N165" s="97"/>
      <c r="O165" s="98"/>
      <c r="P165" s="98"/>
      <c r="AD165" s="476"/>
      <c r="AI165" s="473"/>
    </row>
    <row r="166" spans="1:35" s="4" customFormat="1" x14ac:dyDescent="0.25">
      <c r="A166" s="408">
        <f t="shared" si="2"/>
        <v>164</v>
      </c>
      <c r="B166" s="483">
        <v>45405</v>
      </c>
      <c r="C166" s="200" t="s">
        <v>96</v>
      </c>
      <c r="D166" s="408" t="s">
        <v>97</v>
      </c>
      <c r="E166" s="408" t="s">
        <v>127</v>
      </c>
      <c r="F166" s="494">
        <v>71</v>
      </c>
      <c r="G166" s="102"/>
      <c r="H166" s="116"/>
      <c r="I166" s="116"/>
      <c r="J166" s="97"/>
      <c r="L166" s="96"/>
      <c r="M166" s="97"/>
      <c r="N166" s="97"/>
      <c r="O166" s="98"/>
      <c r="P166" s="98"/>
      <c r="AD166" s="476"/>
      <c r="AI166" s="473"/>
    </row>
    <row r="167" spans="1:35" s="4" customFormat="1" x14ac:dyDescent="0.25">
      <c r="A167" s="408">
        <f t="shared" si="2"/>
        <v>165</v>
      </c>
      <c r="B167" s="483">
        <v>45405</v>
      </c>
      <c r="C167" s="524" t="s">
        <v>425</v>
      </c>
      <c r="D167" s="408" t="s">
        <v>99</v>
      </c>
      <c r="E167" s="523" t="s">
        <v>498</v>
      </c>
      <c r="F167" s="494">
        <v>217</v>
      </c>
      <c r="G167" s="102"/>
      <c r="H167" s="116"/>
      <c r="I167" s="116"/>
      <c r="J167" s="97"/>
      <c r="L167" s="96"/>
      <c r="M167" s="97"/>
      <c r="N167" s="97"/>
      <c r="O167" s="98"/>
      <c r="P167" s="98"/>
      <c r="AD167" s="476"/>
      <c r="AI167" s="473"/>
    </row>
    <row r="168" spans="1:35" s="4" customFormat="1" x14ac:dyDescent="0.25">
      <c r="A168" s="408">
        <f t="shared" si="2"/>
        <v>166</v>
      </c>
      <c r="B168" s="483">
        <v>45405</v>
      </c>
      <c r="C168" s="524" t="s">
        <v>145</v>
      </c>
      <c r="D168" s="408" t="s">
        <v>99</v>
      </c>
      <c r="E168" s="523" t="s">
        <v>146</v>
      </c>
      <c r="F168" s="494">
        <v>593</v>
      </c>
      <c r="G168" s="102"/>
      <c r="H168" s="116"/>
      <c r="I168" s="116"/>
      <c r="J168" s="97"/>
      <c r="L168" s="96"/>
      <c r="M168" s="97"/>
      <c r="N168" s="97"/>
      <c r="O168" s="98"/>
      <c r="P168" s="98"/>
      <c r="AD168" s="476"/>
      <c r="AI168" s="473"/>
    </row>
    <row r="169" spans="1:35" s="4" customFormat="1" x14ac:dyDescent="0.25">
      <c r="A169" s="408">
        <f t="shared" si="2"/>
        <v>167</v>
      </c>
      <c r="B169" s="483">
        <v>45405</v>
      </c>
      <c r="C169" s="200" t="s">
        <v>102</v>
      </c>
      <c r="D169" s="408" t="s">
        <v>103</v>
      </c>
      <c r="E169" s="408" t="s">
        <v>104</v>
      </c>
      <c r="F169" s="494">
        <v>180</v>
      </c>
      <c r="G169" s="102"/>
      <c r="H169" s="116"/>
      <c r="I169" s="116"/>
      <c r="J169" s="97"/>
      <c r="L169" s="96"/>
      <c r="M169" s="97"/>
      <c r="N169" s="97"/>
      <c r="O169" s="98"/>
      <c r="P169" s="98"/>
      <c r="AD169" s="476"/>
      <c r="AI169" s="473"/>
    </row>
    <row r="170" spans="1:35" s="4" customFormat="1" x14ac:dyDescent="0.25">
      <c r="A170" s="408">
        <f t="shared" si="2"/>
        <v>168</v>
      </c>
      <c r="B170" s="483">
        <v>45405</v>
      </c>
      <c r="C170" s="96" t="s">
        <v>283</v>
      </c>
      <c r="D170" s="408" t="s">
        <v>266</v>
      </c>
      <c r="E170" s="408" t="e">
        <v>#N/A</v>
      </c>
      <c r="F170" s="494">
        <v>200</v>
      </c>
      <c r="G170" s="102"/>
      <c r="H170" s="116"/>
      <c r="I170" s="116"/>
      <c r="J170" s="97"/>
      <c r="L170" s="96"/>
      <c r="M170" s="97"/>
      <c r="N170" s="97"/>
      <c r="O170" s="98"/>
      <c r="P170" s="98"/>
      <c r="AD170" s="476"/>
      <c r="AI170" s="473"/>
    </row>
    <row r="171" spans="1:35" s="4" customFormat="1" x14ac:dyDescent="0.25">
      <c r="A171" s="408">
        <f t="shared" si="2"/>
        <v>169</v>
      </c>
      <c r="B171" s="483">
        <v>45405</v>
      </c>
      <c r="C171" s="200" t="s">
        <v>151</v>
      </c>
      <c r="D171" s="408" t="s">
        <v>92</v>
      </c>
      <c r="E171" s="408" t="s">
        <v>63</v>
      </c>
      <c r="F171" s="494">
        <v>249</v>
      </c>
      <c r="G171" s="102"/>
      <c r="H171" s="116"/>
      <c r="I171" s="116"/>
      <c r="J171" s="97"/>
      <c r="L171" s="96"/>
      <c r="M171" s="97"/>
      <c r="N171" s="97"/>
      <c r="O171" s="98"/>
      <c r="P171" s="98"/>
      <c r="AD171" s="476"/>
      <c r="AI171" s="473"/>
    </row>
    <row r="172" spans="1:35" s="4" customFormat="1" x14ac:dyDescent="0.25">
      <c r="A172" s="408">
        <f t="shared" si="2"/>
        <v>170</v>
      </c>
      <c r="B172" s="483">
        <v>45405</v>
      </c>
      <c r="C172" s="200" t="s">
        <v>125</v>
      </c>
      <c r="D172" s="408" t="s">
        <v>99</v>
      </c>
      <c r="E172" s="408" t="s">
        <v>132</v>
      </c>
      <c r="F172" s="494">
        <v>147</v>
      </c>
      <c r="G172" s="102"/>
      <c r="H172" s="116"/>
      <c r="I172" s="116"/>
      <c r="J172" s="97"/>
      <c r="L172" s="96"/>
      <c r="M172" s="97"/>
      <c r="N172" s="97"/>
      <c r="O172" s="98"/>
      <c r="P172" s="98"/>
      <c r="AD172" s="476"/>
      <c r="AI172" s="473"/>
    </row>
    <row r="173" spans="1:35" s="4" customFormat="1" x14ac:dyDescent="0.25">
      <c r="A173" s="408">
        <f t="shared" si="2"/>
        <v>171</v>
      </c>
      <c r="B173" s="483">
        <v>45405</v>
      </c>
      <c r="C173" s="200" t="s">
        <v>156</v>
      </c>
      <c r="D173" s="408" t="s">
        <v>136</v>
      </c>
      <c r="E173" s="408" t="e">
        <v>#N/A</v>
      </c>
      <c r="F173" s="494">
        <v>227</v>
      </c>
      <c r="G173" s="102"/>
      <c r="H173" s="116"/>
      <c r="I173" s="116"/>
      <c r="J173" s="97"/>
      <c r="L173" s="96"/>
      <c r="M173" s="97"/>
      <c r="N173" s="97"/>
      <c r="O173" s="98"/>
      <c r="P173" s="98"/>
      <c r="AD173" s="476"/>
      <c r="AI173" s="473"/>
    </row>
    <row r="174" spans="1:35" s="4" customFormat="1" x14ac:dyDescent="0.25">
      <c r="A174" s="408">
        <f t="shared" si="2"/>
        <v>172</v>
      </c>
      <c r="B174" s="481">
        <v>45407</v>
      </c>
      <c r="C174" s="96" t="s">
        <v>88</v>
      </c>
      <c r="D174" s="97" t="s">
        <v>89</v>
      </c>
      <c r="E174" s="515" t="s">
        <v>105</v>
      </c>
      <c r="F174" s="102">
        <v>162</v>
      </c>
      <c r="G174" s="102"/>
      <c r="H174" s="116"/>
      <c r="I174" s="116"/>
      <c r="J174" s="97"/>
      <c r="L174" s="96" t="s">
        <v>96</v>
      </c>
      <c r="M174" s="97" t="s">
        <v>97</v>
      </c>
      <c r="N174" s="97" t="s">
        <v>127</v>
      </c>
      <c r="O174" s="98">
        <v>60</v>
      </c>
      <c r="P174" s="98">
        <v>0</v>
      </c>
      <c r="AD174" s="476"/>
      <c r="AI174" s="473"/>
    </row>
    <row r="175" spans="1:35" s="4" customFormat="1" x14ac:dyDescent="0.25">
      <c r="A175" s="408">
        <f t="shared" si="2"/>
        <v>173</v>
      </c>
      <c r="B175" s="481">
        <v>45407</v>
      </c>
      <c r="C175" s="524" t="s">
        <v>425</v>
      </c>
      <c r="D175" s="97" t="s">
        <v>99</v>
      </c>
      <c r="E175" s="523" t="s">
        <v>498</v>
      </c>
      <c r="F175" s="102">
        <v>223</v>
      </c>
      <c r="G175" s="102"/>
      <c r="H175" s="116"/>
      <c r="I175" s="116"/>
      <c r="J175" s="97"/>
      <c r="L175" s="96" t="s">
        <v>113</v>
      </c>
      <c r="M175" s="97" t="s">
        <v>114</v>
      </c>
      <c r="N175" s="97" t="s">
        <v>115</v>
      </c>
      <c r="O175" s="98">
        <v>0</v>
      </c>
      <c r="P175" s="98">
        <v>1000</v>
      </c>
      <c r="AD175" s="476"/>
      <c r="AI175" s="473"/>
    </row>
    <row r="176" spans="1:35" s="4" customFormat="1" x14ac:dyDescent="0.25">
      <c r="A176" s="408">
        <f t="shared" si="2"/>
        <v>174</v>
      </c>
      <c r="B176" s="481">
        <v>45407</v>
      </c>
      <c r="C176" s="524" t="s">
        <v>145</v>
      </c>
      <c r="D176" s="97" t="s">
        <v>99</v>
      </c>
      <c r="E176" s="523" t="s">
        <v>146</v>
      </c>
      <c r="F176" s="102">
        <v>430</v>
      </c>
      <c r="G176" s="102"/>
      <c r="H176" s="116"/>
      <c r="I176" s="116"/>
      <c r="J176" s="97"/>
      <c r="L176" s="96" t="s">
        <v>118</v>
      </c>
      <c r="M176" s="97" t="s">
        <v>107</v>
      </c>
      <c r="N176" s="97" t="s">
        <v>108</v>
      </c>
      <c r="O176" s="98">
        <v>61</v>
      </c>
      <c r="P176" s="98">
        <v>0</v>
      </c>
      <c r="R176" s="95"/>
      <c r="S176" s="96"/>
      <c r="T176" s="97"/>
      <c r="U176" s="97"/>
      <c r="V176" s="98"/>
      <c r="W176" s="98"/>
      <c r="AD176" s="476"/>
      <c r="AI176" s="473"/>
    </row>
    <row r="177" spans="1:40" s="4" customFormat="1" x14ac:dyDescent="0.25">
      <c r="A177" s="408">
        <f t="shared" si="2"/>
        <v>175</v>
      </c>
      <c r="B177" s="481">
        <v>45407</v>
      </c>
      <c r="C177" s="96" t="s">
        <v>102</v>
      </c>
      <c r="D177" s="97" t="s">
        <v>103</v>
      </c>
      <c r="E177" s="515" t="s">
        <v>104</v>
      </c>
      <c r="F177" s="102">
        <v>120</v>
      </c>
      <c r="G177" s="102"/>
      <c r="H177" s="116"/>
      <c r="I177" s="116"/>
      <c r="J177" s="97"/>
      <c r="L177" s="96" t="s">
        <v>106</v>
      </c>
      <c r="M177" s="97" t="s">
        <v>107</v>
      </c>
      <c r="N177" s="97" t="s">
        <v>130</v>
      </c>
      <c r="O177" s="98">
        <v>61</v>
      </c>
      <c r="P177" s="98">
        <v>0</v>
      </c>
      <c r="R177" s="95"/>
      <c r="S177" s="96"/>
      <c r="T177" s="97"/>
      <c r="U177" s="97"/>
      <c r="V177" s="98"/>
      <c r="W177" s="98"/>
      <c r="AD177" s="476"/>
      <c r="AI177" s="473"/>
    </row>
    <row r="178" spans="1:40" s="4" customFormat="1" x14ac:dyDescent="0.25">
      <c r="A178" s="408">
        <f t="shared" si="2"/>
        <v>176</v>
      </c>
      <c r="B178" s="481">
        <v>45407</v>
      </c>
      <c r="C178" s="96" t="s">
        <v>283</v>
      </c>
      <c r="D178" s="408" t="s">
        <v>266</v>
      </c>
      <c r="E178" s="408" t="s">
        <v>63</v>
      </c>
      <c r="F178" s="102">
        <v>150</v>
      </c>
      <c r="G178" s="102"/>
      <c r="H178" s="116"/>
      <c r="I178" s="116"/>
      <c r="J178" s="97"/>
      <c r="L178" s="96" t="s">
        <v>109</v>
      </c>
      <c r="M178" s="97" t="s">
        <v>107</v>
      </c>
      <c r="N178" s="97" t="s">
        <v>110</v>
      </c>
      <c r="O178" s="98">
        <v>62</v>
      </c>
      <c r="P178" s="98">
        <v>0</v>
      </c>
      <c r="R178" s="95"/>
      <c r="S178" s="96"/>
      <c r="T178" s="97"/>
      <c r="U178" s="97"/>
      <c r="V178" s="98"/>
      <c r="W178" s="98"/>
      <c r="AD178" s="476"/>
      <c r="AI178" s="473"/>
    </row>
    <row r="179" spans="1:40" s="4" customFormat="1" x14ac:dyDescent="0.25">
      <c r="A179" s="408">
        <f t="shared" si="2"/>
        <v>177</v>
      </c>
      <c r="B179" s="481">
        <v>45407</v>
      </c>
      <c r="C179" s="524" t="s">
        <v>142</v>
      </c>
      <c r="D179" s="97" t="s">
        <v>99</v>
      </c>
      <c r="E179" s="515" t="s">
        <v>143</v>
      </c>
      <c r="F179" s="102">
        <v>267</v>
      </c>
      <c r="G179" s="102"/>
      <c r="H179" s="116"/>
      <c r="I179" s="116"/>
      <c r="J179" s="97"/>
      <c r="L179" s="96" t="s">
        <v>119</v>
      </c>
      <c r="M179" s="97" t="s">
        <v>131</v>
      </c>
      <c r="N179" s="97" t="s">
        <v>130</v>
      </c>
      <c r="O179" s="98">
        <v>186</v>
      </c>
      <c r="P179" s="98">
        <v>0</v>
      </c>
      <c r="Q179" s="98"/>
      <c r="AD179" s="476"/>
      <c r="AI179" s="473"/>
    </row>
    <row r="180" spans="1:40" s="4" customFormat="1" x14ac:dyDescent="0.25">
      <c r="A180" s="408">
        <f t="shared" si="2"/>
        <v>178</v>
      </c>
      <c r="B180" s="481">
        <v>45407</v>
      </c>
      <c r="C180" s="96" t="s">
        <v>125</v>
      </c>
      <c r="D180" s="97" t="s">
        <v>99</v>
      </c>
      <c r="E180" s="515" t="s">
        <v>132</v>
      </c>
      <c r="F180" s="102">
        <v>257</v>
      </c>
      <c r="G180" s="102"/>
      <c r="H180" s="116"/>
      <c r="I180" s="116"/>
      <c r="J180" s="97"/>
      <c r="L180" s="96" t="s">
        <v>121</v>
      </c>
      <c r="M180" s="97" t="s">
        <v>122</v>
      </c>
      <c r="N180" s="97" t="s">
        <v>130</v>
      </c>
      <c r="O180" s="98">
        <v>136</v>
      </c>
      <c r="P180" s="98">
        <v>0</v>
      </c>
      <c r="Q180" s="98"/>
      <c r="AD180" s="476"/>
      <c r="AI180" s="473"/>
    </row>
    <row r="181" spans="1:40" s="4" customFormat="1" x14ac:dyDescent="0.25">
      <c r="A181" s="408">
        <f t="shared" si="2"/>
        <v>179</v>
      </c>
      <c r="B181" s="481">
        <v>45407</v>
      </c>
      <c r="C181" s="96" t="s">
        <v>156</v>
      </c>
      <c r="D181" s="97" t="s">
        <v>136</v>
      </c>
      <c r="E181" s="515" t="s">
        <v>149</v>
      </c>
      <c r="F181" s="102">
        <v>180</v>
      </c>
      <c r="G181" s="102"/>
      <c r="H181" s="116"/>
      <c r="I181" s="116"/>
      <c r="J181" s="97"/>
      <c r="L181" s="96" t="s">
        <v>125</v>
      </c>
      <c r="M181" s="97" t="s">
        <v>99</v>
      </c>
      <c r="N181" s="97" t="s">
        <v>132</v>
      </c>
      <c r="O181" s="98">
        <v>260</v>
      </c>
      <c r="P181" s="98">
        <v>0</v>
      </c>
      <c r="AD181" s="476"/>
      <c r="AI181" s="473"/>
    </row>
    <row r="182" spans="1:40" s="4" customFormat="1" x14ac:dyDescent="0.25">
      <c r="A182" s="408">
        <f t="shared" si="2"/>
        <v>180</v>
      </c>
      <c r="B182" s="481">
        <v>45409</v>
      </c>
      <c r="C182" s="96" t="s">
        <v>88</v>
      </c>
      <c r="D182" s="97" t="s">
        <v>89</v>
      </c>
      <c r="E182" s="515" t="s">
        <v>105</v>
      </c>
      <c r="F182" s="102">
        <v>223</v>
      </c>
      <c r="G182" s="102"/>
      <c r="H182" s="116"/>
      <c r="I182" s="116"/>
      <c r="J182" s="97"/>
      <c r="L182" s="96" t="s">
        <v>124</v>
      </c>
      <c r="M182" s="97" t="s">
        <v>99</v>
      </c>
      <c r="N182" s="97" t="s">
        <v>143</v>
      </c>
      <c r="O182" s="98">
        <v>260</v>
      </c>
      <c r="P182" s="98">
        <v>0</v>
      </c>
      <c r="AD182" s="476"/>
      <c r="AI182" s="473"/>
    </row>
    <row r="183" spans="1:40" s="4" customFormat="1" x14ac:dyDescent="0.25">
      <c r="A183" s="408">
        <f t="shared" si="2"/>
        <v>181</v>
      </c>
      <c r="B183" s="481">
        <v>45409</v>
      </c>
      <c r="C183" s="96" t="s">
        <v>109</v>
      </c>
      <c r="D183" s="97" t="s">
        <v>107</v>
      </c>
      <c r="E183" s="515" t="s">
        <v>110</v>
      </c>
      <c r="F183" s="102">
        <v>188</v>
      </c>
      <c r="G183" s="102"/>
      <c r="H183" s="116"/>
      <c r="I183" s="116"/>
      <c r="J183" s="97"/>
      <c r="L183" s="96" t="s">
        <v>152</v>
      </c>
      <c r="M183" s="97" t="s">
        <v>99</v>
      </c>
      <c r="N183" s="97" t="s">
        <v>143</v>
      </c>
      <c r="O183" s="98">
        <v>260</v>
      </c>
      <c r="P183" s="98">
        <v>0</v>
      </c>
      <c r="AD183" s="476"/>
      <c r="AI183" s="473"/>
    </row>
    <row r="184" spans="1:40" s="4" customFormat="1" x14ac:dyDescent="0.25">
      <c r="A184" s="408">
        <f t="shared" si="2"/>
        <v>182</v>
      </c>
      <c r="B184" s="481">
        <v>45409</v>
      </c>
      <c r="C184" s="96" t="s">
        <v>91</v>
      </c>
      <c r="D184" s="97" t="s">
        <v>92</v>
      </c>
      <c r="E184" s="515" t="s">
        <v>93</v>
      </c>
      <c r="F184" s="102">
        <v>231</v>
      </c>
      <c r="G184" s="102"/>
      <c r="H184" s="116"/>
      <c r="I184" s="116"/>
      <c r="J184" s="97"/>
      <c r="L184" s="96" t="s">
        <v>101</v>
      </c>
      <c r="M184" s="97" t="s">
        <v>99</v>
      </c>
      <c r="N184" s="97" t="s">
        <v>146</v>
      </c>
      <c r="O184" s="98">
        <v>260</v>
      </c>
      <c r="P184" s="98">
        <v>0</v>
      </c>
      <c r="AD184" s="476"/>
      <c r="AI184" s="473"/>
    </row>
    <row r="185" spans="1:40" s="4" customFormat="1" x14ac:dyDescent="0.25">
      <c r="A185" s="408">
        <f t="shared" si="2"/>
        <v>183</v>
      </c>
      <c r="B185" s="481">
        <v>45409</v>
      </c>
      <c r="C185" s="96" t="s">
        <v>94</v>
      </c>
      <c r="D185" s="97" t="s">
        <v>92</v>
      </c>
      <c r="E185" s="515" t="s">
        <v>95</v>
      </c>
      <c r="F185" s="102">
        <v>251</v>
      </c>
      <c r="G185" s="102"/>
      <c r="H185" s="116"/>
      <c r="I185" s="116"/>
      <c r="J185" s="97"/>
      <c r="L185" s="96" t="s">
        <v>102</v>
      </c>
      <c r="M185" s="97" t="s">
        <v>103</v>
      </c>
      <c r="N185" s="97" t="s">
        <v>104</v>
      </c>
      <c r="O185" s="98">
        <v>112</v>
      </c>
      <c r="P185" s="98">
        <v>0</v>
      </c>
      <c r="AD185" s="476"/>
      <c r="AI185" s="473"/>
    </row>
    <row r="186" spans="1:40" s="4" customFormat="1" ht="34.5" x14ac:dyDescent="0.25">
      <c r="A186" s="408">
        <f t="shared" si="2"/>
        <v>184</v>
      </c>
      <c r="B186" s="481">
        <v>45409</v>
      </c>
      <c r="C186" s="96" t="s">
        <v>116</v>
      </c>
      <c r="D186" s="97" t="s">
        <v>92</v>
      </c>
      <c r="E186" s="515" t="s">
        <v>127</v>
      </c>
      <c r="F186" s="102">
        <v>242</v>
      </c>
      <c r="G186" s="102"/>
      <c r="H186" s="116"/>
      <c r="I186" s="116"/>
      <c r="J186" s="97"/>
      <c r="L186" s="96" t="s">
        <v>133</v>
      </c>
      <c r="M186" s="97" t="s">
        <v>103</v>
      </c>
      <c r="N186" s="97" t="s">
        <v>63</v>
      </c>
      <c r="O186" s="98">
        <v>112</v>
      </c>
      <c r="P186" s="98">
        <v>0</v>
      </c>
      <c r="AC186" s="590"/>
      <c r="AD186" s="590"/>
      <c r="AE186" s="591"/>
      <c r="AF186" s="591"/>
      <c r="AG186" s="590"/>
      <c r="AH186" s="590"/>
      <c r="AI186" s="590"/>
      <c r="AJ186" s="590"/>
      <c r="AK186" s="590"/>
      <c r="AL186" s="590"/>
      <c r="AM186" s="590"/>
      <c r="AN186" s="590"/>
    </row>
    <row r="187" spans="1:40" s="4" customFormat="1" ht="34.5" x14ac:dyDescent="0.25">
      <c r="A187" s="408">
        <f t="shared" si="2"/>
        <v>185</v>
      </c>
      <c r="B187" s="481">
        <v>45409</v>
      </c>
      <c r="C187" s="524" t="s">
        <v>425</v>
      </c>
      <c r="D187" s="97" t="s">
        <v>99</v>
      </c>
      <c r="E187" s="523" t="s">
        <v>498</v>
      </c>
      <c r="F187" s="102">
        <v>305</v>
      </c>
      <c r="G187" s="102"/>
      <c r="H187" s="116"/>
      <c r="I187" s="116"/>
      <c r="J187" s="97"/>
      <c r="L187" s="96" t="s">
        <v>157</v>
      </c>
      <c r="M187" s="97" t="s">
        <v>103</v>
      </c>
      <c r="N187" s="97" t="s">
        <v>62</v>
      </c>
      <c r="O187" s="98">
        <v>112</v>
      </c>
      <c r="P187" s="98">
        <v>0</v>
      </c>
      <c r="AC187" s="590"/>
      <c r="AD187" s="590"/>
      <c r="AE187" s="591"/>
      <c r="AF187" s="591"/>
      <c r="AG187" s="590"/>
      <c r="AH187" s="590"/>
      <c r="AI187" s="590"/>
      <c r="AJ187" s="590"/>
      <c r="AK187" s="590"/>
      <c r="AL187" s="590"/>
      <c r="AM187" s="590"/>
      <c r="AN187" s="590"/>
    </row>
    <row r="188" spans="1:40" s="4" customFormat="1" ht="34.5" x14ac:dyDescent="0.25">
      <c r="A188" s="408">
        <f t="shared" si="2"/>
        <v>186</v>
      </c>
      <c r="B188" s="481">
        <v>45409</v>
      </c>
      <c r="C188" s="524" t="s">
        <v>145</v>
      </c>
      <c r="D188" s="97" t="s">
        <v>99</v>
      </c>
      <c r="E188" s="523" t="s">
        <v>146</v>
      </c>
      <c r="F188" s="102">
        <v>500</v>
      </c>
      <c r="G188" s="102"/>
      <c r="H188" s="116"/>
      <c r="I188" s="116"/>
      <c r="J188" s="97"/>
      <c r="L188" s="96" t="s">
        <v>138</v>
      </c>
      <c r="M188" s="97" t="s">
        <v>136</v>
      </c>
      <c r="N188" s="97" t="s">
        <v>149</v>
      </c>
      <c r="O188" s="98">
        <v>180</v>
      </c>
      <c r="P188" s="98">
        <v>0</v>
      </c>
      <c r="AC188" s="590"/>
      <c r="AD188" s="590"/>
      <c r="AE188" s="591"/>
      <c r="AF188" s="591"/>
      <c r="AG188" s="590"/>
      <c r="AH188" s="590"/>
      <c r="AI188" s="590"/>
      <c r="AJ188" s="590"/>
      <c r="AK188" s="590"/>
      <c r="AL188" s="590"/>
      <c r="AM188" s="590"/>
      <c r="AN188" s="590"/>
    </row>
    <row r="189" spans="1:40" s="4" customFormat="1" ht="34.5" x14ac:dyDescent="0.25">
      <c r="A189" s="408">
        <f t="shared" si="2"/>
        <v>187</v>
      </c>
      <c r="B189" s="481">
        <v>45409</v>
      </c>
      <c r="C189" s="96" t="s">
        <v>102</v>
      </c>
      <c r="D189" s="97" t="s">
        <v>103</v>
      </c>
      <c r="E189" s="515" t="s">
        <v>104</v>
      </c>
      <c r="F189" s="102">
        <v>145</v>
      </c>
      <c r="G189" s="102"/>
      <c r="H189" s="116"/>
      <c r="I189" s="116"/>
      <c r="J189" s="97"/>
      <c r="L189" s="96" t="s">
        <v>161</v>
      </c>
      <c r="M189" s="97" t="s">
        <v>136</v>
      </c>
      <c r="N189" s="97" t="s">
        <v>64</v>
      </c>
      <c r="O189" s="98">
        <v>180</v>
      </c>
      <c r="P189" s="98">
        <v>0</v>
      </c>
      <c r="AC189" s="590"/>
      <c r="AD189" s="590"/>
      <c r="AE189" s="591"/>
      <c r="AF189" s="591"/>
      <c r="AG189" s="590"/>
      <c r="AH189" s="590"/>
      <c r="AI189" s="590"/>
      <c r="AJ189" s="590"/>
      <c r="AK189" s="590"/>
      <c r="AL189" s="590"/>
      <c r="AM189" s="590"/>
      <c r="AN189" s="590"/>
    </row>
    <row r="190" spans="1:40" s="4" customFormat="1" ht="34.5" x14ac:dyDescent="0.25">
      <c r="A190" s="408">
        <f t="shared" si="2"/>
        <v>188</v>
      </c>
      <c r="B190" s="481">
        <v>45409</v>
      </c>
      <c r="C190" s="96" t="s">
        <v>283</v>
      </c>
      <c r="D190" s="408" t="s">
        <v>266</v>
      </c>
      <c r="E190" s="408" t="s">
        <v>63</v>
      </c>
      <c r="F190" s="102">
        <v>66</v>
      </c>
      <c r="G190" s="102"/>
      <c r="H190" s="116"/>
      <c r="I190" s="116"/>
      <c r="J190" s="97"/>
      <c r="L190" s="96" t="s">
        <v>165</v>
      </c>
      <c r="M190" s="97" t="s">
        <v>136</v>
      </c>
      <c r="N190" s="97" t="s">
        <v>2</v>
      </c>
      <c r="O190" s="98">
        <v>180</v>
      </c>
      <c r="P190" s="98">
        <v>0</v>
      </c>
      <c r="AC190" s="590"/>
      <c r="AD190" s="590"/>
      <c r="AE190" s="591"/>
      <c r="AF190" s="591"/>
      <c r="AG190" s="590"/>
      <c r="AH190" s="590"/>
      <c r="AI190" s="590"/>
      <c r="AJ190" s="590"/>
      <c r="AK190" s="590"/>
      <c r="AL190" s="590"/>
      <c r="AM190" s="590"/>
      <c r="AN190" s="590"/>
    </row>
    <row r="191" spans="1:40" s="4" customFormat="1" ht="34.5" x14ac:dyDescent="0.25">
      <c r="A191" s="408">
        <f t="shared" si="2"/>
        <v>189</v>
      </c>
      <c r="B191" s="481">
        <v>45409</v>
      </c>
      <c r="C191" s="96" t="s">
        <v>151</v>
      </c>
      <c r="D191" s="97" t="s">
        <v>92</v>
      </c>
      <c r="E191" s="515" t="s">
        <v>63</v>
      </c>
      <c r="F191" s="102">
        <v>223</v>
      </c>
      <c r="G191" s="102"/>
      <c r="H191" s="116"/>
      <c r="I191" s="116"/>
      <c r="J191" s="97"/>
      <c r="L191" s="96" t="s">
        <v>168</v>
      </c>
      <c r="M191" s="97" t="s">
        <v>92</v>
      </c>
      <c r="N191" s="97" t="s">
        <v>2</v>
      </c>
      <c r="O191" s="98">
        <v>201</v>
      </c>
      <c r="P191" s="98">
        <v>0</v>
      </c>
      <c r="AC191" s="590"/>
      <c r="AD191" s="590"/>
      <c r="AE191" s="591"/>
      <c r="AF191" s="591"/>
      <c r="AG191" s="590"/>
      <c r="AH191" s="590"/>
      <c r="AI191" s="590"/>
      <c r="AJ191" s="590"/>
      <c r="AK191" s="590"/>
      <c r="AL191" s="590"/>
      <c r="AM191" s="590"/>
      <c r="AN191" s="590"/>
    </row>
    <row r="192" spans="1:40" s="4" customFormat="1" ht="34.5" x14ac:dyDescent="0.25">
      <c r="A192" s="408">
        <f t="shared" si="2"/>
        <v>190</v>
      </c>
      <c r="B192" s="481">
        <v>45409</v>
      </c>
      <c r="C192" s="96" t="s">
        <v>148</v>
      </c>
      <c r="D192" s="97" t="s">
        <v>92</v>
      </c>
      <c r="E192" s="515" t="s">
        <v>63</v>
      </c>
      <c r="F192" s="102">
        <v>155</v>
      </c>
      <c r="G192" s="102"/>
      <c r="H192" s="116"/>
      <c r="I192" s="116"/>
      <c r="J192" s="97"/>
      <c r="L192" s="96" t="s">
        <v>168</v>
      </c>
      <c r="M192" s="97" t="s">
        <v>92</v>
      </c>
      <c r="N192" s="97" t="s">
        <v>2</v>
      </c>
      <c r="O192" s="98">
        <v>170</v>
      </c>
      <c r="P192" s="98">
        <v>0</v>
      </c>
      <c r="AC192" s="590"/>
      <c r="AD192" s="590"/>
      <c r="AE192" s="591"/>
      <c r="AF192" s="591"/>
      <c r="AG192" s="590"/>
      <c r="AH192" s="590"/>
      <c r="AI192" s="590"/>
      <c r="AJ192" s="590"/>
      <c r="AK192" s="590"/>
      <c r="AL192" s="590"/>
      <c r="AM192" s="590"/>
      <c r="AN192" s="590"/>
    </row>
    <row r="193" spans="1:35" s="4" customFormat="1" x14ac:dyDescent="0.25">
      <c r="A193" s="408">
        <f t="shared" si="2"/>
        <v>191</v>
      </c>
      <c r="B193" s="481">
        <v>45409</v>
      </c>
      <c r="C193" s="96" t="s">
        <v>150</v>
      </c>
      <c r="D193" s="97" t="s">
        <v>92</v>
      </c>
      <c r="E193" s="515" t="s">
        <v>63</v>
      </c>
      <c r="F193" s="102">
        <v>195</v>
      </c>
      <c r="G193" s="102"/>
      <c r="H193" s="116"/>
      <c r="I193" s="116"/>
      <c r="J193" s="97"/>
      <c r="L193" s="96" t="s">
        <v>168</v>
      </c>
      <c r="M193" s="97" t="s">
        <v>92</v>
      </c>
      <c r="N193" s="97" t="s">
        <v>2</v>
      </c>
      <c r="O193" s="98">
        <v>170</v>
      </c>
      <c r="P193" s="98">
        <v>0</v>
      </c>
      <c r="AD193" s="476"/>
      <c r="AI193" s="473"/>
    </row>
    <row r="194" spans="1:35" s="4" customFormat="1" x14ac:dyDescent="0.25">
      <c r="A194" s="408">
        <f t="shared" si="2"/>
        <v>192</v>
      </c>
      <c r="B194" s="481">
        <v>45409</v>
      </c>
      <c r="C194" s="524" t="s">
        <v>142</v>
      </c>
      <c r="D194" s="97" t="s">
        <v>99</v>
      </c>
      <c r="E194" s="515" t="s">
        <v>143</v>
      </c>
      <c r="F194" s="102">
        <v>317</v>
      </c>
      <c r="G194" s="102"/>
      <c r="H194" s="116"/>
      <c r="I194" s="116"/>
      <c r="J194" s="97"/>
      <c r="L194" s="96" t="s">
        <v>151</v>
      </c>
      <c r="M194" s="97" t="s">
        <v>92</v>
      </c>
      <c r="N194" s="97" t="s">
        <v>63</v>
      </c>
      <c r="O194" s="98">
        <v>201</v>
      </c>
      <c r="P194" s="98">
        <v>0</v>
      </c>
      <c r="AD194" s="476"/>
      <c r="AI194" s="473"/>
    </row>
    <row r="195" spans="1:35" s="4" customFormat="1" x14ac:dyDescent="0.25">
      <c r="A195" s="408">
        <f t="shared" si="2"/>
        <v>193</v>
      </c>
      <c r="B195" s="481">
        <v>45409</v>
      </c>
      <c r="C195" s="96" t="s">
        <v>125</v>
      </c>
      <c r="D195" s="97" t="s">
        <v>99</v>
      </c>
      <c r="E195" s="515" t="s">
        <v>132</v>
      </c>
      <c r="F195" s="97">
        <v>310</v>
      </c>
      <c r="G195" s="102"/>
      <c r="H195" s="116"/>
      <c r="I195" s="116"/>
      <c r="J195" s="97"/>
      <c r="L195" s="96" t="s">
        <v>123</v>
      </c>
      <c r="M195" s="97" t="s">
        <v>92</v>
      </c>
      <c r="N195" s="97" t="s">
        <v>63</v>
      </c>
      <c r="O195" s="98">
        <v>170</v>
      </c>
      <c r="P195" s="98">
        <v>0</v>
      </c>
      <c r="AD195" s="476"/>
      <c r="AI195" s="473"/>
    </row>
    <row r="196" spans="1:35" s="4" customFormat="1" x14ac:dyDescent="0.25">
      <c r="A196" s="408">
        <f t="shared" si="2"/>
        <v>194</v>
      </c>
      <c r="B196" s="481">
        <v>45409</v>
      </c>
      <c r="C196" s="96" t="s">
        <v>156</v>
      </c>
      <c r="D196" s="97" t="s">
        <v>136</v>
      </c>
      <c r="E196" s="515" t="s">
        <v>149</v>
      </c>
      <c r="F196" s="97">
        <v>210</v>
      </c>
      <c r="G196" s="102"/>
      <c r="H196" s="116"/>
      <c r="I196" s="116"/>
      <c r="J196" s="97"/>
      <c r="L196" s="96" t="s">
        <v>150</v>
      </c>
      <c r="M196" s="97" t="s">
        <v>92</v>
      </c>
      <c r="N196" s="97" t="s">
        <v>63</v>
      </c>
      <c r="O196" s="98">
        <v>170</v>
      </c>
      <c r="P196" s="98">
        <v>0</v>
      </c>
      <c r="AD196" s="476"/>
      <c r="AI196" s="473"/>
    </row>
    <row r="197" spans="1:35" s="4" customFormat="1" x14ac:dyDescent="0.25">
      <c r="A197" s="408">
        <f t="shared" ref="A197:A260" si="3">ROW()-2</f>
        <v>195</v>
      </c>
      <c r="B197" s="481">
        <v>45410</v>
      </c>
      <c r="C197" s="96" t="s">
        <v>109</v>
      </c>
      <c r="D197" s="97" t="s">
        <v>107</v>
      </c>
      <c r="E197" s="515" t="s">
        <v>110</v>
      </c>
      <c r="F197" s="97">
        <v>49</v>
      </c>
      <c r="G197" s="102"/>
      <c r="H197" s="116"/>
      <c r="I197" s="116"/>
      <c r="J197" s="97"/>
      <c r="L197" s="96"/>
      <c r="M197" s="97"/>
      <c r="N197" s="97"/>
      <c r="O197" s="98"/>
      <c r="P197" s="98"/>
      <c r="AD197" s="476"/>
      <c r="AI197" s="473"/>
    </row>
    <row r="198" spans="1:35" s="4" customFormat="1" x14ac:dyDescent="0.25">
      <c r="A198" s="408">
        <f t="shared" si="3"/>
        <v>196</v>
      </c>
      <c r="B198" s="481">
        <v>45410</v>
      </c>
      <c r="C198" s="96" t="s">
        <v>96</v>
      </c>
      <c r="D198" s="97" t="s">
        <v>97</v>
      </c>
      <c r="E198" s="515" t="s">
        <v>127</v>
      </c>
      <c r="F198" s="97">
        <v>117</v>
      </c>
      <c r="G198" s="102"/>
      <c r="H198" s="116"/>
      <c r="I198" s="116"/>
      <c r="J198" s="97"/>
      <c r="L198" s="96"/>
      <c r="M198" s="97"/>
      <c r="N198" s="97"/>
      <c r="O198" s="98"/>
      <c r="P198" s="98"/>
      <c r="AD198" s="476"/>
      <c r="AI198" s="473"/>
    </row>
    <row r="199" spans="1:35" s="4" customFormat="1" x14ac:dyDescent="0.25">
      <c r="A199" s="408">
        <f t="shared" si="3"/>
        <v>197</v>
      </c>
      <c r="B199" s="481">
        <v>45411</v>
      </c>
      <c r="C199" s="96" t="s">
        <v>156</v>
      </c>
      <c r="D199" s="97" t="s">
        <v>136</v>
      </c>
      <c r="E199" s="515" t="s">
        <v>149</v>
      </c>
      <c r="F199" s="97">
        <v>0</v>
      </c>
      <c r="G199" s="102"/>
      <c r="H199" s="116"/>
      <c r="I199" s="116"/>
      <c r="J199" s="97"/>
      <c r="L199" s="96" t="s">
        <v>154</v>
      </c>
      <c r="M199" s="97" t="s">
        <v>92</v>
      </c>
      <c r="N199" s="97" t="s">
        <v>62</v>
      </c>
      <c r="O199" s="98">
        <v>170</v>
      </c>
      <c r="P199" s="98">
        <v>0</v>
      </c>
      <c r="AD199" s="476"/>
      <c r="AI199" s="473"/>
    </row>
    <row r="200" spans="1:35" s="4" customFormat="1" x14ac:dyDescent="0.25">
      <c r="A200" s="408">
        <f t="shared" si="3"/>
        <v>198</v>
      </c>
      <c r="B200" s="481">
        <v>45411</v>
      </c>
      <c r="C200" s="96" t="s">
        <v>88</v>
      </c>
      <c r="D200" s="97" t="s">
        <v>89</v>
      </c>
      <c r="E200" s="515" t="s">
        <v>90</v>
      </c>
      <c r="F200" s="97">
        <v>180</v>
      </c>
      <c r="G200" s="102"/>
      <c r="H200" s="116"/>
      <c r="I200" s="116"/>
      <c r="J200" s="97"/>
      <c r="L200" s="96" t="s">
        <v>98</v>
      </c>
      <c r="M200" s="4" t="s">
        <v>99</v>
      </c>
      <c r="N200" s="4" t="s">
        <v>100</v>
      </c>
      <c r="AD200" s="476"/>
      <c r="AI200" s="473"/>
    </row>
    <row r="201" spans="1:35" s="4" customFormat="1" x14ac:dyDescent="0.25">
      <c r="A201" s="408">
        <f t="shared" si="3"/>
        <v>199</v>
      </c>
      <c r="B201" s="481">
        <v>45411</v>
      </c>
      <c r="C201" s="96" t="s">
        <v>118</v>
      </c>
      <c r="D201" s="97" t="s">
        <v>107</v>
      </c>
      <c r="E201" s="515" t="s">
        <v>108</v>
      </c>
      <c r="F201" s="97">
        <v>65</v>
      </c>
      <c r="G201" s="102"/>
      <c r="H201" s="116"/>
      <c r="I201" s="116"/>
      <c r="J201" s="97"/>
      <c r="L201" s="4" t="s">
        <v>162</v>
      </c>
      <c r="M201" s="4" t="s">
        <v>178</v>
      </c>
      <c r="N201" s="4" t="s">
        <v>164</v>
      </c>
      <c r="AD201" s="476"/>
      <c r="AI201" s="473"/>
    </row>
    <row r="202" spans="1:35" s="4" customFormat="1" x14ac:dyDescent="0.25">
      <c r="A202" s="408">
        <f t="shared" si="3"/>
        <v>200</v>
      </c>
      <c r="B202" s="481">
        <v>45411</v>
      </c>
      <c r="C202" s="96" t="s">
        <v>109</v>
      </c>
      <c r="D202" s="97" t="s">
        <v>107</v>
      </c>
      <c r="E202" s="515" t="s">
        <v>110</v>
      </c>
      <c r="F202" s="97">
        <v>35</v>
      </c>
      <c r="G202" s="102"/>
      <c r="H202" s="116"/>
      <c r="I202" s="116"/>
      <c r="J202" s="97"/>
      <c r="L202" s="4" t="s">
        <v>166</v>
      </c>
      <c r="M202" s="4" t="s">
        <v>107</v>
      </c>
      <c r="N202" s="4" t="s">
        <v>164</v>
      </c>
      <c r="AD202" s="476"/>
      <c r="AI202" s="473"/>
    </row>
    <row r="203" spans="1:35" s="4" customFormat="1" x14ac:dyDescent="0.25">
      <c r="A203" s="408">
        <f t="shared" si="3"/>
        <v>201</v>
      </c>
      <c r="B203" s="481">
        <v>45411</v>
      </c>
      <c r="C203" s="96" t="s">
        <v>91</v>
      </c>
      <c r="D203" s="97" t="s">
        <v>92</v>
      </c>
      <c r="E203" s="515" t="s">
        <v>93</v>
      </c>
      <c r="F203" s="97">
        <v>155</v>
      </c>
      <c r="G203" s="102"/>
      <c r="H203" s="116"/>
      <c r="I203" s="116"/>
      <c r="J203" s="97"/>
      <c r="L203" s="4" t="s">
        <v>169</v>
      </c>
      <c r="M203" s="4" t="s">
        <v>107</v>
      </c>
      <c r="N203" s="4" t="s">
        <v>164</v>
      </c>
      <c r="AD203" s="476"/>
      <c r="AI203" s="473"/>
    </row>
    <row r="204" spans="1:35" s="4" customFormat="1" x14ac:dyDescent="0.25">
      <c r="A204" s="408">
        <f t="shared" si="3"/>
        <v>202</v>
      </c>
      <c r="B204" s="481">
        <v>45411</v>
      </c>
      <c r="C204" s="96" t="s">
        <v>94</v>
      </c>
      <c r="D204" s="97" t="s">
        <v>92</v>
      </c>
      <c r="E204" s="515" t="s">
        <v>95</v>
      </c>
      <c r="F204" s="97">
        <v>62</v>
      </c>
      <c r="G204" s="102"/>
      <c r="H204" s="116"/>
      <c r="I204" s="116"/>
      <c r="J204" s="97"/>
      <c r="L204" s="96" t="s">
        <v>177</v>
      </c>
      <c r="M204" s="97" t="s">
        <v>159</v>
      </c>
      <c r="N204" s="97" t="s">
        <v>8</v>
      </c>
      <c r="AD204" s="476"/>
      <c r="AI204" s="473"/>
    </row>
    <row r="205" spans="1:35" s="4" customFormat="1" x14ac:dyDescent="0.25">
      <c r="A205" s="408">
        <f t="shared" si="3"/>
        <v>203</v>
      </c>
      <c r="B205" s="481">
        <v>45411</v>
      </c>
      <c r="C205" s="96" t="s">
        <v>116</v>
      </c>
      <c r="D205" s="97" t="s">
        <v>92</v>
      </c>
      <c r="E205" s="515" t="s">
        <v>127</v>
      </c>
      <c r="F205" s="97">
        <v>167</v>
      </c>
      <c r="G205" s="102"/>
      <c r="H205" s="116"/>
      <c r="I205" s="116"/>
      <c r="J205" s="97"/>
      <c r="L205" s="96" t="s">
        <v>158</v>
      </c>
      <c r="M205" s="97" t="s">
        <v>179</v>
      </c>
      <c r="N205" s="4" t="s">
        <v>64</v>
      </c>
      <c r="AD205" s="476"/>
      <c r="AI205" s="473"/>
    </row>
    <row r="206" spans="1:35" s="4" customFormat="1" x14ac:dyDescent="0.25">
      <c r="A206" s="408">
        <f t="shared" si="3"/>
        <v>204</v>
      </c>
      <c r="B206" s="481">
        <v>45411</v>
      </c>
      <c r="C206" s="524" t="s">
        <v>425</v>
      </c>
      <c r="D206" s="97" t="s">
        <v>99</v>
      </c>
      <c r="E206" s="523" t="s">
        <v>498</v>
      </c>
      <c r="F206" s="97">
        <v>296</v>
      </c>
      <c r="G206" s="102"/>
      <c r="H206" s="116"/>
      <c r="I206" s="116"/>
      <c r="J206" s="97"/>
      <c r="AD206" s="476"/>
      <c r="AI206" s="473"/>
    </row>
    <row r="207" spans="1:35" s="4" customFormat="1" x14ac:dyDescent="0.25">
      <c r="A207" s="408">
        <f t="shared" si="3"/>
        <v>205</v>
      </c>
      <c r="B207" s="481">
        <v>45411</v>
      </c>
      <c r="C207" s="524" t="s">
        <v>145</v>
      </c>
      <c r="D207" s="97" t="s">
        <v>99</v>
      </c>
      <c r="E207" s="523" t="s">
        <v>146</v>
      </c>
      <c r="F207" s="97">
        <v>0</v>
      </c>
      <c r="G207" s="102"/>
      <c r="H207" s="116"/>
      <c r="I207" s="116"/>
      <c r="J207" s="97"/>
      <c r="AD207" s="476"/>
      <c r="AI207" s="473"/>
    </row>
    <row r="208" spans="1:35" s="4" customFormat="1" x14ac:dyDescent="0.25">
      <c r="A208" s="408">
        <f t="shared" si="3"/>
        <v>206</v>
      </c>
      <c r="B208" s="481">
        <v>45411</v>
      </c>
      <c r="C208" s="96" t="s">
        <v>102</v>
      </c>
      <c r="D208" s="97" t="s">
        <v>103</v>
      </c>
      <c r="E208" s="515" t="s">
        <v>104</v>
      </c>
      <c r="F208" s="97">
        <v>195</v>
      </c>
      <c r="G208" s="102"/>
      <c r="H208" s="116"/>
      <c r="I208" s="116"/>
      <c r="J208" s="97"/>
      <c r="AD208" s="476"/>
      <c r="AI208" s="473"/>
    </row>
    <row r="209" spans="1:35" s="4" customFormat="1" x14ac:dyDescent="0.25">
      <c r="A209" s="408">
        <f t="shared" si="3"/>
        <v>207</v>
      </c>
      <c r="B209" s="481">
        <v>45411</v>
      </c>
      <c r="C209" s="96" t="s">
        <v>283</v>
      </c>
      <c r="D209" s="408" t="s">
        <v>266</v>
      </c>
      <c r="E209" s="408" t="s">
        <v>63</v>
      </c>
      <c r="F209" s="97">
        <v>220</v>
      </c>
      <c r="G209" s="102"/>
      <c r="H209" s="116"/>
      <c r="I209" s="116"/>
      <c r="J209" s="97"/>
      <c r="AD209" s="476"/>
      <c r="AI209" s="473"/>
    </row>
    <row r="210" spans="1:35" s="4" customFormat="1" x14ac:dyDescent="0.25">
      <c r="A210" s="408">
        <f t="shared" si="3"/>
        <v>208</v>
      </c>
      <c r="B210" s="481">
        <v>45411</v>
      </c>
      <c r="C210" s="96" t="s">
        <v>151</v>
      </c>
      <c r="D210" s="97" t="s">
        <v>92</v>
      </c>
      <c r="E210" s="515" t="s">
        <v>63</v>
      </c>
      <c r="F210" s="97">
        <v>105</v>
      </c>
      <c r="G210" s="102"/>
      <c r="H210" s="116"/>
      <c r="I210" s="116"/>
      <c r="J210" s="97"/>
      <c r="AD210" s="476"/>
      <c r="AI210" s="473"/>
    </row>
    <row r="211" spans="1:35" s="4" customFormat="1" x14ac:dyDescent="0.25">
      <c r="A211" s="408">
        <f t="shared" si="3"/>
        <v>209</v>
      </c>
      <c r="B211" s="481">
        <v>45411</v>
      </c>
      <c r="C211" s="96" t="s">
        <v>150</v>
      </c>
      <c r="D211" s="97" t="s">
        <v>92</v>
      </c>
      <c r="E211" s="515" t="s">
        <v>63</v>
      </c>
      <c r="F211" s="97">
        <v>133</v>
      </c>
      <c r="G211" s="102"/>
      <c r="H211" s="116"/>
      <c r="I211" s="116"/>
      <c r="J211" s="97"/>
      <c r="AD211" s="476"/>
      <c r="AI211" s="473"/>
    </row>
    <row r="212" spans="1:35" s="4" customFormat="1" x14ac:dyDescent="0.25">
      <c r="A212" s="408">
        <f t="shared" si="3"/>
        <v>210</v>
      </c>
      <c r="B212" s="481">
        <v>45411</v>
      </c>
      <c r="C212" s="524" t="s">
        <v>142</v>
      </c>
      <c r="D212" s="97" t="s">
        <v>99</v>
      </c>
      <c r="E212" s="515" t="s">
        <v>143</v>
      </c>
      <c r="F212" s="97">
        <v>310</v>
      </c>
      <c r="G212" s="102"/>
      <c r="H212" s="116"/>
      <c r="I212" s="116"/>
      <c r="J212" s="97"/>
      <c r="AD212" s="476"/>
      <c r="AI212" s="473"/>
    </row>
    <row r="213" spans="1:35" s="4" customFormat="1" x14ac:dyDescent="0.25">
      <c r="A213" s="408">
        <f t="shared" si="3"/>
        <v>211</v>
      </c>
      <c r="B213" s="481">
        <v>45411</v>
      </c>
      <c r="C213" s="96" t="s">
        <v>125</v>
      </c>
      <c r="D213" s="97" t="s">
        <v>99</v>
      </c>
      <c r="E213" s="515" t="s">
        <v>132</v>
      </c>
      <c r="F213" s="97">
        <v>280</v>
      </c>
      <c r="G213" s="102"/>
      <c r="H213" s="116"/>
      <c r="I213" s="116"/>
      <c r="J213" s="97"/>
      <c r="AD213" s="476"/>
      <c r="AI213" s="473"/>
    </row>
    <row r="214" spans="1:35" s="4" customFormat="1" x14ac:dyDescent="0.25">
      <c r="A214" s="408">
        <f t="shared" si="3"/>
        <v>212</v>
      </c>
      <c r="B214" s="481">
        <v>45412</v>
      </c>
      <c r="C214" s="96" t="s">
        <v>113</v>
      </c>
      <c r="D214" s="97" t="s">
        <v>114</v>
      </c>
      <c r="E214" s="515" t="s">
        <v>115</v>
      </c>
      <c r="F214" s="97">
        <v>108</v>
      </c>
      <c r="G214" s="102"/>
      <c r="H214" s="116"/>
      <c r="I214" s="116"/>
      <c r="J214" s="97"/>
      <c r="AD214" s="476"/>
      <c r="AI214" s="473"/>
    </row>
    <row r="215" spans="1:35" s="4" customFormat="1" x14ac:dyDescent="0.25">
      <c r="A215" s="408">
        <f t="shared" si="3"/>
        <v>213</v>
      </c>
      <c r="B215" s="481">
        <v>45412</v>
      </c>
      <c r="C215" s="96" t="s">
        <v>156</v>
      </c>
      <c r="D215" s="408" t="s">
        <v>136</v>
      </c>
      <c r="E215" s="408" t="e">
        <v>#N/A</v>
      </c>
      <c r="F215" s="97">
        <v>287</v>
      </c>
      <c r="G215" s="102"/>
      <c r="H215" s="116"/>
      <c r="I215" s="116"/>
      <c r="J215" s="97"/>
      <c r="AD215" s="476"/>
      <c r="AI215" s="473"/>
    </row>
    <row r="216" spans="1:35" s="4" customFormat="1" x14ac:dyDescent="0.25">
      <c r="A216" s="408">
        <f t="shared" si="3"/>
        <v>214</v>
      </c>
      <c r="B216" s="481">
        <v>45412</v>
      </c>
      <c r="C216" s="96" t="s">
        <v>125</v>
      </c>
      <c r="D216" s="97" t="s">
        <v>99</v>
      </c>
      <c r="E216" s="515" t="s">
        <v>132</v>
      </c>
      <c r="F216" s="97">
        <v>224</v>
      </c>
      <c r="G216" s="102"/>
      <c r="H216" s="116"/>
      <c r="I216" s="116"/>
      <c r="J216" s="97"/>
      <c r="AD216" s="476"/>
      <c r="AI216" s="473"/>
    </row>
    <row r="217" spans="1:35" s="4" customFormat="1" x14ac:dyDescent="0.25">
      <c r="A217" s="408">
        <f t="shared" si="3"/>
        <v>215</v>
      </c>
      <c r="B217" s="481">
        <v>45413</v>
      </c>
      <c r="C217" s="96" t="s">
        <v>88</v>
      </c>
      <c r="D217" s="97" t="s">
        <v>89</v>
      </c>
      <c r="E217" s="515" t="s">
        <v>90</v>
      </c>
      <c r="F217" s="97">
        <v>106</v>
      </c>
      <c r="G217" s="102"/>
      <c r="H217" s="116"/>
      <c r="I217" s="116"/>
      <c r="J217" s="97"/>
      <c r="AD217" s="476"/>
      <c r="AI217" s="473"/>
    </row>
    <row r="218" spans="1:35" s="4" customFormat="1" x14ac:dyDescent="0.25">
      <c r="A218" s="408">
        <f t="shared" si="3"/>
        <v>216</v>
      </c>
      <c r="B218" s="481">
        <v>45413</v>
      </c>
      <c r="C218" s="96" t="s">
        <v>94</v>
      </c>
      <c r="D218" s="97" t="s">
        <v>92</v>
      </c>
      <c r="E218" s="515" t="s">
        <v>95</v>
      </c>
      <c r="F218" s="97">
        <v>117</v>
      </c>
      <c r="G218" s="102"/>
      <c r="H218" s="116"/>
      <c r="I218" s="116"/>
      <c r="J218" s="97"/>
      <c r="AD218" s="476"/>
      <c r="AI218" s="473"/>
    </row>
    <row r="219" spans="1:35" s="4" customFormat="1" x14ac:dyDescent="0.25">
      <c r="A219" s="408">
        <f t="shared" si="3"/>
        <v>217</v>
      </c>
      <c r="B219" s="481">
        <v>45413</v>
      </c>
      <c r="C219" s="96" t="s">
        <v>109</v>
      </c>
      <c r="D219" s="97" t="s">
        <v>107</v>
      </c>
      <c r="E219" s="515" t="s">
        <v>110</v>
      </c>
      <c r="F219" s="97">
        <v>59</v>
      </c>
      <c r="G219" s="102"/>
      <c r="H219" s="116"/>
      <c r="I219" s="116"/>
      <c r="J219" s="97"/>
      <c r="AD219" s="476"/>
      <c r="AI219" s="473"/>
    </row>
    <row r="220" spans="1:35" s="4" customFormat="1" x14ac:dyDescent="0.25">
      <c r="A220" s="408">
        <f t="shared" si="3"/>
        <v>218</v>
      </c>
      <c r="B220" s="481">
        <v>45413</v>
      </c>
      <c r="C220" s="96" t="s">
        <v>96</v>
      </c>
      <c r="D220" s="97" t="s">
        <v>97</v>
      </c>
      <c r="E220" s="515" t="s">
        <v>127</v>
      </c>
      <c r="F220" s="97">
        <v>82</v>
      </c>
      <c r="G220" s="102"/>
      <c r="H220" s="116"/>
      <c r="I220" s="116"/>
      <c r="J220" s="97"/>
      <c r="AD220" s="476"/>
      <c r="AI220" s="473"/>
    </row>
    <row r="221" spans="1:35" s="4" customFormat="1" x14ac:dyDescent="0.25">
      <c r="A221" s="408">
        <f t="shared" si="3"/>
        <v>219</v>
      </c>
      <c r="B221" s="481">
        <v>45413</v>
      </c>
      <c r="C221" s="524" t="s">
        <v>425</v>
      </c>
      <c r="D221" s="97" t="s">
        <v>99</v>
      </c>
      <c r="E221" s="523" t="s">
        <v>498</v>
      </c>
      <c r="F221" s="97">
        <v>200</v>
      </c>
      <c r="G221" s="102"/>
      <c r="H221" s="116"/>
      <c r="I221" s="116"/>
      <c r="J221" s="97"/>
      <c r="AD221" s="476"/>
      <c r="AI221" s="473"/>
    </row>
    <row r="222" spans="1:35" s="4" customFormat="1" x14ac:dyDescent="0.25">
      <c r="A222" s="408">
        <f t="shared" si="3"/>
        <v>220</v>
      </c>
      <c r="B222" s="481">
        <v>45413</v>
      </c>
      <c r="C222" s="524" t="s">
        <v>145</v>
      </c>
      <c r="D222" s="97" t="s">
        <v>99</v>
      </c>
      <c r="E222" s="523" t="s">
        <v>146</v>
      </c>
      <c r="F222" s="97"/>
      <c r="G222" s="102"/>
      <c r="H222" s="116"/>
      <c r="I222" s="116"/>
      <c r="J222" s="97"/>
      <c r="AD222" s="476"/>
      <c r="AI222" s="473"/>
    </row>
    <row r="223" spans="1:35" s="4" customFormat="1" x14ac:dyDescent="0.25">
      <c r="A223" s="408">
        <f t="shared" si="3"/>
        <v>221</v>
      </c>
      <c r="B223" s="481">
        <v>45413</v>
      </c>
      <c r="C223" s="96" t="s">
        <v>102</v>
      </c>
      <c r="D223" s="97" t="s">
        <v>103</v>
      </c>
      <c r="E223" s="515" t="s">
        <v>104</v>
      </c>
      <c r="F223" s="97">
        <v>120</v>
      </c>
      <c r="G223" s="102"/>
      <c r="H223" s="116"/>
      <c r="I223" s="116"/>
      <c r="J223" s="97"/>
      <c r="AD223" s="476"/>
      <c r="AI223" s="473"/>
    </row>
    <row r="224" spans="1:35" s="4" customFormat="1" x14ac:dyDescent="0.25">
      <c r="A224" s="408">
        <f t="shared" si="3"/>
        <v>222</v>
      </c>
      <c r="B224" s="481">
        <v>45413</v>
      </c>
      <c r="C224" s="96" t="s">
        <v>283</v>
      </c>
      <c r="D224" s="408" t="s">
        <v>266</v>
      </c>
      <c r="E224" s="408" t="s">
        <v>63</v>
      </c>
      <c r="F224" s="97">
        <v>55</v>
      </c>
      <c r="G224" s="102"/>
      <c r="H224" s="116"/>
      <c r="I224" s="116"/>
      <c r="J224" s="97"/>
      <c r="AD224" s="476"/>
      <c r="AI224" s="473"/>
    </row>
    <row r="225" spans="1:35" s="4" customFormat="1" x14ac:dyDescent="0.25">
      <c r="A225" s="408">
        <f t="shared" si="3"/>
        <v>223</v>
      </c>
      <c r="B225" s="481">
        <v>45413</v>
      </c>
      <c r="C225" s="96" t="s">
        <v>151</v>
      </c>
      <c r="D225" s="97" t="s">
        <v>92</v>
      </c>
      <c r="E225" s="515" t="s">
        <v>63</v>
      </c>
      <c r="F225" s="97"/>
      <c r="G225" s="102"/>
      <c r="H225" s="116"/>
      <c r="I225" s="116"/>
      <c r="J225" s="97"/>
      <c r="AD225" s="476"/>
      <c r="AI225" s="473"/>
    </row>
    <row r="226" spans="1:35" s="4" customFormat="1" x14ac:dyDescent="0.25">
      <c r="A226" s="408">
        <f t="shared" si="3"/>
        <v>224</v>
      </c>
      <c r="B226" s="481">
        <v>45413</v>
      </c>
      <c r="C226" s="96" t="s">
        <v>150</v>
      </c>
      <c r="D226" s="97" t="s">
        <v>92</v>
      </c>
      <c r="E226" s="515" t="s">
        <v>63</v>
      </c>
      <c r="F226" s="97"/>
      <c r="G226" s="102"/>
      <c r="H226" s="116"/>
      <c r="I226" s="116"/>
      <c r="J226" s="97"/>
      <c r="AD226" s="476"/>
      <c r="AI226" s="473"/>
    </row>
    <row r="227" spans="1:35" s="4" customFormat="1" x14ac:dyDescent="0.25">
      <c r="A227" s="408">
        <f t="shared" si="3"/>
        <v>225</v>
      </c>
      <c r="B227" s="481">
        <v>45413</v>
      </c>
      <c r="C227" s="524" t="s">
        <v>142</v>
      </c>
      <c r="D227" s="97" t="s">
        <v>99</v>
      </c>
      <c r="E227" s="515" t="s">
        <v>143</v>
      </c>
      <c r="F227" s="97"/>
      <c r="G227" s="102"/>
      <c r="H227" s="116"/>
      <c r="I227" s="116"/>
      <c r="J227" s="97"/>
      <c r="AD227" s="476"/>
      <c r="AI227" s="473"/>
    </row>
    <row r="228" spans="1:35" s="4" customFormat="1" x14ac:dyDescent="0.25">
      <c r="A228" s="408">
        <f t="shared" si="3"/>
        <v>226</v>
      </c>
      <c r="B228" s="481">
        <v>45413</v>
      </c>
      <c r="C228" s="96" t="s">
        <v>156</v>
      </c>
      <c r="D228" s="97" t="s">
        <v>136</v>
      </c>
      <c r="E228" s="515" t="s">
        <v>149</v>
      </c>
      <c r="F228" s="97">
        <v>108</v>
      </c>
      <c r="G228" s="102"/>
      <c r="H228" s="116"/>
      <c r="I228" s="116"/>
      <c r="J228" s="97"/>
      <c r="AD228" s="476"/>
      <c r="AI228" s="473"/>
    </row>
    <row r="229" spans="1:35" s="4" customFormat="1" x14ac:dyDescent="0.25">
      <c r="A229" s="408">
        <f t="shared" si="3"/>
        <v>227</v>
      </c>
      <c r="B229" s="481">
        <v>45413</v>
      </c>
      <c r="C229" s="96" t="s">
        <v>125</v>
      </c>
      <c r="D229" s="97" t="s">
        <v>99</v>
      </c>
      <c r="E229" s="515" t="s">
        <v>132</v>
      </c>
      <c r="F229" s="97">
        <v>248</v>
      </c>
      <c r="G229" s="102"/>
      <c r="H229" s="116"/>
      <c r="I229" s="116"/>
      <c r="J229" s="97"/>
      <c r="AD229" s="476"/>
      <c r="AI229" s="473"/>
    </row>
    <row r="230" spans="1:35" s="4" customFormat="1" x14ac:dyDescent="0.25">
      <c r="A230" s="408">
        <f t="shared" si="3"/>
        <v>228</v>
      </c>
      <c r="B230" s="481">
        <v>45416</v>
      </c>
      <c r="C230" s="96" t="s">
        <v>88</v>
      </c>
      <c r="D230" s="97" t="s">
        <v>89</v>
      </c>
      <c r="E230" s="515" t="s">
        <v>90</v>
      </c>
      <c r="F230" s="97"/>
      <c r="G230" s="102"/>
      <c r="H230" s="116"/>
      <c r="I230" s="116"/>
      <c r="J230" s="97"/>
      <c r="AD230" s="476"/>
      <c r="AI230" s="473"/>
    </row>
    <row r="231" spans="1:35" s="4" customFormat="1" x14ac:dyDescent="0.25">
      <c r="A231" s="408">
        <f t="shared" si="3"/>
        <v>229</v>
      </c>
      <c r="B231" s="481">
        <v>45416</v>
      </c>
      <c r="C231" s="96" t="s">
        <v>91</v>
      </c>
      <c r="D231" s="97" t="s">
        <v>92</v>
      </c>
      <c r="E231" s="515" t="s">
        <v>93</v>
      </c>
      <c r="F231" s="97">
        <v>186</v>
      </c>
      <c r="G231" s="102"/>
      <c r="H231" s="116"/>
      <c r="I231" s="116"/>
      <c r="J231" s="97"/>
      <c r="AD231" s="476"/>
      <c r="AI231" s="473"/>
    </row>
    <row r="232" spans="1:35" s="4" customFormat="1" x14ac:dyDescent="0.25">
      <c r="A232" s="408">
        <f t="shared" si="3"/>
        <v>230</v>
      </c>
      <c r="B232" s="481">
        <v>45416</v>
      </c>
      <c r="C232" s="96" t="s">
        <v>94</v>
      </c>
      <c r="D232" s="97" t="s">
        <v>92</v>
      </c>
      <c r="E232" s="515" t="s">
        <v>95</v>
      </c>
      <c r="F232" s="97"/>
      <c r="G232" s="102"/>
      <c r="H232" s="116"/>
      <c r="I232" s="116"/>
      <c r="J232" s="97"/>
      <c r="AD232" s="476"/>
      <c r="AI232" s="473"/>
    </row>
    <row r="233" spans="1:35" s="4" customFormat="1" x14ac:dyDescent="0.25">
      <c r="A233" s="408">
        <f t="shared" si="3"/>
        <v>231</v>
      </c>
      <c r="B233" s="481">
        <v>45416</v>
      </c>
      <c r="C233" s="96" t="s">
        <v>116</v>
      </c>
      <c r="D233" s="97" t="s">
        <v>92</v>
      </c>
      <c r="E233" s="515" t="s">
        <v>127</v>
      </c>
      <c r="F233" s="97">
        <v>179</v>
      </c>
      <c r="G233" s="102"/>
      <c r="H233" s="116"/>
      <c r="I233" s="116"/>
      <c r="J233" s="97"/>
      <c r="AD233" s="476"/>
      <c r="AI233" s="473"/>
    </row>
    <row r="234" spans="1:35" s="4" customFormat="1" x14ac:dyDescent="0.25">
      <c r="A234" s="408">
        <f t="shared" si="3"/>
        <v>232</v>
      </c>
      <c r="B234" s="481">
        <v>45416</v>
      </c>
      <c r="C234" s="96" t="s">
        <v>96</v>
      </c>
      <c r="D234" s="97" t="s">
        <v>97</v>
      </c>
      <c r="E234" s="515" t="s">
        <v>127</v>
      </c>
      <c r="F234" s="97">
        <v>303</v>
      </c>
      <c r="G234" s="102"/>
      <c r="H234" s="116"/>
      <c r="I234" s="116"/>
      <c r="J234" s="97"/>
      <c r="AD234" s="476"/>
      <c r="AI234" s="473"/>
    </row>
    <row r="235" spans="1:35" s="4" customFormat="1" x14ac:dyDescent="0.25">
      <c r="A235" s="408">
        <f t="shared" si="3"/>
        <v>233</v>
      </c>
      <c r="B235" s="481">
        <v>45416</v>
      </c>
      <c r="C235" s="524" t="s">
        <v>145</v>
      </c>
      <c r="D235" s="97" t="s">
        <v>99</v>
      </c>
      <c r="E235" s="523" t="s">
        <v>146</v>
      </c>
      <c r="F235" s="97"/>
      <c r="G235" s="102"/>
      <c r="H235" s="116"/>
      <c r="I235" s="116"/>
      <c r="J235" s="97"/>
      <c r="AD235" s="476"/>
      <c r="AI235" s="473"/>
    </row>
    <row r="236" spans="1:35" s="4" customFormat="1" x14ac:dyDescent="0.25">
      <c r="A236" s="408">
        <f t="shared" si="3"/>
        <v>234</v>
      </c>
      <c r="B236" s="481">
        <v>45416</v>
      </c>
      <c r="C236" s="96" t="s">
        <v>102</v>
      </c>
      <c r="D236" s="97" t="s">
        <v>103</v>
      </c>
      <c r="E236" s="515" t="s">
        <v>104</v>
      </c>
      <c r="F236" s="97">
        <v>131</v>
      </c>
      <c r="G236" s="102"/>
      <c r="H236" s="116"/>
      <c r="I236" s="116"/>
      <c r="J236" s="97"/>
      <c r="AD236" s="476"/>
      <c r="AI236" s="473"/>
    </row>
    <row r="237" spans="1:35" s="4" customFormat="1" x14ac:dyDescent="0.25">
      <c r="A237" s="408">
        <f t="shared" si="3"/>
        <v>235</v>
      </c>
      <c r="B237" s="481">
        <v>45416</v>
      </c>
      <c r="C237" s="96" t="s">
        <v>283</v>
      </c>
      <c r="D237" s="408" t="s">
        <v>266</v>
      </c>
      <c r="E237" s="408" t="s">
        <v>63</v>
      </c>
      <c r="F237" s="97"/>
      <c r="G237" s="102"/>
      <c r="H237" s="116"/>
      <c r="I237" s="116"/>
      <c r="J237" s="97"/>
      <c r="AD237" s="476"/>
      <c r="AI237" s="473"/>
    </row>
    <row r="238" spans="1:35" s="4" customFormat="1" x14ac:dyDescent="0.25">
      <c r="A238" s="408">
        <f t="shared" si="3"/>
        <v>236</v>
      </c>
      <c r="B238" s="481">
        <v>45416</v>
      </c>
      <c r="C238" s="96" t="s">
        <v>151</v>
      </c>
      <c r="D238" s="97" t="s">
        <v>92</v>
      </c>
      <c r="E238" s="515" t="s">
        <v>63</v>
      </c>
      <c r="F238" s="97"/>
      <c r="G238" s="102"/>
      <c r="H238" s="116"/>
      <c r="I238" s="116"/>
      <c r="J238" s="97"/>
      <c r="AD238" s="476"/>
      <c r="AI238" s="473"/>
    </row>
    <row r="239" spans="1:35" s="4" customFormat="1" x14ac:dyDescent="0.25">
      <c r="A239" s="408">
        <f t="shared" si="3"/>
        <v>237</v>
      </c>
      <c r="B239" s="481">
        <v>45416</v>
      </c>
      <c r="C239" s="96" t="s">
        <v>150</v>
      </c>
      <c r="D239" s="97" t="s">
        <v>92</v>
      </c>
      <c r="E239" s="515" t="s">
        <v>63</v>
      </c>
      <c r="F239" s="97"/>
      <c r="G239" s="102"/>
      <c r="H239" s="116"/>
      <c r="I239" s="116"/>
      <c r="J239" s="97"/>
      <c r="AD239" s="476"/>
      <c r="AI239" s="473"/>
    </row>
    <row r="240" spans="1:35" s="4" customFormat="1" x14ac:dyDescent="0.25">
      <c r="A240" s="408">
        <f t="shared" si="3"/>
        <v>238</v>
      </c>
      <c r="B240" s="481">
        <v>45416</v>
      </c>
      <c r="C240" s="524" t="s">
        <v>142</v>
      </c>
      <c r="D240" s="97" t="s">
        <v>99</v>
      </c>
      <c r="E240" s="515" t="s">
        <v>143</v>
      </c>
      <c r="F240" s="97">
        <v>225</v>
      </c>
      <c r="G240" s="102"/>
      <c r="H240" s="116"/>
      <c r="I240" s="116"/>
      <c r="J240" s="97"/>
      <c r="AD240" s="476"/>
      <c r="AI240" s="473"/>
    </row>
    <row r="241" spans="1:35" s="4" customFormat="1" x14ac:dyDescent="0.25">
      <c r="A241" s="408">
        <f t="shared" si="3"/>
        <v>239</v>
      </c>
      <c r="B241" s="481">
        <v>45416</v>
      </c>
      <c r="C241" s="96" t="s">
        <v>156</v>
      </c>
      <c r="D241" s="97" t="s">
        <v>136</v>
      </c>
      <c r="E241" s="515" t="s">
        <v>149</v>
      </c>
      <c r="F241" s="97">
        <v>232</v>
      </c>
      <c r="G241" s="102"/>
      <c r="H241" s="116"/>
      <c r="I241" s="116"/>
      <c r="J241" s="97"/>
      <c r="AD241" s="476"/>
      <c r="AI241" s="473"/>
    </row>
    <row r="242" spans="1:35" s="4" customFormat="1" x14ac:dyDescent="0.25">
      <c r="A242" s="408">
        <f t="shared" si="3"/>
        <v>240</v>
      </c>
      <c r="B242" s="481">
        <v>45416</v>
      </c>
      <c r="C242" s="96" t="s">
        <v>125</v>
      </c>
      <c r="D242" s="97" t="s">
        <v>99</v>
      </c>
      <c r="E242" s="515" t="s">
        <v>132</v>
      </c>
      <c r="F242" s="97">
        <v>352</v>
      </c>
      <c r="G242" s="102"/>
      <c r="H242" s="116"/>
      <c r="I242" s="116"/>
      <c r="J242" s="97"/>
      <c r="AD242" s="476"/>
      <c r="AI242" s="473"/>
    </row>
    <row r="243" spans="1:35" s="4" customFormat="1" x14ac:dyDescent="0.25">
      <c r="A243" s="408">
        <f t="shared" si="3"/>
        <v>241</v>
      </c>
      <c r="B243" s="481">
        <v>45417</v>
      </c>
      <c r="C243" s="96" t="s">
        <v>88</v>
      </c>
      <c r="D243" s="97" t="s">
        <v>89</v>
      </c>
      <c r="E243" s="515" t="s">
        <v>90</v>
      </c>
      <c r="F243" s="97"/>
      <c r="G243" s="102"/>
      <c r="H243" s="116"/>
      <c r="I243" s="116"/>
      <c r="J243" s="97"/>
      <c r="AD243" s="476"/>
      <c r="AI243" s="473"/>
    </row>
    <row r="244" spans="1:35" s="4" customFormat="1" x14ac:dyDescent="0.25">
      <c r="A244" s="408">
        <f t="shared" si="3"/>
        <v>242</v>
      </c>
      <c r="B244" s="481">
        <v>45417</v>
      </c>
      <c r="C244" s="96" t="s">
        <v>118</v>
      </c>
      <c r="D244" s="97" t="s">
        <v>107</v>
      </c>
      <c r="E244" s="515" t="s">
        <v>108</v>
      </c>
      <c r="F244" s="97"/>
      <c r="G244" s="102"/>
      <c r="H244" s="116"/>
      <c r="I244" s="116"/>
      <c r="J244" s="97"/>
      <c r="AD244" s="476"/>
      <c r="AI244" s="473"/>
    </row>
    <row r="245" spans="1:35" s="4" customFormat="1" x14ac:dyDescent="0.25">
      <c r="A245" s="408">
        <f t="shared" si="3"/>
        <v>243</v>
      </c>
      <c r="B245" s="481">
        <v>45417</v>
      </c>
      <c r="C245" s="96" t="s">
        <v>106</v>
      </c>
      <c r="D245" s="97" t="s">
        <v>107</v>
      </c>
      <c r="E245" s="515" t="s">
        <v>130</v>
      </c>
      <c r="F245" s="97"/>
      <c r="G245" s="102"/>
      <c r="H245" s="116"/>
      <c r="I245" s="116"/>
      <c r="J245" s="97"/>
      <c r="AD245" s="476"/>
      <c r="AI245" s="473"/>
    </row>
    <row r="246" spans="1:35" s="4" customFormat="1" x14ac:dyDescent="0.25">
      <c r="A246" s="408">
        <f t="shared" si="3"/>
        <v>244</v>
      </c>
      <c r="B246" s="481">
        <v>45417</v>
      </c>
      <c r="C246" s="96" t="s">
        <v>109</v>
      </c>
      <c r="D246" s="97" t="s">
        <v>107</v>
      </c>
      <c r="E246" s="515" t="s">
        <v>110</v>
      </c>
      <c r="F246" s="97">
        <v>120</v>
      </c>
      <c r="G246" s="102"/>
      <c r="H246" s="116"/>
      <c r="I246" s="116"/>
      <c r="J246" s="97"/>
      <c r="AD246" s="476"/>
      <c r="AI246" s="473"/>
    </row>
    <row r="247" spans="1:35" s="4" customFormat="1" x14ac:dyDescent="0.25">
      <c r="A247" s="408">
        <f t="shared" si="3"/>
        <v>245</v>
      </c>
      <c r="B247" s="481">
        <v>45417</v>
      </c>
      <c r="C247" s="96" t="s">
        <v>91</v>
      </c>
      <c r="D247" s="97" t="s">
        <v>92</v>
      </c>
      <c r="E247" s="515" t="s">
        <v>93</v>
      </c>
      <c r="F247" s="97"/>
      <c r="G247" s="102"/>
      <c r="H247" s="116"/>
      <c r="I247" s="116"/>
      <c r="J247" s="97"/>
      <c r="AD247" s="476"/>
      <c r="AI247" s="473"/>
    </row>
    <row r="248" spans="1:35" s="4" customFormat="1" x14ac:dyDescent="0.25">
      <c r="A248" s="408">
        <f t="shared" si="3"/>
        <v>246</v>
      </c>
      <c r="B248" s="481">
        <v>45417</v>
      </c>
      <c r="C248" s="96" t="s">
        <v>94</v>
      </c>
      <c r="D248" s="97" t="s">
        <v>92</v>
      </c>
      <c r="E248" s="515" t="s">
        <v>95</v>
      </c>
      <c r="F248" s="97"/>
      <c r="G248" s="102"/>
      <c r="H248" s="116"/>
      <c r="I248" s="116"/>
      <c r="J248" s="97"/>
      <c r="AD248" s="476"/>
      <c r="AI248" s="473"/>
    </row>
    <row r="249" spans="1:35" s="4" customFormat="1" x14ac:dyDescent="0.25">
      <c r="A249" s="408">
        <f t="shared" si="3"/>
        <v>247</v>
      </c>
      <c r="B249" s="481">
        <v>45417</v>
      </c>
      <c r="C249" s="96" t="s">
        <v>116</v>
      </c>
      <c r="D249" s="97" t="s">
        <v>92</v>
      </c>
      <c r="E249" s="515" t="s">
        <v>127</v>
      </c>
      <c r="F249" s="97">
        <v>68</v>
      </c>
      <c r="G249" s="102"/>
      <c r="H249" s="116"/>
      <c r="I249" s="116"/>
      <c r="J249" s="97"/>
      <c r="AD249" s="476"/>
      <c r="AI249" s="473"/>
    </row>
    <row r="250" spans="1:35" s="4" customFormat="1" x14ac:dyDescent="0.25">
      <c r="A250" s="408">
        <f t="shared" si="3"/>
        <v>248</v>
      </c>
      <c r="B250" s="481">
        <v>45417</v>
      </c>
      <c r="C250" s="96" t="s">
        <v>113</v>
      </c>
      <c r="D250" s="97" t="s">
        <v>114</v>
      </c>
      <c r="E250" s="515" t="s">
        <v>115</v>
      </c>
      <c r="F250" s="97"/>
      <c r="G250" s="102"/>
      <c r="H250" s="116"/>
      <c r="I250" s="116"/>
      <c r="J250" s="97"/>
      <c r="AD250" s="476"/>
      <c r="AI250" s="473"/>
    </row>
    <row r="251" spans="1:35" s="4" customFormat="1" x14ac:dyDescent="0.25">
      <c r="A251" s="408">
        <f t="shared" si="3"/>
        <v>249</v>
      </c>
      <c r="B251" s="481">
        <v>45417</v>
      </c>
      <c r="C251" s="96" t="s">
        <v>128</v>
      </c>
      <c r="D251" s="97" t="s">
        <v>97</v>
      </c>
      <c r="E251" s="515" t="s">
        <v>127</v>
      </c>
      <c r="F251" s="97"/>
      <c r="G251" s="102"/>
      <c r="H251" s="116"/>
      <c r="I251" s="116"/>
      <c r="J251" s="97"/>
      <c r="AD251" s="476"/>
      <c r="AI251" s="473"/>
    </row>
    <row r="252" spans="1:35" s="4" customFormat="1" x14ac:dyDescent="0.25">
      <c r="A252" s="408">
        <f t="shared" si="3"/>
        <v>250</v>
      </c>
      <c r="B252" s="481">
        <v>45417</v>
      </c>
      <c r="C252" s="96" t="s">
        <v>96</v>
      </c>
      <c r="D252" s="97" t="s">
        <v>97</v>
      </c>
      <c r="E252" s="515" t="s">
        <v>127</v>
      </c>
      <c r="F252" s="97"/>
      <c r="G252" s="102"/>
      <c r="H252" s="116"/>
      <c r="I252" s="116"/>
      <c r="J252" s="97"/>
      <c r="AD252" s="476"/>
      <c r="AI252" s="473"/>
    </row>
    <row r="253" spans="1:35" s="4" customFormat="1" x14ac:dyDescent="0.25">
      <c r="A253" s="408">
        <f t="shared" si="3"/>
        <v>251</v>
      </c>
      <c r="B253" s="481">
        <v>45417</v>
      </c>
      <c r="C253" s="524" t="s">
        <v>425</v>
      </c>
      <c r="D253" s="97" t="s">
        <v>99</v>
      </c>
      <c r="E253" s="523" t="s">
        <v>498</v>
      </c>
      <c r="F253" s="97">
        <v>214</v>
      </c>
      <c r="G253" s="102"/>
      <c r="H253" s="116"/>
      <c r="I253" s="116"/>
      <c r="J253" s="97"/>
      <c r="AD253" s="476"/>
      <c r="AI253" s="473"/>
    </row>
    <row r="254" spans="1:35" s="4" customFormat="1" x14ac:dyDescent="0.25">
      <c r="A254" s="408">
        <f t="shared" si="3"/>
        <v>252</v>
      </c>
      <c r="B254" s="481">
        <v>45417</v>
      </c>
      <c r="C254" s="524" t="s">
        <v>145</v>
      </c>
      <c r="D254" s="97" t="s">
        <v>99</v>
      </c>
      <c r="E254" s="523" t="s">
        <v>146</v>
      </c>
      <c r="F254" s="97"/>
      <c r="G254" s="102"/>
      <c r="H254" s="116"/>
      <c r="I254" s="116"/>
      <c r="J254" s="97"/>
      <c r="AD254" s="476"/>
      <c r="AI254" s="473"/>
    </row>
    <row r="255" spans="1:35" s="4" customFormat="1" x14ac:dyDescent="0.25">
      <c r="A255" s="408">
        <f t="shared" si="3"/>
        <v>253</v>
      </c>
      <c r="B255" s="481">
        <v>45417</v>
      </c>
      <c r="C255" s="96" t="s">
        <v>102</v>
      </c>
      <c r="D255" s="97" t="s">
        <v>103</v>
      </c>
      <c r="E255" s="515" t="s">
        <v>104</v>
      </c>
      <c r="F255" s="97">
        <v>135</v>
      </c>
      <c r="G255" s="102"/>
      <c r="H255" s="116"/>
      <c r="I255" s="116"/>
      <c r="J255" s="97"/>
      <c r="AD255" s="476"/>
      <c r="AI255" s="473"/>
    </row>
    <row r="256" spans="1:35" s="4" customFormat="1" x14ac:dyDescent="0.25">
      <c r="A256" s="408">
        <f t="shared" si="3"/>
        <v>254</v>
      </c>
      <c r="B256" s="481">
        <v>45417</v>
      </c>
      <c r="C256" s="96" t="s">
        <v>283</v>
      </c>
      <c r="D256" s="408" t="s">
        <v>266</v>
      </c>
      <c r="E256" s="408" t="s">
        <v>63</v>
      </c>
      <c r="F256" s="97">
        <v>200</v>
      </c>
      <c r="G256" s="102"/>
      <c r="H256" s="116"/>
      <c r="I256" s="116"/>
      <c r="J256" s="97"/>
      <c r="AD256" s="476"/>
      <c r="AI256" s="473"/>
    </row>
    <row r="257" spans="1:35" s="4" customFormat="1" x14ac:dyDescent="0.25">
      <c r="A257" s="408">
        <f t="shared" si="3"/>
        <v>255</v>
      </c>
      <c r="B257" s="481">
        <v>45417</v>
      </c>
      <c r="C257" s="96" t="s">
        <v>151</v>
      </c>
      <c r="D257" s="97" t="s">
        <v>92</v>
      </c>
      <c r="E257" s="515" t="s">
        <v>63</v>
      </c>
      <c r="F257" s="97">
        <v>103</v>
      </c>
      <c r="G257" s="102"/>
      <c r="H257" s="116"/>
      <c r="I257" s="116"/>
      <c r="J257" s="97"/>
      <c r="AD257" s="476"/>
      <c r="AI257" s="473"/>
    </row>
    <row r="258" spans="1:35" s="4" customFormat="1" x14ac:dyDescent="0.25">
      <c r="A258" s="408">
        <f t="shared" si="3"/>
        <v>256</v>
      </c>
      <c r="B258" s="481">
        <v>45417</v>
      </c>
      <c r="C258" s="96" t="s">
        <v>148</v>
      </c>
      <c r="D258" s="97" t="s">
        <v>92</v>
      </c>
      <c r="E258" s="515" t="s">
        <v>63</v>
      </c>
      <c r="F258" s="97">
        <v>263</v>
      </c>
      <c r="G258" s="102"/>
      <c r="H258" s="116"/>
      <c r="I258" s="116"/>
      <c r="J258" s="97"/>
      <c r="AD258" s="476"/>
      <c r="AI258" s="473"/>
    </row>
    <row r="259" spans="1:35" s="4" customFormat="1" x14ac:dyDescent="0.25">
      <c r="A259" s="408">
        <f t="shared" si="3"/>
        <v>257</v>
      </c>
      <c r="B259" s="481">
        <v>45417</v>
      </c>
      <c r="C259" s="96" t="s">
        <v>150</v>
      </c>
      <c r="D259" s="97" t="s">
        <v>92</v>
      </c>
      <c r="E259" s="515" t="s">
        <v>63</v>
      </c>
      <c r="F259" s="97">
        <v>122</v>
      </c>
      <c r="G259" s="102"/>
      <c r="H259" s="116"/>
      <c r="I259" s="116"/>
      <c r="J259" s="97"/>
      <c r="AD259" s="476"/>
      <c r="AI259" s="473"/>
    </row>
    <row r="260" spans="1:35" s="4" customFormat="1" x14ac:dyDescent="0.25">
      <c r="A260" s="408">
        <f t="shared" si="3"/>
        <v>258</v>
      </c>
      <c r="B260" s="481">
        <v>45417</v>
      </c>
      <c r="C260" s="524" t="s">
        <v>142</v>
      </c>
      <c r="D260" s="97" t="s">
        <v>99</v>
      </c>
      <c r="E260" s="515" t="s">
        <v>143</v>
      </c>
      <c r="F260" s="97">
        <v>238</v>
      </c>
      <c r="G260" s="102"/>
      <c r="H260" s="116"/>
      <c r="I260" s="116"/>
      <c r="J260" s="97"/>
      <c r="AD260" s="476"/>
      <c r="AI260" s="473"/>
    </row>
    <row r="261" spans="1:35" s="4" customFormat="1" x14ac:dyDescent="0.25">
      <c r="A261" s="408">
        <f t="shared" ref="A261:A324" si="4">ROW()-2</f>
        <v>259</v>
      </c>
      <c r="B261" s="481">
        <v>45417</v>
      </c>
      <c r="C261" s="96" t="s">
        <v>156</v>
      </c>
      <c r="D261" s="97" t="s">
        <v>136</v>
      </c>
      <c r="E261" s="515" t="s">
        <v>149</v>
      </c>
      <c r="F261" s="97">
        <v>168</v>
      </c>
      <c r="G261" s="102"/>
      <c r="H261" s="116"/>
      <c r="I261" s="116"/>
      <c r="J261" s="97"/>
      <c r="AD261" s="476"/>
      <c r="AI261" s="473"/>
    </row>
    <row r="262" spans="1:35" s="4" customFormat="1" x14ac:dyDescent="0.25">
      <c r="A262" s="408">
        <f t="shared" si="4"/>
        <v>260</v>
      </c>
      <c r="B262" s="481">
        <v>45417</v>
      </c>
      <c r="C262" s="96" t="s">
        <v>125</v>
      </c>
      <c r="D262" s="97" t="s">
        <v>99</v>
      </c>
      <c r="E262" s="515" t="s">
        <v>132</v>
      </c>
      <c r="F262" s="97">
        <v>298</v>
      </c>
      <c r="G262" s="102"/>
      <c r="H262" s="116"/>
      <c r="I262" s="116"/>
      <c r="J262" s="97"/>
      <c r="AD262" s="476"/>
      <c r="AI262" s="473"/>
    </row>
    <row r="263" spans="1:35" s="4" customFormat="1" x14ac:dyDescent="0.25">
      <c r="A263" s="408">
        <f t="shared" si="4"/>
        <v>261</v>
      </c>
      <c r="B263" s="481">
        <v>45418</v>
      </c>
      <c r="C263" s="96" t="s">
        <v>88</v>
      </c>
      <c r="D263" s="97" t="s">
        <v>89</v>
      </c>
      <c r="E263" s="515" t="s">
        <v>90</v>
      </c>
      <c r="F263" s="102"/>
      <c r="G263" s="102"/>
      <c r="H263" s="116"/>
      <c r="I263" s="116"/>
      <c r="J263" s="97"/>
      <c r="AD263" s="476"/>
      <c r="AI263" s="473"/>
    </row>
    <row r="264" spans="1:35" s="4" customFormat="1" x14ac:dyDescent="0.25">
      <c r="A264" s="408">
        <f t="shared" si="4"/>
        <v>262</v>
      </c>
      <c r="B264" s="481">
        <v>45418</v>
      </c>
      <c r="C264" s="96" t="s">
        <v>118</v>
      </c>
      <c r="D264" s="97" t="s">
        <v>107</v>
      </c>
      <c r="E264" s="515" t="s">
        <v>108</v>
      </c>
      <c r="F264" s="102"/>
      <c r="G264" s="102"/>
      <c r="H264" s="116"/>
      <c r="I264" s="116"/>
      <c r="J264" s="97"/>
      <c r="AD264" s="476"/>
      <c r="AI264" s="473"/>
    </row>
    <row r="265" spans="1:35" s="4" customFormat="1" x14ac:dyDescent="0.25">
      <c r="A265" s="408">
        <f t="shared" si="4"/>
        <v>263</v>
      </c>
      <c r="B265" s="481">
        <v>45418</v>
      </c>
      <c r="C265" s="96" t="s">
        <v>106</v>
      </c>
      <c r="D265" s="97" t="s">
        <v>107</v>
      </c>
      <c r="E265" s="515" t="s">
        <v>130</v>
      </c>
      <c r="F265" s="102"/>
      <c r="G265" s="102"/>
      <c r="H265" s="116"/>
      <c r="I265" s="116"/>
      <c r="J265" s="97"/>
      <c r="AD265" s="476"/>
      <c r="AI265" s="473"/>
    </row>
    <row r="266" spans="1:35" s="4" customFormat="1" x14ac:dyDescent="0.25">
      <c r="A266" s="408">
        <f t="shared" si="4"/>
        <v>264</v>
      </c>
      <c r="B266" s="481">
        <v>45418</v>
      </c>
      <c r="C266" s="96" t="s">
        <v>109</v>
      </c>
      <c r="D266" s="97" t="s">
        <v>107</v>
      </c>
      <c r="E266" s="515" t="s">
        <v>110</v>
      </c>
      <c r="F266" s="102"/>
      <c r="G266" s="102"/>
      <c r="H266" s="116"/>
      <c r="I266" s="116"/>
      <c r="J266" s="97"/>
      <c r="AD266" s="476"/>
      <c r="AI266" s="473"/>
    </row>
    <row r="267" spans="1:35" s="4" customFormat="1" x14ac:dyDescent="0.25">
      <c r="A267" s="408">
        <f t="shared" si="4"/>
        <v>265</v>
      </c>
      <c r="B267" s="481">
        <v>45418</v>
      </c>
      <c r="C267" s="96" t="s">
        <v>91</v>
      </c>
      <c r="D267" s="97" t="s">
        <v>92</v>
      </c>
      <c r="E267" s="515" t="s">
        <v>93</v>
      </c>
      <c r="F267" s="102"/>
      <c r="G267" s="102"/>
      <c r="H267" s="116"/>
      <c r="I267" s="116"/>
      <c r="J267" s="97"/>
      <c r="AD267" s="476"/>
      <c r="AI267" s="473"/>
    </row>
    <row r="268" spans="1:35" s="4" customFormat="1" x14ac:dyDescent="0.25">
      <c r="A268" s="408">
        <f t="shared" si="4"/>
        <v>266</v>
      </c>
      <c r="B268" s="481">
        <v>45418</v>
      </c>
      <c r="C268" s="96" t="s">
        <v>94</v>
      </c>
      <c r="D268" s="97" t="s">
        <v>92</v>
      </c>
      <c r="E268" s="515" t="s">
        <v>95</v>
      </c>
      <c r="F268" s="102"/>
      <c r="G268" s="102"/>
      <c r="H268" s="116"/>
      <c r="I268" s="116"/>
      <c r="J268" s="97"/>
      <c r="AD268" s="476"/>
      <c r="AI268" s="473"/>
    </row>
    <row r="269" spans="1:35" s="4" customFormat="1" x14ac:dyDescent="0.25">
      <c r="A269" s="408">
        <f t="shared" si="4"/>
        <v>267</v>
      </c>
      <c r="B269" s="481">
        <v>45418</v>
      </c>
      <c r="C269" s="96" t="s">
        <v>116</v>
      </c>
      <c r="D269" s="97" t="s">
        <v>92</v>
      </c>
      <c r="E269" s="515" t="s">
        <v>127</v>
      </c>
      <c r="F269" s="102"/>
      <c r="G269" s="102"/>
      <c r="H269" s="116"/>
      <c r="I269" s="116"/>
      <c r="J269" s="97"/>
      <c r="AD269" s="476"/>
      <c r="AI269" s="473"/>
    </row>
    <row r="270" spans="1:35" s="4" customFormat="1" x14ac:dyDescent="0.25">
      <c r="A270" s="408">
        <f t="shared" si="4"/>
        <v>268</v>
      </c>
      <c r="B270" s="481">
        <v>45418</v>
      </c>
      <c r="C270" s="96" t="s">
        <v>113</v>
      </c>
      <c r="D270" s="97" t="s">
        <v>114</v>
      </c>
      <c r="E270" s="515" t="s">
        <v>115</v>
      </c>
      <c r="F270" s="102"/>
      <c r="G270" s="102"/>
      <c r="H270" s="116"/>
      <c r="I270" s="116"/>
      <c r="J270" s="97"/>
      <c r="AD270" s="476"/>
      <c r="AI270" s="473"/>
    </row>
    <row r="271" spans="1:35" s="4" customFormat="1" x14ac:dyDescent="0.25">
      <c r="A271" s="408">
        <f t="shared" si="4"/>
        <v>269</v>
      </c>
      <c r="B271" s="481">
        <v>45418</v>
      </c>
      <c r="C271" s="96" t="s">
        <v>128</v>
      </c>
      <c r="D271" s="97" t="s">
        <v>97</v>
      </c>
      <c r="E271" s="515" t="s">
        <v>127</v>
      </c>
      <c r="F271" s="102"/>
      <c r="G271" s="102"/>
      <c r="H271" s="116"/>
      <c r="I271" s="116"/>
      <c r="J271" s="97"/>
      <c r="AD271" s="476"/>
      <c r="AI271" s="473"/>
    </row>
    <row r="272" spans="1:35" s="4" customFormat="1" x14ac:dyDescent="0.25">
      <c r="A272" s="408">
        <f t="shared" si="4"/>
        <v>270</v>
      </c>
      <c r="B272" s="481">
        <v>45418</v>
      </c>
      <c r="C272" s="96" t="s">
        <v>96</v>
      </c>
      <c r="D272" s="97" t="s">
        <v>97</v>
      </c>
      <c r="E272" s="515" t="s">
        <v>127</v>
      </c>
      <c r="F272" s="102">
        <v>88</v>
      </c>
      <c r="G272" s="102"/>
      <c r="H272" s="116"/>
      <c r="I272" s="116"/>
      <c r="J272" s="97"/>
      <c r="AD272" s="476"/>
      <c r="AI272" s="473"/>
    </row>
    <row r="273" spans="1:35" s="4" customFormat="1" x14ac:dyDescent="0.25">
      <c r="A273" s="408">
        <f t="shared" si="4"/>
        <v>271</v>
      </c>
      <c r="B273" s="481">
        <v>45418</v>
      </c>
      <c r="C273" s="524" t="s">
        <v>425</v>
      </c>
      <c r="D273" s="97" t="s">
        <v>99</v>
      </c>
      <c r="E273" s="523" t="s">
        <v>498</v>
      </c>
      <c r="F273" s="102"/>
      <c r="G273" s="102"/>
      <c r="H273" s="116"/>
      <c r="I273" s="116"/>
      <c r="J273" s="97"/>
      <c r="AD273" s="476"/>
      <c r="AI273" s="473"/>
    </row>
    <row r="274" spans="1:35" s="4" customFormat="1" x14ac:dyDescent="0.25">
      <c r="A274" s="408">
        <f t="shared" si="4"/>
        <v>272</v>
      </c>
      <c r="B274" s="481">
        <v>45418</v>
      </c>
      <c r="C274" s="524" t="s">
        <v>145</v>
      </c>
      <c r="D274" s="97" t="s">
        <v>99</v>
      </c>
      <c r="E274" s="523" t="s">
        <v>146</v>
      </c>
      <c r="F274" s="102"/>
      <c r="G274" s="102"/>
      <c r="H274" s="116"/>
      <c r="I274" s="116"/>
      <c r="J274" s="97"/>
      <c r="AD274" s="476"/>
      <c r="AI274" s="473"/>
    </row>
    <row r="275" spans="1:35" s="4" customFormat="1" x14ac:dyDescent="0.25">
      <c r="A275" s="408">
        <f t="shared" si="4"/>
        <v>273</v>
      </c>
      <c r="B275" s="481">
        <v>45418</v>
      </c>
      <c r="C275" s="96" t="s">
        <v>102</v>
      </c>
      <c r="D275" s="97" t="s">
        <v>103</v>
      </c>
      <c r="E275" s="515" t="s">
        <v>104</v>
      </c>
      <c r="F275" s="102"/>
      <c r="G275" s="102"/>
      <c r="H275" s="116"/>
      <c r="I275" s="116"/>
      <c r="J275" s="97"/>
      <c r="AD275" s="476"/>
      <c r="AI275" s="473"/>
    </row>
    <row r="276" spans="1:35" s="4" customFormat="1" x14ac:dyDescent="0.25">
      <c r="A276" s="408">
        <f t="shared" si="4"/>
        <v>274</v>
      </c>
      <c r="B276" s="481">
        <v>45418</v>
      </c>
      <c r="C276" s="96" t="s">
        <v>283</v>
      </c>
      <c r="D276" s="408" t="s">
        <v>266</v>
      </c>
      <c r="E276" s="408" t="s">
        <v>63</v>
      </c>
      <c r="F276" s="102"/>
      <c r="G276" s="102"/>
      <c r="H276" s="116"/>
      <c r="I276" s="116"/>
      <c r="J276" s="97"/>
      <c r="AD276" s="476"/>
      <c r="AI276" s="473"/>
    </row>
    <row r="277" spans="1:35" s="4" customFormat="1" x14ac:dyDescent="0.25">
      <c r="A277" s="408">
        <f t="shared" si="4"/>
        <v>275</v>
      </c>
      <c r="B277" s="481">
        <v>45418</v>
      </c>
      <c r="C277" s="96" t="s">
        <v>151</v>
      </c>
      <c r="D277" s="97" t="s">
        <v>92</v>
      </c>
      <c r="E277" s="515" t="s">
        <v>63</v>
      </c>
      <c r="F277" s="102"/>
      <c r="G277" s="102"/>
      <c r="H277" s="116"/>
      <c r="I277" s="116"/>
      <c r="J277" s="97"/>
      <c r="AD277" s="476"/>
      <c r="AI277" s="473"/>
    </row>
    <row r="278" spans="1:35" s="4" customFormat="1" x14ac:dyDescent="0.25">
      <c r="A278" s="408">
        <f t="shared" si="4"/>
        <v>276</v>
      </c>
      <c r="B278" s="481">
        <v>45418</v>
      </c>
      <c r="C278" s="96" t="s">
        <v>148</v>
      </c>
      <c r="D278" s="97" t="s">
        <v>92</v>
      </c>
      <c r="E278" s="515" t="s">
        <v>63</v>
      </c>
      <c r="F278" s="102"/>
      <c r="G278" s="102"/>
      <c r="H278" s="116"/>
      <c r="I278" s="116"/>
      <c r="J278" s="97"/>
      <c r="AD278" s="476"/>
      <c r="AI278" s="473"/>
    </row>
    <row r="279" spans="1:35" s="4" customFormat="1" x14ac:dyDescent="0.25">
      <c r="A279" s="408">
        <f t="shared" si="4"/>
        <v>277</v>
      </c>
      <c r="B279" s="481">
        <v>45418</v>
      </c>
      <c r="C279" s="96" t="s">
        <v>150</v>
      </c>
      <c r="D279" s="97" t="s">
        <v>92</v>
      </c>
      <c r="E279" s="515" t="s">
        <v>63</v>
      </c>
      <c r="F279" s="102"/>
      <c r="G279" s="102"/>
      <c r="H279" s="116"/>
      <c r="I279" s="116"/>
      <c r="J279" s="97"/>
      <c r="AD279" s="476"/>
      <c r="AI279" s="473"/>
    </row>
    <row r="280" spans="1:35" s="4" customFormat="1" x14ac:dyDescent="0.25">
      <c r="A280" s="408">
        <f t="shared" si="4"/>
        <v>278</v>
      </c>
      <c r="B280" s="481">
        <v>45418</v>
      </c>
      <c r="C280" s="524" t="s">
        <v>142</v>
      </c>
      <c r="D280" s="97" t="s">
        <v>99</v>
      </c>
      <c r="E280" s="515" t="s">
        <v>143</v>
      </c>
      <c r="F280" s="102"/>
      <c r="G280" s="102"/>
      <c r="H280" s="116"/>
      <c r="I280" s="116"/>
      <c r="J280" s="97"/>
      <c r="AD280" s="476"/>
      <c r="AI280" s="473"/>
    </row>
    <row r="281" spans="1:35" s="4" customFormat="1" x14ac:dyDescent="0.25">
      <c r="A281" s="408">
        <f t="shared" si="4"/>
        <v>279</v>
      </c>
      <c r="B281" s="481">
        <v>45418</v>
      </c>
      <c r="C281" s="96" t="s">
        <v>156</v>
      </c>
      <c r="D281" s="97" t="s">
        <v>136</v>
      </c>
      <c r="E281" s="515" t="s">
        <v>149</v>
      </c>
      <c r="F281" s="102"/>
      <c r="G281" s="102"/>
      <c r="H281" s="116"/>
      <c r="I281" s="116"/>
      <c r="J281" s="97"/>
      <c r="AD281" s="476"/>
      <c r="AI281" s="473"/>
    </row>
    <row r="282" spans="1:35" s="4" customFormat="1" x14ac:dyDescent="0.25">
      <c r="A282" s="408">
        <f t="shared" si="4"/>
        <v>280</v>
      </c>
      <c r="B282" s="481">
        <v>45418</v>
      </c>
      <c r="C282" s="96" t="s">
        <v>125</v>
      </c>
      <c r="D282" s="97" t="s">
        <v>99</v>
      </c>
      <c r="E282" s="515" t="s">
        <v>132</v>
      </c>
      <c r="F282" s="102">
        <v>334</v>
      </c>
      <c r="G282" s="102"/>
      <c r="H282" s="116"/>
      <c r="I282" s="116"/>
      <c r="J282" s="97"/>
      <c r="AD282" s="476"/>
      <c r="AI282" s="473"/>
    </row>
    <row r="283" spans="1:35" s="4" customFormat="1" x14ac:dyDescent="0.25">
      <c r="A283" s="408">
        <f t="shared" si="4"/>
        <v>281</v>
      </c>
      <c r="B283" s="481">
        <v>45419</v>
      </c>
      <c r="C283" s="96" t="s">
        <v>88</v>
      </c>
      <c r="D283" s="97" t="s">
        <v>89</v>
      </c>
      <c r="E283" s="515" t="s">
        <v>90</v>
      </c>
      <c r="F283" s="97"/>
      <c r="G283" s="102"/>
      <c r="H283" s="116"/>
      <c r="I283" s="116"/>
      <c r="J283" s="97"/>
      <c r="AD283" s="476"/>
      <c r="AI283" s="473"/>
    </row>
    <row r="284" spans="1:35" s="4" customFormat="1" x14ac:dyDescent="0.25">
      <c r="A284" s="408">
        <f t="shared" si="4"/>
        <v>282</v>
      </c>
      <c r="B284" s="481">
        <v>45419</v>
      </c>
      <c r="C284" s="96" t="s">
        <v>118</v>
      </c>
      <c r="D284" s="97" t="s">
        <v>107</v>
      </c>
      <c r="E284" s="515" t="s">
        <v>108</v>
      </c>
      <c r="F284" s="97">
        <v>46</v>
      </c>
      <c r="G284" s="102"/>
      <c r="H284" s="116"/>
      <c r="I284" s="116"/>
      <c r="J284" s="97"/>
      <c r="AD284" s="476"/>
      <c r="AI284" s="473"/>
    </row>
    <row r="285" spans="1:35" s="4" customFormat="1" x14ac:dyDescent="0.25">
      <c r="A285" s="408">
        <f t="shared" si="4"/>
        <v>283</v>
      </c>
      <c r="B285" s="481">
        <v>45419</v>
      </c>
      <c r="C285" s="96" t="s">
        <v>106</v>
      </c>
      <c r="D285" s="97" t="s">
        <v>107</v>
      </c>
      <c r="E285" s="515" t="s">
        <v>130</v>
      </c>
      <c r="F285" s="97"/>
      <c r="G285" s="102"/>
      <c r="H285" s="116"/>
      <c r="I285" s="116"/>
      <c r="J285" s="97"/>
      <c r="AD285" s="476"/>
      <c r="AI285" s="473"/>
    </row>
    <row r="286" spans="1:35" s="4" customFormat="1" x14ac:dyDescent="0.25">
      <c r="A286" s="408">
        <f t="shared" si="4"/>
        <v>284</v>
      </c>
      <c r="B286" s="481">
        <v>45419</v>
      </c>
      <c r="C286" s="96" t="s">
        <v>109</v>
      </c>
      <c r="D286" s="97" t="s">
        <v>107</v>
      </c>
      <c r="E286" s="515" t="s">
        <v>110</v>
      </c>
      <c r="F286" s="97">
        <v>28</v>
      </c>
      <c r="G286" s="102"/>
      <c r="H286" s="116"/>
      <c r="I286" s="116"/>
      <c r="J286" s="97"/>
      <c r="AD286" s="476"/>
      <c r="AI286" s="473"/>
    </row>
    <row r="287" spans="1:35" s="4" customFormat="1" x14ac:dyDescent="0.25">
      <c r="A287" s="408">
        <f t="shared" si="4"/>
        <v>285</v>
      </c>
      <c r="B287" s="481">
        <v>45419</v>
      </c>
      <c r="C287" s="96" t="s">
        <v>91</v>
      </c>
      <c r="D287" s="97" t="s">
        <v>92</v>
      </c>
      <c r="E287" s="515" t="s">
        <v>93</v>
      </c>
      <c r="F287" s="97">
        <v>100</v>
      </c>
      <c r="G287" s="102"/>
      <c r="H287" s="116"/>
      <c r="I287" s="116"/>
      <c r="J287" s="97"/>
      <c r="AD287" s="476"/>
      <c r="AI287" s="473"/>
    </row>
    <row r="288" spans="1:35" s="4" customFormat="1" x14ac:dyDescent="0.25">
      <c r="A288" s="408">
        <f t="shared" si="4"/>
        <v>286</v>
      </c>
      <c r="B288" s="481">
        <v>45419</v>
      </c>
      <c r="C288" s="96" t="s">
        <v>94</v>
      </c>
      <c r="D288" s="97" t="s">
        <v>92</v>
      </c>
      <c r="E288" s="515" t="s">
        <v>95</v>
      </c>
      <c r="F288" s="97">
        <v>200</v>
      </c>
      <c r="G288" s="102"/>
      <c r="H288" s="116"/>
      <c r="I288" s="116"/>
      <c r="J288" s="97"/>
      <c r="AD288" s="476"/>
      <c r="AI288" s="473"/>
    </row>
    <row r="289" spans="1:35" s="4" customFormat="1" x14ac:dyDescent="0.25">
      <c r="A289" s="408">
        <f t="shared" si="4"/>
        <v>287</v>
      </c>
      <c r="B289" s="481">
        <v>45419</v>
      </c>
      <c r="C289" s="96" t="s">
        <v>116</v>
      </c>
      <c r="D289" s="97" t="s">
        <v>92</v>
      </c>
      <c r="E289" s="515" t="s">
        <v>127</v>
      </c>
      <c r="F289" s="97">
        <v>50</v>
      </c>
      <c r="G289" s="102"/>
      <c r="H289" s="116"/>
      <c r="I289" s="116"/>
      <c r="J289" s="97"/>
      <c r="AD289" s="476"/>
      <c r="AI289" s="473"/>
    </row>
    <row r="290" spans="1:35" s="4" customFormat="1" x14ac:dyDescent="0.25">
      <c r="A290" s="408">
        <f t="shared" si="4"/>
        <v>288</v>
      </c>
      <c r="B290" s="481">
        <v>45419</v>
      </c>
      <c r="C290" s="96" t="s">
        <v>113</v>
      </c>
      <c r="D290" s="97" t="s">
        <v>114</v>
      </c>
      <c r="E290" s="515" t="s">
        <v>115</v>
      </c>
      <c r="F290" s="97"/>
      <c r="G290" s="102"/>
      <c r="H290" s="116"/>
      <c r="I290" s="116"/>
      <c r="J290" s="97"/>
      <c r="AD290" s="476"/>
      <c r="AI290" s="473"/>
    </row>
    <row r="291" spans="1:35" s="4" customFormat="1" x14ac:dyDescent="0.25">
      <c r="A291" s="408">
        <f t="shared" si="4"/>
        <v>289</v>
      </c>
      <c r="B291" s="481">
        <v>45419</v>
      </c>
      <c r="C291" s="96" t="s">
        <v>128</v>
      </c>
      <c r="D291" s="97" t="s">
        <v>97</v>
      </c>
      <c r="E291" s="515" t="s">
        <v>127</v>
      </c>
      <c r="F291" s="97"/>
      <c r="G291" s="102"/>
      <c r="H291" s="116"/>
      <c r="I291" s="116"/>
      <c r="J291" s="97"/>
      <c r="AD291" s="476"/>
      <c r="AI291" s="473"/>
    </row>
    <row r="292" spans="1:35" s="4" customFormat="1" x14ac:dyDescent="0.25">
      <c r="A292" s="408">
        <f t="shared" si="4"/>
        <v>290</v>
      </c>
      <c r="B292" s="481">
        <v>45419</v>
      </c>
      <c r="C292" s="96" t="s">
        <v>96</v>
      </c>
      <c r="D292" s="97" t="s">
        <v>97</v>
      </c>
      <c r="E292" s="515" t="s">
        <v>127</v>
      </c>
      <c r="F292" s="97"/>
      <c r="G292" s="102"/>
      <c r="H292" s="116"/>
      <c r="I292" s="116"/>
      <c r="J292" s="97"/>
      <c r="AD292" s="476"/>
      <c r="AI292" s="473"/>
    </row>
    <row r="293" spans="1:35" s="4" customFormat="1" x14ac:dyDescent="0.25">
      <c r="A293" s="408">
        <f t="shared" si="4"/>
        <v>291</v>
      </c>
      <c r="B293" s="481">
        <v>45419</v>
      </c>
      <c r="C293" s="524" t="s">
        <v>425</v>
      </c>
      <c r="D293" s="97" t="s">
        <v>99</v>
      </c>
      <c r="E293" s="523" t="s">
        <v>498</v>
      </c>
      <c r="F293" s="97">
        <v>239</v>
      </c>
      <c r="G293" s="102"/>
      <c r="H293" s="116"/>
      <c r="I293" s="116"/>
      <c r="J293" s="97"/>
      <c r="AD293" s="476"/>
      <c r="AI293" s="473"/>
    </row>
    <row r="294" spans="1:35" s="4" customFormat="1" x14ac:dyDescent="0.25">
      <c r="A294" s="408">
        <f t="shared" si="4"/>
        <v>292</v>
      </c>
      <c r="B294" s="481">
        <v>45419</v>
      </c>
      <c r="C294" s="524" t="s">
        <v>145</v>
      </c>
      <c r="D294" s="97" t="s">
        <v>99</v>
      </c>
      <c r="E294" s="523" t="s">
        <v>146</v>
      </c>
      <c r="F294" s="97"/>
      <c r="G294" s="102"/>
      <c r="H294" s="116"/>
      <c r="I294" s="116"/>
      <c r="J294" s="97"/>
      <c r="AD294" s="476"/>
      <c r="AI294" s="473"/>
    </row>
    <row r="295" spans="1:35" s="4" customFormat="1" x14ac:dyDescent="0.25">
      <c r="A295" s="408">
        <f t="shared" si="4"/>
        <v>293</v>
      </c>
      <c r="B295" s="481">
        <v>45419</v>
      </c>
      <c r="C295" s="96" t="s">
        <v>102</v>
      </c>
      <c r="D295" s="97" t="s">
        <v>103</v>
      </c>
      <c r="E295" s="515" t="s">
        <v>104</v>
      </c>
      <c r="F295" s="97">
        <v>128</v>
      </c>
      <c r="G295" s="102"/>
      <c r="H295" s="116"/>
      <c r="I295" s="116"/>
      <c r="J295" s="97"/>
      <c r="AD295" s="476"/>
      <c r="AI295" s="473"/>
    </row>
    <row r="296" spans="1:35" s="4" customFormat="1" x14ac:dyDescent="0.25">
      <c r="A296" s="408">
        <f t="shared" si="4"/>
        <v>294</v>
      </c>
      <c r="B296" s="481">
        <v>45419</v>
      </c>
      <c r="C296" s="96" t="s">
        <v>283</v>
      </c>
      <c r="D296" s="408" t="s">
        <v>266</v>
      </c>
      <c r="E296" s="408" t="s">
        <v>63</v>
      </c>
      <c r="F296" s="97">
        <v>174</v>
      </c>
      <c r="G296" s="102"/>
      <c r="H296" s="116"/>
      <c r="I296" s="116"/>
      <c r="J296" s="97"/>
      <c r="AD296" s="476"/>
      <c r="AI296" s="473"/>
    </row>
    <row r="297" spans="1:35" s="4" customFormat="1" x14ac:dyDescent="0.25">
      <c r="A297" s="408">
        <f t="shared" si="4"/>
        <v>295</v>
      </c>
      <c r="B297" s="481">
        <v>45419</v>
      </c>
      <c r="C297" s="96" t="s">
        <v>151</v>
      </c>
      <c r="D297" s="97" t="s">
        <v>92</v>
      </c>
      <c r="E297" s="515" t="s">
        <v>63</v>
      </c>
      <c r="F297" s="97"/>
      <c r="G297" s="102"/>
      <c r="H297" s="116"/>
      <c r="I297" s="116"/>
      <c r="J297" s="97"/>
      <c r="AD297" s="476"/>
      <c r="AI297" s="473"/>
    </row>
    <row r="298" spans="1:35" s="4" customFormat="1" x14ac:dyDescent="0.25">
      <c r="A298" s="408">
        <f t="shared" si="4"/>
        <v>296</v>
      </c>
      <c r="B298" s="481">
        <v>45419</v>
      </c>
      <c r="C298" s="96" t="s">
        <v>148</v>
      </c>
      <c r="D298" s="97" t="s">
        <v>92</v>
      </c>
      <c r="E298" s="515" t="s">
        <v>63</v>
      </c>
      <c r="F298" s="97"/>
      <c r="G298" s="102"/>
      <c r="H298" s="116"/>
      <c r="I298" s="116"/>
      <c r="J298" s="97"/>
      <c r="AD298" s="476"/>
      <c r="AI298" s="473"/>
    </row>
    <row r="299" spans="1:35" s="4" customFormat="1" x14ac:dyDescent="0.25">
      <c r="A299" s="408">
        <f t="shared" si="4"/>
        <v>297</v>
      </c>
      <c r="B299" s="481">
        <v>45419</v>
      </c>
      <c r="C299" s="96" t="s">
        <v>150</v>
      </c>
      <c r="D299" s="97" t="s">
        <v>92</v>
      </c>
      <c r="E299" s="515" t="s">
        <v>63</v>
      </c>
      <c r="F299" s="97">
        <v>70</v>
      </c>
      <c r="G299" s="102"/>
      <c r="H299" s="116"/>
      <c r="I299" s="116"/>
      <c r="J299" s="97"/>
      <c r="AD299" s="476"/>
      <c r="AI299" s="473"/>
    </row>
    <row r="300" spans="1:35" s="4" customFormat="1" x14ac:dyDescent="0.25">
      <c r="A300" s="408">
        <f t="shared" si="4"/>
        <v>298</v>
      </c>
      <c r="B300" s="481">
        <v>45419</v>
      </c>
      <c r="C300" s="524" t="s">
        <v>142</v>
      </c>
      <c r="D300" s="97" t="s">
        <v>99</v>
      </c>
      <c r="E300" s="515" t="s">
        <v>143</v>
      </c>
      <c r="F300" s="97">
        <v>283</v>
      </c>
      <c r="G300" s="102"/>
      <c r="H300" s="116"/>
      <c r="I300" s="116"/>
      <c r="J300" s="97"/>
      <c r="AD300" s="476"/>
      <c r="AI300" s="473"/>
    </row>
    <row r="301" spans="1:35" s="4" customFormat="1" x14ac:dyDescent="0.25">
      <c r="A301" s="408">
        <f t="shared" si="4"/>
        <v>299</v>
      </c>
      <c r="B301" s="481">
        <v>45419</v>
      </c>
      <c r="C301" s="96" t="s">
        <v>156</v>
      </c>
      <c r="D301" s="97" t="s">
        <v>136</v>
      </c>
      <c r="E301" s="515" t="s">
        <v>149</v>
      </c>
      <c r="F301" s="97">
        <v>153</v>
      </c>
      <c r="G301" s="102"/>
      <c r="H301" s="116"/>
      <c r="I301" s="116"/>
      <c r="J301" s="97"/>
      <c r="AD301" s="476"/>
      <c r="AI301" s="473"/>
    </row>
    <row r="302" spans="1:35" s="4" customFormat="1" x14ac:dyDescent="0.25">
      <c r="A302" s="408">
        <f t="shared" si="4"/>
        <v>300</v>
      </c>
      <c r="B302" s="481">
        <v>45419</v>
      </c>
      <c r="C302" s="96" t="s">
        <v>144</v>
      </c>
      <c r="D302" s="97" t="s">
        <v>99</v>
      </c>
      <c r="E302" s="515" t="s">
        <v>143</v>
      </c>
      <c r="F302" s="97">
        <v>42</v>
      </c>
      <c r="G302" s="102"/>
      <c r="H302" s="116"/>
      <c r="I302" s="116"/>
      <c r="J302" s="97"/>
      <c r="AD302" s="476"/>
      <c r="AI302" s="473"/>
    </row>
    <row r="303" spans="1:35" s="4" customFormat="1" x14ac:dyDescent="0.25">
      <c r="A303" s="408">
        <f t="shared" si="4"/>
        <v>301</v>
      </c>
      <c r="B303" s="481">
        <v>45419</v>
      </c>
      <c r="C303" s="96" t="s">
        <v>125</v>
      </c>
      <c r="D303" s="97" t="s">
        <v>99</v>
      </c>
      <c r="E303" s="515" t="s">
        <v>132</v>
      </c>
      <c r="F303" s="97">
        <v>417</v>
      </c>
      <c r="G303" s="102"/>
      <c r="H303" s="116"/>
      <c r="I303" s="116"/>
      <c r="J303" s="97"/>
      <c r="AD303" s="476"/>
      <c r="AI303" s="473"/>
    </row>
    <row r="304" spans="1:35" s="4" customFormat="1" x14ac:dyDescent="0.25">
      <c r="A304" s="408">
        <f t="shared" si="4"/>
        <v>302</v>
      </c>
      <c r="B304" s="481">
        <v>45421</v>
      </c>
      <c r="C304" s="96" t="s">
        <v>88</v>
      </c>
      <c r="D304" s="97" t="s">
        <v>89</v>
      </c>
      <c r="E304" s="515" t="s">
        <v>90</v>
      </c>
      <c r="F304" s="97">
        <v>232</v>
      </c>
      <c r="G304" s="102"/>
      <c r="H304" s="116"/>
      <c r="I304" s="116"/>
      <c r="J304" s="97"/>
      <c r="AD304" s="476"/>
      <c r="AI304" s="473"/>
    </row>
    <row r="305" spans="1:35" s="4" customFormat="1" x14ac:dyDescent="0.25">
      <c r="A305" s="408">
        <f t="shared" si="4"/>
        <v>303</v>
      </c>
      <c r="B305" s="481">
        <v>45421</v>
      </c>
      <c r="C305" s="96" t="s">
        <v>118</v>
      </c>
      <c r="D305" s="97" t="s">
        <v>107</v>
      </c>
      <c r="E305" s="515" t="s">
        <v>108</v>
      </c>
      <c r="F305" s="97"/>
      <c r="G305" s="102"/>
      <c r="H305" s="116"/>
      <c r="I305" s="116"/>
      <c r="J305" s="97"/>
      <c r="AD305" s="476"/>
      <c r="AI305" s="473"/>
    </row>
    <row r="306" spans="1:35" s="4" customFormat="1" x14ac:dyDescent="0.25">
      <c r="A306" s="408">
        <f t="shared" si="4"/>
        <v>304</v>
      </c>
      <c r="B306" s="481">
        <v>45421</v>
      </c>
      <c r="C306" s="96" t="s">
        <v>106</v>
      </c>
      <c r="D306" s="97" t="s">
        <v>107</v>
      </c>
      <c r="E306" s="515" t="s">
        <v>130</v>
      </c>
      <c r="F306" s="97"/>
      <c r="G306" s="102"/>
      <c r="H306" s="116"/>
      <c r="I306" s="116"/>
      <c r="J306" s="97"/>
      <c r="AD306" s="476"/>
      <c r="AI306" s="473"/>
    </row>
    <row r="307" spans="1:35" s="4" customFormat="1" x14ac:dyDescent="0.25">
      <c r="A307" s="408">
        <f t="shared" si="4"/>
        <v>305</v>
      </c>
      <c r="B307" s="481">
        <v>45421</v>
      </c>
      <c r="C307" s="96" t="s">
        <v>109</v>
      </c>
      <c r="D307" s="97" t="s">
        <v>107</v>
      </c>
      <c r="E307" s="515" t="s">
        <v>110</v>
      </c>
      <c r="F307" s="97"/>
      <c r="G307" s="102"/>
      <c r="H307" s="116"/>
      <c r="I307" s="116"/>
      <c r="J307" s="97"/>
      <c r="AD307" s="476"/>
      <c r="AI307" s="473"/>
    </row>
    <row r="308" spans="1:35" s="4" customFormat="1" x14ac:dyDescent="0.25">
      <c r="A308" s="408">
        <f t="shared" si="4"/>
        <v>306</v>
      </c>
      <c r="B308" s="481">
        <v>45421</v>
      </c>
      <c r="C308" s="96" t="s">
        <v>91</v>
      </c>
      <c r="D308" s="97" t="s">
        <v>92</v>
      </c>
      <c r="E308" s="515" t="s">
        <v>93</v>
      </c>
      <c r="F308" s="97"/>
      <c r="G308" s="102"/>
      <c r="H308" s="116"/>
      <c r="I308" s="116"/>
      <c r="J308" s="97"/>
      <c r="AD308" s="476"/>
      <c r="AI308" s="473"/>
    </row>
    <row r="309" spans="1:35" s="4" customFormat="1" x14ac:dyDescent="0.25">
      <c r="A309" s="408">
        <f t="shared" si="4"/>
        <v>307</v>
      </c>
      <c r="B309" s="481">
        <v>45421</v>
      </c>
      <c r="C309" s="96" t="s">
        <v>94</v>
      </c>
      <c r="D309" s="97" t="s">
        <v>92</v>
      </c>
      <c r="E309" s="515" t="s">
        <v>95</v>
      </c>
      <c r="F309" s="97">
        <v>5</v>
      </c>
      <c r="G309" s="102"/>
      <c r="H309" s="116"/>
      <c r="I309" s="116"/>
      <c r="J309" s="97"/>
      <c r="AD309" s="476"/>
      <c r="AI309" s="473"/>
    </row>
    <row r="310" spans="1:35" s="4" customFormat="1" x14ac:dyDescent="0.25">
      <c r="A310" s="408">
        <f t="shared" si="4"/>
        <v>308</v>
      </c>
      <c r="B310" s="481">
        <v>45421</v>
      </c>
      <c r="C310" s="96" t="s">
        <v>116</v>
      </c>
      <c r="D310" s="97" t="s">
        <v>92</v>
      </c>
      <c r="E310" s="515" t="s">
        <v>127</v>
      </c>
      <c r="F310" s="97"/>
      <c r="G310" s="102"/>
      <c r="H310" s="116"/>
      <c r="I310" s="116"/>
      <c r="J310" s="97"/>
      <c r="AD310" s="476"/>
      <c r="AI310" s="473"/>
    </row>
    <row r="311" spans="1:35" s="4" customFormat="1" x14ac:dyDescent="0.25">
      <c r="A311" s="408">
        <f t="shared" si="4"/>
        <v>309</v>
      </c>
      <c r="B311" s="481">
        <v>45421</v>
      </c>
      <c r="C311" s="96" t="s">
        <v>113</v>
      </c>
      <c r="D311" s="97" t="s">
        <v>114</v>
      </c>
      <c r="E311" s="515" t="s">
        <v>115</v>
      </c>
      <c r="F311" s="97"/>
      <c r="G311" s="102"/>
      <c r="H311" s="116"/>
      <c r="I311" s="116"/>
      <c r="J311" s="97"/>
      <c r="AD311" s="476"/>
      <c r="AI311" s="473"/>
    </row>
    <row r="312" spans="1:35" s="4" customFormat="1" x14ac:dyDescent="0.25">
      <c r="A312" s="408">
        <f t="shared" si="4"/>
        <v>310</v>
      </c>
      <c r="B312" s="481">
        <v>45421</v>
      </c>
      <c r="C312" s="96" t="s">
        <v>128</v>
      </c>
      <c r="D312" s="97" t="s">
        <v>97</v>
      </c>
      <c r="E312" s="515" t="s">
        <v>127</v>
      </c>
      <c r="F312" s="97"/>
      <c r="G312" s="102"/>
      <c r="H312" s="116"/>
      <c r="I312" s="116"/>
      <c r="J312" s="97"/>
      <c r="AD312" s="476"/>
      <c r="AI312" s="473"/>
    </row>
    <row r="313" spans="1:35" s="4" customFormat="1" x14ac:dyDescent="0.25">
      <c r="A313" s="408">
        <f t="shared" si="4"/>
        <v>311</v>
      </c>
      <c r="B313" s="481">
        <v>45421</v>
      </c>
      <c r="C313" s="96" t="s">
        <v>96</v>
      </c>
      <c r="D313" s="97" t="s">
        <v>97</v>
      </c>
      <c r="E313" s="515" t="s">
        <v>127</v>
      </c>
      <c r="F313" s="97"/>
      <c r="G313" s="102"/>
      <c r="H313" s="116"/>
      <c r="I313" s="116"/>
      <c r="J313" s="97"/>
      <c r="AD313" s="476"/>
      <c r="AI313" s="473"/>
    </row>
    <row r="314" spans="1:35" s="4" customFormat="1" x14ac:dyDescent="0.25">
      <c r="A314" s="408">
        <f t="shared" si="4"/>
        <v>312</v>
      </c>
      <c r="B314" s="481">
        <v>45421</v>
      </c>
      <c r="C314" s="524" t="s">
        <v>425</v>
      </c>
      <c r="D314" s="97" t="s">
        <v>99</v>
      </c>
      <c r="E314" s="523" t="s">
        <v>498</v>
      </c>
      <c r="F314" s="97">
        <v>300</v>
      </c>
      <c r="G314" s="102"/>
      <c r="H314" s="116"/>
      <c r="I314" s="116"/>
      <c r="J314" s="97"/>
      <c r="AD314" s="476"/>
      <c r="AI314" s="473"/>
    </row>
    <row r="315" spans="1:35" s="4" customFormat="1" x14ac:dyDescent="0.25">
      <c r="A315" s="408">
        <f t="shared" si="4"/>
        <v>313</v>
      </c>
      <c r="B315" s="481">
        <v>45421</v>
      </c>
      <c r="C315" s="524" t="s">
        <v>145</v>
      </c>
      <c r="D315" s="97" t="s">
        <v>99</v>
      </c>
      <c r="E315" s="523" t="s">
        <v>146</v>
      </c>
      <c r="F315" s="97"/>
      <c r="G315" s="102"/>
      <c r="H315" s="116"/>
      <c r="I315" s="116"/>
      <c r="J315" s="97"/>
      <c r="AD315" s="476"/>
      <c r="AI315" s="473"/>
    </row>
    <row r="316" spans="1:35" s="4" customFormat="1" x14ac:dyDescent="0.25">
      <c r="A316" s="408">
        <f t="shared" si="4"/>
        <v>314</v>
      </c>
      <c r="B316" s="481">
        <v>45421</v>
      </c>
      <c r="C316" s="96" t="s">
        <v>102</v>
      </c>
      <c r="D316" s="97" t="s">
        <v>103</v>
      </c>
      <c r="E316" s="515" t="s">
        <v>104</v>
      </c>
      <c r="F316" s="97">
        <v>147</v>
      </c>
      <c r="G316" s="102"/>
      <c r="H316" s="116"/>
      <c r="I316" s="116"/>
      <c r="J316" s="97"/>
      <c r="AD316" s="476"/>
      <c r="AI316" s="473"/>
    </row>
    <row r="317" spans="1:35" s="4" customFormat="1" x14ac:dyDescent="0.25">
      <c r="A317" s="408">
        <f t="shared" si="4"/>
        <v>315</v>
      </c>
      <c r="B317" s="481">
        <v>45421</v>
      </c>
      <c r="C317" s="96" t="s">
        <v>283</v>
      </c>
      <c r="D317" s="408" t="s">
        <v>266</v>
      </c>
      <c r="E317" s="408" t="s">
        <v>63</v>
      </c>
      <c r="F317" s="97"/>
      <c r="G317" s="102"/>
      <c r="H317" s="116"/>
      <c r="I317" s="116"/>
      <c r="J317" s="97"/>
      <c r="AD317" s="476"/>
      <c r="AI317" s="473"/>
    </row>
    <row r="318" spans="1:35" s="4" customFormat="1" x14ac:dyDescent="0.25">
      <c r="A318" s="408">
        <f t="shared" si="4"/>
        <v>316</v>
      </c>
      <c r="B318" s="481">
        <v>45421</v>
      </c>
      <c r="C318" s="96" t="s">
        <v>151</v>
      </c>
      <c r="D318" s="97" t="s">
        <v>92</v>
      </c>
      <c r="E318" s="515" t="s">
        <v>63</v>
      </c>
      <c r="F318" s="97"/>
      <c r="G318" s="102"/>
      <c r="H318" s="116"/>
      <c r="I318" s="116"/>
      <c r="J318" s="97"/>
      <c r="AD318" s="476"/>
      <c r="AI318" s="473"/>
    </row>
    <row r="319" spans="1:35" s="4" customFormat="1" x14ac:dyDescent="0.25">
      <c r="A319" s="408">
        <f t="shared" si="4"/>
        <v>317</v>
      </c>
      <c r="B319" s="481">
        <v>45421</v>
      </c>
      <c r="C319" s="96" t="s">
        <v>148</v>
      </c>
      <c r="D319" s="97" t="s">
        <v>92</v>
      </c>
      <c r="E319" s="515" t="s">
        <v>63</v>
      </c>
      <c r="F319" s="97"/>
      <c r="G319" s="102"/>
      <c r="H319" s="116"/>
      <c r="I319" s="116"/>
      <c r="J319" s="97"/>
      <c r="AD319" s="476"/>
      <c r="AI319" s="473"/>
    </row>
    <row r="320" spans="1:35" s="4" customFormat="1" x14ac:dyDescent="0.25">
      <c r="A320" s="408">
        <f t="shared" si="4"/>
        <v>318</v>
      </c>
      <c r="B320" s="481">
        <v>45421</v>
      </c>
      <c r="C320" s="96" t="s">
        <v>150</v>
      </c>
      <c r="D320" s="97" t="s">
        <v>92</v>
      </c>
      <c r="E320" s="515" t="s">
        <v>63</v>
      </c>
      <c r="F320" s="97"/>
      <c r="G320" s="102"/>
      <c r="H320" s="116"/>
      <c r="I320" s="116"/>
      <c r="J320" s="97"/>
      <c r="AD320" s="476"/>
      <c r="AI320" s="473"/>
    </row>
    <row r="321" spans="1:35" s="4" customFormat="1" x14ac:dyDescent="0.25">
      <c r="A321" s="408">
        <f t="shared" si="4"/>
        <v>319</v>
      </c>
      <c r="B321" s="481">
        <v>45421</v>
      </c>
      <c r="C321" s="524" t="s">
        <v>142</v>
      </c>
      <c r="D321" s="97" t="s">
        <v>99</v>
      </c>
      <c r="E321" s="515" t="s">
        <v>143</v>
      </c>
      <c r="F321" s="97">
        <v>226</v>
      </c>
      <c r="G321" s="102"/>
      <c r="H321" s="116"/>
      <c r="I321" s="116"/>
      <c r="J321" s="97"/>
      <c r="AD321" s="476"/>
      <c r="AI321" s="473"/>
    </row>
    <row r="322" spans="1:35" s="4" customFormat="1" x14ac:dyDescent="0.25">
      <c r="A322" s="408">
        <f t="shared" si="4"/>
        <v>320</v>
      </c>
      <c r="B322" s="481">
        <v>45421</v>
      </c>
      <c r="C322" s="96" t="s">
        <v>156</v>
      </c>
      <c r="D322" s="97" t="s">
        <v>136</v>
      </c>
      <c r="E322" s="515" t="s">
        <v>149</v>
      </c>
      <c r="F322" s="97">
        <v>190</v>
      </c>
      <c r="G322" s="102"/>
      <c r="H322" s="116"/>
      <c r="I322" s="116"/>
      <c r="J322" s="97"/>
      <c r="AD322" s="476"/>
      <c r="AI322" s="473"/>
    </row>
    <row r="323" spans="1:35" s="4" customFormat="1" x14ac:dyDescent="0.25">
      <c r="A323" s="408">
        <f t="shared" si="4"/>
        <v>321</v>
      </c>
      <c r="B323" s="481">
        <v>45421</v>
      </c>
      <c r="C323" s="96" t="s">
        <v>144</v>
      </c>
      <c r="D323" s="97" t="s">
        <v>99</v>
      </c>
      <c r="E323" s="515" t="s">
        <v>143</v>
      </c>
      <c r="F323" s="97">
        <v>190</v>
      </c>
      <c r="G323" s="102"/>
      <c r="H323" s="116"/>
      <c r="I323" s="116"/>
      <c r="J323" s="97"/>
      <c r="AD323" s="476"/>
      <c r="AI323" s="473"/>
    </row>
    <row r="324" spans="1:35" s="4" customFormat="1" x14ac:dyDescent="0.25">
      <c r="A324" s="408">
        <f t="shared" si="4"/>
        <v>322</v>
      </c>
      <c r="B324" s="481">
        <v>45421</v>
      </c>
      <c r="C324" s="96" t="s">
        <v>125</v>
      </c>
      <c r="D324" s="97" t="s">
        <v>99</v>
      </c>
      <c r="E324" s="515" t="s">
        <v>132</v>
      </c>
      <c r="F324" s="97">
        <v>336</v>
      </c>
      <c r="G324" s="102"/>
      <c r="H324" s="116"/>
      <c r="I324" s="116"/>
      <c r="J324" s="97"/>
      <c r="AD324" s="476"/>
      <c r="AI324" s="473"/>
    </row>
    <row r="325" spans="1:35" s="4" customFormat="1" x14ac:dyDescent="0.25">
      <c r="A325" s="408">
        <f t="shared" ref="A325:A388" si="5">ROW()-2</f>
        <v>323</v>
      </c>
      <c r="B325" s="481">
        <v>45422</v>
      </c>
      <c r="C325" s="96" t="s">
        <v>109</v>
      </c>
      <c r="D325" s="97" t="s">
        <v>107</v>
      </c>
      <c r="E325" s="515" t="s">
        <v>110</v>
      </c>
      <c r="F325" s="97">
        <v>70</v>
      </c>
      <c r="G325" s="102"/>
      <c r="H325" s="116"/>
      <c r="I325" s="116"/>
      <c r="J325" s="97"/>
      <c r="AD325" s="476"/>
      <c r="AI325" s="473"/>
    </row>
    <row r="326" spans="1:35" s="4" customFormat="1" x14ac:dyDescent="0.25">
      <c r="A326" s="408">
        <f t="shared" si="5"/>
        <v>324</v>
      </c>
      <c r="B326" s="481">
        <v>45422</v>
      </c>
      <c r="C326" s="96" t="s">
        <v>113</v>
      </c>
      <c r="D326" s="97" t="s">
        <v>114</v>
      </c>
      <c r="E326" s="515" t="s">
        <v>115</v>
      </c>
      <c r="F326" s="97">
        <v>84</v>
      </c>
      <c r="G326" s="102"/>
      <c r="H326" s="116"/>
      <c r="I326" s="116"/>
      <c r="J326" s="97"/>
      <c r="AD326" s="476"/>
      <c r="AI326" s="473"/>
    </row>
    <row r="327" spans="1:35" s="4" customFormat="1" x14ac:dyDescent="0.25">
      <c r="A327" s="408">
        <f t="shared" si="5"/>
        <v>325</v>
      </c>
      <c r="B327" s="481">
        <v>45423</v>
      </c>
      <c r="C327" s="96" t="s">
        <v>88</v>
      </c>
      <c r="D327" s="97" t="s">
        <v>89</v>
      </c>
      <c r="E327" s="515" t="s">
        <v>90</v>
      </c>
      <c r="F327" s="97"/>
      <c r="G327" s="102"/>
      <c r="H327" s="116"/>
      <c r="I327" s="116"/>
      <c r="J327" s="97"/>
      <c r="AD327" s="476"/>
      <c r="AI327" s="473"/>
    </row>
    <row r="328" spans="1:35" s="4" customFormat="1" x14ac:dyDescent="0.25">
      <c r="A328" s="408">
        <f t="shared" si="5"/>
        <v>326</v>
      </c>
      <c r="B328" s="481">
        <v>45423</v>
      </c>
      <c r="C328" s="96" t="s">
        <v>118</v>
      </c>
      <c r="D328" s="97" t="s">
        <v>107</v>
      </c>
      <c r="E328" s="515" t="s">
        <v>108</v>
      </c>
      <c r="F328" s="97"/>
      <c r="G328" s="102"/>
      <c r="H328" s="116"/>
      <c r="I328" s="116"/>
      <c r="J328" s="97"/>
      <c r="AD328" s="476"/>
      <c r="AI328" s="473"/>
    </row>
    <row r="329" spans="1:35" s="4" customFormat="1" x14ac:dyDescent="0.25">
      <c r="A329" s="408">
        <f t="shared" si="5"/>
        <v>327</v>
      </c>
      <c r="B329" s="481">
        <v>45423</v>
      </c>
      <c r="C329" s="96" t="s">
        <v>106</v>
      </c>
      <c r="D329" s="97" t="s">
        <v>107</v>
      </c>
      <c r="E329" s="515" t="s">
        <v>130</v>
      </c>
      <c r="F329" s="97"/>
      <c r="G329" s="102"/>
      <c r="H329" s="116"/>
      <c r="I329" s="116"/>
      <c r="J329" s="97"/>
      <c r="AD329" s="476"/>
      <c r="AI329" s="473"/>
    </row>
    <row r="330" spans="1:35" s="4" customFormat="1" x14ac:dyDescent="0.25">
      <c r="A330" s="408">
        <f t="shared" si="5"/>
        <v>328</v>
      </c>
      <c r="B330" s="481">
        <v>45423</v>
      </c>
      <c r="C330" s="96" t="s">
        <v>109</v>
      </c>
      <c r="D330" s="97" t="s">
        <v>107</v>
      </c>
      <c r="E330" s="515" t="s">
        <v>110</v>
      </c>
      <c r="F330" s="97"/>
      <c r="G330" s="102"/>
      <c r="H330" s="116"/>
      <c r="I330" s="116"/>
      <c r="J330" s="97"/>
      <c r="AD330" s="476"/>
      <c r="AI330" s="473"/>
    </row>
    <row r="331" spans="1:35" s="4" customFormat="1" x14ac:dyDescent="0.25">
      <c r="A331" s="408">
        <f t="shared" si="5"/>
        <v>329</v>
      </c>
      <c r="B331" s="481">
        <v>45423</v>
      </c>
      <c r="C331" s="96" t="s">
        <v>91</v>
      </c>
      <c r="D331" s="97" t="s">
        <v>92</v>
      </c>
      <c r="E331" s="515" t="s">
        <v>93</v>
      </c>
      <c r="F331" s="97">
        <v>148</v>
      </c>
      <c r="G331" s="102"/>
      <c r="H331" s="116"/>
      <c r="I331" s="116"/>
      <c r="J331" s="97"/>
      <c r="AD331" s="476"/>
      <c r="AI331" s="473"/>
    </row>
    <row r="332" spans="1:35" s="4" customFormat="1" x14ac:dyDescent="0.25">
      <c r="A332" s="408">
        <f t="shared" si="5"/>
        <v>330</v>
      </c>
      <c r="B332" s="481">
        <v>45423</v>
      </c>
      <c r="C332" s="96" t="s">
        <v>94</v>
      </c>
      <c r="D332" s="97" t="s">
        <v>92</v>
      </c>
      <c r="E332" s="515" t="s">
        <v>95</v>
      </c>
      <c r="F332" s="97">
        <v>164</v>
      </c>
      <c r="G332" s="102"/>
      <c r="H332" s="116"/>
      <c r="I332" s="116"/>
      <c r="J332" s="97"/>
      <c r="AD332" s="476"/>
      <c r="AI332" s="473"/>
    </row>
    <row r="333" spans="1:35" s="4" customFormat="1" x14ac:dyDescent="0.25">
      <c r="A333" s="408">
        <f t="shared" si="5"/>
        <v>331</v>
      </c>
      <c r="B333" s="481">
        <v>45423</v>
      </c>
      <c r="C333" s="96" t="s">
        <v>116</v>
      </c>
      <c r="D333" s="97" t="s">
        <v>92</v>
      </c>
      <c r="E333" s="515" t="s">
        <v>127</v>
      </c>
      <c r="F333" s="97">
        <v>179</v>
      </c>
      <c r="G333" s="102"/>
      <c r="H333" s="116"/>
      <c r="I333" s="116"/>
      <c r="J333" s="97"/>
      <c r="AD333" s="476"/>
      <c r="AI333" s="473"/>
    </row>
    <row r="334" spans="1:35" s="4" customFormat="1" x14ac:dyDescent="0.25">
      <c r="A334" s="408">
        <f t="shared" si="5"/>
        <v>332</v>
      </c>
      <c r="B334" s="481">
        <v>45423</v>
      </c>
      <c r="C334" s="96" t="s">
        <v>113</v>
      </c>
      <c r="D334" s="97" t="s">
        <v>114</v>
      </c>
      <c r="E334" s="515" t="s">
        <v>115</v>
      </c>
      <c r="F334" s="97"/>
      <c r="G334" s="102"/>
      <c r="H334" s="116"/>
      <c r="I334" s="116"/>
      <c r="J334" s="97"/>
      <c r="AD334" s="476"/>
      <c r="AI334" s="473"/>
    </row>
    <row r="335" spans="1:35" s="4" customFormat="1" x14ac:dyDescent="0.25">
      <c r="A335" s="408">
        <f t="shared" si="5"/>
        <v>333</v>
      </c>
      <c r="B335" s="481">
        <v>45423</v>
      </c>
      <c r="C335" s="96" t="s">
        <v>128</v>
      </c>
      <c r="D335" s="97" t="s">
        <v>97</v>
      </c>
      <c r="E335" s="515" t="s">
        <v>127</v>
      </c>
      <c r="F335" s="97"/>
      <c r="G335" s="102"/>
      <c r="H335" s="116"/>
      <c r="I335" s="116"/>
      <c r="J335" s="97"/>
      <c r="AD335" s="476"/>
      <c r="AI335" s="473"/>
    </row>
    <row r="336" spans="1:35" s="4" customFormat="1" x14ac:dyDescent="0.25">
      <c r="A336" s="408">
        <f t="shared" si="5"/>
        <v>334</v>
      </c>
      <c r="B336" s="481">
        <v>45423</v>
      </c>
      <c r="C336" s="96" t="s">
        <v>96</v>
      </c>
      <c r="D336" s="97" t="s">
        <v>97</v>
      </c>
      <c r="E336" s="515" t="s">
        <v>127</v>
      </c>
      <c r="F336" s="97"/>
      <c r="G336" s="102"/>
      <c r="H336" s="116"/>
      <c r="I336" s="116"/>
      <c r="J336" s="97"/>
      <c r="AD336" s="476"/>
      <c r="AI336" s="473"/>
    </row>
    <row r="337" spans="1:35" s="4" customFormat="1" x14ac:dyDescent="0.25">
      <c r="A337" s="408">
        <f t="shared" si="5"/>
        <v>335</v>
      </c>
      <c r="B337" s="481">
        <v>45423</v>
      </c>
      <c r="C337" s="524" t="s">
        <v>425</v>
      </c>
      <c r="D337" s="97" t="s">
        <v>99</v>
      </c>
      <c r="E337" s="523" t="s">
        <v>498</v>
      </c>
      <c r="F337" s="97">
        <v>308</v>
      </c>
      <c r="G337" s="102"/>
      <c r="H337" s="116"/>
      <c r="I337" s="116"/>
      <c r="J337" s="97"/>
      <c r="AD337" s="476"/>
      <c r="AI337" s="473"/>
    </row>
    <row r="338" spans="1:35" s="4" customFormat="1" x14ac:dyDescent="0.25">
      <c r="A338" s="408">
        <f t="shared" si="5"/>
        <v>336</v>
      </c>
      <c r="B338" s="481">
        <v>45423</v>
      </c>
      <c r="C338" s="524" t="s">
        <v>145</v>
      </c>
      <c r="D338" s="97" t="s">
        <v>99</v>
      </c>
      <c r="E338" s="523" t="s">
        <v>146</v>
      </c>
      <c r="F338" s="97"/>
      <c r="G338" s="102"/>
      <c r="H338" s="116"/>
      <c r="I338" s="116"/>
      <c r="J338" s="97"/>
      <c r="AD338" s="476"/>
      <c r="AI338" s="473"/>
    </row>
    <row r="339" spans="1:35" s="4" customFormat="1" x14ac:dyDescent="0.25">
      <c r="A339" s="408">
        <f t="shared" si="5"/>
        <v>337</v>
      </c>
      <c r="B339" s="481">
        <v>45423</v>
      </c>
      <c r="C339" s="96" t="s">
        <v>102</v>
      </c>
      <c r="D339" s="97" t="s">
        <v>103</v>
      </c>
      <c r="E339" s="515" t="s">
        <v>104</v>
      </c>
      <c r="F339" s="97">
        <v>133</v>
      </c>
      <c r="G339" s="102"/>
      <c r="H339" s="116"/>
      <c r="I339" s="116"/>
      <c r="J339" s="97"/>
      <c r="AD339" s="476"/>
      <c r="AI339" s="473"/>
    </row>
    <row r="340" spans="1:35" s="4" customFormat="1" x14ac:dyDescent="0.25">
      <c r="A340" s="408">
        <f t="shared" si="5"/>
        <v>338</v>
      </c>
      <c r="B340" s="481">
        <v>45423</v>
      </c>
      <c r="C340" s="96" t="s">
        <v>283</v>
      </c>
      <c r="D340" s="408" t="s">
        <v>266</v>
      </c>
      <c r="E340" s="408" t="s">
        <v>63</v>
      </c>
      <c r="F340" s="97"/>
      <c r="G340" s="102"/>
      <c r="H340" s="116"/>
      <c r="I340" s="116"/>
      <c r="J340" s="97"/>
      <c r="AD340" s="476"/>
      <c r="AI340" s="473"/>
    </row>
    <row r="341" spans="1:35" s="4" customFormat="1" x14ac:dyDescent="0.25">
      <c r="A341" s="408">
        <f t="shared" si="5"/>
        <v>339</v>
      </c>
      <c r="B341" s="481">
        <v>45423</v>
      </c>
      <c r="C341" s="96" t="s">
        <v>151</v>
      </c>
      <c r="D341" s="97" t="s">
        <v>92</v>
      </c>
      <c r="E341" s="515" t="s">
        <v>63</v>
      </c>
      <c r="F341" s="97">
        <v>257</v>
      </c>
      <c r="G341" s="102"/>
      <c r="H341" s="116"/>
      <c r="I341" s="116"/>
      <c r="J341" s="97"/>
      <c r="AD341" s="476"/>
      <c r="AI341" s="473"/>
    </row>
    <row r="342" spans="1:35" s="4" customFormat="1" x14ac:dyDescent="0.25">
      <c r="A342" s="408">
        <f t="shared" si="5"/>
        <v>340</v>
      </c>
      <c r="B342" s="481">
        <v>45423</v>
      </c>
      <c r="C342" s="96" t="s">
        <v>148</v>
      </c>
      <c r="D342" s="97" t="s">
        <v>92</v>
      </c>
      <c r="E342" s="515" t="s">
        <v>63</v>
      </c>
      <c r="F342" s="97">
        <v>123</v>
      </c>
      <c r="G342" s="102"/>
      <c r="H342" s="116"/>
      <c r="I342" s="116"/>
      <c r="J342" s="97"/>
      <c r="AD342" s="476"/>
      <c r="AI342" s="473"/>
    </row>
    <row r="343" spans="1:35" s="4" customFormat="1" x14ac:dyDescent="0.25">
      <c r="A343" s="408">
        <f t="shared" si="5"/>
        <v>341</v>
      </c>
      <c r="B343" s="481">
        <v>45423</v>
      </c>
      <c r="C343" s="96" t="s">
        <v>150</v>
      </c>
      <c r="D343" s="97" t="s">
        <v>92</v>
      </c>
      <c r="E343" s="515" t="s">
        <v>63</v>
      </c>
      <c r="F343" s="97">
        <v>155</v>
      </c>
      <c r="G343" s="102"/>
      <c r="H343" s="116"/>
      <c r="I343" s="116"/>
      <c r="J343" s="97"/>
      <c r="AD343" s="476"/>
      <c r="AI343" s="473"/>
    </row>
    <row r="344" spans="1:35" s="4" customFormat="1" x14ac:dyDescent="0.25">
      <c r="A344" s="408">
        <f t="shared" si="5"/>
        <v>342</v>
      </c>
      <c r="B344" s="481">
        <v>45423</v>
      </c>
      <c r="C344" s="524" t="s">
        <v>142</v>
      </c>
      <c r="D344" s="97" t="s">
        <v>99</v>
      </c>
      <c r="E344" s="515" t="s">
        <v>143</v>
      </c>
      <c r="F344" s="97">
        <v>214</v>
      </c>
      <c r="G344" s="102"/>
      <c r="H344" s="116"/>
      <c r="I344" s="116"/>
      <c r="J344" s="97"/>
      <c r="AD344" s="476"/>
      <c r="AI344" s="473"/>
    </row>
    <row r="345" spans="1:35" s="4" customFormat="1" x14ac:dyDescent="0.25">
      <c r="A345" s="408">
        <f t="shared" si="5"/>
        <v>343</v>
      </c>
      <c r="B345" s="481">
        <v>45423</v>
      </c>
      <c r="C345" s="96" t="s">
        <v>156</v>
      </c>
      <c r="D345" s="97" t="s">
        <v>136</v>
      </c>
      <c r="E345" s="515" t="s">
        <v>149</v>
      </c>
      <c r="F345" s="97">
        <v>234</v>
      </c>
      <c r="G345" s="102"/>
      <c r="H345" s="116"/>
      <c r="I345" s="116"/>
      <c r="J345" s="97"/>
      <c r="AD345" s="476"/>
      <c r="AI345" s="473"/>
    </row>
    <row r="346" spans="1:35" s="4" customFormat="1" x14ac:dyDescent="0.25">
      <c r="A346" s="408">
        <f t="shared" si="5"/>
        <v>344</v>
      </c>
      <c r="B346" s="481">
        <v>45423</v>
      </c>
      <c r="C346" s="96" t="s">
        <v>144</v>
      </c>
      <c r="D346" s="97" t="s">
        <v>99</v>
      </c>
      <c r="E346" s="515" t="s">
        <v>143</v>
      </c>
      <c r="F346" s="97">
        <v>202</v>
      </c>
      <c r="G346" s="102"/>
      <c r="H346" s="116"/>
      <c r="I346" s="116"/>
      <c r="J346" s="97"/>
      <c r="AD346" s="476"/>
      <c r="AI346" s="473"/>
    </row>
    <row r="347" spans="1:35" s="4" customFormat="1" x14ac:dyDescent="0.25">
      <c r="A347" s="408">
        <f t="shared" si="5"/>
        <v>345</v>
      </c>
      <c r="B347" s="481">
        <v>45423</v>
      </c>
      <c r="C347" s="96" t="s">
        <v>125</v>
      </c>
      <c r="D347" s="97" t="s">
        <v>99</v>
      </c>
      <c r="E347" s="515" t="s">
        <v>132</v>
      </c>
      <c r="F347" s="97">
        <v>353</v>
      </c>
      <c r="G347" s="102"/>
      <c r="H347" s="116"/>
      <c r="I347" s="116"/>
      <c r="J347" s="97"/>
      <c r="AD347" s="476"/>
      <c r="AI347" s="473"/>
    </row>
    <row r="348" spans="1:35" s="4" customFormat="1" x14ac:dyDescent="0.25">
      <c r="A348" s="408">
        <f t="shared" si="5"/>
        <v>346</v>
      </c>
      <c r="B348" s="481">
        <v>45425</v>
      </c>
      <c r="C348" s="96" t="s">
        <v>88</v>
      </c>
      <c r="D348" s="97" t="s">
        <v>89</v>
      </c>
      <c r="E348" s="515" t="s">
        <v>90</v>
      </c>
      <c r="F348" s="97">
        <v>218</v>
      </c>
      <c r="G348" s="102"/>
      <c r="H348" s="116"/>
      <c r="I348" s="116"/>
      <c r="J348" s="97"/>
      <c r="AD348" s="476"/>
      <c r="AI348" s="473"/>
    </row>
    <row r="349" spans="1:35" s="4" customFormat="1" x14ac:dyDescent="0.25">
      <c r="A349" s="408">
        <f t="shared" si="5"/>
        <v>347</v>
      </c>
      <c r="B349" s="481">
        <v>45425</v>
      </c>
      <c r="C349" s="96" t="s">
        <v>118</v>
      </c>
      <c r="D349" s="97" t="s">
        <v>107</v>
      </c>
      <c r="E349" s="515" t="s">
        <v>108</v>
      </c>
      <c r="F349" s="97"/>
      <c r="G349" s="102"/>
      <c r="H349" s="116"/>
      <c r="I349" s="116"/>
      <c r="J349" s="97"/>
      <c r="AD349" s="476"/>
      <c r="AI349" s="473"/>
    </row>
    <row r="350" spans="1:35" s="4" customFormat="1" x14ac:dyDescent="0.25">
      <c r="A350" s="408">
        <f t="shared" si="5"/>
        <v>348</v>
      </c>
      <c r="B350" s="481">
        <v>45425</v>
      </c>
      <c r="C350" s="96" t="s">
        <v>106</v>
      </c>
      <c r="D350" s="97" t="s">
        <v>107</v>
      </c>
      <c r="E350" s="515" t="s">
        <v>130</v>
      </c>
      <c r="F350" s="97">
        <v>139</v>
      </c>
      <c r="G350" s="102"/>
      <c r="H350" s="116"/>
      <c r="I350" s="116"/>
      <c r="J350" s="97"/>
      <c r="AD350" s="476"/>
      <c r="AI350" s="473"/>
    </row>
    <row r="351" spans="1:35" s="4" customFormat="1" x14ac:dyDescent="0.25">
      <c r="A351" s="408">
        <f t="shared" si="5"/>
        <v>349</v>
      </c>
      <c r="B351" s="481">
        <v>45425</v>
      </c>
      <c r="C351" s="96" t="s">
        <v>109</v>
      </c>
      <c r="D351" s="97" t="s">
        <v>107</v>
      </c>
      <c r="E351" s="515" t="s">
        <v>110</v>
      </c>
      <c r="F351" s="97">
        <v>104</v>
      </c>
      <c r="G351" s="102"/>
      <c r="H351" s="116"/>
      <c r="I351" s="116"/>
      <c r="J351" s="97"/>
      <c r="AD351" s="476"/>
      <c r="AI351" s="473"/>
    </row>
    <row r="352" spans="1:35" s="4" customFormat="1" x14ac:dyDescent="0.25">
      <c r="A352" s="408">
        <f t="shared" si="5"/>
        <v>350</v>
      </c>
      <c r="B352" s="481">
        <v>45425</v>
      </c>
      <c r="C352" s="96" t="s">
        <v>91</v>
      </c>
      <c r="D352" s="97" t="s">
        <v>92</v>
      </c>
      <c r="E352" s="515" t="s">
        <v>93</v>
      </c>
      <c r="F352" s="97"/>
      <c r="G352" s="102"/>
      <c r="H352" s="116"/>
      <c r="I352" s="116"/>
      <c r="J352" s="97"/>
      <c r="AD352" s="476"/>
      <c r="AI352" s="473"/>
    </row>
    <row r="353" spans="1:35" s="4" customFormat="1" x14ac:dyDescent="0.25">
      <c r="A353" s="408">
        <f t="shared" si="5"/>
        <v>351</v>
      </c>
      <c r="B353" s="481">
        <v>45425</v>
      </c>
      <c r="C353" s="96" t="s">
        <v>94</v>
      </c>
      <c r="D353" s="97" t="s">
        <v>92</v>
      </c>
      <c r="E353" s="515" t="s">
        <v>95</v>
      </c>
      <c r="F353" s="97">
        <v>81</v>
      </c>
      <c r="G353" s="102"/>
      <c r="H353" s="116"/>
      <c r="I353" s="116"/>
      <c r="J353" s="97"/>
      <c r="AD353" s="476"/>
      <c r="AI353" s="473"/>
    </row>
    <row r="354" spans="1:35" s="4" customFormat="1" x14ac:dyDescent="0.25">
      <c r="A354" s="408">
        <f t="shared" si="5"/>
        <v>352</v>
      </c>
      <c r="B354" s="481">
        <v>45425</v>
      </c>
      <c r="C354" s="96" t="s">
        <v>116</v>
      </c>
      <c r="D354" s="97" t="s">
        <v>92</v>
      </c>
      <c r="E354" s="515" t="s">
        <v>127</v>
      </c>
      <c r="F354" s="97"/>
      <c r="G354" s="102"/>
      <c r="H354" s="116"/>
      <c r="I354" s="116"/>
      <c r="J354" s="97"/>
      <c r="AD354" s="476"/>
      <c r="AI354" s="473"/>
    </row>
    <row r="355" spans="1:35" s="4" customFormat="1" x14ac:dyDescent="0.25">
      <c r="A355" s="408">
        <f t="shared" si="5"/>
        <v>353</v>
      </c>
      <c r="B355" s="481">
        <v>45425</v>
      </c>
      <c r="C355" s="96" t="s">
        <v>113</v>
      </c>
      <c r="D355" s="97" t="s">
        <v>114</v>
      </c>
      <c r="E355" s="515" t="s">
        <v>115</v>
      </c>
      <c r="F355" s="97"/>
      <c r="G355" s="102"/>
      <c r="H355" s="116"/>
      <c r="I355" s="116"/>
      <c r="J355" s="97"/>
      <c r="AD355" s="476"/>
      <c r="AI355" s="473"/>
    </row>
    <row r="356" spans="1:35" s="4" customFormat="1" x14ac:dyDescent="0.25">
      <c r="A356" s="408">
        <f t="shared" si="5"/>
        <v>354</v>
      </c>
      <c r="B356" s="481">
        <v>45425</v>
      </c>
      <c r="C356" s="96" t="s">
        <v>128</v>
      </c>
      <c r="D356" s="97" t="s">
        <v>97</v>
      </c>
      <c r="E356" s="515" t="s">
        <v>127</v>
      </c>
      <c r="F356" s="97"/>
      <c r="G356" s="102"/>
      <c r="H356" s="116"/>
      <c r="I356" s="116"/>
      <c r="J356" s="97"/>
      <c r="AD356" s="476"/>
      <c r="AI356" s="473"/>
    </row>
    <row r="357" spans="1:35" s="4" customFormat="1" x14ac:dyDescent="0.25">
      <c r="A357" s="408">
        <f t="shared" si="5"/>
        <v>355</v>
      </c>
      <c r="B357" s="481">
        <v>45425</v>
      </c>
      <c r="C357" s="96" t="s">
        <v>96</v>
      </c>
      <c r="D357" s="97" t="s">
        <v>97</v>
      </c>
      <c r="E357" s="515" t="s">
        <v>127</v>
      </c>
      <c r="F357" s="97"/>
      <c r="G357" s="102"/>
      <c r="H357" s="116"/>
      <c r="I357" s="116"/>
      <c r="J357" s="97"/>
      <c r="AD357" s="476"/>
      <c r="AI357" s="473"/>
    </row>
    <row r="358" spans="1:35" s="4" customFormat="1" x14ac:dyDescent="0.25">
      <c r="A358" s="408">
        <f t="shared" si="5"/>
        <v>356</v>
      </c>
      <c r="B358" s="481">
        <v>45425</v>
      </c>
      <c r="C358" s="524" t="s">
        <v>425</v>
      </c>
      <c r="D358" s="97" t="s">
        <v>99</v>
      </c>
      <c r="E358" s="523" t="s">
        <v>498</v>
      </c>
      <c r="F358" s="97">
        <v>193</v>
      </c>
      <c r="G358" s="102"/>
      <c r="H358" s="116"/>
      <c r="I358" s="116"/>
      <c r="J358" s="97"/>
      <c r="AD358" s="476"/>
      <c r="AI358" s="473"/>
    </row>
    <row r="359" spans="1:35" s="4" customFormat="1" x14ac:dyDescent="0.25">
      <c r="A359" s="408">
        <f t="shared" si="5"/>
        <v>357</v>
      </c>
      <c r="B359" s="481">
        <v>45425</v>
      </c>
      <c r="C359" s="524" t="s">
        <v>145</v>
      </c>
      <c r="D359" s="97" t="s">
        <v>99</v>
      </c>
      <c r="E359" s="523" t="s">
        <v>146</v>
      </c>
      <c r="F359" s="97"/>
      <c r="G359" s="102"/>
      <c r="H359" s="116"/>
      <c r="I359" s="116"/>
      <c r="J359" s="97"/>
      <c r="AD359" s="476"/>
      <c r="AI359" s="473"/>
    </row>
    <row r="360" spans="1:35" s="4" customFormat="1" x14ac:dyDescent="0.25">
      <c r="A360" s="408">
        <f t="shared" si="5"/>
        <v>358</v>
      </c>
      <c r="B360" s="481">
        <v>45425</v>
      </c>
      <c r="C360" s="96" t="s">
        <v>102</v>
      </c>
      <c r="D360" s="97" t="s">
        <v>103</v>
      </c>
      <c r="E360" s="515" t="s">
        <v>104</v>
      </c>
      <c r="F360" s="97">
        <v>133</v>
      </c>
      <c r="G360" s="102"/>
      <c r="H360" s="116"/>
      <c r="I360" s="116"/>
      <c r="J360" s="97"/>
      <c r="AD360" s="476"/>
      <c r="AI360" s="473"/>
    </row>
    <row r="361" spans="1:35" s="4" customFormat="1" x14ac:dyDescent="0.25">
      <c r="A361" s="408">
        <f t="shared" si="5"/>
        <v>359</v>
      </c>
      <c r="B361" s="481">
        <v>45425</v>
      </c>
      <c r="C361" s="96" t="s">
        <v>283</v>
      </c>
      <c r="D361" s="408" t="s">
        <v>266</v>
      </c>
      <c r="E361" s="408" t="s">
        <v>63</v>
      </c>
      <c r="F361" s="97">
        <v>132</v>
      </c>
      <c r="G361" s="102"/>
      <c r="H361" s="116"/>
      <c r="I361" s="116"/>
      <c r="J361" s="97"/>
      <c r="AD361" s="476"/>
      <c r="AI361" s="473"/>
    </row>
    <row r="362" spans="1:35" s="4" customFormat="1" x14ac:dyDescent="0.25">
      <c r="A362" s="408">
        <f t="shared" si="5"/>
        <v>360</v>
      </c>
      <c r="B362" s="481">
        <v>45425</v>
      </c>
      <c r="C362" s="96" t="s">
        <v>151</v>
      </c>
      <c r="D362" s="97" t="s">
        <v>92</v>
      </c>
      <c r="E362" s="515" t="s">
        <v>63</v>
      </c>
      <c r="F362" s="97"/>
      <c r="G362" s="102"/>
      <c r="H362" s="116"/>
      <c r="I362" s="116"/>
      <c r="J362" s="97"/>
      <c r="AD362" s="476"/>
      <c r="AI362" s="473"/>
    </row>
    <row r="363" spans="1:35" s="4" customFormat="1" x14ac:dyDescent="0.25">
      <c r="A363" s="408">
        <f t="shared" si="5"/>
        <v>361</v>
      </c>
      <c r="B363" s="481">
        <v>45425</v>
      </c>
      <c r="C363" s="96" t="s">
        <v>148</v>
      </c>
      <c r="D363" s="97" t="s">
        <v>92</v>
      </c>
      <c r="E363" s="515" t="s">
        <v>63</v>
      </c>
      <c r="F363" s="97">
        <v>64</v>
      </c>
      <c r="G363" s="102"/>
      <c r="H363" s="116"/>
      <c r="I363" s="116"/>
      <c r="J363" s="97"/>
      <c r="AD363" s="476"/>
      <c r="AI363" s="473"/>
    </row>
    <row r="364" spans="1:35" s="4" customFormat="1" x14ac:dyDescent="0.25">
      <c r="A364" s="408">
        <f t="shared" si="5"/>
        <v>362</v>
      </c>
      <c r="B364" s="481">
        <v>45425</v>
      </c>
      <c r="C364" s="96" t="s">
        <v>150</v>
      </c>
      <c r="D364" s="97" t="s">
        <v>92</v>
      </c>
      <c r="E364" s="515" t="s">
        <v>63</v>
      </c>
      <c r="F364" s="97"/>
      <c r="G364" s="102"/>
      <c r="H364" s="116"/>
      <c r="I364" s="116"/>
      <c r="J364" s="97"/>
      <c r="AD364" s="476"/>
      <c r="AI364" s="473"/>
    </row>
    <row r="365" spans="1:35" s="4" customFormat="1" x14ac:dyDescent="0.25">
      <c r="A365" s="408">
        <f t="shared" si="5"/>
        <v>363</v>
      </c>
      <c r="B365" s="481">
        <v>45425</v>
      </c>
      <c r="C365" s="524" t="s">
        <v>142</v>
      </c>
      <c r="D365" s="97" t="s">
        <v>99</v>
      </c>
      <c r="E365" s="515" t="s">
        <v>143</v>
      </c>
      <c r="F365" s="97">
        <v>191</v>
      </c>
      <c r="G365" s="102"/>
      <c r="H365" s="116"/>
      <c r="I365" s="116"/>
      <c r="J365" s="97"/>
      <c r="AD365" s="476"/>
      <c r="AI365" s="473"/>
    </row>
    <row r="366" spans="1:35" s="4" customFormat="1" x14ac:dyDescent="0.25">
      <c r="A366" s="408">
        <f t="shared" si="5"/>
        <v>364</v>
      </c>
      <c r="B366" s="481">
        <v>45425</v>
      </c>
      <c r="C366" s="96" t="s">
        <v>156</v>
      </c>
      <c r="D366" s="97" t="s">
        <v>136</v>
      </c>
      <c r="E366" s="515" t="s">
        <v>149</v>
      </c>
      <c r="F366" s="97">
        <v>177</v>
      </c>
      <c r="G366" s="102"/>
      <c r="H366" s="116"/>
      <c r="I366" s="116"/>
      <c r="J366" s="97"/>
      <c r="AD366" s="476"/>
      <c r="AI366" s="473"/>
    </row>
    <row r="367" spans="1:35" s="4" customFormat="1" x14ac:dyDescent="0.25">
      <c r="A367" s="408">
        <f t="shared" si="5"/>
        <v>365</v>
      </c>
      <c r="B367" s="481">
        <v>45425</v>
      </c>
      <c r="C367" s="96" t="s">
        <v>144</v>
      </c>
      <c r="D367" s="97" t="s">
        <v>99</v>
      </c>
      <c r="E367" s="515" t="s">
        <v>143</v>
      </c>
      <c r="F367" s="97">
        <v>250</v>
      </c>
      <c r="G367" s="102"/>
      <c r="H367" s="116"/>
      <c r="I367" s="116"/>
      <c r="J367" s="97"/>
      <c r="AD367" s="476"/>
      <c r="AI367" s="473"/>
    </row>
    <row r="368" spans="1:35" s="4" customFormat="1" x14ac:dyDescent="0.25">
      <c r="A368" s="408">
        <f t="shared" si="5"/>
        <v>366</v>
      </c>
      <c r="B368" s="481">
        <v>45425</v>
      </c>
      <c r="C368" s="96" t="s">
        <v>125</v>
      </c>
      <c r="D368" s="97" t="s">
        <v>99</v>
      </c>
      <c r="E368" s="515" t="s">
        <v>132</v>
      </c>
      <c r="F368" s="97">
        <v>285</v>
      </c>
      <c r="G368" s="102"/>
      <c r="H368" s="116"/>
      <c r="I368" s="116"/>
      <c r="J368" s="97"/>
      <c r="AD368" s="476"/>
      <c r="AI368" s="473"/>
    </row>
    <row r="369" spans="1:35" s="4" customFormat="1" x14ac:dyDescent="0.25">
      <c r="A369" s="408">
        <f t="shared" si="5"/>
        <v>367</v>
      </c>
      <c r="B369" s="481">
        <v>45427</v>
      </c>
      <c r="C369" s="96" t="s">
        <v>88</v>
      </c>
      <c r="D369" s="97" t="s">
        <v>89</v>
      </c>
      <c r="E369" s="515" t="s">
        <v>90</v>
      </c>
      <c r="F369" s="97"/>
      <c r="G369" s="102"/>
      <c r="H369" s="116"/>
      <c r="I369" s="116"/>
      <c r="J369" s="97"/>
      <c r="AD369" s="476"/>
      <c r="AI369" s="473"/>
    </row>
    <row r="370" spans="1:35" s="4" customFormat="1" x14ac:dyDescent="0.25">
      <c r="A370" s="408">
        <f t="shared" si="5"/>
        <v>368</v>
      </c>
      <c r="B370" s="481">
        <v>45427</v>
      </c>
      <c r="C370" s="96" t="s">
        <v>118</v>
      </c>
      <c r="D370" s="97" t="s">
        <v>107</v>
      </c>
      <c r="E370" s="515" t="s">
        <v>108</v>
      </c>
      <c r="F370" s="97">
        <v>15</v>
      </c>
      <c r="G370" s="102"/>
      <c r="H370" s="116"/>
      <c r="I370" s="116"/>
      <c r="J370" s="97"/>
      <c r="AD370" s="476"/>
      <c r="AI370" s="473"/>
    </row>
    <row r="371" spans="1:35" s="4" customFormat="1" x14ac:dyDescent="0.25">
      <c r="A371" s="408">
        <f t="shared" si="5"/>
        <v>369</v>
      </c>
      <c r="B371" s="481">
        <v>45427</v>
      </c>
      <c r="C371" s="96" t="s">
        <v>106</v>
      </c>
      <c r="D371" s="97" t="s">
        <v>107</v>
      </c>
      <c r="E371" s="515" t="s">
        <v>130</v>
      </c>
      <c r="F371" s="97"/>
      <c r="G371" s="102"/>
      <c r="H371" s="116"/>
      <c r="I371" s="116"/>
      <c r="J371" s="97"/>
      <c r="AD371" s="476"/>
      <c r="AI371" s="473"/>
    </row>
    <row r="372" spans="1:35" s="4" customFormat="1" x14ac:dyDescent="0.25">
      <c r="A372" s="408">
        <f t="shared" si="5"/>
        <v>370</v>
      </c>
      <c r="B372" s="481">
        <v>45427</v>
      </c>
      <c r="C372" s="96" t="s">
        <v>109</v>
      </c>
      <c r="D372" s="97" t="s">
        <v>107</v>
      </c>
      <c r="E372" s="515" t="s">
        <v>110</v>
      </c>
      <c r="F372" s="97">
        <v>77</v>
      </c>
      <c r="G372" s="102"/>
      <c r="H372" s="116"/>
      <c r="I372" s="116"/>
      <c r="J372" s="97"/>
      <c r="AD372" s="476"/>
      <c r="AI372" s="473"/>
    </row>
    <row r="373" spans="1:35" s="4" customFormat="1" x14ac:dyDescent="0.25">
      <c r="A373" s="408">
        <f t="shared" si="5"/>
        <v>371</v>
      </c>
      <c r="B373" s="481">
        <v>45427</v>
      </c>
      <c r="C373" s="96" t="s">
        <v>91</v>
      </c>
      <c r="D373" s="97" t="s">
        <v>92</v>
      </c>
      <c r="E373" s="515" t="s">
        <v>93</v>
      </c>
      <c r="F373" s="97"/>
      <c r="G373" s="102"/>
      <c r="H373" s="116"/>
      <c r="I373" s="116"/>
      <c r="J373" s="97"/>
      <c r="AD373" s="476"/>
      <c r="AI373" s="473"/>
    </row>
    <row r="374" spans="1:35" s="4" customFormat="1" x14ac:dyDescent="0.25">
      <c r="A374" s="408">
        <f t="shared" si="5"/>
        <v>372</v>
      </c>
      <c r="B374" s="481">
        <v>45427</v>
      </c>
      <c r="C374" s="96" t="s">
        <v>94</v>
      </c>
      <c r="D374" s="97" t="s">
        <v>92</v>
      </c>
      <c r="E374" s="515" t="s">
        <v>95</v>
      </c>
      <c r="F374" s="97"/>
      <c r="G374" s="102"/>
      <c r="H374" s="116"/>
      <c r="I374" s="116"/>
      <c r="J374" s="97"/>
      <c r="AD374" s="476"/>
      <c r="AI374" s="473"/>
    </row>
    <row r="375" spans="1:35" s="4" customFormat="1" x14ac:dyDescent="0.25">
      <c r="A375" s="408">
        <f t="shared" si="5"/>
        <v>373</v>
      </c>
      <c r="B375" s="481">
        <v>45427</v>
      </c>
      <c r="C375" s="96" t="s">
        <v>116</v>
      </c>
      <c r="D375" s="97" t="s">
        <v>92</v>
      </c>
      <c r="E375" s="515" t="s">
        <v>127</v>
      </c>
      <c r="F375" s="97">
        <v>200</v>
      </c>
      <c r="G375" s="102"/>
      <c r="H375" s="116"/>
      <c r="I375" s="116"/>
      <c r="J375" s="97"/>
      <c r="AD375" s="476"/>
      <c r="AI375" s="473"/>
    </row>
    <row r="376" spans="1:35" s="4" customFormat="1" x14ac:dyDescent="0.25">
      <c r="A376" s="408">
        <f t="shared" si="5"/>
        <v>374</v>
      </c>
      <c r="B376" s="481">
        <v>45427</v>
      </c>
      <c r="C376" s="96" t="s">
        <v>113</v>
      </c>
      <c r="D376" s="97" t="s">
        <v>114</v>
      </c>
      <c r="E376" s="515" t="s">
        <v>115</v>
      </c>
      <c r="F376" s="97"/>
      <c r="G376" s="102"/>
      <c r="H376" s="116"/>
      <c r="I376" s="116"/>
      <c r="J376" s="97"/>
      <c r="AD376" s="476"/>
      <c r="AI376" s="473"/>
    </row>
    <row r="377" spans="1:35" s="4" customFormat="1" x14ac:dyDescent="0.25">
      <c r="A377" s="408">
        <f t="shared" si="5"/>
        <v>375</v>
      </c>
      <c r="B377" s="481">
        <v>45427</v>
      </c>
      <c r="C377" s="96" t="s">
        <v>128</v>
      </c>
      <c r="D377" s="97" t="s">
        <v>97</v>
      </c>
      <c r="E377" s="515" t="s">
        <v>127</v>
      </c>
      <c r="F377" s="97"/>
      <c r="G377" s="102"/>
      <c r="H377" s="116"/>
      <c r="I377" s="116"/>
      <c r="J377" s="97"/>
      <c r="AD377" s="476"/>
      <c r="AI377" s="473"/>
    </row>
    <row r="378" spans="1:35" s="4" customFormat="1" x14ac:dyDescent="0.25">
      <c r="A378" s="408">
        <f t="shared" si="5"/>
        <v>376</v>
      </c>
      <c r="B378" s="481">
        <v>45427</v>
      </c>
      <c r="C378" s="96" t="s">
        <v>96</v>
      </c>
      <c r="D378" s="97" t="s">
        <v>97</v>
      </c>
      <c r="E378" s="515" t="s">
        <v>127</v>
      </c>
      <c r="F378" s="97">
        <v>100</v>
      </c>
      <c r="G378" s="102"/>
      <c r="H378" s="116"/>
      <c r="I378" s="116"/>
      <c r="J378" s="97"/>
      <c r="AD378" s="476"/>
      <c r="AI378" s="473"/>
    </row>
    <row r="379" spans="1:35" s="4" customFormat="1" x14ac:dyDescent="0.25">
      <c r="A379" s="408">
        <f t="shared" si="5"/>
        <v>377</v>
      </c>
      <c r="B379" s="481">
        <v>45427</v>
      </c>
      <c r="C379" s="524" t="s">
        <v>425</v>
      </c>
      <c r="D379" s="97" t="s">
        <v>99</v>
      </c>
      <c r="E379" s="523" t="s">
        <v>498</v>
      </c>
      <c r="F379" s="97">
        <v>141</v>
      </c>
      <c r="G379" s="102"/>
      <c r="H379" s="116"/>
      <c r="I379" s="116"/>
      <c r="J379" s="97"/>
      <c r="AD379" s="476"/>
      <c r="AI379" s="473"/>
    </row>
    <row r="380" spans="1:35" s="4" customFormat="1" x14ac:dyDescent="0.25">
      <c r="A380" s="408">
        <f t="shared" si="5"/>
        <v>378</v>
      </c>
      <c r="B380" s="481">
        <v>45427</v>
      </c>
      <c r="C380" s="524" t="s">
        <v>145</v>
      </c>
      <c r="D380" s="97" t="s">
        <v>99</v>
      </c>
      <c r="E380" s="523" t="s">
        <v>146</v>
      </c>
      <c r="F380" s="97"/>
      <c r="G380" s="102"/>
      <c r="H380" s="116"/>
      <c r="I380" s="116"/>
      <c r="J380" s="97"/>
      <c r="AD380" s="476"/>
      <c r="AI380" s="473"/>
    </row>
    <row r="381" spans="1:35" s="4" customFormat="1" x14ac:dyDescent="0.25">
      <c r="A381" s="408">
        <f t="shared" si="5"/>
        <v>379</v>
      </c>
      <c r="B381" s="481">
        <v>45427</v>
      </c>
      <c r="C381" s="96" t="s">
        <v>102</v>
      </c>
      <c r="D381" s="97" t="s">
        <v>103</v>
      </c>
      <c r="E381" s="515" t="s">
        <v>104</v>
      </c>
      <c r="F381" s="97">
        <v>105</v>
      </c>
      <c r="G381" s="102"/>
      <c r="H381" s="116"/>
      <c r="I381" s="116"/>
      <c r="J381" s="97"/>
      <c r="AD381" s="476"/>
      <c r="AI381" s="473"/>
    </row>
    <row r="382" spans="1:35" s="4" customFormat="1" x14ac:dyDescent="0.25">
      <c r="A382" s="408">
        <f t="shared" si="5"/>
        <v>380</v>
      </c>
      <c r="B382" s="481">
        <v>45427</v>
      </c>
      <c r="C382" s="96" t="s">
        <v>283</v>
      </c>
      <c r="D382" s="408" t="s">
        <v>266</v>
      </c>
      <c r="E382" s="408" t="s">
        <v>63</v>
      </c>
      <c r="F382" s="97">
        <v>161</v>
      </c>
      <c r="G382" s="102"/>
      <c r="H382" s="116"/>
      <c r="I382" s="116"/>
      <c r="J382" s="97"/>
      <c r="AD382" s="476"/>
      <c r="AI382" s="473"/>
    </row>
    <row r="383" spans="1:35" s="4" customFormat="1" x14ac:dyDescent="0.25">
      <c r="A383" s="408">
        <f t="shared" si="5"/>
        <v>381</v>
      </c>
      <c r="B383" s="481">
        <v>45427</v>
      </c>
      <c r="C383" s="96" t="s">
        <v>151</v>
      </c>
      <c r="D383" s="97" t="s">
        <v>92</v>
      </c>
      <c r="E383" s="515" t="s">
        <v>63</v>
      </c>
      <c r="F383" s="97">
        <v>160</v>
      </c>
      <c r="G383" s="102"/>
      <c r="H383" s="116"/>
      <c r="I383" s="116"/>
      <c r="J383" s="97"/>
      <c r="AD383" s="476"/>
      <c r="AI383" s="473"/>
    </row>
    <row r="384" spans="1:35" s="4" customFormat="1" x14ac:dyDescent="0.25">
      <c r="A384" s="408">
        <f t="shared" si="5"/>
        <v>382</v>
      </c>
      <c r="B384" s="481">
        <v>45427</v>
      </c>
      <c r="C384" s="96" t="s">
        <v>148</v>
      </c>
      <c r="D384" s="97" t="s">
        <v>92</v>
      </c>
      <c r="E384" s="515" t="s">
        <v>63</v>
      </c>
      <c r="F384" s="97">
        <v>65</v>
      </c>
      <c r="G384" s="102"/>
      <c r="H384" s="116"/>
      <c r="I384" s="116"/>
      <c r="J384" s="97"/>
      <c r="AD384" s="476"/>
      <c r="AI384" s="473"/>
    </row>
    <row r="385" spans="1:35" s="4" customFormat="1" x14ac:dyDescent="0.25">
      <c r="A385" s="408">
        <f t="shared" si="5"/>
        <v>383</v>
      </c>
      <c r="B385" s="481">
        <v>45427</v>
      </c>
      <c r="C385" s="96" t="s">
        <v>150</v>
      </c>
      <c r="D385" s="97" t="s">
        <v>92</v>
      </c>
      <c r="E385" s="515" t="s">
        <v>63</v>
      </c>
      <c r="F385" s="97">
        <v>161</v>
      </c>
      <c r="G385" s="102"/>
      <c r="H385" s="116"/>
      <c r="I385" s="116"/>
      <c r="J385" s="97"/>
      <c r="AD385" s="476"/>
      <c r="AI385" s="473"/>
    </row>
    <row r="386" spans="1:35" s="4" customFormat="1" x14ac:dyDescent="0.25">
      <c r="A386" s="408">
        <f t="shared" si="5"/>
        <v>384</v>
      </c>
      <c r="B386" s="481">
        <v>45427</v>
      </c>
      <c r="C386" s="524" t="s">
        <v>142</v>
      </c>
      <c r="D386" s="97" t="s">
        <v>99</v>
      </c>
      <c r="E386" s="515" t="s">
        <v>143</v>
      </c>
      <c r="F386" s="97">
        <v>240</v>
      </c>
      <c r="G386" s="102"/>
      <c r="H386" s="116"/>
      <c r="I386" s="116"/>
      <c r="J386" s="97"/>
      <c r="AD386" s="476"/>
      <c r="AI386" s="473"/>
    </row>
    <row r="387" spans="1:35" s="4" customFormat="1" x14ac:dyDescent="0.25">
      <c r="A387" s="408">
        <f t="shared" si="5"/>
        <v>385</v>
      </c>
      <c r="B387" s="481">
        <v>45427</v>
      </c>
      <c r="C387" s="96" t="s">
        <v>156</v>
      </c>
      <c r="D387" s="97" t="s">
        <v>136</v>
      </c>
      <c r="E387" s="515" t="s">
        <v>149</v>
      </c>
      <c r="F387" s="97">
        <v>135</v>
      </c>
      <c r="G387" s="102"/>
      <c r="H387" s="116"/>
      <c r="I387" s="116"/>
      <c r="J387" s="97"/>
      <c r="AD387" s="476"/>
      <c r="AI387" s="473"/>
    </row>
    <row r="388" spans="1:35" s="4" customFormat="1" x14ac:dyDescent="0.25">
      <c r="A388" s="408">
        <f t="shared" si="5"/>
        <v>386</v>
      </c>
      <c r="B388" s="481">
        <v>45427</v>
      </c>
      <c r="C388" s="96" t="s">
        <v>144</v>
      </c>
      <c r="D388" s="97" t="s">
        <v>99</v>
      </c>
      <c r="E388" s="515" t="s">
        <v>143</v>
      </c>
      <c r="F388" s="97">
        <v>140</v>
      </c>
      <c r="G388" s="102"/>
      <c r="H388" s="116"/>
      <c r="I388" s="116"/>
      <c r="J388" s="97"/>
      <c r="AD388" s="476"/>
      <c r="AI388" s="473"/>
    </row>
    <row r="389" spans="1:35" s="4" customFormat="1" x14ac:dyDescent="0.25">
      <c r="A389" s="408">
        <f t="shared" ref="A389:A452" si="6">ROW()-2</f>
        <v>387</v>
      </c>
      <c r="B389" s="481">
        <v>45427</v>
      </c>
      <c r="C389" s="96" t="s">
        <v>125</v>
      </c>
      <c r="D389" s="97" t="s">
        <v>99</v>
      </c>
      <c r="E389" s="515" t="s">
        <v>132</v>
      </c>
      <c r="F389" s="97">
        <v>362</v>
      </c>
      <c r="G389" s="102"/>
      <c r="H389" s="116"/>
      <c r="I389" s="116"/>
      <c r="J389" s="97"/>
      <c r="AD389" s="476"/>
      <c r="AI389" s="473"/>
    </row>
    <row r="390" spans="1:35" s="4" customFormat="1" x14ac:dyDescent="0.25">
      <c r="A390" s="408">
        <f t="shared" si="6"/>
        <v>388</v>
      </c>
      <c r="B390" s="481">
        <v>45429</v>
      </c>
      <c r="C390" s="96" t="s">
        <v>88</v>
      </c>
      <c r="D390" s="97" t="s">
        <v>89</v>
      </c>
      <c r="E390" s="515" t="s">
        <v>90</v>
      </c>
      <c r="F390" s="97">
        <v>175</v>
      </c>
      <c r="G390" s="102"/>
      <c r="H390" s="116"/>
      <c r="I390" s="116"/>
      <c r="J390" s="97"/>
      <c r="AD390" s="476"/>
      <c r="AI390" s="473"/>
    </row>
    <row r="391" spans="1:35" s="4" customFormat="1" x14ac:dyDescent="0.25">
      <c r="A391" s="408">
        <f t="shared" si="6"/>
        <v>389</v>
      </c>
      <c r="B391" s="481">
        <v>45429</v>
      </c>
      <c r="C391" s="96" t="s">
        <v>118</v>
      </c>
      <c r="D391" s="97" t="s">
        <v>107</v>
      </c>
      <c r="E391" s="515" t="s">
        <v>108</v>
      </c>
      <c r="F391" s="97"/>
      <c r="G391" s="102"/>
      <c r="H391" s="116"/>
      <c r="I391" s="116"/>
      <c r="J391" s="97"/>
      <c r="AD391" s="476"/>
      <c r="AI391" s="473"/>
    </row>
    <row r="392" spans="1:35" s="4" customFormat="1" x14ac:dyDescent="0.25">
      <c r="A392" s="408">
        <f t="shared" si="6"/>
        <v>390</v>
      </c>
      <c r="B392" s="481">
        <v>45429</v>
      </c>
      <c r="C392" s="96" t="s">
        <v>106</v>
      </c>
      <c r="D392" s="97" t="s">
        <v>107</v>
      </c>
      <c r="E392" s="515" t="s">
        <v>130</v>
      </c>
      <c r="F392" s="97"/>
      <c r="G392" s="102"/>
      <c r="H392" s="116"/>
      <c r="I392" s="116"/>
      <c r="J392" s="97"/>
      <c r="AD392" s="476"/>
      <c r="AI392" s="473"/>
    </row>
    <row r="393" spans="1:35" s="4" customFormat="1" x14ac:dyDescent="0.25">
      <c r="A393" s="408">
        <f t="shared" si="6"/>
        <v>391</v>
      </c>
      <c r="B393" s="481">
        <v>45429</v>
      </c>
      <c r="C393" s="96" t="s">
        <v>109</v>
      </c>
      <c r="D393" s="97" t="s">
        <v>107</v>
      </c>
      <c r="E393" s="515" t="s">
        <v>110</v>
      </c>
      <c r="F393" s="97"/>
      <c r="G393" s="102"/>
      <c r="H393" s="116"/>
      <c r="I393" s="116"/>
      <c r="J393" s="97"/>
      <c r="AD393" s="476"/>
      <c r="AI393" s="473"/>
    </row>
    <row r="394" spans="1:35" s="4" customFormat="1" x14ac:dyDescent="0.25">
      <c r="A394" s="408">
        <f t="shared" si="6"/>
        <v>392</v>
      </c>
      <c r="B394" s="481">
        <v>45429</v>
      </c>
      <c r="C394" s="96" t="s">
        <v>91</v>
      </c>
      <c r="D394" s="97" t="s">
        <v>92</v>
      </c>
      <c r="E394" s="515" t="s">
        <v>93</v>
      </c>
      <c r="F394" s="97"/>
      <c r="G394" s="102"/>
      <c r="H394" s="116"/>
      <c r="I394" s="116"/>
      <c r="J394" s="97"/>
      <c r="AD394" s="476"/>
      <c r="AI394" s="473"/>
    </row>
    <row r="395" spans="1:35" s="4" customFormat="1" x14ac:dyDescent="0.25">
      <c r="A395" s="408">
        <f t="shared" si="6"/>
        <v>393</v>
      </c>
      <c r="B395" s="481">
        <v>45429</v>
      </c>
      <c r="C395" s="96" t="s">
        <v>94</v>
      </c>
      <c r="D395" s="97" t="s">
        <v>92</v>
      </c>
      <c r="E395" s="515" t="s">
        <v>95</v>
      </c>
      <c r="F395" s="97"/>
      <c r="G395" s="102"/>
      <c r="H395" s="116"/>
      <c r="I395" s="116"/>
      <c r="J395" s="97"/>
      <c r="AD395" s="476"/>
      <c r="AI395" s="473"/>
    </row>
    <row r="396" spans="1:35" s="4" customFormat="1" x14ac:dyDescent="0.25">
      <c r="A396" s="408">
        <f t="shared" si="6"/>
        <v>394</v>
      </c>
      <c r="B396" s="481">
        <v>45429</v>
      </c>
      <c r="C396" s="96" t="s">
        <v>116</v>
      </c>
      <c r="D396" s="97" t="s">
        <v>92</v>
      </c>
      <c r="E396" s="515" t="s">
        <v>127</v>
      </c>
      <c r="F396" s="97"/>
      <c r="G396" s="102"/>
      <c r="H396" s="116"/>
      <c r="I396" s="116"/>
      <c r="J396" s="97"/>
      <c r="AD396" s="476"/>
      <c r="AI396" s="473"/>
    </row>
    <row r="397" spans="1:35" s="4" customFormat="1" x14ac:dyDescent="0.25">
      <c r="A397" s="408">
        <f t="shared" si="6"/>
        <v>395</v>
      </c>
      <c r="B397" s="481">
        <v>45429</v>
      </c>
      <c r="C397" s="96" t="s">
        <v>113</v>
      </c>
      <c r="D397" s="97" t="s">
        <v>114</v>
      </c>
      <c r="E397" s="515" t="s">
        <v>115</v>
      </c>
      <c r="F397" s="97"/>
      <c r="G397" s="102"/>
      <c r="H397" s="116"/>
      <c r="I397" s="116"/>
      <c r="J397" s="97"/>
      <c r="AD397" s="476"/>
      <c r="AI397" s="473"/>
    </row>
    <row r="398" spans="1:35" s="4" customFormat="1" x14ac:dyDescent="0.25">
      <c r="A398" s="408">
        <f t="shared" si="6"/>
        <v>396</v>
      </c>
      <c r="B398" s="481">
        <v>45429</v>
      </c>
      <c r="C398" s="96" t="s">
        <v>128</v>
      </c>
      <c r="D398" s="97" t="s">
        <v>97</v>
      </c>
      <c r="E398" s="515" t="s">
        <v>127</v>
      </c>
      <c r="F398" s="97"/>
      <c r="G398" s="102"/>
      <c r="H398" s="116"/>
      <c r="I398" s="116"/>
      <c r="J398" s="97"/>
      <c r="AD398" s="476"/>
      <c r="AI398" s="473"/>
    </row>
    <row r="399" spans="1:35" s="4" customFormat="1" x14ac:dyDescent="0.25">
      <c r="A399" s="408">
        <f t="shared" si="6"/>
        <v>397</v>
      </c>
      <c r="B399" s="481">
        <v>45429</v>
      </c>
      <c r="C399" s="96" t="s">
        <v>96</v>
      </c>
      <c r="D399" s="97" t="s">
        <v>97</v>
      </c>
      <c r="E399" s="515" t="s">
        <v>127</v>
      </c>
      <c r="F399" s="97"/>
      <c r="G399" s="102"/>
      <c r="H399" s="116"/>
      <c r="I399" s="116"/>
      <c r="J399" s="97"/>
      <c r="AD399" s="476"/>
      <c r="AI399" s="473"/>
    </row>
    <row r="400" spans="1:35" s="4" customFormat="1" x14ac:dyDescent="0.25">
      <c r="A400" s="408">
        <f t="shared" si="6"/>
        <v>398</v>
      </c>
      <c r="B400" s="481">
        <v>45429</v>
      </c>
      <c r="C400" s="524" t="s">
        <v>425</v>
      </c>
      <c r="D400" s="97" t="s">
        <v>99</v>
      </c>
      <c r="E400" s="523" t="s">
        <v>498</v>
      </c>
      <c r="F400" s="97"/>
      <c r="G400" s="102"/>
      <c r="H400" s="116"/>
      <c r="I400" s="116"/>
      <c r="J400" s="97"/>
      <c r="AD400" s="476"/>
      <c r="AI400" s="473"/>
    </row>
    <row r="401" spans="1:35" s="4" customFormat="1" x14ac:dyDescent="0.25">
      <c r="A401" s="408">
        <f t="shared" si="6"/>
        <v>399</v>
      </c>
      <c r="B401" s="481">
        <v>45429</v>
      </c>
      <c r="C401" s="524" t="s">
        <v>145</v>
      </c>
      <c r="D401" s="97" t="s">
        <v>99</v>
      </c>
      <c r="E401" s="523" t="s">
        <v>146</v>
      </c>
      <c r="F401" s="97"/>
      <c r="G401" s="102"/>
      <c r="H401" s="116"/>
      <c r="I401" s="116"/>
      <c r="J401" s="97"/>
      <c r="AD401" s="476"/>
      <c r="AI401" s="473"/>
    </row>
    <row r="402" spans="1:35" s="4" customFormat="1" x14ac:dyDescent="0.25">
      <c r="A402" s="408">
        <f t="shared" si="6"/>
        <v>400</v>
      </c>
      <c r="B402" s="481">
        <v>45429</v>
      </c>
      <c r="C402" s="96" t="s">
        <v>102</v>
      </c>
      <c r="D402" s="97" t="s">
        <v>103</v>
      </c>
      <c r="E402" s="515" t="s">
        <v>104</v>
      </c>
      <c r="F402" s="97"/>
      <c r="G402" s="102"/>
      <c r="H402" s="116"/>
      <c r="I402" s="116"/>
      <c r="J402" s="97"/>
      <c r="AD402" s="476"/>
      <c r="AI402" s="473"/>
    </row>
    <row r="403" spans="1:35" s="4" customFormat="1" x14ac:dyDescent="0.25">
      <c r="A403" s="408">
        <f t="shared" si="6"/>
        <v>401</v>
      </c>
      <c r="B403" s="481">
        <v>45429</v>
      </c>
      <c r="C403" s="96" t="s">
        <v>283</v>
      </c>
      <c r="D403" s="408" t="s">
        <v>266</v>
      </c>
      <c r="E403" s="408" t="s">
        <v>63</v>
      </c>
      <c r="F403" s="97"/>
      <c r="G403" s="102"/>
      <c r="H403" s="116"/>
      <c r="I403" s="116"/>
      <c r="J403" s="97"/>
      <c r="AD403" s="476"/>
      <c r="AI403" s="473"/>
    </row>
    <row r="404" spans="1:35" s="4" customFormat="1" x14ac:dyDescent="0.25">
      <c r="A404" s="408">
        <f t="shared" si="6"/>
        <v>402</v>
      </c>
      <c r="B404" s="481">
        <v>45429</v>
      </c>
      <c r="C404" s="96" t="s">
        <v>151</v>
      </c>
      <c r="D404" s="97" t="s">
        <v>92</v>
      </c>
      <c r="E404" s="515" t="s">
        <v>63</v>
      </c>
      <c r="F404" s="97"/>
      <c r="G404" s="102"/>
      <c r="H404" s="116"/>
      <c r="I404" s="116"/>
      <c r="J404" s="97"/>
      <c r="AD404" s="476"/>
      <c r="AI404" s="473"/>
    </row>
    <row r="405" spans="1:35" s="4" customFormat="1" x14ac:dyDescent="0.25">
      <c r="A405" s="408">
        <f t="shared" si="6"/>
        <v>403</v>
      </c>
      <c r="B405" s="481">
        <v>45429</v>
      </c>
      <c r="C405" s="96" t="s">
        <v>148</v>
      </c>
      <c r="D405" s="97" t="s">
        <v>92</v>
      </c>
      <c r="E405" s="515" t="s">
        <v>63</v>
      </c>
      <c r="F405" s="97"/>
      <c r="G405" s="102"/>
      <c r="H405" s="116"/>
      <c r="I405" s="116"/>
      <c r="J405" s="97"/>
      <c r="AD405" s="476"/>
      <c r="AI405" s="473"/>
    </row>
    <row r="406" spans="1:35" s="4" customFormat="1" x14ac:dyDescent="0.25">
      <c r="A406" s="408">
        <f t="shared" si="6"/>
        <v>404</v>
      </c>
      <c r="B406" s="481">
        <v>45429</v>
      </c>
      <c r="C406" s="96" t="s">
        <v>150</v>
      </c>
      <c r="D406" s="97" t="s">
        <v>92</v>
      </c>
      <c r="E406" s="515" t="s">
        <v>63</v>
      </c>
      <c r="F406" s="97"/>
      <c r="G406" s="102"/>
      <c r="H406" s="116"/>
      <c r="I406" s="116"/>
      <c r="J406" s="97"/>
      <c r="AD406" s="476"/>
      <c r="AI406" s="473"/>
    </row>
    <row r="407" spans="1:35" s="4" customFormat="1" x14ac:dyDescent="0.25">
      <c r="A407" s="408">
        <f t="shared" si="6"/>
        <v>405</v>
      </c>
      <c r="B407" s="481">
        <v>45429</v>
      </c>
      <c r="C407" s="524" t="s">
        <v>142</v>
      </c>
      <c r="D407" s="97" t="s">
        <v>99</v>
      </c>
      <c r="E407" s="515" t="s">
        <v>143</v>
      </c>
      <c r="F407" s="97"/>
      <c r="G407" s="102"/>
      <c r="H407" s="116"/>
      <c r="I407" s="116"/>
      <c r="J407" s="97"/>
      <c r="AD407" s="476"/>
      <c r="AI407" s="473"/>
    </row>
    <row r="408" spans="1:35" s="4" customFormat="1" x14ac:dyDescent="0.25">
      <c r="A408" s="408">
        <f t="shared" si="6"/>
        <v>406</v>
      </c>
      <c r="B408" s="481">
        <v>45429</v>
      </c>
      <c r="C408" s="96" t="s">
        <v>156</v>
      </c>
      <c r="D408" s="97" t="s">
        <v>136</v>
      </c>
      <c r="E408" s="515" t="s">
        <v>149</v>
      </c>
      <c r="F408" s="97">
        <v>200</v>
      </c>
      <c r="G408" s="102"/>
      <c r="H408" s="116"/>
      <c r="I408" s="116"/>
      <c r="J408" s="97"/>
      <c r="AD408" s="476"/>
      <c r="AI408" s="473"/>
    </row>
    <row r="409" spans="1:35" s="4" customFormat="1" x14ac:dyDescent="0.25">
      <c r="A409" s="408">
        <f t="shared" si="6"/>
        <v>407</v>
      </c>
      <c r="B409" s="481">
        <v>45429</v>
      </c>
      <c r="C409" s="96" t="s">
        <v>144</v>
      </c>
      <c r="D409" s="97" t="s">
        <v>99</v>
      </c>
      <c r="E409" s="515" t="s">
        <v>143</v>
      </c>
      <c r="F409" s="97"/>
      <c r="G409" s="102"/>
      <c r="H409" s="116"/>
      <c r="I409" s="116"/>
      <c r="J409" s="97"/>
      <c r="AD409" s="476"/>
      <c r="AI409" s="473"/>
    </row>
    <row r="410" spans="1:35" s="4" customFormat="1" x14ac:dyDescent="0.25">
      <c r="A410" s="408">
        <f t="shared" si="6"/>
        <v>408</v>
      </c>
      <c r="B410" s="481">
        <v>45429</v>
      </c>
      <c r="C410" s="96" t="s">
        <v>125</v>
      </c>
      <c r="D410" s="97" t="s">
        <v>99</v>
      </c>
      <c r="E410" s="515" t="s">
        <v>132</v>
      </c>
      <c r="F410" s="97"/>
      <c r="G410" s="102"/>
      <c r="H410" s="116"/>
      <c r="I410" s="116"/>
      <c r="J410" s="97"/>
      <c r="AD410" s="476"/>
      <c r="AI410" s="473"/>
    </row>
    <row r="411" spans="1:35" s="4" customFormat="1" x14ac:dyDescent="0.25">
      <c r="A411" s="408">
        <f t="shared" si="6"/>
        <v>409</v>
      </c>
      <c r="B411" s="481">
        <v>45430</v>
      </c>
      <c r="C411" s="96" t="s">
        <v>88</v>
      </c>
      <c r="D411" s="97" t="s">
        <v>89</v>
      </c>
      <c r="E411" s="515" t="s">
        <v>90</v>
      </c>
      <c r="F411" s="97"/>
      <c r="G411" s="102"/>
      <c r="H411" s="116"/>
      <c r="I411" s="116"/>
      <c r="J411" s="97"/>
      <c r="AD411" s="476"/>
      <c r="AI411" s="473"/>
    </row>
    <row r="412" spans="1:35" s="4" customFormat="1" x14ac:dyDescent="0.25">
      <c r="A412" s="408">
        <f t="shared" si="6"/>
        <v>410</v>
      </c>
      <c r="B412" s="481">
        <v>45430</v>
      </c>
      <c r="C412" s="96" t="s">
        <v>118</v>
      </c>
      <c r="D412" s="97" t="s">
        <v>107</v>
      </c>
      <c r="E412" s="515" t="s">
        <v>108</v>
      </c>
      <c r="F412" s="97"/>
      <c r="G412" s="102"/>
      <c r="H412" s="116"/>
      <c r="I412" s="116"/>
      <c r="J412" s="97"/>
      <c r="AD412" s="476"/>
      <c r="AI412" s="473"/>
    </row>
    <row r="413" spans="1:35" s="4" customFormat="1" x14ac:dyDescent="0.25">
      <c r="A413" s="408">
        <f t="shared" si="6"/>
        <v>411</v>
      </c>
      <c r="B413" s="481">
        <v>45430</v>
      </c>
      <c r="C413" s="96" t="s">
        <v>106</v>
      </c>
      <c r="D413" s="97" t="s">
        <v>107</v>
      </c>
      <c r="E413" s="515" t="s">
        <v>130</v>
      </c>
      <c r="F413" s="97"/>
      <c r="G413" s="102"/>
      <c r="H413" s="116"/>
      <c r="I413" s="116"/>
      <c r="J413" s="97"/>
      <c r="AD413" s="476"/>
      <c r="AI413" s="473"/>
    </row>
    <row r="414" spans="1:35" s="4" customFormat="1" x14ac:dyDescent="0.25">
      <c r="A414" s="408">
        <f t="shared" si="6"/>
        <v>412</v>
      </c>
      <c r="B414" s="481">
        <v>45430</v>
      </c>
      <c r="C414" s="96" t="s">
        <v>109</v>
      </c>
      <c r="D414" s="97" t="s">
        <v>107</v>
      </c>
      <c r="E414" s="515" t="s">
        <v>110</v>
      </c>
      <c r="F414" s="97">
        <v>31</v>
      </c>
      <c r="G414" s="102"/>
      <c r="H414" s="116"/>
      <c r="I414" s="116"/>
      <c r="J414" s="97"/>
      <c r="AD414" s="476"/>
      <c r="AI414" s="473"/>
    </row>
    <row r="415" spans="1:35" s="4" customFormat="1" x14ac:dyDescent="0.25">
      <c r="A415" s="408">
        <f t="shared" si="6"/>
        <v>413</v>
      </c>
      <c r="B415" s="481">
        <v>45430</v>
      </c>
      <c r="C415" s="96" t="s">
        <v>91</v>
      </c>
      <c r="D415" s="97" t="s">
        <v>92</v>
      </c>
      <c r="E415" s="515" t="s">
        <v>93</v>
      </c>
      <c r="F415" s="97"/>
      <c r="G415" s="102"/>
      <c r="H415" s="116"/>
      <c r="I415" s="116"/>
      <c r="J415" s="97"/>
      <c r="AD415" s="476"/>
      <c r="AI415" s="473"/>
    </row>
    <row r="416" spans="1:35" s="4" customFormat="1" x14ac:dyDescent="0.25">
      <c r="A416" s="408">
        <f t="shared" si="6"/>
        <v>414</v>
      </c>
      <c r="B416" s="481">
        <v>45430</v>
      </c>
      <c r="C416" s="96" t="s">
        <v>94</v>
      </c>
      <c r="D416" s="97" t="s">
        <v>92</v>
      </c>
      <c r="E416" s="515" t="s">
        <v>95</v>
      </c>
      <c r="F416" s="97">
        <v>153</v>
      </c>
      <c r="G416" s="102"/>
      <c r="H416" s="116"/>
      <c r="I416" s="116"/>
      <c r="J416" s="97"/>
      <c r="AD416" s="476"/>
      <c r="AI416" s="473"/>
    </row>
    <row r="417" spans="1:35" s="4" customFormat="1" x14ac:dyDescent="0.25">
      <c r="A417" s="408">
        <f t="shared" si="6"/>
        <v>415</v>
      </c>
      <c r="B417" s="481">
        <v>45430</v>
      </c>
      <c r="C417" s="96" t="s">
        <v>116</v>
      </c>
      <c r="D417" s="97" t="s">
        <v>92</v>
      </c>
      <c r="E417" s="515" t="s">
        <v>127</v>
      </c>
      <c r="F417" s="97">
        <v>132</v>
      </c>
      <c r="G417" s="102"/>
      <c r="H417" s="116"/>
      <c r="I417" s="116"/>
      <c r="J417" s="97"/>
      <c r="AD417" s="476"/>
      <c r="AI417" s="473"/>
    </row>
    <row r="418" spans="1:35" s="4" customFormat="1" x14ac:dyDescent="0.25">
      <c r="A418" s="408">
        <f t="shared" si="6"/>
        <v>416</v>
      </c>
      <c r="B418" s="481">
        <v>45430</v>
      </c>
      <c r="C418" s="96" t="s">
        <v>113</v>
      </c>
      <c r="D418" s="97" t="s">
        <v>114</v>
      </c>
      <c r="E418" s="515" t="s">
        <v>115</v>
      </c>
      <c r="F418" s="97"/>
      <c r="G418" s="102"/>
      <c r="H418" s="116"/>
      <c r="I418" s="116"/>
      <c r="J418" s="97"/>
      <c r="AD418" s="476"/>
      <c r="AI418" s="473"/>
    </row>
    <row r="419" spans="1:35" s="4" customFormat="1" x14ac:dyDescent="0.25">
      <c r="A419" s="408">
        <f t="shared" si="6"/>
        <v>417</v>
      </c>
      <c r="B419" s="481">
        <v>45430</v>
      </c>
      <c r="C419" s="96" t="s">
        <v>128</v>
      </c>
      <c r="D419" s="97" t="s">
        <v>97</v>
      </c>
      <c r="E419" s="515" t="s">
        <v>127</v>
      </c>
      <c r="F419" s="97"/>
      <c r="G419" s="102"/>
      <c r="H419" s="116"/>
      <c r="I419" s="116"/>
      <c r="J419" s="97"/>
      <c r="AD419" s="476"/>
      <c r="AI419" s="473"/>
    </row>
    <row r="420" spans="1:35" s="4" customFormat="1" x14ac:dyDescent="0.25">
      <c r="A420" s="408">
        <f t="shared" si="6"/>
        <v>418</v>
      </c>
      <c r="B420" s="481">
        <v>45430</v>
      </c>
      <c r="C420" s="96" t="s">
        <v>96</v>
      </c>
      <c r="D420" s="97" t="s">
        <v>97</v>
      </c>
      <c r="E420" s="515" t="s">
        <v>127</v>
      </c>
      <c r="F420" s="97">
        <v>80</v>
      </c>
      <c r="G420" s="102"/>
      <c r="H420" s="116"/>
      <c r="I420" s="116"/>
      <c r="J420" s="97"/>
      <c r="AD420" s="476"/>
      <c r="AI420" s="473"/>
    </row>
    <row r="421" spans="1:35" s="4" customFormat="1" x14ac:dyDescent="0.25">
      <c r="A421" s="408">
        <f t="shared" si="6"/>
        <v>419</v>
      </c>
      <c r="B421" s="481">
        <v>45430</v>
      </c>
      <c r="C421" s="524" t="s">
        <v>425</v>
      </c>
      <c r="D421" s="97" t="s">
        <v>99</v>
      </c>
      <c r="E421" s="523" t="s">
        <v>498</v>
      </c>
      <c r="F421" s="97"/>
      <c r="G421" s="102"/>
      <c r="H421" s="116"/>
      <c r="I421" s="116"/>
      <c r="J421" s="97"/>
      <c r="AD421" s="476"/>
      <c r="AI421" s="473"/>
    </row>
    <row r="422" spans="1:35" s="4" customFormat="1" x14ac:dyDescent="0.25">
      <c r="A422" s="408">
        <f t="shared" si="6"/>
        <v>420</v>
      </c>
      <c r="B422" s="481">
        <v>45430</v>
      </c>
      <c r="C422" s="524" t="s">
        <v>145</v>
      </c>
      <c r="D422" s="97" t="s">
        <v>99</v>
      </c>
      <c r="E422" s="523" t="s">
        <v>146</v>
      </c>
      <c r="F422" s="97"/>
      <c r="G422" s="102"/>
      <c r="H422" s="116"/>
      <c r="I422" s="116"/>
      <c r="J422" s="97"/>
      <c r="AD422" s="476"/>
      <c r="AI422" s="473"/>
    </row>
    <row r="423" spans="1:35" s="4" customFormat="1" x14ac:dyDescent="0.25">
      <c r="A423" s="408">
        <f t="shared" si="6"/>
        <v>421</v>
      </c>
      <c r="B423" s="481">
        <v>45430</v>
      </c>
      <c r="C423" s="96" t="s">
        <v>102</v>
      </c>
      <c r="D423" s="97" t="s">
        <v>103</v>
      </c>
      <c r="E423" s="515" t="s">
        <v>104</v>
      </c>
      <c r="F423" s="97">
        <v>124</v>
      </c>
      <c r="G423" s="102"/>
      <c r="H423" s="116"/>
      <c r="I423" s="116"/>
      <c r="J423" s="97"/>
      <c r="AD423" s="476"/>
      <c r="AI423" s="473"/>
    </row>
    <row r="424" spans="1:35" s="4" customFormat="1" x14ac:dyDescent="0.25">
      <c r="A424" s="408">
        <f t="shared" si="6"/>
        <v>422</v>
      </c>
      <c r="B424" s="481">
        <v>45430</v>
      </c>
      <c r="C424" s="96" t="s">
        <v>283</v>
      </c>
      <c r="D424" s="408" t="s">
        <v>266</v>
      </c>
      <c r="E424" s="408" t="s">
        <v>63</v>
      </c>
      <c r="F424" s="97">
        <v>187</v>
      </c>
      <c r="G424" s="102"/>
      <c r="H424" s="116"/>
      <c r="I424" s="116"/>
      <c r="J424" s="97"/>
      <c r="AD424" s="476"/>
      <c r="AI424" s="473"/>
    </row>
    <row r="425" spans="1:35" s="4" customFormat="1" x14ac:dyDescent="0.25">
      <c r="A425" s="408">
        <f t="shared" si="6"/>
        <v>423</v>
      </c>
      <c r="B425" s="481">
        <v>45430</v>
      </c>
      <c r="C425" s="96" t="s">
        <v>151</v>
      </c>
      <c r="D425" s="97" t="s">
        <v>92</v>
      </c>
      <c r="E425" s="515" t="s">
        <v>63</v>
      </c>
      <c r="F425" s="97"/>
      <c r="G425" s="102"/>
      <c r="H425" s="116"/>
      <c r="I425" s="116"/>
      <c r="J425" s="97"/>
      <c r="AD425" s="476"/>
      <c r="AI425" s="473"/>
    </row>
    <row r="426" spans="1:35" s="4" customFormat="1" x14ac:dyDescent="0.25">
      <c r="A426" s="408">
        <f t="shared" si="6"/>
        <v>424</v>
      </c>
      <c r="B426" s="481">
        <v>45430</v>
      </c>
      <c r="C426" s="96" t="s">
        <v>148</v>
      </c>
      <c r="D426" s="97" t="s">
        <v>92</v>
      </c>
      <c r="E426" s="515" t="s">
        <v>63</v>
      </c>
      <c r="F426" s="97">
        <v>85</v>
      </c>
      <c r="G426" s="102"/>
      <c r="H426" s="116"/>
      <c r="I426" s="116"/>
      <c r="J426" s="97"/>
      <c r="AD426" s="476"/>
      <c r="AI426" s="473"/>
    </row>
    <row r="427" spans="1:35" s="4" customFormat="1" x14ac:dyDescent="0.25">
      <c r="A427" s="408">
        <f t="shared" si="6"/>
        <v>425</v>
      </c>
      <c r="B427" s="481">
        <v>45430</v>
      </c>
      <c r="C427" s="96" t="s">
        <v>150</v>
      </c>
      <c r="D427" s="97" t="s">
        <v>92</v>
      </c>
      <c r="E427" s="515" t="s">
        <v>63</v>
      </c>
      <c r="F427" s="97">
        <v>106</v>
      </c>
      <c r="G427" s="102"/>
      <c r="H427" s="116"/>
      <c r="I427" s="116"/>
      <c r="J427" s="97"/>
      <c r="AD427" s="476"/>
      <c r="AI427" s="473"/>
    </row>
    <row r="428" spans="1:35" s="4" customFormat="1" x14ac:dyDescent="0.25">
      <c r="A428" s="408">
        <f t="shared" si="6"/>
        <v>426</v>
      </c>
      <c r="B428" s="481">
        <v>45430</v>
      </c>
      <c r="C428" s="524" t="s">
        <v>142</v>
      </c>
      <c r="D428" s="97" t="s">
        <v>99</v>
      </c>
      <c r="E428" s="515" t="s">
        <v>143</v>
      </c>
      <c r="F428" s="97">
        <v>136</v>
      </c>
      <c r="G428" s="102"/>
      <c r="H428" s="116"/>
      <c r="I428" s="116"/>
      <c r="J428" s="97"/>
      <c r="AD428" s="476"/>
      <c r="AI428" s="473"/>
    </row>
    <row r="429" spans="1:35" s="4" customFormat="1" x14ac:dyDescent="0.25">
      <c r="A429" s="408">
        <f t="shared" si="6"/>
        <v>427</v>
      </c>
      <c r="B429" s="481">
        <v>45430</v>
      </c>
      <c r="C429" s="96" t="s">
        <v>156</v>
      </c>
      <c r="D429" s="97" t="s">
        <v>136</v>
      </c>
      <c r="E429" s="515" t="s">
        <v>149</v>
      </c>
      <c r="F429" s="97"/>
      <c r="G429" s="102"/>
      <c r="H429" s="116"/>
      <c r="I429" s="116"/>
      <c r="J429" s="97"/>
      <c r="AD429" s="476"/>
      <c r="AI429" s="473"/>
    </row>
    <row r="430" spans="1:35" s="4" customFormat="1" x14ac:dyDescent="0.25">
      <c r="A430" s="408">
        <f t="shared" si="6"/>
        <v>428</v>
      </c>
      <c r="B430" s="481">
        <v>45430</v>
      </c>
      <c r="C430" s="96" t="s">
        <v>144</v>
      </c>
      <c r="D430" s="97" t="s">
        <v>99</v>
      </c>
      <c r="E430" s="515" t="s">
        <v>143</v>
      </c>
      <c r="F430" s="97">
        <v>235</v>
      </c>
      <c r="G430" s="102"/>
      <c r="H430" s="116"/>
      <c r="I430" s="116"/>
      <c r="J430" s="97"/>
      <c r="AD430" s="476"/>
      <c r="AI430" s="473"/>
    </row>
    <row r="431" spans="1:35" s="4" customFormat="1" x14ac:dyDescent="0.25">
      <c r="A431" s="408">
        <f t="shared" si="6"/>
        <v>429</v>
      </c>
      <c r="B431" s="481">
        <v>45430</v>
      </c>
      <c r="C431" s="96" t="s">
        <v>125</v>
      </c>
      <c r="D431" s="97" t="s">
        <v>99</v>
      </c>
      <c r="E431" s="515" t="s">
        <v>132</v>
      </c>
      <c r="F431" s="97">
        <v>311</v>
      </c>
      <c r="G431" s="102"/>
      <c r="H431" s="116"/>
      <c r="I431" s="116"/>
      <c r="J431" s="97"/>
      <c r="AD431" s="476"/>
      <c r="AI431" s="473"/>
    </row>
    <row r="432" spans="1:35" s="4" customFormat="1" x14ac:dyDescent="0.25">
      <c r="A432" s="408">
        <f t="shared" si="6"/>
        <v>430</v>
      </c>
      <c r="B432" s="480">
        <v>45431</v>
      </c>
      <c r="C432" s="503" t="s">
        <v>180</v>
      </c>
      <c r="D432" s="101" t="s">
        <v>85</v>
      </c>
      <c r="E432" s="101" t="s">
        <v>86</v>
      </c>
      <c r="F432" s="101"/>
      <c r="G432" s="495">
        <v>40500</v>
      </c>
      <c r="H432" s="491"/>
      <c r="I432" s="491"/>
      <c r="J432" s="101"/>
      <c r="AD432" s="476"/>
      <c r="AI432" s="473"/>
    </row>
    <row r="433" spans="1:35" s="4" customFormat="1" x14ac:dyDescent="0.25">
      <c r="A433" s="408">
        <f t="shared" si="6"/>
        <v>431</v>
      </c>
      <c r="B433" s="483">
        <v>45432</v>
      </c>
      <c r="C433" s="96" t="s">
        <v>88</v>
      </c>
      <c r="D433" s="97" t="s">
        <v>89</v>
      </c>
      <c r="E433" s="515">
        <v>0</v>
      </c>
      <c r="F433" s="97">
        <v>171</v>
      </c>
      <c r="G433" s="97"/>
      <c r="H433" s="116"/>
      <c r="I433" s="116"/>
      <c r="J433" s="97"/>
      <c r="AD433" s="476"/>
      <c r="AI433" s="473"/>
    </row>
    <row r="434" spans="1:35" s="4" customFormat="1" x14ac:dyDescent="0.25">
      <c r="A434" s="408">
        <f t="shared" si="6"/>
        <v>432</v>
      </c>
      <c r="B434" s="483">
        <v>45432</v>
      </c>
      <c r="C434" s="96" t="s">
        <v>118</v>
      </c>
      <c r="D434" s="97" t="s">
        <v>107</v>
      </c>
      <c r="E434" s="515" t="s">
        <v>108</v>
      </c>
      <c r="F434" s="97"/>
      <c r="G434" s="97"/>
      <c r="H434" s="116"/>
      <c r="I434" s="116"/>
      <c r="J434" s="97"/>
      <c r="AD434" s="476"/>
      <c r="AI434" s="473"/>
    </row>
    <row r="435" spans="1:35" s="4" customFormat="1" x14ac:dyDescent="0.25">
      <c r="A435" s="408">
        <f t="shared" si="6"/>
        <v>433</v>
      </c>
      <c r="B435" s="483">
        <v>45432</v>
      </c>
      <c r="C435" s="96" t="s">
        <v>106</v>
      </c>
      <c r="D435" s="97" t="s">
        <v>107</v>
      </c>
      <c r="E435" s="515" t="s">
        <v>130</v>
      </c>
      <c r="F435" s="97">
        <v>56</v>
      </c>
      <c r="G435" s="97"/>
      <c r="H435" s="116"/>
      <c r="I435" s="116"/>
      <c r="J435" s="97"/>
      <c r="AD435" s="476"/>
      <c r="AI435" s="473"/>
    </row>
    <row r="436" spans="1:35" s="4" customFormat="1" x14ac:dyDescent="0.25">
      <c r="A436" s="408">
        <f t="shared" si="6"/>
        <v>434</v>
      </c>
      <c r="B436" s="483">
        <v>45432</v>
      </c>
      <c r="C436" s="96" t="s">
        <v>109</v>
      </c>
      <c r="D436" s="97" t="s">
        <v>107</v>
      </c>
      <c r="E436" s="515" t="s">
        <v>110</v>
      </c>
      <c r="F436" s="97">
        <v>83</v>
      </c>
      <c r="G436" s="97"/>
      <c r="H436" s="116"/>
      <c r="I436" s="116"/>
      <c r="J436" s="97"/>
      <c r="AD436" s="476"/>
      <c r="AI436" s="473"/>
    </row>
    <row r="437" spans="1:35" s="4" customFormat="1" x14ac:dyDescent="0.25">
      <c r="A437" s="408">
        <f t="shared" si="6"/>
        <v>435</v>
      </c>
      <c r="B437" s="483">
        <v>45432</v>
      </c>
      <c r="C437" s="96" t="s">
        <v>91</v>
      </c>
      <c r="D437" s="97" t="s">
        <v>92</v>
      </c>
      <c r="E437" s="515" t="s">
        <v>93</v>
      </c>
      <c r="F437" s="97"/>
      <c r="G437" s="97"/>
      <c r="H437" s="116"/>
      <c r="I437" s="116"/>
      <c r="J437" s="97"/>
      <c r="AD437" s="476"/>
      <c r="AI437" s="473"/>
    </row>
    <row r="438" spans="1:35" s="4" customFormat="1" x14ac:dyDescent="0.25">
      <c r="A438" s="408">
        <f t="shared" si="6"/>
        <v>436</v>
      </c>
      <c r="B438" s="483">
        <v>45432</v>
      </c>
      <c r="C438" s="96" t="s">
        <v>94</v>
      </c>
      <c r="D438" s="97" t="s">
        <v>92</v>
      </c>
      <c r="E438" s="515" t="s">
        <v>95</v>
      </c>
      <c r="F438" s="97">
        <v>77</v>
      </c>
      <c r="G438" s="97"/>
      <c r="H438" s="116"/>
      <c r="I438" s="116"/>
      <c r="J438" s="97"/>
      <c r="AD438" s="476"/>
      <c r="AI438" s="473"/>
    </row>
    <row r="439" spans="1:35" s="4" customFormat="1" x14ac:dyDescent="0.25">
      <c r="A439" s="408">
        <f t="shared" si="6"/>
        <v>437</v>
      </c>
      <c r="B439" s="483">
        <v>45432</v>
      </c>
      <c r="C439" s="96" t="s">
        <v>116</v>
      </c>
      <c r="D439" s="97" t="s">
        <v>92</v>
      </c>
      <c r="E439" s="515" t="s">
        <v>127</v>
      </c>
      <c r="F439" s="97">
        <v>70</v>
      </c>
      <c r="G439" s="97"/>
      <c r="H439" s="116"/>
      <c r="I439" s="116"/>
      <c r="J439" s="97"/>
      <c r="AD439" s="476"/>
      <c r="AI439" s="473"/>
    </row>
    <row r="440" spans="1:35" s="4" customFormat="1" x14ac:dyDescent="0.25">
      <c r="A440" s="408">
        <f t="shared" si="6"/>
        <v>438</v>
      </c>
      <c r="B440" s="483">
        <v>45432</v>
      </c>
      <c r="C440" s="96" t="s">
        <v>113</v>
      </c>
      <c r="D440" s="97" t="s">
        <v>114</v>
      </c>
      <c r="E440" s="515" t="s">
        <v>115</v>
      </c>
      <c r="F440" s="97">
        <v>100</v>
      </c>
      <c r="G440" s="97"/>
      <c r="H440" s="116"/>
      <c r="I440" s="116"/>
      <c r="J440" s="97"/>
      <c r="AD440" s="476"/>
      <c r="AI440" s="473"/>
    </row>
    <row r="441" spans="1:35" s="4" customFormat="1" x14ac:dyDescent="0.25">
      <c r="A441" s="408">
        <f t="shared" si="6"/>
        <v>439</v>
      </c>
      <c r="B441" s="483">
        <v>45432</v>
      </c>
      <c r="C441" s="96" t="s">
        <v>128</v>
      </c>
      <c r="D441" s="97" t="s">
        <v>97</v>
      </c>
      <c r="E441" s="515" t="s">
        <v>127</v>
      </c>
      <c r="F441" s="97"/>
      <c r="G441" s="97"/>
      <c r="H441" s="116"/>
      <c r="I441" s="116"/>
      <c r="J441" s="97"/>
      <c r="AD441" s="476"/>
      <c r="AI441" s="473"/>
    </row>
    <row r="442" spans="1:35" s="4" customFormat="1" x14ac:dyDescent="0.25">
      <c r="A442" s="408">
        <f t="shared" si="6"/>
        <v>440</v>
      </c>
      <c r="B442" s="483">
        <v>45432</v>
      </c>
      <c r="C442" s="96" t="s">
        <v>96</v>
      </c>
      <c r="D442" s="97" t="s">
        <v>97</v>
      </c>
      <c r="E442" s="515" t="s">
        <v>127</v>
      </c>
      <c r="F442" s="97">
        <v>79</v>
      </c>
      <c r="G442" s="97"/>
      <c r="H442" s="116"/>
      <c r="I442" s="116"/>
      <c r="J442" s="97"/>
      <c r="AD442" s="476"/>
      <c r="AI442" s="473"/>
    </row>
    <row r="443" spans="1:35" s="4" customFormat="1" x14ac:dyDescent="0.25">
      <c r="A443" s="408">
        <f t="shared" si="6"/>
        <v>441</v>
      </c>
      <c r="B443" s="483">
        <v>45432</v>
      </c>
      <c r="C443" s="524" t="s">
        <v>425</v>
      </c>
      <c r="D443" s="97" t="s">
        <v>99</v>
      </c>
      <c r="E443" s="523" t="s">
        <v>498</v>
      </c>
      <c r="F443" s="97"/>
      <c r="G443" s="97"/>
      <c r="H443" s="116"/>
      <c r="I443" s="116"/>
      <c r="J443" s="97"/>
      <c r="AD443" s="476"/>
      <c r="AI443" s="473"/>
    </row>
    <row r="444" spans="1:35" s="4" customFormat="1" x14ac:dyDescent="0.25">
      <c r="A444" s="408">
        <f t="shared" si="6"/>
        <v>442</v>
      </c>
      <c r="B444" s="483">
        <v>45432</v>
      </c>
      <c r="C444" s="524" t="s">
        <v>145</v>
      </c>
      <c r="D444" s="97" t="s">
        <v>99</v>
      </c>
      <c r="E444" s="523" t="s">
        <v>146</v>
      </c>
      <c r="F444" s="97"/>
      <c r="G444" s="97"/>
      <c r="H444" s="116"/>
      <c r="I444" s="116"/>
      <c r="J444" s="97"/>
      <c r="AD444" s="476"/>
      <c r="AI444" s="473"/>
    </row>
    <row r="445" spans="1:35" s="4" customFormat="1" x14ac:dyDescent="0.25">
      <c r="A445" s="408">
        <f t="shared" si="6"/>
        <v>443</v>
      </c>
      <c r="B445" s="483">
        <v>45432</v>
      </c>
      <c r="C445" s="96" t="s">
        <v>102</v>
      </c>
      <c r="D445" s="97" t="s">
        <v>103</v>
      </c>
      <c r="E445" s="515" t="s">
        <v>104</v>
      </c>
      <c r="F445" s="97"/>
      <c r="G445" s="97"/>
      <c r="H445" s="116"/>
      <c r="I445" s="116"/>
      <c r="J445" s="97"/>
      <c r="AD445" s="476"/>
      <c r="AI445" s="473"/>
    </row>
    <row r="446" spans="1:35" s="4" customFormat="1" x14ac:dyDescent="0.25">
      <c r="A446" s="408">
        <f t="shared" si="6"/>
        <v>444</v>
      </c>
      <c r="B446" s="483">
        <v>45432</v>
      </c>
      <c r="C446" s="96" t="s">
        <v>283</v>
      </c>
      <c r="D446" s="408" t="s">
        <v>266</v>
      </c>
      <c r="E446" s="408" t="e">
        <v>#N/A</v>
      </c>
      <c r="F446" s="97">
        <v>199</v>
      </c>
      <c r="G446" s="97"/>
      <c r="H446" s="116"/>
      <c r="I446" s="116"/>
      <c r="J446" s="97"/>
      <c r="AD446" s="476"/>
      <c r="AI446" s="473"/>
    </row>
    <row r="447" spans="1:35" s="4" customFormat="1" x14ac:dyDescent="0.25">
      <c r="A447" s="408">
        <f t="shared" si="6"/>
        <v>445</v>
      </c>
      <c r="B447" s="483">
        <v>45432</v>
      </c>
      <c r="C447" s="96" t="s">
        <v>151</v>
      </c>
      <c r="D447" s="97" t="s">
        <v>92</v>
      </c>
      <c r="E447" s="515" t="s">
        <v>63</v>
      </c>
      <c r="F447" s="97">
        <v>162</v>
      </c>
      <c r="G447" s="97"/>
      <c r="H447" s="116"/>
      <c r="I447" s="116"/>
      <c r="J447" s="97"/>
      <c r="AD447" s="476"/>
      <c r="AI447" s="473"/>
    </row>
    <row r="448" spans="1:35" s="4" customFormat="1" x14ac:dyDescent="0.25">
      <c r="A448" s="408">
        <f t="shared" si="6"/>
        <v>446</v>
      </c>
      <c r="B448" s="483">
        <v>45432</v>
      </c>
      <c r="C448" s="96" t="s">
        <v>148</v>
      </c>
      <c r="D448" s="408" t="s">
        <v>92</v>
      </c>
      <c r="E448" s="408" t="e">
        <v>#N/A</v>
      </c>
      <c r="F448" s="97">
        <v>73</v>
      </c>
      <c r="G448" s="97"/>
      <c r="H448" s="116"/>
      <c r="I448" s="116"/>
      <c r="J448" s="97"/>
      <c r="AD448" s="476"/>
      <c r="AI448" s="473"/>
    </row>
    <row r="449" spans="1:35" s="4" customFormat="1" x14ac:dyDescent="0.25">
      <c r="A449" s="408">
        <f t="shared" si="6"/>
        <v>447</v>
      </c>
      <c r="B449" s="483">
        <v>45432</v>
      </c>
      <c r="C449" s="96" t="s">
        <v>150</v>
      </c>
      <c r="D449" s="97" t="s">
        <v>92</v>
      </c>
      <c r="E449" s="515" t="s">
        <v>63</v>
      </c>
      <c r="F449" s="97">
        <v>80</v>
      </c>
      <c r="G449" s="97"/>
      <c r="H449" s="116"/>
      <c r="I449" s="116"/>
      <c r="J449" s="97"/>
      <c r="AD449" s="476"/>
      <c r="AI449" s="473"/>
    </row>
    <row r="450" spans="1:35" s="4" customFormat="1" x14ac:dyDescent="0.25">
      <c r="A450" s="408">
        <f t="shared" si="6"/>
        <v>448</v>
      </c>
      <c r="B450" s="483">
        <v>45432</v>
      </c>
      <c r="C450" s="96" t="s">
        <v>151</v>
      </c>
      <c r="D450" s="97" t="s">
        <v>92</v>
      </c>
      <c r="E450" s="515" t="s">
        <v>63</v>
      </c>
      <c r="F450" s="97">
        <v>273</v>
      </c>
      <c r="G450" s="97"/>
      <c r="H450" s="116"/>
      <c r="I450" s="116"/>
      <c r="J450" s="97"/>
      <c r="AD450" s="476"/>
      <c r="AI450" s="473"/>
    </row>
    <row r="451" spans="1:35" s="4" customFormat="1" x14ac:dyDescent="0.25">
      <c r="A451" s="408">
        <f t="shared" si="6"/>
        <v>449</v>
      </c>
      <c r="B451" s="483">
        <v>45432</v>
      </c>
      <c r="C451" s="96" t="s">
        <v>156</v>
      </c>
      <c r="D451" s="408" t="s">
        <v>136</v>
      </c>
      <c r="E451" s="408" t="e">
        <v>#N/A</v>
      </c>
      <c r="F451" s="97"/>
      <c r="G451" s="97"/>
      <c r="H451" s="116"/>
      <c r="I451" s="116"/>
      <c r="J451" s="97"/>
      <c r="AD451" s="476"/>
      <c r="AI451" s="473"/>
    </row>
    <row r="452" spans="1:35" s="4" customFormat="1" x14ac:dyDescent="0.25">
      <c r="A452" s="408">
        <f t="shared" si="6"/>
        <v>450</v>
      </c>
      <c r="B452" s="483">
        <v>45432</v>
      </c>
      <c r="C452" s="96" t="s">
        <v>144</v>
      </c>
      <c r="D452" s="408" t="s">
        <v>264</v>
      </c>
      <c r="E452" s="408" t="s">
        <v>143</v>
      </c>
      <c r="F452" s="97">
        <v>255</v>
      </c>
      <c r="G452" s="97"/>
      <c r="H452" s="116"/>
      <c r="I452" s="116"/>
      <c r="J452" s="97"/>
      <c r="AD452" s="476"/>
      <c r="AI452" s="473"/>
    </row>
    <row r="453" spans="1:35" s="4" customFormat="1" x14ac:dyDescent="0.25">
      <c r="A453" s="408">
        <f t="shared" ref="A453:A516" si="7">ROW()-2</f>
        <v>451</v>
      </c>
      <c r="B453" s="483">
        <v>45432</v>
      </c>
      <c r="C453" s="96" t="s">
        <v>125</v>
      </c>
      <c r="D453" s="97" t="s">
        <v>99</v>
      </c>
      <c r="E453" s="515" t="s">
        <v>132</v>
      </c>
      <c r="F453" s="97">
        <v>395</v>
      </c>
      <c r="G453" s="97"/>
      <c r="H453" s="116"/>
      <c r="I453" s="116"/>
      <c r="J453" s="97"/>
      <c r="AD453" s="476"/>
      <c r="AI453" s="473"/>
    </row>
    <row r="454" spans="1:35" s="4" customFormat="1" x14ac:dyDescent="0.25">
      <c r="A454" s="408">
        <f t="shared" si="7"/>
        <v>452</v>
      </c>
      <c r="B454" s="483">
        <v>45432</v>
      </c>
      <c r="C454" s="96" t="s">
        <v>119</v>
      </c>
      <c r="D454" s="97" t="s">
        <v>181</v>
      </c>
      <c r="E454" s="515" t="s">
        <v>130</v>
      </c>
      <c r="F454" s="97">
        <v>96</v>
      </c>
      <c r="G454" s="97"/>
      <c r="H454" s="116"/>
      <c r="I454" s="116"/>
      <c r="J454" s="97"/>
      <c r="AD454" s="476"/>
      <c r="AI454" s="473"/>
    </row>
    <row r="455" spans="1:35" s="4" customFormat="1" x14ac:dyDescent="0.25">
      <c r="A455" s="408">
        <f t="shared" si="7"/>
        <v>453</v>
      </c>
      <c r="B455" s="483">
        <v>45433</v>
      </c>
      <c r="C455" s="96" t="s">
        <v>88</v>
      </c>
      <c r="D455" s="97" t="s">
        <v>89</v>
      </c>
      <c r="E455" s="515">
        <v>0</v>
      </c>
      <c r="F455" s="97"/>
      <c r="G455" s="97"/>
      <c r="H455" s="116"/>
      <c r="I455" s="116"/>
      <c r="J455" s="97"/>
      <c r="AD455" s="476"/>
      <c r="AI455" s="473"/>
    </row>
    <row r="456" spans="1:35" s="4" customFormat="1" x14ac:dyDescent="0.25">
      <c r="A456" s="408">
        <f t="shared" si="7"/>
        <v>454</v>
      </c>
      <c r="B456" s="483">
        <v>45433</v>
      </c>
      <c r="C456" s="96" t="s">
        <v>118</v>
      </c>
      <c r="D456" s="97" t="s">
        <v>107</v>
      </c>
      <c r="E456" s="515" t="s">
        <v>108</v>
      </c>
      <c r="F456" s="97"/>
      <c r="G456" s="97"/>
      <c r="H456" s="116"/>
      <c r="I456" s="116"/>
      <c r="J456" s="97"/>
      <c r="AD456" s="476"/>
      <c r="AI456" s="473"/>
    </row>
    <row r="457" spans="1:35" s="4" customFormat="1" x14ac:dyDescent="0.25">
      <c r="A457" s="408">
        <f t="shared" si="7"/>
        <v>455</v>
      </c>
      <c r="B457" s="483">
        <v>45433</v>
      </c>
      <c r="C457" s="96" t="s">
        <v>106</v>
      </c>
      <c r="D457" s="97" t="s">
        <v>107</v>
      </c>
      <c r="E457" s="515" t="s">
        <v>130</v>
      </c>
      <c r="F457" s="97"/>
      <c r="G457" s="97"/>
      <c r="H457" s="116"/>
      <c r="I457" s="116"/>
      <c r="J457" s="97"/>
      <c r="AD457" s="476"/>
      <c r="AI457" s="473"/>
    </row>
    <row r="458" spans="1:35" s="4" customFormat="1" x14ac:dyDescent="0.25">
      <c r="A458" s="408">
        <f t="shared" si="7"/>
        <v>456</v>
      </c>
      <c r="B458" s="483">
        <v>45433</v>
      </c>
      <c r="C458" s="96" t="s">
        <v>109</v>
      </c>
      <c r="D458" s="97" t="s">
        <v>107</v>
      </c>
      <c r="E458" s="515" t="s">
        <v>110</v>
      </c>
      <c r="F458" s="97"/>
      <c r="G458" s="97"/>
      <c r="H458" s="116"/>
      <c r="I458" s="116"/>
      <c r="J458" s="97"/>
      <c r="AD458" s="476"/>
      <c r="AI458" s="473"/>
    </row>
    <row r="459" spans="1:35" s="4" customFormat="1" x14ac:dyDescent="0.25">
      <c r="A459" s="408">
        <f t="shared" si="7"/>
        <v>457</v>
      </c>
      <c r="B459" s="483">
        <v>45433</v>
      </c>
      <c r="C459" s="96" t="s">
        <v>91</v>
      </c>
      <c r="D459" s="97" t="s">
        <v>92</v>
      </c>
      <c r="E459" s="515" t="s">
        <v>93</v>
      </c>
      <c r="F459" s="97"/>
      <c r="G459" s="97"/>
      <c r="H459" s="116"/>
      <c r="I459" s="116"/>
      <c r="J459" s="97"/>
      <c r="AD459" s="476"/>
      <c r="AI459" s="473"/>
    </row>
    <row r="460" spans="1:35" s="4" customFormat="1" x14ac:dyDescent="0.25">
      <c r="A460" s="408">
        <f t="shared" si="7"/>
        <v>458</v>
      </c>
      <c r="B460" s="483">
        <v>45433</v>
      </c>
      <c r="C460" s="96" t="s">
        <v>94</v>
      </c>
      <c r="D460" s="97" t="s">
        <v>92</v>
      </c>
      <c r="E460" s="515" t="s">
        <v>95</v>
      </c>
      <c r="F460" s="97"/>
      <c r="G460" s="97"/>
      <c r="H460" s="116"/>
      <c r="I460" s="116"/>
      <c r="J460" s="97"/>
      <c r="AD460" s="476"/>
      <c r="AI460" s="473"/>
    </row>
    <row r="461" spans="1:35" s="4" customFormat="1" x14ac:dyDescent="0.25">
      <c r="A461" s="408">
        <f t="shared" si="7"/>
        <v>459</v>
      </c>
      <c r="B461" s="483">
        <v>45433</v>
      </c>
      <c r="C461" s="96" t="s">
        <v>116</v>
      </c>
      <c r="D461" s="97" t="s">
        <v>92</v>
      </c>
      <c r="E461" s="515" t="s">
        <v>127</v>
      </c>
      <c r="F461" s="97"/>
      <c r="G461" s="97"/>
      <c r="H461" s="116"/>
      <c r="I461" s="116"/>
      <c r="J461" s="97"/>
      <c r="AD461" s="476"/>
      <c r="AI461" s="473"/>
    </row>
    <row r="462" spans="1:35" s="4" customFormat="1" x14ac:dyDescent="0.25">
      <c r="A462" s="408">
        <f t="shared" si="7"/>
        <v>460</v>
      </c>
      <c r="B462" s="483">
        <v>45433</v>
      </c>
      <c r="C462" s="96" t="s">
        <v>113</v>
      </c>
      <c r="D462" s="97" t="s">
        <v>114</v>
      </c>
      <c r="E462" s="515" t="s">
        <v>115</v>
      </c>
      <c r="F462" s="97"/>
      <c r="G462" s="97"/>
      <c r="H462" s="116"/>
      <c r="I462" s="116"/>
      <c r="J462" s="97"/>
      <c r="AD462" s="476"/>
      <c r="AI462" s="473"/>
    </row>
    <row r="463" spans="1:35" s="4" customFormat="1" x14ac:dyDescent="0.25">
      <c r="A463" s="408">
        <f t="shared" si="7"/>
        <v>461</v>
      </c>
      <c r="B463" s="483">
        <v>45433</v>
      </c>
      <c r="C463" s="96" t="s">
        <v>128</v>
      </c>
      <c r="D463" s="97" t="s">
        <v>97</v>
      </c>
      <c r="E463" s="515" t="s">
        <v>127</v>
      </c>
      <c r="F463" s="97">
        <v>136</v>
      </c>
      <c r="G463" s="97"/>
      <c r="H463" s="116"/>
      <c r="I463" s="116"/>
      <c r="J463" s="97"/>
      <c r="AD463" s="476"/>
      <c r="AI463" s="473"/>
    </row>
    <row r="464" spans="1:35" s="4" customFormat="1" x14ac:dyDescent="0.25">
      <c r="A464" s="408">
        <f t="shared" si="7"/>
        <v>462</v>
      </c>
      <c r="B464" s="483">
        <v>45433</v>
      </c>
      <c r="C464" s="96" t="s">
        <v>96</v>
      </c>
      <c r="D464" s="97" t="s">
        <v>97</v>
      </c>
      <c r="E464" s="515" t="s">
        <v>127</v>
      </c>
      <c r="F464" s="97"/>
      <c r="G464" s="97"/>
      <c r="H464" s="116"/>
      <c r="I464" s="116"/>
      <c r="J464" s="97"/>
      <c r="AD464" s="476"/>
      <c r="AI464" s="473"/>
    </row>
    <row r="465" spans="1:35" s="4" customFormat="1" x14ac:dyDescent="0.25">
      <c r="A465" s="408">
        <f t="shared" si="7"/>
        <v>463</v>
      </c>
      <c r="B465" s="483">
        <v>45433</v>
      </c>
      <c r="C465" s="524" t="s">
        <v>425</v>
      </c>
      <c r="D465" s="97" t="s">
        <v>99</v>
      </c>
      <c r="E465" s="523" t="s">
        <v>498</v>
      </c>
      <c r="F465" s="97"/>
      <c r="G465" s="97"/>
      <c r="H465" s="116"/>
      <c r="I465" s="116"/>
      <c r="J465" s="97"/>
      <c r="AD465" s="476"/>
      <c r="AI465" s="473"/>
    </row>
    <row r="466" spans="1:35" s="4" customFormat="1" x14ac:dyDescent="0.25">
      <c r="A466" s="408">
        <f t="shared" si="7"/>
        <v>464</v>
      </c>
      <c r="B466" s="483">
        <v>45433</v>
      </c>
      <c r="C466" s="524" t="s">
        <v>145</v>
      </c>
      <c r="D466" s="97" t="s">
        <v>99</v>
      </c>
      <c r="E466" s="523" t="s">
        <v>146</v>
      </c>
      <c r="F466" s="97"/>
      <c r="G466" s="97"/>
      <c r="H466" s="116"/>
      <c r="I466" s="116"/>
      <c r="J466" s="97"/>
      <c r="AD466" s="476"/>
      <c r="AI466" s="473"/>
    </row>
    <row r="467" spans="1:35" s="4" customFormat="1" x14ac:dyDescent="0.25">
      <c r="A467" s="408">
        <f t="shared" si="7"/>
        <v>465</v>
      </c>
      <c r="B467" s="483">
        <v>45433</v>
      </c>
      <c r="C467" s="96" t="s">
        <v>102</v>
      </c>
      <c r="D467" s="97" t="s">
        <v>103</v>
      </c>
      <c r="E467" s="515" t="s">
        <v>104</v>
      </c>
      <c r="F467" s="97"/>
      <c r="G467" s="97"/>
      <c r="H467" s="116"/>
      <c r="I467" s="116"/>
      <c r="J467" s="97"/>
      <c r="AD467" s="476"/>
      <c r="AI467" s="473"/>
    </row>
    <row r="468" spans="1:35" s="4" customFormat="1" x14ac:dyDescent="0.25">
      <c r="A468" s="408">
        <f t="shared" si="7"/>
        <v>466</v>
      </c>
      <c r="B468" s="483">
        <v>45433</v>
      </c>
      <c r="C468" s="96" t="s">
        <v>283</v>
      </c>
      <c r="D468" s="408" t="s">
        <v>266</v>
      </c>
      <c r="E468" s="408" t="s">
        <v>63</v>
      </c>
      <c r="F468" s="97"/>
      <c r="G468" s="97"/>
      <c r="H468" s="116"/>
      <c r="I468" s="116"/>
      <c r="J468" s="97"/>
      <c r="AD468" s="476"/>
      <c r="AI468" s="473"/>
    </row>
    <row r="469" spans="1:35" s="4" customFormat="1" x14ac:dyDescent="0.25">
      <c r="A469" s="408">
        <f t="shared" si="7"/>
        <v>467</v>
      </c>
      <c r="B469" s="483">
        <v>45433</v>
      </c>
      <c r="C469" s="96" t="s">
        <v>151</v>
      </c>
      <c r="D469" s="97" t="s">
        <v>92</v>
      </c>
      <c r="E469" s="515" t="s">
        <v>63</v>
      </c>
      <c r="F469" s="97"/>
      <c r="G469" s="97"/>
      <c r="H469" s="116"/>
      <c r="I469" s="116"/>
      <c r="J469" s="97"/>
      <c r="AD469" s="476"/>
      <c r="AI469" s="473"/>
    </row>
    <row r="470" spans="1:35" s="4" customFormat="1" x14ac:dyDescent="0.25">
      <c r="A470" s="408">
        <f t="shared" si="7"/>
        <v>468</v>
      </c>
      <c r="B470" s="483">
        <v>45433</v>
      </c>
      <c r="C470" s="96" t="s">
        <v>148</v>
      </c>
      <c r="D470" s="408" t="s">
        <v>92</v>
      </c>
      <c r="E470" s="408" t="s">
        <v>343</v>
      </c>
      <c r="F470" s="97"/>
      <c r="G470" s="97"/>
      <c r="H470" s="116"/>
      <c r="I470" s="116"/>
      <c r="J470" s="97"/>
      <c r="AD470" s="476"/>
      <c r="AI470" s="473"/>
    </row>
    <row r="471" spans="1:35" s="4" customFormat="1" x14ac:dyDescent="0.25">
      <c r="A471" s="408">
        <f t="shared" si="7"/>
        <v>469</v>
      </c>
      <c r="B471" s="483">
        <v>45433</v>
      </c>
      <c r="C471" s="96" t="s">
        <v>150</v>
      </c>
      <c r="D471" s="97" t="s">
        <v>92</v>
      </c>
      <c r="E471" s="515" t="s">
        <v>63</v>
      </c>
      <c r="F471" s="97"/>
      <c r="G471" s="97"/>
      <c r="H471" s="116"/>
      <c r="I471" s="116"/>
      <c r="J471" s="97"/>
      <c r="AD471" s="476"/>
      <c r="AI471" s="473"/>
    </row>
    <row r="472" spans="1:35" s="4" customFormat="1" x14ac:dyDescent="0.25">
      <c r="A472" s="408">
        <f t="shared" si="7"/>
        <v>470</v>
      </c>
      <c r="B472" s="483">
        <v>45433</v>
      </c>
      <c r="C472" s="96" t="s">
        <v>151</v>
      </c>
      <c r="D472" s="97" t="s">
        <v>92</v>
      </c>
      <c r="E472" s="515" t="s">
        <v>63</v>
      </c>
      <c r="F472" s="97"/>
      <c r="G472" s="97"/>
      <c r="H472" s="116"/>
      <c r="I472" s="116"/>
      <c r="J472" s="97"/>
      <c r="AD472" s="476"/>
      <c r="AI472" s="473"/>
    </row>
    <row r="473" spans="1:35" s="4" customFormat="1" x14ac:dyDescent="0.25">
      <c r="A473" s="408">
        <f t="shared" si="7"/>
        <v>471</v>
      </c>
      <c r="B473" s="483">
        <v>45433</v>
      </c>
      <c r="C473" s="96" t="s">
        <v>156</v>
      </c>
      <c r="D473" s="408" t="s">
        <v>136</v>
      </c>
      <c r="E473" s="408" t="s">
        <v>2</v>
      </c>
      <c r="F473" s="97"/>
      <c r="G473" s="97"/>
      <c r="H473" s="116"/>
      <c r="I473" s="116"/>
      <c r="J473" s="97"/>
      <c r="AD473" s="476"/>
      <c r="AI473" s="473"/>
    </row>
    <row r="474" spans="1:35" s="4" customFormat="1" x14ac:dyDescent="0.25">
      <c r="A474" s="408">
        <f t="shared" si="7"/>
        <v>472</v>
      </c>
      <c r="B474" s="483">
        <v>45433</v>
      </c>
      <c r="C474" s="96" t="s">
        <v>144</v>
      </c>
      <c r="D474" s="408" t="s">
        <v>264</v>
      </c>
      <c r="E474" s="408" t="s">
        <v>143</v>
      </c>
      <c r="F474" s="97"/>
      <c r="G474" s="97"/>
      <c r="H474" s="116"/>
      <c r="I474" s="116"/>
      <c r="J474" s="97"/>
      <c r="AD474" s="476"/>
      <c r="AI474" s="473"/>
    </row>
    <row r="475" spans="1:35" s="4" customFormat="1" x14ac:dyDescent="0.25">
      <c r="A475" s="408">
        <f t="shared" si="7"/>
        <v>473</v>
      </c>
      <c r="B475" s="483">
        <v>45433</v>
      </c>
      <c r="C475" s="96" t="s">
        <v>125</v>
      </c>
      <c r="D475" s="97" t="s">
        <v>99</v>
      </c>
      <c r="E475" s="515" t="s">
        <v>132</v>
      </c>
      <c r="F475" s="97"/>
      <c r="G475" s="97"/>
      <c r="H475" s="116"/>
      <c r="I475" s="116"/>
      <c r="J475" s="97"/>
      <c r="AD475" s="476"/>
      <c r="AI475" s="473"/>
    </row>
    <row r="476" spans="1:35" s="4" customFormat="1" x14ac:dyDescent="0.25">
      <c r="A476" s="408">
        <f t="shared" si="7"/>
        <v>474</v>
      </c>
      <c r="B476" s="483">
        <v>45433</v>
      </c>
      <c r="C476" s="96" t="s">
        <v>119</v>
      </c>
      <c r="D476" s="97" t="s">
        <v>131</v>
      </c>
      <c r="E476" s="515" t="s">
        <v>130</v>
      </c>
      <c r="F476" s="97"/>
      <c r="G476" s="97"/>
      <c r="H476" s="116"/>
      <c r="I476" s="116"/>
      <c r="J476" s="97"/>
      <c r="AD476" s="476"/>
      <c r="AI476" s="473"/>
    </row>
    <row r="477" spans="1:35" s="4" customFormat="1" x14ac:dyDescent="0.25">
      <c r="A477" s="408">
        <f t="shared" si="7"/>
        <v>475</v>
      </c>
      <c r="B477" s="483">
        <v>45434</v>
      </c>
      <c r="C477" s="96" t="s">
        <v>88</v>
      </c>
      <c r="D477" s="97" t="s">
        <v>89</v>
      </c>
      <c r="E477" s="515">
        <v>0</v>
      </c>
      <c r="F477" s="97">
        <v>159</v>
      </c>
      <c r="G477" s="97"/>
      <c r="H477" s="116"/>
      <c r="I477" s="116"/>
      <c r="J477" s="97"/>
      <c r="AD477" s="476"/>
      <c r="AI477" s="473"/>
    </row>
    <row r="478" spans="1:35" s="4" customFormat="1" x14ac:dyDescent="0.25">
      <c r="A478" s="408">
        <f t="shared" si="7"/>
        <v>476</v>
      </c>
      <c r="B478" s="483">
        <v>45434</v>
      </c>
      <c r="C478" s="96" t="s">
        <v>118</v>
      </c>
      <c r="D478" s="97" t="s">
        <v>107</v>
      </c>
      <c r="E478" s="515" t="s">
        <v>108</v>
      </c>
      <c r="F478" s="97"/>
      <c r="G478" s="97"/>
      <c r="H478" s="116"/>
      <c r="I478" s="116"/>
      <c r="J478" s="97"/>
      <c r="AD478" s="476"/>
      <c r="AI478" s="473"/>
    </row>
    <row r="479" spans="1:35" s="4" customFormat="1" x14ac:dyDescent="0.25">
      <c r="A479" s="408">
        <f t="shared" si="7"/>
        <v>477</v>
      </c>
      <c r="B479" s="483">
        <v>45434</v>
      </c>
      <c r="C479" s="96" t="s">
        <v>106</v>
      </c>
      <c r="D479" s="97" t="s">
        <v>107</v>
      </c>
      <c r="E479" s="515" t="s">
        <v>130</v>
      </c>
      <c r="F479" s="97"/>
      <c r="G479" s="97"/>
      <c r="H479" s="116"/>
      <c r="I479" s="116"/>
      <c r="J479" s="97"/>
      <c r="AD479" s="476"/>
      <c r="AI479" s="473"/>
    </row>
    <row r="480" spans="1:35" s="4" customFormat="1" x14ac:dyDescent="0.25">
      <c r="A480" s="408">
        <f t="shared" si="7"/>
        <v>478</v>
      </c>
      <c r="B480" s="483">
        <v>45434</v>
      </c>
      <c r="C480" s="96" t="s">
        <v>109</v>
      </c>
      <c r="D480" s="97" t="s">
        <v>107</v>
      </c>
      <c r="E480" s="515" t="s">
        <v>110</v>
      </c>
      <c r="F480" s="97">
        <v>25</v>
      </c>
      <c r="G480" s="97"/>
      <c r="H480" s="116"/>
      <c r="I480" s="116"/>
      <c r="J480" s="97"/>
      <c r="AD480" s="476"/>
      <c r="AI480" s="473"/>
    </row>
    <row r="481" spans="1:35" s="4" customFormat="1" x14ac:dyDescent="0.25">
      <c r="A481" s="408">
        <f t="shared" si="7"/>
        <v>479</v>
      </c>
      <c r="B481" s="483">
        <v>45434</v>
      </c>
      <c r="C481" s="96" t="s">
        <v>91</v>
      </c>
      <c r="D481" s="97" t="s">
        <v>92</v>
      </c>
      <c r="E481" s="515" t="s">
        <v>93</v>
      </c>
      <c r="F481" s="97"/>
      <c r="G481" s="97"/>
      <c r="H481" s="116"/>
      <c r="I481" s="116"/>
      <c r="J481" s="97"/>
      <c r="AD481" s="476"/>
      <c r="AI481" s="473"/>
    </row>
    <row r="482" spans="1:35" s="4" customFormat="1" x14ac:dyDescent="0.25">
      <c r="A482" s="408">
        <f t="shared" si="7"/>
        <v>480</v>
      </c>
      <c r="B482" s="483">
        <v>45434</v>
      </c>
      <c r="C482" s="96" t="s">
        <v>94</v>
      </c>
      <c r="D482" s="97" t="s">
        <v>92</v>
      </c>
      <c r="E482" s="515" t="s">
        <v>95</v>
      </c>
      <c r="F482" s="97"/>
      <c r="G482" s="97"/>
      <c r="H482" s="116"/>
      <c r="I482" s="116"/>
      <c r="J482" s="97"/>
      <c r="AD482" s="476"/>
      <c r="AI482" s="473"/>
    </row>
    <row r="483" spans="1:35" s="4" customFormat="1" x14ac:dyDescent="0.25">
      <c r="A483" s="408">
        <f t="shared" si="7"/>
        <v>481</v>
      </c>
      <c r="B483" s="483">
        <v>45434</v>
      </c>
      <c r="C483" s="96" t="s">
        <v>116</v>
      </c>
      <c r="D483" s="97" t="s">
        <v>92</v>
      </c>
      <c r="E483" s="515" t="s">
        <v>127</v>
      </c>
      <c r="F483" s="97"/>
      <c r="G483" s="97"/>
      <c r="H483" s="116"/>
      <c r="I483" s="116"/>
      <c r="J483" s="97"/>
      <c r="AD483" s="476"/>
      <c r="AI483" s="473"/>
    </row>
    <row r="484" spans="1:35" s="4" customFormat="1" x14ac:dyDescent="0.25">
      <c r="A484" s="408">
        <f t="shared" si="7"/>
        <v>482</v>
      </c>
      <c r="B484" s="483">
        <v>45434</v>
      </c>
      <c r="C484" s="96" t="s">
        <v>113</v>
      </c>
      <c r="D484" s="97" t="s">
        <v>114</v>
      </c>
      <c r="E484" s="515" t="s">
        <v>115</v>
      </c>
      <c r="F484" s="97"/>
      <c r="G484" s="97"/>
      <c r="H484" s="116">
        <v>70909</v>
      </c>
      <c r="I484" s="116">
        <v>70462</v>
      </c>
      <c r="J484" s="97"/>
      <c r="AD484" s="476"/>
      <c r="AI484" s="473"/>
    </row>
    <row r="485" spans="1:35" s="4" customFormat="1" x14ac:dyDescent="0.25">
      <c r="A485" s="408">
        <f t="shared" si="7"/>
        <v>483</v>
      </c>
      <c r="B485" s="483">
        <v>45434</v>
      </c>
      <c r="C485" s="96" t="s">
        <v>128</v>
      </c>
      <c r="D485" s="97" t="s">
        <v>97</v>
      </c>
      <c r="E485" s="515" t="s">
        <v>127</v>
      </c>
      <c r="F485" s="97"/>
      <c r="G485" s="97"/>
      <c r="H485" s="116"/>
      <c r="I485" s="116"/>
      <c r="J485" s="97"/>
      <c r="AD485" s="476"/>
      <c r="AI485" s="473"/>
    </row>
    <row r="486" spans="1:35" s="4" customFormat="1" x14ac:dyDescent="0.25">
      <c r="A486" s="408">
        <f t="shared" si="7"/>
        <v>484</v>
      </c>
      <c r="B486" s="483">
        <v>45434</v>
      </c>
      <c r="C486" s="96" t="s">
        <v>96</v>
      </c>
      <c r="D486" s="97" t="s">
        <v>97</v>
      </c>
      <c r="E486" s="515" t="s">
        <v>127</v>
      </c>
      <c r="F486" s="97"/>
      <c r="G486" s="97"/>
      <c r="H486" s="116"/>
      <c r="I486" s="116"/>
      <c r="J486" s="97"/>
      <c r="AD486" s="476"/>
      <c r="AI486" s="473"/>
    </row>
    <row r="487" spans="1:35" s="4" customFormat="1" x14ac:dyDescent="0.25">
      <c r="A487" s="408">
        <f t="shared" si="7"/>
        <v>485</v>
      </c>
      <c r="B487" s="483">
        <v>45434</v>
      </c>
      <c r="C487" s="524" t="s">
        <v>160</v>
      </c>
      <c r="D487" s="97" t="s">
        <v>136</v>
      </c>
      <c r="E487" s="515" t="s">
        <v>64</v>
      </c>
      <c r="F487" s="97">
        <v>239</v>
      </c>
      <c r="G487" s="97"/>
      <c r="H487" s="116"/>
      <c r="I487" s="116"/>
      <c r="J487" s="97"/>
      <c r="AD487" s="476"/>
      <c r="AI487" s="473"/>
    </row>
    <row r="488" spans="1:35" s="4" customFormat="1" x14ac:dyDescent="0.25">
      <c r="A488" s="408">
        <f t="shared" si="7"/>
        <v>486</v>
      </c>
      <c r="B488" s="483">
        <v>45434</v>
      </c>
      <c r="C488" s="524" t="s">
        <v>145</v>
      </c>
      <c r="D488" s="97" t="s">
        <v>99</v>
      </c>
      <c r="E488" s="523" t="s">
        <v>146</v>
      </c>
      <c r="F488" s="97"/>
      <c r="G488" s="97"/>
      <c r="H488" s="116"/>
      <c r="I488" s="116"/>
      <c r="J488" s="97"/>
      <c r="AD488" s="476"/>
      <c r="AI488" s="473"/>
    </row>
    <row r="489" spans="1:35" s="4" customFormat="1" x14ac:dyDescent="0.25">
      <c r="A489" s="408">
        <f t="shared" si="7"/>
        <v>487</v>
      </c>
      <c r="B489" s="483">
        <v>45434</v>
      </c>
      <c r="C489" s="524" t="s">
        <v>153</v>
      </c>
      <c r="D489" s="97" t="s">
        <v>103</v>
      </c>
      <c r="E489" s="515" t="s">
        <v>62</v>
      </c>
      <c r="F489" s="97">
        <v>145</v>
      </c>
      <c r="G489" s="97"/>
      <c r="H489" s="116"/>
      <c r="I489" s="116"/>
      <c r="J489" s="97"/>
      <c r="AD489" s="476"/>
      <c r="AI489" s="473"/>
    </row>
    <row r="490" spans="1:35" s="4" customFormat="1" x14ac:dyDescent="0.25">
      <c r="A490" s="408">
        <f t="shared" si="7"/>
        <v>488</v>
      </c>
      <c r="B490" s="483">
        <v>45434</v>
      </c>
      <c r="C490" s="96" t="s">
        <v>283</v>
      </c>
      <c r="D490" s="408" t="s">
        <v>266</v>
      </c>
      <c r="E490" s="408" t="s">
        <v>63</v>
      </c>
      <c r="F490" s="97">
        <v>166</v>
      </c>
      <c r="G490" s="97"/>
      <c r="H490" s="116"/>
      <c r="I490" s="116"/>
      <c r="J490" s="97"/>
      <c r="AD490" s="476"/>
      <c r="AI490" s="473"/>
    </row>
    <row r="491" spans="1:35" s="4" customFormat="1" x14ac:dyDescent="0.25">
      <c r="A491" s="408">
        <f t="shared" si="7"/>
        <v>489</v>
      </c>
      <c r="B491" s="483">
        <v>45434</v>
      </c>
      <c r="C491" s="96" t="s">
        <v>151</v>
      </c>
      <c r="D491" s="97" t="s">
        <v>92</v>
      </c>
      <c r="E491" s="515" t="s">
        <v>63</v>
      </c>
      <c r="F491" s="97"/>
      <c r="G491" s="97"/>
      <c r="H491" s="116"/>
      <c r="I491" s="116"/>
      <c r="J491" s="97"/>
      <c r="AD491" s="476"/>
      <c r="AI491" s="473"/>
    </row>
    <row r="492" spans="1:35" s="4" customFormat="1" x14ac:dyDescent="0.25">
      <c r="A492" s="408">
        <f t="shared" si="7"/>
        <v>490</v>
      </c>
      <c r="B492" s="483">
        <v>45434</v>
      </c>
      <c r="C492" s="96" t="s">
        <v>148</v>
      </c>
      <c r="D492" s="408" t="s">
        <v>92</v>
      </c>
      <c r="E492" s="408" t="s">
        <v>343</v>
      </c>
      <c r="F492" s="97"/>
      <c r="G492" s="97"/>
      <c r="H492" s="116"/>
      <c r="I492" s="116"/>
      <c r="J492" s="97"/>
      <c r="AD492" s="476"/>
      <c r="AI492" s="473"/>
    </row>
    <row r="493" spans="1:35" s="4" customFormat="1" x14ac:dyDescent="0.25">
      <c r="A493" s="408">
        <f t="shared" si="7"/>
        <v>491</v>
      </c>
      <c r="B493" s="483">
        <v>45434</v>
      </c>
      <c r="C493" s="96" t="s">
        <v>150</v>
      </c>
      <c r="D493" s="97" t="s">
        <v>92</v>
      </c>
      <c r="E493" s="515" t="s">
        <v>63</v>
      </c>
      <c r="F493" s="97"/>
      <c r="G493" s="97"/>
      <c r="H493" s="116"/>
      <c r="I493" s="116"/>
      <c r="J493" s="97"/>
      <c r="AD493" s="476"/>
      <c r="AI493" s="473"/>
    </row>
    <row r="494" spans="1:35" s="4" customFormat="1" x14ac:dyDescent="0.25">
      <c r="A494" s="408">
        <f t="shared" si="7"/>
        <v>492</v>
      </c>
      <c r="B494" s="483">
        <v>45434</v>
      </c>
      <c r="C494" s="96" t="s">
        <v>151</v>
      </c>
      <c r="D494" s="97" t="s">
        <v>92</v>
      </c>
      <c r="E494" s="515" t="s">
        <v>63</v>
      </c>
      <c r="F494" s="97">
        <v>145</v>
      </c>
      <c r="G494" s="97"/>
      <c r="H494" s="116"/>
      <c r="I494" s="116"/>
      <c r="J494" s="97"/>
      <c r="AD494" s="476"/>
      <c r="AI494" s="473"/>
    </row>
    <row r="495" spans="1:35" s="4" customFormat="1" x14ac:dyDescent="0.25">
      <c r="A495" s="408">
        <f t="shared" si="7"/>
        <v>493</v>
      </c>
      <c r="B495" s="483">
        <v>45434</v>
      </c>
      <c r="C495" s="96" t="s">
        <v>156</v>
      </c>
      <c r="D495" s="408" t="s">
        <v>136</v>
      </c>
      <c r="E495" s="408" t="s">
        <v>2</v>
      </c>
      <c r="F495" s="97">
        <v>101</v>
      </c>
      <c r="G495" s="97"/>
      <c r="H495" s="116"/>
      <c r="I495" s="116"/>
      <c r="J495" s="97"/>
      <c r="AD495" s="476"/>
      <c r="AI495" s="473"/>
    </row>
    <row r="496" spans="1:35" s="4" customFormat="1" x14ac:dyDescent="0.25">
      <c r="A496" s="408">
        <f t="shared" si="7"/>
        <v>494</v>
      </c>
      <c r="B496" s="483">
        <v>45434</v>
      </c>
      <c r="C496" s="96" t="s">
        <v>144</v>
      </c>
      <c r="D496" s="408" t="s">
        <v>264</v>
      </c>
      <c r="E496" s="408" t="s">
        <v>143</v>
      </c>
      <c r="F496" s="97">
        <v>130</v>
      </c>
      <c r="G496" s="97"/>
      <c r="H496" s="116"/>
      <c r="I496" s="116"/>
      <c r="J496" s="97"/>
      <c r="AD496" s="476"/>
      <c r="AI496" s="473"/>
    </row>
    <row r="497" spans="1:35" s="4" customFormat="1" x14ac:dyDescent="0.25">
      <c r="A497" s="408">
        <f t="shared" si="7"/>
        <v>495</v>
      </c>
      <c r="B497" s="483">
        <v>45434</v>
      </c>
      <c r="C497" s="96" t="s">
        <v>125</v>
      </c>
      <c r="D497" s="97" t="s">
        <v>99</v>
      </c>
      <c r="E497" s="515" t="s">
        <v>132</v>
      </c>
      <c r="F497" s="97">
        <v>306</v>
      </c>
      <c r="G497" s="97"/>
      <c r="H497" s="116"/>
      <c r="I497" s="116"/>
      <c r="J497" s="97"/>
      <c r="AD497" s="476"/>
      <c r="AI497" s="473"/>
    </row>
    <row r="498" spans="1:35" s="4" customFormat="1" x14ac:dyDescent="0.25">
      <c r="A498" s="408">
        <f t="shared" si="7"/>
        <v>496</v>
      </c>
      <c r="B498" s="483">
        <v>45434</v>
      </c>
      <c r="C498" s="96" t="s">
        <v>119</v>
      </c>
      <c r="D498" s="97" t="s">
        <v>131</v>
      </c>
      <c r="E498" s="515" t="s">
        <v>130</v>
      </c>
      <c r="F498" s="97"/>
      <c r="G498" s="97"/>
      <c r="H498" s="116"/>
      <c r="I498" s="116"/>
      <c r="J498" s="97"/>
      <c r="AD498" s="476"/>
      <c r="AI498" s="473"/>
    </row>
    <row r="499" spans="1:35" s="4" customFormat="1" x14ac:dyDescent="0.25">
      <c r="A499" s="408">
        <f t="shared" si="7"/>
        <v>497</v>
      </c>
      <c r="B499" s="483">
        <v>45434</v>
      </c>
      <c r="C499" s="96" t="s">
        <v>154</v>
      </c>
      <c r="D499" s="97" t="s">
        <v>92</v>
      </c>
      <c r="E499" s="515" t="s">
        <v>62</v>
      </c>
      <c r="F499" s="97">
        <v>147</v>
      </c>
      <c r="G499" s="97"/>
      <c r="H499" s="116"/>
      <c r="I499" s="116"/>
      <c r="J499" s="97">
        <v>75198</v>
      </c>
      <c r="AD499" s="476"/>
      <c r="AI499" s="473"/>
    </row>
    <row r="500" spans="1:35" s="4" customFormat="1" x14ac:dyDescent="0.25">
      <c r="A500" s="408">
        <f t="shared" si="7"/>
        <v>498</v>
      </c>
      <c r="B500" s="483">
        <v>45436</v>
      </c>
      <c r="C500" s="96" t="s">
        <v>88</v>
      </c>
      <c r="D500" s="97" t="s">
        <v>89</v>
      </c>
      <c r="E500" s="515">
        <v>0</v>
      </c>
      <c r="F500" s="97">
        <v>254</v>
      </c>
      <c r="G500" s="97"/>
      <c r="H500" s="116"/>
      <c r="I500" s="116"/>
      <c r="J500" s="97">
        <v>72426</v>
      </c>
      <c r="AD500" s="476"/>
      <c r="AI500" s="473"/>
    </row>
    <row r="501" spans="1:35" s="4" customFormat="1" x14ac:dyDescent="0.25">
      <c r="A501" s="408">
        <f t="shared" si="7"/>
        <v>499</v>
      </c>
      <c r="B501" s="483">
        <v>45436</v>
      </c>
      <c r="C501" s="96" t="s">
        <v>118</v>
      </c>
      <c r="D501" s="97" t="s">
        <v>107</v>
      </c>
      <c r="E501" s="515" t="s">
        <v>108</v>
      </c>
      <c r="F501" s="97"/>
      <c r="G501" s="97"/>
      <c r="H501" s="116"/>
      <c r="I501" s="116"/>
      <c r="J501" s="97">
        <v>2772</v>
      </c>
      <c r="AD501" s="476"/>
      <c r="AI501" s="473"/>
    </row>
    <row r="502" spans="1:35" s="4" customFormat="1" x14ac:dyDescent="0.25">
      <c r="A502" s="408">
        <f t="shared" si="7"/>
        <v>500</v>
      </c>
      <c r="B502" s="483">
        <v>45436</v>
      </c>
      <c r="C502" s="96" t="s">
        <v>106</v>
      </c>
      <c r="D502" s="97" t="s">
        <v>107</v>
      </c>
      <c r="E502" s="515" t="s">
        <v>130</v>
      </c>
      <c r="F502" s="97">
        <v>130</v>
      </c>
      <c r="G502" s="97"/>
      <c r="H502" s="116"/>
      <c r="I502" s="116"/>
      <c r="J502" s="97"/>
      <c r="AD502" s="476"/>
      <c r="AI502" s="473"/>
    </row>
    <row r="503" spans="1:35" s="4" customFormat="1" x14ac:dyDescent="0.25">
      <c r="A503" s="408">
        <f t="shared" si="7"/>
        <v>501</v>
      </c>
      <c r="B503" s="483">
        <v>45436</v>
      </c>
      <c r="C503" s="96" t="s">
        <v>109</v>
      </c>
      <c r="D503" s="97" t="s">
        <v>107</v>
      </c>
      <c r="E503" s="515" t="s">
        <v>110</v>
      </c>
      <c r="F503" s="97">
        <v>20</v>
      </c>
      <c r="G503" s="97"/>
      <c r="H503" s="116"/>
      <c r="I503" s="116"/>
      <c r="J503" s="97"/>
      <c r="AD503" s="476"/>
      <c r="AI503" s="473"/>
    </row>
    <row r="504" spans="1:35" s="4" customFormat="1" x14ac:dyDescent="0.25">
      <c r="A504" s="408">
        <f t="shared" si="7"/>
        <v>502</v>
      </c>
      <c r="B504" s="483">
        <v>45436</v>
      </c>
      <c r="C504" s="96" t="s">
        <v>91</v>
      </c>
      <c r="D504" s="97" t="s">
        <v>92</v>
      </c>
      <c r="E504" s="515" t="s">
        <v>93</v>
      </c>
      <c r="F504" s="97">
        <v>315</v>
      </c>
      <c r="G504" s="97"/>
      <c r="H504" s="116"/>
      <c r="I504" s="116"/>
      <c r="J504" s="97"/>
      <c r="AD504" s="476"/>
      <c r="AI504" s="473"/>
    </row>
    <row r="505" spans="1:35" s="4" customFormat="1" x14ac:dyDescent="0.25">
      <c r="A505" s="408">
        <f t="shared" si="7"/>
        <v>503</v>
      </c>
      <c r="B505" s="483">
        <v>45436</v>
      </c>
      <c r="C505" s="96" t="s">
        <v>94</v>
      </c>
      <c r="D505" s="97" t="s">
        <v>92</v>
      </c>
      <c r="E505" s="515" t="s">
        <v>95</v>
      </c>
      <c r="F505" s="97">
        <v>68</v>
      </c>
      <c r="G505" s="97"/>
      <c r="H505" s="116"/>
      <c r="I505" s="116"/>
      <c r="J505" s="97"/>
      <c r="AD505" s="476"/>
      <c r="AI505" s="473"/>
    </row>
    <row r="506" spans="1:35" s="4" customFormat="1" x14ac:dyDescent="0.25">
      <c r="A506" s="408">
        <f t="shared" si="7"/>
        <v>504</v>
      </c>
      <c r="B506" s="483">
        <v>45436</v>
      </c>
      <c r="C506" s="96" t="s">
        <v>116</v>
      </c>
      <c r="D506" s="97" t="s">
        <v>92</v>
      </c>
      <c r="E506" s="515" t="s">
        <v>127</v>
      </c>
      <c r="F506" s="97">
        <v>233</v>
      </c>
      <c r="G506" s="97"/>
      <c r="H506" s="116"/>
      <c r="I506" s="116"/>
      <c r="J506" s="97"/>
      <c r="AD506" s="476"/>
      <c r="AI506" s="473"/>
    </row>
    <row r="507" spans="1:35" s="4" customFormat="1" x14ac:dyDescent="0.25">
      <c r="A507" s="408">
        <f t="shared" si="7"/>
        <v>505</v>
      </c>
      <c r="B507" s="483">
        <v>45436</v>
      </c>
      <c r="C507" s="96" t="s">
        <v>113</v>
      </c>
      <c r="D507" s="97" t="s">
        <v>114</v>
      </c>
      <c r="E507" s="515" t="s">
        <v>115</v>
      </c>
      <c r="F507" s="97"/>
      <c r="G507" s="97"/>
      <c r="H507" s="116">
        <v>72462</v>
      </c>
      <c r="I507" s="116">
        <v>75198</v>
      </c>
      <c r="J507" s="97"/>
      <c r="AD507" s="476"/>
      <c r="AI507" s="473"/>
    </row>
    <row r="508" spans="1:35" s="4" customFormat="1" x14ac:dyDescent="0.25">
      <c r="A508" s="408">
        <f t="shared" si="7"/>
        <v>506</v>
      </c>
      <c r="B508" s="483">
        <v>45436</v>
      </c>
      <c r="C508" s="96" t="s">
        <v>128</v>
      </c>
      <c r="D508" s="97" t="s">
        <v>97</v>
      </c>
      <c r="E508" s="515" t="s">
        <v>127</v>
      </c>
      <c r="F508" s="97">
        <v>72</v>
      </c>
      <c r="G508" s="97"/>
      <c r="H508" s="116"/>
      <c r="I508" s="116"/>
      <c r="J508" s="97"/>
      <c r="AD508" s="476"/>
      <c r="AI508" s="473"/>
    </row>
    <row r="509" spans="1:35" s="4" customFormat="1" x14ac:dyDescent="0.25">
      <c r="A509" s="408">
        <f t="shared" si="7"/>
        <v>507</v>
      </c>
      <c r="B509" s="483">
        <v>45436</v>
      </c>
      <c r="C509" s="96" t="s">
        <v>96</v>
      </c>
      <c r="D509" s="97" t="s">
        <v>97</v>
      </c>
      <c r="E509" s="515" t="s">
        <v>127</v>
      </c>
      <c r="F509" s="97"/>
      <c r="G509" s="97"/>
      <c r="H509" s="116"/>
      <c r="I509" s="116"/>
      <c r="J509" s="97"/>
      <c r="AD509" s="476"/>
      <c r="AI509" s="473"/>
    </row>
    <row r="510" spans="1:35" s="4" customFormat="1" x14ac:dyDescent="0.25">
      <c r="A510" s="408">
        <f t="shared" si="7"/>
        <v>508</v>
      </c>
      <c r="B510" s="483">
        <v>45436</v>
      </c>
      <c r="C510" s="524" t="s">
        <v>160</v>
      </c>
      <c r="D510" s="97" t="s">
        <v>136</v>
      </c>
      <c r="E510" s="515" t="s">
        <v>64</v>
      </c>
      <c r="F510" s="97">
        <v>233</v>
      </c>
      <c r="G510" s="97"/>
      <c r="H510" s="116"/>
      <c r="I510" s="116"/>
      <c r="J510" s="97"/>
      <c r="AD510" s="476"/>
      <c r="AI510" s="473"/>
    </row>
    <row r="511" spans="1:35" s="4" customFormat="1" x14ac:dyDescent="0.25">
      <c r="A511" s="408">
        <f t="shared" si="7"/>
        <v>509</v>
      </c>
      <c r="B511" s="483">
        <v>45436</v>
      </c>
      <c r="C511" s="524" t="s">
        <v>145</v>
      </c>
      <c r="D511" s="97" t="s">
        <v>99</v>
      </c>
      <c r="E511" s="523" t="s">
        <v>146</v>
      </c>
      <c r="F511" s="97"/>
      <c r="G511" s="97"/>
      <c r="H511" s="116"/>
      <c r="I511" s="116"/>
      <c r="J511" s="97"/>
      <c r="AD511" s="476"/>
      <c r="AI511" s="473"/>
    </row>
    <row r="512" spans="1:35" s="4" customFormat="1" x14ac:dyDescent="0.25">
      <c r="A512" s="408">
        <f t="shared" si="7"/>
        <v>510</v>
      </c>
      <c r="B512" s="483">
        <v>45436</v>
      </c>
      <c r="C512" s="524" t="s">
        <v>153</v>
      </c>
      <c r="D512" s="97" t="s">
        <v>103</v>
      </c>
      <c r="E512" s="515" t="s">
        <v>62</v>
      </c>
      <c r="F512" s="97">
        <v>96</v>
      </c>
      <c r="G512" s="97"/>
      <c r="H512" s="116"/>
      <c r="I512" s="116"/>
      <c r="J512" s="97"/>
      <c r="AD512" s="476"/>
      <c r="AI512" s="473"/>
    </row>
    <row r="513" spans="1:35" s="4" customFormat="1" x14ac:dyDescent="0.25">
      <c r="A513" s="408">
        <f t="shared" si="7"/>
        <v>511</v>
      </c>
      <c r="B513" s="483">
        <v>45436</v>
      </c>
      <c r="C513" s="96" t="s">
        <v>283</v>
      </c>
      <c r="D513" s="408" t="s">
        <v>266</v>
      </c>
      <c r="E513" s="408" t="s">
        <v>63</v>
      </c>
      <c r="F513" s="97">
        <v>84</v>
      </c>
      <c r="G513" s="97"/>
      <c r="H513" s="116"/>
      <c r="I513" s="116"/>
      <c r="J513" s="97"/>
      <c r="AD513" s="476"/>
      <c r="AI513" s="473"/>
    </row>
    <row r="514" spans="1:35" s="4" customFormat="1" x14ac:dyDescent="0.25">
      <c r="A514" s="408">
        <f t="shared" si="7"/>
        <v>512</v>
      </c>
      <c r="B514" s="483">
        <v>45436</v>
      </c>
      <c r="C514" s="96" t="s">
        <v>151</v>
      </c>
      <c r="D514" s="97" t="s">
        <v>92</v>
      </c>
      <c r="E514" s="515" t="s">
        <v>63</v>
      </c>
      <c r="F514" s="97">
        <v>79</v>
      </c>
      <c r="G514" s="97"/>
      <c r="H514" s="116"/>
      <c r="I514" s="116"/>
      <c r="J514" s="97"/>
      <c r="AD514" s="476"/>
      <c r="AI514" s="473"/>
    </row>
    <row r="515" spans="1:35" s="4" customFormat="1" x14ac:dyDescent="0.25">
      <c r="A515" s="408">
        <f t="shared" si="7"/>
        <v>513</v>
      </c>
      <c r="B515" s="483">
        <v>45436</v>
      </c>
      <c r="C515" s="96" t="s">
        <v>148</v>
      </c>
      <c r="D515" s="408" t="s">
        <v>92</v>
      </c>
      <c r="E515" s="408" t="s">
        <v>343</v>
      </c>
      <c r="F515" s="97"/>
      <c r="G515" s="97"/>
      <c r="H515" s="116"/>
      <c r="I515" s="116"/>
      <c r="J515" s="97"/>
      <c r="AD515" s="476"/>
      <c r="AI515" s="473"/>
    </row>
    <row r="516" spans="1:35" s="4" customFormat="1" x14ac:dyDescent="0.25">
      <c r="A516" s="408">
        <f t="shared" si="7"/>
        <v>514</v>
      </c>
      <c r="B516" s="483">
        <v>45436</v>
      </c>
      <c r="C516" s="96" t="s">
        <v>150</v>
      </c>
      <c r="D516" s="97" t="s">
        <v>92</v>
      </c>
      <c r="E516" s="515" t="s">
        <v>63</v>
      </c>
      <c r="F516" s="97">
        <v>111</v>
      </c>
      <c r="G516" s="97"/>
      <c r="H516" s="116"/>
      <c r="I516" s="116"/>
      <c r="J516" s="97"/>
      <c r="AD516" s="476"/>
      <c r="AI516" s="473"/>
    </row>
    <row r="517" spans="1:35" s="4" customFormat="1" x14ac:dyDescent="0.25">
      <c r="A517" s="408">
        <f t="shared" ref="A517:A580" si="8">ROW()-2</f>
        <v>515</v>
      </c>
      <c r="B517" s="483">
        <v>45436</v>
      </c>
      <c r="C517" s="96" t="s">
        <v>151</v>
      </c>
      <c r="D517" s="97" t="s">
        <v>92</v>
      </c>
      <c r="E517" s="515" t="s">
        <v>63</v>
      </c>
      <c r="F517" s="97">
        <v>248</v>
      </c>
      <c r="G517" s="97"/>
      <c r="H517" s="116"/>
      <c r="I517" s="116"/>
      <c r="J517" s="97"/>
      <c r="AD517" s="476"/>
      <c r="AI517" s="473"/>
    </row>
    <row r="518" spans="1:35" s="4" customFormat="1" x14ac:dyDescent="0.25">
      <c r="A518" s="408">
        <f t="shared" si="8"/>
        <v>516</v>
      </c>
      <c r="B518" s="483">
        <v>45436</v>
      </c>
      <c r="C518" s="96" t="s">
        <v>156</v>
      </c>
      <c r="D518" s="408" t="s">
        <v>136</v>
      </c>
      <c r="E518" s="408" t="s">
        <v>2</v>
      </c>
      <c r="F518" s="97">
        <v>177</v>
      </c>
      <c r="G518" s="97"/>
      <c r="H518" s="116"/>
      <c r="I518" s="116"/>
      <c r="J518" s="97"/>
      <c r="AD518" s="476"/>
      <c r="AI518" s="473"/>
    </row>
    <row r="519" spans="1:35" s="4" customFormat="1" x14ac:dyDescent="0.25">
      <c r="A519" s="408">
        <f t="shared" si="8"/>
        <v>517</v>
      </c>
      <c r="B519" s="483">
        <v>45436</v>
      </c>
      <c r="C519" s="96" t="s">
        <v>144</v>
      </c>
      <c r="D519" s="408" t="s">
        <v>264</v>
      </c>
      <c r="E519" s="408" t="s">
        <v>143</v>
      </c>
      <c r="F519" s="97">
        <v>227</v>
      </c>
      <c r="G519" s="97"/>
      <c r="H519" s="116"/>
      <c r="I519" s="116"/>
      <c r="J519" s="97"/>
      <c r="AD519" s="476"/>
      <c r="AI519" s="473"/>
    </row>
    <row r="520" spans="1:35" s="4" customFormat="1" x14ac:dyDescent="0.25">
      <c r="A520" s="408">
        <f t="shared" si="8"/>
        <v>518</v>
      </c>
      <c r="B520" s="483">
        <v>45436</v>
      </c>
      <c r="C520" s="96" t="s">
        <v>125</v>
      </c>
      <c r="D520" s="97" t="s">
        <v>99</v>
      </c>
      <c r="E520" s="515" t="s">
        <v>132</v>
      </c>
      <c r="F520" s="97">
        <v>350</v>
      </c>
      <c r="G520" s="97"/>
      <c r="H520" s="116"/>
      <c r="I520" s="116"/>
      <c r="J520" s="97"/>
      <c r="AD520" s="476"/>
      <c r="AI520" s="473"/>
    </row>
    <row r="521" spans="1:35" s="4" customFormat="1" x14ac:dyDescent="0.25">
      <c r="A521" s="408">
        <f t="shared" si="8"/>
        <v>519</v>
      </c>
      <c r="B521" s="483">
        <v>45436</v>
      </c>
      <c r="C521" s="96" t="s">
        <v>119</v>
      </c>
      <c r="D521" s="97" t="s">
        <v>131</v>
      </c>
      <c r="E521" s="515" t="s">
        <v>130</v>
      </c>
      <c r="F521" s="97"/>
      <c r="G521" s="97"/>
      <c r="H521" s="116"/>
      <c r="I521" s="116"/>
      <c r="J521" s="97"/>
      <c r="AD521" s="476"/>
      <c r="AI521" s="473"/>
    </row>
    <row r="522" spans="1:35" s="4" customFormat="1" x14ac:dyDescent="0.25">
      <c r="A522" s="408">
        <f t="shared" si="8"/>
        <v>520</v>
      </c>
      <c r="B522" s="483">
        <v>45436</v>
      </c>
      <c r="C522" s="96" t="s">
        <v>154</v>
      </c>
      <c r="D522" s="97" t="s">
        <v>92</v>
      </c>
      <c r="E522" s="515" t="s">
        <v>62</v>
      </c>
      <c r="F522" s="97">
        <v>66</v>
      </c>
      <c r="G522" s="97"/>
      <c r="H522" s="116"/>
      <c r="I522" s="116"/>
      <c r="J522" s="97"/>
      <c r="AD522" s="476"/>
      <c r="AI522" s="473"/>
    </row>
    <row r="523" spans="1:35" s="4" customFormat="1" x14ac:dyDescent="0.25">
      <c r="A523" s="408">
        <f t="shared" si="8"/>
        <v>521</v>
      </c>
      <c r="B523" s="483">
        <v>45437</v>
      </c>
      <c r="C523" s="96" t="s">
        <v>113</v>
      </c>
      <c r="D523" s="97" t="s">
        <v>114</v>
      </c>
      <c r="E523" s="515" t="s">
        <v>115</v>
      </c>
      <c r="F523" s="97"/>
      <c r="G523" s="97"/>
      <c r="H523" s="116">
        <v>75198</v>
      </c>
      <c r="I523" s="116">
        <v>76484</v>
      </c>
      <c r="J523" s="97"/>
      <c r="AD523" s="476"/>
      <c r="AI523" s="473"/>
    </row>
    <row r="524" spans="1:35" s="4" customFormat="1" x14ac:dyDescent="0.25">
      <c r="A524" s="408">
        <f t="shared" si="8"/>
        <v>522</v>
      </c>
      <c r="B524" s="483">
        <v>45437</v>
      </c>
      <c r="C524" s="96" t="s">
        <v>135</v>
      </c>
      <c r="D524" s="408" t="s">
        <v>136</v>
      </c>
      <c r="E524" s="408" t="s">
        <v>2</v>
      </c>
      <c r="F524" s="97">
        <v>223</v>
      </c>
      <c r="G524" s="97"/>
      <c r="H524" s="116"/>
      <c r="I524" s="116"/>
      <c r="J524" s="97"/>
      <c r="AD524" s="476"/>
      <c r="AI524" s="473"/>
    </row>
    <row r="525" spans="1:35" s="4" customFormat="1" x14ac:dyDescent="0.25">
      <c r="A525" s="408">
        <f t="shared" si="8"/>
        <v>523</v>
      </c>
      <c r="B525" s="483">
        <v>45437</v>
      </c>
      <c r="C525" s="96" t="s">
        <v>139</v>
      </c>
      <c r="D525" s="97" t="s">
        <v>92</v>
      </c>
      <c r="E525" s="515" t="s">
        <v>2</v>
      </c>
      <c r="F525" s="97">
        <v>321</v>
      </c>
      <c r="G525" s="97"/>
      <c r="H525" s="116"/>
      <c r="I525" s="116"/>
      <c r="J525" s="97"/>
      <c r="AD525" s="476"/>
      <c r="AI525" s="473"/>
    </row>
    <row r="526" spans="1:35" s="4" customFormat="1" x14ac:dyDescent="0.25">
      <c r="A526" s="408">
        <f t="shared" si="8"/>
        <v>524</v>
      </c>
      <c r="B526" s="483">
        <v>45437</v>
      </c>
      <c r="C526" s="96" t="s">
        <v>140</v>
      </c>
      <c r="D526" s="97" t="s">
        <v>92</v>
      </c>
      <c r="E526" s="515" t="s">
        <v>2</v>
      </c>
      <c r="F526" s="97">
        <v>400</v>
      </c>
      <c r="G526" s="97"/>
      <c r="H526" s="116"/>
      <c r="I526" s="116"/>
      <c r="J526" s="97"/>
      <c r="AD526" s="476"/>
      <c r="AI526" s="473"/>
    </row>
    <row r="527" spans="1:35" s="4" customFormat="1" x14ac:dyDescent="0.25">
      <c r="A527" s="408">
        <f t="shared" si="8"/>
        <v>525</v>
      </c>
      <c r="B527" s="483">
        <v>45437</v>
      </c>
      <c r="C527" s="96" t="s">
        <v>140</v>
      </c>
      <c r="D527" s="97" t="s">
        <v>92</v>
      </c>
      <c r="E527" s="515" t="s">
        <v>2</v>
      </c>
      <c r="F527" s="97">
        <v>103</v>
      </c>
      <c r="G527" s="97"/>
      <c r="H527" s="116"/>
      <c r="I527" s="116"/>
      <c r="J527" s="97"/>
      <c r="AD527" s="476"/>
      <c r="AI527" s="473"/>
    </row>
    <row r="528" spans="1:35" s="4" customFormat="1" x14ac:dyDescent="0.25">
      <c r="A528" s="408">
        <f t="shared" si="8"/>
        <v>526</v>
      </c>
      <c r="B528" s="483">
        <v>45437</v>
      </c>
      <c r="C528" s="96" t="s">
        <v>148</v>
      </c>
      <c r="D528" s="408" t="s">
        <v>92</v>
      </c>
      <c r="E528" s="408" t="s">
        <v>343</v>
      </c>
      <c r="F528" s="97">
        <v>239</v>
      </c>
      <c r="G528" s="97"/>
      <c r="H528" s="116"/>
      <c r="I528" s="116"/>
      <c r="J528" s="97"/>
      <c r="AD528" s="476"/>
      <c r="AI528" s="473"/>
    </row>
    <row r="529" spans="1:35" s="4" customFormat="1" x14ac:dyDescent="0.25">
      <c r="A529" s="408">
        <f t="shared" si="8"/>
        <v>527</v>
      </c>
      <c r="B529" s="483">
        <v>45438</v>
      </c>
      <c r="C529" s="96" t="s">
        <v>113</v>
      </c>
      <c r="D529" s="97" t="s">
        <v>114</v>
      </c>
      <c r="E529" s="515" t="s">
        <v>115</v>
      </c>
      <c r="F529" s="97"/>
      <c r="G529" s="97"/>
      <c r="H529" s="116">
        <v>76484</v>
      </c>
      <c r="I529" s="116">
        <v>78189</v>
      </c>
      <c r="J529" s="97"/>
      <c r="AD529" s="476"/>
      <c r="AI529" s="473"/>
    </row>
    <row r="530" spans="1:35" s="4" customFormat="1" x14ac:dyDescent="0.25">
      <c r="A530" s="408">
        <f t="shared" si="8"/>
        <v>528</v>
      </c>
      <c r="B530" s="483">
        <v>45438</v>
      </c>
      <c r="C530" s="96" t="s">
        <v>88</v>
      </c>
      <c r="D530" s="97" t="s">
        <v>89</v>
      </c>
      <c r="E530" s="515">
        <v>0</v>
      </c>
      <c r="F530" s="97">
        <v>208</v>
      </c>
      <c r="G530" s="97"/>
      <c r="H530" s="116"/>
      <c r="I530" s="116"/>
      <c r="J530" s="97"/>
      <c r="AD530" s="476"/>
      <c r="AI530" s="473"/>
    </row>
    <row r="531" spans="1:35" s="4" customFormat="1" x14ac:dyDescent="0.25">
      <c r="A531" s="408">
        <f t="shared" si="8"/>
        <v>529</v>
      </c>
      <c r="B531" s="483">
        <v>45438</v>
      </c>
      <c r="C531" s="96" t="s">
        <v>118</v>
      </c>
      <c r="D531" s="97" t="s">
        <v>107</v>
      </c>
      <c r="E531" s="515" t="s">
        <v>108</v>
      </c>
      <c r="F531" s="97"/>
      <c r="G531" s="97"/>
      <c r="H531" s="116"/>
      <c r="I531" s="116"/>
      <c r="J531" s="97"/>
      <c r="AD531" s="476"/>
      <c r="AI531" s="473"/>
    </row>
    <row r="532" spans="1:35" s="4" customFormat="1" x14ac:dyDescent="0.25">
      <c r="A532" s="408">
        <f t="shared" si="8"/>
        <v>530</v>
      </c>
      <c r="B532" s="483">
        <v>45438</v>
      </c>
      <c r="C532" s="96" t="s">
        <v>106</v>
      </c>
      <c r="D532" s="97" t="s">
        <v>107</v>
      </c>
      <c r="E532" s="515" t="s">
        <v>130</v>
      </c>
      <c r="F532" s="97"/>
      <c r="G532" s="97"/>
      <c r="H532" s="116"/>
      <c r="I532" s="116"/>
      <c r="J532" s="97"/>
      <c r="AD532" s="476"/>
      <c r="AI532" s="473"/>
    </row>
    <row r="533" spans="1:35" s="4" customFormat="1" x14ac:dyDescent="0.25">
      <c r="A533" s="408">
        <f t="shared" si="8"/>
        <v>531</v>
      </c>
      <c r="B533" s="483">
        <v>45438</v>
      </c>
      <c r="C533" s="96" t="s">
        <v>109</v>
      </c>
      <c r="D533" s="97" t="s">
        <v>107</v>
      </c>
      <c r="E533" s="515" t="s">
        <v>110</v>
      </c>
      <c r="F533" s="97">
        <v>59</v>
      </c>
      <c r="G533" s="97"/>
      <c r="H533" s="116"/>
      <c r="I533" s="116"/>
      <c r="J533" s="97"/>
      <c r="AD533" s="476"/>
      <c r="AI533" s="473"/>
    </row>
    <row r="534" spans="1:35" s="4" customFormat="1" x14ac:dyDescent="0.25">
      <c r="A534" s="408">
        <f t="shared" si="8"/>
        <v>532</v>
      </c>
      <c r="B534" s="483">
        <v>45438</v>
      </c>
      <c r="C534" s="96" t="s">
        <v>125</v>
      </c>
      <c r="D534" s="97" t="s">
        <v>99</v>
      </c>
      <c r="E534" s="515" t="s">
        <v>132</v>
      </c>
      <c r="F534" s="97">
        <v>354</v>
      </c>
      <c r="G534" s="97"/>
      <c r="H534" s="116"/>
      <c r="I534" s="116"/>
      <c r="J534" s="97"/>
      <c r="AD534" s="476"/>
      <c r="AI534" s="473"/>
    </row>
    <row r="535" spans="1:35" s="4" customFormat="1" x14ac:dyDescent="0.25">
      <c r="A535" s="408">
        <f t="shared" si="8"/>
        <v>533</v>
      </c>
      <c r="B535" s="483">
        <v>45438</v>
      </c>
      <c r="C535" s="96" t="s">
        <v>96</v>
      </c>
      <c r="D535" s="97" t="s">
        <v>97</v>
      </c>
      <c r="E535" s="515" t="s">
        <v>127</v>
      </c>
      <c r="F535" s="97">
        <v>71</v>
      </c>
      <c r="G535" s="97"/>
      <c r="H535" s="116"/>
      <c r="I535" s="116"/>
      <c r="J535" s="97"/>
      <c r="AD535" s="476"/>
      <c r="AI535" s="473"/>
    </row>
    <row r="536" spans="1:35" s="4" customFormat="1" x14ac:dyDescent="0.25">
      <c r="A536" s="408">
        <f t="shared" si="8"/>
        <v>534</v>
      </c>
      <c r="B536" s="483">
        <v>45438</v>
      </c>
      <c r="C536" s="524" t="s">
        <v>160</v>
      </c>
      <c r="D536" s="97" t="s">
        <v>136</v>
      </c>
      <c r="E536" s="515" t="s">
        <v>64</v>
      </c>
      <c r="F536" s="97">
        <v>205</v>
      </c>
      <c r="G536" s="97"/>
      <c r="H536" s="116"/>
      <c r="I536" s="116"/>
      <c r="J536" s="97"/>
      <c r="AD536" s="476"/>
      <c r="AI536" s="473"/>
    </row>
    <row r="537" spans="1:35" s="4" customFormat="1" x14ac:dyDescent="0.25">
      <c r="A537" s="408">
        <f t="shared" si="8"/>
        <v>535</v>
      </c>
      <c r="B537" s="483">
        <v>45438</v>
      </c>
      <c r="C537" s="524" t="s">
        <v>145</v>
      </c>
      <c r="D537" s="97" t="s">
        <v>99</v>
      </c>
      <c r="E537" s="523" t="s">
        <v>146</v>
      </c>
      <c r="F537" s="97"/>
      <c r="G537" s="97"/>
      <c r="H537" s="116"/>
      <c r="I537" s="116"/>
      <c r="J537" s="97"/>
      <c r="AD537" s="476"/>
      <c r="AI537" s="473"/>
    </row>
    <row r="538" spans="1:35" s="4" customFormat="1" x14ac:dyDescent="0.25">
      <c r="A538" s="408">
        <f t="shared" si="8"/>
        <v>536</v>
      </c>
      <c r="B538" s="483">
        <v>45438</v>
      </c>
      <c r="C538" s="524" t="s">
        <v>153</v>
      </c>
      <c r="D538" s="97" t="s">
        <v>103</v>
      </c>
      <c r="E538" s="515" t="s">
        <v>62</v>
      </c>
      <c r="F538" s="97"/>
      <c r="G538" s="97"/>
      <c r="H538" s="116"/>
      <c r="I538" s="116"/>
      <c r="J538" s="97"/>
      <c r="AD538" s="476"/>
      <c r="AI538" s="473"/>
    </row>
    <row r="539" spans="1:35" s="4" customFormat="1" x14ac:dyDescent="0.25">
      <c r="A539" s="408">
        <f t="shared" si="8"/>
        <v>537</v>
      </c>
      <c r="B539" s="483">
        <v>45438</v>
      </c>
      <c r="C539" s="96" t="s">
        <v>283</v>
      </c>
      <c r="D539" s="408" t="s">
        <v>266</v>
      </c>
      <c r="E539" s="408" t="s">
        <v>63</v>
      </c>
      <c r="F539" s="97">
        <v>124</v>
      </c>
      <c r="G539" s="97"/>
      <c r="H539" s="116"/>
      <c r="I539" s="116"/>
      <c r="J539" s="97"/>
      <c r="AD539" s="476"/>
      <c r="AI539" s="473"/>
    </row>
    <row r="540" spans="1:35" s="4" customFormat="1" x14ac:dyDescent="0.25">
      <c r="A540" s="408">
        <f t="shared" si="8"/>
        <v>538</v>
      </c>
      <c r="B540" s="483">
        <v>45438</v>
      </c>
      <c r="C540" s="96" t="s">
        <v>151</v>
      </c>
      <c r="D540" s="97" t="s">
        <v>92</v>
      </c>
      <c r="E540" s="515" t="s">
        <v>63</v>
      </c>
      <c r="F540" s="97"/>
      <c r="G540" s="97"/>
      <c r="H540" s="116"/>
      <c r="I540" s="116"/>
      <c r="J540" s="97"/>
      <c r="AD540" s="476"/>
      <c r="AI540" s="473"/>
    </row>
    <row r="541" spans="1:35" s="4" customFormat="1" x14ac:dyDescent="0.25">
      <c r="A541" s="408">
        <f t="shared" si="8"/>
        <v>539</v>
      </c>
      <c r="B541" s="483">
        <v>45438</v>
      </c>
      <c r="C541" s="96" t="s">
        <v>148</v>
      </c>
      <c r="D541" s="408" t="s">
        <v>92</v>
      </c>
      <c r="E541" s="408" t="s">
        <v>343</v>
      </c>
      <c r="F541" s="97"/>
      <c r="G541" s="97"/>
      <c r="H541" s="116"/>
      <c r="I541" s="116"/>
      <c r="J541" s="97"/>
      <c r="AD541" s="476"/>
      <c r="AI541" s="473"/>
    </row>
    <row r="542" spans="1:35" s="4" customFormat="1" x14ac:dyDescent="0.25">
      <c r="A542" s="408">
        <f t="shared" si="8"/>
        <v>540</v>
      </c>
      <c r="B542" s="483">
        <v>45438</v>
      </c>
      <c r="C542" s="96" t="s">
        <v>150</v>
      </c>
      <c r="D542" s="97" t="s">
        <v>92</v>
      </c>
      <c r="E542" s="515" t="s">
        <v>63</v>
      </c>
      <c r="F542" s="97"/>
      <c r="G542" s="97"/>
      <c r="H542" s="116"/>
      <c r="I542" s="116"/>
      <c r="J542" s="97"/>
      <c r="AD542" s="476"/>
      <c r="AI542" s="473"/>
    </row>
    <row r="543" spans="1:35" s="4" customFormat="1" x14ac:dyDescent="0.25">
      <c r="A543" s="408">
        <f t="shared" si="8"/>
        <v>541</v>
      </c>
      <c r="B543" s="483">
        <v>45438</v>
      </c>
      <c r="C543" s="96" t="s">
        <v>151</v>
      </c>
      <c r="D543" s="97" t="s">
        <v>92</v>
      </c>
      <c r="E543" s="515" t="s">
        <v>63</v>
      </c>
      <c r="F543" s="97"/>
      <c r="G543" s="97"/>
      <c r="H543" s="116"/>
      <c r="I543" s="116"/>
      <c r="J543" s="97"/>
      <c r="AD543" s="476"/>
      <c r="AI543" s="473"/>
    </row>
    <row r="544" spans="1:35" s="4" customFormat="1" x14ac:dyDescent="0.25">
      <c r="A544" s="408">
        <f t="shared" si="8"/>
        <v>542</v>
      </c>
      <c r="B544" s="483">
        <v>45438</v>
      </c>
      <c r="C544" s="96" t="s">
        <v>156</v>
      </c>
      <c r="D544" s="408" t="s">
        <v>136</v>
      </c>
      <c r="E544" s="408" t="s">
        <v>2</v>
      </c>
      <c r="F544" s="97">
        <v>137</v>
      </c>
      <c r="G544" s="97"/>
      <c r="H544" s="116"/>
      <c r="I544" s="116"/>
      <c r="J544" s="97"/>
      <c r="AD544" s="476"/>
      <c r="AI544" s="473"/>
    </row>
    <row r="545" spans="1:35" s="4" customFormat="1" x14ac:dyDescent="0.25">
      <c r="A545" s="408">
        <f t="shared" si="8"/>
        <v>543</v>
      </c>
      <c r="B545" s="483">
        <v>45438</v>
      </c>
      <c r="C545" s="96" t="s">
        <v>144</v>
      </c>
      <c r="D545" s="408" t="s">
        <v>264</v>
      </c>
      <c r="E545" s="408" t="s">
        <v>143</v>
      </c>
      <c r="F545" s="97">
        <v>208</v>
      </c>
      <c r="G545" s="97"/>
      <c r="H545" s="116"/>
      <c r="I545" s="116"/>
      <c r="J545" s="97"/>
      <c r="AD545" s="476"/>
      <c r="AI545" s="473"/>
    </row>
    <row r="546" spans="1:35" s="4" customFormat="1" x14ac:dyDescent="0.25">
      <c r="A546" s="408">
        <f t="shared" si="8"/>
        <v>544</v>
      </c>
      <c r="B546" s="483">
        <v>45438</v>
      </c>
      <c r="C546" s="96" t="s">
        <v>154</v>
      </c>
      <c r="D546" s="97" t="s">
        <v>92</v>
      </c>
      <c r="E546" s="515" t="s">
        <v>62</v>
      </c>
      <c r="F546" s="97">
        <v>94</v>
      </c>
      <c r="G546" s="97"/>
      <c r="H546" s="116"/>
      <c r="I546" s="116"/>
      <c r="J546" s="97"/>
      <c r="AD546" s="476"/>
      <c r="AI546" s="473"/>
    </row>
    <row r="547" spans="1:35" s="4" customFormat="1" x14ac:dyDescent="0.25">
      <c r="A547" s="408">
        <f t="shared" si="8"/>
        <v>545</v>
      </c>
      <c r="B547" s="483">
        <v>45438</v>
      </c>
      <c r="C547" s="96" t="s">
        <v>135</v>
      </c>
      <c r="D547" s="408" t="s">
        <v>136</v>
      </c>
      <c r="E547" s="408" t="s">
        <v>2</v>
      </c>
      <c r="F547" s="97">
        <v>245</v>
      </c>
      <c r="G547" s="97"/>
      <c r="H547" s="116"/>
      <c r="I547" s="116"/>
      <c r="J547" s="97"/>
      <c r="AD547" s="476"/>
      <c r="AI547" s="473"/>
    </row>
    <row r="548" spans="1:35" s="4" customFormat="1" x14ac:dyDescent="0.25">
      <c r="A548" s="408">
        <f t="shared" si="8"/>
        <v>546</v>
      </c>
      <c r="B548" s="483">
        <v>45439</v>
      </c>
      <c r="C548" s="96" t="s">
        <v>121</v>
      </c>
      <c r="D548" s="97" t="s">
        <v>122</v>
      </c>
      <c r="E548" s="515" t="s">
        <v>130</v>
      </c>
      <c r="F548" s="408">
        <v>85</v>
      </c>
      <c r="G548" s="408"/>
      <c r="H548" s="116"/>
      <c r="I548" s="116"/>
      <c r="J548" s="97"/>
      <c r="AD548" s="476"/>
      <c r="AI548" s="473"/>
    </row>
    <row r="549" spans="1:35" s="4" customFormat="1" x14ac:dyDescent="0.25">
      <c r="A549" s="408">
        <f t="shared" si="8"/>
        <v>547</v>
      </c>
      <c r="B549" s="483">
        <v>45439</v>
      </c>
      <c r="C549" s="96" t="s">
        <v>88</v>
      </c>
      <c r="D549" s="97" t="s">
        <v>89</v>
      </c>
      <c r="E549" s="515">
        <v>0</v>
      </c>
      <c r="F549" s="408">
        <v>182</v>
      </c>
      <c r="G549" s="408"/>
      <c r="H549" s="116"/>
      <c r="I549" s="116"/>
      <c r="J549" s="97"/>
      <c r="AD549" s="476"/>
      <c r="AI549" s="473"/>
    </row>
    <row r="550" spans="1:35" s="4" customFormat="1" x14ac:dyDescent="0.25">
      <c r="A550" s="408">
        <f t="shared" si="8"/>
        <v>548</v>
      </c>
      <c r="B550" s="483">
        <v>45439</v>
      </c>
      <c r="C550" s="96" t="s">
        <v>118</v>
      </c>
      <c r="D550" s="97" t="s">
        <v>107</v>
      </c>
      <c r="E550" s="515" t="s">
        <v>108</v>
      </c>
      <c r="F550" s="408">
        <v>50</v>
      </c>
      <c r="G550" s="408"/>
      <c r="H550" s="116"/>
      <c r="I550" s="116"/>
      <c r="J550" s="97"/>
      <c r="AD550" s="476"/>
      <c r="AI550" s="473"/>
    </row>
    <row r="551" spans="1:35" s="4" customFormat="1" x14ac:dyDescent="0.25">
      <c r="A551" s="408">
        <f t="shared" si="8"/>
        <v>549</v>
      </c>
      <c r="B551" s="483">
        <v>45439</v>
      </c>
      <c r="C551" s="96" t="s">
        <v>94</v>
      </c>
      <c r="D551" s="97" t="s">
        <v>92</v>
      </c>
      <c r="E551" s="515" t="s">
        <v>95</v>
      </c>
      <c r="F551" s="408">
        <v>123</v>
      </c>
      <c r="G551" s="408"/>
      <c r="H551" s="116"/>
      <c r="I551" s="116"/>
      <c r="J551" s="97"/>
      <c r="AD551" s="476"/>
      <c r="AI551" s="473"/>
    </row>
    <row r="552" spans="1:35" s="4" customFormat="1" x14ac:dyDescent="0.25">
      <c r="A552" s="408">
        <f t="shared" si="8"/>
        <v>550</v>
      </c>
      <c r="B552" s="483">
        <v>45439</v>
      </c>
      <c r="C552" s="96" t="s">
        <v>116</v>
      </c>
      <c r="D552" s="97" t="s">
        <v>92</v>
      </c>
      <c r="E552" s="515" t="s">
        <v>127</v>
      </c>
      <c r="F552" s="408">
        <v>144</v>
      </c>
      <c r="G552" s="408"/>
      <c r="H552" s="116"/>
      <c r="I552" s="116"/>
      <c r="J552" s="97"/>
      <c r="AD552" s="476"/>
      <c r="AI552" s="473"/>
    </row>
    <row r="553" spans="1:35" s="4" customFormat="1" x14ac:dyDescent="0.25">
      <c r="A553" s="408">
        <f t="shared" si="8"/>
        <v>551</v>
      </c>
      <c r="B553" s="483">
        <v>45439</v>
      </c>
      <c r="C553" s="96" t="s">
        <v>113</v>
      </c>
      <c r="D553" s="97" t="s">
        <v>114</v>
      </c>
      <c r="E553" s="515" t="s">
        <v>115</v>
      </c>
      <c r="F553" s="408"/>
      <c r="G553" s="408"/>
      <c r="H553" s="116">
        <v>78387</v>
      </c>
      <c r="I553" s="116">
        <v>80441</v>
      </c>
      <c r="J553" s="97"/>
      <c r="AD553" s="476"/>
      <c r="AI553" s="473"/>
    </row>
    <row r="554" spans="1:35" s="4" customFormat="1" x14ac:dyDescent="0.25">
      <c r="A554" s="408">
        <f t="shared" si="8"/>
        <v>552</v>
      </c>
      <c r="B554" s="483">
        <v>45439</v>
      </c>
      <c r="C554" s="96" t="s">
        <v>128</v>
      </c>
      <c r="D554" s="97" t="s">
        <v>97</v>
      </c>
      <c r="E554" s="515" t="s">
        <v>127</v>
      </c>
      <c r="F554" s="408">
        <v>113</v>
      </c>
      <c r="G554" s="408"/>
      <c r="H554" s="116"/>
      <c r="I554" s="116"/>
      <c r="J554" s="97"/>
      <c r="AD554" s="476"/>
      <c r="AI554" s="473"/>
    </row>
    <row r="555" spans="1:35" s="4" customFormat="1" x14ac:dyDescent="0.25">
      <c r="A555" s="408">
        <f t="shared" si="8"/>
        <v>553</v>
      </c>
      <c r="B555" s="483">
        <v>45439</v>
      </c>
      <c r="C555" s="96" t="s">
        <v>158</v>
      </c>
      <c r="D555" s="97" t="s">
        <v>179</v>
      </c>
      <c r="E555" s="515" t="s">
        <v>64</v>
      </c>
      <c r="F555" s="408">
        <v>201</v>
      </c>
      <c r="G555" s="408"/>
      <c r="H555" s="116"/>
      <c r="I555" s="116"/>
      <c r="J555" s="97"/>
      <c r="AD555" s="476"/>
      <c r="AI555" s="473"/>
    </row>
    <row r="556" spans="1:35" s="4" customFormat="1" x14ac:dyDescent="0.25">
      <c r="A556" s="408">
        <f t="shared" si="8"/>
        <v>554</v>
      </c>
      <c r="B556" s="483">
        <v>45439</v>
      </c>
      <c r="C556" s="524" t="s">
        <v>153</v>
      </c>
      <c r="D556" s="97" t="s">
        <v>103</v>
      </c>
      <c r="E556" s="515" t="s">
        <v>62</v>
      </c>
      <c r="F556" s="408">
        <v>86</v>
      </c>
      <c r="G556" s="408"/>
      <c r="H556" s="116"/>
      <c r="I556" s="116"/>
      <c r="J556" s="97"/>
      <c r="AD556" s="476"/>
      <c r="AI556" s="473"/>
    </row>
    <row r="557" spans="1:35" s="4" customFormat="1" x14ac:dyDescent="0.25">
      <c r="A557" s="408">
        <f t="shared" si="8"/>
        <v>555</v>
      </c>
      <c r="B557" s="483">
        <v>45439</v>
      </c>
      <c r="C557" s="96" t="s">
        <v>151</v>
      </c>
      <c r="D557" s="97" t="s">
        <v>92</v>
      </c>
      <c r="E557" s="515" t="s">
        <v>63</v>
      </c>
      <c r="F557" s="408">
        <v>121</v>
      </c>
      <c r="G557" s="408"/>
      <c r="H557" s="116"/>
      <c r="I557" s="116"/>
      <c r="J557" s="97"/>
      <c r="AD557" s="476"/>
      <c r="AI557" s="473"/>
    </row>
    <row r="558" spans="1:35" s="4" customFormat="1" x14ac:dyDescent="0.25">
      <c r="A558" s="408">
        <f t="shared" si="8"/>
        <v>556</v>
      </c>
      <c r="B558" s="483">
        <v>45439</v>
      </c>
      <c r="C558" s="96" t="s">
        <v>156</v>
      </c>
      <c r="D558" s="408" t="s">
        <v>136</v>
      </c>
      <c r="E558" s="408" t="s">
        <v>2</v>
      </c>
      <c r="F558" s="496">
        <v>102</v>
      </c>
      <c r="G558" s="408"/>
      <c r="H558" s="116"/>
      <c r="I558" s="116"/>
      <c r="J558" s="97"/>
      <c r="AD558" s="476"/>
      <c r="AI558" s="473"/>
    </row>
    <row r="559" spans="1:35" s="4" customFormat="1" x14ac:dyDescent="0.25">
      <c r="A559" s="408">
        <f t="shared" si="8"/>
        <v>557</v>
      </c>
      <c r="B559" s="483">
        <v>45439</v>
      </c>
      <c r="C559" s="96" t="s">
        <v>144</v>
      </c>
      <c r="D559" s="408" t="s">
        <v>264</v>
      </c>
      <c r="E559" s="408" t="s">
        <v>143</v>
      </c>
      <c r="F559" s="408">
        <v>134</v>
      </c>
      <c r="G559" s="408"/>
      <c r="H559" s="116"/>
      <c r="I559" s="116"/>
      <c r="J559" s="97"/>
      <c r="AD559" s="476"/>
      <c r="AI559" s="473"/>
    </row>
    <row r="560" spans="1:35" s="4" customFormat="1" x14ac:dyDescent="0.25">
      <c r="A560" s="408">
        <f t="shared" si="8"/>
        <v>558</v>
      </c>
      <c r="B560" s="483">
        <v>45439</v>
      </c>
      <c r="C560" s="524" t="s">
        <v>160</v>
      </c>
      <c r="D560" s="97" t="s">
        <v>136</v>
      </c>
      <c r="E560" s="515" t="s">
        <v>64</v>
      </c>
      <c r="F560" s="408">
        <v>153</v>
      </c>
      <c r="G560" s="408"/>
      <c r="H560" s="116"/>
      <c r="I560" s="116"/>
      <c r="J560" s="97"/>
      <c r="AD560" s="476"/>
      <c r="AI560" s="473"/>
    </row>
    <row r="561" spans="1:35" s="4" customFormat="1" x14ac:dyDescent="0.25">
      <c r="A561" s="408">
        <f t="shared" si="8"/>
        <v>559</v>
      </c>
      <c r="B561" s="483">
        <v>45439</v>
      </c>
      <c r="C561" s="96" t="s">
        <v>125</v>
      </c>
      <c r="D561" s="97" t="s">
        <v>99</v>
      </c>
      <c r="E561" s="515" t="s">
        <v>132</v>
      </c>
      <c r="F561" s="408">
        <v>194</v>
      </c>
      <c r="G561" s="408"/>
      <c r="H561" s="116"/>
      <c r="I561" s="116"/>
      <c r="J561" s="97"/>
      <c r="AD561" s="476"/>
      <c r="AI561" s="473"/>
    </row>
    <row r="562" spans="1:35" s="4" customFormat="1" x14ac:dyDescent="0.25">
      <c r="A562" s="408">
        <f t="shared" si="8"/>
        <v>560</v>
      </c>
      <c r="B562" s="483">
        <v>45439</v>
      </c>
      <c r="C562" s="96" t="s">
        <v>135</v>
      </c>
      <c r="D562" s="408" t="s">
        <v>136</v>
      </c>
      <c r="E562" s="408" t="s">
        <v>2</v>
      </c>
      <c r="F562" s="408">
        <v>288</v>
      </c>
      <c r="G562" s="97"/>
      <c r="H562" s="116"/>
      <c r="I562" s="116"/>
      <c r="J562" s="97"/>
      <c r="AD562" s="476"/>
      <c r="AI562" s="473"/>
    </row>
    <row r="563" spans="1:35" s="4" customFormat="1" x14ac:dyDescent="0.25">
      <c r="A563" s="408">
        <f t="shared" si="8"/>
        <v>561</v>
      </c>
      <c r="B563" s="483">
        <v>45439</v>
      </c>
      <c r="C563" s="96" t="s">
        <v>139</v>
      </c>
      <c r="D563" s="97" t="s">
        <v>92</v>
      </c>
      <c r="E563" s="515" t="s">
        <v>2</v>
      </c>
      <c r="F563" s="408">
        <v>79</v>
      </c>
      <c r="G563" s="97"/>
      <c r="H563" s="116"/>
      <c r="I563" s="116"/>
      <c r="J563" s="97"/>
      <c r="AD563" s="476"/>
      <c r="AI563" s="473"/>
    </row>
    <row r="564" spans="1:35" s="4" customFormat="1" x14ac:dyDescent="0.25">
      <c r="A564" s="408">
        <f t="shared" si="8"/>
        <v>562</v>
      </c>
      <c r="B564" s="483">
        <v>45440</v>
      </c>
      <c r="C564" s="96" t="s">
        <v>113</v>
      </c>
      <c r="D564" s="97" t="s">
        <v>114</v>
      </c>
      <c r="E564" s="515" t="s">
        <v>115</v>
      </c>
      <c r="F564" s="408"/>
      <c r="G564" s="408"/>
      <c r="H564" s="116">
        <v>80461</v>
      </c>
      <c r="I564" s="116">
        <v>82267</v>
      </c>
      <c r="J564" s="97"/>
      <c r="AD564" s="476"/>
      <c r="AI564" s="473"/>
    </row>
    <row r="565" spans="1:35" s="4" customFormat="1" x14ac:dyDescent="0.25">
      <c r="A565" s="408">
        <f t="shared" si="8"/>
        <v>563</v>
      </c>
      <c r="B565" s="483">
        <v>45440</v>
      </c>
      <c r="C565" s="96" t="s">
        <v>135</v>
      </c>
      <c r="D565" s="408" t="s">
        <v>136</v>
      </c>
      <c r="E565" s="408" t="s">
        <v>2</v>
      </c>
      <c r="F565" s="97">
        <v>217</v>
      </c>
      <c r="G565" s="97"/>
      <c r="H565" s="116"/>
      <c r="I565" s="116"/>
      <c r="J565" s="97"/>
      <c r="AD565" s="476"/>
      <c r="AI565" s="473"/>
    </row>
    <row r="566" spans="1:35" s="4" customFormat="1" x14ac:dyDescent="0.25">
      <c r="A566" s="408">
        <f t="shared" si="8"/>
        <v>564</v>
      </c>
      <c r="B566" s="483">
        <v>45440</v>
      </c>
      <c r="C566" s="96" t="s">
        <v>139</v>
      </c>
      <c r="D566" s="97" t="s">
        <v>92</v>
      </c>
      <c r="E566" s="515" t="s">
        <v>2</v>
      </c>
      <c r="F566" s="97">
        <v>171</v>
      </c>
      <c r="G566" s="97"/>
      <c r="H566" s="116"/>
      <c r="I566" s="116"/>
      <c r="J566" s="97"/>
      <c r="AD566" s="476"/>
      <c r="AI566" s="473"/>
    </row>
    <row r="567" spans="1:35" s="4" customFormat="1" x14ac:dyDescent="0.25">
      <c r="A567" s="408">
        <f t="shared" si="8"/>
        <v>565</v>
      </c>
      <c r="B567" s="483">
        <v>45440</v>
      </c>
      <c r="C567" s="96" t="s">
        <v>140</v>
      </c>
      <c r="D567" s="97" t="s">
        <v>92</v>
      </c>
      <c r="E567" s="515" t="s">
        <v>2</v>
      </c>
      <c r="F567" s="97">
        <v>91</v>
      </c>
      <c r="G567" s="97"/>
      <c r="H567" s="116"/>
      <c r="I567" s="116"/>
      <c r="J567" s="97"/>
      <c r="AD567" s="476"/>
      <c r="AI567" s="473"/>
    </row>
    <row r="568" spans="1:35" s="4" customFormat="1" x14ac:dyDescent="0.25">
      <c r="A568" s="408">
        <f t="shared" si="8"/>
        <v>566</v>
      </c>
      <c r="B568" s="483">
        <v>45440</v>
      </c>
      <c r="C568" s="96" t="s">
        <v>140</v>
      </c>
      <c r="D568" s="97" t="s">
        <v>92</v>
      </c>
      <c r="E568" s="515" t="s">
        <v>2</v>
      </c>
      <c r="F568" s="97"/>
      <c r="G568" s="97"/>
      <c r="H568" s="116"/>
      <c r="I568" s="116"/>
      <c r="J568" s="97"/>
      <c r="AD568" s="476"/>
      <c r="AI568" s="473"/>
    </row>
    <row r="569" spans="1:35" s="4" customFormat="1" x14ac:dyDescent="0.25">
      <c r="A569" s="408">
        <f t="shared" si="8"/>
        <v>567</v>
      </c>
      <c r="B569" s="483">
        <v>45440</v>
      </c>
      <c r="C569" s="96" t="s">
        <v>135</v>
      </c>
      <c r="D569" s="97" t="s">
        <v>136</v>
      </c>
      <c r="E569" s="515" t="s">
        <v>2</v>
      </c>
      <c r="F569" s="97">
        <v>243</v>
      </c>
      <c r="G569" s="97"/>
      <c r="H569" s="116"/>
      <c r="I569" s="116"/>
      <c r="J569" s="97"/>
      <c r="AD569" s="476"/>
      <c r="AI569" s="473"/>
    </row>
    <row r="570" spans="1:35" s="4" customFormat="1" x14ac:dyDescent="0.25">
      <c r="A570" s="408">
        <f t="shared" si="8"/>
        <v>568</v>
      </c>
      <c r="B570" s="483">
        <v>45440</v>
      </c>
      <c r="C570" s="4" t="s">
        <v>169</v>
      </c>
      <c r="D570" s="97" t="s">
        <v>107</v>
      </c>
      <c r="E570" s="515" t="s">
        <v>164</v>
      </c>
      <c r="F570" s="97"/>
      <c r="G570" s="97"/>
      <c r="H570" s="116"/>
      <c r="I570" s="116"/>
      <c r="J570" s="97"/>
      <c r="AD570" s="476"/>
      <c r="AI570" s="473"/>
    </row>
    <row r="571" spans="1:35" s="4" customFormat="1" x14ac:dyDescent="0.25">
      <c r="A571" s="408">
        <f t="shared" si="8"/>
        <v>569</v>
      </c>
      <c r="B571" s="483">
        <v>45440</v>
      </c>
      <c r="C571" s="96" t="s">
        <v>177</v>
      </c>
      <c r="D571" s="97" t="s">
        <v>159</v>
      </c>
      <c r="E571" s="515" t="s">
        <v>8</v>
      </c>
      <c r="F571" s="97"/>
      <c r="G571" s="97"/>
      <c r="H571" s="116"/>
      <c r="I571" s="116"/>
      <c r="J571" s="97"/>
      <c r="AD571" s="476"/>
      <c r="AI571" s="473"/>
    </row>
    <row r="572" spans="1:35" s="4" customFormat="1" x14ac:dyDescent="0.25">
      <c r="A572" s="408">
        <f t="shared" si="8"/>
        <v>570</v>
      </c>
      <c r="B572" s="483">
        <v>45440</v>
      </c>
      <c r="C572" s="96" t="s">
        <v>283</v>
      </c>
      <c r="D572" s="408" t="s">
        <v>266</v>
      </c>
      <c r="E572" s="408" t="s">
        <v>63</v>
      </c>
      <c r="F572" s="97">
        <v>137</v>
      </c>
      <c r="G572" s="97"/>
      <c r="H572" s="116"/>
      <c r="I572" s="116"/>
      <c r="J572" s="97"/>
      <c r="AD572" s="476"/>
      <c r="AI572" s="473"/>
    </row>
    <row r="573" spans="1:35" s="4" customFormat="1" x14ac:dyDescent="0.25">
      <c r="A573" s="408">
        <f t="shared" si="8"/>
        <v>571</v>
      </c>
      <c r="B573" s="483">
        <v>45440</v>
      </c>
      <c r="C573" s="96" t="s">
        <v>151</v>
      </c>
      <c r="D573" s="97" t="s">
        <v>92</v>
      </c>
      <c r="E573" s="515" t="s">
        <v>63</v>
      </c>
      <c r="F573" s="97">
        <v>114</v>
      </c>
      <c r="G573" s="97"/>
      <c r="H573" s="116"/>
      <c r="I573" s="116"/>
      <c r="J573" s="97"/>
      <c r="AD573" s="476"/>
      <c r="AI573" s="473"/>
    </row>
    <row r="574" spans="1:35" s="4" customFormat="1" x14ac:dyDescent="0.25">
      <c r="A574" s="408">
        <f t="shared" si="8"/>
        <v>572</v>
      </c>
      <c r="B574" s="483">
        <v>45440</v>
      </c>
      <c r="C574" s="96" t="s">
        <v>148</v>
      </c>
      <c r="D574" s="408" t="s">
        <v>92</v>
      </c>
      <c r="E574" s="408" t="s">
        <v>343</v>
      </c>
      <c r="F574" s="97">
        <v>61</v>
      </c>
      <c r="G574" s="97"/>
      <c r="H574" s="116"/>
      <c r="I574" s="116"/>
      <c r="J574" s="97"/>
      <c r="AD574" s="476"/>
      <c r="AI574" s="473"/>
    </row>
    <row r="575" spans="1:35" s="4" customFormat="1" x14ac:dyDescent="0.25">
      <c r="A575" s="408">
        <f t="shared" si="8"/>
        <v>573</v>
      </c>
      <c r="B575" s="483">
        <v>45440</v>
      </c>
      <c r="C575" s="96" t="s">
        <v>150</v>
      </c>
      <c r="D575" s="97" t="s">
        <v>92</v>
      </c>
      <c r="E575" s="515" t="s">
        <v>63</v>
      </c>
      <c r="F575" s="97">
        <v>92</v>
      </c>
      <c r="G575" s="97"/>
      <c r="H575" s="116"/>
      <c r="I575" s="116"/>
      <c r="J575" s="97"/>
      <c r="AD575" s="476"/>
      <c r="AI575" s="473"/>
    </row>
    <row r="576" spans="1:35" s="4" customFormat="1" x14ac:dyDescent="0.25">
      <c r="A576" s="408">
        <f t="shared" si="8"/>
        <v>574</v>
      </c>
      <c r="B576" s="483">
        <v>45440</v>
      </c>
      <c r="C576" s="96" t="s">
        <v>88</v>
      </c>
      <c r="D576" s="97" t="s">
        <v>89</v>
      </c>
      <c r="E576" s="515">
        <v>0</v>
      </c>
      <c r="F576" s="97">
        <v>217</v>
      </c>
      <c r="G576" s="97"/>
      <c r="H576" s="116"/>
      <c r="I576" s="116"/>
      <c r="J576" s="97"/>
      <c r="AD576" s="476"/>
      <c r="AI576" s="473"/>
    </row>
    <row r="577" spans="1:35" s="4" customFormat="1" x14ac:dyDescent="0.25">
      <c r="A577" s="408">
        <f t="shared" si="8"/>
        <v>575</v>
      </c>
      <c r="B577" s="483">
        <v>45440</v>
      </c>
      <c r="C577" s="96" t="s">
        <v>118</v>
      </c>
      <c r="D577" s="97" t="s">
        <v>107</v>
      </c>
      <c r="E577" s="515" t="s">
        <v>108</v>
      </c>
      <c r="F577" s="97"/>
      <c r="G577" s="97"/>
      <c r="H577" s="116"/>
      <c r="I577" s="116"/>
      <c r="J577" s="97"/>
      <c r="AD577" s="476"/>
      <c r="AI577" s="473"/>
    </row>
    <row r="578" spans="1:35" s="4" customFormat="1" x14ac:dyDescent="0.25">
      <c r="A578" s="408">
        <f t="shared" si="8"/>
        <v>576</v>
      </c>
      <c r="B578" s="483">
        <v>45440</v>
      </c>
      <c r="C578" s="96" t="s">
        <v>106</v>
      </c>
      <c r="D578" s="97" t="s">
        <v>107</v>
      </c>
      <c r="E578" s="515" t="s">
        <v>130</v>
      </c>
      <c r="F578" s="97">
        <v>121</v>
      </c>
      <c r="G578" s="97"/>
      <c r="H578" s="116"/>
      <c r="I578" s="116"/>
      <c r="J578" s="241"/>
      <c r="K578" s="97"/>
      <c r="AD578" s="476"/>
      <c r="AI578" s="473"/>
    </row>
    <row r="579" spans="1:35" s="4" customFormat="1" x14ac:dyDescent="0.25">
      <c r="A579" s="408">
        <f t="shared" si="8"/>
        <v>577</v>
      </c>
      <c r="B579" s="483">
        <v>45440</v>
      </c>
      <c r="C579" s="96" t="s">
        <v>109</v>
      </c>
      <c r="D579" s="97" t="s">
        <v>107</v>
      </c>
      <c r="E579" s="515" t="s">
        <v>110</v>
      </c>
      <c r="F579" s="97">
        <v>96</v>
      </c>
      <c r="G579" s="97"/>
      <c r="H579" s="116"/>
      <c r="I579" s="116"/>
      <c r="J579" s="97"/>
      <c r="K579" s="97"/>
      <c r="AD579" s="476"/>
      <c r="AI579" s="473"/>
    </row>
    <row r="580" spans="1:35" s="4" customFormat="1" x14ac:dyDescent="0.25">
      <c r="A580" s="408">
        <f t="shared" si="8"/>
        <v>578</v>
      </c>
      <c r="B580" s="483">
        <v>45440</v>
      </c>
      <c r="C580" s="96" t="s">
        <v>91</v>
      </c>
      <c r="D580" s="97" t="s">
        <v>92</v>
      </c>
      <c r="E580" s="515" t="s">
        <v>93</v>
      </c>
      <c r="F580" s="97"/>
      <c r="G580" s="97"/>
      <c r="H580" s="116"/>
      <c r="I580" s="116"/>
      <c r="J580" s="97"/>
      <c r="K580" s="97"/>
      <c r="AD580" s="476"/>
      <c r="AI580" s="473"/>
    </row>
    <row r="581" spans="1:35" s="4" customFormat="1" x14ac:dyDescent="0.25">
      <c r="A581" s="408">
        <f t="shared" ref="A581:A644" si="9">ROW()-2</f>
        <v>579</v>
      </c>
      <c r="B581" s="483">
        <v>45440</v>
      </c>
      <c r="C581" s="96" t="s">
        <v>94</v>
      </c>
      <c r="D581" s="97" t="s">
        <v>92</v>
      </c>
      <c r="E581" s="515" t="s">
        <v>95</v>
      </c>
      <c r="F581" s="97"/>
      <c r="G581" s="97"/>
      <c r="H581" s="116"/>
      <c r="I581" s="116"/>
      <c r="J581" s="97"/>
      <c r="K581" s="97"/>
      <c r="AD581" s="476"/>
      <c r="AI581" s="473"/>
    </row>
    <row r="582" spans="1:35" s="4" customFormat="1" x14ac:dyDescent="0.25">
      <c r="A582" s="408">
        <f t="shared" si="9"/>
        <v>580</v>
      </c>
      <c r="B582" s="483">
        <v>45440</v>
      </c>
      <c r="C582" s="96" t="s">
        <v>116</v>
      </c>
      <c r="D582" s="97" t="s">
        <v>92</v>
      </c>
      <c r="E582" s="515" t="s">
        <v>127</v>
      </c>
      <c r="F582" s="97"/>
      <c r="G582" s="97"/>
      <c r="H582" s="116"/>
      <c r="I582" s="116"/>
      <c r="J582" s="241"/>
      <c r="K582" s="97"/>
      <c r="AD582" s="476"/>
      <c r="AI582" s="473"/>
    </row>
    <row r="583" spans="1:35" s="4" customFormat="1" x14ac:dyDescent="0.25">
      <c r="A583" s="408">
        <f t="shared" si="9"/>
        <v>581</v>
      </c>
      <c r="B583" s="483">
        <v>45440</v>
      </c>
      <c r="C583" s="96" t="s">
        <v>96</v>
      </c>
      <c r="D583" s="97" t="s">
        <v>97</v>
      </c>
      <c r="E583" s="515" t="s">
        <v>127</v>
      </c>
      <c r="F583" s="97">
        <v>100</v>
      </c>
      <c r="G583" s="97"/>
      <c r="H583" s="116"/>
      <c r="I583" s="116"/>
      <c r="J583" s="97"/>
      <c r="AD583" s="476"/>
      <c r="AI583" s="473"/>
    </row>
    <row r="584" spans="1:35" s="4" customFormat="1" x14ac:dyDescent="0.25">
      <c r="A584" s="408">
        <f t="shared" si="9"/>
        <v>582</v>
      </c>
      <c r="B584" s="483">
        <v>45440</v>
      </c>
      <c r="C584" s="96" t="s">
        <v>125</v>
      </c>
      <c r="D584" s="97" t="s">
        <v>99</v>
      </c>
      <c r="E584" s="515" t="s">
        <v>132</v>
      </c>
      <c r="F584" s="97">
        <v>150</v>
      </c>
      <c r="G584" s="97"/>
      <c r="H584" s="116"/>
      <c r="I584" s="116"/>
      <c r="J584" s="97"/>
      <c r="AD584" s="476"/>
      <c r="AI584" s="473"/>
    </row>
    <row r="585" spans="1:35" s="4" customFormat="1" x14ac:dyDescent="0.25">
      <c r="A585" s="408">
        <f t="shared" si="9"/>
        <v>583</v>
      </c>
      <c r="B585" s="484">
        <v>45441</v>
      </c>
      <c r="C585" s="107" t="s">
        <v>88</v>
      </c>
      <c r="D585" s="108" t="s">
        <v>89</v>
      </c>
      <c r="E585" s="108" t="s">
        <v>336</v>
      </c>
      <c r="F585" s="108"/>
      <c r="G585" s="108"/>
      <c r="H585" s="497"/>
      <c r="I585" s="497"/>
      <c r="J585" s="108"/>
      <c r="AD585" s="476"/>
      <c r="AI585" s="473"/>
    </row>
    <row r="586" spans="1:35" s="4" customFormat="1" x14ac:dyDescent="0.25">
      <c r="A586" s="408">
        <f t="shared" si="9"/>
        <v>584</v>
      </c>
      <c r="B586" s="484">
        <v>45441</v>
      </c>
      <c r="C586" s="107" t="s">
        <v>91</v>
      </c>
      <c r="D586" s="108" t="s">
        <v>92</v>
      </c>
      <c r="E586" s="108" t="s">
        <v>343</v>
      </c>
      <c r="F586" s="108"/>
      <c r="G586" s="108"/>
      <c r="H586" s="497"/>
      <c r="I586" s="497"/>
      <c r="J586" s="108"/>
      <c r="AD586" s="476"/>
      <c r="AI586" s="473"/>
    </row>
    <row r="587" spans="1:35" s="4" customFormat="1" x14ac:dyDescent="0.25">
      <c r="A587" s="408">
        <f t="shared" si="9"/>
        <v>585</v>
      </c>
      <c r="B587" s="484">
        <v>45441</v>
      </c>
      <c r="C587" s="107" t="s">
        <v>94</v>
      </c>
      <c r="D587" s="108" t="s">
        <v>92</v>
      </c>
      <c r="E587" s="108" t="s">
        <v>343</v>
      </c>
      <c r="F587" s="108"/>
      <c r="G587" s="108"/>
      <c r="H587" s="497"/>
      <c r="I587" s="497"/>
      <c r="J587" s="108"/>
      <c r="AD587" s="476"/>
      <c r="AI587" s="473"/>
    </row>
    <row r="588" spans="1:35" s="4" customFormat="1" x14ac:dyDescent="0.25">
      <c r="A588" s="408">
        <f t="shared" si="9"/>
        <v>586</v>
      </c>
      <c r="B588" s="484">
        <v>45441</v>
      </c>
      <c r="C588" s="107" t="s">
        <v>116</v>
      </c>
      <c r="D588" s="108" t="s">
        <v>92</v>
      </c>
      <c r="E588" s="108" t="s">
        <v>343</v>
      </c>
      <c r="F588" s="108"/>
      <c r="G588" s="108"/>
      <c r="H588" s="497"/>
      <c r="I588" s="497"/>
      <c r="J588" s="108"/>
      <c r="AD588" s="476"/>
      <c r="AI588" s="473"/>
    </row>
    <row r="589" spans="1:35" s="4" customFormat="1" x14ac:dyDescent="0.25">
      <c r="A589" s="408">
        <f t="shared" si="9"/>
        <v>587</v>
      </c>
      <c r="B589" s="484">
        <v>45441</v>
      </c>
      <c r="C589" s="107" t="s">
        <v>128</v>
      </c>
      <c r="D589" s="108" t="s">
        <v>97</v>
      </c>
      <c r="E589" s="108" t="s">
        <v>346</v>
      </c>
      <c r="F589" s="108">
        <v>102</v>
      </c>
      <c r="G589" s="108"/>
      <c r="H589" s="497"/>
      <c r="I589" s="497"/>
      <c r="J589" s="108"/>
      <c r="AD589" s="476"/>
      <c r="AI589" s="473"/>
    </row>
    <row r="590" spans="1:35" s="4" customFormat="1" x14ac:dyDescent="0.25">
      <c r="A590" s="408">
        <f t="shared" si="9"/>
        <v>588</v>
      </c>
      <c r="B590" s="484">
        <v>45441</v>
      </c>
      <c r="C590" s="107" t="s">
        <v>96</v>
      </c>
      <c r="D590" s="108" t="s">
        <v>97</v>
      </c>
      <c r="E590" s="108" t="s">
        <v>346</v>
      </c>
      <c r="F590" s="108"/>
      <c r="G590" s="108"/>
      <c r="H590" s="497"/>
      <c r="I590" s="497"/>
      <c r="J590" s="108"/>
      <c r="AD590" s="476"/>
      <c r="AI590" s="473"/>
    </row>
    <row r="591" spans="1:35" s="4" customFormat="1" x14ac:dyDescent="0.25">
      <c r="A591" s="408">
        <f t="shared" si="9"/>
        <v>589</v>
      </c>
      <c r="B591" s="484">
        <v>45441</v>
      </c>
      <c r="C591" s="107" t="s">
        <v>113</v>
      </c>
      <c r="D591" s="108" t="s">
        <v>114</v>
      </c>
      <c r="E591" s="108" t="s">
        <v>348</v>
      </c>
      <c r="F591" s="108">
        <v>140</v>
      </c>
      <c r="G591" s="108"/>
      <c r="H591" s="497">
        <v>82368</v>
      </c>
      <c r="I591" s="497">
        <v>83238</v>
      </c>
      <c r="J591" s="108"/>
      <c r="AD591" s="476"/>
      <c r="AI591" s="473"/>
    </row>
    <row r="592" spans="1:35" s="4" customFormat="1" x14ac:dyDescent="0.25">
      <c r="A592" s="408">
        <f t="shared" si="9"/>
        <v>590</v>
      </c>
      <c r="B592" s="484">
        <v>45441</v>
      </c>
      <c r="C592" s="107" t="s">
        <v>118</v>
      </c>
      <c r="D592" s="108" t="s">
        <v>107</v>
      </c>
      <c r="E592" s="108" t="s">
        <v>340</v>
      </c>
      <c r="F592" s="108"/>
      <c r="G592" s="108"/>
      <c r="H592" s="497"/>
      <c r="I592" s="497"/>
      <c r="J592" s="108"/>
      <c r="AD592" s="476"/>
      <c r="AI592" s="473"/>
    </row>
    <row r="593" spans="1:35" s="4" customFormat="1" x14ac:dyDescent="0.25">
      <c r="A593" s="408">
        <f t="shared" si="9"/>
        <v>591</v>
      </c>
      <c r="B593" s="484">
        <v>45441</v>
      </c>
      <c r="C593" s="107" t="s">
        <v>106</v>
      </c>
      <c r="D593" s="108" t="s">
        <v>107</v>
      </c>
      <c r="E593" s="108" t="s">
        <v>340</v>
      </c>
      <c r="F593" s="108"/>
      <c r="G593" s="108"/>
      <c r="H593" s="497"/>
      <c r="I593" s="497"/>
      <c r="J593" s="108"/>
      <c r="AD593" s="476"/>
      <c r="AI593" s="473"/>
    </row>
    <row r="594" spans="1:35" s="4" customFormat="1" x14ac:dyDescent="0.25">
      <c r="A594" s="408">
        <f t="shared" si="9"/>
        <v>592</v>
      </c>
      <c r="B594" s="484">
        <v>45441</v>
      </c>
      <c r="C594" s="107" t="s">
        <v>109</v>
      </c>
      <c r="D594" s="108" t="s">
        <v>107</v>
      </c>
      <c r="E594" s="108" t="s">
        <v>340</v>
      </c>
      <c r="F594" s="108"/>
      <c r="G594" s="108"/>
      <c r="H594" s="497"/>
      <c r="I594" s="497"/>
      <c r="J594" s="108"/>
      <c r="AD594" s="476"/>
      <c r="AI594" s="473"/>
    </row>
    <row r="595" spans="1:35" s="4" customFormat="1" x14ac:dyDescent="0.25">
      <c r="A595" s="408">
        <f t="shared" si="9"/>
        <v>593</v>
      </c>
      <c r="B595" s="484">
        <v>45441</v>
      </c>
      <c r="C595" s="107" t="s">
        <v>119</v>
      </c>
      <c r="D595" s="108" t="s">
        <v>131</v>
      </c>
      <c r="E595" s="108" t="s">
        <v>338</v>
      </c>
      <c r="F595" s="108"/>
      <c r="G595" s="108"/>
      <c r="H595" s="497"/>
      <c r="I595" s="497"/>
      <c r="J595" s="108"/>
      <c r="AD595" s="476"/>
      <c r="AI595" s="473"/>
    </row>
    <row r="596" spans="1:35" s="4" customFormat="1" x14ac:dyDescent="0.25">
      <c r="A596" s="408">
        <f t="shared" si="9"/>
        <v>594</v>
      </c>
      <c r="B596" s="484">
        <v>45441</v>
      </c>
      <c r="C596" s="107" t="s">
        <v>121</v>
      </c>
      <c r="D596" s="108" t="s">
        <v>122</v>
      </c>
      <c r="E596" s="108" t="s">
        <v>339</v>
      </c>
      <c r="F596" s="108"/>
      <c r="G596" s="108"/>
      <c r="H596" s="497"/>
      <c r="I596" s="497"/>
      <c r="J596" s="108"/>
      <c r="AD596" s="476"/>
      <c r="AI596" s="473"/>
    </row>
    <row r="597" spans="1:35" s="4" customFormat="1" x14ac:dyDescent="0.25">
      <c r="A597" s="408">
        <f t="shared" si="9"/>
        <v>595</v>
      </c>
      <c r="B597" s="484">
        <v>45441</v>
      </c>
      <c r="C597" s="107" t="s">
        <v>125</v>
      </c>
      <c r="D597" s="108" t="s">
        <v>99</v>
      </c>
      <c r="E597" s="108" t="s">
        <v>334</v>
      </c>
      <c r="F597" s="108"/>
      <c r="G597" s="108"/>
      <c r="H597" s="497"/>
      <c r="I597" s="497"/>
      <c r="J597" s="108"/>
      <c r="AD597" s="476"/>
      <c r="AI597" s="473"/>
    </row>
    <row r="598" spans="1:35" s="4" customFormat="1" x14ac:dyDescent="0.25">
      <c r="A598" s="408">
        <f t="shared" si="9"/>
        <v>596</v>
      </c>
      <c r="B598" s="484">
        <v>45441</v>
      </c>
      <c r="C598" s="109" t="s">
        <v>156</v>
      </c>
      <c r="D598" s="108" t="s">
        <v>136</v>
      </c>
      <c r="E598" s="108" t="s">
        <v>2</v>
      </c>
      <c r="F598" s="108"/>
      <c r="G598" s="108"/>
      <c r="H598" s="497"/>
      <c r="I598" s="497"/>
      <c r="J598" s="108"/>
      <c r="AD598" s="476"/>
      <c r="AI598" s="473"/>
    </row>
    <row r="599" spans="1:35" s="4" customFormat="1" x14ac:dyDescent="0.25">
      <c r="A599" s="408">
        <f t="shared" si="9"/>
        <v>597</v>
      </c>
      <c r="B599" s="484">
        <v>45441</v>
      </c>
      <c r="C599" s="109" t="s">
        <v>142</v>
      </c>
      <c r="D599" s="108" t="s">
        <v>264</v>
      </c>
      <c r="E599" s="108" t="s">
        <v>143</v>
      </c>
      <c r="F599" s="108"/>
      <c r="G599" s="108"/>
      <c r="H599" s="497"/>
      <c r="I599" s="497"/>
      <c r="J599" s="108"/>
      <c r="AD599" s="476"/>
      <c r="AI599" s="473"/>
    </row>
    <row r="600" spans="1:35" s="4" customFormat="1" x14ac:dyDescent="0.25">
      <c r="A600" s="408">
        <f t="shared" si="9"/>
        <v>598</v>
      </c>
      <c r="B600" s="484">
        <v>45441</v>
      </c>
      <c r="C600" s="109" t="s">
        <v>144</v>
      </c>
      <c r="D600" s="108" t="s">
        <v>264</v>
      </c>
      <c r="E600" s="108" t="s">
        <v>143</v>
      </c>
      <c r="F600" s="108"/>
      <c r="G600" s="108"/>
      <c r="H600" s="497"/>
      <c r="I600" s="497"/>
      <c r="J600" s="108"/>
      <c r="AD600" s="476"/>
      <c r="AI600" s="473"/>
    </row>
    <row r="601" spans="1:35" s="4" customFormat="1" x14ac:dyDescent="0.25">
      <c r="A601" s="408">
        <f t="shared" si="9"/>
        <v>599</v>
      </c>
      <c r="B601" s="484">
        <v>45441</v>
      </c>
      <c r="C601" s="109" t="s">
        <v>145</v>
      </c>
      <c r="D601" s="108" t="s">
        <v>265</v>
      </c>
      <c r="E601" s="108" t="s">
        <v>146</v>
      </c>
      <c r="F601" s="108"/>
      <c r="G601" s="108"/>
      <c r="H601" s="497"/>
      <c r="I601" s="497"/>
      <c r="J601" s="108"/>
      <c r="AD601" s="476"/>
      <c r="AI601" s="473"/>
    </row>
    <row r="602" spans="1:35" s="4" customFormat="1" x14ac:dyDescent="0.25">
      <c r="A602" s="408">
        <f t="shared" si="9"/>
        <v>600</v>
      </c>
      <c r="B602" s="484">
        <v>45441</v>
      </c>
      <c r="C602" s="109" t="s">
        <v>160</v>
      </c>
      <c r="D602" s="108" t="s">
        <v>136</v>
      </c>
      <c r="E602" s="108" t="s">
        <v>2</v>
      </c>
      <c r="F602" s="108"/>
      <c r="G602" s="108"/>
      <c r="H602" s="497"/>
      <c r="I602" s="497"/>
      <c r="J602" s="108"/>
      <c r="AD602" s="476"/>
      <c r="AI602" s="473"/>
    </row>
    <row r="603" spans="1:35" s="4" customFormat="1" x14ac:dyDescent="0.25">
      <c r="A603" s="408">
        <f t="shared" si="9"/>
        <v>601</v>
      </c>
      <c r="B603" s="484">
        <v>45441</v>
      </c>
      <c r="C603" s="109" t="s">
        <v>158</v>
      </c>
      <c r="D603" s="108" t="s">
        <v>159</v>
      </c>
      <c r="E603" s="108" t="s">
        <v>64</v>
      </c>
      <c r="F603" s="108">
        <v>197</v>
      </c>
      <c r="G603" s="108"/>
      <c r="H603" s="497"/>
      <c r="I603" s="497"/>
      <c r="J603" s="108"/>
      <c r="AD603" s="476"/>
      <c r="AI603" s="473"/>
    </row>
    <row r="604" spans="1:35" s="4" customFormat="1" x14ac:dyDescent="0.25">
      <c r="A604" s="408">
        <f t="shared" si="9"/>
        <v>602</v>
      </c>
      <c r="B604" s="484">
        <v>45441</v>
      </c>
      <c r="C604" s="96" t="s">
        <v>283</v>
      </c>
      <c r="D604" s="108" t="s">
        <v>266</v>
      </c>
      <c r="E604" s="108" t="s">
        <v>63</v>
      </c>
      <c r="F604" s="108"/>
      <c r="G604" s="108"/>
      <c r="H604" s="497"/>
      <c r="I604" s="497"/>
      <c r="J604" s="108"/>
      <c r="AD604" s="476"/>
      <c r="AI604" s="473"/>
    </row>
    <row r="605" spans="1:35" s="4" customFormat="1" x14ac:dyDescent="0.25">
      <c r="A605" s="408">
        <f t="shared" si="9"/>
        <v>603</v>
      </c>
      <c r="B605" s="484">
        <v>45441</v>
      </c>
      <c r="C605" s="109" t="s">
        <v>148</v>
      </c>
      <c r="D605" s="108" t="s">
        <v>92</v>
      </c>
      <c r="E605" s="108" t="s">
        <v>343</v>
      </c>
      <c r="F605" s="108"/>
      <c r="G605" s="108"/>
      <c r="H605" s="497"/>
      <c r="I605" s="497"/>
      <c r="J605" s="108"/>
      <c r="AD605" s="476"/>
      <c r="AI605" s="473"/>
    </row>
    <row r="606" spans="1:35" s="4" customFormat="1" x14ac:dyDescent="0.25">
      <c r="A606" s="408">
        <f t="shared" si="9"/>
        <v>604</v>
      </c>
      <c r="B606" s="484">
        <v>45441</v>
      </c>
      <c r="C606" s="109" t="s">
        <v>150</v>
      </c>
      <c r="D606" s="108" t="s">
        <v>92</v>
      </c>
      <c r="E606" s="108" t="s">
        <v>343</v>
      </c>
      <c r="F606" s="108"/>
      <c r="G606" s="108"/>
      <c r="H606" s="497"/>
      <c r="I606" s="497"/>
      <c r="J606" s="108"/>
      <c r="AD606" s="476"/>
      <c r="AI606" s="473"/>
    </row>
    <row r="607" spans="1:35" s="4" customFormat="1" x14ac:dyDescent="0.25">
      <c r="A607" s="408">
        <f t="shared" si="9"/>
        <v>605</v>
      </c>
      <c r="B607" s="484">
        <v>45441</v>
      </c>
      <c r="C607" s="109" t="s">
        <v>150</v>
      </c>
      <c r="D607" s="108" t="s">
        <v>92</v>
      </c>
      <c r="E607" s="108" t="s">
        <v>343</v>
      </c>
      <c r="F607" s="108"/>
      <c r="G607" s="108"/>
      <c r="H607" s="497"/>
      <c r="I607" s="497"/>
      <c r="J607" s="108"/>
      <c r="AD607" s="476"/>
      <c r="AI607" s="473"/>
    </row>
    <row r="608" spans="1:35" s="4" customFormat="1" x14ac:dyDescent="0.25">
      <c r="A608" s="408">
        <f t="shared" si="9"/>
        <v>606</v>
      </c>
      <c r="B608" s="484">
        <v>45441</v>
      </c>
      <c r="C608" s="109" t="s">
        <v>135</v>
      </c>
      <c r="D608" s="108" t="s">
        <v>136</v>
      </c>
      <c r="E608" s="108" t="s">
        <v>2</v>
      </c>
      <c r="F608" s="108">
        <v>245</v>
      </c>
      <c r="G608" s="108"/>
      <c r="H608" s="497"/>
      <c r="I608" s="497"/>
      <c r="J608" s="108"/>
      <c r="AD608" s="476"/>
      <c r="AI608" s="473"/>
    </row>
    <row r="609" spans="1:35" s="4" customFormat="1" x14ac:dyDescent="0.25">
      <c r="A609" s="408">
        <f t="shared" si="9"/>
        <v>607</v>
      </c>
      <c r="B609" s="484">
        <v>45441</v>
      </c>
      <c r="C609" s="109" t="s">
        <v>139</v>
      </c>
      <c r="D609" s="108" t="s">
        <v>92</v>
      </c>
      <c r="E609" s="108" t="s">
        <v>343</v>
      </c>
      <c r="F609" s="108">
        <v>114</v>
      </c>
      <c r="G609" s="108"/>
      <c r="H609" s="497"/>
      <c r="I609" s="497"/>
      <c r="J609" s="108"/>
      <c r="AD609" s="476"/>
      <c r="AI609" s="473"/>
    </row>
    <row r="610" spans="1:35" s="4" customFormat="1" x14ac:dyDescent="0.25">
      <c r="A610" s="408">
        <f t="shared" si="9"/>
        <v>608</v>
      </c>
      <c r="B610" s="484">
        <v>45441</v>
      </c>
      <c r="C610" s="109" t="s">
        <v>140</v>
      </c>
      <c r="D610" s="108" t="s">
        <v>92</v>
      </c>
      <c r="E610" s="108" t="s">
        <v>343</v>
      </c>
      <c r="F610" s="108"/>
      <c r="G610" s="108"/>
      <c r="H610" s="497"/>
      <c r="I610" s="497"/>
      <c r="J610" s="108"/>
      <c r="AD610" s="476"/>
      <c r="AI610" s="473"/>
    </row>
    <row r="611" spans="1:35" s="4" customFormat="1" x14ac:dyDescent="0.25">
      <c r="A611" s="408">
        <f t="shared" si="9"/>
        <v>609</v>
      </c>
      <c r="B611" s="484">
        <v>45441</v>
      </c>
      <c r="C611" s="109" t="s">
        <v>141</v>
      </c>
      <c r="D611" s="108" t="s">
        <v>92</v>
      </c>
      <c r="E611" s="108" t="s">
        <v>343</v>
      </c>
      <c r="F611" s="108"/>
      <c r="G611" s="108"/>
      <c r="H611" s="497"/>
      <c r="I611" s="497"/>
      <c r="J611" s="108"/>
      <c r="AD611" s="476"/>
      <c r="AI611" s="473"/>
    </row>
    <row r="612" spans="1:35" s="4" customFormat="1" x14ac:dyDescent="0.25">
      <c r="A612" s="408">
        <f t="shared" si="9"/>
        <v>610</v>
      </c>
      <c r="B612" s="484">
        <v>45441</v>
      </c>
      <c r="C612" s="109" t="s">
        <v>153</v>
      </c>
      <c r="D612" s="108" t="s">
        <v>103</v>
      </c>
      <c r="E612" s="108">
        <v>0</v>
      </c>
      <c r="F612" s="108">
        <v>178</v>
      </c>
      <c r="G612" s="108"/>
      <c r="H612" s="497"/>
      <c r="I612" s="497"/>
      <c r="J612" s="108"/>
      <c r="AD612" s="476"/>
      <c r="AI612" s="473"/>
    </row>
    <row r="613" spans="1:35" s="4" customFormat="1" x14ac:dyDescent="0.25">
      <c r="A613" s="408">
        <f t="shared" si="9"/>
        <v>611</v>
      </c>
      <c r="B613" s="484">
        <v>45441</v>
      </c>
      <c r="C613" s="107" t="s">
        <v>154</v>
      </c>
      <c r="D613" s="108" t="s">
        <v>92</v>
      </c>
      <c r="E613" s="108" t="s">
        <v>343</v>
      </c>
      <c r="F613" s="108"/>
      <c r="G613" s="108"/>
      <c r="H613" s="497"/>
      <c r="I613" s="497"/>
      <c r="J613" s="108"/>
      <c r="AD613" s="476"/>
      <c r="AI613" s="473"/>
    </row>
    <row r="614" spans="1:35" s="4" customFormat="1" x14ac:dyDescent="0.25">
      <c r="A614" s="408">
        <f t="shared" si="9"/>
        <v>612</v>
      </c>
      <c r="B614" s="484">
        <v>45441</v>
      </c>
      <c r="C614" s="107" t="s">
        <v>177</v>
      </c>
      <c r="D614" s="108" t="s">
        <v>159</v>
      </c>
      <c r="E614" s="108" t="s">
        <v>64</v>
      </c>
      <c r="F614" s="108"/>
      <c r="G614" s="108"/>
      <c r="H614" s="497"/>
      <c r="I614" s="497"/>
      <c r="J614" s="108"/>
      <c r="AD614" s="476"/>
      <c r="AI614" s="473"/>
    </row>
    <row r="615" spans="1:35" s="4" customFormat="1" x14ac:dyDescent="0.25">
      <c r="A615" s="408">
        <f t="shared" si="9"/>
        <v>613</v>
      </c>
      <c r="B615" s="484">
        <v>45441</v>
      </c>
      <c r="C615" s="107" t="s">
        <v>162</v>
      </c>
      <c r="D615" s="108" t="s">
        <v>163</v>
      </c>
      <c r="E615" s="108" t="s">
        <v>164</v>
      </c>
      <c r="F615" s="108"/>
      <c r="G615" s="108"/>
      <c r="H615" s="497"/>
      <c r="I615" s="497"/>
      <c r="J615" s="108"/>
      <c r="AD615" s="476"/>
      <c r="AI615" s="473"/>
    </row>
    <row r="616" spans="1:35" s="4" customFormat="1" x14ac:dyDescent="0.25">
      <c r="A616" s="408">
        <f t="shared" si="9"/>
        <v>614</v>
      </c>
      <c r="B616" s="484">
        <v>45441</v>
      </c>
      <c r="C616" s="107" t="s">
        <v>166</v>
      </c>
      <c r="D616" s="108" t="s">
        <v>167</v>
      </c>
      <c r="E616" s="108" t="s">
        <v>164</v>
      </c>
      <c r="F616" s="108"/>
      <c r="G616" s="108"/>
      <c r="H616" s="497"/>
      <c r="I616" s="497"/>
      <c r="J616" s="108"/>
      <c r="AD616" s="476"/>
      <c r="AI616" s="473"/>
    </row>
    <row r="617" spans="1:35" s="4" customFormat="1" x14ac:dyDescent="0.25">
      <c r="A617" s="408">
        <f t="shared" si="9"/>
        <v>615</v>
      </c>
      <c r="B617" s="484">
        <v>45441</v>
      </c>
      <c r="C617" s="107" t="s">
        <v>169</v>
      </c>
      <c r="D617" s="108" t="s">
        <v>167</v>
      </c>
      <c r="E617" s="108" t="s">
        <v>164</v>
      </c>
      <c r="F617" s="108"/>
      <c r="G617" s="108"/>
      <c r="H617" s="497"/>
      <c r="I617" s="497"/>
      <c r="J617" s="108"/>
      <c r="AD617" s="476"/>
      <c r="AI617" s="473"/>
    </row>
    <row r="618" spans="1:35" s="4" customFormat="1" x14ac:dyDescent="0.25">
      <c r="A618" s="408">
        <f t="shared" si="9"/>
        <v>616</v>
      </c>
      <c r="B618" s="484">
        <v>45442</v>
      </c>
      <c r="C618" s="107" t="s">
        <v>88</v>
      </c>
      <c r="D618" s="108" t="s">
        <v>89</v>
      </c>
      <c r="E618" s="108" t="s">
        <v>336</v>
      </c>
      <c r="F618" s="108">
        <v>245</v>
      </c>
      <c r="G618" s="108"/>
      <c r="H618" s="497"/>
      <c r="I618" s="497"/>
      <c r="J618" s="108"/>
      <c r="AD618" s="476"/>
      <c r="AI618" s="473"/>
    </row>
    <row r="619" spans="1:35" s="4" customFormat="1" x14ac:dyDescent="0.25">
      <c r="A619" s="408">
        <f t="shared" si="9"/>
        <v>617</v>
      </c>
      <c r="B619" s="484">
        <v>45442</v>
      </c>
      <c r="C619" s="107" t="s">
        <v>91</v>
      </c>
      <c r="D619" s="108" t="s">
        <v>92</v>
      </c>
      <c r="E619" s="108" t="s">
        <v>343</v>
      </c>
      <c r="F619" s="108">
        <v>171</v>
      </c>
      <c r="G619" s="108"/>
      <c r="H619" s="497"/>
      <c r="I619" s="497"/>
      <c r="J619" s="108"/>
      <c r="AD619" s="476"/>
      <c r="AI619" s="473"/>
    </row>
    <row r="620" spans="1:35" s="4" customFormat="1" x14ac:dyDescent="0.25">
      <c r="A620" s="408">
        <f t="shared" si="9"/>
        <v>618</v>
      </c>
      <c r="B620" s="484">
        <v>45442</v>
      </c>
      <c r="C620" s="107" t="s">
        <v>94</v>
      </c>
      <c r="D620" s="108" t="s">
        <v>92</v>
      </c>
      <c r="E620" s="108" t="s">
        <v>343</v>
      </c>
      <c r="F620" s="108"/>
      <c r="G620" s="108"/>
      <c r="H620" s="497"/>
      <c r="I620" s="497"/>
      <c r="J620" s="108"/>
      <c r="AD620" s="476"/>
      <c r="AI620" s="473"/>
    </row>
    <row r="621" spans="1:35" s="4" customFormat="1" x14ac:dyDescent="0.25">
      <c r="A621" s="408">
        <f t="shared" si="9"/>
        <v>619</v>
      </c>
      <c r="B621" s="484">
        <v>45442</v>
      </c>
      <c r="C621" s="107" t="s">
        <v>116</v>
      </c>
      <c r="D621" s="108" t="s">
        <v>92</v>
      </c>
      <c r="E621" s="108" t="s">
        <v>343</v>
      </c>
      <c r="F621" s="108">
        <v>133</v>
      </c>
      <c r="G621" s="108"/>
      <c r="H621" s="497"/>
      <c r="I621" s="497"/>
      <c r="J621" s="108"/>
      <c r="AD621" s="476"/>
      <c r="AI621" s="473"/>
    </row>
    <row r="622" spans="1:35" s="4" customFormat="1" x14ac:dyDescent="0.25">
      <c r="A622" s="408">
        <f t="shared" si="9"/>
        <v>620</v>
      </c>
      <c r="B622" s="484">
        <v>45442</v>
      </c>
      <c r="C622" s="107" t="s">
        <v>128</v>
      </c>
      <c r="D622" s="108" t="s">
        <v>97</v>
      </c>
      <c r="E622" s="108" t="s">
        <v>346</v>
      </c>
      <c r="F622" s="108"/>
      <c r="G622" s="108"/>
      <c r="H622" s="497"/>
      <c r="I622" s="497"/>
      <c r="J622" s="108"/>
      <c r="AD622" s="476"/>
      <c r="AI622" s="473"/>
    </row>
    <row r="623" spans="1:35" s="4" customFormat="1" x14ac:dyDescent="0.25">
      <c r="A623" s="408">
        <f t="shared" si="9"/>
        <v>621</v>
      </c>
      <c r="B623" s="484">
        <v>45442</v>
      </c>
      <c r="C623" s="107" t="s">
        <v>96</v>
      </c>
      <c r="D623" s="108" t="s">
        <v>97</v>
      </c>
      <c r="E623" s="108" t="s">
        <v>346</v>
      </c>
      <c r="F623" s="108">
        <v>98</v>
      </c>
      <c r="G623" s="108"/>
      <c r="H623" s="497"/>
      <c r="I623" s="497"/>
      <c r="J623" s="108"/>
      <c r="AD623" s="476"/>
      <c r="AI623" s="473"/>
    </row>
    <row r="624" spans="1:35" s="4" customFormat="1" x14ac:dyDescent="0.25">
      <c r="A624" s="408">
        <f t="shared" si="9"/>
        <v>622</v>
      </c>
      <c r="B624" s="484">
        <v>45442</v>
      </c>
      <c r="C624" s="107" t="s">
        <v>113</v>
      </c>
      <c r="D624" s="108" t="s">
        <v>114</v>
      </c>
      <c r="E624" s="108" t="s">
        <v>348</v>
      </c>
      <c r="F624" s="108"/>
      <c r="G624" s="108"/>
      <c r="H624" s="497">
        <v>83237</v>
      </c>
      <c r="I624" s="497">
        <v>85652</v>
      </c>
      <c r="J624" s="108"/>
      <c r="AD624" s="476"/>
      <c r="AI624" s="473"/>
    </row>
    <row r="625" spans="1:35" s="4" customFormat="1" x14ac:dyDescent="0.25">
      <c r="A625" s="408">
        <f t="shared" si="9"/>
        <v>623</v>
      </c>
      <c r="B625" s="484">
        <v>45442</v>
      </c>
      <c r="C625" s="107" t="s">
        <v>118</v>
      </c>
      <c r="D625" s="108" t="s">
        <v>107</v>
      </c>
      <c r="E625" s="108" t="s">
        <v>340</v>
      </c>
      <c r="F625" s="108">
        <v>79</v>
      </c>
      <c r="G625" s="108"/>
      <c r="H625" s="497"/>
      <c r="I625" s="497"/>
      <c r="J625" s="108"/>
      <c r="AD625" s="476"/>
      <c r="AI625" s="473"/>
    </row>
    <row r="626" spans="1:35" s="4" customFormat="1" x14ac:dyDescent="0.25">
      <c r="A626" s="408">
        <f t="shared" si="9"/>
        <v>624</v>
      </c>
      <c r="B626" s="484">
        <v>45442</v>
      </c>
      <c r="C626" s="107" t="s">
        <v>106</v>
      </c>
      <c r="D626" s="108" t="s">
        <v>107</v>
      </c>
      <c r="E626" s="108" t="s">
        <v>340</v>
      </c>
      <c r="F626" s="108"/>
      <c r="G626" s="108"/>
      <c r="H626" s="497"/>
      <c r="I626" s="497"/>
      <c r="J626" s="108"/>
      <c r="AD626" s="476"/>
      <c r="AI626" s="473"/>
    </row>
    <row r="627" spans="1:35" s="4" customFormat="1" x14ac:dyDescent="0.25">
      <c r="A627" s="408">
        <f t="shared" si="9"/>
        <v>625</v>
      </c>
      <c r="B627" s="484">
        <v>45442</v>
      </c>
      <c r="C627" s="107" t="s">
        <v>109</v>
      </c>
      <c r="D627" s="108" t="s">
        <v>107</v>
      </c>
      <c r="E627" s="108" t="s">
        <v>340</v>
      </c>
      <c r="F627" s="108"/>
      <c r="G627" s="108"/>
      <c r="H627" s="497"/>
      <c r="I627" s="497"/>
      <c r="J627" s="108"/>
      <c r="AD627" s="476"/>
      <c r="AI627" s="473"/>
    </row>
    <row r="628" spans="1:35" s="4" customFormat="1" x14ac:dyDescent="0.25">
      <c r="A628" s="408">
        <f t="shared" si="9"/>
        <v>626</v>
      </c>
      <c r="B628" s="484">
        <v>45442</v>
      </c>
      <c r="C628" s="107" t="s">
        <v>119</v>
      </c>
      <c r="D628" s="108" t="s">
        <v>131</v>
      </c>
      <c r="E628" s="108" t="s">
        <v>338</v>
      </c>
      <c r="F628" s="108"/>
      <c r="G628" s="108"/>
      <c r="H628" s="497"/>
      <c r="I628" s="497"/>
      <c r="J628" s="108"/>
      <c r="AD628" s="476"/>
      <c r="AI628" s="473"/>
    </row>
    <row r="629" spans="1:35" s="4" customFormat="1" x14ac:dyDescent="0.25">
      <c r="A629" s="408">
        <f t="shared" si="9"/>
        <v>627</v>
      </c>
      <c r="B629" s="484">
        <v>45442</v>
      </c>
      <c r="C629" s="107" t="s">
        <v>121</v>
      </c>
      <c r="D629" s="108" t="s">
        <v>122</v>
      </c>
      <c r="E629" s="108" t="s">
        <v>339</v>
      </c>
      <c r="F629" s="108"/>
      <c r="G629" s="108"/>
      <c r="H629" s="497"/>
      <c r="I629" s="497"/>
      <c r="J629" s="108"/>
      <c r="AD629" s="476"/>
      <c r="AI629" s="473"/>
    </row>
    <row r="630" spans="1:35" s="4" customFormat="1" x14ac:dyDescent="0.25">
      <c r="A630" s="408">
        <f t="shared" si="9"/>
        <v>628</v>
      </c>
      <c r="B630" s="484">
        <v>45442</v>
      </c>
      <c r="C630" s="107" t="s">
        <v>125</v>
      </c>
      <c r="D630" s="108" t="s">
        <v>99</v>
      </c>
      <c r="E630" s="108" t="s">
        <v>334</v>
      </c>
      <c r="F630" s="108">
        <v>295</v>
      </c>
      <c r="G630" s="108"/>
      <c r="H630" s="497"/>
      <c r="I630" s="497"/>
      <c r="J630" s="108"/>
      <c r="AD630" s="476"/>
      <c r="AI630" s="473"/>
    </row>
    <row r="631" spans="1:35" s="4" customFormat="1" x14ac:dyDescent="0.25">
      <c r="A631" s="408">
        <f t="shared" si="9"/>
        <v>629</v>
      </c>
      <c r="B631" s="484">
        <v>45442</v>
      </c>
      <c r="C631" s="109" t="s">
        <v>156</v>
      </c>
      <c r="D631" s="108" t="s">
        <v>136</v>
      </c>
      <c r="E631" s="108" t="s">
        <v>2</v>
      </c>
      <c r="F631" s="108"/>
      <c r="G631" s="108"/>
      <c r="H631" s="497"/>
      <c r="I631" s="497"/>
      <c r="J631" s="108"/>
      <c r="AD631" s="476"/>
      <c r="AI631" s="473"/>
    </row>
    <row r="632" spans="1:35" s="4" customFormat="1" x14ac:dyDescent="0.25">
      <c r="A632" s="408">
        <f t="shared" si="9"/>
        <v>630</v>
      </c>
      <c r="B632" s="484">
        <v>45442</v>
      </c>
      <c r="C632" s="109" t="s">
        <v>142</v>
      </c>
      <c r="D632" s="108" t="s">
        <v>264</v>
      </c>
      <c r="E632" s="108" t="s">
        <v>143</v>
      </c>
      <c r="F632" s="108">
        <v>282</v>
      </c>
      <c r="G632" s="108"/>
      <c r="H632" s="497"/>
      <c r="I632" s="497"/>
      <c r="J632" s="108"/>
      <c r="AD632" s="476"/>
      <c r="AI632" s="473"/>
    </row>
    <row r="633" spans="1:35" s="4" customFormat="1" x14ac:dyDescent="0.25">
      <c r="A633" s="408">
        <f t="shared" si="9"/>
        <v>631</v>
      </c>
      <c r="B633" s="484">
        <v>45442</v>
      </c>
      <c r="C633" s="109" t="s">
        <v>144</v>
      </c>
      <c r="D633" s="108" t="s">
        <v>264</v>
      </c>
      <c r="E633" s="108" t="s">
        <v>143</v>
      </c>
      <c r="F633" s="108">
        <v>263</v>
      </c>
      <c r="G633" s="108"/>
      <c r="H633" s="497"/>
      <c r="I633" s="497"/>
      <c r="J633" s="108"/>
      <c r="AD633" s="476"/>
      <c r="AI633" s="473"/>
    </row>
    <row r="634" spans="1:35" s="4" customFormat="1" x14ac:dyDescent="0.25">
      <c r="A634" s="408">
        <f t="shared" si="9"/>
        <v>632</v>
      </c>
      <c r="B634" s="484">
        <v>45442</v>
      </c>
      <c r="C634" s="109" t="s">
        <v>145</v>
      </c>
      <c r="D634" s="108" t="s">
        <v>265</v>
      </c>
      <c r="E634" s="108" t="s">
        <v>146</v>
      </c>
      <c r="F634" s="108"/>
      <c r="G634" s="108"/>
      <c r="H634" s="497"/>
      <c r="I634" s="497"/>
      <c r="J634" s="108"/>
      <c r="AD634" s="476"/>
      <c r="AI634" s="473"/>
    </row>
    <row r="635" spans="1:35" s="4" customFormat="1" x14ac:dyDescent="0.25">
      <c r="A635" s="408">
        <f t="shared" si="9"/>
        <v>633</v>
      </c>
      <c r="B635" s="484">
        <v>45442</v>
      </c>
      <c r="C635" s="109" t="s">
        <v>160</v>
      </c>
      <c r="D635" s="108" t="s">
        <v>136</v>
      </c>
      <c r="E635" s="108" t="s">
        <v>2</v>
      </c>
      <c r="F635" s="108">
        <v>271</v>
      </c>
      <c r="G635" s="108"/>
      <c r="H635" s="497"/>
      <c r="I635" s="497"/>
      <c r="J635" s="108"/>
      <c r="AD635" s="476"/>
      <c r="AI635" s="473"/>
    </row>
    <row r="636" spans="1:35" s="4" customFormat="1" x14ac:dyDescent="0.25">
      <c r="A636" s="408">
        <f t="shared" si="9"/>
        <v>634</v>
      </c>
      <c r="B636" s="484">
        <v>45442</v>
      </c>
      <c r="C636" s="109" t="s">
        <v>158</v>
      </c>
      <c r="D636" s="108" t="s">
        <v>159</v>
      </c>
      <c r="E636" s="108" t="s">
        <v>64</v>
      </c>
      <c r="F636" s="108"/>
      <c r="G636" s="108"/>
      <c r="H636" s="497"/>
      <c r="I636" s="497"/>
      <c r="J636" s="108"/>
      <c r="AD636" s="476"/>
      <c r="AI636" s="473"/>
    </row>
    <row r="637" spans="1:35" s="4" customFormat="1" x14ac:dyDescent="0.25">
      <c r="A637" s="408">
        <f t="shared" si="9"/>
        <v>635</v>
      </c>
      <c r="B637" s="484">
        <v>45442</v>
      </c>
      <c r="C637" s="96" t="s">
        <v>283</v>
      </c>
      <c r="D637" s="108" t="s">
        <v>266</v>
      </c>
      <c r="E637" s="108" t="s">
        <v>63</v>
      </c>
      <c r="F637" s="108">
        <v>109</v>
      </c>
      <c r="G637" s="108"/>
      <c r="H637" s="497"/>
      <c r="I637" s="497"/>
      <c r="J637" s="108"/>
      <c r="AD637" s="476"/>
      <c r="AI637" s="473"/>
    </row>
    <row r="638" spans="1:35" s="4" customFormat="1" x14ac:dyDescent="0.25">
      <c r="A638" s="408">
        <f t="shared" si="9"/>
        <v>636</v>
      </c>
      <c r="B638" s="484">
        <v>45442</v>
      </c>
      <c r="C638" s="109" t="s">
        <v>148</v>
      </c>
      <c r="D638" s="108" t="s">
        <v>92</v>
      </c>
      <c r="E638" s="108" t="s">
        <v>343</v>
      </c>
      <c r="F638" s="108"/>
      <c r="G638" s="108"/>
      <c r="H638" s="497"/>
      <c r="I638" s="497"/>
      <c r="J638" s="108"/>
      <c r="AD638" s="476"/>
      <c r="AI638" s="473"/>
    </row>
    <row r="639" spans="1:35" s="4" customFormat="1" x14ac:dyDescent="0.25">
      <c r="A639" s="408">
        <f t="shared" si="9"/>
        <v>637</v>
      </c>
      <c r="B639" s="484">
        <v>45442</v>
      </c>
      <c r="C639" s="109" t="s">
        <v>150</v>
      </c>
      <c r="D639" s="108" t="s">
        <v>92</v>
      </c>
      <c r="E639" s="108" t="s">
        <v>343</v>
      </c>
      <c r="F639" s="108"/>
      <c r="G639" s="108"/>
      <c r="H639" s="497"/>
      <c r="I639" s="497"/>
      <c r="J639" s="108"/>
      <c r="AD639" s="476"/>
      <c r="AI639" s="473"/>
    </row>
    <row r="640" spans="1:35" s="4" customFormat="1" x14ac:dyDescent="0.25">
      <c r="A640" s="408">
        <f t="shared" si="9"/>
        <v>638</v>
      </c>
      <c r="B640" s="484">
        <v>45442</v>
      </c>
      <c r="C640" s="109" t="s">
        <v>150</v>
      </c>
      <c r="D640" s="108" t="s">
        <v>92</v>
      </c>
      <c r="E640" s="108" t="s">
        <v>343</v>
      </c>
      <c r="F640" s="108"/>
      <c r="G640" s="108"/>
      <c r="H640" s="497"/>
      <c r="I640" s="497"/>
      <c r="J640" s="108"/>
      <c r="AD640" s="476"/>
      <c r="AI640" s="473"/>
    </row>
    <row r="641" spans="1:35" s="4" customFormat="1" x14ac:dyDescent="0.25">
      <c r="A641" s="408">
        <f t="shared" si="9"/>
        <v>639</v>
      </c>
      <c r="B641" s="484">
        <v>45442</v>
      </c>
      <c r="C641" s="109" t="s">
        <v>135</v>
      </c>
      <c r="D641" s="108" t="s">
        <v>136</v>
      </c>
      <c r="E641" s="108" t="s">
        <v>2</v>
      </c>
      <c r="F641" s="108">
        <v>244</v>
      </c>
      <c r="G641" s="108"/>
      <c r="H641" s="497"/>
      <c r="I641" s="497"/>
      <c r="J641" s="108"/>
      <c r="AD641" s="476"/>
      <c r="AI641" s="473"/>
    </row>
    <row r="642" spans="1:35" s="4" customFormat="1" x14ac:dyDescent="0.25">
      <c r="A642" s="408">
        <f t="shared" si="9"/>
        <v>640</v>
      </c>
      <c r="B642" s="484">
        <v>45442</v>
      </c>
      <c r="C642" s="109" t="s">
        <v>139</v>
      </c>
      <c r="D642" s="108" t="s">
        <v>92</v>
      </c>
      <c r="E642" s="108" t="s">
        <v>343</v>
      </c>
      <c r="F642" s="108"/>
      <c r="G642" s="108"/>
      <c r="H642" s="497"/>
      <c r="I642" s="497"/>
      <c r="J642" s="108"/>
      <c r="AD642" s="476"/>
      <c r="AI642" s="473"/>
    </row>
    <row r="643" spans="1:35" s="4" customFormat="1" x14ac:dyDescent="0.25">
      <c r="A643" s="408">
        <f t="shared" si="9"/>
        <v>641</v>
      </c>
      <c r="B643" s="484">
        <v>45442</v>
      </c>
      <c r="C643" s="109" t="s">
        <v>140</v>
      </c>
      <c r="D643" s="108" t="s">
        <v>92</v>
      </c>
      <c r="E643" s="108" t="s">
        <v>343</v>
      </c>
      <c r="F643" s="108"/>
      <c r="G643" s="108"/>
      <c r="H643" s="497"/>
      <c r="I643" s="497"/>
      <c r="J643" s="108"/>
      <c r="AD643" s="476"/>
      <c r="AI643" s="473"/>
    </row>
    <row r="644" spans="1:35" s="4" customFormat="1" x14ac:dyDescent="0.25">
      <c r="A644" s="408">
        <f t="shared" si="9"/>
        <v>642</v>
      </c>
      <c r="B644" s="484">
        <v>45442</v>
      </c>
      <c r="C644" s="109" t="s">
        <v>141</v>
      </c>
      <c r="D644" s="108" t="s">
        <v>92</v>
      </c>
      <c r="E644" s="108" t="s">
        <v>343</v>
      </c>
      <c r="F644" s="108"/>
      <c r="G644" s="108"/>
      <c r="H644" s="497"/>
      <c r="I644" s="497"/>
      <c r="J644" s="108"/>
      <c r="AD644" s="476"/>
      <c r="AI644" s="473"/>
    </row>
    <row r="645" spans="1:35" s="4" customFormat="1" x14ac:dyDescent="0.25">
      <c r="A645" s="408">
        <f t="shared" ref="A645:A708" si="10">ROW()-2</f>
        <v>643</v>
      </c>
      <c r="B645" s="484">
        <v>45442</v>
      </c>
      <c r="C645" s="109" t="s">
        <v>153</v>
      </c>
      <c r="D645" s="108" t="s">
        <v>103</v>
      </c>
      <c r="E645" s="108">
        <v>0</v>
      </c>
      <c r="F645" s="108">
        <v>61</v>
      </c>
      <c r="G645" s="108"/>
      <c r="H645" s="497"/>
      <c r="I645" s="497"/>
      <c r="J645" s="108"/>
      <c r="AD645" s="476"/>
      <c r="AI645" s="473"/>
    </row>
    <row r="646" spans="1:35" s="4" customFormat="1" x14ac:dyDescent="0.25">
      <c r="A646" s="408">
        <f t="shared" si="10"/>
        <v>644</v>
      </c>
      <c r="B646" s="484">
        <v>45442</v>
      </c>
      <c r="C646" s="107" t="s">
        <v>154</v>
      </c>
      <c r="D646" s="108" t="s">
        <v>92</v>
      </c>
      <c r="E646" s="108" t="s">
        <v>343</v>
      </c>
      <c r="F646" s="108"/>
      <c r="G646" s="108"/>
      <c r="H646" s="497"/>
      <c r="I646" s="497"/>
      <c r="J646" s="108"/>
      <c r="AD646" s="476"/>
      <c r="AI646" s="473"/>
    </row>
    <row r="647" spans="1:35" s="4" customFormat="1" x14ac:dyDescent="0.25">
      <c r="A647" s="408">
        <f t="shared" si="10"/>
        <v>645</v>
      </c>
      <c r="B647" s="484">
        <v>45442</v>
      </c>
      <c r="C647" s="107" t="s">
        <v>177</v>
      </c>
      <c r="D647" s="108" t="s">
        <v>159</v>
      </c>
      <c r="E647" s="108" t="s">
        <v>64</v>
      </c>
      <c r="F647" s="108">
        <v>95</v>
      </c>
      <c r="G647" s="108"/>
      <c r="H647" s="497"/>
      <c r="I647" s="497"/>
      <c r="J647" s="108"/>
      <c r="AD647" s="476"/>
      <c r="AI647" s="473"/>
    </row>
    <row r="648" spans="1:35" s="4" customFormat="1" x14ac:dyDescent="0.25">
      <c r="A648" s="408">
        <f t="shared" si="10"/>
        <v>646</v>
      </c>
      <c r="B648" s="484">
        <v>45442</v>
      </c>
      <c r="C648" s="107" t="s">
        <v>162</v>
      </c>
      <c r="D648" s="108" t="s">
        <v>163</v>
      </c>
      <c r="E648" s="108" t="s">
        <v>164</v>
      </c>
      <c r="F648" s="108">
        <v>74</v>
      </c>
      <c r="G648" s="108"/>
      <c r="H648" s="497"/>
      <c r="I648" s="497"/>
      <c r="J648" s="108"/>
      <c r="AD648" s="476"/>
      <c r="AI648" s="473"/>
    </row>
    <row r="649" spans="1:35" s="4" customFormat="1" x14ac:dyDescent="0.25">
      <c r="A649" s="408">
        <f t="shared" si="10"/>
        <v>647</v>
      </c>
      <c r="B649" s="484">
        <v>45442</v>
      </c>
      <c r="C649" s="107" t="s">
        <v>166</v>
      </c>
      <c r="D649" s="108" t="s">
        <v>167</v>
      </c>
      <c r="E649" s="108" t="s">
        <v>164</v>
      </c>
      <c r="F649" s="108"/>
      <c r="G649" s="108"/>
      <c r="H649" s="497"/>
      <c r="I649" s="497"/>
      <c r="J649" s="108"/>
      <c r="AD649" s="476"/>
      <c r="AI649" s="473"/>
    </row>
    <row r="650" spans="1:35" s="4" customFormat="1" x14ac:dyDescent="0.25">
      <c r="A650" s="408">
        <f t="shared" si="10"/>
        <v>648</v>
      </c>
      <c r="B650" s="484">
        <v>45442</v>
      </c>
      <c r="C650" s="107" t="s">
        <v>169</v>
      </c>
      <c r="D650" s="108" t="s">
        <v>167</v>
      </c>
      <c r="E650" s="108" t="s">
        <v>164</v>
      </c>
      <c r="F650" s="108"/>
      <c r="G650" s="108"/>
      <c r="H650" s="497"/>
      <c r="I650" s="497"/>
      <c r="J650" s="108"/>
      <c r="AD650" s="476"/>
      <c r="AI650" s="473"/>
    </row>
    <row r="651" spans="1:35" s="4" customFormat="1" x14ac:dyDescent="0.25">
      <c r="A651" s="408">
        <f t="shared" si="10"/>
        <v>649</v>
      </c>
      <c r="B651" s="484">
        <v>45444</v>
      </c>
      <c r="C651" s="107" t="s">
        <v>88</v>
      </c>
      <c r="D651" s="108" t="s">
        <v>89</v>
      </c>
      <c r="E651" s="108" t="s">
        <v>336</v>
      </c>
      <c r="F651" s="108"/>
      <c r="G651" s="108"/>
      <c r="H651" s="497"/>
      <c r="I651" s="497"/>
      <c r="J651" s="108"/>
      <c r="AD651" s="476"/>
      <c r="AI651" s="473"/>
    </row>
    <row r="652" spans="1:35" s="4" customFormat="1" x14ac:dyDescent="0.25">
      <c r="A652" s="408">
        <f t="shared" si="10"/>
        <v>650</v>
      </c>
      <c r="B652" s="484">
        <v>45444</v>
      </c>
      <c r="C652" s="107" t="s">
        <v>91</v>
      </c>
      <c r="D652" s="108" t="s">
        <v>92</v>
      </c>
      <c r="E652" s="108" t="s">
        <v>343</v>
      </c>
      <c r="F652" s="108"/>
      <c r="G652" s="108"/>
      <c r="H652" s="497"/>
      <c r="I652" s="497"/>
      <c r="J652" s="108"/>
      <c r="AD652" s="476"/>
      <c r="AI652" s="473"/>
    </row>
    <row r="653" spans="1:35" s="4" customFormat="1" x14ac:dyDescent="0.25">
      <c r="A653" s="408">
        <f t="shared" si="10"/>
        <v>651</v>
      </c>
      <c r="B653" s="484">
        <v>45444</v>
      </c>
      <c r="C653" s="107" t="s">
        <v>94</v>
      </c>
      <c r="D653" s="108" t="s">
        <v>92</v>
      </c>
      <c r="E653" s="108" t="s">
        <v>343</v>
      </c>
      <c r="F653" s="108"/>
      <c r="G653" s="108"/>
      <c r="H653" s="497"/>
      <c r="I653" s="497"/>
      <c r="J653" s="108"/>
      <c r="AD653" s="476"/>
      <c r="AI653" s="473"/>
    </row>
    <row r="654" spans="1:35" s="4" customFormat="1" x14ac:dyDescent="0.25">
      <c r="A654" s="408">
        <f t="shared" si="10"/>
        <v>652</v>
      </c>
      <c r="B654" s="484">
        <v>45444</v>
      </c>
      <c r="C654" s="107" t="s">
        <v>116</v>
      </c>
      <c r="D654" s="108" t="s">
        <v>92</v>
      </c>
      <c r="E654" s="108" t="s">
        <v>343</v>
      </c>
      <c r="F654" s="108"/>
      <c r="G654" s="108"/>
      <c r="H654" s="497"/>
      <c r="I654" s="497"/>
      <c r="J654" s="108"/>
      <c r="AD654" s="476"/>
      <c r="AI654" s="473"/>
    </row>
    <row r="655" spans="1:35" s="4" customFormat="1" x14ac:dyDescent="0.25">
      <c r="A655" s="408">
        <f t="shared" si="10"/>
        <v>653</v>
      </c>
      <c r="B655" s="484">
        <v>45444</v>
      </c>
      <c r="C655" s="107" t="s">
        <v>128</v>
      </c>
      <c r="D655" s="108" t="s">
        <v>97</v>
      </c>
      <c r="E655" s="108" t="s">
        <v>346</v>
      </c>
      <c r="F655" s="108"/>
      <c r="G655" s="108"/>
      <c r="H655" s="497"/>
      <c r="I655" s="497"/>
      <c r="J655" s="108"/>
      <c r="AD655" s="476"/>
      <c r="AI655" s="473"/>
    </row>
    <row r="656" spans="1:35" s="4" customFormat="1" x14ac:dyDescent="0.25">
      <c r="A656" s="408">
        <f t="shared" si="10"/>
        <v>654</v>
      </c>
      <c r="B656" s="484">
        <v>45444</v>
      </c>
      <c r="C656" s="107" t="s">
        <v>96</v>
      </c>
      <c r="D656" s="108" t="s">
        <v>97</v>
      </c>
      <c r="E656" s="108" t="s">
        <v>346</v>
      </c>
      <c r="F656" s="108">
        <v>66</v>
      </c>
      <c r="G656" s="108"/>
      <c r="H656" s="497"/>
      <c r="I656" s="497"/>
      <c r="J656" s="108"/>
      <c r="AD656" s="476"/>
      <c r="AI656" s="473"/>
    </row>
    <row r="657" spans="1:35" s="4" customFormat="1" x14ac:dyDescent="0.25">
      <c r="A657" s="408">
        <f t="shared" si="10"/>
        <v>655</v>
      </c>
      <c r="B657" s="484">
        <v>45444</v>
      </c>
      <c r="C657" s="107" t="s">
        <v>113</v>
      </c>
      <c r="D657" s="108" t="s">
        <v>114</v>
      </c>
      <c r="E657" s="108" t="s">
        <v>348</v>
      </c>
      <c r="F657" s="108"/>
      <c r="G657" s="108"/>
      <c r="H657" s="497">
        <v>85652</v>
      </c>
      <c r="I657" s="497">
        <v>87419</v>
      </c>
      <c r="J657" s="108"/>
      <c r="AD657" s="476"/>
      <c r="AI657" s="473"/>
    </row>
    <row r="658" spans="1:35" s="4" customFormat="1" x14ac:dyDescent="0.25">
      <c r="A658" s="408">
        <f t="shared" si="10"/>
        <v>656</v>
      </c>
      <c r="B658" s="484">
        <v>45444</v>
      </c>
      <c r="C658" s="107" t="s">
        <v>118</v>
      </c>
      <c r="D658" s="108" t="s">
        <v>107</v>
      </c>
      <c r="E658" s="108" t="s">
        <v>340</v>
      </c>
      <c r="F658" s="108">
        <v>32</v>
      </c>
      <c r="G658" s="108"/>
      <c r="H658" s="497"/>
      <c r="I658" s="497"/>
      <c r="J658" s="108"/>
      <c r="AD658" s="476"/>
      <c r="AI658" s="473"/>
    </row>
    <row r="659" spans="1:35" s="4" customFormat="1" x14ac:dyDescent="0.25">
      <c r="A659" s="408">
        <f t="shared" si="10"/>
        <v>657</v>
      </c>
      <c r="B659" s="484">
        <v>45444</v>
      </c>
      <c r="C659" s="107" t="s">
        <v>106</v>
      </c>
      <c r="D659" s="108" t="s">
        <v>107</v>
      </c>
      <c r="E659" s="108" t="s">
        <v>340</v>
      </c>
      <c r="F659" s="108">
        <v>80</v>
      </c>
      <c r="G659" s="108"/>
      <c r="H659" s="497"/>
      <c r="I659" s="497"/>
      <c r="J659" s="108"/>
      <c r="AD659" s="476"/>
      <c r="AI659" s="473"/>
    </row>
    <row r="660" spans="1:35" s="4" customFormat="1" x14ac:dyDescent="0.25">
      <c r="A660" s="408">
        <f t="shared" si="10"/>
        <v>658</v>
      </c>
      <c r="B660" s="484">
        <v>45444</v>
      </c>
      <c r="C660" s="107" t="s">
        <v>109</v>
      </c>
      <c r="D660" s="108" t="s">
        <v>107</v>
      </c>
      <c r="E660" s="108" t="s">
        <v>340</v>
      </c>
      <c r="F660" s="108">
        <v>110</v>
      </c>
      <c r="G660" s="108"/>
      <c r="H660" s="497"/>
      <c r="I660" s="497"/>
      <c r="J660" s="108"/>
      <c r="AD660" s="476"/>
      <c r="AI660" s="473"/>
    </row>
    <row r="661" spans="1:35" s="4" customFormat="1" x14ac:dyDescent="0.25">
      <c r="A661" s="408">
        <f t="shared" si="10"/>
        <v>659</v>
      </c>
      <c r="B661" s="484">
        <v>45444</v>
      </c>
      <c r="C661" s="107" t="s">
        <v>119</v>
      </c>
      <c r="D661" s="108" t="s">
        <v>131</v>
      </c>
      <c r="E661" s="108" t="s">
        <v>338</v>
      </c>
      <c r="F661" s="108"/>
      <c r="G661" s="108"/>
      <c r="H661" s="497"/>
      <c r="I661" s="497"/>
      <c r="J661" s="108"/>
      <c r="AD661" s="476"/>
      <c r="AI661" s="473"/>
    </row>
    <row r="662" spans="1:35" s="4" customFormat="1" x14ac:dyDescent="0.25">
      <c r="A662" s="408">
        <f t="shared" si="10"/>
        <v>660</v>
      </c>
      <c r="B662" s="484">
        <v>45444</v>
      </c>
      <c r="C662" s="107" t="s">
        <v>121</v>
      </c>
      <c r="D662" s="108" t="s">
        <v>122</v>
      </c>
      <c r="E662" s="108" t="s">
        <v>339</v>
      </c>
      <c r="F662" s="108"/>
      <c r="G662" s="108"/>
      <c r="H662" s="497"/>
      <c r="I662" s="497"/>
      <c r="J662" s="108"/>
      <c r="AD662" s="476"/>
      <c r="AI662" s="473"/>
    </row>
    <row r="663" spans="1:35" s="4" customFormat="1" x14ac:dyDescent="0.25">
      <c r="A663" s="408">
        <f t="shared" si="10"/>
        <v>661</v>
      </c>
      <c r="B663" s="484">
        <v>45444</v>
      </c>
      <c r="C663" s="107" t="s">
        <v>125</v>
      </c>
      <c r="D663" s="108" t="s">
        <v>99</v>
      </c>
      <c r="E663" s="108" t="s">
        <v>334</v>
      </c>
      <c r="F663" s="108"/>
      <c r="G663" s="108"/>
      <c r="H663" s="497"/>
      <c r="I663" s="497"/>
      <c r="J663" s="108"/>
      <c r="AD663" s="476"/>
      <c r="AI663" s="473"/>
    </row>
    <row r="664" spans="1:35" s="4" customFormat="1" x14ac:dyDescent="0.25">
      <c r="A664" s="408">
        <f t="shared" si="10"/>
        <v>662</v>
      </c>
      <c r="B664" s="484">
        <v>45444</v>
      </c>
      <c r="C664" s="109" t="s">
        <v>156</v>
      </c>
      <c r="D664" s="108" t="s">
        <v>136</v>
      </c>
      <c r="E664" s="108" t="s">
        <v>2</v>
      </c>
      <c r="F664" s="108">
        <v>207</v>
      </c>
      <c r="G664" s="108"/>
      <c r="H664" s="497"/>
      <c r="I664" s="497"/>
      <c r="J664" s="108"/>
      <c r="AD664" s="476"/>
      <c r="AI664" s="473"/>
    </row>
    <row r="665" spans="1:35" s="4" customFormat="1" x14ac:dyDescent="0.25">
      <c r="A665" s="408">
        <f t="shared" si="10"/>
        <v>663</v>
      </c>
      <c r="B665" s="484">
        <v>45444</v>
      </c>
      <c r="C665" s="109" t="s">
        <v>142</v>
      </c>
      <c r="D665" s="108" t="s">
        <v>264</v>
      </c>
      <c r="E665" s="108" t="s">
        <v>143</v>
      </c>
      <c r="F665" s="108"/>
      <c r="G665" s="108"/>
      <c r="H665" s="497"/>
      <c r="I665" s="497"/>
      <c r="J665" s="108"/>
      <c r="AD665" s="476"/>
      <c r="AI665" s="473"/>
    </row>
    <row r="666" spans="1:35" s="4" customFormat="1" x14ac:dyDescent="0.25">
      <c r="A666" s="408">
        <f t="shared" si="10"/>
        <v>664</v>
      </c>
      <c r="B666" s="484">
        <v>45444</v>
      </c>
      <c r="C666" s="109" t="s">
        <v>144</v>
      </c>
      <c r="D666" s="108" t="s">
        <v>264</v>
      </c>
      <c r="E666" s="108" t="s">
        <v>143</v>
      </c>
      <c r="F666" s="108"/>
      <c r="G666" s="108"/>
      <c r="H666" s="497"/>
      <c r="I666" s="497"/>
      <c r="J666" s="108"/>
      <c r="AD666" s="476"/>
      <c r="AI666" s="473"/>
    </row>
    <row r="667" spans="1:35" s="4" customFormat="1" x14ac:dyDescent="0.25">
      <c r="A667" s="408">
        <f t="shared" si="10"/>
        <v>665</v>
      </c>
      <c r="B667" s="484">
        <v>45444</v>
      </c>
      <c r="C667" s="109" t="s">
        <v>145</v>
      </c>
      <c r="D667" s="108" t="s">
        <v>265</v>
      </c>
      <c r="E667" s="108" t="s">
        <v>146</v>
      </c>
      <c r="F667" s="108">
        <v>335</v>
      </c>
      <c r="G667" s="108"/>
      <c r="H667" s="497"/>
      <c r="I667" s="497"/>
      <c r="J667" s="108"/>
      <c r="AD667" s="476"/>
      <c r="AI667" s="473"/>
    </row>
    <row r="668" spans="1:35" s="4" customFormat="1" x14ac:dyDescent="0.25">
      <c r="A668" s="408">
        <f t="shared" si="10"/>
        <v>666</v>
      </c>
      <c r="B668" s="484">
        <v>45444</v>
      </c>
      <c r="C668" s="109" t="s">
        <v>160</v>
      </c>
      <c r="D668" s="108" t="s">
        <v>136</v>
      </c>
      <c r="E668" s="108" t="s">
        <v>2</v>
      </c>
      <c r="F668" s="108"/>
      <c r="G668" s="108"/>
      <c r="H668" s="497"/>
      <c r="I668" s="497"/>
      <c r="J668" s="108"/>
      <c r="AD668" s="476"/>
      <c r="AI668" s="473"/>
    </row>
    <row r="669" spans="1:35" s="4" customFormat="1" x14ac:dyDescent="0.25">
      <c r="A669" s="408">
        <f t="shared" si="10"/>
        <v>667</v>
      </c>
      <c r="B669" s="484">
        <v>45444</v>
      </c>
      <c r="C669" s="109" t="s">
        <v>158</v>
      </c>
      <c r="D669" s="108" t="s">
        <v>159</v>
      </c>
      <c r="E669" s="108" t="s">
        <v>64</v>
      </c>
      <c r="F669" s="108"/>
      <c r="G669" s="108"/>
      <c r="H669" s="497"/>
      <c r="I669" s="497"/>
      <c r="J669" s="108"/>
      <c r="AD669" s="476"/>
      <c r="AI669" s="473"/>
    </row>
    <row r="670" spans="1:35" s="4" customFormat="1" x14ac:dyDescent="0.25">
      <c r="A670" s="408">
        <f t="shared" si="10"/>
        <v>668</v>
      </c>
      <c r="B670" s="484">
        <v>45444</v>
      </c>
      <c r="C670" s="96" t="s">
        <v>283</v>
      </c>
      <c r="D670" s="108" t="s">
        <v>266</v>
      </c>
      <c r="E670" s="108" t="s">
        <v>63</v>
      </c>
      <c r="F670" s="108"/>
      <c r="G670" s="108"/>
      <c r="H670" s="497"/>
      <c r="I670" s="497"/>
      <c r="J670" s="108"/>
      <c r="AD670" s="476"/>
      <c r="AI670" s="473"/>
    </row>
    <row r="671" spans="1:35" s="4" customFormat="1" x14ac:dyDescent="0.25">
      <c r="A671" s="408">
        <f t="shared" si="10"/>
        <v>669</v>
      </c>
      <c r="B671" s="484">
        <v>45444</v>
      </c>
      <c r="C671" s="109" t="s">
        <v>148</v>
      </c>
      <c r="D671" s="108" t="s">
        <v>92</v>
      </c>
      <c r="E671" s="108" t="s">
        <v>343</v>
      </c>
      <c r="F671" s="108">
        <v>100</v>
      </c>
      <c r="G671" s="108"/>
      <c r="H671" s="497"/>
      <c r="I671" s="497"/>
      <c r="J671" s="108"/>
      <c r="AD671" s="476"/>
      <c r="AI671" s="473"/>
    </row>
    <row r="672" spans="1:35" s="4" customFormat="1" x14ac:dyDescent="0.25">
      <c r="A672" s="408">
        <f t="shared" si="10"/>
        <v>670</v>
      </c>
      <c r="B672" s="484">
        <v>45444</v>
      </c>
      <c r="C672" s="109" t="s">
        <v>150</v>
      </c>
      <c r="D672" s="108" t="s">
        <v>92</v>
      </c>
      <c r="E672" s="108" t="s">
        <v>343</v>
      </c>
      <c r="F672" s="108">
        <v>83</v>
      </c>
      <c r="G672" s="108"/>
      <c r="H672" s="497"/>
      <c r="I672" s="497"/>
      <c r="J672" s="108"/>
      <c r="AD672" s="476"/>
      <c r="AI672" s="473"/>
    </row>
    <row r="673" spans="1:35" s="4" customFormat="1" x14ac:dyDescent="0.25">
      <c r="A673" s="408">
        <f t="shared" si="10"/>
        <v>671</v>
      </c>
      <c r="B673" s="484">
        <v>45444</v>
      </c>
      <c r="C673" s="109" t="s">
        <v>150</v>
      </c>
      <c r="D673" s="108" t="s">
        <v>92</v>
      </c>
      <c r="E673" s="108" t="s">
        <v>343</v>
      </c>
      <c r="F673" s="108">
        <v>78</v>
      </c>
      <c r="G673" s="108"/>
      <c r="H673" s="497"/>
      <c r="I673" s="497"/>
      <c r="J673" s="108"/>
      <c r="AD673" s="476"/>
      <c r="AI673" s="473"/>
    </row>
    <row r="674" spans="1:35" s="4" customFormat="1" x14ac:dyDescent="0.25">
      <c r="A674" s="408">
        <f t="shared" si="10"/>
        <v>672</v>
      </c>
      <c r="B674" s="484">
        <v>45444</v>
      </c>
      <c r="C674" s="109" t="s">
        <v>135</v>
      </c>
      <c r="D674" s="108" t="s">
        <v>136</v>
      </c>
      <c r="E674" s="108" t="s">
        <v>2</v>
      </c>
      <c r="F674" s="108">
        <v>294</v>
      </c>
      <c r="G674" s="108"/>
      <c r="H674" s="497"/>
      <c r="I674" s="497"/>
      <c r="J674" s="108"/>
      <c r="AD674" s="476"/>
      <c r="AI674" s="473"/>
    </row>
    <row r="675" spans="1:35" s="4" customFormat="1" x14ac:dyDescent="0.25">
      <c r="A675" s="408">
        <f t="shared" si="10"/>
        <v>673</v>
      </c>
      <c r="B675" s="484">
        <v>45444</v>
      </c>
      <c r="C675" s="109" t="s">
        <v>139</v>
      </c>
      <c r="D675" s="108" t="s">
        <v>92</v>
      </c>
      <c r="E675" s="108" t="s">
        <v>343</v>
      </c>
      <c r="F675" s="108">
        <v>203</v>
      </c>
      <c r="G675" s="108"/>
      <c r="H675" s="497"/>
      <c r="I675" s="497"/>
      <c r="J675" s="108"/>
      <c r="AD675" s="476"/>
      <c r="AI675" s="473"/>
    </row>
    <row r="676" spans="1:35" s="4" customFormat="1" x14ac:dyDescent="0.25">
      <c r="A676" s="408">
        <f t="shared" si="10"/>
        <v>674</v>
      </c>
      <c r="B676" s="484">
        <v>45444</v>
      </c>
      <c r="C676" s="109" t="s">
        <v>140</v>
      </c>
      <c r="D676" s="108" t="s">
        <v>92</v>
      </c>
      <c r="E676" s="108" t="s">
        <v>343</v>
      </c>
      <c r="F676" s="108">
        <v>91</v>
      </c>
      <c r="G676" s="108"/>
      <c r="H676" s="497"/>
      <c r="I676" s="497"/>
      <c r="J676" s="108"/>
      <c r="AD676" s="476"/>
      <c r="AI676" s="473"/>
    </row>
    <row r="677" spans="1:35" s="4" customFormat="1" x14ac:dyDescent="0.25">
      <c r="A677" s="408">
        <f t="shared" si="10"/>
        <v>675</v>
      </c>
      <c r="B677" s="484">
        <v>45444</v>
      </c>
      <c r="C677" s="109" t="s">
        <v>141</v>
      </c>
      <c r="D677" s="108" t="s">
        <v>92</v>
      </c>
      <c r="E677" s="108" t="s">
        <v>343</v>
      </c>
      <c r="F677" s="108"/>
      <c r="G677" s="108"/>
      <c r="H677" s="497"/>
      <c r="I677" s="497"/>
      <c r="J677" s="108"/>
      <c r="AD677" s="476"/>
      <c r="AI677" s="473"/>
    </row>
    <row r="678" spans="1:35" s="4" customFormat="1" x14ac:dyDescent="0.25">
      <c r="A678" s="408">
        <f t="shared" si="10"/>
        <v>676</v>
      </c>
      <c r="B678" s="484">
        <v>45444</v>
      </c>
      <c r="C678" s="109" t="s">
        <v>153</v>
      </c>
      <c r="D678" s="108" t="s">
        <v>103</v>
      </c>
      <c r="E678" s="108">
        <v>0</v>
      </c>
      <c r="F678" s="108"/>
      <c r="G678" s="108"/>
      <c r="H678" s="497"/>
      <c r="I678" s="497"/>
      <c r="J678" s="108"/>
      <c r="AD678" s="476"/>
      <c r="AI678" s="473"/>
    </row>
    <row r="679" spans="1:35" s="4" customFormat="1" x14ac:dyDescent="0.25">
      <c r="A679" s="408">
        <f t="shared" si="10"/>
        <v>677</v>
      </c>
      <c r="B679" s="484">
        <v>45444</v>
      </c>
      <c r="C679" s="107" t="s">
        <v>154</v>
      </c>
      <c r="D679" s="108" t="s">
        <v>92</v>
      </c>
      <c r="E679" s="108" t="s">
        <v>343</v>
      </c>
      <c r="F679" s="108">
        <v>100</v>
      </c>
      <c r="G679" s="108"/>
      <c r="H679" s="497"/>
      <c r="I679" s="497"/>
      <c r="J679" s="108"/>
      <c r="AD679" s="476"/>
      <c r="AI679" s="473"/>
    </row>
    <row r="680" spans="1:35" s="4" customFormat="1" x14ac:dyDescent="0.25">
      <c r="A680" s="408">
        <f t="shared" si="10"/>
        <v>678</v>
      </c>
      <c r="B680" s="484">
        <v>45444</v>
      </c>
      <c r="C680" s="107" t="s">
        <v>177</v>
      </c>
      <c r="D680" s="108" t="s">
        <v>159</v>
      </c>
      <c r="E680" s="108" t="s">
        <v>64</v>
      </c>
      <c r="F680" s="108"/>
      <c r="G680" s="108"/>
      <c r="H680" s="497"/>
      <c r="I680" s="497"/>
      <c r="J680" s="108"/>
      <c r="AD680" s="476"/>
      <c r="AI680" s="473"/>
    </row>
    <row r="681" spans="1:35" s="4" customFormat="1" x14ac:dyDescent="0.25">
      <c r="A681" s="408">
        <f t="shared" si="10"/>
        <v>679</v>
      </c>
      <c r="B681" s="484">
        <v>45444</v>
      </c>
      <c r="C681" s="107" t="s">
        <v>162</v>
      </c>
      <c r="D681" s="108" t="s">
        <v>163</v>
      </c>
      <c r="E681" s="108" t="s">
        <v>164</v>
      </c>
      <c r="F681" s="108"/>
      <c r="G681" s="108"/>
      <c r="H681" s="497"/>
      <c r="I681" s="497"/>
      <c r="J681" s="108"/>
      <c r="AD681" s="476"/>
      <c r="AI681" s="473"/>
    </row>
    <row r="682" spans="1:35" s="4" customFormat="1" x14ac:dyDescent="0.25">
      <c r="A682" s="408">
        <f t="shared" si="10"/>
        <v>680</v>
      </c>
      <c r="B682" s="484">
        <v>45444</v>
      </c>
      <c r="C682" s="107" t="s">
        <v>166</v>
      </c>
      <c r="D682" s="108" t="s">
        <v>167</v>
      </c>
      <c r="E682" s="108" t="s">
        <v>164</v>
      </c>
      <c r="F682" s="108"/>
      <c r="G682" s="108"/>
      <c r="H682" s="497"/>
      <c r="I682" s="497"/>
      <c r="J682" s="108"/>
      <c r="AD682" s="476"/>
      <c r="AI682" s="473"/>
    </row>
    <row r="683" spans="1:35" s="4" customFormat="1" x14ac:dyDescent="0.25">
      <c r="A683" s="408">
        <f t="shared" si="10"/>
        <v>681</v>
      </c>
      <c r="B683" s="484">
        <v>45444</v>
      </c>
      <c r="C683" s="107" t="s">
        <v>169</v>
      </c>
      <c r="D683" s="108" t="s">
        <v>167</v>
      </c>
      <c r="E683" s="108" t="s">
        <v>164</v>
      </c>
      <c r="F683" s="108"/>
      <c r="G683" s="108"/>
      <c r="H683" s="497"/>
      <c r="I683" s="497"/>
      <c r="J683" s="108"/>
      <c r="AD683" s="476"/>
      <c r="AI683" s="473"/>
    </row>
    <row r="684" spans="1:35" s="4" customFormat="1" x14ac:dyDescent="0.25">
      <c r="A684" s="408">
        <f t="shared" si="10"/>
        <v>682</v>
      </c>
      <c r="B684" s="484">
        <v>45445</v>
      </c>
      <c r="C684" s="107" t="s">
        <v>88</v>
      </c>
      <c r="D684" s="108" t="s">
        <v>89</v>
      </c>
      <c r="E684" s="108" t="s">
        <v>336</v>
      </c>
      <c r="F684" s="116">
        <v>140</v>
      </c>
      <c r="G684" s="116"/>
      <c r="H684" s="116"/>
      <c r="I684" s="116"/>
      <c r="J684" s="108"/>
      <c r="AD684" s="476"/>
      <c r="AI684" s="473"/>
    </row>
    <row r="685" spans="1:35" s="4" customFormat="1" x14ac:dyDescent="0.25">
      <c r="A685" s="408">
        <f t="shared" si="10"/>
        <v>683</v>
      </c>
      <c r="B685" s="484">
        <v>45445</v>
      </c>
      <c r="C685" s="107" t="s">
        <v>91</v>
      </c>
      <c r="D685" s="108" t="s">
        <v>92</v>
      </c>
      <c r="E685" s="108" t="s">
        <v>343</v>
      </c>
      <c r="F685" s="116">
        <v>195</v>
      </c>
      <c r="G685" s="116"/>
      <c r="H685" s="116"/>
      <c r="I685" s="116"/>
      <c r="J685" s="108"/>
      <c r="AD685" s="476"/>
      <c r="AI685" s="473"/>
    </row>
    <row r="686" spans="1:35" s="4" customFormat="1" x14ac:dyDescent="0.25">
      <c r="A686" s="408">
        <f t="shared" si="10"/>
        <v>684</v>
      </c>
      <c r="B686" s="485">
        <v>45445</v>
      </c>
      <c r="C686" s="107" t="s">
        <v>94</v>
      </c>
      <c r="D686" s="108" t="s">
        <v>92</v>
      </c>
      <c r="E686" s="108" t="s">
        <v>343</v>
      </c>
      <c r="F686" s="116"/>
      <c r="G686" s="116"/>
      <c r="H686" s="116"/>
      <c r="I686" s="116"/>
      <c r="J686" s="97"/>
      <c r="AD686" s="476"/>
      <c r="AI686" s="473"/>
    </row>
    <row r="687" spans="1:35" s="4" customFormat="1" x14ac:dyDescent="0.25">
      <c r="A687" s="408">
        <f t="shared" si="10"/>
        <v>685</v>
      </c>
      <c r="B687" s="484">
        <v>45445</v>
      </c>
      <c r="C687" s="107" t="s">
        <v>116</v>
      </c>
      <c r="D687" s="108" t="s">
        <v>92</v>
      </c>
      <c r="E687" s="108" t="s">
        <v>343</v>
      </c>
      <c r="F687" s="116"/>
      <c r="G687" s="116"/>
      <c r="H687" s="116"/>
      <c r="I687" s="116"/>
      <c r="J687" s="108"/>
      <c r="AD687" s="476"/>
      <c r="AI687" s="473"/>
    </row>
    <row r="688" spans="1:35" s="4" customFormat="1" x14ac:dyDescent="0.25">
      <c r="A688" s="408">
        <f t="shared" si="10"/>
        <v>686</v>
      </c>
      <c r="B688" s="484">
        <v>45445</v>
      </c>
      <c r="C688" s="107" t="s">
        <v>128</v>
      </c>
      <c r="D688" s="108" t="s">
        <v>97</v>
      </c>
      <c r="E688" s="108" t="s">
        <v>346</v>
      </c>
      <c r="F688" s="116"/>
      <c r="G688" s="116"/>
      <c r="H688" s="116"/>
      <c r="I688" s="116"/>
      <c r="J688" s="108"/>
      <c r="AD688" s="476"/>
      <c r="AI688" s="473"/>
    </row>
    <row r="689" spans="1:35" s="4" customFormat="1" x14ac:dyDescent="0.25">
      <c r="A689" s="408">
        <f t="shared" si="10"/>
        <v>687</v>
      </c>
      <c r="B689" s="484">
        <v>45445</v>
      </c>
      <c r="C689" s="107" t="s">
        <v>96</v>
      </c>
      <c r="D689" s="108" t="s">
        <v>97</v>
      </c>
      <c r="E689" s="108" t="s">
        <v>346</v>
      </c>
      <c r="F689" s="116"/>
      <c r="G689" s="116"/>
      <c r="H689" s="116"/>
      <c r="I689" s="116"/>
      <c r="J689" s="108"/>
      <c r="AD689" s="476"/>
      <c r="AI689" s="473"/>
    </row>
    <row r="690" spans="1:35" s="4" customFormat="1" x14ac:dyDescent="0.25">
      <c r="A690" s="408">
        <f t="shared" si="10"/>
        <v>688</v>
      </c>
      <c r="B690" s="484">
        <v>45445</v>
      </c>
      <c r="C690" s="107" t="s">
        <v>113</v>
      </c>
      <c r="D690" s="108" t="s">
        <v>114</v>
      </c>
      <c r="E690" s="108" t="s">
        <v>348</v>
      </c>
      <c r="F690" s="116"/>
      <c r="G690" s="116"/>
      <c r="H690" s="116">
        <v>87419</v>
      </c>
      <c r="I690" s="116">
        <v>89360</v>
      </c>
      <c r="J690" s="108"/>
      <c r="AD690" s="476"/>
      <c r="AI690" s="473"/>
    </row>
    <row r="691" spans="1:35" s="4" customFormat="1" x14ac:dyDescent="0.25">
      <c r="A691" s="408">
        <f t="shared" si="10"/>
        <v>689</v>
      </c>
      <c r="B691" s="484">
        <v>45445</v>
      </c>
      <c r="C691" s="107" t="s">
        <v>118</v>
      </c>
      <c r="D691" s="108" t="s">
        <v>107</v>
      </c>
      <c r="E691" s="108" t="s">
        <v>340</v>
      </c>
      <c r="F691" s="116"/>
      <c r="G691" s="116"/>
      <c r="H691" s="116"/>
      <c r="I691" s="116"/>
      <c r="J691" s="108"/>
      <c r="AD691" s="476"/>
      <c r="AI691" s="473"/>
    </row>
    <row r="692" spans="1:35" s="4" customFormat="1" x14ac:dyDescent="0.25">
      <c r="A692" s="408">
        <f t="shared" si="10"/>
        <v>690</v>
      </c>
      <c r="B692" s="484">
        <v>45445</v>
      </c>
      <c r="C692" s="107" t="s">
        <v>106</v>
      </c>
      <c r="D692" s="108" t="s">
        <v>107</v>
      </c>
      <c r="E692" s="108" t="s">
        <v>340</v>
      </c>
      <c r="F692" s="116"/>
      <c r="G692" s="116"/>
      <c r="H692" s="116"/>
      <c r="I692" s="116"/>
      <c r="J692" s="108"/>
      <c r="AD692" s="476"/>
      <c r="AI692" s="473"/>
    </row>
    <row r="693" spans="1:35" s="4" customFormat="1" x14ac:dyDescent="0.25">
      <c r="A693" s="408">
        <f t="shared" si="10"/>
        <v>691</v>
      </c>
      <c r="B693" s="484">
        <v>45445</v>
      </c>
      <c r="C693" s="107" t="s">
        <v>109</v>
      </c>
      <c r="D693" s="108" t="s">
        <v>107</v>
      </c>
      <c r="E693" s="108" t="s">
        <v>340</v>
      </c>
      <c r="F693" s="116"/>
      <c r="G693" s="116"/>
      <c r="H693" s="116"/>
      <c r="I693" s="116"/>
      <c r="J693" s="108"/>
      <c r="AD693" s="476"/>
      <c r="AI693" s="473"/>
    </row>
    <row r="694" spans="1:35" s="4" customFormat="1" x14ac:dyDescent="0.25">
      <c r="A694" s="408">
        <f t="shared" si="10"/>
        <v>692</v>
      </c>
      <c r="B694" s="484">
        <v>45445</v>
      </c>
      <c r="C694" s="107" t="s">
        <v>119</v>
      </c>
      <c r="D694" s="108" t="s">
        <v>131</v>
      </c>
      <c r="E694" s="108" t="s">
        <v>338</v>
      </c>
      <c r="F694" s="116"/>
      <c r="G694" s="116"/>
      <c r="H694" s="116"/>
      <c r="I694" s="116"/>
      <c r="J694" s="108"/>
      <c r="AD694" s="476"/>
      <c r="AI694" s="473"/>
    </row>
    <row r="695" spans="1:35" s="4" customFormat="1" x14ac:dyDescent="0.25">
      <c r="A695" s="408">
        <f t="shared" si="10"/>
        <v>693</v>
      </c>
      <c r="B695" s="484">
        <v>45445</v>
      </c>
      <c r="C695" s="107" t="s">
        <v>121</v>
      </c>
      <c r="D695" s="108" t="s">
        <v>122</v>
      </c>
      <c r="E695" s="108" t="s">
        <v>339</v>
      </c>
      <c r="F695" s="116"/>
      <c r="G695" s="116"/>
      <c r="H695" s="116"/>
      <c r="I695" s="116"/>
      <c r="J695" s="108"/>
      <c r="AD695" s="476"/>
      <c r="AI695" s="473"/>
    </row>
    <row r="696" spans="1:35" s="4" customFormat="1" x14ac:dyDescent="0.25">
      <c r="A696" s="408">
        <f t="shared" si="10"/>
        <v>694</v>
      </c>
      <c r="B696" s="484">
        <v>45445</v>
      </c>
      <c r="C696" s="107" t="s">
        <v>125</v>
      </c>
      <c r="D696" s="108" t="s">
        <v>99</v>
      </c>
      <c r="E696" s="108" t="s">
        <v>334</v>
      </c>
      <c r="F696" s="116">
        <v>335</v>
      </c>
      <c r="G696" s="116"/>
      <c r="H696" s="116"/>
      <c r="I696" s="116"/>
      <c r="J696" s="97"/>
      <c r="AD696" s="476"/>
      <c r="AI696" s="473"/>
    </row>
    <row r="697" spans="1:35" s="4" customFormat="1" x14ac:dyDescent="0.25">
      <c r="A697" s="408">
        <f t="shared" si="10"/>
        <v>695</v>
      </c>
      <c r="B697" s="484">
        <v>45445</v>
      </c>
      <c r="C697" s="109" t="s">
        <v>156</v>
      </c>
      <c r="D697" s="108" t="s">
        <v>136</v>
      </c>
      <c r="E697" s="108" t="s">
        <v>2</v>
      </c>
      <c r="F697" s="116"/>
      <c r="G697" s="116"/>
      <c r="H697" s="116"/>
      <c r="I697" s="116"/>
      <c r="J697" s="97"/>
      <c r="AD697" s="476"/>
      <c r="AI697" s="473"/>
    </row>
    <row r="698" spans="1:35" s="4" customFormat="1" x14ac:dyDescent="0.25">
      <c r="A698" s="408">
        <f t="shared" si="10"/>
        <v>696</v>
      </c>
      <c r="B698" s="484">
        <v>45445</v>
      </c>
      <c r="C698" s="109" t="s">
        <v>142</v>
      </c>
      <c r="D698" s="108" t="s">
        <v>264</v>
      </c>
      <c r="E698" s="108" t="s">
        <v>143</v>
      </c>
      <c r="F698" s="116">
        <v>200</v>
      </c>
      <c r="G698" s="116"/>
      <c r="H698" s="116"/>
      <c r="I698" s="116"/>
      <c r="J698" s="97"/>
      <c r="AD698" s="476"/>
      <c r="AI698" s="473"/>
    </row>
    <row r="699" spans="1:35" s="4" customFormat="1" x14ac:dyDescent="0.25">
      <c r="A699" s="408">
        <f t="shared" si="10"/>
        <v>697</v>
      </c>
      <c r="B699" s="484">
        <v>45445</v>
      </c>
      <c r="C699" s="109" t="s">
        <v>144</v>
      </c>
      <c r="D699" s="108" t="s">
        <v>264</v>
      </c>
      <c r="E699" s="108" t="s">
        <v>143</v>
      </c>
      <c r="F699" s="116">
        <v>180</v>
      </c>
      <c r="G699" s="116"/>
      <c r="H699" s="116"/>
      <c r="I699" s="116"/>
      <c r="J699" s="97"/>
      <c r="AD699" s="476"/>
      <c r="AI699" s="473"/>
    </row>
    <row r="700" spans="1:35" s="4" customFormat="1" x14ac:dyDescent="0.25">
      <c r="A700" s="408">
        <f t="shared" si="10"/>
        <v>698</v>
      </c>
      <c r="B700" s="484">
        <v>45445</v>
      </c>
      <c r="C700" s="109" t="s">
        <v>145</v>
      </c>
      <c r="D700" s="108" t="s">
        <v>265</v>
      </c>
      <c r="E700" s="108" t="s">
        <v>146</v>
      </c>
      <c r="F700" s="116"/>
      <c r="G700" s="116"/>
      <c r="H700" s="116"/>
      <c r="I700" s="116"/>
      <c r="J700" s="97"/>
      <c r="AD700" s="476"/>
      <c r="AI700" s="473"/>
    </row>
    <row r="701" spans="1:35" s="4" customFormat="1" x14ac:dyDescent="0.25">
      <c r="A701" s="408">
        <f t="shared" si="10"/>
        <v>699</v>
      </c>
      <c r="B701" s="484">
        <v>45445</v>
      </c>
      <c r="C701" s="109" t="s">
        <v>160</v>
      </c>
      <c r="D701" s="108" t="s">
        <v>136</v>
      </c>
      <c r="E701" s="108" t="s">
        <v>2</v>
      </c>
      <c r="F701" s="116">
        <v>252</v>
      </c>
      <c r="G701" s="116"/>
      <c r="H701" s="116"/>
      <c r="I701" s="116"/>
      <c r="J701" s="97"/>
      <c r="AD701" s="476"/>
      <c r="AI701" s="473"/>
    </row>
    <row r="702" spans="1:35" s="4" customFormat="1" x14ac:dyDescent="0.25">
      <c r="A702" s="408">
        <f t="shared" si="10"/>
        <v>700</v>
      </c>
      <c r="B702" s="484">
        <v>45445</v>
      </c>
      <c r="C702" s="109" t="s">
        <v>158</v>
      </c>
      <c r="D702" s="108" t="s">
        <v>159</v>
      </c>
      <c r="E702" s="108" t="s">
        <v>64</v>
      </c>
      <c r="F702" s="116">
        <v>155</v>
      </c>
      <c r="G702" s="116"/>
      <c r="H702" s="116"/>
      <c r="I702" s="116"/>
      <c r="J702" s="97"/>
      <c r="AD702" s="476"/>
      <c r="AI702" s="473"/>
    </row>
    <row r="703" spans="1:35" s="4" customFormat="1" x14ac:dyDescent="0.25">
      <c r="A703" s="408">
        <f t="shared" si="10"/>
        <v>701</v>
      </c>
      <c r="B703" s="484">
        <v>45445</v>
      </c>
      <c r="C703" s="96" t="s">
        <v>283</v>
      </c>
      <c r="D703" s="108" t="s">
        <v>266</v>
      </c>
      <c r="E703" s="108" t="s">
        <v>63</v>
      </c>
      <c r="F703" s="116">
        <v>145</v>
      </c>
      <c r="G703" s="116"/>
      <c r="H703" s="116"/>
      <c r="I703" s="116"/>
      <c r="J703" s="97"/>
      <c r="AD703" s="476"/>
      <c r="AI703" s="473"/>
    </row>
    <row r="704" spans="1:35" s="4" customFormat="1" x14ac:dyDescent="0.25">
      <c r="A704" s="408">
        <f t="shared" si="10"/>
        <v>702</v>
      </c>
      <c r="B704" s="484">
        <v>45445</v>
      </c>
      <c r="C704" s="109" t="s">
        <v>148</v>
      </c>
      <c r="D704" s="108" t="s">
        <v>92</v>
      </c>
      <c r="E704" s="108" t="s">
        <v>343</v>
      </c>
      <c r="F704" s="116"/>
      <c r="G704" s="116"/>
      <c r="H704" s="116"/>
      <c r="I704" s="116"/>
      <c r="J704" s="97"/>
      <c r="AD704" s="476"/>
      <c r="AI704" s="473"/>
    </row>
    <row r="705" spans="1:35" s="4" customFormat="1" x14ac:dyDescent="0.25">
      <c r="A705" s="408">
        <f t="shared" si="10"/>
        <v>703</v>
      </c>
      <c r="B705" s="484">
        <v>45445</v>
      </c>
      <c r="C705" s="109" t="s">
        <v>150</v>
      </c>
      <c r="D705" s="108" t="s">
        <v>92</v>
      </c>
      <c r="E705" s="108" t="s">
        <v>343</v>
      </c>
      <c r="F705" s="116"/>
      <c r="G705" s="116"/>
      <c r="H705" s="116"/>
      <c r="I705" s="116"/>
      <c r="J705" s="97"/>
      <c r="AD705" s="476"/>
      <c r="AI705" s="473"/>
    </row>
    <row r="706" spans="1:35" s="4" customFormat="1" x14ac:dyDescent="0.25">
      <c r="A706" s="408">
        <f t="shared" si="10"/>
        <v>704</v>
      </c>
      <c r="B706" s="484">
        <v>45445</v>
      </c>
      <c r="C706" s="109" t="s">
        <v>150</v>
      </c>
      <c r="D706" s="108" t="s">
        <v>92</v>
      </c>
      <c r="E706" s="108" t="s">
        <v>343</v>
      </c>
      <c r="F706" s="116"/>
      <c r="G706" s="116"/>
      <c r="H706" s="116"/>
      <c r="I706" s="116"/>
      <c r="J706" s="97"/>
      <c r="AD706" s="476"/>
      <c r="AI706" s="473"/>
    </row>
    <row r="707" spans="1:35" s="4" customFormat="1" x14ac:dyDescent="0.25">
      <c r="A707" s="408">
        <f t="shared" si="10"/>
        <v>705</v>
      </c>
      <c r="B707" s="484">
        <v>45445</v>
      </c>
      <c r="C707" s="109" t="s">
        <v>135</v>
      </c>
      <c r="D707" s="108" t="s">
        <v>136</v>
      </c>
      <c r="E707" s="108" t="s">
        <v>2</v>
      </c>
      <c r="F707" s="116"/>
      <c r="G707" s="116"/>
      <c r="H707" s="116"/>
      <c r="I707" s="116"/>
      <c r="J707" s="97"/>
      <c r="AD707" s="476"/>
      <c r="AI707" s="473"/>
    </row>
    <row r="708" spans="1:35" s="4" customFormat="1" x14ac:dyDescent="0.25">
      <c r="A708" s="408">
        <f t="shared" si="10"/>
        <v>706</v>
      </c>
      <c r="B708" s="484">
        <v>45445</v>
      </c>
      <c r="C708" s="109" t="s">
        <v>139</v>
      </c>
      <c r="D708" s="108" t="s">
        <v>92</v>
      </c>
      <c r="E708" s="108" t="s">
        <v>343</v>
      </c>
      <c r="F708" s="116"/>
      <c r="G708" s="116"/>
      <c r="H708" s="116"/>
      <c r="I708" s="116"/>
      <c r="J708" s="97"/>
      <c r="AD708" s="476"/>
      <c r="AI708" s="473"/>
    </row>
    <row r="709" spans="1:35" s="4" customFormat="1" x14ac:dyDescent="0.25">
      <c r="A709" s="408">
        <f t="shared" ref="A709:A772" si="11">ROW()-2</f>
        <v>707</v>
      </c>
      <c r="B709" s="484">
        <v>45445</v>
      </c>
      <c r="C709" s="109" t="s">
        <v>140</v>
      </c>
      <c r="D709" s="108" t="s">
        <v>92</v>
      </c>
      <c r="E709" s="108" t="s">
        <v>343</v>
      </c>
      <c r="F709" s="116"/>
      <c r="G709" s="116"/>
      <c r="H709" s="116"/>
      <c r="I709" s="116"/>
      <c r="J709" s="97"/>
      <c r="AD709" s="476"/>
      <c r="AI709" s="473"/>
    </row>
    <row r="710" spans="1:35" s="4" customFormat="1" x14ac:dyDescent="0.25">
      <c r="A710" s="408">
        <f t="shared" si="11"/>
        <v>708</v>
      </c>
      <c r="B710" s="484">
        <v>45445</v>
      </c>
      <c r="C710" s="109" t="s">
        <v>141</v>
      </c>
      <c r="D710" s="108" t="s">
        <v>92</v>
      </c>
      <c r="E710" s="108" t="s">
        <v>343</v>
      </c>
      <c r="F710" s="116"/>
      <c r="G710" s="116"/>
      <c r="H710" s="116"/>
      <c r="I710" s="116"/>
      <c r="J710" s="97"/>
      <c r="AD710" s="476"/>
      <c r="AI710" s="473"/>
    </row>
    <row r="711" spans="1:35" s="4" customFormat="1" x14ac:dyDescent="0.25">
      <c r="A711" s="408">
        <f t="shared" si="11"/>
        <v>709</v>
      </c>
      <c r="B711" s="484">
        <v>45445</v>
      </c>
      <c r="C711" s="109" t="s">
        <v>153</v>
      </c>
      <c r="D711" s="108" t="s">
        <v>103</v>
      </c>
      <c r="E711" s="108">
        <v>0</v>
      </c>
      <c r="F711" s="116">
        <v>130</v>
      </c>
      <c r="G711" s="116"/>
      <c r="H711" s="116"/>
      <c r="I711" s="116"/>
      <c r="J711" s="97"/>
      <c r="AD711" s="476"/>
      <c r="AI711" s="473"/>
    </row>
    <row r="712" spans="1:35" s="4" customFormat="1" x14ac:dyDescent="0.25">
      <c r="A712" s="408">
        <f t="shared" si="11"/>
        <v>710</v>
      </c>
      <c r="B712" s="484">
        <v>45445</v>
      </c>
      <c r="C712" s="107" t="s">
        <v>154</v>
      </c>
      <c r="D712" s="108" t="s">
        <v>92</v>
      </c>
      <c r="E712" s="108" t="s">
        <v>343</v>
      </c>
      <c r="F712" s="116"/>
      <c r="G712" s="116"/>
      <c r="H712" s="116"/>
      <c r="I712" s="116"/>
      <c r="J712" s="97"/>
      <c r="AD712" s="476"/>
      <c r="AI712" s="473"/>
    </row>
    <row r="713" spans="1:35" s="4" customFormat="1" x14ac:dyDescent="0.25">
      <c r="A713" s="408">
        <f t="shared" si="11"/>
        <v>711</v>
      </c>
      <c r="B713" s="484">
        <v>45445</v>
      </c>
      <c r="C713" s="107" t="s">
        <v>177</v>
      </c>
      <c r="D713" s="108" t="s">
        <v>159</v>
      </c>
      <c r="E713" s="108" t="s">
        <v>64</v>
      </c>
      <c r="F713" s="116">
        <v>155</v>
      </c>
      <c r="G713" s="116"/>
      <c r="H713" s="116"/>
      <c r="I713" s="116"/>
      <c r="J713" s="97"/>
      <c r="AD713" s="476"/>
      <c r="AI713" s="473"/>
    </row>
    <row r="714" spans="1:35" s="4" customFormat="1" x14ac:dyDescent="0.25">
      <c r="A714" s="408">
        <f t="shared" si="11"/>
        <v>712</v>
      </c>
      <c r="B714" s="484">
        <v>45445</v>
      </c>
      <c r="C714" s="107" t="s">
        <v>162</v>
      </c>
      <c r="D714" s="108" t="s">
        <v>163</v>
      </c>
      <c r="E714" s="108" t="s">
        <v>164</v>
      </c>
      <c r="F714" s="116">
        <v>200</v>
      </c>
      <c r="G714" s="116"/>
      <c r="H714" s="116"/>
      <c r="I714" s="116"/>
      <c r="J714" s="97"/>
      <c r="AD714" s="476"/>
      <c r="AI714" s="473"/>
    </row>
    <row r="715" spans="1:35" s="4" customFormat="1" x14ac:dyDescent="0.25">
      <c r="A715" s="408">
        <f t="shared" si="11"/>
        <v>713</v>
      </c>
      <c r="B715" s="484">
        <v>45445</v>
      </c>
      <c r="C715" s="107" t="s">
        <v>166</v>
      </c>
      <c r="D715" s="108" t="s">
        <v>167</v>
      </c>
      <c r="E715" s="108" t="s">
        <v>164</v>
      </c>
      <c r="F715" s="116"/>
      <c r="G715" s="116"/>
      <c r="H715" s="116"/>
      <c r="I715" s="116"/>
      <c r="J715" s="97"/>
      <c r="AD715" s="476"/>
      <c r="AI715" s="473"/>
    </row>
    <row r="716" spans="1:35" s="4" customFormat="1" x14ac:dyDescent="0.25">
      <c r="A716" s="408">
        <f t="shared" si="11"/>
        <v>714</v>
      </c>
      <c r="B716" s="484">
        <v>45445</v>
      </c>
      <c r="C716" s="107" t="s">
        <v>169</v>
      </c>
      <c r="D716" s="108" t="s">
        <v>167</v>
      </c>
      <c r="E716" s="108" t="s">
        <v>164</v>
      </c>
      <c r="F716" s="116">
        <v>40</v>
      </c>
      <c r="G716" s="116"/>
      <c r="H716" s="116"/>
      <c r="I716" s="116"/>
      <c r="J716" s="97"/>
      <c r="AD716" s="476"/>
      <c r="AI716" s="473"/>
    </row>
    <row r="717" spans="1:35" s="4" customFormat="1" x14ac:dyDescent="0.25">
      <c r="A717" s="408">
        <f t="shared" si="11"/>
        <v>715</v>
      </c>
      <c r="B717" s="484">
        <v>45446</v>
      </c>
      <c r="C717" s="107" t="s">
        <v>88</v>
      </c>
      <c r="D717" s="108" t="s">
        <v>89</v>
      </c>
      <c r="E717" s="108" t="s">
        <v>336</v>
      </c>
      <c r="F717" s="497"/>
      <c r="G717" s="497"/>
      <c r="H717" s="497"/>
      <c r="I717" s="497"/>
      <c r="J717" s="97"/>
      <c r="AD717" s="476"/>
      <c r="AI717" s="473"/>
    </row>
    <row r="718" spans="1:35" s="4" customFormat="1" x14ac:dyDescent="0.25">
      <c r="A718" s="408">
        <f t="shared" si="11"/>
        <v>716</v>
      </c>
      <c r="B718" s="484">
        <v>45446</v>
      </c>
      <c r="C718" s="107" t="s">
        <v>91</v>
      </c>
      <c r="D718" s="108" t="s">
        <v>92</v>
      </c>
      <c r="E718" s="108" t="s">
        <v>343</v>
      </c>
      <c r="F718" s="497"/>
      <c r="G718" s="497"/>
      <c r="H718" s="497"/>
      <c r="I718" s="497"/>
      <c r="J718" s="97"/>
      <c r="AD718" s="476"/>
      <c r="AI718" s="473"/>
    </row>
    <row r="719" spans="1:35" s="4" customFormat="1" x14ac:dyDescent="0.25">
      <c r="A719" s="408">
        <f t="shared" si="11"/>
        <v>717</v>
      </c>
      <c r="B719" s="484">
        <v>45446</v>
      </c>
      <c r="C719" s="107" t="s">
        <v>94</v>
      </c>
      <c r="D719" s="108" t="s">
        <v>92</v>
      </c>
      <c r="E719" s="108" t="s">
        <v>343</v>
      </c>
      <c r="F719" s="497"/>
      <c r="G719" s="497"/>
      <c r="H719" s="497"/>
      <c r="I719" s="497"/>
      <c r="J719" s="97"/>
      <c r="AD719" s="476"/>
      <c r="AI719" s="473"/>
    </row>
    <row r="720" spans="1:35" s="4" customFormat="1" x14ac:dyDescent="0.25">
      <c r="A720" s="408">
        <f t="shared" si="11"/>
        <v>718</v>
      </c>
      <c r="B720" s="484">
        <v>45446</v>
      </c>
      <c r="C720" s="107" t="s">
        <v>116</v>
      </c>
      <c r="D720" s="108" t="s">
        <v>92</v>
      </c>
      <c r="E720" s="108" t="s">
        <v>343</v>
      </c>
      <c r="F720" s="497"/>
      <c r="G720" s="497"/>
      <c r="H720" s="497"/>
      <c r="I720" s="497"/>
      <c r="J720" s="97"/>
      <c r="AD720" s="476"/>
      <c r="AI720" s="473"/>
    </row>
    <row r="721" spans="1:35" s="4" customFormat="1" x14ac:dyDescent="0.25">
      <c r="A721" s="408">
        <f t="shared" si="11"/>
        <v>719</v>
      </c>
      <c r="B721" s="484">
        <v>45446</v>
      </c>
      <c r="C721" s="107" t="s">
        <v>128</v>
      </c>
      <c r="D721" s="108" t="s">
        <v>97</v>
      </c>
      <c r="E721" s="108" t="s">
        <v>346</v>
      </c>
      <c r="F721" s="497"/>
      <c r="G721" s="497"/>
      <c r="H721" s="497"/>
      <c r="I721" s="497"/>
      <c r="J721" s="97"/>
      <c r="AD721" s="476"/>
      <c r="AI721" s="473"/>
    </row>
    <row r="722" spans="1:35" s="4" customFormat="1" x14ac:dyDescent="0.25">
      <c r="A722" s="408">
        <f t="shared" si="11"/>
        <v>720</v>
      </c>
      <c r="B722" s="484">
        <v>45446</v>
      </c>
      <c r="C722" s="107" t="s">
        <v>96</v>
      </c>
      <c r="D722" s="108" t="s">
        <v>97</v>
      </c>
      <c r="E722" s="108" t="s">
        <v>346</v>
      </c>
      <c r="F722" s="497">
        <v>94</v>
      </c>
      <c r="G722" s="497"/>
      <c r="H722" s="497"/>
      <c r="I722" s="497"/>
      <c r="J722" s="97"/>
      <c r="AD722" s="476"/>
      <c r="AI722" s="473"/>
    </row>
    <row r="723" spans="1:35" s="4" customFormat="1" x14ac:dyDescent="0.25">
      <c r="A723" s="408">
        <f t="shared" si="11"/>
        <v>721</v>
      </c>
      <c r="B723" s="484">
        <v>45446</v>
      </c>
      <c r="C723" s="107" t="s">
        <v>113</v>
      </c>
      <c r="D723" s="108" t="s">
        <v>114</v>
      </c>
      <c r="E723" s="108" t="s">
        <v>348</v>
      </c>
      <c r="F723" s="497">
        <v>70</v>
      </c>
      <c r="G723" s="497"/>
      <c r="H723" s="497">
        <v>89360</v>
      </c>
      <c r="I723" s="497">
        <v>91026</v>
      </c>
      <c r="J723" s="97"/>
      <c r="AD723" s="476"/>
      <c r="AI723" s="473"/>
    </row>
    <row r="724" spans="1:35" s="4" customFormat="1" x14ac:dyDescent="0.25">
      <c r="A724" s="408">
        <f t="shared" si="11"/>
        <v>722</v>
      </c>
      <c r="B724" s="484">
        <v>45446</v>
      </c>
      <c r="C724" s="107" t="s">
        <v>118</v>
      </c>
      <c r="D724" s="108" t="s">
        <v>107</v>
      </c>
      <c r="E724" s="108" t="s">
        <v>340</v>
      </c>
      <c r="F724" s="497">
        <v>72</v>
      </c>
      <c r="G724" s="497"/>
      <c r="H724" s="497"/>
      <c r="I724" s="497"/>
      <c r="J724" s="97"/>
      <c r="AD724" s="476"/>
      <c r="AI724" s="473"/>
    </row>
    <row r="725" spans="1:35" s="4" customFormat="1" x14ac:dyDescent="0.25">
      <c r="A725" s="408">
        <f t="shared" si="11"/>
        <v>723</v>
      </c>
      <c r="B725" s="484">
        <v>45446</v>
      </c>
      <c r="C725" s="107" t="s">
        <v>106</v>
      </c>
      <c r="D725" s="108" t="s">
        <v>107</v>
      </c>
      <c r="E725" s="108" t="s">
        <v>340</v>
      </c>
      <c r="F725" s="497">
        <v>110</v>
      </c>
      <c r="G725" s="497"/>
      <c r="H725" s="497"/>
      <c r="I725" s="497"/>
      <c r="J725" s="97"/>
      <c r="AD725" s="476"/>
      <c r="AI725" s="473"/>
    </row>
    <row r="726" spans="1:35" s="4" customFormat="1" x14ac:dyDescent="0.25">
      <c r="A726" s="408">
        <f t="shared" si="11"/>
        <v>724</v>
      </c>
      <c r="B726" s="484">
        <v>45446</v>
      </c>
      <c r="C726" s="107" t="s">
        <v>109</v>
      </c>
      <c r="D726" s="108" t="s">
        <v>107</v>
      </c>
      <c r="E726" s="108" t="s">
        <v>340</v>
      </c>
      <c r="F726" s="497">
        <v>76</v>
      </c>
      <c r="G726" s="497"/>
      <c r="H726" s="497"/>
      <c r="I726" s="497"/>
      <c r="J726" s="97"/>
      <c r="AD726" s="476"/>
      <c r="AI726" s="473"/>
    </row>
    <row r="727" spans="1:35" s="4" customFormat="1" x14ac:dyDescent="0.25">
      <c r="A727" s="408">
        <f t="shared" si="11"/>
        <v>725</v>
      </c>
      <c r="B727" s="484">
        <v>45446</v>
      </c>
      <c r="C727" s="107" t="s">
        <v>119</v>
      </c>
      <c r="D727" s="108" t="s">
        <v>131</v>
      </c>
      <c r="E727" s="108" t="s">
        <v>338</v>
      </c>
      <c r="F727" s="497"/>
      <c r="G727" s="497"/>
      <c r="H727" s="497"/>
      <c r="I727" s="497"/>
      <c r="J727" s="97"/>
      <c r="AD727" s="476"/>
      <c r="AI727" s="473"/>
    </row>
    <row r="728" spans="1:35" s="4" customFormat="1" x14ac:dyDescent="0.25">
      <c r="A728" s="408">
        <f t="shared" si="11"/>
        <v>726</v>
      </c>
      <c r="B728" s="484">
        <v>45446</v>
      </c>
      <c r="C728" s="107" t="s">
        <v>121</v>
      </c>
      <c r="D728" s="108" t="s">
        <v>122</v>
      </c>
      <c r="E728" s="108" t="s">
        <v>339</v>
      </c>
      <c r="F728" s="497"/>
      <c r="G728" s="497"/>
      <c r="H728" s="497"/>
      <c r="I728" s="497"/>
      <c r="J728" s="97"/>
      <c r="AD728" s="476"/>
      <c r="AI728" s="473"/>
    </row>
    <row r="729" spans="1:35" s="4" customFormat="1" x14ac:dyDescent="0.25">
      <c r="A729" s="408">
        <f t="shared" si="11"/>
        <v>727</v>
      </c>
      <c r="B729" s="484">
        <v>45446</v>
      </c>
      <c r="C729" s="107" t="s">
        <v>125</v>
      </c>
      <c r="D729" s="108" t="s">
        <v>99</v>
      </c>
      <c r="E729" s="108" t="s">
        <v>334</v>
      </c>
      <c r="F729" s="116"/>
      <c r="G729" s="116"/>
      <c r="H729" s="116"/>
      <c r="I729" s="116"/>
      <c r="J729" s="97"/>
      <c r="AD729" s="476"/>
      <c r="AI729" s="473"/>
    </row>
    <row r="730" spans="1:35" s="4" customFormat="1" x14ac:dyDescent="0.25">
      <c r="A730" s="408">
        <f t="shared" si="11"/>
        <v>728</v>
      </c>
      <c r="B730" s="484">
        <v>45446</v>
      </c>
      <c r="C730" s="109" t="s">
        <v>156</v>
      </c>
      <c r="D730" s="108" t="s">
        <v>136</v>
      </c>
      <c r="E730" s="108" t="s">
        <v>2</v>
      </c>
      <c r="F730" s="116">
        <v>152</v>
      </c>
      <c r="G730" s="116"/>
      <c r="H730" s="116"/>
      <c r="I730" s="116"/>
      <c r="J730" s="97"/>
      <c r="AD730" s="476"/>
      <c r="AI730" s="473"/>
    </row>
    <row r="731" spans="1:35" s="4" customFormat="1" x14ac:dyDescent="0.25">
      <c r="A731" s="408">
        <f t="shared" si="11"/>
        <v>729</v>
      </c>
      <c r="B731" s="484">
        <v>45446</v>
      </c>
      <c r="C731" s="109" t="s">
        <v>142</v>
      </c>
      <c r="D731" s="108" t="s">
        <v>264</v>
      </c>
      <c r="E731" s="108" t="s">
        <v>143</v>
      </c>
      <c r="F731" s="116"/>
      <c r="G731" s="116"/>
      <c r="H731" s="116"/>
      <c r="I731" s="116"/>
      <c r="J731" s="97"/>
      <c r="AD731" s="476"/>
      <c r="AI731" s="473"/>
    </row>
    <row r="732" spans="1:35" s="4" customFormat="1" x14ac:dyDescent="0.25">
      <c r="A732" s="408">
        <f t="shared" si="11"/>
        <v>730</v>
      </c>
      <c r="B732" s="484">
        <v>45446</v>
      </c>
      <c r="C732" s="109" t="s">
        <v>144</v>
      </c>
      <c r="D732" s="108" t="s">
        <v>264</v>
      </c>
      <c r="E732" s="108" t="s">
        <v>143</v>
      </c>
      <c r="F732" s="116"/>
      <c r="G732" s="116"/>
      <c r="H732" s="116"/>
      <c r="I732" s="116"/>
      <c r="J732" s="97"/>
      <c r="AD732" s="476"/>
      <c r="AI732" s="473"/>
    </row>
    <row r="733" spans="1:35" s="4" customFormat="1" x14ac:dyDescent="0.25">
      <c r="A733" s="408">
        <f t="shared" si="11"/>
        <v>731</v>
      </c>
      <c r="B733" s="484">
        <v>45446</v>
      </c>
      <c r="C733" s="109" t="s">
        <v>145</v>
      </c>
      <c r="D733" s="108" t="s">
        <v>265</v>
      </c>
      <c r="E733" s="108" t="s">
        <v>146</v>
      </c>
      <c r="F733" s="116">
        <v>411</v>
      </c>
      <c r="G733" s="116"/>
      <c r="H733" s="116"/>
      <c r="I733" s="116"/>
      <c r="J733" s="97"/>
      <c r="AD733" s="476"/>
      <c r="AI733" s="473"/>
    </row>
    <row r="734" spans="1:35" s="4" customFormat="1" x14ac:dyDescent="0.25">
      <c r="A734" s="408">
        <f t="shared" si="11"/>
        <v>732</v>
      </c>
      <c r="B734" s="484">
        <v>45446</v>
      </c>
      <c r="C734" s="109" t="s">
        <v>160</v>
      </c>
      <c r="D734" s="108" t="s">
        <v>136</v>
      </c>
      <c r="E734" s="108" t="s">
        <v>2</v>
      </c>
      <c r="F734" s="116"/>
      <c r="G734" s="116"/>
      <c r="H734" s="116"/>
      <c r="I734" s="116"/>
      <c r="J734" s="97"/>
      <c r="AD734" s="476"/>
      <c r="AI734" s="473"/>
    </row>
    <row r="735" spans="1:35" s="4" customFormat="1" x14ac:dyDescent="0.25">
      <c r="A735" s="408">
        <f t="shared" si="11"/>
        <v>733</v>
      </c>
      <c r="B735" s="484">
        <v>45446</v>
      </c>
      <c r="C735" s="109" t="s">
        <v>158</v>
      </c>
      <c r="D735" s="108" t="s">
        <v>159</v>
      </c>
      <c r="E735" s="108" t="s">
        <v>64</v>
      </c>
      <c r="F735" s="116"/>
      <c r="G735" s="116"/>
      <c r="H735" s="116"/>
      <c r="I735" s="116"/>
      <c r="J735" s="97"/>
      <c r="AD735" s="476"/>
      <c r="AI735" s="473"/>
    </row>
    <row r="736" spans="1:35" s="4" customFormat="1" x14ac:dyDescent="0.25">
      <c r="A736" s="408">
        <f t="shared" si="11"/>
        <v>734</v>
      </c>
      <c r="B736" s="484">
        <v>45446</v>
      </c>
      <c r="C736" s="96" t="s">
        <v>283</v>
      </c>
      <c r="D736" s="108" t="s">
        <v>266</v>
      </c>
      <c r="E736" s="108" t="s">
        <v>63</v>
      </c>
      <c r="F736" s="116"/>
      <c r="G736" s="116"/>
      <c r="H736" s="116"/>
      <c r="I736" s="116"/>
      <c r="J736" s="97"/>
      <c r="AD736" s="476"/>
      <c r="AI736" s="473"/>
    </row>
    <row r="737" spans="1:35" s="4" customFormat="1" x14ac:dyDescent="0.25">
      <c r="A737" s="408">
        <f t="shared" si="11"/>
        <v>735</v>
      </c>
      <c r="B737" s="484">
        <v>45446</v>
      </c>
      <c r="C737" s="109" t="s">
        <v>148</v>
      </c>
      <c r="D737" s="108" t="s">
        <v>92</v>
      </c>
      <c r="E737" s="108" t="s">
        <v>343</v>
      </c>
      <c r="F737" s="116"/>
      <c r="G737" s="116"/>
      <c r="H737" s="116"/>
      <c r="I737" s="116"/>
      <c r="J737" s="97"/>
      <c r="AD737" s="476"/>
      <c r="AI737" s="473"/>
    </row>
    <row r="738" spans="1:35" s="4" customFormat="1" x14ac:dyDescent="0.25">
      <c r="A738" s="408">
        <f t="shared" si="11"/>
        <v>736</v>
      </c>
      <c r="B738" s="484">
        <v>45446</v>
      </c>
      <c r="C738" s="109" t="s">
        <v>150</v>
      </c>
      <c r="D738" s="108" t="s">
        <v>92</v>
      </c>
      <c r="E738" s="108" t="s">
        <v>343</v>
      </c>
      <c r="F738" s="116"/>
      <c r="G738" s="116"/>
      <c r="H738" s="116"/>
      <c r="I738" s="116"/>
      <c r="J738" s="97"/>
      <c r="AD738" s="476"/>
      <c r="AI738" s="473"/>
    </row>
    <row r="739" spans="1:35" s="4" customFormat="1" x14ac:dyDescent="0.25">
      <c r="A739" s="408">
        <f t="shared" si="11"/>
        <v>737</v>
      </c>
      <c r="B739" s="484">
        <v>45446</v>
      </c>
      <c r="C739" s="109" t="s">
        <v>150</v>
      </c>
      <c r="D739" s="108" t="s">
        <v>92</v>
      </c>
      <c r="E739" s="108" t="s">
        <v>343</v>
      </c>
      <c r="F739" s="116"/>
      <c r="G739" s="116"/>
      <c r="H739" s="116"/>
      <c r="I739" s="116"/>
      <c r="J739" s="97"/>
      <c r="AD739" s="476"/>
      <c r="AI739" s="473"/>
    </row>
    <row r="740" spans="1:35" s="4" customFormat="1" x14ac:dyDescent="0.25">
      <c r="A740" s="408">
        <f t="shared" si="11"/>
        <v>738</v>
      </c>
      <c r="B740" s="484">
        <v>45446</v>
      </c>
      <c r="C740" s="109" t="s">
        <v>135</v>
      </c>
      <c r="D740" s="108" t="s">
        <v>136</v>
      </c>
      <c r="E740" s="108" t="s">
        <v>2</v>
      </c>
      <c r="F740" s="116">
        <v>287</v>
      </c>
      <c r="G740" s="116"/>
      <c r="H740" s="116"/>
      <c r="I740" s="116"/>
      <c r="J740" s="97"/>
      <c r="AD740" s="476"/>
      <c r="AI740" s="473"/>
    </row>
    <row r="741" spans="1:35" s="4" customFormat="1" x14ac:dyDescent="0.25">
      <c r="A741" s="408">
        <f t="shared" si="11"/>
        <v>739</v>
      </c>
      <c r="B741" s="484">
        <v>45446</v>
      </c>
      <c r="C741" s="109" t="s">
        <v>139</v>
      </c>
      <c r="D741" s="108" t="s">
        <v>92</v>
      </c>
      <c r="E741" s="108" t="s">
        <v>343</v>
      </c>
      <c r="F741" s="116"/>
      <c r="G741" s="116"/>
      <c r="H741" s="116"/>
      <c r="I741" s="116"/>
      <c r="J741" s="97"/>
      <c r="AD741" s="476"/>
      <c r="AI741" s="473"/>
    </row>
    <row r="742" spans="1:35" s="4" customFormat="1" x14ac:dyDescent="0.25">
      <c r="A742" s="408">
        <f t="shared" si="11"/>
        <v>740</v>
      </c>
      <c r="B742" s="484">
        <v>45446</v>
      </c>
      <c r="C742" s="109" t="s">
        <v>140</v>
      </c>
      <c r="D742" s="108" t="s">
        <v>92</v>
      </c>
      <c r="E742" s="108" t="s">
        <v>343</v>
      </c>
      <c r="F742" s="116">
        <v>57</v>
      </c>
      <c r="G742" s="116"/>
      <c r="H742" s="116"/>
      <c r="I742" s="116"/>
      <c r="J742" s="97"/>
      <c r="AD742" s="476"/>
      <c r="AI742" s="473"/>
    </row>
    <row r="743" spans="1:35" s="4" customFormat="1" x14ac:dyDescent="0.25">
      <c r="A743" s="408">
        <f t="shared" si="11"/>
        <v>741</v>
      </c>
      <c r="B743" s="484">
        <v>45446</v>
      </c>
      <c r="C743" s="109" t="s">
        <v>141</v>
      </c>
      <c r="D743" s="108" t="s">
        <v>92</v>
      </c>
      <c r="E743" s="108" t="s">
        <v>343</v>
      </c>
      <c r="F743" s="116">
        <v>241</v>
      </c>
      <c r="G743" s="116"/>
      <c r="H743" s="116"/>
      <c r="I743" s="116"/>
      <c r="J743" s="97"/>
      <c r="AD743" s="476"/>
      <c r="AI743" s="473"/>
    </row>
    <row r="744" spans="1:35" s="4" customFormat="1" x14ac:dyDescent="0.25">
      <c r="A744" s="408">
        <f t="shared" si="11"/>
        <v>742</v>
      </c>
      <c r="B744" s="484">
        <v>45446</v>
      </c>
      <c r="C744" s="109" t="s">
        <v>153</v>
      </c>
      <c r="D744" s="108" t="s">
        <v>103</v>
      </c>
      <c r="E744" s="108">
        <v>0</v>
      </c>
      <c r="F744" s="116"/>
      <c r="G744" s="116"/>
      <c r="H744" s="116"/>
      <c r="I744" s="116"/>
      <c r="J744" s="97"/>
      <c r="AD744" s="476"/>
      <c r="AI744" s="473"/>
    </row>
    <row r="745" spans="1:35" s="4" customFormat="1" x14ac:dyDescent="0.25">
      <c r="A745" s="408">
        <f t="shared" si="11"/>
        <v>743</v>
      </c>
      <c r="B745" s="484">
        <v>45446</v>
      </c>
      <c r="C745" s="107" t="s">
        <v>154</v>
      </c>
      <c r="D745" s="108" t="s">
        <v>92</v>
      </c>
      <c r="E745" s="108" t="s">
        <v>343</v>
      </c>
      <c r="F745" s="116"/>
      <c r="G745" s="116"/>
      <c r="H745" s="116"/>
      <c r="I745" s="116"/>
      <c r="J745" s="97"/>
      <c r="AD745" s="476"/>
      <c r="AI745" s="473"/>
    </row>
    <row r="746" spans="1:35" s="4" customFormat="1" x14ac:dyDescent="0.25">
      <c r="A746" s="408">
        <f t="shared" si="11"/>
        <v>744</v>
      </c>
      <c r="B746" s="484">
        <v>45446</v>
      </c>
      <c r="C746" s="107" t="s">
        <v>177</v>
      </c>
      <c r="D746" s="108" t="s">
        <v>159</v>
      </c>
      <c r="E746" s="108" t="s">
        <v>64</v>
      </c>
      <c r="F746" s="116">
        <v>46</v>
      </c>
      <c r="G746" s="116"/>
      <c r="H746" s="116"/>
      <c r="I746" s="116"/>
      <c r="J746" s="97"/>
      <c r="AD746" s="476"/>
      <c r="AI746" s="473"/>
    </row>
    <row r="747" spans="1:35" s="4" customFormat="1" x14ac:dyDescent="0.25">
      <c r="A747" s="408">
        <f t="shared" si="11"/>
        <v>745</v>
      </c>
      <c r="B747" s="484">
        <v>45446</v>
      </c>
      <c r="C747" s="107" t="s">
        <v>162</v>
      </c>
      <c r="D747" s="108" t="s">
        <v>163</v>
      </c>
      <c r="E747" s="108" t="s">
        <v>164</v>
      </c>
      <c r="F747" s="116"/>
      <c r="G747" s="116"/>
      <c r="H747" s="116"/>
      <c r="I747" s="116"/>
      <c r="J747" s="97"/>
      <c r="AD747" s="476"/>
      <c r="AI747" s="473"/>
    </row>
    <row r="748" spans="1:35" s="4" customFormat="1" x14ac:dyDescent="0.25">
      <c r="A748" s="408">
        <f t="shared" si="11"/>
        <v>746</v>
      </c>
      <c r="B748" s="484">
        <v>45446</v>
      </c>
      <c r="C748" s="107" t="s">
        <v>166</v>
      </c>
      <c r="D748" s="108" t="s">
        <v>167</v>
      </c>
      <c r="E748" s="108" t="s">
        <v>164</v>
      </c>
      <c r="F748" s="497">
        <v>71</v>
      </c>
      <c r="G748" s="497"/>
      <c r="H748" s="116"/>
      <c r="I748" s="116"/>
      <c r="J748" s="97"/>
      <c r="AD748" s="476"/>
      <c r="AI748" s="473"/>
    </row>
    <row r="749" spans="1:35" s="4" customFormat="1" x14ac:dyDescent="0.25">
      <c r="A749" s="408">
        <f t="shared" si="11"/>
        <v>747</v>
      </c>
      <c r="B749" s="484">
        <v>45446</v>
      </c>
      <c r="C749" s="107" t="s">
        <v>169</v>
      </c>
      <c r="D749" s="108" t="s">
        <v>167</v>
      </c>
      <c r="E749" s="108" t="s">
        <v>164</v>
      </c>
      <c r="F749" s="497"/>
      <c r="G749" s="497"/>
      <c r="H749" s="498"/>
      <c r="I749" s="498"/>
      <c r="J749" s="97"/>
      <c r="AD749" s="476"/>
      <c r="AI749" s="473"/>
    </row>
    <row r="750" spans="1:35" s="4" customFormat="1" x14ac:dyDescent="0.25">
      <c r="A750" s="408">
        <f t="shared" si="11"/>
        <v>748</v>
      </c>
      <c r="B750" s="486">
        <v>45446</v>
      </c>
      <c r="C750" s="503" t="s">
        <v>180</v>
      </c>
      <c r="D750" s="101" t="s">
        <v>85</v>
      </c>
      <c r="E750" s="101" t="s">
        <v>86</v>
      </c>
      <c r="F750" s="499"/>
      <c r="G750" s="499">
        <v>19000</v>
      </c>
      <c r="H750" s="500"/>
      <c r="I750" s="500"/>
      <c r="J750" s="101"/>
      <c r="AD750" s="476"/>
      <c r="AI750" s="473"/>
    </row>
    <row r="751" spans="1:35" s="4" customFormat="1" x14ac:dyDescent="0.25">
      <c r="A751" s="408">
        <f t="shared" si="11"/>
        <v>749</v>
      </c>
      <c r="B751" s="484">
        <v>45447</v>
      </c>
      <c r="C751" s="107" t="s">
        <v>88</v>
      </c>
      <c r="D751" s="108" t="s">
        <v>89</v>
      </c>
      <c r="E751" s="108" t="s">
        <v>336</v>
      </c>
      <c r="F751" s="497">
        <v>157</v>
      </c>
      <c r="G751" s="497"/>
      <c r="H751" s="498"/>
      <c r="I751" s="498"/>
      <c r="J751" s="97"/>
      <c r="AD751" s="476"/>
      <c r="AI751" s="473"/>
    </row>
    <row r="752" spans="1:35" s="4" customFormat="1" x14ac:dyDescent="0.25">
      <c r="A752" s="408">
        <f t="shared" si="11"/>
        <v>750</v>
      </c>
      <c r="B752" s="484">
        <v>45447</v>
      </c>
      <c r="C752" s="107" t="s">
        <v>91</v>
      </c>
      <c r="D752" s="108" t="s">
        <v>92</v>
      </c>
      <c r="E752" s="108" t="s">
        <v>343</v>
      </c>
      <c r="F752" s="497">
        <v>130</v>
      </c>
      <c r="G752" s="497"/>
      <c r="H752" s="498"/>
      <c r="I752" s="498"/>
      <c r="J752" s="97"/>
      <c r="AD752" s="476"/>
      <c r="AI752" s="473"/>
    </row>
    <row r="753" spans="1:35" s="4" customFormat="1" x14ac:dyDescent="0.25">
      <c r="A753" s="408">
        <f t="shared" si="11"/>
        <v>751</v>
      </c>
      <c r="B753" s="484">
        <v>45447</v>
      </c>
      <c r="C753" s="107" t="s">
        <v>94</v>
      </c>
      <c r="D753" s="108" t="s">
        <v>92</v>
      </c>
      <c r="E753" s="108" t="s">
        <v>343</v>
      </c>
      <c r="F753" s="497">
        <v>0</v>
      </c>
      <c r="G753" s="497"/>
      <c r="H753" s="498"/>
      <c r="I753" s="498"/>
      <c r="J753" s="97"/>
      <c r="AD753" s="476"/>
      <c r="AI753" s="473"/>
    </row>
    <row r="754" spans="1:35" s="4" customFormat="1" x14ac:dyDescent="0.25">
      <c r="A754" s="408">
        <f t="shared" si="11"/>
        <v>752</v>
      </c>
      <c r="B754" s="484">
        <v>45447</v>
      </c>
      <c r="C754" s="107" t="s">
        <v>116</v>
      </c>
      <c r="D754" s="108" t="s">
        <v>92</v>
      </c>
      <c r="E754" s="108" t="s">
        <v>343</v>
      </c>
      <c r="F754" s="497">
        <v>170</v>
      </c>
      <c r="G754" s="497"/>
      <c r="H754" s="498"/>
      <c r="I754" s="498"/>
      <c r="J754" s="97"/>
      <c r="AD754" s="476"/>
      <c r="AI754" s="473"/>
    </row>
    <row r="755" spans="1:35" s="4" customFormat="1" x14ac:dyDescent="0.25">
      <c r="A755" s="408">
        <f t="shared" si="11"/>
        <v>753</v>
      </c>
      <c r="B755" s="484">
        <v>45447</v>
      </c>
      <c r="C755" s="107" t="s">
        <v>128</v>
      </c>
      <c r="D755" s="108" t="s">
        <v>97</v>
      </c>
      <c r="E755" s="108" t="s">
        <v>346</v>
      </c>
      <c r="F755" s="497">
        <v>0</v>
      </c>
      <c r="G755" s="497"/>
      <c r="H755" s="498"/>
      <c r="I755" s="498"/>
      <c r="J755" s="97"/>
      <c r="AD755" s="476"/>
      <c r="AI755" s="473"/>
    </row>
    <row r="756" spans="1:35" s="4" customFormat="1" x14ac:dyDescent="0.25">
      <c r="A756" s="408">
        <f t="shared" si="11"/>
        <v>754</v>
      </c>
      <c r="B756" s="484">
        <v>45447</v>
      </c>
      <c r="C756" s="107" t="s">
        <v>96</v>
      </c>
      <c r="D756" s="108" t="s">
        <v>97</v>
      </c>
      <c r="E756" s="108" t="s">
        <v>346</v>
      </c>
      <c r="F756" s="497">
        <v>58</v>
      </c>
      <c r="G756" s="497"/>
      <c r="H756" s="498"/>
      <c r="I756" s="498"/>
      <c r="J756" s="97"/>
      <c r="AD756" s="476"/>
      <c r="AI756" s="473"/>
    </row>
    <row r="757" spans="1:35" s="4" customFormat="1" x14ac:dyDescent="0.25">
      <c r="A757" s="408">
        <f t="shared" si="11"/>
        <v>755</v>
      </c>
      <c r="B757" s="484">
        <v>45447</v>
      </c>
      <c r="C757" s="107" t="s">
        <v>113</v>
      </c>
      <c r="D757" s="108" t="s">
        <v>114</v>
      </c>
      <c r="E757" s="108" t="s">
        <v>348</v>
      </c>
      <c r="F757" s="497">
        <v>0</v>
      </c>
      <c r="G757" s="497"/>
      <c r="H757" s="498">
        <v>91026</v>
      </c>
      <c r="I757" s="498">
        <v>93539</v>
      </c>
      <c r="J757" s="97"/>
      <c r="AD757" s="476"/>
      <c r="AI757" s="473"/>
    </row>
    <row r="758" spans="1:35" s="4" customFormat="1" x14ac:dyDescent="0.25">
      <c r="A758" s="408">
        <f t="shared" si="11"/>
        <v>756</v>
      </c>
      <c r="B758" s="484">
        <v>45447</v>
      </c>
      <c r="C758" s="107" t="s">
        <v>118</v>
      </c>
      <c r="D758" s="108" t="s">
        <v>107</v>
      </c>
      <c r="E758" s="108" t="s">
        <v>340</v>
      </c>
      <c r="F758" s="497">
        <v>0</v>
      </c>
      <c r="G758" s="497"/>
      <c r="H758" s="498"/>
      <c r="I758" s="498"/>
      <c r="J758" s="97"/>
      <c r="AD758" s="476"/>
      <c r="AI758" s="473"/>
    </row>
    <row r="759" spans="1:35" s="4" customFormat="1" x14ac:dyDescent="0.25">
      <c r="A759" s="408">
        <f t="shared" si="11"/>
        <v>757</v>
      </c>
      <c r="B759" s="484">
        <v>45447</v>
      </c>
      <c r="C759" s="107" t="s">
        <v>106</v>
      </c>
      <c r="D759" s="108" t="s">
        <v>107</v>
      </c>
      <c r="E759" s="108" t="s">
        <v>340</v>
      </c>
      <c r="F759" s="497">
        <v>0</v>
      </c>
      <c r="G759" s="497"/>
      <c r="H759" s="498"/>
      <c r="I759" s="498"/>
      <c r="J759" s="97"/>
      <c r="AD759" s="476"/>
      <c r="AI759" s="473"/>
    </row>
    <row r="760" spans="1:35" s="4" customFormat="1" x14ac:dyDescent="0.25">
      <c r="A760" s="408">
        <f t="shared" si="11"/>
        <v>758</v>
      </c>
      <c r="B760" s="484">
        <v>45447</v>
      </c>
      <c r="C760" s="107" t="s">
        <v>109</v>
      </c>
      <c r="D760" s="108" t="s">
        <v>107</v>
      </c>
      <c r="E760" s="108" t="s">
        <v>340</v>
      </c>
      <c r="F760" s="497">
        <v>0</v>
      </c>
      <c r="G760" s="497"/>
      <c r="H760" s="498"/>
      <c r="I760" s="498"/>
      <c r="J760" s="97"/>
      <c r="AD760" s="476"/>
      <c r="AI760" s="473"/>
    </row>
    <row r="761" spans="1:35" s="4" customFormat="1" x14ac:dyDescent="0.25">
      <c r="A761" s="408">
        <f t="shared" si="11"/>
        <v>759</v>
      </c>
      <c r="B761" s="484">
        <v>45447</v>
      </c>
      <c r="C761" s="107" t="s">
        <v>119</v>
      </c>
      <c r="D761" s="108" t="s">
        <v>131</v>
      </c>
      <c r="E761" s="108" t="s">
        <v>338</v>
      </c>
      <c r="F761" s="497">
        <v>0</v>
      </c>
      <c r="G761" s="497"/>
      <c r="H761" s="498"/>
      <c r="I761" s="498"/>
      <c r="J761" s="97"/>
      <c r="AD761" s="476"/>
      <c r="AI761" s="473"/>
    </row>
    <row r="762" spans="1:35" s="4" customFormat="1" x14ac:dyDescent="0.25">
      <c r="A762" s="408">
        <f t="shared" si="11"/>
        <v>760</v>
      </c>
      <c r="B762" s="484">
        <v>45447</v>
      </c>
      <c r="C762" s="107" t="s">
        <v>121</v>
      </c>
      <c r="D762" s="108" t="s">
        <v>122</v>
      </c>
      <c r="E762" s="108" t="s">
        <v>339</v>
      </c>
      <c r="F762" s="497">
        <v>0</v>
      </c>
      <c r="G762" s="497"/>
      <c r="H762" s="498"/>
      <c r="I762" s="498"/>
      <c r="J762" s="97"/>
      <c r="AD762" s="476"/>
      <c r="AI762" s="473"/>
    </row>
    <row r="763" spans="1:35" s="4" customFormat="1" x14ac:dyDescent="0.25">
      <c r="A763" s="408">
        <f t="shared" si="11"/>
        <v>761</v>
      </c>
      <c r="B763" s="484">
        <v>45447</v>
      </c>
      <c r="C763" s="107" t="s">
        <v>125</v>
      </c>
      <c r="D763" s="108" t="s">
        <v>99</v>
      </c>
      <c r="E763" s="108" t="s">
        <v>334</v>
      </c>
      <c r="F763" s="497">
        <v>303</v>
      </c>
      <c r="G763" s="497"/>
      <c r="H763" s="498"/>
      <c r="I763" s="498"/>
      <c r="J763" s="97"/>
      <c r="AD763" s="476"/>
      <c r="AI763" s="473"/>
    </row>
    <row r="764" spans="1:35" s="4" customFormat="1" x14ac:dyDescent="0.25">
      <c r="A764" s="408">
        <f t="shared" si="11"/>
        <v>762</v>
      </c>
      <c r="B764" s="484">
        <v>45447</v>
      </c>
      <c r="C764" s="107" t="s">
        <v>156</v>
      </c>
      <c r="D764" s="108" t="s">
        <v>136</v>
      </c>
      <c r="E764" s="108" t="s">
        <v>2</v>
      </c>
      <c r="F764" s="497">
        <v>0</v>
      </c>
      <c r="G764" s="497"/>
      <c r="H764" s="498"/>
      <c r="I764" s="498"/>
      <c r="J764" s="97"/>
      <c r="AD764" s="476"/>
      <c r="AI764" s="473"/>
    </row>
    <row r="765" spans="1:35" s="4" customFormat="1" x14ac:dyDescent="0.25">
      <c r="A765" s="408">
        <f t="shared" si="11"/>
        <v>763</v>
      </c>
      <c r="B765" s="484">
        <v>45447</v>
      </c>
      <c r="C765" s="107" t="s">
        <v>142</v>
      </c>
      <c r="D765" s="108" t="s">
        <v>264</v>
      </c>
      <c r="E765" s="108" t="s">
        <v>143</v>
      </c>
      <c r="F765" s="497">
        <v>135</v>
      </c>
      <c r="G765" s="497"/>
      <c r="H765" s="498"/>
      <c r="I765" s="498"/>
      <c r="J765" s="97"/>
      <c r="AD765" s="476"/>
      <c r="AI765" s="473"/>
    </row>
    <row r="766" spans="1:35" s="4" customFormat="1" x14ac:dyDescent="0.25">
      <c r="A766" s="408">
        <f t="shared" si="11"/>
        <v>764</v>
      </c>
      <c r="B766" s="484">
        <v>45447</v>
      </c>
      <c r="C766" s="107" t="s">
        <v>144</v>
      </c>
      <c r="D766" s="108" t="s">
        <v>264</v>
      </c>
      <c r="E766" s="108" t="s">
        <v>143</v>
      </c>
      <c r="F766" s="497">
        <v>169</v>
      </c>
      <c r="G766" s="497"/>
      <c r="H766" s="498"/>
      <c r="I766" s="498"/>
      <c r="J766" s="97"/>
      <c r="AD766" s="476"/>
      <c r="AI766" s="473"/>
    </row>
    <row r="767" spans="1:35" s="4" customFormat="1" x14ac:dyDescent="0.25">
      <c r="A767" s="408">
        <f t="shared" si="11"/>
        <v>765</v>
      </c>
      <c r="B767" s="484">
        <v>45447</v>
      </c>
      <c r="C767" s="107" t="s">
        <v>145</v>
      </c>
      <c r="D767" s="108" t="s">
        <v>265</v>
      </c>
      <c r="E767" s="108" t="s">
        <v>146</v>
      </c>
      <c r="F767" s="497">
        <v>0</v>
      </c>
      <c r="G767" s="497"/>
      <c r="H767" s="498"/>
      <c r="I767" s="498"/>
      <c r="J767" s="97"/>
      <c r="AD767" s="476"/>
      <c r="AI767" s="473"/>
    </row>
    <row r="768" spans="1:35" s="4" customFormat="1" x14ac:dyDescent="0.25">
      <c r="A768" s="408">
        <f t="shared" si="11"/>
        <v>766</v>
      </c>
      <c r="B768" s="484">
        <v>45447</v>
      </c>
      <c r="C768" s="107" t="s">
        <v>160</v>
      </c>
      <c r="D768" s="108" t="s">
        <v>136</v>
      </c>
      <c r="E768" s="108" t="s">
        <v>2</v>
      </c>
      <c r="F768" s="497">
        <v>157</v>
      </c>
      <c r="G768" s="497"/>
      <c r="H768" s="498"/>
      <c r="I768" s="498"/>
      <c r="J768" s="97"/>
      <c r="AD768" s="476"/>
      <c r="AI768" s="473"/>
    </row>
    <row r="769" spans="1:35" s="4" customFormat="1" x14ac:dyDescent="0.25">
      <c r="A769" s="408">
        <f t="shared" si="11"/>
        <v>767</v>
      </c>
      <c r="B769" s="484">
        <v>45447</v>
      </c>
      <c r="C769" s="107" t="s">
        <v>158</v>
      </c>
      <c r="D769" s="108" t="s">
        <v>159</v>
      </c>
      <c r="E769" s="108" t="s">
        <v>64</v>
      </c>
      <c r="F769" s="497">
        <v>0</v>
      </c>
      <c r="G769" s="497"/>
      <c r="H769" s="498"/>
      <c r="I769" s="498"/>
      <c r="J769" s="97"/>
      <c r="AD769" s="476"/>
      <c r="AI769" s="473"/>
    </row>
    <row r="770" spans="1:35" s="4" customFormat="1" x14ac:dyDescent="0.25">
      <c r="A770" s="408">
        <f t="shared" si="11"/>
        <v>768</v>
      </c>
      <c r="B770" s="484">
        <v>45447</v>
      </c>
      <c r="C770" s="96" t="s">
        <v>283</v>
      </c>
      <c r="D770" s="108" t="s">
        <v>266</v>
      </c>
      <c r="E770" s="108" t="s">
        <v>63</v>
      </c>
      <c r="F770" s="497">
        <v>124</v>
      </c>
      <c r="G770" s="497"/>
      <c r="H770" s="498"/>
      <c r="I770" s="498"/>
      <c r="J770" s="97"/>
      <c r="AD770" s="476"/>
      <c r="AI770" s="473"/>
    </row>
    <row r="771" spans="1:35" s="4" customFormat="1" x14ac:dyDescent="0.25">
      <c r="A771" s="408">
        <f t="shared" si="11"/>
        <v>769</v>
      </c>
      <c r="B771" s="484">
        <v>45447</v>
      </c>
      <c r="C771" s="107" t="s">
        <v>148</v>
      </c>
      <c r="D771" s="108" t="s">
        <v>92</v>
      </c>
      <c r="E771" s="108" t="s">
        <v>343</v>
      </c>
      <c r="F771" s="497">
        <v>105</v>
      </c>
      <c r="G771" s="497"/>
      <c r="H771" s="498"/>
      <c r="I771" s="498"/>
      <c r="J771" s="97"/>
      <c r="AD771" s="476"/>
      <c r="AI771" s="473"/>
    </row>
    <row r="772" spans="1:35" s="4" customFormat="1" x14ac:dyDescent="0.25">
      <c r="A772" s="408">
        <f t="shared" si="11"/>
        <v>770</v>
      </c>
      <c r="B772" s="484">
        <v>45447</v>
      </c>
      <c r="C772" s="107" t="s">
        <v>150</v>
      </c>
      <c r="D772" s="108" t="s">
        <v>92</v>
      </c>
      <c r="E772" s="108" t="s">
        <v>343</v>
      </c>
      <c r="F772" s="497">
        <v>102</v>
      </c>
      <c r="G772" s="497"/>
      <c r="H772" s="498"/>
      <c r="I772" s="498"/>
      <c r="J772" s="97"/>
      <c r="AD772" s="476"/>
      <c r="AI772" s="473"/>
    </row>
    <row r="773" spans="1:35" s="4" customFormat="1" x14ac:dyDescent="0.25">
      <c r="A773" s="408">
        <f t="shared" ref="A773:A836" si="12">ROW()-2</f>
        <v>771</v>
      </c>
      <c r="B773" s="484">
        <v>45447</v>
      </c>
      <c r="C773" s="107" t="s">
        <v>135</v>
      </c>
      <c r="D773" s="108" t="s">
        <v>136</v>
      </c>
      <c r="E773" s="108" t="s">
        <v>2</v>
      </c>
      <c r="F773" s="497">
        <v>272</v>
      </c>
      <c r="G773" s="497"/>
      <c r="H773" s="498"/>
      <c r="I773" s="498"/>
      <c r="J773" s="97"/>
      <c r="AD773" s="476"/>
      <c r="AI773" s="473"/>
    </row>
    <row r="774" spans="1:35" s="4" customFormat="1" x14ac:dyDescent="0.25">
      <c r="A774" s="408">
        <f t="shared" si="12"/>
        <v>772</v>
      </c>
      <c r="B774" s="484">
        <v>45447</v>
      </c>
      <c r="C774" s="107" t="s">
        <v>139</v>
      </c>
      <c r="D774" s="108" t="s">
        <v>92</v>
      </c>
      <c r="E774" s="108" t="s">
        <v>343</v>
      </c>
      <c r="F774" s="497">
        <v>0</v>
      </c>
      <c r="G774" s="497"/>
      <c r="H774" s="498"/>
      <c r="I774" s="498"/>
      <c r="J774" s="97"/>
      <c r="AD774" s="476"/>
      <c r="AI774" s="473"/>
    </row>
    <row r="775" spans="1:35" s="4" customFormat="1" x14ac:dyDescent="0.25">
      <c r="A775" s="408">
        <f t="shared" si="12"/>
        <v>773</v>
      </c>
      <c r="B775" s="484">
        <v>45447</v>
      </c>
      <c r="C775" s="107" t="s">
        <v>140</v>
      </c>
      <c r="D775" s="108" t="s">
        <v>92</v>
      </c>
      <c r="E775" s="108" t="s">
        <v>343</v>
      </c>
      <c r="F775" s="497">
        <v>0</v>
      </c>
      <c r="G775" s="497"/>
      <c r="H775" s="498"/>
      <c r="I775" s="498"/>
      <c r="J775" s="97"/>
      <c r="AD775" s="476"/>
      <c r="AI775" s="473"/>
    </row>
    <row r="776" spans="1:35" s="4" customFormat="1" x14ac:dyDescent="0.25">
      <c r="A776" s="408">
        <f t="shared" si="12"/>
        <v>774</v>
      </c>
      <c r="B776" s="484">
        <v>45447</v>
      </c>
      <c r="C776" s="107" t="s">
        <v>141</v>
      </c>
      <c r="D776" s="108" t="s">
        <v>92</v>
      </c>
      <c r="E776" s="108" t="s">
        <v>343</v>
      </c>
      <c r="F776" s="497">
        <v>0</v>
      </c>
      <c r="G776" s="497"/>
      <c r="H776" s="498"/>
      <c r="I776" s="498"/>
      <c r="J776" s="97"/>
      <c r="AD776" s="476"/>
      <c r="AI776" s="473"/>
    </row>
    <row r="777" spans="1:35" s="4" customFormat="1" x14ac:dyDescent="0.25">
      <c r="A777" s="408">
        <f t="shared" si="12"/>
        <v>775</v>
      </c>
      <c r="B777" s="484">
        <v>45447</v>
      </c>
      <c r="C777" s="107" t="s">
        <v>153</v>
      </c>
      <c r="D777" s="108" t="s">
        <v>103</v>
      </c>
      <c r="E777" s="108">
        <v>0</v>
      </c>
      <c r="F777" s="497">
        <v>153</v>
      </c>
      <c r="G777" s="497"/>
      <c r="H777" s="498"/>
      <c r="I777" s="498"/>
      <c r="J777" s="97"/>
      <c r="AD777" s="476"/>
      <c r="AI777" s="473"/>
    </row>
    <row r="778" spans="1:35" s="4" customFormat="1" x14ac:dyDescent="0.25">
      <c r="A778" s="408">
        <f t="shared" si="12"/>
        <v>776</v>
      </c>
      <c r="B778" s="484">
        <v>45447</v>
      </c>
      <c r="C778" s="107" t="s">
        <v>154</v>
      </c>
      <c r="D778" s="108" t="s">
        <v>92</v>
      </c>
      <c r="E778" s="108" t="s">
        <v>343</v>
      </c>
      <c r="F778" s="497">
        <v>241</v>
      </c>
      <c r="G778" s="497"/>
      <c r="H778" s="498"/>
      <c r="I778" s="498"/>
      <c r="J778" s="97"/>
      <c r="AD778" s="476"/>
      <c r="AI778" s="473"/>
    </row>
    <row r="779" spans="1:35" s="4" customFormat="1" x14ac:dyDescent="0.25">
      <c r="A779" s="408">
        <f t="shared" si="12"/>
        <v>777</v>
      </c>
      <c r="B779" s="484">
        <v>45447</v>
      </c>
      <c r="C779" s="107" t="s">
        <v>177</v>
      </c>
      <c r="D779" s="108" t="s">
        <v>159</v>
      </c>
      <c r="E779" s="108" t="s">
        <v>64</v>
      </c>
      <c r="F779" s="497">
        <v>57</v>
      </c>
      <c r="G779" s="497"/>
      <c r="H779" s="498"/>
      <c r="I779" s="498"/>
      <c r="J779" s="97"/>
      <c r="AD779" s="476"/>
      <c r="AI779" s="473"/>
    </row>
    <row r="780" spans="1:35" s="4" customFormat="1" x14ac:dyDescent="0.25">
      <c r="A780" s="408">
        <f t="shared" si="12"/>
        <v>778</v>
      </c>
      <c r="B780" s="484">
        <v>45447</v>
      </c>
      <c r="C780" s="107" t="s">
        <v>162</v>
      </c>
      <c r="D780" s="108" t="s">
        <v>163</v>
      </c>
      <c r="E780" s="108" t="s">
        <v>164</v>
      </c>
      <c r="F780" s="497">
        <v>146</v>
      </c>
      <c r="G780" s="497"/>
      <c r="H780" s="498"/>
      <c r="I780" s="498"/>
      <c r="J780" s="97"/>
      <c r="AD780" s="476"/>
      <c r="AI780" s="473"/>
    </row>
    <row r="781" spans="1:35" s="4" customFormat="1" x14ac:dyDescent="0.25">
      <c r="A781" s="408">
        <f t="shared" si="12"/>
        <v>779</v>
      </c>
      <c r="B781" s="484">
        <v>45447</v>
      </c>
      <c r="C781" s="107" t="s">
        <v>166</v>
      </c>
      <c r="D781" s="108" t="s">
        <v>167</v>
      </c>
      <c r="E781" s="108" t="s">
        <v>164</v>
      </c>
      <c r="F781" s="497">
        <v>0</v>
      </c>
      <c r="G781" s="497"/>
      <c r="H781" s="498"/>
      <c r="I781" s="498"/>
      <c r="J781" s="97"/>
      <c r="AD781" s="476"/>
      <c r="AI781" s="473"/>
    </row>
    <row r="782" spans="1:35" s="4" customFormat="1" x14ac:dyDescent="0.25">
      <c r="A782" s="408">
        <f t="shared" si="12"/>
        <v>780</v>
      </c>
      <c r="B782" s="484">
        <v>45447</v>
      </c>
      <c r="C782" s="107" t="s">
        <v>169</v>
      </c>
      <c r="D782" s="108" t="s">
        <v>167</v>
      </c>
      <c r="E782" s="108" t="s">
        <v>164</v>
      </c>
      <c r="F782" s="497">
        <v>32</v>
      </c>
      <c r="G782" s="497"/>
      <c r="H782" s="498"/>
      <c r="I782" s="498"/>
      <c r="J782" s="97"/>
      <c r="AD782" s="476"/>
      <c r="AI782" s="473"/>
    </row>
    <row r="783" spans="1:35" s="4" customFormat="1" x14ac:dyDescent="0.25">
      <c r="A783" s="408">
        <f t="shared" si="12"/>
        <v>781</v>
      </c>
      <c r="B783" s="484">
        <v>45448</v>
      </c>
      <c r="C783" s="107" t="s">
        <v>88</v>
      </c>
      <c r="D783" s="108" t="s">
        <v>89</v>
      </c>
      <c r="E783" s="108" t="s">
        <v>336</v>
      </c>
      <c r="F783" s="497">
        <v>0</v>
      </c>
      <c r="G783" s="497"/>
      <c r="H783" s="498"/>
      <c r="I783" s="498"/>
      <c r="J783" s="97"/>
      <c r="AD783" s="476"/>
      <c r="AI783" s="473"/>
    </row>
    <row r="784" spans="1:35" s="4" customFormat="1" x14ac:dyDescent="0.25">
      <c r="A784" s="408">
        <f t="shared" si="12"/>
        <v>782</v>
      </c>
      <c r="B784" s="484">
        <v>45448</v>
      </c>
      <c r="C784" s="107" t="s">
        <v>91</v>
      </c>
      <c r="D784" s="108" t="s">
        <v>92</v>
      </c>
      <c r="E784" s="108" t="s">
        <v>343</v>
      </c>
      <c r="F784" s="497">
        <v>0</v>
      </c>
      <c r="G784" s="497"/>
      <c r="H784" s="498"/>
      <c r="I784" s="498"/>
      <c r="J784" s="97"/>
      <c r="AD784" s="476"/>
      <c r="AI784" s="473"/>
    </row>
    <row r="785" spans="1:35" s="4" customFormat="1" x14ac:dyDescent="0.25">
      <c r="A785" s="408">
        <f t="shared" si="12"/>
        <v>783</v>
      </c>
      <c r="B785" s="484">
        <v>45448</v>
      </c>
      <c r="C785" s="107" t="s">
        <v>94</v>
      </c>
      <c r="D785" s="108" t="s">
        <v>92</v>
      </c>
      <c r="E785" s="108" t="s">
        <v>343</v>
      </c>
      <c r="F785" s="497">
        <v>0</v>
      </c>
      <c r="G785" s="497"/>
      <c r="H785" s="498"/>
      <c r="I785" s="498"/>
      <c r="J785" s="97"/>
      <c r="AD785" s="476"/>
      <c r="AI785" s="473"/>
    </row>
    <row r="786" spans="1:35" s="4" customFormat="1" x14ac:dyDescent="0.25">
      <c r="A786" s="408">
        <f t="shared" si="12"/>
        <v>784</v>
      </c>
      <c r="B786" s="484">
        <v>45448</v>
      </c>
      <c r="C786" s="107" t="s">
        <v>116</v>
      </c>
      <c r="D786" s="108" t="s">
        <v>92</v>
      </c>
      <c r="E786" s="108" t="s">
        <v>343</v>
      </c>
      <c r="F786" s="497">
        <v>0</v>
      </c>
      <c r="G786" s="497"/>
      <c r="H786" s="498"/>
      <c r="I786" s="498"/>
      <c r="J786" s="97"/>
      <c r="AD786" s="476"/>
      <c r="AI786" s="473"/>
    </row>
    <row r="787" spans="1:35" s="4" customFormat="1" x14ac:dyDescent="0.25">
      <c r="A787" s="408">
        <f t="shared" si="12"/>
        <v>785</v>
      </c>
      <c r="B787" s="484">
        <v>45448</v>
      </c>
      <c r="C787" s="107" t="s">
        <v>128</v>
      </c>
      <c r="D787" s="108" t="s">
        <v>97</v>
      </c>
      <c r="E787" s="108" t="s">
        <v>346</v>
      </c>
      <c r="F787" s="497">
        <v>0</v>
      </c>
      <c r="G787" s="497"/>
      <c r="H787" s="498"/>
      <c r="I787" s="498"/>
      <c r="J787" s="97"/>
      <c r="AD787" s="476"/>
      <c r="AI787" s="473"/>
    </row>
    <row r="788" spans="1:35" s="4" customFormat="1" x14ac:dyDescent="0.25">
      <c r="A788" s="408">
        <f t="shared" si="12"/>
        <v>786</v>
      </c>
      <c r="B788" s="484">
        <v>45448</v>
      </c>
      <c r="C788" s="107" t="s">
        <v>96</v>
      </c>
      <c r="D788" s="108" t="s">
        <v>97</v>
      </c>
      <c r="E788" s="108" t="s">
        <v>346</v>
      </c>
      <c r="F788" s="497">
        <v>67</v>
      </c>
      <c r="G788" s="497"/>
      <c r="H788" s="498"/>
      <c r="I788" s="498"/>
      <c r="J788" s="97"/>
      <c r="AD788" s="476"/>
      <c r="AI788" s="473"/>
    </row>
    <row r="789" spans="1:35" s="4" customFormat="1" x14ac:dyDescent="0.25">
      <c r="A789" s="408">
        <f t="shared" si="12"/>
        <v>787</v>
      </c>
      <c r="B789" s="484">
        <v>45448</v>
      </c>
      <c r="C789" s="107" t="s">
        <v>113</v>
      </c>
      <c r="D789" s="108" t="s">
        <v>114</v>
      </c>
      <c r="E789" s="108" t="s">
        <v>348</v>
      </c>
      <c r="F789" s="497">
        <v>0</v>
      </c>
      <c r="G789" s="497"/>
      <c r="H789" s="498">
        <v>93562</v>
      </c>
      <c r="I789" s="498">
        <v>94971</v>
      </c>
      <c r="J789" s="97"/>
      <c r="AD789" s="476"/>
      <c r="AI789" s="473"/>
    </row>
    <row r="790" spans="1:35" s="4" customFormat="1" x14ac:dyDescent="0.25">
      <c r="A790" s="408">
        <f t="shared" si="12"/>
        <v>788</v>
      </c>
      <c r="B790" s="484">
        <v>45448</v>
      </c>
      <c r="C790" s="107" t="s">
        <v>118</v>
      </c>
      <c r="D790" s="108" t="s">
        <v>107</v>
      </c>
      <c r="E790" s="108" t="s">
        <v>340</v>
      </c>
      <c r="F790" s="497">
        <v>0</v>
      </c>
      <c r="G790" s="497"/>
      <c r="H790" s="498"/>
      <c r="I790" s="498"/>
      <c r="J790" s="97"/>
      <c r="AD790" s="476"/>
      <c r="AI790" s="473"/>
    </row>
    <row r="791" spans="1:35" s="4" customFormat="1" x14ac:dyDescent="0.25">
      <c r="A791" s="408">
        <f t="shared" si="12"/>
        <v>789</v>
      </c>
      <c r="B791" s="484">
        <v>45448</v>
      </c>
      <c r="C791" s="107" t="s">
        <v>106</v>
      </c>
      <c r="D791" s="108" t="s">
        <v>107</v>
      </c>
      <c r="E791" s="108" t="s">
        <v>340</v>
      </c>
      <c r="F791" s="497">
        <v>61</v>
      </c>
      <c r="G791" s="497"/>
      <c r="H791" s="498"/>
      <c r="I791" s="498"/>
      <c r="J791" s="97"/>
      <c r="AD791" s="476"/>
      <c r="AI791" s="473"/>
    </row>
    <row r="792" spans="1:35" s="4" customFormat="1" x14ac:dyDescent="0.25">
      <c r="A792" s="408">
        <f t="shared" si="12"/>
        <v>790</v>
      </c>
      <c r="B792" s="484">
        <v>45448</v>
      </c>
      <c r="C792" s="107" t="s">
        <v>109</v>
      </c>
      <c r="D792" s="108" t="s">
        <v>107</v>
      </c>
      <c r="E792" s="108" t="s">
        <v>340</v>
      </c>
      <c r="F792" s="497">
        <v>93</v>
      </c>
      <c r="G792" s="497"/>
      <c r="H792" s="498"/>
      <c r="I792" s="498"/>
      <c r="J792" s="97"/>
      <c r="AD792" s="476"/>
      <c r="AI792" s="473"/>
    </row>
    <row r="793" spans="1:35" s="4" customFormat="1" x14ac:dyDescent="0.25">
      <c r="A793" s="408">
        <f t="shared" si="12"/>
        <v>791</v>
      </c>
      <c r="B793" s="484">
        <v>45448</v>
      </c>
      <c r="C793" s="107" t="s">
        <v>119</v>
      </c>
      <c r="D793" s="108" t="s">
        <v>131</v>
      </c>
      <c r="E793" s="108" t="s">
        <v>338</v>
      </c>
      <c r="F793" s="497">
        <v>0</v>
      </c>
      <c r="G793" s="497"/>
      <c r="H793" s="498"/>
      <c r="I793" s="498"/>
      <c r="J793" s="97"/>
      <c r="AD793" s="476"/>
      <c r="AI793" s="473"/>
    </row>
    <row r="794" spans="1:35" s="4" customFormat="1" x14ac:dyDescent="0.25">
      <c r="A794" s="408">
        <f t="shared" si="12"/>
        <v>792</v>
      </c>
      <c r="B794" s="484">
        <v>45448</v>
      </c>
      <c r="C794" s="107" t="s">
        <v>121</v>
      </c>
      <c r="D794" s="108" t="s">
        <v>122</v>
      </c>
      <c r="E794" s="108" t="s">
        <v>339</v>
      </c>
      <c r="F794" s="497">
        <v>0</v>
      </c>
      <c r="G794" s="497"/>
      <c r="H794" s="498"/>
      <c r="I794" s="498"/>
      <c r="J794" s="97"/>
      <c r="AD794" s="476"/>
      <c r="AI794" s="473"/>
    </row>
    <row r="795" spans="1:35" s="4" customFormat="1" x14ac:dyDescent="0.25">
      <c r="A795" s="408">
        <f t="shared" si="12"/>
        <v>793</v>
      </c>
      <c r="B795" s="484">
        <v>45448</v>
      </c>
      <c r="C795" s="107" t="s">
        <v>125</v>
      </c>
      <c r="D795" s="108" t="s">
        <v>99</v>
      </c>
      <c r="E795" s="108" t="s">
        <v>334</v>
      </c>
      <c r="F795" s="497">
        <v>201</v>
      </c>
      <c r="G795" s="497"/>
      <c r="H795" s="498"/>
      <c r="I795" s="498"/>
      <c r="J795" s="97"/>
      <c r="AD795" s="476"/>
      <c r="AI795" s="473"/>
    </row>
    <row r="796" spans="1:35" s="4" customFormat="1" x14ac:dyDescent="0.25">
      <c r="A796" s="408">
        <f t="shared" si="12"/>
        <v>794</v>
      </c>
      <c r="B796" s="484">
        <v>45448</v>
      </c>
      <c r="C796" s="107" t="s">
        <v>156</v>
      </c>
      <c r="D796" s="108" t="s">
        <v>136</v>
      </c>
      <c r="E796" s="108" t="s">
        <v>2</v>
      </c>
      <c r="F796" s="497">
        <v>0</v>
      </c>
      <c r="G796" s="497"/>
      <c r="H796" s="498"/>
      <c r="I796" s="498"/>
      <c r="J796" s="97"/>
      <c r="AD796" s="476"/>
      <c r="AI796" s="473"/>
    </row>
    <row r="797" spans="1:35" s="4" customFormat="1" x14ac:dyDescent="0.25">
      <c r="A797" s="408">
        <f t="shared" si="12"/>
        <v>795</v>
      </c>
      <c r="B797" s="484">
        <v>45448</v>
      </c>
      <c r="C797" s="107" t="s">
        <v>142</v>
      </c>
      <c r="D797" s="108" t="s">
        <v>264</v>
      </c>
      <c r="E797" s="108" t="s">
        <v>143</v>
      </c>
      <c r="F797" s="497">
        <v>0</v>
      </c>
      <c r="G797" s="497"/>
      <c r="H797" s="498"/>
      <c r="I797" s="498"/>
      <c r="J797" s="97"/>
      <c r="AD797" s="476"/>
      <c r="AI797" s="473"/>
    </row>
    <row r="798" spans="1:35" s="4" customFormat="1" x14ac:dyDescent="0.25">
      <c r="A798" s="408">
        <f t="shared" si="12"/>
        <v>796</v>
      </c>
      <c r="B798" s="484">
        <v>45448</v>
      </c>
      <c r="C798" s="107" t="s">
        <v>144</v>
      </c>
      <c r="D798" s="108" t="s">
        <v>264</v>
      </c>
      <c r="E798" s="108" t="s">
        <v>143</v>
      </c>
      <c r="F798" s="497">
        <v>469</v>
      </c>
      <c r="G798" s="497"/>
      <c r="H798" s="498"/>
      <c r="I798" s="498"/>
      <c r="J798" s="97"/>
      <c r="AD798" s="476"/>
      <c r="AI798" s="473"/>
    </row>
    <row r="799" spans="1:35" s="4" customFormat="1" x14ac:dyDescent="0.25">
      <c r="A799" s="408">
        <f t="shared" si="12"/>
        <v>797</v>
      </c>
      <c r="B799" s="484">
        <v>45448</v>
      </c>
      <c r="C799" s="107" t="s">
        <v>145</v>
      </c>
      <c r="D799" s="108" t="s">
        <v>265</v>
      </c>
      <c r="E799" s="108" t="s">
        <v>146</v>
      </c>
      <c r="F799" s="497">
        <v>0</v>
      </c>
      <c r="G799" s="497"/>
      <c r="H799" s="498"/>
      <c r="I799" s="498"/>
      <c r="J799" s="97"/>
      <c r="AD799" s="476"/>
      <c r="AI799" s="473"/>
    </row>
    <row r="800" spans="1:35" s="4" customFormat="1" x14ac:dyDescent="0.25">
      <c r="A800" s="408">
        <f t="shared" si="12"/>
        <v>798</v>
      </c>
      <c r="B800" s="484">
        <v>45448</v>
      </c>
      <c r="C800" s="107" t="s">
        <v>160</v>
      </c>
      <c r="D800" s="108" t="s">
        <v>136</v>
      </c>
      <c r="E800" s="108" t="s">
        <v>2</v>
      </c>
      <c r="F800" s="497">
        <v>130</v>
      </c>
      <c r="G800" s="497"/>
      <c r="H800" s="498"/>
      <c r="I800" s="498"/>
      <c r="J800" s="97"/>
      <c r="AD800" s="476"/>
      <c r="AI800" s="473"/>
    </row>
    <row r="801" spans="1:35" s="4" customFormat="1" x14ac:dyDescent="0.25">
      <c r="A801" s="408">
        <f t="shared" si="12"/>
        <v>799</v>
      </c>
      <c r="B801" s="484">
        <v>45448</v>
      </c>
      <c r="C801" s="107" t="s">
        <v>158</v>
      </c>
      <c r="D801" s="108" t="s">
        <v>159</v>
      </c>
      <c r="E801" s="108" t="s">
        <v>64</v>
      </c>
      <c r="F801" s="497">
        <v>0</v>
      </c>
      <c r="G801" s="497"/>
      <c r="H801" s="498"/>
      <c r="I801" s="498"/>
      <c r="J801" s="97"/>
      <c r="AD801" s="476"/>
      <c r="AI801" s="473"/>
    </row>
    <row r="802" spans="1:35" s="4" customFormat="1" x14ac:dyDescent="0.25">
      <c r="A802" s="408">
        <f t="shared" si="12"/>
        <v>800</v>
      </c>
      <c r="B802" s="484">
        <v>45448</v>
      </c>
      <c r="C802" s="96" t="s">
        <v>283</v>
      </c>
      <c r="D802" s="108" t="s">
        <v>266</v>
      </c>
      <c r="E802" s="108" t="s">
        <v>63</v>
      </c>
      <c r="F802" s="497">
        <v>0</v>
      </c>
      <c r="G802" s="497"/>
      <c r="H802" s="498"/>
      <c r="I802" s="498"/>
      <c r="J802" s="97"/>
      <c r="AD802" s="476"/>
      <c r="AI802" s="473"/>
    </row>
    <row r="803" spans="1:35" s="4" customFormat="1" x14ac:dyDescent="0.25">
      <c r="A803" s="408">
        <f t="shared" si="12"/>
        <v>801</v>
      </c>
      <c r="B803" s="484">
        <v>45448</v>
      </c>
      <c r="C803" s="107" t="s">
        <v>148</v>
      </c>
      <c r="D803" s="108" t="s">
        <v>92</v>
      </c>
      <c r="E803" s="108" t="s">
        <v>343</v>
      </c>
      <c r="F803" s="497">
        <v>0</v>
      </c>
      <c r="G803" s="497"/>
      <c r="H803" s="498"/>
      <c r="I803" s="498"/>
      <c r="J803" s="97"/>
      <c r="AD803" s="476"/>
      <c r="AI803" s="473"/>
    </row>
    <row r="804" spans="1:35" s="4" customFormat="1" x14ac:dyDescent="0.25">
      <c r="A804" s="408">
        <f t="shared" si="12"/>
        <v>802</v>
      </c>
      <c r="B804" s="484">
        <v>45448</v>
      </c>
      <c r="C804" s="107" t="s">
        <v>150</v>
      </c>
      <c r="D804" s="108" t="s">
        <v>92</v>
      </c>
      <c r="E804" s="108" t="s">
        <v>343</v>
      </c>
      <c r="F804" s="497">
        <v>0</v>
      </c>
      <c r="G804" s="497"/>
      <c r="H804" s="498"/>
      <c r="I804" s="498"/>
      <c r="J804" s="97"/>
      <c r="AD804" s="476"/>
      <c r="AI804" s="473"/>
    </row>
    <row r="805" spans="1:35" s="4" customFormat="1" x14ac:dyDescent="0.25">
      <c r="A805" s="408">
        <f t="shared" si="12"/>
        <v>803</v>
      </c>
      <c r="B805" s="484">
        <v>45448</v>
      </c>
      <c r="C805" s="107" t="s">
        <v>135</v>
      </c>
      <c r="D805" s="108" t="s">
        <v>136</v>
      </c>
      <c r="E805" s="108" t="s">
        <v>2</v>
      </c>
      <c r="F805" s="497">
        <v>234</v>
      </c>
      <c r="G805" s="497"/>
      <c r="H805" s="498"/>
      <c r="I805" s="498"/>
      <c r="J805" s="97"/>
      <c r="AD805" s="476"/>
      <c r="AI805" s="473"/>
    </row>
    <row r="806" spans="1:35" s="4" customFormat="1" x14ac:dyDescent="0.25">
      <c r="A806" s="408">
        <f t="shared" si="12"/>
        <v>804</v>
      </c>
      <c r="B806" s="484">
        <v>45448</v>
      </c>
      <c r="C806" s="107" t="s">
        <v>139</v>
      </c>
      <c r="D806" s="108" t="s">
        <v>92</v>
      </c>
      <c r="E806" s="108" t="s">
        <v>343</v>
      </c>
      <c r="F806" s="497">
        <v>92</v>
      </c>
      <c r="G806" s="497"/>
      <c r="H806" s="498"/>
      <c r="I806" s="498"/>
      <c r="J806" s="97"/>
      <c r="AD806" s="476"/>
      <c r="AI806" s="473"/>
    </row>
    <row r="807" spans="1:35" s="4" customFormat="1" x14ac:dyDescent="0.25">
      <c r="A807" s="408">
        <f t="shared" si="12"/>
        <v>805</v>
      </c>
      <c r="B807" s="484">
        <v>45448</v>
      </c>
      <c r="C807" s="107" t="s">
        <v>140</v>
      </c>
      <c r="D807" s="108" t="s">
        <v>92</v>
      </c>
      <c r="E807" s="108" t="s">
        <v>343</v>
      </c>
      <c r="F807" s="497">
        <v>0</v>
      </c>
      <c r="G807" s="497"/>
      <c r="H807" s="498"/>
      <c r="I807" s="498"/>
      <c r="J807" s="97"/>
      <c r="AD807" s="476"/>
      <c r="AI807" s="473"/>
    </row>
    <row r="808" spans="1:35" s="4" customFormat="1" x14ac:dyDescent="0.25">
      <c r="A808" s="408">
        <f t="shared" si="12"/>
        <v>806</v>
      </c>
      <c r="B808" s="484">
        <v>45448</v>
      </c>
      <c r="C808" s="107" t="s">
        <v>141</v>
      </c>
      <c r="D808" s="108" t="s">
        <v>92</v>
      </c>
      <c r="E808" s="108" t="s">
        <v>343</v>
      </c>
      <c r="F808" s="497">
        <v>0</v>
      </c>
      <c r="G808" s="497"/>
      <c r="H808" s="498"/>
      <c r="I808" s="498"/>
      <c r="J808" s="97"/>
      <c r="AD808" s="476"/>
      <c r="AI808" s="473"/>
    </row>
    <row r="809" spans="1:35" s="4" customFormat="1" x14ac:dyDescent="0.25">
      <c r="A809" s="408">
        <f t="shared" si="12"/>
        <v>807</v>
      </c>
      <c r="B809" s="484">
        <v>45448</v>
      </c>
      <c r="C809" s="107" t="s">
        <v>153</v>
      </c>
      <c r="D809" s="108" t="s">
        <v>103</v>
      </c>
      <c r="E809" s="108">
        <v>0</v>
      </c>
      <c r="F809" s="497">
        <v>0</v>
      </c>
      <c r="G809" s="497"/>
      <c r="H809" s="498"/>
      <c r="I809" s="498"/>
      <c r="J809" s="97"/>
      <c r="AD809" s="476"/>
      <c r="AI809" s="473"/>
    </row>
    <row r="810" spans="1:35" s="4" customFormat="1" x14ac:dyDescent="0.25">
      <c r="A810" s="408">
        <f t="shared" si="12"/>
        <v>808</v>
      </c>
      <c r="B810" s="484">
        <v>45448</v>
      </c>
      <c r="C810" s="107" t="s">
        <v>154</v>
      </c>
      <c r="D810" s="108" t="s">
        <v>92</v>
      </c>
      <c r="E810" s="108" t="s">
        <v>343</v>
      </c>
      <c r="F810" s="497">
        <v>0</v>
      </c>
      <c r="G810" s="497"/>
      <c r="H810" s="498"/>
      <c r="I810" s="498"/>
      <c r="J810" s="97"/>
      <c r="AD810" s="476"/>
      <c r="AI810" s="473"/>
    </row>
    <row r="811" spans="1:35" s="4" customFormat="1" x14ac:dyDescent="0.25">
      <c r="A811" s="408">
        <f t="shared" si="12"/>
        <v>809</v>
      </c>
      <c r="B811" s="484">
        <v>45448</v>
      </c>
      <c r="C811" s="107" t="s">
        <v>177</v>
      </c>
      <c r="D811" s="108" t="s">
        <v>159</v>
      </c>
      <c r="E811" s="108" t="s">
        <v>64</v>
      </c>
      <c r="F811" s="497">
        <v>62</v>
      </c>
      <c r="G811" s="497"/>
      <c r="H811" s="498"/>
      <c r="I811" s="498"/>
      <c r="J811" s="97"/>
      <c r="AD811" s="476"/>
      <c r="AI811" s="473"/>
    </row>
    <row r="812" spans="1:35" s="4" customFormat="1" x14ac:dyDescent="0.25">
      <c r="A812" s="408">
        <f t="shared" si="12"/>
        <v>810</v>
      </c>
      <c r="B812" s="484">
        <v>45448</v>
      </c>
      <c r="C812" s="107" t="s">
        <v>162</v>
      </c>
      <c r="D812" s="108" t="s">
        <v>163</v>
      </c>
      <c r="E812" s="108" t="s">
        <v>164</v>
      </c>
      <c r="F812" s="497">
        <v>0</v>
      </c>
      <c r="G812" s="497"/>
      <c r="H812" s="498"/>
      <c r="I812" s="498"/>
      <c r="J812" s="97"/>
      <c r="AD812" s="476"/>
      <c r="AI812" s="473"/>
    </row>
    <row r="813" spans="1:35" s="4" customFormat="1" x14ac:dyDescent="0.25">
      <c r="A813" s="408">
        <f t="shared" si="12"/>
        <v>811</v>
      </c>
      <c r="B813" s="484">
        <v>45448</v>
      </c>
      <c r="C813" s="107" t="s">
        <v>166</v>
      </c>
      <c r="D813" s="108" t="s">
        <v>167</v>
      </c>
      <c r="E813" s="108" t="s">
        <v>164</v>
      </c>
      <c r="F813" s="497">
        <v>0</v>
      </c>
      <c r="G813" s="497"/>
      <c r="H813" s="498"/>
      <c r="I813" s="498"/>
      <c r="J813" s="97"/>
      <c r="AD813" s="476"/>
      <c r="AI813" s="473"/>
    </row>
    <row r="814" spans="1:35" s="4" customFormat="1" x14ac:dyDescent="0.25">
      <c r="A814" s="408">
        <f t="shared" si="12"/>
        <v>812</v>
      </c>
      <c r="B814" s="484">
        <v>45448</v>
      </c>
      <c r="C814" s="107" t="s">
        <v>169</v>
      </c>
      <c r="D814" s="108" t="s">
        <v>167</v>
      </c>
      <c r="E814" s="108" t="s">
        <v>164</v>
      </c>
      <c r="F814" s="497">
        <v>0</v>
      </c>
      <c r="G814" s="497"/>
      <c r="H814" s="498"/>
      <c r="I814" s="498"/>
      <c r="J814" s="97"/>
      <c r="AD814" s="476"/>
      <c r="AI814" s="473"/>
    </row>
    <row r="815" spans="1:35" s="4" customFormat="1" x14ac:dyDescent="0.25">
      <c r="A815" s="408">
        <f t="shared" si="12"/>
        <v>813</v>
      </c>
      <c r="B815" s="484">
        <v>45449</v>
      </c>
      <c r="C815" s="107" t="s">
        <v>88</v>
      </c>
      <c r="D815" s="108" t="s">
        <v>89</v>
      </c>
      <c r="E815" s="108" t="s">
        <v>336</v>
      </c>
      <c r="F815" s="497">
        <v>118</v>
      </c>
      <c r="G815" s="497"/>
      <c r="H815" s="498"/>
      <c r="I815" s="498"/>
      <c r="J815" s="97"/>
      <c r="AD815" s="476"/>
      <c r="AI815" s="473"/>
    </row>
    <row r="816" spans="1:35" s="4" customFormat="1" x14ac:dyDescent="0.25">
      <c r="A816" s="408">
        <f t="shared" si="12"/>
        <v>814</v>
      </c>
      <c r="B816" s="484">
        <v>45449</v>
      </c>
      <c r="C816" s="107" t="s">
        <v>91</v>
      </c>
      <c r="D816" s="108" t="s">
        <v>92</v>
      </c>
      <c r="E816" s="108" t="s">
        <v>343</v>
      </c>
      <c r="F816" s="497">
        <v>0</v>
      </c>
      <c r="G816" s="497"/>
      <c r="H816" s="498"/>
      <c r="I816" s="498"/>
      <c r="J816" s="97"/>
      <c r="AD816" s="476"/>
      <c r="AI816" s="473"/>
    </row>
    <row r="817" spans="1:35" s="4" customFormat="1" x14ac:dyDescent="0.25">
      <c r="A817" s="408">
        <f t="shared" si="12"/>
        <v>815</v>
      </c>
      <c r="B817" s="484">
        <v>45449</v>
      </c>
      <c r="C817" s="107" t="s">
        <v>94</v>
      </c>
      <c r="D817" s="108" t="s">
        <v>92</v>
      </c>
      <c r="E817" s="108" t="s">
        <v>343</v>
      </c>
      <c r="F817" s="497">
        <v>0</v>
      </c>
      <c r="G817" s="497"/>
      <c r="H817" s="498"/>
      <c r="I817" s="498"/>
      <c r="J817" s="97"/>
      <c r="AD817" s="476"/>
      <c r="AI817" s="473"/>
    </row>
    <row r="818" spans="1:35" s="4" customFormat="1" x14ac:dyDescent="0.25">
      <c r="A818" s="408">
        <f t="shared" si="12"/>
        <v>816</v>
      </c>
      <c r="B818" s="484">
        <v>45449</v>
      </c>
      <c r="C818" s="107" t="s">
        <v>116</v>
      </c>
      <c r="D818" s="108" t="s">
        <v>92</v>
      </c>
      <c r="E818" s="108" t="s">
        <v>343</v>
      </c>
      <c r="F818" s="497">
        <v>0</v>
      </c>
      <c r="G818" s="497"/>
      <c r="H818" s="498"/>
      <c r="I818" s="498"/>
      <c r="J818" s="97"/>
      <c r="AD818" s="476"/>
      <c r="AI818" s="473"/>
    </row>
    <row r="819" spans="1:35" s="4" customFormat="1" x14ac:dyDescent="0.25">
      <c r="A819" s="408">
        <f t="shared" si="12"/>
        <v>817</v>
      </c>
      <c r="B819" s="484">
        <v>45449</v>
      </c>
      <c r="C819" s="107" t="s">
        <v>128</v>
      </c>
      <c r="D819" s="108" t="s">
        <v>97</v>
      </c>
      <c r="E819" s="108" t="s">
        <v>346</v>
      </c>
      <c r="F819" s="497">
        <v>0</v>
      </c>
      <c r="G819" s="497"/>
      <c r="H819" s="498"/>
      <c r="I819" s="498"/>
      <c r="J819" s="97"/>
      <c r="AD819" s="476"/>
      <c r="AI819" s="473"/>
    </row>
    <row r="820" spans="1:35" s="4" customFormat="1" x14ac:dyDescent="0.25">
      <c r="A820" s="408">
        <f t="shared" si="12"/>
        <v>818</v>
      </c>
      <c r="B820" s="484">
        <v>45449</v>
      </c>
      <c r="C820" s="107" t="s">
        <v>96</v>
      </c>
      <c r="D820" s="108" t="s">
        <v>97</v>
      </c>
      <c r="E820" s="108" t="s">
        <v>346</v>
      </c>
      <c r="F820" s="497">
        <v>0</v>
      </c>
      <c r="G820" s="497"/>
      <c r="H820" s="498"/>
      <c r="I820" s="498"/>
      <c r="J820" s="97"/>
      <c r="AD820" s="476"/>
      <c r="AI820" s="473"/>
    </row>
    <row r="821" spans="1:35" s="4" customFormat="1" x14ac:dyDescent="0.25">
      <c r="A821" s="408">
        <f t="shared" si="12"/>
        <v>819</v>
      </c>
      <c r="B821" s="484">
        <v>45449</v>
      </c>
      <c r="C821" s="107" t="s">
        <v>113</v>
      </c>
      <c r="D821" s="108" t="s">
        <v>114</v>
      </c>
      <c r="E821" s="108" t="s">
        <v>348</v>
      </c>
      <c r="F821" s="497">
        <v>70</v>
      </c>
      <c r="G821" s="497"/>
      <c r="H821" s="498">
        <v>94971</v>
      </c>
      <c r="I821" s="498">
        <v>97199</v>
      </c>
      <c r="J821" s="97"/>
      <c r="AD821" s="476"/>
      <c r="AI821" s="473"/>
    </row>
    <row r="822" spans="1:35" s="4" customFormat="1" x14ac:dyDescent="0.25">
      <c r="A822" s="408">
        <f t="shared" si="12"/>
        <v>820</v>
      </c>
      <c r="B822" s="484">
        <v>45449</v>
      </c>
      <c r="C822" s="107" t="s">
        <v>118</v>
      </c>
      <c r="D822" s="108" t="s">
        <v>107</v>
      </c>
      <c r="E822" s="108" t="s">
        <v>340</v>
      </c>
      <c r="F822" s="497">
        <v>0</v>
      </c>
      <c r="G822" s="497"/>
      <c r="H822" s="498"/>
      <c r="I822" s="498"/>
      <c r="J822" s="97"/>
      <c r="AD822" s="476"/>
      <c r="AI822" s="473"/>
    </row>
    <row r="823" spans="1:35" s="4" customFormat="1" x14ac:dyDescent="0.25">
      <c r="A823" s="408">
        <f t="shared" si="12"/>
        <v>821</v>
      </c>
      <c r="B823" s="484">
        <v>45449</v>
      </c>
      <c r="C823" s="107" t="s">
        <v>106</v>
      </c>
      <c r="D823" s="108" t="s">
        <v>107</v>
      </c>
      <c r="E823" s="108" t="s">
        <v>340</v>
      </c>
      <c r="F823" s="497">
        <v>0</v>
      </c>
      <c r="G823" s="497"/>
      <c r="H823" s="498"/>
      <c r="I823" s="498"/>
      <c r="J823" s="97"/>
      <c r="AD823" s="476"/>
      <c r="AI823" s="473"/>
    </row>
    <row r="824" spans="1:35" s="4" customFormat="1" x14ac:dyDescent="0.25">
      <c r="A824" s="408">
        <f t="shared" si="12"/>
        <v>822</v>
      </c>
      <c r="B824" s="484">
        <v>45449</v>
      </c>
      <c r="C824" s="107" t="s">
        <v>109</v>
      </c>
      <c r="D824" s="108" t="s">
        <v>107</v>
      </c>
      <c r="E824" s="108" t="s">
        <v>340</v>
      </c>
      <c r="F824" s="497">
        <v>0</v>
      </c>
      <c r="G824" s="497"/>
      <c r="H824" s="498"/>
      <c r="I824" s="498"/>
      <c r="J824" s="97"/>
      <c r="AD824" s="476"/>
      <c r="AI824" s="473"/>
    </row>
    <row r="825" spans="1:35" s="4" customFormat="1" x14ac:dyDescent="0.25">
      <c r="A825" s="408">
        <f t="shared" si="12"/>
        <v>823</v>
      </c>
      <c r="B825" s="484">
        <v>45449</v>
      </c>
      <c r="C825" s="107" t="s">
        <v>119</v>
      </c>
      <c r="D825" s="108" t="s">
        <v>131</v>
      </c>
      <c r="E825" s="108" t="s">
        <v>338</v>
      </c>
      <c r="F825" s="497">
        <v>0</v>
      </c>
      <c r="G825" s="497"/>
      <c r="H825" s="498"/>
      <c r="I825" s="498"/>
      <c r="J825" s="97"/>
      <c r="AD825" s="476"/>
      <c r="AI825" s="473"/>
    </row>
    <row r="826" spans="1:35" s="4" customFormat="1" x14ac:dyDescent="0.25">
      <c r="A826" s="408">
        <f t="shared" si="12"/>
        <v>824</v>
      </c>
      <c r="B826" s="484">
        <v>45449</v>
      </c>
      <c r="C826" s="107" t="s">
        <v>121</v>
      </c>
      <c r="D826" s="108" t="s">
        <v>122</v>
      </c>
      <c r="E826" s="108" t="s">
        <v>339</v>
      </c>
      <c r="F826" s="497">
        <v>0</v>
      </c>
      <c r="G826" s="497"/>
      <c r="H826" s="498"/>
      <c r="I826" s="498"/>
      <c r="J826" s="97"/>
      <c r="AD826" s="476"/>
      <c r="AI826" s="473"/>
    </row>
    <row r="827" spans="1:35" s="4" customFormat="1" x14ac:dyDescent="0.25">
      <c r="A827" s="408">
        <f t="shared" si="12"/>
        <v>825</v>
      </c>
      <c r="B827" s="484">
        <v>45449</v>
      </c>
      <c r="C827" s="107" t="s">
        <v>125</v>
      </c>
      <c r="D827" s="108" t="s">
        <v>99</v>
      </c>
      <c r="E827" s="108" t="s">
        <v>334</v>
      </c>
      <c r="F827" s="497">
        <v>264</v>
      </c>
      <c r="G827" s="497"/>
      <c r="H827" s="498"/>
      <c r="I827" s="498"/>
      <c r="J827" s="97"/>
      <c r="AD827" s="476"/>
      <c r="AI827" s="473"/>
    </row>
    <row r="828" spans="1:35" s="4" customFormat="1" x14ac:dyDescent="0.25">
      <c r="A828" s="408">
        <f t="shared" si="12"/>
        <v>826</v>
      </c>
      <c r="B828" s="484">
        <v>45449</v>
      </c>
      <c r="C828" s="107" t="s">
        <v>156</v>
      </c>
      <c r="D828" s="108" t="s">
        <v>136</v>
      </c>
      <c r="E828" s="108" t="s">
        <v>2</v>
      </c>
      <c r="F828" s="497">
        <v>0</v>
      </c>
      <c r="G828" s="497"/>
      <c r="H828" s="498"/>
      <c r="I828" s="498"/>
      <c r="J828" s="97"/>
      <c r="AD828" s="476"/>
      <c r="AI828" s="473"/>
    </row>
    <row r="829" spans="1:35" s="4" customFormat="1" x14ac:dyDescent="0.25">
      <c r="A829" s="408">
        <f t="shared" si="12"/>
        <v>827</v>
      </c>
      <c r="B829" s="484">
        <v>45449</v>
      </c>
      <c r="C829" s="107" t="s">
        <v>142</v>
      </c>
      <c r="D829" s="108" t="s">
        <v>264</v>
      </c>
      <c r="E829" s="108" t="s">
        <v>143</v>
      </c>
      <c r="F829" s="497">
        <v>177</v>
      </c>
      <c r="G829" s="497"/>
      <c r="H829" s="498"/>
      <c r="I829" s="498"/>
      <c r="J829" s="97"/>
      <c r="AD829" s="476"/>
      <c r="AI829" s="473"/>
    </row>
    <row r="830" spans="1:35" s="4" customFormat="1" x14ac:dyDescent="0.25">
      <c r="A830" s="408">
        <f t="shared" si="12"/>
        <v>828</v>
      </c>
      <c r="B830" s="484">
        <v>45449</v>
      </c>
      <c r="C830" s="107" t="s">
        <v>144</v>
      </c>
      <c r="D830" s="108" t="s">
        <v>264</v>
      </c>
      <c r="E830" s="108" t="s">
        <v>143</v>
      </c>
      <c r="F830" s="497">
        <v>161</v>
      </c>
      <c r="G830" s="497"/>
      <c r="H830" s="498"/>
      <c r="I830" s="498"/>
      <c r="J830" s="97"/>
      <c r="AD830" s="476"/>
      <c r="AI830" s="473"/>
    </row>
    <row r="831" spans="1:35" s="4" customFormat="1" x14ac:dyDescent="0.25">
      <c r="A831" s="408">
        <f t="shared" si="12"/>
        <v>829</v>
      </c>
      <c r="B831" s="484">
        <v>45449</v>
      </c>
      <c r="C831" s="107" t="s">
        <v>145</v>
      </c>
      <c r="D831" s="108" t="s">
        <v>265</v>
      </c>
      <c r="E831" s="108" t="s">
        <v>146</v>
      </c>
      <c r="F831" s="497">
        <v>118</v>
      </c>
      <c r="G831" s="497"/>
      <c r="H831" s="498"/>
      <c r="I831" s="498"/>
      <c r="J831" s="97"/>
      <c r="AD831" s="476"/>
      <c r="AI831" s="473"/>
    </row>
    <row r="832" spans="1:35" s="4" customFormat="1" x14ac:dyDescent="0.25">
      <c r="A832" s="408">
        <f t="shared" si="12"/>
        <v>830</v>
      </c>
      <c r="B832" s="484">
        <v>45449</v>
      </c>
      <c r="C832" s="107" t="s">
        <v>160</v>
      </c>
      <c r="D832" s="108" t="s">
        <v>136</v>
      </c>
      <c r="E832" s="108" t="s">
        <v>2</v>
      </c>
      <c r="F832" s="497">
        <v>220</v>
      </c>
      <c r="G832" s="497"/>
      <c r="H832" s="498"/>
      <c r="I832" s="498"/>
      <c r="J832" s="97"/>
      <c r="AD832" s="476"/>
      <c r="AI832" s="473"/>
    </row>
    <row r="833" spans="1:35" s="4" customFormat="1" x14ac:dyDescent="0.25">
      <c r="A833" s="408">
        <f t="shared" si="12"/>
        <v>831</v>
      </c>
      <c r="B833" s="484">
        <v>45449</v>
      </c>
      <c r="C833" s="107" t="s">
        <v>158</v>
      </c>
      <c r="D833" s="108" t="s">
        <v>159</v>
      </c>
      <c r="E833" s="108" t="s">
        <v>64</v>
      </c>
      <c r="F833" s="497">
        <v>0</v>
      </c>
      <c r="G833" s="497"/>
      <c r="H833" s="498"/>
      <c r="I833" s="498"/>
      <c r="J833" s="97"/>
      <c r="AD833" s="476"/>
      <c r="AI833" s="473"/>
    </row>
    <row r="834" spans="1:35" s="4" customFormat="1" x14ac:dyDescent="0.25">
      <c r="A834" s="408">
        <f t="shared" si="12"/>
        <v>832</v>
      </c>
      <c r="B834" s="484">
        <v>45449</v>
      </c>
      <c r="C834" s="96" t="s">
        <v>283</v>
      </c>
      <c r="D834" s="108" t="s">
        <v>266</v>
      </c>
      <c r="E834" s="108" t="s">
        <v>63</v>
      </c>
      <c r="F834" s="497">
        <v>129</v>
      </c>
      <c r="G834" s="497"/>
      <c r="H834" s="498"/>
      <c r="I834" s="498"/>
      <c r="J834" s="97"/>
      <c r="AD834" s="476"/>
      <c r="AI834" s="473"/>
    </row>
    <row r="835" spans="1:35" s="4" customFormat="1" x14ac:dyDescent="0.25">
      <c r="A835" s="408">
        <f t="shared" si="12"/>
        <v>833</v>
      </c>
      <c r="B835" s="484">
        <v>45449</v>
      </c>
      <c r="C835" s="107" t="s">
        <v>148</v>
      </c>
      <c r="D835" s="108" t="s">
        <v>92</v>
      </c>
      <c r="E835" s="108" t="s">
        <v>343</v>
      </c>
      <c r="F835" s="497">
        <v>0</v>
      </c>
      <c r="G835" s="497"/>
      <c r="H835" s="498"/>
      <c r="I835" s="498"/>
      <c r="J835" s="97"/>
      <c r="AD835" s="476"/>
      <c r="AI835" s="473"/>
    </row>
    <row r="836" spans="1:35" s="4" customFormat="1" x14ac:dyDescent="0.25">
      <c r="A836" s="408">
        <f t="shared" si="12"/>
        <v>834</v>
      </c>
      <c r="B836" s="484">
        <v>45449</v>
      </c>
      <c r="C836" s="107" t="s">
        <v>150</v>
      </c>
      <c r="D836" s="108" t="s">
        <v>92</v>
      </c>
      <c r="E836" s="108" t="s">
        <v>343</v>
      </c>
      <c r="F836" s="497">
        <v>0</v>
      </c>
      <c r="G836" s="497"/>
      <c r="H836" s="498"/>
      <c r="I836" s="498"/>
      <c r="J836" s="97"/>
      <c r="AD836" s="476"/>
      <c r="AI836" s="473"/>
    </row>
    <row r="837" spans="1:35" s="4" customFormat="1" x14ac:dyDescent="0.25">
      <c r="A837" s="408">
        <f t="shared" ref="A837:A900" si="13">ROW()-2</f>
        <v>835</v>
      </c>
      <c r="B837" s="484">
        <v>45449</v>
      </c>
      <c r="C837" s="107" t="s">
        <v>151</v>
      </c>
      <c r="D837" s="108" t="s">
        <v>92</v>
      </c>
      <c r="E837" s="108" t="s">
        <v>343</v>
      </c>
      <c r="F837" s="497">
        <v>0</v>
      </c>
      <c r="G837" s="497"/>
      <c r="H837" s="498"/>
      <c r="I837" s="498"/>
      <c r="J837" s="97"/>
      <c r="AD837" s="476"/>
      <c r="AI837" s="473"/>
    </row>
    <row r="838" spans="1:35" s="4" customFormat="1" x14ac:dyDescent="0.25">
      <c r="A838" s="408">
        <f t="shared" si="13"/>
        <v>836</v>
      </c>
      <c r="B838" s="484">
        <v>45449</v>
      </c>
      <c r="C838" s="107" t="s">
        <v>135</v>
      </c>
      <c r="D838" s="108" t="s">
        <v>136</v>
      </c>
      <c r="E838" s="108" t="s">
        <v>2</v>
      </c>
      <c r="F838" s="497">
        <v>190</v>
      </c>
      <c r="G838" s="497"/>
      <c r="H838" s="498"/>
      <c r="I838" s="498"/>
      <c r="J838" s="97"/>
      <c r="AD838" s="476"/>
      <c r="AI838" s="473"/>
    </row>
    <row r="839" spans="1:35" s="4" customFormat="1" x14ac:dyDescent="0.25">
      <c r="A839" s="408">
        <f t="shared" si="13"/>
        <v>837</v>
      </c>
      <c r="B839" s="484">
        <v>45449</v>
      </c>
      <c r="C839" s="107" t="s">
        <v>139</v>
      </c>
      <c r="D839" s="108" t="s">
        <v>92</v>
      </c>
      <c r="E839" s="108" t="s">
        <v>343</v>
      </c>
      <c r="F839" s="497">
        <v>0</v>
      </c>
      <c r="G839" s="497"/>
      <c r="H839" s="498"/>
      <c r="I839" s="498"/>
      <c r="J839" s="97"/>
      <c r="AD839" s="476"/>
      <c r="AI839" s="473"/>
    </row>
    <row r="840" spans="1:35" s="4" customFormat="1" x14ac:dyDescent="0.25">
      <c r="A840" s="408">
        <f t="shared" si="13"/>
        <v>838</v>
      </c>
      <c r="B840" s="484">
        <v>45449</v>
      </c>
      <c r="C840" s="107" t="s">
        <v>140</v>
      </c>
      <c r="D840" s="108" t="s">
        <v>92</v>
      </c>
      <c r="E840" s="108" t="s">
        <v>343</v>
      </c>
      <c r="F840" s="497">
        <v>129</v>
      </c>
      <c r="G840" s="497"/>
      <c r="H840" s="498"/>
      <c r="I840" s="498"/>
      <c r="J840" s="97"/>
      <c r="AD840" s="476"/>
      <c r="AI840" s="473"/>
    </row>
    <row r="841" spans="1:35" s="4" customFormat="1" x14ac:dyDescent="0.25">
      <c r="A841" s="408">
        <f t="shared" si="13"/>
        <v>839</v>
      </c>
      <c r="B841" s="484">
        <v>45449</v>
      </c>
      <c r="C841" s="107" t="s">
        <v>141</v>
      </c>
      <c r="D841" s="108" t="s">
        <v>92</v>
      </c>
      <c r="E841" s="108" t="s">
        <v>343</v>
      </c>
      <c r="F841" s="497">
        <v>0</v>
      </c>
      <c r="G841" s="497"/>
      <c r="H841" s="498"/>
      <c r="I841" s="498"/>
      <c r="J841" s="97"/>
      <c r="AD841" s="476"/>
      <c r="AI841" s="473"/>
    </row>
    <row r="842" spans="1:35" s="4" customFormat="1" x14ac:dyDescent="0.25">
      <c r="A842" s="408">
        <f t="shared" si="13"/>
        <v>840</v>
      </c>
      <c r="B842" s="484">
        <v>45449</v>
      </c>
      <c r="C842" s="107" t="s">
        <v>153</v>
      </c>
      <c r="D842" s="108" t="s">
        <v>103</v>
      </c>
      <c r="E842" s="108">
        <v>0</v>
      </c>
      <c r="F842" s="497">
        <v>156</v>
      </c>
      <c r="G842" s="497"/>
      <c r="H842" s="498"/>
      <c r="I842" s="498"/>
      <c r="J842" s="97"/>
      <c r="AD842" s="476"/>
      <c r="AI842" s="473"/>
    </row>
    <row r="843" spans="1:35" s="4" customFormat="1" x14ac:dyDescent="0.25">
      <c r="A843" s="408">
        <f t="shared" si="13"/>
        <v>841</v>
      </c>
      <c r="B843" s="484">
        <v>45449</v>
      </c>
      <c r="C843" s="107" t="s">
        <v>154</v>
      </c>
      <c r="D843" s="108" t="s">
        <v>92</v>
      </c>
      <c r="E843" s="108" t="s">
        <v>343</v>
      </c>
      <c r="F843" s="497">
        <v>0</v>
      </c>
      <c r="G843" s="497"/>
      <c r="H843" s="498"/>
      <c r="I843" s="498"/>
      <c r="J843" s="97"/>
      <c r="AD843" s="476"/>
      <c r="AI843" s="473"/>
    </row>
    <row r="844" spans="1:35" s="4" customFormat="1" x14ac:dyDescent="0.25">
      <c r="A844" s="408">
        <f t="shared" si="13"/>
        <v>842</v>
      </c>
      <c r="B844" s="484">
        <v>45449</v>
      </c>
      <c r="C844" s="107" t="s">
        <v>155</v>
      </c>
      <c r="D844" s="108" t="s">
        <v>92</v>
      </c>
      <c r="E844" s="108" t="s">
        <v>343</v>
      </c>
      <c r="F844" s="497">
        <v>152</v>
      </c>
      <c r="G844" s="497"/>
      <c r="H844" s="498"/>
      <c r="I844" s="498"/>
      <c r="J844" s="97"/>
      <c r="AD844" s="476"/>
      <c r="AI844" s="473"/>
    </row>
    <row r="845" spans="1:35" s="4" customFormat="1" x14ac:dyDescent="0.25">
      <c r="A845" s="408">
        <f t="shared" si="13"/>
        <v>843</v>
      </c>
      <c r="B845" s="484">
        <v>45449</v>
      </c>
      <c r="C845" s="107" t="s">
        <v>177</v>
      </c>
      <c r="D845" s="108" t="s">
        <v>159</v>
      </c>
      <c r="E845" s="108" t="s">
        <v>64</v>
      </c>
      <c r="F845" s="497">
        <v>99</v>
      </c>
      <c r="G845" s="497"/>
      <c r="H845" s="498"/>
      <c r="I845" s="498"/>
      <c r="J845" s="97"/>
      <c r="AD845" s="476"/>
      <c r="AI845" s="473"/>
    </row>
    <row r="846" spans="1:35" s="4" customFormat="1" x14ac:dyDescent="0.25">
      <c r="A846" s="408">
        <f t="shared" si="13"/>
        <v>844</v>
      </c>
      <c r="B846" s="484">
        <v>45449</v>
      </c>
      <c r="C846" s="107" t="s">
        <v>162</v>
      </c>
      <c r="D846" s="108" t="s">
        <v>163</v>
      </c>
      <c r="E846" s="108" t="s">
        <v>164</v>
      </c>
      <c r="F846" s="497">
        <v>170</v>
      </c>
      <c r="G846" s="497"/>
      <c r="H846" s="498"/>
      <c r="I846" s="498"/>
      <c r="J846" s="97"/>
      <c r="AD846" s="476"/>
      <c r="AI846" s="473"/>
    </row>
    <row r="847" spans="1:35" s="4" customFormat="1" x14ac:dyDescent="0.25">
      <c r="A847" s="408">
        <f t="shared" si="13"/>
        <v>845</v>
      </c>
      <c r="B847" s="484">
        <v>45449</v>
      </c>
      <c r="C847" s="107" t="s">
        <v>166</v>
      </c>
      <c r="D847" s="108" t="s">
        <v>167</v>
      </c>
      <c r="E847" s="108" t="s">
        <v>164</v>
      </c>
      <c r="F847" s="497">
        <v>68</v>
      </c>
      <c r="G847" s="497"/>
      <c r="H847" s="498"/>
      <c r="I847" s="498"/>
      <c r="J847" s="97"/>
      <c r="AD847" s="476"/>
      <c r="AI847" s="473"/>
    </row>
    <row r="848" spans="1:35" s="4" customFormat="1" x14ac:dyDescent="0.25">
      <c r="A848" s="408">
        <f t="shared" si="13"/>
        <v>846</v>
      </c>
      <c r="B848" s="484">
        <v>45449</v>
      </c>
      <c r="C848" s="107" t="s">
        <v>169</v>
      </c>
      <c r="D848" s="108" t="s">
        <v>167</v>
      </c>
      <c r="E848" s="108" t="s">
        <v>164</v>
      </c>
      <c r="F848" s="497">
        <v>23</v>
      </c>
      <c r="G848" s="497"/>
      <c r="H848" s="498"/>
      <c r="I848" s="498"/>
      <c r="J848" s="97"/>
      <c r="AD848" s="476"/>
      <c r="AI848" s="473"/>
    </row>
    <row r="849" spans="1:35" s="4" customFormat="1" x14ac:dyDescent="0.25">
      <c r="A849" s="408">
        <f t="shared" si="13"/>
        <v>847</v>
      </c>
      <c r="B849" s="484">
        <v>45450</v>
      </c>
      <c r="C849" s="111" t="s">
        <v>88</v>
      </c>
      <c r="D849" s="108" t="s">
        <v>89</v>
      </c>
      <c r="E849" s="108" t="s">
        <v>336</v>
      </c>
      <c r="F849" s="497">
        <v>0</v>
      </c>
      <c r="G849" s="497"/>
      <c r="H849" s="498"/>
      <c r="I849" s="498"/>
      <c r="J849" s="97"/>
      <c r="AD849" s="476"/>
      <c r="AI849" s="473"/>
    </row>
    <row r="850" spans="1:35" s="4" customFormat="1" x14ac:dyDescent="0.25">
      <c r="A850" s="408">
        <f t="shared" si="13"/>
        <v>848</v>
      </c>
      <c r="B850" s="484">
        <v>45450</v>
      </c>
      <c r="C850" s="111" t="s">
        <v>91</v>
      </c>
      <c r="D850" s="108" t="s">
        <v>92</v>
      </c>
      <c r="E850" s="108" t="s">
        <v>343</v>
      </c>
      <c r="F850" s="497">
        <v>0</v>
      </c>
      <c r="G850" s="497"/>
      <c r="H850" s="498"/>
      <c r="I850" s="498"/>
      <c r="J850" s="97"/>
      <c r="AD850" s="476"/>
      <c r="AI850" s="473"/>
    </row>
    <row r="851" spans="1:35" s="4" customFormat="1" x14ac:dyDescent="0.25">
      <c r="A851" s="408">
        <f t="shared" si="13"/>
        <v>849</v>
      </c>
      <c r="B851" s="484">
        <v>45450</v>
      </c>
      <c r="C851" s="111" t="s">
        <v>94</v>
      </c>
      <c r="D851" s="108" t="s">
        <v>92</v>
      </c>
      <c r="E851" s="108" t="s">
        <v>343</v>
      </c>
      <c r="F851" s="497">
        <v>0</v>
      </c>
      <c r="G851" s="497"/>
      <c r="H851" s="498"/>
      <c r="I851" s="498"/>
      <c r="J851" s="97"/>
      <c r="AD851" s="476"/>
      <c r="AI851" s="473"/>
    </row>
    <row r="852" spans="1:35" s="4" customFormat="1" x14ac:dyDescent="0.25">
      <c r="A852" s="408">
        <f t="shared" si="13"/>
        <v>850</v>
      </c>
      <c r="B852" s="484">
        <v>45450</v>
      </c>
      <c r="C852" s="111" t="s">
        <v>116</v>
      </c>
      <c r="D852" s="108" t="s">
        <v>92</v>
      </c>
      <c r="E852" s="108" t="s">
        <v>343</v>
      </c>
      <c r="F852" s="497">
        <v>0</v>
      </c>
      <c r="G852" s="497"/>
      <c r="H852" s="498"/>
      <c r="I852" s="498"/>
      <c r="J852" s="97"/>
      <c r="AD852" s="476"/>
      <c r="AI852" s="473"/>
    </row>
    <row r="853" spans="1:35" s="4" customFormat="1" x14ac:dyDescent="0.25">
      <c r="A853" s="408">
        <f t="shared" si="13"/>
        <v>851</v>
      </c>
      <c r="B853" s="484">
        <v>45450</v>
      </c>
      <c r="C853" s="111" t="s">
        <v>128</v>
      </c>
      <c r="D853" s="108" t="s">
        <v>97</v>
      </c>
      <c r="E853" s="108" t="s">
        <v>346</v>
      </c>
      <c r="F853" s="497">
        <v>0</v>
      </c>
      <c r="G853" s="497"/>
      <c r="H853" s="498"/>
      <c r="I853" s="498"/>
      <c r="J853" s="97"/>
      <c r="AD853" s="476"/>
      <c r="AI853" s="473"/>
    </row>
    <row r="854" spans="1:35" s="4" customFormat="1" x14ac:dyDescent="0.25">
      <c r="A854" s="408">
        <f t="shared" si="13"/>
        <v>852</v>
      </c>
      <c r="B854" s="484">
        <v>45450</v>
      </c>
      <c r="C854" s="111" t="s">
        <v>96</v>
      </c>
      <c r="D854" s="108" t="s">
        <v>97</v>
      </c>
      <c r="E854" s="108" t="s">
        <v>346</v>
      </c>
      <c r="F854" s="497">
        <v>55</v>
      </c>
      <c r="G854" s="497"/>
      <c r="H854" s="498"/>
      <c r="I854" s="498"/>
      <c r="J854" s="97"/>
      <c r="AD854" s="476"/>
      <c r="AI854" s="473"/>
    </row>
    <row r="855" spans="1:35" s="4" customFormat="1" x14ac:dyDescent="0.25">
      <c r="A855" s="408">
        <f t="shared" si="13"/>
        <v>853</v>
      </c>
      <c r="B855" s="484">
        <v>45450</v>
      </c>
      <c r="C855" s="111" t="s">
        <v>113</v>
      </c>
      <c r="D855" s="108" t="s">
        <v>114</v>
      </c>
      <c r="E855" s="108" t="s">
        <v>348</v>
      </c>
      <c r="F855" s="497">
        <v>0</v>
      </c>
      <c r="G855" s="497"/>
      <c r="H855" s="498"/>
      <c r="I855" s="498"/>
      <c r="J855" s="97"/>
      <c r="AD855" s="476"/>
      <c r="AI855" s="473"/>
    </row>
    <row r="856" spans="1:35" s="4" customFormat="1" x14ac:dyDescent="0.25">
      <c r="A856" s="408">
        <f t="shared" si="13"/>
        <v>854</v>
      </c>
      <c r="B856" s="484">
        <v>45450</v>
      </c>
      <c r="C856" s="111" t="s">
        <v>118</v>
      </c>
      <c r="D856" s="108" t="s">
        <v>107</v>
      </c>
      <c r="E856" s="108" t="s">
        <v>340</v>
      </c>
      <c r="F856" s="497">
        <v>0</v>
      </c>
      <c r="G856" s="497"/>
      <c r="H856" s="498"/>
      <c r="I856" s="498"/>
      <c r="J856" s="97"/>
      <c r="AD856" s="476"/>
      <c r="AI856" s="473"/>
    </row>
    <row r="857" spans="1:35" s="4" customFormat="1" x14ac:dyDescent="0.25">
      <c r="A857" s="408">
        <f t="shared" si="13"/>
        <v>855</v>
      </c>
      <c r="B857" s="484">
        <v>45450</v>
      </c>
      <c r="C857" s="111" t="s">
        <v>106</v>
      </c>
      <c r="D857" s="108" t="s">
        <v>107</v>
      </c>
      <c r="E857" s="108" t="s">
        <v>340</v>
      </c>
      <c r="F857" s="497">
        <v>76</v>
      </c>
      <c r="G857" s="497"/>
      <c r="H857" s="498"/>
      <c r="I857" s="498"/>
      <c r="J857" s="97"/>
      <c r="AD857" s="476"/>
      <c r="AI857" s="473"/>
    </row>
    <row r="858" spans="1:35" s="4" customFormat="1" x14ac:dyDescent="0.25">
      <c r="A858" s="408">
        <f t="shared" si="13"/>
        <v>856</v>
      </c>
      <c r="B858" s="484">
        <v>45450</v>
      </c>
      <c r="C858" s="111" t="s">
        <v>109</v>
      </c>
      <c r="D858" s="108" t="s">
        <v>107</v>
      </c>
      <c r="E858" s="108" t="s">
        <v>340</v>
      </c>
      <c r="F858" s="497">
        <v>30</v>
      </c>
      <c r="G858" s="497"/>
      <c r="H858" s="498"/>
      <c r="I858" s="498"/>
      <c r="J858" s="97"/>
      <c r="AD858" s="476"/>
      <c r="AI858" s="473"/>
    </row>
    <row r="859" spans="1:35" s="4" customFormat="1" x14ac:dyDescent="0.25">
      <c r="A859" s="408">
        <f t="shared" si="13"/>
        <v>857</v>
      </c>
      <c r="B859" s="484">
        <v>45450</v>
      </c>
      <c r="C859" s="111" t="s">
        <v>119</v>
      </c>
      <c r="D859" s="108" t="s">
        <v>131</v>
      </c>
      <c r="E859" s="108" t="s">
        <v>338</v>
      </c>
      <c r="F859" s="497">
        <v>0</v>
      </c>
      <c r="G859" s="497"/>
      <c r="H859" s="498"/>
      <c r="I859" s="498"/>
      <c r="J859" s="97"/>
      <c r="AD859" s="476"/>
      <c r="AI859" s="473"/>
    </row>
    <row r="860" spans="1:35" s="4" customFormat="1" x14ac:dyDescent="0.25">
      <c r="A860" s="408">
        <f t="shared" si="13"/>
        <v>858</v>
      </c>
      <c r="B860" s="484">
        <v>45450</v>
      </c>
      <c r="C860" s="111" t="s">
        <v>121</v>
      </c>
      <c r="D860" s="108" t="s">
        <v>122</v>
      </c>
      <c r="E860" s="108" t="s">
        <v>339</v>
      </c>
      <c r="F860" s="497">
        <v>0</v>
      </c>
      <c r="G860" s="497"/>
      <c r="H860" s="498"/>
      <c r="I860" s="498"/>
      <c r="J860" s="97"/>
      <c r="AD860" s="476"/>
      <c r="AI860" s="473"/>
    </row>
    <row r="861" spans="1:35" s="4" customFormat="1" x14ac:dyDescent="0.25">
      <c r="A861" s="408">
        <f t="shared" si="13"/>
        <v>859</v>
      </c>
      <c r="B861" s="484">
        <v>45450</v>
      </c>
      <c r="C861" s="111" t="s">
        <v>125</v>
      </c>
      <c r="D861" s="108" t="s">
        <v>99</v>
      </c>
      <c r="E861" s="108" t="s">
        <v>334</v>
      </c>
      <c r="F861" s="497">
        <v>0</v>
      </c>
      <c r="G861" s="497"/>
      <c r="H861" s="498"/>
      <c r="I861" s="498"/>
      <c r="J861" s="97"/>
      <c r="AD861" s="476"/>
      <c r="AI861" s="473"/>
    </row>
    <row r="862" spans="1:35" s="4" customFormat="1" x14ac:dyDescent="0.25">
      <c r="A862" s="408">
        <f t="shared" si="13"/>
        <v>860</v>
      </c>
      <c r="B862" s="484">
        <v>45450</v>
      </c>
      <c r="C862" s="111" t="s">
        <v>134</v>
      </c>
      <c r="D862" s="108" t="s">
        <v>99</v>
      </c>
      <c r="E862" s="108" t="s">
        <v>334</v>
      </c>
      <c r="F862" s="497">
        <v>0</v>
      </c>
      <c r="G862" s="497"/>
      <c r="H862" s="498"/>
      <c r="I862" s="498"/>
      <c r="J862" s="97"/>
      <c r="AD862" s="476"/>
      <c r="AI862" s="473"/>
    </row>
    <row r="863" spans="1:35" s="4" customFormat="1" x14ac:dyDescent="0.25">
      <c r="A863" s="408">
        <f t="shared" si="13"/>
        <v>861</v>
      </c>
      <c r="B863" s="484">
        <v>45450</v>
      </c>
      <c r="C863" s="112" t="s">
        <v>135</v>
      </c>
      <c r="D863" s="108" t="s">
        <v>136</v>
      </c>
      <c r="E863" s="108" t="s">
        <v>2</v>
      </c>
      <c r="F863" s="497">
        <v>218</v>
      </c>
      <c r="G863" s="497"/>
      <c r="H863" s="498"/>
      <c r="I863" s="498"/>
      <c r="J863" s="97"/>
      <c r="AD863" s="476"/>
      <c r="AI863" s="473"/>
    </row>
    <row r="864" spans="1:35" s="4" customFormat="1" x14ac:dyDescent="0.25">
      <c r="A864" s="408">
        <f t="shared" si="13"/>
        <v>862</v>
      </c>
      <c r="B864" s="484">
        <v>45450</v>
      </c>
      <c r="C864" s="112" t="s">
        <v>137</v>
      </c>
      <c r="D864" s="108" t="s">
        <v>136</v>
      </c>
      <c r="E864" s="108" t="s">
        <v>2</v>
      </c>
      <c r="F864" s="497">
        <v>0</v>
      </c>
      <c r="G864" s="497"/>
      <c r="H864" s="498"/>
      <c r="I864" s="498"/>
      <c r="J864" s="97"/>
      <c r="AD864" s="476"/>
      <c r="AI864" s="473"/>
    </row>
    <row r="865" spans="1:35" s="4" customFormat="1" x14ac:dyDescent="0.25">
      <c r="A865" s="408">
        <f t="shared" si="13"/>
        <v>863</v>
      </c>
      <c r="B865" s="484">
        <v>45450</v>
      </c>
      <c r="C865" s="112" t="s">
        <v>139</v>
      </c>
      <c r="D865" s="108" t="s">
        <v>92</v>
      </c>
      <c r="E865" s="108" t="s">
        <v>343</v>
      </c>
      <c r="F865" s="497">
        <v>0</v>
      </c>
      <c r="G865" s="497"/>
      <c r="H865" s="498"/>
      <c r="I865" s="498"/>
      <c r="J865" s="97"/>
      <c r="AD865" s="476"/>
      <c r="AI865" s="473"/>
    </row>
    <row r="866" spans="1:35" s="4" customFormat="1" x14ac:dyDescent="0.25">
      <c r="A866" s="408">
        <f t="shared" si="13"/>
        <v>864</v>
      </c>
      <c r="B866" s="484">
        <v>45450</v>
      </c>
      <c r="C866" s="112" t="s">
        <v>140</v>
      </c>
      <c r="D866" s="108" t="s">
        <v>92</v>
      </c>
      <c r="E866" s="108" t="s">
        <v>343</v>
      </c>
      <c r="F866" s="497">
        <v>0</v>
      </c>
      <c r="G866" s="497"/>
      <c r="H866" s="498"/>
      <c r="I866" s="498"/>
      <c r="J866" s="97"/>
      <c r="AD866" s="476"/>
      <c r="AI866" s="473"/>
    </row>
    <row r="867" spans="1:35" s="4" customFormat="1" x14ac:dyDescent="0.25">
      <c r="A867" s="408">
        <f t="shared" si="13"/>
        <v>865</v>
      </c>
      <c r="B867" s="484">
        <v>45450</v>
      </c>
      <c r="C867" s="112" t="s">
        <v>141</v>
      </c>
      <c r="D867" s="108" t="s">
        <v>92</v>
      </c>
      <c r="E867" s="108" t="s">
        <v>343</v>
      </c>
      <c r="F867" s="497">
        <v>0</v>
      </c>
      <c r="G867" s="497"/>
      <c r="H867" s="498"/>
      <c r="I867" s="498"/>
      <c r="J867" s="97"/>
      <c r="AD867" s="476"/>
      <c r="AI867" s="473"/>
    </row>
    <row r="868" spans="1:35" s="4" customFormat="1" x14ac:dyDescent="0.25">
      <c r="A868" s="408">
        <f t="shared" si="13"/>
        <v>866</v>
      </c>
      <c r="B868" s="484">
        <v>45450</v>
      </c>
      <c r="C868" s="112" t="s">
        <v>142</v>
      </c>
      <c r="D868" s="108" t="s">
        <v>264</v>
      </c>
      <c r="E868" s="108" t="s">
        <v>143</v>
      </c>
      <c r="F868" s="497">
        <v>0</v>
      </c>
      <c r="G868" s="497"/>
      <c r="H868" s="498"/>
      <c r="I868" s="498"/>
      <c r="J868" s="97"/>
      <c r="AD868" s="476"/>
      <c r="AI868" s="473"/>
    </row>
    <row r="869" spans="1:35" s="4" customFormat="1" x14ac:dyDescent="0.25">
      <c r="A869" s="408">
        <f t="shared" si="13"/>
        <v>867</v>
      </c>
      <c r="B869" s="484">
        <v>45450</v>
      </c>
      <c r="C869" s="112" t="s">
        <v>144</v>
      </c>
      <c r="D869" s="108" t="s">
        <v>264</v>
      </c>
      <c r="E869" s="108" t="s">
        <v>143</v>
      </c>
      <c r="F869" s="497">
        <v>0</v>
      </c>
      <c r="G869" s="497"/>
      <c r="H869" s="498"/>
      <c r="I869" s="498"/>
      <c r="J869" s="97"/>
      <c r="AD869" s="476"/>
      <c r="AI869" s="473"/>
    </row>
    <row r="870" spans="1:35" s="4" customFormat="1" x14ac:dyDescent="0.25">
      <c r="A870" s="408">
        <f t="shared" si="13"/>
        <v>868</v>
      </c>
      <c r="B870" s="484">
        <v>45450</v>
      </c>
      <c r="C870" s="113" t="s">
        <v>145</v>
      </c>
      <c r="D870" s="108" t="s">
        <v>265</v>
      </c>
      <c r="E870" s="108" t="s">
        <v>146</v>
      </c>
      <c r="F870" s="497">
        <v>228</v>
      </c>
      <c r="G870" s="497"/>
      <c r="H870" s="498"/>
      <c r="I870" s="498"/>
      <c r="J870" s="97"/>
      <c r="AD870" s="476"/>
      <c r="AI870" s="473"/>
    </row>
    <row r="871" spans="1:35" s="4" customFormat="1" x14ac:dyDescent="0.25">
      <c r="A871" s="408">
        <f t="shared" si="13"/>
        <v>869</v>
      </c>
      <c r="B871" s="484">
        <v>45450</v>
      </c>
      <c r="C871" s="96" t="s">
        <v>283</v>
      </c>
      <c r="D871" s="108" t="s">
        <v>266</v>
      </c>
      <c r="E871" s="108" t="s">
        <v>63</v>
      </c>
      <c r="F871" s="497">
        <v>0</v>
      </c>
      <c r="G871" s="497"/>
      <c r="H871" s="498"/>
      <c r="I871" s="498"/>
      <c r="J871" s="97"/>
      <c r="AD871" s="476"/>
      <c r="AI871" s="473"/>
    </row>
    <row r="872" spans="1:35" s="4" customFormat="1" x14ac:dyDescent="0.25">
      <c r="A872" s="408">
        <f t="shared" si="13"/>
        <v>870</v>
      </c>
      <c r="B872" s="484">
        <v>45450</v>
      </c>
      <c r="C872" s="112" t="s">
        <v>148</v>
      </c>
      <c r="D872" s="108" t="s">
        <v>92</v>
      </c>
      <c r="E872" s="108" t="s">
        <v>343</v>
      </c>
      <c r="F872" s="497">
        <v>0</v>
      </c>
      <c r="G872" s="497"/>
      <c r="H872" s="498"/>
      <c r="I872" s="498"/>
      <c r="J872" s="97"/>
      <c r="AD872" s="476"/>
      <c r="AI872" s="473"/>
    </row>
    <row r="873" spans="1:35" s="4" customFormat="1" x14ac:dyDescent="0.25">
      <c r="A873" s="408">
        <f t="shared" si="13"/>
        <v>871</v>
      </c>
      <c r="B873" s="484">
        <v>45450</v>
      </c>
      <c r="C873" s="112" t="s">
        <v>150</v>
      </c>
      <c r="D873" s="108" t="s">
        <v>92</v>
      </c>
      <c r="E873" s="108" t="s">
        <v>343</v>
      </c>
      <c r="F873" s="497">
        <v>0</v>
      </c>
      <c r="G873" s="497"/>
      <c r="H873" s="498"/>
      <c r="I873" s="498"/>
      <c r="J873" s="97"/>
      <c r="AD873" s="476"/>
      <c r="AI873" s="473"/>
    </row>
    <row r="874" spans="1:35" s="4" customFormat="1" x14ac:dyDescent="0.25">
      <c r="A874" s="408">
        <f t="shared" si="13"/>
        <v>872</v>
      </c>
      <c r="B874" s="484">
        <v>45450</v>
      </c>
      <c r="C874" s="112" t="s">
        <v>151</v>
      </c>
      <c r="D874" s="108" t="s">
        <v>92</v>
      </c>
      <c r="E874" s="108" t="s">
        <v>343</v>
      </c>
      <c r="F874" s="497">
        <v>0</v>
      </c>
      <c r="G874" s="497"/>
      <c r="H874" s="498"/>
      <c r="I874" s="498"/>
      <c r="J874" s="97"/>
      <c r="AD874" s="476"/>
      <c r="AI874" s="473"/>
    </row>
    <row r="875" spans="1:35" s="4" customFormat="1" x14ac:dyDescent="0.25">
      <c r="A875" s="408">
        <f t="shared" si="13"/>
        <v>873</v>
      </c>
      <c r="B875" s="484">
        <v>45450</v>
      </c>
      <c r="C875" s="111" t="s">
        <v>153</v>
      </c>
      <c r="D875" s="108" t="s">
        <v>103</v>
      </c>
      <c r="E875" s="108">
        <v>0</v>
      </c>
      <c r="F875" s="497">
        <v>0</v>
      </c>
      <c r="G875" s="497"/>
      <c r="H875" s="498"/>
      <c r="I875" s="498"/>
      <c r="J875" s="97"/>
      <c r="AD875" s="476"/>
      <c r="AI875" s="473"/>
    </row>
    <row r="876" spans="1:35" s="4" customFormat="1" x14ac:dyDescent="0.25">
      <c r="A876" s="408">
        <f t="shared" si="13"/>
        <v>874</v>
      </c>
      <c r="B876" s="484">
        <v>45450</v>
      </c>
      <c r="C876" s="111" t="s">
        <v>154</v>
      </c>
      <c r="D876" s="108" t="s">
        <v>92</v>
      </c>
      <c r="E876" s="108" t="s">
        <v>343</v>
      </c>
      <c r="F876" s="497">
        <v>0</v>
      </c>
      <c r="G876" s="497"/>
      <c r="H876" s="498"/>
      <c r="I876" s="498"/>
      <c r="J876" s="97"/>
      <c r="AD876" s="476"/>
      <c r="AI876" s="473"/>
    </row>
    <row r="877" spans="1:35" s="4" customFormat="1" x14ac:dyDescent="0.25">
      <c r="A877" s="408">
        <f t="shared" si="13"/>
        <v>875</v>
      </c>
      <c r="B877" s="484">
        <v>45450</v>
      </c>
      <c r="C877" s="111" t="s">
        <v>155</v>
      </c>
      <c r="D877" s="108" t="s">
        <v>92</v>
      </c>
      <c r="E877" s="108" t="s">
        <v>343</v>
      </c>
      <c r="F877" s="497">
        <v>0</v>
      </c>
      <c r="G877" s="497"/>
      <c r="H877" s="498"/>
      <c r="I877" s="498"/>
      <c r="J877" s="97"/>
      <c r="AD877" s="476"/>
      <c r="AI877" s="473"/>
    </row>
    <row r="878" spans="1:35" s="4" customFormat="1" x14ac:dyDescent="0.25">
      <c r="A878" s="408">
        <f t="shared" si="13"/>
        <v>876</v>
      </c>
      <c r="B878" s="484">
        <v>45450</v>
      </c>
      <c r="C878" s="111" t="s">
        <v>156</v>
      </c>
      <c r="D878" s="108" t="s">
        <v>136</v>
      </c>
      <c r="E878" s="108" t="s">
        <v>2</v>
      </c>
      <c r="F878" s="497">
        <v>0</v>
      </c>
      <c r="G878" s="497"/>
      <c r="H878" s="498"/>
      <c r="I878" s="498"/>
      <c r="J878" s="97"/>
      <c r="AD878" s="476"/>
      <c r="AI878" s="473"/>
    </row>
    <row r="879" spans="1:35" s="4" customFormat="1" x14ac:dyDescent="0.25">
      <c r="A879" s="408">
        <f t="shared" si="13"/>
        <v>877</v>
      </c>
      <c r="B879" s="484">
        <v>45450</v>
      </c>
      <c r="C879" s="111" t="s">
        <v>158</v>
      </c>
      <c r="D879" s="108" t="s">
        <v>159</v>
      </c>
      <c r="E879" s="108" t="s">
        <v>64</v>
      </c>
      <c r="F879" s="497">
        <v>0</v>
      </c>
      <c r="G879" s="497"/>
      <c r="H879" s="498"/>
      <c r="I879" s="498"/>
      <c r="J879" s="97"/>
      <c r="AD879" s="476"/>
      <c r="AI879" s="473"/>
    </row>
    <row r="880" spans="1:35" s="4" customFormat="1" x14ac:dyDescent="0.25">
      <c r="A880" s="408">
        <f t="shared" si="13"/>
        <v>878</v>
      </c>
      <c r="B880" s="484">
        <v>45450</v>
      </c>
      <c r="C880" s="111" t="s">
        <v>160</v>
      </c>
      <c r="D880" s="108" t="s">
        <v>136</v>
      </c>
      <c r="E880" s="108" t="s">
        <v>2</v>
      </c>
      <c r="F880" s="497">
        <v>0</v>
      </c>
      <c r="G880" s="497"/>
      <c r="H880" s="498"/>
      <c r="I880" s="498"/>
      <c r="J880" s="97"/>
      <c r="AD880" s="476"/>
      <c r="AI880" s="473"/>
    </row>
    <row r="881" spans="1:35" s="4" customFormat="1" x14ac:dyDescent="0.25">
      <c r="A881" s="408">
        <f t="shared" si="13"/>
        <v>879</v>
      </c>
      <c r="B881" s="484">
        <v>45450</v>
      </c>
      <c r="C881" s="113" t="s">
        <v>162</v>
      </c>
      <c r="D881" s="108" t="s">
        <v>163</v>
      </c>
      <c r="E881" s="108" t="s">
        <v>164</v>
      </c>
      <c r="F881" s="497">
        <v>0</v>
      </c>
      <c r="G881" s="497"/>
      <c r="H881" s="498"/>
      <c r="I881" s="498"/>
      <c r="J881" s="97"/>
      <c r="AD881" s="476"/>
      <c r="AI881" s="473"/>
    </row>
    <row r="882" spans="1:35" s="4" customFormat="1" x14ac:dyDescent="0.25">
      <c r="A882" s="408">
        <f t="shared" si="13"/>
        <v>880</v>
      </c>
      <c r="B882" s="484">
        <v>45450</v>
      </c>
      <c r="C882" s="113" t="s">
        <v>166</v>
      </c>
      <c r="D882" s="108" t="s">
        <v>167</v>
      </c>
      <c r="E882" s="108" t="s">
        <v>164</v>
      </c>
      <c r="F882" s="497">
        <v>0</v>
      </c>
      <c r="G882" s="497"/>
      <c r="H882" s="498"/>
      <c r="I882" s="498"/>
      <c r="J882" s="97"/>
      <c r="AD882" s="476"/>
      <c r="AI882" s="473"/>
    </row>
    <row r="883" spans="1:35" s="4" customFormat="1" x14ac:dyDescent="0.25">
      <c r="A883" s="408">
        <f t="shared" si="13"/>
        <v>881</v>
      </c>
      <c r="B883" s="484">
        <v>45450</v>
      </c>
      <c r="C883" s="113" t="s">
        <v>169</v>
      </c>
      <c r="D883" s="108" t="s">
        <v>167</v>
      </c>
      <c r="E883" s="108" t="s">
        <v>164</v>
      </c>
      <c r="F883" s="497">
        <v>0</v>
      </c>
      <c r="G883" s="497"/>
      <c r="H883" s="498"/>
      <c r="I883" s="498"/>
      <c r="J883" s="97"/>
      <c r="AD883" s="476"/>
      <c r="AI883" s="473"/>
    </row>
    <row r="884" spans="1:35" s="4" customFormat="1" x14ac:dyDescent="0.25">
      <c r="A884" s="408">
        <f t="shared" si="13"/>
        <v>882</v>
      </c>
      <c r="B884" s="484">
        <v>45450</v>
      </c>
      <c r="C884" s="113" t="s">
        <v>170</v>
      </c>
      <c r="D884" s="108" t="s">
        <v>103</v>
      </c>
      <c r="E884" s="108">
        <v>0</v>
      </c>
      <c r="F884" s="497">
        <v>0</v>
      </c>
      <c r="G884" s="497"/>
      <c r="H884" s="498"/>
      <c r="I884" s="498"/>
      <c r="J884" s="97"/>
      <c r="AD884" s="476"/>
      <c r="AI884" s="473"/>
    </row>
    <row r="885" spans="1:35" s="4" customFormat="1" x14ac:dyDescent="0.25">
      <c r="A885" s="408">
        <f t="shared" si="13"/>
        <v>883</v>
      </c>
      <c r="B885" s="484">
        <v>45450</v>
      </c>
      <c r="C885" s="113" t="s">
        <v>171</v>
      </c>
      <c r="D885" s="108" t="s">
        <v>159</v>
      </c>
      <c r="E885" s="108" t="s">
        <v>64</v>
      </c>
      <c r="F885" s="497">
        <v>0</v>
      </c>
      <c r="G885" s="497"/>
      <c r="H885" s="498"/>
      <c r="I885" s="498"/>
      <c r="J885" s="97"/>
      <c r="AD885" s="476"/>
      <c r="AI885" s="473"/>
    </row>
    <row r="886" spans="1:35" s="4" customFormat="1" x14ac:dyDescent="0.25">
      <c r="A886" s="408">
        <f t="shared" si="13"/>
        <v>884</v>
      </c>
      <c r="B886" s="484">
        <v>45450</v>
      </c>
      <c r="C886" s="113" t="s">
        <v>172</v>
      </c>
      <c r="D886" s="108" t="s">
        <v>173</v>
      </c>
      <c r="E886" s="108" t="s">
        <v>164</v>
      </c>
      <c r="F886" s="497">
        <v>0</v>
      </c>
      <c r="G886" s="497"/>
      <c r="H886" s="498"/>
      <c r="I886" s="498"/>
      <c r="J886" s="97"/>
      <c r="AD886" s="476"/>
      <c r="AI886" s="473"/>
    </row>
    <row r="887" spans="1:35" s="4" customFormat="1" x14ac:dyDescent="0.25">
      <c r="A887" s="408">
        <f t="shared" si="13"/>
        <v>885</v>
      </c>
      <c r="B887" s="484">
        <v>45450</v>
      </c>
      <c r="C887" s="113" t="s">
        <v>174</v>
      </c>
      <c r="D887" s="108" t="s">
        <v>99</v>
      </c>
      <c r="E887" s="108" t="s">
        <v>164</v>
      </c>
      <c r="F887" s="497">
        <v>0</v>
      </c>
      <c r="G887" s="497"/>
      <c r="H887" s="498"/>
      <c r="I887" s="498"/>
      <c r="J887" s="97"/>
      <c r="AD887" s="476"/>
      <c r="AI887" s="473"/>
    </row>
    <row r="888" spans="1:35" s="4" customFormat="1" x14ac:dyDescent="0.25">
      <c r="A888" s="408">
        <f t="shared" si="13"/>
        <v>886</v>
      </c>
      <c r="B888" s="484">
        <v>45450</v>
      </c>
      <c r="C888" s="113" t="s">
        <v>175</v>
      </c>
      <c r="D888" s="108" t="s">
        <v>176</v>
      </c>
      <c r="E888" s="108" t="s">
        <v>164</v>
      </c>
      <c r="F888" s="97">
        <v>0</v>
      </c>
      <c r="G888" s="97"/>
      <c r="H888" s="116"/>
      <c r="I888" s="116"/>
      <c r="J888" s="97"/>
      <c r="AD888" s="476"/>
      <c r="AI888" s="473"/>
    </row>
    <row r="889" spans="1:35" s="4" customFormat="1" x14ac:dyDescent="0.25">
      <c r="A889" s="408">
        <f t="shared" si="13"/>
        <v>887</v>
      </c>
      <c r="B889" s="484">
        <v>45451</v>
      </c>
      <c r="C889" s="111" t="s">
        <v>88</v>
      </c>
      <c r="D889" s="108" t="s">
        <v>89</v>
      </c>
      <c r="E889" s="108" t="s">
        <v>336</v>
      </c>
      <c r="F889" s="497">
        <v>130</v>
      </c>
      <c r="G889" s="497"/>
      <c r="H889" s="498"/>
      <c r="I889" s="498"/>
      <c r="J889" s="97"/>
      <c r="AD889" s="476"/>
      <c r="AI889" s="473"/>
    </row>
    <row r="890" spans="1:35" s="4" customFormat="1" x14ac:dyDescent="0.25">
      <c r="A890" s="408">
        <f t="shared" si="13"/>
        <v>888</v>
      </c>
      <c r="B890" s="484">
        <v>45451</v>
      </c>
      <c r="C890" s="111" t="s">
        <v>91</v>
      </c>
      <c r="D890" s="108" t="s">
        <v>92</v>
      </c>
      <c r="E890" s="108" t="s">
        <v>343</v>
      </c>
      <c r="F890" s="97">
        <v>0</v>
      </c>
      <c r="G890" s="97"/>
      <c r="H890" s="116"/>
      <c r="I890" s="116"/>
      <c r="J890" s="97"/>
      <c r="AD890" s="476"/>
      <c r="AI890" s="473"/>
    </row>
    <row r="891" spans="1:35" s="4" customFormat="1" x14ac:dyDescent="0.25">
      <c r="A891" s="408">
        <f t="shared" si="13"/>
        <v>889</v>
      </c>
      <c r="B891" s="484">
        <v>45451</v>
      </c>
      <c r="C891" s="111" t="s">
        <v>94</v>
      </c>
      <c r="D891" s="108" t="s">
        <v>92</v>
      </c>
      <c r="E891" s="108" t="s">
        <v>343</v>
      </c>
      <c r="F891" s="497">
        <v>0</v>
      </c>
      <c r="G891" s="497"/>
      <c r="H891" s="498"/>
      <c r="I891" s="498"/>
      <c r="J891" s="97"/>
      <c r="AD891" s="476"/>
      <c r="AI891" s="473"/>
    </row>
    <row r="892" spans="1:35" s="4" customFormat="1" x14ac:dyDescent="0.25">
      <c r="A892" s="408">
        <f t="shared" si="13"/>
        <v>890</v>
      </c>
      <c r="B892" s="484">
        <v>45451</v>
      </c>
      <c r="C892" s="111" t="s">
        <v>116</v>
      </c>
      <c r="D892" s="108" t="s">
        <v>92</v>
      </c>
      <c r="E892" s="108" t="s">
        <v>343</v>
      </c>
      <c r="F892" s="97">
        <v>0</v>
      </c>
      <c r="G892" s="97"/>
      <c r="H892" s="116"/>
      <c r="I892" s="116"/>
      <c r="J892" s="97"/>
      <c r="AD892" s="476"/>
      <c r="AI892" s="473"/>
    </row>
    <row r="893" spans="1:35" s="4" customFormat="1" x14ac:dyDescent="0.25">
      <c r="A893" s="408">
        <f t="shared" si="13"/>
        <v>891</v>
      </c>
      <c r="B893" s="484">
        <v>45451</v>
      </c>
      <c r="C893" s="111" t="s">
        <v>128</v>
      </c>
      <c r="D893" s="108" t="s">
        <v>97</v>
      </c>
      <c r="E893" s="108" t="s">
        <v>346</v>
      </c>
      <c r="F893" s="497">
        <v>0</v>
      </c>
      <c r="G893" s="497"/>
      <c r="H893" s="498"/>
      <c r="I893" s="498"/>
      <c r="J893" s="97"/>
      <c r="AD893" s="476"/>
      <c r="AI893" s="473"/>
    </row>
    <row r="894" spans="1:35" s="4" customFormat="1" x14ac:dyDescent="0.25">
      <c r="A894" s="408">
        <f t="shared" si="13"/>
        <v>892</v>
      </c>
      <c r="B894" s="484">
        <v>45451</v>
      </c>
      <c r="C894" s="111" t="s">
        <v>96</v>
      </c>
      <c r="D894" s="108" t="s">
        <v>97</v>
      </c>
      <c r="E894" s="108" t="s">
        <v>346</v>
      </c>
      <c r="F894" s="97">
        <v>0</v>
      </c>
      <c r="G894" s="97"/>
      <c r="H894" s="116"/>
      <c r="I894" s="116"/>
      <c r="J894" s="97"/>
      <c r="AD894" s="476"/>
      <c r="AI894" s="473"/>
    </row>
    <row r="895" spans="1:35" s="4" customFormat="1" x14ac:dyDescent="0.25">
      <c r="A895" s="408">
        <f t="shared" si="13"/>
        <v>893</v>
      </c>
      <c r="B895" s="484">
        <v>45451</v>
      </c>
      <c r="C895" s="111" t="s">
        <v>113</v>
      </c>
      <c r="D895" s="108" t="s">
        <v>114</v>
      </c>
      <c r="E895" s="108" t="s">
        <v>348</v>
      </c>
      <c r="F895" s="497">
        <v>0</v>
      </c>
      <c r="G895" s="497"/>
      <c r="H895" s="498"/>
      <c r="I895" s="498"/>
      <c r="J895" s="97"/>
      <c r="AD895" s="476"/>
      <c r="AI895" s="473"/>
    </row>
    <row r="896" spans="1:35" s="4" customFormat="1" x14ac:dyDescent="0.25">
      <c r="A896" s="408">
        <f t="shared" si="13"/>
        <v>894</v>
      </c>
      <c r="B896" s="484">
        <v>45451</v>
      </c>
      <c r="C896" s="111" t="s">
        <v>118</v>
      </c>
      <c r="D896" s="108" t="s">
        <v>107</v>
      </c>
      <c r="E896" s="108" t="s">
        <v>340</v>
      </c>
      <c r="F896" s="97">
        <v>0</v>
      </c>
      <c r="G896" s="97"/>
      <c r="H896" s="116"/>
      <c r="I896" s="116"/>
      <c r="J896" s="97"/>
      <c r="AD896" s="476"/>
      <c r="AI896" s="473"/>
    </row>
    <row r="897" spans="1:35" s="4" customFormat="1" x14ac:dyDescent="0.25">
      <c r="A897" s="408">
        <f t="shared" si="13"/>
        <v>895</v>
      </c>
      <c r="B897" s="484">
        <v>45451</v>
      </c>
      <c r="C897" s="111" t="s">
        <v>106</v>
      </c>
      <c r="D897" s="108" t="s">
        <v>107</v>
      </c>
      <c r="E897" s="108" t="s">
        <v>340</v>
      </c>
      <c r="F897" s="497">
        <v>0</v>
      </c>
      <c r="G897" s="497"/>
      <c r="H897" s="498"/>
      <c r="I897" s="498"/>
      <c r="J897" s="97"/>
      <c r="AD897" s="476"/>
      <c r="AI897" s="473"/>
    </row>
    <row r="898" spans="1:35" s="4" customFormat="1" x14ac:dyDescent="0.25">
      <c r="A898" s="408">
        <f t="shared" si="13"/>
        <v>896</v>
      </c>
      <c r="B898" s="484">
        <v>45451</v>
      </c>
      <c r="C898" s="111" t="s">
        <v>109</v>
      </c>
      <c r="D898" s="108" t="s">
        <v>107</v>
      </c>
      <c r="E898" s="108" t="s">
        <v>340</v>
      </c>
      <c r="F898" s="97">
        <v>0</v>
      </c>
      <c r="G898" s="97"/>
      <c r="H898" s="116"/>
      <c r="I898" s="116"/>
      <c r="J898" s="97"/>
      <c r="AD898" s="476"/>
      <c r="AI898" s="473"/>
    </row>
    <row r="899" spans="1:35" s="4" customFormat="1" x14ac:dyDescent="0.25">
      <c r="A899" s="408">
        <f t="shared" si="13"/>
        <v>897</v>
      </c>
      <c r="B899" s="484">
        <v>45451</v>
      </c>
      <c r="C899" s="111" t="s">
        <v>119</v>
      </c>
      <c r="D899" s="108" t="s">
        <v>131</v>
      </c>
      <c r="E899" s="108" t="s">
        <v>338</v>
      </c>
      <c r="F899" s="497">
        <v>0</v>
      </c>
      <c r="G899" s="497"/>
      <c r="H899" s="498"/>
      <c r="I899" s="498"/>
      <c r="J899" s="97"/>
      <c r="AD899" s="476"/>
      <c r="AI899" s="473"/>
    </row>
    <row r="900" spans="1:35" s="4" customFormat="1" x14ac:dyDescent="0.25">
      <c r="A900" s="408">
        <f t="shared" si="13"/>
        <v>898</v>
      </c>
      <c r="B900" s="484">
        <v>45451</v>
      </c>
      <c r="C900" s="111" t="s">
        <v>121</v>
      </c>
      <c r="D900" s="108" t="s">
        <v>122</v>
      </c>
      <c r="E900" s="108" t="s">
        <v>339</v>
      </c>
      <c r="F900" s="97">
        <v>0</v>
      </c>
      <c r="G900" s="97"/>
      <c r="H900" s="116"/>
      <c r="I900" s="116"/>
      <c r="J900" s="97"/>
      <c r="AD900" s="476"/>
      <c r="AI900" s="473"/>
    </row>
    <row r="901" spans="1:35" s="4" customFormat="1" x14ac:dyDescent="0.25">
      <c r="A901" s="408">
        <f t="shared" ref="A901:A964" si="14">ROW()-2</f>
        <v>899</v>
      </c>
      <c r="B901" s="484">
        <v>45451</v>
      </c>
      <c r="C901" s="111" t="s">
        <v>125</v>
      </c>
      <c r="D901" s="108" t="s">
        <v>99</v>
      </c>
      <c r="E901" s="108" t="s">
        <v>334</v>
      </c>
      <c r="F901" s="497">
        <v>243</v>
      </c>
      <c r="G901" s="497"/>
      <c r="H901" s="498"/>
      <c r="I901" s="498"/>
      <c r="J901" s="97"/>
      <c r="AD901" s="476"/>
      <c r="AI901" s="473"/>
    </row>
    <row r="902" spans="1:35" s="4" customFormat="1" x14ac:dyDescent="0.25">
      <c r="A902" s="408">
        <f t="shared" si="14"/>
        <v>900</v>
      </c>
      <c r="B902" s="484">
        <v>45451</v>
      </c>
      <c r="C902" s="111" t="s">
        <v>156</v>
      </c>
      <c r="D902" s="108" t="s">
        <v>136</v>
      </c>
      <c r="E902" s="108" t="s">
        <v>2</v>
      </c>
      <c r="F902" s="97">
        <v>105</v>
      </c>
      <c r="G902" s="97"/>
      <c r="H902" s="116"/>
      <c r="I902" s="116"/>
      <c r="J902" s="97"/>
      <c r="AD902" s="476"/>
      <c r="AI902" s="473"/>
    </row>
    <row r="903" spans="1:35" s="4" customFormat="1" x14ac:dyDescent="0.25">
      <c r="A903" s="408">
        <f t="shared" si="14"/>
        <v>901</v>
      </c>
      <c r="B903" s="484">
        <v>45451</v>
      </c>
      <c r="C903" s="112" t="s">
        <v>142</v>
      </c>
      <c r="D903" s="108" t="s">
        <v>264</v>
      </c>
      <c r="E903" s="108" t="s">
        <v>143</v>
      </c>
      <c r="F903" s="497">
        <v>168</v>
      </c>
      <c r="G903" s="497"/>
      <c r="H903" s="498"/>
      <c r="I903" s="498"/>
      <c r="J903" s="97"/>
      <c r="AD903" s="476"/>
      <c r="AI903" s="473"/>
    </row>
    <row r="904" spans="1:35" s="4" customFormat="1" x14ac:dyDescent="0.25">
      <c r="A904" s="408">
        <f t="shared" si="14"/>
        <v>902</v>
      </c>
      <c r="B904" s="484">
        <v>45451</v>
      </c>
      <c r="C904" s="112" t="s">
        <v>144</v>
      </c>
      <c r="D904" s="108" t="s">
        <v>264</v>
      </c>
      <c r="E904" s="108" t="s">
        <v>143</v>
      </c>
      <c r="F904" s="97">
        <v>147</v>
      </c>
      <c r="G904" s="97"/>
      <c r="H904" s="116"/>
      <c r="I904" s="116"/>
      <c r="J904" s="97"/>
      <c r="AD904" s="476"/>
      <c r="AI904" s="473"/>
    </row>
    <row r="905" spans="1:35" s="4" customFormat="1" x14ac:dyDescent="0.25">
      <c r="A905" s="408">
        <f t="shared" si="14"/>
        <v>903</v>
      </c>
      <c r="B905" s="484">
        <v>45451</v>
      </c>
      <c r="C905" s="113" t="s">
        <v>145</v>
      </c>
      <c r="D905" s="108" t="s">
        <v>265</v>
      </c>
      <c r="E905" s="108" t="s">
        <v>146</v>
      </c>
      <c r="F905" s="497">
        <v>180</v>
      </c>
      <c r="G905" s="497"/>
      <c r="H905" s="498"/>
      <c r="I905" s="498"/>
      <c r="J905" s="97"/>
      <c r="AD905" s="476"/>
      <c r="AI905" s="473"/>
    </row>
    <row r="906" spans="1:35" s="4" customFormat="1" x14ac:dyDescent="0.25">
      <c r="A906" s="408">
        <f t="shared" si="14"/>
        <v>904</v>
      </c>
      <c r="B906" s="484">
        <v>45451</v>
      </c>
      <c r="C906" s="111" t="s">
        <v>160</v>
      </c>
      <c r="D906" s="108" t="s">
        <v>136</v>
      </c>
      <c r="E906" s="108" t="s">
        <v>2</v>
      </c>
      <c r="F906" s="97">
        <v>164</v>
      </c>
      <c r="G906" s="97"/>
      <c r="H906" s="116"/>
      <c r="I906" s="116"/>
      <c r="J906" s="97"/>
      <c r="AD906" s="476"/>
      <c r="AI906" s="473"/>
    </row>
    <row r="907" spans="1:35" s="4" customFormat="1" x14ac:dyDescent="0.25">
      <c r="A907" s="408">
        <f t="shared" si="14"/>
        <v>905</v>
      </c>
      <c r="B907" s="484">
        <v>45451</v>
      </c>
      <c r="C907" s="111" t="s">
        <v>158</v>
      </c>
      <c r="D907" s="108" t="s">
        <v>159</v>
      </c>
      <c r="E907" s="108" t="s">
        <v>64</v>
      </c>
      <c r="F907" s="497">
        <v>0</v>
      </c>
      <c r="G907" s="497"/>
      <c r="H907" s="498"/>
      <c r="I907" s="498"/>
      <c r="J907" s="97"/>
      <c r="AD907" s="476"/>
      <c r="AI907" s="473"/>
    </row>
    <row r="908" spans="1:35" s="4" customFormat="1" x14ac:dyDescent="0.25">
      <c r="A908" s="408">
        <f t="shared" si="14"/>
        <v>906</v>
      </c>
      <c r="B908" s="484">
        <v>45451</v>
      </c>
      <c r="C908" s="96" t="s">
        <v>283</v>
      </c>
      <c r="D908" s="108" t="s">
        <v>266</v>
      </c>
      <c r="E908" s="108" t="s">
        <v>63</v>
      </c>
      <c r="F908" s="97">
        <v>35</v>
      </c>
      <c r="G908" s="97"/>
      <c r="H908" s="116"/>
      <c r="I908" s="116"/>
      <c r="J908" s="97"/>
      <c r="K908" s="111" t="s">
        <v>134</v>
      </c>
      <c r="AD908" s="476"/>
      <c r="AI908" s="473"/>
    </row>
    <row r="909" spans="1:35" s="4" customFormat="1" x14ac:dyDescent="0.25">
      <c r="A909" s="408">
        <f t="shared" si="14"/>
        <v>907</v>
      </c>
      <c r="B909" s="484">
        <v>45451</v>
      </c>
      <c r="C909" s="112" t="s">
        <v>148</v>
      </c>
      <c r="D909" s="108" t="s">
        <v>92</v>
      </c>
      <c r="E909" s="108" t="s">
        <v>343</v>
      </c>
      <c r="F909" s="497">
        <v>84</v>
      </c>
      <c r="G909" s="497"/>
      <c r="H909" s="498"/>
      <c r="I909" s="498"/>
      <c r="J909" s="97"/>
      <c r="K909" s="112" t="s">
        <v>135</v>
      </c>
      <c r="AD909" s="476"/>
      <c r="AI909" s="473"/>
    </row>
    <row r="910" spans="1:35" s="4" customFormat="1" x14ac:dyDescent="0.25">
      <c r="A910" s="408">
        <f t="shared" si="14"/>
        <v>908</v>
      </c>
      <c r="B910" s="484">
        <v>45451</v>
      </c>
      <c r="C910" s="112" t="s">
        <v>150</v>
      </c>
      <c r="D910" s="108" t="s">
        <v>92</v>
      </c>
      <c r="E910" s="108" t="s">
        <v>343</v>
      </c>
      <c r="F910" s="97">
        <v>0</v>
      </c>
      <c r="G910" s="97"/>
      <c r="H910" s="116"/>
      <c r="I910" s="116"/>
      <c r="J910" s="97"/>
      <c r="K910" s="112" t="s">
        <v>137</v>
      </c>
      <c r="AD910" s="476"/>
      <c r="AI910" s="473"/>
    </row>
    <row r="911" spans="1:35" s="4" customFormat="1" x14ac:dyDescent="0.25">
      <c r="A911" s="408">
        <f t="shared" si="14"/>
        <v>909</v>
      </c>
      <c r="B911" s="484">
        <v>45451</v>
      </c>
      <c r="C911" s="112" t="s">
        <v>151</v>
      </c>
      <c r="D911" s="108" t="s">
        <v>92</v>
      </c>
      <c r="E911" s="108" t="s">
        <v>343</v>
      </c>
      <c r="F911" s="497">
        <v>0</v>
      </c>
      <c r="G911" s="497"/>
      <c r="H911" s="498"/>
      <c r="I911" s="498"/>
      <c r="J911" s="97"/>
      <c r="K911" s="112" t="s">
        <v>139</v>
      </c>
      <c r="AD911" s="476"/>
      <c r="AI911" s="473"/>
    </row>
    <row r="912" spans="1:35" s="4" customFormat="1" x14ac:dyDescent="0.25">
      <c r="A912" s="408">
        <f t="shared" si="14"/>
        <v>910</v>
      </c>
      <c r="B912" s="484">
        <v>45451</v>
      </c>
      <c r="C912" s="112" t="s">
        <v>135</v>
      </c>
      <c r="D912" s="108" t="s">
        <v>136</v>
      </c>
      <c r="E912" s="108" t="s">
        <v>2</v>
      </c>
      <c r="F912" s="97">
        <v>190</v>
      </c>
      <c r="G912" s="97"/>
      <c r="H912" s="116"/>
      <c r="I912" s="116"/>
      <c r="J912" s="97"/>
      <c r="K912" s="112" t="s">
        <v>140</v>
      </c>
      <c r="AD912" s="476"/>
      <c r="AI912" s="473"/>
    </row>
    <row r="913" spans="1:35" s="4" customFormat="1" x14ac:dyDescent="0.25">
      <c r="A913" s="408">
        <f t="shared" si="14"/>
        <v>911</v>
      </c>
      <c r="B913" s="484">
        <v>45451</v>
      </c>
      <c r="C913" s="112" t="s">
        <v>137</v>
      </c>
      <c r="D913" s="108" t="s">
        <v>136</v>
      </c>
      <c r="E913" s="108" t="s">
        <v>2</v>
      </c>
      <c r="F913" s="497">
        <v>0</v>
      </c>
      <c r="G913" s="497"/>
      <c r="H913" s="498"/>
      <c r="I913" s="498"/>
      <c r="J913" s="97"/>
      <c r="K913" s="112" t="s">
        <v>141</v>
      </c>
      <c r="AD913" s="476"/>
      <c r="AI913" s="473"/>
    </row>
    <row r="914" spans="1:35" s="4" customFormat="1" x14ac:dyDescent="0.25">
      <c r="A914" s="408">
        <f t="shared" si="14"/>
        <v>912</v>
      </c>
      <c r="B914" s="484">
        <v>45451</v>
      </c>
      <c r="C914" s="112" t="s">
        <v>139</v>
      </c>
      <c r="D914" s="108" t="s">
        <v>92</v>
      </c>
      <c r="E914" s="108" t="s">
        <v>343</v>
      </c>
      <c r="F914" s="97">
        <v>0</v>
      </c>
      <c r="G914" s="97"/>
      <c r="H914" s="116"/>
      <c r="I914" s="116"/>
      <c r="J914" s="97"/>
      <c r="K914" s="112" t="s">
        <v>142</v>
      </c>
      <c r="AD914" s="476"/>
      <c r="AI914" s="473"/>
    </row>
    <row r="915" spans="1:35" s="4" customFormat="1" x14ac:dyDescent="0.25">
      <c r="A915" s="408">
        <f t="shared" si="14"/>
        <v>913</v>
      </c>
      <c r="B915" s="484">
        <v>45451</v>
      </c>
      <c r="C915" s="112" t="s">
        <v>140</v>
      </c>
      <c r="D915" s="108" t="s">
        <v>92</v>
      </c>
      <c r="E915" s="108" t="s">
        <v>343</v>
      </c>
      <c r="F915" s="497">
        <v>0</v>
      </c>
      <c r="G915" s="497"/>
      <c r="H915" s="498"/>
      <c r="I915" s="498"/>
      <c r="J915" s="97"/>
      <c r="K915" s="112" t="s">
        <v>144</v>
      </c>
      <c r="AD915" s="476"/>
      <c r="AI915" s="473"/>
    </row>
    <row r="916" spans="1:35" s="4" customFormat="1" x14ac:dyDescent="0.25">
      <c r="A916" s="408">
        <f t="shared" si="14"/>
        <v>914</v>
      </c>
      <c r="B916" s="484">
        <v>45451</v>
      </c>
      <c r="C916" s="112" t="s">
        <v>141</v>
      </c>
      <c r="D916" s="108" t="s">
        <v>92</v>
      </c>
      <c r="E916" s="108" t="s">
        <v>343</v>
      </c>
      <c r="F916" s="97">
        <v>0</v>
      </c>
      <c r="G916" s="97"/>
      <c r="H916" s="116"/>
      <c r="I916" s="116"/>
      <c r="J916" s="97"/>
      <c r="K916" s="113" t="s">
        <v>145</v>
      </c>
      <c r="AD916" s="476"/>
      <c r="AI916" s="473"/>
    </row>
    <row r="917" spans="1:35" s="4" customFormat="1" x14ac:dyDescent="0.25">
      <c r="A917" s="408">
        <f t="shared" si="14"/>
        <v>915</v>
      </c>
      <c r="B917" s="484">
        <v>45451</v>
      </c>
      <c r="C917" s="111" t="s">
        <v>153</v>
      </c>
      <c r="D917" s="108" t="s">
        <v>103</v>
      </c>
      <c r="E917" s="108">
        <v>0</v>
      </c>
      <c r="F917" s="497">
        <v>0</v>
      </c>
      <c r="G917" s="497"/>
      <c r="H917" s="498"/>
      <c r="I917" s="498"/>
      <c r="J917" s="97"/>
      <c r="K917" s="111" t="s">
        <v>147</v>
      </c>
      <c r="AD917" s="476"/>
      <c r="AI917" s="473"/>
    </row>
    <row r="918" spans="1:35" s="4" customFormat="1" x14ac:dyDescent="0.25">
      <c r="A918" s="408">
        <f t="shared" si="14"/>
        <v>916</v>
      </c>
      <c r="B918" s="484">
        <v>45451</v>
      </c>
      <c r="C918" s="111" t="s">
        <v>154</v>
      </c>
      <c r="D918" s="108" t="s">
        <v>92</v>
      </c>
      <c r="E918" s="108" t="s">
        <v>343</v>
      </c>
      <c r="F918" s="97">
        <v>0</v>
      </c>
      <c r="G918" s="97"/>
      <c r="H918" s="116"/>
      <c r="I918" s="116"/>
      <c r="J918" s="97"/>
      <c r="K918" s="112" t="s">
        <v>148</v>
      </c>
      <c r="AD918" s="476"/>
      <c r="AI918" s="473"/>
    </row>
    <row r="919" spans="1:35" s="4" customFormat="1" x14ac:dyDescent="0.25">
      <c r="A919" s="408">
        <f t="shared" si="14"/>
        <v>917</v>
      </c>
      <c r="B919" s="484">
        <v>45451</v>
      </c>
      <c r="C919" s="111" t="s">
        <v>155</v>
      </c>
      <c r="D919" s="108" t="s">
        <v>92</v>
      </c>
      <c r="E919" s="108" t="s">
        <v>343</v>
      </c>
      <c r="F919" s="497">
        <v>0</v>
      </c>
      <c r="G919" s="497"/>
      <c r="H919" s="498"/>
      <c r="I919" s="498"/>
      <c r="J919" s="97"/>
      <c r="K919" s="112" t="s">
        <v>150</v>
      </c>
      <c r="AD919" s="476"/>
      <c r="AI919" s="473"/>
    </row>
    <row r="920" spans="1:35" s="4" customFormat="1" x14ac:dyDescent="0.25">
      <c r="A920" s="408">
        <f t="shared" si="14"/>
        <v>918</v>
      </c>
      <c r="B920" s="484">
        <v>45451</v>
      </c>
      <c r="C920" s="111" t="s">
        <v>160</v>
      </c>
      <c r="D920" s="108" t="s">
        <v>136</v>
      </c>
      <c r="E920" s="108" t="s">
        <v>2</v>
      </c>
      <c r="F920" s="97">
        <v>0</v>
      </c>
      <c r="G920" s="97"/>
      <c r="H920" s="116"/>
      <c r="I920" s="116"/>
      <c r="J920" s="97"/>
      <c r="K920" s="112" t="s">
        <v>151</v>
      </c>
      <c r="AD920" s="476"/>
      <c r="AI920" s="473"/>
    </row>
    <row r="921" spans="1:35" s="4" customFormat="1" x14ac:dyDescent="0.25">
      <c r="A921" s="408">
        <f t="shared" si="14"/>
        <v>919</v>
      </c>
      <c r="B921" s="484">
        <v>45451</v>
      </c>
      <c r="C921" s="113" t="s">
        <v>162</v>
      </c>
      <c r="D921" s="108" t="s">
        <v>163</v>
      </c>
      <c r="E921" s="108" t="s">
        <v>164</v>
      </c>
      <c r="F921" s="497">
        <v>182</v>
      </c>
      <c r="G921" s="497"/>
      <c r="H921" s="498"/>
      <c r="I921" s="498"/>
      <c r="J921" s="97"/>
      <c r="K921" s="111" t="s">
        <v>153</v>
      </c>
      <c r="AD921" s="476"/>
      <c r="AI921" s="473"/>
    </row>
    <row r="922" spans="1:35" s="4" customFormat="1" x14ac:dyDescent="0.25">
      <c r="A922" s="408">
        <f t="shared" si="14"/>
        <v>920</v>
      </c>
      <c r="B922" s="484">
        <v>45451</v>
      </c>
      <c r="C922" s="113" t="s">
        <v>166</v>
      </c>
      <c r="D922" s="108" t="s">
        <v>167</v>
      </c>
      <c r="E922" s="108" t="s">
        <v>164</v>
      </c>
      <c r="F922" s="97">
        <v>0</v>
      </c>
      <c r="G922" s="97"/>
      <c r="H922" s="116"/>
      <c r="I922" s="116"/>
      <c r="J922" s="97"/>
      <c r="K922" s="111" t="s">
        <v>154</v>
      </c>
      <c r="AD922" s="476"/>
      <c r="AI922" s="473"/>
    </row>
    <row r="923" spans="1:35" s="4" customFormat="1" x14ac:dyDescent="0.25">
      <c r="A923" s="408">
        <f t="shared" si="14"/>
        <v>921</v>
      </c>
      <c r="B923" s="484">
        <v>45451</v>
      </c>
      <c r="C923" s="113" t="s">
        <v>169</v>
      </c>
      <c r="D923" s="108" t="s">
        <v>167</v>
      </c>
      <c r="E923" s="108" t="s">
        <v>164</v>
      </c>
      <c r="F923" s="497">
        <v>0</v>
      </c>
      <c r="G923" s="497"/>
      <c r="H923" s="498"/>
      <c r="I923" s="498"/>
      <c r="J923" s="97"/>
      <c r="K923" s="111" t="s">
        <v>155</v>
      </c>
      <c r="AD923" s="476"/>
      <c r="AI923" s="473"/>
    </row>
    <row r="924" spans="1:35" s="4" customFormat="1" x14ac:dyDescent="0.25">
      <c r="A924" s="408">
        <f t="shared" si="14"/>
        <v>922</v>
      </c>
      <c r="B924" s="484">
        <v>45451</v>
      </c>
      <c r="C924" s="113" t="s">
        <v>170</v>
      </c>
      <c r="D924" s="108" t="s">
        <v>103</v>
      </c>
      <c r="E924" s="108">
        <v>0</v>
      </c>
      <c r="F924" s="97">
        <v>0</v>
      </c>
      <c r="G924" s="97"/>
      <c r="H924" s="116"/>
      <c r="I924" s="116"/>
      <c r="J924" s="97"/>
      <c r="K924" s="111" t="s">
        <v>156</v>
      </c>
      <c r="AD924" s="476"/>
      <c r="AI924" s="473"/>
    </row>
    <row r="925" spans="1:35" s="4" customFormat="1" x14ac:dyDescent="0.25">
      <c r="A925" s="408">
        <f t="shared" si="14"/>
        <v>923</v>
      </c>
      <c r="B925" s="484">
        <v>45451</v>
      </c>
      <c r="C925" s="113" t="s">
        <v>171</v>
      </c>
      <c r="D925" s="108" t="s">
        <v>159</v>
      </c>
      <c r="E925" s="108" t="s">
        <v>64</v>
      </c>
      <c r="F925" s="497">
        <v>0</v>
      </c>
      <c r="G925" s="497"/>
      <c r="H925" s="498"/>
      <c r="I925" s="498"/>
      <c r="J925" s="97"/>
      <c r="K925" s="111" t="s">
        <v>158</v>
      </c>
      <c r="AD925" s="476"/>
      <c r="AI925" s="473"/>
    </row>
    <row r="926" spans="1:35" s="4" customFormat="1" x14ac:dyDescent="0.25">
      <c r="A926" s="408">
        <f t="shared" si="14"/>
        <v>924</v>
      </c>
      <c r="B926" s="484">
        <v>45451</v>
      </c>
      <c r="C926" s="113" t="s">
        <v>172</v>
      </c>
      <c r="D926" s="108" t="s">
        <v>173</v>
      </c>
      <c r="E926" s="108" t="s">
        <v>164</v>
      </c>
      <c r="F926" s="97">
        <v>0</v>
      </c>
      <c r="G926" s="97"/>
      <c r="H926" s="116"/>
      <c r="I926" s="116"/>
      <c r="J926" s="97"/>
      <c r="K926" s="111" t="s">
        <v>160</v>
      </c>
      <c r="AD926" s="476"/>
      <c r="AI926" s="473"/>
    </row>
    <row r="927" spans="1:35" s="4" customFormat="1" x14ac:dyDescent="0.25">
      <c r="A927" s="408">
        <f t="shared" si="14"/>
        <v>925</v>
      </c>
      <c r="B927" s="484">
        <v>45451</v>
      </c>
      <c r="C927" s="113" t="s">
        <v>174</v>
      </c>
      <c r="D927" s="108" t="s">
        <v>99</v>
      </c>
      <c r="E927" s="108" t="s">
        <v>164</v>
      </c>
      <c r="F927" s="497">
        <v>0</v>
      </c>
      <c r="G927" s="497"/>
      <c r="H927" s="498"/>
      <c r="I927" s="498"/>
      <c r="J927" s="97"/>
      <c r="K927" s="113" t="s">
        <v>162</v>
      </c>
      <c r="AD927" s="476"/>
      <c r="AI927" s="473"/>
    </row>
    <row r="928" spans="1:35" s="4" customFormat="1" x14ac:dyDescent="0.25">
      <c r="A928" s="408">
        <f t="shared" si="14"/>
        <v>926</v>
      </c>
      <c r="B928" s="484">
        <v>45451</v>
      </c>
      <c r="C928" s="113" t="s">
        <v>175</v>
      </c>
      <c r="D928" s="108" t="s">
        <v>176</v>
      </c>
      <c r="E928" s="108" t="s">
        <v>164</v>
      </c>
      <c r="F928" s="97">
        <v>0</v>
      </c>
      <c r="G928" s="97"/>
      <c r="H928" s="116"/>
      <c r="I928" s="116"/>
      <c r="J928" s="97"/>
      <c r="K928" s="113" t="s">
        <v>166</v>
      </c>
      <c r="AD928" s="476"/>
      <c r="AI928" s="473"/>
    </row>
    <row r="929" spans="1:35" s="4" customFormat="1" x14ac:dyDescent="0.25">
      <c r="A929" s="408">
        <f t="shared" si="14"/>
        <v>927</v>
      </c>
      <c r="B929" s="484">
        <v>45452</v>
      </c>
      <c r="C929" s="111" t="s">
        <v>88</v>
      </c>
      <c r="D929" s="108" t="s">
        <v>89</v>
      </c>
      <c r="E929" s="108" t="s">
        <v>336</v>
      </c>
      <c r="F929" s="97">
        <v>0</v>
      </c>
      <c r="G929" s="97"/>
      <c r="H929" s="116"/>
      <c r="I929" s="116"/>
      <c r="J929" s="97"/>
      <c r="K929" s="113" t="s">
        <v>169</v>
      </c>
      <c r="AD929" s="476"/>
      <c r="AI929" s="473"/>
    </row>
    <row r="930" spans="1:35" s="4" customFormat="1" x14ac:dyDescent="0.25">
      <c r="A930" s="408">
        <f t="shared" si="14"/>
        <v>928</v>
      </c>
      <c r="B930" s="484">
        <v>45452</v>
      </c>
      <c r="C930" s="111" t="s">
        <v>91</v>
      </c>
      <c r="D930" s="108" t="s">
        <v>92</v>
      </c>
      <c r="E930" s="108" t="s">
        <v>343</v>
      </c>
      <c r="F930" s="97">
        <v>0</v>
      </c>
      <c r="G930" s="97"/>
      <c r="H930" s="116"/>
      <c r="I930" s="116"/>
      <c r="J930" s="97"/>
      <c r="K930" s="113" t="s">
        <v>170</v>
      </c>
      <c r="AD930" s="476"/>
      <c r="AI930" s="473"/>
    </row>
    <row r="931" spans="1:35" s="4" customFormat="1" x14ac:dyDescent="0.25">
      <c r="A931" s="408">
        <f t="shared" si="14"/>
        <v>929</v>
      </c>
      <c r="B931" s="484">
        <v>45452</v>
      </c>
      <c r="C931" s="111" t="s">
        <v>94</v>
      </c>
      <c r="D931" s="108" t="s">
        <v>92</v>
      </c>
      <c r="E931" s="108" t="s">
        <v>343</v>
      </c>
      <c r="F931" s="97">
        <v>0</v>
      </c>
      <c r="G931" s="97"/>
      <c r="H931" s="116"/>
      <c r="I931" s="116"/>
      <c r="J931" s="97"/>
      <c r="K931" s="113" t="s">
        <v>171</v>
      </c>
      <c r="AD931" s="476"/>
      <c r="AI931" s="473"/>
    </row>
    <row r="932" spans="1:35" s="4" customFormat="1" x14ac:dyDescent="0.25">
      <c r="A932" s="408">
        <f t="shared" si="14"/>
        <v>930</v>
      </c>
      <c r="B932" s="484">
        <v>45452</v>
      </c>
      <c r="C932" s="111" t="s">
        <v>116</v>
      </c>
      <c r="D932" s="108" t="s">
        <v>92</v>
      </c>
      <c r="E932" s="108" t="s">
        <v>343</v>
      </c>
      <c r="F932" s="97">
        <v>0</v>
      </c>
      <c r="G932" s="97"/>
      <c r="H932" s="116"/>
      <c r="I932" s="116"/>
      <c r="J932" s="97"/>
      <c r="K932" s="113" t="s">
        <v>172</v>
      </c>
      <c r="AD932" s="476"/>
      <c r="AI932" s="473"/>
    </row>
    <row r="933" spans="1:35" s="4" customFormat="1" x14ac:dyDescent="0.25">
      <c r="A933" s="408">
        <f t="shared" si="14"/>
        <v>931</v>
      </c>
      <c r="B933" s="484">
        <v>45452</v>
      </c>
      <c r="C933" s="111" t="s">
        <v>128</v>
      </c>
      <c r="D933" s="108" t="s">
        <v>97</v>
      </c>
      <c r="E933" s="108" t="s">
        <v>346</v>
      </c>
      <c r="F933" s="97">
        <v>0</v>
      </c>
      <c r="G933" s="97"/>
      <c r="H933" s="116"/>
      <c r="I933" s="116"/>
      <c r="J933" s="97"/>
      <c r="K933" s="113" t="s">
        <v>174</v>
      </c>
      <c r="AD933" s="476"/>
      <c r="AI933" s="473"/>
    </row>
    <row r="934" spans="1:35" s="4" customFormat="1" x14ac:dyDescent="0.25">
      <c r="A934" s="408">
        <f t="shared" si="14"/>
        <v>932</v>
      </c>
      <c r="B934" s="484">
        <v>45452</v>
      </c>
      <c r="C934" s="111" t="s">
        <v>96</v>
      </c>
      <c r="D934" s="108" t="s">
        <v>97</v>
      </c>
      <c r="E934" s="108" t="s">
        <v>346</v>
      </c>
      <c r="F934" s="97">
        <v>0</v>
      </c>
      <c r="G934" s="97"/>
      <c r="H934" s="116"/>
      <c r="I934" s="116"/>
      <c r="J934" s="97"/>
      <c r="K934" s="113" t="s">
        <v>175</v>
      </c>
      <c r="AD934" s="476"/>
      <c r="AI934" s="473"/>
    </row>
    <row r="935" spans="1:35" s="4" customFormat="1" x14ac:dyDescent="0.25">
      <c r="A935" s="408">
        <f t="shared" si="14"/>
        <v>933</v>
      </c>
      <c r="B935" s="484">
        <v>45452</v>
      </c>
      <c r="C935" s="111" t="s">
        <v>113</v>
      </c>
      <c r="D935" s="108" t="s">
        <v>114</v>
      </c>
      <c r="E935" s="108" t="s">
        <v>348</v>
      </c>
      <c r="F935" s="97">
        <v>0</v>
      </c>
      <c r="G935" s="97"/>
      <c r="H935" s="116">
        <v>99431</v>
      </c>
      <c r="I935" s="116">
        <v>100632</v>
      </c>
      <c r="J935" s="97"/>
      <c r="AD935" s="476"/>
      <c r="AI935" s="473"/>
    </row>
    <row r="936" spans="1:35" s="4" customFormat="1" x14ac:dyDescent="0.25">
      <c r="A936" s="408">
        <f t="shared" si="14"/>
        <v>934</v>
      </c>
      <c r="B936" s="484">
        <v>45452</v>
      </c>
      <c r="C936" s="111" t="s">
        <v>118</v>
      </c>
      <c r="D936" s="108" t="s">
        <v>107</v>
      </c>
      <c r="E936" s="108" t="s">
        <v>340</v>
      </c>
      <c r="F936" s="97">
        <v>0</v>
      </c>
      <c r="G936" s="97"/>
      <c r="H936" s="116"/>
      <c r="I936" s="116"/>
      <c r="J936" s="97"/>
      <c r="AD936" s="476"/>
      <c r="AI936" s="473"/>
    </row>
    <row r="937" spans="1:35" s="4" customFormat="1" x14ac:dyDescent="0.25">
      <c r="A937" s="408">
        <f t="shared" si="14"/>
        <v>935</v>
      </c>
      <c r="B937" s="484">
        <v>45452</v>
      </c>
      <c r="C937" s="111" t="s">
        <v>106</v>
      </c>
      <c r="D937" s="108" t="s">
        <v>107</v>
      </c>
      <c r="E937" s="108" t="s">
        <v>340</v>
      </c>
      <c r="F937" s="97">
        <v>0</v>
      </c>
      <c r="G937" s="97"/>
      <c r="H937" s="116"/>
      <c r="I937" s="116"/>
      <c r="J937" s="97"/>
      <c r="AD937" s="476"/>
      <c r="AI937" s="473"/>
    </row>
    <row r="938" spans="1:35" s="4" customFormat="1" x14ac:dyDescent="0.25">
      <c r="A938" s="408">
        <f t="shared" si="14"/>
        <v>936</v>
      </c>
      <c r="B938" s="484">
        <v>45452</v>
      </c>
      <c r="C938" s="111" t="s">
        <v>109</v>
      </c>
      <c r="D938" s="108" t="s">
        <v>107</v>
      </c>
      <c r="E938" s="108" t="s">
        <v>340</v>
      </c>
      <c r="F938" s="97">
        <v>38</v>
      </c>
      <c r="G938" s="97"/>
      <c r="H938" s="116"/>
      <c r="I938" s="116"/>
      <c r="J938" s="97"/>
      <c r="AD938" s="476"/>
      <c r="AI938" s="473"/>
    </row>
    <row r="939" spans="1:35" s="4" customFormat="1" x14ac:dyDescent="0.25">
      <c r="A939" s="408">
        <f t="shared" si="14"/>
        <v>937</v>
      </c>
      <c r="B939" s="484">
        <v>45452</v>
      </c>
      <c r="C939" s="111" t="s">
        <v>119</v>
      </c>
      <c r="D939" s="108" t="s">
        <v>131</v>
      </c>
      <c r="E939" s="108" t="s">
        <v>338</v>
      </c>
      <c r="F939" s="97">
        <v>0</v>
      </c>
      <c r="G939" s="97"/>
      <c r="H939" s="116"/>
      <c r="I939" s="116"/>
      <c r="J939" s="97"/>
      <c r="AD939" s="476"/>
      <c r="AI939" s="473"/>
    </row>
    <row r="940" spans="1:35" s="4" customFormat="1" x14ac:dyDescent="0.25">
      <c r="A940" s="408">
        <f t="shared" si="14"/>
        <v>938</v>
      </c>
      <c r="B940" s="484">
        <v>45452</v>
      </c>
      <c r="C940" s="111" t="s">
        <v>121</v>
      </c>
      <c r="D940" s="108" t="s">
        <v>122</v>
      </c>
      <c r="E940" s="108" t="s">
        <v>339</v>
      </c>
      <c r="F940" s="97">
        <v>0</v>
      </c>
      <c r="G940" s="97"/>
      <c r="H940" s="116"/>
      <c r="I940" s="116"/>
      <c r="J940" s="97"/>
      <c r="AD940" s="476"/>
      <c r="AI940" s="473"/>
    </row>
    <row r="941" spans="1:35" s="4" customFormat="1" x14ac:dyDescent="0.25">
      <c r="A941" s="408">
        <f t="shared" si="14"/>
        <v>939</v>
      </c>
      <c r="B941" s="484">
        <v>45452</v>
      </c>
      <c r="C941" s="111" t="s">
        <v>125</v>
      </c>
      <c r="D941" s="108" t="s">
        <v>99</v>
      </c>
      <c r="E941" s="108" t="s">
        <v>334</v>
      </c>
      <c r="F941" s="97">
        <v>0</v>
      </c>
      <c r="G941" s="97"/>
      <c r="H941" s="116"/>
      <c r="I941" s="116"/>
      <c r="J941" s="97"/>
      <c r="AD941" s="476"/>
      <c r="AI941" s="473"/>
    </row>
    <row r="942" spans="1:35" s="4" customFormat="1" x14ac:dyDescent="0.25">
      <c r="A942" s="408">
        <f t="shared" si="14"/>
        <v>940</v>
      </c>
      <c r="B942" s="484">
        <v>45452</v>
      </c>
      <c r="C942" s="111" t="s">
        <v>156</v>
      </c>
      <c r="D942" s="108" t="s">
        <v>136</v>
      </c>
      <c r="E942" s="108" t="s">
        <v>2</v>
      </c>
      <c r="F942" s="97">
        <v>0</v>
      </c>
      <c r="G942" s="97"/>
      <c r="H942" s="116"/>
      <c r="I942" s="116"/>
      <c r="J942" s="97"/>
      <c r="AD942" s="476"/>
      <c r="AI942" s="473"/>
    </row>
    <row r="943" spans="1:35" s="4" customFormat="1" x14ac:dyDescent="0.25">
      <c r="A943" s="408">
        <f t="shared" si="14"/>
        <v>941</v>
      </c>
      <c r="B943" s="484">
        <v>45452</v>
      </c>
      <c r="C943" s="112" t="s">
        <v>142</v>
      </c>
      <c r="D943" s="108" t="s">
        <v>264</v>
      </c>
      <c r="E943" s="108" t="s">
        <v>143</v>
      </c>
      <c r="F943" s="97">
        <v>0</v>
      </c>
      <c r="G943" s="97"/>
      <c r="H943" s="116"/>
      <c r="I943" s="116"/>
      <c r="J943" s="97"/>
      <c r="AD943" s="476"/>
      <c r="AI943" s="473"/>
    </row>
    <row r="944" spans="1:35" s="4" customFormat="1" x14ac:dyDescent="0.25">
      <c r="A944" s="408">
        <f t="shared" si="14"/>
        <v>942</v>
      </c>
      <c r="B944" s="484">
        <v>45452</v>
      </c>
      <c r="C944" s="112" t="s">
        <v>144</v>
      </c>
      <c r="D944" s="108" t="s">
        <v>264</v>
      </c>
      <c r="E944" s="108" t="s">
        <v>143</v>
      </c>
      <c r="F944" s="97">
        <v>0</v>
      </c>
      <c r="G944" s="97"/>
      <c r="H944" s="116"/>
      <c r="I944" s="116"/>
      <c r="J944" s="97"/>
      <c r="AD944" s="476"/>
      <c r="AI944" s="473"/>
    </row>
    <row r="945" spans="1:35" s="4" customFormat="1" x14ac:dyDescent="0.25">
      <c r="A945" s="408">
        <f t="shared" si="14"/>
        <v>943</v>
      </c>
      <c r="B945" s="484">
        <v>45452</v>
      </c>
      <c r="C945" s="113" t="s">
        <v>145</v>
      </c>
      <c r="D945" s="108" t="s">
        <v>265</v>
      </c>
      <c r="E945" s="108" t="s">
        <v>146</v>
      </c>
      <c r="F945" s="97">
        <v>0</v>
      </c>
      <c r="G945" s="97"/>
      <c r="H945" s="116"/>
      <c r="I945" s="116"/>
      <c r="J945" s="97"/>
      <c r="AD945" s="476"/>
      <c r="AI945" s="473"/>
    </row>
    <row r="946" spans="1:35" s="4" customFormat="1" x14ac:dyDescent="0.25">
      <c r="A946" s="408">
        <f t="shared" si="14"/>
        <v>944</v>
      </c>
      <c r="B946" s="484">
        <v>45452</v>
      </c>
      <c r="C946" s="111" t="s">
        <v>160</v>
      </c>
      <c r="D946" s="108" t="s">
        <v>136</v>
      </c>
      <c r="E946" s="108" t="s">
        <v>2</v>
      </c>
      <c r="F946" s="97">
        <v>0</v>
      </c>
      <c r="G946" s="97"/>
      <c r="H946" s="116"/>
      <c r="I946" s="116"/>
      <c r="J946" s="97"/>
      <c r="AD946" s="476"/>
      <c r="AI946" s="473"/>
    </row>
    <row r="947" spans="1:35" s="4" customFormat="1" x14ac:dyDescent="0.25">
      <c r="A947" s="408">
        <f t="shared" si="14"/>
        <v>945</v>
      </c>
      <c r="B947" s="484">
        <v>45452</v>
      </c>
      <c r="C947" s="111" t="s">
        <v>158</v>
      </c>
      <c r="D947" s="108" t="s">
        <v>159</v>
      </c>
      <c r="E947" s="108" t="s">
        <v>64</v>
      </c>
      <c r="F947" s="97">
        <v>150</v>
      </c>
      <c r="G947" s="97"/>
      <c r="H947" s="116"/>
      <c r="I947" s="116"/>
      <c r="J947" s="97"/>
      <c r="AD947" s="476"/>
      <c r="AI947" s="473"/>
    </row>
    <row r="948" spans="1:35" s="4" customFormat="1" x14ac:dyDescent="0.25">
      <c r="A948" s="408">
        <f t="shared" si="14"/>
        <v>946</v>
      </c>
      <c r="B948" s="484">
        <v>45452</v>
      </c>
      <c r="C948" s="96" t="s">
        <v>283</v>
      </c>
      <c r="D948" s="108" t="s">
        <v>266</v>
      </c>
      <c r="E948" s="108" t="s">
        <v>63</v>
      </c>
      <c r="F948" s="97">
        <v>0</v>
      </c>
      <c r="G948" s="97"/>
      <c r="H948" s="116"/>
      <c r="I948" s="116"/>
      <c r="J948" s="97"/>
      <c r="AD948" s="476"/>
      <c r="AI948" s="473"/>
    </row>
    <row r="949" spans="1:35" s="4" customFormat="1" x14ac:dyDescent="0.25">
      <c r="A949" s="408">
        <f t="shared" si="14"/>
        <v>947</v>
      </c>
      <c r="B949" s="484">
        <v>45452</v>
      </c>
      <c r="C949" s="112" t="s">
        <v>148</v>
      </c>
      <c r="D949" s="108" t="s">
        <v>92</v>
      </c>
      <c r="E949" s="108" t="s">
        <v>343</v>
      </c>
      <c r="F949" s="97">
        <v>0</v>
      </c>
      <c r="G949" s="97"/>
      <c r="H949" s="116"/>
      <c r="I949" s="116"/>
      <c r="J949" s="97"/>
      <c r="AD949" s="476"/>
      <c r="AI949" s="473"/>
    </row>
    <row r="950" spans="1:35" s="4" customFormat="1" x14ac:dyDescent="0.25">
      <c r="A950" s="408">
        <f t="shared" si="14"/>
        <v>948</v>
      </c>
      <c r="B950" s="484">
        <v>45452</v>
      </c>
      <c r="C950" s="112" t="s">
        <v>150</v>
      </c>
      <c r="D950" s="108" t="s">
        <v>92</v>
      </c>
      <c r="E950" s="108" t="s">
        <v>343</v>
      </c>
      <c r="F950" s="97">
        <v>0</v>
      </c>
      <c r="G950" s="97"/>
      <c r="H950" s="116"/>
      <c r="I950" s="116"/>
      <c r="J950" s="97"/>
      <c r="AD950" s="476"/>
      <c r="AI950" s="473"/>
    </row>
    <row r="951" spans="1:35" s="4" customFormat="1" x14ac:dyDescent="0.25">
      <c r="A951" s="408">
        <f t="shared" si="14"/>
        <v>949</v>
      </c>
      <c r="B951" s="484">
        <v>45452</v>
      </c>
      <c r="C951" s="112" t="s">
        <v>151</v>
      </c>
      <c r="D951" s="108" t="s">
        <v>92</v>
      </c>
      <c r="E951" s="108" t="s">
        <v>343</v>
      </c>
      <c r="F951" s="97">
        <v>0</v>
      </c>
      <c r="G951" s="97"/>
      <c r="H951" s="116"/>
      <c r="I951" s="116"/>
      <c r="J951" s="97"/>
      <c r="AD951" s="476"/>
      <c r="AI951" s="473"/>
    </row>
    <row r="952" spans="1:35" s="4" customFormat="1" x14ac:dyDescent="0.25">
      <c r="A952" s="408">
        <f t="shared" si="14"/>
        <v>950</v>
      </c>
      <c r="B952" s="484">
        <v>45452</v>
      </c>
      <c r="C952" s="112" t="s">
        <v>135</v>
      </c>
      <c r="D952" s="108" t="s">
        <v>136</v>
      </c>
      <c r="E952" s="108" t="s">
        <v>2</v>
      </c>
      <c r="F952" s="97">
        <v>225</v>
      </c>
      <c r="G952" s="97"/>
      <c r="H952" s="116"/>
      <c r="I952" s="116"/>
      <c r="J952" s="97"/>
      <c r="AD952" s="476"/>
      <c r="AI952" s="473"/>
    </row>
    <row r="953" spans="1:35" s="4" customFormat="1" x14ac:dyDescent="0.25">
      <c r="A953" s="408">
        <f t="shared" si="14"/>
        <v>951</v>
      </c>
      <c r="B953" s="484">
        <v>45452</v>
      </c>
      <c r="C953" s="112" t="s">
        <v>137</v>
      </c>
      <c r="D953" s="108" t="s">
        <v>136</v>
      </c>
      <c r="E953" s="108" t="s">
        <v>2</v>
      </c>
      <c r="F953" s="97">
        <v>0</v>
      </c>
      <c r="G953" s="97"/>
      <c r="H953" s="116"/>
      <c r="I953" s="116"/>
      <c r="J953" s="97"/>
      <c r="AD953" s="476"/>
      <c r="AI953" s="473"/>
    </row>
    <row r="954" spans="1:35" s="4" customFormat="1" x14ac:dyDescent="0.25">
      <c r="A954" s="408">
        <f t="shared" si="14"/>
        <v>952</v>
      </c>
      <c r="B954" s="484">
        <v>45452</v>
      </c>
      <c r="C954" s="112" t="s">
        <v>139</v>
      </c>
      <c r="D954" s="108" t="s">
        <v>92</v>
      </c>
      <c r="E954" s="108" t="s">
        <v>343</v>
      </c>
      <c r="F954" s="97">
        <v>0</v>
      </c>
      <c r="G954" s="97"/>
      <c r="H954" s="116"/>
      <c r="I954" s="116"/>
      <c r="J954" s="97"/>
      <c r="AD954" s="476"/>
      <c r="AI954" s="473"/>
    </row>
    <row r="955" spans="1:35" s="4" customFormat="1" x14ac:dyDescent="0.25">
      <c r="A955" s="408">
        <f t="shared" si="14"/>
        <v>953</v>
      </c>
      <c r="B955" s="484">
        <v>45452</v>
      </c>
      <c r="C955" s="112" t="s">
        <v>140</v>
      </c>
      <c r="D955" s="108" t="s">
        <v>92</v>
      </c>
      <c r="E955" s="108" t="s">
        <v>343</v>
      </c>
      <c r="F955" s="97">
        <v>105</v>
      </c>
      <c r="G955" s="97"/>
      <c r="H955" s="116"/>
      <c r="I955" s="116"/>
      <c r="J955" s="97"/>
      <c r="AD955" s="476"/>
      <c r="AI955" s="473"/>
    </row>
    <row r="956" spans="1:35" s="4" customFormat="1" x14ac:dyDescent="0.25">
      <c r="A956" s="408">
        <f t="shared" si="14"/>
        <v>954</v>
      </c>
      <c r="B956" s="484">
        <v>45452</v>
      </c>
      <c r="C956" s="112" t="s">
        <v>141</v>
      </c>
      <c r="D956" s="108" t="s">
        <v>92</v>
      </c>
      <c r="E956" s="108" t="s">
        <v>343</v>
      </c>
      <c r="F956" s="97">
        <v>0</v>
      </c>
      <c r="G956" s="97"/>
      <c r="H956" s="116"/>
      <c r="I956" s="116"/>
      <c r="J956" s="97"/>
      <c r="AD956" s="476"/>
      <c r="AI956" s="473"/>
    </row>
    <row r="957" spans="1:35" s="4" customFormat="1" x14ac:dyDescent="0.25">
      <c r="A957" s="408">
        <f t="shared" si="14"/>
        <v>955</v>
      </c>
      <c r="B957" s="484">
        <v>45452</v>
      </c>
      <c r="C957" s="111" t="s">
        <v>153</v>
      </c>
      <c r="D957" s="108" t="s">
        <v>103</v>
      </c>
      <c r="E957" s="108">
        <v>0</v>
      </c>
      <c r="F957" s="97">
        <v>196</v>
      </c>
      <c r="G957" s="97"/>
      <c r="H957" s="116"/>
      <c r="I957" s="116"/>
      <c r="J957" s="97"/>
      <c r="AD957" s="476"/>
      <c r="AI957" s="473"/>
    </row>
    <row r="958" spans="1:35" s="4" customFormat="1" x14ac:dyDescent="0.25">
      <c r="A958" s="408">
        <f t="shared" si="14"/>
        <v>956</v>
      </c>
      <c r="B958" s="484">
        <v>45452</v>
      </c>
      <c r="C958" s="111" t="s">
        <v>154</v>
      </c>
      <c r="D958" s="108" t="s">
        <v>92</v>
      </c>
      <c r="E958" s="108" t="s">
        <v>343</v>
      </c>
      <c r="F958" s="97">
        <v>103</v>
      </c>
      <c r="G958" s="97"/>
      <c r="H958" s="116"/>
      <c r="I958" s="116"/>
      <c r="J958" s="97"/>
      <c r="AD958" s="476"/>
      <c r="AI958" s="473"/>
    </row>
    <row r="959" spans="1:35" s="4" customFormat="1" x14ac:dyDescent="0.25">
      <c r="A959" s="408">
        <f t="shared" si="14"/>
        <v>957</v>
      </c>
      <c r="B959" s="484">
        <v>45452</v>
      </c>
      <c r="C959" s="111" t="s">
        <v>155</v>
      </c>
      <c r="D959" s="108" t="s">
        <v>92</v>
      </c>
      <c r="E959" s="108" t="s">
        <v>343</v>
      </c>
      <c r="F959" s="97">
        <v>152</v>
      </c>
      <c r="G959" s="97"/>
      <c r="H959" s="116"/>
      <c r="I959" s="116"/>
      <c r="J959" s="97"/>
      <c r="AD959" s="476"/>
      <c r="AI959" s="473"/>
    </row>
    <row r="960" spans="1:35" s="4" customFormat="1" x14ac:dyDescent="0.25">
      <c r="A960" s="408">
        <f t="shared" si="14"/>
        <v>958</v>
      </c>
      <c r="B960" s="484">
        <v>45452</v>
      </c>
      <c r="C960" s="113" t="s">
        <v>162</v>
      </c>
      <c r="D960" s="108" t="s">
        <v>163</v>
      </c>
      <c r="E960" s="108" t="s">
        <v>164</v>
      </c>
      <c r="F960" s="97">
        <v>0</v>
      </c>
      <c r="G960" s="97"/>
      <c r="H960" s="116"/>
      <c r="I960" s="116"/>
      <c r="J960" s="97"/>
      <c r="AD960" s="476"/>
      <c r="AI960" s="473"/>
    </row>
    <row r="961" spans="1:35" s="4" customFormat="1" x14ac:dyDescent="0.25">
      <c r="A961" s="408">
        <f t="shared" si="14"/>
        <v>959</v>
      </c>
      <c r="B961" s="484">
        <v>45452</v>
      </c>
      <c r="C961" s="113" t="s">
        <v>166</v>
      </c>
      <c r="D961" s="108" t="s">
        <v>167</v>
      </c>
      <c r="E961" s="108" t="s">
        <v>164</v>
      </c>
      <c r="F961" s="97">
        <v>58</v>
      </c>
      <c r="G961" s="97"/>
      <c r="H961" s="116"/>
      <c r="I961" s="116"/>
      <c r="J961" s="97"/>
      <c r="AD961" s="476"/>
      <c r="AI961" s="473"/>
    </row>
    <row r="962" spans="1:35" s="4" customFormat="1" x14ac:dyDescent="0.25">
      <c r="A962" s="408">
        <f t="shared" si="14"/>
        <v>960</v>
      </c>
      <c r="B962" s="484">
        <v>45452</v>
      </c>
      <c r="C962" s="113" t="s">
        <v>169</v>
      </c>
      <c r="D962" s="108" t="s">
        <v>167</v>
      </c>
      <c r="E962" s="108" t="s">
        <v>164</v>
      </c>
      <c r="F962" s="97">
        <v>62</v>
      </c>
      <c r="G962" s="97"/>
      <c r="H962" s="116"/>
      <c r="I962" s="116"/>
      <c r="J962" s="97"/>
      <c r="AD962" s="476"/>
      <c r="AI962" s="473"/>
    </row>
    <row r="963" spans="1:35" s="4" customFormat="1" x14ac:dyDescent="0.25">
      <c r="A963" s="408">
        <f t="shared" si="14"/>
        <v>961</v>
      </c>
      <c r="B963" s="484">
        <v>45452</v>
      </c>
      <c r="C963" s="113" t="s">
        <v>170</v>
      </c>
      <c r="D963" s="108" t="s">
        <v>103</v>
      </c>
      <c r="E963" s="108">
        <v>0</v>
      </c>
      <c r="F963" s="97">
        <v>0</v>
      </c>
      <c r="G963" s="97"/>
      <c r="H963" s="116"/>
      <c r="I963" s="116"/>
      <c r="J963" s="97"/>
      <c r="AD963" s="476"/>
      <c r="AI963" s="473"/>
    </row>
    <row r="964" spans="1:35" s="4" customFormat="1" x14ac:dyDescent="0.25">
      <c r="A964" s="408">
        <f t="shared" si="14"/>
        <v>962</v>
      </c>
      <c r="B964" s="484">
        <v>45452</v>
      </c>
      <c r="C964" s="113" t="s">
        <v>171</v>
      </c>
      <c r="D964" s="108" t="s">
        <v>159</v>
      </c>
      <c r="E964" s="108" t="s">
        <v>64</v>
      </c>
      <c r="F964" s="97">
        <v>0</v>
      </c>
      <c r="G964" s="97"/>
      <c r="H964" s="116"/>
      <c r="I964" s="116"/>
      <c r="J964" s="97"/>
      <c r="AD964" s="476"/>
      <c r="AI964" s="473"/>
    </row>
    <row r="965" spans="1:35" s="4" customFormat="1" x14ac:dyDescent="0.25">
      <c r="A965" s="408">
        <f t="shared" ref="A965:A996" si="15">ROW()-2</f>
        <v>963</v>
      </c>
      <c r="B965" s="484">
        <v>45452</v>
      </c>
      <c r="C965" s="113" t="s">
        <v>172</v>
      </c>
      <c r="D965" s="108" t="s">
        <v>173</v>
      </c>
      <c r="E965" s="108" t="s">
        <v>164</v>
      </c>
      <c r="F965" s="97">
        <v>0</v>
      </c>
      <c r="G965" s="97"/>
      <c r="H965" s="116"/>
      <c r="I965" s="116"/>
      <c r="J965" s="97"/>
      <c r="AD965" s="476"/>
      <c r="AI965" s="473"/>
    </row>
    <row r="966" spans="1:35" s="4" customFormat="1" x14ac:dyDescent="0.25">
      <c r="A966" s="408">
        <f t="shared" si="15"/>
        <v>964</v>
      </c>
      <c r="B966" s="484">
        <v>45452</v>
      </c>
      <c r="C966" s="113" t="s">
        <v>174</v>
      </c>
      <c r="D966" s="108" t="s">
        <v>99</v>
      </c>
      <c r="E966" s="108" t="s">
        <v>164</v>
      </c>
      <c r="F966" s="97">
        <v>0</v>
      </c>
      <c r="G966" s="97"/>
      <c r="H966" s="116"/>
      <c r="I966" s="116"/>
      <c r="J966" s="97"/>
      <c r="AD966" s="476"/>
      <c r="AI966" s="473"/>
    </row>
    <row r="967" spans="1:35" s="4" customFormat="1" x14ac:dyDescent="0.25">
      <c r="A967" s="408">
        <f t="shared" si="15"/>
        <v>965</v>
      </c>
      <c r="B967" s="484">
        <v>45452</v>
      </c>
      <c r="C967" s="113" t="s">
        <v>175</v>
      </c>
      <c r="D967" s="108" t="s">
        <v>176</v>
      </c>
      <c r="E967" s="108" t="s">
        <v>164</v>
      </c>
      <c r="F967" s="97">
        <v>0</v>
      </c>
      <c r="G967" s="97"/>
      <c r="H967" s="116"/>
      <c r="I967" s="116"/>
      <c r="J967" s="97"/>
      <c r="AD967" s="476"/>
      <c r="AI967" s="473"/>
    </row>
    <row r="968" spans="1:35" s="4" customFormat="1" x14ac:dyDescent="0.25">
      <c r="A968" s="408">
        <f t="shared" si="15"/>
        <v>966</v>
      </c>
      <c r="B968" s="484">
        <v>45452</v>
      </c>
      <c r="C968" s="113" t="s">
        <v>177</v>
      </c>
      <c r="D968" s="108" t="s">
        <v>159</v>
      </c>
      <c r="E968" s="108" t="s">
        <v>64</v>
      </c>
      <c r="F968" s="97">
        <v>113</v>
      </c>
      <c r="G968" s="97"/>
      <c r="H968" s="116"/>
      <c r="I968" s="116"/>
      <c r="J968" s="97"/>
      <c r="AD968" s="476"/>
      <c r="AI968" s="473"/>
    </row>
    <row r="969" spans="1:35" s="4" customFormat="1" x14ac:dyDescent="0.25">
      <c r="A969" s="408">
        <f t="shared" si="15"/>
        <v>967</v>
      </c>
      <c r="B969" s="484">
        <v>45453</v>
      </c>
      <c r="C969" s="111" t="s">
        <v>88</v>
      </c>
      <c r="D969" s="108" t="s">
        <v>89</v>
      </c>
      <c r="E969" s="108" t="s">
        <v>336</v>
      </c>
      <c r="F969" s="97">
        <v>0</v>
      </c>
      <c r="G969" s="97"/>
      <c r="H969" s="116"/>
      <c r="I969" s="116"/>
      <c r="J969" s="97"/>
      <c r="AD969" s="476"/>
      <c r="AI969" s="473"/>
    </row>
    <row r="970" spans="1:35" s="4" customFormat="1" x14ac:dyDescent="0.25">
      <c r="A970" s="408">
        <f t="shared" si="15"/>
        <v>968</v>
      </c>
      <c r="B970" s="484">
        <v>45453</v>
      </c>
      <c r="C970" s="111" t="s">
        <v>91</v>
      </c>
      <c r="D970" s="108" t="s">
        <v>92</v>
      </c>
      <c r="E970" s="108" t="s">
        <v>343</v>
      </c>
      <c r="F970" s="97">
        <v>0</v>
      </c>
      <c r="G970" s="97"/>
      <c r="H970" s="116"/>
      <c r="I970" s="116"/>
      <c r="J970" s="97"/>
      <c r="AD970" s="476"/>
      <c r="AI970" s="473"/>
    </row>
    <row r="971" spans="1:35" s="4" customFormat="1" x14ac:dyDescent="0.25">
      <c r="A971" s="408">
        <f t="shared" si="15"/>
        <v>969</v>
      </c>
      <c r="B971" s="484">
        <v>45453</v>
      </c>
      <c r="C971" s="111" t="s">
        <v>94</v>
      </c>
      <c r="D971" s="108" t="s">
        <v>92</v>
      </c>
      <c r="E971" s="108" t="s">
        <v>343</v>
      </c>
      <c r="F971" s="97">
        <v>0</v>
      </c>
      <c r="G971" s="97"/>
      <c r="H971" s="116"/>
      <c r="I971" s="116"/>
      <c r="J971" s="97"/>
      <c r="AD971" s="476"/>
      <c r="AI971" s="473"/>
    </row>
    <row r="972" spans="1:35" s="4" customFormat="1" x14ac:dyDescent="0.25">
      <c r="A972" s="408">
        <f t="shared" si="15"/>
        <v>970</v>
      </c>
      <c r="B972" s="484">
        <v>45453</v>
      </c>
      <c r="C972" s="111" t="s">
        <v>116</v>
      </c>
      <c r="D972" s="108" t="s">
        <v>92</v>
      </c>
      <c r="E972" s="108" t="s">
        <v>343</v>
      </c>
      <c r="F972" s="97">
        <v>190</v>
      </c>
      <c r="G972" s="97"/>
      <c r="H972" s="116"/>
      <c r="I972" s="116"/>
      <c r="J972" s="97"/>
      <c r="AD972" s="476"/>
      <c r="AI972" s="473"/>
    </row>
    <row r="973" spans="1:35" s="4" customFormat="1" x14ac:dyDescent="0.25">
      <c r="A973" s="408">
        <f t="shared" si="15"/>
        <v>971</v>
      </c>
      <c r="B973" s="484">
        <v>45453</v>
      </c>
      <c r="C973" s="111" t="s">
        <v>128</v>
      </c>
      <c r="D973" s="108" t="s">
        <v>97</v>
      </c>
      <c r="E973" s="108" t="s">
        <v>346</v>
      </c>
      <c r="F973" s="97">
        <v>0</v>
      </c>
      <c r="G973" s="97"/>
      <c r="H973" s="116"/>
      <c r="I973" s="116"/>
      <c r="J973" s="97"/>
      <c r="AD973" s="476"/>
      <c r="AI973" s="473"/>
    </row>
    <row r="974" spans="1:35" s="4" customFormat="1" x14ac:dyDescent="0.25">
      <c r="A974" s="408">
        <f t="shared" si="15"/>
        <v>972</v>
      </c>
      <c r="B974" s="484">
        <v>45453</v>
      </c>
      <c r="C974" s="111" t="s">
        <v>96</v>
      </c>
      <c r="D974" s="108" t="s">
        <v>97</v>
      </c>
      <c r="E974" s="108" t="s">
        <v>346</v>
      </c>
      <c r="F974" s="114">
        <v>60</v>
      </c>
      <c r="G974" s="97"/>
      <c r="H974" s="116"/>
      <c r="I974" s="116"/>
      <c r="J974" s="114" t="s">
        <v>182</v>
      </c>
      <c r="AD974" s="476"/>
      <c r="AI974" s="473"/>
    </row>
    <row r="975" spans="1:35" s="4" customFormat="1" x14ac:dyDescent="0.25">
      <c r="A975" s="408">
        <f t="shared" si="15"/>
        <v>973</v>
      </c>
      <c r="B975" s="484">
        <v>45453</v>
      </c>
      <c r="C975" s="111" t="s">
        <v>113</v>
      </c>
      <c r="D975" s="108" t="s">
        <v>114</v>
      </c>
      <c r="E975" s="108" t="s">
        <v>348</v>
      </c>
      <c r="F975" s="97">
        <v>0</v>
      </c>
      <c r="G975" s="97"/>
      <c r="H975" s="116">
        <v>100632</v>
      </c>
      <c r="I975" s="116">
        <v>103826</v>
      </c>
      <c r="J975" s="97"/>
      <c r="AD975" s="476"/>
      <c r="AI975" s="473"/>
    </row>
    <row r="976" spans="1:35" s="4" customFormat="1" x14ac:dyDescent="0.25">
      <c r="A976" s="408">
        <f t="shared" si="15"/>
        <v>974</v>
      </c>
      <c r="B976" s="484">
        <v>45453</v>
      </c>
      <c r="C976" s="111" t="s">
        <v>118</v>
      </c>
      <c r="D976" s="108" t="s">
        <v>107</v>
      </c>
      <c r="E976" s="108" t="s">
        <v>340</v>
      </c>
      <c r="F976" s="97">
        <v>0</v>
      </c>
      <c r="G976" s="97"/>
      <c r="H976" s="116"/>
      <c r="I976" s="116"/>
      <c r="J976" s="97"/>
      <c r="AD976" s="476"/>
      <c r="AI976" s="473"/>
    </row>
    <row r="977" spans="1:35" s="4" customFormat="1" x14ac:dyDescent="0.25">
      <c r="A977" s="408">
        <f t="shared" si="15"/>
        <v>975</v>
      </c>
      <c r="B977" s="484">
        <v>45453</v>
      </c>
      <c r="C977" s="111" t="s">
        <v>106</v>
      </c>
      <c r="D977" s="108" t="s">
        <v>107</v>
      </c>
      <c r="E977" s="108" t="s">
        <v>340</v>
      </c>
      <c r="F977" s="97">
        <v>0</v>
      </c>
      <c r="G977" s="97"/>
      <c r="H977" s="116"/>
      <c r="I977" s="116"/>
      <c r="J977" s="97"/>
      <c r="AD977" s="476"/>
      <c r="AI977" s="473"/>
    </row>
    <row r="978" spans="1:35" s="4" customFormat="1" x14ac:dyDescent="0.25">
      <c r="A978" s="408">
        <f t="shared" si="15"/>
        <v>976</v>
      </c>
      <c r="B978" s="484">
        <v>45453</v>
      </c>
      <c r="C978" s="111" t="s">
        <v>109</v>
      </c>
      <c r="D978" s="108" t="s">
        <v>107</v>
      </c>
      <c r="E978" s="108" t="s">
        <v>340</v>
      </c>
      <c r="F978" s="97">
        <v>0</v>
      </c>
      <c r="G978" s="97"/>
      <c r="H978" s="116"/>
      <c r="I978" s="116"/>
      <c r="J978" s="97"/>
      <c r="AD978" s="476"/>
      <c r="AI978" s="473"/>
    </row>
    <row r="979" spans="1:35" s="4" customFormat="1" x14ac:dyDescent="0.25">
      <c r="A979" s="408">
        <f t="shared" si="15"/>
        <v>977</v>
      </c>
      <c r="B979" s="484">
        <v>45453</v>
      </c>
      <c r="C979" s="111" t="s">
        <v>119</v>
      </c>
      <c r="D979" s="108" t="s">
        <v>131</v>
      </c>
      <c r="E979" s="108" t="s">
        <v>338</v>
      </c>
      <c r="F979" s="97">
        <v>0</v>
      </c>
      <c r="G979" s="97"/>
      <c r="H979" s="116"/>
      <c r="I979" s="116"/>
      <c r="J979" s="97"/>
      <c r="AD979" s="476"/>
      <c r="AI979" s="473"/>
    </row>
    <row r="980" spans="1:35" s="4" customFormat="1" x14ac:dyDescent="0.25">
      <c r="A980" s="408">
        <f t="shared" si="15"/>
        <v>978</v>
      </c>
      <c r="B980" s="484">
        <v>45453</v>
      </c>
      <c r="C980" s="111" t="s">
        <v>121</v>
      </c>
      <c r="D980" s="108" t="s">
        <v>122</v>
      </c>
      <c r="E980" s="108" t="s">
        <v>339</v>
      </c>
      <c r="F980" s="97">
        <v>0</v>
      </c>
      <c r="G980" s="97"/>
      <c r="H980" s="116"/>
      <c r="I980" s="116"/>
      <c r="J980" s="97"/>
      <c r="AD980" s="476"/>
      <c r="AI980" s="473"/>
    </row>
    <row r="981" spans="1:35" s="4" customFormat="1" x14ac:dyDescent="0.25">
      <c r="A981" s="408">
        <f t="shared" si="15"/>
        <v>979</v>
      </c>
      <c r="B981" s="484">
        <v>45453</v>
      </c>
      <c r="C981" s="111" t="s">
        <v>125</v>
      </c>
      <c r="D981" s="108" t="s">
        <v>99</v>
      </c>
      <c r="E981" s="108" t="s">
        <v>334</v>
      </c>
      <c r="F981" s="97">
        <v>298</v>
      </c>
      <c r="G981" s="97"/>
      <c r="H981" s="116"/>
      <c r="I981" s="116"/>
      <c r="J981" s="97"/>
      <c r="AD981" s="476"/>
      <c r="AI981" s="473"/>
    </row>
    <row r="982" spans="1:35" s="4" customFormat="1" x14ac:dyDescent="0.25">
      <c r="A982" s="408">
        <f t="shared" si="15"/>
        <v>980</v>
      </c>
      <c r="B982" s="484">
        <v>45453</v>
      </c>
      <c r="C982" s="111" t="s">
        <v>156</v>
      </c>
      <c r="D982" s="108" t="s">
        <v>136</v>
      </c>
      <c r="E982" s="108" t="s">
        <v>2</v>
      </c>
      <c r="F982" s="97">
        <v>158</v>
      </c>
      <c r="G982" s="97"/>
      <c r="H982" s="116"/>
      <c r="I982" s="116"/>
      <c r="J982" s="97"/>
      <c r="AD982" s="476"/>
      <c r="AI982" s="473"/>
    </row>
    <row r="983" spans="1:35" s="4" customFormat="1" x14ac:dyDescent="0.25">
      <c r="A983" s="408">
        <f t="shared" si="15"/>
        <v>981</v>
      </c>
      <c r="B983" s="484">
        <v>45453</v>
      </c>
      <c r="C983" s="112" t="s">
        <v>142</v>
      </c>
      <c r="D983" s="108" t="s">
        <v>264</v>
      </c>
      <c r="E983" s="108" t="s">
        <v>143</v>
      </c>
      <c r="F983" s="97">
        <v>188</v>
      </c>
      <c r="G983" s="97"/>
      <c r="H983" s="116"/>
      <c r="I983" s="116"/>
      <c r="J983" s="97"/>
      <c r="AD983" s="476"/>
      <c r="AI983" s="473"/>
    </row>
    <row r="984" spans="1:35" s="4" customFormat="1" x14ac:dyDescent="0.25">
      <c r="A984" s="408">
        <f t="shared" si="15"/>
        <v>982</v>
      </c>
      <c r="B984" s="484">
        <v>45453</v>
      </c>
      <c r="C984" s="112" t="s">
        <v>144</v>
      </c>
      <c r="D984" s="108" t="s">
        <v>264</v>
      </c>
      <c r="E984" s="108" t="s">
        <v>143</v>
      </c>
      <c r="F984" s="97">
        <v>170</v>
      </c>
      <c r="G984" s="97"/>
      <c r="H984" s="116"/>
      <c r="I984" s="116"/>
      <c r="J984" s="97"/>
      <c r="AD984" s="476"/>
      <c r="AI984" s="473"/>
    </row>
    <row r="985" spans="1:35" s="4" customFormat="1" x14ac:dyDescent="0.25">
      <c r="A985" s="408">
        <f t="shared" si="15"/>
        <v>983</v>
      </c>
      <c r="B985" s="484">
        <v>45453</v>
      </c>
      <c r="C985" s="113" t="s">
        <v>145</v>
      </c>
      <c r="D985" s="108" t="s">
        <v>265</v>
      </c>
      <c r="E985" s="108" t="s">
        <v>146</v>
      </c>
      <c r="F985" s="97">
        <v>380</v>
      </c>
      <c r="G985" s="97"/>
      <c r="H985" s="116"/>
      <c r="I985" s="116"/>
      <c r="J985" s="97"/>
      <c r="AD985" s="476"/>
      <c r="AI985" s="473"/>
    </row>
    <row r="986" spans="1:35" s="4" customFormat="1" x14ac:dyDescent="0.25">
      <c r="A986" s="408">
        <f t="shared" si="15"/>
        <v>984</v>
      </c>
      <c r="B986" s="484">
        <v>45453</v>
      </c>
      <c r="C986" s="111" t="s">
        <v>160</v>
      </c>
      <c r="D986" s="108" t="s">
        <v>136</v>
      </c>
      <c r="E986" s="108" t="s">
        <v>2</v>
      </c>
      <c r="F986" s="97">
        <v>190</v>
      </c>
      <c r="G986" s="97"/>
      <c r="H986" s="116"/>
      <c r="I986" s="116"/>
      <c r="J986" s="97"/>
      <c r="AD986" s="476"/>
      <c r="AI986" s="473"/>
    </row>
    <row r="987" spans="1:35" s="4" customFormat="1" x14ac:dyDescent="0.25">
      <c r="A987" s="408">
        <f t="shared" si="15"/>
        <v>985</v>
      </c>
      <c r="B987" s="484">
        <v>45453</v>
      </c>
      <c r="C987" s="111" t="s">
        <v>158</v>
      </c>
      <c r="D987" s="108" t="s">
        <v>159</v>
      </c>
      <c r="E987" s="108" t="s">
        <v>64</v>
      </c>
      <c r="F987" s="97">
        <v>0</v>
      </c>
      <c r="G987" s="97"/>
      <c r="H987" s="116"/>
      <c r="I987" s="116"/>
      <c r="J987" s="97"/>
      <c r="AD987" s="476"/>
      <c r="AI987" s="473"/>
    </row>
    <row r="988" spans="1:35" s="4" customFormat="1" x14ac:dyDescent="0.25">
      <c r="A988" s="408">
        <f t="shared" si="15"/>
        <v>986</v>
      </c>
      <c r="B988" s="484">
        <v>45453</v>
      </c>
      <c r="C988" s="96" t="s">
        <v>283</v>
      </c>
      <c r="D988" s="108" t="s">
        <v>266</v>
      </c>
      <c r="E988" s="108" t="s">
        <v>63</v>
      </c>
      <c r="F988" s="97">
        <v>129</v>
      </c>
      <c r="G988" s="97"/>
      <c r="H988" s="116"/>
      <c r="I988" s="116"/>
      <c r="J988" s="97"/>
      <c r="AD988" s="476"/>
      <c r="AI988" s="473"/>
    </row>
    <row r="989" spans="1:35" s="4" customFormat="1" x14ac:dyDescent="0.25">
      <c r="A989" s="408">
        <f t="shared" si="15"/>
        <v>987</v>
      </c>
      <c r="B989" s="484">
        <v>45453</v>
      </c>
      <c r="C989" s="112" t="s">
        <v>148</v>
      </c>
      <c r="D989" s="108" t="s">
        <v>92</v>
      </c>
      <c r="E989" s="108" t="s">
        <v>343</v>
      </c>
      <c r="F989" s="97">
        <v>86</v>
      </c>
      <c r="G989" s="97"/>
      <c r="H989" s="116"/>
      <c r="I989" s="116"/>
      <c r="J989" s="97"/>
      <c r="AD989" s="476"/>
      <c r="AI989" s="473"/>
    </row>
    <row r="990" spans="1:35" s="4" customFormat="1" x14ac:dyDescent="0.25">
      <c r="A990" s="408">
        <f t="shared" si="15"/>
        <v>988</v>
      </c>
      <c r="B990" s="484">
        <v>45453</v>
      </c>
      <c r="C990" s="112" t="s">
        <v>150</v>
      </c>
      <c r="D990" s="108" t="s">
        <v>92</v>
      </c>
      <c r="E990" s="108" t="s">
        <v>343</v>
      </c>
      <c r="F990" s="97">
        <v>0</v>
      </c>
      <c r="G990" s="97"/>
      <c r="H990" s="116"/>
      <c r="I990" s="116"/>
      <c r="J990" s="97"/>
      <c r="AD990" s="476"/>
      <c r="AI990" s="473"/>
    </row>
    <row r="991" spans="1:35" s="4" customFormat="1" x14ac:dyDescent="0.25">
      <c r="A991" s="408">
        <f t="shared" si="15"/>
        <v>989</v>
      </c>
      <c r="B991" s="484">
        <v>45453</v>
      </c>
      <c r="C991" s="112" t="s">
        <v>151</v>
      </c>
      <c r="D991" s="108" t="s">
        <v>92</v>
      </c>
      <c r="E991" s="108" t="s">
        <v>343</v>
      </c>
      <c r="F991" s="97">
        <v>172</v>
      </c>
      <c r="G991" s="97"/>
      <c r="H991" s="116"/>
      <c r="I991" s="116"/>
      <c r="J991" s="97"/>
      <c r="AD991" s="476"/>
      <c r="AI991" s="473"/>
    </row>
    <row r="992" spans="1:35" s="4" customFormat="1" x14ac:dyDescent="0.25">
      <c r="A992" s="408">
        <f t="shared" si="15"/>
        <v>990</v>
      </c>
      <c r="B992" s="484">
        <v>45453</v>
      </c>
      <c r="C992" s="112" t="s">
        <v>135</v>
      </c>
      <c r="D992" s="108" t="s">
        <v>136</v>
      </c>
      <c r="E992" s="108" t="s">
        <v>2</v>
      </c>
      <c r="F992" s="97">
        <v>250</v>
      </c>
      <c r="G992" s="97"/>
      <c r="H992" s="116"/>
      <c r="I992" s="116"/>
      <c r="J992" s="97"/>
      <c r="AD992" s="476"/>
      <c r="AI992" s="473"/>
    </row>
    <row r="993" spans="1:35" s="4" customFormat="1" ht="18.75" customHeight="1" x14ac:dyDescent="0.25">
      <c r="A993" s="408">
        <f t="shared" si="15"/>
        <v>991</v>
      </c>
      <c r="B993" s="484">
        <v>45453</v>
      </c>
      <c r="C993" s="112" t="s">
        <v>137</v>
      </c>
      <c r="D993" s="108" t="s">
        <v>136</v>
      </c>
      <c r="E993" s="108" t="s">
        <v>2</v>
      </c>
      <c r="F993" s="97">
        <v>0</v>
      </c>
      <c r="G993" s="97"/>
      <c r="H993" s="116"/>
      <c r="I993" s="116"/>
      <c r="J993" s="97"/>
      <c r="AD993" s="476"/>
      <c r="AI993" s="473"/>
    </row>
    <row r="994" spans="1:35" s="4" customFormat="1" ht="18.75" customHeight="1" x14ac:dyDescent="0.25">
      <c r="A994" s="408">
        <f t="shared" si="15"/>
        <v>992</v>
      </c>
      <c r="B994" s="484">
        <v>45453</v>
      </c>
      <c r="C994" s="112" t="s">
        <v>139</v>
      </c>
      <c r="D994" s="108" t="s">
        <v>92</v>
      </c>
      <c r="E994" s="108" t="s">
        <v>343</v>
      </c>
      <c r="F994" s="97">
        <v>160</v>
      </c>
      <c r="G994" s="97"/>
      <c r="H994" s="116"/>
      <c r="I994" s="116"/>
      <c r="J994" s="97"/>
      <c r="AD994" s="476"/>
      <c r="AI994" s="473"/>
    </row>
    <row r="995" spans="1:35" s="4" customFormat="1" ht="18.75" customHeight="1" x14ac:dyDescent="0.25">
      <c r="A995" s="408">
        <f t="shared" si="15"/>
        <v>993</v>
      </c>
      <c r="B995" s="484">
        <v>45453</v>
      </c>
      <c r="C995" s="112" t="s">
        <v>140</v>
      </c>
      <c r="D995" s="108" t="s">
        <v>92</v>
      </c>
      <c r="E995" s="108" t="s">
        <v>343</v>
      </c>
      <c r="F995" s="97">
        <v>0</v>
      </c>
      <c r="G995" s="97"/>
      <c r="H995" s="116"/>
      <c r="I995" s="116"/>
      <c r="J995" s="97"/>
      <c r="AD995" s="476"/>
      <c r="AI995" s="473"/>
    </row>
    <row r="996" spans="1:35" s="4" customFormat="1" ht="18.75" customHeight="1" x14ac:dyDescent="0.25">
      <c r="A996" s="408">
        <f t="shared" si="15"/>
        <v>994</v>
      </c>
      <c r="B996" s="484">
        <v>45453</v>
      </c>
      <c r="C996" s="112" t="s">
        <v>141</v>
      </c>
      <c r="D996" s="108" t="s">
        <v>92</v>
      </c>
      <c r="E996" s="108" t="s">
        <v>343</v>
      </c>
      <c r="F996" s="97">
        <v>201</v>
      </c>
      <c r="G996" s="97"/>
      <c r="H996" s="116"/>
      <c r="I996" s="116"/>
      <c r="J996" s="97"/>
      <c r="AD996" s="476"/>
      <c r="AI996" s="473"/>
    </row>
    <row r="997" spans="1:35" s="4" customFormat="1" ht="18.75" customHeight="1" x14ac:dyDescent="0.25">
      <c r="A997" s="97"/>
      <c r="B997" s="484">
        <v>45453</v>
      </c>
      <c r="C997" s="112" t="s">
        <v>134</v>
      </c>
      <c r="D997" s="108" t="s">
        <v>99</v>
      </c>
      <c r="E997" s="108" t="s">
        <v>334</v>
      </c>
      <c r="F997" s="97">
        <v>406</v>
      </c>
      <c r="G997" s="97"/>
      <c r="H997" s="116"/>
      <c r="I997" s="116"/>
      <c r="J997" s="97"/>
      <c r="AD997" s="476"/>
      <c r="AI997" s="473"/>
    </row>
    <row r="998" spans="1:35" s="4" customFormat="1" ht="18.75" customHeight="1" x14ac:dyDescent="0.25">
      <c r="A998" s="97">
        <f t="shared" ref="A998:A1026" si="16">ROW()-2</f>
        <v>996</v>
      </c>
      <c r="B998" s="484">
        <v>45453</v>
      </c>
      <c r="C998" s="111" t="s">
        <v>153</v>
      </c>
      <c r="D998" s="108" t="s">
        <v>103</v>
      </c>
      <c r="E998" s="108">
        <v>0</v>
      </c>
      <c r="F998" s="97">
        <v>0</v>
      </c>
      <c r="G998" s="97"/>
      <c r="H998" s="116"/>
      <c r="I998" s="116"/>
      <c r="J998" s="97"/>
      <c r="AD998" s="476"/>
      <c r="AI998" s="473"/>
    </row>
    <row r="999" spans="1:35" s="4" customFormat="1" ht="18.75" customHeight="1" x14ac:dyDescent="0.25">
      <c r="A999" s="97">
        <f t="shared" si="16"/>
        <v>997</v>
      </c>
      <c r="B999" s="484">
        <v>45453</v>
      </c>
      <c r="C999" s="111" t="s">
        <v>154</v>
      </c>
      <c r="D999" s="108" t="s">
        <v>92</v>
      </c>
      <c r="E999" s="108" t="s">
        <v>343</v>
      </c>
      <c r="F999" s="97">
        <v>0</v>
      </c>
      <c r="G999" s="97"/>
      <c r="H999" s="116"/>
      <c r="I999" s="116"/>
      <c r="J999" s="97"/>
      <c r="AD999" s="476"/>
      <c r="AI999" s="473"/>
    </row>
    <row r="1000" spans="1:35" s="4" customFormat="1" ht="18.75" customHeight="1" x14ac:dyDescent="0.25">
      <c r="A1000" s="97">
        <f t="shared" si="16"/>
        <v>998</v>
      </c>
      <c r="B1000" s="484">
        <v>45453</v>
      </c>
      <c r="C1000" s="111" t="s">
        <v>155</v>
      </c>
      <c r="D1000" s="108" t="s">
        <v>92</v>
      </c>
      <c r="E1000" s="108" t="s">
        <v>343</v>
      </c>
      <c r="F1000" s="97">
        <v>0</v>
      </c>
      <c r="G1000" s="97"/>
      <c r="H1000" s="116"/>
      <c r="I1000" s="116"/>
      <c r="J1000" s="97"/>
      <c r="AD1000" s="476"/>
      <c r="AI1000" s="473"/>
    </row>
    <row r="1001" spans="1:35" s="4" customFormat="1" ht="18.75" customHeight="1" x14ac:dyDescent="0.25">
      <c r="A1001" s="97">
        <f t="shared" si="16"/>
        <v>999</v>
      </c>
      <c r="B1001" s="484">
        <v>45453</v>
      </c>
      <c r="C1001" s="113" t="s">
        <v>162</v>
      </c>
      <c r="D1001" s="108" t="s">
        <v>163</v>
      </c>
      <c r="E1001" s="108" t="s">
        <v>164</v>
      </c>
      <c r="F1001" s="97">
        <v>103</v>
      </c>
      <c r="G1001" s="97"/>
      <c r="H1001" s="116"/>
      <c r="I1001" s="116"/>
      <c r="J1001" s="97"/>
      <c r="AD1001" s="476"/>
      <c r="AI1001" s="473"/>
    </row>
    <row r="1002" spans="1:35" s="4" customFormat="1" ht="18.75" customHeight="1" x14ac:dyDescent="0.25">
      <c r="A1002" s="97">
        <f t="shared" si="16"/>
        <v>1000</v>
      </c>
      <c r="B1002" s="484">
        <v>45453</v>
      </c>
      <c r="C1002" s="113" t="s">
        <v>166</v>
      </c>
      <c r="D1002" s="108" t="s">
        <v>167</v>
      </c>
      <c r="E1002" s="108" t="s">
        <v>164</v>
      </c>
      <c r="F1002" s="97">
        <v>0</v>
      </c>
      <c r="G1002" s="97"/>
      <c r="H1002" s="116"/>
      <c r="I1002" s="116"/>
      <c r="J1002" s="97"/>
      <c r="AD1002" s="476"/>
      <c r="AI1002" s="473"/>
    </row>
    <row r="1003" spans="1:35" s="4" customFormat="1" x14ac:dyDescent="0.25">
      <c r="A1003" s="97">
        <f t="shared" si="16"/>
        <v>1001</v>
      </c>
      <c r="B1003" s="484">
        <v>45453</v>
      </c>
      <c r="C1003" s="113" t="s">
        <v>169</v>
      </c>
      <c r="D1003" s="108" t="s">
        <v>167</v>
      </c>
      <c r="E1003" s="108" t="s">
        <v>164</v>
      </c>
      <c r="F1003" s="97">
        <v>0</v>
      </c>
      <c r="G1003" s="97"/>
      <c r="H1003" s="116"/>
      <c r="I1003" s="116"/>
      <c r="J1003" s="97"/>
      <c r="AD1003" s="476"/>
      <c r="AI1003" s="473"/>
    </row>
    <row r="1004" spans="1:35" s="4" customFormat="1" x14ac:dyDescent="0.25">
      <c r="A1004" s="97">
        <f t="shared" si="16"/>
        <v>1002</v>
      </c>
      <c r="B1004" s="484">
        <v>45453</v>
      </c>
      <c r="C1004" s="113" t="s">
        <v>170</v>
      </c>
      <c r="D1004" s="108" t="s">
        <v>103</v>
      </c>
      <c r="E1004" s="108">
        <v>0</v>
      </c>
      <c r="F1004" s="97">
        <v>0</v>
      </c>
      <c r="G1004" s="97"/>
      <c r="H1004" s="116"/>
      <c r="I1004" s="116"/>
      <c r="J1004" s="97"/>
      <c r="AD1004" s="476"/>
      <c r="AI1004" s="473"/>
    </row>
    <row r="1005" spans="1:35" s="4" customFormat="1" x14ac:dyDescent="0.25">
      <c r="A1005" s="97">
        <f t="shared" si="16"/>
        <v>1003</v>
      </c>
      <c r="B1005" s="484">
        <v>45453</v>
      </c>
      <c r="C1005" s="113" t="s">
        <v>171</v>
      </c>
      <c r="D1005" s="108" t="s">
        <v>159</v>
      </c>
      <c r="E1005" s="108" t="s">
        <v>64</v>
      </c>
      <c r="F1005" s="97">
        <v>0</v>
      </c>
      <c r="G1005" s="97"/>
      <c r="H1005" s="116"/>
      <c r="I1005" s="116"/>
      <c r="J1005" s="97"/>
      <c r="AD1005" s="476"/>
      <c r="AI1005" s="473"/>
    </row>
    <row r="1006" spans="1:35" s="4" customFormat="1" x14ac:dyDescent="0.25">
      <c r="A1006" s="97">
        <f t="shared" si="16"/>
        <v>1004</v>
      </c>
      <c r="B1006" s="484">
        <v>45453</v>
      </c>
      <c r="C1006" s="113" t="s">
        <v>172</v>
      </c>
      <c r="D1006" s="108" t="s">
        <v>173</v>
      </c>
      <c r="E1006" s="108" t="s">
        <v>164</v>
      </c>
      <c r="F1006" s="97">
        <v>0</v>
      </c>
      <c r="G1006" s="97"/>
      <c r="H1006" s="116"/>
      <c r="I1006" s="116"/>
      <c r="J1006" s="97"/>
      <c r="AD1006" s="476"/>
      <c r="AI1006" s="473"/>
    </row>
    <row r="1007" spans="1:35" s="4" customFormat="1" x14ac:dyDescent="0.25">
      <c r="A1007" s="97">
        <f t="shared" si="16"/>
        <v>1005</v>
      </c>
      <c r="B1007" s="484">
        <v>45453</v>
      </c>
      <c r="C1007" s="113" t="s">
        <v>174</v>
      </c>
      <c r="D1007" s="108" t="s">
        <v>99</v>
      </c>
      <c r="E1007" s="108" t="s">
        <v>164</v>
      </c>
      <c r="F1007" s="97">
        <v>0</v>
      </c>
      <c r="G1007" s="97"/>
      <c r="H1007" s="116"/>
      <c r="I1007" s="116"/>
      <c r="J1007" s="97"/>
      <c r="AD1007" s="476"/>
      <c r="AI1007" s="473"/>
    </row>
    <row r="1008" spans="1:35" s="4" customFormat="1" x14ac:dyDescent="0.25">
      <c r="A1008" s="97">
        <f t="shared" si="16"/>
        <v>1006</v>
      </c>
      <c r="B1008" s="484">
        <v>45453</v>
      </c>
      <c r="C1008" s="113" t="s">
        <v>175</v>
      </c>
      <c r="D1008" s="108" t="s">
        <v>176</v>
      </c>
      <c r="E1008" s="108" t="s">
        <v>164</v>
      </c>
      <c r="F1008" s="97">
        <v>0</v>
      </c>
      <c r="G1008" s="97"/>
      <c r="H1008" s="116"/>
      <c r="I1008" s="116"/>
      <c r="J1008" s="97"/>
      <c r="AD1008" s="476"/>
      <c r="AI1008" s="473"/>
    </row>
    <row r="1009" spans="1:35" s="4" customFormat="1" x14ac:dyDescent="0.25">
      <c r="A1009" s="97">
        <f t="shared" si="16"/>
        <v>1007</v>
      </c>
      <c r="B1009" s="484">
        <v>45453</v>
      </c>
      <c r="C1009" s="113" t="s">
        <v>177</v>
      </c>
      <c r="D1009" s="108" t="s">
        <v>159</v>
      </c>
      <c r="E1009" s="108" t="s">
        <v>64</v>
      </c>
      <c r="F1009" s="97">
        <v>55</v>
      </c>
      <c r="G1009" s="97"/>
      <c r="H1009" s="116"/>
      <c r="I1009" s="116"/>
      <c r="J1009" s="97"/>
      <c r="AD1009" s="476"/>
      <c r="AI1009" s="473"/>
    </row>
    <row r="1010" spans="1:35" s="4" customFormat="1" x14ac:dyDescent="0.25">
      <c r="A1010" s="101">
        <f t="shared" si="16"/>
        <v>1008</v>
      </c>
      <c r="B1010" s="486">
        <v>45454</v>
      </c>
      <c r="C1010" s="503" t="s">
        <v>180</v>
      </c>
      <c r="D1010" s="101" t="s">
        <v>85</v>
      </c>
      <c r="E1010" s="101" t="s">
        <v>86</v>
      </c>
      <c r="F1010" s="499"/>
      <c r="G1010" s="101">
        <v>19000</v>
      </c>
      <c r="H1010" s="491"/>
      <c r="I1010" s="491"/>
      <c r="J1010" s="101"/>
      <c r="AD1010" s="476"/>
      <c r="AI1010" s="473"/>
    </row>
    <row r="1011" spans="1:35" s="4" customFormat="1" x14ac:dyDescent="0.25">
      <c r="A1011" s="97">
        <f t="shared" si="16"/>
        <v>1009</v>
      </c>
      <c r="B1011" s="484">
        <v>45454</v>
      </c>
      <c r="C1011" s="111" t="s">
        <v>88</v>
      </c>
      <c r="D1011" s="108" t="s">
        <v>89</v>
      </c>
      <c r="E1011" s="108" t="s">
        <v>336</v>
      </c>
      <c r="F1011" s="97">
        <v>0</v>
      </c>
      <c r="G1011" s="97"/>
      <c r="H1011" s="116"/>
      <c r="I1011" s="116"/>
      <c r="J1011" s="97"/>
      <c r="AD1011" s="476"/>
      <c r="AI1011" s="473"/>
    </row>
    <row r="1012" spans="1:35" s="4" customFormat="1" x14ac:dyDescent="0.25">
      <c r="A1012" s="97">
        <f t="shared" si="16"/>
        <v>1010</v>
      </c>
      <c r="B1012" s="484">
        <v>45454</v>
      </c>
      <c r="C1012" s="111" t="s">
        <v>91</v>
      </c>
      <c r="D1012" s="108" t="s">
        <v>92</v>
      </c>
      <c r="E1012" s="108" t="s">
        <v>343</v>
      </c>
      <c r="F1012" s="97">
        <v>0</v>
      </c>
      <c r="G1012" s="97"/>
      <c r="H1012" s="116"/>
      <c r="I1012" s="116"/>
      <c r="J1012" s="97"/>
      <c r="AD1012" s="476"/>
      <c r="AI1012" s="473"/>
    </row>
    <row r="1013" spans="1:35" s="4" customFormat="1" x14ac:dyDescent="0.25">
      <c r="A1013" s="97">
        <f t="shared" si="16"/>
        <v>1011</v>
      </c>
      <c r="B1013" s="484">
        <v>45454</v>
      </c>
      <c r="C1013" s="111" t="s">
        <v>94</v>
      </c>
      <c r="D1013" s="108" t="s">
        <v>92</v>
      </c>
      <c r="E1013" s="108" t="s">
        <v>343</v>
      </c>
      <c r="F1013" s="97">
        <v>0</v>
      </c>
      <c r="G1013" s="97"/>
      <c r="H1013" s="116"/>
      <c r="I1013" s="116"/>
      <c r="J1013" s="97"/>
      <c r="AD1013" s="476"/>
      <c r="AI1013" s="473"/>
    </row>
    <row r="1014" spans="1:35" s="4" customFormat="1" x14ac:dyDescent="0.25">
      <c r="A1014" s="97">
        <f t="shared" si="16"/>
        <v>1012</v>
      </c>
      <c r="B1014" s="484">
        <v>45454</v>
      </c>
      <c r="C1014" s="111" t="s">
        <v>116</v>
      </c>
      <c r="D1014" s="108" t="s">
        <v>92</v>
      </c>
      <c r="E1014" s="108" t="s">
        <v>343</v>
      </c>
      <c r="F1014" s="97">
        <v>0</v>
      </c>
      <c r="G1014" s="97"/>
      <c r="H1014" s="116"/>
      <c r="I1014" s="116"/>
      <c r="J1014" s="97"/>
      <c r="AD1014" s="476"/>
      <c r="AI1014" s="473"/>
    </row>
    <row r="1015" spans="1:35" s="4" customFormat="1" x14ac:dyDescent="0.25">
      <c r="A1015" s="97">
        <f t="shared" si="16"/>
        <v>1013</v>
      </c>
      <c r="B1015" s="484">
        <v>45454</v>
      </c>
      <c r="C1015" s="111" t="s">
        <v>128</v>
      </c>
      <c r="D1015" s="108" t="s">
        <v>97</v>
      </c>
      <c r="E1015" s="108" t="s">
        <v>346</v>
      </c>
      <c r="F1015" s="97">
        <v>0</v>
      </c>
      <c r="G1015" s="97"/>
      <c r="H1015" s="116"/>
      <c r="I1015" s="116"/>
      <c r="J1015" s="97"/>
      <c r="AD1015" s="476"/>
      <c r="AI1015" s="473"/>
    </row>
    <row r="1016" spans="1:35" s="4" customFormat="1" x14ac:dyDescent="0.25">
      <c r="A1016" s="97">
        <f t="shared" si="16"/>
        <v>1014</v>
      </c>
      <c r="B1016" s="484">
        <v>45454</v>
      </c>
      <c r="C1016" s="111" t="s">
        <v>96</v>
      </c>
      <c r="D1016" s="108" t="s">
        <v>97</v>
      </c>
      <c r="E1016" s="108" t="s">
        <v>346</v>
      </c>
      <c r="F1016" s="97">
        <v>0</v>
      </c>
      <c r="G1016" s="97"/>
      <c r="H1016" s="116"/>
      <c r="I1016" s="116"/>
      <c r="J1016" s="97"/>
      <c r="AD1016" s="476"/>
      <c r="AI1016" s="473"/>
    </row>
    <row r="1017" spans="1:35" s="4" customFormat="1" x14ac:dyDescent="0.25">
      <c r="A1017" s="97">
        <f t="shared" si="16"/>
        <v>1015</v>
      </c>
      <c r="B1017" s="484">
        <v>45454</v>
      </c>
      <c r="C1017" s="111" t="s">
        <v>113</v>
      </c>
      <c r="D1017" s="108" t="s">
        <v>114</v>
      </c>
      <c r="E1017" s="108" t="s">
        <v>348</v>
      </c>
      <c r="F1017" s="97">
        <v>93</v>
      </c>
      <c r="G1017" s="97"/>
      <c r="H1017" s="116"/>
      <c r="I1017" s="116"/>
      <c r="J1017" s="97"/>
      <c r="AD1017" s="476"/>
      <c r="AI1017" s="473"/>
    </row>
    <row r="1018" spans="1:35" s="4" customFormat="1" x14ac:dyDescent="0.25">
      <c r="A1018" s="97">
        <f t="shared" si="16"/>
        <v>1016</v>
      </c>
      <c r="B1018" s="484">
        <v>45454</v>
      </c>
      <c r="C1018" s="111" t="s">
        <v>118</v>
      </c>
      <c r="D1018" s="108" t="s">
        <v>107</v>
      </c>
      <c r="E1018" s="108" t="s">
        <v>340</v>
      </c>
      <c r="F1018" s="97">
        <v>0</v>
      </c>
      <c r="G1018" s="97"/>
      <c r="H1018" s="116"/>
      <c r="I1018" s="116"/>
      <c r="J1018" s="97"/>
      <c r="AD1018" s="476"/>
      <c r="AI1018" s="473"/>
    </row>
    <row r="1019" spans="1:35" s="4" customFormat="1" x14ac:dyDescent="0.25">
      <c r="A1019" s="97">
        <f t="shared" si="16"/>
        <v>1017</v>
      </c>
      <c r="B1019" s="484">
        <v>45454</v>
      </c>
      <c r="C1019" s="111" t="s">
        <v>106</v>
      </c>
      <c r="D1019" s="108" t="s">
        <v>107</v>
      </c>
      <c r="E1019" s="108" t="s">
        <v>340</v>
      </c>
      <c r="F1019" s="97">
        <v>66</v>
      </c>
      <c r="G1019" s="97"/>
      <c r="H1019" s="116"/>
      <c r="I1019" s="116"/>
      <c r="J1019" s="97"/>
      <c r="AD1019" s="476"/>
      <c r="AI1019" s="473"/>
    </row>
    <row r="1020" spans="1:35" s="4" customFormat="1" x14ac:dyDescent="0.25">
      <c r="A1020" s="97">
        <f t="shared" si="16"/>
        <v>1018</v>
      </c>
      <c r="B1020" s="484">
        <v>45454</v>
      </c>
      <c r="C1020" s="111" t="s">
        <v>109</v>
      </c>
      <c r="D1020" s="108" t="s">
        <v>107</v>
      </c>
      <c r="E1020" s="108" t="s">
        <v>340</v>
      </c>
      <c r="F1020" s="97">
        <v>71</v>
      </c>
      <c r="G1020" s="97"/>
      <c r="H1020" s="116"/>
      <c r="I1020" s="116"/>
      <c r="J1020" s="97"/>
      <c r="AD1020" s="476"/>
      <c r="AI1020" s="473"/>
    </row>
    <row r="1021" spans="1:35" s="4" customFormat="1" x14ac:dyDescent="0.25">
      <c r="A1021" s="97">
        <f t="shared" si="16"/>
        <v>1019</v>
      </c>
      <c r="B1021" s="484">
        <v>45454</v>
      </c>
      <c r="C1021" s="111" t="s">
        <v>119</v>
      </c>
      <c r="D1021" s="108" t="s">
        <v>131</v>
      </c>
      <c r="E1021" s="108" t="s">
        <v>338</v>
      </c>
      <c r="F1021" s="97">
        <v>0</v>
      </c>
      <c r="G1021" s="97"/>
      <c r="H1021" s="116"/>
      <c r="I1021" s="116"/>
      <c r="J1021" s="97"/>
      <c r="AD1021" s="476"/>
      <c r="AI1021" s="473"/>
    </row>
    <row r="1022" spans="1:35" s="4" customFormat="1" x14ac:dyDescent="0.25">
      <c r="A1022" s="97">
        <f t="shared" si="16"/>
        <v>1020</v>
      </c>
      <c r="B1022" s="484">
        <v>45454</v>
      </c>
      <c r="C1022" s="111" t="s">
        <v>121</v>
      </c>
      <c r="D1022" s="108" t="s">
        <v>122</v>
      </c>
      <c r="E1022" s="108" t="s">
        <v>339</v>
      </c>
      <c r="F1022" s="97">
        <v>0</v>
      </c>
      <c r="G1022" s="97"/>
      <c r="H1022" s="116"/>
      <c r="I1022" s="116"/>
      <c r="J1022" s="97"/>
      <c r="AD1022" s="476"/>
      <c r="AI1022" s="473"/>
    </row>
    <row r="1023" spans="1:35" s="4" customFormat="1" x14ac:dyDescent="0.25">
      <c r="A1023" s="97">
        <f t="shared" si="16"/>
        <v>1021</v>
      </c>
      <c r="B1023" s="484">
        <v>45454</v>
      </c>
      <c r="C1023" s="111" t="s">
        <v>125</v>
      </c>
      <c r="D1023" s="108" t="s">
        <v>99</v>
      </c>
      <c r="E1023" s="108" t="s">
        <v>334</v>
      </c>
      <c r="F1023" s="97">
        <v>0</v>
      </c>
      <c r="G1023" s="97"/>
      <c r="H1023" s="116"/>
      <c r="I1023" s="116"/>
      <c r="J1023" s="97"/>
      <c r="AD1023" s="476"/>
      <c r="AI1023" s="473"/>
    </row>
    <row r="1024" spans="1:35" s="4" customFormat="1" x14ac:dyDescent="0.25">
      <c r="A1024" s="97">
        <f t="shared" si="16"/>
        <v>1022</v>
      </c>
      <c r="B1024" s="484">
        <v>45454</v>
      </c>
      <c r="C1024" s="111" t="s">
        <v>156</v>
      </c>
      <c r="D1024" s="108" t="s">
        <v>136</v>
      </c>
      <c r="E1024" s="108" t="s">
        <v>2</v>
      </c>
      <c r="F1024" s="97">
        <v>0</v>
      </c>
      <c r="G1024" s="97"/>
      <c r="H1024" s="116"/>
      <c r="I1024" s="116"/>
      <c r="J1024" s="97"/>
      <c r="AD1024" s="476"/>
      <c r="AI1024" s="473"/>
    </row>
    <row r="1025" spans="1:35" s="4" customFormat="1" x14ac:dyDescent="0.25">
      <c r="A1025" s="97">
        <f t="shared" si="16"/>
        <v>1023</v>
      </c>
      <c r="B1025" s="484">
        <v>45454</v>
      </c>
      <c r="C1025" s="112" t="s">
        <v>142</v>
      </c>
      <c r="D1025" s="108" t="s">
        <v>264</v>
      </c>
      <c r="E1025" s="108" t="s">
        <v>143</v>
      </c>
      <c r="F1025" s="97">
        <v>0</v>
      </c>
      <c r="G1025" s="97"/>
      <c r="H1025" s="116"/>
      <c r="I1025" s="116"/>
      <c r="J1025" s="97"/>
      <c r="AD1025" s="476"/>
      <c r="AI1025" s="473"/>
    </row>
    <row r="1026" spans="1:35" s="4" customFormat="1" x14ac:dyDescent="0.25">
      <c r="A1026" s="97">
        <f t="shared" si="16"/>
        <v>1024</v>
      </c>
      <c r="B1026" s="484">
        <v>45454</v>
      </c>
      <c r="C1026" s="112" t="s">
        <v>144</v>
      </c>
      <c r="D1026" s="108" t="s">
        <v>264</v>
      </c>
      <c r="E1026" s="108" t="s">
        <v>143</v>
      </c>
      <c r="F1026" s="97">
        <v>0</v>
      </c>
      <c r="G1026" s="97"/>
      <c r="H1026" s="116"/>
      <c r="I1026" s="116"/>
      <c r="J1026" s="97"/>
      <c r="AD1026" s="476"/>
      <c r="AI1026" s="473"/>
    </row>
    <row r="1027" spans="1:35" s="4" customFormat="1" x14ac:dyDescent="0.25">
      <c r="A1027" s="97">
        <f t="shared" ref="A1027:A1090" si="17">ROW()-2</f>
        <v>1025</v>
      </c>
      <c r="B1027" s="484">
        <v>45454</v>
      </c>
      <c r="C1027" s="113" t="s">
        <v>145</v>
      </c>
      <c r="D1027" s="108" t="s">
        <v>265</v>
      </c>
      <c r="E1027" s="108" t="s">
        <v>146</v>
      </c>
      <c r="F1027" s="97">
        <v>0</v>
      </c>
      <c r="G1027" s="97"/>
      <c r="H1027" s="116"/>
      <c r="I1027" s="116"/>
      <c r="J1027" s="97"/>
      <c r="AD1027" s="476"/>
      <c r="AI1027" s="473"/>
    </row>
    <row r="1028" spans="1:35" s="4" customFormat="1" x14ac:dyDescent="0.25">
      <c r="A1028" s="97">
        <f t="shared" si="17"/>
        <v>1026</v>
      </c>
      <c r="B1028" s="484">
        <v>45454</v>
      </c>
      <c r="C1028" s="111" t="s">
        <v>160</v>
      </c>
      <c r="D1028" s="108" t="s">
        <v>136</v>
      </c>
      <c r="E1028" s="108" t="s">
        <v>2</v>
      </c>
      <c r="F1028" s="97">
        <v>0</v>
      </c>
      <c r="G1028" s="97"/>
      <c r="H1028" s="116"/>
      <c r="I1028" s="116"/>
      <c r="J1028" s="97"/>
      <c r="AD1028" s="476"/>
      <c r="AI1028" s="473"/>
    </row>
    <row r="1029" spans="1:35" s="4" customFormat="1" x14ac:dyDescent="0.25">
      <c r="A1029" s="97">
        <f t="shared" si="17"/>
        <v>1027</v>
      </c>
      <c r="B1029" s="484">
        <v>45454</v>
      </c>
      <c r="C1029" s="111" t="s">
        <v>158</v>
      </c>
      <c r="D1029" s="108" t="s">
        <v>159</v>
      </c>
      <c r="E1029" s="108" t="s">
        <v>64</v>
      </c>
      <c r="F1029" s="97">
        <v>0</v>
      </c>
      <c r="G1029" s="97"/>
      <c r="H1029" s="116"/>
      <c r="I1029" s="116"/>
      <c r="J1029" s="97"/>
      <c r="AD1029" s="476"/>
      <c r="AI1029" s="473"/>
    </row>
    <row r="1030" spans="1:35" s="4" customFormat="1" x14ac:dyDescent="0.25">
      <c r="A1030" s="97">
        <f t="shared" si="17"/>
        <v>1028</v>
      </c>
      <c r="B1030" s="484">
        <v>45454</v>
      </c>
      <c r="C1030" s="96" t="s">
        <v>283</v>
      </c>
      <c r="D1030" s="108" t="s">
        <v>266</v>
      </c>
      <c r="E1030" s="108" t="s">
        <v>63</v>
      </c>
      <c r="F1030" s="97">
        <v>0</v>
      </c>
      <c r="G1030" s="97"/>
      <c r="H1030" s="116"/>
      <c r="I1030" s="116"/>
      <c r="J1030" s="97"/>
      <c r="AD1030" s="476"/>
      <c r="AI1030" s="473"/>
    </row>
    <row r="1031" spans="1:35" s="4" customFormat="1" x14ac:dyDescent="0.25">
      <c r="A1031" s="97">
        <f t="shared" si="17"/>
        <v>1029</v>
      </c>
      <c r="B1031" s="484">
        <v>45454</v>
      </c>
      <c r="C1031" s="112" t="s">
        <v>148</v>
      </c>
      <c r="D1031" s="108" t="s">
        <v>92</v>
      </c>
      <c r="E1031" s="108" t="s">
        <v>343</v>
      </c>
      <c r="F1031" s="97">
        <v>0</v>
      </c>
      <c r="G1031" s="97"/>
      <c r="H1031" s="116"/>
      <c r="I1031" s="116"/>
      <c r="J1031" s="97"/>
      <c r="AD1031" s="476"/>
      <c r="AI1031" s="473"/>
    </row>
    <row r="1032" spans="1:35" s="4" customFormat="1" x14ac:dyDescent="0.25">
      <c r="A1032" s="97">
        <f t="shared" si="17"/>
        <v>1030</v>
      </c>
      <c r="B1032" s="484">
        <v>45454</v>
      </c>
      <c r="C1032" s="112" t="s">
        <v>150</v>
      </c>
      <c r="D1032" s="108" t="s">
        <v>92</v>
      </c>
      <c r="E1032" s="108" t="s">
        <v>343</v>
      </c>
      <c r="F1032" s="97">
        <v>0</v>
      </c>
      <c r="G1032" s="97"/>
      <c r="H1032" s="116"/>
      <c r="I1032" s="116"/>
      <c r="J1032" s="97"/>
      <c r="AD1032" s="476"/>
      <c r="AI1032" s="473"/>
    </row>
    <row r="1033" spans="1:35" s="4" customFormat="1" x14ac:dyDescent="0.25">
      <c r="A1033" s="97">
        <f t="shared" si="17"/>
        <v>1031</v>
      </c>
      <c r="B1033" s="484">
        <v>45454</v>
      </c>
      <c r="C1033" s="112" t="s">
        <v>151</v>
      </c>
      <c r="D1033" s="108" t="s">
        <v>92</v>
      </c>
      <c r="E1033" s="108" t="s">
        <v>343</v>
      </c>
      <c r="F1033" s="97">
        <v>0</v>
      </c>
      <c r="G1033" s="97"/>
      <c r="H1033" s="116"/>
      <c r="I1033" s="116"/>
      <c r="J1033" s="97"/>
      <c r="AD1033" s="476"/>
      <c r="AI1033" s="473"/>
    </row>
    <row r="1034" spans="1:35" s="4" customFormat="1" x14ac:dyDescent="0.25">
      <c r="A1034" s="97">
        <f t="shared" si="17"/>
        <v>1032</v>
      </c>
      <c r="B1034" s="484">
        <v>45454</v>
      </c>
      <c r="C1034" s="112" t="s">
        <v>135</v>
      </c>
      <c r="D1034" s="108" t="s">
        <v>136</v>
      </c>
      <c r="E1034" s="108" t="s">
        <v>2</v>
      </c>
      <c r="F1034" s="97">
        <v>200</v>
      </c>
      <c r="G1034" s="97"/>
      <c r="H1034" s="116"/>
      <c r="I1034" s="116"/>
      <c r="J1034" s="97"/>
      <c r="AD1034" s="476"/>
      <c r="AI1034" s="473"/>
    </row>
    <row r="1035" spans="1:35" s="4" customFormat="1" x14ac:dyDescent="0.25">
      <c r="A1035" s="97">
        <f t="shared" si="17"/>
        <v>1033</v>
      </c>
      <c r="B1035" s="484">
        <v>45454</v>
      </c>
      <c r="C1035" s="112" t="s">
        <v>137</v>
      </c>
      <c r="D1035" s="108" t="s">
        <v>136</v>
      </c>
      <c r="E1035" s="108" t="s">
        <v>2</v>
      </c>
      <c r="F1035" s="97">
        <v>0</v>
      </c>
      <c r="G1035" s="97"/>
      <c r="H1035" s="116"/>
      <c r="I1035" s="116"/>
      <c r="J1035" s="97"/>
      <c r="AD1035" s="476"/>
      <c r="AI1035" s="473"/>
    </row>
    <row r="1036" spans="1:35" s="4" customFormat="1" x14ac:dyDescent="0.25">
      <c r="A1036" s="97">
        <f t="shared" si="17"/>
        <v>1034</v>
      </c>
      <c r="B1036" s="484">
        <v>45454</v>
      </c>
      <c r="C1036" s="112" t="s">
        <v>139</v>
      </c>
      <c r="D1036" s="108" t="s">
        <v>92</v>
      </c>
      <c r="E1036" s="108" t="s">
        <v>343</v>
      </c>
      <c r="F1036" s="97">
        <v>0</v>
      </c>
      <c r="G1036" s="97"/>
      <c r="H1036" s="116"/>
      <c r="I1036" s="116"/>
      <c r="J1036" s="97"/>
      <c r="AD1036" s="476"/>
      <c r="AI1036" s="473"/>
    </row>
    <row r="1037" spans="1:35" s="4" customFormat="1" x14ac:dyDescent="0.25">
      <c r="A1037" s="97">
        <f t="shared" si="17"/>
        <v>1035</v>
      </c>
      <c r="B1037" s="484">
        <v>45454</v>
      </c>
      <c r="C1037" s="112" t="s">
        <v>140</v>
      </c>
      <c r="D1037" s="108" t="s">
        <v>92</v>
      </c>
      <c r="E1037" s="108" t="s">
        <v>343</v>
      </c>
      <c r="F1037" s="97">
        <v>73</v>
      </c>
      <c r="G1037" s="97"/>
      <c r="H1037" s="116"/>
      <c r="I1037" s="116"/>
      <c r="J1037" s="97"/>
      <c r="AD1037" s="476"/>
      <c r="AI1037" s="473"/>
    </row>
    <row r="1038" spans="1:35" s="4" customFormat="1" x14ac:dyDescent="0.25">
      <c r="A1038" s="97">
        <f t="shared" si="17"/>
        <v>1036</v>
      </c>
      <c r="B1038" s="484">
        <v>45454</v>
      </c>
      <c r="C1038" s="112" t="s">
        <v>141</v>
      </c>
      <c r="D1038" s="108" t="s">
        <v>92</v>
      </c>
      <c r="E1038" s="108" t="s">
        <v>343</v>
      </c>
      <c r="F1038" s="97">
        <v>0</v>
      </c>
      <c r="G1038" s="97"/>
      <c r="H1038" s="116"/>
      <c r="I1038" s="116"/>
      <c r="J1038" s="97"/>
      <c r="AD1038" s="476"/>
      <c r="AI1038" s="473"/>
    </row>
    <row r="1039" spans="1:35" s="4" customFormat="1" x14ac:dyDescent="0.25">
      <c r="A1039" s="97">
        <f t="shared" si="17"/>
        <v>1037</v>
      </c>
      <c r="B1039" s="484">
        <v>45454</v>
      </c>
      <c r="C1039" s="111" t="s">
        <v>153</v>
      </c>
      <c r="D1039" s="108" t="s">
        <v>103</v>
      </c>
      <c r="E1039" s="108">
        <v>0</v>
      </c>
      <c r="F1039" s="97">
        <v>130</v>
      </c>
      <c r="G1039" s="97"/>
      <c r="H1039" s="116"/>
      <c r="I1039" s="116"/>
      <c r="J1039" s="97"/>
      <c r="AD1039" s="476"/>
      <c r="AI1039" s="473"/>
    </row>
    <row r="1040" spans="1:35" s="4" customFormat="1" x14ac:dyDescent="0.25">
      <c r="A1040" s="97">
        <f t="shared" si="17"/>
        <v>1038</v>
      </c>
      <c r="B1040" s="484">
        <v>45454</v>
      </c>
      <c r="C1040" s="111" t="s">
        <v>154</v>
      </c>
      <c r="D1040" s="108" t="s">
        <v>92</v>
      </c>
      <c r="E1040" s="108" t="s">
        <v>343</v>
      </c>
      <c r="F1040" s="97">
        <v>101</v>
      </c>
      <c r="G1040" s="97"/>
      <c r="H1040" s="116"/>
      <c r="I1040" s="116"/>
      <c r="J1040" s="97"/>
      <c r="AD1040" s="476"/>
      <c r="AI1040" s="473"/>
    </row>
    <row r="1041" spans="1:35" s="4" customFormat="1" x14ac:dyDescent="0.25">
      <c r="A1041" s="97">
        <f t="shared" si="17"/>
        <v>1039</v>
      </c>
      <c r="B1041" s="484">
        <v>45454</v>
      </c>
      <c r="C1041" s="111" t="s">
        <v>155</v>
      </c>
      <c r="D1041" s="108" t="s">
        <v>92</v>
      </c>
      <c r="E1041" s="108" t="s">
        <v>343</v>
      </c>
      <c r="F1041" s="97">
        <v>0</v>
      </c>
      <c r="G1041" s="97"/>
      <c r="H1041" s="116"/>
      <c r="I1041" s="116"/>
      <c r="J1041" s="97"/>
      <c r="AD1041" s="476"/>
      <c r="AI1041" s="473"/>
    </row>
    <row r="1042" spans="1:35" s="4" customFormat="1" x14ac:dyDescent="0.25">
      <c r="A1042" s="97">
        <f t="shared" si="17"/>
        <v>1040</v>
      </c>
      <c r="B1042" s="484">
        <v>45454</v>
      </c>
      <c r="C1042" s="113" t="s">
        <v>162</v>
      </c>
      <c r="D1042" s="108" t="s">
        <v>163</v>
      </c>
      <c r="E1042" s="108" t="s">
        <v>164</v>
      </c>
      <c r="F1042" s="97">
        <v>0</v>
      </c>
      <c r="G1042" s="97"/>
      <c r="H1042" s="116"/>
      <c r="I1042" s="116"/>
      <c r="J1042" s="97"/>
      <c r="AD1042" s="476"/>
      <c r="AI1042" s="473"/>
    </row>
    <row r="1043" spans="1:35" s="4" customFormat="1" x14ac:dyDescent="0.25">
      <c r="A1043" s="97">
        <f t="shared" si="17"/>
        <v>1041</v>
      </c>
      <c r="B1043" s="484">
        <v>45454</v>
      </c>
      <c r="C1043" s="113" t="s">
        <v>166</v>
      </c>
      <c r="D1043" s="108" t="s">
        <v>167</v>
      </c>
      <c r="E1043" s="108" t="s">
        <v>164</v>
      </c>
      <c r="F1043" s="97">
        <v>0</v>
      </c>
      <c r="G1043" s="97"/>
      <c r="H1043" s="116"/>
      <c r="I1043" s="116"/>
      <c r="J1043" s="97"/>
      <c r="AD1043" s="476"/>
      <c r="AI1043" s="473"/>
    </row>
    <row r="1044" spans="1:35" s="4" customFormat="1" x14ac:dyDescent="0.25">
      <c r="A1044" s="97">
        <f t="shared" si="17"/>
        <v>1042</v>
      </c>
      <c r="B1044" s="484">
        <v>45454</v>
      </c>
      <c r="C1044" s="113" t="s">
        <v>169</v>
      </c>
      <c r="D1044" s="108" t="s">
        <v>167</v>
      </c>
      <c r="E1044" s="108" t="s">
        <v>164</v>
      </c>
      <c r="F1044" s="97">
        <v>0</v>
      </c>
      <c r="G1044" s="97"/>
      <c r="H1044" s="116"/>
      <c r="I1044" s="116"/>
      <c r="J1044" s="97"/>
      <c r="AD1044" s="476"/>
      <c r="AI1044" s="473"/>
    </row>
    <row r="1045" spans="1:35" s="4" customFormat="1" x14ac:dyDescent="0.25">
      <c r="A1045" s="97">
        <f t="shared" si="17"/>
        <v>1043</v>
      </c>
      <c r="B1045" s="484">
        <v>45454</v>
      </c>
      <c r="C1045" s="113" t="s">
        <v>170</v>
      </c>
      <c r="D1045" s="108" t="s">
        <v>103</v>
      </c>
      <c r="E1045" s="108">
        <v>0</v>
      </c>
      <c r="F1045" s="97">
        <v>0</v>
      </c>
      <c r="G1045" s="97"/>
      <c r="H1045" s="116"/>
      <c r="I1045" s="116"/>
      <c r="J1045" s="97"/>
      <c r="AD1045" s="476"/>
      <c r="AI1045" s="473"/>
    </row>
    <row r="1046" spans="1:35" s="4" customFormat="1" x14ac:dyDescent="0.25">
      <c r="A1046" s="97">
        <f t="shared" si="17"/>
        <v>1044</v>
      </c>
      <c r="B1046" s="484">
        <v>45454</v>
      </c>
      <c r="C1046" s="113" t="s">
        <v>171</v>
      </c>
      <c r="D1046" s="108" t="s">
        <v>159</v>
      </c>
      <c r="E1046" s="108" t="s">
        <v>64</v>
      </c>
      <c r="F1046" s="97">
        <v>0</v>
      </c>
      <c r="G1046" s="97"/>
      <c r="H1046" s="116"/>
      <c r="I1046" s="116"/>
      <c r="J1046" s="97"/>
      <c r="AD1046" s="476"/>
      <c r="AI1046" s="473"/>
    </row>
    <row r="1047" spans="1:35" s="4" customFormat="1" x14ac:dyDescent="0.25">
      <c r="A1047" s="97">
        <f t="shared" si="17"/>
        <v>1045</v>
      </c>
      <c r="B1047" s="484">
        <v>45454</v>
      </c>
      <c r="C1047" s="113" t="s">
        <v>172</v>
      </c>
      <c r="D1047" s="108" t="s">
        <v>173</v>
      </c>
      <c r="E1047" s="108" t="s">
        <v>164</v>
      </c>
      <c r="F1047" s="97">
        <v>0</v>
      </c>
      <c r="G1047" s="97"/>
      <c r="H1047" s="116"/>
      <c r="I1047" s="116"/>
      <c r="J1047" s="97"/>
      <c r="AD1047" s="476"/>
      <c r="AI1047" s="473"/>
    </row>
    <row r="1048" spans="1:35" s="4" customFormat="1" x14ac:dyDescent="0.25">
      <c r="A1048" s="97">
        <f t="shared" si="17"/>
        <v>1046</v>
      </c>
      <c r="B1048" s="484">
        <v>45454</v>
      </c>
      <c r="C1048" s="113" t="s">
        <v>174</v>
      </c>
      <c r="D1048" s="108" t="s">
        <v>99</v>
      </c>
      <c r="E1048" s="108" t="s">
        <v>164</v>
      </c>
      <c r="F1048" s="97">
        <v>0</v>
      </c>
      <c r="G1048" s="97"/>
      <c r="H1048" s="116"/>
      <c r="I1048" s="116"/>
      <c r="J1048" s="97"/>
      <c r="AD1048" s="476"/>
      <c r="AI1048" s="473"/>
    </row>
    <row r="1049" spans="1:35" s="4" customFormat="1" x14ac:dyDescent="0.25">
      <c r="A1049" s="97">
        <f t="shared" si="17"/>
        <v>1047</v>
      </c>
      <c r="B1049" s="484">
        <v>45454</v>
      </c>
      <c r="C1049" s="113" t="s">
        <v>175</v>
      </c>
      <c r="D1049" s="108" t="s">
        <v>176</v>
      </c>
      <c r="E1049" s="108" t="s">
        <v>164</v>
      </c>
      <c r="F1049" s="97">
        <v>0</v>
      </c>
      <c r="G1049" s="97"/>
      <c r="H1049" s="116"/>
      <c r="I1049" s="116"/>
      <c r="J1049" s="97"/>
      <c r="AD1049" s="476"/>
      <c r="AI1049" s="473"/>
    </row>
    <row r="1050" spans="1:35" s="4" customFormat="1" x14ac:dyDescent="0.25">
      <c r="A1050" s="97">
        <f t="shared" si="17"/>
        <v>1048</v>
      </c>
      <c r="B1050" s="484">
        <v>45454</v>
      </c>
      <c r="C1050" s="113" t="s">
        <v>177</v>
      </c>
      <c r="D1050" s="108" t="s">
        <v>159</v>
      </c>
      <c r="E1050" s="108" t="s">
        <v>64</v>
      </c>
      <c r="F1050" s="97">
        <v>85</v>
      </c>
      <c r="G1050" s="97"/>
      <c r="H1050" s="116"/>
      <c r="I1050" s="116"/>
      <c r="J1050" s="97"/>
      <c r="AD1050" s="476"/>
      <c r="AI1050" s="473"/>
    </row>
    <row r="1051" spans="1:35" s="4" customFormat="1" x14ac:dyDescent="0.25">
      <c r="A1051" s="97">
        <f t="shared" si="17"/>
        <v>1049</v>
      </c>
      <c r="B1051" s="484">
        <v>45455</v>
      </c>
      <c r="C1051" s="111" t="s">
        <v>88</v>
      </c>
      <c r="D1051" s="108" t="s">
        <v>89</v>
      </c>
      <c r="E1051" s="108" t="s">
        <v>336</v>
      </c>
      <c r="F1051" s="97">
        <v>186</v>
      </c>
      <c r="G1051" s="97"/>
      <c r="H1051" s="116"/>
      <c r="I1051" s="116"/>
      <c r="J1051" s="97"/>
      <c r="AD1051" s="476"/>
      <c r="AI1051" s="473"/>
    </row>
    <row r="1052" spans="1:35" s="4" customFormat="1" x14ac:dyDescent="0.25">
      <c r="A1052" s="97">
        <f t="shared" si="17"/>
        <v>1050</v>
      </c>
      <c r="B1052" s="484">
        <v>45455</v>
      </c>
      <c r="C1052" s="111" t="s">
        <v>91</v>
      </c>
      <c r="D1052" s="108" t="s">
        <v>92</v>
      </c>
      <c r="E1052" s="108" t="s">
        <v>343</v>
      </c>
      <c r="F1052" s="97">
        <v>245</v>
      </c>
      <c r="G1052" s="97"/>
      <c r="H1052" s="116"/>
      <c r="I1052" s="116"/>
      <c r="J1052" s="97"/>
      <c r="AD1052" s="476"/>
      <c r="AI1052" s="473"/>
    </row>
    <row r="1053" spans="1:35" s="4" customFormat="1" x14ac:dyDescent="0.25">
      <c r="A1053" s="97">
        <f t="shared" si="17"/>
        <v>1051</v>
      </c>
      <c r="B1053" s="484">
        <v>45455</v>
      </c>
      <c r="C1053" s="111" t="s">
        <v>94</v>
      </c>
      <c r="D1053" s="108" t="s">
        <v>92</v>
      </c>
      <c r="E1053" s="108" t="s">
        <v>343</v>
      </c>
      <c r="F1053" s="97">
        <v>0</v>
      </c>
      <c r="G1053" s="97"/>
      <c r="H1053" s="116"/>
      <c r="I1053" s="116"/>
      <c r="J1053" s="97"/>
      <c r="AD1053" s="476"/>
      <c r="AI1053" s="473"/>
    </row>
    <row r="1054" spans="1:35" s="4" customFormat="1" x14ac:dyDescent="0.25">
      <c r="A1054" s="97">
        <f t="shared" si="17"/>
        <v>1052</v>
      </c>
      <c r="B1054" s="484">
        <v>45455</v>
      </c>
      <c r="C1054" s="111" t="s">
        <v>116</v>
      </c>
      <c r="D1054" s="108" t="s">
        <v>92</v>
      </c>
      <c r="E1054" s="108" t="s">
        <v>343</v>
      </c>
      <c r="F1054" s="97">
        <v>113</v>
      </c>
      <c r="G1054" s="97"/>
      <c r="H1054" s="116"/>
      <c r="I1054" s="116"/>
      <c r="J1054" s="97"/>
      <c r="AD1054" s="476"/>
      <c r="AI1054" s="473"/>
    </row>
    <row r="1055" spans="1:35" s="4" customFormat="1" x14ac:dyDescent="0.25">
      <c r="A1055" s="97">
        <f t="shared" si="17"/>
        <v>1053</v>
      </c>
      <c r="B1055" s="484">
        <v>45455</v>
      </c>
      <c r="C1055" s="111" t="s">
        <v>128</v>
      </c>
      <c r="D1055" s="108" t="s">
        <v>97</v>
      </c>
      <c r="E1055" s="108" t="s">
        <v>346</v>
      </c>
      <c r="F1055" s="97">
        <v>0</v>
      </c>
      <c r="G1055" s="97"/>
      <c r="H1055" s="116"/>
      <c r="I1055" s="116"/>
      <c r="J1055" s="97"/>
      <c r="AD1055" s="476"/>
      <c r="AI1055" s="473"/>
    </row>
    <row r="1056" spans="1:35" s="4" customFormat="1" x14ac:dyDescent="0.25">
      <c r="A1056" s="97">
        <f t="shared" si="17"/>
        <v>1054</v>
      </c>
      <c r="B1056" s="484">
        <v>45455</v>
      </c>
      <c r="C1056" s="111" t="s">
        <v>96</v>
      </c>
      <c r="D1056" s="108" t="s">
        <v>97</v>
      </c>
      <c r="E1056" s="108" t="s">
        <v>346</v>
      </c>
      <c r="F1056" s="97">
        <v>50</v>
      </c>
      <c r="G1056" s="97"/>
      <c r="H1056" s="116"/>
      <c r="I1056" s="116"/>
      <c r="J1056" s="97"/>
      <c r="AD1056" s="476"/>
      <c r="AI1056" s="473"/>
    </row>
    <row r="1057" spans="1:35" s="4" customFormat="1" x14ac:dyDescent="0.25">
      <c r="A1057" s="97">
        <f t="shared" si="17"/>
        <v>1055</v>
      </c>
      <c r="B1057" s="484">
        <v>45455</v>
      </c>
      <c r="C1057" s="111" t="s">
        <v>113</v>
      </c>
      <c r="D1057" s="108" t="s">
        <v>114</v>
      </c>
      <c r="E1057" s="108" t="s">
        <v>348</v>
      </c>
      <c r="F1057" s="97">
        <v>0</v>
      </c>
      <c r="G1057" s="97"/>
      <c r="H1057" s="116">
        <v>104643</v>
      </c>
      <c r="I1057" s="116">
        <v>107225</v>
      </c>
      <c r="J1057" s="97">
        <v>2582</v>
      </c>
      <c r="AD1057" s="476"/>
      <c r="AI1057" s="473"/>
    </row>
    <row r="1058" spans="1:35" s="4" customFormat="1" x14ac:dyDescent="0.25">
      <c r="A1058" s="97">
        <f t="shared" si="17"/>
        <v>1056</v>
      </c>
      <c r="B1058" s="484">
        <v>45455</v>
      </c>
      <c r="C1058" s="111" t="s">
        <v>118</v>
      </c>
      <c r="D1058" s="108" t="s">
        <v>107</v>
      </c>
      <c r="E1058" s="108" t="s">
        <v>340</v>
      </c>
      <c r="F1058" s="97">
        <v>47</v>
      </c>
      <c r="G1058" s="97"/>
      <c r="H1058" s="116"/>
      <c r="I1058" s="116"/>
      <c r="J1058" s="97"/>
      <c r="AD1058" s="476"/>
      <c r="AI1058" s="473"/>
    </row>
    <row r="1059" spans="1:35" s="4" customFormat="1" x14ac:dyDescent="0.25">
      <c r="A1059" s="97">
        <f t="shared" si="17"/>
        <v>1057</v>
      </c>
      <c r="B1059" s="484">
        <v>45455</v>
      </c>
      <c r="C1059" s="111" t="s">
        <v>106</v>
      </c>
      <c r="D1059" s="108" t="s">
        <v>107</v>
      </c>
      <c r="E1059" s="108" t="s">
        <v>340</v>
      </c>
      <c r="F1059" s="97">
        <v>0</v>
      </c>
      <c r="G1059" s="97"/>
      <c r="H1059" s="116"/>
      <c r="I1059" s="116"/>
      <c r="J1059" s="97"/>
      <c r="AD1059" s="476"/>
      <c r="AI1059" s="473"/>
    </row>
    <row r="1060" spans="1:35" s="4" customFormat="1" x14ac:dyDescent="0.25">
      <c r="A1060" s="97">
        <f t="shared" si="17"/>
        <v>1058</v>
      </c>
      <c r="B1060" s="484">
        <v>45455</v>
      </c>
      <c r="C1060" s="111" t="s">
        <v>109</v>
      </c>
      <c r="D1060" s="108" t="s">
        <v>107</v>
      </c>
      <c r="E1060" s="108" t="s">
        <v>340</v>
      </c>
      <c r="F1060" s="97">
        <v>0</v>
      </c>
      <c r="G1060" s="97"/>
      <c r="H1060" s="116"/>
      <c r="I1060" s="116"/>
      <c r="J1060" s="97"/>
      <c r="AD1060" s="476"/>
      <c r="AI1060" s="473"/>
    </row>
    <row r="1061" spans="1:35" s="4" customFormat="1" x14ac:dyDescent="0.25">
      <c r="A1061" s="97">
        <f t="shared" si="17"/>
        <v>1059</v>
      </c>
      <c r="B1061" s="484">
        <v>45455</v>
      </c>
      <c r="C1061" s="111" t="s">
        <v>119</v>
      </c>
      <c r="D1061" s="108" t="s">
        <v>131</v>
      </c>
      <c r="E1061" s="108" t="s">
        <v>338</v>
      </c>
      <c r="F1061" s="97">
        <v>0</v>
      </c>
      <c r="G1061" s="97"/>
      <c r="H1061" s="116"/>
      <c r="I1061" s="116"/>
      <c r="J1061" s="97"/>
      <c r="AD1061" s="476"/>
      <c r="AI1061" s="473"/>
    </row>
    <row r="1062" spans="1:35" s="4" customFormat="1" x14ac:dyDescent="0.25">
      <c r="A1062" s="97">
        <f t="shared" si="17"/>
        <v>1060</v>
      </c>
      <c r="B1062" s="484">
        <v>45455</v>
      </c>
      <c r="C1062" s="111" t="s">
        <v>121</v>
      </c>
      <c r="D1062" s="108" t="s">
        <v>122</v>
      </c>
      <c r="E1062" s="108" t="s">
        <v>339</v>
      </c>
      <c r="F1062" s="97">
        <v>0</v>
      </c>
      <c r="G1062" s="97"/>
      <c r="H1062" s="116"/>
      <c r="I1062" s="116"/>
      <c r="J1062" s="97"/>
      <c r="AD1062" s="476"/>
      <c r="AI1062" s="473"/>
    </row>
    <row r="1063" spans="1:35" s="4" customFormat="1" x14ac:dyDescent="0.25">
      <c r="A1063" s="97">
        <f t="shared" si="17"/>
        <v>1061</v>
      </c>
      <c r="B1063" s="484">
        <v>45455</v>
      </c>
      <c r="C1063" s="111" t="s">
        <v>125</v>
      </c>
      <c r="D1063" s="108" t="s">
        <v>99</v>
      </c>
      <c r="E1063" s="108" t="s">
        <v>334</v>
      </c>
      <c r="F1063" s="97">
        <v>152</v>
      </c>
      <c r="G1063" s="97"/>
      <c r="H1063" s="116"/>
      <c r="I1063" s="116"/>
      <c r="J1063" s="97"/>
      <c r="AD1063" s="476"/>
      <c r="AI1063" s="473"/>
    </row>
    <row r="1064" spans="1:35" s="4" customFormat="1" x14ac:dyDescent="0.25">
      <c r="A1064" s="97">
        <f t="shared" si="17"/>
        <v>1062</v>
      </c>
      <c r="B1064" s="484">
        <v>45455</v>
      </c>
      <c r="C1064" s="111" t="s">
        <v>156</v>
      </c>
      <c r="D1064" s="108" t="s">
        <v>136</v>
      </c>
      <c r="E1064" s="108" t="s">
        <v>2</v>
      </c>
      <c r="F1064" s="97">
        <v>159</v>
      </c>
      <c r="G1064" s="97"/>
      <c r="H1064" s="116"/>
      <c r="I1064" s="116"/>
      <c r="J1064" s="97"/>
      <c r="AD1064" s="476"/>
      <c r="AI1064" s="473"/>
    </row>
    <row r="1065" spans="1:35" s="4" customFormat="1" x14ac:dyDescent="0.25">
      <c r="A1065" s="97">
        <f t="shared" si="17"/>
        <v>1063</v>
      </c>
      <c r="B1065" s="484">
        <v>45455</v>
      </c>
      <c r="C1065" s="112" t="s">
        <v>142</v>
      </c>
      <c r="D1065" s="108" t="s">
        <v>264</v>
      </c>
      <c r="E1065" s="108" t="s">
        <v>143</v>
      </c>
      <c r="F1065" s="97">
        <v>187</v>
      </c>
      <c r="G1065" s="97"/>
      <c r="H1065" s="116"/>
      <c r="I1065" s="116"/>
      <c r="J1065" s="97"/>
      <c r="AD1065" s="476"/>
      <c r="AI1065" s="473"/>
    </row>
    <row r="1066" spans="1:35" s="4" customFormat="1" x14ac:dyDescent="0.25">
      <c r="A1066" s="97">
        <f t="shared" si="17"/>
        <v>1064</v>
      </c>
      <c r="B1066" s="484">
        <v>45455</v>
      </c>
      <c r="C1066" s="112" t="s">
        <v>144</v>
      </c>
      <c r="D1066" s="108" t="s">
        <v>264</v>
      </c>
      <c r="E1066" s="108" t="s">
        <v>143</v>
      </c>
      <c r="F1066" s="97">
        <v>0</v>
      </c>
      <c r="G1066" s="97"/>
      <c r="H1066" s="116"/>
      <c r="I1066" s="116"/>
      <c r="J1066" s="97"/>
      <c r="AD1066" s="476"/>
      <c r="AI1066" s="473"/>
    </row>
    <row r="1067" spans="1:35" s="4" customFormat="1" x14ac:dyDescent="0.25">
      <c r="A1067" s="97">
        <f t="shared" si="17"/>
        <v>1065</v>
      </c>
      <c r="B1067" s="484">
        <v>45455</v>
      </c>
      <c r="C1067" s="113" t="s">
        <v>145</v>
      </c>
      <c r="D1067" s="108" t="s">
        <v>265</v>
      </c>
      <c r="E1067" s="108" t="s">
        <v>146</v>
      </c>
      <c r="F1067" s="97">
        <v>343</v>
      </c>
      <c r="G1067" s="97"/>
      <c r="H1067" s="116"/>
      <c r="I1067" s="116"/>
      <c r="J1067" s="97"/>
      <c r="AD1067" s="476"/>
      <c r="AI1067" s="473"/>
    </row>
    <row r="1068" spans="1:35" s="4" customFormat="1" x14ac:dyDescent="0.25">
      <c r="A1068" s="97">
        <f t="shared" si="17"/>
        <v>1066</v>
      </c>
      <c r="B1068" s="484">
        <v>45455</v>
      </c>
      <c r="C1068" s="111" t="s">
        <v>160</v>
      </c>
      <c r="D1068" s="108" t="s">
        <v>136</v>
      </c>
      <c r="E1068" s="108" t="s">
        <v>2</v>
      </c>
      <c r="F1068" s="97">
        <v>182</v>
      </c>
      <c r="G1068" s="97"/>
      <c r="H1068" s="116"/>
      <c r="I1068" s="116"/>
      <c r="J1068" s="97"/>
      <c r="AD1068" s="476"/>
      <c r="AI1068" s="473"/>
    </row>
    <row r="1069" spans="1:35" s="4" customFormat="1" x14ac:dyDescent="0.25">
      <c r="A1069" s="97">
        <f t="shared" si="17"/>
        <v>1067</v>
      </c>
      <c r="B1069" s="484">
        <v>45455</v>
      </c>
      <c r="C1069" s="111" t="s">
        <v>158</v>
      </c>
      <c r="D1069" s="108" t="s">
        <v>159</v>
      </c>
      <c r="E1069" s="108" t="s">
        <v>64</v>
      </c>
      <c r="F1069" s="97">
        <v>220</v>
      </c>
      <c r="G1069" s="97"/>
      <c r="H1069" s="116"/>
      <c r="I1069" s="116"/>
      <c r="J1069" s="97"/>
      <c r="AD1069" s="476"/>
      <c r="AI1069" s="473"/>
    </row>
    <row r="1070" spans="1:35" s="4" customFormat="1" x14ac:dyDescent="0.25">
      <c r="A1070" s="97">
        <f t="shared" si="17"/>
        <v>1068</v>
      </c>
      <c r="B1070" s="484">
        <v>45455</v>
      </c>
      <c r="C1070" s="96" t="s">
        <v>283</v>
      </c>
      <c r="D1070" s="108" t="s">
        <v>266</v>
      </c>
      <c r="E1070" s="108" t="s">
        <v>63</v>
      </c>
      <c r="F1070" s="97">
        <v>65</v>
      </c>
      <c r="G1070" s="97"/>
      <c r="H1070" s="116"/>
      <c r="I1070" s="116"/>
      <c r="J1070" s="97"/>
      <c r="AD1070" s="476"/>
      <c r="AI1070" s="473"/>
    </row>
    <row r="1071" spans="1:35" s="4" customFormat="1" x14ac:dyDescent="0.25">
      <c r="A1071" s="97">
        <f t="shared" si="17"/>
        <v>1069</v>
      </c>
      <c r="B1071" s="484">
        <v>45455</v>
      </c>
      <c r="C1071" s="112" t="s">
        <v>148</v>
      </c>
      <c r="D1071" s="108" t="s">
        <v>92</v>
      </c>
      <c r="E1071" s="108" t="s">
        <v>343</v>
      </c>
      <c r="F1071" s="97">
        <v>0</v>
      </c>
      <c r="G1071" s="97"/>
      <c r="H1071" s="116"/>
      <c r="I1071" s="116"/>
      <c r="J1071" s="97"/>
      <c r="AD1071" s="476"/>
      <c r="AI1071" s="473"/>
    </row>
    <row r="1072" spans="1:35" s="4" customFormat="1" x14ac:dyDescent="0.25">
      <c r="A1072" s="97">
        <f t="shared" si="17"/>
        <v>1070</v>
      </c>
      <c r="B1072" s="484">
        <v>45455</v>
      </c>
      <c r="C1072" s="112" t="s">
        <v>150</v>
      </c>
      <c r="D1072" s="108" t="s">
        <v>92</v>
      </c>
      <c r="E1072" s="108" t="s">
        <v>343</v>
      </c>
      <c r="F1072" s="97">
        <v>200</v>
      </c>
      <c r="G1072" s="97"/>
      <c r="H1072" s="116"/>
      <c r="I1072" s="116"/>
      <c r="J1072" s="97"/>
      <c r="AD1072" s="476"/>
      <c r="AI1072" s="473"/>
    </row>
    <row r="1073" spans="1:35" s="4" customFormat="1" x14ac:dyDescent="0.25">
      <c r="A1073" s="97">
        <f t="shared" si="17"/>
        <v>1071</v>
      </c>
      <c r="B1073" s="484">
        <v>45455</v>
      </c>
      <c r="C1073" s="112" t="s">
        <v>151</v>
      </c>
      <c r="D1073" s="108" t="s">
        <v>92</v>
      </c>
      <c r="E1073" s="108" t="s">
        <v>343</v>
      </c>
      <c r="F1073" s="97">
        <v>0</v>
      </c>
      <c r="G1073" s="97"/>
      <c r="H1073" s="116"/>
      <c r="I1073" s="116"/>
      <c r="J1073" s="97"/>
      <c r="AD1073" s="476"/>
      <c r="AI1073" s="473"/>
    </row>
    <row r="1074" spans="1:35" s="4" customFormat="1" x14ac:dyDescent="0.25">
      <c r="A1074" s="97">
        <f t="shared" si="17"/>
        <v>1072</v>
      </c>
      <c r="B1074" s="484">
        <v>45455</v>
      </c>
      <c r="C1074" s="112" t="s">
        <v>135</v>
      </c>
      <c r="D1074" s="108" t="s">
        <v>136</v>
      </c>
      <c r="E1074" s="108" t="s">
        <v>2</v>
      </c>
      <c r="F1074" s="97">
        <v>170</v>
      </c>
      <c r="G1074" s="97"/>
      <c r="H1074" s="116"/>
      <c r="I1074" s="116"/>
      <c r="J1074" s="97"/>
      <c r="AD1074" s="476"/>
      <c r="AI1074" s="473"/>
    </row>
    <row r="1075" spans="1:35" s="4" customFormat="1" x14ac:dyDescent="0.25">
      <c r="A1075" s="97">
        <f t="shared" si="17"/>
        <v>1073</v>
      </c>
      <c r="B1075" s="484">
        <v>45455</v>
      </c>
      <c r="C1075" s="112" t="s">
        <v>137</v>
      </c>
      <c r="D1075" s="108" t="s">
        <v>136</v>
      </c>
      <c r="E1075" s="108" t="s">
        <v>2</v>
      </c>
      <c r="F1075" s="97">
        <v>0</v>
      </c>
      <c r="G1075" s="97"/>
      <c r="H1075" s="116"/>
      <c r="I1075" s="116"/>
      <c r="J1075" s="97"/>
      <c r="AD1075" s="476"/>
      <c r="AI1075" s="473"/>
    </row>
    <row r="1076" spans="1:35" s="4" customFormat="1" x14ac:dyDescent="0.25">
      <c r="A1076" s="97">
        <f t="shared" si="17"/>
        <v>1074</v>
      </c>
      <c r="B1076" s="484">
        <v>45455</v>
      </c>
      <c r="C1076" s="112" t="s">
        <v>139</v>
      </c>
      <c r="D1076" s="108" t="s">
        <v>92</v>
      </c>
      <c r="E1076" s="108" t="s">
        <v>343</v>
      </c>
      <c r="F1076" s="97">
        <v>0</v>
      </c>
      <c r="G1076" s="97"/>
      <c r="H1076" s="116"/>
      <c r="I1076" s="116"/>
      <c r="J1076" s="97"/>
      <c r="AD1076" s="476"/>
      <c r="AI1076" s="473"/>
    </row>
    <row r="1077" spans="1:35" s="4" customFormat="1" x14ac:dyDescent="0.25">
      <c r="A1077" s="97">
        <f t="shared" si="17"/>
        <v>1075</v>
      </c>
      <c r="B1077" s="484">
        <v>45455</v>
      </c>
      <c r="C1077" s="112" t="s">
        <v>140</v>
      </c>
      <c r="D1077" s="108" t="s">
        <v>92</v>
      </c>
      <c r="E1077" s="108" t="s">
        <v>343</v>
      </c>
      <c r="F1077" s="97">
        <v>0</v>
      </c>
      <c r="G1077" s="97"/>
      <c r="H1077" s="116"/>
      <c r="I1077" s="116"/>
      <c r="J1077" s="97"/>
      <c r="AD1077" s="476"/>
      <c r="AI1077" s="473"/>
    </row>
    <row r="1078" spans="1:35" s="4" customFormat="1" x14ac:dyDescent="0.25">
      <c r="A1078" s="97">
        <f t="shared" si="17"/>
        <v>1076</v>
      </c>
      <c r="B1078" s="484">
        <v>45455</v>
      </c>
      <c r="C1078" s="112" t="s">
        <v>141</v>
      </c>
      <c r="D1078" s="108" t="s">
        <v>92</v>
      </c>
      <c r="E1078" s="108" t="s">
        <v>343</v>
      </c>
      <c r="F1078" s="97">
        <v>0</v>
      </c>
      <c r="G1078" s="97"/>
      <c r="H1078" s="116"/>
      <c r="I1078" s="116"/>
      <c r="J1078" s="97"/>
      <c r="AD1078" s="476"/>
      <c r="AI1078" s="473"/>
    </row>
    <row r="1079" spans="1:35" s="4" customFormat="1" x14ac:dyDescent="0.25">
      <c r="A1079" s="97">
        <f t="shared" si="17"/>
        <v>1077</v>
      </c>
      <c r="B1079" s="484">
        <v>45455</v>
      </c>
      <c r="C1079" s="112" t="s">
        <v>134</v>
      </c>
      <c r="D1079" s="108" t="s">
        <v>99</v>
      </c>
      <c r="E1079" s="108" t="s">
        <v>334</v>
      </c>
      <c r="F1079" s="97">
        <v>0</v>
      </c>
      <c r="G1079" s="97"/>
      <c r="H1079" s="116"/>
      <c r="I1079" s="116"/>
      <c r="J1079" s="97"/>
      <c r="AD1079" s="476"/>
      <c r="AI1079" s="473"/>
    </row>
    <row r="1080" spans="1:35" s="4" customFormat="1" x14ac:dyDescent="0.25">
      <c r="A1080" s="97">
        <f t="shared" si="17"/>
        <v>1078</v>
      </c>
      <c r="B1080" s="484">
        <v>45455</v>
      </c>
      <c r="C1080" s="111" t="s">
        <v>153</v>
      </c>
      <c r="D1080" s="108" t="s">
        <v>103</v>
      </c>
      <c r="E1080" s="108">
        <v>0</v>
      </c>
      <c r="F1080" s="97">
        <v>0</v>
      </c>
      <c r="G1080" s="97"/>
      <c r="H1080" s="116"/>
      <c r="I1080" s="116"/>
      <c r="J1080" s="97"/>
      <c r="AD1080" s="476"/>
      <c r="AI1080" s="473"/>
    </row>
    <row r="1081" spans="1:35" s="4" customFormat="1" x14ac:dyDescent="0.25">
      <c r="A1081" s="97">
        <f t="shared" si="17"/>
        <v>1079</v>
      </c>
      <c r="B1081" s="484">
        <v>45455</v>
      </c>
      <c r="C1081" s="111" t="s">
        <v>154</v>
      </c>
      <c r="D1081" s="108" t="s">
        <v>92</v>
      </c>
      <c r="E1081" s="108" t="s">
        <v>343</v>
      </c>
      <c r="F1081" s="97">
        <v>0</v>
      </c>
      <c r="G1081" s="97"/>
      <c r="H1081" s="116"/>
      <c r="I1081" s="116"/>
      <c r="J1081" s="97"/>
      <c r="AD1081" s="476"/>
      <c r="AI1081" s="473"/>
    </row>
    <row r="1082" spans="1:35" s="4" customFormat="1" x14ac:dyDescent="0.25">
      <c r="A1082" s="97">
        <f t="shared" si="17"/>
        <v>1080</v>
      </c>
      <c r="B1082" s="484">
        <v>45455</v>
      </c>
      <c r="C1082" s="111" t="s">
        <v>155</v>
      </c>
      <c r="D1082" s="108" t="s">
        <v>92</v>
      </c>
      <c r="E1082" s="108" t="s">
        <v>343</v>
      </c>
      <c r="F1082" s="97">
        <v>0</v>
      </c>
      <c r="G1082" s="97"/>
      <c r="H1082" s="116"/>
      <c r="I1082" s="116"/>
      <c r="J1082" s="97"/>
      <c r="AD1082" s="476"/>
      <c r="AI1082" s="473"/>
    </row>
    <row r="1083" spans="1:35" s="4" customFormat="1" x14ac:dyDescent="0.25">
      <c r="A1083" s="97">
        <f t="shared" si="17"/>
        <v>1081</v>
      </c>
      <c r="B1083" s="484">
        <v>45455</v>
      </c>
      <c r="C1083" s="113" t="s">
        <v>162</v>
      </c>
      <c r="D1083" s="108" t="s">
        <v>163</v>
      </c>
      <c r="E1083" s="108" t="s">
        <v>164</v>
      </c>
      <c r="F1083" s="97">
        <v>177</v>
      </c>
      <c r="G1083" s="97"/>
      <c r="H1083" s="116"/>
      <c r="I1083" s="116"/>
      <c r="J1083" s="97"/>
      <c r="AD1083" s="476"/>
      <c r="AI1083" s="473"/>
    </row>
    <row r="1084" spans="1:35" s="4" customFormat="1" x14ac:dyDescent="0.25">
      <c r="A1084" s="97">
        <f t="shared" si="17"/>
        <v>1082</v>
      </c>
      <c r="B1084" s="484">
        <v>45455</v>
      </c>
      <c r="C1084" s="113" t="s">
        <v>166</v>
      </c>
      <c r="D1084" s="108" t="s">
        <v>167</v>
      </c>
      <c r="E1084" s="108" t="s">
        <v>164</v>
      </c>
      <c r="F1084" s="97">
        <v>39</v>
      </c>
      <c r="G1084" s="97"/>
      <c r="H1084" s="116"/>
      <c r="I1084" s="116"/>
      <c r="J1084" s="97"/>
      <c r="AD1084" s="476"/>
      <c r="AI1084" s="473"/>
    </row>
    <row r="1085" spans="1:35" s="4" customFormat="1" x14ac:dyDescent="0.25">
      <c r="A1085" s="97">
        <f t="shared" si="17"/>
        <v>1083</v>
      </c>
      <c r="B1085" s="484">
        <v>45455</v>
      </c>
      <c r="C1085" s="113" t="s">
        <v>169</v>
      </c>
      <c r="D1085" s="108" t="s">
        <v>167</v>
      </c>
      <c r="E1085" s="108" t="s">
        <v>164</v>
      </c>
      <c r="F1085" s="97">
        <v>23</v>
      </c>
      <c r="G1085" s="97"/>
      <c r="H1085" s="116"/>
      <c r="I1085" s="116"/>
      <c r="J1085" s="97"/>
      <c r="AD1085" s="476"/>
      <c r="AI1085" s="473"/>
    </row>
    <row r="1086" spans="1:35" s="4" customFormat="1" x14ac:dyDescent="0.25">
      <c r="A1086" s="97">
        <f t="shared" si="17"/>
        <v>1084</v>
      </c>
      <c r="B1086" s="484">
        <v>45455</v>
      </c>
      <c r="C1086" s="113" t="s">
        <v>170</v>
      </c>
      <c r="D1086" s="108" t="s">
        <v>103</v>
      </c>
      <c r="E1086" s="108">
        <v>0</v>
      </c>
      <c r="F1086" s="97">
        <v>0</v>
      </c>
      <c r="G1086" s="97"/>
      <c r="H1086" s="116"/>
      <c r="I1086" s="116"/>
      <c r="J1086" s="97"/>
      <c r="AD1086" s="476"/>
      <c r="AI1086" s="473"/>
    </row>
    <row r="1087" spans="1:35" s="4" customFormat="1" x14ac:dyDescent="0.25">
      <c r="A1087" s="97">
        <f t="shared" si="17"/>
        <v>1085</v>
      </c>
      <c r="B1087" s="484">
        <v>45455</v>
      </c>
      <c r="C1087" s="113" t="s">
        <v>171</v>
      </c>
      <c r="D1087" s="108" t="s">
        <v>159</v>
      </c>
      <c r="E1087" s="108" t="s">
        <v>64</v>
      </c>
      <c r="F1087" s="97">
        <v>0</v>
      </c>
      <c r="G1087" s="97"/>
      <c r="H1087" s="116"/>
      <c r="I1087" s="116"/>
      <c r="J1087" s="97"/>
      <c r="AD1087" s="476"/>
      <c r="AI1087" s="473"/>
    </row>
    <row r="1088" spans="1:35" s="4" customFormat="1" x14ac:dyDescent="0.25">
      <c r="A1088" s="97">
        <f t="shared" si="17"/>
        <v>1086</v>
      </c>
      <c r="B1088" s="484">
        <v>45455</v>
      </c>
      <c r="C1088" s="113" t="s">
        <v>172</v>
      </c>
      <c r="D1088" s="108" t="s">
        <v>173</v>
      </c>
      <c r="E1088" s="108" t="s">
        <v>164</v>
      </c>
      <c r="F1088" s="97">
        <v>0</v>
      </c>
      <c r="G1088" s="97"/>
      <c r="H1088" s="116"/>
      <c r="I1088" s="116"/>
      <c r="J1088" s="97"/>
      <c r="AD1088" s="476"/>
      <c r="AI1088" s="473"/>
    </row>
    <row r="1089" spans="1:35" s="4" customFormat="1" x14ac:dyDescent="0.25">
      <c r="A1089" s="97">
        <f t="shared" si="17"/>
        <v>1087</v>
      </c>
      <c r="B1089" s="484">
        <v>45455</v>
      </c>
      <c r="C1089" s="113" t="s">
        <v>174</v>
      </c>
      <c r="D1089" s="108" t="s">
        <v>99</v>
      </c>
      <c r="E1089" s="108" t="s">
        <v>164</v>
      </c>
      <c r="F1089" s="97">
        <v>0</v>
      </c>
      <c r="G1089" s="97"/>
      <c r="H1089" s="116"/>
      <c r="I1089" s="116"/>
      <c r="J1089" s="97"/>
      <c r="AD1089" s="476"/>
      <c r="AI1089" s="473"/>
    </row>
    <row r="1090" spans="1:35" s="4" customFormat="1" x14ac:dyDescent="0.25">
      <c r="A1090" s="97">
        <f t="shared" si="17"/>
        <v>1088</v>
      </c>
      <c r="B1090" s="484">
        <v>45455</v>
      </c>
      <c r="C1090" s="113" t="s">
        <v>175</v>
      </c>
      <c r="D1090" s="108" t="s">
        <v>176</v>
      </c>
      <c r="E1090" s="108" t="s">
        <v>164</v>
      </c>
      <c r="F1090" s="97">
        <v>0</v>
      </c>
      <c r="G1090" s="97"/>
      <c r="H1090" s="116"/>
      <c r="I1090" s="116"/>
      <c r="J1090" s="97"/>
      <c r="AD1090" s="476"/>
      <c r="AI1090" s="473"/>
    </row>
    <row r="1091" spans="1:35" s="4" customFormat="1" x14ac:dyDescent="0.25">
      <c r="A1091" s="97">
        <f t="shared" ref="A1091:A1154" si="18">ROW()-2</f>
        <v>1089</v>
      </c>
      <c r="B1091" s="484">
        <v>45455</v>
      </c>
      <c r="C1091" s="113" t="s">
        <v>177</v>
      </c>
      <c r="D1091" s="108" t="s">
        <v>159</v>
      </c>
      <c r="E1091" s="108" t="s">
        <v>64</v>
      </c>
      <c r="F1091" s="97">
        <v>36</v>
      </c>
      <c r="G1091" s="97"/>
      <c r="H1091" s="116"/>
      <c r="I1091" s="116"/>
      <c r="J1091" s="97"/>
      <c r="AD1091" s="476"/>
      <c r="AI1091" s="473"/>
    </row>
    <row r="1092" spans="1:35" s="4" customFormat="1" x14ac:dyDescent="0.25">
      <c r="A1092" s="97">
        <f t="shared" si="18"/>
        <v>1090</v>
      </c>
      <c r="B1092" s="484">
        <v>45456</v>
      </c>
      <c r="C1092" s="111" t="s">
        <v>88</v>
      </c>
      <c r="D1092" s="108" t="s">
        <v>89</v>
      </c>
      <c r="E1092" s="108" t="s">
        <v>336</v>
      </c>
      <c r="F1092" s="97">
        <v>0</v>
      </c>
      <c r="G1092" s="97"/>
      <c r="H1092" s="116"/>
      <c r="I1092" s="116"/>
      <c r="J1092" s="97"/>
      <c r="AD1092" s="476"/>
      <c r="AI1092" s="473"/>
    </row>
    <row r="1093" spans="1:35" s="4" customFormat="1" x14ac:dyDescent="0.25">
      <c r="A1093" s="97">
        <f t="shared" si="18"/>
        <v>1091</v>
      </c>
      <c r="B1093" s="484">
        <v>45456</v>
      </c>
      <c r="C1093" s="111" t="s">
        <v>91</v>
      </c>
      <c r="D1093" s="108" t="s">
        <v>92</v>
      </c>
      <c r="E1093" s="108" t="s">
        <v>343</v>
      </c>
      <c r="F1093" s="97">
        <v>0</v>
      </c>
      <c r="G1093" s="97"/>
      <c r="H1093" s="116"/>
      <c r="I1093" s="116"/>
      <c r="J1093" s="97"/>
      <c r="AD1093" s="476"/>
      <c r="AI1093" s="473"/>
    </row>
    <row r="1094" spans="1:35" s="4" customFormat="1" x14ac:dyDescent="0.25">
      <c r="A1094" s="97">
        <f t="shared" si="18"/>
        <v>1092</v>
      </c>
      <c r="B1094" s="484">
        <v>45456</v>
      </c>
      <c r="C1094" s="111" t="s">
        <v>94</v>
      </c>
      <c r="D1094" s="108" t="s">
        <v>92</v>
      </c>
      <c r="E1094" s="108" t="s">
        <v>343</v>
      </c>
      <c r="F1094" s="97">
        <v>0</v>
      </c>
      <c r="G1094" s="97"/>
      <c r="H1094" s="116"/>
      <c r="I1094" s="116"/>
      <c r="J1094" s="97"/>
      <c r="AD1094" s="476"/>
      <c r="AI1094" s="473"/>
    </row>
    <row r="1095" spans="1:35" s="4" customFormat="1" x14ac:dyDescent="0.25">
      <c r="A1095" s="97">
        <f t="shared" si="18"/>
        <v>1093</v>
      </c>
      <c r="B1095" s="484">
        <v>45456</v>
      </c>
      <c r="C1095" s="111" t="s">
        <v>116</v>
      </c>
      <c r="D1095" s="108" t="s">
        <v>92</v>
      </c>
      <c r="E1095" s="108" t="s">
        <v>343</v>
      </c>
      <c r="F1095" s="97">
        <v>0</v>
      </c>
      <c r="G1095" s="97"/>
      <c r="H1095" s="116"/>
      <c r="I1095" s="116"/>
      <c r="J1095" s="97"/>
      <c r="AD1095" s="476"/>
      <c r="AI1095" s="473"/>
    </row>
    <row r="1096" spans="1:35" s="4" customFormat="1" x14ac:dyDescent="0.25">
      <c r="A1096" s="97">
        <f t="shared" si="18"/>
        <v>1094</v>
      </c>
      <c r="B1096" s="484">
        <v>45456</v>
      </c>
      <c r="C1096" s="111" t="s">
        <v>128</v>
      </c>
      <c r="D1096" s="108" t="s">
        <v>97</v>
      </c>
      <c r="E1096" s="108" t="s">
        <v>346</v>
      </c>
      <c r="F1096" s="97">
        <v>0</v>
      </c>
      <c r="G1096" s="97"/>
      <c r="H1096" s="116"/>
      <c r="I1096" s="116"/>
      <c r="J1096" s="97"/>
      <c r="AD1096" s="476"/>
      <c r="AI1096" s="473"/>
    </row>
    <row r="1097" spans="1:35" s="4" customFormat="1" x14ac:dyDescent="0.25">
      <c r="A1097" s="97">
        <f t="shared" si="18"/>
        <v>1095</v>
      </c>
      <c r="B1097" s="484">
        <v>45456</v>
      </c>
      <c r="C1097" s="111" t="s">
        <v>96</v>
      </c>
      <c r="D1097" s="108" t="s">
        <v>97</v>
      </c>
      <c r="E1097" s="108" t="s">
        <v>346</v>
      </c>
      <c r="F1097" s="97">
        <v>0</v>
      </c>
      <c r="G1097" s="97"/>
      <c r="H1097" s="116"/>
      <c r="I1097" s="116"/>
      <c r="J1097" s="97"/>
      <c r="AD1097" s="476"/>
      <c r="AI1097" s="473"/>
    </row>
    <row r="1098" spans="1:35" s="4" customFormat="1" x14ac:dyDescent="0.25">
      <c r="A1098" s="97">
        <f t="shared" si="18"/>
        <v>1096</v>
      </c>
      <c r="B1098" s="484">
        <v>45456</v>
      </c>
      <c r="C1098" s="111" t="s">
        <v>113</v>
      </c>
      <c r="D1098" s="108" t="s">
        <v>114</v>
      </c>
      <c r="E1098" s="108" t="s">
        <v>348</v>
      </c>
      <c r="F1098" s="97">
        <v>0</v>
      </c>
      <c r="G1098" s="97"/>
      <c r="H1098" s="116">
        <v>107225</v>
      </c>
      <c r="I1098" s="116">
        <v>108507</v>
      </c>
      <c r="J1098" s="97"/>
      <c r="AD1098" s="476"/>
      <c r="AI1098" s="473"/>
    </row>
    <row r="1099" spans="1:35" s="4" customFormat="1" x14ac:dyDescent="0.25">
      <c r="A1099" s="97">
        <f t="shared" si="18"/>
        <v>1097</v>
      </c>
      <c r="B1099" s="484">
        <v>45456</v>
      </c>
      <c r="C1099" s="111" t="s">
        <v>118</v>
      </c>
      <c r="D1099" s="108" t="s">
        <v>107</v>
      </c>
      <c r="E1099" s="108" t="s">
        <v>340</v>
      </c>
      <c r="F1099" s="97">
        <v>0</v>
      </c>
      <c r="G1099" s="97"/>
      <c r="H1099" s="116"/>
      <c r="I1099" s="116"/>
      <c r="J1099" s="97"/>
      <c r="AD1099" s="476"/>
      <c r="AI1099" s="473"/>
    </row>
    <row r="1100" spans="1:35" s="4" customFormat="1" x14ac:dyDescent="0.25">
      <c r="A1100" s="97">
        <f t="shared" si="18"/>
        <v>1098</v>
      </c>
      <c r="B1100" s="484">
        <v>45456</v>
      </c>
      <c r="C1100" s="111" t="s">
        <v>106</v>
      </c>
      <c r="D1100" s="108" t="s">
        <v>107</v>
      </c>
      <c r="E1100" s="108" t="s">
        <v>340</v>
      </c>
      <c r="F1100" s="97">
        <v>99</v>
      </c>
      <c r="G1100" s="97"/>
      <c r="H1100" s="116"/>
      <c r="I1100" s="116"/>
      <c r="J1100" s="97"/>
      <c r="AD1100" s="476"/>
      <c r="AI1100" s="473"/>
    </row>
    <row r="1101" spans="1:35" s="4" customFormat="1" x14ac:dyDescent="0.25">
      <c r="A1101" s="97">
        <f t="shared" si="18"/>
        <v>1099</v>
      </c>
      <c r="B1101" s="484">
        <v>45456</v>
      </c>
      <c r="C1101" s="111" t="s">
        <v>109</v>
      </c>
      <c r="D1101" s="108" t="s">
        <v>107</v>
      </c>
      <c r="E1101" s="108" t="s">
        <v>340</v>
      </c>
      <c r="F1101" s="97">
        <v>55</v>
      </c>
      <c r="G1101" s="97"/>
      <c r="H1101" s="116"/>
      <c r="I1101" s="116"/>
      <c r="J1101" s="97"/>
      <c r="AD1101" s="476"/>
      <c r="AI1101" s="473"/>
    </row>
    <row r="1102" spans="1:35" s="4" customFormat="1" x14ac:dyDescent="0.25">
      <c r="A1102" s="97">
        <f t="shared" si="18"/>
        <v>1100</v>
      </c>
      <c r="B1102" s="484">
        <v>45456</v>
      </c>
      <c r="C1102" s="111" t="s">
        <v>119</v>
      </c>
      <c r="D1102" s="108" t="s">
        <v>131</v>
      </c>
      <c r="E1102" s="108" t="s">
        <v>338</v>
      </c>
      <c r="F1102" s="97">
        <v>0</v>
      </c>
      <c r="G1102" s="97"/>
      <c r="H1102" s="116"/>
      <c r="I1102" s="116"/>
      <c r="J1102" s="97"/>
      <c r="AD1102" s="476"/>
      <c r="AI1102" s="473"/>
    </row>
    <row r="1103" spans="1:35" s="4" customFormat="1" x14ac:dyDescent="0.25">
      <c r="A1103" s="97">
        <f t="shared" si="18"/>
        <v>1101</v>
      </c>
      <c r="B1103" s="484">
        <v>45456</v>
      </c>
      <c r="C1103" s="111" t="s">
        <v>121</v>
      </c>
      <c r="D1103" s="108" t="s">
        <v>122</v>
      </c>
      <c r="E1103" s="108" t="s">
        <v>339</v>
      </c>
      <c r="F1103" s="97">
        <v>0</v>
      </c>
      <c r="G1103" s="97"/>
      <c r="H1103" s="116"/>
      <c r="I1103" s="116"/>
      <c r="J1103" s="97"/>
      <c r="AD1103" s="476"/>
      <c r="AI1103" s="473"/>
    </row>
    <row r="1104" spans="1:35" s="4" customFormat="1" x14ac:dyDescent="0.25">
      <c r="A1104" s="97">
        <f t="shared" si="18"/>
        <v>1102</v>
      </c>
      <c r="B1104" s="484">
        <v>45456</v>
      </c>
      <c r="C1104" s="111" t="s">
        <v>125</v>
      </c>
      <c r="D1104" s="108" t="s">
        <v>99</v>
      </c>
      <c r="E1104" s="108" t="s">
        <v>334</v>
      </c>
      <c r="F1104" s="97">
        <v>0</v>
      </c>
      <c r="G1104" s="97"/>
      <c r="H1104" s="116"/>
      <c r="I1104" s="116"/>
      <c r="J1104" s="97"/>
      <c r="AD1104" s="476"/>
      <c r="AI1104" s="473"/>
    </row>
    <row r="1105" spans="1:35" s="4" customFormat="1" x14ac:dyDescent="0.25">
      <c r="A1105" s="97">
        <f t="shared" si="18"/>
        <v>1103</v>
      </c>
      <c r="B1105" s="484">
        <v>45456</v>
      </c>
      <c r="C1105" s="111" t="s">
        <v>156</v>
      </c>
      <c r="D1105" s="108" t="s">
        <v>136</v>
      </c>
      <c r="E1105" s="108" t="s">
        <v>2</v>
      </c>
      <c r="F1105" s="97">
        <v>0</v>
      </c>
      <c r="G1105" s="97"/>
      <c r="H1105" s="116"/>
      <c r="I1105" s="116"/>
      <c r="J1105" s="97"/>
      <c r="AD1105" s="476"/>
      <c r="AI1105" s="473"/>
    </row>
    <row r="1106" spans="1:35" s="4" customFormat="1" x14ac:dyDescent="0.25">
      <c r="A1106" s="97">
        <f t="shared" si="18"/>
        <v>1104</v>
      </c>
      <c r="B1106" s="484">
        <v>45456</v>
      </c>
      <c r="C1106" s="112" t="s">
        <v>142</v>
      </c>
      <c r="D1106" s="108" t="s">
        <v>264</v>
      </c>
      <c r="E1106" s="108" t="s">
        <v>143</v>
      </c>
      <c r="F1106" s="97">
        <v>0</v>
      </c>
      <c r="G1106" s="97"/>
      <c r="H1106" s="116"/>
      <c r="I1106" s="116"/>
      <c r="J1106" s="97"/>
      <c r="AD1106" s="476"/>
      <c r="AI1106" s="473"/>
    </row>
    <row r="1107" spans="1:35" s="4" customFormat="1" x14ac:dyDescent="0.25">
      <c r="A1107" s="97">
        <f t="shared" si="18"/>
        <v>1105</v>
      </c>
      <c r="B1107" s="484">
        <v>45456</v>
      </c>
      <c r="C1107" s="112" t="s">
        <v>144</v>
      </c>
      <c r="D1107" s="108" t="s">
        <v>264</v>
      </c>
      <c r="E1107" s="108" t="s">
        <v>143</v>
      </c>
      <c r="F1107" s="97">
        <v>188</v>
      </c>
      <c r="G1107" s="97"/>
      <c r="H1107" s="116"/>
      <c r="I1107" s="116"/>
      <c r="J1107" s="97"/>
      <c r="AD1107" s="476"/>
      <c r="AI1107" s="473"/>
    </row>
    <row r="1108" spans="1:35" s="4" customFormat="1" x14ac:dyDescent="0.25">
      <c r="A1108" s="97">
        <f t="shared" si="18"/>
        <v>1106</v>
      </c>
      <c r="B1108" s="484">
        <v>45456</v>
      </c>
      <c r="C1108" s="113" t="s">
        <v>145</v>
      </c>
      <c r="D1108" s="108" t="s">
        <v>265</v>
      </c>
      <c r="E1108" s="108" t="s">
        <v>146</v>
      </c>
      <c r="F1108" s="97">
        <v>0</v>
      </c>
      <c r="G1108" s="97"/>
      <c r="H1108" s="116"/>
      <c r="I1108" s="116"/>
      <c r="J1108" s="97"/>
      <c r="AD1108" s="476"/>
      <c r="AI1108" s="473"/>
    </row>
    <row r="1109" spans="1:35" s="4" customFormat="1" x14ac:dyDescent="0.25">
      <c r="A1109" s="97">
        <f t="shared" si="18"/>
        <v>1107</v>
      </c>
      <c r="B1109" s="484">
        <v>45456</v>
      </c>
      <c r="C1109" s="111" t="s">
        <v>160</v>
      </c>
      <c r="D1109" s="108" t="s">
        <v>136</v>
      </c>
      <c r="E1109" s="108" t="s">
        <v>2</v>
      </c>
      <c r="F1109" s="97">
        <v>0</v>
      </c>
      <c r="G1109" s="97"/>
      <c r="H1109" s="116"/>
      <c r="I1109" s="116"/>
      <c r="J1109" s="97"/>
      <c r="AD1109" s="476"/>
      <c r="AI1109" s="473"/>
    </row>
    <row r="1110" spans="1:35" s="4" customFormat="1" x14ac:dyDescent="0.25">
      <c r="A1110" s="97">
        <f t="shared" si="18"/>
        <v>1108</v>
      </c>
      <c r="B1110" s="484">
        <v>45456</v>
      </c>
      <c r="C1110" s="111" t="s">
        <v>158</v>
      </c>
      <c r="D1110" s="108" t="s">
        <v>159</v>
      </c>
      <c r="E1110" s="108" t="s">
        <v>64</v>
      </c>
      <c r="F1110" s="97">
        <v>0</v>
      </c>
      <c r="G1110" s="97"/>
      <c r="H1110" s="116"/>
      <c r="I1110" s="116"/>
      <c r="J1110" s="97"/>
      <c r="AD1110" s="476"/>
      <c r="AI1110" s="473"/>
    </row>
    <row r="1111" spans="1:35" s="4" customFormat="1" x14ac:dyDescent="0.25">
      <c r="A1111" s="97">
        <f t="shared" si="18"/>
        <v>1109</v>
      </c>
      <c r="B1111" s="484">
        <v>45456</v>
      </c>
      <c r="C1111" s="96" t="s">
        <v>283</v>
      </c>
      <c r="D1111" s="108" t="s">
        <v>266</v>
      </c>
      <c r="E1111" s="108" t="s">
        <v>63</v>
      </c>
      <c r="F1111" s="97">
        <v>0</v>
      </c>
      <c r="G1111" s="97"/>
      <c r="H1111" s="116"/>
      <c r="I1111" s="116"/>
      <c r="J1111" s="97"/>
      <c r="AD1111" s="476"/>
      <c r="AI1111" s="473"/>
    </row>
    <row r="1112" spans="1:35" s="4" customFormat="1" x14ac:dyDescent="0.25">
      <c r="A1112" s="97">
        <f t="shared" si="18"/>
        <v>1110</v>
      </c>
      <c r="B1112" s="484">
        <v>45456</v>
      </c>
      <c r="C1112" s="112" t="s">
        <v>148</v>
      </c>
      <c r="D1112" s="108" t="s">
        <v>92</v>
      </c>
      <c r="E1112" s="108" t="s">
        <v>343</v>
      </c>
      <c r="F1112" s="97">
        <v>0</v>
      </c>
      <c r="G1112" s="97"/>
      <c r="H1112" s="116"/>
      <c r="I1112" s="116"/>
      <c r="J1112" s="97"/>
      <c r="AD1112" s="476"/>
      <c r="AI1112" s="473"/>
    </row>
    <row r="1113" spans="1:35" s="4" customFormat="1" x14ac:dyDescent="0.25">
      <c r="A1113" s="97">
        <f t="shared" si="18"/>
        <v>1111</v>
      </c>
      <c r="B1113" s="484">
        <v>45456</v>
      </c>
      <c r="C1113" s="112" t="s">
        <v>150</v>
      </c>
      <c r="D1113" s="108" t="s">
        <v>92</v>
      </c>
      <c r="E1113" s="108" t="s">
        <v>343</v>
      </c>
      <c r="F1113" s="97">
        <v>0</v>
      </c>
      <c r="G1113" s="97"/>
      <c r="H1113" s="116"/>
      <c r="I1113" s="116"/>
      <c r="J1113" s="97"/>
      <c r="AD1113" s="476"/>
      <c r="AI1113" s="473"/>
    </row>
    <row r="1114" spans="1:35" s="4" customFormat="1" x14ac:dyDescent="0.25">
      <c r="A1114" s="97">
        <f t="shared" si="18"/>
        <v>1112</v>
      </c>
      <c r="B1114" s="484">
        <v>45456</v>
      </c>
      <c r="C1114" s="112" t="s">
        <v>151</v>
      </c>
      <c r="D1114" s="108" t="s">
        <v>92</v>
      </c>
      <c r="E1114" s="108" t="s">
        <v>343</v>
      </c>
      <c r="F1114" s="97">
        <v>0</v>
      </c>
      <c r="G1114" s="97"/>
      <c r="H1114" s="116"/>
      <c r="I1114" s="116"/>
      <c r="J1114" s="97"/>
      <c r="AD1114" s="476"/>
      <c r="AI1114" s="473"/>
    </row>
    <row r="1115" spans="1:35" s="4" customFormat="1" x14ac:dyDescent="0.25">
      <c r="A1115" s="97">
        <f t="shared" si="18"/>
        <v>1113</v>
      </c>
      <c r="B1115" s="484">
        <v>45456</v>
      </c>
      <c r="C1115" s="112" t="s">
        <v>135</v>
      </c>
      <c r="D1115" s="108" t="s">
        <v>136</v>
      </c>
      <c r="E1115" s="108" t="s">
        <v>2</v>
      </c>
      <c r="F1115" s="97">
        <v>176</v>
      </c>
      <c r="G1115" s="97"/>
      <c r="H1115" s="116"/>
      <c r="I1115" s="116"/>
      <c r="J1115" s="97"/>
      <c r="AD1115" s="476"/>
      <c r="AI1115" s="473"/>
    </row>
    <row r="1116" spans="1:35" s="4" customFormat="1" x14ac:dyDescent="0.25">
      <c r="A1116" s="97">
        <f t="shared" si="18"/>
        <v>1114</v>
      </c>
      <c r="B1116" s="484">
        <v>45456</v>
      </c>
      <c r="C1116" s="112" t="s">
        <v>137</v>
      </c>
      <c r="D1116" s="108" t="s">
        <v>136</v>
      </c>
      <c r="E1116" s="108" t="s">
        <v>2</v>
      </c>
      <c r="F1116" s="97">
        <v>0</v>
      </c>
      <c r="G1116" s="97"/>
      <c r="H1116" s="116"/>
      <c r="I1116" s="116"/>
      <c r="J1116" s="97"/>
      <c r="AD1116" s="476"/>
      <c r="AI1116" s="473"/>
    </row>
    <row r="1117" spans="1:35" s="4" customFormat="1" x14ac:dyDescent="0.25">
      <c r="A1117" s="97">
        <f t="shared" si="18"/>
        <v>1115</v>
      </c>
      <c r="B1117" s="484">
        <v>45456</v>
      </c>
      <c r="C1117" s="112" t="s">
        <v>139</v>
      </c>
      <c r="D1117" s="108" t="s">
        <v>92</v>
      </c>
      <c r="E1117" s="108" t="s">
        <v>343</v>
      </c>
      <c r="F1117" s="97">
        <v>0</v>
      </c>
      <c r="G1117" s="97"/>
      <c r="H1117" s="116"/>
      <c r="I1117" s="116"/>
      <c r="J1117" s="97"/>
      <c r="AD1117" s="476"/>
      <c r="AI1117" s="473"/>
    </row>
    <row r="1118" spans="1:35" s="4" customFormat="1" x14ac:dyDescent="0.25">
      <c r="A1118" s="97">
        <f t="shared" si="18"/>
        <v>1116</v>
      </c>
      <c r="B1118" s="484">
        <v>45456</v>
      </c>
      <c r="C1118" s="112" t="s">
        <v>140</v>
      </c>
      <c r="D1118" s="108" t="s">
        <v>92</v>
      </c>
      <c r="E1118" s="108" t="s">
        <v>343</v>
      </c>
      <c r="F1118" s="97">
        <v>49</v>
      </c>
      <c r="G1118" s="97"/>
      <c r="H1118" s="116"/>
      <c r="I1118" s="116"/>
      <c r="J1118" s="97"/>
      <c r="AD1118" s="476"/>
      <c r="AI1118" s="473"/>
    </row>
    <row r="1119" spans="1:35" s="4" customFormat="1" x14ac:dyDescent="0.25">
      <c r="A1119" s="97">
        <f t="shared" si="18"/>
        <v>1117</v>
      </c>
      <c r="B1119" s="484">
        <v>45456</v>
      </c>
      <c r="C1119" s="112" t="s">
        <v>141</v>
      </c>
      <c r="D1119" s="108" t="s">
        <v>92</v>
      </c>
      <c r="E1119" s="108" t="s">
        <v>343</v>
      </c>
      <c r="F1119" s="97">
        <v>150</v>
      </c>
      <c r="G1119" s="97"/>
      <c r="H1119" s="116"/>
      <c r="I1119" s="116"/>
      <c r="J1119" s="97"/>
      <c r="AD1119" s="476"/>
      <c r="AI1119" s="473"/>
    </row>
    <row r="1120" spans="1:35" s="4" customFormat="1" x14ac:dyDescent="0.25">
      <c r="A1120" s="97">
        <f t="shared" si="18"/>
        <v>1118</v>
      </c>
      <c r="B1120" s="484">
        <v>45456</v>
      </c>
      <c r="C1120" s="112" t="s">
        <v>134</v>
      </c>
      <c r="D1120" s="108" t="s">
        <v>99</v>
      </c>
      <c r="E1120" s="108" t="s">
        <v>334</v>
      </c>
      <c r="F1120" s="97">
        <v>313</v>
      </c>
      <c r="G1120" s="97"/>
      <c r="H1120" s="116"/>
      <c r="I1120" s="116"/>
      <c r="J1120" s="97"/>
      <c r="AD1120" s="476"/>
      <c r="AI1120" s="473"/>
    </row>
    <row r="1121" spans="1:35" s="4" customFormat="1" x14ac:dyDescent="0.25">
      <c r="A1121" s="97">
        <f t="shared" si="18"/>
        <v>1119</v>
      </c>
      <c r="B1121" s="484">
        <v>45456</v>
      </c>
      <c r="C1121" s="111" t="s">
        <v>153</v>
      </c>
      <c r="D1121" s="108" t="s">
        <v>103</v>
      </c>
      <c r="E1121" s="108">
        <v>0</v>
      </c>
      <c r="F1121" s="97">
        <v>99</v>
      </c>
      <c r="G1121" s="97"/>
      <c r="H1121" s="116"/>
      <c r="I1121" s="116"/>
      <c r="J1121" s="97"/>
      <c r="AD1121" s="476"/>
      <c r="AI1121" s="473"/>
    </row>
    <row r="1122" spans="1:35" s="4" customFormat="1" x14ac:dyDescent="0.25">
      <c r="A1122" s="97">
        <f t="shared" si="18"/>
        <v>1120</v>
      </c>
      <c r="B1122" s="484">
        <v>45456</v>
      </c>
      <c r="C1122" s="111" t="s">
        <v>154</v>
      </c>
      <c r="D1122" s="108" t="s">
        <v>92</v>
      </c>
      <c r="E1122" s="108" t="s">
        <v>343</v>
      </c>
      <c r="F1122" s="97">
        <v>53</v>
      </c>
      <c r="G1122" s="97"/>
      <c r="H1122" s="116"/>
      <c r="I1122" s="116"/>
      <c r="J1122" s="97"/>
      <c r="AD1122" s="476"/>
      <c r="AI1122" s="473"/>
    </row>
    <row r="1123" spans="1:35" s="4" customFormat="1" x14ac:dyDescent="0.25">
      <c r="A1123" s="97">
        <f t="shared" si="18"/>
        <v>1121</v>
      </c>
      <c r="B1123" s="484">
        <v>45456</v>
      </c>
      <c r="C1123" s="111" t="s">
        <v>155</v>
      </c>
      <c r="D1123" s="108" t="s">
        <v>92</v>
      </c>
      <c r="E1123" s="108" t="s">
        <v>343</v>
      </c>
      <c r="F1123" s="97">
        <v>101</v>
      </c>
      <c r="G1123" s="97"/>
      <c r="H1123" s="116"/>
      <c r="I1123" s="116"/>
      <c r="J1123" s="97"/>
      <c r="AD1123" s="476"/>
      <c r="AI1123" s="473"/>
    </row>
    <row r="1124" spans="1:35" s="4" customFormat="1" x14ac:dyDescent="0.25">
      <c r="A1124" s="97">
        <f t="shared" si="18"/>
        <v>1122</v>
      </c>
      <c r="B1124" s="484">
        <v>45456</v>
      </c>
      <c r="C1124" s="113" t="s">
        <v>162</v>
      </c>
      <c r="D1124" s="108" t="s">
        <v>163</v>
      </c>
      <c r="E1124" s="108" t="s">
        <v>164</v>
      </c>
      <c r="F1124" s="97">
        <v>0</v>
      </c>
      <c r="G1124" s="97"/>
      <c r="H1124" s="116"/>
      <c r="I1124" s="116"/>
      <c r="J1124" s="97"/>
      <c r="AD1124" s="476"/>
      <c r="AI1124" s="473"/>
    </row>
    <row r="1125" spans="1:35" s="4" customFormat="1" x14ac:dyDescent="0.25">
      <c r="A1125" s="97">
        <f t="shared" si="18"/>
        <v>1123</v>
      </c>
      <c r="B1125" s="484">
        <v>45456</v>
      </c>
      <c r="C1125" s="113" t="s">
        <v>166</v>
      </c>
      <c r="D1125" s="108" t="s">
        <v>167</v>
      </c>
      <c r="E1125" s="108" t="s">
        <v>164</v>
      </c>
      <c r="F1125" s="97">
        <v>0</v>
      </c>
      <c r="G1125" s="97"/>
      <c r="H1125" s="116"/>
      <c r="I1125" s="116"/>
      <c r="J1125" s="97"/>
      <c r="AD1125" s="476"/>
      <c r="AI1125" s="473"/>
    </row>
    <row r="1126" spans="1:35" s="4" customFormat="1" x14ac:dyDescent="0.25">
      <c r="A1126" s="97">
        <f t="shared" si="18"/>
        <v>1124</v>
      </c>
      <c r="B1126" s="484">
        <v>45456</v>
      </c>
      <c r="C1126" s="113" t="s">
        <v>169</v>
      </c>
      <c r="D1126" s="108" t="s">
        <v>167</v>
      </c>
      <c r="E1126" s="108" t="s">
        <v>164</v>
      </c>
      <c r="F1126" s="97">
        <v>0</v>
      </c>
      <c r="G1126" s="97"/>
      <c r="H1126" s="116"/>
      <c r="I1126" s="116"/>
      <c r="J1126" s="97"/>
      <c r="AD1126" s="476"/>
      <c r="AI1126" s="473"/>
    </row>
    <row r="1127" spans="1:35" s="4" customFormat="1" x14ac:dyDescent="0.25">
      <c r="A1127" s="97">
        <f t="shared" si="18"/>
        <v>1125</v>
      </c>
      <c r="B1127" s="484">
        <v>45456</v>
      </c>
      <c r="C1127" s="113" t="s">
        <v>170</v>
      </c>
      <c r="D1127" s="108" t="s">
        <v>103</v>
      </c>
      <c r="E1127" s="108">
        <v>0</v>
      </c>
      <c r="F1127" s="97">
        <v>0</v>
      </c>
      <c r="G1127" s="97"/>
      <c r="H1127" s="116"/>
      <c r="I1127" s="116"/>
      <c r="J1127" s="97"/>
      <c r="AD1127" s="476"/>
      <c r="AI1127" s="473"/>
    </row>
    <row r="1128" spans="1:35" s="4" customFormat="1" x14ac:dyDescent="0.25">
      <c r="A1128" s="97">
        <f t="shared" si="18"/>
        <v>1126</v>
      </c>
      <c r="B1128" s="484">
        <v>45456</v>
      </c>
      <c r="C1128" s="113" t="s">
        <v>171</v>
      </c>
      <c r="D1128" s="108" t="s">
        <v>159</v>
      </c>
      <c r="E1128" s="108" t="s">
        <v>64</v>
      </c>
      <c r="F1128" s="97">
        <v>0</v>
      </c>
      <c r="G1128" s="97"/>
      <c r="H1128" s="116"/>
      <c r="I1128" s="116"/>
      <c r="J1128" s="97"/>
      <c r="AD1128" s="476"/>
      <c r="AI1128" s="473"/>
    </row>
    <row r="1129" spans="1:35" s="4" customFormat="1" x14ac:dyDescent="0.25">
      <c r="A1129" s="97">
        <f t="shared" si="18"/>
        <v>1127</v>
      </c>
      <c r="B1129" s="484">
        <v>45456</v>
      </c>
      <c r="C1129" s="113" t="s">
        <v>172</v>
      </c>
      <c r="D1129" s="108" t="s">
        <v>173</v>
      </c>
      <c r="E1129" s="108" t="s">
        <v>164</v>
      </c>
      <c r="F1129" s="97">
        <v>0</v>
      </c>
      <c r="G1129" s="97"/>
      <c r="H1129" s="116"/>
      <c r="I1129" s="116"/>
      <c r="J1129" s="97"/>
      <c r="AD1129" s="476"/>
      <c r="AI1129" s="473"/>
    </row>
    <row r="1130" spans="1:35" s="4" customFormat="1" x14ac:dyDescent="0.25">
      <c r="A1130" s="97">
        <f t="shared" si="18"/>
        <v>1128</v>
      </c>
      <c r="B1130" s="484">
        <v>45456</v>
      </c>
      <c r="C1130" s="113" t="s">
        <v>174</v>
      </c>
      <c r="D1130" s="108" t="s">
        <v>99</v>
      </c>
      <c r="E1130" s="108" t="s">
        <v>164</v>
      </c>
      <c r="F1130" s="97">
        <v>0</v>
      </c>
      <c r="G1130" s="97"/>
      <c r="H1130" s="116"/>
      <c r="I1130" s="116"/>
      <c r="J1130" s="97"/>
      <c r="AD1130" s="476"/>
      <c r="AI1130" s="473"/>
    </row>
    <row r="1131" spans="1:35" s="4" customFormat="1" x14ac:dyDescent="0.25">
      <c r="A1131" s="97">
        <f t="shared" si="18"/>
        <v>1129</v>
      </c>
      <c r="B1131" s="484">
        <v>45456</v>
      </c>
      <c r="C1131" s="113" t="s">
        <v>175</v>
      </c>
      <c r="D1131" s="108" t="s">
        <v>176</v>
      </c>
      <c r="E1131" s="108" t="s">
        <v>164</v>
      </c>
      <c r="F1131" s="97">
        <v>0</v>
      </c>
      <c r="G1131" s="97"/>
      <c r="H1131" s="116"/>
      <c r="I1131" s="116"/>
      <c r="J1131" s="97"/>
      <c r="AD1131" s="476"/>
      <c r="AI1131" s="473"/>
    </row>
    <row r="1132" spans="1:35" s="4" customFormat="1" x14ac:dyDescent="0.25">
      <c r="A1132" s="97">
        <f t="shared" si="18"/>
        <v>1130</v>
      </c>
      <c r="B1132" s="484">
        <v>45456</v>
      </c>
      <c r="C1132" s="113" t="s">
        <v>177</v>
      </c>
      <c r="D1132" s="108" t="s">
        <v>159</v>
      </c>
      <c r="E1132" s="108" t="s">
        <v>64</v>
      </c>
      <c r="F1132" s="97">
        <v>0</v>
      </c>
      <c r="G1132" s="97"/>
      <c r="H1132" s="116"/>
      <c r="I1132" s="116"/>
      <c r="J1132" s="97"/>
      <c r="AD1132" s="476"/>
      <c r="AI1132" s="473"/>
    </row>
    <row r="1133" spans="1:35" s="4" customFormat="1" x14ac:dyDescent="0.25">
      <c r="A1133" s="97">
        <f t="shared" si="18"/>
        <v>1131</v>
      </c>
      <c r="B1133" s="484">
        <v>45458</v>
      </c>
      <c r="C1133" s="111" t="s">
        <v>88</v>
      </c>
      <c r="D1133" s="108" t="s">
        <v>89</v>
      </c>
      <c r="E1133" s="108" t="s">
        <v>336</v>
      </c>
      <c r="F1133" s="97">
        <v>166</v>
      </c>
      <c r="G1133" s="97"/>
      <c r="H1133" s="116"/>
      <c r="I1133" s="116"/>
      <c r="J1133" s="97"/>
      <c r="AD1133" s="476"/>
      <c r="AI1133" s="473"/>
    </row>
    <row r="1134" spans="1:35" s="4" customFormat="1" x14ac:dyDescent="0.25">
      <c r="A1134" s="97">
        <f t="shared" si="18"/>
        <v>1132</v>
      </c>
      <c r="B1134" s="484">
        <v>45458</v>
      </c>
      <c r="C1134" s="111" t="s">
        <v>91</v>
      </c>
      <c r="D1134" s="108" t="s">
        <v>92</v>
      </c>
      <c r="E1134" s="108" t="s">
        <v>343</v>
      </c>
      <c r="F1134" s="97">
        <v>0</v>
      </c>
      <c r="G1134" s="97"/>
      <c r="H1134" s="116"/>
      <c r="I1134" s="116"/>
      <c r="J1134" s="97"/>
      <c r="AD1134" s="476"/>
      <c r="AI1134" s="473"/>
    </row>
    <row r="1135" spans="1:35" s="4" customFormat="1" x14ac:dyDescent="0.25">
      <c r="A1135" s="97">
        <f t="shared" si="18"/>
        <v>1133</v>
      </c>
      <c r="B1135" s="484">
        <v>45458</v>
      </c>
      <c r="C1135" s="111" t="s">
        <v>94</v>
      </c>
      <c r="D1135" s="108" t="s">
        <v>92</v>
      </c>
      <c r="E1135" s="108" t="s">
        <v>343</v>
      </c>
      <c r="F1135" s="97">
        <v>0</v>
      </c>
      <c r="G1135" s="97"/>
      <c r="H1135" s="116"/>
      <c r="I1135" s="116"/>
      <c r="J1135" s="97"/>
      <c r="AD1135" s="476"/>
      <c r="AI1135" s="473"/>
    </row>
    <row r="1136" spans="1:35" s="4" customFormat="1" x14ac:dyDescent="0.25">
      <c r="A1136" s="97">
        <f t="shared" si="18"/>
        <v>1134</v>
      </c>
      <c r="B1136" s="484">
        <v>45458</v>
      </c>
      <c r="C1136" s="111" t="s">
        <v>116</v>
      </c>
      <c r="D1136" s="108" t="s">
        <v>92</v>
      </c>
      <c r="E1136" s="108" t="s">
        <v>343</v>
      </c>
      <c r="F1136" s="97">
        <v>0</v>
      </c>
      <c r="G1136" s="97"/>
      <c r="H1136" s="116"/>
      <c r="I1136" s="116"/>
      <c r="J1136" s="97"/>
      <c r="AD1136" s="476"/>
      <c r="AI1136" s="473"/>
    </row>
    <row r="1137" spans="1:35" s="4" customFormat="1" x14ac:dyDescent="0.25">
      <c r="A1137" s="97">
        <f t="shared" si="18"/>
        <v>1135</v>
      </c>
      <c r="B1137" s="484">
        <v>45458</v>
      </c>
      <c r="C1137" s="111" t="s">
        <v>128</v>
      </c>
      <c r="D1137" s="108" t="s">
        <v>97</v>
      </c>
      <c r="E1137" s="108" t="s">
        <v>346</v>
      </c>
      <c r="F1137" s="97">
        <v>0</v>
      </c>
      <c r="G1137" s="97"/>
      <c r="H1137" s="116"/>
      <c r="I1137" s="116"/>
      <c r="J1137" s="97"/>
      <c r="AD1137" s="476"/>
      <c r="AI1137" s="473"/>
    </row>
    <row r="1138" spans="1:35" s="4" customFormat="1" x14ac:dyDescent="0.25">
      <c r="A1138" s="97">
        <f t="shared" si="18"/>
        <v>1136</v>
      </c>
      <c r="B1138" s="484">
        <v>45458</v>
      </c>
      <c r="C1138" s="111" t="s">
        <v>96</v>
      </c>
      <c r="D1138" s="108" t="s">
        <v>97</v>
      </c>
      <c r="E1138" s="108" t="s">
        <v>346</v>
      </c>
      <c r="F1138" s="97">
        <v>80</v>
      </c>
      <c r="G1138" s="97"/>
      <c r="H1138" s="116"/>
      <c r="I1138" s="116"/>
      <c r="J1138" s="97"/>
      <c r="AD1138" s="476"/>
      <c r="AI1138" s="473"/>
    </row>
    <row r="1139" spans="1:35" s="4" customFormat="1" x14ac:dyDescent="0.25">
      <c r="A1139" s="97">
        <f t="shared" si="18"/>
        <v>1137</v>
      </c>
      <c r="B1139" s="484">
        <v>45458</v>
      </c>
      <c r="C1139" s="111" t="s">
        <v>113</v>
      </c>
      <c r="D1139" s="108" t="s">
        <v>114</v>
      </c>
      <c r="E1139" s="108" t="s">
        <v>348</v>
      </c>
      <c r="F1139" s="97">
        <v>0</v>
      </c>
      <c r="G1139" s="97"/>
      <c r="H1139" s="116">
        <v>108507</v>
      </c>
      <c r="I1139" s="116">
        <v>112123</v>
      </c>
      <c r="J1139" s="97">
        <v>3616</v>
      </c>
      <c r="AD1139" s="476"/>
      <c r="AI1139" s="473"/>
    </row>
    <row r="1140" spans="1:35" s="4" customFormat="1" x14ac:dyDescent="0.25">
      <c r="A1140" s="97">
        <f t="shared" si="18"/>
        <v>1138</v>
      </c>
      <c r="B1140" s="484">
        <v>45458</v>
      </c>
      <c r="C1140" s="111" t="s">
        <v>118</v>
      </c>
      <c r="D1140" s="108" t="s">
        <v>107</v>
      </c>
      <c r="E1140" s="108" t="s">
        <v>340</v>
      </c>
      <c r="F1140" s="97">
        <v>0</v>
      </c>
      <c r="G1140" s="97"/>
      <c r="H1140" s="116"/>
      <c r="I1140" s="116"/>
      <c r="J1140" s="97"/>
      <c r="AD1140" s="476"/>
      <c r="AI1140" s="473"/>
    </row>
    <row r="1141" spans="1:35" s="4" customFormat="1" x14ac:dyDescent="0.25">
      <c r="A1141" s="97">
        <f t="shared" si="18"/>
        <v>1139</v>
      </c>
      <c r="B1141" s="484">
        <v>45458</v>
      </c>
      <c r="C1141" s="111" t="s">
        <v>106</v>
      </c>
      <c r="D1141" s="108" t="s">
        <v>107</v>
      </c>
      <c r="E1141" s="108" t="s">
        <v>340</v>
      </c>
      <c r="F1141" s="97">
        <v>0</v>
      </c>
      <c r="G1141" s="97"/>
      <c r="H1141" s="116"/>
      <c r="I1141" s="116"/>
      <c r="J1141" s="97"/>
      <c r="AD1141" s="476"/>
      <c r="AI1141" s="473"/>
    </row>
    <row r="1142" spans="1:35" s="4" customFormat="1" x14ac:dyDescent="0.25">
      <c r="A1142" s="97">
        <f t="shared" si="18"/>
        <v>1140</v>
      </c>
      <c r="B1142" s="484">
        <v>45458</v>
      </c>
      <c r="C1142" s="111" t="s">
        <v>109</v>
      </c>
      <c r="D1142" s="108" t="s">
        <v>107</v>
      </c>
      <c r="E1142" s="108" t="s">
        <v>340</v>
      </c>
      <c r="F1142" s="97">
        <v>0</v>
      </c>
      <c r="G1142" s="97"/>
      <c r="H1142" s="116"/>
      <c r="I1142" s="116"/>
      <c r="J1142" s="97"/>
      <c r="AD1142" s="476"/>
      <c r="AI1142" s="473"/>
    </row>
    <row r="1143" spans="1:35" s="4" customFormat="1" x14ac:dyDescent="0.25">
      <c r="A1143" s="97">
        <f t="shared" si="18"/>
        <v>1141</v>
      </c>
      <c r="B1143" s="484">
        <v>45458</v>
      </c>
      <c r="C1143" s="111" t="s">
        <v>119</v>
      </c>
      <c r="D1143" s="108" t="s">
        <v>131</v>
      </c>
      <c r="E1143" s="108" t="s">
        <v>338</v>
      </c>
      <c r="F1143" s="97">
        <v>0</v>
      </c>
      <c r="G1143" s="97"/>
      <c r="H1143" s="116"/>
      <c r="I1143" s="116"/>
      <c r="J1143" s="97"/>
      <c r="AD1143" s="476"/>
      <c r="AI1143" s="473"/>
    </row>
    <row r="1144" spans="1:35" s="4" customFormat="1" x14ac:dyDescent="0.25">
      <c r="A1144" s="97">
        <f t="shared" si="18"/>
        <v>1142</v>
      </c>
      <c r="B1144" s="484">
        <v>45458</v>
      </c>
      <c r="C1144" s="111" t="s">
        <v>121</v>
      </c>
      <c r="D1144" s="108" t="s">
        <v>122</v>
      </c>
      <c r="E1144" s="108" t="s">
        <v>339</v>
      </c>
      <c r="F1144" s="97">
        <v>0</v>
      </c>
      <c r="G1144" s="97"/>
      <c r="H1144" s="116"/>
      <c r="I1144" s="116"/>
      <c r="J1144" s="97"/>
      <c r="AD1144" s="476"/>
      <c r="AI1144" s="473"/>
    </row>
    <row r="1145" spans="1:35" s="4" customFormat="1" x14ac:dyDescent="0.25">
      <c r="A1145" s="97">
        <f t="shared" si="18"/>
        <v>1143</v>
      </c>
      <c r="B1145" s="484">
        <v>45458</v>
      </c>
      <c r="C1145" s="111" t="s">
        <v>125</v>
      </c>
      <c r="D1145" s="108" t="s">
        <v>99</v>
      </c>
      <c r="E1145" s="108" t="s">
        <v>334</v>
      </c>
      <c r="F1145" s="97">
        <v>299</v>
      </c>
      <c r="G1145" s="97"/>
      <c r="H1145" s="116"/>
      <c r="I1145" s="116"/>
      <c r="J1145" s="97"/>
      <c r="AD1145" s="476"/>
      <c r="AI1145" s="473"/>
    </row>
    <row r="1146" spans="1:35" s="4" customFormat="1" x14ac:dyDescent="0.25">
      <c r="A1146" s="97">
        <f t="shared" si="18"/>
        <v>1144</v>
      </c>
      <c r="B1146" s="484">
        <v>45458</v>
      </c>
      <c r="C1146" s="111" t="s">
        <v>156</v>
      </c>
      <c r="D1146" s="108" t="s">
        <v>136</v>
      </c>
      <c r="E1146" s="108" t="s">
        <v>2</v>
      </c>
      <c r="F1146" s="97">
        <v>133</v>
      </c>
      <c r="G1146" s="97"/>
      <c r="H1146" s="116"/>
      <c r="I1146" s="116"/>
      <c r="J1146" s="97"/>
      <c r="AD1146" s="476"/>
      <c r="AI1146" s="473"/>
    </row>
    <row r="1147" spans="1:35" s="4" customFormat="1" x14ac:dyDescent="0.25">
      <c r="A1147" s="97">
        <f t="shared" si="18"/>
        <v>1145</v>
      </c>
      <c r="B1147" s="484">
        <v>45458</v>
      </c>
      <c r="C1147" s="112" t="s">
        <v>142</v>
      </c>
      <c r="D1147" s="108" t="s">
        <v>264</v>
      </c>
      <c r="E1147" s="108" t="s">
        <v>143</v>
      </c>
      <c r="F1147" s="97">
        <v>174</v>
      </c>
      <c r="G1147" s="97"/>
      <c r="H1147" s="116"/>
      <c r="I1147" s="116"/>
      <c r="J1147" s="97"/>
      <c r="AD1147" s="476"/>
      <c r="AI1147" s="473"/>
    </row>
    <row r="1148" spans="1:35" s="4" customFormat="1" x14ac:dyDescent="0.25">
      <c r="A1148" s="97">
        <f t="shared" si="18"/>
        <v>1146</v>
      </c>
      <c r="B1148" s="484">
        <v>45458</v>
      </c>
      <c r="C1148" s="112" t="s">
        <v>144</v>
      </c>
      <c r="D1148" s="108" t="s">
        <v>264</v>
      </c>
      <c r="E1148" s="108" t="s">
        <v>143</v>
      </c>
      <c r="F1148" s="97">
        <v>0</v>
      </c>
      <c r="G1148" s="97"/>
      <c r="H1148" s="116"/>
      <c r="I1148" s="116"/>
      <c r="J1148" s="97"/>
      <c r="AD1148" s="476"/>
      <c r="AI1148" s="473"/>
    </row>
    <row r="1149" spans="1:35" s="4" customFormat="1" x14ac:dyDescent="0.25">
      <c r="A1149" s="97">
        <f t="shared" si="18"/>
        <v>1147</v>
      </c>
      <c r="B1149" s="484">
        <v>45458</v>
      </c>
      <c r="C1149" s="113" t="s">
        <v>145</v>
      </c>
      <c r="D1149" s="108" t="s">
        <v>265</v>
      </c>
      <c r="E1149" s="108" t="s">
        <v>146</v>
      </c>
      <c r="F1149" s="97">
        <v>385</v>
      </c>
      <c r="G1149" s="97"/>
      <c r="H1149" s="116"/>
      <c r="I1149" s="116"/>
      <c r="J1149" s="97"/>
      <c r="AD1149" s="476"/>
      <c r="AI1149" s="473"/>
    </row>
    <row r="1150" spans="1:35" s="4" customFormat="1" x14ac:dyDescent="0.25">
      <c r="A1150" s="97">
        <f t="shared" si="18"/>
        <v>1148</v>
      </c>
      <c r="B1150" s="484">
        <v>45458</v>
      </c>
      <c r="C1150" s="111" t="s">
        <v>160</v>
      </c>
      <c r="D1150" s="108" t="s">
        <v>136</v>
      </c>
      <c r="E1150" s="108" t="s">
        <v>2</v>
      </c>
      <c r="F1150" s="97">
        <v>173</v>
      </c>
      <c r="G1150" s="97"/>
      <c r="H1150" s="116"/>
      <c r="I1150" s="116"/>
      <c r="J1150" s="97"/>
      <c r="AD1150" s="476"/>
      <c r="AI1150" s="473"/>
    </row>
    <row r="1151" spans="1:35" s="4" customFormat="1" x14ac:dyDescent="0.25">
      <c r="A1151" s="97">
        <f t="shared" si="18"/>
        <v>1149</v>
      </c>
      <c r="B1151" s="484">
        <v>45458</v>
      </c>
      <c r="C1151" s="111" t="s">
        <v>158</v>
      </c>
      <c r="D1151" s="108" t="s">
        <v>159</v>
      </c>
      <c r="E1151" s="108" t="s">
        <v>64</v>
      </c>
      <c r="F1151" s="97">
        <v>0</v>
      </c>
      <c r="G1151" s="97"/>
      <c r="H1151" s="116"/>
      <c r="I1151" s="116"/>
      <c r="J1151" s="97"/>
      <c r="AD1151" s="476"/>
      <c r="AI1151" s="473"/>
    </row>
    <row r="1152" spans="1:35" s="4" customFormat="1" x14ac:dyDescent="0.25">
      <c r="A1152" s="97">
        <f t="shared" si="18"/>
        <v>1150</v>
      </c>
      <c r="B1152" s="484">
        <v>45458</v>
      </c>
      <c r="C1152" s="96" t="s">
        <v>283</v>
      </c>
      <c r="D1152" s="108" t="s">
        <v>266</v>
      </c>
      <c r="E1152" s="108" t="s">
        <v>63</v>
      </c>
      <c r="F1152" s="97">
        <v>114</v>
      </c>
      <c r="G1152" s="97"/>
      <c r="H1152" s="116"/>
      <c r="I1152" s="116"/>
      <c r="J1152" s="97"/>
      <c r="AD1152" s="476"/>
      <c r="AI1152" s="473"/>
    </row>
    <row r="1153" spans="1:35" s="4" customFormat="1" x14ac:dyDescent="0.25">
      <c r="A1153" s="97">
        <f t="shared" si="18"/>
        <v>1151</v>
      </c>
      <c r="B1153" s="484">
        <v>45458</v>
      </c>
      <c r="C1153" s="112" t="s">
        <v>148</v>
      </c>
      <c r="D1153" s="108" t="s">
        <v>92</v>
      </c>
      <c r="E1153" s="108" t="s">
        <v>343</v>
      </c>
      <c r="F1153" s="97">
        <v>122</v>
      </c>
      <c r="G1153" s="97"/>
      <c r="H1153" s="116"/>
      <c r="I1153" s="116"/>
      <c r="J1153" s="97"/>
      <c r="AD1153" s="476"/>
      <c r="AI1153" s="473"/>
    </row>
    <row r="1154" spans="1:35" s="4" customFormat="1" x14ac:dyDescent="0.25">
      <c r="A1154" s="97">
        <f t="shared" si="18"/>
        <v>1152</v>
      </c>
      <c r="B1154" s="484">
        <v>45458</v>
      </c>
      <c r="C1154" s="112" t="s">
        <v>150</v>
      </c>
      <c r="D1154" s="108" t="s">
        <v>92</v>
      </c>
      <c r="E1154" s="108" t="s">
        <v>343</v>
      </c>
      <c r="F1154" s="97">
        <v>0</v>
      </c>
      <c r="G1154" s="97"/>
      <c r="H1154" s="116"/>
      <c r="I1154" s="116"/>
      <c r="J1154" s="97"/>
      <c r="AD1154" s="476"/>
      <c r="AI1154" s="473"/>
    </row>
    <row r="1155" spans="1:35" s="4" customFormat="1" x14ac:dyDescent="0.25">
      <c r="A1155" s="97">
        <f t="shared" ref="A1155:A1220" si="19">ROW()-2</f>
        <v>1153</v>
      </c>
      <c r="B1155" s="484">
        <v>45458</v>
      </c>
      <c r="C1155" s="112" t="s">
        <v>151</v>
      </c>
      <c r="D1155" s="108" t="s">
        <v>92</v>
      </c>
      <c r="E1155" s="108" t="s">
        <v>343</v>
      </c>
      <c r="F1155" s="97">
        <v>117</v>
      </c>
      <c r="G1155" s="97"/>
      <c r="H1155" s="116"/>
      <c r="I1155" s="116"/>
      <c r="J1155" s="97"/>
      <c r="AD1155" s="476"/>
      <c r="AI1155" s="473"/>
    </row>
    <row r="1156" spans="1:35" s="4" customFormat="1" x14ac:dyDescent="0.25">
      <c r="A1156" s="97">
        <f t="shared" si="19"/>
        <v>1154</v>
      </c>
      <c r="B1156" s="484">
        <v>45458</v>
      </c>
      <c r="C1156" s="112" t="s">
        <v>135</v>
      </c>
      <c r="D1156" s="108" t="s">
        <v>136</v>
      </c>
      <c r="E1156" s="108" t="s">
        <v>2</v>
      </c>
      <c r="F1156" s="97">
        <v>262</v>
      </c>
      <c r="G1156" s="97"/>
      <c r="H1156" s="116"/>
      <c r="I1156" s="116"/>
      <c r="J1156" s="97"/>
      <c r="AD1156" s="476"/>
      <c r="AI1156" s="473"/>
    </row>
    <row r="1157" spans="1:35" s="4" customFormat="1" x14ac:dyDescent="0.25">
      <c r="A1157" s="97">
        <f t="shared" si="19"/>
        <v>1155</v>
      </c>
      <c r="B1157" s="484">
        <v>45458</v>
      </c>
      <c r="C1157" s="112" t="s">
        <v>137</v>
      </c>
      <c r="D1157" s="108" t="s">
        <v>136</v>
      </c>
      <c r="E1157" s="108" t="s">
        <v>2</v>
      </c>
      <c r="F1157" s="97">
        <v>0</v>
      </c>
      <c r="G1157" s="97"/>
      <c r="H1157" s="116"/>
      <c r="I1157" s="116"/>
      <c r="J1157" s="97"/>
      <c r="AD1157" s="476"/>
      <c r="AI1157" s="473"/>
    </row>
    <row r="1158" spans="1:35" s="4" customFormat="1" x14ac:dyDescent="0.25">
      <c r="A1158" s="97">
        <f t="shared" si="19"/>
        <v>1156</v>
      </c>
      <c r="B1158" s="484">
        <v>45458</v>
      </c>
      <c r="C1158" s="112" t="s">
        <v>139</v>
      </c>
      <c r="D1158" s="108" t="s">
        <v>92</v>
      </c>
      <c r="E1158" s="108" t="s">
        <v>343</v>
      </c>
      <c r="F1158" s="97">
        <v>185</v>
      </c>
      <c r="G1158" s="97"/>
      <c r="H1158" s="116"/>
      <c r="I1158" s="116"/>
      <c r="J1158" s="97"/>
      <c r="AD1158" s="476"/>
      <c r="AI1158" s="473"/>
    </row>
    <row r="1159" spans="1:35" s="4" customFormat="1" x14ac:dyDescent="0.25">
      <c r="A1159" s="97">
        <f t="shared" si="19"/>
        <v>1157</v>
      </c>
      <c r="B1159" s="484">
        <v>45458</v>
      </c>
      <c r="C1159" s="112" t="s">
        <v>140</v>
      </c>
      <c r="D1159" s="108" t="s">
        <v>92</v>
      </c>
      <c r="E1159" s="108" t="s">
        <v>343</v>
      </c>
      <c r="F1159" s="97">
        <v>0</v>
      </c>
      <c r="G1159" s="97"/>
      <c r="H1159" s="116"/>
      <c r="I1159" s="116"/>
      <c r="J1159" s="97"/>
      <c r="AD1159" s="476"/>
      <c r="AI1159" s="473"/>
    </row>
    <row r="1160" spans="1:35" s="4" customFormat="1" x14ac:dyDescent="0.25">
      <c r="A1160" s="97">
        <f t="shared" si="19"/>
        <v>1158</v>
      </c>
      <c r="B1160" s="484">
        <v>45458</v>
      </c>
      <c r="C1160" s="112" t="s">
        <v>141</v>
      </c>
      <c r="D1160" s="108" t="s">
        <v>92</v>
      </c>
      <c r="E1160" s="108" t="s">
        <v>343</v>
      </c>
      <c r="F1160" s="97">
        <v>0</v>
      </c>
      <c r="G1160" s="97"/>
      <c r="H1160" s="116"/>
      <c r="I1160" s="116"/>
      <c r="J1160" s="97"/>
      <c r="AD1160" s="476"/>
      <c r="AI1160" s="473"/>
    </row>
    <row r="1161" spans="1:35" s="4" customFormat="1" x14ac:dyDescent="0.25">
      <c r="A1161" s="97">
        <f t="shared" si="19"/>
        <v>1159</v>
      </c>
      <c r="B1161" s="484">
        <v>45458</v>
      </c>
      <c r="C1161" s="112" t="s">
        <v>134</v>
      </c>
      <c r="D1161" s="108" t="s">
        <v>99</v>
      </c>
      <c r="E1161" s="108" t="s">
        <v>334</v>
      </c>
      <c r="F1161" s="97">
        <v>250</v>
      </c>
      <c r="G1161" s="97"/>
      <c r="H1161" s="116"/>
      <c r="I1161" s="116"/>
      <c r="J1161" s="97"/>
      <c r="AD1161" s="476"/>
      <c r="AI1161" s="473"/>
    </row>
    <row r="1162" spans="1:35" s="4" customFormat="1" x14ac:dyDescent="0.25">
      <c r="A1162" s="97">
        <f t="shared" si="19"/>
        <v>1160</v>
      </c>
      <c r="B1162" s="484">
        <v>45458</v>
      </c>
      <c r="C1162" s="111" t="s">
        <v>153</v>
      </c>
      <c r="D1162" s="108" t="s">
        <v>103</v>
      </c>
      <c r="E1162" s="108">
        <v>0</v>
      </c>
      <c r="F1162" s="97">
        <v>0</v>
      </c>
      <c r="G1162" s="97"/>
      <c r="H1162" s="116"/>
      <c r="I1162" s="116"/>
      <c r="J1162" s="97"/>
      <c r="AD1162" s="476"/>
      <c r="AI1162" s="473"/>
    </row>
    <row r="1163" spans="1:35" s="4" customFormat="1" x14ac:dyDescent="0.25">
      <c r="A1163" s="97">
        <f t="shared" si="19"/>
        <v>1161</v>
      </c>
      <c r="B1163" s="484">
        <v>45458</v>
      </c>
      <c r="C1163" s="111" t="s">
        <v>154</v>
      </c>
      <c r="D1163" s="108" t="s">
        <v>92</v>
      </c>
      <c r="E1163" s="108" t="s">
        <v>343</v>
      </c>
      <c r="F1163" s="97">
        <v>0</v>
      </c>
      <c r="G1163" s="97"/>
      <c r="H1163" s="116"/>
      <c r="I1163" s="116"/>
      <c r="J1163" s="97"/>
      <c r="AD1163" s="476"/>
      <c r="AI1163" s="473"/>
    </row>
    <row r="1164" spans="1:35" s="4" customFormat="1" x14ac:dyDescent="0.25">
      <c r="A1164" s="97">
        <f t="shared" si="19"/>
        <v>1162</v>
      </c>
      <c r="B1164" s="484">
        <v>45458</v>
      </c>
      <c r="C1164" s="111" t="s">
        <v>155</v>
      </c>
      <c r="D1164" s="108" t="s">
        <v>92</v>
      </c>
      <c r="E1164" s="108" t="s">
        <v>343</v>
      </c>
      <c r="F1164" s="97">
        <v>191</v>
      </c>
      <c r="G1164" s="97"/>
      <c r="H1164" s="116"/>
      <c r="I1164" s="116"/>
      <c r="J1164" s="97"/>
      <c r="AD1164" s="476"/>
      <c r="AI1164" s="473"/>
    </row>
    <row r="1165" spans="1:35" s="4" customFormat="1" x14ac:dyDescent="0.25">
      <c r="A1165" s="97">
        <f t="shared" si="19"/>
        <v>1163</v>
      </c>
      <c r="B1165" s="484">
        <v>45458</v>
      </c>
      <c r="C1165" s="113" t="s">
        <v>162</v>
      </c>
      <c r="D1165" s="108" t="s">
        <v>163</v>
      </c>
      <c r="E1165" s="108" t="s">
        <v>164</v>
      </c>
      <c r="F1165" s="97">
        <v>409</v>
      </c>
      <c r="G1165" s="97"/>
      <c r="H1165" s="116"/>
      <c r="I1165" s="116"/>
      <c r="J1165" s="97"/>
      <c r="AD1165" s="476"/>
      <c r="AI1165" s="473"/>
    </row>
    <row r="1166" spans="1:35" s="4" customFormat="1" x14ac:dyDescent="0.25">
      <c r="A1166" s="97">
        <f t="shared" si="19"/>
        <v>1164</v>
      </c>
      <c r="B1166" s="484">
        <v>45458</v>
      </c>
      <c r="C1166" s="113" t="s">
        <v>166</v>
      </c>
      <c r="D1166" s="108" t="s">
        <v>167</v>
      </c>
      <c r="E1166" s="108" t="s">
        <v>164</v>
      </c>
      <c r="F1166" s="97">
        <v>69</v>
      </c>
      <c r="G1166" s="97"/>
      <c r="H1166" s="116"/>
      <c r="I1166" s="116"/>
      <c r="J1166" s="97"/>
      <c r="AD1166" s="476"/>
      <c r="AI1166" s="473"/>
    </row>
    <row r="1167" spans="1:35" s="4" customFormat="1" x14ac:dyDescent="0.25">
      <c r="A1167" s="97">
        <f t="shared" si="19"/>
        <v>1165</v>
      </c>
      <c r="B1167" s="484">
        <v>45458</v>
      </c>
      <c r="C1167" s="113" t="s">
        <v>169</v>
      </c>
      <c r="D1167" s="108" t="s">
        <v>167</v>
      </c>
      <c r="E1167" s="108" t="s">
        <v>164</v>
      </c>
      <c r="F1167" s="97">
        <v>60</v>
      </c>
      <c r="G1167" s="97"/>
      <c r="H1167" s="116"/>
      <c r="I1167" s="116"/>
      <c r="J1167" s="97"/>
      <c r="AD1167" s="476"/>
      <c r="AI1167" s="473"/>
    </row>
    <row r="1168" spans="1:35" s="4" customFormat="1" x14ac:dyDescent="0.25">
      <c r="A1168" s="97">
        <f t="shared" si="19"/>
        <v>1166</v>
      </c>
      <c r="B1168" s="484">
        <v>45458</v>
      </c>
      <c r="C1168" s="113" t="s">
        <v>170</v>
      </c>
      <c r="D1168" s="108" t="s">
        <v>103</v>
      </c>
      <c r="E1168" s="108">
        <v>0</v>
      </c>
      <c r="F1168" s="97">
        <v>87</v>
      </c>
      <c r="G1168" s="97"/>
      <c r="H1168" s="116"/>
      <c r="I1168" s="116"/>
      <c r="J1168" s="97"/>
      <c r="AD1168" s="476"/>
      <c r="AI1168" s="473"/>
    </row>
    <row r="1169" spans="1:35" s="4" customFormat="1" x14ac:dyDescent="0.25">
      <c r="A1169" s="97">
        <f t="shared" si="19"/>
        <v>1167</v>
      </c>
      <c r="B1169" s="484">
        <v>45458</v>
      </c>
      <c r="C1169" s="113" t="s">
        <v>171</v>
      </c>
      <c r="D1169" s="108" t="s">
        <v>159</v>
      </c>
      <c r="E1169" s="108" t="s">
        <v>64</v>
      </c>
      <c r="F1169" s="97">
        <v>161</v>
      </c>
      <c r="G1169" s="97"/>
      <c r="H1169" s="116"/>
      <c r="I1169" s="116"/>
      <c r="J1169" s="97"/>
      <c r="AD1169" s="476"/>
      <c r="AI1169" s="473"/>
    </row>
    <row r="1170" spans="1:35" s="4" customFormat="1" x14ac:dyDescent="0.25">
      <c r="A1170" s="97">
        <f t="shared" si="19"/>
        <v>1168</v>
      </c>
      <c r="B1170" s="484">
        <v>45458</v>
      </c>
      <c r="C1170" s="113" t="s">
        <v>172</v>
      </c>
      <c r="D1170" s="108" t="s">
        <v>173</v>
      </c>
      <c r="E1170" s="108" t="s">
        <v>164</v>
      </c>
      <c r="F1170" s="97">
        <v>52</v>
      </c>
      <c r="G1170" s="97"/>
      <c r="H1170" s="116"/>
      <c r="I1170" s="116"/>
      <c r="J1170" s="97"/>
      <c r="AD1170" s="476"/>
      <c r="AI1170" s="473"/>
    </row>
    <row r="1171" spans="1:35" s="4" customFormat="1" x14ac:dyDescent="0.25">
      <c r="A1171" s="97">
        <f t="shared" si="19"/>
        <v>1169</v>
      </c>
      <c r="B1171" s="484">
        <v>45458</v>
      </c>
      <c r="C1171" s="113" t="s">
        <v>174</v>
      </c>
      <c r="D1171" s="108" t="s">
        <v>99</v>
      </c>
      <c r="E1171" s="108" t="s">
        <v>164</v>
      </c>
      <c r="F1171" s="97">
        <v>253</v>
      </c>
      <c r="G1171" s="97"/>
      <c r="H1171" s="116"/>
      <c r="I1171" s="116"/>
      <c r="J1171" s="97"/>
      <c r="AD1171" s="476"/>
      <c r="AI1171" s="473"/>
    </row>
    <row r="1172" spans="1:35" s="4" customFormat="1" x14ac:dyDescent="0.25">
      <c r="A1172" s="97">
        <f t="shared" si="19"/>
        <v>1170</v>
      </c>
      <c r="B1172" s="484">
        <v>45458</v>
      </c>
      <c r="C1172" s="113" t="s">
        <v>175</v>
      </c>
      <c r="D1172" s="108" t="s">
        <v>176</v>
      </c>
      <c r="E1172" s="108" t="s">
        <v>164</v>
      </c>
      <c r="F1172" s="97">
        <v>0</v>
      </c>
      <c r="G1172" s="97"/>
      <c r="H1172" s="116"/>
      <c r="I1172" s="116"/>
      <c r="J1172" s="97"/>
      <c r="AD1172" s="476"/>
      <c r="AI1172" s="473"/>
    </row>
    <row r="1173" spans="1:35" s="4" customFormat="1" x14ac:dyDescent="0.25">
      <c r="A1173" s="97">
        <f t="shared" si="19"/>
        <v>1171</v>
      </c>
      <c r="B1173" s="484">
        <v>45458</v>
      </c>
      <c r="C1173" s="113" t="s">
        <v>177</v>
      </c>
      <c r="D1173" s="108" t="s">
        <v>159</v>
      </c>
      <c r="E1173" s="108" t="s">
        <v>64</v>
      </c>
      <c r="F1173" s="97">
        <v>64</v>
      </c>
      <c r="G1173" s="97"/>
      <c r="H1173" s="116"/>
      <c r="I1173" s="116"/>
      <c r="J1173" s="97"/>
      <c r="AD1173" s="476"/>
      <c r="AI1173" s="473"/>
    </row>
    <row r="1174" spans="1:35" s="4" customFormat="1" x14ac:dyDescent="0.25">
      <c r="A1174" s="101">
        <f t="shared" si="19"/>
        <v>1172</v>
      </c>
      <c r="B1174" s="486">
        <v>45459</v>
      </c>
      <c r="C1174" s="503" t="s">
        <v>180</v>
      </c>
      <c r="D1174" s="101" t="s">
        <v>85</v>
      </c>
      <c r="E1174" s="101" t="s">
        <v>86</v>
      </c>
      <c r="F1174" s="499"/>
      <c r="G1174" s="101">
        <v>19000</v>
      </c>
      <c r="H1174" s="491"/>
      <c r="I1174" s="491"/>
      <c r="J1174" s="101"/>
      <c r="AD1174" s="476"/>
      <c r="AI1174" s="473"/>
    </row>
    <row r="1175" spans="1:35" s="4" customFormat="1" x14ac:dyDescent="0.25">
      <c r="A1175" s="97">
        <f t="shared" si="19"/>
        <v>1173</v>
      </c>
      <c r="B1175" s="484">
        <v>45459</v>
      </c>
      <c r="C1175" s="111" t="s">
        <v>88</v>
      </c>
      <c r="D1175" s="108" t="s">
        <v>89</v>
      </c>
      <c r="E1175" s="108" t="s">
        <v>336</v>
      </c>
      <c r="F1175" s="97">
        <v>0</v>
      </c>
      <c r="G1175" s="97"/>
      <c r="H1175" s="116"/>
      <c r="I1175" s="116"/>
      <c r="J1175" s="97"/>
      <c r="AD1175" s="476"/>
      <c r="AI1175" s="473"/>
    </row>
    <row r="1176" spans="1:35" s="4" customFormat="1" x14ac:dyDescent="0.25">
      <c r="A1176" s="97">
        <f t="shared" si="19"/>
        <v>1174</v>
      </c>
      <c r="B1176" s="484">
        <v>45459</v>
      </c>
      <c r="C1176" s="111" t="s">
        <v>91</v>
      </c>
      <c r="D1176" s="108" t="s">
        <v>92</v>
      </c>
      <c r="E1176" s="108" t="s">
        <v>343</v>
      </c>
      <c r="F1176" s="97">
        <v>0</v>
      </c>
      <c r="G1176" s="97"/>
      <c r="H1176" s="116"/>
      <c r="I1176" s="116"/>
      <c r="J1176" s="97"/>
      <c r="AD1176" s="476"/>
      <c r="AI1176" s="473"/>
    </row>
    <row r="1177" spans="1:35" s="4" customFormat="1" x14ac:dyDescent="0.25">
      <c r="A1177" s="97">
        <f t="shared" si="19"/>
        <v>1175</v>
      </c>
      <c r="B1177" s="484">
        <v>45459</v>
      </c>
      <c r="C1177" s="111" t="s">
        <v>94</v>
      </c>
      <c r="D1177" s="108" t="s">
        <v>92</v>
      </c>
      <c r="E1177" s="108" t="s">
        <v>343</v>
      </c>
      <c r="F1177" s="97">
        <v>0</v>
      </c>
      <c r="G1177" s="97"/>
      <c r="H1177" s="116"/>
      <c r="I1177" s="116"/>
      <c r="J1177" s="97"/>
      <c r="AD1177" s="476"/>
      <c r="AI1177" s="473"/>
    </row>
    <row r="1178" spans="1:35" s="4" customFormat="1" x14ac:dyDescent="0.25">
      <c r="A1178" s="97">
        <f t="shared" si="19"/>
        <v>1176</v>
      </c>
      <c r="B1178" s="484">
        <v>45459</v>
      </c>
      <c r="C1178" s="111" t="s">
        <v>116</v>
      </c>
      <c r="D1178" s="108" t="s">
        <v>92</v>
      </c>
      <c r="E1178" s="108" t="s">
        <v>343</v>
      </c>
      <c r="F1178" s="97">
        <v>102</v>
      </c>
      <c r="G1178" s="97"/>
      <c r="H1178" s="116"/>
      <c r="I1178" s="116"/>
      <c r="J1178" s="97"/>
      <c r="AD1178" s="476"/>
      <c r="AI1178" s="473"/>
    </row>
    <row r="1179" spans="1:35" s="4" customFormat="1" x14ac:dyDescent="0.25">
      <c r="A1179" s="97">
        <f t="shared" si="19"/>
        <v>1177</v>
      </c>
      <c r="B1179" s="484">
        <v>45459</v>
      </c>
      <c r="C1179" s="111" t="s">
        <v>128</v>
      </c>
      <c r="D1179" s="108" t="s">
        <v>97</v>
      </c>
      <c r="E1179" s="108" t="s">
        <v>346</v>
      </c>
      <c r="F1179" s="97">
        <v>100</v>
      </c>
      <c r="G1179" s="97"/>
      <c r="H1179" s="116"/>
      <c r="I1179" s="116"/>
      <c r="J1179" s="97"/>
      <c r="AD1179" s="476"/>
      <c r="AI1179" s="473"/>
    </row>
    <row r="1180" spans="1:35" s="4" customFormat="1" x14ac:dyDescent="0.25">
      <c r="A1180" s="97">
        <f t="shared" si="19"/>
        <v>1178</v>
      </c>
      <c r="B1180" s="484">
        <v>45459</v>
      </c>
      <c r="C1180" s="111" t="s">
        <v>96</v>
      </c>
      <c r="D1180" s="108" t="s">
        <v>97</v>
      </c>
      <c r="E1180" s="108" t="s">
        <v>346</v>
      </c>
      <c r="F1180" s="97">
        <v>0</v>
      </c>
      <c r="G1180" s="97"/>
      <c r="H1180" s="116"/>
      <c r="I1180" s="116"/>
      <c r="J1180" s="97"/>
      <c r="AD1180" s="476"/>
      <c r="AI1180" s="473"/>
    </row>
    <row r="1181" spans="1:35" s="4" customFormat="1" x14ac:dyDescent="0.25">
      <c r="A1181" s="97">
        <f t="shared" si="19"/>
        <v>1179</v>
      </c>
      <c r="B1181" s="484">
        <v>45459</v>
      </c>
      <c r="C1181" s="111" t="s">
        <v>113</v>
      </c>
      <c r="D1181" s="108" t="s">
        <v>114</v>
      </c>
      <c r="E1181" s="108" t="s">
        <v>348</v>
      </c>
      <c r="F1181" s="97">
        <v>0</v>
      </c>
      <c r="G1181" s="97"/>
      <c r="H1181" s="116"/>
      <c r="I1181" s="116"/>
      <c r="J1181" s="97"/>
      <c r="AD1181" s="476"/>
      <c r="AI1181" s="473"/>
    </row>
    <row r="1182" spans="1:35" s="4" customFormat="1" x14ac:dyDescent="0.25">
      <c r="A1182" s="97">
        <f t="shared" si="19"/>
        <v>1180</v>
      </c>
      <c r="B1182" s="484">
        <v>45459</v>
      </c>
      <c r="C1182" s="111" t="s">
        <v>118</v>
      </c>
      <c r="D1182" s="108" t="s">
        <v>107</v>
      </c>
      <c r="E1182" s="108" t="s">
        <v>340</v>
      </c>
      <c r="F1182" s="97">
        <v>0</v>
      </c>
      <c r="G1182" s="97"/>
      <c r="H1182" s="116"/>
      <c r="I1182" s="116"/>
      <c r="J1182" s="97"/>
      <c r="AD1182" s="476"/>
      <c r="AI1182" s="473"/>
    </row>
    <row r="1183" spans="1:35" s="4" customFormat="1" x14ac:dyDescent="0.25">
      <c r="A1183" s="97">
        <f t="shared" si="19"/>
        <v>1181</v>
      </c>
      <c r="B1183" s="484">
        <v>45459</v>
      </c>
      <c r="C1183" s="111" t="s">
        <v>106</v>
      </c>
      <c r="D1183" s="108" t="s">
        <v>107</v>
      </c>
      <c r="E1183" s="108" t="s">
        <v>340</v>
      </c>
      <c r="F1183" s="97">
        <v>0</v>
      </c>
      <c r="G1183" s="97"/>
      <c r="H1183" s="116"/>
      <c r="I1183" s="116"/>
      <c r="J1183" s="97"/>
      <c r="AD1183" s="476"/>
      <c r="AI1183" s="473"/>
    </row>
    <row r="1184" spans="1:35" s="4" customFormat="1" x14ac:dyDescent="0.25">
      <c r="A1184" s="97">
        <f t="shared" si="19"/>
        <v>1182</v>
      </c>
      <c r="B1184" s="484">
        <v>45459</v>
      </c>
      <c r="C1184" s="111" t="s">
        <v>109</v>
      </c>
      <c r="D1184" s="108" t="s">
        <v>107</v>
      </c>
      <c r="E1184" s="108" t="s">
        <v>340</v>
      </c>
      <c r="F1184" s="97">
        <v>42</v>
      </c>
      <c r="G1184" s="97"/>
      <c r="H1184" s="116">
        <v>112123</v>
      </c>
      <c r="I1184" s="116">
        <v>113302</v>
      </c>
      <c r="J1184" s="97"/>
      <c r="AD1184" s="476"/>
      <c r="AI1184" s="473"/>
    </row>
    <row r="1185" spans="1:35" s="4" customFormat="1" x14ac:dyDescent="0.25">
      <c r="A1185" s="97">
        <f t="shared" si="19"/>
        <v>1183</v>
      </c>
      <c r="B1185" s="484">
        <v>45459</v>
      </c>
      <c r="C1185" s="111" t="s">
        <v>119</v>
      </c>
      <c r="D1185" s="108" t="s">
        <v>131</v>
      </c>
      <c r="E1185" s="108" t="s">
        <v>338</v>
      </c>
      <c r="F1185" s="97">
        <v>0</v>
      </c>
      <c r="G1185" s="97"/>
      <c r="H1185" s="116"/>
      <c r="I1185" s="116"/>
      <c r="J1185" s="97"/>
      <c r="AD1185" s="476"/>
      <c r="AI1185" s="473"/>
    </row>
    <row r="1186" spans="1:35" s="4" customFormat="1" x14ac:dyDescent="0.25">
      <c r="A1186" s="97">
        <f t="shared" si="19"/>
        <v>1184</v>
      </c>
      <c r="B1186" s="484">
        <v>45459</v>
      </c>
      <c r="C1186" s="111" t="s">
        <v>121</v>
      </c>
      <c r="D1186" s="108" t="s">
        <v>122</v>
      </c>
      <c r="E1186" s="108" t="s">
        <v>339</v>
      </c>
      <c r="F1186" s="97">
        <v>0</v>
      </c>
      <c r="G1186" s="97"/>
      <c r="H1186" s="116"/>
      <c r="I1186" s="116"/>
      <c r="J1186" s="97"/>
      <c r="AD1186" s="476"/>
      <c r="AI1186" s="473"/>
    </row>
    <row r="1187" spans="1:35" s="4" customFormat="1" x14ac:dyDescent="0.25">
      <c r="A1187" s="97">
        <f t="shared" si="19"/>
        <v>1185</v>
      </c>
      <c r="B1187" s="484">
        <v>45459</v>
      </c>
      <c r="C1187" s="111" t="s">
        <v>125</v>
      </c>
      <c r="D1187" s="108" t="s">
        <v>99</v>
      </c>
      <c r="E1187" s="108" t="s">
        <v>334</v>
      </c>
      <c r="F1187" s="97">
        <v>0</v>
      </c>
      <c r="G1187" s="97"/>
      <c r="H1187" s="116"/>
      <c r="I1187" s="116"/>
      <c r="J1187" s="97"/>
      <c r="AD1187" s="476"/>
      <c r="AI1187" s="473"/>
    </row>
    <row r="1188" spans="1:35" s="4" customFormat="1" x14ac:dyDescent="0.25">
      <c r="A1188" s="97">
        <f t="shared" si="19"/>
        <v>1186</v>
      </c>
      <c r="B1188" s="484">
        <v>45459</v>
      </c>
      <c r="C1188" s="111" t="s">
        <v>156</v>
      </c>
      <c r="D1188" s="108" t="s">
        <v>136</v>
      </c>
      <c r="E1188" s="108" t="s">
        <v>2</v>
      </c>
      <c r="F1188" s="97">
        <v>0</v>
      </c>
      <c r="G1188" s="97"/>
      <c r="H1188" s="116"/>
      <c r="I1188" s="116"/>
      <c r="J1188" s="97"/>
      <c r="AD1188" s="476"/>
      <c r="AI1188" s="473"/>
    </row>
    <row r="1189" spans="1:35" s="4" customFormat="1" x14ac:dyDescent="0.25">
      <c r="A1189" s="97">
        <f t="shared" si="19"/>
        <v>1187</v>
      </c>
      <c r="B1189" s="484">
        <v>45459</v>
      </c>
      <c r="C1189" s="112" t="s">
        <v>142</v>
      </c>
      <c r="D1189" s="108" t="s">
        <v>264</v>
      </c>
      <c r="E1189" s="108" t="s">
        <v>143</v>
      </c>
      <c r="F1189" s="97">
        <v>0</v>
      </c>
      <c r="G1189" s="97"/>
      <c r="H1189" s="116"/>
      <c r="I1189" s="116"/>
      <c r="J1189" s="97"/>
      <c r="AD1189" s="476"/>
      <c r="AI1189" s="473"/>
    </row>
    <row r="1190" spans="1:35" s="4" customFormat="1" x14ac:dyDescent="0.25">
      <c r="A1190" s="97">
        <f t="shared" si="19"/>
        <v>1188</v>
      </c>
      <c r="B1190" s="484">
        <v>45459</v>
      </c>
      <c r="C1190" s="112" t="s">
        <v>144</v>
      </c>
      <c r="D1190" s="108" t="s">
        <v>264</v>
      </c>
      <c r="E1190" s="108" t="s">
        <v>143</v>
      </c>
      <c r="F1190" s="97">
        <v>149</v>
      </c>
      <c r="G1190" s="97"/>
      <c r="H1190" s="116"/>
      <c r="I1190" s="116"/>
      <c r="J1190" s="97"/>
      <c r="AD1190" s="476"/>
      <c r="AI1190" s="473"/>
    </row>
    <row r="1191" spans="1:35" s="4" customFormat="1" x14ac:dyDescent="0.25">
      <c r="A1191" s="97">
        <f t="shared" si="19"/>
        <v>1189</v>
      </c>
      <c r="B1191" s="484">
        <v>45459</v>
      </c>
      <c r="C1191" s="113" t="s">
        <v>145</v>
      </c>
      <c r="D1191" s="108" t="s">
        <v>265</v>
      </c>
      <c r="E1191" s="108" t="s">
        <v>146</v>
      </c>
      <c r="F1191" s="97">
        <v>124</v>
      </c>
      <c r="G1191" s="97"/>
      <c r="H1191" s="116"/>
      <c r="I1191" s="116"/>
      <c r="J1191" s="97"/>
      <c r="AD1191" s="476"/>
      <c r="AI1191" s="473"/>
    </row>
    <row r="1192" spans="1:35" s="4" customFormat="1" x14ac:dyDescent="0.25">
      <c r="A1192" s="97">
        <f t="shared" si="19"/>
        <v>1190</v>
      </c>
      <c r="B1192" s="484">
        <v>45459</v>
      </c>
      <c r="C1192" s="111" t="s">
        <v>160</v>
      </c>
      <c r="D1192" s="108" t="s">
        <v>136</v>
      </c>
      <c r="E1192" s="108" t="s">
        <v>2</v>
      </c>
      <c r="F1192" s="97">
        <v>0</v>
      </c>
      <c r="G1192" s="97"/>
      <c r="H1192" s="116"/>
      <c r="I1192" s="116"/>
      <c r="J1192" s="97"/>
      <c r="AD1192" s="476"/>
      <c r="AI1192" s="473"/>
    </row>
    <row r="1193" spans="1:35" s="4" customFormat="1" x14ac:dyDescent="0.25">
      <c r="A1193" s="97">
        <f t="shared" si="19"/>
        <v>1191</v>
      </c>
      <c r="B1193" s="484">
        <v>45459</v>
      </c>
      <c r="C1193" s="111" t="s">
        <v>158</v>
      </c>
      <c r="D1193" s="108" t="s">
        <v>159</v>
      </c>
      <c r="E1193" s="108" t="s">
        <v>64</v>
      </c>
      <c r="F1193" s="97">
        <v>100</v>
      </c>
      <c r="G1193" s="97"/>
      <c r="H1193" s="116"/>
      <c r="I1193" s="116"/>
      <c r="J1193" s="97"/>
      <c r="AD1193" s="476"/>
      <c r="AI1193" s="473"/>
    </row>
    <row r="1194" spans="1:35" s="4" customFormat="1" x14ac:dyDescent="0.25">
      <c r="A1194" s="97">
        <f t="shared" si="19"/>
        <v>1192</v>
      </c>
      <c r="B1194" s="484">
        <v>45459</v>
      </c>
      <c r="C1194" s="96" t="s">
        <v>283</v>
      </c>
      <c r="D1194" s="108" t="s">
        <v>266</v>
      </c>
      <c r="E1194" s="108" t="s">
        <v>63</v>
      </c>
      <c r="F1194" s="97">
        <v>0</v>
      </c>
      <c r="G1194" s="97"/>
      <c r="H1194" s="116"/>
      <c r="I1194" s="116"/>
      <c r="J1194" s="97"/>
      <c r="AD1194" s="476"/>
      <c r="AI1194" s="473"/>
    </row>
    <row r="1195" spans="1:35" s="4" customFormat="1" x14ac:dyDescent="0.25">
      <c r="A1195" s="97">
        <f t="shared" si="19"/>
        <v>1193</v>
      </c>
      <c r="B1195" s="484">
        <v>45459</v>
      </c>
      <c r="C1195" s="112" t="s">
        <v>148</v>
      </c>
      <c r="D1195" s="108" t="s">
        <v>92</v>
      </c>
      <c r="E1195" s="108" t="s">
        <v>343</v>
      </c>
      <c r="F1195" s="97">
        <v>0</v>
      </c>
      <c r="G1195" s="97"/>
      <c r="H1195" s="116"/>
      <c r="I1195" s="116"/>
      <c r="J1195" s="97"/>
      <c r="AD1195" s="476"/>
      <c r="AI1195" s="473"/>
    </row>
    <row r="1196" spans="1:35" s="4" customFormat="1" x14ac:dyDescent="0.25">
      <c r="A1196" s="97">
        <f t="shared" si="19"/>
        <v>1194</v>
      </c>
      <c r="B1196" s="484">
        <v>45459</v>
      </c>
      <c r="C1196" s="112" t="s">
        <v>150</v>
      </c>
      <c r="D1196" s="108" t="s">
        <v>92</v>
      </c>
      <c r="E1196" s="108" t="s">
        <v>343</v>
      </c>
      <c r="F1196" s="97">
        <v>143</v>
      </c>
      <c r="G1196" s="97"/>
      <c r="H1196" s="116"/>
      <c r="I1196" s="116"/>
      <c r="J1196" s="97"/>
      <c r="AD1196" s="476"/>
      <c r="AI1196" s="473"/>
    </row>
    <row r="1197" spans="1:35" s="4" customFormat="1" x14ac:dyDescent="0.25">
      <c r="A1197" s="97">
        <f t="shared" si="19"/>
        <v>1195</v>
      </c>
      <c r="B1197" s="484">
        <v>45459</v>
      </c>
      <c r="C1197" s="112" t="s">
        <v>151</v>
      </c>
      <c r="D1197" s="108" t="s">
        <v>92</v>
      </c>
      <c r="E1197" s="108" t="s">
        <v>343</v>
      </c>
      <c r="F1197" s="97">
        <v>0</v>
      </c>
      <c r="G1197" s="97"/>
      <c r="H1197" s="116"/>
      <c r="I1197" s="116"/>
      <c r="J1197" s="97"/>
      <c r="AD1197" s="476"/>
      <c r="AI1197" s="473"/>
    </row>
    <row r="1198" spans="1:35" s="4" customFormat="1" x14ac:dyDescent="0.25">
      <c r="A1198" s="97">
        <f t="shared" si="19"/>
        <v>1196</v>
      </c>
      <c r="B1198" s="484">
        <v>45459</v>
      </c>
      <c r="C1198" s="112" t="s">
        <v>135</v>
      </c>
      <c r="D1198" s="108" t="s">
        <v>136</v>
      </c>
      <c r="E1198" s="108" t="s">
        <v>2</v>
      </c>
      <c r="F1198" s="97">
        <v>184</v>
      </c>
      <c r="G1198" s="97"/>
      <c r="H1198" s="116"/>
      <c r="I1198" s="116"/>
      <c r="J1198" s="97"/>
      <c r="AD1198" s="476"/>
      <c r="AI1198" s="473"/>
    </row>
    <row r="1199" spans="1:35" s="4" customFormat="1" x14ac:dyDescent="0.25">
      <c r="A1199" s="97">
        <f t="shared" si="19"/>
        <v>1197</v>
      </c>
      <c r="B1199" s="484">
        <v>45459</v>
      </c>
      <c r="C1199" s="112" t="s">
        <v>137</v>
      </c>
      <c r="D1199" s="108" t="s">
        <v>136</v>
      </c>
      <c r="E1199" s="108" t="s">
        <v>2</v>
      </c>
      <c r="F1199" s="97">
        <v>0</v>
      </c>
      <c r="G1199" s="97"/>
      <c r="H1199" s="116"/>
      <c r="I1199" s="116"/>
      <c r="J1199" s="97"/>
      <c r="AD1199" s="476"/>
      <c r="AI1199" s="473"/>
    </row>
    <row r="1200" spans="1:35" s="4" customFormat="1" x14ac:dyDescent="0.25">
      <c r="A1200" s="97">
        <f t="shared" si="19"/>
        <v>1198</v>
      </c>
      <c r="B1200" s="484">
        <v>45459</v>
      </c>
      <c r="C1200" s="112" t="s">
        <v>139</v>
      </c>
      <c r="D1200" s="108" t="s">
        <v>92</v>
      </c>
      <c r="E1200" s="108" t="s">
        <v>343</v>
      </c>
      <c r="F1200" s="97">
        <v>0</v>
      </c>
      <c r="G1200" s="97"/>
      <c r="H1200" s="116"/>
      <c r="I1200" s="116"/>
      <c r="J1200" s="97"/>
      <c r="AD1200" s="476"/>
      <c r="AI1200" s="473"/>
    </row>
    <row r="1201" spans="1:35" s="4" customFormat="1" x14ac:dyDescent="0.25">
      <c r="A1201" s="97">
        <f t="shared" si="19"/>
        <v>1199</v>
      </c>
      <c r="B1201" s="484">
        <v>45459</v>
      </c>
      <c r="C1201" s="112" t="s">
        <v>140</v>
      </c>
      <c r="D1201" s="108" t="s">
        <v>92</v>
      </c>
      <c r="E1201" s="108" t="s">
        <v>343</v>
      </c>
      <c r="F1201" s="97">
        <v>0</v>
      </c>
      <c r="G1201" s="97"/>
      <c r="H1201" s="116"/>
      <c r="I1201" s="116"/>
      <c r="J1201" s="97"/>
      <c r="AD1201" s="476"/>
      <c r="AI1201" s="473"/>
    </row>
    <row r="1202" spans="1:35" s="4" customFormat="1" x14ac:dyDescent="0.25">
      <c r="A1202" s="97">
        <f t="shared" si="19"/>
        <v>1200</v>
      </c>
      <c r="B1202" s="484">
        <v>45459</v>
      </c>
      <c r="C1202" s="112" t="s">
        <v>141</v>
      </c>
      <c r="D1202" s="108" t="s">
        <v>92</v>
      </c>
      <c r="E1202" s="108" t="s">
        <v>343</v>
      </c>
      <c r="F1202" s="97">
        <v>0</v>
      </c>
      <c r="G1202" s="97"/>
      <c r="H1202" s="116"/>
      <c r="I1202" s="116"/>
      <c r="J1202" s="97"/>
      <c r="AD1202" s="476"/>
      <c r="AI1202" s="473"/>
    </row>
    <row r="1203" spans="1:35" s="4" customFormat="1" x14ac:dyDescent="0.25">
      <c r="A1203" s="97">
        <f t="shared" si="19"/>
        <v>1201</v>
      </c>
      <c r="B1203" s="484">
        <v>45459</v>
      </c>
      <c r="C1203" s="112" t="s">
        <v>134</v>
      </c>
      <c r="D1203" s="108" t="s">
        <v>99</v>
      </c>
      <c r="E1203" s="108" t="s">
        <v>334</v>
      </c>
      <c r="F1203" s="97">
        <v>0</v>
      </c>
      <c r="G1203" s="97"/>
      <c r="H1203" s="116"/>
      <c r="I1203" s="116"/>
      <c r="J1203" s="97"/>
      <c r="AD1203" s="476"/>
      <c r="AI1203" s="473"/>
    </row>
    <row r="1204" spans="1:35" s="4" customFormat="1" x14ac:dyDescent="0.25">
      <c r="A1204" s="97">
        <f t="shared" si="19"/>
        <v>1202</v>
      </c>
      <c r="B1204" s="484">
        <v>45459</v>
      </c>
      <c r="C1204" s="111" t="s">
        <v>153</v>
      </c>
      <c r="D1204" s="108" t="s">
        <v>103</v>
      </c>
      <c r="E1204" s="108">
        <v>0</v>
      </c>
      <c r="F1204" s="97">
        <v>120</v>
      </c>
      <c r="G1204" s="97"/>
      <c r="H1204" s="116"/>
      <c r="I1204" s="116"/>
      <c r="J1204" s="97"/>
      <c r="AD1204" s="476"/>
      <c r="AI1204" s="473"/>
    </row>
    <row r="1205" spans="1:35" s="4" customFormat="1" x14ac:dyDescent="0.25">
      <c r="A1205" s="97">
        <f t="shared" si="19"/>
        <v>1203</v>
      </c>
      <c r="B1205" s="484">
        <v>45459</v>
      </c>
      <c r="C1205" s="111" t="s">
        <v>154</v>
      </c>
      <c r="D1205" s="108" t="s">
        <v>92</v>
      </c>
      <c r="E1205" s="108" t="s">
        <v>343</v>
      </c>
      <c r="F1205" s="97">
        <v>67</v>
      </c>
      <c r="G1205" s="97"/>
      <c r="H1205" s="116"/>
      <c r="I1205" s="116"/>
      <c r="J1205" s="97"/>
      <c r="AD1205" s="476"/>
      <c r="AI1205" s="473"/>
    </row>
    <row r="1206" spans="1:35" s="4" customFormat="1" x14ac:dyDescent="0.25">
      <c r="A1206" s="97">
        <f t="shared" si="19"/>
        <v>1204</v>
      </c>
      <c r="B1206" s="484">
        <v>45459</v>
      </c>
      <c r="C1206" s="111" t="s">
        <v>155</v>
      </c>
      <c r="D1206" s="108" t="s">
        <v>92</v>
      </c>
      <c r="E1206" s="108" t="s">
        <v>343</v>
      </c>
      <c r="F1206" s="97">
        <v>100</v>
      </c>
      <c r="G1206" s="97"/>
      <c r="H1206" s="116"/>
      <c r="I1206" s="116"/>
      <c r="J1206" s="97"/>
      <c r="AD1206" s="476"/>
      <c r="AI1206" s="473"/>
    </row>
    <row r="1207" spans="1:35" s="4" customFormat="1" x14ac:dyDescent="0.25">
      <c r="A1207" s="97">
        <f t="shared" si="19"/>
        <v>1205</v>
      </c>
      <c r="B1207" s="484">
        <v>45459</v>
      </c>
      <c r="C1207" s="113" t="s">
        <v>162</v>
      </c>
      <c r="D1207" s="108" t="s">
        <v>163</v>
      </c>
      <c r="E1207" s="108" t="s">
        <v>164</v>
      </c>
      <c r="F1207" s="97">
        <v>0</v>
      </c>
      <c r="G1207" s="97"/>
      <c r="H1207" s="116"/>
      <c r="I1207" s="116"/>
      <c r="J1207" s="97"/>
      <c r="AD1207" s="476"/>
      <c r="AI1207" s="473"/>
    </row>
    <row r="1208" spans="1:35" s="4" customFormat="1" x14ac:dyDescent="0.25">
      <c r="A1208" s="97">
        <f t="shared" si="19"/>
        <v>1206</v>
      </c>
      <c r="B1208" s="484">
        <v>45459</v>
      </c>
      <c r="C1208" s="113" t="s">
        <v>166</v>
      </c>
      <c r="D1208" s="108" t="s">
        <v>167</v>
      </c>
      <c r="E1208" s="108" t="s">
        <v>164</v>
      </c>
      <c r="F1208" s="97">
        <v>0</v>
      </c>
      <c r="G1208" s="97"/>
      <c r="H1208" s="116"/>
      <c r="I1208" s="116"/>
      <c r="J1208" s="97"/>
      <c r="AD1208" s="476"/>
      <c r="AI1208" s="473"/>
    </row>
    <row r="1209" spans="1:35" s="4" customFormat="1" x14ac:dyDescent="0.25">
      <c r="A1209" s="97">
        <f t="shared" si="19"/>
        <v>1207</v>
      </c>
      <c r="B1209" s="484">
        <v>45459</v>
      </c>
      <c r="C1209" s="113" t="s">
        <v>169</v>
      </c>
      <c r="D1209" s="108" t="s">
        <v>167</v>
      </c>
      <c r="E1209" s="108" t="s">
        <v>164</v>
      </c>
      <c r="F1209" s="97">
        <v>0</v>
      </c>
      <c r="G1209" s="97"/>
      <c r="H1209" s="116"/>
      <c r="I1209" s="116"/>
      <c r="J1209" s="97"/>
      <c r="AD1209" s="476"/>
      <c r="AI1209" s="473"/>
    </row>
    <row r="1210" spans="1:35" s="4" customFormat="1" x14ac:dyDescent="0.25">
      <c r="A1210" s="97">
        <f t="shared" si="19"/>
        <v>1208</v>
      </c>
      <c r="B1210" s="484">
        <v>45459</v>
      </c>
      <c r="C1210" s="113" t="s">
        <v>170</v>
      </c>
      <c r="D1210" s="108" t="s">
        <v>103</v>
      </c>
      <c r="E1210" s="108">
        <v>0</v>
      </c>
      <c r="F1210" s="97">
        <v>0</v>
      </c>
      <c r="G1210" s="97"/>
      <c r="H1210" s="116"/>
      <c r="I1210" s="116"/>
      <c r="J1210" s="97"/>
      <c r="AD1210" s="476"/>
      <c r="AI1210" s="473"/>
    </row>
    <row r="1211" spans="1:35" s="4" customFormat="1" x14ac:dyDescent="0.25">
      <c r="A1211" s="97">
        <f t="shared" si="19"/>
        <v>1209</v>
      </c>
      <c r="B1211" s="484">
        <v>45459</v>
      </c>
      <c r="C1211" s="113" t="s">
        <v>171</v>
      </c>
      <c r="D1211" s="108" t="s">
        <v>159</v>
      </c>
      <c r="E1211" s="108" t="s">
        <v>64</v>
      </c>
      <c r="F1211" s="97">
        <v>0</v>
      </c>
      <c r="G1211" s="97"/>
      <c r="H1211" s="116"/>
      <c r="I1211" s="116"/>
      <c r="J1211" s="97"/>
      <c r="AD1211" s="476"/>
      <c r="AI1211" s="473"/>
    </row>
    <row r="1212" spans="1:35" s="4" customFormat="1" x14ac:dyDescent="0.25">
      <c r="A1212" s="97">
        <f t="shared" si="19"/>
        <v>1210</v>
      </c>
      <c r="B1212" s="484">
        <v>45459</v>
      </c>
      <c r="C1212" s="113" t="s">
        <v>172</v>
      </c>
      <c r="D1212" s="108" t="s">
        <v>173</v>
      </c>
      <c r="E1212" s="108" t="s">
        <v>164</v>
      </c>
      <c r="F1212" s="97">
        <v>0</v>
      </c>
      <c r="G1212" s="97"/>
      <c r="H1212" s="116"/>
      <c r="I1212" s="116"/>
      <c r="J1212" s="97"/>
      <c r="AD1212" s="476"/>
      <c r="AI1212" s="473"/>
    </row>
    <row r="1213" spans="1:35" s="4" customFormat="1" x14ac:dyDescent="0.25">
      <c r="A1213" s="97">
        <f t="shared" si="19"/>
        <v>1211</v>
      </c>
      <c r="B1213" s="484">
        <v>45459</v>
      </c>
      <c r="C1213" s="113" t="s">
        <v>174</v>
      </c>
      <c r="D1213" s="108" t="s">
        <v>99</v>
      </c>
      <c r="E1213" s="108" t="s">
        <v>164</v>
      </c>
      <c r="F1213" s="97">
        <v>0</v>
      </c>
      <c r="G1213" s="97"/>
      <c r="H1213" s="116"/>
      <c r="I1213" s="116"/>
      <c r="J1213" s="97"/>
      <c r="AD1213" s="476"/>
      <c r="AI1213" s="473"/>
    </row>
    <row r="1214" spans="1:35" s="4" customFormat="1" x14ac:dyDescent="0.25">
      <c r="A1214" s="97">
        <f t="shared" si="19"/>
        <v>1212</v>
      </c>
      <c r="B1214" s="484">
        <v>45459</v>
      </c>
      <c r="C1214" s="113" t="s">
        <v>175</v>
      </c>
      <c r="D1214" s="108" t="s">
        <v>176</v>
      </c>
      <c r="E1214" s="108" t="s">
        <v>164</v>
      </c>
      <c r="F1214" s="97">
        <v>0</v>
      </c>
      <c r="G1214" s="97"/>
      <c r="H1214" s="116"/>
      <c r="I1214" s="116"/>
      <c r="J1214" s="97"/>
      <c r="AD1214" s="476"/>
      <c r="AI1214" s="473"/>
    </row>
    <row r="1215" spans="1:35" s="4" customFormat="1" x14ac:dyDescent="0.25">
      <c r="A1215" s="97">
        <f t="shared" si="19"/>
        <v>1213</v>
      </c>
      <c r="B1215" s="484">
        <v>45459</v>
      </c>
      <c r="C1215" s="113" t="s">
        <v>177</v>
      </c>
      <c r="D1215" s="108" t="s">
        <v>159</v>
      </c>
      <c r="E1215" s="108" t="s">
        <v>64</v>
      </c>
      <c r="F1215" s="97">
        <v>49</v>
      </c>
      <c r="G1215" s="97"/>
      <c r="H1215" s="116"/>
      <c r="I1215" s="116"/>
      <c r="J1215" s="97"/>
      <c r="AD1215" s="476"/>
      <c r="AI1215" s="473"/>
    </row>
    <row r="1216" spans="1:35" s="4" customFormat="1" x14ac:dyDescent="0.25">
      <c r="A1216" s="101">
        <f t="shared" si="19"/>
        <v>1214</v>
      </c>
      <c r="B1216" s="486">
        <v>45460</v>
      </c>
      <c r="C1216" s="503" t="s">
        <v>180</v>
      </c>
      <c r="D1216" s="101" t="s">
        <v>85</v>
      </c>
      <c r="E1216" s="101" t="s">
        <v>86</v>
      </c>
      <c r="F1216" s="499"/>
      <c r="G1216" s="101">
        <v>19000</v>
      </c>
      <c r="H1216" s="491"/>
      <c r="I1216" s="491"/>
      <c r="J1216" s="101"/>
      <c r="AD1216" s="476"/>
      <c r="AI1216" s="473"/>
    </row>
    <row r="1217" spans="1:35" s="4" customFormat="1" x14ac:dyDescent="0.25">
      <c r="A1217" s="97">
        <f t="shared" si="19"/>
        <v>1215</v>
      </c>
      <c r="B1217" s="484">
        <v>45460</v>
      </c>
      <c r="C1217" s="111" t="s">
        <v>88</v>
      </c>
      <c r="D1217" s="108" t="s">
        <v>89</v>
      </c>
      <c r="E1217" s="108" t="s">
        <v>336</v>
      </c>
      <c r="F1217" s="97">
        <v>202</v>
      </c>
      <c r="G1217" s="97"/>
      <c r="H1217" s="116"/>
      <c r="I1217" s="116"/>
      <c r="J1217" s="97"/>
      <c r="AD1217" s="476"/>
      <c r="AI1217" s="473"/>
    </row>
    <row r="1218" spans="1:35" s="4" customFormat="1" x14ac:dyDescent="0.25">
      <c r="A1218" s="97">
        <f t="shared" si="19"/>
        <v>1216</v>
      </c>
      <c r="B1218" s="484">
        <v>45460</v>
      </c>
      <c r="C1218" s="111" t="s">
        <v>91</v>
      </c>
      <c r="D1218" s="108" t="s">
        <v>92</v>
      </c>
      <c r="E1218" s="108" t="s">
        <v>343</v>
      </c>
      <c r="F1218" s="97">
        <v>0</v>
      </c>
      <c r="G1218" s="97"/>
      <c r="H1218" s="116"/>
      <c r="I1218" s="116"/>
      <c r="J1218" s="97"/>
      <c r="AD1218" s="476"/>
      <c r="AI1218" s="473"/>
    </row>
    <row r="1219" spans="1:35" s="4" customFormat="1" x14ac:dyDescent="0.25">
      <c r="A1219" s="97">
        <f t="shared" si="19"/>
        <v>1217</v>
      </c>
      <c r="B1219" s="484">
        <v>45460</v>
      </c>
      <c r="C1219" s="111" t="s">
        <v>94</v>
      </c>
      <c r="D1219" s="108" t="s">
        <v>92</v>
      </c>
      <c r="E1219" s="108" t="s">
        <v>343</v>
      </c>
      <c r="F1219" s="97">
        <v>0</v>
      </c>
      <c r="G1219" s="97"/>
      <c r="H1219" s="116"/>
      <c r="I1219" s="116"/>
      <c r="J1219" s="97"/>
      <c r="AD1219" s="476"/>
      <c r="AI1219" s="473"/>
    </row>
    <row r="1220" spans="1:35" s="4" customFormat="1" x14ac:dyDescent="0.25">
      <c r="A1220" s="97">
        <f t="shared" si="19"/>
        <v>1218</v>
      </c>
      <c r="B1220" s="484">
        <v>45460</v>
      </c>
      <c r="C1220" s="111" t="s">
        <v>116</v>
      </c>
      <c r="D1220" s="108" t="s">
        <v>92</v>
      </c>
      <c r="E1220" s="108" t="s">
        <v>343</v>
      </c>
      <c r="F1220" s="97">
        <v>0</v>
      </c>
      <c r="G1220" s="97"/>
      <c r="H1220" s="116"/>
      <c r="I1220" s="116"/>
      <c r="J1220" s="97"/>
      <c r="AD1220" s="476"/>
      <c r="AI1220" s="473"/>
    </row>
    <row r="1221" spans="1:35" s="4" customFormat="1" x14ac:dyDescent="0.25">
      <c r="A1221" s="97">
        <f t="shared" ref="A1221:A1284" si="20">ROW()-2</f>
        <v>1219</v>
      </c>
      <c r="B1221" s="484">
        <v>45460</v>
      </c>
      <c r="C1221" s="111" t="s">
        <v>128</v>
      </c>
      <c r="D1221" s="108" t="s">
        <v>97</v>
      </c>
      <c r="E1221" s="108" t="s">
        <v>346</v>
      </c>
      <c r="F1221" s="97">
        <v>138</v>
      </c>
      <c r="G1221" s="97"/>
      <c r="H1221" s="116"/>
      <c r="I1221" s="116"/>
      <c r="J1221" s="97"/>
      <c r="AD1221" s="476"/>
      <c r="AI1221" s="473"/>
    </row>
    <row r="1222" spans="1:35" s="4" customFormat="1" x14ac:dyDescent="0.25">
      <c r="A1222" s="97">
        <f t="shared" si="20"/>
        <v>1220</v>
      </c>
      <c r="B1222" s="484">
        <v>45460</v>
      </c>
      <c r="C1222" s="111" t="s">
        <v>96</v>
      </c>
      <c r="D1222" s="108" t="s">
        <v>97</v>
      </c>
      <c r="E1222" s="108" t="s">
        <v>346</v>
      </c>
      <c r="F1222" s="97">
        <v>56</v>
      </c>
      <c r="G1222" s="97"/>
      <c r="H1222" s="116"/>
      <c r="I1222" s="116"/>
      <c r="J1222" s="97"/>
      <c r="AD1222" s="476"/>
      <c r="AI1222" s="473"/>
    </row>
    <row r="1223" spans="1:35" s="4" customFormat="1" x14ac:dyDescent="0.25">
      <c r="A1223" s="97">
        <f t="shared" si="20"/>
        <v>1221</v>
      </c>
      <c r="B1223" s="484">
        <v>45460</v>
      </c>
      <c r="C1223" s="111" t="s">
        <v>113</v>
      </c>
      <c r="D1223" s="108" t="s">
        <v>114</v>
      </c>
      <c r="E1223" s="108" t="s">
        <v>348</v>
      </c>
      <c r="F1223" s="97">
        <v>92</v>
      </c>
      <c r="G1223" s="97"/>
      <c r="H1223" s="116">
        <v>113401</v>
      </c>
      <c r="I1223" s="116">
        <v>115437</v>
      </c>
      <c r="J1223" s="97"/>
      <c r="AD1223" s="476"/>
      <c r="AI1223" s="473"/>
    </row>
    <row r="1224" spans="1:35" s="4" customFormat="1" x14ac:dyDescent="0.25">
      <c r="A1224" s="97">
        <f t="shared" si="20"/>
        <v>1222</v>
      </c>
      <c r="B1224" s="484">
        <v>45460</v>
      </c>
      <c r="C1224" s="111" t="s">
        <v>118</v>
      </c>
      <c r="D1224" s="108" t="s">
        <v>107</v>
      </c>
      <c r="E1224" s="108" t="s">
        <v>340</v>
      </c>
      <c r="F1224" s="97">
        <v>0</v>
      </c>
      <c r="G1224" s="97"/>
      <c r="H1224" s="116"/>
      <c r="I1224" s="116"/>
      <c r="J1224" s="97"/>
      <c r="AD1224" s="476"/>
      <c r="AI1224" s="473"/>
    </row>
    <row r="1225" spans="1:35" s="4" customFormat="1" x14ac:dyDescent="0.25">
      <c r="A1225" s="97">
        <f t="shared" si="20"/>
        <v>1223</v>
      </c>
      <c r="B1225" s="484">
        <v>45460</v>
      </c>
      <c r="C1225" s="111" t="s">
        <v>106</v>
      </c>
      <c r="D1225" s="108" t="s">
        <v>107</v>
      </c>
      <c r="E1225" s="108" t="s">
        <v>340</v>
      </c>
      <c r="F1225" s="97">
        <v>0</v>
      </c>
      <c r="G1225" s="97"/>
      <c r="H1225" s="116"/>
      <c r="I1225" s="116"/>
      <c r="J1225" s="97"/>
      <c r="AD1225" s="476"/>
      <c r="AI1225" s="473"/>
    </row>
    <row r="1226" spans="1:35" s="4" customFormat="1" x14ac:dyDescent="0.25">
      <c r="A1226" s="97">
        <f t="shared" si="20"/>
        <v>1224</v>
      </c>
      <c r="B1226" s="484">
        <v>45460</v>
      </c>
      <c r="C1226" s="111" t="s">
        <v>109</v>
      </c>
      <c r="D1226" s="108" t="s">
        <v>107</v>
      </c>
      <c r="E1226" s="108" t="s">
        <v>340</v>
      </c>
      <c r="F1226" s="97">
        <v>0</v>
      </c>
      <c r="G1226" s="97"/>
      <c r="H1226" s="116"/>
      <c r="I1226" s="116"/>
      <c r="J1226" s="97"/>
      <c r="AD1226" s="476"/>
      <c r="AI1226" s="473"/>
    </row>
    <row r="1227" spans="1:35" s="4" customFormat="1" x14ac:dyDescent="0.25">
      <c r="A1227" s="97">
        <f t="shared" si="20"/>
        <v>1225</v>
      </c>
      <c r="B1227" s="484">
        <v>45460</v>
      </c>
      <c r="C1227" s="111" t="s">
        <v>119</v>
      </c>
      <c r="D1227" s="108" t="s">
        <v>131</v>
      </c>
      <c r="E1227" s="108" t="s">
        <v>338</v>
      </c>
      <c r="F1227" s="97">
        <v>0</v>
      </c>
      <c r="G1227" s="97"/>
      <c r="H1227" s="116"/>
      <c r="I1227" s="116"/>
      <c r="J1227" s="97"/>
      <c r="AD1227" s="476"/>
      <c r="AI1227" s="473"/>
    </row>
    <row r="1228" spans="1:35" s="4" customFormat="1" x14ac:dyDescent="0.25">
      <c r="A1228" s="97">
        <f t="shared" si="20"/>
        <v>1226</v>
      </c>
      <c r="B1228" s="484">
        <v>45460</v>
      </c>
      <c r="C1228" s="111" t="s">
        <v>121</v>
      </c>
      <c r="D1228" s="108" t="s">
        <v>122</v>
      </c>
      <c r="E1228" s="108" t="s">
        <v>339</v>
      </c>
      <c r="F1228" s="97">
        <v>0</v>
      </c>
      <c r="G1228" s="97"/>
      <c r="H1228" s="116"/>
      <c r="I1228" s="116"/>
      <c r="J1228" s="97"/>
      <c r="AD1228" s="476"/>
      <c r="AI1228" s="473"/>
    </row>
    <row r="1229" spans="1:35" s="4" customFormat="1" x14ac:dyDescent="0.25">
      <c r="A1229" s="97">
        <f t="shared" si="20"/>
        <v>1227</v>
      </c>
      <c r="B1229" s="484">
        <v>45460</v>
      </c>
      <c r="C1229" s="111" t="s">
        <v>125</v>
      </c>
      <c r="D1229" s="108" t="s">
        <v>99</v>
      </c>
      <c r="E1229" s="108" t="s">
        <v>334</v>
      </c>
      <c r="F1229" s="97">
        <v>0</v>
      </c>
      <c r="G1229" s="97"/>
      <c r="H1229" s="116"/>
      <c r="I1229" s="116"/>
      <c r="J1229" s="97"/>
      <c r="AD1229" s="476"/>
      <c r="AI1229" s="473"/>
    </row>
    <row r="1230" spans="1:35" s="4" customFormat="1" x14ac:dyDescent="0.25">
      <c r="A1230" s="97">
        <f t="shared" si="20"/>
        <v>1228</v>
      </c>
      <c r="B1230" s="484">
        <v>45460</v>
      </c>
      <c r="C1230" s="111" t="s">
        <v>156</v>
      </c>
      <c r="D1230" s="108" t="s">
        <v>136</v>
      </c>
      <c r="E1230" s="108" t="s">
        <v>2</v>
      </c>
      <c r="F1230" s="97">
        <v>140</v>
      </c>
      <c r="G1230" s="97"/>
      <c r="H1230" s="116"/>
      <c r="I1230" s="116"/>
      <c r="J1230" s="97"/>
      <c r="AD1230" s="476"/>
      <c r="AI1230" s="473"/>
    </row>
    <row r="1231" spans="1:35" s="4" customFormat="1" x14ac:dyDescent="0.25">
      <c r="A1231" s="97">
        <f t="shared" si="20"/>
        <v>1229</v>
      </c>
      <c r="B1231" s="484">
        <v>45460</v>
      </c>
      <c r="C1231" s="112" t="s">
        <v>142</v>
      </c>
      <c r="D1231" s="108" t="s">
        <v>264</v>
      </c>
      <c r="E1231" s="108" t="s">
        <v>143</v>
      </c>
      <c r="F1231" s="97">
        <v>0</v>
      </c>
      <c r="G1231" s="97"/>
      <c r="H1231" s="116"/>
      <c r="I1231" s="116"/>
      <c r="J1231" s="97"/>
      <c r="AD1231" s="476"/>
      <c r="AI1231" s="473"/>
    </row>
    <row r="1232" spans="1:35" s="4" customFormat="1" x14ac:dyDescent="0.25">
      <c r="A1232" s="97">
        <f t="shared" si="20"/>
        <v>1230</v>
      </c>
      <c r="B1232" s="484">
        <v>45460</v>
      </c>
      <c r="C1232" s="112" t="s">
        <v>144</v>
      </c>
      <c r="D1232" s="108" t="s">
        <v>264</v>
      </c>
      <c r="E1232" s="108" t="s">
        <v>143</v>
      </c>
      <c r="F1232" s="97">
        <v>0</v>
      </c>
      <c r="G1232" s="97"/>
      <c r="H1232" s="116"/>
      <c r="I1232" s="116"/>
      <c r="J1232" s="97"/>
      <c r="AD1232" s="476"/>
      <c r="AI1232" s="473"/>
    </row>
    <row r="1233" spans="1:35" s="4" customFormat="1" x14ac:dyDescent="0.25">
      <c r="A1233" s="97">
        <f t="shared" si="20"/>
        <v>1231</v>
      </c>
      <c r="B1233" s="484">
        <v>45460</v>
      </c>
      <c r="C1233" s="113" t="s">
        <v>145</v>
      </c>
      <c r="D1233" s="108" t="s">
        <v>265</v>
      </c>
      <c r="E1233" s="108" t="s">
        <v>146</v>
      </c>
      <c r="F1233" s="97">
        <v>290</v>
      </c>
      <c r="G1233" s="97"/>
      <c r="H1233" s="116"/>
      <c r="I1233" s="116"/>
      <c r="J1233" s="97"/>
      <c r="AD1233" s="476"/>
      <c r="AI1233" s="473"/>
    </row>
    <row r="1234" spans="1:35" s="4" customFormat="1" x14ac:dyDescent="0.25">
      <c r="A1234" s="97">
        <f t="shared" si="20"/>
        <v>1232</v>
      </c>
      <c r="B1234" s="484">
        <v>45460</v>
      </c>
      <c r="C1234" s="111" t="s">
        <v>160</v>
      </c>
      <c r="D1234" s="108" t="s">
        <v>136</v>
      </c>
      <c r="E1234" s="108" t="s">
        <v>2</v>
      </c>
      <c r="F1234" s="97">
        <v>164</v>
      </c>
      <c r="G1234" s="97"/>
      <c r="H1234" s="116"/>
      <c r="I1234" s="116"/>
      <c r="J1234" s="97"/>
      <c r="AD1234" s="476"/>
      <c r="AI1234" s="473"/>
    </row>
    <row r="1235" spans="1:35" s="4" customFormat="1" x14ac:dyDescent="0.25">
      <c r="A1235" s="97">
        <f t="shared" si="20"/>
        <v>1233</v>
      </c>
      <c r="B1235" s="484">
        <v>45460</v>
      </c>
      <c r="C1235" s="111" t="s">
        <v>158</v>
      </c>
      <c r="D1235" s="108" t="s">
        <v>159</v>
      </c>
      <c r="E1235" s="108" t="s">
        <v>64</v>
      </c>
      <c r="F1235" s="97">
        <v>0</v>
      </c>
      <c r="G1235" s="97"/>
      <c r="H1235" s="116"/>
      <c r="I1235" s="116"/>
      <c r="J1235" s="97"/>
      <c r="AD1235" s="476"/>
      <c r="AI1235" s="473"/>
    </row>
    <row r="1236" spans="1:35" s="4" customFormat="1" x14ac:dyDescent="0.25">
      <c r="A1236" s="97">
        <f t="shared" si="20"/>
        <v>1234</v>
      </c>
      <c r="B1236" s="484">
        <v>45460</v>
      </c>
      <c r="C1236" s="96" t="s">
        <v>283</v>
      </c>
      <c r="D1236" s="108" t="s">
        <v>266</v>
      </c>
      <c r="E1236" s="108" t="s">
        <v>63</v>
      </c>
      <c r="F1236" s="97">
        <v>56</v>
      </c>
      <c r="G1236" s="97"/>
      <c r="H1236" s="116"/>
      <c r="I1236" s="116"/>
      <c r="J1236" s="97"/>
      <c r="AD1236" s="476"/>
      <c r="AI1236" s="473"/>
    </row>
    <row r="1237" spans="1:35" s="4" customFormat="1" x14ac:dyDescent="0.25">
      <c r="A1237" s="97">
        <f t="shared" si="20"/>
        <v>1235</v>
      </c>
      <c r="B1237" s="484">
        <v>45460</v>
      </c>
      <c r="C1237" s="112" t="s">
        <v>148</v>
      </c>
      <c r="D1237" s="108" t="s">
        <v>92</v>
      </c>
      <c r="E1237" s="108" t="s">
        <v>343</v>
      </c>
      <c r="F1237" s="97">
        <v>0</v>
      </c>
      <c r="G1237" s="97"/>
      <c r="H1237" s="116"/>
      <c r="I1237" s="116"/>
      <c r="J1237" s="97"/>
      <c r="AD1237" s="476"/>
      <c r="AI1237" s="473"/>
    </row>
    <row r="1238" spans="1:35" s="4" customFormat="1" x14ac:dyDescent="0.25">
      <c r="A1238" s="97">
        <f t="shared" si="20"/>
        <v>1236</v>
      </c>
      <c r="B1238" s="484">
        <v>45460</v>
      </c>
      <c r="C1238" s="112" t="s">
        <v>150</v>
      </c>
      <c r="D1238" s="108" t="s">
        <v>92</v>
      </c>
      <c r="E1238" s="108" t="s">
        <v>343</v>
      </c>
      <c r="F1238" s="97">
        <v>0</v>
      </c>
      <c r="G1238" s="97"/>
      <c r="H1238" s="116"/>
      <c r="I1238" s="116"/>
      <c r="J1238" s="97"/>
      <c r="AD1238" s="476"/>
      <c r="AI1238" s="473"/>
    </row>
    <row r="1239" spans="1:35" s="4" customFormat="1" x14ac:dyDescent="0.25">
      <c r="A1239" s="97">
        <f t="shared" si="20"/>
        <v>1237</v>
      </c>
      <c r="B1239" s="484">
        <v>45460</v>
      </c>
      <c r="C1239" s="112" t="s">
        <v>151</v>
      </c>
      <c r="D1239" s="108" t="s">
        <v>92</v>
      </c>
      <c r="E1239" s="108" t="s">
        <v>343</v>
      </c>
      <c r="F1239" s="97">
        <v>0</v>
      </c>
      <c r="G1239" s="97"/>
      <c r="H1239" s="116"/>
      <c r="I1239" s="116"/>
      <c r="J1239" s="97"/>
      <c r="AD1239" s="476"/>
      <c r="AI1239" s="473"/>
    </row>
    <row r="1240" spans="1:35" s="4" customFormat="1" x14ac:dyDescent="0.25">
      <c r="A1240" s="97">
        <f t="shared" si="20"/>
        <v>1238</v>
      </c>
      <c r="B1240" s="484">
        <v>45460</v>
      </c>
      <c r="C1240" s="112" t="s">
        <v>135</v>
      </c>
      <c r="D1240" s="108" t="s">
        <v>136</v>
      </c>
      <c r="E1240" s="108" t="s">
        <v>2</v>
      </c>
      <c r="F1240" s="97">
        <v>205</v>
      </c>
      <c r="G1240" s="97"/>
      <c r="H1240" s="116"/>
      <c r="I1240" s="116"/>
      <c r="J1240" s="97"/>
      <c r="AD1240" s="476"/>
      <c r="AI1240" s="473"/>
    </row>
    <row r="1241" spans="1:35" s="4" customFormat="1" x14ac:dyDescent="0.25">
      <c r="A1241" s="97">
        <f t="shared" si="20"/>
        <v>1239</v>
      </c>
      <c r="B1241" s="484">
        <v>45460</v>
      </c>
      <c r="C1241" s="112" t="s">
        <v>137</v>
      </c>
      <c r="D1241" s="108" t="s">
        <v>136</v>
      </c>
      <c r="E1241" s="108" t="s">
        <v>2</v>
      </c>
      <c r="F1241" s="97">
        <v>0</v>
      </c>
      <c r="G1241" s="97"/>
      <c r="H1241" s="116"/>
      <c r="I1241" s="116"/>
      <c r="J1241" s="97"/>
      <c r="AD1241" s="476"/>
      <c r="AI1241" s="473"/>
    </row>
    <row r="1242" spans="1:35" s="4" customFormat="1" x14ac:dyDescent="0.25">
      <c r="A1242" s="97">
        <f t="shared" si="20"/>
        <v>1240</v>
      </c>
      <c r="B1242" s="484">
        <v>45460</v>
      </c>
      <c r="C1242" s="112" t="s">
        <v>139</v>
      </c>
      <c r="D1242" s="108" t="s">
        <v>92</v>
      </c>
      <c r="E1242" s="108" t="s">
        <v>343</v>
      </c>
      <c r="F1242" s="97">
        <v>0</v>
      </c>
      <c r="G1242" s="97"/>
      <c r="H1242" s="116"/>
      <c r="I1242" s="116"/>
      <c r="J1242" s="97"/>
      <c r="AD1242" s="476"/>
      <c r="AI1242" s="473"/>
    </row>
    <row r="1243" spans="1:35" s="4" customFormat="1" x14ac:dyDescent="0.25">
      <c r="A1243" s="97">
        <f t="shared" si="20"/>
        <v>1241</v>
      </c>
      <c r="B1243" s="484">
        <v>45460</v>
      </c>
      <c r="C1243" s="112" t="s">
        <v>140</v>
      </c>
      <c r="D1243" s="108" t="s">
        <v>92</v>
      </c>
      <c r="E1243" s="108" t="s">
        <v>343</v>
      </c>
      <c r="F1243" s="97">
        <v>98</v>
      </c>
      <c r="G1243" s="97"/>
      <c r="H1243" s="116"/>
      <c r="I1243" s="116"/>
      <c r="J1243" s="97"/>
      <c r="AD1243" s="476"/>
      <c r="AI1243" s="473"/>
    </row>
    <row r="1244" spans="1:35" s="4" customFormat="1" x14ac:dyDescent="0.25">
      <c r="A1244" s="97">
        <f t="shared" si="20"/>
        <v>1242</v>
      </c>
      <c r="B1244" s="484">
        <v>45460</v>
      </c>
      <c r="C1244" s="112" t="s">
        <v>141</v>
      </c>
      <c r="D1244" s="108" t="s">
        <v>92</v>
      </c>
      <c r="E1244" s="108" t="s">
        <v>343</v>
      </c>
      <c r="F1244" s="97">
        <v>0</v>
      </c>
      <c r="G1244" s="97"/>
      <c r="H1244" s="116"/>
      <c r="I1244" s="116"/>
      <c r="J1244" s="97"/>
      <c r="AD1244" s="476"/>
      <c r="AI1244" s="473"/>
    </row>
    <row r="1245" spans="1:35" s="4" customFormat="1" x14ac:dyDescent="0.25">
      <c r="A1245" s="97">
        <f t="shared" si="20"/>
        <v>1243</v>
      </c>
      <c r="B1245" s="484">
        <v>45460</v>
      </c>
      <c r="C1245" s="112" t="s">
        <v>134</v>
      </c>
      <c r="D1245" s="108" t="s">
        <v>99</v>
      </c>
      <c r="E1245" s="108" t="s">
        <v>334</v>
      </c>
      <c r="F1245" s="97">
        <v>184</v>
      </c>
      <c r="G1245" s="97"/>
      <c r="H1245" s="116"/>
      <c r="I1245" s="116"/>
      <c r="J1245" s="97"/>
      <c r="AD1245" s="476"/>
      <c r="AI1245" s="473"/>
    </row>
    <row r="1246" spans="1:35" s="4" customFormat="1" x14ac:dyDescent="0.25">
      <c r="A1246" s="97">
        <f t="shared" si="20"/>
        <v>1244</v>
      </c>
      <c r="B1246" s="484">
        <v>45460</v>
      </c>
      <c r="C1246" s="111" t="s">
        <v>153</v>
      </c>
      <c r="D1246" s="108" t="s">
        <v>103</v>
      </c>
      <c r="E1246" s="108">
        <v>0</v>
      </c>
      <c r="F1246" s="97">
        <v>0</v>
      </c>
      <c r="G1246" s="97"/>
      <c r="H1246" s="116"/>
      <c r="I1246" s="116"/>
      <c r="J1246" s="97"/>
      <c r="AD1246" s="476"/>
      <c r="AI1246" s="473"/>
    </row>
    <row r="1247" spans="1:35" s="4" customFormat="1" x14ac:dyDescent="0.25">
      <c r="A1247" s="97">
        <f t="shared" si="20"/>
        <v>1245</v>
      </c>
      <c r="B1247" s="484">
        <v>45460</v>
      </c>
      <c r="C1247" s="111" t="s">
        <v>154</v>
      </c>
      <c r="D1247" s="108" t="s">
        <v>92</v>
      </c>
      <c r="E1247" s="108" t="s">
        <v>343</v>
      </c>
      <c r="F1247" s="97">
        <v>0</v>
      </c>
      <c r="G1247" s="97"/>
      <c r="H1247" s="116"/>
      <c r="I1247" s="116"/>
      <c r="J1247" s="97"/>
      <c r="AD1247" s="476"/>
      <c r="AI1247" s="473"/>
    </row>
    <row r="1248" spans="1:35" s="4" customFormat="1" x14ac:dyDescent="0.25">
      <c r="A1248" s="97">
        <f t="shared" si="20"/>
        <v>1246</v>
      </c>
      <c r="B1248" s="484">
        <v>45460</v>
      </c>
      <c r="C1248" s="111" t="s">
        <v>155</v>
      </c>
      <c r="D1248" s="108" t="s">
        <v>92</v>
      </c>
      <c r="E1248" s="108" t="s">
        <v>343</v>
      </c>
      <c r="F1248" s="97">
        <v>0</v>
      </c>
      <c r="G1248" s="97"/>
      <c r="H1248" s="116"/>
      <c r="I1248" s="116"/>
      <c r="J1248" s="97"/>
      <c r="AD1248" s="476"/>
      <c r="AI1248" s="473"/>
    </row>
    <row r="1249" spans="1:35" s="4" customFormat="1" x14ac:dyDescent="0.25">
      <c r="A1249" s="97">
        <f t="shared" si="20"/>
        <v>1247</v>
      </c>
      <c r="B1249" s="484">
        <v>45460</v>
      </c>
      <c r="C1249" s="113" t="s">
        <v>162</v>
      </c>
      <c r="D1249" s="108" t="s">
        <v>163</v>
      </c>
      <c r="E1249" s="108" t="s">
        <v>164</v>
      </c>
      <c r="F1249" s="97">
        <v>201</v>
      </c>
      <c r="G1249" s="97"/>
      <c r="H1249" s="116"/>
      <c r="I1249" s="116"/>
      <c r="J1249" s="97"/>
      <c r="AD1249" s="476"/>
      <c r="AI1249" s="473"/>
    </row>
    <row r="1250" spans="1:35" s="4" customFormat="1" x14ac:dyDescent="0.25">
      <c r="A1250" s="97">
        <f t="shared" si="20"/>
        <v>1248</v>
      </c>
      <c r="B1250" s="484">
        <v>45460</v>
      </c>
      <c r="C1250" s="113" t="s">
        <v>166</v>
      </c>
      <c r="D1250" s="108" t="s">
        <v>167</v>
      </c>
      <c r="E1250" s="108" t="s">
        <v>164</v>
      </c>
      <c r="F1250" s="97">
        <v>43</v>
      </c>
      <c r="G1250" s="97"/>
      <c r="H1250" s="116"/>
      <c r="I1250" s="116"/>
      <c r="J1250" s="97"/>
      <c r="AD1250" s="476"/>
      <c r="AI1250" s="473"/>
    </row>
    <row r="1251" spans="1:35" s="4" customFormat="1" x14ac:dyDescent="0.25">
      <c r="A1251" s="97">
        <f t="shared" si="20"/>
        <v>1249</v>
      </c>
      <c r="B1251" s="484">
        <v>45460</v>
      </c>
      <c r="C1251" s="113" t="s">
        <v>169</v>
      </c>
      <c r="D1251" s="108" t="s">
        <v>167</v>
      </c>
      <c r="E1251" s="108" t="s">
        <v>164</v>
      </c>
      <c r="F1251" s="97">
        <v>43</v>
      </c>
      <c r="G1251" s="97"/>
      <c r="H1251" s="116"/>
      <c r="I1251" s="116"/>
      <c r="J1251" s="97"/>
      <c r="AD1251" s="476"/>
      <c r="AI1251" s="473"/>
    </row>
    <row r="1252" spans="1:35" s="4" customFormat="1" x14ac:dyDescent="0.25">
      <c r="A1252" s="97">
        <f t="shared" si="20"/>
        <v>1250</v>
      </c>
      <c r="B1252" s="484">
        <v>45460</v>
      </c>
      <c r="C1252" s="113" t="s">
        <v>170</v>
      </c>
      <c r="D1252" s="108" t="s">
        <v>103</v>
      </c>
      <c r="E1252" s="108">
        <v>0</v>
      </c>
      <c r="F1252" s="97">
        <v>0</v>
      </c>
      <c r="G1252" s="97"/>
      <c r="H1252" s="116"/>
      <c r="I1252" s="116"/>
      <c r="J1252" s="97"/>
      <c r="AD1252" s="476"/>
      <c r="AI1252" s="473"/>
    </row>
    <row r="1253" spans="1:35" s="4" customFormat="1" x14ac:dyDescent="0.25">
      <c r="A1253" s="97">
        <f t="shared" si="20"/>
        <v>1251</v>
      </c>
      <c r="B1253" s="484">
        <v>45460</v>
      </c>
      <c r="C1253" s="113" t="s">
        <v>171</v>
      </c>
      <c r="D1253" s="108" t="s">
        <v>159</v>
      </c>
      <c r="E1253" s="108" t="s">
        <v>64</v>
      </c>
      <c r="F1253" s="97">
        <v>26</v>
      </c>
      <c r="G1253" s="97"/>
      <c r="H1253" s="116"/>
      <c r="I1253" s="116"/>
      <c r="J1253" s="97"/>
      <c r="AD1253" s="476"/>
      <c r="AI1253" s="473"/>
    </row>
    <row r="1254" spans="1:35" s="4" customFormat="1" x14ac:dyDescent="0.25">
      <c r="A1254" s="97">
        <f t="shared" si="20"/>
        <v>1252</v>
      </c>
      <c r="B1254" s="484">
        <v>45460</v>
      </c>
      <c r="C1254" s="113" t="s">
        <v>172</v>
      </c>
      <c r="D1254" s="108" t="s">
        <v>173</v>
      </c>
      <c r="E1254" s="108" t="s">
        <v>164</v>
      </c>
      <c r="F1254" s="97">
        <v>0</v>
      </c>
      <c r="G1254" s="97"/>
      <c r="H1254" s="116"/>
      <c r="I1254" s="116"/>
      <c r="J1254" s="97"/>
      <c r="AD1254" s="476"/>
      <c r="AI1254" s="473"/>
    </row>
    <row r="1255" spans="1:35" s="4" customFormat="1" x14ac:dyDescent="0.25">
      <c r="A1255" s="97">
        <f t="shared" si="20"/>
        <v>1253</v>
      </c>
      <c r="B1255" s="484">
        <v>45460</v>
      </c>
      <c r="C1255" s="113" t="s">
        <v>174</v>
      </c>
      <c r="D1255" s="108" t="s">
        <v>99</v>
      </c>
      <c r="E1255" s="108" t="s">
        <v>164</v>
      </c>
      <c r="F1255" s="97">
        <v>151</v>
      </c>
      <c r="G1255" s="97"/>
      <c r="H1255" s="116"/>
      <c r="I1255" s="116"/>
      <c r="J1255" s="97"/>
      <c r="AD1255" s="476"/>
      <c r="AI1255" s="473"/>
    </row>
    <row r="1256" spans="1:35" s="4" customFormat="1" x14ac:dyDescent="0.25">
      <c r="A1256" s="97">
        <f t="shared" si="20"/>
        <v>1254</v>
      </c>
      <c r="B1256" s="484">
        <v>45460</v>
      </c>
      <c r="C1256" s="113" t="s">
        <v>175</v>
      </c>
      <c r="D1256" s="108" t="s">
        <v>176</v>
      </c>
      <c r="E1256" s="108" t="s">
        <v>164</v>
      </c>
      <c r="F1256" s="97">
        <v>0</v>
      </c>
      <c r="G1256" s="97"/>
      <c r="H1256" s="116"/>
      <c r="I1256" s="116"/>
      <c r="J1256" s="97"/>
      <c r="AD1256" s="476"/>
      <c r="AI1256" s="473"/>
    </row>
    <row r="1257" spans="1:35" s="4" customFormat="1" x14ac:dyDescent="0.25">
      <c r="A1257" s="97">
        <f t="shared" si="20"/>
        <v>1255</v>
      </c>
      <c r="B1257" s="484">
        <v>45460</v>
      </c>
      <c r="C1257" s="113" t="s">
        <v>177</v>
      </c>
      <c r="D1257" s="108" t="s">
        <v>159</v>
      </c>
      <c r="E1257" s="108" t="s">
        <v>64</v>
      </c>
      <c r="F1257" s="97">
        <v>61</v>
      </c>
      <c r="G1257" s="97"/>
      <c r="H1257" s="116"/>
      <c r="I1257" s="116"/>
      <c r="J1257" s="97"/>
      <c r="AD1257" s="476"/>
      <c r="AI1257" s="473"/>
    </row>
    <row r="1258" spans="1:35" s="4" customFormat="1" x14ac:dyDescent="0.25">
      <c r="A1258" s="97">
        <f t="shared" si="20"/>
        <v>1256</v>
      </c>
      <c r="B1258" s="484">
        <v>45461</v>
      </c>
      <c r="C1258" s="111" t="s">
        <v>88</v>
      </c>
      <c r="D1258" s="108" t="s">
        <v>89</v>
      </c>
      <c r="E1258" s="108" t="s">
        <v>336</v>
      </c>
      <c r="F1258" s="97">
        <v>0</v>
      </c>
      <c r="G1258" s="97"/>
      <c r="H1258" s="116"/>
      <c r="I1258" s="116"/>
      <c r="J1258" s="97"/>
      <c r="AD1258" s="476"/>
      <c r="AI1258" s="473"/>
    </row>
    <row r="1259" spans="1:35" s="4" customFormat="1" x14ac:dyDescent="0.25">
      <c r="A1259" s="97">
        <f t="shared" si="20"/>
        <v>1257</v>
      </c>
      <c r="B1259" s="484">
        <v>45461</v>
      </c>
      <c r="C1259" s="111" t="s">
        <v>91</v>
      </c>
      <c r="D1259" s="108" t="s">
        <v>92</v>
      </c>
      <c r="E1259" s="108" t="s">
        <v>343</v>
      </c>
      <c r="F1259" s="97">
        <v>0</v>
      </c>
      <c r="G1259" s="97"/>
      <c r="H1259" s="116"/>
      <c r="I1259" s="116"/>
      <c r="J1259" s="97"/>
      <c r="AD1259" s="476"/>
      <c r="AI1259" s="473"/>
    </row>
    <row r="1260" spans="1:35" s="4" customFormat="1" x14ac:dyDescent="0.25">
      <c r="A1260" s="97">
        <f t="shared" si="20"/>
        <v>1258</v>
      </c>
      <c r="B1260" s="484">
        <v>45461</v>
      </c>
      <c r="C1260" s="111" t="s">
        <v>94</v>
      </c>
      <c r="D1260" s="108" t="s">
        <v>92</v>
      </c>
      <c r="E1260" s="108" t="s">
        <v>343</v>
      </c>
      <c r="F1260" s="97">
        <v>0</v>
      </c>
      <c r="G1260" s="97"/>
      <c r="H1260" s="116"/>
      <c r="I1260" s="116"/>
      <c r="J1260" s="97"/>
      <c r="AD1260" s="476"/>
      <c r="AI1260" s="473"/>
    </row>
    <row r="1261" spans="1:35" s="4" customFormat="1" x14ac:dyDescent="0.25">
      <c r="A1261" s="97">
        <f t="shared" si="20"/>
        <v>1259</v>
      </c>
      <c r="B1261" s="484">
        <v>45461</v>
      </c>
      <c r="C1261" s="111" t="s">
        <v>116</v>
      </c>
      <c r="D1261" s="108" t="s">
        <v>92</v>
      </c>
      <c r="E1261" s="108" t="s">
        <v>343</v>
      </c>
      <c r="F1261" s="97">
        <v>58</v>
      </c>
      <c r="G1261" s="97"/>
      <c r="H1261" s="116"/>
      <c r="I1261" s="116"/>
      <c r="J1261" s="97"/>
      <c r="AD1261" s="476"/>
      <c r="AI1261" s="473"/>
    </row>
    <row r="1262" spans="1:35" s="4" customFormat="1" x14ac:dyDescent="0.25">
      <c r="A1262" s="97">
        <f t="shared" si="20"/>
        <v>1260</v>
      </c>
      <c r="B1262" s="484">
        <v>45461</v>
      </c>
      <c r="C1262" s="111" t="s">
        <v>128</v>
      </c>
      <c r="D1262" s="108" t="s">
        <v>97</v>
      </c>
      <c r="E1262" s="108" t="s">
        <v>346</v>
      </c>
      <c r="F1262" s="97">
        <v>0</v>
      </c>
      <c r="G1262" s="97"/>
      <c r="H1262" s="116"/>
      <c r="I1262" s="116"/>
      <c r="J1262" s="97"/>
      <c r="AD1262" s="476"/>
      <c r="AI1262" s="473"/>
    </row>
    <row r="1263" spans="1:35" s="4" customFormat="1" x14ac:dyDescent="0.25">
      <c r="A1263" s="97">
        <f t="shared" si="20"/>
        <v>1261</v>
      </c>
      <c r="B1263" s="484">
        <v>45461</v>
      </c>
      <c r="C1263" s="111" t="s">
        <v>96</v>
      </c>
      <c r="D1263" s="108" t="s">
        <v>97</v>
      </c>
      <c r="E1263" s="108" t="s">
        <v>346</v>
      </c>
      <c r="F1263" s="97">
        <v>56</v>
      </c>
      <c r="G1263" s="97"/>
      <c r="H1263" s="116"/>
      <c r="I1263" s="116"/>
      <c r="J1263" s="97"/>
      <c r="AD1263" s="476"/>
      <c r="AI1263" s="473"/>
    </row>
    <row r="1264" spans="1:35" s="4" customFormat="1" x14ac:dyDescent="0.25">
      <c r="A1264" s="97">
        <f t="shared" si="20"/>
        <v>1262</v>
      </c>
      <c r="B1264" s="484">
        <v>45461</v>
      </c>
      <c r="C1264" s="111" t="s">
        <v>113</v>
      </c>
      <c r="D1264" s="108" t="s">
        <v>114</v>
      </c>
      <c r="E1264" s="108" t="s">
        <v>348</v>
      </c>
      <c r="F1264" s="97">
        <v>0</v>
      </c>
      <c r="G1264" s="97"/>
      <c r="H1264" s="116"/>
      <c r="I1264" s="116"/>
      <c r="J1264" s="97"/>
      <c r="AD1264" s="476"/>
      <c r="AI1264" s="473"/>
    </row>
    <row r="1265" spans="1:35" s="4" customFormat="1" x14ac:dyDescent="0.25">
      <c r="A1265" s="97">
        <f t="shared" si="20"/>
        <v>1263</v>
      </c>
      <c r="B1265" s="484">
        <v>45461</v>
      </c>
      <c r="C1265" s="111" t="s">
        <v>118</v>
      </c>
      <c r="D1265" s="108" t="s">
        <v>107</v>
      </c>
      <c r="E1265" s="108" t="s">
        <v>340</v>
      </c>
      <c r="F1265" s="97">
        <v>47</v>
      </c>
      <c r="G1265" s="97"/>
      <c r="H1265" s="116"/>
      <c r="I1265" s="116"/>
      <c r="J1265" s="97"/>
      <c r="AD1265" s="476"/>
      <c r="AI1265" s="473"/>
    </row>
    <row r="1266" spans="1:35" s="4" customFormat="1" x14ac:dyDescent="0.25">
      <c r="A1266" s="97">
        <f t="shared" si="20"/>
        <v>1264</v>
      </c>
      <c r="B1266" s="484">
        <v>45461</v>
      </c>
      <c r="C1266" s="111" t="s">
        <v>106</v>
      </c>
      <c r="D1266" s="108" t="s">
        <v>107</v>
      </c>
      <c r="E1266" s="108" t="s">
        <v>340</v>
      </c>
      <c r="F1266" s="97">
        <v>83</v>
      </c>
      <c r="G1266" s="97"/>
      <c r="H1266" s="116"/>
      <c r="I1266" s="116"/>
      <c r="J1266" s="97"/>
      <c r="AD1266" s="476"/>
      <c r="AI1266" s="473"/>
    </row>
    <row r="1267" spans="1:35" s="4" customFormat="1" x14ac:dyDescent="0.25">
      <c r="A1267" s="97">
        <f t="shared" si="20"/>
        <v>1265</v>
      </c>
      <c r="B1267" s="484">
        <v>45461</v>
      </c>
      <c r="C1267" s="111" t="s">
        <v>109</v>
      </c>
      <c r="D1267" s="108" t="s">
        <v>107</v>
      </c>
      <c r="E1267" s="108" t="s">
        <v>340</v>
      </c>
      <c r="F1267" s="97">
        <v>48</v>
      </c>
      <c r="G1267" s="97"/>
      <c r="H1267" s="116"/>
      <c r="I1267" s="116"/>
      <c r="J1267" s="97"/>
      <c r="AD1267" s="476"/>
      <c r="AI1267" s="473"/>
    </row>
    <row r="1268" spans="1:35" s="4" customFormat="1" x14ac:dyDescent="0.25">
      <c r="A1268" s="97">
        <f t="shared" si="20"/>
        <v>1266</v>
      </c>
      <c r="B1268" s="484">
        <v>45461</v>
      </c>
      <c r="C1268" s="111" t="s">
        <v>119</v>
      </c>
      <c r="D1268" s="108" t="s">
        <v>131</v>
      </c>
      <c r="E1268" s="108" t="s">
        <v>338</v>
      </c>
      <c r="F1268" s="97">
        <v>0</v>
      </c>
      <c r="G1268" s="97"/>
      <c r="H1268" s="116"/>
      <c r="I1268" s="116"/>
      <c r="J1268" s="97"/>
      <c r="AD1268" s="476"/>
      <c r="AI1268" s="473"/>
    </row>
    <row r="1269" spans="1:35" s="4" customFormat="1" x14ac:dyDescent="0.25">
      <c r="A1269" s="97">
        <f t="shared" si="20"/>
        <v>1267</v>
      </c>
      <c r="B1269" s="484">
        <v>45461</v>
      </c>
      <c r="C1269" s="111" t="s">
        <v>121</v>
      </c>
      <c r="D1269" s="108" t="s">
        <v>122</v>
      </c>
      <c r="E1269" s="108" t="s">
        <v>339</v>
      </c>
      <c r="F1269" s="97">
        <v>0</v>
      </c>
      <c r="G1269" s="97"/>
      <c r="H1269" s="116"/>
      <c r="I1269" s="116"/>
      <c r="J1269" s="97"/>
      <c r="AD1269" s="476"/>
      <c r="AI1269" s="473"/>
    </row>
    <row r="1270" spans="1:35" s="4" customFormat="1" x14ac:dyDescent="0.25">
      <c r="A1270" s="97">
        <f t="shared" si="20"/>
        <v>1268</v>
      </c>
      <c r="B1270" s="484">
        <v>45461</v>
      </c>
      <c r="C1270" s="111" t="s">
        <v>125</v>
      </c>
      <c r="D1270" s="108" t="s">
        <v>99</v>
      </c>
      <c r="E1270" s="108" t="s">
        <v>334</v>
      </c>
      <c r="F1270" s="97">
        <v>183</v>
      </c>
      <c r="G1270" s="97"/>
      <c r="H1270" s="116"/>
      <c r="I1270" s="116"/>
      <c r="J1270" s="97"/>
      <c r="AD1270" s="476"/>
      <c r="AI1270" s="473"/>
    </row>
    <row r="1271" spans="1:35" s="4" customFormat="1" x14ac:dyDescent="0.25">
      <c r="A1271" s="97">
        <f t="shared" si="20"/>
        <v>1269</v>
      </c>
      <c r="B1271" s="484">
        <v>45461</v>
      </c>
      <c r="C1271" s="111" t="s">
        <v>156</v>
      </c>
      <c r="D1271" s="108" t="s">
        <v>136</v>
      </c>
      <c r="E1271" s="108" t="s">
        <v>2</v>
      </c>
      <c r="F1271" s="97">
        <v>0</v>
      </c>
      <c r="G1271" s="97"/>
      <c r="H1271" s="116"/>
      <c r="I1271" s="116"/>
      <c r="J1271" s="97"/>
      <c r="AD1271" s="476"/>
      <c r="AI1271" s="473"/>
    </row>
    <row r="1272" spans="1:35" s="4" customFormat="1" x14ac:dyDescent="0.25">
      <c r="A1272" s="97">
        <f t="shared" si="20"/>
        <v>1270</v>
      </c>
      <c r="B1272" s="484">
        <v>45461</v>
      </c>
      <c r="C1272" s="112" t="s">
        <v>142</v>
      </c>
      <c r="D1272" s="108" t="s">
        <v>264</v>
      </c>
      <c r="E1272" s="108" t="s">
        <v>143</v>
      </c>
      <c r="F1272" s="97">
        <v>150</v>
      </c>
      <c r="G1272" s="97"/>
      <c r="H1272" s="116"/>
      <c r="I1272" s="116"/>
      <c r="J1272" s="97"/>
      <c r="AD1272" s="476"/>
      <c r="AI1272" s="473"/>
    </row>
    <row r="1273" spans="1:35" s="4" customFormat="1" x14ac:dyDescent="0.25">
      <c r="A1273" s="97">
        <f t="shared" si="20"/>
        <v>1271</v>
      </c>
      <c r="B1273" s="484">
        <v>45461</v>
      </c>
      <c r="C1273" s="112" t="s">
        <v>144</v>
      </c>
      <c r="D1273" s="108" t="s">
        <v>264</v>
      </c>
      <c r="E1273" s="108" t="s">
        <v>143</v>
      </c>
      <c r="F1273" s="97">
        <v>114</v>
      </c>
      <c r="G1273" s="97"/>
      <c r="H1273" s="116"/>
      <c r="I1273" s="116"/>
      <c r="J1273" s="97"/>
      <c r="AD1273" s="476"/>
      <c r="AI1273" s="473"/>
    </row>
    <row r="1274" spans="1:35" s="4" customFormat="1" x14ac:dyDescent="0.25">
      <c r="A1274" s="97">
        <f t="shared" si="20"/>
        <v>1272</v>
      </c>
      <c r="B1274" s="484">
        <v>45461</v>
      </c>
      <c r="C1274" s="113" t="s">
        <v>145</v>
      </c>
      <c r="D1274" s="108" t="s">
        <v>265</v>
      </c>
      <c r="E1274" s="108" t="s">
        <v>146</v>
      </c>
      <c r="F1274" s="97">
        <v>161</v>
      </c>
      <c r="G1274" s="97"/>
      <c r="H1274" s="116"/>
      <c r="I1274" s="116"/>
      <c r="J1274" s="97"/>
      <c r="AD1274" s="476"/>
      <c r="AI1274" s="473"/>
    </row>
    <row r="1275" spans="1:35" s="4" customFormat="1" x14ac:dyDescent="0.25">
      <c r="A1275" s="97">
        <f t="shared" si="20"/>
        <v>1273</v>
      </c>
      <c r="B1275" s="484">
        <v>45461</v>
      </c>
      <c r="C1275" s="111" t="s">
        <v>160</v>
      </c>
      <c r="D1275" s="108" t="s">
        <v>136</v>
      </c>
      <c r="E1275" s="108" t="s">
        <v>2</v>
      </c>
      <c r="F1275" s="97">
        <v>0</v>
      </c>
      <c r="G1275" s="97"/>
      <c r="H1275" s="116"/>
      <c r="I1275" s="116"/>
      <c r="J1275" s="97"/>
      <c r="AD1275" s="476"/>
      <c r="AI1275" s="473"/>
    </row>
    <row r="1276" spans="1:35" s="4" customFormat="1" x14ac:dyDescent="0.25">
      <c r="A1276" s="97">
        <f t="shared" si="20"/>
        <v>1274</v>
      </c>
      <c r="B1276" s="484">
        <v>45461</v>
      </c>
      <c r="C1276" s="111" t="s">
        <v>158</v>
      </c>
      <c r="D1276" s="108" t="s">
        <v>159</v>
      </c>
      <c r="E1276" s="108" t="s">
        <v>64</v>
      </c>
      <c r="F1276" s="97">
        <v>113</v>
      </c>
      <c r="G1276" s="97"/>
      <c r="H1276" s="116"/>
      <c r="I1276" s="116"/>
      <c r="J1276" s="97"/>
      <c r="AD1276" s="476"/>
      <c r="AI1276" s="473"/>
    </row>
    <row r="1277" spans="1:35" s="4" customFormat="1" x14ac:dyDescent="0.25">
      <c r="A1277" s="97">
        <f t="shared" si="20"/>
        <v>1275</v>
      </c>
      <c r="B1277" s="484">
        <v>45461</v>
      </c>
      <c r="C1277" s="96" t="s">
        <v>283</v>
      </c>
      <c r="D1277" s="108" t="s">
        <v>266</v>
      </c>
      <c r="E1277" s="108" t="s">
        <v>63</v>
      </c>
      <c r="F1277" s="97">
        <v>0</v>
      </c>
      <c r="G1277" s="97"/>
      <c r="H1277" s="116"/>
      <c r="I1277" s="116"/>
      <c r="J1277" s="97"/>
      <c r="AD1277" s="476"/>
      <c r="AI1277" s="473"/>
    </row>
    <row r="1278" spans="1:35" s="4" customFormat="1" x14ac:dyDescent="0.25">
      <c r="A1278" s="97">
        <f t="shared" si="20"/>
        <v>1276</v>
      </c>
      <c r="B1278" s="484">
        <v>45461</v>
      </c>
      <c r="C1278" s="112" t="s">
        <v>148</v>
      </c>
      <c r="D1278" s="108" t="s">
        <v>92</v>
      </c>
      <c r="E1278" s="108" t="s">
        <v>343</v>
      </c>
      <c r="F1278" s="97">
        <v>0</v>
      </c>
      <c r="G1278" s="97"/>
      <c r="H1278" s="116"/>
      <c r="I1278" s="116"/>
      <c r="J1278" s="97"/>
      <c r="AD1278" s="476"/>
      <c r="AI1278" s="473"/>
    </row>
    <row r="1279" spans="1:35" s="4" customFormat="1" x14ac:dyDescent="0.25">
      <c r="A1279" s="97">
        <f t="shared" si="20"/>
        <v>1277</v>
      </c>
      <c r="B1279" s="484">
        <v>45461</v>
      </c>
      <c r="C1279" s="112" t="s">
        <v>150</v>
      </c>
      <c r="D1279" s="108" t="s">
        <v>92</v>
      </c>
      <c r="E1279" s="108" t="s">
        <v>343</v>
      </c>
      <c r="F1279" s="97">
        <v>0</v>
      </c>
      <c r="G1279" s="97"/>
      <c r="H1279" s="116"/>
      <c r="I1279" s="116"/>
      <c r="J1279" s="97"/>
      <c r="AD1279" s="476"/>
      <c r="AI1279" s="473"/>
    </row>
    <row r="1280" spans="1:35" s="4" customFormat="1" x14ac:dyDescent="0.25">
      <c r="A1280" s="97">
        <f t="shared" si="20"/>
        <v>1278</v>
      </c>
      <c r="B1280" s="484">
        <v>45461</v>
      </c>
      <c r="C1280" s="112" t="s">
        <v>151</v>
      </c>
      <c r="D1280" s="108" t="s">
        <v>92</v>
      </c>
      <c r="E1280" s="108" t="s">
        <v>343</v>
      </c>
      <c r="F1280" s="97">
        <v>0</v>
      </c>
      <c r="G1280" s="97"/>
      <c r="H1280" s="116"/>
      <c r="I1280" s="116"/>
      <c r="J1280" s="97"/>
      <c r="AD1280" s="476"/>
      <c r="AI1280" s="473"/>
    </row>
    <row r="1281" spans="1:35" s="4" customFormat="1" x14ac:dyDescent="0.25">
      <c r="A1281" s="97">
        <f t="shared" si="20"/>
        <v>1279</v>
      </c>
      <c r="B1281" s="484">
        <v>45461</v>
      </c>
      <c r="C1281" s="112" t="s">
        <v>135</v>
      </c>
      <c r="D1281" s="108" t="s">
        <v>136</v>
      </c>
      <c r="E1281" s="108" t="s">
        <v>2</v>
      </c>
      <c r="F1281" s="97">
        <v>85</v>
      </c>
      <c r="G1281" s="97"/>
      <c r="H1281" s="116"/>
      <c r="I1281" s="116"/>
      <c r="J1281" s="97"/>
      <c r="AD1281" s="476"/>
      <c r="AI1281" s="473"/>
    </row>
    <row r="1282" spans="1:35" s="4" customFormat="1" x14ac:dyDescent="0.25">
      <c r="A1282" s="97">
        <f t="shared" si="20"/>
        <v>1280</v>
      </c>
      <c r="B1282" s="484">
        <v>45461</v>
      </c>
      <c r="C1282" s="112" t="s">
        <v>137</v>
      </c>
      <c r="D1282" s="108" t="s">
        <v>136</v>
      </c>
      <c r="E1282" s="108" t="s">
        <v>2</v>
      </c>
      <c r="F1282" s="97">
        <v>130</v>
      </c>
      <c r="G1282" s="97"/>
      <c r="H1282" s="116"/>
      <c r="I1282" s="116"/>
      <c r="J1282" s="97"/>
      <c r="AD1282" s="476"/>
      <c r="AI1282" s="473"/>
    </row>
    <row r="1283" spans="1:35" s="4" customFormat="1" x14ac:dyDescent="0.25">
      <c r="A1283" s="97">
        <f t="shared" si="20"/>
        <v>1281</v>
      </c>
      <c r="B1283" s="484">
        <v>45461</v>
      </c>
      <c r="C1283" s="112" t="s">
        <v>139</v>
      </c>
      <c r="D1283" s="108" t="s">
        <v>92</v>
      </c>
      <c r="E1283" s="108" t="s">
        <v>343</v>
      </c>
      <c r="F1283" s="97">
        <v>0</v>
      </c>
      <c r="G1283" s="97"/>
      <c r="H1283" s="116"/>
      <c r="I1283" s="116"/>
      <c r="J1283" s="97"/>
      <c r="AD1283" s="476"/>
      <c r="AI1283" s="473"/>
    </row>
    <row r="1284" spans="1:35" s="4" customFormat="1" x14ac:dyDescent="0.25">
      <c r="A1284" s="97">
        <f t="shared" si="20"/>
        <v>1282</v>
      </c>
      <c r="B1284" s="484">
        <v>45461</v>
      </c>
      <c r="C1284" s="112" t="s">
        <v>140</v>
      </c>
      <c r="D1284" s="108" t="s">
        <v>92</v>
      </c>
      <c r="E1284" s="108" t="s">
        <v>343</v>
      </c>
      <c r="F1284" s="97">
        <v>0</v>
      </c>
      <c r="G1284" s="97"/>
      <c r="H1284" s="116"/>
      <c r="I1284" s="116"/>
      <c r="J1284" s="97"/>
      <c r="AD1284" s="476"/>
      <c r="AI1284" s="473"/>
    </row>
    <row r="1285" spans="1:35" s="4" customFormat="1" x14ac:dyDescent="0.25">
      <c r="A1285" s="97">
        <f t="shared" ref="A1285:A1349" si="21">ROW()-2</f>
        <v>1283</v>
      </c>
      <c r="B1285" s="484">
        <v>45461</v>
      </c>
      <c r="C1285" s="112" t="s">
        <v>141</v>
      </c>
      <c r="D1285" s="108" t="s">
        <v>92</v>
      </c>
      <c r="E1285" s="108" t="s">
        <v>343</v>
      </c>
      <c r="F1285" s="97">
        <v>211</v>
      </c>
      <c r="G1285" s="97"/>
      <c r="H1285" s="116"/>
      <c r="I1285" s="116"/>
      <c r="J1285" s="97"/>
      <c r="AD1285" s="476"/>
      <c r="AI1285" s="473"/>
    </row>
    <row r="1286" spans="1:35" s="4" customFormat="1" x14ac:dyDescent="0.25">
      <c r="A1286" s="97">
        <f t="shared" si="21"/>
        <v>1284</v>
      </c>
      <c r="B1286" s="484">
        <v>45461</v>
      </c>
      <c r="C1286" s="112" t="s">
        <v>134</v>
      </c>
      <c r="D1286" s="108" t="s">
        <v>99</v>
      </c>
      <c r="E1286" s="108" t="s">
        <v>334</v>
      </c>
      <c r="F1286" s="97">
        <v>186</v>
      </c>
      <c r="G1286" s="97"/>
      <c r="H1286" s="116"/>
      <c r="I1286" s="116"/>
      <c r="J1286" s="97"/>
      <c r="AD1286" s="476"/>
      <c r="AI1286" s="473"/>
    </row>
    <row r="1287" spans="1:35" s="4" customFormat="1" x14ac:dyDescent="0.25">
      <c r="A1287" s="97">
        <f t="shared" si="21"/>
        <v>1285</v>
      </c>
      <c r="B1287" s="484">
        <v>45461</v>
      </c>
      <c r="C1287" s="111" t="s">
        <v>153</v>
      </c>
      <c r="D1287" s="108" t="s">
        <v>103</v>
      </c>
      <c r="E1287" s="108">
        <v>0</v>
      </c>
      <c r="F1287" s="97">
        <v>108</v>
      </c>
      <c r="G1287" s="97"/>
      <c r="H1287" s="116"/>
      <c r="I1287" s="116"/>
      <c r="J1287" s="97"/>
      <c r="AD1287" s="476"/>
      <c r="AI1287" s="473"/>
    </row>
    <row r="1288" spans="1:35" s="4" customFormat="1" x14ac:dyDescent="0.25">
      <c r="A1288" s="97">
        <f t="shared" si="21"/>
        <v>1286</v>
      </c>
      <c r="B1288" s="484">
        <v>45461</v>
      </c>
      <c r="C1288" s="111" t="s">
        <v>154</v>
      </c>
      <c r="D1288" s="108" t="s">
        <v>92</v>
      </c>
      <c r="E1288" s="108" t="s">
        <v>343</v>
      </c>
      <c r="F1288" s="97">
        <v>150</v>
      </c>
      <c r="G1288" s="97"/>
      <c r="H1288" s="116"/>
      <c r="I1288" s="116"/>
      <c r="J1288" s="97"/>
      <c r="AD1288" s="476"/>
      <c r="AI1288" s="473"/>
    </row>
    <row r="1289" spans="1:35" s="4" customFormat="1" x14ac:dyDescent="0.25">
      <c r="A1289" s="97">
        <f t="shared" si="21"/>
        <v>1287</v>
      </c>
      <c r="B1289" s="484">
        <v>45461</v>
      </c>
      <c r="C1289" s="111" t="s">
        <v>155</v>
      </c>
      <c r="D1289" s="108" t="s">
        <v>92</v>
      </c>
      <c r="E1289" s="108" t="s">
        <v>343</v>
      </c>
      <c r="F1289" s="97">
        <v>0</v>
      </c>
      <c r="G1289" s="97"/>
      <c r="H1289" s="116"/>
      <c r="I1289" s="116"/>
      <c r="J1289" s="97"/>
      <c r="AD1289" s="476"/>
      <c r="AI1289" s="473"/>
    </row>
    <row r="1290" spans="1:35" s="4" customFormat="1" x14ac:dyDescent="0.25">
      <c r="A1290" s="97">
        <f t="shared" si="21"/>
        <v>1288</v>
      </c>
      <c r="B1290" s="484">
        <v>45461</v>
      </c>
      <c r="C1290" s="113" t="s">
        <v>162</v>
      </c>
      <c r="D1290" s="108" t="s">
        <v>163</v>
      </c>
      <c r="E1290" s="108" t="s">
        <v>164</v>
      </c>
      <c r="F1290" s="97">
        <v>0</v>
      </c>
      <c r="G1290" s="97"/>
      <c r="H1290" s="116"/>
      <c r="I1290" s="116"/>
      <c r="J1290" s="97"/>
      <c r="AD1290" s="476"/>
      <c r="AI1290" s="473"/>
    </row>
    <row r="1291" spans="1:35" s="4" customFormat="1" x14ac:dyDescent="0.25">
      <c r="A1291" s="97">
        <f t="shared" si="21"/>
        <v>1289</v>
      </c>
      <c r="B1291" s="484">
        <v>45461</v>
      </c>
      <c r="C1291" s="113" t="s">
        <v>166</v>
      </c>
      <c r="D1291" s="108" t="s">
        <v>167</v>
      </c>
      <c r="E1291" s="108" t="s">
        <v>164</v>
      </c>
      <c r="F1291" s="97">
        <v>0</v>
      </c>
      <c r="G1291" s="97"/>
      <c r="H1291" s="116"/>
      <c r="I1291" s="116"/>
      <c r="J1291" s="97"/>
      <c r="AD1291" s="476"/>
      <c r="AI1291" s="473"/>
    </row>
    <row r="1292" spans="1:35" s="4" customFormat="1" x14ac:dyDescent="0.25">
      <c r="A1292" s="97">
        <f t="shared" si="21"/>
        <v>1290</v>
      </c>
      <c r="B1292" s="484">
        <v>45461</v>
      </c>
      <c r="C1292" s="113" t="s">
        <v>169</v>
      </c>
      <c r="D1292" s="108" t="s">
        <v>167</v>
      </c>
      <c r="E1292" s="108" t="s">
        <v>164</v>
      </c>
      <c r="F1292" s="97">
        <v>0</v>
      </c>
      <c r="G1292" s="97"/>
      <c r="H1292" s="116"/>
      <c r="I1292" s="116"/>
      <c r="J1292" s="97"/>
      <c r="AD1292" s="476"/>
      <c r="AI1292" s="473"/>
    </row>
    <row r="1293" spans="1:35" s="4" customFormat="1" x14ac:dyDescent="0.25">
      <c r="A1293" s="97">
        <f t="shared" si="21"/>
        <v>1291</v>
      </c>
      <c r="B1293" s="484">
        <v>45461</v>
      </c>
      <c r="C1293" s="113" t="s">
        <v>170</v>
      </c>
      <c r="D1293" s="108" t="s">
        <v>103</v>
      </c>
      <c r="E1293" s="108">
        <v>0</v>
      </c>
      <c r="F1293" s="97">
        <v>0</v>
      </c>
      <c r="G1293" s="97"/>
      <c r="H1293" s="116"/>
      <c r="I1293" s="116"/>
      <c r="J1293" s="97"/>
      <c r="AD1293" s="476"/>
      <c r="AI1293" s="473"/>
    </row>
    <row r="1294" spans="1:35" s="4" customFormat="1" x14ac:dyDescent="0.25">
      <c r="A1294" s="97">
        <f t="shared" si="21"/>
        <v>1292</v>
      </c>
      <c r="B1294" s="484">
        <v>45461</v>
      </c>
      <c r="C1294" s="113" t="s">
        <v>171</v>
      </c>
      <c r="D1294" s="108" t="s">
        <v>159</v>
      </c>
      <c r="E1294" s="108" t="s">
        <v>64</v>
      </c>
      <c r="F1294" s="97">
        <v>0</v>
      </c>
      <c r="G1294" s="97"/>
      <c r="H1294" s="116"/>
      <c r="I1294" s="116"/>
      <c r="J1294" s="97"/>
      <c r="AD1294" s="476"/>
      <c r="AI1294" s="473"/>
    </row>
    <row r="1295" spans="1:35" s="4" customFormat="1" x14ac:dyDescent="0.25">
      <c r="A1295" s="97">
        <f t="shared" si="21"/>
        <v>1293</v>
      </c>
      <c r="B1295" s="484">
        <v>45461</v>
      </c>
      <c r="C1295" s="113" t="s">
        <v>172</v>
      </c>
      <c r="D1295" s="108" t="s">
        <v>173</v>
      </c>
      <c r="E1295" s="108" t="s">
        <v>164</v>
      </c>
      <c r="F1295" s="97">
        <v>0</v>
      </c>
      <c r="G1295" s="97"/>
      <c r="H1295" s="116"/>
      <c r="I1295" s="116"/>
      <c r="J1295" s="97"/>
      <c r="AD1295" s="476"/>
      <c r="AI1295" s="473"/>
    </row>
    <row r="1296" spans="1:35" s="4" customFormat="1" x14ac:dyDescent="0.25">
      <c r="A1296" s="97">
        <f t="shared" si="21"/>
        <v>1294</v>
      </c>
      <c r="B1296" s="484">
        <v>45461</v>
      </c>
      <c r="C1296" s="113" t="s">
        <v>174</v>
      </c>
      <c r="D1296" s="108" t="s">
        <v>99</v>
      </c>
      <c r="E1296" s="108" t="s">
        <v>164</v>
      </c>
      <c r="F1296" s="97">
        <v>0</v>
      </c>
      <c r="G1296" s="97"/>
      <c r="H1296" s="116"/>
      <c r="I1296" s="116"/>
      <c r="J1296" s="97"/>
      <c r="AD1296" s="476"/>
      <c r="AI1296" s="473"/>
    </row>
    <row r="1297" spans="1:35" s="4" customFormat="1" x14ac:dyDescent="0.25">
      <c r="A1297" s="97">
        <f t="shared" si="21"/>
        <v>1295</v>
      </c>
      <c r="B1297" s="484">
        <v>45461</v>
      </c>
      <c r="C1297" s="113" t="s">
        <v>175</v>
      </c>
      <c r="D1297" s="108" t="s">
        <v>176</v>
      </c>
      <c r="E1297" s="108" t="s">
        <v>164</v>
      </c>
      <c r="F1297" s="97">
        <v>0</v>
      </c>
      <c r="G1297" s="97"/>
      <c r="H1297" s="116"/>
      <c r="I1297" s="116"/>
      <c r="J1297" s="97"/>
      <c r="AD1297" s="476"/>
      <c r="AI1297" s="473"/>
    </row>
    <row r="1298" spans="1:35" s="4" customFormat="1" x14ac:dyDescent="0.25">
      <c r="A1298" s="97">
        <f t="shared" si="21"/>
        <v>1296</v>
      </c>
      <c r="B1298" s="484">
        <v>45461</v>
      </c>
      <c r="C1298" s="113" t="s">
        <v>177</v>
      </c>
      <c r="D1298" s="108" t="s">
        <v>159</v>
      </c>
      <c r="E1298" s="108" t="s">
        <v>64</v>
      </c>
      <c r="F1298" s="97">
        <v>75</v>
      </c>
      <c r="G1298" s="97"/>
      <c r="H1298" s="116"/>
      <c r="I1298" s="116"/>
      <c r="J1298" s="97"/>
      <c r="AD1298" s="476"/>
      <c r="AI1298" s="473"/>
    </row>
    <row r="1299" spans="1:35" s="4" customFormat="1" x14ac:dyDescent="0.25">
      <c r="A1299" s="97">
        <f t="shared" si="21"/>
        <v>1297</v>
      </c>
      <c r="B1299" s="484">
        <v>45462</v>
      </c>
      <c r="C1299" s="111" t="s">
        <v>88</v>
      </c>
      <c r="D1299" s="108" t="s">
        <v>89</v>
      </c>
      <c r="E1299" s="108" t="s">
        <v>336</v>
      </c>
      <c r="F1299" s="97">
        <v>0</v>
      </c>
      <c r="G1299" s="97"/>
      <c r="H1299" s="116"/>
      <c r="I1299" s="116"/>
      <c r="J1299" s="97"/>
      <c r="AD1299" s="476"/>
      <c r="AI1299" s="473"/>
    </row>
    <row r="1300" spans="1:35" s="4" customFormat="1" x14ac:dyDescent="0.25">
      <c r="A1300" s="97">
        <f t="shared" si="21"/>
        <v>1298</v>
      </c>
      <c r="B1300" s="484">
        <v>45462</v>
      </c>
      <c r="C1300" s="111" t="s">
        <v>91</v>
      </c>
      <c r="D1300" s="108" t="s">
        <v>92</v>
      </c>
      <c r="E1300" s="108" t="s">
        <v>343</v>
      </c>
      <c r="F1300" s="97">
        <v>0</v>
      </c>
      <c r="G1300" s="97"/>
      <c r="H1300" s="116"/>
      <c r="I1300" s="116"/>
      <c r="J1300" s="97"/>
      <c r="AD1300" s="476"/>
      <c r="AI1300" s="473"/>
    </row>
    <row r="1301" spans="1:35" s="4" customFormat="1" x14ac:dyDescent="0.25">
      <c r="A1301" s="97">
        <f t="shared" si="21"/>
        <v>1299</v>
      </c>
      <c r="B1301" s="484">
        <v>45462</v>
      </c>
      <c r="C1301" s="111" t="s">
        <v>94</v>
      </c>
      <c r="D1301" s="108" t="s">
        <v>92</v>
      </c>
      <c r="E1301" s="108" t="s">
        <v>343</v>
      </c>
      <c r="F1301" s="97">
        <v>0</v>
      </c>
      <c r="G1301" s="97"/>
      <c r="H1301" s="116"/>
      <c r="I1301" s="116"/>
      <c r="J1301" s="97"/>
      <c r="AD1301" s="476"/>
      <c r="AI1301" s="473"/>
    </row>
    <row r="1302" spans="1:35" s="4" customFormat="1" x14ac:dyDescent="0.25">
      <c r="A1302" s="97">
        <f t="shared" si="21"/>
        <v>1300</v>
      </c>
      <c r="B1302" s="484">
        <v>45462</v>
      </c>
      <c r="C1302" s="111" t="s">
        <v>116</v>
      </c>
      <c r="D1302" s="108" t="s">
        <v>92</v>
      </c>
      <c r="E1302" s="108" t="s">
        <v>343</v>
      </c>
      <c r="F1302" s="97">
        <v>0</v>
      </c>
      <c r="G1302" s="97"/>
      <c r="H1302" s="116"/>
      <c r="I1302" s="116"/>
      <c r="J1302" s="97"/>
      <c r="AD1302" s="476"/>
      <c r="AI1302" s="473"/>
    </row>
    <row r="1303" spans="1:35" s="4" customFormat="1" x14ac:dyDescent="0.25">
      <c r="A1303" s="97">
        <f t="shared" si="21"/>
        <v>1301</v>
      </c>
      <c r="B1303" s="484">
        <v>45462</v>
      </c>
      <c r="C1303" s="111" t="s">
        <v>128</v>
      </c>
      <c r="D1303" s="108" t="s">
        <v>97</v>
      </c>
      <c r="E1303" s="108" t="s">
        <v>346</v>
      </c>
      <c r="F1303" s="97">
        <v>0</v>
      </c>
      <c r="G1303" s="97"/>
      <c r="H1303" s="116"/>
      <c r="I1303" s="116"/>
      <c r="J1303" s="97"/>
      <c r="AD1303" s="476"/>
      <c r="AI1303" s="473"/>
    </row>
    <row r="1304" spans="1:35" s="4" customFormat="1" x14ac:dyDescent="0.25">
      <c r="A1304" s="97">
        <f t="shared" si="21"/>
        <v>1302</v>
      </c>
      <c r="B1304" s="484">
        <v>45462</v>
      </c>
      <c r="C1304" s="111" t="s">
        <v>96</v>
      </c>
      <c r="D1304" s="108" t="s">
        <v>97</v>
      </c>
      <c r="E1304" s="108" t="s">
        <v>346</v>
      </c>
      <c r="F1304" s="97">
        <v>0</v>
      </c>
      <c r="G1304" s="97"/>
      <c r="H1304" s="116"/>
      <c r="I1304" s="116"/>
      <c r="J1304" s="97"/>
      <c r="AD1304" s="476"/>
      <c r="AI1304" s="473"/>
    </row>
    <row r="1305" spans="1:35" s="4" customFormat="1" x14ac:dyDescent="0.25">
      <c r="A1305" s="97">
        <f t="shared" si="21"/>
        <v>1303</v>
      </c>
      <c r="B1305" s="484">
        <v>45462</v>
      </c>
      <c r="C1305" s="111" t="s">
        <v>113</v>
      </c>
      <c r="D1305" s="108" t="s">
        <v>114</v>
      </c>
      <c r="E1305" s="108" t="s">
        <v>348</v>
      </c>
      <c r="F1305" s="97">
        <v>0</v>
      </c>
      <c r="G1305" s="97"/>
      <c r="H1305" s="116"/>
      <c r="I1305" s="116"/>
      <c r="J1305" s="97"/>
      <c r="AD1305" s="476"/>
      <c r="AI1305" s="473"/>
    </row>
    <row r="1306" spans="1:35" s="4" customFormat="1" x14ac:dyDescent="0.25">
      <c r="A1306" s="97">
        <f t="shared" si="21"/>
        <v>1304</v>
      </c>
      <c r="B1306" s="484">
        <v>45462</v>
      </c>
      <c r="C1306" s="111" t="s">
        <v>118</v>
      </c>
      <c r="D1306" s="108" t="s">
        <v>107</v>
      </c>
      <c r="E1306" s="108" t="s">
        <v>340</v>
      </c>
      <c r="F1306" s="97">
        <v>0</v>
      </c>
      <c r="G1306" s="97"/>
      <c r="H1306" s="116"/>
      <c r="I1306" s="116"/>
      <c r="J1306" s="97"/>
      <c r="AD1306" s="476"/>
      <c r="AI1306" s="473"/>
    </row>
    <row r="1307" spans="1:35" s="4" customFormat="1" x14ac:dyDescent="0.25">
      <c r="A1307" s="97">
        <f t="shared" si="21"/>
        <v>1305</v>
      </c>
      <c r="B1307" s="484">
        <v>45462</v>
      </c>
      <c r="C1307" s="111" t="s">
        <v>106</v>
      </c>
      <c r="D1307" s="108" t="s">
        <v>107</v>
      </c>
      <c r="E1307" s="108" t="s">
        <v>340</v>
      </c>
      <c r="F1307" s="97">
        <v>0</v>
      </c>
      <c r="G1307" s="97"/>
      <c r="H1307" s="116"/>
      <c r="I1307" s="116"/>
      <c r="J1307" s="97"/>
      <c r="AD1307" s="476"/>
      <c r="AI1307" s="473"/>
    </row>
    <row r="1308" spans="1:35" s="4" customFormat="1" x14ac:dyDescent="0.25">
      <c r="A1308" s="97">
        <f t="shared" si="21"/>
        <v>1306</v>
      </c>
      <c r="B1308" s="484">
        <v>45462</v>
      </c>
      <c r="C1308" s="111" t="s">
        <v>109</v>
      </c>
      <c r="D1308" s="108" t="s">
        <v>107</v>
      </c>
      <c r="E1308" s="108" t="s">
        <v>340</v>
      </c>
      <c r="F1308" s="97">
        <v>0</v>
      </c>
      <c r="G1308" s="97"/>
      <c r="H1308" s="116"/>
      <c r="I1308" s="116"/>
      <c r="J1308" s="97"/>
      <c r="AD1308" s="476"/>
      <c r="AI1308" s="473"/>
    </row>
    <row r="1309" spans="1:35" s="4" customFormat="1" x14ac:dyDescent="0.25">
      <c r="A1309" s="97">
        <f t="shared" si="21"/>
        <v>1307</v>
      </c>
      <c r="B1309" s="484">
        <v>45462</v>
      </c>
      <c r="C1309" s="111" t="s">
        <v>119</v>
      </c>
      <c r="D1309" s="108" t="s">
        <v>131</v>
      </c>
      <c r="E1309" s="108" t="s">
        <v>338</v>
      </c>
      <c r="F1309" s="97">
        <v>0</v>
      </c>
      <c r="G1309" s="97"/>
      <c r="H1309" s="116"/>
      <c r="I1309" s="116"/>
      <c r="J1309" s="97"/>
      <c r="AD1309" s="476"/>
      <c r="AI1309" s="473"/>
    </row>
    <row r="1310" spans="1:35" s="4" customFormat="1" x14ac:dyDescent="0.25">
      <c r="A1310" s="97">
        <f t="shared" si="21"/>
        <v>1308</v>
      </c>
      <c r="B1310" s="484">
        <v>45462</v>
      </c>
      <c r="C1310" s="111" t="s">
        <v>121</v>
      </c>
      <c r="D1310" s="108" t="s">
        <v>122</v>
      </c>
      <c r="E1310" s="108" t="s">
        <v>339</v>
      </c>
      <c r="F1310" s="97">
        <v>0</v>
      </c>
      <c r="G1310" s="97"/>
      <c r="H1310" s="116"/>
      <c r="I1310" s="116"/>
      <c r="J1310" s="97"/>
      <c r="AD1310" s="476"/>
      <c r="AI1310" s="473"/>
    </row>
    <row r="1311" spans="1:35" s="4" customFormat="1" x14ac:dyDescent="0.25">
      <c r="A1311" s="97">
        <f t="shared" si="21"/>
        <v>1309</v>
      </c>
      <c r="B1311" s="484">
        <v>45462</v>
      </c>
      <c r="C1311" s="111" t="s">
        <v>125</v>
      </c>
      <c r="D1311" s="108" t="s">
        <v>99</v>
      </c>
      <c r="E1311" s="108" t="s">
        <v>334</v>
      </c>
      <c r="F1311" s="97">
        <v>0</v>
      </c>
      <c r="G1311" s="97"/>
      <c r="H1311" s="116"/>
      <c r="I1311" s="116"/>
      <c r="J1311" s="97"/>
      <c r="AD1311" s="476"/>
      <c r="AI1311" s="473"/>
    </row>
    <row r="1312" spans="1:35" s="4" customFormat="1" x14ac:dyDescent="0.25">
      <c r="A1312" s="97">
        <f t="shared" si="21"/>
        <v>1310</v>
      </c>
      <c r="B1312" s="484">
        <v>45462</v>
      </c>
      <c r="C1312" s="111" t="s">
        <v>156</v>
      </c>
      <c r="D1312" s="108" t="s">
        <v>136</v>
      </c>
      <c r="E1312" s="108" t="s">
        <v>2</v>
      </c>
      <c r="F1312" s="97">
        <v>119</v>
      </c>
      <c r="G1312" s="97"/>
      <c r="H1312" s="116"/>
      <c r="I1312" s="116"/>
      <c r="J1312" s="97"/>
      <c r="AD1312" s="476"/>
      <c r="AI1312" s="473"/>
    </row>
    <row r="1313" spans="1:35" s="4" customFormat="1" x14ac:dyDescent="0.25">
      <c r="A1313" s="97">
        <f t="shared" si="21"/>
        <v>1311</v>
      </c>
      <c r="B1313" s="484">
        <v>45462</v>
      </c>
      <c r="C1313" s="112" t="s">
        <v>142</v>
      </c>
      <c r="D1313" s="108" t="s">
        <v>264</v>
      </c>
      <c r="E1313" s="108" t="s">
        <v>143</v>
      </c>
      <c r="F1313" s="97">
        <v>0</v>
      </c>
      <c r="G1313" s="97"/>
      <c r="H1313" s="116"/>
      <c r="I1313" s="116"/>
      <c r="J1313" s="97"/>
      <c r="AD1313" s="476"/>
      <c r="AI1313" s="473"/>
    </row>
    <row r="1314" spans="1:35" s="4" customFormat="1" x14ac:dyDescent="0.25">
      <c r="A1314" s="97">
        <f t="shared" si="21"/>
        <v>1312</v>
      </c>
      <c r="B1314" s="484">
        <v>45462</v>
      </c>
      <c r="C1314" s="112" t="s">
        <v>144</v>
      </c>
      <c r="D1314" s="108" t="s">
        <v>264</v>
      </c>
      <c r="E1314" s="108" t="s">
        <v>143</v>
      </c>
      <c r="F1314" s="97">
        <v>0</v>
      </c>
      <c r="G1314" s="97"/>
      <c r="H1314" s="116"/>
      <c r="I1314" s="116"/>
      <c r="J1314" s="97"/>
      <c r="AD1314" s="476"/>
      <c r="AI1314" s="473"/>
    </row>
    <row r="1315" spans="1:35" s="4" customFormat="1" x14ac:dyDescent="0.25">
      <c r="A1315" s="97">
        <f t="shared" si="21"/>
        <v>1313</v>
      </c>
      <c r="B1315" s="484">
        <v>45462</v>
      </c>
      <c r="C1315" s="113" t="s">
        <v>145</v>
      </c>
      <c r="D1315" s="108" t="s">
        <v>265</v>
      </c>
      <c r="E1315" s="108" t="s">
        <v>146</v>
      </c>
      <c r="F1315" s="97">
        <v>0</v>
      </c>
      <c r="G1315" s="97"/>
      <c r="H1315" s="116"/>
      <c r="I1315" s="116"/>
      <c r="J1315" s="97"/>
      <c r="AD1315" s="476"/>
      <c r="AI1315" s="473"/>
    </row>
    <row r="1316" spans="1:35" s="4" customFormat="1" x14ac:dyDescent="0.25">
      <c r="A1316" s="97">
        <f t="shared" si="21"/>
        <v>1314</v>
      </c>
      <c r="B1316" s="484">
        <v>45462</v>
      </c>
      <c r="C1316" s="111" t="s">
        <v>160</v>
      </c>
      <c r="D1316" s="108" t="s">
        <v>136</v>
      </c>
      <c r="E1316" s="108" t="s">
        <v>2</v>
      </c>
      <c r="F1316" s="97">
        <v>0</v>
      </c>
      <c r="G1316" s="97"/>
      <c r="H1316" s="116"/>
      <c r="I1316" s="116"/>
      <c r="J1316" s="97"/>
      <c r="AD1316" s="476"/>
      <c r="AI1316" s="473"/>
    </row>
    <row r="1317" spans="1:35" s="4" customFormat="1" x14ac:dyDescent="0.25">
      <c r="A1317" s="97">
        <f t="shared" si="21"/>
        <v>1315</v>
      </c>
      <c r="B1317" s="484">
        <v>45462</v>
      </c>
      <c r="C1317" s="111" t="s">
        <v>158</v>
      </c>
      <c r="D1317" s="108" t="s">
        <v>159</v>
      </c>
      <c r="E1317" s="108" t="s">
        <v>64</v>
      </c>
      <c r="F1317" s="97">
        <v>134</v>
      </c>
      <c r="G1317" s="97"/>
      <c r="H1317" s="116"/>
      <c r="I1317" s="116"/>
      <c r="J1317" s="97"/>
      <c r="AD1317" s="476"/>
      <c r="AI1317" s="473"/>
    </row>
    <row r="1318" spans="1:35" s="4" customFormat="1" x14ac:dyDescent="0.25">
      <c r="A1318" s="97">
        <f t="shared" si="21"/>
        <v>1316</v>
      </c>
      <c r="B1318" s="484">
        <v>45462</v>
      </c>
      <c r="C1318" s="96" t="s">
        <v>283</v>
      </c>
      <c r="D1318" s="108" t="s">
        <v>266</v>
      </c>
      <c r="E1318" s="108" t="s">
        <v>63</v>
      </c>
      <c r="F1318" s="97">
        <v>98</v>
      </c>
      <c r="G1318" s="97"/>
      <c r="H1318" s="116"/>
      <c r="I1318" s="116"/>
      <c r="J1318" s="97"/>
      <c r="AD1318" s="476"/>
      <c r="AI1318" s="473"/>
    </row>
    <row r="1319" spans="1:35" s="4" customFormat="1" x14ac:dyDescent="0.25">
      <c r="A1319" s="97">
        <f t="shared" si="21"/>
        <v>1317</v>
      </c>
      <c r="B1319" s="484">
        <v>45462</v>
      </c>
      <c r="C1319" s="112" t="s">
        <v>148</v>
      </c>
      <c r="D1319" s="108" t="s">
        <v>92</v>
      </c>
      <c r="E1319" s="108" t="s">
        <v>343</v>
      </c>
      <c r="F1319" s="97">
        <v>84</v>
      </c>
      <c r="G1319" s="97"/>
      <c r="H1319" s="116"/>
      <c r="I1319" s="116"/>
      <c r="J1319" s="97"/>
      <c r="AD1319" s="476"/>
      <c r="AI1319" s="473"/>
    </row>
    <row r="1320" spans="1:35" s="4" customFormat="1" x14ac:dyDescent="0.25">
      <c r="A1320" s="97">
        <f t="shared" si="21"/>
        <v>1318</v>
      </c>
      <c r="B1320" s="484">
        <v>45462</v>
      </c>
      <c r="C1320" s="112" t="s">
        <v>150</v>
      </c>
      <c r="D1320" s="108" t="s">
        <v>92</v>
      </c>
      <c r="E1320" s="108" t="s">
        <v>343</v>
      </c>
      <c r="F1320" s="97">
        <v>0</v>
      </c>
      <c r="G1320" s="97"/>
      <c r="H1320" s="116"/>
      <c r="I1320" s="116"/>
      <c r="J1320" s="97"/>
      <c r="AD1320" s="476"/>
      <c r="AI1320" s="473"/>
    </row>
    <row r="1321" spans="1:35" s="4" customFormat="1" x14ac:dyDescent="0.25">
      <c r="A1321" s="97">
        <f t="shared" si="21"/>
        <v>1319</v>
      </c>
      <c r="B1321" s="484">
        <v>45462</v>
      </c>
      <c r="C1321" s="112" t="s">
        <v>151</v>
      </c>
      <c r="D1321" s="108" t="s">
        <v>92</v>
      </c>
      <c r="E1321" s="108" t="s">
        <v>343</v>
      </c>
      <c r="F1321" s="97">
        <v>0</v>
      </c>
      <c r="G1321" s="97"/>
      <c r="H1321" s="116"/>
      <c r="I1321" s="116"/>
      <c r="J1321" s="97"/>
      <c r="AD1321" s="476"/>
      <c r="AI1321" s="473"/>
    </row>
    <row r="1322" spans="1:35" s="4" customFormat="1" x14ac:dyDescent="0.25">
      <c r="A1322" s="97">
        <f t="shared" si="21"/>
        <v>1320</v>
      </c>
      <c r="B1322" s="484">
        <v>45462</v>
      </c>
      <c r="C1322" s="112" t="s">
        <v>135</v>
      </c>
      <c r="D1322" s="108" t="s">
        <v>136</v>
      </c>
      <c r="E1322" s="108" t="s">
        <v>2</v>
      </c>
      <c r="F1322" s="97">
        <v>158</v>
      </c>
      <c r="G1322" s="97"/>
      <c r="H1322" s="116"/>
      <c r="I1322" s="116"/>
      <c r="J1322" s="97"/>
      <c r="AD1322" s="476"/>
      <c r="AI1322" s="473"/>
    </row>
    <row r="1323" spans="1:35" s="4" customFormat="1" x14ac:dyDescent="0.25">
      <c r="A1323" s="97">
        <f t="shared" si="21"/>
        <v>1321</v>
      </c>
      <c r="B1323" s="484">
        <v>45462</v>
      </c>
      <c r="C1323" s="112" t="s">
        <v>137</v>
      </c>
      <c r="D1323" s="108" t="s">
        <v>136</v>
      </c>
      <c r="E1323" s="108" t="s">
        <v>2</v>
      </c>
      <c r="F1323" s="97">
        <v>0</v>
      </c>
      <c r="G1323" s="97"/>
      <c r="H1323" s="116"/>
      <c r="I1323" s="116"/>
      <c r="J1323" s="97"/>
      <c r="AD1323" s="476"/>
      <c r="AI1323" s="473"/>
    </row>
    <row r="1324" spans="1:35" s="4" customFormat="1" x14ac:dyDescent="0.25">
      <c r="A1324" s="97">
        <f t="shared" si="21"/>
        <v>1322</v>
      </c>
      <c r="B1324" s="484">
        <v>45462</v>
      </c>
      <c r="C1324" s="112" t="s">
        <v>139</v>
      </c>
      <c r="D1324" s="108" t="s">
        <v>92</v>
      </c>
      <c r="E1324" s="108" t="s">
        <v>343</v>
      </c>
      <c r="F1324" s="97">
        <v>0</v>
      </c>
      <c r="G1324" s="97"/>
      <c r="H1324" s="116"/>
      <c r="I1324" s="116"/>
      <c r="J1324" s="97"/>
      <c r="AD1324" s="476"/>
      <c r="AI1324" s="473"/>
    </row>
    <row r="1325" spans="1:35" s="4" customFormat="1" x14ac:dyDescent="0.25">
      <c r="A1325" s="97">
        <f t="shared" si="21"/>
        <v>1323</v>
      </c>
      <c r="B1325" s="484">
        <v>45462</v>
      </c>
      <c r="C1325" s="112" t="s">
        <v>140</v>
      </c>
      <c r="D1325" s="108" t="s">
        <v>92</v>
      </c>
      <c r="E1325" s="108" t="s">
        <v>343</v>
      </c>
      <c r="F1325" s="97">
        <v>0</v>
      </c>
      <c r="G1325" s="97"/>
      <c r="H1325" s="116"/>
      <c r="I1325" s="116"/>
      <c r="J1325" s="97"/>
      <c r="AD1325" s="476"/>
      <c r="AI1325" s="473"/>
    </row>
    <row r="1326" spans="1:35" s="4" customFormat="1" x14ac:dyDescent="0.25">
      <c r="A1326" s="97">
        <f t="shared" si="21"/>
        <v>1324</v>
      </c>
      <c r="B1326" s="484">
        <v>45462</v>
      </c>
      <c r="C1326" s="112" t="s">
        <v>141</v>
      </c>
      <c r="D1326" s="108" t="s">
        <v>92</v>
      </c>
      <c r="E1326" s="108" t="s">
        <v>343</v>
      </c>
      <c r="F1326" s="97">
        <v>0</v>
      </c>
      <c r="G1326" s="97"/>
      <c r="H1326" s="116"/>
      <c r="I1326" s="116"/>
      <c r="J1326" s="97"/>
      <c r="AD1326" s="476"/>
      <c r="AI1326" s="473"/>
    </row>
    <row r="1327" spans="1:35" s="4" customFormat="1" x14ac:dyDescent="0.25">
      <c r="A1327" s="97">
        <f t="shared" si="21"/>
        <v>1325</v>
      </c>
      <c r="B1327" s="484">
        <v>45462</v>
      </c>
      <c r="C1327" s="112" t="s">
        <v>134</v>
      </c>
      <c r="D1327" s="108" t="s">
        <v>99</v>
      </c>
      <c r="E1327" s="108" t="s">
        <v>334</v>
      </c>
      <c r="F1327" s="97">
        <v>0</v>
      </c>
      <c r="G1327" s="97"/>
      <c r="H1327" s="116"/>
      <c r="I1327" s="116"/>
      <c r="J1327" s="97"/>
      <c r="AD1327" s="476"/>
      <c r="AI1327" s="473"/>
    </row>
    <row r="1328" spans="1:35" s="4" customFormat="1" x14ac:dyDescent="0.25">
      <c r="A1328" s="97">
        <f t="shared" si="21"/>
        <v>1326</v>
      </c>
      <c r="B1328" s="484">
        <v>45462</v>
      </c>
      <c r="C1328" s="111" t="s">
        <v>153</v>
      </c>
      <c r="D1328" s="108" t="s">
        <v>103</v>
      </c>
      <c r="E1328" s="108">
        <v>0</v>
      </c>
      <c r="F1328" s="97">
        <v>0</v>
      </c>
      <c r="G1328" s="97"/>
      <c r="H1328" s="116"/>
      <c r="I1328" s="116"/>
      <c r="J1328" s="97"/>
      <c r="AD1328" s="476"/>
      <c r="AI1328" s="473"/>
    </row>
    <row r="1329" spans="1:35" s="4" customFormat="1" x14ac:dyDescent="0.25">
      <c r="A1329" s="97">
        <f t="shared" si="21"/>
        <v>1327</v>
      </c>
      <c r="B1329" s="484">
        <v>45462</v>
      </c>
      <c r="C1329" s="111" t="s">
        <v>154</v>
      </c>
      <c r="D1329" s="108" t="s">
        <v>92</v>
      </c>
      <c r="E1329" s="108" t="s">
        <v>343</v>
      </c>
      <c r="F1329" s="97">
        <v>0</v>
      </c>
      <c r="G1329" s="97"/>
      <c r="H1329" s="116"/>
      <c r="I1329" s="116"/>
      <c r="J1329" s="97"/>
      <c r="AD1329" s="476"/>
      <c r="AI1329" s="473"/>
    </row>
    <row r="1330" spans="1:35" s="4" customFormat="1" x14ac:dyDescent="0.25">
      <c r="A1330" s="97">
        <f t="shared" si="21"/>
        <v>1328</v>
      </c>
      <c r="B1330" s="484">
        <v>45462</v>
      </c>
      <c r="C1330" s="111" t="s">
        <v>155</v>
      </c>
      <c r="D1330" s="108" t="s">
        <v>92</v>
      </c>
      <c r="E1330" s="108" t="s">
        <v>343</v>
      </c>
      <c r="F1330" s="97">
        <v>0</v>
      </c>
      <c r="G1330" s="97"/>
      <c r="H1330" s="116"/>
      <c r="I1330" s="116"/>
      <c r="J1330" s="97"/>
      <c r="AD1330" s="476"/>
      <c r="AI1330" s="473"/>
    </row>
    <row r="1331" spans="1:35" s="4" customFormat="1" x14ac:dyDescent="0.25">
      <c r="A1331" s="97">
        <f t="shared" si="21"/>
        <v>1329</v>
      </c>
      <c r="B1331" s="484">
        <v>45462</v>
      </c>
      <c r="C1331" s="113" t="s">
        <v>162</v>
      </c>
      <c r="D1331" s="108" t="s">
        <v>163</v>
      </c>
      <c r="E1331" s="108" t="s">
        <v>164</v>
      </c>
      <c r="F1331" s="97">
        <v>0</v>
      </c>
      <c r="G1331" s="97"/>
      <c r="H1331" s="116"/>
      <c r="I1331" s="116"/>
      <c r="J1331" s="97"/>
      <c r="AD1331" s="476"/>
      <c r="AI1331" s="473"/>
    </row>
    <row r="1332" spans="1:35" s="4" customFormat="1" x14ac:dyDescent="0.25">
      <c r="A1332" s="97">
        <f t="shared" si="21"/>
        <v>1330</v>
      </c>
      <c r="B1332" s="484">
        <v>45462</v>
      </c>
      <c r="C1332" s="113" t="s">
        <v>166</v>
      </c>
      <c r="D1332" s="108" t="s">
        <v>167</v>
      </c>
      <c r="E1332" s="108" t="s">
        <v>164</v>
      </c>
      <c r="F1332" s="97">
        <v>48</v>
      </c>
      <c r="G1332" s="97"/>
      <c r="H1332" s="116"/>
      <c r="I1332" s="116"/>
      <c r="J1332" s="97"/>
      <c r="AD1332" s="476"/>
      <c r="AI1332" s="473"/>
    </row>
    <row r="1333" spans="1:35" s="4" customFormat="1" x14ac:dyDescent="0.25">
      <c r="A1333" s="97">
        <f t="shared" si="21"/>
        <v>1331</v>
      </c>
      <c r="B1333" s="484">
        <v>45462</v>
      </c>
      <c r="C1333" s="113" t="s">
        <v>169</v>
      </c>
      <c r="D1333" s="108" t="s">
        <v>167</v>
      </c>
      <c r="E1333" s="108" t="s">
        <v>164</v>
      </c>
      <c r="F1333" s="97">
        <v>59</v>
      </c>
      <c r="G1333" s="97"/>
      <c r="H1333" s="116"/>
      <c r="I1333" s="116"/>
      <c r="J1333" s="97"/>
      <c r="AD1333" s="476"/>
      <c r="AI1333" s="473"/>
    </row>
    <row r="1334" spans="1:35" s="4" customFormat="1" x14ac:dyDescent="0.25">
      <c r="A1334" s="97">
        <f t="shared" si="21"/>
        <v>1332</v>
      </c>
      <c r="B1334" s="484">
        <v>45462</v>
      </c>
      <c r="C1334" s="113" t="s">
        <v>170</v>
      </c>
      <c r="D1334" s="108" t="s">
        <v>103</v>
      </c>
      <c r="E1334" s="108">
        <v>0</v>
      </c>
      <c r="F1334" s="97">
        <v>57</v>
      </c>
      <c r="G1334" s="97"/>
      <c r="H1334" s="116"/>
      <c r="I1334" s="116"/>
      <c r="J1334" s="97"/>
      <c r="AD1334" s="476"/>
      <c r="AI1334" s="473"/>
    </row>
    <row r="1335" spans="1:35" s="4" customFormat="1" x14ac:dyDescent="0.25">
      <c r="A1335" s="97">
        <f t="shared" si="21"/>
        <v>1333</v>
      </c>
      <c r="B1335" s="484">
        <v>45462</v>
      </c>
      <c r="C1335" s="113" t="s">
        <v>171</v>
      </c>
      <c r="D1335" s="108" t="s">
        <v>159</v>
      </c>
      <c r="E1335" s="108" t="s">
        <v>64</v>
      </c>
      <c r="F1335" s="97">
        <v>95</v>
      </c>
      <c r="G1335" s="97"/>
      <c r="H1335" s="116"/>
      <c r="I1335" s="116"/>
      <c r="J1335" s="97"/>
      <c r="AD1335" s="476"/>
      <c r="AI1335" s="473"/>
    </row>
    <row r="1336" spans="1:35" s="4" customFormat="1" x14ac:dyDescent="0.25">
      <c r="A1336" s="97">
        <f t="shared" si="21"/>
        <v>1334</v>
      </c>
      <c r="B1336" s="484">
        <v>45462</v>
      </c>
      <c r="C1336" s="113" t="s">
        <v>172</v>
      </c>
      <c r="D1336" s="108" t="s">
        <v>173</v>
      </c>
      <c r="E1336" s="108" t="s">
        <v>164</v>
      </c>
      <c r="F1336" s="97">
        <v>50</v>
      </c>
      <c r="G1336" s="97"/>
      <c r="H1336" s="116"/>
      <c r="I1336" s="116"/>
      <c r="J1336" s="97"/>
      <c r="AD1336" s="476"/>
      <c r="AI1336" s="473"/>
    </row>
    <row r="1337" spans="1:35" s="4" customFormat="1" x14ac:dyDescent="0.25">
      <c r="A1337" s="97">
        <f t="shared" si="21"/>
        <v>1335</v>
      </c>
      <c r="B1337" s="484">
        <v>45462</v>
      </c>
      <c r="C1337" s="113" t="s">
        <v>174</v>
      </c>
      <c r="D1337" s="108" t="s">
        <v>99</v>
      </c>
      <c r="E1337" s="108" t="s">
        <v>164</v>
      </c>
      <c r="F1337" s="97">
        <v>72</v>
      </c>
      <c r="G1337" s="97"/>
      <c r="H1337" s="116"/>
      <c r="I1337" s="116"/>
      <c r="J1337" s="97"/>
      <c r="AD1337" s="476"/>
      <c r="AI1337" s="473"/>
    </row>
    <row r="1338" spans="1:35" s="4" customFormat="1" x14ac:dyDescent="0.25">
      <c r="A1338" s="97">
        <f t="shared" si="21"/>
        <v>1336</v>
      </c>
      <c r="B1338" s="484">
        <v>45462</v>
      </c>
      <c r="C1338" s="113" t="s">
        <v>175</v>
      </c>
      <c r="D1338" s="108" t="s">
        <v>176</v>
      </c>
      <c r="E1338" s="108" t="s">
        <v>164</v>
      </c>
      <c r="F1338" s="97">
        <v>0</v>
      </c>
      <c r="G1338" s="97"/>
      <c r="H1338" s="116"/>
      <c r="I1338" s="116"/>
      <c r="J1338" s="97"/>
      <c r="AD1338" s="476"/>
      <c r="AI1338" s="473"/>
    </row>
    <row r="1339" spans="1:35" s="4" customFormat="1" x14ac:dyDescent="0.25">
      <c r="A1339" s="97">
        <f t="shared" si="21"/>
        <v>1337</v>
      </c>
      <c r="B1339" s="484">
        <v>45462</v>
      </c>
      <c r="C1339" s="113" t="s">
        <v>177</v>
      </c>
      <c r="D1339" s="108" t="s">
        <v>159</v>
      </c>
      <c r="E1339" s="108" t="s">
        <v>64</v>
      </c>
      <c r="F1339" s="97">
        <v>66</v>
      </c>
      <c r="G1339" s="97"/>
      <c r="H1339" s="116"/>
      <c r="I1339" s="116"/>
      <c r="J1339" s="97"/>
      <c r="AD1339" s="476"/>
      <c r="AI1339" s="473"/>
    </row>
    <row r="1340" spans="1:35" s="4" customFormat="1" x14ac:dyDescent="0.25">
      <c r="A1340" s="101">
        <f t="shared" si="21"/>
        <v>1338</v>
      </c>
      <c r="B1340" s="486">
        <v>45463</v>
      </c>
      <c r="C1340" s="503" t="s">
        <v>180</v>
      </c>
      <c r="D1340" s="101" t="s">
        <v>85</v>
      </c>
      <c r="E1340" s="101" t="s">
        <v>86</v>
      </c>
      <c r="F1340" s="499"/>
      <c r="G1340" s="101">
        <v>19000</v>
      </c>
      <c r="H1340" s="491"/>
      <c r="I1340" s="491"/>
      <c r="J1340" s="101"/>
      <c r="AD1340" s="476"/>
      <c r="AI1340" s="473"/>
    </row>
    <row r="1341" spans="1:35" s="4" customFormat="1" x14ac:dyDescent="0.25">
      <c r="A1341" s="97">
        <f t="shared" si="21"/>
        <v>1339</v>
      </c>
      <c r="B1341" s="484">
        <v>45463</v>
      </c>
      <c r="C1341" s="111" t="s">
        <v>88</v>
      </c>
      <c r="D1341" s="108" t="s">
        <v>89</v>
      </c>
      <c r="E1341" s="108" t="s">
        <v>336</v>
      </c>
      <c r="F1341" s="97">
        <v>420</v>
      </c>
      <c r="G1341" s="97"/>
      <c r="H1341" s="116"/>
      <c r="I1341" s="116"/>
      <c r="J1341" s="97"/>
      <c r="AD1341" s="476"/>
      <c r="AI1341" s="473"/>
    </row>
    <row r="1342" spans="1:35" s="4" customFormat="1" x14ac:dyDescent="0.25">
      <c r="A1342" s="97">
        <f t="shared" si="21"/>
        <v>1340</v>
      </c>
      <c r="B1342" s="484">
        <v>45463</v>
      </c>
      <c r="C1342" s="111" t="s">
        <v>91</v>
      </c>
      <c r="D1342" s="108" t="s">
        <v>92</v>
      </c>
      <c r="E1342" s="108" t="s">
        <v>343</v>
      </c>
      <c r="F1342" s="97">
        <v>170</v>
      </c>
      <c r="G1342" s="97"/>
      <c r="H1342" s="116"/>
      <c r="I1342" s="116"/>
      <c r="J1342" s="97"/>
      <c r="AD1342" s="476"/>
      <c r="AI1342" s="473"/>
    </row>
    <row r="1343" spans="1:35" s="4" customFormat="1" x14ac:dyDescent="0.25">
      <c r="A1343" s="97">
        <f t="shared" si="21"/>
        <v>1341</v>
      </c>
      <c r="B1343" s="484">
        <v>45463</v>
      </c>
      <c r="C1343" s="111" t="s">
        <v>94</v>
      </c>
      <c r="D1343" s="108" t="s">
        <v>92</v>
      </c>
      <c r="E1343" s="108" t="s">
        <v>343</v>
      </c>
      <c r="F1343" s="97">
        <v>0</v>
      </c>
      <c r="G1343" s="97"/>
      <c r="H1343" s="116"/>
      <c r="I1343" s="116"/>
      <c r="J1343" s="97"/>
      <c r="AD1343" s="476"/>
      <c r="AI1343" s="473"/>
    </row>
    <row r="1344" spans="1:35" s="4" customFormat="1" x14ac:dyDescent="0.25">
      <c r="A1344" s="97">
        <f t="shared" si="21"/>
        <v>1342</v>
      </c>
      <c r="B1344" s="484">
        <v>45463</v>
      </c>
      <c r="C1344" s="111" t="s">
        <v>116</v>
      </c>
      <c r="D1344" s="108" t="s">
        <v>92</v>
      </c>
      <c r="E1344" s="108" t="s">
        <v>343</v>
      </c>
      <c r="F1344" s="97">
        <v>0</v>
      </c>
      <c r="G1344" s="97"/>
      <c r="H1344" s="116"/>
      <c r="I1344" s="116"/>
      <c r="J1344" s="97"/>
      <c r="AD1344" s="476"/>
      <c r="AI1344" s="473"/>
    </row>
    <row r="1345" spans="1:35" s="4" customFormat="1" x14ac:dyDescent="0.25">
      <c r="A1345" s="97">
        <f t="shared" si="21"/>
        <v>1343</v>
      </c>
      <c r="B1345" s="484">
        <v>45463</v>
      </c>
      <c r="C1345" s="111" t="s">
        <v>128</v>
      </c>
      <c r="D1345" s="108" t="s">
        <v>97</v>
      </c>
      <c r="E1345" s="108" t="s">
        <v>346</v>
      </c>
      <c r="F1345" s="97">
        <v>60</v>
      </c>
      <c r="G1345" s="97"/>
      <c r="H1345" s="116"/>
      <c r="I1345" s="116"/>
      <c r="J1345" s="97"/>
      <c r="AD1345" s="476"/>
      <c r="AI1345" s="473"/>
    </row>
    <row r="1346" spans="1:35" s="4" customFormat="1" x14ac:dyDescent="0.25">
      <c r="A1346" s="97">
        <f t="shared" si="21"/>
        <v>1344</v>
      </c>
      <c r="B1346" s="484">
        <v>45463</v>
      </c>
      <c r="C1346" s="111" t="s">
        <v>96</v>
      </c>
      <c r="D1346" s="108" t="s">
        <v>97</v>
      </c>
      <c r="E1346" s="108" t="s">
        <v>346</v>
      </c>
      <c r="F1346" s="97">
        <v>0</v>
      </c>
      <c r="G1346" s="97"/>
      <c r="H1346" s="116"/>
      <c r="I1346" s="116"/>
      <c r="J1346" s="97"/>
      <c r="AD1346" s="476"/>
      <c r="AI1346" s="473"/>
    </row>
    <row r="1347" spans="1:35" s="4" customFormat="1" x14ac:dyDescent="0.25">
      <c r="A1347" s="97">
        <f t="shared" si="21"/>
        <v>1345</v>
      </c>
      <c r="B1347" s="484">
        <v>45463</v>
      </c>
      <c r="C1347" s="111" t="s">
        <v>113</v>
      </c>
      <c r="D1347" s="108" t="s">
        <v>114</v>
      </c>
      <c r="E1347" s="108" t="s">
        <v>348</v>
      </c>
      <c r="F1347" s="97">
        <v>0</v>
      </c>
      <c r="G1347" s="97"/>
      <c r="H1347" s="116"/>
      <c r="I1347" s="116"/>
      <c r="J1347" s="97"/>
      <c r="AD1347" s="476"/>
      <c r="AI1347" s="473"/>
    </row>
    <row r="1348" spans="1:35" s="4" customFormat="1" x14ac:dyDescent="0.25">
      <c r="A1348" s="97">
        <f t="shared" si="21"/>
        <v>1346</v>
      </c>
      <c r="B1348" s="484">
        <v>45463</v>
      </c>
      <c r="C1348" s="111" t="s">
        <v>118</v>
      </c>
      <c r="D1348" s="108" t="s">
        <v>107</v>
      </c>
      <c r="E1348" s="108" t="s">
        <v>340</v>
      </c>
      <c r="F1348" s="97">
        <v>80</v>
      </c>
      <c r="G1348" s="97"/>
      <c r="H1348" s="116"/>
      <c r="I1348" s="116"/>
      <c r="J1348" s="97"/>
      <c r="AD1348" s="476"/>
      <c r="AI1348" s="473"/>
    </row>
    <row r="1349" spans="1:35" s="4" customFormat="1" x14ac:dyDescent="0.25">
      <c r="A1349" s="97">
        <f t="shared" si="21"/>
        <v>1347</v>
      </c>
      <c r="B1349" s="484">
        <v>45463</v>
      </c>
      <c r="C1349" s="111" t="s">
        <v>106</v>
      </c>
      <c r="D1349" s="108" t="s">
        <v>107</v>
      </c>
      <c r="E1349" s="108" t="s">
        <v>340</v>
      </c>
      <c r="F1349" s="97">
        <v>80</v>
      </c>
      <c r="G1349" s="97"/>
      <c r="H1349" s="116"/>
      <c r="I1349" s="116"/>
      <c r="J1349" s="97"/>
      <c r="AD1349" s="476"/>
      <c r="AI1349" s="473"/>
    </row>
    <row r="1350" spans="1:35" s="4" customFormat="1" x14ac:dyDescent="0.25">
      <c r="A1350" s="97">
        <f t="shared" ref="A1350:A1413" si="22">ROW()-2</f>
        <v>1348</v>
      </c>
      <c r="B1350" s="484">
        <v>45463</v>
      </c>
      <c r="C1350" s="111" t="s">
        <v>109</v>
      </c>
      <c r="D1350" s="108" t="s">
        <v>107</v>
      </c>
      <c r="E1350" s="108" t="s">
        <v>340</v>
      </c>
      <c r="F1350" s="97">
        <v>100</v>
      </c>
      <c r="G1350" s="97"/>
      <c r="H1350" s="116"/>
      <c r="I1350" s="116"/>
      <c r="J1350" s="97"/>
      <c r="AD1350" s="476"/>
      <c r="AI1350" s="473"/>
    </row>
    <row r="1351" spans="1:35" s="4" customFormat="1" x14ac:dyDescent="0.25">
      <c r="A1351" s="97">
        <f t="shared" si="22"/>
        <v>1349</v>
      </c>
      <c r="B1351" s="484">
        <v>45463</v>
      </c>
      <c r="C1351" s="111" t="s">
        <v>119</v>
      </c>
      <c r="D1351" s="108" t="s">
        <v>131</v>
      </c>
      <c r="E1351" s="108" t="s">
        <v>338</v>
      </c>
      <c r="F1351" s="97">
        <v>0</v>
      </c>
      <c r="G1351" s="97"/>
      <c r="H1351" s="116"/>
      <c r="I1351" s="116"/>
      <c r="J1351" s="97"/>
      <c r="AD1351" s="476"/>
      <c r="AI1351" s="473"/>
    </row>
    <row r="1352" spans="1:35" s="4" customFormat="1" x14ac:dyDescent="0.25">
      <c r="A1352" s="97">
        <f t="shared" si="22"/>
        <v>1350</v>
      </c>
      <c r="B1352" s="484">
        <v>45463</v>
      </c>
      <c r="C1352" s="111" t="s">
        <v>121</v>
      </c>
      <c r="D1352" s="108" t="s">
        <v>122</v>
      </c>
      <c r="E1352" s="108" t="s">
        <v>339</v>
      </c>
      <c r="F1352" s="97">
        <v>0</v>
      </c>
      <c r="G1352" s="97"/>
      <c r="H1352" s="116"/>
      <c r="I1352" s="116"/>
      <c r="J1352" s="97"/>
      <c r="AD1352" s="476"/>
      <c r="AI1352" s="473"/>
    </row>
    <row r="1353" spans="1:35" s="4" customFormat="1" x14ac:dyDescent="0.25">
      <c r="A1353" s="97">
        <f t="shared" si="22"/>
        <v>1351</v>
      </c>
      <c r="B1353" s="484">
        <v>45463</v>
      </c>
      <c r="C1353" s="111" t="s">
        <v>125</v>
      </c>
      <c r="D1353" s="108" t="s">
        <v>99</v>
      </c>
      <c r="E1353" s="108" t="s">
        <v>334</v>
      </c>
      <c r="F1353" s="97">
        <v>250</v>
      </c>
      <c r="G1353" s="97"/>
      <c r="H1353" s="116"/>
      <c r="I1353" s="116"/>
      <c r="J1353" s="97"/>
      <c r="AD1353" s="476"/>
      <c r="AI1353" s="473"/>
    </row>
    <row r="1354" spans="1:35" s="4" customFormat="1" x14ac:dyDescent="0.25">
      <c r="A1354" s="97">
        <f t="shared" si="22"/>
        <v>1352</v>
      </c>
      <c r="B1354" s="484">
        <v>45463</v>
      </c>
      <c r="C1354" s="111" t="s">
        <v>156</v>
      </c>
      <c r="D1354" s="108" t="s">
        <v>136</v>
      </c>
      <c r="E1354" s="108" t="s">
        <v>2</v>
      </c>
      <c r="F1354" s="97">
        <v>0</v>
      </c>
      <c r="G1354" s="97"/>
      <c r="H1354" s="116"/>
      <c r="I1354" s="116"/>
      <c r="J1354" s="97"/>
      <c r="AD1354" s="476"/>
      <c r="AI1354" s="473"/>
    </row>
    <row r="1355" spans="1:35" s="4" customFormat="1" x14ac:dyDescent="0.25">
      <c r="A1355" s="97">
        <f t="shared" si="22"/>
        <v>1353</v>
      </c>
      <c r="B1355" s="484">
        <v>45463</v>
      </c>
      <c r="C1355" s="112" t="s">
        <v>142</v>
      </c>
      <c r="D1355" s="108" t="s">
        <v>264</v>
      </c>
      <c r="E1355" s="108" t="s">
        <v>143</v>
      </c>
      <c r="F1355" s="97">
        <v>250</v>
      </c>
      <c r="G1355" s="97"/>
      <c r="H1355" s="116"/>
      <c r="I1355" s="116"/>
      <c r="J1355" s="97"/>
      <c r="AD1355" s="476"/>
      <c r="AI1355" s="473"/>
    </row>
    <row r="1356" spans="1:35" s="4" customFormat="1" x14ac:dyDescent="0.25">
      <c r="A1356" s="97">
        <f t="shared" si="22"/>
        <v>1354</v>
      </c>
      <c r="B1356" s="484">
        <v>45463</v>
      </c>
      <c r="C1356" s="112" t="s">
        <v>144</v>
      </c>
      <c r="D1356" s="108" t="s">
        <v>264</v>
      </c>
      <c r="E1356" s="108" t="s">
        <v>143</v>
      </c>
      <c r="F1356" s="97">
        <v>200</v>
      </c>
      <c r="G1356" s="97"/>
      <c r="H1356" s="116"/>
      <c r="I1356" s="116"/>
      <c r="J1356" s="97"/>
      <c r="AD1356" s="476"/>
      <c r="AI1356" s="473"/>
    </row>
    <row r="1357" spans="1:35" s="4" customFormat="1" x14ac:dyDescent="0.25">
      <c r="A1357" s="97">
        <f t="shared" si="22"/>
        <v>1355</v>
      </c>
      <c r="B1357" s="484">
        <v>45463</v>
      </c>
      <c r="C1357" s="113" t="s">
        <v>145</v>
      </c>
      <c r="D1357" s="108" t="s">
        <v>265</v>
      </c>
      <c r="E1357" s="108" t="s">
        <v>146</v>
      </c>
      <c r="F1357" s="97">
        <v>380</v>
      </c>
      <c r="G1357" s="97"/>
      <c r="H1357" s="116"/>
      <c r="I1357" s="116"/>
      <c r="J1357" s="97"/>
      <c r="AD1357" s="476"/>
      <c r="AI1357" s="473"/>
    </row>
    <row r="1358" spans="1:35" s="4" customFormat="1" x14ac:dyDescent="0.25">
      <c r="A1358" s="97">
        <f t="shared" si="22"/>
        <v>1356</v>
      </c>
      <c r="B1358" s="484">
        <v>45463</v>
      </c>
      <c r="C1358" s="111" t="s">
        <v>160</v>
      </c>
      <c r="D1358" s="108" t="s">
        <v>136</v>
      </c>
      <c r="E1358" s="108" t="s">
        <v>2</v>
      </c>
      <c r="F1358" s="97">
        <v>0</v>
      </c>
      <c r="G1358" s="97"/>
      <c r="H1358" s="116"/>
      <c r="I1358" s="116"/>
      <c r="J1358" s="97"/>
      <c r="AD1358" s="476"/>
      <c r="AI1358" s="473"/>
    </row>
    <row r="1359" spans="1:35" s="4" customFormat="1" x14ac:dyDescent="0.25">
      <c r="A1359" s="97">
        <f t="shared" si="22"/>
        <v>1357</v>
      </c>
      <c r="B1359" s="484">
        <v>45463</v>
      </c>
      <c r="C1359" s="111" t="s">
        <v>158</v>
      </c>
      <c r="D1359" s="108" t="s">
        <v>159</v>
      </c>
      <c r="E1359" s="108" t="s">
        <v>64</v>
      </c>
      <c r="F1359" s="97">
        <v>100</v>
      </c>
      <c r="G1359" s="97"/>
      <c r="H1359" s="116"/>
      <c r="I1359" s="116"/>
      <c r="J1359" s="97"/>
      <c r="AD1359" s="476"/>
      <c r="AI1359" s="473"/>
    </row>
    <row r="1360" spans="1:35" s="4" customFormat="1" x14ac:dyDescent="0.25">
      <c r="A1360" s="97">
        <f t="shared" si="22"/>
        <v>1358</v>
      </c>
      <c r="B1360" s="484">
        <v>45463</v>
      </c>
      <c r="C1360" s="96" t="s">
        <v>283</v>
      </c>
      <c r="D1360" s="108" t="s">
        <v>266</v>
      </c>
      <c r="E1360" s="108" t="s">
        <v>63</v>
      </c>
      <c r="F1360" s="97">
        <v>0</v>
      </c>
      <c r="G1360" s="97"/>
      <c r="H1360" s="116"/>
      <c r="I1360" s="116"/>
      <c r="J1360" s="97"/>
      <c r="AD1360" s="476"/>
      <c r="AI1360" s="473"/>
    </row>
    <row r="1361" spans="1:35" s="4" customFormat="1" x14ac:dyDescent="0.25">
      <c r="A1361" s="97">
        <f t="shared" si="22"/>
        <v>1359</v>
      </c>
      <c r="B1361" s="484">
        <v>45463</v>
      </c>
      <c r="C1361" s="112" t="s">
        <v>148</v>
      </c>
      <c r="D1361" s="108" t="s">
        <v>92</v>
      </c>
      <c r="E1361" s="108" t="s">
        <v>343</v>
      </c>
      <c r="F1361" s="97">
        <v>0</v>
      </c>
      <c r="G1361" s="97"/>
      <c r="H1361" s="116"/>
      <c r="I1361" s="116"/>
      <c r="J1361" s="97"/>
      <c r="AD1361" s="476"/>
      <c r="AI1361" s="473"/>
    </row>
    <row r="1362" spans="1:35" s="4" customFormat="1" x14ac:dyDescent="0.25">
      <c r="A1362" s="97">
        <f t="shared" si="22"/>
        <v>1360</v>
      </c>
      <c r="B1362" s="484">
        <v>45463</v>
      </c>
      <c r="C1362" s="112" t="s">
        <v>150</v>
      </c>
      <c r="D1362" s="108" t="s">
        <v>92</v>
      </c>
      <c r="E1362" s="108" t="s">
        <v>343</v>
      </c>
      <c r="F1362" s="97">
        <v>0</v>
      </c>
      <c r="G1362" s="97"/>
      <c r="H1362" s="116"/>
      <c r="I1362" s="116"/>
      <c r="J1362" s="97"/>
      <c r="AD1362" s="476"/>
      <c r="AI1362" s="473"/>
    </row>
    <row r="1363" spans="1:35" s="4" customFormat="1" x14ac:dyDescent="0.25">
      <c r="A1363" s="97">
        <f t="shared" si="22"/>
        <v>1361</v>
      </c>
      <c r="B1363" s="484">
        <v>45463</v>
      </c>
      <c r="C1363" s="112" t="s">
        <v>151</v>
      </c>
      <c r="D1363" s="108" t="s">
        <v>92</v>
      </c>
      <c r="E1363" s="108" t="s">
        <v>343</v>
      </c>
      <c r="F1363" s="97">
        <v>0</v>
      </c>
      <c r="G1363" s="97"/>
      <c r="H1363" s="116"/>
      <c r="I1363" s="116"/>
      <c r="J1363" s="97"/>
      <c r="AD1363" s="476"/>
      <c r="AI1363" s="473"/>
    </row>
    <row r="1364" spans="1:35" s="4" customFormat="1" x14ac:dyDescent="0.25">
      <c r="A1364" s="97">
        <f t="shared" si="22"/>
        <v>1362</v>
      </c>
      <c r="B1364" s="484">
        <v>45463</v>
      </c>
      <c r="C1364" s="112" t="s">
        <v>135</v>
      </c>
      <c r="D1364" s="108" t="s">
        <v>136</v>
      </c>
      <c r="E1364" s="108" t="s">
        <v>2</v>
      </c>
      <c r="F1364" s="97">
        <v>180</v>
      </c>
      <c r="G1364" s="97"/>
      <c r="H1364" s="116"/>
      <c r="I1364" s="116"/>
      <c r="J1364" s="97"/>
      <c r="AD1364" s="476"/>
      <c r="AI1364" s="473"/>
    </row>
    <row r="1365" spans="1:35" s="4" customFormat="1" x14ac:dyDescent="0.25">
      <c r="A1365" s="97">
        <f t="shared" si="22"/>
        <v>1363</v>
      </c>
      <c r="B1365" s="484">
        <v>45463</v>
      </c>
      <c r="C1365" s="112" t="s">
        <v>137</v>
      </c>
      <c r="D1365" s="108" t="s">
        <v>136</v>
      </c>
      <c r="E1365" s="108" t="s">
        <v>2</v>
      </c>
      <c r="F1365" s="97">
        <v>0</v>
      </c>
      <c r="G1365" s="97"/>
      <c r="H1365" s="116"/>
      <c r="I1365" s="116"/>
      <c r="J1365" s="97"/>
      <c r="AD1365" s="476"/>
      <c r="AI1365" s="473"/>
    </row>
    <row r="1366" spans="1:35" s="4" customFormat="1" x14ac:dyDescent="0.25">
      <c r="A1366" s="97">
        <f t="shared" si="22"/>
        <v>1364</v>
      </c>
      <c r="B1366" s="484">
        <v>45463</v>
      </c>
      <c r="C1366" s="112" t="s">
        <v>139</v>
      </c>
      <c r="D1366" s="108" t="s">
        <v>92</v>
      </c>
      <c r="E1366" s="108" t="s">
        <v>343</v>
      </c>
      <c r="F1366" s="97">
        <v>0</v>
      </c>
      <c r="G1366" s="97"/>
      <c r="H1366" s="116"/>
      <c r="I1366" s="116"/>
      <c r="J1366" s="97"/>
      <c r="AD1366" s="476"/>
      <c r="AI1366" s="473"/>
    </row>
    <row r="1367" spans="1:35" s="4" customFormat="1" x14ac:dyDescent="0.25">
      <c r="A1367" s="97">
        <f t="shared" si="22"/>
        <v>1365</v>
      </c>
      <c r="B1367" s="484">
        <v>45463</v>
      </c>
      <c r="C1367" s="112" t="s">
        <v>140</v>
      </c>
      <c r="D1367" s="108" t="s">
        <v>92</v>
      </c>
      <c r="E1367" s="108" t="s">
        <v>343</v>
      </c>
      <c r="F1367" s="97">
        <v>70</v>
      </c>
      <c r="G1367" s="97"/>
      <c r="H1367" s="116"/>
      <c r="I1367" s="116"/>
      <c r="J1367" s="97"/>
      <c r="AD1367" s="476"/>
      <c r="AI1367" s="473"/>
    </row>
    <row r="1368" spans="1:35" s="4" customFormat="1" x14ac:dyDescent="0.25">
      <c r="A1368" s="97">
        <f t="shared" si="22"/>
        <v>1366</v>
      </c>
      <c r="B1368" s="484">
        <v>45463</v>
      </c>
      <c r="C1368" s="112" t="s">
        <v>141</v>
      </c>
      <c r="D1368" s="108" t="s">
        <v>92</v>
      </c>
      <c r="E1368" s="108" t="s">
        <v>343</v>
      </c>
      <c r="F1368" s="97">
        <v>0</v>
      </c>
      <c r="G1368" s="97"/>
      <c r="H1368" s="116"/>
      <c r="I1368" s="116"/>
      <c r="J1368" s="97"/>
      <c r="AD1368" s="476"/>
      <c r="AI1368" s="473"/>
    </row>
    <row r="1369" spans="1:35" s="4" customFormat="1" x14ac:dyDescent="0.25">
      <c r="A1369" s="97">
        <f t="shared" si="22"/>
        <v>1367</v>
      </c>
      <c r="B1369" s="484">
        <v>45463</v>
      </c>
      <c r="C1369" s="112" t="s">
        <v>134</v>
      </c>
      <c r="D1369" s="108" t="s">
        <v>99</v>
      </c>
      <c r="E1369" s="108" t="s">
        <v>334</v>
      </c>
      <c r="F1369" s="97">
        <v>450</v>
      </c>
      <c r="G1369" s="97"/>
      <c r="H1369" s="116"/>
      <c r="I1369" s="116"/>
      <c r="J1369" s="97"/>
      <c r="AD1369" s="476"/>
      <c r="AI1369" s="473"/>
    </row>
    <row r="1370" spans="1:35" s="4" customFormat="1" x14ac:dyDescent="0.25">
      <c r="A1370" s="97">
        <f t="shared" si="22"/>
        <v>1368</v>
      </c>
      <c r="B1370" s="484">
        <v>45463</v>
      </c>
      <c r="C1370" s="111" t="s">
        <v>153</v>
      </c>
      <c r="D1370" s="108" t="s">
        <v>103</v>
      </c>
      <c r="E1370" s="108">
        <v>0</v>
      </c>
      <c r="F1370" s="97">
        <v>117</v>
      </c>
      <c r="G1370" s="97"/>
      <c r="H1370" s="116"/>
      <c r="I1370" s="116"/>
      <c r="J1370" s="97"/>
      <c r="AD1370" s="476"/>
      <c r="AI1370" s="473"/>
    </row>
    <row r="1371" spans="1:35" s="4" customFormat="1" x14ac:dyDescent="0.25">
      <c r="A1371" s="97">
        <f t="shared" si="22"/>
        <v>1369</v>
      </c>
      <c r="B1371" s="484">
        <v>45463</v>
      </c>
      <c r="C1371" s="111" t="s">
        <v>154</v>
      </c>
      <c r="D1371" s="108" t="s">
        <v>92</v>
      </c>
      <c r="E1371" s="108" t="s">
        <v>343</v>
      </c>
      <c r="F1371" s="97">
        <v>0</v>
      </c>
      <c r="G1371" s="97"/>
      <c r="H1371" s="116"/>
      <c r="I1371" s="116"/>
      <c r="J1371" s="97"/>
      <c r="AD1371" s="476"/>
      <c r="AI1371" s="473"/>
    </row>
    <row r="1372" spans="1:35" s="4" customFormat="1" x14ac:dyDescent="0.25">
      <c r="A1372" s="97">
        <f t="shared" si="22"/>
        <v>1370</v>
      </c>
      <c r="B1372" s="484">
        <v>45463</v>
      </c>
      <c r="C1372" s="111" t="s">
        <v>155</v>
      </c>
      <c r="D1372" s="108" t="s">
        <v>92</v>
      </c>
      <c r="E1372" s="108" t="s">
        <v>343</v>
      </c>
      <c r="F1372" s="97">
        <v>220</v>
      </c>
      <c r="G1372" s="97"/>
      <c r="H1372" s="116"/>
      <c r="I1372" s="116"/>
      <c r="J1372" s="97"/>
      <c r="AD1372" s="476"/>
      <c r="AI1372" s="473"/>
    </row>
    <row r="1373" spans="1:35" s="4" customFormat="1" x14ac:dyDescent="0.25">
      <c r="A1373" s="97">
        <f t="shared" si="22"/>
        <v>1371</v>
      </c>
      <c r="B1373" s="484">
        <v>45463</v>
      </c>
      <c r="C1373" s="113" t="s">
        <v>162</v>
      </c>
      <c r="D1373" s="108" t="s">
        <v>163</v>
      </c>
      <c r="E1373" s="108" t="s">
        <v>164</v>
      </c>
      <c r="F1373" s="97">
        <v>220</v>
      </c>
      <c r="G1373" s="97"/>
      <c r="H1373" s="116"/>
      <c r="I1373" s="116"/>
      <c r="J1373" s="97"/>
      <c r="AD1373" s="476"/>
      <c r="AI1373" s="473"/>
    </row>
    <row r="1374" spans="1:35" s="4" customFormat="1" x14ac:dyDescent="0.25">
      <c r="A1374" s="97">
        <f t="shared" si="22"/>
        <v>1372</v>
      </c>
      <c r="B1374" s="484">
        <v>45463</v>
      </c>
      <c r="C1374" s="113" t="s">
        <v>166</v>
      </c>
      <c r="D1374" s="108" t="s">
        <v>167</v>
      </c>
      <c r="E1374" s="108" t="s">
        <v>164</v>
      </c>
      <c r="F1374" s="97">
        <v>0</v>
      </c>
      <c r="G1374" s="97"/>
      <c r="H1374" s="116"/>
      <c r="I1374" s="116"/>
      <c r="J1374" s="97"/>
      <c r="AD1374" s="476"/>
      <c r="AI1374" s="473"/>
    </row>
    <row r="1375" spans="1:35" s="4" customFormat="1" x14ac:dyDescent="0.25">
      <c r="A1375" s="97">
        <f t="shared" si="22"/>
        <v>1373</v>
      </c>
      <c r="B1375" s="484">
        <v>45463</v>
      </c>
      <c r="C1375" s="113" t="s">
        <v>169</v>
      </c>
      <c r="D1375" s="108" t="s">
        <v>167</v>
      </c>
      <c r="E1375" s="108" t="s">
        <v>164</v>
      </c>
      <c r="F1375" s="97">
        <v>0</v>
      </c>
      <c r="G1375" s="97"/>
      <c r="H1375" s="116"/>
      <c r="I1375" s="116"/>
      <c r="J1375" s="97"/>
      <c r="AD1375" s="476"/>
      <c r="AI1375" s="473"/>
    </row>
    <row r="1376" spans="1:35" s="4" customFormat="1" x14ac:dyDescent="0.25">
      <c r="A1376" s="97">
        <f t="shared" si="22"/>
        <v>1374</v>
      </c>
      <c r="B1376" s="484">
        <v>45463</v>
      </c>
      <c r="C1376" s="113" t="s">
        <v>170</v>
      </c>
      <c r="D1376" s="108" t="s">
        <v>103</v>
      </c>
      <c r="E1376" s="108">
        <v>0</v>
      </c>
      <c r="F1376" s="97">
        <v>0</v>
      </c>
      <c r="G1376" s="97"/>
      <c r="H1376" s="116"/>
      <c r="I1376" s="116"/>
      <c r="J1376" s="97"/>
      <c r="AD1376" s="476"/>
      <c r="AI1376" s="473"/>
    </row>
    <row r="1377" spans="1:35" s="4" customFormat="1" x14ac:dyDescent="0.25">
      <c r="A1377" s="97">
        <f t="shared" si="22"/>
        <v>1375</v>
      </c>
      <c r="B1377" s="484">
        <v>45463</v>
      </c>
      <c r="C1377" s="113" t="s">
        <v>171</v>
      </c>
      <c r="D1377" s="108" t="s">
        <v>159</v>
      </c>
      <c r="E1377" s="108" t="s">
        <v>64</v>
      </c>
      <c r="F1377" s="97">
        <v>0</v>
      </c>
      <c r="G1377" s="97"/>
      <c r="H1377" s="116"/>
      <c r="I1377" s="116"/>
      <c r="J1377" s="97"/>
      <c r="AD1377" s="476"/>
      <c r="AI1377" s="473"/>
    </row>
    <row r="1378" spans="1:35" s="4" customFormat="1" x14ac:dyDescent="0.25">
      <c r="A1378" s="97">
        <f t="shared" si="22"/>
        <v>1376</v>
      </c>
      <c r="B1378" s="484">
        <v>45463</v>
      </c>
      <c r="C1378" s="113" t="s">
        <v>172</v>
      </c>
      <c r="D1378" s="108" t="s">
        <v>173</v>
      </c>
      <c r="E1378" s="108" t="s">
        <v>164</v>
      </c>
      <c r="F1378" s="97">
        <v>0</v>
      </c>
      <c r="G1378" s="97"/>
      <c r="H1378" s="116"/>
      <c r="I1378" s="116"/>
      <c r="J1378" s="97"/>
      <c r="AD1378" s="476"/>
      <c r="AI1378" s="473"/>
    </row>
    <row r="1379" spans="1:35" s="4" customFormat="1" x14ac:dyDescent="0.25">
      <c r="A1379" s="97">
        <f t="shared" si="22"/>
        <v>1377</v>
      </c>
      <c r="B1379" s="484">
        <v>45463</v>
      </c>
      <c r="C1379" s="113" t="s">
        <v>174</v>
      </c>
      <c r="D1379" s="108" t="s">
        <v>99</v>
      </c>
      <c r="E1379" s="108" t="s">
        <v>164</v>
      </c>
      <c r="F1379" s="97">
        <v>0</v>
      </c>
      <c r="G1379" s="97"/>
      <c r="H1379" s="116"/>
      <c r="I1379" s="116"/>
      <c r="J1379" s="97"/>
      <c r="AD1379" s="476"/>
      <c r="AI1379" s="473"/>
    </row>
    <row r="1380" spans="1:35" s="4" customFormat="1" x14ac:dyDescent="0.25">
      <c r="A1380" s="97">
        <f t="shared" si="22"/>
        <v>1378</v>
      </c>
      <c r="B1380" s="484">
        <v>45463</v>
      </c>
      <c r="C1380" s="113" t="s">
        <v>175</v>
      </c>
      <c r="D1380" s="108" t="s">
        <v>176</v>
      </c>
      <c r="E1380" s="108" t="s">
        <v>164</v>
      </c>
      <c r="F1380" s="97">
        <v>0</v>
      </c>
      <c r="G1380" s="97"/>
      <c r="H1380" s="116"/>
      <c r="I1380" s="116"/>
      <c r="J1380" s="97"/>
      <c r="AD1380" s="476"/>
      <c r="AI1380" s="473"/>
    </row>
    <row r="1381" spans="1:35" s="4" customFormat="1" x14ac:dyDescent="0.25">
      <c r="A1381" s="97">
        <f t="shared" si="22"/>
        <v>1379</v>
      </c>
      <c r="B1381" s="484">
        <v>45463</v>
      </c>
      <c r="C1381" s="113" t="s">
        <v>177</v>
      </c>
      <c r="D1381" s="108" t="s">
        <v>159</v>
      </c>
      <c r="E1381" s="108" t="s">
        <v>64</v>
      </c>
      <c r="F1381" s="97">
        <v>50</v>
      </c>
      <c r="G1381" s="97"/>
      <c r="H1381" s="116"/>
      <c r="I1381" s="116"/>
      <c r="J1381" s="97"/>
      <c r="AD1381" s="476"/>
      <c r="AI1381" s="473"/>
    </row>
    <row r="1382" spans="1:35" s="4" customFormat="1" x14ac:dyDescent="0.25">
      <c r="A1382" s="101">
        <f t="shared" si="22"/>
        <v>1380</v>
      </c>
      <c r="B1382" s="486">
        <v>45464</v>
      </c>
      <c r="C1382" s="503" t="s">
        <v>180</v>
      </c>
      <c r="D1382" s="101" t="s">
        <v>85</v>
      </c>
      <c r="E1382" s="101" t="s">
        <v>86</v>
      </c>
      <c r="F1382" s="499"/>
      <c r="G1382" s="101">
        <v>57000</v>
      </c>
      <c r="H1382" s="491"/>
      <c r="I1382" s="491"/>
      <c r="J1382" s="101"/>
      <c r="AD1382" s="476"/>
      <c r="AI1382" s="473"/>
    </row>
    <row r="1383" spans="1:35" s="4" customFormat="1" x14ac:dyDescent="0.25">
      <c r="A1383" s="408">
        <f t="shared" si="22"/>
        <v>1381</v>
      </c>
      <c r="B1383" s="484">
        <v>45464</v>
      </c>
      <c r="C1383" s="111" t="s">
        <v>88</v>
      </c>
      <c r="D1383" s="108" t="s">
        <v>89</v>
      </c>
      <c r="E1383" s="108" t="s">
        <v>336</v>
      </c>
      <c r="F1383" s="408">
        <v>226</v>
      </c>
      <c r="G1383" s="408">
        <v>0</v>
      </c>
      <c r="H1383" s="501"/>
      <c r="I1383" s="501"/>
      <c r="J1383" s="408"/>
      <c r="AD1383" s="476"/>
      <c r="AI1383" s="473"/>
    </row>
    <row r="1384" spans="1:35" s="4" customFormat="1" x14ac:dyDescent="0.25">
      <c r="A1384" s="408">
        <f t="shared" si="22"/>
        <v>1382</v>
      </c>
      <c r="B1384" s="484">
        <v>45464</v>
      </c>
      <c r="C1384" s="111" t="s">
        <v>91</v>
      </c>
      <c r="D1384" s="108" t="s">
        <v>92</v>
      </c>
      <c r="E1384" s="108" t="s">
        <v>343</v>
      </c>
      <c r="F1384" s="408">
        <v>0</v>
      </c>
      <c r="G1384" s="408">
        <v>0</v>
      </c>
      <c r="H1384" s="501"/>
      <c r="I1384" s="501"/>
      <c r="J1384" s="408"/>
      <c r="AD1384" s="476"/>
      <c r="AI1384" s="473"/>
    </row>
    <row r="1385" spans="1:35" s="4" customFormat="1" x14ac:dyDescent="0.25">
      <c r="A1385" s="408">
        <f t="shared" si="22"/>
        <v>1383</v>
      </c>
      <c r="B1385" s="484">
        <v>45464</v>
      </c>
      <c r="C1385" s="111" t="s">
        <v>94</v>
      </c>
      <c r="D1385" s="108" t="s">
        <v>92</v>
      </c>
      <c r="E1385" s="108" t="s">
        <v>343</v>
      </c>
      <c r="F1385" s="408">
        <v>0</v>
      </c>
      <c r="G1385" s="408">
        <v>0</v>
      </c>
      <c r="H1385" s="501"/>
      <c r="I1385" s="501"/>
      <c r="J1385" s="408"/>
      <c r="AD1385" s="476"/>
      <c r="AI1385" s="473"/>
    </row>
    <row r="1386" spans="1:35" s="4" customFormat="1" x14ac:dyDescent="0.25">
      <c r="A1386" s="408">
        <f t="shared" si="22"/>
        <v>1384</v>
      </c>
      <c r="B1386" s="484">
        <v>45464</v>
      </c>
      <c r="C1386" s="111" t="s">
        <v>116</v>
      </c>
      <c r="D1386" s="108" t="s">
        <v>92</v>
      </c>
      <c r="E1386" s="108" t="s">
        <v>343</v>
      </c>
      <c r="F1386" s="408">
        <v>0</v>
      </c>
      <c r="G1386" s="408">
        <v>0</v>
      </c>
      <c r="H1386" s="501"/>
      <c r="I1386" s="501"/>
      <c r="J1386" s="408"/>
      <c r="AD1386" s="476"/>
      <c r="AI1386" s="473"/>
    </row>
    <row r="1387" spans="1:35" s="4" customFormat="1" x14ac:dyDescent="0.25">
      <c r="A1387" s="408">
        <f t="shared" si="22"/>
        <v>1385</v>
      </c>
      <c r="B1387" s="484">
        <v>45464</v>
      </c>
      <c r="C1387" s="111" t="s">
        <v>128</v>
      </c>
      <c r="D1387" s="108" t="s">
        <v>97</v>
      </c>
      <c r="E1387" s="108" t="s">
        <v>346</v>
      </c>
      <c r="F1387" s="408">
        <v>76</v>
      </c>
      <c r="G1387" s="408">
        <v>0</v>
      </c>
      <c r="H1387" s="501"/>
      <c r="I1387" s="501"/>
      <c r="J1387" s="408"/>
      <c r="AD1387" s="476"/>
      <c r="AI1387" s="473"/>
    </row>
    <row r="1388" spans="1:35" s="4" customFormat="1" x14ac:dyDescent="0.25">
      <c r="A1388" s="408">
        <f t="shared" si="22"/>
        <v>1386</v>
      </c>
      <c r="B1388" s="484">
        <v>45464</v>
      </c>
      <c r="C1388" s="111" t="s">
        <v>96</v>
      </c>
      <c r="D1388" s="108" t="s">
        <v>97</v>
      </c>
      <c r="E1388" s="108" t="s">
        <v>346</v>
      </c>
      <c r="F1388" s="408">
        <v>0</v>
      </c>
      <c r="G1388" s="408">
        <v>0</v>
      </c>
      <c r="H1388" s="501"/>
      <c r="I1388" s="501"/>
      <c r="J1388" s="408"/>
      <c r="AD1388" s="476"/>
      <c r="AI1388" s="473"/>
    </row>
    <row r="1389" spans="1:35" s="4" customFormat="1" x14ac:dyDescent="0.25">
      <c r="A1389" s="408">
        <f t="shared" si="22"/>
        <v>1387</v>
      </c>
      <c r="B1389" s="484">
        <v>45464</v>
      </c>
      <c r="C1389" s="111" t="s">
        <v>113</v>
      </c>
      <c r="D1389" s="108" t="s">
        <v>114</v>
      </c>
      <c r="E1389" s="108" t="s">
        <v>348</v>
      </c>
      <c r="F1389" s="408">
        <v>130</v>
      </c>
      <c r="G1389" s="408">
        <v>0</v>
      </c>
      <c r="H1389" s="501"/>
      <c r="I1389" s="501"/>
      <c r="J1389" s="408"/>
      <c r="AD1389" s="476"/>
      <c r="AI1389" s="473"/>
    </row>
    <row r="1390" spans="1:35" s="4" customFormat="1" x14ac:dyDescent="0.25">
      <c r="A1390" s="408">
        <f t="shared" si="22"/>
        <v>1388</v>
      </c>
      <c r="B1390" s="484">
        <v>45464</v>
      </c>
      <c r="C1390" s="111" t="s">
        <v>118</v>
      </c>
      <c r="D1390" s="108" t="s">
        <v>107</v>
      </c>
      <c r="E1390" s="108" t="s">
        <v>340</v>
      </c>
      <c r="F1390" s="408">
        <v>47</v>
      </c>
      <c r="G1390" s="408">
        <v>0</v>
      </c>
      <c r="H1390" s="501"/>
      <c r="I1390" s="501"/>
      <c r="J1390" s="408"/>
      <c r="AD1390" s="476"/>
      <c r="AI1390" s="473"/>
    </row>
    <row r="1391" spans="1:35" s="4" customFormat="1" x14ac:dyDescent="0.25">
      <c r="A1391" s="408">
        <f t="shared" si="22"/>
        <v>1389</v>
      </c>
      <c r="B1391" s="484">
        <v>45464</v>
      </c>
      <c r="C1391" s="111" t="s">
        <v>106</v>
      </c>
      <c r="D1391" s="108" t="s">
        <v>107</v>
      </c>
      <c r="E1391" s="108" t="s">
        <v>340</v>
      </c>
      <c r="F1391" s="408">
        <v>37</v>
      </c>
      <c r="G1391" s="408">
        <v>0</v>
      </c>
      <c r="H1391" s="501"/>
      <c r="I1391" s="501"/>
      <c r="J1391" s="408"/>
      <c r="AD1391" s="476"/>
      <c r="AI1391" s="473"/>
    </row>
    <row r="1392" spans="1:35" s="4" customFormat="1" x14ac:dyDescent="0.25">
      <c r="A1392" s="408">
        <f t="shared" si="22"/>
        <v>1390</v>
      </c>
      <c r="B1392" s="484">
        <v>45464</v>
      </c>
      <c r="C1392" s="111" t="s">
        <v>109</v>
      </c>
      <c r="D1392" s="108" t="s">
        <v>107</v>
      </c>
      <c r="E1392" s="108" t="s">
        <v>340</v>
      </c>
      <c r="F1392" s="408">
        <v>73</v>
      </c>
      <c r="G1392" s="408">
        <v>0</v>
      </c>
      <c r="H1392" s="501"/>
      <c r="I1392" s="501"/>
      <c r="J1392" s="408"/>
      <c r="AD1392" s="476"/>
      <c r="AI1392" s="473"/>
    </row>
    <row r="1393" spans="1:35" s="4" customFormat="1" x14ac:dyDescent="0.25">
      <c r="A1393" s="408">
        <f t="shared" si="22"/>
        <v>1391</v>
      </c>
      <c r="B1393" s="484">
        <v>45464</v>
      </c>
      <c r="C1393" s="111" t="s">
        <v>119</v>
      </c>
      <c r="D1393" s="108" t="s">
        <v>131</v>
      </c>
      <c r="E1393" s="108" t="s">
        <v>338</v>
      </c>
      <c r="F1393" s="408">
        <v>0</v>
      </c>
      <c r="G1393" s="408">
        <v>0</v>
      </c>
      <c r="H1393" s="501"/>
      <c r="I1393" s="501"/>
      <c r="J1393" s="408"/>
      <c r="AD1393" s="476"/>
      <c r="AI1393" s="473"/>
    </row>
    <row r="1394" spans="1:35" s="4" customFormat="1" x14ac:dyDescent="0.25">
      <c r="A1394" s="408">
        <f t="shared" si="22"/>
        <v>1392</v>
      </c>
      <c r="B1394" s="484">
        <v>45464</v>
      </c>
      <c r="C1394" s="111" t="s">
        <v>121</v>
      </c>
      <c r="D1394" s="108" t="s">
        <v>122</v>
      </c>
      <c r="E1394" s="108" t="s">
        <v>339</v>
      </c>
      <c r="F1394" s="408">
        <v>0</v>
      </c>
      <c r="G1394" s="408">
        <v>0</v>
      </c>
      <c r="H1394" s="501"/>
      <c r="I1394" s="501"/>
      <c r="J1394" s="408"/>
      <c r="AD1394" s="476"/>
      <c r="AI1394" s="473"/>
    </row>
    <row r="1395" spans="1:35" s="4" customFormat="1" x14ac:dyDescent="0.25">
      <c r="A1395" s="408">
        <f t="shared" si="22"/>
        <v>1393</v>
      </c>
      <c r="B1395" s="484">
        <v>45464</v>
      </c>
      <c r="C1395" s="111" t="s">
        <v>125</v>
      </c>
      <c r="D1395" s="108" t="s">
        <v>99</v>
      </c>
      <c r="E1395" s="108" t="s">
        <v>334</v>
      </c>
      <c r="F1395" s="408">
        <v>143</v>
      </c>
      <c r="G1395" s="408">
        <v>0</v>
      </c>
      <c r="H1395" s="501"/>
      <c r="I1395" s="501"/>
      <c r="J1395" s="408"/>
      <c r="AD1395" s="476"/>
      <c r="AI1395" s="473"/>
    </row>
    <row r="1396" spans="1:35" s="4" customFormat="1" x14ac:dyDescent="0.25">
      <c r="A1396" s="408">
        <f t="shared" si="22"/>
        <v>1394</v>
      </c>
      <c r="B1396" s="484">
        <v>45464</v>
      </c>
      <c r="C1396" s="111" t="s">
        <v>156</v>
      </c>
      <c r="D1396" s="108" t="s">
        <v>136</v>
      </c>
      <c r="E1396" s="108" t="s">
        <v>2</v>
      </c>
      <c r="F1396" s="408">
        <v>0</v>
      </c>
      <c r="G1396" s="408">
        <v>0</v>
      </c>
      <c r="H1396" s="501"/>
      <c r="I1396" s="501"/>
      <c r="J1396" s="408"/>
      <c r="AD1396" s="476"/>
      <c r="AI1396" s="473"/>
    </row>
    <row r="1397" spans="1:35" s="4" customFormat="1" x14ac:dyDescent="0.25">
      <c r="A1397" s="408">
        <f t="shared" si="22"/>
        <v>1395</v>
      </c>
      <c r="B1397" s="484">
        <v>45464</v>
      </c>
      <c r="C1397" s="112" t="s">
        <v>142</v>
      </c>
      <c r="D1397" s="108" t="s">
        <v>264</v>
      </c>
      <c r="E1397" s="108" t="s">
        <v>143</v>
      </c>
      <c r="F1397" s="408">
        <v>0</v>
      </c>
      <c r="G1397" s="408">
        <v>0</v>
      </c>
      <c r="H1397" s="501"/>
      <c r="I1397" s="501"/>
      <c r="J1397" s="408"/>
      <c r="AD1397" s="476"/>
      <c r="AI1397" s="473"/>
    </row>
    <row r="1398" spans="1:35" s="4" customFormat="1" x14ac:dyDescent="0.25">
      <c r="A1398" s="408">
        <f t="shared" si="22"/>
        <v>1396</v>
      </c>
      <c r="B1398" s="484">
        <v>45464</v>
      </c>
      <c r="C1398" s="112" t="s">
        <v>144</v>
      </c>
      <c r="D1398" s="108" t="s">
        <v>264</v>
      </c>
      <c r="E1398" s="108" t="s">
        <v>143</v>
      </c>
      <c r="F1398" s="408">
        <v>0</v>
      </c>
      <c r="G1398" s="408">
        <v>0</v>
      </c>
      <c r="H1398" s="501"/>
      <c r="I1398" s="501"/>
      <c r="J1398" s="408"/>
      <c r="AD1398" s="476"/>
      <c r="AI1398" s="473"/>
    </row>
    <row r="1399" spans="1:35" s="4" customFormat="1" x14ac:dyDescent="0.25">
      <c r="A1399" s="408">
        <f t="shared" si="22"/>
        <v>1397</v>
      </c>
      <c r="B1399" s="484">
        <v>45464</v>
      </c>
      <c r="C1399" s="113" t="s">
        <v>145</v>
      </c>
      <c r="D1399" s="108" t="s">
        <v>265</v>
      </c>
      <c r="E1399" s="108" t="s">
        <v>146</v>
      </c>
      <c r="F1399" s="408">
        <v>295</v>
      </c>
      <c r="G1399" s="408">
        <v>0</v>
      </c>
      <c r="H1399" s="501"/>
      <c r="I1399" s="501"/>
      <c r="J1399" s="408"/>
      <c r="AD1399" s="476"/>
      <c r="AI1399" s="473"/>
    </row>
    <row r="1400" spans="1:35" s="4" customFormat="1" x14ac:dyDescent="0.25">
      <c r="A1400" s="408">
        <f t="shared" si="22"/>
        <v>1398</v>
      </c>
      <c r="B1400" s="484">
        <v>45464</v>
      </c>
      <c r="C1400" s="111" t="s">
        <v>160</v>
      </c>
      <c r="D1400" s="108" t="s">
        <v>136</v>
      </c>
      <c r="E1400" s="108" t="s">
        <v>2</v>
      </c>
      <c r="F1400" s="408">
        <v>171</v>
      </c>
      <c r="G1400" s="408">
        <v>0</v>
      </c>
      <c r="H1400" s="501"/>
      <c r="I1400" s="501"/>
      <c r="J1400" s="408"/>
      <c r="AD1400" s="476"/>
      <c r="AI1400" s="473"/>
    </row>
    <row r="1401" spans="1:35" s="4" customFormat="1" x14ac:dyDescent="0.25">
      <c r="A1401" s="408">
        <f t="shared" si="22"/>
        <v>1399</v>
      </c>
      <c r="B1401" s="484">
        <v>45464</v>
      </c>
      <c r="C1401" s="111" t="s">
        <v>158</v>
      </c>
      <c r="D1401" s="108" t="s">
        <v>159</v>
      </c>
      <c r="E1401" s="108" t="s">
        <v>64</v>
      </c>
      <c r="F1401" s="408">
        <v>0</v>
      </c>
      <c r="G1401" s="408">
        <v>0</v>
      </c>
      <c r="H1401" s="501"/>
      <c r="I1401" s="501"/>
      <c r="J1401" s="408"/>
      <c r="AD1401" s="476"/>
      <c r="AI1401" s="473"/>
    </row>
    <row r="1402" spans="1:35" s="4" customFormat="1" x14ac:dyDescent="0.25">
      <c r="A1402" s="408">
        <f t="shared" si="22"/>
        <v>1400</v>
      </c>
      <c r="B1402" s="484">
        <v>45464</v>
      </c>
      <c r="C1402" s="96" t="s">
        <v>283</v>
      </c>
      <c r="D1402" s="108" t="s">
        <v>266</v>
      </c>
      <c r="E1402" s="108" t="s">
        <v>63</v>
      </c>
      <c r="F1402" s="408">
        <v>0</v>
      </c>
      <c r="G1402" s="408">
        <v>0</v>
      </c>
      <c r="H1402" s="501"/>
      <c r="I1402" s="501"/>
      <c r="J1402" s="408"/>
      <c r="AD1402" s="476"/>
      <c r="AI1402" s="473"/>
    </row>
    <row r="1403" spans="1:35" s="4" customFormat="1" x14ac:dyDescent="0.25">
      <c r="A1403" s="408">
        <f t="shared" si="22"/>
        <v>1401</v>
      </c>
      <c r="B1403" s="484">
        <v>45464</v>
      </c>
      <c r="C1403" s="112" t="s">
        <v>148</v>
      </c>
      <c r="D1403" s="108" t="s">
        <v>92</v>
      </c>
      <c r="E1403" s="108" t="s">
        <v>343</v>
      </c>
      <c r="F1403" s="408">
        <v>0</v>
      </c>
      <c r="G1403" s="408">
        <v>0</v>
      </c>
      <c r="H1403" s="501"/>
      <c r="I1403" s="501"/>
      <c r="J1403" s="408"/>
      <c r="AD1403" s="476"/>
      <c r="AI1403" s="473"/>
    </row>
    <row r="1404" spans="1:35" s="4" customFormat="1" x14ac:dyDescent="0.25">
      <c r="A1404" s="408">
        <f t="shared" si="22"/>
        <v>1402</v>
      </c>
      <c r="B1404" s="484">
        <v>45464</v>
      </c>
      <c r="C1404" s="112" t="s">
        <v>150</v>
      </c>
      <c r="D1404" s="108" t="s">
        <v>92</v>
      </c>
      <c r="E1404" s="108" t="s">
        <v>343</v>
      </c>
      <c r="F1404" s="408">
        <v>0</v>
      </c>
      <c r="G1404" s="408">
        <v>0</v>
      </c>
      <c r="H1404" s="501"/>
      <c r="I1404" s="501"/>
      <c r="J1404" s="408"/>
      <c r="AD1404" s="476"/>
      <c r="AI1404" s="473"/>
    </row>
    <row r="1405" spans="1:35" s="4" customFormat="1" x14ac:dyDescent="0.25">
      <c r="A1405" s="408">
        <f t="shared" si="22"/>
        <v>1403</v>
      </c>
      <c r="B1405" s="484">
        <v>45464</v>
      </c>
      <c r="C1405" s="112" t="s">
        <v>151</v>
      </c>
      <c r="D1405" s="108" t="s">
        <v>92</v>
      </c>
      <c r="E1405" s="108" t="s">
        <v>343</v>
      </c>
      <c r="F1405" s="408">
        <v>0</v>
      </c>
      <c r="G1405" s="408">
        <v>0</v>
      </c>
      <c r="H1405" s="501"/>
      <c r="I1405" s="501"/>
      <c r="J1405" s="408"/>
      <c r="AD1405" s="476"/>
      <c r="AI1405" s="473"/>
    </row>
    <row r="1406" spans="1:35" s="4" customFormat="1" x14ac:dyDescent="0.25">
      <c r="A1406" s="408">
        <f t="shared" si="22"/>
        <v>1404</v>
      </c>
      <c r="B1406" s="484">
        <v>45464</v>
      </c>
      <c r="C1406" s="112" t="s">
        <v>135</v>
      </c>
      <c r="D1406" s="108" t="s">
        <v>136</v>
      </c>
      <c r="E1406" s="108" t="s">
        <v>2</v>
      </c>
      <c r="F1406" s="408">
        <v>141</v>
      </c>
      <c r="G1406" s="408">
        <v>0</v>
      </c>
      <c r="H1406" s="501"/>
      <c r="I1406" s="501"/>
      <c r="J1406" s="408"/>
      <c r="AD1406" s="476"/>
      <c r="AI1406" s="473"/>
    </row>
    <row r="1407" spans="1:35" s="4" customFormat="1" x14ac:dyDescent="0.25">
      <c r="A1407" s="408">
        <f t="shared" si="22"/>
        <v>1405</v>
      </c>
      <c r="B1407" s="484">
        <v>45464</v>
      </c>
      <c r="C1407" s="112" t="s">
        <v>137</v>
      </c>
      <c r="D1407" s="108" t="s">
        <v>136</v>
      </c>
      <c r="E1407" s="108" t="s">
        <v>2</v>
      </c>
      <c r="F1407" s="408">
        <v>0</v>
      </c>
      <c r="G1407" s="408">
        <v>0</v>
      </c>
      <c r="H1407" s="501"/>
      <c r="I1407" s="501"/>
      <c r="J1407" s="408"/>
      <c r="AD1407" s="476"/>
      <c r="AI1407" s="473"/>
    </row>
    <row r="1408" spans="1:35" s="4" customFormat="1" x14ac:dyDescent="0.25">
      <c r="A1408" s="408">
        <f t="shared" si="22"/>
        <v>1406</v>
      </c>
      <c r="B1408" s="484">
        <v>45464</v>
      </c>
      <c r="C1408" s="112" t="s">
        <v>139</v>
      </c>
      <c r="D1408" s="108" t="s">
        <v>92</v>
      </c>
      <c r="E1408" s="108" t="s">
        <v>343</v>
      </c>
      <c r="F1408" s="408">
        <v>0</v>
      </c>
      <c r="G1408" s="408">
        <v>0</v>
      </c>
      <c r="H1408" s="501"/>
      <c r="I1408" s="501"/>
      <c r="J1408" s="408"/>
      <c r="AD1408" s="476"/>
      <c r="AI1408" s="473"/>
    </row>
    <row r="1409" spans="1:35" s="4" customFormat="1" x14ac:dyDescent="0.25">
      <c r="A1409" s="408">
        <f t="shared" si="22"/>
        <v>1407</v>
      </c>
      <c r="B1409" s="484">
        <v>45464</v>
      </c>
      <c r="C1409" s="112" t="s">
        <v>140</v>
      </c>
      <c r="D1409" s="108" t="s">
        <v>92</v>
      </c>
      <c r="E1409" s="108" t="s">
        <v>343</v>
      </c>
      <c r="F1409" s="408">
        <v>0</v>
      </c>
      <c r="G1409" s="408">
        <v>0</v>
      </c>
      <c r="H1409" s="501"/>
      <c r="I1409" s="501"/>
      <c r="J1409" s="408"/>
      <c r="AD1409" s="476"/>
      <c r="AI1409" s="473"/>
    </row>
    <row r="1410" spans="1:35" s="4" customFormat="1" x14ac:dyDescent="0.25">
      <c r="A1410" s="408">
        <f t="shared" si="22"/>
        <v>1408</v>
      </c>
      <c r="B1410" s="484">
        <v>45464</v>
      </c>
      <c r="C1410" s="112" t="s">
        <v>141</v>
      </c>
      <c r="D1410" s="108" t="s">
        <v>92</v>
      </c>
      <c r="E1410" s="108" t="s">
        <v>343</v>
      </c>
      <c r="F1410" s="408"/>
      <c r="G1410" s="408">
        <v>0</v>
      </c>
      <c r="H1410" s="501"/>
      <c r="I1410" s="501"/>
      <c r="J1410" s="408"/>
      <c r="AD1410" s="476"/>
      <c r="AI1410" s="473"/>
    </row>
    <row r="1411" spans="1:35" s="4" customFormat="1" x14ac:dyDescent="0.25">
      <c r="A1411" s="408">
        <f t="shared" si="22"/>
        <v>1409</v>
      </c>
      <c r="B1411" s="484">
        <v>45464</v>
      </c>
      <c r="C1411" s="112" t="s">
        <v>134</v>
      </c>
      <c r="D1411" s="108" t="s">
        <v>99</v>
      </c>
      <c r="E1411" s="108" t="s">
        <v>334</v>
      </c>
      <c r="F1411" s="408">
        <v>0</v>
      </c>
      <c r="G1411" s="408">
        <v>0</v>
      </c>
      <c r="H1411" s="501"/>
      <c r="I1411" s="501"/>
      <c r="J1411" s="408"/>
      <c r="AD1411" s="476"/>
      <c r="AI1411" s="473"/>
    </row>
    <row r="1412" spans="1:35" s="4" customFormat="1" x14ac:dyDescent="0.25">
      <c r="A1412" s="408">
        <f t="shared" si="22"/>
        <v>1410</v>
      </c>
      <c r="B1412" s="484">
        <v>45464</v>
      </c>
      <c r="C1412" s="111" t="s">
        <v>153</v>
      </c>
      <c r="D1412" s="108" t="s">
        <v>103</v>
      </c>
      <c r="E1412" s="108">
        <v>0</v>
      </c>
      <c r="F1412" s="408">
        <v>0</v>
      </c>
      <c r="G1412" s="408">
        <v>0</v>
      </c>
      <c r="H1412" s="501"/>
      <c r="I1412" s="501"/>
      <c r="J1412" s="408"/>
      <c r="AD1412" s="476"/>
      <c r="AI1412" s="473"/>
    </row>
    <row r="1413" spans="1:35" s="4" customFormat="1" x14ac:dyDescent="0.25">
      <c r="A1413" s="408">
        <f t="shared" si="22"/>
        <v>1411</v>
      </c>
      <c r="B1413" s="484">
        <v>45464</v>
      </c>
      <c r="C1413" s="111" t="s">
        <v>154</v>
      </c>
      <c r="D1413" s="108" t="s">
        <v>92</v>
      </c>
      <c r="E1413" s="108" t="s">
        <v>343</v>
      </c>
      <c r="F1413" s="408">
        <v>0</v>
      </c>
      <c r="G1413" s="408">
        <v>0</v>
      </c>
      <c r="H1413" s="501"/>
      <c r="I1413" s="501"/>
      <c r="J1413" s="408"/>
      <c r="AD1413" s="476"/>
      <c r="AI1413" s="473"/>
    </row>
    <row r="1414" spans="1:35" s="4" customFormat="1" x14ac:dyDescent="0.25">
      <c r="A1414" s="408">
        <f t="shared" ref="A1414:A1478" si="23">ROW()-2</f>
        <v>1412</v>
      </c>
      <c r="B1414" s="484">
        <v>45464</v>
      </c>
      <c r="C1414" s="111" t="s">
        <v>155</v>
      </c>
      <c r="D1414" s="108" t="s">
        <v>92</v>
      </c>
      <c r="E1414" s="108" t="s">
        <v>343</v>
      </c>
      <c r="F1414" s="408">
        <v>0</v>
      </c>
      <c r="G1414" s="408">
        <v>0</v>
      </c>
      <c r="H1414" s="501"/>
      <c r="I1414" s="501"/>
      <c r="J1414" s="408"/>
      <c r="AD1414" s="476"/>
      <c r="AI1414" s="473"/>
    </row>
    <row r="1415" spans="1:35" s="4" customFormat="1" x14ac:dyDescent="0.25">
      <c r="A1415" s="408">
        <f t="shared" si="23"/>
        <v>1413</v>
      </c>
      <c r="B1415" s="484">
        <v>45464</v>
      </c>
      <c r="C1415" s="113" t="s">
        <v>162</v>
      </c>
      <c r="D1415" s="108" t="s">
        <v>163</v>
      </c>
      <c r="E1415" s="108" t="s">
        <v>164</v>
      </c>
      <c r="F1415" s="408">
        <v>111</v>
      </c>
      <c r="G1415" s="408">
        <v>0</v>
      </c>
      <c r="H1415" s="501"/>
      <c r="I1415" s="501"/>
      <c r="J1415" s="408"/>
      <c r="AD1415" s="476"/>
      <c r="AI1415" s="473"/>
    </row>
    <row r="1416" spans="1:35" s="4" customFormat="1" x14ac:dyDescent="0.25">
      <c r="A1416" s="408">
        <f t="shared" si="23"/>
        <v>1414</v>
      </c>
      <c r="B1416" s="484">
        <v>45464</v>
      </c>
      <c r="C1416" s="113" t="s">
        <v>166</v>
      </c>
      <c r="D1416" s="108" t="s">
        <v>167</v>
      </c>
      <c r="E1416" s="108" t="s">
        <v>164</v>
      </c>
      <c r="F1416" s="408">
        <v>95</v>
      </c>
      <c r="G1416" s="408">
        <v>0</v>
      </c>
      <c r="H1416" s="501"/>
      <c r="I1416" s="501"/>
      <c r="J1416" s="408"/>
      <c r="AD1416" s="476"/>
      <c r="AI1416" s="473"/>
    </row>
    <row r="1417" spans="1:35" s="4" customFormat="1" x14ac:dyDescent="0.25">
      <c r="A1417" s="408">
        <f t="shared" si="23"/>
        <v>1415</v>
      </c>
      <c r="B1417" s="484">
        <v>45464</v>
      </c>
      <c r="C1417" s="113" t="s">
        <v>169</v>
      </c>
      <c r="D1417" s="108" t="s">
        <v>167</v>
      </c>
      <c r="E1417" s="108" t="s">
        <v>164</v>
      </c>
      <c r="F1417" s="408">
        <v>69</v>
      </c>
      <c r="G1417" s="408">
        <v>0</v>
      </c>
      <c r="H1417" s="501"/>
      <c r="I1417" s="501"/>
      <c r="J1417" s="408"/>
      <c r="AD1417" s="476"/>
      <c r="AI1417" s="473"/>
    </row>
    <row r="1418" spans="1:35" s="4" customFormat="1" x14ac:dyDescent="0.25">
      <c r="A1418" s="408">
        <f t="shared" si="23"/>
        <v>1416</v>
      </c>
      <c r="B1418" s="484">
        <v>45464</v>
      </c>
      <c r="C1418" s="113" t="s">
        <v>170</v>
      </c>
      <c r="D1418" s="108" t="s">
        <v>103</v>
      </c>
      <c r="E1418" s="108">
        <v>0</v>
      </c>
      <c r="F1418" s="408">
        <v>73</v>
      </c>
      <c r="G1418" s="408">
        <v>0</v>
      </c>
      <c r="H1418" s="501"/>
      <c r="I1418" s="501"/>
      <c r="J1418" s="408"/>
      <c r="AD1418" s="476"/>
      <c r="AI1418" s="473"/>
    </row>
    <row r="1419" spans="1:35" s="4" customFormat="1" x14ac:dyDescent="0.25">
      <c r="A1419" s="408">
        <f t="shared" si="23"/>
        <v>1417</v>
      </c>
      <c r="B1419" s="484">
        <v>45464</v>
      </c>
      <c r="C1419" s="113" t="s">
        <v>171</v>
      </c>
      <c r="D1419" s="108" t="s">
        <v>159</v>
      </c>
      <c r="E1419" s="108" t="s">
        <v>64</v>
      </c>
      <c r="F1419" s="408">
        <v>112</v>
      </c>
      <c r="G1419" s="408">
        <v>0</v>
      </c>
      <c r="H1419" s="501"/>
      <c r="I1419" s="501"/>
      <c r="J1419" s="408"/>
      <c r="AD1419" s="476"/>
      <c r="AI1419" s="473"/>
    </row>
    <row r="1420" spans="1:35" s="4" customFormat="1" x14ac:dyDescent="0.25">
      <c r="A1420" s="408">
        <f t="shared" si="23"/>
        <v>1418</v>
      </c>
      <c r="B1420" s="484">
        <v>45464</v>
      </c>
      <c r="C1420" s="113" t="s">
        <v>172</v>
      </c>
      <c r="D1420" s="108" t="s">
        <v>173</v>
      </c>
      <c r="E1420" s="108" t="s">
        <v>164</v>
      </c>
      <c r="F1420" s="408">
        <v>134</v>
      </c>
      <c r="G1420" s="408">
        <v>0</v>
      </c>
      <c r="H1420" s="501"/>
      <c r="I1420" s="501"/>
      <c r="J1420" s="408"/>
      <c r="AD1420" s="476"/>
      <c r="AI1420" s="473"/>
    </row>
    <row r="1421" spans="1:35" s="4" customFormat="1" x14ac:dyDescent="0.25">
      <c r="A1421" s="408">
        <f t="shared" si="23"/>
        <v>1419</v>
      </c>
      <c r="B1421" s="484">
        <v>45464</v>
      </c>
      <c r="C1421" s="113" t="s">
        <v>174</v>
      </c>
      <c r="D1421" s="108" t="s">
        <v>99</v>
      </c>
      <c r="E1421" s="203" t="s">
        <v>164</v>
      </c>
      <c r="F1421" s="408">
        <v>0</v>
      </c>
      <c r="G1421" s="408">
        <v>0</v>
      </c>
      <c r="H1421" s="501"/>
      <c r="I1421" s="501"/>
      <c r="J1421" s="408"/>
      <c r="AD1421" s="476"/>
      <c r="AI1421" s="473"/>
    </row>
    <row r="1422" spans="1:35" s="4" customFormat="1" x14ac:dyDescent="0.25">
      <c r="A1422" s="408">
        <f t="shared" si="23"/>
        <v>1420</v>
      </c>
      <c r="B1422" s="484">
        <v>45464</v>
      </c>
      <c r="C1422" s="113" t="s">
        <v>175</v>
      </c>
      <c r="D1422" s="108" t="s">
        <v>176</v>
      </c>
      <c r="E1422" s="108" t="s">
        <v>164</v>
      </c>
      <c r="F1422" s="408">
        <v>0</v>
      </c>
      <c r="G1422" s="408">
        <v>0</v>
      </c>
      <c r="H1422" s="501"/>
      <c r="I1422" s="501"/>
      <c r="J1422" s="408"/>
      <c r="AD1422" s="476"/>
      <c r="AI1422" s="473"/>
    </row>
    <row r="1423" spans="1:35" s="4" customFormat="1" x14ac:dyDescent="0.25">
      <c r="A1423" s="408">
        <f t="shared" si="23"/>
        <v>1421</v>
      </c>
      <c r="B1423" s="484">
        <v>45464</v>
      </c>
      <c r="C1423" s="113" t="s">
        <v>263</v>
      </c>
      <c r="D1423" s="108" t="s">
        <v>176</v>
      </c>
      <c r="E1423" s="108" t="s">
        <v>164</v>
      </c>
      <c r="F1423" s="408">
        <v>0</v>
      </c>
      <c r="G1423" s="408">
        <v>0</v>
      </c>
      <c r="H1423" s="501"/>
      <c r="I1423" s="501"/>
      <c r="J1423" s="408"/>
      <c r="AD1423" s="476"/>
      <c r="AI1423" s="473"/>
    </row>
    <row r="1424" spans="1:35" s="4" customFormat="1" x14ac:dyDescent="0.25">
      <c r="A1424" s="408">
        <f t="shared" si="23"/>
        <v>1422</v>
      </c>
      <c r="B1424" s="484">
        <v>45464</v>
      </c>
      <c r="C1424" s="113" t="s">
        <v>254</v>
      </c>
      <c r="D1424" s="108" t="s">
        <v>159</v>
      </c>
      <c r="E1424" s="108" t="s">
        <v>64</v>
      </c>
      <c r="F1424" s="408">
        <v>217</v>
      </c>
      <c r="G1424" s="408">
        <v>0</v>
      </c>
      <c r="H1424" s="501"/>
      <c r="I1424" s="501"/>
      <c r="J1424" s="408"/>
      <c r="AD1424" s="476"/>
      <c r="AI1424" s="473"/>
    </row>
    <row r="1425" spans="1:35" s="4" customFormat="1" x14ac:dyDescent="0.25">
      <c r="A1425" s="408">
        <f t="shared" si="23"/>
        <v>1423</v>
      </c>
      <c r="B1425" s="484">
        <v>45465</v>
      </c>
      <c r="C1425" s="111" t="s">
        <v>88</v>
      </c>
      <c r="D1425" s="108" t="s">
        <v>89</v>
      </c>
      <c r="E1425" s="108" t="s">
        <v>336</v>
      </c>
      <c r="F1425" s="408">
        <v>0</v>
      </c>
      <c r="G1425" s="408">
        <v>0</v>
      </c>
      <c r="H1425" s="501"/>
      <c r="I1425" s="501"/>
      <c r="J1425" s="408"/>
      <c r="AD1425" s="476"/>
      <c r="AI1425" s="473"/>
    </row>
    <row r="1426" spans="1:35" s="4" customFormat="1" x14ac:dyDescent="0.25">
      <c r="A1426" s="408">
        <f t="shared" si="23"/>
        <v>1424</v>
      </c>
      <c r="B1426" s="484">
        <v>45465</v>
      </c>
      <c r="C1426" s="111" t="s">
        <v>91</v>
      </c>
      <c r="D1426" s="108" t="s">
        <v>92</v>
      </c>
      <c r="E1426" s="108" t="s">
        <v>343</v>
      </c>
      <c r="F1426" s="97">
        <v>0</v>
      </c>
      <c r="G1426" s="97"/>
      <c r="H1426" s="116"/>
      <c r="I1426" s="116"/>
      <c r="J1426" s="97"/>
      <c r="AD1426" s="476"/>
      <c r="AI1426" s="473"/>
    </row>
    <row r="1427" spans="1:35" s="4" customFormat="1" x14ac:dyDescent="0.25">
      <c r="A1427" s="408">
        <f t="shared" si="23"/>
        <v>1425</v>
      </c>
      <c r="B1427" s="484">
        <v>45465</v>
      </c>
      <c r="C1427" s="111" t="s">
        <v>94</v>
      </c>
      <c r="D1427" s="108" t="s">
        <v>92</v>
      </c>
      <c r="E1427" s="108" t="s">
        <v>343</v>
      </c>
      <c r="F1427" s="97">
        <v>0</v>
      </c>
      <c r="G1427" s="97"/>
      <c r="H1427" s="116"/>
      <c r="I1427" s="116"/>
      <c r="J1427" s="97"/>
      <c r="AD1427" s="476"/>
      <c r="AI1427" s="473"/>
    </row>
    <row r="1428" spans="1:35" s="4" customFormat="1" x14ac:dyDescent="0.25">
      <c r="A1428" s="408">
        <f t="shared" si="23"/>
        <v>1426</v>
      </c>
      <c r="B1428" s="484">
        <v>45465</v>
      </c>
      <c r="C1428" s="111" t="s">
        <v>116</v>
      </c>
      <c r="D1428" s="108" t="s">
        <v>92</v>
      </c>
      <c r="E1428" s="108" t="s">
        <v>343</v>
      </c>
      <c r="F1428" s="97">
        <v>0</v>
      </c>
      <c r="G1428" s="97"/>
      <c r="H1428" s="116"/>
      <c r="I1428" s="116"/>
      <c r="J1428" s="97"/>
      <c r="AD1428" s="476"/>
      <c r="AI1428" s="473"/>
    </row>
    <row r="1429" spans="1:35" s="4" customFormat="1" x14ac:dyDescent="0.25">
      <c r="A1429" s="408">
        <f t="shared" si="23"/>
        <v>1427</v>
      </c>
      <c r="B1429" s="484">
        <v>45465</v>
      </c>
      <c r="C1429" s="111" t="s">
        <v>128</v>
      </c>
      <c r="D1429" s="108" t="s">
        <v>97</v>
      </c>
      <c r="E1429" s="108" t="s">
        <v>346</v>
      </c>
      <c r="F1429" s="97">
        <v>45</v>
      </c>
      <c r="G1429" s="97"/>
      <c r="H1429" s="116"/>
      <c r="I1429" s="116"/>
      <c r="J1429" s="97"/>
      <c r="AD1429" s="476"/>
      <c r="AI1429" s="473"/>
    </row>
    <row r="1430" spans="1:35" s="4" customFormat="1" x14ac:dyDescent="0.25">
      <c r="A1430" s="408">
        <f t="shared" si="23"/>
        <v>1428</v>
      </c>
      <c r="B1430" s="484">
        <v>45465</v>
      </c>
      <c r="C1430" s="111" t="s">
        <v>96</v>
      </c>
      <c r="D1430" s="108" t="s">
        <v>97</v>
      </c>
      <c r="E1430" s="108" t="s">
        <v>346</v>
      </c>
      <c r="F1430" s="97">
        <v>0</v>
      </c>
      <c r="G1430" s="97"/>
      <c r="H1430" s="116"/>
      <c r="I1430" s="116"/>
      <c r="J1430" s="97"/>
      <c r="AD1430" s="476"/>
      <c r="AI1430" s="473"/>
    </row>
    <row r="1431" spans="1:35" s="4" customFormat="1" x14ac:dyDescent="0.25">
      <c r="A1431" s="408">
        <f t="shared" si="23"/>
        <v>1429</v>
      </c>
      <c r="B1431" s="484">
        <v>45465</v>
      </c>
      <c r="C1431" s="111" t="s">
        <v>113</v>
      </c>
      <c r="D1431" s="108" t="s">
        <v>114</v>
      </c>
      <c r="E1431" s="108" t="s">
        <v>348</v>
      </c>
      <c r="F1431" s="97">
        <v>0</v>
      </c>
      <c r="G1431" s="97"/>
      <c r="H1431" s="116">
        <v>2149</v>
      </c>
      <c r="I1431" s="116">
        <v>3855</v>
      </c>
      <c r="J1431" s="97"/>
      <c r="AD1431" s="476"/>
      <c r="AI1431" s="473"/>
    </row>
    <row r="1432" spans="1:35" s="4" customFormat="1" x14ac:dyDescent="0.25">
      <c r="A1432" s="408">
        <f t="shared" si="23"/>
        <v>1430</v>
      </c>
      <c r="B1432" s="484">
        <v>45465</v>
      </c>
      <c r="C1432" s="111" t="s">
        <v>118</v>
      </c>
      <c r="D1432" s="108" t="s">
        <v>107</v>
      </c>
      <c r="E1432" s="108" t="s">
        <v>340</v>
      </c>
      <c r="F1432" s="97">
        <v>0</v>
      </c>
      <c r="G1432" s="97"/>
      <c r="H1432" s="116"/>
      <c r="I1432" s="116"/>
      <c r="J1432" s="97"/>
      <c r="AD1432" s="476"/>
      <c r="AI1432" s="473"/>
    </row>
    <row r="1433" spans="1:35" s="4" customFormat="1" x14ac:dyDescent="0.25">
      <c r="A1433" s="408">
        <f t="shared" si="23"/>
        <v>1431</v>
      </c>
      <c r="B1433" s="484">
        <v>45465</v>
      </c>
      <c r="C1433" s="111" t="s">
        <v>106</v>
      </c>
      <c r="D1433" s="108" t="s">
        <v>107</v>
      </c>
      <c r="E1433" s="108" t="s">
        <v>340</v>
      </c>
      <c r="F1433" s="97">
        <v>0</v>
      </c>
      <c r="G1433" s="97"/>
      <c r="H1433" s="116"/>
      <c r="I1433" s="116"/>
      <c r="J1433" s="97"/>
      <c r="AD1433" s="476"/>
      <c r="AI1433" s="473"/>
    </row>
    <row r="1434" spans="1:35" s="4" customFormat="1" x14ac:dyDescent="0.25">
      <c r="A1434" s="408">
        <f t="shared" si="23"/>
        <v>1432</v>
      </c>
      <c r="B1434" s="484">
        <v>45465</v>
      </c>
      <c r="C1434" s="111" t="s">
        <v>109</v>
      </c>
      <c r="D1434" s="108" t="s">
        <v>107</v>
      </c>
      <c r="E1434" s="108" t="s">
        <v>340</v>
      </c>
      <c r="F1434" s="97">
        <v>0</v>
      </c>
      <c r="G1434" s="97"/>
      <c r="H1434" s="116"/>
      <c r="I1434" s="116"/>
      <c r="J1434" s="97"/>
      <c r="AD1434" s="476"/>
      <c r="AI1434" s="473"/>
    </row>
    <row r="1435" spans="1:35" s="4" customFormat="1" x14ac:dyDescent="0.25">
      <c r="A1435" s="408">
        <f t="shared" si="23"/>
        <v>1433</v>
      </c>
      <c r="B1435" s="484">
        <v>45465</v>
      </c>
      <c r="C1435" s="111" t="s">
        <v>119</v>
      </c>
      <c r="D1435" s="108" t="s">
        <v>131</v>
      </c>
      <c r="E1435" s="108" t="s">
        <v>338</v>
      </c>
      <c r="F1435" s="97">
        <v>0</v>
      </c>
      <c r="G1435" s="97"/>
      <c r="H1435" s="116"/>
      <c r="I1435" s="116"/>
      <c r="J1435" s="97"/>
      <c r="AD1435" s="476"/>
      <c r="AI1435" s="473"/>
    </row>
    <row r="1436" spans="1:35" s="4" customFormat="1" x14ac:dyDescent="0.25">
      <c r="A1436" s="408">
        <f t="shared" si="23"/>
        <v>1434</v>
      </c>
      <c r="B1436" s="484">
        <v>45465</v>
      </c>
      <c r="C1436" s="111" t="s">
        <v>121</v>
      </c>
      <c r="D1436" s="108" t="s">
        <v>122</v>
      </c>
      <c r="E1436" s="108" t="s">
        <v>339</v>
      </c>
      <c r="F1436" s="97">
        <v>0</v>
      </c>
      <c r="G1436" s="97"/>
      <c r="H1436" s="116"/>
      <c r="I1436" s="116"/>
      <c r="J1436" s="97"/>
      <c r="AD1436" s="476"/>
      <c r="AI1436" s="473"/>
    </row>
    <row r="1437" spans="1:35" s="4" customFormat="1" x14ac:dyDescent="0.25">
      <c r="A1437" s="408">
        <f t="shared" si="23"/>
        <v>1435</v>
      </c>
      <c r="B1437" s="484">
        <v>45465</v>
      </c>
      <c r="C1437" s="111" t="s">
        <v>125</v>
      </c>
      <c r="D1437" s="108" t="s">
        <v>99</v>
      </c>
      <c r="E1437" s="108" t="s">
        <v>334</v>
      </c>
      <c r="F1437" s="97">
        <v>0</v>
      </c>
      <c r="G1437" s="97"/>
      <c r="H1437" s="116"/>
      <c r="I1437" s="116"/>
      <c r="J1437" s="97"/>
      <c r="AD1437" s="476"/>
      <c r="AI1437" s="473"/>
    </row>
    <row r="1438" spans="1:35" s="4" customFormat="1" x14ac:dyDescent="0.25">
      <c r="A1438" s="408">
        <f t="shared" si="23"/>
        <v>1436</v>
      </c>
      <c r="B1438" s="484">
        <v>45465</v>
      </c>
      <c r="C1438" s="111" t="s">
        <v>156</v>
      </c>
      <c r="D1438" s="108" t="s">
        <v>136</v>
      </c>
      <c r="E1438" s="108" t="s">
        <v>2</v>
      </c>
      <c r="F1438" s="97">
        <v>261</v>
      </c>
      <c r="G1438" s="97"/>
      <c r="H1438" s="116"/>
      <c r="I1438" s="116"/>
      <c r="J1438" s="97"/>
      <c r="AD1438" s="476"/>
      <c r="AI1438" s="473"/>
    </row>
    <row r="1439" spans="1:35" s="4" customFormat="1" x14ac:dyDescent="0.25">
      <c r="A1439" s="408">
        <f t="shared" si="23"/>
        <v>1437</v>
      </c>
      <c r="B1439" s="484">
        <v>45465</v>
      </c>
      <c r="C1439" s="112" t="s">
        <v>142</v>
      </c>
      <c r="D1439" s="108" t="s">
        <v>264</v>
      </c>
      <c r="E1439" s="108" t="s">
        <v>143</v>
      </c>
      <c r="F1439" s="97">
        <v>316</v>
      </c>
      <c r="G1439" s="97"/>
      <c r="H1439" s="116"/>
      <c r="I1439" s="116"/>
      <c r="J1439" s="97"/>
      <c r="AD1439" s="476"/>
      <c r="AI1439" s="473"/>
    </row>
    <row r="1440" spans="1:35" s="4" customFormat="1" x14ac:dyDescent="0.25">
      <c r="A1440" s="408">
        <f t="shared" si="23"/>
        <v>1438</v>
      </c>
      <c r="B1440" s="484">
        <v>45465</v>
      </c>
      <c r="C1440" s="112" t="s">
        <v>144</v>
      </c>
      <c r="D1440" s="108" t="s">
        <v>264</v>
      </c>
      <c r="E1440" s="108" t="s">
        <v>143</v>
      </c>
      <c r="F1440" s="97">
        <v>0</v>
      </c>
      <c r="G1440" s="97"/>
      <c r="H1440" s="116"/>
      <c r="I1440" s="116"/>
      <c r="J1440" s="97"/>
      <c r="AD1440" s="476"/>
      <c r="AI1440" s="473"/>
    </row>
    <row r="1441" spans="1:35" s="4" customFormat="1" x14ac:dyDescent="0.25">
      <c r="A1441" s="408">
        <f t="shared" si="23"/>
        <v>1439</v>
      </c>
      <c r="B1441" s="484">
        <v>45465</v>
      </c>
      <c r="C1441" s="113" t="s">
        <v>145</v>
      </c>
      <c r="D1441" s="108" t="s">
        <v>265</v>
      </c>
      <c r="E1441" s="108" t="s">
        <v>146</v>
      </c>
      <c r="F1441" s="97">
        <v>0</v>
      </c>
      <c r="G1441" s="97"/>
      <c r="H1441" s="116"/>
      <c r="I1441" s="116"/>
      <c r="J1441" s="97"/>
      <c r="AD1441" s="476"/>
      <c r="AI1441" s="473"/>
    </row>
    <row r="1442" spans="1:35" s="4" customFormat="1" x14ac:dyDescent="0.25">
      <c r="A1442" s="408">
        <f t="shared" si="23"/>
        <v>1440</v>
      </c>
      <c r="B1442" s="484">
        <v>45465</v>
      </c>
      <c r="C1442" s="111" t="s">
        <v>160</v>
      </c>
      <c r="D1442" s="108" t="s">
        <v>136</v>
      </c>
      <c r="E1442" s="108" t="s">
        <v>2</v>
      </c>
      <c r="F1442" s="97">
        <v>0</v>
      </c>
      <c r="G1442" s="97"/>
      <c r="H1442" s="116"/>
      <c r="I1442" s="116"/>
      <c r="J1442" s="97"/>
      <c r="AD1442" s="476"/>
      <c r="AI1442" s="473"/>
    </row>
    <row r="1443" spans="1:35" s="4" customFormat="1" x14ac:dyDescent="0.25">
      <c r="A1443" s="408">
        <f t="shared" si="23"/>
        <v>1441</v>
      </c>
      <c r="B1443" s="484">
        <v>45465</v>
      </c>
      <c r="C1443" s="111" t="s">
        <v>158</v>
      </c>
      <c r="D1443" s="108" t="s">
        <v>159</v>
      </c>
      <c r="E1443" s="108" t="s">
        <v>64</v>
      </c>
      <c r="F1443" s="97">
        <v>152</v>
      </c>
      <c r="G1443" s="97"/>
      <c r="H1443" s="116"/>
      <c r="I1443" s="116"/>
      <c r="J1443" s="97"/>
      <c r="AD1443" s="476"/>
      <c r="AI1443" s="473"/>
    </row>
    <row r="1444" spans="1:35" s="4" customFormat="1" x14ac:dyDescent="0.25">
      <c r="A1444" s="408">
        <f t="shared" si="23"/>
        <v>1442</v>
      </c>
      <c r="B1444" s="484">
        <v>45465</v>
      </c>
      <c r="C1444" s="96" t="s">
        <v>283</v>
      </c>
      <c r="D1444" s="108" t="s">
        <v>266</v>
      </c>
      <c r="E1444" s="108" t="s">
        <v>63</v>
      </c>
      <c r="F1444" s="97">
        <v>134</v>
      </c>
      <c r="G1444" s="97"/>
      <c r="H1444" s="116"/>
      <c r="I1444" s="116"/>
      <c r="J1444" s="97"/>
      <c r="AD1444" s="476"/>
      <c r="AI1444" s="473"/>
    </row>
    <row r="1445" spans="1:35" s="4" customFormat="1" x14ac:dyDescent="0.25">
      <c r="A1445" s="408">
        <f t="shared" si="23"/>
        <v>1443</v>
      </c>
      <c r="B1445" s="484">
        <v>45465</v>
      </c>
      <c r="C1445" s="112" t="s">
        <v>148</v>
      </c>
      <c r="D1445" s="108" t="s">
        <v>92</v>
      </c>
      <c r="E1445" s="108" t="s">
        <v>343</v>
      </c>
      <c r="F1445" s="97">
        <v>0</v>
      </c>
      <c r="G1445" s="97"/>
      <c r="H1445" s="116"/>
      <c r="I1445" s="116"/>
      <c r="J1445" s="97"/>
      <c r="AD1445" s="476"/>
      <c r="AI1445" s="473"/>
    </row>
    <row r="1446" spans="1:35" s="4" customFormat="1" x14ac:dyDescent="0.25">
      <c r="A1446" s="408">
        <f t="shared" si="23"/>
        <v>1444</v>
      </c>
      <c r="B1446" s="484">
        <v>45465</v>
      </c>
      <c r="C1446" s="112" t="s">
        <v>150</v>
      </c>
      <c r="D1446" s="108" t="s">
        <v>92</v>
      </c>
      <c r="E1446" s="108" t="s">
        <v>343</v>
      </c>
      <c r="F1446" s="97">
        <v>204</v>
      </c>
      <c r="G1446" s="97"/>
      <c r="H1446" s="116"/>
      <c r="I1446" s="116"/>
      <c r="J1446" s="97"/>
      <c r="AD1446" s="476"/>
      <c r="AI1446" s="473"/>
    </row>
    <row r="1447" spans="1:35" s="4" customFormat="1" x14ac:dyDescent="0.25">
      <c r="A1447" s="408">
        <f t="shared" si="23"/>
        <v>1445</v>
      </c>
      <c r="B1447" s="484">
        <v>45465</v>
      </c>
      <c r="C1447" s="112" t="s">
        <v>151</v>
      </c>
      <c r="D1447" s="108" t="s">
        <v>92</v>
      </c>
      <c r="E1447" s="108" t="s">
        <v>343</v>
      </c>
      <c r="F1447" s="97">
        <v>199</v>
      </c>
      <c r="G1447" s="97"/>
      <c r="H1447" s="116"/>
      <c r="I1447" s="116"/>
      <c r="J1447" s="97"/>
      <c r="AD1447" s="476"/>
      <c r="AI1447" s="473"/>
    </row>
    <row r="1448" spans="1:35" s="4" customFormat="1" x14ac:dyDescent="0.25">
      <c r="A1448" s="408">
        <f t="shared" si="23"/>
        <v>1446</v>
      </c>
      <c r="B1448" s="484">
        <v>45465</v>
      </c>
      <c r="C1448" s="112" t="s">
        <v>135</v>
      </c>
      <c r="D1448" s="108" t="s">
        <v>136</v>
      </c>
      <c r="E1448" s="108" t="s">
        <v>2</v>
      </c>
      <c r="F1448" s="97">
        <v>0</v>
      </c>
      <c r="G1448" s="97"/>
      <c r="H1448" s="116"/>
      <c r="I1448" s="116"/>
      <c r="J1448" s="97"/>
      <c r="AD1448" s="476"/>
      <c r="AI1448" s="473"/>
    </row>
    <row r="1449" spans="1:35" s="4" customFormat="1" x14ac:dyDescent="0.25">
      <c r="A1449" s="408">
        <f t="shared" si="23"/>
        <v>1447</v>
      </c>
      <c r="B1449" s="484">
        <v>45465</v>
      </c>
      <c r="C1449" s="112" t="s">
        <v>137</v>
      </c>
      <c r="D1449" s="108" t="s">
        <v>136</v>
      </c>
      <c r="E1449" s="108" t="s">
        <v>2</v>
      </c>
      <c r="F1449" s="97">
        <v>246</v>
      </c>
      <c r="G1449" s="97"/>
      <c r="H1449" s="116"/>
      <c r="I1449" s="116"/>
      <c r="J1449" s="97"/>
      <c r="AD1449" s="476"/>
      <c r="AI1449" s="473"/>
    </row>
    <row r="1450" spans="1:35" s="4" customFormat="1" x14ac:dyDescent="0.25">
      <c r="A1450" s="408">
        <f t="shared" si="23"/>
        <v>1448</v>
      </c>
      <c r="B1450" s="484">
        <v>45465</v>
      </c>
      <c r="C1450" s="112" t="s">
        <v>139</v>
      </c>
      <c r="D1450" s="108" t="s">
        <v>92</v>
      </c>
      <c r="E1450" s="108" t="s">
        <v>343</v>
      </c>
      <c r="F1450" s="97">
        <v>0</v>
      </c>
      <c r="G1450" s="97"/>
      <c r="H1450" s="116"/>
      <c r="I1450" s="116"/>
      <c r="J1450" s="97"/>
      <c r="AD1450" s="476"/>
      <c r="AI1450" s="473"/>
    </row>
    <row r="1451" spans="1:35" s="4" customFormat="1" x14ac:dyDescent="0.25">
      <c r="A1451" s="408">
        <f t="shared" si="23"/>
        <v>1449</v>
      </c>
      <c r="B1451" s="484">
        <v>45465</v>
      </c>
      <c r="C1451" s="112" t="s">
        <v>140</v>
      </c>
      <c r="D1451" s="108" t="s">
        <v>92</v>
      </c>
      <c r="E1451" s="108" t="s">
        <v>343</v>
      </c>
      <c r="F1451" s="97">
        <v>0</v>
      </c>
      <c r="G1451" s="97"/>
      <c r="H1451" s="116"/>
      <c r="I1451" s="116"/>
      <c r="J1451" s="97"/>
      <c r="AD1451" s="476"/>
      <c r="AI1451" s="473"/>
    </row>
    <row r="1452" spans="1:35" s="4" customFormat="1" x14ac:dyDescent="0.25">
      <c r="A1452" s="408">
        <f t="shared" si="23"/>
        <v>1450</v>
      </c>
      <c r="B1452" s="484">
        <v>45465</v>
      </c>
      <c r="C1452" s="112" t="s">
        <v>141</v>
      </c>
      <c r="D1452" s="108" t="s">
        <v>92</v>
      </c>
      <c r="E1452" s="108" t="s">
        <v>343</v>
      </c>
      <c r="F1452" s="97">
        <v>0</v>
      </c>
      <c r="G1452" s="97"/>
      <c r="H1452" s="116"/>
      <c r="I1452" s="116"/>
      <c r="J1452" s="97"/>
      <c r="AD1452" s="476"/>
      <c r="AI1452" s="473"/>
    </row>
    <row r="1453" spans="1:35" s="4" customFormat="1" x14ac:dyDescent="0.25">
      <c r="A1453" s="408">
        <f t="shared" si="23"/>
        <v>1451</v>
      </c>
      <c r="B1453" s="484">
        <v>45465</v>
      </c>
      <c r="C1453" s="112" t="s">
        <v>134</v>
      </c>
      <c r="D1453" s="108" t="s">
        <v>99</v>
      </c>
      <c r="E1453" s="108" t="s">
        <v>334</v>
      </c>
      <c r="F1453" s="97">
        <v>0</v>
      </c>
      <c r="G1453" s="97"/>
      <c r="H1453" s="116"/>
      <c r="I1453" s="116"/>
      <c r="J1453" s="97"/>
      <c r="AD1453" s="476"/>
      <c r="AI1453" s="473"/>
    </row>
    <row r="1454" spans="1:35" s="4" customFormat="1" x14ac:dyDescent="0.25">
      <c r="A1454" s="408">
        <f t="shared" si="23"/>
        <v>1452</v>
      </c>
      <c r="B1454" s="484">
        <v>45465</v>
      </c>
      <c r="C1454" s="111" t="s">
        <v>153</v>
      </c>
      <c r="D1454" s="108" t="s">
        <v>103</v>
      </c>
      <c r="E1454" s="108">
        <v>0</v>
      </c>
      <c r="F1454" s="97">
        <v>0</v>
      </c>
      <c r="G1454" s="97"/>
      <c r="H1454" s="116"/>
      <c r="I1454" s="116"/>
      <c r="J1454" s="97"/>
      <c r="AD1454" s="476"/>
      <c r="AI1454" s="473"/>
    </row>
    <row r="1455" spans="1:35" s="4" customFormat="1" x14ac:dyDescent="0.25">
      <c r="A1455" s="408">
        <f t="shared" si="23"/>
        <v>1453</v>
      </c>
      <c r="B1455" s="484">
        <v>45465</v>
      </c>
      <c r="C1455" s="111" t="s">
        <v>154</v>
      </c>
      <c r="D1455" s="108" t="s">
        <v>92</v>
      </c>
      <c r="E1455" s="108" t="s">
        <v>343</v>
      </c>
      <c r="F1455" s="97">
        <v>0</v>
      </c>
      <c r="G1455" s="97"/>
      <c r="H1455" s="116"/>
      <c r="I1455" s="116"/>
      <c r="J1455" s="97"/>
      <c r="AD1455" s="476"/>
      <c r="AI1455" s="473"/>
    </row>
    <row r="1456" spans="1:35" s="4" customFormat="1" x14ac:dyDescent="0.25">
      <c r="A1456" s="408">
        <f t="shared" si="23"/>
        <v>1454</v>
      </c>
      <c r="B1456" s="484">
        <v>45465</v>
      </c>
      <c r="C1456" s="111" t="s">
        <v>155</v>
      </c>
      <c r="D1456" s="108" t="s">
        <v>92</v>
      </c>
      <c r="E1456" s="108" t="s">
        <v>343</v>
      </c>
      <c r="F1456" s="97">
        <v>0</v>
      </c>
      <c r="G1456" s="97"/>
      <c r="H1456" s="116"/>
      <c r="I1456" s="116"/>
      <c r="J1456" s="97"/>
      <c r="AD1456" s="476"/>
      <c r="AI1456" s="473"/>
    </row>
    <row r="1457" spans="1:35" s="4" customFormat="1" x14ac:dyDescent="0.25">
      <c r="A1457" s="408">
        <f t="shared" si="23"/>
        <v>1455</v>
      </c>
      <c r="B1457" s="484">
        <v>45465</v>
      </c>
      <c r="C1457" s="113" t="s">
        <v>162</v>
      </c>
      <c r="D1457" s="108" t="s">
        <v>163</v>
      </c>
      <c r="E1457" s="108" t="s">
        <v>164</v>
      </c>
      <c r="F1457" s="97">
        <v>0</v>
      </c>
      <c r="G1457" s="97"/>
      <c r="H1457" s="116"/>
      <c r="I1457" s="116"/>
      <c r="J1457" s="97"/>
      <c r="AD1457" s="476"/>
      <c r="AI1457" s="473"/>
    </row>
    <row r="1458" spans="1:35" s="4" customFormat="1" x14ac:dyDescent="0.25">
      <c r="A1458" s="408">
        <f t="shared" si="23"/>
        <v>1456</v>
      </c>
      <c r="B1458" s="484">
        <v>45465</v>
      </c>
      <c r="C1458" s="113" t="s">
        <v>166</v>
      </c>
      <c r="D1458" s="108" t="s">
        <v>167</v>
      </c>
      <c r="E1458" s="108" t="s">
        <v>164</v>
      </c>
      <c r="F1458" s="97">
        <v>0</v>
      </c>
      <c r="G1458" s="97"/>
      <c r="H1458" s="116"/>
      <c r="I1458" s="116"/>
      <c r="J1458" s="97"/>
      <c r="AD1458" s="476"/>
      <c r="AI1458" s="473"/>
    </row>
    <row r="1459" spans="1:35" s="4" customFormat="1" x14ac:dyDescent="0.25">
      <c r="A1459" s="408">
        <f t="shared" si="23"/>
        <v>1457</v>
      </c>
      <c r="B1459" s="484">
        <v>45465</v>
      </c>
      <c r="C1459" s="113" t="s">
        <v>169</v>
      </c>
      <c r="D1459" s="108" t="s">
        <v>167</v>
      </c>
      <c r="E1459" s="108" t="s">
        <v>164</v>
      </c>
      <c r="F1459" s="97">
        <v>0</v>
      </c>
      <c r="G1459" s="97"/>
      <c r="H1459" s="116"/>
      <c r="I1459" s="116"/>
      <c r="J1459" s="97"/>
      <c r="AD1459" s="476"/>
      <c r="AI1459" s="473"/>
    </row>
    <row r="1460" spans="1:35" s="4" customFormat="1" x14ac:dyDescent="0.25">
      <c r="A1460" s="408">
        <f t="shared" si="23"/>
        <v>1458</v>
      </c>
      <c r="B1460" s="484">
        <v>45465</v>
      </c>
      <c r="C1460" s="113" t="s">
        <v>170</v>
      </c>
      <c r="D1460" s="108" t="s">
        <v>103</v>
      </c>
      <c r="E1460" s="108">
        <v>0</v>
      </c>
      <c r="F1460" s="97">
        <v>0</v>
      </c>
      <c r="G1460" s="97"/>
      <c r="H1460" s="116"/>
      <c r="I1460" s="116"/>
      <c r="J1460" s="97"/>
      <c r="AD1460" s="476"/>
      <c r="AI1460" s="473"/>
    </row>
    <row r="1461" spans="1:35" s="4" customFormat="1" x14ac:dyDescent="0.25">
      <c r="A1461" s="408">
        <f t="shared" si="23"/>
        <v>1459</v>
      </c>
      <c r="B1461" s="484">
        <v>45465</v>
      </c>
      <c r="C1461" s="113" t="s">
        <v>171</v>
      </c>
      <c r="D1461" s="108" t="s">
        <v>159</v>
      </c>
      <c r="E1461" s="108" t="s">
        <v>64</v>
      </c>
      <c r="F1461" s="97">
        <v>0</v>
      </c>
      <c r="G1461" s="97"/>
      <c r="H1461" s="116"/>
      <c r="I1461" s="116"/>
      <c r="J1461" s="97"/>
      <c r="AD1461" s="476"/>
      <c r="AI1461" s="473"/>
    </row>
    <row r="1462" spans="1:35" s="4" customFormat="1" x14ac:dyDescent="0.25">
      <c r="A1462" s="408">
        <f t="shared" si="23"/>
        <v>1460</v>
      </c>
      <c r="B1462" s="484">
        <v>45465</v>
      </c>
      <c r="C1462" s="113" t="s">
        <v>172</v>
      </c>
      <c r="D1462" s="108" t="s">
        <v>173</v>
      </c>
      <c r="E1462" s="108" t="s">
        <v>164</v>
      </c>
      <c r="F1462" s="97">
        <v>0</v>
      </c>
      <c r="G1462" s="97"/>
      <c r="H1462" s="116"/>
      <c r="I1462" s="116"/>
      <c r="J1462" s="97"/>
      <c r="AD1462" s="476"/>
      <c r="AI1462" s="473"/>
    </row>
    <row r="1463" spans="1:35" s="4" customFormat="1" x14ac:dyDescent="0.25">
      <c r="A1463" s="408">
        <f t="shared" si="23"/>
        <v>1461</v>
      </c>
      <c r="B1463" s="484">
        <v>45465</v>
      </c>
      <c r="C1463" s="113" t="s">
        <v>174</v>
      </c>
      <c r="D1463" s="108" t="s">
        <v>99</v>
      </c>
      <c r="E1463" s="203" t="s">
        <v>164</v>
      </c>
      <c r="F1463" s="97">
        <v>0</v>
      </c>
      <c r="G1463" s="97"/>
      <c r="H1463" s="116"/>
      <c r="I1463" s="116"/>
      <c r="J1463" s="97"/>
      <c r="AD1463" s="476"/>
      <c r="AI1463" s="473"/>
    </row>
    <row r="1464" spans="1:35" s="4" customFormat="1" x14ac:dyDescent="0.25">
      <c r="A1464" s="408">
        <f t="shared" si="23"/>
        <v>1462</v>
      </c>
      <c r="B1464" s="484">
        <v>45465</v>
      </c>
      <c r="C1464" s="113" t="s">
        <v>175</v>
      </c>
      <c r="D1464" s="108" t="s">
        <v>176</v>
      </c>
      <c r="E1464" s="108" t="s">
        <v>164</v>
      </c>
      <c r="F1464" s="97">
        <v>0</v>
      </c>
      <c r="G1464" s="97"/>
      <c r="H1464" s="116"/>
      <c r="I1464" s="116"/>
      <c r="J1464" s="97"/>
      <c r="AD1464" s="476"/>
      <c r="AI1464" s="473"/>
    </row>
    <row r="1465" spans="1:35" s="4" customFormat="1" x14ac:dyDescent="0.25">
      <c r="A1465" s="408">
        <f t="shared" si="23"/>
        <v>1463</v>
      </c>
      <c r="B1465" s="484">
        <v>45465</v>
      </c>
      <c r="C1465" s="113" t="s">
        <v>177</v>
      </c>
      <c r="D1465" s="108" t="s">
        <v>159</v>
      </c>
      <c r="E1465" s="108" t="s">
        <v>64</v>
      </c>
      <c r="F1465" s="97">
        <v>145</v>
      </c>
      <c r="G1465" s="97"/>
      <c r="H1465" s="116"/>
      <c r="I1465" s="116"/>
      <c r="J1465" s="97"/>
      <c r="AD1465" s="476"/>
      <c r="AI1465" s="473"/>
    </row>
    <row r="1466" spans="1:35" s="4" customFormat="1" x14ac:dyDescent="0.25">
      <c r="A1466" s="408">
        <f t="shared" si="23"/>
        <v>1464</v>
      </c>
      <c r="B1466" s="484">
        <v>45466</v>
      </c>
      <c r="C1466" s="111" t="s">
        <v>88</v>
      </c>
      <c r="D1466" s="108" t="s">
        <v>89</v>
      </c>
      <c r="E1466" s="108" t="s">
        <v>336</v>
      </c>
      <c r="F1466" s="408">
        <v>0</v>
      </c>
      <c r="G1466" s="97"/>
      <c r="H1466" s="116"/>
      <c r="I1466" s="116"/>
      <c r="J1466" s="97"/>
      <c r="AD1466" s="476"/>
      <c r="AI1466" s="473"/>
    </row>
    <row r="1467" spans="1:35" s="4" customFormat="1" x14ac:dyDescent="0.25">
      <c r="A1467" s="408">
        <f t="shared" si="23"/>
        <v>1465</v>
      </c>
      <c r="B1467" s="484">
        <v>45466</v>
      </c>
      <c r="C1467" s="111" t="s">
        <v>91</v>
      </c>
      <c r="D1467" s="108" t="s">
        <v>92</v>
      </c>
      <c r="E1467" s="108" t="s">
        <v>343</v>
      </c>
      <c r="F1467" s="408">
        <v>0</v>
      </c>
      <c r="G1467" s="97"/>
      <c r="H1467" s="116"/>
      <c r="I1467" s="116"/>
      <c r="J1467" s="97"/>
      <c r="AD1467" s="476"/>
      <c r="AI1467" s="473"/>
    </row>
    <row r="1468" spans="1:35" s="4" customFormat="1" x14ac:dyDescent="0.25">
      <c r="A1468" s="408">
        <f t="shared" si="23"/>
        <v>1466</v>
      </c>
      <c r="B1468" s="484">
        <v>45466</v>
      </c>
      <c r="C1468" s="111" t="s">
        <v>94</v>
      </c>
      <c r="D1468" s="108" t="s">
        <v>92</v>
      </c>
      <c r="E1468" s="108" t="s">
        <v>343</v>
      </c>
      <c r="F1468" s="408">
        <v>0</v>
      </c>
      <c r="G1468" s="97"/>
      <c r="H1468" s="116"/>
      <c r="I1468" s="116"/>
      <c r="J1468" s="97"/>
      <c r="AD1468" s="476"/>
      <c r="AI1468" s="473"/>
    </row>
    <row r="1469" spans="1:35" s="4" customFormat="1" x14ac:dyDescent="0.25">
      <c r="A1469" s="408">
        <f t="shared" si="23"/>
        <v>1467</v>
      </c>
      <c r="B1469" s="484">
        <v>45466</v>
      </c>
      <c r="C1469" s="111" t="s">
        <v>116</v>
      </c>
      <c r="D1469" s="108" t="s">
        <v>92</v>
      </c>
      <c r="E1469" s="108" t="s">
        <v>343</v>
      </c>
      <c r="F1469" s="408">
        <v>0</v>
      </c>
      <c r="G1469" s="97"/>
      <c r="H1469" s="116"/>
      <c r="I1469" s="116"/>
      <c r="J1469" s="97"/>
      <c r="AD1469" s="476"/>
      <c r="AI1469" s="473"/>
    </row>
    <row r="1470" spans="1:35" s="4" customFormat="1" x14ac:dyDescent="0.25">
      <c r="A1470" s="408">
        <f t="shared" si="23"/>
        <v>1468</v>
      </c>
      <c r="B1470" s="484">
        <v>45466</v>
      </c>
      <c r="C1470" s="111" t="s">
        <v>128</v>
      </c>
      <c r="D1470" s="108" t="s">
        <v>97</v>
      </c>
      <c r="E1470" s="108" t="s">
        <v>346</v>
      </c>
      <c r="F1470" s="408">
        <v>0</v>
      </c>
      <c r="G1470" s="97"/>
      <c r="H1470" s="116"/>
      <c r="I1470" s="116"/>
      <c r="J1470" s="97"/>
      <c r="AD1470" s="476"/>
      <c r="AI1470" s="473"/>
    </row>
    <row r="1471" spans="1:35" s="4" customFormat="1" x14ac:dyDescent="0.25">
      <c r="A1471" s="408">
        <f t="shared" si="23"/>
        <v>1469</v>
      </c>
      <c r="B1471" s="484">
        <v>45466</v>
      </c>
      <c r="C1471" s="111" t="s">
        <v>96</v>
      </c>
      <c r="D1471" s="108" t="s">
        <v>97</v>
      </c>
      <c r="E1471" s="108" t="s">
        <v>346</v>
      </c>
      <c r="F1471" s="408">
        <v>0</v>
      </c>
      <c r="G1471" s="97"/>
      <c r="H1471" s="116"/>
      <c r="I1471" s="116"/>
      <c r="J1471" s="97"/>
      <c r="AD1471" s="476"/>
      <c r="AI1471" s="473"/>
    </row>
    <row r="1472" spans="1:35" s="4" customFormat="1" x14ac:dyDescent="0.25">
      <c r="A1472" s="408">
        <f t="shared" si="23"/>
        <v>1470</v>
      </c>
      <c r="B1472" s="484">
        <v>45466</v>
      </c>
      <c r="C1472" s="111" t="s">
        <v>113</v>
      </c>
      <c r="D1472" s="108" t="s">
        <v>114</v>
      </c>
      <c r="E1472" s="108" t="s">
        <v>348</v>
      </c>
      <c r="F1472" s="408">
        <v>0</v>
      </c>
      <c r="G1472" s="97"/>
      <c r="H1472" s="116"/>
      <c r="I1472" s="116"/>
      <c r="J1472" s="97"/>
      <c r="AD1472" s="476"/>
      <c r="AI1472" s="473"/>
    </row>
    <row r="1473" spans="1:35" s="4" customFormat="1" x14ac:dyDescent="0.25">
      <c r="A1473" s="408">
        <f t="shared" si="23"/>
        <v>1471</v>
      </c>
      <c r="B1473" s="484">
        <v>45466</v>
      </c>
      <c r="C1473" s="111" t="s">
        <v>118</v>
      </c>
      <c r="D1473" s="108" t="s">
        <v>107</v>
      </c>
      <c r="E1473" s="108" t="s">
        <v>340</v>
      </c>
      <c r="F1473" s="408">
        <v>0</v>
      </c>
      <c r="G1473" s="97"/>
      <c r="H1473" s="116"/>
      <c r="I1473" s="116"/>
      <c r="J1473" s="97"/>
      <c r="AD1473" s="476"/>
      <c r="AI1473" s="473"/>
    </row>
    <row r="1474" spans="1:35" s="4" customFormat="1" x14ac:dyDescent="0.25">
      <c r="A1474" s="408">
        <f t="shared" si="23"/>
        <v>1472</v>
      </c>
      <c r="B1474" s="484">
        <v>45466</v>
      </c>
      <c r="C1474" s="111" t="s">
        <v>106</v>
      </c>
      <c r="D1474" s="108" t="s">
        <v>107</v>
      </c>
      <c r="E1474" s="108" t="s">
        <v>340</v>
      </c>
      <c r="F1474" s="408">
        <v>0</v>
      </c>
      <c r="G1474" s="97"/>
      <c r="H1474" s="116"/>
      <c r="I1474" s="116"/>
      <c r="J1474" s="97"/>
      <c r="AD1474" s="476"/>
      <c r="AI1474" s="473"/>
    </row>
    <row r="1475" spans="1:35" s="4" customFormat="1" x14ac:dyDescent="0.25">
      <c r="A1475" s="408">
        <f t="shared" si="23"/>
        <v>1473</v>
      </c>
      <c r="B1475" s="484">
        <v>45466</v>
      </c>
      <c r="C1475" s="111" t="s">
        <v>109</v>
      </c>
      <c r="D1475" s="108" t="s">
        <v>107</v>
      </c>
      <c r="E1475" s="108" t="s">
        <v>340</v>
      </c>
      <c r="F1475" s="408">
        <v>0</v>
      </c>
      <c r="G1475" s="97"/>
      <c r="H1475" s="116"/>
      <c r="I1475" s="116"/>
      <c r="J1475" s="97"/>
      <c r="AD1475" s="476"/>
      <c r="AI1475" s="473"/>
    </row>
    <row r="1476" spans="1:35" s="4" customFormat="1" x14ac:dyDescent="0.25">
      <c r="A1476" s="408">
        <f t="shared" si="23"/>
        <v>1474</v>
      </c>
      <c r="B1476" s="484">
        <v>45466</v>
      </c>
      <c r="C1476" s="111" t="s">
        <v>119</v>
      </c>
      <c r="D1476" s="108" t="s">
        <v>131</v>
      </c>
      <c r="E1476" s="108" t="s">
        <v>338</v>
      </c>
      <c r="F1476" s="408">
        <v>0</v>
      </c>
      <c r="G1476" s="97"/>
      <c r="H1476" s="116"/>
      <c r="I1476" s="116"/>
      <c r="J1476" s="97"/>
      <c r="AD1476" s="476"/>
      <c r="AI1476" s="473"/>
    </row>
    <row r="1477" spans="1:35" s="4" customFormat="1" x14ac:dyDescent="0.25">
      <c r="A1477" s="408">
        <f t="shared" si="23"/>
        <v>1475</v>
      </c>
      <c r="B1477" s="484">
        <v>45466</v>
      </c>
      <c r="C1477" s="111" t="s">
        <v>121</v>
      </c>
      <c r="D1477" s="108" t="s">
        <v>122</v>
      </c>
      <c r="E1477" s="108" t="s">
        <v>339</v>
      </c>
      <c r="F1477" s="408">
        <v>0</v>
      </c>
      <c r="G1477" s="97"/>
      <c r="H1477" s="116"/>
      <c r="I1477" s="116"/>
      <c r="J1477" s="97"/>
      <c r="AD1477" s="476"/>
      <c r="AI1477" s="473"/>
    </row>
    <row r="1478" spans="1:35" s="4" customFormat="1" x14ac:dyDescent="0.25">
      <c r="A1478" s="408">
        <f t="shared" si="23"/>
        <v>1476</v>
      </c>
      <c r="B1478" s="484">
        <v>45466</v>
      </c>
      <c r="C1478" s="111" t="s">
        <v>125</v>
      </c>
      <c r="D1478" s="108" t="s">
        <v>99</v>
      </c>
      <c r="E1478" s="108" t="s">
        <v>334</v>
      </c>
      <c r="F1478" s="408">
        <v>96</v>
      </c>
      <c r="G1478" s="97"/>
      <c r="H1478" s="116"/>
      <c r="I1478" s="116"/>
      <c r="J1478" s="97"/>
      <c r="AD1478" s="476"/>
      <c r="AI1478" s="473"/>
    </row>
    <row r="1479" spans="1:35" s="4" customFormat="1" x14ac:dyDescent="0.25">
      <c r="A1479" s="408">
        <f t="shared" ref="A1479:A1542" si="24">ROW()-2</f>
        <v>1477</v>
      </c>
      <c r="B1479" s="484">
        <v>45466</v>
      </c>
      <c r="C1479" s="111" t="s">
        <v>156</v>
      </c>
      <c r="D1479" s="108" t="s">
        <v>136</v>
      </c>
      <c r="E1479" s="108" t="s">
        <v>2</v>
      </c>
      <c r="F1479" s="408">
        <v>0</v>
      </c>
      <c r="G1479" s="97"/>
      <c r="H1479" s="116"/>
      <c r="I1479" s="116"/>
      <c r="J1479" s="97"/>
      <c r="AD1479" s="476"/>
      <c r="AI1479" s="473"/>
    </row>
    <row r="1480" spans="1:35" s="4" customFormat="1" x14ac:dyDescent="0.25">
      <c r="A1480" s="408">
        <f t="shared" si="24"/>
        <v>1478</v>
      </c>
      <c r="B1480" s="484">
        <v>45466</v>
      </c>
      <c r="C1480" s="112" t="s">
        <v>142</v>
      </c>
      <c r="D1480" s="108" t="s">
        <v>264</v>
      </c>
      <c r="E1480" s="108" t="s">
        <v>143</v>
      </c>
      <c r="F1480" s="408">
        <v>0</v>
      </c>
      <c r="G1480" s="97"/>
      <c r="H1480" s="116"/>
      <c r="I1480" s="116"/>
      <c r="J1480" s="97"/>
      <c r="AD1480" s="476"/>
      <c r="AI1480" s="473"/>
    </row>
    <row r="1481" spans="1:35" s="4" customFormat="1" x14ac:dyDescent="0.25">
      <c r="A1481" s="408">
        <f t="shared" si="24"/>
        <v>1479</v>
      </c>
      <c r="B1481" s="484">
        <v>45466</v>
      </c>
      <c r="C1481" s="112" t="s">
        <v>144</v>
      </c>
      <c r="D1481" s="108" t="s">
        <v>264</v>
      </c>
      <c r="E1481" s="108" t="s">
        <v>143</v>
      </c>
      <c r="F1481" s="408">
        <v>371</v>
      </c>
      <c r="G1481" s="97"/>
      <c r="H1481" s="116"/>
      <c r="I1481" s="116"/>
      <c r="J1481" s="97"/>
      <c r="AD1481" s="476"/>
      <c r="AI1481" s="473"/>
    </row>
    <row r="1482" spans="1:35" s="4" customFormat="1" x14ac:dyDescent="0.25">
      <c r="A1482" s="408">
        <f t="shared" si="24"/>
        <v>1480</v>
      </c>
      <c r="B1482" s="484">
        <v>45466</v>
      </c>
      <c r="C1482" s="113" t="s">
        <v>145</v>
      </c>
      <c r="D1482" s="108" t="s">
        <v>265</v>
      </c>
      <c r="E1482" s="108" t="s">
        <v>146</v>
      </c>
      <c r="F1482" s="408">
        <v>0</v>
      </c>
      <c r="G1482" s="97"/>
      <c r="H1482" s="116"/>
      <c r="I1482" s="116"/>
      <c r="J1482" s="97"/>
      <c r="AD1482" s="476"/>
      <c r="AI1482" s="473"/>
    </row>
    <row r="1483" spans="1:35" s="4" customFormat="1" x14ac:dyDescent="0.25">
      <c r="A1483" s="408">
        <f t="shared" si="24"/>
        <v>1481</v>
      </c>
      <c r="B1483" s="484">
        <v>45466</v>
      </c>
      <c r="C1483" s="111" t="s">
        <v>160</v>
      </c>
      <c r="D1483" s="108" t="s">
        <v>136</v>
      </c>
      <c r="E1483" s="108" t="s">
        <v>2</v>
      </c>
      <c r="F1483" s="408">
        <v>183</v>
      </c>
      <c r="G1483" s="97"/>
      <c r="H1483" s="116"/>
      <c r="I1483" s="116"/>
      <c r="J1483" s="97"/>
      <c r="AD1483" s="476"/>
      <c r="AI1483" s="473"/>
    </row>
    <row r="1484" spans="1:35" s="4" customFormat="1" x14ac:dyDescent="0.25">
      <c r="A1484" s="408">
        <f t="shared" si="24"/>
        <v>1482</v>
      </c>
      <c r="B1484" s="484">
        <v>45466</v>
      </c>
      <c r="C1484" s="111" t="s">
        <v>158</v>
      </c>
      <c r="D1484" s="108" t="s">
        <v>159</v>
      </c>
      <c r="E1484" s="108" t="s">
        <v>64</v>
      </c>
      <c r="F1484" s="408">
        <v>0</v>
      </c>
      <c r="G1484" s="97"/>
      <c r="H1484" s="116"/>
      <c r="I1484" s="116"/>
      <c r="J1484" s="97"/>
      <c r="AD1484" s="476"/>
      <c r="AI1484" s="473"/>
    </row>
    <row r="1485" spans="1:35" s="4" customFormat="1" x14ac:dyDescent="0.25">
      <c r="A1485" s="408">
        <f t="shared" si="24"/>
        <v>1483</v>
      </c>
      <c r="B1485" s="484">
        <v>45466</v>
      </c>
      <c r="C1485" s="96" t="s">
        <v>283</v>
      </c>
      <c r="D1485" s="108" t="s">
        <v>266</v>
      </c>
      <c r="E1485" s="108" t="s">
        <v>63</v>
      </c>
      <c r="F1485" s="408">
        <v>0</v>
      </c>
      <c r="G1485" s="97"/>
      <c r="H1485" s="116"/>
      <c r="I1485" s="116"/>
      <c r="J1485" s="97"/>
      <c r="AD1485" s="476"/>
      <c r="AI1485" s="473"/>
    </row>
    <row r="1486" spans="1:35" s="4" customFormat="1" x14ac:dyDescent="0.25">
      <c r="A1486" s="408">
        <f t="shared" si="24"/>
        <v>1484</v>
      </c>
      <c r="B1486" s="484">
        <v>45466</v>
      </c>
      <c r="C1486" s="112" t="s">
        <v>148</v>
      </c>
      <c r="D1486" s="108" t="s">
        <v>92</v>
      </c>
      <c r="E1486" s="108" t="s">
        <v>343</v>
      </c>
      <c r="F1486" s="408">
        <v>0</v>
      </c>
      <c r="G1486" s="97"/>
      <c r="H1486" s="116"/>
      <c r="I1486" s="116"/>
      <c r="J1486" s="97"/>
      <c r="AD1486" s="476"/>
      <c r="AI1486" s="473"/>
    </row>
    <row r="1487" spans="1:35" s="4" customFormat="1" x14ac:dyDescent="0.25">
      <c r="A1487" s="408">
        <f t="shared" si="24"/>
        <v>1485</v>
      </c>
      <c r="B1487" s="484">
        <v>45466</v>
      </c>
      <c r="C1487" s="112" t="s">
        <v>150</v>
      </c>
      <c r="D1487" s="108" t="s">
        <v>92</v>
      </c>
      <c r="E1487" s="108" t="s">
        <v>343</v>
      </c>
      <c r="F1487" s="408">
        <v>0</v>
      </c>
      <c r="G1487" s="97"/>
      <c r="H1487" s="116"/>
      <c r="I1487" s="116"/>
      <c r="J1487" s="97"/>
      <c r="AD1487" s="476"/>
      <c r="AI1487" s="473"/>
    </row>
    <row r="1488" spans="1:35" s="4" customFormat="1" x14ac:dyDescent="0.25">
      <c r="A1488" s="408">
        <f t="shared" si="24"/>
        <v>1486</v>
      </c>
      <c r="B1488" s="484">
        <v>45466</v>
      </c>
      <c r="C1488" s="112" t="s">
        <v>151</v>
      </c>
      <c r="D1488" s="108" t="s">
        <v>92</v>
      </c>
      <c r="E1488" s="108" t="s">
        <v>343</v>
      </c>
      <c r="F1488" s="408">
        <v>0</v>
      </c>
      <c r="G1488" s="97"/>
      <c r="H1488" s="116"/>
      <c r="I1488" s="116"/>
      <c r="J1488" s="97"/>
      <c r="AD1488" s="476"/>
      <c r="AI1488" s="473"/>
    </row>
    <row r="1489" spans="1:35" s="4" customFormat="1" x14ac:dyDescent="0.25">
      <c r="A1489" s="408">
        <f t="shared" si="24"/>
        <v>1487</v>
      </c>
      <c r="B1489" s="484">
        <v>45466</v>
      </c>
      <c r="C1489" s="112" t="s">
        <v>135</v>
      </c>
      <c r="D1489" s="108" t="s">
        <v>136</v>
      </c>
      <c r="E1489" s="108" t="s">
        <v>2</v>
      </c>
      <c r="F1489" s="408">
        <v>0</v>
      </c>
      <c r="G1489" s="97"/>
      <c r="H1489" s="116"/>
      <c r="I1489" s="116"/>
      <c r="J1489" s="97"/>
      <c r="AD1489" s="476"/>
      <c r="AI1489" s="473"/>
    </row>
    <row r="1490" spans="1:35" s="4" customFormat="1" x14ac:dyDescent="0.25">
      <c r="A1490" s="408">
        <f t="shared" si="24"/>
        <v>1488</v>
      </c>
      <c r="B1490" s="484">
        <v>45466</v>
      </c>
      <c r="C1490" s="112" t="s">
        <v>137</v>
      </c>
      <c r="D1490" s="108" t="s">
        <v>136</v>
      </c>
      <c r="E1490" s="108" t="s">
        <v>2</v>
      </c>
      <c r="F1490" s="408">
        <v>237</v>
      </c>
      <c r="G1490" s="97"/>
      <c r="H1490" s="116"/>
      <c r="I1490" s="116"/>
      <c r="J1490" s="97"/>
      <c r="AD1490" s="476"/>
      <c r="AI1490" s="473"/>
    </row>
    <row r="1491" spans="1:35" s="4" customFormat="1" x14ac:dyDescent="0.25">
      <c r="A1491" s="408">
        <f t="shared" si="24"/>
        <v>1489</v>
      </c>
      <c r="B1491" s="484">
        <v>45466</v>
      </c>
      <c r="C1491" s="112" t="s">
        <v>139</v>
      </c>
      <c r="D1491" s="108" t="s">
        <v>92</v>
      </c>
      <c r="E1491" s="108" t="s">
        <v>343</v>
      </c>
      <c r="F1491" s="408">
        <v>16</v>
      </c>
      <c r="G1491" s="97"/>
      <c r="H1491" s="116"/>
      <c r="I1491" s="116"/>
      <c r="J1491" s="97"/>
      <c r="AD1491" s="476"/>
      <c r="AI1491" s="473"/>
    </row>
    <row r="1492" spans="1:35" s="4" customFormat="1" x14ac:dyDescent="0.25">
      <c r="A1492" s="408">
        <f t="shared" si="24"/>
        <v>1490</v>
      </c>
      <c r="B1492" s="484">
        <v>45466</v>
      </c>
      <c r="C1492" s="112" t="s">
        <v>140</v>
      </c>
      <c r="D1492" s="108" t="s">
        <v>92</v>
      </c>
      <c r="E1492" s="108" t="s">
        <v>343</v>
      </c>
      <c r="F1492" s="408">
        <v>0</v>
      </c>
      <c r="G1492" s="97"/>
      <c r="H1492" s="116"/>
      <c r="I1492" s="116"/>
      <c r="J1492" s="97"/>
      <c r="AD1492" s="476"/>
      <c r="AI1492" s="473"/>
    </row>
    <row r="1493" spans="1:35" s="4" customFormat="1" x14ac:dyDescent="0.25">
      <c r="A1493" s="408">
        <f t="shared" si="24"/>
        <v>1491</v>
      </c>
      <c r="B1493" s="484">
        <v>45466</v>
      </c>
      <c r="C1493" s="112" t="s">
        <v>141</v>
      </c>
      <c r="D1493" s="108" t="s">
        <v>92</v>
      </c>
      <c r="E1493" s="108" t="s">
        <v>343</v>
      </c>
      <c r="F1493" s="408">
        <v>0</v>
      </c>
      <c r="G1493" s="97"/>
      <c r="H1493" s="116"/>
      <c r="I1493" s="116"/>
      <c r="J1493" s="97"/>
      <c r="AD1493" s="476"/>
      <c r="AI1493" s="473"/>
    </row>
    <row r="1494" spans="1:35" s="4" customFormat="1" x14ac:dyDescent="0.25">
      <c r="A1494" s="408">
        <f t="shared" si="24"/>
        <v>1492</v>
      </c>
      <c r="B1494" s="484">
        <v>45466</v>
      </c>
      <c r="C1494" s="112" t="s">
        <v>134</v>
      </c>
      <c r="D1494" s="108" t="s">
        <v>99</v>
      </c>
      <c r="E1494" s="108" t="s">
        <v>334</v>
      </c>
      <c r="F1494" s="408">
        <v>260</v>
      </c>
      <c r="G1494" s="97"/>
      <c r="H1494" s="116"/>
      <c r="I1494" s="116"/>
      <c r="J1494" s="97"/>
      <c r="AD1494" s="476"/>
      <c r="AI1494" s="473"/>
    </row>
    <row r="1495" spans="1:35" s="4" customFormat="1" x14ac:dyDescent="0.25">
      <c r="A1495" s="408">
        <f t="shared" si="24"/>
        <v>1493</v>
      </c>
      <c r="B1495" s="484">
        <v>45466</v>
      </c>
      <c r="C1495" s="111" t="s">
        <v>153</v>
      </c>
      <c r="D1495" s="108" t="s">
        <v>103</v>
      </c>
      <c r="E1495" s="108">
        <v>0</v>
      </c>
      <c r="F1495" s="408">
        <v>148</v>
      </c>
      <c r="G1495" s="97"/>
      <c r="H1495" s="116"/>
      <c r="I1495" s="116"/>
      <c r="J1495" s="97"/>
      <c r="AD1495" s="476"/>
      <c r="AI1495" s="473"/>
    </row>
    <row r="1496" spans="1:35" s="4" customFormat="1" x14ac:dyDescent="0.25">
      <c r="A1496" s="408">
        <f t="shared" si="24"/>
        <v>1494</v>
      </c>
      <c r="B1496" s="484">
        <v>45466</v>
      </c>
      <c r="C1496" s="111" t="s">
        <v>154</v>
      </c>
      <c r="D1496" s="108" t="s">
        <v>92</v>
      </c>
      <c r="E1496" s="108" t="s">
        <v>343</v>
      </c>
      <c r="F1496" s="408">
        <v>159</v>
      </c>
      <c r="G1496" s="97"/>
      <c r="H1496" s="116"/>
      <c r="I1496" s="116"/>
      <c r="J1496" s="97"/>
      <c r="AD1496" s="476"/>
      <c r="AI1496" s="473"/>
    </row>
    <row r="1497" spans="1:35" s="4" customFormat="1" x14ac:dyDescent="0.25">
      <c r="A1497" s="408">
        <f t="shared" si="24"/>
        <v>1495</v>
      </c>
      <c r="B1497" s="484">
        <v>45466</v>
      </c>
      <c r="C1497" s="111" t="s">
        <v>155</v>
      </c>
      <c r="D1497" s="108" t="s">
        <v>92</v>
      </c>
      <c r="E1497" s="108" t="s">
        <v>343</v>
      </c>
      <c r="F1497" s="408">
        <v>100</v>
      </c>
      <c r="G1497" s="97"/>
      <c r="H1497" s="116"/>
      <c r="I1497" s="116"/>
      <c r="J1497" s="97"/>
      <c r="AD1497" s="476"/>
      <c r="AI1497" s="473"/>
    </row>
    <row r="1498" spans="1:35" s="4" customFormat="1" x14ac:dyDescent="0.25">
      <c r="A1498" s="408">
        <f t="shared" si="24"/>
        <v>1496</v>
      </c>
      <c r="B1498" s="484">
        <v>45466</v>
      </c>
      <c r="C1498" s="113" t="s">
        <v>162</v>
      </c>
      <c r="D1498" s="108" t="s">
        <v>163</v>
      </c>
      <c r="E1498" s="108" t="s">
        <v>164</v>
      </c>
      <c r="F1498" s="408">
        <v>198</v>
      </c>
      <c r="G1498" s="97"/>
      <c r="H1498" s="116"/>
      <c r="I1498" s="116"/>
      <c r="J1498" s="97"/>
      <c r="AD1498" s="476"/>
      <c r="AI1498" s="473"/>
    </row>
    <row r="1499" spans="1:35" s="4" customFormat="1" x14ac:dyDescent="0.25">
      <c r="A1499" s="408">
        <f t="shared" si="24"/>
        <v>1497</v>
      </c>
      <c r="B1499" s="484">
        <v>45466</v>
      </c>
      <c r="C1499" s="113" t="s">
        <v>166</v>
      </c>
      <c r="D1499" s="108" t="s">
        <v>167</v>
      </c>
      <c r="E1499" s="108" t="s">
        <v>164</v>
      </c>
      <c r="F1499" s="408">
        <v>12</v>
      </c>
      <c r="G1499" s="97"/>
      <c r="H1499" s="116"/>
      <c r="I1499" s="116"/>
      <c r="J1499" s="97"/>
      <c r="AD1499" s="476"/>
      <c r="AI1499" s="473"/>
    </row>
    <row r="1500" spans="1:35" s="4" customFormat="1" x14ac:dyDescent="0.25">
      <c r="A1500" s="408">
        <f t="shared" si="24"/>
        <v>1498</v>
      </c>
      <c r="B1500" s="484">
        <v>45466</v>
      </c>
      <c r="C1500" s="113" t="s">
        <v>169</v>
      </c>
      <c r="D1500" s="108" t="s">
        <v>167</v>
      </c>
      <c r="E1500" s="108" t="s">
        <v>164</v>
      </c>
      <c r="F1500" s="408">
        <v>33</v>
      </c>
      <c r="G1500" s="97"/>
      <c r="H1500" s="116"/>
      <c r="I1500" s="116"/>
      <c r="J1500" s="97"/>
      <c r="AD1500" s="476"/>
      <c r="AI1500" s="473"/>
    </row>
    <row r="1501" spans="1:35" s="4" customFormat="1" x14ac:dyDescent="0.25">
      <c r="A1501" s="408">
        <f t="shared" si="24"/>
        <v>1499</v>
      </c>
      <c r="B1501" s="484">
        <v>45466</v>
      </c>
      <c r="C1501" s="113" t="s">
        <v>170</v>
      </c>
      <c r="D1501" s="108" t="s">
        <v>103</v>
      </c>
      <c r="E1501" s="108">
        <v>0</v>
      </c>
      <c r="F1501" s="408">
        <v>163</v>
      </c>
      <c r="G1501" s="97"/>
      <c r="H1501" s="116"/>
      <c r="I1501" s="116"/>
      <c r="J1501" s="97"/>
      <c r="AD1501" s="476"/>
      <c r="AI1501" s="473"/>
    </row>
    <row r="1502" spans="1:35" s="4" customFormat="1" x14ac:dyDescent="0.25">
      <c r="A1502" s="408">
        <f t="shared" si="24"/>
        <v>1500</v>
      </c>
      <c r="B1502" s="484">
        <v>45466</v>
      </c>
      <c r="C1502" s="113" t="s">
        <v>171</v>
      </c>
      <c r="D1502" s="108" t="s">
        <v>159</v>
      </c>
      <c r="E1502" s="108" t="s">
        <v>64</v>
      </c>
      <c r="F1502" s="408">
        <v>123</v>
      </c>
      <c r="G1502" s="97"/>
      <c r="H1502" s="116"/>
      <c r="I1502" s="116"/>
      <c r="J1502" s="97"/>
      <c r="AD1502" s="476"/>
      <c r="AI1502" s="473"/>
    </row>
    <row r="1503" spans="1:35" s="4" customFormat="1" x14ac:dyDescent="0.25">
      <c r="A1503" s="408">
        <f t="shared" si="24"/>
        <v>1501</v>
      </c>
      <c r="B1503" s="484">
        <v>45466</v>
      </c>
      <c r="C1503" s="113" t="s">
        <v>172</v>
      </c>
      <c r="D1503" s="108" t="s">
        <v>173</v>
      </c>
      <c r="E1503" s="108" t="s">
        <v>164</v>
      </c>
      <c r="F1503" s="408">
        <v>37</v>
      </c>
      <c r="G1503" s="97"/>
      <c r="H1503" s="116"/>
      <c r="I1503" s="116"/>
      <c r="J1503" s="97"/>
      <c r="AD1503" s="476"/>
      <c r="AI1503" s="473"/>
    </row>
    <row r="1504" spans="1:35" s="4" customFormat="1" x14ac:dyDescent="0.25">
      <c r="A1504" s="408">
        <f t="shared" si="24"/>
        <v>1502</v>
      </c>
      <c r="B1504" s="484">
        <v>45466</v>
      </c>
      <c r="C1504" s="113" t="s">
        <v>174</v>
      </c>
      <c r="D1504" s="108" t="s">
        <v>99</v>
      </c>
      <c r="E1504" s="203" t="s">
        <v>164</v>
      </c>
      <c r="F1504" s="408">
        <v>82</v>
      </c>
      <c r="G1504" s="97"/>
      <c r="H1504" s="116"/>
      <c r="I1504" s="116"/>
      <c r="J1504" s="97"/>
      <c r="AD1504" s="476"/>
      <c r="AI1504" s="473"/>
    </row>
    <row r="1505" spans="1:35" s="4" customFormat="1" x14ac:dyDescent="0.25">
      <c r="A1505" s="408">
        <f t="shared" si="24"/>
        <v>1503</v>
      </c>
      <c r="B1505" s="484">
        <v>45466</v>
      </c>
      <c r="C1505" s="113" t="s">
        <v>175</v>
      </c>
      <c r="D1505" s="108" t="s">
        <v>176</v>
      </c>
      <c r="E1505" s="108" t="s">
        <v>164</v>
      </c>
      <c r="F1505" s="408">
        <v>200</v>
      </c>
      <c r="G1505" s="97"/>
      <c r="H1505" s="116"/>
      <c r="I1505" s="116"/>
      <c r="J1505" s="97"/>
      <c r="AD1505" s="476"/>
      <c r="AI1505" s="473"/>
    </row>
    <row r="1506" spans="1:35" s="4" customFormat="1" x14ac:dyDescent="0.25">
      <c r="A1506" s="408">
        <f t="shared" si="24"/>
        <v>1504</v>
      </c>
      <c r="B1506" s="484">
        <v>45466</v>
      </c>
      <c r="C1506" s="113" t="s">
        <v>263</v>
      </c>
      <c r="D1506" s="108" t="s">
        <v>176</v>
      </c>
      <c r="E1506" s="108" t="s">
        <v>164</v>
      </c>
      <c r="F1506" s="408">
        <v>181</v>
      </c>
      <c r="G1506" s="97"/>
      <c r="H1506" s="116"/>
      <c r="I1506" s="116"/>
      <c r="J1506" s="97"/>
      <c r="AD1506" s="476"/>
      <c r="AI1506" s="473"/>
    </row>
    <row r="1507" spans="1:35" s="4" customFormat="1" x14ac:dyDescent="0.25">
      <c r="A1507" s="408">
        <f t="shared" si="24"/>
        <v>1505</v>
      </c>
      <c r="B1507" s="484">
        <v>45466</v>
      </c>
      <c r="C1507" s="113" t="s">
        <v>177</v>
      </c>
      <c r="D1507" s="108" t="s">
        <v>159</v>
      </c>
      <c r="E1507" s="108" t="s">
        <v>64</v>
      </c>
      <c r="F1507" s="408">
        <v>98</v>
      </c>
      <c r="G1507" s="97"/>
      <c r="H1507" s="116"/>
      <c r="I1507" s="116"/>
      <c r="J1507" s="97"/>
      <c r="AD1507" s="476"/>
      <c r="AI1507" s="473"/>
    </row>
    <row r="1508" spans="1:35" s="4" customFormat="1" x14ac:dyDescent="0.25">
      <c r="A1508" s="408">
        <f t="shared" si="24"/>
        <v>1506</v>
      </c>
      <c r="B1508" s="484">
        <v>45467</v>
      </c>
      <c r="C1508" s="111" t="s">
        <v>88</v>
      </c>
      <c r="D1508" s="108" t="s">
        <v>89</v>
      </c>
      <c r="E1508" s="108" t="s">
        <v>336</v>
      </c>
      <c r="F1508" s="97">
        <v>355</v>
      </c>
      <c r="G1508" s="97"/>
      <c r="H1508" s="116"/>
      <c r="I1508" s="116"/>
      <c r="J1508" s="97"/>
      <c r="AD1508" s="476"/>
      <c r="AI1508" s="473"/>
    </row>
    <row r="1509" spans="1:35" s="4" customFormat="1" x14ac:dyDescent="0.25">
      <c r="A1509" s="408">
        <f t="shared" si="24"/>
        <v>1507</v>
      </c>
      <c r="B1509" s="484">
        <v>45467</v>
      </c>
      <c r="C1509" s="111" t="s">
        <v>91</v>
      </c>
      <c r="D1509" s="108" t="s">
        <v>92</v>
      </c>
      <c r="E1509" s="108" t="s">
        <v>343</v>
      </c>
      <c r="F1509" s="97">
        <v>0</v>
      </c>
      <c r="G1509" s="97"/>
      <c r="H1509" s="116"/>
      <c r="I1509" s="116"/>
      <c r="J1509" s="97"/>
      <c r="AD1509" s="476"/>
      <c r="AI1509" s="473"/>
    </row>
    <row r="1510" spans="1:35" s="4" customFormat="1" x14ac:dyDescent="0.25">
      <c r="A1510" s="408">
        <f t="shared" si="24"/>
        <v>1508</v>
      </c>
      <c r="B1510" s="484">
        <v>45467</v>
      </c>
      <c r="C1510" s="111" t="s">
        <v>94</v>
      </c>
      <c r="D1510" s="108" t="s">
        <v>92</v>
      </c>
      <c r="E1510" s="108" t="s">
        <v>343</v>
      </c>
      <c r="F1510" s="97">
        <v>0</v>
      </c>
      <c r="G1510" s="97"/>
      <c r="H1510" s="116"/>
      <c r="I1510" s="116"/>
      <c r="J1510" s="97"/>
      <c r="AD1510" s="476"/>
      <c r="AI1510" s="473"/>
    </row>
    <row r="1511" spans="1:35" s="4" customFormat="1" x14ac:dyDescent="0.25">
      <c r="A1511" s="408">
        <f t="shared" si="24"/>
        <v>1509</v>
      </c>
      <c r="B1511" s="484">
        <v>45467</v>
      </c>
      <c r="C1511" s="111" t="s">
        <v>116</v>
      </c>
      <c r="D1511" s="108" t="s">
        <v>92</v>
      </c>
      <c r="E1511" s="108" t="s">
        <v>343</v>
      </c>
      <c r="F1511" s="97">
        <v>0</v>
      </c>
      <c r="G1511" s="97"/>
      <c r="H1511" s="116"/>
      <c r="I1511" s="116"/>
      <c r="J1511" s="97"/>
      <c r="AD1511" s="476"/>
      <c r="AI1511" s="473"/>
    </row>
    <row r="1512" spans="1:35" s="4" customFormat="1" x14ac:dyDescent="0.25">
      <c r="A1512" s="408">
        <f t="shared" si="24"/>
        <v>1510</v>
      </c>
      <c r="B1512" s="484">
        <v>45467</v>
      </c>
      <c r="C1512" s="111" t="s">
        <v>128</v>
      </c>
      <c r="D1512" s="108" t="s">
        <v>97</v>
      </c>
      <c r="E1512" s="108" t="s">
        <v>346</v>
      </c>
      <c r="F1512" s="97">
        <v>109</v>
      </c>
      <c r="G1512" s="97"/>
      <c r="H1512" s="116"/>
      <c r="I1512" s="116"/>
      <c r="J1512" s="97"/>
      <c r="AD1512" s="476"/>
      <c r="AI1512" s="473"/>
    </row>
    <row r="1513" spans="1:35" s="4" customFormat="1" x14ac:dyDescent="0.25">
      <c r="A1513" s="408">
        <f t="shared" si="24"/>
        <v>1511</v>
      </c>
      <c r="B1513" s="484">
        <v>45467</v>
      </c>
      <c r="C1513" s="111" t="s">
        <v>96</v>
      </c>
      <c r="D1513" s="108" t="s">
        <v>97</v>
      </c>
      <c r="E1513" s="108" t="s">
        <v>346</v>
      </c>
      <c r="F1513" s="97">
        <v>0</v>
      </c>
      <c r="G1513" s="97"/>
      <c r="H1513" s="116"/>
      <c r="I1513" s="116"/>
      <c r="J1513" s="97"/>
      <c r="AD1513" s="476"/>
      <c r="AI1513" s="473"/>
    </row>
    <row r="1514" spans="1:35" s="4" customFormat="1" x14ac:dyDescent="0.25">
      <c r="A1514" s="408">
        <f t="shared" si="24"/>
        <v>1512</v>
      </c>
      <c r="B1514" s="484">
        <v>45467</v>
      </c>
      <c r="C1514" s="111" t="s">
        <v>113</v>
      </c>
      <c r="D1514" s="108" t="s">
        <v>114</v>
      </c>
      <c r="E1514" s="108" t="s">
        <v>348</v>
      </c>
      <c r="F1514" s="97">
        <v>100</v>
      </c>
      <c r="G1514" s="97"/>
      <c r="H1514" s="116">
        <v>6664</v>
      </c>
      <c r="I1514" s="116">
        <v>8349</v>
      </c>
      <c r="J1514" s="97"/>
      <c r="AD1514" s="476"/>
      <c r="AI1514" s="473"/>
    </row>
    <row r="1515" spans="1:35" s="4" customFormat="1" x14ac:dyDescent="0.25">
      <c r="A1515" s="408">
        <f t="shared" si="24"/>
        <v>1513</v>
      </c>
      <c r="B1515" s="484">
        <v>45467</v>
      </c>
      <c r="C1515" s="111" t="s">
        <v>118</v>
      </c>
      <c r="D1515" s="108" t="s">
        <v>107</v>
      </c>
      <c r="E1515" s="108" t="s">
        <v>340</v>
      </c>
      <c r="F1515" s="97">
        <v>99</v>
      </c>
      <c r="G1515" s="97"/>
      <c r="H1515" s="116"/>
      <c r="I1515" s="116"/>
      <c r="J1515" s="97"/>
      <c r="AD1515" s="476"/>
      <c r="AI1515" s="473"/>
    </row>
    <row r="1516" spans="1:35" s="4" customFormat="1" x14ac:dyDescent="0.25">
      <c r="A1516" s="408">
        <f t="shared" si="24"/>
        <v>1514</v>
      </c>
      <c r="B1516" s="484">
        <v>45467</v>
      </c>
      <c r="C1516" s="111" t="s">
        <v>106</v>
      </c>
      <c r="D1516" s="108" t="s">
        <v>107</v>
      </c>
      <c r="E1516" s="108" t="s">
        <v>340</v>
      </c>
      <c r="F1516" s="97">
        <v>117</v>
      </c>
      <c r="G1516" s="97"/>
      <c r="H1516" s="116"/>
      <c r="I1516" s="116"/>
      <c r="J1516" s="97"/>
      <c r="AD1516" s="476"/>
      <c r="AI1516" s="473"/>
    </row>
    <row r="1517" spans="1:35" s="4" customFormat="1" x14ac:dyDescent="0.25">
      <c r="A1517" s="408">
        <f t="shared" si="24"/>
        <v>1515</v>
      </c>
      <c r="B1517" s="484">
        <v>45467</v>
      </c>
      <c r="C1517" s="111" t="s">
        <v>109</v>
      </c>
      <c r="D1517" s="108" t="s">
        <v>107</v>
      </c>
      <c r="E1517" s="108" t="s">
        <v>340</v>
      </c>
      <c r="F1517" s="97">
        <v>54</v>
      </c>
      <c r="G1517" s="97"/>
      <c r="H1517" s="116"/>
      <c r="I1517" s="116"/>
      <c r="J1517" s="97"/>
      <c r="AD1517" s="476"/>
      <c r="AI1517" s="473"/>
    </row>
    <row r="1518" spans="1:35" s="4" customFormat="1" x14ac:dyDescent="0.25">
      <c r="A1518" s="408">
        <f t="shared" si="24"/>
        <v>1516</v>
      </c>
      <c r="B1518" s="484">
        <v>45467</v>
      </c>
      <c r="C1518" s="111" t="s">
        <v>119</v>
      </c>
      <c r="D1518" s="108" t="s">
        <v>131</v>
      </c>
      <c r="E1518" s="108" t="s">
        <v>338</v>
      </c>
      <c r="F1518" s="97">
        <v>0</v>
      </c>
      <c r="G1518" s="97"/>
      <c r="H1518" s="116"/>
      <c r="I1518" s="116"/>
      <c r="J1518" s="97"/>
      <c r="AD1518" s="476"/>
      <c r="AI1518" s="473"/>
    </row>
    <row r="1519" spans="1:35" s="4" customFormat="1" x14ac:dyDescent="0.25">
      <c r="A1519" s="408">
        <f t="shared" si="24"/>
        <v>1517</v>
      </c>
      <c r="B1519" s="484">
        <v>45467</v>
      </c>
      <c r="C1519" s="111" t="s">
        <v>121</v>
      </c>
      <c r="D1519" s="108" t="s">
        <v>122</v>
      </c>
      <c r="E1519" s="108" t="s">
        <v>339</v>
      </c>
      <c r="F1519" s="97">
        <v>0</v>
      </c>
      <c r="G1519" s="97"/>
      <c r="H1519" s="116"/>
      <c r="I1519" s="116"/>
      <c r="J1519" s="97"/>
      <c r="AD1519" s="476"/>
      <c r="AI1519" s="473"/>
    </row>
    <row r="1520" spans="1:35" s="4" customFormat="1" x14ac:dyDescent="0.25">
      <c r="A1520" s="408">
        <f t="shared" si="24"/>
        <v>1518</v>
      </c>
      <c r="B1520" s="484">
        <v>45467</v>
      </c>
      <c r="C1520" s="111" t="s">
        <v>125</v>
      </c>
      <c r="D1520" s="108" t="s">
        <v>99</v>
      </c>
      <c r="E1520" s="108" t="s">
        <v>334</v>
      </c>
      <c r="F1520" s="97">
        <v>0</v>
      </c>
      <c r="G1520" s="97"/>
      <c r="H1520" s="116"/>
      <c r="I1520" s="116"/>
      <c r="J1520" s="97"/>
      <c r="AD1520" s="476"/>
      <c r="AI1520" s="473"/>
    </row>
    <row r="1521" spans="1:35" s="4" customFormat="1" x14ac:dyDescent="0.25">
      <c r="A1521" s="408">
        <f t="shared" si="24"/>
        <v>1519</v>
      </c>
      <c r="B1521" s="484">
        <v>45467</v>
      </c>
      <c r="C1521" s="111" t="s">
        <v>156</v>
      </c>
      <c r="D1521" s="108" t="s">
        <v>136</v>
      </c>
      <c r="E1521" s="108" t="s">
        <v>2</v>
      </c>
      <c r="F1521" s="97">
        <v>0</v>
      </c>
      <c r="G1521" s="97"/>
      <c r="H1521" s="116"/>
      <c r="I1521" s="116"/>
      <c r="J1521" s="97"/>
      <c r="AD1521" s="476"/>
      <c r="AI1521" s="473"/>
    </row>
    <row r="1522" spans="1:35" s="4" customFormat="1" x14ac:dyDescent="0.25">
      <c r="A1522" s="408">
        <f t="shared" si="24"/>
        <v>1520</v>
      </c>
      <c r="B1522" s="484">
        <v>45467</v>
      </c>
      <c r="C1522" s="112" t="s">
        <v>142</v>
      </c>
      <c r="D1522" s="108" t="s">
        <v>264</v>
      </c>
      <c r="E1522" s="108" t="s">
        <v>143</v>
      </c>
      <c r="F1522" s="97">
        <v>203</v>
      </c>
      <c r="G1522" s="97"/>
      <c r="H1522" s="116"/>
      <c r="I1522" s="116"/>
      <c r="J1522" s="97"/>
      <c r="AD1522" s="476"/>
      <c r="AI1522" s="473"/>
    </row>
    <row r="1523" spans="1:35" s="4" customFormat="1" x14ac:dyDescent="0.25">
      <c r="A1523" s="408">
        <f t="shared" si="24"/>
        <v>1521</v>
      </c>
      <c r="B1523" s="484">
        <v>45467</v>
      </c>
      <c r="C1523" s="112" t="s">
        <v>144</v>
      </c>
      <c r="D1523" s="108" t="s">
        <v>264</v>
      </c>
      <c r="E1523" s="108" t="s">
        <v>143</v>
      </c>
      <c r="F1523" s="97">
        <v>0</v>
      </c>
      <c r="G1523" s="97"/>
      <c r="H1523" s="116"/>
      <c r="I1523" s="116"/>
      <c r="J1523" s="97"/>
      <c r="AD1523" s="476"/>
      <c r="AI1523" s="473"/>
    </row>
    <row r="1524" spans="1:35" s="4" customFormat="1" x14ac:dyDescent="0.25">
      <c r="A1524" s="408">
        <f t="shared" si="24"/>
        <v>1522</v>
      </c>
      <c r="B1524" s="484">
        <v>45467</v>
      </c>
      <c r="C1524" s="113" t="s">
        <v>145</v>
      </c>
      <c r="D1524" s="108" t="s">
        <v>265</v>
      </c>
      <c r="E1524" s="108" t="s">
        <v>146</v>
      </c>
      <c r="F1524" s="97">
        <v>0</v>
      </c>
      <c r="G1524" s="97"/>
      <c r="H1524" s="116"/>
      <c r="I1524" s="116"/>
      <c r="J1524" s="97"/>
      <c r="AD1524" s="476"/>
      <c r="AI1524" s="473"/>
    </row>
    <row r="1525" spans="1:35" s="4" customFormat="1" x14ac:dyDescent="0.25">
      <c r="A1525" s="408">
        <f t="shared" si="24"/>
        <v>1523</v>
      </c>
      <c r="B1525" s="484">
        <v>45467</v>
      </c>
      <c r="C1525" s="111" t="s">
        <v>160</v>
      </c>
      <c r="D1525" s="108" t="s">
        <v>136</v>
      </c>
      <c r="E1525" s="108" t="s">
        <v>2</v>
      </c>
      <c r="F1525" s="97">
        <v>0</v>
      </c>
      <c r="G1525" s="97"/>
      <c r="H1525" s="116"/>
      <c r="I1525" s="116"/>
      <c r="J1525" s="97"/>
      <c r="AD1525" s="476"/>
      <c r="AI1525" s="473"/>
    </row>
    <row r="1526" spans="1:35" s="4" customFormat="1" x14ac:dyDescent="0.25">
      <c r="A1526" s="408">
        <f t="shared" si="24"/>
        <v>1524</v>
      </c>
      <c r="B1526" s="484">
        <v>45467</v>
      </c>
      <c r="C1526" s="111" t="s">
        <v>158</v>
      </c>
      <c r="D1526" s="108" t="s">
        <v>159</v>
      </c>
      <c r="E1526" s="108" t="s">
        <v>64</v>
      </c>
      <c r="F1526" s="97">
        <v>0</v>
      </c>
      <c r="G1526" s="97"/>
      <c r="H1526" s="116"/>
      <c r="I1526" s="116"/>
      <c r="J1526" s="97"/>
      <c r="AD1526" s="476"/>
      <c r="AI1526" s="473"/>
    </row>
    <row r="1527" spans="1:35" s="4" customFormat="1" x14ac:dyDescent="0.25">
      <c r="A1527" s="408">
        <f t="shared" si="24"/>
        <v>1525</v>
      </c>
      <c r="B1527" s="484">
        <v>45467</v>
      </c>
      <c r="C1527" s="96" t="s">
        <v>283</v>
      </c>
      <c r="D1527" s="108" t="s">
        <v>266</v>
      </c>
      <c r="E1527" s="108" t="s">
        <v>63</v>
      </c>
      <c r="F1527" s="97">
        <v>160</v>
      </c>
      <c r="G1527" s="97"/>
      <c r="H1527" s="116"/>
      <c r="I1527" s="116"/>
      <c r="J1527" s="97"/>
      <c r="AD1527" s="476"/>
      <c r="AI1527" s="473"/>
    </row>
    <row r="1528" spans="1:35" s="4" customFormat="1" x14ac:dyDescent="0.25">
      <c r="A1528" s="408">
        <f t="shared" si="24"/>
        <v>1526</v>
      </c>
      <c r="B1528" s="484">
        <v>45467</v>
      </c>
      <c r="C1528" s="112" t="s">
        <v>148</v>
      </c>
      <c r="D1528" s="108" t="s">
        <v>92</v>
      </c>
      <c r="E1528" s="108" t="s">
        <v>343</v>
      </c>
      <c r="F1528" s="97">
        <v>131</v>
      </c>
      <c r="G1528" s="97"/>
      <c r="H1528" s="116"/>
      <c r="I1528" s="116"/>
      <c r="J1528" s="97"/>
      <c r="AD1528" s="476"/>
      <c r="AI1528" s="473"/>
    </row>
    <row r="1529" spans="1:35" s="4" customFormat="1" x14ac:dyDescent="0.25">
      <c r="A1529" s="408">
        <f t="shared" si="24"/>
        <v>1527</v>
      </c>
      <c r="B1529" s="484">
        <v>45467</v>
      </c>
      <c r="C1529" s="112" t="s">
        <v>150</v>
      </c>
      <c r="D1529" s="108" t="s">
        <v>92</v>
      </c>
      <c r="E1529" s="108" t="s">
        <v>343</v>
      </c>
      <c r="F1529" s="97">
        <v>0</v>
      </c>
      <c r="G1529" s="97"/>
      <c r="H1529" s="116"/>
      <c r="I1529" s="116"/>
      <c r="J1529" s="97"/>
      <c r="AD1529" s="476"/>
      <c r="AI1529" s="473"/>
    </row>
    <row r="1530" spans="1:35" s="4" customFormat="1" x14ac:dyDescent="0.25">
      <c r="A1530" s="408">
        <f t="shared" si="24"/>
        <v>1528</v>
      </c>
      <c r="B1530" s="484">
        <v>45467</v>
      </c>
      <c r="C1530" s="112" t="s">
        <v>151</v>
      </c>
      <c r="D1530" s="108" t="s">
        <v>92</v>
      </c>
      <c r="E1530" s="108" t="s">
        <v>343</v>
      </c>
      <c r="F1530" s="97">
        <v>0</v>
      </c>
      <c r="G1530" s="97"/>
      <c r="H1530" s="116"/>
      <c r="I1530" s="116"/>
      <c r="J1530" s="97"/>
      <c r="AD1530" s="476"/>
      <c r="AI1530" s="473"/>
    </row>
    <row r="1531" spans="1:35" s="4" customFormat="1" x14ac:dyDescent="0.25">
      <c r="A1531" s="408">
        <f t="shared" si="24"/>
        <v>1529</v>
      </c>
      <c r="B1531" s="484">
        <v>45467</v>
      </c>
      <c r="C1531" s="112" t="s">
        <v>135</v>
      </c>
      <c r="D1531" s="108" t="s">
        <v>136</v>
      </c>
      <c r="E1531" s="108" t="s">
        <v>2</v>
      </c>
      <c r="F1531" s="97">
        <v>0</v>
      </c>
      <c r="G1531" s="97"/>
      <c r="H1531" s="116"/>
      <c r="I1531" s="116"/>
      <c r="J1531" s="97"/>
      <c r="AD1531" s="476"/>
      <c r="AI1531" s="473"/>
    </row>
    <row r="1532" spans="1:35" s="4" customFormat="1" x14ac:dyDescent="0.25">
      <c r="A1532" s="408">
        <f t="shared" si="24"/>
        <v>1530</v>
      </c>
      <c r="B1532" s="484">
        <v>45467</v>
      </c>
      <c r="C1532" s="112" t="s">
        <v>137</v>
      </c>
      <c r="D1532" s="108" t="s">
        <v>136</v>
      </c>
      <c r="E1532" s="108" t="s">
        <v>2</v>
      </c>
      <c r="F1532" s="97">
        <v>287</v>
      </c>
      <c r="G1532" s="97"/>
      <c r="H1532" s="116"/>
      <c r="I1532" s="116"/>
      <c r="J1532" s="97"/>
      <c r="AD1532" s="476"/>
      <c r="AI1532" s="473"/>
    </row>
    <row r="1533" spans="1:35" s="4" customFormat="1" x14ac:dyDescent="0.25">
      <c r="A1533" s="408">
        <f t="shared" si="24"/>
        <v>1531</v>
      </c>
      <c r="B1533" s="484">
        <v>45467</v>
      </c>
      <c r="C1533" s="112" t="s">
        <v>139</v>
      </c>
      <c r="D1533" s="108" t="s">
        <v>92</v>
      </c>
      <c r="E1533" s="108" t="s">
        <v>343</v>
      </c>
      <c r="F1533" s="97">
        <v>0</v>
      </c>
      <c r="G1533" s="97"/>
      <c r="H1533" s="116"/>
      <c r="I1533" s="116"/>
      <c r="J1533" s="97"/>
      <c r="AD1533" s="476"/>
      <c r="AI1533" s="473"/>
    </row>
    <row r="1534" spans="1:35" s="4" customFormat="1" x14ac:dyDescent="0.25">
      <c r="A1534" s="408">
        <f t="shared" si="24"/>
        <v>1532</v>
      </c>
      <c r="B1534" s="484">
        <v>45467</v>
      </c>
      <c r="C1534" s="112" t="s">
        <v>140</v>
      </c>
      <c r="D1534" s="108" t="s">
        <v>92</v>
      </c>
      <c r="E1534" s="108" t="s">
        <v>343</v>
      </c>
      <c r="F1534" s="97">
        <v>0</v>
      </c>
      <c r="G1534" s="97"/>
      <c r="H1534" s="116"/>
      <c r="I1534" s="116"/>
      <c r="J1534" s="97"/>
      <c r="AD1534" s="476"/>
      <c r="AI1534" s="473"/>
    </row>
    <row r="1535" spans="1:35" s="4" customFormat="1" x14ac:dyDescent="0.25">
      <c r="A1535" s="408">
        <f t="shared" si="24"/>
        <v>1533</v>
      </c>
      <c r="B1535" s="484">
        <v>45467</v>
      </c>
      <c r="C1535" s="112" t="s">
        <v>141</v>
      </c>
      <c r="D1535" s="108" t="s">
        <v>92</v>
      </c>
      <c r="E1535" s="108" t="s">
        <v>343</v>
      </c>
      <c r="F1535" s="97">
        <v>0</v>
      </c>
      <c r="G1535" s="97"/>
      <c r="H1535" s="116"/>
      <c r="I1535" s="116"/>
      <c r="J1535" s="97"/>
      <c r="AD1535" s="476"/>
      <c r="AI1535" s="473"/>
    </row>
    <row r="1536" spans="1:35" s="4" customFormat="1" x14ac:dyDescent="0.25">
      <c r="A1536" s="408">
        <f t="shared" si="24"/>
        <v>1534</v>
      </c>
      <c r="B1536" s="484">
        <v>45467</v>
      </c>
      <c r="C1536" s="112" t="s">
        <v>134</v>
      </c>
      <c r="D1536" s="108" t="s">
        <v>99</v>
      </c>
      <c r="E1536" s="108" t="s">
        <v>334</v>
      </c>
      <c r="F1536" s="97">
        <v>0</v>
      </c>
      <c r="G1536" s="97"/>
      <c r="H1536" s="116"/>
      <c r="I1536" s="116"/>
      <c r="J1536" s="97"/>
      <c r="AD1536" s="476"/>
      <c r="AI1536" s="473"/>
    </row>
    <row r="1537" spans="1:35" s="4" customFormat="1" x14ac:dyDescent="0.25">
      <c r="A1537" s="408">
        <f t="shared" si="24"/>
        <v>1535</v>
      </c>
      <c r="B1537" s="484">
        <v>45467</v>
      </c>
      <c r="C1537" s="111" t="s">
        <v>153</v>
      </c>
      <c r="D1537" s="108" t="s">
        <v>103</v>
      </c>
      <c r="E1537" s="108">
        <v>0</v>
      </c>
      <c r="F1537" s="97">
        <v>0</v>
      </c>
      <c r="G1537" s="97"/>
      <c r="H1537" s="116"/>
      <c r="I1537" s="116"/>
      <c r="J1537" s="97"/>
      <c r="AD1537" s="476"/>
      <c r="AI1537" s="473"/>
    </row>
    <row r="1538" spans="1:35" s="4" customFormat="1" x14ac:dyDescent="0.25">
      <c r="A1538" s="408">
        <f t="shared" si="24"/>
        <v>1536</v>
      </c>
      <c r="B1538" s="484">
        <v>45467</v>
      </c>
      <c r="C1538" s="111" t="s">
        <v>154</v>
      </c>
      <c r="D1538" s="108" t="s">
        <v>92</v>
      </c>
      <c r="E1538" s="108" t="s">
        <v>343</v>
      </c>
      <c r="F1538" s="97">
        <v>0</v>
      </c>
      <c r="G1538" s="97"/>
      <c r="H1538" s="116"/>
      <c r="I1538" s="116"/>
      <c r="J1538" s="97"/>
      <c r="AD1538" s="476"/>
      <c r="AI1538" s="473"/>
    </row>
    <row r="1539" spans="1:35" s="4" customFormat="1" x14ac:dyDescent="0.25">
      <c r="A1539" s="408">
        <f t="shared" si="24"/>
        <v>1537</v>
      </c>
      <c r="B1539" s="484">
        <v>45467</v>
      </c>
      <c r="C1539" s="111" t="s">
        <v>155</v>
      </c>
      <c r="D1539" s="108" t="s">
        <v>92</v>
      </c>
      <c r="E1539" s="108" t="s">
        <v>343</v>
      </c>
      <c r="F1539" s="97">
        <v>0</v>
      </c>
      <c r="G1539" s="97"/>
      <c r="H1539" s="116"/>
      <c r="I1539" s="116"/>
      <c r="J1539" s="97"/>
      <c r="AD1539" s="476"/>
      <c r="AI1539" s="473"/>
    </row>
    <row r="1540" spans="1:35" s="4" customFormat="1" x14ac:dyDescent="0.25">
      <c r="A1540" s="408">
        <f t="shared" si="24"/>
        <v>1538</v>
      </c>
      <c r="B1540" s="484">
        <v>45467</v>
      </c>
      <c r="C1540" s="113" t="s">
        <v>162</v>
      </c>
      <c r="D1540" s="108" t="s">
        <v>163</v>
      </c>
      <c r="E1540" s="108" t="s">
        <v>164</v>
      </c>
      <c r="F1540" s="97">
        <v>0</v>
      </c>
      <c r="G1540" s="97"/>
      <c r="H1540" s="116"/>
      <c r="I1540" s="116"/>
      <c r="J1540" s="97"/>
      <c r="AD1540" s="476"/>
      <c r="AI1540" s="473"/>
    </row>
    <row r="1541" spans="1:35" s="4" customFormat="1" x14ac:dyDescent="0.25">
      <c r="A1541" s="408">
        <f t="shared" si="24"/>
        <v>1539</v>
      </c>
      <c r="B1541" s="484">
        <v>45467</v>
      </c>
      <c r="C1541" s="113" t="s">
        <v>166</v>
      </c>
      <c r="D1541" s="108" t="s">
        <v>167</v>
      </c>
      <c r="E1541" s="108" t="s">
        <v>164</v>
      </c>
      <c r="F1541" s="97">
        <v>0</v>
      </c>
      <c r="G1541" s="97"/>
      <c r="H1541" s="116"/>
      <c r="I1541" s="116"/>
      <c r="J1541" s="97"/>
      <c r="AD1541" s="476"/>
      <c r="AI1541" s="473"/>
    </row>
    <row r="1542" spans="1:35" s="4" customFormat="1" x14ac:dyDescent="0.25">
      <c r="A1542" s="408">
        <f t="shared" si="24"/>
        <v>1540</v>
      </c>
      <c r="B1542" s="484">
        <v>45467</v>
      </c>
      <c r="C1542" s="113" t="s">
        <v>169</v>
      </c>
      <c r="D1542" s="108" t="s">
        <v>167</v>
      </c>
      <c r="E1542" s="108" t="s">
        <v>164</v>
      </c>
      <c r="F1542" s="97">
        <v>0</v>
      </c>
      <c r="G1542" s="97"/>
      <c r="H1542" s="116"/>
      <c r="I1542" s="116"/>
      <c r="J1542" s="97"/>
      <c r="AD1542" s="476"/>
      <c r="AI1542" s="473"/>
    </row>
    <row r="1543" spans="1:35" s="4" customFormat="1" x14ac:dyDescent="0.25">
      <c r="A1543" s="408">
        <f t="shared" ref="A1543:A1606" si="25">ROW()-2</f>
        <v>1541</v>
      </c>
      <c r="B1543" s="484">
        <v>45467</v>
      </c>
      <c r="C1543" s="113" t="s">
        <v>170</v>
      </c>
      <c r="D1543" s="108" t="s">
        <v>103</v>
      </c>
      <c r="E1543" s="108">
        <v>0</v>
      </c>
      <c r="F1543" s="97">
        <v>0</v>
      </c>
      <c r="G1543" s="97"/>
      <c r="H1543" s="116"/>
      <c r="I1543" s="116"/>
      <c r="J1543" s="97"/>
      <c r="AD1543" s="476"/>
      <c r="AI1543" s="473"/>
    </row>
    <row r="1544" spans="1:35" s="4" customFormat="1" x14ac:dyDescent="0.25">
      <c r="A1544" s="408">
        <f t="shared" si="25"/>
        <v>1542</v>
      </c>
      <c r="B1544" s="484">
        <v>45467</v>
      </c>
      <c r="C1544" s="113" t="s">
        <v>171</v>
      </c>
      <c r="D1544" s="108" t="s">
        <v>159</v>
      </c>
      <c r="E1544" s="108" t="s">
        <v>64</v>
      </c>
      <c r="F1544" s="97">
        <v>0</v>
      </c>
      <c r="G1544" s="97"/>
      <c r="H1544" s="116"/>
      <c r="I1544" s="116"/>
      <c r="J1544" s="97"/>
      <c r="AD1544" s="476"/>
      <c r="AI1544" s="473"/>
    </row>
    <row r="1545" spans="1:35" s="4" customFormat="1" x14ac:dyDescent="0.25">
      <c r="A1545" s="408">
        <f t="shared" si="25"/>
        <v>1543</v>
      </c>
      <c r="B1545" s="484">
        <v>45467</v>
      </c>
      <c r="C1545" s="113" t="s">
        <v>172</v>
      </c>
      <c r="D1545" s="108" t="s">
        <v>173</v>
      </c>
      <c r="E1545" s="108" t="s">
        <v>164</v>
      </c>
      <c r="F1545" s="97">
        <v>0</v>
      </c>
      <c r="G1545" s="97"/>
      <c r="H1545" s="116"/>
      <c r="I1545" s="116"/>
      <c r="J1545" s="97"/>
      <c r="AD1545" s="476"/>
      <c r="AI1545" s="473"/>
    </row>
    <row r="1546" spans="1:35" s="4" customFormat="1" x14ac:dyDescent="0.25">
      <c r="A1546" s="408">
        <f t="shared" si="25"/>
        <v>1544</v>
      </c>
      <c r="B1546" s="484">
        <v>45467</v>
      </c>
      <c r="C1546" s="113" t="s">
        <v>174</v>
      </c>
      <c r="D1546" s="108" t="s">
        <v>99</v>
      </c>
      <c r="E1546" s="203" t="s">
        <v>164</v>
      </c>
      <c r="F1546" s="97">
        <v>0</v>
      </c>
      <c r="G1546" s="97"/>
      <c r="H1546" s="116"/>
      <c r="I1546" s="116"/>
      <c r="J1546" s="97"/>
      <c r="AD1546" s="476"/>
      <c r="AI1546" s="473"/>
    </row>
    <row r="1547" spans="1:35" s="4" customFormat="1" x14ac:dyDescent="0.25">
      <c r="A1547" s="408">
        <f t="shared" si="25"/>
        <v>1545</v>
      </c>
      <c r="B1547" s="484">
        <v>45467</v>
      </c>
      <c r="C1547" s="113" t="s">
        <v>175</v>
      </c>
      <c r="D1547" s="108" t="s">
        <v>176</v>
      </c>
      <c r="E1547" s="108" t="s">
        <v>164</v>
      </c>
      <c r="F1547" s="97">
        <v>0</v>
      </c>
      <c r="G1547" s="97"/>
      <c r="H1547" s="116"/>
      <c r="I1547" s="116"/>
      <c r="J1547" s="97"/>
      <c r="AD1547" s="476"/>
      <c r="AI1547" s="473"/>
    </row>
    <row r="1548" spans="1:35" s="4" customFormat="1" x14ac:dyDescent="0.25">
      <c r="A1548" s="408">
        <f t="shared" si="25"/>
        <v>1546</v>
      </c>
      <c r="B1548" s="484">
        <v>45467</v>
      </c>
      <c r="C1548" s="113" t="s">
        <v>263</v>
      </c>
      <c r="D1548" s="108" t="s">
        <v>176</v>
      </c>
      <c r="E1548" s="108" t="s">
        <v>164</v>
      </c>
      <c r="F1548" s="97">
        <v>0</v>
      </c>
      <c r="G1548" s="97"/>
      <c r="H1548" s="116"/>
      <c r="I1548" s="116"/>
      <c r="J1548" s="97"/>
      <c r="AD1548" s="476"/>
      <c r="AI1548" s="473"/>
    </row>
    <row r="1549" spans="1:35" s="4" customFormat="1" x14ac:dyDescent="0.25">
      <c r="A1549" s="408">
        <f t="shared" si="25"/>
        <v>1547</v>
      </c>
      <c r="B1549" s="484">
        <v>45467</v>
      </c>
      <c r="C1549" s="113" t="s">
        <v>177</v>
      </c>
      <c r="D1549" s="108" t="s">
        <v>159</v>
      </c>
      <c r="E1549" s="108" t="s">
        <v>64</v>
      </c>
      <c r="F1549" s="97">
        <v>71</v>
      </c>
      <c r="G1549" s="97"/>
      <c r="H1549" s="116"/>
      <c r="I1549" s="116"/>
      <c r="J1549" s="97"/>
      <c r="AD1549" s="476"/>
      <c r="AI1549" s="473"/>
    </row>
    <row r="1550" spans="1:35" s="4" customFormat="1" x14ac:dyDescent="0.25">
      <c r="A1550" s="408">
        <f t="shared" si="25"/>
        <v>1548</v>
      </c>
      <c r="B1550" s="484">
        <v>45468</v>
      </c>
      <c r="C1550" s="212" t="s">
        <v>88</v>
      </c>
      <c r="D1550" s="108" t="s">
        <v>89</v>
      </c>
      <c r="E1550" s="108" t="s">
        <v>336</v>
      </c>
      <c r="F1550" s="97">
        <v>0</v>
      </c>
      <c r="G1550" s="97"/>
      <c r="H1550" s="116"/>
      <c r="I1550" s="116"/>
      <c r="J1550" s="97"/>
      <c r="AD1550" s="476"/>
      <c r="AI1550" s="473"/>
    </row>
    <row r="1551" spans="1:35" s="4" customFormat="1" x14ac:dyDescent="0.25">
      <c r="A1551" s="408">
        <f t="shared" si="25"/>
        <v>1549</v>
      </c>
      <c r="B1551" s="484">
        <v>45468</v>
      </c>
      <c r="C1551" s="212" t="s">
        <v>91</v>
      </c>
      <c r="D1551" s="108" t="s">
        <v>92</v>
      </c>
      <c r="E1551" s="108" t="s">
        <v>343</v>
      </c>
      <c r="F1551" s="97">
        <v>89</v>
      </c>
      <c r="G1551" s="97"/>
      <c r="H1551" s="116"/>
      <c r="I1551" s="116"/>
      <c r="J1551" s="97"/>
      <c r="AD1551" s="476"/>
      <c r="AI1551" s="473"/>
    </row>
    <row r="1552" spans="1:35" s="4" customFormat="1" x14ac:dyDescent="0.25">
      <c r="A1552" s="408">
        <f t="shared" si="25"/>
        <v>1550</v>
      </c>
      <c r="B1552" s="484">
        <v>45468</v>
      </c>
      <c r="C1552" s="212" t="s">
        <v>94</v>
      </c>
      <c r="D1552" s="108" t="s">
        <v>92</v>
      </c>
      <c r="E1552" s="108" t="s">
        <v>343</v>
      </c>
      <c r="F1552" s="97">
        <v>0</v>
      </c>
      <c r="G1552" s="97"/>
      <c r="H1552" s="116"/>
      <c r="I1552" s="116"/>
      <c r="J1552" s="97"/>
      <c r="AD1552" s="476"/>
      <c r="AI1552" s="473"/>
    </row>
    <row r="1553" spans="1:35" s="4" customFormat="1" x14ac:dyDescent="0.25">
      <c r="A1553" s="408">
        <f t="shared" si="25"/>
        <v>1551</v>
      </c>
      <c r="B1553" s="484">
        <v>45468</v>
      </c>
      <c r="C1553" s="212" t="s">
        <v>116</v>
      </c>
      <c r="D1553" s="108" t="s">
        <v>92</v>
      </c>
      <c r="E1553" s="108" t="s">
        <v>343</v>
      </c>
      <c r="F1553" s="97">
        <v>192</v>
      </c>
      <c r="G1553" s="97"/>
      <c r="H1553" s="116"/>
      <c r="I1553" s="116"/>
      <c r="J1553" s="97"/>
      <c r="AD1553" s="476"/>
      <c r="AI1553" s="473"/>
    </row>
    <row r="1554" spans="1:35" s="4" customFormat="1" x14ac:dyDescent="0.25">
      <c r="A1554" s="408">
        <f t="shared" si="25"/>
        <v>1552</v>
      </c>
      <c r="B1554" s="484">
        <v>45468</v>
      </c>
      <c r="C1554" s="212" t="s">
        <v>128</v>
      </c>
      <c r="D1554" s="108" t="s">
        <v>97</v>
      </c>
      <c r="E1554" s="108" t="s">
        <v>346</v>
      </c>
      <c r="F1554" s="97">
        <v>0</v>
      </c>
      <c r="G1554" s="97"/>
      <c r="H1554" s="116"/>
      <c r="I1554" s="116"/>
      <c r="J1554" s="97"/>
      <c r="AD1554" s="476"/>
      <c r="AI1554" s="473"/>
    </row>
    <row r="1555" spans="1:35" s="4" customFormat="1" x14ac:dyDescent="0.25">
      <c r="A1555" s="408">
        <f t="shared" si="25"/>
        <v>1553</v>
      </c>
      <c r="B1555" s="484">
        <v>45468</v>
      </c>
      <c r="C1555" s="212" t="s">
        <v>96</v>
      </c>
      <c r="D1555" s="108" t="s">
        <v>97</v>
      </c>
      <c r="E1555" s="108" t="s">
        <v>346</v>
      </c>
      <c r="F1555" s="97">
        <v>0</v>
      </c>
      <c r="G1555" s="97"/>
      <c r="H1555" s="116"/>
      <c r="I1555" s="116"/>
      <c r="J1555" s="97"/>
      <c r="AD1555" s="476"/>
      <c r="AI1555" s="473"/>
    </row>
    <row r="1556" spans="1:35" s="4" customFormat="1" x14ac:dyDescent="0.25">
      <c r="A1556" s="408">
        <f t="shared" si="25"/>
        <v>1554</v>
      </c>
      <c r="B1556" s="484">
        <v>45468</v>
      </c>
      <c r="C1556" s="212" t="s">
        <v>113</v>
      </c>
      <c r="D1556" s="108" t="s">
        <v>114</v>
      </c>
      <c r="E1556" s="108" t="s">
        <v>348</v>
      </c>
      <c r="F1556" s="97">
        <v>0</v>
      </c>
      <c r="G1556" s="97"/>
      <c r="H1556" s="116"/>
      <c r="I1556" s="116"/>
      <c r="J1556" s="97"/>
      <c r="AD1556" s="476"/>
      <c r="AI1556" s="473"/>
    </row>
    <row r="1557" spans="1:35" s="4" customFormat="1" x14ac:dyDescent="0.25">
      <c r="A1557" s="408">
        <f t="shared" si="25"/>
        <v>1555</v>
      </c>
      <c r="B1557" s="484">
        <v>45468</v>
      </c>
      <c r="C1557" s="212" t="s">
        <v>118</v>
      </c>
      <c r="D1557" s="108" t="s">
        <v>107</v>
      </c>
      <c r="E1557" s="108" t="s">
        <v>340</v>
      </c>
      <c r="F1557" s="97">
        <v>0</v>
      </c>
      <c r="G1557" s="97"/>
      <c r="H1557" s="116"/>
      <c r="I1557" s="116"/>
      <c r="J1557" s="97"/>
      <c r="AD1557" s="476"/>
      <c r="AI1557" s="473"/>
    </row>
    <row r="1558" spans="1:35" s="4" customFormat="1" x14ac:dyDescent="0.25">
      <c r="A1558" s="408">
        <f t="shared" si="25"/>
        <v>1556</v>
      </c>
      <c r="B1558" s="484">
        <v>45468</v>
      </c>
      <c r="C1558" s="212" t="s">
        <v>106</v>
      </c>
      <c r="D1558" s="108" t="s">
        <v>107</v>
      </c>
      <c r="E1558" s="108" t="s">
        <v>340</v>
      </c>
      <c r="F1558" s="97">
        <v>0</v>
      </c>
      <c r="G1558" s="97"/>
      <c r="H1558" s="116"/>
      <c r="I1558" s="116"/>
      <c r="J1558" s="97"/>
      <c r="AD1558" s="476"/>
      <c r="AI1558" s="473"/>
    </row>
    <row r="1559" spans="1:35" s="4" customFormat="1" x14ac:dyDescent="0.25">
      <c r="A1559" s="408">
        <f t="shared" si="25"/>
        <v>1557</v>
      </c>
      <c r="B1559" s="484">
        <v>45468</v>
      </c>
      <c r="C1559" s="212" t="s">
        <v>109</v>
      </c>
      <c r="D1559" s="108" t="s">
        <v>107</v>
      </c>
      <c r="E1559" s="108" t="s">
        <v>340</v>
      </c>
      <c r="F1559" s="97">
        <v>0</v>
      </c>
      <c r="G1559" s="97"/>
      <c r="H1559" s="116"/>
      <c r="I1559" s="116"/>
      <c r="J1559" s="97"/>
      <c r="AD1559" s="476"/>
      <c r="AI1559" s="473"/>
    </row>
    <row r="1560" spans="1:35" s="4" customFormat="1" x14ac:dyDescent="0.25">
      <c r="A1560" s="408">
        <f t="shared" si="25"/>
        <v>1558</v>
      </c>
      <c r="B1560" s="484">
        <v>45468</v>
      </c>
      <c r="C1560" s="212" t="s">
        <v>119</v>
      </c>
      <c r="D1560" s="108" t="s">
        <v>131</v>
      </c>
      <c r="E1560" s="108" t="s">
        <v>338</v>
      </c>
      <c r="F1560" s="97">
        <v>0</v>
      </c>
      <c r="G1560" s="97"/>
      <c r="H1560" s="116"/>
      <c r="I1560" s="116"/>
      <c r="J1560" s="97"/>
      <c r="AD1560" s="476"/>
      <c r="AI1560" s="473"/>
    </row>
    <row r="1561" spans="1:35" s="4" customFormat="1" x14ac:dyDescent="0.25">
      <c r="A1561" s="408">
        <f t="shared" si="25"/>
        <v>1559</v>
      </c>
      <c r="B1561" s="484">
        <v>45468</v>
      </c>
      <c r="C1561" s="212" t="s">
        <v>121</v>
      </c>
      <c r="D1561" s="108" t="s">
        <v>122</v>
      </c>
      <c r="E1561" s="108" t="s">
        <v>339</v>
      </c>
      <c r="F1561" s="97">
        <v>0</v>
      </c>
      <c r="G1561" s="97"/>
      <c r="H1561" s="116"/>
      <c r="I1561" s="116"/>
      <c r="J1561" s="97"/>
      <c r="AD1561" s="476"/>
      <c r="AI1561" s="473"/>
    </row>
    <row r="1562" spans="1:35" s="4" customFormat="1" x14ac:dyDescent="0.25">
      <c r="A1562" s="408">
        <f t="shared" si="25"/>
        <v>1560</v>
      </c>
      <c r="B1562" s="484">
        <v>45468</v>
      </c>
      <c r="C1562" s="212" t="s">
        <v>125</v>
      </c>
      <c r="D1562" s="108" t="s">
        <v>99</v>
      </c>
      <c r="E1562" s="108" t="s">
        <v>334</v>
      </c>
      <c r="F1562" s="97">
        <v>430</v>
      </c>
      <c r="G1562" s="97"/>
      <c r="H1562" s="116"/>
      <c r="I1562" s="116"/>
      <c r="J1562" s="97"/>
      <c r="AD1562" s="476"/>
      <c r="AI1562" s="473"/>
    </row>
    <row r="1563" spans="1:35" s="4" customFormat="1" x14ac:dyDescent="0.25">
      <c r="A1563" s="408">
        <f t="shared" si="25"/>
        <v>1561</v>
      </c>
      <c r="B1563" s="484">
        <v>45468</v>
      </c>
      <c r="C1563" s="212" t="s">
        <v>156</v>
      </c>
      <c r="D1563" s="108" t="s">
        <v>136</v>
      </c>
      <c r="E1563" s="108" t="s">
        <v>2</v>
      </c>
      <c r="F1563" s="97">
        <v>0</v>
      </c>
      <c r="G1563" s="97"/>
      <c r="H1563" s="116"/>
      <c r="I1563" s="116"/>
      <c r="J1563" s="97"/>
      <c r="AD1563" s="476"/>
      <c r="AI1563" s="473"/>
    </row>
    <row r="1564" spans="1:35" s="4" customFormat="1" x14ac:dyDescent="0.25">
      <c r="A1564" s="408">
        <f t="shared" si="25"/>
        <v>1562</v>
      </c>
      <c r="B1564" s="484">
        <v>45468</v>
      </c>
      <c r="C1564" s="213" t="s">
        <v>142</v>
      </c>
      <c r="D1564" s="108" t="s">
        <v>264</v>
      </c>
      <c r="E1564" s="108" t="s">
        <v>143</v>
      </c>
      <c r="F1564" s="97">
        <v>0</v>
      </c>
      <c r="G1564" s="97"/>
      <c r="H1564" s="116"/>
      <c r="I1564" s="116"/>
      <c r="J1564" s="97"/>
      <c r="AD1564" s="476"/>
      <c r="AI1564" s="473"/>
    </row>
    <row r="1565" spans="1:35" s="4" customFormat="1" x14ac:dyDescent="0.25">
      <c r="A1565" s="408">
        <f t="shared" si="25"/>
        <v>1563</v>
      </c>
      <c r="B1565" s="484">
        <v>45468</v>
      </c>
      <c r="C1565" s="213" t="s">
        <v>144</v>
      </c>
      <c r="D1565" s="108" t="s">
        <v>264</v>
      </c>
      <c r="E1565" s="108" t="s">
        <v>143</v>
      </c>
      <c r="F1565" s="97">
        <v>286</v>
      </c>
      <c r="G1565" s="97"/>
      <c r="H1565" s="116"/>
      <c r="I1565" s="116"/>
      <c r="J1565" s="97"/>
      <c r="AD1565" s="476"/>
      <c r="AI1565" s="473"/>
    </row>
    <row r="1566" spans="1:35" s="4" customFormat="1" x14ac:dyDescent="0.25">
      <c r="A1566" s="408">
        <f t="shared" si="25"/>
        <v>1564</v>
      </c>
      <c r="B1566" s="484">
        <v>45468</v>
      </c>
      <c r="C1566" s="214" t="s">
        <v>145</v>
      </c>
      <c r="D1566" s="108" t="s">
        <v>265</v>
      </c>
      <c r="E1566" s="108" t="s">
        <v>146</v>
      </c>
      <c r="F1566" s="97">
        <v>0</v>
      </c>
      <c r="G1566" s="97"/>
      <c r="H1566" s="116"/>
      <c r="I1566" s="116"/>
      <c r="J1566" s="97"/>
      <c r="AD1566" s="476"/>
      <c r="AI1566" s="473"/>
    </row>
    <row r="1567" spans="1:35" s="4" customFormat="1" x14ac:dyDescent="0.25">
      <c r="A1567" s="408">
        <f t="shared" si="25"/>
        <v>1565</v>
      </c>
      <c r="B1567" s="484">
        <v>45468</v>
      </c>
      <c r="C1567" s="212" t="s">
        <v>160</v>
      </c>
      <c r="D1567" s="108" t="s">
        <v>136</v>
      </c>
      <c r="E1567" s="108" t="s">
        <v>2</v>
      </c>
      <c r="F1567" s="97">
        <v>200</v>
      </c>
      <c r="G1567" s="97"/>
      <c r="H1567" s="116"/>
      <c r="I1567" s="116"/>
      <c r="J1567" s="97"/>
      <c r="AD1567" s="476"/>
      <c r="AI1567" s="473"/>
    </row>
    <row r="1568" spans="1:35" s="4" customFormat="1" x14ac:dyDescent="0.25">
      <c r="A1568" s="408">
        <f t="shared" si="25"/>
        <v>1566</v>
      </c>
      <c r="B1568" s="484">
        <v>45468</v>
      </c>
      <c r="C1568" s="212" t="s">
        <v>158</v>
      </c>
      <c r="D1568" s="108" t="s">
        <v>159</v>
      </c>
      <c r="E1568" s="108" t="s">
        <v>64</v>
      </c>
      <c r="F1568" s="97">
        <v>200</v>
      </c>
      <c r="G1568" s="97"/>
      <c r="H1568" s="116"/>
      <c r="I1568" s="116"/>
      <c r="J1568" s="97"/>
      <c r="AD1568" s="476"/>
      <c r="AI1568" s="473"/>
    </row>
    <row r="1569" spans="1:35" s="4" customFormat="1" x14ac:dyDescent="0.25">
      <c r="A1569" s="408">
        <f t="shared" si="25"/>
        <v>1567</v>
      </c>
      <c r="B1569" s="484">
        <v>45468</v>
      </c>
      <c r="C1569" s="96" t="s">
        <v>283</v>
      </c>
      <c r="D1569" s="108" t="s">
        <v>266</v>
      </c>
      <c r="E1569" s="108" t="s">
        <v>63</v>
      </c>
      <c r="F1569" s="97">
        <v>0</v>
      </c>
      <c r="G1569" s="97"/>
      <c r="H1569" s="116"/>
      <c r="I1569" s="116"/>
      <c r="J1569" s="97"/>
      <c r="AD1569" s="476"/>
      <c r="AI1569" s="473"/>
    </row>
    <row r="1570" spans="1:35" s="4" customFormat="1" x14ac:dyDescent="0.25">
      <c r="A1570" s="408">
        <f t="shared" si="25"/>
        <v>1568</v>
      </c>
      <c r="B1570" s="484">
        <v>45468</v>
      </c>
      <c r="C1570" s="213" t="s">
        <v>148</v>
      </c>
      <c r="D1570" s="108" t="s">
        <v>92</v>
      </c>
      <c r="E1570" s="108" t="s">
        <v>343</v>
      </c>
      <c r="F1570" s="97">
        <v>0</v>
      </c>
      <c r="G1570" s="97"/>
      <c r="H1570" s="116"/>
      <c r="I1570" s="116"/>
      <c r="J1570" s="97"/>
      <c r="AD1570" s="476"/>
      <c r="AI1570" s="473"/>
    </row>
    <row r="1571" spans="1:35" s="4" customFormat="1" x14ac:dyDescent="0.25">
      <c r="A1571" s="408">
        <f t="shared" si="25"/>
        <v>1569</v>
      </c>
      <c r="B1571" s="484">
        <v>45468</v>
      </c>
      <c r="C1571" s="213" t="s">
        <v>150</v>
      </c>
      <c r="D1571" s="108" t="s">
        <v>92</v>
      </c>
      <c r="E1571" s="108" t="s">
        <v>343</v>
      </c>
      <c r="F1571" s="97">
        <v>0</v>
      </c>
      <c r="G1571" s="97"/>
      <c r="H1571" s="116"/>
      <c r="I1571" s="116"/>
      <c r="J1571" s="97"/>
      <c r="AD1571" s="476"/>
      <c r="AI1571" s="473"/>
    </row>
    <row r="1572" spans="1:35" s="4" customFormat="1" x14ac:dyDescent="0.25">
      <c r="A1572" s="408">
        <f t="shared" si="25"/>
        <v>1570</v>
      </c>
      <c r="B1572" s="484">
        <v>45468</v>
      </c>
      <c r="C1572" s="213" t="s">
        <v>151</v>
      </c>
      <c r="D1572" s="108" t="s">
        <v>92</v>
      </c>
      <c r="E1572" s="108" t="s">
        <v>343</v>
      </c>
      <c r="F1572" s="97">
        <v>0</v>
      </c>
      <c r="G1572" s="97"/>
      <c r="H1572" s="116"/>
      <c r="I1572" s="116"/>
      <c r="J1572" s="97"/>
      <c r="AD1572" s="476"/>
      <c r="AI1572" s="473"/>
    </row>
    <row r="1573" spans="1:35" s="4" customFormat="1" x14ac:dyDescent="0.25">
      <c r="A1573" s="408">
        <f t="shared" si="25"/>
        <v>1571</v>
      </c>
      <c r="B1573" s="484">
        <v>45468</v>
      </c>
      <c r="C1573" s="213" t="s">
        <v>135</v>
      </c>
      <c r="D1573" s="108" t="s">
        <v>136</v>
      </c>
      <c r="E1573" s="108" t="s">
        <v>2</v>
      </c>
      <c r="F1573" s="97">
        <v>300</v>
      </c>
      <c r="G1573" s="97"/>
      <c r="H1573" s="116"/>
      <c r="I1573" s="116"/>
      <c r="J1573" s="97"/>
      <c r="AD1573" s="476"/>
      <c r="AI1573" s="473"/>
    </row>
    <row r="1574" spans="1:35" s="4" customFormat="1" x14ac:dyDescent="0.25">
      <c r="A1574" s="408">
        <f t="shared" si="25"/>
        <v>1572</v>
      </c>
      <c r="B1574" s="484">
        <v>45468</v>
      </c>
      <c r="C1574" s="213" t="s">
        <v>137</v>
      </c>
      <c r="D1574" s="108" t="s">
        <v>136</v>
      </c>
      <c r="E1574" s="108" t="s">
        <v>2</v>
      </c>
      <c r="F1574" s="97">
        <v>0</v>
      </c>
      <c r="G1574" s="97"/>
      <c r="H1574" s="116"/>
      <c r="I1574" s="116"/>
      <c r="J1574" s="97"/>
      <c r="AD1574" s="476"/>
      <c r="AI1574" s="473"/>
    </row>
    <row r="1575" spans="1:35" s="4" customFormat="1" x14ac:dyDescent="0.25">
      <c r="A1575" s="408">
        <f t="shared" si="25"/>
        <v>1573</v>
      </c>
      <c r="B1575" s="484">
        <v>45468</v>
      </c>
      <c r="C1575" s="213" t="s">
        <v>139</v>
      </c>
      <c r="D1575" s="108" t="s">
        <v>92</v>
      </c>
      <c r="E1575" s="108" t="s">
        <v>343</v>
      </c>
      <c r="F1575" s="97">
        <v>0</v>
      </c>
      <c r="G1575" s="97"/>
      <c r="H1575" s="116"/>
      <c r="I1575" s="116"/>
      <c r="J1575" s="97"/>
      <c r="AD1575" s="476"/>
      <c r="AI1575" s="473"/>
    </row>
    <row r="1576" spans="1:35" s="4" customFormat="1" x14ac:dyDescent="0.25">
      <c r="A1576" s="408">
        <f t="shared" si="25"/>
        <v>1574</v>
      </c>
      <c r="B1576" s="484">
        <v>45468</v>
      </c>
      <c r="C1576" s="213" t="s">
        <v>140</v>
      </c>
      <c r="D1576" s="108" t="s">
        <v>92</v>
      </c>
      <c r="E1576" s="108" t="s">
        <v>343</v>
      </c>
      <c r="F1576" s="97">
        <v>0</v>
      </c>
      <c r="G1576" s="97"/>
      <c r="H1576" s="116"/>
      <c r="I1576" s="116"/>
      <c r="J1576" s="97"/>
      <c r="AD1576" s="476"/>
      <c r="AI1576" s="473"/>
    </row>
    <row r="1577" spans="1:35" s="4" customFormat="1" x14ac:dyDescent="0.25">
      <c r="A1577" s="408">
        <f t="shared" si="25"/>
        <v>1575</v>
      </c>
      <c r="B1577" s="484">
        <v>45468</v>
      </c>
      <c r="C1577" s="213" t="s">
        <v>141</v>
      </c>
      <c r="D1577" s="108" t="s">
        <v>92</v>
      </c>
      <c r="E1577" s="108" t="s">
        <v>343</v>
      </c>
      <c r="F1577" s="97">
        <v>183</v>
      </c>
      <c r="G1577" s="97"/>
      <c r="H1577" s="116"/>
      <c r="I1577" s="116"/>
      <c r="J1577" s="97"/>
      <c r="AD1577" s="476"/>
      <c r="AI1577" s="473"/>
    </row>
    <row r="1578" spans="1:35" s="4" customFormat="1" x14ac:dyDescent="0.25">
      <c r="A1578" s="408">
        <f t="shared" si="25"/>
        <v>1576</v>
      </c>
      <c r="B1578" s="484">
        <v>45468</v>
      </c>
      <c r="C1578" s="213" t="s">
        <v>134</v>
      </c>
      <c r="D1578" s="108" t="s">
        <v>99</v>
      </c>
      <c r="E1578" s="108" t="s">
        <v>334</v>
      </c>
      <c r="F1578" s="97">
        <v>0</v>
      </c>
      <c r="G1578" s="97"/>
      <c r="H1578" s="116"/>
      <c r="I1578" s="116"/>
      <c r="J1578" s="97"/>
      <c r="AD1578" s="476"/>
      <c r="AI1578" s="473"/>
    </row>
    <row r="1579" spans="1:35" s="4" customFormat="1" x14ac:dyDescent="0.25">
      <c r="A1579" s="408">
        <f t="shared" si="25"/>
        <v>1577</v>
      </c>
      <c r="B1579" s="484">
        <v>45468</v>
      </c>
      <c r="C1579" s="212" t="s">
        <v>153</v>
      </c>
      <c r="D1579" s="108" t="s">
        <v>103</v>
      </c>
      <c r="E1579" s="108">
        <v>0</v>
      </c>
      <c r="F1579" s="97">
        <v>242</v>
      </c>
      <c r="G1579" s="97"/>
      <c r="H1579" s="116"/>
      <c r="I1579" s="116"/>
      <c r="J1579" s="97"/>
      <c r="AD1579" s="476"/>
      <c r="AI1579" s="473"/>
    </row>
    <row r="1580" spans="1:35" s="4" customFormat="1" x14ac:dyDescent="0.25">
      <c r="A1580" s="408">
        <f t="shared" si="25"/>
        <v>1578</v>
      </c>
      <c r="B1580" s="484">
        <v>45468</v>
      </c>
      <c r="C1580" s="212" t="s">
        <v>154</v>
      </c>
      <c r="D1580" s="108" t="s">
        <v>92</v>
      </c>
      <c r="E1580" s="108" t="s">
        <v>343</v>
      </c>
      <c r="F1580" s="97">
        <v>60</v>
      </c>
      <c r="G1580" s="97"/>
      <c r="H1580" s="116"/>
      <c r="I1580" s="116"/>
      <c r="J1580" s="97"/>
      <c r="AD1580" s="476"/>
      <c r="AI1580" s="473"/>
    </row>
    <row r="1581" spans="1:35" s="4" customFormat="1" x14ac:dyDescent="0.25">
      <c r="A1581" s="408">
        <f t="shared" si="25"/>
        <v>1579</v>
      </c>
      <c r="B1581" s="484">
        <v>45468</v>
      </c>
      <c r="C1581" s="212" t="s">
        <v>155</v>
      </c>
      <c r="D1581" s="108" t="s">
        <v>92</v>
      </c>
      <c r="E1581" s="108" t="s">
        <v>343</v>
      </c>
      <c r="F1581" s="97">
        <v>0</v>
      </c>
      <c r="G1581" s="97"/>
      <c r="H1581" s="116"/>
      <c r="I1581" s="116"/>
      <c r="J1581" s="97"/>
      <c r="AD1581" s="476"/>
      <c r="AI1581" s="473"/>
    </row>
    <row r="1582" spans="1:35" s="4" customFormat="1" x14ac:dyDescent="0.25">
      <c r="A1582" s="408">
        <f t="shared" si="25"/>
        <v>1580</v>
      </c>
      <c r="B1582" s="484">
        <v>45468</v>
      </c>
      <c r="C1582" s="214" t="s">
        <v>177</v>
      </c>
      <c r="D1582" s="108" t="s">
        <v>159</v>
      </c>
      <c r="E1582" s="108" t="s">
        <v>64</v>
      </c>
      <c r="F1582" s="97">
        <v>68</v>
      </c>
      <c r="G1582" s="97"/>
      <c r="H1582" s="116"/>
      <c r="I1582" s="116"/>
      <c r="J1582" s="97"/>
      <c r="AD1582" s="476"/>
      <c r="AI1582" s="473"/>
    </row>
    <row r="1583" spans="1:35" s="4" customFormat="1" x14ac:dyDescent="0.25">
      <c r="A1583" s="408">
        <f t="shared" si="25"/>
        <v>1581</v>
      </c>
      <c r="B1583" s="484">
        <v>45468</v>
      </c>
      <c r="C1583" s="214" t="s">
        <v>162</v>
      </c>
      <c r="D1583" s="108" t="s">
        <v>163</v>
      </c>
      <c r="E1583" s="108" t="s">
        <v>164</v>
      </c>
      <c r="F1583" s="97">
        <v>232</v>
      </c>
      <c r="G1583" s="97"/>
      <c r="H1583" s="116"/>
      <c r="I1583" s="116"/>
      <c r="J1583" s="97"/>
      <c r="AD1583" s="476"/>
      <c r="AI1583" s="473"/>
    </row>
    <row r="1584" spans="1:35" s="4" customFormat="1" x14ac:dyDescent="0.25">
      <c r="A1584" s="408">
        <f t="shared" si="25"/>
        <v>1582</v>
      </c>
      <c r="B1584" s="484">
        <v>45468</v>
      </c>
      <c r="C1584" s="214" t="s">
        <v>166</v>
      </c>
      <c r="D1584" s="108" t="s">
        <v>167</v>
      </c>
      <c r="E1584" s="108" t="s">
        <v>164</v>
      </c>
      <c r="F1584" s="97">
        <v>94</v>
      </c>
      <c r="G1584" s="97"/>
      <c r="H1584" s="116"/>
      <c r="I1584" s="116"/>
      <c r="J1584" s="97"/>
      <c r="AD1584" s="476"/>
      <c r="AI1584" s="473"/>
    </row>
    <row r="1585" spans="1:35" s="4" customFormat="1" x14ac:dyDescent="0.25">
      <c r="A1585" s="408">
        <f t="shared" si="25"/>
        <v>1583</v>
      </c>
      <c r="B1585" s="484">
        <v>45468</v>
      </c>
      <c r="C1585" s="214" t="s">
        <v>169</v>
      </c>
      <c r="D1585" s="108" t="s">
        <v>167</v>
      </c>
      <c r="E1585" s="108" t="s">
        <v>164</v>
      </c>
      <c r="F1585" s="97">
        <v>73</v>
      </c>
      <c r="G1585" s="97"/>
      <c r="H1585" s="116"/>
      <c r="I1585" s="116"/>
      <c r="J1585" s="97"/>
      <c r="AD1585" s="476"/>
      <c r="AI1585" s="473"/>
    </row>
    <row r="1586" spans="1:35" s="4" customFormat="1" x14ac:dyDescent="0.25">
      <c r="A1586" s="408">
        <f t="shared" si="25"/>
        <v>1584</v>
      </c>
      <c r="B1586" s="484">
        <v>45468</v>
      </c>
      <c r="C1586" s="214" t="s">
        <v>170</v>
      </c>
      <c r="D1586" s="108" t="s">
        <v>103</v>
      </c>
      <c r="E1586" s="108">
        <v>0</v>
      </c>
      <c r="F1586" s="97">
        <v>204</v>
      </c>
      <c r="G1586" s="97"/>
      <c r="H1586" s="116"/>
      <c r="I1586" s="116"/>
      <c r="J1586" s="97"/>
      <c r="AD1586" s="476"/>
      <c r="AI1586" s="473"/>
    </row>
    <row r="1587" spans="1:35" s="4" customFormat="1" x14ac:dyDescent="0.25">
      <c r="A1587" s="408">
        <f t="shared" si="25"/>
        <v>1585</v>
      </c>
      <c r="B1587" s="484">
        <v>45468</v>
      </c>
      <c r="C1587" s="214" t="s">
        <v>171</v>
      </c>
      <c r="D1587" s="108" t="s">
        <v>159</v>
      </c>
      <c r="E1587" s="108" t="s">
        <v>64</v>
      </c>
      <c r="F1587" s="97">
        <v>158</v>
      </c>
      <c r="G1587" s="97"/>
      <c r="H1587" s="116"/>
      <c r="I1587" s="116"/>
      <c r="J1587" s="97"/>
      <c r="AD1587" s="476"/>
      <c r="AI1587" s="473"/>
    </row>
    <row r="1588" spans="1:35" s="4" customFormat="1" x14ac:dyDescent="0.25">
      <c r="A1588" s="408">
        <f t="shared" si="25"/>
        <v>1586</v>
      </c>
      <c r="B1588" s="484">
        <v>45468</v>
      </c>
      <c r="C1588" s="214" t="s">
        <v>172</v>
      </c>
      <c r="D1588" s="108" t="s">
        <v>173</v>
      </c>
      <c r="E1588" s="108" t="s">
        <v>164</v>
      </c>
      <c r="F1588" s="97">
        <v>144</v>
      </c>
      <c r="G1588" s="97"/>
      <c r="H1588" s="116"/>
      <c r="I1588" s="116"/>
      <c r="J1588" s="97"/>
      <c r="AD1588" s="476"/>
      <c r="AI1588" s="473"/>
    </row>
    <row r="1589" spans="1:35" s="4" customFormat="1" x14ac:dyDescent="0.25">
      <c r="A1589" s="408">
        <f t="shared" si="25"/>
        <v>1587</v>
      </c>
      <c r="B1589" s="484">
        <v>45468</v>
      </c>
      <c r="C1589" s="214" t="s">
        <v>174</v>
      </c>
      <c r="D1589" s="108" t="s">
        <v>99</v>
      </c>
      <c r="E1589" s="203" t="s">
        <v>164</v>
      </c>
      <c r="F1589" s="97">
        <v>152</v>
      </c>
      <c r="G1589" s="97"/>
      <c r="H1589" s="116"/>
      <c r="I1589" s="116"/>
      <c r="J1589" s="97"/>
      <c r="AD1589" s="476"/>
      <c r="AI1589" s="473"/>
    </row>
    <row r="1590" spans="1:35" s="4" customFormat="1" x14ac:dyDescent="0.25">
      <c r="A1590" s="408">
        <f t="shared" si="25"/>
        <v>1588</v>
      </c>
      <c r="B1590" s="484">
        <v>45468</v>
      </c>
      <c r="C1590" s="214" t="s">
        <v>175</v>
      </c>
      <c r="D1590" s="108" t="s">
        <v>176</v>
      </c>
      <c r="E1590" s="108" t="s">
        <v>164</v>
      </c>
      <c r="F1590" s="97">
        <v>176</v>
      </c>
      <c r="G1590" s="97"/>
      <c r="H1590" s="116"/>
      <c r="I1590" s="116"/>
      <c r="J1590" s="97"/>
      <c r="AD1590" s="476"/>
      <c r="AI1590" s="473"/>
    </row>
    <row r="1591" spans="1:35" s="4" customFormat="1" x14ac:dyDescent="0.25">
      <c r="A1591" s="408">
        <f t="shared" si="25"/>
        <v>1589</v>
      </c>
      <c r="B1591" s="484">
        <v>45468</v>
      </c>
      <c r="C1591" s="214" t="s">
        <v>261</v>
      </c>
      <c r="D1591" s="108" t="s">
        <v>269</v>
      </c>
      <c r="E1591" s="108" t="s">
        <v>164</v>
      </c>
      <c r="F1591" s="97">
        <v>144</v>
      </c>
      <c r="G1591" s="97"/>
      <c r="H1591" s="116"/>
      <c r="I1591" s="116"/>
      <c r="J1591" s="97"/>
      <c r="AD1591" s="476"/>
      <c r="AI1591" s="473"/>
    </row>
    <row r="1592" spans="1:35" s="4" customFormat="1" x14ac:dyDescent="0.25">
      <c r="A1592" s="408">
        <f t="shared" si="25"/>
        <v>1590</v>
      </c>
      <c r="B1592" s="484">
        <v>45468</v>
      </c>
      <c r="C1592" s="214" t="s">
        <v>254</v>
      </c>
      <c r="D1592" s="108" t="s">
        <v>159</v>
      </c>
      <c r="E1592" s="108" t="s">
        <v>64</v>
      </c>
      <c r="F1592" s="97">
        <v>150</v>
      </c>
      <c r="G1592" s="97"/>
      <c r="H1592" s="116"/>
      <c r="I1592" s="116"/>
      <c r="J1592" s="97"/>
      <c r="AD1592" s="476"/>
      <c r="AI1592" s="473"/>
    </row>
    <row r="1593" spans="1:35" s="4" customFormat="1" x14ac:dyDescent="0.25">
      <c r="A1593" s="408">
        <f t="shared" si="25"/>
        <v>1591</v>
      </c>
      <c r="B1593" s="484">
        <v>45469</v>
      </c>
      <c r="C1593" s="212" t="s">
        <v>88</v>
      </c>
      <c r="D1593" s="108" t="s">
        <v>89</v>
      </c>
      <c r="E1593" s="108" t="s">
        <v>336</v>
      </c>
      <c r="F1593" s="97">
        <v>215</v>
      </c>
      <c r="G1593" s="97"/>
      <c r="H1593" s="116"/>
      <c r="I1593" s="116"/>
      <c r="J1593" s="97"/>
      <c r="AD1593" s="476"/>
      <c r="AI1593" s="473"/>
    </row>
    <row r="1594" spans="1:35" s="4" customFormat="1" x14ac:dyDescent="0.25">
      <c r="A1594" s="408">
        <f t="shared" si="25"/>
        <v>1592</v>
      </c>
      <c r="B1594" s="484">
        <v>45469</v>
      </c>
      <c r="C1594" s="212" t="s">
        <v>91</v>
      </c>
      <c r="D1594" s="108" t="s">
        <v>92</v>
      </c>
      <c r="E1594" s="108" t="s">
        <v>343</v>
      </c>
      <c r="F1594" s="97">
        <v>0</v>
      </c>
      <c r="G1594" s="97"/>
      <c r="H1594" s="116"/>
      <c r="I1594" s="116"/>
      <c r="J1594" s="97"/>
      <c r="AD1594" s="476"/>
      <c r="AI1594" s="473"/>
    </row>
    <row r="1595" spans="1:35" s="4" customFormat="1" x14ac:dyDescent="0.25">
      <c r="A1595" s="408">
        <f t="shared" si="25"/>
        <v>1593</v>
      </c>
      <c r="B1595" s="484">
        <v>45469</v>
      </c>
      <c r="C1595" s="212" t="s">
        <v>94</v>
      </c>
      <c r="D1595" s="108" t="s">
        <v>92</v>
      </c>
      <c r="E1595" s="108" t="s">
        <v>343</v>
      </c>
      <c r="F1595" s="97">
        <v>0</v>
      </c>
      <c r="G1595" s="97"/>
      <c r="H1595" s="116"/>
      <c r="I1595" s="116"/>
      <c r="J1595" s="97"/>
      <c r="AD1595" s="476"/>
      <c r="AI1595" s="473"/>
    </row>
    <row r="1596" spans="1:35" s="4" customFormat="1" x14ac:dyDescent="0.25">
      <c r="A1596" s="408">
        <f t="shared" si="25"/>
        <v>1594</v>
      </c>
      <c r="B1596" s="484">
        <v>45469</v>
      </c>
      <c r="C1596" s="212" t="s">
        <v>116</v>
      </c>
      <c r="D1596" s="108" t="s">
        <v>92</v>
      </c>
      <c r="E1596" s="108" t="s">
        <v>343</v>
      </c>
      <c r="F1596" s="97">
        <v>0</v>
      </c>
      <c r="G1596" s="97"/>
      <c r="H1596" s="116"/>
      <c r="I1596" s="116"/>
      <c r="J1596" s="97"/>
      <c r="AD1596" s="476"/>
      <c r="AI1596" s="473"/>
    </row>
    <row r="1597" spans="1:35" s="4" customFormat="1" x14ac:dyDescent="0.25">
      <c r="A1597" s="408">
        <f t="shared" si="25"/>
        <v>1595</v>
      </c>
      <c r="B1597" s="484">
        <v>45469</v>
      </c>
      <c r="C1597" s="212" t="s">
        <v>128</v>
      </c>
      <c r="D1597" s="108" t="s">
        <v>97</v>
      </c>
      <c r="E1597" s="108" t="s">
        <v>346</v>
      </c>
      <c r="F1597" s="97">
        <v>96</v>
      </c>
      <c r="G1597" s="97"/>
      <c r="H1597" s="116"/>
      <c r="I1597" s="116"/>
      <c r="J1597" s="97"/>
      <c r="AD1597" s="476"/>
      <c r="AI1597" s="473"/>
    </row>
    <row r="1598" spans="1:35" s="4" customFormat="1" x14ac:dyDescent="0.25">
      <c r="A1598" s="408">
        <f t="shared" si="25"/>
        <v>1596</v>
      </c>
      <c r="B1598" s="484">
        <v>45469</v>
      </c>
      <c r="C1598" s="212" t="s">
        <v>96</v>
      </c>
      <c r="D1598" s="108" t="s">
        <v>97</v>
      </c>
      <c r="E1598" s="108" t="s">
        <v>346</v>
      </c>
      <c r="F1598" s="97">
        <v>0</v>
      </c>
      <c r="G1598" s="97"/>
      <c r="H1598" s="116"/>
      <c r="I1598" s="116"/>
      <c r="J1598" s="97"/>
      <c r="AD1598" s="476"/>
      <c r="AI1598" s="473"/>
    </row>
    <row r="1599" spans="1:35" s="4" customFormat="1" x14ac:dyDescent="0.25">
      <c r="A1599" s="408">
        <f t="shared" si="25"/>
        <v>1597</v>
      </c>
      <c r="B1599" s="484">
        <v>45469</v>
      </c>
      <c r="C1599" s="212" t="s">
        <v>113</v>
      </c>
      <c r="D1599" s="108" t="s">
        <v>114</v>
      </c>
      <c r="E1599" s="108" t="s">
        <v>348</v>
      </c>
      <c r="F1599" s="97">
        <v>0</v>
      </c>
      <c r="G1599" s="97"/>
      <c r="H1599" s="116"/>
      <c r="I1599" s="116"/>
      <c r="J1599" s="97"/>
      <c r="AD1599" s="476"/>
      <c r="AI1599" s="473"/>
    </row>
    <row r="1600" spans="1:35" s="4" customFormat="1" x14ac:dyDescent="0.25">
      <c r="A1600" s="408">
        <f t="shared" si="25"/>
        <v>1598</v>
      </c>
      <c r="B1600" s="484">
        <v>45469</v>
      </c>
      <c r="C1600" s="212" t="s">
        <v>118</v>
      </c>
      <c r="D1600" s="108" t="s">
        <v>107</v>
      </c>
      <c r="E1600" s="108" t="s">
        <v>340</v>
      </c>
      <c r="F1600" s="97">
        <v>83</v>
      </c>
      <c r="G1600" s="97"/>
      <c r="H1600" s="116"/>
      <c r="I1600" s="116"/>
      <c r="J1600" s="97"/>
      <c r="AD1600" s="476"/>
      <c r="AI1600" s="473"/>
    </row>
    <row r="1601" spans="1:35" s="4" customFormat="1" x14ac:dyDescent="0.25">
      <c r="A1601" s="408">
        <f t="shared" si="25"/>
        <v>1599</v>
      </c>
      <c r="B1601" s="484">
        <v>45469</v>
      </c>
      <c r="C1601" s="212" t="s">
        <v>106</v>
      </c>
      <c r="D1601" s="108" t="s">
        <v>107</v>
      </c>
      <c r="E1601" s="108" t="s">
        <v>340</v>
      </c>
      <c r="F1601" s="97">
        <v>145</v>
      </c>
      <c r="G1601" s="97"/>
      <c r="H1601" s="116"/>
      <c r="I1601" s="116"/>
      <c r="J1601" s="97"/>
      <c r="AD1601" s="476"/>
      <c r="AI1601" s="473"/>
    </row>
    <row r="1602" spans="1:35" s="4" customFormat="1" x14ac:dyDescent="0.25">
      <c r="A1602" s="408">
        <f t="shared" si="25"/>
        <v>1600</v>
      </c>
      <c r="B1602" s="484">
        <v>45469</v>
      </c>
      <c r="C1602" s="212" t="s">
        <v>109</v>
      </c>
      <c r="D1602" s="108" t="s">
        <v>107</v>
      </c>
      <c r="E1602" s="108" t="s">
        <v>340</v>
      </c>
      <c r="F1602" s="97">
        <v>140</v>
      </c>
      <c r="G1602" s="97"/>
      <c r="H1602" s="116"/>
      <c r="I1602" s="116"/>
      <c r="J1602" s="97"/>
      <c r="AD1602" s="476"/>
      <c r="AI1602" s="473"/>
    </row>
    <row r="1603" spans="1:35" s="4" customFormat="1" x14ac:dyDescent="0.25">
      <c r="A1603" s="408">
        <f t="shared" si="25"/>
        <v>1601</v>
      </c>
      <c r="B1603" s="484">
        <v>45469</v>
      </c>
      <c r="C1603" s="212" t="s">
        <v>119</v>
      </c>
      <c r="D1603" s="108" t="s">
        <v>131</v>
      </c>
      <c r="E1603" s="108" t="s">
        <v>338</v>
      </c>
      <c r="F1603" s="97">
        <v>0</v>
      </c>
      <c r="G1603" s="97"/>
      <c r="H1603" s="116"/>
      <c r="I1603" s="116"/>
      <c r="J1603" s="97"/>
      <c r="AD1603" s="476"/>
      <c r="AI1603" s="473"/>
    </row>
    <row r="1604" spans="1:35" s="4" customFormat="1" x14ac:dyDescent="0.25">
      <c r="A1604" s="408">
        <f t="shared" si="25"/>
        <v>1602</v>
      </c>
      <c r="B1604" s="484">
        <v>45469</v>
      </c>
      <c r="C1604" s="212" t="s">
        <v>121</v>
      </c>
      <c r="D1604" s="108" t="s">
        <v>122</v>
      </c>
      <c r="E1604" s="108" t="s">
        <v>339</v>
      </c>
      <c r="F1604" s="97">
        <v>0</v>
      </c>
      <c r="G1604" s="97"/>
      <c r="H1604" s="116"/>
      <c r="I1604" s="116"/>
      <c r="J1604" s="97"/>
      <c r="AD1604" s="476"/>
      <c r="AI1604" s="473"/>
    </row>
    <row r="1605" spans="1:35" s="4" customFormat="1" x14ac:dyDescent="0.25">
      <c r="A1605" s="408">
        <f t="shared" si="25"/>
        <v>1603</v>
      </c>
      <c r="B1605" s="484">
        <v>45469</v>
      </c>
      <c r="C1605" s="212" t="s">
        <v>125</v>
      </c>
      <c r="D1605" s="108" t="s">
        <v>99</v>
      </c>
      <c r="E1605" s="108" t="s">
        <v>334</v>
      </c>
      <c r="F1605" s="97">
        <v>0</v>
      </c>
      <c r="G1605" s="97"/>
      <c r="H1605" s="116"/>
      <c r="I1605" s="116"/>
      <c r="J1605" s="97"/>
      <c r="AD1605" s="476"/>
      <c r="AI1605" s="473"/>
    </row>
    <row r="1606" spans="1:35" s="4" customFormat="1" x14ac:dyDescent="0.25">
      <c r="A1606" s="408">
        <f t="shared" si="25"/>
        <v>1604</v>
      </c>
      <c r="B1606" s="484">
        <v>45469</v>
      </c>
      <c r="C1606" s="212" t="s">
        <v>156</v>
      </c>
      <c r="D1606" s="108" t="s">
        <v>136</v>
      </c>
      <c r="E1606" s="108" t="s">
        <v>2</v>
      </c>
      <c r="F1606" s="97">
        <v>173</v>
      </c>
      <c r="G1606" s="97"/>
      <c r="H1606" s="116"/>
      <c r="I1606" s="116"/>
      <c r="J1606" s="97"/>
      <c r="AD1606" s="476"/>
      <c r="AI1606" s="473"/>
    </row>
    <row r="1607" spans="1:35" s="4" customFormat="1" x14ac:dyDescent="0.25">
      <c r="A1607" s="408">
        <f t="shared" ref="A1607:A1670" si="26">ROW()-2</f>
        <v>1605</v>
      </c>
      <c r="B1607" s="484">
        <v>45469</v>
      </c>
      <c r="C1607" s="213" t="s">
        <v>142</v>
      </c>
      <c r="D1607" s="108" t="s">
        <v>264</v>
      </c>
      <c r="E1607" s="108" t="s">
        <v>143</v>
      </c>
      <c r="F1607" s="97">
        <v>226</v>
      </c>
      <c r="G1607" s="97"/>
      <c r="H1607" s="116"/>
      <c r="I1607" s="116"/>
      <c r="J1607" s="97"/>
      <c r="AD1607" s="476"/>
      <c r="AI1607" s="473"/>
    </row>
    <row r="1608" spans="1:35" s="4" customFormat="1" x14ac:dyDescent="0.25">
      <c r="A1608" s="408">
        <f t="shared" si="26"/>
        <v>1606</v>
      </c>
      <c r="B1608" s="484">
        <v>45469</v>
      </c>
      <c r="C1608" s="213" t="s">
        <v>144</v>
      </c>
      <c r="D1608" s="108" t="s">
        <v>264</v>
      </c>
      <c r="E1608" s="108" t="s">
        <v>143</v>
      </c>
      <c r="F1608" s="97">
        <v>0</v>
      </c>
      <c r="G1608" s="97"/>
      <c r="H1608" s="116"/>
      <c r="I1608" s="116"/>
      <c r="J1608" s="97"/>
      <c r="AD1608" s="476"/>
      <c r="AI1608" s="473"/>
    </row>
    <row r="1609" spans="1:35" s="4" customFormat="1" x14ac:dyDescent="0.25">
      <c r="A1609" s="408">
        <f t="shared" si="26"/>
        <v>1607</v>
      </c>
      <c r="B1609" s="484">
        <v>45469</v>
      </c>
      <c r="C1609" s="214" t="s">
        <v>145</v>
      </c>
      <c r="D1609" s="108" t="s">
        <v>265</v>
      </c>
      <c r="E1609" s="108" t="s">
        <v>146</v>
      </c>
      <c r="F1609" s="97">
        <v>0</v>
      </c>
      <c r="G1609" s="97"/>
      <c r="H1609" s="116"/>
      <c r="I1609" s="116"/>
      <c r="J1609" s="97"/>
      <c r="AD1609" s="476"/>
      <c r="AI1609" s="473"/>
    </row>
    <row r="1610" spans="1:35" s="4" customFormat="1" x14ac:dyDescent="0.25">
      <c r="A1610" s="408">
        <f t="shared" si="26"/>
        <v>1608</v>
      </c>
      <c r="B1610" s="484">
        <v>45469</v>
      </c>
      <c r="C1610" s="212" t="s">
        <v>160</v>
      </c>
      <c r="D1610" s="108" t="s">
        <v>136</v>
      </c>
      <c r="E1610" s="108" t="s">
        <v>2</v>
      </c>
      <c r="F1610" s="97">
        <v>0</v>
      </c>
      <c r="G1610" s="97"/>
      <c r="H1610" s="116"/>
      <c r="I1610" s="116"/>
      <c r="J1610" s="97"/>
      <c r="AD1610" s="476"/>
      <c r="AI1610" s="473"/>
    </row>
    <row r="1611" spans="1:35" s="4" customFormat="1" x14ac:dyDescent="0.25">
      <c r="A1611" s="408">
        <f t="shared" si="26"/>
        <v>1609</v>
      </c>
      <c r="B1611" s="484">
        <v>45469</v>
      </c>
      <c r="C1611" s="212" t="s">
        <v>158</v>
      </c>
      <c r="D1611" s="108" t="s">
        <v>159</v>
      </c>
      <c r="E1611" s="108" t="s">
        <v>64</v>
      </c>
      <c r="F1611" s="97">
        <v>0</v>
      </c>
      <c r="G1611" s="97"/>
      <c r="H1611" s="116"/>
      <c r="I1611" s="116"/>
      <c r="J1611" s="97"/>
      <c r="AD1611" s="476"/>
      <c r="AI1611" s="473"/>
    </row>
    <row r="1612" spans="1:35" s="4" customFormat="1" x14ac:dyDescent="0.25">
      <c r="A1612" s="408">
        <f t="shared" si="26"/>
        <v>1610</v>
      </c>
      <c r="B1612" s="484">
        <v>45469</v>
      </c>
      <c r="C1612" s="96" t="s">
        <v>283</v>
      </c>
      <c r="D1612" s="108" t="s">
        <v>266</v>
      </c>
      <c r="E1612" s="108" t="s">
        <v>63</v>
      </c>
      <c r="F1612" s="97">
        <v>133</v>
      </c>
      <c r="G1612" s="97"/>
      <c r="H1612" s="116"/>
      <c r="I1612" s="116"/>
      <c r="J1612" s="97"/>
      <c r="AD1612" s="476"/>
      <c r="AI1612" s="473"/>
    </row>
    <row r="1613" spans="1:35" s="4" customFormat="1" x14ac:dyDescent="0.25">
      <c r="A1613" s="408">
        <f t="shared" si="26"/>
        <v>1611</v>
      </c>
      <c r="B1613" s="484">
        <v>45469</v>
      </c>
      <c r="C1613" s="213" t="s">
        <v>148</v>
      </c>
      <c r="D1613" s="108" t="s">
        <v>92</v>
      </c>
      <c r="E1613" s="108" t="s">
        <v>343</v>
      </c>
      <c r="F1613" s="97">
        <v>0</v>
      </c>
      <c r="G1613" s="97"/>
      <c r="H1613" s="116"/>
      <c r="I1613" s="116"/>
      <c r="J1613" s="97"/>
      <c r="AD1613" s="476"/>
      <c r="AI1613" s="473"/>
    </row>
    <row r="1614" spans="1:35" s="4" customFormat="1" x14ac:dyDescent="0.25">
      <c r="A1614" s="408">
        <f t="shared" si="26"/>
        <v>1612</v>
      </c>
      <c r="B1614" s="484">
        <v>45469</v>
      </c>
      <c r="C1614" s="213" t="s">
        <v>150</v>
      </c>
      <c r="D1614" s="108" t="s">
        <v>92</v>
      </c>
      <c r="E1614" s="108" t="s">
        <v>343</v>
      </c>
      <c r="F1614" s="97">
        <v>158</v>
      </c>
      <c r="G1614" s="97"/>
      <c r="H1614" s="116"/>
      <c r="I1614" s="116"/>
      <c r="J1614" s="97"/>
      <c r="AD1614" s="476"/>
      <c r="AI1614" s="473"/>
    </row>
    <row r="1615" spans="1:35" s="4" customFormat="1" x14ac:dyDescent="0.25">
      <c r="A1615" s="408">
        <f t="shared" si="26"/>
        <v>1613</v>
      </c>
      <c r="B1615" s="484">
        <v>45469</v>
      </c>
      <c r="C1615" s="213" t="s">
        <v>151</v>
      </c>
      <c r="D1615" s="108" t="s">
        <v>92</v>
      </c>
      <c r="E1615" s="108" t="s">
        <v>343</v>
      </c>
      <c r="F1615" s="97">
        <v>201</v>
      </c>
      <c r="G1615" s="97"/>
      <c r="H1615" s="116"/>
      <c r="I1615" s="116"/>
      <c r="J1615" s="97"/>
      <c r="AD1615" s="476"/>
      <c r="AI1615" s="473"/>
    </row>
    <row r="1616" spans="1:35" s="4" customFormat="1" x14ac:dyDescent="0.25">
      <c r="A1616" s="408">
        <f t="shared" si="26"/>
        <v>1614</v>
      </c>
      <c r="B1616" s="484">
        <v>45469</v>
      </c>
      <c r="C1616" s="213" t="s">
        <v>135</v>
      </c>
      <c r="D1616" s="108" t="s">
        <v>136</v>
      </c>
      <c r="E1616" s="108" t="s">
        <v>2</v>
      </c>
      <c r="F1616" s="97">
        <v>200</v>
      </c>
      <c r="G1616" s="97"/>
      <c r="H1616" s="116"/>
      <c r="I1616" s="116"/>
      <c r="J1616" s="97"/>
      <c r="AD1616" s="476"/>
      <c r="AI1616" s="473"/>
    </row>
    <row r="1617" spans="1:35" s="4" customFormat="1" x14ac:dyDescent="0.25">
      <c r="A1617" s="408">
        <f t="shared" si="26"/>
        <v>1615</v>
      </c>
      <c r="B1617" s="484">
        <v>45469</v>
      </c>
      <c r="C1617" s="213" t="s">
        <v>137</v>
      </c>
      <c r="D1617" s="108" t="s">
        <v>136</v>
      </c>
      <c r="E1617" s="108" t="s">
        <v>2</v>
      </c>
      <c r="F1617" s="97">
        <v>0</v>
      </c>
      <c r="G1617" s="97"/>
      <c r="H1617" s="116"/>
      <c r="I1617" s="116"/>
      <c r="J1617" s="97"/>
      <c r="AD1617" s="476"/>
      <c r="AI1617" s="473"/>
    </row>
    <row r="1618" spans="1:35" s="4" customFormat="1" x14ac:dyDescent="0.25">
      <c r="A1618" s="408">
        <f t="shared" si="26"/>
        <v>1616</v>
      </c>
      <c r="B1618" s="484">
        <v>45469</v>
      </c>
      <c r="C1618" s="213" t="s">
        <v>139</v>
      </c>
      <c r="D1618" s="108" t="s">
        <v>92</v>
      </c>
      <c r="E1618" s="108" t="s">
        <v>343</v>
      </c>
      <c r="F1618" s="97">
        <v>0</v>
      </c>
      <c r="G1618" s="97"/>
      <c r="H1618" s="116"/>
      <c r="I1618" s="116"/>
      <c r="J1618" s="97"/>
      <c r="AD1618" s="476"/>
      <c r="AI1618" s="473"/>
    </row>
    <row r="1619" spans="1:35" s="4" customFormat="1" x14ac:dyDescent="0.25">
      <c r="A1619" s="408">
        <f t="shared" si="26"/>
        <v>1617</v>
      </c>
      <c r="B1619" s="484">
        <v>45469</v>
      </c>
      <c r="C1619" s="213" t="s">
        <v>140</v>
      </c>
      <c r="D1619" s="108" t="s">
        <v>92</v>
      </c>
      <c r="E1619" s="108" t="s">
        <v>343</v>
      </c>
      <c r="F1619" s="97">
        <v>0</v>
      </c>
      <c r="G1619" s="97"/>
      <c r="H1619" s="116"/>
      <c r="I1619" s="116"/>
      <c r="J1619" s="97"/>
      <c r="AD1619" s="476"/>
      <c r="AI1619" s="473"/>
    </row>
    <row r="1620" spans="1:35" s="4" customFormat="1" x14ac:dyDescent="0.25">
      <c r="A1620" s="408">
        <f t="shared" si="26"/>
        <v>1618</v>
      </c>
      <c r="B1620" s="484">
        <v>45469</v>
      </c>
      <c r="C1620" s="213" t="s">
        <v>141</v>
      </c>
      <c r="D1620" s="108" t="s">
        <v>92</v>
      </c>
      <c r="E1620" s="108" t="s">
        <v>343</v>
      </c>
      <c r="F1620" s="97">
        <v>0</v>
      </c>
      <c r="G1620" s="97"/>
      <c r="H1620" s="116"/>
      <c r="I1620" s="116"/>
      <c r="J1620" s="97"/>
      <c r="AD1620" s="476"/>
      <c r="AI1620" s="473"/>
    </row>
    <row r="1621" spans="1:35" s="4" customFormat="1" x14ac:dyDescent="0.25">
      <c r="A1621" s="408">
        <f t="shared" si="26"/>
        <v>1619</v>
      </c>
      <c r="B1621" s="484">
        <v>45469</v>
      </c>
      <c r="C1621" s="213" t="s">
        <v>134</v>
      </c>
      <c r="D1621" s="108" t="s">
        <v>99</v>
      </c>
      <c r="E1621" s="108" t="s">
        <v>334</v>
      </c>
      <c r="F1621" s="97">
        <v>0</v>
      </c>
      <c r="G1621" s="97"/>
      <c r="H1621" s="116"/>
      <c r="I1621" s="116"/>
      <c r="J1621" s="97"/>
      <c r="AD1621" s="476"/>
      <c r="AI1621" s="473"/>
    </row>
    <row r="1622" spans="1:35" s="4" customFormat="1" x14ac:dyDescent="0.25">
      <c r="A1622" s="408">
        <f t="shared" si="26"/>
        <v>1620</v>
      </c>
      <c r="B1622" s="484">
        <v>45469</v>
      </c>
      <c r="C1622" s="212" t="s">
        <v>153</v>
      </c>
      <c r="D1622" s="108" t="s">
        <v>103</v>
      </c>
      <c r="E1622" s="108">
        <v>0</v>
      </c>
      <c r="F1622" s="97">
        <v>0</v>
      </c>
      <c r="G1622" s="97"/>
      <c r="H1622" s="116"/>
      <c r="I1622" s="116"/>
      <c r="J1622" s="97"/>
      <c r="AD1622" s="476"/>
      <c r="AI1622" s="473"/>
    </row>
    <row r="1623" spans="1:35" s="4" customFormat="1" x14ac:dyDescent="0.25">
      <c r="A1623" s="408">
        <f t="shared" si="26"/>
        <v>1621</v>
      </c>
      <c r="B1623" s="484">
        <v>45469</v>
      </c>
      <c r="C1623" s="212" t="s">
        <v>154</v>
      </c>
      <c r="D1623" s="108" t="s">
        <v>92</v>
      </c>
      <c r="E1623" s="108" t="s">
        <v>343</v>
      </c>
      <c r="F1623" s="97">
        <v>0</v>
      </c>
      <c r="G1623" s="97"/>
      <c r="H1623" s="116"/>
      <c r="I1623" s="116"/>
      <c r="J1623" s="97"/>
      <c r="AD1623" s="476"/>
      <c r="AI1623" s="473"/>
    </row>
    <row r="1624" spans="1:35" s="4" customFormat="1" x14ac:dyDescent="0.25">
      <c r="A1624" s="408">
        <f t="shared" si="26"/>
        <v>1622</v>
      </c>
      <c r="B1624" s="484">
        <v>45469</v>
      </c>
      <c r="C1624" s="212" t="s">
        <v>155</v>
      </c>
      <c r="D1624" s="108" t="s">
        <v>92</v>
      </c>
      <c r="E1624" s="108" t="s">
        <v>343</v>
      </c>
      <c r="F1624" s="97">
        <v>0</v>
      </c>
      <c r="G1624" s="97"/>
      <c r="H1624" s="116"/>
      <c r="I1624" s="116"/>
      <c r="J1624" s="97"/>
      <c r="AD1624" s="476"/>
      <c r="AI1624" s="473"/>
    </row>
    <row r="1625" spans="1:35" s="4" customFormat="1" x14ac:dyDescent="0.25">
      <c r="A1625" s="408">
        <f t="shared" si="26"/>
        <v>1623</v>
      </c>
      <c r="B1625" s="484">
        <v>45469</v>
      </c>
      <c r="C1625" s="214" t="s">
        <v>177</v>
      </c>
      <c r="D1625" s="108" t="s">
        <v>159</v>
      </c>
      <c r="E1625" s="108" t="s">
        <v>64</v>
      </c>
      <c r="F1625" s="97">
        <v>0</v>
      </c>
      <c r="G1625" s="97"/>
      <c r="H1625" s="116"/>
      <c r="I1625" s="116"/>
      <c r="J1625" s="97"/>
      <c r="AD1625" s="476"/>
      <c r="AI1625" s="473"/>
    </row>
    <row r="1626" spans="1:35" s="4" customFormat="1" x14ac:dyDescent="0.25">
      <c r="A1626" s="408">
        <f t="shared" si="26"/>
        <v>1624</v>
      </c>
      <c r="B1626" s="484">
        <v>45469</v>
      </c>
      <c r="C1626" s="214" t="s">
        <v>162</v>
      </c>
      <c r="D1626" s="108" t="s">
        <v>163</v>
      </c>
      <c r="E1626" s="108" t="s">
        <v>164</v>
      </c>
      <c r="F1626" s="97">
        <v>0</v>
      </c>
      <c r="G1626" s="97"/>
      <c r="H1626" s="116"/>
      <c r="I1626" s="116"/>
      <c r="J1626" s="97"/>
      <c r="AD1626" s="476"/>
      <c r="AI1626" s="473"/>
    </row>
    <row r="1627" spans="1:35" s="4" customFormat="1" x14ac:dyDescent="0.25">
      <c r="A1627" s="408">
        <f t="shared" si="26"/>
        <v>1625</v>
      </c>
      <c r="B1627" s="484">
        <v>45469</v>
      </c>
      <c r="C1627" s="214" t="s">
        <v>166</v>
      </c>
      <c r="D1627" s="108" t="s">
        <v>167</v>
      </c>
      <c r="E1627" s="108" t="s">
        <v>164</v>
      </c>
      <c r="F1627" s="97">
        <v>0</v>
      </c>
      <c r="G1627" s="97"/>
      <c r="H1627" s="116"/>
      <c r="I1627" s="116"/>
      <c r="J1627" s="97"/>
      <c r="AD1627" s="476"/>
      <c r="AI1627" s="473"/>
    </row>
    <row r="1628" spans="1:35" s="4" customFormat="1" x14ac:dyDescent="0.25">
      <c r="A1628" s="408">
        <f t="shared" si="26"/>
        <v>1626</v>
      </c>
      <c r="B1628" s="484">
        <v>45469</v>
      </c>
      <c r="C1628" s="214" t="s">
        <v>169</v>
      </c>
      <c r="D1628" s="108" t="s">
        <v>167</v>
      </c>
      <c r="E1628" s="108" t="s">
        <v>164</v>
      </c>
      <c r="F1628" s="97">
        <v>0</v>
      </c>
      <c r="G1628" s="97"/>
      <c r="H1628" s="116"/>
      <c r="I1628" s="116"/>
      <c r="J1628" s="97"/>
      <c r="AD1628" s="476"/>
      <c r="AI1628" s="473"/>
    </row>
    <row r="1629" spans="1:35" s="4" customFormat="1" x14ac:dyDescent="0.25">
      <c r="A1629" s="408">
        <f t="shared" si="26"/>
        <v>1627</v>
      </c>
      <c r="B1629" s="484">
        <v>45469</v>
      </c>
      <c r="C1629" s="214" t="s">
        <v>170</v>
      </c>
      <c r="D1629" s="108" t="s">
        <v>103</v>
      </c>
      <c r="E1629" s="108">
        <v>0</v>
      </c>
      <c r="F1629" s="97">
        <v>132</v>
      </c>
      <c r="G1629" s="97"/>
      <c r="H1629" s="116"/>
      <c r="I1629" s="116"/>
      <c r="J1629" s="97"/>
      <c r="AD1629" s="476"/>
      <c r="AI1629" s="473"/>
    </row>
    <row r="1630" spans="1:35" s="4" customFormat="1" x14ac:dyDescent="0.25">
      <c r="A1630" s="408">
        <f t="shared" si="26"/>
        <v>1628</v>
      </c>
      <c r="B1630" s="484">
        <v>45469</v>
      </c>
      <c r="C1630" s="214" t="s">
        <v>171</v>
      </c>
      <c r="D1630" s="108" t="s">
        <v>159</v>
      </c>
      <c r="E1630" s="108" t="s">
        <v>64</v>
      </c>
      <c r="F1630" s="97">
        <v>0</v>
      </c>
      <c r="G1630" s="97"/>
      <c r="H1630" s="116"/>
      <c r="I1630" s="116"/>
      <c r="J1630" s="97"/>
      <c r="AD1630" s="476"/>
      <c r="AI1630" s="473"/>
    </row>
    <row r="1631" spans="1:35" s="4" customFormat="1" x14ac:dyDescent="0.25">
      <c r="A1631" s="408">
        <f t="shared" si="26"/>
        <v>1629</v>
      </c>
      <c r="B1631" s="484">
        <v>45469</v>
      </c>
      <c r="C1631" s="214" t="s">
        <v>172</v>
      </c>
      <c r="D1631" s="108" t="s">
        <v>173</v>
      </c>
      <c r="E1631" s="108" t="s">
        <v>164</v>
      </c>
      <c r="F1631" s="97">
        <v>0</v>
      </c>
      <c r="G1631" s="97"/>
      <c r="H1631" s="116"/>
      <c r="I1631" s="116"/>
      <c r="J1631" s="97"/>
      <c r="AD1631" s="476"/>
      <c r="AI1631" s="473"/>
    </row>
    <row r="1632" spans="1:35" s="4" customFormat="1" x14ac:dyDescent="0.25">
      <c r="A1632" s="408">
        <f t="shared" si="26"/>
        <v>1630</v>
      </c>
      <c r="B1632" s="484">
        <v>45469</v>
      </c>
      <c r="C1632" s="214" t="s">
        <v>174</v>
      </c>
      <c r="D1632" s="108" t="s">
        <v>99</v>
      </c>
      <c r="E1632" s="203" t="s">
        <v>164</v>
      </c>
      <c r="F1632" s="97">
        <v>0</v>
      </c>
      <c r="G1632" s="97"/>
      <c r="H1632" s="116"/>
      <c r="I1632" s="116"/>
      <c r="J1632" s="97"/>
      <c r="AD1632" s="476"/>
      <c r="AI1632" s="473"/>
    </row>
    <row r="1633" spans="1:35" s="4" customFormat="1" x14ac:dyDescent="0.25">
      <c r="A1633" s="408">
        <f t="shared" si="26"/>
        <v>1631</v>
      </c>
      <c r="B1633" s="484">
        <v>45469</v>
      </c>
      <c r="C1633" s="214" t="s">
        <v>175</v>
      </c>
      <c r="D1633" s="108" t="s">
        <v>176</v>
      </c>
      <c r="E1633" s="108" t="s">
        <v>164</v>
      </c>
      <c r="F1633" s="97">
        <v>0</v>
      </c>
      <c r="G1633" s="97"/>
      <c r="H1633" s="116"/>
      <c r="I1633" s="116"/>
      <c r="J1633" s="97"/>
      <c r="AD1633" s="476"/>
      <c r="AI1633" s="473"/>
    </row>
    <row r="1634" spans="1:35" s="4" customFormat="1" x14ac:dyDescent="0.25">
      <c r="A1634" s="408">
        <f t="shared" si="26"/>
        <v>1632</v>
      </c>
      <c r="B1634" s="484">
        <v>45469</v>
      </c>
      <c r="C1634" s="214" t="s">
        <v>261</v>
      </c>
      <c r="D1634" s="108" t="s">
        <v>269</v>
      </c>
      <c r="E1634" s="108" t="s">
        <v>164</v>
      </c>
      <c r="F1634" s="97">
        <v>0</v>
      </c>
      <c r="G1634" s="97"/>
      <c r="H1634" s="116"/>
      <c r="I1634" s="116"/>
      <c r="J1634" s="97"/>
      <c r="AD1634" s="476"/>
      <c r="AI1634" s="473"/>
    </row>
    <row r="1635" spans="1:35" s="4" customFormat="1" x14ac:dyDescent="0.25">
      <c r="A1635" s="408">
        <f t="shared" si="26"/>
        <v>1633</v>
      </c>
      <c r="B1635" s="484">
        <v>45469</v>
      </c>
      <c r="C1635" s="214" t="s">
        <v>254</v>
      </c>
      <c r="D1635" s="108" t="s">
        <v>159</v>
      </c>
      <c r="E1635" s="108" t="s">
        <v>64</v>
      </c>
      <c r="F1635" s="97">
        <v>0</v>
      </c>
      <c r="G1635" s="97"/>
      <c r="H1635" s="116"/>
      <c r="I1635" s="116"/>
      <c r="J1635" s="97"/>
      <c r="AD1635" s="476"/>
      <c r="AI1635" s="473"/>
    </row>
    <row r="1636" spans="1:35" s="4" customFormat="1" x14ac:dyDescent="0.25">
      <c r="A1636" s="408">
        <f t="shared" si="26"/>
        <v>1634</v>
      </c>
      <c r="B1636" s="484">
        <v>45470</v>
      </c>
      <c r="C1636" s="212" t="s">
        <v>88</v>
      </c>
      <c r="D1636" s="108" t="s">
        <v>89</v>
      </c>
      <c r="E1636" s="108" t="s">
        <v>336</v>
      </c>
      <c r="F1636" s="97">
        <v>0</v>
      </c>
      <c r="G1636" s="97"/>
      <c r="H1636" s="116"/>
      <c r="I1636" s="116"/>
      <c r="J1636" s="97"/>
      <c r="AD1636" s="476"/>
      <c r="AI1636" s="473"/>
    </row>
    <row r="1637" spans="1:35" s="4" customFormat="1" x14ac:dyDescent="0.25">
      <c r="A1637" s="408">
        <f t="shared" si="26"/>
        <v>1635</v>
      </c>
      <c r="B1637" s="484">
        <v>45470</v>
      </c>
      <c r="C1637" s="212" t="s">
        <v>91</v>
      </c>
      <c r="D1637" s="108" t="s">
        <v>92</v>
      </c>
      <c r="E1637" s="108" t="s">
        <v>343</v>
      </c>
      <c r="F1637" s="97">
        <v>121</v>
      </c>
      <c r="G1637" s="97"/>
      <c r="H1637" s="116"/>
      <c r="I1637" s="116"/>
      <c r="J1637" s="97"/>
      <c r="AD1637" s="476"/>
      <c r="AI1637" s="473"/>
    </row>
    <row r="1638" spans="1:35" s="4" customFormat="1" x14ac:dyDescent="0.25">
      <c r="A1638" s="408">
        <f t="shared" si="26"/>
        <v>1636</v>
      </c>
      <c r="B1638" s="484">
        <v>45470</v>
      </c>
      <c r="C1638" s="212" t="s">
        <v>94</v>
      </c>
      <c r="D1638" s="108" t="s">
        <v>92</v>
      </c>
      <c r="E1638" s="108" t="s">
        <v>343</v>
      </c>
      <c r="F1638" s="97">
        <v>156</v>
      </c>
      <c r="G1638" s="97"/>
      <c r="H1638" s="116"/>
      <c r="I1638" s="116"/>
      <c r="J1638" s="97"/>
      <c r="AD1638" s="476"/>
      <c r="AI1638" s="473"/>
    </row>
    <row r="1639" spans="1:35" s="4" customFormat="1" x14ac:dyDescent="0.25">
      <c r="A1639" s="408">
        <f t="shared" si="26"/>
        <v>1637</v>
      </c>
      <c r="B1639" s="484">
        <v>45470</v>
      </c>
      <c r="C1639" s="212" t="s">
        <v>116</v>
      </c>
      <c r="D1639" s="108" t="s">
        <v>92</v>
      </c>
      <c r="E1639" s="108" t="s">
        <v>343</v>
      </c>
      <c r="F1639" s="97">
        <v>0</v>
      </c>
      <c r="G1639" s="97"/>
      <c r="H1639" s="116"/>
      <c r="I1639" s="116"/>
      <c r="J1639" s="97"/>
      <c r="AD1639" s="476"/>
      <c r="AI1639" s="473"/>
    </row>
    <row r="1640" spans="1:35" s="4" customFormat="1" x14ac:dyDescent="0.25">
      <c r="A1640" s="408">
        <f t="shared" si="26"/>
        <v>1638</v>
      </c>
      <c r="B1640" s="484">
        <v>45470</v>
      </c>
      <c r="C1640" s="212" t="s">
        <v>128</v>
      </c>
      <c r="D1640" s="108" t="s">
        <v>97</v>
      </c>
      <c r="E1640" s="108" t="s">
        <v>346</v>
      </c>
      <c r="F1640" s="97">
        <v>33</v>
      </c>
      <c r="G1640" s="97"/>
      <c r="H1640" s="116"/>
      <c r="I1640" s="116"/>
      <c r="J1640" s="97"/>
      <c r="AD1640" s="476"/>
      <c r="AI1640" s="473"/>
    </row>
    <row r="1641" spans="1:35" s="4" customFormat="1" x14ac:dyDescent="0.25">
      <c r="A1641" s="408">
        <f t="shared" si="26"/>
        <v>1639</v>
      </c>
      <c r="B1641" s="484">
        <v>45470</v>
      </c>
      <c r="C1641" s="212" t="s">
        <v>96</v>
      </c>
      <c r="D1641" s="108" t="s">
        <v>97</v>
      </c>
      <c r="E1641" s="108" t="s">
        <v>346</v>
      </c>
      <c r="F1641" s="97">
        <v>0</v>
      </c>
      <c r="G1641" s="97"/>
      <c r="H1641" s="116"/>
      <c r="I1641" s="116"/>
      <c r="J1641" s="97"/>
      <c r="AD1641" s="476"/>
      <c r="AI1641" s="473"/>
    </row>
    <row r="1642" spans="1:35" s="4" customFormat="1" x14ac:dyDescent="0.25">
      <c r="A1642" s="408">
        <f t="shared" si="26"/>
        <v>1640</v>
      </c>
      <c r="B1642" s="484">
        <v>45470</v>
      </c>
      <c r="C1642" s="212" t="s">
        <v>113</v>
      </c>
      <c r="D1642" s="108" t="s">
        <v>114</v>
      </c>
      <c r="E1642" s="108" t="s">
        <v>348</v>
      </c>
      <c r="F1642" s="97">
        <v>64</v>
      </c>
      <c r="G1642" s="97"/>
      <c r="H1642" s="116">
        <v>14031</v>
      </c>
      <c r="I1642" s="116">
        <v>17043</v>
      </c>
      <c r="J1642" s="97"/>
      <c r="AD1642" s="476"/>
      <c r="AI1642" s="473"/>
    </row>
    <row r="1643" spans="1:35" s="4" customFormat="1" x14ac:dyDescent="0.25">
      <c r="A1643" s="408">
        <f t="shared" si="26"/>
        <v>1641</v>
      </c>
      <c r="B1643" s="484">
        <v>45470</v>
      </c>
      <c r="C1643" s="212" t="s">
        <v>118</v>
      </c>
      <c r="D1643" s="108" t="s">
        <v>107</v>
      </c>
      <c r="E1643" s="108" t="s">
        <v>340</v>
      </c>
      <c r="F1643" s="97">
        <v>0</v>
      </c>
      <c r="G1643" s="97"/>
      <c r="H1643" s="116"/>
      <c r="I1643" s="116"/>
      <c r="J1643" s="97"/>
      <c r="AD1643" s="476"/>
      <c r="AI1643" s="473"/>
    </row>
    <row r="1644" spans="1:35" s="4" customFormat="1" x14ac:dyDescent="0.25">
      <c r="A1644" s="408">
        <f t="shared" si="26"/>
        <v>1642</v>
      </c>
      <c r="B1644" s="484">
        <v>45470</v>
      </c>
      <c r="C1644" s="212" t="s">
        <v>106</v>
      </c>
      <c r="D1644" s="108" t="s">
        <v>107</v>
      </c>
      <c r="E1644" s="108" t="s">
        <v>340</v>
      </c>
      <c r="F1644" s="97">
        <v>0</v>
      </c>
      <c r="G1644" s="97"/>
      <c r="H1644" s="116"/>
      <c r="I1644" s="116"/>
      <c r="J1644" s="97"/>
      <c r="AD1644" s="476"/>
      <c r="AI1644" s="473"/>
    </row>
    <row r="1645" spans="1:35" s="4" customFormat="1" x14ac:dyDescent="0.25">
      <c r="A1645" s="408">
        <f t="shared" si="26"/>
        <v>1643</v>
      </c>
      <c r="B1645" s="484">
        <v>45470</v>
      </c>
      <c r="C1645" s="212" t="s">
        <v>109</v>
      </c>
      <c r="D1645" s="108" t="s">
        <v>107</v>
      </c>
      <c r="E1645" s="108" t="s">
        <v>340</v>
      </c>
      <c r="F1645" s="97">
        <v>0</v>
      </c>
      <c r="G1645" s="97"/>
      <c r="H1645" s="116"/>
      <c r="I1645" s="116"/>
      <c r="J1645" s="97"/>
      <c r="AD1645" s="476"/>
      <c r="AI1645" s="473"/>
    </row>
    <row r="1646" spans="1:35" s="4" customFormat="1" x14ac:dyDescent="0.25">
      <c r="A1646" s="408">
        <f t="shared" si="26"/>
        <v>1644</v>
      </c>
      <c r="B1646" s="484">
        <v>45470</v>
      </c>
      <c r="C1646" s="212" t="s">
        <v>119</v>
      </c>
      <c r="D1646" s="108" t="s">
        <v>131</v>
      </c>
      <c r="E1646" s="108" t="s">
        <v>338</v>
      </c>
      <c r="F1646" s="97">
        <v>0</v>
      </c>
      <c r="G1646" s="97"/>
      <c r="H1646" s="116"/>
      <c r="I1646" s="116"/>
      <c r="J1646" s="97"/>
      <c r="AD1646" s="476"/>
      <c r="AI1646" s="473"/>
    </row>
    <row r="1647" spans="1:35" s="4" customFormat="1" x14ac:dyDescent="0.25">
      <c r="A1647" s="408">
        <f t="shared" si="26"/>
        <v>1645</v>
      </c>
      <c r="B1647" s="484">
        <v>45470</v>
      </c>
      <c r="C1647" s="212" t="s">
        <v>121</v>
      </c>
      <c r="D1647" s="108" t="s">
        <v>122</v>
      </c>
      <c r="E1647" s="108" t="s">
        <v>339</v>
      </c>
      <c r="F1647" s="97">
        <v>0</v>
      </c>
      <c r="G1647" s="97"/>
      <c r="H1647" s="116"/>
      <c r="I1647" s="116"/>
      <c r="J1647" s="97"/>
      <c r="AD1647" s="476"/>
      <c r="AI1647" s="473"/>
    </row>
    <row r="1648" spans="1:35" s="4" customFormat="1" x14ac:dyDescent="0.25">
      <c r="A1648" s="408">
        <f t="shared" si="26"/>
        <v>1646</v>
      </c>
      <c r="B1648" s="484">
        <v>45470</v>
      </c>
      <c r="C1648" s="212" t="s">
        <v>125</v>
      </c>
      <c r="D1648" s="108" t="s">
        <v>99</v>
      </c>
      <c r="E1648" s="108" t="s">
        <v>334</v>
      </c>
      <c r="F1648" s="97">
        <v>290</v>
      </c>
      <c r="G1648" s="97"/>
      <c r="H1648" s="116"/>
      <c r="I1648" s="116"/>
      <c r="J1648" s="97"/>
      <c r="AD1648" s="476"/>
      <c r="AI1648" s="473"/>
    </row>
    <row r="1649" spans="1:35" s="4" customFormat="1" x14ac:dyDescent="0.25">
      <c r="A1649" s="408">
        <f t="shared" si="26"/>
        <v>1647</v>
      </c>
      <c r="B1649" s="484">
        <v>45470</v>
      </c>
      <c r="C1649" s="212" t="s">
        <v>156</v>
      </c>
      <c r="D1649" s="108" t="s">
        <v>136</v>
      </c>
      <c r="E1649" s="108" t="s">
        <v>2</v>
      </c>
      <c r="F1649" s="97">
        <v>0</v>
      </c>
      <c r="G1649" s="97"/>
      <c r="H1649" s="116"/>
      <c r="I1649" s="116"/>
      <c r="J1649" s="97"/>
      <c r="AD1649" s="476"/>
      <c r="AI1649" s="473"/>
    </row>
    <row r="1650" spans="1:35" s="4" customFormat="1" x14ac:dyDescent="0.25">
      <c r="A1650" s="408">
        <f t="shared" si="26"/>
        <v>1648</v>
      </c>
      <c r="B1650" s="484">
        <v>45470</v>
      </c>
      <c r="C1650" s="213" t="s">
        <v>142</v>
      </c>
      <c r="D1650" s="108" t="s">
        <v>264</v>
      </c>
      <c r="E1650" s="108" t="s">
        <v>143</v>
      </c>
      <c r="F1650" s="97">
        <v>0</v>
      </c>
      <c r="G1650" s="97"/>
      <c r="H1650" s="116"/>
      <c r="I1650" s="116"/>
      <c r="J1650" s="97"/>
      <c r="AD1650" s="476"/>
      <c r="AI1650" s="473"/>
    </row>
    <row r="1651" spans="1:35" s="4" customFormat="1" x14ac:dyDescent="0.25">
      <c r="A1651" s="408">
        <f t="shared" si="26"/>
        <v>1649</v>
      </c>
      <c r="B1651" s="484">
        <v>45470</v>
      </c>
      <c r="C1651" s="213" t="s">
        <v>144</v>
      </c>
      <c r="D1651" s="108" t="s">
        <v>264</v>
      </c>
      <c r="E1651" s="108" t="s">
        <v>143</v>
      </c>
      <c r="F1651" s="97">
        <v>0</v>
      </c>
      <c r="G1651" s="97"/>
      <c r="H1651" s="116"/>
      <c r="I1651" s="116"/>
      <c r="J1651" s="97"/>
      <c r="AD1651" s="476"/>
      <c r="AI1651" s="473"/>
    </row>
    <row r="1652" spans="1:35" s="4" customFormat="1" x14ac:dyDescent="0.25">
      <c r="A1652" s="408">
        <f t="shared" si="26"/>
        <v>1650</v>
      </c>
      <c r="B1652" s="484">
        <v>45470</v>
      </c>
      <c r="C1652" s="214" t="s">
        <v>145</v>
      </c>
      <c r="D1652" s="108" t="s">
        <v>265</v>
      </c>
      <c r="E1652" s="108" t="s">
        <v>146</v>
      </c>
      <c r="F1652" s="97">
        <v>103</v>
      </c>
      <c r="G1652" s="97"/>
      <c r="H1652" s="116"/>
      <c r="I1652" s="116"/>
      <c r="J1652" s="97"/>
      <c r="AD1652" s="476"/>
      <c r="AI1652" s="473"/>
    </row>
    <row r="1653" spans="1:35" s="4" customFormat="1" x14ac:dyDescent="0.25">
      <c r="A1653" s="408">
        <f t="shared" si="26"/>
        <v>1651</v>
      </c>
      <c r="B1653" s="484">
        <v>45470</v>
      </c>
      <c r="C1653" s="212" t="s">
        <v>160</v>
      </c>
      <c r="D1653" s="108" t="s">
        <v>136</v>
      </c>
      <c r="E1653" s="108" t="s">
        <v>2</v>
      </c>
      <c r="F1653" s="97">
        <v>121</v>
      </c>
      <c r="G1653" s="97"/>
      <c r="H1653" s="116"/>
      <c r="I1653" s="116"/>
      <c r="J1653" s="97"/>
      <c r="AD1653" s="476"/>
      <c r="AI1653" s="473"/>
    </row>
    <row r="1654" spans="1:35" s="4" customFormat="1" x14ac:dyDescent="0.25">
      <c r="A1654" s="408">
        <f t="shared" si="26"/>
        <v>1652</v>
      </c>
      <c r="B1654" s="484">
        <v>45470</v>
      </c>
      <c r="C1654" s="212" t="s">
        <v>158</v>
      </c>
      <c r="D1654" s="108" t="s">
        <v>159</v>
      </c>
      <c r="E1654" s="108" t="s">
        <v>64</v>
      </c>
      <c r="F1654" s="97">
        <v>101</v>
      </c>
      <c r="G1654" s="97"/>
      <c r="H1654" s="116"/>
      <c r="I1654" s="116"/>
      <c r="J1654" s="97"/>
      <c r="AD1654" s="476"/>
      <c r="AI1654" s="473"/>
    </row>
    <row r="1655" spans="1:35" s="4" customFormat="1" x14ac:dyDescent="0.25">
      <c r="A1655" s="408">
        <f t="shared" si="26"/>
        <v>1653</v>
      </c>
      <c r="B1655" s="484">
        <v>45470</v>
      </c>
      <c r="C1655" s="96" t="s">
        <v>283</v>
      </c>
      <c r="D1655" s="108" t="s">
        <v>266</v>
      </c>
      <c r="E1655" s="108" t="s">
        <v>63</v>
      </c>
      <c r="F1655" s="97">
        <v>0</v>
      </c>
      <c r="G1655" s="97"/>
      <c r="H1655" s="116"/>
      <c r="I1655" s="116"/>
      <c r="J1655" s="97"/>
      <c r="AD1655" s="476"/>
      <c r="AI1655" s="473"/>
    </row>
    <row r="1656" spans="1:35" s="4" customFormat="1" x14ac:dyDescent="0.25">
      <c r="A1656" s="408">
        <f t="shared" si="26"/>
        <v>1654</v>
      </c>
      <c r="B1656" s="484">
        <v>45470</v>
      </c>
      <c r="C1656" s="213" t="s">
        <v>148</v>
      </c>
      <c r="D1656" s="108" t="s">
        <v>92</v>
      </c>
      <c r="E1656" s="108" t="s">
        <v>343</v>
      </c>
      <c r="F1656" s="97">
        <v>0</v>
      </c>
      <c r="G1656" s="97"/>
      <c r="H1656" s="116"/>
      <c r="I1656" s="116"/>
      <c r="J1656" s="97"/>
      <c r="AD1656" s="476"/>
      <c r="AI1656" s="473"/>
    </row>
    <row r="1657" spans="1:35" s="4" customFormat="1" x14ac:dyDescent="0.25">
      <c r="A1657" s="408">
        <f t="shared" si="26"/>
        <v>1655</v>
      </c>
      <c r="B1657" s="484">
        <v>45470</v>
      </c>
      <c r="C1657" s="213" t="s">
        <v>150</v>
      </c>
      <c r="D1657" s="108" t="s">
        <v>92</v>
      </c>
      <c r="E1657" s="108" t="s">
        <v>343</v>
      </c>
      <c r="F1657" s="97">
        <v>0</v>
      </c>
      <c r="G1657" s="97"/>
      <c r="H1657" s="116"/>
      <c r="I1657" s="116"/>
      <c r="J1657" s="97"/>
      <c r="AD1657" s="476"/>
      <c r="AI1657" s="473"/>
    </row>
    <row r="1658" spans="1:35" s="4" customFormat="1" x14ac:dyDescent="0.25">
      <c r="A1658" s="408">
        <f t="shared" si="26"/>
        <v>1656</v>
      </c>
      <c r="B1658" s="484">
        <v>45470</v>
      </c>
      <c r="C1658" s="213" t="s">
        <v>151</v>
      </c>
      <c r="D1658" s="108" t="s">
        <v>92</v>
      </c>
      <c r="E1658" s="108" t="s">
        <v>343</v>
      </c>
      <c r="F1658" s="97">
        <v>0</v>
      </c>
      <c r="G1658" s="97"/>
      <c r="H1658" s="116"/>
      <c r="I1658" s="116"/>
      <c r="J1658" s="97"/>
      <c r="AD1658" s="476"/>
      <c r="AI1658" s="473"/>
    </row>
    <row r="1659" spans="1:35" s="4" customFormat="1" x14ac:dyDescent="0.25">
      <c r="A1659" s="408">
        <f t="shared" si="26"/>
        <v>1657</v>
      </c>
      <c r="B1659" s="484">
        <v>45470</v>
      </c>
      <c r="C1659" s="213" t="s">
        <v>135</v>
      </c>
      <c r="D1659" s="108" t="s">
        <v>136</v>
      </c>
      <c r="E1659" s="108" t="s">
        <v>2</v>
      </c>
      <c r="F1659" s="97">
        <v>295</v>
      </c>
      <c r="G1659" s="97"/>
      <c r="H1659" s="116"/>
      <c r="I1659" s="116"/>
      <c r="J1659" s="97"/>
      <c r="AD1659" s="476"/>
      <c r="AI1659" s="473"/>
    </row>
    <row r="1660" spans="1:35" s="4" customFormat="1" x14ac:dyDescent="0.25">
      <c r="A1660" s="408">
        <f t="shared" si="26"/>
        <v>1658</v>
      </c>
      <c r="B1660" s="484">
        <v>45470</v>
      </c>
      <c r="C1660" s="213" t="s">
        <v>137</v>
      </c>
      <c r="D1660" s="108" t="s">
        <v>136</v>
      </c>
      <c r="E1660" s="108" t="s">
        <v>2</v>
      </c>
      <c r="F1660" s="97">
        <v>0</v>
      </c>
      <c r="G1660" s="97"/>
      <c r="H1660" s="116"/>
      <c r="I1660" s="116"/>
      <c r="J1660" s="97"/>
      <c r="AD1660" s="476"/>
      <c r="AI1660" s="473"/>
    </row>
    <row r="1661" spans="1:35" s="4" customFormat="1" x14ac:dyDescent="0.25">
      <c r="A1661" s="408">
        <f t="shared" si="26"/>
        <v>1659</v>
      </c>
      <c r="B1661" s="484">
        <v>45470</v>
      </c>
      <c r="C1661" s="213" t="s">
        <v>139</v>
      </c>
      <c r="D1661" s="108" t="s">
        <v>92</v>
      </c>
      <c r="E1661" s="108" t="s">
        <v>343</v>
      </c>
      <c r="F1661" s="97">
        <v>0</v>
      </c>
      <c r="G1661" s="97"/>
      <c r="H1661" s="116"/>
      <c r="I1661" s="116"/>
      <c r="J1661" s="97"/>
      <c r="AD1661" s="476"/>
      <c r="AI1661" s="473"/>
    </row>
    <row r="1662" spans="1:35" s="4" customFormat="1" x14ac:dyDescent="0.25">
      <c r="A1662" s="408">
        <f t="shared" si="26"/>
        <v>1660</v>
      </c>
      <c r="B1662" s="484">
        <v>45470</v>
      </c>
      <c r="C1662" s="213" t="s">
        <v>140</v>
      </c>
      <c r="D1662" s="108" t="s">
        <v>92</v>
      </c>
      <c r="E1662" s="108" t="s">
        <v>343</v>
      </c>
      <c r="F1662" s="97">
        <v>0</v>
      </c>
      <c r="G1662" s="97"/>
      <c r="H1662" s="116"/>
      <c r="I1662" s="116"/>
      <c r="J1662" s="97"/>
      <c r="AD1662" s="476"/>
      <c r="AI1662" s="473"/>
    </row>
    <row r="1663" spans="1:35" s="4" customFormat="1" x14ac:dyDescent="0.25">
      <c r="A1663" s="408">
        <f t="shared" si="26"/>
        <v>1661</v>
      </c>
      <c r="B1663" s="484">
        <v>45470</v>
      </c>
      <c r="C1663" s="213" t="s">
        <v>141</v>
      </c>
      <c r="D1663" s="108" t="s">
        <v>92</v>
      </c>
      <c r="E1663" s="108" t="s">
        <v>343</v>
      </c>
      <c r="F1663" s="97">
        <v>0</v>
      </c>
      <c r="G1663" s="97"/>
      <c r="H1663" s="116"/>
      <c r="I1663" s="116"/>
      <c r="J1663" s="97"/>
      <c r="AD1663" s="476"/>
      <c r="AI1663" s="473"/>
    </row>
    <row r="1664" spans="1:35" s="4" customFormat="1" x14ac:dyDescent="0.25">
      <c r="A1664" s="408">
        <f t="shared" si="26"/>
        <v>1662</v>
      </c>
      <c r="B1664" s="484">
        <v>45470</v>
      </c>
      <c r="C1664" s="213" t="s">
        <v>134</v>
      </c>
      <c r="D1664" s="108" t="s">
        <v>99</v>
      </c>
      <c r="E1664" s="108" t="s">
        <v>334</v>
      </c>
      <c r="F1664" s="97">
        <v>0</v>
      </c>
      <c r="G1664" s="97"/>
      <c r="H1664" s="116"/>
      <c r="I1664" s="116"/>
      <c r="J1664" s="97"/>
      <c r="AD1664" s="476"/>
      <c r="AI1664" s="473"/>
    </row>
    <row r="1665" spans="1:35" s="4" customFormat="1" x14ac:dyDescent="0.25">
      <c r="A1665" s="408">
        <f t="shared" si="26"/>
        <v>1663</v>
      </c>
      <c r="B1665" s="484">
        <v>45470</v>
      </c>
      <c r="C1665" s="212" t="s">
        <v>153</v>
      </c>
      <c r="D1665" s="108" t="s">
        <v>103</v>
      </c>
      <c r="E1665" s="108">
        <v>0</v>
      </c>
      <c r="F1665" s="97">
        <v>75</v>
      </c>
      <c r="G1665" s="97"/>
      <c r="H1665" s="116"/>
      <c r="I1665" s="116"/>
      <c r="J1665" s="97"/>
      <c r="AD1665" s="476"/>
      <c r="AI1665" s="473"/>
    </row>
    <row r="1666" spans="1:35" s="4" customFormat="1" x14ac:dyDescent="0.25">
      <c r="A1666" s="408">
        <f t="shared" si="26"/>
        <v>1664</v>
      </c>
      <c r="B1666" s="484">
        <v>45470</v>
      </c>
      <c r="C1666" s="212" t="s">
        <v>154</v>
      </c>
      <c r="D1666" s="108" t="s">
        <v>92</v>
      </c>
      <c r="E1666" s="108" t="s">
        <v>343</v>
      </c>
      <c r="F1666" s="97">
        <v>0</v>
      </c>
      <c r="G1666" s="97"/>
      <c r="H1666" s="116"/>
      <c r="I1666" s="116"/>
      <c r="J1666" s="97"/>
      <c r="AD1666" s="476"/>
      <c r="AI1666" s="473"/>
    </row>
    <row r="1667" spans="1:35" s="4" customFormat="1" x14ac:dyDescent="0.25">
      <c r="A1667" s="408">
        <f t="shared" si="26"/>
        <v>1665</v>
      </c>
      <c r="B1667" s="484">
        <v>45470</v>
      </c>
      <c r="C1667" s="212" t="s">
        <v>155</v>
      </c>
      <c r="D1667" s="108" t="s">
        <v>92</v>
      </c>
      <c r="E1667" s="108" t="s">
        <v>343</v>
      </c>
      <c r="F1667" s="97">
        <v>108</v>
      </c>
      <c r="G1667" s="97"/>
      <c r="H1667" s="116"/>
      <c r="I1667" s="116"/>
      <c r="J1667" s="97"/>
      <c r="AD1667" s="476"/>
      <c r="AI1667" s="473"/>
    </row>
    <row r="1668" spans="1:35" s="4" customFormat="1" x14ac:dyDescent="0.25">
      <c r="A1668" s="408">
        <f t="shared" si="26"/>
        <v>1666</v>
      </c>
      <c r="B1668" s="484">
        <v>45470</v>
      </c>
      <c r="C1668" s="214" t="s">
        <v>177</v>
      </c>
      <c r="D1668" s="108" t="s">
        <v>159</v>
      </c>
      <c r="E1668" s="108" t="s">
        <v>64</v>
      </c>
      <c r="F1668" s="97">
        <v>127</v>
      </c>
      <c r="G1668" s="97"/>
      <c r="H1668" s="116"/>
      <c r="I1668" s="116"/>
      <c r="J1668" s="97"/>
      <c r="AD1668" s="476"/>
      <c r="AI1668" s="473"/>
    </row>
    <row r="1669" spans="1:35" s="4" customFormat="1" x14ac:dyDescent="0.25">
      <c r="A1669" s="408">
        <f t="shared" si="26"/>
        <v>1667</v>
      </c>
      <c r="B1669" s="484">
        <v>45470</v>
      </c>
      <c r="C1669" s="214" t="s">
        <v>162</v>
      </c>
      <c r="D1669" s="108" t="s">
        <v>163</v>
      </c>
      <c r="E1669" s="108" t="s">
        <v>164</v>
      </c>
      <c r="F1669" s="97">
        <v>236</v>
      </c>
      <c r="G1669" s="97"/>
      <c r="H1669" s="116"/>
      <c r="I1669" s="116"/>
      <c r="J1669" s="97"/>
      <c r="AD1669" s="476"/>
      <c r="AI1669" s="473"/>
    </row>
    <row r="1670" spans="1:35" s="4" customFormat="1" x14ac:dyDescent="0.25">
      <c r="A1670" s="408">
        <f t="shared" si="26"/>
        <v>1668</v>
      </c>
      <c r="B1670" s="484">
        <v>45470</v>
      </c>
      <c r="C1670" s="214" t="s">
        <v>166</v>
      </c>
      <c r="D1670" s="108" t="s">
        <v>167</v>
      </c>
      <c r="E1670" s="108" t="s">
        <v>164</v>
      </c>
      <c r="F1670" s="97">
        <v>62</v>
      </c>
      <c r="G1670" s="97"/>
      <c r="H1670" s="116"/>
      <c r="I1670" s="116"/>
      <c r="J1670" s="97"/>
      <c r="AD1670" s="476"/>
      <c r="AI1670" s="473"/>
    </row>
    <row r="1671" spans="1:35" s="4" customFormat="1" x14ac:dyDescent="0.25">
      <c r="A1671" s="408">
        <f t="shared" ref="A1671:A1734" si="27">ROW()-2</f>
        <v>1669</v>
      </c>
      <c r="B1671" s="484">
        <v>45470</v>
      </c>
      <c r="C1671" s="214" t="s">
        <v>169</v>
      </c>
      <c r="D1671" s="108" t="s">
        <v>167</v>
      </c>
      <c r="E1671" s="108" t="s">
        <v>164</v>
      </c>
      <c r="F1671" s="97">
        <v>87</v>
      </c>
      <c r="G1671" s="97"/>
      <c r="H1671" s="116"/>
      <c r="I1671" s="116"/>
      <c r="J1671" s="97"/>
      <c r="AD1671" s="476"/>
      <c r="AI1671" s="473"/>
    </row>
    <row r="1672" spans="1:35" s="4" customFormat="1" x14ac:dyDescent="0.25">
      <c r="A1672" s="408">
        <f t="shared" si="27"/>
        <v>1670</v>
      </c>
      <c r="B1672" s="484">
        <v>45470</v>
      </c>
      <c r="C1672" s="214" t="s">
        <v>170</v>
      </c>
      <c r="D1672" s="108" t="s">
        <v>103</v>
      </c>
      <c r="E1672" s="108">
        <v>0</v>
      </c>
      <c r="F1672" s="97">
        <v>107</v>
      </c>
      <c r="G1672" s="97"/>
      <c r="H1672" s="116"/>
      <c r="I1672" s="116"/>
      <c r="J1672" s="97"/>
      <c r="AD1672" s="476"/>
      <c r="AI1672" s="473"/>
    </row>
    <row r="1673" spans="1:35" s="4" customFormat="1" x14ac:dyDescent="0.25">
      <c r="A1673" s="408">
        <f t="shared" si="27"/>
        <v>1671</v>
      </c>
      <c r="B1673" s="484">
        <v>45470</v>
      </c>
      <c r="C1673" s="214" t="s">
        <v>171</v>
      </c>
      <c r="D1673" s="108" t="s">
        <v>159</v>
      </c>
      <c r="E1673" s="108" t="s">
        <v>64</v>
      </c>
      <c r="F1673" s="97">
        <v>0</v>
      </c>
      <c r="G1673" s="97"/>
      <c r="H1673" s="116"/>
      <c r="I1673" s="116"/>
      <c r="J1673" s="97"/>
      <c r="AD1673" s="476"/>
      <c r="AI1673" s="473"/>
    </row>
    <row r="1674" spans="1:35" s="4" customFormat="1" x14ac:dyDescent="0.25">
      <c r="A1674" s="408">
        <f t="shared" si="27"/>
        <v>1672</v>
      </c>
      <c r="B1674" s="484">
        <v>45470</v>
      </c>
      <c r="C1674" s="214" t="s">
        <v>172</v>
      </c>
      <c r="D1674" s="108" t="s">
        <v>173</v>
      </c>
      <c r="E1674" s="108" t="s">
        <v>164</v>
      </c>
      <c r="F1674" s="97">
        <v>72</v>
      </c>
      <c r="G1674" s="97"/>
      <c r="H1674" s="116"/>
      <c r="I1674" s="116"/>
      <c r="J1674" s="97"/>
      <c r="AD1674" s="476"/>
      <c r="AI1674" s="473"/>
    </row>
    <row r="1675" spans="1:35" s="4" customFormat="1" x14ac:dyDescent="0.25">
      <c r="A1675" s="408">
        <f t="shared" si="27"/>
        <v>1673</v>
      </c>
      <c r="B1675" s="484">
        <v>45470</v>
      </c>
      <c r="C1675" s="214" t="s">
        <v>174</v>
      </c>
      <c r="D1675" s="108" t="s">
        <v>99</v>
      </c>
      <c r="E1675" s="203" t="s">
        <v>164</v>
      </c>
      <c r="F1675" s="97">
        <v>340</v>
      </c>
      <c r="G1675" s="97"/>
      <c r="H1675" s="116"/>
      <c r="I1675" s="116"/>
      <c r="J1675" s="97"/>
      <c r="AD1675" s="476"/>
      <c r="AI1675" s="473"/>
    </row>
    <row r="1676" spans="1:35" s="4" customFormat="1" x14ac:dyDescent="0.25">
      <c r="A1676" s="408">
        <f t="shared" si="27"/>
        <v>1674</v>
      </c>
      <c r="B1676" s="484">
        <v>45470</v>
      </c>
      <c r="C1676" s="214" t="s">
        <v>175</v>
      </c>
      <c r="D1676" s="108" t="s">
        <v>176</v>
      </c>
      <c r="E1676" s="108" t="s">
        <v>164</v>
      </c>
      <c r="F1676" s="97">
        <v>148</v>
      </c>
      <c r="G1676" s="97"/>
      <c r="H1676" s="116"/>
      <c r="I1676" s="116"/>
      <c r="J1676" s="97"/>
      <c r="AD1676" s="476"/>
      <c r="AI1676" s="473"/>
    </row>
    <row r="1677" spans="1:35" s="4" customFormat="1" x14ac:dyDescent="0.25">
      <c r="A1677" s="408">
        <f t="shared" si="27"/>
        <v>1675</v>
      </c>
      <c r="B1677" s="484">
        <v>45470</v>
      </c>
      <c r="C1677" s="214" t="s">
        <v>263</v>
      </c>
      <c r="D1677" s="108" t="s">
        <v>176</v>
      </c>
      <c r="E1677" s="108" t="s">
        <v>164</v>
      </c>
      <c r="F1677" s="97">
        <v>142</v>
      </c>
      <c r="G1677" s="97"/>
      <c r="H1677" s="116"/>
      <c r="I1677" s="116"/>
      <c r="J1677" s="97"/>
      <c r="AD1677" s="476"/>
      <c r="AI1677" s="473"/>
    </row>
    <row r="1678" spans="1:35" s="4" customFormat="1" x14ac:dyDescent="0.25">
      <c r="A1678" s="408">
        <f t="shared" si="27"/>
        <v>1676</v>
      </c>
      <c r="B1678" s="484">
        <v>45470</v>
      </c>
      <c r="C1678" s="214" t="s">
        <v>261</v>
      </c>
      <c r="D1678" s="108" t="s">
        <v>269</v>
      </c>
      <c r="E1678" s="108" t="s">
        <v>164</v>
      </c>
      <c r="F1678" s="97">
        <v>222</v>
      </c>
      <c r="G1678" s="97"/>
      <c r="H1678" s="116"/>
      <c r="I1678" s="116"/>
      <c r="J1678" s="97"/>
      <c r="AD1678" s="476"/>
      <c r="AI1678" s="473"/>
    </row>
    <row r="1679" spans="1:35" s="4" customFormat="1" x14ac:dyDescent="0.25">
      <c r="A1679" s="408">
        <f t="shared" si="27"/>
        <v>1677</v>
      </c>
      <c r="B1679" s="484">
        <v>45470</v>
      </c>
      <c r="C1679" s="214" t="s">
        <v>254</v>
      </c>
      <c r="D1679" s="108" t="s">
        <v>159</v>
      </c>
      <c r="E1679" s="108" t="s">
        <v>64</v>
      </c>
      <c r="F1679" s="97">
        <v>0</v>
      </c>
      <c r="G1679" s="97"/>
      <c r="H1679" s="116"/>
      <c r="I1679" s="116"/>
      <c r="J1679" s="97"/>
      <c r="AD1679" s="476"/>
      <c r="AI1679" s="473"/>
    </row>
    <row r="1680" spans="1:35" s="4" customFormat="1" x14ac:dyDescent="0.25">
      <c r="A1680" s="408">
        <f t="shared" si="27"/>
        <v>1678</v>
      </c>
      <c r="B1680" s="484">
        <v>45472</v>
      </c>
      <c r="C1680" s="212" t="s">
        <v>88</v>
      </c>
      <c r="D1680" s="108" t="s">
        <v>89</v>
      </c>
      <c r="E1680" s="108" t="s">
        <v>336</v>
      </c>
      <c r="F1680" s="97">
        <v>242</v>
      </c>
      <c r="G1680" s="97"/>
      <c r="H1680" s="116"/>
      <c r="I1680" s="116"/>
      <c r="J1680" s="97"/>
      <c r="AD1680" s="476"/>
      <c r="AI1680" s="473"/>
    </row>
    <row r="1681" spans="1:35" s="4" customFormat="1" x14ac:dyDescent="0.25">
      <c r="A1681" s="408">
        <f t="shared" si="27"/>
        <v>1679</v>
      </c>
      <c r="B1681" s="484">
        <v>45472</v>
      </c>
      <c r="C1681" s="212" t="s">
        <v>91</v>
      </c>
      <c r="D1681" s="108" t="s">
        <v>92</v>
      </c>
      <c r="E1681" s="108" t="s">
        <v>343</v>
      </c>
      <c r="F1681" s="97">
        <v>0</v>
      </c>
      <c r="G1681" s="97"/>
      <c r="H1681" s="116"/>
      <c r="I1681" s="116"/>
      <c r="J1681" s="97"/>
      <c r="AD1681" s="476"/>
      <c r="AI1681" s="473"/>
    </row>
    <row r="1682" spans="1:35" s="4" customFormat="1" x14ac:dyDescent="0.25">
      <c r="A1682" s="408">
        <f t="shared" si="27"/>
        <v>1680</v>
      </c>
      <c r="B1682" s="484">
        <v>45472</v>
      </c>
      <c r="C1682" s="212" t="s">
        <v>94</v>
      </c>
      <c r="D1682" s="108" t="s">
        <v>92</v>
      </c>
      <c r="E1682" s="108" t="s">
        <v>343</v>
      </c>
      <c r="F1682" s="97">
        <v>0</v>
      </c>
      <c r="G1682" s="97"/>
      <c r="H1682" s="116"/>
      <c r="I1682" s="116"/>
      <c r="J1682" s="97"/>
      <c r="AD1682" s="476"/>
      <c r="AI1682" s="473"/>
    </row>
    <row r="1683" spans="1:35" s="4" customFormat="1" x14ac:dyDescent="0.25">
      <c r="A1683" s="408">
        <f t="shared" si="27"/>
        <v>1681</v>
      </c>
      <c r="B1683" s="484">
        <v>45472</v>
      </c>
      <c r="C1683" s="212" t="s">
        <v>116</v>
      </c>
      <c r="D1683" s="108" t="s">
        <v>92</v>
      </c>
      <c r="E1683" s="108" t="s">
        <v>343</v>
      </c>
      <c r="F1683" s="97">
        <v>0</v>
      </c>
      <c r="G1683" s="97"/>
      <c r="H1683" s="116"/>
      <c r="I1683" s="116"/>
      <c r="J1683" s="97"/>
      <c r="AD1683" s="476"/>
      <c r="AI1683" s="473"/>
    </row>
    <row r="1684" spans="1:35" s="4" customFormat="1" x14ac:dyDescent="0.25">
      <c r="A1684" s="408">
        <f t="shared" si="27"/>
        <v>1682</v>
      </c>
      <c r="B1684" s="484">
        <v>45472</v>
      </c>
      <c r="C1684" s="212" t="s">
        <v>128</v>
      </c>
      <c r="D1684" s="108" t="s">
        <v>97</v>
      </c>
      <c r="E1684" s="108" t="s">
        <v>346</v>
      </c>
      <c r="F1684" s="97">
        <v>58</v>
      </c>
      <c r="G1684" s="97"/>
      <c r="H1684" s="116"/>
      <c r="I1684" s="116"/>
      <c r="J1684" s="97"/>
      <c r="AD1684" s="476"/>
      <c r="AI1684" s="473"/>
    </row>
    <row r="1685" spans="1:35" s="4" customFormat="1" x14ac:dyDescent="0.25">
      <c r="A1685" s="408">
        <f t="shared" si="27"/>
        <v>1683</v>
      </c>
      <c r="B1685" s="484">
        <v>45472</v>
      </c>
      <c r="C1685" s="212" t="s">
        <v>96</v>
      </c>
      <c r="D1685" s="108" t="s">
        <v>97</v>
      </c>
      <c r="E1685" s="108" t="s">
        <v>346</v>
      </c>
      <c r="F1685" s="97">
        <v>0</v>
      </c>
      <c r="G1685" s="97"/>
      <c r="H1685" s="116"/>
      <c r="I1685" s="116"/>
      <c r="J1685" s="97"/>
      <c r="AD1685" s="476"/>
      <c r="AI1685" s="473"/>
    </row>
    <row r="1686" spans="1:35" s="4" customFormat="1" x14ac:dyDescent="0.25">
      <c r="A1686" s="408">
        <f t="shared" si="27"/>
        <v>1684</v>
      </c>
      <c r="B1686" s="484">
        <v>45472</v>
      </c>
      <c r="C1686" s="212" t="s">
        <v>113</v>
      </c>
      <c r="D1686" s="108" t="s">
        <v>114</v>
      </c>
      <c r="E1686" s="108" t="s">
        <v>348</v>
      </c>
      <c r="F1686" s="97">
        <v>0</v>
      </c>
      <c r="G1686" s="97"/>
      <c r="H1686" s="116"/>
      <c r="I1686" s="116"/>
      <c r="J1686" s="97"/>
      <c r="AD1686" s="476"/>
      <c r="AI1686" s="473"/>
    </row>
    <row r="1687" spans="1:35" s="4" customFormat="1" x14ac:dyDescent="0.25">
      <c r="A1687" s="408">
        <f t="shared" si="27"/>
        <v>1685</v>
      </c>
      <c r="B1687" s="484">
        <v>45472</v>
      </c>
      <c r="C1687" s="212" t="s">
        <v>118</v>
      </c>
      <c r="D1687" s="108" t="s">
        <v>107</v>
      </c>
      <c r="E1687" s="108" t="s">
        <v>340</v>
      </c>
      <c r="F1687" s="97">
        <v>60</v>
      </c>
      <c r="G1687" s="97"/>
      <c r="H1687" s="116"/>
      <c r="I1687" s="116"/>
      <c r="J1687" s="97"/>
      <c r="AD1687" s="476"/>
      <c r="AI1687" s="473"/>
    </row>
    <row r="1688" spans="1:35" s="4" customFormat="1" x14ac:dyDescent="0.25">
      <c r="A1688" s="408">
        <f t="shared" si="27"/>
        <v>1686</v>
      </c>
      <c r="B1688" s="484">
        <v>45472</v>
      </c>
      <c r="C1688" s="212" t="s">
        <v>106</v>
      </c>
      <c r="D1688" s="108" t="s">
        <v>107</v>
      </c>
      <c r="E1688" s="108" t="s">
        <v>340</v>
      </c>
      <c r="F1688" s="97">
        <v>83</v>
      </c>
      <c r="G1688" s="97"/>
      <c r="H1688" s="116"/>
      <c r="I1688" s="116"/>
      <c r="J1688" s="97"/>
      <c r="AD1688" s="476"/>
      <c r="AI1688" s="473"/>
    </row>
    <row r="1689" spans="1:35" s="4" customFormat="1" x14ac:dyDescent="0.25">
      <c r="A1689" s="408">
        <f t="shared" si="27"/>
        <v>1687</v>
      </c>
      <c r="B1689" s="484">
        <v>45472</v>
      </c>
      <c r="C1689" s="212" t="s">
        <v>109</v>
      </c>
      <c r="D1689" s="108" t="s">
        <v>107</v>
      </c>
      <c r="E1689" s="108" t="s">
        <v>340</v>
      </c>
      <c r="F1689" s="97">
        <v>104</v>
      </c>
      <c r="G1689" s="97"/>
      <c r="H1689" s="116"/>
      <c r="I1689" s="116"/>
      <c r="J1689" s="97"/>
      <c r="AD1689" s="476"/>
      <c r="AI1689" s="473"/>
    </row>
    <row r="1690" spans="1:35" s="4" customFormat="1" x14ac:dyDescent="0.25">
      <c r="A1690" s="408">
        <f t="shared" si="27"/>
        <v>1688</v>
      </c>
      <c r="B1690" s="484">
        <v>45472</v>
      </c>
      <c r="C1690" s="212" t="s">
        <v>119</v>
      </c>
      <c r="D1690" s="108" t="s">
        <v>131</v>
      </c>
      <c r="E1690" s="108" t="s">
        <v>338</v>
      </c>
      <c r="F1690" s="97">
        <v>0</v>
      </c>
      <c r="G1690" s="97"/>
      <c r="H1690" s="116"/>
      <c r="I1690" s="116"/>
      <c r="J1690" s="97"/>
      <c r="AD1690" s="476"/>
      <c r="AI1690" s="473"/>
    </row>
    <row r="1691" spans="1:35" s="4" customFormat="1" x14ac:dyDescent="0.25">
      <c r="A1691" s="408">
        <f t="shared" si="27"/>
        <v>1689</v>
      </c>
      <c r="B1691" s="484">
        <v>45472</v>
      </c>
      <c r="C1691" s="212" t="s">
        <v>121</v>
      </c>
      <c r="D1691" s="108" t="s">
        <v>122</v>
      </c>
      <c r="E1691" s="108" t="s">
        <v>339</v>
      </c>
      <c r="F1691" s="97">
        <v>0</v>
      </c>
      <c r="G1691" s="97"/>
      <c r="H1691" s="116"/>
      <c r="I1691" s="116"/>
      <c r="J1691" s="97"/>
      <c r="AD1691" s="476"/>
      <c r="AI1691" s="473"/>
    </row>
    <row r="1692" spans="1:35" s="4" customFormat="1" x14ac:dyDescent="0.25">
      <c r="A1692" s="408">
        <f t="shared" si="27"/>
        <v>1690</v>
      </c>
      <c r="B1692" s="484">
        <v>45472</v>
      </c>
      <c r="C1692" s="212" t="s">
        <v>125</v>
      </c>
      <c r="D1692" s="108" t="s">
        <v>99</v>
      </c>
      <c r="E1692" s="108" t="s">
        <v>334</v>
      </c>
      <c r="F1692" s="97">
        <v>0</v>
      </c>
      <c r="G1692" s="97"/>
      <c r="H1692" s="116"/>
      <c r="I1692" s="116"/>
      <c r="J1692" s="97"/>
      <c r="AD1692" s="476"/>
      <c r="AI1692" s="473"/>
    </row>
    <row r="1693" spans="1:35" s="4" customFormat="1" x14ac:dyDescent="0.25">
      <c r="A1693" s="408">
        <f t="shared" si="27"/>
        <v>1691</v>
      </c>
      <c r="B1693" s="484">
        <v>45472</v>
      </c>
      <c r="C1693" s="212" t="s">
        <v>156</v>
      </c>
      <c r="D1693" s="108" t="s">
        <v>136</v>
      </c>
      <c r="E1693" s="108" t="s">
        <v>2</v>
      </c>
      <c r="F1693" s="97">
        <v>0</v>
      </c>
      <c r="G1693" s="97"/>
      <c r="H1693" s="116"/>
      <c r="I1693" s="116"/>
      <c r="J1693" s="97"/>
      <c r="AD1693" s="476"/>
      <c r="AI1693" s="473"/>
    </row>
    <row r="1694" spans="1:35" s="4" customFormat="1" x14ac:dyDescent="0.25">
      <c r="A1694" s="408">
        <f t="shared" si="27"/>
        <v>1692</v>
      </c>
      <c r="B1694" s="484">
        <v>45472</v>
      </c>
      <c r="C1694" s="213" t="s">
        <v>142</v>
      </c>
      <c r="D1694" s="108" t="s">
        <v>264</v>
      </c>
      <c r="E1694" s="108" t="s">
        <v>143</v>
      </c>
      <c r="F1694" s="97">
        <v>168</v>
      </c>
      <c r="G1694" s="97"/>
      <c r="H1694" s="116"/>
      <c r="I1694" s="116"/>
      <c r="J1694" s="97"/>
      <c r="AD1694" s="476"/>
      <c r="AI1694" s="473"/>
    </row>
    <row r="1695" spans="1:35" s="4" customFormat="1" x14ac:dyDescent="0.25">
      <c r="A1695" s="408">
        <f t="shared" si="27"/>
        <v>1693</v>
      </c>
      <c r="B1695" s="484">
        <v>45472</v>
      </c>
      <c r="C1695" s="213" t="s">
        <v>144</v>
      </c>
      <c r="D1695" s="108" t="s">
        <v>264</v>
      </c>
      <c r="E1695" s="108" t="s">
        <v>143</v>
      </c>
      <c r="F1695" s="97">
        <v>267</v>
      </c>
      <c r="G1695" s="97"/>
      <c r="H1695" s="116"/>
      <c r="I1695" s="116"/>
      <c r="J1695" s="97"/>
      <c r="AD1695" s="476"/>
      <c r="AI1695" s="473"/>
    </row>
    <row r="1696" spans="1:35" s="4" customFormat="1" x14ac:dyDescent="0.25">
      <c r="A1696" s="408">
        <f t="shared" si="27"/>
        <v>1694</v>
      </c>
      <c r="B1696" s="484">
        <v>45472</v>
      </c>
      <c r="C1696" s="214" t="s">
        <v>145</v>
      </c>
      <c r="D1696" s="108" t="s">
        <v>265</v>
      </c>
      <c r="E1696" s="108" t="s">
        <v>146</v>
      </c>
      <c r="F1696" s="97">
        <v>0</v>
      </c>
      <c r="G1696" s="97"/>
      <c r="H1696" s="116"/>
      <c r="I1696" s="116"/>
      <c r="J1696" s="97"/>
      <c r="AD1696" s="476"/>
      <c r="AI1696" s="473"/>
    </row>
    <row r="1697" spans="1:35" s="4" customFormat="1" x14ac:dyDescent="0.25">
      <c r="A1697" s="408">
        <f t="shared" si="27"/>
        <v>1695</v>
      </c>
      <c r="B1697" s="484">
        <v>45472</v>
      </c>
      <c r="C1697" s="212" t="s">
        <v>160</v>
      </c>
      <c r="D1697" s="108" t="s">
        <v>136</v>
      </c>
      <c r="E1697" s="108" t="s">
        <v>2</v>
      </c>
      <c r="F1697" s="97">
        <v>150</v>
      </c>
      <c r="G1697" s="97"/>
      <c r="H1697" s="116"/>
      <c r="I1697" s="116"/>
      <c r="J1697" s="97"/>
      <c r="AD1697" s="476"/>
      <c r="AI1697" s="473"/>
    </row>
    <row r="1698" spans="1:35" s="4" customFormat="1" x14ac:dyDescent="0.25">
      <c r="A1698" s="408">
        <f t="shared" si="27"/>
        <v>1696</v>
      </c>
      <c r="B1698" s="484">
        <v>45472</v>
      </c>
      <c r="C1698" s="212" t="s">
        <v>158</v>
      </c>
      <c r="D1698" s="108" t="s">
        <v>159</v>
      </c>
      <c r="E1698" s="108" t="s">
        <v>64</v>
      </c>
      <c r="F1698" s="97">
        <v>94</v>
      </c>
      <c r="G1698" s="97"/>
      <c r="H1698" s="116"/>
      <c r="I1698" s="116"/>
      <c r="J1698" s="97"/>
      <c r="AD1698" s="476"/>
      <c r="AI1698" s="473"/>
    </row>
    <row r="1699" spans="1:35" s="4" customFormat="1" x14ac:dyDescent="0.25">
      <c r="A1699" s="408">
        <f t="shared" si="27"/>
        <v>1697</v>
      </c>
      <c r="B1699" s="484">
        <v>45472</v>
      </c>
      <c r="C1699" s="96" t="s">
        <v>283</v>
      </c>
      <c r="D1699" s="108" t="s">
        <v>266</v>
      </c>
      <c r="E1699" s="108" t="s">
        <v>63</v>
      </c>
      <c r="F1699" s="97">
        <v>140</v>
      </c>
      <c r="G1699" s="97"/>
      <c r="H1699" s="116"/>
      <c r="I1699" s="116"/>
      <c r="J1699" s="97"/>
      <c r="AD1699" s="476"/>
      <c r="AI1699" s="473"/>
    </row>
    <row r="1700" spans="1:35" s="4" customFormat="1" x14ac:dyDescent="0.25">
      <c r="A1700" s="408">
        <f t="shared" si="27"/>
        <v>1698</v>
      </c>
      <c r="B1700" s="484">
        <v>45472</v>
      </c>
      <c r="C1700" s="213" t="s">
        <v>148</v>
      </c>
      <c r="D1700" s="108" t="s">
        <v>92</v>
      </c>
      <c r="E1700" s="108" t="s">
        <v>343</v>
      </c>
      <c r="F1700" s="97">
        <v>192</v>
      </c>
      <c r="G1700" s="97"/>
      <c r="H1700" s="116"/>
      <c r="I1700" s="116"/>
      <c r="J1700" s="97"/>
      <c r="AD1700" s="476"/>
      <c r="AI1700" s="473"/>
    </row>
    <row r="1701" spans="1:35" s="4" customFormat="1" x14ac:dyDescent="0.25">
      <c r="A1701" s="408">
        <f t="shared" si="27"/>
        <v>1699</v>
      </c>
      <c r="B1701" s="484">
        <v>45472</v>
      </c>
      <c r="C1701" s="213" t="s">
        <v>150</v>
      </c>
      <c r="D1701" s="108" t="s">
        <v>92</v>
      </c>
      <c r="E1701" s="108" t="s">
        <v>343</v>
      </c>
      <c r="F1701" s="97">
        <v>70</v>
      </c>
      <c r="G1701" s="97"/>
      <c r="H1701" s="116"/>
      <c r="I1701" s="116"/>
      <c r="J1701" s="97"/>
      <c r="AD1701" s="476"/>
      <c r="AI1701" s="473"/>
    </row>
    <row r="1702" spans="1:35" s="4" customFormat="1" x14ac:dyDescent="0.25">
      <c r="A1702" s="408">
        <f t="shared" si="27"/>
        <v>1700</v>
      </c>
      <c r="B1702" s="484">
        <v>45472</v>
      </c>
      <c r="C1702" s="213" t="s">
        <v>151</v>
      </c>
      <c r="D1702" s="108" t="s">
        <v>92</v>
      </c>
      <c r="E1702" s="108" t="s">
        <v>343</v>
      </c>
      <c r="F1702" s="97">
        <v>0</v>
      </c>
      <c r="G1702" s="97"/>
      <c r="H1702" s="116"/>
      <c r="I1702" s="116"/>
      <c r="J1702" s="97"/>
      <c r="AD1702" s="476"/>
      <c r="AI1702" s="473"/>
    </row>
    <row r="1703" spans="1:35" s="4" customFormat="1" x14ac:dyDescent="0.25">
      <c r="A1703" s="408">
        <f t="shared" si="27"/>
        <v>1701</v>
      </c>
      <c r="B1703" s="484">
        <v>45472</v>
      </c>
      <c r="C1703" s="213" t="s">
        <v>135</v>
      </c>
      <c r="D1703" s="108" t="s">
        <v>136</v>
      </c>
      <c r="E1703" s="108" t="s">
        <v>2</v>
      </c>
      <c r="F1703" s="97">
        <v>0</v>
      </c>
      <c r="G1703" s="97"/>
      <c r="H1703" s="116"/>
      <c r="I1703" s="116"/>
      <c r="J1703" s="97"/>
      <c r="AD1703" s="476"/>
      <c r="AI1703" s="473"/>
    </row>
    <row r="1704" spans="1:35" s="4" customFormat="1" x14ac:dyDescent="0.25">
      <c r="A1704" s="408">
        <f t="shared" si="27"/>
        <v>1702</v>
      </c>
      <c r="B1704" s="484">
        <v>45472</v>
      </c>
      <c r="C1704" s="213" t="s">
        <v>137</v>
      </c>
      <c r="D1704" s="108" t="s">
        <v>136</v>
      </c>
      <c r="E1704" s="108" t="s">
        <v>2</v>
      </c>
      <c r="F1704" s="97">
        <v>251</v>
      </c>
      <c r="G1704" s="97"/>
      <c r="H1704" s="116"/>
      <c r="I1704" s="116"/>
      <c r="J1704" s="97"/>
      <c r="AD1704" s="476"/>
      <c r="AI1704" s="473"/>
    </row>
    <row r="1705" spans="1:35" s="4" customFormat="1" x14ac:dyDescent="0.25">
      <c r="A1705" s="408">
        <f t="shared" si="27"/>
        <v>1703</v>
      </c>
      <c r="B1705" s="484">
        <v>45472</v>
      </c>
      <c r="C1705" s="213" t="s">
        <v>139</v>
      </c>
      <c r="D1705" s="108" t="s">
        <v>92</v>
      </c>
      <c r="E1705" s="108" t="s">
        <v>343</v>
      </c>
      <c r="F1705" s="97">
        <v>301</v>
      </c>
      <c r="G1705" s="97"/>
      <c r="H1705" s="116"/>
      <c r="I1705" s="116"/>
      <c r="J1705" s="97"/>
      <c r="AD1705" s="476"/>
      <c r="AI1705" s="473"/>
    </row>
    <row r="1706" spans="1:35" s="4" customFormat="1" x14ac:dyDescent="0.25">
      <c r="A1706" s="408">
        <f t="shared" si="27"/>
        <v>1704</v>
      </c>
      <c r="B1706" s="484">
        <v>45472</v>
      </c>
      <c r="C1706" s="213" t="s">
        <v>140</v>
      </c>
      <c r="D1706" s="108" t="s">
        <v>92</v>
      </c>
      <c r="E1706" s="108" t="s">
        <v>343</v>
      </c>
      <c r="F1706" s="97">
        <v>0</v>
      </c>
      <c r="G1706" s="97"/>
      <c r="H1706" s="116"/>
      <c r="I1706" s="116"/>
      <c r="J1706" s="97"/>
      <c r="AD1706" s="476"/>
      <c r="AI1706" s="473"/>
    </row>
    <row r="1707" spans="1:35" s="4" customFormat="1" x14ac:dyDescent="0.25">
      <c r="A1707" s="408">
        <f t="shared" si="27"/>
        <v>1705</v>
      </c>
      <c r="B1707" s="484">
        <v>45472</v>
      </c>
      <c r="C1707" s="213" t="s">
        <v>141</v>
      </c>
      <c r="D1707" s="108" t="s">
        <v>92</v>
      </c>
      <c r="E1707" s="108" t="s">
        <v>343</v>
      </c>
      <c r="F1707" s="97">
        <v>202</v>
      </c>
      <c r="G1707" s="97"/>
      <c r="H1707" s="116"/>
      <c r="I1707" s="116"/>
      <c r="J1707" s="97"/>
      <c r="AD1707" s="476"/>
      <c r="AI1707" s="473"/>
    </row>
    <row r="1708" spans="1:35" s="4" customFormat="1" x14ac:dyDescent="0.25">
      <c r="A1708" s="408">
        <f t="shared" si="27"/>
        <v>1706</v>
      </c>
      <c r="B1708" s="484">
        <v>45472</v>
      </c>
      <c r="C1708" s="213" t="s">
        <v>134</v>
      </c>
      <c r="D1708" s="108" t="s">
        <v>99</v>
      </c>
      <c r="E1708" s="108" t="s">
        <v>334</v>
      </c>
      <c r="F1708" s="97">
        <v>0</v>
      </c>
      <c r="G1708" s="97"/>
      <c r="H1708" s="116"/>
      <c r="I1708" s="116"/>
      <c r="J1708" s="97"/>
      <c r="AD1708" s="476"/>
      <c r="AI1708" s="473"/>
    </row>
    <row r="1709" spans="1:35" s="4" customFormat="1" x14ac:dyDescent="0.25">
      <c r="A1709" s="408">
        <f t="shared" si="27"/>
        <v>1707</v>
      </c>
      <c r="B1709" s="484">
        <v>45472</v>
      </c>
      <c r="C1709" s="212" t="s">
        <v>153</v>
      </c>
      <c r="D1709" s="108" t="s">
        <v>103</v>
      </c>
      <c r="E1709" s="108">
        <v>0</v>
      </c>
      <c r="F1709" s="97">
        <v>0</v>
      </c>
      <c r="G1709" s="97"/>
      <c r="H1709" s="116"/>
      <c r="I1709" s="116"/>
      <c r="J1709" s="97"/>
      <c r="AD1709" s="476"/>
      <c r="AI1709" s="473"/>
    </row>
    <row r="1710" spans="1:35" s="4" customFormat="1" x14ac:dyDescent="0.25">
      <c r="A1710" s="408">
        <f t="shared" si="27"/>
        <v>1708</v>
      </c>
      <c r="B1710" s="484">
        <v>45472</v>
      </c>
      <c r="C1710" s="212" t="s">
        <v>154</v>
      </c>
      <c r="D1710" s="108" t="s">
        <v>92</v>
      </c>
      <c r="E1710" s="108" t="s">
        <v>343</v>
      </c>
      <c r="F1710" s="97">
        <v>0</v>
      </c>
      <c r="G1710" s="97"/>
      <c r="H1710" s="116"/>
      <c r="I1710" s="116"/>
      <c r="J1710" s="97"/>
      <c r="AD1710" s="476"/>
      <c r="AI1710" s="473"/>
    </row>
    <row r="1711" spans="1:35" s="4" customFormat="1" x14ac:dyDescent="0.25">
      <c r="A1711" s="408">
        <f t="shared" si="27"/>
        <v>1709</v>
      </c>
      <c r="B1711" s="484">
        <v>45472</v>
      </c>
      <c r="C1711" s="212" t="s">
        <v>155</v>
      </c>
      <c r="D1711" s="108" t="s">
        <v>92</v>
      </c>
      <c r="E1711" s="108" t="s">
        <v>343</v>
      </c>
      <c r="F1711" s="97">
        <v>0</v>
      </c>
      <c r="G1711" s="97"/>
      <c r="H1711" s="116"/>
      <c r="I1711" s="116"/>
      <c r="J1711" s="97"/>
      <c r="AD1711" s="476"/>
      <c r="AI1711" s="473"/>
    </row>
    <row r="1712" spans="1:35" s="4" customFormat="1" x14ac:dyDescent="0.25">
      <c r="A1712" s="408">
        <f t="shared" si="27"/>
        <v>1710</v>
      </c>
      <c r="B1712" s="484">
        <v>45472</v>
      </c>
      <c r="C1712" s="214" t="s">
        <v>177</v>
      </c>
      <c r="D1712" s="108" t="s">
        <v>159</v>
      </c>
      <c r="E1712" s="108" t="s">
        <v>64</v>
      </c>
      <c r="F1712" s="97">
        <v>39</v>
      </c>
      <c r="G1712" s="97"/>
      <c r="H1712" s="116"/>
      <c r="I1712" s="116"/>
      <c r="J1712" s="97"/>
      <c r="AD1712" s="476"/>
      <c r="AI1712" s="473"/>
    </row>
    <row r="1713" spans="1:35" s="4" customFormat="1" x14ac:dyDescent="0.25">
      <c r="A1713" s="408">
        <f t="shared" si="27"/>
        <v>1711</v>
      </c>
      <c r="B1713" s="484">
        <v>45472</v>
      </c>
      <c r="C1713" s="214" t="s">
        <v>162</v>
      </c>
      <c r="D1713" s="108" t="s">
        <v>163</v>
      </c>
      <c r="E1713" s="108" t="s">
        <v>164</v>
      </c>
      <c r="F1713" s="97">
        <v>217</v>
      </c>
      <c r="G1713" s="97"/>
      <c r="H1713" s="116"/>
      <c r="I1713" s="116"/>
      <c r="J1713" s="97"/>
      <c r="AD1713" s="476"/>
      <c r="AI1713" s="473"/>
    </row>
    <row r="1714" spans="1:35" s="4" customFormat="1" x14ac:dyDescent="0.25">
      <c r="A1714" s="408">
        <f t="shared" si="27"/>
        <v>1712</v>
      </c>
      <c r="B1714" s="484">
        <v>45472</v>
      </c>
      <c r="C1714" s="214" t="s">
        <v>166</v>
      </c>
      <c r="D1714" s="108" t="s">
        <v>167</v>
      </c>
      <c r="E1714" s="108" t="s">
        <v>164</v>
      </c>
      <c r="F1714" s="97">
        <v>0</v>
      </c>
      <c r="G1714" s="97"/>
      <c r="H1714" s="116"/>
      <c r="I1714" s="116"/>
      <c r="J1714" s="97"/>
      <c r="AD1714" s="476"/>
      <c r="AI1714" s="473"/>
    </row>
    <row r="1715" spans="1:35" s="4" customFormat="1" x14ac:dyDescent="0.25">
      <c r="A1715" s="408">
        <f t="shared" si="27"/>
        <v>1713</v>
      </c>
      <c r="B1715" s="484">
        <v>45472</v>
      </c>
      <c r="C1715" s="214" t="s">
        <v>169</v>
      </c>
      <c r="D1715" s="108" t="s">
        <v>167</v>
      </c>
      <c r="E1715" s="108" t="s">
        <v>164</v>
      </c>
      <c r="F1715" s="97">
        <v>65</v>
      </c>
      <c r="G1715" s="97"/>
      <c r="H1715" s="116"/>
      <c r="I1715" s="116"/>
      <c r="J1715" s="97"/>
      <c r="AD1715" s="476"/>
      <c r="AI1715" s="473"/>
    </row>
    <row r="1716" spans="1:35" s="4" customFormat="1" x14ac:dyDescent="0.25">
      <c r="A1716" s="408">
        <f t="shared" si="27"/>
        <v>1714</v>
      </c>
      <c r="B1716" s="484">
        <v>45472</v>
      </c>
      <c r="C1716" s="214" t="s">
        <v>170</v>
      </c>
      <c r="D1716" s="108" t="s">
        <v>103</v>
      </c>
      <c r="E1716" s="108">
        <v>0</v>
      </c>
      <c r="F1716" s="97">
        <v>154</v>
      </c>
      <c r="G1716" s="97"/>
      <c r="H1716" s="116"/>
      <c r="I1716" s="116"/>
      <c r="J1716" s="97"/>
      <c r="AD1716" s="476"/>
      <c r="AI1716" s="473"/>
    </row>
    <row r="1717" spans="1:35" s="4" customFormat="1" x14ac:dyDescent="0.25">
      <c r="A1717" s="408">
        <f t="shared" si="27"/>
        <v>1715</v>
      </c>
      <c r="B1717" s="484">
        <v>45472</v>
      </c>
      <c r="C1717" s="214" t="s">
        <v>171</v>
      </c>
      <c r="D1717" s="108" t="s">
        <v>159</v>
      </c>
      <c r="E1717" s="108" t="s">
        <v>64</v>
      </c>
      <c r="F1717" s="97">
        <v>250</v>
      </c>
      <c r="G1717" s="97"/>
      <c r="H1717" s="116"/>
      <c r="I1717" s="116"/>
      <c r="J1717" s="97"/>
      <c r="AD1717" s="476"/>
      <c r="AI1717" s="473"/>
    </row>
    <row r="1718" spans="1:35" s="4" customFormat="1" x14ac:dyDescent="0.25">
      <c r="A1718" s="408">
        <f t="shared" si="27"/>
        <v>1716</v>
      </c>
      <c r="B1718" s="484">
        <v>45472</v>
      </c>
      <c r="C1718" s="214" t="s">
        <v>172</v>
      </c>
      <c r="D1718" s="108" t="s">
        <v>173</v>
      </c>
      <c r="E1718" s="108" t="s">
        <v>164</v>
      </c>
      <c r="F1718" s="97">
        <v>96</v>
      </c>
      <c r="G1718" s="97"/>
      <c r="H1718" s="116"/>
      <c r="I1718" s="116"/>
      <c r="J1718" s="97"/>
      <c r="AD1718" s="476"/>
      <c r="AI1718" s="473"/>
    </row>
    <row r="1719" spans="1:35" s="4" customFormat="1" x14ac:dyDescent="0.25">
      <c r="A1719" s="408">
        <f t="shared" si="27"/>
        <v>1717</v>
      </c>
      <c r="B1719" s="484">
        <v>45472</v>
      </c>
      <c r="C1719" s="214" t="s">
        <v>174</v>
      </c>
      <c r="D1719" s="108" t="s">
        <v>99</v>
      </c>
      <c r="E1719" s="203" t="s">
        <v>164</v>
      </c>
      <c r="F1719" s="97">
        <v>412</v>
      </c>
      <c r="G1719" s="97"/>
      <c r="H1719" s="116"/>
      <c r="I1719" s="116"/>
      <c r="J1719" s="97"/>
      <c r="AD1719" s="476"/>
      <c r="AI1719" s="473"/>
    </row>
    <row r="1720" spans="1:35" s="4" customFormat="1" x14ac:dyDescent="0.25">
      <c r="A1720" s="408">
        <f t="shared" si="27"/>
        <v>1718</v>
      </c>
      <c r="B1720" s="484">
        <v>45472</v>
      </c>
      <c r="C1720" s="214" t="s">
        <v>175</v>
      </c>
      <c r="D1720" s="108" t="s">
        <v>176</v>
      </c>
      <c r="E1720" s="108" t="s">
        <v>164</v>
      </c>
      <c r="F1720" s="97">
        <v>163</v>
      </c>
      <c r="G1720" s="97"/>
      <c r="H1720" s="116"/>
      <c r="I1720" s="116"/>
      <c r="J1720" s="97"/>
      <c r="AD1720" s="476"/>
      <c r="AI1720" s="473"/>
    </row>
    <row r="1721" spans="1:35" s="4" customFormat="1" x14ac:dyDescent="0.25">
      <c r="A1721" s="408">
        <f t="shared" si="27"/>
        <v>1719</v>
      </c>
      <c r="B1721" s="484">
        <v>45472</v>
      </c>
      <c r="C1721" s="214" t="s">
        <v>263</v>
      </c>
      <c r="D1721" s="108" t="s">
        <v>176</v>
      </c>
      <c r="E1721" s="108" t="s">
        <v>164</v>
      </c>
      <c r="F1721" s="97">
        <v>145</v>
      </c>
      <c r="G1721" s="97"/>
      <c r="H1721" s="116"/>
      <c r="I1721" s="116"/>
      <c r="J1721" s="97"/>
      <c r="AD1721" s="476"/>
      <c r="AI1721" s="473"/>
    </row>
    <row r="1722" spans="1:35" s="4" customFormat="1" x14ac:dyDescent="0.25">
      <c r="A1722" s="408">
        <f t="shared" si="27"/>
        <v>1720</v>
      </c>
      <c r="B1722" s="484">
        <v>45472</v>
      </c>
      <c r="C1722" s="214" t="s">
        <v>261</v>
      </c>
      <c r="D1722" s="108" t="s">
        <v>269</v>
      </c>
      <c r="E1722" s="108" t="s">
        <v>164</v>
      </c>
      <c r="F1722" s="97">
        <v>115</v>
      </c>
      <c r="G1722" s="97"/>
      <c r="H1722" s="116"/>
      <c r="I1722" s="116"/>
      <c r="J1722" s="97"/>
      <c r="AD1722" s="476"/>
      <c r="AI1722" s="473"/>
    </row>
    <row r="1723" spans="1:35" s="4" customFormat="1" x14ac:dyDescent="0.25">
      <c r="A1723" s="408">
        <f t="shared" si="27"/>
        <v>1721</v>
      </c>
      <c r="B1723" s="484">
        <v>45472</v>
      </c>
      <c r="C1723" s="214" t="s">
        <v>254</v>
      </c>
      <c r="D1723" s="108" t="s">
        <v>159</v>
      </c>
      <c r="E1723" s="108" t="s">
        <v>64</v>
      </c>
      <c r="F1723" s="97">
        <v>0</v>
      </c>
      <c r="G1723" s="97"/>
      <c r="H1723" s="116"/>
      <c r="I1723" s="116"/>
      <c r="J1723" s="97"/>
      <c r="AD1723" s="476"/>
      <c r="AI1723" s="473"/>
    </row>
    <row r="1724" spans="1:35" s="4" customFormat="1" x14ac:dyDescent="0.25">
      <c r="A1724" s="408">
        <f t="shared" si="27"/>
        <v>1722</v>
      </c>
      <c r="B1724" s="484">
        <v>45473</v>
      </c>
      <c r="C1724" s="212" t="s">
        <v>88</v>
      </c>
      <c r="D1724" s="108" t="s">
        <v>89</v>
      </c>
      <c r="E1724" s="108" t="s">
        <v>336</v>
      </c>
      <c r="F1724" s="97">
        <v>0</v>
      </c>
      <c r="G1724" s="97"/>
      <c r="H1724" s="116"/>
      <c r="I1724" s="116"/>
      <c r="J1724" s="97"/>
      <c r="AD1724" s="476"/>
      <c r="AI1724" s="473"/>
    </row>
    <row r="1725" spans="1:35" s="4" customFormat="1" x14ac:dyDescent="0.25">
      <c r="A1725" s="408">
        <f t="shared" si="27"/>
        <v>1723</v>
      </c>
      <c r="B1725" s="484">
        <v>45473</v>
      </c>
      <c r="C1725" s="212" t="s">
        <v>91</v>
      </c>
      <c r="D1725" s="108" t="s">
        <v>92</v>
      </c>
      <c r="E1725" s="108" t="s">
        <v>343</v>
      </c>
      <c r="F1725" s="97">
        <v>0</v>
      </c>
      <c r="G1725" s="97"/>
      <c r="H1725" s="116"/>
      <c r="I1725" s="116"/>
      <c r="J1725" s="97"/>
      <c r="AD1725" s="476"/>
      <c r="AI1725" s="473"/>
    </row>
    <row r="1726" spans="1:35" s="4" customFormat="1" x14ac:dyDescent="0.25">
      <c r="A1726" s="408">
        <f t="shared" si="27"/>
        <v>1724</v>
      </c>
      <c r="B1726" s="484">
        <v>45473</v>
      </c>
      <c r="C1726" s="212" t="s">
        <v>94</v>
      </c>
      <c r="D1726" s="108" t="s">
        <v>92</v>
      </c>
      <c r="E1726" s="108" t="s">
        <v>343</v>
      </c>
      <c r="F1726" s="97">
        <v>0</v>
      </c>
      <c r="G1726" s="97"/>
      <c r="H1726" s="116"/>
      <c r="I1726" s="116"/>
      <c r="J1726" s="97"/>
      <c r="AD1726" s="476"/>
      <c r="AI1726" s="473"/>
    </row>
    <row r="1727" spans="1:35" s="4" customFormat="1" x14ac:dyDescent="0.25">
      <c r="A1727" s="408">
        <f t="shared" si="27"/>
        <v>1725</v>
      </c>
      <c r="B1727" s="484">
        <v>45473</v>
      </c>
      <c r="C1727" s="212" t="s">
        <v>116</v>
      </c>
      <c r="D1727" s="108" t="s">
        <v>92</v>
      </c>
      <c r="E1727" s="108" t="s">
        <v>343</v>
      </c>
      <c r="F1727" s="97">
        <v>0</v>
      </c>
      <c r="G1727" s="97"/>
      <c r="H1727" s="116"/>
      <c r="I1727" s="116"/>
      <c r="J1727" s="97"/>
      <c r="AD1727" s="476"/>
      <c r="AI1727" s="473"/>
    </row>
    <row r="1728" spans="1:35" s="4" customFormat="1" x14ac:dyDescent="0.25">
      <c r="A1728" s="408">
        <f t="shared" si="27"/>
        <v>1726</v>
      </c>
      <c r="B1728" s="484">
        <v>45473</v>
      </c>
      <c r="C1728" s="212" t="s">
        <v>128</v>
      </c>
      <c r="D1728" s="108" t="s">
        <v>97</v>
      </c>
      <c r="E1728" s="108" t="s">
        <v>346</v>
      </c>
      <c r="F1728" s="97">
        <v>45</v>
      </c>
      <c r="G1728" s="97"/>
      <c r="H1728" s="116"/>
      <c r="I1728" s="116"/>
      <c r="J1728" s="97"/>
      <c r="AD1728" s="476"/>
      <c r="AI1728" s="473"/>
    </row>
    <row r="1729" spans="1:35" s="4" customFormat="1" x14ac:dyDescent="0.25">
      <c r="A1729" s="408">
        <f t="shared" si="27"/>
        <v>1727</v>
      </c>
      <c r="B1729" s="484">
        <v>45473</v>
      </c>
      <c r="C1729" s="212" t="s">
        <v>96</v>
      </c>
      <c r="D1729" s="108" t="s">
        <v>97</v>
      </c>
      <c r="E1729" s="108" t="s">
        <v>346</v>
      </c>
      <c r="F1729" s="97">
        <v>0</v>
      </c>
      <c r="G1729" s="97"/>
      <c r="H1729" s="116"/>
      <c r="I1729" s="116"/>
      <c r="J1729" s="97"/>
      <c r="AD1729" s="476"/>
      <c r="AI1729" s="473"/>
    </row>
    <row r="1730" spans="1:35" s="4" customFormat="1" x14ac:dyDescent="0.25">
      <c r="A1730" s="408">
        <f t="shared" si="27"/>
        <v>1728</v>
      </c>
      <c r="B1730" s="484">
        <v>45473</v>
      </c>
      <c r="C1730" s="212" t="s">
        <v>113</v>
      </c>
      <c r="D1730" s="108" t="s">
        <v>114</v>
      </c>
      <c r="E1730" s="108" t="s">
        <v>348</v>
      </c>
      <c r="F1730" s="97">
        <v>0</v>
      </c>
      <c r="G1730" s="97"/>
      <c r="H1730" s="116">
        <v>21089</v>
      </c>
      <c r="I1730" s="116">
        <v>22495</v>
      </c>
      <c r="J1730" s="97"/>
      <c r="AD1730" s="476"/>
      <c r="AI1730" s="473"/>
    </row>
    <row r="1731" spans="1:35" s="4" customFormat="1" x14ac:dyDescent="0.25">
      <c r="A1731" s="408">
        <f t="shared" si="27"/>
        <v>1729</v>
      </c>
      <c r="B1731" s="484">
        <v>45473</v>
      </c>
      <c r="C1731" s="212" t="s">
        <v>118</v>
      </c>
      <c r="D1731" s="108" t="s">
        <v>107</v>
      </c>
      <c r="E1731" s="108" t="s">
        <v>340</v>
      </c>
      <c r="F1731" s="97">
        <v>0</v>
      </c>
      <c r="G1731" s="97"/>
      <c r="H1731" s="116"/>
      <c r="I1731" s="116"/>
      <c r="J1731" s="97"/>
      <c r="AD1731" s="476"/>
      <c r="AI1731" s="473"/>
    </row>
    <row r="1732" spans="1:35" s="4" customFormat="1" x14ac:dyDescent="0.25">
      <c r="A1732" s="408">
        <f t="shared" si="27"/>
        <v>1730</v>
      </c>
      <c r="B1732" s="484">
        <v>45473</v>
      </c>
      <c r="C1732" s="212" t="s">
        <v>106</v>
      </c>
      <c r="D1732" s="108" t="s">
        <v>107</v>
      </c>
      <c r="E1732" s="108" t="s">
        <v>340</v>
      </c>
      <c r="F1732" s="97">
        <v>0</v>
      </c>
      <c r="G1732" s="97"/>
      <c r="H1732" s="116"/>
      <c r="I1732" s="116"/>
      <c r="J1732" s="97"/>
      <c r="AD1732" s="476"/>
      <c r="AI1732" s="473"/>
    </row>
    <row r="1733" spans="1:35" s="4" customFormat="1" x14ac:dyDescent="0.25">
      <c r="A1733" s="408">
        <f t="shared" si="27"/>
        <v>1731</v>
      </c>
      <c r="B1733" s="484">
        <v>45473</v>
      </c>
      <c r="C1733" s="212" t="s">
        <v>109</v>
      </c>
      <c r="D1733" s="108" t="s">
        <v>107</v>
      </c>
      <c r="E1733" s="108" t="s">
        <v>340</v>
      </c>
      <c r="F1733" s="97">
        <v>0</v>
      </c>
      <c r="G1733" s="97"/>
      <c r="H1733" s="116"/>
      <c r="I1733" s="116"/>
      <c r="J1733" s="97"/>
      <c r="AD1733" s="476"/>
      <c r="AI1733" s="473"/>
    </row>
    <row r="1734" spans="1:35" s="4" customFormat="1" x14ac:dyDescent="0.25">
      <c r="A1734" s="408">
        <f t="shared" si="27"/>
        <v>1732</v>
      </c>
      <c r="B1734" s="484">
        <v>45473</v>
      </c>
      <c r="C1734" s="212" t="s">
        <v>119</v>
      </c>
      <c r="D1734" s="108" t="s">
        <v>131</v>
      </c>
      <c r="E1734" s="108" t="s">
        <v>338</v>
      </c>
      <c r="F1734" s="97">
        <v>0</v>
      </c>
      <c r="G1734" s="97"/>
      <c r="H1734" s="116"/>
      <c r="I1734" s="116"/>
      <c r="J1734" s="97"/>
      <c r="AD1734" s="476"/>
      <c r="AI1734" s="473"/>
    </row>
    <row r="1735" spans="1:35" s="4" customFormat="1" x14ac:dyDescent="0.25">
      <c r="A1735" s="408">
        <f t="shared" ref="A1735:A1798" si="28">ROW()-2</f>
        <v>1733</v>
      </c>
      <c r="B1735" s="484">
        <v>45473</v>
      </c>
      <c r="C1735" s="212" t="s">
        <v>121</v>
      </c>
      <c r="D1735" s="108" t="s">
        <v>122</v>
      </c>
      <c r="E1735" s="108" t="s">
        <v>339</v>
      </c>
      <c r="F1735" s="97">
        <v>0</v>
      </c>
      <c r="G1735" s="97"/>
      <c r="H1735" s="116"/>
      <c r="I1735" s="116"/>
      <c r="J1735" s="97"/>
      <c r="AD1735" s="476"/>
      <c r="AI1735" s="473"/>
    </row>
    <row r="1736" spans="1:35" s="4" customFormat="1" x14ac:dyDescent="0.25">
      <c r="A1736" s="408">
        <f t="shared" si="28"/>
        <v>1734</v>
      </c>
      <c r="B1736" s="484">
        <v>45473</v>
      </c>
      <c r="C1736" s="212" t="s">
        <v>125</v>
      </c>
      <c r="D1736" s="108" t="s">
        <v>99</v>
      </c>
      <c r="E1736" s="108" t="s">
        <v>334</v>
      </c>
      <c r="F1736" s="97">
        <v>332</v>
      </c>
      <c r="G1736" s="97"/>
      <c r="H1736" s="116"/>
      <c r="I1736" s="116"/>
      <c r="J1736" s="97"/>
      <c r="AD1736" s="476"/>
      <c r="AI1736" s="473"/>
    </row>
    <row r="1737" spans="1:35" s="4" customFormat="1" x14ac:dyDescent="0.25">
      <c r="A1737" s="408">
        <f t="shared" si="28"/>
        <v>1735</v>
      </c>
      <c r="B1737" s="484">
        <v>45473</v>
      </c>
      <c r="C1737" s="212" t="s">
        <v>156</v>
      </c>
      <c r="D1737" s="108" t="s">
        <v>136</v>
      </c>
      <c r="E1737" s="108" t="s">
        <v>2</v>
      </c>
      <c r="F1737" s="97">
        <v>167</v>
      </c>
      <c r="G1737" s="97"/>
      <c r="H1737" s="116"/>
      <c r="I1737" s="116"/>
      <c r="J1737" s="97"/>
      <c r="AD1737" s="476"/>
      <c r="AI1737" s="473"/>
    </row>
    <row r="1738" spans="1:35" s="4" customFormat="1" x14ac:dyDescent="0.25">
      <c r="A1738" s="408">
        <f t="shared" si="28"/>
        <v>1736</v>
      </c>
      <c r="B1738" s="484">
        <v>45473</v>
      </c>
      <c r="C1738" s="213" t="s">
        <v>142</v>
      </c>
      <c r="D1738" s="108" t="s">
        <v>264</v>
      </c>
      <c r="E1738" s="108" t="s">
        <v>143</v>
      </c>
      <c r="F1738" s="97">
        <v>0</v>
      </c>
      <c r="G1738" s="97"/>
      <c r="H1738" s="116"/>
      <c r="I1738" s="116"/>
      <c r="J1738" s="97"/>
      <c r="AD1738" s="476"/>
      <c r="AI1738" s="473"/>
    </row>
    <row r="1739" spans="1:35" s="4" customFormat="1" x14ac:dyDescent="0.25">
      <c r="A1739" s="408">
        <f t="shared" si="28"/>
        <v>1737</v>
      </c>
      <c r="B1739" s="484">
        <v>45473</v>
      </c>
      <c r="C1739" s="213" t="s">
        <v>144</v>
      </c>
      <c r="D1739" s="108" t="s">
        <v>264</v>
      </c>
      <c r="E1739" s="108" t="s">
        <v>143</v>
      </c>
      <c r="F1739" s="97">
        <v>0</v>
      </c>
      <c r="G1739" s="97"/>
      <c r="H1739" s="116"/>
      <c r="I1739" s="116"/>
      <c r="J1739" s="97"/>
      <c r="AD1739" s="476"/>
      <c r="AI1739" s="473"/>
    </row>
    <row r="1740" spans="1:35" s="4" customFormat="1" x14ac:dyDescent="0.25">
      <c r="A1740" s="408">
        <f t="shared" si="28"/>
        <v>1738</v>
      </c>
      <c r="B1740" s="484">
        <v>45473</v>
      </c>
      <c r="C1740" s="214" t="s">
        <v>145</v>
      </c>
      <c r="D1740" s="108" t="s">
        <v>265</v>
      </c>
      <c r="E1740" s="108" t="s">
        <v>146</v>
      </c>
      <c r="F1740" s="97">
        <v>0</v>
      </c>
      <c r="G1740" s="97"/>
      <c r="H1740" s="116"/>
      <c r="I1740" s="116"/>
      <c r="J1740" s="97"/>
      <c r="AD1740" s="476"/>
      <c r="AI1740" s="473"/>
    </row>
    <row r="1741" spans="1:35" s="4" customFormat="1" x14ac:dyDescent="0.25">
      <c r="A1741" s="408">
        <f t="shared" si="28"/>
        <v>1739</v>
      </c>
      <c r="B1741" s="484">
        <v>45473</v>
      </c>
      <c r="C1741" s="212" t="s">
        <v>160</v>
      </c>
      <c r="D1741" s="108" t="s">
        <v>136</v>
      </c>
      <c r="E1741" s="108" t="s">
        <v>2</v>
      </c>
      <c r="F1741" s="97">
        <v>0</v>
      </c>
      <c r="G1741" s="97"/>
      <c r="H1741" s="116"/>
      <c r="I1741" s="116"/>
      <c r="J1741" s="97"/>
      <c r="AD1741" s="476"/>
      <c r="AI1741" s="473"/>
    </row>
    <row r="1742" spans="1:35" s="4" customFormat="1" x14ac:dyDescent="0.25">
      <c r="A1742" s="408">
        <f t="shared" si="28"/>
        <v>1740</v>
      </c>
      <c r="B1742" s="484">
        <v>45473</v>
      </c>
      <c r="C1742" s="212" t="s">
        <v>158</v>
      </c>
      <c r="D1742" s="108" t="s">
        <v>159</v>
      </c>
      <c r="E1742" s="108" t="s">
        <v>64</v>
      </c>
      <c r="F1742" s="97">
        <v>0</v>
      </c>
      <c r="G1742" s="97"/>
      <c r="H1742" s="116"/>
      <c r="I1742" s="116"/>
      <c r="J1742" s="97"/>
      <c r="AD1742" s="476"/>
      <c r="AI1742" s="473"/>
    </row>
    <row r="1743" spans="1:35" s="4" customFormat="1" x14ac:dyDescent="0.25">
      <c r="A1743" s="408">
        <f t="shared" si="28"/>
        <v>1741</v>
      </c>
      <c r="B1743" s="484">
        <v>45473</v>
      </c>
      <c r="C1743" s="96" t="s">
        <v>283</v>
      </c>
      <c r="D1743" s="108" t="s">
        <v>266</v>
      </c>
      <c r="E1743" s="108" t="s">
        <v>63</v>
      </c>
      <c r="F1743" s="97">
        <v>0</v>
      </c>
      <c r="G1743" s="97"/>
      <c r="H1743" s="116"/>
      <c r="I1743" s="116"/>
      <c r="J1743" s="97"/>
      <c r="AD1743" s="476"/>
      <c r="AI1743" s="473"/>
    </row>
    <row r="1744" spans="1:35" s="4" customFormat="1" x14ac:dyDescent="0.25">
      <c r="A1744" s="408">
        <f t="shared" si="28"/>
        <v>1742</v>
      </c>
      <c r="B1744" s="484">
        <v>45473</v>
      </c>
      <c r="C1744" s="213" t="s">
        <v>148</v>
      </c>
      <c r="D1744" s="108" t="s">
        <v>92</v>
      </c>
      <c r="E1744" s="108" t="s">
        <v>343</v>
      </c>
      <c r="F1744" s="97">
        <v>0</v>
      </c>
      <c r="G1744" s="97"/>
      <c r="H1744" s="116"/>
      <c r="I1744" s="116"/>
      <c r="J1744" s="97"/>
      <c r="AD1744" s="476"/>
      <c r="AI1744" s="473"/>
    </row>
    <row r="1745" spans="1:35" s="4" customFormat="1" x14ac:dyDescent="0.25">
      <c r="A1745" s="408">
        <f t="shared" si="28"/>
        <v>1743</v>
      </c>
      <c r="B1745" s="484">
        <v>45473</v>
      </c>
      <c r="C1745" s="213" t="s">
        <v>150</v>
      </c>
      <c r="D1745" s="108" t="s">
        <v>92</v>
      </c>
      <c r="E1745" s="108" t="s">
        <v>343</v>
      </c>
      <c r="F1745" s="97">
        <v>0</v>
      </c>
      <c r="G1745" s="97"/>
      <c r="H1745" s="116"/>
      <c r="I1745" s="116"/>
      <c r="J1745" s="97"/>
      <c r="AD1745" s="476"/>
      <c r="AI1745" s="473"/>
    </row>
    <row r="1746" spans="1:35" s="4" customFormat="1" x14ac:dyDescent="0.25">
      <c r="A1746" s="408">
        <f t="shared" si="28"/>
        <v>1744</v>
      </c>
      <c r="B1746" s="484">
        <v>45473</v>
      </c>
      <c r="C1746" s="213" t="s">
        <v>151</v>
      </c>
      <c r="D1746" s="108" t="s">
        <v>92</v>
      </c>
      <c r="E1746" s="108" t="s">
        <v>343</v>
      </c>
      <c r="F1746" s="97">
        <v>0</v>
      </c>
      <c r="G1746" s="97"/>
      <c r="H1746" s="116"/>
      <c r="I1746" s="116"/>
      <c r="J1746" s="97"/>
      <c r="AD1746" s="476"/>
      <c r="AI1746" s="473"/>
    </row>
    <row r="1747" spans="1:35" s="4" customFormat="1" x14ac:dyDescent="0.25">
      <c r="A1747" s="408">
        <f t="shared" si="28"/>
        <v>1745</v>
      </c>
      <c r="B1747" s="484">
        <v>45473</v>
      </c>
      <c r="C1747" s="213" t="s">
        <v>135</v>
      </c>
      <c r="D1747" s="108" t="s">
        <v>136</v>
      </c>
      <c r="E1747" s="108" t="s">
        <v>2</v>
      </c>
      <c r="F1747" s="97">
        <v>0</v>
      </c>
      <c r="G1747" s="97"/>
      <c r="H1747" s="116"/>
      <c r="I1747" s="116"/>
      <c r="J1747" s="97"/>
      <c r="AD1747" s="476"/>
      <c r="AI1747" s="473"/>
    </row>
    <row r="1748" spans="1:35" s="4" customFormat="1" x14ac:dyDescent="0.25">
      <c r="A1748" s="408">
        <f t="shared" si="28"/>
        <v>1746</v>
      </c>
      <c r="B1748" s="484">
        <v>45473</v>
      </c>
      <c r="C1748" s="213" t="s">
        <v>137</v>
      </c>
      <c r="D1748" s="108" t="s">
        <v>136</v>
      </c>
      <c r="E1748" s="108" t="s">
        <v>2</v>
      </c>
      <c r="F1748" s="97">
        <v>307</v>
      </c>
      <c r="G1748" s="97"/>
      <c r="H1748" s="116"/>
      <c r="I1748" s="116"/>
      <c r="J1748" s="97"/>
      <c r="AD1748" s="476"/>
      <c r="AI1748" s="473"/>
    </row>
    <row r="1749" spans="1:35" s="4" customFormat="1" x14ac:dyDescent="0.25">
      <c r="A1749" s="408">
        <f t="shared" si="28"/>
        <v>1747</v>
      </c>
      <c r="B1749" s="484">
        <v>45473</v>
      </c>
      <c r="C1749" s="213" t="s">
        <v>139</v>
      </c>
      <c r="D1749" s="108" t="s">
        <v>92</v>
      </c>
      <c r="E1749" s="108" t="s">
        <v>343</v>
      </c>
      <c r="F1749" s="97">
        <v>0</v>
      </c>
      <c r="G1749" s="97"/>
      <c r="H1749" s="116"/>
      <c r="I1749" s="116"/>
      <c r="J1749" s="97"/>
      <c r="AD1749" s="476"/>
      <c r="AI1749" s="473"/>
    </row>
    <row r="1750" spans="1:35" s="4" customFormat="1" x14ac:dyDescent="0.25">
      <c r="A1750" s="408">
        <f t="shared" si="28"/>
        <v>1748</v>
      </c>
      <c r="B1750" s="484">
        <v>45473</v>
      </c>
      <c r="C1750" s="213" t="s">
        <v>140</v>
      </c>
      <c r="D1750" s="108" t="s">
        <v>92</v>
      </c>
      <c r="E1750" s="108" t="s">
        <v>343</v>
      </c>
      <c r="F1750" s="97">
        <v>0</v>
      </c>
      <c r="G1750" s="97"/>
      <c r="H1750" s="116"/>
      <c r="I1750" s="116"/>
      <c r="J1750" s="97"/>
      <c r="AD1750" s="476"/>
      <c r="AI1750" s="473"/>
    </row>
    <row r="1751" spans="1:35" s="4" customFormat="1" x14ac:dyDescent="0.25">
      <c r="A1751" s="408">
        <f t="shared" si="28"/>
        <v>1749</v>
      </c>
      <c r="B1751" s="484">
        <v>45473</v>
      </c>
      <c r="C1751" s="213" t="s">
        <v>141</v>
      </c>
      <c r="D1751" s="108" t="s">
        <v>92</v>
      </c>
      <c r="E1751" s="108" t="s">
        <v>343</v>
      </c>
      <c r="F1751" s="97">
        <v>0</v>
      </c>
      <c r="G1751" s="97"/>
      <c r="H1751" s="116"/>
      <c r="I1751" s="116"/>
      <c r="J1751" s="97"/>
      <c r="AD1751" s="476"/>
      <c r="AI1751" s="473"/>
    </row>
    <row r="1752" spans="1:35" s="4" customFormat="1" x14ac:dyDescent="0.25">
      <c r="A1752" s="408">
        <f t="shared" si="28"/>
        <v>1750</v>
      </c>
      <c r="B1752" s="484">
        <v>45473</v>
      </c>
      <c r="C1752" s="213" t="s">
        <v>134</v>
      </c>
      <c r="D1752" s="108" t="s">
        <v>99</v>
      </c>
      <c r="E1752" s="108" t="s">
        <v>334</v>
      </c>
      <c r="F1752" s="97">
        <v>0</v>
      </c>
      <c r="G1752" s="97"/>
      <c r="H1752" s="116"/>
      <c r="I1752" s="116"/>
      <c r="J1752" s="97"/>
      <c r="AD1752" s="476"/>
      <c r="AI1752" s="473"/>
    </row>
    <row r="1753" spans="1:35" s="4" customFormat="1" x14ac:dyDescent="0.25">
      <c r="A1753" s="408">
        <f t="shared" si="28"/>
        <v>1751</v>
      </c>
      <c r="B1753" s="484">
        <v>45473</v>
      </c>
      <c r="C1753" s="212" t="s">
        <v>153</v>
      </c>
      <c r="D1753" s="108" t="s">
        <v>103</v>
      </c>
      <c r="E1753" s="108">
        <v>0</v>
      </c>
      <c r="F1753" s="97">
        <v>173</v>
      </c>
      <c r="G1753" s="97"/>
      <c r="H1753" s="116"/>
      <c r="I1753" s="116"/>
      <c r="J1753" s="97"/>
      <c r="AD1753" s="476"/>
      <c r="AI1753" s="473"/>
    </row>
    <row r="1754" spans="1:35" s="4" customFormat="1" x14ac:dyDescent="0.25">
      <c r="A1754" s="408">
        <f t="shared" si="28"/>
        <v>1752</v>
      </c>
      <c r="B1754" s="484">
        <v>45473</v>
      </c>
      <c r="C1754" s="212" t="s">
        <v>154</v>
      </c>
      <c r="D1754" s="108" t="s">
        <v>92</v>
      </c>
      <c r="E1754" s="108" t="s">
        <v>343</v>
      </c>
      <c r="F1754" s="97">
        <v>230</v>
      </c>
      <c r="G1754" s="97"/>
      <c r="H1754" s="116"/>
      <c r="I1754" s="116"/>
      <c r="J1754" s="97"/>
      <c r="AD1754" s="476"/>
      <c r="AI1754" s="473"/>
    </row>
    <row r="1755" spans="1:35" s="4" customFormat="1" x14ac:dyDescent="0.25">
      <c r="A1755" s="408">
        <f t="shared" si="28"/>
        <v>1753</v>
      </c>
      <c r="B1755" s="484">
        <v>45473</v>
      </c>
      <c r="C1755" s="212" t="s">
        <v>155</v>
      </c>
      <c r="D1755" s="108" t="s">
        <v>92</v>
      </c>
      <c r="E1755" s="108" t="s">
        <v>343</v>
      </c>
      <c r="F1755" s="97">
        <v>0</v>
      </c>
      <c r="G1755" s="97"/>
      <c r="H1755" s="116"/>
      <c r="I1755" s="116"/>
      <c r="J1755" s="97"/>
      <c r="AD1755" s="476"/>
      <c r="AI1755" s="473"/>
    </row>
    <row r="1756" spans="1:35" s="4" customFormat="1" x14ac:dyDescent="0.25">
      <c r="A1756" s="408">
        <f t="shared" si="28"/>
        <v>1754</v>
      </c>
      <c r="B1756" s="484">
        <v>45473</v>
      </c>
      <c r="C1756" s="214" t="s">
        <v>177</v>
      </c>
      <c r="D1756" s="108" t="s">
        <v>159</v>
      </c>
      <c r="E1756" s="108" t="s">
        <v>64</v>
      </c>
      <c r="F1756" s="97">
        <v>79</v>
      </c>
      <c r="G1756" s="97"/>
      <c r="H1756" s="116"/>
      <c r="I1756" s="116"/>
      <c r="J1756" s="97"/>
      <c r="AD1756" s="476"/>
      <c r="AI1756" s="473"/>
    </row>
    <row r="1757" spans="1:35" s="4" customFormat="1" x14ac:dyDescent="0.25">
      <c r="A1757" s="408">
        <f t="shared" si="28"/>
        <v>1755</v>
      </c>
      <c r="B1757" s="484">
        <v>45473</v>
      </c>
      <c r="C1757" s="214" t="s">
        <v>162</v>
      </c>
      <c r="D1757" s="108" t="s">
        <v>163</v>
      </c>
      <c r="E1757" s="108" t="s">
        <v>164</v>
      </c>
      <c r="F1757" s="97">
        <v>0</v>
      </c>
      <c r="G1757" s="97"/>
      <c r="H1757" s="116"/>
      <c r="I1757" s="116"/>
      <c r="J1757" s="97"/>
      <c r="AD1757" s="476"/>
      <c r="AI1757" s="473"/>
    </row>
    <row r="1758" spans="1:35" s="4" customFormat="1" x14ac:dyDescent="0.25">
      <c r="A1758" s="408">
        <f t="shared" si="28"/>
        <v>1756</v>
      </c>
      <c r="B1758" s="484">
        <v>45473</v>
      </c>
      <c r="C1758" s="214" t="s">
        <v>166</v>
      </c>
      <c r="D1758" s="108" t="s">
        <v>167</v>
      </c>
      <c r="E1758" s="108" t="s">
        <v>164</v>
      </c>
      <c r="F1758" s="97">
        <v>0</v>
      </c>
      <c r="G1758" s="97"/>
      <c r="H1758" s="116"/>
      <c r="I1758" s="116"/>
      <c r="J1758" s="97"/>
      <c r="AD1758" s="476"/>
      <c r="AI1758" s="473"/>
    </row>
    <row r="1759" spans="1:35" s="4" customFormat="1" x14ac:dyDescent="0.25">
      <c r="A1759" s="408">
        <f t="shared" si="28"/>
        <v>1757</v>
      </c>
      <c r="B1759" s="484">
        <v>45473</v>
      </c>
      <c r="C1759" s="214" t="s">
        <v>169</v>
      </c>
      <c r="D1759" s="108" t="s">
        <v>167</v>
      </c>
      <c r="E1759" s="108" t="s">
        <v>164</v>
      </c>
      <c r="F1759" s="97">
        <v>73</v>
      </c>
      <c r="G1759" s="97"/>
      <c r="H1759" s="116"/>
      <c r="I1759" s="116"/>
      <c r="J1759" s="97"/>
      <c r="AD1759" s="476"/>
      <c r="AI1759" s="473"/>
    </row>
    <row r="1760" spans="1:35" s="4" customFormat="1" x14ac:dyDescent="0.25">
      <c r="A1760" s="408">
        <f t="shared" si="28"/>
        <v>1758</v>
      </c>
      <c r="B1760" s="484">
        <v>45473</v>
      </c>
      <c r="C1760" s="214" t="s">
        <v>170</v>
      </c>
      <c r="D1760" s="108" t="s">
        <v>103</v>
      </c>
      <c r="E1760" s="108">
        <v>0</v>
      </c>
      <c r="F1760" s="97">
        <v>0</v>
      </c>
      <c r="G1760" s="97"/>
      <c r="H1760" s="116"/>
      <c r="I1760" s="116"/>
      <c r="J1760" s="97"/>
      <c r="AD1760" s="476"/>
      <c r="AI1760" s="473"/>
    </row>
    <row r="1761" spans="1:35" s="4" customFormat="1" x14ac:dyDescent="0.25">
      <c r="A1761" s="408">
        <f t="shared" si="28"/>
        <v>1759</v>
      </c>
      <c r="B1761" s="484">
        <v>45473</v>
      </c>
      <c r="C1761" s="214" t="s">
        <v>171</v>
      </c>
      <c r="D1761" s="108" t="s">
        <v>159</v>
      </c>
      <c r="E1761" s="108" t="s">
        <v>64</v>
      </c>
      <c r="F1761" s="97">
        <v>0</v>
      </c>
      <c r="G1761" s="97"/>
      <c r="H1761" s="116"/>
      <c r="I1761" s="116"/>
      <c r="J1761" s="97"/>
      <c r="AD1761" s="476"/>
      <c r="AI1761" s="473"/>
    </row>
    <row r="1762" spans="1:35" s="4" customFormat="1" x14ac:dyDescent="0.25">
      <c r="A1762" s="408">
        <f t="shared" si="28"/>
        <v>1760</v>
      </c>
      <c r="B1762" s="484">
        <v>45473</v>
      </c>
      <c r="C1762" s="214" t="s">
        <v>172</v>
      </c>
      <c r="D1762" s="108" t="s">
        <v>173</v>
      </c>
      <c r="E1762" s="108" t="s">
        <v>164</v>
      </c>
      <c r="F1762" s="97">
        <v>0</v>
      </c>
      <c r="G1762" s="97"/>
      <c r="H1762" s="116"/>
      <c r="I1762" s="116"/>
      <c r="J1762" s="97"/>
      <c r="AD1762" s="476"/>
      <c r="AI1762" s="473"/>
    </row>
    <row r="1763" spans="1:35" s="4" customFormat="1" x14ac:dyDescent="0.25">
      <c r="A1763" s="408">
        <f t="shared" si="28"/>
        <v>1761</v>
      </c>
      <c r="B1763" s="484">
        <v>45473</v>
      </c>
      <c r="C1763" s="214" t="s">
        <v>174</v>
      </c>
      <c r="D1763" s="108" t="s">
        <v>99</v>
      </c>
      <c r="E1763" s="203" t="s">
        <v>164</v>
      </c>
      <c r="F1763" s="97">
        <v>0</v>
      </c>
      <c r="G1763" s="97"/>
      <c r="H1763" s="116"/>
      <c r="I1763" s="116"/>
      <c r="J1763" s="97"/>
      <c r="AD1763" s="476"/>
      <c r="AI1763" s="473"/>
    </row>
    <row r="1764" spans="1:35" s="4" customFormat="1" x14ac:dyDescent="0.25">
      <c r="A1764" s="408">
        <f t="shared" si="28"/>
        <v>1762</v>
      </c>
      <c r="B1764" s="484">
        <v>45473</v>
      </c>
      <c r="C1764" s="214" t="s">
        <v>175</v>
      </c>
      <c r="D1764" s="108" t="s">
        <v>176</v>
      </c>
      <c r="E1764" s="108" t="s">
        <v>164</v>
      </c>
      <c r="F1764" s="97">
        <v>0</v>
      </c>
      <c r="G1764" s="97"/>
      <c r="H1764" s="116"/>
      <c r="I1764" s="116"/>
      <c r="J1764" s="97"/>
      <c r="AD1764" s="476"/>
      <c r="AI1764" s="473"/>
    </row>
    <row r="1765" spans="1:35" s="4" customFormat="1" x14ac:dyDescent="0.25">
      <c r="A1765" s="408">
        <f t="shared" si="28"/>
        <v>1763</v>
      </c>
      <c r="B1765" s="484">
        <v>45473</v>
      </c>
      <c r="C1765" s="214" t="s">
        <v>263</v>
      </c>
      <c r="D1765" s="108" t="s">
        <v>176</v>
      </c>
      <c r="E1765" s="108" t="s">
        <v>164</v>
      </c>
      <c r="F1765" s="97">
        <v>0</v>
      </c>
      <c r="G1765" s="97"/>
      <c r="H1765" s="116"/>
      <c r="I1765" s="116"/>
      <c r="J1765" s="97"/>
      <c r="AD1765" s="476"/>
      <c r="AI1765" s="473"/>
    </row>
    <row r="1766" spans="1:35" s="4" customFormat="1" x14ac:dyDescent="0.25">
      <c r="A1766" s="408">
        <f t="shared" si="28"/>
        <v>1764</v>
      </c>
      <c r="B1766" s="484">
        <v>45473</v>
      </c>
      <c r="C1766" s="214" t="s">
        <v>261</v>
      </c>
      <c r="D1766" s="108" t="s">
        <v>269</v>
      </c>
      <c r="E1766" s="108" t="s">
        <v>164</v>
      </c>
      <c r="F1766" s="97">
        <v>0</v>
      </c>
      <c r="G1766" s="97"/>
      <c r="H1766" s="116"/>
      <c r="I1766" s="116"/>
      <c r="J1766" s="97"/>
      <c r="AD1766" s="476"/>
      <c r="AI1766" s="473"/>
    </row>
    <row r="1767" spans="1:35" s="4" customFormat="1" x14ac:dyDescent="0.25">
      <c r="A1767" s="408">
        <f t="shared" si="28"/>
        <v>1765</v>
      </c>
      <c r="B1767" s="484">
        <v>45473</v>
      </c>
      <c r="C1767" s="214" t="s">
        <v>254</v>
      </c>
      <c r="D1767" s="108" t="s">
        <v>159</v>
      </c>
      <c r="E1767" s="108" t="s">
        <v>64</v>
      </c>
      <c r="F1767" s="97">
        <v>0</v>
      </c>
      <c r="G1767" s="97"/>
      <c r="H1767" s="116"/>
      <c r="I1767" s="116"/>
      <c r="J1767" s="97"/>
      <c r="AD1767" s="476"/>
      <c r="AI1767" s="473"/>
    </row>
    <row r="1768" spans="1:35" s="4" customFormat="1" x14ac:dyDescent="0.25">
      <c r="A1768" s="408">
        <f t="shared" si="28"/>
        <v>1766</v>
      </c>
      <c r="B1768" s="484">
        <v>45474</v>
      </c>
      <c r="C1768" s="212" t="s">
        <v>88</v>
      </c>
      <c r="D1768" s="108" t="s">
        <v>89</v>
      </c>
      <c r="E1768" s="108" t="s">
        <v>336</v>
      </c>
      <c r="F1768" s="97">
        <v>275</v>
      </c>
      <c r="G1768" s="97"/>
      <c r="H1768" s="116"/>
      <c r="I1768" s="116"/>
      <c r="J1768" s="97"/>
      <c r="AD1768" s="476"/>
      <c r="AI1768" s="473"/>
    </row>
    <row r="1769" spans="1:35" s="4" customFormat="1" x14ac:dyDescent="0.25">
      <c r="A1769" s="408">
        <f t="shared" si="28"/>
        <v>1767</v>
      </c>
      <c r="B1769" s="484">
        <v>45474</v>
      </c>
      <c r="C1769" s="212" t="s">
        <v>91</v>
      </c>
      <c r="D1769" s="108" t="s">
        <v>92</v>
      </c>
      <c r="E1769" s="108" t="s">
        <v>343</v>
      </c>
      <c r="F1769" s="97">
        <v>0</v>
      </c>
      <c r="G1769" s="97"/>
      <c r="H1769" s="116"/>
      <c r="I1769" s="116"/>
      <c r="J1769" s="97"/>
      <c r="AD1769" s="476"/>
      <c r="AI1769" s="473"/>
    </row>
    <row r="1770" spans="1:35" s="4" customFormat="1" x14ac:dyDescent="0.25">
      <c r="A1770" s="408">
        <f t="shared" si="28"/>
        <v>1768</v>
      </c>
      <c r="B1770" s="484">
        <v>45474</v>
      </c>
      <c r="C1770" s="212" t="s">
        <v>94</v>
      </c>
      <c r="D1770" s="108" t="s">
        <v>92</v>
      </c>
      <c r="E1770" s="108" t="s">
        <v>343</v>
      </c>
      <c r="F1770" s="97">
        <v>261</v>
      </c>
      <c r="G1770" s="97"/>
      <c r="H1770" s="116"/>
      <c r="I1770" s="116"/>
      <c r="J1770" s="97"/>
      <c r="AD1770" s="476"/>
      <c r="AI1770" s="473"/>
    </row>
    <row r="1771" spans="1:35" s="4" customFormat="1" x14ac:dyDescent="0.25">
      <c r="A1771" s="408">
        <f t="shared" si="28"/>
        <v>1769</v>
      </c>
      <c r="B1771" s="484">
        <v>45474</v>
      </c>
      <c r="C1771" s="212" t="s">
        <v>116</v>
      </c>
      <c r="D1771" s="108" t="s">
        <v>92</v>
      </c>
      <c r="E1771" s="108" t="s">
        <v>343</v>
      </c>
      <c r="F1771" s="97">
        <v>0</v>
      </c>
      <c r="G1771" s="97"/>
      <c r="H1771" s="116"/>
      <c r="I1771" s="116"/>
      <c r="J1771" s="97"/>
      <c r="AD1771" s="476"/>
      <c r="AI1771" s="473"/>
    </row>
    <row r="1772" spans="1:35" s="4" customFormat="1" x14ac:dyDescent="0.25">
      <c r="A1772" s="408">
        <f t="shared" si="28"/>
        <v>1770</v>
      </c>
      <c r="B1772" s="484">
        <v>45474</v>
      </c>
      <c r="C1772" s="212" t="s">
        <v>128</v>
      </c>
      <c r="D1772" s="108" t="s">
        <v>97</v>
      </c>
      <c r="E1772" s="108" t="s">
        <v>346</v>
      </c>
      <c r="F1772" s="97">
        <v>86</v>
      </c>
      <c r="G1772" s="97"/>
      <c r="H1772" s="116"/>
      <c r="I1772" s="116"/>
      <c r="J1772" s="97"/>
      <c r="AD1772" s="476"/>
      <c r="AI1772" s="473"/>
    </row>
    <row r="1773" spans="1:35" s="4" customFormat="1" x14ac:dyDescent="0.25">
      <c r="A1773" s="408">
        <f t="shared" si="28"/>
        <v>1771</v>
      </c>
      <c r="B1773" s="484">
        <v>45474</v>
      </c>
      <c r="C1773" s="212" t="s">
        <v>96</v>
      </c>
      <c r="D1773" s="108" t="s">
        <v>97</v>
      </c>
      <c r="E1773" s="108" t="s">
        <v>346</v>
      </c>
      <c r="F1773" s="97">
        <v>132</v>
      </c>
      <c r="G1773" s="97"/>
      <c r="H1773" s="116"/>
      <c r="I1773" s="116"/>
      <c r="J1773" s="97"/>
      <c r="AD1773" s="476"/>
      <c r="AI1773" s="473"/>
    </row>
    <row r="1774" spans="1:35" s="4" customFormat="1" x14ac:dyDescent="0.25">
      <c r="A1774" s="408">
        <f t="shared" si="28"/>
        <v>1772</v>
      </c>
      <c r="B1774" s="484">
        <v>45474</v>
      </c>
      <c r="C1774" s="212" t="s">
        <v>113</v>
      </c>
      <c r="D1774" s="108" t="s">
        <v>114</v>
      </c>
      <c r="E1774" s="108" t="s">
        <v>348</v>
      </c>
      <c r="F1774" s="97">
        <v>0</v>
      </c>
      <c r="G1774" s="97"/>
      <c r="H1774" s="116">
        <v>22605</v>
      </c>
      <c r="I1774" s="116">
        <v>26919</v>
      </c>
      <c r="J1774" s="103" t="s">
        <v>274</v>
      </c>
      <c r="AD1774" s="476"/>
      <c r="AI1774" s="473"/>
    </row>
    <row r="1775" spans="1:35" s="4" customFormat="1" x14ac:dyDescent="0.25">
      <c r="A1775" s="408">
        <f t="shared" si="28"/>
        <v>1773</v>
      </c>
      <c r="B1775" s="484">
        <v>45474</v>
      </c>
      <c r="C1775" s="212" t="s">
        <v>118</v>
      </c>
      <c r="D1775" s="108" t="s">
        <v>107</v>
      </c>
      <c r="E1775" s="108" t="s">
        <v>340</v>
      </c>
      <c r="F1775" s="97">
        <v>83</v>
      </c>
      <c r="G1775" s="97"/>
      <c r="H1775" s="116"/>
      <c r="I1775" s="116"/>
      <c r="J1775" s="97"/>
      <c r="AD1775" s="476"/>
      <c r="AI1775" s="473"/>
    </row>
    <row r="1776" spans="1:35" s="4" customFormat="1" x14ac:dyDescent="0.25">
      <c r="A1776" s="408">
        <f t="shared" si="28"/>
        <v>1774</v>
      </c>
      <c r="B1776" s="484">
        <v>45474</v>
      </c>
      <c r="C1776" s="212" t="s">
        <v>106</v>
      </c>
      <c r="D1776" s="108" t="s">
        <v>107</v>
      </c>
      <c r="E1776" s="108" t="s">
        <v>340</v>
      </c>
      <c r="F1776" s="97">
        <v>60</v>
      </c>
      <c r="G1776" s="97"/>
      <c r="H1776" s="116"/>
      <c r="I1776" s="116"/>
      <c r="J1776" s="97"/>
      <c r="AD1776" s="476"/>
      <c r="AI1776" s="473"/>
    </row>
    <row r="1777" spans="1:35" s="4" customFormat="1" x14ac:dyDescent="0.25">
      <c r="A1777" s="408">
        <f t="shared" si="28"/>
        <v>1775</v>
      </c>
      <c r="B1777" s="484">
        <v>45474</v>
      </c>
      <c r="C1777" s="212" t="s">
        <v>109</v>
      </c>
      <c r="D1777" s="108" t="s">
        <v>107</v>
      </c>
      <c r="E1777" s="108" t="s">
        <v>340</v>
      </c>
      <c r="F1777" s="97">
        <v>0</v>
      </c>
      <c r="G1777" s="97"/>
      <c r="H1777" s="116"/>
      <c r="I1777" s="116"/>
      <c r="J1777" s="97"/>
      <c r="AD1777" s="476"/>
      <c r="AI1777" s="473"/>
    </row>
    <row r="1778" spans="1:35" s="4" customFormat="1" x14ac:dyDescent="0.25">
      <c r="A1778" s="408">
        <f t="shared" si="28"/>
        <v>1776</v>
      </c>
      <c r="B1778" s="484">
        <v>45474</v>
      </c>
      <c r="C1778" s="212" t="s">
        <v>119</v>
      </c>
      <c r="D1778" s="108" t="s">
        <v>131</v>
      </c>
      <c r="E1778" s="108" t="s">
        <v>338</v>
      </c>
      <c r="F1778" s="97">
        <v>110</v>
      </c>
      <c r="G1778" s="97"/>
      <c r="H1778" s="116"/>
      <c r="I1778" s="116"/>
      <c r="J1778" s="97"/>
      <c r="AD1778" s="476"/>
      <c r="AI1778" s="473"/>
    </row>
    <row r="1779" spans="1:35" s="4" customFormat="1" x14ac:dyDescent="0.25">
      <c r="A1779" s="408">
        <f t="shared" si="28"/>
        <v>1777</v>
      </c>
      <c r="B1779" s="484">
        <v>45474</v>
      </c>
      <c r="C1779" s="212" t="s">
        <v>121</v>
      </c>
      <c r="D1779" s="108" t="s">
        <v>122</v>
      </c>
      <c r="E1779" s="108" t="s">
        <v>339</v>
      </c>
      <c r="F1779" s="97">
        <v>0</v>
      </c>
      <c r="G1779" s="97"/>
      <c r="H1779" s="116"/>
      <c r="I1779" s="116"/>
      <c r="J1779" s="97"/>
      <c r="AD1779" s="476"/>
      <c r="AI1779" s="473"/>
    </row>
    <row r="1780" spans="1:35" s="4" customFormat="1" x14ac:dyDescent="0.25">
      <c r="A1780" s="408">
        <f t="shared" si="28"/>
        <v>1778</v>
      </c>
      <c r="B1780" s="484">
        <v>45474</v>
      </c>
      <c r="C1780" s="212" t="s">
        <v>125</v>
      </c>
      <c r="D1780" s="108" t="s">
        <v>99</v>
      </c>
      <c r="E1780" s="108" t="s">
        <v>334</v>
      </c>
      <c r="F1780" s="97">
        <v>0</v>
      </c>
      <c r="G1780" s="97"/>
      <c r="H1780" s="116"/>
      <c r="I1780" s="116"/>
      <c r="J1780" s="97"/>
      <c r="AD1780" s="476"/>
      <c r="AI1780" s="473"/>
    </row>
    <row r="1781" spans="1:35" s="4" customFormat="1" x14ac:dyDescent="0.25">
      <c r="A1781" s="408">
        <f t="shared" si="28"/>
        <v>1779</v>
      </c>
      <c r="B1781" s="484">
        <v>45474</v>
      </c>
      <c r="C1781" s="212" t="s">
        <v>156</v>
      </c>
      <c r="D1781" s="108" t="s">
        <v>136</v>
      </c>
      <c r="E1781" s="108" t="s">
        <v>2</v>
      </c>
      <c r="F1781" s="97">
        <v>0</v>
      </c>
      <c r="G1781" s="97"/>
      <c r="H1781" s="116"/>
      <c r="I1781" s="116"/>
      <c r="J1781" s="97"/>
      <c r="AD1781" s="476"/>
      <c r="AI1781" s="473"/>
    </row>
    <row r="1782" spans="1:35" s="4" customFormat="1" x14ac:dyDescent="0.25">
      <c r="A1782" s="408">
        <f t="shared" si="28"/>
        <v>1780</v>
      </c>
      <c r="B1782" s="484">
        <v>45474</v>
      </c>
      <c r="C1782" s="213" t="s">
        <v>142</v>
      </c>
      <c r="D1782" s="108" t="s">
        <v>264</v>
      </c>
      <c r="E1782" s="108" t="s">
        <v>143</v>
      </c>
      <c r="F1782" s="97">
        <v>286</v>
      </c>
      <c r="G1782" s="97"/>
      <c r="H1782" s="116"/>
      <c r="I1782" s="116"/>
      <c r="J1782" s="97"/>
      <c r="AD1782" s="476"/>
      <c r="AI1782" s="473"/>
    </row>
    <row r="1783" spans="1:35" s="4" customFormat="1" x14ac:dyDescent="0.25">
      <c r="A1783" s="408">
        <f t="shared" si="28"/>
        <v>1781</v>
      </c>
      <c r="B1783" s="484">
        <v>45474</v>
      </c>
      <c r="C1783" s="213" t="s">
        <v>144</v>
      </c>
      <c r="D1783" s="108" t="s">
        <v>264</v>
      </c>
      <c r="E1783" s="108" t="s">
        <v>143</v>
      </c>
      <c r="F1783" s="97">
        <v>182</v>
      </c>
      <c r="G1783" s="97"/>
      <c r="H1783" s="116"/>
      <c r="I1783" s="116"/>
      <c r="J1783" s="97"/>
      <c r="AD1783" s="476"/>
      <c r="AI1783" s="473"/>
    </row>
    <row r="1784" spans="1:35" s="4" customFormat="1" x14ac:dyDescent="0.25">
      <c r="A1784" s="408">
        <f t="shared" si="28"/>
        <v>1782</v>
      </c>
      <c r="B1784" s="484">
        <v>45474</v>
      </c>
      <c r="C1784" s="214" t="s">
        <v>145</v>
      </c>
      <c r="D1784" s="108" t="s">
        <v>265</v>
      </c>
      <c r="E1784" s="108" t="s">
        <v>146</v>
      </c>
      <c r="F1784" s="97">
        <v>536</v>
      </c>
      <c r="G1784" s="97"/>
      <c r="H1784" s="116"/>
      <c r="I1784" s="116"/>
      <c r="J1784" s="97"/>
      <c r="AD1784" s="476"/>
      <c r="AI1784" s="473"/>
    </row>
    <row r="1785" spans="1:35" s="4" customFormat="1" x14ac:dyDescent="0.25">
      <c r="A1785" s="408">
        <f t="shared" si="28"/>
        <v>1783</v>
      </c>
      <c r="B1785" s="484">
        <v>45474</v>
      </c>
      <c r="C1785" s="212" t="s">
        <v>160</v>
      </c>
      <c r="D1785" s="108" t="s">
        <v>136</v>
      </c>
      <c r="E1785" s="108" t="s">
        <v>2</v>
      </c>
      <c r="F1785" s="97">
        <v>171</v>
      </c>
      <c r="G1785" s="97"/>
      <c r="H1785" s="116"/>
      <c r="I1785" s="116"/>
      <c r="J1785" s="97"/>
      <c r="AD1785" s="476"/>
      <c r="AI1785" s="473"/>
    </row>
    <row r="1786" spans="1:35" s="4" customFormat="1" x14ac:dyDescent="0.25">
      <c r="A1786" s="408">
        <f t="shared" si="28"/>
        <v>1784</v>
      </c>
      <c r="B1786" s="484">
        <v>45474</v>
      </c>
      <c r="C1786" s="212" t="s">
        <v>158</v>
      </c>
      <c r="D1786" s="108" t="s">
        <v>159</v>
      </c>
      <c r="E1786" s="108" t="s">
        <v>64</v>
      </c>
      <c r="F1786" s="97">
        <v>0</v>
      </c>
      <c r="G1786" s="97"/>
      <c r="H1786" s="116"/>
      <c r="I1786" s="116"/>
      <c r="J1786" s="97"/>
      <c r="AD1786" s="476"/>
      <c r="AI1786" s="473"/>
    </row>
    <row r="1787" spans="1:35" s="4" customFormat="1" x14ac:dyDescent="0.25">
      <c r="A1787" s="408">
        <f t="shared" si="28"/>
        <v>1785</v>
      </c>
      <c r="B1787" s="484">
        <v>45474</v>
      </c>
      <c r="C1787" s="96" t="s">
        <v>283</v>
      </c>
      <c r="D1787" s="108" t="s">
        <v>266</v>
      </c>
      <c r="E1787" s="108" t="s">
        <v>63</v>
      </c>
      <c r="F1787" s="97">
        <v>194</v>
      </c>
      <c r="G1787" s="97"/>
      <c r="H1787" s="116"/>
      <c r="I1787" s="116"/>
      <c r="J1787" s="97"/>
      <c r="AD1787" s="476"/>
      <c r="AI1787" s="473"/>
    </row>
    <row r="1788" spans="1:35" s="4" customFormat="1" x14ac:dyDescent="0.25">
      <c r="A1788" s="408">
        <f t="shared" si="28"/>
        <v>1786</v>
      </c>
      <c r="B1788" s="484">
        <v>45474</v>
      </c>
      <c r="C1788" s="213" t="s">
        <v>148</v>
      </c>
      <c r="D1788" s="108" t="s">
        <v>92</v>
      </c>
      <c r="E1788" s="108" t="s">
        <v>343</v>
      </c>
      <c r="F1788" s="97">
        <v>103</v>
      </c>
      <c r="G1788" s="97"/>
      <c r="H1788" s="116"/>
      <c r="I1788" s="116"/>
      <c r="J1788" s="97"/>
      <c r="AD1788" s="476"/>
      <c r="AI1788" s="473"/>
    </row>
    <row r="1789" spans="1:35" s="4" customFormat="1" x14ac:dyDescent="0.25">
      <c r="A1789" s="408">
        <f t="shared" si="28"/>
        <v>1787</v>
      </c>
      <c r="B1789" s="484">
        <v>45474</v>
      </c>
      <c r="C1789" s="213" t="s">
        <v>150</v>
      </c>
      <c r="D1789" s="108" t="s">
        <v>92</v>
      </c>
      <c r="E1789" s="108" t="s">
        <v>343</v>
      </c>
      <c r="F1789" s="97">
        <v>98</v>
      </c>
      <c r="G1789" s="97"/>
      <c r="H1789" s="116"/>
      <c r="I1789" s="116"/>
      <c r="J1789" s="97"/>
      <c r="AD1789" s="476"/>
      <c r="AI1789" s="473"/>
    </row>
    <row r="1790" spans="1:35" s="4" customFormat="1" x14ac:dyDescent="0.25">
      <c r="A1790" s="408">
        <f t="shared" si="28"/>
        <v>1788</v>
      </c>
      <c r="B1790" s="484">
        <v>45474</v>
      </c>
      <c r="C1790" s="213" t="s">
        <v>151</v>
      </c>
      <c r="D1790" s="108" t="s">
        <v>92</v>
      </c>
      <c r="E1790" s="108" t="s">
        <v>343</v>
      </c>
      <c r="F1790" s="97">
        <v>0</v>
      </c>
      <c r="G1790" s="97"/>
      <c r="H1790" s="116"/>
      <c r="I1790" s="116"/>
      <c r="J1790" s="97"/>
      <c r="AD1790" s="476"/>
      <c r="AI1790" s="473"/>
    </row>
    <row r="1791" spans="1:35" s="4" customFormat="1" x14ac:dyDescent="0.25">
      <c r="A1791" s="408">
        <f t="shared" si="28"/>
        <v>1789</v>
      </c>
      <c r="B1791" s="484">
        <v>45474</v>
      </c>
      <c r="C1791" s="213" t="s">
        <v>135</v>
      </c>
      <c r="D1791" s="108" t="s">
        <v>136</v>
      </c>
      <c r="E1791" s="108" t="s">
        <v>2</v>
      </c>
      <c r="F1791" s="97">
        <v>0</v>
      </c>
      <c r="G1791" s="97"/>
      <c r="H1791" s="116"/>
      <c r="I1791" s="116"/>
      <c r="J1791" s="97"/>
      <c r="AD1791" s="476"/>
      <c r="AI1791" s="473"/>
    </row>
    <row r="1792" spans="1:35" s="4" customFormat="1" x14ac:dyDescent="0.25">
      <c r="A1792" s="408">
        <f t="shared" si="28"/>
        <v>1790</v>
      </c>
      <c r="B1792" s="484">
        <v>45474</v>
      </c>
      <c r="C1792" s="213" t="s">
        <v>137</v>
      </c>
      <c r="D1792" s="108" t="s">
        <v>136</v>
      </c>
      <c r="E1792" s="108" t="s">
        <v>2</v>
      </c>
      <c r="F1792" s="97">
        <v>297</v>
      </c>
      <c r="G1792" s="97"/>
      <c r="H1792" s="116"/>
      <c r="I1792" s="116"/>
      <c r="J1792" s="97"/>
      <c r="AD1792" s="476"/>
      <c r="AI1792" s="473"/>
    </row>
    <row r="1793" spans="1:35" s="4" customFormat="1" x14ac:dyDescent="0.25">
      <c r="A1793" s="408">
        <f t="shared" si="28"/>
        <v>1791</v>
      </c>
      <c r="B1793" s="484">
        <v>45474</v>
      </c>
      <c r="C1793" s="213" t="s">
        <v>139</v>
      </c>
      <c r="D1793" s="108" t="s">
        <v>92</v>
      </c>
      <c r="E1793" s="108" t="s">
        <v>343</v>
      </c>
      <c r="F1793" s="97">
        <v>0</v>
      </c>
      <c r="G1793" s="97"/>
      <c r="H1793" s="116"/>
      <c r="I1793" s="116"/>
      <c r="J1793" s="97"/>
      <c r="AD1793" s="476"/>
      <c r="AI1793" s="473"/>
    </row>
    <row r="1794" spans="1:35" s="4" customFormat="1" x14ac:dyDescent="0.25">
      <c r="A1794" s="408">
        <f t="shared" si="28"/>
        <v>1792</v>
      </c>
      <c r="B1794" s="484">
        <v>45474</v>
      </c>
      <c r="C1794" s="213" t="s">
        <v>140</v>
      </c>
      <c r="D1794" s="108" t="s">
        <v>92</v>
      </c>
      <c r="E1794" s="108" t="s">
        <v>343</v>
      </c>
      <c r="F1794" s="97">
        <v>0</v>
      </c>
      <c r="G1794" s="97"/>
      <c r="H1794" s="116"/>
      <c r="I1794" s="116"/>
      <c r="J1794" s="97"/>
      <c r="AD1794" s="476"/>
      <c r="AI1794" s="473"/>
    </row>
    <row r="1795" spans="1:35" s="4" customFormat="1" x14ac:dyDescent="0.25">
      <c r="A1795" s="408">
        <f t="shared" si="28"/>
        <v>1793</v>
      </c>
      <c r="B1795" s="484">
        <v>45474</v>
      </c>
      <c r="C1795" s="213" t="s">
        <v>141</v>
      </c>
      <c r="D1795" s="108" t="s">
        <v>92</v>
      </c>
      <c r="E1795" s="108" t="s">
        <v>343</v>
      </c>
      <c r="F1795" s="97">
        <v>0</v>
      </c>
      <c r="G1795" s="97"/>
      <c r="H1795" s="116"/>
      <c r="I1795" s="116"/>
      <c r="J1795" s="97"/>
      <c r="AD1795" s="476"/>
      <c r="AI1795" s="473"/>
    </row>
    <row r="1796" spans="1:35" s="4" customFormat="1" x14ac:dyDescent="0.25">
      <c r="A1796" s="408">
        <f t="shared" si="28"/>
        <v>1794</v>
      </c>
      <c r="B1796" s="484">
        <v>45474</v>
      </c>
      <c r="C1796" s="213" t="s">
        <v>134</v>
      </c>
      <c r="D1796" s="108" t="s">
        <v>99</v>
      </c>
      <c r="E1796" s="108" t="s">
        <v>334</v>
      </c>
      <c r="F1796" s="97">
        <v>0</v>
      </c>
      <c r="G1796" s="97"/>
      <c r="H1796" s="116"/>
      <c r="I1796" s="116"/>
      <c r="J1796" s="97"/>
      <c r="AD1796" s="476"/>
      <c r="AI1796" s="473"/>
    </row>
    <row r="1797" spans="1:35" s="4" customFormat="1" x14ac:dyDescent="0.25">
      <c r="A1797" s="408">
        <f t="shared" si="28"/>
        <v>1795</v>
      </c>
      <c r="B1797" s="484">
        <v>45474</v>
      </c>
      <c r="C1797" s="212" t="s">
        <v>153</v>
      </c>
      <c r="D1797" s="108" t="s">
        <v>103</v>
      </c>
      <c r="E1797" s="108">
        <v>0</v>
      </c>
      <c r="F1797" s="97">
        <v>0</v>
      </c>
      <c r="G1797" s="97"/>
      <c r="H1797" s="116"/>
      <c r="I1797" s="116"/>
      <c r="J1797" s="97"/>
      <c r="AD1797" s="476"/>
      <c r="AI1797" s="473"/>
    </row>
    <row r="1798" spans="1:35" s="4" customFormat="1" x14ac:dyDescent="0.25">
      <c r="A1798" s="408">
        <f t="shared" si="28"/>
        <v>1796</v>
      </c>
      <c r="B1798" s="484">
        <v>45474</v>
      </c>
      <c r="C1798" s="212" t="s">
        <v>154</v>
      </c>
      <c r="D1798" s="108" t="s">
        <v>92</v>
      </c>
      <c r="E1798" s="108" t="s">
        <v>343</v>
      </c>
      <c r="F1798" s="97">
        <v>0</v>
      </c>
      <c r="G1798" s="97"/>
      <c r="H1798" s="116"/>
      <c r="I1798" s="116"/>
      <c r="J1798" s="97"/>
      <c r="AD1798" s="476"/>
      <c r="AI1798" s="473"/>
    </row>
    <row r="1799" spans="1:35" s="4" customFormat="1" x14ac:dyDescent="0.25">
      <c r="A1799" s="408">
        <f t="shared" ref="A1799:A1862" si="29">ROW()-2</f>
        <v>1797</v>
      </c>
      <c r="B1799" s="484">
        <v>45474</v>
      </c>
      <c r="C1799" s="212" t="s">
        <v>155</v>
      </c>
      <c r="D1799" s="108" t="s">
        <v>92</v>
      </c>
      <c r="E1799" s="108" t="s">
        <v>343</v>
      </c>
      <c r="F1799" s="97">
        <v>0</v>
      </c>
      <c r="G1799" s="97"/>
      <c r="H1799" s="116"/>
      <c r="I1799" s="116"/>
      <c r="J1799" s="97"/>
      <c r="AD1799" s="476"/>
      <c r="AI1799" s="473"/>
    </row>
    <row r="1800" spans="1:35" s="4" customFormat="1" x14ac:dyDescent="0.25">
      <c r="A1800" s="408">
        <f t="shared" si="29"/>
        <v>1798</v>
      </c>
      <c r="B1800" s="484">
        <v>45474</v>
      </c>
      <c r="C1800" s="214" t="s">
        <v>177</v>
      </c>
      <c r="D1800" s="108" t="s">
        <v>159</v>
      </c>
      <c r="E1800" s="108" t="s">
        <v>64</v>
      </c>
      <c r="F1800" s="97">
        <v>69</v>
      </c>
      <c r="G1800" s="97"/>
      <c r="H1800" s="116"/>
      <c r="I1800" s="116"/>
      <c r="J1800" s="97"/>
      <c r="AD1800" s="476"/>
      <c r="AI1800" s="473"/>
    </row>
    <row r="1801" spans="1:35" s="4" customFormat="1" x14ac:dyDescent="0.25">
      <c r="A1801" s="408">
        <f t="shared" si="29"/>
        <v>1799</v>
      </c>
      <c r="B1801" s="484">
        <v>45474</v>
      </c>
      <c r="C1801" s="214" t="s">
        <v>162</v>
      </c>
      <c r="D1801" s="108" t="s">
        <v>163</v>
      </c>
      <c r="E1801" s="108" t="s">
        <v>164</v>
      </c>
      <c r="F1801" s="97">
        <v>169</v>
      </c>
      <c r="G1801" s="97"/>
      <c r="H1801" s="116"/>
      <c r="I1801" s="116"/>
      <c r="J1801" s="97"/>
      <c r="AD1801" s="476"/>
      <c r="AI1801" s="473"/>
    </row>
    <row r="1802" spans="1:35" s="4" customFormat="1" x14ac:dyDescent="0.25">
      <c r="A1802" s="408">
        <f t="shared" si="29"/>
        <v>1800</v>
      </c>
      <c r="B1802" s="484">
        <v>45474</v>
      </c>
      <c r="C1802" s="214" t="s">
        <v>166</v>
      </c>
      <c r="D1802" s="108" t="s">
        <v>167</v>
      </c>
      <c r="E1802" s="108" t="s">
        <v>164</v>
      </c>
      <c r="F1802" s="97">
        <v>68</v>
      </c>
      <c r="G1802" s="97"/>
      <c r="H1802" s="116"/>
      <c r="I1802" s="116"/>
      <c r="J1802" s="97"/>
      <c r="AD1802" s="476"/>
      <c r="AI1802" s="473"/>
    </row>
    <row r="1803" spans="1:35" s="4" customFormat="1" x14ac:dyDescent="0.25">
      <c r="A1803" s="408">
        <f t="shared" si="29"/>
        <v>1801</v>
      </c>
      <c r="B1803" s="484">
        <v>45474</v>
      </c>
      <c r="C1803" s="214" t="s">
        <v>169</v>
      </c>
      <c r="D1803" s="108" t="s">
        <v>167</v>
      </c>
      <c r="E1803" s="108" t="s">
        <v>164</v>
      </c>
      <c r="F1803" s="97">
        <v>142</v>
      </c>
      <c r="G1803" s="97"/>
      <c r="H1803" s="116"/>
      <c r="I1803" s="116"/>
      <c r="J1803" s="97"/>
      <c r="AD1803" s="476"/>
      <c r="AI1803" s="473"/>
    </row>
    <row r="1804" spans="1:35" s="4" customFormat="1" x14ac:dyDescent="0.25">
      <c r="A1804" s="408">
        <f t="shared" si="29"/>
        <v>1802</v>
      </c>
      <c r="B1804" s="484">
        <v>45474</v>
      </c>
      <c r="C1804" s="214" t="s">
        <v>170</v>
      </c>
      <c r="D1804" s="108" t="s">
        <v>103</v>
      </c>
      <c r="E1804" s="108">
        <v>0</v>
      </c>
      <c r="F1804" s="97">
        <v>186</v>
      </c>
      <c r="G1804" s="97"/>
      <c r="H1804" s="116"/>
      <c r="I1804" s="116"/>
      <c r="J1804" s="97"/>
      <c r="AD1804" s="476"/>
      <c r="AI1804" s="473"/>
    </row>
    <row r="1805" spans="1:35" s="4" customFormat="1" x14ac:dyDescent="0.25">
      <c r="A1805" s="408">
        <f t="shared" si="29"/>
        <v>1803</v>
      </c>
      <c r="B1805" s="484">
        <v>45474</v>
      </c>
      <c r="C1805" s="214" t="s">
        <v>171</v>
      </c>
      <c r="D1805" s="108" t="s">
        <v>159</v>
      </c>
      <c r="E1805" s="108" t="s">
        <v>64</v>
      </c>
      <c r="F1805" s="97">
        <v>128</v>
      </c>
      <c r="G1805" s="97"/>
      <c r="H1805" s="116"/>
      <c r="I1805" s="116"/>
      <c r="J1805" s="97"/>
      <c r="AD1805" s="476"/>
      <c r="AI1805" s="473"/>
    </row>
    <row r="1806" spans="1:35" s="4" customFormat="1" x14ac:dyDescent="0.25">
      <c r="A1806" s="408">
        <f t="shared" si="29"/>
        <v>1804</v>
      </c>
      <c r="B1806" s="484">
        <v>45474</v>
      </c>
      <c r="C1806" s="214" t="s">
        <v>172</v>
      </c>
      <c r="D1806" s="108" t="s">
        <v>173</v>
      </c>
      <c r="E1806" s="108" t="s">
        <v>164</v>
      </c>
      <c r="F1806" s="97">
        <v>75</v>
      </c>
      <c r="G1806" s="97"/>
      <c r="H1806" s="116"/>
      <c r="I1806" s="116"/>
      <c r="J1806" s="97"/>
      <c r="AD1806" s="476"/>
      <c r="AI1806" s="473"/>
    </row>
    <row r="1807" spans="1:35" s="4" customFormat="1" x14ac:dyDescent="0.25">
      <c r="A1807" s="408">
        <f t="shared" si="29"/>
        <v>1805</v>
      </c>
      <c r="B1807" s="484">
        <v>45474</v>
      </c>
      <c r="C1807" s="214" t="s">
        <v>174</v>
      </c>
      <c r="D1807" s="108" t="s">
        <v>99</v>
      </c>
      <c r="E1807" s="203" t="s">
        <v>164</v>
      </c>
      <c r="F1807" s="97">
        <v>295</v>
      </c>
      <c r="G1807" s="97"/>
      <c r="H1807" s="116"/>
      <c r="I1807" s="116"/>
      <c r="J1807" s="97"/>
      <c r="AD1807" s="476"/>
      <c r="AI1807" s="473"/>
    </row>
    <row r="1808" spans="1:35" s="4" customFormat="1" x14ac:dyDescent="0.25">
      <c r="A1808" s="408">
        <f t="shared" si="29"/>
        <v>1806</v>
      </c>
      <c r="B1808" s="484">
        <v>45474</v>
      </c>
      <c r="C1808" s="214" t="s">
        <v>175</v>
      </c>
      <c r="D1808" s="108" t="s">
        <v>176</v>
      </c>
      <c r="E1808" s="108" t="s">
        <v>164</v>
      </c>
      <c r="F1808" s="97">
        <v>70</v>
      </c>
      <c r="G1808" s="97"/>
      <c r="H1808" s="116"/>
      <c r="I1808" s="116"/>
      <c r="J1808" s="97"/>
      <c r="AD1808" s="476"/>
      <c r="AI1808" s="473"/>
    </row>
    <row r="1809" spans="1:35" s="4" customFormat="1" x14ac:dyDescent="0.25">
      <c r="A1809" s="408">
        <f t="shared" si="29"/>
        <v>1807</v>
      </c>
      <c r="B1809" s="484">
        <v>45474</v>
      </c>
      <c r="C1809" s="214" t="s">
        <v>263</v>
      </c>
      <c r="D1809" s="108" t="s">
        <v>176</v>
      </c>
      <c r="E1809" s="108" t="s">
        <v>164</v>
      </c>
      <c r="F1809" s="97">
        <v>185</v>
      </c>
      <c r="G1809" s="97"/>
      <c r="H1809" s="116"/>
      <c r="I1809" s="116"/>
      <c r="J1809" s="97"/>
      <c r="AD1809" s="476"/>
      <c r="AI1809" s="473"/>
    </row>
    <row r="1810" spans="1:35" s="4" customFormat="1" x14ac:dyDescent="0.25">
      <c r="A1810" s="408">
        <f t="shared" si="29"/>
        <v>1808</v>
      </c>
      <c r="B1810" s="484">
        <v>45474</v>
      </c>
      <c r="C1810" s="214" t="s">
        <v>261</v>
      </c>
      <c r="D1810" s="108" t="s">
        <v>269</v>
      </c>
      <c r="E1810" s="108" t="s">
        <v>164</v>
      </c>
      <c r="F1810" s="97">
        <v>162</v>
      </c>
      <c r="G1810" s="97"/>
      <c r="H1810" s="116"/>
      <c r="I1810" s="116"/>
      <c r="J1810" s="97"/>
      <c r="AD1810" s="476"/>
      <c r="AI1810" s="473"/>
    </row>
    <row r="1811" spans="1:35" s="4" customFormat="1" x14ac:dyDescent="0.25">
      <c r="A1811" s="408">
        <f t="shared" si="29"/>
        <v>1809</v>
      </c>
      <c r="B1811" s="484">
        <v>45474</v>
      </c>
      <c r="C1811" s="214" t="s">
        <v>254</v>
      </c>
      <c r="D1811" s="108" t="s">
        <v>159</v>
      </c>
      <c r="E1811" s="108" t="s">
        <v>64</v>
      </c>
      <c r="F1811" s="97">
        <v>0</v>
      </c>
      <c r="G1811" s="97"/>
      <c r="H1811" s="116"/>
      <c r="I1811" s="116"/>
      <c r="J1811" s="97"/>
      <c r="AD1811" s="476"/>
      <c r="AI1811" s="473"/>
    </row>
    <row r="1812" spans="1:35" s="4" customFormat="1" x14ac:dyDescent="0.25">
      <c r="A1812" s="408">
        <f t="shared" si="29"/>
        <v>1810</v>
      </c>
      <c r="B1812" s="484">
        <v>45475</v>
      </c>
      <c r="C1812" s="212" t="s">
        <v>88</v>
      </c>
      <c r="D1812" s="108" t="s">
        <v>89</v>
      </c>
      <c r="E1812" s="108" t="s">
        <v>336</v>
      </c>
      <c r="F1812" s="97">
        <v>0</v>
      </c>
      <c r="G1812" s="97"/>
      <c r="H1812" s="116"/>
      <c r="I1812" s="116"/>
      <c r="J1812" s="97"/>
      <c r="AD1812" s="476"/>
      <c r="AI1812" s="473"/>
    </row>
    <row r="1813" spans="1:35" s="4" customFormat="1" x14ac:dyDescent="0.25">
      <c r="A1813" s="408">
        <f t="shared" si="29"/>
        <v>1811</v>
      </c>
      <c r="B1813" s="484">
        <v>45475</v>
      </c>
      <c r="C1813" s="212" t="s">
        <v>91</v>
      </c>
      <c r="D1813" s="108" t="s">
        <v>92</v>
      </c>
      <c r="E1813" s="108" t="s">
        <v>343</v>
      </c>
      <c r="F1813" s="97">
        <v>0</v>
      </c>
      <c r="G1813" s="97"/>
      <c r="H1813" s="116"/>
      <c r="I1813" s="116"/>
      <c r="J1813" s="97"/>
      <c r="AD1813" s="476"/>
      <c r="AI1813" s="473"/>
    </row>
    <row r="1814" spans="1:35" s="4" customFormat="1" x14ac:dyDescent="0.25">
      <c r="A1814" s="408">
        <f t="shared" si="29"/>
        <v>1812</v>
      </c>
      <c r="B1814" s="484">
        <v>45475</v>
      </c>
      <c r="C1814" s="212" t="s">
        <v>94</v>
      </c>
      <c r="D1814" s="108" t="s">
        <v>92</v>
      </c>
      <c r="E1814" s="108" t="s">
        <v>343</v>
      </c>
      <c r="F1814" s="97">
        <v>0</v>
      </c>
      <c r="G1814" s="97"/>
      <c r="H1814" s="116"/>
      <c r="I1814" s="116"/>
      <c r="J1814" s="97"/>
      <c r="AD1814" s="476"/>
      <c r="AI1814" s="473"/>
    </row>
    <row r="1815" spans="1:35" s="4" customFormat="1" x14ac:dyDescent="0.25">
      <c r="A1815" s="408">
        <f t="shared" si="29"/>
        <v>1813</v>
      </c>
      <c r="B1815" s="484">
        <v>45475</v>
      </c>
      <c r="C1815" s="212" t="s">
        <v>116</v>
      </c>
      <c r="D1815" s="108" t="s">
        <v>92</v>
      </c>
      <c r="E1815" s="108" t="s">
        <v>343</v>
      </c>
      <c r="F1815" s="97">
        <v>0</v>
      </c>
      <c r="G1815" s="97"/>
      <c r="H1815" s="116"/>
      <c r="I1815" s="116"/>
      <c r="J1815" s="97"/>
      <c r="AD1815" s="476"/>
      <c r="AI1815" s="473"/>
    </row>
    <row r="1816" spans="1:35" s="4" customFormat="1" x14ac:dyDescent="0.25">
      <c r="A1816" s="408">
        <f t="shared" si="29"/>
        <v>1814</v>
      </c>
      <c r="B1816" s="484">
        <v>45475</v>
      </c>
      <c r="C1816" s="212" t="s">
        <v>128</v>
      </c>
      <c r="D1816" s="108" t="s">
        <v>97</v>
      </c>
      <c r="E1816" s="108" t="s">
        <v>346</v>
      </c>
      <c r="F1816" s="97">
        <v>66</v>
      </c>
      <c r="G1816" s="97"/>
      <c r="H1816" s="116"/>
      <c r="I1816" s="116"/>
      <c r="J1816" s="97"/>
      <c r="AD1816" s="476"/>
      <c r="AI1816" s="473"/>
    </row>
    <row r="1817" spans="1:35" s="4" customFormat="1" x14ac:dyDescent="0.25">
      <c r="A1817" s="408">
        <f t="shared" si="29"/>
        <v>1815</v>
      </c>
      <c r="B1817" s="484">
        <v>45475</v>
      </c>
      <c r="C1817" s="212" t="s">
        <v>96</v>
      </c>
      <c r="D1817" s="108" t="s">
        <v>97</v>
      </c>
      <c r="E1817" s="108" t="s">
        <v>346</v>
      </c>
      <c r="F1817" s="97">
        <v>0</v>
      </c>
      <c r="G1817" s="97"/>
      <c r="H1817" s="116"/>
      <c r="I1817" s="116"/>
      <c r="J1817" s="97"/>
      <c r="AD1817" s="476"/>
      <c r="AI1817" s="473"/>
    </row>
    <row r="1818" spans="1:35" s="4" customFormat="1" x14ac:dyDescent="0.25">
      <c r="A1818" s="408">
        <f t="shared" si="29"/>
        <v>1816</v>
      </c>
      <c r="B1818" s="484">
        <v>45475</v>
      </c>
      <c r="C1818" s="212" t="s">
        <v>113</v>
      </c>
      <c r="D1818" s="108" t="s">
        <v>114</v>
      </c>
      <c r="E1818" s="108" t="s">
        <v>348</v>
      </c>
      <c r="F1818" s="97">
        <v>145</v>
      </c>
      <c r="G1818" s="97"/>
      <c r="H1818" s="116">
        <v>26919</v>
      </c>
      <c r="I1818" s="116">
        <v>28956</v>
      </c>
      <c r="J1818" s="97"/>
      <c r="AD1818" s="476"/>
      <c r="AI1818" s="473"/>
    </row>
    <row r="1819" spans="1:35" s="4" customFormat="1" x14ac:dyDescent="0.25">
      <c r="A1819" s="408">
        <f t="shared" si="29"/>
        <v>1817</v>
      </c>
      <c r="B1819" s="484">
        <v>45475</v>
      </c>
      <c r="C1819" s="212" t="s">
        <v>118</v>
      </c>
      <c r="D1819" s="108" t="s">
        <v>107</v>
      </c>
      <c r="E1819" s="108" t="s">
        <v>340</v>
      </c>
      <c r="F1819" s="97">
        <v>0</v>
      </c>
      <c r="G1819" s="97"/>
      <c r="H1819" s="116"/>
      <c r="I1819" s="116"/>
      <c r="J1819" s="97"/>
      <c r="AD1819" s="476"/>
      <c r="AI1819" s="473"/>
    </row>
    <row r="1820" spans="1:35" s="4" customFormat="1" x14ac:dyDescent="0.25">
      <c r="A1820" s="408">
        <f t="shared" si="29"/>
        <v>1818</v>
      </c>
      <c r="B1820" s="484">
        <v>45475</v>
      </c>
      <c r="C1820" s="212" t="s">
        <v>106</v>
      </c>
      <c r="D1820" s="108" t="s">
        <v>107</v>
      </c>
      <c r="E1820" s="108" t="s">
        <v>340</v>
      </c>
      <c r="F1820" s="97">
        <v>0</v>
      </c>
      <c r="G1820" s="97"/>
      <c r="H1820" s="116"/>
      <c r="I1820" s="116"/>
      <c r="J1820" s="97"/>
      <c r="AD1820" s="476"/>
      <c r="AI1820" s="473"/>
    </row>
    <row r="1821" spans="1:35" s="4" customFormat="1" x14ac:dyDescent="0.25">
      <c r="A1821" s="408">
        <f t="shared" si="29"/>
        <v>1819</v>
      </c>
      <c r="B1821" s="484">
        <v>45475</v>
      </c>
      <c r="C1821" s="212" t="s">
        <v>109</v>
      </c>
      <c r="D1821" s="108" t="s">
        <v>107</v>
      </c>
      <c r="E1821" s="108" t="s">
        <v>340</v>
      </c>
      <c r="F1821" s="97">
        <v>0</v>
      </c>
      <c r="G1821" s="97"/>
      <c r="H1821" s="116"/>
      <c r="I1821" s="116"/>
      <c r="J1821" s="97"/>
      <c r="AD1821" s="476"/>
      <c r="AI1821" s="473"/>
    </row>
    <row r="1822" spans="1:35" s="4" customFormat="1" x14ac:dyDescent="0.25">
      <c r="A1822" s="408">
        <f t="shared" si="29"/>
        <v>1820</v>
      </c>
      <c r="B1822" s="484">
        <v>45475</v>
      </c>
      <c r="C1822" s="212" t="s">
        <v>119</v>
      </c>
      <c r="D1822" s="108" t="s">
        <v>131</v>
      </c>
      <c r="E1822" s="108" t="s">
        <v>338</v>
      </c>
      <c r="F1822" s="97">
        <v>0</v>
      </c>
      <c r="G1822" s="97"/>
      <c r="H1822" s="116"/>
      <c r="I1822" s="116"/>
      <c r="J1822" s="97"/>
      <c r="AD1822" s="476"/>
      <c r="AI1822" s="473"/>
    </row>
    <row r="1823" spans="1:35" s="4" customFormat="1" x14ac:dyDescent="0.25">
      <c r="A1823" s="408">
        <f t="shared" si="29"/>
        <v>1821</v>
      </c>
      <c r="B1823" s="484">
        <v>45475</v>
      </c>
      <c r="C1823" s="212" t="s">
        <v>121</v>
      </c>
      <c r="D1823" s="108" t="s">
        <v>122</v>
      </c>
      <c r="E1823" s="108" t="s">
        <v>339</v>
      </c>
      <c r="F1823" s="97">
        <v>0</v>
      </c>
      <c r="G1823" s="97"/>
      <c r="H1823" s="116"/>
      <c r="I1823" s="116"/>
      <c r="J1823" s="97"/>
      <c r="AD1823" s="476"/>
      <c r="AI1823" s="473"/>
    </row>
    <row r="1824" spans="1:35" s="4" customFormat="1" x14ac:dyDescent="0.25">
      <c r="A1824" s="408">
        <f t="shared" si="29"/>
        <v>1822</v>
      </c>
      <c r="B1824" s="484">
        <v>45475</v>
      </c>
      <c r="C1824" s="212" t="s">
        <v>125</v>
      </c>
      <c r="D1824" s="108" t="s">
        <v>99</v>
      </c>
      <c r="E1824" s="108" t="s">
        <v>334</v>
      </c>
      <c r="F1824" s="97">
        <v>323</v>
      </c>
      <c r="G1824" s="97"/>
      <c r="H1824" s="116"/>
      <c r="I1824" s="116"/>
      <c r="J1824" s="97"/>
      <c r="AD1824" s="476"/>
      <c r="AI1824" s="473"/>
    </row>
    <row r="1825" spans="1:35" s="4" customFormat="1" x14ac:dyDescent="0.25">
      <c r="A1825" s="408">
        <f t="shared" si="29"/>
        <v>1823</v>
      </c>
      <c r="B1825" s="484">
        <v>45475</v>
      </c>
      <c r="C1825" s="212" t="s">
        <v>278</v>
      </c>
      <c r="D1825" s="108" t="s">
        <v>107</v>
      </c>
      <c r="E1825" s="108" t="s">
        <v>340</v>
      </c>
      <c r="F1825" s="97">
        <v>159</v>
      </c>
      <c r="G1825" s="97"/>
      <c r="H1825" s="116"/>
      <c r="I1825" s="116"/>
      <c r="J1825" s="97"/>
      <c r="AD1825" s="476"/>
      <c r="AI1825" s="473"/>
    </row>
    <row r="1826" spans="1:35" s="4" customFormat="1" x14ac:dyDescent="0.25">
      <c r="A1826" s="408">
        <f t="shared" si="29"/>
        <v>1824</v>
      </c>
      <c r="B1826" s="484">
        <v>45475</v>
      </c>
      <c r="C1826" s="212" t="s">
        <v>156</v>
      </c>
      <c r="D1826" s="108" t="s">
        <v>136</v>
      </c>
      <c r="E1826" s="108" t="s">
        <v>2</v>
      </c>
      <c r="F1826" s="97">
        <v>145</v>
      </c>
      <c r="G1826" s="97"/>
      <c r="H1826" s="116"/>
      <c r="I1826" s="116"/>
      <c r="J1826" s="97"/>
      <c r="AD1826" s="476"/>
      <c r="AI1826" s="473"/>
    </row>
    <row r="1827" spans="1:35" s="4" customFormat="1" x14ac:dyDescent="0.25">
      <c r="A1827" s="408">
        <f t="shared" si="29"/>
        <v>1825</v>
      </c>
      <c r="B1827" s="484">
        <v>45475</v>
      </c>
      <c r="C1827" s="213" t="s">
        <v>142</v>
      </c>
      <c r="D1827" s="108" t="s">
        <v>264</v>
      </c>
      <c r="E1827" s="108" t="s">
        <v>143</v>
      </c>
      <c r="F1827" s="97">
        <v>0</v>
      </c>
      <c r="G1827" s="97"/>
      <c r="H1827" s="116"/>
      <c r="I1827" s="116"/>
      <c r="J1827" s="97"/>
      <c r="AD1827" s="476"/>
      <c r="AI1827" s="473"/>
    </row>
    <row r="1828" spans="1:35" s="4" customFormat="1" x14ac:dyDescent="0.25">
      <c r="A1828" s="408">
        <f t="shared" si="29"/>
        <v>1826</v>
      </c>
      <c r="B1828" s="484">
        <v>45475</v>
      </c>
      <c r="C1828" s="213" t="s">
        <v>144</v>
      </c>
      <c r="D1828" s="108" t="s">
        <v>264</v>
      </c>
      <c r="E1828" s="108" t="s">
        <v>143</v>
      </c>
      <c r="F1828" s="97">
        <v>0</v>
      </c>
      <c r="G1828" s="97"/>
      <c r="H1828" s="116"/>
      <c r="I1828" s="116"/>
      <c r="J1828" s="97"/>
      <c r="AD1828" s="476"/>
      <c r="AI1828" s="473"/>
    </row>
    <row r="1829" spans="1:35" s="4" customFormat="1" x14ac:dyDescent="0.25">
      <c r="A1829" s="408">
        <f t="shared" si="29"/>
        <v>1827</v>
      </c>
      <c r="B1829" s="484">
        <v>45475</v>
      </c>
      <c r="C1829" s="214" t="s">
        <v>145</v>
      </c>
      <c r="D1829" s="108" t="s">
        <v>265</v>
      </c>
      <c r="E1829" s="108" t="s">
        <v>146</v>
      </c>
      <c r="F1829" s="97">
        <v>0</v>
      </c>
      <c r="G1829" s="97"/>
      <c r="H1829" s="116"/>
      <c r="I1829" s="116"/>
      <c r="J1829" s="97"/>
      <c r="AD1829" s="476"/>
      <c r="AI1829" s="473"/>
    </row>
    <row r="1830" spans="1:35" s="4" customFormat="1" x14ac:dyDescent="0.25">
      <c r="A1830" s="408">
        <f t="shared" si="29"/>
        <v>1828</v>
      </c>
      <c r="B1830" s="484">
        <v>45475</v>
      </c>
      <c r="C1830" s="212" t="s">
        <v>160</v>
      </c>
      <c r="D1830" s="108" t="s">
        <v>136</v>
      </c>
      <c r="E1830" s="108" t="s">
        <v>2</v>
      </c>
      <c r="F1830" s="97">
        <v>0</v>
      </c>
      <c r="G1830" s="97"/>
      <c r="H1830" s="116"/>
      <c r="I1830" s="116"/>
      <c r="J1830" s="97"/>
      <c r="AD1830" s="476"/>
      <c r="AI1830" s="473"/>
    </row>
    <row r="1831" spans="1:35" s="4" customFormat="1" x14ac:dyDescent="0.25">
      <c r="A1831" s="408">
        <f t="shared" si="29"/>
        <v>1829</v>
      </c>
      <c r="B1831" s="484">
        <v>45475</v>
      </c>
      <c r="C1831" s="212" t="s">
        <v>158</v>
      </c>
      <c r="D1831" s="108" t="s">
        <v>159</v>
      </c>
      <c r="E1831" s="108" t="s">
        <v>64</v>
      </c>
      <c r="F1831" s="97">
        <v>188</v>
      </c>
      <c r="G1831" s="97"/>
      <c r="H1831" s="116"/>
      <c r="I1831" s="116"/>
      <c r="J1831" s="97"/>
      <c r="AD1831" s="476"/>
      <c r="AI1831" s="473"/>
    </row>
    <row r="1832" spans="1:35" s="4" customFormat="1" x14ac:dyDescent="0.25">
      <c r="A1832" s="408">
        <f t="shared" si="29"/>
        <v>1830</v>
      </c>
      <c r="B1832" s="484">
        <v>45475</v>
      </c>
      <c r="C1832" s="96" t="s">
        <v>283</v>
      </c>
      <c r="D1832" s="108" t="s">
        <v>266</v>
      </c>
      <c r="E1832" s="108" t="s">
        <v>63</v>
      </c>
      <c r="F1832" s="97">
        <v>0</v>
      </c>
      <c r="G1832" s="97"/>
      <c r="H1832" s="116"/>
      <c r="I1832" s="116"/>
      <c r="J1832" s="97"/>
      <c r="AD1832" s="476"/>
      <c r="AI1832" s="473"/>
    </row>
    <row r="1833" spans="1:35" s="4" customFormat="1" x14ac:dyDescent="0.25">
      <c r="A1833" s="408">
        <f t="shared" si="29"/>
        <v>1831</v>
      </c>
      <c r="B1833" s="484">
        <v>45475</v>
      </c>
      <c r="C1833" s="213" t="s">
        <v>148</v>
      </c>
      <c r="D1833" s="108" t="s">
        <v>92</v>
      </c>
      <c r="E1833" s="108" t="s">
        <v>343</v>
      </c>
      <c r="F1833" s="97">
        <v>0</v>
      </c>
      <c r="G1833" s="97"/>
      <c r="H1833" s="116"/>
      <c r="I1833" s="116"/>
      <c r="J1833" s="97"/>
      <c r="AD1833" s="476"/>
      <c r="AI1833" s="473"/>
    </row>
    <row r="1834" spans="1:35" s="4" customFormat="1" x14ac:dyDescent="0.25">
      <c r="A1834" s="408">
        <f t="shared" si="29"/>
        <v>1832</v>
      </c>
      <c r="B1834" s="484">
        <v>45475</v>
      </c>
      <c r="C1834" s="213" t="s">
        <v>150</v>
      </c>
      <c r="D1834" s="108" t="s">
        <v>92</v>
      </c>
      <c r="E1834" s="108" t="s">
        <v>343</v>
      </c>
      <c r="F1834" s="97">
        <v>0</v>
      </c>
      <c r="G1834" s="97"/>
      <c r="H1834" s="116"/>
      <c r="I1834" s="116"/>
      <c r="J1834" s="97"/>
      <c r="AD1834" s="476"/>
      <c r="AI1834" s="473"/>
    </row>
    <row r="1835" spans="1:35" s="4" customFormat="1" x14ac:dyDescent="0.25">
      <c r="A1835" s="408">
        <f t="shared" si="29"/>
        <v>1833</v>
      </c>
      <c r="B1835" s="484">
        <v>45475</v>
      </c>
      <c r="C1835" s="213" t="s">
        <v>151</v>
      </c>
      <c r="D1835" s="108" t="s">
        <v>92</v>
      </c>
      <c r="E1835" s="108" t="s">
        <v>343</v>
      </c>
      <c r="F1835" s="97">
        <v>0</v>
      </c>
      <c r="G1835" s="97"/>
      <c r="H1835" s="116"/>
      <c r="I1835" s="116"/>
      <c r="J1835" s="97"/>
      <c r="AD1835" s="476"/>
      <c r="AI1835" s="473"/>
    </row>
    <row r="1836" spans="1:35" s="4" customFormat="1" x14ac:dyDescent="0.25">
      <c r="A1836" s="408">
        <f t="shared" si="29"/>
        <v>1834</v>
      </c>
      <c r="B1836" s="484">
        <v>45475</v>
      </c>
      <c r="C1836" s="213" t="s">
        <v>135</v>
      </c>
      <c r="D1836" s="108" t="s">
        <v>136</v>
      </c>
      <c r="E1836" s="108" t="s">
        <v>2</v>
      </c>
      <c r="F1836" s="97">
        <v>0</v>
      </c>
      <c r="G1836" s="97"/>
      <c r="H1836" s="116"/>
      <c r="I1836" s="116"/>
      <c r="J1836" s="97"/>
      <c r="AD1836" s="476"/>
      <c r="AI1836" s="473"/>
    </row>
    <row r="1837" spans="1:35" s="4" customFormat="1" x14ac:dyDescent="0.25">
      <c r="A1837" s="408">
        <f t="shared" si="29"/>
        <v>1835</v>
      </c>
      <c r="B1837" s="484">
        <v>45475</v>
      </c>
      <c r="C1837" s="213" t="s">
        <v>137</v>
      </c>
      <c r="D1837" s="108" t="s">
        <v>136</v>
      </c>
      <c r="E1837" s="108" t="s">
        <v>2</v>
      </c>
      <c r="F1837" s="97">
        <v>263</v>
      </c>
      <c r="G1837" s="97"/>
      <c r="H1837" s="116"/>
      <c r="I1837" s="116"/>
      <c r="J1837" s="97"/>
      <c r="AD1837" s="476"/>
      <c r="AI1837" s="473"/>
    </row>
    <row r="1838" spans="1:35" s="4" customFormat="1" x14ac:dyDescent="0.25">
      <c r="A1838" s="408">
        <f t="shared" si="29"/>
        <v>1836</v>
      </c>
      <c r="B1838" s="484">
        <v>45475</v>
      </c>
      <c r="C1838" s="213" t="s">
        <v>139</v>
      </c>
      <c r="D1838" s="108" t="s">
        <v>92</v>
      </c>
      <c r="E1838" s="108" t="s">
        <v>343</v>
      </c>
      <c r="F1838" s="97">
        <v>0</v>
      </c>
      <c r="G1838" s="97"/>
      <c r="H1838" s="116"/>
      <c r="I1838" s="116"/>
      <c r="J1838" s="97"/>
      <c r="AD1838" s="476"/>
      <c r="AI1838" s="473"/>
    </row>
    <row r="1839" spans="1:35" s="4" customFormat="1" x14ac:dyDescent="0.25">
      <c r="A1839" s="408">
        <f t="shared" si="29"/>
        <v>1837</v>
      </c>
      <c r="B1839" s="484">
        <v>45475</v>
      </c>
      <c r="C1839" s="213" t="s">
        <v>140</v>
      </c>
      <c r="D1839" s="108" t="s">
        <v>92</v>
      </c>
      <c r="E1839" s="108" t="s">
        <v>343</v>
      </c>
      <c r="F1839" s="97">
        <v>0</v>
      </c>
      <c r="G1839" s="97"/>
      <c r="H1839" s="116"/>
      <c r="I1839" s="116"/>
      <c r="J1839" s="97"/>
      <c r="AD1839" s="476"/>
      <c r="AI1839" s="473"/>
    </row>
    <row r="1840" spans="1:35" s="4" customFormat="1" x14ac:dyDescent="0.25">
      <c r="A1840" s="408">
        <f t="shared" si="29"/>
        <v>1838</v>
      </c>
      <c r="B1840" s="484">
        <v>45475</v>
      </c>
      <c r="C1840" s="213" t="s">
        <v>141</v>
      </c>
      <c r="D1840" s="108" t="s">
        <v>92</v>
      </c>
      <c r="E1840" s="108" t="s">
        <v>343</v>
      </c>
      <c r="F1840" s="97">
        <v>0</v>
      </c>
      <c r="G1840" s="97"/>
      <c r="H1840" s="116"/>
      <c r="I1840" s="116"/>
      <c r="J1840" s="97"/>
      <c r="AD1840" s="476"/>
      <c r="AI1840" s="473"/>
    </row>
    <row r="1841" spans="1:35" s="4" customFormat="1" x14ac:dyDescent="0.25">
      <c r="A1841" s="408">
        <f t="shared" si="29"/>
        <v>1839</v>
      </c>
      <c r="B1841" s="484">
        <v>45475</v>
      </c>
      <c r="C1841" s="213" t="s">
        <v>134</v>
      </c>
      <c r="D1841" s="108" t="s">
        <v>99</v>
      </c>
      <c r="E1841" s="108" t="s">
        <v>334</v>
      </c>
      <c r="F1841" s="97">
        <v>0</v>
      </c>
      <c r="G1841" s="97"/>
      <c r="H1841" s="116"/>
      <c r="I1841" s="116"/>
      <c r="J1841" s="97"/>
      <c r="AD1841" s="476"/>
      <c r="AI1841" s="473"/>
    </row>
    <row r="1842" spans="1:35" s="4" customFormat="1" x14ac:dyDescent="0.25">
      <c r="A1842" s="408">
        <f t="shared" si="29"/>
        <v>1840</v>
      </c>
      <c r="B1842" s="484">
        <v>45475</v>
      </c>
      <c r="C1842" s="213" t="s">
        <v>279</v>
      </c>
      <c r="D1842" s="108" t="s">
        <v>99</v>
      </c>
      <c r="E1842" s="108" t="s">
        <v>334</v>
      </c>
      <c r="F1842" s="97">
        <v>257</v>
      </c>
      <c r="G1842" s="97"/>
      <c r="H1842" s="116"/>
      <c r="I1842" s="116"/>
      <c r="J1842" s="97"/>
      <c r="AD1842" s="476"/>
      <c r="AI1842" s="473"/>
    </row>
    <row r="1843" spans="1:35" s="4" customFormat="1" x14ac:dyDescent="0.25">
      <c r="A1843" s="408">
        <f t="shared" si="29"/>
        <v>1841</v>
      </c>
      <c r="B1843" s="484">
        <v>45475</v>
      </c>
      <c r="C1843" s="212" t="s">
        <v>153</v>
      </c>
      <c r="D1843" s="108" t="s">
        <v>103</v>
      </c>
      <c r="E1843" s="108">
        <v>0</v>
      </c>
      <c r="F1843" s="97">
        <v>176</v>
      </c>
      <c r="G1843" s="97"/>
      <c r="H1843" s="116"/>
      <c r="I1843" s="116"/>
      <c r="J1843" s="97"/>
      <c r="AD1843" s="476"/>
      <c r="AI1843" s="473"/>
    </row>
    <row r="1844" spans="1:35" s="4" customFormat="1" x14ac:dyDescent="0.25">
      <c r="A1844" s="408">
        <f t="shared" si="29"/>
        <v>1842</v>
      </c>
      <c r="B1844" s="484">
        <v>45475</v>
      </c>
      <c r="C1844" s="212" t="s">
        <v>154</v>
      </c>
      <c r="D1844" s="108" t="s">
        <v>92</v>
      </c>
      <c r="E1844" s="108" t="s">
        <v>343</v>
      </c>
      <c r="F1844" s="97">
        <v>0</v>
      </c>
      <c r="G1844" s="97"/>
      <c r="H1844" s="116"/>
      <c r="I1844" s="116"/>
      <c r="J1844" s="97"/>
      <c r="AD1844" s="476"/>
      <c r="AI1844" s="473"/>
    </row>
    <row r="1845" spans="1:35" s="4" customFormat="1" x14ac:dyDescent="0.25">
      <c r="A1845" s="408">
        <f t="shared" si="29"/>
        <v>1843</v>
      </c>
      <c r="B1845" s="484">
        <v>45475</v>
      </c>
      <c r="C1845" s="212" t="s">
        <v>155</v>
      </c>
      <c r="D1845" s="108" t="s">
        <v>92</v>
      </c>
      <c r="E1845" s="108" t="s">
        <v>343</v>
      </c>
      <c r="F1845" s="97">
        <v>152</v>
      </c>
      <c r="G1845" s="97"/>
      <c r="H1845" s="116"/>
      <c r="I1845" s="116"/>
      <c r="J1845" s="97"/>
      <c r="AD1845" s="476"/>
      <c r="AI1845" s="473"/>
    </row>
    <row r="1846" spans="1:35" s="4" customFormat="1" x14ac:dyDescent="0.25">
      <c r="A1846" s="408">
        <f t="shared" si="29"/>
        <v>1844</v>
      </c>
      <c r="B1846" s="484">
        <v>45475</v>
      </c>
      <c r="C1846" s="214" t="s">
        <v>177</v>
      </c>
      <c r="D1846" s="108" t="s">
        <v>159</v>
      </c>
      <c r="E1846" s="108" t="s">
        <v>64</v>
      </c>
      <c r="F1846" s="97">
        <v>63</v>
      </c>
      <c r="G1846" s="97"/>
      <c r="H1846" s="116"/>
      <c r="I1846" s="116"/>
      <c r="J1846" s="97"/>
      <c r="AD1846" s="476"/>
      <c r="AI1846" s="473"/>
    </row>
    <row r="1847" spans="1:35" s="4" customFormat="1" x14ac:dyDescent="0.25">
      <c r="A1847" s="408">
        <f t="shared" si="29"/>
        <v>1845</v>
      </c>
      <c r="B1847" s="484">
        <v>45475</v>
      </c>
      <c r="C1847" s="214" t="s">
        <v>162</v>
      </c>
      <c r="D1847" s="108" t="s">
        <v>163</v>
      </c>
      <c r="E1847" s="108" t="s">
        <v>164</v>
      </c>
      <c r="F1847" s="97">
        <v>0</v>
      </c>
      <c r="G1847" s="97"/>
      <c r="H1847" s="116"/>
      <c r="I1847" s="116"/>
      <c r="J1847" s="97"/>
      <c r="AD1847" s="476"/>
      <c r="AI1847" s="473"/>
    </row>
    <row r="1848" spans="1:35" s="4" customFormat="1" x14ac:dyDescent="0.25">
      <c r="A1848" s="408">
        <f t="shared" si="29"/>
        <v>1846</v>
      </c>
      <c r="B1848" s="484">
        <v>45475</v>
      </c>
      <c r="C1848" s="214" t="s">
        <v>166</v>
      </c>
      <c r="D1848" s="108" t="s">
        <v>167</v>
      </c>
      <c r="E1848" s="108" t="s">
        <v>164</v>
      </c>
      <c r="F1848" s="97">
        <v>0</v>
      </c>
      <c r="G1848" s="97"/>
      <c r="H1848" s="116"/>
      <c r="I1848" s="116"/>
      <c r="J1848" s="97"/>
      <c r="AD1848" s="476"/>
      <c r="AI1848" s="473"/>
    </row>
    <row r="1849" spans="1:35" s="4" customFormat="1" x14ac:dyDescent="0.25">
      <c r="A1849" s="408">
        <f t="shared" si="29"/>
        <v>1847</v>
      </c>
      <c r="B1849" s="484">
        <v>45475</v>
      </c>
      <c r="C1849" s="214" t="s">
        <v>169</v>
      </c>
      <c r="D1849" s="108" t="s">
        <v>167</v>
      </c>
      <c r="E1849" s="108" t="s">
        <v>164</v>
      </c>
      <c r="F1849" s="97">
        <v>0</v>
      </c>
      <c r="G1849" s="97"/>
      <c r="H1849" s="116"/>
      <c r="I1849" s="116"/>
      <c r="J1849" s="97"/>
      <c r="AD1849" s="476"/>
      <c r="AI1849" s="473"/>
    </row>
    <row r="1850" spans="1:35" s="4" customFormat="1" x14ac:dyDescent="0.25">
      <c r="A1850" s="408">
        <f t="shared" si="29"/>
        <v>1848</v>
      </c>
      <c r="B1850" s="484">
        <v>45475</v>
      </c>
      <c r="C1850" s="214" t="s">
        <v>170</v>
      </c>
      <c r="D1850" s="108" t="s">
        <v>103</v>
      </c>
      <c r="E1850" s="108">
        <v>0</v>
      </c>
      <c r="F1850" s="97">
        <v>102</v>
      </c>
      <c r="G1850" s="97"/>
      <c r="H1850" s="116"/>
      <c r="I1850" s="116"/>
      <c r="J1850" s="97"/>
      <c r="AD1850" s="476"/>
      <c r="AI1850" s="473"/>
    </row>
    <row r="1851" spans="1:35" s="4" customFormat="1" x14ac:dyDescent="0.25">
      <c r="A1851" s="408">
        <f t="shared" si="29"/>
        <v>1849</v>
      </c>
      <c r="B1851" s="484">
        <v>45475</v>
      </c>
      <c r="C1851" s="214" t="s">
        <v>171</v>
      </c>
      <c r="D1851" s="108" t="s">
        <v>159</v>
      </c>
      <c r="E1851" s="108" t="s">
        <v>64</v>
      </c>
      <c r="F1851" s="97">
        <v>0</v>
      </c>
      <c r="G1851" s="97"/>
      <c r="H1851" s="116"/>
      <c r="I1851" s="116"/>
      <c r="J1851" s="97"/>
      <c r="AD1851" s="476"/>
      <c r="AI1851" s="473"/>
    </row>
    <row r="1852" spans="1:35" s="4" customFormat="1" x14ac:dyDescent="0.25">
      <c r="A1852" s="408">
        <f t="shared" si="29"/>
        <v>1850</v>
      </c>
      <c r="B1852" s="484">
        <v>45475</v>
      </c>
      <c r="C1852" s="214" t="s">
        <v>172</v>
      </c>
      <c r="D1852" s="108" t="s">
        <v>173</v>
      </c>
      <c r="E1852" s="108" t="s">
        <v>164</v>
      </c>
      <c r="F1852" s="97">
        <v>0</v>
      </c>
      <c r="G1852" s="97"/>
      <c r="H1852" s="116"/>
      <c r="I1852" s="116"/>
      <c r="J1852" s="97"/>
      <c r="AD1852" s="476"/>
      <c r="AI1852" s="473"/>
    </row>
    <row r="1853" spans="1:35" s="4" customFormat="1" x14ac:dyDescent="0.25">
      <c r="A1853" s="408">
        <f t="shared" si="29"/>
        <v>1851</v>
      </c>
      <c r="B1853" s="484">
        <v>45475</v>
      </c>
      <c r="C1853" s="214" t="s">
        <v>174</v>
      </c>
      <c r="D1853" s="108" t="s">
        <v>99</v>
      </c>
      <c r="E1853" s="203" t="s">
        <v>164</v>
      </c>
      <c r="F1853" s="97">
        <v>0</v>
      </c>
      <c r="G1853" s="97"/>
      <c r="H1853" s="116"/>
      <c r="I1853" s="116"/>
      <c r="J1853" s="97"/>
      <c r="AD1853" s="476"/>
      <c r="AI1853" s="473"/>
    </row>
    <row r="1854" spans="1:35" s="4" customFormat="1" x14ac:dyDescent="0.25">
      <c r="A1854" s="408">
        <f t="shared" si="29"/>
        <v>1852</v>
      </c>
      <c r="B1854" s="484">
        <v>45475</v>
      </c>
      <c r="C1854" s="214" t="s">
        <v>175</v>
      </c>
      <c r="D1854" s="108" t="s">
        <v>176</v>
      </c>
      <c r="E1854" s="108" t="s">
        <v>164</v>
      </c>
      <c r="F1854" s="97">
        <v>0</v>
      </c>
      <c r="G1854" s="97"/>
      <c r="H1854" s="116"/>
      <c r="I1854" s="116"/>
      <c r="J1854" s="97"/>
      <c r="AD1854" s="476"/>
      <c r="AI1854" s="473"/>
    </row>
    <row r="1855" spans="1:35" s="4" customFormat="1" x14ac:dyDescent="0.25">
      <c r="A1855" s="408">
        <f t="shared" si="29"/>
        <v>1853</v>
      </c>
      <c r="B1855" s="484">
        <v>45475</v>
      </c>
      <c r="C1855" s="214" t="s">
        <v>263</v>
      </c>
      <c r="D1855" s="108" t="s">
        <v>176</v>
      </c>
      <c r="E1855" s="108" t="s">
        <v>164</v>
      </c>
      <c r="F1855" s="97">
        <v>0</v>
      </c>
      <c r="G1855" s="97"/>
      <c r="H1855" s="116"/>
      <c r="I1855" s="116"/>
      <c r="J1855" s="97"/>
      <c r="AD1855" s="476"/>
      <c r="AI1855" s="473"/>
    </row>
    <row r="1856" spans="1:35" s="4" customFormat="1" x14ac:dyDescent="0.25">
      <c r="A1856" s="408">
        <f t="shared" si="29"/>
        <v>1854</v>
      </c>
      <c r="B1856" s="484">
        <v>45475</v>
      </c>
      <c r="C1856" s="214" t="s">
        <v>261</v>
      </c>
      <c r="D1856" s="108" t="s">
        <v>269</v>
      </c>
      <c r="E1856" s="108" t="s">
        <v>164</v>
      </c>
      <c r="F1856" s="97">
        <v>0</v>
      </c>
      <c r="G1856" s="97"/>
      <c r="H1856" s="116"/>
      <c r="I1856" s="116"/>
      <c r="J1856" s="97"/>
      <c r="AD1856" s="476"/>
      <c r="AI1856" s="473"/>
    </row>
    <row r="1857" spans="1:35" s="4" customFormat="1" x14ac:dyDescent="0.25">
      <c r="A1857" s="408">
        <f t="shared" si="29"/>
        <v>1855</v>
      </c>
      <c r="B1857" s="484">
        <v>45475</v>
      </c>
      <c r="C1857" s="214" t="s">
        <v>254</v>
      </c>
      <c r="D1857" s="108" t="s">
        <v>159</v>
      </c>
      <c r="E1857" s="108" t="s">
        <v>64</v>
      </c>
      <c r="F1857" s="97">
        <v>0</v>
      </c>
      <c r="G1857" s="97"/>
      <c r="H1857" s="116"/>
      <c r="I1857" s="116"/>
      <c r="J1857" s="97"/>
      <c r="AD1857" s="476"/>
      <c r="AI1857" s="473"/>
    </row>
    <row r="1858" spans="1:35" s="4" customFormat="1" x14ac:dyDescent="0.25">
      <c r="A1858" s="408">
        <f t="shared" si="29"/>
        <v>1856</v>
      </c>
      <c r="B1858" s="484">
        <v>45476</v>
      </c>
      <c r="C1858" s="212" t="s">
        <v>88</v>
      </c>
      <c r="D1858" s="108" t="s">
        <v>89</v>
      </c>
      <c r="E1858" s="108" t="s">
        <v>336</v>
      </c>
      <c r="F1858" s="97">
        <v>287</v>
      </c>
      <c r="G1858" s="97"/>
      <c r="H1858" s="116"/>
      <c r="I1858" s="116"/>
      <c r="J1858" s="97"/>
      <c r="AD1858" s="476"/>
      <c r="AI1858" s="473"/>
    </row>
    <row r="1859" spans="1:35" s="4" customFormat="1" x14ac:dyDescent="0.25">
      <c r="A1859" s="408">
        <f t="shared" si="29"/>
        <v>1857</v>
      </c>
      <c r="B1859" s="484">
        <v>45476</v>
      </c>
      <c r="C1859" s="212" t="s">
        <v>91</v>
      </c>
      <c r="D1859" s="108" t="s">
        <v>92</v>
      </c>
      <c r="E1859" s="108" t="s">
        <v>343</v>
      </c>
      <c r="F1859" s="97">
        <v>0</v>
      </c>
      <c r="G1859" s="97"/>
      <c r="H1859" s="116"/>
      <c r="I1859" s="116"/>
      <c r="J1859" s="97"/>
      <c r="AD1859" s="476"/>
      <c r="AI1859" s="473"/>
    </row>
    <row r="1860" spans="1:35" s="4" customFormat="1" x14ac:dyDescent="0.25">
      <c r="A1860" s="408">
        <f t="shared" si="29"/>
        <v>1858</v>
      </c>
      <c r="B1860" s="484">
        <v>45476</v>
      </c>
      <c r="C1860" s="212" t="s">
        <v>94</v>
      </c>
      <c r="D1860" s="108" t="s">
        <v>92</v>
      </c>
      <c r="E1860" s="108" t="s">
        <v>343</v>
      </c>
      <c r="F1860" s="97">
        <v>0</v>
      </c>
      <c r="G1860" s="97"/>
      <c r="H1860" s="116"/>
      <c r="I1860" s="116"/>
      <c r="J1860" s="97"/>
      <c r="AD1860" s="476"/>
      <c r="AI1860" s="473"/>
    </row>
    <row r="1861" spans="1:35" s="4" customFormat="1" x14ac:dyDescent="0.25">
      <c r="A1861" s="408">
        <f t="shared" si="29"/>
        <v>1859</v>
      </c>
      <c r="B1861" s="484">
        <v>45476</v>
      </c>
      <c r="C1861" s="212" t="s">
        <v>116</v>
      </c>
      <c r="D1861" s="108" t="s">
        <v>92</v>
      </c>
      <c r="E1861" s="108" t="s">
        <v>343</v>
      </c>
      <c r="F1861" s="97">
        <v>0</v>
      </c>
      <c r="G1861" s="97"/>
      <c r="H1861" s="116"/>
      <c r="I1861" s="116"/>
      <c r="J1861" s="97"/>
      <c r="AD1861" s="476"/>
      <c r="AI1861" s="473"/>
    </row>
    <row r="1862" spans="1:35" s="4" customFormat="1" x14ac:dyDescent="0.25">
      <c r="A1862" s="408">
        <f t="shared" si="29"/>
        <v>1860</v>
      </c>
      <c r="B1862" s="484">
        <v>45476</v>
      </c>
      <c r="C1862" s="212" t="s">
        <v>128</v>
      </c>
      <c r="D1862" s="108" t="s">
        <v>97</v>
      </c>
      <c r="E1862" s="108" t="s">
        <v>346</v>
      </c>
      <c r="F1862" s="97">
        <v>28</v>
      </c>
      <c r="G1862" s="97"/>
      <c r="H1862" s="116"/>
      <c r="I1862" s="116"/>
      <c r="J1862" s="97"/>
      <c r="AD1862" s="476"/>
      <c r="AI1862" s="473"/>
    </row>
    <row r="1863" spans="1:35" s="4" customFormat="1" x14ac:dyDescent="0.25">
      <c r="A1863" s="408">
        <f t="shared" ref="A1863:A1927" si="30">ROW()-2</f>
        <v>1861</v>
      </c>
      <c r="B1863" s="484">
        <v>45476</v>
      </c>
      <c r="C1863" s="212" t="s">
        <v>96</v>
      </c>
      <c r="D1863" s="108" t="s">
        <v>97</v>
      </c>
      <c r="E1863" s="108" t="s">
        <v>346</v>
      </c>
      <c r="F1863" s="97">
        <v>0</v>
      </c>
      <c r="G1863" s="97"/>
      <c r="H1863" s="116"/>
      <c r="I1863" s="116"/>
      <c r="J1863" s="97"/>
      <c r="AD1863" s="476"/>
      <c r="AI1863" s="473"/>
    </row>
    <row r="1864" spans="1:35" s="4" customFormat="1" x14ac:dyDescent="0.25">
      <c r="A1864" s="408">
        <f t="shared" si="30"/>
        <v>1862</v>
      </c>
      <c r="B1864" s="484">
        <v>45476</v>
      </c>
      <c r="C1864" s="212" t="s">
        <v>113</v>
      </c>
      <c r="D1864" s="108" t="s">
        <v>114</v>
      </c>
      <c r="E1864" s="108" t="s">
        <v>348</v>
      </c>
      <c r="F1864" s="97">
        <v>0</v>
      </c>
      <c r="G1864" s="97"/>
      <c r="H1864" s="116"/>
      <c r="I1864" s="116"/>
      <c r="J1864" s="97"/>
      <c r="AD1864" s="476"/>
      <c r="AI1864" s="473"/>
    </row>
    <row r="1865" spans="1:35" s="4" customFormat="1" x14ac:dyDescent="0.25">
      <c r="A1865" s="408">
        <f t="shared" si="30"/>
        <v>1863</v>
      </c>
      <c r="B1865" s="484">
        <v>45476</v>
      </c>
      <c r="C1865" s="212" t="s">
        <v>118</v>
      </c>
      <c r="D1865" s="108" t="s">
        <v>107</v>
      </c>
      <c r="E1865" s="108" t="s">
        <v>340</v>
      </c>
      <c r="F1865" s="97">
        <v>115</v>
      </c>
      <c r="G1865" s="97"/>
      <c r="H1865" s="116"/>
      <c r="I1865" s="116"/>
      <c r="J1865" s="97"/>
      <c r="AD1865" s="476"/>
      <c r="AI1865" s="473"/>
    </row>
    <row r="1866" spans="1:35" s="4" customFormat="1" x14ac:dyDescent="0.25">
      <c r="A1866" s="408">
        <f t="shared" si="30"/>
        <v>1864</v>
      </c>
      <c r="B1866" s="484">
        <v>45476</v>
      </c>
      <c r="C1866" s="212" t="s">
        <v>106</v>
      </c>
      <c r="D1866" s="108" t="s">
        <v>107</v>
      </c>
      <c r="E1866" s="108" t="s">
        <v>340</v>
      </c>
      <c r="F1866" s="97">
        <v>0</v>
      </c>
      <c r="G1866" s="97"/>
      <c r="H1866" s="116"/>
      <c r="I1866" s="116"/>
      <c r="J1866" s="97"/>
      <c r="AD1866" s="476"/>
      <c r="AI1866" s="473"/>
    </row>
    <row r="1867" spans="1:35" s="4" customFormat="1" x14ac:dyDescent="0.25">
      <c r="A1867" s="408">
        <f t="shared" si="30"/>
        <v>1865</v>
      </c>
      <c r="B1867" s="484">
        <v>45476</v>
      </c>
      <c r="C1867" s="212" t="s">
        <v>109</v>
      </c>
      <c r="D1867" s="108" t="s">
        <v>107</v>
      </c>
      <c r="E1867" s="108" t="s">
        <v>340</v>
      </c>
      <c r="F1867" s="97">
        <v>0</v>
      </c>
      <c r="G1867" s="97"/>
      <c r="H1867" s="116"/>
      <c r="I1867" s="116"/>
      <c r="J1867" s="97"/>
      <c r="AD1867" s="476"/>
      <c r="AI1867" s="473"/>
    </row>
    <row r="1868" spans="1:35" s="4" customFormat="1" x14ac:dyDescent="0.25">
      <c r="A1868" s="408">
        <f t="shared" si="30"/>
        <v>1866</v>
      </c>
      <c r="B1868" s="484">
        <v>45476</v>
      </c>
      <c r="C1868" s="212" t="s">
        <v>119</v>
      </c>
      <c r="D1868" s="108" t="s">
        <v>131</v>
      </c>
      <c r="E1868" s="108" t="s">
        <v>338</v>
      </c>
      <c r="F1868" s="97">
        <v>0</v>
      </c>
      <c r="G1868" s="97"/>
      <c r="H1868" s="116"/>
      <c r="I1868" s="116"/>
      <c r="J1868" s="97"/>
      <c r="AD1868" s="476"/>
      <c r="AI1868" s="473"/>
    </row>
    <row r="1869" spans="1:35" s="4" customFormat="1" x14ac:dyDescent="0.25">
      <c r="A1869" s="408">
        <f t="shared" si="30"/>
        <v>1867</v>
      </c>
      <c r="B1869" s="484">
        <v>45476</v>
      </c>
      <c r="C1869" s="212" t="s">
        <v>121</v>
      </c>
      <c r="D1869" s="108" t="s">
        <v>122</v>
      </c>
      <c r="E1869" s="108" t="s">
        <v>339</v>
      </c>
      <c r="F1869" s="97">
        <v>0</v>
      </c>
      <c r="G1869" s="97"/>
      <c r="H1869" s="116"/>
      <c r="I1869" s="116"/>
      <c r="J1869" s="97"/>
      <c r="AD1869" s="476"/>
      <c r="AI1869" s="473"/>
    </row>
    <row r="1870" spans="1:35" s="4" customFormat="1" x14ac:dyDescent="0.25">
      <c r="A1870" s="408">
        <f t="shared" si="30"/>
        <v>1868</v>
      </c>
      <c r="B1870" s="484">
        <v>45476</v>
      </c>
      <c r="C1870" s="212" t="s">
        <v>125</v>
      </c>
      <c r="D1870" s="108" t="s">
        <v>99</v>
      </c>
      <c r="E1870" s="108" t="s">
        <v>334</v>
      </c>
      <c r="F1870" s="97">
        <v>0</v>
      </c>
      <c r="G1870" s="97"/>
      <c r="H1870" s="116"/>
      <c r="I1870" s="116"/>
      <c r="J1870" s="97"/>
      <c r="AD1870" s="476"/>
      <c r="AI1870" s="473"/>
    </row>
    <row r="1871" spans="1:35" s="4" customFormat="1" x14ac:dyDescent="0.25">
      <c r="A1871" s="408">
        <f t="shared" si="30"/>
        <v>1869</v>
      </c>
      <c r="B1871" s="484">
        <v>45476</v>
      </c>
      <c r="C1871" s="212" t="s">
        <v>278</v>
      </c>
      <c r="D1871" s="108" t="s">
        <v>107</v>
      </c>
      <c r="E1871" s="108" t="s">
        <v>340</v>
      </c>
      <c r="F1871" s="97">
        <v>0</v>
      </c>
      <c r="G1871" s="97"/>
      <c r="H1871" s="116"/>
      <c r="I1871" s="116"/>
      <c r="J1871" s="97"/>
      <c r="AD1871" s="476"/>
      <c r="AI1871" s="473"/>
    </row>
    <row r="1872" spans="1:35" s="4" customFormat="1" x14ac:dyDescent="0.25">
      <c r="A1872" s="408">
        <f t="shared" si="30"/>
        <v>1870</v>
      </c>
      <c r="B1872" s="484">
        <v>45476</v>
      </c>
      <c r="C1872" s="212" t="s">
        <v>156</v>
      </c>
      <c r="D1872" s="108" t="s">
        <v>136</v>
      </c>
      <c r="E1872" s="108" t="s">
        <v>2</v>
      </c>
      <c r="F1872" s="97">
        <v>0</v>
      </c>
      <c r="G1872" s="97"/>
      <c r="H1872" s="116"/>
      <c r="I1872" s="116"/>
      <c r="J1872" s="97"/>
      <c r="AD1872" s="476"/>
      <c r="AI1872" s="473"/>
    </row>
    <row r="1873" spans="1:35" s="4" customFormat="1" x14ac:dyDescent="0.25">
      <c r="A1873" s="408">
        <f t="shared" si="30"/>
        <v>1871</v>
      </c>
      <c r="B1873" s="484">
        <v>45476</v>
      </c>
      <c r="C1873" s="213" t="s">
        <v>142</v>
      </c>
      <c r="D1873" s="108" t="s">
        <v>264</v>
      </c>
      <c r="E1873" s="108" t="s">
        <v>143</v>
      </c>
      <c r="F1873" s="97">
        <v>245</v>
      </c>
      <c r="G1873" s="97"/>
      <c r="H1873" s="116"/>
      <c r="I1873" s="116"/>
      <c r="J1873" s="97"/>
      <c r="AD1873" s="476"/>
      <c r="AI1873" s="473"/>
    </row>
    <row r="1874" spans="1:35" s="4" customFormat="1" x14ac:dyDescent="0.25">
      <c r="A1874" s="408">
        <f t="shared" si="30"/>
        <v>1872</v>
      </c>
      <c r="B1874" s="484">
        <v>45476</v>
      </c>
      <c r="C1874" s="213" t="s">
        <v>144</v>
      </c>
      <c r="D1874" s="108" t="s">
        <v>264</v>
      </c>
      <c r="E1874" s="108" t="s">
        <v>143</v>
      </c>
      <c r="F1874" s="97">
        <v>185</v>
      </c>
      <c r="G1874" s="97"/>
      <c r="H1874" s="116"/>
      <c r="I1874" s="116"/>
      <c r="J1874" s="97"/>
      <c r="AD1874" s="476"/>
      <c r="AI1874" s="473"/>
    </row>
    <row r="1875" spans="1:35" s="4" customFormat="1" x14ac:dyDescent="0.25">
      <c r="A1875" s="408">
        <f t="shared" si="30"/>
        <v>1873</v>
      </c>
      <c r="B1875" s="484">
        <v>45476</v>
      </c>
      <c r="C1875" s="214" t="s">
        <v>145</v>
      </c>
      <c r="D1875" s="108" t="s">
        <v>265</v>
      </c>
      <c r="E1875" s="108" t="s">
        <v>146</v>
      </c>
      <c r="F1875" s="97">
        <v>260</v>
      </c>
      <c r="G1875" s="97"/>
      <c r="H1875" s="116"/>
      <c r="I1875" s="116"/>
      <c r="J1875" s="97"/>
      <c r="AD1875" s="476"/>
      <c r="AI1875" s="473"/>
    </row>
    <row r="1876" spans="1:35" s="4" customFormat="1" x14ac:dyDescent="0.25">
      <c r="A1876" s="408">
        <f t="shared" si="30"/>
        <v>1874</v>
      </c>
      <c r="B1876" s="484">
        <v>45476</v>
      </c>
      <c r="C1876" s="212" t="s">
        <v>160</v>
      </c>
      <c r="D1876" s="108" t="s">
        <v>136</v>
      </c>
      <c r="E1876" s="108" t="s">
        <v>2</v>
      </c>
      <c r="F1876" s="97">
        <v>184</v>
      </c>
      <c r="G1876" s="97"/>
      <c r="H1876" s="116"/>
      <c r="I1876" s="116"/>
      <c r="J1876" s="97"/>
      <c r="AD1876" s="476"/>
      <c r="AI1876" s="473"/>
    </row>
    <row r="1877" spans="1:35" s="4" customFormat="1" x14ac:dyDescent="0.25">
      <c r="A1877" s="408">
        <f t="shared" si="30"/>
        <v>1875</v>
      </c>
      <c r="B1877" s="484">
        <v>45476</v>
      </c>
      <c r="C1877" s="212" t="s">
        <v>158</v>
      </c>
      <c r="D1877" s="108" t="s">
        <v>159</v>
      </c>
      <c r="E1877" s="108" t="s">
        <v>64</v>
      </c>
      <c r="F1877" s="97">
        <v>0</v>
      </c>
      <c r="G1877" s="97"/>
      <c r="H1877" s="116"/>
      <c r="I1877" s="116"/>
      <c r="J1877" s="97"/>
      <c r="AD1877" s="476"/>
      <c r="AI1877" s="473"/>
    </row>
    <row r="1878" spans="1:35" s="4" customFormat="1" x14ac:dyDescent="0.25">
      <c r="A1878" s="408">
        <f t="shared" si="30"/>
        <v>1876</v>
      </c>
      <c r="B1878" s="484">
        <v>45476</v>
      </c>
      <c r="C1878" s="96" t="s">
        <v>283</v>
      </c>
      <c r="D1878" s="108" t="s">
        <v>266</v>
      </c>
      <c r="E1878" s="108" t="s">
        <v>63</v>
      </c>
      <c r="F1878" s="97">
        <v>0</v>
      </c>
      <c r="G1878" s="97"/>
      <c r="H1878" s="116"/>
      <c r="I1878" s="116"/>
      <c r="J1878" s="97"/>
      <c r="AD1878" s="476"/>
      <c r="AI1878" s="473"/>
    </row>
    <row r="1879" spans="1:35" s="4" customFormat="1" x14ac:dyDescent="0.25">
      <c r="A1879" s="408">
        <f t="shared" si="30"/>
        <v>1877</v>
      </c>
      <c r="B1879" s="484">
        <v>45476</v>
      </c>
      <c r="C1879" s="213" t="s">
        <v>148</v>
      </c>
      <c r="D1879" s="108" t="s">
        <v>92</v>
      </c>
      <c r="E1879" s="108" t="s">
        <v>343</v>
      </c>
      <c r="F1879" s="97">
        <v>0</v>
      </c>
      <c r="G1879" s="97"/>
      <c r="H1879" s="116"/>
      <c r="I1879" s="116"/>
      <c r="J1879" s="97"/>
      <c r="AD1879" s="476"/>
      <c r="AI1879" s="473"/>
    </row>
    <row r="1880" spans="1:35" s="4" customFormat="1" x14ac:dyDescent="0.25">
      <c r="A1880" s="408">
        <f t="shared" si="30"/>
        <v>1878</v>
      </c>
      <c r="B1880" s="484">
        <v>45476</v>
      </c>
      <c r="C1880" s="213" t="s">
        <v>150</v>
      </c>
      <c r="D1880" s="108" t="s">
        <v>92</v>
      </c>
      <c r="E1880" s="108" t="s">
        <v>343</v>
      </c>
      <c r="F1880" s="97">
        <v>0</v>
      </c>
      <c r="G1880" s="97"/>
      <c r="H1880" s="116"/>
      <c r="I1880" s="116"/>
      <c r="J1880" s="97"/>
      <c r="AD1880" s="476"/>
      <c r="AI1880" s="473"/>
    </row>
    <row r="1881" spans="1:35" s="4" customFormat="1" x14ac:dyDescent="0.25">
      <c r="A1881" s="408">
        <f t="shared" si="30"/>
        <v>1879</v>
      </c>
      <c r="B1881" s="484">
        <v>45476</v>
      </c>
      <c r="C1881" s="213" t="s">
        <v>151</v>
      </c>
      <c r="D1881" s="108" t="s">
        <v>92</v>
      </c>
      <c r="E1881" s="108" t="s">
        <v>343</v>
      </c>
      <c r="F1881" s="97">
        <v>0</v>
      </c>
      <c r="G1881" s="97"/>
      <c r="H1881" s="116"/>
      <c r="I1881" s="116"/>
      <c r="J1881" s="97"/>
      <c r="AD1881" s="476"/>
      <c r="AI1881" s="473"/>
    </row>
    <row r="1882" spans="1:35" s="4" customFormat="1" x14ac:dyDescent="0.25">
      <c r="A1882" s="408">
        <f t="shared" si="30"/>
        <v>1880</v>
      </c>
      <c r="B1882" s="484">
        <v>45476</v>
      </c>
      <c r="C1882" s="213" t="s">
        <v>135</v>
      </c>
      <c r="D1882" s="108" t="s">
        <v>136</v>
      </c>
      <c r="E1882" s="108" t="s">
        <v>2</v>
      </c>
      <c r="F1882" s="97">
        <v>0</v>
      </c>
      <c r="G1882" s="97"/>
      <c r="H1882" s="116"/>
      <c r="I1882" s="116"/>
      <c r="J1882" s="97"/>
      <c r="AD1882" s="476"/>
      <c r="AI1882" s="473"/>
    </row>
    <row r="1883" spans="1:35" s="4" customFormat="1" x14ac:dyDescent="0.25">
      <c r="A1883" s="408">
        <f t="shared" si="30"/>
        <v>1881</v>
      </c>
      <c r="B1883" s="484">
        <v>45476</v>
      </c>
      <c r="C1883" s="213" t="s">
        <v>137</v>
      </c>
      <c r="D1883" s="108" t="s">
        <v>136</v>
      </c>
      <c r="E1883" s="108" t="s">
        <v>2</v>
      </c>
      <c r="F1883" s="97">
        <v>332</v>
      </c>
      <c r="G1883" s="97"/>
      <c r="H1883" s="116"/>
      <c r="I1883" s="116"/>
      <c r="J1883" s="97"/>
      <c r="AD1883" s="476"/>
      <c r="AI1883" s="473"/>
    </row>
    <row r="1884" spans="1:35" s="4" customFormat="1" x14ac:dyDescent="0.25">
      <c r="A1884" s="408">
        <f t="shared" si="30"/>
        <v>1882</v>
      </c>
      <c r="B1884" s="484">
        <v>45476</v>
      </c>
      <c r="C1884" s="213" t="s">
        <v>139</v>
      </c>
      <c r="D1884" s="108" t="s">
        <v>92</v>
      </c>
      <c r="E1884" s="108" t="s">
        <v>343</v>
      </c>
      <c r="F1884" s="97">
        <v>0</v>
      </c>
      <c r="G1884" s="97"/>
      <c r="H1884" s="116"/>
      <c r="I1884" s="116"/>
      <c r="J1884" s="97"/>
      <c r="AD1884" s="476"/>
      <c r="AI1884" s="473"/>
    </row>
    <row r="1885" spans="1:35" s="4" customFormat="1" x14ac:dyDescent="0.25">
      <c r="A1885" s="408">
        <f t="shared" si="30"/>
        <v>1883</v>
      </c>
      <c r="B1885" s="484">
        <v>45476</v>
      </c>
      <c r="C1885" s="213" t="s">
        <v>140</v>
      </c>
      <c r="D1885" s="108" t="s">
        <v>92</v>
      </c>
      <c r="E1885" s="108" t="s">
        <v>343</v>
      </c>
      <c r="F1885" s="97">
        <v>0</v>
      </c>
      <c r="G1885" s="97"/>
      <c r="H1885" s="116"/>
      <c r="I1885" s="116"/>
      <c r="J1885" s="97"/>
      <c r="AD1885" s="476"/>
      <c r="AI1885" s="473"/>
    </row>
    <row r="1886" spans="1:35" s="4" customFormat="1" x14ac:dyDescent="0.25">
      <c r="A1886" s="408">
        <f t="shared" si="30"/>
        <v>1884</v>
      </c>
      <c r="B1886" s="484">
        <v>45476</v>
      </c>
      <c r="C1886" s="213" t="s">
        <v>141</v>
      </c>
      <c r="D1886" s="108" t="s">
        <v>92</v>
      </c>
      <c r="E1886" s="108" t="s">
        <v>343</v>
      </c>
      <c r="F1886" s="97">
        <v>0</v>
      </c>
      <c r="G1886" s="97"/>
      <c r="H1886" s="116"/>
      <c r="I1886" s="116"/>
      <c r="J1886" s="97"/>
      <c r="AD1886" s="476"/>
      <c r="AI1886" s="473"/>
    </row>
    <row r="1887" spans="1:35" s="4" customFormat="1" x14ac:dyDescent="0.25">
      <c r="A1887" s="408">
        <f t="shared" si="30"/>
        <v>1885</v>
      </c>
      <c r="B1887" s="484">
        <v>45476</v>
      </c>
      <c r="C1887" s="213" t="s">
        <v>134</v>
      </c>
      <c r="D1887" s="108" t="s">
        <v>99</v>
      </c>
      <c r="E1887" s="108" t="s">
        <v>334</v>
      </c>
      <c r="F1887" s="97">
        <v>0</v>
      </c>
      <c r="G1887" s="97"/>
      <c r="H1887" s="116"/>
      <c r="I1887" s="116"/>
      <c r="J1887" s="97"/>
      <c r="AD1887" s="476"/>
      <c r="AI1887" s="473"/>
    </row>
    <row r="1888" spans="1:35" s="4" customFormat="1" x14ac:dyDescent="0.25">
      <c r="A1888" s="408">
        <f t="shared" si="30"/>
        <v>1886</v>
      </c>
      <c r="B1888" s="484">
        <v>45476</v>
      </c>
      <c r="C1888" s="213" t="s">
        <v>279</v>
      </c>
      <c r="D1888" s="108" t="s">
        <v>99</v>
      </c>
      <c r="E1888" s="108" t="s">
        <v>334</v>
      </c>
      <c r="F1888" s="97">
        <v>150</v>
      </c>
      <c r="G1888" s="97"/>
      <c r="H1888" s="116"/>
      <c r="I1888" s="116"/>
      <c r="J1888" s="97"/>
      <c r="AD1888" s="476"/>
      <c r="AI1888" s="473"/>
    </row>
    <row r="1889" spans="1:35" s="4" customFormat="1" x14ac:dyDescent="0.25">
      <c r="A1889" s="408">
        <f t="shared" si="30"/>
        <v>1887</v>
      </c>
      <c r="B1889" s="484">
        <v>45476</v>
      </c>
      <c r="C1889" s="212" t="s">
        <v>153</v>
      </c>
      <c r="D1889" s="108" t="s">
        <v>103</v>
      </c>
      <c r="E1889" s="108">
        <v>0</v>
      </c>
      <c r="F1889" s="97">
        <v>0</v>
      </c>
      <c r="G1889" s="97"/>
      <c r="H1889" s="116"/>
      <c r="I1889" s="116"/>
      <c r="J1889" s="97"/>
      <c r="AD1889" s="476"/>
      <c r="AI1889" s="473"/>
    </row>
    <row r="1890" spans="1:35" s="4" customFormat="1" x14ac:dyDescent="0.25">
      <c r="A1890" s="408">
        <f t="shared" si="30"/>
        <v>1888</v>
      </c>
      <c r="B1890" s="484">
        <v>45476</v>
      </c>
      <c r="C1890" s="212" t="s">
        <v>154</v>
      </c>
      <c r="D1890" s="108" t="s">
        <v>92</v>
      </c>
      <c r="E1890" s="108" t="s">
        <v>343</v>
      </c>
      <c r="F1890" s="97">
        <v>0</v>
      </c>
      <c r="G1890" s="97"/>
      <c r="H1890" s="116"/>
      <c r="I1890" s="116"/>
      <c r="J1890" s="97"/>
      <c r="AD1890" s="476"/>
      <c r="AI1890" s="473"/>
    </row>
    <row r="1891" spans="1:35" s="4" customFormat="1" x14ac:dyDescent="0.25">
      <c r="A1891" s="408">
        <f t="shared" si="30"/>
        <v>1889</v>
      </c>
      <c r="B1891" s="484">
        <v>45476</v>
      </c>
      <c r="C1891" s="212" t="s">
        <v>155</v>
      </c>
      <c r="D1891" s="108" t="s">
        <v>92</v>
      </c>
      <c r="E1891" s="108" t="s">
        <v>343</v>
      </c>
      <c r="F1891" s="97">
        <v>0</v>
      </c>
      <c r="G1891" s="97"/>
      <c r="H1891" s="116"/>
      <c r="I1891" s="116"/>
      <c r="J1891" s="97"/>
      <c r="AD1891" s="476"/>
      <c r="AI1891" s="473"/>
    </row>
    <row r="1892" spans="1:35" s="4" customFormat="1" x14ac:dyDescent="0.25">
      <c r="A1892" s="408">
        <f t="shared" si="30"/>
        <v>1890</v>
      </c>
      <c r="B1892" s="484">
        <v>45476</v>
      </c>
      <c r="C1892" s="214" t="s">
        <v>177</v>
      </c>
      <c r="D1892" s="108" t="s">
        <v>159</v>
      </c>
      <c r="E1892" s="108" t="s">
        <v>64</v>
      </c>
      <c r="F1892" s="97">
        <v>106</v>
      </c>
      <c r="G1892" s="97"/>
      <c r="H1892" s="116"/>
      <c r="I1892" s="116"/>
      <c r="J1892" s="97"/>
      <c r="AD1892" s="476"/>
      <c r="AI1892" s="473"/>
    </row>
    <row r="1893" spans="1:35" s="4" customFormat="1" x14ac:dyDescent="0.25">
      <c r="A1893" s="408">
        <f t="shared" si="30"/>
        <v>1891</v>
      </c>
      <c r="B1893" s="484">
        <v>45476</v>
      </c>
      <c r="C1893" s="213" t="s">
        <v>252</v>
      </c>
      <c r="D1893" s="108" t="s">
        <v>92</v>
      </c>
      <c r="E1893" s="108" t="s">
        <v>343</v>
      </c>
      <c r="F1893" s="97">
        <v>102</v>
      </c>
      <c r="G1893" s="97"/>
      <c r="H1893" s="116"/>
      <c r="I1893" s="116"/>
      <c r="J1893" s="97"/>
      <c r="AD1893" s="476"/>
      <c r="AI1893" s="473"/>
    </row>
    <row r="1894" spans="1:35" s="4" customFormat="1" x14ac:dyDescent="0.25">
      <c r="A1894" s="408">
        <f t="shared" si="30"/>
        <v>1892</v>
      </c>
      <c r="B1894" s="484">
        <v>45476</v>
      </c>
      <c r="C1894" s="213" t="s">
        <v>259</v>
      </c>
      <c r="D1894" s="108" t="s">
        <v>92</v>
      </c>
      <c r="E1894" s="108" t="s">
        <v>343</v>
      </c>
      <c r="F1894" s="97">
        <v>131</v>
      </c>
      <c r="G1894" s="97"/>
      <c r="H1894" s="116"/>
      <c r="I1894" s="116"/>
      <c r="J1894" s="97"/>
      <c r="AD1894" s="476"/>
      <c r="AI1894" s="473"/>
    </row>
    <row r="1895" spans="1:35" s="4" customFormat="1" x14ac:dyDescent="0.25">
      <c r="A1895" s="408">
        <f t="shared" si="30"/>
        <v>1893</v>
      </c>
      <c r="B1895" s="484">
        <v>45476</v>
      </c>
      <c r="C1895" s="213" t="s">
        <v>260</v>
      </c>
      <c r="D1895" s="108" t="s">
        <v>92</v>
      </c>
      <c r="E1895" s="108" t="s">
        <v>343</v>
      </c>
      <c r="F1895" s="97">
        <v>131</v>
      </c>
      <c r="G1895" s="97"/>
      <c r="H1895" s="116"/>
      <c r="I1895" s="116"/>
      <c r="J1895" s="97"/>
      <c r="AD1895" s="476"/>
      <c r="AI1895" s="473"/>
    </row>
    <row r="1896" spans="1:35" s="4" customFormat="1" x14ac:dyDescent="0.25">
      <c r="A1896" s="408">
        <f t="shared" si="30"/>
        <v>1894</v>
      </c>
      <c r="B1896" s="484">
        <v>45476</v>
      </c>
      <c r="C1896" s="214" t="s">
        <v>162</v>
      </c>
      <c r="D1896" s="108" t="s">
        <v>163</v>
      </c>
      <c r="E1896" s="108" t="s">
        <v>164</v>
      </c>
      <c r="F1896" s="97">
        <v>155</v>
      </c>
      <c r="G1896" s="97"/>
      <c r="H1896" s="116"/>
      <c r="I1896" s="116"/>
      <c r="J1896" s="97"/>
      <c r="AD1896" s="476"/>
      <c r="AI1896" s="473"/>
    </row>
    <row r="1897" spans="1:35" s="4" customFormat="1" x14ac:dyDescent="0.25">
      <c r="A1897" s="408">
        <f t="shared" si="30"/>
        <v>1895</v>
      </c>
      <c r="B1897" s="484">
        <v>45476</v>
      </c>
      <c r="C1897" s="214" t="s">
        <v>166</v>
      </c>
      <c r="D1897" s="108" t="s">
        <v>167</v>
      </c>
      <c r="E1897" s="108" t="s">
        <v>164</v>
      </c>
      <c r="F1897" s="97">
        <v>43</v>
      </c>
      <c r="G1897" s="97"/>
      <c r="H1897" s="116"/>
      <c r="I1897" s="116"/>
      <c r="J1897" s="97"/>
      <c r="AD1897" s="476"/>
      <c r="AI1897" s="473"/>
    </row>
    <row r="1898" spans="1:35" s="4" customFormat="1" x14ac:dyDescent="0.25">
      <c r="A1898" s="408">
        <f t="shared" si="30"/>
        <v>1896</v>
      </c>
      <c r="B1898" s="484">
        <v>45476</v>
      </c>
      <c r="C1898" s="214" t="s">
        <v>169</v>
      </c>
      <c r="D1898" s="108" t="s">
        <v>167</v>
      </c>
      <c r="E1898" s="108" t="s">
        <v>164</v>
      </c>
      <c r="F1898" s="97">
        <v>41</v>
      </c>
      <c r="G1898" s="97"/>
      <c r="H1898" s="116"/>
      <c r="I1898" s="116"/>
      <c r="J1898" s="97"/>
      <c r="AD1898" s="476"/>
      <c r="AI1898" s="473"/>
    </row>
    <row r="1899" spans="1:35" s="4" customFormat="1" x14ac:dyDescent="0.25">
      <c r="A1899" s="408">
        <f t="shared" si="30"/>
        <v>1897</v>
      </c>
      <c r="B1899" s="484">
        <v>45476</v>
      </c>
      <c r="C1899" s="214" t="s">
        <v>170</v>
      </c>
      <c r="D1899" s="108" t="s">
        <v>103</v>
      </c>
      <c r="E1899" s="108">
        <v>0</v>
      </c>
      <c r="F1899" s="97">
        <v>106</v>
      </c>
      <c r="G1899" s="97"/>
      <c r="H1899" s="116"/>
      <c r="I1899" s="116"/>
      <c r="J1899" s="97"/>
      <c r="AD1899" s="476"/>
      <c r="AI1899" s="473"/>
    </row>
    <row r="1900" spans="1:35" s="4" customFormat="1" x14ac:dyDescent="0.25">
      <c r="A1900" s="408">
        <f t="shared" si="30"/>
        <v>1898</v>
      </c>
      <c r="B1900" s="484">
        <v>45476</v>
      </c>
      <c r="C1900" s="214" t="s">
        <v>171</v>
      </c>
      <c r="D1900" s="108" t="s">
        <v>159</v>
      </c>
      <c r="E1900" s="108" t="s">
        <v>64</v>
      </c>
      <c r="F1900" s="97">
        <v>79</v>
      </c>
      <c r="G1900" s="97"/>
      <c r="H1900" s="116"/>
      <c r="I1900" s="116"/>
      <c r="J1900" s="97"/>
      <c r="AD1900" s="476"/>
      <c r="AI1900" s="473"/>
    </row>
    <row r="1901" spans="1:35" s="4" customFormat="1" x14ac:dyDescent="0.25">
      <c r="A1901" s="408">
        <f t="shared" si="30"/>
        <v>1899</v>
      </c>
      <c r="B1901" s="484">
        <v>45476</v>
      </c>
      <c r="C1901" s="214" t="s">
        <v>172</v>
      </c>
      <c r="D1901" s="108" t="s">
        <v>173</v>
      </c>
      <c r="E1901" s="108" t="s">
        <v>164</v>
      </c>
      <c r="F1901" s="97">
        <v>53</v>
      </c>
      <c r="G1901" s="97"/>
      <c r="H1901" s="116"/>
      <c r="I1901" s="116"/>
      <c r="J1901" s="97"/>
      <c r="AD1901" s="476"/>
      <c r="AI1901" s="473"/>
    </row>
    <row r="1902" spans="1:35" s="4" customFormat="1" x14ac:dyDescent="0.25">
      <c r="A1902" s="408">
        <f t="shared" si="30"/>
        <v>1900</v>
      </c>
      <c r="B1902" s="484">
        <v>45476</v>
      </c>
      <c r="C1902" s="214" t="s">
        <v>174</v>
      </c>
      <c r="D1902" s="108" t="s">
        <v>99</v>
      </c>
      <c r="E1902" s="203" t="s">
        <v>164</v>
      </c>
      <c r="F1902" s="97">
        <v>221</v>
      </c>
      <c r="G1902" s="97"/>
      <c r="H1902" s="116"/>
      <c r="I1902" s="116"/>
      <c r="J1902" s="97"/>
      <c r="AD1902" s="476"/>
      <c r="AI1902" s="473"/>
    </row>
    <row r="1903" spans="1:35" s="4" customFormat="1" x14ac:dyDescent="0.25">
      <c r="A1903" s="408">
        <f t="shared" si="30"/>
        <v>1901</v>
      </c>
      <c r="B1903" s="484">
        <v>45476</v>
      </c>
      <c r="C1903" s="214" t="s">
        <v>175</v>
      </c>
      <c r="D1903" s="108" t="s">
        <v>176</v>
      </c>
      <c r="E1903" s="108" t="s">
        <v>164</v>
      </c>
      <c r="F1903" s="97">
        <v>178</v>
      </c>
      <c r="G1903" s="97"/>
      <c r="H1903" s="116"/>
      <c r="I1903" s="116"/>
      <c r="J1903" s="97"/>
      <c r="AD1903" s="476"/>
      <c r="AI1903" s="473"/>
    </row>
    <row r="1904" spans="1:35" s="4" customFormat="1" x14ac:dyDescent="0.25">
      <c r="A1904" s="408">
        <f t="shared" si="30"/>
        <v>1902</v>
      </c>
      <c r="B1904" s="484">
        <v>45476</v>
      </c>
      <c r="C1904" s="214" t="s">
        <v>263</v>
      </c>
      <c r="D1904" s="108" t="s">
        <v>176</v>
      </c>
      <c r="E1904" s="108" t="s">
        <v>164</v>
      </c>
      <c r="F1904" s="97">
        <v>125</v>
      </c>
      <c r="G1904" s="97"/>
      <c r="H1904" s="116"/>
      <c r="I1904" s="116"/>
      <c r="J1904" s="97"/>
      <c r="AD1904" s="476"/>
      <c r="AI1904" s="473"/>
    </row>
    <row r="1905" spans="1:35" s="4" customFormat="1" x14ac:dyDescent="0.25">
      <c r="A1905" s="408">
        <f t="shared" si="30"/>
        <v>1903</v>
      </c>
      <c r="B1905" s="484">
        <v>45476</v>
      </c>
      <c r="C1905" s="214" t="s">
        <v>261</v>
      </c>
      <c r="D1905" s="108" t="s">
        <v>269</v>
      </c>
      <c r="E1905" s="108" t="s">
        <v>164</v>
      </c>
      <c r="F1905" s="97">
        <v>0</v>
      </c>
      <c r="G1905" s="97"/>
      <c r="H1905" s="116"/>
      <c r="I1905" s="116"/>
      <c r="J1905" s="97"/>
      <c r="AD1905" s="476"/>
      <c r="AI1905" s="473"/>
    </row>
    <row r="1906" spans="1:35" s="4" customFormat="1" x14ac:dyDescent="0.25">
      <c r="A1906" s="408">
        <f t="shared" si="30"/>
        <v>1904</v>
      </c>
      <c r="B1906" s="484">
        <v>45476</v>
      </c>
      <c r="C1906" s="214" t="s">
        <v>254</v>
      </c>
      <c r="D1906" s="108" t="s">
        <v>159</v>
      </c>
      <c r="E1906" s="108" t="s">
        <v>64</v>
      </c>
      <c r="F1906" s="97">
        <v>0</v>
      </c>
      <c r="G1906" s="97"/>
      <c r="H1906" s="116"/>
      <c r="I1906" s="116"/>
      <c r="J1906" s="97"/>
      <c r="AD1906" s="476"/>
      <c r="AI1906" s="473"/>
    </row>
    <row r="1907" spans="1:35" s="4" customFormat="1" x14ac:dyDescent="0.25">
      <c r="A1907" s="408">
        <f t="shared" si="30"/>
        <v>1905</v>
      </c>
      <c r="B1907" s="484">
        <v>45476</v>
      </c>
      <c r="C1907" s="214" t="s">
        <v>277</v>
      </c>
      <c r="D1907" s="108" t="s">
        <v>176</v>
      </c>
      <c r="E1907" s="108" t="s">
        <v>164</v>
      </c>
      <c r="F1907" s="97">
        <v>250</v>
      </c>
      <c r="G1907" s="97"/>
      <c r="H1907" s="116"/>
      <c r="I1907" s="116"/>
      <c r="J1907" s="97"/>
      <c r="AD1907" s="476"/>
      <c r="AI1907" s="473"/>
    </row>
    <row r="1908" spans="1:35" s="4" customFormat="1" x14ac:dyDescent="0.25">
      <c r="A1908" s="408">
        <f t="shared" si="30"/>
        <v>1906</v>
      </c>
      <c r="B1908" s="484">
        <v>45477</v>
      </c>
      <c r="C1908" s="212" t="s">
        <v>88</v>
      </c>
      <c r="D1908" s="108" t="s">
        <v>89</v>
      </c>
      <c r="E1908" s="108" t="s">
        <v>336</v>
      </c>
      <c r="F1908" s="97">
        <v>168</v>
      </c>
      <c r="G1908" s="97"/>
      <c r="H1908" s="116"/>
      <c r="I1908" s="116"/>
      <c r="J1908" s="97"/>
      <c r="AD1908" s="476"/>
      <c r="AI1908" s="473"/>
    </row>
    <row r="1909" spans="1:35" s="4" customFormat="1" x14ac:dyDescent="0.25">
      <c r="A1909" s="408">
        <f t="shared" si="30"/>
        <v>1907</v>
      </c>
      <c r="B1909" s="484">
        <v>45477</v>
      </c>
      <c r="C1909" s="212" t="s">
        <v>91</v>
      </c>
      <c r="D1909" s="108" t="s">
        <v>92</v>
      </c>
      <c r="E1909" s="108" t="s">
        <v>343</v>
      </c>
      <c r="F1909" s="97">
        <v>122</v>
      </c>
      <c r="G1909" s="97"/>
      <c r="H1909" s="116"/>
      <c r="I1909" s="116"/>
      <c r="J1909" s="97"/>
      <c r="AD1909" s="476"/>
      <c r="AI1909" s="473"/>
    </row>
    <row r="1910" spans="1:35" s="4" customFormat="1" x14ac:dyDescent="0.25">
      <c r="A1910" s="408">
        <f t="shared" si="30"/>
        <v>1908</v>
      </c>
      <c r="B1910" s="484">
        <v>45477</v>
      </c>
      <c r="C1910" s="212" t="s">
        <v>94</v>
      </c>
      <c r="D1910" s="108" t="s">
        <v>92</v>
      </c>
      <c r="E1910" s="108" t="s">
        <v>343</v>
      </c>
      <c r="F1910" s="97">
        <v>175</v>
      </c>
      <c r="G1910" s="97"/>
      <c r="H1910" s="116"/>
      <c r="I1910" s="116"/>
      <c r="J1910" s="97"/>
      <c r="AD1910" s="476"/>
      <c r="AI1910" s="473"/>
    </row>
    <row r="1911" spans="1:35" s="4" customFormat="1" x14ac:dyDescent="0.25">
      <c r="A1911" s="408">
        <f t="shared" si="30"/>
        <v>1909</v>
      </c>
      <c r="B1911" s="484">
        <v>45477</v>
      </c>
      <c r="C1911" s="212" t="s">
        <v>116</v>
      </c>
      <c r="D1911" s="108" t="s">
        <v>92</v>
      </c>
      <c r="E1911" s="108" t="s">
        <v>343</v>
      </c>
      <c r="F1911" s="97">
        <v>219</v>
      </c>
      <c r="G1911" s="97"/>
      <c r="H1911" s="116"/>
      <c r="I1911" s="116"/>
      <c r="J1911" s="97"/>
      <c r="AD1911" s="476"/>
      <c r="AI1911" s="473"/>
    </row>
    <row r="1912" spans="1:35" s="4" customFormat="1" x14ac:dyDescent="0.25">
      <c r="A1912" s="408">
        <f t="shared" si="30"/>
        <v>1910</v>
      </c>
      <c r="B1912" s="484">
        <v>45477</v>
      </c>
      <c r="C1912" s="212" t="s">
        <v>128</v>
      </c>
      <c r="D1912" s="108" t="s">
        <v>97</v>
      </c>
      <c r="E1912" s="108" t="s">
        <v>346</v>
      </c>
      <c r="F1912" s="97">
        <v>43</v>
      </c>
      <c r="G1912" s="97"/>
      <c r="H1912" s="116"/>
      <c r="I1912" s="116"/>
      <c r="J1912" s="97"/>
      <c r="AD1912" s="476"/>
      <c r="AI1912" s="473"/>
    </row>
    <row r="1913" spans="1:35" s="4" customFormat="1" x14ac:dyDescent="0.25">
      <c r="A1913" s="408">
        <f t="shared" si="30"/>
        <v>1911</v>
      </c>
      <c r="B1913" s="484">
        <v>45477</v>
      </c>
      <c r="C1913" s="212" t="s">
        <v>96</v>
      </c>
      <c r="D1913" s="108" t="s">
        <v>97</v>
      </c>
      <c r="E1913" s="108" t="s">
        <v>346</v>
      </c>
      <c r="F1913" s="97">
        <v>154</v>
      </c>
      <c r="G1913" s="97"/>
      <c r="H1913" s="116"/>
      <c r="I1913" s="116"/>
      <c r="J1913" s="97"/>
      <c r="AD1913" s="476"/>
      <c r="AI1913" s="473"/>
    </row>
    <row r="1914" spans="1:35" s="4" customFormat="1" x14ac:dyDescent="0.25">
      <c r="A1914" s="408">
        <f t="shared" si="30"/>
        <v>1912</v>
      </c>
      <c r="B1914" s="484">
        <v>45477</v>
      </c>
      <c r="C1914" s="212" t="s">
        <v>113</v>
      </c>
      <c r="D1914" s="108" t="s">
        <v>114</v>
      </c>
      <c r="E1914" s="108" t="s">
        <v>348</v>
      </c>
      <c r="F1914" s="97">
        <v>0</v>
      </c>
      <c r="G1914" s="97"/>
      <c r="H1914" s="116">
        <v>36757</v>
      </c>
      <c r="I1914" s="116">
        <v>40849</v>
      </c>
      <c r="J1914" s="97"/>
      <c r="AD1914" s="476"/>
      <c r="AI1914" s="473"/>
    </row>
    <row r="1915" spans="1:35" s="4" customFormat="1" x14ac:dyDescent="0.25">
      <c r="A1915" s="408">
        <f t="shared" si="30"/>
        <v>1913</v>
      </c>
      <c r="B1915" s="484">
        <v>45477</v>
      </c>
      <c r="C1915" s="212" t="s">
        <v>118</v>
      </c>
      <c r="D1915" s="108" t="s">
        <v>107</v>
      </c>
      <c r="E1915" s="108" t="s">
        <v>340</v>
      </c>
      <c r="F1915" s="97">
        <v>0</v>
      </c>
      <c r="G1915" s="97"/>
      <c r="H1915" s="116"/>
      <c r="I1915" s="116"/>
      <c r="J1915" s="97"/>
      <c r="AD1915" s="476"/>
      <c r="AI1915" s="473"/>
    </row>
    <row r="1916" spans="1:35" s="4" customFormat="1" x14ac:dyDescent="0.25">
      <c r="A1916" s="408">
        <f t="shared" si="30"/>
        <v>1914</v>
      </c>
      <c r="B1916" s="484">
        <v>45477</v>
      </c>
      <c r="C1916" s="212" t="s">
        <v>106</v>
      </c>
      <c r="D1916" s="108" t="s">
        <v>107</v>
      </c>
      <c r="E1916" s="108" t="s">
        <v>340</v>
      </c>
      <c r="F1916" s="97">
        <v>162</v>
      </c>
      <c r="G1916" s="97"/>
      <c r="H1916" s="116"/>
      <c r="I1916" s="116"/>
      <c r="J1916" s="97"/>
      <c r="AD1916" s="476"/>
      <c r="AI1916" s="473"/>
    </row>
    <row r="1917" spans="1:35" s="4" customFormat="1" x14ac:dyDescent="0.25">
      <c r="A1917" s="408">
        <f t="shared" si="30"/>
        <v>1915</v>
      </c>
      <c r="B1917" s="484">
        <v>45477</v>
      </c>
      <c r="C1917" s="212" t="s">
        <v>109</v>
      </c>
      <c r="D1917" s="108" t="s">
        <v>107</v>
      </c>
      <c r="E1917" s="108" t="s">
        <v>340</v>
      </c>
      <c r="F1917" s="97">
        <v>0</v>
      </c>
      <c r="G1917" s="97"/>
      <c r="H1917" s="116"/>
      <c r="I1917" s="116"/>
      <c r="J1917" s="97"/>
      <c r="AD1917" s="476"/>
      <c r="AI1917" s="473"/>
    </row>
    <row r="1918" spans="1:35" s="4" customFormat="1" x14ac:dyDescent="0.25">
      <c r="A1918" s="408">
        <f t="shared" si="30"/>
        <v>1916</v>
      </c>
      <c r="B1918" s="484">
        <v>45477</v>
      </c>
      <c r="C1918" s="212" t="s">
        <v>119</v>
      </c>
      <c r="D1918" s="108" t="s">
        <v>131</v>
      </c>
      <c r="E1918" s="108" t="s">
        <v>338</v>
      </c>
      <c r="F1918" s="97">
        <v>0</v>
      </c>
      <c r="G1918" s="97"/>
      <c r="H1918" s="116"/>
      <c r="I1918" s="116"/>
      <c r="J1918" s="97"/>
      <c r="AD1918" s="476"/>
      <c r="AI1918" s="473"/>
    </row>
    <row r="1919" spans="1:35" s="4" customFormat="1" x14ac:dyDescent="0.25">
      <c r="A1919" s="408">
        <f t="shared" si="30"/>
        <v>1917</v>
      </c>
      <c r="B1919" s="484">
        <v>45477</v>
      </c>
      <c r="C1919" s="212" t="s">
        <v>121</v>
      </c>
      <c r="D1919" s="108" t="s">
        <v>122</v>
      </c>
      <c r="E1919" s="108" t="s">
        <v>339</v>
      </c>
      <c r="F1919" s="97">
        <v>0</v>
      </c>
      <c r="G1919" s="97"/>
      <c r="H1919" s="116"/>
      <c r="I1919" s="116"/>
      <c r="J1919" s="97"/>
      <c r="AD1919" s="476"/>
      <c r="AI1919" s="473"/>
    </row>
    <row r="1920" spans="1:35" s="4" customFormat="1" x14ac:dyDescent="0.25">
      <c r="A1920" s="408">
        <f t="shared" si="30"/>
        <v>1918</v>
      </c>
      <c r="B1920" s="484">
        <v>45477</v>
      </c>
      <c r="C1920" s="212" t="s">
        <v>125</v>
      </c>
      <c r="D1920" s="108" t="s">
        <v>99</v>
      </c>
      <c r="E1920" s="108" t="s">
        <v>334</v>
      </c>
      <c r="F1920" s="97">
        <v>412</v>
      </c>
      <c r="G1920" s="97"/>
      <c r="H1920" s="116"/>
      <c r="I1920" s="116"/>
      <c r="J1920" s="97"/>
      <c r="AD1920" s="476"/>
      <c r="AI1920" s="473"/>
    </row>
    <row r="1921" spans="1:35" s="4" customFormat="1" x14ac:dyDescent="0.25">
      <c r="A1921" s="408">
        <f t="shared" si="30"/>
        <v>1919</v>
      </c>
      <c r="B1921" s="484">
        <v>45477</v>
      </c>
      <c r="C1921" s="212" t="s">
        <v>290</v>
      </c>
      <c r="D1921" s="108" t="s">
        <v>99</v>
      </c>
      <c r="E1921" s="108" t="s">
        <v>334</v>
      </c>
      <c r="F1921" s="97">
        <v>476</v>
      </c>
      <c r="G1921" s="97"/>
      <c r="H1921" s="116"/>
      <c r="I1921" s="116"/>
      <c r="J1921" s="97"/>
      <c r="AD1921" s="476"/>
      <c r="AI1921" s="473"/>
    </row>
    <row r="1922" spans="1:35" s="4" customFormat="1" x14ac:dyDescent="0.25">
      <c r="A1922" s="408">
        <f t="shared" si="30"/>
        <v>1920</v>
      </c>
      <c r="B1922" s="484">
        <v>45477</v>
      </c>
      <c r="C1922" s="212" t="s">
        <v>278</v>
      </c>
      <c r="D1922" s="108" t="s">
        <v>107</v>
      </c>
      <c r="E1922" s="108" t="s">
        <v>340</v>
      </c>
      <c r="F1922" s="97">
        <v>88</v>
      </c>
      <c r="G1922" s="97"/>
      <c r="H1922" s="116"/>
      <c r="I1922" s="116"/>
      <c r="J1922" s="97"/>
      <c r="AD1922" s="476"/>
      <c r="AI1922" s="473"/>
    </row>
    <row r="1923" spans="1:35" s="4" customFormat="1" x14ac:dyDescent="0.25">
      <c r="A1923" s="408">
        <f t="shared" si="30"/>
        <v>1921</v>
      </c>
      <c r="B1923" s="484">
        <v>45477</v>
      </c>
      <c r="C1923" s="212" t="s">
        <v>156</v>
      </c>
      <c r="D1923" s="108" t="s">
        <v>136</v>
      </c>
      <c r="E1923" s="108" t="s">
        <v>2</v>
      </c>
      <c r="F1923" s="97">
        <v>172</v>
      </c>
      <c r="G1923" s="97"/>
      <c r="H1923" s="116"/>
      <c r="I1923" s="116"/>
      <c r="J1923" s="97"/>
      <c r="AD1923" s="476"/>
      <c r="AI1923" s="473"/>
    </row>
    <row r="1924" spans="1:35" s="4" customFormat="1" x14ac:dyDescent="0.25">
      <c r="A1924" s="408">
        <f t="shared" si="30"/>
        <v>1922</v>
      </c>
      <c r="B1924" s="484">
        <v>45477</v>
      </c>
      <c r="C1924" s="213" t="s">
        <v>142</v>
      </c>
      <c r="D1924" s="108" t="s">
        <v>264</v>
      </c>
      <c r="E1924" s="108" t="s">
        <v>143</v>
      </c>
      <c r="F1924" s="97">
        <v>0</v>
      </c>
      <c r="G1924" s="97"/>
      <c r="H1924" s="116"/>
      <c r="I1924" s="116"/>
      <c r="J1924" s="97"/>
      <c r="AD1924" s="476"/>
      <c r="AI1924" s="473"/>
    </row>
    <row r="1925" spans="1:35" s="4" customFormat="1" x14ac:dyDescent="0.25">
      <c r="A1925" s="408">
        <f t="shared" si="30"/>
        <v>1923</v>
      </c>
      <c r="B1925" s="484">
        <v>45477</v>
      </c>
      <c r="C1925" s="213" t="s">
        <v>144</v>
      </c>
      <c r="D1925" s="108" t="s">
        <v>264</v>
      </c>
      <c r="E1925" s="108" t="s">
        <v>143</v>
      </c>
      <c r="F1925" s="97">
        <v>0</v>
      </c>
      <c r="G1925" s="97"/>
      <c r="H1925" s="116"/>
      <c r="I1925" s="116"/>
      <c r="J1925" s="97"/>
      <c r="AD1925" s="476"/>
      <c r="AI1925" s="473"/>
    </row>
    <row r="1926" spans="1:35" s="4" customFormat="1" x14ac:dyDescent="0.25">
      <c r="A1926" s="408">
        <f t="shared" si="30"/>
        <v>1924</v>
      </c>
      <c r="B1926" s="484">
        <v>45477</v>
      </c>
      <c r="C1926" s="214" t="s">
        <v>145</v>
      </c>
      <c r="D1926" s="108" t="s">
        <v>265</v>
      </c>
      <c r="E1926" s="108" t="s">
        <v>146</v>
      </c>
      <c r="F1926" s="97">
        <v>0</v>
      </c>
      <c r="G1926" s="97"/>
      <c r="H1926" s="116"/>
      <c r="I1926" s="116"/>
      <c r="J1926" s="97"/>
      <c r="AD1926" s="476"/>
      <c r="AI1926" s="473"/>
    </row>
    <row r="1927" spans="1:35" s="4" customFormat="1" x14ac:dyDescent="0.25">
      <c r="A1927" s="408">
        <f t="shared" si="30"/>
        <v>1925</v>
      </c>
      <c r="B1927" s="484">
        <v>45477</v>
      </c>
      <c r="C1927" s="212" t="s">
        <v>160</v>
      </c>
      <c r="D1927" s="108" t="s">
        <v>136</v>
      </c>
      <c r="E1927" s="108" t="s">
        <v>2</v>
      </c>
      <c r="F1927" s="97">
        <v>0</v>
      </c>
      <c r="G1927" s="97"/>
      <c r="H1927" s="116"/>
      <c r="I1927" s="116"/>
      <c r="J1927" s="97"/>
      <c r="AD1927" s="476"/>
      <c r="AI1927" s="473"/>
    </row>
    <row r="1928" spans="1:35" s="4" customFormat="1" x14ac:dyDescent="0.25">
      <c r="A1928" s="408">
        <f t="shared" ref="A1928:A1991" si="31">ROW()-2</f>
        <v>1926</v>
      </c>
      <c r="B1928" s="484">
        <v>45477</v>
      </c>
      <c r="C1928" s="212" t="s">
        <v>158</v>
      </c>
      <c r="D1928" s="108" t="s">
        <v>159</v>
      </c>
      <c r="E1928" s="108" t="s">
        <v>64</v>
      </c>
      <c r="F1928" s="97">
        <v>0</v>
      </c>
      <c r="G1928" s="97"/>
      <c r="H1928" s="116"/>
      <c r="I1928" s="116"/>
      <c r="J1928" s="97"/>
      <c r="AD1928" s="476"/>
      <c r="AI1928" s="473"/>
    </row>
    <row r="1929" spans="1:35" s="4" customFormat="1" x14ac:dyDescent="0.25">
      <c r="A1929" s="408">
        <f t="shared" si="31"/>
        <v>1927</v>
      </c>
      <c r="B1929" s="484">
        <v>45477</v>
      </c>
      <c r="C1929" s="96" t="s">
        <v>283</v>
      </c>
      <c r="D1929" s="108" t="s">
        <v>266</v>
      </c>
      <c r="E1929" s="108" t="s">
        <v>63</v>
      </c>
      <c r="F1929" s="97">
        <v>0</v>
      </c>
      <c r="G1929" s="97"/>
      <c r="H1929" s="116"/>
      <c r="I1929" s="116"/>
      <c r="J1929" s="97"/>
      <c r="AD1929" s="476"/>
      <c r="AI1929" s="473"/>
    </row>
    <row r="1930" spans="1:35" s="4" customFormat="1" x14ac:dyDescent="0.25">
      <c r="A1930" s="408">
        <f t="shared" si="31"/>
        <v>1928</v>
      </c>
      <c r="B1930" s="484">
        <v>45477</v>
      </c>
      <c r="C1930" s="213" t="s">
        <v>148</v>
      </c>
      <c r="D1930" s="108" t="s">
        <v>92</v>
      </c>
      <c r="E1930" s="108" t="s">
        <v>343</v>
      </c>
      <c r="F1930" s="97">
        <v>0</v>
      </c>
      <c r="G1930" s="97"/>
      <c r="H1930" s="116"/>
      <c r="I1930" s="116"/>
      <c r="J1930" s="97"/>
      <c r="AD1930" s="476"/>
      <c r="AI1930" s="473"/>
    </row>
    <row r="1931" spans="1:35" s="4" customFormat="1" x14ac:dyDescent="0.25">
      <c r="A1931" s="408">
        <f t="shared" si="31"/>
        <v>1929</v>
      </c>
      <c r="B1931" s="484">
        <v>45477</v>
      </c>
      <c r="C1931" s="213" t="s">
        <v>150</v>
      </c>
      <c r="D1931" s="108" t="s">
        <v>92</v>
      </c>
      <c r="E1931" s="108" t="s">
        <v>343</v>
      </c>
      <c r="F1931" s="97">
        <v>0</v>
      </c>
      <c r="G1931" s="97"/>
      <c r="H1931" s="116"/>
      <c r="I1931" s="116"/>
      <c r="J1931" s="97"/>
      <c r="AD1931" s="476"/>
      <c r="AI1931" s="473"/>
    </row>
    <row r="1932" spans="1:35" s="4" customFormat="1" x14ac:dyDescent="0.25">
      <c r="A1932" s="408">
        <f t="shared" si="31"/>
        <v>1930</v>
      </c>
      <c r="B1932" s="484">
        <v>45477</v>
      </c>
      <c r="C1932" s="213" t="s">
        <v>151</v>
      </c>
      <c r="D1932" s="108" t="s">
        <v>92</v>
      </c>
      <c r="E1932" s="108" t="s">
        <v>343</v>
      </c>
      <c r="F1932" s="97">
        <v>0</v>
      </c>
      <c r="G1932" s="97"/>
      <c r="H1932" s="116"/>
      <c r="I1932" s="116"/>
      <c r="J1932" s="97"/>
      <c r="AD1932" s="476"/>
      <c r="AI1932" s="473"/>
    </row>
    <row r="1933" spans="1:35" s="4" customFormat="1" x14ac:dyDescent="0.25">
      <c r="A1933" s="408">
        <f t="shared" si="31"/>
        <v>1931</v>
      </c>
      <c r="B1933" s="484">
        <v>45477</v>
      </c>
      <c r="C1933" s="213" t="s">
        <v>135</v>
      </c>
      <c r="D1933" s="108" t="s">
        <v>136</v>
      </c>
      <c r="E1933" s="108" t="s">
        <v>2</v>
      </c>
      <c r="F1933" s="97">
        <v>0</v>
      </c>
      <c r="G1933" s="97"/>
      <c r="H1933" s="116"/>
      <c r="I1933" s="116"/>
      <c r="J1933" s="97"/>
      <c r="AD1933" s="476"/>
      <c r="AI1933" s="473"/>
    </row>
    <row r="1934" spans="1:35" s="4" customFormat="1" x14ac:dyDescent="0.25">
      <c r="A1934" s="408">
        <f t="shared" si="31"/>
        <v>1932</v>
      </c>
      <c r="B1934" s="484">
        <v>45477</v>
      </c>
      <c r="C1934" s="213" t="s">
        <v>137</v>
      </c>
      <c r="D1934" s="108" t="s">
        <v>136</v>
      </c>
      <c r="E1934" s="108" t="s">
        <v>2</v>
      </c>
      <c r="F1934" s="97">
        <v>320</v>
      </c>
      <c r="G1934" s="97"/>
      <c r="H1934" s="116"/>
      <c r="I1934" s="116"/>
      <c r="J1934" s="97"/>
      <c r="AD1934" s="476"/>
      <c r="AI1934" s="473"/>
    </row>
    <row r="1935" spans="1:35" s="4" customFormat="1" x14ac:dyDescent="0.25">
      <c r="A1935" s="408">
        <f t="shared" si="31"/>
        <v>1933</v>
      </c>
      <c r="B1935" s="484">
        <v>45477</v>
      </c>
      <c r="C1935" s="213" t="s">
        <v>139</v>
      </c>
      <c r="D1935" s="108" t="s">
        <v>92</v>
      </c>
      <c r="E1935" s="108" t="s">
        <v>343</v>
      </c>
      <c r="F1935" s="97">
        <v>200</v>
      </c>
      <c r="G1935" s="97"/>
      <c r="H1935" s="116"/>
      <c r="I1935" s="116"/>
      <c r="J1935" s="97"/>
      <c r="AD1935" s="476"/>
      <c r="AI1935" s="473"/>
    </row>
    <row r="1936" spans="1:35" s="4" customFormat="1" x14ac:dyDescent="0.25">
      <c r="A1936" s="408">
        <f t="shared" si="31"/>
        <v>1934</v>
      </c>
      <c r="B1936" s="484">
        <v>45477</v>
      </c>
      <c r="C1936" s="213" t="s">
        <v>140</v>
      </c>
      <c r="D1936" s="108" t="s">
        <v>92</v>
      </c>
      <c r="E1936" s="108" t="s">
        <v>343</v>
      </c>
      <c r="F1936" s="97">
        <v>0</v>
      </c>
      <c r="G1936" s="97"/>
      <c r="H1936" s="116"/>
      <c r="I1936" s="116"/>
      <c r="J1936" s="97"/>
      <c r="AD1936" s="476"/>
      <c r="AI1936" s="473"/>
    </row>
    <row r="1937" spans="1:35" s="4" customFormat="1" x14ac:dyDescent="0.25">
      <c r="A1937" s="408">
        <f t="shared" si="31"/>
        <v>1935</v>
      </c>
      <c r="B1937" s="484">
        <v>45477</v>
      </c>
      <c r="C1937" s="213" t="s">
        <v>141</v>
      </c>
      <c r="D1937" s="108" t="s">
        <v>92</v>
      </c>
      <c r="E1937" s="108" t="s">
        <v>343</v>
      </c>
      <c r="F1937" s="97">
        <v>275</v>
      </c>
      <c r="G1937" s="97"/>
      <c r="H1937" s="116"/>
      <c r="I1937" s="116"/>
      <c r="J1937" s="97"/>
      <c r="AD1937" s="476"/>
      <c r="AI1937" s="473"/>
    </row>
    <row r="1938" spans="1:35" s="4" customFormat="1" x14ac:dyDescent="0.25">
      <c r="A1938" s="408">
        <f t="shared" si="31"/>
        <v>1936</v>
      </c>
      <c r="B1938" s="484">
        <v>45477</v>
      </c>
      <c r="C1938" s="213" t="s">
        <v>134</v>
      </c>
      <c r="D1938" s="108" t="s">
        <v>99</v>
      </c>
      <c r="E1938" s="108" t="s">
        <v>334</v>
      </c>
      <c r="F1938" s="97">
        <v>0</v>
      </c>
      <c r="G1938" s="97"/>
      <c r="H1938" s="116"/>
      <c r="I1938" s="116"/>
      <c r="J1938" s="97"/>
      <c r="AD1938" s="476"/>
      <c r="AI1938" s="473"/>
    </row>
    <row r="1939" spans="1:35" s="4" customFormat="1" x14ac:dyDescent="0.25">
      <c r="A1939" s="408">
        <f t="shared" si="31"/>
        <v>1937</v>
      </c>
      <c r="B1939" s="484">
        <v>45477</v>
      </c>
      <c r="C1939" s="213" t="s">
        <v>279</v>
      </c>
      <c r="D1939" s="108" t="s">
        <v>99</v>
      </c>
      <c r="E1939" s="108" t="s">
        <v>334</v>
      </c>
      <c r="F1939" s="97">
        <v>354</v>
      </c>
      <c r="G1939" s="97"/>
      <c r="H1939" s="116"/>
      <c r="I1939" s="116"/>
      <c r="J1939" s="97"/>
      <c r="AD1939" s="476"/>
      <c r="AI1939" s="473"/>
    </row>
    <row r="1940" spans="1:35" s="4" customFormat="1" x14ac:dyDescent="0.25">
      <c r="A1940" s="408">
        <f t="shared" si="31"/>
        <v>1938</v>
      </c>
      <c r="B1940" s="484">
        <v>45477</v>
      </c>
      <c r="C1940" s="212" t="s">
        <v>153</v>
      </c>
      <c r="D1940" s="108" t="s">
        <v>103</v>
      </c>
      <c r="E1940" s="108">
        <v>0</v>
      </c>
      <c r="F1940" s="97">
        <v>173</v>
      </c>
      <c r="G1940" s="97"/>
      <c r="H1940" s="116"/>
      <c r="I1940" s="116"/>
      <c r="J1940" s="97"/>
      <c r="AD1940" s="476"/>
      <c r="AI1940" s="473"/>
    </row>
    <row r="1941" spans="1:35" s="4" customFormat="1" x14ac:dyDescent="0.25">
      <c r="A1941" s="408">
        <f t="shared" si="31"/>
        <v>1939</v>
      </c>
      <c r="B1941" s="484">
        <v>45477</v>
      </c>
      <c r="C1941" s="212" t="s">
        <v>154</v>
      </c>
      <c r="D1941" s="108" t="s">
        <v>92</v>
      </c>
      <c r="E1941" s="108" t="s">
        <v>343</v>
      </c>
      <c r="F1941" s="97">
        <v>256</v>
      </c>
      <c r="G1941" s="97"/>
      <c r="H1941" s="116"/>
      <c r="I1941" s="116"/>
      <c r="J1941" s="97"/>
      <c r="AD1941" s="476"/>
      <c r="AI1941" s="473"/>
    </row>
    <row r="1942" spans="1:35" s="4" customFormat="1" x14ac:dyDescent="0.25">
      <c r="A1942" s="408">
        <f t="shared" si="31"/>
        <v>1940</v>
      </c>
      <c r="B1942" s="484">
        <v>45477</v>
      </c>
      <c r="C1942" s="212" t="s">
        <v>155</v>
      </c>
      <c r="D1942" s="108" t="s">
        <v>92</v>
      </c>
      <c r="E1942" s="108" t="s">
        <v>343</v>
      </c>
      <c r="F1942" s="97">
        <v>0</v>
      </c>
      <c r="G1942" s="97"/>
      <c r="H1942" s="116"/>
      <c r="I1942" s="116"/>
      <c r="J1942" s="97"/>
      <c r="AD1942" s="476"/>
      <c r="AI1942" s="473"/>
    </row>
    <row r="1943" spans="1:35" s="4" customFormat="1" x14ac:dyDescent="0.25">
      <c r="A1943" s="408">
        <f t="shared" si="31"/>
        <v>1941</v>
      </c>
      <c r="B1943" s="484">
        <v>45477</v>
      </c>
      <c r="C1943" s="214" t="s">
        <v>177</v>
      </c>
      <c r="D1943" s="108" t="s">
        <v>159</v>
      </c>
      <c r="E1943" s="108" t="s">
        <v>64</v>
      </c>
      <c r="F1943" s="97">
        <v>94</v>
      </c>
      <c r="G1943" s="97"/>
      <c r="H1943" s="116"/>
      <c r="I1943" s="116"/>
      <c r="J1943" s="97"/>
      <c r="AD1943" s="476"/>
      <c r="AI1943" s="473"/>
    </row>
    <row r="1944" spans="1:35" s="4" customFormat="1" x14ac:dyDescent="0.25">
      <c r="A1944" s="408">
        <f t="shared" si="31"/>
        <v>1942</v>
      </c>
      <c r="B1944" s="484">
        <v>45477</v>
      </c>
      <c r="C1944" s="213" t="s">
        <v>252</v>
      </c>
      <c r="D1944" s="108" t="s">
        <v>92</v>
      </c>
      <c r="E1944" s="108" t="s">
        <v>343</v>
      </c>
      <c r="F1944" s="97">
        <v>97</v>
      </c>
      <c r="G1944" s="97"/>
      <c r="H1944" s="116"/>
      <c r="I1944" s="116"/>
      <c r="J1944" s="97"/>
      <c r="AD1944" s="476"/>
      <c r="AI1944" s="473"/>
    </row>
    <row r="1945" spans="1:35" s="4" customFormat="1" x14ac:dyDescent="0.25">
      <c r="A1945" s="408">
        <f t="shared" si="31"/>
        <v>1943</v>
      </c>
      <c r="B1945" s="484">
        <v>45477</v>
      </c>
      <c r="C1945" s="213" t="s">
        <v>259</v>
      </c>
      <c r="D1945" s="108" t="s">
        <v>92</v>
      </c>
      <c r="E1945" s="108" t="s">
        <v>343</v>
      </c>
      <c r="F1945" s="97">
        <v>101</v>
      </c>
      <c r="G1945" s="97"/>
      <c r="H1945" s="116"/>
      <c r="I1945" s="116"/>
      <c r="J1945" s="97"/>
      <c r="AD1945" s="476"/>
      <c r="AI1945" s="473"/>
    </row>
    <row r="1946" spans="1:35" s="4" customFormat="1" x14ac:dyDescent="0.25">
      <c r="A1946" s="408">
        <f t="shared" si="31"/>
        <v>1944</v>
      </c>
      <c r="B1946" s="484">
        <v>45477</v>
      </c>
      <c r="C1946" s="213" t="s">
        <v>260</v>
      </c>
      <c r="D1946" s="108" t="s">
        <v>92</v>
      </c>
      <c r="E1946" s="108" t="s">
        <v>343</v>
      </c>
      <c r="F1946" s="97">
        <v>101</v>
      </c>
      <c r="G1946" s="97"/>
      <c r="H1946" s="116"/>
      <c r="I1946" s="116"/>
      <c r="J1946" s="97"/>
      <c r="AD1946" s="476"/>
      <c r="AI1946" s="473"/>
    </row>
    <row r="1947" spans="1:35" s="4" customFormat="1" x14ac:dyDescent="0.25">
      <c r="A1947" s="408">
        <f t="shared" si="31"/>
        <v>1945</v>
      </c>
      <c r="B1947" s="484">
        <v>45477</v>
      </c>
      <c r="C1947" s="214" t="s">
        <v>162</v>
      </c>
      <c r="D1947" s="108" t="s">
        <v>163</v>
      </c>
      <c r="E1947" s="108" t="s">
        <v>164</v>
      </c>
      <c r="F1947" s="97">
        <v>0</v>
      </c>
      <c r="G1947" s="97"/>
      <c r="H1947" s="116"/>
      <c r="I1947" s="116"/>
      <c r="J1947" s="97"/>
      <c r="AD1947" s="476"/>
      <c r="AI1947" s="473"/>
    </row>
    <row r="1948" spans="1:35" s="4" customFormat="1" x14ac:dyDescent="0.25">
      <c r="A1948" s="408">
        <f t="shared" si="31"/>
        <v>1946</v>
      </c>
      <c r="B1948" s="484">
        <v>45477</v>
      </c>
      <c r="C1948" s="214" t="s">
        <v>166</v>
      </c>
      <c r="D1948" s="108" t="s">
        <v>167</v>
      </c>
      <c r="E1948" s="108" t="s">
        <v>164</v>
      </c>
      <c r="F1948" s="97">
        <v>0</v>
      </c>
      <c r="G1948" s="97"/>
      <c r="H1948" s="116"/>
      <c r="I1948" s="116"/>
      <c r="J1948" s="97"/>
      <c r="AD1948" s="476"/>
      <c r="AI1948" s="473"/>
    </row>
    <row r="1949" spans="1:35" s="4" customFormat="1" x14ac:dyDescent="0.25">
      <c r="A1949" s="408">
        <f t="shared" si="31"/>
        <v>1947</v>
      </c>
      <c r="B1949" s="484">
        <v>45477</v>
      </c>
      <c r="C1949" s="214" t="s">
        <v>169</v>
      </c>
      <c r="D1949" s="108" t="s">
        <v>167</v>
      </c>
      <c r="E1949" s="108" t="s">
        <v>164</v>
      </c>
      <c r="F1949" s="97">
        <v>0</v>
      </c>
      <c r="G1949" s="97"/>
      <c r="H1949" s="116"/>
      <c r="I1949" s="116"/>
      <c r="J1949" s="97"/>
      <c r="AD1949" s="476"/>
      <c r="AI1949" s="473"/>
    </row>
    <row r="1950" spans="1:35" s="4" customFormat="1" x14ac:dyDescent="0.25">
      <c r="A1950" s="408">
        <f t="shared" si="31"/>
        <v>1948</v>
      </c>
      <c r="B1950" s="484">
        <v>45477</v>
      </c>
      <c r="C1950" s="214" t="s">
        <v>170</v>
      </c>
      <c r="D1950" s="108" t="s">
        <v>103</v>
      </c>
      <c r="E1950" s="108">
        <v>0</v>
      </c>
      <c r="F1950" s="97">
        <v>131</v>
      </c>
      <c r="G1950" s="97"/>
      <c r="H1950" s="116"/>
      <c r="I1950" s="116"/>
      <c r="J1950" s="97"/>
      <c r="AD1950" s="476"/>
      <c r="AI1950" s="473"/>
    </row>
    <row r="1951" spans="1:35" s="4" customFormat="1" x14ac:dyDescent="0.25">
      <c r="A1951" s="408">
        <f t="shared" si="31"/>
        <v>1949</v>
      </c>
      <c r="B1951" s="484">
        <v>45477</v>
      </c>
      <c r="C1951" s="214" t="s">
        <v>171</v>
      </c>
      <c r="D1951" s="108" t="s">
        <v>159</v>
      </c>
      <c r="E1951" s="108" t="s">
        <v>64</v>
      </c>
      <c r="F1951" s="97">
        <v>0</v>
      </c>
      <c r="G1951" s="97"/>
      <c r="H1951" s="116"/>
      <c r="I1951" s="116"/>
      <c r="J1951" s="97"/>
      <c r="AD1951" s="476"/>
      <c r="AI1951" s="473"/>
    </row>
    <row r="1952" spans="1:35" s="4" customFormat="1" x14ac:dyDescent="0.25">
      <c r="A1952" s="408">
        <f t="shared" si="31"/>
        <v>1950</v>
      </c>
      <c r="B1952" s="484">
        <v>45477</v>
      </c>
      <c r="C1952" s="214" t="s">
        <v>172</v>
      </c>
      <c r="D1952" s="108" t="s">
        <v>173</v>
      </c>
      <c r="E1952" s="108" t="s">
        <v>164</v>
      </c>
      <c r="F1952" s="97">
        <v>0</v>
      </c>
      <c r="G1952" s="97"/>
      <c r="H1952" s="116"/>
      <c r="I1952" s="116"/>
      <c r="J1952" s="97"/>
      <c r="AD1952" s="476"/>
      <c r="AI1952" s="473"/>
    </row>
    <row r="1953" spans="1:35" s="4" customFormat="1" x14ac:dyDescent="0.25">
      <c r="A1953" s="408">
        <f t="shared" si="31"/>
        <v>1951</v>
      </c>
      <c r="B1953" s="484">
        <v>45477</v>
      </c>
      <c r="C1953" s="214" t="s">
        <v>174</v>
      </c>
      <c r="D1953" s="108" t="s">
        <v>99</v>
      </c>
      <c r="E1953" s="203" t="s">
        <v>164</v>
      </c>
      <c r="F1953" s="97">
        <v>0</v>
      </c>
      <c r="G1953" s="97"/>
      <c r="H1953" s="116"/>
      <c r="I1953" s="116"/>
      <c r="J1953" s="97"/>
      <c r="AD1953" s="476"/>
      <c r="AI1953" s="473"/>
    </row>
    <row r="1954" spans="1:35" s="4" customFormat="1" x14ac:dyDescent="0.25">
      <c r="A1954" s="408">
        <f t="shared" si="31"/>
        <v>1952</v>
      </c>
      <c r="B1954" s="484">
        <v>45477</v>
      </c>
      <c r="C1954" s="214" t="s">
        <v>175</v>
      </c>
      <c r="D1954" s="108" t="s">
        <v>176</v>
      </c>
      <c r="E1954" s="108" t="s">
        <v>164</v>
      </c>
      <c r="F1954" s="97">
        <v>0</v>
      </c>
      <c r="G1954" s="97"/>
      <c r="H1954" s="116"/>
      <c r="I1954" s="116"/>
      <c r="J1954" s="97"/>
      <c r="AD1954" s="476"/>
      <c r="AI1954" s="473"/>
    </row>
    <row r="1955" spans="1:35" s="4" customFormat="1" x14ac:dyDescent="0.25">
      <c r="A1955" s="408">
        <f t="shared" si="31"/>
        <v>1953</v>
      </c>
      <c r="B1955" s="484">
        <v>45477</v>
      </c>
      <c r="C1955" s="214" t="s">
        <v>263</v>
      </c>
      <c r="D1955" s="108" t="s">
        <v>176</v>
      </c>
      <c r="E1955" s="108" t="s">
        <v>164</v>
      </c>
      <c r="F1955" s="97">
        <v>0</v>
      </c>
      <c r="G1955" s="97"/>
      <c r="H1955" s="116"/>
      <c r="I1955" s="116"/>
      <c r="J1955" s="97"/>
      <c r="AD1955" s="476"/>
      <c r="AI1955" s="473"/>
    </row>
    <row r="1956" spans="1:35" s="4" customFormat="1" x14ac:dyDescent="0.25">
      <c r="A1956" s="408">
        <f t="shared" si="31"/>
        <v>1954</v>
      </c>
      <c r="B1956" s="484">
        <v>45477</v>
      </c>
      <c r="C1956" s="214" t="s">
        <v>261</v>
      </c>
      <c r="D1956" s="108" t="s">
        <v>269</v>
      </c>
      <c r="E1956" s="108" t="s">
        <v>164</v>
      </c>
      <c r="F1956" s="97">
        <v>0</v>
      </c>
      <c r="G1956" s="97"/>
      <c r="H1956" s="116"/>
      <c r="I1956" s="116"/>
      <c r="J1956" s="97"/>
      <c r="AD1956" s="476"/>
      <c r="AI1956" s="473"/>
    </row>
    <row r="1957" spans="1:35" s="4" customFormat="1" x14ac:dyDescent="0.25">
      <c r="A1957" s="408">
        <f t="shared" si="31"/>
        <v>1955</v>
      </c>
      <c r="B1957" s="484">
        <v>45477</v>
      </c>
      <c r="C1957" s="214" t="s">
        <v>254</v>
      </c>
      <c r="D1957" s="108" t="s">
        <v>159</v>
      </c>
      <c r="E1957" s="108" t="s">
        <v>64</v>
      </c>
      <c r="F1957" s="97">
        <v>0</v>
      </c>
      <c r="G1957" s="97"/>
      <c r="H1957" s="116"/>
      <c r="I1957" s="116"/>
      <c r="J1957" s="97"/>
      <c r="AD1957" s="476"/>
      <c r="AI1957" s="473"/>
    </row>
    <row r="1958" spans="1:35" s="4" customFormat="1" x14ac:dyDescent="0.25">
      <c r="A1958" s="408">
        <f t="shared" si="31"/>
        <v>1956</v>
      </c>
      <c r="B1958" s="484">
        <v>45477</v>
      </c>
      <c r="C1958" s="214" t="s">
        <v>277</v>
      </c>
      <c r="D1958" s="108" t="s">
        <v>176</v>
      </c>
      <c r="E1958" s="108" t="s">
        <v>164</v>
      </c>
      <c r="F1958" s="97">
        <v>0</v>
      </c>
      <c r="G1958" s="97"/>
      <c r="H1958" s="116"/>
      <c r="I1958" s="116"/>
      <c r="J1958" s="97"/>
      <c r="AD1958" s="476"/>
      <c r="AI1958" s="473"/>
    </row>
    <row r="1959" spans="1:35" s="4" customFormat="1" x14ac:dyDescent="0.25">
      <c r="A1959" s="408">
        <f t="shared" si="31"/>
        <v>1957</v>
      </c>
      <c r="B1959" s="484">
        <v>45478</v>
      </c>
      <c r="C1959" s="212" t="s">
        <v>88</v>
      </c>
      <c r="D1959" s="108" t="s">
        <v>89</v>
      </c>
      <c r="E1959" s="108" t="s">
        <v>336</v>
      </c>
      <c r="F1959" s="97">
        <v>196</v>
      </c>
      <c r="G1959" s="97"/>
      <c r="H1959" s="116"/>
      <c r="I1959" s="116"/>
      <c r="J1959" s="97"/>
      <c r="AD1959" s="476"/>
      <c r="AI1959" s="473"/>
    </row>
    <row r="1960" spans="1:35" s="4" customFormat="1" x14ac:dyDescent="0.25">
      <c r="A1960" s="408">
        <f t="shared" si="31"/>
        <v>1958</v>
      </c>
      <c r="B1960" s="484">
        <v>45478</v>
      </c>
      <c r="C1960" s="212" t="s">
        <v>91</v>
      </c>
      <c r="D1960" s="108" t="s">
        <v>92</v>
      </c>
      <c r="E1960" s="108" t="s">
        <v>343</v>
      </c>
      <c r="F1960" s="97">
        <v>0</v>
      </c>
      <c r="G1960" s="97"/>
      <c r="H1960" s="116"/>
      <c r="I1960" s="116"/>
      <c r="J1960" s="97"/>
      <c r="AD1960" s="476"/>
      <c r="AI1960" s="473"/>
    </row>
    <row r="1961" spans="1:35" s="4" customFormat="1" x14ac:dyDescent="0.25">
      <c r="A1961" s="408">
        <f t="shared" si="31"/>
        <v>1959</v>
      </c>
      <c r="B1961" s="484">
        <v>45478</v>
      </c>
      <c r="C1961" s="212" t="s">
        <v>94</v>
      </c>
      <c r="D1961" s="108" t="s">
        <v>92</v>
      </c>
      <c r="E1961" s="108" t="s">
        <v>343</v>
      </c>
      <c r="F1961" s="97">
        <v>0</v>
      </c>
      <c r="G1961" s="97"/>
      <c r="H1961" s="116"/>
      <c r="I1961" s="116"/>
      <c r="J1961" s="97"/>
      <c r="AD1961" s="476"/>
      <c r="AI1961" s="473"/>
    </row>
    <row r="1962" spans="1:35" s="4" customFormat="1" x14ac:dyDescent="0.25">
      <c r="A1962" s="408">
        <f t="shared" si="31"/>
        <v>1960</v>
      </c>
      <c r="B1962" s="484">
        <v>45478</v>
      </c>
      <c r="C1962" s="212" t="s">
        <v>116</v>
      </c>
      <c r="D1962" s="108" t="s">
        <v>92</v>
      </c>
      <c r="E1962" s="108" t="s">
        <v>343</v>
      </c>
      <c r="F1962" s="97">
        <v>0</v>
      </c>
      <c r="G1962" s="97"/>
      <c r="H1962" s="116"/>
      <c r="I1962" s="116"/>
      <c r="J1962" s="97"/>
      <c r="AD1962" s="476"/>
      <c r="AI1962" s="473"/>
    </row>
    <row r="1963" spans="1:35" s="4" customFormat="1" x14ac:dyDescent="0.25">
      <c r="A1963" s="408">
        <f t="shared" si="31"/>
        <v>1961</v>
      </c>
      <c r="B1963" s="484">
        <v>45478</v>
      </c>
      <c r="C1963" s="212" t="s">
        <v>128</v>
      </c>
      <c r="D1963" s="108" t="s">
        <v>97</v>
      </c>
      <c r="E1963" s="108" t="s">
        <v>346</v>
      </c>
      <c r="F1963" s="97">
        <v>99</v>
      </c>
      <c r="G1963" s="97"/>
      <c r="H1963" s="116"/>
      <c r="I1963" s="116"/>
      <c r="J1963" s="97"/>
      <c r="AD1963" s="476"/>
      <c r="AI1963" s="473"/>
    </row>
    <row r="1964" spans="1:35" s="4" customFormat="1" x14ac:dyDescent="0.25">
      <c r="A1964" s="408">
        <f t="shared" si="31"/>
        <v>1962</v>
      </c>
      <c r="B1964" s="484">
        <v>45478</v>
      </c>
      <c r="C1964" s="212" t="s">
        <v>96</v>
      </c>
      <c r="D1964" s="108" t="s">
        <v>97</v>
      </c>
      <c r="E1964" s="108" t="s">
        <v>346</v>
      </c>
      <c r="F1964" s="97">
        <v>52</v>
      </c>
      <c r="G1964" s="97"/>
      <c r="H1964" s="116"/>
      <c r="I1964" s="116"/>
      <c r="J1964" s="97"/>
      <c r="AD1964" s="476"/>
      <c r="AI1964" s="473"/>
    </row>
    <row r="1965" spans="1:35" s="4" customFormat="1" x14ac:dyDescent="0.25">
      <c r="A1965" s="408">
        <f t="shared" si="31"/>
        <v>1963</v>
      </c>
      <c r="B1965" s="484">
        <v>45478</v>
      </c>
      <c r="C1965" s="212" t="s">
        <v>113</v>
      </c>
      <c r="D1965" s="108" t="s">
        <v>114</v>
      </c>
      <c r="E1965" s="108" t="s">
        <v>348</v>
      </c>
      <c r="F1965" s="97">
        <v>83</v>
      </c>
      <c r="G1965" s="97"/>
      <c r="H1965" s="116"/>
      <c r="I1965" s="116"/>
      <c r="J1965" s="97"/>
      <c r="AD1965" s="476"/>
      <c r="AI1965" s="473"/>
    </row>
    <row r="1966" spans="1:35" s="4" customFormat="1" x14ac:dyDescent="0.25">
      <c r="A1966" s="408">
        <f t="shared" si="31"/>
        <v>1964</v>
      </c>
      <c r="B1966" s="484">
        <v>45478</v>
      </c>
      <c r="C1966" s="212" t="s">
        <v>118</v>
      </c>
      <c r="D1966" s="108" t="s">
        <v>107</v>
      </c>
      <c r="E1966" s="108" t="s">
        <v>340</v>
      </c>
      <c r="F1966" s="97">
        <v>0</v>
      </c>
      <c r="G1966" s="97"/>
      <c r="H1966" s="116"/>
      <c r="I1966" s="116"/>
      <c r="J1966" s="97"/>
      <c r="AD1966" s="476"/>
      <c r="AI1966" s="473"/>
    </row>
    <row r="1967" spans="1:35" s="4" customFormat="1" x14ac:dyDescent="0.25">
      <c r="A1967" s="408">
        <f t="shared" si="31"/>
        <v>1965</v>
      </c>
      <c r="B1967" s="484">
        <v>45478</v>
      </c>
      <c r="C1967" s="212" t="s">
        <v>106</v>
      </c>
      <c r="D1967" s="108" t="s">
        <v>107</v>
      </c>
      <c r="E1967" s="108" t="s">
        <v>340</v>
      </c>
      <c r="F1967" s="97">
        <v>0</v>
      </c>
      <c r="G1967" s="97"/>
      <c r="H1967" s="116"/>
      <c r="I1967" s="116"/>
      <c r="J1967" s="97"/>
      <c r="AD1967" s="476"/>
      <c r="AI1967" s="473"/>
    </row>
    <row r="1968" spans="1:35" s="4" customFormat="1" x14ac:dyDescent="0.25">
      <c r="A1968" s="408">
        <f t="shared" si="31"/>
        <v>1966</v>
      </c>
      <c r="B1968" s="484">
        <v>45478</v>
      </c>
      <c r="C1968" s="212" t="s">
        <v>109</v>
      </c>
      <c r="D1968" s="108" t="s">
        <v>107</v>
      </c>
      <c r="E1968" s="108" t="s">
        <v>340</v>
      </c>
      <c r="F1968" s="97">
        <v>0</v>
      </c>
      <c r="G1968" s="97"/>
      <c r="H1968" s="116"/>
      <c r="I1968" s="116"/>
      <c r="J1968" s="97"/>
      <c r="AD1968" s="476"/>
      <c r="AI1968" s="473"/>
    </row>
    <row r="1969" spans="1:35" s="4" customFormat="1" x14ac:dyDescent="0.25">
      <c r="A1969" s="408">
        <f t="shared" si="31"/>
        <v>1967</v>
      </c>
      <c r="B1969" s="484">
        <v>45478</v>
      </c>
      <c r="C1969" s="212" t="s">
        <v>119</v>
      </c>
      <c r="D1969" s="108" t="s">
        <v>131</v>
      </c>
      <c r="E1969" s="108" t="s">
        <v>338</v>
      </c>
      <c r="F1969" s="97">
        <v>0</v>
      </c>
      <c r="G1969" s="97"/>
      <c r="H1969" s="116"/>
      <c r="I1969" s="116"/>
      <c r="J1969" s="97"/>
      <c r="AD1969" s="476"/>
      <c r="AI1969" s="473"/>
    </row>
    <row r="1970" spans="1:35" s="4" customFormat="1" x14ac:dyDescent="0.25">
      <c r="A1970" s="408">
        <f t="shared" si="31"/>
        <v>1968</v>
      </c>
      <c r="B1970" s="484">
        <v>45478</v>
      </c>
      <c r="C1970" s="212" t="s">
        <v>121</v>
      </c>
      <c r="D1970" s="108" t="s">
        <v>122</v>
      </c>
      <c r="E1970" s="108" t="s">
        <v>339</v>
      </c>
      <c r="F1970" s="97">
        <v>0</v>
      </c>
      <c r="G1970" s="97"/>
      <c r="H1970" s="116"/>
      <c r="I1970" s="116"/>
      <c r="J1970" s="97"/>
      <c r="AD1970" s="476"/>
      <c r="AI1970" s="473"/>
    </row>
    <row r="1971" spans="1:35" s="4" customFormat="1" x14ac:dyDescent="0.25">
      <c r="A1971" s="408">
        <f t="shared" si="31"/>
        <v>1969</v>
      </c>
      <c r="B1971" s="484">
        <v>45478</v>
      </c>
      <c r="C1971" s="212" t="s">
        <v>125</v>
      </c>
      <c r="D1971" s="108" t="s">
        <v>99</v>
      </c>
      <c r="E1971" s="108" t="s">
        <v>334</v>
      </c>
      <c r="F1971" s="97">
        <v>0</v>
      </c>
      <c r="G1971" s="97"/>
      <c r="H1971" s="116"/>
      <c r="I1971" s="116"/>
      <c r="J1971" s="97"/>
      <c r="AD1971" s="476"/>
      <c r="AI1971" s="473"/>
    </row>
    <row r="1972" spans="1:35" s="4" customFormat="1" x14ac:dyDescent="0.25">
      <c r="A1972" s="408">
        <f t="shared" si="31"/>
        <v>1970</v>
      </c>
      <c r="B1972" s="484">
        <v>45478</v>
      </c>
      <c r="C1972" s="212" t="s">
        <v>278</v>
      </c>
      <c r="D1972" s="108" t="s">
        <v>107</v>
      </c>
      <c r="E1972" s="108" t="s">
        <v>340</v>
      </c>
      <c r="F1972" s="97">
        <v>0</v>
      </c>
      <c r="G1972" s="97"/>
      <c r="H1972" s="116"/>
      <c r="I1972" s="116"/>
      <c r="J1972" s="97"/>
      <c r="AD1972" s="476"/>
      <c r="AI1972" s="473"/>
    </row>
    <row r="1973" spans="1:35" s="4" customFormat="1" x14ac:dyDescent="0.25">
      <c r="A1973" s="408">
        <f t="shared" si="31"/>
        <v>1971</v>
      </c>
      <c r="B1973" s="484">
        <v>45478</v>
      </c>
      <c r="C1973" s="212" t="s">
        <v>156</v>
      </c>
      <c r="D1973" s="108" t="s">
        <v>136</v>
      </c>
      <c r="E1973" s="108" t="s">
        <v>2</v>
      </c>
      <c r="F1973" s="97">
        <v>0</v>
      </c>
      <c r="G1973" s="97"/>
      <c r="H1973" s="116"/>
      <c r="I1973" s="116"/>
      <c r="J1973" s="97"/>
      <c r="AD1973" s="476"/>
      <c r="AI1973" s="473"/>
    </row>
    <row r="1974" spans="1:35" s="4" customFormat="1" x14ac:dyDescent="0.25">
      <c r="A1974" s="408">
        <f t="shared" si="31"/>
        <v>1972</v>
      </c>
      <c r="B1974" s="484">
        <v>45478</v>
      </c>
      <c r="C1974" s="213" t="s">
        <v>142</v>
      </c>
      <c r="D1974" s="108" t="s">
        <v>264</v>
      </c>
      <c r="E1974" s="108" t="s">
        <v>143</v>
      </c>
      <c r="F1974" s="97">
        <v>281</v>
      </c>
      <c r="G1974" s="97"/>
      <c r="H1974" s="116"/>
      <c r="I1974" s="116"/>
      <c r="J1974" s="97"/>
      <c r="AD1974" s="476"/>
      <c r="AI1974" s="473"/>
    </row>
    <row r="1975" spans="1:35" s="4" customFormat="1" x14ac:dyDescent="0.25">
      <c r="A1975" s="408">
        <f t="shared" si="31"/>
        <v>1973</v>
      </c>
      <c r="B1975" s="484">
        <v>45478</v>
      </c>
      <c r="C1975" s="213" t="s">
        <v>144</v>
      </c>
      <c r="D1975" s="108" t="s">
        <v>264</v>
      </c>
      <c r="E1975" s="108" t="s">
        <v>143</v>
      </c>
      <c r="F1975" s="97">
        <v>192</v>
      </c>
      <c r="G1975" s="97"/>
      <c r="H1975" s="116"/>
      <c r="I1975" s="116"/>
      <c r="J1975" s="97"/>
      <c r="AD1975" s="476"/>
      <c r="AI1975" s="473"/>
    </row>
    <row r="1976" spans="1:35" s="4" customFormat="1" x14ac:dyDescent="0.25">
      <c r="A1976" s="408">
        <f t="shared" si="31"/>
        <v>1974</v>
      </c>
      <c r="B1976" s="484">
        <v>45478</v>
      </c>
      <c r="C1976" s="214" t="s">
        <v>145</v>
      </c>
      <c r="D1976" s="108" t="s">
        <v>265</v>
      </c>
      <c r="E1976" s="108" t="s">
        <v>146</v>
      </c>
      <c r="F1976" s="97">
        <v>532</v>
      </c>
      <c r="G1976" s="97"/>
      <c r="H1976" s="116"/>
      <c r="I1976" s="116"/>
      <c r="J1976" s="97"/>
      <c r="AD1976" s="476"/>
      <c r="AI1976" s="473"/>
    </row>
    <row r="1977" spans="1:35" s="4" customFormat="1" x14ac:dyDescent="0.25">
      <c r="A1977" s="408">
        <f t="shared" si="31"/>
        <v>1975</v>
      </c>
      <c r="B1977" s="484">
        <v>45478</v>
      </c>
      <c r="C1977" s="212" t="s">
        <v>160</v>
      </c>
      <c r="D1977" s="108" t="s">
        <v>136</v>
      </c>
      <c r="E1977" s="108" t="s">
        <v>2</v>
      </c>
      <c r="F1977" s="97">
        <v>183</v>
      </c>
      <c r="G1977" s="97"/>
      <c r="H1977" s="116"/>
      <c r="I1977" s="116"/>
      <c r="J1977" s="97"/>
      <c r="AD1977" s="476"/>
      <c r="AI1977" s="473"/>
    </row>
    <row r="1978" spans="1:35" s="4" customFormat="1" x14ac:dyDescent="0.25">
      <c r="A1978" s="408">
        <f t="shared" si="31"/>
        <v>1976</v>
      </c>
      <c r="B1978" s="484">
        <v>45478</v>
      </c>
      <c r="C1978" s="212" t="s">
        <v>158</v>
      </c>
      <c r="D1978" s="108" t="s">
        <v>159</v>
      </c>
      <c r="E1978" s="108" t="s">
        <v>64</v>
      </c>
      <c r="F1978" s="97">
        <v>0</v>
      </c>
      <c r="G1978" s="97"/>
      <c r="H1978" s="116"/>
      <c r="I1978" s="116"/>
      <c r="J1978" s="97"/>
      <c r="AD1978" s="476"/>
      <c r="AI1978" s="473"/>
    </row>
    <row r="1979" spans="1:35" s="4" customFormat="1" x14ac:dyDescent="0.25">
      <c r="A1979" s="408">
        <f t="shared" si="31"/>
        <v>1977</v>
      </c>
      <c r="B1979" s="484">
        <v>45478</v>
      </c>
      <c r="C1979" s="96" t="s">
        <v>283</v>
      </c>
      <c r="D1979" s="108" t="s">
        <v>266</v>
      </c>
      <c r="E1979" s="108" t="s">
        <v>63</v>
      </c>
      <c r="F1979" s="97">
        <v>0</v>
      </c>
      <c r="G1979" s="97"/>
      <c r="H1979" s="116"/>
      <c r="I1979" s="116"/>
      <c r="J1979" s="97"/>
      <c r="AD1979" s="476"/>
      <c r="AI1979" s="473"/>
    </row>
    <row r="1980" spans="1:35" s="4" customFormat="1" x14ac:dyDescent="0.25">
      <c r="A1980" s="408">
        <f t="shared" si="31"/>
        <v>1978</v>
      </c>
      <c r="B1980" s="484">
        <v>45478</v>
      </c>
      <c r="C1980" s="213" t="s">
        <v>148</v>
      </c>
      <c r="D1980" s="108" t="s">
        <v>92</v>
      </c>
      <c r="E1980" s="108" t="s">
        <v>343</v>
      </c>
      <c r="F1980" s="97">
        <v>0</v>
      </c>
      <c r="G1980" s="97"/>
      <c r="H1980" s="116"/>
      <c r="I1980" s="116"/>
      <c r="J1980" s="97"/>
      <c r="AD1980" s="476"/>
      <c r="AI1980" s="473"/>
    </row>
    <row r="1981" spans="1:35" s="4" customFormat="1" x14ac:dyDescent="0.25">
      <c r="A1981" s="408">
        <f t="shared" si="31"/>
        <v>1979</v>
      </c>
      <c r="B1981" s="484">
        <v>45478</v>
      </c>
      <c r="C1981" s="213" t="s">
        <v>150</v>
      </c>
      <c r="D1981" s="108" t="s">
        <v>92</v>
      </c>
      <c r="E1981" s="108" t="s">
        <v>343</v>
      </c>
      <c r="F1981" s="97">
        <v>0</v>
      </c>
      <c r="G1981" s="97"/>
      <c r="H1981" s="116"/>
      <c r="I1981" s="116"/>
      <c r="J1981" s="97"/>
      <c r="AD1981" s="476"/>
      <c r="AI1981" s="473"/>
    </row>
    <row r="1982" spans="1:35" s="4" customFormat="1" x14ac:dyDescent="0.25">
      <c r="A1982" s="408">
        <f t="shared" si="31"/>
        <v>1980</v>
      </c>
      <c r="B1982" s="484">
        <v>45478</v>
      </c>
      <c r="C1982" s="213" t="s">
        <v>151</v>
      </c>
      <c r="D1982" s="108" t="s">
        <v>92</v>
      </c>
      <c r="E1982" s="108" t="s">
        <v>343</v>
      </c>
      <c r="F1982" s="97">
        <v>0</v>
      </c>
      <c r="G1982" s="97"/>
      <c r="H1982" s="116"/>
      <c r="I1982" s="116"/>
      <c r="J1982" s="97"/>
      <c r="AD1982" s="476"/>
      <c r="AI1982" s="473"/>
    </row>
    <row r="1983" spans="1:35" s="4" customFormat="1" x14ac:dyDescent="0.25">
      <c r="A1983" s="408">
        <f t="shared" si="31"/>
        <v>1981</v>
      </c>
      <c r="B1983" s="484">
        <v>45478</v>
      </c>
      <c r="C1983" s="213" t="s">
        <v>135</v>
      </c>
      <c r="D1983" s="108" t="s">
        <v>136</v>
      </c>
      <c r="E1983" s="108" t="s">
        <v>2</v>
      </c>
      <c r="F1983" s="97">
        <v>0</v>
      </c>
      <c r="G1983" s="97"/>
      <c r="H1983" s="116"/>
      <c r="I1983" s="116"/>
      <c r="J1983" s="97"/>
      <c r="AD1983" s="476"/>
      <c r="AI1983" s="473"/>
    </row>
    <row r="1984" spans="1:35" s="4" customFormat="1" x14ac:dyDescent="0.25">
      <c r="A1984" s="408">
        <f t="shared" si="31"/>
        <v>1982</v>
      </c>
      <c r="B1984" s="484">
        <v>45478</v>
      </c>
      <c r="C1984" s="213" t="s">
        <v>137</v>
      </c>
      <c r="D1984" s="108" t="s">
        <v>136</v>
      </c>
      <c r="E1984" s="108" t="s">
        <v>2</v>
      </c>
      <c r="F1984" s="97">
        <v>312</v>
      </c>
      <c r="G1984" s="97"/>
      <c r="H1984" s="116"/>
      <c r="I1984" s="116"/>
      <c r="J1984" s="97"/>
      <c r="AD1984" s="476"/>
      <c r="AI1984" s="473"/>
    </row>
    <row r="1985" spans="1:35" s="4" customFormat="1" x14ac:dyDescent="0.25">
      <c r="A1985" s="408">
        <f t="shared" si="31"/>
        <v>1983</v>
      </c>
      <c r="B1985" s="484">
        <v>45478</v>
      </c>
      <c r="C1985" s="213" t="s">
        <v>139</v>
      </c>
      <c r="D1985" s="108" t="s">
        <v>92</v>
      </c>
      <c r="E1985" s="108" t="s">
        <v>343</v>
      </c>
      <c r="F1985" s="97">
        <v>0</v>
      </c>
      <c r="G1985" s="97"/>
      <c r="H1985" s="116"/>
      <c r="I1985" s="116"/>
      <c r="J1985" s="97"/>
      <c r="AD1985" s="476"/>
      <c r="AI1985" s="473"/>
    </row>
    <row r="1986" spans="1:35" s="4" customFormat="1" x14ac:dyDescent="0.25">
      <c r="A1986" s="408">
        <f t="shared" si="31"/>
        <v>1984</v>
      </c>
      <c r="B1986" s="484">
        <v>45478</v>
      </c>
      <c r="C1986" s="213" t="s">
        <v>140</v>
      </c>
      <c r="D1986" s="108" t="s">
        <v>92</v>
      </c>
      <c r="E1986" s="108" t="s">
        <v>343</v>
      </c>
      <c r="F1986" s="97">
        <v>155</v>
      </c>
      <c r="G1986" s="97"/>
      <c r="H1986" s="116"/>
      <c r="I1986" s="116"/>
      <c r="J1986" s="97"/>
      <c r="AD1986" s="476"/>
      <c r="AI1986" s="473"/>
    </row>
    <row r="1987" spans="1:35" s="4" customFormat="1" x14ac:dyDescent="0.25">
      <c r="A1987" s="408">
        <f t="shared" si="31"/>
        <v>1985</v>
      </c>
      <c r="B1987" s="484">
        <v>45478</v>
      </c>
      <c r="C1987" s="213" t="s">
        <v>141</v>
      </c>
      <c r="D1987" s="108" t="s">
        <v>92</v>
      </c>
      <c r="E1987" s="108" t="s">
        <v>343</v>
      </c>
      <c r="F1987" s="97">
        <v>138</v>
      </c>
      <c r="G1987" s="97"/>
      <c r="H1987" s="116"/>
      <c r="I1987" s="116"/>
      <c r="J1987" s="97"/>
      <c r="AD1987" s="476"/>
      <c r="AI1987" s="473"/>
    </row>
    <row r="1988" spans="1:35" s="4" customFormat="1" x14ac:dyDescent="0.25">
      <c r="A1988" s="408">
        <f t="shared" si="31"/>
        <v>1986</v>
      </c>
      <c r="B1988" s="484">
        <v>45478</v>
      </c>
      <c r="C1988" s="213" t="s">
        <v>134</v>
      </c>
      <c r="D1988" s="108" t="s">
        <v>99</v>
      </c>
      <c r="E1988" s="108" t="s">
        <v>334</v>
      </c>
      <c r="F1988" s="97">
        <v>0</v>
      </c>
      <c r="G1988" s="97"/>
      <c r="H1988" s="116"/>
      <c r="I1988" s="116"/>
      <c r="J1988" s="97"/>
      <c r="AD1988" s="476"/>
      <c r="AI1988" s="473"/>
    </row>
    <row r="1989" spans="1:35" s="4" customFormat="1" x14ac:dyDescent="0.25">
      <c r="A1989" s="408">
        <f t="shared" si="31"/>
        <v>1987</v>
      </c>
      <c r="B1989" s="484">
        <v>45478</v>
      </c>
      <c r="C1989" s="213" t="s">
        <v>279</v>
      </c>
      <c r="D1989" s="108" t="s">
        <v>99</v>
      </c>
      <c r="E1989" s="108" t="s">
        <v>334</v>
      </c>
      <c r="F1989" s="97">
        <v>0</v>
      </c>
      <c r="G1989" s="97"/>
      <c r="H1989" s="116"/>
      <c r="I1989" s="116"/>
      <c r="J1989" s="97"/>
      <c r="AD1989" s="476"/>
      <c r="AI1989" s="473"/>
    </row>
    <row r="1990" spans="1:35" s="4" customFormat="1" x14ac:dyDescent="0.25">
      <c r="A1990" s="408">
        <f t="shared" si="31"/>
        <v>1988</v>
      </c>
      <c r="B1990" s="484">
        <v>45478</v>
      </c>
      <c r="C1990" s="212" t="s">
        <v>153</v>
      </c>
      <c r="D1990" s="108" t="s">
        <v>103</v>
      </c>
      <c r="E1990" s="108">
        <v>0</v>
      </c>
      <c r="F1990" s="97">
        <v>0</v>
      </c>
      <c r="G1990" s="97"/>
      <c r="H1990" s="116"/>
      <c r="I1990" s="116"/>
      <c r="J1990" s="97"/>
      <c r="AD1990" s="476"/>
      <c r="AI1990" s="473"/>
    </row>
    <row r="1991" spans="1:35" s="4" customFormat="1" x14ac:dyDescent="0.25">
      <c r="A1991" s="408">
        <f t="shared" si="31"/>
        <v>1989</v>
      </c>
      <c r="B1991" s="484">
        <v>45478</v>
      </c>
      <c r="C1991" s="212" t="s">
        <v>154</v>
      </c>
      <c r="D1991" s="108" t="s">
        <v>92</v>
      </c>
      <c r="E1991" s="108" t="s">
        <v>343</v>
      </c>
      <c r="F1991" s="97">
        <v>0</v>
      </c>
      <c r="G1991" s="97"/>
      <c r="H1991" s="116"/>
      <c r="I1991" s="116"/>
      <c r="J1991" s="97"/>
      <c r="AD1991" s="476"/>
      <c r="AI1991" s="473"/>
    </row>
    <row r="1992" spans="1:35" s="4" customFormat="1" x14ac:dyDescent="0.25">
      <c r="A1992" s="408">
        <f t="shared" ref="A1992:A2055" si="32">ROW()-2</f>
        <v>1990</v>
      </c>
      <c r="B1992" s="484">
        <v>45478</v>
      </c>
      <c r="C1992" s="212" t="s">
        <v>155</v>
      </c>
      <c r="D1992" s="108" t="s">
        <v>92</v>
      </c>
      <c r="E1992" s="108" t="s">
        <v>343</v>
      </c>
      <c r="F1992" s="97">
        <v>0</v>
      </c>
      <c r="G1992" s="97"/>
      <c r="H1992" s="116"/>
      <c r="I1992" s="116"/>
      <c r="J1992" s="97"/>
      <c r="AD1992" s="476"/>
      <c r="AI1992" s="473"/>
    </row>
    <row r="1993" spans="1:35" s="4" customFormat="1" x14ac:dyDescent="0.25">
      <c r="A1993" s="408">
        <f t="shared" si="32"/>
        <v>1991</v>
      </c>
      <c r="B1993" s="484">
        <v>45478</v>
      </c>
      <c r="C1993" s="214" t="s">
        <v>177</v>
      </c>
      <c r="D1993" s="108" t="s">
        <v>159</v>
      </c>
      <c r="E1993" s="108" t="s">
        <v>64</v>
      </c>
      <c r="F1993" s="97">
        <v>98</v>
      </c>
      <c r="G1993" s="97"/>
      <c r="H1993" s="116"/>
      <c r="I1993" s="116"/>
      <c r="J1993" s="97"/>
      <c r="AD1993" s="476"/>
      <c r="AI1993" s="473"/>
    </row>
    <row r="1994" spans="1:35" s="4" customFormat="1" x14ac:dyDescent="0.25">
      <c r="A1994" s="408">
        <f t="shared" si="32"/>
        <v>1992</v>
      </c>
      <c r="B1994" s="484">
        <v>45478</v>
      </c>
      <c r="C1994" s="213" t="s">
        <v>252</v>
      </c>
      <c r="D1994" s="108" t="s">
        <v>92</v>
      </c>
      <c r="E1994" s="108" t="s">
        <v>343</v>
      </c>
      <c r="F1994" s="97">
        <v>0</v>
      </c>
      <c r="G1994" s="97"/>
      <c r="H1994" s="116"/>
      <c r="I1994" s="116"/>
      <c r="J1994" s="97"/>
      <c r="AD1994" s="476"/>
      <c r="AI1994" s="473"/>
    </row>
    <row r="1995" spans="1:35" s="4" customFormat="1" x14ac:dyDescent="0.25">
      <c r="A1995" s="408">
        <f t="shared" si="32"/>
        <v>1993</v>
      </c>
      <c r="B1995" s="484">
        <v>45478</v>
      </c>
      <c r="C1995" s="213" t="s">
        <v>259</v>
      </c>
      <c r="D1995" s="108" t="s">
        <v>92</v>
      </c>
      <c r="E1995" s="108" t="s">
        <v>343</v>
      </c>
      <c r="F1995" s="97">
        <v>0</v>
      </c>
      <c r="G1995" s="97"/>
      <c r="H1995" s="116"/>
      <c r="I1995" s="116"/>
      <c r="J1995" s="97"/>
      <c r="AD1995" s="476"/>
      <c r="AI1995" s="473"/>
    </row>
    <row r="1996" spans="1:35" s="4" customFormat="1" x14ac:dyDescent="0.25">
      <c r="A1996" s="408">
        <f t="shared" si="32"/>
        <v>1994</v>
      </c>
      <c r="B1996" s="484">
        <v>45478</v>
      </c>
      <c r="C1996" s="213" t="s">
        <v>260</v>
      </c>
      <c r="D1996" s="108" t="s">
        <v>92</v>
      </c>
      <c r="E1996" s="108" t="s">
        <v>343</v>
      </c>
      <c r="F1996" s="97">
        <v>0</v>
      </c>
      <c r="G1996" s="97"/>
      <c r="H1996" s="116"/>
      <c r="I1996" s="116"/>
      <c r="J1996" s="97"/>
      <c r="AD1996" s="476"/>
      <c r="AI1996" s="473"/>
    </row>
    <row r="1997" spans="1:35" s="4" customFormat="1" x14ac:dyDescent="0.25">
      <c r="A1997" s="408">
        <f t="shared" si="32"/>
        <v>1995</v>
      </c>
      <c r="B1997" s="484">
        <v>45478</v>
      </c>
      <c r="C1997" s="214" t="s">
        <v>162</v>
      </c>
      <c r="D1997" s="108" t="s">
        <v>163</v>
      </c>
      <c r="E1997" s="108" t="s">
        <v>164</v>
      </c>
      <c r="F1997" s="97">
        <v>245</v>
      </c>
      <c r="G1997" s="97"/>
      <c r="H1997" s="116"/>
      <c r="I1997" s="116"/>
      <c r="J1997" s="97"/>
      <c r="AD1997" s="476"/>
      <c r="AI1997" s="473"/>
    </row>
    <row r="1998" spans="1:35" s="4" customFormat="1" x14ac:dyDescent="0.25">
      <c r="A1998" s="408">
        <f t="shared" si="32"/>
        <v>1996</v>
      </c>
      <c r="B1998" s="484">
        <v>45478</v>
      </c>
      <c r="C1998" s="214" t="s">
        <v>166</v>
      </c>
      <c r="D1998" s="108" t="s">
        <v>167</v>
      </c>
      <c r="E1998" s="108" t="s">
        <v>164</v>
      </c>
      <c r="F1998" s="97">
        <v>107</v>
      </c>
      <c r="G1998" s="97"/>
      <c r="H1998" s="116"/>
      <c r="I1998" s="116"/>
      <c r="J1998" s="97"/>
      <c r="AD1998" s="476"/>
      <c r="AI1998" s="473"/>
    </row>
    <row r="1999" spans="1:35" s="4" customFormat="1" x14ac:dyDescent="0.25">
      <c r="A1999" s="408">
        <f t="shared" si="32"/>
        <v>1997</v>
      </c>
      <c r="B1999" s="484">
        <v>45478</v>
      </c>
      <c r="C1999" s="214" t="s">
        <v>169</v>
      </c>
      <c r="D1999" s="108" t="s">
        <v>167</v>
      </c>
      <c r="E1999" s="108" t="s">
        <v>164</v>
      </c>
      <c r="F1999" s="97">
        <v>87</v>
      </c>
      <c r="G1999" s="97"/>
      <c r="H1999" s="116"/>
      <c r="I1999" s="116"/>
      <c r="J1999" s="97"/>
      <c r="AD1999" s="476"/>
      <c r="AI1999" s="473"/>
    </row>
    <row r="2000" spans="1:35" s="4" customFormat="1" x14ac:dyDescent="0.25">
      <c r="A2000" s="408">
        <f t="shared" si="32"/>
        <v>1998</v>
      </c>
      <c r="B2000" s="484">
        <v>45478</v>
      </c>
      <c r="C2000" s="214" t="s">
        <v>170</v>
      </c>
      <c r="D2000" s="108" t="s">
        <v>103</v>
      </c>
      <c r="E2000" s="108">
        <v>0</v>
      </c>
      <c r="F2000" s="97">
        <v>190</v>
      </c>
      <c r="G2000" s="97"/>
      <c r="H2000" s="116"/>
      <c r="I2000" s="116"/>
      <c r="J2000" s="97"/>
      <c r="AD2000" s="476"/>
      <c r="AI2000" s="473"/>
    </row>
    <row r="2001" spans="1:35" s="4" customFormat="1" x14ac:dyDescent="0.25">
      <c r="A2001" s="408">
        <f t="shared" si="32"/>
        <v>1999</v>
      </c>
      <c r="B2001" s="484">
        <v>45478</v>
      </c>
      <c r="C2001" s="214" t="s">
        <v>171</v>
      </c>
      <c r="D2001" s="108" t="s">
        <v>159</v>
      </c>
      <c r="E2001" s="108" t="s">
        <v>64</v>
      </c>
      <c r="F2001" s="97">
        <v>0</v>
      </c>
      <c r="G2001" s="97"/>
      <c r="H2001" s="116"/>
      <c r="I2001" s="116"/>
      <c r="J2001" s="97"/>
      <c r="AD2001" s="476"/>
      <c r="AI2001" s="473"/>
    </row>
    <row r="2002" spans="1:35" s="4" customFormat="1" x14ac:dyDescent="0.25">
      <c r="A2002" s="408">
        <f t="shared" si="32"/>
        <v>2000</v>
      </c>
      <c r="B2002" s="484">
        <v>45478</v>
      </c>
      <c r="C2002" s="214" t="s">
        <v>172</v>
      </c>
      <c r="D2002" s="108" t="s">
        <v>173</v>
      </c>
      <c r="E2002" s="108" t="s">
        <v>164</v>
      </c>
      <c r="F2002" s="97">
        <v>79</v>
      </c>
      <c r="G2002" s="97"/>
      <c r="H2002" s="116"/>
      <c r="I2002" s="116"/>
      <c r="J2002" s="97"/>
      <c r="AD2002" s="476"/>
      <c r="AI2002" s="473"/>
    </row>
    <row r="2003" spans="1:35" s="4" customFormat="1" x14ac:dyDescent="0.25">
      <c r="A2003" s="408">
        <f t="shared" si="32"/>
        <v>2001</v>
      </c>
      <c r="B2003" s="484">
        <v>45478</v>
      </c>
      <c r="C2003" s="214" t="s">
        <v>174</v>
      </c>
      <c r="D2003" s="108" t="s">
        <v>99</v>
      </c>
      <c r="E2003" s="203" t="s">
        <v>164</v>
      </c>
      <c r="F2003" s="97">
        <v>0</v>
      </c>
      <c r="G2003" s="97"/>
      <c r="H2003" s="116"/>
      <c r="I2003" s="116"/>
      <c r="J2003" s="97"/>
      <c r="AD2003" s="476"/>
      <c r="AI2003" s="473"/>
    </row>
    <row r="2004" spans="1:35" s="4" customFormat="1" x14ac:dyDescent="0.25">
      <c r="A2004" s="408">
        <f t="shared" si="32"/>
        <v>2002</v>
      </c>
      <c r="B2004" s="484">
        <v>45478</v>
      </c>
      <c r="C2004" s="214" t="s">
        <v>175</v>
      </c>
      <c r="D2004" s="108" t="s">
        <v>176</v>
      </c>
      <c r="E2004" s="108" t="s">
        <v>164</v>
      </c>
      <c r="F2004" s="97">
        <v>250</v>
      </c>
      <c r="G2004" s="97"/>
      <c r="H2004" s="116"/>
      <c r="I2004" s="116"/>
      <c r="J2004" s="97"/>
      <c r="AD2004" s="476"/>
      <c r="AI2004" s="473"/>
    </row>
    <row r="2005" spans="1:35" s="4" customFormat="1" x14ac:dyDescent="0.25">
      <c r="A2005" s="408">
        <f t="shared" si="32"/>
        <v>2003</v>
      </c>
      <c r="B2005" s="484">
        <v>45478</v>
      </c>
      <c r="C2005" s="214" t="s">
        <v>263</v>
      </c>
      <c r="D2005" s="108" t="s">
        <v>176</v>
      </c>
      <c r="E2005" s="108" t="s">
        <v>164</v>
      </c>
      <c r="F2005" s="97">
        <v>243</v>
      </c>
      <c r="G2005" s="97"/>
      <c r="H2005" s="116"/>
      <c r="I2005" s="116"/>
      <c r="J2005" s="97"/>
      <c r="AD2005" s="476"/>
      <c r="AI2005" s="473"/>
    </row>
    <row r="2006" spans="1:35" s="4" customFormat="1" x14ac:dyDescent="0.25">
      <c r="A2006" s="408">
        <f t="shared" si="32"/>
        <v>2004</v>
      </c>
      <c r="B2006" s="484">
        <v>45478</v>
      </c>
      <c r="C2006" s="214" t="s">
        <v>261</v>
      </c>
      <c r="D2006" s="108" t="s">
        <v>269</v>
      </c>
      <c r="E2006" s="108" t="s">
        <v>164</v>
      </c>
      <c r="F2006" s="97">
        <v>269</v>
      </c>
      <c r="G2006" s="97"/>
      <c r="H2006" s="116"/>
      <c r="I2006" s="116"/>
      <c r="J2006" s="97"/>
      <c r="AD2006" s="476"/>
      <c r="AI2006" s="473"/>
    </row>
    <row r="2007" spans="1:35" s="4" customFormat="1" x14ac:dyDescent="0.25">
      <c r="A2007" s="408">
        <f t="shared" si="32"/>
        <v>2005</v>
      </c>
      <c r="B2007" s="484">
        <v>45478</v>
      </c>
      <c r="C2007" s="214" t="s">
        <v>254</v>
      </c>
      <c r="D2007" s="108" t="s">
        <v>159</v>
      </c>
      <c r="E2007" s="108" t="s">
        <v>64</v>
      </c>
      <c r="F2007" s="97">
        <v>0</v>
      </c>
      <c r="G2007" s="97"/>
      <c r="H2007" s="116"/>
      <c r="I2007" s="116"/>
      <c r="J2007" s="97"/>
      <c r="AD2007" s="476"/>
      <c r="AI2007" s="473"/>
    </row>
    <row r="2008" spans="1:35" s="4" customFormat="1" x14ac:dyDescent="0.25">
      <c r="A2008" s="408">
        <f t="shared" si="32"/>
        <v>2006</v>
      </c>
      <c r="B2008" s="484">
        <v>45478</v>
      </c>
      <c r="C2008" s="214" t="s">
        <v>277</v>
      </c>
      <c r="D2008" s="108" t="s">
        <v>176</v>
      </c>
      <c r="E2008" s="108" t="s">
        <v>164</v>
      </c>
      <c r="F2008" s="97">
        <v>298</v>
      </c>
      <c r="G2008" s="97"/>
      <c r="H2008" s="116"/>
      <c r="I2008" s="116"/>
      <c r="J2008" s="97"/>
      <c r="AD2008" s="476"/>
      <c r="AI2008" s="473"/>
    </row>
    <row r="2009" spans="1:35" s="4" customFormat="1" x14ac:dyDescent="0.25">
      <c r="A2009" s="408">
        <f t="shared" si="32"/>
        <v>2007</v>
      </c>
      <c r="B2009" s="484">
        <v>45479</v>
      </c>
      <c r="C2009" s="212" t="s">
        <v>88</v>
      </c>
      <c r="D2009" s="108" t="s">
        <v>89</v>
      </c>
      <c r="E2009" s="108" t="s">
        <v>336</v>
      </c>
      <c r="F2009" s="97">
        <v>0</v>
      </c>
      <c r="G2009" s="97"/>
      <c r="H2009" s="116"/>
      <c r="I2009" s="116"/>
      <c r="J2009" s="97"/>
      <c r="AD2009" s="476"/>
      <c r="AI2009" s="473"/>
    </row>
    <row r="2010" spans="1:35" s="4" customFormat="1" x14ac:dyDescent="0.25">
      <c r="A2010" s="408">
        <f t="shared" si="32"/>
        <v>2008</v>
      </c>
      <c r="B2010" s="484">
        <v>45479</v>
      </c>
      <c r="C2010" s="212" t="s">
        <v>91</v>
      </c>
      <c r="D2010" s="108" t="s">
        <v>92</v>
      </c>
      <c r="E2010" s="108" t="s">
        <v>343</v>
      </c>
      <c r="F2010" s="97">
        <v>120</v>
      </c>
      <c r="G2010" s="97"/>
      <c r="H2010" s="116"/>
      <c r="I2010" s="116"/>
      <c r="J2010" s="97"/>
      <c r="AD2010" s="476"/>
      <c r="AI2010" s="473"/>
    </row>
    <row r="2011" spans="1:35" s="4" customFormat="1" x14ac:dyDescent="0.25">
      <c r="A2011" s="408">
        <f t="shared" si="32"/>
        <v>2009</v>
      </c>
      <c r="B2011" s="484">
        <v>45479</v>
      </c>
      <c r="C2011" s="212" t="s">
        <v>94</v>
      </c>
      <c r="D2011" s="108" t="s">
        <v>92</v>
      </c>
      <c r="E2011" s="108" t="s">
        <v>343</v>
      </c>
      <c r="F2011" s="97">
        <v>0</v>
      </c>
      <c r="G2011" s="97"/>
      <c r="H2011" s="116"/>
      <c r="I2011" s="116"/>
      <c r="J2011" s="97"/>
      <c r="AD2011" s="476"/>
      <c r="AI2011" s="473"/>
    </row>
    <row r="2012" spans="1:35" s="4" customFormat="1" x14ac:dyDescent="0.25">
      <c r="A2012" s="408">
        <f t="shared" si="32"/>
        <v>2010</v>
      </c>
      <c r="B2012" s="484">
        <v>45479</v>
      </c>
      <c r="C2012" s="212" t="s">
        <v>116</v>
      </c>
      <c r="D2012" s="108" t="s">
        <v>92</v>
      </c>
      <c r="E2012" s="108" t="s">
        <v>343</v>
      </c>
      <c r="F2012" s="97">
        <v>0</v>
      </c>
      <c r="G2012" s="97"/>
      <c r="H2012" s="116"/>
      <c r="I2012" s="116"/>
      <c r="J2012" s="97"/>
      <c r="AD2012" s="476"/>
      <c r="AI2012" s="473"/>
    </row>
    <row r="2013" spans="1:35" s="4" customFormat="1" x14ac:dyDescent="0.25">
      <c r="A2013" s="408">
        <f t="shared" si="32"/>
        <v>2011</v>
      </c>
      <c r="B2013" s="484">
        <v>45479</v>
      </c>
      <c r="C2013" s="212" t="s">
        <v>128</v>
      </c>
      <c r="D2013" s="108" t="s">
        <v>97</v>
      </c>
      <c r="E2013" s="108" t="s">
        <v>346</v>
      </c>
      <c r="F2013" s="97">
        <v>0</v>
      </c>
      <c r="G2013" s="97"/>
      <c r="H2013" s="116"/>
      <c r="I2013" s="116"/>
      <c r="J2013" s="97"/>
      <c r="AD2013" s="476"/>
      <c r="AI2013" s="473"/>
    </row>
    <row r="2014" spans="1:35" s="4" customFormat="1" x14ac:dyDescent="0.25">
      <c r="A2014" s="408">
        <f t="shared" si="32"/>
        <v>2012</v>
      </c>
      <c r="B2014" s="484">
        <v>45479</v>
      </c>
      <c r="C2014" s="212" t="s">
        <v>96</v>
      </c>
      <c r="D2014" s="108" t="s">
        <v>97</v>
      </c>
      <c r="E2014" s="108" t="s">
        <v>346</v>
      </c>
      <c r="F2014" s="97">
        <v>0</v>
      </c>
      <c r="G2014" s="97"/>
      <c r="H2014" s="116"/>
      <c r="I2014" s="116"/>
      <c r="J2014" s="97"/>
      <c r="AD2014" s="476"/>
      <c r="AI2014" s="473"/>
    </row>
    <row r="2015" spans="1:35" s="4" customFormat="1" x14ac:dyDescent="0.25">
      <c r="A2015" s="408">
        <f t="shared" si="32"/>
        <v>2013</v>
      </c>
      <c r="B2015" s="484">
        <v>45479</v>
      </c>
      <c r="C2015" s="212" t="s">
        <v>113</v>
      </c>
      <c r="D2015" s="108" t="s">
        <v>114</v>
      </c>
      <c r="E2015" s="108" t="s">
        <v>348</v>
      </c>
      <c r="F2015" s="97">
        <v>0</v>
      </c>
      <c r="G2015" s="97"/>
      <c r="H2015" s="116"/>
      <c r="I2015" s="116"/>
      <c r="J2015" s="97"/>
      <c r="AD2015" s="476"/>
      <c r="AI2015" s="473"/>
    </row>
    <row r="2016" spans="1:35" s="4" customFormat="1" x14ac:dyDescent="0.25">
      <c r="A2016" s="408">
        <f t="shared" si="32"/>
        <v>2014</v>
      </c>
      <c r="B2016" s="484">
        <v>45479</v>
      </c>
      <c r="C2016" s="212" t="s">
        <v>118</v>
      </c>
      <c r="D2016" s="108" t="s">
        <v>107</v>
      </c>
      <c r="E2016" s="108" t="s">
        <v>340</v>
      </c>
      <c r="F2016" s="97">
        <v>109</v>
      </c>
      <c r="G2016" s="97"/>
      <c r="H2016" s="116"/>
      <c r="I2016" s="116"/>
      <c r="J2016" s="97"/>
      <c r="AD2016" s="476"/>
      <c r="AI2016" s="473"/>
    </row>
    <row r="2017" spans="1:35" s="4" customFormat="1" x14ac:dyDescent="0.25">
      <c r="A2017" s="408">
        <f t="shared" si="32"/>
        <v>2015</v>
      </c>
      <c r="B2017" s="484">
        <v>45479</v>
      </c>
      <c r="C2017" s="212" t="s">
        <v>106</v>
      </c>
      <c r="D2017" s="108" t="s">
        <v>107</v>
      </c>
      <c r="E2017" s="108" t="s">
        <v>340</v>
      </c>
      <c r="F2017" s="97">
        <v>117</v>
      </c>
      <c r="G2017" s="97"/>
      <c r="H2017" s="116"/>
      <c r="I2017" s="116"/>
      <c r="J2017" s="97"/>
      <c r="AD2017" s="476"/>
      <c r="AI2017" s="473"/>
    </row>
    <row r="2018" spans="1:35" s="4" customFormat="1" x14ac:dyDescent="0.25">
      <c r="A2018" s="408">
        <f t="shared" si="32"/>
        <v>2016</v>
      </c>
      <c r="B2018" s="484">
        <v>45479</v>
      </c>
      <c r="C2018" s="212" t="s">
        <v>109</v>
      </c>
      <c r="D2018" s="108" t="s">
        <v>107</v>
      </c>
      <c r="E2018" s="108" t="s">
        <v>340</v>
      </c>
      <c r="F2018" s="97">
        <v>153</v>
      </c>
      <c r="G2018" s="97"/>
      <c r="H2018" s="116"/>
      <c r="I2018" s="116"/>
      <c r="J2018" s="97"/>
      <c r="AD2018" s="476"/>
      <c r="AI2018" s="473"/>
    </row>
    <row r="2019" spans="1:35" s="4" customFormat="1" x14ac:dyDescent="0.25">
      <c r="A2019" s="408">
        <f t="shared" si="32"/>
        <v>2017</v>
      </c>
      <c r="B2019" s="484">
        <v>45479</v>
      </c>
      <c r="C2019" s="212" t="s">
        <v>119</v>
      </c>
      <c r="D2019" s="108" t="s">
        <v>131</v>
      </c>
      <c r="E2019" s="108" t="s">
        <v>338</v>
      </c>
      <c r="F2019" s="97">
        <v>0</v>
      </c>
      <c r="G2019" s="97"/>
      <c r="H2019" s="116"/>
      <c r="I2019" s="116"/>
      <c r="J2019" s="97"/>
      <c r="AD2019" s="476"/>
      <c r="AI2019" s="473"/>
    </row>
    <row r="2020" spans="1:35" s="4" customFormat="1" x14ac:dyDescent="0.25">
      <c r="A2020" s="408">
        <f t="shared" si="32"/>
        <v>2018</v>
      </c>
      <c r="B2020" s="484">
        <v>45479</v>
      </c>
      <c r="C2020" s="212" t="s">
        <v>121</v>
      </c>
      <c r="D2020" s="108" t="s">
        <v>122</v>
      </c>
      <c r="E2020" s="108" t="s">
        <v>339</v>
      </c>
      <c r="F2020" s="97">
        <v>0</v>
      </c>
      <c r="G2020" s="97"/>
      <c r="H2020" s="116"/>
      <c r="I2020" s="116"/>
      <c r="J2020" s="97"/>
      <c r="AD2020" s="476"/>
      <c r="AI2020" s="473"/>
    </row>
    <row r="2021" spans="1:35" s="4" customFormat="1" x14ac:dyDescent="0.25">
      <c r="A2021" s="408">
        <f t="shared" si="32"/>
        <v>2019</v>
      </c>
      <c r="B2021" s="484">
        <v>45479</v>
      </c>
      <c r="C2021" s="212" t="s">
        <v>125</v>
      </c>
      <c r="D2021" s="108" t="s">
        <v>99</v>
      </c>
      <c r="E2021" s="108" t="s">
        <v>334</v>
      </c>
      <c r="F2021" s="97">
        <v>376</v>
      </c>
      <c r="G2021" s="97"/>
      <c r="H2021" s="116"/>
      <c r="I2021" s="116"/>
      <c r="J2021" s="97"/>
      <c r="AD2021" s="476"/>
      <c r="AI2021" s="473"/>
    </row>
    <row r="2022" spans="1:35" s="4" customFormat="1" x14ac:dyDescent="0.25">
      <c r="A2022" s="408">
        <f t="shared" si="32"/>
        <v>2020</v>
      </c>
      <c r="B2022" s="484">
        <v>45479</v>
      </c>
      <c r="C2022" s="212" t="s">
        <v>278</v>
      </c>
      <c r="D2022" s="108" t="s">
        <v>107</v>
      </c>
      <c r="E2022" s="108" t="s">
        <v>340</v>
      </c>
      <c r="F2022" s="97">
        <v>0</v>
      </c>
      <c r="G2022" s="97"/>
      <c r="H2022" s="116"/>
      <c r="I2022" s="116"/>
      <c r="J2022" s="97"/>
      <c r="AD2022" s="476"/>
      <c r="AI2022" s="473"/>
    </row>
    <row r="2023" spans="1:35" s="4" customFormat="1" x14ac:dyDescent="0.25">
      <c r="A2023" s="408">
        <f t="shared" si="32"/>
        <v>2021</v>
      </c>
      <c r="B2023" s="484">
        <v>45479</v>
      </c>
      <c r="C2023" s="212" t="s">
        <v>156</v>
      </c>
      <c r="D2023" s="108" t="s">
        <v>136</v>
      </c>
      <c r="E2023" s="108" t="s">
        <v>2</v>
      </c>
      <c r="F2023" s="97">
        <v>195</v>
      </c>
      <c r="G2023" s="97"/>
      <c r="H2023" s="116"/>
      <c r="I2023" s="116"/>
      <c r="J2023" s="97"/>
      <c r="AD2023" s="476"/>
      <c r="AI2023" s="473"/>
    </row>
    <row r="2024" spans="1:35" s="4" customFormat="1" x14ac:dyDescent="0.25">
      <c r="A2024" s="408">
        <f t="shared" si="32"/>
        <v>2022</v>
      </c>
      <c r="B2024" s="484">
        <v>45479</v>
      </c>
      <c r="C2024" s="213" t="s">
        <v>142</v>
      </c>
      <c r="D2024" s="108" t="s">
        <v>264</v>
      </c>
      <c r="E2024" s="108" t="s">
        <v>143</v>
      </c>
      <c r="F2024" s="97">
        <v>0</v>
      </c>
      <c r="G2024" s="97"/>
      <c r="H2024" s="116"/>
      <c r="I2024" s="116"/>
      <c r="J2024" s="97"/>
      <c r="AD2024" s="476"/>
      <c r="AI2024" s="473"/>
    </row>
    <row r="2025" spans="1:35" s="4" customFormat="1" x14ac:dyDescent="0.25">
      <c r="A2025" s="408">
        <f t="shared" si="32"/>
        <v>2023</v>
      </c>
      <c r="B2025" s="484">
        <v>45479</v>
      </c>
      <c r="C2025" s="213" t="s">
        <v>144</v>
      </c>
      <c r="D2025" s="108" t="s">
        <v>264</v>
      </c>
      <c r="E2025" s="108" t="s">
        <v>143</v>
      </c>
      <c r="F2025" s="97">
        <v>0</v>
      </c>
      <c r="G2025" s="97"/>
      <c r="H2025" s="116"/>
      <c r="I2025" s="116"/>
      <c r="J2025" s="97"/>
      <c r="AD2025" s="476"/>
      <c r="AI2025" s="473"/>
    </row>
    <row r="2026" spans="1:35" s="4" customFormat="1" x14ac:dyDescent="0.25">
      <c r="A2026" s="408">
        <f t="shared" si="32"/>
        <v>2024</v>
      </c>
      <c r="B2026" s="484">
        <v>45479</v>
      </c>
      <c r="C2026" s="214" t="s">
        <v>145</v>
      </c>
      <c r="D2026" s="108" t="s">
        <v>265</v>
      </c>
      <c r="E2026" s="108" t="s">
        <v>146</v>
      </c>
      <c r="F2026" s="97">
        <v>0</v>
      </c>
      <c r="G2026" s="97"/>
      <c r="H2026" s="116"/>
      <c r="I2026" s="116"/>
      <c r="J2026" s="97"/>
      <c r="AD2026" s="476"/>
      <c r="AI2026" s="473"/>
    </row>
    <row r="2027" spans="1:35" s="4" customFormat="1" x14ac:dyDescent="0.25">
      <c r="A2027" s="408">
        <f t="shared" si="32"/>
        <v>2025</v>
      </c>
      <c r="B2027" s="484">
        <v>45479</v>
      </c>
      <c r="C2027" s="212" t="s">
        <v>160</v>
      </c>
      <c r="D2027" s="108" t="s">
        <v>136</v>
      </c>
      <c r="E2027" s="108" t="s">
        <v>2</v>
      </c>
      <c r="F2027" s="97">
        <v>0</v>
      </c>
      <c r="G2027" s="97"/>
      <c r="H2027" s="116"/>
      <c r="I2027" s="116"/>
      <c r="J2027" s="97"/>
      <c r="AD2027" s="476"/>
      <c r="AI2027" s="473"/>
    </row>
    <row r="2028" spans="1:35" s="4" customFormat="1" x14ac:dyDescent="0.25">
      <c r="A2028" s="408">
        <f t="shared" si="32"/>
        <v>2026</v>
      </c>
      <c r="B2028" s="484">
        <v>45479</v>
      </c>
      <c r="C2028" s="212" t="s">
        <v>158</v>
      </c>
      <c r="D2028" s="108" t="s">
        <v>159</v>
      </c>
      <c r="E2028" s="108" t="s">
        <v>64</v>
      </c>
      <c r="F2028" s="97">
        <v>0</v>
      </c>
      <c r="G2028" s="97"/>
      <c r="H2028" s="116"/>
      <c r="I2028" s="116"/>
      <c r="J2028" s="97"/>
      <c r="AD2028" s="476"/>
      <c r="AI2028" s="473"/>
    </row>
    <row r="2029" spans="1:35" s="4" customFormat="1" x14ac:dyDescent="0.25">
      <c r="A2029" s="408">
        <f t="shared" si="32"/>
        <v>2027</v>
      </c>
      <c r="B2029" s="484">
        <v>45479</v>
      </c>
      <c r="C2029" s="96" t="s">
        <v>283</v>
      </c>
      <c r="D2029" s="108" t="s">
        <v>266</v>
      </c>
      <c r="E2029" s="108" t="s">
        <v>63</v>
      </c>
      <c r="F2029" s="97">
        <v>0</v>
      </c>
      <c r="G2029" s="97"/>
      <c r="H2029" s="116"/>
      <c r="I2029" s="116"/>
      <c r="J2029" s="97"/>
      <c r="AD2029" s="476"/>
      <c r="AI2029" s="473"/>
    </row>
    <row r="2030" spans="1:35" s="4" customFormat="1" x14ac:dyDescent="0.25">
      <c r="A2030" s="408">
        <f t="shared" si="32"/>
        <v>2028</v>
      </c>
      <c r="B2030" s="484">
        <v>45479</v>
      </c>
      <c r="C2030" s="213" t="s">
        <v>148</v>
      </c>
      <c r="D2030" s="108" t="s">
        <v>92</v>
      </c>
      <c r="E2030" s="108" t="s">
        <v>343</v>
      </c>
      <c r="F2030" s="97">
        <v>103</v>
      </c>
      <c r="G2030" s="97"/>
      <c r="H2030" s="116"/>
      <c r="I2030" s="116"/>
      <c r="J2030" s="97"/>
      <c r="AD2030" s="476"/>
      <c r="AI2030" s="473"/>
    </row>
    <row r="2031" spans="1:35" s="4" customFormat="1" x14ac:dyDescent="0.25">
      <c r="A2031" s="408">
        <f t="shared" si="32"/>
        <v>2029</v>
      </c>
      <c r="B2031" s="484">
        <v>45479</v>
      </c>
      <c r="C2031" s="213" t="s">
        <v>150</v>
      </c>
      <c r="D2031" s="108" t="s">
        <v>92</v>
      </c>
      <c r="E2031" s="108" t="s">
        <v>343</v>
      </c>
      <c r="F2031" s="97">
        <v>88</v>
      </c>
      <c r="G2031" s="97"/>
      <c r="H2031" s="116"/>
      <c r="I2031" s="116"/>
      <c r="J2031" s="97"/>
      <c r="AD2031" s="476"/>
      <c r="AI2031" s="473"/>
    </row>
    <row r="2032" spans="1:35" s="4" customFormat="1" x14ac:dyDescent="0.25">
      <c r="A2032" s="408">
        <f t="shared" si="32"/>
        <v>2030</v>
      </c>
      <c r="B2032" s="484">
        <v>45479</v>
      </c>
      <c r="C2032" s="213" t="s">
        <v>151</v>
      </c>
      <c r="D2032" s="108" t="s">
        <v>92</v>
      </c>
      <c r="E2032" s="108" t="s">
        <v>343</v>
      </c>
      <c r="F2032" s="97">
        <v>280</v>
      </c>
      <c r="G2032" s="97"/>
      <c r="H2032" s="116"/>
      <c r="I2032" s="116"/>
      <c r="J2032" s="97"/>
      <c r="AD2032" s="476"/>
      <c r="AI2032" s="473"/>
    </row>
    <row r="2033" spans="1:35" s="4" customFormat="1" x14ac:dyDescent="0.25">
      <c r="A2033" s="408">
        <f t="shared" si="32"/>
        <v>2031</v>
      </c>
      <c r="B2033" s="484">
        <v>45479</v>
      </c>
      <c r="C2033" s="213" t="s">
        <v>135</v>
      </c>
      <c r="D2033" s="108" t="s">
        <v>136</v>
      </c>
      <c r="E2033" s="108" t="s">
        <v>2</v>
      </c>
      <c r="F2033" s="97">
        <v>0</v>
      </c>
      <c r="G2033" s="97"/>
      <c r="H2033" s="116"/>
      <c r="I2033" s="116"/>
      <c r="J2033" s="97"/>
      <c r="AD2033" s="476"/>
      <c r="AI2033" s="473"/>
    </row>
    <row r="2034" spans="1:35" s="4" customFormat="1" x14ac:dyDescent="0.25">
      <c r="A2034" s="408">
        <f t="shared" si="32"/>
        <v>2032</v>
      </c>
      <c r="B2034" s="484">
        <v>45479</v>
      </c>
      <c r="C2034" s="213" t="s">
        <v>137</v>
      </c>
      <c r="D2034" s="108" t="s">
        <v>136</v>
      </c>
      <c r="E2034" s="108" t="s">
        <v>2</v>
      </c>
      <c r="F2034" s="97">
        <v>277</v>
      </c>
      <c r="G2034" s="97"/>
      <c r="H2034" s="116"/>
      <c r="I2034" s="116"/>
      <c r="J2034" s="97"/>
      <c r="AD2034" s="476"/>
      <c r="AI2034" s="473"/>
    </row>
    <row r="2035" spans="1:35" s="4" customFormat="1" x14ac:dyDescent="0.25">
      <c r="A2035" s="408">
        <f t="shared" si="32"/>
        <v>2033</v>
      </c>
      <c r="B2035" s="484">
        <v>45479</v>
      </c>
      <c r="C2035" s="213" t="s">
        <v>139</v>
      </c>
      <c r="D2035" s="108" t="s">
        <v>92</v>
      </c>
      <c r="E2035" s="108" t="s">
        <v>343</v>
      </c>
      <c r="F2035" s="97">
        <v>0</v>
      </c>
      <c r="G2035" s="97"/>
      <c r="H2035" s="116"/>
      <c r="I2035" s="116"/>
      <c r="J2035" s="97"/>
      <c r="AD2035" s="476"/>
      <c r="AI2035" s="473"/>
    </row>
    <row r="2036" spans="1:35" s="4" customFormat="1" x14ac:dyDescent="0.25">
      <c r="A2036" s="408">
        <f t="shared" si="32"/>
        <v>2034</v>
      </c>
      <c r="B2036" s="484">
        <v>45479</v>
      </c>
      <c r="C2036" s="213" t="s">
        <v>140</v>
      </c>
      <c r="D2036" s="108" t="s">
        <v>92</v>
      </c>
      <c r="E2036" s="108" t="s">
        <v>343</v>
      </c>
      <c r="F2036" s="97">
        <v>0</v>
      </c>
      <c r="G2036" s="97"/>
      <c r="H2036" s="116"/>
      <c r="I2036" s="116"/>
      <c r="J2036" s="97"/>
      <c r="AD2036" s="476"/>
      <c r="AI2036" s="473"/>
    </row>
    <row r="2037" spans="1:35" s="4" customFormat="1" x14ac:dyDescent="0.25">
      <c r="A2037" s="408">
        <f t="shared" si="32"/>
        <v>2035</v>
      </c>
      <c r="B2037" s="484">
        <v>45479</v>
      </c>
      <c r="C2037" s="213" t="s">
        <v>141</v>
      </c>
      <c r="D2037" s="108" t="s">
        <v>92</v>
      </c>
      <c r="E2037" s="108" t="s">
        <v>343</v>
      </c>
      <c r="F2037" s="97">
        <v>0</v>
      </c>
      <c r="G2037" s="97"/>
      <c r="H2037" s="116"/>
      <c r="I2037" s="116"/>
      <c r="J2037" s="97"/>
      <c r="AD2037" s="476"/>
      <c r="AI2037" s="473"/>
    </row>
    <row r="2038" spans="1:35" s="4" customFormat="1" x14ac:dyDescent="0.25">
      <c r="A2038" s="408">
        <f t="shared" si="32"/>
        <v>2036</v>
      </c>
      <c r="B2038" s="484">
        <v>45479</v>
      </c>
      <c r="C2038" s="213" t="s">
        <v>134</v>
      </c>
      <c r="D2038" s="108" t="s">
        <v>99</v>
      </c>
      <c r="E2038" s="108" t="s">
        <v>334</v>
      </c>
      <c r="F2038" s="97">
        <v>0</v>
      </c>
      <c r="G2038" s="97"/>
      <c r="H2038" s="116"/>
      <c r="I2038" s="116"/>
      <c r="J2038" s="97"/>
      <c r="AD2038" s="476"/>
      <c r="AI2038" s="473"/>
    </row>
    <row r="2039" spans="1:35" s="4" customFormat="1" x14ac:dyDescent="0.25">
      <c r="A2039" s="408">
        <f t="shared" si="32"/>
        <v>2037</v>
      </c>
      <c r="B2039" s="484">
        <v>45479</v>
      </c>
      <c r="C2039" s="213" t="s">
        <v>279</v>
      </c>
      <c r="D2039" s="108" t="s">
        <v>99</v>
      </c>
      <c r="E2039" s="108" t="s">
        <v>334</v>
      </c>
      <c r="F2039" s="97">
        <v>317</v>
      </c>
      <c r="G2039" s="97"/>
      <c r="H2039" s="116"/>
      <c r="I2039" s="116"/>
      <c r="J2039" s="97"/>
      <c r="AD2039" s="476"/>
      <c r="AI2039" s="473"/>
    </row>
    <row r="2040" spans="1:35" s="4" customFormat="1" x14ac:dyDescent="0.25">
      <c r="A2040" s="408">
        <f t="shared" si="32"/>
        <v>2038</v>
      </c>
      <c r="B2040" s="484">
        <v>45479</v>
      </c>
      <c r="C2040" s="212" t="s">
        <v>153</v>
      </c>
      <c r="D2040" s="108" t="s">
        <v>103</v>
      </c>
      <c r="E2040" s="108">
        <v>0</v>
      </c>
      <c r="F2040" s="97">
        <v>0</v>
      </c>
      <c r="G2040" s="97"/>
      <c r="H2040" s="116"/>
      <c r="I2040" s="116"/>
      <c r="J2040" s="97"/>
      <c r="AD2040" s="476"/>
      <c r="AI2040" s="473"/>
    </row>
    <row r="2041" spans="1:35" s="4" customFormat="1" x14ac:dyDescent="0.25">
      <c r="A2041" s="408">
        <f t="shared" si="32"/>
        <v>2039</v>
      </c>
      <c r="B2041" s="484">
        <v>45479</v>
      </c>
      <c r="C2041" s="212" t="s">
        <v>154</v>
      </c>
      <c r="D2041" s="108" t="s">
        <v>92</v>
      </c>
      <c r="E2041" s="108" t="s">
        <v>343</v>
      </c>
      <c r="F2041" s="97">
        <v>0</v>
      </c>
      <c r="G2041" s="97"/>
      <c r="H2041" s="116"/>
      <c r="I2041" s="116"/>
      <c r="J2041" s="97"/>
      <c r="AD2041" s="476"/>
      <c r="AI2041" s="473"/>
    </row>
    <row r="2042" spans="1:35" s="4" customFormat="1" x14ac:dyDescent="0.25">
      <c r="A2042" s="408">
        <f t="shared" si="32"/>
        <v>2040</v>
      </c>
      <c r="B2042" s="484">
        <v>45479</v>
      </c>
      <c r="C2042" s="212" t="s">
        <v>155</v>
      </c>
      <c r="D2042" s="108" t="s">
        <v>92</v>
      </c>
      <c r="E2042" s="108" t="s">
        <v>343</v>
      </c>
      <c r="F2042" s="97">
        <v>0</v>
      </c>
      <c r="G2042" s="97"/>
      <c r="H2042" s="116"/>
      <c r="I2042" s="116"/>
      <c r="J2042" s="97"/>
      <c r="AD2042" s="476"/>
      <c r="AI2042" s="473"/>
    </row>
    <row r="2043" spans="1:35" s="4" customFormat="1" x14ac:dyDescent="0.25">
      <c r="A2043" s="408">
        <f t="shared" si="32"/>
        <v>2041</v>
      </c>
      <c r="B2043" s="484">
        <v>45479</v>
      </c>
      <c r="C2043" s="214" t="s">
        <v>177</v>
      </c>
      <c r="D2043" s="108" t="s">
        <v>159</v>
      </c>
      <c r="E2043" s="108" t="s">
        <v>64</v>
      </c>
      <c r="F2043" s="97">
        <v>0</v>
      </c>
      <c r="G2043" s="97"/>
      <c r="H2043" s="116"/>
      <c r="I2043" s="116"/>
      <c r="J2043" s="97"/>
      <c r="AD2043" s="476"/>
      <c r="AI2043" s="473"/>
    </row>
    <row r="2044" spans="1:35" s="4" customFormat="1" x14ac:dyDescent="0.25">
      <c r="A2044" s="408">
        <f t="shared" si="32"/>
        <v>2042</v>
      </c>
      <c r="B2044" s="484">
        <v>45479</v>
      </c>
      <c r="C2044" s="213" t="s">
        <v>252</v>
      </c>
      <c r="D2044" s="108" t="s">
        <v>92</v>
      </c>
      <c r="E2044" s="108" t="s">
        <v>343</v>
      </c>
      <c r="F2044" s="97">
        <v>0</v>
      </c>
      <c r="G2044" s="97"/>
      <c r="H2044" s="116"/>
      <c r="I2044" s="116"/>
      <c r="J2044" s="97"/>
      <c r="AD2044" s="476"/>
      <c r="AI2044" s="473"/>
    </row>
    <row r="2045" spans="1:35" s="4" customFormat="1" x14ac:dyDescent="0.25">
      <c r="A2045" s="408">
        <f t="shared" si="32"/>
        <v>2043</v>
      </c>
      <c r="B2045" s="484">
        <v>45479</v>
      </c>
      <c r="C2045" s="213" t="s">
        <v>259</v>
      </c>
      <c r="D2045" s="108" t="s">
        <v>92</v>
      </c>
      <c r="E2045" s="108" t="s">
        <v>343</v>
      </c>
      <c r="F2045" s="97">
        <v>0</v>
      </c>
      <c r="G2045" s="97"/>
      <c r="H2045" s="116"/>
      <c r="I2045" s="116"/>
      <c r="J2045" s="97"/>
      <c r="AD2045" s="476"/>
      <c r="AI2045" s="473"/>
    </row>
    <row r="2046" spans="1:35" s="4" customFormat="1" x14ac:dyDescent="0.25">
      <c r="A2046" s="408">
        <f t="shared" si="32"/>
        <v>2044</v>
      </c>
      <c r="B2046" s="484">
        <v>45479</v>
      </c>
      <c r="C2046" s="213" t="s">
        <v>260</v>
      </c>
      <c r="D2046" s="108" t="s">
        <v>92</v>
      </c>
      <c r="E2046" s="108" t="s">
        <v>343</v>
      </c>
      <c r="F2046" s="97">
        <v>0</v>
      </c>
      <c r="G2046" s="97"/>
      <c r="H2046" s="116"/>
      <c r="I2046" s="116"/>
      <c r="J2046" s="97"/>
      <c r="AD2046" s="476"/>
      <c r="AI2046" s="473"/>
    </row>
    <row r="2047" spans="1:35" s="4" customFormat="1" x14ac:dyDescent="0.25">
      <c r="A2047" s="408">
        <f t="shared" si="32"/>
        <v>2045</v>
      </c>
      <c r="B2047" s="484">
        <v>45479</v>
      </c>
      <c r="C2047" s="214" t="s">
        <v>162</v>
      </c>
      <c r="D2047" s="108" t="s">
        <v>163</v>
      </c>
      <c r="E2047" s="108" t="s">
        <v>164</v>
      </c>
      <c r="F2047" s="97">
        <v>0</v>
      </c>
      <c r="G2047" s="97"/>
      <c r="H2047" s="116"/>
      <c r="I2047" s="116"/>
      <c r="J2047" s="97"/>
      <c r="AD2047" s="476"/>
      <c r="AI2047" s="473"/>
    </row>
    <row r="2048" spans="1:35" s="4" customFormat="1" x14ac:dyDescent="0.25">
      <c r="A2048" s="408">
        <f t="shared" si="32"/>
        <v>2046</v>
      </c>
      <c r="B2048" s="484">
        <v>45479</v>
      </c>
      <c r="C2048" s="214" t="s">
        <v>166</v>
      </c>
      <c r="D2048" s="108" t="s">
        <v>167</v>
      </c>
      <c r="E2048" s="108" t="s">
        <v>164</v>
      </c>
      <c r="F2048" s="97">
        <v>0</v>
      </c>
      <c r="G2048" s="97"/>
      <c r="H2048" s="116"/>
      <c r="I2048" s="116"/>
      <c r="J2048" s="97"/>
      <c r="AD2048" s="476"/>
      <c r="AI2048" s="473"/>
    </row>
    <row r="2049" spans="1:35" s="4" customFormat="1" x14ac:dyDescent="0.25">
      <c r="A2049" s="408">
        <f t="shared" si="32"/>
        <v>2047</v>
      </c>
      <c r="B2049" s="484">
        <v>45479</v>
      </c>
      <c r="C2049" s="214" t="s">
        <v>169</v>
      </c>
      <c r="D2049" s="108" t="s">
        <v>167</v>
      </c>
      <c r="E2049" s="108" t="s">
        <v>164</v>
      </c>
      <c r="F2049" s="97">
        <v>0</v>
      </c>
      <c r="G2049" s="97"/>
      <c r="H2049" s="116"/>
      <c r="I2049" s="116"/>
      <c r="J2049" s="97"/>
      <c r="AD2049" s="476"/>
      <c r="AI2049" s="473"/>
    </row>
    <row r="2050" spans="1:35" s="4" customFormat="1" x14ac:dyDescent="0.25">
      <c r="A2050" s="408">
        <f t="shared" si="32"/>
        <v>2048</v>
      </c>
      <c r="B2050" s="484">
        <v>45479</v>
      </c>
      <c r="C2050" s="214" t="s">
        <v>170</v>
      </c>
      <c r="D2050" s="108" t="s">
        <v>103</v>
      </c>
      <c r="E2050" s="108">
        <v>0</v>
      </c>
      <c r="F2050" s="97">
        <v>228</v>
      </c>
      <c r="G2050" s="97"/>
      <c r="H2050" s="116"/>
      <c r="I2050" s="116"/>
      <c r="J2050" s="97"/>
      <c r="AD2050" s="476"/>
      <c r="AI2050" s="473"/>
    </row>
    <row r="2051" spans="1:35" s="4" customFormat="1" x14ac:dyDescent="0.25">
      <c r="A2051" s="408">
        <f t="shared" si="32"/>
        <v>2049</v>
      </c>
      <c r="B2051" s="484">
        <v>45479</v>
      </c>
      <c r="C2051" s="214" t="s">
        <v>171</v>
      </c>
      <c r="D2051" s="108" t="s">
        <v>159</v>
      </c>
      <c r="E2051" s="108" t="s">
        <v>64</v>
      </c>
      <c r="F2051" s="97">
        <v>0</v>
      </c>
      <c r="G2051" s="97"/>
      <c r="H2051" s="116"/>
      <c r="I2051" s="116"/>
      <c r="J2051" s="97"/>
      <c r="AD2051" s="476"/>
      <c r="AI2051" s="473"/>
    </row>
    <row r="2052" spans="1:35" s="4" customFormat="1" x14ac:dyDescent="0.25">
      <c r="A2052" s="408">
        <f t="shared" si="32"/>
        <v>2050</v>
      </c>
      <c r="B2052" s="484">
        <v>45479</v>
      </c>
      <c r="C2052" s="214" t="s">
        <v>172</v>
      </c>
      <c r="D2052" s="108" t="s">
        <v>173</v>
      </c>
      <c r="E2052" s="108" t="s">
        <v>164</v>
      </c>
      <c r="F2052" s="97">
        <v>0</v>
      </c>
      <c r="G2052" s="97"/>
      <c r="H2052" s="116"/>
      <c r="I2052" s="116"/>
      <c r="J2052" s="97"/>
      <c r="AD2052" s="476"/>
      <c r="AI2052" s="473"/>
    </row>
    <row r="2053" spans="1:35" s="4" customFormat="1" x14ac:dyDescent="0.25">
      <c r="A2053" s="408">
        <f t="shared" si="32"/>
        <v>2051</v>
      </c>
      <c r="B2053" s="484">
        <v>45479</v>
      </c>
      <c r="C2053" s="214" t="s">
        <v>174</v>
      </c>
      <c r="D2053" s="108" t="s">
        <v>99</v>
      </c>
      <c r="E2053" s="203" t="s">
        <v>164</v>
      </c>
      <c r="F2053" s="97">
        <v>0</v>
      </c>
      <c r="G2053" s="97"/>
      <c r="H2053" s="116"/>
      <c r="I2053" s="116"/>
      <c r="J2053" s="97"/>
      <c r="AD2053" s="476"/>
      <c r="AI2053" s="473"/>
    </row>
    <row r="2054" spans="1:35" s="4" customFormat="1" x14ac:dyDescent="0.25">
      <c r="A2054" s="408">
        <f t="shared" si="32"/>
        <v>2052</v>
      </c>
      <c r="B2054" s="484">
        <v>45479</v>
      </c>
      <c r="C2054" s="214" t="s">
        <v>175</v>
      </c>
      <c r="D2054" s="108" t="s">
        <v>176</v>
      </c>
      <c r="E2054" s="108" t="s">
        <v>164</v>
      </c>
      <c r="F2054" s="97">
        <v>253</v>
      </c>
      <c r="G2054" s="97"/>
      <c r="H2054" s="116"/>
      <c r="I2054" s="116"/>
      <c r="J2054" s="97"/>
      <c r="AD2054" s="476"/>
      <c r="AI2054" s="473"/>
    </row>
    <row r="2055" spans="1:35" s="4" customFormat="1" x14ac:dyDescent="0.25">
      <c r="A2055" s="408">
        <f t="shared" si="32"/>
        <v>2053</v>
      </c>
      <c r="B2055" s="484">
        <v>45479</v>
      </c>
      <c r="C2055" s="214" t="s">
        <v>263</v>
      </c>
      <c r="D2055" s="108" t="s">
        <v>176</v>
      </c>
      <c r="E2055" s="108" t="s">
        <v>164</v>
      </c>
      <c r="F2055" s="97">
        <v>0</v>
      </c>
      <c r="G2055" s="97"/>
      <c r="H2055" s="116"/>
      <c r="I2055" s="116"/>
      <c r="J2055" s="97"/>
      <c r="AD2055" s="476"/>
      <c r="AI2055" s="473"/>
    </row>
    <row r="2056" spans="1:35" s="4" customFormat="1" x14ac:dyDescent="0.25">
      <c r="A2056" s="408">
        <f t="shared" ref="A2056:A2225" si="33">ROW()-2</f>
        <v>2054</v>
      </c>
      <c r="B2056" s="484">
        <v>45479</v>
      </c>
      <c r="C2056" s="214" t="s">
        <v>261</v>
      </c>
      <c r="D2056" s="108" t="s">
        <v>269</v>
      </c>
      <c r="E2056" s="108" t="s">
        <v>164</v>
      </c>
      <c r="F2056" s="97">
        <v>282</v>
      </c>
      <c r="G2056" s="97"/>
      <c r="H2056" s="116"/>
      <c r="I2056" s="116"/>
      <c r="J2056" s="97"/>
      <c r="AD2056" s="476"/>
      <c r="AI2056" s="473"/>
    </row>
    <row r="2057" spans="1:35" s="4" customFormat="1" x14ac:dyDescent="0.25">
      <c r="A2057" s="408">
        <f t="shared" si="33"/>
        <v>2055</v>
      </c>
      <c r="B2057" s="484">
        <v>45479</v>
      </c>
      <c r="C2057" s="214" t="s">
        <v>254</v>
      </c>
      <c r="D2057" s="108" t="s">
        <v>159</v>
      </c>
      <c r="E2057" s="108" t="s">
        <v>64</v>
      </c>
      <c r="F2057" s="97">
        <v>0</v>
      </c>
      <c r="G2057" s="97"/>
      <c r="H2057" s="116"/>
      <c r="I2057" s="116"/>
      <c r="J2057" s="97"/>
      <c r="AD2057" s="476"/>
      <c r="AI2057" s="473"/>
    </row>
    <row r="2058" spans="1:35" s="4" customFormat="1" x14ac:dyDescent="0.25">
      <c r="A2058" s="408">
        <f t="shared" si="33"/>
        <v>2056</v>
      </c>
      <c r="B2058" s="484">
        <v>45479</v>
      </c>
      <c r="C2058" s="214" t="s">
        <v>277</v>
      </c>
      <c r="D2058" s="108" t="s">
        <v>176</v>
      </c>
      <c r="E2058" s="108" t="s">
        <v>164</v>
      </c>
      <c r="F2058" s="97">
        <v>264</v>
      </c>
      <c r="G2058" s="97"/>
      <c r="H2058" s="116"/>
      <c r="I2058" s="116"/>
      <c r="J2058" s="97"/>
      <c r="AD2058" s="476"/>
      <c r="AI2058" s="473"/>
    </row>
    <row r="2059" spans="1:35" s="4" customFormat="1" x14ac:dyDescent="0.25">
      <c r="A2059" s="408">
        <f t="shared" si="33"/>
        <v>2057</v>
      </c>
      <c r="B2059" s="484">
        <v>45480</v>
      </c>
      <c r="C2059" s="212" t="s">
        <v>88</v>
      </c>
      <c r="D2059" s="108" t="s">
        <v>89</v>
      </c>
      <c r="E2059" s="108" t="s">
        <v>336</v>
      </c>
      <c r="F2059" s="97">
        <v>0</v>
      </c>
      <c r="G2059" s="97"/>
      <c r="H2059" s="116"/>
      <c r="I2059" s="116"/>
      <c r="J2059" s="97"/>
      <c r="AD2059" s="476"/>
      <c r="AI2059" s="473"/>
    </row>
    <row r="2060" spans="1:35" s="4" customFormat="1" x14ac:dyDescent="0.25">
      <c r="A2060" s="408">
        <f t="shared" si="33"/>
        <v>2058</v>
      </c>
      <c r="B2060" s="484">
        <v>45480</v>
      </c>
      <c r="C2060" s="212" t="s">
        <v>91</v>
      </c>
      <c r="D2060" s="108" t="s">
        <v>92</v>
      </c>
      <c r="E2060" s="108" t="s">
        <v>343</v>
      </c>
      <c r="F2060" s="97">
        <v>0</v>
      </c>
      <c r="G2060" s="97"/>
      <c r="H2060" s="116"/>
      <c r="I2060" s="116"/>
      <c r="J2060" s="97"/>
      <c r="AD2060" s="476"/>
      <c r="AI2060" s="473"/>
    </row>
    <row r="2061" spans="1:35" s="4" customFormat="1" x14ac:dyDescent="0.25">
      <c r="A2061" s="408">
        <f t="shared" si="33"/>
        <v>2059</v>
      </c>
      <c r="B2061" s="484">
        <v>45480</v>
      </c>
      <c r="C2061" s="212" t="s">
        <v>94</v>
      </c>
      <c r="D2061" s="108" t="s">
        <v>92</v>
      </c>
      <c r="E2061" s="108" t="s">
        <v>343</v>
      </c>
      <c r="F2061" s="97">
        <v>120</v>
      </c>
      <c r="G2061" s="97"/>
      <c r="H2061" s="116"/>
      <c r="I2061" s="116"/>
      <c r="J2061" s="97"/>
      <c r="AD2061" s="476"/>
      <c r="AI2061" s="473"/>
    </row>
    <row r="2062" spans="1:35" s="4" customFormat="1" x14ac:dyDescent="0.25">
      <c r="A2062" s="408">
        <f t="shared" si="33"/>
        <v>2060</v>
      </c>
      <c r="B2062" s="484">
        <v>45480</v>
      </c>
      <c r="C2062" s="212" t="s">
        <v>116</v>
      </c>
      <c r="D2062" s="108" t="s">
        <v>92</v>
      </c>
      <c r="E2062" s="108" t="s">
        <v>343</v>
      </c>
      <c r="F2062" s="97">
        <v>0</v>
      </c>
      <c r="G2062" s="97"/>
      <c r="H2062" s="116"/>
      <c r="I2062" s="116"/>
      <c r="J2062" s="97"/>
      <c r="AD2062" s="476"/>
      <c r="AI2062" s="473"/>
    </row>
    <row r="2063" spans="1:35" s="4" customFormat="1" x14ac:dyDescent="0.25">
      <c r="A2063" s="408">
        <f t="shared" si="33"/>
        <v>2061</v>
      </c>
      <c r="B2063" s="484">
        <v>45480</v>
      </c>
      <c r="C2063" s="212" t="s">
        <v>128</v>
      </c>
      <c r="D2063" s="108" t="s">
        <v>97</v>
      </c>
      <c r="E2063" s="108" t="s">
        <v>346</v>
      </c>
      <c r="F2063" s="97">
        <v>0</v>
      </c>
      <c r="G2063" s="97"/>
      <c r="H2063" s="116"/>
      <c r="I2063" s="116"/>
      <c r="J2063" s="97"/>
      <c r="AD2063" s="476"/>
      <c r="AI2063" s="473"/>
    </row>
    <row r="2064" spans="1:35" s="4" customFormat="1" x14ac:dyDescent="0.25">
      <c r="A2064" s="408">
        <f t="shared" si="33"/>
        <v>2062</v>
      </c>
      <c r="B2064" s="484">
        <v>45480</v>
      </c>
      <c r="C2064" s="212" t="s">
        <v>96</v>
      </c>
      <c r="D2064" s="108" t="s">
        <v>97</v>
      </c>
      <c r="E2064" s="108" t="s">
        <v>346</v>
      </c>
      <c r="F2064" s="97">
        <v>0</v>
      </c>
      <c r="G2064" s="97"/>
      <c r="H2064" s="116"/>
      <c r="I2064" s="116"/>
      <c r="J2064" s="97"/>
      <c r="AD2064" s="476"/>
      <c r="AI2064" s="473"/>
    </row>
    <row r="2065" spans="1:35" s="4" customFormat="1" x14ac:dyDescent="0.25">
      <c r="A2065" s="408">
        <f t="shared" si="33"/>
        <v>2063</v>
      </c>
      <c r="B2065" s="484">
        <v>45480</v>
      </c>
      <c r="C2065" s="212" t="s">
        <v>113</v>
      </c>
      <c r="D2065" s="108" t="s">
        <v>114</v>
      </c>
      <c r="E2065" s="108" t="s">
        <v>348</v>
      </c>
      <c r="F2065" s="97">
        <v>0</v>
      </c>
      <c r="G2065" s="97"/>
      <c r="H2065" s="116"/>
      <c r="I2065" s="116"/>
      <c r="J2065" s="97"/>
      <c r="AD2065" s="476"/>
      <c r="AI2065" s="473"/>
    </row>
    <row r="2066" spans="1:35" s="4" customFormat="1" x14ac:dyDescent="0.25">
      <c r="A2066" s="408">
        <f t="shared" si="33"/>
        <v>2064</v>
      </c>
      <c r="B2066" s="484">
        <v>45480</v>
      </c>
      <c r="C2066" s="212" t="s">
        <v>118</v>
      </c>
      <c r="D2066" s="108" t="s">
        <v>107</v>
      </c>
      <c r="E2066" s="108" t="s">
        <v>340</v>
      </c>
      <c r="F2066" s="97">
        <v>0</v>
      </c>
      <c r="G2066" s="97"/>
      <c r="H2066" s="116"/>
      <c r="I2066" s="116"/>
      <c r="J2066" s="97"/>
      <c r="AD2066" s="476"/>
      <c r="AI2066" s="473"/>
    </row>
    <row r="2067" spans="1:35" s="4" customFormat="1" x14ac:dyDescent="0.25">
      <c r="A2067" s="408">
        <f t="shared" si="33"/>
        <v>2065</v>
      </c>
      <c r="B2067" s="484">
        <v>45480</v>
      </c>
      <c r="C2067" s="212" t="s">
        <v>106</v>
      </c>
      <c r="D2067" s="108" t="s">
        <v>107</v>
      </c>
      <c r="E2067" s="108" t="s">
        <v>340</v>
      </c>
      <c r="F2067" s="97">
        <v>35</v>
      </c>
      <c r="G2067" s="97"/>
      <c r="H2067" s="116"/>
      <c r="I2067" s="116"/>
      <c r="J2067" s="97"/>
      <c r="AD2067" s="476"/>
      <c r="AI2067" s="473"/>
    </row>
    <row r="2068" spans="1:35" s="4" customFormat="1" x14ac:dyDescent="0.25">
      <c r="A2068" s="408">
        <f t="shared" si="33"/>
        <v>2066</v>
      </c>
      <c r="B2068" s="484">
        <v>45480</v>
      </c>
      <c r="C2068" s="212" t="s">
        <v>109</v>
      </c>
      <c r="D2068" s="108" t="s">
        <v>107</v>
      </c>
      <c r="E2068" s="108" t="s">
        <v>340</v>
      </c>
      <c r="F2068" s="97">
        <v>0</v>
      </c>
      <c r="G2068" s="97"/>
      <c r="H2068" s="116"/>
      <c r="I2068" s="116"/>
      <c r="J2068" s="97"/>
      <c r="AD2068" s="476"/>
      <c r="AI2068" s="473"/>
    </row>
    <row r="2069" spans="1:35" s="4" customFormat="1" x14ac:dyDescent="0.25">
      <c r="A2069" s="408">
        <f t="shared" si="33"/>
        <v>2067</v>
      </c>
      <c r="B2069" s="484">
        <v>45480</v>
      </c>
      <c r="C2069" s="212" t="s">
        <v>119</v>
      </c>
      <c r="D2069" s="108" t="s">
        <v>131</v>
      </c>
      <c r="E2069" s="108" t="s">
        <v>338</v>
      </c>
      <c r="F2069" s="97">
        <v>0</v>
      </c>
      <c r="G2069" s="97"/>
      <c r="H2069" s="116"/>
      <c r="I2069" s="116"/>
      <c r="J2069" s="97"/>
      <c r="AD2069" s="476"/>
      <c r="AI2069" s="473"/>
    </row>
    <row r="2070" spans="1:35" s="4" customFormat="1" x14ac:dyDescent="0.25">
      <c r="A2070" s="408">
        <f t="shared" si="33"/>
        <v>2068</v>
      </c>
      <c r="B2070" s="484">
        <v>45480</v>
      </c>
      <c r="C2070" s="212" t="s">
        <v>121</v>
      </c>
      <c r="D2070" s="108" t="s">
        <v>122</v>
      </c>
      <c r="E2070" s="108" t="s">
        <v>339</v>
      </c>
      <c r="F2070" s="97">
        <v>0</v>
      </c>
      <c r="G2070" s="97"/>
      <c r="H2070" s="116"/>
      <c r="I2070" s="116"/>
      <c r="J2070" s="97"/>
      <c r="AD2070" s="476"/>
      <c r="AI2070" s="473"/>
    </row>
    <row r="2071" spans="1:35" s="4" customFormat="1" x14ac:dyDescent="0.25">
      <c r="A2071" s="408">
        <f t="shared" si="33"/>
        <v>2069</v>
      </c>
      <c r="B2071" s="484">
        <v>45480</v>
      </c>
      <c r="C2071" s="212" t="s">
        <v>125</v>
      </c>
      <c r="D2071" s="108" t="s">
        <v>99</v>
      </c>
      <c r="E2071" s="108" t="s">
        <v>334</v>
      </c>
      <c r="F2071" s="97">
        <v>0</v>
      </c>
      <c r="G2071" s="97"/>
      <c r="H2071" s="116"/>
      <c r="I2071" s="116"/>
      <c r="J2071" s="97"/>
      <c r="AD2071" s="476"/>
      <c r="AI2071" s="473"/>
    </row>
    <row r="2072" spans="1:35" s="4" customFormat="1" x14ac:dyDescent="0.25">
      <c r="A2072" s="408">
        <f t="shared" si="33"/>
        <v>2070</v>
      </c>
      <c r="B2072" s="484">
        <v>45480</v>
      </c>
      <c r="C2072" s="212" t="s">
        <v>278</v>
      </c>
      <c r="D2072" s="108" t="s">
        <v>107</v>
      </c>
      <c r="E2072" s="108" t="s">
        <v>340</v>
      </c>
      <c r="F2072" s="97">
        <v>42</v>
      </c>
      <c r="G2072" s="97"/>
      <c r="H2072" s="116"/>
      <c r="I2072" s="116"/>
      <c r="J2072" s="97"/>
      <c r="AD2072" s="476"/>
      <c r="AI2072" s="473"/>
    </row>
    <row r="2073" spans="1:35" s="4" customFormat="1" x14ac:dyDescent="0.25">
      <c r="A2073" s="408">
        <f t="shared" si="33"/>
        <v>2071</v>
      </c>
      <c r="B2073" s="484">
        <v>45480</v>
      </c>
      <c r="C2073" s="212" t="s">
        <v>294</v>
      </c>
      <c r="D2073" s="108" t="s">
        <v>89</v>
      </c>
      <c r="E2073" s="108" t="s">
        <v>336</v>
      </c>
      <c r="F2073" s="97">
        <v>208</v>
      </c>
      <c r="G2073" s="97"/>
      <c r="H2073" s="116"/>
      <c r="I2073" s="116"/>
      <c r="J2073" s="97"/>
      <c r="AD2073" s="476"/>
      <c r="AI2073" s="473"/>
    </row>
    <row r="2074" spans="1:35" s="4" customFormat="1" x14ac:dyDescent="0.25">
      <c r="A2074" s="408">
        <f t="shared" si="33"/>
        <v>2072</v>
      </c>
      <c r="B2074" s="484">
        <v>45480</v>
      </c>
      <c r="C2074" s="212" t="s">
        <v>156</v>
      </c>
      <c r="D2074" s="108" t="s">
        <v>136</v>
      </c>
      <c r="E2074" s="203" t="s">
        <v>149</v>
      </c>
      <c r="F2074" s="97">
        <v>0</v>
      </c>
      <c r="G2074" s="97"/>
      <c r="H2074" s="116"/>
      <c r="I2074" s="116"/>
      <c r="J2074" s="97"/>
      <c r="AD2074" s="476"/>
      <c r="AI2074" s="473"/>
    </row>
    <row r="2075" spans="1:35" s="4" customFormat="1" x14ac:dyDescent="0.25">
      <c r="A2075" s="408">
        <f t="shared" si="33"/>
        <v>2073</v>
      </c>
      <c r="B2075" s="484">
        <v>45480</v>
      </c>
      <c r="C2075" s="213" t="s">
        <v>142</v>
      </c>
      <c r="D2075" s="108" t="s">
        <v>264</v>
      </c>
      <c r="E2075" s="203" t="s">
        <v>143</v>
      </c>
      <c r="F2075" s="97">
        <v>311</v>
      </c>
      <c r="G2075" s="97"/>
      <c r="H2075" s="116"/>
      <c r="I2075" s="116"/>
      <c r="J2075" s="97"/>
      <c r="AD2075" s="476"/>
      <c r="AI2075" s="473"/>
    </row>
    <row r="2076" spans="1:35" s="4" customFormat="1" x14ac:dyDescent="0.25">
      <c r="A2076" s="408">
        <f t="shared" si="33"/>
        <v>2074</v>
      </c>
      <c r="B2076" s="484">
        <v>45480</v>
      </c>
      <c r="C2076" s="213" t="s">
        <v>144</v>
      </c>
      <c r="D2076" s="108" t="s">
        <v>264</v>
      </c>
      <c r="E2076" s="203" t="s">
        <v>143</v>
      </c>
      <c r="F2076" s="97">
        <v>202</v>
      </c>
      <c r="G2076" s="97"/>
      <c r="H2076" s="116"/>
      <c r="I2076" s="116"/>
      <c r="J2076" s="97"/>
      <c r="AD2076" s="476"/>
      <c r="AI2076" s="473"/>
    </row>
    <row r="2077" spans="1:35" s="4" customFormat="1" x14ac:dyDescent="0.25">
      <c r="A2077" s="408">
        <f t="shared" si="33"/>
        <v>2075</v>
      </c>
      <c r="B2077" s="484">
        <v>45480</v>
      </c>
      <c r="C2077" s="214" t="s">
        <v>145</v>
      </c>
      <c r="D2077" s="108" t="s">
        <v>265</v>
      </c>
      <c r="E2077" s="203" t="s">
        <v>146</v>
      </c>
      <c r="F2077" s="97">
        <v>541</v>
      </c>
      <c r="G2077" s="97"/>
      <c r="H2077" s="116"/>
      <c r="I2077" s="116"/>
      <c r="J2077" s="97"/>
      <c r="AD2077" s="476"/>
      <c r="AI2077" s="473"/>
    </row>
    <row r="2078" spans="1:35" s="4" customFormat="1" x14ac:dyDescent="0.25">
      <c r="A2078" s="408">
        <f t="shared" si="33"/>
        <v>2076</v>
      </c>
      <c r="B2078" s="484">
        <v>45480</v>
      </c>
      <c r="C2078" s="212" t="s">
        <v>160</v>
      </c>
      <c r="D2078" s="108" t="s">
        <v>136</v>
      </c>
      <c r="E2078" s="203" t="s">
        <v>64</v>
      </c>
      <c r="F2078" s="97">
        <v>262</v>
      </c>
      <c r="G2078" s="97"/>
      <c r="H2078" s="116"/>
      <c r="I2078" s="116"/>
      <c r="J2078" s="97"/>
      <c r="AD2078" s="476"/>
      <c r="AI2078" s="473"/>
    </row>
    <row r="2079" spans="1:35" s="4" customFormat="1" x14ac:dyDescent="0.25">
      <c r="A2079" s="408">
        <f t="shared" si="33"/>
        <v>2077</v>
      </c>
      <c r="B2079" s="484">
        <v>45480</v>
      </c>
      <c r="C2079" s="212" t="s">
        <v>158</v>
      </c>
      <c r="D2079" s="108" t="s">
        <v>159</v>
      </c>
      <c r="E2079" s="203" t="s">
        <v>64</v>
      </c>
      <c r="F2079" s="97">
        <v>226</v>
      </c>
      <c r="G2079" s="97"/>
      <c r="H2079" s="116"/>
      <c r="I2079" s="116"/>
      <c r="J2079" s="97"/>
      <c r="AD2079" s="476"/>
      <c r="AI2079" s="473"/>
    </row>
    <row r="2080" spans="1:35" s="4" customFormat="1" x14ac:dyDescent="0.25">
      <c r="A2080" s="408">
        <f t="shared" si="33"/>
        <v>2078</v>
      </c>
      <c r="B2080" s="484">
        <v>45480</v>
      </c>
      <c r="C2080" s="96" t="s">
        <v>283</v>
      </c>
      <c r="D2080" s="108" t="s">
        <v>266</v>
      </c>
      <c r="E2080" s="203" t="s">
        <v>63</v>
      </c>
      <c r="F2080" s="97">
        <v>0</v>
      </c>
      <c r="G2080" s="97"/>
      <c r="H2080" s="116"/>
      <c r="I2080" s="116"/>
      <c r="J2080" s="97"/>
      <c r="AD2080" s="476"/>
      <c r="AI2080" s="473"/>
    </row>
    <row r="2081" spans="1:35" s="4" customFormat="1" x14ac:dyDescent="0.25">
      <c r="A2081" s="408">
        <f t="shared" si="33"/>
        <v>2079</v>
      </c>
      <c r="B2081" s="484">
        <v>45480</v>
      </c>
      <c r="C2081" s="213" t="s">
        <v>148</v>
      </c>
      <c r="D2081" s="108" t="s">
        <v>92</v>
      </c>
      <c r="E2081" s="203" t="s">
        <v>63</v>
      </c>
      <c r="F2081" s="97">
        <v>0</v>
      </c>
      <c r="G2081" s="97"/>
      <c r="H2081" s="116"/>
      <c r="I2081" s="116"/>
      <c r="J2081" s="97"/>
      <c r="AD2081" s="476"/>
      <c r="AI2081" s="473"/>
    </row>
    <row r="2082" spans="1:35" s="4" customFormat="1" x14ac:dyDescent="0.25">
      <c r="A2082" s="408">
        <f t="shared" si="33"/>
        <v>2080</v>
      </c>
      <c r="B2082" s="484">
        <v>45480</v>
      </c>
      <c r="C2082" s="213" t="s">
        <v>150</v>
      </c>
      <c r="D2082" s="108" t="s">
        <v>92</v>
      </c>
      <c r="E2082" s="203" t="s">
        <v>63</v>
      </c>
      <c r="F2082" s="97">
        <v>0</v>
      </c>
      <c r="G2082" s="97"/>
      <c r="H2082" s="116"/>
      <c r="I2082" s="116"/>
      <c r="J2082" s="97"/>
      <c r="AD2082" s="476"/>
      <c r="AI2082" s="473"/>
    </row>
    <row r="2083" spans="1:35" s="4" customFormat="1" x14ac:dyDescent="0.25">
      <c r="A2083" s="408">
        <f t="shared" si="33"/>
        <v>2081</v>
      </c>
      <c r="B2083" s="484">
        <v>45480</v>
      </c>
      <c r="C2083" s="213" t="s">
        <v>151</v>
      </c>
      <c r="D2083" s="108" t="s">
        <v>92</v>
      </c>
      <c r="E2083" s="203" t="s">
        <v>63</v>
      </c>
      <c r="F2083" s="97">
        <v>0</v>
      </c>
      <c r="G2083" s="97"/>
      <c r="H2083" s="116"/>
      <c r="I2083" s="116"/>
      <c r="J2083" s="97"/>
      <c r="AD2083" s="476"/>
      <c r="AI2083" s="473"/>
    </row>
    <row r="2084" spans="1:35" s="4" customFormat="1" x14ac:dyDescent="0.25">
      <c r="A2084" s="408">
        <f t="shared" si="33"/>
        <v>2082</v>
      </c>
      <c r="B2084" s="484">
        <v>45480</v>
      </c>
      <c r="C2084" s="213" t="s">
        <v>135</v>
      </c>
      <c r="D2084" s="108" t="s">
        <v>136</v>
      </c>
      <c r="E2084" s="203" t="s">
        <v>2</v>
      </c>
      <c r="F2084" s="97">
        <v>0</v>
      </c>
      <c r="G2084" s="97"/>
      <c r="H2084" s="116"/>
      <c r="I2084" s="116"/>
      <c r="J2084" s="97"/>
      <c r="AD2084" s="476"/>
      <c r="AI2084" s="473"/>
    </row>
    <row r="2085" spans="1:35" s="4" customFormat="1" x14ac:dyDescent="0.25">
      <c r="A2085" s="408">
        <f t="shared" si="33"/>
        <v>2083</v>
      </c>
      <c r="B2085" s="484">
        <v>45480</v>
      </c>
      <c r="C2085" s="213" t="s">
        <v>137</v>
      </c>
      <c r="D2085" s="108" t="s">
        <v>136</v>
      </c>
      <c r="E2085" s="203" t="s">
        <v>2</v>
      </c>
      <c r="F2085" s="97">
        <v>307</v>
      </c>
      <c r="G2085" s="97"/>
      <c r="H2085" s="116"/>
      <c r="I2085" s="116"/>
      <c r="J2085" s="97"/>
      <c r="AD2085" s="476"/>
      <c r="AI2085" s="473"/>
    </row>
    <row r="2086" spans="1:35" s="4" customFormat="1" x14ac:dyDescent="0.25">
      <c r="A2086" s="408">
        <f t="shared" si="33"/>
        <v>2084</v>
      </c>
      <c r="B2086" s="484">
        <v>45480</v>
      </c>
      <c r="C2086" s="213" t="s">
        <v>139</v>
      </c>
      <c r="D2086" s="108" t="s">
        <v>92</v>
      </c>
      <c r="E2086" s="203" t="s">
        <v>2</v>
      </c>
      <c r="F2086" s="97">
        <v>0</v>
      </c>
      <c r="G2086" s="97"/>
      <c r="H2086" s="116"/>
      <c r="I2086" s="116"/>
      <c r="J2086" s="97"/>
      <c r="AD2086" s="476"/>
      <c r="AI2086" s="473"/>
    </row>
    <row r="2087" spans="1:35" s="4" customFormat="1" x14ac:dyDescent="0.25">
      <c r="A2087" s="408">
        <f t="shared" si="33"/>
        <v>2085</v>
      </c>
      <c r="B2087" s="484">
        <v>45480</v>
      </c>
      <c r="C2087" s="213" t="s">
        <v>140</v>
      </c>
      <c r="D2087" s="108" t="s">
        <v>92</v>
      </c>
      <c r="E2087" s="203" t="s">
        <v>2</v>
      </c>
      <c r="F2087" s="97">
        <v>0</v>
      </c>
      <c r="G2087" s="97"/>
      <c r="H2087" s="116"/>
      <c r="I2087" s="116"/>
      <c r="J2087" s="97"/>
      <c r="AD2087" s="476"/>
      <c r="AI2087" s="473"/>
    </row>
    <row r="2088" spans="1:35" s="4" customFormat="1" x14ac:dyDescent="0.25">
      <c r="A2088" s="408">
        <f t="shared" si="33"/>
        <v>2086</v>
      </c>
      <c r="B2088" s="484">
        <v>45480</v>
      </c>
      <c r="C2088" s="213" t="s">
        <v>141</v>
      </c>
      <c r="D2088" s="108" t="s">
        <v>92</v>
      </c>
      <c r="E2088" s="203" t="s">
        <v>2</v>
      </c>
      <c r="F2088" s="97">
        <v>0</v>
      </c>
      <c r="G2088" s="97"/>
      <c r="H2088" s="116"/>
      <c r="I2088" s="116"/>
      <c r="J2088" s="97"/>
      <c r="AD2088" s="476"/>
      <c r="AI2088" s="473"/>
    </row>
    <row r="2089" spans="1:35" s="4" customFormat="1" x14ac:dyDescent="0.25">
      <c r="A2089" s="408">
        <f t="shared" si="33"/>
        <v>2087</v>
      </c>
      <c r="B2089" s="484">
        <v>45480</v>
      </c>
      <c r="C2089" s="213" t="s">
        <v>134</v>
      </c>
      <c r="D2089" s="108" t="s">
        <v>99</v>
      </c>
      <c r="E2089" s="203" t="s">
        <v>2</v>
      </c>
      <c r="F2089" s="97">
        <v>0</v>
      </c>
      <c r="G2089" s="97"/>
      <c r="H2089" s="116"/>
      <c r="I2089" s="116"/>
      <c r="J2089" s="97"/>
      <c r="AD2089" s="476"/>
      <c r="AI2089" s="473"/>
    </row>
    <row r="2090" spans="1:35" s="4" customFormat="1" x14ac:dyDescent="0.25">
      <c r="A2090" s="408">
        <f t="shared" si="33"/>
        <v>2088</v>
      </c>
      <c r="B2090" s="484">
        <v>45480</v>
      </c>
      <c r="C2090" s="213" t="s">
        <v>279</v>
      </c>
      <c r="D2090" s="108" t="s">
        <v>99</v>
      </c>
      <c r="E2090" s="203" t="s">
        <v>2</v>
      </c>
      <c r="F2090" s="97">
        <v>0</v>
      </c>
      <c r="G2090" s="97"/>
      <c r="H2090" s="116"/>
      <c r="I2090" s="116"/>
      <c r="J2090" s="97"/>
      <c r="AD2090" s="476"/>
      <c r="AI2090" s="473"/>
    </row>
    <row r="2091" spans="1:35" s="4" customFormat="1" x14ac:dyDescent="0.25">
      <c r="A2091" s="408">
        <f t="shared" si="33"/>
        <v>2089</v>
      </c>
      <c r="B2091" s="484">
        <v>45480</v>
      </c>
      <c r="C2091" s="212" t="s">
        <v>153</v>
      </c>
      <c r="D2091" s="108" t="s">
        <v>103</v>
      </c>
      <c r="E2091" s="203" t="s">
        <v>62</v>
      </c>
      <c r="F2091" s="97">
        <v>181</v>
      </c>
      <c r="G2091" s="97"/>
      <c r="H2091" s="116"/>
      <c r="I2091" s="116"/>
      <c r="J2091" s="97"/>
      <c r="AD2091" s="476"/>
      <c r="AI2091" s="473"/>
    </row>
    <row r="2092" spans="1:35" s="4" customFormat="1" x14ac:dyDescent="0.25">
      <c r="A2092" s="408">
        <f t="shared" si="33"/>
        <v>2090</v>
      </c>
      <c r="B2092" s="484">
        <v>45480</v>
      </c>
      <c r="C2092" s="212" t="s">
        <v>154</v>
      </c>
      <c r="D2092" s="108" t="s">
        <v>92</v>
      </c>
      <c r="E2092" s="203" t="s">
        <v>62</v>
      </c>
      <c r="F2092" s="97">
        <v>104</v>
      </c>
      <c r="G2092" s="97"/>
      <c r="H2092" s="116"/>
      <c r="I2092" s="116"/>
      <c r="J2092" s="97"/>
      <c r="AD2092" s="476"/>
      <c r="AI2092" s="473"/>
    </row>
    <row r="2093" spans="1:35" s="4" customFormat="1" x14ac:dyDescent="0.25">
      <c r="A2093" s="408">
        <f t="shared" si="33"/>
        <v>2091</v>
      </c>
      <c r="B2093" s="484">
        <v>45480</v>
      </c>
      <c r="C2093" s="212" t="s">
        <v>155</v>
      </c>
      <c r="D2093" s="108" t="s">
        <v>92</v>
      </c>
      <c r="E2093" s="203" t="s">
        <v>62</v>
      </c>
      <c r="F2093" s="97">
        <v>151</v>
      </c>
      <c r="G2093" s="97"/>
      <c r="H2093" s="116"/>
      <c r="I2093" s="116"/>
      <c r="J2093" s="97"/>
      <c r="AD2093" s="476"/>
      <c r="AI2093" s="473"/>
    </row>
    <row r="2094" spans="1:35" s="4" customFormat="1" x14ac:dyDescent="0.25">
      <c r="A2094" s="408">
        <f t="shared" si="33"/>
        <v>2092</v>
      </c>
      <c r="B2094" s="484">
        <v>45480</v>
      </c>
      <c r="C2094" s="212" t="s">
        <v>295</v>
      </c>
      <c r="D2094" s="108" t="s">
        <v>92</v>
      </c>
      <c r="E2094" s="203" t="s">
        <v>62</v>
      </c>
      <c r="F2094" s="97">
        <v>120</v>
      </c>
      <c r="G2094" s="97"/>
      <c r="H2094" s="116"/>
      <c r="I2094" s="116"/>
      <c r="J2094" s="97"/>
      <c r="AD2094" s="476"/>
      <c r="AI2094" s="473"/>
    </row>
    <row r="2095" spans="1:35" s="4" customFormat="1" x14ac:dyDescent="0.25">
      <c r="A2095" s="408">
        <f t="shared" si="33"/>
        <v>2093</v>
      </c>
      <c r="B2095" s="484">
        <v>45480</v>
      </c>
      <c r="C2095" s="214" t="s">
        <v>177</v>
      </c>
      <c r="D2095" s="108" t="s">
        <v>159</v>
      </c>
      <c r="E2095" s="203" t="s">
        <v>8</v>
      </c>
      <c r="F2095" s="97">
        <v>104</v>
      </c>
      <c r="G2095" s="97"/>
      <c r="H2095" s="116"/>
      <c r="I2095" s="116"/>
      <c r="J2095" s="97"/>
      <c r="AD2095" s="476"/>
      <c r="AI2095" s="473"/>
    </row>
    <row r="2096" spans="1:35" s="4" customFormat="1" x14ac:dyDescent="0.25">
      <c r="A2096" s="408">
        <f t="shared" si="33"/>
        <v>2094</v>
      </c>
      <c r="B2096" s="484">
        <v>45480</v>
      </c>
      <c r="C2096" s="213" t="s">
        <v>252</v>
      </c>
      <c r="D2096" s="108" t="s">
        <v>92</v>
      </c>
      <c r="E2096" s="203" t="s">
        <v>2</v>
      </c>
      <c r="F2096" s="97">
        <v>0</v>
      </c>
      <c r="G2096" s="97"/>
      <c r="H2096" s="116"/>
      <c r="I2096" s="116"/>
      <c r="J2096" s="97"/>
      <c r="AD2096" s="476"/>
      <c r="AI2096" s="473"/>
    </row>
    <row r="2097" spans="1:35" s="4" customFormat="1" x14ac:dyDescent="0.25">
      <c r="A2097" s="408">
        <f t="shared" si="33"/>
        <v>2095</v>
      </c>
      <c r="B2097" s="484">
        <v>45480</v>
      </c>
      <c r="C2097" s="213" t="s">
        <v>259</v>
      </c>
      <c r="D2097" s="108" t="s">
        <v>92</v>
      </c>
      <c r="E2097" s="203" t="s">
        <v>2</v>
      </c>
      <c r="F2097" s="97">
        <v>0</v>
      </c>
      <c r="G2097" s="97"/>
      <c r="H2097" s="116"/>
      <c r="I2097" s="116"/>
      <c r="J2097" s="97"/>
      <c r="AD2097" s="476"/>
      <c r="AI2097" s="473"/>
    </row>
    <row r="2098" spans="1:35" s="4" customFormat="1" x14ac:dyDescent="0.25">
      <c r="A2098" s="408">
        <f t="shared" si="33"/>
        <v>2096</v>
      </c>
      <c r="B2098" s="484">
        <v>45480</v>
      </c>
      <c r="C2098" s="213" t="s">
        <v>260</v>
      </c>
      <c r="D2098" s="108" t="s">
        <v>92</v>
      </c>
      <c r="E2098" s="203" t="s">
        <v>2</v>
      </c>
      <c r="F2098" s="97">
        <v>0</v>
      </c>
      <c r="G2098" s="97"/>
      <c r="H2098" s="116"/>
      <c r="I2098" s="116"/>
      <c r="J2098" s="97"/>
      <c r="AD2098" s="476"/>
      <c r="AI2098" s="473"/>
    </row>
    <row r="2099" spans="1:35" s="4" customFormat="1" x14ac:dyDescent="0.25">
      <c r="A2099" s="408">
        <f t="shared" si="33"/>
        <v>2097</v>
      </c>
      <c r="B2099" s="484">
        <v>45480</v>
      </c>
      <c r="C2099" s="214" t="s">
        <v>162</v>
      </c>
      <c r="D2099" s="108" t="s">
        <v>163</v>
      </c>
      <c r="E2099" s="203" t="s">
        <v>164</v>
      </c>
      <c r="F2099" s="97">
        <v>171</v>
      </c>
      <c r="G2099" s="97"/>
      <c r="H2099" s="116"/>
      <c r="I2099" s="116"/>
      <c r="J2099" s="97"/>
      <c r="AD2099" s="476"/>
      <c r="AI2099" s="473"/>
    </row>
    <row r="2100" spans="1:35" s="4" customFormat="1" x14ac:dyDescent="0.25">
      <c r="A2100" s="408">
        <f t="shared" si="33"/>
        <v>2098</v>
      </c>
      <c r="B2100" s="484">
        <v>45480</v>
      </c>
      <c r="C2100" s="214" t="s">
        <v>166</v>
      </c>
      <c r="D2100" s="108" t="s">
        <v>167</v>
      </c>
      <c r="E2100" s="203" t="s">
        <v>164</v>
      </c>
      <c r="F2100" s="97">
        <v>97</v>
      </c>
      <c r="G2100" s="97"/>
      <c r="H2100" s="116"/>
      <c r="I2100" s="116"/>
      <c r="J2100" s="97"/>
      <c r="AD2100" s="476"/>
      <c r="AI2100" s="473"/>
    </row>
    <row r="2101" spans="1:35" s="4" customFormat="1" x14ac:dyDescent="0.25">
      <c r="A2101" s="408">
        <f t="shared" si="33"/>
        <v>2099</v>
      </c>
      <c r="B2101" s="484">
        <v>45480</v>
      </c>
      <c r="C2101" s="214" t="s">
        <v>169</v>
      </c>
      <c r="D2101" s="108" t="s">
        <v>167</v>
      </c>
      <c r="E2101" s="203" t="s">
        <v>164</v>
      </c>
      <c r="F2101" s="97">
        <v>55</v>
      </c>
      <c r="G2101" s="97"/>
      <c r="H2101" s="116"/>
      <c r="I2101" s="116"/>
      <c r="J2101" s="97"/>
      <c r="AD2101" s="476"/>
      <c r="AI2101" s="473"/>
    </row>
    <row r="2102" spans="1:35" s="4" customFormat="1" x14ac:dyDescent="0.25">
      <c r="A2102" s="408">
        <f t="shared" si="33"/>
        <v>2100</v>
      </c>
      <c r="B2102" s="484">
        <v>45480</v>
      </c>
      <c r="C2102" s="214" t="s">
        <v>170</v>
      </c>
      <c r="D2102" s="108" t="s">
        <v>103</v>
      </c>
      <c r="E2102" s="203" t="s">
        <v>164</v>
      </c>
      <c r="F2102" s="97">
        <v>170</v>
      </c>
      <c r="G2102" s="97"/>
      <c r="H2102" s="116"/>
      <c r="I2102" s="116"/>
      <c r="J2102" s="97"/>
      <c r="AD2102" s="476"/>
      <c r="AI2102" s="473"/>
    </row>
    <row r="2103" spans="1:35" s="4" customFormat="1" x14ac:dyDescent="0.25">
      <c r="A2103" s="408">
        <f t="shared" si="33"/>
        <v>2101</v>
      </c>
      <c r="B2103" s="484">
        <v>45480</v>
      </c>
      <c r="C2103" s="214" t="s">
        <v>171</v>
      </c>
      <c r="D2103" s="108" t="s">
        <v>159</v>
      </c>
      <c r="E2103" s="203" t="s">
        <v>164</v>
      </c>
      <c r="F2103" s="97">
        <v>0</v>
      </c>
      <c r="G2103" s="97"/>
      <c r="H2103" s="116"/>
      <c r="I2103" s="116"/>
      <c r="J2103" s="97"/>
      <c r="AD2103" s="476"/>
      <c r="AI2103" s="473"/>
    </row>
    <row r="2104" spans="1:35" s="4" customFormat="1" x14ac:dyDescent="0.25">
      <c r="A2104" s="408">
        <f t="shared" si="33"/>
        <v>2102</v>
      </c>
      <c r="B2104" s="484">
        <v>45480</v>
      </c>
      <c r="C2104" s="214" t="s">
        <v>172</v>
      </c>
      <c r="D2104" s="108" t="s">
        <v>173</v>
      </c>
      <c r="E2104" s="203" t="s">
        <v>164</v>
      </c>
      <c r="F2104" s="97">
        <v>16</v>
      </c>
      <c r="G2104" s="97"/>
      <c r="H2104" s="116"/>
      <c r="I2104" s="116"/>
      <c r="J2104" s="97"/>
      <c r="AD2104" s="476"/>
      <c r="AI2104" s="473"/>
    </row>
    <row r="2105" spans="1:35" s="4" customFormat="1" x14ac:dyDescent="0.25">
      <c r="A2105" s="408">
        <f t="shared" si="33"/>
        <v>2103</v>
      </c>
      <c r="B2105" s="484">
        <v>45480</v>
      </c>
      <c r="C2105" s="214" t="s">
        <v>174</v>
      </c>
      <c r="D2105" s="108" t="s">
        <v>99</v>
      </c>
      <c r="E2105" s="203" t="s">
        <v>164</v>
      </c>
      <c r="F2105" s="97">
        <v>0</v>
      </c>
      <c r="G2105" s="97"/>
      <c r="H2105" s="116"/>
      <c r="I2105" s="116"/>
      <c r="J2105" s="97"/>
      <c r="AD2105" s="476"/>
      <c r="AI2105" s="473"/>
    </row>
    <row r="2106" spans="1:35" s="4" customFormat="1" x14ac:dyDescent="0.25">
      <c r="A2106" s="408">
        <f t="shared" si="33"/>
        <v>2104</v>
      </c>
      <c r="B2106" s="484">
        <v>45480</v>
      </c>
      <c r="C2106" s="214" t="s">
        <v>175</v>
      </c>
      <c r="D2106" s="108" t="s">
        <v>176</v>
      </c>
      <c r="E2106" s="203" t="s">
        <v>164</v>
      </c>
      <c r="F2106" s="97">
        <v>0</v>
      </c>
      <c r="G2106" s="97"/>
      <c r="H2106" s="116"/>
      <c r="I2106" s="116"/>
      <c r="J2106" s="97"/>
      <c r="AD2106" s="476"/>
      <c r="AI2106" s="473"/>
    </row>
    <row r="2107" spans="1:35" s="4" customFormat="1" x14ac:dyDescent="0.25">
      <c r="A2107" s="408">
        <f t="shared" si="33"/>
        <v>2105</v>
      </c>
      <c r="B2107" s="484">
        <v>45480</v>
      </c>
      <c r="C2107" s="214" t="s">
        <v>263</v>
      </c>
      <c r="D2107" s="108" t="s">
        <v>176</v>
      </c>
      <c r="E2107" s="203" t="s">
        <v>164</v>
      </c>
      <c r="F2107" s="97">
        <v>0</v>
      </c>
      <c r="G2107" s="97"/>
      <c r="H2107" s="116"/>
      <c r="I2107" s="116"/>
      <c r="J2107" s="97"/>
      <c r="AD2107" s="476"/>
      <c r="AI2107" s="473"/>
    </row>
    <row r="2108" spans="1:35" s="4" customFormat="1" x14ac:dyDescent="0.25">
      <c r="A2108" s="408">
        <f t="shared" si="33"/>
        <v>2106</v>
      </c>
      <c r="B2108" s="484">
        <v>45480</v>
      </c>
      <c r="C2108" s="214" t="s">
        <v>261</v>
      </c>
      <c r="D2108" s="108" t="s">
        <v>269</v>
      </c>
      <c r="E2108" s="203" t="s">
        <v>164</v>
      </c>
      <c r="F2108" s="97">
        <v>0</v>
      </c>
      <c r="G2108" s="97"/>
      <c r="H2108" s="116"/>
      <c r="I2108" s="116"/>
      <c r="J2108" s="97"/>
      <c r="AD2108" s="476"/>
      <c r="AI2108" s="473"/>
    </row>
    <row r="2109" spans="1:35" s="4" customFormat="1" x14ac:dyDescent="0.25">
      <c r="A2109" s="408">
        <f t="shared" si="33"/>
        <v>2107</v>
      </c>
      <c r="B2109" s="484">
        <v>45480</v>
      </c>
      <c r="C2109" s="214" t="s">
        <v>254</v>
      </c>
      <c r="D2109" s="108" t="s">
        <v>159</v>
      </c>
      <c r="E2109" s="203" t="s">
        <v>164</v>
      </c>
      <c r="F2109" s="97">
        <v>57</v>
      </c>
      <c r="G2109" s="97"/>
      <c r="H2109" s="116"/>
      <c r="I2109" s="116"/>
      <c r="J2109" s="97"/>
      <c r="AD2109" s="476"/>
      <c r="AI2109" s="473"/>
    </row>
    <row r="2110" spans="1:35" s="4" customFormat="1" x14ac:dyDescent="0.25">
      <c r="A2110" s="408">
        <f t="shared" si="33"/>
        <v>2108</v>
      </c>
      <c r="B2110" s="484">
        <v>45480</v>
      </c>
      <c r="C2110" s="214" t="s">
        <v>277</v>
      </c>
      <c r="D2110" s="108" t="s">
        <v>176</v>
      </c>
      <c r="E2110" s="203" t="s">
        <v>164</v>
      </c>
      <c r="F2110" s="97">
        <v>0</v>
      </c>
      <c r="G2110" s="97"/>
      <c r="H2110" s="116"/>
      <c r="I2110" s="116"/>
      <c r="J2110" s="97"/>
      <c r="AD2110" s="476"/>
      <c r="AI2110" s="473"/>
    </row>
    <row r="2111" spans="1:35" s="4" customFormat="1" x14ac:dyDescent="0.25">
      <c r="A2111" s="408">
        <f t="shared" si="33"/>
        <v>2109</v>
      </c>
      <c r="B2111" s="484">
        <v>45481</v>
      </c>
      <c r="C2111" s="212" t="s">
        <v>125</v>
      </c>
      <c r="D2111" s="108" t="s">
        <v>99</v>
      </c>
      <c r="E2111" s="203" t="s">
        <v>334</v>
      </c>
      <c r="F2111" s="97">
        <v>430</v>
      </c>
      <c r="G2111" s="97"/>
      <c r="H2111" s="116"/>
      <c r="I2111" s="116"/>
      <c r="J2111" s="97"/>
      <c r="AD2111" s="476"/>
      <c r="AI2111" s="473"/>
    </row>
    <row r="2112" spans="1:35" s="4" customFormat="1" x14ac:dyDescent="0.25">
      <c r="A2112" s="408">
        <f t="shared" si="33"/>
        <v>2110</v>
      </c>
      <c r="B2112" s="484">
        <v>45481</v>
      </c>
      <c r="C2112" s="212" t="s">
        <v>290</v>
      </c>
      <c r="D2112" s="108" t="s">
        <v>99</v>
      </c>
      <c r="E2112" s="203" t="s">
        <v>335</v>
      </c>
      <c r="F2112" s="97">
        <v>0</v>
      </c>
      <c r="G2112" s="97"/>
      <c r="H2112" s="116"/>
      <c r="I2112" s="116"/>
      <c r="J2112" s="97"/>
      <c r="AD2112" s="476"/>
      <c r="AI2112" s="473"/>
    </row>
    <row r="2113" spans="1:35" s="4" customFormat="1" x14ac:dyDescent="0.25">
      <c r="A2113" s="408">
        <f t="shared" si="33"/>
        <v>2111</v>
      </c>
      <c r="B2113" s="484">
        <v>45481</v>
      </c>
      <c r="C2113" s="212" t="s">
        <v>88</v>
      </c>
      <c r="D2113" s="108" t="s">
        <v>89</v>
      </c>
      <c r="E2113" s="203" t="s">
        <v>336</v>
      </c>
      <c r="F2113" s="97">
        <v>0</v>
      </c>
      <c r="G2113" s="97"/>
      <c r="H2113" s="116"/>
      <c r="I2113" s="116"/>
      <c r="J2113" s="97"/>
      <c r="AD2113" s="476"/>
      <c r="AI2113" s="473"/>
    </row>
    <row r="2114" spans="1:35" s="4" customFormat="1" x14ac:dyDescent="0.25">
      <c r="A2114" s="408">
        <f t="shared" si="33"/>
        <v>2112</v>
      </c>
      <c r="B2114" s="484">
        <v>45481</v>
      </c>
      <c r="C2114" s="212" t="s">
        <v>294</v>
      </c>
      <c r="D2114" s="108" t="s">
        <v>89</v>
      </c>
      <c r="E2114" s="203" t="s">
        <v>337</v>
      </c>
      <c r="F2114" s="97">
        <v>0</v>
      </c>
      <c r="G2114" s="97"/>
      <c r="H2114" s="116"/>
      <c r="I2114" s="116"/>
      <c r="J2114" s="97"/>
      <c r="AD2114" s="476"/>
      <c r="AI2114" s="473"/>
    </row>
    <row r="2115" spans="1:35" s="4" customFormat="1" x14ac:dyDescent="0.25">
      <c r="A2115" s="408">
        <f t="shared" si="33"/>
        <v>2113</v>
      </c>
      <c r="B2115" s="484">
        <v>45481</v>
      </c>
      <c r="C2115" s="212" t="s">
        <v>119</v>
      </c>
      <c r="D2115" s="108" t="s">
        <v>131</v>
      </c>
      <c r="E2115" s="203" t="s">
        <v>338</v>
      </c>
      <c r="F2115" s="97">
        <v>0</v>
      </c>
      <c r="G2115" s="97"/>
      <c r="H2115" s="116"/>
      <c r="I2115" s="116"/>
      <c r="J2115" s="97"/>
      <c r="AD2115" s="476"/>
      <c r="AI2115" s="473"/>
    </row>
    <row r="2116" spans="1:35" s="4" customFormat="1" x14ac:dyDescent="0.25">
      <c r="A2116" s="408">
        <f t="shared" si="33"/>
        <v>2114</v>
      </c>
      <c r="B2116" s="484">
        <v>45481</v>
      </c>
      <c r="C2116" s="212" t="s">
        <v>121</v>
      </c>
      <c r="D2116" s="108" t="s">
        <v>122</v>
      </c>
      <c r="E2116" s="203" t="s">
        <v>339</v>
      </c>
      <c r="F2116" s="97">
        <v>0</v>
      </c>
      <c r="G2116" s="97"/>
      <c r="H2116" s="116"/>
      <c r="I2116" s="116"/>
      <c r="J2116" s="97"/>
      <c r="AD2116" s="476"/>
      <c r="AI2116" s="473"/>
    </row>
    <row r="2117" spans="1:35" s="4" customFormat="1" x14ac:dyDescent="0.25">
      <c r="A2117" s="408">
        <f t="shared" si="33"/>
        <v>2115</v>
      </c>
      <c r="B2117" s="484">
        <v>45481</v>
      </c>
      <c r="C2117" s="212" t="s">
        <v>118</v>
      </c>
      <c r="D2117" s="108" t="s">
        <v>107</v>
      </c>
      <c r="E2117" s="203" t="s">
        <v>340</v>
      </c>
      <c r="F2117" s="97">
        <v>62</v>
      </c>
      <c r="G2117" s="97"/>
      <c r="H2117" s="116"/>
      <c r="I2117" s="116"/>
      <c r="J2117" s="97"/>
      <c r="AD2117" s="476"/>
      <c r="AI2117" s="473"/>
    </row>
    <row r="2118" spans="1:35" s="4" customFormat="1" x14ac:dyDescent="0.25">
      <c r="A2118" s="408">
        <f t="shared" si="33"/>
        <v>2116</v>
      </c>
      <c r="B2118" s="484">
        <v>45481</v>
      </c>
      <c r="C2118" s="212" t="s">
        <v>109</v>
      </c>
      <c r="D2118" s="108" t="s">
        <v>107</v>
      </c>
      <c r="E2118" s="203" t="s">
        <v>341</v>
      </c>
      <c r="F2118" s="97">
        <v>0</v>
      </c>
      <c r="G2118" s="97"/>
      <c r="H2118" s="116"/>
      <c r="I2118" s="116"/>
      <c r="J2118" s="97"/>
      <c r="AD2118" s="476"/>
      <c r="AI2118" s="473"/>
    </row>
    <row r="2119" spans="1:35" s="4" customFormat="1" x14ac:dyDescent="0.25">
      <c r="A2119" s="408">
        <f t="shared" si="33"/>
        <v>2117</v>
      </c>
      <c r="B2119" s="484">
        <v>45481</v>
      </c>
      <c r="C2119" s="212" t="s">
        <v>106</v>
      </c>
      <c r="D2119" s="108" t="s">
        <v>107</v>
      </c>
      <c r="E2119" s="203" t="s">
        <v>342</v>
      </c>
      <c r="F2119" s="97">
        <v>0</v>
      </c>
      <c r="G2119" s="97"/>
      <c r="H2119" s="116"/>
      <c r="I2119" s="116"/>
      <c r="J2119" s="97"/>
      <c r="AD2119" s="476"/>
      <c r="AI2119" s="473"/>
    </row>
    <row r="2120" spans="1:35" s="4" customFormat="1" x14ac:dyDescent="0.25">
      <c r="A2120" s="408">
        <f t="shared" si="33"/>
        <v>2118</v>
      </c>
      <c r="B2120" s="484">
        <v>45481</v>
      </c>
      <c r="C2120" s="212" t="s">
        <v>278</v>
      </c>
      <c r="D2120" s="108" t="s">
        <v>107</v>
      </c>
      <c r="E2120" s="203" t="s">
        <v>341</v>
      </c>
      <c r="F2120" s="97">
        <v>0</v>
      </c>
      <c r="G2120" s="97"/>
      <c r="H2120" s="116"/>
      <c r="I2120" s="116"/>
      <c r="J2120" s="97"/>
      <c r="AD2120" s="476"/>
      <c r="AI2120" s="473"/>
    </row>
    <row r="2121" spans="1:35" s="4" customFormat="1" x14ac:dyDescent="0.25">
      <c r="A2121" s="408">
        <f t="shared" si="33"/>
        <v>2119</v>
      </c>
      <c r="B2121" s="484">
        <v>45481</v>
      </c>
      <c r="C2121" s="212" t="s">
        <v>91</v>
      </c>
      <c r="D2121" s="108" t="s">
        <v>92</v>
      </c>
      <c r="E2121" s="203" t="s">
        <v>343</v>
      </c>
      <c r="F2121" s="97">
        <v>0</v>
      </c>
      <c r="G2121" s="97"/>
      <c r="H2121" s="116"/>
      <c r="I2121" s="116"/>
      <c r="J2121" s="97"/>
      <c r="AD2121" s="476"/>
      <c r="AI2121" s="473"/>
    </row>
    <row r="2122" spans="1:35" s="4" customFormat="1" x14ac:dyDescent="0.25">
      <c r="A2122" s="408">
        <f t="shared" si="33"/>
        <v>2120</v>
      </c>
      <c r="B2122" s="484">
        <v>45481</v>
      </c>
      <c r="C2122" s="212" t="s">
        <v>94</v>
      </c>
      <c r="D2122" s="108" t="s">
        <v>92</v>
      </c>
      <c r="E2122" s="203" t="s">
        <v>344</v>
      </c>
      <c r="F2122" s="97">
        <v>0</v>
      </c>
      <c r="G2122" s="97"/>
      <c r="H2122" s="116"/>
      <c r="I2122" s="116"/>
      <c r="J2122" s="97"/>
      <c r="AD2122" s="476"/>
      <c r="AI2122" s="473"/>
    </row>
    <row r="2123" spans="1:35" s="4" customFormat="1" x14ac:dyDescent="0.25">
      <c r="A2123" s="408">
        <f t="shared" si="33"/>
        <v>2121</v>
      </c>
      <c r="B2123" s="484">
        <v>45481</v>
      </c>
      <c r="C2123" s="212" t="s">
        <v>116</v>
      </c>
      <c r="D2123" s="108" t="s">
        <v>92</v>
      </c>
      <c r="E2123" s="203" t="s">
        <v>345</v>
      </c>
      <c r="F2123" s="97">
        <v>0</v>
      </c>
      <c r="G2123" s="97"/>
      <c r="H2123" s="116"/>
      <c r="I2123" s="116"/>
      <c r="J2123" s="97"/>
      <c r="AD2123" s="476"/>
      <c r="AI2123" s="473"/>
    </row>
    <row r="2124" spans="1:35" s="4" customFormat="1" x14ac:dyDescent="0.25">
      <c r="A2124" s="408">
        <f t="shared" si="33"/>
        <v>2122</v>
      </c>
      <c r="B2124" s="484">
        <v>45481</v>
      </c>
      <c r="C2124" s="212" t="s">
        <v>128</v>
      </c>
      <c r="D2124" s="108" t="s">
        <v>97</v>
      </c>
      <c r="E2124" s="203" t="s">
        <v>346</v>
      </c>
      <c r="F2124" s="97">
        <v>0</v>
      </c>
      <c r="G2124" s="97"/>
      <c r="H2124" s="116"/>
      <c r="I2124" s="116"/>
      <c r="J2124" s="97"/>
      <c r="AD2124" s="476"/>
      <c r="AI2124" s="473"/>
    </row>
    <row r="2125" spans="1:35" s="4" customFormat="1" x14ac:dyDescent="0.25">
      <c r="A2125" s="408">
        <f t="shared" si="33"/>
        <v>2123</v>
      </c>
      <c r="B2125" s="484">
        <v>45481</v>
      </c>
      <c r="C2125" s="212" t="s">
        <v>96</v>
      </c>
      <c r="D2125" s="108" t="s">
        <v>97</v>
      </c>
      <c r="E2125" s="203" t="s">
        <v>347</v>
      </c>
      <c r="F2125" s="97">
        <v>107</v>
      </c>
      <c r="G2125" s="97"/>
      <c r="H2125" s="116"/>
      <c r="I2125" s="116"/>
      <c r="J2125" s="97"/>
      <c r="AD2125" s="476"/>
      <c r="AI2125" s="473"/>
    </row>
    <row r="2126" spans="1:35" s="4" customFormat="1" x14ac:dyDescent="0.25">
      <c r="A2126" s="408">
        <f t="shared" si="33"/>
        <v>2124</v>
      </c>
      <c r="B2126" s="484">
        <v>45481</v>
      </c>
      <c r="C2126" s="212" t="s">
        <v>113</v>
      </c>
      <c r="D2126" s="108" t="s">
        <v>114</v>
      </c>
      <c r="E2126" s="203" t="s">
        <v>348</v>
      </c>
      <c r="F2126" s="97">
        <v>0</v>
      </c>
      <c r="G2126" s="97"/>
      <c r="H2126" s="116"/>
      <c r="I2126" s="116"/>
      <c r="J2126" s="97"/>
      <c r="AD2126" s="476"/>
      <c r="AI2126" s="473"/>
    </row>
    <row r="2127" spans="1:35" s="4" customFormat="1" x14ac:dyDescent="0.25">
      <c r="A2127" s="408">
        <f t="shared" si="33"/>
        <v>2125</v>
      </c>
      <c r="B2127" s="484">
        <v>45481</v>
      </c>
      <c r="C2127" s="212" t="s">
        <v>156</v>
      </c>
      <c r="D2127" s="108" t="s">
        <v>136</v>
      </c>
      <c r="E2127" s="203" t="s">
        <v>149</v>
      </c>
      <c r="F2127" s="97">
        <v>148</v>
      </c>
      <c r="G2127" s="97"/>
      <c r="H2127" s="116"/>
      <c r="I2127" s="116"/>
      <c r="J2127" s="97"/>
      <c r="AD2127" s="476"/>
      <c r="AI2127" s="473"/>
    </row>
    <row r="2128" spans="1:35" s="4" customFormat="1" x14ac:dyDescent="0.25">
      <c r="A2128" s="408">
        <f t="shared" si="33"/>
        <v>2126</v>
      </c>
      <c r="B2128" s="484">
        <v>45481</v>
      </c>
      <c r="C2128" s="213" t="s">
        <v>142</v>
      </c>
      <c r="D2128" s="108" t="s">
        <v>264</v>
      </c>
      <c r="E2128" s="203" t="s">
        <v>143</v>
      </c>
      <c r="F2128" s="97">
        <v>0</v>
      </c>
      <c r="G2128" s="97"/>
      <c r="H2128" s="116"/>
      <c r="I2128" s="116"/>
      <c r="J2128" s="97"/>
      <c r="AD2128" s="476"/>
      <c r="AI2128" s="473"/>
    </row>
    <row r="2129" spans="1:35" s="4" customFormat="1" x14ac:dyDescent="0.25">
      <c r="A2129" s="408">
        <f t="shared" si="33"/>
        <v>2127</v>
      </c>
      <c r="B2129" s="484">
        <v>45481</v>
      </c>
      <c r="C2129" s="213" t="s">
        <v>144</v>
      </c>
      <c r="D2129" s="108" t="s">
        <v>264</v>
      </c>
      <c r="E2129" s="203" t="s">
        <v>143</v>
      </c>
      <c r="F2129" s="97">
        <v>0</v>
      </c>
      <c r="G2129" s="97"/>
      <c r="H2129" s="116"/>
      <c r="I2129" s="116"/>
      <c r="J2129" s="97"/>
      <c r="AD2129" s="476"/>
      <c r="AI2129" s="473"/>
    </row>
    <row r="2130" spans="1:35" s="4" customFormat="1" x14ac:dyDescent="0.25">
      <c r="A2130" s="408">
        <f t="shared" si="33"/>
        <v>2128</v>
      </c>
      <c r="B2130" s="484">
        <v>45481</v>
      </c>
      <c r="C2130" s="214" t="s">
        <v>145</v>
      </c>
      <c r="D2130" s="108" t="s">
        <v>265</v>
      </c>
      <c r="E2130" s="203" t="s">
        <v>146</v>
      </c>
      <c r="F2130" s="97">
        <v>0</v>
      </c>
      <c r="G2130" s="97"/>
      <c r="H2130" s="116"/>
      <c r="I2130" s="116"/>
      <c r="J2130" s="97"/>
      <c r="AD2130" s="476"/>
      <c r="AI2130" s="473"/>
    </row>
    <row r="2131" spans="1:35" s="4" customFormat="1" x14ac:dyDescent="0.25">
      <c r="A2131" s="408">
        <f t="shared" si="33"/>
        <v>2129</v>
      </c>
      <c r="B2131" s="484">
        <v>45481</v>
      </c>
      <c r="C2131" s="212" t="s">
        <v>160</v>
      </c>
      <c r="D2131" s="108" t="s">
        <v>136</v>
      </c>
      <c r="E2131" s="203" t="s">
        <v>64</v>
      </c>
      <c r="F2131" s="97">
        <v>0</v>
      </c>
      <c r="G2131" s="97"/>
      <c r="H2131" s="116"/>
      <c r="I2131" s="116"/>
      <c r="J2131" s="97"/>
      <c r="AD2131" s="476"/>
      <c r="AI2131" s="473"/>
    </row>
    <row r="2132" spans="1:35" s="4" customFormat="1" x14ac:dyDescent="0.25">
      <c r="A2132" s="408">
        <f t="shared" si="33"/>
        <v>2130</v>
      </c>
      <c r="B2132" s="484">
        <v>45481</v>
      </c>
      <c r="C2132" s="212" t="s">
        <v>158</v>
      </c>
      <c r="D2132" s="108" t="s">
        <v>159</v>
      </c>
      <c r="E2132" s="203" t="s">
        <v>64</v>
      </c>
      <c r="F2132" s="97">
        <v>0</v>
      </c>
      <c r="G2132" s="97"/>
      <c r="H2132" s="116"/>
      <c r="I2132" s="116"/>
      <c r="J2132" s="97"/>
      <c r="AD2132" s="476"/>
      <c r="AI2132" s="473"/>
    </row>
    <row r="2133" spans="1:35" s="4" customFormat="1" x14ac:dyDescent="0.25">
      <c r="A2133" s="408">
        <f t="shared" si="33"/>
        <v>2131</v>
      </c>
      <c r="B2133" s="484">
        <v>45481</v>
      </c>
      <c r="C2133" s="96" t="s">
        <v>283</v>
      </c>
      <c r="D2133" s="108" t="s">
        <v>266</v>
      </c>
      <c r="E2133" s="203" t="s">
        <v>63</v>
      </c>
      <c r="F2133" s="97">
        <v>143</v>
      </c>
      <c r="G2133" s="97"/>
      <c r="H2133" s="116"/>
      <c r="I2133" s="116"/>
      <c r="J2133" s="97"/>
      <c r="AD2133" s="476"/>
      <c r="AI2133" s="473"/>
    </row>
    <row r="2134" spans="1:35" s="4" customFormat="1" x14ac:dyDescent="0.25">
      <c r="A2134" s="408">
        <f t="shared" si="33"/>
        <v>2132</v>
      </c>
      <c r="B2134" s="484">
        <v>45481</v>
      </c>
      <c r="C2134" s="213" t="s">
        <v>148</v>
      </c>
      <c r="D2134" s="108" t="s">
        <v>92</v>
      </c>
      <c r="E2134" s="203" t="s">
        <v>63</v>
      </c>
      <c r="F2134" s="97">
        <v>0</v>
      </c>
      <c r="G2134" s="97"/>
      <c r="H2134" s="116"/>
      <c r="I2134" s="116"/>
      <c r="J2134" s="97"/>
      <c r="AD2134" s="476"/>
      <c r="AI2134" s="473"/>
    </row>
    <row r="2135" spans="1:35" s="4" customFormat="1" x14ac:dyDescent="0.25">
      <c r="A2135" s="408">
        <f t="shared" si="33"/>
        <v>2133</v>
      </c>
      <c r="B2135" s="484">
        <v>45481</v>
      </c>
      <c r="C2135" s="213" t="s">
        <v>150</v>
      </c>
      <c r="D2135" s="108" t="s">
        <v>92</v>
      </c>
      <c r="E2135" s="203" t="s">
        <v>63</v>
      </c>
      <c r="F2135" s="97">
        <v>0</v>
      </c>
      <c r="G2135" s="97"/>
      <c r="H2135" s="116"/>
      <c r="I2135" s="116"/>
      <c r="J2135" s="97"/>
      <c r="AD2135" s="476"/>
      <c r="AI2135" s="473"/>
    </row>
    <row r="2136" spans="1:35" s="4" customFormat="1" x14ac:dyDescent="0.25">
      <c r="A2136" s="408">
        <f t="shared" si="33"/>
        <v>2134</v>
      </c>
      <c r="B2136" s="484">
        <v>45481</v>
      </c>
      <c r="C2136" s="213" t="s">
        <v>151</v>
      </c>
      <c r="D2136" s="108" t="s">
        <v>92</v>
      </c>
      <c r="E2136" s="203" t="s">
        <v>63</v>
      </c>
      <c r="F2136" s="97">
        <v>0</v>
      </c>
      <c r="G2136" s="97"/>
      <c r="H2136" s="116"/>
      <c r="I2136" s="116"/>
      <c r="J2136" s="97"/>
      <c r="AD2136" s="476"/>
      <c r="AI2136" s="473"/>
    </row>
    <row r="2137" spans="1:35" s="4" customFormat="1" x14ac:dyDescent="0.25">
      <c r="A2137" s="408">
        <f t="shared" si="33"/>
        <v>2135</v>
      </c>
      <c r="B2137" s="484">
        <v>45481</v>
      </c>
      <c r="C2137" s="213" t="s">
        <v>135</v>
      </c>
      <c r="D2137" s="108" t="s">
        <v>136</v>
      </c>
      <c r="E2137" s="203" t="s">
        <v>2</v>
      </c>
      <c r="F2137" s="97">
        <v>0</v>
      </c>
      <c r="G2137" s="97"/>
      <c r="H2137" s="116"/>
      <c r="I2137" s="116"/>
      <c r="J2137" s="97"/>
      <c r="AD2137" s="476"/>
      <c r="AI2137" s="473"/>
    </row>
    <row r="2138" spans="1:35" s="4" customFormat="1" x14ac:dyDescent="0.25">
      <c r="A2138" s="408">
        <f t="shared" si="33"/>
        <v>2136</v>
      </c>
      <c r="B2138" s="484">
        <v>45481</v>
      </c>
      <c r="C2138" s="213" t="s">
        <v>137</v>
      </c>
      <c r="D2138" s="108" t="s">
        <v>136</v>
      </c>
      <c r="E2138" s="203" t="s">
        <v>2</v>
      </c>
      <c r="F2138" s="97">
        <v>265</v>
      </c>
      <c r="G2138" s="97"/>
      <c r="H2138" s="116"/>
      <c r="I2138" s="116"/>
      <c r="J2138" s="97"/>
      <c r="AD2138" s="476"/>
      <c r="AI2138" s="473"/>
    </row>
    <row r="2139" spans="1:35" s="4" customFormat="1" x14ac:dyDescent="0.25">
      <c r="A2139" s="408">
        <f t="shared" si="33"/>
        <v>2137</v>
      </c>
      <c r="B2139" s="484">
        <v>45481</v>
      </c>
      <c r="C2139" s="213" t="s">
        <v>139</v>
      </c>
      <c r="D2139" s="108" t="s">
        <v>92</v>
      </c>
      <c r="E2139" s="203" t="s">
        <v>2</v>
      </c>
      <c r="F2139" s="97">
        <v>0</v>
      </c>
      <c r="G2139" s="97"/>
      <c r="H2139" s="116"/>
      <c r="I2139" s="116"/>
      <c r="J2139" s="97"/>
      <c r="AD2139" s="476"/>
      <c r="AI2139" s="473"/>
    </row>
    <row r="2140" spans="1:35" s="4" customFormat="1" x14ac:dyDescent="0.25">
      <c r="A2140" s="408">
        <f t="shared" si="33"/>
        <v>2138</v>
      </c>
      <c r="B2140" s="484">
        <v>45481</v>
      </c>
      <c r="C2140" s="213" t="s">
        <v>140</v>
      </c>
      <c r="D2140" s="108" t="s">
        <v>92</v>
      </c>
      <c r="E2140" s="203" t="s">
        <v>2</v>
      </c>
      <c r="F2140" s="97">
        <v>0</v>
      </c>
      <c r="G2140" s="97"/>
      <c r="H2140" s="116"/>
      <c r="I2140" s="116"/>
      <c r="J2140" s="97"/>
      <c r="AD2140" s="476"/>
      <c r="AI2140" s="473"/>
    </row>
    <row r="2141" spans="1:35" s="4" customFormat="1" x14ac:dyDescent="0.25">
      <c r="A2141" s="408">
        <f t="shared" si="33"/>
        <v>2139</v>
      </c>
      <c r="B2141" s="484">
        <v>45481</v>
      </c>
      <c r="C2141" s="213" t="s">
        <v>141</v>
      </c>
      <c r="D2141" s="108" t="s">
        <v>92</v>
      </c>
      <c r="E2141" s="203" t="s">
        <v>2</v>
      </c>
      <c r="F2141" s="97">
        <v>0</v>
      </c>
      <c r="G2141" s="97"/>
      <c r="H2141" s="116"/>
      <c r="I2141" s="116"/>
      <c r="J2141" s="97"/>
      <c r="AD2141" s="476"/>
      <c r="AI2141" s="473"/>
    </row>
    <row r="2142" spans="1:35" s="4" customFormat="1" x14ac:dyDescent="0.25">
      <c r="A2142" s="408">
        <f t="shared" si="33"/>
        <v>2140</v>
      </c>
      <c r="B2142" s="484">
        <v>45481</v>
      </c>
      <c r="C2142" s="213" t="s">
        <v>134</v>
      </c>
      <c r="D2142" s="108" t="s">
        <v>99</v>
      </c>
      <c r="E2142" s="203" t="s">
        <v>2</v>
      </c>
      <c r="F2142" s="97">
        <v>0</v>
      </c>
      <c r="G2142" s="97"/>
      <c r="H2142" s="116"/>
      <c r="I2142" s="116"/>
      <c r="J2142" s="97"/>
      <c r="AD2142" s="476"/>
      <c r="AI2142" s="473"/>
    </row>
    <row r="2143" spans="1:35" s="4" customFormat="1" x14ac:dyDescent="0.25">
      <c r="A2143" s="408">
        <f t="shared" si="33"/>
        <v>2141</v>
      </c>
      <c r="B2143" s="484">
        <v>45481</v>
      </c>
      <c r="C2143" s="213" t="s">
        <v>279</v>
      </c>
      <c r="D2143" s="108" t="s">
        <v>99</v>
      </c>
      <c r="E2143" s="203" t="s">
        <v>2</v>
      </c>
      <c r="F2143" s="97">
        <v>496</v>
      </c>
      <c r="G2143" s="97"/>
      <c r="H2143" s="116"/>
      <c r="I2143" s="116"/>
      <c r="J2143" s="97"/>
      <c r="AD2143" s="476"/>
      <c r="AI2143" s="473"/>
    </row>
    <row r="2144" spans="1:35" s="4" customFormat="1" x14ac:dyDescent="0.25">
      <c r="A2144" s="408">
        <f t="shared" si="33"/>
        <v>2142</v>
      </c>
      <c r="B2144" s="484">
        <v>45481</v>
      </c>
      <c r="C2144" s="212" t="s">
        <v>153</v>
      </c>
      <c r="D2144" s="108" t="s">
        <v>103</v>
      </c>
      <c r="E2144" s="203" t="s">
        <v>62</v>
      </c>
      <c r="F2144" s="97">
        <v>0</v>
      </c>
      <c r="G2144" s="97"/>
      <c r="H2144" s="116"/>
      <c r="I2144" s="116"/>
      <c r="J2144" s="97"/>
      <c r="AD2144" s="476"/>
      <c r="AI2144" s="473"/>
    </row>
    <row r="2145" spans="1:35" s="4" customFormat="1" x14ac:dyDescent="0.25">
      <c r="A2145" s="408">
        <f t="shared" si="33"/>
        <v>2143</v>
      </c>
      <c r="B2145" s="484">
        <v>45481</v>
      </c>
      <c r="C2145" s="212" t="s">
        <v>154</v>
      </c>
      <c r="D2145" s="108" t="s">
        <v>92</v>
      </c>
      <c r="E2145" s="203" t="s">
        <v>62</v>
      </c>
      <c r="F2145" s="97">
        <v>0</v>
      </c>
      <c r="G2145" s="97"/>
      <c r="H2145" s="116"/>
      <c r="I2145" s="116"/>
      <c r="J2145" s="97"/>
      <c r="AD2145" s="476"/>
      <c r="AI2145" s="473"/>
    </row>
    <row r="2146" spans="1:35" s="4" customFormat="1" x14ac:dyDescent="0.25">
      <c r="A2146" s="408">
        <f t="shared" si="33"/>
        <v>2144</v>
      </c>
      <c r="B2146" s="484">
        <v>45481</v>
      </c>
      <c r="C2146" s="212" t="s">
        <v>155</v>
      </c>
      <c r="D2146" s="108" t="s">
        <v>92</v>
      </c>
      <c r="E2146" s="203" t="s">
        <v>62</v>
      </c>
      <c r="F2146" s="97">
        <v>0</v>
      </c>
      <c r="G2146" s="97"/>
      <c r="H2146" s="116"/>
      <c r="I2146" s="116"/>
      <c r="J2146" s="97"/>
      <c r="AD2146" s="476"/>
      <c r="AI2146" s="473"/>
    </row>
    <row r="2147" spans="1:35" s="4" customFormat="1" x14ac:dyDescent="0.25">
      <c r="A2147" s="408">
        <f t="shared" si="33"/>
        <v>2145</v>
      </c>
      <c r="B2147" s="484">
        <v>45481</v>
      </c>
      <c r="C2147" s="212" t="s">
        <v>295</v>
      </c>
      <c r="D2147" s="108" t="s">
        <v>92</v>
      </c>
      <c r="E2147" s="203" t="s">
        <v>62</v>
      </c>
      <c r="F2147" s="97">
        <v>0</v>
      </c>
      <c r="G2147" s="97"/>
      <c r="H2147" s="116"/>
      <c r="I2147" s="116"/>
      <c r="J2147" s="97"/>
      <c r="AD2147" s="476"/>
      <c r="AI2147" s="473"/>
    </row>
    <row r="2148" spans="1:35" s="4" customFormat="1" x14ac:dyDescent="0.25">
      <c r="A2148" s="408">
        <f t="shared" si="33"/>
        <v>2146</v>
      </c>
      <c r="B2148" s="484">
        <v>45481</v>
      </c>
      <c r="C2148" s="214" t="s">
        <v>177</v>
      </c>
      <c r="D2148" s="108" t="s">
        <v>159</v>
      </c>
      <c r="E2148" s="203" t="s">
        <v>8</v>
      </c>
      <c r="F2148" s="97">
        <v>0</v>
      </c>
      <c r="G2148" s="97"/>
      <c r="H2148" s="116"/>
      <c r="I2148" s="116"/>
      <c r="J2148" s="97"/>
      <c r="AD2148" s="476"/>
      <c r="AI2148" s="473"/>
    </row>
    <row r="2149" spans="1:35" s="4" customFormat="1" x14ac:dyDescent="0.25">
      <c r="A2149" s="408">
        <f t="shared" si="33"/>
        <v>2147</v>
      </c>
      <c r="B2149" s="484">
        <v>45481</v>
      </c>
      <c r="C2149" s="213" t="s">
        <v>252</v>
      </c>
      <c r="D2149" s="108" t="s">
        <v>92</v>
      </c>
      <c r="E2149" s="203" t="s">
        <v>2</v>
      </c>
      <c r="F2149" s="97">
        <v>114</v>
      </c>
      <c r="G2149" s="97"/>
      <c r="H2149" s="116"/>
      <c r="I2149" s="116"/>
      <c r="J2149" s="97"/>
      <c r="AD2149" s="476"/>
      <c r="AI2149" s="473"/>
    </row>
    <row r="2150" spans="1:35" s="4" customFormat="1" x14ac:dyDescent="0.25">
      <c r="A2150" s="408">
        <f t="shared" si="33"/>
        <v>2148</v>
      </c>
      <c r="B2150" s="484">
        <v>45481</v>
      </c>
      <c r="C2150" s="213" t="s">
        <v>259</v>
      </c>
      <c r="D2150" s="108" t="s">
        <v>92</v>
      </c>
      <c r="E2150" s="203" t="s">
        <v>2</v>
      </c>
      <c r="F2150" s="97">
        <v>138</v>
      </c>
      <c r="G2150" s="97"/>
      <c r="H2150" s="116"/>
      <c r="I2150" s="116"/>
      <c r="J2150" s="97"/>
      <c r="AD2150" s="476"/>
      <c r="AI2150" s="473"/>
    </row>
    <row r="2151" spans="1:35" s="4" customFormat="1" x14ac:dyDescent="0.25">
      <c r="A2151" s="408">
        <f t="shared" si="33"/>
        <v>2149</v>
      </c>
      <c r="B2151" s="484">
        <v>45481</v>
      </c>
      <c r="C2151" s="213" t="s">
        <v>260</v>
      </c>
      <c r="D2151" s="108" t="s">
        <v>92</v>
      </c>
      <c r="E2151" s="203" t="s">
        <v>2</v>
      </c>
      <c r="F2151" s="97">
        <v>121</v>
      </c>
      <c r="G2151" s="97"/>
      <c r="H2151" s="116"/>
      <c r="I2151" s="116"/>
      <c r="J2151" s="97"/>
      <c r="AD2151" s="476"/>
      <c r="AI2151" s="473"/>
    </row>
    <row r="2152" spans="1:35" s="4" customFormat="1" x14ac:dyDescent="0.25">
      <c r="A2152" s="408">
        <f t="shared" si="33"/>
        <v>2150</v>
      </c>
      <c r="B2152" s="484">
        <v>45481</v>
      </c>
      <c r="C2152" s="214" t="s">
        <v>162</v>
      </c>
      <c r="D2152" s="108" t="s">
        <v>163</v>
      </c>
      <c r="E2152" s="203" t="s">
        <v>164</v>
      </c>
      <c r="F2152" s="97">
        <v>0</v>
      </c>
      <c r="G2152" s="97"/>
      <c r="H2152" s="116"/>
      <c r="I2152" s="116"/>
      <c r="J2152" s="97"/>
      <c r="AD2152" s="476"/>
      <c r="AI2152" s="473"/>
    </row>
    <row r="2153" spans="1:35" s="4" customFormat="1" x14ac:dyDescent="0.25">
      <c r="A2153" s="408">
        <f t="shared" si="33"/>
        <v>2151</v>
      </c>
      <c r="B2153" s="484">
        <v>45481</v>
      </c>
      <c r="C2153" s="214" t="s">
        <v>166</v>
      </c>
      <c r="D2153" s="108" t="s">
        <v>167</v>
      </c>
      <c r="E2153" s="203" t="s">
        <v>164</v>
      </c>
      <c r="F2153" s="97">
        <v>0</v>
      </c>
      <c r="G2153" s="97"/>
      <c r="H2153" s="116"/>
      <c r="I2153" s="116"/>
      <c r="J2153" s="97"/>
      <c r="AD2153" s="476"/>
      <c r="AI2153" s="473"/>
    </row>
    <row r="2154" spans="1:35" s="4" customFormat="1" x14ac:dyDescent="0.25">
      <c r="A2154" s="408">
        <f t="shared" si="33"/>
        <v>2152</v>
      </c>
      <c r="B2154" s="484">
        <v>45481</v>
      </c>
      <c r="C2154" s="214" t="s">
        <v>169</v>
      </c>
      <c r="D2154" s="108" t="s">
        <v>167</v>
      </c>
      <c r="E2154" s="203" t="s">
        <v>164</v>
      </c>
      <c r="F2154" s="97">
        <v>0</v>
      </c>
      <c r="G2154" s="97"/>
      <c r="H2154" s="116"/>
      <c r="I2154" s="116"/>
      <c r="J2154" s="97"/>
      <c r="AD2154" s="476"/>
      <c r="AI2154" s="473"/>
    </row>
    <row r="2155" spans="1:35" s="4" customFormat="1" x14ac:dyDescent="0.25">
      <c r="A2155" s="408">
        <f t="shared" si="33"/>
        <v>2153</v>
      </c>
      <c r="B2155" s="484">
        <v>45481</v>
      </c>
      <c r="C2155" s="214" t="s">
        <v>170</v>
      </c>
      <c r="D2155" s="108" t="s">
        <v>103</v>
      </c>
      <c r="E2155" s="203" t="s">
        <v>164</v>
      </c>
      <c r="F2155" s="97">
        <v>235</v>
      </c>
      <c r="G2155" s="97"/>
      <c r="H2155" s="116"/>
      <c r="I2155" s="116"/>
      <c r="J2155" s="97"/>
      <c r="AD2155" s="476"/>
      <c r="AI2155" s="473"/>
    </row>
    <row r="2156" spans="1:35" s="4" customFormat="1" x14ac:dyDescent="0.25">
      <c r="A2156" s="408">
        <f t="shared" si="33"/>
        <v>2154</v>
      </c>
      <c r="B2156" s="484">
        <v>45481</v>
      </c>
      <c r="C2156" s="214" t="s">
        <v>171</v>
      </c>
      <c r="D2156" s="108" t="s">
        <v>159</v>
      </c>
      <c r="E2156" s="203" t="s">
        <v>164</v>
      </c>
      <c r="F2156" s="97">
        <v>0</v>
      </c>
      <c r="G2156" s="97"/>
      <c r="H2156" s="116"/>
      <c r="I2156" s="116"/>
      <c r="J2156" s="97"/>
      <c r="AD2156" s="476"/>
      <c r="AI2156" s="473"/>
    </row>
    <row r="2157" spans="1:35" s="4" customFormat="1" x14ac:dyDescent="0.25">
      <c r="A2157" s="408">
        <f t="shared" si="33"/>
        <v>2155</v>
      </c>
      <c r="B2157" s="484">
        <v>45481</v>
      </c>
      <c r="C2157" s="214" t="s">
        <v>172</v>
      </c>
      <c r="D2157" s="108" t="s">
        <v>173</v>
      </c>
      <c r="E2157" s="203" t="s">
        <v>164</v>
      </c>
      <c r="F2157" s="97">
        <v>0</v>
      </c>
      <c r="G2157" s="97"/>
      <c r="H2157" s="116"/>
      <c r="I2157" s="116"/>
      <c r="J2157" s="97"/>
      <c r="AD2157" s="476"/>
      <c r="AI2157" s="473"/>
    </row>
    <row r="2158" spans="1:35" s="4" customFormat="1" x14ac:dyDescent="0.25">
      <c r="A2158" s="408">
        <f t="shared" si="33"/>
        <v>2156</v>
      </c>
      <c r="B2158" s="484">
        <v>45481</v>
      </c>
      <c r="C2158" s="214" t="s">
        <v>174</v>
      </c>
      <c r="D2158" s="108" t="s">
        <v>99</v>
      </c>
      <c r="E2158" s="203" t="s">
        <v>164</v>
      </c>
      <c r="F2158" s="97">
        <v>0</v>
      </c>
      <c r="G2158" s="97"/>
      <c r="H2158" s="116"/>
      <c r="I2158" s="116"/>
      <c r="J2158" s="97"/>
      <c r="AD2158" s="476"/>
      <c r="AI2158" s="473"/>
    </row>
    <row r="2159" spans="1:35" s="4" customFormat="1" x14ac:dyDescent="0.25">
      <c r="A2159" s="408">
        <f t="shared" si="33"/>
        <v>2157</v>
      </c>
      <c r="B2159" s="484">
        <v>45481</v>
      </c>
      <c r="C2159" s="214" t="s">
        <v>175</v>
      </c>
      <c r="D2159" s="108" t="s">
        <v>176</v>
      </c>
      <c r="E2159" s="203" t="s">
        <v>164</v>
      </c>
      <c r="F2159" s="97">
        <v>239</v>
      </c>
      <c r="G2159" s="97"/>
      <c r="H2159" s="116"/>
      <c r="I2159" s="116"/>
      <c r="J2159" s="97"/>
      <c r="AD2159" s="476"/>
      <c r="AI2159" s="473"/>
    </row>
    <row r="2160" spans="1:35" s="4" customFormat="1" x14ac:dyDescent="0.25">
      <c r="A2160" s="408">
        <f t="shared" si="33"/>
        <v>2158</v>
      </c>
      <c r="B2160" s="484">
        <v>45481</v>
      </c>
      <c r="C2160" s="214" t="s">
        <v>263</v>
      </c>
      <c r="D2160" s="108" t="s">
        <v>176</v>
      </c>
      <c r="E2160" s="203" t="s">
        <v>164</v>
      </c>
      <c r="F2160" s="97">
        <v>130</v>
      </c>
      <c r="G2160" s="97"/>
      <c r="H2160" s="116"/>
      <c r="I2160" s="116"/>
      <c r="J2160" s="97"/>
      <c r="AD2160" s="476"/>
      <c r="AI2160" s="473"/>
    </row>
    <row r="2161" spans="1:35" s="4" customFormat="1" x14ac:dyDescent="0.25">
      <c r="A2161" s="408">
        <f t="shared" si="33"/>
        <v>2159</v>
      </c>
      <c r="B2161" s="484">
        <v>45481</v>
      </c>
      <c r="C2161" s="214" t="s">
        <v>261</v>
      </c>
      <c r="D2161" s="108" t="s">
        <v>269</v>
      </c>
      <c r="E2161" s="203" t="s">
        <v>164</v>
      </c>
      <c r="F2161" s="97">
        <v>0</v>
      </c>
      <c r="G2161" s="97"/>
      <c r="H2161" s="116"/>
      <c r="I2161" s="116"/>
      <c r="J2161" s="97"/>
      <c r="AD2161" s="476"/>
      <c r="AI2161" s="473"/>
    </row>
    <row r="2162" spans="1:35" s="4" customFormat="1" x14ac:dyDescent="0.25">
      <c r="A2162" s="408">
        <f t="shared" si="33"/>
        <v>2160</v>
      </c>
      <c r="B2162" s="484">
        <v>45481</v>
      </c>
      <c r="C2162" s="214" t="s">
        <v>254</v>
      </c>
      <c r="D2162" s="108" t="s">
        <v>159</v>
      </c>
      <c r="E2162" s="203" t="s">
        <v>164</v>
      </c>
      <c r="F2162" s="97">
        <v>0</v>
      </c>
      <c r="G2162" s="97"/>
      <c r="H2162" s="116"/>
      <c r="I2162" s="116"/>
      <c r="J2162" s="97"/>
      <c r="AD2162" s="476"/>
      <c r="AI2162" s="473"/>
    </row>
    <row r="2163" spans="1:35" s="4" customFormat="1" x14ac:dyDescent="0.25">
      <c r="A2163" s="408">
        <f t="shared" si="33"/>
        <v>2161</v>
      </c>
      <c r="B2163" s="484">
        <v>45481</v>
      </c>
      <c r="C2163" s="214" t="s">
        <v>277</v>
      </c>
      <c r="D2163" s="108" t="s">
        <v>176</v>
      </c>
      <c r="E2163" s="203" t="s">
        <v>164</v>
      </c>
      <c r="F2163" s="97">
        <v>309</v>
      </c>
      <c r="G2163" s="97"/>
      <c r="H2163" s="116"/>
      <c r="I2163" s="116"/>
      <c r="J2163" s="97"/>
      <c r="AD2163" s="476"/>
      <c r="AI2163" s="473"/>
    </row>
    <row r="2164" spans="1:35" s="4" customFormat="1" x14ac:dyDescent="0.25">
      <c r="A2164" s="408">
        <f t="shared" si="33"/>
        <v>2162</v>
      </c>
      <c r="B2164" s="484">
        <v>45482</v>
      </c>
      <c r="C2164" s="212" t="s">
        <v>125</v>
      </c>
      <c r="D2164" s="108" t="s">
        <v>99</v>
      </c>
      <c r="E2164" s="203" t="s">
        <v>334</v>
      </c>
      <c r="F2164" s="97">
        <v>0</v>
      </c>
      <c r="G2164" s="97"/>
      <c r="H2164" s="116"/>
      <c r="I2164" s="116"/>
      <c r="J2164" s="97"/>
      <c r="AD2164" s="476"/>
      <c r="AI2164" s="473"/>
    </row>
    <row r="2165" spans="1:35" s="4" customFormat="1" x14ac:dyDescent="0.25">
      <c r="A2165" s="408">
        <f t="shared" si="33"/>
        <v>2163</v>
      </c>
      <c r="B2165" s="484">
        <v>45482</v>
      </c>
      <c r="C2165" s="212" t="s">
        <v>290</v>
      </c>
      <c r="D2165" s="108" t="s">
        <v>99</v>
      </c>
      <c r="E2165" s="203" t="s">
        <v>335</v>
      </c>
      <c r="F2165" s="97">
        <v>0</v>
      </c>
      <c r="G2165" s="97"/>
      <c r="H2165" s="116"/>
      <c r="I2165" s="116"/>
      <c r="J2165" s="97"/>
      <c r="AD2165" s="476"/>
      <c r="AI2165" s="473"/>
    </row>
    <row r="2166" spans="1:35" s="4" customFormat="1" x14ac:dyDescent="0.25">
      <c r="A2166" s="408">
        <f t="shared" si="33"/>
        <v>2164</v>
      </c>
      <c r="B2166" s="484">
        <v>45482</v>
      </c>
      <c r="C2166" s="212" t="s">
        <v>88</v>
      </c>
      <c r="D2166" s="108" t="s">
        <v>89</v>
      </c>
      <c r="E2166" s="203" t="s">
        <v>336</v>
      </c>
      <c r="F2166" s="97">
        <v>280</v>
      </c>
      <c r="G2166" s="97"/>
      <c r="H2166" s="116"/>
      <c r="I2166" s="116"/>
      <c r="J2166" s="97"/>
      <c r="AD2166" s="476"/>
      <c r="AI2166" s="473"/>
    </row>
    <row r="2167" spans="1:35" s="4" customFormat="1" x14ac:dyDescent="0.25">
      <c r="A2167" s="408">
        <f t="shared" si="33"/>
        <v>2165</v>
      </c>
      <c r="B2167" s="484">
        <v>45482</v>
      </c>
      <c r="C2167" s="212" t="s">
        <v>294</v>
      </c>
      <c r="D2167" s="108" t="s">
        <v>89</v>
      </c>
      <c r="E2167" s="203" t="s">
        <v>337</v>
      </c>
      <c r="F2167" s="97">
        <v>0</v>
      </c>
      <c r="G2167" s="97"/>
      <c r="H2167" s="116"/>
      <c r="I2167" s="116"/>
      <c r="J2167" s="97"/>
      <c r="AD2167" s="476"/>
      <c r="AI2167" s="473"/>
    </row>
    <row r="2168" spans="1:35" s="4" customFormat="1" x14ac:dyDescent="0.25">
      <c r="A2168" s="408">
        <f t="shared" si="33"/>
        <v>2166</v>
      </c>
      <c r="B2168" s="484">
        <v>45482</v>
      </c>
      <c r="C2168" s="212" t="s">
        <v>119</v>
      </c>
      <c r="D2168" s="108" t="s">
        <v>131</v>
      </c>
      <c r="E2168" s="203" t="s">
        <v>338</v>
      </c>
      <c r="F2168" s="97">
        <v>0</v>
      </c>
      <c r="G2168" s="97"/>
      <c r="H2168" s="116"/>
      <c r="I2168" s="116"/>
      <c r="J2168" s="97"/>
      <c r="AD2168" s="476"/>
      <c r="AI2168" s="473"/>
    </row>
    <row r="2169" spans="1:35" s="4" customFormat="1" x14ac:dyDescent="0.25">
      <c r="A2169" s="408">
        <f t="shared" si="33"/>
        <v>2167</v>
      </c>
      <c r="B2169" s="484">
        <v>45482</v>
      </c>
      <c r="C2169" s="212" t="s">
        <v>121</v>
      </c>
      <c r="D2169" s="108" t="s">
        <v>122</v>
      </c>
      <c r="E2169" s="203" t="s">
        <v>339</v>
      </c>
      <c r="F2169" s="97">
        <v>0</v>
      </c>
      <c r="G2169" s="97"/>
      <c r="H2169" s="116"/>
      <c r="I2169" s="116"/>
      <c r="J2169" s="97"/>
      <c r="AD2169" s="476"/>
      <c r="AI2169" s="473"/>
    </row>
    <row r="2170" spans="1:35" s="4" customFormat="1" x14ac:dyDescent="0.25">
      <c r="A2170" s="408">
        <f t="shared" si="33"/>
        <v>2168</v>
      </c>
      <c r="B2170" s="484">
        <v>45482</v>
      </c>
      <c r="C2170" s="212" t="s">
        <v>118</v>
      </c>
      <c r="D2170" s="108" t="s">
        <v>107</v>
      </c>
      <c r="E2170" s="203" t="s">
        <v>340</v>
      </c>
      <c r="F2170" s="97">
        <v>0</v>
      </c>
      <c r="G2170" s="97"/>
      <c r="H2170" s="116"/>
      <c r="I2170" s="116"/>
      <c r="J2170" s="97"/>
      <c r="AD2170" s="476"/>
      <c r="AI2170" s="473"/>
    </row>
    <row r="2171" spans="1:35" s="4" customFormat="1" x14ac:dyDescent="0.25">
      <c r="A2171" s="408">
        <f t="shared" si="33"/>
        <v>2169</v>
      </c>
      <c r="B2171" s="484">
        <v>45482</v>
      </c>
      <c r="C2171" s="212" t="s">
        <v>109</v>
      </c>
      <c r="D2171" s="108" t="s">
        <v>107</v>
      </c>
      <c r="E2171" s="203" t="s">
        <v>341</v>
      </c>
      <c r="F2171" s="97">
        <v>0</v>
      </c>
      <c r="G2171" s="97"/>
      <c r="H2171" s="116"/>
      <c r="I2171" s="116"/>
      <c r="J2171" s="97"/>
      <c r="AD2171" s="476"/>
      <c r="AI2171" s="473"/>
    </row>
    <row r="2172" spans="1:35" s="4" customFormat="1" x14ac:dyDescent="0.25">
      <c r="A2172" s="408">
        <f t="shared" si="33"/>
        <v>2170</v>
      </c>
      <c r="B2172" s="484">
        <v>45482</v>
      </c>
      <c r="C2172" s="212" t="s">
        <v>106</v>
      </c>
      <c r="D2172" s="108" t="s">
        <v>107</v>
      </c>
      <c r="E2172" s="408" t="s">
        <v>342</v>
      </c>
      <c r="F2172" s="97">
        <v>0</v>
      </c>
      <c r="G2172" s="97"/>
      <c r="H2172" s="116"/>
      <c r="I2172" s="116"/>
      <c r="J2172" s="97"/>
      <c r="AD2172" s="476"/>
      <c r="AI2172" s="473"/>
    </row>
    <row r="2173" spans="1:35" s="4" customFormat="1" x14ac:dyDescent="0.25">
      <c r="A2173" s="408">
        <f t="shared" si="33"/>
        <v>2171</v>
      </c>
      <c r="B2173" s="484">
        <v>45482</v>
      </c>
      <c r="C2173" s="212" t="s">
        <v>278</v>
      </c>
      <c r="D2173" s="108" t="s">
        <v>107</v>
      </c>
      <c r="E2173" s="408" t="s">
        <v>341</v>
      </c>
      <c r="F2173" s="97">
        <v>73</v>
      </c>
      <c r="G2173" s="97"/>
      <c r="H2173" s="116"/>
      <c r="I2173" s="116"/>
      <c r="J2173" s="97"/>
      <c r="AD2173" s="476"/>
      <c r="AI2173" s="473"/>
    </row>
    <row r="2174" spans="1:35" s="4" customFormat="1" x14ac:dyDescent="0.25">
      <c r="A2174" s="408">
        <f t="shared" si="33"/>
        <v>2172</v>
      </c>
      <c r="B2174" s="484">
        <v>45482</v>
      </c>
      <c r="C2174" s="212" t="s">
        <v>91</v>
      </c>
      <c r="D2174" s="108" t="s">
        <v>92</v>
      </c>
      <c r="E2174" s="203" t="s">
        <v>343</v>
      </c>
      <c r="F2174" s="97">
        <v>0</v>
      </c>
      <c r="G2174" s="97"/>
      <c r="H2174" s="116"/>
      <c r="I2174" s="116"/>
      <c r="J2174" s="97"/>
      <c r="AD2174" s="476"/>
      <c r="AI2174" s="473"/>
    </row>
    <row r="2175" spans="1:35" s="4" customFormat="1" x14ac:dyDescent="0.25">
      <c r="A2175" s="408">
        <f t="shared" si="33"/>
        <v>2173</v>
      </c>
      <c r="B2175" s="484">
        <v>45482</v>
      </c>
      <c r="C2175" s="212" t="s">
        <v>94</v>
      </c>
      <c r="D2175" s="108" t="s">
        <v>92</v>
      </c>
      <c r="E2175" s="203" t="s">
        <v>344</v>
      </c>
      <c r="F2175" s="97">
        <v>0</v>
      </c>
      <c r="G2175" s="97"/>
      <c r="H2175" s="116"/>
      <c r="I2175" s="116"/>
      <c r="J2175" s="97"/>
      <c r="AD2175" s="476"/>
      <c r="AI2175" s="473"/>
    </row>
    <row r="2176" spans="1:35" s="4" customFormat="1" x14ac:dyDescent="0.25">
      <c r="A2176" s="408">
        <f t="shared" si="33"/>
        <v>2174</v>
      </c>
      <c r="B2176" s="484">
        <v>45482</v>
      </c>
      <c r="C2176" s="212" t="s">
        <v>116</v>
      </c>
      <c r="D2176" s="108" t="s">
        <v>92</v>
      </c>
      <c r="E2176" s="408" t="s">
        <v>345</v>
      </c>
      <c r="F2176" s="97">
        <v>0</v>
      </c>
      <c r="G2176" s="97"/>
      <c r="H2176" s="116"/>
      <c r="I2176" s="116"/>
      <c r="J2176" s="97"/>
      <c r="AD2176" s="476"/>
      <c r="AI2176" s="473"/>
    </row>
    <row r="2177" spans="1:35" s="4" customFormat="1" x14ac:dyDescent="0.25">
      <c r="A2177" s="408">
        <f t="shared" si="33"/>
        <v>2175</v>
      </c>
      <c r="B2177" s="484">
        <v>45482</v>
      </c>
      <c r="C2177" s="212" t="s">
        <v>128</v>
      </c>
      <c r="D2177" s="108" t="s">
        <v>97</v>
      </c>
      <c r="E2177" s="472"/>
      <c r="F2177" s="97">
        <v>55</v>
      </c>
      <c r="G2177" s="97"/>
      <c r="H2177" s="116"/>
      <c r="I2177" s="116"/>
      <c r="J2177" s="97"/>
      <c r="AD2177" s="476"/>
      <c r="AI2177" s="473"/>
    </row>
    <row r="2178" spans="1:35" s="4" customFormat="1" x14ac:dyDescent="0.25">
      <c r="A2178" s="408">
        <f t="shared" si="33"/>
        <v>2176</v>
      </c>
      <c r="B2178" s="484">
        <v>45482</v>
      </c>
      <c r="C2178" s="212" t="s">
        <v>96</v>
      </c>
      <c r="D2178" s="108" t="s">
        <v>97</v>
      </c>
      <c r="E2178" s="97"/>
      <c r="F2178" s="97">
        <v>0</v>
      </c>
      <c r="G2178" s="97"/>
      <c r="H2178" s="116"/>
      <c r="I2178" s="116"/>
      <c r="J2178" s="97"/>
      <c r="AD2178" s="476"/>
      <c r="AI2178" s="473"/>
    </row>
    <row r="2179" spans="1:35" s="4" customFormat="1" x14ac:dyDescent="0.25">
      <c r="A2179" s="408">
        <f t="shared" si="33"/>
        <v>2177</v>
      </c>
      <c r="B2179" s="484">
        <v>45482</v>
      </c>
      <c r="C2179" s="212" t="s">
        <v>113</v>
      </c>
      <c r="D2179" s="108" t="s">
        <v>114</v>
      </c>
      <c r="E2179" s="203" t="s">
        <v>348</v>
      </c>
      <c r="F2179" s="97">
        <v>0</v>
      </c>
      <c r="G2179" s="97"/>
      <c r="H2179" s="116"/>
      <c r="I2179" s="116"/>
      <c r="J2179" s="97"/>
      <c r="AD2179" s="476"/>
      <c r="AI2179" s="473"/>
    </row>
    <row r="2180" spans="1:35" s="4" customFormat="1" x14ac:dyDescent="0.25">
      <c r="A2180" s="408">
        <f t="shared" si="33"/>
        <v>2178</v>
      </c>
      <c r="B2180" s="484">
        <v>45482</v>
      </c>
      <c r="C2180" s="212" t="s">
        <v>156</v>
      </c>
      <c r="D2180" s="108" t="s">
        <v>136</v>
      </c>
      <c r="E2180" s="203" t="s">
        <v>149</v>
      </c>
      <c r="F2180" s="97">
        <v>0</v>
      </c>
      <c r="G2180" s="97"/>
      <c r="H2180" s="116"/>
      <c r="I2180" s="116"/>
      <c r="J2180" s="97"/>
      <c r="AD2180" s="476"/>
      <c r="AI2180" s="473"/>
    </row>
    <row r="2181" spans="1:35" s="4" customFormat="1" x14ac:dyDescent="0.25">
      <c r="A2181" s="408">
        <f t="shared" si="33"/>
        <v>2179</v>
      </c>
      <c r="B2181" s="484">
        <v>45482</v>
      </c>
      <c r="C2181" s="213" t="s">
        <v>142</v>
      </c>
      <c r="D2181" s="108" t="s">
        <v>264</v>
      </c>
      <c r="E2181" s="203" t="s">
        <v>143</v>
      </c>
      <c r="F2181" s="97">
        <v>225</v>
      </c>
      <c r="G2181" s="97"/>
      <c r="H2181" s="116"/>
      <c r="I2181" s="116"/>
      <c r="J2181" s="97"/>
      <c r="AD2181" s="476"/>
      <c r="AI2181" s="473"/>
    </row>
    <row r="2182" spans="1:35" s="4" customFormat="1" x14ac:dyDescent="0.25">
      <c r="A2182" s="408">
        <f t="shared" si="33"/>
        <v>2180</v>
      </c>
      <c r="B2182" s="484">
        <v>45482</v>
      </c>
      <c r="C2182" s="213" t="s">
        <v>144</v>
      </c>
      <c r="D2182" s="108" t="s">
        <v>264</v>
      </c>
      <c r="E2182" s="203" t="s">
        <v>143</v>
      </c>
      <c r="F2182" s="97">
        <v>210</v>
      </c>
      <c r="G2182" s="97"/>
      <c r="H2182" s="116"/>
      <c r="I2182" s="116"/>
      <c r="J2182" s="97"/>
      <c r="AD2182" s="476"/>
      <c r="AI2182" s="473"/>
    </row>
    <row r="2183" spans="1:35" s="4" customFormat="1" x14ac:dyDescent="0.25">
      <c r="A2183" s="408">
        <f t="shared" si="33"/>
        <v>2181</v>
      </c>
      <c r="B2183" s="484">
        <v>45482</v>
      </c>
      <c r="C2183" s="214" t="s">
        <v>145</v>
      </c>
      <c r="D2183" s="108" t="s">
        <v>265</v>
      </c>
      <c r="E2183" s="203" t="s">
        <v>146</v>
      </c>
      <c r="F2183" s="97">
        <v>300</v>
      </c>
      <c r="G2183" s="97"/>
      <c r="H2183" s="116"/>
      <c r="I2183" s="116"/>
      <c r="J2183" s="97"/>
      <c r="AD2183" s="476"/>
      <c r="AI2183" s="473"/>
    </row>
    <row r="2184" spans="1:35" s="4" customFormat="1" x14ac:dyDescent="0.25">
      <c r="A2184" s="408">
        <f t="shared" si="33"/>
        <v>2182</v>
      </c>
      <c r="B2184" s="484">
        <v>45482</v>
      </c>
      <c r="C2184" s="212" t="s">
        <v>160</v>
      </c>
      <c r="D2184" s="108" t="s">
        <v>136</v>
      </c>
      <c r="E2184" s="203" t="s">
        <v>64</v>
      </c>
      <c r="F2184" s="97">
        <v>198</v>
      </c>
      <c r="G2184" s="97"/>
      <c r="H2184" s="116"/>
      <c r="I2184" s="116"/>
      <c r="J2184" s="97"/>
      <c r="AD2184" s="476"/>
      <c r="AI2184" s="473"/>
    </row>
    <row r="2185" spans="1:35" s="4" customFormat="1" x14ac:dyDescent="0.25">
      <c r="A2185" s="408">
        <f t="shared" si="33"/>
        <v>2183</v>
      </c>
      <c r="B2185" s="484">
        <v>45482</v>
      </c>
      <c r="C2185" s="212" t="s">
        <v>158</v>
      </c>
      <c r="D2185" s="108" t="s">
        <v>159</v>
      </c>
      <c r="E2185" s="203" t="s">
        <v>64</v>
      </c>
      <c r="F2185" s="97">
        <v>0</v>
      </c>
      <c r="G2185" s="97"/>
      <c r="H2185" s="116"/>
      <c r="I2185" s="116"/>
      <c r="J2185" s="97"/>
      <c r="AD2185" s="476"/>
      <c r="AI2185" s="473"/>
    </row>
    <row r="2186" spans="1:35" s="4" customFormat="1" x14ac:dyDescent="0.25">
      <c r="A2186" s="408">
        <f t="shared" si="33"/>
        <v>2184</v>
      </c>
      <c r="B2186" s="484">
        <v>45482</v>
      </c>
      <c r="C2186" s="96" t="s">
        <v>283</v>
      </c>
      <c r="D2186" s="108" t="s">
        <v>266</v>
      </c>
      <c r="E2186" s="203" t="s">
        <v>63</v>
      </c>
      <c r="F2186" s="97">
        <v>0</v>
      </c>
      <c r="G2186" s="97"/>
      <c r="H2186" s="116"/>
      <c r="I2186" s="116"/>
      <c r="J2186" s="97"/>
      <c r="AD2186" s="476"/>
      <c r="AI2186" s="473"/>
    </row>
    <row r="2187" spans="1:35" s="4" customFormat="1" x14ac:dyDescent="0.25">
      <c r="A2187" s="408">
        <f t="shared" si="33"/>
        <v>2185</v>
      </c>
      <c r="B2187" s="484">
        <v>45482</v>
      </c>
      <c r="C2187" s="213" t="s">
        <v>148</v>
      </c>
      <c r="D2187" s="108" t="s">
        <v>92</v>
      </c>
      <c r="E2187" s="203" t="s">
        <v>63</v>
      </c>
      <c r="F2187" s="97">
        <v>0</v>
      </c>
      <c r="G2187" s="97"/>
      <c r="H2187" s="116"/>
      <c r="I2187" s="116"/>
      <c r="J2187" s="97"/>
      <c r="AD2187" s="476"/>
      <c r="AI2187" s="473"/>
    </row>
    <row r="2188" spans="1:35" s="4" customFormat="1" x14ac:dyDescent="0.25">
      <c r="A2188" s="408">
        <f t="shared" si="33"/>
        <v>2186</v>
      </c>
      <c r="B2188" s="484">
        <v>45482</v>
      </c>
      <c r="C2188" s="213" t="s">
        <v>150</v>
      </c>
      <c r="D2188" s="108" t="s">
        <v>92</v>
      </c>
      <c r="E2188" s="203" t="s">
        <v>63</v>
      </c>
      <c r="F2188" s="97">
        <v>0</v>
      </c>
      <c r="G2188" s="97"/>
      <c r="H2188" s="116"/>
      <c r="I2188" s="116"/>
      <c r="J2188" s="97"/>
      <c r="AD2188" s="476"/>
      <c r="AI2188" s="473"/>
    </row>
    <row r="2189" spans="1:35" s="4" customFormat="1" x14ac:dyDescent="0.25">
      <c r="A2189" s="408">
        <f t="shared" si="33"/>
        <v>2187</v>
      </c>
      <c r="B2189" s="484">
        <v>45482</v>
      </c>
      <c r="C2189" s="213" t="s">
        <v>151</v>
      </c>
      <c r="D2189" s="108" t="s">
        <v>92</v>
      </c>
      <c r="E2189" s="203" t="s">
        <v>63</v>
      </c>
      <c r="F2189" s="97">
        <v>0</v>
      </c>
      <c r="G2189" s="97"/>
      <c r="H2189" s="116"/>
      <c r="I2189" s="116"/>
      <c r="J2189" s="97"/>
      <c r="AD2189" s="476"/>
      <c r="AI2189" s="473"/>
    </row>
    <row r="2190" spans="1:35" s="4" customFormat="1" x14ac:dyDescent="0.25">
      <c r="A2190" s="408">
        <f t="shared" si="33"/>
        <v>2188</v>
      </c>
      <c r="B2190" s="484">
        <v>45482</v>
      </c>
      <c r="C2190" s="213" t="s">
        <v>135</v>
      </c>
      <c r="D2190" s="108" t="s">
        <v>136</v>
      </c>
      <c r="E2190" s="203" t="s">
        <v>2</v>
      </c>
      <c r="F2190" s="97">
        <v>0</v>
      </c>
      <c r="G2190" s="97"/>
      <c r="H2190" s="116"/>
      <c r="I2190" s="116"/>
      <c r="J2190" s="97"/>
      <c r="AD2190" s="476"/>
      <c r="AI2190" s="473"/>
    </row>
    <row r="2191" spans="1:35" s="4" customFormat="1" x14ac:dyDescent="0.25">
      <c r="A2191" s="408">
        <f t="shared" si="33"/>
        <v>2189</v>
      </c>
      <c r="B2191" s="484">
        <v>45482</v>
      </c>
      <c r="C2191" s="213" t="s">
        <v>137</v>
      </c>
      <c r="D2191" s="108" t="s">
        <v>136</v>
      </c>
      <c r="E2191" s="203" t="s">
        <v>2</v>
      </c>
      <c r="F2191" s="97">
        <v>299</v>
      </c>
      <c r="G2191" s="97"/>
      <c r="H2191" s="116"/>
      <c r="I2191" s="116"/>
      <c r="J2191" s="97"/>
      <c r="AD2191" s="476"/>
      <c r="AI2191" s="473"/>
    </row>
    <row r="2192" spans="1:35" s="4" customFormat="1" x14ac:dyDescent="0.25">
      <c r="A2192" s="408">
        <f t="shared" si="33"/>
        <v>2190</v>
      </c>
      <c r="B2192" s="484">
        <v>45482</v>
      </c>
      <c r="C2192" s="213" t="s">
        <v>139</v>
      </c>
      <c r="D2192" s="108" t="s">
        <v>92</v>
      </c>
      <c r="E2192" s="203" t="s">
        <v>2</v>
      </c>
      <c r="F2192" s="97">
        <v>0</v>
      </c>
      <c r="G2192" s="97"/>
      <c r="H2192" s="116"/>
      <c r="I2192" s="116"/>
      <c r="J2192" s="97"/>
      <c r="AD2192" s="476"/>
      <c r="AI2192" s="473"/>
    </row>
    <row r="2193" spans="1:35" s="4" customFormat="1" x14ac:dyDescent="0.25">
      <c r="A2193" s="408">
        <f t="shared" si="33"/>
        <v>2191</v>
      </c>
      <c r="B2193" s="484">
        <v>45482</v>
      </c>
      <c r="C2193" s="213" t="s">
        <v>140</v>
      </c>
      <c r="D2193" s="108" t="s">
        <v>92</v>
      </c>
      <c r="E2193" s="203" t="s">
        <v>2</v>
      </c>
      <c r="F2193" s="97">
        <v>0</v>
      </c>
      <c r="G2193" s="97"/>
      <c r="H2193" s="116"/>
      <c r="I2193" s="116"/>
      <c r="J2193" s="97"/>
      <c r="AD2193" s="476"/>
      <c r="AI2193" s="473"/>
    </row>
    <row r="2194" spans="1:35" s="4" customFormat="1" x14ac:dyDescent="0.25">
      <c r="A2194" s="408">
        <f t="shared" si="33"/>
        <v>2192</v>
      </c>
      <c r="B2194" s="484">
        <v>45482</v>
      </c>
      <c r="C2194" s="213" t="s">
        <v>141</v>
      </c>
      <c r="D2194" s="108" t="s">
        <v>92</v>
      </c>
      <c r="E2194" s="203" t="s">
        <v>2</v>
      </c>
      <c r="F2194" s="97">
        <v>0</v>
      </c>
      <c r="G2194" s="97"/>
      <c r="H2194" s="116"/>
      <c r="I2194" s="116"/>
      <c r="J2194" s="97"/>
      <c r="AD2194" s="476"/>
      <c r="AI2194" s="473"/>
    </row>
    <row r="2195" spans="1:35" s="4" customFormat="1" x14ac:dyDescent="0.25">
      <c r="A2195" s="408">
        <f t="shared" si="33"/>
        <v>2193</v>
      </c>
      <c r="B2195" s="484">
        <v>45482</v>
      </c>
      <c r="C2195" s="213" t="s">
        <v>134</v>
      </c>
      <c r="D2195" s="108" t="s">
        <v>99</v>
      </c>
      <c r="E2195" s="203" t="s">
        <v>2</v>
      </c>
      <c r="F2195" s="97">
        <v>335</v>
      </c>
      <c r="G2195" s="97"/>
      <c r="H2195" s="116"/>
      <c r="I2195" s="116"/>
      <c r="J2195" s="97"/>
      <c r="AD2195" s="476"/>
      <c r="AI2195" s="473"/>
    </row>
    <row r="2196" spans="1:35" s="4" customFormat="1" x14ac:dyDescent="0.25">
      <c r="A2196" s="408">
        <f t="shared" si="33"/>
        <v>2194</v>
      </c>
      <c r="B2196" s="484">
        <v>45482</v>
      </c>
      <c r="C2196" s="213" t="s">
        <v>279</v>
      </c>
      <c r="D2196" s="108" t="s">
        <v>99</v>
      </c>
      <c r="E2196" s="203" t="s">
        <v>2</v>
      </c>
      <c r="F2196" s="97">
        <v>0</v>
      </c>
      <c r="G2196" s="97"/>
      <c r="H2196" s="116"/>
      <c r="I2196" s="116"/>
      <c r="J2196" s="97"/>
      <c r="AD2196" s="476"/>
      <c r="AI2196" s="473"/>
    </row>
    <row r="2197" spans="1:35" s="4" customFormat="1" x14ac:dyDescent="0.25">
      <c r="A2197" s="408">
        <f t="shared" si="33"/>
        <v>2195</v>
      </c>
      <c r="B2197" s="484">
        <v>45482</v>
      </c>
      <c r="C2197" s="212" t="s">
        <v>153</v>
      </c>
      <c r="D2197" s="108" t="s">
        <v>103</v>
      </c>
      <c r="E2197" s="203" t="s">
        <v>62</v>
      </c>
      <c r="F2197" s="97">
        <v>166</v>
      </c>
      <c r="G2197" s="97"/>
      <c r="H2197" s="116"/>
      <c r="I2197" s="116"/>
      <c r="J2197" s="97"/>
      <c r="AD2197" s="476"/>
      <c r="AI2197" s="473"/>
    </row>
    <row r="2198" spans="1:35" s="4" customFormat="1" x14ac:dyDescent="0.25">
      <c r="A2198" s="408">
        <f t="shared" si="33"/>
        <v>2196</v>
      </c>
      <c r="B2198" s="484">
        <v>45482</v>
      </c>
      <c r="C2198" s="212" t="s">
        <v>154</v>
      </c>
      <c r="D2198" s="108" t="s">
        <v>92</v>
      </c>
      <c r="E2198" s="203" t="s">
        <v>62</v>
      </c>
      <c r="F2198" s="97">
        <v>152</v>
      </c>
      <c r="G2198" s="97"/>
      <c r="H2198" s="116"/>
      <c r="I2198" s="116"/>
      <c r="J2198" s="97"/>
      <c r="AD2198" s="476"/>
      <c r="AI2198" s="473"/>
    </row>
    <row r="2199" spans="1:35" s="4" customFormat="1" x14ac:dyDescent="0.25">
      <c r="A2199" s="408">
        <f t="shared" si="33"/>
        <v>2197</v>
      </c>
      <c r="B2199" s="484">
        <v>45482</v>
      </c>
      <c r="C2199" s="212" t="s">
        <v>155</v>
      </c>
      <c r="D2199" s="108" t="s">
        <v>92</v>
      </c>
      <c r="E2199" s="203" t="s">
        <v>62</v>
      </c>
      <c r="F2199" s="97">
        <v>107</v>
      </c>
      <c r="G2199" s="97"/>
      <c r="H2199" s="116"/>
      <c r="I2199" s="116"/>
      <c r="J2199" s="97"/>
      <c r="AD2199" s="476"/>
      <c r="AI2199" s="473"/>
    </row>
    <row r="2200" spans="1:35" s="4" customFormat="1" x14ac:dyDescent="0.25">
      <c r="A2200" s="408">
        <f t="shared" si="33"/>
        <v>2198</v>
      </c>
      <c r="B2200" s="484">
        <v>45482</v>
      </c>
      <c r="C2200" s="212" t="s">
        <v>295</v>
      </c>
      <c r="D2200" s="108" t="s">
        <v>92</v>
      </c>
      <c r="E2200" s="203" t="s">
        <v>62</v>
      </c>
      <c r="F2200" s="97">
        <v>102</v>
      </c>
      <c r="G2200" s="97"/>
      <c r="H2200" s="116"/>
      <c r="I2200" s="116"/>
      <c r="J2200" s="97"/>
      <c r="AD2200" s="476"/>
      <c r="AI2200" s="473"/>
    </row>
    <row r="2201" spans="1:35" s="4" customFormat="1" x14ac:dyDescent="0.25">
      <c r="A2201" s="408">
        <f t="shared" si="33"/>
        <v>2199</v>
      </c>
      <c r="B2201" s="484">
        <v>45482</v>
      </c>
      <c r="C2201" s="214" t="s">
        <v>177</v>
      </c>
      <c r="D2201" s="108" t="s">
        <v>159</v>
      </c>
      <c r="E2201" s="203" t="s">
        <v>8</v>
      </c>
      <c r="F2201" s="97">
        <v>138</v>
      </c>
      <c r="G2201" s="97"/>
      <c r="H2201" s="116"/>
      <c r="I2201" s="116"/>
      <c r="J2201" s="97"/>
      <c r="AD2201" s="476"/>
      <c r="AI2201" s="473"/>
    </row>
    <row r="2202" spans="1:35" s="4" customFormat="1" x14ac:dyDescent="0.25">
      <c r="A2202" s="408">
        <f t="shared" si="33"/>
        <v>2200</v>
      </c>
      <c r="B2202" s="484">
        <v>45482</v>
      </c>
      <c r="C2202" s="213" t="s">
        <v>252</v>
      </c>
      <c r="D2202" s="108" t="s">
        <v>92</v>
      </c>
      <c r="E2202" s="203" t="s">
        <v>2</v>
      </c>
      <c r="F2202" s="97">
        <v>0</v>
      </c>
      <c r="G2202" s="97"/>
      <c r="H2202" s="116"/>
      <c r="I2202" s="116"/>
      <c r="J2202" s="97"/>
      <c r="AD2202" s="476"/>
      <c r="AI2202" s="473"/>
    </row>
    <row r="2203" spans="1:35" s="4" customFormat="1" x14ac:dyDescent="0.25">
      <c r="A2203" s="408">
        <f t="shared" si="33"/>
        <v>2201</v>
      </c>
      <c r="B2203" s="484">
        <v>45482</v>
      </c>
      <c r="C2203" s="213" t="s">
        <v>259</v>
      </c>
      <c r="D2203" s="108" t="s">
        <v>92</v>
      </c>
      <c r="E2203" s="203" t="s">
        <v>2</v>
      </c>
      <c r="F2203" s="97">
        <v>0</v>
      </c>
      <c r="G2203" s="97"/>
      <c r="H2203" s="116"/>
      <c r="I2203" s="116"/>
      <c r="J2203" s="97"/>
      <c r="AD2203" s="476"/>
      <c r="AI2203" s="473"/>
    </row>
    <row r="2204" spans="1:35" s="4" customFormat="1" x14ac:dyDescent="0.25">
      <c r="A2204" s="408">
        <f t="shared" si="33"/>
        <v>2202</v>
      </c>
      <c r="B2204" s="484">
        <v>45482</v>
      </c>
      <c r="C2204" s="213" t="s">
        <v>260</v>
      </c>
      <c r="D2204" s="108" t="s">
        <v>92</v>
      </c>
      <c r="E2204" s="203" t="s">
        <v>2</v>
      </c>
      <c r="F2204" s="97">
        <v>0</v>
      </c>
      <c r="G2204" s="97"/>
      <c r="H2204" s="116"/>
      <c r="I2204" s="116"/>
      <c r="J2204" s="97"/>
      <c r="AD2204" s="476"/>
      <c r="AI2204" s="473"/>
    </row>
    <row r="2205" spans="1:35" s="4" customFormat="1" x14ac:dyDescent="0.25">
      <c r="A2205" s="408">
        <f t="shared" si="33"/>
        <v>2203</v>
      </c>
      <c r="B2205" s="484">
        <v>45482</v>
      </c>
      <c r="C2205" s="214" t="s">
        <v>162</v>
      </c>
      <c r="D2205" s="108" t="s">
        <v>163</v>
      </c>
      <c r="E2205" s="203" t="s">
        <v>164</v>
      </c>
      <c r="F2205" s="97">
        <v>295</v>
      </c>
      <c r="G2205" s="97"/>
      <c r="H2205" s="116"/>
      <c r="I2205" s="116"/>
      <c r="J2205" s="97"/>
      <c r="AD2205" s="476"/>
      <c r="AI2205" s="473"/>
    </row>
    <row r="2206" spans="1:35" s="4" customFormat="1" x14ac:dyDescent="0.25">
      <c r="A2206" s="408">
        <f t="shared" si="33"/>
        <v>2204</v>
      </c>
      <c r="B2206" s="484">
        <v>45482</v>
      </c>
      <c r="C2206" s="214" t="s">
        <v>166</v>
      </c>
      <c r="D2206" s="108" t="s">
        <v>167</v>
      </c>
      <c r="E2206" s="203" t="s">
        <v>164</v>
      </c>
      <c r="F2206" s="97">
        <v>77</v>
      </c>
      <c r="G2206" s="97"/>
      <c r="H2206" s="116"/>
      <c r="I2206" s="116"/>
      <c r="J2206" s="97"/>
      <c r="AD2206" s="476"/>
      <c r="AI2206" s="473"/>
    </row>
    <row r="2207" spans="1:35" s="4" customFormat="1" x14ac:dyDescent="0.25">
      <c r="A2207" s="408">
        <f t="shared" si="33"/>
        <v>2205</v>
      </c>
      <c r="B2207" s="484">
        <v>45482</v>
      </c>
      <c r="C2207" s="214" t="s">
        <v>169</v>
      </c>
      <c r="D2207" s="108" t="s">
        <v>167</v>
      </c>
      <c r="E2207" s="203" t="s">
        <v>164</v>
      </c>
      <c r="F2207" s="97">
        <v>0</v>
      </c>
      <c r="G2207" s="97"/>
      <c r="H2207" s="116"/>
      <c r="I2207" s="116"/>
      <c r="J2207" s="97"/>
      <c r="AD2207" s="476"/>
      <c r="AI2207" s="473"/>
    </row>
    <row r="2208" spans="1:35" s="4" customFormat="1" x14ac:dyDescent="0.25">
      <c r="A2208" s="408">
        <f t="shared" si="33"/>
        <v>2206</v>
      </c>
      <c r="B2208" s="484">
        <v>45482</v>
      </c>
      <c r="C2208" s="214" t="s">
        <v>170</v>
      </c>
      <c r="D2208" s="108" t="s">
        <v>103</v>
      </c>
      <c r="E2208" s="203" t="s">
        <v>164</v>
      </c>
      <c r="F2208" s="97">
        <v>201</v>
      </c>
      <c r="G2208" s="97"/>
      <c r="H2208" s="116"/>
      <c r="I2208" s="116"/>
      <c r="J2208" s="97"/>
      <c r="AD2208" s="476"/>
      <c r="AI2208" s="473"/>
    </row>
    <row r="2209" spans="1:35" s="4" customFormat="1" x14ac:dyDescent="0.25">
      <c r="A2209" s="408">
        <f t="shared" si="33"/>
        <v>2207</v>
      </c>
      <c r="B2209" s="484">
        <v>45482</v>
      </c>
      <c r="C2209" s="214" t="s">
        <v>171</v>
      </c>
      <c r="D2209" s="108" t="s">
        <v>159</v>
      </c>
      <c r="E2209" s="203" t="s">
        <v>164</v>
      </c>
      <c r="F2209" s="97">
        <v>0</v>
      </c>
      <c r="G2209" s="97"/>
      <c r="H2209" s="116"/>
      <c r="I2209" s="116"/>
      <c r="J2209" s="97"/>
      <c r="AD2209" s="476"/>
      <c r="AI2209" s="473"/>
    </row>
    <row r="2210" spans="1:35" s="4" customFormat="1" x14ac:dyDescent="0.25">
      <c r="A2210" s="408">
        <f t="shared" si="33"/>
        <v>2208</v>
      </c>
      <c r="B2210" s="484">
        <v>45482</v>
      </c>
      <c r="C2210" s="214" t="s">
        <v>172</v>
      </c>
      <c r="D2210" s="108" t="s">
        <v>173</v>
      </c>
      <c r="E2210" s="203" t="s">
        <v>164</v>
      </c>
      <c r="F2210" s="97">
        <v>0</v>
      </c>
      <c r="G2210" s="97"/>
      <c r="H2210" s="116"/>
      <c r="I2210" s="116"/>
      <c r="J2210" s="97"/>
      <c r="AD2210" s="476"/>
      <c r="AI2210" s="473"/>
    </row>
    <row r="2211" spans="1:35" s="4" customFormat="1" x14ac:dyDescent="0.25">
      <c r="A2211" s="408">
        <f t="shared" si="33"/>
        <v>2209</v>
      </c>
      <c r="B2211" s="484">
        <v>45482</v>
      </c>
      <c r="C2211" s="214" t="s">
        <v>174</v>
      </c>
      <c r="D2211" s="108" t="s">
        <v>99</v>
      </c>
      <c r="E2211" s="203" t="s">
        <v>164</v>
      </c>
      <c r="F2211" s="97">
        <v>0</v>
      </c>
      <c r="G2211" s="97"/>
      <c r="H2211" s="116"/>
      <c r="I2211" s="116"/>
      <c r="J2211" s="97"/>
      <c r="AD2211" s="476"/>
      <c r="AI2211" s="473"/>
    </row>
    <row r="2212" spans="1:35" s="4" customFormat="1" x14ac:dyDescent="0.25">
      <c r="A2212" s="408">
        <f t="shared" si="33"/>
        <v>2210</v>
      </c>
      <c r="B2212" s="484">
        <v>45482</v>
      </c>
      <c r="C2212" s="214" t="s">
        <v>175</v>
      </c>
      <c r="D2212" s="108" t="s">
        <v>176</v>
      </c>
      <c r="E2212" s="203" t="s">
        <v>164</v>
      </c>
      <c r="F2212" s="97">
        <v>130</v>
      </c>
      <c r="G2212" s="97"/>
      <c r="H2212" s="116"/>
      <c r="I2212" s="116"/>
      <c r="J2212" s="97"/>
      <c r="AD2212" s="476"/>
      <c r="AI2212" s="473"/>
    </row>
    <row r="2213" spans="1:35" s="4" customFormat="1" x14ac:dyDescent="0.25">
      <c r="A2213" s="408">
        <f t="shared" si="33"/>
        <v>2211</v>
      </c>
      <c r="B2213" s="484">
        <v>45482</v>
      </c>
      <c r="C2213" s="214" t="s">
        <v>263</v>
      </c>
      <c r="D2213" s="108" t="s">
        <v>176</v>
      </c>
      <c r="E2213" s="203" t="s">
        <v>164</v>
      </c>
      <c r="F2213" s="97">
        <v>102</v>
      </c>
      <c r="G2213" s="97"/>
      <c r="H2213" s="116"/>
      <c r="I2213" s="116"/>
      <c r="J2213" s="97"/>
      <c r="AD2213" s="476"/>
      <c r="AI2213" s="473"/>
    </row>
    <row r="2214" spans="1:35" s="4" customFormat="1" x14ac:dyDescent="0.25">
      <c r="A2214" s="408">
        <f t="shared" si="33"/>
        <v>2212</v>
      </c>
      <c r="B2214" s="484">
        <v>45482</v>
      </c>
      <c r="C2214" s="214" t="s">
        <v>261</v>
      </c>
      <c r="D2214" s="108" t="s">
        <v>269</v>
      </c>
      <c r="E2214" s="203" t="s">
        <v>164</v>
      </c>
      <c r="F2214" s="97">
        <v>0</v>
      </c>
      <c r="G2214" s="97"/>
      <c r="H2214" s="116"/>
      <c r="I2214" s="116"/>
      <c r="J2214" s="97"/>
      <c r="AD2214" s="476"/>
      <c r="AI2214" s="473"/>
    </row>
    <row r="2215" spans="1:35" s="4" customFormat="1" x14ac:dyDescent="0.25">
      <c r="A2215" s="408">
        <f t="shared" si="33"/>
        <v>2213</v>
      </c>
      <c r="B2215" s="484">
        <v>45482</v>
      </c>
      <c r="C2215" s="214" t="s">
        <v>254</v>
      </c>
      <c r="D2215" s="108" t="s">
        <v>159</v>
      </c>
      <c r="E2215" s="203" t="s">
        <v>164</v>
      </c>
      <c r="F2215" s="97">
        <v>91</v>
      </c>
      <c r="G2215" s="97"/>
      <c r="H2215" s="116"/>
      <c r="I2215" s="116"/>
      <c r="J2215" s="97"/>
      <c r="AD2215" s="476"/>
      <c r="AI2215" s="473"/>
    </row>
    <row r="2216" spans="1:35" s="4" customFormat="1" x14ac:dyDescent="0.25">
      <c r="A2216" s="408">
        <f t="shared" si="33"/>
        <v>2214</v>
      </c>
      <c r="B2216" s="484">
        <v>45482</v>
      </c>
      <c r="C2216" s="214" t="s">
        <v>277</v>
      </c>
      <c r="D2216" s="108" t="s">
        <v>176</v>
      </c>
      <c r="E2216" s="203" t="s">
        <v>164</v>
      </c>
      <c r="F2216" s="97">
        <v>131</v>
      </c>
      <c r="G2216" s="97"/>
      <c r="H2216" s="116"/>
      <c r="I2216" s="116"/>
      <c r="J2216" s="97"/>
      <c r="AD2216" s="476"/>
      <c r="AI2216" s="473"/>
    </row>
    <row r="2217" spans="1:35" s="4" customFormat="1" x14ac:dyDescent="0.25">
      <c r="A2217" s="408">
        <f t="shared" si="33"/>
        <v>2215</v>
      </c>
      <c r="B2217" s="484">
        <v>45483</v>
      </c>
      <c r="C2217" s="212" t="s">
        <v>125</v>
      </c>
      <c r="D2217" s="108" t="s">
        <v>99</v>
      </c>
      <c r="E2217" s="203" t="s">
        <v>334</v>
      </c>
      <c r="F2217" s="97">
        <v>366</v>
      </c>
      <c r="G2217" s="97"/>
      <c r="H2217" s="116"/>
      <c r="I2217" s="116"/>
      <c r="J2217" s="97"/>
      <c r="AD2217" s="476"/>
      <c r="AI2217" s="473"/>
    </row>
    <row r="2218" spans="1:35" s="4" customFormat="1" x14ac:dyDescent="0.25">
      <c r="A2218" s="408">
        <f t="shared" si="33"/>
        <v>2216</v>
      </c>
      <c r="B2218" s="484">
        <v>45483</v>
      </c>
      <c r="C2218" s="212" t="s">
        <v>290</v>
      </c>
      <c r="D2218" s="108" t="s">
        <v>99</v>
      </c>
      <c r="E2218" s="203" t="s">
        <v>335</v>
      </c>
      <c r="F2218" s="97">
        <v>0</v>
      </c>
      <c r="G2218" s="97"/>
      <c r="H2218" s="116"/>
      <c r="I2218" s="116"/>
      <c r="J2218" s="97"/>
      <c r="AD2218" s="476"/>
      <c r="AI2218" s="473"/>
    </row>
    <row r="2219" spans="1:35" s="4" customFormat="1" x14ac:dyDescent="0.25">
      <c r="A2219" s="408">
        <f t="shared" si="33"/>
        <v>2217</v>
      </c>
      <c r="B2219" s="484">
        <v>45483</v>
      </c>
      <c r="C2219" s="212" t="s">
        <v>88</v>
      </c>
      <c r="D2219" s="108" t="s">
        <v>89</v>
      </c>
      <c r="E2219" s="203" t="s">
        <v>336</v>
      </c>
      <c r="F2219" s="97">
        <v>0</v>
      </c>
      <c r="G2219" s="97"/>
      <c r="H2219" s="116"/>
      <c r="I2219" s="116"/>
      <c r="J2219" s="97"/>
      <c r="AD2219" s="476"/>
      <c r="AI2219" s="473"/>
    </row>
    <row r="2220" spans="1:35" s="4" customFormat="1" x14ac:dyDescent="0.25">
      <c r="A2220" s="408">
        <f t="shared" si="33"/>
        <v>2218</v>
      </c>
      <c r="B2220" s="484">
        <v>45483</v>
      </c>
      <c r="C2220" s="212" t="s">
        <v>294</v>
      </c>
      <c r="D2220" s="108" t="s">
        <v>89</v>
      </c>
      <c r="E2220" s="203" t="s">
        <v>337</v>
      </c>
      <c r="F2220" s="97">
        <v>0</v>
      </c>
      <c r="G2220" s="97"/>
      <c r="H2220" s="116"/>
      <c r="I2220" s="116"/>
      <c r="J2220" s="97"/>
      <c r="AD2220" s="476"/>
      <c r="AI2220" s="473"/>
    </row>
    <row r="2221" spans="1:35" s="4" customFormat="1" x14ac:dyDescent="0.25">
      <c r="A2221" s="408">
        <f t="shared" si="33"/>
        <v>2219</v>
      </c>
      <c r="B2221" s="484">
        <v>45483</v>
      </c>
      <c r="C2221" s="212" t="s">
        <v>119</v>
      </c>
      <c r="D2221" s="108" t="s">
        <v>131</v>
      </c>
      <c r="E2221" s="203" t="s">
        <v>338</v>
      </c>
      <c r="F2221" s="97">
        <v>0</v>
      </c>
      <c r="G2221" s="97"/>
      <c r="H2221" s="116"/>
      <c r="I2221" s="116"/>
      <c r="J2221" s="97"/>
      <c r="AD2221" s="476"/>
      <c r="AI2221" s="473"/>
    </row>
    <row r="2222" spans="1:35" s="4" customFormat="1" x14ac:dyDescent="0.25">
      <c r="A2222" s="408">
        <f t="shared" si="33"/>
        <v>2220</v>
      </c>
      <c r="B2222" s="484">
        <v>45483</v>
      </c>
      <c r="C2222" s="212" t="s">
        <v>121</v>
      </c>
      <c r="D2222" s="108" t="s">
        <v>122</v>
      </c>
      <c r="E2222" s="203" t="s">
        <v>339</v>
      </c>
      <c r="F2222" s="97">
        <v>136</v>
      </c>
      <c r="G2222" s="97"/>
      <c r="H2222" s="116"/>
      <c r="I2222" s="116"/>
      <c r="J2222" s="97"/>
      <c r="AD2222" s="476"/>
      <c r="AI2222" s="473"/>
    </row>
    <row r="2223" spans="1:35" s="4" customFormat="1" x14ac:dyDescent="0.25">
      <c r="A2223" s="408">
        <f t="shared" si="33"/>
        <v>2221</v>
      </c>
      <c r="B2223" s="484">
        <v>45483</v>
      </c>
      <c r="C2223" s="212" t="s">
        <v>118</v>
      </c>
      <c r="D2223" s="108" t="s">
        <v>107</v>
      </c>
      <c r="E2223" s="203" t="s">
        <v>340</v>
      </c>
      <c r="F2223" s="97">
        <v>42</v>
      </c>
      <c r="G2223" s="97"/>
      <c r="H2223" s="116"/>
      <c r="I2223" s="116"/>
      <c r="J2223" s="97"/>
      <c r="AD2223" s="476"/>
      <c r="AI2223" s="473"/>
    </row>
    <row r="2224" spans="1:35" s="4" customFormat="1" x14ac:dyDescent="0.25">
      <c r="A2224" s="408">
        <f t="shared" si="33"/>
        <v>2222</v>
      </c>
      <c r="B2224" s="484">
        <v>45483</v>
      </c>
      <c r="C2224" s="212" t="s">
        <v>109</v>
      </c>
      <c r="D2224" s="108" t="s">
        <v>107</v>
      </c>
      <c r="E2224" s="203" t="s">
        <v>341</v>
      </c>
      <c r="F2224" s="97">
        <v>0</v>
      </c>
      <c r="G2224" s="97"/>
      <c r="H2224" s="116"/>
      <c r="I2224" s="116"/>
      <c r="J2224" s="97"/>
      <c r="AD2224" s="476"/>
      <c r="AI2224" s="473"/>
    </row>
    <row r="2225" spans="1:35" s="4" customFormat="1" x14ac:dyDescent="0.25">
      <c r="A2225" s="408">
        <f t="shared" si="33"/>
        <v>2223</v>
      </c>
      <c r="B2225" s="484">
        <v>45483</v>
      </c>
      <c r="C2225" s="212" t="s">
        <v>106</v>
      </c>
      <c r="D2225" s="108" t="s">
        <v>107</v>
      </c>
      <c r="E2225" s="203" t="s">
        <v>342</v>
      </c>
      <c r="F2225" s="97">
        <v>89</v>
      </c>
      <c r="G2225" s="97"/>
      <c r="H2225" s="116"/>
      <c r="I2225" s="116"/>
      <c r="J2225" s="97"/>
      <c r="AD2225" s="476"/>
      <c r="AI2225" s="473"/>
    </row>
    <row r="2226" spans="1:35" s="4" customFormat="1" x14ac:dyDescent="0.25">
      <c r="A2226" s="408">
        <f t="shared" ref="A2226:A2290" si="34">ROW()-2</f>
        <v>2224</v>
      </c>
      <c r="B2226" s="484">
        <v>45483</v>
      </c>
      <c r="C2226" s="212" t="s">
        <v>278</v>
      </c>
      <c r="D2226" s="108" t="s">
        <v>107</v>
      </c>
      <c r="E2226" s="203" t="s">
        <v>341</v>
      </c>
      <c r="F2226" s="97">
        <v>0</v>
      </c>
      <c r="G2226" s="97"/>
      <c r="H2226" s="116"/>
      <c r="I2226" s="116"/>
      <c r="J2226" s="97"/>
      <c r="AD2226" s="476"/>
      <c r="AI2226" s="473"/>
    </row>
    <row r="2227" spans="1:35" s="4" customFormat="1" x14ac:dyDescent="0.25">
      <c r="A2227" s="408">
        <f t="shared" si="34"/>
        <v>2225</v>
      </c>
      <c r="B2227" s="484">
        <v>45483</v>
      </c>
      <c r="C2227" s="212" t="s">
        <v>91</v>
      </c>
      <c r="D2227" s="108" t="s">
        <v>92</v>
      </c>
      <c r="E2227" s="203" t="s">
        <v>343</v>
      </c>
      <c r="F2227" s="97">
        <v>0</v>
      </c>
      <c r="G2227" s="97"/>
      <c r="H2227" s="116"/>
      <c r="I2227" s="116"/>
      <c r="J2227" s="97"/>
      <c r="AD2227" s="476"/>
      <c r="AI2227" s="473"/>
    </row>
    <row r="2228" spans="1:35" s="4" customFormat="1" x14ac:dyDescent="0.25">
      <c r="A2228" s="408">
        <f t="shared" si="34"/>
        <v>2226</v>
      </c>
      <c r="B2228" s="484">
        <v>45483</v>
      </c>
      <c r="C2228" s="212" t="s">
        <v>94</v>
      </c>
      <c r="D2228" s="108" t="s">
        <v>92</v>
      </c>
      <c r="E2228" s="203" t="s">
        <v>344</v>
      </c>
      <c r="F2228" s="97">
        <v>0</v>
      </c>
      <c r="G2228" s="97"/>
      <c r="H2228" s="116"/>
      <c r="I2228" s="116"/>
      <c r="J2228" s="97"/>
      <c r="AD2228" s="476"/>
      <c r="AI2228" s="473"/>
    </row>
    <row r="2229" spans="1:35" s="4" customFormat="1" x14ac:dyDescent="0.25">
      <c r="A2229" s="408">
        <f t="shared" si="34"/>
        <v>2227</v>
      </c>
      <c r="B2229" s="484">
        <v>45483</v>
      </c>
      <c r="C2229" s="212" t="s">
        <v>116</v>
      </c>
      <c r="D2229" s="108" t="s">
        <v>92</v>
      </c>
      <c r="E2229" s="203" t="s">
        <v>345</v>
      </c>
      <c r="F2229" s="97">
        <v>0</v>
      </c>
      <c r="G2229" s="97"/>
      <c r="H2229" s="116"/>
      <c r="I2229" s="116"/>
      <c r="J2229" s="97"/>
      <c r="AD2229" s="476"/>
      <c r="AI2229" s="473"/>
    </row>
    <row r="2230" spans="1:35" s="4" customFormat="1" x14ac:dyDescent="0.25">
      <c r="A2230" s="408">
        <f t="shared" si="34"/>
        <v>2228</v>
      </c>
      <c r="B2230" s="484">
        <v>45483</v>
      </c>
      <c r="C2230" s="212" t="s">
        <v>128</v>
      </c>
      <c r="D2230" s="108" t="s">
        <v>97</v>
      </c>
      <c r="E2230" s="203" t="s">
        <v>346</v>
      </c>
      <c r="F2230" s="97">
        <v>0</v>
      </c>
      <c r="G2230" s="97"/>
      <c r="H2230" s="116"/>
      <c r="I2230" s="116"/>
      <c r="J2230" s="97"/>
      <c r="AD2230" s="476"/>
      <c r="AI2230" s="473"/>
    </row>
    <row r="2231" spans="1:35" s="4" customFormat="1" x14ac:dyDescent="0.25">
      <c r="A2231" s="408">
        <f t="shared" si="34"/>
        <v>2229</v>
      </c>
      <c r="B2231" s="484">
        <v>45483</v>
      </c>
      <c r="C2231" s="212" t="s">
        <v>96</v>
      </c>
      <c r="D2231" s="108" t="s">
        <v>97</v>
      </c>
      <c r="E2231" s="203" t="s">
        <v>347</v>
      </c>
      <c r="F2231" s="97">
        <v>129</v>
      </c>
      <c r="G2231" s="97"/>
      <c r="H2231" s="116"/>
      <c r="I2231" s="116"/>
      <c r="J2231" s="97"/>
      <c r="AD2231" s="476"/>
      <c r="AI2231" s="473"/>
    </row>
    <row r="2232" spans="1:35" s="4" customFormat="1" x14ac:dyDescent="0.25">
      <c r="A2232" s="408">
        <f t="shared" si="34"/>
        <v>2230</v>
      </c>
      <c r="B2232" s="484">
        <v>45483</v>
      </c>
      <c r="C2232" s="212" t="s">
        <v>113</v>
      </c>
      <c r="D2232" s="108" t="s">
        <v>114</v>
      </c>
      <c r="E2232" s="203" t="s">
        <v>348</v>
      </c>
      <c r="F2232" s="97">
        <v>141</v>
      </c>
      <c r="G2232" s="97"/>
      <c r="H2232" s="116"/>
      <c r="I2232" s="116"/>
      <c r="J2232" s="97"/>
      <c r="AD2232" s="476"/>
      <c r="AI2232" s="473"/>
    </row>
    <row r="2233" spans="1:35" s="4" customFormat="1" x14ac:dyDescent="0.25">
      <c r="A2233" s="408">
        <f t="shared" si="34"/>
        <v>2231</v>
      </c>
      <c r="B2233" s="484">
        <v>45483</v>
      </c>
      <c r="C2233" s="212" t="s">
        <v>156</v>
      </c>
      <c r="D2233" s="108" t="s">
        <v>136</v>
      </c>
      <c r="E2233" s="203" t="s">
        <v>149</v>
      </c>
      <c r="F2233" s="97">
        <v>63</v>
      </c>
      <c r="G2233" s="97"/>
      <c r="H2233" s="116"/>
      <c r="I2233" s="116"/>
      <c r="J2233" s="97"/>
      <c r="AD2233" s="476"/>
      <c r="AI2233" s="473"/>
    </row>
    <row r="2234" spans="1:35" s="4" customFormat="1" x14ac:dyDescent="0.25">
      <c r="A2234" s="408">
        <f t="shared" si="34"/>
        <v>2232</v>
      </c>
      <c r="B2234" s="484">
        <v>45483</v>
      </c>
      <c r="C2234" s="213" t="s">
        <v>142</v>
      </c>
      <c r="D2234" s="108" t="s">
        <v>264</v>
      </c>
      <c r="E2234" s="203" t="s">
        <v>143</v>
      </c>
      <c r="F2234" s="97">
        <v>0</v>
      </c>
      <c r="G2234" s="97"/>
      <c r="H2234" s="116"/>
      <c r="I2234" s="116"/>
      <c r="J2234" s="97"/>
      <c r="AD2234" s="476"/>
      <c r="AI2234" s="473"/>
    </row>
    <row r="2235" spans="1:35" s="4" customFormat="1" x14ac:dyDescent="0.25">
      <c r="A2235" s="408">
        <f t="shared" si="34"/>
        <v>2233</v>
      </c>
      <c r="B2235" s="484">
        <v>45483</v>
      </c>
      <c r="C2235" s="213" t="s">
        <v>144</v>
      </c>
      <c r="D2235" s="108" t="s">
        <v>264</v>
      </c>
      <c r="E2235" s="203" t="s">
        <v>143</v>
      </c>
      <c r="F2235" s="97">
        <v>0</v>
      </c>
      <c r="G2235" s="97"/>
      <c r="H2235" s="116"/>
      <c r="I2235" s="116"/>
      <c r="J2235" s="97"/>
      <c r="AD2235" s="476"/>
      <c r="AI2235" s="473"/>
    </row>
    <row r="2236" spans="1:35" s="4" customFormat="1" x14ac:dyDescent="0.25">
      <c r="A2236" s="408">
        <f t="shared" si="34"/>
        <v>2234</v>
      </c>
      <c r="B2236" s="484">
        <v>45483</v>
      </c>
      <c r="C2236" s="214" t="s">
        <v>145</v>
      </c>
      <c r="D2236" s="108" t="s">
        <v>265</v>
      </c>
      <c r="E2236" s="203" t="s">
        <v>146</v>
      </c>
      <c r="F2236" s="97">
        <v>0</v>
      </c>
      <c r="G2236" s="97"/>
      <c r="H2236" s="116"/>
      <c r="I2236" s="116"/>
      <c r="J2236" s="97"/>
      <c r="AD2236" s="476"/>
      <c r="AI2236" s="473"/>
    </row>
    <row r="2237" spans="1:35" s="4" customFormat="1" x14ac:dyDescent="0.25">
      <c r="A2237" s="408">
        <f t="shared" si="34"/>
        <v>2235</v>
      </c>
      <c r="B2237" s="484">
        <v>45483</v>
      </c>
      <c r="C2237" s="212" t="s">
        <v>160</v>
      </c>
      <c r="D2237" s="108" t="s">
        <v>136</v>
      </c>
      <c r="E2237" s="203" t="s">
        <v>64</v>
      </c>
      <c r="F2237" s="97">
        <v>0</v>
      </c>
      <c r="G2237" s="97"/>
      <c r="H2237" s="116"/>
      <c r="I2237" s="116"/>
      <c r="J2237" s="97"/>
      <c r="AD2237" s="476"/>
      <c r="AI2237" s="473"/>
    </row>
    <row r="2238" spans="1:35" s="4" customFormat="1" x14ac:dyDescent="0.25">
      <c r="A2238" s="408">
        <f t="shared" si="34"/>
        <v>2236</v>
      </c>
      <c r="B2238" s="484">
        <v>45483</v>
      </c>
      <c r="C2238" s="212" t="s">
        <v>158</v>
      </c>
      <c r="D2238" s="108" t="s">
        <v>159</v>
      </c>
      <c r="E2238" s="203" t="s">
        <v>64</v>
      </c>
      <c r="F2238" s="97">
        <v>191</v>
      </c>
      <c r="G2238" s="97"/>
      <c r="H2238" s="116"/>
      <c r="I2238" s="116"/>
      <c r="J2238" s="97"/>
      <c r="AD2238" s="476"/>
      <c r="AI2238" s="473"/>
    </row>
    <row r="2239" spans="1:35" s="4" customFormat="1" x14ac:dyDescent="0.25">
      <c r="A2239" s="408">
        <f t="shared" si="34"/>
        <v>2237</v>
      </c>
      <c r="B2239" s="484">
        <v>45483</v>
      </c>
      <c r="C2239" s="96" t="s">
        <v>283</v>
      </c>
      <c r="D2239" s="108" t="s">
        <v>266</v>
      </c>
      <c r="E2239" s="203" t="s">
        <v>63</v>
      </c>
      <c r="F2239" s="97">
        <v>139</v>
      </c>
      <c r="G2239" s="97"/>
      <c r="H2239" s="116"/>
      <c r="I2239" s="116"/>
      <c r="J2239" s="97"/>
      <c r="AD2239" s="476"/>
      <c r="AI2239" s="473"/>
    </row>
    <row r="2240" spans="1:35" s="4" customFormat="1" x14ac:dyDescent="0.25">
      <c r="A2240" s="408">
        <f t="shared" si="34"/>
        <v>2238</v>
      </c>
      <c r="B2240" s="484">
        <v>45483</v>
      </c>
      <c r="C2240" s="213" t="s">
        <v>148</v>
      </c>
      <c r="D2240" s="108" t="s">
        <v>92</v>
      </c>
      <c r="E2240" s="203" t="s">
        <v>63</v>
      </c>
      <c r="F2240" s="97">
        <v>168</v>
      </c>
      <c r="G2240" s="97"/>
      <c r="H2240" s="116"/>
      <c r="I2240" s="116"/>
      <c r="J2240" s="97"/>
      <c r="AD2240" s="476"/>
      <c r="AI2240" s="473"/>
    </row>
    <row r="2241" spans="1:35" s="4" customFormat="1" x14ac:dyDescent="0.25">
      <c r="A2241" s="408">
        <f t="shared" si="34"/>
        <v>2239</v>
      </c>
      <c r="B2241" s="484">
        <v>45483</v>
      </c>
      <c r="C2241" s="213" t="s">
        <v>150</v>
      </c>
      <c r="D2241" s="108" t="s">
        <v>92</v>
      </c>
      <c r="E2241" s="203" t="s">
        <v>63</v>
      </c>
      <c r="F2241" s="97">
        <v>142</v>
      </c>
      <c r="G2241" s="97"/>
      <c r="H2241" s="116"/>
      <c r="I2241" s="116"/>
      <c r="J2241" s="97"/>
      <c r="AD2241" s="476"/>
      <c r="AI2241" s="473"/>
    </row>
    <row r="2242" spans="1:35" s="4" customFormat="1" x14ac:dyDescent="0.25">
      <c r="A2242" s="408">
        <f t="shared" si="34"/>
        <v>2240</v>
      </c>
      <c r="B2242" s="484">
        <v>45483</v>
      </c>
      <c r="C2242" s="213" t="s">
        <v>151</v>
      </c>
      <c r="D2242" s="108" t="s">
        <v>92</v>
      </c>
      <c r="E2242" s="203" t="s">
        <v>63</v>
      </c>
      <c r="F2242" s="97">
        <v>171</v>
      </c>
      <c r="G2242" s="97"/>
      <c r="H2242" s="116"/>
      <c r="I2242" s="116"/>
      <c r="J2242" s="97"/>
      <c r="AD2242" s="476"/>
      <c r="AI2242" s="473"/>
    </row>
    <row r="2243" spans="1:35" s="4" customFormat="1" x14ac:dyDescent="0.25">
      <c r="A2243" s="408">
        <f t="shared" si="34"/>
        <v>2241</v>
      </c>
      <c r="B2243" s="484">
        <v>45483</v>
      </c>
      <c r="C2243" s="213" t="s">
        <v>135</v>
      </c>
      <c r="D2243" s="108" t="s">
        <v>136</v>
      </c>
      <c r="E2243" s="203" t="s">
        <v>2</v>
      </c>
      <c r="F2243" s="97">
        <v>0</v>
      </c>
      <c r="G2243" s="97"/>
      <c r="H2243" s="116"/>
      <c r="I2243" s="116"/>
      <c r="J2243" s="97"/>
      <c r="AD2243" s="476"/>
      <c r="AI2243" s="473"/>
    </row>
    <row r="2244" spans="1:35" s="4" customFormat="1" x14ac:dyDescent="0.25">
      <c r="A2244" s="408">
        <f t="shared" si="34"/>
        <v>2242</v>
      </c>
      <c r="B2244" s="484">
        <v>45483</v>
      </c>
      <c r="C2244" s="213" t="s">
        <v>137</v>
      </c>
      <c r="D2244" s="108" t="s">
        <v>136</v>
      </c>
      <c r="E2244" s="203" t="s">
        <v>2</v>
      </c>
      <c r="F2244" s="97">
        <v>350</v>
      </c>
      <c r="G2244" s="97"/>
      <c r="H2244" s="116"/>
      <c r="I2244" s="116"/>
      <c r="J2244" s="97"/>
      <c r="AD2244" s="476"/>
      <c r="AI2244" s="473"/>
    </row>
    <row r="2245" spans="1:35" s="4" customFormat="1" x14ac:dyDescent="0.25">
      <c r="A2245" s="408">
        <f t="shared" si="34"/>
        <v>2243</v>
      </c>
      <c r="B2245" s="484">
        <v>45483</v>
      </c>
      <c r="C2245" s="213" t="s">
        <v>139</v>
      </c>
      <c r="D2245" s="108" t="s">
        <v>92</v>
      </c>
      <c r="E2245" s="203" t="s">
        <v>2</v>
      </c>
      <c r="F2245" s="97">
        <v>0</v>
      </c>
      <c r="G2245" s="97"/>
      <c r="H2245" s="116"/>
      <c r="I2245" s="116"/>
      <c r="J2245" s="97"/>
      <c r="AD2245" s="476"/>
      <c r="AI2245" s="473"/>
    </row>
    <row r="2246" spans="1:35" s="4" customFormat="1" x14ac:dyDescent="0.25">
      <c r="A2246" s="408">
        <f t="shared" si="34"/>
        <v>2244</v>
      </c>
      <c r="B2246" s="484">
        <v>45483</v>
      </c>
      <c r="C2246" s="213" t="s">
        <v>140</v>
      </c>
      <c r="D2246" s="108" t="s">
        <v>92</v>
      </c>
      <c r="E2246" s="203" t="s">
        <v>2</v>
      </c>
      <c r="F2246" s="97">
        <v>0</v>
      </c>
      <c r="G2246" s="97"/>
      <c r="H2246" s="116"/>
      <c r="I2246" s="116"/>
      <c r="J2246" s="97"/>
      <c r="AD2246" s="476"/>
      <c r="AI2246" s="473"/>
    </row>
    <row r="2247" spans="1:35" s="4" customFormat="1" x14ac:dyDescent="0.25">
      <c r="A2247" s="408">
        <f t="shared" si="34"/>
        <v>2245</v>
      </c>
      <c r="B2247" s="484">
        <v>45483</v>
      </c>
      <c r="C2247" s="213" t="s">
        <v>141</v>
      </c>
      <c r="D2247" s="108" t="s">
        <v>92</v>
      </c>
      <c r="E2247" s="203" t="s">
        <v>2</v>
      </c>
      <c r="F2247" s="97">
        <v>0</v>
      </c>
      <c r="G2247" s="97"/>
      <c r="H2247" s="116"/>
      <c r="I2247" s="116"/>
      <c r="J2247" s="97"/>
      <c r="AD2247" s="476"/>
      <c r="AI2247" s="473"/>
    </row>
    <row r="2248" spans="1:35" s="4" customFormat="1" x14ac:dyDescent="0.25">
      <c r="A2248" s="408">
        <f t="shared" si="34"/>
        <v>2246</v>
      </c>
      <c r="B2248" s="484">
        <v>45483</v>
      </c>
      <c r="C2248" s="213" t="s">
        <v>134</v>
      </c>
      <c r="D2248" s="108" t="s">
        <v>99</v>
      </c>
      <c r="E2248" s="203" t="s">
        <v>2</v>
      </c>
      <c r="F2248" s="97">
        <v>110</v>
      </c>
      <c r="G2248" s="97"/>
      <c r="H2248" s="116"/>
      <c r="I2248" s="116"/>
      <c r="J2248" s="97"/>
      <c r="AD2248" s="476"/>
      <c r="AI2248" s="473"/>
    </row>
    <row r="2249" spans="1:35" s="4" customFormat="1" x14ac:dyDescent="0.25">
      <c r="A2249" s="408">
        <f t="shared" si="34"/>
        <v>2247</v>
      </c>
      <c r="B2249" s="484">
        <v>45483</v>
      </c>
      <c r="C2249" s="213" t="s">
        <v>279</v>
      </c>
      <c r="D2249" s="108" t="s">
        <v>99</v>
      </c>
      <c r="E2249" s="203" t="s">
        <v>2</v>
      </c>
      <c r="F2249" s="97">
        <v>0</v>
      </c>
      <c r="G2249" s="97"/>
      <c r="H2249" s="116"/>
      <c r="I2249" s="116"/>
      <c r="J2249" s="97"/>
      <c r="AD2249" s="476"/>
      <c r="AI2249" s="473"/>
    </row>
    <row r="2250" spans="1:35" s="4" customFormat="1" x14ac:dyDescent="0.25">
      <c r="A2250" s="408">
        <f t="shared" si="34"/>
        <v>2248</v>
      </c>
      <c r="B2250" s="484">
        <v>45483</v>
      </c>
      <c r="C2250" s="212" t="s">
        <v>153</v>
      </c>
      <c r="D2250" s="108" t="s">
        <v>103</v>
      </c>
      <c r="E2250" s="203" t="s">
        <v>62</v>
      </c>
      <c r="F2250" s="97">
        <v>0</v>
      </c>
      <c r="G2250" s="97"/>
      <c r="H2250" s="116"/>
      <c r="I2250" s="116"/>
      <c r="J2250" s="97"/>
      <c r="AD2250" s="476"/>
      <c r="AI2250" s="473"/>
    </row>
    <row r="2251" spans="1:35" s="4" customFormat="1" x14ac:dyDescent="0.25">
      <c r="A2251" s="408">
        <f t="shared" si="34"/>
        <v>2249</v>
      </c>
      <c r="B2251" s="484">
        <v>45483</v>
      </c>
      <c r="C2251" s="212" t="s">
        <v>154</v>
      </c>
      <c r="D2251" s="108" t="s">
        <v>92</v>
      </c>
      <c r="E2251" s="203" t="s">
        <v>62</v>
      </c>
      <c r="F2251" s="97">
        <v>0</v>
      </c>
      <c r="G2251" s="97"/>
      <c r="H2251" s="116"/>
      <c r="I2251" s="116"/>
      <c r="J2251" s="97"/>
      <c r="AD2251" s="476"/>
      <c r="AI2251" s="473"/>
    </row>
    <row r="2252" spans="1:35" s="4" customFormat="1" x14ac:dyDescent="0.25">
      <c r="A2252" s="408">
        <f t="shared" si="34"/>
        <v>2250</v>
      </c>
      <c r="B2252" s="484">
        <v>45483</v>
      </c>
      <c r="C2252" s="212" t="s">
        <v>155</v>
      </c>
      <c r="D2252" s="108" t="s">
        <v>92</v>
      </c>
      <c r="E2252" s="203" t="s">
        <v>62</v>
      </c>
      <c r="F2252" s="97">
        <v>0</v>
      </c>
      <c r="G2252" s="97"/>
      <c r="H2252" s="116"/>
      <c r="I2252" s="116"/>
      <c r="J2252" s="97"/>
      <c r="AD2252" s="476"/>
      <c r="AI2252" s="473"/>
    </row>
    <row r="2253" spans="1:35" s="4" customFormat="1" x14ac:dyDescent="0.25">
      <c r="A2253" s="408">
        <f t="shared" si="34"/>
        <v>2251</v>
      </c>
      <c r="B2253" s="484">
        <v>45483</v>
      </c>
      <c r="C2253" s="212" t="s">
        <v>295</v>
      </c>
      <c r="D2253" s="108" t="s">
        <v>92</v>
      </c>
      <c r="E2253" s="203" t="s">
        <v>62</v>
      </c>
      <c r="F2253" s="97">
        <v>0</v>
      </c>
      <c r="G2253" s="97"/>
      <c r="H2253" s="116"/>
      <c r="I2253" s="116"/>
      <c r="J2253" s="97"/>
      <c r="AD2253" s="476"/>
      <c r="AI2253" s="473"/>
    </row>
    <row r="2254" spans="1:35" s="4" customFormat="1" x14ac:dyDescent="0.25">
      <c r="A2254" s="408">
        <f t="shared" si="34"/>
        <v>2252</v>
      </c>
      <c r="B2254" s="484">
        <v>45483</v>
      </c>
      <c r="C2254" s="214" t="s">
        <v>177</v>
      </c>
      <c r="D2254" s="108" t="s">
        <v>159</v>
      </c>
      <c r="E2254" s="203" t="s">
        <v>8</v>
      </c>
      <c r="F2254" s="97">
        <v>64</v>
      </c>
      <c r="G2254" s="97"/>
      <c r="H2254" s="116"/>
      <c r="I2254" s="116"/>
      <c r="J2254" s="97"/>
      <c r="AD2254" s="476"/>
      <c r="AI2254" s="473"/>
    </row>
    <row r="2255" spans="1:35" s="4" customFormat="1" x14ac:dyDescent="0.25">
      <c r="A2255" s="408">
        <f t="shared" si="34"/>
        <v>2253</v>
      </c>
      <c r="B2255" s="484">
        <v>45483</v>
      </c>
      <c r="C2255" s="213" t="s">
        <v>252</v>
      </c>
      <c r="D2255" s="108" t="s">
        <v>92</v>
      </c>
      <c r="E2255" s="203" t="s">
        <v>2</v>
      </c>
      <c r="F2255" s="97">
        <v>0</v>
      </c>
      <c r="G2255" s="97"/>
      <c r="H2255" s="116"/>
      <c r="I2255" s="116"/>
      <c r="J2255" s="97"/>
      <c r="AD2255" s="476"/>
      <c r="AI2255" s="473"/>
    </row>
    <row r="2256" spans="1:35" s="4" customFormat="1" x14ac:dyDescent="0.25">
      <c r="A2256" s="408">
        <f t="shared" si="34"/>
        <v>2254</v>
      </c>
      <c r="B2256" s="484">
        <v>45483</v>
      </c>
      <c r="C2256" s="213" t="s">
        <v>259</v>
      </c>
      <c r="D2256" s="108" t="s">
        <v>92</v>
      </c>
      <c r="E2256" s="203" t="s">
        <v>2</v>
      </c>
      <c r="F2256" s="97">
        <v>0</v>
      </c>
      <c r="G2256" s="97"/>
      <c r="H2256" s="116"/>
      <c r="I2256" s="116"/>
      <c r="J2256" s="97"/>
      <c r="AD2256" s="476"/>
      <c r="AI2256" s="473"/>
    </row>
    <row r="2257" spans="1:35" s="4" customFormat="1" x14ac:dyDescent="0.25">
      <c r="A2257" s="408">
        <f t="shared" si="34"/>
        <v>2255</v>
      </c>
      <c r="B2257" s="484">
        <v>45483</v>
      </c>
      <c r="C2257" s="213" t="s">
        <v>279</v>
      </c>
      <c r="D2257" s="108" t="s">
        <v>99</v>
      </c>
      <c r="E2257" s="203" t="s">
        <v>2</v>
      </c>
      <c r="F2257" s="97">
        <v>454</v>
      </c>
      <c r="G2257" s="97"/>
      <c r="H2257" s="116"/>
      <c r="I2257" s="116"/>
      <c r="J2257" s="97"/>
      <c r="AD2257" s="476"/>
      <c r="AI2257" s="473"/>
    </row>
    <row r="2258" spans="1:35" s="4" customFormat="1" x14ac:dyDescent="0.25">
      <c r="A2258" s="408">
        <f t="shared" si="34"/>
        <v>2256</v>
      </c>
      <c r="B2258" s="484">
        <v>45483</v>
      </c>
      <c r="C2258" s="96" t="s">
        <v>559</v>
      </c>
      <c r="D2258" s="408" t="str">
        <f>VLOOKUP(C2258,X$4:Z2259,2,FALSE)</f>
        <v>لودر VOLVO</v>
      </c>
      <c r="E2258" s="408" t="str">
        <f>VLOOKUP(C2258,X$4:Z2259,3,FALSE)</f>
        <v>شرکتی</v>
      </c>
      <c r="F2258" s="97">
        <v>126</v>
      </c>
      <c r="G2258" s="97"/>
      <c r="H2258" s="116"/>
      <c r="I2258" s="116"/>
      <c r="J2258" s="97"/>
      <c r="AD2258" s="476"/>
      <c r="AI2258" s="473"/>
    </row>
    <row r="2259" spans="1:35" s="4" customFormat="1" x14ac:dyDescent="0.25">
      <c r="A2259" s="408">
        <f t="shared" si="34"/>
        <v>2257</v>
      </c>
      <c r="B2259" s="484">
        <v>45483</v>
      </c>
      <c r="C2259" s="214" t="s">
        <v>162</v>
      </c>
      <c r="D2259" s="108" t="s">
        <v>163</v>
      </c>
      <c r="E2259" s="203" t="s">
        <v>164</v>
      </c>
      <c r="F2259" s="97">
        <v>0</v>
      </c>
      <c r="G2259" s="97"/>
      <c r="H2259" s="116"/>
      <c r="I2259" s="116"/>
      <c r="J2259" s="97"/>
      <c r="AD2259" s="476"/>
      <c r="AI2259" s="473"/>
    </row>
    <row r="2260" spans="1:35" s="4" customFormat="1" x14ac:dyDescent="0.25">
      <c r="A2260" s="408">
        <f t="shared" si="34"/>
        <v>2258</v>
      </c>
      <c r="B2260" s="484">
        <v>45483</v>
      </c>
      <c r="C2260" s="214" t="s">
        <v>166</v>
      </c>
      <c r="D2260" s="108" t="s">
        <v>167</v>
      </c>
      <c r="E2260" s="203" t="s">
        <v>164</v>
      </c>
      <c r="F2260" s="97">
        <v>0</v>
      </c>
      <c r="G2260" s="97"/>
      <c r="H2260" s="116"/>
      <c r="I2260" s="116"/>
      <c r="J2260" s="97"/>
      <c r="AD2260" s="476"/>
      <c r="AI2260" s="473"/>
    </row>
    <row r="2261" spans="1:35" s="4" customFormat="1" x14ac:dyDescent="0.25">
      <c r="A2261" s="408">
        <f t="shared" si="34"/>
        <v>2259</v>
      </c>
      <c r="B2261" s="484">
        <v>45483</v>
      </c>
      <c r="C2261" s="214" t="s">
        <v>169</v>
      </c>
      <c r="D2261" s="108" t="s">
        <v>167</v>
      </c>
      <c r="E2261" s="203" t="s">
        <v>164</v>
      </c>
      <c r="F2261" s="97">
        <v>0</v>
      </c>
      <c r="G2261" s="97"/>
      <c r="H2261" s="116"/>
      <c r="I2261" s="116"/>
      <c r="J2261" s="97"/>
      <c r="AD2261" s="476"/>
      <c r="AI2261" s="473"/>
    </row>
    <row r="2262" spans="1:35" s="4" customFormat="1" x14ac:dyDescent="0.25">
      <c r="A2262" s="408">
        <f t="shared" si="34"/>
        <v>2260</v>
      </c>
      <c r="B2262" s="484">
        <v>45483</v>
      </c>
      <c r="C2262" s="214" t="s">
        <v>170</v>
      </c>
      <c r="D2262" s="108" t="s">
        <v>103</v>
      </c>
      <c r="E2262" s="203" t="s">
        <v>164</v>
      </c>
      <c r="F2262" s="97">
        <v>201</v>
      </c>
      <c r="G2262" s="97"/>
      <c r="H2262" s="116"/>
      <c r="I2262" s="116"/>
      <c r="J2262" s="97"/>
      <c r="AD2262" s="476"/>
      <c r="AI2262" s="473"/>
    </row>
    <row r="2263" spans="1:35" s="4" customFormat="1" x14ac:dyDescent="0.25">
      <c r="A2263" s="408">
        <f t="shared" si="34"/>
        <v>2261</v>
      </c>
      <c r="B2263" s="484">
        <v>45483</v>
      </c>
      <c r="C2263" s="214" t="s">
        <v>171</v>
      </c>
      <c r="D2263" s="108" t="s">
        <v>159</v>
      </c>
      <c r="E2263" s="203" t="s">
        <v>164</v>
      </c>
      <c r="F2263" s="97">
        <v>0</v>
      </c>
      <c r="G2263" s="97"/>
      <c r="H2263" s="116"/>
      <c r="I2263" s="116"/>
      <c r="J2263" s="97"/>
      <c r="AD2263" s="476"/>
      <c r="AI2263" s="473"/>
    </row>
    <row r="2264" spans="1:35" s="4" customFormat="1" x14ac:dyDescent="0.25">
      <c r="A2264" s="408">
        <f t="shared" si="34"/>
        <v>2262</v>
      </c>
      <c r="B2264" s="484">
        <v>45483</v>
      </c>
      <c r="C2264" s="214" t="s">
        <v>172</v>
      </c>
      <c r="D2264" s="108" t="s">
        <v>173</v>
      </c>
      <c r="E2264" s="203" t="s">
        <v>164</v>
      </c>
      <c r="F2264" s="97">
        <v>0</v>
      </c>
      <c r="G2264" s="97"/>
      <c r="H2264" s="116"/>
      <c r="I2264" s="116"/>
      <c r="J2264" s="97"/>
      <c r="AD2264" s="476"/>
      <c r="AI2264" s="473"/>
    </row>
    <row r="2265" spans="1:35" s="4" customFormat="1" x14ac:dyDescent="0.25">
      <c r="A2265" s="408">
        <f t="shared" si="34"/>
        <v>2263</v>
      </c>
      <c r="B2265" s="484">
        <v>45483</v>
      </c>
      <c r="C2265" s="214" t="s">
        <v>174</v>
      </c>
      <c r="D2265" s="108" t="s">
        <v>99</v>
      </c>
      <c r="E2265" s="203" t="s">
        <v>164</v>
      </c>
      <c r="F2265" s="97">
        <v>0</v>
      </c>
      <c r="G2265" s="97"/>
      <c r="H2265" s="116"/>
      <c r="I2265" s="116"/>
      <c r="J2265" s="97"/>
      <c r="AD2265" s="476"/>
      <c r="AI2265" s="473"/>
    </row>
    <row r="2266" spans="1:35" s="4" customFormat="1" x14ac:dyDescent="0.25">
      <c r="A2266" s="408">
        <f t="shared" si="34"/>
        <v>2264</v>
      </c>
      <c r="B2266" s="484">
        <v>45483</v>
      </c>
      <c r="C2266" s="214" t="s">
        <v>175</v>
      </c>
      <c r="D2266" s="108" t="s">
        <v>176</v>
      </c>
      <c r="E2266" s="203" t="s">
        <v>164</v>
      </c>
      <c r="F2266" s="97">
        <v>0</v>
      </c>
      <c r="G2266" s="97"/>
      <c r="H2266" s="116"/>
      <c r="I2266" s="116"/>
      <c r="J2266" s="97"/>
      <c r="AD2266" s="476"/>
      <c r="AI2266" s="473"/>
    </row>
    <row r="2267" spans="1:35" s="4" customFormat="1" x14ac:dyDescent="0.25">
      <c r="A2267" s="408">
        <f t="shared" si="34"/>
        <v>2265</v>
      </c>
      <c r="B2267" s="484">
        <v>45483</v>
      </c>
      <c r="C2267" s="214" t="s">
        <v>263</v>
      </c>
      <c r="D2267" s="108" t="s">
        <v>176</v>
      </c>
      <c r="E2267" s="203" t="s">
        <v>164</v>
      </c>
      <c r="F2267" s="97">
        <v>0</v>
      </c>
      <c r="G2267" s="97"/>
      <c r="H2267" s="116"/>
      <c r="I2267" s="116"/>
      <c r="J2267" s="97"/>
      <c r="AD2267" s="476"/>
      <c r="AI2267" s="473"/>
    </row>
    <row r="2268" spans="1:35" s="4" customFormat="1" x14ac:dyDescent="0.25">
      <c r="A2268" s="408">
        <f t="shared" si="34"/>
        <v>2266</v>
      </c>
      <c r="B2268" s="484">
        <v>45483</v>
      </c>
      <c r="C2268" s="214" t="s">
        <v>261</v>
      </c>
      <c r="D2268" s="108" t="s">
        <v>269</v>
      </c>
      <c r="E2268" s="203" t="s">
        <v>164</v>
      </c>
      <c r="F2268" s="97">
        <v>136</v>
      </c>
      <c r="G2268" s="97"/>
      <c r="H2268" s="116"/>
      <c r="I2268" s="116"/>
      <c r="J2268" s="97"/>
      <c r="AD2268" s="476"/>
      <c r="AI2268" s="473"/>
    </row>
    <row r="2269" spans="1:35" s="4" customFormat="1" x14ac:dyDescent="0.25">
      <c r="A2269" s="408">
        <f t="shared" si="34"/>
        <v>2267</v>
      </c>
      <c r="B2269" s="484">
        <v>45483</v>
      </c>
      <c r="C2269" s="214" t="s">
        <v>254</v>
      </c>
      <c r="D2269" s="108" t="s">
        <v>159</v>
      </c>
      <c r="E2269" s="203" t="s">
        <v>164</v>
      </c>
      <c r="F2269" s="97">
        <v>0</v>
      </c>
      <c r="G2269" s="97"/>
      <c r="H2269" s="116"/>
      <c r="I2269" s="116"/>
      <c r="J2269" s="97"/>
      <c r="AD2269" s="476"/>
      <c r="AI2269" s="473"/>
    </row>
    <row r="2270" spans="1:35" s="4" customFormat="1" x14ac:dyDescent="0.25">
      <c r="A2270" s="408">
        <f t="shared" si="34"/>
        <v>2268</v>
      </c>
      <c r="B2270" s="484">
        <v>45483</v>
      </c>
      <c r="C2270" s="214" t="s">
        <v>277</v>
      </c>
      <c r="D2270" s="108" t="s">
        <v>176</v>
      </c>
      <c r="E2270" s="203" t="s">
        <v>164</v>
      </c>
      <c r="F2270" s="97">
        <v>0</v>
      </c>
      <c r="G2270" s="97"/>
      <c r="H2270" s="116"/>
      <c r="I2270" s="116"/>
      <c r="J2270" s="97"/>
      <c r="AD2270" s="476"/>
      <c r="AI2270" s="473"/>
    </row>
    <row r="2271" spans="1:35" s="4" customFormat="1" x14ac:dyDescent="0.25">
      <c r="A2271" s="408">
        <f t="shared" si="34"/>
        <v>2269</v>
      </c>
      <c r="B2271" s="484">
        <v>45484</v>
      </c>
      <c r="C2271" s="212" t="s">
        <v>125</v>
      </c>
      <c r="D2271" s="108" t="s">
        <v>99</v>
      </c>
      <c r="E2271" s="203" t="s">
        <v>334</v>
      </c>
      <c r="F2271" s="97">
        <v>0</v>
      </c>
      <c r="G2271" s="97"/>
      <c r="H2271" s="116"/>
      <c r="I2271" s="116"/>
      <c r="J2271" s="97"/>
      <c r="AD2271" s="476"/>
      <c r="AI2271" s="473"/>
    </row>
    <row r="2272" spans="1:35" s="4" customFormat="1" x14ac:dyDescent="0.25">
      <c r="A2272" s="408">
        <f t="shared" si="34"/>
        <v>2270</v>
      </c>
      <c r="B2272" s="484">
        <v>45484</v>
      </c>
      <c r="C2272" s="212" t="s">
        <v>290</v>
      </c>
      <c r="D2272" s="108" t="s">
        <v>99</v>
      </c>
      <c r="E2272" s="203" t="s">
        <v>335</v>
      </c>
      <c r="F2272" s="97">
        <v>0</v>
      </c>
      <c r="G2272" s="97"/>
      <c r="H2272" s="116"/>
      <c r="I2272" s="116"/>
      <c r="J2272" s="97"/>
      <c r="AD2272" s="476"/>
      <c r="AI2272" s="473"/>
    </row>
    <row r="2273" spans="1:35" s="4" customFormat="1" x14ac:dyDescent="0.25">
      <c r="A2273" s="408">
        <f t="shared" si="34"/>
        <v>2271</v>
      </c>
      <c r="B2273" s="484">
        <v>45484</v>
      </c>
      <c r="C2273" s="212" t="s">
        <v>88</v>
      </c>
      <c r="D2273" s="108" t="s">
        <v>89</v>
      </c>
      <c r="E2273" s="203" t="s">
        <v>336</v>
      </c>
      <c r="F2273" s="97">
        <v>250</v>
      </c>
      <c r="G2273" s="97"/>
      <c r="H2273" s="116"/>
      <c r="I2273" s="116"/>
      <c r="J2273" s="97"/>
      <c r="AD2273" s="476"/>
      <c r="AI2273" s="473"/>
    </row>
    <row r="2274" spans="1:35" s="4" customFormat="1" x14ac:dyDescent="0.25">
      <c r="A2274" s="408">
        <f t="shared" si="34"/>
        <v>2272</v>
      </c>
      <c r="B2274" s="484">
        <v>45484</v>
      </c>
      <c r="C2274" s="212" t="s">
        <v>294</v>
      </c>
      <c r="D2274" s="108" t="s">
        <v>89</v>
      </c>
      <c r="E2274" s="203" t="s">
        <v>337</v>
      </c>
      <c r="F2274" s="97">
        <v>0</v>
      </c>
      <c r="G2274" s="97"/>
      <c r="H2274" s="116"/>
      <c r="I2274" s="116"/>
      <c r="J2274" s="97"/>
      <c r="AD2274" s="476"/>
      <c r="AI2274" s="473"/>
    </row>
    <row r="2275" spans="1:35" s="4" customFormat="1" x14ac:dyDescent="0.25">
      <c r="A2275" s="408">
        <f t="shared" si="34"/>
        <v>2273</v>
      </c>
      <c r="B2275" s="484">
        <v>45484</v>
      </c>
      <c r="C2275" s="212" t="s">
        <v>119</v>
      </c>
      <c r="D2275" s="108" t="s">
        <v>131</v>
      </c>
      <c r="E2275" s="203" t="s">
        <v>338</v>
      </c>
      <c r="F2275" s="97">
        <v>0</v>
      </c>
      <c r="G2275" s="97"/>
      <c r="H2275" s="116"/>
      <c r="I2275" s="116"/>
      <c r="J2275" s="97"/>
      <c r="AD2275" s="476"/>
      <c r="AI2275" s="473"/>
    </row>
    <row r="2276" spans="1:35" s="4" customFormat="1" x14ac:dyDescent="0.25">
      <c r="A2276" s="408">
        <f t="shared" si="34"/>
        <v>2274</v>
      </c>
      <c r="B2276" s="484">
        <v>45484</v>
      </c>
      <c r="C2276" s="212" t="s">
        <v>121</v>
      </c>
      <c r="D2276" s="108" t="s">
        <v>122</v>
      </c>
      <c r="E2276" s="203" t="s">
        <v>339</v>
      </c>
      <c r="F2276" s="97">
        <v>0</v>
      </c>
      <c r="G2276" s="97"/>
      <c r="H2276" s="116"/>
      <c r="I2276" s="116"/>
      <c r="J2276" s="97"/>
      <c r="AD2276" s="476"/>
      <c r="AI2276" s="473"/>
    </row>
    <row r="2277" spans="1:35" s="4" customFormat="1" x14ac:dyDescent="0.25">
      <c r="A2277" s="408">
        <f t="shared" si="34"/>
        <v>2275</v>
      </c>
      <c r="B2277" s="484">
        <v>45484</v>
      </c>
      <c r="C2277" s="212" t="s">
        <v>118</v>
      </c>
      <c r="D2277" s="108" t="s">
        <v>107</v>
      </c>
      <c r="E2277" s="203" t="s">
        <v>340</v>
      </c>
      <c r="F2277" s="97">
        <v>0</v>
      </c>
      <c r="G2277" s="97"/>
      <c r="H2277" s="116"/>
      <c r="I2277" s="116"/>
      <c r="J2277" s="97"/>
      <c r="AD2277" s="476"/>
      <c r="AI2277" s="473"/>
    </row>
    <row r="2278" spans="1:35" s="4" customFormat="1" x14ac:dyDescent="0.25">
      <c r="A2278" s="408">
        <f t="shared" si="34"/>
        <v>2276</v>
      </c>
      <c r="B2278" s="484">
        <v>45484</v>
      </c>
      <c r="C2278" s="212" t="s">
        <v>109</v>
      </c>
      <c r="D2278" s="108" t="s">
        <v>107</v>
      </c>
      <c r="E2278" s="203" t="s">
        <v>341</v>
      </c>
      <c r="F2278" s="97">
        <v>0</v>
      </c>
      <c r="G2278" s="97"/>
      <c r="H2278" s="116"/>
      <c r="I2278" s="116"/>
      <c r="J2278" s="97"/>
      <c r="AD2278" s="476"/>
      <c r="AI2278" s="473"/>
    </row>
    <row r="2279" spans="1:35" s="4" customFormat="1" x14ac:dyDescent="0.25">
      <c r="A2279" s="408">
        <f t="shared" si="34"/>
        <v>2277</v>
      </c>
      <c r="B2279" s="484">
        <v>45484</v>
      </c>
      <c r="C2279" s="212" t="s">
        <v>106</v>
      </c>
      <c r="D2279" s="108" t="s">
        <v>107</v>
      </c>
      <c r="E2279" s="203" t="s">
        <v>342</v>
      </c>
      <c r="F2279" s="97">
        <v>0</v>
      </c>
      <c r="G2279" s="97"/>
      <c r="H2279" s="116"/>
      <c r="I2279" s="116"/>
      <c r="J2279" s="97"/>
      <c r="AD2279" s="476"/>
      <c r="AI2279" s="473"/>
    </row>
    <row r="2280" spans="1:35" s="4" customFormat="1" x14ac:dyDescent="0.25">
      <c r="A2280" s="408">
        <f t="shared" si="34"/>
        <v>2278</v>
      </c>
      <c r="B2280" s="484">
        <v>45484</v>
      </c>
      <c r="C2280" s="212" t="s">
        <v>278</v>
      </c>
      <c r="D2280" s="108" t="s">
        <v>107</v>
      </c>
      <c r="E2280" s="203" t="s">
        <v>341</v>
      </c>
      <c r="F2280" s="97">
        <v>0</v>
      </c>
      <c r="G2280" s="97"/>
      <c r="H2280" s="116"/>
      <c r="I2280" s="116"/>
      <c r="J2280" s="97"/>
      <c r="AD2280" s="476"/>
      <c r="AI2280" s="473"/>
    </row>
    <row r="2281" spans="1:35" s="4" customFormat="1" x14ac:dyDescent="0.25">
      <c r="A2281" s="408">
        <f t="shared" si="34"/>
        <v>2279</v>
      </c>
      <c r="B2281" s="484">
        <v>45484</v>
      </c>
      <c r="C2281" s="212" t="s">
        <v>91</v>
      </c>
      <c r="D2281" s="108" t="s">
        <v>92</v>
      </c>
      <c r="E2281" s="203" t="s">
        <v>343</v>
      </c>
      <c r="F2281" s="97">
        <v>0</v>
      </c>
      <c r="G2281" s="97"/>
      <c r="H2281" s="116"/>
      <c r="I2281" s="116"/>
      <c r="J2281" s="97"/>
      <c r="AD2281" s="476"/>
      <c r="AI2281" s="473"/>
    </row>
    <row r="2282" spans="1:35" s="4" customFormat="1" x14ac:dyDescent="0.25">
      <c r="A2282" s="408">
        <f t="shared" si="34"/>
        <v>2280</v>
      </c>
      <c r="B2282" s="484">
        <v>45484</v>
      </c>
      <c r="C2282" s="212" t="s">
        <v>94</v>
      </c>
      <c r="D2282" s="108" t="s">
        <v>92</v>
      </c>
      <c r="E2282" s="203" t="s">
        <v>344</v>
      </c>
      <c r="F2282" s="97">
        <v>0</v>
      </c>
      <c r="G2282" s="97"/>
      <c r="H2282" s="116"/>
      <c r="I2282" s="116"/>
      <c r="J2282" s="97"/>
      <c r="AD2282" s="476"/>
      <c r="AI2282" s="473"/>
    </row>
    <row r="2283" spans="1:35" s="4" customFormat="1" x14ac:dyDescent="0.25">
      <c r="A2283" s="408">
        <f t="shared" si="34"/>
        <v>2281</v>
      </c>
      <c r="B2283" s="484">
        <v>45484</v>
      </c>
      <c r="C2283" s="212" t="s">
        <v>116</v>
      </c>
      <c r="D2283" s="108" t="s">
        <v>92</v>
      </c>
      <c r="E2283" s="203" t="s">
        <v>345</v>
      </c>
      <c r="F2283" s="97">
        <v>0</v>
      </c>
      <c r="G2283" s="97"/>
      <c r="H2283" s="116"/>
      <c r="I2283" s="116"/>
      <c r="J2283" s="97"/>
      <c r="AD2283" s="476"/>
      <c r="AI2283" s="473"/>
    </row>
    <row r="2284" spans="1:35" s="4" customFormat="1" x14ac:dyDescent="0.25">
      <c r="A2284" s="408">
        <f t="shared" si="34"/>
        <v>2282</v>
      </c>
      <c r="B2284" s="484">
        <v>45484</v>
      </c>
      <c r="C2284" s="212" t="s">
        <v>128</v>
      </c>
      <c r="D2284" s="108" t="s">
        <v>97</v>
      </c>
      <c r="E2284" s="203" t="s">
        <v>346</v>
      </c>
      <c r="F2284" s="97">
        <v>0</v>
      </c>
      <c r="G2284" s="97"/>
      <c r="H2284" s="116"/>
      <c r="I2284" s="116"/>
      <c r="J2284" s="97"/>
      <c r="AD2284" s="476"/>
      <c r="AI2284" s="473"/>
    </row>
    <row r="2285" spans="1:35" s="4" customFormat="1" x14ac:dyDescent="0.25">
      <c r="A2285" s="408">
        <f t="shared" si="34"/>
        <v>2283</v>
      </c>
      <c r="B2285" s="484">
        <v>45484</v>
      </c>
      <c r="C2285" s="212" t="s">
        <v>96</v>
      </c>
      <c r="D2285" s="108" t="s">
        <v>97</v>
      </c>
      <c r="E2285" s="203" t="s">
        <v>347</v>
      </c>
      <c r="F2285" s="97">
        <v>0</v>
      </c>
      <c r="G2285" s="97"/>
      <c r="H2285" s="116"/>
      <c r="I2285" s="116"/>
      <c r="J2285" s="97"/>
      <c r="AD2285" s="476"/>
      <c r="AI2285" s="473"/>
    </row>
    <row r="2286" spans="1:35" s="4" customFormat="1" x14ac:dyDescent="0.25">
      <c r="A2286" s="408">
        <f t="shared" si="34"/>
        <v>2284</v>
      </c>
      <c r="B2286" s="484">
        <v>45484</v>
      </c>
      <c r="C2286" s="212" t="s">
        <v>113</v>
      </c>
      <c r="D2286" s="108" t="s">
        <v>114</v>
      </c>
      <c r="E2286" s="203" t="s">
        <v>348</v>
      </c>
      <c r="F2286" s="97">
        <v>0</v>
      </c>
      <c r="G2286" s="97"/>
      <c r="H2286" s="116"/>
      <c r="I2286" s="116"/>
      <c r="J2286" s="97"/>
      <c r="AD2286" s="476"/>
      <c r="AI2286" s="473"/>
    </row>
    <row r="2287" spans="1:35" s="4" customFormat="1" x14ac:dyDescent="0.25">
      <c r="A2287" s="408">
        <f t="shared" si="34"/>
        <v>2285</v>
      </c>
      <c r="B2287" s="484">
        <v>45484</v>
      </c>
      <c r="C2287" s="212" t="s">
        <v>156</v>
      </c>
      <c r="D2287" s="108" t="s">
        <v>136</v>
      </c>
      <c r="E2287" s="203" t="s">
        <v>149</v>
      </c>
      <c r="F2287" s="97">
        <v>0</v>
      </c>
      <c r="G2287" s="97"/>
      <c r="H2287" s="116"/>
      <c r="I2287" s="116"/>
      <c r="J2287" s="97"/>
      <c r="AD2287" s="476"/>
      <c r="AI2287" s="473"/>
    </row>
    <row r="2288" spans="1:35" s="4" customFormat="1" x14ac:dyDescent="0.25">
      <c r="A2288" s="408">
        <f t="shared" si="34"/>
        <v>2286</v>
      </c>
      <c r="B2288" s="484">
        <v>45484</v>
      </c>
      <c r="C2288" s="213" t="s">
        <v>142</v>
      </c>
      <c r="D2288" s="108" t="s">
        <v>264</v>
      </c>
      <c r="E2288" s="203" t="s">
        <v>143</v>
      </c>
      <c r="F2288" s="97">
        <v>210</v>
      </c>
      <c r="G2288" s="97"/>
      <c r="H2288" s="116"/>
      <c r="I2288" s="116"/>
      <c r="J2288" s="97"/>
      <c r="AD2288" s="476"/>
      <c r="AI2288" s="473"/>
    </row>
    <row r="2289" spans="1:35" s="4" customFormat="1" x14ac:dyDescent="0.25">
      <c r="A2289" s="408">
        <f t="shared" si="34"/>
        <v>2287</v>
      </c>
      <c r="B2289" s="484">
        <v>45484</v>
      </c>
      <c r="C2289" s="213" t="s">
        <v>144</v>
      </c>
      <c r="D2289" s="108" t="s">
        <v>264</v>
      </c>
      <c r="E2289" s="203" t="s">
        <v>143</v>
      </c>
      <c r="F2289" s="97">
        <v>118</v>
      </c>
      <c r="G2289" s="97"/>
      <c r="H2289" s="116"/>
      <c r="I2289" s="116"/>
      <c r="J2289" s="97"/>
      <c r="AD2289" s="476"/>
      <c r="AI2289" s="473"/>
    </row>
    <row r="2290" spans="1:35" s="4" customFormat="1" x14ac:dyDescent="0.25">
      <c r="A2290" s="408">
        <f t="shared" si="34"/>
        <v>2288</v>
      </c>
      <c r="B2290" s="484">
        <v>45484</v>
      </c>
      <c r="C2290" s="214" t="s">
        <v>145</v>
      </c>
      <c r="D2290" s="108" t="s">
        <v>265</v>
      </c>
      <c r="E2290" s="203" t="s">
        <v>146</v>
      </c>
      <c r="F2290" s="97">
        <v>202</v>
      </c>
      <c r="G2290" s="97"/>
      <c r="H2290" s="116"/>
      <c r="I2290" s="116"/>
      <c r="J2290" s="97"/>
      <c r="AD2290" s="476"/>
      <c r="AI2290" s="473"/>
    </row>
    <row r="2291" spans="1:35" s="4" customFormat="1" x14ac:dyDescent="0.25">
      <c r="A2291" s="408">
        <f t="shared" ref="A2291:A2355" si="35">ROW()-2</f>
        <v>2289</v>
      </c>
      <c r="B2291" s="484">
        <v>45484</v>
      </c>
      <c r="C2291" s="212" t="s">
        <v>160</v>
      </c>
      <c r="D2291" s="108" t="s">
        <v>136</v>
      </c>
      <c r="E2291" s="203" t="s">
        <v>64</v>
      </c>
      <c r="F2291" s="97">
        <v>163</v>
      </c>
      <c r="G2291" s="97"/>
      <c r="H2291" s="116"/>
      <c r="I2291" s="116"/>
      <c r="J2291" s="97"/>
      <c r="AD2291" s="476"/>
      <c r="AI2291" s="473"/>
    </row>
    <row r="2292" spans="1:35" s="4" customFormat="1" x14ac:dyDescent="0.25">
      <c r="A2292" s="408">
        <f t="shared" si="35"/>
        <v>2290</v>
      </c>
      <c r="B2292" s="484">
        <v>45484</v>
      </c>
      <c r="C2292" s="212" t="s">
        <v>158</v>
      </c>
      <c r="D2292" s="108" t="s">
        <v>159</v>
      </c>
      <c r="E2292" s="203" t="s">
        <v>64</v>
      </c>
      <c r="F2292" s="97">
        <v>0</v>
      </c>
      <c r="G2292" s="97"/>
      <c r="H2292" s="116"/>
      <c r="I2292" s="116"/>
      <c r="J2292" s="97"/>
      <c r="AD2292" s="476"/>
      <c r="AI2292" s="473"/>
    </row>
    <row r="2293" spans="1:35" s="4" customFormat="1" x14ac:dyDescent="0.25">
      <c r="A2293" s="408">
        <f t="shared" si="35"/>
        <v>2291</v>
      </c>
      <c r="B2293" s="484">
        <v>45484</v>
      </c>
      <c r="C2293" s="96" t="s">
        <v>283</v>
      </c>
      <c r="D2293" s="108" t="s">
        <v>266</v>
      </c>
      <c r="E2293" s="203" t="s">
        <v>63</v>
      </c>
      <c r="F2293" s="97">
        <v>0</v>
      </c>
      <c r="G2293" s="97"/>
      <c r="H2293" s="116"/>
      <c r="I2293" s="116"/>
      <c r="J2293" s="97"/>
      <c r="AD2293" s="476"/>
      <c r="AI2293" s="473"/>
    </row>
    <row r="2294" spans="1:35" s="4" customFormat="1" x14ac:dyDescent="0.25">
      <c r="A2294" s="408">
        <f t="shared" si="35"/>
        <v>2292</v>
      </c>
      <c r="B2294" s="484">
        <v>45484</v>
      </c>
      <c r="C2294" s="213" t="s">
        <v>148</v>
      </c>
      <c r="D2294" s="108" t="s">
        <v>92</v>
      </c>
      <c r="E2294" s="203" t="s">
        <v>63</v>
      </c>
      <c r="F2294" s="97">
        <v>0</v>
      </c>
      <c r="G2294" s="97"/>
      <c r="H2294" s="116"/>
      <c r="I2294" s="116"/>
      <c r="J2294" s="97"/>
      <c r="AD2294" s="476"/>
      <c r="AI2294" s="473"/>
    </row>
    <row r="2295" spans="1:35" s="4" customFormat="1" x14ac:dyDescent="0.25">
      <c r="A2295" s="408">
        <f t="shared" si="35"/>
        <v>2293</v>
      </c>
      <c r="B2295" s="484">
        <v>45484</v>
      </c>
      <c r="C2295" s="213" t="s">
        <v>150</v>
      </c>
      <c r="D2295" s="108" t="s">
        <v>92</v>
      </c>
      <c r="E2295" s="203" t="s">
        <v>63</v>
      </c>
      <c r="F2295" s="97">
        <v>0</v>
      </c>
      <c r="G2295" s="97"/>
      <c r="H2295" s="116"/>
      <c r="I2295" s="116"/>
      <c r="J2295" s="97"/>
      <c r="AD2295" s="476"/>
      <c r="AI2295" s="473"/>
    </row>
    <row r="2296" spans="1:35" s="4" customFormat="1" x14ac:dyDescent="0.25">
      <c r="A2296" s="408">
        <f t="shared" si="35"/>
        <v>2294</v>
      </c>
      <c r="B2296" s="484">
        <v>45484</v>
      </c>
      <c r="C2296" s="213" t="s">
        <v>151</v>
      </c>
      <c r="D2296" s="108" t="s">
        <v>92</v>
      </c>
      <c r="E2296" s="203" t="s">
        <v>63</v>
      </c>
      <c r="F2296" s="97">
        <v>0</v>
      </c>
      <c r="G2296" s="97"/>
      <c r="H2296" s="116"/>
      <c r="I2296" s="116"/>
      <c r="J2296" s="97"/>
      <c r="AD2296" s="476"/>
      <c r="AI2296" s="473"/>
    </row>
    <row r="2297" spans="1:35" s="4" customFormat="1" x14ac:dyDescent="0.25">
      <c r="A2297" s="408">
        <f t="shared" si="35"/>
        <v>2295</v>
      </c>
      <c r="B2297" s="484">
        <v>45484</v>
      </c>
      <c r="C2297" s="213" t="s">
        <v>135</v>
      </c>
      <c r="D2297" s="108" t="s">
        <v>136</v>
      </c>
      <c r="E2297" s="203" t="s">
        <v>2</v>
      </c>
      <c r="F2297" s="97">
        <v>0</v>
      </c>
      <c r="G2297" s="97"/>
      <c r="H2297" s="116"/>
      <c r="I2297" s="116"/>
      <c r="J2297" s="97"/>
      <c r="AD2297" s="476"/>
      <c r="AI2297" s="473"/>
    </row>
    <row r="2298" spans="1:35" s="4" customFormat="1" x14ac:dyDescent="0.25">
      <c r="A2298" s="408">
        <f t="shared" si="35"/>
        <v>2296</v>
      </c>
      <c r="B2298" s="484">
        <v>45484</v>
      </c>
      <c r="C2298" s="213" t="s">
        <v>137</v>
      </c>
      <c r="D2298" s="108" t="s">
        <v>136</v>
      </c>
      <c r="E2298" s="203" t="s">
        <v>2</v>
      </c>
      <c r="F2298" s="97">
        <v>0</v>
      </c>
      <c r="G2298" s="97"/>
      <c r="H2298" s="116"/>
      <c r="I2298" s="116"/>
      <c r="J2298" s="97"/>
      <c r="AD2298" s="476"/>
      <c r="AI2298" s="473"/>
    </row>
    <row r="2299" spans="1:35" s="4" customFormat="1" x14ac:dyDescent="0.25">
      <c r="A2299" s="408">
        <f t="shared" si="35"/>
        <v>2297</v>
      </c>
      <c r="B2299" s="484">
        <v>45484</v>
      </c>
      <c r="C2299" s="213" t="s">
        <v>139</v>
      </c>
      <c r="D2299" s="108" t="s">
        <v>92</v>
      </c>
      <c r="E2299" s="203" t="s">
        <v>2</v>
      </c>
      <c r="F2299" s="97">
        <v>0</v>
      </c>
      <c r="G2299" s="97"/>
      <c r="H2299" s="116"/>
      <c r="I2299" s="116"/>
      <c r="J2299" s="97"/>
      <c r="AD2299" s="476"/>
      <c r="AI2299" s="473"/>
    </row>
    <row r="2300" spans="1:35" s="4" customFormat="1" x14ac:dyDescent="0.25">
      <c r="A2300" s="408">
        <f t="shared" si="35"/>
        <v>2298</v>
      </c>
      <c r="B2300" s="484">
        <v>45484</v>
      </c>
      <c r="C2300" s="213" t="s">
        <v>140</v>
      </c>
      <c r="D2300" s="108" t="s">
        <v>92</v>
      </c>
      <c r="E2300" s="203" t="s">
        <v>2</v>
      </c>
      <c r="F2300" s="97">
        <v>0</v>
      </c>
      <c r="G2300" s="97"/>
      <c r="H2300" s="116"/>
      <c r="I2300" s="116"/>
      <c r="J2300" s="97"/>
      <c r="AD2300" s="476"/>
      <c r="AI2300" s="473"/>
    </row>
    <row r="2301" spans="1:35" s="4" customFormat="1" x14ac:dyDescent="0.25">
      <c r="A2301" s="408">
        <f t="shared" si="35"/>
        <v>2299</v>
      </c>
      <c r="B2301" s="484">
        <v>45484</v>
      </c>
      <c r="C2301" s="213" t="s">
        <v>141</v>
      </c>
      <c r="D2301" s="108" t="s">
        <v>92</v>
      </c>
      <c r="E2301" s="203" t="s">
        <v>2</v>
      </c>
      <c r="F2301" s="97">
        <v>0</v>
      </c>
      <c r="G2301" s="97"/>
      <c r="H2301" s="116"/>
      <c r="I2301" s="116"/>
      <c r="J2301" s="97"/>
      <c r="AD2301" s="476"/>
      <c r="AI2301" s="473"/>
    </row>
    <row r="2302" spans="1:35" s="4" customFormat="1" x14ac:dyDescent="0.25">
      <c r="A2302" s="408">
        <f t="shared" si="35"/>
        <v>2300</v>
      </c>
      <c r="B2302" s="484">
        <v>45484</v>
      </c>
      <c r="C2302" s="213" t="s">
        <v>134</v>
      </c>
      <c r="D2302" s="108" t="s">
        <v>99</v>
      </c>
      <c r="E2302" s="203" t="s">
        <v>2</v>
      </c>
      <c r="F2302" s="97">
        <v>0</v>
      </c>
      <c r="G2302" s="97"/>
      <c r="H2302" s="116"/>
      <c r="I2302" s="116"/>
      <c r="J2302" s="97"/>
      <c r="AD2302" s="476"/>
      <c r="AI2302" s="473"/>
    </row>
    <row r="2303" spans="1:35" s="4" customFormat="1" x14ac:dyDescent="0.25">
      <c r="A2303" s="408">
        <f t="shared" si="35"/>
        <v>2301</v>
      </c>
      <c r="B2303" s="484">
        <v>45484</v>
      </c>
      <c r="C2303" s="213" t="s">
        <v>279</v>
      </c>
      <c r="D2303" s="108" t="s">
        <v>99</v>
      </c>
      <c r="E2303" s="203" t="s">
        <v>2</v>
      </c>
      <c r="F2303" s="97">
        <v>0</v>
      </c>
      <c r="G2303" s="97"/>
      <c r="H2303" s="116"/>
      <c r="I2303" s="116"/>
      <c r="J2303" s="97"/>
      <c r="AD2303" s="476"/>
      <c r="AI2303" s="473"/>
    </row>
    <row r="2304" spans="1:35" s="4" customFormat="1" x14ac:dyDescent="0.25">
      <c r="A2304" s="408">
        <f t="shared" si="35"/>
        <v>2302</v>
      </c>
      <c r="B2304" s="484">
        <v>45484</v>
      </c>
      <c r="C2304" s="212" t="s">
        <v>153</v>
      </c>
      <c r="D2304" s="108" t="s">
        <v>103</v>
      </c>
      <c r="E2304" s="203" t="s">
        <v>62</v>
      </c>
      <c r="F2304" s="97">
        <v>163</v>
      </c>
      <c r="G2304" s="97"/>
      <c r="H2304" s="116"/>
      <c r="I2304" s="116"/>
      <c r="J2304" s="97"/>
      <c r="AD2304" s="476"/>
      <c r="AI2304" s="473"/>
    </row>
    <row r="2305" spans="1:35" s="4" customFormat="1" x14ac:dyDescent="0.25">
      <c r="A2305" s="408">
        <f t="shared" si="35"/>
        <v>2303</v>
      </c>
      <c r="B2305" s="484">
        <v>45484</v>
      </c>
      <c r="C2305" s="212" t="s">
        <v>154</v>
      </c>
      <c r="D2305" s="108" t="s">
        <v>92</v>
      </c>
      <c r="E2305" s="203" t="s">
        <v>62</v>
      </c>
      <c r="F2305" s="97">
        <v>0</v>
      </c>
      <c r="G2305" s="97"/>
      <c r="H2305" s="116"/>
      <c r="I2305" s="116"/>
      <c r="J2305" s="97"/>
      <c r="AD2305" s="476"/>
      <c r="AI2305" s="473"/>
    </row>
    <row r="2306" spans="1:35" s="4" customFormat="1" x14ac:dyDescent="0.25">
      <c r="A2306" s="408">
        <f t="shared" si="35"/>
        <v>2304</v>
      </c>
      <c r="B2306" s="484">
        <v>45484</v>
      </c>
      <c r="C2306" s="212" t="s">
        <v>155</v>
      </c>
      <c r="D2306" s="108" t="s">
        <v>92</v>
      </c>
      <c r="E2306" s="203" t="s">
        <v>62</v>
      </c>
      <c r="F2306" s="97">
        <v>102</v>
      </c>
      <c r="G2306" s="97"/>
      <c r="H2306" s="116"/>
      <c r="I2306" s="116"/>
      <c r="J2306" s="97"/>
      <c r="AD2306" s="476"/>
      <c r="AI2306" s="473"/>
    </row>
    <row r="2307" spans="1:35" s="4" customFormat="1" x14ac:dyDescent="0.25">
      <c r="A2307" s="408">
        <f t="shared" si="35"/>
        <v>2305</v>
      </c>
      <c r="B2307" s="484">
        <v>45484</v>
      </c>
      <c r="C2307" s="212" t="s">
        <v>295</v>
      </c>
      <c r="D2307" s="108" t="s">
        <v>92</v>
      </c>
      <c r="E2307" s="203" t="s">
        <v>62</v>
      </c>
      <c r="F2307" s="97">
        <v>0</v>
      </c>
      <c r="G2307" s="97"/>
      <c r="H2307" s="116"/>
      <c r="I2307" s="116"/>
      <c r="J2307" s="97"/>
      <c r="AD2307" s="476"/>
      <c r="AI2307" s="473"/>
    </row>
    <row r="2308" spans="1:35" s="4" customFormat="1" x14ac:dyDescent="0.25">
      <c r="A2308" s="408">
        <f t="shared" si="35"/>
        <v>2306</v>
      </c>
      <c r="B2308" s="484">
        <v>45484</v>
      </c>
      <c r="C2308" s="214" t="s">
        <v>177</v>
      </c>
      <c r="D2308" s="108" t="s">
        <v>159</v>
      </c>
      <c r="E2308" s="203" t="s">
        <v>8</v>
      </c>
      <c r="F2308" s="97">
        <v>70</v>
      </c>
      <c r="G2308" s="97"/>
      <c r="H2308" s="116"/>
      <c r="I2308" s="116"/>
      <c r="J2308" s="97"/>
      <c r="AD2308" s="476"/>
      <c r="AI2308" s="473"/>
    </row>
    <row r="2309" spans="1:35" s="4" customFormat="1" x14ac:dyDescent="0.25">
      <c r="A2309" s="408">
        <f t="shared" si="35"/>
        <v>2307</v>
      </c>
      <c r="B2309" s="484">
        <v>45484</v>
      </c>
      <c r="C2309" s="213" t="s">
        <v>252</v>
      </c>
      <c r="D2309" s="108" t="s">
        <v>92</v>
      </c>
      <c r="E2309" s="203" t="s">
        <v>2</v>
      </c>
      <c r="F2309" s="97">
        <v>0</v>
      </c>
      <c r="G2309" s="97"/>
      <c r="H2309" s="116"/>
      <c r="I2309" s="116"/>
      <c r="J2309" s="97"/>
      <c r="AD2309" s="476"/>
      <c r="AI2309" s="473"/>
    </row>
    <row r="2310" spans="1:35" s="4" customFormat="1" x14ac:dyDescent="0.25">
      <c r="A2310" s="408">
        <f t="shared" si="35"/>
        <v>2308</v>
      </c>
      <c r="B2310" s="484">
        <v>45484</v>
      </c>
      <c r="C2310" s="213" t="s">
        <v>259</v>
      </c>
      <c r="D2310" s="108" t="s">
        <v>92</v>
      </c>
      <c r="E2310" s="203" t="s">
        <v>2</v>
      </c>
      <c r="F2310" s="97">
        <v>0</v>
      </c>
      <c r="G2310" s="97"/>
      <c r="H2310" s="116"/>
      <c r="I2310" s="116"/>
      <c r="J2310" s="97"/>
      <c r="AD2310" s="476"/>
      <c r="AI2310" s="473"/>
    </row>
    <row r="2311" spans="1:35" s="4" customFormat="1" x14ac:dyDescent="0.25">
      <c r="A2311" s="408">
        <f t="shared" si="35"/>
        <v>2309</v>
      </c>
      <c r="B2311" s="484">
        <v>45484</v>
      </c>
      <c r="C2311" s="213" t="s">
        <v>279</v>
      </c>
      <c r="D2311" s="108" t="s">
        <v>99</v>
      </c>
      <c r="E2311" s="203" t="s">
        <v>2</v>
      </c>
      <c r="F2311" s="97">
        <v>0</v>
      </c>
      <c r="G2311" s="97"/>
      <c r="H2311" s="116"/>
      <c r="I2311" s="116"/>
      <c r="J2311" s="97"/>
      <c r="AD2311" s="476"/>
      <c r="AI2311" s="473"/>
    </row>
    <row r="2312" spans="1:35" s="4" customFormat="1" x14ac:dyDescent="0.25">
      <c r="A2312" s="408">
        <f t="shared" si="35"/>
        <v>2310</v>
      </c>
      <c r="B2312" s="484">
        <v>45484</v>
      </c>
      <c r="C2312" s="96" t="s">
        <v>559</v>
      </c>
      <c r="D2312" s="408" t="str">
        <f>VLOOKUP(C2312,X$4:Z2313,2,FALSE)</f>
        <v>لودر VOLVO</v>
      </c>
      <c r="E2312" s="408" t="str">
        <f>VLOOKUP(C2312,X$4:Z2313,3,FALSE)</f>
        <v>شرکتی</v>
      </c>
      <c r="F2312" s="97">
        <v>0</v>
      </c>
      <c r="G2312" s="97"/>
      <c r="H2312" s="116"/>
      <c r="I2312" s="116"/>
      <c r="J2312" s="97"/>
      <c r="AD2312" s="476"/>
      <c r="AI2312" s="473"/>
    </row>
    <row r="2313" spans="1:35" s="4" customFormat="1" x14ac:dyDescent="0.25">
      <c r="A2313" s="408">
        <f t="shared" si="35"/>
        <v>2311</v>
      </c>
      <c r="B2313" s="484">
        <v>45484</v>
      </c>
      <c r="C2313" s="214" t="s">
        <v>162</v>
      </c>
      <c r="D2313" s="108" t="s">
        <v>163</v>
      </c>
      <c r="E2313" s="203" t="s">
        <v>164</v>
      </c>
      <c r="F2313" s="97">
        <v>147</v>
      </c>
      <c r="G2313" s="97"/>
      <c r="H2313" s="116"/>
      <c r="I2313" s="116"/>
      <c r="J2313" s="97"/>
      <c r="AD2313" s="476"/>
      <c r="AI2313" s="473"/>
    </row>
    <row r="2314" spans="1:35" s="4" customFormat="1" x14ac:dyDescent="0.25">
      <c r="A2314" s="408">
        <f t="shared" si="35"/>
        <v>2312</v>
      </c>
      <c r="B2314" s="484">
        <v>45484</v>
      </c>
      <c r="C2314" s="214" t="s">
        <v>166</v>
      </c>
      <c r="D2314" s="108" t="s">
        <v>167</v>
      </c>
      <c r="E2314" s="203" t="s">
        <v>164</v>
      </c>
      <c r="F2314" s="97">
        <v>111</v>
      </c>
      <c r="G2314" s="97"/>
      <c r="H2314" s="116"/>
      <c r="I2314" s="116"/>
      <c r="J2314" s="97"/>
      <c r="AD2314" s="476"/>
      <c r="AI2314" s="473"/>
    </row>
    <row r="2315" spans="1:35" s="4" customFormat="1" x14ac:dyDescent="0.25">
      <c r="A2315" s="408">
        <f t="shared" si="35"/>
        <v>2313</v>
      </c>
      <c r="B2315" s="484">
        <v>45484</v>
      </c>
      <c r="C2315" s="214" t="s">
        <v>169</v>
      </c>
      <c r="D2315" s="108" t="s">
        <v>167</v>
      </c>
      <c r="E2315" s="203" t="s">
        <v>164</v>
      </c>
      <c r="F2315" s="97">
        <v>105</v>
      </c>
      <c r="G2315" s="97"/>
      <c r="H2315" s="116"/>
      <c r="I2315" s="116"/>
      <c r="J2315" s="97"/>
      <c r="AD2315" s="476"/>
      <c r="AI2315" s="473"/>
    </row>
    <row r="2316" spans="1:35" s="4" customFormat="1" x14ac:dyDescent="0.25">
      <c r="A2316" s="408">
        <f t="shared" si="35"/>
        <v>2314</v>
      </c>
      <c r="B2316" s="484">
        <v>45484</v>
      </c>
      <c r="C2316" s="214" t="s">
        <v>170</v>
      </c>
      <c r="D2316" s="108" t="s">
        <v>103</v>
      </c>
      <c r="E2316" s="203" t="s">
        <v>164</v>
      </c>
      <c r="F2316" s="97">
        <v>210</v>
      </c>
      <c r="G2316" s="97"/>
      <c r="H2316" s="116"/>
      <c r="I2316" s="116"/>
      <c r="J2316" s="97"/>
      <c r="AD2316" s="476"/>
      <c r="AI2316" s="473"/>
    </row>
    <row r="2317" spans="1:35" s="4" customFormat="1" x14ac:dyDescent="0.25">
      <c r="A2317" s="408">
        <f t="shared" si="35"/>
        <v>2315</v>
      </c>
      <c r="B2317" s="484">
        <v>45484</v>
      </c>
      <c r="C2317" s="214" t="s">
        <v>171</v>
      </c>
      <c r="D2317" s="108" t="s">
        <v>159</v>
      </c>
      <c r="E2317" s="203" t="s">
        <v>164</v>
      </c>
      <c r="F2317" s="97">
        <v>0</v>
      </c>
      <c r="G2317" s="97"/>
      <c r="H2317" s="116"/>
      <c r="I2317" s="116"/>
      <c r="J2317" s="97"/>
      <c r="AD2317" s="476"/>
      <c r="AI2317" s="473"/>
    </row>
    <row r="2318" spans="1:35" s="4" customFormat="1" x14ac:dyDescent="0.25">
      <c r="A2318" s="408">
        <f t="shared" si="35"/>
        <v>2316</v>
      </c>
      <c r="B2318" s="484">
        <v>45484</v>
      </c>
      <c r="C2318" s="214" t="s">
        <v>172</v>
      </c>
      <c r="D2318" s="108" t="s">
        <v>173</v>
      </c>
      <c r="E2318" s="203" t="s">
        <v>164</v>
      </c>
      <c r="F2318" s="97">
        <v>0</v>
      </c>
      <c r="G2318" s="97"/>
      <c r="H2318" s="116"/>
      <c r="I2318" s="116"/>
      <c r="J2318" s="97"/>
      <c r="AD2318" s="476"/>
      <c r="AI2318" s="473"/>
    </row>
    <row r="2319" spans="1:35" s="4" customFormat="1" x14ac:dyDescent="0.25">
      <c r="A2319" s="408">
        <f t="shared" si="35"/>
        <v>2317</v>
      </c>
      <c r="B2319" s="484">
        <v>45484</v>
      </c>
      <c r="C2319" s="214" t="s">
        <v>174</v>
      </c>
      <c r="D2319" s="108" t="s">
        <v>99</v>
      </c>
      <c r="E2319" s="203" t="s">
        <v>164</v>
      </c>
      <c r="F2319" s="97">
        <v>0</v>
      </c>
      <c r="G2319" s="97"/>
      <c r="H2319" s="116"/>
      <c r="I2319" s="116"/>
      <c r="J2319" s="97"/>
      <c r="AD2319" s="476"/>
      <c r="AI2319" s="473"/>
    </row>
    <row r="2320" spans="1:35" s="4" customFormat="1" x14ac:dyDescent="0.25">
      <c r="A2320" s="408">
        <f t="shared" si="35"/>
        <v>2318</v>
      </c>
      <c r="B2320" s="484">
        <v>45484</v>
      </c>
      <c r="C2320" s="214" t="s">
        <v>175</v>
      </c>
      <c r="D2320" s="108" t="s">
        <v>176</v>
      </c>
      <c r="E2320" s="203" t="s">
        <v>164</v>
      </c>
      <c r="F2320" s="97">
        <v>0</v>
      </c>
      <c r="G2320" s="97"/>
      <c r="H2320" s="116"/>
      <c r="I2320" s="116"/>
      <c r="J2320" s="97"/>
      <c r="AD2320" s="476"/>
      <c r="AI2320" s="473"/>
    </row>
    <row r="2321" spans="1:35" s="4" customFormat="1" x14ac:dyDescent="0.25">
      <c r="A2321" s="408">
        <f t="shared" si="35"/>
        <v>2319</v>
      </c>
      <c r="B2321" s="484">
        <v>45484</v>
      </c>
      <c r="C2321" s="214" t="s">
        <v>263</v>
      </c>
      <c r="D2321" s="108" t="s">
        <v>176</v>
      </c>
      <c r="E2321" s="203" t="s">
        <v>164</v>
      </c>
      <c r="F2321" s="97">
        <v>0</v>
      </c>
      <c r="G2321" s="97"/>
      <c r="H2321" s="116"/>
      <c r="I2321" s="116"/>
      <c r="J2321" s="97"/>
      <c r="AD2321" s="476"/>
      <c r="AI2321" s="473"/>
    </row>
    <row r="2322" spans="1:35" s="4" customFormat="1" x14ac:dyDescent="0.25">
      <c r="A2322" s="408">
        <f t="shared" si="35"/>
        <v>2320</v>
      </c>
      <c r="B2322" s="484">
        <v>45484</v>
      </c>
      <c r="C2322" s="214" t="s">
        <v>261</v>
      </c>
      <c r="D2322" s="108" t="s">
        <v>269</v>
      </c>
      <c r="E2322" s="203" t="s">
        <v>164</v>
      </c>
      <c r="F2322" s="97">
        <v>0</v>
      </c>
      <c r="G2322" s="97"/>
      <c r="H2322" s="116"/>
      <c r="I2322" s="116"/>
      <c r="J2322" s="97"/>
      <c r="AD2322" s="476"/>
      <c r="AI2322" s="473"/>
    </row>
    <row r="2323" spans="1:35" s="4" customFormat="1" x14ac:dyDescent="0.25">
      <c r="A2323" s="408">
        <f t="shared" si="35"/>
        <v>2321</v>
      </c>
      <c r="B2323" s="484">
        <v>45484</v>
      </c>
      <c r="C2323" s="214" t="s">
        <v>254</v>
      </c>
      <c r="D2323" s="108" t="s">
        <v>159</v>
      </c>
      <c r="E2323" s="203" t="s">
        <v>164</v>
      </c>
      <c r="F2323" s="97">
        <v>0</v>
      </c>
      <c r="G2323" s="97"/>
      <c r="H2323" s="116"/>
      <c r="I2323" s="116"/>
      <c r="J2323" s="97"/>
      <c r="AD2323" s="476"/>
      <c r="AI2323" s="473"/>
    </row>
    <row r="2324" spans="1:35" s="4" customFormat="1" x14ac:dyDescent="0.25">
      <c r="A2324" s="408">
        <f t="shared" si="35"/>
        <v>2322</v>
      </c>
      <c r="B2324" s="484">
        <v>45484</v>
      </c>
      <c r="C2324" s="214" t="s">
        <v>277</v>
      </c>
      <c r="D2324" s="108" t="s">
        <v>176</v>
      </c>
      <c r="E2324" s="203" t="s">
        <v>164</v>
      </c>
      <c r="F2324" s="97">
        <v>77</v>
      </c>
      <c r="G2324" s="97"/>
      <c r="H2324" s="116"/>
      <c r="I2324" s="116"/>
      <c r="J2324" s="97"/>
      <c r="AD2324" s="476"/>
      <c r="AI2324" s="473"/>
    </row>
    <row r="2325" spans="1:35" s="4" customFormat="1" x14ac:dyDescent="0.25">
      <c r="A2325" s="256">
        <f t="shared" si="35"/>
        <v>2323</v>
      </c>
      <c r="B2325" s="487">
        <v>45484</v>
      </c>
      <c r="C2325" s="479" t="s">
        <v>314</v>
      </c>
      <c r="D2325" s="256"/>
      <c r="E2325" s="256"/>
      <c r="F2325" s="256">
        <v>0</v>
      </c>
      <c r="G2325" s="256">
        <v>0</v>
      </c>
      <c r="H2325" s="502"/>
      <c r="I2325" s="502"/>
      <c r="J2325" s="256" t="s">
        <v>329</v>
      </c>
      <c r="AD2325" s="476"/>
      <c r="AI2325" s="473"/>
    </row>
    <row r="2326" spans="1:35" s="4" customFormat="1" x14ac:dyDescent="0.25">
      <c r="A2326" s="408">
        <f t="shared" si="35"/>
        <v>2324</v>
      </c>
      <c r="B2326" s="484">
        <v>45485</v>
      </c>
      <c r="C2326" s="212" t="s">
        <v>125</v>
      </c>
      <c r="D2326" s="203" t="s">
        <v>99</v>
      </c>
      <c r="E2326" s="203" t="s">
        <v>334</v>
      </c>
      <c r="F2326" s="97">
        <v>0</v>
      </c>
      <c r="G2326" s="97"/>
      <c r="H2326" s="116"/>
      <c r="I2326" s="116"/>
      <c r="J2326" s="97"/>
      <c r="AD2326" s="476"/>
      <c r="AI2326" s="473"/>
    </row>
    <row r="2327" spans="1:35" s="4" customFormat="1" x14ac:dyDescent="0.25">
      <c r="A2327" s="408">
        <f t="shared" si="35"/>
        <v>2325</v>
      </c>
      <c r="B2327" s="484">
        <v>45485</v>
      </c>
      <c r="C2327" s="212" t="s">
        <v>290</v>
      </c>
      <c r="D2327" s="203" t="s">
        <v>99</v>
      </c>
      <c r="E2327" s="203" t="s">
        <v>335</v>
      </c>
      <c r="F2327" s="97">
        <v>0</v>
      </c>
      <c r="G2327" s="97"/>
      <c r="H2327" s="116"/>
      <c r="I2327" s="116"/>
      <c r="J2327" s="97"/>
      <c r="AD2327" s="476"/>
      <c r="AI2327" s="473"/>
    </row>
    <row r="2328" spans="1:35" s="4" customFormat="1" x14ac:dyDescent="0.25">
      <c r="A2328" s="408">
        <f t="shared" si="35"/>
        <v>2326</v>
      </c>
      <c r="B2328" s="484">
        <v>45485</v>
      </c>
      <c r="C2328" s="212" t="s">
        <v>88</v>
      </c>
      <c r="D2328" s="203" t="s">
        <v>89</v>
      </c>
      <c r="E2328" s="203" t="s">
        <v>336</v>
      </c>
      <c r="F2328" s="97">
        <v>211</v>
      </c>
      <c r="G2328" s="97"/>
      <c r="H2328" s="116"/>
      <c r="I2328" s="116"/>
      <c r="J2328" s="97"/>
      <c r="AD2328" s="476"/>
      <c r="AI2328" s="473"/>
    </row>
    <row r="2329" spans="1:35" s="4" customFormat="1" x14ac:dyDescent="0.25">
      <c r="A2329" s="408">
        <f t="shared" si="35"/>
        <v>2327</v>
      </c>
      <c r="B2329" s="484">
        <v>45485</v>
      </c>
      <c r="C2329" s="212" t="s">
        <v>294</v>
      </c>
      <c r="D2329" s="203" t="s">
        <v>89</v>
      </c>
      <c r="E2329" s="203" t="s">
        <v>337</v>
      </c>
      <c r="F2329" s="97">
        <v>0</v>
      </c>
      <c r="G2329" s="97"/>
      <c r="H2329" s="116"/>
      <c r="I2329" s="116"/>
      <c r="J2329" s="97"/>
      <c r="AD2329" s="476"/>
      <c r="AI2329" s="473"/>
    </row>
    <row r="2330" spans="1:35" s="4" customFormat="1" x14ac:dyDescent="0.25">
      <c r="A2330" s="408">
        <f t="shared" si="35"/>
        <v>2328</v>
      </c>
      <c r="B2330" s="484">
        <v>45485</v>
      </c>
      <c r="C2330" s="212" t="s">
        <v>119</v>
      </c>
      <c r="D2330" s="203" t="s">
        <v>131</v>
      </c>
      <c r="E2330" s="203" t="s">
        <v>338</v>
      </c>
      <c r="F2330" s="97">
        <v>0</v>
      </c>
      <c r="G2330" s="97"/>
      <c r="H2330" s="116"/>
      <c r="I2330" s="116"/>
      <c r="J2330" s="97"/>
      <c r="AD2330" s="476"/>
      <c r="AI2330" s="473"/>
    </row>
    <row r="2331" spans="1:35" s="4" customFormat="1" x14ac:dyDescent="0.25">
      <c r="A2331" s="408">
        <f t="shared" si="35"/>
        <v>2329</v>
      </c>
      <c r="B2331" s="484">
        <v>45485</v>
      </c>
      <c r="C2331" s="212" t="s">
        <v>121</v>
      </c>
      <c r="D2331" s="203" t="s">
        <v>122</v>
      </c>
      <c r="E2331" s="203" t="s">
        <v>339</v>
      </c>
      <c r="F2331" s="97">
        <v>0</v>
      </c>
      <c r="G2331" s="97"/>
      <c r="H2331" s="116"/>
      <c r="I2331" s="116"/>
      <c r="J2331" s="97"/>
      <c r="AD2331" s="476"/>
      <c r="AI2331" s="473"/>
    </row>
    <row r="2332" spans="1:35" s="4" customFormat="1" x14ac:dyDescent="0.25">
      <c r="A2332" s="408">
        <f t="shared" si="35"/>
        <v>2330</v>
      </c>
      <c r="B2332" s="484">
        <v>45485</v>
      </c>
      <c r="C2332" s="212" t="s">
        <v>118</v>
      </c>
      <c r="D2332" s="203" t="s">
        <v>107</v>
      </c>
      <c r="E2332" s="203" t="s">
        <v>340</v>
      </c>
      <c r="F2332" s="97">
        <v>0</v>
      </c>
      <c r="G2332" s="97"/>
      <c r="H2332" s="116"/>
      <c r="I2332" s="116"/>
      <c r="J2332" s="97"/>
      <c r="AD2332" s="476"/>
      <c r="AI2332" s="473"/>
    </row>
    <row r="2333" spans="1:35" s="4" customFormat="1" x14ac:dyDescent="0.25">
      <c r="A2333" s="408">
        <f t="shared" si="35"/>
        <v>2331</v>
      </c>
      <c r="B2333" s="484">
        <v>45485</v>
      </c>
      <c r="C2333" s="212" t="s">
        <v>109</v>
      </c>
      <c r="D2333" s="203" t="s">
        <v>107</v>
      </c>
      <c r="E2333" s="203" t="s">
        <v>341</v>
      </c>
      <c r="F2333" s="97">
        <v>0</v>
      </c>
      <c r="G2333" s="97"/>
      <c r="H2333" s="116"/>
      <c r="I2333" s="116"/>
      <c r="J2333" s="97"/>
      <c r="AD2333" s="476"/>
      <c r="AI2333" s="473"/>
    </row>
    <row r="2334" spans="1:35" s="4" customFormat="1" x14ac:dyDescent="0.25">
      <c r="A2334" s="408">
        <f t="shared" si="35"/>
        <v>2332</v>
      </c>
      <c r="B2334" s="484">
        <v>45485</v>
      </c>
      <c r="C2334" s="212" t="s">
        <v>106</v>
      </c>
      <c r="D2334" s="203" t="s">
        <v>107</v>
      </c>
      <c r="E2334" s="203" t="s">
        <v>342</v>
      </c>
      <c r="F2334" s="97">
        <v>100</v>
      </c>
      <c r="G2334" s="97"/>
      <c r="H2334" s="116"/>
      <c r="I2334" s="116"/>
      <c r="J2334" s="97"/>
      <c r="AD2334" s="476"/>
      <c r="AI2334" s="473"/>
    </row>
    <row r="2335" spans="1:35" s="4" customFormat="1" x14ac:dyDescent="0.25">
      <c r="A2335" s="408">
        <f t="shared" si="35"/>
        <v>2333</v>
      </c>
      <c r="B2335" s="484">
        <v>45485</v>
      </c>
      <c r="C2335" s="212" t="s">
        <v>278</v>
      </c>
      <c r="D2335" s="203" t="s">
        <v>107</v>
      </c>
      <c r="E2335" s="203" t="s">
        <v>341</v>
      </c>
      <c r="F2335" s="97">
        <v>160</v>
      </c>
      <c r="G2335" s="97"/>
      <c r="H2335" s="116"/>
      <c r="I2335" s="116"/>
      <c r="J2335" s="97"/>
      <c r="AD2335" s="476"/>
      <c r="AI2335" s="473"/>
    </row>
    <row r="2336" spans="1:35" s="4" customFormat="1" x14ac:dyDescent="0.25">
      <c r="A2336" s="408">
        <f t="shared" si="35"/>
        <v>2334</v>
      </c>
      <c r="B2336" s="484">
        <v>45485</v>
      </c>
      <c r="C2336" s="212" t="s">
        <v>91</v>
      </c>
      <c r="D2336" s="203" t="s">
        <v>92</v>
      </c>
      <c r="E2336" s="203" t="s">
        <v>343</v>
      </c>
      <c r="F2336" s="97">
        <v>200</v>
      </c>
      <c r="G2336" s="97"/>
      <c r="H2336" s="116"/>
      <c r="I2336" s="116"/>
      <c r="J2336" s="97"/>
      <c r="AD2336" s="476"/>
      <c r="AI2336" s="473"/>
    </row>
    <row r="2337" spans="1:35" s="4" customFormat="1" x14ac:dyDescent="0.25">
      <c r="A2337" s="408">
        <f t="shared" si="35"/>
        <v>2335</v>
      </c>
      <c r="B2337" s="484">
        <v>45485</v>
      </c>
      <c r="C2337" s="212" t="s">
        <v>94</v>
      </c>
      <c r="D2337" s="203" t="s">
        <v>92</v>
      </c>
      <c r="E2337" s="203" t="s">
        <v>344</v>
      </c>
      <c r="F2337" s="97">
        <v>225</v>
      </c>
      <c r="G2337" s="97"/>
      <c r="H2337" s="116"/>
      <c r="I2337" s="116"/>
      <c r="J2337" s="97"/>
      <c r="AD2337" s="476"/>
      <c r="AI2337" s="473"/>
    </row>
    <row r="2338" spans="1:35" s="4" customFormat="1" x14ac:dyDescent="0.25">
      <c r="A2338" s="408">
        <f t="shared" si="35"/>
        <v>2336</v>
      </c>
      <c r="B2338" s="484">
        <v>45485</v>
      </c>
      <c r="C2338" s="212" t="s">
        <v>116</v>
      </c>
      <c r="D2338" s="203" t="s">
        <v>92</v>
      </c>
      <c r="E2338" s="203" t="s">
        <v>345</v>
      </c>
      <c r="F2338" s="97">
        <v>0</v>
      </c>
      <c r="G2338" s="97"/>
      <c r="H2338" s="116"/>
      <c r="I2338" s="116"/>
      <c r="J2338" s="97"/>
      <c r="AD2338" s="476"/>
      <c r="AI2338" s="473"/>
    </row>
    <row r="2339" spans="1:35" s="4" customFormat="1" x14ac:dyDescent="0.25">
      <c r="A2339" s="408">
        <f t="shared" si="35"/>
        <v>2337</v>
      </c>
      <c r="B2339" s="484">
        <v>45485</v>
      </c>
      <c r="C2339" s="212" t="s">
        <v>128</v>
      </c>
      <c r="D2339" s="203" t="s">
        <v>97</v>
      </c>
      <c r="E2339" s="203" t="s">
        <v>346</v>
      </c>
      <c r="F2339" s="97">
        <v>136</v>
      </c>
      <c r="G2339" s="97"/>
      <c r="H2339" s="116"/>
      <c r="I2339" s="116"/>
      <c r="J2339" s="97"/>
      <c r="AD2339" s="476"/>
      <c r="AI2339" s="473"/>
    </row>
    <row r="2340" spans="1:35" s="4" customFormat="1" x14ac:dyDescent="0.25">
      <c r="A2340" s="408">
        <f t="shared" si="35"/>
        <v>2338</v>
      </c>
      <c r="B2340" s="484">
        <v>45485</v>
      </c>
      <c r="C2340" s="212" t="s">
        <v>96</v>
      </c>
      <c r="D2340" s="203" t="s">
        <v>97</v>
      </c>
      <c r="E2340" s="203" t="s">
        <v>347</v>
      </c>
      <c r="F2340" s="97">
        <v>95</v>
      </c>
      <c r="G2340" s="97"/>
      <c r="H2340" s="116"/>
      <c r="I2340" s="116"/>
      <c r="J2340" s="97"/>
      <c r="AD2340" s="476"/>
      <c r="AI2340" s="473"/>
    </row>
    <row r="2341" spans="1:35" s="4" customFormat="1" x14ac:dyDescent="0.25">
      <c r="A2341" s="408">
        <f t="shared" si="35"/>
        <v>2339</v>
      </c>
      <c r="B2341" s="484">
        <v>45485</v>
      </c>
      <c r="C2341" s="212" t="s">
        <v>113</v>
      </c>
      <c r="D2341" s="203" t="s">
        <v>114</v>
      </c>
      <c r="E2341" s="203" t="s">
        <v>348</v>
      </c>
      <c r="F2341" s="97">
        <v>0</v>
      </c>
      <c r="G2341" s="97"/>
      <c r="H2341" s="116">
        <v>59258</v>
      </c>
      <c r="I2341" s="116">
        <v>64556</v>
      </c>
      <c r="J2341" s="97"/>
      <c r="AD2341" s="476"/>
      <c r="AI2341" s="473"/>
    </row>
    <row r="2342" spans="1:35" s="4" customFormat="1" x14ac:dyDescent="0.25">
      <c r="A2342" s="408">
        <f t="shared" si="35"/>
        <v>2340</v>
      </c>
      <c r="B2342" s="484">
        <v>45485</v>
      </c>
      <c r="C2342" s="212" t="s">
        <v>156</v>
      </c>
      <c r="D2342" s="203" t="s">
        <v>136</v>
      </c>
      <c r="E2342" s="203" t="s">
        <v>149</v>
      </c>
      <c r="F2342" s="97">
        <v>0</v>
      </c>
      <c r="G2342" s="97"/>
      <c r="H2342" s="116"/>
      <c r="I2342" s="116"/>
      <c r="J2342" s="97"/>
      <c r="AD2342" s="476"/>
      <c r="AI2342" s="473"/>
    </row>
    <row r="2343" spans="1:35" s="4" customFormat="1" x14ac:dyDescent="0.25">
      <c r="A2343" s="408">
        <f t="shared" si="35"/>
        <v>2341</v>
      </c>
      <c r="B2343" s="484">
        <v>45485</v>
      </c>
      <c r="C2343" s="213" t="s">
        <v>142</v>
      </c>
      <c r="D2343" s="203" t="s">
        <v>264</v>
      </c>
      <c r="E2343" s="203" t="s">
        <v>143</v>
      </c>
      <c r="F2343" s="97">
        <v>0</v>
      </c>
      <c r="G2343" s="97"/>
      <c r="H2343" s="116"/>
      <c r="I2343" s="116"/>
      <c r="J2343" s="97"/>
      <c r="AD2343" s="476"/>
      <c r="AI2343" s="473"/>
    </row>
    <row r="2344" spans="1:35" s="4" customFormat="1" x14ac:dyDescent="0.25">
      <c r="A2344" s="408">
        <f t="shared" si="35"/>
        <v>2342</v>
      </c>
      <c r="B2344" s="484">
        <v>45485</v>
      </c>
      <c r="C2344" s="213" t="s">
        <v>144</v>
      </c>
      <c r="D2344" s="203" t="s">
        <v>264</v>
      </c>
      <c r="E2344" s="203" t="s">
        <v>143</v>
      </c>
      <c r="F2344" s="97">
        <v>0</v>
      </c>
      <c r="G2344" s="97"/>
      <c r="H2344" s="116"/>
      <c r="I2344" s="116"/>
      <c r="J2344" s="97"/>
      <c r="AD2344" s="476"/>
      <c r="AI2344" s="473"/>
    </row>
    <row r="2345" spans="1:35" s="4" customFormat="1" x14ac:dyDescent="0.25">
      <c r="A2345" s="408">
        <f t="shared" si="35"/>
        <v>2343</v>
      </c>
      <c r="B2345" s="484">
        <v>45485</v>
      </c>
      <c r="C2345" s="214" t="s">
        <v>145</v>
      </c>
      <c r="D2345" s="203" t="s">
        <v>265</v>
      </c>
      <c r="E2345" s="203" t="s">
        <v>146</v>
      </c>
      <c r="F2345" s="97">
        <v>233</v>
      </c>
      <c r="G2345" s="97"/>
      <c r="H2345" s="116"/>
      <c r="I2345" s="116"/>
      <c r="J2345" s="97"/>
      <c r="AD2345" s="476"/>
      <c r="AI2345" s="473"/>
    </row>
    <row r="2346" spans="1:35" s="4" customFormat="1" x14ac:dyDescent="0.25">
      <c r="A2346" s="408">
        <f t="shared" si="35"/>
        <v>2344</v>
      </c>
      <c r="B2346" s="484">
        <v>45485</v>
      </c>
      <c r="C2346" s="212" t="s">
        <v>160</v>
      </c>
      <c r="D2346" s="203" t="s">
        <v>136</v>
      </c>
      <c r="E2346" s="203" t="s">
        <v>64</v>
      </c>
      <c r="F2346" s="97">
        <v>0</v>
      </c>
      <c r="G2346" s="97"/>
      <c r="H2346" s="116"/>
      <c r="I2346" s="116"/>
      <c r="J2346" s="97"/>
      <c r="AD2346" s="476"/>
      <c r="AI2346" s="473"/>
    </row>
    <row r="2347" spans="1:35" s="4" customFormat="1" x14ac:dyDescent="0.25">
      <c r="A2347" s="408">
        <f t="shared" si="35"/>
        <v>2345</v>
      </c>
      <c r="B2347" s="484">
        <v>45485</v>
      </c>
      <c r="C2347" s="212" t="s">
        <v>158</v>
      </c>
      <c r="D2347" s="203" t="s">
        <v>159</v>
      </c>
      <c r="E2347" s="203" t="s">
        <v>64</v>
      </c>
      <c r="F2347" s="97">
        <v>0</v>
      </c>
      <c r="G2347" s="97"/>
      <c r="H2347" s="116"/>
      <c r="I2347" s="116"/>
      <c r="J2347" s="97"/>
      <c r="AD2347" s="476"/>
      <c r="AI2347" s="473"/>
    </row>
    <row r="2348" spans="1:35" s="4" customFormat="1" x14ac:dyDescent="0.25">
      <c r="A2348" s="408">
        <f t="shared" si="35"/>
        <v>2346</v>
      </c>
      <c r="B2348" s="484">
        <v>45485</v>
      </c>
      <c r="C2348" s="96" t="s">
        <v>283</v>
      </c>
      <c r="D2348" s="203" t="s">
        <v>266</v>
      </c>
      <c r="E2348" s="203" t="s">
        <v>63</v>
      </c>
      <c r="F2348" s="97">
        <v>0</v>
      </c>
      <c r="G2348" s="97"/>
      <c r="H2348" s="116"/>
      <c r="I2348" s="116"/>
      <c r="J2348" s="97"/>
      <c r="AD2348" s="476"/>
      <c r="AI2348" s="473"/>
    </row>
    <row r="2349" spans="1:35" s="4" customFormat="1" x14ac:dyDescent="0.25">
      <c r="A2349" s="408">
        <f t="shared" si="35"/>
        <v>2347</v>
      </c>
      <c r="B2349" s="484">
        <v>45485</v>
      </c>
      <c r="C2349" s="213" t="s">
        <v>148</v>
      </c>
      <c r="D2349" s="203" t="s">
        <v>92</v>
      </c>
      <c r="E2349" s="203" t="s">
        <v>63</v>
      </c>
      <c r="F2349" s="97">
        <v>0</v>
      </c>
      <c r="G2349" s="97"/>
      <c r="H2349" s="116"/>
      <c r="I2349" s="116"/>
      <c r="J2349" s="97"/>
      <c r="AD2349" s="476"/>
      <c r="AI2349" s="473"/>
    </row>
    <row r="2350" spans="1:35" s="4" customFormat="1" x14ac:dyDescent="0.25">
      <c r="A2350" s="408">
        <f t="shared" si="35"/>
        <v>2348</v>
      </c>
      <c r="B2350" s="484">
        <v>45485</v>
      </c>
      <c r="C2350" s="213" t="s">
        <v>150</v>
      </c>
      <c r="D2350" s="203" t="s">
        <v>92</v>
      </c>
      <c r="E2350" s="203" t="s">
        <v>63</v>
      </c>
      <c r="F2350" s="97">
        <v>0</v>
      </c>
      <c r="G2350" s="97"/>
      <c r="H2350" s="116"/>
      <c r="I2350" s="116"/>
      <c r="J2350" s="97"/>
      <c r="AD2350" s="476"/>
      <c r="AI2350" s="473"/>
    </row>
    <row r="2351" spans="1:35" s="4" customFormat="1" x14ac:dyDescent="0.25">
      <c r="A2351" s="408">
        <f t="shared" si="35"/>
        <v>2349</v>
      </c>
      <c r="B2351" s="484">
        <v>45485</v>
      </c>
      <c r="C2351" s="213" t="s">
        <v>151</v>
      </c>
      <c r="D2351" s="203" t="s">
        <v>92</v>
      </c>
      <c r="E2351" s="203" t="s">
        <v>63</v>
      </c>
      <c r="F2351" s="97">
        <v>0</v>
      </c>
      <c r="G2351" s="97"/>
      <c r="H2351" s="116"/>
      <c r="I2351" s="116"/>
      <c r="J2351" s="97"/>
      <c r="AD2351" s="476"/>
      <c r="AI2351" s="473"/>
    </row>
    <row r="2352" spans="1:35" s="4" customFormat="1" x14ac:dyDescent="0.25">
      <c r="A2352" s="408">
        <f t="shared" si="35"/>
        <v>2350</v>
      </c>
      <c r="B2352" s="484">
        <v>45485</v>
      </c>
      <c r="C2352" s="213" t="s">
        <v>135</v>
      </c>
      <c r="D2352" s="203" t="s">
        <v>136</v>
      </c>
      <c r="E2352" s="203" t="s">
        <v>2</v>
      </c>
      <c r="F2352" s="97">
        <v>0</v>
      </c>
      <c r="G2352" s="97"/>
      <c r="H2352" s="116"/>
      <c r="I2352" s="116"/>
      <c r="J2352" s="97"/>
      <c r="AD2352" s="476"/>
      <c r="AI2352" s="473"/>
    </row>
    <row r="2353" spans="1:35" s="4" customFormat="1" x14ac:dyDescent="0.25">
      <c r="A2353" s="408">
        <f t="shared" si="35"/>
        <v>2351</v>
      </c>
      <c r="B2353" s="484">
        <v>45485</v>
      </c>
      <c r="C2353" s="213" t="s">
        <v>137</v>
      </c>
      <c r="D2353" s="203" t="s">
        <v>136</v>
      </c>
      <c r="E2353" s="203" t="s">
        <v>2</v>
      </c>
      <c r="F2353" s="97">
        <v>292</v>
      </c>
      <c r="G2353" s="97"/>
      <c r="H2353" s="116"/>
      <c r="I2353" s="116"/>
      <c r="J2353" s="97"/>
      <c r="AD2353" s="476"/>
      <c r="AI2353" s="473"/>
    </row>
    <row r="2354" spans="1:35" s="4" customFormat="1" x14ac:dyDescent="0.25">
      <c r="A2354" s="408">
        <f t="shared" si="35"/>
        <v>2352</v>
      </c>
      <c r="B2354" s="484">
        <v>45485</v>
      </c>
      <c r="C2354" s="213" t="s">
        <v>139</v>
      </c>
      <c r="D2354" s="203" t="s">
        <v>92</v>
      </c>
      <c r="E2354" s="203" t="s">
        <v>2</v>
      </c>
      <c r="F2354" s="97">
        <v>250</v>
      </c>
      <c r="G2354" s="97"/>
      <c r="H2354" s="116"/>
      <c r="I2354" s="116"/>
      <c r="J2354" s="97"/>
      <c r="AD2354" s="476"/>
      <c r="AI2354" s="473"/>
    </row>
    <row r="2355" spans="1:35" s="4" customFormat="1" x14ac:dyDescent="0.25">
      <c r="A2355" s="408">
        <f t="shared" si="35"/>
        <v>2353</v>
      </c>
      <c r="B2355" s="484">
        <v>45485</v>
      </c>
      <c r="C2355" s="213" t="s">
        <v>140</v>
      </c>
      <c r="D2355" s="203" t="s">
        <v>92</v>
      </c>
      <c r="E2355" s="203" t="s">
        <v>2</v>
      </c>
      <c r="F2355" s="97">
        <v>146</v>
      </c>
      <c r="G2355" s="97"/>
      <c r="H2355" s="116"/>
      <c r="I2355" s="116"/>
      <c r="J2355" s="97"/>
      <c r="AD2355" s="476"/>
      <c r="AI2355" s="473"/>
    </row>
    <row r="2356" spans="1:35" s="4" customFormat="1" x14ac:dyDescent="0.25">
      <c r="A2356" s="408">
        <f t="shared" ref="A2356:A2419" si="36">ROW()-2</f>
        <v>2354</v>
      </c>
      <c r="B2356" s="484">
        <v>45485</v>
      </c>
      <c r="C2356" s="213" t="s">
        <v>141</v>
      </c>
      <c r="D2356" s="203" t="s">
        <v>92</v>
      </c>
      <c r="E2356" s="203" t="s">
        <v>2</v>
      </c>
      <c r="F2356" s="97">
        <v>503</v>
      </c>
      <c r="G2356" s="97"/>
      <c r="H2356" s="116"/>
      <c r="I2356" s="116"/>
      <c r="J2356" s="97" t="s">
        <v>330</v>
      </c>
      <c r="AD2356" s="476"/>
      <c r="AI2356" s="473"/>
    </row>
    <row r="2357" spans="1:35" s="4" customFormat="1" x14ac:dyDescent="0.25">
      <c r="A2357" s="408">
        <f t="shared" si="36"/>
        <v>2355</v>
      </c>
      <c r="B2357" s="484">
        <v>45485</v>
      </c>
      <c r="C2357" s="213" t="s">
        <v>134</v>
      </c>
      <c r="D2357" s="203" t="s">
        <v>99</v>
      </c>
      <c r="E2357" s="203" t="s">
        <v>2</v>
      </c>
      <c r="F2357" s="97">
        <v>484</v>
      </c>
      <c r="G2357" s="97"/>
      <c r="H2357" s="116"/>
      <c r="I2357" s="116"/>
      <c r="J2357" s="97"/>
      <c r="AD2357" s="476"/>
      <c r="AI2357" s="473"/>
    </row>
    <row r="2358" spans="1:35" s="4" customFormat="1" x14ac:dyDescent="0.25">
      <c r="A2358" s="408">
        <f t="shared" si="36"/>
        <v>2356</v>
      </c>
      <c r="B2358" s="484">
        <v>45485</v>
      </c>
      <c r="C2358" s="213" t="s">
        <v>279</v>
      </c>
      <c r="D2358" s="203" t="s">
        <v>99</v>
      </c>
      <c r="E2358" s="203" t="s">
        <v>2</v>
      </c>
      <c r="F2358" s="97">
        <v>355</v>
      </c>
      <c r="G2358" s="97"/>
      <c r="H2358" s="116"/>
      <c r="I2358" s="116"/>
      <c r="J2358" s="97"/>
      <c r="AD2358" s="476"/>
      <c r="AI2358" s="473"/>
    </row>
    <row r="2359" spans="1:35" s="4" customFormat="1" x14ac:dyDescent="0.25">
      <c r="A2359" s="408">
        <f t="shared" si="36"/>
        <v>2357</v>
      </c>
      <c r="B2359" s="484">
        <v>45485</v>
      </c>
      <c r="C2359" s="212" t="s">
        <v>153</v>
      </c>
      <c r="D2359" s="203" t="s">
        <v>103</v>
      </c>
      <c r="E2359" s="203" t="s">
        <v>62</v>
      </c>
      <c r="F2359" s="97">
        <v>0</v>
      </c>
      <c r="G2359" s="97"/>
      <c r="H2359" s="116"/>
      <c r="I2359" s="116"/>
      <c r="J2359" s="97"/>
      <c r="AD2359" s="476"/>
      <c r="AI2359" s="473"/>
    </row>
    <row r="2360" spans="1:35" s="4" customFormat="1" x14ac:dyDescent="0.25">
      <c r="A2360" s="408">
        <f t="shared" si="36"/>
        <v>2358</v>
      </c>
      <c r="B2360" s="484">
        <v>45485</v>
      </c>
      <c r="C2360" s="212" t="s">
        <v>154</v>
      </c>
      <c r="D2360" s="203" t="s">
        <v>92</v>
      </c>
      <c r="E2360" s="203" t="s">
        <v>62</v>
      </c>
      <c r="F2360" s="97">
        <v>0</v>
      </c>
      <c r="G2360" s="97"/>
      <c r="H2360" s="116"/>
      <c r="I2360" s="116"/>
      <c r="J2360" s="97"/>
      <c r="AD2360" s="476"/>
      <c r="AI2360" s="473"/>
    </row>
    <row r="2361" spans="1:35" s="4" customFormat="1" x14ac:dyDescent="0.25">
      <c r="A2361" s="408">
        <f t="shared" si="36"/>
        <v>2359</v>
      </c>
      <c r="B2361" s="484">
        <v>45485</v>
      </c>
      <c r="C2361" s="212" t="s">
        <v>155</v>
      </c>
      <c r="D2361" s="203" t="s">
        <v>92</v>
      </c>
      <c r="E2361" s="203" t="s">
        <v>62</v>
      </c>
      <c r="F2361" s="97">
        <v>0</v>
      </c>
      <c r="G2361" s="97"/>
      <c r="H2361" s="116"/>
      <c r="I2361" s="116"/>
      <c r="J2361" s="97"/>
      <c r="AD2361" s="476"/>
      <c r="AI2361" s="473"/>
    </row>
    <row r="2362" spans="1:35" s="4" customFormat="1" x14ac:dyDescent="0.25">
      <c r="A2362" s="408">
        <f t="shared" si="36"/>
        <v>2360</v>
      </c>
      <c r="B2362" s="484">
        <v>45485</v>
      </c>
      <c r="C2362" s="212" t="s">
        <v>295</v>
      </c>
      <c r="D2362" s="203" t="s">
        <v>92</v>
      </c>
      <c r="E2362" s="203" t="s">
        <v>62</v>
      </c>
      <c r="F2362" s="97">
        <v>0</v>
      </c>
      <c r="G2362" s="97"/>
      <c r="H2362" s="116"/>
      <c r="I2362" s="116"/>
      <c r="J2362" s="97"/>
      <c r="AD2362" s="476"/>
      <c r="AI2362" s="473"/>
    </row>
    <row r="2363" spans="1:35" s="4" customFormat="1" x14ac:dyDescent="0.25">
      <c r="A2363" s="408">
        <f t="shared" si="36"/>
        <v>2361</v>
      </c>
      <c r="B2363" s="484">
        <v>45485</v>
      </c>
      <c r="C2363" s="213" t="s">
        <v>259</v>
      </c>
      <c r="D2363" s="203" t="s">
        <v>92</v>
      </c>
      <c r="E2363" s="203" t="s">
        <v>2</v>
      </c>
      <c r="F2363" s="97">
        <v>187</v>
      </c>
      <c r="G2363" s="97"/>
      <c r="H2363" s="116"/>
      <c r="I2363" s="116"/>
      <c r="J2363" s="97"/>
      <c r="AD2363" s="476"/>
      <c r="AI2363" s="473"/>
    </row>
    <row r="2364" spans="1:35" s="4" customFormat="1" x14ac:dyDescent="0.25">
      <c r="A2364" s="408">
        <f t="shared" si="36"/>
        <v>2362</v>
      </c>
      <c r="B2364" s="484">
        <v>45485</v>
      </c>
      <c r="C2364" s="213" t="s">
        <v>260</v>
      </c>
      <c r="D2364" s="203" t="s">
        <v>92</v>
      </c>
      <c r="E2364" s="203" t="s">
        <v>2</v>
      </c>
      <c r="F2364" s="97">
        <v>190</v>
      </c>
      <c r="G2364" s="97"/>
      <c r="H2364" s="116"/>
      <c r="I2364" s="116"/>
      <c r="J2364" s="97"/>
      <c r="AD2364" s="476"/>
      <c r="AI2364" s="473"/>
    </row>
    <row r="2365" spans="1:35" s="4" customFormat="1" x14ac:dyDescent="0.25">
      <c r="A2365" s="408">
        <f t="shared" si="36"/>
        <v>2363</v>
      </c>
      <c r="B2365" s="484">
        <v>45485</v>
      </c>
      <c r="C2365" s="213" t="s">
        <v>252</v>
      </c>
      <c r="D2365" s="203" t="s">
        <v>92</v>
      </c>
      <c r="E2365" s="203" t="s">
        <v>2</v>
      </c>
      <c r="F2365" s="97">
        <v>235</v>
      </c>
      <c r="G2365" s="97"/>
      <c r="H2365" s="116"/>
      <c r="I2365" s="116"/>
      <c r="J2365" s="97"/>
      <c r="AD2365" s="476"/>
      <c r="AI2365" s="473"/>
    </row>
    <row r="2366" spans="1:35" s="4" customFormat="1" x14ac:dyDescent="0.25">
      <c r="A2366" s="408">
        <f t="shared" si="36"/>
        <v>2364</v>
      </c>
      <c r="B2366" s="484">
        <v>45485</v>
      </c>
      <c r="C2366" s="214" t="s">
        <v>177</v>
      </c>
      <c r="D2366" s="203" t="s">
        <v>159</v>
      </c>
      <c r="E2366" s="203" t="s">
        <v>8</v>
      </c>
      <c r="F2366" s="97">
        <v>0</v>
      </c>
      <c r="G2366" s="97"/>
      <c r="H2366" s="116"/>
      <c r="I2366" s="116"/>
      <c r="J2366" s="97"/>
      <c r="AD2366" s="476"/>
      <c r="AI2366" s="473"/>
    </row>
    <row r="2367" spans="1:35" s="4" customFormat="1" x14ac:dyDescent="0.25">
      <c r="A2367" s="408">
        <f t="shared" si="36"/>
        <v>2365</v>
      </c>
      <c r="B2367" s="484">
        <v>45485</v>
      </c>
      <c r="C2367" s="96" t="s">
        <v>559</v>
      </c>
      <c r="D2367" s="408" t="str">
        <f>VLOOKUP(C2367,X$4:Z2368,2,FALSE)</f>
        <v>لودر VOLVO</v>
      </c>
      <c r="E2367" s="408" t="str">
        <f>VLOOKUP(C2367,X$4:Z2368,3,FALSE)</f>
        <v>شرکتی</v>
      </c>
      <c r="F2367" s="97">
        <v>0</v>
      </c>
      <c r="G2367" s="97"/>
      <c r="H2367" s="116"/>
      <c r="I2367" s="116"/>
      <c r="J2367" s="97"/>
      <c r="AD2367" s="476"/>
      <c r="AI2367" s="473"/>
    </row>
    <row r="2368" spans="1:35" s="4" customFormat="1" x14ac:dyDescent="0.25">
      <c r="A2368" s="408">
        <f t="shared" si="36"/>
        <v>2366</v>
      </c>
      <c r="B2368" s="484">
        <v>45485</v>
      </c>
      <c r="C2368" s="214" t="s">
        <v>162</v>
      </c>
      <c r="D2368" s="203" t="s">
        <v>163</v>
      </c>
      <c r="E2368" s="203" t="s">
        <v>164</v>
      </c>
      <c r="F2368" s="97">
        <v>179</v>
      </c>
      <c r="G2368" s="97"/>
      <c r="H2368" s="116"/>
      <c r="I2368" s="116"/>
      <c r="J2368" s="97"/>
      <c r="AD2368" s="476"/>
      <c r="AI2368" s="473"/>
    </row>
    <row r="2369" spans="1:35" s="4" customFormat="1" x14ac:dyDescent="0.25">
      <c r="A2369" s="408">
        <f t="shared" si="36"/>
        <v>2367</v>
      </c>
      <c r="B2369" s="484">
        <v>45485</v>
      </c>
      <c r="C2369" s="214" t="s">
        <v>166</v>
      </c>
      <c r="D2369" s="203" t="s">
        <v>167</v>
      </c>
      <c r="E2369" s="203" t="s">
        <v>164</v>
      </c>
      <c r="F2369" s="97">
        <v>0</v>
      </c>
      <c r="G2369" s="97"/>
      <c r="H2369" s="116"/>
      <c r="I2369" s="116"/>
      <c r="J2369" s="97"/>
      <c r="AD2369" s="476"/>
      <c r="AI2369" s="473"/>
    </row>
    <row r="2370" spans="1:35" s="4" customFormat="1" x14ac:dyDescent="0.25">
      <c r="A2370" s="408">
        <f t="shared" si="36"/>
        <v>2368</v>
      </c>
      <c r="B2370" s="484">
        <v>45485</v>
      </c>
      <c r="C2370" s="214" t="s">
        <v>169</v>
      </c>
      <c r="D2370" s="203" t="s">
        <v>167</v>
      </c>
      <c r="E2370" s="203" t="s">
        <v>164</v>
      </c>
      <c r="F2370" s="97">
        <v>0</v>
      </c>
      <c r="G2370" s="97"/>
      <c r="H2370" s="116"/>
      <c r="I2370" s="116"/>
      <c r="J2370" s="97"/>
      <c r="AD2370" s="476"/>
      <c r="AI2370" s="473"/>
    </row>
    <row r="2371" spans="1:35" s="4" customFormat="1" x14ac:dyDescent="0.25">
      <c r="A2371" s="408">
        <f t="shared" si="36"/>
        <v>2369</v>
      </c>
      <c r="B2371" s="484">
        <v>45485</v>
      </c>
      <c r="C2371" s="214" t="s">
        <v>170</v>
      </c>
      <c r="D2371" s="203" t="s">
        <v>103</v>
      </c>
      <c r="E2371" s="203" t="s">
        <v>164</v>
      </c>
      <c r="F2371" s="97">
        <v>157</v>
      </c>
      <c r="G2371" s="97"/>
      <c r="H2371" s="116"/>
      <c r="I2371" s="116"/>
      <c r="J2371" s="97"/>
      <c r="AD2371" s="476"/>
      <c r="AI2371" s="473"/>
    </row>
    <row r="2372" spans="1:35" s="4" customFormat="1" x14ac:dyDescent="0.25">
      <c r="A2372" s="408">
        <f t="shared" si="36"/>
        <v>2370</v>
      </c>
      <c r="B2372" s="484">
        <v>45485</v>
      </c>
      <c r="C2372" s="214" t="s">
        <v>171</v>
      </c>
      <c r="D2372" s="203" t="s">
        <v>159</v>
      </c>
      <c r="E2372" s="203" t="s">
        <v>164</v>
      </c>
      <c r="F2372" s="97">
        <v>0</v>
      </c>
      <c r="G2372" s="97"/>
      <c r="H2372" s="116"/>
      <c r="I2372" s="116"/>
      <c r="J2372" s="97"/>
      <c r="AD2372" s="476"/>
      <c r="AI2372" s="473"/>
    </row>
    <row r="2373" spans="1:35" s="4" customFormat="1" x14ac:dyDescent="0.25">
      <c r="A2373" s="408">
        <f t="shared" si="36"/>
        <v>2371</v>
      </c>
      <c r="B2373" s="484">
        <v>45485</v>
      </c>
      <c r="C2373" s="214" t="s">
        <v>172</v>
      </c>
      <c r="D2373" s="203" t="s">
        <v>173</v>
      </c>
      <c r="E2373" s="203" t="s">
        <v>164</v>
      </c>
      <c r="F2373" s="97">
        <v>0</v>
      </c>
      <c r="G2373" s="97"/>
      <c r="H2373" s="116"/>
      <c r="I2373" s="116"/>
      <c r="J2373" s="97"/>
      <c r="AD2373" s="476"/>
      <c r="AI2373" s="473"/>
    </row>
    <row r="2374" spans="1:35" s="4" customFormat="1" x14ac:dyDescent="0.25">
      <c r="A2374" s="408">
        <f t="shared" si="36"/>
        <v>2372</v>
      </c>
      <c r="B2374" s="484">
        <v>45485</v>
      </c>
      <c r="C2374" s="214" t="s">
        <v>174</v>
      </c>
      <c r="D2374" s="203" t="s">
        <v>99</v>
      </c>
      <c r="E2374" s="203" t="s">
        <v>164</v>
      </c>
      <c r="F2374" s="97">
        <v>0</v>
      </c>
      <c r="G2374" s="97"/>
      <c r="H2374" s="116"/>
      <c r="I2374" s="116"/>
      <c r="J2374" s="97"/>
      <c r="AD2374" s="476"/>
      <c r="AI2374" s="473"/>
    </row>
    <row r="2375" spans="1:35" s="4" customFormat="1" x14ac:dyDescent="0.25">
      <c r="A2375" s="408">
        <f t="shared" si="36"/>
        <v>2373</v>
      </c>
      <c r="B2375" s="484">
        <v>45485</v>
      </c>
      <c r="C2375" s="214" t="s">
        <v>175</v>
      </c>
      <c r="D2375" s="203" t="s">
        <v>176</v>
      </c>
      <c r="E2375" s="203" t="s">
        <v>164</v>
      </c>
      <c r="F2375" s="97">
        <v>280</v>
      </c>
      <c r="G2375" s="97"/>
      <c r="H2375" s="116"/>
      <c r="I2375" s="116"/>
      <c r="J2375" s="97"/>
      <c r="AD2375" s="476"/>
      <c r="AI2375" s="473"/>
    </row>
    <row r="2376" spans="1:35" s="4" customFormat="1" x14ac:dyDescent="0.25">
      <c r="A2376" s="408">
        <f t="shared" si="36"/>
        <v>2374</v>
      </c>
      <c r="B2376" s="484">
        <v>45485</v>
      </c>
      <c r="C2376" s="214" t="s">
        <v>263</v>
      </c>
      <c r="D2376" s="203" t="s">
        <v>176</v>
      </c>
      <c r="E2376" s="203" t="s">
        <v>164</v>
      </c>
      <c r="F2376" s="97">
        <v>91</v>
      </c>
      <c r="G2376" s="97"/>
      <c r="H2376" s="116"/>
      <c r="I2376" s="116"/>
      <c r="J2376" s="97"/>
      <c r="AD2376" s="476"/>
      <c r="AI2376" s="473"/>
    </row>
    <row r="2377" spans="1:35" s="4" customFormat="1" x14ac:dyDescent="0.25">
      <c r="A2377" s="408">
        <f t="shared" si="36"/>
        <v>2375</v>
      </c>
      <c r="B2377" s="484">
        <v>45485</v>
      </c>
      <c r="C2377" s="214" t="s">
        <v>261</v>
      </c>
      <c r="D2377" s="203" t="s">
        <v>269</v>
      </c>
      <c r="E2377" s="203" t="s">
        <v>164</v>
      </c>
      <c r="F2377" s="97">
        <v>240</v>
      </c>
      <c r="G2377" s="97"/>
      <c r="H2377" s="116"/>
      <c r="I2377" s="116"/>
      <c r="J2377" s="97"/>
      <c r="AD2377" s="476"/>
      <c r="AI2377" s="473"/>
    </row>
    <row r="2378" spans="1:35" s="4" customFormat="1" x14ac:dyDescent="0.25">
      <c r="A2378" s="408">
        <f t="shared" si="36"/>
        <v>2376</v>
      </c>
      <c r="B2378" s="484">
        <v>45485</v>
      </c>
      <c r="C2378" s="214" t="s">
        <v>254</v>
      </c>
      <c r="D2378" s="203" t="s">
        <v>159</v>
      </c>
      <c r="E2378" s="203" t="s">
        <v>164</v>
      </c>
      <c r="F2378" s="97">
        <v>111</v>
      </c>
      <c r="G2378" s="97"/>
      <c r="H2378" s="116"/>
      <c r="I2378" s="116"/>
      <c r="J2378" s="97"/>
      <c r="AD2378" s="476"/>
      <c r="AI2378" s="473"/>
    </row>
    <row r="2379" spans="1:35" s="4" customFormat="1" x14ac:dyDescent="0.25">
      <c r="A2379" s="408">
        <f t="shared" si="36"/>
        <v>2377</v>
      </c>
      <c r="B2379" s="484">
        <v>45485</v>
      </c>
      <c r="C2379" s="214" t="s">
        <v>277</v>
      </c>
      <c r="D2379" s="203" t="s">
        <v>176</v>
      </c>
      <c r="E2379" s="203" t="s">
        <v>164</v>
      </c>
      <c r="F2379" s="97">
        <v>245</v>
      </c>
      <c r="G2379" s="97"/>
      <c r="H2379" s="116"/>
      <c r="I2379" s="116"/>
      <c r="J2379" s="97"/>
      <c r="AD2379" s="476"/>
      <c r="AI2379" s="473"/>
    </row>
    <row r="2380" spans="1:35" s="4" customFormat="1" x14ac:dyDescent="0.25">
      <c r="A2380" s="408">
        <f t="shared" si="36"/>
        <v>2378</v>
      </c>
      <c r="B2380" s="484">
        <v>45486</v>
      </c>
      <c r="C2380" s="212" t="s">
        <v>125</v>
      </c>
      <c r="D2380" s="203" t="s">
        <v>99</v>
      </c>
      <c r="E2380" s="203" t="s">
        <v>334</v>
      </c>
      <c r="F2380" s="97">
        <v>467</v>
      </c>
      <c r="G2380" s="97"/>
      <c r="H2380" s="116"/>
      <c r="I2380" s="116"/>
      <c r="J2380" s="97"/>
      <c r="AD2380" s="476"/>
      <c r="AI2380" s="473"/>
    </row>
    <row r="2381" spans="1:35" s="4" customFormat="1" x14ac:dyDescent="0.25">
      <c r="A2381" s="408">
        <f t="shared" si="36"/>
        <v>2379</v>
      </c>
      <c r="B2381" s="484">
        <v>45486</v>
      </c>
      <c r="C2381" s="212" t="s">
        <v>290</v>
      </c>
      <c r="D2381" s="203" t="s">
        <v>99</v>
      </c>
      <c r="E2381" s="203" t="s">
        <v>335</v>
      </c>
      <c r="F2381" s="97">
        <v>0</v>
      </c>
      <c r="G2381" s="97"/>
      <c r="H2381" s="116"/>
      <c r="I2381" s="116"/>
      <c r="J2381" s="97"/>
      <c r="AD2381" s="476"/>
      <c r="AI2381" s="473"/>
    </row>
    <row r="2382" spans="1:35" s="4" customFormat="1" x14ac:dyDescent="0.25">
      <c r="A2382" s="408">
        <f t="shared" si="36"/>
        <v>2380</v>
      </c>
      <c r="B2382" s="484">
        <v>45486</v>
      </c>
      <c r="C2382" s="212" t="s">
        <v>88</v>
      </c>
      <c r="D2382" s="203" t="s">
        <v>89</v>
      </c>
      <c r="E2382" s="203" t="s">
        <v>336</v>
      </c>
      <c r="F2382" s="97">
        <v>0</v>
      </c>
      <c r="G2382" s="97"/>
      <c r="H2382" s="116"/>
      <c r="I2382" s="116"/>
      <c r="J2382" s="97"/>
      <c r="AD2382" s="476"/>
      <c r="AI2382" s="473"/>
    </row>
    <row r="2383" spans="1:35" s="4" customFormat="1" x14ac:dyDescent="0.25">
      <c r="A2383" s="408">
        <f t="shared" si="36"/>
        <v>2381</v>
      </c>
      <c r="B2383" s="484">
        <v>45486</v>
      </c>
      <c r="C2383" s="212" t="s">
        <v>294</v>
      </c>
      <c r="D2383" s="203" t="s">
        <v>89</v>
      </c>
      <c r="E2383" s="203" t="s">
        <v>337</v>
      </c>
      <c r="F2383" s="97">
        <v>0</v>
      </c>
      <c r="G2383" s="97"/>
      <c r="H2383" s="116"/>
      <c r="I2383" s="116"/>
      <c r="J2383" s="97"/>
      <c r="AD2383" s="476"/>
      <c r="AI2383" s="473"/>
    </row>
    <row r="2384" spans="1:35" s="4" customFormat="1" x14ac:dyDescent="0.25">
      <c r="A2384" s="408">
        <f t="shared" si="36"/>
        <v>2382</v>
      </c>
      <c r="B2384" s="484">
        <v>45486</v>
      </c>
      <c r="C2384" s="212" t="s">
        <v>119</v>
      </c>
      <c r="D2384" s="203" t="s">
        <v>131</v>
      </c>
      <c r="E2384" s="203" t="s">
        <v>338</v>
      </c>
      <c r="F2384" s="97">
        <v>92</v>
      </c>
      <c r="G2384" s="97"/>
      <c r="H2384" s="116"/>
      <c r="I2384" s="116"/>
      <c r="J2384" s="97"/>
      <c r="AD2384" s="476"/>
      <c r="AI2384" s="473"/>
    </row>
    <row r="2385" spans="1:35" s="4" customFormat="1" x14ac:dyDescent="0.25">
      <c r="A2385" s="408">
        <f t="shared" si="36"/>
        <v>2383</v>
      </c>
      <c r="B2385" s="484">
        <v>45486</v>
      </c>
      <c r="C2385" s="212" t="s">
        <v>121</v>
      </c>
      <c r="D2385" s="203" t="s">
        <v>122</v>
      </c>
      <c r="E2385" s="203" t="s">
        <v>339</v>
      </c>
      <c r="F2385" s="97">
        <v>0</v>
      </c>
      <c r="G2385" s="97"/>
      <c r="H2385" s="116"/>
      <c r="I2385" s="116"/>
      <c r="J2385" s="97"/>
      <c r="AD2385" s="476"/>
      <c r="AI2385" s="473"/>
    </row>
    <row r="2386" spans="1:35" s="4" customFormat="1" x14ac:dyDescent="0.25">
      <c r="A2386" s="408">
        <f t="shared" si="36"/>
        <v>2384</v>
      </c>
      <c r="B2386" s="484">
        <v>45486</v>
      </c>
      <c r="C2386" s="212" t="s">
        <v>118</v>
      </c>
      <c r="D2386" s="203" t="s">
        <v>107</v>
      </c>
      <c r="E2386" s="203" t="s">
        <v>340</v>
      </c>
      <c r="F2386" s="97">
        <v>75</v>
      </c>
      <c r="G2386" s="97"/>
      <c r="H2386" s="116"/>
      <c r="I2386" s="116"/>
      <c r="J2386" s="97"/>
      <c r="AD2386" s="476"/>
      <c r="AI2386" s="473"/>
    </row>
    <row r="2387" spans="1:35" s="4" customFormat="1" x14ac:dyDescent="0.25">
      <c r="A2387" s="408">
        <f t="shared" si="36"/>
        <v>2385</v>
      </c>
      <c r="B2387" s="484">
        <v>45486</v>
      </c>
      <c r="C2387" s="212" t="s">
        <v>109</v>
      </c>
      <c r="D2387" s="203" t="s">
        <v>107</v>
      </c>
      <c r="E2387" s="203" t="s">
        <v>341</v>
      </c>
      <c r="F2387" s="97">
        <v>0</v>
      </c>
      <c r="G2387" s="97"/>
      <c r="H2387" s="116"/>
      <c r="I2387" s="116"/>
      <c r="J2387" s="97"/>
      <c r="AD2387" s="476"/>
      <c r="AI2387" s="473"/>
    </row>
    <row r="2388" spans="1:35" s="4" customFormat="1" x14ac:dyDescent="0.25">
      <c r="A2388" s="408">
        <f t="shared" si="36"/>
        <v>2386</v>
      </c>
      <c r="B2388" s="484">
        <v>45486</v>
      </c>
      <c r="C2388" s="212" t="s">
        <v>106</v>
      </c>
      <c r="D2388" s="203" t="s">
        <v>107</v>
      </c>
      <c r="E2388" s="203" t="s">
        <v>342</v>
      </c>
      <c r="F2388" s="97">
        <v>0</v>
      </c>
      <c r="G2388" s="97"/>
      <c r="H2388" s="116"/>
      <c r="I2388" s="116"/>
      <c r="J2388" s="97"/>
      <c r="AD2388" s="476"/>
      <c r="AI2388" s="473"/>
    </row>
    <row r="2389" spans="1:35" s="4" customFormat="1" x14ac:dyDescent="0.25">
      <c r="A2389" s="408">
        <f t="shared" si="36"/>
        <v>2387</v>
      </c>
      <c r="B2389" s="484">
        <v>45486</v>
      </c>
      <c r="C2389" s="212" t="s">
        <v>278</v>
      </c>
      <c r="D2389" s="203" t="s">
        <v>107</v>
      </c>
      <c r="E2389" s="203" t="s">
        <v>341</v>
      </c>
      <c r="F2389" s="97">
        <v>0</v>
      </c>
      <c r="G2389" s="97"/>
      <c r="H2389" s="116"/>
      <c r="I2389" s="116"/>
      <c r="J2389" s="97"/>
      <c r="AD2389" s="476"/>
      <c r="AI2389" s="473"/>
    </row>
    <row r="2390" spans="1:35" s="4" customFormat="1" x14ac:dyDescent="0.25">
      <c r="A2390" s="408">
        <f t="shared" si="36"/>
        <v>2388</v>
      </c>
      <c r="B2390" s="484">
        <v>45486</v>
      </c>
      <c r="C2390" s="212" t="s">
        <v>91</v>
      </c>
      <c r="D2390" s="203" t="s">
        <v>92</v>
      </c>
      <c r="E2390" s="203" t="s">
        <v>343</v>
      </c>
      <c r="F2390" s="97">
        <v>0</v>
      </c>
      <c r="G2390" s="97"/>
      <c r="H2390" s="116"/>
      <c r="I2390" s="116"/>
      <c r="J2390" s="97"/>
      <c r="AD2390" s="476"/>
      <c r="AI2390" s="473"/>
    </row>
    <row r="2391" spans="1:35" s="4" customFormat="1" x14ac:dyDescent="0.25">
      <c r="A2391" s="408">
        <f t="shared" si="36"/>
        <v>2389</v>
      </c>
      <c r="B2391" s="484">
        <v>45486</v>
      </c>
      <c r="C2391" s="212" t="s">
        <v>94</v>
      </c>
      <c r="D2391" s="203" t="s">
        <v>92</v>
      </c>
      <c r="E2391" s="203" t="s">
        <v>344</v>
      </c>
      <c r="F2391" s="97">
        <v>0</v>
      </c>
      <c r="G2391" s="97"/>
      <c r="H2391" s="116"/>
      <c r="I2391" s="116"/>
      <c r="J2391" s="97"/>
      <c r="AD2391" s="476"/>
      <c r="AI2391" s="473"/>
    </row>
    <row r="2392" spans="1:35" s="4" customFormat="1" x14ac:dyDescent="0.25">
      <c r="A2392" s="408">
        <f t="shared" si="36"/>
        <v>2390</v>
      </c>
      <c r="B2392" s="484">
        <v>45486</v>
      </c>
      <c r="C2392" s="212" t="s">
        <v>116</v>
      </c>
      <c r="D2392" s="203" t="s">
        <v>92</v>
      </c>
      <c r="E2392" s="203" t="s">
        <v>345</v>
      </c>
      <c r="F2392" s="97">
        <v>0</v>
      </c>
      <c r="G2392" s="97"/>
      <c r="H2392" s="116"/>
      <c r="I2392" s="116"/>
      <c r="J2392" s="97"/>
      <c r="AD2392" s="476"/>
      <c r="AI2392" s="473"/>
    </row>
    <row r="2393" spans="1:35" s="4" customFormat="1" x14ac:dyDescent="0.25">
      <c r="A2393" s="408">
        <f t="shared" si="36"/>
        <v>2391</v>
      </c>
      <c r="B2393" s="484">
        <v>45486</v>
      </c>
      <c r="C2393" s="212" t="s">
        <v>128</v>
      </c>
      <c r="D2393" s="203" t="s">
        <v>97</v>
      </c>
      <c r="E2393" s="203" t="s">
        <v>346</v>
      </c>
      <c r="F2393" s="97">
        <v>54</v>
      </c>
      <c r="G2393" s="97"/>
      <c r="H2393" s="116"/>
      <c r="I2393" s="116"/>
      <c r="J2393" s="97"/>
      <c r="AD2393" s="476"/>
      <c r="AI2393" s="473"/>
    </row>
    <row r="2394" spans="1:35" s="4" customFormat="1" x14ac:dyDescent="0.25">
      <c r="A2394" s="408">
        <f t="shared" si="36"/>
        <v>2392</v>
      </c>
      <c r="B2394" s="484">
        <v>45486</v>
      </c>
      <c r="C2394" s="212" t="s">
        <v>96</v>
      </c>
      <c r="D2394" s="203" t="s">
        <v>97</v>
      </c>
      <c r="E2394" s="203" t="s">
        <v>347</v>
      </c>
      <c r="F2394" s="97">
        <v>76</v>
      </c>
      <c r="G2394" s="97"/>
      <c r="H2394" s="116"/>
      <c r="I2394" s="116"/>
      <c r="J2394" s="97"/>
      <c r="AD2394" s="476"/>
      <c r="AI2394" s="473"/>
    </row>
    <row r="2395" spans="1:35" s="4" customFormat="1" x14ac:dyDescent="0.25">
      <c r="A2395" s="408">
        <f t="shared" si="36"/>
        <v>2393</v>
      </c>
      <c r="B2395" s="484">
        <v>45486</v>
      </c>
      <c r="C2395" s="212" t="s">
        <v>113</v>
      </c>
      <c r="D2395" s="203" t="s">
        <v>114</v>
      </c>
      <c r="E2395" s="203" t="s">
        <v>348</v>
      </c>
      <c r="F2395" s="97">
        <v>0</v>
      </c>
      <c r="G2395" s="97"/>
      <c r="H2395" s="116"/>
      <c r="I2395" s="116"/>
      <c r="J2395" s="97"/>
      <c r="AD2395" s="476"/>
      <c r="AI2395" s="473"/>
    </row>
    <row r="2396" spans="1:35" s="4" customFormat="1" x14ac:dyDescent="0.25">
      <c r="A2396" s="408">
        <f t="shared" si="36"/>
        <v>2394</v>
      </c>
      <c r="B2396" s="484">
        <v>45486</v>
      </c>
      <c r="C2396" s="212" t="s">
        <v>156</v>
      </c>
      <c r="D2396" s="203" t="s">
        <v>136</v>
      </c>
      <c r="E2396" s="203" t="s">
        <v>149</v>
      </c>
      <c r="F2396" s="97">
        <v>199</v>
      </c>
      <c r="G2396" s="97"/>
      <c r="H2396" s="116"/>
      <c r="I2396" s="116"/>
      <c r="J2396" s="97"/>
      <c r="AD2396" s="476"/>
      <c r="AI2396" s="473"/>
    </row>
    <row r="2397" spans="1:35" s="4" customFormat="1" x14ac:dyDescent="0.25">
      <c r="A2397" s="408">
        <f t="shared" si="36"/>
        <v>2395</v>
      </c>
      <c r="B2397" s="484">
        <v>45486</v>
      </c>
      <c r="C2397" s="213" t="s">
        <v>142</v>
      </c>
      <c r="D2397" s="203" t="s">
        <v>264</v>
      </c>
      <c r="E2397" s="203" t="s">
        <v>143</v>
      </c>
      <c r="F2397" s="97">
        <v>295</v>
      </c>
      <c r="G2397" s="97"/>
      <c r="H2397" s="116"/>
      <c r="I2397" s="116"/>
      <c r="J2397" s="97"/>
      <c r="AD2397" s="476"/>
      <c r="AI2397" s="473"/>
    </row>
    <row r="2398" spans="1:35" s="4" customFormat="1" x14ac:dyDescent="0.25">
      <c r="A2398" s="408">
        <f t="shared" si="36"/>
        <v>2396</v>
      </c>
      <c r="B2398" s="484">
        <v>45486</v>
      </c>
      <c r="C2398" s="213" t="s">
        <v>144</v>
      </c>
      <c r="D2398" s="203" t="s">
        <v>264</v>
      </c>
      <c r="E2398" s="203" t="s">
        <v>143</v>
      </c>
      <c r="F2398" s="97">
        <v>291</v>
      </c>
      <c r="G2398" s="97"/>
      <c r="H2398" s="116"/>
      <c r="I2398" s="116"/>
      <c r="J2398" s="97"/>
      <c r="AD2398" s="476"/>
      <c r="AI2398" s="473"/>
    </row>
    <row r="2399" spans="1:35" s="4" customFormat="1" x14ac:dyDescent="0.25">
      <c r="A2399" s="408">
        <f t="shared" si="36"/>
        <v>2397</v>
      </c>
      <c r="B2399" s="484">
        <v>45486</v>
      </c>
      <c r="C2399" s="214" t="s">
        <v>145</v>
      </c>
      <c r="D2399" s="203" t="s">
        <v>265</v>
      </c>
      <c r="E2399" s="203" t="s">
        <v>146</v>
      </c>
      <c r="F2399" s="97">
        <v>425</v>
      </c>
      <c r="G2399" s="97"/>
      <c r="H2399" s="116"/>
      <c r="I2399" s="116"/>
      <c r="J2399" s="97"/>
      <c r="AD2399" s="476"/>
      <c r="AI2399" s="473"/>
    </row>
    <row r="2400" spans="1:35" s="4" customFormat="1" x14ac:dyDescent="0.25">
      <c r="A2400" s="408">
        <f t="shared" si="36"/>
        <v>2398</v>
      </c>
      <c r="B2400" s="484">
        <v>45486</v>
      </c>
      <c r="C2400" s="212" t="s">
        <v>160</v>
      </c>
      <c r="D2400" s="203" t="s">
        <v>136</v>
      </c>
      <c r="E2400" s="203" t="s">
        <v>64</v>
      </c>
      <c r="F2400" s="97">
        <v>157</v>
      </c>
      <c r="G2400" s="97"/>
      <c r="H2400" s="116"/>
      <c r="I2400" s="116"/>
      <c r="J2400" s="97"/>
      <c r="AD2400" s="476"/>
      <c r="AI2400" s="473"/>
    </row>
    <row r="2401" spans="1:35" s="4" customFormat="1" x14ac:dyDescent="0.25">
      <c r="A2401" s="408">
        <f t="shared" si="36"/>
        <v>2399</v>
      </c>
      <c r="B2401" s="484">
        <v>45486</v>
      </c>
      <c r="C2401" s="212" t="s">
        <v>158</v>
      </c>
      <c r="D2401" s="203" t="s">
        <v>159</v>
      </c>
      <c r="E2401" s="203" t="s">
        <v>64</v>
      </c>
      <c r="F2401" s="97">
        <v>0</v>
      </c>
      <c r="G2401" s="97"/>
      <c r="H2401" s="116"/>
      <c r="I2401" s="116"/>
      <c r="J2401" s="97"/>
      <c r="AD2401" s="476"/>
      <c r="AI2401" s="473"/>
    </row>
    <row r="2402" spans="1:35" s="4" customFormat="1" x14ac:dyDescent="0.25">
      <c r="A2402" s="408">
        <f t="shared" si="36"/>
        <v>2400</v>
      </c>
      <c r="B2402" s="484">
        <v>45486</v>
      </c>
      <c r="C2402" s="96" t="s">
        <v>283</v>
      </c>
      <c r="D2402" s="203" t="s">
        <v>266</v>
      </c>
      <c r="E2402" s="203" t="s">
        <v>63</v>
      </c>
      <c r="F2402" s="97">
        <v>164</v>
      </c>
      <c r="G2402" s="97"/>
      <c r="H2402" s="116"/>
      <c r="I2402" s="116"/>
      <c r="J2402" s="97"/>
      <c r="AD2402" s="476"/>
      <c r="AI2402" s="473"/>
    </row>
    <row r="2403" spans="1:35" s="4" customFormat="1" x14ac:dyDescent="0.25">
      <c r="A2403" s="408">
        <f t="shared" si="36"/>
        <v>2401</v>
      </c>
      <c r="B2403" s="484">
        <v>45486</v>
      </c>
      <c r="C2403" s="213" t="s">
        <v>148</v>
      </c>
      <c r="D2403" s="203" t="s">
        <v>92</v>
      </c>
      <c r="E2403" s="203" t="s">
        <v>63</v>
      </c>
      <c r="F2403" s="97">
        <v>0</v>
      </c>
      <c r="G2403" s="97"/>
      <c r="H2403" s="116"/>
      <c r="I2403" s="116"/>
      <c r="J2403" s="97"/>
      <c r="AD2403" s="476"/>
      <c r="AI2403" s="473"/>
    </row>
    <row r="2404" spans="1:35" s="4" customFormat="1" x14ac:dyDescent="0.25">
      <c r="A2404" s="408">
        <f t="shared" si="36"/>
        <v>2402</v>
      </c>
      <c r="B2404" s="484">
        <v>45486</v>
      </c>
      <c r="C2404" s="213" t="s">
        <v>150</v>
      </c>
      <c r="D2404" s="203" t="s">
        <v>92</v>
      </c>
      <c r="E2404" s="203" t="s">
        <v>63</v>
      </c>
      <c r="F2404" s="97">
        <v>104</v>
      </c>
      <c r="G2404" s="97"/>
      <c r="H2404" s="116"/>
      <c r="I2404" s="116"/>
      <c r="J2404" s="97"/>
      <c r="AD2404" s="476"/>
      <c r="AI2404" s="473"/>
    </row>
    <row r="2405" spans="1:35" s="4" customFormat="1" x14ac:dyDescent="0.25">
      <c r="A2405" s="408">
        <f t="shared" si="36"/>
        <v>2403</v>
      </c>
      <c r="B2405" s="484">
        <v>45486</v>
      </c>
      <c r="C2405" s="213" t="s">
        <v>151</v>
      </c>
      <c r="D2405" s="203" t="s">
        <v>92</v>
      </c>
      <c r="E2405" s="203" t="s">
        <v>63</v>
      </c>
      <c r="F2405" s="97">
        <v>103</v>
      </c>
      <c r="G2405" s="97"/>
      <c r="H2405" s="116"/>
      <c r="I2405" s="116"/>
      <c r="J2405" s="97"/>
      <c r="AD2405" s="476"/>
      <c r="AI2405" s="473"/>
    </row>
    <row r="2406" spans="1:35" s="4" customFormat="1" x14ac:dyDescent="0.25">
      <c r="A2406" s="408">
        <f t="shared" si="36"/>
        <v>2404</v>
      </c>
      <c r="B2406" s="484">
        <v>45486</v>
      </c>
      <c r="C2406" s="213" t="s">
        <v>135</v>
      </c>
      <c r="D2406" s="203" t="s">
        <v>136</v>
      </c>
      <c r="E2406" s="203" t="s">
        <v>2</v>
      </c>
      <c r="F2406" s="97">
        <v>0</v>
      </c>
      <c r="G2406" s="97"/>
      <c r="H2406" s="116"/>
      <c r="I2406" s="116"/>
      <c r="J2406" s="97"/>
      <c r="AD2406" s="476"/>
      <c r="AI2406" s="473"/>
    </row>
    <row r="2407" spans="1:35" s="4" customFormat="1" x14ac:dyDescent="0.25">
      <c r="A2407" s="408">
        <f t="shared" si="36"/>
        <v>2405</v>
      </c>
      <c r="B2407" s="484">
        <v>45486</v>
      </c>
      <c r="C2407" s="213" t="s">
        <v>137</v>
      </c>
      <c r="D2407" s="203" t="s">
        <v>136</v>
      </c>
      <c r="E2407" s="203" t="s">
        <v>2</v>
      </c>
      <c r="F2407" s="97">
        <v>372</v>
      </c>
      <c r="G2407" s="97"/>
      <c r="H2407" s="116"/>
      <c r="I2407" s="116"/>
      <c r="J2407" s="97"/>
      <c r="AD2407" s="476"/>
      <c r="AI2407" s="473"/>
    </row>
    <row r="2408" spans="1:35" s="4" customFormat="1" x14ac:dyDescent="0.25">
      <c r="A2408" s="408">
        <f t="shared" si="36"/>
        <v>2406</v>
      </c>
      <c r="B2408" s="484">
        <v>45486</v>
      </c>
      <c r="C2408" s="213" t="s">
        <v>139</v>
      </c>
      <c r="D2408" s="203" t="s">
        <v>92</v>
      </c>
      <c r="E2408" s="203" t="s">
        <v>2</v>
      </c>
      <c r="F2408" s="97">
        <v>0</v>
      </c>
      <c r="G2408" s="97"/>
      <c r="H2408" s="116"/>
      <c r="I2408" s="116"/>
      <c r="J2408" s="97"/>
      <c r="AD2408" s="476"/>
      <c r="AI2408" s="473"/>
    </row>
    <row r="2409" spans="1:35" s="4" customFormat="1" x14ac:dyDescent="0.25">
      <c r="A2409" s="408">
        <f t="shared" si="36"/>
        <v>2407</v>
      </c>
      <c r="B2409" s="484">
        <v>45486</v>
      </c>
      <c r="C2409" s="213" t="s">
        <v>140</v>
      </c>
      <c r="D2409" s="203" t="s">
        <v>92</v>
      </c>
      <c r="E2409" s="203" t="s">
        <v>2</v>
      </c>
      <c r="F2409" s="97">
        <v>0</v>
      </c>
      <c r="G2409" s="97"/>
      <c r="H2409" s="116"/>
      <c r="I2409" s="116"/>
      <c r="J2409" s="97"/>
      <c r="AD2409" s="476"/>
      <c r="AI2409" s="473"/>
    </row>
    <row r="2410" spans="1:35" s="4" customFormat="1" x14ac:dyDescent="0.25">
      <c r="A2410" s="408">
        <f t="shared" si="36"/>
        <v>2408</v>
      </c>
      <c r="B2410" s="484">
        <v>45486</v>
      </c>
      <c r="C2410" s="213" t="s">
        <v>141</v>
      </c>
      <c r="D2410" s="203" t="s">
        <v>92</v>
      </c>
      <c r="E2410" s="203" t="s">
        <v>2</v>
      </c>
      <c r="F2410" s="97">
        <v>0</v>
      </c>
      <c r="G2410" s="97"/>
      <c r="H2410" s="116"/>
      <c r="I2410" s="116"/>
      <c r="J2410" s="97"/>
      <c r="AD2410" s="476"/>
      <c r="AI2410" s="473"/>
    </row>
    <row r="2411" spans="1:35" s="4" customFormat="1" x14ac:dyDescent="0.25">
      <c r="A2411" s="408">
        <f t="shared" si="36"/>
        <v>2409</v>
      </c>
      <c r="B2411" s="484">
        <v>45486</v>
      </c>
      <c r="C2411" s="213" t="s">
        <v>134</v>
      </c>
      <c r="D2411" s="203" t="s">
        <v>99</v>
      </c>
      <c r="E2411" s="203" t="s">
        <v>2</v>
      </c>
      <c r="F2411" s="97">
        <v>0</v>
      </c>
      <c r="G2411" s="97"/>
      <c r="H2411" s="116"/>
      <c r="I2411" s="116"/>
      <c r="J2411" s="97"/>
      <c r="AD2411" s="476"/>
      <c r="AI2411" s="473"/>
    </row>
    <row r="2412" spans="1:35" s="4" customFormat="1" x14ac:dyDescent="0.25">
      <c r="A2412" s="408">
        <f t="shared" si="36"/>
        <v>2410</v>
      </c>
      <c r="B2412" s="484">
        <v>45486</v>
      </c>
      <c r="C2412" s="213" t="s">
        <v>279</v>
      </c>
      <c r="D2412" s="203" t="s">
        <v>99</v>
      </c>
      <c r="E2412" s="203" t="s">
        <v>2</v>
      </c>
      <c r="F2412" s="97">
        <v>0</v>
      </c>
      <c r="G2412" s="97"/>
      <c r="H2412" s="116"/>
      <c r="I2412" s="116"/>
      <c r="J2412" s="97"/>
      <c r="AD2412" s="476"/>
      <c r="AI2412" s="473"/>
    </row>
    <row r="2413" spans="1:35" s="4" customFormat="1" x14ac:dyDescent="0.25">
      <c r="A2413" s="408">
        <f t="shared" si="36"/>
        <v>2411</v>
      </c>
      <c r="B2413" s="484">
        <v>45486</v>
      </c>
      <c r="C2413" s="212" t="s">
        <v>153</v>
      </c>
      <c r="D2413" s="203" t="s">
        <v>103</v>
      </c>
      <c r="E2413" s="203" t="s">
        <v>62</v>
      </c>
      <c r="F2413" s="97">
        <v>0</v>
      </c>
      <c r="G2413" s="97"/>
      <c r="H2413" s="116"/>
      <c r="I2413" s="116"/>
      <c r="J2413" s="97"/>
      <c r="AD2413" s="476"/>
      <c r="AI2413" s="473"/>
    </row>
    <row r="2414" spans="1:35" s="4" customFormat="1" x14ac:dyDescent="0.25">
      <c r="A2414" s="408">
        <f t="shared" si="36"/>
        <v>2412</v>
      </c>
      <c r="B2414" s="484">
        <v>45486</v>
      </c>
      <c r="C2414" s="212" t="s">
        <v>154</v>
      </c>
      <c r="D2414" s="203" t="s">
        <v>92</v>
      </c>
      <c r="E2414" s="203" t="s">
        <v>62</v>
      </c>
      <c r="F2414" s="97">
        <v>0</v>
      </c>
      <c r="G2414" s="97"/>
      <c r="H2414" s="116"/>
      <c r="I2414" s="116"/>
      <c r="J2414" s="97"/>
      <c r="AD2414" s="476"/>
      <c r="AI2414" s="473"/>
    </row>
    <row r="2415" spans="1:35" s="4" customFormat="1" x14ac:dyDescent="0.25">
      <c r="A2415" s="408">
        <f t="shared" si="36"/>
        <v>2413</v>
      </c>
      <c r="B2415" s="484">
        <v>45486</v>
      </c>
      <c r="C2415" s="212" t="s">
        <v>155</v>
      </c>
      <c r="D2415" s="203" t="s">
        <v>92</v>
      </c>
      <c r="E2415" s="203" t="s">
        <v>62</v>
      </c>
      <c r="F2415" s="97">
        <v>0</v>
      </c>
      <c r="G2415" s="97"/>
      <c r="H2415" s="116"/>
      <c r="I2415" s="116"/>
      <c r="J2415" s="97"/>
      <c r="AD2415" s="476"/>
      <c r="AI2415" s="473"/>
    </row>
    <row r="2416" spans="1:35" s="4" customFormat="1" x14ac:dyDescent="0.25">
      <c r="A2416" s="408">
        <f t="shared" si="36"/>
        <v>2414</v>
      </c>
      <c r="B2416" s="484">
        <v>45486</v>
      </c>
      <c r="C2416" s="212" t="s">
        <v>295</v>
      </c>
      <c r="D2416" s="203" t="s">
        <v>92</v>
      </c>
      <c r="E2416" s="203" t="s">
        <v>62</v>
      </c>
      <c r="F2416" s="97">
        <v>0</v>
      </c>
      <c r="G2416" s="97"/>
      <c r="H2416" s="116"/>
      <c r="I2416" s="116"/>
      <c r="J2416" s="97"/>
      <c r="AD2416" s="476"/>
      <c r="AI2416" s="473"/>
    </row>
    <row r="2417" spans="1:35" s="4" customFormat="1" x14ac:dyDescent="0.25">
      <c r="A2417" s="408">
        <f t="shared" si="36"/>
        <v>2415</v>
      </c>
      <c r="B2417" s="484">
        <v>45486</v>
      </c>
      <c r="C2417" s="213" t="s">
        <v>259</v>
      </c>
      <c r="D2417" s="203" t="s">
        <v>92</v>
      </c>
      <c r="E2417" s="203" t="s">
        <v>2</v>
      </c>
      <c r="F2417" s="97">
        <v>0</v>
      </c>
      <c r="G2417" s="97"/>
      <c r="H2417" s="116"/>
      <c r="I2417" s="116"/>
      <c r="J2417" s="97"/>
      <c r="AD2417" s="476"/>
      <c r="AI2417" s="473"/>
    </row>
    <row r="2418" spans="1:35" s="4" customFormat="1" x14ac:dyDescent="0.25">
      <c r="A2418" s="408">
        <f t="shared" si="36"/>
        <v>2416</v>
      </c>
      <c r="B2418" s="484">
        <v>45486</v>
      </c>
      <c r="C2418" s="213" t="s">
        <v>260</v>
      </c>
      <c r="D2418" s="203" t="s">
        <v>92</v>
      </c>
      <c r="E2418" s="203" t="s">
        <v>2</v>
      </c>
      <c r="F2418" s="97">
        <v>0</v>
      </c>
      <c r="G2418" s="97"/>
      <c r="H2418" s="116"/>
      <c r="I2418" s="116"/>
      <c r="J2418" s="97"/>
      <c r="AD2418" s="476"/>
      <c r="AI2418" s="473"/>
    </row>
    <row r="2419" spans="1:35" s="4" customFormat="1" x14ac:dyDescent="0.25">
      <c r="A2419" s="408">
        <f t="shared" si="36"/>
        <v>2417</v>
      </c>
      <c r="B2419" s="484">
        <v>45486</v>
      </c>
      <c r="C2419" s="213" t="s">
        <v>252</v>
      </c>
      <c r="D2419" s="203" t="s">
        <v>92</v>
      </c>
      <c r="E2419" s="203" t="s">
        <v>2</v>
      </c>
      <c r="F2419" s="97">
        <v>0</v>
      </c>
      <c r="G2419" s="97"/>
      <c r="H2419" s="116"/>
      <c r="I2419" s="116"/>
      <c r="J2419" s="97"/>
      <c r="AD2419" s="476"/>
      <c r="AI2419" s="473"/>
    </row>
    <row r="2420" spans="1:35" s="4" customFormat="1" x14ac:dyDescent="0.25">
      <c r="A2420" s="408">
        <f t="shared" ref="A2420:A2483" si="37">ROW()-2</f>
        <v>2418</v>
      </c>
      <c r="B2420" s="484">
        <v>45486</v>
      </c>
      <c r="C2420" s="214" t="s">
        <v>177</v>
      </c>
      <c r="D2420" s="203" t="s">
        <v>159</v>
      </c>
      <c r="E2420" s="203" t="s">
        <v>8</v>
      </c>
      <c r="F2420" s="97">
        <v>0</v>
      </c>
      <c r="G2420" s="97"/>
      <c r="H2420" s="116"/>
      <c r="I2420" s="116"/>
      <c r="J2420" s="97"/>
      <c r="AD2420" s="476"/>
      <c r="AI2420" s="473"/>
    </row>
    <row r="2421" spans="1:35" s="4" customFormat="1" x14ac:dyDescent="0.25">
      <c r="A2421" s="408">
        <f t="shared" si="37"/>
        <v>2419</v>
      </c>
      <c r="B2421" s="484">
        <v>45486</v>
      </c>
      <c r="C2421" s="96" t="s">
        <v>559</v>
      </c>
      <c r="D2421" s="408" t="str">
        <f>VLOOKUP(C2421,X$4:Z2422,2,FALSE)</f>
        <v>لودر VOLVO</v>
      </c>
      <c r="E2421" s="408" t="str">
        <f>VLOOKUP(C2421,X$4:Z2422,3,FALSE)</f>
        <v>شرکتی</v>
      </c>
      <c r="F2421" s="97">
        <v>0</v>
      </c>
      <c r="G2421" s="97"/>
      <c r="H2421" s="116"/>
      <c r="I2421" s="116"/>
      <c r="J2421" s="97"/>
      <c r="AD2421" s="476"/>
      <c r="AI2421" s="473"/>
    </row>
    <row r="2422" spans="1:35" s="4" customFormat="1" x14ac:dyDescent="0.25">
      <c r="A2422" s="408">
        <f t="shared" si="37"/>
        <v>2420</v>
      </c>
      <c r="B2422" s="484">
        <v>45486</v>
      </c>
      <c r="C2422" s="214" t="s">
        <v>162</v>
      </c>
      <c r="D2422" s="203" t="s">
        <v>163</v>
      </c>
      <c r="E2422" s="203" t="s">
        <v>164</v>
      </c>
      <c r="F2422" s="97">
        <v>0</v>
      </c>
      <c r="G2422" s="97"/>
      <c r="H2422" s="116"/>
      <c r="I2422" s="116"/>
      <c r="J2422" s="97"/>
      <c r="AD2422" s="476"/>
      <c r="AI2422" s="473"/>
    </row>
    <row r="2423" spans="1:35" s="4" customFormat="1" x14ac:dyDescent="0.25">
      <c r="A2423" s="408">
        <f t="shared" si="37"/>
        <v>2421</v>
      </c>
      <c r="B2423" s="484">
        <v>45486</v>
      </c>
      <c r="C2423" s="214" t="s">
        <v>166</v>
      </c>
      <c r="D2423" s="203" t="s">
        <v>167</v>
      </c>
      <c r="E2423" s="203" t="s">
        <v>164</v>
      </c>
      <c r="F2423" s="97">
        <v>76</v>
      </c>
      <c r="G2423" s="97"/>
      <c r="H2423" s="116"/>
      <c r="I2423" s="116"/>
      <c r="J2423" s="97"/>
      <c r="AD2423" s="476"/>
      <c r="AI2423" s="473"/>
    </row>
    <row r="2424" spans="1:35" s="4" customFormat="1" x14ac:dyDescent="0.25">
      <c r="A2424" s="408">
        <f t="shared" si="37"/>
        <v>2422</v>
      </c>
      <c r="B2424" s="484">
        <v>45486</v>
      </c>
      <c r="C2424" s="214" t="s">
        <v>169</v>
      </c>
      <c r="D2424" s="203" t="s">
        <v>167</v>
      </c>
      <c r="E2424" s="203" t="s">
        <v>164</v>
      </c>
      <c r="F2424" s="97">
        <v>0</v>
      </c>
      <c r="G2424" s="97"/>
      <c r="H2424" s="116"/>
      <c r="I2424" s="116"/>
      <c r="J2424" s="97"/>
      <c r="AD2424" s="476"/>
      <c r="AI2424" s="473"/>
    </row>
    <row r="2425" spans="1:35" s="4" customFormat="1" x14ac:dyDescent="0.25">
      <c r="A2425" s="408">
        <f t="shared" si="37"/>
        <v>2423</v>
      </c>
      <c r="B2425" s="484">
        <v>45486</v>
      </c>
      <c r="C2425" s="214" t="s">
        <v>170</v>
      </c>
      <c r="D2425" s="203" t="s">
        <v>103</v>
      </c>
      <c r="E2425" s="203" t="s">
        <v>164</v>
      </c>
      <c r="F2425" s="97">
        <v>138</v>
      </c>
      <c r="G2425" s="97"/>
      <c r="H2425" s="116"/>
      <c r="I2425" s="116"/>
      <c r="J2425" s="97"/>
      <c r="AD2425" s="476"/>
      <c r="AI2425" s="473"/>
    </row>
    <row r="2426" spans="1:35" s="4" customFormat="1" x14ac:dyDescent="0.25">
      <c r="A2426" s="408">
        <f t="shared" si="37"/>
        <v>2424</v>
      </c>
      <c r="B2426" s="484">
        <v>45486</v>
      </c>
      <c r="C2426" s="214" t="s">
        <v>171</v>
      </c>
      <c r="D2426" s="203" t="s">
        <v>159</v>
      </c>
      <c r="E2426" s="203" t="s">
        <v>164</v>
      </c>
      <c r="F2426" s="97">
        <v>0</v>
      </c>
      <c r="G2426" s="97"/>
      <c r="H2426" s="116"/>
      <c r="I2426" s="116"/>
      <c r="J2426" s="97"/>
      <c r="AD2426" s="476"/>
      <c r="AI2426" s="473"/>
    </row>
    <row r="2427" spans="1:35" s="4" customFormat="1" x14ac:dyDescent="0.25">
      <c r="A2427" s="408">
        <f t="shared" si="37"/>
        <v>2425</v>
      </c>
      <c r="B2427" s="484">
        <v>45486</v>
      </c>
      <c r="C2427" s="214" t="s">
        <v>172</v>
      </c>
      <c r="D2427" s="203" t="s">
        <v>173</v>
      </c>
      <c r="E2427" s="203" t="s">
        <v>164</v>
      </c>
      <c r="F2427" s="97">
        <v>0</v>
      </c>
      <c r="G2427" s="97"/>
      <c r="H2427" s="116"/>
      <c r="I2427" s="116"/>
      <c r="J2427" s="97"/>
      <c r="AD2427" s="476"/>
      <c r="AI2427" s="473"/>
    </row>
    <row r="2428" spans="1:35" s="4" customFormat="1" x14ac:dyDescent="0.25">
      <c r="A2428" s="408">
        <f t="shared" si="37"/>
        <v>2426</v>
      </c>
      <c r="B2428" s="484">
        <v>45486</v>
      </c>
      <c r="C2428" s="214" t="s">
        <v>174</v>
      </c>
      <c r="D2428" s="203" t="s">
        <v>99</v>
      </c>
      <c r="E2428" s="203" t="s">
        <v>164</v>
      </c>
      <c r="F2428" s="97">
        <v>0</v>
      </c>
      <c r="G2428" s="97"/>
      <c r="H2428" s="116"/>
      <c r="I2428" s="116"/>
      <c r="J2428" s="97"/>
      <c r="AD2428" s="476"/>
      <c r="AI2428" s="473"/>
    </row>
    <row r="2429" spans="1:35" s="4" customFormat="1" x14ac:dyDescent="0.25">
      <c r="A2429" s="408">
        <f t="shared" si="37"/>
        <v>2427</v>
      </c>
      <c r="B2429" s="484">
        <v>45486</v>
      </c>
      <c r="C2429" s="214" t="s">
        <v>175</v>
      </c>
      <c r="D2429" s="203" t="s">
        <v>176</v>
      </c>
      <c r="E2429" s="203" t="s">
        <v>164</v>
      </c>
      <c r="F2429" s="97">
        <v>0</v>
      </c>
      <c r="G2429" s="97"/>
      <c r="H2429" s="116"/>
      <c r="I2429" s="116"/>
      <c r="J2429" s="97"/>
      <c r="AD2429" s="476"/>
      <c r="AI2429" s="473"/>
    </row>
    <row r="2430" spans="1:35" s="4" customFormat="1" x14ac:dyDescent="0.25">
      <c r="A2430" s="408">
        <f t="shared" si="37"/>
        <v>2428</v>
      </c>
      <c r="B2430" s="484">
        <v>45486</v>
      </c>
      <c r="C2430" s="214" t="s">
        <v>263</v>
      </c>
      <c r="D2430" s="203" t="s">
        <v>176</v>
      </c>
      <c r="E2430" s="203" t="s">
        <v>164</v>
      </c>
      <c r="F2430" s="97">
        <v>0</v>
      </c>
      <c r="G2430" s="97"/>
      <c r="H2430" s="116"/>
      <c r="I2430" s="116"/>
      <c r="J2430" s="97"/>
      <c r="AD2430" s="476"/>
      <c r="AI2430" s="473"/>
    </row>
    <row r="2431" spans="1:35" s="4" customFormat="1" x14ac:dyDescent="0.25">
      <c r="A2431" s="408">
        <f t="shared" si="37"/>
        <v>2429</v>
      </c>
      <c r="B2431" s="484">
        <v>45486</v>
      </c>
      <c r="C2431" s="214" t="s">
        <v>261</v>
      </c>
      <c r="D2431" s="203" t="s">
        <v>269</v>
      </c>
      <c r="E2431" s="203" t="s">
        <v>164</v>
      </c>
      <c r="F2431" s="97">
        <v>0</v>
      </c>
      <c r="G2431" s="97"/>
      <c r="H2431" s="116"/>
      <c r="I2431" s="116"/>
      <c r="J2431" s="97"/>
      <c r="AD2431" s="476"/>
      <c r="AI2431" s="473"/>
    </row>
    <row r="2432" spans="1:35" s="4" customFormat="1" x14ac:dyDescent="0.25">
      <c r="A2432" s="408">
        <f t="shared" si="37"/>
        <v>2430</v>
      </c>
      <c r="B2432" s="484">
        <v>45486</v>
      </c>
      <c r="C2432" s="214" t="s">
        <v>254</v>
      </c>
      <c r="D2432" s="203" t="s">
        <v>159</v>
      </c>
      <c r="E2432" s="203" t="s">
        <v>164</v>
      </c>
      <c r="F2432" s="97">
        <v>0</v>
      </c>
      <c r="G2432" s="97"/>
      <c r="H2432" s="116"/>
      <c r="I2432" s="116"/>
      <c r="J2432" s="97"/>
      <c r="AD2432" s="476"/>
      <c r="AI2432" s="473"/>
    </row>
    <row r="2433" spans="1:35" s="4" customFormat="1" x14ac:dyDescent="0.25">
      <c r="A2433" s="408">
        <f t="shared" si="37"/>
        <v>2431</v>
      </c>
      <c r="B2433" s="484">
        <v>45486</v>
      </c>
      <c r="C2433" s="214" t="s">
        <v>277</v>
      </c>
      <c r="D2433" s="203" t="s">
        <v>176</v>
      </c>
      <c r="E2433" s="203" t="s">
        <v>164</v>
      </c>
      <c r="F2433" s="97">
        <v>0</v>
      </c>
      <c r="G2433" s="97"/>
      <c r="H2433" s="116"/>
      <c r="I2433" s="116"/>
      <c r="J2433" s="97"/>
      <c r="AD2433" s="476"/>
      <c r="AI2433" s="473"/>
    </row>
    <row r="2434" spans="1:35" s="4" customFormat="1" x14ac:dyDescent="0.25">
      <c r="A2434" s="408">
        <f t="shared" si="37"/>
        <v>2432</v>
      </c>
      <c r="B2434" s="484">
        <v>45487</v>
      </c>
      <c r="C2434" s="212" t="s">
        <v>125</v>
      </c>
      <c r="D2434" s="203" t="s">
        <v>99</v>
      </c>
      <c r="E2434" s="203" t="s">
        <v>334</v>
      </c>
      <c r="F2434" s="97">
        <v>0</v>
      </c>
      <c r="G2434" s="97"/>
      <c r="H2434" s="116"/>
      <c r="I2434" s="116"/>
      <c r="J2434" s="97"/>
      <c r="AD2434" s="476"/>
      <c r="AI2434" s="473"/>
    </row>
    <row r="2435" spans="1:35" s="4" customFormat="1" x14ac:dyDescent="0.25">
      <c r="A2435" s="408">
        <f t="shared" si="37"/>
        <v>2433</v>
      </c>
      <c r="B2435" s="484">
        <v>45487</v>
      </c>
      <c r="C2435" s="212" t="s">
        <v>290</v>
      </c>
      <c r="D2435" s="203" t="s">
        <v>99</v>
      </c>
      <c r="E2435" s="203" t="s">
        <v>335</v>
      </c>
      <c r="F2435" s="97">
        <v>0</v>
      </c>
      <c r="G2435" s="97"/>
      <c r="H2435" s="116"/>
      <c r="I2435" s="116"/>
      <c r="J2435" s="97"/>
      <c r="AD2435" s="476"/>
      <c r="AI2435" s="473"/>
    </row>
    <row r="2436" spans="1:35" s="4" customFormat="1" x14ac:dyDescent="0.25">
      <c r="A2436" s="408">
        <f t="shared" si="37"/>
        <v>2434</v>
      </c>
      <c r="B2436" s="484">
        <v>45487</v>
      </c>
      <c r="C2436" s="212" t="s">
        <v>88</v>
      </c>
      <c r="D2436" s="203" t="s">
        <v>89</v>
      </c>
      <c r="E2436" s="203" t="s">
        <v>336</v>
      </c>
      <c r="F2436" s="97">
        <v>249</v>
      </c>
      <c r="G2436" s="97"/>
      <c r="H2436" s="116"/>
      <c r="I2436" s="116"/>
      <c r="J2436" s="97"/>
      <c r="AD2436" s="476"/>
      <c r="AI2436" s="473"/>
    </row>
    <row r="2437" spans="1:35" s="4" customFormat="1" x14ac:dyDescent="0.25">
      <c r="A2437" s="408">
        <f t="shared" si="37"/>
        <v>2435</v>
      </c>
      <c r="B2437" s="484">
        <v>45487</v>
      </c>
      <c r="C2437" s="212" t="s">
        <v>294</v>
      </c>
      <c r="D2437" s="203" t="s">
        <v>89</v>
      </c>
      <c r="E2437" s="203" t="s">
        <v>337</v>
      </c>
      <c r="F2437" s="97">
        <v>0</v>
      </c>
      <c r="G2437" s="97"/>
      <c r="H2437" s="116"/>
      <c r="I2437" s="116"/>
      <c r="J2437" s="97"/>
      <c r="AD2437" s="476"/>
      <c r="AI2437" s="473"/>
    </row>
    <row r="2438" spans="1:35" s="4" customFormat="1" x14ac:dyDescent="0.25">
      <c r="A2438" s="408">
        <f t="shared" si="37"/>
        <v>2436</v>
      </c>
      <c r="B2438" s="484">
        <v>45487</v>
      </c>
      <c r="C2438" s="212" t="s">
        <v>119</v>
      </c>
      <c r="D2438" s="203" t="s">
        <v>131</v>
      </c>
      <c r="E2438" s="203" t="s">
        <v>338</v>
      </c>
      <c r="F2438" s="97">
        <v>0</v>
      </c>
      <c r="G2438" s="97"/>
      <c r="H2438" s="116"/>
      <c r="I2438" s="116"/>
      <c r="J2438" s="97"/>
      <c r="AD2438" s="476"/>
      <c r="AI2438" s="473"/>
    </row>
    <row r="2439" spans="1:35" s="4" customFormat="1" x14ac:dyDescent="0.25">
      <c r="A2439" s="408">
        <f t="shared" si="37"/>
        <v>2437</v>
      </c>
      <c r="B2439" s="484">
        <v>45487</v>
      </c>
      <c r="C2439" s="212" t="s">
        <v>121</v>
      </c>
      <c r="D2439" s="203" t="s">
        <v>122</v>
      </c>
      <c r="E2439" s="203" t="s">
        <v>339</v>
      </c>
      <c r="F2439" s="97">
        <v>0</v>
      </c>
      <c r="G2439" s="97"/>
      <c r="H2439" s="116"/>
      <c r="I2439" s="116"/>
      <c r="J2439" s="97"/>
      <c r="AD2439" s="476"/>
      <c r="AI2439" s="473"/>
    </row>
    <row r="2440" spans="1:35" s="4" customFormat="1" x14ac:dyDescent="0.25">
      <c r="A2440" s="408">
        <f t="shared" si="37"/>
        <v>2438</v>
      </c>
      <c r="B2440" s="484">
        <v>45487</v>
      </c>
      <c r="C2440" s="212" t="s">
        <v>118</v>
      </c>
      <c r="D2440" s="203" t="s">
        <v>107</v>
      </c>
      <c r="E2440" s="203" t="s">
        <v>340</v>
      </c>
      <c r="F2440" s="97">
        <v>0</v>
      </c>
      <c r="G2440" s="97"/>
      <c r="H2440" s="116"/>
      <c r="I2440" s="116"/>
      <c r="J2440" s="97"/>
      <c r="AD2440" s="476"/>
      <c r="AI2440" s="473"/>
    </row>
    <row r="2441" spans="1:35" s="4" customFormat="1" x14ac:dyDescent="0.25">
      <c r="A2441" s="408">
        <f t="shared" si="37"/>
        <v>2439</v>
      </c>
      <c r="B2441" s="484">
        <v>45487</v>
      </c>
      <c r="C2441" s="212" t="s">
        <v>109</v>
      </c>
      <c r="D2441" s="203" t="s">
        <v>107</v>
      </c>
      <c r="E2441" s="203" t="s">
        <v>341</v>
      </c>
      <c r="F2441" s="97">
        <v>0</v>
      </c>
      <c r="G2441" s="97"/>
      <c r="H2441" s="116"/>
      <c r="I2441" s="116"/>
      <c r="J2441" s="97"/>
      <c r="AD2441" s="476"/>
      <c r="AI2441" s="473"/>
    </row>
    <row r="2442" spans="1:35" s="4" customFormat="1" x14ac:dyDescent="0.25">
      <c r="A2442" s="408">
        <f t="shared" si="37"/>
        <v>2440</v>
      </c>
      <c r="B2442" s="484">
        <v>45487</v>
      </c>
      <c r="C2442" s="212" t="s">
        <v>106</v>
      </c>
      <c r="D2442" s="203" t="s">
        <v>107</v>
      </c>
      <c r="E2442" s="203" t="s">
        <v>342</v>
      </c>
      <c r="F2442" s="97">
        <v>0</v>
      </c>
      <c r="G2442" s="97"/>
      <c r="H2442" s="116"/>
      <c r="I2442" s="116"/>
      <c r="J2442" s="97"/>
      <c r="AD2442" s="476"/>
      <c r="AI2442" s="473"/>
    </row>
    <row r="2443" spans="1:35" s="4" customFormat="1" x14ac:dyDescent="0.25">
      <c r="A2443" s="408">
        <f t="shared" si="37"/>
        <v>2441</v>
      </c>
      <c r="B2443" s="484">
        <v>45487</v>
      </c>
      <c r="C2443" s="212" t="s">
        <v>278</v>
      </c>
      <c r="D2443" s="203" t="s">
        <v>107</v>
      </c>
      <c r="E2443" s="203" t="s">
        <v>341</v>
      </c>
      <c r="F2443" s="97">
        <v>97</v>
      </c>
      <c r="G2443" s="97"/>
      <c r="H2443" s="116"/>
      <c r="I2443" s="116"/>
      <c r="J2443" s="97"/>
      <c r="AD2443" s="476"/>
      <c r="AI2443" s="473"/>
    </row>
    <row r="2444" spans="1:35" s="4" customFormat="1" x14ac:dyDescent="0.25">
      <c r="A2444" s="408">
        <f t="shared" si="37"/>
        <v>2442</v>
      </c>
      <c r="B2444" s="484">
        <v>45487</v>
      </c>
      <c r="C2444" s="212" t="s">
        <v>91</v>
      </c>
      <c r="D2444" s="203" t="s">
        <v>92</v>
      </c>
      <c r="E2444" s="203" t="s">
        <v>343</v>
      </c>
      <c r="F2444" s="97">
        <v>0</v>
      </c>
      <c r="G2444" s="97"/>
      <c r="H2444" s="116"/>
      <c r="I2444" s="116"/>
      <c r="J2444" s="97"/>
      <c r="AD2444" s="476"/>
      <c r="AI2444" s="473"/>
    </row>
    <row r="2445" spans="1:35" s="4" customFormat="1" x14ac:dyDescent="0.25">
      <c r="A2445" s="408">
        <f t="shared" si="37"/>
        <v>2443</v>
      </c>
      <c r="B2445" s="484">
        <v>45487</v>
      </c>
      <c r="C2445" s="212" t="s">
        <v>94</v>
      </c>
      <c r="D2445" s="203" t="s">
        <v>92</v>
      </c>
      <c r="E2445" s="203" t="s">
        <v>344</v>
      </c>
      <c r="F2445" s="97">
        <v>0</v>
      </c>
      <c r="G2445" s="97"/>
      <c r="H2445" s="116"/>
      <c r="I2445" s="116"/>
      <c r="J2445" s="97"/>
      <c r="AD2445" s="476"/>
      <c r="AI2445" s="473"/>
    </row>
    <row r="2446" spans="1:35" s="4" customFormat="1" x14ac:dyDescent="0.25">
      <c r="A2446" s="408">
        <f t="shared" si="37"/>
        <v>2444</v>
      </c>
      <c r="B2446" s="484">
        <v>45487</v>
      </c>
      <c r="C2446" s="212" t="s">
        <v>116</v>
      </c>
      <c r="D2446" s="203" t="s">
        <v>92</v>
      </c>
      <c r="E2446" s="203" t="s">
        <v>345</v>
      </c>
      <c r="F2446" s="97">
        <v>0</v>
      </c>
      <c r="G2446" s="97"/>
      <c r="H2446" s="116"/>
      <c r="I2446" s="116"/>
      <c r="J2446" s="97"/>
      <c r="AD2446" s="476"/>
      <c r="AI2446" s="473"/>
    </row>
    <row r="2447" spans="1:35" s="4" customFormat="1" x14ac:dyDescent="0.25">
      <c r="A2447" s="408">
        <f t="shared" si="37"/>
        <v>2445</v>
      </c>
      <c r="B2447" s="484">
        <v>45487</v>
      </c>
      <c r="C2447" s="212" t="s">
        <v>128</v>
      </c>
      <c r="D2447" s="203" t="s">
        <v>97</v>
      </c>
      <c r="E2447" s="203" t="s">
        <v>346</v>
      </c>
      <c r="F2447" s="97">
        <v>0</v>
      </c>
      <c r="G2447" s="97"/>
      <c r="H2447" s="116"/>
      <c r="I2447" s="116"/>
      <c r="J2447" s="97"/>
      <c r="AD2447" s="476"/>
      <c r="AI2447" s="473"/>
    </row>
    <row r="2448" spans="1:35" s="4" customFormat="1" x14ac:dyDescent="0.25">
      <c r="A2448" s="408">
        <f t="shared" si="37"/>
        <v>2446</v>
      </c>
      <c r="B2448" s="484">
        <v>45487</v>
      </c>
      <c r="C2448" s="212" t="s">
        <v>96</v>
      </c>
      <c r="D2448" s="203" t="s">
        <v>97</v>
      </c>
      <c r="E2448" s="203" t="s">
        <v>347</v>
      </c>
      <c r="F2448" s="97">
        <v>39</v>
      </c>
      <c r="G2448" s="97"/>
      <c r="H2448" s="116"/>
      <c r="I2448" s="116"/>
      <c r="J2448" s="97"/>
      <c r="AD2448" s="476"/>
      <c r="AI2448" s="473"/>
    </row>
    <row r="2449" spans="1:35" s="4" customFormat="1" x14ac:dyDescent="0.25">
      <c r="A2449" s="408">
        <f t="shared" si="37"/>
        <v>2447</v>
      </c>
      <c r="B2449" s="484">
        <v>45487</v>
      </c>
      <c r="C2449" s="212" t="s">
        <v>113</v>
      </c>
      <c r="D2449" s="203" t="s">
        <v>114</v>
      </c>
      <c r="E2449" s="203" t="s">
        <v>348</v>
      </c>
      <c r="F2449" s="97">
        <v>110</v>
      </c>
      <c r="G2449" s="97"/>
      <c r="H2449" s="116"/>
      <c r="I2449" s="116"/>
      <c r="J2449" s="97"/>
      <c r="AD2449" s="476"/>
      <c r="AI2449" s="473"/>
    </row>
    <row r="2450" spans="1:35" s="4" customFormat="1" x14ac:dyDescent="0.25">
      <c r="A2450" s="408">
        <f t="shared" si="37"/>
        <v>2448</v>
      </c>
      <c r="B2450" s="484">
        <v>45487</v>
      </c>
      <c r="C2450" s="212" t="s">
        <v>156</v>
      </c>
      <c r="D2450" s="203" t="s">
        <v>136</v>
      </c>
      <c r="E2450" s="203" t="s">
        <v>149</v>
      </c>
      <c r="F2450" s="97">
        <v>0</v>
      </c>
      <c r="G2450" s="97"/>
      <c r="H2450" s="116"/>
      <c r="I2450" s="116"/>
      <c r="J2450" s="97"/>
      <c r="AD2450" s="476"/>
      <c r="AI2450" s="473"/>
    </row>
    <row r="2451" spans="1:35" s="4" customFormat="1" x14ac:dyDescent="0.25">
      <c r="A2451" s="408">
        <f t="shared" si="37"/>
        <v>2449</v>
      </c>
      <c r="B2451" s="484">
        <v>45487</v>
      </c>
      <c r="C2451" s="213" t="s">
        <v>142</v>
      </c>
      <c r="D2451" s="203" t="s">
        <v>264</v>
      </c>
      <c r="E2451" s="203" t="s">
        <v>143</v>
      </c>
      <c r="F2451" s="97">
        <v>0</v>
      </c>
      <c r="G2451" s="97"/>
      <c r="H2451" s="116"/>
      <c r="I2451" s="116"/>
      <c r="J2451" s="97"/>
      <c r="AD2451" s="476"/>
      <c r="AI2451" s="473"/>
    </row>
    <row r="2452" spans="1:35" s="4" customFormat="1" x14ac:dyDescent="0.25">
      <c r="A2452" s="408">
        <f t="shared" si="37"/>
        <v>2450</v>
      </c>
      <c r="B2452" s="484">
        <v>45487</v>
      </c>
      <c r="C2452" s="213" t="s">
        <v>144</v>
      </c>
      <c r="D2452" s="203" t="s">
        <v>264</v>
      </c>
      <c r="E2452" s="203" t="s">
        <v>143</v>
      </c>
      <c r="F2452" s="97">
        <v>0</v>
      </c>
      <c r="G2452" s="97"/>
      <c r="H2452" s="116"/>
      <c r="I2452" s="116"/>
      <c r="J2452" s="97"/>
      <c r="AD2452" s="476"/>
      <c r="AI2452" s="473"/>
    </row>
    <row r="2453" spans="1:35" s="4" customFormat="1" x14ac:dyDescent="0.25">
      <c r="A2453" s="408">
        <f t="shared" si="37"/>
        <v>2451</v>
      </c>
      <c r="B2453" s="484">
        <v>45487</v>
      </c>
      <c r="C2453" s="214" t="s">
        <v>145</v>
      </c>
      <c r="D2453" s="203" t="s">
        <v>265</v>
      </c>
      <c r="E2453" s="203" t="s">
        <v>146</v>
      </c>
      <c r="F2453" s="97">
        <v>0</v>
      </c>
      <c r="G2453" s="97"/>
      <c r="H2453" s="116"/>
      <c r="I2453" s="116"/>
      <c r="J2453" s="97"/>
      <c r="AD2453" s="476"/>
      <c r="AI2453" s="473"/>
    </row>
    <row r="2454" spans="1:35" s="4" customFormat="1" x14ac:dyDescent="0.25">
      <c r="A2454" s="408">
        <f t="shared" si="37"/>
        <v>2452</v>
      </c>
      <c r="B2454" s="484">
        <v>45487</v>
      </c>
      <c r="C2454" s="212" t="s">
        <v>160</v>
      </c>
      <c r="D2454" s="203" t="s">
        <v>136</v>
      </c>
      <c r="E2454" s="203" t="s">
        <v>64</v>
      </c>
      <c r="F2454" s="97">
        <v>0</v>
      </c>
      <c r="G2454" s="97"/>
      <c r="H2454" s="116"/>
      <c r="I2454" s="116"/>
      <c r="J2454" s="97"/>
      <c r="AD2454" s="476"/>
      <c r="AI2454" s="473"/>
    </row>
    <row r="2455" spans="1:35" s="4" customFormat="1" x14ac:dyDescent="0.25">
      <c r="A2455" s="408">
        <f t="shared" si="37"/>
        <v>2453</v>
      </c>
      <c r="B2455" s="484">
        <v>45487</v>
      </c>
      <c r="C2455" s="212" t="s">
        <v>158</v>
      </c>
      <c r="D2455" s="203" t="s">
        <v>159</v>
      </c>
      <c r="E2455" s="203" t="s">
        <v>64</v>
      </c>
      <c r="F2455" s="97">
        <v>0</v>
      </c>
      <c r="G2455" s="97"/>
      <c r="H2455" s="116"/>
      <c r="I2455" s="116"/>
      <c r="J2455" s="97"/>
      <c r="AD2455" s="476"/>
      <c r="AI2455" s="473"/>
    </row>
    <row r="2456" spans="1:35" s="4" customFormat="1" x14ac:dyDescent="0.25">
      <c r="A2456" s="408">
        <f t="shared" si="37"/>
        <v>2454</v>
      </c>
      <c r="B2456" s="484">
        <v>45487</v>
      </c>
      <c r="C2456" s="96" t="s">
        <v>283</v>
      </c>
      <c r="D2456" s="203" t="s">
        <v>266</v>
      </c>
      <c r="E2456" s="203" t="s">
        <v>63</v>
      </c>
      <c r="F2456" s="97">
        <v>0</v>
      </c>
      <c r="G2456" s="97"/>
      <c r="H2456" s="116"/>
      <c r="I2456" s="116"/>
      <c r="J2456" s="97"/>
      <c r="AD2456" s="476"/>
      <c r="AI2456" s="473"/>
    </row>
    <row r="2457" spans="1:35" s="4" customFormat="1" x14ac:dyDescent="0.25">
      <c r="A2457" s="408">
        <f t="shared" si="37"/>
        <v>2455</v>
      </c>
      <c r="B2457" s="484">
        <v>45487</v>
      </c>
      <c r="C2457" s="213" t="s">
        <v>148</v>
      </c>
      <c r="D2457" s="203" t="s">
        <v>92</v>
      </c>
      <c r="E2457" s="203" t="s">
        <v>63</v>
      </c>
      <c r="F2457" s="97">
        <v>0</v>
      </c>
      <c r="G2457" s="97"/>
      <c r="H2457" s="116"/>
      <c r="I2457" s="116"/>
      <c r="J2457" s="97"/>
      <c r="AD2457" s="476"/>
      <c r="AI2457" s="473"/>
    </row>
    <row r="2458" spans="1:35" s="4" customFormat="1" x14ac:dyDescent="0.25">
      <c r="A2458" s="408">
        <f t="shared" si="37"/>
        <v>2456</v>
      </c>
      <c r="B2458" s="484">
        <v>45487</v>
      </c>
      <c r="C2458" s="213" t="s">
        <v>150</v>
      </c>
      <c r="D2458" s="203" t="s">
        <v>92</v>
      </c>
      <c r="E2458" s="203" t="s">
        <v>63</v>
      </c>
      <c r="F2458" s="97">
        <v>0</v>
      </c>
      <c r="G2458" s="97"/>
      <c r="H2458" s="116"/>
      <c r="I2458" s="116"/>
      <c r="J2458" s="97"/>
      <c r="AD2458" s="476"/>
      <c r="AI2458" s="473"/>
    </row>
    <row r="2459" spans="1:35" s="4" customFormat="1" x14ac:dyDescent="0.25">
      <c r="A2459" s="408">
        <f t="shared" si="37"/>
        <v>2457</v>
      </c>
      <c r="B2459" s="484">
        <v>45487</v>
      </c>
      <c r="C2459" s="213" t="s">
        <v>151</v>
      </c>
      <c r="D2459" s="203" t="s">
        <v>92</v>
      </c>
      <c r="E2459" s="203" t="s">
        <v>63</v>
      </c>
      <c r="F2459" s="97">
        <v>0</v>
      </c>
      <c r="G2459" s="97"/>
      <c r="H2459" s="116"/>
      <c r="I2459" s="116"/>
      <c r="J2459" s="97"/>
      <c r="AD2459" s="476"/>
      <c r="AI2459" s="473"/>
    </row>
    <row r="2460" spans="1:35" s="4" customFormat="1" x14ac:dyDescent="0.25">
      <c r="A2460" s="408">
        <f t="shared" si="37"/>
        <v>2458</v>
      </c>
      <c r="B2460" s="484">
        <v>45487</v>
      </c>
      <c r="C2460" s="213" t="s">
        <v>135</v>
      </c>
      <c r="D2460" s="203" t="s">
        <v>136</v>
      </c>
      <c r="E2460" s="203" t="s">
        <v>2</v>
      </c>
      <c r="F2460" s="97">
        <v>0</v>
      </c>
      <c r="G2460" s="97"/>
      <c r="H2460" s="116"/>
      <c r="I2460" s="116"/>
      <c r="J2460" s="97"/>
      <c r="AD2460" s="476"/>
      <c r="AI2460" s="473"/>
    </row>
    <row r="2461" spans="1:35" s="4" customFormat="1" x14ac:dyDescent="0.25">
      <c r="A2461" s="408">
        <f t="shared" si="37"/>
        <v>2459</v>
      </c>
      <c r="B2461" s="484">
        <v>45487</v>
      </c>
      <c r="C2461" s="213" t="s">
        <v>137</v>
      </c>
      <c r="D2461" s="203" t="s">
        <v>136</v>
      </c>
      <c r="E2461" s="203" t="s">
        <v>2</v>
      </c>
      <c r="F2461" s="97">
        <v>0</v>
      </c>
      <c r="G2461" s="97"/>
      <c r="H2461" s="116"/>
      <c r="I2461" s="116"/>
      <c r="J2461" s="97"/>
      <c r="AD2461" s="476"/>
      <c r="AI2461" s="473"/>
    </row>
    <row r="2462" spans="1:35" s="4" customFormat="1" x14ac:dyDescent="0.25">
      <c r="A2462" s="408">
        <f t="shared" si="37"/>
        <v>2460</v>
      </c>
      <c r="B2462" s="484">
        <v>45487</v>
      </c>
      <c r="C2462" s="213" t="s">
        <v>139</v>
      </c>
      <c r="D2462" s="203" t="s">
        <v>92</v>
      </c>
      <c r="E2462" s="203" t="s">
        <v>2</v>
      </c>
      <c r="F2462" s="97">
        <v>0</v>
      </c>
      <c r="G2462" s="97"/>
      <c r="H2462" s="116"/>
      <c r="I2462" s="116"/>
      <c r="J2462" s="97"/>
      <c r="AD2462" s="476"/>
      <c r="AI2462" s="473"/>
    </row>
    <row r="2463" spans="1:35" s="4" customFormat="1" x14ac:dyDescent="0.25">
      <c r="A2463" s="408">
        <f t="shared" si="37"/>
        <v>2461</v>
      </c>
      <c r="B2463" s="484">
        <v>45487</v>
      </c>
      <c r="C2463" s="213" t="s">
        <v>140</v>
      </c>
      <c r="D2463" s="203" t="s">
        <v>92</v>
      </c>
      <c r="E2463" s="203" t="s">
        <v>2</v>
      </c>
      <c r="F2463" s="97">
        <v>0</v>
      </c>
      <c r="G2463" s="97"/>
      <c r="H2463" s="116"/>
      <c r="I2463" s="116"/>
      <c r="J2463" s="97"/>
      <c r="AD2463" s="476"/>
      <c r="AI2463" s="473"/>
    </row>
    <row r="2464" spans="1:35" s="4" customFormat="1" x14ac:dyDescent="0.25">
      <c r="A2464" s="408">
        <f t="shared" si="37"/>
        <v>2462</v>
      </c>
      <c r="B2464" s="484">
        <v>45487</v>
      </c>
      <c r="C2464" s="213" t="s">
        <v>141</v>
      </c>
      <c r="D2464" s="203" t="s">
        <v>92</v>
      </c>
      <c r="E2464" s="203" t="s">
        <v>2</v>
      </c>
      <c r="F2464" s="97">
        <v>0</v>
      </c>
      <c r="G2464" s="97"/>
      <c r="H2464" s="116"/>
      <c r="I2464" s="116"/>
      <c r="J2464" s="97"/>
      <c r="AD2464" s="476"/>
      <c r="AI2464" s="473"/>
    </row>
    <row r="2465" spans="1:35" s="4" customFormat="1" x14ac:dyDescent="0.25">
      <c r="A2465" s="408">
        <f t="shared" si="37"/>
        <v>2463</v>
      </c>
      <c r="B2465" s="484">
        <v>45487</v>
      </c>
      <c r="C2465" s="213" t="s">
        <v>134</v>
      </c>
      <c r="D2465" s="203" t="s">
        <v>99</v>
      </c>
      <c r="E2465" s="203" t="s">
        <v>2</v>
      </c>
      <c r="F2465" s="97">
        <v>0</v>
      </c>
      <c r="G2465" s="97"/>
      <c r="H2465" s="116"/>
      <c r="I2465" s="116"/>
      <c r="J2465" s="97"/>
      <c r="AD2465" s="476"/>
      <c r="AI2465" s="473"/>
    </row>
    <row r="2466" spans="1:35" s="4" customFormat="1" x14ac:dyDescent="0.25">
      <c r="A2466" s="408">
        <f t="shared" si="37"/>
        <v>2464</v>
      </c>
      <c r="B2466" s="484">
        <v>45487</v>
      </c>
      <c r="C2466" s="213" t="s">
        <v>279</v>
      </c>
      <c r="D2466" s="203" t="s">
        <v>99</v>
      </c>
      <c r="E2466" s="203" t="s">
        <v>2</v>
      </c>
      <c r="F2466" s="97">
        <v>0</v>
      </c>
      <c r="G2466" s="97"/>
      <c r="H2466" s="116"/>
      <c r="I2466" s="116"/>
      <c r="J2466" s="97"/>
      <c r="AD2466" s="476"/>
      <c r="AI2466" s="473"/>
    </row>
    <row r="2467" spans="1:35" s="4" customFormat="1" x14ac:dyDescent="0.25">
      <c r="A2467" s="408">
        <f t="shared" si="37"/>
        <v>2465</v>
      </c>
      <c r="B2467" s="484">
        <v>45487</v>
      </c>
      <c r="C2467" s="212" t="s">
        <v>153</v>
      </c>
      <c r="D2467" s="203" t="s">
        <v>103</v>
      </c>
      <c r="E2467" s="203" t="s">
        <v>62</v>
      </c>
      <c r="F2467" s="97">
        <v>264</v>
      </c>
      <c r="G2467" s="97"/>
      <c r="H2467" s="116"/>
      <c r="I2467" s="116"/>
      <c r="J2467" s="97"/>
      <c r="AD2467" s="476"/>
      <c r="AI2467" s="473"/>
    </row>
    <row r="2468" spans="1:35" s="4" customFormat="1" x14ac:dyDescent="0.25">
      <c r="A2468" s="408">
        <f t="shared" si="37"/>
        <v>2466</v>
      </c>
      <c r="B2468" s="484">
        <v>45487</v>
      </c>
      <c r="C2468" s="212" t="s">
        <v>154</v>
      </c>
      <c r="D2468" s="203" t="s">
        <v>92</v>
      </c>
      <c r="E2468" s="203" t="s">
        <v>62</v>
      </c>
      <c r="F2468" s="97">
        <v>260</v>
      </c>
      <c r="G2468" s="97"/>
      <c r="H2468" s="116"/>
      <c r="I2468" s="116"/>
      <c r="J2468" s="97"/>
      <c r="AD2468" s="476"/>
      <c r="AI2468" s="473"/>
    </row>
    <row r="2469" spans="1:35" s="4" customFormat="1" x14ac:dyDescent="0.25">
      <c r="A2469" s="408">
        <f t="shared" si="37"/>
        <v>2467</v>
      </c>
      <c r="B2469" s="484">
        <v>45487</v>
      </c>
      <c r="C2469" s="212" t="s">
        <v>155</v>
      </c>
      <c r="D2469" s="203" t="s">
        <v>92</v>
      </c>
      <c r="E2469" s="203" t="s">
        <v>62</v>
      </c>
      <c r="F2469" s="97">
        <v>203</v>
      </c>
      <c r="G2469" s="97"/>
      <c r="H2469" s="116"/>
      <c r="I2469" s="116"/>
      <c r="J2469" s="97"/>
      <c r="AD2469" s="476"/>
      <c r="AI2469" s="473"/>
    </row>
    <row r="2470" spans="1:35" s="4" customFormat="1" x14ac:dyDescent="0.25">
      <c r="A2470" s="408">
        <f t="shared" si="37"/>
        <v>2468</v>
      </c>
      <c r="B2470" s="484">
        <v>45487</v>
      </c>
      <c r="C2470" s="212" t="s">
        <v>295</v>
      </c>
      <c r="D2470" s="203" t="s">
        <v>92</v>
      </c>
      <c r="E2470" s="203" t="s">
        <v>62</v>
      </c>
      <c r="F2470" s="97">
        <v>261</v>
      </c>
      <c r="G2470" s="97"/>
      <c r="H2470" s="116"/>
      <c r="I2470" s="116"/>
      <c r="J2470" s="97"/>
      <c r="AD2470" s="476"/>
      <c r="AI2470" s="473"/>
    </row>
    <row r="2471" spans="1:35" s="4" customFormat="1" x14ac:dyDescent="0.25">
      <c r="A2471" s="408">
        <f t="shared" si="37"/>
        <v>2469</v>
      </c>
      <c r="B2471" s="484">
        <v>45487</v>
      </c>
      <c r="C2471" s="213" t="s">
        <v>259</v>
      </c>
      <c r="D2471" s="203" t="s">
        <v>92</v>
      </c>
      <c r="E2471" s="203" t="s">
        <v>2</v>
      </c>
      <c r="F2471" s="97">
        <v>0</v>
      </c>
      <c r="G2471" s="97"/>
      <c r="H2471" s="116"/>
      <c r="I2471" s="116"/>
      <c r="J2471" s="97"/>
      <c r="AD2471" s="476"/>
      <c r="AI2471" s="473"/>
    </row>
    <row r="2472" spans="1:35" s="4" customFormat="1" x14ac:dyDescent="0.25">
      <c r="A2472" s="408">
        <f t="shared" si="37"/>
        <v>2470</v>
      </c>
      <c r="B2472" s="484">
        <v>45487</v>
      </c>
      <c r="C2472" s="213" t="s">
        <v>260</v>
      </c>
      <c r="D2472" s="203" t="s">
        <v>92</v>
      </c>
      <c r="E2472" s="203" t="s">
        <v>2</v>
      </c>
      <c r="F2472" s="97">
        <v>0</v>
      </c>
      <c r="G2472" s="97"/>
      <c r="H2472" s="116"/>
      <c r="I2472" s="116"/>
      <c r="J2472" s="97"/>
      <c r="AD2472" s="476"/>
      <c r="AI2472" s="473"/>
    </row>
    <row r="2473" spans="1:35" s="4" customFormat="1" x14ac:dyDescent="0.25">
      <c r="A2473" s="408">
        <f t="shared" si="37"/>
        <v>2471</v>
      </c>
      <c r="B2473" s="484">
        <v>45487</v>
      </c>
      <c r="C2473" s="213" t="s">
        <v>252</v>
      </c>
      <c r="D2473" s="203" t="s">
        <v>92</v>
      </c>
      <c r="E2473" s="203" t="s">
        <v>2</v>
      </c>
      <c r="F2473" s="97">
        <v>0</v>
      </c>
      <c r="G2473" s="97"/>
      <c r="H2473" s="116"/>
      <c r="I2473" s="116"/>
      <c r="J2473" s="97"/>
      <c r="AD2473" s="476"/>
      <c r="AI2473" s="473"/>
    </row>
    <row r="2474" spans="1:35" s="4" customFormat="1" x14ac:dyDescent="0.25">
      <c r="A2474" s="408">
        <f t="shared" si="37"/>
        <v>2472</v>
      </c>
      <c r="B2474" s="484">
        <v>45487</v>
      </c>
      <c r="C2474" s="214" t="s">
        <v>177</v>
      </c>
      <c r="D2474" s="203" t="s">
        <v>159</v>
      </c>
      <c r="E2474" s="203" t="s">
        <v>8</v>
      </c>
      <c r="F2474" s="97">
        <v>139</v>
      </c>
      <c r="G2474" s="97"/>
      <c r="H2474" s="116"/>
      <c r="I2474" s="116"/>
      <c r="J2474" s="97"/>
      <c r="AD2474" s="476"/>
      <c r="AI2474" s="473"/>
    </row>
    <row r="2475" spans="1:35" s="4" customFormat="1" x14ac:dyDescent="0.25">
      <c r="A2475" s="408">
        <f t="shared" si="37"/>
        <v>2473</v>
      </c>
      <c r="B2475" s="484">
        <v>45487</v>
      </c>
      <c r="C2475" s="96" t="s">
        <v>559</v>
      </c>
      <c r="D2475" s="408" t="str">
        <f>VLOOKUP(C2475,X$4:Z2476,2,FALSE)</f>
        <v>لودر VOLVO</v>
      </c>
      <c r="E2475" s="408" t="str">
        <f>VLOOKUP(C2475,X$4:Z2476,3,FALSE)</f>
        <v>شرکتی</v>
      </c>
      <c r="F2475" s="97">
        <v>0</v>
      </c>
      <c r="G2475" s="97"/>
      <c r="H2475" s="116"/>
      <c r="I2475" s="116"/>
      <c r="J2475" s="97"/>
      <c r="AD2475" s="476"/>
      <c r="AI2475" s="473"/>
    </row>
    <row r="2476" spans="1:35" s="4" customFormat="1" x14ac:dyDescent="0.25">
      <c r="A2476" s="408">
        <f t="shared" si="37"/>
        <v>2474</v>
      </c>
      <c r="B2476" s="484">
        <v>45487</v>
      </c>
      <c r="C2476" s="214" t="s">
        <v>162</v>
      </c>
      <c r="D2476" s="203" t="s">
        <v>163</v>
      </c>
      <c r="E2476" s="203" t="s">
        <v>164</v>
      </c>
      <c r="F2476" s="97">
        <v>207</v>
      </c>
      <c r="G2476" s="97"/>
      <c r="H2476" s="116"/>
      <c r="I2476" s="116"/>
      <c r="J2476" s="97"/>
      <c r="AD2476" s="476"/>
      <c r="AI2476" s="473"/>
    </row>
    <row r="2477" spans="1:35" s="4" customFormat="1" x14ac:dyDescent="0.25">
      <c r="A2477" s="408">
        <f t="shared" si="37"/>
        <v>2475</v>
      </c>
      <c r="B2477" s="484">
        <v>45487</v>
      </c>
      <c r="C2477" s="214" t="s">
        <v>166</v>
      </c>
      <c r="D2477" s="203" t="s">
        <v>167</v>
      </c>
      <c r="E2477" s="203" t="s">
        <v>164</v>
      </c>
      <c r="F2477" s="97">
        <v>0</v>
      </c>
      <c r="G2477" s="97"/>
      <c r="H2477" s="116"/>
      <c r="I2477" s="116"/>
      <c r="J2477" s="97"/>
      <c r="AD2477" s="476"/>
      <c r="AI2477" s="473"/>
    </row>
    <row r="2478" spans="1:35" s="4" customFormat="1" x14ac:dyDescent="0.25">
      <c r="A2478" s="408">
        <f t="shared" si="37"/>
        <v>2476</v>
      </c>
      <c r="B2478" s="484">
        <v>45487</v>
      </c>
      <c r="C2478" s="214" t="s">
        <v>169</v>
      </c>
      <c r="D2478" s="203" t="s">
        <v>167</v>
      </c>
      <c r="E2478" s="203" t="s">
        <v>164</v>
      </c>
      <c r="F2478" s="97">
        <v>0</v>
      </c>
      <c r="G2478" s="97"/>
      <c r="H2478" s="116"/>
      <c r="I2478" s="116"/>
      <c r="J2478" s="97"/>
      <c r="AD2478" s="476"/>
      <c r="AI2478" s="473"/>
    </row>
    <row r="2479" spans="1:35" s="4" customFormat="1" x14ac:dyDescent="0.25">
      <c r="A2479" s="408">
        <f t="shared" si="37"/>
        <v>2477</v>
      </c>
      <c r="B2479" s="484">
        <v>45487</v>
      </c>
      <c r="C2479" s="214" t="s">
        <v>170</v>
      </c>
      <c r="D2479" s="203" t="s">
        <v>103</v>
      </c>
      <c r="E2479" s="203" t="s">
        <v>164</v>
      </c>
      <c r="F2479" s="97">
        <v>140</v>
      </c>
      <c r="G2479" s="97"/>
      <c r="H2479" s="116"/>
      <c r="I2479" s="116"/>
      <c r="J2479" s="97"/>
      <c r="AD2479" s="476"/>
      <c r="AI2479" s="473"/>
    </row>
    <row r="2480" spans="1:35" s="4" customFormat="1" x14ac:dyDescent="0.25">
      <c r="A2480" s="408">
        <f t="shared" si="37"/>
        <v>2478</v>
      </c>
      <c r="B2480" s="484">
        <v>45487</v>
      </c>
      <c r="C2480" s="214" t="s">
        <v>171</v>
      </c>
      <c r="D2480" s="203" t="s">
        <v>159</v>
      </c>
      <c r="E2480" s="203" t="s">
        <v>164</v>
      </c>
      <c r="F2480" s="97">
        <v>0</v>
      </c>
      <c r="G2480" s="97"/>
      <c r="H2480" s="116"/>
      <c r="I2480" s="116"/>
      <c r="J2480" s="97"/>
      <c r="AD2480" s="476"/>
      <c r="AI2480" s="473"/>
    </row>
    <row r="2481" spans="1:35" s="4" customFormat="1" x14ac:dyDescent="0.25">
      <c r="A2481" s="408">
        <f t="shared" si="37"/>
        <v>2479</v>
      </c>
      <c r="B2481" s="484">
        <v>45487</v>
      </c>
      <c r="C2481" s="214" t="s">
        <v>172</v>
      </c>
      <c r="D2481" s="203" t="s">
        <v>173</v>
      </c>
      <c r="E2481" s="203" t="s">
        <v>164</v>
      </c>
      <c r="F2481" s="97">
        <v>0</v>
      </c>
      <c r="G2481" s="97"/>
      <c r="H2481" s="116"/>
      <c r="I2481" s="116"/>
      <c r="J2481" s="97"/>
      <c r="AD2481" s="476"/>
      <c r="AI2481" s="473"/>
    </row>
    <row r="2482" spans="1:35" s="4" customFormat="1" x14ac:dyDescent="0.25">
      <c r="A2482" s="408">
        <f t="shared" si="37"/>
        <v>2480</v>
      </c>
      <c r="B2482" s="484">
        <v>45487</v>
      </c>
      <c r="C2482" s="214" t="s">
        <v>174</v>
      </c>
      <c r="D2482" s="203" t="s">
        <v>99</v>
      </c>
      <c r="E2482" s="203" t="s">
        <v>164</v>
      </c>
      <c r="F2482" s="97">
        <v>0</v>
      </c>
      <c r="G2482" s="97"/>
      <c r="H2482" s="116"/>
      <c r="I2482" s="116"/>
      <c r="J2482" s="97"/>
      <c r="AD2482" s="476"/>
      <c r="AI2482" s="473"/>
    </row>
    <row r="2483" spans="1:35" s="4" customFormat="1" x14ac:dyDescent="0.25">
      <c r="A2483" s="408">
        <f t="shared" si="37"/>
        <v>2481</v>
      </c>
      <c r="B2483" s="484">
        <v>45487</v>
      </c>
      <c r="C2483" s="214" t="s">
        <v>175</v>
      </c>
      <c r="D2483" s="203" t="s">
        <v>176</v>
      </c>
      <c r="E2483" s="203" t="s">
        <v>164</v>
      </c>
      <c r="F2483" s="97">
        <v>0</v>
      </c>
      <c r="G2483" s="97"/>
      <c r="H2483" s="116"/>
      <c r="I2483" s="116"/>
      <c r="J2483" s="97"/>
      <c r="AD2483" s="476"/>
      <c r="AI2483" s="473"/>
    </row>
    <row r="2484" spans="1:35" s="4" customFormat="1" x14ac:dyDescent="0.25">
      <c r="A2484" s="408">
        <f t="shared" ref="A2484:A2547" si="38">ROW()-2</f>
        <v>2482</v>
      </c>
      <c r="B2484" s="484">
        <v>45487</v>
      </c>
      <c r="C2484" s="214" t="s">
        <v>263</v>
      </c>
      <c r="D2484" s="203" t="s">
        <v>176</v>
      </c>
      <c r="E2484" s="203" t="s">
        <v>164</v>
      </c>
      <c r="F2484" s="97">
        <v>0</v>
      </c>
      <c r="G2484" s="97"/>
      <c r="H2484" s="116"/>
      <c r="I2484" s="116"/>
      <c r="J2484" s="97"/>
      <c r="AD2484" s="476"/>
      <c r="AI2484" s="473"/>
    </row>
    <row r="2485" spans="1:35" s="4" customFormat="1" x14ac:dyDescent="0.25">
      <c r="A2485" s="408">
        <f t="shared" si="38"/>
        <v>2483</v>
      </c>
      <c r="B2485" s="484">
        <v>45487</v>
      </c>
      <c r="C2485" s="214" t="s">
        <v>261</v>
      </c>
      <c r="D2485" s="203" t="s">
        <v>269</v>
      </c>
      <c r="E2485" s="203" t="s">
        <v>164</v>
      </c>
      <c r="F2485" s="97">
        <v>144</v>
      </c>
      <c r="G2485" s="97"/>
      <c r="H2485" s="116"/>
      <c r="I2485" s="116"/>
      <c r="J2485" s="97"/>
      <c r="AD2485" s="476"/>
      <c r="AI2485" s="473"/>
    </row>
    <row r="2486" spans="1:35" s="4" customFormat="1" x14ac:dyDescent="0.25">
      <c r="A2486" s="408">
        <f t="shared" si="38"/>
        <v>2484</v>
      </c>
      <c r="B2486" s="484">
        <v>45487</v>
      </c>
      <c r="C2486" s="214" t="s">
        <v>254</v>
      </c>
      <c r="D2486" s="203" t="s">
        <v>159</v>
      </c>
      <c r="E2486" s="203" t="s">
        <v>164</v>
      </c>
      <c r="F2486" s="97">
        <v>0</v>
      </c>
      <c r="G2486" s="97"/>
      <c r="H2486" s="116"/>
      <c r="I2486" s="116"/>
      <c r="J2486" s="97"/>
      <c r="AD2486" s="476"/>
      <c r="AI2486" s="473"/>
    </row>
    <row r="2487" spans="1:35" s="4" customFormat="1" x14ac:dyDescent="0.25">
      <c r="A2487" s="408">
        <f t="shared" si="38"/>
        <v>2485</v>
      </c>
      <c r="B2487" s="484">
        <v>45487</v>
      </c>
      <c r="C2487" s="214" t="s">
        <v>277</v>
      </c>
      <c r="D2487" s="203" t="s">
        <v>176</v>
      </c>
      <c r="E2487" s="203" t="s">
        <v>164</v>
      </c>
      <c r="F2487" s="97">
        <v>0</v>
      </c>
      <c r="G2487" s="97"/>
      <c r="H2487" s="116"/>
      <c r="I2487" s="116"/>
      <c r="J2487" s="97"/>
      <c r="AD2487" s="476"/>
      <c r="AI2487" s="473"/>
    </row>
    <row r="2488" spans="1:35" s="4" customFormat="1" x14ac:dyDescent="0.25">
      <c r="A2488" s="408">
        <f t="shared" si="38"/>
        <v>2486</v>
      </c>
      <c r="B2488" s="484">
        <v>45490</v>
      </c>
      <c r="C2488" s="212" t="s">
        <v>125</v>
      </c>
      <c r="D2488" s="203" t="s">
        <v>99</v>
      </c>
      <c r="E2488" s="203" t="s">
        <v>334</v>
      </c>
      <c r="F2488" s="97">
        <v>344</v>
      </c>
      <c r="G2488" s="97"/>
      <c r="H2488" s="116"/>
      <c r="I2488" s="116"/>
      <c r="J2488" s="97"/>
      <c r="AD2488" s="476"/>
      <c r="AI2488" s="473"/>
    </row>
    <row r="2489" spans="1:35" s="4" customFormat="1" x14ac:dyDescent="0.25">
      <c r="A2489" s="408">
        <f t="shared" si="38"/>
        <v>2487</v>
      </c>
      <c r="B2489" s="484">
        <v>45490</v>
      </c>
      <c r="C2489" s="212" t="s">
        <v>290</v>
      </c>
      <c r="D2489" s="203" t="s">
        <v>99</v>
      </c>
      <c r="E2489" s="203" t="s">
        <v>335</v>
      </c>
      <c r="F2489" s="97">
        <v>0</v>
      </c>
      <c r="G2489" s="97"/>
      <c r="H2489" s="116"/>
      <c r="I2489" s="116"/>
      <c r="J2489" s="97"/>
      <c r="AD2489" s="476"/>
      <c r="AI2489" s="473"/>
    </row>
    <row r="2490" spans="1:35" s="4" customFormat="1" x14ac:dyDescent="0.25">
      <c r="A2490" s="408">
        <f t="shared" si="38"/>
        <v>2488</v>
      </c>
      <c r="B2490" s="484">
        <v>45490</v>
      </c>
      <c r="C2490" s="212" t="s">
        <v>88</v>
      </c>
      <c r="D2490" s="203" t="s">
        <v>89</v>
      </c>
      <c r="E2490" s="203" t="s">
        <v>336</v>
      </c>
      <c r="F2490" s="97">
        <v>0</v>
      </c>
      <c r="G2490" s="97"/>
      <c r="H2490" s="116"/>
      <c r="I2490" s="116"/>
      <c r="J2490" s="97"/>
      <c r="AD2490" s="476"/>
      <c r="AI2490" s="473"/>
    </row>
    <row r="2491" spans="1:35" s="4" customFormat="1" x14ac:dyDescent="0.25">
      <c r="A2491" s="408">
        <f t="shared" si="38"/>
        <v>2489</v>
      </c>
      <c r="B2491" s="484">
        <v>45490</v>
      </c>
      <c r="C2491" s="212" t="s">
        <v>294</v>
      </c>
      <c r="D2491" s="203" t="s">
        <v>89</v>
      </c>
      <c r="E2491" s="203" t="s">
        <v>337</v>
      </c>
      <c r="F2491" s="97">
        <v>0</v>
      </c>
      <c r="G2491" s="97"/>
      <c r="H2491" s="116"/>
      <c r="I2491" s="116"/>
      <c r="J2491" s="97"/>
      <c r="AD2491" s="476"/>
      <c r="AI2491" s="473"/>
    </row>
    <row r="2492" spans="1:35" s="4" customFormat="1" x14ac:dyDescent="0.25">
      <c r="A2492" s="408">
        <f t="shared" si="38"/>
        <v>2490</v>
      </c>
      <c r="B2492" s="484">
        <v>45490</v>
      </c>
      <c r="C2492" s="212" t="s">
        <v>119</v>
      </c>
      <c r="D2492" s="203" t="s">
        <v>131</v>
      </c>
      <c r="E2492" s="203" t="s">
        <v>338</v>
      </c>
      <c r="F2492" s="97">
        <v>0</v>
      </c>
      <c r="G2492" s="97"/>
      <c r="H2492" s="116"/>
      <c r="I2492" s="116"/>
      <c r="J2492" s="97"/>
      <c r="AD2492" s="476"/>
      <c r="AI2492" s="473"/>
    </row>
    <row r="2493" spans="1:35" s="4" customFormat="1" x14ac:dyDescent="0.25">
      <c r="A2493" s="408">
        <f t="shared" si="38"/>
        <v>2491</v>
      </c>
      <c r="B2493" s="484">
        <v>45490</v>
      </c>
      <c r="C2493" s="212" t="s">
        <v>121</v>
      </c>
      <c r="D2493" s="203" t="s">
        <v>122</v>
      </c>
      <c r="E2493" s="203" t="s">
        <v>339</v>
      </c>
      <c r="F2493" s="97">
        <v>0</v>
      </c>
      <c r="G2493" s="97"/>
      <c r="H2493" s="116"/>
      <c r="I2493" s="116"/>
      <c r="J2493" s="97"/>
      <c r="AD2493" s="476"/>
      <c r="AI2493" s="473"/>
    </row>
    <row r="2494" spans="1:35" s="4" customFormat="1" x14ac:dyDescent="0.25">
      <c r="A2494" s="408">
        <f t="shared" si="38"/>
        <v>2492</v>
      </c>
      <c r="B2494" s="484">
        <v>45490</v>
      </c>
      <c r="C2494" s="212" t="s">
        <v>118</v>
      </c>
      <c r="D2494" s="203" t="s">
        <v>107</v>
      </c>
      <c r="E2494" s="203" t="s">
        <v>340</v>
      </c>
      <c r="F2494" s="97">
        <v>50</v>
      </c>
      <c r="G2494" s="97"/>
      <c r="H2494" s="116"/>
      <c r="I2494" s="116"/>
      <c r="J2494" s="97"/>
      <c r="AD2494" s="476"/>
      <c r="AI2494" s="473"/>
    </row>
    <row r="2495" spans="1:35" s="4" customFormat="1" x14ac:dyDescent="0.25">
      <c r="A2495" s="408">
        <f t="shared" si="38"/>
        <v>2493</v>
      </c>
      <c r="B2495" s="484">
        <v>45490</v>
      </c>
      <c r="C2495" s="212" t="s">
        <v>109</v>
      </c>
      <c r="D2495" s="203" t="s">
        <v>107</v>
      </c>
      <c r="E2495" s="203" t="s">
        <v>341</v>
      </c>
      <c r="F2495" s="97">
        <v>0</v>
      </c>
      <c r="G2495" s="97"/>
      <c r="H2495" s="116"/>
      <c r="I2495" s="116"/>
      <c r="J2495" s="97"/>
      <c r="AD2495" s="476"/>
      <c r="AI2495" s="473"/>
    </row>
    <row r="2496" spans="1:35" s="4" customFormat="1" x14ac:dyDescent="0.25">
      <c r="A2496" s="408">
        <f t="shared" si="38"/>
        <v>2494</v>
      </c>
      <c r="B2496" s="484">
        <v>45490</v>
      </c>
      <c r="C2496" s="212" t="s">
        <v>106</v>
      </c>
      <c r="D2496" s="203" t="s">
        <v>107</v>
      </c>
      <c r="E2496" s="203" t="s">
        <v>342</v>
      </c>
      <c r="F2496" s="97">
        <v>0</v>
      </c>
      <c r="G2496" s="97"/>
      <c r="H2496" s="116"/>
      <c r="I2496" s="116"/>
      <c r="J2496" s="97"/>
      <c r="AD2496" s="476"/>
      <c r="AI2496" s="473"/>
    </row>
    <row r="2497" spans="1:35" s="4" customFormat="1" x14ac:dyDescent="0.25">
      <c r="A2497" s="408">
        <f t="shared" si="38"/>
        <v>2495</v>
      </c>
      <c r="B2497" s="484">
        <v>45490</v>
      </c>
      <c r="C2497" s="212" t="s">
        <v>278</v>
      </c>
      <c r="D2497" s="203" t="s">
        <v>107</v>
      </c>
      <c r="E2497" s="203" t="s">
        <v>341</v>
      </c>
      <c r="F2497" s="97">
        <v>0</v>
      </c>
      <c r="G2497" s="97"/>
      <c r="H2497" s="116"/>
      <c r="I2497" s="116"/>
      <c r="J2497" s="97"/>
      <c r="AD2497" s="476"/>
      <c r="AI2497" s="473"/>
    </row>
    <row r="2498" spans="1:35" s="4" customFormat="1" x14ac:dyDescent="0.25">
      <c r="A2498" s="408">
        <f t="shared" si="38"/>
        <v>2496</v>
      </c>
      <c r="B2498" s="484">
        <v>45490</v>
      </c>
      <c r="C2498" s="212" t="s">
        <v>91</v>
      </c>
      <c r="D2498" s="203" t="s">
        <v>92</v>
      </c>
      <c r="E2498" s="203" t="s">
        <v>343</v>
      </c>
      <c r="F2498" s="97">
        <v>0</v>
      </c>
      <c r="G2498" s="97"/>
      <c r="H2498" s="116"/>
      <c r="I2498" s="116"/>
      <c r="J2498" s="97"/>
      <c r="AD2498" s="476"/>
      <c r="AI2498" s="473"/>
    </row>
    <row r="2499" spans="1:35" s="4" customFormat="1" x14ac:dyDescent="0.25">
      <c r="A2499" s="408">
        <f t="shared" si="38"/>
        <v>2497</v>
      </c>
      <c r="B2499" s="484">
        <v>45490</v>
      </c>
      <c r="C2499" s="212" t="s">
        <v>94</v>
      </c>
      <c r="D2499" s="203" t="s">
        <v>92</v>
      </c>
      <c r="E2499" s="203" t="s">
        <v>344</v>
      </c>
      <c r="F2499" s="97">
        <v>101</v>
      </c>
      <c r="G2499" s="97"/>
      <c r="H2499" s="116"/>
      <c r="I2499" s="116"/>
      <c r="J2499" s="97"/>
      <c r="AD2499" s="476"/>
      <c r="AI2499" s="473"/>
    </row>
    <row r="2500" spans="1:35" s="4" customFormat="1" x14ac:dyDescent="0.25">
      <c r="A2500" s="408">
        <f t="shared" si="38"/>
        <v>2498</v>
      </c>
      <c r="B2500" s="484">
        <v>45490</v>
      </c>
      <c r="C2500" s="212" t="s">
        <v>116</v>
      </c>
      <c r="D2500" s="203" t="s">
        <v>92</v>
      </c>
      <c r="E2500" s="203" t="s">
        <v>345</v>
      </c>
      <c r="F2500" s="97">
        <v>105</v>
      </c>
      <c r="G2500" s="97"/>
      <c r="H2500" s="116"/>
      <c r="I2500" s="116"/>
      <c r="J2500" s="97"/>
      <c r="AD2500" s="476"/>
      <c r="AI2500" s="473"/>
    </row>
    <row r="2501" spans="1:35" s="4" customFormat="1" x14ac:dyDescent="0.25">
      <c r="A2501" s="408">
        <f t="shared" si="38"/>
        <v>2499</v>
      </c>
      <c r="B2501" s="484">
        <v>45490</v>
      </c>
      <c r="C2501" s="212" t="s">
        <v>128</v>
      </c>
      <c r="D2501" s="203" t="s">
        <v>97</v>
      </c>
      <c r="E2501" s="203" t="s">
        <v>346</v>
      </c>
      <c r="F2501" s="97">
        <v>87</v>
      </c>
      <c r="G2501" s="97"/>
      <c r="H2501" s="116"/>
      <c r="I2501" s="116"/>
      <c r="J2501" s="97"/>
      <c r="AD2501" s="476"/>
      <c r="AI2501" s="473"/>
    </row>
    <row r="2502" spans="1:35" s="4" customFormat="1" x14ac:dyDescent="0.25">
      <c r="A2502" s="408">
        <f t="shared" si="38"/>
        <v>2500</v>
      </c>
      <c r="B2502" s="484">
        <v>45490</v>
      </c>
      <c r="C2502" s="212" t="s">
        <v>96</v>
      </c>
      <c r="D2502" s="203" t="s">
        <v>97</v>
      </c>
      <c r="E2502" s="203" t="s">
        <v>347</v>
      </c>
      <c r="F2502" s="97">
        <v>55</v>
      </c>
      <c r="G2502" s="97"/>
      <c r="H2502" s="116"/>
      <c r="I2502" s="116"/>
      <c r="J2502" s="97"/>
      <c r="AD2502" s="476"/>
      <c r="AI2502" s="473"/>
    </row>
    <row r="2503" spans="1:35" s="4" customFormat="1" x14ac:dyDescent="0.25">
      <c r="A2503" s="408">
        <f t="shared" si="38"/>
        <v>2501</v>
      </c>
      <c r="B2503" s="484">
        <v>45490</v>
      </c>
      <c r="C2503" s="212" t="s">
        <v>113</v>
      </c>
      <c r="D2503" s="203" t="s">
        <v>114</v>
      </c>
      <c r="E2503" s="203" t="s">
        <v>348</v>
      </c>
      <c r="F2503" s="97">
        <v>0</v>
      </c>
      <c r="G2503" s="97"/>
      <c r="H2503" s="116"/>
      <c r="I2503" s="116"/>
      <c r="J2503" s="97"/>
      <c r="AD2503" s="476"/>
      <c r="AI2503" s="473"/>
    </row>
    <row r="2504" spans="1:35" s="4" customFormat="1" x14ac:dyDescent="0.25">
      <c r="A2504" s="408">
        <f t="shared" si="38"/>
        <v>2502</v>
      </c>
      <c r="B2504" s="484">
        <v>45490</v>
      </c>
      <c r="C2504" s="212" t="s">
        <v>156</v>
      </c>
      <c r="D2504" s="203" t="s">
        <v>136</v>
      </c>
      <c r="E2504" s="203" t="s">
        <v>149</v>
      </c>
      <c r="F2504" s="97">
        <v>180</v>
      </c>
      <c r="G2504" s="97"/>
      <c r="H2504" s="116"/>
      <c r="I2504" s="116"/>
      <c r="J2504" s="97"/>
      <c r="AD2504" s="476"/>
      <c r="AI2504" s="473"/>
    </row>
    <row r="2505" spans="1:35" s="4" customFormat="1" x14ac:dyDescent="0.25">
      <c r="A2505" s="408">
        <f t="shared" si="38"/>
        <v>2503</v>
      </c>
      <c r="B2505" s="484">
        <v>45490</v>
      </c>
      <c r="C2505" s="213" t="s">
        <v>142</v>
      </c>
      <c r="D2505" s="203" t="s">
        <v>264</v>
      </c>
      <c r="E2505" s="203" t="s">
        <v>143</v>
      </c>
      <c r="F2505" s="97">
        <v>154</v>
      </c>
      <c r="G2505" s="97"/>
      <c r="H2505" s="116"/>
      <c r="I2505" s="116"/>
      <c r="J2505" s="97"/>
      <c r="AD2505" s="476"/>
      <c r="AI2505" s="473"/>
    </row>
    <row r="2506" spans="1:35" s="4" customFormat="1" x14ac:dyDescent="0.25">
      <c r="A2506" s="408">
        <f t="shared" si="38"/>
        <v>2504</v>
      </c>
      <c r="B2506" s="484">
        <v>45490</v>
      </c>
      <c r="C2506" s="213" t="s">
        <v>144</v>
      </c>
      <c r="D2506" s="203" t="s">
        <v>264</v>
      </c>
      <c r="E2506" s="203" t="s">
        <v>143</v>
      </c>
      <c r="F2506" s="97">
        <v>0</v>
      </c>
      <c r="G2506" s="97"/>
      <c r="H2506" s="116"/>
      <c r="I2506" s="116"/>
      <c r="J2506" s="97"/>
      <c r="AD2506" s="476"/>
      <c r="AI2506" s="473"/>
    </row>
    <row r="2507" spans="1:35" s="4" customFormat="1" x14ac:dyDescent="0.25">
      <c r="A2507" s="408">
        <f t="shared" si="38"/>
        <v>2505</v>
      </c>
      <c r="B2507" s="484">
        <v>45490</v>
      </c>
      <c r="C2507" s="214" t="s">
        <v>145</v>
      </c>
      <c r="D2507" s="203" t="s">
        <v>265</v>
      </c>
      <c r="E2507" s="203" t="s">
        <v>146</v>
      </c>
      <c r="F2507" s="97">
        <v>262</v>
      </c>
      <c r="G2507" s="97"/>
      <c r="H2507" s="116"/>
      <c r="I2507" s="116"/>
      <c r="J2507" s="97"/>
      <c r="AD2507" s="476"/>
      <c r="AI2507" s="473"/>
    </row>
    <row r="2508" spans="1:35" s="4" customFormat="1" x14ac:dyDescent="0.25">
      <c r="A2508" s="408">
        <f t="shared" si="38"/>
        <v>2506</v>
      </c>
      <c r="B2508" s="484">
        <v>45490</v>
      </c>
      <c r="C2508" s="212" t="s">
        <v>160</v>
      </c>
      <c r="D2508" s="203" t="s">
        <v>136</v>
      </c>
      <c r="E2508" s="203" t="s">
        <v>64</v>
      </c>
      <c r="F2508" s="97">
        <v>123</v>
      </c>
      <c r="G2508" s="97"/>
      <c r="H2508" s="116"/>
      <c r="I2508" s="116"/>
      <c r="J2508" s="97"/>
      <c r="AD2508" s="476"/>
      <c r="AI2508" s="473"/>
    </row>
    <row r="2509" spans="1:35" s="4" customFormat="1" x14ac:dyDescent="0.25">
      <c r="A2509" s="408">
        <f t="shared" si="38"/>
        <v>2507</v>
      </c>
      <c r="B2509" s="484">
        <v>45490</v>
      </c>
      <c r="C2509" s="212" t="s">
        <v>158</v>
      </c>
      <c r="D2509" s="203" t="s">
        <v>159</v>
      </c>
      <c r="E2509" s="203" t="s">
        <v>64</v>
      </c>
      <c r="F2509" s="97">
        <v>0</v>
      </c>
      <c r="G2509" s="97"/>
      <c r="H2509" s="116"/>
      <c r="I2509" s="116"/>
      <c r="J2509" s="97"/>
      <c r="AD2509" s="476"/>
      <c r="AI2509" s="473"/>
    </row>
    <row r="2510" spans="1:35" s="4" customFormat="1" x14ac:dyDescent="0.25">
      <c r="A2510" s="408">
        <f t="shared" si="38"/>
        <v>2508</v>
      </c>
      <c r="B2510" s="484">
        <v>45490</v>
      </c>
      <c r="C2510" s="96" t="s">
        <v>283</v>
      </c>
      <c r="D2510" s="203" t="s">
        <v>266</v>
      </c>
      <c r="E2510" s="203" t="s">
        <v>63</v>
      </c>
      <c r="F2510" s="97">
        <v>0</v>
      </c>
      <c r="G2510" s="97"/>
      <c r="H2510" s="116"/>
      <c r="I2510" s="116"/>
      <c r="J2510" s="97"/>
      <c r="AD2510" s="476"/>
      <c r="AI2510" s="473"/>
    </row>
    <row r="2511" spans="1:35" s="4" customFormat="1" x14ac:dyDescent="0.25">
      <c r="A2511" s="408">
        <f t="shared" si="38"/>
        <v>2509</v>
      </c>
      <c r="B2511" s="484">
        <v>45490</v>
      </c>
      <c r="C2511" s="213" t="s">
        <v>148</v>
      </c>
      <c r="D2511" s="203" t="s">
        <v>92</v>
      </c>
      <c r="E2511" s="203" t="s">
        <v>63</v>
      </c>
      <c r="F2511" s="97">
        <v>0</v>
      </c>
      <c r="G2511" s="97"/>
      <c r="H2511" s="116"/>
      <c r="I2511" s="116"/>
      <c r="J2511" s="97"/>
      <c r="AD2511" s="476"/>
      <c r="AI2511" s="473"/>
    </row>
    <row r="2512" spans="1:35" s="4" customFormat="1" x14ac:dyDescent="0.25">
      <c r="A2512" s="408">
        <f t="shared" si="38"/>
        <v>2510</v>
      </c>
      <c r="B2512" s="484">
        <v>45490</v>
      </c>
      <c r="C2512" s="213" t="s">
        <v>150</v>
      </c>
      <c r="D2512" s="203" t="s">
        <v>92</v>
      </c>
      <c r="E2512" s="203" t="s">
        <v>63</v>
      </c>
      <c r="F2512" s="97">
        <v>0</v>
      </c>
      <c r="G2512" s="97"/>
      <c r="H2512" s="116"/>
      <c r="I2512" s="116"/>
      <c r="J2512" s="97"/>
      <c r="AD2512" s="476"/>
      <c r="AI2512" s="473"/>
    </row>
    <row r="2513" spans="1:35" s="4" customFormat="1" x14ac:dyDescent="0.25">
      <c r="A2513" s="408">
        <f t="shared" si="38"/>
        <v>2511</v>
      </c>
      <c r="B2513" s="484">
        <v>45490</v>
      </c>
      <c r="C2513" s="213" t="s">
        <v>151</v>
      </c>
      <c r="D2513" s="203" t="s">
        <v>92</v>
      </c>
      <c r="E2513" s="203" t="s">
        <v>63</v>
      </c>
      <c r="F2513" s="97">
        <v>0</v>
      </c>
      <c r="G2513" s="97"/>
      <c r="H2513" s="116"/>
      <c r="I2513" s="116"/>
      <c r="J2513" s="97"/>
      <c r="AD2513" s="476"/>
      <c r="AI2513" s="473"/>
    </row>
    <row r="2514" spans="1:35" s="4" customFormat="1" x14ac:dyDescent="0.25">
      <c r="A2514" s="408">
        <f t="shared" si="38"/>
        <v>2512</v>
      </c>
      <c r="B2514" s="484">
        <v>45490</v>
      </c>
      <c r="C2514" s="213" t="s">
        <v>135</v>
      </c>
      <c r="D2514" s="203" t="s">
        <v>136</v>
      </c>
      <c r="E2514" s="203" t="s">
        <v>2</v>
      </c>
      <c r="F2514" s="97">
        <v>0</v>
      </c>
      <c r="G2514" s="97"/>
      <c r="H2514" s="116"/>
      <c r="I2514" s="116"/>
      <c r="J2514" s="97"/>
      <c r="AD2514" s="476"/>
      <c r="AI2514" s="473"/>
    </row>
    <row r="2515" spans="1:35" s="4" customFormat="1" x14ac:dyDescent="0.25">
      <c r="A2515" s="408">
        <f t="shared" si="38"/>
        <v>2513</v>
      </c>
      <c r="B2515" s="484">
        <v>45490</v>
      </c>
      <c r="C2515" s="213" t="s">
        <v>137</v>
      </c>
      <c r="D2515" s="203" t="s">
        <v>136</v>
      </c>
      <c r="E2515" s="203" t="s">
        <v>2</v>
      </c>
      <c r="F2515" s="97">
        <v>331</v>
      </c>
      <c r="G2515" s="97"/>
      <c r="H2515" s="116"/>
      <c r="I2515" s="116"/>
      <c r="J2515" s="97"/>
      <c r="AD2515" s="476"/>
      <c r="AI2515" s="473"/>
    </row>
    <row r="2516" spans="1:35" s="4" customFormat="1" x14ac:dyDescent="0.25">
      <c r="A2516" s="408">
        <f t="shared" si="38"/>
        <v>2514</v>
      </c>
      <c r="B2516" s="484">
        <v>45490</v>
      </c>
      <c r="C2516" s="213" t="s">
        <v>139</v>
      </c>
      <c r="D2516" s="203" t="s">
        <v>92</v>
      </c>
      <c r="E2516" s="203" t="s">
        <v>2</v>
      </c>
      <c r="F2516" s="97">
        <v>0</v>
      </c>
      <c r="G2516" s="97"/>
      <c r="H2516" s="116"/>
      <c r="I2516" s="116"/>
      <c r="J2516" s="97"/>
      <c r="AD2516" s="476"/>
      <c r="AI2516" s="473"/>
    </row>
    <row r="2517" spans="1:35" s="4" customFormat="1" x14ac:dyDescent="0.25">
      <c r="A2517" s="408">
        <f t="shared" si="38"/>
        <v>2515</v>
      </c>
      <c r="B2517" s="484">
        <v>45490</v>
      </c>
      <c r="C2517" s="213" t="s">
        <v>140</v>
      </c>
      <c r="D2517" s="203" t="s">
        <v>92</v>
      </c>
      <c r="E2517" s="203" t="s">
        <v>2</v>
      </c>
      <c r="F2517" s="97">
        <v>0</v>
      </c>
      <c r="G2517" s="97"/>
      <c r="H2517" s="116"/>
      <c r="I2517" s="116"/>
      <c r="J2517" s="97"/>
      <c r="AD2517" s="476"/>
      <c r="AI2517" s="473"/>
    </row>
    <row r="2518" spans="1:35" s="4" customFormat="1" x14ac:dyDescent="0.25">
      <c r="A2518" s="408">
        <f t="shared" si="38"/>
        <v>2516</v>
      </c>
      <c r="B2518" s="484">
        <v>45490</v>
      </c>
      <c r="C2518" s="213" t="s">
        <v>141</v>
      </c>
      <c r="D2518" s="203" t="s">
        <v>92</v>
      </c>
      <c r="E2518" s="203" t="s">
        <v>2</v>
      </c>
      <c r="F2518" s="97">
        <v>0</v>
      </c>
      <c r="G2518" s="97"/>
      <c r="H2518" s="116"/>
      <c r="I2518" s="116"/>
      <c r="J2518" s="97"/>
      <c r="AD2518" s="476"/>
      <c r="AI2518" s="473"/>
    </row>
    <row r="2519" spans="1:35" s="4" customFormat="1" x14ac:dyDescent="0.25">
      <c r="A2519" s="408">
        <f t="shared" si="38"/>
        <v>2517</v>
      </c>
      <c r="B2519" s="484">
        <v>45490</v>
      </c>
      <c r="C2519" s="213" t="s">
        <v>134</v>
      </c>
      <c r="D2519" s="203" t="s">
        <v>99</v>
      </c>
      <c r="E2519" s="203" t="s">
        <v>2</v>
      </c>
      <c r="F2519" s="97">
        <v>0</v>
      </c>
      <c r="G2519" s="97"/>
      <c r="H2519" s="116"/>
      <c r="I2519" s="116"/>
      <c r="J2519" s="97"/>
      <c r="AD2519" s="476"/>
      <c r="AI2519" s="473"/>
    </row>
    <row r="2520" spans="1:35" s="4" customFormat="1" x14ac:dyDescent="0.25">
      <c r="A2520" s="408">
        <f t="shared" si="38"/>
        <v>2518</v>
      </c>
      <c r="B2520" s="484">
        <v>45490</v>
      </c>
      <c r="C2520" s="213" t="s">
        <v>279</v>
      </c>
      <c r="D2520" s="203" t="s">
        <v>99</v>
      </c>
      <c r="E2520" s="203" t="s">
        <v>2</v>
      </c>
      <c r="F2520" s="97">
        <v>341</v>
      </c>
      <c r="G2520" s="97"/>
      <c r="H2520" s="116"/>
      <c r="I2520" s="116"/>
      <c r="J2520" s="97"/>
      <c r="AD2520" s="476"/>
      <c r="AI2520" s="473"/>
    </row>
    <row r="2521" spans="1:35" s="4" customFormat="1" x14ac:dyDescent="0.25">
      <c r="A2521" s="408">
        <f t="shared" si="38"/>
        <v>2519</v>
      </c>
      <c r="B2521" s="484">
        <v>45490</v>
      </c>
      <c r="C2521" s="212" t="s">
        <v>153</v>
      </c>
      <c r="D2521" s="203" t="s">
        <v>103</v>
      </c>
      <c r="E2521" s="203" t="s">
        <v>62</v>
      </c>
      <c r="F2521" s="97">
        <v>0</v>
      </c>
      <c r="G2521" s="97"/>
      <c r="H2521" s="116"/>
      <c r="I2521" s="116"/>
      <c r="J2521" s="97"/>
      <c r="AD2521" s="476"/>
      <c r="AI2521" s="473"/>
    </row>
    <row r="2522" spans="1:35" s="4" customFormat="1" x14ac:dyDescent="0.25">
      <c r="A2522" s="408">
        <f t="shared" si="38"/>
        <v>2520</v>
      </c>
      <c r="B2522" s="484">
        <v>45490</v>
      </c>
      <c r="C2522" s="212" t="s">
        <v>154</v>
      </c>
      <c r="D2522" s="203" t="s">
        <v>92</v>
      </c>
      <c r="E2522" s="203" t="s">
        <v>62</v>
      </c>
      <c r="F2522" s="97">
        <v>0</v>
      </c>
      <c r="G2522" s="97"/>
      <c r="H2522" s="116"/>
      <c r="I2522" s="116"/>
      <c r="J2522" s="97"/>
      <c r="AD2522" s="476"/>
      <c r="AI2522" s="473"/>
    </row>
    <row r="2523" spans="1:35" s="4" customFormat="1" x14ac:dyDescent="0.25">
      <c r="A2523" s="408">
        <f t="shared" si="38"/>
        <v>2521</v>
      </c>
      <c r="B2523" s="484">
        <v>45490</v>
      </c>
      <c r="C2523" s="212" t="s">
        <v>155</v>
      </c>
      <c r="D2523" s="203" t="s">
        <v>92</v>
      </c>
      <c r="E2523" s="203" t="s">
        <v>62</v>
      </c>
      <c r="F2523" s="97">
        <v>0</v>
      </c>
      <c r="G2523" s="97"/>
      <c r="H2523" s="116"/>
      <c r="I2523" s="116"/>
      <c r="J2523" s="97"/>
      <c r="AD2523" s="476"/>
      <c r="AI2523" s="473"/>
    </row>
    <row r="2524" spans="1:35" s="4" customFormat="1" x14ac:dyDescent="0.25">
      <c r="A2524" s="408">
        <f t="shared" si="38"/>
        <v>2522</v>
      </c>
      <c r="B2524" s="484">
        <v>45490</v>
      </c>
      <c r="C2524" s="212" t="s">
        <v>295</v>
      </c>
      <c r="D2524" s="203" t="s">
        <v>92</v>
      </c>
      <c r="E2524" s="203" t="s">
        <v>62</v>
      </c>
      <c r="F2524" s="97">
        <v>0</v>
      </c>
      <c r="G2524" s="97"/>
      <c r="H2524" s="116"/>
      <c r="I2524" s="116"/>
      <c r="J2524" s="97"/>
      <c r="AD2524" s="476"/>
      <c r="AI2524" s="473"/>
    </row>
    <row r="2525" spans="1:35" s="4" customFormat="1" x14ac:dyDescent="0.25">
      <c r="A2525" s="408">
        <f t="shared" si="38"/>
        <v>2523</v>
      </c>
      <c r="B2525" s="484">
        <v>45490</v>
      </c>
      <c r="C2525" s="213" t="s">
        <v>259</v>
      </c>
      <c r="D2525" s="203" t="s">
        <v>92</v>
      </c>
      <c r="E2525" s="203" t="s">
        <v>2</v>
      </c>
      <c r="F2525" s="97">
        <v>119</v>
      </c>
      <c r="G2525" s="97"/>
      <c r="H2525" s="116"/>
      <c r="I2525" s="116"/>
      <c r="J2525" s="97"/>
      <c r="AD2525" s="476"/>
      <c r="AI2525" s="473"/>
    </row>
    <row r="2526" spans="1:35" s="4" customFormat="1" x14ac:dyDescent="0.25">
      <c r="A2526" s="408">
        <f t="shared" si="38"/>
        <v>2524</v>
      </c>
      <c r="B2526" s="484">
        <v>45490</v>
      </c>
      <c r="C2526" s="213" t="s">
        <v>260</v>
      </c>
      <c r="D2526" s="203" t="s">
        <v>92</v>
      </c>
      <c r="E2526" s="203" t="s">
        <v>2</v>
      </c>
      <c r="F2526" s="97">
        <v>116</v>
      </c>
      <c r="G2526" s="97"/>
      <c r="H2526" s="116"/>
      <c r="I2526" s="116"/>
      <c r="J2526" s="97"/>
      <c r="AD2526" s="476"/>
      <c r="AI2526" s="473"/>
    </row>
    <row r="2527" spans="1:35" s="4" customFormat="1" x14ac:dyDescent="0.25">
      <c r="A2527" s="408">
        <f t="shared" si="38"/>
        <v>2525</v>
      </c>
      <c r="B2527" s="484">
        <v>45490</v>
      </c>
      <c r="C2527" s="213" t="s">
        <v>252</v>
      </c>
      <c r="D2527" s="203" t="s">
        <v>92</v>
      </c>
      <c r="E2527" s="203" t="s">
        <v>2</v>
      </c>
      <c r="F2527" s="97">
        <v>116</v>
      </c>
      <c r="G2527" s="97"/>
      <c r="H2527" s="116"/>
      <c r="I2527" s="116"/>
      <c r="J2527" s="97"/>
      <c r="AD2527" s="476"/>
      <c r="AI2527" s="473"/>
    </row>
    <row r="2528" spans="1:35" s="4" customFormat="1" x14ac:dyDescent="0.25">
      <c r="A2528" s="408">
        <f t="shared" si="38"/>
        <v>2526</v>
      </c>
      <c r="B2528" s="484">
        <v>45490</v>
      </c>
      <c r="C2528" s="214" t="s">
        <v>177</v>
      </c>
      <c r="D2528" s="203" t="s">
        <v>159</v>
      </c>
      <c r="E2528" s="203" t="s">
        <v>8</v>
      </c>
      <c r="F2528" s="97">
        <v>0</v>
      </c>
      <c r="G2528" s="97"/>
      <c r="H2528" s="116"/>
      <c r="I2528" s="116"/>
      <c r="J2528" s="97"/>
      <c r="AD2528" s="476"/>
      <c r="AI2528" s="473"/>
    </row>
    <row r="2529" spans="1:35" s="4" customFormat="1" x14ac:dyDescent="0.25">
      <c r="A2529" s="408">
        <f t="shared" si="38"/>
        <v>2527</v>
      </c>
      <c r="B2529" s="484">
        <v>45490</v>
      </c>
      <c r="C2529" s="96" t="s">
        <v>559</v>
      </c>
      <c r="D2529" s="408" t="str">
        <f>VLOOKUP(C2529,X$4:Z2530,2,FALSE)</f>
        <v>لودر VOLVO</v>
      </c>
      <c r="E2529" s="408" t="str">
        <f>VLOOKUP(C2529,X$4:Z2530,3,FALSE)</f>
        <v>شرکتی</v>
      </c>
      <c r="F2529" s="97">
        <v>0</v>
      </c>
      <c r="G2529" s="97"/>
      <c r="H2529" s="116"/>
      <c r="I2529" s="116"/>
      <c r="J2529" s="97"/>
      <c r="AD2529" s="476"/>
      <c r="AI2529" s="473"/>
    </row>
    <row r="2530" spans="1:35" s="4" customFormat="1" x14ac:dyDescent="0.25">
      <c r="A2530" s="408">
        <f t="shared" si="38"/>
        <v>2528</v>
      </c>
      <c r="B2530" s="484">
        <v>45490</v>
      </c>
      <c r="C2530" s="214" t="s">
        <v>162</v>
      </c>
      <c r="D2530" s="203" t="s">
        <v>163</v>
      </c>
      <c r="E2530" s="203" t="s">
        <v>164</v>
      </c>
      <c r="F2530" s="97">
        <v>0</v>
      </c>
      <c r="G2530" s="97"/>
      <c r="H2530" s="116"/>
      <c r="I2530" s="116"/>
      <c r="J2530" s="97"/>
      <c r="AD2530" s="476"/>
      <c r="AI2530" s="473"/>
    </row>
    <row r="2531" spans="1:35" s="4" customFormat="1" x14ac:dyDescent="0.25">
      <c r="A2531" s="408">
        <f t="shared" si="38"/>
        <v>2529</v>
      </c>
      <c r="B2531" s="484">
        <v>45490</v>
      </c>
      <c r="C2531" s="214" t="s">
        <v>166</v>
      </c>
      <c r="D2531" s="203" t="s">
        <v>167</v>
      </c>
      <c r="E2531" s="203" t="s">
        <v>164</v>
      </c>
      <c r="F2531" s="97">
        <v>0</v>
      </c>
      <c r="G2531" s="97"/>
      <c r="H2531" s="116"/>
      <c r="I2531" s="116"/>
      <c r="J2531" s="97"/>
      <c r="AD2531" s="476"/>
      <c r="AI2531" s="473"/>
    </row>
    <row r="2532" spans="1:35" s="4" customFormat="1" x14ac:dyDescent="0.25">
      <c r="A2532" s="408">
        <f t="shared" si="38"/>
        <v>2530</v>
      </c>
      <c r="B2532" s="484">
        <v>45490</v>
      </c>
      <c r="C2532" s="214" t="s">
        <v>169</v>
      </c>
      <c r="D2532" s="203" t="s">
        <v>167</v>
      </c>
      <c r="E2532" s="203" t="s">
        <v>164</v>
      </c>
      <c r="F2532" s="97">
        <v>0</v>
      </c>
      <c r="G2532" s="97"/>
      <c r="H2532" s="116"/>
      <c r="I2532" s="116"/>
      <c r="J2532" s="97"/>
      <c r="AD2532" s="476"/>
      <c r="AI2532" s="473"/>
    </row>
    <row r="2533" spans="1:35" s="4" customFormat="1" x14ac:dyDescent="0.25">
      <c r="A2533" s="408">
        <f t="shared" si="38"/>
        <v>2531</v>
      </c>
      <c r="B2533" s="484">
        <v>45490</v>
      </c>
      <c r="C2533" s="214" t="s">
        <v>170</v>
      </c>
      <c r="D2533" s="203" t="s">
        <v>103</v>
      </c>
      <c r="E2533" s="203" t="s">
        <v>164</v>
      </c>
      <c r="F2533" s="97">
        <v>78</v>
      </c>
      <c r="G2533" s="97"/>
      <c r="H2533" s="116"/>
      <c r="I2533" s="116"/>
      <c r="J2533" s="97"/>
      <c r="AD2533" s="476"/>
      <c r="AI2533" s="473"/>
    </row>
    <row r="2534" spans="1:35" s="4" customFormat="1" x14ac:dyDescent="0.25">
      <c r="A2534" s="408">
        <f t="shared" si="38"/>
        <v>2532</v>
      </c>
      <c r="B2534" s="484">
        <v>45490</v>
      </c>
      <c r="C2534" s="214" t="s">
        <v>171</v>
      </c>
      <c r="D2534" s="203" t="s">
        <v>159</v>
      </c>
      <c r="E2534" s="203" t="s">
        <v>164</v>
      </c>
      <c r="F2534" s="97">
        <v>0</v>
      </c>
      <c r="G2534" s="97"/>
      <c r="H2534" s="116"/>
      <c r="I2534" s="116"/>
      <c r="J2534" s="97"/>
      <c r="AD2534" s="476"/>
      <c r="AI2534" s="473"/>
    </row>
    <row r="2535" spans="1:35" s="4" customFormat="1" x14ac:dyDescent="0.25">
      <c r="A2535" s="408">
        <f t="shared" si="38"/>
        <v>2533</v>
      </c>
      <c r="B2535" s="484">
        <v>45490</v>
      </c>
      <c r="C2535" s="214" t="s">
        <v>172</v>
      </c>
      <c r="D2535" s="203" t="s">
        <v>173</v>
      </c>
      <c r="E2535" s="203" t="s">
        <v>164</v>
      </c>
      <c r="F2535" s="97">
        <v>0</v>
      </c>
      <c r="G2535" s="97"/>
      <c r="H2535" s="116"/>
      <c r="I2535" s="116"/>
      <c r="J2535" s="97"/>
      <c r="AD2535" s="476"/>
      <c r="AI2535" s="473"/>
    </row>
    <row r="2536" spans="1:35" s="4" customFormat="1" x14ac:dyDescent="0.25">
      <c r="A2536" s="408">
        <f t="shared" si="38"/>
        <v>2534</v>
      </c>
      <c r="B2536" s="484">
        <v>45490</v>
      </c>
      <c r="C2536" s="214" t="s">
        <v>174</v>
      </c>
      <c r="D2536" s="203" t="s">
        <v>99</v>
      </c>
      <c r="E2536" s="203" t="s">
        <v>164</v>
      </c>
      <c r="F2536" s="97">
        <v>0</v>
      </c>
      <c r="G2536" s="97"/>
      <c r="H2536" s="116"/>
      <c r="I2536" s="116"/>
      <c r="J2536" s="97"/>
      <c r="AD2536" s="476"/>
      <c r="AI2536" s="473"/>
    </row>
    <row r="2537" spans="1:35" s="4" customFormat="1" x14ac:dyDescent="0.25">
      <c r="A2537" s="408">
        <f t="shared" si="38"/>
        <v>2535</v>
      </c>
      <c r="B2537" s="484">
        <v>45490</v>
      </c>
      <c r="C2537" s="214" t="s">
        <v>175</v>
      </c>
      <c r="D2537" s="203" t="s">
        <v>176</v>
      </c>
      <c r="E2537" s="203" t="s">
        <v>164</v>
      </c>
      <c r="F2537" s="97">
        <v>0</v>
      </c>
      <c r="G2537" s="97"/>
      <c r="H2537" s="116"/>
      <c r="I2537" s="116"/>
      <c r="J2537" s="97"/>
      <c r="AD2537" s="476"/>
      <c r="AI2537" s="473"/>
    </row>
    <row r="2538" spans="1:35" s="4" customFormat="1" x14ac:dyDescent="0.25">
      <c r="A2538" s="408">
        <f t="shared" si="38"/>
        <v>2536</v>
      </c>
      <c r="B2538" s="484">
        <v>45490</v>
      </c>
      <c r="C2538" s="214" t="s">
        <v>263</v>
      </c>
      <c r="D2538" s="203" t="s">
        <v>176</v>
      </c>
      <c r="E2538" s="203" t="s">
        <v>164</v>
      </c>
      <c r="F2538" s="97">
        <v>0</v>
      </c>
      <c r="G2538" s="97"/>
      <c r="H2538" s="116"/>
      <c r="I2538" s="116"/>
      <c r="J2538" s="97"/>
      <c r="AD2538" s="476"/>
      <c r="AI2538" s="473"/>
    </row>
    <row r="2539" spans="1:35" s="4" customFormat="1" x14ac:dyDescent="0.25">
      <c r="A2539" s="408">
        <f t="shared" si="38"/>
        <v>2537</v>
      </c>
      <c r="B2539" s="484">
        <v>45490</v>
      </c>
      <c r="C2539" s="214" t="s">
        <v>261</v>
      </c>
      <c r="D2539" s="203" t="s">
        <v>269</v>
      </c>
      <c r="E2539" s="203" t="s">
        <v>164</v>
      </c>
      <c r="F2539" s="97">
        <v>0</v>
      </c>
      <c r="G2539" s="97"/>
      <c r="H2539" s="116"/>
      <c r="I2539" s="116"/>
      <c r="J2539" s="97"/>
      <c r="AD2539" s="476"/>
      <c r="AI2539" s="473"/>
    </row>
    <row r="2540" spans="1:35" s="4" customFormat="1" x14ac:dyDescent="0.25">
      <c r="A2540" s="408">
        <f t="shared" si="38"/>
        <v>2538</v>
      </c>
      <c r="B2540" s="484">
        <v>45490</v>
      </c>
      <c r="C2540" s="214" t="s">
        <v>254</v>
      </c>
      <c r="D2540" s="203" t="s">
        <v>159</v>
      </c>
      <c r="E2540" s="203" t="s">
        <v>164</v>
      </c>
      <c r="F2540" s="97">
        <v>0</v>
      </c>
      <c r="G2540" s="97"/>
      <c r="H2540" s="116"/>
      <c r="I2540" s="116"/>
      <c r="J2540" s="97"/>
      <c r="AD2540" s="476"/>
      <c r="AI2540" s="473"/>
    </row>
    <row r="2541" spans="1:35" s="4" customFormat="1" x14ac:dyDescent="0.25">
      <c r="A2541" s="408">
        <f t="shared" si="38"/>
        <v>2539</v>
      </c>
      <c r="B2541" s="484">
        <v>45490</v>
      </c>
      <c r="C2541" s="214" t="s">
        <v>277</v>
      </c>
      <c r="D2541" s="203" t="s">
        <v>176</v>
      </c>
      <c r="E2541" s="203" t="s">
        <v>164</v>
      </c>
      <c r="F2541" s="97">
        <v>240</v>
      </c>
      <c r="G2541" s="97"/>
      <c r="H2541" s="116"/>
      <c r="I2541" s="116"/>
      <c r="J2541" s="97"/>
      <c r="AD2541" s="476"/>
      <c r="AI2541" s="473"/>
    </row>
    <row r="2542" spans="1:35" s="4" customFormat="1" x14ac:dyDescent="0.25">
      <c r="A2542" s="408">
        <f t="shared" si="38"/>
        <v>2540</v>
      </c>
      <c r="B2542" s="484">
        <v>45491</v>
      </c>
      <c r="C2542" s="212" t="s">
        <v>125</v>
      </c>
      <c r="D2542" s="203" t="s">
        <v>99</v>
      </c>
      <c r="E2542" s="203" t="s">
        <v>334</v>
      </c>
      <c r="F2542" s="97">
        <v>0</v>
      </c>
      <c r="G2542" s="97"/>
      <c r="H2542" s="116"/>
      <c r="I2542" s="116"/>
      <c r="J2542" s="97"/>
      <c r="AD2542" s="476"/>
      <c r="AI2542" s="473"/>
    </row>
    <row r="2543" spans="1:35" s="4" customFormat="1" x14ac:dyDescent="0.25">
      <c r="A2543" s="408">
        <f t="shared" si="38"/>
        <v>2541</v>
      </c>
      <c r="B2543" s="484">
        <v>45491</v>
      </c>
      <c r="C2543" s="212" t="s">
        <v>290</v>
      </c>
      <c r="D2543" s="203" t="s">
        <v>99</v>
      </c>
      <c r="E2543" s="203" t="s">
        <v>335</v>
      </c>
      <c r="F2543" s="97">
        <v>0</v>
      </c>
      <c r="G2543" s="97"/>
      <c r="H2543" s="116"/>
      <c r="I2543" s="116"/>
      <c r="J2543" s="97"/>
      <c r="AD2543" s="476"/>
      <c r="AI2543" s="473"/>
    </row>
    <row r="2544" spans="1:35" s="4" customFormat="1" x14ac:dyDescent="0.25">
      <c r="A2544" s="408">
        <f t="shared" si="38"/>
        <v>2542</v>
      </c>
      <c r="B2544" s="484">
        <v>45491</v>
      </c>
      <c r="C2544" s="212" t="s">
        <v>88</v>
      </c>
      <c r="D2544" s="203" t="s">
        <v>89</v>
      </c>
      <c r="E2544" s="203" t="s">
        <v>336</v>
      </c>
      <c r="F2544" s="97">
        <v>201</v>
      </c>
      <c r="G2544" s="97"/>
      <c r="H2544" s="116"/>
      <c r="I2544" s="116"/>
      <c r="J2544" s="97"/>
      <c r="AD2544" s="476"/>
      <c r="AI2544" s="473"/>
    </row>
    <row r="2545" spans="1:35" s="4" customFormat="1" x14ac:dyDescent="0.25">
      <c r="A2545" s="408">
        <f t="shared" si="38"/>
        <v>2543</v>
      </c>
      <c r="B2545" s="484">
        <v>45491</v>
      </c>
      <c r="C2545" s="212" t="s">
        <v>294</v>
      </c>
      <c r="D2545" s="203" t="s">
        <v>89</v>
      </c>
      <c r="E2545" s="203" t="s">
        <v>337</v>
      </c>
      <c r="F2545" s="97">
        <v>0</v>
      </c>
      <c r="G2545" s="97"/>
      <c r="H2545" s="116"/>
      <c r="I2545" s="116"/>
      <c r="J2545" s="97"/>
      <c r="AD2545" s="476"/>
      <c r="AI2545" s="473"/>
    </row>
    <row r="2546" spans="1:35" s="4" customFormat="1" x14ac:dyDescent="0.25">
      <c r="A2546" s="408">
        <f t="shared" si="38"/>
        <v>2544</v>
      </c>
      <c r="B2546" s="484">
        <v>45491</v>
      </c>
      <c r="C2546" s="212" t="s">
        <v>119</v>
      </c>
      <c r="D2546" s="203" t="s">
        <v>131</v>
      </c>
      <c r="E2546" s="203" t="s">
        <v>338</v>
      </c>
      <c r="F2546" s="97">
        <v>0</v>
      </c>
      <c r="G2546" s="97"/>
      <c r="H2546" s="116"/>
      <c r="I2546" s="116"/>
      <c r="J2546" s="97"/>
      <c r="AD2546" s="476"/>
      <c r="AI2546" s="473"/>
    </row>
    <row r="2547" spans="1:35" s="4" customFormat="1" x14ac:dyDescent="0.25">
      <c r="A2547" s="408">
        <f t="shared" si="38"/>
        <v>2545</v>
      </c>
      <c r="B2547" s="484">
        <v>45491</v>
      </c>
      <c r="C2547" s="212" t="s">
        <v>121</v>
      </c>
      <c r="D2547" s="203" t="s">
        <v>122</v>
      </c>
      <c r="E2547" s="203" t="s">
        <v>339</v>
      </c>
      <c r="F2547" s="97">
        <v>0</v>
      </c>
      <c r="G2547" s="97"/>
      <c r="H2547" s="116"/>
      <c r="I2547" s="116"/>
      <c r="J2547" s="97"/>
      <c r="AD2547" s="476"/>
      <c r="AI2547" s="473"/>
    </row>
    <row r="2548" spans="1:35" s="4" customFormat="1" x14ac:dyDescent="0.25">
      <c r="A2548" s="408">
        <f t="shared" ref="A2548:A2612" si="39">ROW()-2</f>
        <v>2546</v>
      </c>
      <c r="B2548" s="484">
        <v>45491</v>
      </c>
      <c r="C2548" s="212" t="s">
        <v>118</v>
      </c>
      <c r="D2548" s="203" t="s">
        <v>107</v>
      </c>
      <c r="E2548" s="203" t="s">
        <v>340</v>
      </c>
      <c r="F2548" s="97">
        <v>0</v>
      </c>
      <c r="G2548" s="97"/>
      <c r="H2548" s="116"/>
      <c r="I2548" s="116"/>
      <c r="J2548" s="97"/>
      <c r="AD2548" s="476"/>
      <c r="AI2548" s="473"/>
    </row>
    <row r="2549" spans="1:35" s="4" customFormat="1" x14ac:dyDescent="0.25">
      <c r="A2549" s="408">
        <f t="shared" si="39"/>
        <v>2547</v>
      </c>
      <c r="B2549" s="484">
        <v>45491</v>
      </c>
      <c r="C2549" s="212" t="s">
        <v>109</v>
      </c>
      <c r="D2549" s="203" t="s">
        <v>107</v>
      </c>
      <c r="E2549" s="203" t="s">
        <v>341</v>
      </c>
      <c r="F2549" s="97">
        <v>0</v>
      </c>
      <c r="G2549" s="97"/>
      <c r="H2549" s="116"/>
      <c r="I2549" s="116"/>
      <c r="J2549" s="97"/>
      <c r="AD2549" s="476"/>
      <c r="AI2549" s="473"/>
    </row>
    <row r="2550" spans="1:35" s="4" customFormat="1" x14ac:dyDescent="0.25">
      <c r="A2550" s="408">
        <f t="shared" si="39"/>
        <v>2548</v>
      </c>
      <c r="B2550" s="484">
        <v>45491</v>
      </c>
      <c r="C2550" s="212" t="s">
        <v>106</v>
      </c>
      <c r="D2550" s="203" t="s">
        <v>107</v>
      </c>
      <c r="E2550" s="203" t="s">
        <v>342</v>
      </c>
      <c r="F2550" s="97">
        <v>0</v>
      </c>
      <c r="G2550" s="97"/>
      <c r="H2550" s="116"/>
      <c r="I2550" s="116"/>
      <c r="J2550" s="97"/>
      <c r="AD2550" s="476"/>
      <c r="AI2550" s="473"/>
    </row>
    <row r="2551" spans="1:35" s="4" customFormat="1" x14ac:dyDescent="0.25">
      <c r="A2551" s="408">
        <f t="shared" si="39"/>
        <v>2549</v>
      </c>
      <c r="B2551" s="484">
        <v>45491</v>
      </c>
      <c r="C2551" s="212" t="s">
        <v>278</v>
      </c>
      <c r="D2551" s="203" t="s">
        <v>107</v>
      </c>
      <c r="E2551" s="203" t="s">
        <v>341</v>
      </c>
      <c r="F2551" s="97">
        <v>61</v>
      </c>
      <c r="G2551" s="97"/>
      <c r="H2551" s="116"/>
      <c r="I2551" s="116"/>
      <c r="J2551" s="97"/>
      <c r="AD2551" s="476"/>
      <c r="AI2551" s="473"/>
    </row>
    <row r="2552" spans="1:35" s="4" customFormat="1" x14ac:dyDescent="0.25">
      <c r="A2552" s="408">
        <f t="shared" si="39"/>
        <v>2550</v>
      </c>
      <c r="B2552" s="484">
        <v>45491</v>
      </c>
      <c r="C2552" s="212" t="s">
        <v>91</v>
      </c>
      <c r="D2552" s="203" t="s">
        <v>92</v>
      </c>
      <c r="E2552" s="203" t="s">
        <v>343</v>
      </c>
      <c r="F2552" s="97">
        <v>0</v>
      </c>
      <c r="G2552" s="97"/>
      <c r="H2552" s="116"/>
      <c r="I2552" s="116"/>
      <c r="J2552" s="97"/>
      <c r="AD2552" s="476"/>
      <c r="AI2552" s="473"/>
    </row>
    <row r="2553" spans="1:35" s="4" customFormat="1" x14ac:dyDescent="0.25">
      <c r="A2553" s="408">
        <f t="shared" si="39"/>
        <v>2551</v>
      </c>
      <c r="B2553" s="484">
        <v>45491</v>
      </c>
      <c r="C2553" s="212" t="s">
        <v>94</v>
      </c>
      <c r="D2553" s="203" t="s">
        <v>92</v>
      </c>
      <c r="E2553" s="203" t="s">
        <v>344</v>
      </c>
      <c r="F2553" s="97">
        <v>0</v>
      </c>
      <c r="G2553" s="97"/>
      <c r="H2553" s="116"/>
      <c r="I2553" s="116"/>
      <c r="J2553" s="97"/>
      <c r="AD2553" s="476"/>
      <c r="AI2553" s="473"/>
    </row>
    <row r="2554" spans="1:35" s="4" customFormat="1" x14ac:dyDescent="0.25">
      <c r="A2554" s="408">
        <f t="shared" si="39"/>
        <v>2552</v>
      </c>
      <c r="B2554" s="484">
        <v>45491</v>
      </c>
      <c r="C2554" s="212" t="s">
        <v>116</v>
      </c>
      <c r="D2554" s="203" t="s">
        <v>92</v>
      </c>
      <c r="E2554" s="203" t="s">
        <v>345</v>
      </c>
      <c r="F2554" s="97">
        <v>0</v>
      </c>
      <c r="G2554" s="97"/>
      <c r="H2554" s="116"/>
      <c r="I2554" s="116"/>
      <c r="J2554" s="97"/>
      <c r="AD2554" s="476"/>
      <c r="AI2554" s="473"/>
    </row>
    <row r="2555" spans="1:35" s="4" customFormat="1" x14ac:dyDescent="0.25">
      <c r="A2555" s="408">
        <f t="shared" si="39"/>
        <v>2553</v>
      </c>
      <c r="B2555" s="484">
        <v>45491</v>
      </c>
      <c r="C2555" s="212" t="s">
        <v>128</v>
      </c>
      <c r="D2555" s="203" t="s">
        <v>97</v>
      </c>
      <c r="E2555" s="203" t="s">
        <v>346</v>
      </c>
      <c r="F2555" s="97">
        <v>34</v>
      </c>
      <c r="G2555" s="97"/>
      <c r="H2555" s="116"/>
      <c r="I2555" s="116"/>
      <c r="J2555" s="97"/>
      <c r="AD2555" s="476"/>
      <c r="AI2555" s="473"/>
    </row>
    <row r="2556" spans="1:35" s="4" customFormat="1" x14ac:dyDescent="0.25">
      <c r="A2556" s="408">
        <f t="shared" si="39"/>
        <v>2554</v>
      </c>
      <c r="B2556" s="484">
        <v>45491</v>
      </c>
      <c r="C2556" s="212" t="s">
        <v>96</v>
      </c>
      <c r="D2556" s="203" t="s">
        <v>97</v>
      </c>
      <c r="E2556" s="203" t="s">
        <v>347</v>
      </c>
      <c r="F2556" s="97">
        <v>0</v>
      </c>
      <c r="G2556" s="97"/>
      <c r="H2556" s="116"/>
      <c r="I2556" s="116"/>
      <c r="J2556" s="97"/>
      <c r="AD2556" s="476"/>
      <c r="AI2556" s="473"/>
    </row>
    <row r="2557" spans="1:35" s="4" customFormat="1" x14ac:dyDescent="0.25">
      <c r="A2557" s="408">
        <f t="shared" si="39"/>
        <v>2555</v>
      </c>
      <c r="B2557" s="484">
        <v>45491</v>
      </c>
      <c r="C2557" s="212" t="s">
        <v>113</v>
      </c>
      <c r="D2557" s="203" t="s">
        <v>114</v>
      </c>
      <c r="E2557" s="203" t="s">
        <v>348</v>
      </c>
      <c r="F2557" s="97">
        <v>0</v>
      </c>
      <c r="G2557" s="97"/>
      <c r="H2557" s="116"/>
      <c r="I2557" s="116"/>
      <c r="J2557" s="97"/>
      <c r="AD2557" s="476"/>
      <c r="AI2557" s="473"/>
    </row>
    <row r="2558" spans="1:35" s="4" customFormat="1" x14ac:dyDescent="0.25">
      <c r="A2558" s="408">
        <f t="shared" si="39"/>
        <v>2556</v>
      </c>
      <c r="B2558" s="484">
        <v>45491</v>
      </c>
      <c r="C2558" s="212" t="s">
        <v>156</v>
      </c>
      <c r="D2558" s="203" t="s">
        <v>136</v>
      </c>
      <c r="E2558" s="203" t="s">
        <v>149</v>
      </c>
      <c r="F2558" s="97">
        <v>0</v>
      </c>
      <c r="G2558" s="97"/>
      <c r="H2558" s="116"/>
      <c r="I2558" s="116"/>
      <c r="J2558" s="97"/>
      <c r="AD2558" s="476"/>
      <c r="AI2558" s="473"/>
    </row>
    <row r="2559" spans="1:35" s="4" customFormat="1" x14ac:dyDescent="0.25">
      <c r="A2559" s="408">
        <f t="shared" si="39"/>
        <v>2557</v>
      </c>
      <c r="B2559" s="484">
        <v>45491</v>
      </c>
      <c r="C2559" s="213" t="s">
        <v>142</v>
      </c>
      <c r="D2559" s="203" t="s">
        <v>264</v>
      </c>
      <c r="E2559" s="203" t="s">
        <v>143</v>
      </c>
      <c r="F2559" s="97">
        <v>0</v>
      </c>
      <c r="G2559" s="97"/>
      <c r="H2559" s="116"/>
      <c r="I2559" s="116"/>
      <c r="J2559" s="97"/>
      <c r="AD2559" s="476"/>
      <c r="AI2559" s="473"/>
    </row>
    <row r="2560" spans="1:35" s="4" customFormat="1" x14ac:dyDescent="0.25">
      <c r="A2560" s="408">
        <f t="shared" si="39"/>
        <v>2558</v>
      </c>
      <c r="B2560" s="484">
        <v>45491</v>
      </c>
      <c r="C2560" s="213" t="s">
        <v>144</v>
      </c>
      <c r="D2560" s="203" t="s">
        <v>264</v>
      </c>
      <c r="E2560" s="203" t="s">
        <v>143</v>
      </c>
      <c r="F2560" s="97">
        <v>196</v>
      </c>
      <c r="G2560" s="97"/>
      <c r="H2560" s="116"/>
      <c r="I2560" s="116"/>
      <c r="J2560" s="97"/>
      <c r="AD2560" s="476"/>
      <c r="AI2560" s="473"/>
    </row>
    <row r="2561" spans="1:35" s="4" customFormat="1" x14ac:dyDescent="0.25">
      <c r="A2561" s="408">
        <f t="shared" si="39"/>
        <v>2559</v>
      </c>
      <c r="B2561" s="484">
        <v>45491</v>
      </c>
      <c r="C2561" s="214" t="s">
        <v>145</v>
      </c>
      <c r="D2561" s="203" t="s">
        <v>265</v>
      </c>
      <c r="E2561" s="203" t="s">
        <v>146</v>
      </c>
      <c r="F2561" s="97">
        <v>0</v>
      </c>
      <c r="G2561" s="97"/>
      <c r="H2561" s="116"/>
      <c r="I2561" s="116"/>
      <c r="J2561" s="97"/>
      <c r="AD2561" s="476"/>
      <c r="AI2561" s="473"/>
    </row>
    <row r="2562" spans="1:35" s="4" customFormat="1" x14ac:dyDescent="0.25">
      <c r="A2562" s="408">
        <f t="shared" si="39"/>
        <v>2560</v>
      </c>
      <c r="B2562" s="484">
        <v>45491</v>
      </c>
      <c r="C2562" s="212" t="s">
        <v>160</v>
      </c>
      <c r="D2562" s="203" t="s">
        <v>136</v>
      </c>
      <c r="E2562" s="203" t="s">
        <v>64</v>
      </c>
      <c r="F2562" s="97">
        <v>0</v>
      </c>
      <c r="G2562" s="97"/>
      <c r="H2562" s="116"/>
      <c r="I2562" s="116"/>
      <c r="J2562" s="97"/>
      <c r="AD2562" s="476"/>
      <c r="AI2562" s="473"/>
    </row>
    <row r="2563" spans="1:35" s="4" customFormat="1" x14ac:dyDescent="0.25">
      <c r="A2563" s="408">
        <f t="shared" si="39"/>
        <v>2561</v>
      </c>
      <c r="B2563" s="484">
        <v>45491</v>
      </c>
      <c r="C2563" s="212" t="s">
        <v>158</v>
      </c>
      <c r="D2563" s="203" t="s">
        <v>159</v>
      </c>
      <c r="E2563" s="203" t="s">
        <v>64</v>
      </c>
      <c r="F2563" s="97">
        <v>250</v>
      </c>
      <c r="G2563" s="97"/>
      <c r="H2563" s="116"/>
      <c r="I2563" s="116"/>
      <c r="J2563" s="97"/>
      <c r="AD2563" s="476"/>
      <c r="AI2563" s="473"/>
    </row>
    <row r="2564" spans="1:35" s="4" customFormat="1" x14ac:dyDescent="0.25">
      <c r="A2564" s="408">
        <f t="shared" si="39"/>
        <v>2562</v>
      </c>
      <c r="B2564" s="484">
        <v>45491</v>
      </c>
      <c r="C2564" s="96" t="s">
        <v>283</v>
      </c>
      <c r="D2564" s="203" t="s">
        <v>266</v>
      </c>
      <c r="E2564" s="203" t="s">
        <v>63</v>
      </c>
      <c r="F2564" s="97">
        <v>0</v>
      </c>
      <c r="G2564" s="97"/>
      <c r="H2564" s="116"/>
      <c r="I2564" s="116"/>
      <c r="J2564" s="97"/>
      <c r="AD2564" s="476"/>
      <c r="AI2564" s="473"/>
    </row>
    <row r="2565" spans="1:35" s="4" customFormat="1" x14ac:dyDescent="0.25">
      <c r="A2565" s="408">
        <f t="shared" si="39"/>
        <v>2563</v>
      </c>
      <c r="B2565" s="484">
        <v>45491</v>
      </c>
      <c r="C2565" s="213" t="s">
        <v>148</v>
      </c>
      <c r="D2565" s="203" t="s">
        <v>92</v>
      </c>
      <c r="E2565" s="203" t="s">
        <v>63</v>
      </c>
      <c r="F2565" s="97">
        <v>140</v>
      </c>
      <c r="G2565" s="97"/>
      <c r="H2565" s="116"/>
      <c r="I2565" s="116"/>
      <c r="J2565" s="97"/>
      <c r="AD2565" s="476"/>
      <c r="AI2565" s="473"/>
    </row>
    <row r="2566" spans="1:35" s="4" customFormat="1" x14ac:dyDescent="0.25">
      <c r="A2566" s="408">
        <f t="shared" si="39"/>
        <v>2564</v>
      </c>
      <c r="B2566" s="484">
        <v>45491</v>
      </c>
      <c r="C2566" s="213" t="s">
        <v>150</v>
      </c>
      <c r="D2566" s="203" t="s">
        <v>92</v>
      </c>
      <c r="E2566" s="203" t="s">
        <v>63</v>
      </c>
      <c r="F2566" s="97">
        <v>0</v>
      </c>
      <c r="G2566" s="97"/>
      <c r="H2566" s="116"/>
      <c r="I2566" s="116"/>
      <c r="J2566" s="97"/>
      <c r="AD2566" s="476"/>
      <c r="AI2566" s="473"/>
    </row>
    <row r="2567" spans="1:35" s="4" customFormat="1" x14ac:dyDescent="0.25">
      <c r="A2567" s="408">
        <f t="shared" si="39"/>
        <v>2565</v>
      </c>
      <c r="B2567" s="484">
        <v>45491</v>
      </c>
      <c r="C2567" s="213" t="s">
        <v>151</v>
      </c>
      <c r="D2567" s="203" t="s">
        <v>92</v>
      </c>
      <c r="E2567" s="203" t="s">
        <v>63</v>
      </c>
      <c r="F2567" s="97">
        <v>0</v>
      </c>
      <c r="G2567" s="97"/>
      <c r="H2567" s="116"/>
      <c r="I2567" s="116"/>
      <c r="J2567" s="97"/>
      <c r="AD2567" s="476"/>
      <c r="AI2567" s="473"/>
    </row>
    <row r="2568" spans="1:35" s="4" customFormat="1" x14ac:dyDescent="0.25">
      <c r="A2568" s="408">
        <f t="shared" si="39"/>
        <v>2566</v>
      </c>
      <c r="B2568" s="484">
        <v>45491</v>
      </c>
      <c r="C2568" s="213" t="s">
        <v>135</v>
      </c>
      <c r="D2568" s="203" t="s">
        <v>136</v>
      </c>
      <c r="E2568" s="203" t="s">
        <v>2</v>
      </c>
      <c r="F2568" s="97">
        <v>0</v>
      </c>
      <c r="G2568" s="97"/>
      <c r="H2568" s="116"/>
      <c r="I2568" s="116"/>
      <c r="J2568" s="97"/>
      <c r="AD2568" s="476"/>
      <c r="AI2568" s="473"/>
    </row>
    <row r="2569" spans="1:35" s="4" customFormat="1" x14ac:dyDescent="0.25">
      <c r="A2569" s="408">
        <f t="shared" si="39"/>
        <v>2567</v>
      </c>
      <c r="B2569" s="484">
        <v>45491</v>
      </c>
      <c r="C2569" s="213" t="s">
        <v>137</v>
      </c>
      <c r="D2569" s="203" t="s">
        <v>136</v>
      </c>
      <c r="E2569" s="203" t="s">
        <v>2</v>
      </c>
      <c r="F2569" s="97">
        <v>288</v>
      </c>
      <c r="G2569" s="97"/>
      <c r="H2569" s="116"/>
      <c r="I2569" s="116"/>
      <c r="J2569" s="97"/>
      <c r="AD2569" s="476"/>
      <c r="AI2569" s="473"/>
    </row>
    <row r="2570" spans="1:35" s="4" customFormat="1" x14ac:dyDescent="0.25">
      <c r="A2570" s="408">
        <f t="shared" si="39"/>
        <v>2568</v>
      </c>
      <c r="B2570" s="484">
        <v>45491</v>
      </c>
      <c r="C2570" s="213" t="s">
        <v>139</v>
      </c>
      <c r="D2570" s="203" t="s">
        <v>92</v>
      </c>
      <c r="E2570" s="203" t="s">
        <v>2</v>
      </c>
      <c r="F2570" s="97">
        <v>0</v>
      </c>
      <c r="G2570" s="97"/>
      <c r="H2570" s="116"/>
      <c r="I2570" s="116"/>
      <c r="J2570" s="97"/>
      <c r="AD2570" s="476"/>
      <c r="AI2570" s="473"/>
    </row>
    <row r="2571" spans="1:35" s="4" customFormat="1" x14ac:dyDescent="0.25">
      <c r="A2571" s="408">
        <f t="shared" si="39"/>
        <v>2569</v>
      </c>
      <c r="B2571" s="484">
        <v>45491</v>
      </c>
      <c r="C2571" s="213" t="s">
        <v>140</v>
      </c>
      <c r="D2571" s="203" t="s">
        <v>92</v>
      </c>
      <c r="E2571" s="203" t="s">
        <v>2</v>
      </c>
      <c r="F2571" s="97">
        <v>130</v>
      </c>
      <c r="G2571" s="97"/>
      <c r="H2571" s="116"/>
      <c r="I2571" s="116"/>
      <c r="J2571" s="97"/>
      <c r="AD2571" s="476"/>
      <c r="AI2571" s="473"/>
    </row>
    <row r="2572" spans="1:35" s="4" customFormat="1" x14ac:dyDescent="0.25">
      <c r="A2572" s="408">
        <f t="shared" si="39"/>
        <v>2570</v>
      </c>
      <c r="B2572" s="484">
        <v>45491</v>
      </c>
      <c r="C2572" s="213" t="s">
        <v>141</v>
      </c>
      <c r="D2572" s="203" t="s">
        <v>92</v>
      </c>
      <c r="E2572" s="203" t="s">
        <v>2</v>
      </c>
      <c r="F2572" s="97">
        <v>0</v>
      </c>
      <c r="G2572" s="97"/>
      <c r="H2572" s="116"/>
      <c r="I2572" s="116"/>
      <c r="J2572" s="97"/>
      <c r="AD2572" s="476"/>
      <c r="AI2572" s="473"/>
    </row>
    <row r="2573" spans="1:35" s="4" customFormat="1" x14ac:dyDescent="0.25">
      <c r="A2573" s="408">
        <f t="shared" si="39"/>
        <v>2571</v>
      </c>
      <c r="B2573" s="484">
        <v>45491</v>
      </c>
      <c r="C2573" s="213" t="s">
        <v>134</v>
      </c>
      <c r="D2573" s="203" t="s">
        <v>99</v>
      </c>
      <c r="E2573" s="203" t="s">
        <v>2</v>
      </c>
      <c r="F2573" s="97">
        <v>0</v>
      </c>
      <c r="G2573" s="97"/>
      <c r="H2573" s="116"/>
      <c r="I2573" s="116"/>
      <c r="J2573" s="97"/>
      <c r="AD2573" s="476"/>
      <c r="AI2573" s="473"/>
    </row>
    <row r="2574" spans="1:35" s="4" customFormat="1" x14ac:dyDescent="0.25">
      <c r="A2574" s="408">
        <f t="shared" si="39"/>
        <v>2572</v>
      </c>
      <c r="B2574" s="484">
        <v>45491</v>
      </c>
      <c r="C2574" s="213" t="s">
        <v>279</v>
      </c>
      <c r="D2574" s="203" t="s">
        <v>99</v>
      </c>
      <c r="E2574" s="203" t="s">
        <v>2</v>
      </c>
      <c r="F2574" s="97">
        <v>0</v>
      </c>
      <c r="G2574" s="97"/>
      <c r="H2574" s="116"/>
      <c r="I2574" s="116"/>
      <c r="J2574" s="97"/>
      <c r="AD2574" s="476"/>
      <c r="AI2574" s="473"/>
    </row>
    <row r="2575" spans="1:35" s="4" customFormat="1" x14ac:dyDescent="0.25">
      <c r="A2575" s="408">
        <f t="shared" si="39"/>
        <v>2573</v>
      </c>
      <c r="B2575" s="484">
        <v>45491</v>
      </c>
      <c r="C2575" s="212" t="s">
        <v>153</v>
      </c>
      <c r="D2575" s="203" t="s">
        <v>103</v>
      </c>
      <c r="E2575" s="203" t="s">
        <v>62</v>
      </c>
      <c r="F2575" s="97">
        <v>175</v>
      </c>
      <c r="G2575" s="97"/>
      <c r="H2575" s="116"/>
      <c r="I2575" s="116"/>
      <c r="J2575" s="97"/>
      <c r="AD2575" s="476"/>
      <c r="AI2575" s="473"/>
    </row>
    <row r="2576" spans="1:35" s="4" customFormat="1" x14ac:dyDescent="0.25">
      <c r="A2576" s="408">
        <f t="shared" si="39"/>
        <v>2574</v>
      </c>
      <c r="B2576" s="484">
        <v>45491</v>
      </c>
      <c r="C2576" s="212" t="s">
        <v>154</v>
      </c>
      <c r="D2576" s="203" t="s">
        <v>92</v>
      </c>
      <c r="E2576" s="203" t="s">
        <v>62</v>
      </c>
      <c r="F2576" s="97">
        <v>152</v>
      </c>
      <c r="G2576" s="97"/>
      <c r="H2576" s="116"/>
      <c r="I2576" s="116"/>
      <c r="J2576" s="97"/>
      <c r="AD2576" s="476"/>
      <c r="AI2576" s="473"/>
    </row>
    <row r="2577" spans="1:35" s="4" customFormat="1" x14ac:dyDescent="0.25">
      <c r="A2577" s="408">
        <f t="shared" si="39"/>
        <v>2575</v>
      </c>
      <c r="B2577" s="484">
        <v>45491</v>
      </c>
      <c r="C2577" s="212" t="s">
        <v>155</v>
      </c>
      <c r="D2577" s="203" t="s">
        <v>92</v>
      </c>
      <c r="E2577" s="203" t="s">
        <v>62</v>
      </c>
      <c r="F2577" s="97">
        <v>100</v>
      </c>
      <c r="G2577" s="97"/>
      <c r="H2577" s="116"/>
      <c r="I2577" s="116"/>
      <c r="J2577" s="97"/>
      <c r="AD2577" s="476"/>
      <c r="AI2577" s="473"/>
    </row>
    <row r="2578" spans="1:35" s="4" customFormat="1" x14ac:dyDescent="0.25">
      <c r="A2578" s="408">
        <f t="shared" si="39"/>
        <v>2576</v>
      </c>
      <c r="B2578" s="484">
        <v>45491</v>
      </c>
      <c r="C2578" s="212" t="s">
        <v>295</v>
      </c>
      <c r="D2578" s="203" t="s">
        <v>92</v>
      </c>
      <c r="E2578" s="203" t="s">
        <v>62</v>
      </c>
      <c r="F2578" s="97">
        <v>0</v>
      </c>
      <c r="G2578" s="97"/>
      <c r="H2578" s="116"/>
      <c r="I2578" s="116"/>
      <c r="J2578" s="97"/>
      <c r="AD2578" s="476"/>
      <c r="AI2578" s="473"/>
    </row>
    <row r="2579" spans="1:35" s="4" customFormat="1" x14ac:dyDescent="0.25">
      <c r="A2579" s="408">
        <f t="shared" si="39"/>
        <v>2577</v>
      </c>
      <c r="B2579" s="484">
        <v>45491</v>
      </c>
      <c r="C2579" s="213" t="s">
        <v>259</v>
      </c>
      <c r="D2579" s="203" t="s">
        <v>92</v>
      </c>
      <c r="E2579" s="203" t="s">
        <v>2</v>
      </c>
      <c r="F2579" s="97">
        <v>0</v>
      </c>
      <c r="G2579" s="97"/>
      <c r="H2579" s="116"/>
      <c r="I2579" s="116"/>
      <c r="J2579" s="97"/>
      <c r="AD2579" s="476"/>
      <c r="AI2579" s="473"/>
    </row>
    <row r="2580" spans="1:35" s="4" customFormat="1" x14ac:dyDescent="0.25">
      <c r="A2580" s="408">
        <f t="shared" si="39"/>
        <v>2578</v>
      </c>
      <c r="B2580" s="484">
        <v>45491</v>
      </c>
      <c r="C2580" s="213" t="s">
        <v>260</v>
      </c>
      <c r="D2580" s="203" t="s">
        <v>92</v>
      </c>
      <c r="E2580" s="203" t="s">
        <v>2</v>
      </c>
      <c r="F2580" s="97">
        <v>0</v>
      </c>
      <c r="G2580" s="97"/>
      <c r="H2580" s="116"/>
      <c r="I2580" s="116"/>
      <c r="J2580" s="97"/>
      <c r="AD2580" s="476"/>
      <c r="AI2580" s="473"/>
    </row>
    <row r="2581" spans="1:35" s="4" customFormat="1" x14ac:dyDescent="0.25">
      <c r="A2581" s="408">
        <f t="shared" si="39"/>
        <v>2579</v>
      </c>
      <c r="B2581" s="484">
        <v>45491</v>
      </c>
      <c r="C2581" s="213" t="s">
        <v>252</v>
      </c>
      <c r="D2581" s="203" t="s">
        <v>92</v>
      </c>
      <c r="E2581" s="203" t="s">
        <v>2</v>
      </c>
      <c r="F2581" s="97">
        <v>0</v>
      </c>
      <c r="G2581" s="97"/>
      <c r="H2581" s="116"/>
      <c r="I2581" s="116"/>
      <c r="J2581" s="97"/>
      <c r="AD2581" s="476"/>
      <c r="AI2581" s="473"/>
    </row>
    <row r="2582" spans="1:35" s="4" customFormat="1" x14ac:dyDescent="0.25">
      <c r="A2582" s="408">
        <f t="shared" si="39"/>
        <v>2580</v>
      </c>
      <c r="B2582" s="484">
        <v>45491</v>
      </c>
      <c r="C2582" s="214" t="s">
        <v>177</v>
      </c>
      <c r="D2582" s="203" t="s">
        <v>159</v>
      </c>
      <c r="E2582" s="203" t="s">
        <v>8</v>
      </c>
      <c r="F2582" s="97">
        <v>115</v>
      </c>
      <c r="G2582" s="97"/>
      <c r="H2582" s="116"/>
      <c r="I2582" s="116"/>
      <c r="J2582" s="97"/>
      <c r="AD2582" s="476"/>
      <c r="AI2582" s="473"/>
    </row>
    <row r="2583" spans="1:35" s="4" customFormat="1" x14ac:dyDescent="0.25">
      <c r="A2583" s="408">
        <f t="shared" si="39"/>
        <v>2581</v>
      </c>
      <c r="B2583" s="484">
        <v>45491</v>
      </c>
      <c r="C2583" s="96" t="s">
        <v>559</v>
      </c>
      <c r="D2583" s="408" t="str">
        <f>VLOOKUP(C2583,X$4:Z2584,2,FALSE)</f>
        <v>لودر VOLVO</v>
      </c>
      <c r="E2583" s="408" t="str">
        <f>VLOOKUP(C2583,X$4:Z2584,3,FALSE)</f>
        <v>شرکتی</v>
      </c>
      <c r="F2583" s="97">
        <v>0</v>
      </c>
      <c r="G2583" s="97"/>
      <c r="H2583" s="116"/>
      <c r="I2583" s="116"/>
      <c r="J2583" s="97"/>
      <c r="AD2583" s="476"/>
      <c r="AI2583" s="473"/>
    </row>
    <row r="2584" spans="1:35" s="4" customFormat="1" x14ac:dyDescent="0.25">
      <c r="A2584" s="408">
        <f t="shared" si="39"/>
        <v>2582</v>
      </c>
      <c r="B2584" s="484">
        <v>45491</v>
      </c>
      <c r="C2584" s="214" t="s">
        <v>162</v>
      </c>
      <c r="D2584" s="203" t="s">
        <v>163</v>
      </c>
      <c r="E2584" s="203" t="s">
        <v>164</v>
      </c>
      <c r="F2584" s="97">
        <v>173</v>
      </c>
      <c r="G2584" s="97"/>
      <c r="H2584" s="116"/>
      <c r="I2584" s="116"/>
      <c r="J2584" s="97"/>
      <c r="AD2584" s="476"/>
      <c r="AI2584" s="473"/>
    </row>
    <row r="2585" spans="1:35" s="4" customFormat="1" x14ac:dyDescent="0.25">
      <c r="A2585" s="408">
        <f t="shared" si="39"/>
        <v>2583</v>
      </c>
      <c r="B2585" s="484">
        <v>45491</v>
      </c>
      <c r="C2585" s="214" t="s">
        <v>166</v>
      </c>
      <c r="D2585" s="203" t="s">
        <v>167</v>
      </c>
      <c r="E2585" s="203" t="s">
        <v>164</v>
      </c>
      <c r="F2585" s="97">
        <v>0</v>
      </c>
      <c r="G2585" s="97"/>
      <c r="H2585" s="116"/>
      <c r="I2585" s="116"/>
      <c r="J2585" s="97"/>
      <c r="AD2585" s="476"/>
      <c r="AI2585" s="473"/>
    </row>
    <row r="2586" spans="1:35" s="4" customFormat="1" x14ac:dyDescent="0.25">
      <c r="A2586" s="408">
        <f t="shared" si="39"/>
        <v>2584</v>
      </c>
      <c r="B2586" s="484">
        <v>45491</v>
      </c>
      <c r="C2586" s="214" t="s">
        <v>169</v>
      </c>
      <c r="D2586" s="203" t="s">
        <v>167</v>
      </c>
      <c r="E2586" s="203" t="s">
        <v>164</v>
      </c>
      <c r="F2586" s="97">
        <v>0</v>
      </c>
      <c r="G2586" s="97"/>
      <c r="H2586" s="116"/>
      <c r="I2586" s="116"/>
      <c r="J2586" s="97"/>
      <c r="AD2586" s="476"/>
      <c r="AI2586" s="473"/>
    </row>
    <row r="2587" spans="1:35" s="4" customFormat="1" x14ac:dyDescent="0.25">
      <c r="A2587" s="408">
        <f t="shared" si="39"/>
        <v>2585</v>
      </c>
      <c r="B2587" s="484">
        <v>45491</v>
      </c>
      <c r="C2587" s="214" t="s">
        <v>170</v>
      </c>
      <c r="D2587" s="203" t="s">
        <v>103</v>
      </c>
      <c r="E2587" s="203" t="s">
        <v>164</v>
      </c>
      <c r="F2587" s="97">
        <v>0</v>
      </c>
      <c r="G2587" s="97"/>
      <c r="H2587" s="116"/>
      <c r="I2587" s="116"/>
      <c r="J2587" s="97"/>
      <c r="AD2587" s="476"/>
      <c r="AI2587" s="473"/>
    </row>
    <row r="2588" spans="1:35" s="4" customFormat="1" x14ac:dyDescent="0.25">
      <c r="A2588" s="408">
        <f t="shared" si="39"/>
        <v>2586</v>
      </c>
      <c r="B2588" s="484">
        <v>45491</v>
      </c>
      <c r="C2588" s="214" t="s">
        <v>171</v>
      </c>
      <c r="D2588" s="203" t="s">
        <v>159</v>
      </c>
      <c r="E2588" s="203" t="s">
        <v>164</v>
      </c>
      <c r="F2588" s="97">
        <v>0</v>
      </c>
      <c r="G2588" s="97"/>
      <c r="H2588" s="116"/>
      <c r="I2588" s="116"/>
      <c r="J2588" s="97"/>
      <c r="AD2588" s="476"/>
      <c r="AI2588" s="473"/>
    </row>
    <row r="2589" spans="1:35" s="4" customFormat="1" x14ac:dyDescent="0.25">
      <c r="A2589" s="408">
        <f t="shared" si="39"/>
        <v>2587</v>
      </c>
      <c r="B2589" s="484">
        <v>45491</v>
      </c>
      <c r="C2589" s="214" t="s">
        <v>172</v>
      </c>
      <c r="D2589" s="203" t="s">
        <v>173</v>
      </c>
      <c r="E2589" s="203" t="s">
        <v>164</v>
      </c>
      <c r="F2589" s="97">
        <v>0</v>
      </c>
      <c r="G2589" s="97"/>
      <c r="H2589" s="116"/>
      <c r="I2589" s="116"/>
      <c r="J2589" s="97"/>
      <c r="AD2589" s="476"/>
      <c r="AI2589" s="473"/>
    </row>
    <row r="2590" spans="1:35" s="4" customFormat="1" x14ac:dyDescent="0.25">
      <c r="A2590" s="408">
        <f t="shared" si="39"/>
        <v>2588</v>
      </c>
      <c r="B2590" s="484">
        <v>45491</v>
      </c>
      <c r="C2590" s="214" t="s">
        <v>174</v>
      </c>
      <c r="D2590" s="203" t="s">
        <v>99</v>
      </c>
      <c r="E2590" s="203" t="s">
        <v>164</v>
      </c>
      <c r="F2590" s="97">
        <v>0</v>
      </c>
      <c r="G2590" s="97"/>
      <c r="H2590" s="116"/>
      <c r="I2590" s="116"/>
      <c r="J2590" s="97"/>
      <c r="AD2590" s="476"/>
      <c r="AI2590" s="473"/>
    </row>
    <row r="2591" spans="1:35" s="4" customFormat="1" x14ac:dyDescent="0.25">
      <c r="A2591" s="408">
        <f t="shared" si="39"/>
        <v>2589</v>
      </c>
      <c r="B2591" s="484">
        <v>45491</v>
      </c>
      <c r="C2591" s="214" t="s">
        <v>175</v>
      </c>
      <c r="D2591" s="203" t="s">
        <v>176</v>
      </c>
      <c r="E2591" s="203" t="s">
        <v>164</v>
      </c>
      <c r="F2591" s="97">
        <v>0</v>
      </c>
      <c r="G2591" s="97"/>
      <c r="H2591" s="116"/>
      <c r="I2591" s="116"/>
      <c r="J2591" s="97"/>
      <c r="AD2591" s="476"/>
      <c r="AI2591" s="473"/>
    </row>
    <row r="2592" spans="1:35" s="4" customFormat="1" x14ac:dyDescent="0.25">
      <c r="A2592" s="408">
        <f t="shared" si="39"/>
        <v>2590</v>
      </c>
      <c r="B2592" s="484">
        <v>45491</v>
      </c>
      <c r="C2592" s="214" t="s">
        <v>263</v>
      </c>
      <c r="D2592" s="203" t="s">
        <v>176</v>
      </c>
      <c r="E2592" s="203" t="s">
        <v>164</v>
      </c>
      <c r="F2592" s="97">
        <v>0</v>
      </c>
      <c r="G2592" s="97"/>
      <c r="H2592" s="116"/>
      <c r="I2592" s="116"/>
      <c r="J2592" s="97"/>
      <c r="AD2592" s="476"/>
      <c r="AI2592" s="473"/>
    </row>
    <row r="2593" spans="1:35" s="4" customFormat="1" x14ac:dyDescent="0.25">
      <c r="A2593" s="408">
        <f t="shared" si="39"/>
        <v>2591</v>
      </c>
      <c r="B2593" s="484">
        <v>45491</v>
      </c>
      <c r="C2593" s="214" t="s">
        <v>261</v>
      </c>
      <c r="D2593" s="203" t="s">
        <v>269</v>
      </c>
      <c r="E2593" s="203" t="s">
        <v>164</v>
      </c>
      <c r="F2593" s="97">
        <v>0</v>
      </c>
      <c r="G2593" s="97"/>
      <c r="H2593" s="116"/>
      <c r="I2593" s="116"/>
      <c r="J2593" s="97"/>
      <c r="AD2593" s="476"/>
      <c r="AI2593" s="473"/>
    </row>
    <row r="2594" spans="1:35" s="4" customFormat="1" x14ac:dyDescent="0.25">
      <c r="A2594" s="408">
        <f t="shared" si="39"/>
        <v>2592</v>
      </c>
      <c r="B2594" s="484">
        <v>45491</v>
      </c>
      <c r="C2594" s="214" t="s">
        <v>254</v>
      </c>
      <c r="D2594" s="203" t="s">
        <v>159</v>
      </c>
      <c r="E2594" s="203" t="s">
        <v>164</v>
      </c>
      <c r="F2594" s="97">
        <v>202</v>
      </c>
      <c r="G2594" s="97"/>
      <c r="H2594" s="116"/>
      <c r="I2594" s="116"/>
      <c r="J2594" s="97"/>
      <c r="AD2594" s="476"/>
      <c r="AI2594" s="473"/>
    </row>
    <row r="2595" spans="1:35" s="4" customFormat="1" x14ac:dyDescent="0.25">
      <c r="A2595" s="408">
        <f t="shared" si="39"/>
        <v>2593</v>
      </c>
      <c r="B2595" s="484">
        <v>45491</v>
      </c>
      <c r="C2595" s="214" t="s">
        <v>277</v>
      </c>
      <c r="D2595" s="203" t="s">
        <v>176</v>
      </c>
      <c r="E2595" s="203" t="s">
        <v>164</v>
      </c>
      <c r="F2595" s="97">
        <v>0</v>
      </c>
      <c r="G2595" s="97"/>
      <c r="H2595" s="116"/>
      <c r="I2595" s="116"/>
      <c r="J2595" s="97"/>
      <c r="AD2595" s="476"/>
      <c r="AI2595" s="473"/>
    </row>
    <row r="2596" spans="1:35" s="4" customFormat="1" x14ac:dyDescent="0.25">
      <c r="A2596" s="408">
        <f t="shared" si="39"/>
        <v>2594</v>
      </c>
      <c r="B2596" s="484">
        <v>45492</v>
      </c>
      <c r="C2596" s="212" t="s">
        <v>125</v>
      </c>
      <c r="D2596" s="203" t="s">
        <v>99</v>
      </c>
      <c r="E2596" s="203" t="s">
        <v>334</v>
      </c>
      <c r="F2596" s="97">
        <v>380</v>
      </c>
      <c r="G2596" s="97"/>
      <c r="H2596" s="116"/>
      <c r="I2596" s="116"/>
      <c r="J2596" s="97"/>
      <c r="AD2596" s="476"/>
      <c r="AI2596" s="473"/>
    </row>
    <row r="2597" spans="1:35" s="4" customFormat="1" x14ac:dyDescent="0.25">
      <c r="A2597" s="408">
        <f t="shared" si="39"/>
        <v>2595</v>
      </c>
      <c r="B2597" s="484">
        <v>45492</v>
      </c>
      <c r="C2597" s="212" t="s">
        <v>290</v>
      </c>
      <c r="D2597" s="203" t="s">
        <v>99</v>
      </c>
      <c r="E2597" s="203" t="s">
        <v>335</v>
      </c>
      <c r="F2597" s="97">
        <v>0</v>
      </c>
      <c r="G2597" s="97"/>
      <c r="H2597" s="116"/>
      <c r="I2597" s="116"/>
      <c r="J2597" s="97"/>
      <c r="AD2597" s="476"/>
      <c r="AI2597" s="473"/>
    </row>
    <row r="2598" spans="1:35" s="4" customFormat="1" x14ac:dyDescent="0.25">
      <c r="A2598" s="408">
        <f t="shared" si="39"/>
        <v>2596</v>
      </c>
      <c r="B2598" s="484">
        <v>45492</v>
      </c>
      <c r="C2598" s="212" t="s">
        <v>88</v>
      </c>
      <c r="D2598" s="203" t="s">
        <v>89</v>
      </c>
      <c r="E2598" s="203" t="s">
        <v>336</v>
      </c>
      <c r="F2598" s="97">
        <v>146</v>
      </c>
      <c r="G2598" s="97"/>
      <c r="H2598" s="116"/>
      <c r="I2598" s="116"/>
      <c r="J2598" s="97"/>
      <c r="AD2598" s="476"/>
      <c r="AI2598" s="473"/>
    </row>
    <row r="2599" spans="1:35" s="4" customFormat="1" x14ac:dyDescent="0.25">
      <c r="A2599" s="408">
        <f t="shared" si="39"/>
        <v>2597</v>
      </c>
      <c r="B2599" s="484">
        <v>45492</v>
      </c>
      <c r="C2599" s="212" t="s">
        <v>294</v>
      </c>
      <c r="D2599" s="203" t="s">
        <v>89</v>
      </c>
      <c r="E2599" s="203" t="s">
        <v>337</v>
      </c>
      <c r="F2599" s="97">
        <v>0</v>
      </c>
      <c r="G2599" s="97"/>
      <c r="H2599" s="116"/>
      <c r="I2599" s="116"/>
      <c r="J2599" s="97"/>
      <c r="AD2599" s="476"/>
      <c r="AI2599" s="473"/>
    </row>
    <row r="2600" spans="1:35" s="4" customFormat="1" x14ac:dyDescent="0.25">
      <c r="A2600" s="408">
        <f t="shared" si="39"/>
        <v>2598</v>
      </c>
      <c r="B2600" s="484">
        <v>45492</v>
      </c>
      <c r="C2600" s="212" t="s">
        <v>119</v>
      </c>
      <c r="D2600" s="203" t="s">
        <v>131</v>
      </c>
      <c r="E2600" s="203" t="s">
        <v>338</v>
      </c>
      <c r="F2600" s="97">
        <v>152</v>
      </c>
      <c r="G2600" s="97"/>
      <c r="H2600" s="116"/>
      <c r="I2600" s="116"/>
      <c r="J2600" s="97"/>
      <c r="AD2600" s="476"/>
      <c r="AI2600" s="473"/>
    </row>
    <row r="2601" spans="1:35" s="4" customFormat="1" x14ac:dyDescent="0.25">
      <c r="A2601" s="408">
        <f t="shared" si="39"/>
        <v>2599</v>
      </c>
      <c r="B2601" s="484">
        <v>45492</v>
      </c>
      <c r="C2601" s="212" t="s">
        <v>121</v>
      </c>
      <c r="D2601" s="203" t="s">
        <v>122</v>
      </c>
      <c r="E2601" s="203" t="s">
        <v>339</v>
      </c>
      <c r="F2601" s="97">
        <v>0</v>
      </c>
      <c r="G2601" s="97"/>
      <c r="H2601" s="116"/>
      <c r="I2601" s="116"/>
      <c r="J2601" s="97"/>
      <c r="AD2601" s="476"/>
      <c r="AI2601" s="473"/>
    </row>
    <row r="2602" spans="1:35" s="4" customFormat="1" x14ac:dyDescent="0.25">
      <c r="A2602" s="408">
        <f t="shared" si="39"/>
        <v>2600</v>
      </c>
      <c r="B2602" s="484">
        <v>45492</v>
      </c>
      <c r="C2602" s="212" t="s">
        <v>349</v>
      </c>
      <c r="D2602" s="203" t="s">
        <v>360</v>
      </c>
      <c r="E2602" s="203" t="s">
        <v>127</v>
      </c>
      <c r="F2602" s="97">
        <v>81</v>
      </c>
      <c r="G2602" s="97"/>
      <c r="H2602" s="116"/>
      <c r="I2602" s="116"/>
      <c r="J2602" s="97"/>
      <c r="AD2602" s="476"/>
      <c r="AI2602" s="473"/>
    </row>
    <row r="2603" spans="1:35" s="4" customFormat="1" x14ac:dyDescent="0.25">
      <c r="A2603" s="408">
        <f t="shared" si="39"/>
        <v>2601</v>
      </c>
      <c r="B2603" s="484">
        <v>45492</v>
      </c>
      <c r="C2603" s="212" t="s">
        <v>118</v>
      </c>
      <c r="D2603" s="203" t="s">
        <v>107</v>
      </c>
      <c r="E2603" s="203" t="s">
        <v>340</v>
      </c>
      <c r="F2603" s="97">
        <v>41</v>
      </c>
      <c r="G2603" s="97"/>
      <c r="H2603" s="116"/>
      <c r="I2603" s="116"/>
      <c r="J2603" s="97"/>
      <c r="AD2603" s="476"/>
      <c r="AI2603" s="473"/>
    </row>
    <row r="2604" spans="1:35" s="4" customFormat="1" x14ac:dyDescent="0.25">
      <c r="A2604" s="408">
        <f t="shared" si="39"/>
        <v>2602</v>
      </c>
      <c r="B2604" s="484">
        <v>45492</v>
      </c>
      <c r="C2604" s="212" t="s">
        <v>109</v>
      </c>
      <c r="D2604" s="203" t="s">
        <v>107</v>
      </c>
      <c r="E2604" s="203" t="s">
        <v>341</v>
      </c>
      <c r="F2604" s="97">
        <v>0</v>
      </c>
      <c r="G2604" s="97"/>
      <c r="H2604" s="116"/>
      <c r="I2604" s="116"/>
      <c r="J2604" s="97"/>
      <c r="AD2604" s="476"/>
      <c r="AI2604" s="473"/>
    </row>
    <row r="2605" spans="1:35" s="4" customFormat="1" x14ac:dyDescent="0.25">
      <c r="A2605" s="408">
        <f t="shared" si="39"/>
        <v>2603</v>
      </c>
      <c r="B2605" s="484">
        <v>45492</v>
      </c>
      <c r="C2605" s="212" t="s">
        <v>106</v>
      </c>
      <c r="D2605" s="203" t="s">
        <v>107</v>
      </c>
      <c r="E2605" s="203" t="s">
        <v>342</v>
      </c>
      <c r="F2605" s="97">
        <v>90</v>
      </c>
      <c r="G2605" s="97"/>
      <c r="H2605" s="116"/>
      <c r="I2605" s="116"/>
      <c r="J2605" s="97"/>
      <c r="AD2605" s="476"/>
      <c r="AI2605" s="473"/>
    </row>
    <row r="2606" spans="1:35" s="4" customFormat="1" x14ac:dyDescent="0.25">
      <c r="A2606" s="408">
        <f t="shared" si="39"/>
        <v>2604</v>
      </c>
      <c r="B2606" s="484">
        <v>45492</v>
      </c>
      <c r="C2606" s="212" t="s">
        <v>278</v>
      </c>
      <c r="D2606" s="203" t="s">
        <v>107</v>
      </c>
      <c r="E2606" s="203" t="s">
        <v>341</v>
      </c>
      <c r="F2606" s="97">
        <v>50</v>
      </c>
      <c r="G2606" s="97"/>
      <c r="H2606" s="116"/>
      <c r="I2606" s="116"/>
      <c r="J2606" s="97"/>
      <c r="AD2606" s="476"/>
      <c r="AI2606" s="473"/>
    </row>
    <row r="2607" spans="1:35" s="4" customFormat="1" x14ac:dyDescent="0.25">
      <c r="A2607" s="408">
        <f t="shared" si="39"/>
        <v>2605</v>
      </c>
      <c r="B2607" s="484">
        <v>45492</v>
      </c>
      <c r="C2607" s="212" t="s">
        <v>91</v>
      </c>
      <c r="D2607" s="203" t="s">
        <v>92</v>
      </c>
      <c r="E2607" s="203" t="s">
        <v>343</v>
      </c>
      <c r="F2607" s="97">
        <v>220</v>
      </c>
      <c r="G2607" s="97"/>
      <c r="H2607" s="116"/>
      <c r="I2607" s="116"/>
      <c r="J2607" s="97"/>
      <c r="AD2607" s="476"/>
      <c r="AI2607" s="473"/>
    </row>
    <row r="2608" spans="1:35" s="4" customFormat="1" x14ac:dyDescent="0.25">
      <c r="A2608" s="408">
        <f t="shared" si="39"/>
        <v>2606</v>
      </c>
      <c r="B2608" s="484">
        <v>45492</v>
      </c>
      <c r="C2608" s="212" t="s">
        <v>94</v>
      </c>
      <c r="D2608" s="203" t="s">
        <v>92</v>
      </c>
      <c r="E2608" s="203" t="s">
        <v>344</v>
      </c>
      <c r="F2608" s="97">
        <v>0</v>
      </c>
      <c r="G2608" s="97"/>
      <c r="H2608" s="116"/>
      <c r="I2608" s="116"/>
      <c r="J2608" s="97"/>
      <c r="AD2608" s="476"/>
      <c r="AI2608" s="473"/>
    </row>
    <row r="2609" spans="1:35" s="4" customFormat="1" x14ac:dyDescent="0.25">
      <c r="A2609" s="408">
        <f t="shared" si="39"/>
        <v>2607</v>
      </c>
      <c r="B2609" s="484">
        <v>45492</v>
      </c>
      <c r="C2609" s="212" t="s">
        <v>116</v>
      </c>
      <c r="D2609" s="203" t="s">
        <v>92</v>
      </c>
      <c r="E2609" s="203" t="s">
        <v>345</v>
      </c>
      <c r="F2609" s="97">
        <v>108</v>
      </c>
      <c r="G2609" s="97"/>
      <c r="H2609" s="116"/>
      <c r="I2609" s="116"/>
      <c r="J2609" s="97"/>
      <c r="AD2609" s="476"/>
      <c r="AI2609" s="473"/>
    </row>
    <row r="2610" spans="1:35" s="4" customFormat="1" x14ac:dyDescent="0.25">
      <c r="A2610" s="408">
        <f t="shared" si="39"/>
        <v>2608</v>
      </c>
      <c r="B2610" s="484">
        <v>45492</v>
      </c>
      <c r="C2610" s="212" t="s">
        <v>128</v>
      </c>
      <c r="D2610" s="203" t="s">
        <v>97</v>
      </c>
      <c r="E2610" s="203" t="s">
        <v>346</v>
      </c>
      <c r="F2610" s="97">
        <v>29</v>
      </c>
      <c r="G2610" s="97"/>
      <c r="H2610" s="116"/>
      <c r="I2610" s="116"/>
      <c r="J2610" s="97"/>
      <c r="AD2610" s="476"/>
      <c r="AI2610" s="473"/>
    </row>
    <row r="2611" spans="1:35" s="4" customFormat="1" x14ac:dyDescent="0.25">
      <c r="A2611" s="408">
        <f t="shared" si="39"/>
        <v>2609</v>
      </c>
      <c r="B2611" s="484">
        <v>45492</v>
      </c>
      <c r="C2611" s="212" t="s">
        <v>96</v>
      </c>
      <c r="D2611" s="203" t="s">
        <v>97</v>
      </c>
      <c r="E2611" s="203" t="s">
        <v>347</v>
      </c>
      <c r="F2611" s="97">
        <v>78</v>
      </c>
      <c r="G2611" s="97"/>
      <c r="H2611" s="116"/>
      <c r="I2611" s="116"/>
      <c r="J2611" s="97"/>
      <c r="AD2611" s="476"/>
      <c r="AI2611" s="473"/>
    </row>
    <row r="2612" spans="1:35" s="4" customFormat="1" x14ac:dyDescent="0.25">
      <c r="A2612" s="408">
        <f t="shared" si="39"/>
        <v>2610</v>
      </c>
      <c r="B2612" s="484">
        <v>45492</v>
      </c>
      <c r="C2612" s="212" t="s">
        <v>113</v>
      </c>
      <c r="D2612" s="203" t="s">
        <v>114</v>
      </c>
      <c r="E2612" s="203" t="s">
        <v>348</v>
      </c>
      <c r="F2612" s="97">
        <v>0</v>
      </c>
      <c r="G2612" s="97"/>
      <c r="H2612" s="116"/>
      <c r="I2612" s="116"/>
      <c r="J2612" s="97"/>
      <c r="AD2612" s="476"/>
      <c r="AI2612" s="473"/>
    </row>
    <row r="2613" spans="1:35" s="4" customFormat="1" x14ac:dyDescent="0.25">
      <c r="A2613" s="408">
        <f t="shared" ref="A2613:A2677" si="40">ROW()-2</f>
        <v>2611</v>
      </c>
      <c r="B2613" s="484">
        <v>45492</v>
      </c>
      <c r="C2613" s="212" t="s">
        <v>156</v>
      </c>
      <c r="D2613" s="203" t="s">
        <v>136</v>
      </c>
      <c r="E2613" s="203" t="s">
        <v>149</v>
      </c>
      <c r="F2613" s="97">
        <v>39</v>
      </c>
      <c r="G2613" s="97"/>
      <c r="H2613" s="116"/>
      <c r="I2613" s="116"/>
      <c r="J2613" s="97"/>
      <c r="AD2613" s="476"/>
      <c r="AI2613" s="473"/>
    </row>
    <row r="2614" spans="1:35" s="4" customFormat="1" x14ac:dyDescent="0.25">
      <c r="A2614" s="408">
        <f t="shared" si="40"/>
        <v>2612</v>
      </c>
      <c r="B2614" s="484">
        <v>45492</v>
      </c>
      <c r="C2614" s="213" t="s">
        <v>142</v>
      </c>
      <c r="D2614" s="203" t="s">
        <v>264</v>
      </c>
      <c r="E2614" s="203" t="s">
        <v>143</v>
      </c>
      <c r="F2614" s="97">
        <v>222</v>
      </c>
      <c r="G2614" s="97"/>
      <c r="H2614" s="116"/>
      <c r="I2614" s="116"/>
      <c r="J2614" s="97"/>
      <c r="AD2614" s="476"/>
      <c r="AI2614" s="473"/>
    </row>
    <row r="2615" spans="1:35" s="4" customFormat="1" x14ac:dyDescent="0.25">
      <c r="A2615" s="408">
        <f t="shared" si="40"/>
        <v>2613</v>
      </c>
      <c r="B2615" s="484">
        <v>45492</v>
      </c>
      <c r="C2615" s="213" t="s">
        <v>144</v>
      </c>
      <c r="D2615" s="203" t="s">
        <v>264</v>
      </c>
      <c r="E2615" s="203" t="s">
        <v>143</v>
      </c>
      <c r="F2615" s="97">
        <v>125</v>
      </c>
      <c r="G2615" s="97"/>
      <c r="H2615" s="116"/>
      <c r="I2615" s="116"/>
      <c r="J2615" s="97"/>
      <c r="AD2615" s="476"/>
      <c r="AI2615" s="473"/>
    </row>
    <row r="2616" spans="1:35" s="4" customFormat="1" x14ac:dyDescent="0.25">
      <c r="A2616" s="408">
        <f t="shared" si="40"/>
        <v>2614</v>
      </c>
      <c r="B2616" s="484">
        <v>45492</v>
      </c>
      <c r="C2616" s="214" t="s">
        <v>145</v>
      </c>
      <c r="D2616" s="203" t="s">
        <v>265</v>
      </c>
      <c r="E2616" s="203" t="s">
        <v>146</v>
      </c>
      <c r="F2616" s="97">
        <v>392</v>
      </c>
      <c r="G2616" s="97"/>
      <c r="H2616" s="116"/>
      <c r="I2616" s="116"/>
      <c r="J2616" s="97"/>
      <c r="AD2616" s="476"/>
      <c r="AI2616" s="473"/>
    </row>
    <row r="2617" spans="1:35" s="4" customFormat="1" x14ac:dyDescent="0.25">
      <c r="A2617" s="408">
        <f t="shared" si="40"/>
        <v>2615</v>
      </c>
      <c r="B2617" s="484">
        <v>45492</v>
      </c>
      <c r="C2617" s="212" t="s">
        <v>160</v>
      </c>
      <c r="D2617" s="203" t="s">
        <v>136</v>
      </c>
      <c r="E2617" s="203" t="s">
        <v>64</v>
      </c>
      <c r="F2617" s="97">
        <v>207</v>
      </c>
      <c r="G2617" s="97"/>
      <c r="H2617" s="116"/>
      <c r="I2617" s="116"/>
      <c r="J2617" s="97"/>
      <c r="AD2617" s="476"/>
      <c r="AI2617" s="473"/>
    </row>
    <row r="2618" spans="1:35" s="4" customFormat="1" x14ac:dyDescent="0.25">
      <c r="A2618" s="408">
        <f t="shared" si="40"/>
        <v>2616</v>
      </c>
      <c r="B2618" s="484">
        <v>45492</v>
      </c>
      <c r="C2618" s="212" t="s">
        <v>158</v>
      </c>
      <c r="D2618" s="203" t="s">
        <v>159</v>
      </c>
      <c r="E2618" s="203" t="s">
        <v>64</v>
      </c>
      <c r="F2618" s="97">
        <v>0</v>
      </c>
      <c r="G2618" s="97"/>
      <c r="H2618" s="116"/>
      <c r="I2618" s="116"/>
      <c r="J2618" s="97"/>
      <c r="AD2618" s="476"/>
      <c r="AI2618" s="473"/>
    </row>
    <row r="2619" spans="1:35" s="4" customFormat="1" x14ac:dyDescent="0.25">
      <c r="A2619" s="408">
        <f t="shared" si="40"/>
        <v>2617</v>
      </c>
      <c r="B2619" s="484">
        <v>45492</v>
      </c>
      <c r="C2619" s="96" t="s">
        <v>283</v>
      </c>
      <c r="D2619" s="203" t="s">
        <v>266</v>
      </c>
      <c r="E2619" s="203" t="s">
        <v>63</v>
      </c>
      <c r="F2619" s="97">
        <v>0</v>
      </c>
      <c r="G2619" s="97"/>
      <c r="H2619" s="116"/>
      <c r="I2619" s="116"/>
      <c r="J2619" s="97"/>
      <c r="AD2619" s="476"/>
      <c r="AI2619" s="473"/>
    </row>
    <row r="2620" spans="1:35" s="4" customFormat="1" x14ac:dyDescent="0.25">
      <c r="A2620" s="408">
        <f t="shared" si="40"/>
        <v>2618</v>
      </c>
      <c r="B2620" s="484">
        <v>45492</v>
      </c>
      <c r="C2620" s="213" t="s">
        <v>148</v>
      </c>
      <c r="D2620" s="203" t="s">
        <v>92</v>
      </c>
      <c r="E2620" s="203" t="s">
        <v>63</v>
      </c>
      <c r="F2620" s="97">
        <v>0</v>
      </c>
      <c r="G2620" s="97"/>
      <c r="H2620" s="116"/>
      <c r="I2620" s="116"/>
      <c r="J2620" s="97"/>
      <c r="AD2620" s="476"/>
      <c r="AI2620" s="473"/>
    </row>
    <row r="2621" spans="1:35" s="4" customFormat="1" x14ac:dyDescent="0.25">
      <c r="A2621" s="408">
        <f t="shared" si="40"/>
        <v>2619</v>
      </c>
      <c r="B2621" s="484">
        <v>45492</v>
      </c>
      <c r="C2621" s="213" t="s">
        <v>150</v>
      </c>
      <c r="D2621" s="203" t="s">
        <v>92</v>
      </c>
      <c r="E2621" s="203" t="s">
        <v>63</v>
      </c>
      <c r="F2621" s="97">
        <v>0</v>
      </c>
      <c r="G2621" s="97"/>
      <c r="H2621" s="116"/>
      <c r="I2621" s="116"/>
      <c r="J2621" s="97"/>
      <c r="AD2621" s="476"/>
      <c r="AI2621" s="473"/>
    </row>
    <row r="2622" spans="1:35" s="4" customFormat="1" x14ac:dyDescent="0.25">
      <c r="A2622" s="408">
        <f t="shared" si="40"/>
        <v>2620</v>
      </c>
      <c r="B2622" s="484">
        <v>45492</v>
      </c>
      <c r="C2622" s="213" t="s">
        <v>151</v>
      </c>
      <c r="D2622" s="203" t="s">
        <v>92</v>
      </c>
      <c r="E2622" s="203" t="s">
        <v>63</v>
      </c>
      <c r="F2622" s="97">
        <v>0</v>
      </c>
      <c r="G2622" s="97"/>
      <c r="H2622" s="116"/>
      <c r="I2622" s="116"/>
      <c r="J2622" s="97"/>
      <c r="AD2622" s="476"/>
      <c r="AI2622" s="473"/>
    </row>
    <row r="2623" spans="1:35" s="4" customFormat="1" x14ac:dyDescent="0.25">
      <c r="A2623" s="408">
        <f t="shared" si="40"/>
        <v>2621</v>
      </c>
      <c r="B2623" s="484">
        <v>45492</v>
      </c>
      <c r="C2623" s="213" t="s">
        <v>135</v>
      </c>
      <c r="D2623" s="203" t="s">
        <v>136</v>
      </c>
      <c r="E2623" s="203" t="s">
        <v>2</v>
      </c>
      <c r="F2623" s="97">
        <v>0</v>
      </c>
      <c r="G2623" s="97"/>
      <c r="H2623" s="116"/>
      <c r="I2623" s="116"/>
      <c r="J2623" s="97"/>
      <c r="AD2623" s="476"/>
      <c r="AI2623" s="473"/>
    </row>
    <row r="2624" spans="1:35" s="4" customFormat="1" x14ac:dyDescent="0.25">
      <c r="A2624" s="408">
        <f t="shared" si="40"/>
        <v>2622</v>
      </c>
      <c r="B2624" s="484">
        <v>45492</v>
      </c>
      <c r="C2624" s="213" t="s">
        <v>137</v>
      </c>
      <c r="D2624" s="203" t="s">
        <v>136</v>
      </c>
      <c r="E2624" s="203" t="s">
        <v>2</v>
      </c>
      <c r="F2624" s="97">
        <v>245</v>
      </c>
      <c r="G2624" s="97"/>
      <c r="H2624" s="116"/>
      <c r="I2624" s="116"/>
      <c r="J2624" s="97"/>
      <c r="AD2624" s="476"/>
      <c r="AI2624" s="473"/>
    </row>
    <row r="2625" spans="1:35" s="4" customFormat="1" x14ac:dyDescent="0.25">
      <c r="A2625" s="408">
        <f t="shared" si="40"/>
        <v>2623</v>
      </c>
      <c r="B2625" s="484">
        <v>45492</v>
      </c>
      <c r="C2625" s="213" t="s">
        <v>139</v>
      </c>
      <c r="D2625" s="203" t="s">
        <v>92</v>
      </c>
      <c r="E2625" s="203" t="s">
        <v>2</v>
      </c>
      <c r="F2625" s="97">
        <v>0</v>
      </c>
      <c r="G2625" s="97"/>
      <c r="H2625" s="116"/>
      <c r="I2625" s="116"/>
      <c r="J2625" s="97"/>
      <c r="AD2625" s="476"/>
      <c r="AI2625" s="473"/>
    </row>
    <row r="2626" spans="1:35" s="4" customFormat="1" x14ac:dyDescent="0.25">
      <c r="A2626" s="408">
        <f t="shared" si="40"/>
        <v>2624</v>
      </c>
      <c r="B2626" s="484">
        <v>45492</v>
      </c>
      <c r="C2626" s="213" t="s">
        <v>140</v>
      </c>
      <c r="D2626" s="203" t="s">
        <v>92</v>
      </c>
      <c r="E2626" s="203" t="s">
        <v>2</v>
      </c>
      <c r="F2626" s="97">
        <v>0</v>
      </c>
      <c r="G2626" s="97"/>
      <c r="H2626" s="116"/>
      <c r="I2626" s="116"/>
      <c r="J2626" s="97"/>
      <c r="AD2626" s="476"/>
      <c r="AI2626" s="473"/>
    </row>
    <row r="2627" spans="1:35" s="4" customFormat="1" x14ac:dyDescent="0.25">
      <c r="A2627" s="408">
        <f t="shared" si="40"/>
        <v>2625</v>
      </c>
      <c r="B2627" s="484">
        <v>45492</v>
      </c>
      <c r="C2627" s="213" t="s">
        <v>141</v>
      </c>
      <c r="D2627" s="203" t="s">
        <v>92</v>
      </c>
      <c r="E2627" s="203" t="s">
        <v>2</v>
      </c>
      <c r="F2627" s="97">
        <v>0</v>
      </c>
      <c r="G2627" s="97"/>
      <c r="H2627" s="116"/>
      <c r="I2627" s="116"/>
      <c r="J2627" s="97"/>
      <c r="AD2627" s="476"/>
      <c r="AI2627" s="473"/>
    </row>
    <row r="2628" spans="1:35" s="4" customFormat="1" x14ac:dyDescent="0.25">
      <c r="A2628" s="408">
        <f t="shared" si="40"/>
        <v>2626</v>
      </c>
      <c r="B2628" s="484">
        <v>45492</v>
      </c>
      <c r="C2628" s="213" t="s">
        <v>134</v>
      </c>
      <c r="D2628" s="203" t="s">
        <v>99</v>
      </c>
      <c r="E2628" s="203" t="s">
        <v>2</v>
      </c>
      <c r="F2628" s="97">
        <v>0</v>
      </c>
      <c r="G2628" s="97"/>
      <c r="H2628" s="116"/>
      <c r="I2628" s="116"/>
      <c r="J2628" s="97"/>
      <c r="AD2628" s="476"/>
      <c r="AI2628" s="473"/>
    </row>
    <row r="2629" spans="1:35" s="4" customFormat="1" x14ac:dyDescent="0.25">
      <c r="A2629" s="408">
        <f t="shared" si="40"/>
        <v>2627</v>
      </c>
      <c r="B2629" s="484">
        <v>45492</v>
      </c>
      <c r="C2629" s="213" t="s">
        <v>279</v>
      </c>
      <c r="D2629" s="203" t="s">
        <v>99</v>
      </c>
      <c r="E2629" s="203" t="s">
        <v>2</v>
      </c>
      <c r="F2629" s="97">
        <v>445</v>
      </c>
      <c r="G2629" s="97"/>
      <c r="H2629" s="116"/>
      <c r="I2629" s="116"/>
      <c r="J2629" s="97"/>
      <c r="AD2629" s="476"/>
      <c r="AI2629" s="473"/>
    </row>
    <row r="2630" spans="1:35" s="4" customFormat="1" x14ac:dyDescent="0.25">
      <c r="A2630" s="408">
        <f t="shared" si="40"/>
        <v>2628</v>
      </c>
      <c r="B2630" s="484">
        <v>45492</v>
      </c>
      <c r="C2630" s="212" t="s">
        <v>153</v>
      </c>
      <c r="D2630" s="203" t="s">
        <v>103</v>
      </c>
      <c r="E2630" s="203" t="s">
        <v>62</v>
      </c>
      <c r="F2630" s="97">
        <v>0</v>
      </c>
      <c r="G2630" s="97"/>
      <c r="H2630" s="116"/>
      <c r="I2630" s="116"/>
      <c r="J2630" s="97"/>
      <c r="AD2630" s="476"/>
      <c r="AI2630" s="473"/>
    </row>
    <row r="2631" spans="1:35" s="4" customFormat="1" x14ac:dyDescent="0.25">
      <c r="A2631" s="408">
        <f t="shared" si="40"/>
        <v>2629</v>
      </c>
      <c r="B2631" s="484">
        <v>45492</v>
      </c>
      <c r="C2631" s="212" t="s">
        <v>154</v>
      </c>
      <c r="D2631" s="203" t="s">
        <v>92</v>
      </c>
      <c r="E2631" s="203" t="s">
        <v>62</v>
      </c>
      <c r="F2631" s="97">
        <v>0</v>
      </c>
      <c r="G2631" s="97"/>
      <c r="H2631" s="116"/>
      <c r="I2631" s="116"/>
      <c r="J2631" s="97"/>
      <c r="AD2631" s="476"/>
      <c r="AI2631" s="473"/>
    </row>
    <row r="2632" spans="1:35" s="4" customFormat="1" x14ac:dyDescent="0.25">
      <c r="A2632" s="408">
        <f t="shared" si="40"/>
        <v>2630</v>
      </c>
      <c r="B2632" s="484">
        <v>45492</v>
      </c>
      <c r="C2632" s="212" t="s">
        <v>155</v>
      </c>
      <c r="D2632" s="203" t="s">
        <v>92</v>
      </c>
      <c r="E2632" s="203" t="s">
        <v>62</v>
      </c>
      <c r="F2632" s="97">
        <v>0</v>
      </c>
      <c r="G2632" s="97"/>
      <c r="H2632" s="116"/>
      <c r="I2632" s="116"/>
      <c r="J2632" s="97"/>
      <c r="AD2632" s="476"/>
      <c r="AI2632" s="473"/>
    </row>
    <row r="2633" spans="1:35" s="4" customFormat="1" x14ac:dyDescent="0.25">
      <c r="A2633" s="408">
        <f t="shared" si="40"/>
        <v>2631</v>
      </c>
      <c r="B2633" s="484">
        <v>45492</v>
      </c>
      <c r="C2633" s="212" t="s">
        <v>295</v>
      </c>
      <c r="D2633" s="203" t="s">
        <v>92</v>
      </c>
      <c r="E2633" s="203" t="s">
        <v>62</v>
      </c>
      <c r="F2633" s="97">
        <v>0</v>
      </c>
      <c r="G2633" s="97"/>
      <c r="H2633" s="116"/>
      <c r="I2633" s="116"/>
      <c r="J2633" s="97"/>
      <c r="AD2633" s="476"/>
      <c r="AI2633" s="473"/>
    </row>
    <row r="2634" spans="1:35" s="4" customFormat="1" x14ac:dyDescent="0.25">
      <c r="A2634" s="408">
        <f t="shared" si="40"/>
        <v>2632</v>
      </c>
      <c r="B2634" s="484">
        <v>45492</v>
      </c>
      <c r="C2634" s="213" t="s">
        <v>259</v>
      </c>
      <c r="D2634" s="203" t="s">
        <v>92</v>
      </c>
      <c r="E2634" s="203" t="s">
        <v>2</v>
      </c>
      <c r="F2634" s="97">
        <v>0</v>
      </c>
      <c r="G2634" s="97"/>
      <c r="H2634" s="116"/>
      <c r="I2634" s="116"/>
      <c r="J2634" s="97"/>
      <c r="AD2634" s="476"/>
      <c r="AI2634" s="473"/>
    </row>
    <row r="2635" spans="1:35" s="4" customFormat="1" x14ac:dyDescent="0.25">
      <c r="A2635" s="408">
        <f t="shared" si="40"/>
        <v>2633</v>
      </c>
      <c r="B2635" s="484">
        <v>45492</v>
      </c>
      <c r="C2635" s="213" t="s">
        <v>260</v>
      </c>
      <c r="D2635" s="203" t="s">
        <v>92</v>
      </c>
      <c r="E2635" s="203" t="s">
        <v>2</v>
      </c>
      <c r="F2635" s="97">
        <v>0</v>
      </c>
      <c r="G2635" s="97"/>
      <c r="H2635" s="116"/>
      <c r="I2635" s="116"/>
      <c r="J2635" s="97"/>
      <c r="AD2635" s="476"/>
      <c r="AI2635" s="473"/>
    </row>
    <row r="2636" spans="1:35" s="4" customFormat="1" x14ac:dyDescent="0.25">
      <c r="A2636" s="408">
        <f t="shared" si="40"/>
        <v>2634</v>
      </c>
      <c r="B2636" s="484">
        <v>45492</v>
      </c>
      <c r="C2636" s="213" t="s">
        <v>252</v>
      </c>
      <c r="D2636" s="203" t="s">
        <v>92</v>
      </c>
      <c r="E2636" s="203" t="s">
        <v>2</v>
      </c>
      <c r="F2636" s="97">
        <v>0</v>
      </c>
      <c r="G2636" s="97"/>
      <c r="H2636" s="116"/>
      <c r="I2636" s="116"/>
      <c r="J2636" s="97"/>
      <c r="AD2636" s="476"/>
      <c r="AI2636" s="473"/>
    </row>
    <row r="2637" spans="1:35" s="4" customFormat="1" x14ac:dyDescent="0.25">
      <c r="A2637" s="408">
        <f t="shared" si="40"/>
        <v>2635</v>
      </c>
      <c r="B2637" s="484">
        <v>45492</v>
      </c>
      <c r="C2637" s="214" t="s">
        <v>177</v>
      </c>
      <c r="D2637" s="203" t="s">
        <v>159</v>
      </c>
      <c r="E2637" s="203" t="s">
        <v>8</v>
      </c>
      <c r="F2637" s="97">
        <v>110</v>
      </c>
      <c r="G2637" s="97"/>
      <c r="H2637" s="116"/>
      <c r="I2637" s="116"/>
      <c r="J2637" s="97"/>
      <c r="AD2637" s="476"/>
      <c r="AI2637" s="473"/>
    </row>
    <row r="2638" spans="1:35" s="4" customFormat="1" x14ac:dyDescent="0.25">
      <c r="A2638" s="408">
        <f t="shared" si="40"/>
        <v>2636</v>
      </c>
      <c r="B2638" s="484">
        <v>45492</v>
      </c>
      <c r="C2638" s="96" t="s">
        <v>559</v>
      </c>
      <c r="D2638" s="408" t="str">
        <f>VLOOKUP(C2638,X$4:Z2639,2,FALSE)</f>
        <v>لودر VOLVO</v>
      </c>
      <c r="E2638" s="408" t="str">
        <f>VLOOKUP(C2638,X$4:Z2639,3,FALSE)</f>
        <v>شرکتی</v>
      </c>
      <c r="F2638" s="97">
        <v>0</v>
      </c>
      <c r="G2638" s="97"/>
      <c r="H2638" s="116"/>
      <c r="I2638" s="116"/>
      <c r="J2638" s="97"/>
      <c r="AD2638" s="476"/>
      <c r="AI2638" s="473"/>
    </row>
    <row r="2639" spans="1:35" s="4" customFormat="1" x14ac:dyDescent="0.25">
      <c r="A2639" s="408">
        <f t="shared" si="40"/>
        <v>2637</v>
      </c>
      <c r="B2639" s="484">
        <v>45492</v>
      </c>
      <c r="C2639" s="214" t="s">
        <v>162</v>
      </c>
      <c r="D2639" s="203" t="s">
        <v>163</v>
      </c>
      <c r="E2639" s="203" t="s">
        <v>164</v>
      </c>
      <c r="F2639" s="97">
        <v>140</v>
      </c>
      <c r="G2639" s="97"/>
      <c r="H2639" s="116"/>
      <c r="I2639" s="116"/>
      <c r="J2639" s="97"/>
      <c r="AD2639" s="476"/>
      <c r="AI2639" s="473"/>
    </row>
    <row r="2640" spans="1:35" s="4" customFormat="1" x14ac:dyDescent="0.25">
      <c r="A2640" s="408">
        <f t="shared" si="40"/>
        <v>2638</v>
      </c>
      <c r="B2640" s="484">
        <v>45492</v>
      </c>
      <c r="C2640" s="214" t="s">
        <v>166</v>
      </c>
      <c r="D2640" s="203" t="s">
        <v>167</v>
      </c>
      <c r="E2640" s="203" t="s">
        <v>164</v>
      </c>
      <c r="F2640" s="97">
        <v>88</v>
      </c>
      <c r="G2640" s="97"/>
      <c r="H2640" s="116"/>
      <c r="I2640" s="116"/>
      <c r="J2640" s="97"/>
      <c r="AD2640" s="476"/>
      <c r="AI2640" s="473"/>
    </row>
    <row r="2641" spans="1:35" s="4" customFormat="1" x14ac:dyDescent="0.25">
      <c r="A2641" s="408">
        <f t="shared" si="40"/>
        <v>2639</v>
      </c>
      <c r="B2641" s="484">
        <v>45492</v>
      </c>
      <c r="C2641" s="214" t="s">
        <v>169</v>
      </c>
      <c r="D2641" s="203" t="s">
        <v>167</v>
      </c>
      <c r="E2641" s="203" t="s">
        <v>164</v>
      </c>
      <c r="F2641" s="97">
        <v>263</v>
      </c>
      <c r="G2641" s="97"/>
      <c r="H2641" s="116"/>
      <c r="I2641" s="116"/>
      <c r="J2641" s="97"/>
      <c r="AD2641" s="476"/>
      <c r="AI2641" s="473"/>
    </row>
    <row r="2642" spans="1:35" s="4" customFormat="1" x14ac:dyDescent="0.25">
      <c r="A2642" s="408">
        <f t="shared" si="40"/>
        <v>2640</v>
      </c>
      <c r="B2642" s="484">
        <v>45492</v>
      </c>
      <c r="C2642" s="214" t="s">
        <v>170</v>
      </c>
      <c r="D2642" s="203" t="s">
        <v>103</v>
      </c>
      <c r="E2642" s="203" t="s">
        <v>164</v>
      </c>
      <c r="F2642" s="97">
        <v>0</v>
      </c>
      <c r="G2642" s="97"/>
      <c r="H2642" s="116"/>
      <c r="I2642" s="116"/>
      <c r="J2642" s="97"/>
      <c r="AD2642" s="476"/>
      <c r="AI2642" s="473"/>
    </row>
    <row r="2643" spans="1:35" s="4" customFormat="1" x14ac:dyDescent="0.25">
      <c r="A2643" s="408">
        <f t="shared" si="40"/>
        <v>2641</v>
      </c>
      <c r="B2643" s="484">
        <v>45492</v>
      </c>
      <c r="C2643" s="214" t="s">
        <v>171</v>
      </c>
      <c r="D2643" s="203" t="s">
        <v>159</v>
      </c>
      <c r="E2643" s="203" t="s">
        <v>164</v>
      </c>
      <c r="F2643" s="97">
        <v>0</v>
      </c>
      <c r="G2643" s="97"/>
      <c r="H2643" s="116"/>
      <c r="I2643" s="116"/>
      <c r="J2643" s="97"/>
      <c r="AD2643" s="476"/>
      <c r="AI2643" s="473"/>
    </row>
    <row r="2644" spans="1:35" s="4" customFormat="1" x14ac:dyDescent="0.25">
      <c r="A2644" s="408">
        <f t="shared" si="40"/>
        <v>2642</v>
      </c>
      <c r="B2644" s="484">
        <v>45492</v>
      </c>
      <c r="C2644" s="214" t="s">
        <v>172</v>
      </c>
      <c r="D2644" s="203" t="s">
        <v>173</v>
      </c>
      <c r="E2644" s="203" t="s">
        <v>164</v>
      </c>
      <c r="F2644" s="97">
        <v>0</v>
      </c>
      <c r="G2644" s="97"/>
      <c r="H2644" s="116"/>
      <c r="I2644" s="116"/>
      <c r="J2644" s="97"/>
      <c r="AD2644" s="476"/>
      <c r="AI2644" s="473"/>
    </row>
    <row r="2645" spans="1:35" s="4" customFormat="1" x14ac:dyDescent="0.25">
      <c r="A2645" s="408">
        <f t="shared" si="40"/>
        <v>2643</v>
      </c>
      <c r="B2645" s="484">
        <v>45492</v>
      </c>
      <c r="C2645" s="214" t="s">
        <v>174</v>
      </c>
      <c r="D2645" s="203" t="s">
        <v>99</v>
      </c>
      <c r="E2645" s="203" t="s">
        <v>164</v>
      </c>
      <c r="F2645" s="97">
        <v>0</v>
      </c>
      <c r="G2645" s="97"/>
      <c r="H2645" s="116"/>
      <c r="I2645" s="116"/>
      <c r="J2645" s="97"/>
      <c r="AD2645" s="476"/>
      <c r="AI2645" s="473"/>
    </row>
    <row r="2646" spans="1:35" s="4" customFormat="1" x14ac:dyDescent="0.25">
      <c r="A2646" s="408">
        <f t="shared" si="40"/>
        <v>2644</v>
      </c>
      <c r="B2646" s="484">
        <v>45492</v>
      </c>
      <c r="C2646" s="214" t="s">
        <v>175</v>
      </c>
      <c r="D2646" s="203" t="s">
        <v>176</v>
      </c>
      <c r="E2646" s="203" t="s">
        <v>164</v>
      </c>
      <c r="F2646" s="97">
        <v>127</v>
      </c>
      <c r="G2646" s="97"/>
      <c r="H2646" s="116"/>
      <c r="I2646" s="116"/>
      <c r="J2646" s="97"/>
      <c r="AD2646" s="476"/>
      <c r="AI2646" s="473"/>
    </row>
    <row r="2647" spans="1:35" s="4" customFormat="1" x14ac:dyDescent="0.25">
      <c r="A2647" s="408">
        <f t="shared" si="40"/>
        <v>2645</v>
      </c>
      <c r="B2647" s="484">
        <v>45492</v>
      </c>
      <c r="C2647" s="214" t="s">
        <v>263</v>
      </c>
      <c r="D2647" s="203" t="s">
        <v>176</v>
      </c>
      <c r="E2647" s="203" t="s">
        <v>164</v>
      </c>
      <c r="F2647" s="97">
        <v>0</v>
      </c>
      <c r="G2647" s="97"/>
      <c r="H2647" s="116"/>
      <c r="I2647" s="116"/>
      <c r="J2647" s="97"/>
      <c r="AD2647" s="476"/>
      <c r="AI2647" s="473"/>
    </row>
    <row r="2648" spans="1:35" s="4" customFormat="1" x14ac:dyDescent="0.25">
      <c r="A2648" s="408">
        <f t="shared" si="40"/>
        <v>2646</v>
      </c>
      <c r="B2648" s="484">
        <v>45492</v>
      </c>
      <c r="C2648" s="214" t="s">
        <v>261</v>
      </c>
      <c r="D2648" s="203" t="s">
        <v>269</v>
      </c>
      <c r="E2648" s="203" t="s">
        <v>164</v>
      </c>
      <c r="F2648" s="97">
        <v>152</v>
      </c>
      <c r="G2648" s="97"/>
      <c r="H2648" s="116"/>
      <c r="I2648" s="116"/>
      <c r="J2648" s="97"/>
      <c r="AD2648" s="476"/>
      <c r="AI2648" s="473"/>
    </row>
    <row r="2649" spans="1:35" s="4" customFormat="1" x14ac:dyDescent="0.25">
      <c r="A2649" s="408">
        <f t="shared" si="40"/>
        <v>2647</v>
      </c>
      <c r="B2649" s="484">
        <v>45492</v>
      </c>
      <c r="C2649" s="214" t="s">
        <v>254</v>
      </c>
      <c r="D2649" s="203" t="s">
        <v>159</v>
      </c>
      <c r="E2649" s="203" t="s">
        <v>164</v>
      </c>
      <c r="F2649" s="97">
        <v>0</v>
      </c>
      <c r="G2649" s="97"/>
      <c r="H2649" s="116"/>
      <c r="I2649" s="116"/>
      <c r="J2649" s="97"/>
      <c r="AD2649" s="476"/>
      <c r="AI2649" s="473"/>
    </row>
    <row r="2650" spans="1:35" s="4" customFormat="1" x14ac:dyDescent="0.25">
      <c r="A2650" s="408">
        <f t="shared" si="40"/>
        <v>2648</v>
      </c>
      <c r="B2650" s="488">
        <v>45492</v>
      </c>
      <c r="C2650" s="212" t="s">
        <v>180</v>
      </c>
      <c r="D2650" s="408" t="s">
        <v>85</v>
      </c>
      <c r="E2650" s="408" t="s">
        <v>86</v>
      </c>
      <c r="F2650" s="515">
        <v>0</v>
      </c>
      <c r="G2650" s="515">
        <v>69000</v>
      </c>
      <c r="H2650" s="116"/>
      <c r="I2650" s="116"/>
      <c r="J2650" s="515"/>
      <c r="AD2650" s="476"/>
      <c r="AI2650" s="473"/>
    </row>
    <row r="2651" spans="1:35" s="4" customFormat="1" x14ac:dyDescent="0.25">
      <c r="A2651" s="408">
        <f t="shared" si="40"/>
        <v>2649</v>
      </c>
      <c r="B2651" s="488">
        <v>45492</v>
      </c>
      <c r="C2651" s="212" t="s">
        <v>277</v>
      </c>
      <c r="D2651" s="408" t="s">
        <v>176</v>
      </c>
      <c r="E2651" s="408" t="s">
        <v>164</v>
      </c>
      <c r="F2651" s="515">
        <v>98</v>
      </c>
      <c r="G2651" s="515"/>
      <c r="H2651" s="116"/>
      <c r="I2651" s="116"/>
      <c r="J2651" s="515"/>
      <c r="AD2651" s="476"/>
      <c r="AI2651" s="473"/>
    </row>
    <row r="2652" spans="1:35" s="4" customFormat="1" x14ac:dyDescent="0.25">
      <c r="A2652" s="408">
        <f t="shared" si="40"/>
        <v>2650</v>
      </c>
      <c r="B2652" s="488">
        <v>45494</v>
      </c>
      <c r="C2652" s="212" t="s">
        <v>125</v>
      </c>
      <c r="D2652" s="408" t="s">
        <v>99</v>
      </c>
      <c r="E2652" s="408" t="s">
        <v>334</v>
      </c>
      <c r="F2652" s="515">
        <v>450</v>
      </c>
      <c r="G2652" s="515"/>
      <c r="H2652" s="116"/>
      <c r="I2652" s="116"/>
      <c r="J2652" s="515"/>
      <c r="AD2652" s="476"/>
      <c r="AI2652" s="473"/>
    </row>
    <row r="2653" spans="1:35" s="4" customFormat="1" x14ac:dyDescent="0.25">
      <c r="A2653" s="408">
        <f t="shared" si="40"/>
        <v>2651</v>
      </c>
      <c r="B2653" s="488">
        <v>45494</v>
      </c>
      <c r="C2653" s="212" t="s">
        <v>290</v>
      </c>
      <c r="D2653" s="408" t="s">
        <v>99</v>
      </c>
      <c r="E2653" s="408" t="s">
        <v>335</v>
      </c>
      <c r="F2653" s="515">
        <v>0</v>
      </c>
      <c r="G2653" s="515"/>
      <c r="H2653" s="116"/>
      <c r="I2653" s="116"/>
      <c r="J2653" s="515"/>
      <c r="AD2653" s="476"/>
      <c r="AI2653" s="473"/>
    </row>
    <row r="2654" spans="1:35" s="4" customFormat="1" x14ac:dyDescent="0.25">
      <c r="A2654" s="408">
        <f t="shared" si="40"/>
        <v>2652</v>
      </c>
      <c r="B2654" s="488">
        <v>45494</v>
      </c>
      <c r="C2654" s="212" t="s">
        <v>88</v>
      </c>
      <c r="D2654" s="408" t="s">
        <v>89</v>
      </c>
      <c r="E2654" s="408" t="s">
        <v>336</v>
      </c>
      <c r="F2654" s="515">
        <v>0</v>
      </c>
      <c r="G2654" s="515"/>
      <c r="H2654" s="116"/>
      <c r="I2654" s="116"/>
      <c r="J2654" s="515"/>
      <c r="AD2654" s="476"/>
      <c r="AI2654" s="473"/>
    </row>
    <row r="2655" spans="1:35" s="4" customFormat="1" x14ac:dyDescent="0.25">
      <c r="A2655" s="408">
        <f t="shared" si="40"/>
        <v>2653</v>
      </c>
      <c r="B2655" s="488">
        <v>45494</v>
      </c>
      <c r="C2655" s="212" t="s">
        <v>294</v>
      </c>
      <c r="D2655" s="408" t="s">
        <v>89</v>
      </c>
      <c r="E2655" s="408" t="s">
        <v>337</v>
      </c>
      <c r="F2655" s="515">
        <v>0</v>
      </c>
      <c r="G2655" s="515"/>
      <c r="H2655" s="116"/>
      <c r="I2655" s="116"/>
      <c r="J2655" s="515"/>
      <c r="AD2655" s="476"/>
      <c r="AI2655" s="473"/>
    </row>
    <row r="2656" spans="1:35" s="4" customFormat="1" x14ac:dyDescent="0.25">
      <c r="A2656" s="408">
        <f t="shared" si="40"/>
        <v>2654</v>
      </c>
      <c r="B2656" s="488">
        <v>45494</v>
      </c>
      <c r="C2656" s="212" t="s">
        <v>119</v>
      </c>
      <c r="D2656" s="408" t="s">
        <v>131</v>
      </c>
      <c r="E2656" s="408" t="s">
        <v>338</v>
      </c>
      <c r="F2656" s="515">
        <v>0</v>
      </c>
      <c r="G2656" s="515"/>
      <c r="H2656" s="116"/>
      <c r="I2656" s="116"/>
      <c r="J2656" s="515"/>
      <c r="AD2656" s="476"/>
      <c r="AI2656" s="473"/>
    </row>
    <row r="2657" spans="1:35" s="4" customFormat="1" x14ac:dyDescent="0.25">
      <c r="A2657" s="408">
        <f t="shared" si="40"/>
        <v>2655</v>
      </c>
      <c r="B2657" s="488">
        <v>45494</v>
      </c>
      <c r="C2657" s="212" t="s">
        <v>121</v>
      </c>
      <c r="D2657" s="408" t="s">
        <v>122</v>
      </c>
      <c r="E2657" s="408" t="s">
        <v>339</v>
      </c>
      <c r="F2657" s="515">
        <v>189</v>
      </c>
      <c r="G2657" s="515"/>
      <c r="H2657" s="116"/>
      <c r="I2657" s="116"/>
      <c r="J2657" s="515"/>
      <c r="AD2657" s="476"/>
      <c r="AI2657" s="473"/>
    </row>
    <row r="2658" spans="1:35" s="4" customFormat="1" x14ac:dyDescent="0.25">
      <c r="A2658" s="408">
        <f t="shared" si="40"/>
        <v>2656</v>
      </c>
      <c r="B2658" s="488">
        <v>45494</v>
      </c>
      <c r="C2658" s="212" t="s">
        <v>349</v>
      </c>
      <c r="D2658" s="408" t="s">
        <v>360</v>
      </c>
      <c r="E2658" s="408" t="s">
        <v>127</v>
      </c>
      <c r="F2658" s="515">
        <v>87</v>
      </c>
      <c r="G2658" s="515"/>
      <c r="H2658" s="116"/>
      <c r="I2658" s="116"/>
      <c r="J2658" s="515"/>
      <c r="AD2658" s="476"/>
      <c r="AI2658" s="473"/>
    </row>
    <row r="2659" spans="1:35" s="4" customFormat="1" x14ac:dyDescent="0.25">
      <c r="A2659" s="408">
        <f t="shared" si="40"/>
        <v>2657</v>
      </c>
      <c r="B2659" s="488">
        <v>45494</v>
      </c>
      <c r="C2659" s="212" t="s">
        <v>118</v>
      </c>
      <c r="D2659" s="408" t="s">
        <v>107</v>
      </c>
      <c r="E2659" s="408" t="s">
        <v>340</v>
      </c>
      <c r="F2659" s="515">
        <v>0</v>
      </c>
      <c r="G2659" s="515"/>
      <c r="H2659" s="116"/>
      <c r="I2659" s="116"/>
      <c r="J2659" s="515"/>
      <c r="AD2659" s="476"/>
      <c r="AI2659" s="473"/>
    </row>
    <row r="2660" spans="1:35" s="4" customFormat="1" x14ac:dyDescent="0.25">
      <c r="A2660" s="408">
        <f t="shared" si="40"/>
        <v>2658</v>
      </c>
      <c r="B2660" s="488">
        <v>45494</v>
      </c>
      <c r="C2660" s="212" t="s">
        <v>109</v>
      </c>
      <c r="D2660" s="408" t="s">
        <v>107</v>
      </c>
      <c r="E2660" s="408" t="s">
        <v>341</v>
      </c>
      <c r="F2660" s="515">
        <v>0</v>
      </c>
      <c r="G2660" s="515"/>
      <c r="H2660" s="116"/>
      <c r="I2660" s="116"/>
      <c r="J2660" s="515"/>
      <c r="AD2660" s="476"/>
      <c r="AI2660" s="473"/>
    </row>
    <row r="2661" spans="1:35" s="4" customFormat="1" x14ac:dyDescent="0.25">
      <c r="A2661" s="408">
        <f t="shared" si="40"/>
        <v>2659</v>
      </c>
      <c r="B2661" s="488">
        <v>45494</v>
      </c>
      <c r="C2661" s="212" t="s">
        <v>106</v>
      </c>
      <c r="D2661" s="408" t="s">
        <v>107</v>
      </c>
      <c r="E2661" s="408" t="s">
        <v>342</v>
      </c>
      <c r="F2661" s="515">
        <v>120</v>
      </c>
      <c r="G2661" s="515"/>
      <c r="H2661" s="116"/>
      <c r="I2661" s="116"/>
      <c r="J2661" s="515"/>
      <c r="AD2661" s="476"/>
      <c r="AI2661" s="473"/>
    </row>
    <row r="2662" spans="1:35" s="4" customFormat="1" x14ac:dyDescent="0.25">
      <c r="A2662" s="408">
        <f t="shared" si="40"/>
        <v>2660</v>
      </c>
      <c r="B2662" s="488">
        <v>45494</v>
      </c>
      <c r="C2662" s="212" t="s">
        <v>278</v>
      </c>
      <c r="D2662" s="408" t="s">
        <v>107</v>
      </c>
      <c r="E2662" s="408" t="s">
        <v>341</v>
      </c>
      <c r="F2662" s="515">
        <v>125</v>
      </c>
      <c r="G2662" s="515"/>
      <c r="H2662" s="116"/>
      <c r="I2662" s="116"/>
      <c r="J2662" s="515"/>
      <c r="AD2662" s="476"/>
      <c r="AI2662" s="473"/>
    </row>
    <row r="2663" spans="1:35" s="4" customFormat="1" x14ac:dyDescent="0.25">
      <c r="A2663" s="408">
        <f t="shared" si="40"/>
        <v>2661</v>
      </c>
      <c r="B2663" s="488">
        <v>45494</v>
      </c>
      <c r="C2663" s="212" t="s">
        <v>91</v>
      </c>
      <c r="D2663" s="408" t="s">
        <v>92</v>
      </c>
      <c r="E2663" s="408" t="s">
        <v>343</v>
      </c>
      <c r="F2663" s="515">
        <v>0</v>
      </c>
      <c r="G2663" s="515"/>
      <c r="H2663" s="116"/>
      <c r="I2663" s="116"/>
      <c r="J2663" s="515"/>
      <c r="AD2663" s="476"/>
      <c r="AI2663" s="473"/>
    </row>
    <row r="2664" spans="1:35" s="4" customFormat="1" x14ac:dyDescent="0.25">
      <c r="A2664" s="408">
        <f t="shared" si="40"/>
        <v>2662</v>
      </c>
      <c r="B2664" s="488">
        <v>45494</v>
      </c>
      <c r="C2664" s="212" t="s">
        <v>94</v>
      </c>
      <c r="D2664" s="408" t="s">
        <v>92</v>
      </c>
      <c r="E2664" s="408" t="s">
        <v>344</v>
      </c>
      <c r="F2664" s="515">
        <v>250</v>
      </c>
      <c r="G2664" s="515"/>
      <c r="H2664" s="116"/>
      <c r="I2664" s="116"/>
      <c r="J2664" s="515"/>
      <c r="AD2664" s="476"/>
      <c r="AI2664" s="473"/>
    </row>
    <row r="2665" spans="1:35" s="4" customFormat="1" x14ac:dyDescent="0.25">
      <c r="A2665" s="408">
        <f t="shared" si="40"/>
        <v>2663</v>
      </c>
      <c r="B2665" s="488">
        <v>45494</v>
      </c>
      <c r="C2665" s="212" t="s">
        <v>116</v>
      </c>
      <c r="D2665" s="408" t="s">
        <v>92</v>
      </c>
      <c r="E2665" s="408" t="s">
        <v>345</v>
      </c>
      <c r="F2665" s="515">
        <v>0</v>
      </c>
      <c r="G2665" s="515"/>
      <c r="H2665" s="116"/>
      <c r="I2665" s="116"/>
      <c r="J2665" s="515"/>
      <c r="AD2665" s="476"/>
      <c r="AI2665" s="473"/>
    </row>
    <row r="2666" spans="1:35" s="4" customFormat="1" x14ac:dyDescent="0.25">
      <c r="A2666" s="408">
        <f t="shared" si="40"/>
        <v>2664</v>
      </c>
      <c r="B2666" s="488">
        <v>45494</v>
      </c>
      <c r="C2666" s="212" t="s">
        <v>128</v>
      </c>
      <c r="D2666" s="408" t="s">
        <v>97</v>
      </c>
      <c r="E2666" s="408" t="s">
        <v>346</v>
      </c>
      <c r="F2666" s="515">
        <v>120</v>
      </c>
      <c r="G2666" s="515"/>
      <c r="H2666" s="116"/>
      <c r="I2666" s="116"/>
      <c r="J2666" s="515"/>
      <c r="AD2666" s="476"/>
      <c r="AI2666" s="473"/>
    </row>
    <row r="2667" spans="1:35" s="4" customFormat="1" x14ac:dyDescent="0.25">
      <c r="A2667" s="408">
        <f t="shared" si="40"/>
        <v>2665</v>
      </c>
      <c r="B2667" s="488">
        <v>45494</v>
      </c>
      <c r="C2667" s="212" t="s">
        <v>96</v>
      </c>
      <c r="D2667" s="408" t="s">
        <v>97</v>
      </c>
      <c r="E2667" s="408" t="s">
        <v>347</v>
      </c>
      <c r="F2667" s="515">
        <v>123</v>
      </c>
      <c r="G2667" s="515"/>
      <c r="H2667" s="116"/>
      <c r="I2667" s="116"/>
      <c r="J2667" s="515"/>
      <c r="AD2667" s="476"/>
      <c r="AI2667" s="473"/>
    </row>
    <row r="2668" spans="1:35" s="4" customFormat="1" x14ac:dyDescent="0.25">
      <c r="A2668" s="408">
        <f t="shared" si="40"/>
        <v>2666</v>
      </c>
      <c r="B2668" s="488">
        <v>45494</v>
      </c>
      <c r="C2668" s="212" t="s">
        <v>113</v>
      </c>
      <c r="D2668" s="408" t="s">
        <v>114</v>
      </c>
      <c r="E2668" s="408" t="s">
        <v>348</v>
      </c>
      <c r="F2668" s="515">
        <v>142</v>
      </c>
      <c r="G2668" s="515"/>
      <c r="H2668" s="116"/>
      <c r="I2668" s="116"/>
      <c r="J2668" s="515"/>
      <c r="AD2668" s="476"/>
      <c r="AI2668" s="473"/>
    </row>
    <row r="2669" spans="1:35" s="4" customFormat="1" x14ac:dyDescent="0.25">
      <c r="A2669" s="408">
        <f t="shared" si="40"/>
        <v>2667</v>
      </c>
      <c r="B2669" s="488">
        <v>45494</v>
      </c>
      <c r="C2669" s="212" t="s">
        <v>156</v>
      </c>
      <c r="D2669" s="408" t="s">
        <v>136</v>
      </c>
      <c r="E2669" s="408" t="s">
        <v>149</v>
      </c>
      <c r="F2669" s="515">
        <v>0</v>
      </c>
      <c r="G2669" s="515"/>
      <c r="H2669" s="116"/>
      <c r="I2669" s="116"/>
      <c r="J2669" s="515"/>
      <c r="AD2669" s="476"/>
      <c r="AI2669" s="473"/>
    </row>
    <row r="2670" spans="1:35" s="4" customFormat="1" x14ac:dyDescent="0.25">
      <c r="A2670" s="408">
        <f t="shared" si="40"/>
        <v>2668</v>
      </c>
      <c r="B2670" s="488">
        <v>45494</v>
      </c>
      <c r="C2670" s="212" t="s">
        <v>142</v>
      </c>
      <c r="D2670" s="408" t="s">
        <v>264</v>
      </c>
      <c r="E2670" s="408" t="s">
        <v>143</v>
      </c>
      <c r="F2670" s="515">
        <v>300</v>
      </c>
      <c r="G2670" s="515"/>
      <c r="H2670" s="116"/>
      <c r="I2670" s="116"/>
      <c r="J2670" s="515"/>
      <c r="AD2670" s="476"/>
      <c r="AI2670" s="473"/>
    </row>
    <row r="2671" spans="1:35" s="4" customFormat="1" x14ac:dyDescent="0.25">
      <c r="A2671" s="408">
        <f t="shared" si="40"/>
        <v>2669</v>
      </c>
      <c r="B2671" s="488">
        <v>45494</v>
      </c>
      <c r="C2671" s="212" t="s">
        <v>144</v>
      </c>
      <c r="D2671" s="408" t="s">
        <v>264</v>
      </c>
      <c r="E2671" s="408" t="s">
        <v>143</v>
      </c>
      <c r="F2671" s="515">
        <v>300</v>
      </c>
      <c r="G2671" s="515"/>
      <c r="H2671" s="116"/>
      <c r="I2671" s="116"/>
      <c r="J2671" s="515"/>
      <c r="AD2671" s="476"/>
      <c r="AI2671" s="473"/>
    </row>
    <row r="2672" spans="1:35" s="4" customFormat="1" x14ac:dyDescent="0.25">
      <c r="A2672" s="408">
        <f t="shared" si="40"/>
        <v>2670</v>
      </c>
      <c r="B2672" s="488">
        <v>45494</v>
      </c>
      <c r="C2672" s="212" t="s">
        <v>145</v>
      </c>
      <c r="D2672" s="408" t="s">
        <v>265</v>
      </c>
      <c r="E2672" s="408" t="s">
        <v>146</v>
      </c>
      <c r="F2672" s="515">
        <v>500</v>
      </c>
      <c r="G2672" s="515"/>
      <c r="H2672" s="116"/>
      <c r="I2672" s="116"/>
      <c r="J2672" s="515"/>
      <c r="AD2672" s="476"/>
      <c r="AI2672" s="473"/>
    </row>
    <row r="2673" spans="1:35" s="4" customFormat="1" x14ac:dyDescent="0.25">
      <c r="A2673" s="408">
        <f t="shared" si="40"/>
        <v>2671</v>
      </c>
      <c r="B2673" s="488">
        <v>45494</v>
      </c>
      <c r="C2673" s="212" t="s">
        <v>160</v>
      </c>
      <c r="D2673" s="408" t="s">
        <v>136</v>
      </c>
      <c r="E2673" s="408" t="s">
        <v>64</v>
      </c>
      <c r="F2673" s="515">
        <v>300</v>
      </c>
      <c r="G2673" s="515"/>
      <c r="H2673" s="116"/>
      <c r="I2673" s="116"/>
      <c r="J2673" s="515"/>
      <c r="AD2673" s="476"/>
      <c r="AI2673" s="473"/>
    </row>
    <row r="2674" spans="1:35" s="4" customFormat="1" x14ac:dyDescent="0.25">
      <c r="A2674" s="408">
        <f t="shared" si="40"/>
        <v>2672</v>
      </c>
      <c r="B2674" s="488">
        <v>45494</v>
      </c>
      <c r="C2674" s="212" t="s">
        <v>158</v>
      </c>
      <c r="D2674" s="408" t="s">
        <v>159</v>
      </c>
      <c r="E2674" s="408" t="s">
        <v>64</v>
      </c>
      <c r="F2674" s="515">
        <v>0</v>
      </c>
      <c r="G2674" s="515"/>
      <c r="H2674" s="116"/>
      <c r="I2674" s="116"/>
      <c r="J2674" s="515"/>
      <c r="AD2674" s="476"/>
      <c r="AI2674" s="473"/>
    </row>
    <row r="2675" spans="1:35" s="4" customFormat="1" x14ac:dyDescent="0.25">
      <c r="A2675" s="408">
        <f t="shared" si="40"/>
        <v>2673</v>
      </c>
      <c r="B2675" s="488">
        <v>45494</v>
      </c>
      <c r="C2675" s="96" t="s">
        <v>283</v>
      </c>
      <c r="D2675" s="408" t="s">
        <v>266</v>
      </c>
      <c r="E2675" s="408" t="s">
        <v>63</v>
      </c>
      <c r="F2675" s="515">
        <v>0</v>
      </c>
      <c r="G2675" s="515"/>
      <c r="H2675" s="116"/>
      <c r="I2675" s="116"/>
      <c r="J2675" s="515"/>
      <c r="AD2675" s="476"/>
      <c r="AI2675" s="473"/>
    </row>
    <row r="2676" spans="1:35" s="4" customFormat="1" x14ac:dyDescent="0.25">
      <c r="A2676" s="408">
        <f t="shared" si="40"/>
        <v>2674</v>
      </c>
      <c r="B2676" s="488">
        <v>45494</v>
      </c>
      <c r="C2676" s="212" t="s">
        <v>148</v>
      </c>
      <c r="D2676" s="408" t="s">
        <v>92</v>
      </c>
      <c r="E2676" s="408" t="s">
        <v>63</v>
      </c>
      <c r="F2676" s="515">
        <v>0</v>
      </c>
      <c r="G2676" s="515"/>
      <c r="H2676" s="116"/>
      <c r="I2676" s="116"/>
      <c r="J2676" s="515"/>
      <c r="AD2676" s="476"/>
      <c r="AI2676" s="473"/>
    </row>
    <row r="2677" spans="1:35" s="4" customFormat="1" x14ac:dyDescent="0.25">
      <c r="A2677" s="408">
        <f t="shared" si="40"/>
        <v>2675</v>
      </c>
      <c r="B2677" s="488">
        <v>45494</v>
      </c>
      <c r="C2677" s="212" t="s">
        <v>150</v>
      </c>
      <c r="D2677" s="408" t="s">
        <v>92</v>
      </c>
      <c r="E2677" s="408" t="s">
        <v>63</v>
      </c>
      <c r="F2677" s="515">
        <v>0</v>
      </c>
      <c r="G2677" s="515"/>
      <c r="H2677" s="116"/>
      <c r="I2677" s="116"/>
      <c r="J2677" s="515"/>
      <c r="AD2677" s="476"/>
      <c r="AI2677" s="473"/>
    </row>
    <row r="2678" spans="1:35" s="4" customFormat="1" x14ac:dyDescent="0.25">
      <c r="A2678" s="408">
        <f t="shared" ref="A2678:A2741" si="41">ROW()-2</f>
        <v>2676</v>
      </c>
      <c r="B2678" s="488">
        <v>45494</v>
      </c>
      <c r="C2678" s="212" t="s">
        <v>151</v>
      </c>
      <c r="D2678" s="408" t="s">
        <v>92</v>
      </c>
      <c r="E2678" s="408" t="s">
        <v>63</v>
      </c>
      <c r="F2678" s="515">
        <v>0</v>
      </c>
      <c r="G2678" s="515"/>
      <c r="H2678" s="116"/>
      <c r="I2678" s="116"/>
      <c r="J2678" s="515"/>
      <c r="AD2678" s="476"/>
      <c r="AI2678" s="473"/>
    </row>
    <row r="2679" spans="1:35" s="4" customFormat="1" x14ac:dyDescent="0.25">
      <c r="A2679" s="408">
        <f t="shared" si="41"/>
        <v>2677</v>
      </c>
      <c r="B2679" s="488">
        <v>45494</v>
      </c>
      <c r="C2679" s="212" t="s">
        <v>135</v>
      </c>
      <c r="D2679" s="408" t="s">
        <v>136</v>
      </c>
      <c r="E2679" s="408" t="s">
        <v>2</v>
      </c>
      <c r="F2679" s="515">
        <v>0</v>
      </c>
      <c r="G2679" s="515"/>
      <c r="H2679" s="116"/>
      <c r="I2679" s="116"/>
      <c r="J2679" s="515"/>
      <c r="AD2679" s="476"/>
      <c r="AI2679" s="473"/>
    </row>
    <row r="2680" spans="1:35" s="4" customFormat="1" x14ac:dyDescent="0.25">
      <c r="A2680" s="408">
        <f t="shared" si="41"/>
        <v>2678</v>
      </c>
      <c r="B2680" s="488">
        <v>45494</v>
      </c>
      <c r="C2680" s="212" t="s">
        <v>137</v>
      </c>
      <c r="D2680" s="408" t="s">
        <v>136</v>
      </c>
      <c r="E2680" s="408" t="s">
        <v>2</v>
      </c>
      <c r="F2680" s="515">
        <v>340</v>
      </c>
      <c r="G2680" s="515"/>
      <c r="H2680" s="116"/>
      <c r="I2680" s="116"/>
      <c r="J2680" s="515"/>
      <c r="AD2680" s="476"/>
      <c r="AI2680" s="473"/>
    </row>
    <row r="2681" spans="1:35" s="4" customFormat="1" x14ac:dyDescent="0.25">
      <c r="A2681" s="408">
        <f t="shared" si="41"/>
        <v>2679</v>
      </c>
      <c r="B2681" s="488">
        <v>45494</v>
      </c>
      <c r="C2681" s="212" t="s">
        <v>139</v>
      </c>
      <c r="D2681" s="408" t="s">
        <v>92</v>
      </c>
      <c r="E2681" s="408" t="s">
        <v>2</v>
      </c>
      <c r="F2681" s="515">
        <v>0</v>
      </c>
      <c r="G2681" s="515"/>
      <c r="H2681" s="116"/>
      <c r="I2681" s="116"/>
      <c r="J2681" s="515"/>
      <c r="AD2681" s="476"/>
      <c r="AI2681" s="473"/>
    </row>
    <row r="2682" spans="1:35" s="4" customFormat="1" x14ac:dyDescent="0.25">
      <c r="A2682" s="408">
        <f t="shared" si="41"/>
        <v>2680</v>
      </c>
      <c r="B2682" s="488">
        <v>45494</v>
      </c>
      <c r="C2682" s="212" t="s">
        <v>140</v>
      </c>
      <c r="D2682" s="408" t="s">
        <v>92</v>
      </c>
      <c r="E2682" s="408" t="s">
        <v>2</v>
      </c>
      <c r="F2682" s="515">
        <v>0</v>
      </c>
      <c r="G2682" s="515"/>
      <c r="H2682" s="116"/>
      <c r="I2682" s="116"/>
      <c r="J2682" s="515"/>
      <c r="AD2682" s="476"/>
      <c r="AI2682" s="473"/>
    </row>
    <row r="2683" spans="1:35" s="4" customFormat="1" x14ac:dyDescent="0.25">
      <c r="A2683" s="408">
        <f t="shared" si="41"/>
        <v>2681</v>
      </c>
      <c r="B2683" s="488">
        <v>45494</v>
      </c>
      <c r="C2683" s="212" t="s">
        <v>141</v>
      </c>
      <c r="D2683" s="408" t="s">
        <v>92</v>
      </c>
      <c r="E2683" s="408" t="s">
        <v>2</v>
      </c>
      <c r="F2683" s="515">
        <v>250</v>
      </c>
      <c r="G2683" s="515"/>
      <c r="H2683" s="116"/>
      <c r="I2683" s="116"/>
      <c r="J2683" s="515"/>
      <c r="AD2683" s="476"/>
      <c r="AI2683" s="473"/>
    </row>
    <row r="2684" spans="1:35" s="4" customFormat="1" x14ac:dyDescent="0.25">
      <c r="A2684" s="408">
        <f t="shared" si="41"/>
        <v>2682</v>
      </c>
      <c r="B2684" s="488">
        <v>45494</v>
      </c>
      <c r="C2684" s="212" t="s">
        <v>134</v>
      </c>
      <c r="D2684" s="408" t="s">
        <v>99</v>
      </c>
      <c r="E2684" s="408" t="s">
        <v>2</v>
      </c>
      <c r="F2684" s="515">
        <v>0</v>
      </c>
      <c r="G2684" s="515"/>
      <c r="H2684" s="116"/>
      <c r="I2684" s="116"/>
      <c r="J2684" s="515"/>
      <c r="AD2684" s="476"/>
      <c r="AI2684" s="473"/>
    </row>
    <row r="2685" spans="1:35" s="4" customFormat="1" x14ac:dyDescent="0.25">
      <c r="A2685" s="408">
        <f t="shared" si="41"/>
        <v>2683</v>
      </c>
      <c r="B2685" s="488">
        <v>45494</v>
      </c>
      <c r="C2685" s="212" t="s">
        <v>279</v>
      </c>
      <c r="D2685" s="408" t="s">
        <v>99</v>
      </c>
      <c r="E2685" s="408" t="s">
        <v>2</v>
      </c>
      <c r="F2685" s="515">
        <v>390</v>
      </c>
      <c r="G2685" s="515"/>
      <c r="H2685" s="116"/>
      <c r="I2685" s="116"/>
      <c r="J2685" s="515"/>
      <c r="AD2685" s="476"/>
      <c r="AI2685" s="473"/>
    </row>
    <row r="2686" spans="1:35" s="4" customFormat="1" x14ac:dyDescent="0.25">
      <c r="A2686" s="408">
        <f t="shared" si="41"/>
        <v>2684</v>
      </c>
      <c r="B2686" s="488">
        <v>45494</v>
      </c>
      <c r="C2686" s="212" t="s">
        <v>153</v>
      </c>
      <c r="D2686" s="408" t="s">
        <v>103</v>
      </c>
      <c r="E2686" s="408" t="s">
        <v>62</v>
      </c>
      <c r="F2686" s="515">
        <v>200</v>
      </c>
      <c r="G2686" s="515"/>
      <c r="H2686" s="116"/>
      <c r="I2686" s="116"/>
      <c r="J2686" s="515"/>
      <c r="AD2686" s="476"/>
      <c r="AI2686" s="473"/>
    </row>
    <row r="2687" spans="1:35" s="4" customFormat="1" x14ac:dyDescent="0.25">
      <c r="A2687" s="408">
        <f t="shared" si="41"/>
        <v>2685</v>
      </c>
      <c r="B2687" s="488">
        <v>45494</v>
      </c>
      <c r="C2687" s="212" t="s">
        <v>154</v>
      </c>
      <c r="D2687" s="408" t="s">
        <v>92</v>
      </c>
      <c r="E2687" s="408" t="s">
        <v>62</v>
      </c>
      <c r="F2687" s="515">
        <v>150</v>
      </c>
      <c r="G2687" s="515"/>
      <c r="H2687" s="116"/>
      <c r="I2687" s="116"/>
      <c r="J2687" s="515"/>
      <c r="AD2687" s="476"/>
      <c r="AI2687" s="473"/>
    </row>
    <row r="2688" spans="1:35" s="4" customFormat="1" x14ac:dyDescent="0.25">
      <c r="A2688" s="408">
        <f t="shared" si="41"/>
        <v>2686</v>
      </c>
      <c r="B2688" s="488">
        <v>45494</v>
      </c>
      <c r="C2688" s="212" t="s">
        <v>155</v>
      </c>
      <c r="D2688" s="408" t="s">
        <v>92</v>
      </c>
      <c r="E2688" s="408" t="s">
        <v>62</v>
      </c>
      <c r="F2688" s="515">
        <v>180</v>
      </c>
      <c r="G2688" s="515"/>
      <c r="H2688" s="116"/>
      <c r="I2688" s="116"/>
      <c r="J2688" s="515"/>
      <c r="AD2688" s="476"/>
      <c r="AI2688" s="473"/>
    </row>
    <row r="2689" spans="1:35" s="4" customFormat="1" x14ac:dyDescent="0.25">
      <c r="A2689" s="408">
        <f t="shared" si="41"/>
        <v>2687</v>
      </c>
      <c r="B2689" s="488">
        <v>45494</v>
      </c>
      <c r="C2689" s="212" t="s">
        <v>295</v>
      </c>
      <c r="D2689" s="408" t="s">
        <v>92</v>
      </c>
      <c r="E2689" s="408" t="s">
        <v>62</v>
      </c>
      <c r="F2689" s="515">
        <v>100</v>
      </c>
      <c r="G2689" s="515"/>
      <c r="H2689" s="116"/>
      <c r="I2689" s="116"/>
      <c r="J2689" s="515"/>
      <c r="AD2689" s="476"/>
      <c r="AI2689" s="473"/>
    </row>
    <row r="2690" spans="1:35" s="4" customFormat="1" x14ac:dyDescent="0.25">
      <c r="A2690" s="408">
        <f t="shared" si="41"/>
        <v>2688</v>
      </c>
      <c r="B2690" s="488">
        <v>45494</v>
      </c>
      <c r="C2690" s="212" t="s">
        <v>259</v>
      </c>
      <c r="D2690" s="408" t="s">
        <v>92</v>
      </c>
      <c r="E2690" s="408" t="s">
        <v>2</v>
      </c>
      <c r="F2690" s="515">
        <v>0</v>
      </c>
      <c r="G2690" s="515"/>
      <c r="H2690" s="116"/>
      <c r="I2690" s="116"/>
      <c r="J2690" s="515"/>
      <c r="AD2690" s="476"/>
      <c r="AI2690" s="473"/>
    </row>
    <row r="2691" spans="1:35" s="4" customFormat="1" x14ac:dyDescent="0.25">
      <c r="A2691" s="408">
        <f t="shared" si="41"/>
        <v>2689</v>
      </c>
      <c r="B2691" s="488">
        <v>45494</v>
      </c>
      <c r="C2691" s="212" t="s">
        <v>260</v>
      </c>
      <c r="D2691" s="408" t="s">
        <v>92</v>
      </c>
      <c r="E2691" s="408" t="s">
        <v>2</v>
      </c>
      <c r="F2691" s="515">
        <v>0</v>
      </c>
      <c r="G2691" s="515"/>
      <c r="H2691" s="116"/>
      <c r="I2691" s="116"/>
      <c r="J2691" s="515"/>
      <c r="AD2691" s="476"/>
      <c r="AI2691" s="473"/>
    </row>
    <row r="2692" spans="1:35" s="4" customFormat="1" x14ac:dyDescent="0.25">
      <c r="A2692" s="408">
        <f t="shared" si="41"/>
        <v>2690</v>
      </c>
      <c r="B2692" s="488">
        <v>45494</v>
      </c>
      <c r="C2692" s="212" t="s">
        <v>252</v>
      </c>
      <c r="D2692" s="408" t="s">
        <v>92</v>
      </c>
      <c r="E2692" s="408" t="s">
        <v>2</v>
      </c>
      <c r="F2692" s="515">
        <v>0</v>
      </c>
      <c r="G2692" s="515"/>
      <c r="H2692" s="116"/>
      <c r="I2692" s="116"/>
      <c r="J2692" s="515"/>
      <c r="AD2692" s="476"/>
      <c r="AI2692" s="473"/>
    </row>
    <row r="2693" spans="1:35" s="4" customFormat="1" x14ac:dyDescent="0.25">
      <c r="A2693" s="408">
        <f t="shared" si="41"/>
        <v>2691</v>
      </c>
      <c r="B2693" s="488">
        <v>45494</v>
      </c>
      <c r="C2693" s="212" t="s">
        <v>177</v>
      </c>
      <c r="D2693" s="408" t="s">
        <v>159</v>
      </c>
      <c r="E2693" s="408" t="s">
        <v>8</v>
      </c>
      <c r="F2693" s="515">
        <v>176</v>
      </c>
      <c r="G2693" s="515"/>
      <c r="H2693" s="116"/>
      <c r="I2693" s="116"/>
      <c r="J2693" s="515"/>
      <c r="AD2693" s="476"/>
      <c r="AI2693" s="473"/>
    </row>
    <row r="2694" spans="1:35" s="4" customFormat="1" x14ac:dyDescent="0.25">
      <c r="A2694" s="408">
        <f t="shared" si="41"/>
        <v>2692</v>
      </c>
      <c r="B2694" s="488">
        <v>45494</v>
      </c>
      <c r="C2694" s="212" t="s">
        <v>559</v>
      </c>
      <c r="D2694" s="408" t="str">
        <f>VLOOKUP(C2694,X$4:Z2695,2,FALSE)</f>
        <v>لودر VOLVO</v>
      </c>
      <c r="E2694" s="408" t="str">
        <f>VLOOKUP(C2694,X$4:Z2695,3,FALSE)</f>
        <v>شرکتی</v>
      </c>
      <c r="F2694" s="515">
        <v>0</v>
      </c>
      <c r="G2694" s="515"/>
      <c r="H2694" s="116"/>
      <c r="I2694" s="116"/>
      <c r="J2694" s="515"/>
      <c r="AD2694" s="476"/>
      <c r="AI2694" s="473"/>
    </row>
    <row r="2695" spans="1:35" s="4" customFormat="1" x14ac:dyDescent="0.25">
      <c r="A2695" s="408">
        <f t="shared" si="41"/>
        <v>2693</v>
      </c>
      <c r="B2695" s="488">
        <v>45494</v>
      </c>
      <c r="C2695" s="212" t="s">
        <v>162</v>
      </c>
      <c r="D2695" s="408" t="s">
        <v>163</v>
      </c>
      <c r="E2695" s="408" t="s">
        <v>164</v>
      </c>
      <c r="F2695" s="515">
        <v>400</v>
      </c>
      <c r="G2695" s="515"/>
      <c r="H2695" s="116"/>
      <c r="I2695" s="116"/>
      <c r="J2695" s="515"/>
      <c r="AD2695" s="476"/>
      <c r="AI2695" s="473"/>
    </row>
    <row r="2696" spans="1:35" s="4" customFormat="1" x14ac:dyDescent="0.25">
      <c r="A2696" s="408">
        <f t="shared" si="41"/>
        <v>2694</v>
      </c>
      <c r="B2696" s="488">
        <v>45494</v>
      </c>
      <c r="C2696" s="212" t="s">
        <v>166</v>
      </c>
      <c r="D2696" s="408" t="s">
        <v>167</v>
      </c>
      <c r="E2696" s="408" t="s">
        <v>164</v>
      </c>
      <c r="F2696" s="515">
        <v>140</v>
      </c>
      <c r="G2696" s="515"/>
      <c r="H2696" s="116"/>
      <c r="I2696" s="116"/>
      <c r="J2696" s="515"/>
      <c r="AD2696" s="476"/>
      <c r="AI2696" s="473"/>
    </row>
    <row r="2697" spans="1:35" s="4" customFormat="1" x14ac:dyDescent="0.25">
      <c r="A2697" s="408">
        <f t="shared" si="41"/>
        <v>2695</v>
      </c>
      <c r="B2697" s="488">
        <v>45494</v>
      </c>
      <c r="C2697" s="212" t="s">
        <v>169</v>
      </c>
      <c r="D2697" s="408" t="s">
        <v>167</v>
      </c>
      <c r="E2697" s="408" t="s">
        <v>164</v>
      </c>
      <c r="F2697" s="515">
        <v>140</v>
      </c>
      <c r="G2697" s="515"/>
      <c r="H2697" s="116"/>
      <c r="I2697" s="116"/>
      <c r="J2697" s="515"/>
      <c r="AD2697" s="476"/>
      <c r="AI2697" s="473"/>
    </row>
    <row r="2698" spans="1:35" s="4" customFormat="1" x14ac:dyDescent="0.25">
      <c r="A2698" s="408">
        <f t="shared" si="41"/>
        <v>2696</v>
      </c>
      <c r="B2698" s="488">
        <v>45494</v>
      </c>
      <c r="C2698" s="212" t="s">
        <v>170</v>
      </c>
      <c r="D2698" s="408" t="s">
        <v>103</v>
      </c>
      <c r="E2698" s="408" t="s">
        <v>164</v>
      </c>
      <c r="F2698" s="515">
        <v>180</v>
      </c>
      <c r="G2698" s="515"/>
      <c r="H2698" s="116"/>
      <c r="I2698" s="116"/>
      <c r="J2698" s="515"/>
      <c r="AD2698" s="476"/>
      <c r="AI2698" s="473"/>
    </row>
    <row r="2699" spans="1:35" s="4" customFormat="1" x14ac:dyDescent="0.25">
      <c r="A2699" s="408">
        <f t="shared" si="41"/>
        <v>2697</v>
      </c>
      <c r="B2699" s="488">
        <v>45494</v>
      </c>
      <c r="C2699" s="212" t="s">
        <v>171</v>
      </c>
      <c r="D2699" s="408" t="s">
        <v>159</v>
      </c>
      <c r="E2699" s="408" t="s">
        <v>164</v>
      </c>
      <c r="F2699" s="515">
        <v>0</v>
      </c>
      <c r="G2699" s="515"/>
      <c r="H2699" s="116"/>
      <c r="I2699" s="116"/>
      <c r="J2699" s="515"/>
      <c r="AD2699" s="476"/>
      <c r="AI2699" s="473"/>
    </row>
    <row r="2700" spans="1:35" s="4" customFormat="1" x14ac:dyDescent="0.25">
      <c r="A2700" s="408">
        <f t="shared" si="41"/>
        <v>2698</v>
      </c>
      <c r="B2700" s="488">
        <v>45494</v>
      </c>
      <c r="C2700" s="212" t="s">
        <v>172</v>
      </c>
      <c r="D2700" s="408" t="s">
        <v>173</v>
      </c>
      <c r="E2700" s="408" t="s">
        <v>164</v>
      </c>
      <c r="F2700" s="515">
        <v>0</v>
      </c>
      <c r="G2700" s="515"/>
      <c r="H2700" s="116"/>
      <c r="I2700" s="116"/>
      <c r="J2700" s="515"/>
      <c r="AD2700" s="476"/>
      <c r="AI2700" s="473"/>
    </row>
    <row r="2701" spans="1:35" s="4" customFormat="1" x14ac:dyDescent="0.25">
      <c r="A2701" s="408">
        <f t="shared" si="41"/>
        <v>2699</v>
      </c>
      <c r="B2701" s="488">
        <v>45494</v>
      </c>
      <c r="C2701" s="212" t="s">
        <v>174</v>
      </c>
      <c r="D2701" s="408" t="s">
        <v>99</v>
      </c>
      <c r="E2701" s="408" t="s">
        <v>164</v>
      </c>
      <c r="F2701" s="515">
        <v>0</v>
      </c>
      <c r="G2701" s="515"/>
      <c r="H2701" s="116"/>
      <c r="I2701" s="116"/>
      <c r="J2701" s="515"/>
      <c r="AD2701" s="476"/>
      <c r="AI2701" s="473"/>
    </row>
    <row r="2702" spans="1:35" s="4" customFormat="1" x14ac:dyDescent="0.25">
      <c r="A2702" s="408">
        <f t="shared" si="41"/>
        <v>2700</v>
      </c>
      <c r="B2702" s="488">
        <v>45494</v>
      </c>
      <c r="C2702" s="212" t="s">
        <v>175</v>
      </c>
      <c r="D2702" s="408" t="s">
        <v>176</v>
      </c>
      <c r="E2702" s="408" t="s">
        <v>164</v>
      </c>
      <c r="F2702" s="515">
        <v>270</v>
      </c>
      <c r="G2702" s="515"/>
      <c r="H2702" s="116"/>
      <c r="I2702" s="116"/>
      <c r="J2702" s="515"/>
      <c r="AD2702" s="476"/>
      <c r="AI2702" s="473"/>
    </row>
    <row r="2703" spans="1:35" s="4" customFormat="1" x14ac:dyDescent="0.25">
      <c r="A2703" s="408">
        <f t="shared" si="41"/>
        <v>2701</v>
      </c>
      <c r="B2703" s="488">
        <v>45494</v>
      </c>
      <c r="C2703" s="212" t="s">
        <v>263</v>
      </c>
      <c r="D2703" s="408" t="s">
        <v>176</v>
      </c>
      <c r="E2703" s="408" t="s">
        <v>164</v>
      </c>
      <c r="F2703" s="515">
        <v>0</v>
      </c>
      <c r="G2703" s="515"/>
      <c r="H2703" s="116"/>
      <c r="I2703" s="116"/>
      <c r="J2703" s="515"/>
      <c r="AD2703" s="476"/>
      <c r="AI2703" s="473"/>
    </row>
    <row r="2704" spans="1:35" s="4" customFormat="1" x14ac:dyDescent="0.25">
      <c r="A2704" s="408">
        <f t="shared" si="41"/>
        <v>2702</v>
      </c>
      <c r="B2704" s="488">
        <v>45494</v>
      </c>
      <c r="C2704" s="212" t="s">
        <v>261</v>
      </c>
      <c r="D2704" s="408" t="s">
        <v>269</v>
      </c>
      <c r="E2704" s="408" t="s">
        <v>164</v>
      </c>
      <c r="F2704" s="515">
        <v>300</v>
      </c>
      <c r="G2704" s="515"/>
      <c r="H2704" s="116"/>
      <c r="I2704" s="116"/>
      <c r="J2704" s="515"/>
      <c r="AD2704" s="476"/>
      <c r="AI2704" s="473"/>
    </row>
    <row r="2705" spans="1:35" s="4" customFormat="1" x14ac:dyDescent="0.25">
      <c r="A2705" s="408">
        <f t="shared" si="41"/>
        <v>2703</v>
      </c>
      <c r="B2705" s="488">
        <v>45494</v>
      </c>
      <c r="C2705" s="212" t="s">
        <v>254</v>
      </c>
      <c r="D2705" s="408" t="s">
        <v>159</v>
      </c>
      <c r="E2705" s="408" t="s">
        <v>164</v>
      </c>
      <c r="F2705" s="515">
        <v>320</v>
      </c>
      <c r="G2705" s="515"/>
      <c r="H2705" s="116"/>
      <c r="I2705" s="116"/>
      <c r="J2705" s="515"/>
      <c r="AD2705" s="476"/>
      <c r="AI2705" s="473"/>
    </row>
    <row r="2706" spans="1:35" s="4" customFormat="1" x14ac:dyDescent="0.25">
      <c r="A2706" s="408">
        <f t="shared" si="41"/>
        <v>2704</v>
      </c>
      <c r="B2706" s="488">
        <v>45494</v>
      </c>
      <c r="C2706" s="212" t="s">
        <v>277</v>
      </c>
      <c r="D2706" s="408" t="s">
        <v>176</v>
      </c>
      <c r="E2706" s="408" t="s">
        <v>164</v>
      </c>
      <c r="F2706" s="515">
        <v>270</v>
      </c>
      <c r="G2706" s="515"/>
      <c r="H2706" s="116"/>
      <c r="I2706" s="116"/>
      <c r="J2706" s="515"/>
      <c r="AD2706" s="476"/>
      <c r="AI2706" s="473"/>
    </row>
    <row r="2707" spans="1:35" s="4" customFormat="1" x14ac:dyDescent="0.25">
      <c r="A2707" s="408">
        <f t="shared" si="41"/>
        <v>2705</v>
      </c>
      <c r="B2707" s="488">
        <v>45494</v>
      </c>
      <c r="C2707" s="212" t="s">
        <v>352</v>
      </c>
      <c r="D2707" s="408" t="s">
        <v>176</v>
      </c>
      <c r="E2707" s="408" t="s">
        <v>164</v>
      </c>
      <c r="F2707" s="515">
        <v>0</v>
      </c>
      <c r="G2707" s="515"/>
      <c r="H2707" s="116"/>
      <c r="I2707" s="116"/>
      <c r="J2707" s="515"/>
      <c r="AD2707" s="476"/>
      <c r="AI2707" s="473"/>
    </row>
    <row r="2708" spans="1:35" s="4" customFormat="1" x14ac:dyDescent="0.25">
      <c r="A2708" s="408">
        <f t="shared" si="41"/>
        <v>2706</v>
      </c>
      <c r="B2708" s="488">
        <v>45494</v>
      </c>
      <c r="C2708" s="212" t="s">
        <v>354</v>
      </c>
      <c r="D2708" s="408" t="s">
        <v>103</v>
      </c>
      <c r="E2708" s="408" t="s">
        <v>164</v>
      </c>
      <c r="F2708" s="515">
        <v>219</v>
      </c>
      <c r="G2708" s="515"/>
      <c r="H2708" s="116"/>
      <c r="I2708" s="116"/>
      <c r="J2708" s="515"/>
      <c r="AD2708" s="476"/>
      <c r="AI2708" s="473"/>
    </row>
    <row r="2709" spans="1:35" s="4" customFormat="1" x14ac:dyDescent="0.25">
      <c r="A2709" s="408">
        <f t="shared" si="41"/>
        <v>2707</v>
      </c>
      <c r="B2709" s="488">
        <v>45495</v>
      </c>
      <c r="C2709" s="212" t="s">
        <v>125</v>
      </c>
      <c r="D2709" s="408" t="s">
        <v>99</v>
      </c>
      <c r="E2709" s="408" t="s">
        <v>334</v>
      </c>
      <c r="F2709" s="515">
        <v>0</v>
      </c>
      <c r="G2709" s="515"/>
      <c r="H2709" s="116"/>
      <c r="I2709" s="116"/>
      <c r="J2709" s="515"/>
      <c r="AD2709" s="476"/>
      <c r="AI2709" s="473"/>
    </row>
    <row r="2710" spans="1:35" s="4" customFormat="1" x14ac:dyDescent="0.25">
      <c r="A2710" s="408">
        <f t="shared" si="41"/>
        <v>2708</v>
      </c>
      <c r="B2710" s="488">
        <v>45495</v>
      </c>
      <c r="C2710" s="212" t="s">
        <v>290</v>
      </c>
      <c r="D2710" s="408" t="s">
        <v>99</v>
      </c>
      <c r="E2710" s="408" t="s">
        <v>335</v>
      </c>
      <c r="F2710" s="515">
        <v>0</v>
      </c>
      <c r="G2710" s="515"/>
      <c r="H2710" s="116"/>
      <c r="I2710" s="116"/>
      <c r="J2710" s="515"/>
      <c r="AD2710" s="476"/>
      <c r="AI2710" s="473"/>
    </row>
    <row r="2711" spans="1:35" s="4" customFormat="1" x14ac:dyDescent="0.25">
      <c r="A2711" s="408">
        <f t="shared" si="41"/>
        <v>2709</v>
      </c>
      <c r="B2711" s="488">
        <v>45495</v>
      </c>
      <c r="C2711" s="212" t="s">
        <v>88</v>
      </c>
      <c r="D2711" s="408" t="s">
        <v>89</v>
      </c>
      <c r="E2711" s="408" t="s">
        <v>336</v>
      </c>
      <c r="F2711" s="515">
        <v>390</v>
      </c>
      <c r="G2711" s="515"/>
      <c r="H2711" s="116"/>
      <c r="I2711" s="116"/>
      <c r="J2711" s="515"/>
      <c r="AD2711" s="476"/>
      <c r="AI2711" s="473"/>
    </row>
    <row r="2712" spans="1:35" s="4" customFormat="1" x14ac:dyDescent="0.25">
      <c r="A2712" s="408">
        <f t="shared" si="41"/>
        <v>2710</v>
      </c>
      <c r="B2712" s="488">
        <v>45495</v>
      </c>
      <c r="C2712" s="212" t="s">
        <v>294</v>
      </c>
      <c r="D2712" s="408" t="s">
        <v>89</v>
      </c>
      <c r="E2712" s="408" t="s">
        <v>337</v>
      </c>
      <c r="F2712" s="515">
        <v>0</v>
      </c>
      <c r="G2712" s="515"/>
      <c r="H2712" s="116"/>
      <c r="I2712" s="116"/>
      <c r="J2712" s="515"/>
      <c r="AD2712" s="476"/>
      <c r="AI2712" s="473"/>
    </row>
    <row r="2713" spans="1:35" s="4" customFormat="1" x14ac:dyDescent="0.25">
      <c r="A2713" s="408">
        <f t="shared" si="41"/>
        <v>2711</v>
      </c>
      <c r="B2713" s="488">
        <v>45495</v>
      </c>
      <c r="C2713" s="212" t="s">
        <v>119</v>
      </c>
      <c r="D2713" s="408" t="s">
        <v>131</v>
      </c>
      <c r="E2713" s="408" t="s">
        <v>338</v>
      </c>
      <c r="F2713" s="515">
        <v>120</v>
      </c>
      <c r="G2713" s="515"/>
      <c r="H2713" s="116"/>
      <c r="I2713" s="116"/>
      <c r="J2713" s="515"/>
      <c r="AD2713" s="476"/>
      <c r="AI2713" s="473"/>
    </row>
    <row r="2714" spans="1:35" s="4" customFormat="1" x14ac:dyDescent="0.25">
      <c r="A2714" s="408">
        <f t="shared" si="41"/>
        <v>2712</v>
      </c>
      <c r="B2714" s="488">
        <v>45495</v>
      </c>
      <c r="C2714" s="212" t="s">
        <v>121</v>
      </c>
      <c r="D2714" s="408" t="s">
        <v>122</v>
      </c>
      <c r="E2714" s="408" t="s">
        <v>339</v>
      </c>
      <c r="F2714" s="515">
        <v>120</v>
      </c>
      <c r="G2714" s="515"/>
      <c r="H2714" s="116"/>
      <c r="I2714" s="116"/>
      <c r="J2714" s="515"/>
      <c r="AD2714" s="476"/>
      <c r="AI2714" s="473"/>
    </row>
    <row r="2715" spans="1:35" s="4" customFormat="1" x14ac:dyDescent="0.25">
      <c r="A2715" s="408">
        <f t="shared" si="41"/>
        <v>2713</v>
      </c>
      <c r="B2715" s="488">
        <v>45495</v>
      </c>
      <c r="C2715" s="212" t="s">
        <v>349</v>
      </c>
      <c r="D2715" s="408" t="s">
        <v>360</v>
      </c>
      <c r="E2715" s="408" t="s">
        <v>127</v>
      </c>
      <c r="F2715" s="515">
        <v>0</v>
      </c>
      <c r="G2715" s="515"/>
      <c r="H2715" s="116"/>
      <c r="I2715" s="116"/>
      <c r="J2715" s="515"/>
      <c r="AD2715" s="476"/>
      <c r="AI2715" s="473"/>
    </row>
    <row r="2716" spans="1:35" s="4" customFormat="1" x14ac:dyDescent="0.25">
      <c r="A2716" s="408">
        <f t="shared" si="41"/>
        <v>2714</v>
      </c>
      <c r="B2716" s="488">
        <v>45495</v>
      </c>
      <c r="C2716" s="212" t="s">
        <v>118</v>
      </c>
      <c r="D2716" s="408" t="s">
        <v>107</v>
      </c>
      <c r="E2716" s="408" t="s">
        <v>340</v>
      </c>
      <c r="F2716" s="515">
        <v>0</v>
      </c>
      <c r="G2716" s="515"/>
      <c r="H2716" s="116"/>
      <c r="I2716" s="116"/>
      <c r="J2716" s="515"/>
      <c r="AD2716" s="476"/>
      <c r="AI2716" s="473"/>
    </row>
    <row r="2717" spans="1:35" s="4" customFormat="1" x14ac:dyDescent="0.25">
      <c r="A2717" s="408">
        <f t="shared" si="41"/>
        <v>2715</v>
      </c>
      <c r="B2717" s="488">
        <v>45495</v>
      </c>
      <c r="C2717" s="212" t="s">
        <v>109</v>
      </c>
      <c r="D2717" s="408" t="s">
        <v>107</v>
      </c>
      <c r="E2717" s="408" t="s">
        <v>341</v>
      </c>
      <c r="F2717" s="515">
        <v>0</v>
      </c>
      <c r="G2717" s="515"/>
      <c r="H2717" s="116"/>
      <c r="I2717" s="116"/>
      <c r="J2717" s="515"/>
      <c r="AD2717" s="476"/>
      <c r="AI2717" s="473"/>
    </row>
    <row r="2718" spans="1:35" s="4" customFormat="1" x14ac:dyDescent="0.25">
      <c r="A2718" s="408">
        <f t="shared" si="41"/>
        <v>2716</v>
      </c>
      <c r="B2718" s="488">
        <v>45495</v>
      </c>
      <c r="C2718" s="212" t="s">
        <v>106</v>
      </c>
      <c r="D2718" s="408" t="s">
        <v>107</v>
      </c>
      <c r="E2718" s="408" t="s">
        <v>342</v>
      </c>
      <c r="F2718" s="515">
        <v>0</v>
      </c>
      <c r="G2718" s="515"/>
      <c r="H2718" s="116"/>
      <c r="I2718" s="116"/>
      <c r="J2718" s="515"/>
      <c r="AD2718" s="476"/>
      <c r="AI2718" s="473"/>
    </row>
    <row r="2719" spans="1:35" s="4" customFormat="1" x14ac:dyDescent="0.25">
      <c r="A2719" s="408">
        <f t="shared" si="41"/>
        <v>2717</v>
      </c>
      <c r="B2719" s="488">
        <v>45495</v>
      </c>
      <c r="C2719" s="212" t="s">
        <v>278</v>
      </c>
      <c r="D2719" s="408" t="s">
        <v>107</v>
      </c>
      <c r="E2719" s="408" t="s">
        <v>341</v>
      </c>
      <c r="F2719" s="515">
        <v>0</v>
      </c>
      <c r="G2719" s="515"/>
      <c r="H2719" s="116"/>
      <c r="I2719" s="116"/>
      <c r="J2719" s="515"/>
      <c r="AD2719" s="476"/>
      <c r="AI2719" s="473"/>
    </row>
    <row r="2720" spans="1:35" s="4" customFormat="1" x14ac:dyDescent="0.25">
      <c r="A2720" s="408">
        <f t="shared" si="41"/>
        <v>2718</v>
      </c>
      <c r="B2720" s="488">
        <v>45495</v>
      </c>
      <c r="C2720" s="212" t="s">
        <v>91</v>
      </c>
      <c r="D2720" s="408" t="s">
        <v>92</v>
      </c>
      <c r="E2720" s="408" t="s">
        <v>343</v>
      </c>
      <c r="F2720" s="515">
        <v>0</v>
      </c>
      <c r="G2720" s="515"/>
      <c r="H2720" s="116"/>
      <c r="I2720" s="116"/>
      <c r="J2720" s="515"/>
      <c r="AD2720" s="476"/>
      <c r="AI2720" s="473"/>
    </row>
    <row r="2721" spans="1:35" s="4" customFormat="1" x14ac:dyDescent="0.25">
      <c r="A2721" s="408">
        <f t="shared" si="41"/>
        <v>2719</v>
      </c>
      <c r="B2721" s="488">
        <v>45495</v>
      </c>
      <c r="C2721" s="212" t="s">
        <v>94</v>
      </c>
      <c r="D2721" s="408" t="s">
        <v>92</v>
      </c>
      <c r="E2721" s="408" t="s">
        <v>344</v>
      </c>
      <c r="F2721" s="515">
        <v>0</v>
      </c>
      <c r="G2721" s="515"/>
      <c r="H2721" s="116"/>
      <c r="I2721" s="116"/>
      <c r="J2721" s="515"/>
      <c r="AD2721" s="476"/>
      <c r="AI2721" s="473"/>
    </row>
    <row r="2722" spans="1:35" s="4" customFormat="1" x14ac:dyDescent="0.25">
      <c r="A2722" s="408">
        <f t="shared" si="41"/>
        <v>2720</v>
      </c>
      <c r="B2722" s="488">
        <v>45495</v>
      </c>
      <c r="C2722" s="212" t="s">
        <v>116</v>
      </c>
      <c r="D2722" s="408" t="s">
        <v>92</v>
      </c>
      <c r="E2722" s="408" t="s">
        <v>345</v>
      </c>
      <c r="F2722" s="515">
        <v>0</v>
      </c>
      <c r="G2722" s="515"/>
      <c r="H2722" s="116"/>
      <c r="I2722" s="116"/>
      <c r="J2722" s="515"/>
      <c r="AD2722" s="476"/>
      <c r="AI2722" s="473"/>
    </row>
    <row r="2723" spans="1:35" s="4" customFormat="1" x14ac:dyDescent="0.25">
      <c r="A2723" s="408">
        <f t="shared" si="41"/>
        <v>2721</v>
      </c>
      <c r="B2723" s="488">
        <v>45495</v>
      </c>
      <c r="C2723" s="212" t="s">
        <v>128</v>
      </c>
      <c r="D2723" s="408" t="s">
        <v>97</v>
      </c>
      <c r="E2723" s="408" t="s">
        <v>346</v>
      </c>
      <c r="F2723" s="515">
        <v>0</v>
      </c>
      <c r="G2723" s="515"/>
      <c r="H2723" s="116"/>
      <c r="I2723" s="116"/>
      <c r="J2723" s="515"/>
      <c r="AD2723" s="476"/>
      <c r="AI2723" s="473"/>
    </row>
    <row r="2724" spans="1:35" s="4" customFormat="1" x14ac:dyDescent="0.25">
      <c r="A2724" s="408">
        <f t="shared" si="41"/>
        <v>2722</v>
      </c>
      <c r="B2724" s="488">
        <v>45495</v>
      </c>
      <c r="C2724" s="212" t="s">
        <v>96</v>
      </c>
      <c r="D2724" s="408" t="s">
        <v>97</v>
      </c>
      <c r="E2724" s="408" t="s">
        <v>347</v>
      </c>
      <c r="F2724" s="515">
        <v>0</v>
      </c>
      <c r="G2724" s="515"/>
      <c r="H2724" s="116"/>
      <c r="I2724" s="116"/>
      <c r="J2724" s="515"/>
      <c r="AD2724" s="476"/>
      <c r="AI2724" s="473"/>
    </row>
    <row r="2725" spans="1:35" s="4" customFormat="1" x14ac:dyDescent="0.25">
      <c r="A2725" s="408">
        <f t="shared" si="41"/>
        <v>2723</v>
      </c>
      <c r="B2725" s="488">
        <v>45495</v>
      </c>
      <c r="C2725" s="212" t="s">
        <v>113</v>
      </c>
      <c r="D2725" s="408" t="s">
        <v>114</v>
      </c>
      <c r="E2725" s="408" t="s">
        <v>348</v>
      </c>
      <c r="F2725" s="515">
        <v>0</v>
      </c>
      <c r="G2725" s="515"/>
      <c r="H2725" s="116"/>
      <c r="I2725" s="116"/>
      <c r="J2725" s="515"/>
      <c r="AD2725" s="476"/>
      <c r="AI2725" s="473"/>
    </row>
    <row r="2726" spans="1:35" s="4" customFormat="1" x14ac:dyDescent="0.25">
      <c r="A2726" s="408">
        <f t="shared" si="41"/>
        <v>2724</v>
      </c>
      <c r="B2726" s="488">
        <v>45495</v>
      </c>
      <c r="C2726" s="212" t="s">
        <v>156</v>
      </c>
      <c r="D2726" s="408" t="s">
        <v>136</v>
      </c>
      <c r="E2726" s="408" t="s">
        <v>149</v>
      </c>
      <c r="F2726" s="515">
        <v>0</v>
      </c>
      <c r="G2726" s="515"/>
      <c r="H2726" s="116"/>
      <c r="I2726" s="116"/>
      <c r="J2726" s="515"/>
      <c r="AD2726" s="476"/>
      <c r="AI2726" s="473"/>
    </row>
    <row r="2727" spans="1:35" s="4" customFormat="1" x14ac:dyDescent="0.25">
      <c r="A2727" s="408">
        <f t="shared" si="41"/>
        <v>2725</v>
      </c>
      <c r="B2727" s="488">
        <v>45495</v>
      </c>
      <c r="C2727" s="212" t="s">
        <v>142</v>
      </c>
      <c r="D2727" s="408" t="s">
        <v>264</v>
      </c>
      <c r="E2727" s="408" t="s">
        <v>143</v>
      </c>
      <c r="F2727" s="515">
        <v>0</v>
      </c>
      <c r="G2727" s="515"/>
      <c r="H2727" s="116"/>
      <c r="I2727" s="116"/>
      <c r="J2727" s="515"/>
      <c r="AD2727" s="476"/>
      <c r="AI2727" s="473"/>
    </row>
    <row r="2728" spans="1:35" s="4" customFormat="1" x14ac:dyDescent="0.25">
      <c r="A2728" s="408">
        <f t="shared" si="41"/>
        <v>2726</v>
      </c>
      <c r="B2728" s="488">
        <v>45495</v>
      </c>
      <c r="C2728" s="212" t="s">
        <v>144</v>
      </c>
      <c r="D2728" s="408" t="s">
        <v>264</v>
      </c>
      <c r="E2728" s="408" t="s">
        <v>143</v>
      </c>
      <c r="F2728" s="515">
        <v>0</v>
      </c>
      <c r="G2728" s="515"/>
      <c r="H2728" s="116"/>
      <c r="I2728" s="116"/>
      <c r="J2728" s="515"/>
      <c r="AD2728" s="476"/>
      <c r="AI2728" s="473"/>
    </row>
    <row r="2729" spans="1:35" s="4" customFormat="1" x14ac:dyDescent="0.25">
      <c r="A2729" s="408">
        <f t="shared" si="41"/>
        <v>2727</v>
      </c>
      <c r="B2729" s="488">
        <v>45495</v>
      </c>
      <c r="C2729" s="212" t="s">
        <v>145</v>
      </c>
      <c r="D2729" s="408" t="s">
        <v>265</v>
      </c>
      <c r="E2729" s="408" t="s">
        <v>146</v>
      </c>
      <c r="F2729" s="515">
        <v>0</v>
      </c>
      <c r="G2729" s="515"/>
      <c r="H2729" s="116"/>
      <c r="I2729" s="116"/>
      <c r="J2729" s="515"/>
      <c r="AD2729" s="476"/>
      <c r="AI2729" s="473"/>
    </row>
    <row r="2730" spans="1:35" s="4" customFormat="1" x14ac:dyDescent="0.25">
      <c r="A2730" s="408">
        <f t="shared" si="41"/>
        <v>2728</v>
      </c>
      <c r="B2730" s="488">
        <v>45495</v>
      </c>
      <c r="C2730" s="212" t="s">
        <v>160</v>
      </c>
      <c r="D2730" s="408" t="s">
        <v>136</v>
      </c>
      <c r="E2730" s="408" t="s">
        <v>64</v>
      </c>
      <c r="F2730" s="515">
        <v>0</v>
      </c>
      <c r="G2730" s="515"/>
      <c r="H2730" s="116"/>
      <c r="I2730" s="116"/>
      <c r="J2730" s="515"/>
      <c r="AD2730" s="476"/>
      <c r="AI2730" s="473"/>
    </row>
    <row r="2731" spans="1:35" s="4" customFormat="1" x14ac:dyDescent="0.25">
      <c r="A2731" s="408">
        <f t="shared" si="41"/>
        <v>2729</v>
      </c>
      <c r="B2731" s="488">
        <v>45495</v>
      </c>
      <c r="C2731" s="212" t="s">
        <v>158</v>
      </c>
      <c r="D2731" s="408" t="s">
        <v>159</v>
      </c>
      <c r="E2731" s="408" t="s">
        <v>64</v>
      </c>
      <c r="F2731" s="515">
        <v>0</v>
      </c>
      <c r="G2731" s="515"/>
      <c r="H2731" s="116"/>
      <c r="I2731" s="116"/>
      <c r="J2731" s="515"/>
      <c r="AD2731" s="476"/>
      <c r="AI2731" s="473"/>
    </row>
    <row r="2732" spans="1:35" s="4" customFormat="1" x14ac:dyDescent="0.25">
      <c r="A2732" s="408">
        <f t="shared" si="41"/>
        <v>2730</v>
      </c>
      <c r="B2732" s="488">
        <v>45495</v>
      </c>
      <c r="C2732" s="96" t="s">
        <v>283</v>
      </c>
      <c r="D2732" s="408" t="s">
        <v>266</v>
      </c>
      <c r="E2732" s="408" t="s">
        <v>63</v>
      </c>
      <c r="F2732" s="515">
        <v>220</v>
      </c>
      <c r="G2732" s="515"/>
      <c r="H2732" s="116"/>
      <c r="I2732" s="116"/>
      <c r="J2732" s="515"/>
      <c r="AD2732" s="476"/>
      <c r="AI2732" s="473"/>
    </row>
    <row r="2733" spans="1:35" s="4" customFormat="1" x14ac:dyDescent="0.25">
      <c r="A2733" s="408">
        <f t="shared" si="41"/>
        <v>2731</v>
      </c>
      <c r="B2733" s="488">
        <v>45495</v>
      </c>
      <c r="C2733" s="212" t="s">
        <v>148</v>
      </c>
      <c r="D2733" s="408" t="s">
        <v>92</v>
      </c>
      <c r="E2733" s="408" t="s">
        <v>63</v>
      </c>
      <c r="F2733" s="515">
        <v>0</v>
      </c>
      <c r="G2733" s="515"/>
      <c r="H2733" s="116"/>
      <c r="I2733" s="116"/>
      <c r="J2733" s="515"/>
      <c r="AD2733" s="476"/>
      <c r="AI2733" s="473"/>
    </row>
    <row r="2734" spans="1:35" s="4" customFormat="1" x14ac:dyDescent="0.25">
      <c r="A2734" s="408">
        <f t="shared" si="41"/>
        <v>2732</v>
      </c>
      <c r="B2734" s="488">
        <v>45495</v>
      </c>
      <c r="C2734" s="212" t="s">
        <v>150</v>
      </c>
      <c r="D2734" s="408" t="s">
        <v>92</v>
      </c>
      <c r="E2734" s="408" t="s">
        <v>63</v>
      </c>
      <c r="F2734" s="515">
        <v>0</v>
      </c>
      <c r="G2734" s="515"/>
      <c r="H2734" s="116"/>
      <c r="I2734" s="116"/>
      <c r="J2734" s="515"/>
      <c r="AD2734" s="476"/>
      <c r="AI2734" s="473"/>
    </row>
    <row r="2735" spans="1:35" s="4" customFormat="1" x14ac:dyDescent="0.25">
      <c r="A2735" s="408">
        <f t="shared" si="41"/>
        <v>2733</v>
      </c>
      <c r="B2735" s="488">
        <v>45495</v>
      </c>
      <c r="C2735" s="212" t="s">
        <v>151</v>
      </c>
      <c r="D2735" s="408" t="s">
        <v>92</v>
      </c>
      <c r="E2735" s="408" t="s">
        <v>63</v>
      </c>
      <c r="F2735" s="515">
        <v>0</v>
      </c>
      <c r="G2735" s="515"/>
      <c r="H2735" s="116"/>
      <c r="I2735" s="116"/>
      <c r="J2735" s="515"/>
      <c r="AD2735" s="476"/>
      <c r="AI2735" s="473"/>
    </row>
    <row r="2736" spans="1:35" s="4" customFormat="1" x14ac:dyDescent="0.25">
      <c r="A2736" s="408">
        <f t="shared" si="41"/>
        <v>2734</v>
      </c>
      <c r="B2736" s="488">
        <v>45495</v>
      </c>
      <c r="C2736" s="212" t="s">
        <v>135</v>
      </c>
      <c r="D2736" s="408" t="s">
        <v>136</v>
      </c>
      <c r="E2736" s="408" t="s">
        <v>2</v>
      </c>
      <c r="F2736" s="515">
        <v>0</v>
      </c>
      <c r="G2736" s="515"/>
      <c r="H2736" s="116"/>
      <c r="I2736" s="116"/>
      <c r="J2736" s="515"/>
      <c r="AD2736" s="476"/>
      <c r="AI2736" s="473"/>
    </row>
    <row r="2737" spans="1:35" s="4" customFormat="1" x14ac:dyDescent="0.25">
      <c r="A2737" s="408">
        <f t="shared" si="41"/>
        <v>2735</v>
      </c>
      <c r="B2737" s="488">
        <v>45495</v>
      </c>
      <c r="C2737" s="212" t="s">
        <v>137</v>
      </c>
      <c r="D2737" s="408" t="s">
        <v>136</v>
      </c>
      <c r="E2737" s="408" t="s">
        <v>2</v>
      </c>
      <c r="F2737" s="515">
        <v>330</v>
      </c>
      <c r="G2737" s="515"/>
      <c r="H2737" s="116"/>
      <c r="I2737" s="116"/>
      <c r="J2737" s="515"/>
      <c r="AD2737" s="476"/>
      <c r="AI2737" s="473"/>
    </row>
    <row r="2738" spans="1:35" s="4" customFormat="1" x14ac:dyDescent="0.25">
      <c r="A2738" s="408">
        <f t="shared" si="41"/>
        <v>2736</v>
      </c>
      <c r="B2738" s="488">
        <v>45495</v>
      </c>
      <c r="C2738" s="212" t="s">
        <v>139</v>
      </c>
      <c r="D2738" s="408" t="s">
        <v>92</v>
      </c>
      <c r="E2738" s="408" t="s">
        <v>2</v>
      </c>
      <c r="F2738" s="515">
        <v>0</v>
      </c>
      <c r="G2738" s="515"/>
      <c r="H2738" s="116"/>
      <c r="I2738" s="116"/>
      <c r="J2738" s="515"/>
      <c r="AD2738" s="476"/>
      <c r="AI2738" s="473"/>
    </row>
    <row r="2739" spans="1:35" s="4" customFormat="1" x14ac:dyDescent="0.25">
      <c r="A2739" s="408">
        <f t="shared" si="41"/>
        <v>2737</v>
      </c>
      <c r="B2739" s="488">
        <v>45495</v>
      </c>
      <c r="C2739" s="212" t="s">
        <v>140</v>
      </c>
      <c r="D2739" s="408" t="s">
        <v>92</v>
      </c>
      <c r="E2739" s="408" t="s">
        <v>2</v>
      </c>
      <c r="F2739" s="515">
        <v>0</v>
      </c>
      <c r="G2739" s="515"/>
      <c r="H2739" s="116"/>
      <c r="I2739" s="116"/>
      <c r="J2739" s="515"/>
      <c r="AD2739" s="476"/>
      <c r="AI2739" s="473"/>
    </row>
    <row r="2740" spans="1:35" s="4" customFormat="1" x14ac:dyDescent="0.25">
      <c r="A2740" s="408">
        <f t="shared" si="41"/>
        <v>2738</v>
      </c>
      <c r="B2740" s="488">
        <v>45495</v>
      </c>
      <c r="C2740" s="212" t="s">
        <v>141</v>
      </c>
      <c r="D2740" s="408" t="s">
        <v>92</v>
      </c>
      <c r="E2740" s="408" t="s">
        <v>2</v>
      </c>
      <c r="F2740" s="515">
        <v>0</v>
      </c>
      <c r="G2740" s="515"/>
      <c r="H2740" s="116"/>
      <c r="I2740" s="116"/>
      <c r="J2740" s="515"/>
      <c r="AD2740" s="476"/>
      <c r="AI2740" s="473"/>
    </row>
    <row r="2741" spans="1:35" s="4" customFormat="1" x14ac:dyDescent="0.25">
      <c r="A2741" s="408">
        <f t="shared" si="41"/>
        <v>2739</v>
      </c>
      <c r="B2741" s="488">
        <v>45495</v>
      </c>
      <c r="C2741" s="212" t="s">
        <v>134</v>
      </c>
      <c r="D2741" s="408" t="s">
        <v>99</v>
      </c>
      <c r="E2741" s="408" t="s">
        <v>2</v>
      </c>
      <c r="F2741" s="515">
        <v>0</v>
      </c>
      <c r="G2741" s="515"/>
      <c r="H2741" s="116"/>
      <c r="I2741" s="116"/>
      <c r="J2741" s="515"/>
      <c r="AD2741" s="476"/>
      <c r="AI2741" s="473"/>
    </row>
    <row r="2742" spans="1:35" s="4" customFormat="1" x14ac:dyDescent="0.25">
      <c r="A2742" s="408">
        <f t="shared" ref="A2742:A2863" si="42">ROW()-2</f>
        <v>2740</v>
      </c>
      <c r="B2742" s="488">
        <v>45495</v>
      </c>
      <c r="C2742" s="212" t="s">
        <v>279</v>
      </c>
      <c r="D2742" s="408" t="s">
        <v>99</v>
      </c>
      <c r="E2742" s="408" t="s">
        <v>2</v>
      </c>
      <c r="F2742" s="515">
        <v>0</v>
      </c>
      <c r="G2742" s="515"/>
      <c r="H2742" s="116"/>
      <c r="I2742" s="116"/>
      <c r="J2742" s="515"/>
      <c r="AD2742" s="476"/>
      <c r="AI2742" s="473"/>
    </row>
    <row r="2743" spans="1:35" s="4" customFormat="1" x14ac:dyDescent="0.25">
      <c r="A2743" s="408">
        <f t="shared" si="42"/>
        <v>2741</v>
      </c>
      <c r="B2743" s="488">
        <v>45495</v>
      </c>
      <c r="C2743" s="212" t="s">
        <v>153</v>
      </c>
      <c r="D2743" s="408" t="s">
        <v>103</v>
      </c>
      <c r="E2743" s="408" t="s">
        <v>62</v>
      </c>
      <c r="F2743" s="515">
        <v>0</v>
      </c>
      <c r="G2743" s="515"/>
      <c r="H2743" s="116"/>
      <c r="I2743" s="116"/>
      <c r="J2743" s="515"/>
      <c r="AD2743" s="476"/>
      <c r="AI2743" s="473"/>
    </row>
    <row r="2744" spans="1:35" s="4" customFormat="1" x14ac:dyDescent="0.25">
      <c r="A2744" s="408">
        <f t="shared" si="42"/>
        <v>2742</v>
      </c>
      <c r="B2744" s="488">
        <v>45495</v>
      </c>
      <c r="C2744" s="212" t="s">
        <v>154</v>
      </c>
      <c r="D2744" s="408" t="s">
        <v>92</v>
      </c>
      <c r="E2744" s="408" t="s">
        <v>62</v>
      </c>
      <c r="F2744" s="515">
        <v>0</v>
      </c>
      <c r="G2744" s="515"/>
      <c r="H2744" s="116"/>
      <c r="I2744" s="116"/>
      <c r="J2744" s="515"/>
      <c r="AD2744" s="476"/>
      <c r="AI2744" s="473"/>
    </row>
    <row r="2745" spans="1:35" s="4" customFormat="1" x14ac:dyDescent="0.25">
      <c r="A2745" s="408">
        <f t="shared" si="42"/>
        <v>2743</v>
      </c>
      <c r="B2745" s="488">
        <v>45495</v>
      </c>
      <c r="C2745" s="212" t="s">
        <v>155</v>
      </c>
      <c r="D2745" s="408" t="s">
        <v>92</v>
      </c>
      <c r="E2745" s="408" t="s">
        <v>62</v>
      </c>
      <c r="F2745" s="515">
        <v>0</v>
      </c>
      <c r="G2745" s="515"/>
      <c r="H2745" s="116"/>
      <c r="I2745" s="116"/>
      <c r="J2745" s="515"/>
      <c r="AD2745" s="476"/>
      <c r="AI2745" s="473"/>
    </row>
    <row r="2746" spans="1:35" s="4" customFormat="1" x14ac:dyDescent="0.25">
      <c r="A2746" s="408">
        <f t="shared" si="42"/>
        <v>2744</v>
      </c>
      <c r="B2746" s="488">
        <v>45495</v>
      </c>
      <c r="C2746" s="212" t="s">
        <v>295</v>
      </c>
      <c r="D2746" s="408" t="s">
        <v>92</v>
      </c>
      <c r="E2746" s="408" t="s">
        <v>62</v>
      </c>
      <c r="F2746" s="515">
        <v>0</v>
      </c>
      <c r="G2746" s="515"/>
      <c r="H2746" s="116"/>
      <c r="I2746" s="116"/>
      <c r="J2746" s="515"/>
      <c r="AD2746" s="476"/>
      <c r="AI2746" s="473"/>
    </row>
    <row r="2747" spans="1:35" s="4" customFormat="1" x14ac:dyDescent="0.25">
      <c r="A2747" s="408">
        <f t="shared" si="42"/>
        <v>2745</v>
      </c>
      <c r="B2747" s="488">
        <v>45495</v>
      </c>
      <c r="C2747" s="212" t="s">
        <v>259</v>
      </c>
      <c r="D2747" s="408" t="s">
        <v>92</v>
      </c>
      <c r="E2747" s="408" t="s">
        <v>2</v>
      </c>
      <c r="F2747" s="515">
        <v>120</v>
      </c>
      <c r="G2747" s="515"/>
      <c r="H2747" s="116"/>
      <c r="I2747" s="116"/>
      <c r="J2747" s="515"/>
      <c r="AD2747" s="476"/>
      <c r="AI2747" s="473"/>
    </row>
    <row r="2748" spans="1:35" s="4" customFormat="1" x14ac:dyDescent="0.25">
      <c r="A2748" s="408">
        <f t="shared" si="42"/>
        <v>2746</v>
      </c>
      <c r="B2748" s="488">
        <v>45495</v>
      </c>
      <c r="C2748" s="212" t="s">
        <v>260</v>
      </c>
      <c r="D2748" s="408" t="s">
        <v>92</v>
      </c>
      <c r="E2748" s="408" t="s">
        <v>2</v>
      </c>
      <c r="F2748" s="515">
        <v>160</v>
      </c>
      <c r="G2748" s="515"/>
      <c r="H2748" s="116"/>
      <c r="I2748" s="116"/>
      <c r="J2748" s="515"/>
      <c r="AD2748" s="476"/>
      <c r="AI2748" s="473"/>
    </row>
    <row r="2749" spans="1:35" s="4" customFormat="1" x14ac:dyDescent="0.25">
      <c r="A2749" s="408">
        <f t="shared" si="42"/>
        <v>2747</v>
      </c>
      <c r="B2749" s="488">
        <v>45495</v>
      </c>
      <c r="C2749" s="212" t="s">
        <v>252</v>
      </c>
      <c r="D2749" s="408" t="s">
        <v>92</v>
      </c>
      <c r="E2749" s="408" t="s">
        <v>2</v>
      </c>
      <c r="F2749" s="515">
        <v>160</v>
      </c>
      <c r="G2749" s="515"/>
      <c r="H2749" s="116"/>
      <c r="I2749" s="116"/>
      <c r="J2749" s="515"/>
      <c r="AD2749" s="476"/>
      <c r="AI2749" s="473"/>
    </row>
    <row r="2750" spans="1:35" s="4" customFormat="1" x14ac:dyDescent="0.25">
      <c r="A2750" s="408">
        <f t="shared" si="42"/>
        <v>2748</v>
      </c>
      <c r="B2750" s="488">
        <v>45495</v>
      </c>
      <c r="C2750" s="212" t="s">
        <v>177</v>
      </c>
      <c r="D2750" s="408" t="s">
        <v>159</v>
      </c>
      <c r="E2750" s="408" t="s">
        <v>8</v>
      </c>
      <c r="F2750" s="515">
        <v>0</v>
      </c>
      <c r="G2750" s="515"/>
      <c r="H2750" s="116"/>
      <c r="I2750" s="116"/>
      <c r="J2750" s="515"/>
      <c r="AD2750" s="476"/>
      <c r="AI2750" s="473"/>
    </row>
    <row r="2751" spans="1:35" s="4" customFormat="1" x14ac:dyDescent="0.25">
      <c r="A2751" s="408">
        <f t="shared" si="42"/>
        <v>2749</v>
      </c>
      <c r="B2751" s="488">
        <v>45495</v>
      </c>
      <c r="C2751" s="212" t="s">
        <v>559</v>
      </c>
      <c r="D2751" s="408" t="str">
        <f>VLOOKUP(C2751,X$4:Z2752,2,FALSE)</f>
        <v>لودر VOLVO</v>
      </c>
      <c r="E2751" s="408" t="str">
        <f>VLOOKUP(C2751,X$4:Z2752,3,FALSE)</f>
        <v>شرکتی</v>
      </c>
      <c r="F2751" s="515">
        <v>0</v>
      </c>
      <c r="G2751" s="515"/>
      <c r="H2751" s="116"/>
      <c r="I2751" s="116"/>
      <c r="J2751" s="515"/>
      <c r="AD2751" s="476"/>
      <c r="AI2751" s="473"/>
    </row>
    <row r="2752" spans="1:35" s="4" customFormat="1" x14ac:dyDescent="0.25">
      <c r="A2752" s="408">
        <f t="shared" si="42"/>
        <v>2750</v>
      </c>
      <c r="B2752" s="488">
        <v>45495</v>
      </c>
      <c r="C2752" s="212" t="s">
        <v>162</v>
      </c>
      <c r="D2752" s="408" t="s">
        <v>163</v>
      </c>
      <c r="E2752" s="408" t="s">
        <v>164</v>
      </c>
      <c r="F2752" s="515">
        <v>0</v>
      </c>
      <c r="G2752" s="515"/>
      <c r="H2752" s="116"/>
      <c r="I2752" s="116"/>
      <c r="J2752" s="515"/>
      <c r="AD2752" s="476"/>
      <c r="AI2752" s="473"/>
    </row>
    <row r="2753" spans="1:35" s="4" customFormat="1" x14ac:dyDescent="0.25">
      <c r="A2753" s="408">
        <f t="shared" si="42"/>
        <v>2751</v>
      </c>
      <c r="B2753" s="488">
        <v>45495</v>
      </c>
      <c r="C2753" s="212" t="s">
        <v>166</v>
      </c>
      <c r="D2753" s="408" t="s">
        <v>167</v>
      </c>
      <c r="E2753" s="408" t="s">
        <v>164</v>
      </c>
      <c r="F2753" s="515">
        <v>0</v>
      </c>
      <c r="G2753" s="515"/>
      <c r="H2753" s="116"/>
      <c r="I2753" s="116"/>
      <c r="J2753" s="515"/>
      <c r="AD2753" s="476"/>
      <c r="AI2753" s="473"/>
    </row>
    <row r="2754" spans="1:35" s="4" customFormat="1" x14ac:dyDescent="0.25">
      <c r="A2754" s="408">
        <f t="shared" si="42"/>
        <v>2752</v>
      </c>
      <c r="B2754" s="488">
        <v>45495</v>
      </c>
      <c r="C2754" s="212" t="s">
        <v>169</v>
      </c>
      <c r="D2754" s="408" t="s">
        <v>167</v>
      </c>
      <c r="E2754" s="408" t="s">
        <v>164</v>
      </c>
      <c r="F2754" s="515">
        <v>0</v>
      </c>
      <c r="G2754" s="515"/>
      <c r="H2754" s="116"/>
      <c r="I2754" s="116"/>
      <c r="J2754" s="515"/>
      <c r="AD2754" s="476"/>
      <c r="AI2754" s="473"/>
    </row>
    <row r="2755" spans="1:35" s="4" customFormat="1" x14ac:dyDescent="0.25">
      <c r="A2755" s="408">
        <f t="shared" si="42"/>
        <v>2753</v>
      </c>
      <c r="B2755" s="488">
        <v>45495</v>
      </c>
      <c r="C2755" s="212" t="s">
        <v>170</v>
      </c>
      <c r="D2755" s="408" t="s">
        <v>103</v>
      </c>
      <c r="E2755" s="408" t="s">
        <v>164</v>
      </c>
      <c r="F2755" s="515">
        <v>160</v>
      </c>
      <c r="G2755" s="515"/>
      <c r="H2755" s="116"/>
      <c r="I2755" s="116"/>
      <c r="J2755" s="515"/>
      <c r="AD2755" s="476"/>
      <c r="AI2755" s="473"/>
    </row>
    <row r="2756" spans="1:35" s="4" customFormat="1" x14ac:dyDescent="0.25">
      <c r="A2756" s="408">
        <f t="shared" si="42"/>
        <v>2754</v>
      </c>
      <c r="B2756" s="488">
        <v>45495</v>
      </c>
      <c r="C2756" s="212" t="s">
        <v>171</v>
      </c>
      <c r="D2756" s="408" t="s">
        <v>159</v>
      </c>
      <c r="E2756" s="408" t="s">
        <v>164</v>
      </c>
      <c r="F2756" s="515">
        <v>0</v>
      </c>
      <c r="G2756" s="515"/>
      <c r="H2756" s="116"/>
      <c r="I2756" s="116"/>
      <c r="J2756" s="515"/>
      <c r="AD2756" s="476"/>
      <c r="AI2756" s="473"/>
    </row>
    <row r="2757" spans="1:35" s="4" customFormat="1" x14ac:dyDescent="0.25">
      <c r="A2757" s="408">
        <f t="shared" si="42"/>
        <v>2755</v>
      </c>
      <c r="B2757" s="488">
        <v>45495</v>
      </c>
      <c r="C2757" s="212" t="s">
        <v>172</v>
      </c>
      <c r="D2757" s="408" t="s">
        <v>173</v>
      </c>
      <c r="E2757" s="408" t="s">
        <v>164</v>
      </c>
      <c r="F2757" s="515">
        <v>0</v>
      </c>
      <c r="G2757" s="515"/>
      <c r="H2757" s="116"/>
      <c r="I2757" s="116"/>
      <c r="J2757" s="515"/>
      <c r="AD2757" s="476"/>
      <c r="AI2757" s="473"/>
    </row>
    <row r="2758" spans="1:35" s="4" customFormat="1" x14ac:dyDescent="0.25">
      <c r="A2758" s="408">
        <f t="shared" si="42"/>
        <v>2756</v>
      </c>
      <c r="B2758" s="488">
        <v>45495</v>
      </c>
      <c r="C2758" s="212" t="s">
        <v>174</v>
      </c>
      <c r="D2758" s="408" t="s">
        <v>99</v>
      </c>
      <c r="E2758" s="408" t="s">
        <v>164</v>
      </c>
      <c r="F2758" s="515">
        <v>0</v>
      </c>
      <c r="G2758" s="515"/>
      <c r="H2758" s="116"/>
      <c r="I2758" s="116"/>
      <c r="J2758" s="515"/>
      <c r="AD2758" s="476"/>
      <c r="AI2758" s="473"/>
    </row>
    <row r="2759" spans="1:35" s="4" customFormat="1" x14ac:dyDescent="0.25">
      <c r="A2759" s="408">
        <f t="shared" si="42"/>
        <v>2757</v>
      </c>
      <c r="B2759" s="488">
        <v>45495</v>
      </c>
      <c r="C2759" s="212" t="s">
        <v>175</v>
      </c>
      <c r="D2759" s="408" t="s">
        <v>176</v>
      </c>
      <c r="E2759" s="408" t="s">
        <v>164</v>
      </c>
      <c r="F2759" s="515">
        <v>0</v>
      </c>
      <c r="G2759" s="515"/>
      <c r="H2759" s="116"/>
      <c r="I2759" s="116"/>
      <c r="J2759" s="515"/>
      <c r="AD2759" s="476"/>
      <c r="AI2759" s="473"/>
    </row>
    <row r="2760" spans="1:35" s="4" customFormat="1" x14ac:dyDescent="0.25">
      <c r="A2760" s="408">
        <f t="shared" si="42"/>
        <v>2758</v>
      </c>
      <c r="B2760" s="488">
        <v>45495</v>
      </c>
      <c r="C2760" s="212" t="s">
        <v>263</v>
      </c>
      <c r="D2760" s="408" t="s">
        <v>176</v>
      </c>
      <c r="E2760" s="408" t="s">
        <v>164</v>
      </c>
      <c r="F2760" s="515">
        <v>200</v>
      </c>
      <c r="G2760" s="515"/>
      <c r="H2760" s="116"/>
      <c r="I2760" s="116"/>
      <c r="J2760" s="515"/>
      <c r="AD2760" s="476"/>
      <c r="AI2760" s="473"/>
    </row>
    <row r="2761" spans="1:35" s="4" customFormat="1" x14ac:dyDescent="0.25">
      <c r="A2761" s="408">
        <f t="shared" si="42"/>
        <v>2759</v>
      </c>
      <c r="B2761" s="488">
        <v>45495</v>
      </c>
      <c r="C2761" s="212" t="s">
        <v>261</v>
      </c>
      <c r="D2761" s="408" t="s">
        <v>269</v>
      </c>
      <c r="E2761" s="408" t="s">
        <v>164</v>
      </c>
      <c r="F2761" s="515">
        <v>0</v>
      </c>
      <c r="G2761" s="515"/>
      <c r="H2761" s="116"/>
      <c r="I2761" s="116"/>
      <c r="J2761" s="515"/>
      <c r="AD2761" s="476"/>
      <c r="AI2761" s="473"/>
    </row>
    <row r="2762" spans="1:35" s="4" customFormat="1" x14ac:dyDescent="0.25">
      <c r="A2762" s="408">
        <f t="shared" si="42"/>
        <v>2760</v>
      </c>
      <c r="B2762" s="488">
        <v>45495</v>
      </c>
      <c r="C2762" s="212" t="s">
        <v>254</v>
      </c>
      <c r="D2762" s="408" t="s">
        <v>159</v>
      </c>
      <c r="E2762" s="408" t="s">
        <v>164</v>
      </c>
      <c r="F2762" s="515">
        <v>0</v>
      </c>
      <c r="G2762" s="515"/>
      <c r="H2762" s="116"/>
      <c r="I2762" s="116"/>
      <c r="J2762" s="515"/>
      <c r="AD2762" s="476"/>
      <c r="AI2762" s="473"/>
    </row>
    <row r="2763" spans="1:35" s="4" customFormat="1" x14ac:dyDescent="0.25">
      <c r="A2763" s="408">
        <f t="shared" si="42"/>
        <v>2761</v>
      </c>
      <c r="B2763" s="488">
        <v>45495</v>
      </c>
      <c r="C2763" s="212" t="s">
        <v>277</v>
      </c>
      <c r="D2763" s="408" t="s">
        <v>176</v>
      </c>
      <c r="E2763" s="408" t="s">
        <v>164</v>
      </c>
      <c r="F2763" s="515">
        <v>0</v>
      </c>
      <c r="G2763" s="515"/>
      <c r="H2763" s="116"/>
      <c r="I2763" s="116"/>
      <c r="J2763" s="515"/>
      <c r="AD2763" s="476"/>
      <c r="AI2763" s="473"/>
    </row>
    <row r="2764" spans="1:35" s="4" customFormat="1" x14ac:dyDescent="0.25">
      <c r="A2764" s="408">
        <f t="shared" si="42"/>
        <v>2762</v>
      </c>
      <c r="B2764" s="488">
        <v>45495</v>
      </c>
      <c r="C2764" s="212" t="s">
        <v>352</v>
      </c>
      <c r="D2764" s="408" t="s">
        <v>176</v>
      </c>
      <c r="E2764" s="408" t="s">
        <v>164</v>
      </c>
      <c r="F2764" s="515">
        <v>0</v>
      </c>
      <c r="G2764" s="515"/>
      <c r="H2764" s="116"/>
      <c r="I2764" s="116"/>
      <c r="J2764" s="515"/>
      <c r="AD2764" s="476"/>
      <c r="AI2764" s="473"/>
    </row>
    <row r="2765" spans="1:35" s="4" customFormat="1" x14ac:dyDescent="0.25">
      <c r="A2765" s="408">
        <f t="shared" si="42"/>
        <v>2763</v>
      </c>
      <c r="B2765" s="488">
        <v>45495</v>
      </c>
      <c r="C2765" s="212" t="s">
        <v>354</v>
      </c>
      <c r="D2765" s="408" t="s">
        <v>103</v>
      </c>
      <c r="E2765" s="408" t="s">
        <v>164</v>
      </c>
      <c r="F2765" s="515">
        <v>120</v>
      </c>
      <c r="G2765" s="515"/>
      <c r="H2765" s="116"/>
      <c r="I2765" s="116"/>
      <c r="J2765" s="515"/>
      <c r="AD2765" s="476"/>
      <c r="AI2765" s="473"/>
    </row>
    <row r="2766" spans="1:35" s="4" customFormat="1" x14ac:dyDescent="0.25">
      <c r="A2766" s="408">
        <f t="shared" si="42"/>
        <v>2764</v>
      </c>
      <c r="B2766" s="488">
        <v>45495</v>
      </c>
      <c r="C2766" s="212" t="s">
        <v>559</v>
      </c>
      <c r="D2766" s="408" t="str">
        <f>VLOOKUP(C2766,X$4:Z2767,2,FALSE)</f>
        <v>لودر VOLVO</v>
      </c>
      <c r="E2766" s="408" t="str">
        <f>VLOOKUP(C2766,X$4:Z2767,3,FALSE)</f>
        <v>شرکتی</v>
      </c>
      <c r="F2766" s="515">
        <v>100</v>
      </c>
      <c r="G2766" s="515"/>
      <c r="H2766" s="116"/>
      <c r="I2766" s="116"/>
      <c r="J2766" s="515"/>
      <c r="AD2766" s="476"/>
      <c r="AI2766" s="473"/>
    </row>
    <row r="2767" spans="1:35" s="4" customFormat="1" x14ac:dyDescent="0.25">
      <c r="A2767" s="408">
        <f t="shared" si="42"/>
        <v>2765</v>
      </c>
      <c r="B2767" s="488">
        <v>45496</v>
      </c>
      <c r="C2767" s="212" t="s">
        <v>125</v>
      </c>
      <c r="D2767" s="408" t="s">
        <v>99</v>
      </c>
      <c r="E2767" s="408" t="s">
        <v>334</v>
      </c>
      <c r="F2767" s="515">
        <v>383</v>
      </c>
      <c r="G2767" s="515"/>
      <c r="H2767" s="116"/>
      <c r="I2767" s="116"/>
      <c r="J2767" s="515"/>
      <c r="AD2767" s="476"/>
      <c r="AI2767" s="473"/>
    </row>
    <row r="2768" spans="1:35" s="4" customFormat="1" x14ac:dyDescent="0.25">
      <c r="A2768" s="408">
        <f t="shared" si="42"/>
        <v>2766</v>
      </c>
      <c r="B2768" s="488">
        <v>45496</v>
      </c>
      <c r="C2768" s="212" t="s">
        <v>290</v>
      </c>
      <c r="D2768" s="408" t="s">
        <v>99</v>
      </c>
      <c r="E2768" s="408" t="s">
        <v>335</v>
      </c>
      <c r="F2768" s="515">
        <v>0</v>
      </c>
      <c r="G2768" s="515"/>
      <c r="H2768" s="116"/>
      <c r="I2768" s="116"/>
      <c r="J2768" s="515"/>
      <c r="AD2768" s="476"/>
      <c r="AI2768" s="473"/>
    </row>
    <row r="2769" spans="1:35" s="4" customFormat="1" x14ac:dyDescent="0.25">
      <c r="A2769" s="408">
        <f t="shared" si="42"/>
        <v>2767</v>
      </c>
      <c r="B2769" s="488">
        <v>45496</v>
      </c>
      <c r="C2769" s="212" t="s">
        <v>88</v>
      </c>
      <c r="D2769" s="408" t="s">
        <v>89</v>
      </c>
      <c r="E2769" s="408" t="s">
        <v>336</v>
      </c>
      <c r="F2769" s="515">
        <v>0</v>
      </c>
      <c r="G2769" s="515"/>
      <c r="H2769" s="116"/>
      <c r="I2769" s="116"/>
      <c r="J2769" s="515"/>
      <c r="AD2769" s="476"/>
      <c r="AI2769" s="473"/>
    </row>
    <row r="2770" spans="1:35" s="4" customFormat="1" x14ac:dyDescent="0.25">
      <c r="A2770" s="408">
        <f t="shared" si="42"/>
        <v>2768</v>
      </c>
      <c r="B2770" s="488">
        <v>45496</v>
      </c>
      <c r="C2770" s="212" t="s">
        <v>294</v>
      </c>
      <c r="D2770" s="408" t="s">
        <v>89</v>
      </c>
      <c r="E2770" s="408" t="s">
        <v>337</v>
      </c>
      <c r="F2770" s="515">
        <v>0</v>
      </c>
      <c r="G2770" s="515"/>
      <c r="H2770" s="116"/>
      <c r="I2770" s="116"/>
      <c r="J2770" s="515"/>
      <c r="AD2770" s="476"/>
      <c r="AI2770" s="473"/>
    </row>
    <row r="2771" spans="1:35" s="4" customFormat="1" x14ac:dyDescent="0.25">
      <c r="A2771" s="408">
        <f t="shared" si="42"/>
        <v>2769</v>
      </c>
      <c r="B2771" s="488">
        <v>45496</v>
      </c>
      <c r="C2771" s="212" t="s">
        <v>119</v>
      </c>
      <c r="D2771" s="408" t="s">
        <v>131</v>
      </c>
      <c r="E2771" s="408" t="s">
        <v>338</v>
      </c>
      <c r="F2771" s="515">
        <v>85</v>
      </c>
      <c r="G2771" s="515"/>
      <c r="H2771" s="116"/>
      <c r="I2771" s="116"/>
      <c r="J2771" s="515"/>
      <c r="AD2771" s="476"/>
      <c r="AI2771" s="473"/>
    </row>
    <row r="2772" spans="1:35" s="4" customFormat="1" x14ac:dyDescent="0.25">
      <c r="A2772" s="408">
        <f t="shared" si="42"/>
        <v>2770</v>
      </c>
      <c r="B2772" s="488">
        <v>45496</v>
      </c>
      <c r="C2772" s="212" t="s">
        <v>121</v>
      </c>
      <c r="D2772" s="408" t="s">
        <v>122</v>
      </c>
      <c r="E2772" s="408" t="s">
        <v>339</v>
      </c>
      <c r="F2772" s="515">
        <v>0</v>
      </c>
      <c r="G2772" s="515"/>
      <c r="H2772" s="116"/>
      <c r="I2772" s="116"/>
      <c r="J2772" s="515"/>
      <c r="AD2772" s="476"/>
      <c r="AI2772" s="473"/>
    </row>
    <row r="2773" spans="1:35" s="4" customFormat="1" x14ac:dyDescent="0.25">
      <c r="A2773" s="408">
        <f t="shared" si="42"/>
        <v>2771</v>
      </c>
      <c r="B2773" s="488">
        <v>45496</v>
      </c>
      <c r="C2773" s="212" t="s">
        <v>349</v>
      </c>
      <c r="D2773" s="408" t="s">
        <v>360</v>
      </c>
      <c r="E2773" s="408" t="s">
        <v>127</v>
      </c>
      <c r="F2773" s="515">
        <v>94</v>
      </c>
      <c r="G2773" s="515"/>
      <c r="H2773" s="116"/>
      <c r="I2773" s="116"/>
      <c r="J2773" s="515"/>
      <c r="AD2773" s="476"/>
      <c r="AI2773" s="473"/>
    </row>
    <row r="2774" spans="1:35" s="4" customFormat="1" x14ac:dyDescent="0.25">
      <c r="A2774" s="408">
        <f t="shared" si="42"/>
        <v>2772</v>
      </c>
      <c r="B2774" s="488">
        <v>45496</v>
      </c>
      <c r="C2774" s="212" t="s">
        <v>118</v>
      </c>
      <c r="D2774" s="408" t="s">
        <v>107</v>
      </c>
      <c r="E2774" s="408" t="s">
        <v>340</v>
      </c>
      <c r="F2774" s="515">
        <v>0</v>
      </c>
      <c r="G2774" s="515"/>
      <c r="H2774" s="116"/>
      <c r="I2774" s="116"/>
      <c r="J2774" s="515"/>
      <c r="AD2774" s="476"/>
      <c r="AI2774" s="473"/>
    </row>
    <row r="2775" spans="1:35" s="4" customFormat="1" x14ac:dyDescent="0.25">
      <c r="A2775" s="408">
        <f t="shared" si="42"/>
        <v>2773</v>
      </c>
      <c r="B2775" s="488">
        <v>45496</v>
      </c>
      <c r="C2775" s="212" t="s">
        <v>109</v>
      </c>
      <c r="D2775" s="408" t="s">
        <v>107</v>
      </c>
      <c r="E2775" s="408" t="s">
        <v>341</v>
      </c>
      <c r="F2775" s="515">
        <v>0</v>
      </c>
      <c r="G2775" s="515"/>
      <c r="H2775" s="116"/>
      <c r="I2775" s="116"/>
      <c r="J2775" s="515"/>
      <c r="AD2775" s="476"/>
      <c r="AI2775" s="473"/>
    </row>
    <row r="2776" spans="1:35" s="4" customFormat="1" x14ac:dyDescent="0.25">
      <c r="A2776" s="408">
        <f t="shared" si="42"/>
        <v>2774</v>
      </c>
      <c r="B2776" s="488">
        <v>45496</v>
      </c>
      <c r="C2776" s="212" t="s">
        <v>106</v>
      </c>
      <c r="D2776" s="408" t="s">
        <v>107</v>
      </c>
      <c r="E2776" s="408" t="s">
        <v>342</v>
      </c>
      <c r="F2776" s="515">
        <v>80</v>
      </c>
      <c r="G2776" s="515"/>
      <c r="H2776" s="116"/>
      <c r="I2776" s="116"/>
      <c r="J2776" s="515"/>
      <c r="AD2776" s="476"/>
      <c r="AI2776" s="473"/>
    </row>
    <row r="2777" spans="1:35" s="4" customFormat="1" x14ac:dyDescent="0.25">
      <c r="A2777" s="408">
        <f t="shared" si="42"/>
        <v>2775</v>
      </c>
      <c r="B2777" s="488">
        <v>45496</v>
      </c>
      <c r="C2777" s="212" t="s">
        <v>278</v>
      </c>
      <c r="D2777" s="408" t="s">
        <v>107</v>
      </c>
      <c r="E2777" s="408" t="s">
        <v>341</v>
      </c>
      <c r="F2777" s="515">
        <v>118</v>
      </c>
      <c r="G2777" s="515"/>
      <c r="H2777" s="116"/>
      <c r="I2777" s="116"/>
      <c r="J2777" s="515"/>
      <c r="AD2777" s="476"/>
      <c r="AI2777" s="473"/>
    </row>
    <row r="2778" spans="1:35" s="4" customFormat="1" x14ac:dyDescent="0.25">
      <c r="A2778" s="408">
        <f t="shared" si="42"/>
        <v>2776</v>
      </c>
      <c r="B2778" s="488">
        <v>45496</v>
      </c>
      <c r="C2778" s="212" t="s">
        <v>91</v>
      </c>
      <c r="D2778" s="408" t="s">
        <v>92</v>
      </c>
      <c r="E2778" s="408" t="s">
        <v>343</v>
      </c>
      <c r="F2778" s="515">
        <v>0</v>
      </c>
      <c r="G2778" s="515"/>
      <c r="H2778" s="116"/>
      <c r="I2778" s="116"/>
      <c r="J2778" s="515"/>
      <c r="AD2778" s="476"/>
      <c r="AI2778" s="473"/>
    </row>
    <row r="2779" spans="1:35" s="4" customFormat="1" x14ac:dyDescent="0.25">
      <c r="A2779" s="408">
        <f t="shared" si="42"/>
        <v>2777</v>
      </c>
      <c r="B2779" s="488">
        <v>45496</v>
      </c>
      <c r="C2779" s="212" t="s">
        <v>94</v>
      </c>
      <c r="D2779" s="408" t="s">
        <v>92</v>
      </c>
      <c r="E2779" s="408" t="s">
        <v>344</v>
      </c>
      <c r="F2779" s="515">
        <v>0</v>
      </c>
      <c r="G2779" s="515"/>
      <c r="H2779" s="116"/>
      <c r="I2779" s="116"/>
      <c r="J2779" s="515"/>
      <c r="AD2779" s="476"/>
      <c r="AI2779" s="473"/>
    </row>
    <row r="2780" spans="1:35" s="4" customFormat="1" x14ac:dyDescent="0.25">
      <c r="A2780" s="408">
        <f t="shared" si="42"/>
        <v>2778</v>
      </c>
      <c r="B2780" s="488">
        <v>45496</v>
      </c>
      <c r="C2780" s="212" t="s">
        <v>116</v>
      </c>
      <c r="D2780" s="408" t="s">
        <v>92</v>
      </c>
      <c r="E2780" s="408" t="s">
        <v>345</v>
      </c>
      <c r="F2780" s="515">
        <v>203</v>
      </c>
      <c r="G2780" s="515"/>
      <c r="H2780" s="116"/>
      <c r="I2780" s="116"/>
      <c r="J2780" s="515"/>
      <c r="AD2780" s="476"/>
      <c r="AI2780" s="473"/>
    </row>
    <row r="2781" spans="1:35" s="4" customFormat="1" x14ac:dyDescent="0.25">
      <c r="A2781" s="408">
        <f t="shared" si="42"/>
        <v>2779</v>
      </c>
      <c r="B2781" s="488">
        <v>45496</v>
      </c>
      <c r="C2781" s="212" t="s">
        <v>128</v>
      </c>
      <c r="D2781" s="408" t="s">
        <v>97</v>
      </c>
      <c r="E2781" s="408" t="s">
        <v>346</v>
      </c>
      <c r="F2781" s="515">
        <v>80</v>
      </c>
      <c r="G2781" s="515"/>
      <c r="H2781" s="116"/>
      <c r="I2781" s="116"/>
      <c r="J2781" s="515"/>
      <c r="AD2781" s="476"/>
      <c r="AI2781" s="473"/>
    </row>
    <row r="2782" spans="1:35" s="4" customFormat="1" x14ac:dyDescent="0.25">
      <c r="A2782" s="408">
        <f t="shared" si="42"/>
        <v>2780</v>
      </c>
      <c r="B2782" s="488">
        <v>45496</v>
      </c>
      <c r="C2782" s="212" t="s">
        <v>96</v>
      </c>
      <c r="D2782" s="408" t="s">
        <v>97</v>
      </c>
      <c r="E2782" s="408" t="s">
        <v>347</v>
      </c>
      <c r="F2782" s="515">
        <v>142</v>
      </c>
      <c r="G2782" s="515"/>
      <c r="H2782" s="116"/>
      <c r="I2782" s="116"/>
      <c r="J2782" s="515"/>
      <c r="AD2782" s="476"/>
      <c r="AI2782" s="473"/>
    </row>
    <row r="2783" spans="1:35" s="4" customFormat="1" x14ac:dyDescent="0.25">
      <c r="A2783" s="408">
        <f t="shared" si="42"/>
        <v>2781</v>
      </c>
      <c r="B2783" s="488">
        <v>45496</v>
      </c>
      <c r="C2783" s="212" t="s">
        <v>113</v>
      </c>
      <c r="D2783" s="408" t="s">
        <v>114</v>
      </c>
      <c r="E2783" s="408" t="s">
        <v>348</v>
      </c>
      <c r="F2783" s="515">
        <v>0</v>
      </c>
      <c r="G2783" s="515"/>
      <c r="H2783" s="116"/>
      <c r="I2783" s="116"/>
      <c r="J2783" s="515"/>
      <c r="AD2783" s="476"/>
      <c r="AI2783" s="473"/>
    </row>
    <row r="2784" spans="1:35" s="4" customFormat="1" x14ac:dyDescent="0.25">
      <c r="A2784" s="408">
        <f t="shared" si="42"/>
        <v>2782</v>
      </c>
      <c r="B2784" s="488">
        <v>45496</v>
      </c>
      <c r="C2784" s="212" t="s">
        <v>156</v>
      </c>
      <c r="D2784" s="408" t="s">
        <v>136</v>
      </c>
      <c r="E2784" s="408" t="s">
        <v>149</v>
      </c>
      <c r="F2784" s="515">
        <v>0</v>
      </c>
      <c r="G2784" s="515"/>
      <c r="H2784" s="116"/>
      <c r="I2784" s="116"/>
      <c r="J2784" s="515"/>
      <c r="AD2784" s="476"/>
      <c r="AI2784" s="473"/>
    </row>
    <row r="2785" spans="1:35" s="4" customFormat="1" x14ac:dyDescent="0.25">
      <c r="A2785" s="408">
        <f t="shared" si="42"/>
        <v>2783</v>
      </c>
      <c r="B2785" s="488">
        <v>45496</v>
      </c>
      <c r="C2785" s="212" t="s">
        <v>142</v>
      </c>
      <c r="D2785" s="408" t="s">
        <v>264</v>
      </c>
      <c r="E2785" s="408" t="s">
        <v>143</v>
      </c>
      <c r="F2785" s="515">
        <v>180</v>
      </c>
      <c r="G2785" s="515"/>
      <c r="H2785" s="116"/>
      <c r="I2785" s="116"/>
      <c r="J2785" s="515"/>
      <c r="AD2785" s="476"/>
      <c r="AI2785" s="473"/>
    </row>
    <row r="2786" spans="1:35" s="4" customFormat="1" x14ac:dyDescent="0.25">
      <c r="A2786" s="408">
        <f t="shared" si="42"/>
        <v>2784</v>
      </c>
      <c r="B2786" s="488">
        <v>45496</v>
      </c>
      <c r="C2786" s="212" t="s">
        <v>144</v>
      </c>
      <c r="D2786" s="408" t="s">
        <v>264</v>
      </c>
      <c r="E2786" s="408" t="s">
        <v>143</v>
      </c>
      <c r="F2786" s="515">
        <v>171</v>
      </c>
      <c r="G2786" s="515"/>
      <c r="H2786" s="116"/>
      <c r="I2786" s="116"/>
      <c r="J2786" s="515"/>
      <c r="AD2786" s="476"/>
      <c r="AI2786" s="473"/>
    </row>
    <row r="2787" spans="1:35" s="4" customFormat="1" x14ac:dyDescent="0.25">
      <c r="A2787" s="408">
        <f t="shared" si="42"/>
        <v>2785</v>
      </c>
      <c r="B2787" s="488">
        <v>45496</v>
      </c>
      <c r="C2787" s="212" t="s">
        <v>145</v>
      </c>
      <c r="D2787" s="408" t="s">
        <v>265</v>
      </c>
      <c r="E2787" s="408" t="s">
        <v>146</v>
      </c>
      <c r="F2787" s="515">
        <v>393</v>
      </c>
      <c r="G2787" s="515"/>
      <c r="H2787" s="116"/>
      <c r="I2787" s="116"/>
      <c r="J2787" s="515"/>
      <c r="AD2787" s="476"/>
      <c r="AI2787" s="473"/>
    </row>
    <row r="2788" spans="1:35" s="4" customFormat="1" x14ac:dyDescent="0.25">
      <c r="A2788" s="408">
        <f t="shared" si="42"/>
        <v>2786</v>
      </c>
      <c r="B2788" s="488">
        <v>45496</v>
      </c>
      <c r="C2788" s="212" t="s">
        <v>160</v>
      </c>
      <c r="D2788" s="408" t="s">
        <v>136</v>
      </c>
      <c r="E2788" s="408" t="s">
        <v>64</v>
      </c>
      <c r="F2788" s="515">
        <v>211</v>
      </c>
      <c r="G2788" s="515"/>
      <c r="H2788" s="116"/>
      <c r="I2788" s="116"/>
      <c r="J2788" s="515"/>
      <c r="AD2788" s="476"/>
      <c r="AI2788" s="473"/>
    </row>
    <row r="2789" spans="1:35" s="4" customFormat="1" x14ac:dyDescent="0.25">
      <c r="A2789" s="408">
        <f t="shared" si="42"/>
        <v>2787</v>
      </c>
      <c r="B2789" s="488">
        <v>45496</v>
      </c>
      <c r="C2789" s="212" t="s">
        <v>158</v>
      </c>
      <c r="D2789" s="408" t="s">
        <v>159</v>
      </c>
      <c r="E2789" s="408" t="s">
        <v>64</v>
      </c>
      <c r="F2789" s="515">
        <v>201</v>
      </c>
      <c r="G2789" s="515"/>
      <c r="H2789" s="116"/>
      <c r="I2789" s="116"/>
      <c r="J2789" s="515"/>
      <c r="AD2789" s="476"/>
      <c r="AI2789" s="473"/>
    </row>
    <row r="2790" spans="1:35" s="4" customFormat="1" x14ac:dyDescent="0.25">
      <c r="A2790" s="408">
        <f t="shared" si="42"/>
        <v>2788</v>
      </c>
      <c r="B2790" s="488">
        <v>45496</v>
      </c>
      <c r="C2790" s="96" t="s">
        <v>283</v>
      </c>
      <c r="D2790" s="408" t="s">
        <v>266</v>
      </c>
      <c r="E2790" s="408" t="s">
        <v>63</v>
      </c>
      <c r="F2790" s="515">
        <v>0</v>
      </c>
      <c r="G2790" s="515"/>
      <c r="H2790" s="116"/>
      <c r="I2790" s="116"/>
      <c r="J2790" s="515"/>
      <c r="AD2790" s="476"/>
      <c r="AI2790" s="473"/>
    </row>
    <row r="2791" spans="1:35" s="4" customFormat="1" x14ac:dyDescent="0.25">
      <c r="A2791" s="408">
        <f t="shared" si="42"/>
        <v>2789</v>
      </c>
      <c r="B2791" s="488">
        <v>45496</v>
      </c>
      <c r="C2791" s="212" t="s">
        <v>148</v>
      </c>
      <c r="D2791" s="408" t="s">
        <v>92</v>
      </c>
      <c r="E2791" s="408" t="s">
        <v>63</v>
      </c>
      <c r="F2791" s="515">
        <v>0</v>
      </c>
      <c r="G2791" s="515"/>
      <c r="H2791" s="116"/>
      <c r="I2791" s="116"/>
      <c r="J2791" s="515"/>
      <c r="AD2791" s="476"/>
      <c r="AI2791" s="473"/>
    </row>
    <row r="2792" spans="1:35" s="4" customFormat="1" x14ac:dyDescent="0.25">
      <c r="A2792" s="408">
        <f t="shared" si="42"/>
        <v>2790</v>
      </c>
      <c r="B2792" s="488">
        <v>45496</v>
      </c>
      <c r="C2792" s="212" t="s">
        <v>150</v>
      </c>
      <c r="D2792" s="408" t="s">
        <v>92</v>
      </c>
      <c r="E2792" s="408" t="s">
        <v>63</v>
      </c>
      <c r="F2792" s="515">
        <v>0</v>
      </c>
      <c r="G2792" s="515"/>
      <c r="H2792" s="116"/>
      <c r="I2792" s="116"/>
      <c r="J2792" s="515"/>
      <c r="AD2792" s="476"/>
      <c r="AI2792" s="473"/>
    </row>
    <row r="2793" spans="1:35" s="4" customFormat="1" x14ac:dyDescent="0.25">
      <c r="A2793" s="408">
        <f t="shared" si="42"/>
        <v>2791</v>
      </c>
      <c r="B2793" s="488">
        <v>45496</v>
      </c>
      <c r="C2793" s="212" t="s">
        <v>151</v>
      </c>
      <c r="D2793" s="408" t="s">
        <v>92</v>
      </c>
      <c r="E2793" s="408" t="s">
        <v>63</v>
      </c>
      <c r="F2793" s="515">
        <v>0</v>
      </c>
      <c r="G2793" s="515"/>
      <c r="H2793" s="116"/>
      <c r="I2793" s="116"/>
      <c r="J2793" s="515"/>
      <c r="AD2793" s="476"/>
      <c r="AI2793" s="473"/>
    </row>
    <row r="2794" spans="1:35" s="4" customFormat="1" x14ac:dyDescent="0.25">
      <c r="A2794" s="408">
        <f t="shared" si="42"/>
        <v>2792</v>
      </c>
      <c r="B2794" s="488">
        <v>45496</v>
      </c>
      <c r="C2794" s="212" t="s">
        <v>135</v>
      </c>
      <c r="D2794" s="408" t="s">
        <v>136</v>
      </c>
      <c r="E2794" s="408" t="s">
        <v>2</v>
      </c>
      <c r="F2794" s="515">
        <v>0</v>
      </c>
      <c r="G2794" s="515"/>
      <c r="H2794" s="116"/>
      <c r="I2794" s="116"/>
      <c r="J2794" s="515"/>
      <c r="AD2794" s="476"/>
      <c r="AI2794" s="473"/>
    </row>
    <row r="2795" spans="1:35" s="4" customFormat="1" x14ac:dyDescent="0.25">
      <c r="A2795" s="408">
        <f t="shared" si="42"/>
        <v>2793</v>
      </c>
      <c r="B2795" s="488">
        <v>45496</v>
      </c>
      <c r="C2795" s="212" t="s">
        <v>137</v>
      </c>
      <c r="D2795" s="408" t="s">
        <v>136</v>
      </c>
      <c r="E2795" s="408" t="s">
        <v>2</v>
      </c>
      <c r="F2795" s="515">
        <v>454</v>
      </c>
      <c r="G2795" s="515"/>
      <c r="H2795" s="116"/>
      <c r="I2795" s="116"/>
      <c r="J2795" s="515"/>
      <c r="AD2795" s="476"/>
      <c r="AI2795" s="473"/>
    </row>
    <row r="2796" spans="1:35" s="4" customFormat="1" x14ac:dyDescent="0.25">
      <c r="A2796" s="408">
        <f t="shared" si="42"/>
        <v>2794</v>
      </c>
      <c r="B2796" s="488">
        <v>45496</v>
      </c>
      <c r="C2796" s="212" t="s">
        <v>139</v>
      </c>
      <c r="D2796" s="408" t="s">
        <v>92</v>
      </c>
      <c r="E2796" s="408" t="s">
        <v>2</v>
      </c>
      <c r="F2796" s="515">
        <v>0</v>
      </c>
      <c r="G2796" s="515"/>
      <c r="H2796" s="116"/>
      <c r="I2796" s="116"/>
      <c r="J2796" s="515"/>
      <c r="AD2796" s="476"/>
      <c r="AI2796" s="473"/>
    </row>
    <row r="2797" spans="1:35" s="4" customFormat="1" x14ac:dyDescent="0.25">
      <c r="A2797" s="408">
        <f t="shared" si="42"/>
        <v>2795</v>
      </c>
      <c r="B2797" s="488">
        <v>45496</v>
      </c>
      <c r="C2797" s="212" t="s">
        <v>140</v>
      </c>
      <c r="D2797" s="408" t="s">
        <v>92</v>
      </c>
      <c r="E2797" s="408" t="s">
        <v>2</v>
      </c>
      <c r="F2797" s="515">
        <v>120</v>
      </c>
      <c r="G2797" s="515"/>
      <c r="H2797" s="116"/>
      <c r="I2797" s="116"/>
      <c r="J2797" s="515"/>
      <c r="AD2797" s="476"/>
      <c r="AI2797" s="473"/>
    </row>
    <row r="2798" spans="1:35" s="4" customFormat="1" x14ac:dyDescent="0.25">
      <c r="A2798" s="408">
        <f t="shared" si="42"/>
        <v>2796</v>
      </c>
      <c r="B2798" s="488">
        <v>45496</v>
      </c>
      <c r="C2798" s="212" t="s">
        <v>141</v>
      </c>
      <c r="D2798" s="408" t="s">
        <v>92</v>
      </c>
      <c r="E2798" s="408" t="s">
        <v>2</v>
      </c>
      <c r="F2798" s="515">
        <v>0</v>
      </c>
      <c r="G2798" s="515"/>
      <c r="H2798" s="116"/>
      <c r="I2798" s="116"/>
      <c r="J2798" s="515"/>
      <c r="AD2798" s="476"/>
      <c r="AI2798" s="473"/>
    </row>
    <row r="2799" spans="1:35" s="4" customFormat="1" x14ac:dyDescent="0.25">
      <c r="A2799" s="408">
        <f t="shared" si="42"/>
        <v>2797</v>
      </c>
      <c r="B2799" s="488">
        <v>45496</v>
      </c>
      <c r="C2799" s="212" t="s">
        <v>134</v>
      </c>
      <c r="D2799" s="408" t="s">
        <v>99</v>
      </c>
      <c r="E2799" s="408" t="s">
        <v>2</v>
      </c>
      <c r="F2799" s="515">
        <v>0</v>
      </c>
      <c r="G2799" s="515"/>
      <c r="H2799" s="116"/>
      <c r="I2799" s="116"/>
      <c r="J2799" s="515"/>
      <c r="AD2799" s="476"/>
      <c r="AI2799" s="473"/>
    </row>
    <row r="2800" spans="1:35" s="4" customFormat="1" x14ac:dyDescent="0.25">
      <c r="A2800" s="408">
        <f t="shared" si="42"/>
        <v>2798</v>
      </c>
      <c r="B2800" s="488">
        <v>45496</v>
      </c>
      <c r="C2800" s="212" t="s">
        <v>279</v>
      </c>
      <c r="D2800" s="408" t="s">
        <v>99</v>
      </c>
      <c r="E2800" s="408" t="s">
        <v>2</v>
      </c>
      <c r="F2800" s="515">
        <v>0</v>
      </c>
      <c r="G2800" s="515"/>
      <c r="H2800" s="116"/>
      <c r="I2800" s="116"/>
      <c r="J2800" s="515"/>
      <c r="AD2800" s="476"/>
      <c r="AI2800" s="473"/>
    </row>
    <row r="2801" spans="1:35" s="4" customFormat="1" x14ac:dyDescent="0.25">
      <c r="A2801" s="408">
        <f t="shared" si="42"/>
        <v>2799</v>
      </c>
      <c r="B2801" s="488">
        <v>45496</v>
      </c>
      <c r="C2801" s="212" t="s">
        <v>153</v>
      </c>
      <c r="D2801" s="408" t="s">
        <v>103</v>
      </c>
      <c r="E2801" s="408" t="s">
        <v>62</v>
      </c>
      <c r="F2801" s="515">
        <v>146</v>
      </c>
      <c r="G2801" s="515"/>
      <c r="H2801" s="116"/>
      <c r="I2801" s="116"/>
      <c r="J2801" s="515"/>
      <c r="AD2801" s="476"/>
      <c r="AI2801" s="473"/>
    </row>
    <row r="2802" spans="1:35" s="4" customFormat="1" x14ac:dyDescent="0.25">
      <c r="A2802" s="408">
        <f t="shared" si="42"/>
        <v>2800</v>
      </c>
      <c r="B2802" s="488">
        <v>45496</v>
      </c>
      <c r="C2802" s="212" t="s">
        <v>154</v>
      </c>
      <c r="D2802" s="408" t="s">
        <v>92</v>
      </c>
      <c r="E2802" s="408" t="s">
        <v>62</v>
      </c>
      <c r="F2802" s="515">
        <v>150</v>
      </c>
      <c r="G2802" s="515"/>
      <c r="H2802" s="116"/>
      <c r="I2802" s="116"/>
      <c r="J2802" s="515"/>
      <c r="AD2802" s="476"/>
      <c r="AI2802" s="473"/>
    </row>
    <row r="2803" spans="1:35" s="4" customFormat="1" x14ac:dyDescent="0.25">
      <c r="A2803" s="408">
        <f t="shared" si="42"/>
        <v>2801</v>
      </c>
      <c r="B2803" s="488">
        <v>45496</v>
      </c>
      <c r="C2803" s="212" t="s">
        <v>155</v>
      </c>
      <c r="D2803" s="408" t="s">
        <v>92</v>
      </c>
      <c r="E2803" s="408" t="s">
        <v>62</v>
      </c>
      <c r="F2803" s="515">
        <v>200</v>
      </c>
      <c r="G2803" s="515"/>
      <c r="H2803" s="116"/>
      <c r="I2803" s="116"/>
      <c r="J2803" s="515"/>
      <c r="AD2803" s="476"/>
      <c r="AI2803" s="473"/>
    </row>
    <row r="2804" spans="1:35" s="4" customFormat="1" x14ac:dyDescent="0.25">
      <c r="A2804" s="408">
        <f t="shared" si="42"/>
        <v>2802</v>
      </c>
      <c r="B2804" s="488">
        <v>45496</v>
      </c>
      <c r="C2804" s="212" t="s">
        <v>295</v>
      </c>
      <c r="D2804" s="408" t="s">
        <v>92</v>
      </c>
      <c r="E2804" s="408" t="s">
        <v>62</v>
      </c>
      <c r="F2804" s="515">
        <v>141</v>
      </c>
      <c r="G2804" s="515"/>
      <c r="H2804" s="116"/>
      <c r="I2804" s="116"/>
      <c r="J2804" s="515"/>
      <c r="AD2804" s="476"/>
      <c r="AI2804" s="473"/>
    </row>
    <row r="2805" spans="1:35" s="4" customFormat="1" x14ac:dyDescent="0.25">
      <c r="A2805" s="408">
        <f t="shared" si="42"/>
        <v>2803</v>
      </c>
      <c r="B2805" s="488">
        <v>45496</v>
      </c>
      <c r="C2805" s="212" t="s">
        <v>259</v>
      </c>
      <c r="D2805" s="408" t="s">
        <v>92</v>
      </c>
      <c r="E2805" s="408" t="s">
        <v>2</v>
      </c>
      <c r="F2805" s="515">
        <v>0</v>
      </c>
      <c r="G2805" s="515"/>
      <c r="H2805" s="116"/>
      <c r="I2805" s="116"/>
      <c r="J2805" s="515"/>
      <c r="AD2805" s="476"/>
      <c r="AI2805" s="473"/>
    </row>
    <row r="2806" spans="1:35" s="4" customFormat="1" x14ac:dyDescent="0.25">
      <c r="A2806" s="408">
        <f t="shared" si="42"/>
        <v>2804</v>
      </c>
      <c r="B2806" s="488">
        <v>45496</v>
      </c>
      <c r="C2806" s="212" t="s">
        <v>260</v>
      </c>
      <c r="D2806" s="408" t="s">
        <v>92</v>
      </c>
      <c r="E2806" s="408" t="s">
        <v>2</v>
      </c>
      <c r="F2806" s="515">
        <v>0</v>
      </c>
      <c r="G2806" s="515"/>
      <c r="H2806" s="116"/>
      <c r="I2806" s="116"/>
      <c r="J2806" s="515"/>
      <c r="AD2806" s="476"/>
      <c r="AI2806" s="473"/>
    </row>
    <row r="2807" spans="1:35" s="4" customFormat="1" x14ac:dyDescent="0.25">
      <c r="A2807" s="408">
        <f t="shared" si="42"/>
        <v>2805</v>
      </c>
      <c r="B2807" s="488">
        <v>45496</v>
      </c>
      <c r="C2807" s="212" t="s">
        <v>252</v>
      </c>
      <c r="D2807" s="408" t="s">
        <v>92</v>
      </c>
      <c r="E2807" s="408" t="s">
        <v>2</v>
      </c>
      <c r="F2807" s="515">
        <v>0</v>
      </c>
      <c r="G2807" s="515"/>
      <c r="H2807" s="116"/>
      <c r="I2807" s="116"/>
      <c r="J2807" s="515"/>
      <c r="AD2807" s="476"/>
      <c r="AI2807" s="473"/>
    </row>
    <row r="2808" spans="1:35" s="4" customFormat="1" x14ac:dyDescent="0.25">
      <c r="A2808" s="408">
        <f t="shared" si="42"/>
        <v>2806</v>
      </c>
      <c r="B2808" s="488">
        <v>45496</v>
      </c>
      <c r="C2808" s="212" t="s">
        <v>177</v>
      </c>
      <c r="D2808" s="408" t="s">
        <v>159</v>
      </c>
      <c r="E2808" s="408" t="s">
        <v>8</v>
      </c>
      <c r="F2808" s="515">
        <v>105</v>
      </c>
      <c r="G2808" s="515"/>
      <c r="H2808" s="116"/>
      <c r="I2808" s="116"/>
      <c r="J2808" s="515"/>
      <c r="AD2808" s="476"/>
      <c r="AI2808" s="473"/>
    </row>
    <row r="2809" spans="1:35" s="4" customFormat="1" x14ac:dyDescent="0.25">
      <c r="A2809" s="408">
        <f t="shared" si="42"/>
        <v>2807</v>
      </c>
      <c r="B2809" s="488">
        <v>45496</v>
      </c>
      <c r="C2809" s="212" t="s">
        <v>559</v>
      </c>
      <c r="D2809" s="408" t="str">
        <f>VLOOKUP(C2809,X$4:Z2810,2,FALSE)</f>
        <v>لودر VOLVO</v>
      </c>
      <c r="E2809" s="408" t="str">
        <f>VLOOKUP(C2809,X$4:Z2810,3,FALSE)</f>
        <v>شرکتی</v>
      </c>
      <c r="F2809" s="515">
        <v>0</v>
      </c>
      <c r="G2809" s="515"/>
      <c r="H2809" s="116"/>
      <c r="I2809" s="116"/>
      <c r="J2809" s="515"/>
      <c r="AD2809" s="476"/>
      <c r="AI2809" s="473"/>
    </row>
    <row r="2810" spans="1:35" s="4" customFormat="1" x14ac:dyDescent="0.25">
      <c r="A2810" s="408">
        <f t="shared" si="42"/>
        <v>2808</v>
      </c>
      <c r="B2810" s="488">
        <v>45496</v>
      </c>
      <c r="C2810" s="212" t="s">
        <v>162</v>
      </c>
      <c r="D2810" s="408" t="s">
        <v>163</v>
      </c>
      <c r="E2810" s="408" t="s">
        <v>164</v>
      </c>
      <c r="F2810" s="515">
        <v>81</v>
      </c>
      <c r="G2810" s="515"/>
      <c r="H2810" s="116"/>
      <c r="I2810" s="116"/>
      <c r="J2810" s="515"/>
      <c r="AD2810" s="476"/>
      <c r="AI2810" s="473"/>
    </row>
    <row r="2811" spans="1:35" s="4" customFormat="1" x14ac:dyDescent="0.25">
      <c r="A2811" s="408">
        <f t="shared" si="42"/>
        <v>2809</v>
      </c>
      <c r="B2811" s="488">
        <v>45496</v>
      </c>
      <c r="C2811" s="212" t="s">
        <v>166</v>
      </c>
      <c r="D2811" s="408" t="s">
        <v>167</v>
      </c>
      <c r="E2811" s="408" t="s">
        <v>164</v>
      </c>
      <c r="F2811" s="515">
        <v>48</v>
      </c>
      <c r="G2811" s="515"/>
      <c r="H2811" s="116"/>
      <c r="I2811" s="116"/>
      <c r="J2811" s="515"/>
      <c r="AD2811" s="476"/>
      <c r="AI2811" s="473"/>
    </row>
    <row r="2812" spans="1:35" s="4" customFormat="1" x14ac:dyDescent="0.25">
      <c r="A2812" s="408">
        <f t="shared" si="42"/>
        <v>2810</v>
      </c>
      <c r="B2812" s="488">
        <v>45496</v>
      </c>
      <c r="C2812" s="212" t="s">
        <v>169</v>
      </c>
      <c r="D2812" s="408" t="s">
        <v>167</v>
      </c>
      <c r="E2812" s="408" t="s">
        <v>164</v>
      </c>
      <c r="F2812" s="515">
        <v>0</v>
      </c>
      <c r="G2812" s="515"/>
      <c r="H2812" s="116"/>
      <c r="I2812" s="116"/>
      <c r="J2812" s="515"/>
      <c r="AD2812" s="476"/>
      <c r="AI2812" s="473"/>
    </row>
    <row r="2813" spans="1:35" s="4" customFormat="1" x14ac:dyDescent="0.25">
      <c r="A2813" s="408">
        <f t="shared" si="42"/>
        <v>2811</v>
      </c>
      <c r="B2813" s="488">
        <v>45496</v>
      </c>
      <c r="C2813" s="212" t="s">
        <v>170</v>
      </c>
      <c r="D2813" s="408" t="s">
        <v>103</v>
      </c>
      <c r="E2813" s="408" t="s">
        <v>164</v>
      </c>
      <c r="F2813" s="515">
        <v>179</v>
      </c>
      <c r="G2813" s="515"/>
      <c r="H2813" s="116"/>
      <c r="I2813" s="116"/>
      <c r="J2813" s="515"/>
      <c r="AD2813" s="476"/>
      <c r="AI2813" s="473"/>
    </row>
    <row r="2814" spans="1:35" s="4" customFormat="1" x14ac:dyDescent="0.25">
      <c r="A2814" s="408">
        <f t="shared" si="42"/>
        <v>2812</v>
      </c>
      <c r="B2814" s="488">
        <v>45496</v>
      </c>
      <c r="C2814" s="212" t="s">
        <v>171</v>
      </c>
      <c r="D2814" s="408" t="s">
        <v>159</v>
      </c>
      <c r="E2814" s="408" t="s">
        <v>164</v>
      </c>
      <c r="F2814" s="515">
        <v>0</v>
      </c>
      <c r="G2814" s="515"/>
      <c r="H2814" s="116"/>
      <c r="I2814" s="116"/>
      <c r="J2814" s="515"/>
      <c r="AD2814" s="476"/>
      <c r="AI2814" s="473"/>
    </row>
    <row r="2815" spans="1:35" s="4" customFormat="1" x14ac:dyDescent="0.25">
      <c r="A2815" s="408">
        <f t="shared" si="42"/>
        <v>2813</v>
      </c>
      <c r="B2815" s="488">
        <v>45496</v>
      </c>
      <c r="C2815" s="212" t="s">
        <v>172</v>
      </c>
      <c r="D2815" s="408" t="s">
        <v>173</v>
      </c>
      <c r="E2815" s="408" t="s">
        <v>164</v>
      </c>
      <c r="F2815" s="515">
        <v>0</v>
      </c>
      <c r="G2815" s="515"/>
      <c r="H2815" s="116"/>
      <c r="I2815" s="116"/>
      <c r="J2815" s="515"/>
      <c r="AD2815" s="476"/>
      <c r="AI2815" s="473"/>
    </row>
    <row r="2816" spans="1:35" s="4" customFormat="1" x14ac:dyDescent="0.25">
      <c r="A2816" s="408">
        <f t="shared" si="42"/>
        <v>2814</v>
      </c>
      <c r="B2816" s="488">
        <v>45496</v>
      </c>
      <c r="C2816" s="212" t="s">
        <v>174</v>
      </c>
      <c r="D2816" s="408" t="s">
        <v>99</v>
      </c>
      <c r="E2816" s="408" t="s">
        <v>164</v>
      </c>
      <c r="F2816" s="515">
        <v>0</v>
      </c>
      <c r="G2816" s="515"/>
      <c r="H2816" s="116"/>
      <c r="I2816" s="116"/>
      <c r="J2816" s="515"/>
      <c r="AD2816" s="476"/>
      <c r="AI2816" s="473"/>
    </row>
    <row r="2817" spans="1:35" s="4" customFormat="1" x14ac:dyDescent="0.25">
      <c r="A2817" s="408">
        <f t="shared" si="42"/>
        <v>2815</v>
      </c>
      <c r="B2817" s="488">
        <v>45496</v>
      </c>
      <c r="C2817" s="212" t="s">
        <v>175</v>
      </c>
      <c r="D2817" s="408" t="s">
        <v>176</v>
      </c>
      <c r="E2817" s="408" t="s">
        <v>164</v>
      </c>
      <c r="F2817" s="515">
        <v>0</v>
      </c>
      <c r="G2817" s="515"/>
      <c r="H2817" s="116"/>
      <c r="I2817" s="116"/>
      <c r="J2817" s="515"/>
      <c r="AD2817" s="476"/>
      <c r="AI2817" s="473"/>
    </row>
    <row r="2818" spans="1:35" s="4" customFormat="1" x14ac:dyDescent="0.25">
      <c r="A2818" s="408">
        <f t="shared" si="42"/>
        <v>2816</v>
      </c>
      <c r="B2818" s="488">
        <v>45496</v>
      </c>
      <c r="C2818" s="212" t="s">
        <v>263</v>
      </c>
      <c r="D2818" s="408" t="s">
        <v>176</v>
      </c>
      <c r="E2818" s="408" t="s">
        <v>164</v>
      </c>
      <c r="F2818" s="515">
        <v>0</v>
      </c>
      <c r="G2818" s="515"/>
      <c r="H2818" s="116"/>
      <c r="I2818" s="116"/>
      <c r="J2818" s="515"/>
      <c r="AD2818" s="476"/>
      <c r="AI2818" s="473"/>
    </row>
    <row r="2819" spans="1:35" s="4" customFormat="1" x14ac:dyDescent="0.25">
      <c r="A2819" s="408">
        <f t="shared" si="42"/>
        <v>2817</v>
      </c>
      <c r="B2819" s="488">
        <v>45496</v>
      </c>
      <c r="C2819" s="212" t="s">
        <v>261</v>
      </c>
      <c r="D2819" s="408" t="s">
        <v>269</v>
      </c>
      <c r="E2819" s="408" t="s">
        <v>164</v>
      </c>
      <c r="F2819" s="515">
        <v>87</v>
      </c>
      <c r="G2819" s="515"/>
      <c r="H2819" s="116"/>
      <c r="I2819" s="116"/>
      <c r="J2819" s="515"/>
      <c r="AD2819" s="476"/>
      <c r="AI2819" s="473"/>
    </row>
    <row r="2820" spans="1:35" s="4" customFormat="1" x14ac:dyDescent="0.25">
      <c r="A2820" s="408">
        <f t="shared" si="42"/>
        <v>2818</v>
      </c>
      <c r="B2820" s="488">
        <v>45496</v>
      </c>
      <c r="C2820" s="212" t="s">
        <v>254</v>
      </c>
      <c r="D2820" s="408" t="s">
        <v>159</v>
      </c>
      <c r="E2820" s="408" t="s">
        <v>164</v>
      </c>
      <c r="F2820" s="515">
        <v>0</v>
      </c>
      <c r="G2820" s="515"/>
      <c r="H2820" s="116"/>
      <c r="I2820" s="116"/>
      <c r="J2820" s="515"/>
      <c r="AD2820" s="476"/>
      <c r="AI2820" s="473"/>
    </row>
    <row r="2821" spans="1:35" s="4" customFormat="1" x14ac:dyDescent="0.25">
      <c r="A2821" s="408">
        <f t="shared" si="42"/>
        <v>2819</v>
      </c>
      <c r="B2821" s="488">
        <v>45496</v>
      </c>
      <c r="C2821" s="212" t="s">
        <v>277</v>
      </c>
      <c r="D2821" s="408" t="s">
        <v>176</v>
      </c>
      <c r="E2821" s="408" t="s">
        <v>164</v>
      </c>
      <c r="F2821" s="515">
        <v>0</v>
      </c>
      <c r="G2821" s="515"/>
      <c r="H2821" s="116"/>
      <c r="I2821" s="116"/>
      <c r="J2821" s="515"/>
      <c r="AD2821" s="476"/>
      <c r="AI2821" s="473"/>
    </row>
    <row r="2822" spans="1:35" s="4" customFormat="1" x14ac:dyDescent="0.25">
      <c r="A2822" s="408">
        <f t="shared" si="42"/>
        <v>2820</v>
      </c>
      <c r="B2822" s="488">
        <v>45496</v>
      </c>
      <c r="C2822" s="212" t="s">
        <v>352</v>
      </c>
      <c r="D2822" s="408" t="s">
        <v>176</v>
      </c>
      <c r="E2822" s="408" t="s">
        <v>164</v>
      </c>
      <c r="F2822" s="515">
        <v>0</v>
      </c>
      <c r="G2822" s="515"/>
      <c r="H2822" s="116"/>
      <c r="I2822" s="116"/>
      <c r="J2822" s="515"/>
      <c r="AD2822" s="476"/>
      <c r="AI2822" s="473"/>
    </row>
    <row r="2823" spans="1:35" s="4" customFormat="1" x14ac:dyDescent="0.25">
      <c r="A2823" s="408">
        <f t="shared" si="42"/>
        <v>2821</v>
      </c>
      <c r="B2823" s="488">
        <v>45496</v>
      </c>
      <c r="C2823" s="212" t="s">
        <v>354</v>
      </c>
      <c r="D2823" s="408" t="s">
        <v>103</v>
      </c>
      <c r="E2823" s="408" t="s">
        <v>164</v>
      </c>
      <c r="F2823" s="515">
        <v>114</v>
      </c>
      <c r="G2823" s="515"/>
      <c r="H2823" s="116"/>
      <c r="I2823" s="116"/>
      <c r="J2823" s="515"/>
      <c r="AD2823" s="476"/>
      <c r="AI2823" s="473"/>
    </row>
    <row r="2824" spans="1:35" s="4" customFormat="1" x14ac:dyDescent="0.25">
      <c r="A2824" s="408">
        <f t="shared" si="42"/>
        <v>2822</v>
      </c>
      <c r="B2824" s="488">
        <v>45496</v>
      </c>
      <c r="C2824" s="212" t="s">
        <v>559</v>
      </c>
      <c r="D2824" s="408" t="str">
        <f>VLOOKUP(C2824,X$4:Z2825,2,FALSE)</f>
        <v>لودر VOLVO</v>
      </c>
      <c r="E2824" s="408" t="str">
        <f>VLOOKUP(C2824,X$4:Z2825,3,FALSE)</f>
        <v>شرکتی</v>
      </c>
      <c r="F2824" s="515">
        <v>178</v>
      </c>
      <c r="G2824" s="515"/>
      <c r="H2824" s="116"/>
      <c r="I2824" s="116"/>
      <c r="J2824" s="515"/>
      <c r="AD2824" s="476"/>
      <c r="AI2824" s="473"/>
    </row>
    <row r="2825" spans="1:35" s="4" customFormat="1" x14ac:dyDescent="0.25">
      <c r="A2825" s="408">
        <f t="shared" si="42"/>
        <v>2823</v>
      </c>
      <c r="B2825" s="488">
        <v>45497</v>
      </c>
      <c r="C2825" s="212" t="s">
        <v>125</v>
      </c>
      <c r="D2825" s="408" t="s">
        <v>99</v>
      </c>
      <c r="E2825" s="408" t="s">
        <v>334</v>
      </c>
      <c r="F2825" s="515">
        <v>0</v>
      </c>
      <c r="G2825" s="515"/>
      <c r="H2825" s="116"/>
      <c r="I2825" s="116"/>
      <c r="J2825" s="515"/>
      <c r="AD2825" s="476"/>
      <c r="AI2825" s="473"/>
    </row>
    <row r="2826" spans="1:35" s="4" customFormat="1" x14ac:dyDescent="0.25">
      <c r="A2826" s="408">
        <f t="shared" si="42"/>
        <v>2824</v>
      </c>
      <c r="B2826" s="488">
        <v>45497</v>
      </c>
      <c r="C2826" s="212" t="s">
        <v>290</v>
      </c>
      <c r="D2826" s="408" t="s">
        <v>99</v>
      </c>
      <c r="E2826" s="408" t="s">
        <v>335</v>
      </c>
      <c r="F2826" s="515">
        <v>0</v>
      </c>
      <c r="G2826" s="515"/>
      <c r="H2826" s="116"/>
      <c r="I2826" s="116"/>
      <c r="J2826" s="515"/>
      <c r="AD2826" s="476"/>
      <c r="AI2826" s="473"/>
    </row>
    <row r="2827" spans="1:35" s="4" customFormat="1" x14ac:dyDescent="0.25">
      <c r="A2827" s="408">
        <f t="shared" si="42"/>
        <v>2825</v>
      </c>
      <c r="B2827" s="488">
        <v>45497</v>
      </c>
      <c r="C2827" s="212" t="s">
        <v>88</v>
      </c>
      <c r="D2827" s="408" t="s">
        <v>89</v>
      </c>
      <c r="E2827" s="408" t="s">
        <v>336</v>
      </c>
      <c r="F2827" s="515">
        <v>261</v>
      </c>
      <c r="G2827" s="515"/>
      <c r="H2827" s="116"/>
      <c r="I2827" s="116"/>
      <c r="J2827" s="515"/>
      <c r="AD2827" s="476"/>
      <c r="AI2827" s="473"/>
    </row>
    <row r="2828" spans="1:35" s="4" customFormat="1" x14ac:dyDescent="0.25">
      <c r="A2828" s="408">
        <f t="shared" si="42"/>
        <v>2826</v>
      </c>
      <c r="B2828" s="488">
        <v>45497</v>
      </c>
      <c r="C2828" s="212" t="s">
        <v>294</v>
      </c>
      <c r="D2828" s="408" t="s">
        <v>89</v>
      </c>
      <c r="E2828" s="408" t="s">
        <v>337</v>
      </c>
      <c r="F2828" s="515">
        <v>0</v>
      </c>
      <c r="G2828" s="515"/>
      <c r="H2828" s="116"/>
      <c r="I2828" s="116"/>
      <c r="J2828" s="515"/>
      <c r="AD2828" s="476"/>
      <c r="AI2828" s="473"/>
    </row>
    <row r="2829" spans="1:35" s="4" customFormat="1" x14ac:dyDescent="0.25">
      <c r="A2829" s="408">
        <f t="shared" si="42"/>
        <v>2827</v>
      </c>
      <c r="B2829" s="488">
        <v>45497</v>
      </c>
      <c r="C2829" s="212" t="s">
        <v>119</v>
      </c>
      <c r="D2829" s="408" t="s">
        <v>131</v>
      </c>
      <c r="E2829" s="408" t="s">
        <v>338</v>
      </c>
      <c r="F2829" s="515">
        <v>72</v>
      </c>
      <c r="G2829" s="515"/>
      <c r="H2829" s="116"/>
      <c r="I2829" s="116"/>
      <c r="J2829" s="515"/>
      <c r="AD2829" s="476"/>
      <c r="AI2829" s="473"/>
    </row>
    <row r="2830" spans="1:35" s="4" customFormat="1" x14ac:dyDescent="0.25">
      <c r="A2830" s="408">
        <f t="shared" si="42"/>
        <v>2828</v>
      </c>
      <c r="B2830" s="488">
        <v>45497</v>
      </c>
      <c r="C2830" s="212" t="s">
        <v>121</v>
      </c>
      <c r="D2830" s="408" t="s">
        <v>122</v>
      </c>
      <c r="E2830" s="408" t="s">
        <v>339</v>
      </c>
      <c r="F2830" s="515">
        <v>0</v>
      </c>
      <c r="G2830" s="515"/>
      <c r="H2830" s="116"/>
      <c r="I2830" s="116"/>
      <c r="J2830" s="515"/>
      <c r="AD2830" s="476"/>
      <c r="AI2830" s="473"/>
    </row>
    <row r="2831" spans="1:35" s="4" customFormat="1" x14ac:dyDescent="0.25">
      <c r="A2831" s="408">
        <f t="shared" si="42"/>
        <v>2829</v>
      </c>
      <c r="B2831" s="488">
        <v>45497</v>
      </c>
      <c r="C2831" s="212" t="s">
        <v>349</v>
      </c>
      <c r="D2831" s="408" t="s">
        <v>323</v>
      </c>
      <c r="E2831" s="408" t="s">
        <v>127</v>
      </c>
      <c r="F2831" s="515">
        <v>59</v>
      </c>
      <c r="G2831" s="515"/>
      <c r="H2831" s="116"/>
      <c r="I2831" s="116"/>
      <c r="J2831" s="515"/>
      <c r="AD2831" s="476"/>
      <c r="AI2831" s="473"/>
    </row>
    <row r="2832" spans="1:35" s="4" customFormat="1" x14ac:dyDescent="0.25">
      <c r="A2832" s="408">
        <f t="shared" si="42"/>
        <v>2830</v>
      </c>
      <c r="B2832" s="488">
        <v>45497</v>
      </c>
      <c r="C2832" s="212" t="s">
        <v>118</v>
      </c>
      <c r="D2832" s="408" t="s">
        <v>107</v>
      </c>
      <c r="E2832" s="408" t="s">
        <v>340</v>
      </c>
      <c r="F2832" s="515">
        <v>0</v>
      </c>
      <c r="G2832" s="515"/>
      <c r="H2832" s="116"/>
      <c r="I2832" s="116"/>
      <c r="J2832" s="515"/>
      <c r="AD2832" s="476"/>
      <c r="AI2832" s="473"/>
    </row>
    <row r="2833" spans="1:35" s="4" customFormat="1" x14ac:dyDescent="0.25">
      <c r="A2833" s="408">
        <f t="shared" si="42"/>
        <v>2831</v>
      </c>
      <c r="B2833" s="488">
        <v>45497</v>
      </c>
      <c r="C2833" s="212" t="s">
        <v>109</v>
      </c>
      <c r="D2833" s="408" t="s">
        <v>107</v>
      </c>
      <c r="E2833" s="408" t="s">
        <v>341</v>
      </c>
      <c r="F2833" s="515">
        <v>0</v>
      </c>
      <c r="G2833" s="515"/>
      <c r="H2833" s="116"/>
      <c r="I2833" s="116"/>
      <c r="J2833" s="515"/>
      <c r="AD2833" s="476"/>
      <c r="AI2833" s="473"/>
    </row>
    <row r="2834" spans="1:35" s="4" customFormat="1" x14ac:dyDescent="0.25">
      <c r="A2834" s="408">
        <f t="shared" si="42"/>
        <v>2832</v>
      </c>
      <c r="B2834" s="488">
        <v>45497</v>
      </c>
      <c r="C2834" s="212" t="s">
        <v>106</v>
      </c>
      <c r="D2834" s="408" t="s">
        <v>107</v>
      </c>
      <c r="E2834" s="408" t="s">
        <v>342</v>
      </c>
      <c r="F2834" s="515">
        <v>0</v>
      </c>
      <c r="G2834" s="515"/>
      <c r="H2834" s="116"/>
      <c r="I2834" s="116"/>
      <c r="J2834" s="515"/>
      <c r="AD2834" s="476"/>
      <c r="AI2834" s="473"/>
    </row>
    <row r="2835" spans="1:35" s="4" customFormat="1" x14ac:dyDescent="0.25">
      <c r="A2835" s="408">
        <f t="shared" si="42"/>
        <v>2833</v>
      </c>
      <c r="B2835" s="488">
        <v>45497</v>
      </c>
      <c r="C2835" s="212" t="s">
        <v>278</v>
      </c>
      <c r="D2835" s="408" t="s">
        <v>107</v>
      </c>
      <c r="E2835" s="408" t="s">
        <v>341</v>
      </c>
      <c r="F2835" s="515">
        <v>0</v>
      </c>
      <c r="G2835" s="515"/>
      <c r="H2835" s="116"/>
      <c r="I2835" s="116"/>
      <c r="J2835" s="515"/>
      <c r="AD2835" s="476"/>
      <c r="AI2835" s="473"/>
    </row>
    <row r="2836" spans="1:35" s="4" customFormat="1" x14ac:dyDescent="0.25">
      <c r="A2836" s="408">
        <f t="shared" si="42"/>
        <v>2834</v>
      </c>
      <c r="B2836" s="488">
        <v>45497</v>
      </c>
      <c r="C2836" s="212" t="s">
        <v>91</v>
      </c>
      <c r="D2836" s="408" t="s">
        <v>92</v>
      </c>
      <c r="E2836" s="408" t="s">
        <v>343</v>
      </c>
      <c r="F2836" s="515">
        <v>0</v>
      </c>
      <c r="G2836" s="515"/>
      <c r="H2836" s="116"/>
      <c r="I2836" s="116"/>
      <c r="J2836" s="515"/>
      <c r="AD2836" s="476"/>
      <c r="AI2836" s="473"/>
    </row>
    <row r="2837" spans="1:35" s="4" customFormat="1" x14ac:dyDescent="0.25">
      <c r="A2837" s="408">
        <f t="shared" si="42"/>
        <v>2835</v>
      </c>
      <c r="B2837" s="488">
        <v>45497</v>
      </c>
      <c r="C2837" s="212" t="s">
        <v>94</v>
      </c>
      <c r="D2837" s="408" t="s">
        <v>92</v>
      </c>
      <c r="E2837" s="408" t="s">
        <v>344</v>
      </c>
      <c r="F2837" s="515">
        <v>0</v>
      </c>
      <c r="G2837" s="515"/>
      <c r="H2837" s="116"/>
      <c r="I2837" s="116"/>
      <c r="J2837" s="515"/>
      <c r="AD2837" s="476"/>
      <c r="AI2837" s="473"/>
    </row>
    <row r="2838" spans="1:35" s="4" customFormat="1" x14ac:dyDescent="0.25">
      <c r="A2838" s="408">
        <f t="shared" si="42"/>
        <v>2836</v>
      </c>
      <c r="B2838" s="488">
        <v>45497</v>
      </c>
      <c r="C2838" s="212" t="s">
        <v>116</v>
      </c>
      <c r="D2838" s="408" t="s">
        <v>92</v>
      </c>
      <c r="E2838" s="408" t="s">
        <v>345</v>
      </c>
      <c r="F2838" s="515">
        <v>0</v>
      </c>
      <c r="G2838" s="515"/>
      <c r="H2838" s="116"/>
      <c r="I2838" s="116"/>
      <c r="J2838" s="515"/>
      <c r="AD2838" s="476"/>
      <c r="AI2838" s="473"/>
    </row>
    <row r="2839" spans="1:35" s="4" customFormat="1" x14ac:dyDescent="0.25">
      <c r="A2839" s="408">
        <f t="shared" si="42"/>
        <v>2837</v>
      </c>
      <c r="B2839" s="488">
        <v>45497</v>
      </c>
      <c r="C2839" s="212" t="s">
        <v>128</v>
      </c>
      <c r="D2839" s="408" t="s">
        <v>97</v>
      </c>
      <c r="E2839" s="408" t="s">
        <v>346</v>
      </c>
      <c r="F2839" s="515">
        <v>63</v>
      </c>
      <c r="G2839" s="515"/>
      <c r="H2839" s="116"/>
      <c r="I2839" s="116"/>
      <c r="J2839" s="515"/>
      <c r="AD2839" s="476"/>
      <c r="AI2839" s="473"/>
    </row>
    <row r="2840" spans="1:35" s="4" customFormat="1" x14ac:dyDescent="0.25">
      <c r="A2840" s="408">
        <f t="shared" si="42"/>
        <v>2838</v>
      </c>
      <c r="B2840" s="488">
        <v>45497</v>
      </c>
      <c r="C2840" s="212" t="s">
        <v>96</v>
      </c>
      <c r="D2840" s="408" t="s">
        <v>97</v>
      </c>
      <c r="E2840" s="408" t="s">
        <v>347</v>
      </c>
      <c r="F2840" s="515">
        <v>0</v>
      </c>
      <c r="G2840" s="515"/>
      <c r="H2840" s="116"/>
      <c r="I2840" s="116"/>
      <c r="J2840" s="515"/>
      <c r="AD2840" s="476"/>
      <c r="AI2840" s="473"/>
    </row>
    <row r="2841" spans="1:35" s="4" customFormat="1" x14ac:dyDescent="0.25">
      <c r="A2841" s="408">
        <f t="shared" si="42"/>
        <v>2839</v>
      </c>
      <c r="B2841" s="488">
        <v>45497</v>
      </c>
      <c r="C2841" s="212" t="s">
        <v>113</v>
      </c>
      <c r="D2841" s="408" t="s">
        <v>114</v>
      </c>
      <c r="E2841" s="408" t="s">
        <v>348</v>
      </c>
      <c r="F2841" s="515">
        <v>84</v>
      </c>
      <c r="G2841" s="515"/>
      <c r="H2841" s="116"/>
      <c r="I2841" s="116"/>
      <c r="J2841" s="515"/>
      <c r="AD2841" s="476"/>
      <c r="AI2841" s="473"/>
    </row>
    <row r="2842" spans="1:35" s="4" customFormat="1" x14ac:dyDescent="0.25">
      <c r="A2842" s="408">
        <f t="shared" si="42"/>
        <v>2840</v>
      </c>
      <c r="B2842" s="488">
        <v>45497</v>
      </c>
      <c r="C2842" s="212" t="s">
        <v>156</v>
      </c>
      <c r="D2842" s="408" t="s">
        <v>136</v>
      </c>
      <c r="E2842" s="408" t="s">
        <v>149</v>
      </c>
      <c r="F2842" s="515">
        <v>0</v>
      </c>
      <c r="G2842" s="515"/>
      <c r="H2842" s="116"/>
      <c r="I2842" s="116"/>
      <c r="J2842" s="515"/>
      <c r="AD2842" s="476"/>
      <c r="AI2842" s="473"/>
    </row>
    <row r="2843" spans="1:35" s="4" customFormat="1" x14ac:dyDescent="0.25">
      <c r="A2843" s="408">
        <f t="shared" si="42"/>
        <v>2841</v>
      </c>
      <c r="B2843" s="488">
        <v>45497</v>
      </c>
      <c r="C2843" s="212" t="s">
        <v>142</v>
      </c>
      <c r="D2843" s="408" t="s">
        <v>264</v>
      </c>
      <c r="E2843" s="408" t="s">
        <v>143</v>
      </c>
      <c r="F2843" s="515">
        <v>0</v>
      </c>
      <c r="G2843" s="515"/>
      <c r="H2843" s="116"/>
      <c r="I2843" s="116"/>
      <c r="J2843" s="515"/>
      <c r="AD2843" s="476"/>
      <c r="AI2843" s="473"/>
    </row>
    <row r="2844" spans="1:35" s="4" customFormat="1" x14ac:dyDescent="0.25">
      <c r="A2844" s="408">
        <f t="shared" si="42"/>
        <v>2842</v>
      </c>
      <c r="B2844" s="488">
        <v>45497</v>
      </c>
      <c r="C2844" s="212" t="s">
        <v>144</v>
      </c>
      <c r="D2844" s="408" t="s">
        <v>264</v>
      </c>
      <c r="E2844" s="408" t="s">
        <v>143</v>
      </c>
      <c r="F2844" s="515">
        <v>0</v>
      </c>
      <c r="G2844" s="515"/>
      <c r="H2844" s="116"/>
      <c r="I2844" s="116"/>
      <c r="J2844" s="515"/>
      <c r="AD2844" s="476"/>
      <c r="AI2844" s="473"/>
    </row>
    <row r="2845" spans="1:35" s="4" customFormat="1" x14ac:dyDescent="0.25">
      <c r="A2845" s="408">
        <f t="shared" si="42"/>
        <v>2843</v>
      </c>
      <c r="B2845" s="488">
        <v>45497</v>
      </c>
      <c r="C2845" s="212" t="s">
        <v>145</v>
      </c>
      <c r="D2845" s="408" t="s">
        <v>265</v>
      </c>
      <c r="E2845" s="408" t="s">
        <v>146</v>
      </c>
      <c r="F2845" s="515">
        <v>0</v>
      </c>
      <c r="G2845" s="515"/>
      <c r="H2845" s="116"/>
      <c r="I2845" s="116"/>
      <c r="J2845" s="515"/>
      <c r="AD2845" s="476"/>
      <c r="AI2845" s="473"/>
    </row>
    <row r="2846" spans="1:35" s="4" customFormat="1" x14ac:dyDescent="0.25">
      <c r="A2846" s="408">
        <f t="shared" si="42"/>
        <v>2844</v>
      </c>
      <c r="B2846" s="488">
        <v>45497</v>
      </c>
      <c r="C2846" s="212" t="s">
        <v>160</v>
      </c>
      <c r="D2846" s="408" t="s">
        <v>136</v>
      </c>
      <c r="E2846" s="408" t="s">
        <v>64</v>
      </c>
      <c r="F2846" s="515">
        <v>0</v>
      </c>
      <c r="G2846" s="515"/>
      <c r="H2846" s="116"/>
      <c r="I2846" s="116"/>
      <c r="J2846" s="515"/>
      <c r="AD2846" s="476"/>
      <c r="AI2846" s="473"/>
    </row>
    <row r="2847" spans="1:35" s="4" customFormat="1" x14ac:dyDescent="0.25">
      <c r="A2847" s="408">
        <f t="shared" si="42"/>
        <v>2845</v>
      </c>
      <c r="B2847" s="488">
        <v>45497</v>
      </c>
      <c r="C2847" s="212" t="s">
        <v>158</v>
      </c>
      <c r="D2847" s="408" t="s">
        <v>159</v>
      </c>
      <c r="E2847" s="408" t="s">
        <v>64</v>
      </c>
      <c r="F2847" s="515">
        <v>0</v>
      </c>
      <c r="G2847" s="515"/>
      <c r="H2847" s="116"/>
      <c r="I2847" s="116"/>
      <c r="J2847" s="515"/>
      <c r="AD2847" s="476"/>
      <c r="AI2847" s="473"/>
    </row>
    <row r="2848" spans="1:35" s="4" customFormat="1" x14ac:dyDescent="0.25">
      <c r="A2848" s="408">
        <f t="shared" si="42"/>
        <v>2846</v>
      </c>
      <c r="B2848" s="488">
        <v>45497</v>
      </c>
      <c r="C2848" s="96" t="s">
        <v>283</v>
      </c>
      <c r="D2848" s="408" t="s">
        <v>266</v>
      </c>
      <c r="E2848" s="408" t="s">
        <v>63</v>
      </c>
      <c r="F2848" s="515">
        <v>112</v>
      </c>
      <c r="G2848" s="515"/>
      <c r="H2848" s="116"/>
      <c r="I2848" s="116"/>
      <c r="J2848" s="515"/>
      <c r="AD2848" s="476"/>
      <c r="AI2848" s="473"/>
    </row>
    <row r="2849" spans="1:35" s="4" customFormat="1" x14ac:dyDescent="0.25">
      <c r="A2849" s="408">
        <f t="shared" si="42"/>
        <v>2847</v>
      </c>
      <c r="B2849" s="488">
        <v>45497</v>
      </c>
      <c r="C2849" s="212" t="s">
        <v>148</v>
      </c>
      <c r="D2849" s="408" t="s">
        <v>92</v>
      </c>
      <c r="E2849" s="408" t="s">
        <v>63</v>
      </c>
      <c r="F2849" s="515">
        <v>180</v>
      </c>
      <c r="G2849" s="515"/>
      <c r="H2849" s="116"/>
      <c r="I2849" s="116"/>
      <c r="J2849" s="515"/>
      <c r="AD2849" s="476"/>
      <c r="AI2849" s="473"/>
    </row>
    <row r="2850" spans="1:35" s="4" customFormat="1" x14ac:dyDescent="0.25">
      <c r="A2850" s="408">
        <f t="shared" si="42"/>
        <v>2848</v>
      </c>
      <c r="B2850" s="488">
        <v>45497</v>
      </c>
      <c r="C2850" s="212" t="s">
        <v>150</v>
      </c>
      <c r="D2850" s="408" t="s">
        <v>92</v>
      </c>
      <c r="E2850" s="408" t="s">
        <v>63</v>
      </c>
      <c r="F2850" s="515">
        <v>258</v>
      </c>
      <c r="G2850" s="515"/>
      <c r="H2850" s="116"/>
      <c r="I2850" s="116"/>
      <c r="J2850" s="515"/>
      <c r="AD2850" s="476"/>
      <c r="AI2850" s="473"/>
    </row>
    <row r="2851" spans="1:35" s="4" customFormat="1" x14ac:dyDescent="0.25">
      <c r="A2851" s="408">
        <f t="shared" si="42"/>
        <v>2849</v>
      </c>
      <c r="B2851" s="488">
        <v>45497</v>
      </c>
      <c r="C2851" s="212" t="s">
        <v>151</v>
      </c>
      <c r="D2851" s="408" t="s">
        <v>92</v>
      </c>
      <c r="E2851" s="408" t="s">
        <v>63</v>
      </c>
      <c r="F2851" s="515">
        <v>190</v>
      </c>
      <c r="G2851" s="515"/>
      <c r="H2851" s="116"/>
      <c r="I2851" s="116"/>
      <c r="J2851" s="515"/>
      <c r="AD2851" s="476"/>
      <c r="AI2851" s="473"/>
    </row>
    <row r="2852" spans="1:35" s="4" customFormat="1" x14ac:dyDescent="0.25">
      <c r="A2852" s="408">
        <f t="shared" si="42"/>
        <v>2850</v>
      </c>
      <c r="B2852" s="488">
        <v>45497</v>
      </c>
      <c r="C2852" s="212" t="s">
        <v>135</v>
      </c>
      <c r="D2852" s="408" t="s">
        <v>136</v>
      </c>
      <c r="E2852" s="408" t="s">
        <v>2</v>
      </c>
      <c r="F2852" s="515">
        <v>0</v>
      </c>
      <c r="G2852" s="515"/>
      <c r="H2852" s="116"/>
      <c r="I2852" s="116"/>
      <c r="J2852" s="515"/>
      <c r="AD2852" s="476"/>
      <c r="AI2852" s="473"/>
    </row>
    <row r="2853" spans="1:35" s="4" customFormat="1" x14ac:dyDescent="0.25">
      <c r="A2853" s="408">
        <f t="shared" si="42"/>
        <v>2851</v>
      </c>
      <c r="B2853" s="488">
        <v>45497</v>
      </c>
      <c r="C2853" s="212" t="s">
        <v>137</v>
      </c>
      <c r="D2853" s="408" t="s">
        <v>136</v>
      </c>
      <c r="E2853" s="408" t="s">
        <v>2</v>
      </c>
      <c r="F2853" s="515">
        <v>301</v>
      </c>
      <c r="G2853" s="515"/>
      <c r="H2853" s="116"/>
      <c r="I2853" s="116"/>
      <c r="J2853" s="515"/>
      <c r="AD2853" s="476"/>
      <c r="AI2853" s="473"/>
    </row>
    <row r="2854" spans="1:35" s="4" customFormat="1" x14ac:dyDescent="0.25">
      <c r="A2854" s="408">
        <f t="shared" si="42"/>
        <v>2852</v>
      </c>
      <c r="B2854" s="488">
        <v>45497</v>
      </c>
      <c r="C2854" s="212" t="s">
        <v>139</v>
      </c>
      <c r="D2854" s="408" t="s">
        <v>92</v>
      </c>
      <c r="E2854" s="408" t="s">
        <v>2</v>
      </c>
      <c r="F2854" s="515">
        <v>0</v>
      </c>
      <c r="G2854" s="515"/>
      <c r="H2854" s="116"/>
      <c r="I2854" s="116"/>
      <c r="J2854" s="515"/>
      <c r="AD2854" s="476"/>
      <c r="AI2854" s="473"/>
    </row>
    <row r="2855" spans="1:35" s="4" customFormat="1" x14ac:dyDescent="0.25">
      <c r="A2855" s="408">
        <f t="shared" si="42"/>
        <v>2853</v>
      </c>
      <c r="B2855" s="488">
        <v>45497</v>
      </c>
      <c r="C2855" s="212" t="s">
        <v>140</v>
      </c>
      <c r="D2855" s="408" t="s">
        <v>92</v>
      </c>
      <c r="E2855" s="408" t="s">
        <v>2</v>
      </c>
      <c r="F2855" s="515">
        <v>0</v>
      </c>
      <c r="G2855" s="515"/>
      <c r="H2855" s="116"/>
      <c r="I2855" s="116"/>
      <c r="J2855" s="515"/>
      <c r="AD2855" s="476"/>
      <c r="AI2855" s="473"/>
    </row>
    <row r="2856" spans="1:35" s="4" customFormat="1" x14ac:dyDescent="0.25">
      <c r="A2856" s="408">
        <f t="shared" si="42"/>
        <v>2854</v>
      </c>
      <c r="B2856" s="488">
        <v>45497</v>
      </c>
      <c r="C2856" s="212" t="s">
        <v>141</v>
      </c>
      <c r="D2856" s="408" t="s">
        <v>92</v>
      </c>
      <c r="E2856" s="408" t="s">
        <v>2</v>
      </c>
      <c r="F2856" s="515">
        <v>0</v>
      </c>
      <c r="G2856" s="515"/>
      <c r="H2856" s="116"/>
      <c r="I2856" s="116"/>
      <c r="J2856" s="515"/>
      <c r="AD2856" s="476"/>
      <c r="AI2856" s="473"/>
    </row>
    <row r="2857" spans="1:35" s="4" customFormat="1" x14ac:dyDescent="0.25">
      <c r="A2857" s="408">
        <f t="shared" si="42"/>
        <v>2855</v>
      </c>
      <c r="B2857" s="488">
        <v>45497</v>
      </c>
      <c r="C2857" s="212" t="s">
        <v>134</v>
      </c>
      <c r="D2857" s="408" t="s">
        <v>99</v>
      </c>
      <c r="E2857" s="408" t="s">
        <v>2</v>
      </c>
      <c r="F2857" s="515">
        <v>0</v>
      </c>
      <c r="G2857" s="515"/>
      <c r="H2857" s="116"/>
      <c r="I2857" s="116"/>
      <c r="J2857" s="515"/>
      <c r="AD2857" s="476"/>
      <c r="AI2857" s="473"/>
    </row>
    <row r="2858" spans="1:35" s="4" customFormat="1" x14ac:dyDescent="0.25">
      <c r="A2858" s="408">
        <f t="shared" si="42"/>
        <v>2856</v>
      </c>
      <c r="B2858" s="488">
        <v>45497</v>
      </c>
      <c r="C2858" s="212" t="s">
        <v>279</v>
      </c>
      <c r="D2858" s="408" t="s">
        <v>99</v>
      </c>
      <c r="E2858" s="408" t="s">
        <v>2</v>
      </c>
      <c r="F2858" s="515">
        <v>0</v>
      </c>
      <c r="G2858" s="515"/>
      <c r="H2858" s="116"/>
      <c r="I2858" s="116"/>
      <c r="J2858" s="515"/>
      <c r="AD2858" s="476"/>
      <c r="AI2858" s="473"/>
    </row>
    <row r="2859" spans="1:35" s="4" customFormat="1" x14ac:dyDescent="0.25">
      <c r="A2859" s="408">
        <f t="shared" si="42"/>
        <v>2857</v>
      </c>
      <c r="B2859" s="488">
        <v>45497</v>
      </c>
      <c r="C2859" s="212" t="s">
        <v>153</v>
      </c>
      <c r="D2859" s="408" t="s">
        <v>103</v>
      </c>
      <c r="E2859" s="408" t="s">
        <v>62</v>
      </c>
      <c r="F2859" s="515">
        <v>0</v>
      </c>
      <c r="G2859" s="515"/>
      <c r="H2859" s="116"/>
      <c r="I2859" s="116"/>
      <c r="J2859" s="515"/>
      <c r="AD2859" s="476"/>
      <c r="AI2859" s="473"/>
    </row>
    <row r="2860" spans="1:35" s="4" customFormat="1" x14ac:dyDescent="0.25">
      <c r="A2860" s="408">
        <f t="shared" si="42"/>
        <v>2858</v>
      </c>
      <c r="B2860" s="488">
        <v>45497</v>
      </c>
      <c r="C2860" s="212" t="s">
        <v>154</v>
      </c>
      <c r="D2860" s="408" t="s">
        <v>92</v>
      </c>
      <c r="E2860" s="408" t="s">
        <v>62</v>
      </c>
      <c r="F2860" s="515">
        <v>0</v>
      </c>
      <c r="G2860" s="515"/>
      <c r="H2860" s="116"/>
      <c r="I2860" s="116"/>
      <c r="J2860" s="515"/>
      <c r="AD2860" s="476"/>
      <c r="AI2860" s="473"/>
    </row>
    <row r="2861" spans="1:35" s="4" customFormat="1" x14ac:dyDescent="0.25">
      <c r="A2861" s="408">
        <f t="shared" si="42"/>
        <v>2859</v>
      </c>
      <c r="B2861" s="488">
        <v>45497</v>
      </c>
      <c r="C2861" s="212" t="s">
        <v>155</v>
      </c>
      <c r="D2861" s="408" t="s">
        <v>92</v>
      </c>
      <c r="E2861" s="408" t="s">
        <v>62</v>
      </c>
      <c r="F2861" s="515">
        <v>0</v>
      </c>
      <c r="G2861" s="515"/>
      <c r="H2861" s="116"/>
      <c r="I2861" s="116"/>
      <c r="J2861" s="515"/>
      <c r="AD2861" s="476"/>
      <c r="AI2861" s="473"/>
    </row>
    <row r="2862" spans="1:35" s="4" customFormat="1" x14ac:dyDescent="0.25">
      <c r="A2862" s="408">
        <f t="shared" si="42"/>
        <v>2860</v>
      </c>
      <c r="B2862" s="488">
        <v>45497</v>
      </c>
      <c r="C2862" s="212" t="s">
        <v>295</v>
      </c>
      <c r="D2862" s="408" t="s">
        <v>92</v>
      </c>
      <c r="E2862" s="408" t="s">
        <v>62</v>
      </c>
      <c r="F2862" s="515">
        <v>0</v>
      </c>
      <c r="G2862" s="515"/>
      <c r="H2862" s="116"/>
      <c r="I2862" s="116"/>
      <c r="J2862" s="515"/>
      <c r="AD2862" s="476"/>
      <c r="AI2862" s="473"/>
    </row>
    <row r="2863" spans="1:35" s="4" customFormat="1" x14ac:dyDescent="0.25">
      <c r="A2863" s="408">
        <f t="shared" si="42"/>
        <v>2861</v>
      </c>
      <c r="B2863" s="488">
        <v>45497</v>
      </c>
      <c r="C2863" s="212" t="s">
        <v>259</v>
      </c>
      <c r="D2863" s="408" t="s">
        <v>92</v>
      </c>
      <c r="E2863" s="408" t="s">
        <v>2</v>
      </c>
      <c r="F2863" s="515">
        <v>0</v>
      </c>
      <c r="G2863" s="515"/>
      <c r="H2863" s="116"/>
      <c r="I2863" s="116"/>
      <c r="J2863" s="515"/>
      <c r="AD2863" s="476"/>
      <c r="AI2863" s="473"/>
    </row>
    <row r="2864" spans="1:35" s="4" customFormat="1" x14ac:dyDescent="0.25">
      <c r="A2864" s="408">
        <f t="shared" ref="A2864:A2928" si="43">ROW()-2</f>
        <v>2862</v>
      </c>
      <c r="B2864" s="488">
        <v>45497</v>
      </c>
      <c r="C2864" s="212" t="s">
        <v>260</v>
      </c>
      <c r="D2864" s="408" t="s">
        <v>92</v>
      </c>
      <c r="E2864" s="408" t="s">
        <v>2</v>
      </c>
      <c r="F2864" s="515">
        <v>0</v>
      </c>
      <c r="G2864" s="515"/>
      <c r="H2864" s="116"/>
      <c r="I2864" s="116"/>
      <c r="J2864" s="515"/>
      <c r="AD2864" s="476"/>
      <c r="AI2864" s="473"/>
    </row>
    <row r="2865" spans="1:35" s="4" customFormat="1" x14ac:dyDescent="0.25">
      <c r="A2865" s="408">
        <f t="shared" si="43"/>
        <v>2863</v>
      </c>
      <c r="B2865" s="488">
        <v>45497</v>
      </c>
      <c r="C2865" s="212" t="s">
        <v>252</v>
      </c>
      <c r="D2865" s="408" t="s">
        <v>92</v>
      </c>
      <c r="E2865" s="408" t="s">
        <v>2</v>
      </c>
      <c r="F2865" s="515">
        <v>0</v>
      </c>
      <c r="G2865" s="515"/>
      <c r="H2865" s="116"/>
      <c r="I2865" s="116"/>
      <c r="J2865" s="515"/>
      <c r="AD2865" s="476"/>
      <c r="AI2865" s="473"/>
    </row>
    <row r="2866" spans="1:35" s="4" customFormat="1" x14ac:dyDescent="0.25">
      <c r="A2866" s="408">
        <f t="shared" si="43"/>
        <v>2864</v>
      </c>
      <c r="B2866" s="488">
        <v>45497</v>
      </c>
      <c r="C2866" s="212" t="s">
        <v>177</v>
      </c>
      <c r="D2866" s="408" t="s">
        <v>159</v>
      </c>
      <c r="E2866" s="408" t="s">
        <v>8</v>
      </c>
      <c r="F2866" s="515">
        <v>64</v>
      </c>
      <c r="G2866" s="515"/>
      <c r="H2866" s="116"/>
      <c r="I2866" s="116"/>
      <c r="J2866" s="515"/>
      <c r="AD2866" s="476"/>
      <c r="AI2866" s="473"/>
    </row>
    <row r="2867" spans="1:35" s="4" customFormat="1" x14ac:dyDescent="0.25">
      <c r="A2867" s="408">
        <f t="shared" si="43"/>
        <v>2865</v>
      </c>
      <c r="B2867" s="488">
        <v>45497</v>
      </c>
      <c r="C2867" s="212" t="s">
        <v>559</v>
      </c>
      <c r="D2867" s="408" t="str">
        <f>VLOOKUP(C2867,X$4:Z2868,2,FALSE)</f>
        <v>لودر VOLVO</v>
      </c>
      <c r="E2867" s="408" t="str">
        <f>VLOOKUP(C2867,X$4:Z2868,3,FALSE)</f>
        <v>شرکتی</v>
      </c>
      <c r="F2867" s="515">
        <v>0</v>
      </c>
      <c r="G2867" s="515"/>
      <c r="H2867" s="116"/>
      <c r="I2867" s="116"/>
      <c r="J2867" s="515"/>
      <c r="AD2867" s="476"/>
      <c r="AI2867" s="473"/>
    </row>
    <row r="2868" spans="1:35" s="4" customFormat="1" x14ac:dyDescent="0.25">
      <c r="A2868" s="408">
        <f t="shared" si="43"/>
        <v>2866</v>
      </c>
      <c r="B2868" s="488">
        <v>45497</v>
      </c>
      <c r="C2868" s="212" t="s">
        <v>162</v>
      </c>
      <c r="D2868" s="408" t="s">
        <v>163</v>
      </c>
      <c r="E2868" s="408" t="s">
        <v>164</v>
      </c>
      <c r="F2868" s="515">
        <v>0</v>
      </c>
      <c r="G2868" s="515"/>
      <c r="H2868" s="116"/>
      <c r="I2868" s="116"/>
      <c r="J2868" s="515"/>
      <c r="AD2868" s="476"/>
      <c r="AI2868" s="473"/>
    </row>
    <row r="2869" spans="1:35" s="4" customFormat="1" x14ac:dyDescent="0.25">
      <c r="A2869" s="408">
        <f t="shared" si="43"/>
        <v>2867</v>
      </c>
      <c r="B2869" s="488">
        <v>45497</v>
      </c>
      <c r="C2869" s="212" t="s">
        <v>166</v>
      </c>
      <c r="D2869" s="408" t="s">
        <v>167</v>
      </c>
      <c r="E2869" s="408" t="s">
        <v>164</v>
      </c>
      <c r="F2869" s="515">
        <v>0</v>
      </c>
      <c r="G2869" s="515"/>
      <c r="H2869" s="116"/>
      <c r="I2869" s="116"/>
      <c r="J2869" s="515"/>
      <c r="AD2869" s="476"/>
      <c r="AI2869" s="473"/>
    </row>
    <row r="2870" spans="1:35" s="4" customFormat="1" x14ac:dyDescent="0.25">
      <c r="A2870" s="408">
        <f t="shared" si="43"/>
        <v>2868</v>
      </c>
      <c r="B2870" s="488">
        <v>45497</v>
      </c>
      <c r="C2870" s="212" t="s">
        <v>169</v>
      </c>
      <c r="D2870" s="408" t="s">
        <v>167</v>
      </c>
      <c r="E2870" s="408" t="s">
        <v>164</v>
      </c>
      <c r="F2870" s="515">
        <v>0</v>
      </c>
      <c r="G2870" s="515"/>
      <c r="H2870" s="116"/>
      <c r="I2870" s="116"/>
      <c r="J2870" s="515"/>
      <c r="AD2870" s="476"/>
      <c r="AI2870" s="473"/>
    </row>
    <row r="2871" spans="1:35" s="4" customFormat="1" x14ac:dyDescent="0.25">
      <c r="A2871" s="408">
        <f t="shared" si="43"/>
        <v>2869</v>
      </c>
      <c r="B2871" s="488">
        <v>45497</v>
      </c>
      <c r="C2871" s="212" t="s">
        <v>170</v>
      </c>
      <c r="D2871" s="408" t="s">
        <v>103</v>
      </c>
      <c r="E2871" s="408" t="s">
        <v>164</v>
      </c>
      <c r="F2871" s="515">
        <v>124</v>
      </c>
      <c r="G2871" s="515"/>
      <c r="H2871" s="116"/>
      <c r="I2871" s="116"/>
      <c r="J2871" s="515"/>
      <c r="AD2871" s="476"/>
      <c r="AI2871" s="473"/>
    </row>
    <row r="2872" spans="1:35" s="4" customFormat="1" x14ac:dyDescent="0.25">
      <c r="A2872" s="408">
        <f t="shared" si="43"/>
        <v>2870</v>
      </c>
      <c r="B2872" s="488">
        <v>45497</v>
      </c>
      <c r="C2872" s="212" t="s">
        <v>171</v>
      </c>
      <c r="D2872" s="408" t="s">
        <v>159</v>
      </c>
      <c r="E2872" s="408" t="s">
        <v>164</v>
      </c>
      <c r="F2872" s="515">
        <v>0</v>
      </c>
      <c r="G2872" s="515"/>
      <c r="H2872" s="116"/>
      <c r="I2872" s="116"/>
      <c r="J2872" s="515"/>
      <c r="AD2872" s="476"/>
      <c r="AI2872" s="473"/>
    </row>
    <row r="2873" spans="1:35" s="4" customFormat="1" x14ac:dyDescent="0.25">
      <c r="A2873" s="408">
        <f t="shared" si="43"/>
        <v>2871</v>
      </c>
      <c r="B2873" s="488">
        <v>45497</v>
      </c>
      <c r="C2873" s="212" t="s">
        <v>172</v>
      </c>
      <c r="D2873" s="408" t="s">
        <v>173</v>
      </c>
      <c r="E2873" s="408" t="s">
        <v>164</v>
      </c>
      <c r="F2873" s="515">
        <v>0</v>
      </c>
      <c r="G2873" s="515"/>
      <c r="H2873" s="116"/>
      <c r="I2873" s="116"/>
      <c r="J2873" s="515"/>
      <c r="AD2873" s="476"/>
      <c r="AI2873" s="473"/>
    </row>
    <row r="2874" spans="1:35" s="4" customFormat="1" x14ac:dyDescent="0.25">
      <c r="A2874" s="408">
        <f t="shared" si="43"/>
        <v>2872</v>
      </c>
      <c r="B2874" s="488">
        <v>45497</v>
      </c>
      <c r="C2874" s="212" t="s">
        <v>174</v>
      </c>
      <c r="D2874" s="408" t="s">
        <v>99</v>
      </c>
      <c r="E2874" s="408" t="s">
        <v>164</v>
      </c>
      <c r="F2874" s="515">
        <v>111</v>
      </c>
      <c r="G2874" s="515"/>
      <c r="H2874" s="116"/>
      <c r="I2874" s="116"/>
      <c r="J2874" s="515"/>
      <c r="AD2874" s="476"/>
      <c r="AI2874" s="473"/>
    </row>
    <row r="2875" spans="1:35" s="4" customFormat="1" x14ac:dyDescent="0.25">
      <c r="A2875" s="408">
        <f t="shared" si="43"/>
        <v>2873</v>
      </c>
      <c r="B2875" s="488">
        <v>45497</v>
      </c>
      <c r="C2875" s="212" t="s">
        <v>175</v>
      </c>
      <c r="D2875" s="408" t="s">
        <v>176</v>
      </c>
      <c r="E2875" s="408" t="s">
        <v>164</v>
      </c>
      <c r="F2875" s="515">
        <v>280</v>
      </c>
      <c r="G2875" s="515"/>
      <c r="H2875" s="116"/>
      <c r="I2875" s="116"/>
      <c r="J2875" s="515"/>
      <c r="AD2875" s="476"/>
      <c r="AI2875" s="473"/>
    </row>
    <row r="2876" spans="1:35" s="4" customFormat="1" x14ac:dyDescent="0.25">
      <c r="A2876" s="408">
        <f t="shared" si="43"/>
        <v>2874</v>
      </c>
      <c r="B2876" s="488">
        <v>45497</v>
      </c>
      <c r="C2876" s="212" t="s">
        <v>263</v>
      </c>
      <c r="D2876" s="408" t="s">
        <v>176</v>
      </c>
      <c r="E2876" s="408" t="s">
        <v>164</v>
      </c>
      <c r="F2876" s="515">
        <v>0</v>
      </c>
      <c r="G2876" s="515"/>
      <c r="H2876" s="116"/>
      <c r="I2876" s="116"/>
      <c r="J2876" s="515"/>
      <c r="AD2876" s="476"/>
      <c r="AI2876" s="473"/>
    </row>
    <row r="2877" spans="1:35" s="4" customFormat="1" x14ac:dyDescent="0.25">
      <c r="A2877" s="408">
        <f t="shared" si="43"/>
        <v>2875</v>
      </c>
      <c r="B2877" s="488">
        <v>45497</v>
      </c>
      <c r="C2877" s="212" t="s">
        <v>261</v>
      </c>
      <c r="D2877" s="408" t="s">
        <v>269</v>
      </c>
      <c r="E2877" s="408" t="s">
        <v>164</v>
      </c>
      <c r="F2877" s="515">
        <v>0</v>
      </c>
      <c r="G2877" s="515"/>
      <c r="H2877" s="116"/>
      <c r="I2877" s="116"/>
      <c r="J2877" s="515"/>
      <c r="AD2877" s="476"/>
      <c r="AI2877" s="473"/>
    </row>
    <row r="2878" spans="1:35" s="4" customFormat="1" x14ac:dyDescent="0.25">
      <c r="A2878" s="408">
        <f t="shared" si="43"/>
        <v>2876</v>
      </c>
      <c r="B2878" s="488">
        <v>45497</v>
      </c>
      <c r="C2878" s="212" t="s">
        <v>254</v>
      </c>
      <c r="D2878" s="408" t="s">
        <v>159</v>
      </c>
      <c r="E2878" s="408" t="s">
        <v>164</v>
      </c>
      <c r="F2878" s="515">
        <v>20</v>
      </c>
      <c r="G2878" s="515"/>
      <c r="H2878" s="116"/>
      <c r="I2878" s="116"/>
      <c r="J2878" s="515"/>
      <c r="AD2878" s="476"/>
      <c r="AI2878" s="473"/>
    </row>
    <row r="2879" spans="1:35" s="4" customFormat="1" x14ac:dyDescent="0.25">
      <c r="A2879" s="408">
        <f t="shared" si="43"/>
        <v>2877</v>
      </c>
      <c r="B2879" s="488">
        <v>45497</v>
      </c>
      <c r="C2879" s="212" t="s">
        <v>277</v>
      </c>
      <c r="D2879" s="408" t="s">
        <v>176</v>
      </c>
      <c r="E2879" s="408" t="s">
        <v>164</v>
      </c>
      <c r="F2879" s="515">
        <v>262</v>
      </c>
      <c r="G2879" s="515"/>
      <c r="H2879" s="116"/>
      <c r="I2879" s="116"/>
      <c r="J2879" s="515"/>
      <c r="AD2879" s="476"/>
      <c r="AI2879" s="473"/>
    </row>
    <row r="2880" spans="1:35" s="4" customFormat="1" x14ac:dyDescent="0.25">
      <c r="A2880" s="408">
        <f t="shared" si="43"/>
        <v>2878</v>
      </c>
      <c r="B2880" s="488">
        <v>45497</v>
      </c>
      <c r="C2880" s="212" t="s">
        <v>352</v>
      </c>
      <c r="D2880" s="408" t="s">
        <v>176</v>
      </c>
      <c r="E2880" s="408" t="s">
        <v>164</v>
      </c>
      <c r="F2880" s="515">
        <v>290</v>
      </c>
      <c r="G2880" s="515"/>
      <c r="H2880" s="116"/>
      <c r="I2880" s="116"/>
      <c r="J2880" s="515"/>
      <c r="AD2880" s="476"/>
      <c r="AI2880" s="473"/>
    </row>
    <row r="2881" spans="1:35" s="4" customFormat="1" x14ac:dyDescent="0.25">
      <c r="A2881" s="408">
        <f t="shared" si="43"/>
        <v>2879</v>
      </c>
      <c r="B2881" s="488">
        <v>45497</v>
      </c>
      <c r="C2881" s="212" t="s">
        <v>354</v>
      </c>
      <c r="D2881" s="408" t="s">
        <v>103</v>
      </c>
      <c r="E2881" s="408" t="s">
        <v>164</v>
      </c>
      <c r="F2881" s="515">
        <v>125</v>
      </c>
      <c r="G2881" s="515"/>
      <c r="H2881" s="116"/>
      <c r="I2881" s="116"/>
      <c r="J2881" s="515"/>
      <c r="AD2881" s="476"/>
      <c r="AI2881" s="473"/>
    </row>
    <row r="2882" spans="1:35" s="4" customFormat="1" x14ac:dyDescent="0.25">
      <c r="A2882" s="408">
        <f t="shared" si="43"/>
        <v>2880</v>
      </c>
      <c r="B2882" s="488">
        <v>45497</v>
      </c>
      <c r="C2882" s="212" t="s">
        <v>559</v>
      </c>
      <c r="D2882" s="408" t="str">
        <f>VLOOKUP(C2882,X$4:Z2883,2,FALSE)</f>
        <v>لودر VOLVO</v>
      </c>
      <c r="E2882" s="408" t="str">
        <f>VLOOKUP(C2882,X$4:Z2883,3,FALSE)</f>
        <v>شرکتی</v>
      </c>
      <c r="F2882" s="515">
        <v>0</v>
      </c>
      <c r="G2882" s="515"/>
      <c r="H2882" s="116"/>
      <c r="I2882" s="116"/>
      <c r="J2882" s="515"/>
      <c r="AD2882" s="476"/>
      <c r="AI2882" s="473"/>
    </row>
    <row r="2883" spans="1:35" s="4" customFormat="1" x14ac:dyDescent="0.25">
      <c r="A2883" s="408">
        <f t="shared" si="43"/>
        <v>2881</v>
      </c>
      <c r="B2883" s="488">
        <v>45498</v>
      </c>
      <c r="C2883" s="212" t="s">
        <v>125</v>
      </c>
      <c r="D2883" s="408" t="s">
        <v>99</v>
      </c>
      <c r="E2883" s="408" t="s">
        <v>334</v>
      </c>
      <c r="F2883" s="515">
        <v>387</v>
      </c>
      <c r="G2883" s="515"/>
      <c r="H2883" s="116"/>
      <c r="I2883" s="116"/>
      <c r="J2883" s="515"/>
      <c r="AD2883" s="476"/>
      <c r="AI2883" s="473"/>
    </row>
    <row r="2884" spans="1:35" s="4" customFormat="1" x14ac:dyDescent="0.25">
      <c r="A2884" s="408">
        <f t="shared" si="43"/>
        <v>2882</v>
      </c>
      <c r="B2884" s="488">
        <v>45498</v>
      </c>
      <c r="C2884" s="212" t="s">
        <v>290</v>
      </c>
      <c r="D2884" s="408" t="s">
        <v>99</v>
      </c>
      <c r="E2884" s="408" t="s">
        <v>335</v>
      </c>
      <c r="F2884" s="515">
        <v>0</v>
      </c>
      <c r="G2884" s="515"/>
      <c r="H2884" s="116"/>
      <c r="I2884" s="116"/>
      <c r="J2884" s="515"/>
      <c r="AD2884" s="476"/>
      <c r="AI2884" s="473"/>
    </row>
    <row r="2885" spans="1:35" s="4" customFormat="1" x14ac:dyDescent="0.25">
      <c r="A2885" s="408">
        <f t="shared" si="43"/>
        <v>2883</v>
      </c>
      <c r="B2885" s="488">
        <v>45498</v>
      </c>
      <c r="C2885" s="212" t="s">
        <v>88</v>
      </c>
      <c r="D2885" s="408" t="s">
        <v>89</v>
      </c>
      <c r="E2885" s="408" t="s">
        <v>336</v>
      </c>
      <c r="F2885" s="515">
        <v>0</v>
      </c>
      <c r="G2885" s="515"/>
      <c r="H2885" s="116"/>
      <c r="I2885" s="116"/>
      <c r="J2885" s="515"/>
      <c r="AD2885" s="476"/>
      <c r="AI2885" s="473"/>
    </row>
    <row r="2886" spans="1:35" s="4" customFormat="1" x14ac:dyDescent="0.25">
      <c r="A2886" s="408">
        <f t="shared" si="43"/>
        <v>2884</v>
      </c>
      <c r="B2886" s="488">
        <v>45498</v>
      </c>
      <c r="C2886" s="212" t="s">
        <v>294</v>
      </c>
      <c r="D2886" s="408" t="s">
        <v>89</v>
      </c>
      <c r="E2886" s="408" t="s">
        <v>337</v>
      </c>
      <c r="F2886" s="515">
        <v>0</v>
      </c>
      <c r="G2886" s="515"/>
      <c r="H2886" s="116"/>
      <c r="I2886" s="116"/>
      <c r="J2886" s="515"/>
      <c r="AD2886" s="476"/>
      <c r="AI2886" s="473"/>
    </row>
    <row r="2887" spans="1:35" s="4" customFormat="1" x14ac:dyDescent="0.25">
      <c r="A2887" s="408">
        <f t="shared" si="43"/>
        <v>2885</v>
      </c>
      <c r="B2887" s="488">
        <v>45498</v>
      </c>
      <c r="C2887" s="212" t="s">
        <v>119</v>
      </c>
      <c r="D2887" s="408" t="s">
        <v>131</v>
      </c>
      <c r="E2887" s="408" t="s">
        <v>338</v>
      </c>
      <c r="F2887" s="515">
        <v>0</v>
      </c>
      <c r="G2887" s="515"/>
      <c r="H2887" s="116"/>
      <c r="I2887" s="116"/>
      <c r="J2887" s="515"/>
      <c r="AD2887" s="476"/>
      <c r="AI2887" s="473"/>
    </row>
    <row r="2888" spans="1:35" s="4" customFormat="1" x14ac:dyDescent="0.25">
      <c r="A2888" s="408">
        <f t="shared" si="43"/>
        <v>2886</v>
      </c>
      <c r="B2888" s="488">
        <v>45498</v>
      </c>
      <c r="C2888" s="212" t="s">
        <v>121</v>
      </c>
      <c r="D2888" s="408" t="s">
        <v>122</v>
      </c>
      <c r="E2888" s="408" t="s">
        <v>339</v>
      </c>
      <c r="F2888" s="515">
        <v>140</v>
      </c>
      <c r="G2888" s="515"/>
      <c r="H2888" s="116"/>
      <c r="I2888" s="116"/>
      <c r="J2888" s="515"/>
      <c r="AD2888" s="476"/>
      <c r="AI2888" s="473"/>
    </row>
    <row r="2889" spans="1:35" s="4" customFormat="1" x14ac:dyDescent="0.25">
      <c r="A2889" s="408">
        <f t="shared" si="43"/>
        <v>2887</v>
      </c>
      <c r="B2889" s="488">
        <v>45498</v>
      </c>
      <c r="C2889" s="212" t="s">
        <v>349</v>
      </c>
      <c r="D2889" s="408" t="s">
        <v>360</v>
      </c>
      <c r="E2889" s="408" t="s">
        <v>127</v>
      </c>
      <c r="F2889" s="515">
        <v>50</v>
      </c>
      <c r="G2889" s="515"/>
      <c r="H2889" s="116"/>
      <c r="I2889" s="116"/>
      <c r="J2889" s="515"/>
      <c r="AD2889" s="476"/>
      <c r="AI2889" s="473"/>
    </row>
    <row r="2890" spans="1:35" s="4" customFormat="1" x14ac:dyDescent="0.25">
      <c r="A2890" s="408">
        <f t="shared" si="43"/>
        <v>2888</v>
      </c>
      <c r="B2890" s="488">
        <v>45498</v>
      </c>
      <c r="C2890" s="212" t="s">
        <v>118</v>
      </c>
      <c r="D2890" s="408" t="s">
        <v>107</v>
      </c>
      <c r="E2890" s="408" t="s">
        <v>340</v>
      </c>
      <c r="F2890" s="515">
        <v>95</v>
      </c>
      <c r="G2890" s="515"/>
      <c r="H2890" s="116"/>
      <c r="I2890" s="116"/>
      <c r="J2890" s="515"/>
      <c r="AD2890" s="476"/>
      <c r="AI2890" s="473"/>
    </row>
    <row r="2891" spans="1:35" s="4" customFormat="1" x14ac:dyDescent="0.25">
      <c r="A2891" s="408">
        <f t="shared" si="43"/>
        <v>2889</v>
      </c>
      <c r="B2891" s="488">
        <v>45498</v>
      </c>
      <c r="C2891" s="212" t="s">
        <v>109</v>
      </c>
      <c r="D2891" s="408" t="s">
        <v>107</v>
      </c>
      <c r="E2891" s="408" t="s">
        <v>341</v>
      </c>
      <c r="F2891" s="515">
        <v>0</v>
      </c>
      <c r="G2891" s="515"/>
      <c r="H2891" s="116"/>
      <c r="I2891" s="116"/>
      <c r="J2891" s="515"/>
      <c r="AD2891" s="476"/>
      <c r="AI2891" s="473"/>
    </row>
    <row r="2892" spans="1:35" s="4" customFormat="1" x14ac:dyDescent="0.25">
      <c r="A2892" s="408">
        <f t="shared" si="43"/>
        <v>2890</v>
      </c>
      <c r="B2892" s="488">
        <v>45498</v>
      </c>
      <c r="C2892" s="212" t="s">
        <v>106</v>
      </c>
      <c r="D2892" s="408" t="s">
        <v>107</v>
      </c>
      <c r="E2892" s="408" t="s">
        <v>342</v>
      </c>
      <c r="F2892" s="515">
        <v>69</v>
      </c>
      <c r="G2892" s="515"/>
      <c r="H2892" s="116"/>
      <c r="I2892" s="116"/>
      <c r="J2892" s="515"/>
      <c r="AD2892" s="476"/>
      <c r="AI2892" s="473"/>
    </row>
    <row r="2893" spans="1:35" s="4" customFormat="1" x14ac:dyDescent="0.25">
      <c r="A2893" s="408">
        <f t="shared" si="43"/>
        <v>2891</v>
      </c>
      <c r="B2893" s="488">
        <v>45498</v>
      </c>
      <c r="C2893" s="212" t="s">
        <v>278</v>
      </c>
      <c r="D2893" s="408" t="s">
        <v>107</v>
      </c>
      <c r="E2893" s="408" t="s">
        <v>341</v>
      </c>
      <c r="F2893" s="515">
        <v>76</v>
      </c>
      <c r="G2893" s="515"/>
      <c r="H2893" s="116"/>
      <c r="I2893" s="116"/>
      <c r="J2893" s="515"/>
      <c r="AD2893" s="476"/>
      <c r="AI2893" s="473"/>
    </row>
    <row r="2894" spans="1:35" s="4" customFormat="1" x14ac:dyDescent="0.25">
      <c r="A2894" s="408">
        <f t="shared" si="43"/>
        <v>2892</v>
      </c>
      <c r="B2894" s="488">
        <v>45498</v>
      </c>
      <c r="C2894" s="212" t="s">
        <v>91</v>
      </c>
      <c r="D2894" s="408" t="s">
        <v>92</v>
      </c>
      <c r="E2894" s="408" t="s">
        <v>343</v>
      </c>
      <c r="F2894" s="515">
        <v>0</v>
      </c>
      <c r="G2894" s="515"/>
      <c r="H2894" s="116"/>
      <c r="I2894" s="116"/>
      <c r="J2894" s="515"/>
      <c r="AD2894" s="476"/>
      <c r="AI2894" s="473"/>
    </row>
    <row r="2895" spans="1:35" s="4" customFormat="1" x14ac:dyDescent="0.25">
      <c r="A2895" s="408">
        <f t="shared" si="43"/>
        <v>2893</v>
      </c>
      <c r="B2895" s="488">
        <v>45498</v>
      </c>
      <c r="C2895" s="212" t="s">
        <v>94</v>
      </c>
      <c r="D2895" s="408" t="s">
        <v>92</v>
      </c>
      <c r="E2895" s="408" t="s">
        <v>344</v>
      </c>
      <c r="F2895" s="515">
        <v>0</v>
      </c>
      <c r="G2895" s="515"/>
      <c r="H2895" s="116"/>
      <c r="I2895" s="116"/>
      <c r="J2895" s="515"/>
      <c r="AD2895" s="476"/>
      <c r="AI2895" s="473"/>
    </row>
    <row r="2896" spans="1:35" s="4" customFormat="1" x14ac:dyDescent="0.25">
      <c r="A2896" s="408">
        <f t="shared" si="43"/>
        <v>2894</v>
      </c>
      <c r="B2896" s="488">
        <v>45498</v>
      </c>
      <c r="C2896" s="212" t="s">
        <v>116</v>
      </c>
      <c r="D2896" s="408" t="s">
        <v>92</v>
      </c>
      <c r="E2896" s="408" t="s">
        <v>345</v>
      </c>
      <c r="F2896" s="515">
        <v>0</v>
      </c>
      <c r="G2896" s="515"/>
      <c r="H2896" s="116"/>
      <c r="I2896" s="116"/>
      <c r="J2896" s="515"/>
      <c r="AD2896" s="476"/>
      <c r="AI2896" s="473"/>
    </row>
    <row r="2897" spans="1:35" s="4" customFormat="1" x14ac:dyDescent="0.25">
      <c r="A2897" s="408">
        <f t="shared" si="43"/>
        <v>2895</v>
      </c>
      <c r="B2897" s="488">
        <v>45498</v>
      </c>
      <c r="C2897" s="212" t="s">
        <v>128</v>
      </c>
      <c r="D2897" s="408" t="s">
        <v>97</v>
      </c>
      <c r="E2897" s="408" t="s">
        <v>346</v>
      </c>
      <c r="F2897" s="515">
        <v>52</v>
      </c>
      <c r="G2897" s="515"/>
      <c r="H2897" s="116"/>
      <c r="I2897" s="116"/>
      <c r="J2897" s="515"/>
      <c r="AD2897" s="476"/>
      <c r="AI2897" s="473"/>
    </row>
    <row r="2898" spans="1:35" s="4" customFormat="1" x14ac:dyDescent="0.25">
      <c r="A2898" s="408">
        <f t="shared" si="43"/>
        <v>2896</v>
      </c>
      <c r="B2898" s="488">
        <v>45498</v>
      </c>
      <c r="C2898" s="212" t="s">
        <v>96</v>
      </c>
      <c r="D2898" s="408" t="s">
        <v>97</v>
      </c>
      <c r="E2898" s="408" t="s">
        <v>347</v>
      </c>
      <c r="F2898" s="515">
        <v>67</v>
      </c>
      <c r="G2898" s="515"/>
      <c r="H2898" s="116"/>
      <c r="I2898" s="116"/>
      <c r="J2898" s="515"/>
      <c r="AD2898" s="476"/>
      <c r="AI2898" s="473"/>
    </row>
    <row r="2899" spans="1:35" s="4" customFormat="1" x14ac:dyDescent="0.25">
      <c r="A2899" s="408">
        <f t="shared" si="43"/>
        <v>2897</v>
      </c>
      <c r="B2899" s="488">
        <v>45498</v>
      </c>
      <c r="C2899" s="212" t="s">
        <v>113</v>
      </c>
      <c r="D2899" s="408" t="s">
        <v>114</v>
      </c>
      <c r="E2899" s="408" t="s">
        <v>348</v>
      </c>
      <c r="F2899" s="515">
        <v>0</v>
      </c>
      <c r="G2899" s="515"/>
      <c r="H2899" s="116"/>
      <c r="I2899" s="116"/>
      <c r="J2899" s="515"/>
      <c r="AD2899" s="476"/>
      <c r="AI2899" s="473"/>
    </row>
    <row r="2900" spans="1:35" s="4" customFormat="1" x14ac:dyDescent="0.25">
      <c r="A2900" s="408">
        <f t="shared" si="43"/>
        <v>2898</v>
      </c>
      <c r="B2900" s="488">
        <v>45498</v>
      </c>
      <c r="C2900" s="212" t="s">
        <v>373</v>
      </c>
      <c r="D2900" s="408" t="s">
        <v>107</v>
      </c>
      <c r="E2900" s="408">
        <v>0</v>
      </c>
      <c r="F2900" s="515">
        <v>100</v>
      </c>
      <c r="G2900" s="515"/>
      <c r="H2900" s="116"/>
      <c r="I2900" s="116"/>
      <c r="J2900" s="515"/>
      <c r="AD2900" s="476"/>
      <c r="AI2900" s="473"/>
    </row>
    <row r="2901" spans="1:35" s="4" customFormat="1" x14ac:dyDescent="0.25">
      <c r="A2901" s="408">
        <f t="shared" si="43"/>
        <v>2899</v>
      </c>
      <c r="B2901" s="488">
        <v>45498</v>
      </c>
      <c r="C2901" s="212" t="s">
        <v>156</v>
      </c>
      <c r="D2901" s="408" t="s">
        <v>136</v>
      </c>
      <c r="E2901" s="408" t="s">
        <v>149</v>
      </c>
      <c r="F2901" s="515">
        <v>0</v>
      </c>
      <c r="G2901" s="515"/>
      <c r="H2901" s="116"/>
      <c r="I2901" s="116"/>
      <c r="J2901" s="515"/>
      <c r="AD2901" s="476"/>
      <c r="AI2901" s="473"/>
    </row>
    <row r="2902" spans="1:35" s="4" customFormat="1" x14ac:dyDescent="0.25">
      <c r="A2902" s="408">
        <f t="shared" si="43"/>
        <v>2900</v>
      </c>
      <c r="B2902" s="488">
        <v>45498</v>
      </c>
      <c r="C2902" s="212" t="s">
        <v>142</v>
      </c>
      <c r="D2902" s="408" t="s">
        <v>264</v>
      </c>
      <c r="E2902" s="408" t="s">
        <v>143</v>
      </c>
      <c r="F2902" s="515">
        <v>237</v>
      </c>
      <c r="G2902" s="515"/>
      <c r="H2902" s="116"/>
      <c r="I2902" s="116"/>
      <c r="J2902" s="515"/>
      <c r="AD2902" s="476"/>
      <c r="AI2902" s="473"/>
    </row>
    <row r="2903" spans="1:35" s="4" customFormat="1" x14ac:dyDescent="0.25">
      <c r="A2903" s="408">
        <f t="shared" si="43"/>
        <v>2901</v>
      </c>
      <c r="B2903" s="488">
        <v>45498</v>
      </c>
      <c r="C2903" s="212" t="s">
        <v>144</v>
      </c>
      <c r="D2903" s="408" t="s">
        <v>264</v>
      </c>
      <c r="E2903" s="408" t="s">
        <v>143</v>
      </c>
      <c r="F2903" s="515">
        <v>0</v>
      </c>
      <c r="G2903" s="515"/>
      <c r="H2903" s="116"/>
      <c r="I2903" s="116"/>
      <c r="J2903" s="515"/>
      <c r="AD2903" s="476"/>
      <c r="AI2903" s="473"/>
    </row>
    <row r="2904" spans="1:35" s="4" customFormat="1" x14ac:dyDescent="0.25">
      <c r="A2904" s="408">
        <f t="shared" si="43"/>
        <v>2902</v>
      </c>
      <c r="B2904" s="488">
        <v>45498</v>
      </c>
      <c r="C2904" s="212" t="s">
        <v>145</v>
      </c>
      <c r="D2904" s="408" t="s">
        <v>265</v>
      </c>
      <c r="E2904" s="408" t="s">
        <v>146</v>
      </c>
      <c r="F2904" s="515">
        <v>470</v>
      </c>
      <c r="G2904" s="515"/>
      <c r="H2904" s="116"/>
      <c r="I2904" s="116"/>
      <c r="J2904" s="515"/>
      <c r="AD2904" s="476"/>
      <c r="AI2904" s="473"/>
    </row>
    <row r="2905" spans="1:35" s="4" customFormat="1" x14ac:dyDescent="0.25">
      <c r="A2905" s="408">
        <f t="shared" si="43"/>
        <v>2903</v>
      </c>
      <c r="B2905" s="488">
        <v>45498</v>
      </c>
      <c r="C2905" s="212" t="s">
        <v>160</v>
      </c>
      <c r="D2905" s="408" t="s">
        <v>136</v>
      </c>
      <c r="E2905" s="408" t="s">
        <v>64</v>
      </c>
      <c r="F2905" s="515">
        <v>204</v>
      </c>
      <c r="G2905" s="515"/>
      <c r="H2905" s="116"/>
      <c r="I2905" s="116"/>
      <c r="J2905" s="515"/>
      <c r="AD2905" s="476"/>
      <c r="AI2905" s="473"/>
    </row>
    <row r="2906" spans="1:35" s="4" customFormat="1" x14ac:dyDescent="0.25">
      <c r="A2906" s="408">
        <f t="shared" si="43"/>
        <v>2904</v>
      </c>
      <c r="B2906" s="488">
        <v>45498</v>
      </c>
      <c r="C2906" s="212" t="s">
        <v>158</v>
      </c>
      <c r="D2906" s="408" t="s">
        <v>159</v>
      </c>
      <c r="E2906" s="408" t="s">
        <v>64</v>
      </c>
      <c r="F2906" s="515">
        <v>151</v>
      </c>
      <c r="G2906" s="515"/>
      <c r="H2906" s="116"/>
      <c r="I2906" s="116"/>
      <c r="J2906" s="515"/>
      <c r="AD2906" s="476"/>
      <c r="AI2906" s="473"/>
    </row>
    <row r="2907" spans="1:35" s="4" customFormat="1" x14ac:dyDescent="0.25">
      <c r="A2907" s="408">
        <f t="shared" si="43"/>
        <v>2905</v>
      </c>
      <c r="B2907" s="488">
        <v>45498</v>
      </c>
      <c r="C2907" s="212" t="s">
        <v>353</v>
      </c>
      <c r="D2907" s="408" t="s">
        <v>99</v>
      </c>
      <c r="E2907" s="408" t="s">
        <v>64</v>
      </c>
      <c r="F2907" s="515">
        <v>156</v>
      </c>
      <c r="G2907" s="515"/>
      <c r="H2907" s="116"/>
      <c r="I2907" s="116"/>
      <c r="J2907" s="515"/>
      <c r="AD2907" s="476"/>
      <c r="AI2907" s="473"/>
    </row>
    <row r="2908" spans="1:35" s="4" customFormat="1" x14ac:dyDescent="0.25">
      <c r="A2908" s="408">
        <f t="shared" si="43"/>
        <v>2906</v>
      </c>
      <c r="B2908" s="488">
        <v>45498</v>
      </c>
      <c r="C2908" s="96" t="s">
        <v>283</v>
      </c>
      <c r="D2908" s="408" t="s">
        <v>266</v>
      </c>
      <c r="E2908" s="408" t="s">
        <v>63</v>
      </c>
      <c r="F2908" s="515">
        <v>0</v>
      </c>
      <c r="G2908" s="515"/>
      <c r="H2908" s="116"/>
      <c r="I2908" s="116"/>
      <c r="J2908" s="515"/>
      <c r="AD2908" s="476"/>
      <c r="AI2908" s="473"/>
    </row>
    <row r="2909" spans="1:35" s="4" customFormat="1" x14ac:dyDescent="0.25">
      <c r="A2909" s="408">
        <f t="shared" si="43"/>
        <v>2907</v>
      </c>
      <c r="B2909" s="488">
        <v>45498</v>
      </c>
      <c r="C2909" s="212" t="s">
        <v>148</v>
      </c>
      <c r="D2909" s="408" t="s">
        <v>92</v>
      </c>
      <c r="E2909" s="408" t="s">
        <v>63</v>
      </c>
      <c r="F2909" s="515">
        <v>0</v>
      </c>
      <c r="G2909" s="515"/>
      <c r="H2909" s="116"/>
      <c r="I2909" s="116"/>
      <c r="J2909" s="515"/>
      <c r="AD2909" s="476"/>
      <c r="AI2909" s="473"/>
    </row>
    <row r="2910" spans="1:35" s="4" customFormat="1" x14ac:dyDescent="0.25">
      <c r="A2910" s="408">
        <f t="shared" si="43"/>
        <v>2908</v>
      </c>
      <c r="B2910" s="488">
        <v>45498</v>
      </c>
      <c r="C2910" s="212" t="s">
        <v>150</v>
      </c>
      <c r="D2910" s="408" t="s">
        <v>92</v>
      </c>
      <c r="E2910" s="408" t="s">
        <v>63</v>
      </c>
      <c r="F2910" s="515">
        <v>0</v>
      </c>
      <c r="G2910" s="515"/>
      <c r="H2910" s="116"/>
      <c r="I2910" s="116"/>
      <c r="J2910" s="515"/>
      <c r="AD2910" s="476"/>
      <c r="AI2910" s="473"/>
    </row>
    <row r="2911" spans="1:35" s="4" customFormat="1" x14ac:dyDescent="0.25">
      <c r="A2911" s="408">
        <f t="shared" si="43"/>
        <v>2909</v>
      </c>
      <c r="B2911" s="488">
        <v>45498</v>
      </c>
      <c r="C2911" s="212" t="s">
        <v>151</v>
      </c>
      <c r="D2911" s="408" t="s">
        <v>92</v>
      </c>
      <c r="E2911" s="408" t="s">
        <v>63</v>
      </c>
      <c r="F2911" s="515">
        <v>0</v>
      </c>
      <c r="G2911" s="515"/>
      <c r="H2911" s="116"/>
      <c r="I2911" s="116"/>
      <c r="J2911" s="515"/>
      <c r="AD2911" s="476"/>
      <c r="AI2911" s="473"/>
    </row>
    <row r="2912" spans="1:35" s="4" customFormat="1" x14ac:dyDescent="0.25">
      <c r="A2912" s="408">
        <f t="shared" si="43"/>
        <v>2910</v>
      </c>
      <c r="B2912" s="488">
        <v>45498</v>
      </c>
      <c r="C2912" s="212" t="s">
        <v>135</v>
      </c>
      <c r="D2912" s="408" t="s">
        <v>136</v>
      </c>
      <c r="E2912" s="408" t="s">
        <v>2</v>
      </c>
      <c r="F2912" s="515">
        <v>0</v>
      </c>
      <c r="G2912" s="515"/>
      <c r="H2912" s="116"/>
      <c r="I2912" s="116"/>
      <c r="J2912" s="515"/>
      <c r="AD2912" s="476"/>
      <c r="AI2912" s="473"/>
    </row>
    <row r="2913" spans="1:35" s="4" customFormat="1" x14ac:dyDescent="0.25">
      <c r="A2913" s="408">
        <f t="shared" si="43"/>
        <v>2911</v>
      </c>
      <c r="B2913" s="488">
        <v>45498</v>
      </c>
      <c r="C2913" s="212" t="s">
        <v>137</v>
      </c>
      <c r="D2913" s="408" t="s">
        <v>136</v>
      </c>
      <c r="E2913" s="408" t="s">
        <v>2</v>
      </c>
      <c r="F2913" s="515">
        <v>336</v>
      </c>
      <c r="G2913" s="515"/>
      <c r="H2913" s="116"/>
      <c r="I2913" s="116"/>
      <c r="J2913" s="515"/>
      <c r="AD2913" s="476"/>
      <c r="AI2913" s="473"/>
    </row>
    <row r="2914" spans="1:35" s="4" customFormat="1" x14ac:dyDescent="0.25">
      <c r="A2914" s="408">
        <f t="shared" si="43"/>
        <v>2912</v>
      </c>
      <c r="B2914" s="488">
        <v>45498</v>
      </c>
      <c r="C2914" s="212" t="s">
        <v>139</v>
      </c>
      <c r="D2914" s="408" t="s">
        <v>92</v>
      </c>
      <c r="E2914" s="408" t="s">
        <v>2</v>
      </c>
      <c r="F2914" s="515">
        <v>0</v>
      </c>
      <c r="G2914" s="515"/>
      <c r="H2914" s="116"/>
      <c r="I2914" s="116"/>
      <c r="J2914" s="515"/>
      <c r="AD2914" s="476"/>
      <c r="AI2914" s="473"/>
    </row>
    <row r="2915" spans="1:35" s="4" customFormat="1" x14ac:dyDescent="0.25">
      <c r="A2915" s="408">
        <f t="shared" si="43"/>
        <v>2913</v>
      </c>
      <c r="B2915" s="488">
        <v>45498</v>
      </c>
      <c r="C2915" s="212" t="s">
        <v>140</v>
      </c>
      <c r="D2915" s="408" t="s">
        <v>92</v>
      </c>
      <c r="E2915" s="408" t="s">
        <v>2</v>
      </c>
      <c r="F2915" s="515">
        <v>0</v>
      </c>
      <c r="G2915" s="515"/>
      <c r="H2915" s="116"/>
      <c r="I2915" s="116"/>
      <c r="J2915" s="515"/>
      <c r="AD2915" s="476"/>
      <c r="AI2915" s="473"/>
    </row>
    <row r="2916" spans="1:35" s="4" customFormat="1" x14ac:dyDescent="0.25">
      <c r="A2916" s="408">
        <f t="shared" si="43"/>
        <v>2914</v>
      </c>
      <c r="B2916" s="488">
        <v>45498</v>
      </c>
      <c r="C2916" s="212" t="s">
        <v>141</v>
      </c>
      <c r="D2916" s="408" t="s">
        <v>92</v>
      </c>
      <c r="E2916" s="408" t="s">
        <v>2</v>
      </c>
      <c r="F2916" s="515">
        <v>0</v>
      </c>
      <c r="G2916" s="515"/>
      <c r="H2916" s="116"/>
      <c r="I2916" s="116"/>
      <c r="J2916" s="515"/>
      <c r="AD2916" s="476"/>
      <c r="AI2916" s="473"/>
    </row>
    <row r="2917" spans="1:35" s="4" customFormat="1" x14ac:dyDescent="0.25">
      <c r="A2917" s="408">
        <f t="shared" si="43"/>
        <v>2915</v>
      </c>
      <c r="B2917" s="488">
        <v>45498</v>
      </c>
      <c r="C2917" s="212" t="s">
        <v>134</v>
      </c>
      <c r="D2917" s="408" t="s">
        <v>99</v>
      </c>
      <c r="E2917" s="408" t="s">
        <v>2</v>
      </c>
      <c r="F2917" s="515">
        <v>0</v>
      </c>
      <c r="G2917" s="515"/>
      <c r="H2917" s="116"/>
      <c r="I2917" s="116"/>
      <c r="J2917" s="515"/>
      <c r="AD2917" s="476"/>
      <c r="AI2917" s="473"/>
    </row>
    <row r="2918" spans="1:35" s="4" customFormat="1" x14ac:dyDescent="0.25">
      <c r="A2918" s="408">
        <f t="shared" si="43"/>
        <v>2916</v>
      </c>
      <c r="B2918" s="488">
        <v>45498</v>
      </c>
      <c r="C2918" s="212" t="s">
        <v>279</v>
      </c>
      <c r="D2918" s="408" t="s">
        <v>99</v>
      </c>
      <c r="E2918" s="408" t="s">
        <v>2</v>
      </c>
      <c r="F2918" s="515">
        <v>0</v>
      </c>
      <c r="G2918" s="515"/>
      <c r="H2918" s="116"/>
      <c r="I2918" s="116"/>
      <c r="J2918" s="515"/>
      <c r="AD2918" s="476"/>
      <c r="AI2918" s="473"/>
    </row>
    <row r="2919" spans="1:35" s="4" customFormat="1" x14ac:dyDescent="0.25">
      <c r="A2919" s="408">
        <f t="shared" si="43"/>
        <v>2917</v>
      </c>
      <c r="B2919" s="488">
        <v>45498</v>
      </c>
      <c r="C2919" s="212" t="s">
        <v>153</v>
      </c>
      <c r="D2919" s="408" t="s">
        <v>103</v>
      </c>
      <c r="E2919" s="408" t="s">
        <v>62</v>
      </c>
      <c r="F2919" s="515">
        <v>139</v>
      </c>
      <c r="G2919" s="515"/>
      <c r="H2919" s="116"/>
      <c r="I2919" s="116"/>
      <c r="J2919" s="515"/>
      <c r="AD2919" s="476"/>
      <c r="AI2919" s="473"/>
    </row>
    <row r="2920" spans="1:35" s="4" customFormat="1" x14ac:dyDescent="0.25">
      <c r="A2920" s="408">
        <f t="shared" si="43"/>
        <v>2918</v>
      </c>
      <c r="B2920" s="488">
        <v>45498</v>
      </c>
      <c r="C2920" s="212" t="s">
        <v>154</v>
      </c>
      <c r="D2920" s="408" t="s">
        <v>92</v>
      </c>
      <c r="E2920" s="408" t="s">
        <v>62</v>
      </c>
      <c r="F2920" s="515">
        <v>100</v>
      </c>
      <c r="G2920" s="515"/>
      <c r="H2920" s="116"/>
      <c r="I2920" s="116"/>
      <c r="J2920" s="515"/>
      <c r="AD2920" s="476"/>
      <c r="AI2920" s="473"/>
    </row>
    <row r="2921" spans="1:35" s="4" customFormat="1" x14ac:dyDescent="0.25">
      <c r="A2921" s="408">
        <f t="shared" si="43"/>
        <v>2919</v>
      </c>
      <c r="B2921" s="488">
        <v>45498</v>
      </c>
      <c r="C2921" s="212" t="s">
        <v>155</v>
      </c>
      <c r="D2921" s="408" t="s">
        <v>92</v>
      </c>
      <c r="E2921" s="408" t="s">
        <v>62</v>
      </c>
      <c r="F2921" s="515">
        <v>0</v>
      </c>
      <c r="G2921" s="515"/>
      <c r="H2921" s="116"/>
      <c r="I2921" s="116"/>
      <c r="J2921" s="515"/>
      <c r="AD2921" s="476"/>
      <c r="AI2921" s="473"/>
    </row>
    <row r="2922" spans="1:35" s="4" customFormat="1" x14ac:dyDescent="0.25">
      <c r="A2922" s="408">
        <f t="shared" si="43"/>
        <v>2920</v>
      </c>
      <c r="B2922" s="488">
        <v>45498</v>
      </c>
      <c r="C2922" s="212" t="s">
        <v>295</v>
      </c>
      <c r="D2922" s="408" t="s">
        <v>92</v>
      </c>
      <c r="E2922" s="408" t="s">
        <v>62</v>
      </c>
      <c r="F2922" s="515">
        <v>0</v>
      </c>
      <c r="G2922" s="515"/>
      <c r="H2922" s="116"/>
      <c r="I2922" s="116"/>
      <c r="J2922" s="515"/>
      <c r="AD2922" s="476"/>
      <c r="AI2922" s="473"/>
    </row>
    <row r="2923" spans="1:35" s="4" customFormat="1" x14ac:dyDescent="0.25">
      <c r="A2923" s="408">
        <f t="shared" si="43"/>
        <v>2921</v>
      </c>
      <c r="B2923" s="488">
        <v>45498</v>
      </c>
      <c r="C2923" s="212" t="s">
        <v>259</v>
      </c>
      <c r="D2923" s="408" t="s">
        <v>92</v>
      </c>
      <c r="E2923" s="408" t="s">
        <v>2</v>
      </c>
      <c r="F2923" s="515">
        <v>152</v>
      </c>
      <c r="G2923" s="515"/>
      <c r="H2923" s="116"/>
      <c r="I2923" s="116"/>
      <c r="J2923" s="515"/>
      <c r="AD2923" s="476"/>
      <c r="AI2923" s="473"/>
    </row>
    <row r="2924" spans="1:35" s="4" customFormat="1" x14ac:dyDescent="0.25">
      <c r="A2924" s="408">
        <f t="shared" si="43"/>
        <v>2922</v>
      </c>
      <c r="B2924" s="488">
        <v>45498</v>
      </c>
      <c r="C2924" s="212" t="s">
        <v>260</v>
      </c>
      <c r="D2924" s="408" t="s">
        <v>92</v>
      </c>
      <c r="E2924" s="408" t="s">
        <v>2</v>
      </c>
      <c r="F2924" s="515">
        <v>150</v>
      </c>
      <c r="G2924" s="515"/>
      <c r="H2924" s="116"/>
      <c r="I2924" s="116"/>
      <c r="J2924" s="515"/>
      <c r="AD2924" s="476"/>
      <c r="AI2924" s="473"/>
    </row>
    <row r="2925" spans="1:35" s="4" customFormat="1" x14ac:dyDescent="0.25">
      <c r="A2925" s="408">
        <f t="shared" si="43"/>
        <v>2923</v>
      </c>
      <c r="B2925" s="488">
        <v>45498</v>
      </c>
      <c r="C2925" s="212" t="s">
        <v>252</v>
      </c>
      <c r="D2925" s="408" t="s">
        <v>92</v>
      </c>
      <c r="E2925" s="408" t="s">
        <v>2</v>
      </c>
      <c r="F2925" s="515">
        <v>250</v>
      </c>
      <c r="G2925" s="515"/>
      <c r="H2925" s="116"/>
      <c r="I2925" s="116"/>
      <c r="J2925" s="515"/>
      <c r="AD2925" s="476"/>
      <c r="AI2925" s="473"/>
    </row>
    <row r="2926" spans="1:35" s="4" customFormat="1" x14ac:dyDescent="0.25">
      <c r="A2926" s="408">
        <f t="shared" si="43"/>
        <v>2924</v>
      </c>
      <c r="B2926" s="488">
        <v>45498</v>
      </c>
      <c r="C2926" s="212" t="s">
        <v>177</v>
      </c>
      <c r="D2926" s="408" t="s">
        <v>159</v>
      </c>
      <c r="E2926" s="408" t="s">
        <v>8</v>
      </c>
      <c r="F2926" s="515">
        <v>93</v>
      </c>
      <c r="G2926" s="515"/>
      <c r="H2926" s="116"/>
      <c r="I2926" s="116"/>
      <c r="J2926" s="515"/>
      <c r="AD2926" s="476"/>
      <c r="AI2926" s="473"/>
    </row>
    <row r="2927" spans="1:35" s="4" customFormat="1" x14ac:dyDescent="0.25">
      <c r="A2927" s="408">
        <f t="shared" si="43"/>
        <v>2925</v>
      </c>
      <c r="B2927" s="488">
        <v>45498</v>
      </c>
      <c r="C2927" s="212" t="s">
        <v>559</v>
      </c>
      <c r="D2927" s="408" t="str">
        <f>VLOOKUP(C2927,X$4:Z2928,2,FALSE)</f>
        <v>لودر VOLVO</v>
      </c>
      <c r="E2927" s="408" t="str">
        <f>VLOOKUP(C2927,X$4:Z2928,3,FALSE)</f>
        <v>شرکتی</v>
      </c>
      <c r="F2927" s="515">
        <v>0</v>
      </c>
      <c r="G2927" s="515"/>
      <c r="H2927" s="116"/>
      <c r="I2927" s="116"/>
      <c r="J2927" s="515"/>
      <c r="AD2927" s="476"/>
      <c r="AI2927" s="473"/>
    </row>
    <row r="2928" spans="1:35" s="4" customFormat="1" x14ac:dyDescent="0.25">
      <c r="A2928" s="408">
        <f t="shared" si="43"/>
        <v>2926</v>
      </c>
      <c r="B2928" s="488">
        <v>45498</v>
      </c>
      <c r="C2928" s="212" t="s">
        <v>162</v>
      </c>
      <c r="D2928" s="408" t="s">
        <v>163</v>
      </c>
      <c r="E2928" s="408" t="s">
        <v>164</v>
      </c>
      <c r="F2928" s="515">
        <v>188</v>
      </c>
      <c r="G2928" s="515"/>
      <c r="H2928" s="116"/>
      <c r="I2928" s="116"/>
      <c r="J2928" s="515"/>
      <c r="AD2928" s="476"/>
      <c r="AI2928" s="473"/>
    </row>
    <row r="2929" spans="1:35" s="4" customFormat="1" x14ac:dyDescent="0.25">
      <c r="A2929" s="408">
        <f t="shared" ref="A2929:A2992" si="44">ROW()-2</f>
        <v>2927</v>
      </c>
      <c r="B2929" s="488">
        <v>45498</v>
      </c>
      <c r="C2929" s="212" t="s">
        <v>166</v>
      </c>
      <c r="D2929" s="408" t="s">
        <v>167</v>
      </c>
      <c r="E2929" s="408" t="s">
        <v>164</v>
      </c>
      <c r="F2929" s="515">
        <v>86</v>
      </c>
      <c r="G2929" s="515"/>
      <c r="H2929" s="116"/>
      <c r="I2929" s="116"/>
      <c r="J2929" s="515"/>
      <c r="AD2929" s="476"/>
      <c r="AI2929" s="473"/>
    </row>
    <row r="2930" spans="1:35" s="4" customFormat="1" x14ac:dyDescent="0.25">
      <c r="A2930" s="408">
        <f t="shared" si="44"/>
        <v>2928</v>
      </c>
      <c r="B2930" s="488">
        <v>45498</v>
      </c>
      <c r="C2930" s="212" t="s">
        <v>169</v>
      </c>
      <c r="D2930" s="408" t="s">
        <v>167</v>
      </c>
      <c r="E2930" s="408" t="s">
        <v>164</v>
      </c>
      <c r="F2930" s="515">
        <v>72</v>
      </c>
      <c r="G2930" s="515"/>
      <c r="H2930" s="116"/>
      <c r="I2930" s="116"/>
      <c r="J2930" s="515"/>
      <c r="AD2930" s="476"/>
      <c r="AI2930" s="473"/>
    </row>
    <row r="2931" spans="1:35" s="4" customFormat="1" x14ac:dyDescent="0.25">
      <c r="A2931" s="408">
        <f t="shared" si="44"/>
        <v>2929</v>
      </c>
      <c r="B2931" s="488">
        <v>45498</v>
      </c>
      <c r="C2931" s="212" t="s">
        <v>170</v>
      </c>
      <c r="D2931" s="408" t="s">
        <v>103</v>
      </c>
      <c r="E2931" s="408" t="s">
        <v>164</v>
      </c>
      <c r="F2931" s="515">
        <v>30</v>
      </c>
      <c r="G2931" s="515"/>
      <c r="H2931" s="116"/>
      <c r="I2931" s="116"/>
      <c r="J2931" s="515"/>
      <c r="AD2931" s="476"/>
      <c r="AI2931" s="473"/>
    </row>
    <row r="2932" spans="1:35" s="4" customFormat="1" x14ac:dyDescent="0.25">
      <c r="A2932" s="408">
        <f t="shared" si="44"/>
        <v>2930</v>
      </c>
      <c r="B2932" s="488">
        <v>45498</v>
      </c>
      <c r="C2932" s="212" t="s">
        <v>171</v>
      </c>
      <c r="D2932" s="408" t="s">
        <v>159</v>
      </c>
      <c r="E2932" s="408" t="s">
        <v>164</v>
      </c>
      <c r="F2932" s="515">
        <v>0</v>
      </c>
      <c r="G2932" s="515"/>
      <c r="H2932" s="116"/>
      <c r="I2932" s="116"/>
      <c r="J2932" s="515"/>
      <c r="AD2932" s="476"/>
      <c r="AI2932" s="473"/>
    </row>
    <row r="2933" spans="1:35" s="4" customFormat="1" x14ac:dyDescent="0.25">
      <c r="A2933" s="408">
        <f t="shared" si="44"/>
        <v>2931</v>
      </c>
      <c r="B2933" s="488">
        <v>45498</v>
      </c>
      <c r="C2933" s="212" t="s">
        <v>172</v>
      </c>
      <c r="D2933" s="408" t="s">
        <v>173</v>
      </c>
      <c r="E2933" s="408" t="s">
        <v>164</v>
      </c>
      <c r="F2933" s="515">
        <v>0</v>
      </c>
      <c r="G2933" s="515"/>
      <c r="H2933" s="116"/>
      <c r="I2933" s="116"/>
      <c r="J2933" s="515"/>
      <c r="AD2933" s="476"/>
      <c r="AI2933" s="473"/>
    </row>
    <row r="2934" spans="1:35" s="4" customFormat="1" x14ac:dyDescent="0.25">
      <c r="A2934" s="408">
        <f t="shared" si="44"/>
        <v>2932</v>
      </c>
      <c r="B2934" s="488">
        <v>45498</v>
      </c>
      <c r="C2934" s="212" t="s">
        <v>174</v>
      </c>
      <c r="D2934" s="408" t="s">
        <v>99</v>
      </c>
      <c r="E2934" s="408" t="s">
        <v>164</v>
      </c>
      <c r="F2934" s="515">
        <v>269</v>
      </c>
      <c r="G2934" s="515"/>
      <c r="H2934" s="116"/>
      <c r="I2934" s="116"/>
      <c r="J2934" s="515"/>
      <c r="AD2934" s="476"/>
      <c r="AI2934" s="473"/>
    </row>
    <row r="2935" spans="1:35" s="4" customFormat="1" x14ac:dyDescent="0.25">
      <c r="A2935" s="408">
        <f t="shared" si="44"/>
        <v>2933</v>
      </c>
      <c r="B2935" s="488">
        <v>45498</v>
      </c>
      <c r="C2935" s="212" t="s">
        <v>175</v>
      </c>
      <c r="D2935" s="408" t="s">
        <v>176</v>
      </c>
      <c r="E2935" s="408" t="s">
        <v>164</v>
      </c>
      <c r="F2935" s="515">
        <v>92</v>
      </c>
      <c r="G2935" s="515"/>
      <c r="H2935" s="116"/>
      <c r="I2935" s="116"/>
      <c r="J2935" s="515"/>
      <c r="AD2935" s="476"/>
      <c r="AI2935" s="473"/>
    </row>
    <row r="2936" spans="1:35" s="4" customFormat="1" x14ac:dyDescent="0.25">
      <c r="A2936" s="408">
        <f t="shared" si="44"/>
        <v>2934</v>
      </c>
      <c r="B2936" s="488">
        <v>45498</v>
      </c>
      <c r="C2936" s="212" t="s">
        <v>263</v>
      </c>
      <c r="D2936" s="408" t="s">
        <v>176</v>
      </c>
      <c r="E2936" s="408" t="s">
        <v>164</v>
      </c>
      <c r="F2936" s="515">
        <v>0</v>
      </c>
      <c r="G2936" s="515"/>
      <c r="H2936" s="116"/>
      <c r="I2936" s="116"/>
      <c r="J2936" s="515"/>
      <c r="AD2936" s="476"/>
      <c r="AI2936" s="473"/>
    </row>
    <row r="2937" spans="1:35" s="4" customFormat="1" x14ac:dyDescent="0.25">
      <c r="A2937" s="408">
        <f t="shared" si="44"/>
        <v>2935</v>
      </c>
      <c r="B2937" s="488">
        <v>45498</v>
      </c>
      <c r="C2937" s="212" t="s">
        <v>261</v>
      </c>
      <c r="D2937" s="408" t="s">
        <v>269</v>
      </c>
      <c r="E2937" s="408" t="s">
        <v>164</v>
      </c>
      <c r="F2937" s="515">
        <v>134</v>
      </c>
      <c r="G2937" s="515"/>
      <c r="H2937" s="116"/>
      <c r="I2937" s="116"/>
      <c r="J2937" s="515"/>
      <c r="AD2937" s="476"/>
      <c r="AI2937" s="473"/>
    </row>
    <row r="2938" spans="1:35" s="4" customFormat="1" x14ac:dyDescent="0.25">
      <c r="A2938" s="408">
        <f t="shared" si="44"/>
        <v>2936</v>
      </c>
      <c r="B2938" s="488">
        <v>45498</v>
      </c>
      <c r="C2938" s="212" t="s">
        <v>254</v>
      </c>
      <c r="D2938" s="408" t="s">
        <v>159</v>
      </c>
      <c r="E2938" s="408" t="s">
        <v>164</v>
      </c>
      <c r="F2938" s="515">
        <v>229</v>
      </c>
      <c r="G2938" s="515"/>
      <c r="H2938" s="116"/>
      <c r="I2938" s="116"/>
      <c r="J2938" s="515"/>
      <c r="AD2938" s="476"/>
      <c r="AI2938" s="473"/>
    </row>
    <row r="2939" spans="1:35" s="4" customFormat="1" x14ac:dyDescent="0.25">
      <c r="A2939" s="408">
        <f t="shared" si="44"/>
        <v>2937</v>
      </c>
      <c r="B2939" s="488">
        <v>45498</v>
      </c>
      <c r="C2939" s="212" t="s">
        <v>277</v>
      </c>
      <c r="D2939" s="408" t="s">
        <v>176</v>
      </c>
      <c r="E2939" s="408" t="s">
        <v>164</v>
      </c>
      <c r="F2939" s="515">
        <v>123</v>
      </c>
      <c r="G2939" s="515"/>
      <c r="H2939" s="116"/>
      <c r="I2939" s="116"/>
      <c r="J2939" s="515"/>
      <c r="AD2939" s="476"/>
      <c r="AI2939" s="473"/>
    </row>
    <row r="2940" spans="1:35" s="4" customFormat="1" x14ac:dyDescent="0.25">
      <c r="A2940" s="408">
        <f t="shared" si="44"/>
        <v>2938</v>
      </c>
      <c r="B2940" s="488">
        <v>45498</v>
      </c>
      <c r="C2940" s="212" t="s">
        <v>352</v>
      </c>
      <c r="D2940" s="408" t="s">
        <v>176</v>
      </c>
      <c r="E2940" s="408" t="s">
        <v>164</v>
      </c>
      <c r="F2940" s="515">
        <v>0</v>
      </c>
      <c r="G2940" s="515"/>
      <c r="H2940" s="116"/>
      <c r="I2940" s="116"/>
      <c r="J2940" s="515"/>
      <c r="AD2940" s="476"/>
      <c r="AI2940" s="473"/>
    </row>
    <row r="2941" spans="1:35" s="4" customFormat="1" x14ac:dyDescent="0.25">
      <c r="A2941" s="408">
        <f t="shared" si="44"/>
        <v>2939</v>
      </c>
      <c r="B2941" s="488">
        <v>45498</v>
      </c>
      <c r="C2941" s="212" t="s">
        <v>354</v>
      </c>
      <c r="D2941" s="408" t="s">
        <v>103</v>
      </c>
      <c r="E2941" s="408" t="s">
        <v>164</v>
      </c>
      <c r="F2941" s="515">
        <v>160</v>
      </c>
      <c r="G2941" s="515"/>
      <c r="H2941" s="116"/>
      <c r="I2941" s="116"/>
      <c r="J2941" s="515"/>
      <c r="AD2941" s="476"/>
      <c r="AI2941" s="473"/>
    </row>
    <row r="2942" spans="1:35" s="4" customFormat="1" x14ac:dyDescent="0.25">
      <c r="A2942" s="408">
        <f t="shared" si="44"/>
        <v>2940</v>
      </c>
      <c r="B2942" s="488">
        <v>45498</v>
      </c>
      <c r="C2942" s="212" t="s">
        <v>559</v>
      </c>
      <c r="D2942" s="408" t="str">
        <f>VLOOKUP(C2942,X$4:Z2943,2,FALSE)</f>
        <v>لودر VOLVO</v>
      </c>
      <c r="E2942" s="408" t="str">
        <f>VLOOKUP(C2942,X$4:Z2943,3,FALSE)</f>
        <v>شرکتی</v>
      </c>
      <c r="F2942" s="515">
        <v>0</v>
      </c>
      <c r="G2942" s="515"/>
      <c r="H2942" s="116"/>
      <c r="I2942" s="116"/>
      <c r="J2942" s="515"/>
      <c r="AD2942" s="476"/>
      <c r="AI2942" s="473"/>
    </row>
    <row r="2943" spans="1:35" s="4" customFormat="1" x14ac:dyDescent="0.25">
      <c r="A2943" s="408">
        <f t="shared" si="44"/>
        <v>2941</v>
      </c>
      <c r="B2943" s="488">
        <v>45500</v>
      </c>
      <c r="C2943" s="212" t="s">
        <v>125</v>
      </c>
      <c r="D2943" s="408" t="s">
        <v>99</v>
      </c>
      <c r="E2943" s="408" t="s">
        <v>334</v>
      </c>
      <c r="F2943" s="515">
        <v>0</v>
      </c>
      <c r="G2943" s="515"/>
      <c r="H2943" s="116"/>
      <c r="I2943" s="116"/>
      <c r="J2943" s="515"/>
      <c r="AD2943" s="476"/>
      <c r="AI2943" s="473"/>
    </row>
    <row r="2944" spans="1:35" s="4" customFormat="1" x14ac:dyDescent="0.25">
      <c r="A2944" s="408">
        <f t="shared" si="44"/>
        <v>2942</v>
      </c>
      <c r="B2944" s="488">
        <v>45500</v>
      </c>
      <c r="C2944" s="212" t="s">
        <v>290</v>
      </c>
      <c r="D2944" s="408" t="s">
        <v>99</v>
      </c>
      <c r="E2944" s="408" t="s">
        <v>335</v>
      </c>
      <c r="F2944" s="515">
        <v>399</v>
      </c>
      <c r="G2944" s="515"/>
      <c r="H2944" s="116"/>
      <c r="I2944" s="116"/>
      <c r="J2944" s="515"/>
      <c r="AD2944" s="476"/>
      <c r="AI2944" s="473"/>
    </row>
    <row r="2945" spans="1:35" s="4" customFormat="1" x14ac:dyDescent="0.25">
      <c r="A2945" s="408">
        <f t="shared" si="44"/>
        <v>2943</v>
      </c>
      <c r="B2945" s="488">
        <v>45500</v>
      </c>
      <c r="C2945" s="212" t="s">
        <v>88</v>
      </c>
      <c r="D2945" s="408" t="s">
        <v>89</v>
      </c>
      <c r="E2945" s="408" t="s">
        <v>336</v>
      </c>
      <c r="F2945" s="515">
        <v>0</v>
      </c>
      <c r="G2945" s="515"/>
      <c r="H2945" s="116"/>
      <c r="I2945" s="116"/>
      <c r="J2945" s="515"/>
      <c r="AD2945" s="476"/>
      <c r="AI2945" s="473"/>
    </row>
    <row r="2946" spans="1:35" s="4" customFormat="1" x14ac:dyDescent="0.25">
      <c r="A2946" s="408">
        <f t="shared" si="44"/>
        <v>2944</v>
      </c>
      <c r="B2946" s="488">
        <v>45500</v>
      </c>
      <c r="C2946" s="212" t="s">
        <v>294</v>
      </c>
      <c r="D2946" s="408" t="s">
        <v>89</v>
      </c>
      <c r="E2946" s="408" t="s">
        <v>337</v>
      </c>
      <c r="F2946" s="515">
        <v>0</v>
      </c>
      <c r="G2946" s="515"/>
      <c r="H2946" s="116"/>
      <c r="I2946" s="116"/>
      <c r="J2946" s="515"/>
      <c r="AD2946" s="476"/>
      <c r="AI2946" s="473"/>
    </row>
    <row r="2947" spans="1:35" s="4" customFormat="1" x14ac:dyDescent="0.25">
      <c r="A2947" s="408">
        <f t="shared" si="44"/>
        <v>2945</v>
      </c>
      <c r="B2947" s="488">
        <v>45500</v>
      </c>
      <c r="C2947" s="212" t="s">
        <v>119</v>
      </c>
      <c r="D2947" s="408" t="s">
        <v>131</v>
      </c>
      <c r="E2947" s="408" t="s">
        <v>338</v>
      </c>
      <c r="F2947" s="515">
        <v>182</v>
      </c>
      <c r="G2947" s="515"/>
      <c r="H2947" s="116"/>
      <c r="I2947" s="116"/>
      <c r="J2947" s="515"/>
      <c r="AD2947" s="476"/>
      <c r="AI2947" s="473"/>
    </row>
    <row r="2948" spans="1:35" s="4" customFormat="1" x14ac:dyDescent="0.25">
      <c r="A2948" s="408">
        <f t="shared" si="44"/>
        <v>2946</v>
      </c>
      <c r="B2948" s="488">
        <v>45500</v>
      </c>
      <c r="C2948" s="212" t="s">
        <v>121</v>
      </c>
      <c r="D2948" s="408" t="s">
        <v>122</v>
      </c>
      <c r="E2948" s="408" t="s">
        <v>339</v>
      </c>
      <c r="F2948" s="515">
        <v>0</v>
      </c>
      <c r="G2948" s="515"/>
      <c r="H2948" s="116"/>
      <c r="I2948" s="116"/>
      <c r="J2948" s="515"/>
      <c r="AD2948" s="476"/>
      <c r="AI2948" s="473"/>
    </row>
    <row r="2949" spans="1:35" s="4" customFormat="1" x14ac:dyDescent="0.25">
      <c r="A2949" s="408">
        <f t="shared" si="44"/>
        <v>2947</v>
      </c>
      <c r="B2949" s="488">
        <v>45500</v>
      </c>
      <c r="C2949" s="212" t="s">
        <v>349</v>
      </c>
      <c r="D2949" s="408" t="s">
        <v>360</v>
      </c>
      <c r="E2949" s="408" t="s">
        <v>127</v>
      </c>
      <c r="F2949" s="515">
        <v>122</v>
      </c>
      <c r="G2949" s="515"/>
      <c r="H2949" s="116"/>
      <c r="I2949" s="116"/>
      <c r="J2949" s="515"/>
      <c r="AD2949" s="476"/>
      <c r="AI2949" s="473"/>
    </row>
    <row r="2950" spans="1:35" s="4" customFormat="1" x14ac:dyDescent="0.25">
      <c r="A2950" s="408">
        <f t="shared" si="44"/>
        <v>2948</v>
      </c>
      <c r="B2950" s="488">
        <v>45500</v>
      </c>
      <c r="C2950" s="212" t="s">
        <v>118</v>
      </c>
      <c r="D2950" s="408" t="s">
        <v>107</v>
      </c>
      <c r="E2950" s="408" t="s">
        <v>340</v>
      </c>
      <c r="F2950" s="515">
        <v>0</v>
      </c>
      <c r="G2950" s="515"/>
      <c r="H2950" s="116"/>
      <c r="I2950" s="116"/>
      <c r="J2950" s="515"/>
      <c r="AD2950" s="476"/>
      <c r="AI2950" s="473"/>
    </row>
    <row r="2951" spans="1:35" s="4" customFormat="1" x14ac:dyDescent="0.25">
      <c r="A2951" s="408">
        <f t="shared" si="44"/>
        <v>2949</v>
      </c>
      <c r="B2951" s="488">
        <v>45500</v>
      </c>
      <c r="C2951" s="212" t="s">
        <v>109</v>
      </c>
      <c r="D2951" s="408" t="s">
        <v>107</v>
      </c>
      <c r="E2951" s="408" t="s">
        <v>341</v>
      </c>
      <c r="F2951" s="515">
        <v>0</v>
      </c>
      <c r="G2951" s="515"/>
      <c r="H2951" s="116"/>
      <c r="I2951" s="116"/>
      <c r="J2951" s="515"/>
      <c r="AD2951" s="476"/>
      <c r="AI2951" s="473"/>
    </row>
    <row r="2952" spans="1:35" s="4" customFormat="1" x14ac:dyDescent="0.25">
      <c r="A2952" s="408">
        <f t="shared" si="44"/>
        <v>2950</v>
      </c>
      <c r="B2952" s="488">
        <v>45500</v>
      </c>
      <c r="C2952" s="212" t="s">
        <v>106</v>
      </c>
      <c r="D2952" s="408" t="s">
        <v>107</v>
      </c>
      <c r="E2952" s="408" t="s">
        <v>342</v>
      </c>
      <c r="F2952" s="515">
        <v>0</v>
      </c>
      <c r="G2952" s="515"/>
      <c r="H2952" s="116"/>
      <c r="I2952" s="116"/>
      <c r="J2952" s="515"/>
      <c r="AD2952" s="476"/>
      <c r="AI2952" s="473"/>
    </row>
    <row r="2953" spans="1:35" s="4" customFormat="1" x14ac:dyDescent="0.25">
      <c r="A2953" s="408">
        <f t="shared" si="44"/>
        <v>2951</v>
      </c>
      <c r="B2953" s="488">
        <v>45500</v>
      </c>
      <c r="C2953" s="212" t="s">
        <v>278</v>
      </c>
      <c r="D2953" s="408" t="s">
        <v>107</v>
      </c>
      <c r="E2953" s="408" t="s">
        <v>341</v>
      </c>
      <c r="F2953" s="515">
        <v>51</v>
      </c>
      <c r="G2953" s="515"/>
      <c r="H2953" s="116"/>
      <c r="I2953" s="116"/>
      <c r="J2953" s="515"/>
      <c r="AD2953" s="476"/>
      <c r="AI2953" s="473"/>
    </row>
    <row r="2954" spans="1:35" s="4" customFormat="1" x14ac:dyDescent="0.25">
      <c r="A2954" s="408">
        <f t="shared" si="44"/>
        <v>2952</v>
      </c>
      <c r="B2954" s="488">
        <v>45500</v>
      </c>
      <c r="C2954" s="212" t="s">
        <v>91</v>
      </c>
      <c r="D2954" s="408" t="s">
        <v>92</v>
      </c>
      <c r="E2954" s="408" t="s">
        <v>343</v>
      </c>
      <c r="F2954" s="515">
        <v>271</v>
      </c>
      <c r="G2954" s="515"/>
      <c r="H2954" s="116"/>
      <c r="I2954" s="116"/>
      <c r="J2954" s="515"/>
      <c r="AD2954" s="476"/>
      <c r="AI2954" s="473"/>
    </row>
    <row r="2955" spans="1:35" s="4" customFormat="1" x14ac:dyDescent="0.25">
      <c r="A2955" s="408">
        <f t="shared" si="44"/>
        <v>2953</v>
      </c>
      <c r="B2955" s="488">
        <v>45500</v>
      </c>
      <c r="C2955" s="212" t="s">
        <v>94</v>
      </c>
      <c r="D2955" s="408" t="s">
        <v>92</v>
      </c>
      <c r="E2955" s="408" t="s">
        <v>344</v>
      </c>
      <c r="F2955" s="515">
        <v>280</v>
      </c>
      <c r="G2955" s="515"/>
      <c r="H2955" s="116"/>
      <c r="I2955" s="116"/>
      <c r="J2955" s="515"/>
      <c r="AD2955" s="476"/>
      <c r="AI2955" s="473"/>
    </row>
    <row r="2956" spans="1:35" s="4" customFormat="1" x14ac:dyDescent="0.25">
      <c r="A2956" s="408">
        <f t="shared" si="44"/>
        <v>2954</v>
      </c>
      <c r="B2956" s="488">
        <v>45500</v>
      </c>
      <c r="C2956" s="212" t="s">
        <v>116</v>
      </c>
      <c r="D2956" s="408" t="s">
        <v>92</v>
      </c>
      <c r="E2956" s="408" t="s">
        <v>345</v>
      </c>
      <c r="F2956" s="515">
        <v>0</v>
      </c>
      <c r="G2956" s="515"/>
      <c r="H2956" s="116"/>
      <c r="I2956" s="116"/>
      <c r="J2956" s="515"/>
      <c r="AD2956" s="476"/>
      <c r="AI2956" s="473"/>
    </row>
    <row r="2957" spans="1:35" s="4" customFormat="1" x14ac:dyDescent="0.25">
      <c r="A2957" s="408">
        <f t="shared" si="44"/>
        <v>2955</v>
      </c>
      <c r="B2957" s="488">
        <v>45500</v>
      </c>
      <c r="C2957" s="212" t="s">
        <v>128</v>
      </c>
      <c r="D2957" s="408" t="s">
        <v>97</v>
      </c>
      <c r="E2957" s="408" t="s">
        <v>346</v>
      </c>
      <c r="F2957" s="515">
        <v>43</v>
      </c>
      <c r="G2957" s="515"/>
      <c r="H2957" s="116"/>
      <c r="I2957" s="116"/>
      <c r="J2957" s="515"/>
      <c r="AD2957" s="476"/>
      <c r="AI2957" s="473"/>
    </row>
    <row r="2958" spans="1:35" s="4" customFormat="1" x14ac:dyDescent="0.25">
      <c r="A2958" s="408">
        <f t="shared" si="44"/>
        <v>2956</v>
      </c>
      <c r="B2958" s="488">
        <v>45500</v>
      </c>
      <c r="C2958" s="212" t="s">
        <v>96</v>
      </c>
      <c r="D2958" s="408" t="s">
        <v>97</v>
      </c>
      <c r="E2958" s="408" t="s">
        <v>347</v>
      </c>
      <c r="F2958" s="515">
        <v>0</v>
      </c>
      <c r="G2958" s="515"/>
      <c r="H2958" s="116"/>
      <c r="I2958" s="116"/>
      <c r="J2958" s="515"/>
      <c r="AD2958" s="476"/>
      <c r="AI2958" s="473"/>
    </row>
    <row r="2959" spans="1:35" s="4" customFormat="1" x14ac:dyDescent="0.25">
      <c r="A2959" s="408">
        <f t="shared" si="44"/>
        <v>2957</v>
      </c>
      <c r="B2959" s="488">
        <v>45500</v>
      </c>
      <c r="C2959" s="212" t="s">
        <v>113</v>
      </c>
      <c r="D2959" s="408" t="s">
        <v>114</v>
      </c>
      <c r="E2959" s="408" t="s">
        <v>348</v>
      </c>
      <c r="F2959" s="515">
        <v>57</v>
      </c>
      <c r="G2959" s="515"/>
      <c r="H2959" s="116"/>
      <c r="I2959" s="116"/>
      <c r="J2959" s="515"/>
      <c r="AD2959" s="476"/>
      <c r="AI2959" s="473"/>
    </row>
    <row r="2960" spans="1:35" s="4" customFormat="1" x14ac:dyDescent="0.25">
      <c r="A2960" s="408">
        <f t="shared" si="44"/>
        <v>2958</v>
      </c>
      <c r="B2960" s="488">
        <v>45500</v>
      </c>
      <c r="C2960" s="212" t="s">
        <v>559</v>
      </c>
      <c r="D2960" s="408" t="str">
        <f>VLOOKUP(C2960,X$4:Z2961,2,FALSE)</f>
        <v>لودر VOLVO</v>
      </c>
      <c r="E2960" s="408" t="str">
        <f>VLOOKUP(C2960,X$4:Z2961,3,FALSE)</f>
        <v>شرکتی</v>
      </c>
      <c r="F2960" s="515">
        <v>176</v>
      </c>
      <c r="G2960" s="515"/>
      <c r="H2960" s="116"/>
      <c r="I2960" s="116"/>
      <c r="J2960" s="515"/>
      <c r="AD2960" s="476"/>
      <c r="AI2960" s="473"/>
    </row>
    <row r="2961" spans="1:35" s="4" customFormat="1" x14ac:dyDescent="0.25">
      <c r="A2961" s="408">
        <f t="shared" si="44"/>
        <v>2959</v>
      </c>
      <c r="B2961" s="488">
        <v>45500</v>
      </c>
      <c r="C2961" s="212" t="s">
        <v>156</v>
      </c>
      <c r="D2961" s="408" t="s">
        <v>136</v>
      </c>
      <c r="E2961" s="408" t="s">
        <v>149</v>
      </c>
      <c r="F2961" s="515">
        <v>144</v>
      </c>
      <c r="G2961" s="515"/>
      <c r="H2961" s="116"/>
      <c r="I2961" s="116"/>
      <c r="J2961" s="515"/>
      <c r="AD2961" s="476"/>
      <c r="AI2961" s="473"/>
    </row>
    <row r="2962" spans="1:35" s="4" customFormat="1" x14ac:dyDescent="0.25">
      <c r="A2962" s="408">
        <f t="shared" si="44"/>
        <v>2960</v>
      </c>
      <c r="B2962" s="488">
        <v>45500</v>
      </c>
      <c r="C2962" s="212" t="s">
        <v>142</v>
      </c>
      <c r="D2962" s="408" t="s">
        <v>264</v>
      </c>
      <c r="E2962" s="408" t="s">
        <v>143</v>
      </c>
      <c r="F2962" s="515">
        <v>0</v>
      </c>
      <c r="G2962" s="515"/>
      <c r="H2962" s="116"/>
      <c r="I2962" s="116"/>
      <c r="J2962" s="515"/>
      <c r="AD2962" s="476"/>
      <c r="AI2962" s="473"/>
    </row>
    <row r="2963" spans="1:35" s="4" customFormat="1" x14ac:dyDescent="0.25">
      <c r="A2963" s="408">
        <f t="shared" si="44"/>
        <v>2961</v>
      </c>
      <c r="B2963" s="488">
        <v>45500</v>
      </c>
      <c r="C2963" s="212" t="s">
        <v>144</v>
      </c>
      <c r="D2963" s="408" t="s">
        <v>264</v>
      </c>
      <c r="E2963" s="408" t="s">
        <v>143</v>
      </c>
      <c r="F2963" s="515">
        <v>177</v>
      </c>
      <c r="G2963" s="515"/>
      <c r="H2963" s="116"/>
      <c r="I2963" s="116"/>
      <c r="J2963" s="515"/>
      <c r="AD2963" s="476"/>
      <c r="AI2963" s="473"/>
    </row>
    <row r="2964" spans="1:35" s="4" customFormat="1" x14ac:dyDescent="0.25">
      <c r="A2964" s="408">
        <f t="shared" si="44"/>
        <v>2962</v>
      </c>
      <c r="B2964" s="488">
        <v>45500</v>
      </c>
      <c r="C2964" s="212" t="s">
        <v>145</v>
      </c>
      <c r="D2964" s="408" t="s">
        <v>265</v>
      </c>
      <c r="E2964" s="408" t="s">
        <v>146</v>
      </c>
      <c r="F2964" s="515">
        <v>0</v>
      </c>
      <c r="G2964" s="515"/>
      <c r="H2964" s="116"/>
      <c r="I2964" s="116"/>
      <c r="J2964" s="515"/>
      <c r="AD2964" s="476"/>
      <c r="AI2964" s="473"/>
    </row>
    <row r="2965" spans="1:35" s="4" customFormat="1" x14ac:dyDescent="0.25">
      <c r="A2965" s="408">
        <f t="shared" si="44"/>
        <v>2963</v>
      </c>
      <c r="B2965" s="488">
        <v>45500</v>
      </c>
      <c r="C2965" s="212" t="s">
        <v>160</v>
      </c>
      <c r="D2965" s="408" t="s">
        <v>136</v>
      </c>
      <c r="E2965" s="408" t="s">
        <v>64</v>
      </c>
      <c r="F2965" s="515">
        <v>0</v>
      </c>
      <c r="G2965" s="515"/>
      <c r="H2965" s="116"/>
      <c r="I2965" s="116"/>
      <c r="J2965" s="515"/>
      <c r="AD2965" s="476"/>
      <c r="AI2965" s="473"/>
    </row>
    <row r="2966" spans="1:35" s="4" customFormat="1" x14ac:dyDescent="0.25">
      <c r="A2966" s="408">
        <f t="shared" si="44"/>
        <v>2964</v>
      </c>
      <c r="B2966" s="488">
        <v>45500</v>
      </c>
      <c r="C2966" s="212" t="s">
        <v>158</v>
      </c>
      <c r="D2966" s="408" t="s">
        <v>159</v>
      </c>
      <c r="E2966" s="408" t="s">
        <v>64</v>
      </c>
      <c r="F2966" s="515">
        <v>0</v>
      </c>
      <c r="G2966" s="515"/>
      <c r="H2966" s="116"/>
      <c r="I2966" s="116"/>
      <c r="J2966" s="515"/>
      <c r="AD2966" s="476"/>
      <c r="AI2966" s="473"/>
    </row>
    <row r="2967" spans="1:35" s="4" customFormat="1" x14ac:dyDescent="0.25">
      <c r="A2967" s="408">
        <f t="shared" si="44"/>
        <v>2965</v>
      </c>
      <c r="B2967" s="488">
        <v>45500</v>
      </c>
      <c r="C2967" s="212" t="s">
        <v>390</v>
      </c>
      <c r="D2967" s="408" t="s">
        <v>99</v>
      </c>
      <c r="E2967" s="408" t="s">
        <v>381</v>
      </c>
      <c r="F2967" s="515">
        <v>133</v>
      </c>
      <c r="G2967" s="515"/>
      <c r="H2967" s="116"/>
      <c r="I2967" s="116"/>
      <c r="J2967" s="515"/>
      <c r="AD2967" s="476"/>
      <c r="AI2967" s="473"/>
    </row>
    <row r="2968" spans="1:35" s="4" customFormat="1" x14ac:dyDescent="0.25">
      <c r="A2968" s="408">
        <f t="shared" si="44"/>
        <v>2966</v>
      </c>
      <c r="B2968" s="488">
        <v>45500</v>
      </c>
      <c r="C2968" s="96" t="s">
        <v>283</v>
      </c>
      <c r="D2968" s="408" t="s">
        <v>266</v>
      </c>
      <c r="E2968" s="408" t="s">
        <v>63</v>
      </c>
      <c r="F2968" s="515">
        <v>133</v>
      </c>
      <c r="G2968" s="515"/>
      <c r="H2968" s="116"/>
      <c r="I2968" s="116"/>
      <c r="J2968" s="515"/>
      <c r="AD2968" s="476"/>
      <c r="AI2968" s="473"/>
    </row>
    <row r="2969" spans="1:35" s="4" customFormat="1" x14ac:dyDescent="0.25">
      <c r="A2969" s="408">
        <f t="shared" si="44"/>
        <v>2967</v>
      </c>
      <c r="B2969" s="488">
        <v>45500</v>
      </c>
      <c r="C2969" s="212" t="s">
        <v>148</v>
      </c>
      <c r="D2969" s="408" t="s">
        <v>92</v>
      </c>
      <c r="E2969" s="408" t="s">
        <v>63</v>
      </c>
      <c r="F2969" s="515">
        <v>0</v>
      </c>
      <c r="G2969" s="515"/>
      <c r="H2969" s="116"/>
      <c r="I2969" s="116"/>
      <c r="J2969" s="515"/>
      <c r="AD2969" s="476"/>
      <c r="AI2969" s="473"/>
    </row>
    <row r="2970" spans="1:35" s="4" customFormat="1" x14ac:dyDescent="0.25">
      <c r="A2970" s="408">
        <f t="shared" si="44"/>
        <v>2968</v>
      </c>
      <c r="B2970" s="488">
        <v>45500</v>
      </c>
      <c r="C2970" s="212" t="s">
        <v>150</v>
      </c>
      <c r="D2970" s="408" t="s">
        <v>92</v>
      </c>
      <c r="E2970" s="408" t="s">
        <v>63</v>
      </c>
      <c r="F2970" s="515">
        <v>0</v>
      </c>
      <c r="G2970" s="515"/>
      <c r="H2970" s="116"/>
      <c r="I2970" s="116"/>
      <c r="J2970" s="515"/>
      <c r="AD2970" s="476"/>
      <c r="AI2970" s="473"/>
    </row>
    <row r="2971" spans="1:35" s="4" customFormat="1" x14ac:dyDescent="0.25">
      <c r="A2971" s="408">
        <f t="shared" si="44"/>
        <v>2969</v>
      </c>
      <c r="B2971" s="488">
        <v>45500</v>
      </c>
      <c r="C2971" s="212" t="s">
        <v>151</v>
      </c>
      <c r="D2971" s="408" t="s">
        <v>92</v>
      </c>
      <c r="E2971" s="408" t="s">
        <v>63</v>
      </c>
      <c r="F2971" s="515">
        <v>0</v>
      </c>
      <c r="G2971" s="515"/>
      <c r="H2971" s="116"/>
      <c r="I2971" s="116"/>
      <c r="J2971" s="515"/>
      <c r="AD2971" s="476"/>
      <c r="AI2971" s="473"/>
    </row>
    <row r="2972" spans="1:35" s="4" customFormat="1" x14ac:dyDescent="0.25">
      <c r="A2972" s="408">
        <f t="shared" si="44"/>
        <v>2970</v>
      </c>
      <c r="B2972" s="488">
        <v>45500</v>
      </c>
      <c r="C2972" s="212" t="s">
        <v>135</v>
      </c>
      <c r="D2972" s="408" t="s">
        <v>136</v>
      </c>
      <c r="E2972" s="408" t="s">
        <v>2</v>
      </c>
      <c r="F2972" s="515">
        <v>0</v>
      </c>
      <c r="G2972" s="515"/>
      <c r="H2972" s="116"/>
      <c r="I2972" s="116"/>
      <c r="J2972" s="515"/>
      <c r="AD2972" s="476"/>
      <c r="AI2972" s="473"/>
    </row>
    <row r="2973" spans="1:35" s="4" customFormat="1" x14ac:dyDescent="0.25">
      <c r="A2973" s="408">
        <f t="shared" si="44"/>
        <v>2971</v>
      </c>
      <c r="B2973" s="488">
        <v>45500</v>
      </c>
      <c r="C2973" s="212" t="s">
        <v>137</v>
      </c>
      <c r="D2973" s="408" t="s">
        <v>136</v>
      </c>
      <c r="E2973" s="408" t="s">
        <v>2</v>
      </c>
      <c r="F2973" s="515">
        <v>260</v>
      </c>
      <c r="G2973" s="515"/>
      <c r="H2973" s="116"/>
      <c r="I2973" s="116"/>
      <c r="J2973" s="515"/>
      <c r="AD2973" s="476"/>
      <c r="AI2973" s="473"/>
    </row>
    <row r="2974" spans="1:35" s="4" customFormat="1" x14ac:dyDescent="0.25">
      <c r="A2974" s="408">
        <f t="shared" si="44"/>
        <v>2972</v>
      </c>
      <c r="B2974" s="488">
        <v>45500</v>
      </c>
      <c r="C2974" s="212" t="s">
        <v>139</v>
      </c>
      <c r="D2974" s="408" t="s">
        <v>92</v>
      </c>
      <c r="E2974" s="408" t="s">
        <v>2</v>
      </c>
      <c r="F2974" s="515">
        <v>0</v>
      </c>
      <c r="G2974" s="515"/>
      <c r="H2974" s="116"/>
      <c r="I2974" s="116"/>
      <c r="J2974" s="515"/>
      <c r="AD2974" s="476"/>
      <c r="AI2974" s="473"/>
    </row>
    <row r="2975" spans="1:35" s="4" customFormat="1" x14ac:dyDescent="0.25">
      <c r="A2975" s="408">
        <f t="shared" si="44"/>
        <v>2973</v>
      </c>
      <c r="B2975" s="488">
        <v>45500</v>
      </c>
      <c r="C2975" s="212" t="s">
        <v>140</v>
      </c>
      <c r="D2975" s="408" t="s">
        <v>92</v>
      </c>
      <c r="E2975" s="408" t="s">
        <v>2</v>
      </c>
      <c r="F2975" s="515">
        <v>300</v>
      </c>
      <c r="G2975" s="515"/>
      <c r="H2975" s="116"/>
      <c r="I2975" s="116"/>
      <c r="J2975" s="515"/>
      <c r="AD2975" s="476"/>
      <c r="AI2975" s="473"/>
    </row>
    <row r="2976" spans="1:35" s="4" customFormat="1" x14ac:dyDescent="0.25">
      <c r="A2976" s="408">
        <f t="shared" si="44"/>
        <v>2974</v>
      </c>
      <c r="B2976" s="488">
        <v>45500</v>
      </c>
      <c r="C2976" s="212" t="s">
        <v>141</v>
      </c>
      <c r="D2976" s="408" t="s">
        <v>92</v>
      </c>
      <c r="E2976" s="408" t="s">
        <v>2</v>
      </c>
      <c r="F2976" s="515">
        <v>184</v>
      </c>
      <c r="G2976" s="515"/>
      <c r="H2976" s="116"/>
      <c r="I2976" s="116"/>
      <c r="J2976" s="515"/>
      <c r="AD2976" s="476"/>
      <c r="AI2976" s="473"/>
    </row>
    <row r="2977" spans="1:35" s="4" customFormat="1" x14ac:dyDescent="0.25">
      <c r="A2977" s="408">
        <f t="shared" si="44"/>
        <v>2975</v>
      </c>
      <c r="B2977" s="488">
        <v>45500</v>
      </c>
      <c r="C2977" s="212" t="s">
        <v>134</v>
      </c>
      <c r="D2977" s="408" t="s">
        <v>99</v>
      </c>
      <c r="E2977" s="408" t="s">
        <v>2</v>
      </c>
      <c r="F2977" s="515">
        <v>0</v>
      </c>
      <c r="G2977" s="515"/>
      <c r="H2977" s="116"/>
      <c r="I2977" s="116"/>
      <c r="J2977" s="515"/>
      <c r="AD2977" s="476"/>
      <c r="AI2977" s="473"/>
    </row>
    <row r="2978" spans="1:35" s="4" customFormat="1" x14ac:dyDescent="0.25">
      <c r="A2978" s="408">
        <f t="shared" si="44"/>
        <v>2976</v>
      </c>
      <c r="B2978" s="488">
        <v>45500</v>
      </c>
      <c r="C2978" s="212" t="s">
        <v>279</v>
      </c>
      <c r="D2978" s="408" t="s">
        <v>99</v>
      </c>
      <c r="E2978" s="408" t="s">
        <v>2</v>
      </c>
      <c r="F2978" s="515">
        <v>0</v>
      </c>
      <c r="G2978" s="515"/>
      <c r="H2978" s="116"/>
      <c r="I2978" s="116"/>
      <c r="J2978" s="515"/>
      <c r="AD2978" s="476"/>
      <c r="AI2978" s="473"/>
    </row>
    <row r="2979" spans="1:35" s="4" customFormat="1" x14ac:dyDescent="0.25">
      <c r="A2979" s="408">
        <f t="shared" si="44"/>
        <v>2977</v>
      </c>
      <c r="B2979" s="488">
        <v>45500</v>
      </c>
      <c r="C2979" s="212" t="s">
        <v>153</v>
      </c>
      <c r="D2979" s="408" t="s">
        <v>103</v>
      </c>
      <c r="E2979" s="408" t="s">
        <v>62</v>
      </c>
      <c r="F2979" s="515">
        <v>0</v>
      </c>
      <c r="G2979" s="515"/>
      <c r="H2979" s="116"/>
      <c r="I2979" s="116"/>
      <c r="J2979" s="515"/>
      <c r="AD2979" s="476"/>
      <c r="AI2979" s="473"/>
    </row>
    <row r="2980" spans="1:35" s="4" customFormat="1" x14ac:dyDescent="0.25">
      <c r="A2980" s="408">
        <f t="shared" si="44"/>
        <v>2978</v>
      </c>
      <c r="B2980" s="488">
        <v>45500</v>
      </c>
      <c r="C2980" s="212" t="s">
        <v>154</v>
      </c>
      <c r="D2980" s="408" t="s">
        <v>92</v>
      </c>
      <c r="E2980" s="408" t="s">
        <v>62</v>
      </c>
      <c r="F2980" s="515">
        <v>0</v>
      </c>
      <c r="G2980" s="515"/>
      <c r="H2980" s="116"/>
      <c r="I2980" s="116"/>
      <c r="J2980" s="515"/>
      <c r="AD2980" s="476"/>
      <c r="AI2980" s="473"/>
    </row>
    <row r="2981" spans="1:35" s="4" customFormat="1" x14ac:dyDescent="0.25">
      <c r="A2981" s="408">
        <f t="shared" si="44"/>
        <v>2979</v>
      </c>
      <c r="B2981" s="488">
        <v>45500</v>
      </c>
      <c r="C2981" s="212" t="s">
        <v>155</v>
      </c>
      <c r="D2981" s="408" t="s">
        <v>92</v>
      </c>
      <c r="E2981" s="408" t="s">
        <v>62</v>
      </c>
      <c r="F2981" s="515">
        <v>0</v>
      </c>
      <c r="G2981" s="515"/>
      <c r="H2981" s="116"/>
      <c r="I2981" s="116"/>
      <c r="J2981" s="515"/>
      <c r="AD2981" s="476"/>
      <c r="AI2981" s="473"/>
    </row>
    <row r="2982" spans="1:35" s="4" customFormat="1" x14ac:dyDescent="0.25">
      <c r="A2982" s="408">
        <f t="shared" si="44"/>
        <v>2980</v>
      </c>
      <c r="B2982" s="488">
        <v>45500</v>
      </c>
      <c r="C2982" s="212" t="s">
        <v>295</v>
      </c>
      <c r="D2982" s="408" t="s">
        <v>92</v>
      </c>
      <c r="E2982" s="408" t="s">
        <v>62</v>
      </c>
      <c r="F2982" s="515">
        <v>0</v>
      </c>
      <c r="G2982" s="515"/>
      <c r="H2982" s="116"/>
      <c r="I2982" s="116"/>
      <c r="J2982" s="515"/>
      <c r="AD2982" s="476"/>
      <c r="AI2982" s="473"/>
    </row>
    <row r="2983" spans="1:35" s="4" customFormat="1" x14ac:dyDescent="0.25">
      <c r="A2983" s="408">
        <f t="shared" si="44"/>
        <v>2981</v>
      </c>
      <c r="B2983" s="488">
        <v>45500</v>
      </c>
      <c r="C2983" s="212" t="s">
        <v>259</v>
      </c>
      <c r="D2983" s="408" t="s">
        <v>92</v>
      </c>
      <c r="E2983" s="408" t="s">
        <v>2</v>
      </c>
      <c r="F2983" s="515">
        <v>0</v>
      </c>
      <c r="G2983" s="515"/>
      <c r="H2983" s="116"/>
      <c r="I2983" s="116"/>
      <c r="J2983" s="515"/>
      <c r="AD2983" s="476"/>
      <c r="AI2983" s="473"/>
    </row>
    <row r="2984" spans="1:35" s="4" customFormat="1" x14ac:dyDescent="0.25">
      <c r="A2984" s="408">
        <f t="shared" si="44"/>
        <v>2982</v>
      </c>
      <c r="B2984" s="488">
        <v>45500</v>
      </c>
      <c r="C2984" s="212" t="s">
        <v>260</v>
      </c>
      <c r="D2984" s="408" t="s">
        <v>92</v>
      </c>
      <c r="E2984" s="408" t="s">
        <v>2</v>
      </c>
      <c r="F2984" s="515">
        <v>0</v>
      </c>
      <c r="G2984" s="515"/>
      <c r="H2984" s="116"/>
      <c r="I2984" s="116"/>
      <c r="J2984" s="515"/>
      <c r="AD2984" s="476"/>
      <c r="AI2984" s="473"/>
    </row>
    <row r="2985" spans="1:35" s="4" customFormat="1" x14ac:dyDescent="0.25">
      <c r="A2985" s="408">
        <f t="shared" si="44"/>
        <v>2983</v>
      </c>
      <c r="B2985" s="488">
        <v>45500</v>
      </c>
      <c r="C2985" s="212" t="s">
        <v>252</v>
      </c>
      <c r="D2985" s="408" t="s">
        <v>92</v>
      </c>
      <c r="E2985" s="408" t="s">
        <v>2</v>
      </c>
      <c r="F2985" s="515">
        <v>0</v>
      </c>
      <c r="G2985" s="515"/>
      <c r="H2985" s="116"/>
      <c r="I2985" s="116"/>
      <c r="J2985" s="515"/>
      <c r="AD2985" s="476"/>
      <c r="AI2985" s="473"/>
    </row>
    <row r="2986" spans="1:35" s="4" customFormat="1" x14ac:dyDescent="0.25">
      <c r="A2986" s="408">
        <f t="shared" si="44"/>
        <v>2984</v>
      </c>
      <c r="B2986" s="488">
        <v>45500</v>
      </c>
      <c r="C2986" s="212" t="s">
        <v>177</v>
      </c>
      <c r="D2986" s="408" t="s">
        <v>159</v>
      </c>
      <c r="E2986" s="408" t="s">
        <v>8</v>
      </c>
      <c r="F2986" s="515">
        <v>0</v>
      </c>
      <c r="G2986" s="515"/>
      <c r="H2986" s="116"/>
      <c r="I2986" s="116"/>
      <c r="J2986" s="515"/>
      <c r="AD2986" s="476"/>
      <c r="AI2986" s="473"/>
    </row>
    <row r="2987" spans="1:35" s="4" customFormat="1" x14ac:dyDescent="0.25">
      <c r="A2987" s="408">
        <f t="shared" si="44"/>
        <v>2985</v>
      </c>
      <c r="B2987" s="488">
        <v>45500</v>
      </c>
      <c r="C2987" s="212" t="s">
        <v>559</v>
      </c>
      <c r="D2987" s="408" t="str">
        <f>VLOOKUP(C2987,X$4:Z2988,2,FALSE)</f>
        <v>لودر VOLVO</v>
      </c>
      <c r="E2987" s="408" t="str">
        <f>VLOOKUP(C2987,X$4:Z2988,3,FALSE)</f>
        <v>شرکتی</v>
      </c>
      <c r="F2987" s="515">
        <v>0</v>
      </c>
      <c r="G2987" s="515"/>
      <c r="H2987" s="116"/>
      <c r="I2987" s="116"/>
      <c r="J2987" s="515"/>
      <c r="AD2987" s="476"/>
      <c r="AI2987" s="473"/>
    </row>
    <row r="2988" spans="1:35" s="4" customFormat="1" x14ac:dyDescent="0.25">
      <c r="A2988" s="408">
        <f t="shared" si="44"/>
        <v>2986</v>
      </c>
      <c r="B2988" s="488">
        <v>45500</v>
      </c>
      <c r="C2988" s="212" t="s">
        <v>162</v>
      </c>
      <c r="D2988" s="408" t="s">
        <v>163</v>
      </c>
      <c r="E2988" s="408" t="s">
        <v>164</v>
      </c>
      <c r="F2988" s="515">
        <v>331</v>
      </c>
      <c r="G2988" s="515"/>
      <c r="H2988" s="116"/>
      <c r="I2988" s="116"/>
      <c r="J2988" s="515"/>
      <c r="AD2988" s="476"/>
      <c r="AI2988" s="473"/>
    </row>
    <row r="2989" spans="1:35" s="4" customFormat="1" x14ac:dyDescent="0.25">
      <c r="A2989" s="408">
        <f t="shared" si="44"/>
        <v>2987</v>
      </c>
      <c r="B2989" s="488">
        <v>45500</v>
      </c>
      <c r="C2989" s="212" t="s">
        <v>166</v>
      </c>
      <c r="D2989" s="408" t="s">
        <v>167</v>
      </c>
      <c r="E2989" s="408" t="s">
        <v>164</v>
      </c>
      <c r="F2989" s="515">
        <v>62</v>
      </c>
      <c r="G2989" s="515"/>
      <c r="H2989" s="116"/>
      <c r="I2989" s="116"/>
      <c r="J2989" s="515"/>
      <c r="AD2989" s="476"/>
      <c r="AI2989" s="473"/>
    </row>
    <row r="2990" spans="1:35" s="4" customFormat="1" x14ac:dyDescent="0.25">
      <c r="A2990" s="408">
        <f t="shared" si="44"/>
        <v>2988</v>
      </c>
      <c r="B2990" s="488">
        <v>45500</v>
      </c>
      <c r="C2990" s="212" t="s">
        <v>169</v>
      </c>
      <c r="D2990" s="408" t="s">
        <v>167</v>
      </c>
      <c r="E2990" s="408" t="s">
        <v>164</v>
      </c>
      <c r="F2990" s="515">
        <v>115</v>
      </c>
      <c r="G2990" s="515"/>
      <c r="H2990" s="116"/>
      <c r="I2990" s="116"/>
      <c r="J2990" s="515"/>
      <c r="AD2990" s="476"/>
      <c r="AI2990" s="473"/>
    </row>
    <row r="2991" spans="1:35" s="4" customFormat="1" x14ac:dyDescent="0.25">
      <c r="A2991" s="408">
        <f t="shared" si="44"/>
        <v>2989</v>
      </c>
      <c r="B2991" s="488">
        <v>45500</v>
      </c>
      <c r="C2991" s="212" t="s">
        <v>170</v>
      </c>
      <c r="D2991" s="408" t="s">
        <v>103</v>
      </c>
      <c r="E2991" s="408" t="s">
        <v>164</v>
      </c>
      <c r="F2991" s="515">
        <v>108</v>
      </c>
      <c r="G2991" s="515"/>
      <c r="H2991" s="116"/>
      <c r="I2991" s="116"/>
      <c r="J2991" s="515"/>
      <c r="AD2991" s="476"/>
      <c r="AI2991" s="473"/>
    </row>
    <row r="2992" spans="1:35" s="4" customFormat="1" x14ac:dyDescent="0.25">
      <c r="A2992" s="408">
        <f t="shared" si="44"/>
        <v>2990</v>
      </c>
      <c r="B2992" s="488">
        <v>45500</v>
      </c>
      <c r="C2992" s="212" t="s">
        <v>171</v>
      </c>
      <c r="D2992" s="408" t="s">
        <v>159</v>
      </c>
      <c r="E2992" s="408" t="s">
        <v>164</v>
      </c>
      <c r="F2992" s="515">
        <v>0</v>
      </c>
      <c r="G2992" s="515"/>
      <c r="H2992" s="116"/>
      <c r="I2992" s="116"/>
      <c r="J2992" s="515"/>
      <c r="AD2992" s="476"/>
      <c r="AI2992" s="473"/>
    </row>
    <row r="2993" spans="1:35" s="4" customFormat="1" x14ac:dyDescent="0.25">
      <c r="A2993" s="408">
        <f t="shared" ref="A2993:A3058" si="45">ROW()-2</f>
        <v>2991</v>
      </c>
      <c r="B2993" s="488">
        <v>45500</v>
      </c>
      <c r="C2993" s="212" t="s">
        <v>172</v>
      </c>
      <c r="D2993" s="408" t="s">
        <v>173</v>
      </c>
      <c r="E2993" s="408" t="s">
        <v>164</v>
      </c>
      <c r="F2993" s="515">
        <v>0</v>
      </c>
      <c r="G2993" s="515"/>
      <c r="H2993" s="116"/>
      <c r="I2993" s="116"/>
      <c r="J2993" s="515"/>
      <c r="AD2993" s="476"/>
      <c r="AI2993" s="473"/>
    </row>
    <row r="2994" spans="1:35" s="4" customFormat="1" x14ac:dyDescent="0.25">
      <c r="A2994" s="408">
        <f t="shared" si="45"/>
        <v>2992</v>
      </c>
      <c r="B2994" s="488">
        <v>45500</v>
      </c>
      <c r="C2994" s="212" t="s">
        <v>174</v>
      </c>
      <c r="D2994" s="408" t="s">
        <v>99</v>
      </c>
      <c r="E2994" s="408" t="s">
        <v>164</v>
      </c>
      <c r="F2994" s="515">
        <v>553</v>
      </c>
      <c r="G2994" s="515"/>
      <c r="H2994" s="116"/>
      <c r="I2994" s="116"/>
      <c r="J2994" s="515"/>
      <c r="AD2994" s="476"/>
      <c r="AI2994" s="473"/>
    </row>
    <row r="2995" spans="1:35" s="4" customFormat="1" x14ac:dyDescent="0.25">
      <c r="A2995" s="408">
        <f t="shared" si="45"/>
        <v>2993</v>
      </c>
      <c r="B2995" s="488">
        <v>45500</v>
      </c>
      <c r="C2995" s="212" t="s">
        <v>175</v>
      </c>
      <c r="D2995" s="408" t="s">
        <v>176</v>
      </c>
      <c r="E2995" s="408" t="s">
        <v>164</v>
      </c>
      <c r="F2995" s="515">
        <v>0</v>
      </c>
      <c r="G2995" s="515"/>
      <c r="H2995" s="116"/>
      <c r="I2995" s="116"/>
      <c r="J2995" s="515"/>
      <c r="AD2995" s="476"/>
      <c r="AI2995" s="473"/>
    </row>
    <row r="2996" spans="1:35" s="4" customFormat="1" x14ac:dyDescent="0.25">
      <c r="A2996" s="408">
        <f t="shared" si="45"/>
        <v>2994</v>
      </c>
      <c r="B2996" s="488">
        <v>45500</v>
      </c>
      <c r="C2996" s="212" t="s">
        <v>263</v>
      </c>
      <c r="D2996" s="408" t="s">
        <v>176</v>
      </c>
      <c r="E2996" s="408" t="s">
        <v>164</v>
      </c>
      <c r="F2996" s="515">
        <v>0</v>
      </c>
      <c r="G2996" s="515"/>
      <c r="H2996" s="116"/>
      <c r="I2996" s="116"/>
      <c r="J2996" s="515"/>
      <c r="AD2996" s="476"/>
      <c r="AI2996" s="473"/>
    </row>
    <row r="2997" spans="1:35" s="4" customFormat="1" x14ac:dyDescent="0.25">
      <c r="A2997" s="408">
        <f t="shared" si="45"/>
        <v>2995</v>
      </c>
      <c r="B2997" s="488">
        <v>45500</v>
      </c>
      <c r="C2997" s="212" t="s">
        <v>261</v>
      </c>
      <c r="D2997" s="408" t="s">
        <v>269</v>
      </c>
      <c r="E2997" s="408" t="s">
        <v>164</v>
      </c>
      <c r="F2997" s="515">
        <v>154</v>
      </c>
      <c r="G2997" s="515"/>
      <c r="H2997" s="116"/>
      <c r="I2997" s="116"/>
      <c r="J2997" s="515"/>
      <c r="AD2997" s="476"/>
      <c r="AI2997" s="473"/>
    </row>
    <row r="2998" spans="1:35" s="4" customFormat="1" x14ac:dyDescent="0.25">
      <c r="A2998" s="408">
        <f t="shared" si="45"/>
        <v>2996</v>
      </c>
      <c r="B2998" s="488">
        <v>45500</v>
      </c>
      <c r="C2998" s="212" t="s">
        <v>254</v>
      </c>
      <c r="D2998" s="408" t="s">
        <v>159</v>
      </c>
      <c r="E2998" s="408" t="s">
        <v>164</v>
      </c>
      <c r="F2998" s="515">
        <v>0</v>
      </c>
      <c r="G2998" s="515"/>
      <c r="H2998" s="116"/>
      <c r="I2998" s="116"/>
      <c r="J2998" s="515"/>
      <c r="AD2998" s="476"/>
      <c r="AI2998" s="473"/>
    </row>
    <row r="2999" spans="1:35" s="4" customFormat="1" x14ac:dyDescent="0.25">
      <c r="A2999" s="408">
        <f t="shared" si="45"/>
        <v>2997</v>
      </c>
      <c r="B2999" s="488">
        <v>45500</v>
      </c>
      <c r="C2999" s="212" t="s">
        <v>277</v>
      </c>
      <c r="D2999" s="408" t="s">
        <v>176</v>
      </c>
      <c r="E2999" s="408" t="s">
        <v>164</v>
      </c>
      <c r="F2999" s="515">
        <v>0</v>
      </c>
      <c r="G2999" s="515"/>
      <c r="H2999" s="116"/>
      <c r="I2999" s="116"/>
      <c r="J2999" s="515"/>
      <c r="AD2999" s="476"/>
      <c r="AI2999" s="473"/>
    </row>
    <row r="3000" spans="1:35" s="4" customFormat="1" x14ac:dyDescent="0.25">
      <c r="A3000" s="408">
        <f t="shared" si="45"/>
        <v>2998</v>
      </c>
      <c r="B3000" s="488">
        <v>45500</v>
      </c>
      <c r="C3000" s="212" t="s">
        <v>352</v>
      </c>
      <c r="D3000" s="408" t="s">
        <v>176</v>
      </c>
      <c r="E3000" s="408" t="s">
        <v>164</v>
      </c>
      <c r="F3000" s="515">
        <v>270</v>
      </c>
      <c r="G3000" s="515"/>
      <c r="H3000" s="116"/>
      <c r="I3000" s="116"/>
      <c r="J3000" s="515"/>
      <c r="AD3000" s="476"/>
      <c r="AI3000" s="473"/>
    </row>
    <row r="3001" spans="1:35" s="4" customFormat="1" x14ac:dyDescent="0.25">
      <c r="A3001" s="408">
        <f t="shared" si="45"/>
        <v>2999</v>
      </c>
      <c r="B3001" s="488">
        <v>45500</v>
      </c>
      <c r="C3001" s="212" t="s">
        <v>354</v>
      </c>
      <c r="D3001" s="408" t="s">
        <v>103</v>
      </c>
      <c r="E3001" s="408" t="s">
        <v>164</v>
      </c>
      <c r="F3001" s="515">
        <v>189</v>
      </c>
      <c r="G3001" s="515"/>
      <c r="H3001" s="116"/>
      <c r="I3001" s="116"/>
      <c r="J3001" s="515"/>
      <c r="AD3001" s="476"/>
      <c r="AI3001" s="473"/>
    </row>
    <row r="3002" spans="1:35" s="4" customFormat="1" x14ac:dyDescent="0.25">
      <c r="A3002" s="408">
        <f t="shared" si="45"/>
        <v>3000</v>
      </c>
      <c r="B3002" s="488">
        <v>45500</v>
      </c>
      <c r="C3002" s="212" t="s">
        <v>559</v>
      </c>
      <c r="D3002" s="408" t="str">
        <f>VLOOKUP(C3002,X$4:Z3003,2,FALSE)</f>
        <v>لودر VOLVO</v>
      </c>
      <c r="E3002" s="408" t="str">
        <f>VLOOKUP(C3002,X$4:Z3003,3,FALSE)</f>
        <v>شرکتی</v>
      </c>
      <c r="F3002" s="515">
        <v>120</v>
      </c>
      <c r="G3002" s="515"/>
      <c r="H3002" s="116"/>
      <c r="I3002" s="116"/>
      <c r="J3002" s="515"/>
      <c r="AD3002" s="476"/>
      <c r="AI3002" s="473"/>
    </row>
    <row r="3003" spans="1:35" s="4" customFormat="1" x14ac:dyDescent="0.25">
      <c r="A3003" s="408">
        <f t="shared" si="45"/>
        <v>3001</v>
      </c>
      <c r="B3003" s="488">
        <v>45501</v>
      </c>
      <c r="C3003" s="212" t="s">
        <v>125</v>
      </c>
      <c r="D3003" s="408" t="s">
        <v>99</v>
      </c>
      <c r="E3003" s="408" t="s">
        <v>334</v>
      </c>
      <c r="F3003" s="515">
        <v>436</v>
      </c>
      <c r="G3003" s="515"/>
      <c r="H3003" s="116"/>
      <c r="I3003" s="116"/>
      <c r="J3003" s="515"/>
      <c r="AD3003" s="476"/>
      <c r="AI3003" s="473"/>
    </row>
    <row r="3004" spans="1:35" s="4" customFormat="1" x14ac:dyDescent="0.25">
      <c r="A3004" s="408">
        <f t="shared" si="45"/>
        <v>3002</v>
      </c>
      <c r="B3004" s="488">
        <v>45501</v>
      </c>
      <c r="C3004" s="212" t="s">
        <v>290</v>
      </c>
      <c r="D3004" s="408" t="s">
        <v>99</v>
      </c>
      <c r="E3004" s="408" t="s">
        <v>335</v>
      </c>
      <c r="F3004" s="515">
        <v>0</v>
      </c>
      <c r="G3004" s="515"/>
      <c r="H3004" s="116"/>
      <c r="I3004" s="116"/>
      <c r="J3004" s="515"/>
      <c r="AD3004" s="476"/>
      <c r="AI3004" s="473"/>
    </row>
    <row r="3005" spans="1:35" s="4" customFormat="1" x14ac:dyDescent="0.25">
      <c r="A3005" s="408">
        <f t="shared" si="45"/>
        <v>3003</v>
      </c>
      <c r="B3005" s="488">
        <v>45501</v>
      </c>
      <c r="C3005" s="212" t="s">
        <v>88</v>
      </c>
      <c r="D3005" s="408" t="s">
        <v>89</v>
      </c>
      <c r="E3005" s="408" t="s">
        <v>336</v>
      </c>
      <c r="F3005" s="515">
        <v>462</v>
      </c>
      <c r="G3005" s="515"/>
      <c r="H3005" s="116"/>
      <c r="I3005" s="116"/>
      <c r="J3005" s="515"/>
      <c r="AD3005" s="476"/>
      <c r="AI3005" s="473"/>
    </row>
    <row r="3006" spans="1:35" s="4" customFormat="1" x14ac:dyDescent="0.25">
      <c r="A3006" s="408">
        <f t="shared" si="45"/>
        <v>3004</v>
      </c>
      <c r="B3006" s="488">
        <v>45501</v>
      </c>
      <c r="C3006" s="212" t="s">
        <v>294</v>
      </c>
      <c r="D3006" s="408" t="s">
        <v>89</v>
      </c>
      <c r="E3006" s="408" t="s">
        <v>337</v>
      </c>
      <c r="F3006" s="515">
        <v>0</v>
      </c>
      <c r="G3006" s="515"/>
      <c r="H3006" s="116"/>
      <c r="I3006" s="116"/>
      <c r="J3006" s="515"/>
      <c r="AD3006" s="476"/>
      <c r="AI3006" s="473"/>
    </row>
    <row r="3007" spans="1:35" s="4" customFormat="1" x14ac:dyDescent="0.25">
      <c r="A3007" s="408">
        <f t="shared" si="45"/>
        <v>3005</v>
      </c>
      <c r="B3007" s="488">
        <v>45501</v>
      </c>
      <c r="C3007" s="212" t="s">
        <v>119</v>
      </c>
      <c r="D3007" s="408" t="s">
        <v>131</v>
      </c>
      <c r="E3007" s="408" t="s">
        <v>338</v>
      </c>
      <c r="F3007" s="515">
        <v>155</v>
      </c>
      <c r="G3007" s="515"/>
      <c r="H3007" s="116"/>
      <c r="I3007" s="116"/>
      <c r="J3007" s="515"/>
      <c r="AD3007" s="476"/>
      <c r="AI3007" s="473"/>
    </row>
    <row r="3008" spans="1:35" s="4" customFormat="1" x14ac:dyDescent="0.25">
      <c r="A3008" s="408">
        <f t="shared" si="45"/>
        <v>3006</v>
      </c>
      <c r="B3008" s="488">
        <v>45501</v>
      </c>
      <c r="C3008" s="212" t="s">
        <v>121</v>
      </c>
      <c r="D3008" s="408" t="s">
        <v>122</v>
      </c>
      <c r="E3008" s="408" t="s">
        <v>339</v>
      </c>
      <c r="F3008" s="515">
        <v>0</v>
      </c>
      <c r="G3008" s="515"/>
      <c r="H3008" s="116"/>
      <c r="I3008" s="116"/>
      <c r="J3008" s="515"/>
      <c r="AD3008" s="476"/>
      <c r="AI3008" s="473"/>
    </row>
    <row r="3009" spans="1:35" s="4" customFormat="1" x14ac:dyDescent="0.25">
      <c r="A3009" s="408">
        <f t="shared" si="45"/>
        <v>3007</v>
      </c>
      <c r="B3009" s="488">
        <v>45501</v>
      </c>
      <c r="C3009" s="212" t="s">
        <v>349</v>
      </c>
      <c r="D3009" s="408" t="s">
        <v>360</v>
      </c>
      <c r="E3009" s="408" t="s">
        <v>127</v>
      </c>
      <c r="F3009" s="515">
        <v>127</v>
      </c>
      <c r="G3009" s="515"/>
      <c r="H3009" s="116"/>
      <c r="I3009" s="116"/>
      <c r="J3009" s="515"/>
      <c r="AD3009" s="476"/>
      <c r="AI3009" s="473"/>
    </row>
    <row r="3010" spans="1:35" s="4" customFormat="1" x14ac:dyDescent="0.25">
      <c r="A3010" s="408">
        <f t="shared" si="45"/>
        <v>3008</v>
      </c>
      <c r="B3010" s="488">
        <v>45501</v>
      </c>
      <c r="C3010" s="212" t="s">
        <v>118</v>
      </c>
      <c r="D3010" s="408" t="s">
        <v>107</v>
      </c>
      <c r="E3010" s="408" t="s">
        <v>340</v>
      </c>
      <c r="F3010" s="515">
        <v>0</v>
      </c>
      <c r="G3010" s="515"/>
      <c r="H3010" s="116"/>
      <c r="I3010" s="116"/>
      <c r="J3010" s="515"/>
      <c r="AD3010" s="476"/>
      <c r="AI3010" s="473"/>
    </row>
    <row r="3011" spans="1:35" s="4" customFormat="1" x14ac:dyDescent="0.25">
      <c r="A3011" s="408">
        <f t="shared" si="45"/>
        <v>3009</v>
      </c>
      <c r="B3011" s="488">
        <v>45501</v>
      </c>
      <c r="C3011" s="212" t="s">
        <v>109</v>
      </c>
      <c r="D3011" s="408" t="s">
        <v>107</v>
      </c>
      <c r="E3011" s="408" t="s">
        <v>341</v>
      </c>
      <c r="F3011" s="515">
        <v>0</v>
      </c>
      <c r="G3011" s="515"/>
      <c r="H3011" s="116"/>
      <c r="I3011" s="116"/>
      <c r="J3011" s="515"/>
      <c r="AD3011" s="476"/>
      <c r="AI3011" s="473"/>
    </row>
    <row r="3012" spans="1:35" s="4" customFormat="1" x14ac:dyDescent="0.25">
      <c r="A3012" s="408">
        <f t="shared" si="45"/>
        <v>3010</v>
      </c>
      <c r="B3012" s="488">
        <v>45501</v>
      </c>
      <c r="C3012" s="212" t="s">
        <v>106</v>
      </c>
      <c r="D3012" s="408" t="s">
        <v>107</v>
      </c>
      <c r="E3012" s="408" t="s">
        <v>342</v>
      </c>
      <c r="F3012" s="515">
        <v>102</v>
      </c>
      <c r="G3012" s="515"/>
      <c r="H3012" s="116"/>
      <c r="I3012" s="116"/>
      <c r="J3012" s="515"/>
      <c r="AD3012" s="476"/>
      <c r="AI3012" s="473"/>
    </row>
    <row r="3013" spans="1:35" s="4" customFormat="1" x14ac:dyDescent="0.25">
      <c r="A3013" s="408">
        <f t="shared" si="45"/>
        <v>3011</v>
      </c>
      <c r="B3013" s="488">
        <v>45501</v>
      </c>
      <c r="C3013" s="212" t="s">
        <v>278</v>
      </c>
      <c r="D3013" s="408" t="s">
        <v>107</v>
      </c>
      <c r="E3013" s="408" t="s">
        <v>341</v>
      </c>
      <c r="F3013" s="515">
        <v>74</v>
      </c>
      <c r="G3013" s="515"/>
      <c r="H3013" s="116"/>
      <c r="I3013" s="116"/>
      <c r="J3013" s="515"/>
      <c r="AD3013" s="476"/>
      <c r="AI3013" s="473"/>
    </row>
    <row r="3014" spans="1:35" s="4" customFormat="1" x14ac:dyDescent="0.25">
      <c r="A3014" s="408"/>
      <c r="B3014" s="488">
        <v>45501</v>
      </c>
      <c r="C3014" s="212" t="s">
        <v>372</v>
      </c>
      <c r="D3014" s="408" t="s">
        <v>107</v>
      </c>
      <c r="E3014" s="408">
        <v>0</v>
      </c>
      <c r="F3014" s="515">
        <v>157</v>
      </c>
      <c r="G3014" s="515"/>
      <c r="H3014" s="116"/>
      <c r="I3014" s="116"/>
      <c r="J3014" s="515"/>
      <c r="AD3014" s="476"/>
      <c r="AI3014" s="473"/>
    </row>
    <row r="3015" spans="1:35" s="4" customFormat="1" x14ac:dyDescent="0.25">
      <c r="A3015" s="408"/>
      <c r="B3015" s="488">
        <v>45501</v>
      </c>
      <c r="C3015" s="212" t="s">
        <v>373</v>
      </c>
      <c r="D3015" s="408" t="s">
        <v>107</v>
      </c>
      <c r="E3015" s="408">
        <v>0</v>
      </c>
      <c r="F3015" s="515">
        <v>99</v>
      </c>
      <c r="G3015" s="515"/>
      <c r="H3015" s="116"/>
      <c r="I3015" s="116"/>
      <c r="J3015" s="515"/>
      <c r="AD3015" s="476"/>
      <c r="AI3015" s="473"/>
    </row>
    <row r="3016" spans="1:35" s="4" customFormat="1" x14ac:dyDescent="0.25">
      <c r="A3016" s="408">
        <f t="shared" si="45"/>
        <v>3014</v>
      </c>
      <c r="B3016" s="488">
        <v>45501</v>
      </c>
      <c r="C3016" s="212" t="s">
        <v>91</v>
      </c>
      <c r="D3016" s="408" t="s">
        <v>92</v>
      </c>
      <c r="E3016" s="408" t="s">
        <v>343</v>
      </c>
      <c r="F3016" s="515">
        <v>0</v>
      </c>
      <c r="G3016" s="515"/>
      <c r="H3016" s="116"/>
      <c r="I3016" s="116"/>
      <c r="J3016" s="515"/>
      <c r="AD3016" s="476"/>
      <c r="AI3016" s="473"/>
    </row>
    <row r="3017" spans="1:35" s="4" customFormat="1" x14ac:dyDescent="0.25">
      <c r="A3017" s="408">
        <f t="shared" si="45"/>
        <v>3015</v>
      </c>
      <c r="B3017" s="488">
        <v>45501</v>
      </c>
      <c r="C3017" s="212" t="s">
        <v>94</v>
      </c>
      <c r="D3017" s="408" t="s">
        <v>92</v>
      </c>
      <c r="E3017" s="408" t="s">
        <v>344</v>
      </c>
      <c r="F3017" s="515">
        <v>0</v>
      </c>
      <c r="G3017" s="515"/>
      <c r="H3017" s="116"/>
      <c r="I3017" s="116"/>
      <c r="J3017" s="515"/>
      <c r="AD3017" s="476"/>
      <c r="AI3017" s="473"/>
    </row>
    <row r="3018" spans="1:35" s="4" customFormat="1" x14ac:dyDescent="0.25">
      <c r="A3018" s="408">
        <f t="shared" si="45"/>
        <v>3016</v>
      </c>
      <c r="B3018" s="488">
        <v>45501</v>
      </c>
      <c r="C3018" s="212" t="s">
        <v>116</v>
      </c>
      <c r="D3018" s="408" t="s">
        <v>92</v>
      </c>
      <c r="E3018" s="408" t="s">
        <v>345</v>
      </c>
      <c r="F3018" s="515">
        <v>0</v>
      </c>
      <c r="G3018" s="515"/>
      <c r="H3018" s="116"/>
      <c r="I3018" s="116"/>
      <c r="J3018" s="515"/>
      <c r="AD3018" s="476"/>
      <c r="AI3018" s="473"/>
    </row>
    <row r="3019" spans="1:35" s="4" customFormat="1" x14ac:dyDescent="0.25">
      <c r="A3019" s="408">
        <f t="shared" si="45"/>
        <v>3017</v>
      </c>
      <c r="B3019" s="488">
        <v>45501</v>
      </c>
      <c r="C3019" s="212" t="s">
        <v>128</v>
      </c>
      <c r="D3019" s="408" t="s">
        <v>97</v>
      </c>
      <c r="E3019" s="408" t="s">
        <v>346</v>
      </c>
      <c r="F3019" s="515">
        <v>79</v>
      </c>
      <c r="G3019" s="515"/>
      <c r="H3019" s="116"/>
      <c r="I3019" s="116"/>
      <c r="J3019" s="515"/>
      <c r="AD3019" s="476"/>
      <c r="AI3019" s="473"/>
    </row>
    <row r="3020" spans="1:35" s="4" customFormat="1" x14ac:dyDescent="0.25">
      <c r="A3020" s="408">
        <f t="shared" si="45"/>
        <v>3018</v>
      </c>
      <c r="B3020" s="488">
        <v>45501</v>
      </c>
      <c r="C3020" s="212" t="s">
        <v>96</v>
      </c>
      <c r="D3020" s="408" t="s">
        <v>97</v>
      </c>
      <c r="E3020" s="408" t="s">
        <v>347</v>
      </c>
      <c r="F3020" s="515">
        <v>0</v>
      </c>
      <c r="G3020" s="515"/>
      <c r="H3020" s="116"/>
      <c r="I3020" s="116"/>
      <c r="J3020" s="515"/>
      <c r="AD3020" s="476"/>
      <c r="AI3020" s="473"/>
    </row>
    <row r="3021" spans="1:35" s="4" customFormat="1" x14ac:dyDescent="0.25">
      <c r="A3021" s="408">
        <f t="shared" si="45"/>
        <v>3019</v>
      </c>
      <c r="B3021" s="488">
        <v>45501</v>
      </c>
      <c r="C3021" s="212" t="s">
        <v>113</v>
      </c>
      <c r="D3021" s="408" t="s">
        <v>114</v>
      </c>
      <c r="E3021" s="408" t="s">
        <v>348</v>
      </c>
      <c r="F3021" s="515">
        <v>0</v>
      </c>
      <c r="G3021" s="515"/>
      <c r="H3021" s="116"/>
      <c r="I3021" s="116"/>
      <c r="J3021" s="515"/>
      <c r="AD3021" s="476"/>
      <c r="AI3021" s="473"/>
    </row>
    <row r="3022" spans="1:35" s="4" customFormat="1" x14ac:dyDescent="0.25">
      <c r="A3022" s="408">
        <f t="shared" si="45"/>
        <v>3020</v>
      </c>
      <c r="B3022" s="488">
        <v>45501</v>
      </c>
      <c r="C3022" s="212" t="s">
        <v>559</v>
      </c>
      <c r="D3022" s="408" t="str">
        <f>VLOOKUP(C3022,X$4:Z3023,2,FALSE)</f>
        <v>لودر VOLVO</v>
      </c>
      <c r="E3022" s="408" t="str">
        <f>VLOOKUP(C3022,X$4:Z3023,3,FALSE)</f>
        <v>شرکتی</v>
      </c>
      <c r="F3022" s="515">
        <v>0</v>
      </c>
      <c r="G3022" s="515"/>
      <c r="H3022" s="116"/>
      <c r="I3022" s="116"/>
      <c r="J3022" s="515"/>
      <c r="AD3022" s="476"/>
      <c r="AI3022" s="473"/>
    </row>
    <row r="3023" spans="1:35" s="4" customFormat="1" x14ac:dyDescent="0.25">
      <c r="A3023" s="408">
        <f t="shared" si="45"/>
        <v>3021</v>
      </c>
      <c r="B3023" s="488">
        <v>45501</v>
      </c>
      <c r="C3023" s="212" t="s">
        <v>156</v>
      </c>
      <c r="D3023" s="408" t="s">
        <v>136</v>
      </c>
      <c r="E3023" s="408" t="s">
        <v>149</v>
      </c>
      <c r="F3023" s="515">
        <v>0</v>
      </c>
      <c r="G3023" s="515"/>
      <c r="H3023" s="116"/>
      <c r="I3023" s="116"/>
      <c r="J3023" s="515"/>
      <c r="AD3023" s="476"/>
      <c r="AI3023" s="473"/>
    </row>
    <row r="3024" spans="1:35" s="4" customFormat="1" x14ac:dyDescent="0.25">
      <c r="A3024" s="408">
        <f t="shared" si="45"/>
        <v>3022</v>
      </c>
      <c r="B3024" s="488">
        <v>45501</v>
      </c>
      <c r="C3024" s="212" t="s">
        <v>142</v>
      </c>
      <c r="D3024" s="408" t="s">
        <v>264</v>
      </c>
      <c r="E3024" s="408" t="s">
        <v>143</v>
      </c>
      <c r="F3024" s="515">
        <v>0</v>
      </c>
      <c r="G3024" s="515"/>
      <c r="H3024" s="116"/>
      <c r="I3024" s="116"/>
      <c r="J3024" s="515"/>
      <c r="AD3024" s="476"/>
      <c r="AI3024" s="473"/>
    </row>
    <row r="3025" spans="1:35" s="4" customFormat="1" x14ac:dyDescent="0.25">
      <c r="A3025" s="408">
        <f t="shared" si="45"/>
        <v>3023</v>
      </c>
      <c r="B3025" s="488">
        <v>45501</v>
      </c>
      <c r="C3025" s="212" t="s">
        <v>144</v>
      </c>
      <c r="D3025" s="408" t="s">
        <v>264</v>
      </c>
      <c r="E3025" s="408" t="s">
        <v>143</v>
      </c>
      <c r="F3025" s="515">
        <v>0</v>
      </c>
      <c r="G3025" s="515"/>
      <c r="H3025" s="116"/>
      <c r="I3025" s="116"/>
      <c r="J3025" s="515"/>
      <c r="AD3025" s="476"/>
      <c r="AI3025" s="473"/>
    </row>
    <row r="3026" spans="1:35" s="4" customFormat="1" x14ac:dyDescent="0.25">
      <c r="A3026" s="408">
        <f t="shared" si="45"/>
        <v>3024</v>
      </c>
      <c r="B3026" s="488">
        <v>45501</v>
      </c>
      <c r="C3026" s="212" t="s">
        <v>145</v>
      </c>
      <c r="D3026" s="408" t="s">
        <v>265</v>
      </c>
      <c r="E3026" s="408" t="s">
        <v>146</v>
      </c>
      <c r="F3026" s="515">
        <v>456</v>
      </c>
      <c r="G3026" s="515"/>
      <c r="H3026" s="116"/>
      <c r="I3026" s="116"/>
      <c r="J3026" s="515"/>
      <c r="AD3026" s="476"/>
      <c r="AI3026" s="473"/>
    </row>
    <row r="3027" spans="1:35" s="4" customFormat="1" x14ac:dyDescent="0.25">
      <c r="A3027" s="408">
        <f t="shared" si="45"/>
        <v>3025</v>
      </c>
      <c r="B3027" s="488">
        <v>45501</v>
      </c>
      <c r="C3027" s="212" t="s">
        <v>160</v>
      </c>
      <c r="D3027" s="408" t="s">
        <v>136</v>
      </c>
      <c r="E3027" s="408" t="s">
        <v>64</v>
      </c>
      <c r="F3027" s="515">
        <v>165</v>
      </c>
      <c r="G3027" s="515"/>
      <c r="H3027" s="116"/>
      <c r="I3027" s="116"/>
      <c r="J3027" s="515"/>
      <c r="AD3027" s="476"/>
      <c r="AI3027" s="473"/>
    </row>
    <row r="3028" spans="1:35" s="4" customFormat="1" x14ac:dyDescent="0.25">
      <c r="A3028" s="408">
        <f t="shared" si="45"/>
        <v>3026</v>
      </c>
      <c r="B3028" s="488">
        <v>45501</v>
      </c>
      <c r="C3028" s="212" t="s">
        <v>158</v>
      </c>
      <c r="D3028" s="408" t="s">
        <v>159</v>
      </c>
      <c r="E3028" s="408" t="s">
        <v>64</v>
      </c>
      <c r="F3028" s="515">
        <v>0</v>
      </c>
      <c r="G3028" s="515"/>
      <c r="H3028" s="116"/>
      <c r="I3028" s="116"/>
      <c r="J3028" s="515"/>
      <c r="AD3028" s="476"/>
      <c r="AI3028" s="473"/>
    </row>
    <row r="3029" spans="1:35" s="4" customFormat="1" x14ac:dyDescent="0.25">
      <c r="A3029" s="408">
        <f t="shared" si="45"/>
        <v>3027</v>
      </c>
      <c r="B3029" s="488">
        <v>45501</v>
      </c>
      <c r="C3029" s="212" t="s">
        <v>390</v>
      </c>
      <c r="D3029" s="408" t="s">
        <v>99</v>
      </c>
      <c r="E3029" s="408" t="s">
        <v>381</v>
      </c>
      <c r="F3029" s="515">
        <v>0</v>
      </c>
      <c r="G3029" s="515"/>
      <c r="H3029" s="116"/>
      <c r="I3029" s="116"/>
      <c r="J3029" s="515"/>
      <c r="AD3029" s="476"/>
      <c r="AI3029" s="473"/>
    </row>
    <row r="3030" spans="1:35" s="4" customFormat="1" x14ac:dyDescent="0.25">
      <c r="A3030" s="408">
        <f t="shared" si="45"/>
        <v>3028</v>
      </c>
      <c r="B3030" s="488">
        <v>45501</v>
      </c>
      <c r="C3030" s="96" t="s">
        <v>283</v>
      </c>
      <c r="D3030" s="408" t="s">
        <v>266</v>
      </c>
      <c r="E3030" s="408" t="s">
        <v>63</v>
      </c>
      <c r="F3030" s="515">
        <v>0</v>
      </c>
      <c r="G3030" s="515"/>
      <c r="H3030" s="116"/>
      <c r="I3030" s="116"/>
      <c r="J3030" s="515"/>
      <c r="AD3030" s="476"/>
      <c r="AI3030" s="473"/>
    </row>
    <row r="3031" spans="1:35" s="4" customFormat="1" x14ac:dyDescent="0.25">
      <c r="A3031" s="408">
        <f t="shared" si="45"/>
        <v>3029</v>
      </c>
      <c r="B3031" s="488">
        <v>45501</v>
      </c>
      <c r="C3031" s="212" t="s">
        <v>148</v>
      </c>
      <c r="D3031" s="408" t="s">
        <v>92</v>
      </c>
      <c r="E3031" s="408" t="s">
        <v>63</v>
      </c>
      <c r="F3031" s="515">
        <v>0</v>
      </c>
      <c r="G3031" s="515"/>
      <c r="H3031" s="116"/>
      <c r="I3031" s="116"/>
      <c r="J3031" s="515"/>
      <c r="AD3031" s="476"/>
      <c r="AI3031" s="473"/>
    </row>
    <row r="3032" spans="1:35" s="4" customFormat="1" x14ac:dyDescent="0.25">
      <c r="A3032" s="408">
        <f t="shared" si="45"/>
        <v>3030</v>
      </c>
      <c r="B3032" s="488">
        <v>45501</v>
      </c>
      <c r="C3032" s="212" t="s">
        <v>150</v>
      </c>
      <c r="D3032" s="408" t="s">
        <v>92</v>
      </c>
      <c r="E3032" s="408" t="s">
        <v>63</v>
      </c>
      <c r="F3032" s="515">
        <v>0</v>
      </c>
      <c r="G3032" s="515"/>
      <c r="H3032" s="116"/>
      <c r="I3032" s="116"/>
      <c r="J3032" s="515"/>
      <c r="AD3032" s="476"/>
      <c r="AI3032" s="473"/>
    </row>
    <row r="3033" spans="1:35" s="4" customFormat="1" x14ac:dyDescent="0.25">
      <c r="A3033" s="408">
        <f t="shared" si="45"/>
        <v>3031</v>
      </c>
      <c r="B3033" s="488">
        <v>45501</v>
      </c>
      <c r="C3033" s="212" t="s">
        <v>151</v>
      </c>
      <c r="D3033" s="408" t="s">
        <v>92</v>
      </c>
      <c r="E3033" s="408" t="s">
        <v>63</v>
      </c>
      <c r="F3033" s="515">
        <v>0</v>
      </c>
      <c r="G3033" s="515"/>
      <c r="H3033" s="116"/>
      <c r="I3033" s="116"/>
      <c r="J3033" s="515"/>
      <c r="AD3033" s="476"/>
      <c r="AI3033" s="473"/>
    </row>
    <row r="3034" spans="1:35" s="4" customFormat="1" x14ac:dyDescent="0.25">
      <c r="A3034" s="408">
        <f t="shared" si="45"/>
        <v>3032</v>
      </c>
      <c r="B3034" s="488">
        <v>45501</v>
      </c>
      <c r="C3034" s="212" t="s">
        <v>135</v>
      </c>
      <c r="D3034" s="408" t="s">
        <v>136</v>
      </c>
      <c r="E3034" s="408" t="s">
        <v>2</v>
      </c>
      <c r="F3034" s="515">
        <v>0</v>
      </c>
      <c r="G3034" s="515"/>
      <c r="H3034" s="116"/>
      <c r="I3034" s="116"/>
      <c r="J3034" s="515"/>
      <c r="AD3034" s="476"/>
      <c r="AI3034" s="473"/>
    </row>
    <row r="3035" spans="1:35" s="4" customFormat="1" x14ac:dyDescent="0.25">
      <c r="A3035" s="408">
        <f t="shared" si="45"/>
        <v>3033</v>
      </c>
      <c r="B3035" s="488">
        <v>45501</v>
      </c>
      <c r="C3035" s="212" t="s">
        <v>137</v>
      </c>
      <c r="D3035" s="408" t="s">
        <v>136</v>
      </c>
      <c r="E3035" s="408" t="s">
        <v>2</v>
      </c>
      <c r="F3035" s="515">
        <v>368</v>
      </c>
      <c r="G3035" s="515"/>
      <c r="H3035" s="116"/>
      <c r="I3035" s="116"/>
      <c r="J3035" s="515"/>
      <c r="AD3035" s="476"/>
      <c r="AI3035" s="473"/>
    </row>
    <row r="3036" spans="1:35" s="4" customFormat="1" x14ac:dyDescent="0.25">
      <c r="A3036" s="408">
        <f t="shared" si="45"/>
        <v>3034</v>
      </c>
      <c r="B3036" s="488">
        <v>45501</v>
      </c>
      <c r="C3036" s="212" t="s">
        <v>139</v>
      </c>
      <c r="D3036" s="408" t="s">
        <v>92</v>
      </c>
      <c r="E3036" s="408" t="s">
        <v>2</v>
      </c>
      <c r="F3036" s="515">
        <v>0</v>
      </c>
      <c r="G3036" s="515"/>
      <c r="H3036" s="116"/>
      <c r="I3036" s="116"/>
      <c r="J3036" s="515"/>
      <c r="AD3036" s="476"/>
      <c r="AI3036" s="473"/>
    </row>
    <row r="3037" spans="1:35" s="4" customFormat="1" x14ac:dyDescent="0.25">
      <c r="A3037" s="408">
        <f t="shared" si="45"/>
        <v>3035</v>
      </c>
      <c r="B3037" s="488">
        <v>45501</v>
      </c>
      <c r="C3037" s="212" t="s">
        <v>140</v>
      </c>
      <c r="D3037" s="408" t="s">
        <v>92</v>
      </c>
      <c r="E3037" s="408" t="s">
        <v>2</v>
      </c>
      <c r="F3037" s="515">
        <v>0</v>
      </c>
      <c r="G3037" s="515"/>
      <c r="H3037" s="116"/>
      <c r="I3037" s="116"/>
      <c r="J3037" s="515"/>
      <c r="AD3037" s="476"/>
      <c r="AI3037" s="473"/>
    </row>
    <row r="3038" spans="1:35" s="4" customFormat="1" x14ac:dyDescent="0.25">
      <c r="A3038" s="408">
        <f t="shared" si="45"/>
        <v>3036</v>
      </c>
      <c r="B3038" s="488">
        <v>45501</v>
      </c>
      <c r="C3038" s="212" t="s">
        <v>141</v>
      </c>
      <c r="D3038" s="408" t="s">
        <v>92</v>
      </c>
      <c r="E3038" s="408" t="s">
        <v>2</v>
      </c>
      <c r="F3038" s="515">
        <v>0</v>
      </c>
      <c r="G3038" s="515"/>
      <c r="H3038" s="116"/>
      <c r="I3038" s="116"/>
      <c r="J3038" s="515"/>
      <c r="AD3038" s="476"/>
      <c r="AI3038" s="473"/>
    </row>
    <row r="3039" spans="1:35" s="4" customFormat="1" x14ac:dyDescent="0.25">
      <c r="A3039" s="408">
        <f t="shared" si="45"/>
        <v>3037</v>
      </c>
      <c r="B3039" s="488">
        <v>45501</v>
      </c>
      <c r="C3039" s="212" t="s">
        <v>134</v>
      </c>
      <c r="D3039" s="408" t="s">
        <v>99</v>
      </c>
      <c r="E3039" s="408" t="s">
        <v>2</v>
      </c>
      <c r="F3039" s="515">
        <v>0</v>
      </c>
      <c r="G3039" s="515"/>
      <c r="H3039" s="116"/>
      <c r="I3039" s="116"/>
      <c r="J3039" s="515"/>
      <c r="AD3039" s="476"/>
      <c r="AI3039" s="473"/>
    </row>
    <row r="3040" spans="1:35" s="4" customFormat="1" x14ac:dyDescent="0.25">
      <c r="A3040" s="408">
        <f t="shared" si="45"/>
        <v>3038</v>
      </c>
      <c r="B3040" s="488">
        <v>45501</v>
      </c>
      <c r="C3040" s="212" t="s">
        <v>279</v>
      </c>
      <c r="D3040" s="408" t="s">
        <v>99</v>
      </c>
      <c r="E3040" s="408" t="s">
        <v>2</v>
      </c>
      <c r="F3040" s="515">
        <v>0</v>
      </c>
      <c r="G3040" s="515"/>
      <c r="H3040" s="116"/>
      <c r="I3040" s="116"/>
      <c r="J3040" s="515"/>
      <c r="AD3040" s="476"/>
      <c r="AI3040" s="473"/>
    </row>
    <row r="3041" spans="1:35" s="4" customFormat="1" x14ac:dyDescent="0.25">
      <c r="A3041" s="408">
        <f t="shared" si="45"/>
        <v>3039</v>
      </c>
      <c r="B3041" s="488">
        <v>45501</v>
      </c>
      <c r="C3041" s="212" t="s">
        <v>153</v>
      </c>
      <c r="D3041" s="408" t="s">
        <v>103</v>
      </c>
      <c r="E3041" s="408" t="s">
        <v>62</v>
      </c>
      <c r="F3041" s="515">
        <v>131</v>
      </c>
      <c r="G3041" s="515"/>
      <c r="H3041" s="116"/>
      <c r="I3041" s="116"/>
      <c r="J3041" s="515"/>
      <c r="AD3041" s="476"/>
      <c r="AI3041" s="473"/>
    </row>
    <row r="3042" spans="1:35" s="4" customFormat="1" x14ac:dyDescent="0.25">
      <c r="A3042" s="408">
        <f t="shared" si="45"/>
        <v>3040</v>
      </c>
      <c r="B3042" s="488">
        <v>45501</v>
      </c>
      <c r="C3042" s="212" t="s">
        <v>154</v>
      </c>
      <c r="D3042" s="408" t="s">
        <v>92</v>
      </c>
      <c r="E3042" s="408" t="s">
        <v>62</v>
      </c>
      <c r="F3042" s="515">
        <v>150</v>
      </c>
      <c r="G3042" s="515"/>
      <c r="H3042" s="116"/>
      <c r="I3042" s="116"/>
      <c r="J3042" s="515"/>
      <c r="AD3042" s="476"/>
      <c r="AI3042" s="473"/>
    </row>
    <row r="3043" spans="1:35" s="4" customFormat="1" x14ac:dyDescent="0.25">
      <c r="A3043" s="408">
        <f t="shared" si="45"/>
        <v>3041</v>
      </c>
      <c r="B3043" s="488">
        <v>45501</v>
      </c>
      <c r="C3043" s="212" t="s">
        <v>155</v>
      </c>
      <c r="D3043" s="408" t="s">
        <v>92</v>
      </c>
      <c r="E3043" s="408" t="s">
        <v>62</v>
      </c>
      <c r="F3043" s="515">
        <v>152</v>
      </c>
      <c r="G3043" s="515"/>
      <c r="H3043" s="116"/>
      <c r="I3043" s="116"/>
      <c r="J3043" s="515"/>
      <c r="AD3043" s="476"/>
      <c r="AI3043" s="473"/>
    </row>
    <row r="3044" spans="1:35" s="4" customFormat="1" x14ac:dyDescent="0.25">
      <c r="A3044" s="408">
        <f t="shared" si="45"/>
        <v>3042</v>
      </c>
      <c r="B3044" s="488">
        <v>45501</v>
      </c>
      <c r="C3044" s="212" t="s">
        <v>295</v>
      </c>
      <c r="D3044" s="408" t="s">
        <v>92</v>
      </c>
      <c r="E3044" s="408" t="s">
        <v>62</v>
      </c>
      <c r="F3044" s="515">
        <v>0</v>
      </c>
      <c r="G3044" s="515"/>
      <c r="H3044" s="116"/>
      <c r="I3044" s="116"/>
      <c r="J3044" s="515"/>
      <c r="AD3044" s="476"/>
      <c r="AI3044" s="473"/>
    </row>
    <row r="3045" spans="1:35" s="4" customFormat="1" x14ac:dyDescent="0.25">
      <c r="A3045" s="408">
        <f t="shared" si="45"/>
        <v>3043</v>
      </c>
      <c r="B3045" s="488">
        <v>45501</v>
      </c>
      <c r="C3045" s="212" t="s">
        <v>259</v>
      </c>
      <c r="D3045" s="408" t="s">
        <v>92</v>
      </c>
      <c r="E3045" s="408" t="s">
        <v>2</v>
      </c>
      <c r="F3045" s="515">
        <v>0</v>
      </c>
      <c r="G3045" s="515"/>
      <c r="H3045" s="116"/>
      <c r="I3045" s="116"/>
      <c r="J3045" s="515"/>
      <c r="AD3045" s="476"/>
      <c r="AI3045" s="473"/>
    </row>
    <row r="3046" spans="1:35" s="4" customFormat="1" x14ac:dyDescent="0.25">
      <c r="A3046" s="408">
        <f t="shared" si="45"/>
        <v>3044</v>
      </c>
      <c r="B3046" s="488">
        <v>45501</v>
      </c>
      <c r="C3046" s="212" t="s">
        <v>260</v>
      </c>
      <c r="D3046" s="408" t="s">
        <v>92</v>
      </c>
      <c r="E3046" s="408" t="s">
        <v>2</v>
      </c>
      <c r="F3046" s="515">
        <v>0</v>
      </c>
      <c r="G3046" s="515"/>
      <c r="H3046" s="116"/>
      <c r="I3046" s="116"/>
      <c r="J3046" s="515"/>
      <c r="AD3046" s="476"/>
      <c r="AI3046" s="473"/>
    </row>
    <row r="3047" spans="1:35" s="4" customFormat="1" x14ac:dyDescent="0.25">
      <c r="A3047" s="408">
        <f t="shared" si="45"/>
        <v>3045</v>
      </c>
      <c r="B3047" s="488">
        <v>45501</v>
      </c>
      <c r="C3047" s="212" t="s">
        <v>252</v>
      </c>
      <c r="D3047" s="408" t="s">
        <v>92</v>
      </c>
      <c r="E3047" s="408" t="s">
        <v>2</v>
      </c>
      <c r="F3047" s="515">
        <v>0</v>
      </c>
      <c r="G3047" s="515"/>
      <c r="H3047" s="116"/>
      <c r="I3047" s="116"/>
      <c r="J3047" s="515"/>
      <c r="AD3047" s="476"/>
      <c r="AI3047" s="473"/>
    </row>
    <row r="3048" spans="1:35" s="4" customFormat="1" x14ac:dyDescent="0.25">
      <c r="A3048" s="408">
        <f t="shared" si="45"/>
        <v>3046</v>
      </c>
      <c r="B3048" s="488">
        <v>45501</v>
      </c>
      <c r="C3048" s="212" t="s">
        <v>177</v>
      </c>
      <c r="D3048" s="408" t="s">
        <v>159</v>
      </c>
      <c r="E3048" s="408" t="s">
        <v>8</v>
      </c>
      <c r="F3048" s="515">
        <v>125</v>
      </c>
      <c r="G3048" s="515"/>
      <c r="H3048" s="116"/>
      <c r="I3048" s="116"/>
      <c r="J3048" s="515"/>
      <c r="AD3048" s="476"/>
      <c r="AI3048" s="473"/>
    </row>
    <row r="3049" spans="1:35" s="4" customFormat="1" x14ac:dyDescent="0.25">
      <c r="A3049" s="408">
        <f t="shared" si="45"/>
        <v>3047</v>
      </c>
      <c r="B3049" s="488">
        <v>45501</v>
      </c>
      <c r="C3049" s="212" t="s">
        <v>559</v>
      </c>
      <c r="D3049" s="408" t="str">
        <f>VLOOKUP(C3049,X$4:Z3050,2,FALSE)</f>
        <v>لودر VOLVO</v>
      </c>
      <c r="E3049" s="408" t="str">
        <f>VLOOKUP(C3049,X$4:Z3050,3,FALSE)</f>
        <v>شرکتی</v>
      </c>
      <c r="F3049" s="515">
        <v>0</v>
      </c>
      <c r="G3049" s="515"/>
      <c r="H3049" s="116"/>
      <c r="I3049" s="116"/>
      <c r="J3049" s="515"/>
      <c r="AD3049" s="476"/>
      <c r="AI3049" s="473"/>
    </row>
    <row r="3050" spans="1:35" s="4" customFormat="1" x14ac:dyDescent="0.25">
      <c r="A3050" s="408">
        <f t="shared" si="45"/>
        <v>3048</v>
      </c>
      <c r="B3050" s="488">
        <v>45501</v>
      </c>
      <c r="C3050" s="212" t="s">
        <v>162</v>
      </c>
      <c r="D3050" s="408" t="s">
        <v>163</v>
      </c>
      <c r="E3050" s="408" t="s">
        <v>164</v>
      </c>
      <c r="F3050" s="515">
        <v>0</v>
      </c>
      <c r="G3050" s="515"/>
      <c r="H3050" s="116"/>
      <c r="I3050" s="116"/>
      <c r="J3050" s="515"/>
      <c r="AD3050" s="476"/>
      <c r="AI3050" s="473"/>
    </row>
    <row r="3051" spans="1:35" s="4" customFormat="1" x14ac:dyDescent="0.25">
      <c r="A3051" s="408">
        <f t="shared" si="45"/>
        <v>3049</v>
      </c>
      <c r="B3051" s="488">
        <v>45501</v>
      </c>
      <c r="C3051" s="212" t="s">
        <v>166</v>
      </c>
      <c r="D3051" s="408" t="s">
        <v>167</v>
      </c>
      <c r="E3051" s="408" t="s">
        <v>164</v>
      </c>
      <c r="F3051" s="515">
        <v>0</v>
      </c>
      <c r="G3051" s="515"/>
      <c r="H3051" s="116"/>
      <c r="I3051" s="116"/>
      <c r="J3051" s="515"/>
      <c r="AD3051" s="476"/>
      <c r="AI3051" s="473"/>
    </row>
    <row r="3052" spans="1:35" s="4" customFormat="1" x14ac:dyDescent="0.25">
      <c r="A3052" s="408">
        <f t="shared" si="45"/>
        <v>3050</v>
      </c>
      <c r="B3052" s="488">
        <v>45501</v>
      </c>
      <c r="C3052" s="212" t="s">
        <v>169</v>
      </c>
      <c r="D3052" s="408" t="s">
        <v>167</v>
      </c>
      <c r="E3052" s="408" t="s">
        <v>164</v>
      </c>
      <c r="F3052" s="515">
        <v>0</v>
      </c>
      <c r="G3052" s="515"/>
      <c r="H3052" s="116"/>
      <c r="I3052" s="116"/>
      <c r="J3052" s="515"/>
      <c r="AD3052" s="476"/>
      <c r="AI3052" s="473"/>
    </row>
    <row r="3053" spans="1:35" s="4" customFormat="1" x14ac:dyDescent="0.25">
      <c r="A3053" s="408">
        <f t="shared" si="45"/>
        <v>3051</v>
      </c>
      <c r="B3053" s="488">
        <v>45501</v>
      </c>
      <c r="C3053" s="212" t="s">
        <v>170</v>
      </c>
      <c r="D3053" s="408" t="s">
        <v>103</v>
      </c>
      <c r="E3053" s="408" t="s">
        <v>164</v>
      </c>
      <c r="F3053" s="515">
        <v>52</v>
      </c>
      <c r="G3053" s="515"/>
      <c r="H3053" s="116"/>
      <c r="I3053" s="116"/>
      <c r="J3053" s="515"/>
      <c r="AD3053" s="476"/>
      <c r="AI3053" s="473"/>
    </row>
    <row r="3054" spans="1:35" s="4" customFormat="1" x14ac:dyDescent="0.25">
      <c r="A3054" s="408">
        <f t="shared" si="45"/>
        <v>3052</v>
      </c>
      <c r="B3054" s="488">
        <v>45501</v>
      </c>
      <c r="C3054" s="212" t="s">
        <v>171</v>
      </c>
      <c r="D3054" s="408" t="s">
        <v>159</v>
      </c>
      <c r="E3054" s="408" t="s">
        <v>164</v>
      </c>
      <c r="F3054" s="515">
        <v>0</v>
      </c>
      <c r="G3054" s="515"/>
      <c r="H3054" s="116"/>
      <c r="I3054" s="116"/>
      <c r="J3054" s="515"/>
      <c r="AD3054" s="476"/>
      <c r="AI3054" s="473"/>
    </row>
    <row r="3055" spans="1:35" s="4" customFormat="1" x14ac:dyDescent="0.25">
      <c r="A3055" s="408">
        <f t="shared" si="45"/>
        <v>3053</v>
      </c>
      <c r="B3055" s="488">
        <v>45501</v>
      </c>
      <c r="C3055" s="212" t="s">
        <v>172</v>
      </c>
      <c r="D3055" s="408" t="s">
        <v>173</v>
      </c>
      <c r="E3055" s="408" t="s">
        <v>164</v>
      </c>
      <c r="F3055" s="515">
        <v>0</v>
      </c>
      <c r="G3055" s="515"/>
      <c r="H3055" s="116"/>
      <c r="I3055" s="116"/>
      <c r="J3055" s="515"/>
      <c r="AD3055" s="476"/>
      <c r="AI3055" s="473"/>
    </row>
    <row r="3056" spans="1:35" s="4" customFormat="1" x14ac:dyDescent="0.25">
      <c r="A3056" s="408">
        <f t="shared" si="45"/>
        <v>3054</v>
      </c>
      <c r="B3056" s="488">
        <v>45501</v>
      </c>
      <c r="C3056" s="212" t="s">
        <v>174</v>
      </c>
      <c r="D3056" s="408" t="s">
        <v>99</v>
      </c>
      <c r="E3056" s="408" t="s">
        <v>164</v>
      </c>
      <c r="F3056" s="515">
        <v>245</v>
      </c>
      <c r="G3056" s="515"/>
      <c r="H3056" s="116"/>
      <c r="I3056" s="116"/>
      <c r="J3056" s="515"/>
      <c r="AD3056" s="476"/>
      <c r="AI3056" s="473"/>
    </row>
    <row r="3057" spans="1:35" s="4" customFormat="1" x14ac:dyDescent="0.25">
      <c r="A3057" s="408">
        <f t="shared" si="45"/>
        <v>3055</v>
      </c>
      <c r="B3057" s="488">
        <v>45501</v>
      </c>
      <c r="C3057" s="212" t="s">
        <v>175</v>
      </c>
      <c r="D3057" s="408" t="s">
        <v>176</v>
      </c>
      <c r="E3057" s="408" t="s">
        <v>164</v>
      </c>
      <c r="F3057" s="515">
        <v>260</v>
      </c>
      <c r="G3057" s="515"/>
      <c r="H3057" s="116"/>
      <c r="I3057" s="116"/>
      <c r="J3057" s="515"/>
      <c r="AD3057" s="476"/>
      <c r="AI3057" s="473"/>
    </row>
    <row r="3058" spans="1:35" s="4" customFormat="1" x14ac:dyDescent="0.25">
      <c r="A3058" s="408">
        <f t="shared" si="45"/>
        <v>3056</v>
      </c>
      <c r="B3058" s="488">
        <v>45501</v>
      </c>
      <c r="C3058" s="212" t="s">
        <v>263</v>
      </c>
      <c r="D3058" s="408" t="s">
        <v>176</v>
      </c>
      <c r="E3058" s="408" t="s">
        <v>164</v>
      </c>
      <c r="F3058" s="515">
        <v>0</v>
      </c>
      <c r="G3058" s="515"/>
      <c r="H3058" s="116"/>
      <c r="I3058" s="116"/>
      <c r="J3058" s="515"/>
      <c r="AD3058" s="476"/>
      <c r="AI3058" s="473"/>
    </row>
    <row r="3059" spans="1:35" s="4" customFormat="1" x14ac:dyDescent="0.25">
      <c r="A3059" s="408">
        <f t="shared" ref="A3059:A3122" si="46">ROW()-2</f>
        <v>3057</v>
      </c>
      <c r="B3059" s="488">
        <v>45501</v>
      </c>
      <c r="C3059" s="212" t="s">
        <v>261</v>
      </c>
      <c r="D3059" s="408" t="s">
        <v>269</v>
      </c>
      <c r="E3059" s="408" t="s">
        <v>164</v>
      </c>
      <c r="F3059" s="515">
        <v>0</v>
      </c>
      <c r="G3059" s="515"/>
      <c r="H3059" s="116"/>
      <c r="I3059" s="116"/>
      <c r="J3059" s="515"/>
      <c r="AD3059" s="476"/>
      <c r="AI3059" s="473"/>
    </row>
    <row r="3060" spans="1:35" s="4" customFormat="1" x14ac:dyDescent="0.25">
      <c r="A3060" s="408">
        <f t="shared" si="46"/>
        <v>3058</v>
      </c>
      <c r="B3060" s="488">
        <v>45501</v>
      </c>
      <c r="C3060" s="212" t="s">
        <v>254</v>
      </c>
      <c r="D3060" s="408" t="s">
        <v>159</v>
      </c>
      <c r="E3060" s="408" t="s">
        <v>164</v>
      </c>
      <c r="F3060" s="515">
        <v>0</v>
      </c>
      <c r="G3060" s="515"/>
      <c r="H3060" s="116"/>
      <c r="I3060" s="116"/>
      <c r="J3060" s="515"/>
      <c r="AD3060" s="476"/>
      <c r="AI3060" s="473"/>
    </row>
    <row r="3061" spans="1:35" s="4" customFormat="1" x14ac:dyDescent="0.25">
      <c r="A3061" s="408">
        <f t="shared" si="46"/>
        <v>3059</v>
      </c>
      <c r="B3061" s="488">
        <v>45501</v>
      </c>
      <c r="C3061" s="212" t="s">
        <v>277</v>
      </c>
      <c r="D3061" s="408" t="s">
        <v>176</v>
      </c>
      <c r="E3061" s="408" t="s">
        <v>164</v>
      </c>
      <c r="F3061" s="515">
        <v>252</v>
      </c>
      <c r="G3061" s="515"/>
      <c r="H3061" s="116"/>
      <c r="I3061" s="116"/>
      <c r="J3061" s="515"/>
      <c r="AD3061" s="476"/>
      <c r="AI3061" s="473"/>
    </row>
    <row r="3062" spans="1:35" s="4" customFormat="1" x14ac:dyDescent="0.25">
      <c r="A3062" s="408">
        <f t="shared" si="46"/>
        <v>3060</v>
      </c>
      <c r="B3062" s="488">
        <v>45501</v>
      </c>
      <c r="C3062" s="212" t="s">
        <v>352</v>
      </c>
      <c r="D3062" s="408" t="s">
        <v>176</v>
      </c>
      <c r="E3062" s="408" t="s">
        <v>164</v>
      </c>
      <c r="F3062" s="515">
        <v>0</v>
      </c>
      <c r="G3062" s="515"/>
      <c r="H3062" s="116"/>
      <c r="I3062" s="116"/>
      <c r="J3062" s="515"/>
      <c r="AD3062" s="476"/>
      <c r="AI3062" s="473"/>
    </row>
    <row r="3063" spans="1:35" s="4" customFormat="1" x14ac:dyDescent="0.25">
      <c r="A3063" s="408">
        <f t="shared" si="46"/>
        <v>3061</v>
      </c>
      <c r="B3063" s="488">
        <v>45501</v>
      </c>
      <c r="C3063" s="212" t="s">
        <v>354</v>
      </c>
      <c r="D3063" s="408" t="s">
        <v>103</v>
      </c>
      <c r="E3063" s="408" t="s">
        <v>164</v>
      </c>
      <c r="F3063" s="515">
        <v>105</v>
      </c>
      <c r="G3063" s="515"/>
      <c r="H3063" s="116"/>
      <c r="I3063" s="116"/>
      <c r="J3063" s="515"/>
      <c r="AD3063" s="476"/>
      <c r="AI3063" s="473"/>
    </row>
    <row r="3064" spans="1:35" s="4" customFormat="1" x14ac:dyDescent="0.25">
      <c r="A3064" s="408">
        <f t="shared" si="46"/>
        <v>3062</v>
      </c>
      <c r="B3064" s="488">
        <v>45501</v>
      </c>
      <c r="C3064" s="212" t="s">
        <v>559</v>
      </c>
      <c r="D3064" s="408" t="str">
        <f>VLOOKUP(C3064,X$4:Z3065,2,FALSE)</f>
        <v>لودر VOLVO</v>
      </c>
      <c r="E3064" s="408" t="str">
        <f>VLOOKUP(C3064,X$4:Z3065,3,FALSE)</f>
        <v>شرکتی</v>
      </c>
      <c r="F3064" s="515">
        <v>0</v>
      </c>
      <c r="G3064" s="515"/>
      <c r="H3064" s="116"/>
      <c r="I3064" s="116"/>
      <c r="J3064" s="515"/>
      <c r="AD3064" s="476"/>
      <c r="AI3064" s="473"/>
    </row>
    <row r="3065" spans="1:35" s="4" customFormat="1" x14ac:dyDescent="0.25">
      <c r="A3065" s="408">
        <f t="shared" si="46"/>
        <v>3063</v>
      </c>
      <c r="B3065" s="488">
        <v>45502</v>
      </c>
      <c r="C3065" s="212" t="s">
        <v>125</v>
      </c>
      <c r="D3065" s="408" t="s">
        <v>99</v>
      </c>
      <c r="E3065" s="408" t="s">
        <v>334</v>
      </c>
      <c r="F3065" s="515">
        <v>0</v>
      </c>
      <c r="G3065" s="515"/>
      <c r="H3065" s="116"/>
      <c r="I3065" s="116"/>
      <c r="J3065" s="515"/>
      <c r="AD3065" s="476"/>
      <c r="AI3065" s="473"/>
    </row>
    <row r="3066" spans="1:35" s="4" customFormat="1" x14ac:dyDescent="0.25">
      <c r="A3066" s="408">
        <f t="shared" si="46"/>
        <v>3064</v>
      </c>
      <c r="B3066" s="488">
        <v>45502</v>
      </c>
      <c r="C3066" s="212" t="s">
        <v>290</v>
      </c>
      <c r="D3066" s="408" t="s">
        <v>99</v>
      </c>
      <c r="E3066" s="408" t="s">
        <v>335</v>
      </c>
      <c r="F3066" s="515">
        <v>0</v>
      </c>
      <c r="G3066" s="515"/>
      <c r="H3066" s="116"/>
      <c r="I3066" s="116"/>
      <c r="J3066" s="515"/>
      <c r="AD3066" s="476"/>
      <c r="AI3066" s="473"/>
    </row>
    <row r="3067" spans="1:35" s="4" customFormat="1" x14ac:dyDescent="0.25">
      <c r="A3067" s="408">
        <f t="shared" si="46"/>
        <v>3065</v>
      </c>
      <c r="B3067" s="488">
        <v>45502</v>
      </c>
      <c r="C3067" s="212" t="s">
        <v>88</v>
      </c>
      <c r="D3067" s="408" t="s">
        <v>89</v>
      </c>
      <c r="E3067" s="408" t="s">
        <v>336</v>
      </c>
      <c r="F3067" s="515">
        <v>0</v>
      </c>
      <c r="G3067" s="515"/>
      <c r="H3067" s="116"/>
      <c r="I3067" s="116"/>
      <c r="J3067" s="515"/>
      <c r="AD3067" s="476"/>
      <c r="AI3067" s="473"/>
    </row>
    <row r="3068" spans="1:35" s="4" customFormat="1" x14ac:dyDescent="0.25">
      <c r="A3068" s="408">
        <f t="shared" si="46"/>
        <v>3066</v>
      </c>
      <c r="B3068" s="488">
        <v>45502</v>
      </c>
      <c r="C3068" s="212" t="s">
        <v>294</v>
      </c>
      <c r="D3068" s="408" t="s">
        <v>89</v>
      </c>
      <c r="E3068" s="408" t="s">
        <v>337</v>
      </c>
      <c r="F3068" s="515">
        <v>51</v>
      </c>
      <c r="G3068" s="515"/>
      <c r="H3068" s="116"/>
      <c r="I3068" s="116"/>
      <c r="J3068" s="515"/>
      <c r="AD3068" s="476"/>
      <c r="AI3068" s="473"/>
    </row>
    <row r="3069" spans="1:35" s="4" customFormat="1" x14ac:dyDescent="0.25">
      <c r="A3069" s="408">
        <f t="shared" si="46"/>
        <v>3067</v>
      </c>
      <c r="B3069" s="488">
        <v>45502</v>
      </c>
      <c r="C3069" s="212" t="s">
        <v>119</v>
      </c>
      <c r="D3069" s="408" t="s">
        <v>131</v>
      </c>
      <c r="E3069" s="408" t="s">
        <v>338</v>
      </c>
      <c r="F3069" s="515">
        <v>0</v>
      </c>
      <c r="G3069" s="515"/>
      <c r="H3069" s="116"/>
      <c r="I3069" s="116"/>
      <c r="J3069" s="515"/>
      <c r="AD3069" s="476"/>
      <c r="AI3069" s="473"/>
    </row>
    <row r="3070" spans="1:35" s="4" customFormat="1" x14ac:dyDescent="0.25">
      <c r="A3070" s="408">
        <f t="shared" si="46"/>
        <v>3068</v>
      </c>
      <c r="B3070" s="488">
        <v>45502</v>
      </c>
      <c r="C3070" s="212" t="s">
        <v>121</v>
      </c>
      <c r="D3070" s="408" t="s">
        <v>122</v>
      </c>
      <c r="E3070" s="408" t="s">
        <v>339</v>
      </c>
      <c r="F3070" s="515">
        <v>0</v>
      </c>
      <c r="G3070" s="515"/>
      <c r="H3070" s="116"/>
      <c r="I3070" s="116"/>
      <c r="J3070" s="515"/>
      <c r="AD3070" s="476"/>
      <c r="AI3070" s="473"/>
    </row>
    <row r="3071" spans="1:35" s="4" customFormat="1" x14ac:dyDescent="0.25">
      <c r="A3071" s="408">
        <f t="shared" si="46"/>
        <v>3069</v>
      </c>
      <c r="B3071" s="488">
        <v>45502</v>
      </c>
      <c r="C3071" s="212" t="s">
        <v>349</v>
      </c>
      <c r="D3071" s="408" t="s">
        <v>360</v>
      </c>
      <c r="E3071" s="408" t="s">
        <v>127</v>
      </c>
      <c r="F3071" s="515">
        <v>98</v>
      </c>
      <c r="G3071" s="515"/>
      <c r="H3071" s="116"/>
      <c r="I3071" s="116"/>
      <c r="J3071" s="515"/>
      <c r="AD3071" s="476"/>
      <c r="AI3071" s="473"/>
    </row>
    <row r="3072" spans="1:35" s="4" customFormat="1" x14ac:dyDescent="0.25">
      <c r="A3072" s="408">
        <f t="shared" si="46"/>
        <v>3070</v>
      </c>
      <c r="B3072" s="488">
        <v>45502</v>
      </c>
      <c r="C3072" s="212" t="s">
        <v>118</v>
      </c>
      <c r="D3072" s="408" t="s">
        <v>107</v>
      </c>
      <c r="E3072" s="408" t="s">
        <v>340</v>
      </c>
      <c r="F3072" s="515">
        <v>0</v>
      </c>
      <c r="G3072" s="515"/>
      <c r="H3072" s="116"/>
      <c r="I3072" s="116"/>
      <c r="J3072" s="515"/>
      <c r="AD3072" s="476"/>
      <c r="AI3072" s="473"/>
    </row>
    <row r="3073" spans="1:35" s="4" customFormat="1" x14ac:dyDescent="0.25">
      <c r="A3073" s="408">
        <f t="shared" si="46"/>
        <v>3071</v>
      </c>
      <c r="B3073" s="488">
        <v>45502</v>
      </c>
      <c r="C3073" s="212" t="s">
        <v>109</v>
      </c>
      <c r="D3073" s="408" t="s">
        <v>107</v>
      </c>
      <c r="E3073" s="408" t="s">
        <v>341</v>
      </c>
      <c r="F3073" s="515">
        <v>0</v>
      </c>
      <c r="G3073" s="515"/>
      <c r="H3073" s="116"/>
      <c r="I3073" s="116"/>
      <c r="J3073" s="515"/>
      <c r="AD3073" s="476"/>
      <c r="AI3073" s="473"/>
    </row>
    <row r="3074" spans="1:35" s="4" customFormat="1" x14ac:dyDescent="0.25">
      <c r="A3074" s="408">
        <f t="shared" si="46"/>
        <v>3072</v>
      </c>
      <c r="B3074" s="488">
        <v>45502</v>
      </c>
      <c r="C3074" s="212" t="s">
        <v>106</v>
      </c>
      <c r="D3074" s="408" t="s">
        <v>107</v>
      </c>
      <c r="E3074" s="408" t="s">
        <v>342</v>
      </c>
      <c r="F3074" s="515">
        <v>0</v>
      </c>
      <c r="G3074" s="515"/>
      <c r="H3074" s="116"/>
      <c r="I3074" s="116"/>
      <c r="J3074" s="515"/>
      <c r="AD3074" s="476"/>
      <c r="AI3074" s="473"/>
    </row>
    <row r="3075" spans="1:35" s="4" customFormat="1" x14ac:dyDescent="0.25">
      <c r="A3075" s="408">
        <f t="shared" si="46"/>
        <v>3073</v>
      </c>
      <c r="B3075" s="488">
        <v>45502</v>
      </c>
      <c r="C3075" s="212" t="s">
        <v>278</v>
      </c>
      <c r="D3075" s="408" t="s">
        <v>107</v>
      </c>
      <c r="E3075" s="408" t="s">
        <v>341</v>
      </c>
      <c r="F3075" s="515">
        <v>0</v>
      </c>
      <c r="G3075" s="515"/>
      <c r="H3075" s="116"/>
      <c r="I3075" s="116"/>
      <c r="J3075" s="515"/>
      <c r="AD3075" s="476"/>
      <c r="AI3075" s="473"/>
    </row>
    <row r="3076" spans="1:35" s="4" customFormat="1" x14ac:dyDescent="0.25">
      <c r="A3076" s="408">
        <f t="shared" si="46"/>
        <v>3074</v>
      </c>
      <c r="B3076" s="488">
        <v>45502</v>
      </c>
      <c r="C3076" s="212" t="s">
        <v>372</v>
      </c>
      <c r="D3076" s="408" t="s">
        <v>107</v>
      </c>
      <c r="E3076" s="408">
        <v>0</v>
      </c>
      <c r="F3076" s="515">
        <v>0</v>
      </c>
      <c r="G3076" s="515"/>
      <c r="H3076" s="116"/>
      <c r="I3076" s="116"/>
      <c r="J3076" s="515"/>
      <c r="AD3076" s="476"/>
      <c r="AI3076" s="473"/>
    </row>
    <row r="3077" spans="1:35" s="4" customFormat="1" x14ac:dyDescent="0.25">
      <c r="A3077" s="408">
        <f t="shared" si="46"/>
        <v>3075</v>
      </c>
      <c r="B3077" s="488">
        <v>45502</v>
      </c>
      <c r="C3077" s="212" t="s">
        <v>373</v>
      </c>
      <c r="D3077" s="408" t="s">
        <v>107</v>
      </c>
      <c r="E3077" s="408">
        <v>0</v>
      </c>
      <c r="F3077" s="515">
        <v>0</v>
      </c>
      <c r="G3077" s="515"/>
      <c r="H3077" s="116"/>
      <c r="I3077" s="116"/>
      <c r="J3077" s="515"/>
      <c r="AD3077" s="476"/>
      <c r="AI3077" s="473"/>
    </row>
    <row r="3078" spans="1:35" s="4" customFormat="1" x14ac:dyDescent="0.25">
      <c r="A3078" s="408">
        <f t="shared" si="46"/>
        <v>3076</v>
      </c>
      <c r="B3078" s="488">
        <v>45502</v>
      </c>
      <c r="C3078" s="212" t="s">
        <v>91</v>
      </c>
      <c r="D3078" s="408" t="s">
        <v>92</v>
      </c>
      <c r="E3078" s="408" t="s">
        <v>343</v>
      </c>
      <c r="F3078" s="515">
        <v>0</v>
      </c>
      <c r="G3078" s="515"/>
      <c r="H3078" s="116"/>
      <c r="I3078" s="116"/>
      <c r="J3078" s="515"/>
      <c r="AD3078" s="476"/>
      <c r="AI3078" s="473"/>
    </row>
    <row r="3079" spans="1:35" s="4" customFormat="1" x14ac:dyDescent="0.25">
      <c r="A3079" s="408">
        <f t="shared" si="46"/>
        <v>3077</v>
      </c>
      <c r="B3079" s="488">
        <v>45502</v>
      </c>
      <c r="C3079" s="212" t="s">
        <v>94</v>
      </c>
      <c r="D3079" s="408" t="s">
        <v>92</v>
      </c>
      <c r="E3079" s="408" t="s">
        <v>344</v>
      </c>
      <c r="F3079" s="515">
        <v>0</v>
      </c>
      <c r="G3079" s="515"/>
      <c r="H3079" s="116"/>
      <c r="I3079" s="116"/>
      <c r="J3079" s="515"/>
      <c r="AD3079" s="476"/>
      <c r="AI3079" s="473"/>
    </row>
    <row r="3080" spans="1:35" s="4" customFormat="1" x14ac:dyDescent="0.25">
      <c r="A3080" s="408">
        <f t="shared" si="46"/>
        <v>3078</v>
      </c>
      <c r="B3080" s="488">
        <v>45502</v>
      </c>
      <c r="C3080" s="212" t="s">
        <v>116</v>
      </c>
      <c r="D3080" s="408" t="s">
        <v>92</v>
      </c>
      <c r="E3080" s="408" t="s">
        <v>345</v>
      </c>
      <c r="F3080" s="515">
        <v>0</v>
      </c>
      <c r="G3080" s="515"/>
      <c r="H3080" s="116"/>
      <c r="I3080" s="116"/>
      <c r="J3080" s="515"/>
      <c r="AD3080" s="476"/>
      <c r="AI3080" s="473"/>
    </row>
    <row r="3081" spans="1:35" s="4" customFormat="1" x14ac:dyDescent="0.25">
      <c r="A3081" s="408">
        <f t="shared" si="46"/>
        <v>3079</v>
      </c>
      <c r="B3081" s="488">
        <v>45502</v>
      </c>
      <c r="C3081" s="212" t="s">
        <v>128</v>
      </c>
      <c r="D3081" s="408" t="s">
        <v>97</v>
      </c>
      <c r="E3081" s="408" t="s">
        <v>346</v>
      </c>
      <c r="F3081" s="515">
        <v>32</v>
      </c>
      <c r="G3081" s="515"/>
      <c r="H3081" s="116"/>
      <c r="I3081" s="116"/>
      <c r="J3081" s="515"/>
      <c r="AD3081" s="476"/>
      <c r="AI3081" s="473"/>
    </row>
    <row r="3082" spans="1:35" s="4" customFormat="1" x14ac:dyDescent="0.25">
      <c r="A3082" s="408">
        <f t="shared" si="46"/>
        <v>3080</v>
      </c>
      <c r="B3082" s="488">
        <v>45502</v>
      </c>
      <c r="C3082" s="212" t="s">
        <v>96</v>
      </c>
      <c r="D3082" s="408" t="s">
        <v>97</v>
      </c>
      <c r="E3082" s="408" t="s">
        <v>347</v>
      </c>
      <c r="F3082" s="515">
        <v>0</v>
      </c>
      <c r="G3082" s="515"/>
      <c r="H3082" s="116"/>
      <c r="I3082" s="116"/>
      <c r="J3082" s="515"/>
      <c r="AD3082" s="476"/>
      <c r="AI3082" s="473"/>
    </row>
    <row r="3083" spans="1:35" s="4" customFormat="1" x14ac:dyDescent="0.25">
      <c r="A3083" s="408">
        <f t="shared" si="46"/>
        <v>3081</v>
      </c>
      <c r="B3083" s="488">
        <v>45502</v>
      </c>
      <c r="C3083" s="212" t="s">
        <v>113</v>
      </c>
      <c r="D3083" s="408" t="s">
        <v>114</v>
      </c>
      <c r="E3083" s="408" t="s">
        <v>348</v>
      </c>
      <c r="F3083" s="515">
        <v>0</v>
      </c>
      <c r="G3083" s="515"/>
      <c r="H3083" s="116"/>
      <c r="I3083" s="116"/>
      <c r="J3083" s="515"/>
      <c r="AD3083" s="476"/>
      <c r="AI3083" s="473"/>
    </row>
    <row r="3084" spans="1:35" s="4" customFormat="1" x14ac:dyDescent="0.25">
      <c r="A3084" s="408">
        <f t="shared" si="46"/>
        <v>3082</v>
      </c>
      <c r="B3084" s="488">
        <v>45502</v>
      </c>
      <c r="C3084" s="212" t="s">
        <v>559</v>
      </c>
      <c r="D3084" s="408" t="str">
        <f>VLOOKUP(C3084,X$4:Z3085,2,FALSE)</f>
        <v>لودر VOLVO</v>
      </c>
      <c r="E3084" s="408" t="str">
        <f>VLOOKUP(C3084,X$4:Z3085,3,FALSE)</f>
        <v>شرکتی</v>
      </c>
      <c r="F3084" s="515">
        <v>0</v>
      </c>
      <c r="G3084" s="515"/>
      <c r="H3084" s="116"/>
      <c r="I3084" s="116"/>
      <c r="J3084" s="515"/>
      <c r="AD3084" s="476"/>
      <c r="AI3084" s="473"/>
    </row>
    <row r="3085" spans="1:35" s="4" customFormat="1" x14ac:dyDescent="0.25">
      <c r="A3085" s="408">
        <f t="shared" si="46"/>
        <v>3083</v>
      </c>
      <c r="B3085" s="488">
        <v>45502</v>
      </c>
      <c r="C3085" s="212" t="s">
        <v>156</v>
      </c>
      <c r="D3085" s="408" t="s">
        <v>136</v>
      </c>
      <c r="E3085" s="408" t="s">
        <v>149</v>
      </c>
      <c r="F3085" s="515">
        <v>171</v>
      </c>
      <c r="G3085" s="515"/>
      <c r="H3085" s="116"/>
      <c r="I3085" s="116"/>
      <c r="J3085" s="515"/>
      <c r="AD3085" s="476"/>
      <c r="AI3085" s="473"/>
    </row>
    <row r="3086" spans="1:35" s="4" customFormat="1" x14ac:dyDescent="0.25">
      <c r="A3086" s="408">
        <f t="shared" si="46"/>
        <v>3084</v>
      </c>
      <c r="B3086" s="488">
        <v>45502</v>
      </c>
      <c r="C3086" s="212" t="s">
        <v>142</v>
      </c>
      <c r="D3086" s="408" t="s">
        <v>264</v>
      </c>
      <c r="E3086" s="408" t="s">
        <v>143</v>
      </c>
      <c r="F3086" s="515">
        <v>0</v>
      </c>
      <c r="G3086" s="515"/>
      <c r="H3086" s="116"/>
      <c r="I3086" s="116"/>
      <c r="J3086" s="515"/>
      <c r="AD3086" s="476"/>
      <c r="AI3086" s="473"/>
    </row>
    <row r="3087" spans="1:35" s="4" customFormat="1" x14ac:dyDescent="0.25">
      <c r="A3087" s="408">
        <f t="shared" si="46"/>
        <v>3085</v>
      </c>
      <c r="B3087" s="488">
        <v>45502</v>
      </c>
      <c r="C3087" s="212" t="s">
        <v>144</v>
      </c>
      <c r="D3087" s="408" t="s">
        <v>264</v>
      </c>
      <c r="E3087" s="408" t="s">
        <v>143</v>
      </c>
      <c r="F3087" s="515">
        <v>185</v>
      </c>
      <c r="G3087" s="515"/>
      <c r="H3087" s="116"/>
      <c r="I3087" s="116"/>
      <c r="J3087" s="515"/>
      <c r="AD3087" s="476"/>
      <c r="AI3087" s="473"/>
    </row>
    <row r="3088" spans="1:35" s="4" customFormat="1" x14ac:dyDescent="0.25">
      <c r="A3088" s="408">
        <f t="shared" si="46"/>
        <v>3086</v>
      </c>
      <c r="B3088" s="488">
        <v>45502</v>
      </c>
      <c r="C3088" s="212" t="s">
        <v>145</v>
      </c>
      <c r="D3088" s="408" t="s">
        <v>265</v>
      </c>
      <c r="E3088" s="408" t="s">
        <v>146</v>
      </c>
      <c r="F3088" s="515">
        <v>0</v>
      </c>
      <c r="G3088" s="515"/>
      <c r="H3088" s="116"/>
      <c r="I3088" s="116"/>
      <c r="J3088" s="515"/>
      <c r="AD3088" s="476"/>
      <c r="AI3088" s="473"/>
    </row>
    <row r="3089" spans="1:35" s="4" customFormat="1" x14ac:dyDescent="0.25">
      <c r="A3089" s="408">
        <f t="shared" si="46"/>
        <v>3087</v>
      </c>
      <c r="B3089" s="488">
        <v>45502</v>
      </c>
      <c r="C3089" s="212" t="s">
        <v>160</v>
      </c>
      <c r="D3089" s="408" t="s">
        <v>136</v>
      </c>
      <c r="E3089" s="408" t="s">
        <v>64</v>
      </c>
      <c r="F3089" s="515">
        <v>0</v>
      </c>
      <c r="G3089" s="515"/>
      <c r="H3089" s="116"/>
      <c r="I3089" s="116"/>
      <c r="J3089" s="515"/>
      <c r="AD3089" s="476"/>
      <c r="AI3089" s="473"/>
    </row>
    <row r="3090" spans="1:35" s="4" customFormat="1" x14ac:dyDescent="0.25">
      <c r="A3090" s="408">
        <f t="shared" si="46"/>
        <v>3088</v>
      </c>
      <c r="B3090" s="488">
        <v>45502</v>
      </c>
      <c r="C3090" s="212" t="s">
        <v>158</v>
      </c>
      <c r="D3090" s="408" t="s">
        <v>159</v>
      </c>
      <c r="E3090" s="408" t="s">
        <v>64</v>
      </c>
      <c r="F3090" s="515">
        <v>0</v>
      </c>
      <c r="G3090" s="515"/>
      <c r="H3090" s="116"/>
      <c r="I3090" s="116"/>
      <c r="J3090" s="515"/>
      <c r="AD3090" s="476"/>
      <c r="AI3090" s="473"/>
    </row>
    <row r="3091" spans="1:35" s="4" customFormat="1" x14ac:dyDescent="0.25">
      <c r="A3091" s="408">
        <f t="shared" si="46"/>
        <v>3089</v>
      </c>
      <c r="B3091" s="488">
        <v>45502</v>
      </c>
      <c r="C3091" s="212" t="s">
        <v>390</v>
      </c>
      <c r="D3091" s="408" t="s">
        <v>99</v>
      </c>
      <c r="E3091" s="408" t="s">
        <v>381</v>
      </c>
      <c r="F3091" s="515">
        <v>0</v>
      </c>
      <c r="G3091" s="515"/>
      <c r="H3091" s="116"/>
      <c r="I3091" s="116"/>
      <c r="J3091" s="515"/>
      <c r="AD3091" s="476"/>
      <c r="AI3091" s="473"/>
    </row>
    <row r="3092" spans="1:35" s="4" customFormat="1" x14ac:dyDescent="0.25">
      <c r="A3092" s="408">
        <f t="shared" si="46"/>
        <v>3090</v>
      </c>
      <c r="B3092" s="488">
        <v>45502</v>
      </c>
      <c r="C3092" s="96" t="s">
        <v>283</v>
      </c>
      <c r="D3092" s="408" t="s">
        <v>266</v>
      </c>
      <c r="E3092" s="408" t="s">
        <v>63</v>
      </c>
      <c r="F3092" s="515">
        <v>188</v>
      </c>
      <c r="G3092" s="515"/>
      <c r="H3092" s="116"/>
      <c r="I3092" s="116"/>
      <c r="J3092" s="515"/>
      <c r="AD3092" s="476"/>
      <c r="AI3092" s="473"/>
    </row>
    <row r="3093" spans="1:35" s="4" customFormat="1" x14ac:dyDescent="0.25">
      <c r="A3093" s="408">
        <f t="shared" si="46"/>
        <v>3091</v>
      </c>
      <c r="B3093" s="488">
        <v>45502</v>
      </c>
      <c r="C3093" s="212" t="s">
        <v>148</v>
      </c>
      <c r="D3093" s="408" t="s">
        <v>92</v>
      </c>
      <c r="E3093" s="408" t="s">
        <v>63</v>
      </c>
      <c r="F3093" s="515">
        <v>143</v>
      </c>
      <c r="G3093" s="515"/>
      <c r="H3093" s="116"/>
      <c r="I3093" s="116"/>
      <c r="J3093" s="515"/>
      <c r="AD3093" s="476"/>
      <c r="AI3093" s="473"/>
    </row>
    <row r="3094" spans="1:35" s="4" customFormat="1" x14ac:dyDescent="0.25">
      <c r="A3094" s="408">
        <f t="shared" si="46"/>
        <v>3092</v>
      </c>
      <c r="B3094" s="488">
        <v>45502</v>
      </c>
      <c r="C3094" s="212" t="s">
        <v>150</v>
      </c>
      <c r="D3094" s="408" t="s">
        <v>92</v>
      </c>
      <c r="E3094" s="408" t="s">
        <v>63</v>
      </c>
      <c r="F3094" s="515">
        <v>170</v>
      </c>
      <c r="G3094" s="515"/>
      <c r="H3094" s="116"/>
      <c r="I3094" s="116"/>
      <c r="J3094" s="515"/>
      <c r="AD3094" s="476"/>
      <c r="AI3094" s="473"/>
    </row>
    <row r="3095" spans="1:35" s="4" customFormat="1" x14ac:dyDescent="0.25">
      <c r="A3095" s="408">
        <f t="shared" si="46"/>
        <v>3093</v>
      </c>
      <c r="B3095" s="488">
        <v>45502</v>
      </c>
      <c r="C3095" s="212" t="s">
        <v>151</v>
      </c>
      <c r="D3095" s="408" t="s">
        <v>92</v>
      </c>
      <c r="E3095" s="408" t="s">
        <v>63</v>
      </c>
      <c r="F3095" s="515">
        <v>200</v>
      </c>
      <c r="G3095" s="515"/>
      <c r="H3095" s="116"/>
      <c r="I3095" s="116"/>
      <c r="J3095" s="515"/>
      <c r="AD3095" s="476"/>
      <c r="AI3095" s="473"/>
    </row>
    <row r="3096" spans="1:35" s="4" customFormat="1" x14ac:dyDescent="0.25">
      <c r="A3096" s="408">
        <f t="shared" si="46"/>
        <v>3094</v>
      </c>
      <c r="B3096" s="488">
        <v>45502</v>
      </c>
      <c r="C3096" s="212" t="s">
        <v>135</v>
      </c>
      <c r="D3096" s="408" t="s">
        <v>136</v>
      </c>
      <c r="E3096" s="408" t="s">
        <v>2</v>
      </c>
      <c r="F3096" s="515">
        <v>0</v>
      </c>
      <c r="G3096" s="515"/>
      <c r="H3096" s="116"/>
      <c r="I3096" s="116"/>
      <c r="J3096" s="515"/>
      <c r="AD3096" s="476"/>
      <c r="AI3096" s="473"/>
    </row>
    <row r="3097" spans="1:35" s="4" customFormat="1" x14ac:dyDescent="0.25">
      <c r="A3097" s="408">
        <f t="shared" si="46"/>
        <v>3095</v>
      </c>
      <c r="B3097" s="488">
        <v>45502</v>
      </c>
      <c r="C3097" s="212" t="s">
        <v>137</v>
      </c>
      <c r="D3097" s="408" t="s">
        <v>136</v>
      </c>
      <c r="E3097" s="408" t="s">
        <v>2</v>
      </c>
      <c r="F3097" s="515">
        <v>235</v>
      </c>
      <c r="G3097" s="515"/>
      <c r="H3097" s="116"/>
      <c r="I3097" s="116"/>
      <c r="J3097" s="515"/>
      <c r="AD3097" s="476"/>
      <c r="AI3097" s="473"/>
    </row>
    <row r="3098" spans="1:35" s="4" customFormat="1" x14ac:dyDescent="0.25">
      <c r="A3098" s="408">
        <f t="shared" si="46"/>
        <v>3096</v>
      </c>
      <c r="B3098" s="488">
        <v>45502</v>
      </c>
      <c r="C3098" s="212" t="s">
        <v>139</v>
      </c>
      <c r="D3098" s="408" t="s">
        <v>92</v>
      </c>
      <c r="E3098" s="408" t="s">
        <v>2</v>
      </c>
      <c r="F3098" s="515">
        <v>0</v>
      </c>
      <c r="G3098" s="515"/>
      <c r="H3098" s="116"/>
      <c r="I3098" s="116"/>
      <c r="J3098" s="515"/>
      <c r="AD3098" s="476"/>
      <c r="AI3098" s="473"/>
    </row>
    <row r="3099" spans="1:35" s="4" customFormat="1" x14ac:dyDescent="0.25">
      <c r="A3099" s="408">
        <f t="shared" si="46"/>
        <v>3097</v>
      </c>
      <c r="B3099" s="488">
        <v>45502</v>
      </c>
      <c r="C3099" s="212" t="s">
        <v>140</v>
      </c>
      <c r="D3099" s="408" t="s">
        <v>92</v>
      </c>
      <c r="E3099" s="408" t="s">
        <v>2</v>
      </c>
      <c r="F3099" s="515">
        <v>0</v>
      </c>
      <c r="G3099" s="515"/>
      <c r="H3099" s="116"/>
      <c r="I3099" s="116"/>
      <c r="J3099" s="515"/>
      <c r="AD3099" s="476"/>
      <c r="AI3099" s="473"/>
    </row>
    <row r="3100" spans="1:35" s="4" customFormat="1" x14ac:dyDescent="0.25">
      <c r="A3100" s="408">
        <f t="shared" si="46"/>
        <v>3098</v>
      </c>
      <c r="B3100" s="488">
        <v>45502</v>
      </c>
      <c r="C3100" s="212" t="s">
        <v>141</v>
      </c>
      <c r="D3100" s="408" t="s">
        <v>92</v>
      </c>
      <c r="E3100" s="408" t="s">
        <v>2</v>
      </c>
      <c r="F3100" s="515">
        <v>0</v>
      </c>
      <c r="G3100" s="515"/>
      <c r="H3100" s="116"/>
      <c r="I3100" s="116"/>
      <c r="J3100" s="515"/>
      <c r="AD3100" s="476"/>
      <c r="AI3100" s="473"/>
    </row>
    <row r="3101" spans="1:35" s="4" customFormat="1" x14ac:dyDescent="0.25">
      <c r="A3101" s="408">
        <f t="shared" si="46"/>
        <v>3099</v>
      </c>
      <c r="B3101" s="488">
        <v>45502</v>
      </c>
      <c r="C3101" s="212" t="s">
        <v>134</v>
      </c>
      <c r="D3101" s="408" t="s">
        <v>99</v>
      </c>
      <c r="E3101" s="408" t="s">
        <v>2</v>
      </c>
      <c r="F3101" s="515">
        <v>0</v>
      </c>
      <c r="G3101" s="515"/>
      <c r="H3101" s="116"/>
      <c r="I3101" s="116"/>
      <c r="J3101" s="515"/>
      <c r="AD3101" s="476"/>
      <c r="AI3101" s="473"/>
    </row>
    <row r="3102" spans="1:35" s="4" customFormat="1" x14ac:dyDescent="0.25">
      <c r="A3102" s="408">
        <f t="shared" si="46"/>
        <v>3100</v>
      </c>
      <c r="B3102" s="488">
        <v>45502</v>
      </c>
      <c r="C3102" s="212" t="s">
        <v>279</v>
      </c>
      <c r="D3102" s="408" t="s">
        <v>99</v>
      </c>
      <c r="E3102" s="408" t="s">
        <v>2</v>
      </c>
      <c r="F3102" s="515">
        <v>539</v>
      </c>
      <c r="G3102" s="515"/>
      <c r="H3102" s="116"/>
      <c r="I3102" s="116"/>
      <c r="J3102" s="515"/>
      <c r="AD3102" s="476"/>
      <c r="AI3102" s="473"/>
    </row>
    <row r="3103" spans="1:35" s="4" customFormat="1" x14ac:dyDescent="0.25">
      <c r="A3103" s="408">
        <f t="shared" si="46"/>
        <v>3101</v>
      </c>
      <c r="B3103" s="488">
        <v>45502</v>
      </c>
      <c r="C3103" s="212" t="s">
        <v>153</v>
      </c>
      <c r="D3103" s="408" t="s">
        <v>103</v>
      </c>
      <c r="E3103" s="408" t="s">
        <v>62</v>
      </c>
      <c r="F3103" s="515">
        <v>0</v>
      </c>
      <c r="G3103" s="515"/>
      <c r="H3103" s="116"/>
      <c r="I3103" s="116"/>
      <c r="J3103" s="515"/>
      <c r="AD3103" s="476"/>
      <c r="AI3103" s="473"/>
    </row>
    <row r="3104" spans="1:35" s="4" customFormat="1" x14ac:dyDescent="0.25">
      <c r="A3104" s="408">
        <f t="shared" si="46"/>
        <v>3102</v>
      </c>
      <c r="B3104" s="488">
        <v>45502</v>
      </c>
      <c r="C3104" s="212" t="s">
        <v>154</v>
      </c>
      <c r="D3104" s="408" t="s">
        <v>92</v>
      </c>
      <c r="E3104" s="408" t="s">
        <v>62</v>
      </c>
      <c r="F3104" s="515">
        <v>0</v>
      </c>
      <c r="G3104" s="515"/>
      <c r="H3104" s="116"/>
      <c r="I3104" s="116"/>
      <c r="J3104" s="515"/>
      <c r="AD3104" s="476"/>
      <c r="AI3104" s="473"/>
    </row>
    <row r="3105" spans="1:35" s="4" customFormat="1" x14ac:dyDescent="0.25">
      <c r="A3105" s="408">
        <f t="shared" si="46"/>
        <v>3103</v>
      </c>
      <c r="B3105" s="488">
        <v>45502</v>
      </c>
      <c r="C3105" s="212" t="s">
        <v>155</v>
      </c>
      <c r="D3105" s="408" t="s">
        <v>92</v>
      </c>
      <c r="E3105" s="408" t="s">
        <v>62</v>
      </c>
      <c r="F3105" s="515">
        <v>0</v>
      </c>
      <c r="G3105" s="515"/>
      <c r="H3105" s="116"/>
      <c r="I3105" s="116"/>
      <c r="J3105" s="515"/>
      <c r="AD3105" s="476"/>
      <c r="AI3105" s="473"/>
    </row>
    <row r="3106" spans="1:35" s="4" customFormat="1" x14ac:dyDescent="0.25">
      <c r="A3106" s="408">
        <f t="shared" si="46"/>
        <v>3104</v>
      </c>
      <c r="B3106" s="488">
        <v>45502</v>
      </c>
      <c r="C3106" s="212" t="s">
        <v>295</v>
      </c>
      <c r="D3106" s="408" t="s">
        <v>92</v>
      </c>
      <c r="E3106" s="408" t="s">
        <v>62</v>
      </c>
      <c r="F3106" s="515">
        <v>0</v>
      </c>
      <c r="G3106" s="515"/>
      <c r="H3106" s="116"/>
      <c r="I3106" s="116"/>
      <c r="J3106" s="515"/>
      <c r="AD3106" s="476"/>
      <c r="AI3106" s="473"/>
    </row>
    <row r="3107" spans="1:35" s="4" customFormat="1" x14ac:dyDescent="0.25">
      <c r="A3107" s="408">
        <f t="shared" si="46"/>
        <v>3105</v>
      </c>
      <c r="B3107" s="488">
        <v>45502</v>
      </c>
      <c r="C3107" s="212" t="s">
        <v>259</v>
      </c>
      <c r="D3107" s="408" t="s">
        <v>92</v>
      </c>
      <c r="E3107" s="408" t="s">
        <v>2</v>
      </c>
      <c r="F3107" s="515">
        <v>142</v>
      </c>
      <c r="G3107" s="515"/>
      <c r="H3107" s="116"/>
      <c r="I3107" s="116"/>
      <c r="J3107" s="515"/>
      <c r="AD3107" s="476"/>
      <c r="AI3107" s="473"/>
    </row>
    <row r="3108" spans="1:35" s="4" customFormat="1" x14ac:dyDescent="0.25">
      <c r="A3108" s="408">
        <f t="shared" si="46"/>
        <v>3106</v>
      </c>
      <c r="B3108" s="488">
        <v>45502</v>
      </c>
      <c r="C3108" s="212" t="s">
        <v>260</v>
      </c>
      <c r="D3108" s="408" t="s">
        <v>92</v>
      </c>
      <c r="E3108" s="408" t="s">
        <v>2</v>
      </c>
      <c r="F3108" s="515">
        <v>121</v>
      </c>
      <c r="G3108" s="515"/>
      <c r="H3108" s="116"/>
      <c r="I3108" s="116"/>
      <c r="J3108" s="515"/>
      <c r="AD3108" s="476"/>
      <c r="AI3108" s="473"/>
    </row>
    <row r="3109" spans="1:35" s="4" customFormat="1" x14ac:dyDescent="0.25">
      <c r="A3109" s="408">
        <f t="shared" si="46"/>
        <v>3107</v>
      </c>
      <c r="B3109" s="488">
        <v>45502</v>
      </c>
      <c r="C3109" s="212" t="s">
        <v>252</v>
      </c>
      <c r="D3109" s="408" t="s">
        <v>92</v>
      </c>
      <c r="E3109" s="408" t="s">
        <v>2</v>
      </c>
      <c r="F3109" s="515">
        <v>119</v>
      </c>
      <c r="G3109" s="515"/>
      <c r="H3109" s="116"/>
      <c r="I3109" s="116"/>
      <c r="J3109" s="515"/>
      <c r="AD3109" s="476"/>
      <c r="AI3109" s="473"/>
    </row>
    <row r="3110" spans="1:35" s="4" customFormat="1" x14ac:dyDescent="0.25">
      <c r="A3110" s="408">
        <f t="shared" si="46"/>
        <v>3108</v>
      </c>
      <c r="B3110" s="488">
        <v>45502</v>
      </c>
      <c r="C3110" s="212" t="s">
        <v>177</v>
      </c>
      <c r="D3110" s="408" t="s">
        <v>159</v>
      </c>
      <c r="E3110" s="408" t="s">
        <v>8</v>
      </c>
      <c r="F3110" s="515">
        <v>92</v>
      </c>
      <c r="G3110" s="515"/>
      <c r="H3110" s="116"/>
      <c r="I3110" s="116"/>
      <c r="J3110" s="515"/>
      <c r="AD3110" s="476"/>
      <c r="AI3110" s="473"/>
    </row>
    <row r="3111" spans="1:35" s="4" customFormat="1" x14ac:dyDescent="0.25">
      <c r="A3111" s="408">
        <f t="shared" si="46"/>
        <v>3109</v>
      </c>
      <c r="B3111" s="488">
        <v>45502</v>
      </c>
      <c r="C3111" s="212" t="s">
        <v>559</v>
      </c>
      <c r="D3111" s="408" t="str">
        <f>VLOOKUP(C3111,X$4:Z3112,2,FALSE)</f>
        <v>لودر VOLVO</v>
      </c>
      <c r="E3111" s="408" t="str">
        <f>VLOOKUP(C3111,X$4:Z3112,3,FALSE)</f>
        <v>شرکتی</v>
      </c>
      <c r="F3111" s="515">
        <v>0</v>
      </c>
      <c r="G3111" s="515"/>
      <c r="H3111" s="116"/>
      <c r="I3111" s="116"/>
      <c r="J3111" s="515"/>
      <c r="AD3111" s="476"/>
      <c r="AI3111" s="473"/>
    </row>
    <row r="3112" spans="1:35" s="4" customFormat="1" x14ac:dyDescent="0.25">
      <c r="A3112" s="408">
        <f t="shared" si="46"/>
        <v>3110</v>
      </c>
      <c r="B3112" s="488">
        <v>45502</v>
      </c>
      <c r="C3112" s="212" t="s">
        <v>162</v>
      </c>
      <c r="D3112" s="408" t="s">
        <v>163</v>
      </c>
      <c r="E3112" s="408" t="s">
        <v>164</v>
      </c>
      <c r="F3112" s="515">
        <v>334</v>
      </c>
      <c r="G3112" s="515"/>
      <c r="H3112" s="116"/>
      <c r="I3112" s="116"/>
      <c r="J3112" s="515"/>
      <c r="AD3112" s="476"/>
      <c r="AI3112" s="473"/>
    </row>
    <row r="3113" spans="1:35" s="4" customFormat="1" x14ac:dyDescent="0.25">
      <c r="A3113" s="408">
        <f t="shared" si="46"/>
        <v>3111</v>
      </c>
      <c r="B3113" s="488">
        <v>45502</v>
      </c>
      <c r="C3113" s="212" t="s">
        <v>166</v>
      </c>
      <c r="D3113" s="408" t="s">
        <v>167</v>
      </c>
      <c r="E3113" s="408" t="s">
        <v>164</v>
      </c>
      <c r="F3113" s="515">
        <v>86</v>
      </c>
      <c r="G3113" s="515"/>
      <c r="H3113" s="116"/>
      <c r="I3113" s="116"/>
      <c r="J3113" s="515"/>
      <c r="AD3113" s="476"/>
      <c r="AI3113" s="473"/>
    </row>
    <row r="3114" spans="1:35" s="4" customFormat="1" x14ac:dyDescent="0.25">
      <c r="A3114" s="408">
        <f t="shared" si="46"/>
        <v>3112</v>
      </c>
      <c r="B3114" s="488">
        <v>45502</v>
      </c>
      <c r="C3114" s="212" t="s">
        <v>169</v>
      </c>
      <c r="D3114" s="408" t="s">
        <v>167</v>
      </c>
      <c r="E3114" s="408" t="s">
        <v>164</v>
      </c>
      <c r="F3114" s="515">
        <v>85</v>
      </c>
      <c r="G3114" s="515"/>
      <c r="H3114" s="116"/>
      <c r="I3114" s="116"/>
      <c r="J3114" s="515"/>
      <c r="AD3114" s="476"/>
      <c r="AI3114" s="473"/>
    </row>
    <row r="3115" spans="1:35" s="4" customFormat="1" x14ac:dyDescent="0.25">
      <c r="A3115" s="408">
        <f t="shared" si="46"/>
        <v>3113</v>
      </c>
      <c r="B3115" s="488">
        <v>45502</v>
      </c>
      <c r="C3115" s="212" t="s">
        <v>170</v>
      </c>
      <c r="D3115" s="408" t="s">
        <v>103</v>
      </c>
      <c r="E3115" s="408" t="s">
        <v>164</v>
      </c>
      <c r="F3115" s="515">
        <v>170</v>
      </c>
      <c r="G3115" s="515"/>
      <c r="H3115" s="116"/>
      <c r="I3115" s="116"/>
      <c r="J3115" s="515"/>
      <c r="AD3115" s="476"/>
      <c r="AI3115" s="473"/>
    </row>
    <row r="3116" spans="1:35" s="4" customFormat="1" x14ac:dyDescent="0.25">
      <c r="A3116" s="408">
        <f t="shared" si="46"/>
        <v>3114</v>
      </c>
      <c r="B3116" s="488">
        <v>45502</v>
      </c>
      <c r="C3116" s="212" t="s">
        <v>171</v>
      </c>
      <c r="D3116" s="408" t="s">
        <v>159</v>
      </c>
      <c r="E3116" s="408" t="s">
        <v>164</v>
      </c>
      <c r="F3116" s="515">
        <v>0</v>
      </c>
      <c r="G3116" s="515"/>
      <c r="H3116" s="116"/>
      <c r="I3116" s="116"/>
      <c r="J3116" s="515"/>
      <c r="AD3116" s="476"/>
      <c r="AI3116" s="473"/>
    </row>
    <row r="3117" spans="1:35" s="4" customFormat="1" x14ac:dyDescent="0.25">
      <c r="A3117" s="408">
        <f t="shared" si="46"/>
        <v>3115</v>
      </c>
      <c r="B3117" s="488">
        <v>45502</v>
      </c>
      <c r="C3117" s="212" t="s">
        <v>172</v>
      </c>
      <c r="D3117" s="408" t="s">
        <v>173</v>
      </c>
      <c r="E3117" s="408" t="s">
        <v>164</v>
      </c>
      <c r="F3117" s="515">
        <v>65</v>
      </c>
      <c r="G3117" s="515"/>
      <c r="H3117" s="116"/>
      <c r="I3117" s="116"/>
      <c r="J3117" s="515"/>
      <c r="AD3117" s="476"/>
      <c r="AI3117" s="473"/>
    </row>
    <row r="3118" spans="1:35" s="4" customFormat="1" x14ac:dyDescent="0.25">
      <c r="A3118" s="408">
        <f t="shared" si="46"/>
        <v>3116</v>
      </c>
      <c r="B3118" s="488">
        <v>45502</v>
      </c>
      <c r="C3118" s="212" t="s">
        <v>174</v>
      </c>
      <c r="D3118" s="408" t="s">
        <v>99</v>
      </c>
      <c r="E3118" s="408" t="s">
        <v>164</v>
      </c>
      <c r="F3118" s="515">
        <v>0</v>
      </c>
      <c r="G3118" s="515"/>
      <c r="H3118" s="116"/>
      <c r="I3118" s="116"/>
      <c r="J3118" s="515"/>
      <c r="AD3118" s="476"/>
      <c r="AI3118" s="473"/>
    </row>
    <row r="3119" spans="1:35" s="4" customFormat="1" x14ac:dyDescent="0.25">
      <c r="A3119" s="408">
        <f t="shared" si="46"/>
        <v>3117</v>
      </c>
      <c r="B3119" s="488">
        <v>45502</v>
      </c>
      <c r="C3119" s="212" t="s">
        <v>175</v>
      </c>
      <c r="D3119" s="408" t="s">
        <v>176</v>
      </c>
      <c r="E3119" s="408" t="s">
        <v>164</v>
      </c>
      <c r="F3119" s="515">
        <v>0</v>
      </c>
      <c r="G3119" s="515"/>
      <c r="H3119" s="116"/>
      <c r="I3119" s="116"/>
      <c r="J3119" s="515"/>
      <c r="AD3119" s="476"/>
      <c r="AI3119" s="473"/>
    </row>
    <row r="3120" spans="1:35" s="4" customFormat="1" x14ac:dyDescent="0.25">
      <c r="A3120" s="408">
        <f t="shared" si="46"/>
        <v>3118</v>
      </c>
      <c r="B3120" s="488">
        <v>45502</v>
      </c>
      <c r="C3120" s="212" t="s">
        <v>263</v>
      </c>
      <c r="D3120" s="408" t="s">
        <v>176</v>
      </c>
      <c r="E3120" s="408" t="s">
        <v>164</v>
      </c>
      <c r="F3120" s="515">
        <v>0</v>
      </c>
      <c r="G3120" s="515"/>
      <c r="H3120" s="116"/>
      <c r="I3120" s="116"/>
      <c r="J3120" s="515"/>
      <c r="AD3120" s="476"/>
      <c r="AI3120" s="473"/>
    </row>
    <row r="3121" spans="1:35" s="4" customFormat="1" x14ac:dyDescent="0.25">
      <c r="A3121" s="408">
        <f t="shared" si="46"/>
        <v>3119</v>
      </c>
      <c r="B3121" s="488">
        <v>45502</v>
      </c>
      <c r="C3121" s="212" t="s">
        <v>261</v>
      </c>
      <c r="D3121" s="408" t="s">
        <v>269</v>
      </c>
      <c r="E3121" s="408" t="s">
        <v>164</v>
      </c>
      <c r="F3121" s="515">
        <v>131</v>
      </c>
      <c r="G3121" s="515"/>
      <c r="H3121" s="116"/>
      <c r="I3121" s="116"/>
      <c r="J3121" s="515"/>
      <c r="AD3121" s="476"/>
      <c r="AI3121" s="473"/>
    </row>
    <row r="3122" spans="1:35" s="4" customFormat="1" x14ac:dyDescent="0.25">
      <c r="A3122" s="408">
        <f t="shared" si="46"/>
        <v>3120</v>
      </c>
      <c r="B3122" s="488">
        <v>45502</v>
      </c>
      <c r="C3122" s="212" t="s">
        <v>254</v>
      </c>
      <c r="D3122" s="408" t="s">
        <v>159</v>
      </c>
      <c r="E3122" s="408" t="s">
        <v>164</v>
      </c>
      <c r="F3122" s="515">
        <v>0</v>
      </c>
      <c r="G3122" s="515"/>
      <c r="H3122" s="116"/>
      <c r="I3122" s="116"/>
      <c r="J3122" s="515"/>
      <c r="AD3122" s="476"/>
      <c r="AI3122" s="473"/>
    </row>
    <row r="3123" spans="1:35" s="4" customFormat="1" x14ac:dyDescent="0.25">
      <c r="A3123" s="408">
        <f t="shared" ref="A3123:A3186" si="47">ROW()-2</f>
        <v>3121</v>
      </c>
      <c r="B3123" s="488">
        <v>45502</v>
      </c>
      <c r="C3123" s="212" t="s">
        <v>277</v>
      </c>
      <c r="D3123" s="408" t="s">
        <v>176</v>
      </c>
      <c r="E3123" s="408" t="s">
        <v>164</v>
      </c>
      <c r="F3123" s="515">
        <v>0</v>
      </c>
      <c r="G3123" s="515"/>
      <c r="H3123" s="116"/>
      <c r="I3123" s="116"/>
      <c r="J3123" s="515"/>
      <c r="AD3123" s="476"/>
      <c r="AI3123" s="473"/>
    </row>
    <row r="3124" spans="1:35" s="4" customFormat="1" x14ac:dyDescent="0.25">
      <c r="A3124" s="408">
        <f t="shared" si="47"/>
        <v>3122</v>
      </c>
      <c r="B3124" s="488">
        <v>45502</v>
      </c>
      <c r="C3124" s="212" t="s">
        <v>352</v>
      </c>
      <c r="D3124" s="408" t="s">
        <v>176</v>
      </c>
      <c r="E3124" s="408" t="s">
        <v>164</v>
      </c>
      <c r="F3124" s="515">
        <v>120</v>
      </c>
      <c r="G3124" s="515"/>
      <c r="H3124" s="116"/>
      <c r="I3124" s="116"/>
      <c r="J3124" s="515"/>
      <c r="AD3124" s="476"/>
      <c r="AI3124" s="473"/>
    </row>
    <row r="3125" spans="1:35" s="4" customFormat="1" x14ac:dyDescent="0.25">
      <c r="A3125" s="408">
        <f t="shared" si="47"/>
        <v>3123</v>
      </c>
      <c r="B3125" s="488">
        <v>45502</v>
      </c>
      <c r="C3125" s="212" t="s">
        <v>354</v>
      </c>
      <c r="D3125" s="408" t="s">
        <v>103</v>
      </c>
      <c r="E3125" s="408" t="s">
        <v>164</v>
      </c>
      <c r="F3125" s="515">
        <v>0</v>
      </c>
      <c r="G3125" s="515"/>
      <c r="H3125" s="116"/>
      <c r="I3125" s="116"/>
      <c r="J3125" s="515"/>
      <c r="AD3125" s="476"/>
      <c r="AI3125" s="473"/>
    </row>
    <row r="3126" spans="1:35" s="4" customFormat="1" x14ac:dyDescent="0.25">
      <c r="A3126" s="408">
        <f t="shared" si="47"/>
        <v>3124</v>
      </c>
      <c r="B3126" s="488">
        <v>45502</v>
      </c>
      <c r="C3126" s="212" t="s">
        <v>559</v>
      </c>
      <c r="D3126" s="408" t="str">
        <f>VLOOKUP(C3126,X$4:Z3127,2,FALSE)</f>
        <v>لودر VOLVO</v>
      </c>
      <c r="E3126" s="408" t="str">
        <f>VLOOKUP(C3126,X$4:Z3127,3,FALSE)</f>
        <v>شرکتی</v>
      </c>
      <c r="F3126" s="515">
        <v>0</v>
      </c>
      <c r="G3126" s="515"/>
      <c r="H3126" s="116"/>
      <c r="I3126" s="116"/>
      <c r="J3126" s="515"/>
      <c r="AD3126" s="476"/>
      <c r="AI3126" s="473"/>
    </row>
    <row r="3127" spans="1:35" s="4" customFormat="1" x14ac:dyDescent="0.25">
      <c r="A3127" s="408">
        <f t="shared" si="47"/>
        <v>3125</v>
      </c>
      <c r="B3127" s="488">
        <v>45502</v>
      </c>
      <c r="C3127" s="212" t="s">
        <v>390</v>
      </c>
      <c r="D3127" s="408" t="s">
        <v>99</v>
      </c>
      <c r="E3127" s="408" t="s">
        <v>381</v>
      </c>
      <c r="F3127" s="515">
        <v>328</v>
      </c>
      <c r="G3127" s="515"/>
      <c r="H3127" s="116"/>
      <c r="I3127" s="116"/>
      <c r="J3127" s="515"/>
      <c r="AD3127" s="476"/>
      <c r="AI3127" s="473"/>
    </row>
    <row r="3128" spans="1:35" s="4" customFormat="1" x14ac:dyDescent="0.25">
      <c r="A3128" s="408">
        <f t="shared" si="47"/>
        <v>3126</v>
      </c>
      <c r="B3128" s="488">
        <v>45502</v>
      </c>
      <c r="C3128" s="212" t="s">
        <v>385</v>
      </c>
      <c r="D3128" s="408" t="s">
        <v>374</v>
      </c>
      <c r="E3128" s="408" t="s">
        <v>383</v>
      </c>
      <c r="F3128" s="515">
        <v>102</v>
      </c>
      <c r="G3128" s="515"/>
      <c r="H3128" s="116"/>
      <c r="I3128" s="116"/>
      <c r="J3128" s="515"/>
      <c r="AD3128" s="476"/>
      <c r="AI3128" s="473"/>
    </row>
    <row r="3129" spans="1:35" s="4" customFormat="1" x14ac:dyDescent="0.25">
      <c r="A3129" s="408">
        <f t="shared" si="47"/>
        <v>3127</v>
      </c>
      <c r="B3129" s="488">
        <v>45503</v>
      </c>
      <c r="C3129" s="212" t="s">
        <v>290</v>
      </c>
      <c r="D3129" s="408" t="s">
        <v>99</v>
      </c>
      <c r="E3129" s="408" t="s">
        <v>335</v>
      </c>
      <c r="F3129" s="515">
        <v>327</v>
      </c>
      <c r="G3129" s="515"/>
      <c r="H3129" s="116"/>
      <c r="I3129" s="116"/>
      <c r="J3129" s="515"/>
      <c r="AD3129" s="476"/>
      <c r="AI3129" s="473"/>
    </row>
    <row r="3130" spans="1:35" s="4" customFormat="1" x14ac:dyDescent="0.25">
      <c r="A3130" s="408">
        <f t="shared" si="47"/>
        <v>3128</v>
      </c>
      <c r="B3130" s="488">
        <v>45503</v>
      </c>
      <c r="C3130" s="212" t="s">
        <v>88</v>
      </c>
      <c r="D3130" s="408" t="s">
        <v>89</v>
      </c>
      <c r="E3130" s="408" t="s">
        <v>336</v>
      </c>
      <c r="F3130" s="515">
        <v>407</v>
      </c>
      <c r="G3130" s="515"/>
      <c r="H3130" s="116"/>
      <c r="I3130" s="116"/>
      <c r="J3130" s="515"/>
      <c r="AD3130" s="476"/>
      <c r="AI3130" s="473"/>
    </row>
    <row r="3131" spans="1:35" s="4" customFormat="1" x14ac:dyDescent="0.25">
      <c r="A3131" s="408">
        <f t="shared" si="47"/>
        <v>3129</v>
      </c>
      <c r="B3131" s="488">
        <v>45503</v>
      </c>
      <c r="C3131" s="212" t="s">
        <v>294</v>
      </c>
      <c r="D3131" s="408" t="s">
        <v>89</v>
      </c>
      <c r="E3131" s="408" t="s">
        <v>337</v>
      </c>
      <c r="F3131" s="515">
        <v>0</v>
      </c>
      <c r="G3131" s="515"/>
      <c r="H3131" s="116"/>
      <c r="I3131" s="116"/>
      <c r="J3131" s="515"/>
      <c r="AD3131" s="476"/>
      <c r="AI3131" s="473"/>
    </row>
    <row r="3132" spans="1:35" s="4" customFormat="1" x14ac:dyDescent="0.25">
      <c r="A3132" s="408">
        <f t="shared" si="47"/>
        <v>3130</v>
      </c>
      <c r="B3132" s="488">
        <v>45503</v>
      </c>
      <c r="C3132" s="212" t="s">
        <v>119</v>
      </c>
      <c r="D3132" s="408" t="s">
        <v>131</v>
      </c>
      <c r="E3132" s="408" t="s">
        <v>338</v>
      </c>
      <c r="F3132" s="515">
        <v>130</v>
      </c>
      <c r="G3132" s="515"/>
      <c r="H3132" s="116"/>
      <c r="I3132" s="116"/>
      <c r="J3132" s="515"/>
      <c r="AD3132" s="476"/>
      <c r="AI3132" s="473"/>
    </row>
    <row r="3133" spans="1:35" s="4" customFormat="1" x14ac:dyDescent="0.25">
      <c r="A3133" s="408">
        <f t="shared" si="47"/>
        <v>3131</v>
      </c>
      <c r="B3133" s="488">
        <v>45503</v>
      </c>
      <c r="C3133" s="212" t="s">
        <v>121</v>
      </c>
      <c r="D3133" s="408" t="s">
        <v>122</v>
      </c>
      <c r="E3133" s="408" t="s">
        <v>339</v>
      </c>
      <c r="F3133" s="515">
        <v>0</v>
      </c>
      <c r="G3133" s="515"/>
      <c r="H3133" s="116"/>
      <c r="I3133" s="116"/>
      <c r="J3133" s="515"/>
      <c r="AD3133" s="476"/>
      <c r="AI3133" s="473"/>
    </row>
    <row r="3134" spans="1:35" s="4" customFormat="1" x14ac:dyDescent="0.25">
      <c r="A3134" s="408">
        <f t="shared" si="47"/>
        <v>3132</v>
      </c>
      <c r="B3134" s="488">
        <v>45503</v>
      </c>
      <c r="C3134" s="212" t="s">
        <v>349</v>
      </c>
      <c r="D3134" s="408" t="s">
        <v>360</v>
      </c>
      <c r="E3134" s="408" t="s">
        <v>127</v>
      </c>
      <c r="F3134" s="515">
        <v>0</v>
      </c>
      <c r="G3134" s="515"/>
      <c r="H3134" s="116"/>
      <c r="I3134" s="116"/>
      <c r="J3134" s="515"/>
      <c r="AD3134" s="476"/>
      <c r="AI3134" s="473"/>
    </row>
    <row r="3135" spans="1:35" s="4" customFormat="1" x14ac:dyDescent="0.25">
      <c r="A3135" s="408">
        <f t="shared" si="47"/>
        <v>3133</v>
      </c>
      <c r="B3135" s="488">
        <v>45503</v>
      </c>
      <c r="C3135" s="212" t="s">
        <v>118</v>
      </c>
      <c r="D3135" s="408" t="s">
        <v>107</v>
      </c>
      <c r="E3135" s="408" t="s">
        <v>340</v>
      </c>
      <c r="F3135" s="515">
        <v>55</v>
      </c>
      <c r="G3135" s="515"/>
      <c r="H3135" s="116"/>
      <c r="I3135" s="116"/>
      <c r="J3135" s="515"/>
      <c r="AD3135" s="476"/>
      <c r="AI3135" s="473"/>
    </row>
    <row r="3136" spans="1:35" s="4" customFormat="1" x14ac:dyDescent="0.25">
      <c r="A3136" s="408">
        <f t="shared" si="47"/>
        <v>3134</v>
      </c>
      <c r="B3136" s="488">
        <v>45503</v>
      </c>
      <c r="C3136" s="212" t="s">
        <v>109</v>
      </c>
      <c r="D3136" s="408" t="s">
        <v>107</v>
      </c>
      <c r="E3136" s="408" t="s">
        <v>341</v>
      </c>
      <c r="F3136" s="515">
        <v>0</v>
      </c>
      <c r="G3136" s="515"/>
      <c r="H3136" s="116"/>
      <c r="I3136" s="116"/>
      <c r="J3136" s="515"/>
      <c r="AD3136" s="476"/>
      <c r="AI3136" s="473"/>
    </row>
    <row r="3137" spans="1:35" s="4" customFormat="1" x14ac:dyDescent="0.25">
      <c r="A3137" s="408">
        <f t="shared" si="47"/>
        <v>3135</v>
      </c>
      <c r="B3137" s="488">
        <v>45503</v>
      </c>
      <c r="C3137" s="212" t="s">
        <v>106</v>
      </c>
      <c r="D3137" s="408" t="s">
        <v>107</v>
      </c>
      <c r="E3137" s="408" t="s">
        <v>342</v>
      </c>
      <c r="F3137" s="515">
        <v>0</v>
      </c>
      <c r="G3137" s="515"/>
      <c r="H3137" s="116"/>
      <c r="I3137" s="116"/>
      <c r="J3137" s="515"/>
      <c r="AD3137" s="476"/>
      <c r="AI3137" s="473"/>
    </row>
    <row r="3138" spans="1:35" s="4" customFormat="1" x14ac:dyDescent="0.25">
      <c r="A3138" s="408">
        <f t="shared" si="47"/>
        <v>3136</v>
      </c>
      <c r="B3138" s="488">
        <v>45503</v>
      </c>
      <c r="C3138" s="212" t="s">
        <v>278</v>
      </c>
      <c r="D3138" s="408" t="s">
        <v>107</v>
      </c>
      <c r="E3138" s="408" t="s">
        <v>341</v>
      </c>
      <c r="F3138" s="515">
        <v>137</v>
      </c>
      <c r="G3138" s="515"/>
      <c r="H3138" s="116"/>
      <c r="I3138" s="116"/>
      <c r="J3138" s="515"/>
      <c r="AD3138" s="476"/>
      <c r="AI3138" s="473"/>
    </row>
    <row r="3139" spans="1:35" s="4" customFormat="1" x14ac:dyDescent="0.25">
      <c r="A3139" s="408">
        <f t="shared" si="47"/>
        <v>3137</v>
      </c>
      <c r="B3139" s="488">
        <v>45503</v>
      </c>
      <c r="C3139" s="212" t="s">
        <v>372</v>
      </c>
      <c r="D3139" s="408" t="s">
        <v>107</v>
      </c>
      <c r="E3139" s="408">
        <v>0</v>
      </c>
      <c r="F3139" s="515">
        <v>94</v>
      </c>
      <c r="G3139" s="515"/>
      <c r="H3139" s="116"/>
      <c r="I3139" s="116"/>
      <c r="J3139" s="515"/>
      <c r="AD3139" s="476"/>
      <c r="AI3139" s="473"/>
    </row>
    <row r="3140" spans="1:35" s="4" customFormat="1" x14ac:dyDescent="0.25">
      <c r="A3140" s="408">
        <f t="shared" si="47"/>
        <v>3138</v>
      </c>
      <c r="B3140" s="488">
        <v>45503</v>
      </c>
      <c r="C3140" s="212" t="s">
        <v>373</v>
      </c>
      <c r="D3140" s="408" t="s">
        <v>107</v>
      </c>
      <c r="E3140" s="408">
        <v>0</v>
      </c>
      <c r="F3140" s="515">
        <v>103</v>
      </c>
      <c r="G3140" s="515"/>
      <c r="H3140" s="116"/>
      <c r="I3140" s="116"/>
      <c r="J3140" s="515"/>
      <c r="AD3140" s="476"/>
      <c r="AI3140" s="473"/>
    </row>
    <row r="3141" spans="1:35" s="4" customFormat="1" x14ac:dyDescent="0.25">
      <c r="A3141" s="408">
        <f t="shared" si="47"/>
        <v>3139</v>
      </c>
      <c r="B3141" s="488">
        <v>45503</v>
      </c>
      <c r="C3141" s="212" t="s">
        <v>91</v>
      </c>
      <c r="D3141" s="408" t="s">
        <v>92</v>
      </c>
      <c r="E3141" s="408" t="s">
        <v>343</v>
      </c>
      <c r="F3141" s="515">
        <v>0</v>
      </c>
      <c r="G3141" s="515"/>
      <c r="H3141" s="116"/>
      <c r="I3141" s="116"/>
      <c r="J3141" s="515"/>
      <c r="AD3141" s="476"/>
      <c r="AI3141" s="473"/>
    </row>
    <row r="3142" spans="1:35" s="4" customFormat="1" x14ac:dyDescent="0.25">
      <c r="A3142" s="408">
        <f t="shared" si="47"/>
        <v>3140</v>
      </c>
      <c r="B3142" s="488">
        <v>45503</v>
      </c>
      <c r="C3142" s="212" t="s">
        <v>94</v>
      </c>
      <c r="D3142" s="408" t="s">
        <v>92</v>
      </c>
      <c r="E3142" s="408" t="s">
        <v>344</v>
      </c>
      <c r="F3142" s="515">
        <v>0</v>
      </c>
      <c r="G3142" s="515"/>
      <c r="H3142" s="116"/>
      <c r="I3142" s="116"/>
      <c r="J3142" s="515"/>
      <c r="AD3142" s="476"/>
      <c r="AI3142" s="473"/>
    </row>
    <row r="3143" spans="1:35" s="4" customFormat="1" x14ac:dyDescent="0.25">
      <c r="A3143" s="408">
        <f t="shared" si="47"/>
        <v>3141</v>
      </c>
      <c r="B3143" s="488">
        <v>45503</v>
      </c>
      <c r="C3143" s="212" t="s">
        <v>116</v>
      </c>
      <c r="D3143" s="408" t="s">
        <v>92</v>
      </c>
      <c r="E3143" s="408" t="s">
        <v>345</v>
      </c>
      <c r="F3143" s="515">
        <v>0</v>
      </c>
      <c r="G3143" s="515"/>
      <c r="H3143" s="116"/>
      <c r="I3143" s="116"/>
      <c r="J3143" s="515"/>
      <c r="AD3143" s="476"/>
      <c r="AI3143" s="473"/>
    </row>
    <row r="3144" spans="1:35" s="4" customFormat="1" x14ac:dyDescent="0.25">
      <c r="A3144" s="408">
        <f t="shared" si="47"/>
        <v>3142</v>
      </c>
      <c r="B3144" s="488">
        <v>45503</v>
      </c>
      <c r="C3144" s="212" t="s">
        <v>128</v>
      </c>
      <c r="D3144" s="408" t="s">
        <v>97</v>
      </c>
      <c r="E3144" s="408" t="s">
        <v>346</v>
      </c>
      <c r="F3144" s="515">
        <v>47</v>
      </c>
      <c r="G3144" s="515"/>
      <c r="H3144" s="116"/>
      <c r="I3144" s="116"/>
      <c r="J3144" s="515"/>
      <c r="AD3144" s="476"/>
      <c r="AI3144" s="473"/>
    </row>
    <row r="3145" spans="1:35" s="4" customFormat="1" x14ac:dyDescent="0.25">
      <c r="A3145" s="408">
        <f t="shared" si="47"/>
        <v>3143</v>
      </c>
      <c r="B3145" s="488">
        <v>45503</v>
      </c>
      <c r="C3145" s="212" t="s">
        <v>96</v>
      </c>
      <c r="D3145" s="408" t="s">
        <v>97</v>
      </c>
      <c r="E3145" s="408" t="s">
        <v>347</v>
      </c>
      <c r="F3145" s="515">
        <v>138</v>
      </c>
      <c r="G3145" s="515"/>
      <c r="H3145" s="116"/>
      <c r="I3145" s="116"/>
      <c r="J3145" s="515"/>
      <c r="AD3145" s="476"/>
      <c r="AI3145" s="473"/>
    </row>
    <row r="3146" spans="1:35" s="4" customFormat="1" x14ac:dyDescent="0.25">
      <c r="A3146" s="408">
        <f t="shared" si="47"/>
        <v>3144</v>
      </c>
      <c r="B3146" s="488">
        <v>45503</v>
      </c>
      <c r="C3146" s="212" t="s">
        <v>113</v>
      </c>
      <c r="D3146" s="408" t="s">
        <v>114</v>
      </c>
      <c r="E3146" s="408" t="s">
        <v>348</v>
      </c>
      <c r="F3146" s="515">
        <v>85</v>
      </c>
      <c r="G3146" s="515"/>
      <c r="H3146" s="116"/>
      <c r="I3146" s="116"/>
      <c r="J3146" s="515"/>
      <c r="AD3146" s="476"/>
      <c r="AI3146" s="473"/>
    </row>
    <row r="3147" spans="1:35" s="4" customFormat="1" x14ac:dyDescent="0.25">
      <c r="A3147" s="408">
        <f t="shared" si="47"/>
        <v>3145</v>
      </c>
      <c r="B3147" s="488">
        <v>45503</v>
      </c>
      <c r="C3147" s="212" t="s">
        <v>559</v>
      </c>
      <c r="D3147" s="408" t="str">
        <f>VLOOKUP(C3147,X$4:Z3148,2,FALSE)</f>
        <v>لودر VOLVO</v>
      </c>
      <c r="E3147" s="408" t="str">
        <f>VLOOKUP(C3147,X$4:Z3148,3,FALSE)</f>
        <v>شرکتی</v>
      </c>
      <c r="F3147" s="515">
        <v>53</v>
      </c>
      <c r="G3147" s="515"/>
      <c r="H3147" s="116"/>
      <c r="I3147" s="116"/>
      <c r="J3147" s="515"/>
      <c r="AD3147" s="476"/>
      <c r="AI3147" s="473"/>
    </row>
    <row r="3148" spans="1:35" s="4" customFormat="1" x14ac:dyDescent="0.25">
      <c r="A3148" s="408">
        <f t="shared" si="47"/>
        <v>3146</v>
      </c>
      <c r="B3148" s="488">
        <v>45503</v>
      </c>
      <c r="C3148" s="212" t="s">
        <v>156</v>
      </c>
      <c r="D3148" s="408" t="s">
        <v>136</v>
      </c>
      <c r="E3148" s="408" t="s">
        <v>149</v>
      </c>
      <c r="F3148" s="515">
        <v>0</v>
      </c>
      <c r="G3148" s="515"/>
      <c r="H3148" s="116"/>
      <c r="I3148" s="116"/>
      <c r="J3148" s="515"/>
      <c r="AD3148" s="476"/>
      <c r="AI3148" s="473"/>
    </row>
    <row r="3149" spans="1:35" s="4" customFormat="1" x14ac:dyDescent="0.25">
      <c r="A3149" s="408">
        <f t="shared" si="47"/>
        <v>3147</v>
      </c>
      <c r="B3149" s="488">
        <v>45503</v>
      </c>
      <c r="C3149" s="212" t="s">
        <v>142</v>
      </c>
      <c r="D3149" s="408" t="s">
        <v>264</v>
      </c>
      <c r="E3149" s="408" t="s">
        <v>143</v>
      </c>
      <c r="F3149" s="515">
        <v>0</v>
      </c>
      <c r="G3149" s="515"/>
      <c r="H3149" s="116"/>
      <c r="I3149" s="116"/>
      <c r="J3149" s="515"/>
      <c r="AD3149" s="476"/>
      <c r="AI3149" s="473"/>
    </row>
    <row r="3150" spans="1:35" s="4" customFormat="1" x14ac:dyDescent="0.25">
      <c r="A3150" s="408">
        <f t="shared" si="47"/>
        <v>3148</v>
      </c>
      <c r="B3150" s="488">
        <v>45503</v>
      </c>
      <c r="C3150" s="212" t="s">
        <v>144</v>
      </c>
      <c r="D3150" s="408" t="s">
        <v>264</v>
      </c>
      <c r="E3150" s="408" t="s">
        <v>143</v>
      </c>
      <c r="F3150" s="515">
        <v>0</v>
      </c>
      <c r="G3150" s="515"/>
      <c r="H3150" s="116"/>
      <c r="I3150" s="116"/>
      <c r="J3150" s="515"/>
      <c r="AD3150" s="476"/>
      <c r="AI3150" s="473"/>
    </row>
    <row r="3151" spans="1:35" s="4" customFormat="1" x14ac:dyDescent="0.25">
      <c r="A3151" s="408">
        <f t="shared" si="47"/>
        <v>3149</v>
      </c>
      <c r="B3151" s="488">
        <v>45503</v>
      </c>
      <c r="C3151" s="212" t="s">
        <v>145</v>
      </c>
      <c r="D3151" s="408" t="s">
        <v>265</v>
      </c>
      <c r="E3151" s="408" t="s">
        <v>146</v>
      </c>
      <c r="F3151" s="515">
        <v>454</v>
      </c>
      <c r="G3151" s="515"/>
      <c r="H3151" s="116"/>
      <c r="I3151" s="116"/>
      <c r="J3151" s="515"/>
      <c r="AD3151" s="476"/>
      <c r="AI3151" s="473"/>
    </row>
    <row r="3152" spans="1:35" s="4" customFormat="1" x14ac:dyDescent="0.25">
      <c r="A3152" s="408">
        <f t="shared" si="47"/>
        <v>3150</v>
      </c>
      <c r="B3152" s="488">
        <v>45503</v>
      </c>
      <c r="C3152" s="212" t="s">
        <v>160</v>
      </c>
      <c r="D3152" s="408" t="s">
        <v>136</v>
      </c>
      <c r="E3152" s="408" t="s">
        <v>64</v>
      </c>
      <c r="F3152" s="515">
        <v>200</v>
      </c>
      <c r="G3152" s="515"/>
      <c r="H3152" s="116"/>
      <c r="I3152" s="116"/>
      <c r="J3152" s="515"/>
      <c r="AD3152" s="476"/>
      <c r="AI3152" s="473"/>
    </row>
    <row r="3153" spans="1:35" s="4" customFormat="1" x14ac:dyDescent="0.25">
      <c r="A3153" s="408">
        <f t="shared" si="47"/>
        <v>3151</v>
      </c>
      <c r="B3153" s="488">
        <v>45503</v>
      </c>
      <c r="C3153" s="212" t="s">
        <v>158</v>
      </c>
      <c r="D3153" s="408" t="s">
        <v>159</v>
      </c>
      <c r="E3153" s="408" t="s">
        <v>64</v>
      </c>
      <c r="F3153" s="515">
        <v>299</v>
      </c>
      <c r="G3153" s="515"/>
      <c r="H3153" s="116"/>
      <c r="I3153" s="116"/>
      <c r="J3153" s="515"/>
      <c r="AD3153" s="476"/>
      <c r="AI3153" s="473"/>
    </row>
    <row r="3154" spans="1:35" s="4" customFormat="1" x14ac:dyDescent="0.25">
      <c r="A3154" s="408">
        <f t="shared" si="47"/>
        <v>3152</v>
      </c>
      <c r="B3154" s="488">
        <v>45503</v>
      </c>
      <c r="C3154" s="212" t="s">
        <v>390</v>
      </c>
      <c r="D3154" s="408" t="s">
        <v>99</v>
      </c>
      <c r="E3154" s="408" t="s">
        <v>381</v>
      </c>
      <c r="F3154" s="515">
        <v>0</v>
      </c>
      <c r="G3154" s="515"/>
      <c r="H3154" s="116"/>
      <c r="I3154" s="116"/>
      <c r="J3154" s="515"/>
      <c r="AD3154" s="476"/>
      <c r="AI3154" s="473"/>
    </row>
    <row r="3155" spans="1:35" s="4" customFormat="1" x14ac:dyDescent="0.25">
      <c r="A3155" s="408">
        <f t="shared" si="47"/>
        <v>3153</v>
      </c>
      <c r="B3155" s="488">
        <v>45503</v>
      </c>
      <c r="C3155" s="96" t="s">
        <v>283</v>
      </c>
      <c r="D3155" s="408" t="s">
        <v>266</v>
      </c>
      <c r="E3155" s="408" t="s">
        <v>63</v>
      </c>
      <c r="F3155" s="515">
        <v>0</v>
      </c>
      <c r="G3155" s="515"/>
      <c r="H3155" s="116"/>
      <c r="I3155" s="116"/>
      <c r="J3155" s="515"/>
      <c r="AD3155" s="476"/>
      <c r="AI3155" s="473"/>
    </row>
    <row r="3156" spans="1:35" s="4" customFormat="1" x14ac:dyDescent="0.25">
      <c r="A3156" s="408">
        <f t="shared" si="47"/>
        <v>3154</v>
      </c>
      <c r="B3156" s="488">
        <v>45503</v>
      </c>
      <c r="C3156" s="212" t="s">
        <v>148</v>
      </c>
      <c r="D3156" s="408" t="s">
        <v>92</v>
      </c>
      <c r="E3156" s="408" t="s">
        <v>63</v>
      </c>
      <c r="F3156" s="515">
        <v>0</v>
      </c>
      <c r="G3156" s="515"/>
      <c r="H3156" s="116"/>
      <c r="I3156" s="116"/>
      <c r="J3156" s="515"/>
      <c r="AD3156" s="476"/>
      <c r="AI3156" s="473"/>
    </row>
    <row r="3157" spans="1:35" s="4" customFormat="1" x14ac:dyDescent="0.25">
      <c r="A3157" s="408">
        <f t="shared" si="47"/>
        <v>3155</v>
      </c>
      <c r="B3157" s="488">
        <v>45503</v>
      </c>
      <c r="C3157" s="212" t="s">
        <v>150</v>
      </c>
      <c r="D3157" s="408" t="s">
        <v>92</v>
      </c>
      <c r="E3157" s="408" t="s">
        <v>63</v>
      </c>
      <c r="F3157" s="515">
        <v>0</v>
      </c>
      <c r="G3157" s="515"/>
      <c r="H3157" s="116"/>
      <c r="I3157" s="116"/>
      <c r="J3157" s="515"/>
      <c r="AD3157" s="476"/>
      <c r="AI3157" s="473"/>
    </row>
    <row r="3158" spans="1:35" s="4" customFormat="1" x14ac:dyDescent="0.25">
      <c r="A3158" s="408">
        <f t="shared" si="47"/>
        <v>3156</v>
      </c>
      <c r="B3158" s="488">
        <v>45503</v>
      </c>
      <c r="C3158" s="212" t="s">
        <v>151</v>
      </c>
      <c r="D3158" s="408" t="s">
        <v>92</v>
      </c>
      <c r="E3158" s="408" t="s">
        <v>63</v>
      </c>
      <c r="F3158" s="515">
        <v>0</v>
      </c>
      <c r="G3158" s="515"/>
      <c r="H3158" s="116"/>
      <c r="I3158" s="116"/>
      <c r="J3158" s="515"/>
      <c r="AD3158" s="476"/>
      <c r="AI3158" s="473"/>
    </row>
    <row r="3159" spans="1:35" s="4" customFormat="1" x14ac:dyDescent="0.25">
      <c r="A3159" s="408">
        <f t="shared" si="47"/>
        <v>3157</v>
      </c>
      <c r="B3159" s="488">
        <v>45503</v>
      </c>
      <c r="C3159" s="212" t="s">
        <v>135</v>
      </c>
      <c r="D3159" s="408" t="s">
        <v>136</v>
      </c>
      <c r="E3159" s="408" t="s">
        <v>2</v>
      </c>
      <c r="F3159" s="515">
        <v>0</v>
      </c>
      <c r="G3159" s="515"/>
      <c r="H3159" s="116"/>
      <c r="I3159" s="116"/>
      <c r="J3159" s="515"/>
      <c r="AD3159" s="476"/>
      <c r="AI3159" s="473"/>
    </row>
    <row r="3160" spans="1:35" s="4" customFormat="1" x14ac:dyDescent="0.25">
      <c r="A3160" s="408">
        <f t="shared" si="47"/>
        <v>3158</v>
      </c>
      <c r="B3160" s="488">
        <v>45503</v>
      </c>
      <c r="C3160" s="212" t="s">
        <v>137</v>
      </c>
      <c r="D3160" s="408" t="s">
        <v>136</v>
      </c>
      <c r="E3160" s="408" t="s">
        <v>2</v>
      </c>
      <c r="F3160" s="515">
        <v>288</v>
      </c>
      <c r="G3160" s="515"/>
      <c r="H3160" s="116"/>
      <c r="I3160" s="116"/>
      <c r="J3160" s="515"/>
      <c r="AD3160" s="476"/>
      <c r="AI3160" s="473"/>
    </row>
    <row r="3161" spans="1:35" s="4" customFormat="1" x14ac:dyDescent="0.25">
      <c r="A3161" s="408">
        <f t="shared" si="47"/>
        <v>3159</v>
      </c>
      <c r="B3161" s="488">
        <v>45503</v>
      </c>
      <c r="C3161" s="212" t="s">
        <v>139</v>
      </c>
      <c r="D3161" s="408" t="s">
        <v>92</v>
      </c>
      <c r="E3161" s="408" t="s">
        <v>2</v>
      </c>
      <c r="F3161" s="515">
        <v>0</v>
      </c>
      <c r="G3161" s="515"/>
      <c r="H3161" s="116"/>
      <c r="I3161" s="116"/>
      <c r="J3161" s="515"/>
      <c r="AD3161" s="476"/>
      <c r="AI3161" s="473"/>
    </row>
    <row r="3162" spans="1:35" s="4" customFormat="1" x14ac:dyDescent="0.25">
      <c r="A3162" s="408">
        <f t="shared" si="47"/>
        <v>3160</v>
      </c>
      <c r="B3162" s="488">
        <v>45503</v>
      </c>
      <c r="C3162" s="212" t="s">
        <v>140</v>
      </c>
      <c r="D3162" s="408" t="s">
        <v>92</v>
      </c>
      <c r="E3162" s="408" t="s">
        <v>2</v>
      </c>
      <c r="F3162" s="515">
        <v>0</v>
      </c>
      <c r="G3162" s="515"/>
      <c r="H3162" s="116"/>
      <c r="I3162" s="116"/>
      <c r="J3162" s="515"/>
      <c r="AD3162" s="476"/>
      <c r="AI3162" s="473"/>
    </row>
    <row r="3163" spans="1:35" s="4" customFormat="1" x14ac:dyDescent="0.25">
      <c r="A3163" s="408">
        <f t="shared" si="47"/>
        <v>3161</v>
      </c>
      <c r="B3163" s="488">
        <v>45503</v>
      </c>
      <c r="C3163" s="212" t="s">
        <v>141</v>
      </c>
      <c r="D3163" s="408" t="s">
        <v>92</v>
      </c>
      <c r="E3163" s="408" t="s">
        <v>2</v>
      </c>
      <c r="F3163" s="515">
        <v>0</v>
      </c>
      <c r="G3163" s="515"/>
      <c r="H3163" s="116"/>
      <c r="I3163" s="116"/>
      <c r="J3163" s="515"/>
      <c r="AD3163" s="476"/>
      <c r="AI3163" s="473"/>
    </row>
    <row r="3164" spans="1:35" s="4" customFormat="1" x14ac:dyDescent="0.25">
      <c r="A3164" s="408">
        <f t="shared" si="47"/>
        <v>3162</v>
      </c>
      <c r="B3164" s="488">
        <v>45503</v>
      </c>
      <c r="C3164" s="212" t="s">
        <v>134</v>
      </c>
      <c r="D3164" s="408" t="s">
        <v>99</v>
      </c>
      <c r="E3164" s="408" t="s">
        <v>2</v>
      </c>
      <c r="F3164" s="515">
        <v>0</v>
      </c>
      <c r="G3164" s="515"/>
      <c r="H3164" s="116"/>
      <c r="I3164" s="116"/>
      <c r="J3164" s="515"/>
      <c r="AD3164" s="476"/>
      <c r="AI3164" s="473"/>
    </row>
    <row r="3165" spans="1:35" s="4" customFormat="1" x14ac:dyDescent="0.25">
      <c r="A3165" s="408">
        <f t="shared" si="47"/>
        <v>3163</v>
      </c>
      <c r="B3165" s="488">
        <v>45503</v>
      </c>
      <c r="C3165" s="212" t="s">
        <v>279</v>
      </c>
      <c r="D3165" s="408" t="s">
        <v>99</v>
      </c>
      <c r="E3165" s="408" t="s">
        <v>2</v>
      </c>
      <c r="F3165" s="515">
        <v>0</v>
      </c>
      <c r="G3165" s="515"/>
      <c r="H3165" s="116"/>
      <c r="I3165" s="116"/>
      <c r="J3165" s="515"/>
      <c r="AD3165" s="476"/>
      <c r="AI3165" s="473"/>
    </row>
    <row r="3166" spans="1:35" s="4" customFormat="1" x14ac:dyDescent="0.25">
      <c r="A3166" s="408">
        <f t="shared" si="47"/>
        <v>3164</v>
      </c>
      <c r="B3166" s="488">
        <v>45503</v>
      </c>
      <c r="C3166" s="212" t="s">
        <v>153</v>
      </c>
      <c r="D3166" s="408" t="s">
        <v>103</v>
      </c>
      <c r="E3166" s="408" t="s">
        <v>62</v>
      </c>
      <c r="F3166" s="515">
        <v>151</v>
      </c>
      <c r="G3166" s="515"/>
      <c r="H3166" s="116"/>
      <c r="I3166" s="116"/>
      <c r="J3166" s="515"/>
      <c r="AD3166" s="476"/>
      <c r="AI3166" s="473"/>
    </row>
    <row r="3167" spans="1:35" s="4" customFormat="1" x14ac:dyDescent="0.25">
      <c r="A3167" s="408">
        <f t="shared" si="47"/>
        <v>3165</v>
      </c>
      <c r="B3167" s="488">
        <v>45503</v>
      </c>
      <c r="C3167" s="212" t="s">
        <v>154</v>
      </c>
      <c r="D3167" s="408" t="s">
        <v>92</v>
      </c>
      <c r="E3167" s="408" t="s">
        <v>62</v>
      </c>
      <c r="F3167" s="515">
        <v>150</v>
      </c>
      <c r="G3167" s="515"/>
      <c r="H3167" s="116"/>
      <c r="I3167" s="116"/>
      <c r="J3167" s="515"/>
      <c r="AD3167" s="476"/>
      <c r="AI3167" s="473"/>
    </row>
    <row r="3168" spans="1:35" s="4" customFormat="1" x14ac:dyDescent="0.25">
      <c r="A3168" s="408">
        <f t="shared" si="47"/>
        <v>3166</v>
      </c>
      <c r="B3168" s="488">
        <v>45503</v>
      </c>
      <c r="C3168" s="212" t="s">
        <v>155</v>
      </c>
      <c r="D3168" s="408" t="s">
        <v>92</v>
      </c>
      <c r="E3168" s="408" t="s">
        <v>62</v>
      </c>
      <c r="F3168" s="515">
        <v>180</v>
      </c>
      <c r="G3168" s="515"/>
      <c r="H3168" s="116"/>
      <c r="I3168" s="116"/>
      <c r="J3168" s="515"/>
      <c r="AD3168" s="476"/>
      <c r="AI3168" s="473"/>
    </row>
    <row r="3169" spans="1:35" s="4" customFormat="1" x14ac:dyDescent="0.25">
      <c r="A3169" s="408">
        <f t="shared" si="47"/>
        <v>3167</v>
      </c>
      <c r="B3169" s="488">
        <v>45503</v>
      </c>
      <c r="C3169" s="212" t="s">
        <v>295</v>
      </c>
      <c r="D3169" s="408" t="s">
        <v>92</v>
      </c>
      <c r="E3169" s="408" t="s">
        <v>62</v>
      </c>
      <c r="F3169" s="515">
        <v>0</v>
      </c>
      <c r="G3169" s="515"/>
      <c r="H3169" s="116"/>
      <c r="I3169" s="116"/>
      <c r="J3169" s="515"/>
      <c r="AD3169" s="476"/>
      <c r="AI3169" s="473"/>
    </row>
    <row r="3170" spans="1:35" s="4" customFormat="1" x14ac:dyDescent="0.25">
      <c r="A3170" s="408">
        <f t="shared" si="47"/>
        <v>3168</v>
      </c>
      <c r="B3170" s="488">
        <v>45503</v>
      </c>
      <c r="C3170" s="212" t="s">
        <v>259</v>
      </c>
      <c r="D3170" s="408" t="s">
        <v>92</v>
      </c>
      <c r="E3170" s="408" t="s">
        <v>2</v>
      </c>
      <c r="F3170" s="515">
        <v>0</v>
      </c>
      <c r="G3170" s="515"/>
      <c r="H3170" s="116"/>
      <c r="I3170" s="116"/>
      <c r="J3170" s="515"/>
      <c r="AD3170" s="476"/>
      <c r="AI3170" s="473"/>
    </row>
    <row r="3171" spans="1:35" s="4" customFormat="1" x14ac:dyDescent="0.25">
      <c r="A3171" s="408">
        <f t="shared" si="47"/>
        <v>3169</v>
      </c>
      <c r="B3171" s="488">
        <v>45503</v>
      </c>
      <c r="C3171" s="212" t="s">
        <v>260</v>
      </c>
      <c r="D3171" s="408" t="s">
        <v>92</v>
      </c>
      <c r="E3171" s="408" t="s">
        <v>2</v>
      </c>
      <c r="F3171" s="515">
        <v>0</v>
      </c>
      <c r="G3171" s="515"/>
      <c r="H3171" s="116"/>
      <c r="I3171" s="116"/>
      <c r="J3171" s="515"/>
      <c r="AD3171" s="476"/>
      <c r="AI3171" s="473"/>
    </row>
    <row r="3172" spans="1:35" s="4" customFormat="1" x14ac:dyDescent="0.25">
      <c r="A3172" s="408">
        <f t="shared" si="47"/>
        <v>3170</v>
      </c>
      <c r="B3172" s="488">
        <v>45503</v>
      </c>
      <c r="C3172" s="212" t="s">
        <v>252</v>
      </c>
      <c r="D3172" s="408" t="s">
        <v>92</v>
      </c>
      <c r="E3172" s="408" t="s">
        <v>2</v>
      </c>
      <c r="F3172" s="515">
        <v>0</v>
      </c>
      <c r="G3172" s="515"/>
      <c r="H3172" s="116"/>
      <c r="I3172" s="116"/>
      <c r="J3172" s="515"/>
      <c r="AD3172" s="476"/>
      <c r="AI3172" s="473"/>
    </row>
    <row r="3173" spans="1:35" s="4" customFormat="1" x14ac:dyDescent="0.25">
      <c r="A3173" s="408">
        <f t="shared" si="47"/>
        <v>3171</v>
      </c>
      <c r="B3173" s="488">
        <v>45503</v>
      </c>
      <c r="C3173" s="212" t="s">
        <v>177</v>
      </c>
      <c r="D3173" s="408" t="s">
        <v>159</v>
      </c>
      <c r="E3173" s="408" t="s">
        <v>8</v>
      </c>
      <c r="F3173" s="515">
        <v>120</v>
      </c>
      <c r="G3173" s="515"/>
      <c r="H3173" s="116"/>
      <c r="I3173" s="116"/>
      <c r="J3173" s="515"/>
      <c r="AD3173" s="476"/>
      <c r="AI3173" s="473"/>
    </row>
    <row r="3174" spans="1:35" s="4" customFormat="1" x14ac:dyDescent="0.25">
      <c r="A3174" s="408">
        <f t="shared" si="47"/>
        <v>3172</v>
      </c>
      <c r="B3174" s="488">
        <v>45503</v>
      </c>
      <c r="C3174" s="212" t="s">
        <v>559</v>
      </c>
      <c r="D3174" s="408" t="str">
        <f>VLOOKUP(C3174,X$4:Z3175,2,FALSE)</f>
        <v>لودر VOLVO</v>
      </c>
      <c r="E3174" s="408" t="str">
        <f>VLOOKUP(C3174,X$4:Z3175,3,FALSE)</f>
        <v>شرکتی</v>
      </c>
      <c r="F3174" s="515">
        <v>0</v>
      </c>
      <c r="G3174" s="515"/>
      <c r="H3174" s="116"/>
      <c r="I3174" s="116"/>
      <c r="J3174" s="515"/>
      <c r="AD3174" s="476"/>
      <c r="AI3174" s="473"/>
    </row>
    <row r="3175" spans="1:35" s="4" customFormat="1" x14ac:dyDescent="0.25">
      <c r="A3175" s="408">
        <f t="shared" si="47"/>
        <v>3173</v>
      </c>
      <c r="B3175" s="488">
        <v>45503</v>
      </c>
      <c r="C3175" s="212" t="s">
        <v>162</v>
      </c>
      <c r="D3175" s="408" t="s">
        <v>163</v>
      </c>
      <c r="E3175" s="408" t="s">
        <v>164</v>
      </c>
      <c r="F3175" s="515">
        <v>207</v>
      </c>
      <c r="G3175" s="515"/>
      <c r="H3175" s="116"/>
      <c r="I3175" s="116"/>
      <c r="J3175" s="515"/>
      <c r="AD3175" s="476"/>
      <c r="AI3175" s="473"/>
    </row>
    <row r="3176" spans="1:35" s="4" customFormat="1" x14ac:dyDescent="0.25">
      <c r="A3176" s="408">
        <f t="shared" si="47"/>
        <v>3174</v>
      </c>
      <c r="B3176" s="488">
        <v>45503</v>
      </c>
      <c r="C3176" s="212" t="s">
        <v>166</v>
      </c>
      <c r="D3176" s="408" t="s">
        <v>167</v>
      </c>
      <c r="E3176" s="408" t="s">
        <v>164</v>
      </c>
      <c r="F3176" s="515">
        <v>0</v>
      </c>
      <c r="G3176" s="515"/>
      <c r="H3176" s="116"/>
      <c r="I3176" s="116"/>
      <c r="J3176" s="515"/>
      <c r="AD3176" s="476"/>
      <c r="AI3176" s="473"/>
    </row>
    <row r="3177" spans="1:35" s="4" customFormat="1" x14ac:dyDescent="0.25">
      <c r="A3177" s="408">
        <f t="shared" si="47"/>
        <v>3175</v>
      </c>
      <c r="B3177" s="488">
        <v>45503</v>
      </c>
      <c r="C3177" s="212" t="s">
        <v>169</v>
      </c>
      <c r="D3177" s="408" t="s">
        <v>167</v>
      </c>
      <c r="E3177" s="408" t="s">
        <v>164</v>
      </c>
      <c r="F3177" s="515">
        <v>0</v>
      </c>
      <c r="G3177" s="515"/>
      <c r="H3177" s="116"/>
      <c r="I3177" s="116"/>
      <c r="J3177" s="515"/>
      <c r="AD3177" s="476"/>
      <c r="AI3177" s="473"/>
    </row>
    <row r="3178" spans="1:35" s="4" customFormat="1" x14ac:dyDescent="0.25">
      <c r="A3178" s="408">
        <f t="shared" si="47"/>
        <v>3176</v>
      </c>
      <c r="B3178" s="488">
        <v>45503</v>
      </c>
      <c r="C3178" s="212" t="s">
        <v>170</v>
      </c>
      <c r="D3178" s="408" t="s">
        <v>103</v>
      </c>
      <c r="E3178" s="408" t="s">
        <v>164</v>
      </c>
      <c r="F3178" s="515">
        <v>200</v>
      </c>
      <c r="G3178" s="515"/>
      <c r="H3178" s="116"/>
      <c r="I3178" s="116"/>
      <c r="J3178" s="515"/>
      <c r="AD3178" s="476"/>
      <c r="AI3178" s="473"/>
    </row>
    <row r="3179" spans="1:35" s="4" customFormat="1" x14ac:dyDescent="0.25">
      <c r="A3179" s="408">
        <f t="shared" si="47"/>
        <v>3177</v>
      </c>
      <c r="B3179" s="488">
        <v>45503</v>
      </c>
      <c r="C3179" s="212" t="s">
        <v>171</v>
      </c>
      <c r="D3179" s="408" t="s">
        <v>159</v>
      </c>
      <c r="E3179" s="408" t="s">
        <v>164</v>
      </c>
      <c r="F3179" s="515">
        <v>266</v>
      </c>
      <c r="G3179" s="515"/>
      <c r="H3179" s="116"/>
      <c r="I3179" s="116"/>
      <c r="J3179" s="515"/>
      <c r="AD3179" s="476"/>
      <c r="AI3179" s="473"/>
    </row>
    <row r="3180" spans="1:35" s="4" customFormat="1" x14ac:dyDescent="0.25">
      <c r="A3180" s="408">
        <f t="shared" si="47"/>
        <v>3178</v>
      </c>
      <c r="B3180" s="488">
        <v>45503</v>
      </c>
      <c r="C3180" s="212" t="s">
        <v>172</v>
      </c>
      <c r="D3180" s="408" t="s">
        <v>173</v>
      </c>
      <c r="E3180" s="408" t="s">
        <v>164</v>
      </c>
      <c r="F3180" s="515">
        <v>0</v>
      </c>
      <c r="G3180" s="515"/>
      <c r="H3180" s="116"/>
      <c r="I3180" s="116"/>
      <c r="J3180" s="515"/>
      <c r="AD3180" s="476"/>
      <c r="AI3180" s="473"/>
    </row>
    <row r="3181" spans="1:35" s="4" customFormat="1" x14ac:dyDescent="0.25">
      <c r="A3181" s="408">
        <f t="shared" si="47"/>
        <v>3179</v>
      </c>
      <c r="B3181" s="488">
        <v>45503</v>
      </c>
      <c r="C3181" s="212" t="s">
        <v>174</v>
      </c>
      <c r="D3181" s="408" t="s">
        <v>99</v>
      </c>
      <c r="E3181" s="408" t="s">
        <v>164</v>
      </c>
      <c r="F3181" s="515">
        <v>0</v>
      </c>
      <c r="G3181" s="515"/>
      <c r="H3181" s="116"/>
      <c r="I3181" s="116"/>
      <c r="J3181" s="515"/>
      <c r="AD3181" s="476"/>
      <c r="AI3181" s="473"/>
    </row>
    <row r="3182" spans="1:35" s="4" customFormat="1" x14ac:dyDescent="0.25">
      <c r="A3182" s="408">
        <f t="shared" si="47"/>
        <v>3180</v>
      </c>
      <c r="B3182" s="488">
        <v>45503</v>
      </c>
      <c r="C3182" s="212" t="s">
        <v>175</v>
      </c>
      <c r="D3182" s="408" t="s">
        <v>176</v>
      </c>
      <c r="E3182" s="408" t="s">
        <v>164</v>
      </c>
      <c r="F3182" s="515">
        <v>252</v>
      </c>
      <c r="G3182" s="515"/>
      <c r="H3182" s="116"/>
      <c r="I3182" s="116"/>
      <c r="J3182" s="515"/>
      <c r="AD3182" s="476"/>
      <c r="AI3182" s="473"/>
    </row>
    <row r="3183" spans="1:35" s="4" customFormat="1" x14ac:dyDescent="0.25">
      <c r="A3183" s="408">
        <f t="shared" si="47"/>
        <v>3181</v>
      </c>
      <c r="B3183" s="488">
        <v>45503</v>
      </c>
      <c r="C3183" s="212" t="s">
        <v>263</v>
      </c>
      <c r="D3183" s="408" t="s">
        <v>176</v>
      </c>
      <c r="E3183" s="408" t="s">
        <v>164</v>
      </c>
      <c r="F3183" s="515">
        <v>0</v>
      </c>
      <c r="G3183" s="515"/>
      <c r="H3183" s="116"/>
      <c r="I3183" s="116"/>
      <c r="J3183" s="515"/>
      <c r="AD3183" s="476"/>
      <c r="AI3183" s="473"/>
    </row>
    <row r="3184" spans="1:35" s="4" customFormat="1" x14ac:dyDescent="0.25">
      <c r="A3184" s="408">
        <f t="shared" si="47"/>
        <v>3182</v>
      </c>
      <c r="B3184" s="488">
        <v>45503</v>
      </c>
      <c r="C3184" s="212" t="s">
        <v>261</v>
      </c>
      <c r="D3184" s="408" t="s">
        <v>269</v>
      </c>
      <c r="E3184" s="408" t="s">
        <v>164</v>
      </c>
      <c r="F3184" s="515">
        <v>0</v>
      </c>
      <c r="G3184" s="515"/>
      <c r="H3184" s="116"/>
      <c r="I3184" s="116"/>
      <c r="J3184" s="515"/>
      <c r="AD3184" s="476"/>
      <c r="AI3184" s="473"/>
    </row>
    <row r="3185" spans="1:35" s="4" customFormat="1" x14ac:dyDescent="0.25">
      <c r="A3185" s="408">
        <f t="shared" si="47"/>
        <v>3183</v>
      </c>
      <c r="B3185" s="488">
        <v>45503</v>
      </c>
      <c r="C3185" s="212" t="s">
        <v>254</v>
      </c>
      <c r="D3185" s="408" t="s">
        <v>159</v>
      </c>
      <c r="E3185" s="408" t="s">
        <v>164</v>
      </c>
      <c r="F3185" s="515">
        <v>251</v>
      </c>
      <c r="G3185" s="515"/>
      <c r="H3185" s="116"/>
      <c r="I3185" s="116"/>
      <c r="J3185" s="515"/>
      <c r="AD3185" s="476"/>
      <c r="AI3185" s="473"/>
    </row>
    <row r="3186" spans="1:35" s="4" customFormat="1" x14ac:dyDescent="0.25">
      <c r="A3186" s="408">
        <f t="shared" si="47"/>
        <v>3184</v>
      </c>
      <c r="B3186" s="488">
        <v>45503</v>
      </c>
      <c r="C3186" s="212" t="s">
        <v>277</v>
      </c>
      <c r="D3186" s="408" t="s">
        <v>176</v>
      </c>
      <c r="E3186" s="408" t="s">
        <v>164</v>
      </c>
      <c r="F3186" s="515">
        <v>214</v>
      </c>
      <c r="G3186" s="515"/>
      <c r="H3186" s="116"/>
      <c r="I3186" s="116"/>
      <c r="J3186" s="515"/>
      <c r="AD3186" s="476"/>
      <c r="AI3186" s="473"/>
    </row>
    <row r="3187" spans="1:35" s="4" customFormat="1" x14ac:dyDescent="0.25">
      <c r="A3187" s="408">
        <f t="shared" ref="A3187:A3250" si="48">ROW()-2</f>
        <v>3185</v>
      </c>
      <c r="B3187" s="488">
        <v>45503</v>
      </c>
      <c r="C3187" s="212" t="s">
        <v>352</v>
      </c>
      <c r="D3187" s="408" t="s">
        <v>176</v>
      </c>
      <c r="E3187" s="408" t="s">
        <v>164</v>
      </c>
      <c r="F3187" s="515">
        <v>0</v>
      </c>
      <c r="G3187" s="515"/>
      <c r="H3187" s="116"/>
      <c r="I3187" s="116"/>
      <c r="J3187" s="515"/>
      <c r="AD3187" s="476"/>
      <c r="AI3187" s="473"/>
    </row>
    <row r="3188" spans="1:35" s="4" customFormat="1" x14ac:dyDescent="0.25">
      <c r="A3188" s="408">
        <f t="shared" si="48"/>
        <v>3186</v>
      </c>
      <c r="B3188" s="488">
        <v>45503</v>
      </c>
      <c r="C3188" s="212" t="s">
        <v>354</v>
      </c>
      <c r="D3188" s="408" t="s">
        <v>103</v>
      </c>
      <c r="E3188" s="408" t="s">
        <v>164</v>
      </c>
      <c r="F3188" s="515">
        <v>98</v>
      </c>
      <c r="G3188" s="515"/>
      <c r="H3188" s="116"/>
      <c r="I3188" s="116"/>
      <c r="J3188" s="515"/>
      <c r="AD3188" s="476"/>
      <c r="AI3188" s="473"/>
    </row>
    <row r="3189" spans="1:35" s="4" customFormat="1" x14ac:dyDescent="0.25">
      <c r="A3189" s="408">
        <f t="shared" si="48"/>
        <v>3187</v>
      </c>
      <c r="B3189" s="488">
        <v>45504</v>
      </c>
      <c r="C3189" s="212" t="s">
        <v>125</v>
      </c>
      <c r="D3189" s="408" t="s">
        <v>99</v>
      </c>
      <c r="E3189" s="408" t="s">
        <v>334</v>
      </c>
      <c r="F3189" s="515">
        <v>0</v>
      </c>
      <c r="G3189" s="515"/>
      <c r="H3189" s="116"/>
      <c r="I3189" s="116"/>
      <c r="J3189" s="515"/>
      <c r="AD3189" s="476"/>
      <c r="AI3189" s="473"/>
    </row>
    <row r="3190" spans="1:35" s="4" customFormat="1" x14ac:dyDescent="0.25">
      <c r="A3190" s="408">
        <f t="shared" si="48"/>
        <v>3188</v>
      </c>
      <c r="B3190" s="488">
        <v>45504</v>
      </c>
      <c r="C3190" s="212" t="s">
        <v>290</v>
      </c>
      <c r="D3190" s="408" t="s">
        <v>99</v>
      </c>
      <c r="E3190" s="408" t="s">
        <v>335</v>
      </c>
      <c r="F3190" s="515">
        <v>0</v>
      </c>
      <c r="G3190" s="515"/>
      <c r="H3190" s="116"/>
      <c r="I3190" s="116"/>
      <c r="J3190" s="515"/>
      <c r="AD3190" s="476"/>
      <c r="AI3190" s="473"/>
    </row>
    <row r="3191" spans="1:35" s="4" customFormat="1" x14ac:dyDescent="0.25">
      <c r="A3191" s="408">
        <f t="shared" si="48"/>
        <v>3189</v>
      </c>
      <c r="B3191" s="488">
        <v>45504</v>
      </c>
      <c r="C3191" s="212" t="s">
        <v>88</v>
      </c>
      <c r="D3191" s="408" t="s">
        <v>89</v>
      </c>
      <c r="E3191" s="408" t="s">
        <v>336</v>
      </c>
      <c r="F3191" s="515">
        <v>0</v>
      </c>
      <c r="G3191" s="515"/>
      <c r="H3191" s="116"/>
      <c r="I3191" s="116"/>
      <c r="J3191" s="515"/>
      <c r="AD3191" s="476"/>
      <c r="AI3191" s="473"/>
    </row>
    <row r="3192" spans="1:35" s="4" customFormat="1" x14ac:dyDescent="0.25">
      <c r="A3192" s="408">
        <f t="shared" si="48"/>
        <v>3190</v>
      </c>
      <c r="B3192" s="488">
        <v>45504</v>
      </c>
      <c r="C3192" s="212" t="s">
        <v>294</v>
      </c>
      <c r="D3192" s="408" t="s">
        <v>89</v>
      </c>
      <c r="E3192" s="408" t="s">
        <v>337</v>
      </c>
      <c r="F3192" s="515">
        <v>0</v>
      </c>
      <c r="G3192" s="515"/>
      <c r="H3192" s="116"/>
      <c r="I3192" s="116"/>
      <c r="J3192" s="515"/>
      <c r="AD3192" s="476"/>
      <c r="AI3192" s="473"/>
    </row>
    <row r="3193" spans="1:35" s="4" customFormat="1" x14ac:dyDescent="0.25">
      <c r="A3193" s="408">
        <f t="shared" si="48"/>
        <v>3191</v>
      </c>
      <c r="B3193" s="488">
        <v>45504</v>
      </c>
      <c r="C3193" s="212" t="s">
        <v>119</v>
      </c>
      <c r="D3193" s="408" t="s">
        <v>131</v>
      </c>
      <c r="E3193" s="408" t="s">
        <v>338</v>
      </c>
      <c r="F3193" s="515">
        <v>126</v>
      </c>
      <c r="G3193" s="515"/>
      <c r="H3193" s="116"/>
      <c r="I3193" s="116"/>
      <c r="J3193" s="515"/>
      <c r="AD3193" s="476"/>
      <c r="AI3193" s="473"/>
    </row>
    <row r="3194" spans="1:35" s="4" customFormat="1" x14ac:dyDescent="0.25">
      <c r="A3194" s="408">
        <f t="shared" si="48"/>
        <v>3192</v>
      </c>
      <c r="B3194" s="488">
        <v>45504</v>
      </c>
      <c r="C3194" s="212" t="s">
        <v>121</v>
      </c>
      <c r="D3194" s="408" t="s">
        <v>122</v>
      </c>
      <c r="E3194" s="408" t="s">
        <v>339</v>
      </c>
      <c r="F3194" s="515">
        <v>117</v>
      </c>
      <c r="G3194" s="515"/>
      <c r="H3194" s="116"/>
      <c r="I3194" s="116"/>
      <c r="J3194" s="515"/>
      <c r="AD3194" s="476"/>
      <c r="AI3194" s="473"/>
    </row>
    <row r="3195" spans="1:35" s="4" customFormat="1" x14ac:dyDescent="0.25">
      <c r="A3195" s="408">
        <f t="shared" si="48"/>
        <v>3193</v>
      </c>
      <c r="B3195" s="488">
        <v>45504</v>
      </c>
      <c r="C3195" s="212" t="s">
        <v>349</v>
      </c>
      <c r="D3195" s="408" t="s">
        <v>360</v>
      </c>
      <c r="E3195" s="408" t="s">
        <v>127</v>
      </c>
      <c r="F3195" s="515">
        <v>115</v>
      </c>
      <c r="G3195" s="515"/>
      <c r="H3195" s="116"/>
      <c r="I3195" s="116"/>
      <c r="J3195" s="515"/>
      <c r="AD3195" s="476"/>
      <c r="AI3195" s="473"/>
    </row>
    <row r="3196" spans="1:35" s="4" customFormat="1" x14ac:dyDescent="0.25">
      <c r="A3196" s="408">
        <f t="shared" si="48"/>
        <v>3194</v>
      </c>
      <c r="B3196" s="488">
        <v>45504</v>
      </c>
      <c r="C3196" s="212" t="s">
        <v>118</v>
      </c>
      <c r="D3196" s="408" t="s">
        <v>107</v>
      </c>
      <c r="E3196" s="408" t="s">
        <v>340</v>
      </c>
      <c r="F3196" s="515">
        <v>0</v>
      </c>
      <c r="G3196" s="515"/>
      <c r="H3196" s="116"/>
      <c r="I3196" s="116"/>
      <c r="J3196" s="515"/>
      <c r="AD3196" s="476"/>
      <c r="AI3196" s="473"/>
    </row>
    <row r="3197" spans="1:35" s="4" customFormat="1" x14ac:dyDescent="0.25">
      <c r="A3197" s="408">
        <f t="shared" si="48"/>
        <v>3195</v>
      </c>
      <c r="B3197" s="488">
        <v>45504</v>
      </c>
      <c r="C3197" s="212" t="s">
        <v>109</v>
      </c>
      <c r="D3197" s="408" t="s">
        <v>107</v>
      </c>
      <c r="E3197" s="408" t="s">
        <v>341</v>
      </c>
      <c r="F3197" s="515">
        <v>0</v>
      </c>
      <c r="G3197" s="515"/>
      <c r="H3197" s="116"/>
      <c r="I3197" s="116"/>
      <c r="J3197" s="515"/>
      <c r="AD3197" s="476"/>
      <c r="AI3197" s="473"/>
    </row>
    <row r="3198" spans="1:35" s="4" customFormat="1" x14ac:dyDescent="0.25">
      <c r="A3198" s="408">
        <f t="shared" si="48"/>
        <v>3196</v>
      </c>
      <c r="B3198" s="488">
        <v>45504</v>
      </c>
      <c r="C3198" s="212" t="s">
        <v>106</v>
      </c>
      <c r="D3198" s="408" t="s">
        <v>107</v>
      </c>
      <c r="E3198" s="408" t="s">
        <v>342</v>
      </c>
      <c r="F3198" s="515">
        <v>0</v>
      </c>
      <c r="G3198" s="515"/>
      <c r="H3198" s="116"/>
      <c r="I3198" s="116"/>
      <c r="J3198" s="515"/>
      <c r="AD3198" s="476"/>
      <c r="AI3198" s="473"/>
    </row>
    <row r="3199" spans="1:35" s="4" customFormat="1" x14ac:dyDescent="0.25">
      <c r="A3199" s="408">
        <f t="shared" si="48"/>
        <v>3197</v>
      </c>
      <c r="B3199" s="488">
        <v>45504</v>
      </c>
      <c r="C3199" s="212" t="s">
        <v>278</v>
      </c>
      <c r="D3199" s="408" t="s">
        <v>107</v>
      </c>
      <c r="E3199" s="408" t="s">
        <v>341</v>
      </c>
      <c r="F3199" s="515">
        <v>0</v>
      </c>
      <c r="G3199" s="515"/>
      <c r="H3199" s="116"/>
      <c r="I3199" s="116"/>
      <c r="J3199" s="515"/>
      <c r="AD3199" s="476"/>
      <c r="AI3199" s="473"/>
    </row>
    <row r="3200" spans="1:35" s="4" customFormat="1" x14ac:dyDescent="0.25">
      <c r="A3200" s="408">
        <f t="shared" si="48"/>
        <v>3198</v>
      </c>
      <c r="B3200" s="488">
        <v>45504</v>
      </c>
      <c r="C3200" s="212" t="s">
        <v>372</v>
      </c>
      <c r="D3200" s="408" t="s">
        <v>107</v>
      </c>
      <c r="E3200" s="408">
        <v>0</v>
      </c>
      <c r="F3200" s="515">
        <v>0</v>
      </c>
      <c r="G3200" s="515"/>
      <c r="H3200" s="116"/>
      <c r="I3200" s="116"/>
      <c r="J3200" s="515"/>
      <c r="AD3200" s="476"/>
      <c r="AI3200" s="473"/>
    </row>
    <row r="3201" spans="1:35" s="4" customFormat="1" x14ac:dyDescent="0.25">
      <c r="A3201" s="408">
        <f t="shared" si="48"/>
        <v>3199</v>
      </c>
      <c r="B3201" s="488">
        <v>45504</v>
      </c>
      <c r="C3201" s="212" t="s">
        <v>373</v>
      </c>
      <c r="D3201" s="408" t="s">
        <v>107</v>
      </c>
      <c r="E3201" s="408">
        <v>0</v>
      </c>
      <c r="F3201" s="515">
        <v>0</v>
      </c>
      <c r="G3201" s="515"/>
      <c r="H3201" s="116"/>
      <c r="I3201" s="116"/>
      <c r="J3201" s="515"/>
      <c r="AD3201" s="476"/>
      <c r="AI3201" s="473"/>
    </row>
    <row r="3202" spans="1:35" s="4" customFormat="1" x14ac:dyDescent="0.25">
      <c r="A3202" s="408">
        <f t="shared" si="48"/>
        <v>3200</v>
      </c>
      <c r="B3202" s="488">
        <v>45504</v>
      </c>
      <c r="C3202" s="212" t="s">
        <v>91</v>
      </c>
      <c r="D3202" s="408" t="s">
        <v>92</v>
      </c>
      <c r="E3202" s="408" t="s">
        <v>343</v>
      </c>
      <c r="F3202" s="515">
        <v>125</v>
      </c>
      <c r="G3202" s="515"/>
      <c r="H3202" s="116"/>
      <c r="I3202" s="116"/>
      <c r="J3202" s="515"/>
      <c r="AD3202" s="476"/>
      <c r="AI3202" s="473"/>
    </row>
    <row r="3203" spans="1:35" s="4" customFormat="1" x14ac:dyDescent="0.25">
      <c r="A3203" s="408">
        <f t="shared" si="48"/>
        <v>3201</v>
      </c>
      <c r="B3203" s="488">
        <v>45504</v>
      </c>
      <c r="C3203" s="212" t="s">
        <v>94</v>
      </c>
      <c r="D3203" s="408" t="s">
        <v>92</v>
      </c>
      <c r="E3203" s="408" t="s">
        <v>344</v>
      </c>
      <c r="F3203" s="515">
        <v>151</v>
      </c>
      <c r="G3203" s="515"/>
      <c r="H3203" s="116"/>
      <c r="I3203" s="116"/>
      <c r="J3203" s="515"/>
      <c r="AD3203" s="476"/>
      <c r="AI3203" s="473"/>
    </row>
    <row r="3204" spans="1:35" s="4" customFormat="1" x14ac:dyDescent="0.25">
      <c r="A3204" s="408">
        <f t="shared" si="48"/>
        <v>3202</v>
      </c>
      <c r="B3204" s="488">
        <v>45504</v>
      </c>
      <c r="C3204" s="212" t="s">
        <v>116</v>
      </c>
      <c r="D3204" s="408" t="s">
        <v>92</v>
      </c>
      <c r="E3204" s="408" t="s">
        <v>345</v>
      </c>
      <c r="F3204" s="515">
        <v>0</v>
      </c>
      <c r="G3204" s="515"/>
      <c r="H3204" s="116"/>
      <c r="I3204" s="116"/>
      <c r="J3204" s="515"/>
      <c r="AD3204" s="476"/>
      <c r="AI3204" s="473"/>
    </row>
    <row r="3205" spans="1:35" s="4" customFormat="1" x14ac:dyDescent="0.25">
      <c r="A3205" s="408">
        <f t="shared" si="48"/>
        <v>3203</v>
      </c>
      <c r="B3205" s="488">
        <v>45504</v>
      </c>
      <c r="C3205" s="212" t="s">
        <v>128</v>
      </c>
      <c r="D3205" s="408" t="s">
        <v>97</v>
      </c>
      <c r="E3205" s="408" t="s">
        <v>346</v>
      </c>
      <c r="F3205" s="515">
        <v>0</v>
      </c>
      <c r="G3205" s="515"/>
      <c r="H3205" s="116"/>
      <c r="I3205" s="116"/>
      <c r="J3205" s="515"/>
      <c r="AD3205" s="476"/>
      <c r="AI3205" s="473"/>
    </row>
    <row r="3206" spans="1:35" s="4" customFormat="1" x14ac:dyDescent="0.25">
      <c r="A3206" s="408">
        <f t="shared" si="48"/>
        <v>3204</v>
      </c>
      <c r="B3206" s="488">
        <v>45504</v>
      </c>
      <c r="C3206" s="212" t="s">
        <v>96</v>
      </c>
      <c r="D3206" s="408" t="s">
        <v>97</v>
      </c>
      <c r="E3206" s="408" t="s">
        <v>347</v>
      </c>
      <c r="F3206" s="515">
        <v>0</v>
      </c>
      <c r="G3206" s="515"/>
      <c r="H3206" s="116"/>
      <c r="I3206" s="116"/>
      <c r="J3206" s="515"/>
      <c r="AD3206" s="476"/>
      <c r="AI3206" s="473"/>
    </row>
    <row r="3207" spans="1:35" s="4" customFormat="1" x14ac:dyDescent="0.25">
      <c r="A3207" s="408">
        <f t="shared" si="48"/>
        <v>3205</v>
      </c>
      <c r="B3207" s="488">
        <v>45504</v>
      </c>
      <c r="C3207" s="212" t="s">
        <v>113</v>
      </c>
      <c r="D3207" s="408" t="s">
        <v>114</v>
      </c>
      <c r="E3207" s="408" t="s">
        <v>348</v>
      </c>
      <c r="F3207" s="515">
        <v>0</v>
      </c>
      <c r="G3207" s="515"/>
      <c r="H3207" s="116"/>
      <c r="I3207" s="116"/>
      <c r="J3207" s="515"/>
      <c r="AD3207" s="476"/>
      <c r="AI3207" s="473"/>
    </row>
    <row r="3208" spans="1:35" s="4" customFormat="1" x14ac:dyDescent="0.25">
      <c r="A3208" s="408">
        <f t="shared" si="48"/>
        <v>3206</v>
      </c>
      <c r="B3208" s="488">
        <v>45504</v>
      </c>
      <c r="C3208" s="212" t="s">
        <v>559</v>
      </c>
      <c r="D3208" s="408" t="str">
        <f>VLOOKUP(C3208,X$4:Z3209,2,FALSE)</f>
        <v>لودر VOLVO</v>
      </c>
      <c r="E3208" s="408" t="str">
        <f>VLOOKUP(C3208,X$4:Z3209,3,FALSE)</f>
        <v>شرکتی</v>
      </c>
      <c r="F3208" s="515">
        <v>0</v>
      </c>
      <c r="G3208" s="515"/>
      <c r="H3208" s="116"/>
      <c r="I3208" s="116"/>
      <c r="J3208" s="515"/>
      <c r="AD3208" s="476"/>
      <c r="AI3208" s="473"/>
    </row>
    <row r="3209" spans="1:35" s="4" customFormat="1" x14ac:dyDescent="0.25">
      <c r="A3209" s="408">
        <f t="shared" si="48"/>
        <v>3207</v>
      </c>
      <c r="B3209" s="488">
        <v>45504</v>
      </c>
      <c r="C3209" s="212" t="s">
        <v>156</v>
      </c>
      <c r="D3209" s="408" t="s">
        <v>136</v>
      </c>
      <c r="E3209" s="408" t="s">
        <v>149</v>
      </c>
      <c r="F3209" s="515">
        <v>142</v>
      </c>
      <c r="G3209" s="515"/>
      <c r="H3209" s="116"/>
      <c r="I3209" s="116"/>
      <c r="J3209" s="515"/>
      <c r="AD3209" s="476"/>
      <c r="AI3209" s="473"/>
    </row>
    <row r="3210" spans="1:35" s="4" customFormat="1" x14ac:dyDescent="0.25">
      <c r="A3210" s="408">
        <f t="shared" si="48"/>
        <v>3208</v>
      </c>
      <c r="B3210" s="488">
        <v>45504</v>
      </c>
      <c r="C3210" s="212" t="s">
        <v>142</v>
      </c>
      <c r="D3210" s="408" t="s">
        <v>264</v>
      </c>
      <c r="E3210" s="408" t="s">
        <v>143</v>
      </c>
      <c r="F3210" s="515">
        <v>333</v>
      </c>
      <c r="G3210" s="515"/>
      <c r="H3210" s="116"/>
      <c r="I3210" s="116"/>
      <c r="J3210" s="515"/>
      <c r="AD3210" s="476"/>
      <c r="AI3210" s="473"/>
    </row>
    <row r="3211" spans="1:35" s="4" customFormat="1" x14ac:dyDescent="0.25">
      <c r="A3211" s="408">
        <f t="shared" si="48"/>
        <v>3209</v>
      </c>
      <c r="B3211" s="488">
        <v>45504</v>
      </c>
      <c r="C3211" s="212" t="s">
        <v>144</v>
      </c>
      <c r="D3211" s="408" t="s">
        <v>264</v>
      </c>
      <c r="E3211" s="408" t="s">
        <v>143</v>
      </c>
      <c r="F3211" s="515">
        <v>221</v>
      </c>
      <c r="G3211" s="515"/>
      <c r="H3211" s="116"/>
      <c r="I3211" s="116"/>
      <c r="J3211" s="515"/>
      <c r="AD3211" s="476"/>
      <c r="AI3211" s="473"/>
    </row>
    <row r="3212" spans="1:35" s="4" customFormat="1" x14ac:dyDescent="0.25">
      <c r="A3212" s="408">
        <f t="shared" si="48"/>
        <v>3210</v>
      </c>
      <c r="B3212" s="488">
        <v>45504</v>
      </c>
      <c r="C3212" s="212" t="s">
        <v>145</v>
      </c>
      <c r="D3212" s="408" t="s">
        <v>265</v>
      </c>
      <c r="E3212" s="408" t="s">
        <v>146</v>
      </c>
      <c r="F3212" s="515">
        <v>0</v>
      </c>
      <c r="G3212" s="515"/>
      <c r="H3212" s="116"/>
      <c r="I3212" s="116"/>
      <c r="J3212" s="515"/>
      <c r="AD3212" s="476"/>
      <c r="AI3212" s="473"/>
    </row>
    <row r="3213" spans="1:35" s="4" customFormat="1" x14ac:dyDescent="0.25">
      <c r="A3213" s="408">
        <f t="shared" si="48"/>
        <v>3211</v>
      </c>
      <c r="B3213" s="488">
        <v>45504</v>
      </c>
      <c r="C3213" s="212" t="s">
        <v>160</v>
      </c>
      <c r="D3213" s="408" t="s">
        <v>136</v>
      </c>
      <c r="E3213" s="408" t="s">
        <v>64</v>
      </c>
      <c r="F3213" s="515">
        <v>0</v>
      </c>
      <c r="G3213" s="515"/>
      <c r="H3213" s="116"/>
      <c r="I3213" s="116"/>
      <c r="J3213" s="515"/>
      <c r="AD3213" s="476"/>
      <c r="AI3213" s="473"/>
    </row>
    <row r="3214" spans="1:35" s="4" customFormat="1" x14ac:dyDescent="0.25">
      <c r="A3214" s="408">
        <f t="shared" si="48"/>
        <v>3212</v>
      </c>
      <c r="B3214" s="488">
        <v>45504</v>
      </c>
      <c r="C3214" s="212" t="s">
        <v>158</v>
      </c>
      <c r="D3214" s="408" t="s">
        <v>159</v>
      </c>
      <c r="E3214" s="408" t="s">
        <v>64</v>
      </c>
      <c r="F3214" s="515">
        <v>0</v>
      </c>
      <c r="G3214" s="515"/>
      <c r="H3214" s="116"/>
      <c r="I3214" s="116"/>
      <c r="J3214" s="515"/>
      <c r="AD3214" s="476"/>
      <c r="AI3214" s="473"/>
    </row>
    <row r="3215" spans="1:35" s="4" customFormat="1" x14ac:dyDescent="0.25">
      <c r="A3215" s="408">
        <f t="shared" si="48"/>
        <v>3213</v>
      </c>
      <c r="B3215" s="488">
        <v>45504</v>
      </c>
      <c r="C3215" s="212" t="s">
        <v>390</v>
      </c>
      <c r="D3215" s="408" t="s">
        <v>99</v>
      </c>
      <c r="E3215" s="408" t="s">
        <v>381</v>
      </c>
      <c r="F3215" s="515">
        <v>286</v>
      </c>
      <c r="G3215" s="515"/>
      <c r="H3215" s="116"/>
      <c r="I3215" s="116"/>
      <c r="J3215" s="515"/>
      <c r="AD3215" s="476"/>
      <c r="AI3215" s="473"/>
    </row>
    <row r="3216" spans="1:35" s="4" customFormat="1" x14ac:dyDescent="0.25">
      <c r="A3216" s="408">
        <f t="shared" si="48"/>
        <v>3214</v>
      </c>
      <c r="B3216" s="488">
        <v>45504</v>
      </c>
      <c r="C3216" s="96" t="s">
        <v>283</v>
      </c>
      <c r="D3216" s="408" t="s">
        <v>266</v>
      </c>
      <c r="E3216" s="408" t="s">
        <v>63</v>
      </c>
      <c r="F3216" s="515">
        <v>90</v>
      </c>
      <c r="G3216" s="515"/>
      <c r="H3216" s="116"/>
      <c r="I3216" s="116"/>
      <c r="J3216" s="515"/>
      <c r="AD3216" s="476"/>
      <c r="AI3216" s="473"/>
    </row>
    <row r="3217" spans="1:35" s="4" customFormat="1" x14ac:dyDescent="0.25">
      <c r="A3217" s="408">
        <f t="shared" si="48"/>
        <v>3215</v>
      </c>
      <c r="B3217" s="488">
        <v>45504</v>
      </c>
      <c r="C3217" s="212" t="s">
        <v>148</v>
      </c>
      <c r="D3217" s="408" t="s">
        <v>92</v>
      </c>
      <c r="E3217" s="408" t="s">
        <v>63</v>
      </c>
      <c r="F3217" s="515">
        <v>0</v>
      </c>
      <c r="G3217" s="515"/>
      <c r="H3217" s="116"/>
      <c r="I3217" s="116"/>
      <c r="J3217" s="515"/>
      <c r="AD3217" s="476"/>
      <c r="AI3217" s="473"/>
    </row>
    <row r="3218" spans="1:35" s="4" customFormat="1" x14ac:dyDescent="0.25">
      <c r="A3218" s="408">
        <f t="shared" si="48"/>
        <v>3216</v>
      </c>
      <c r="B3218" s="488">
        <v>45504</v>
      </c>
      <c r="C3218" s="212" t="s">
        <v>150</v>
      </c>
      <c r="D3218" s="408" t="s">
        <v>92</v>
      </c>
      <c r="E3218" s="408" t="s">
        <v>63</v>
      </c>
      <c r="F3218" s="515">
        <v>0</v>
      </c>
      <c r="G3218" s="515"/>
      <c r="H3218" s="116"/>
      <c r="I3218" s="116"/>
      <c r="J3218" s="515"/>
      <c r="AD3218" s="476"/>
      <c r="AI3218" s="473"/>
    </row>
    <row r="3219" spans="1:35" s="4" customFormat="1" x14ac:dyDescent="0.25">
      <c r="A3219" s="408">
        <f t="shared" si="48"/>
        <v>3217</v>
      </c>
      <c r="B3219" s="488">
        <v>45504</v>
      </c>
      <c r="C3219" s="212" t="s">
        <v>151</v>
      </c>
      <c r="D3219" s="408" t="s">
        <v>92</v>
      </c>
      <c r="E3219" s="408" t="s">
        <v>63</v>
      </c>
      <c r="F3219" s="515">
        <v>0</v>
      </c>
      <c r="G3219" s="515"/>
      <c r="H3219" s="116"/>
      <c r="I3219" s="116"/>
      <c r="J3219" s="515"/>
      <c r="AD3219" s="476"/>
      <c r="AI3219" s="473"/>
    </row>
    <row r="3220" spans="1:35" s="4" customFormat="1" x14ac:dyDescent="0.25">
      <c r="A3220" s="408">
        <f t="shared" si="48"/>
        <v>3218</v>
      </c>
      <c r="B3220" s="488">
        <v>45504</v>
      </c>
      <c r="C3220" s="212" t="s">
        <v>135</v>
      </c>
      <c r="D3220" s="408" t="s">
        <v>136</v>
      </c>
      <c r="E3220" s="408" t="s">
        <v>2</v>
      </c>
      <c r="F3220" s="515">
        <v>0</v>
      </c>
      <c r="G3220" s="515"/>
      <c r="H3220" s="116"/>
      <c r="I3220" s="116"/>
      <c r="J3220" s="515"/>
      <c r="AD3220" s="476"/>
      <c r="AI3220" s="473"/>
    </row>
    <row r="3221" spans="1:35" s="4" customFormat="1" x14ac:dyDescent="0.25">
      <c r="A3221" s="408">
        <f t="shared" si="48"/>
        <v>3219</v>
      </c>
      <c r="B3221" s="488">
        <v>45504</v>
      </c>
      <c r="C3221" s="212" t="s">
        <v>137</v>
      </c>
      <c r="D3221" s="408" t="s">
        <v>136</v>
      </c>
      <c r="E3221" s="408" t="s">
        <v>2</v>
      </c>
      <c r="F3221" s="515">
        <v>0</v>
      </c>
      <c r="G3221" s="515"/>
      <c r="H3221" s="116"/>
      <c r="I3221" s="116"/>
      <c r="J3221" s="515"/>
      <c r="AD3221" s="476"/>
      <c r="AI3221" s="473"/>
    </row>
    <row r="3222" spans="1:35" s="4" customFormat="1" x14ac:dyDescent="0.25">
      <c r="A3222" s="408">
        <f t="shared" si="48"/>
        <v>3220</v>
      </c>
      <c r="B3222" s="488">
        <v>45504</v>
      </c>
      <c r="C3222" s="212" t="s">
        <v>139</v>
      </c>
      <c r="D3222" s="408" t="s">
        <v>92</v>
      </c>
      <c r="E3222" s="408" t="s">
        <v>2</v>
      </c>
      <c r="F3222" s="515">
        <v>0</v>
      </c>
      <c r="G3222" s="515"/>
      <c r="H3222" s="116"/>
      <c r="I3222" s="116"/>
      <c r="J3222" s="515"/>
      <c r="AD3222" s="476"/>
      <c r="AI3222" s="473"/>
    </row>
    <row r="3223" spans="1:35" s="4" customFormat="1" x14ac:dyDescent="0.25">
      <c r="A3223" s="408">
        <f t="shared" si="48"/>
        <v>3221</v>
      </c>
      <c r="B3223" s="488">
        <v>45504</v>
      </c>
      <c r="C3223" s="212" t="s">
        <v>140</v>
      </c>
      <c r="D3223" s="408" t="s">
        <v>92</v>
      </c>
      <c r="E3223" s="408" t="s">
        <v>2</v>
      </c>
      <c r="F3223" s="515">
        <v>0</v>
      </c>
      <c r="G3223" s="515"/>
      <c r="H3223" s="116"/>
      <c r="I3223" s="116"/>
      <c r="J3223" s="515"/>
      <c r="AD3223" s="476"/>
      <c r="AI3223" s="473"/>
    </row>
    <row r="3224" spans="1:35" s="4" customFormat="1" x14ac:dyDescent="0.25">
      <c r="A3224" s="408">
        <f t="shared" si="48"/>
        <v>3222</v>
      </c>
      <c r="B3224" s="488">
        <v>45504</v>
      </c>
      <c r="C3224" s="212" t="s">
        <v>141</v>
      </c>
      <c r="D3224" s="408" t="s">
        <v>92</v>
      </c>
      <c r="E3224" s="408" t="s">
        <v>2</v>
      </c>
      <c r="F3224" s="515">
        <v>0</v>
      </c>
      <c r="G3224" s="515"/>
      <c r="H3224" s="116"/>
      <c r="I3224" s="116"/>
      <c r="J3224" s="515"/>
      <c r="AD3224" s="476"/>
      <c r="AI3224" s="473"/>
    </row>
    <row r="3225" spans="1:35" s="4" customFormat="1" x14ac:dyDescent="0.25">
      <c r="A3225" s="408">
        <f t="shared" si="48"/>
        <v>3223</v>
      </c>
      <c r="B3225" s="488">
        <v>45504</v>
      </c>
      <c r="C3225" s="212" t="s">
        <v>134</v>
      </c>
      <c r="D3225" s="408" t="s">
        <v>99</v>
      </c>
      <c r="E3225" s="408" t="s">
        <v>2</v>
      </c>
      <c r="F3225" s="515">
        <v>0</v>
      </c>
      <c r="G3225" s="515"/>
      <c r="H3225" s="116"/>
      <c r="I3225" s="116"/>
      <c r="J3225" s="515"/>
      <c r="AD3225" s="476"/>
      <c r="AI3225" s="473"/>
    </row>
    <row r="3226" spans="1:35" s="4" customFormat="1" x14ac:dyDescent="0.25">
      <c r="A3226" s="408">
        <f t="shared" si="48"/>
        <v>3224</v>
      </c>
      <c r="B3226" s="488">
        <v>45504</v>
      </c>
      <c r="C3226" s="212" t="s">
        <v>279</v>
      </c>
      <c r="D3226" s="408" t="s">
        <v>99</v>
      </c>
      <c r="E3226" s="408" t="s">
        <v>2</v>
      </c>
      <c r="F3226" s="515">
        <v>503</v>
      </c>
      <c r="G3226" s="515"/>
      <c r="H3226" s="116"/>
      <c r="I3226" s="116"/>
      <c r="J3226" s="515"/>
      <c r="AD3226" s="476"/>
      <c r="AI3226" s="473"/>
    </row>
    <row r="3227" spans="1:35" s="4" customFormat="1" x14ac:dyDescent="0.25">
      <c r="A3227" s="408">
        <f t="shared" si="48"/>
        <v>3225</v>
      </c>
      <c r="B3227" s="488">
        <v>45504</v>
      </c>
      <c r="C3227" s="212" t="s">
        <v>153</v>
      </c>
      <c r="D3227" s="408" t="s">
        <v>103</v>
      </c>
      <c r="E3227" s="408" t="s">
        <v>62</v>
      </c>
      <c r="F3227" s="515">
        <v>0</v>
      </c>
      <c r="G3227" s="515"/>
      <c r="H3227" s="116"/>
      <c r="I3227" s="116"/>
      <c r="J3227" s="515"/>
      <c r="AD3227" s="476"/>
      <c r="AI3227" s="473"/>
    </row>
    <row r="3228" spans="1:35" s="4" customFormat="1" x14ac:dyDescent="0.25">
      <c r="A3228" s="408">
        <f t="shared" si="48"/>
        <v>3226</v>
      </c>
      <c r="B3228" s="488">
        <v>45504</v>
      </c>
      <c r="C3228" s="212" t="s">
        <v>154</v>
      </c>
      <c r="D3228" s="408" t="s">
        <v>92</v>
      </c>
      <c r="E3228" s="408" t="s">
        <v>62</v>
      </c>
      <c r="F3228" s="515">
        <v>0</v>
      </c>
      <c r="G3228" s="515"/>
      <c r="H3228" s="116"/>
      <c r="I3228" s="116"/>
      <c r="J3228" s="515"/>
      <c r="AD3228" s="476"/>
      <c r="AI3228" s="473"/>
    </row>
    <row r="3229" spans="1:35" s="4" customFormat="1" x14ac:dyDescent="0.25">
      <c r="A3229" s="408">
        <f t="shared" si="48"/>
        <v>3227</v>
      </c>
      <c r="B3229" s="488">
        <v>45504</v>
      </c>
      <c r="C3229" s="212" t="s">
        <v>155</v>
      </c>
      <c r="D3229" s="408" t="s">
        <v>92</v>
      </c>
      <c r="E3229" s="408" t="s">
        <v>62</v>
      </c>
      <c r="F3229" s="515">
        <v>0</v>
      </c>
      <c r="G3229" s="515"/>
      <c r="H3229" s="116"/>
      <c r="I3229" s="116"/>
      <c r="J3229" s="515"/>
      <c r="AD3229" s="476"/>
      <c r="AI3229" s="473"/>
    </row>
    <row r="3230" spans="1:35" s="4" customFormat="1" x14ac:dyDescent="0.25">
      <c r="A3230" s="408">
        <f t="shared" si="48"/>
        <v>3228</v>
      </c>
      <c r="B3230" s="488">
        <v>45504</v>
      </c>
      <c r="C3230" s="212" t="s">
        <v>295</v>
      </c>
      <c r="D3230" s="408" t="s">
        <v>92</v>
      </c>
      <c r="E3230" s="408" t="s">
        <v>62</v>
      </c>
      <c r="F3230" s="515">
        <v>0</v>
      </c>
      <c r="G3230" s="515"/>
      <c r="H3230" s="116"/>
      <c r="I3230" s="116"/>
      <c r="J3230" s="515"/>
      <c r="AD3230" s="476"/>
      <c r="AI3230" s="473"/>
    </row>
    <row r="3231" spans="1:35" s="4" customFormat="1" x14ac:dyDescent="0.25">
      <c r="A3231" s="408">
        <f t="shared" si="48"/>
        <v>3229</v>
      </c>
      <c r="B3231" s="488">
        <v>45504</v>
      </c>
      <c r="C3231" s="212" t="s">
        <v>259</v>
      </c>
      <c r="D3231" s="408" t="s">
        <v>92</v>
      </c>
      <c r="E3231" s="408" t="s">
        <v>2</v>
      </c>
      <c r="F3231" s="515">
        <v>0</v>
      </c>
      <c r="G3231" s="515"/>
      <c r="H3231" s="116"/>
      <c r="I3231" s="116"/>
      <c r="J3231" s="515"/>
      <c r="AD3231" s="476"/>
      <c r="AI3231" s="473"/>
    </row>
    <row r="3232" spans="1:35" s="4" customFormat="1" x14ac:dyDescent="0.25">
      <c r="A3232" s="408">
        <f t="shared" si="48"/>
        <v>3230</v>
      </c>
      <c r="B3232" s="488">
        <v>45504</v>
      </c>
      <c r="C3232" s="212" t="s">
        <v>260</v>
      </c>
      <c r="D3232" s="408" t="s">
        <v>92</v>
      </c>
      <c r="E3232" s="408" t="s">
        <v>2</v>
      </c>
      <c r="F3232" s="515">
        <v>0</v>
      </c>
      <c r="G3232" s="515"/>
      <c r="H3232" s="116"/>
      <c r="I3232" s="116"/>
      <c r="J3232" s="515"/>
      <c r="AD3232" s="476"/>
      <c r="AI3232" s="473"/>
    </row>
    <row r="3233" spans="1:35" s="4" customFormat="1" x14ac:dyDescent="0.25">
      <c r="A3233" s="408">
        <f t="shared" si="48"/>
        <v>3231</v>
      </c>
      <c r="B3233" s="488">
        <v>45504</v>
      </c>
      <c r="C3233" s="212" t="s">
        <v>252</v>
      </c>
      <c r="D3233" s="408" t="s">
        <v>92</v>
      </c>
      <c r="E3233" s="408" t="s">
        <v>2</v>
      </c>
      <c r="F3233" s="515">
        <v>0</v>
      </c>
      <c r="G3233" s="515"/>
      <c r="H3233" s="116"/>
      <c r="I3233" s="116"/>
      <c r="J3233" s="515"/>
      <c r="AD3233" s="476"/>
      <c r="AI3233" s="473"/>
    </row>
    <row r="3234" spans="1:35" s="4" customFormat="1" x14ac:dyDescent="0.25">
      <c r="A3234" s="408">
        <f t="shared" si="48"/>
        <v>3232</v>
      </c>
      <c r="B3234" s="488">
        <v>45504</v>
      </c>
      <c r="C3234" s="212" t="s">
        <v>177</v>
      </c>
      <c r="D3234" s="408" t="s">
        <v>159</v>
      </c>
      <c r="E3234" s="408" t="s">
        <v>8</v>
      </c>
      <c r="F3234" s="515">
        <v>0</v>
      </c>
      <c r="G3234" s="515"/>
      <c r="H3234" s="116"/>
      <c r="I3234" s="116"/>
      <c r="J3234" s="515"/>
      <c r="AD3234" s="476"/>
      <c r="AI3234" s="473"/>
    </row>
    <row r="3235" spans="1:35" s="4" customFormat="1" x14ac:dyDescent="0.25">
      <c r="A3235" s="408">
        <f t="shared" si="48"/>
        <v>3233</v>
      </c>
      <c r="B3235" s="488">
        <v>45504</v>
      </c>
      <c r="C3235" s="212" t="s">
        <v>559</v>
      </c>
      <c r="D3235" s="408" t="str">
        <f>VLOOKUP(C3235,X$4:Z3236,2,FALSE)</f>
        <v>لودر VOLVO</v>
      </c>
      <c r="E3235" s="408" t="str">
        <f>VLOOKUP(C3235,X$4:Z3236,3,FALSE)</f>
        <v>شرکتی</v>
      </c>
      <c r="F3235" s="515">
        <v>0</v>
      </c>
      <c r="G3235" s="515"/>
      <c r="H3235" s="116"/>
      <c r="I3235" s="116"/>
      <c r="J3235" s="515"/>
      <c r="AD3235" s="476"/>
      <c r="AI3235" s="473"/>
    </row>
    <row r="3236" spans="1:35" s="4" customFormat="1" x14ac:dyDescent="0.25">
      <c r="A3236" s="408">
        <f t="shared" si="48"/>
        <v>3234</v>
      </c>
      <c r="B3236" s="488">
        <v>45504</v>
      </c>
      <c r="C3236" s="212" t="s">
        <v>162</v>
      </c>
      <c r="D3236" s="408" t="s">
        <v>163</v>
      </c>
      <c r="E3236" s="408" t="s">
        <v>164</v>
      </c>
      <c r="F3236" s="515">
        <v>142</v>
      </c>
      <c r="G3236" s="515"/>
      <c r="H3236" s="116"/>
      <c r="I3236" s="116"/>
      <c r="J3236" s="515"/>
      <c r="AD3236" s="476"/>
      <c r="AI3236" s="473"/>
    </row>
    <row r="3237" spans="1:35" s="4" customFormat="1" x14ac:dyDescent="0.25">
      <c r="A3237" s="408">
        <f t="shared" si="48"/>
        <v>3235</v>
      </c>
      <c r="B3237" s="488">
        <v>45504</v>
      </c>
      <c r="C3237" s="212" t="s">
        <v>166</v>
      </c>
      <c r="D3237" s="408" t="s">
        <v>167</v>
      </c>
      <c r="E3237" s="408" t="s">
        <v>164</v>
      </c>
      <c r="F3237" s="515">
        <v>85</v>
      </c>
      <c r="G3237" s="515"/>
      <c r="H3237" s="116"/>
      <c r="I3237" s="116"/>
      <c r="J3237" s="515"/>
      <c r="AD3237" s="476"/>
      <c r="AI3237" s="473"/>
    </row>
    <row r="3238" spans="1:35" s="4" customFormat="1" x14ac:dyDescent="0.25">
      <c r="A3238" s="408">
        <f t="shared" si="48"/>
        <v>3236</v>
      </c>
      <c r="B3238" s="488">
        <v>45504</v>
      </c>
      <c r="C3238" s="212" t="s">
        <v>169</v>
      </c>
      <c r="D3238" s="408" t="s">
        <v>167</v>
      </c>
      <c r="E3238" s="408" t="s">
        <v>164</v>
      </c>
      <c r="F3238" s="515">
        <v>86</v>
      </c>
      <c r="G3238" s="515"/>
      <c r="H3238" s="116"/>
      <c r="I3238" s="116"/>
      <c r="J3238" s="515"/>
      <c r="AD3238" s="476"/>
      <c r="AI3238" s="473"/>
    </row>
    <row r="3239" spans="1:35" s="4" customFormat="1" x14ac:dyDescent="0.25">
      <c r="A3239" s="408">
        <f t="shared" si="48"/>
        <v>3237</v>
      </c>
      <c r="B3239" s="488">
        <v>45504</v>
      </c>
      <c r="C3239" s="212" t="s">
        <v>170</v>
      </c>
      <c r="D3239" s="408" t="s">
        <v>103</v>
      </c>
      <c r="E3239" s="408" t="s">
        <v>164</v>
      </c>
      <c r="F3239" s="515">
        <v>130</v>
      </c>
      <c r="G3239" s="515"/>
      <c r="H3239" s="116"/>
      <c r="I3239" s="116"/>
      <c r="J3239" s="515"/>
      <c r="AD3239" s="476"/>
      <c r="AI3239" s="473"/>
    </row>
    <row r="3240" spans="1:35" s="4" customFormat="1" x14ac:dyDescent="0.25">
      <c r="A3240" s="408">
        <f t="shared" si="48"/>
        <v>3238</v>
      </c>
      <c r="B3240" s="488">
        <v>45504</v>
      </c>
      <c r="C3240" s="212" t="s">
        <v>171</v>
      </c>
      <c r="D3240" s="408" t="s">
        <v>159</v>
      </c>
      <c r="E3240" s="408" t="s">
        <v>164</v>
      </c>
      <c r="F3240" s="515">
        <v>0</v>
      </c>
      <c r="G3240" s="515"/>
      <c r="H3240" s="116"/>
      <c r="I3240" s="116"/>
      <c r="J3240" s="515"/>
      <c r="AD3240" s="476"/>
      <c r="AI3240" s="473"/>
    </row>
    <row r="3241" spans="1:35" s="4" customFormat="1" x14ac:dyDescent="0.25">
      <c r="A3241" s="408">
        <f t="shared" si="48"/>
        <v>3239</v>
      </c>
      <c r="B3241" s="488">
        <v>45504</v>
      </c>
      <c r="C3241" s="212" t="s">
        <v>172</v>
      </c>
      <c r="D3241" s="408" t="s">
        <v>173</v>
      </c>
      <c r="E3241" s="408" t="s">
        <v>164</v>
      </c>
      <c r="F3241" s="515">
        <v>67</v>
      </c>
      <c r="G3241" s="515"/>
      <c r="H3241" s="116"/>
      <c r="I3241" s="116"/>
      <c r="J3241" s="515"/>
      <c r="AD3241" s="476"/>
      <c r="AI3241" s="473"/>
    </row>
    <row r="3242" spans="1:35" s="4" customFormat="1" x14ac:dyDescent="0.25">
      <c r="A3242" s="408">
        <f t="shared" si="48"/>
        <v>3240</v>
      </c>
      <c r="B3242" s="488">
        <v>45504</v>
      </c>
      <c r="C3242" s="212" t="s">
        <v>174</v>
      </c>
      <c r="D3242" s="408" t="s">
        <v>99</v>
      </c>
      <c r="E3242" s="408" t="s">
        <v>164</v>
      </c>
      <c r="F3242" s="515">
        <v>0</v>
      </c>
      <c r="G3242" s="515"/>
      <c r="H3242" s="116"/>
      <c r="I3242" s="116"/>
      <c r="J3242" s="515"/>
      <c r="AD3242" s="476"/>
      <c r="AI3242" s="473"/>
    </row>
    <row r="3243" spans="1:35" s="4" customFormat="1" x14ac:dyDescent="0.25">
      <c r="A3243" s="408">
        <f t="shared" si="48"/>
        <v>3241</v>
      </c>
      <c r="B3243" s="488">
        <v>45504</v>
      </c>
      <c r="C3243" s="212" t="s">
        <v>175</v>
      </c>
      <c r="D3243" s="408" t="s">
        <v>176</v>
      </c>
      <c r="E3243" s="408" t="s">
        <v>164</v>
      </c>
      <c r="F3243" s="515">
        <v>80</v>
      </c>
      <c r="G3243" s="515"/>
      <c r="H3243" s="116"/>
      <c r="I3243" s="116"/>
      <c r="J3243" s="515"/>
      <c r="AD3243" s="476"/>
      <c r="AI3243" s="473"/>
    </row>
    <row r="3244" spans="1:35" s="4" customFormat="1" x14ac:dyDescent="0.25">
      <c r="A3244" s="408">
        <f t="shared" si="48"/>
        <v>3242</v>
      </c>
      <c r="B3244" s="488">
        <v>45504</v>
      </c>
      <c r="C3244" s="212" t="s">
        <v>263</v>
      </c>
      <c r="D3244" s="408" t="s">
        <v>176</v>
      </c>
      <c r="E3244" s="408" t="s">
        <v>164</v>
      </c>
      <c r="F3244" s="515">
        <v>0</v>
      </c>
      <c r="G3244" s="515"/>
      <c r="H3244" s="116"/>
      <c r="I3244" s="116"/>
      <c r="J3244" s="515"/>
      <c r="AD3244" s="476"/>
      <c r="AI3244" s="473"/>
    </row>
    <row r="3245" spans="1:35" s="4" customFormat="1" x14ac:dyDescent="0.25">
      <c r="A3245" s="408">
        <f t="shared" si="48"/>
        <v>3243</v>
      </c>
      <c r="B3245" s="488">
        <v>45504</v>
      </c>
      <c r="C3245" s="212" t="s">
        <v>261</v>
      </c>
      <c r="D3245" s="408" t="s">
        <v>269</v>
      </c>
      <c r="E3245" s="408" t="s">
        <v>164</v>
      </c>
      <c r="F3245" s="515">
        <v>180</v>
      </c>
      <c r="G3245" s="515"/>
      <c r="H3245" s="116"/>
      <c r="I3245" s="116"/>
      <c r="J3245" s="515"/>
      <c r="AD3245" s="476"/>
      <c r="AI3245" s="473"/>
    </row>
    <row r="3246" spans="1:35" s="4" customFormat="1" x14ac:dyDescent="0.25">
      <c r="A3246" s="408">
        <f t="shared" si="48"/>
        <v>3244</v>
      </c>
      <c r="B3246" s="488">
        <v>45504</v>
      </c>
      <c r="C3246" s="212" t="s">
        <v>254</v>
      </c>
      <c r="D3246" s="408" t="s">
        <v>159</v>
      </c>
      <c r="E3246" s="408" t="s">
        <v>164</v>
      </c>
      <c r="F3246" s="515">
        <v>0</v>
      </c>
      <c r="G3246" s="515"/>
      <c r="H3246" s="116"/>
      <c r="I3246" s="116"/>
      <c r="J3246" s="515"/>
      <c r="AD3246" s="476"/>
      <c r="AI3246" s="473"/>
    </row>
    <row r="3247" spans="1:35" s="4" customFormat="1" x14ac:dyDescent="0.25">
      <c r="A3247" s="408">
        <f t="shared" si="48"/>
        <v>3245</v>
      </c>
      <c r="B3247" s="488">
        <v>45504</v>
      </c>
      <c r="C3247" s="212" t="s">
        <v>277</v>
      </c>
      <c r="D3247" s="408" t="s">
        <v>176</v>
      </c>
      <c r="E3247" s="408" t="s">
        <v>164</v>
      </c>
      <c r="F3247" s="515">
        <v>0</v>
      </c>
      <c r="G3247" s="515"/>
      <c r="H3247" s="116"/>
      <c r="I3247" s="116"/>
      <c r="J3247" s="515"/>
      <c r="AD3247" s="476"/>
      <c r="AI3247" s="473"/>
    </row>
    <row r="3248" spans="1:35" s="4" customFormat="1" x14ac:dyDescent="0.25">
      <c r="A3248" s="408">
        <f t="shared" si="48"/>
        <v>3246</v>
      </c>
      <c r="B3248" s="488">
        <v>45504</v>
      </c>
      <c r="C3248" s="212" t="s">
        <v>352</v>
      </c>
      <c r="D3248" s="408" t="s">
        <v>176</v>
      </c>
      <c r="E3248" s="408" t="s">
        <v>164</v>
      </c>
      <c r="F3248" s="515">
        <v>239</v>
      </c>
      <c r="G3248" s="515"/>
      <c r="H3248" s="116"/>
      <c r="I3248" s="116"/>
      <c r="J3248" s="515"/>
      <c r="AD3248" s="476"/>
      <c r="AI3248" s="473"/>
    </row>
    <row r="3249" spans="1:35" s="4" customFormat="1" x14ac:dyDescent="0.25">
      <c r="A3249" s="408">
        <f t="shared" si="48"/>
        <v>3247</v>
      </c>
      <c r="B3249" s="488">
        <v>45504</v>
      </c>
      <c r="C3249" s="212" t="s">
        <v>354</v>
      </c>
      <c r="D3249" s="408" t="s">
        <v>103</v>
      </c>
      <c r="E3249" s="408" t="s">
        <v>164</v>
      </c>
      <c r="F3249" s="515">
        <v>62</v>
      </c>
      <c r="G3249" s="515"/>
      <c r="H3249" s="116"/>
      <c r="I3249" s="116"/>
      <c r="J3249" s="515"/>
      <c r="AD3249" s="476"/>
      <c r="AI3249" s="473"/>
    </row>
    <row r="3250" spans="1:35" s="4" customFormat="1" x14ac:dyDescent="0.25">
      <c r="A3250" s="408">
        <f t="shared" si="48"/>
        <v>3248</v>
      </c>
      <c r="B3250" s="488">
        <v>45504</v>
      </c>
      <c r="C3250" s="212" t="s">
        <v>390</v>
      </c>
      <c r="D3250" s="408" t="s">
        <v>99</v>
      </c>
      <c r="E3250" s="408" t="s">
        <v>381</v>
      </c>
      <c r="F3250" s="515">
        <v>251</v>
      </c>
      <c r="G3250" s="515"/>
      <c r="H3250" s="116"/>
      <c r="I3250" s="116"/>
      <c r="J3250" s="515"/>
      <c r="AD3250" s="476"/>
      <c r="AI3250" s="473"/>
    </row>
    <row r="3251" spans="1:35" s="4" customFormat="1" x14ac:dyDescent="0.25">
      <c r="A3251" s="408">
        <f t="shared" ref="A3251:A3314" si="49">ROW()-2</f>
        <v>3249</v>
      </c>
      <c r="B3251" s="488">
        <v>45504</v>
      </c>
      <c r="C3251" s="212" t="s">
        <v>559</v>
      </c>
      <c r="D3251" s="408" t="str">
        <f>VLOOKUP(C3251,X$4:Z3252,2,FALSE)</f>
        <v>لودر VOLVO</v>
      </c>
      <c r="E3251" s="408" t="str">
        <f>VLOOKUP(C3251,X$4:Z3252,3,FALSE)</f>
        <v>شرکتی</v>
      </c>
      <c r="F3251" s="515">
        <v>80</v>
      </c>
      <c r="G3251" s="515"/>
      <c r="H3251" s="116"/>
      <c r="I3251" s="116"/>
      <c r="J3251" s="515"/>
      <c r="AD3251" s="476"/>
      <c r="AI3251" s="473"/>
    </row>
    <row r="3252" spans="1:35" s="4" customFormat="1" x14ac:dyDescent="0.25">
      <c r="A3252" s="408">
        <f t="shared" si="49"/>
        <v>3250</v>
      </c>
      <c r="B3252" s="488">
        <v>45504</v>
      </c>
      <c r="C3252" s="212" t="s">
        <v>379</v>
      </c>
      <c r="D3252" s="408" t="s">
        <v>269</v>
      </c>
      <c r="E3252" s="408" t="s">
        <v>381</v>
      </c>
      <c r="F3252" s="515">
        <v>325</v>
      </c>
      <c r="G3252" s="515"/>
      <c r="H3252" s="116"/>
      <c r="I3252" s="116"/>
      <c r="J3252" s="515"/>
      <c r="AD3252" s="476"/>
      <c r="AI3252" s="473"/>
    </row>
    <row r="3253" spans="1:35" s="4" customFormat="1" x14ac:dyDescent="0.25">
      <c r="A3253" s="408">
        <f t="shared" si="49"/>
        <v>3251</v>
      </c>
      <c r="B3253" s="488">
        <v>45504</v>
      </c>
      <c r="C3253" s="212" t="s">
        <v>380</v>
      </c>
      <c r="D3253" s="408" t="s">
        <v>269</v>
      </c>
      <c r="E3253" s="408" t="s">
        <v>381</v>
      </c>
      <c r="F3253" s="515">
        <v>251</v>
      </c>
      <c r="G3253" s="515"/>
      <c r="H3253" s="116"/>
      <c r="I3253" s="116"/>
      <c r="J3253" s="515"/>
      <c r="AD3253" s="476"/>
      <c r="AI3253" s="473"/>
    </row>
    <row r="3254" spans="1:35" s="4" customFormat="1" x14ac:dyDescent="0.25">
      <c r="A3254" s="408">
        <f t="shared" si="49"/>
        <v>3252</v>
      </c>
      <c r="B3254" s="488">
        <v>45505</v>
      </c>
      <c r="C3254" s="212" t="s">
        <v>125</v>
      </c>
      <c r="D3254" s="408" t="s">
        <v>99</v>
      </c>
      <c r="E3254" s="408" t="s">
        <v>334</v>
      </c>
      <c r="F3254" s="515">
        <v>192</v>
      </c>
      <c r="G3254" s="515"/>
      <c r="H3254" s="116"/>
      <c r="I3254" s="116"/>
      <c r="J3254" s="515"/>
      <c r="AD3254" s="476"/>
      <c r="AI3254" s="473"/>
    </row>
    <row r="3255" spans="1:35" s="4" customFormat="1" x14ac:dyDescent="0.25">
      <c r="A3255" s="408">
        <f t="shared" si="49"/>
        <v>3253</v>
      </c>
      <c r="B3255" s="488">
        <v>45505</v>
      </c>
      <c r="C3255" s="212" t="s">
        <v>290</v>
      </c>
      <c r="D3255" s="408" t="s">
        <v>99</v>
      </c>
      <c r="E3255" s="408" t="s">
        <v>335</v>
      </c>
      <c r="F3255" s="515">
        <v>0</v>
      </c>
      <c r="G3255" s="515"/>
      <c r="H3255" s="116"/>
      <c r="I3255" s="116"/>
      <c r="J3255" s="515"/>
      <c r="AD3255" s="476"/>
      <c r="AI3255" s="473"/>
    </row>
    <row r="3256" spans="1:35" s="4" customFormat="1" x14ac:dyDescent="0.25">
      <c r="A3256" s="408">
        <f t="shared" si="49"/>
        <v>3254</v>
      </c>
      <c r="B3256" s="488">
        <v>45505</v>
      </c>
      <c r="C3256" s="212" t="s">
        <v>88</v>
      </c>
      <c r="D3256" s="408" t="s">
        <v>89</v>
      </c>
      <c r="E3256" s="408" t="s">
        <v>336</v>
      </c>
      <c r="F3256" s="515">
        <v>226</v>
      </c>
      <c r="G3256" s="515"/>
      <c r="H3256" s="116"/>
      <c r="I3256" s="116"/>
      <c r="J3256" s="515"/>
      <c r="AD3256" s="476"/>
      <c r="AI3256" s="473"/>
    </row>
    <row r="3257" spans="1:35" s="4" customFormat="1" x14ac:dyDescent="0.25">
      <c r="A3257" s="408">
        <f t="shared" si="49"/>
        <v>3255</v>
      </c>
      <c r="B3257" s="488">
        <v>45505</v>
      </c>
      <c r="C3257" s="212" t="s">
        <v>294</v>
      </c>
      <c r="D3257" s="408" t="s">
        <v>89</v>
      </c>
      <c r="E3257" s="408" t="s">
        <v>337</v>
      </c>
      <c r="F3257" s="515">
        <v>0</v>
      </c>
      <c r="G3257" s="515"/>
      <c r="H3257" s="116"/>
      <c r="I3257" s="116"/>
      <c r="J3257" s="515"/>
      <c r="AD3257" s="476"/>
      <c r="AI3257" s="473"/>
    </row>
    <row r="3258" spans="1:35" s="4" customFormat="1" x14ac:dyDescent="0.25">
      <c r="A3258" s="408">
        <f t="shared" si="49"/>
        <v>3256</v>
      </c>
      <c r="B3258" s="488">
        <v>45505</v>
      </c>
      <c r="C3258" s="212" t="s">
        <v>119</v>
      </c>
      <c r="D3258" s="408" t="s">
        <v>131</v>
      </c>
      <c r="E3258" s="408" t="s">
        <v>338</v>
      </c>
      <c r="F3258" s="515">
        <v>0</v>
      </c>
      <c r="G3258" s="515"/>
      <c r="H3258" s="116"/>
      <c r="I3258" s="116"/>
      <c r="J3258" s="515"/>
      <c r="AD3258" s="476"/>
      <c r="AI3258" s="473"/>
    </row>
    <row r="3259" spans="1:35" s="4" customFormat="1" x14ac:dyDescent="0.25">
      <c r="A3259" s="408">
        <f t="shared" si="49"/>
        <v>3257</v>
      </c>
      <c r="B3259" s="488">
        <v>45505</v>
      </c>
      <c r="C3259" s="212" t="s">
        <v>121</v>
      </c>
      <c r="D3259" s="408" t="s">
        <v>122</v>
      </c>
      <c r="E3259" s="408" t="s">
        <v>339</v>
      </c>
      <c r="F3259" s="515">
        <v>0</v>
      </c>
      <c r="G3259" s="515"/>
      <c r="H3259" s="116"/>
      <c r="I3259" s="116"/>
      <c r="J3259" s="515"/>
      <c r="AD3259" s="476"/>
      <c r="AI3259" s="473"/>
    </row>
    <row r="3260" spans="1:35" s="4" customFormat="1" x14ac:dyDescent="0.25">
      <c r="A3260" s="408">
        <f t="shared" si="49"/>
        <v>3258</v>
      </c>
      <c r="B3260" s="488">
        <v>45505</v>
      </c>
      <c r="C3260" s="212" t="s">
        <v>349</v>
      </c>
      <c r="D3260" s="408" t="s">
        <v>360</v>
      </c>
      <c r="E3260" s="408" t="s">
        <v>127</v>
      </c>
      <c r="F3260" s="515">
        <v>0</v>
      </c>
      <c r="G3260" s="515"/>
      <c r="H3260" s="116"/>
      <c r="I3260" s="116"/>
      <c r="J3260" s="515"/>
      <c r="AD3260" s="476"/>
      <c r="AI3260" s="473"/>
    </row>
    <row r="3261" spans="1:35" s="4" customFormat="1" x14ac:dyDescent="0.25">
      <c r="A3261" s="408">
        <f t="shared" si="49"/>
        <v>3259</v>
      </c>
      <c r="B3261" s="488">
        <v>45505</v>
      </c>
      <c r="C3261" s="212" t="s">
        <v>118</v>
      </c>
      <c r="D3261" s="408" t="s">
        <v>107</v>
      </c>
      <c r="E3261" s="408" t="s">
        <v>340</v>
      </c>
      <c r="F3261" s="515">
        <v>0</v>
      </c>
      <c r="G3261" s="515"/>
      <c r="H3261" s="116"/>
      <c r="I3261" s="116"/>
      <c r="J3261" s="515"/>
      <c r="AD3261" s="476"/>
      <c r="AI3261" s="473"/>
    </row>
    <row r="3262" spans="1:35" s="4" customFormat="1" x14ac:dyDescent="0.25">
      <c r="A3262" s="408">
        <f t="shared" si="49"/>
        <v>3260</v>
      </c>
      <c r="B3262" s="488">
        <v>45505</v>
      </c>
      <c r="C3262" s="212" t="s">
        <v>109</v>
      </c>
      <c r="D3262" s="408" t="s">
        <v>107</v>
      </c>
      <c r="E3262" s="408" t="s">
        <v>341</v>
      </c>
      <c r="F3262" s="515">
        <v>0</v>
      </c>
      <c r="G3262" s="515"/>
      <c r="H3262" s="116"/>
      <c r="I3262" s="116"/>
      <c r="J3262" s="515"/>
      <c r="AD3262" s="476"/>
      <c r="AI3262" s="473"/>
    </row>
    <row r="3263" spans="1:35" s="4" customFormat="1" x14ac:dyDescent="0.25">
      <c r="A3263" s="408">
        <f t="shared" si="49"/>
        <v>3261</v>
      </c>
      <c r="B3263" s="488">
        <v>45505</v>
      </c>
      <c r="C3263" s="212" t="s">
        <v>106</v>
      </c>
      <c r="D3263" s="408" t="s">
        <v>107</v>
      </c>
      <c r="E3263" s="408" t="s">
        <v>342</v>
      </c>
      <c r="F3263" s="515">
        <v>86</v>
      </c>
      <c r="G3263" s="515"/>
      <c r="H3263" s="116"/>
      <c r="I3263" s="116"/>
      <c r="J3263" s="515"/>
      <c r="AD3263" s="476"/>
      <c r="AI3263" s="473"/>
    </row>
    <row r="3264" spans="1:35" s="4" customFormat="1" x14ac:dyDescent="0.25">
      <c r="A3264" s="408">
        <f t="shared" si="49"/>
        <v>3262</v>
      </c>
      <c r="B3264" s="488">
        <v>45505</v>
      </c>
      <c r="C3264" s="212" t="s">
        <v>278</v>
      </c>
      <c r="D3264" s="408" t="s">
        <v>107</v>
      </c>
      <c r="E3264" s="408" t="s">
        <v>341</v>
      </c>
      <c r="F3264" s="515">
        <v>100</v>
      </c>
      <c r="G3264" s="515"/>
      <c r="H3264" s="116"/>
      <c r="I3264" s="116"/>
      <c r="J3264" s="515"/>
      <c r="AD3264" s="476"/>
      <c r="AI3264" s="473"/>
    </row>
    <row r="3265" spans="1:35" s="4" customFormat="1" x14ac:dyDescent="0.25">
      <c r="A3265" s="408">
        <f t="shared" si="49"/>
        <v>3263</v>
      </c>
      <c r="B3265" s="488">
        <v>45505</v>
      </c>
      <c r="C3265" s="212" t="s">
        <v>372</v>
      </c>
      <c r="D3265" s="408" t="s">
        <v>107</v>
      </c>
      <c r="E3265" s="408">
        <v>0</v>
      </c>
      <c r="F3265" s="515">
        <v>0</v>
      </c>
      <c r="G3265" s="515"/>
      <c r="H3265" s="116"/>
      <c r="I3265" s="116"/>
      <c r="J3265" s="515"/>
      <c r="AD3265" s="476"/>
      <c r="AI3265" s="473"/>
    </row>
    <row r="3266" spans="1:35" s="4" customFormat="1" x14ac:dyDescent="0.25">
      <c r="A3266" s="408">
        <f t="shared" si="49"/>
        <v>3264</v>
      </c>
      <c r="B3266" s="488">
        <v>45505</v>
      </c>
      <c r="C3266" s="212" t="s">
        <v>373</v>
      </c>
      <c r="D3266" s="408" t="s">
        <v>107</v>
      </c>
      <c r="E3266" s="408">
        <v>0</v>
      </c>
      <c r="F3266" s="515">
        <v>80</v>
      </c>
      <c r="G3266" s="515"/>
      <c r="H3266" s="116"/>
      <c r="I3266" s="116"/>
      <c r="J3266" s="515"/>
      <c r="AD3266" s="476"/>
      <c r="AI3266" s="473"/>
    </row>
    <row r="3267" spans="1:35" s="4" customFormat="1" x14ac:dyDescent="0.25">
      <c r="A3267" s="408">
        <f t="shared" si="49"/>
        <v>3265</v>
      </c>
      <c r="B3267" s="488">
        <v>45505</v>
      </c>
      <c r="C3267" s="212" t="s">
        <v>91</v>
      </c>
      <c r="D3267" s="408" t="s">
        <v>92</v>
      </c>
      <c r="E3267" s="408" t="s">
        <v>343</v>
      </c>
      <c r="F3267" s="515">
        <v>0</v>
      </c>
      <c r="G3267" s="515"/>
      <c r="H3267" s="116"/>
      <c r="I3267" s="116"/>
      <c r="J3267" s="515"/>
      <c r="AD3267" s="476"/>
      <c r="AI3267" s="473"/>
    </row>
    <row r="3268" spans="1:35" s="4" customFormat="1" x14ac:dyDescent="0.25">
      <c r="A3268" s="408">
        <f t="shared" si="49"/>
        <v>3266</v>
      </c>
      <c r="B3268" s="488">
        <v>45505</v>
      </c>
      <c r="C3268" s="212" t="s">
        <v>94</v>
      </c>
      <c r="D3268" s="408" t="s">
        <v>92</v>
      </c>
      <c r="E3268" s="408" t="s">
        <v>344</v>
      </c>
      <c r="F3268" s="515">
        <v>0</v>
      </c>
      <c r="G3268" s="515"/>
      <c r="H3268" s="116"/>
      <c r="I3268" s="116"/>
      <c r="J3268" s="515"/>
      <c r="AD3268" s="476"/>
      <c r="AI3268" s="473"/>
    </row>
    <row r="3269" spans="1:35" s="4" customFormat="1" x14ac:dyDescent="0.25">
      <c r="A3269" s="408">
        <f t="shared" si="49"/>
        <v>3267</v>
      </c>
      <c r="B3269" s="488">
        <v>45505</v>
      </c>
      <c r="C3269" s="212" t="s">
        <v>116</v>
      </c>
      <c r="D3269" s="408" t="s">
        <v>92</v>
      </c>
      <c r="E3269" s="408" t="s">
        <v>345</v>
      </c>
      <c r="F3269" s="515">
        <v>0</v>
      </c>
      <c r="G3269" s="515"/>
      <c r="H3269" s="116"/>
      <c r="I3269" s="116"/>
      <c r="J3269" s="515"/>
      <c r="AD3269" s="476"/>
      <c r="AI3269" s="473"/>
    </row>
    <row r="3270" spans="1:35" s="4" customFormat="1" x14ac:dyDescent="0.25">
      <c r="A3270" s="408">
        <f t="shared" si="49"/>
        <v>3268</v>
      </c>
      <c r="B3270" s="488">
        <v>45505</v>
      </c>
      <c r="C3270" s="212" t="s">
        <v>128</v>
      </c>
      <c r="D3270" s="408" t="s">
        <v>97</v>
      </c>
      <c r="E3270" s="408" t="s">
        <v>346</v>
      </c>
      <c r="F3270" s="515">
        <v>78</v>
      </c>
      <c r="G3270" s="515"/>
      <c r="H3270" s="116"/>
      <c r="I3270" s="116"/>
      <c r="J3270" s="515"/>
      <c r="AD3270" s="476"/>
      <c r="AI3270" s="473"/>
    </row>
    <row r="3271" spans="1:35" s="4" customFormat="1" x14ac:dyDescent="0.25">
      <c r="A3271" s="408">
        <f t="shared" si="49"/>
        <v>3269</v>
      </c>
      <c r="B3271" s="488">
        <v>45505</v>
      </c>
      <c r="C3271" s="212" t="s">
        <v>96</v>
      </c>
      <c r="D3271" s="408" t="s">
        <v>97</v>
      </c>
      <c r="E3271" s="408" t="s">
        <v>347</v>
      </c>
      <c r="F3271" s="515">
        <v>0</v>
      </c>
      <c r="G3271" s="515"/>
      <c r="H3271" s="116"/>
      <c r="I3271" s="116"/>
      <c r="J3271" s="515"/>
      <c r="AD3271" s="476"/>
      <c r="AI3271" s="473"/>
    </row>
    <row r="3272" spans="1:35" s="4" customFormat="1" x14ac:dyDescent="0.25">
      <c r="A3272" s="408">
        <f t="shared" si="49"/>
        <v>3270</v>
      </c>
      <c r="B3272" s="488">
        <v>45505</v>
      </c>
      <c r="C3272" s="212" t="s">
        <v>113</v>
      </c>
      <c r="D3272" s="408" t="s">
        <v>114</v>
      </c>
      <c r="E3272" s="408" t="s">
        <v>348</v>
      </c>
      <c r="F3272" s="515">
        <v>0</v>
      </c>
      <c r="G3272" s="515"/>
      <c r="H3272" s="116"/>
      <c r="I3272" s="116"/>
      <c r="J3272" s="515"/>
      <c r="AD3272" s="476"/>
      <c r="AI3272" s="473"/>
    </row>
    <row r="3273" spans="1:35" s="4" customFormat="1" x14ac:dyDescent="0.25">
      <c r="A3273" s="408">
        <f t="shared" si="49"/>
        <v>3271</v>
      </c>
      <c r="B3273" s="488">
        <v>45505</v>
      </c>
      <c r="C3273" s="212" t="s">
        <v>559</v>
      </c>
      <c r="D3273" s="408" t="str">
        <f>VLOOKUP(C3273,X$4:Z3274,2,FALSE)</f>
        <v>لودر VOLVO</v>
      </c>
      <c r="E3273" s="408" t="str">
        <f>VLOOKUP(C3273,X$4:Z3274,3,FALSE)</f>
        <v>شرکتی</v>
      </c>
      <c r="F3273" s="515">
        <v>105</v>
      </c>
      <c r="G3273" s="515"/>
      <c r="H3273" s="116"/>
      <c r="I3273" s="116"/>
      <c r="J3273" s="515"/>
      <c r="AD3273" s="476"/>
      <c r="AI3273" s="473"/>
    </row>
    <row r="3274" spans="1:35" s="4" customFormat="1" x14ac:dyDescent="0.25">
      <c r="A3274" s="408">
        <f t="shared" si="49"/>
        <v>3272</v>
      </c>
      <c r="B3274" s="488">
        <v>45505</v>
      </c>
      <c r="C3274" s="212" t="s">
        <v>156</v>
      </c>
      <c r="D3274" s="408" t="s">
        <v>136</v>
      </c>
      <c r="E3274" s="408" t="s">
        <v>149</v>
      </c>
      <c r="F3274" s="515">
        <v>0</v>
      </c>
      <c r="G3274" s="515"/>
      <c r="H3274" s="116"/>
      <c r="I3274" s="116"/>
      <c r="J3274" s="515"/>
      <c r="AD3274" s="476"/>
      <c r="AI3274" s="473"/>
    </row>
    <row r="3275" spans="1:35" s="4" customFormat="1" x14ac:dyDescent="0.25">
      <c r="A3275" s="408">
        <f t="shared" si="49"/>
        <v>3273</v>
      </c>
      <c r="B3275" s="488">
        <v>45505</v>
      </c>
      <c r="C3275" s="212" t="s">
        <v>142</v>
      </c>
      <c r="D3275" s="408" t="s">
        <v>264</v>
      </c>
      <c r="E3275" s="408" t="s">
        <v>143</v>
      </c>
      <c r="F3275" s="515">
        <v>0</v>
      </c>
      <c r="G3275" s="515"/>
      <c r="H3275" s="116"/>
      <c r="I3275" s="116"/>
      <c r="J3275" s="515"/>
      <c r="AD3275" s="476"/>
      <c r="AI3275" s="473"/>
    </row>
    <row r="3276" spans="1:35" s="4" customFormat="1" x14ac:dyDescent="0.25">
      <c r="A3276" s="408">
        <f t="shared" si="49"/>
        <v>3274</v>
      </c>
      <c r="B3276" s="488">
        <v>45505</v>
      </c>
      <c r="C3276" s="212" t="s">
        <v>144</v>
      </c>
      <c r="D3276" s="408" t="s">
        <v>264</v>
      </c>
      <c r="E3276" s="408" t="s">
        <v>143</v>
      </c>
      <c r="F3276" s="515">
        <v>0</v>
      </c>
      <c r="G3276" s="515"/>
      <c r="H3276" s="116"/>
      <c r="I3276" s="116"/>
      <c r="J3276" s="515"/>
      <c r="AD3276" s="476"/>
      <c r="AI3276" s="473"/>
    </row>
    <row r="3277" spans="1:35" s="4" customFormat="1" x14ac:dyDescent="0.25">
      <c r="A3277" s="408">
        <f t="shared" si="49"/>
        <v>3275</v>
      </c>
      <c r="B3277" s="488">
        <v>45505</v>
      </c>
      <c r="C3277" s="212" t="s">
        <v>145</v>
      </c>
      <c r="D3277" s="408" t="s">
        <v>265</v>
      </c>
      <c r="E3277" s="408" t="s">
        <v>146</v>
      </c>
      <c r="F3277" s="515">
        <v>482</v>
      </c>
      <c r="G3277" s="515"/>
      <c r="H3277" s="116"/>
      <c r="I3277" s="116"/>
      <c r="J3277" s="515"/>
      <c r="AD3277" s="476"/>
      <c r="AI3277" s="473"/>
    </row>
    <row r="3278" spans="1:35" s="4" customFormat="1" x14ac:dyDescent="0.25">
      <c r="A3278" s="408">
        <f t="shared" si="49"/>
        <v>3276</v>
      </c>
      <c r="B3278" s="488">
        <v>45505</v>
      </c>
      <c r="C3278" s="212" t="s">
        <v>160</v>
      </c>
      <c r="D3278" s="408" t="s">
        <v>136</v>
      </c>
      <c r="E3278" s="408" t="s">
        <v>64</v>
      </c>
      <c r="F3278" s="515">
        <v>144</v>
      </c>
      <c r="G3278" s="515"/>
      <c r="H3278" s="116"/>
      <c r="I3278" s="116"/>
      <c r="J3278" s="515"/>
      <c r="AD3278" s="476"/>
      <c r="AI3278" s="473"/>
    </row>
    <row r="3279" spans="1:35" s="4" customFormat="1" x14ac:dyDescent="0.25">
      <c r="A3279" s="408">
        <f t="shared" si="49"/>
        <v>3277</v>
      </c>
      <c r="B3279" s="488">
        <v>45505</v>
      </c>
      <c r="C3279" s="212" t="s">
        <v>158</v>
      </c>
      <c r="D3279" s="408" t="s">
        <v>159</v>
      </c>
      <c r="E3279" s="408" t="s">
        <v>64</v>
      </c>
      <c r="F3279" s="515">
        <v>110</v>
      </c>
      <c r="G3279" s="515"/>
      <c r="H3279" s="116"/>
      <c r="I3279" s="116"/>
      <c r="J3279" s="515"/>
      <c r="AD3279" s="476"/>
      <c r="AI3279" s="473"/>
    </row>
    <row r="3280" spans="1:35" s="4" customFormat="1" x14ac:dyDescent="0.25">
      <c r="A3280" s="408">
        <f t="shared" si="49"/>
        <v>3278</v>
      </c>
      <c r="B3280" s="488">
        <v>45505</v>
      </c>
      <c r="C3280" s="212" t="s">
        <v>390</v>
      </c>
      <c r="D3280" s="408" t="s">
        <v>99</v>
      </c>
      <c r="E3280" s="408" t="s">
        <v>381</v>
      </c>
      <c r="F3280" s="515">
        <v>0</v>
      </c>
      <c r="G3280" s="515"/>
      <c r="H3280" s="116"/>
      <c r="I3280" s="116"/>
      <c r="J3280" s="515"/>
      <c r="AD3280" s="476"/>
      <c r="AI3280" s="473"/>
    </row>
    <row r="3281" spans="1:35" s="4" customFormat="1" x14ac:dyDescent="0.25">
      <c r="A3281" s="408">
        <f t="shared" si="49"/>
        <v>3279</v>
      </c>
      <c r="B3281" s="488">
        <v>45505</v>
      </c>
      <c r="C3281" s="96" t="s">
        <v>283</v>
      </c>
      <c r="D3281" s="408" t="s">
        <v>266</v>
      </c>
      <c r="E3281" s="408" t="s">
        <v>63</v>
      </c>
      <c r="F3281" s="515">
        <v>0</v>
      </c>
      <c r="G3281" s="515"/>
      <c r="H3281" s="116"/>
      <c r="I3281" s="116"/>
      <c r="J3281" s="515"/>
      <c r="AD3281" s="476"/>
      <c r="AI3281" s="473"/>
    </row>
    <row r="3282" spans="1:35" s="4" customFormat="1" x14ac:dyDescent="0.25">
      <c r="A3282" s="408">
        <f t="shared" si="49"/>
        <v>3280</v>
      </c>
      <c r="B3282" s="488">
        <v>45505</v>
      </c>
      <c r="C3282" s="212" t="s">
        <v>148</v>
      </c>
      <c r="D3282" s="408" t="s">
        <v>92</v>
      </c>
      <c r="E3282" s="408" t="s">
        <v>63</v>
      </c>
      <c r="F3282" s="515">
        <v>0</v>
      </c>
      <c r="G3282" s="515"/>
      <c r="H3282" s="116"/>
      <c r="I3282" s="116"/>
      <c r="J3282" s="515"/>
      <c r="AD3282" s="476"/>
      <c r="AI3282" s="473"/>
    </row>
    <row r="3283" spans="1:35" s="4" customFormat="1" x14ac:dyDescent="0.25">
      <c r="A3283" s="408">
        <f t="shared" si="49"/>
        <v>3281</v>
      </c>
      <c r="B3283" s="488">
        <v>45505</v>
      </c>
      <c r="C3283" s="212" t="s">
        <v>150</v>
      </c>
      <c r="D3283" s="408" t="s">
        <v>92</v>
      </c>
      <c r="E3283" s="408" t="s">
        <v>63</v>
      </c>
      <c r="F3283" s="515">
        <v>0</v>
      </c>
      <c r="G3283" s="515"/>
      <c r="H3283" s="116"/>
      <c r="I3283" s="116"/>
      <c r="J3283" s="515"/>
      <c r="AD3283" s="476"/>
      <c r="AI3283" s="473"/>
    </row>
    <row r="3284" spans="1:35" s="4" customFormat="1" x14ac:dyDescent="0.25">
      <c r="A3284" s="408">
        <f t="shared" si="49"/>
        <v>3282</v>
      </c>
      <c r="B3284" s="488">
        <v>45505</v>
      </c>
      <c r="C3284" s="212" t="s">
        <v>467</v>
      </c>
      <c r="D3284" s="408" t="s">
        <v>92</v>
      </c>
      <c r="E3284" s="408" t="s">
        <v>63</v>
      </c>
      <c r="F3284" s="515">
        <v>0</v>
      </c>
      <c r="G3284" s="515"/>
      <c r="H3284" s="116"/>
      <c r="I3284" s="116"/>
      <c r="J3284" s="515"/>
      <c r="AD3284" s="476"/>
      <c r="AI3284" s="473"/>
    </row>
    <row r="3285" spans="1:35" s="4" customFormat="1" x14ac:dyDescent="0.25">
      <c r="A3285" s="408">
        <f t="shared" si="49"/>
        <v>3283</v>
      </c>
      <c r="B3285" s="488">
        <v>45505</v>
      </c>
      <c r="C3285" s="212" t="s">
        <v>135</v>
      </c>
      <c r="D3285" s="408" t="s">
        <v>136</v>
      </c>
      <c r="E3285" s="408" t="s">
        <v>2</v>
      </c>
      <c r="F3285" s="515">
        <v>0</v>
      </c>
      <c r="G3285" s="515"/>
      <c r="H3285" s="116"/>
      <c r="I3285" s="116"/>
      <c r="J3285" s="515"/>
      <c r="AD3285" s="476"/>
      <c r="AI3285" s="473"/>
    </row>
    <row r="3286" spans="1:35" s="4" customFormat="1" x14ac:dyDescent="0.25">
      <c r="A3286" s="408">
        <f t="shared" si="49"/>
        <v>3284</v>
      </c>
      <c r="B3286" s="488">
        <v>45505</v>
      </c>
      <c r="C3286" s="212" t="s">
        <v>137</v>
      </c>
      <c r="D3286" s="408" t="s">
        <v>136</v>
      </c>
      <c r="E3286" s="408" t="s">
        <v>2</v>
      </c>
      <c r="F3286" s="515">
        <v>248</v>
      </c>
      <c r="G3286" s="515"/>
      <c r="H3286" s="116"/>
      <c r="I3286" s="116"/>
      <c r="J3286" s="515"/>
      <c r="AD3286" s="476"/>
      <c r="AI3286" s="473"/>
    </row>
    <row r="3287" spans="1:35" s="4" customFormat="1" x14ac:dyDescent="0.25">
      <c r="A3287" s="408">
        <f t="shared" si="49"/>
        <v>3285</v>
      </c>
      <c r="B3287" s="488">
        <v>45505</v>
      </c>
      <c r="C3287" s="212" t="s">
        <v>139</v>
      </c>
      <c r="D3287" s="408" t="s">
        <v>92</v>
      </c>
      <c r="E3287" s="408" t="s">
        <v>2</v>
      </c>
      <c r="F3287" s="515">
        <v>0</v>
      </c>
      <c r="G3287" s="515"/>
      <c r="H3287" s="116"/>
      <c r="I3287" s="116"/>
      <c r="J3287" s="515"/>
      <c r="AD3287" s="476"/>
      <c r="AI3287" s="473"/>
    </row>
    <row r="3288" spans="1:35" s="4" customFormat="1" x14ac:dyDescent="0.25">
      <c r="A3288" s="408">
        <f t="shared" si="49"/>
        <v>3286</v>
      </c>
      <c r="B3288" s="488">
        <v>45505</v>
      </c>
      <c r="C3288" s="212" t="s">
        <v>140</v>
      </c>
      <c r="D3288" s="408" t="s">
        <v>92</v>
      </c>
      <c r="E3288" s="408" t="s">
        <v>2</v>
      </c>
      <c r="F3288" s="515">
        <v>0</v>
      </c>
      <c r="G3288" s="515"/>
      <c r="H3288" s="116"/>
      <c r="I3288" s="116"/>
      <c r="J3288" s="515"/>
      <c r="AD3288" s="476"/>
      <c r="AI3288" s="473"/>
    </row>
    <row r="3289" spans="1:35" s="4" customFormat="1" x14ac:dyDescent="0.25">
      <c r="A3289" s="408">
        <f t="shared" si="49"/>
        <v>3287</v>
      </c>
      <c r="B3289" s="488">
        <v>45505</v>
      </c>
      <c r="C3289" s="212" t="s">
        <v>141</v>
      </c>
      <c r="D3289" s="408" t="s">
        <v>92</v>
      </c>
      <c r="E3289" s="408" t="s">
        <v>2</v>
      </c>
      <c r="F3289" s="515">
        <v>0</v>
      </c>
      <c r="G3289" s="515"/>
      <c r="H3289" s="116"/>
      <c r="I3289" s="116"/>
      <c r="J3289" s="515"/>
      <c r="AD3289" s="476"/>
      <c r="AI3289" s="473"/>
    </row>
    <row r="3290" spans="1:35" s="4" customFormat="1" x14ac:dyDescent="0.25">
      <c r="A3290" s="408">
        <f t="shared" si="49"/>
        <v>3288</v>
      </c>
      <c r="B3290" s="488">
        <v>45505</v>
      </c>
      <c r="C3290" s="212" t="s">
        <v>134</v>
      </c>
      <c r="D3290" s="408" t="s">
        <v>99</v>
      </c>
      <c r="E3290" s="408" t="s">
        <v>2</v>
      </c>
      <c r="F3290" s="515">
        <v>0</v>
      </c>
      <c r="G3290" s="515"/>
      <c r="H3290" s="116"/>
      <c r="I3290" s="116"/>
      <c r="J3290" s="515"/>
      <c r="AD3290" s="476"/>
      <c r="AI3290" s="473"/>
    </row>
    <row r="3291" spans="1:35" s="4" customFormat="1" x14ac:dyDescent="0.25">
      <c r="A3291" s="408">
        <f t="shared" si="49"/>
        <v>3289</v>
      </c>
      <c r="B3291" s="488">
        <v>45505</v>
      </c>
      <c r="C3291" s="212" t="s">
        <v>279</v>
      </c>
      <c r="D3291" s="408" t="s">
        <v>99</v>
      </c>
      <c r="E3291" s="408" t="s">
        <v>2</v>
      </c>
      <c r="F3291" s="515">
        <v>0</v>
      </c>
      <c r="G3291" s="515"/>
      <c r="H3291" s="116"/>
      <c r="I3291" s="116"/>
      <c r="J3291" s="515"/>
      <c r="AD3291" s="476"/>
      <c r="AI3291" s="473"/>
    </row>
    <row r="3292" spans="1:35" s="4" customFormat="1" x14ac:dyDescent="0.25">
      <c r="A3292" s="408">
        <f t="shared" si="49"/>
        <v>3290</v>
      </c>
      <c r="B3292" s="488">
        <v>45505</v>
      </c>
      <c r="C3292" s="212" t="s">
        <v>153</v>
      </c>
      <c r="D3292" s="408" t="s">
        <v>103</v>
      </c>
      <c r="E3292" s="408" t="s">
        <v>62</v>
      </c>
      <c r="F3292" s="515">
        <v>148</v>
      </c>
      <c r="G3292" s="515"/>
      <c r="H3292" s="116"/>
      <c r="I3292" s="116"/>
      <c r="J3292" s="515"/>
      <c r="AD3292" s="476"/>
      <c r="AI3292" s="473"/>
    </row>
    <row r="3293" spans="1:35" s="4" customFormat="1" x14ac:dyDescent="0.25">
      <c r="A3293" s="408">
        <f t="shared" si="49"/>
        <v>3291</v>
      </c>
      <c r="B3293" s="488">
        <v>45505</v>
      </c>
      <c r="C3293" s="212" t="s">
        <v>154</v>
      </c>
      <c r="D3293" s="408" t="s">
        <v>92</v>
      </c>
      <c r="E3293" s="408" t="s">
        <v>62</v>
      </c>
      <c r="F3293" s="515">
        <v>120</v>
      </c>
      <c r="G3293" s="515"/>
      <c r="H3293" s="116"/>
      <c r="I3293" s="116"/>
      <c r="J3293" s="515"/>
      <c r="AD3293" s="476"/>
      <c r="AI3293" s="473"/>
    </row>
    <row r="3294" spans="1:35" s="4" customFormat="1" x14ac:dyDescent="0.25">
      <c r="A3294" s="408">
        <f t="shared" si="49"/>
        <v>3292</v>
      </c>
      <c r="B3294" s="488">
        <v>45505</v>
      </c>
      <c r="C3294" s="212" t="s">
        <v>155</v>
      </c>
      <c r="D3294" s="408" t="s">
        <v>92</v>
      </c>
      <c r="E3294" s="408" t="s">
        <v>62</v>
      </c>
      <c r="F3294" s="515">
        <v>0</v>
      </c>
      <c r="G3294" s="515"/>
      <c r="H3294" s="116"/>
      <c r="I3294" s="116"/>
      <c r="J3294" s="515"/>
      <c r="AD3294" s="476"/>
      <c r="AI3294" s="473"/>
    </row>
    <row r="3295" spans="1:35" s="4" customFormat="1" x14ac:dyDescent="0.25">
      <c r="A3295" s="408">
        <f t="shared" si="49"/>
        <v>3293</v>
      </c>
      <c r="B3295" s="488">
        <v>45505</v>
      </c>
      <c r="C3295" s="212" t="s">
        <v>295</v>
      </c>
      <c r="D3295" s="408" t="s">
        <v>92</v>
      </c>
      <c r="E3295" s="408" t="s">
        <v>62</v>
      </c>
      <c r="F3295" s="515">
        <v>126</v>
      </c>
      <c r="G3295" s="515"/>
      <c r="H3295" s="116"/>
      <c r="I3295" s="116"/>
      <c r="J3295" s="515"/>
      <c r="AD3295" s="476"/>
      <c r="AI3295" s="473"/>
    </row>
    <row r="3296" spans="1:35" s="4" customFormat="1" x14ac:dyDescent="0.25">
      <c r="A3296" s="408">
        <f t="shared" si="49"/>
        <v>3294</v>
      </c>
      <c r="B3296" s="488">
        <v>45505</v>
      </c>
      <c r="C3296" s="212" t="s">
        <v>259</v>
      </c>
      <c r="D3296" s="408" t="s">
        <v>92</v>
      </c>
      <c r="E3296" s="408" t="s">
        <v>2</v>
      </c>
      <c r="F3296" s="515">
        <v>0</v>
      </c>
      <c r="G3296" s="515"/>
      <c r="H3296" s="116"/>
      <c r="I3296" s="116"/>
      <c r="J3296" s="515"/>
      <c r="AD3296" s="476"/>
      <c r="AI3296" s="473"/>
    </row>
    <row r="3297" spans="1:35" s="4" customFormat="1" x14ac:dyDescent="0.25">
      <c r="A3297" s="408">
        <f t="shared" si="49"/>
        <v>3295</v>
      </c>
      <c r="B3297" s="488">
        <v>45505</v>
      </c>
      <c r="C3297" s="212" t="s">
        <v>260</v>
      </c>
      <c r="D3297" s="408" t="s">
        <v>92</v>
      </c>
      <c r="E3297" s="408" t="s">
        <v>2</v>
      </c>
      <c r="F3297" s="515">
        <v>0</v>
      </c>
      <c r="G3297" s="515"/>
      <c r="H3297" s="116"/>
      <c r="I3297" s="116"/>
      <c r="J3297" s="515"/>
      <c r="AD3297" s="476"/>
      <c r="AI3297" s="473"/>
    </row>
    <row r="3298" spans="1:35" s="4" customFormat="1" x14ac:dyDescent="0.25">
      <c r="A3298" s="408">
        <f t="shared" si="49"/>
        <v>3296</v>
      </c>
      <c r="B3298" s="488">
        <v>45505</v>
      </c>
      <c r="C3298" s="212" t="s">
        <v>252</v>
      </c>
      <c r="D3298" s="408" t="s">
        <v>92</v>
      </c>
      <c r="E3298" s="408" t="s">
        <v>2</v>
      </c>
      <c r="F3298" s="515">
        <v>0</v>
      </c>
      <c r="G3298" s="515"/>
      <c r="H3298" s="116"/>
      <c r="I3298" s="116"/>
      <c r="J3298" s="515"/>
      <c r="AD3298" s="476"/>
      <c r="AI3298" s="473"/>
    </row>
    <row r="3299" spans="1:35" s="4" customFormat="1" x14ac:dyDescent="0.25">
      <c r="A3299" s="408">
        <f t="shared" si="49"/>
        <v>3297</v>
      </c>
      <c r="B3299" s="488">
        <v>45505</v>
      </c>
      <c r="C3299" s="212" t="s">
        <v>177</v>
      </c>
      <c r="D3299" s="408" t="s">
        <v>159</v>
      </c>
      <c r="E3299" s="408" t="s">
        <v>8</v>
      </c>
      <c r="F3299" s="515">
        <v>72</v>
      </c>
      <c r="G3299" s="515"/>
      <c r="H3299" s="116"/>
      <c r="I3299" s="116"/>
      <c r="J3299" s="515"/>
      <c r="AD3299" s="476"/>
      <c r="AI3299" s="473"/>
    </row>
    <row r="3300" spans="1:35" s="4" customFormat="1" x14ac:dyDescent="0.25">
      <c r="A3300" s="408">
        <f t="shared" si="49"/>
        <v>3298</v>
      </c>
      <c r="B3300" s="488">
        <v>45505</v>
      </c>
      <c r="C3300" s="212" t="s">
        <v>559</v>
      </c>
      <c r="D3300" s="408" t="str">
        <f>VLOOKUP(C3300,X$4:Z3301,2,FALSE)</f>
        <v>لودر VOLVO</v>
      </c>
      <c r="E3300" s="408" t="str">
        <f>VLOOKUP(C3300,X$4:Z3301,3,FALSE)</f>
        <v>شرکتی</v>
      </c>
      <c r="F3300" s="515">
        <v>0</v>
      </c>
      <c r="G3300" s="515"/>
      <c r="H3300" s="116"/>
      <c r="I3300" s="116"/>
      <c r="J3300" s="515"/>
      <c r="AD3300" s="476"/>
      <c r="AI3300" s="473"/>
    </row>
    <row r="3301" spans="1:35" s="4" customFormat="1" x14ac:dyDescent="0.25">
      <c r="A3301" s="408">
        <f t="shared" si="49"/>
        <v>3299</v>
      </c>
      <c r="B3301" s="488">
        <v>45505</v>
      </c>
      <c r="C3301" s="212" t="s">
        <v>162</v>
      </c>
      <c r="D3301" s="408" t="s">
        <v>163</v>
      </c>
      <c r="E3301" s="408" t="s">
        <v>164</v>
      </c>
      <c r="F3301" s="515">
        <v>101</v>
      </c>
      <c r="G3301" s="515"/>
      <c r="H3301" s="116"/>
      <c r="I3301" s="116"/>
      <c r="J3301" s="515"/>
      <c r="AD3301" s="476"/>
      <c r="AI3301" s="473"/>
    </row>
    <row r="3302" spans="1:35" s="4" customFormat="1" x14ac:dyDescent="0.25">
      <c r="A3302" s="408">
        <f t="shared" si="49"/>
        <v>3300</v>
      </c>
      <c r="B3302" s="488">
        <v>45505</v>
      </c>
      <c r="C3302" s="212" t="s">
        <v>166</v>
      </c>
      <c r="D3302" s="408" t="s">
        <v>167</v>
      </c>
      <c r="E3302" s="408" t="s">
        <v>164</v>
      </c>
      <c r="F3302" s="515">
        <v>0</v>
      </c>
      <c r="G3302" s="515"/>
      <c r="H3302" s="116"/>
      <c r="I3302" s="116"/>
      <c r="J3302" s="515"/>
      <c r="AD3302" s="476"/>
      <c r="AI3302" s="473"/>
    </row>
    <row r="3303" spans="1:35" s="4" customFormat="1" x14ac:dyDescent="0.25">
      <c r="A3303" s="408">
        <f t="shared" si="49"/>
        <v>3301</v>
      </c>
      <c r="B3303" s="488">
        <v>45505</v>
      </c>
      <c r="C3303" s="212" t="s">
        <v>169</v>
      </c>
      <c r="D3303" s="408" t="s">
        <v>167</v>
      </c>
      <c r="E3303" s="408" t="s">
        <v>164</v>
      </c>
      <c r="F3303" s="515">
        <v>0</v>
      </c>
      <c r="G3303" s="515"/>
      <c r="H3303" s="116"/>
      <c r="I3303" s="116"/>
      <c r="J3303" s="515"/>
      <c r="AD3303" s="476"/>
      <c r="AI3303" s="473"/>
    </row>
    <row r="3304" spans="1:35" s="4" customFormat="1" x14ac:dyDescent="0.25">
      <c r="A3304" s="408">
        <f t="shared" si="49"/>
        <v>3302</v>
      </c>
      <c r="B3304" s="488">
        <v>45505</v>
      </c>
      <c r="C3304" s="212" t="s">
        <v>170</v>
      </c>
      <c r="D3304" s="408" t="s">
        <v>103</v>
      </c>
      <c r="E3304" s="408" t="s">
        <v>164</v>
      </c>
      <c r="F3304" s="515">
        <v>153</v>
      </c>
      <c r="G3304" s="515"/>
      <c r="H3304" s="116"/>
      <c r="I3304" s="116"/>
      <c r="J3304" s="515"/>
      <c r="AD3304" s="476"/>
      <c r="AI3304" s="473"/>
    </row>
    <row r="3305" spans="1:35" s="4" customFormat="1" x14ac:dyDescent="0.25">
      <c r="A3305" s="408">
        <f t="shared" si="49"/>
        <v>3303</v>
      </c>
      <c r="B3305" s="488">
        <v>45505</v>
      </c>
      <c r="C3305" s="212" t="s">
        <v>171</v>
      </c>
      <c r="D3305" s="408" t="s">
        <v>159</v>
      </c>
      <c r="E3305" s="408" t="s">
        <v>164</v>
      </c>
      <c r="F3305" s="515">
        <v>0</v>
      </c>
      <c r="G3305" s="515"/>
      <c r="H3305" s="116"/>
      <c r="I3305" s="116"/>
      <c r="J3305" s="515"/>
      <c r="AD3305" s="476"/>
      <c r="AI3305" s="473"/>
    </row>
    <row r="3306" spans="1:35" s="4" customFormat="1" x14ac:dyDescent="0.25">
      <c r="A3306" s="408">
        <f t="shared" si="49"/>
        <v>3304</v>
      </c>
      <c r="B3306" s="488">
        <v>45505</v>
      </c>
      <c r="C3306" s="212" t="s">
        <v>172</v>
      </c>
      <c r="D3306" s="408" t="s">
        <v>173</v>
      </c>
      <c r="E3306" s="408" t="s">
        <v>164</v>
      </c>
      <c r="F3306" s="515">
        <v>0</v>
      </c>
      <c r="G3306" s="515"/>
      <c r="H3306" s="116"/>
      <c r="I3306" s="116"/>
      <c r="J3306" s="515"/>
      <c r="AD3306" s="476"/>
      <c r="AI3306" s="473"/>
    </row>
    <row r="3307" spans="1:35" s="4" customFormat="1" x14ac:dyDescent="0.25">
      <c r="A3307" s="408">
        <f t="shared" si="49"/>
        <v>3305</v>
      </c>
      <c r="B3307" s="488">
        <v>45505</v>
      </c>
      <c r="C3307" s="212" t="s">
        <v>174</v>
      </c>
      <c r="D3307" s="408" t="s">
        <v>99</v>
      </c>
      <c r="E3307" s="408" t="s">
        <v>164</v>
      </c>
      <c r="F3307" s="515">
        <v>449</v>
      </c>
      <c r="G3307" s="515"/>
      <c r="H3307" s="116"/>
      <c r="I3307" s="116"/>
      <c r="J3307" s="515"/>
      <c r="AD3307" s="476"/>
      <c r="AI3307" s="473"/>
    </row>
    <row r="3308" spans="1:35" s="4" customFormat="1" x14ac:dyDescent="0.25">
      <c r="A3308" s="408">
        <f t="shared" si="49"/>
        <v>3306</v>
      </c>
      <c r="B3308" s="488">
        <v>45505</v>
      </c>
      <c r="C3308" s="212" t="s">
        <v>175</v>
      </c>
      <c r="D3308" s="408" t="s">
        <v>176</v>
      </c>
      <c r="E3308" s="408" t="s">
        <v>164</v>
      </c>
      <c r="F3308" s="515">
        <v>146</v>
      </c>
      <c r="G3308" s="515"/>
      <c r="H3308" s="116"/>
      <c r="I3308" s="116"/>
      <c r="J3308" s="515"/>
      <c r="AD3308" s="476"/>
      <c r="AI3308" s="473"/>
    </row>
    <row r="3309" spans="1:35" s="4" customFormat="1" x14ac:dyDescent="0.25">
      <c r="A3309" s="408">
        <f t="shared" si="49"/>
        <v>3307</v>
      </c>
      <c r="B3309" s="488">
        <v>45505</v>
      </c>
      <c r="C3309" s="212" t="s">
        <v>263</v>
      </c>
      <c r="D3309" s="408" t="s">
        <v>176</v>
      </c>
      <c r="E3309" s="408" t="s">
        <v>164</v>
      </c>
      <c r="F3309" s="515">
        <v>0</v>
      </c>
      <c r="G3309" s="515"/>
      <c r="H3309" s="116"/>
      <c r="I3309" s="116"/>
      <c r="J3309" s="515"/>
      <c r="AD3309" s="476"/>
      <c r="AI3309" s="473"/>
    </row>
    <row r="3310" spans="1:35" s="4" customFormat="1" x14ac:dyDescent="0.25">
      <c r="A3310" s="408">
        <f t="shared" si="49"/>
        <v>3308</v>
      </c>
      <c r="B3310" s="488">
        <v>45505</v>
      </c>
      <c r="C3310" s="212" t="s">
        <v>261</v>
      </c>
      <c r="D3310" s="408" t="s">
        <v>269</v>
      </c>
      <c r="E3310" s="408" t="s">
        <v>164</v>
      </c>
      <c r="F3310" s="515">
        <v>0</v>
      </c>
      <c r="G3310" s="515"/>
      <c r="H3310" s="116"/>
      <c r="I3310" s="116"/>
      <c r="J3310" s="515"/>
      <c r="AD3310" s="476"/>
      <c r="AI3310" s="473"/>
    </row>
    <row r="3311" spans="1:35" s="4" customFormat="1" x14ac:dyDescent="0.25">
      <c r="A3311" s="408">
        <f t="shared" si="49"/>
        <v>3309</v>
      </c>
      <c r="B3311" s="488">
        <v>45505</v>
      </c>
      <c r="C3311" s="212" t="s">
        <v>254</v>
      </c>
      <c r="D3311" s="408" t="s">
        <v>159</v>
      </c>
      <c r="E3311" s="408" t="s">
        <v>164</v>
      </c>
      <c r="F3311" s="515">
        <v>0</v>
      </c>
      <c r="G3311" s="515"/>
      <c r="H3311" s="116"/>
      <c r="I3311" s="116"/>
      <c r="J3311" s="515"/>
      <c r="AD3311" s="476"/>
      <c r="AI3311" s="473"/>
    </row>
    <row r="3312" spans="1:35" s="4" customFormat="1" x14ac:dyDescent="0.25">
      <c r="A3312" s="408">
        <f t="shared" si="49"/>
        <v>3310</v>
      </c>
      <c r="B3312" s="488">
        <v>45505</v>
      </c>
      <c r="C3312" s="212" t="s">
        <v>277</v>
      </c>
      <c r="D3312" s="408" t="s">
        <v>176</v>
      </c>
      <c r="E3312" s="408" t="s">
        <v>164</v>
      </c>
      <c r="F3312" s="515">
        <v>190</v>
      </c>
      <c r="G3312" s="515"/>
      <c r="H3312" s="116"/>
      <c r="I3312" s="116"/>
      <c r="J3312" s="515"/>
      <c r="AD3312" s="476"/>
      <c r="AI3312" s="473"/>
    </row>
    <row r="3313" spans="1:35" s="4" customFormat="1" x14ac:dyDescent="0.25">
      <c r="A3313" s="408">
        <f t="shared" si="49"/>
        <v>3311</v>
      </c>
      <c r="B3313" s="488">
        <v>45505</v>
      </c>
      <c r="C3313" s="212" t="s">
        <v>352</v>
      </c>
      <c r="D3313" s="408" t="s">
        <v>176</v>
      </c>
      <c r="E3313" s="408" t="s">
        <v>164</v>
      </c>
      <c r="F3313" s="515">
        <v>0</v>
      </c>
      <c r="G3313" s="515"/>
      <c r="H3313" s="116"/>
      <c r="I3313" s="116"/>
      <c r="J3313" s="515"/>
      <c r="AD3313" s="476"/>
      <c r="AI3313" s="473"/>
    </row>
    <row r="3314" spans="1:35" s="4" customFormat="1" x14ac:dyDescent="0.25">
      <c r="A3314" s="408">
        <f t="shared" si="49"/>
        <v>3312</v>
      </c>
      <c r="B3314" s="488">
        <v>45505</v>
      </c>
      <c r="C3314" s="212" t="s">
        <v>354</v>
      </c>
      <c r="D3314" s="408" t="s">
        <v>103</v>
      </c>
      <c r="E3314" s="408" t="s">
        <v>164</v>
      </c>
      <c r="F3314" s="515">
        <v>117</v>
      </c>
      <c r="G3314" s="515"/>
      <c r="H3314" s="116"/>
      <c r="I3314" s="116"/>
      <c r="J3314" s="515"/>
      <c r="AD3314" s="476"/>
      <c r="AI3314" s="473"/>
    </row>
    <row r="3315" spans="1:35" s="4" customFormat="1" x14ac:dyDescent="0.25">
      <c r="A3315" s="408">
        <f t="shared" ref="A3315:A3378" si="50">ROW()-2</f>
        <v>3313</v>
      </c>
      <c r="B3315" s="488">
        <v>45505</v>
      </c>
      <c r="C3315" s="212" t="s">
        <v>385</v>
      </c>
      <c r="D3315" s="408" t="s">
        <v>374</v>
      </c>
      <c r="E3315" s="408" t="s">
        <v>383</v>
      </c>
      <c r="F3315" s="515">
        <v>52</v>
      </c>
      <c r="G3315" s="515"/>
      <c r="H3315" s="116"/>
      <c r="I3315" s="116"/>
      <c r="J3315" s="515"/>
      <c r="AD3315" s="476"/>
      <c r="AI3315" s="473"/>
    </row>
    <row r="3316" spans="1:35" s="4" customFormat="1" x14ac:dyDescent="0.25">
      <c r="A3316" s="408">
        <f t="shared" si="50"/>
        <v>3314</v>
      </c>
      <c r="B3316" s="488">
        <v>45506</v>
      </c>
      <c r="C3316" s="212" t="s">
        <v>125</v>
      </c>
      <c r="D3316" s="408" t="s">
        <v>99</v>
      </c>
      <c r="E3316" s="408" t="s">
        <v>334</v>
      </c>
      <c r="F3316" s="515">
        <v>0</v>
      </c>
      <c r="G3316" s="515"/>
      <c r="H3316" s="116"/>
      <c r="I3316" s="116"/>
      <c r="J3316" s="515"/>
      <c r="AD3316" s="476"/>
      <c r="AI3316" s="473"/>
    </row>
    <row r="3317" spans="1:35" s="4" customFormat="1" x14ac:dyDescent="0.25">
      <c r="A3317" s="408">
        <f t="shared" si="50"/>
        <v>3315</v>
      </c>
      <c r="B3317" s="488">
        <v>45506</v>
      </c>
      <c r="C3317" s="212" t="s">
        <v>290</v>
      </c>
      <c r="D3317" s="408" t="s">
        <v>99</v>
      </c>
      <c r="E3317" s="408" t="s">
        <v>335</v>
      </c>
      <c r="F3317" s="515">
        <v>0</v>
      </c>
      <c r="G3317" s="515"/>
      <c r="H3317" s="116"/>
      <c r="I3317" s="116"/>
      <c r="J3317" s="515"/>
      <c r="AD3317" s="476"/>
      <c r="AI3317" s="473"/>
    </row>
    <row r="3318" spans="1:35" s="4" customFormat="1" x14ac:dyDescent="0.25">
      <c r="A3318" s="408">
        <f t="shared" si="50"/>
        <v>3316</v>
      </c>
      <c r="B3318" s="488">
        <v>45506</v>
      </c>
      <c r="C3318" s="212" t="s">
        <v>88</v>
      </c>
      <c r="D3318" s="408" t="s">
        <v>89</v>
      </c>
      <c r="E3318" s="408" t="s">
        <v>336</v>
      </c>
      <c r="F3318" s="515">
        <v>0</v>
      </c>
      <c r="G3318" s="515"/>
      <c r="H3318" s="116"/>
      <c r="I3318" s="116"/>
      <c r="J3318" s="515"/>
      <c r="AD3318" s="476"/>
      <c r="AI3318" s="473"/>
    </row>
    <row r="3319" spans="1:35" s="4" customFormat="1" x14ac:dyDescent="0.25">
      <c r="A3319" s="408">
        <f t="shared" si="50"/>
        <v>3317</v>
      </c>
      <c r="B3319" s="488">
        <v>45506</v>
      </c>
      <c r="C3319" s="212" t="s">
        <v>294</v>
      </c>
      <c r="D3319" s="408" t="s">
        <v>89</v>
      </c>
      <c r="E3319" s="408" t="s">
        <v>337</v>
      </c>
      <c r="F3319" s="515">
        <v>0</v>
      </c>
      <c r="G3319" s="515"/>
      <c r="H3319" s="116"/>
      <c r="I3319" s="116"/>
      <c r="J3319" s="515"/>
      <c r="AD3319" s="476"/>
      <c r="AI3319" s="473"/>
    </row>
    <row r="3320" spans="1:35" s="4" customFormat="1" x14ac:dyDescent="0.25">
      <c r="A3320" s="408">
        <f t="shared" si="50"/>
        <v>3318</v>
      </c>
      <c r="B3320" s="488">
        <v>45506</v>
      </c>
      <c r="C3320" s="212" t="s">
        <v>119</v>
      </c>
      <c r="D3320" s="408" t="s">
        <v>131</v>
      </c>
      <c r="E3320" s="408" t="s">
        <v>338</v>
      </c>
      <c r="F3320" s="515">
        <v>0</v>
      </c>
      <c r="G3320" s="515"/>
      <c r="H3320" s="116"/>
      <c r="I3320" s="116"/>
      <c r="J3320" s="515"/>
      <c r="AD3320" s="476"/>
      <c r="AI3320" s="473"/>
    </row>
    <row r="3321" spans="1:35" s="4" customFormat="1" x14ac:dyDescent="0.25">
      <c r="A3321" s="408">
        <f t="shared" si="50"/>
        <v>3319</v>
      </c>
      <c r="B3321" s="488">
        <v>45506</v>
      </c>
      <c r="C3321" s="212" t="s">
        <v>121</v>
      </c>
      <c r="D3321" s="408" t="s">
        <v>122</v>
      </c>
      <c r="E3321" s="408" t="s">
        <v>339</v>
      </c>
      <c r="F3321" s="515">
        <v>0</v>
      </c>
      <c r="G3321" s="515"/>
      <c r="H3321" s="116"/>
      <c r="I3321" s="116"/>
      <c r="J3321" s="515"/>
      <c r="AD3321" s="476"/>
      <c r="AI3321" s="473"/>
    </row>
    <row r="3322" spans="1:35" s="4" customFormat="1" x14ac:dyDescent="0.25">
      <c r="A3322" s="408">
        <f t="shared" si="50"/>
        <v>3320</v>
      </c>
      <c r="B3322" s="488">
        <v>45506</v>
      </c>
      <c r="C3322" s="212" t="s">
        <v>349</v>
      </c>
      <c r="D3322" s="408" t="s">
        <v>360</v>
      </c>
      <c r="E3322" s="408" t="s">
        <v>127</v>
      </c>
      <c r="F3322" s="515">
        <v>0</v>
      </c>
      <c r="G3322" s="515"/>
      <c r="H3322" s="116"/>
      <c r="I3322" s="116"/>
      <c r="J3322" s="515"/>
      <c r="AD3322" s="476"/>
      <c r="AI3322" s="473"/>
    </row>
    <row r="3323" spans="1:35" s="4" customFormat="1" x14ac:dyDescent="0.25">
      <c r="A3323" s="408">
        <f t="shared" si="50"/>
        <v>3321</v>
      </c>
      <c r="B3323" s="488">
        <v>45506</v>
      </c>
      <c r="C3323" s="212" t="s">
        <v>118</v>
      </c>
      <c r="D3323" s="408" t="s">
        <v>107</v>
      </c>
      <c r="E3323" s="408" t="s">
        <v>340</v>
      </c>
      <c r="F3323" s="515">
        <v>0</v>
      </c>
      <c r="G3323" s="515"/>
      <c r="H3323" s="116"/>
      <c r="I3323" s="116"/>
      <c r="J3323" s="515"/>
      <c r="AD3323" s="476"/>
      <c r="AI3323" s="473"/>
    </row>
    <row r="3324" spans="1:35" s="4" customFormat="1" x14ac:dyDescent="0.25">
      <c r="A3324" s="408">
        <f t="shared" si="50"/>
        <v>3322</v>
      </c>
      <c r="B3324" s="488">
        <v>45506</v>
      </c>
      <c r="C3324" s="212" t="s">
        <v>109</v>
      </c>
      <c r="D3324" s="408" t="s">
        <v>107</v>
      </c>
      <c r="E3324" s="408" t="s">
        <v>341</v>
      </c>
      <c r="F3324" s="515">
        <v>0</v>
      </c>
      <c r="G3324" s="515"/>
      <c r="H3324" s="116"/>
      <c r="I3324" s="116"/>
      <c r="J3324" s="515"/>
      <c r="AD3324" s="476"/>
      <c r="AI3324" s="473"/>
    </row>
    <row r="3325" spans="1:35" s="4" customFormat="1" x14ac:dyDescent="0.25">
      <c r="A3325" s="408">
        <f t="shared" si="50"/>
        <v>3323</v>
      </c>
      <c r="B3325" s="488">
        <v>45506</v>
      </c>
      <c r="C3325" s="212" t="s">
        <v>106</v>
      </c>
      <c r="D3325" s="408" t="s">
        <v>107</v>
      </c>
      <c r="E3325" s="408" t="s">
        <v>342</v>
      </c>
      <c r="F3325" s="515">
        <v>0</v>
      </c>
      <c r="G3325" s="515"/>
      <c r="H3325" s="116"/>
      <c r="I3325" s="116"/>
      <c r="J3325" s="515"/>
      <c r="AD3325" s="476"/>
      <c r="AI3325" s="473"/>
    </row>
    <row r="3326" spans="1:35" s="4" customFormat="1" x14ac:dyDescent="0.25">
      <c r="A3326" s="408">
        <f t="shared" si="50"/>
        <v>3324</v>
      </c>
      <c r="B3326" s="488">
        <v>45506</v>
      </c>
      <c r="C3326" s="212" t="s">
        <v>278</v>
      </c>
      <c r="D3326" s="408" t="s">
        <v>107</v>
      </c>
      <c r="E3326" s="408" t="s">
        <v>341</v>
      </c>
      <c r="F3326" s="515">
        <v>0</v>
      </c>
      <c r="G3326" s="515"/>
      <c r="H3326" s="116"/>
      <c r="I3326" s="116"/>
      <c r="J3326" s="515"/>
      <c r="AD3326" s="476"/>
      <c r="AI3326" s="473"/>
    </row>
    <row r="3327" spans="1:35" s="4" customFormat="1" x14ac:dyDescent="0.25">
      <c r="A3327" s="408">
        <f t="shared" si="50"/>
        <v>3325</v>
      </c>
      <c r="B3327" s="488">
        <v>45506</v>
      </c>
      <c r="C3327" s="212" t="s">
        <v>372</v>
      </c>
      <c r="D3327" s="408" t="s">
        <v>107</v>
      </c>
      <c r="E3327" s="408">
        <v>0</v>
      </c>
      <c r="F3327" s="515">
        <v>0</v>
      </c>
      <c r="G3327" s="515"/>
      <c r="H3327" s="116"/>
      <c r="I3327" s="116"/>
      <c r="J3327" s="515"/>
      <c r="AD3327" s="476"/>
      <c r="AI3327" s="473"/>
    </row>
    <row r="3328" spans="1:35" s="4" customFormat="1" x14ac:dyDescent="0.25">
      <c r="A3328" s="408">
        <f t="shared" si="50"/>
        <v>3326</v>
      </c>
      <c r="B3328" s="488">
        <v>45506</v>
      </c>
      <c r="C3328" s="212" t="s">
        <v>373</v>
      </c>
      <c r="D3328" s="408" t="s">
        <v>107</v>
      </c>
      <c r="E3328" s="408">
        <v>0</v>
      </c>
      <c r="F3328" s="515">
        <v>0</v>
      </c>
      <c r="G3328" s="515"/>
      <c r="H3328" s="116"/>
      <c r="I3328" s="116"/>
      <c r="J3328" s="515"/>
      <c r="AD3328" s="476"/>
      <c r="AI3328" s="473"/>
    </row>
    <row r="3329" spans="1:35" s="4" customFormat="1" x14ac:dyDescent="0.25">
      <c r="A3329" s="408">
        <f t="shared" si="50"/>
        <v>3327</v>
      </c>
      <c r="B3329" s="488">
        <v>45506</v>
      </c>
      <c r="C3329" s="212" t="s">
        <v>91</v>
      </c>
      <c r="D3329" s="408" t="s">
        <v>92</v>
      </c>
      <c r="E3329" s="408" t="s">
        <v>343</v>
      </c>
      <c r="F3329" s="515">
        <v>103</v>
      </c>
      <c r="G3329" s="515"/>
      <c r="H3329" s="116"/>
      <c r="I3329" s="116"/>
      <c r="J3329" s="515"/>
      <c r="AD3329" s="476"/>
      <c r="AI3329" s="473"/>
    </row>
    <row r="3330" spans="1:35" s="4" customFormat="1" x14ac:dyDescent="0.25">
      <c r="A3330" s="408">
        <f t="shared" si="50"/>
        <v>3328</v>
      </c>
      <c r="B3330" s="488">
        <v>45506</v>
      </c>
      <c r="C3330" s="212" t="s">
        <v>94</v>
      </c>
      <c r="D3330" s="408" t="s">
        <v>92</v>
      </c>
      <c r="E3330" s="408" t="s">
        <v>344</v>
      </c>
      <c r="F3330" s="515">
        <v>0</v>
      </c>
      <c r="G3330" s="515"/>
      <c r="H3330" s="116"/>
      <c r="I3330" s="116"/>
      <c r="J3330" s="515"/>
      <c r="AD3330" s="476"/>
      <c r="AI3330" s="473"/>
    </row>
    <row r="3331" spans="1:35" s="4" customFormat="1" x14ac:dyDescent="0.25">
      <c r="A3331" s="408">
        <f t="shared" si="50"/>
        <v>3329</v>
      </c>
      <c r="B3331" s="488">
        <v>45506</v>
      </c>
      <c r="C3331" s="212" t="s">
        <v>116</v>
      </c>
      <c r="D3331" s="408" t="s">
        <v>92</v>
      </c>
      <c r="E3331" s="408" t="s">
        <v>345</v>
      </c>
      <c r="F3331" s="515">
        <v>0</v>
      </c>
      <c r="G3331" s="515"/>
      <c r="H3331" s="116"/>
      <c r="I3331" s="116"/>
      <c r="J3331" s="515"/>
      <c r="AD3331" s="476"/>
      <c r="AI3331" s="473"/>
    </row>
    <row r="3332" spans="1:35" s="4" customFormat="1" x14ac:dyDescent="0.25">
      <c r="A3332" s="408">
        <f t="shared" si="50"/>
        <v>3330</v>
      </c>
      <c r="B3332" s="488">
        <v>45506</v>
      </c>
      <c r="C3332" s="212" t="s">
        <v>128</v>
      </c>
      <c r="D3332" s="408" t="s">
        <v>97</v>
      </c>
      <c r="E3332" s="408" t="s">
        <v>346</v>
      </c>
      <c r="F3332" s="515">
        <v>80</v>
      </c>
      <c r="G3332" s="515"/>
      <c r="H3332" s="116"/>
      <c r="I3332" s="116"/>
      <c r="J3332" s="515"/>
      <c r="AD3332" s="476"/>
      <c r="AI3332" s="473"/>
    </row>
    <row r="3333" spans="1:35" s="4" customFormat="1" x14ac:dyDescent="0.25">
      <c r="A3333" s="408">
        <f t="shared" si="50"/>
        <v>3331</v>
      </c>
      <c r="B3333" s="488">
        <v>45506</v>
      </c>
      <c r="C3333" s="212" t="s">
        <v>96</v>
      </c>
      <c r="D3333" s="408" t="s">
        <v>97</v>
      </c>
      <c r="E3333" s="408" t="s">
        <v>347</v>
      </c>
      <c r="F3333" s="515">
        <v>70</v>
      </c>
      <c r="G3333" s="515"/>
      <c r="H3333" s="116"/>
      <c r="I3333" s="116"/>
      <c r="J3333" s="515"/>
      <c r="AD3333" s="476"/>
      <c r="AI3333" s="473"/>
    </row>
    <row r="3334" spans="1:35" s="4" customFormat="1" x14ac:dyDescent="0.25">
      <c r="A3334" s="408">
        <f t="shared" si="50"/>
        <v>3332</v>
      </c>
      <c r="B3334" s="488">
        <v>45506</v>
      </c>
      <c r="C3334" s="212" t="s">
        <v>113</v>
      </c>
      <c r="D3334" s="408" t="s">
        <v>114</v>
      </c>
      <c r="E3334" s="408" t="s">
        <v>348</v>
      </c>
      <c r="F3334" s="515">
        <v>99</v>
      </c>
      <c r="G3334" s="515"/>
      <c r="H3334" s="116"/>
      <c r="I3334" s="116"/>
      <c r="J3334" s="515"/>
      <c r="AD3334" s="476"/>
      <c r="AI3334" s="473"/>
    </row>
    <row r="3335" spans="1:35" s="4" customFormat="1" x14ac:dyDescent="0.25">
      <c r="A3335" s="408">
        <f t="shared" si="50"/>
        <v>3333</v>
      </c>
      <c r="B3335" s="488">
        <v>45506</v>
      </c>
      <c r="C3335" s="212" t="s">
        <v>559</v>
      </c>
      <c r="D3335" s="408" t="str">
        <f>VLOOKUP(C3335,X$4:Z3336,2,FALSE)</f>
        <v>لودر VOLVO</v>
      </c>
      <c r="E3335" s="408" t="str">
        <f>VLOOKUP(C3335,X$4:Z3336,3,FALSE)</f>
        <v>شرکتی</v>
      </c>
      <c r="F3335" s="515">
        <v>0</v>
      </c>
      <c r="G3335" s="515"/>
      <c r="H3335" s="116"/>
      <c r="I3335" s="116"/>
      <c r="J3335" s="515"/>
      <c r="AD3335" s="476"/>
      <c r="AI3335" s="473"/>
    </row>
    <row r="3336" spans="1:35" s="4" customFormat="1" x14ac:dyDescent="0.25">
      <c r="A3336" s="408">
        <f t="shared" si="50"/>
        <v>3334</v>
      </c>
      <c r="B3336" s="488">
        <v>45506</v>
      </c>
      <c r="C3336" s="212" t="s">
        <v>156</v>
      </c>
      <c r="D3336" s="408" t="s">
        <v>136</v>
      </c>
      <c r="E3336" s="408" t="s">
        <v>149</v>
      </c>
      <c r="F3336" s="515">
        <v>167</v>
      </c>
      <c r="G3336" s="515"/>
      <c r="H3336" s="116"/>
      <c r="I3336" s="116"/>
      <c r="J3336" s="515"/>
      <c r="AD3336" s="476"/>
      <c r="AI3336" s="473"/>
    </row>
    <row r="3337" spans="1:35" s="4" customFormat="1" x14ac:dyDescent="0.25">
      <c r="A3337" s="408">
        <f t="shared" si="50"/>
        <v>3335</v>
      </c>
      <c r="B3337" s="488">
        <v>45506</v>
      </c>
      <c r="C3337" s="212" t="s">
        <v>142</v>
      </c>
      <c r="D3337" s="408" t="s">
        <v>264</v>
      </c>
      <c r="E3337" s="408" t="s">
        <v>143</v>
      </c>
      <c r="F3337" s="515">
        <v>173</v>
      </c>
      <c r="G3337" s="515"/>
      <c r="H3337" s="116"/>
      <c r="I3337" s="116"/>
      <c r="J3337" s="515"/>
      <c r="AD3337" s="476"/>
      <c r="AI3337" s="473"/>
    </row>
    <row r="3338" spans="1:35" s="4" customFormat="1" x14ac:dyDescent="0.25">
      <c r="A3338" s="408">
        <f t="shared" si="50"/>
        <v>3336</v>
      </c>
      <c r="B3338" s="488">
        <v>45506</v>
      </c>
      <c r="C3338" s="212" t="s">
        <v>144</v>
      </c>
      <c r="D3338" s="408" t="s">
        <v>264</v>
      </c>
      <c r="E3338" s="408" t="s">
        <v>143</v>
      </c>
      <c r="F3338" s="515">
        <v>199</v>
      </c>
      <c r="G3338" s="515"/>
      <c r="H3338" s="116"/>
      <c r="I3338" s="116"/>
      <c r="J3338" s="515"/>
      <c r="AD3338" s="476"/>
      <c r="AI3338" s="473"/>
    </row>
    <row r="3339" spans="1:35" s="4" customFormat="1" x14ac:dyDescent="0.25">
      <c r="A3339" s="408">
        <f t="shared" si="50"/>
        <v>3337</v>
      </c>
      <c r="B3339" s="488">
        <v>45506</v>
      </c>
      <c r="C3339" s="212" t="s">
        <v>145</v>
      </c>
      <c r="D3339" s="408" t="s">
        <v>265</v>
      </c>
      <c r="E3339" s="408" t="s">
        <v>146</v>
      </c>
      <c r="F3339" s="515">
        <v>0</v>
      </c>
      <c r="G3339" s="515"/>
      <c r="H3339" s="116"/>
      <c r="I3339" s="116"/>
      <c r="J3339" s="515"/>
      <c r="AD3339" s="476"/>
      <c r="AI3339" s="473"/>
    </row>
    <row r="3340" spans="1:35" s="4" customFormat="1" x14ac:dyDescent="0.25">
      <c r="A3340" s="408">
        <f t="shared" si="50"/>
        <v>3338</v>
      </c>
      <c r="B3340" s="488">
        <v>45506</v>
      </c>
      <c r="C3340" s="212" t="s">
        <v>160</v>
      </c>
      <c r="D3340" s="408" t="s">
        <v>136</v>
      </c>
      <c r="E3340" s="408" t="s">
        <v>64</v>
      </c>
      <c r="F3340" s="515">
        <v>0</v>
      </c>
      <c r="G3340" s="515"/>
      <c r="H3340" s="116"/>
      <c r="I3340" s="116"/>
      <c r="J3340" s="515"/>
      <c r="AD3340" s="476"/>
      <c r="AI3340" s="473"/>
    </row>
    <row r="3341" spans="1:35" s="4" customFormat="1" x14ac:dyDescent="0.25">
      <c r="A3341" s="408">
        <f t="shared" si="50"/>
        <v>3339</v>
      </c>
      <c r="B3341" s="488">
        <v>45506</v>
      </c>
      <c r="C3341" s="212" t="s">
        <v>158</v>
      </c>
      <c r="D3341" s="408" t="s">
        <v>159</v>
      </c>
      <c r="E3341" s="408" t="s">
        <v>64</v>
      </c>
      <c r="F3341" s="515">
        <v>178</v>
      </c>
      <c r="G3341" s="515"/>
      <c r="H3341" s="116"/>
      <c r="I3341" s="116"/>
      <c r="J3341" s="515"/>
      <c r="AD3341" s="476"/>
      <c r="AI3341" s="473"/>
    </row>
    <row r="3342" spans="1:35" s="4" customFormat="1" x14ac:dyDescent="0.25">
      <c r="A3342" s="408">
        <f t="shared" si="50"/>
        <v>3340</v>
      </c>
      <c r="B3342" s="488">
        <v>45506</v>
      </c>
      <c r="C3342" s="212" t="s">
        <v>390</v>
      </c>
      <c r="D3342" s="408" t="s">
        <v>99</v>
      </c>
      <c r="E3342" s="408" t="s">
        <v>381</v>
      </c>
      <c r="F3342" s="515">
        <v>307</v>
      </c>
      <c r="G3342" s="515"/>
      <c r="H3342" s="116"/>
      <c r="I3342" s="116"/>
      <c r="J3342" s="515"/>
      <c r="AD3342" s="476"/>
      <c r="AI3342" s="473"/>
    </row>
    <row r="3343" spans="1:35" s="4" customFormat="1" x14ac:dyDescent="0.25">
      <c r="A3343" s="408">
        <f t="shared" si="50"/>
        <v>3341</v>
      </c>
      <c r="B3343" s="488">
        <v>45506</v>
      </c>
      <c r="C3343" s="96" t="s">
        <v>283</v>
      </c>
      <c r="D3343" s="408" t="s">
        <v>266</v>
      </c>
      <c r="E3343" s="408" t="s">
        <v>63</v>
      </c>
      <c r="F3343" s="515">
        <v>0</v>
      </c>
      <c r="G3343" s="515"/>
      <c r="H3343" s="116"/>
      <c r="I3343" s="116"/>
      <c r="J3343" s="515"/>
      <c r="AD3343" s="476"/>
      <c r="AI3343" s="473"/>
    </row>
    <row r="3344" spans="1:35" s="4" customFormat="1" x14ac:dyDescent="0.25">
      <c r="A3344" s="408">
        <f t="shared" si="50"/>
        <v>3342</v>
      </c>
      <c r="B3344" s="488">
        <v>45506</v>
      </c>
      <c r="C3344" s="212" t="s">
        <v>148</v>
      </c>
      <c r="D3344" s="408" t="s">
        <v>92</v>
      </c>
      <c r="E3344" s="408" t="s">
        <v>63</v>
      </c>
      <c r="F3344" s="515">
        <v>0</v>
      </c>
      <c r="G3344" s="515"/>
      <c r="H3344" s="116"/>
      <c r="I3344" s="116"/>
      <c r="J3344" s="515"/>
      <c r="AD3344" s="476"/>
      <c r="AI3344" s="473"/>
    </row>
    <row r="3345" spans="1:35" s="4" customFormat="1" x14ac:dyDescent="0.25">
      <c r="A3345" s="408">
        <f t="shared" si="50"/>
        <v>3343</v>
      </c>
      <c r="B3345" s="488">
        <v>45506</v>
      </c>
      <c r="C3345" s="212" t="s">
        <v>150</v>
      </c>
      <c r="D3345" s="408" t="s">
        <v>92</v>
      </c>
      <c r="E3345" s="408" t="s">
        <v>63</v>
      </c>
      <c r="F3345" s="515">
        <v>0</v>
      </c>
      <c r="G3345" s="515"/>
      <c r="H3345" s="116"/>
      <c r="I3345" s="116"/>
      <c r="J3345" s="515"/>
      <c r="AD3345" s="476"/>
      <c r="AI3345" s="473"/>
    </row>
    <row r="3346" spans="1:35" s="4" customFormat="1" x14ac:dyDescent="0.25">
      <c r="A3346" s="408">
        <f t="shared" si="50"/>
        <v>3344</v>
      </c>
      <c r="B3346" s="488">
        <v>45506</v>
      </c>
      <c r="C3346" s="212" t="s">
        <v>467</v>
      </c>
      <c r="D3346" s="408" t="s">
        <v>92</v>
      </c>
      <c r="E3346" s="408" t="s">
        <v>63</v>
      </c>
      <c r="F3346" s="515">
        <v>0</v>
      </c>
      <c r="G3346" s="515"/>
      <c r="H3346" s="116"/>
      <c r="I3346" s="116"/>
      <c r="J3346" s="515"/>
      <c r="AD3346" s="476"/>
      <c r="AI3346" s="473"/>
    </row>
    <row r="3347" spans="1:35" s="4" customFormat="1" x14ac:dyDescent="0.25">
      <c r="A3347" s="408">
        <f t="shared" si="50"/>
        <v>3345</v>
      </c>
      <c r="B3347" s="488">
        <v>45506</v>
      </c>
      <c r="C3347" s="212" t="s">
        <v>135</v>
      </c>
      <c r="D3347" s="408" t="s">
        <v>136</v>
      </c>
      <c r="E3347" s="408" t="s">
        <v>2</v>
      </c>
      <c r="F3347" s="515">
        <v>0</v>
      </c>
      <c r="G3347" s="515"/>
      <c r="H3347" s="116"/>
      <c r="I3347" s="116"/>
      <c r="J3347" s="515"/>
      <c r="AD3347" s="476"/>
      <c r="AI3347" s="473"/>
    </row>
    <row r="3348" spans="1:35" s="4" customFormat="1" x14ac:dyDescent="0.25">
      <c r="A3348" s="408">
        <f t="shared" si="50"/>
        <v>3346</v>
      </c>
      <c r="B3348" s="488">
        <v>45506</v>
      </c>
      <c r="C3348" s="212" t="s">
        <v>137</v>
      </c>
      <c r="D3348" s="408" t="s">
        <v>136</v>
      </c>
      <c r="E3348" s="408" t="s">
        <v>2</v>
      </c>
      <c r="F3348" s="515">
        <v>373</v>
      </c>
      <c r="G3348" s="515"/>
      <c r="H3348" s="116"/>
      <c r="I3348" s="116"/>
      <c r="J3348" s="515"/>
      <c r="AD3348" s="476"/>
      <c r="AI3348" s="473"/>
    </row>
    <row r="3349" spans="1:35" s="4" customFormat="1" x14ac:dyDescent="0.25">
      <c r="A3349" s="408">
        <f t="shared" si="50"/>
        <v>3347</v>
      </c>
      <c r="B3349" s="488">
        <v>45506</v>
      </c>
      <c r="C3349" s="212" t="s">
        <v>139</v>
      </c>
      <c r="D3349" s="408" t="s">
        <v>92</v>
      </c>
      <c r="E3349" s="408" t="s">
        <v>2</v>
      </c>
      <c r="F3349" s="515">
        <v>0</v>
      </c>
      <c r="G3349" s="515"/>
      <c r="H3349" s="116"/>
      <c r="I3349" s="116"/>
      <c r="J3349" s="515"/>
      <c r="AD3349" s="476"/>
      <c r="AI3349" s="473"/>
    </row>
    <row r="3350" spans="1:35" s="4" customFormat="1" x14ac:dyDescent="0.25">
      <c r="A3350" s="408">
        <f t="shared" si="50"/>
        <v>3348</v>
      </c>
      <c r="B3350" s="488">
        <v>45506</v>
      </c>
      <c r="C3350" s="212" t="s">
        <v>140</v>
      </c>
      <c r="D3350" s="408" t="s">
        <v>92</v>
      </c>
      <c r="E3350" s="408" t="s">
        <v>2</v>
      </c>
      <c r="F3350" s="515">
        <v>0</v>
      </c>
      <c r="G3350" s="515"/>
      <c r="H3350" s="116"/>
      <c r="I3350" s="116"/>
      <c r="J3350" s="515"/>
      <c r="AD3350" s="476"/>
      <c r="AI3350" s="473"/>
    </row>
    <row r="3351" spans="1:35" s="4" customFormat="1" x14ac:dyDescent="0.25">
      <c r="A3351" s="408">
        <f t="shared" si="50"/>
        <v>3349</v>
      </c>
      <c r="B3351" s="488">
        <v>45506</v>
      </c>
      <c r="C3351" s="212" t="s">
        <v>141</v>
      </c>
      <c r="D3351" s="408" t="s">
        <v>92</v>
      </c>
      <c r="E3351" s="408" t="s">
        <v>2</v>
      </c>
      <c r="F3351" s="515">
        <v>0</v>
      </c>
      <c r="G3351" s="515"/>
      <c r="H3351" s="116"/>
      <c r="I3351" s="116"/>
      <c r="J3351" s="515"/>
      <c r="AD3351" s="476"/>
      <c r="AI3351" s="473"/>
    </row>
    <row r="3352" spans="1:35" s="4" customFormat="1" x14ac:dyDescent="0.25">
      <c r="A3352" s="408">
        <f t="shared" si="50"/>
        <v>3350</v>
      </c>
      <c r="B3352" s="488">
        <v>45506</v>
      </c>
      <c r="C3352" s="212" t="s">
        <v>134</v>
      </c>
      <c r="D3352" s="408" t="s">
        <v>99</v>
      </c>
      <c r="E3352" s="408" t="s">
        <v>2</v>
      </c>
      <c r="F3352" s="515">
        <v>0</v>
      </c>
      <c r="G3352" s="515"/>
      <c r="H3352" s="116"/>
      <c r="I3352" s="116"/>
      <c r="J3352" s="515"/>
      <c r="AD3352" s="476"/>
      <c r="AI3352" s="473"/>
    </row>
    <row r="3353" spans="1:35" s="4" customFormat="1" x14ac:dyDescent="0.25">
      <c r="A3353" s="408">
        <f t="shared" si="50"/>
        <v>3351</v>
      </c>
      <c r="B3353" s="488">
        <v>45506</v>
      </c>
      <c r="C3353" s="212" t="s">
        <v>279</v>
      </c>
      <c r="D3353" s="408" t="s">
        <v>99</v>
      </c>
      <c r="E3353" s="408" t="s">
        <v>2</v>
      </c>
      <c r="F3353" s="515">
        <v>0</v>
      </c>
      <c r="G3353" s="515"/>
      <c r="H3353" s="116"/>
      <c r="I3353" s="116"/>
      <c r="J3353" s="515"/>
      <c r="AD3353" s="476"/>
      <c r="AI3353" s="473"/>
    </row>
    <row r="3354" spans="1:35" s="4" customFormat="1" x14ac:dyDescent="0.25">
      <c r="A3354" s="408">
        <f t="shared" si="50"/>
        <v>3352</v>
      </c>
      <c r="B3354" s="488">
        <v>45506</v>
      </c>
      <c r="C3354" s="212" t="s">
        <v>153</v>
      </c>
      <c r="D3354" s="408" t="s">
        <v>103</v>
      </c>
      <c r="E3354" s="408" t="s">
        <v>62</v>
      </c>
      <c r="F3354" s="515">
        <v>0</v>
      </c>
      <c r="G3354" s="515"/>
      <c r="H3354" s="116"/>
      <c r="I3354" s="116"/>
      <c r="J3354" s="515"/>
      <c r="AD3354" s="476"/>
      <c r="AI3354" s="473"/>
    </row>
    <row r="3355" spans="1:35" s="4" customFormat="1" x14ac:dyDescent="0.25">
      <c r="A3355" s="408">
        <f t="shared" si="50"/>
        <v>3353</v>
      </c>
      <c r="B3355" s="488">
        <v>45506</v>
      </c>
      <c r="C3355" s="212" t="s">
        <v>154</v>
      </c>
      <c r="D3355" s="408" t="s">
        <v>92</v>
      </c>
      <c r="E3355" s="408" t="s">
        <v>62</v>
      </c>
      <c r="F3355" s="515">
        <v>0</v>
      </c>
      <c r="G3355" s="515"/>
      <c r="H3355" s="116"/>
      <c r="I3355" s="116"/>
      <c r="J3355" s="515"/>
      <c r="AD3355" s="476"/>
      <c r="AI3355" s="473"/>
    </row>
    <row r="3356" spans="1:35" s="4" customFormat="1" x14ac:dyDescent="0.25">
      <c r="A3356" s="408">
        <f t="shared" si="50"/>
        <v>3354</v>
      </c>
      <c r="B3356" s="488">
        <v>45506</v>
      </c>
      <c r="C3356" s="212" t="s">
        <v>155</v>
      </c>
      <c r="D3356" s="408" t="s">
        <v>92</v>
      </c>
      <c r="E3356" s="408" t="s">
        <v>62</v>
      </c>
      <c r="F3356" s="515">
        <v>0</v>
      </c>
      <c r="G3356" s="515"/>
      <c r="H3356" s="116"/>
      <c r="I3356" s="116"/>
      <c r="J3356" s="515"/>
      <c r="AD3356" s="476"/>
      <c r="AI3356" s="473"/>
    </row>
    <row r="3357" spans="1:35" s="4" customFormat="1" x14ac:dyDescent="0.25">
      <c r="A3357" s="408">
        <f t="shared" si="50"/>
        <v>3355</v>
      </c>
      <c r="B3357" s="488">
        <v>45506</v>
      </c>
      <c r="C3357" s="212" t="s">
        <v>295</v>
      </c>
      <c r="D3357" s="408" t="s">
        <v>92</v>
      </c>
      <c r="E3357" s="408" t="s">
        <v>62</v>
      </c>
      <c r="F3357" s="515">
        <v>0</v>
      </c>
      <c r="G3357" s="515"/>
      <c r="H3357" s="116"/>
      <c r="I3357" s="116"/>
      <c r="J3357" s="515"/>
      <c r="AD3357" s="476"/>
      <c r="AI3357" s="473"/>
    </row>
    <row r="3358" spans="1:35" s="4" customFormat="1" x14ac:dyDescent="0.25">
      <c r="A3358" s="408">
        <f t="shared" si="50"/>
        <v>3356</v>
      </c>
      <c r="B3358" s="488">
        <v>45506</v>
      </c>
      <c r="C3358" s="212" t="s">
        <v>259</v>
      </c>
      <c r="D3358" s="408" t="s">
        <v>92</v>
      </c>
      <c r="E3358" s="408" t="s">
        <v>2</v>
      </c>
      <c r="F3358" s="515">
        <v>0</v>
      </c>
      <c r="G3358" s="515"/>
      <c r="H3358" s="116"/>
      <c r="I3358" s="116"/>
      <c r="J3358" s="515"/>
      <c r="AD3358" s="476"/>
      <c r="AI3358" s="473"/>
    </row>
    <row r="3359" spans="1:35" s="4" customFormat="1" x14ac:dyDescent="0.25">
      <c r="A3359" s="408">
        <f t="shared" si="50"/>
        <v>3357</v>
      </c>
      <c r="B3359" s="488">
        <v>45506</v>
      </c>
      <c r="C3359" s="212" t="s">
        <v>260</v>
      </c>
      <c r="D3359" s="408" t="s">
        <v>92</v>
      </c>
      <c r="E3359" s="408" t="s">
        <v>2</v>
      </c>
      <c r="F3359" s="515">
        <v>0</v>
      </c>
      <c r="G3359" s="515"/>
      <c r="H3359" s="116"/>
      <c r="I3359" s="116"/>
      <c r="J3359" s="515"/>
      <c r="AD3359" s="476"/>
      <c r="AI3359" s="473"/>
    </row>
    <row r="3360" spans="1:35" s="4" customFormat="1" x14ac:dyDescent="0.25">
      <c r="A3360" s="408">
        <f t="shared" si="50"/>
        <v>3358</v>
      </c>
      <c r="B3360" s="488">
        <v>45506</v>
      </c>
      <c r="C3360" s="212" t="s">
        <v>252</v>
      </c>
      <c r="D3360" s="408" t="s">
        <v>92</v>
      </c>
      <c r="E3360" s="408" t="s">
        <v>2</v>
      </c>
      <c r="F3360" s="515">
        <v>0</v>
      </c>
      <c r="G3360" s="515"/>
      <c r="H3360" s="116"/>
      <c r="I3360" s="116"/>
      <c r="J3360" s="515"/>
      <c r="AD3360" s="476"/>
      <c r="AI3360" s="473"/>
    </row>
    <row r="3361" spans="1:35" s="4" customFormat="1" x14ac:dyDescent="0.25">
      <c r="A3361" s="408">
        <f t="shared" si="50"/>
        <v>3359</v>
      </c>
      <c r="B3361" s="488">
        <v>45506</v>
      </c>
      <c r="C3361" s="212" t="s">
        <v>177</v>
      </c>
      <c r="D3361" s="408" t="s">
        <v>159</v>
      </c>
      <c r="E3361" s="408" t="s">
        <v>8</v>
      </c>
      <c r="F3361" s="515">
        <v>138</v>
      </c>
      <c r="G3361" s="515"/>
      <c r="H3361" s="116"/>
      <c r="I3361" s="116"/>
      <c r="J3361" s="515"/>
      <c r="AD3361" s="476"/>
      <c r="AI3361" s="473"/>
    </row>
    <row r="3362" spans="1:35" s="4" customFormat="1" x14ac:dyDescent="0.25">
      <c r="A3362" s="408">
        <f t="shared" si="50"/>
        <v>3360</v>
      </c>
      <c r="B3362" s="488">
        <v>45506</v>
      </c>
      <c r="C3362" s="212" t="s">
        <v>559</v>
      </c>
      <c r="D3362" s="408" t="str">
        <f>VLOOKUP(C3362,X$4:Z3363,2,FALSE)</f>
        <v>لودر VOLVO</v>
      </c>
      <c r="E3362" s="408" t="str">
        <f>VLOOKUP(C3362,X$4:Z3363,3,FALSE)</f>
        <v>شرکتی</v>
      </c>
      <c r="F3362" s="515">
        <v>0</v>
      </c>
      <c r="G3362" s="515"/>
      <c r="H3362" s="116"/>
      <c r="I3362" s="116"/>
      <c r="J3362" s="515"/>
      <c r="AD3362" s="476"/>
      <c r="AI3362" s="473"/>
    </row>
    <row r="3363" spans="1:35" s="4" customFormat="1" x14ac:dyDescent="0.25">
      <c r="A3363" s="408">
        <f t="shared" si="50"/>
        <v>3361</v>
      </c>
      <c r="B3363" s="488">
        <v>45506</v>
      </c>
      <c r="C3363" s="212" t="s">
        <v>162</v>
      </c>
      <c r="D3363" s="408" t="s">
        <v>163</v>
      </c>
      <c r="E3363" s="408" t="s">
        <v>164</v>
      </c>
      <c r="F3363" s="515">
        <v>0</v>
      </c>
      <c r="G3363" s="515"/>
      <c r="H3363" s="116"/>
      <c r="I3363" s="116"/>
      <c r="J3363" s="515"/>
      <c r="AD3363" s="476"/>
      <c r="AI3363" s="473"/>
    </row>
    <row r="3364" spans="1:35" s="4" customFormat="1" x14ac:dyDescent="0.25">
      <c r="A3364" s="408">
        <f t="shared" si="50"/>
        <v>3362</v>
      </c>
      <c r="B3364" s="488">
        <v>45506</v>
      </c>
      <c r="C3364" s="212" t="s">
        <v>166</v>
      </c>
      <c r="D3364" s="408" t="s">
        <v>167</v>
      </c>
      <c r="E3364" s="408" t="s">
        <v>164</v>
      </c>
      <c r="F3364" s="515">
        <v>107</v>
      </c>
      <c r="G3364" s="515"/>
      <c r="H3364" s="116"/>
      <c r="I3364" s="116"/>
      <c r="J3364" s="515"/>
      <c r="AD3364" s="476"/>
      <c r="AI3364" s="473"/>
    </row>
    <row r="3365" spans="1:35" s="4" customFormat="1" x14ac:dyDescent="0.25">
      <c r="A3365" s="408">
        <f t="shared" si="50"/>
        <v>3363</v>
      </c>
      <c r="B3365" s="488">
        <v>45506</v>
      </c>
      <c r="C3365" s="212" t="s">
        <v>169</v>
      </c>
      <c r="D3365" s="408" t="s">
        <v>167</v>
      </c>
      <c r="E3365" s="408" t="s">
        <v>164</v>
      </c>
      <c r="F3365" s="515">
        <v>81</v>
      </c>
      <c r="G3365" s="515"/>
      <c r="H3365" s="116"/>
      <c r="I3365" s="116"/>
      <c r="J3365" s="515"/>
      <c r="AD3365" s="476"/>
      <c r="AI3365" s="473"/>
    </row>
    <row r="3366" spans="1:35" s="4" customFormat="1" x14ac:dyDescent="0.25">
      <c r="A3366" s="408">
        <f t="shared" si="50"/>
        <v>3364</v>
      </c>
      <c r="B3366" s="488">
        <v>45506</v>
      </c>
      <c r="C3366" s="212" t="s">
        <v>170</v>
      </c>
      <c r="D3366" s="408" t="s">
        <v>103</v>
      </c>
      <c r="E3366" s="408" t="s">
        <v>164</v>
      </c>
      <c r="F3366" s="515">
        <v>104</v>
      </c>
      <c r="G3366" s="515"/>
      <c r="H3366" s="116"/>
      <c r="I3366" s="116"/>
      <c r="J3366" s="515"/>
      <c r="AD3366" s="476"/>
      <c r="AI3366" s="473"/>
    </row>
    <row r="3367" spans="1:35" s="4" customFormat="1" x14ac:dyDescent="0.25">
      <c r="A3367" s="408">
        <f t="shared" si="50"/>
        <v>3365</v>
      </c>
      <c r="B3367" s="488">
        <v>45506</v>
      </c>
      <c r="C3367" s="212" t="s">
        <v>171</v>
      </c>
      <c r="D3367" s="408" t="s">
        <v>159</v>
      </c>
      <c r="E3367" s="408" t="s">
        <v>164</v>
      </c>
      <c r="F3367" s="515">
        <v>0</v>
      </c>
      <c r="G3367" s="515"/>
      <c r="H3367" s="116"/>
      <c r="I3367" s="116"/>
      <c r="J3367" s="515"/>
      <c r="AD3367" s="476"/>
      <c r="AI3367" s="473"/>
    </row>
    <row r="3368" spans="1:35" s="4" customFormat="1" x14ac:dyDescent="0.25">
      <c r="A3368" s="408">
        <f t="shared" si="50"/>
        <v>3366</v>
      </c>
      <c r="B3368" s="488">
        <v>45506</v>
      </c>
      <c r="C3368" s="212" t="s">
        <v>172</v>
      </c>
      <c r="D3368" s="408" t="s">
        <v>173</v>
      </c>
      <c r="E3368" s="408" t="s">
        <v>164</v>
      </c>
      <c r="F3368" s="515">
        <v>74</v>
      </c>
      <c r="G3368" s="515"/>
      <c r="H3368" s="116"/>
      <c r="I3368" s="116"/>
      <c r="J3368" s="515"/>
      <c r="AD3368" s="476"/>
      <c r="AI3368" s="473"/>
    </row>
    <row r="3369" spans="1:35" s="4" customFormat="1" x14ac:dyDescent="0.25">
      <c r="A3369" s="408">
        <f t="shared" si="50"/>
        <v>3367</v>
      </c>
      <c r="B3369" s="488">
        <v>45506</v>
      </c>
      <c r="C3369" s="212" t="s">
        <v>174</v>
      </c>
      <c r="D3369" s="408" t="s">
        <v>99</v>
      </c>
      <c r="E3369" s="408" t="s">
        <v>164</v>
      </c>
      <c r="F3369" s="515">
        <v>187</v>
      </c>
      <c r="G3369" s="515"/>
      <c r="H3369" s="116"/>
      <c r="I3369" s="116"/>
      <c r="J3369" s="515"/>
      <c r="AD3369" s="476"/>
      <c r="AI3369" s="473"/>
    </row>
    <row r="3370" spans="1:35" s="4" customFormat="1" x14ac:dyDescent="0.25">
      <c r="A3370" s="408">
        <f t="shared" si="50"/>
        <v>3368</v>
      </c>
      <c r="B3370" s="488">
        <v>45506</v>
      </c>
      <c r="C3370" s="212" t="s">
        <v>175</v>
      </c>
      <c r="D3370" s="408" t="s">
        <v>176</v>
      </c>
      <c r="E3370" s="408" t="s">
        <v>164</v>
      </c>
      <c r="F3370" s="515">
        <v>0</v>
      </c>
      <c r="G3370" s="515"/>
      <c r="H3370" s="116"/>
      <c r="I3370" s="116"/>
      <c r="J3370" s="515"/>
      <c r="AD3370" s="476"/>
      <c r="AI3370" s="473"/>
    </row>
    <row r="3371" spans="1:35" s="4" customFormat="1" x14ac:dyDescent="0.25">
      <c r="A3371" s="408">
        <f t="shared" si="50"/>
        <v>3369</v>
      </c>
      <c r="B3371" s="488">
        <v>45506</v>
      </c>
      <c r="C3371" s="212" t="s">
        <v>263</v>
      </c>
      <c r="D3371" s="408" t="s">
        <v>176</v>
      </c>
      <c r="E3371" s="408" t="s">
        <v>164</v>
      </c>
      <c r="F3371" s="515">
        <v>0</v>
      </c>
      <c r="G3371" s="515"/>
      <c r="H3371" s="116"/>
      <c r="I3371" s="116"/>
      <c r="J3371" s="515"/>
      <c r="AD3371" s="476"/>
      <c r="AI3371" s="473"/>
    </row>
    <row r="3372" spans="1:35" s="4" customFormat="1" x14ac:dyDescent="0.25">
      <c r="A3372" s="408">
        <f t="shared" si="50"/>
        <v>3370</v>
      </c>
      <c r="B3372" s="488">
        <v>45506</v>
      </c>
      <c r="C3372" s="212" t="s">
        <v>261</v>
      </c>
      <c r="D3372" s="408" t="s">
        <v>269</v>
      </c>
      <c r="E3372" s="408" t="s">
        <v>164</v>
      </c>
      <c r="F3372" s="515">
        <v>151</v>
      </c>
      <c r="G3372" s="515"/>
      <c r="H3372" s="116"/>
      <c r="I3372" s="116"/>
      <c r="J3372" s="515"/>
      <c r="AD3372" s="476"/>
      <c r="AI3372" s="473"/>
    </row>
    <row r="3373" spans="1:35" s="4" customFormat="1" x14ac:dyDescent="0.25">
      <c r="A3373" s="408">
        <f t="shared" si="50"/>
        <v>3371</v>
      </c>
      <c r="B3373" s="488">
        <v>45506</v>
      </c>
      <c r="C3373" s="212" t="s">
        <v>254</v>
      </c>
      <c r="D3373" s="408" t="s">
        <v>159</v>
      </c>
      <c r="E3373" s="408" t="s">
        <v>164</v>
      </c>
      <c r="F3373" s="515">
        <v>162</v>
      </c>
      <c r="G3373" s="515"/>
      <c r="H3373" s="116"/>
      <c r="I3373" s="116"/>
      <c r="J3373" s="515"/>
      <c r="AD3373" s="476"/>
      <c r="AI3373" s="473"/>
    </row>
    <row r="3374" spans="1:35" s="4" customFormat="1" x14ac:dyDescent="0.25">
      <c r="A3374" s="408">
        <f t="shared" si="50"/>
        <v>3372</v>
      </c>
      <c r="B3374" s="488">
        <v>45506</v>
      </c>
      <c r="C3374" s="212" t="s">
        <v>277</v>
      </c>
      <c r="D3374" s="408" t="s">
        <v>176</v>
      </c>
      <c r="E3374" s="408" t="s">
        <v>164</v>
      </c>
      <c r="F3374" s="515">
        <v>0</v>
      </c>
      <c r="G3374" s="515"/>
      <c r="H3374" s="116"/>
      <c r="I3374" s="116"/>
      <c r="J3374" s="515"/>
      <c r="AD3374" s="476"/>
      <c r="AI3374" s="473"/>
    </row>
    <row r="3375" spans="1:35" s="4" customFormat="1" x14ac:dyDescent="0.25">
      <c r="A3375" s="408">
        <f t="shared" si="50"/>
        <v>3373</v>
      </c>
      <c r="B3375" s="488">
        <v>45506</v>
      </c>
      <c r="C3375" s="212" t="s">
        <v>352</v>
      </c>
      <c r="D3375" s="408" t="s">
        <v>176</v>
      </c>
      <c r="E3375" s="408" t="s">
        <v>164</v>
      </c>
      <c r="F3375" s="515">
        <v>200</v>
      </c>
      <c r="G3375" s="515"/>
      <c r="H3375" s="116"/>
      <c r="I3375" s="116"/>
      <c r="J3375" s="515"/>
      <c r="AD3375" s="476"/>
      <c r="AI3375" s="473"/>
    </row>
    <row r="3376" spans="1:35" s="4" customFormat="1" x14ac:dyDescent="0.25">
      <c r="A3376" s="408">
        <f t="shared" si="50"/>
        <v>3374</v>
      </c>
      <c r="B3376" s="488">
        <v>45506</v>
      </c>
      <c r="C3376" s="212" t="s">
        <v>354</v>
      </c>
      <c r="D3376" s="408" t="s">
        <v>103</v>
      </c>
      <c r="E3376" s="408" t="s">
        <v>164</v>
      </c>
      <c r="F3376" s="515">
        <v>0</v>
      </c>
      <c r="G3376" s="515"/>
      <c r="H3376" s="116"/>
      <c r="I3376" s="116"/>
      <c r="J3376" s="515"/>
      <c r="AD3376" s="476"/>
      <c r="AI3376" s="473"/>
    </row>
    <row r="3377" spans="1:35" s="4" customFormat="1" x14ac:dyDescent="0.25">
      <c r="A3377" s="408">
        <f t="shared" si="50"/>
        <v>3375</v>
      </c>
      <c r="B3377" s="488">
        <v>45506</v>
      </c>
      <c r="C3377" s="212" t="s">
        <v>385</v>
      </c>
      <c r="D3377" s="408" t="s">
        <v>386</v>
      </c>
      <c r="E3377" s="408" t="s">
        <v>383</v>
      </c>
      <c r="F3377" s="515">
        <v>0</v>
      </c>
      <c r="G3377" s="515"/>
      <c r="H3377" s="116"/>
      <c r="I3377" s="116"/>
      <c r="J3377" s="515"/>
      <c r="AD3377" s="476"/>
      <c r="AI3377" s="473"/>
    </row>
    <row r="3378" spans="1:35" s="4" customFormat="1" x14ac:dyDescent="0.25">
      <c r="A3378" s="408">
        <f t="shared" si="50"/>
        <v>3376</v>
      </c>
      <c r="B3378" s="488">
        <v>45506</v>
      </c>
      <c r="C3378" s="212" t="s">
        <v>379</v>
      </c>
      <c r="D3378" s="408" t="s">
        <v>269</v>
      </c>
      <c r="E3378" s="408" t="s">
        <v>381</v>
      </c>
      <c r="F3378" s="515">
        <v>74</v>
      </c>
      <c r="G3378" s="515"/>
      <c r="H3378" s="116"/>
      <c r="I3378" s="116"/>
      <c r="J3378" s="515"/>
      <c r="AD3378" s="476"/>
      <c r="AI3378" s="473"/>
    </row>
    <row r="3379" spans="1:35" s="4" customFormat="1" x14ac:dyDescent="0.25">
      <c r="A3379" s="408">
        <f t="shared" ref="A3379:A3442" si="51">ROW()-2</f>
        <v>3377</v>
      </c>
      <c r="B3379" s="488">
        <v>45506</v>
      </c>
      <c r="C3379" s="212" t="s">
        <v>380</v>
      </c>
      <c r="D3379" s="408" t="s">
        <v>269</v>
      </c>
      <c r="E3379" s="408" t="s">
        <v>381</v>
      </c>
      <c r="F3379" s="515">
        <v>94</v>
      </c>
      <c r="G3379" s="515"/>
      <c r="H3379" s="116"/>
      <c r="I3379" s="116"/>
      <c r="J3379" s="515"/>
      <c r="AD3379" s="476"/>
      <c r="AI3379" s="473"/>
    </row>
    <row r="3380" spans="1:35" s="4" customFormat="1" x14ac:dyDescent="0.25">
      <c r="A3380" s="408">
        <f t="shared" si="51"/>
        <v>3378</v>
      </c>
      <c r="B3380" s="488">
        <v>45506</v>
      </c>
      <c r="C3380" s="212" t="s">
        <v>389</v>
      </c>
      <c r="D3380" s="408" t="s">
        <v>103</v>
      </c>
      <c r="E3380" s="408" t="s">
        <v>381</v>
      </c>
      <c r="F3380" s="515">
        <v>102</v>
      </c>
      <c r="G3380" s="515"/>
      <c r="H3380" s="116"/>
      <c r="I3380" s="116"/>
      <c r="J3380" s="515"/>
      <c r="AD3380" s="476"/>
      <c r="AI3380" s="473"/>
    </row>
    <row r="3381" spans="1:35" s="4" customFormat="1" x14ac:dyDescent="0.25">
      <c r="A3381" s="408">
        <f t="shared" si="51"/>
        <v>3379</v>
      </c>
      <c r="B3381" s="488">
        <v>45507</v>
      </c>
      <c r="C3381" s="212" t="s">
        <v>125</v>
      </c>
      <c r="D3381" s="408" t="s">
        <v>99</v>
      </c>
      <c r="E3381" s="408" t="s">
        <v>334</v>
      </c>
      <c r="F3381" s="515">
        <v>343</v>
      </c>
      <c r="G3381" s="515"/>
      <c r="H3381" s="116"/>
      <c r="I3381" s="116"/>
      <c r="J3381" s="515"/>
      <c r="AD3381" s="476"/>
      <c r="AI3381" s="473"/>
    </row>
    <row r="3382" spans="1:35" s="4" customFormat="1" x14ac:dyDescent="0.25">
      <c r="A3382" s="408">
        <f t="shared" si="51"/>
        <v>3380</v>
      </c>
      <c r="B3382" s="488">
        <v>45507</v>
      </c>
      <c r="C3382" s="212" t="s">
        <v>290</v>
      </c>
      <c r="D3382" s="408" t="s">
        <v>99</v>
      </c>
      <c r="E3382" s="408" t="s">
        <v>335</v>
      </c>
      <c r="F3382" s="515">
        <v>0</v>
      </c>
      <c r="G3382" s="515"/>
      <c r="H3382" s="116"/>
      <c r="I3382" s="116"/>
      <c r="J3382" s="515"/>
      <c r="AD3382" s="476"/>
      <c r="AI3382" s="473"/>
    </row>
    <row r="3383" spans="1:35" s="4" customFormat="1" x14ac:dyDescent="0.25">
      <c r="A3383" s="408">
        <f t="shared" si="51"/>
        <v>3381</v>
      </c>
      <c r="B3383" s="488">
        <v>45507</v>
      </c>
      <c r="C3383" s="212" t="s">
        <v>88</v>
      </c>
      <c r="D3383" s="408" t="s">
        <v>89</v>
      </c>
      <c r="E3383" s="408" t="s">
        <v>336</v>
      </c>
      <c r="F3383" s="515">
        <v>298</v>
      </c>
      <c r="G3383" s="515"/>
      <c r="H3383" s="116"/>
      <c r="I3383" s="116"/>
      <c r="J3383" s="515"/>
      <c r="AD3383" s="476"/>
      <c r="AI3383" s="473"/>
    </row>
    <row r="3384" spans="1:35" s="4" customFormat="1" x14ac:dyDescent="0.25">
      <c r="A3384" s="408">
        <f t="shared" si="51"/>
        <v>3382</v>
      </c>
      <c r="B3384" s="488">
        <v>45507</v>
      </c>
      <c r="C3384" s="212" t="s">
        <v>294</v>
      </c>
      <c r="D3384" s="408" t="s">
        <v>89</v>
      </c>
      <c r="E3384" s="408" t="s">
        <v>337</v>
      </c>
      <c r="F3384" s="515">
        <v>0</v>
      </c>
      <c r="G3384" s="515"/>
      <c r="H3384" s="116"/>
      <c r="I3384" s="116"/>
      <c r="J3384" s="515"/>
      <c r="AD3384" s="476"/>
      <c r="AI3384" s="473"/>
    </row>
    <row r="3385" spans="1:35" s="4" customFormat="1" x14ac:dyDescent="0.25">
      <c r="A3385" s="408">
        <f t="shared" si="51"/>
        <v>3383</v>
      </c>
      <c r="B3385" s="488">
        <v>45507</v>
      </c>
      <c r="C3385" s="212" t="s">
        <v>119</v>
      </c>
      <c r="D3385" s="408" t="s">
        <v>131</v>
      </c>
      <c r="E3385" s="408" t="s">
        <v>338</v>
      </c>
      <c r="F3385" s="515">
        <v>0</v>
      </c>
      <c r="G3385" s="515"/>
      <c r="H3385" s="116"/>
      <c r="I3385" s="116"/>
      <c r="J3385" s="515"/>
      <c r="AD3385" s="476"/>
      <c r="AI3385" s="473"/>
    </row>
    <row r="3386" spans="1:35" s="4" customFormat="1" x14ac:dyDescent="0.25">
      <c r="A3386" s="408">
        <f t="shared" si="51"/>
        <v>3384</v>
      </c>
      <c r="B3386" s="488">
        <v>45507</v>
      </c>
      <c r="C3386" s="212" t="s">
        <v>121</v>
      </c>
      <c r="D3386" s="408" t="s">
        <v>122</v>
      </c>
      <c r="E3386" s="408" t="s">
        <v>339</v>
      </c>
      <c r="F3386" s="515">
        <v>0</v>
      </c>
      <c r="G3386" s="515"/>
      <c r="H3386" s="116"/>
      <c r="I3386" s="116"/>
      <c r="J3386" s="515"/>
      <c r="AD3386" s="476"/>
      <c r="AI3386" s="473"/>
    </row>
    <row r="3387" spans="1:35" s="4" customFormat="1" x14ac:dyDescent="0.25">
      <c r="A3387" s="408">
        <f t="shared" si="51"/>
        <v>3385</v>
      </c>
      <c r="B3387" s="488">
        <v>45507</v>
      </c>
      <c r="C3387" s="212" t="s">
        <v>349</v>
      </c>
      <c r="D3387" s="408" t="s">
        <v>360</v>
      </c>
      <c r="E3387" s="408" t="s">
        <v>127</v>
      </c>
      <c r="F3387" s="515">
        <v>0</v>
      </c>
      <c r="G3387" s="515"/>
      <c r="H3387" s="116"/>
      <c r="I3387" s="116"/>
      <c r="J3387" s="515"/>
      <c r="AD3387" s="476"/>
      <c r="AI3387" s="473"/>
    </row>
    <row r="3388" spans="1:35" s="4" customFormat="1" x14ac:dyDescent="0.25">
      <c r="A3388" s="408">
        <f t="shared" si="51"/>
        <v>3386</v>
      </c>
      <c r="B3388" s="488">
        <v>45507</v>
      </c>
      <c r="C3388" s="212" t="s">
        <v>118</v>
      </c>
      <c r="D3388" s="408" t="s">
        <v>107</v>
      </c>
      <c r="E3388" s="408" t="s">
        <v>340</v>
      </c>
      <c r="F3388" s="515">
        <v>0</v>
      </c>
      <c r="G3388" s="515"/>
      <c r="H3388" s="116"/>
      <c r="I3388" s="116"/>
      <c r="J3388" s="515"/>
      <c r="AD3388" s="476"/>
      <c r="AI3388" s="473"/>
    </row>
    <row r="3389" spans="1:35" s="4" customFormat="1" x14ac:dyDescent="0.25">
      <c r="A3389" s="408">
        <f t="shared" si="51"/>
        <v>3387</v>
      </c>
      <c r="B3389" s="488">
        <v>45507</v>
      </c>
      <c r="C3389" s="212" t="s">
        <v>109</v>
      </c>
      <c r="D3389" s="408" t="s">
        <v>107</v>
      </c>
      <c r="E3389" s="408" t="s">
        <v>341</v>
      </c>
      <c r="F3389" s="515">
        <v>0</v>
      </c>
      <c r="G3389" s="515"/>
      <c r="H3389" s="116"/>
      <c r="I3389" s="116"/>
      <c r="J3389" s="515"/>
      <c r="AD3389" s="476"/>
      <c r="AI3389" s="473"/>
    </row>
    <row r="3390" spans="1:35" s="4" customFormat="1" x14ac:dyDescent="0.25">
      <c r="A3390" s="408">
        <f t="shared" si="51"/>
        <v>3388</v>
      </c>
      <c r="B3390" s="488">
        <v>45507</v>
      </c>
      <c r="C3390" s="212" t="s">
        <v>106</v>
      </c>
      <c r="D3390" s="408" t="s">
        <v>107</v>
      </c>
      <c r="E3390" s="408" t="s">
        <v>342</v>
      </c>
      <c r="F3390" s="515">
        <v>0</v>
      </c>
      <c r="G3390" s="515"/>
      <c r="H3390" s="116"/>
      <c r="I3390" s="116"/>
      <c r="J3390" s="515"/>
      <c r="AD3390" s="476"/>
      <c r="AI3390" s="473"/>
    </row>
    <row r="3391" spans="1:35" s="4" customFormat="1" x14ac:dyDescent="0.25">
      <c r="A3391" s="408">
        <f t="shared" si="51"/>
        <v>3389</v>
      </c>
      <c r="B3391" s="488">
        <v>45507</v>
      </c>
      <c r="C3391" s="212" t="s">
        <v>278</v>
      </c>
      <c r="D3391" s="408" t="s">
        <v>107</v>
      </c>
      <c r="E3391" s="408" t="s">
        <v>341</v>
      </c>
      <c r="F3391" s="515">
        <v>128</v>
      </c>
      <c r="G3391" s="515"/>
      <c r="H3391" s="116"/>
      <c r="I3391" s="116"/>
      <c r="J3391" s="515"/>
      <c r="AD3391" s="476"/>
      <c r="AI3391" s="473"/>
    </row>
    <row r="3392" spans="1:35" s="4" customFormat="1" x14ac:dyDescent="0.25">
      <c r="A3392" s="408">
        <f t="shared" si="51"/>
        <v>3390</v>
      </c>
      <c r="B3392" s="488">
        <v>45507</v>
      </c>
      <c r="C3392" s="212" t="s">
        <v>372</v>
      </c>
      <c r="D3392" s="408" t="s">
        <v>107</v>
      </c>
      <c r="E3392" s="408">
        <v>0</v>
      </c>
      <c r="F3392" s="515">
        <v>75</v>
      </c>
      <c r="G3392" s="515"/>
      <c r="H3392" s="116"/>
      <c r="I3392" s="116"/>
      <c r="J3392" s="515"/>
      <c r="AD3392" s="476"/>
      <c r="AI3392" s="473"/>
    </row>
    <row r="3393" spans="1:35" s="4" customFormat="1" x14ac:dyDescent="0.25">
      <c r="A3393" s="408">
        <f t="shared" si="51"/>
        <v>3391</v>
      </c>
      <c r="B3393" s="488">
        <v>45507</v>
      </c>
      <c r="C3393" s="212" t="s">
        <v>373</v>
      </c>
      <c r="D3393" s="408" t="s">
        <v>107</v>
      </c>
      <c r="E3393" s="408">
        <v>0</v>
      </c>
      <c r="F3393" s="515">
        <v>110</v>
      </c>
      <c r="G3393" s="515"/>
      <c r="H3393" s="116"/>
      <c r="I3393" s="116"/>
      <c r="J3393" s="515"/>
      <c r="AD3393" s="476"/>
      <c r="AI3393" s="473"/>
    </row>
    <row r="3394" spans="1:35" s="4" customFormat="1" x14ac:dyDescent="0.25">
      <c r="A3394" s="408">
        <f t="shared" si="51"/>
        <v>3392</v>
      </c>
      <c r="B3394" s="488">
        <v>45507</v>
      </c>
      <c r="C3394" s="212" t="s">
        <v>91</v>
      </c>
      <c r="D3394" s="408" t="s">
        <v>92</v>
      </c>
      <c r="E3394" s="408" t="s">
        <v>343</v>
      </c>
      <c r="F3394" s="515">
        <v>0</v>
      </c>
      <c r="G3394" s="515"/>
      <c r="H3394" s="116"/>
      <c r="I3394" s="116"/>
      <c r="J3394" s="515"/>
      <c r="AD3394" s="476"/>
      <c r="AI3394" s="473"/>
    </row>
    <row r="3395" spans="1:35" s="4" customFormat="1" x14ac:dyDescent="0.25">
      <c r="A3395" s="408">
        <f t="shared" si="51"/>
        <v>3393</v>
      </c>
      <c r="B3395" s="488">
        <v>45507</v>
      </c>
      <c r="C3395" s="212" t="s">
        <v>94</v>
      </c>
      <c r="D3395" s="408" t="s">
        <v>92</v>
      </c>
      <c r="E3395" s="408" t="s">
        <v>344</v>
      </c>
      <c r="F3395" s="515">
        <v>0</v>
      </c>
      <c r="G3395" s="515"/>
      <c r="H3395" s="116"/>
      <c r="I3395" s="116"/>
      <c r="J3395" s="515"/>
      <c r="AD3395" s="476"/>
      <c r="AI3395" s="473"/>
    </row>
    <row r="3396" spans="1:35" s="4" customFormat="1" x14ac:dyDescent="0.25">
      <c r="A3396" s="408">
        <f t="shared" si="51"/>
        <v>3394</v>
      </c>
      <c r="B3396" s="488">
        <v>45507</v>
      </c>
      <c r="C3396" s="212" t="s">
        <v>116</v>
      </c>
      <c r="D3396" s="408" t="s">
        <v>92</v>
      </c>
      <c r="E3396" s="408" t="s">
        <v>345</v>
      </c>
      <c r="F3396" s="515">
        <v>0</v>
      </c>
      <c r="G3396" s="515"/>
      <c r="H3396" s="116"/>
      <c r="I3396" s="116"/>
      <c r="J3396" s="515"/>
      <c r="AD3396" s="476"/>
      <c r="AI3396" s="473"/>
    </row>
    <row r="3397" spans="1:35" s="4" customFormat="1" x14ac:dyDescent="0.25">
      <c r="A3397" s="408">
        <f t="shared" si="51"/>
        <v>3395</v>
      </c>
      <c r="B3397" s="488">
        <v>45507</v>
      </c>
      <c r="C3397" s="212" t="s">
        <v>128</v>
      </c>
      <c r="D3397" s="408" t="s">
        <v>97</v>
      </c>
      <c r="E3397" s="408" t="s">
        <v>346</v>
      </c>
      <c r="F3397" s="515">
        <v>0</v>
      </c>
      <c r="G3397" s="515"/>
      <c r="H3397" s="116"/>
      <c r="I3397" s="116"/>
      <c r="J3397" s="515"/>
      <c r="AD3397" s="476"/>
      <c r="AI3397" s="473"/>
    </row>
    <row r="3398" spans="1:35" s="4" customFormat="1" x14ac:dyDescent="0.25">
      <c r="A3398" s="408">
        <f t="shared" si="51"/>
        <v>3396</v>
      </c>
      <c r="B3398" s="488">
        <v>45507</v>
      </c>
      <c r="C3398" s="212" t="s">
        <v>96</v>
      </c>
      <c r="D3398" s="408" t="s">
        <v>97</v>
      </c>
      <c r="E3398" s="408" t="s">
        <v>347</v>
      </c>
      <c r="F3398" s="515">
        <v>0</v>
      </c>
      <c r="G3398" s="515"/>
      <c r="H3398" s="116"/>
      <c r="I3398" s="116"/>
      <c r="J3398" s="515"/>
      <c r="AD3398" s="476"/>
      <c r="AI3398" s="473"/>
    </row>
    <row r="3399" spans="1:35" s="4" customFormat="1" x14ac:dyDescent="0.25">
      <c r="A3399" s="408">
        <f t="shared" si="51"/>
        <v>3397</v>
      </c>
      <c r="B3399" s="488">
        <v>45507</v>
      </c>
      <c r="C3399" s="212" t="s">
        <v>113</v>
      </c>
      <c r="D3399" s="408" t="s">
        <v>114</v>
      </c>
      <c r="E3399" s="408" t="s">
        <v>348</v>
      </c>
      <c r="F3399" s="515">
        <v>0</v>
      </c>
      <c r="G3399" s="515"/>
      <c r="H3399" s="116"/>
      <c r="I3399" s="116"/>
      <c r="J3399" s="515"/>
      <c r="AD3399" s="476"/>
      <c r="AI3399" s="473"/>
    </row>
    <row r="3400" spans="1:35" s="4" customFormat="1" x14ac:dyDescent="0.25">
      <c r="A3400" s="408">
        <f t="shared" si="51"/>
        <v>3398</v>
      </c>
      <c r="B3400" s="488">
        <v>45507</v>
      </c>
      <c r="C3400" s="212" t="s">
        <v>559</v>
      </c>
      <c r="D3400" s="408" t="str">
        <f>VLOOKUP(C3400,X$4:Z3401,2,FALSE)</f>
        <v>لودر VOLVO</v>
      </c>
      <c r="E3400" s="408" t="str">
        <f>VLOOKUP(C3400,X$4:Z3401,3,FALSE)</f>
        <v>شرکتی</v>
      </c>
      <c r="F3400" s="515">
        <v>0</v>
      </c>
      <c r="G3400" s="515"/>
      <c r="H3400" s="116"/>
      <c r="I3400" s="116"/>
      <c r="J3400" s="515"/>
      <c r="AD3400" s="476"/>
      <c r="AI3400" s="473"/>
    </row>
    <row r="3401" spans="1:35" s="4" customFormat="1" x14ac:dyDescent="0.25">
      <c r="A3401" s="408">
        <f t="shared" si="51"/>
        <v>3399</v>
      </c>
      <c r="B3401" s="488">
        <v>45507</v>
      </c>
      <c r="C3401" s="212" t="s">
        <v>156</v>
      </c>
      <c r="D3401" s="408" t="s">
        <v>136</v>
      </c>
      <c r="E3401" s="408" t="s">
        <v>149</v>
      </c>
      <c r="F3401" s="515">
        <v>0</v>
      </c>
      <c r="G3401" s="515"/>
      <c r="H3401" s="116"/>
      <c r="I3401" s="116"/>
      <c r="J3401" s="515"/>
      <c r="AD3401" s="476"/>
      <c r="AI3401" s="473"/>
    </row>
    <row r="3402" spans="1:35" s="4" customFormat="1" x14ac:dyDescent="0.25">
      <c r="A3402" s="408">
        <f t="shared" si="51"/>
        <v>3400</v>
      </c>
      <c r="B3402" s="488">
        <v>45507</v>
      </c>
      <c r="C3402" s="212" t="s">
        <v>142</v>
      </c>
      <c r="D3402" s="408" t="s">
        <v>264</v>
      </c>
      <c r="E3402" s="408" t="s">
        <v>143</v>
      </c>
      <c r="F3402" s="515">
        <v>0</v>
      </c>
      <c r="G3402" s="515"/>
      <c r="H3402" s="116"/>
      <c r="I3402" s="116"/>
      <c r="J3402" s="515"/>
      <c r="AD3402" s="476"/>
      <c r="AI3402" s="473"/>
    </row>
    <row r="3403" spans="1:35" s="4" customFormat="1" x14ac:dyDescent="0.25">
      <c r="A3403" s="408">
        <f t="shared" si="51"/>
        <v>3401</v>
      </c>
      <c r="B3403" s="488">
        <v>45507</v>
      </c>
      <c r="C3403" s="212" t="s">
        <v>144</v>
      </c>
      <c r="D3403" s="408" t="s">
        <v>264</v>
      </c>
      <c r="E3403" s="408" t="s">
        <v>143</v>
      </c>
      <c r="F3403" s="515">
        <v>0</v>
      </c>
      <c r="G3403" s="515"/>
      <c r="H3403" s="116"/>
      <c r="I3403" s="116"/>
      <c r="J3403" s="515"/>
      <c r="AD3403" s="476"/>
      <c r="AI3403" s="473"/>
    </row>
    <row r="3404" spans="1:35" s="4" customFormat="1" x14ac:dyDescent="0.25">
      <c r="A3404" s="408">
        <f t="shared" si="51"/>
        <v>3402</v>
      </c>
      <c r="B3404" s="488">
        <v>45507</v>
      </c>
      <c r="C3404" s="212" t="s">
        <v>145</v>
      </c>
      <c r="D3404" s="408" t="s">
        <v>265</v>
      </c>
      <c r="E3404" s="408" t="s">
        <v>146</v>
      </c>
      <c r="F3404" s="515">
        <v>312</v>
      </c>
      <c r="G3404" s="515"/>
      <c r="H3404" s="116"/>
      <c r="I3404" s="116"/>
      <c r="J3404" s="515"/>
      <c r="AD3404" s="476"/>
      <c r="AI3404" s="473"/>
    </row>
    <row r="3405" spans="1:35" s="4" customFormat="1" x14ac:dyDescent="0.25">
      <c r="A3405" s="408">
        <f t="shared" si="51"/>
        <v>3403</v>
      </c>
      <c r="B3405" s="488">
        <v>45507</v>
      </c>
      <c r="C3405" s="212" t="s">
        <v>160</v>
      </c>
      <c r="D3405" s="408" t="s">
        <v>136</v>
      </c>
      <c r="E3405" s="408" t="s">
        <v>64</v>
      </c>
      <c r="F3405" s="515">
        <v>175</v>
      </c>
      <c r="G3405" s="515"/>
      <c r="H3405" s="116"/>
      <c r="I3405" s="116"/>
      <c r="J3405" s="515"/>
      <c r="AD3405" s="476"/>
      <c r="AI3405" s="473"/>
    </row>
    <row r="3406" spans="1:35" s="4" customFormat="1" x14ac:dyDescent="0.25">
      <c r="A3406" s="408">
        <f t="shared" si="51"/>
        <v>3404</v>
      </c>
      <c r="B3406" s="488">
        <v>45507</v>
      </c>
      <c r="C3406" s="212" t="s">
        <v>158</v>
      </c>
      <c r="D3406" s="408" t="s">
        <v>159</v>
      </c>
      <c r="E3406" s="408" t="s">
        <v>64</v>
      </c>
      <c r="F3406" s="515">
        <v>151</v>
      </c>
      <c r="G3406" s="515"/>
      <c r="H3406" s="116"/>
      <c r="I3406" s="116"/>
      <c r="J3406" s="515"/>
      <c r="AD3406" s="476"/>
      <c r="AI3406" s="473"/>
    </row>
    <row r="3407" spans="1:35" s="4" customFormat="1" x14ac:dyDescent="0.25">
      <c r="A3407" s="408">
        <f t="shared" si="51"/>
        <v>3405</v>
      </c>
      <c r="B3407" s="488">
        <v>45507</v>
      </c>
      <c r="C3407" s="212" t="s">
        <v>390</v>
      </c>
      <c r="D3407" s="408" t="s">
        <v>99</v>
      </c>
      <c r="E3407" s="408" t="s">
        <v>381</v>
      </c>
      <c r="F3407" s="515">
        <v>0</v>
      </c>
      <c r="G3407" s="515"/>
      <c r="H3407" s="116"/>
      <c r="I3407" s="116"/>
      <c r="J3407" s="515"/>
      <c r="AD3407" s="476"/>
      <c r="AI3407" s="473"/>
    </row>
    <row r="3408" spans="1:35" s="4" customFormat="1" x14ac:dyDescent="0.25">
      <c r="A3408" s="408">
        <f t="shared" si="51"/>
        <v>3406</v>
      </c>
      <c r="B3408" s="488">
        <v>45507</v>
      </c>
      <c r="C3408" s="96" t="s">
        <v>283</v>
      </c>
      <c r="D3408" s="408" t="s">
        <v>266</v>
      </c>
      <c r="E3408" s="408" t="s">
        <v>63</v>
      </c>
      <c r="F3408" s="515">
        <v>146</v>
      </c>
      <c r="G3408" s="515"/>
      <c r="H3408" s="116"/>
      <c r="I3408" s="116"/>
      <c r="J3408" s="515"/>
      <c r="AD3408" s="476"/>
      <c r="AI3408" s="473"/>
    </row>
    <row r="3409" spans="1:35" s="4" customFormat="1" x14ac:dyDescent="0.25">
      <c r="A3409" s="408">
        <f t="shared" si="51"/>
        <v>3407</v>
      </c>
      <c r="B3409" s="488">
        <v>45507</v>
      </c>
      <c r="C3409" s="212" t="s">
        <v>148</v>
      </c>
      <c r="D3409" s="408" t="s">
        <v>92</v>
      </c>
      <c r="E3409" s="408" t="s">
        <v>63</v>
      </c>
      <c r="F3409" s="515">
        <v>188</v>
      </c>
      <c r="G3409" s="515"/>
      <c r="H3409" s="116"/>
      <c r="I3409" s="116"/>
      <c r="J3409" s="515"/>
      <c r="AD3409" s="476"/>
      <c r="AI3409" s="473"/>
    </row>
    <row r="3410" spans="1:35" s="4" customFormat="1" x14ac:dyDescent="0.25">
      <c r="A3410" s="408">
        <f t="shared" si="51"/>
        <v>3408</v>
      </c>
      <c r="B3410" s="488">
        <v>45507</v>
      </c>
      <c r="C3410" s="212" t="s">
        <v>150</v>
      </c>
      <c r="D3410" s="408" t="s">
        <v>92</v>
      </c>
      <c r="E3410" s="408" t="s">
        <v>63</v>
      </c>
      <c r="F3410" s="515">
        <v>140</v>
      </c>
      <c r="G3410" s="515"/>
      <c r="H3410" s="116"/>
      <c r="I3410" s="116"/>
      <c r="J3410" s="515"/>
      <c r="AD3410" s="476"/>
      <c r="AI3410" s="473"/>
    </row>
    <row r="3411" spans="1:35" s="4" customFormat="1" x14ac:dyDescent="0.25">
      <c r="A3411" s="408">
        <f t="shared" si="51"/>
        <v>3409</v>
      </c>
      <c r="B3411" s="488">
        <v>45507</v>
      </c>
      <c r="C3411" s="212" t="s">
        <v>467</v>
      </c>
      <c r="D3411" s="408" t="s">
        <v>92</v>
      </c>
      <c r="E3411" s="408" t="s">
        <v>63</v>
      </c>
      <c r="F3411" s="515">
        <v>0</v>
      </c>
      <c r="G3411" s="515"/>
      <c r="H3411" s="116"/>
      <c r="I3411" s="116"/>
      <c r="J3411" s="515"/>
      <c r="AD3411" s="476"/>
      <c r="AI3411" s="473"/>
    </row>
    <row r="3412" spans="1:35" s="4" customFormat="1" x14ac:dyDescent="0.25">
      <c r="A3412" s="408">
        <f t="shared" si="51"/>
        <v>3410</v>
      </c>
      <c r="B3412" s="488">
        <v>45507</v>
      </c>
      <c r="C3412" s="212" t="s">
        <v>135</v>
      </c>
      <c r="D3412" s="408" t="s">
        <v>136</v>
      </c>
      <c r="E3412" s="408" t="s">
        <v>2</v>
      </c>
      <c r="F3412" s="515">
        <v>0</v>
      </c>
      <c r="G3412" s="515"/>
      <c r="H3412" s="116"/>
      <c r="I3412" s="116"/>
      <c r="J3412" s="515"/>
      <c r="AD3412" s="476"/>
      <c r="AI3412" s="473"/>
    </row>
    <row r="3413" spans="1:35" s="4" customFormat="1" x14ac:dyDescent="0.25">
      <c r="A3413" s="408">
        <f t="shared" si="51"/>
        <v>3411</v>
      </c>
      <c r="B3413" s="488">
        <v>45507</v>
      </c>
      <c r="C3413" s="212" t="s">
        <v>137</v>
      </c>
      <c r="D3413" s="408" t="s">
        <v>136</v>
      </c>
      <c r="E3413" s="408" t="s">
        <v>2</v>
      </c>
      <c r="F3413" s="515">
        <v>342</v>
      </c>
      <c r="G3413" s="515"/>
      <c r="H3413" s="116"/>
      <c r="I3413" s="116"/>
      <c r="J3413" s="515"/>
      <c r="AD3413" s="476"/>
      <c r="AI3413" s="473"/>
    </row>
    <row r="3414" spans="1:35" s="4" customFormat="1" x14ac:dyDescent="0.25">
      <c r="A3414" s="408">
        <f t="shared" si="51"/>
        <v>3412</v>
      </c>
      <c r="B3414" s="488">
        <v>45507</v>
      </c>
      <c r="C3414" s="212" t="s">
        <v>139</v>
      </c>
      <c r="D3414" s="408" t="s">
        <v>92</v>
      </c>
      <c r="E3414" s="408" t="s">
        <v>2</v>
      </c>
      <c r="F3414" s="515">
        <v>0</v>
      </c>
      <c r="G3414" s="515"/>
      <c r="H3414" s="116"/>
      <c r="I3414" s="116"/>
      <c r="J3414" s="515"/>
      <c r="AD3414" s="476"/>
      <c r="AI3414" s="473"/>
    </row>
    <row r="3415" spans="1:35" s="4" customFormat="1" x14ac:dyDescent="0.25">
      <c r="A3415" s="408">
        <f t="shared" si="51"/>
        <v>3413</v>
      </c>
      <c r="B3415" s="488">
        <v>45507</v>
      </c>
      <c r="C3415" s="212" t="s">
        <v>140</v>
      </c>
      <c r="D3415" s="408" t="s">
        <v>92</v>
      </c>
      <c r="E3415" s="408" t="s">
        <v>2</v>
      </c>
      <c r="F3415" s="515">
        <v>0</v>
      </c>
      <c r="G3415" s="515"/>
      <c r="H3415" s="116"/>
      <c r="I3415" s="116"/>
      <c r="J3415" s="515"/>
      <c r="AD3415" s="476"/>
      <c r="AI3415" s="473"/>
    </row>
    <row r="3416" spans="1:35" s="4" customFormat="1" x14ac:dyDescent="0.25">
      <c r="A3416" s="408">
        <f t="shared" si="51"/>
        <v>3414</v>
      </c>
      <c r="B3416" s="488">
        <v>45507</v>
      </c>
      <c r="C3416" s="212" t="s">
        <v>141</v>
      </c>
      <c r="D3416" s="408" t="s">
        <v>92</v>
      </c>
      <c r="E3416" s="408" t="s">
        <v>2</v>
      </c>
      <c r="F3416" s="515">
        <v>0</v>
      </c>
      <c r="G3416" s="515"/>
      <c r="H3416" s="116"/>
      <c r="I3416" s="116"/>
      <c r="J3416" s="515"/>
      <c r="AD3416" s="476"/>
      <c r="AI3416" s="473"/>
    </row>
    <row r="3417" spans="1:35" s="4" customFormat="1" x14ac:dyDescent="0.25">
      <c r="A3417" s="408">
        <f t="shared" si="51"/>
        <v>3415</v>
      </c>
      <c r="B3417" s="488">
        <v>45507</v>
      </c>
      <c r="C3417" s="212" t="s">
        <v>134</v>
      </c>
      <c r="D3417" s="408" t="s">
        <v>99</v>
      </c>
      <c r="E3417" s="408" t="s">
        <v>2</v>
      </c>
      <c r="F3417" s="515">
        <v>0</v>
      </c>
      <c r="G3417" s="515"/>
      <c r="H3417" s="116"/>
      <c r="I3417" s="116"/>
      <c r="J3417" s="515"/>
      <c r="AD3417" s="476"/>
      <c r="AI3417" s="473"/>
    </row>
    <row r="3418" spans="1:35" s="4" customFormat="1" x14ac:dyDescent="0.25">
      <c r="A3418" s="408">
        <f t="shared" si="51"/>
        <v>3416</v>
      </c>
      <c r="B3418" s="488">
        <v>45507</v>
      </c>
      <c r="C3418" s="212" t="s">
        <v>279</v>
      </c>
      <c r="D3418" s="408" t="s">
        <v>99</v>
      </c>
      <c r="E3418" s="408" t="s">
        <v>2</v>
      </c>
      <c r="F3418" s="515">
        <v>0</v>
      </c>
      <c r="G3418" s="515"/>
      <c r="H3418" s="116"/>
      <c r="I3418" s="116"/>
      <c r="J3418" s="515"/>
      <c r="AD3418" s="476"/>
      <c r="AI3418" s="473"/>
    </row>
    <row r="3419" spans="1:35" s="4" customFormat="1" x14ac:dyDescent="0.25">
      <c r="A3419" s="408">
        <f t="shared" si="51"/>
        <v>3417</v>
      </c>
      <c r="B3419" s="488">
        <v>45507</v>
      </c>
      <c r="C3419" s="212" t="s">
        <v>153</v>
      </c>
      <c r="D3419" s="408" t="s">
        <v>103</v>
      </c>
      <c r="E3419" s="408" t="s">
        <v>62</v>
      </c>
      <c r="F3419" s="515">
        <v>0</v>
      </c>
      <c r="G3419" s="515"/>
      <c r="H3419" s="116"/>
      <c r="I3419" s="116"/>
      <c r="J3419" s="515"/>
      <c r="AD3419" s="476"/>
      <c r="AI3419" s="473"/>
    </row>
    <row r="3420" spans="1:35" s="4" customFormat="1" x14ac:dyDescent="0.25">
      <c r="A3420" s="408">
        <f t="shared" si="51"/>
        <v>3418</v>
      </c>
      <c r="B3420" s="488">
        <v>45507</v>
      </c>
      <c r="C3420" s="212" t="s">
        <v>154</v>
      </c>
      <c r="D3420" s="408" t="s">
        <v>92</v>
      </c>
      <c r="E3420" s="408" t="s">
        <v>62</v>
      </c>
      <c r="F3420" s="515">
        <v>0</v>
      </c>
      <c r="G3420" s="515"/>
      <c r="H3420" s="116"/>
      <c r="I3420" s="116"/>
      <c r="J3420" s="515"/>
      <c r="AD3420" s="476"/>
      <c r="AI3420" s="473"/>
    </row>
    <row r="3421" spans="1:35" s="4" customFormat="1" x14ac:dyDescent="0.25">
      <c r="A3421" s="408">
        <f t="shared" si="51"/>
        <v>3419</v>
      </c>
      <c r="B3421" s="488">
        <v>45507</v>
      </c>
      <c r="C3421" s="212" t="s">
        <v>155</v>
      </c>
      <c r="D3421" s="408" t="s">
        <v>92</v>
      </c>
      <c r="E3421" s="408" t="s">
        <v>62</v>
      </c>
      <c r="F3421" s="515">
        <v>0</v>
      </c>
      <c r="G3421" s="515"/>
      <c r="H3421" s="116"/>
      <c r="I3421" s="116"/>
      <c r="J3421" s="515"/>
      <c r="AD3421" s="476"/>
      <c r="AI3421" s="473"/>
    </row>
    <row r="3422" spans="1:35" s="4" customFormat="1" x14ac:dyDescent="0.25">
      <c r="A3422" s="408">
        <f t="shared" si="51"/>
        <v>3420</v>
      </c>
      <c r="B3422" s="488">
        <v>45507</v>
      </c>
      <c r="C3422" s="212" t="s">
        <v>295</v>
      </c>
      <c r="D3422" s="408" t="s">
        <v>92</v>
      </c>
      <c r="E3422" s="408" t="s">
        <v>62</v>
      </c>
      <c r="F3422" s="515">
        <v>0</v>
      </c>
      <c r="G3422" s="515"/>
      <c r="H3422" s="116"/>
      <c r="I3422" s="116"/>
      <c r="J3422" s="515"/>
      <c r="AD3422" s="476"/>
      <c r="AI3422" s="473"/>
    </row>
    <row r="3423" spans="1:35" s="4" customFormat="1" x14ac:dyDescent="0.25">
      <c r="A3423" s="408">
        <f t="shared" si="51"/>
        <v>3421</v>
      </c>
      <c r="B3423" s="488">
        <v>45507</v>
      </c>
      <c r="C3423" s="212" t="s">
        <v>259</v>
      </c>
      <c r="D3423" s="408" t="s">
        <v>92</v>
      </c>
      <c r="E3423" s="408" t="s">
        <v>2</v>
      </c>
      <c r="F3423" s="515">
        <v>0</v>
      </c>
      <c r="G3423" s="515"/>
      <c r="H3423" s="116"/>
      <c r="I3423" s="116"/>
      <c r="J3423" s="515"/>
      <c r="AD3423" s="476"/>
      <c r="AI3423" s="473"/>
    </row>
    <row r="3424" spans="1:35" s="4" customFormat="1" x14ac:dyDescent="0.25">
      <c r="A3424" s="408">
        <f t="shared" si="51"/>
        <v>3422</v>
      </c>
      <c r="B3424" s="488">
        <v>45507</v>
      </c>
      <c r="C3424" s="212" t="s">
        <v>260</v>
      </c>
      <c r="D3424" s="408" t="s">
        <v>92</v>
      </c>
      <c r="E3424" s="408" t="s">
        <v>2</v>
      </c>
      <c r="F3424" s="515">
        <v>0</v>
      </c>
      <c r="G3424" s="515"/>
      <c r="H3424" s="116"/>
      <c r="I3424" s="116"/>
      <c r="J3424" s="515"/>
      <c r="AD3424" s="476"/>
      <c r="AI3424" s="473"/>
    </row>
    <row r="3425" spans="1:35" s="4" customFormat="1" x14ac:dyDescent="0.25">
      <c r="A3425" s="408">
        <f t="shared" si="51"/>
        <v>3423</v>
      </c>
      <c r="B3425" s="488">
        <v>45507</v>
      </c>
      <c r="C3425" s="212" t="s">
        <v>252</v>
      </c>
      <c r="D3425" s="408" t="s">
        <v>92</v>
      </c>
      <c r="E3425" s="408" t="s">
        <v>2</v>
      </c>
      <c r="F3425" s="515">
        <v>0</v>
      </c>
      <c r="G3425" s="515"/>
      <c r="H3425" s="116"/>
      <c r="I3425" s="116"/>
      <c r="J3425" s="515"/>
      <c r="AD3425" s="476"/>
      <c r="AI3425" s="473"/>
    </row>
    <row r="3426" spans="1:35" s="4" customFormat="1" x14ac:dyDescent="0.25">
      <c r="A3426" s="408">
        <f t="shared" si="51"/>
        <v>3424</v>
      </c>
      <c r="B3426" s="488">
        <v>45507</v>
      </c>
      <c r="C3426" s="212" t="s">
        <v>177</v>
      </c>
      <c r="D3426" s="408" t="s">
        <v>159</v>
      </c>
      <c r="E3426" s="408" t="s">
        <v>8</v>
      </c>
      <c r="F3426" s="515">
        <v>0</v>
      </c>
      <c r="G3426" s="515"/>
      <c r="H3426" s="116"/>
      <c r="I3426" s="116"/>
      <c r="J3426" s="515"/>
      <c r="AD3426" s="476"/>
      <c r="AI3426" s="473"/>
    </row>
    <row r="3427" spans="1:35" s="4" customFormat="1" x14ac:dyDescent="0.25">
      <c r="A3427" s="408">
        <f t="shared" si="51"/>
        <v>3425</v>
      </c>
      <c r="B3427" s="488">
        <v>45507</v>
      </c>
      <c r="C3427" s="212" t="s">
        <v>559</v>
      </c>
      <c r="D3427" s="408" t="str">
        <f>VLOOKUP(C3427,X$4:Z3428,2,FALSE)</f>
        <v>لودر VOLVO</v>
      </c>
      <c r="E3427" s="408" t="str">
        <f>VLOOKUP(C3427,X$4:Z3428,3,FALSE)</f>
        <v>شرکتی</v>
      </c>
      <c r="F3427" s="515">
        <v>0</v>
      </c>
      <c r="G3427" s="515"/>
      <c r="H3427" s="116"/>
      <c r="I3427" s="116"/>
      <c r="J3427" s="515"/>
      <c r="AD3427" s="476"/>
      <c r="AI3427" s="473"/>
    </row>
    <row r="3428" spans="1:35" s="4" customFormat="1" x14ac:dyDescent="0.25">
      <c r="A3428" s="408">
        <f t="shared" si="51"/>
        <v>3426</v>
      </c>
      <c r="B3428" s="488">
        <v>45507</v>
      </c>
      <c r="C3428" s="212" t="s">
        <v>162</v>
      </c>
      <c r="D3428" s="408" t="s">
        <v>163</v>
      </c>
      <c r="E3428" s="408" t="s">
        <v>164</v>
      </c>
      <c r="F3428" s="515">
        <v>179</v>
      </c>
      <c r="G3428" s="515"/>
      <c r="H3428" s="116"/>
      <c r="I3428" s="116"/>
      <c r="J3428" s="515"/>
      <c r="AD3428" s="476"/>
      <c r="AI3428" s="473"/>
    </row>
    <row r="3429" spans="1:35" s="4" customFormat="1" x14ac:dyDescent="0.25">
      <c r="A3429" s="408">
        <f t="shared" si="51"/>
        <v>3427</v>
      </c>
      <c r="B3429" s="488">
        <v>45507</v>
      </c>
      <c r="C3429" s="212" t="s">
        <v>166</v>
      </c>
      <c r="D3429" s="408" t="s">
        <v>167</v>
      </c>
      <c r="E3429" s="408" t="s">
        <v>164</v>
      </c>
      <c r="F3429" s="515">
        <v>0</v>
      </c>
      <c r="G3429" s="515"/>
      <c r="H3429" s="116"/>
      <c r="I3429" s="116"/>
      <c r="J3429" s="515"/>
      <c r="AD3429" s="476"/>
      <c r="AI3429" s="473"/>
    </row>
    <row r="3430" spans="1:35" s="4" customFormat="1" x14ac:dyDescent="0.25">
      <c r="A3430" s="408">
        <f t="shared" si="51"/>
        <v>3428</v>
      </c>
      <c r="B3430" s="488">
        <v>45507</v>
      </c>
      <c r="C3430" s="212" t="s">
        <v>169</v>
      </c>
      <c r="D3430" s="408" t="s">
        <v>167</v>
      </c>
      <c r="E3430" s="408" t="s">
        <v>164</v>
      </c>
      <c r="F3430" s="515">
        <v>0</v>
      </c>
      <c r="G3430" s="515"/>
      <c r="H3430" s="116"/>
      <c r="I3430" s="116"/>
      <c r="J3430" s="515"/>
      <c r="AD3430" s="476"/>
      <c r="AI3430" s="473"/>
    </row>
    <row r="3431" spans="1:35" s="4" customFormat="1" x14ac:dyDescent="0.25">
      <c r="A3431" s="408">
        <f t="shared" si="51"/>
        <v>3429</v>
      </c>
      <c r="B3431" s="488">
        <v>45507</v>
      </c>
      <c r="C3431" s="212" t="s">
        <v>170</v>
      </c>
      <c r="D3431" s="408" t="s">
        <v>103</v>
      </c>
      <c r="E3431" s="408" t="s">
        <v>164</v>
      </c>
      <c r="F3431" s="515">
        <v>140</v>
      </c>
      <c r="G3431" s="515"/>
      <c r="H3431" s="116"/>
      <c r="I3431" s="116"/>
      <c r="J3431" s="515"/>
      <c r="AD3431" s="476"/>
      <c r="AI3431" s="473"/>
    </row>
    <row r="3432" spans="1:35" s="4" customFormat="1" x14ac:dyDescent="0.25">
      <c r="A3432" s="408">
        <f t="shared" si="51"/>
        <v>3430</v>
      </c>
      <c r="B3432" s="488">
        <v>45507</v>
      </c>
      <c r="C3432" s="212" t="s">
        <v>171</v>
      </c>
      <c r="D3432" s="408" t="s">
        <v>159</v>
      </c>
      <c r="E3432" s="408" t="s">
        <v>164</v>
      </c>
      <c r="F3432" s="515">
        <v>0</v>
      </c>
      <c r="G3432" s="515"/>
      <c r="H3432" s="116"/>
      <c r="I3432" s="116"/>
      <c r="J3432" s="515"/>
      <c r="AD3432" s="476"/>
      <c r="AI3432" s="473"/>
    </row>
    <row r="3433" spans="1:35" s="4" customFormat="1" x14ac:dyDescent="0.25">
      <c r="A3433" s="408">
        <f t="shared" si="51"/>
        <v>3431</v>
      </c>
      <c r="B3433" s="488">
        <v>45507</v>
      </c>
      <c r="C3433" s="212" t="s">
        <v>172</v>
      </c>
      <c r="D3433" s="408" t="s">
        <v>173</v>
      </c>
      <c r="E3433" s="408" t="s">
        <v>164</v>
      </c>
      <c r="F3433" s="515">
        <v>0</v>
      </c>
      <c r="G3433" s="515"/>
      <c r="H3433" s="116"/>
      <c r="I3433" s="116"/>
      <c r="J3433" s="515"/>
      <c r="AD3433" s="476"/>
      <c r="AI3433" s="473"/>
    </row>
    <row r="3434" spans="1:35" s="4" customFormat="1" x14ac:dyDescent="0.25">
      <c r="A3434" s="408">
        <f t="shared" si="51"/>
        <v>3432</v>
      </c>
      <c r="B3434" s="488">
        <v>45507</v>
      </c>
      <c r="C3434" s="212" t="s">
        <v>174</v>
      </c>
      <c r="D3434" s="408" t="s">
        <v>99</v>
      </c>
      <c r="E3434" s="408" t="s">
        <v>164</v>
      </c>
      <c r="F3434" s="515">
        <v>339</v>
      </c>
      <c r="G3434" s="515"/>
      <c r="H3434" s="116"/>
      <c r="I3434" s="116"/>
      <c r="J3434" s="515"/>
      <c r="AD3434" s="476"/>
      <c r="AI3434" s="473"/>
    </row>
    <row r="3435" spans="1:35" s="4" customFormat="1" x14ac:dyDescent="0.25">
      <c r="A3435" s="408">
        <f t="shared" si="51"/>
        <v>3433</v>
      </c>
      <c r="B3435" s="488">
        <v>45507</v>
      </c>
      <c r="C3435" s="212" t="s">
        <v>175</v>
      </c>
      <c r="D3435" s="408" t="s">
        <v>176</v>
      </c>
      <c r="E3435" s="408" t="s">
        <v>164</v>
      </c>
      <c r="F3435" s="515">
        <v>47</v>
      </c>
      <c r="G3435" s="515"/>
      <c r="H3435" s="116"/>
      <c r="I3435" s="116"/>
      <c r="J3435" s="515"/>
      <c r="AD3435" s="476"/>
      <c r="AI3435" s="473"/>
    </row>
    <row r="3436" spans="1:35" s="4" customFormat="1" x14ac:dyDescent="0.25">
      <c r="A3436" s="408">
        <f t="shared" si="51"/>
        <v>3434</v>
      </c>
      <c r="B3436" s="488">
        <v>45507</v>
      </c>
      <c r="C3436" s="212" t="s">
        <v>263</v>
      </c>
      <c r="D3436" s="408" t="s">
        <v>176</v>
      </c>
      <c r="E3436" s="408" t="s">
        <v>164</v>
      </c>
      <c r="F3436" s="515">
        <v>0</v>
      </c>
      <c r="G3436" s="515"/>
      <c r="H3436" s="116"/>
      <c r="I3436" s="116"/>
      <c r="J3436" s="515"/>
      <c r="AD3436" s="476"/>
      <c r="AI3436" s="473"/>
    </row>
    <row r="3437" spans="1:35" s="4" customFormat="1" x14ac:dyDescent="0.25">
      <c r="A3437" s="408">
        <f t="shared" si="51"/>
        <v>3435</v>
      </c>
      <c r="B3437" s="488">
        <v>45507</v>
      </c>
      <c r="C3437" s="212" t="s">
        <v>261</v>
      </c>
      <c r="D3437" s="408" t="s">
        <v>269</v>
      </c>
      <c r="E3437" s="408" t="s">
        <v>164</v>
      </c>
      <c r="F3437" s="515">
        <v>0</v>
      </c>
      <c r="G3437" s="515"/>
      <c r="H3437" s="116"/>
      <c r="I3437" s="116"/>
      <c r="J3437" s="515"/>
      <c r="AD3437" s="476"/>
      <c r="AI3437" s="473"/>
    </row>
    <row r="3438" spans="1:35" s="4" customFormat="1" x14ac:dyDescent="0.25">
      <c r="A3438" s="408">
        <f t="shared" si="51"/>
        <v>3436</v>
      </c>
      <c r="B3438" s="488">
        <v>45507</v>
      </c>
      <c r="C3438" s="212" t="s">
        <v>254</v>
      </c>
      <c r="D3438" s="408" t="s">
        <v>159</v>
      </c>
      <c r="E3438" s="408" t="s">
        <v>164</v>
      </c>
      <c r="F3438" s="515">
        <v>0</v>
      </c>
      <c r="G3438" s="515"/>
      <c r="H3438" s="116"/>
      <c r="I3438" s="116"/>
      <c r="J3438" s="515"/>
      <c r="AD3438" s="476"/>
      <c r="AI3438" s="473"/>
    </row>
    <row r="3439" spans="1:35" s="4" customFormat="1" x14ac:dyDescent="0.25">
      <c r="A3439" s="408">
        <f t="shared" si="51"/>
        <v>3437</v>
      </c>
      <c r="B3439" s="488">
        <v>45507</v>
      </c>
      <c r="C3439" s="212" t="s">
        <v>277</v>
      </c>
      <c r="D3439" s="408" t="s">
        <v>176</v>
      </c>
      <c r="E3439" s="408" t="s">
        <v>164</v>
      </c>
      <c r="F3439" s="515">
        <v>210</v>
      </c>
      <c r="G3439" s="515"/>
      <c r="H3439" s="116"/>
      <c r="I3439" s="116"/>
      <c r="J3439" s="515"/>
      <c r="AD3439" s="476"/>
      <c r="AI3439" s="473"/>
    </row>
    <row r="3440" spans="1:35" s="4" customFormat="1" x14ac:dyDescent="0.25">
      <c r="A3440" s="408">
        <f t="shared" si="51"/>
        <v>3438</v>
      </c>
      <c r="B3440" s="488">
        <v>45507</v>
      </c>
      <c r="C3440" s="212" t="s">
        <v>352</v>
      </c>
      <c r="D3440" s="408" t="s">
        <v>176</v>
      </c>
      <c r="E3440" s="408" t="s">
        <v>164</v>
      </c>
      <c r="F3440" s="515">
        <v>0</v>
      </c>
      <c r="G3440" s="515"/>
      <c r="H3440" s="116"/>
      <c r="I3440" s="116"/>
      <c r="J3440" s="515"/>
      <c r="AD3440" s="476"/>
      <c r="AI3440" s="473"/>
    </row>
    <row r="3441" spans="1:35" s="4" customFormat="1" x14ac:dyDescent="0.25">
      <c r="A3441" s="408">
        <f t="shared" si="51"/>
        <v>3439</v>
      </c>
      <c r="B3441" s="488">
        <v>45507</v>
      </c>
      <c r="C3441" s="212" t="s">
        <v>354</v>
      </c>
      <c r="D3441" s="408" t="s">
        <v>103</v>
      </c>
      <c r="E3441" s="408" t="s">
        <v>164</v>
      </c>
      <c r="F3441" s="515">
        <v>0</v>
      </c>
      <c r="G3441" s="515"/>
      <c r="H3441" s="116"/>
      <c r="I3441" s="116"/>
      <c r="J3441" s="515"/>
      <c r="AD3441" s="476"/>
      <c r="AI3441" s="473"/>
    </row>
    <row r="3442" spans="1:35" s="4" customFormat="1" x14ac:dyDescent="0.25">
      <c r="A3442" s="408">
        <f t="shared" si="51"/>
        <v>3440</v>
      </c>
      <c r="B3442" s="488">
        <v>45507</v>
      </c>
      <c r="C3442" s="212" t="s">
        <v>385</v>
      </c>
      <c r="D3442" s="408" t="s">
        <v>386</v>
      </c>
      <c r="E3442" s="408" t="s">
        <v>383</v>
      </c>
      <c r="F3442" s="515">
        <v>0</v>
      </c>
      <c r="G3442" s="515"/>
      <c r="H3442" s="116"/>
      <c r="I3442" s="116"/>
      <c r="J3442" s="515"/>
      <c r="AD3442" s="476"/>
      <c r="AI3442" s="473"/>
    </row>
    <row r="3443" spans="1:35" s="4" customFormat="1" x14ac:dyDescent="0.25">
      <c r="A3443" s="408">
        <f t="shared" ref="A3443:A3506" si="52">ROW()-2</f>
        <v>3441</v>
      </c>
      <c r="B3443" s="488">
        <v>45507</v>
      </c>
      <c r="C3443" s="212" t="s">
        <v>379</v>
      </c>
      <c r="D3443" s="408" t="s">
        <v>269</v>
      </c>
      <c r="E3443" s="408" t="s">
        <v>381</v>
      </c>
      <c r="F3443" s="515">
        <v>0</v>
      </c>
      <c r="G3443" s="515"/>
      <c r="H3443" s="116"/>
      <c r="I3443" s="116"/>
      <c r="J3443" s="515"/>
      <c r="AD3443" s="476"/>
      <c r="AI3443" s="473"/>
    </row>
    <row r="3444" spans="1:35" s="4" customFormat="1" x14ac:dyDescent="0.25">
      <c r="A3444" s="408">
        <f t="shared" si="52"/>
        <v>3442</v>
      </c>
      <c r="B3444" s="488">
        <v>45507</v>
      </c>
      <c r="C3444" s="212" t="s">
        <v>380</v>
      </c>
      <c r="D3444" s="408" t="s">
        <v>269</v>
      </c>
      <c r="E3444" s="408" t="s">
        <v>381</v>
      </c>
      <c r="F3444" s="515">
        <v>0</v>
      </c>
      <c r="G3444" s="515"/>
      <c r="H3444" s="116"/>
      <c r="I3444" s="116"/>
      <c r="J3444" s="515"/>
      <c r="AD3444" s="476"/>
      <c r="AI3444" s="473"/>
    </row>
    <row r="3445" spans="1:35" s="4" customFormat="1" x14ac:dyDescent="0.25">
      <c r="A3445" s="408">
        <f t="shared" si="52"/>
        <v>3443</v>
      </c>
      <c r="B3445" s="488">
        <v>45507</v>
      </c>
      <c r="C3445" s="212" t="s">
        <v>389</v>
      </c>
      <c r="D3445" s="408" t="s">
        <v>103</v>
      </c>
      <c r="E3445" s="408" t="s">
        <v>381</v>
      </c>
      <c r="F3445" s="515">
        <v>0</v>
      </c>
      <c r="G3445" s="515"/>
      <c r="H3445" s="116"/>
      <c r="I3445" s="116"/>
      <c r="J3445" s="515"/>
      <c r="AD3445" s="476"/>
      <c r="AI3445" s="473"/>
    </row>
    <row r="3446" spans="1:35" s="4" customFormat="1" x14ac:dyDescent="0.25">
      <c r="A3446" s="408">
        <f t="shared" si="52"/>
        <v>3444</v>
      </c>
      <c r="B3446" s="488">
        <v>45508</v>
      </c>
      <c r="C3446" s="212" t="s">
        <v>125</v>
      </c>
      <c r="D3446" s="408" t="s">
        <v>99</v>
      </c>
      <c r="E3446" s="408" t="s">
        <v>334</v>
      </c>
      <c r="F3446" s="515">
        <v>0</v>
      </c>
      <c r="G3446" s="515"/>
      <c r="H3446" s="116"/>
      <c r="I3446" s="116"/>
      <c r="J3446" s="515"/>
      <c r="AD3446" s="476"/>
      <c r="AI3446" s="473"/>
    </row>
    <row r="3447" spans="1:35" s="4" customFormat="1" x14ac:dyDescent="0.25">
      <c r="A3447" s="408">
        <f t="shared" si="52"/>
        <v>3445</v>
      </c>
      <c r="B3447" s="488">
        <v>45508</v>
      </c>
      <c r="C3447" s="212" t="s">
        <v>290</v>
      </c>
      <c r="D3447" s="408" t="s">
        <v>99</v>
      </c>
      <c r="E3447" s="408" t="s">
        <v>335</v>
      </c>
      <c r="F3447" s="515">
        <v>0</v>
      </c>
      <c r="G3447" s="515"/>
      <c r="H3447" s="116"/>
      <c r="I3447" s="116"/>
      <c r="J3447" s="515"/>
      <c r="AD3447" s="476"/>
      <c r="AI3447" s="473"/>
    </row>
    <row r="3448" spans="1:35" s="4" customFormat="1" x14ac:dyDescent="0.25">
      <c r="A3448" s="408">
        <f t="shared" si="52"/>
        <v>3446</v>
      </c>
      <c r="B3448" s="488">
        <v>45508</v>
      </c>
      <c r="C3448" s="212" t="s">
        <v>88</v>
      </c>
      <c r="D3448" s="408" t="s">
        <v>89</v>
      </c>
      <c r="E3448" s="408" t="s">
        <v>336</v>
      </c>
      <c r="F3448" s="515">
        <v>0</v>
      </c>
      <c r="G3448" s="515"/>
      <c r="H3448" s="116"/>
      <c r="I3448" s="116"/>
      <c r="J3448" s="515"/>
      <c r="AD3448" s="476"/>
      <c r="AI3448" s="473"/>
    </row>
    <row r="3449" spans="1:35" s="4" customFormat="1" x14ac:dyDescent="0.25">
      <c r="A3449" s="408">
        <f t="shared" si="52"/>
        <v>3447</v>
      </c>
      <c r="B3449" s="488">
        <v>45508</v>
      </c>
      <c r="C3449" s="212" t="s">
        <v>294</v>
      </c>
      <c r="D3449" s="408" t="s">
        <v>89</v>
      </c>
      <c r="E3449" s="408" t="s">
        <v>337</v>
      </c>
      <c r="F3449" s="515">
        <v>0</v>
      </c>
      <c r="G3449" s="515"/>
      <c r="H3449" s="116"/>
      <c r="I3449" s="116"/>
      <c r="J3449" s="515"/>
      <c r="AD3449" s="476"/>
      <c r="AI3449" s="473"/>
    </row>
    <row r="3450" spans="1:35" s="4" customFormat="1" x14ac:dyDescent="0.25">
      <c r="A3450" s="408">
        <f t="shared" si="52"/>
        <v>3448</v>
      </c>
      <c r="B3450" s="488">
        <v>45508</v>
      </c>
      <c r="C3450" s="212" t="s">
        <v>119</v>
      </c>
      <c r="D3450" s="408" t="s">
        <v>131</v>
      </c>
      <c r="E3450" s="408" t="s">
        <v>338</v>
      </c>
      <c r="F3450" s="515">
        <v>0</v>
      </c>
      <c r="G3450" s="515"/>
      <c r="H3450" s="116"/>
      <c r="I3450" s="116"/>
      <c r="J3450" s="515"/>
      <c r="AD3450" s="476"/>
      <c r="AI3450" s="473"/>
    </row>
    <row r="3451" spans="1:35" s="4" customFormat="1" x14ac:dyDescent="0.25">
      <c r="A3451" s="408">
        <f t="shared" si="52"/>
        <v>3449</v>
      </c>
      <c r="B3451" s="488">
        <v>45508</v>
      </c>
      <c r="C3451" s="212" t="s">
        <v>121</v>
      </c>
      <c r="D3451" s="408" t="s">
        <v>122</v>
      </c>
      <c r="E3451" s="408" t="s">
        <v>339</v>
      </c>
      <c r="F3451" s="515">
        <v>0</v>
      </c>
      <c r="G3451" s="515"/>
      <c r="H3451" s="116"/>
      <c r="I3451" s="116"/>
      <c r="J3451" s="515"/>
      <c r="AD3451" s="476"/>
      <c r="AI3451" s="473"/>
    </row>
    <row r="3452" spans="1:35" s="4" customFormat="1" x14ac:dyDescent="0.25">
      <c r="A3452" s="408">
        <f t="shared" si="52"/>
        <v>3450</v>
      </c>
      <c r="B3452" s="488">
        <v>45508</v>
      </c>
      <c r="C3452" s="212" t="s">
        <v>349</v>
      </c>
      <c r="D3452" s="408" t="s">
        <v>360</v>
      </c>
      <c r="E3452" s="408" t="s">
        <v>127</v>
      </c>
      <c r="F3452" s="515">
        <v>0</v>
      </c>
      <c r="G3452" s="515"/>
      <c r="H3452" s="116"/>
      <c r="I3452" s="116"/>
      <c r="J3452" s="515"/>
      <c r="AD3452" s="476"/>
      <c r="AI3452" s="473"/>
    </row>
    <row r="3453" spans="1:35" s="4" customFormat="1" x14ac:dyDescent="0.25">
      <c r="A3453" s="408">
        <f t="shared" si="52"/>
        <v>3451</v>
      </c>
      <c r="B3453" s="488">
        <v>45508</v>
      </c>
      <c r="C3453" s="212" t="s">
        <v>118</v>
      </c>
      <c r="D3453" s="408" t="s">
        <v>107</v>
      </c>
      <c r="E3453" s="408" t="s">
        <v>340</v>
      </c>
      <c r="F3453" s="515">
        <v>0</v>
      </c>
      <c r="G3453" s="515"/>
      <c r="H3453" s="116"/>
      <c r="I3453" s="116"/>
      <c r="J3453" s="515"/>
      <c r="AD3453" s="476"/>
      <c r="AI3453" s="473"/>
    </row>
    <row r="3454" spans="1:35" s="4" customFormat="1" x14ac:dyDescent="0.25">
      <c r="A3454" s="408">
        <f t="shared" si="52"/>
        <v>3452</v>
      </c>
      <c r="B3454" s="488">
        <v>45508</v>
      </c>
      <c r="C3454" s="212" t="s">
        <v>109</v>
      </c>
      <c r="D3454" s="408" t="s">
        <v>107</v>
      </c>
      <c r="E3454" s="408" t="s">
        <v>341</v>
      </c>
      <c r="F3454" s="515">
        <v>0</v>
      </c>
      <c r="G3454" s="515"/>
      <c r="H3454" s="116"/>
      <c r="I3454" s="116"/>
      <c r="J3454" s="515"/>
      <c r="AD3454" s="476"/>
      <c r="AI3454" s="473"/>
    </row>
    <row r="3455" spans="1:35" s="4" customFormat="1" x14ac:dyDescent="0.25">
      <c r="A3455" s="408">
        <f t="shared" si="52"/>
        <v>3453</v>
      </c>
      <c r="B3455" s="488">
        <v>45508</v>
      </c>
      <c r="C3455" s="212" t="s">
        <v>106</v>
      </c>
      <c r="D3455" s="408" t="s">
        <v>107</v>
      </c>
      <c r="E3455" s="408" t="s">
        <v>342</v>
      </c>
      <c r="F3455" s="515">
        <v>0</v>
      </c>
      <c r="G3455" s="515"/>
      <c r="H3455" s="116"/>
      <c r="I3455" s="116"/>
      <c r="J3455" s="515"/>
      <c r="AD3455" s="476"/>
      <c r="AI3455" s="473"/>
    </row>
    <row r="3456" spans="1:35" s="4" customFormat="1" x14ac:dyDescent="0.25">
      <c r="A3456" s="408">
        <f t="shared" si="52"/>
        <v>3454</v>
      </c>
      <c r="B3456" s="488">
        <v>45508</v>
      </c>
      <c r="C3456" s="212" t="s">
        <v>278</v>
      </c>
      <c r="D3456" s="408" t="s">
        <v>107</v>
      </c>
      <c r="E3456" s="408" t="s">
        <v>341</v>
      </c>
      <c r="F3456" s="515">
        <v>0</v>
      </c>
      <c r="G3456" s="515"/>
      <c r="H3456" s="116"/>
      <c r="I3456" s="116"/>
      <c r="J3456" s="515"/>
      <c r="AD3456" s="476"/>
      <c r="AI3456" s="473"/>
    </row>
    <row r="3457" spans="1:35" s="4" customFormat="1" x14ac:dyDescent="0.25">
      <c r="A3457" s="408">
        <f t="shared" si="52"/>
        <v>3455</v>
      </c>
      <c r="B3457" s="488">
        <v>45508</v>
      </c>
      <c r="C3457" s="212" t="s">
        <v>372</v>
      </c>
      <c r="D3457" s="408" t="s">
        <v>107</v>
      </c>
      <c r="E3457" s="408">
        <v>0</v>
      </c>
      <c r="F3457" s="515">
        <v>0</v>
      </c>
      <c r="G3457" s="515"/>
      <c r="H3457" s="116"/>
      <c r="I3457" s="116"/>
      <c r="J3457" s="515"/>
      <c r="AD3457" s="476"/>
      <c r="AI3457" s="473"/>
    </row>
    <row r="3458" spans="1:35" s="4" customFormat="1" x14ac:dyDescent="0.25">
      <c r="A3458" s="408">
        <f t="shared" si="52"/>
        <v>3456</v>
      </c>
      <c r="B3458" s="488">
        <v>45508</v>
      </c>
      <c r="C3458" s="212" t="s">
        <v>373</v>
      </c>
      <c r="D3458" s="408" t="s">
        <v>107</v>
      </c>
      <c r="E3458" s="408">
        <v>0</v>
      </c>
      <c r="F3458" s="515">
        <v>0</v>
      </c>
      <c r="G3458" s="515"/>
      <c r="H3458" s="116"/>
      <c r="I3458" s="116"/>
      <c r="J3458" s="515"/>
      <c r="AD3458" s="476"/>
      <c r="AI3458" s="473"/>
    </row>
    <row r="3459" spans="1:35" s="4" customFormat="1" x14ac:dyDescent="0.25">
      <c r="A3459" s="408">
        <f t="shared" si="52"/>
        <v>3457</v>
      </c>
      <c r="B3459" s="488">
        <v>45508</v>
      </c>
      <c r="C3459" s="212" t="s">
        <v>91</v>
      </c>
      <c r="D3459" s="408" t="s">
        <v>92</v>
      </c>
      <c r="E3459" s="408" t="s">
        <v>343</v>
      </c>
      <c r="F3459" s="515">
        <v>0</v>
      </c>
      <c r="G3459" s="515"/>
      <c r="H3459" s="116"/>
      <c r="I3459" s="116"/>
      <c r="J3459" s="515"/>
      <c r="AD3459" s="476"/>
      <c r="AI3459" s="473"/>
    </row>
    <row r="3460" spans="1:35" s="4" customFormat="1" x14ac:dyDescent="0.25">
      <c r="A3460" s="408">
        <f t="shared" si="52"/>
        <v>3458</v>
      </c>
      <c r="B3460" s="488">
        <v>45508</v>
      </c>
      <c r="C3460" s="212" t="s">
        <v>94</v>
      </c>
      <c r="D3460" s="408" t="s">
        <v>92</v>
      </c>
      <c r="E3460" s="408" t="s">
        <v>344</v>
      </c>
      <c r="F3460" s="515">
        <v>128</v>
      </c>
      <c r="G3460" s="515"/>
      <c r="H3460" s="116"/>
      <c r="I3460" s="116"/>
      <c r="J3460" s="515"/>
      <c r="AD3460" s="476"/>
      <c r="AI3460" s="473"/>
    </row>
    <row r="3461" spans="1:35" s="4" customFormat="1" x14ac:dyDescent="0.25">
      <c r="A3461" s="408">
        <f t="shared" si="52"/>
        <v>3459</v>
      </c>
      <c r="B3461" s="488">
        <v>45508</v>
      </c>
      <c r="C3461" s="212" t="s">
        <v>116</v>
      </c>
      <c r="D3461" s="408" t="s">
        <v>92</v>
      </c>
      <c r="E3461" s="408" t="s">
        <v>345</v>
      </c>
      <c r="F3461" s="515">
        <v>0</v>
      </c>
      <c r="G3461" s="515"/>
      <c r="H3461" s="116"/>
      <c r="I3461" s="116"/>
      <c r="J3461" s="515"/>
      <c r="AD3461" s="476"/>
      <c r="AI3461" s="473"/>
    </row>
    <row r="3462" spans="1:35" s="4" customFormat="1" x14ac:dyDescent="0.25">
      <c r="A3462" s="408">
        <f t="shared" si="52"/>
        <v>3460</v>
      </c>
      <c r="B3462" s="488">
        <v>45508</v>
      </c>
      <c r="C3462" s="212" t="s">
        <v>128</v>
      </c>
      <c r="D3462" s="408" t="s">
        <v>97</v>
      </c>
      <c r="E3462" s="408" t="s">
        <v>346</v>
      </c>
      <c r="F3462" s="515">
        <v>0</v>
      </c>
      <c r="G3462" s="515"/>
      <c r="H3462" s="116"/>
      <c r="I3462" s="116"/>
      <c r="J3462" s="515"/>
      <c r="AD3462" s="476"/>
      <c r="AI3462" s="473"/>
    </row>
    <row r="3463" spans="1:35" s="4" customFormat="1" x14ac:dyDescent="0.25">
      <c r="A3463" s="408">
        <f t="shared" si="52"/>
        <v>3461</v>
      </c>
      <c r="B3463" s="488">
        <v>45508</v>
      </c>
      <c r="C3463" s="212" t="s">
        <v>96</v>
      </c>
      <c r="D3463" s="408" t="s">
        <v>97</v>
      </c>
      <c r="E3463" s="408" t="s">
        <v>347</v>
      </c>
      <c r="F3463" s="515">
        <v>119</v>
      </c>
      <c r="G3463" s="515"/>
      <c r="H3463" s="116"/>
      <c r="I3463" s="116"/>
      <c r="J3463" s="515"/>
      <c r="AD3463" s="476"/>
      <c r="AI3463" s="473"/>
    </row>
    <row r="3464" spans="1:35" s="4" customFormat="1" x14ac:dyDescent="0.25">
      <c r="A3464" s="408">
        <f t="shared" si="52"/>
        <v>3462</v>
      </c>
      <c r="B3464" s="488">
        <v>45508</v>
      </c>
      <c r="C3464" s="212" t="s">
        <v>113</v>
      </c>
      <c r="D3464" s="408" t="s">
        <v>114</v>
      </c>
      <c r="E3464" s="408" t="s">
        <v>348</v>
      </c>
      <c r="F3464" s="515">
        <v>0</v>
      </c>
      <c r="G3464" s="515"/>
      <c r="H3464" s="116"/>
      <c r="I3464" s="116"/>
      <c r="J3464" s="515"/>
      <c r="AD3464" s="476"/>
      <c r="AI3464" s="473"/>
    </row>
    <row r="3465" spans="1:35" s="4" customFormat="1" x14ac:dyDescent="0.25">
      <c r="A3465" s="408">
        <f t="shared" si="52"/>
        <v>3463</v>
      </c>
      <c r="B3465" s="488">
        <v>45508</v>
      </c>
      <c r="C3465" s="212" t="s">
        <v>559</v>
      </c>
      <c r="D3465" s="408" t="str">
        <f>VLOOKUP(C3465,X$4:Z3466,2,FALSE)</f>
        <v>لودر VOLVO</v>
      </c>
      <c r="E3465" s="408" t="str">
        <f>VLOOKUP(C3465,X$4:Z3466,3,FALSE)</f>
        <v>شرکتی</v>
      </c>
      <c r="F3465" s="515">
        <v>0</v>
      </c>
      <c r="G3465" s="515"/>
      <c r="H3465" s="116"/>
      <c r="I3465" s="116"/>
      <c r="J3465" s="515"/>
      <c r="AD3465" s="476"/>
      <c r="AI3465" s="473"/>
    </row>
    <row r="3466" spans="1:35" s="4" customFormat="1" x14ac:dyDescent="0.25">
      <c r="A3466" s="408">
        <f t="shared" si="52"/>
        <v>3464</v>
      </c>
      <c r="B3466" s="488">
        <v>45508</v>
      </c>
      <c r="C3466" s="212" t="s">
        <v>156</v>
      </c>
      <c r="D3466" s="408" t="s">
        <v>136</v>
      </c>
      <c r="E3466" s="408" t="s">
        <v>149</v>
      </c>
      <c r="F3466" s="515">
        <v>167</v>
      </c>
      <c r="G3466" s="515"/>
      <c r="H3466" s="116"/>
      <c r="I3466" s="116"/>
      <c r="J3466" s="515"/>
      <c r="AD3466" s="476"/>
      <c r="AI3466" s="473"/>
    </row>
    <row r="3467" spans="1:35" s="4" customFormat="1" x14ac:dyDescent="0.25">
      <c r="A3467" s="408">
        <f t="shared" si="52"/>
        <v>3465</v>
      </c>
      <c r="B3467" s="488">
        <v>45508</v>
      </c>
      <c r="C3467" s="212" t="s">
        <v>142</v>
      </c>
      <c r="D3467" s="408" t="s">
        <v>264</v>
      </c>
      <c r="E3467" s="408" t="s">
        <v>143</v>
      </c>
      <c r="F3467" s="515">
        <v>248</v>
      </c>
      <c r="G3467" s="515"/>
      <c r="H3467" s="116"/>
      <c r="I3467" s="116"/>
      <c r="J3467" s="515"/>
      <c r="AD3467" s="476"/>
      <c r="AI3467" s="473"/>
    </row>
    <row r="3468" spans="1:35" s="4" customFormat="1" x14ac:dyDescent="0.25">
      <c r="A3468" s="408">
        <f t="shared" si="52"/>
        <v>3466</v>
      </c>
      <c r="B3468" s="488">
        <v>45508</v>
      </c>
      <c r="C3468" s="212" t="s">
        <v>144</v>
      </c>
      <c r="D3468" s="408" t="s">
        <v>264</v>
      </c>
      <c r="E3468" s="408" t="s">
        <v>143</v>
      </c>
      <c r="F3468" s="515">
        <v>199</v>
      </c>
      <c r="G3468" s="515"/>
      <c r="H3468" s="116"/>
      <c r="I3468" s="116"/>
      <c r="J3468" s="515"/>
      <c r="AD3468" s="476"/>
      <c r="AI3468" s="473"/>
    </row>
    <row r="3469" spans="1:35" s="4" customFormat="1" x14ac:dyDescent="0.25">
      <c r="A3469" s="408">
        <f t="shared" si="52"/>
        <v>3467</v>
      </c>
      <c r="B3469" s="488">
        <v>45508</v>
      </c>
      <c r="C3469" s="212" t="s">
        <v>145</v>
      </c>
      <c r="D3469" s="408" t="s">
        <v>265</v>
      </c>
      <c r="E3469" s="408" t="s">
        <v>146</v>
      </c>
      <c r="F3469" s="515">
        <v>0</v>
      </c>
      <c r="G3469" s="515"/>
      <c r="H3469" s="116"/>
      <c r="I3469" s="116"/>
      <c r="J3469" s="515"/>
      <c r="AD3469" s="476"/>
      <c r="AI3469" s="473"/>
    </row>
    <row r="3470" spans="1:35" s="4" customFormat="1" x14ac:dyDescent="0.25">
      <c r="A3470" s="408">
        <f t="shared" si="52"/>
        <v>3468</v>
      </c>
      <c r="B3470" s="488">
        <v>45508</v>
      </c>
      <c r="C3470" s="212" t="s">
        <v>160</v>
      </c>
      <c r="D3470" s="408" t="s">
        <v>136</v>
      </c>
      <c r="E3470" s="408" t="s">
        <v>64</v>
      </c>
      <c r="F3470" s="515">
        <v>0</v>
      </c>
      <c r="G3470" s="515"/>
      <c r="H3470" s="116"/>
      <c r="I3470" s="116"/>
      <c r="J3470" s="515"/>
      <c r="AD3470" s="476"/>
      <c r="AI3470" s="473"/>
    </row>
    <row r="3471" spans="1:35" s="4" customFormat="1" x14ac:dyDescent="0.25">
      <c r="A3471" s="408">
        <f t="shared" si="52"/>
        <v>3469</v>
      </c>
      <c r="B3471" s="488">
        <v>45508</v>
      </c>
      <c r="C3471" s="212" t="s">
        <v>158</v>
      </c>
      <c r="D3471" s="408" t="s">
        <v>159</v>
      </c>
      <c r="E3471" s="408" t="s">
        <v>64</v>
      </c>
      <c r="F3471" s="515">
        <v>0</v>
      </c>
      <c r="G3471" s="515"/>
      <c r="H3471" s="116"/>
      <c r="I3471" s="116"/>
      <c r="J3471" s="515"/>
      <c r="AD3471" s="476"/>
      <c r="AI3471" s="473"/>
    </row>
    <row r="3472" spans="1:35" s="4" customFormat="1" x14ac:dyDescent="0.25">
      <c r="A3472" s="408">
        <f t="shared" si="52"/>
        <v>3470</v>
      </c>
      <c r="B3472" s="488">
        <v>45508</v>
      </c>
      <c r="C3472" s="212" t="s">
        <v>390</v>
      </c>
      <c r="D3472" s="408" t="s">
        <v>99</v>
      </c>
      <c r="E3472" s="408" t="s">
        <v>381</v>
      </c>
      <c r="F3472" s="515">
        <v>203</v>
      </c>
      <c r="G3472" s="515"/>
      <c r="H3472" s="116"/>
      <c r="I3472" s="116"/>
      <c r="J3472" s="515"/>
      <c r="AD3472" s="476"/>
      <c r="AI3472" s="473"/>
    </row>
    <row r="3473" spans="1:35" s="4" customFormat="1" x14ac:dyDescent="0.25">
      <c r="A3473" s="408">
        <f t="shared" si="52"/>
        <v>3471</v>
      </c>
      <c r="B3473" s="488">
        <v>45508</v>
      </c>
      <c r="C3473" s="96" t="s">
        <v>283</v>
      </c>
      <c r="D3473" s="408" t="s">
        <v>266</v>
      </c>
      <c r="E3473" s="408" t="s">
        <v>63</v>
      </c>
      <c r="F3473" s="515">
        <v>0</v>
      </c>
      <c r="G3473" s="515"/>
      <c r="H3473" s="116"/>
      <c r="I3473" s="116"/>
      <c r="J3473" s="515"/>
      <c r="AD3473" s="476"/>
      <c r="AI3473" s="473"/>
    </row>
    <row r="3474" spans="1:35" s="4" customFormat="1" x14ac:dyDescent="0.25">
      <c r="A3474" s="408">
        <f t="shared" si="52"/>
        <v>3472</v>
      </c>
      <c r="B3474" s="488">
        <v>45508</v>
      </c>
      <c r="C3474" s="212" t="s">
        <v>148</v>
      </c>
      <c r="D3474" s="408" t="s">
        <v>92</v>
      </c>
      <c r="E3474" s="408" t="s">
        <v>63</v>
      </c>
      <c r="F3474" s="515">
        <v>0</v>
      </c>
      <c r="G3474" s="515"/>
      <c r="H3474" s="116"/>
      <c r="I3474" s="116"/>
      <c r="J3474" s="515"/>
      <c r="AD3474" s="476"/>
      <c r="AI3474" s="473"/>
    </row>
    <row r="3475" spans="1:35" s="4" customFormat="1" x14ac:dyDescent="0.25">
      <c r="A3475" s="408">
        <f t="shared" si="52"/>
        <v>3473</v>
      </c>
      <c r="B3475" s="488">
        <v>45508</v>
      </c>
      <c r="C3475" s="212" t="s">
        <v>150</v>
      </c>
      <c r="D3475" s="408" t="s">
        <v>92</v>
      </c>
      <c r="E3475" s="408" t="s">
        <v>63</v>
      </c>
      <c r="F3475" s="515">
        <v>0</v>
      </c>
      <c r="G3475" s="515"/>
      <c r="H3475" s="116"/>
      <c r="I3475" s="116"/>
      <c r="J3475" s="515"/>
      <c r="AD3475" s="476"/>
      <c r="AI3475" s="473"/>
    </row>
    <row r="3476" spans="1:35" s="4" customFormat="1" x14ac:dyDescent="0.25">
      <c r="A3476" s="408">
        <f t="shared" si="52"/>
        <v>3474</v>
      </c>
      <c r="B3476" s="488">
        <v>45508</v>
      </c>
      <c r="C3476" s="212" t="s">
        <v>467</v>
      </c>
      <c r="D3476" s="408" t="s">
        <v>92</v>
      </c>
      <c r="E3476" s="408" t="s">
        <v>63</v>
      </c>
      <c r="F3476" s="515">
        <v>0</v>
      </c>
      <c r="G3476" s="515"/>
      <c r="H3476" s="116"/>
      <c r="I3476" s="116"/>
      <c r="J3476" s="515"/>
      <c r="AD3476" s="476"/>
      <c r="AI3476" s="473"/>
    </row>
    <row r="3477" spans="1:35" s="4" customFormat="1" x14ac:dyDescent="0.25">
      <c r="A3477" s="408">
        <f t="shared" si="52"/>
        <v>3475</v>
      </c>
      <c r="B3477" s="488">
        <v>45508</v>
      </c>
      <c r="C3477" s="212" t="s">
        <v>135</v>
      </c>
      <c r="D3477" s="408" t="s">
        <v>136</v>
      </c>
      <c r="E3477" s="408" t="s">
        <v>2</v>
      </c>
      <c r="F3477" s="515">
        <v>265</v>
      </c>
      <c r="G3477" s="515"/>
      <c r="H3477" s="116"/>
      <c r="I3477" s="116"/>
      <c r="J3477" s="515"/>
      <c r="AD3477" s="476"/>
      <c r="AI3477" s="473"/>
    </row>
    <row r="3478" spans="1:35" s="4" customFormat="1" x14ac:dyDescent="0.25">
      <c r="A3478" s="408">
        <f t="shared" si="52"/>
        <v>3476</v>
      </c>
      <c r="B3478" s="488">
        <v>45508</v>
      </c>
      <c r="C3478" s="212" t="s">
        <v>137</v>
      </c>
      <c r="D3478" s="408" t="s">
        <v>136</v>
      </c>
      <c r="E3478" s="408" t="s">
        <v>2</v>
      </c>
      <c r="F3478" s="515">
        <v>0</v>
      </c>
      <c r="G3478" s="515"/>
      <c r="H3478" s="116"/>
      <c r="I3478" s="116"/>
      <c r="J3478" s="515"/>
      <c r="AD3478" s="476"/>
      <c r="AI3478" s="473"/>
    </row>
    <row r="3479" spans="1:35" s="4" customFormat="1" x14ac:dyDescent="0.25">
      <c r="A3479" s="408">
        <f t="shared" si="52"/>
        <v>3477</v>
      </c>
      <c r="B3479" s="488">
        <v>45508</v>
      </c>
      <c r="C3479" s="212" t="s">
        <v>139</v>
      </c>
      <c r="D3479" s="408" t="s">
        <v>92</v>
      </c>
      <c r="E3479" s="408" t="s">
        <v>2</v>
      </c>
      <c r="F3479" s="515">
        <v>0</v>
      </c>
      <c r="G3479" s="515"/>
      <c r="H3479" s="116"/>
      <c r="I3479" s="116"/>
      <c r="J3479" s="515"/>
      <c r="AD3479" s="476"/>
      <c r="AI3479" s="473"/>
    </row>
    <row r="3480" spans="1:35" s="4" customFormat="1" x14ac:dyDescent="0.25">
      <c r="A3480" s="408">
        <f t="shared" si="52"/>
        <v>3478</v>
      </c>
      <c r="B3480" s="488">
        <v>45508</v>
      </c>
      <c r="C3480" s="212" t="s">
        <v>140</v>
      </c>
      <c r="D3480" s="408" t="s">
        <v>92</v>
      </c>
      <c r="E3480" s="408" t="s">
        <v>2</v>
      </c>
      <c r="F3480" s="515">
        <v>164</v>
      </c>
      <c r="G3480" s="515"/>
      <c r="H3480" s="116"/>
      <c r="I3480" s="116"/>
      <c r="J3480" s="515"/>
      <c r="AD3480" s="476"/>
      <c r="AI3480" s="473"/>
    </row>
    <row r="3481" spans="1:35" s="4" customFormat="1" x14ac:dyDescent="0.25">
      <c r="A3481" s="408">
        <f t="shared" si="52"/>
        <v>3479</v>
      </c>
      <c r="B3481" s="488">
        <v>45508</v>
      </c>
      <c r="C3481" s="212" t="s">
        <v>141</v>
      </c>
      <c r="D3481" s="408" t="s">
        <v>92</v>
      </c>
      <c r="E3481" s="408" t="s">
        <v>2</v>
      </c>
      <c r="F3481" s="515">
        <v>0</v>
      </c>
      <c r="G3481" s="515"/>
      <c r="H3481" s="116"/>
      <c r="I3481" s="116"/>
      <c r="J3481" s="515"/>
      <c r="AD3481" s="476"/>
      <c r="AI3481" s="473"/>
    </row>
    <row r="3482" spans="1:35" s="4" customFormat="1" x14ac:dyDescent="0.25">
      <c r="A3482" s="408">
        <f t="shared" si="52"/>
        <v>3480</v>
      </c>
      <c r="B3482" s="488">
        <v>45508</v>
      </c>
      <c r="C3482" s="212" t="s">
        <v>134</v>
      </c>
      <c r="D3482" s="408" t="s">
        <v>99</v>
      </c>
      <c r="E3482" s="408" t="s">
        <v>2</v>
      </c>
      <c r="F3482" s="515">
        <v>0</v>
      </c>
      <c r="G3482" s="515"/>
      <c r="H3482" s="116"/>
      <c r="I3482" s="116"/>
      <c r="J3482" s="515"/>
      <c r="AD3482" s="476"/>
      <c r="AI3482" s="473"/>
    </row>
    <row r="3483" spans="1:35" s="4" customFormat="1" x14ac:dyDescent="0.25">
      <c r="A3483" s="408">
        <f t="shared" si="52"/>
        <v>3481</v>
      </c>
      <c r="B3483" s="488">
        <v>45508</v>
      </c>
      <c r="C3483" s="212" t="s">
        <v>279</v>
      </c>
      <c r="D3483" s="408" t="s">
        <v>99</v>
      </c>
      <c r="E3483" s="408" t="s">
        <v>2</v>
      </c>
      <c r="F3483" s="515">
        <v>0</v>
      </c>
      <c r="G3483" s="515"/>
      <c r="H3483" s="116"/>
      <c r="I3483" s="116"/>
      <c r="J3483" s="515"/>
      <c r="AD3483" s="476"/>
      <c r="AI3483" s="473"/>
    </row>
    <row r="3484" spans="1:35" s="4" customFormat="1" x14ac:dyDescent="0.25">
      <c r="A3484" s="408">
        <f t="shared" si="52"/>
        <v>3482</v>
      </c>
      <c r="B3484" s="488">
        <v>45508</v>
      </c>
      <c r="C3484" s="212" t="s">
        <v>153</v>
      </c>
      <c r="D3484" s="408" t="s">
        <v>103</v>
      </c>
      <c r="E3484" s="408" t="s">
        <v>62</v>
      </c>
      <c r="F3484" s="515">
        <v>195</v>
      </c>
      <c r="G3484" s="515"/>
      <c r="H3484" s="116"/>
      <c r="I3484" s="116"/>
      <c r="J3484" s="515"/>
      <c r="AD3484" s="476"/>
      <c r="AI3484" s="473"/>
    </row>
    <row r="3485" spans="1:35" s="4" customFormat="1" x14ac:dyDescent="0.25">
      <c r="A3485" s="408">
        <f t="shared" si="52"/>
        <v>3483</v>
      </c>
      <c r="B3485" s="488">
        <v>45508</v>
      </c>
      <c r="C3485" s="212" t="s">
        <v>154</v>
      </c>
      <c r="D3485" s="408" t="s">
        <v>92</v>
      </c>
      <c r="E3485" s="408" t="s">
        <v>62</v>
      </c>
      <c r="F3485" s="515">
        <v>100</v>
      </c>
      <c r="G3485" s="515"/>
      <c r="H3485" s="116"/>
      <c r="I3485" s="116"/>
      <c r="J3485" s="515"/>
      <c r="AD3485" s="476"/>
      <c r="AI3485" s="473"/>
    </row>
    <row r="3486" spans="1:35" s="4" customFormat="1" x14ac:dyDescent="0.25">
      <c r="A3486" s="408">
        <f t="shared" si="52"/>
        <v>3484</v>
      </c>
      <c r="B3486" s="488">
        <v>45508</v>
      </c>
      <c r="C3486" s="212" t="s">
        <v>155</v>
      </c>
      <c r="D3486" s="408" t="s">
        <v>92</v>
      </c>
      <c r="E3486" s="408" t="s">
        <v>62</v>
      </c>
      <c r="F3486" s="515">
        <v>0</v>
      </c>
      <c r="G3486" s="515"/>
      <c r="H3486" s="116"/>
      <c r="I3486" s="116"/>
      <c r="J3486" s="515"/>
      <c r="AD3486" s="476"/>
      <c r="AI3486" s="473"/>
    </row>
    <row r="3487" spans="1:35" s="4" customFormat="1" x14ac:dyDescent="0.25">
      <c r="A3487" s="408">
        <f t="shared" si="52"/>
        <v>3485</v>
      </c>
      <c r="B3487" s="488">
        <v>45508</v>
      </c>
      <c r="C3487" s="212" t="s">
        <v>295</v>
      </c>
      <c r="D3487" s="408" t="s">
        <v>92</v>
      </c>
      <c r="E3487" s="408" t="s">
        <v>62</v>
      </c>
      <c r="F3487" s="515">
        <v>0</v>
      </c>
      <c r="G3487" s="515"/>
      <c r="H3487" s="116"/>
      <c r="I3487" s="116"/>
      <c r="J3487" s="515"/>
      <c r="AD3487" s="476"/>
      <c r="AI3487" s="473"/>
    </row>
    <row r="3488" spans="1:35" s="4" customFormat="1" x14ac:dyDescent="0.25">
      <c r="A3488" s="408">
        <f t="shared" si="52"/>
        <v>3486</v>
      </c>
      <c r="B3488" s="488">
        <v>45508</v>
      </c>
      <c r="C3488" s="212" t="s">
        <v>259</v>
      </c>
      <c r="D3488" s="408" t="s">
        <v>92</v>
      </c>
      <c r="E3488" s="408" t="s">
        <v>2</v>
      </c>
      <c r="F3488" s="515">
        <v>205</v>
      </c>
      <c r="G3488" s="515"/>
      <c r="H3488" s="116"/>
      <c r="I3488" s="116"/>
      <c r="J3488" s="515"/>
      <c r="AD3488" s="476"/>
      <c r="AI3488" s="473"/>
    </row>
    <row r="3489" spans="1:35" s="4" customFormat="1" x14ac:dyDescent="0.25">
      <c r="A3489" s="408">
        <f t="shared" si="52"/>
        <v>3487</v>
      </c>
      <c r="B3489" s="488">
        <v>45508</v>
      </c>
      <c r="C3489" s="212" t="s">
        <v>260</v>
      </c>
      <c r="D3489" s="408" t="s">
        <v>92</v>
      </c>
      <c r="E3489" s="408" t="s">
        <v>2</v>
      </c>
      <c r="F3489" s="515">
        <v>193</v>
      </c>
      <c r="G3489" s="515"/>
      <c r="H3489" s="116"/>
      <c r="I3489" s="116"/>
      <c r="J3489" s="515"/>
      <c r="AD3489" s="476"/>
      <c r="AI3489" s="473"/>
    </row>
    <row r="3490" spans="1:35" s="4" customFormat="1" x14ac:dyDescent="0.25">
      <c r="A3490" s="408">
        <f t="shared" si="52"/>
        <v>3488</v>
      </c>
      <c r="B3490" s="488">
        <v>45508</v>
      </c>
      <c r="C3490" s="212" t="s">
        <v>252</v>
      </c>
      <c r="D3490" s="408" t="s">
        <v>92</v>
      </c>
      <c r="E3490" s="408" t="s">
        <v>2</v>
      </c>
      <c r="F3490" s="515">
        <v>214</v>
      </c>
      <c r="G3490" s="515"/>
      <c r="H3490" s="116"/>
      <c r="I3490" s="116"/>
      <c r="J3490" s="515"/>
      <c r="AD3490" s="476"/>
      <c r="AI3490" s="473"/>
    </row>
    <row r="3491" spans="1:35" s="4" customFormat="1" x14ac:dyDescent="0.25">
      <c r="A3491" s="408">
        <f t="shared" si="52"/>
        <v>3489</v>
      </c>
      <c r="B3491" s="488">
        <v>45508</v>
      </c>
      <c r="C3491" s="212" t="s">
        <v>177</v>
      </c>
      <c r="D3491" s="408" t="s">
        <v>159</v>
      </c>
      <c r="E3491" s="408" t="s">
        <v>8</v>
      </c>
      <c r="F3491" s="515">
        <v>0</v>
      </c>
      <c r="G3491" s="515"/>
      <c r="H3491" s="116"/>
      <c r="I3491" s="116"/>
      <c r="J3491" s="515"/>
      <c r="AD3491" s="476"/>
      <c r="AI3491" s="473"/>
    </row>
    <row r="3492" spans="1:35" s="4" customFormat="1" x14ac:dyDescent="0.25">
      <c r="A3492" s="408">
        <f t="shared" si="52"/>
        <v>3490</v>
      </c>
      <c r="B3492" s="488">
        <v>45508</v>
      </c>
      <c r="C3492" s="212" t="s">
        <v>162</v>
      </c>
      <c r="D3492" s="408" t="s">
        <v>163</v>
      </c>
      <c r="E3492" s="408" t="s">
        <v>164</v>
      </c>
      <c r="F3492" s="515">
        <v>0</v>
      </c>
      <c r="G3492" s="515"/>
      <c r="H3492" s="116"/>
      <c r="I3492" s="116"/>
      <c r="J3492" s="515"/>
      <c r="AD3492" s="476"/>
      <c r="AI3492" s="473"/>
    </row>
    <row r="3493" spans="1:35" s="4" customFormat="1" x14ac:dyDescent="0.25">
      <c r="A3493" s="408">
        <f t="shared" si="52"/>
        <v>3491</v>
      </c>
      <c r="B3493" s="488">
        <v>45508</v>
      </c>
      <c r="C3493" s="212" t="s">
        <v>166</v>
      </c>
      <c r="D3493" s="408" t="s">
        <v>167</v>
      </c>
      <c r="E3493" s="408" t="s">
        <v>164</v>
      </c>
      <c r="F3493" s="515">
        <v>54</v>
      </c>
      <c r="G3493" s="515"/>
      <c r="H3493" s="116"/>
      <c r="I3493" s="116"/>
      <c r="J3493" s="515"/>
      <c r="AD3493" s="476"/>
      <c r="AI3493" s="473"/>
    </row>
    <row r="3494" spans="1:35" s="4" customFormat="1" x14ac:dyDescent="0.25">
      <c r="A3494" s="408">
        <f t="shared" si="52"/>
        <v>3492</v>
      </c>
      <c r="B3494" s="488">
        <v>45508</v>
      </c>
      <c r="C3494" s="212" t="s">
        <v>169</v>
      </c>
      <c r="D3494" s="408" t="s">
        <v>167</v>
      </c>
      <c r="E3494" s="408" t="s">
        <v>164</v>
      </c>
      <c r="F3494" s="515">
        <v>49</v>
      </c>
      <c r="G3494" s="515"/>
      <c r="H3494" s="116"/>
      <c r="I3494" s="116"/>
      <c r="J3494" s="515"/>
      <c r="AD3494" s="476"/>
      <c r="AI3494" s="473"/>
    </row>
    <row r="3495" spans="1:35" s="4" customFormat="1" x14ac:dyDescent="0.25">
      <c r="A3495" s="408">
        <f t="shared" si="52"/>
        <v>3493</v>
      </c>
      <c r="B3495" s="488">
        <v>45508</v>
      </c>
      <c r="C3495" s="212" t="s">
        <v>170</v>
      </c>
      <c r="D3495" s="408" t="s">
        <v>103</v>
      </c>
      <c r="E3495" s="408" t="s">
        <v>164</v>
      </c>
      <c r="F3495" s="515">
        <v>117</v>
      </c>
      <c r="G3495" s="515"/>
      <c r="H3495" s="116"/>
      <c r="I3495" s="116"/>
      <c r="J3495" s="515"/>
      <c r="AD3495" s="476"/>
      <c r="AI3495" s="473"/>
    </row>
    <row r="3496" spans="1:35" s="4" customFormat="1" x14ac:dyDescent="0.25">
      <c r="A3496" s="408">
        <f t="shared" si="52"/>
        <v>3494</v>
      </c>
      <c r="B3496" s="488">
        <v>45508</v>
      </c>
      <c r="C3496" s="212" t="s">
        <v>171</v>
      </c>
      <c r="D3496" s="408" t="s">
        <v>159</v>
      </c>
      <c r="E3496" s="408" t="s">
        <v>164</v>
      </c>
      <c r="F3496" s="515">
        <v>0</v>
      </c>
      <c r="G3496" s="515"/>
      <c r="H3496" s="116"/>
      <c r="I3496" s="116"/>
      <c r="J3496" s="515"/>
      <c r="AD3496" s="476"/>
      <c r="AI3496" s="473"/>
    </row>
    <row r="3497" spans="1:35" s="4" customFormat="1" x14ac:dyDescent="0.25">
      <c r="A3497" s="408">
        <f t="shared" si="52"/>
        <v>3495</v>
      </c>
      <c r="B3497" s="488">
        <v>45508</v>
      </c>
      <c r="C3497" s="212" t="s">
        <v>172</v>
      </c>
      <c r="D3497" s="408" t="s">
        <v>173</v>
      </c>
      <c r="E3497" s="408" t="s">
        <v>164</v>
      </c>
      <c r="F3497" s="515">
        <v>0</v>
      </c>
      <c r="G3497" s="515"/>
      <c r="H3497" s="116"/>
      <c r="I3497" s="116"/>
      <c r="J3497" s="515"/>
      <c r="AD3497" s="476"/>
      <c r="AI3497" s="473"/>
    </row>
    <row r="3498" spans="1:35" s="4" customFormat="1" x14ac:dyDescent="0.25">
      <c r="A3498" s="408">
        <f t="shared" si="52"/>
        <v>3496</v>
      </c>
      <c r="B3498" s="488">
        <v>45508</v>
      </c>
      <c r="C3498" s="212" t="s">
        <v>174</v>
      </c>
      <c r="D3498" s="408" t="s">
        <v>99</v>
      </c>
      <c r="E3498" s="408" t="s">
        <v>164</v>
      </c>
      <c r="F3498" s="515">
        <v>326</v>
      </c>
      <c r="G3498" s="515"/>
      <c r="H3498" s="116"/>
      <c r="I3498" s="116"/>
      <c r="J3498" s="515"/>
      <c r="AD3498" s="476"/>
      <c r="AI3498" s="473"/>
    </row>
    <row r="3499" spans="1:35" s="4" customFormat="1" x14ac:dyDescent="0.25">
      <c r="A3499" s="408">
        <f t="shared" si="52"/>
        <v>3497</v>
      </c>
      <c r="B3499" s="488">
        <v>45508</v>
      </c>
      <c r="C3499" s="212" t="s">
        <v>175</v>
      </c>
      <c r="D3499" s="408" t="s">
        <v>176</v>
      </c>
      <c r="E3499" s="408" t="s">
        <v>164</v>
      </c>
      <c r="F3499" s="515">
        <v>0</v>
      </c>
      <c r="G3499" s="515"/>
      <c r="H3499" s="116"/>
      <c r="I3499" s="116"/>
      <c r="J3499" s="515"/>
      <c r="AD3499" s="476"/>
      <c r="AI3499" s="473"/>
    </row>
    <row r="3500" spans="1:35" s="4" customFormat="1" x14ac:dyDescent="0.25">
      <c r="A3500" s="408">
        <f t="shared" si="52"/>
        <v>3498</v>
      </c>
      <c r="B3500" s="488">
        <v>45508</v>
      </c>
      <c r="C3500" s="212" t="s">
        <v>263</v>
      </c>
      <c r="D3500" s="408" t="s">
        <v>176</v>
      </c>
      <c r="E3500" s="408" t="s">
        <v>164</v>
      </c>
      <c r="F3500" s="515">
        <v>0</v>
      </c>
      <c r="G3500" s="515"/>
      <c r="H3500" s="116"/>
      <c r="I3500" s="116"/>
      <c r="J3500" s="515"/>
      <c r="AD3500" s="476"/>
      <c r="AI3500" s="473"/>
    </row>
    <row r="3501" spans="1:35" s="4" customFormat="1" x14ac:dyDescent="0.25">
      <c r="A3501" s="408">
        <f t="shared" si="52"/>
        <v>3499</v>
      </c>
      <c r="B3501" s="488">
        <v>45508</v>
      </c>
      <c r="C3501" s="212" t="s">
        <v>261</v>
      </c>
      <c r="D3501" s="408" t="s">
        <v>269</v>
      </c>
      <c r="E3501" s="408" t="s">
        <v>164</v>
      </c>
      <c r="F3501" s="515">
        <v>0</v>
      </c>
      <c r="G3501" s="515"/>
      <c r="H3501" s="116"/>
      <c r="I3501" s="116"/>
      <c r="J3501" s="515"/>
      <c r="AD3501" s="476"/>
      <c r="AI3501" s="473"/>
    </row>
    <row r="3502" spans="1:35" s="4" customFormat="1" x14ac:dyDescent="0.25">
      <c r="A3502" s="408">
        <f t="shared" si="52"/>
        <v>3500</v>
      </c>
      <c r="B3502" s="488">
        <v>45508</v>
      </c>
      <c r="C3502" s="212" t="s">
        <v>254</v>
      </c>
      <c r="D3502" s="408" t="s">
        <v>159</v>
      </c>
      <c r="E3502" s="408" t="s">
        <v>164</v>
      </c>
      <c r="F3502" s="515">
        <v>0</v>
      </c>
      <c r="G3502" s="515"/>
      <c r="H3502" s="116"/>
      <c r="I3502" s="116"/>
      <c r="J3502" s="515"/>
      <c r="AD3502" s="476"/>
      <c r="AI3502" s="473"/>
    </row>
    <row r="3503" spans="1:35" s="4" customFormat="1" x14ac:dyDescent="0.25">
      <c r="A3503" s="408">
        <f t="shared" si="52"/>
        <v>3501</v>
      </c>
      <c r="B3503" s="488">
        <v>45508</v>
      </c>
      <c r="C3503" s="212" t="s">
        <v>277</v>
      </c>
      <c r="D3503" s="408" t="s">
        <v>176</v>
      </c>
      <c r="E3503" s="408" t="s">
        <v>164</v>
      </c>
      <c r="F3503" s="515">
        <v>0</v>
      </c>
      <c r="G3503" s="515"/>
      <c r="H3503" s="116"/>
      <c r="I3503" s="116"/>
      <c r="J3503" s="515"/>
      <c r="AD3503" s="476"/>
      <c r="AI3503" s="473"/>
    </row>
    <row r="3504" spans="1:35" s="4" customFormat="1" x14ac:dyDescent="0.25">
      <c r="A3504" s="408">
        <f t="shared" si="52"/>
        <v>3502</v>
      </c>
      <c r="B3504" s="488">
        <v>45508</v>
      </c>
      <c r="C3504" s="212" t="s">
        <v>352</v>
      </c>
      <c r="D3504" s="408" t="s">
        <v>176</v>
      </c>
      <c r="E3504" s="408" t="s">
        <v>164</v>
      </c>
      <c r="F3504" s="515">
        <v>171</v>
      </c>
      <c r="G3504" s="515"/>
      <c r="H3504" s="116"/>
      <c r="I3504" s="116"/>
      <c r="J3504" s="515"/>
      <c r="AD3504" s="476"/>
      <c r="AI3504" s="473"/>
    </row>
    <row r="3505" spans="1:35" s="4" customFormat="1" x14ac:dyDescent="0.25">
      <c r="A3505" s="408">
        <f t="shared" si="52"/>
        <v>3503</v>
      </c>
      <c r="B3505" s="488">
        <v>45508</v>
      </c>
      <c r="C3505" s="212" t="s">
        <v>354</v>
      </c>
      <c r="D3505" s="408" t="s">
        <v>103</v>
      </c>
      <c r="E3505" s="408" t="s">
        <v>164</v>
      </c>
      <c r="F3505" s="515">
        <v>0</v>
      </c>
      <c r="G3505" s="515"/>
      <c r="H3505" s="116"/>
      <c r="I3505" s="116"/>
      <c r="J3505" s="515"/>
      <c r="AD3505" s="476"/>
      <c r="AI3505" s="473"/>
    </row>
    <row r="3506" spans="1:35" s="4" customFormat="1" x14ac:dyDescent="0.25">
      <c r="A3506" s="408">
        <f t="shared" si="52"/>
        <v>3504</v>
      </c>
      <c r="B3506" s="488">
        <v>45508</v>
      </c>
      <c r="C3506" s="212" t="s">
        <v>385</v>
      </c>
      <c r="D3506" s="408" t="s">
        <v>386</v>
      </c>
      <c r="E3506" s="408" t="s">
        <v>383</v>
      </c>
      <c r="F3506" s="515">
        <v>0</v>
      </c>
      <c r="G3506" s="515"/>
      <c r="H3506" s="116"/>
      <c r="I3506" s="116"/>
      <c r="J3506" s="515"/>
      <c r="AD3506" s="476"/>
      <c r="AI3506" s="473"/>
    </row>
    <row r="3507" spans="1:35" s="4" customFormat="1" x14ac:dyDescent="0.25">
      <c r="A3507" s="408">
        <f t="shared" ref="A3507:A3570" si="53">ROW()-2</f>
        <v>3505</v>
      </c>
      <c r="B3507" s="488">
        <v>45508</v>
      </c>
      <c r="C3507" s="212" t="s">
        <v>379</v>
      </c>
      <c r="D3507" s="408" t="s">
        <v>269</v>
      </c>
      <c r="E3507" s="408" t="s">
        <v>381</v>
      </c>
      <c r="F3507" s="515">
        <v>0</v>
      </c>
      <c r="G3507" s="515"/>
      <c r="H3507" s="116"/>
      <c r="I3507" s="116"/>
      <c r="J3507" s="515"/>
      <c r="AD3507" s="476"/>
      <c r="AI3507" s="473"/>
    </row>
    <row r="3508" spans="1:35" s="4" customFormat="1" x14ac:dyDescent="0.25">
      <c r="A3508" s="408">
        <f t="shared" si="53"/>
        <v>3506</v>
      </c>
      <c r="B3508" s="488">
        <v>45508</v>
      </c>
      <c r="C3508" s="212" t="s">
        <v>380</v>
      </c>
      <c r="D3508" s="408" t="s">
        <v>269</v>
      </c>
      <c r="E3508" s="408" t="s">
        <v>381</v>
      </c>
      <c r="F3508" s="515">
        <v>79</v>
      </c>
      <c r="G3508" s="515"/>
      <c r="H3508" s="116"/>
      <c r="I3508" s="116"/>
      <c r="J3508" s="515"/>
      <c r="AD3508" s="476"/>
      <c r="AI3508" s="473"/>
    </row>
    <row r="3509" spans="1:35" s="4" customFormat="1" x14ac:dyDescent="0.25">
      <c r="A3509" s="408">
        <f t="shared" si="53"/>
        <v>3507</v>
      </c>
      <c r="B3509" s="488">
        <v>45508</v>
      </c>
      <c r="C3509" s="212" t="s">
        <v>389</v>
      </c>
      <c r="D3509" s="408" t="s">
        <v>103</v>
      </c>
      <c r="E3509" s="408" t="s">
        <v>381</v>
      </c>
      <c r="F3509" s="515">
        <v>119</v>
      </c>
      <c r="G3509" s="515"/>
      <c r="H3509" s="116"/>
      <c r="I3509" s="116"/>
      <c r="J3509" s="515"/>
      <c r="AD3509" s="476"/>
      <c r="AI3509" s="473"/>
    </row>
    <row r="3510" spans="1:35" s="4" customFormat="1" x14ac:dyDescent="0.25">
      <c r="A3510" s="408">
        <f t="shared" si="53"/>
        <v>3508</v>
      </c>
      <c r="B3510" s="488">
        <v>45508</v>
      </c>
      <c r="C3510" s="212" t="s">
        <v>425</v>
      </c>
      <c r="D3510" s="408" t="s">
        <v>99</v>
      </c>
      <c r="E3510" s="408" t="s">
        <v>498</v>
      </c>
      <c r="F3510" s="515">
        <v>287</v>
      </c>
      <c r="G3510" s="515"/>
      <c r="H3510" s="116"/>
      <c r="I3510" s="116"/>
      <c r="J3510" s="515"/>
      <c r="AD3510" s="476"/>
      <c r="AI3510" s="473"/>
    </row>
    <row r="3511" spans="1:35" s="4" customFormat="1" x14ac:dyDescent="0.25">
      <c r="A3511" s="408">
        <f t="shared" si="53"/>
        <v>3509</v>
      </c>
      <c r="B3511" s="488">
        <v>45509</v>
      </c>
      <c r="C3511" s="212" t="s">
        <v>125</v>
      </c>
      <c r="D3511" s="408" t="s">
        <v>99</v>
      </c>
      <c r="E3511" s="408" t="s">
        <v>334</v>
      </c>
      <c r="F3511" s="515">
        <v>343</v>
      </c>
      <c r="G3511" s="515"/>
      <c r="H3511" s="116"/>
      <c r="I3511" s="116"/>
      <c r="J3511" s="515"/>
      <c r="AD3511" s="476"/>
      <c r="AI3511" s="473"/>
    </row>
    <row r="3512" spans="1:35" s="4" customFormat="1" x14ac:dyDescent="0.25">
      <c r="A3512" s="408">
        <f t="shared" si="53"/>
        <v>3510</v>
      </c>
      <c r="B3512" s="488">
        <v>45509</v>
      </c>
      <c r="C3512" s="212" t="s">
        <v>290</v>
      </c>
      <c r="D3512" s="408" t="s">
        <v>99</v>
      </c>
      <c r="E3512" s="408" t="s">
        <v>335</v>
      </c>
      <c r="F3512" s="515">
        <v>287</v>
      </c>
      <c r="G3512" s="515"/>
      <c r="H3512" s="116"/>
      <c r="I3512" s="116"/>
      <c r="J3512" s="515"/>
      <c r="AD3512" s="476"/>
      <c r="AI3512" s="473"/>
    </row>
    <row r="3513" spans="1:35" s="4" customFormat="1" x14ac:dyDescent="0.25">
      <c r="A3513" s="408">
        <f t="shared" si="53"/>
        <v>3511</v>
      </c>
      <c r="B3513" s="488">
        <v>45509</v>
      </c>
      <c r="C3513" s="212" t="s">
        <v>88</v>
      </c>
      <c r="D3513" s="408" t="s">
        <v>89</v>
      </c>
      <c r="E3513" s="408" t="s">
        <v>336</v>
      </c>
      <c r="F3513" s="515">
        <v>226</v>
      </c>
      <c r="G3513" s="515"/>
      <c r="H3513" s="116"/>
      <c r="I3513" s="116"/>
      <c r="J3513" s="515"/>
      <c r="AD3513" s="476"/>
      <c r="AI3513" s="473"/>
    </row>
    <row r="3514" spans="1:35" s="4" customFormat="1" x14ac:dyDescent="0.25">
      <c r="A3514" s="408">
        <f t="shared" si="53"/>
        <v>3512</v>
      </c>
      <c r="B3514" s="488">
        <v>45509</v>
      </c>
      <c r="C3514" s="212" t="s">
        <v>294</v>
      </c>
      <c r="D3514" s="408" t="s">
        <v>89</v>
      </c>
      <c r="E3514" s="408" t="s">
        <v>337</v>
      </c>
      <c r="F3514" s="515">
        <v>0</v>
      </c>
      <c r="G3514" s="515"/>
      <c r="H3514" s="116"/>
      <c r="I3514" s="116"/>
      <c r="J3514" s="515"/>
      <c r="AD3514" s="476"/>
      <c r="AI3514" s="473"/>
    </row>
    <row r="3515" spans="1:35" s="4" customFormat="1" x14ac:dyDescent="0.25">
      <c r="A3515" s="408">
        <f t="shared" si="53"/>
        <v>3513</v>
      </c>
      <c r="B3515" s="488">
        <v>45509</v>
      </c>
      <c r="C3515" s="212" t="s">
        <v>119</v>
      </c>
      <c r="D3515" s="408" t="s">
        <v>131</v>
      </c>
      <c r="E3515" s="408" t="s">
        <v>338</v>
      </c>
      <c r="F3515" s="515">
        <v>0</v>
      </c>
      <c r="G3515" s="515"/>
      <c r="H3515" s="116"/>
      <c r="I3515" s="116"/>
      <c r="J3515" s="515"/>
      <c r="AD3515" s="476"/>
      <c r="AI3515" s="473"/>
    </row>
    <row r="3516" spans="1:35" s="4" customFormat="1" x14ac:dyDescent="0.25">
      <c r="A3516" s="408">
        <f t="shared" si="53"/>
        <v>3514</v>
      </c>
      <c r="B3516" s="488">
        <v>45509</v>
      </c>
      <c r="C3516" s="212" t="s">
        <v>121</v>
      </c>
      <c r="D3516" s="408" t="s">
        <v>122</v>
      </c>
      <c r="E3516" s="408" t="s">
        <v>339</v>
      </c>
      <c r="F3516" s="515">
        <v>0</v>
      </c>
      <c r="G3516" s="515"/>
      <c r="H3516" s="116"/>
      <c r="I3516" s="116"/>
      <c r="J3516" s="515"/>
      <c r="AD3516" s="476"/>
      <c r="AI3516" s="473"/>
    </row>
    <row r="3517" spans="1:35" s="4" customFormat="1" x14ac:dyDescent="0.25">
      <c r="A3517" s="408">
        <f t="shared" si="53"/>
        <v>3515</v>
      </c>
      <c r="B3517" s="488">
        <v>45509</v>
      </c>
      <c r="C3517" s="212" t="s">
        <v>349</v>
      </c>
      <c r="D3517" s="408" t="s">
        <v>360</v>
      </c>
      <c r="E3517" s="408" t="s">
        <v>127</v>
      </c>
      <c r="F3517" s="515">
        <v>0</v>
      </c>
      <c r="G3517" s="515"/>
      <c r="H3517" s="116"/>
      <c r="I3517" s="116"/>
      <c r="J3517" s="515"/>
      <c r="AD3517" s="476"/>
      <c r="AI3517" s="473"/>
    </row>
    <row r="3518" spans="1:35" s="4" customFormat="1" x14ac:dyDescent="0.25">
      <c r="A3518" s="408">
        <f t="shared" si="53"/>
        <v>3516</v>
      </c>
      <c r="B3518" s="488">
        <v>45509</v>
      </c>
      <c r="C3518" s="212" t="s">
        <v>118</v>
      </c>
      <c r="D3518" s="408" t="s">
        <v>107</v>
      </c>
      <c r="E3518" s="408" t="s">
        <v>340</v>
      </c>
      <c r="F3518" s="515">
        <v>65</v>
      </c>
      <c r="G3518" s="515"/>
      <c r="H3518" s="116"/>
      <c r="I3518" s="116"/>
      <c r="J3518" s="515"/>
      <c r="AD3518" s="476"/>
      <c r="AI3518" s="473"/>
    </row>
    <row r="3519" spans="1:35" s="4" customFormat="1" x14ac:dyDescent="0.25">
      <c r="A3519" s="408">
        <f t="shared" si="53"/>
        <v>3517</v>
      </c>
      <c r="B3519" s="488">
        <v>45509</v>
      </c>
      <c r="C3519" s="212" t="s">
        <v>109</v>
      </c>
      <c r="D3519" s="408" t="s">
        <v>107</v>
      </c>
      <c r="E3519" s="408" t="s">
        <v>341</v>
      </c>
      <c r="F3519" s="515">
        <v>0</v>
      </c>
      <c r="G3519" s="515"/>
      <c r="H3519" s="116"/>
      <c r="I3519" s="116"/>
      <c r="J3519" s="515"/>
      <c r="AD3519" s="476"/>
      <c r="AI3519" s="473"/>
    </row>
    <row r="3520" spans="1:35" s="4" customFormat="1" x14ac:dyDescent="0.25">
      <c r="A3520" s="408">
        <f t="shared" si="53"/>
        <v>3518</v>
      </c>
      <c r="B3520" s="488">
        <v>45509</v>
      </c>
      <c r="C3520" s="212" t="s">
        <v>106</v>
      </c>
      <c r="D3520" s="408" t="s">
        <v>107</v>
      </c>
      <c r="E3520" s="408" t="s">
        <v>342</v>
      </c>
      <c r="F3520" s="515">
        <v>78</v>
      </c>
      <c r="G3520" s="515"/>
      <c r="H3520" s="116"/>
      <c r="I3520" s="116"/>
      <c r="J3520" s="515"/>
      <c r="AD3520" s="476"/>
      <c r="AI3520" s="473"/>
    </row>
    <row r="3521" spans="1:35" s="4" customFormat="1" x14ac:dyDescent="0.25">
      <c r="A3521" s="408">
        <f t="shared" si="53"/>
        <v>3519</v>
      </c>
      <c r="B3521" s="488">
        <v>45509</v>
      </c>
      <c r="C3521" s="212" t="s">
        <v>278</v>
      </c>
      <c r="D3521" s="408" t="s">
        <v>107</v>
      </c>
      <c r="E3521" s="408" t="s">
        <v>341</v>
      </c>
      <c r="F3521" s="515">
        <v>96</v>
      </c>
      <c r="G3521" s="515"/>
      <c r="H3521" s="116"/>
      <c r="I3521" s="116"/>
      <c r="J3521" s="515"/>
      <c r="AD3521" s="476"/>
      <c r="AI3521" s="473"/>
    </row>
    <row r="3522" spans="1:35" s="4" customFormat="1" x14ac:dyDescent="0.25">
      <c r="A3522" s="408">
        <f t="shared" si="53"/>
        <v>3520</v>
      </c>
      <c r="B3522" s="488">
        <v>45509</v>
      </c>
      <c r="C3522" s="212" t="s">
        <v>372</v>
      </c>
      <c r="D3522" s="408" t="s">
        <v>107</v>
      </c>
      <c r="E3522" s="408">
        <v>0</v>
      </c>
      <c r="F3522" s="515">
        <v>65</v>
      </c>
      <c r="G3522" s="515"/>
      <c r="H3522" s="116"/>
      <c r="I3522" s="116"/>
      <c r="J3522" s="515"/>
      <c r="AD3522" s="476"/>
      <c r="AI3522" s="473"/>
    </row>
    <row r="3523" spans="1:35" s="4" customFormat="1" x14ac:dyDescent="0.25">
      <c r="A3523" s="408">
        <f t="shared" si="53"/>
        <v>3521</v>
      </c>
      <c r="B3523" s="488">
        <v>45509</v>
      </c>
      <c r="C3523" s="212" t="s">
        <v>373</v>
      </c>
      <c r="D3523" s="408" t="s">
        <v>107</v>
      </c>
      <c r="E3523" s="408">
        <v>0</v>
      </c>
      <c r="F3523" s="515">
        <v>92</v>
      </c>
      <c r="G3523" s="515"/>
      <c r="H3523" s="116"/>
      <c r="I3523" s="116"/>
      <c r="J3523" s="515"/>
      <c r="AD3523" s="476"/>
      <c r="AI3523" s="473"/>
    </row>
    <row r="3524" spans="1:35" s="4" customFormat="1" x14ac:dyDescent="0.25">
      <c r="A3524" s="408">
        <f t="shared" si="53"/>
        <v>3522</v>
      </c>
      <c r="B3524" s="488">
        <v>45509</v>
      </c>
      <c r="C3524" s="212" t="s">
        <v>91</v>
      </c>
      <c r="D3524" s="408" t="s">
        <v>92</v>
      </c>
      <c r="E3524" s="408" t="s">
        <v>343</v>
      </c>
      <c r="F3524" s="515">
        <v>0</v>
      </c>
      <c r="G3524" s="515"/>
      <c r="H3524" s="116"/>
      <c r="I3524" s="116"/>
      <c r="J3524" s="515"/>
      <c r="AD3524" s="476"/>
      <c r="AI3524" s="473"/>
    </row>
    <row r="3525" spans="1:35" s="4" customFormat="1" x14ac:dyDescent="0.25">
      <c r="A3525" s="408">
        <f t="shared" si="53"/>
        <v>3523</v>
      </c>
      <c r="B3525" s="488">
        <v>45509</v>
      </c>
      <c r="C3525" s="212" t="s">
        <v>94</v>
      </c>
      <c r="D3525" s="408" t="s">
        <v>92</v>
      </c>
      <c r="E3525" s="408" t="s">
        <v>344</v>
      </c>
      <c r="F3525" s="515">
        <v>0</v>
      </c>
      <c r="G3525" s="515"/>
      <c r="H3525" s="116"/>
      <c r="I3525" s="116"/>
      <c r="J3525" s="515"/>
      <c r="AD3525" s="476"/>
      <c r="AI3525" s="473"/>
    </row>
    <row r="3526" spans="1:35" s="4" customFormat="1" x14ac:dyDescent="0.25">
      <c r="A3526" s="408">
        <f t="shared" si="53"/>
        <v>3524</v>
      </c>
      <c r="B3526" s="488">
        <v>45509</v>
      </c>
      <c r="C3526" s="212" t="s">
        <v>116</v>
      </c>
      <c r="D3526" s="408" t="s">
        <v>92</v>
      </c>
      <c r="E3526" s="408" t="s">
        <v>345</v>
      </c>
      <c r="F3526" s="515">
        <v>0</v>
      </c>
      <c r="G3526" s="515"/>
      <c r="H3526" s="116"/>
      <c r="I3526" s="116"/>
      <c r="J3526" s="515"/>
      <c r="AD3526" s="476"/>
      <c r="AI3526" s="473"/>
    </row>
    <row r="3527" spans="1:35" s="4" customFormat="1" x14ac:dyDescent="0.25">
      <c r="A3527" s="408">
        <f t="shared" si="53"/>
        <v>3525</v>
      </c>
      <c r="B3527" s="488">
        <v>45509</v>
      </c>
      <c r="C3527" s="212" t="s">
        <v>128</v>
      </c>
      <c r="D3527" s="408" t="s">
        <v>97</v>
      </c>
      <c r="E3527" s="408" t="s">
        <v>346</v>
      </c>
      <c r="F3527" s="515">
        <v>60</v>
      </c>
      <c r="G3527" s="515"/>
      <c r="H3527" s="116"/>
      <c r="I3527" s="116"/>
      <c r="J3527" s="515"/>
      <c r="AD3527" s="476"/>
      <c r="AI3527" s="473"/>
    </row>
    <row r="3528" spans="1:35" s="4" customFormat="1" x14ac:dyDescent="0.25">
      <c r="A3528" s="408">
        <f t="shared" si="53"/>
        <v>3526</v>
      </c>
      <c r="B3528" s="488">
        <v>45509</v>
      </c>
      <c r="C3528" s="212" t="s">
        <v>96</v>
      </c>
      <c r="D3528" s="408" t="s">
        <v>97</v>
      </c>
      <c r="E3528" s="408" t="s">
        <v>347</v>
      </c>
      <c r="F3528" s="515">
        <v>0</v>
      </c>
      <c r="G3528" s="515"/>
      <c r="H3528" s="116"/>
      <c r="I3528" s="116"/>
      <c r="J3528" s="515"/>
      <c r="AD3528" s="476"/>
      <c r="AI3528" s="473"/>
    </row>
    <row r="3529" spans="1:35" s="4" customFormat="1" x14ac:dyDescent="0.25">
      <c r="A3529" s="408">
        <f t="shared" si="53"/>
        <v>3527</v>
      </c>
      <c r="B3529" s="488">
        <v>45509</v>
      </c>
      <c r="C3529" s="212" t="s">
        <v>113</v>
      </c>
      <c r="D3529" s="408" t="s">
        <v>114</v>
      </c>
      <c r="E3529" s="408" t="s">
        <v>348</v>
      </c>
      <c r="F3529" s="515">
        <v>0</v>
      </c>
      <c r="G3529" s="515"/>
      <c r="H3529" s="116"/>
      <c r="I3529" s="116"/>
      <c r="J3529" s="515"/>
      <c r="AD3529" s="476"/>
      <c r="AI3529" s="473"/>
    </row>
    <row r="3530" spans="1:35" s="4" customFormat="1" x14ac:dyDescent="0.25">
      <c r="A3530" s="408">
        <f t="shared" si="53"/>
        <v>3528</v>
      </c>
      <c r="B3530" s="488">
        <v>45509</v>
      </c>
      <c r="C3530" s="212" t="s">
        <v>559</v>
      </c>
      <c r="D3530" s="408" t="str">
        <f>VLOOKUP(C3530,X$4:Z3531,2,FALSE)</f>
        <v>لودر VOLVO</v>
      </c>
      <c r="E3530" s="408" t="str">
        <f>VLOOKUP(C3530,X$4:Z3531,3,FALSE)</f>
        <v>شرکتی</v>
      </c>
      <c r="F3530" s="515">
        <v>0</v>
      </c>
      <c r="G3530" s="515"/>
      <c r="H3530" s="116"/>
      <c r="I3530" s="116"/>
      <c r="J3530" s="515"/>
      <c r="AD3530" s="476"/>
      <c r="AI3530" s="473"/>
    </row>
    <row r="3531" spans="1:35" s="4" customFormat="1" x14ac:dyDescent="0.25">
      <c r="A3531" s="408">
        <f t="shared" si="53"/>
        <v>3529</v>
      </c>
      <c r="B3531" s="488">
        <v>45509</v>
      </c>
      <c r="C3531" s="212" t="s">
        <v>156</v>
      </c>
      <c r="D3531" s="408" t="s">
        <v>136</v>
      </c>
      <c r="E3531" s="408" t="s">
        <v>149</v>
      </c>
      <c r="F3531" s="515">
        <v>0</v>
      </c>
      <c r="G3531" s="515"/>
      <c r="H3531" s="116"/>
      <c r="I3531" s="116"/>
      <c r="J3531" s="515"/>
      <c r="AD3531" s="476"/>
      <c r="AI3531" s="473"/>
    </row>
    <row r="3532" spans="1:35" s="4" customFormat="1" x14ac:dyDescent="0.25">
      <c r="A3532" s="408">
        <f t="shared" si="53"/>
        <v>3530</v>
      </c>
      <c r="B3532" s="488">
        <v>45509</v>
      </c>
      <c r="C3532" s="212" t="s">
        <v>142</v>
      </c>
      <c r="D3532" s="408" t="s">
        <v>264</v>
      </c>
      <c r="E3532" s="408" t="s">
        <v>143</v>
      </c>
      <c r="F3532" s="515">
        <v>0</v>
      </c>
      <c r="G3532" s="515"/>
      <c r="H3532" s="116"/>
      <c r="I3532" s="116"/>
      <c r="J3532" s="515"/>
      <c r="AD3532" s="476"/>
      <c r="AI3532" s="473"/>
    </row>
    <row r="3533" spans="1:35" s="4" customFormat="1" x14ac:dyDescent="0.25">
      <c r="A3533" s="408">
        <f t="shared" si="53"/>
        <v>3531</v>
      </c>
      <c r="B3533" s="488">
        <v>45509</v>
      </c>
      <c r="C3533" s="212" t="s">
        <v>144</v>
      </c>
      <c r="D3533" s="408" t="s">
        <v>264</v>
      </c>
      <c r="E3533" s="408" t="s">
        <v>143</v>
      </c>
      <c r="F3533" s="515">
        <v>0</v>
      </c>
      <c r="G3533" s="515"/>
      <c r="H3533" s="116"/>
      <c r="I3533" s="116"/>
      <c r="J3533" s="515"/>
      <c r="AD3533" s="476"/>
      <c r="AI3533" s="473"/>
    </row>
    <row r="3534" spans="1:35" s="4" customFormat="1" x14ac:dyDescent="0.25">
      <c r="A3534" s="408">
        <f t="shared" si="53"/>
        <v>3532</v>
      </c>
      <c r="B3534" s="488">
        <v>45509</v>
      </c>
      <c r="C3534" s="212" t="s">
        <v>145</v>
      </c>
      <c r="D3534" s="408" t="s">
        <v>265</v>
      </c>
      <c r="E3534" s="408" t="s">
        <v>146</v>
      </c>
      <c r="F3534" s="515">
        <v>539</v>
      </c>
      <c r="G3534" s="515"/>
      <c r="H3534" s="116"/>
      <c r="I3534" s="116"/>
      <c r="J3534" s="515"/>
      <c r="AD3534" s="476"/>
      <c r="AI3534" s="473"/>
    </row>
    <row r="3535" spans="1:35" s="4" customFormat="1" x14ac:dyDescent="0.25">
      <c r="A3535" s="408">
        <f t="shared" si="53"/>
        <v>3533</v>
      </c>
      <c r="B3535" s="488">
        <v>45509</v>
      </c>
      <c r="C3535" s="212" t="s">
        <v>160</v>
      </c>
      <c r="D3535" s="408" t="s">
        <v>136</v>
      </c>
      <c r="E3535" s="408" t="s">
        <v>64</v>
      </c>
      <c r="F3535" s="515">
        <v>220</v>
      </c>
      <c r="G3535" s="515"/>
      <c r="H3535" s="116"/>
      <c r="I3535" s="116"/>
      <c r="J3535" s="515"/>
      <c r="AD3535" s="476"/>
      <c r="AI3535" s="473"/>
    </row>
    <row r="3536" spans="1:35" s="4" customFormat="1" x14ac:dyDescent="0.25">
      <c r="A3536" s="408">
        <f t="shared" si="53"/>
        <v>3534</v>
      </c>
      <c r="B3536" s="488">
        <v>45509</v>
      </c>
      <c r="C3536" s="212" t="s">
        <v>158</v>
      </c>
      <c r="D3536" s="408" t="s">
        <v>159</v>
      </c>
      <c r="E3536" s="408" t="s">
        <v>64</v>
      </c>
      <c r="F3536" s="515">
        <v>120</v>
      </c>
      <c r="G3536" s="515"/>
      <c r="H3536" s="116"/>
      <c r="I3536" s="116"/>
      <c r="J3536" s="515"/>
      <c r="AD3536" s="476"/>
      <c r="AI3536" s="473"/>
    </row>
    <row r="3537" spans="1:35" s="4" customFormat="1" x14ac:dyDescent="0.25">
      <c r="A3537" s="408">
        <f t="shared" si="53"/>
        <v>3535</v>
      </c>
      <c r="B3537" s="488">
        <v>45509</v>
      </c>
      <c r="C3537" s="212" t="s">
        <v>390</v>
      </c>
      <c r="D3537" s="408" t="s">
        <v>99</v>
      </c>
      <c r="E3537" s="408" t="s">
        <v>381</v>
      </c>
      <c r="F3537" s="515">
        <v>0</v>
      </c>
      <c r="G3537" s="515"/>
      <c r="H3537" s="116"/>
      <c r="I3537" s="116"/>
      <c r="J3537" s="515"/>
      <c r="AD3537" s="476"/>
      <c r="AI3537" s="473"/>
    </row>
    <row r="3538" spans="1:35" s="4" customFormat="1" x14ac:dyDescent="0.25">
      <c r="A3538" s="408">
        <f t="shared" si="53"/>
        <v>3536</v>
      </c>
      <c r="B3538" s="488">
        <v>45509</v>
      </c>
      <c r="C3538" s="96" t="s">
        <v>283</v>
      </c>
      <c r="D3538" s="408" t="s">
        <v>266</v>
      </c>
      <c r="E3538" s="408" t="s">
        <v>63</v>
      </c>
      <c r="F3538" s="515">
        <v>138</v>
      </c>
      <c r="G3538" s="515"/>
      <c r="H3538" s="116"/>
      <c r="I3538" s="116"/>
      <c r="J3538" s="515"/>
      <c r="AD3538" s="476"/>
      <c r="AI3538" s="473"/>
    </row>
    <row r="3539" spans="1:35" s="4" customFormat="1" x14ac:dyDescent="0.25">
      <c r="A3539" s="408">
        <f t="shared" si="53"/>
        <v>3537</v>
      </c>
      <c r="B3539" s="488">
        <v>45509</v>
      </c>
      <c r="C3539" s="212" t="s">
        <v>148</v>
      </c>
      <c r="D3539" s="408" t="s">
        <v>92</v>
      </c>
      <c r="E3539" s="408" t="s">
        <v>63</v>
      </c>
      <c r="F3539" s="515">
        <v>0</v>
      </c>
      <c r="G3539" s="515"/>
      <c r="H3539" s="116"/>
      <c r="I3539" s="116"/>
      <c r="J3539" s="515"/>
      <c r="AD3539" s="476"/>
      <c r="AI3539" s="473"/>
    </row>
    <row r="3540" spans="1:35" s="4" customFormat="1" x14ac:dyDescent="0.25">
      <c r="A3540" s="408">
        <f t="shared" si="53"/>
        <v>3538</v>
      </c>
      <c r="B3540" s="488">
        <v>45509</v>
      </c>
      <c r="C3540" s="212" t="s">
        <v>150</v>
      </c>
      <c r="D3540" s="408" t="s">
        <v>92</v>
      </c>
      <c r="E3540" s="408" t="s">
        <v>63</v>
      </c>
      <c r="F3540" s="515">
        <v>0</v>
      </c>
      <c r="G3540" s="515"/>
      <c r="H3540" s="116"/>
      <c r="I3540" s="116"/>
      <c r="J3540" s="515"/>
      <c r="AD3540" s="476"/>
      <c r="AI3540" s="473"/>
    </row>
    <row r="3541" spans="1:35" s="4" customFormat="1" x14ac:dyDescent="0.25">
      <c r="A3541" s="408">
        <f t="shared" si="53"/>
        <v>3539</v>
      </c>
      <c r="B3541" s="488">
        <v>45509</v>
      </c>
      <c r="C3541" s="212" t="s">
        <v>467</v>
      </c>
      <c r="D3541" s="408" t="s">
        <v>92</v>
      </c>
      <c r="E3541" s="408" t="s">
        <v>63</v>
      </c>
      <c r="F3541" s="515">
        <v>0</v>
      </c>
      <c r="G3541" s="515"/>
      <c r="H3541" s="116"/>
      <c r="I3541" s="116"/>
      <c r="J3541" s="515"/>
      <c r="AD3541" s="476"/>
      <c r="AI3541" s="473"/>
    </row>
    <row r="3542" spans="1:35" s="4" customFormat="1" x14ac:dyDescent="0.25">
      <c r="A3542" s="408">
        <f t="shared" si="53"/>
        <v>3540</v>
      </c>
      <c r="B3542" s="488">
        <v>45509</v>
      </c>
      <c r="C3542" s="212" t="s">
        <v>135</v>
      </c>
      <c r="D3542" s="408" t="s">
        <v>136</v>
      </c>
      <c r="E3542" s="408" t="s">
        <v>2</v>
      </c>
      <c r="F3542" s="515">
        <v>222</v>
      </c>
      <c r="G3542" s="515"/>
      <c r="H3542" s="116"/>
      <c r="I3542" s="116"/>
      <c r="J3542" s="515"/>
      <c r="AD3542" s="476"/>
      <c r="AI3542" s="473"/>
    </row>
    <row r="3543" spans="1:35" s="4" customFormat="1" x14ac:dyDescent="0.25">
      <c r="A3543" s="408">
        <f t="shared" si="53"/>
        <v>3541</v>
      </c>
      <c r="B3543" s="488">
        <v>45509</v>
      </c>
      <c r="C3543" s="212" t="s">
        <v>137</v>
      </c>
      <c r="D3543" s="408" t="s">
        <v>136</v>
      </c>
      <c r="E3543" s="408" t="s">
        <v>2</v>
      </c>
      <c r="F3543" s="515">
        <v>0</v>
      </c>
      <c r="G3543" s="515"/>
      <c r="H3543" s="116"/>
      <c r="I3543" s="116"/>
      <c r="J3543" s="515"/>
      <c r="AD3543" s="476"/>
      <c r="AI3543" s="473"/>
    </row>
    <row r="3544" spans="1:35" s="4" customFormat="1" x14ac:dyDescent="0.25">
      <c r="A3544" s="408">
        <f t="shared" si="53"/>
        <v>3542</v>
      </c>
      <c r="B3544" s="488">
        <v>45509</v>
      </c>
      <c r="C3544" s="212" t="s">
        <v>139</v>
      </c>
      <c r="D3544" s="408" t="s">
        <v>92</v>
      </c>
      <c r="E3544" s="408" t="s">
        <v>2</v>
      </c>
      <c r="F3544" s="515">
        <v>251</v>
      </c>
      <c r="G3544" s="515"/>
      <c r="H3544" s="116"/>
      <c r="I3544" s="116"/>
      <c r="J3544" s="515"/>
      <c r="AD3544" s="476"/>
      <c r="AI3544" s="473"/>
    </row>
    <row r="3545" spans="1:35" s="4" customFormat="1" x14ac:dyDescent="0.25">
      <c r="A3545" s="408">
        <f t="shared" si="53"/>
        <v>3543</v>
      </c>
      <c r="B3545" s="488">
        <v>45509</v>
      </c>
      <c r="C3545" s="212" t="s">
        <v>140</v>
      </c>
      <c r="D3545" s="408" t="s">
        <v>92</v>
      </c>
      <c r="E3545" s="408" t="s">
        <v>2</v>
      </c>
      <c r="F3545" s="515">
        <v>0</v>
      </c>
      <c r="G3545" s="515"/>
      <c r="H3545" s="116"/>
      <c r="I3545" s="116"/>
      <c r="J3545" s="515"/>
      <c r="AD3545" s="476"/>
      <c r="AI3545" s="473"/>
    </row>
    <row r="3546" spans="1:35" s="4" customFormat="1" x14ac:dyDescent="0.25">
      <c r="A3546" s="408">
        <f t="shared" si="53"/>
        <v>3544</v>
      </c>
      <c r="B3546" s="488">
        <v>45509</v>
      </c>
      <c r="C3546" s="212" t="s">
        <v>141</v>
      </c>
      <c r="D3546" s="408" t="s">
        <v>92</v>
      </c>
      <c r="E3546" s="408" t="s">
        <v>2</v>
      </c>
      <c r="F3546" s="515">
        <v>0</v>
      </c>
      <c r="G3546" s="515"/>
      <c r="H3546" s="116"/>
      <c r="I3546" s="116"/>
      <c r="J3546" s="515"/>
      <c r="AD3546" s="476"/>
      <c r="AI3546" s="473"/>
    </row>
    <row r="3547" spans="1:35" s="4" customFormat="1" x14ac:dyDescent="0.25">
      <c r="A3547" s="408">
        <f t="shared" si="53"/>
        <v>3545</v>
      </c>
      <c r="B3547" s="488">
        <v>45509</v>
      </c>
      <c r="C3547" s="212" t="s">
        <v>134</v>
      </c>
      <c r="D3547" s="408" t="s">
        <v>99</v>
      </c>
      <c r="E3547" s="408" t="s">
        <v>2</v>
      </c>
      <c r="F3547" s="515">
        <v>0</v>
      </c>
      <c r="G3547" s="515"/>
      <c r="H3547" s="116"/>
      <c r="I3547" s="116"/>
      <c r="J3547" s="515"/>
      <c r="AD3547" s="476"/>
      <c r="AI3547" s="473"/>
    </row>
    <row r="3548" spans="1:35" s="4" customFormat="1" x14ac:dyDescent="0.25">
      <c r="A3548" s="408">
        <f t="shared" si="53"/>
        <v>3546</v>
      </c>
      <c r="B3548" s="488">
        <v>45509</v>
      </c>
      <c r="C3548" s="212" t="s">
        <v>279</v>
      </c>
      <c r="D3548" s="408" t="s">
        <v>99</v>
      </c>
      <c r="E3548" s="408" t="s">
        <v>2</v>
      </c>
      <c r="F3548" s="515">
        <v>0</v>
      </c>
      <c r="G3548" s="515"/>
      <c r="H3548" s="116"/>
      <c r="I3548" s="116"/>
      <c r="J3548" s="515"/>
      <c r="AD3548" s="476"/>
      <c r="AI3548" s="473"/>
    </row>
    <row r="3549" spans="1:35" s="4" customFormat="1" x14ac:dyDescent="0.25">
      <c r="A3549" s="408">
        <f t="shared" si="53"/>
        <v>3547</v>
      </c>
      <c r="B3549" s="488">
        <v>45509</v>
      </c>
      <c r="C3549" s="212" t="s">
        <v>153</v>
      </c>
      <c r="D3549" s="408" t="s">
        <v>103</v>
      </c>
      <c r="E3549" s="408" t="s">
        <v>62</v>
      </c>
      <c r="F3549" s="515">
        <v>0</v>
      </c>
      <c r="G3549" s="515"/>
      <c r="H3549" s="116"/>
      <c r="I3549" s="116"/>
      <c r="J3549" s="515"/>
      <c r="AD3549" s="476"/>
      <c r="AI3549" s="473"/>
    </row>
    <row r="3550" spans="1:35" s="4" customFormat="1" x14ac:dyDescent="0.25">
      <c r="A3550" s="408">
        <f t="shared" si="53"/>
        <v>3548</v>
      </c>
      <c r="B3550" s="488">
        <v>45509</v>
      </c>
      <c r="C3550" s="212" t="s">
        <v>154</v>
      </c>
      <c r="D3550" s="408" t="s">
        <v>92</v>
      </c>
      <c r="E3550" s="408" t="s">
        <v>62</v>
      </c>
      <c r="F3550" s="515">
        <v>0</v>
      </c>
      <c r="G3550" s="515"/>
      <c r="H3550" s="116"/>
      <c r="I3550" s="116"/>
      <c r="J3550" s="515"/>
      <c r="AD3550" s="476"/>
      <c r="AI3550" s="473"/>
    </row>
    <row r="3551" spans="1:35" s="4" customFormat="1" x14ac:dyDescent="0.25">
      <c r="A3551" s="408">
        <f t="shared" si="53"/>
        <v>3549</v>
      </c>
      <c r="B3551" s="488">
        <v>45509</v>
      </c>
      <c r="C3551" s="212" t="s">
        <v>155</v>
      </c>
      <c r="D3551" s="408" t="s">
        <v>92</v>
      </c>
      <c r="E3551" s="408" t="s">
        <v>62</v>
      </c>
      <c r="F3551" s="515">
        <v>0</v>
      </c>
      <c r="G3551" s="515"/>
      <c r="H3551" s="116"/>
      <c r="I3551" s="116"/>
      <c r="J3551" s="515"/>
      <c r="AD3551" s="476"/>
      <c r="AI3551" s="473"/>
    </row>
    <row r="3552" spans="1:35" s="4" customFormat="1" x14ac:dyDescent="0.25">
      <c r="A3552" s="408">
        <f t="shared" si="53"/>
        <v>3550</v>
      </c>
      <c r="B3552" s="488">
        <v>45509</v>
      </c>
      <c r="C3552" s="212" t="s">
        <v>295</v>
      </c>
      <c r="D3552" s="408" t="s">
        <v>92</v>
      </c>
      <c r="E3552" s="408" t="s">
        <v>62</v>
      </c>
      <c r="F3552" s="515">
        <v>0</v>
      </c>
      <c r="G3552" s="515"/>
      <c r="H3552" s="116"/>
      <c r="I3552" s="116"/>
      <c r="J3552" s="515"/>
      <c r="AD3552" s="476"/>
      <c r="AI3552" s="473"/>
    </row>
    <row r="3553" spans="1:35" s="4" customFormat="1" x14ac:dyDescent="0.25">
      <c r="A3553" s="408">
        <f t="shared" si="53"/>
        <v>3551</v>
      </c>
      <c r="B3553" s="488">
        <v>45509</v>
      </c>
      <c r="C3553" s="212" t="s">
        <v>259</v>
      </c>
      <c r="D3553" s="408" t="s">
        <v>92</v>
      </c>
      <c r="E3553" s="408" t="s">
        <v>2</v>
      </c>
      <c r="F3553" s="515">
        <v>0</v>
      </c>
      <c r="G3553" s="515"/>
      <c r="H3553" s="116"/>
      <c r="I3553" s="116"/>
      <c r="J3553" s="515"/>
      <c r="AD3553" s="476"/>
      <c r="AI3553" s="473"/>
    </row>
    <row r="3554" spans="1:35" s="4" customFormat="1" x14ac:dyDescent="0.25">
      <c r="A3554" s="408">
        <f t="shared" si="53"/>
        <v>3552</v>
      </c>
      <c r="B3554" s="488">
        <v>45509</v>
      </c>
      <c r="C3554" s="212" t="s">
        <v>260</v>
      </c>
      <c r="D3554" s="408" t="s">
        <v>92</v>
      </c>
      <c r="E3554" s="408" t="s">
        <v>2</v>
      </c>
      <c r="F3554" s="515">
        <v>0</v>
      </c>
      <c r="G3554" s="515"/>
      <c r="H3554" s="116"/>
      <c r="I3554" s="116"/>
      <c r="J3554" s="515"/>
      <c r="AD3554" s="476"/>
      <c r="AI3554" s="473"/>
    </row>
    <row r="3555" spans="1:35" s="4" customFormat="1" x14ac:dyDescent="0.25">
      <c r="A3555" s="408">
        <f t="shared" si="53"/>
        <v>3553</v>
      </c>
      <c r="B3555" s="488">
        <v>45509</v>
      </c>
      <c r="C3555" s="212" t="s">
        <v>252</v>
      </c>
      <c r="D3555" s="408" t="s">
        <v>92</v>
      </c>
      <c r="E3555" s="408" t="s">
        <v>2</v>
      </c>
      <c r="F3555" s="515">
        <v>0</v>
      </c>
      <c r="G3555" s="515"/>
      <c r="H3555" s="116"/>
      <c r="I3555" s="116"/>
      <c r="J3555" s="515"/>
      <c r="AD3555" s="476"/>
      <c r="AI3555" s="473"/>
    </row>
    <row r="3556" spans="1:35" s="4" customFormat="1" x14ac:dyDescent="0.25">
      <c r="A3556" s="408">
        <f t="shared" si="53"/>
        <v>3554</v>
      </c>
      <c r="B3556" s="488">
        <v>45509</v>
      </c>
      <c r="C3556" s="212" t="s">
        <v>177</v>
      </c>
      <c r="D3556" s="408" t="s">
        <v>159</v>
      </c>
      <c r="E3556" s="408" t="s">
        <v>8</v>
      </c>
      <c r="F3556" s="515">
        <v>131</v>
      </c>
      <c r="G3556" s="515"/>
      <c r="H3556" s="116"/>
      <c r="I3556" s="116"/>
      <c r="J3556" s="515"/>
      <c r="AD3556" s="476"/>
      <c r="AI3556" s="473"/>
    </row>
    <row r="3557" spans="1:35" s="4" customFormat="1" x14ac:dyDescent="0.25">
      <c r="A3557" s="408">
        <f t="shared" si="53"/>
        <v>3555</v>
      </c>
      <c r="B3557" s="488">
        <v>45509</v>
      </c>
      <c r="C3557" s="212" t="s">
        <v>559</v>
      </c>
      <c r="D3557" s="408" t="str">
        <f>VLOOKUP(C3557,X$4:Z3558,2,FALSE)</f>
        <v>لودر VOLVO</v>
      </c>
      <c r="E3557" s="408" t="str">
        <f>VLOOKUP(C3557,X$4:Z3558,3,FALSE)</f>
        <v>شرکتی</v>
      </c>
      <c r="F3557" s="515">
        <v>0</v>
      </c>
      <c r="G3557" s="515"/>
      <c r="H3557" s="116"/>
      <c r="I3557" s="116"/>
      <c r="J3557" s="515"/>
      <c r="AD3557" s="476"/>
      <c r="AI3557" s="473"/>
    </row>
    <row r="3558" spans="1:35" s="4" customFormat="1" x14ac:dyDescent="0.25">
      <c r="A3558" s="408">
        <f t="shared" si="53"/>
        <v>3556</v>
      </c>
      <c r="B3558" s="488">
        <v>45509</v>
      </c>
      <c r="C3558" s="212" t="s">
        <v>162</v>
      </c>
      <c r="D3558" s="408" t="s">
        <v>163</v>
      </c>
      <c r="E3558" s="408" t="s">
        <v>164</v>
      </c>
      <c r="F3558" s="515">
        <v>193</v>
      </c>
      <c r="G3558" s="515"/>
      <c r="H3558" s="116"/>
      <c r="I3558" s="116"/>
      <c r="J3558" s="515"/>
      <c r="AD3558" s="476"/>
      <c r="AI3558" s="473"/>
    </row>
    <row r="3559" spans="1:35" s="4" customFormat="1" x14ac:dyDescent="0.25">
      <c r="A3559" s="408">
        <f t="shared" si="53"/>
        <v>3557</v>
      </c>
      <c r="B3559" s="488">
        <v>45509</v>
      </c>
      <c r="C3559" s="212" t="s">
        <v>166</v>
      </c>
      <c r="D3559" s="408" t="s">
        <v>167</v>
      </c>
      <c r="E3559" s="408" t="s">
        <v>164</v>
      </c>
      <c r="F3559" s="515">
        <v>0</v>
      </c>
      <c r="G3559" s="515"/>
      <c r="H3559" s="116"/>
      <c r="I3559" s="116"/>
      <c r="J3559" s="515"/>
      <c r="AD3559" s="476"/>
      <c r="AI3559" s="473"/>
    </row>
    <row r="3560" spans="1:35" s="4" customFormat="1" x14ac:dyDescent="0.25">
      <c r="A3560" s="408">
        <f t="shared" si="53"/>
        <v>3558</v>
      </c>
      <c r="B3560" s="488">
        <v>45509</v>
      </c>
      <c r="C3560" s="212" t="s">
        <v>169</v>
      </c>
      <c r="D3560" s="408" t="s">
        <v>167</v>
      </c>
      <c r="E3560" s="408" t="s">
        <v>164</v>
      </c>
      <c r="F3560" s="515">
        <v>0</v>
      </c>
      <c r="G3560" s="515"/>
      <c r="H3560" s="116"/>
      <c r="I3560" s="116"/>
      <c r="J3560" s="515"/>
      <c r="AD3560" s="476"/>
      <c r="AI3560" s="473"/>
    </row>
    <row r="3561" spans="1:35" s="4" customFormat="1" x14ac:dyDescent="0.25">
      <c r="A3561" s="408">
        <f t="shared" si="53"/>
        <v>3559</v>
      </c>
      <c r="B3561" s="488">
        <v>45509</v>
      </c>
      <c r="C3561" s="212" t="s">
        <v>170</v>
      </c>
      <c r="D3561" s="408" t="s">
        <v>103</v>
      </c>
      <c r="E3561" s="408" t="s">
        <v>164</v>
      </c>
      <c r="F3561" s="515">
        <v>108</v>
      </c>
      <c r="G3561" s="515"/>
      <c r="H3561" s="116"/>
      <c r="I3561" s="116"/>
      <c r="J3561" s="515"/>
      <c r="AD3561" s="476"/>
      <c r="AI3561" s="473"/>
    </row>
    <row r="3562" spans="1:35" s="4" customFormat="1" x14ac:dyDescent="0.25">
      <c r="A3562" s="408">
        <f t="shared" si="53"/>
        <v>3560</v>
      </c>
      <c r="B3562" s="488">
        <v>45509</v>
      </c>
      <c r="C3562" s="212" t="s">
        <v>171</v>
      </c>
      <c r="D3562" s="408" t="s">
        <v>159</v>
      </c>
      <c r="E3562" s="408" t="s">
        <v>164</v>
      </c>
      <c r="F3562" s="515">
        <v>0</v>
      </c>
      <c r="G3562" s="515"/>
      <c r="H3562" s="116"/>
      <c r="I3562" s="116"/>
      <c r="J3562" s="515"/>
      <c r="AD3562" s="476"/>
      <c r="AI3562" s="473"/>
    </row>
    <row r="3563" spans="1:35" s="4" customFormat="1" x14ac:dyDescent="0.25">
      <c r="A3563" s="408">
        <f t="shared" si="53"/>
        <v>3561</v>
      </c>
      <c r="B3563" s="488">
        <v>45509</v>
      </c>
      <c r="C3563" s="212" t="s">
        <v>172</v>
      </c>
      <c r="D3563" s="408" t="s">
        <v>173</v>
      </c>
      <c r="E3563" s="408" t="s">
        <v>164</v>
      </c>
      <c r="F3563" s="515">
        <v>0</v>
      </c>
      <c r="G3563" s="515"/>
      <c r="H3563" s="116"/>
      <c r="I3563" s="116"/>
      <c r="J3563" s="515"/>
      <c r="AD3563" s="476"/>
      <c r="AI3563" s="473"/>
    </row>
    <row r="3564" spans="1:35" s="4" customFormat="1" x14ac:dyDescent="0.25">
      <c r="A3564" s="408">
        <f t="shared" si="53"/>
        <v>3562</v>
      </c>
      <c r="B3564" s="488">
        <v>45509</v>
      </c>
      <c r="C3564" s="212" t="s">
        <v>174</v>
      </c>
      <c r="D3564" s="408" t="s">
        <v>99</v>
      </c>
      <c r="E3564" s="408" t="s">
        <v>164</v>
      </c>
      <c r="F3564" s="515">
        <v>617</v>
      </c>
      <c r="G3564" s="515"/>
      <c r="H3564" s="116"/>
      <c r="I3564" s="116"/>
      <c r="J3564" s="515"/>
      <c r="AD3564" s="476"/>
      <c r="AI3564" s="473"/>
    </row>
    <row r="3565" spans="1:35" s="4" customFormat="1" x14ac:dyDescent="0.25">
      <c r="A3565" s="408">
        <f t="shared" si="53"/>
        <v>3563</v>
      </c>
      <c r="B3565" s="488">
        <v>45509</v>
      </c>
      <c r="C3565" s="212" t="s">
        <v>175</v>
      </c>
      <c r="D3565" s="408" t="s">
        <v>176</v>
      </c>
      <c r="E3565" s="408" t="s">
        <v>164</v>
      </c>
      <c r="F3565" s="515">
        <v>0</v>
      </c>
      <c r="G3565" s="515"/>
      <c r="H3565" s="116"/>
      <c r="I3565" s="116"/>
      <c r="J3565" s="515"/>
      <c r="AD3565" s="476"/>
      <c r="AI3565" s="473"/>
    </row>
    <row r="3566" spans="1:35" s="4" customFormat="1" x14ac:dyDescent="0.25">
      <c r="A3566" s="408">
        <f t="shared" si="53"/>
        <v>3564</v>
      </c>
      <c r="B3566" s="488">
        <v>45509</v>
      </c>
      <c r="C3566" s="212" t="s">
        <v>263</v>
      </c>
      <c r="D3566" s="408" t="s">
        <v>176</v>
      </c>
      <c r="E3566" s="408" t="s">
        <v>164</v>
      </c>
      <c r="F3566" s="515">
        <v>0</v>
      </c>
      <c r="G3566" s="515"/>
      <c r="H3566" s="116"/>
      <c r="I3566" s="116"/>
      <c r="J3566" s="515"/>
      <c r="AD3566" s="476"/>
      <c r="AI3566" s="473"/>
    </row>
    <row r="3567" spans="1:35" s="4" customFormat="1" x14ac:dyDescent="0.25">
      <c r="A3567" s="408">
        <f t="shared" si="53"/>
        <v>3565</v>
      </c>
      <c r="B3567" s="488">
        <v>45509</v>
      </c>
      <c r="C3567" s="212" t="s">
        <v>261</v>
      </c>
      <c r="D3567" s="408" t="s">
        <v>269</v>
      </c>
      <c r="E3567" s="408" t="s">
        <v>164</v>
      </c>
      <c r="F3567" s="515">
        <v>182</v>
      </c>
      <c r="G3567" s="515"/>
      <c r="H3567" s="116"/>
      <c r="I3567" s="116"/>
      <c r="J3567" s="515"/>
      <c r="AD3567" s="476"/>
      <c r="AI3567" s="473"/>
    </row>
    <row r="3568" spans="1:35" s="4" customFormat="1" x14ac:dyDescent="0.25">
      <c r="A3568" s="408">
        <f t="shared" si="53"/>
        <v>3566</v>
      </c>
      <c r="B3568" s="488">
        <v>45509</v>
      </c>
      <c r="C3568" s="212" t="s">
        <v>254</v>
      </c>
      <c r="D3568" s="408" t="s">
        <v>159</v>
      </c>
      <c r="E3568" s="408" t="s">
        <v>164</v>
      </c>
      <c r="F3568" s="515">
        <v>0</v>
      </c>
      <c r="G3568" s="515"/>
      <c r="H3568" s="116"/>
      <c r="I3568" s="116"/>
      <c r="J3568" s="515"/>
      <c r="AD3568" s="476"/>
      <c r="AI3568" s="473"/>
    </row>
    <row r="3569" spans="1:35" s="4" customFormat="1" x14ac:dyDescent="0.25">
      <c r="A3569" s="408">
        <f t="shared" si="53"/>
        <v>3567</v>
      </c>
      <c r="B3569" s="488">
        <v>45509</v>
      </c>
      <c r="C3569" s="212" t="s">
        <v>277</v>
      </c>
      <c r="D3569" s="408" t="s">
        <v>176</v>
      </c>
      <c r="E3569" s="408" t="s">
        <v>164</v>
      </c>
      <c r="F3569" s="515">
        <v>197</v>
      </c>
      <c r="G3569" s="515"/>
      <c r="H3569" s="116"/>
      <c r="I3569" s="116"/>
      <c r="J3569" s="515"/>
      <c r="AD3569" s="476"/>
      <c r="AI3569" s="473"/>
    </row>
    <row r="3570" spans="1:35" s="4" customFormat="1" x14ac:dyDescent="0.25">
      <c r="A3570" s="408">
        <f t="shared" si="53"/>
        <v>3568</v>
      </c>
      <c r="B3570" s="488">
        <v>45509</v>
      </c>
      <c r="C3570" s="212" t="s">
        <v>352</v>
      </c>
      <c r="D3570" s="408" t="s">
        <v>176</v>
      </c>
      <c r="E3570" s="408" t="s">
        <v>164</v>
      </c>
      <c r="F3570" s="515">
        <v>0</v>
      </c>
      <c r="G3570" s="515"/>
      <c r="H3570" s="116"/>
      <c r="I3570" s="116"/>
      <c r="J3570" s="515"/>
      <c r="AD3570" s="476"/>
      <c r="AI3570" s="473"/>
    </row>
    <row r="3571" spans="1:35" s="4" customFormat="1" x14ac:dyDescent="0.25">
      <c r="A3571" s="408">
        <f t="shared" ref="A3571:A3634" si="54">ROW()-2</f>
        <v>3569</v>
      </c>
      <c r="B3571" s="488">
        <v>45509</v>
      </c>
      <c r="C3571" s="212" t="s">
        <v>354</v>
      </c>
      <c r="D3571" s="408" t="s">
        <v>103</v>
      </c>
      <c r="E3571" s="408" t="s">
        <v>164</v>
      </c>
      <c r="F3571" s="515">
        <v>0</v>
      </c>
      <c r="G3571" s="515"/>
      <c r="H3571" s="116"/>
      <c r="I3571" s="116"/>
      <c r="J3571" s="515"/>
      <c r="AD3571" s="476"/>
      <c r="AI3571" s="473"/>
    </row>
    <row r="3572" spans="1:35" s="4" customFormat="1" x14ac:dyDescent="0.25">
      <c r="A3572" s="408">
        <f t="shared" si="54"/>
        <v>3570</v>
      </c>
      <c r="B3572" s="488">
        <v>45509</v>
      </c>
      <c r="C3572" s="212" t="s">
        <v>385</v>
      </c>
      <c r="D3572" s="408" t="s">
        <v>386</v>
      </c>
      <c r="E3572" s="408" t="s">
        <v>383</v>
      </c>
      <c r="F3572" s="515">
        <v>0</v>
      </c>
      <c r="G3572" s="515"/>
      <c r="H3572" s="116"/>
      <c r="I3572" s="116"/>
      <c r="J3572" s="515"/>
      <c r="AD3572" s="476"/>
      <c r="AI3572" s="473"/>
    </row>
    <row r="3573" spans="1:35" s="4" customFormat="1" x14ac:dyDescent="0.25">
      <c r="A3573" s="408">
        <f t="shared" si="54"/>
        <v>3571</v>
      </c>
      <c r="B3573" s="488">
        <v>45509</v>
      </c>
      <c r="C3573" s="212" t="s">
        <v>379</v>
      </c>
      <c r="D3573" s="408" t="s">
        <v>269</v>
      </c>
      <c r="E3573" s="408" t="s">
        <v>381</v>
      </c>
      <c r="F3573" s="515">
        <v>0</v>
      </c>
      <c r="G3573" s="515"/>
      <c r="H3573" s="116"/>
      <c r="I3573" s="116"/>
      <c r="J3573" s="515"/>
      <c r="AD3573" s="476"/>
      <c r="AI3573" s="473"/>
    </row>
    <row r="3574" spans="1:35" s="4" customFormat="1" x14ac:dyDescent="0.25">
      <c r="A3574" s="408">
        <f t="shared" si="54"/>
        <v>3572</v>
      </c>
      <c r="B3574" s="488">
        <v>45509</v>
      </c>
      <c r="C3574" s="212" t="s">
        <v>380</v>
      </c>
      <c r="D3574" s="408" t="s">
        <v>269</v>
      </c>
      <c r="E3574" s="408" t="s">
        <v>381</v>
      </c>
      <c r="F3574" s="515">
        <v>0</v>
      </c>
      <c r="G3574" s="515"/>
      <c r="H3574" s="116"/>
      <c r="I3574" s="116"/>
      <c r="J3574" s="515"/>
      <c r="AD3574" s="476"/>
      <c r="AI3574" s="473"/>
    </row>
    <row r="3575" spans="1:35" s="4" customFormat="1" x14ac:dyDescent="0.25">
      <c r="A3575" s="408">
        <f t="shared" si="54"/>
        <v>3573</v>
      </c>
      <c r="B3575" s="488">
        <v>45509</v>
      </c>
      <c r="C3575" s="212" t="s">
        <v>389</v>
      </c>
      <c r="D3575" s="408" t="s">
        <v>103</v>
      </c>
      <c r="E3575" s="408" t="s">
        <v>381</v>
      </c>
      <c r="F3575" s="515">
        <v>0</v>
      </c>
      <c r="G3575" s="515"/>
      <c r="H3575" s="116"/>
      <c r="I3575" s="116"/>
      <c r="J3575" s="515"/>
      <c r="AD3575" s="476"/>
      <c r="AI3575" s="473"/>
    </row>
    <row r="3576" spans="1:35" s="4" customFormat="1" x14ac:dyDescent="0.25">
      <c r="A3576" s="408">
        <f t="shared" si="54"/>
        <v>3574</v>
      </c>
      <c r="B3576" s="488">
        <v>45509</v>
      </c>
      <c r="C3576" s="212" t="s">
        <v>425</v>
      </c>
      <c r="D3576" s="408" t="s">
        <v>99</v>
      </c>
      <c r="E3576" s="408" t="s">
        <v>498</v>
      </c>
      <c r="F3576" s="515">
        <v>0</v>
      </c>
      <c r="G3576" s="515"/>
      <c r="H3576" s="116"/>
      <c r="I3576" s="116"/>
      <c r="J3576" s="515"/>
      <c r="AD3576" s="476"/>
      <c r="AI3576" s="473"/>
    </row>
    <row r="3577" spans="1:35" s="4" customFormat="1" x14ac:dyDescent="0.25">
      <c r="A3577" s="408">
        <f t="shared" si="54"/>
        <v>3575</v>
      </c>
      <c r="B3577" s="488">
        <v>45510</v>
      </c>
      <c r="C3577" s="212" t="s">
        <v>125</v>
      </c>
      <c r="D3577" s="408" t="s">
        <v>99</v>
      </c>
      <c r="E3577" s="408" t="s">
        <v>334</v>
      </c>
      <c r="F3577" s="515">
        <v>0</v>
      </c>
      <c r="G3577" s="515"/>
      <c r="H3577" s="116"/>
      <c r="I3577" s="116"/>
      <c r="J3577" s="515"/>
      <c r="AD3577" s="476"/>
      <c r="AI3577" s="473"/>
    </row>
    <row r="3578" spans="1:35" s="4" customFormat="1" x14ac:dyDescent="0.25">
      <c r="A3578" s="408">
        <f t="shared" si="54"/>
        <v>3576</v>
      </c>
      <c r="B3578" s="488">
        <v>45510</v>
      </c>
      <c r="C3578" s="212" t="s">
        <v>290</v>
      </c>
      <c r="D3578" s="408" t="s">
        <v>99</v>
      </c>
      <c r="E3578" s="408" t="s">
        <v>335</v>
      </c>
      <c r="F3578" s="515">
        <v>0</v>
      </c>
      <c r="G3578" s="515"/>
      <c r="H3578" s="116"/>
      <c r="I3578" s="116"/>
      <c r="J3578" s="515"/>
      <c r="AD3578" s="476"/>
      <c r="AI3578" s="473"/>
    </row>
    <row r="3579" spans="1:35" s="4" customFormat="1" x14ac:dyDescent="0.25">
      <c r="A3579" s="408">
        <f t="shared" si="54"/>
        <v>3577</v>
      </c>
      <c r="B3579" s="488">
        <v>45510</v>
      </c>
      <c r="C3579" s="212" t="s">
        <v>88</v>
      </c>
      <c r="D3579" s="408" t="s">
        <v>89</v>
      </c>
      <c r="E3579" s="408" t="s">
        <v>336</v>
      </c>
      <c r="F3579" s="515">
        <v>0</v>
      </c>
      <c r="G3579" s="515"/>
      <c r="H3579" s="116"/>
      <c r="I3579" s="116"/>
      <c r="J3579" s="515"/>
      <c r="AD3579" s="476"/>
      <c r="AI3579" s="473"/>
    </row>
    <row r="3580" spans="1:35" s="4" customFormat="1" x14ac:dyDescent="0.25">
      <c r="A3580" s="408">
        <f t="shared" si="54"/>
        <v>3578</v>
      </c>
      <c r="B3580" s="488">
        <v>45510</v>
      </c>
      <c r="C3580" s="212" t="s">
        <v>294</v>
      </c>
      <c r="D3580" s="408" t="s">
        <v>89</v>
      </c>
      <c r="E3580" s="408" t="s">
        <v>337</v>
      </c>
      <c r="F3580" s="515">
        <v>0</v>
      </c>
      <c r="G3580" s="515"/>
      <c r="H3580" s="116"/>
      <c r="I3580" s="116"/>
      <c r="J3580" s="515"/>
      <c r="AD3580" s="476"/>
      <c r="AI3580" s="473"/>
    </row>
    <row r="3581" spans="1:35" s="4" customFormat="1" x14ac:dyDescent="0.25">
      <c r="A3581" s="408">
        <f t="shared" si="54"/>
        <v>3579</v>
      </c>
      <c r="B3581" s="488">
        <v>45510</v>
      </c>
      <c r="C3581" s="212" t="s">
        <v>119</v>
      </c>
      <c r="D3581" s="408" t="s">
        <v>131</v>
      </c>
      <c r="E3581" s="408" t="s">
        <v>338</v>
      </c>
      <c r="F3581" s="515">
        <v>0</v>
      </c>
      <c r="G3581" s="515"/>
      <c r="H3581" s="116"/>
      <c r="I3581" s="116"/>
      <c r="J3581" s="515"/>
      <c r="AD3581" s="476"/>
      <c r="AI3581" s="473"/>
    </row>
    <row r="3582" spans="1:35" s="4" customFormat="1" x14ac:dyDescent="0.25">
      <c r="A3582" s="408">
        <f t="shared" si="54"/>
        <v>3580</v>
      </c>
      <c r="B3582" s="488">
        <v>45510</v>
      </c>
      <c r="C3582" s="212" t="s">
        <v>121</v>
      </c>
      <c r="D3582" s="408" t="s">
        <v>122</v>
      </c>
      <c r="E3582" s="408" t="s">
        <v>339</v>
      </c>
      <c r="F3582" s="515">
        <v>0</v>
      </c>
      <c r="G3582" s="515"/>
      <c r="H3582" s="116"/>
      <c r="I3582" s="116"/>
      <c r="J3582" s="515"/>
      <c r="AD3582" s="476"/>
      <c r="AI3582" s="473"/>
    </row>
    <row r="3583" spans="1:35" s="4" customFormat="1" x14ac:dyDescent="0.25">
      <c r="A3583" s="408">
        <f t="shared" si="54"/>
        <v>3581</v>
      </c>
      <c r="B3583" s="488">
        <v>45510</v>
      </c>
      <c r="C3583" s="212" t="s">
        <v>349</v>
      </c>
      <c r="D3583" s="408" t="s">
        <v>360</v>
      </c>
      <c r="E3583" s="408" t="s">
        <v>127</v>
      </c>
      <c r="F3583" s="515">
        <v>0</v>
      </c>
      <c r="G3583" s="515"/>
      <c r="H3583" s="116"/>
      <c r="I3583" s="116"/>
      <c r="J3583" s="515"/>
      <c r="AD3583" s="476"/>
      <c r="AI3583" s="473"/>
    </row>
    <row r="3584" spans="1:35" s="4" customFormat="1" x14ac:dyDescent="0.25">
      <c r="A3584" s="408">
        <f t="shared" si="54"/>
        <v>3582</v>
      </c>
      <c r="B3584" s="488">
        <v>45510</v>
      </c>
      <c r="C3584" s="212" t="s">
        <v>118</v>
      </c>
      <c r="D3584" s="408" t="s">
        <v>107</v>
      </c>
      <c r="E3584" s="408" t="s">
        <v>340</v>
      </c>
      <c r="F3584" s="515">
        <v>0</v>
      </c>
      <c r="G3584" s="515"/>
      <c r="H3584" s="116"/>
      <c r="I3584" s="116"/>
      <c r="J3584" s="515"/>
      <c r="AD3584" s="476"/>
      <c r="AI3584" s="473"/>
    </row>
    <row r="3585" spans="1:35" s="4" customFormat="1" x14ac:dyDescent="0.25">
      <c r="A3585" s="408">
        <f t="shared" si="54"/>
        <v>3583</v>
      </c>
      <c r="B3585" s="488">
        <v>45510</v>
      </c>
      <c r="C3585" s="212" t="s">
        <v>109</v>
      </c>
      <c r="D3585" s="408" t="s">
        <v>107</v>
      </c>
      <c r="E3585" s="408" t="s">
        <v>341</v>
      </c>
      <c r="F3585" s="515">
        <v>0</v>
      </c>
      <c r="G3585" s="515"/>
      <c r="H3585" s="116"/>
      <c r="I3585" s="116"/>
      <c r="J3585" s="515"/>
      <c r="AD3585" s="476"/>
      <c r="AI3585" s="473"/>
    </row>
    <row r="3586" spans="1:35" s="4" customFormat="1" x14ac:dyDescent="0.25">
      <c r="A3586" s="408">
        <f t="shared" si="54"/>
        <v>3584</v>
      </c>
      <c r="B3586" s="488">
        <v>45510</v>
      </c>
      <c r="C3586" s="212" t="s">
        <v>106</v>
      </c>
      <c r="D3586" s="408" t="s">
        <v>107</v>
      </c>
      <c r="E3586" s="408" t="s">
        <v>342</v>
      </c>
      <c r="F3586" s="515">
        <v>0</v>
      </c>
      <c r="G3586" s="515"/>
      <c r="H3586" s="116"/>
      <c r="I3586" s="116"/>
      <c r="J3586" s="515"/>
      <c r="AD3586" s="476"/>
      <c r="AI3586" s="473"/>
    </row>
    <row r="3587" spans="1:35" s="4" customFormat="1" x14ac:dyDescent="0.25">
      <c r="A3587" s="408">
        <f t="shared" si="54"/>
        <v>3585</v>
      </c>
      <c r="B3587" s="488">
        <v>45510</v>
      </c>
      <c r="C3587" s="212" t="s">
        <v>278</v>
      </c>
      <c r="D3587" s="408" t="s">
        <v>107</v>
      </c>
      <c r="E3587" s="408" t="s">
        <v>341</v>
      </c>
      <c r="F3587" s="515">
        <v>0</v>
      </c>
      <c r="G3587" s="515"/>
      <c r="H3587" s="116"/>
      <c r="I3587" s="116"/>
      <c r="J3587" s="515"/>
      <c r="AD3587" s="476"/>
      <c r="AI3587" s="473"/>
    </row>
    <row r="3588" spans="1:35" s="4" customFormat="1" x14ac:dyDescent="0.25">
      <c r="A3588" s="408">
        <f t="shared" si="54"/>
        <v>3586</v>
      </c>
      <c r="B3588" s="488">
        <v>45510</v>
      </c>
      <c r="C3588" s="212" t="s">
        <v>372</v>
      </c>
      <c r="D3588" s="408" t="s">
        <v>107</v>
      </c>
      <c r="E3588" s="408">
        <v>0</v>
      </c>
      <c r="F3588" s="515">
        <v>0</v>
      </c>
      <c r="G3588" s="515"/>
      <c r="H3588" s="116"/>
      <c r="I3588" s="116"/>
      <c r="J3588" s="515"/>
      <c r="AD3588" s="476"/>
      <c r="AI3588" s="473"/>
    </row>
    <row r="3589" spans="1:35" s="4" customFormat="1" x14ac:dyDescent="0.25">
      <c r="A3589" s="408">
        <f t="shared" si="54"/>
        <v>3587</v>
      </c>
      <c r="B3589" s="488">
        <v>45510</v>
      </c>
      <c r="C3589" s="212" t="s">
        <v>373</v>
      </c>
      <c r="D3589" s="408" t="s">
        <v>107</v>
      </c>
      <c r="E3589" s="408">
        <v>0</v>
      </c>
      <c r="F3589" s="515">
        <v>0</v>
      </c>
      <c r="G3589" s="515"/>
      <c r="H3589" s="116"/>
      <c r="I3589" s="116"/>
      <c r="J3589" s="515"/>
      <c r="AD3589" s="476"/>
      <c r="AI3589" s="473"/>
    </row>
    <row r="3590" spans="1:35" s="4" customFormat="1" x14ac:dyDescent="0.25">
      <c r="A3590" s="408">
        <f t="shared" si="54"/>
        <v>3588</v>
      </c>
      <c r="B3590" s="488">
        <v>45510</v>
      </c>
      <c r="C3590" s="212" t="s">
        <v>91</v>
      </c>
      <c r="D3590" s="408" t="s">
        <v>92</v>
      </c>
      <c r="E3590" s="408" t="s">
        <v>343</v>
      </c>
      <c r="F3590" s="515">
        <v>0</v>
      </c>
      <c r="G3590" s="515"/>
      <c r="H3590" s="116"/>
      <c r="I3590" s="116"/>
      <c r="J3590" s="515"/>
      <c r="AD3590" s="476"/>
      <c r="AI3590" s="473"/>
    </row>
    <row r="3591" spans="1:35" s="4" customFormat="1" x14ac:dyDescent="0.25">
      <c r="A3591" s="408">
        <f t="shared" si="54"/>
        <v>3589</v>
      </c>
      <c r="B3591" s="488">
        <v>45510</v>
      </c>
      <c r="C3591" s="212" t="s">
        <v>94</v>
      </c>
      <c r="D3591" s="408" t="s">
        <v>92</v>
      </c>
      <c r="E3591" s="408" t="s">
        <v>344</v>
      </c>
      <c r="F3591" s="515">
        <v>0</v>
      </c>
      <c r="G3591" s="515"/>
      <c r="H3591" s="116"/>
      <c r="I3591" s="116"/>
      <c r="J3591" s="515"/>
      <c r="AD3591" s="476"/>
      <c r="AI3591" s="473"/>
    </row>
    <row r="3592" spans="1:35" s="4" customFormat="1" x14ac:dyDescent="0.25">
      <c r="A3592" s="408">
        <f t="shared" si="54"/>
        <v>3590</v>
      </c>
      <c r="B3592" s="488">
        <v>45510</v>
      </c>
      <c r="C3592" s="212" t="s">
        <v>116</v>
      </c>
      <c r="D3592" s="408" t="s">
        <v>92</v>
      </c>
      <c r="E3592" s="408" t="s">
        <v>345</v>
      </c>
      <c r="F3592" s="515">
        <v>0</v>
      </c>
      <c r="G3592" s="515"/>
      <c r="H3592" s="116"/>
      <c r="I3592" s="116"/>
      <c r="J3592" s="515"/>
      <c r="AD3592" s="476"/>
      <c r="AI3592" s="473"/>
    </row>
    <row r="3593" spans="1:35" s="4" customFormat="1" x14ac:dyDescent="0.25">
      <c r="A3593" s="408">
        <f t="shared" si="54"/>
        <v>3591</v>
      </c>
      <c r="B3593" s="488">
        <v>45510</v>
      </c>
      <c r="C3593" s="212" t="s">
        <v>128</v>
      </c>
      <c r="D3593" s="408" t="s">
        <v>97</v>
      </c>
      <c r="E3593" s="408" t="s">
        <v>346</v>
      </c>
      <c r="F3593" s="515">
        <v>66</v>
      </c>
      <c r="G3593" s="515"/>
      <c r="H3593" s="116"/>
      <c r="I3593" s="116"/>
      <c r="J3593" s="515"/>
      <c r="AD3593" s="476"/>
      <c r="AI3593" s="473"/>
    </row>
    <row r="3594" spans="1:35" s="4" customFormat="1" x14ac:dyDescent="0.25">
      <c r="A3594" s="408">
        <f t="shared" si="54"/>
        <v>3592</v>
      </c>
      <c r="B3594" s="488">
        <v>45510</v>
      </c>
      <c r="C3594" s="212" t="s">
        <v>96</v>
      </c>
      <c r="D3594" s="408" t="s">
        <v>97</v>
      </c>
      <c r="E3594" s="408" t="s">
        <v>347</v>
      </c>
      <c r="F3594" s="515">
        <v>176</v>
      </c>
      <c r="G3594" s="515"/>
      <c r="H3594" s="116"/>
      <c r="I3594" s="116"/>
      <c r="J3594" s="515"/>
      <c r="AD3594" s="476"/>
      <c r="AI3594" s="473"/>
    </row>
    <row r="3595" spans="1:35" s="4" customFormat="1" x14ac:dyDescent="0.25">
      <c r="A3595" s="408">
        <f t="shared" si="54"/>
        <v>3593</v>
      </c>
      <c r="B3595" s="488">
        <v>45510</v>
      </c>
      <c r="C3595" s="212" t="s">
        <v>113</v>
      </c>
      <c r="D3595" s="408" t="s">
        <v>114</v>
      </c>
      <c r="E3595" s="408" t="s">
        <v>348</v>
      </c>
      <c r="F3595" s="515">
        <v>159</v>
      </c>
      <c r="G3595" s="515"/>
      <c r="H3595" s="116"/>
      <c r="I3595" s="116"/>
      <c r="J3595" s="515"/>
      <c r="AD3595" s="476"/>
      <c r="AI3595" s="473"/>
    </row>
    <row r="3596" spans="1:35" s="4" customFormat="1" x14ac:dyDescent="0.25">
      <c r="A3596" s="408">
        <f t="shared" si="54"/>
        <v>3594</v>
      </c>
      <c r="B3596" s="488">
        <v>45510</v>
      </c>
      <c r="C3596" s="212" t="s">
        <v>559</v>
      </c>
      <c r="D3596" s="408" t="str">
        <f>VLOOKUP(C3596,X$4:Z3597,2,FALSE)</f>
        <v>لودر VOLVO</v>
      </c>
      <c r="E3596" s="408" t="str">
        <f>VLOOKUP(C3596,X$4:Z3597,3,FALSE)</f>
        <v>شرکتی</v>
      </c>
      <c r="F3596" s="515">
        <v>0</v>
      </c>
      <c r="G3596" s="515"/>
      <c r="H3596" s="116"/>
      <c r="I3596" s="116"/>
      <c r="J3596" s="515"/>
      <c r="AD3596" s="476"/>
      <c r="AI3596" s="473"/>
    </row>
    <row r="3597" spans="1:35" s="4" customFormat="1" x14ac:dyDescent="0.25">
      <c r="A3597" s="408">
        <f t="shared" si="54"/>
        <v>3595</v>
      </c>
      <c r="B3597" s="488">
        <v>45510</v>
      </c>
      <c r="C3597" s="212" t="s">
        <v>156</v>
      </c>
      <c r="D3597" s="408" t="s">
        <v>136</v>
      </c>
      <c r="E3597" s="408" t="s">
        <v>149</v>
      </c>
      <c r="F3597" s="515">
        <v>159</v>
      </c>
      <c r="G3597" s="515"/>
      <c r="H3597" s="116"/>
      <c r="I3597" s="116"/>
      <c r="J3597" s="515"/>
      <c r="AD3597" s="476"/>
      <c r="AI3597" s="473"/>
    </row>
    <row r="3598" spans="1:35" s="4" customFormat="1" x14ac:dyDescent="0.25">
      <c r="A3598" s="408">
        <f t="shared" si="54"/>
        <v>3596</v>
      </c>
      <c r="B3598" s="488">
        <v>45510</v>
      </c>
      <c r="C3598" s="212" t="s">
        <v>142</v>
      </c>
      <c r="D3598" s="408" t="s">
        <v>264</v>
      </c>
      <c r="E3598" s="408" t="s">
        <v>143</v>
      </c>
      <c r="F3598" s="515">
        <v>241</v>
      </c>
      <c r="G3598" s="515"/>
      <c r="H3598" s="116"/>
      <c r="I3598" s="116"/>
      <c r="J3598" s="515"/>
      <c r="AD3598" s="476"/>
      <c r="AI3598" s="473"/>
    </row>
    <row r="3599" spans="1:35" s="4" customFormat="1" x14ac:dyDescent="0.25">
      <c r="A3599" s="408">
        <f t="shared" si="54"/>
        <v>3597</v>
      </c>
      <c r="B3599" s="488">
        <v>45510</v>
      </c>
      <c r="C3599" s="212" t="s">
        <v>144</v>
      </c>
      <c r="D3599" s="408" t="s">
        <v>264</v>
      </c>
      <c r="E3599" s="408" t="s">
        <v>143</v>
      </c>
      <c r="F3599" s="515">
        <v>198</v>
      </c>
      <c r="G3599" s="515"/>
      <c r="H3599" s="116"/>
      <c r="I3599" s="116"/>
      <c r="J3599" s="515"/>
      <c r="AD3599" s="476"/>
      <c r="AI3599" s="473"/>
    </row>
    <row r="3600" spans="1:35" s="4" customFormat="1" x14ac:dyDescent="0.25">
      <c r="A3600" s="408">
        <f t="shared" si="54"/>
        <v>3598</v>
      </c>
      <c r="B3600" s="488">
        <v>45510</v>
      </c>
      <c r="C3600" s="212" t="s">
        <v>145</v>
      </c>
      <c r="D3600" s="408" t="s">
        <v>265</v>
      </c>
      <c r="E3600" s="408" t="s">
        <v>146</v>
      </c>
      <c r="F3600" s="515">
        <v>0</v>
      </c>
      <c r="G3600" s="515"/>
      <c r="H3600" s="116"/>
      <c r="I3600" s="116"/>
      <c r="J3600" s="515"/>
      <c r="AD3600" s="476"/>
      <c r="AI3600" s="473"/>
    </row>
    <row r="3601" spans="1:35" s="4" customFormat="1" x14ac:dyDescent="0.25">
      <c r="A3601" s="408">
        <f t="shared" si="54"/>
        <v>3599</v>
      </c>
      <c r="B3601" s="488">
        <v>45510</v>
      </c>
      <c r="C3601" s="212" t="s">
        <v>160</v>
      </c>
      <c r="D3601" s="408" t="s">
        <v>136</v>
      </c>
      <c r="E3601" s="408" t="s">
        <v>64</v>
      </c>
      <c r="F3601" s="515">
        <v>0</v>
      </c>
      <c r="G3601" s="515"/>
      <c r="H3601" s="116"/>
      <c r="I3601" s="116"/>
      <c r="J3601" s="515"/>
      <c r="AD3601" s="476"/>
      <c r="AI3601" s="473"/>
    </row>
    <row r="3602" spans="1:35" s="4" customFormat="1" x14ac:dyDescent="0.25">
      <c r="A3602" s="408">
        <f t="shared" si="54"/>
        <v>3600</v>
      </c>
      <c r="B3602" s="488">
        <v>45510</v>
      </c>
      <c r="C3602" s="212" t="s">
        <v>158</v>
      </c>
      <c r="D3602" s="408" t="s">
        <v>159</v>
      </c>
      <c r="E3602" s="408" t="s">
        <v>64</v>
      </c>
      <c r="F3602" s="515">
        <v>0</v>
      </c>
      <c r="G3602" s="515"/>
      <c r="H3602" s="116"/>
      <c r="I3602" s="116"/>
      <c r="J3602" s="515"/>
      <c r="AD3602" s="476"/>
      <c r="AI3602" s="473"/>
    </row>
    <row r="3603" spans="1:35" s="4" customFormat="1" x14ac:dyDescent="0.25">
      <c r="A3603" s="408">
        <f t="shared" si="54"/>
        <v>3601</v>
      </c>
      <c r="B3603" s="488">
        <v>45510</v>
      </c>
      <c r="C3603" s="212" t="s">
        <v>390</v>
      </c>
      <c r="D3603" s="408" t="s">
        <v>99</v>
      </c>
      <c r="E3603" s="408" t="s">
        <v>381</v>
      </c>
      <c r="F3603" s="515">
        <v>232</v>
      </c>
      <c r="G3603" s="515"/>
      <c r="H3603" s="116"/>
      <c r="I3603" s="116"/>
      <c r="J3603" s="515"/>
      <c r="AD3603" s="476"/>
      <c r="AI3603" s="473"/>
    </row>
    <row r="3604" spans="1:35" s="4" customFormat="1" x14ac:dyDescent="0.25">
      <c r="A3604" s="408">
        <f t="shared" si="54"/>
        <v>3602</v>
      </c>
      <c r="B3604" s="488">
        <v>45510</v>
      </c>
      <c r="C3604" s="96" t="s">
        <v>283</v>
      </c>
      <c r="D3604" s="408" t="s">
        <v>266</v>
      </c>
      <c r="E3604" s="408" t="s">
        <v>63</v>
      </c>
      <c r="F3604" s="515">
        <v>0</v>
      </c>
      <c r="G3604" s="515"/>
      <c r="H3604" s="116"/>
      <c r="I3604" s="116"/>
      <c r="J3604" s="515"/>
      <c r="AD3604" s="476"/>
      <c r="AI3604" s="473"/>
    </row>
    <row r="3605" spans="1:35" s="4" customFormat="1" x14ac:dyDescent="0.25">
      <c r="A3605" s="408">
        <f t="shared" si="54"/>
        <v>3603</v>
      </c>
      <c r="B3605" s="488">
        <v>45510</v>
      </c>
      <c r="C3605" s="212" t="s">
        <v>148</v>
      </c>
      <c r="D3605" s="408" t="s">
        <v>92</v>
      </c>
      <c r="E3605" s="408" t="s">
        <v>63</v>
      </c>
      <c r="F3605" s="515">
        <v>0</v>
      </c>
      <c r="G3605" s="515"/>
      <c r="H3605" s="116"/>
      <c r="I3605" s="116"/>
      <c r="J3605" s="515"/>
      <c r="AD3605" s="476"/>
      <c r="AI3605" s="473"/>
    </row>
    <row r="3606" spans="1:35" s="4" customFormat="1" x14ac:dyDescent="0.25">
      <c r="A3606" s="408">
        <f t="shared" si="54"/>
        <v>3604</v>
      </c>
      <c r="B3606" s="488">
        <v>45510</v>
      </c>
      <c r="C3606" s="212" t="s">
        <v>150</v>
      </c>
      <c r="D3606" s="408" t="s">
        <v>92</v>
      </c>
      <c r="E3606" s="408" t="s">
        <v>63</v>
      </c>
      <c r="F3606" s="515">
        <v>0</v>
      </c>
      <c r="G3606" s="515"/>
      <c r="H3606" s="116"/>
      <c r="I3606" s="116"/>
      <c r="J3606" s="515"/>
      <c r="AD3606" s="476"/>
      <c r="AI3606" s="473"/>
    </row>
    <row r="3607" spans="1:35" s="4" customFormat="1" x14ac:dyDescent="0.25">
      <c r="A3607" s="408">
        <f t="shared" si="54"/>
        <v>3605</v>
      </c>
      <c r="B3607" s="488">
        <v>45510</v>
      </c>
      <c r="C3607" s="212" t="s">
        <v>467</v>
      </c>
      <c r="D3607" s="408" t="s">
        <v>92</v>
      </c>
      <c r="E3607" s="408" t="s">
        <v>63</v>
      </c>
      <c r="F3607" s="515">
        <v>0</v>
      </c>
      <c r="G3607" s="515"/>
      <c r="H3607" s="116"/>
      <c r="I3607" s="116"/>
      <c r="J3607" s="515"/>
      <c r="AD3607" s="476"/>
      <c r="AI3607" s="473"/>
    </row>
    <row r="3608" spans="1:35" s="4" customFormat="1" x14ac:dyDescent="0.25">
      <c r="A3608" s="408">
        <f t="shared" si="54"/>
        <v>3606</v>
      </c>
      <c r="B3608" s="488">
        <v>45510</v>
      </c>
      <c r="C3608" s="212" t="s">
        <v>135</v>
      </c>
      <c r="D3608" s="408" t="s">
        <v>136</v>
      </c>
      <c r="E3608" s="408" t="s">
        <v>2</v>
      </c>
      <c r="F3608" s="515">
        <v>378</v>
      </c>
      <c r="G3608" s="515"/>
      <c r="H3608" s="116"/>
      <c r="I3608" s="116"/>
      <c r="J3608" s="515"/>
      <c r="AD3608" s="476"/>
      <c r="AI3608" s="473"/>
    </row>
    <row r="3609" spans="1:35" s="4" customFormat="1" x14ac:dyDescent="0.25">
      <c r="A3609" s="408">
        <f t="shared" si="54"/>
        <v>3607</v>
      </c>
      <c r="B3609" s="488">
        <v>45510</v>
      </c>
      <c r="C3609" s="212" t="s">
        <v>137</v>
      </c>
      <c r="D3609" s="408" t="s">
        <v>136</v>
      </c>
      <c r="E3609" s="408" t="s">
        <v>2</v>
      </c>
      <c r="F3609" s="515">
        <v>0</v>
      </c>
      <c r="G3609" s="515"/>
      <c r="H3609" s="116"/>
      <c r="I3609" s="116"/>
      <c r="J3609" s="515"/>
      <c r="AD3609" s="476"/>
      <c r="AI3609" s="473"/>
    </row>
    <row r="3610" spans="1:35" s="4" customFormat="1" x14ac:dyDescent="0.25">
      <c r="A3610" s="408">
        <f t="shared" si="54"/>
        <v>3608</v>
      </c>
      <c r="B3610" s="488">
        <v>45510</v>
      </c>
      <c r="C3610" s="212" t="s">
        <v>139</v>
      </c>
      <c r="D3610" s="408" t="s">
        <v>92</v>
      </c>
      <c r="E3610" s="408" t="s">
        <v>2</v>
      </c>
      <c r="F3610" s="515">
        <v>0</v>
      </c>
      <c r="G3610" s="515"/>
      <c r="H3610" s="116"/>
      <c r="I3610" s="116"/>
      <c r="J3610" s="515"/>
      <c r="AD3610" s="476"/>
      <c r="AI3610" s="473"/>
    </row>
    <row r="3611" spans="1:35" s="4" customFormat="1" x14ac:dyDescent="0.25">
      <c r="A3611" s="408">
        <f t="shared" si="54"/>
        <v>3609</v>
      </c>
      <c r="B3611" s="488">
        <v>45510</v>
      </c>
      <c r="C3611" s="212" t="s">
        <v>140</v>
      </c>
      <c r="D3611" s="408" t="s">
        <v>92</v>
      </c>
      <c r="E3611" s="408" t="s">
        <v>2</v>
      </c>
      <c r="F3611" s="515">
        <v>0</v>
      </c>
      <c r="G3611" s="515"/>
      <c r="H3611" s="116"/>
      <c r="I3611" s="116"/>
      <c r="J3611" s="515"/>
      <c r="AD3611" s="476"/>
      <c r="AI3611" s="473"/>
    </row>
    <row r="3612" spans="1:35" s="4" customFormat="1" x14ac:dyDescent="0.25">
      <c r="A3612" s="408">
        <f t="shared" si="54"/>
        <v>3610</v>
      </c>
      <c r="B3612" s="488">
        <v>45510</v>
      </c>
      <c r="C3612" s="212" t="s">
        <v>141</v>
      </c>
      <c r="D3612" s="408" t="s">
        <v>92</v>
      </c>
      <c r="E3612" s="408" t="s">
        <v>2</v>
      </c>
      <c r="F3612" s="515">
        <v>0</v>
      </c>
      <c r="G3612" s="515"/>
      <c r="H3612" s="116"/>
      <c r="I3612" s="116"/>
      <c r="J3612" s="515"/>
      <c r="AD3612" s="476"/>
      <c r="AI3612" s="473"/>
    </row>
    <row r="3613" spans="1:35" s="4" customFormat="1" x14ac:dyDescent="0.25">
      <c r="A3613" s="408">
        <f t="shared" si="54"/>
        <v>3611</v>
      </c>
      <c r="B3613" s="488">
        <v>45510</v>
      </c>
      <c r="C3613" s="212" t="s">
        <v>134</v>
      </c>
      <c r="D3613" s="408" t="s">
        <v>99</v>
      </c>
      <c r="E3613" s="408" t="s">
        <v>2</v>
      </c>
      <c r="F3613" s="515">
        <v>0</v>
      </c>
      <c r="G3613" s="515"/>
      <c r="H3613" s="116"/>
      <c r="I3613" s="116"/>
      <c r="J3613" s="515"/>
      <c r="AD3613" s="476"/>
      <c r="AI3613" s="473"/>
    </row>
    <row r="3614" spans="1:35" s="4" customFormat="1" x14ac:dyDescent="0.25">
      <c r="A3614" s="408">
        <f t="shared" si="54"/>
        <v>3612</v>
      </c>
      <c r="B3614" s="488">
        <v>45510</v>
      </c>
      <c r="C3614" s="212" t="s">
        <v>279</v>
      </c>
      <c r="D3614" s="408" t="s">
        <v>99</v>
      </c>
      <c r="E3614" s="408" t="s">
        <v>2</v>
      </c>
      <c r="F3614" s="515">
        <v>0</v>
      </c>
      <c r="G3614" s="515"/>
      <c r="H3614" s="116"/>
      <c r="I3614" s="116"/>
      <c r="J3614" s="515"/>
      <c r="AD3614" s="476"/>
      <c r="AI3614" s="473"/>
    </row>
    <row r="3615" spans="1:35" s="4" customFormat="1" x14ac:dyDescent="0.25">
      <c r="A3615" s="408">
        <f t="shared" si="54"/>
        <v>3613</v>
      </c>
      <c r="B3615" s="488">
        <v>45510</v>
      </c>
      <c r="C3615" s="212" t="s">
        <v>153</v>
      </c>
      <c r="D3615" s="408" t="s">
        <v>103</v>
      </c>
      <c r="E3615" s="408" t="s">
        <v>62</v>
      </c>
      <c r="F3615" s="515">
        <v>151</v>
      </c>
      <c r="G3615" s="515"/>
      <c r="H3615" s="116"/>
      <c r="I3615" s="116"/>
      <c r="J3615" s="515"/>
      <c r="AD3615" s="476"/>
      <c r="AI3615" s="473"/>
    </row>
    <row r="3616" spans="1:35" s="4" customFormat="1" x14ac:dyDescent="0.25">
      <c r="A3616" s="408">
        <f t="shared" si="54"/>
        <v>3614</v>
      </c>
      <c r="B3616" s="488">
        <v>45510</v>
      </c>
      <c r="C3616" s="212" t="s">
        <v>154</v>
      </c>
      <c r="D3616" s="408" t="s">
        <v>92</v>
      </c>
      <c r="E3616" s="408" t="s">
        <v>62</v>
      </c>
      <c r="F3616" s="515">
        <v>110</v>
      </c>
      <c r="G3616" s="515"/>
      <c r="H3616" s="116"/>
      <c r="I3616" s="116"/>
      <c r="J3616" s="515"/>
      <c r="AD3616" s="476"/>
      <c r="AI3616" s="473"/>
    </row>
    <row r="3617" spans="1:35" s="4" customFormat="1" x14ac:dyDescent="0.25">
      <c r="A3617" s="408">
        <f t="shared" si="54"/>
        <v>3615</v>
      </c>
      <c r="B3617" s="488">
        <v>45510</v>
      </c>
      <c r="C3617" s="212" t="s">
        <v>155</v>
      </c>
      <c r="D3617" s="408" t="s">
        <v>92</v>
      </c>
      <c r="E3617" s="408" t="s">
        <v>62</v>
      </c>
      <c r="F3617" s="515">
        <v>151</v>
      </c>
      <c r="G3617" s="515"/>
      <c r="H3617" s="116"/>
      <c r="I3617" s="116"/>
      <c r="J3617" s="515"/>
      <c r="AD3617" s="476"/>
      <c r="AI3617" s="473"/>
    </row>
    <row r="3618" spans="1:35" s="4" customFormat="1" x14ac:dyDescent="0.25">
      <c r="A3618" s="408">
        <f t="shared" si="54"/>
        <v>3616</v>
      </c>
      <c r="B3618" s="488">
        <v>45510</v>
      </c>
      <c r="C3618" s="212" t="s">
        <v>295</v>
      </c>
      <c r="D3618" s="408" t="s">
        <v>92</v>
      </c>
      <c r="E3618" s="408" t="s">
        <v>62</v>
      </c>
      <c r="F3618" s="515">
        <v>0</v>
      </c>
      <c r="G3618" s="515"/>
      <c r="H3618" s="116"/>
      <c r="I3618" s="116"/>
      <c r="J3618" s="515"/>
      <c r="AD3618" s="476"/>
      <c r="AI3618" s="473"/>
    </row>
    <row r="3619" spans="1:35" s="4" customFormat="1" x14ac:dyDescent="0.25">
      <c r="A3619" s="408">
        <f t="shared" si="54"/>
        <v>3617</v>
      </c>
      <c r="B3619" s="488">
        <v>45510</v>
      </c>
      <c r="C3619" s="212" t="s">
        <v>259</v>
      </c>
      <c r="D3619" s="408" t="s">
        <v>92</v>
      </c>
      <c r="E3619" s="408" t="s">
        <v>2</v>
      </c>
      <c r="F3619" s="515">
        <v>0</v>
      </c>
      <c r="G3619" s="515"/>
      <c r="H3619" s="116"/>
      <c r="I3619" s="116"/>
      <c r="J3619" s="515"/>
      <c r="AD3619" s="476"/>
      <c r="AI3619" s="473"/>
    </row>
    <row r="3620" spans="1:35" s="4" customFormat="1" x14ac:dyDescent="0.25">
      <c r="A3620" s="408">
        <f t="shared" si="54"/>
        <v>3618</v>
      </c>
      <c r="B3620" s="488">
        <v>45510</v>
      </c>
      <c r="C3620" s="212" t="s">
        <v>260</v>
      </c>
      <c r="D3620" s="408" t="s">
        <v>92</v>
      </c>
      <c r="E3620" s="408" t="s">
        <v>2</v>
      </c>
      <c r="F3620" s="515">
        <v>0</v>
      </c>
      <c r="G3620" s="515"/>
      <c r="H3620" s="116"/>
      <c r="I3620" s="116"/>
      <c r="J3620" s="515"/>
      <c r="AD3620" s="476"/>
      <c r="AI3620" s="473"/>
    </row>
    <row r="3621" spans="1:35" s="4" customFormat="1" x14ac:dyDescent="0.25">
      <c r="A3621" s="408">
        <f t="shared" si="54"/>
        <v>3619</v>
      </c>
      <c r="B3621" s="488">
        <v>45510</v>
      </c>
      <c r="C3621" s="212" t="s">
        <v>252</v>
      </c>
      <c r="D3621" s="408" t="s">
        <v>92</v>
      </c>
      <c r="E3621" s="408" t="s">
        <v>2</v>
      </c>
      <c r="F3621" s="515">
        <v>0</v>
      </c>
      <c r="G3621" s="515"/>
      <c r="H3621" s="116"/>
      <c r="I3621" s="116"/>
      <c r="J3621" s="515"/>
      <c r="AD3621" s="476"/>
      <c r="AI3621" s="473"/>
    </row>
    <row r="3622" spans="1:35" s="4" customFormat="1" x14ac:dyDescent="0.25">
      <c r="A3622" s="408">
        <f t="shared" si="54"/>
        <v>3620</v>
      </c>
      <c r="B3622" s="488">
        <v>45510</v>
      </c>
      <c r="C3622" s="212" t="s">
        <v>177</v>
      </c>
      <c r="D3622" s="408" t="s">
        <v>159</v>
      </c>
      <c r="E3622" s="408" t="s">
        <v>8</v>
      </c>
      <c r="F3622" s="515">
        <v>110</v>
      </c>
      <c r="G3622" s="515"/>
      <c r="H3622" s="116"/>
      <c r="I3622" s="116"/>
      <c r="J3622" s="515"/>
      <c r="AD3622" s="476"/>
      <c r="AI3622" s="473"/>
    </row>
    <row r="3623" spans="1:35" s="4" customFormat="1" x14ac:dyDescent="0.25">
      <c r="A3623" s="408">
        <f t="shared" si="54"/>
        <v>3621</v>
      </c>
      <c r="B3623" s="488">
        <v>45510</v>
      </c>
      <c r="C3623" s="212" t="s">
        <v>162</v>
      </c>
      <c r="D3623" s="408" t="s">
        <v>163</v>
      </c>
      <c r="E3623" s="408" t="s">
        <v>164</v>
      </c>
      <c r="F3623" s="515">
        <v>0</v>
      </c>
      <c r="G3623" s="515"/>
      <c r="H3623" s="116"/>
      <c r="I3623" s="116"/>
      <c r="J3623" s="515"/>
      <c r="AD3623" s="476"/>
      <c r="AI3623" s="473"/>
    </row>
    <row r="3624" spans="1:35" s="4" customFormat="1" x14ac:dyDescent="0.25">
      <c r="A3624" s="408">
        <f t="shared" si="54"/>
        <v>3622</v>
      </c>
      <c r="B3624" s="488">
        <v>45510</v>
      </c>
      <c r="C3624" s="212" t="s">
        <v>166</v>
      </c>
      <c r="D3624" s="408" t="s">
        <v>167</v>
      </c>
      <c r="E3624" s="408" t="s">
        <v>164</v>
      </c>
      <c r="F3624" s="515">
        <v>79</v>
      </c>
      <c r="G3624" s="515"/>
      <c r="H3624" s="116"/>
      <c r="I3624" s="116"/>
      <c r="J3624" s="515"/>
      <c r="AD3624" s="476"/>
      <c r="AI3624" s="473"/>
    </row>
    <row r="3625" spans="1:35" s="4" customFormat="1" x14ac:dyDescent="0.25">
      <c r="A3625" s="408">
        <f t="shared" si="54"/>
        <v>3623</v>
      </c>
      <c r="B3625" s="488">
        <v>45510</v>
      </c>
      <c r="C3625" s="212" t="s">
        <v>169</v>
      </c>
      <c r="D3625" s="408" t="s">
        <v>167</v>
      </c>
      <c r="E3625" s="408" t="s">
        <v>164</v>
      </c>
      <c r="F3625" s="515">
        <v>66</v>
      </c>
      <c r="G3625" s="515"/>
      <c r="H3625" s="116"/>
      <c r="I3625" s="116"/>
      <c r="J3625" s="515"/>
      <c r="AD3625" s="476"/>
      <c r="AI3625" s="473"/>
    </row>
    <row r="3626" spans="1:35" s="4" customFormat="1" x14ac:dyDescent="0.25">
      <c r="A3626" s="408">
        <f t="shared" si="54"/>
        <v>3624</v>
      </c>
      <c r="B3626" s="488">
        <v>45510</v>
      </c>
      <c r="C3626" s="212" t="s">
        <v>170</v>
      </c>
      <c r="D3626" s="408" t="s">
        <v>103</v>
      </c>
      <c r="E3626" s="408" t="s">
        <v>164</v>
      </c>
      <c r="F3626" s="515">
        <v>95</v>
      </c>
      <c r="G3626" s="515"/>
      <c r="H3626" s="116"/>
      <c r="I3626" s="116"/>
      <c r="J3626" s="515"/>
      <c r="AD3626" s="476"/>
      <c r="AI3626" s="473"/>
    </row>
    <row r="3627" spans="1:35" s="4" customFormat="1" x14ac:dyDescent="0.25">
      <c r="A3627" s="408">
        <f t="shared" si="54"/>
        <v>3625</v>
      </c>
      <c r="B3627" s="488">
        <v>45510</v>
      </c>
      <c r="C3627" s="212" t="s">
        <v>171</v>
      </c>
      <c r="D3627" s="408" t="s">
        <v>159</v>
      </c>
      <c r="E3627" s="408" t="s">
        <v>164</v>
      </c>
      <c r="F3627" s="515">
        <v>0</v>
      </c>
      <c r="G3627" s="515"/>
      <c r="H3627" s="116"/>
      <c r="I3627" s="116"/>
      <c r="J3627" s="515"/>
      <c r="AD3627" s="476"/>
      <c r="AI3627" s="473"/>
    </row>
    <row r="3628" spans="1:35" s="4" customFormat="1" x14ac:dyDescent="0.25">
      <c r="A3628" s="408">
        <f t="shared" si="54"/>
        <v>3626</v>
      </c>
      <c r="B3628" s="488">
        <v>45510</v>
      </c>
      <c r="C3628" s="212" t="s">
        <v>172</v>
      </c>
      <c r="D3628" s="408" t="s">
        <v>173</v>
      </c>
      <c r="E3628" s="408" t="s">
        <v>164</v>
      </c>
      <c r="F3628" s="515">
        <v>0</v>
      </c>
      <c r="G3628" s="515"/>
      <c r="H3628" s="116"/>
      <c r="I3628" s="116"/>
      <c r="J3628" s="515"/>
      <c r="AD3628" s="476"/>
      <c r="AI3628" s="473"/>
    </row>
    <row r="3629" spans="1:35" s="4" customFormat="1" x14ac:dyDescent="0.25">
      <c r="A3629" s="408">
        <f t="shared" si="54"/>
        <v>3627</v>
      </c>
      <c r="B3629" s="488">
        <v>45510</v>
      </c>
      <c r="C3629" s="212" t="s">
        <v>174</v>
      </c>
      <c r="D3629" s="408" t="s">
        <v>99</v>
      </c>
      <c r="E3629" s="408" t="s">
        <v>164</v>
      </c>
      <c r="F3629" s="515">
        <v>150</v>
      </c>
      <c r="G3629" s="515"/>
      <c r="H3629" s="116"/>
      <c r="I3629" s="116"/>
      <c r="J3629" s="515"/>
      <c r="AD3629" s="476"/>
      <c r="AI3629" s="473"/>
    </row>
    <row r="3630" spans="1:35" s="4" customFormat="1" x14ac:dyDescent="0.25">
      <c r="A3630" s="408">
        <f t="shared" si="54"/>
        <v>3628</v>
      </c>
      <c r="B3630" s="488">
        <v>45510</v>
      </c>
      <c r="C3630" s="212" t="s">
        <v>175</v>
      </c>
      <c r="D3630" s="408" t="s">
        <v>176</v>
      </c>
      <c r="E3630" s="408" t="s">
        <v>164</v>
      </c>
      <c r="F3630" s="515">
        <v>0</v>
      </c>
      <c r="G3630" s="515"/>
      <c r="H3630" s="116"/>
      <c r="I3630" s="116"/>
      <c r="J3630" s="515"/>
      <c r="AD3630" s="476"/>
      <c r="AI3630" s="473"/>
    </row>
    <row r="3631" spans="1:35" s="4" customFormat="1" x14ac:dyDescent="0.25">
      <c r="A3631" s="408">
        <f t="shared" si="54"/>
        <v>3629</v>
      </c>
      <c r="B3631" s="488">
        <v>45510</v>
      </c>
      <c r="C3631" s="212" t="s">
        <v>263</v>
      </c>
      <c r="D3631" s="408" t="s">
        <v>176</v>
      </c>
      <c r="E3631" s="408" t="s">
        <v>164</v>
      </c>
      <c r="F3631" s="515">
        <v>0</v>
      </c>
      <c r="G3631" s="515"/>
      <c r="H3631" s="116"/>
      <c r="I3631" s="116"/>
      <c r="J3631" s="515"/>
      <c r="AD3631" s="476"/>
      <c r="AI3631" s="473"/>
    </row>
    <row r="3632" spans="1:35" s="4" customFormat="1" x14ac:dyDescent="0.25">
      <c r="A3632" s="408">
        <f t="shared" si="54"/>
        <v>3630</v>
      </c>
      <c r="B3632" s="488">
        <v>45510</v>
      </c>
      <c r="C3632" s="212" t="s">
        <v>261</v>
      </c>
      <c r="D3632" s="408" t="s">
        <v>269</v>
      </c>
      <c r="E3632" s="408" t="s">
        <v>164</v>
      </c>
      <c r="F3632" s="515">
        <v>0</v>
      </c>
      <c r="G3632" s="515"/>
      <c r="H3632" s="116"/>
      <c r="I3632" s="116"/>
      <c r="J3632" s="515"/>
      <c r="AD3632" s="476"/>
      <c r="AI3632" s="473"/>
    </row>
    <row r="3633" spans="1:35" s="4" customFormat="1" x14ac:dyDescent="0.25">
      <c r="A3633" s="408">
        <f t="shared" si="54"/>
        <v>3631</v>
      </c>
      <c r="B3633" s="488">
        <v>45510</v>
      </c>
      <c r="C3633" s="212" t="s">
        <v>254</v>
      </c>
      <c r="D3633" s="408" t="s">
        <v>159</v>
      </c>
      <c r="E3633" s="408" t="s">
        <v>164</v>
      </c>
      <c r="F3633" s="515">
        <v>0</v>
      </c>
      <c r="G3633" s="515"/>
      <c r="H3633" s="116"/>
      <c r="I3633" s="116"/>
      <c r="J3633" s="515"/>
      <c r="AD3633" s="476"/>
      <c r="AI3633" s="473"/>
    </row>
    <row r="3634" spans="1:35" s="4" customFormat="1" x14ac:dyDescent="0.25">
      <c r="A3634" s="408">
        <f t="shared" si="54"/>
        <v>3632</v>
      </c>
      <c r="B3634" s="488">
        <v>45510</v>
      </c>
      <c r="C3634" s="212" t="s">
        <v>277</v>
      </c>
      <c r="D3634" s="408" t="s">
        <v>176</v>
      </c>
      <c r="E3634" s="408" t="s">
        <v>164</v>
      </c>
      <c r="F3634" s="515">
        <v>0</v>
      </c>
      <c r="G3634" s="515"/>
      <c r="H3634" s="116"/>
      <c r="I3634" s="116"/>
      <c r="J3634" s="515"/>
      <c r="AD3634" s="476"/>
      <c r="AI3634" s="473"/>
    </row>
    <row r="3635" spans="1:35" s="4" customFormat="1" x14ac:dyDescent="0.25">
      <c r="A3635" s="408">
        <f t="shared" ref="A3635:A3698" si="55">ROW()-2</f>
        <v>3633</v>
      </c>
      <c r="B3635" s="488">
        <v>45510</v>
      </c>
      <c r="C3635" s="212" t="s">
        <v>352</v>
      </c>
      <c r="D3635" s="408" t="s">
        <v>176</v>
      </c>
      <c r="E3635" s="408" t="s">
        <v>164</v>
      </c>
      <c r="F3635" s="515">
        <v>160</v>
      </c>
      <c r="G3635" s="515"/>
      <c r="H3635" s="116"/>
      <c r="I3635" s="116"/>
      <c r="J3635" s="515"/>
      <c r="AD3635" s="476"/>
      <c r="AI3635" s="473"/>
    </row>
    <row r="3636" spans="1:35" s="4" customFormat="1" x14ac:dyDescent="0.25">
      <c r="A3636" s="408">
        <f t="shared" si="55"/>
        <v>3634</v>
      </c>
      <c r="B3636" s="488">
        <v>45510</v>
      </c>
      <c r="C3636" s="212" t="s">
        <v>354</v>
      </c>
      <c r="D3636" s="408" t="s">
        <v>103</v>
      </c>
      <c r="E3636" s="408" t="s">
        <v>164</v>
      </c>
      <c r="F3636" s="515">
        <v>0</v>
      </c>
      <c r="G3636" s="515"/>
      <c r="H3636" s="116"/>
      <c r="I3636" s="116"/>
      <c r="J3636" s="515"/>
      <c r="AD3636" s="476"/>
      <c r="AI3636" s="473"/>
    </row>
    <row r="3637" spans="1:35" s="4" customFormat="1" x14ac:dyDescent="0.25">
      <c r="A3637" s="408">
        <f t="shared" si="55"/>
        <v>3635</v>
      </c>
      <c r="B3637" s="488">
        <v>45510</v>
      </c>
      <c r="C3637" s="212" t="s">
        <v>385</v>
      </c>
      <c r="D3637" s="408" t="s">
        <v>386</v>
      </c>
      <c r="E3637" s="408" t="s">
        <v>383</v>
      </c>
      <c r="F3637" s="515">
        <v>0</v>
      </c>
      <c r="G3637" s="515"/>
      <c r="H3637" s="116"/>
      <c r="I3637" s="116"/>
      <c r="J3637" s="515"/>
      <c r="AD3637" s="476"/>
      <c r="AI3637" s="473"/>
    </row>
    <row r="3638" spans="1:35" s="4" customFormat="1" x14ac:dyDescent="0.25">
      <c r="A3638" s="408">
        <f t="shared" si="55"/>
        <v>3636</v>
      </c>
      <c r="B3638" s="488">
        <v>45510</v>
      </c>
      <c r="C3638" s="212" t="s">
        <v>379</v>
      </c>
      <c r="D3638" s="408" t="s">
        <v>269</v>
      </c>
      <c r="E3638" s="408" t="s">
        <v>381</v>
      </c>
      <c r="F3638" s="515">
        <v>100</v>
      </c>
      <c r="G3638" s="515"/>
      <c r="H3638" s="116"/>
      <c r="I3638" s="116"/>
      <c r="J3638" s="515"/>
      <c r="AD3638" s="476"/>
      <c r="AI3638" s="473"/>
    </row>
    <row r="3639" spans="1:35" s="4" customFormat="1" x14ac:dyDescent="0.25">
      <c r="A3639" s="408">
        <f t="shared" si="55"/>
        <v>3637</v>
      </c>
      <c r="B3639" s="488">
        <v>45510</v>
      </c>
      <c r="C3639" s="212" t="s">
        <v>380</v>
      </c>
      <c r="D3639" s="408" t="s">
        <v>269</v>
      </c>
      <c r="E3639" s="408" t="s">
        <v>381</v>
      </c>
      <c r="F3639" s="515">
        <v>0</v>
      </c>
      <c r="G3639" s="515"/>
      <c r="H3639" s="116"/>
      <c r="I3639" s="116"/>
      <c r="J3639" s="515"/>
      <c r="AD3639" s="476"/>
      <c r="AI3639" s="473"/>
    </row>
    <row r="3640" spans="1:35" s="4" customFormat="1" x14ac:dyDescent="0.25">
      <c r="A3640" s="408">
        <f t="shared" si="55"/>
        <v>3638</v>
      </c>
      <c r="B3640" s="488">
        <v>45510</v>
      </c>
      <c r="C3640" s="212" t="s">
        <v>389</v>
      </c>
      <c r="D3640" s="408" t="s">
        <v>103</v>
      </c>
      <c r="E3640" s="408" t="s">
        <v>381</v>
      </c>
      <c r="F3640" s="515">
        <v>0</v>
      </c>
      <c r="G3640" s="515"/>
      <c r="H3640" s="116"/>
      <c r="I3640" s="116"/>
      <c r="J3640" s="515"/>
      <c r="AD3640" s="476"/>
      <c r="AI3640" s="473"/>
    </row>
    <row r="3641" spans="1:35" s="4" customFormat="1" x14ac:dyDescent="0.25">
      <c r="A3641" s="408">
        <f t="shared" si="55"/>
        <v>3639</v>
      </c>
      <c r="B3641" s="488">
        <v>45510</v>
      </c>
      <c r="C3641" s="212" t="s">
        <v>425</v>
      </c>
      <c r="D3641" s="408" t="s">
        <v>99</v>
      </c>
      <c r="E3641" s="408" t="s">
        <v>498</v>
      </c>
      <c r="F3641" s="515">
        <v>304</v>
      </c>
      <c r="G3641" s="515"/>
      <c r="H3641" s="116"/>
      <c r="I3641" s="116"/>
      <c r="J3641" s="515"/>
      <c r="AD3641" s="476"/>
      <c r="AI3641" s="473"/>
    </row>
    <row r="3642" spans="1:35" s="4" customFormat="1" x14ac:dyDescent="0.25">
      <c r="A3642" s="408">
        <f t="shared" si="55"/>
        <v>3640</v>
      </c>
      <c r="B3642" s="488">
        <v>45511</v>
      </c>
      <c r="C3642" s="212" t="s">
        <v>125</v>
      </c>
      <c r="D3642" s="408" t="s">
        <v>99</v>
      </c>
      <c r="E3642" s="408" t="s">
        <v>334</v>
      </c>
      <c r="F3642" s="515">
        <v>362</v>
      </c>
      <c r="G3642" s="515"/>
      <c r="H3642" s="116"/>
      <c r="I3642" s="116"/>
      <c r="J3642" s="515"/>
      <c r="AD3642" s="476"/>
      <c r="AI3642" s="473"/>
    </row>
    <row r="3643" spans="1:35" s="4" customFormat="1" x14ac:dyDescent="0.25">
      <c r="A3643" s="408">
        <f t="shared" si="55"/>
        <v>3641</v>
      </c>
      <c r="B3643" s="488">
        <v>45511</v>
      </c>
      <c r="C3643" s="212" t="s">
        <v>290</v>
      </c>
      <c r="D3643" s="408" t="s">
        <v>99</v>
      </c>
      <c r="E3643" s="408" t="s">
        <v>335</v>
      </c>
      <c r="F3643" s="515">
        <v>0</v>
      </c>
      <c r="G3643" s="515"/>
      <c r="H3643" s="116"/>
      <c r="I3643" s="116"/>
      <c r="J3643" s="515"/>
      <c r="AD3643" s="476"/>
      <c r="AI3643" s="473"/>
    </row>
    <row r="3644" spans="1:35" s="4" customFormat="1" x14ac:dyDescent="0.25">
      <c r="A3644" s="408">
        <f t="shared" si="55"/>
        <v>3642</v>
      </c>
      <c r="B3644" s="488">
        <v>45511</v>
      </c>
      <c r="C3644" s="212" t="s">
        <v>88</v>
      </c>
      <c r="D3644" s="408" t="s">
        <v>89</v>
      </c>
      <c r="E3644" s="408" t="s">
        <v>336</v>
      </c>
      <c r="F3644" s="515">
        <v>304</v>
      </c>
      <c r="G3644" s="515"/>
      <c r="H3644" s="116"/>
      <c r="I3644" s="116"/>
      <c r="J3644" s="515"/>
      <c r="AD3644" s="476"/>
      <c r="AI3644" s="473"/>
    </row>
    <row r="3645" spans="1:35" s="4" customFormat="1" x14ac:dyDescent="0.25">
      <c r="A3645" s="408">
        <f t="shared" si="55"/>
        <v>3643</v>
      </c>
      <c r="B3645" s="488">
        <v>45511</v>
      </c>
      <c r="C3645" s="212" t="s">
        <v>294</v>
      </c>
      <c r="D3645" s="408" t="s">
        <v>89</v>
      </c>
      <c r="E3645" s="408" t="s">
        <v>337</v>
      </c>
      <c r="F3645" s="515">
        <v>338</v>
      </c>
      <c r="G3645" s="515"/>
      <c r="H3645" s="116"/>
      <c r="I3645" s="116"/>
      <c r="J3645" s="515"/>
      <c r="AD3645" s="476"/>
      <c r="AI3645" s="473"/>
    </row>
    <row r="3646" spans="1:35" s="4" customFormat="1" x14ac:dyDescent="0.25">
      <c r="A3646" s="408">
        <f t="shared" si="55"/>
        <v>3644</v>
      </c>
      <c r="B3646" s="488">
        <v>45511</v>
      </c>
      <c r="C3646" s="212" t="s">
        <v>119</v>
      </c>
      <c r="D3646" s="408" t="s">
        <v>131</v>
      </c>
      <c r="E3646" s="408" t="s">
        <v>338</v>
      </c>
      <c r="F3646" s="515">
        <v>0</v>
      </c>
      <c r="G3646" s="515"/>
      <c r="H3646" s="116"/>
      <c r="I3646" s="116"/>
      <c r="J3646" s="515"/>
      <c r="AD3646" s="476"/>
      <c r="AI3646" s="473"/>
    </row>
    <row r="3647" spans="1:35" s="4" customFormat="1" x14ac:dyDescent="0.25">
      <c r="A3647" s="408">
        <f t="shared" si="55"/>
        <v>3645</v>
      </c>
      <c r="B3647" s="488">
        <v>45511</v>
      </c>
      <c r="C3647" s="212" t="s">
        <v>121</v>
      </c>
      <c r="D3647" s="408" t="s">
        <v>122</v>
      </c>
      <c r="E3647" s="408" t="s">
        <v>339</v>
      </c>
      <c r="F3647" s="515">
        <v>0</v>
      </c>
      <c r="G3647" s="515"/>
      <c r="H3647" s="116"/>
      <c r="I3647" s="116"/>
      <c r="J3647" s="515"/>
      <c r="AD3647" s="476"/>
      <c r="AI3647" s="473"/>
    </row>
    <row r="3648" spans="1:35" s="4" customFormat="1" x14ac:dyDescent="0.25">
      <c r="A3648" s="408">
        <f t="shared" si="55"/>
        <v>3646</v>
      </c>
      <c r="B3648" s="488">
        <v>45511</v>
      </c>
      <c r="C3648" s="212" t="s">
        <v>349</v>
      </c>
      <c r="D3648" s="408" t="s">
        <v>360</v>
      </c>
      <c r="E3648" s="408" t="s">
        <v>127</v>
      </c>
      <c r="F3648" s="515">
        <v>0</v>
      </c>
      <c r="G3648" s="515"/>
      <c r="H3648" s="116"/>
      <c r="I3648" s="116"/>
      <c r="J3648" s="515"/>
      <c r="AD3648" s="476"/>
      <c r="AI3648" s="473"/>
    </row>
    <row r="3649" spans="1:35" s="4" customFormat="1" x14ac:dyDescent="0.25">
      <c r="A3649" s="408">
        <f t="shared" si="55"/>
        <v>3647</v>
      </c>
      <c r="B3649" s="488">
        <v>45511</v>
      </c>
      <c r="C3649" s="212" t="s">
        <v>118</v>
      </c>
      <c r="D3649" s="408" t="s">
        <v>107</v>
      </c>
      <c r="E3649" s="408" t="s">
        <v>340</v>
      </c>
      <c r="F3649" s="515">
        <v>48</v>
      </c>
      <c r="G3649" s="515"/>
      <c r="H3649" s="116"/>
      <c r="I3649" s="116"/>
      <c r="J3649" s="515"/>
      <c r="AD3649" s="476"/>
      <c r="AI3649" s="473"/>
    </row>
    <row r="3650" spans="1:35" s="4" customFormat="1" x14ac:dyDescent="0.25">
      <c r="A3650" s="408">
        <f t="shared" si="55"/>
        <v>3648</v>
      </c>
      <c r="B3650" s="488">
        <v>45511</v>
      </c>
      <c r="C3650" s="212" t="s">
        <v>109</v>
      </c>
      <c r="D3650" s="408" t="s">
        <v>107</v>
      </c>
      <c r="E3650" s="408" t="s">
        <v>341</v>
      </c>
      <c r="F3650" s="515">
        <v>0</v>
      </c>
      <c r="G3650" s="515"/>
      <c r="H3650" s="116"/>
      <c r="I3650" s="116"/>
      <c r="J3650" s="515"/>
      <c r="AD3650" s="476"/>
      <c r="AI3650" s="473"/>
    </row>
    <row r="3651" spans="1:35" s="4" customFormat="1" x14ac:dyDescent="0.25">
      <c r="A3651" s="408">
        <f t="shared" si="55"/>
        <v>3649</v>
      </c>
      <c r="B3651" s="488">
        <v>45511</v>
      </c>
      <c r="C3651" s="212" t="s">
        <v>106</v>
      </c>
      <c r="D3651" s="408" t="s">
        <v>107</v>
      </c>
      <c r="E3651" s="408" t="s">
        <v>342</v>
      </c>
      <c r="F3651" s="515">
        <v>0</v>
      </c>
      <c r="G3651" s="515"/>
      <c r="H3651" s="116"/>
      <c r="I3651" s="116"/>
      <c r="J3651" s="515"/>
      <c r="AD3651" s="476"/>
      <c r="AI3651" s="473"/>
    </row>
    <row r="3652" spans="1:35" s="4" customFormat="1" x14ac:dyDescent="0.25">
      <c r="A3652" s="408">
        <f t="shared" si="55"/>
        <v>3650</v>
      </c>
      <c r="B3652" s="488">
        <v>45511</v>
      </c>
      <c r="C3652" s="212" t="s">
        <v>278</v>
      </c>
      <c r="D3652" s="408" t="s">
        <v>107</v>
      </c>
      <c r="E3652" s="408" t="s">
        <v>341</v>
      </c>
      <c r="F3652" s="515">
        <v>109</v>
      </c>
      <c r="G3652" s="515"/>
      <c r="H3652" s="116"/>
      <c r="I3652" s="116"/>
      <c r="J3652" s="515"/>
      <c r="AD3652" s="476"/>
      <c r="AI3652" s="473"/>
    </row>
    <row r="3653" spans="1:35" s="4" customFormat="1" x14ac:dyDescent="0.25">
      <c r="A3653" s="408">
        <f t="shared" si="55"/>
        <v>3651</v>
      </c>
      <c r="B3653" s="488">
        <v>45511</v>
      </c>
      <c r="C3653" s="212" t="s">
        <v>372</v>
      </c>
      <c r="D3653" s="408" t="s">
        <v>107</v>
      </c>
      <c r="E3653" s="408">
        <v>0</v>
      </c>
      <c r="F3653" s="515">
        <v>60</v>
      </c>
      <c r="G3653" s="515"/>
      <c r="H3653" s="116"/>
      <c r="I3653" s="116"/>
      <c r="J3653" s="515"/>
      <c r="AD3653" s="476"/>
      <c r="AI3653" s="473"/>
    </row>
    <row r="3654" spans="1:35" s="4" customFormat="1" x14ac:dyDescent="0.25">
      <c r="A3654" s="408">
        <f t="shared" si="55"/>
        <v>3652</v>
      </c>
      <c r="B3654" s="488">
        <v>45511</v>
      </c>
      <c r="C3654" s="212" t="s">
        <v>373</v>
      </c>
      <c r="D3654" s="408" t="s">
        <v>107</v>
      </c>
      <c r="E3654" s="408">
        <v>0</v>
      </c>
      <c r="F3654" s="515">
        <v>83</v>
      </c>
      <c r="G3654" s="515"/>
      <c r="H3654" s="116"/>
      <c r="I3654" s="116"/>
      <c r="J3654" s="515"/>
      <c r="AD3654" s="476"/>
      <c r="AI3654" s="473"/>
    </row>
    <row r="3655" spans="1:35" s="4" customFormat="1" x14ac:dyDescent="0.25">
      <c r="A3655" s="408">
        <f t="shared" si="55"/>
        <v>3653</v>
      </c>
      <c r="B3655" s="488">
        <v>45511</v>
      </c>
      <c r="C3655" s="212" t="s">
        <v>91</v>
      </c>
      <c r="D3655" s="408" t="s">
        <v>92</v>
      </c>
      <c r="E3655" s="408" t="s">
        <v>343</v>
      </c>
      <c r="F3655" s="515">
        <v>202</v>
      </c>
      <c r="G3655" s="515"/>
      <c r="H3655" s="116"/>
      <c r="I3655" s="116"/>
      <c r="J3655" s="515"/>
      <c r="AD3655" s="476"/>
      <c r="AI3655" s="473"/>
    </row>
    <row r="3656" spans="1:35" s="4" customFormat="1" x14ac:dyDescent="0.25">
      <c r="A3656" s="408">
        <f t="shared" si="55"/>
        <v>3654</v>
      </c>
      <c r="B3656" s="488">
        <v>45511</v>
      </c>
      <c r="C3656" s="212" t="s">
        <v>94</v>
      </c>
      <c r="D3656" s="408" t="s">
        <v>92</v>
      </c>
      <c r="E3656" s="408" t="s">
        <v>344</v>
      </c>
      <c r="F3656" s="515">
        <v>216</v>
      </c>
      <c r="G3656" s="515"/>
      <c r="H3656" s="116"/>
      <c r="I3656" s="116"/>
      <c r="J3656" s="515"/>
      <c r="AD3656" s="476"/>
      <c r="AI3656" s="473"/>
    </row>
    <row r="3657" spans="1:35" s="4" customFormat="1" x14ac:dyDescent="0.25">
      <c r="A3657" s="408">
        <f t="shared" si="55"/>
        <v>3655</v>
      </c>
      <c r="B3657" s="488">
        <v>45511</v>
      </c>
      <c r="C3657" s="212" t="s">
        <v>116</v>
      </c>
      <c r="D3657" s="408" t="s">
        <v>92</v>
      </c>
      <c r="E3657" s="408" t="s">
        <v>345</v>
      </c>
      <c r="F3657" s="515">
        <v>0</v>
      </c>
      <c r="G3657" s="515"/>
      <c r="H3657" s="116"/>
      <c r="I3657" s="116"/>
      <c r="J3657" s="515"/>
      <c r="AD3657" s="476"/>
      <c r="AI3657" s="473"/>
    </row>
    <row r="3658" spans="1:35" s="4" customFormat="1" x14ac:dyDescent="0.25">
      <c r="A3658" s="408">
        <f t="shared" si="55"/>
        <v>3656</v>
      </c>
      <c r="B3658" s="488">
        <v>45511</v>
      </c>
      <c r="C3658" s="212" t="s">
        <v>128</v>
      </c>
      <c r="D3658" s="408" t="s">
        <v>97</v>
      </c>
      <c r="E3658" s="408" t="s">
        <v>346</v>
      </c>
      <c r="F3658" s="515">
        <v>63</v>
      </c>
      <c r="G3658" s="515"/>
      <c r="H3658" s="116"/>
      <c r="I3658" s="116"/>
      <c r="J3658" s="515"/>
      <c r="AD3658" s="476"/>
      <c r="AI3658" s="473"/>
    </row>
    <row r="3659" spans="1:35" s="4" customFormat="1" x14ac:dyDescent="0.25">
      <c r="A3659" s="408">
        <f t="shared" si="55"/>
        <v>3657</v>
      </c>
      <c r="B3659" s="488">
        <v>45511</v>
      </c>
      <c r="C3659" s="212" t="s">
        <v>96</v>
      </c>
      <c r="D3659" s="408" t="s">
        <v>97</v>
      </c>
      <c r="E3659" s="408" t="s">
        <v>347</v>
      </c>
      <c r="F3659" s="515">
        <v>49</v>
      </c>
      <c r="G3659" s="515"/>
      <c r="H3659" s="116"/>
      <c r="I3659" s="116"/>
      <c r="J3659" s="515"/>
      <c r="AD3659" s="476"/>
      <c r="AI3659" s="473"/>
    </row>
    <row r="3660" spans="1:35" s="4" customFormat="1" x14ac:dyDescent="0.25">
      <c r="A3660" s="408">
        <f t="shared" si="55"/>
        <v>3658</v>
      </c>
      <c r="B3660" s="488">
        <v>45511</v>
      </c>
      <c r="C3660" s="212" t="s">
        <v>113</v>
      </c>
      <c r="D3660" s="408" t="s">
        <v>114</v>
      </c>
      <c r="E3660" s="408" t="s">
        <v>348</v>
      </c>
      <c r="F3660" s="515">
        <v>0</v>
      </c>
      <c r="G3660" s="515"/>
      <c r="H3660" s="116"/>
      <c r="I3660" s="116"/>
      <c r="J3660" s="515"/>
      <c r="AD3660" s="476"/>
      <c r="AI3660" s="473"/>
    </row>
    <row r="3661" spans="1:35" s="4" customFormat="1" x14ac:dyDescent="0.25">
      <c r="A3661" s="408">
        <f t="shared" si="55"/>
        <v>3659</v>
      </c>
      <c r="B3661" s="488">
        <v>45511</v>
      </c>
      <c r="C3661" s="212" t="s">
        <v>559</v>
      </c>
      <c r="D3661" s="408" t="str">
        <f>VLOOKUP(C3661,X$4:Z3662,2,FALSE)</f>
        <v>لودر VOLVO</v>
      </c>
      <c r="E3661" s="408" t="str">
        <f>VLOOKUP(C3661,X$4:Z3662,3,FALSE)</f>
        <v>شرکتی</v>
      </c>
      <c r="F3661" s="515">
        <v>0</v>
      </c>
      <c r="G3661" s="515"/>
      <c r="H3661" s="116"/>
      <c r="I3661" s="116"/>
      <c r="J3661" s="515"/>
      <c r="AD3661" s="476"/>
      <c r="AI3661" s="473"/>
    </row>
    <row r="3662" spans="1:35" s="4" customFormat="1" x14ac:dyDescent="0.25">
      <c r="A3662" s="408">
        <f t="shared" si="55"/>
        <v>3660</v>
      </c>
      <c r="B3662" s="488">
        <v>45511</v>
      </c>
      <c r="C3662" s="212" t="s">
        <v>156</v>
      </c>
      <c r="D3662" s="408" t="s">
        <v>136</v>
      </c>
      <c r="E3662" s="408" t="s">
        <v>149</v>
      </c>
      <c r="F3662" s="515">
        <v>90</v>
      </c>
      <c r="G3662" s="515"/>
      <c r="H3662" s="116"/>
      <c r="I3662" s="116"/>
      <c r="J3662" s="515"/>
      <c r="AD3662" s="476"/>
      <c r="AI3662" s="473"/>
    </row>
    <row r="3663" spans="1:35" s="4" customFormat="1" x14ac:dyDescent="0.25">
      <c r="A3663" s="408">
        <f t="shared" si="55"/>
        <v>3661</v>
      </c>
      <c r="B3663" s="488">
        <v>45511</v>
      </c>
      <c r="C3663" s="212" t="s">
        <v>142</v>
      </c>
      <c r="D3663" s="408" t="s">
        <v>264</v>
      </c>
      <c r="E3663" s="408" t="s">
        <v>143</v>
      </c>
      <c r="F3663" s="515">
        <v>0</v>
      </c>
      <c r="G3663" s="515"/>
      <c r="H3663" s="116"/>
      <c r="I3663" s="116"/>
      <c r="J3663" s="515"/>
      <c r="AD3663" s="476"/>
      <c r="AI3663" s="473"/>
    </row>
    <row r="3664" spans="1:35" s="4" customFormat="1" x14ac:dyDescent="0.25">
      <c r="A3664" s="408">
        <f t="shared" si="55"/>
        <v>3662</v>
      </c>
      <c r="B3664" s="488">
        <v>45511</v>
      </c>
      <c r="C3664" s="212" t="s">
        <v>144</v>
      </c>
      <c r="D3664" s="408" t="s">
        <v>264</v>
      </c>
      <c r="E3664" s="408" t="s">
        <v>143</v>
      </c>
      <c r="F3664" s="515">
        <v>0</v>
      </c>
      <c r="G3664" s="515"/>
      <c r="H3664" s="116"/>
      <c r="I3664" s="116"/>
      <c r="J3664" s="515"/>
      <c r="AD3664" s="476"/>
      <c r="AI3664" s="473"/>
    </row>
    <row r="3665" spans="1:35" s="4" customFormat="1" x14ac:dyDescent="0.25">
      <c r="A3665" s="408">
        <f t="shared" si="55"/>
        <v>3663</v>
      </c>
      <c r="B3665" s="488">
        <v>45511</v>
      </c>
      <c r="C3665" s="212" t="s">
        <v>145</v>
      </c>
      <c r="D3665" s="408" t="s">
        <v>265</v>
      </c>
      <c r="E3665" s="408" t="s">
        <v>146</v>
      </c>
      <c r="F3665" s="515">
        <v>330</v>
      </c>
      <c r="G3665" s="515"/>
      <c r="H3665" s="116"/>
      <c r="I3665" s="116"/>
      <c r="J3665" s="515"/>
      <c r="AD3665" s="476"/>
      <c r="AI3665" s="473"/>
    </row>
    <row r="3666" spans="1:35" s="4" customFormat="1" x14ac:dyDescent="0.25">
      <c r="A3666" s="408">
        <f t="shared" si="55"/>
        <v>3664</v>
      </c>
      <c r="B3666" s="488">
        <v>45511</v>
      </c>
      <c r="C3666" s="212" t="s">
        <v>160</v>
      </c>
      <c r="D3666" s="408" t="s">
        <v>136</v>
      </c>
      <c r="E3666" s="408" t="s">
        <v>64</v>
      </c>
      <c r="F3666" s="515">
        <v>180</v>
      </c>
      <c r="G3666" s="515"/>
      <c r="H3666" s="116"/>
      <c r="I3666" s="116"/>
      <c r="J3666" s="515"/>
      <c r="AD3666" s="476"/>
      <c r="AI3666" s="473"/>
    </row>
    <row r="3667" spans="1:35" s="4" customFormat="1" x14ac:dyDescent="0.25">
      <c r="A3667" s="408">
        <f t="shared" si="55"/>
        <v>3665</v>
      </c>
      <c r="B3667" s="488">
        <v>45511</v>
      </c>
      <c r="C3667" s="212" t="s">
        <v>158</v>
      </c>
      <c r="D3667" s="408" t="s">
        <v>159</v>
      </c>
      <c r="E3667" s="408" t="s">
        <v>64</v>
      </c>
      <c r="F3667" s="515">
        <v>0</v>
      </c>
      <c r="G3667" s="515"/>
      <c r="H3667" s="116"/>
      <c r="I3667" s="116"/>
      <c r="J3667" s="515"/>
      <c r="AD3667" s="476"/>
      <c r="AI3667" s="473"/>
    </row>
    <row r="3668" spans="1:35" s="4" customFormat="1" x14ac:dyDescent="0.25">
      <c r="A3668" s="408">
        <f t="shared" si="55"/>
        <v>3666</v>
      </c>
      <c r="B3668" s="488">
        <v>45511</v>
      </c>
      <c r="C3668" s="212" t="s">
        <v>390</v>
      </c>
      <c r="D3668" s="408" t="s">
        <v>99</v>
      </c>
      <c r="E3668" s="408" t="s">
        <v>381</v>
      </c>
      <c r="F3668" s="515">
        <v>0</v>
      </c>
      <c r="G3668" s="515"/>
      <c r="H3668" s="116"/>
      <c r="I3668" s="116"/>
      <c r="J3668" s="515"/>
      <c r="AD3668" s="476"/>
      <c r="AI3668" s="473"/>
    </row>
    <row r="3669" spans="1:35" s="4" customFormat="1" x14ac:dyDescent="0.25">
      <c r="A3669" s="408">
        <f t="shared" si="55"/>
        <v>3667</v>
      </c>
      <c r="B3669" s="488">
        <v>45511</v>
      </c>
      <c r="C3669" s="96" t="s">
        <v>283</v>
      </c>
      <c r="D3669" s="408" t="s">
        <v>266</v>
      </c>
      <c r="E3669" s="408" t="s">
        <v>63</v>
      </c>
      <c r="F3669" s="515">
        <v>80</v>
      </c>
      <c r="G3669" s="515"/>
      <c r="H3669" s="116"/>
      <c r="I3669" s="116"/>
      <c r="J3669" s="515"/>
      <c r="AD3669" s="476"/>
      <c r="AI3669" s="473"/>
    </row>
    <row r="3670" spans="1:35" s="4" customFormat="1" x14ac:dyDescent="0.25">
      <c r="A3670" s="408">
        <f t="shared" si="55"/>
        <v>3668</v>
      </c>
      <c r="B3670" s="488">
        <v>45511</v>
      </c>
      <c r="C3670" s="212" t="s">
        <v>148</v>
      </c>
      <c r="D3670" s="408" t="s">
        <v>92</v>
      </c>
      <c r="E3670" s="408" t="s">
        <v>63</v>
      </c>
      <c r="F3670" s="515">
        <v>155</v>
      </c>
      <c r="G3670" s="515"/>
      <c r="H3670" s="116"/>
      <c r="I3670" s="116"/>
      <c r="J3670" s="515"/>
      <c r="AD3670" s="476"/>
      <c r="AI3670" s="473"/>
    </row>
    <row r="3671" spans="1:35" s="4" customFormat="1" x14ac:dyDescent="0.25">
      <c r="A3671" s="408">
        <f t="shared" si="55"/>
        <v>3669</v>
      </c>
      <c r="B3671" s="488">
        <v>45511</v>
      </c>
      <c r="C3671" s="212" t="s">
        <v>150</v>
      </c>
      <c r="D3671" s="408" t="s">
        <v>92</v>
      </c>
      <c r="E3671" s="408" t="s">
        <v>63</v>
      </c>
      <c r="F3671" s="515">
        <v>180</v>
      </c>
      <c r="G3671" s="515"/>
      <c r="H3671" s="116"/>
      <c r="I3671" s="116"/>
      <c r="J3671" s="515"/>
      <c r="AD3671" s="476"/>
      <c r="AI3671" s="473"/>
    </row>
    <row r="3672" spans="1:35" s="4" customFormat="1" x14ac:dyDescent="0.25">
      <c r="A3672" s="408">
        <f t="shared" si="55"/>
        <v>3670</v>
      </c>
      <c r="B3672" s="488">
        <v>45511</v>
      </c>
      <c r="C3672" s="212" t="s">
        <v>467</v>
      </c>
      <c r="D3672" s="408" t="s">
        <v>92</v>
      </c>
      <c r="E3672" s="408" t="s">
        <v>63</v>
      </c>
      <c r="F3672" s="515">
        <v>0</v>
      </c>
      <c r="G3672" s="515"/>
      <c r="H3672" s="116"/>
      <c r="I3672" s="116"/>
      <c r="J3672" s="515"/>
      <c r="AD3672" s="476"/>
      <c r="AI3672" s="473"/>
    </row>
    <row r="3673" spans="1:35" s="4" customFormat="1" x14ac:dyDescent="0.25">
      <c r="A3673" s="408">
        <f t="shared" si="55"/>
        <v>3671</v>
      </c>
      <c r="B3673" s="488">
        <v>45511</v>
      </c>
      <c r="C3673" s="212" t="s">
        <v>135</v>
      </c>
      <c r="D3673" s="408" t="s">
        <v>136</v>
      </c>
      <c r="E3673" s="408" t="s">
        <v>2</v>
      </c>
      <c r="F3673" s="515">
        <v>387</v>
      </c>
      <c r="G3673" s="515"/>
      <c r="H3673" s="116"/>
      <c r="I3673" s="116"/>
      <c r="J3673" s="515"/>
      <c r="AD3673" s="476"/>
      <c r="AI3673" s="473"/>
    </row>
    <row r="3674" spans="1:35" s="4" customFormat="1" x14ac:dyDescent="0.25">
      <c r="A3674" s="408">
        <f t="shared" si="55"/>
        <v>3672</v>
      </c>
      <c r="B3674" s="488">
        <v>45511</v>
      </c>
      <c r="C3674" s="212" t="s">
        <v>137</v>
      </c>
      <c r="D3674" s="408" t="s">
        <v>136</v>
      </c>
      <c r="E3674" s="408" t="s">
        <v>2</v>
      </c>
      <c r="F3674" s="515">
        <v>0</v>
      </c>
      <c r="G3674" s="515"/>
      <c r="H3674" s="116"/>
      <c r="I3674" s="116"/>
      <c r="J3674" s="515"/>
      <c r="AD3674" s="476"/>
      <c r="AI3674" s="473"/>
    </row>
    <row r="3675" spans="1:35" s="4" customFormat="1" x14ac:dyDescent="0.25">
      <c r="A3675" s="408">
        <f t="shared" si="55"/>
        <v>3673</v>
      </c>
      <c r="B3675" s="488">
        <v>45511</v>
      </c>
      <c r="C3675" s="212" t="s">
        <v>139</v>
      </c>
      <c r="D3675" s="408" t="s">
        <v>92</v>
      </c>
      <c r="E3675" s="408" t="s">
        <v>2</v>
      </c>
      <c r="F3675" s="515">
        <v>0</v>
      </c>
      <c r="G3675" s="515"/>
      <c r="H3675" s="116"/>
      <c r="I3675" s="116"/>
      <c r="J3675" s="515"/>
      <c r="AD3675" s="476"/>
      <c r="AI3675" s="473"/>
    </row>
    <row r="3676" spans="1:35" s="4" customFormat="1" x14ac:dyDescent="0.25">
      <c r="A3676" s="408">
        <f t="shared" si="55"/>
        <v>3674</v>
      </c>
      <c r="B3676" s="488">
        <v>45511</v>
      </c>
      <c r="C3676" s="212" t="s">
        <v>140</v>
      </c>
      <c r="D3676" s="408" t="s">
        <v>92</v>
      </c>
      <c r="E3676" s="408" t="s">
        <v>2</v>
      </c>
      <c r="F3676" s="515">
        <v>0</v>
      </c>
      <c r="G3676" s="515"/>
      <c r="H3676" s="116"/>
      <c r="I3676" s="116"/>
      <c r="J3676" s="515"/>
      <c r="AD3676" s="476"/>
      <c r="AI3676" s="473"/>
    </row>
    <row r="3677" spans="1:35" s="4" customFormat="1" x14ac:dyDescent="0.25">
      <c r="A3677" s="408">
        <f t="shared" si="55"/>
        <v>3675</v>
      </c>
      <c r="B3677" s="488">
        <v>45511</v>
      </c>
      <c r="C3677" s="212" t="s">
        <v>141</v>
      </c>
      <c r="D3677" s="408" t="s">
        <v>92</v>
      </c>
      <c r="E3677" s="408" t="s">
        <v>2</v>
      </c>
      <c r="F3677" s="515">
        <v>0</v>
      </c>
      <c r="G3677" s="515"/>
      <c r="H3677" s="116"/>
      <c r="I3677" s="116"/>
      <c r="J3677" s="515"/>
      <c r="AD3677" s="476"/>
      <c r="AI3677" s="473"/>
    </row>
    <row r="3678" spans="1:35" s="4" customFormat="1" x14ac:dyDescent="0.25">
      <c r="A3678" s="408">
        <f t="shared" si="55"/>
        <v>3676</v>
      </c>
      <c r="B3678" s="488">
        <v>45511</v>
      </c>
      <c r="C3678" s="212" t="s">
        <v>134</v>
      </c>
      <c r="D3678" s="408" t="s">
        <v>99</v>
      </c>
      <c r="E3678" s="408" t="s">
        <v>2</v>
      </c>
      <c r="F3678" s="515">
        <v>0</v>
      </c>
      <c r="G3678" s="515"/>
      <c r="H3678" s="116"/>
      <c r="I3678" s="116"/>
      <c r="J3678" s="515"/>
      <c r="AD3678" s="476"/>
      <c r="AI3678" s="473"/>
    </row>
    <row r="3679" spans="1:35" s="4" customFormat="1" x14ac:dyDescent="0.25">
      <c r="A3679" s="408">
        <f t="shared" si="55"/>
        <v>3677</v>
      </c>
      <c r="B3679" s="488">
        <v>45511</v>
      </c>
      <c r="C3679" s="212" t="s">
        <v>279</v>
      </c>
      <c r="D3679" s="408" t="s">
        <v>99</v>
      </c>
      <c r="E3679" s="408" t="s">
        <v>2</v>
      </c>
      <c r="F3679" s="515">
        <v>0</v>
      </c>
      <c r="G3679" s="515"/>
      <c r="H3679" s="116"/>
      <c r="I3679" s="116"/>
      <c r="J3679" s="515"/>
      <c r="AD3679" s="476"/>
      <c r="AI3679" s="473"/>
    </row>
    <row r="3680" spans="1:35" s="4" customFormat="1" x14ac:dyDescent="0.25">
      <c r="A3680" s="408">
        <f t="shared" si="55"/>
        <v>3678</v>
      </c>
      <c r="B3680" s="488">
        <v>45511</v>
      </c>
      <c r="C3680" s="212" t="s">
        <v>153</v>
      </c>
      <c r="D3680" s="408" t="s">
        <v>103</v>
      </c>
      <c r="E3680" s="408" t="s">
        <v>62</v>
      </c>
      <c r="F3680" s="515">
        <v>0</v>
      </c>
      <c r="G3680" s="515"/>
      <c r="H3680" s="116"/>
      <c r="I3680" s="116"/>
      <c r="J3680" s="515"/>
      <c r="AD3680" s="476"/>
      <c r="AI3680" s="473"/>
    </row>
    <row r="3681" spans="1:35" s="4" customFormat="1" x14ac:dyDescent="0.25">
      <c r="A3681" s="408">
        <f t="shared" si="55"/>
        <v>3679</v>
      </c>
      <c r="B3681" s="488">
        <v>45511</v>
      </c>
      <c r="C3681" s="212" t="s">
        <v>154</v>
      </c>
      <c r="D3681" s="408" t="s">
        <v>92</v>
      </c>
      <c r="E3681" s="408" t="s">
        <v>62</v>
      </c>
      <c r="F3681" s="515">
        <v>0</v>
      </c>
      <c r="G3681" s="515"/>
      <c r="H3681" s="116"/>
      <c r="I3681" s="116"/>
      <c r="J3681" s="515"/>
      <c r="AD3681" s="476"/>
      <c r="AI3681" s="473"/>
    </row>
    <row r="3682" spans="1:35" s="4" customFormat="1" x14ac:dyDescent="0.25">
      <c r="A3682" s="408">
        <f t="shared" si="55"/>
        <v>3680</v>
      </c>
      <c r="B3682" s="488">
        <v>45511</v>
      </c>
      <c r="C3682" s="212" t="s">
        <v>155</v>
      </c>
      <c r="D3682" s="408" t="s">
        <v>92</v>
      </c>
      <c r="E3682" s="408" t="s">
        <v>62</v>
      </c>
      <c r="F3682" s="515">
        <v>0</v>
      </c>
      <c r="G3682" s="515"/>
      <c r="H3682" s="116"/>
      <c r="I3682" s="116"/>
      <c r="J3682" s="515"/>
      <c r="AD3682" s="476"/>
      <c r="AI3682" s="473"/>
    </row>
    <row r="3683" spans="1:35" s="4" customFormat="1" x14ac:dyDescent="0.25">
      <c r="A3683" s="408">
        <f t="shared" si="55"/>
        <v>3681</v>
      </c>
      <c r="B3683" s="488">
        <v>45511</v>
      </c>
      <c r="C3683" s="212" t="s">
        <v>295</v>
      </c>
      <c r="D3683" s="408" t="s">
        <v>92</v>
      </c>
      <c r="E3683" s="408" t="s">
        <v>62</v>
      </c>
      <c r="F3683" s="515">
        <v>0</v>
      </c>
      <c r="G3683" s="515"/>
      <c r="H3683" s="116"/>
      <c r="I3683" s="116"/>
      <c r="J3683" s="515"/>
      <c r="AD3683" s="476"/>
      <c r="AI3683" s="473"/>
    </row>
    <row r="3684" spans="1:35" s="4" customFormat="1" x14ac:dyDescent="0.25">
      <c r="A3684" s="408">
        <f t="shared" si="55"/>
        <v>3682</v>
      </c>
      <c r="B3684" s="488">
        <v>45511</v>
      </c>
      <c r="C3684" s="212" t="s">
        <v>259</v>
      </c>
      <c r="D3684" s="408" t="s">
        <v>92</v>
      </c>
      <c r="E3684" s="408" t="s">
        <v>2</v>
      </c>
      <c r="F3684" s="515">
        <v>0</v>
      </c>
      <c r="G3684" s="515"/>
      <c r="H3684" s="116"/>
      <c r="I3684" s="116"/>
      <c r="J3684" s="515"/>
      <c r="AD3684" s="476"/>
      <c r="AI3684" s="473"/>
    </row>
    <row r="3685" spans="1:35" s="4" customFormat="1" x14ac:dyDescent="0.25">
      <c r="A3685" s="408">
        <f t="shared" si="55"/>
        <v>3683</v>
      </c>
      <c r="B3685" s="488">
        <v>45511</v>
      </c>
      <c r="C3685" s="212" t="s">
        <v>260</v>
      </c>
      <c r="D3685" s="408" t="s">
        <v>92</v>
      </c>
      <c r="E3685" s="408" t="s">
        <v>2</v>
      </c>
      <c r="F3685" s="515">
        <v>0</v>
      </c>
      <c r="G3685" s="515"/>
      <c r="H3685" s="116"/>
      <c r="I3685" s="116"/>
      <c r="J3685" s="515"/>
      <c r="AD3685" s="476"/>
      <c r="AI3685" s="473"/>
    </row>
    <row r="3686" spans="1:35" s="4" customFormat="1" x14ac:dyDescent="0.25">
      <c r="A3686" s="408">
        <f t="shared" si="55"/>
        <v>3684</v>
      </c>
      <c r="B3686" s="488">
        <v>45511</v>
      </c>
      <c r="C3686" s="212" t="s">
        <v>252</v>
      </c>
      <c r="D3686" s="408" t="s">
        <v>92</v>
      </c>
      <c r="E3686" s="408" t="s">
        <v>2</v>
      </c>
      <c r="F3686" s="515">
        <v>0</v>
      </c>
      <c r="G3686" s="515"/>
      <c r="H3686" s="116"/>
      <c r="I3686" s="116"/>
      <c r="J3686" s="515"/>
      <c r="AD3686" s="476"/>
      <c r="AI3686" s="473"/>
    </row>
    <row r="3687" spans="1:35" s="4" customFormat="1" x14ac:dyDescent="0.25">
      <c r="A3687" s="408">
        <f t="shared" si="55"/>
        <v>3685</v>
      </c>
      <c r="B3687" s="488">
        <v>45511</v>
      </c>
      <c r="C3687" s="212" t="s">
        <v>177</v>
      </c>
      <c r="D3687" s="408" t="s">
        <v>159</v>
      </c>
      <c r="E3687" s="408" t="s">
        <v>8</v>
      </c>
      <c r="F3687" s="515">
        <v>87</v>
      </c>
      <c r="G3687" s="515"/>
      <c r="H3687" s="116"/>
      <c r="I3687" s="116"/>
      <c r="J3687" s="515"/>
      <c r="AD3687" s="476"/>
      <c r="AI3687" s="473"/>
    </row>
    <row r="3688" spans="1:35" s="4" customFormat="1" x14ac:dyDescent="0.25">
      <c r="A3688" s="408">
        <f t="shared" si="55"/>
        <v>3686</v>
      </c>
      <c r="B3688" s="488">
        <v>45511</v>
      </c>
      <c r="C3688" s="212" t="s">
        <v>162</v>
      </c>
      <c r="D3688" s="408" t="s">
        <v>163</v>
      </c>
      <c r="E3688" s="408" t="s">
        <v>164</v>
      </c>
      <c r="F3688" s="515">
        <v>138</v>
      </c>
      <c r="G3688" s="515"/>
      <c r="H3688" s="116"/>
      <c r="I3688" s="116"/>
      <c r="J3688" s="515"/>
      <c r="AD3688" s="476"/>
      <c r="AI3688" s="473"/>
    </row>
    <row r="3689" spans="1:35" s="4" customFormat="1" x14ac:dyDescent="0.25">
      <c r="A3689" s="408">
        <f t="shared" si="55"/>
        <v>3687</v>
      </c>
      <c r="B3689" s="488">
        <v>45511</v>
      </c>
      <c r="C3689" s="212" t="s">
        <v>166</v>
      </c>
      <c r="D3689" s="408" t="s">
        <v>167</v>
      </c>
      <c r="E3689" s="408" t="s">
        <v>164</v>
      </c>
      <c r="F3689" s="515">
        <v>0</v>
      </c>
      <c r="G3689" s="515"/>
      <c r="H3689" s="116"/>
      <c r="I3689" s="116"/>
      <c r="J3689" s="515"/>
      <c r="AD3689" s="476"/>
      <c r="AI3689" s="473"/>
    </row>
    <row r="3690" spans="1:35" s="4" customFormat="1" x14ac:dyDescent="0.25">
      <c r="A3690" s="408">
        <f t="shared" si="55"/>
        <v>3688</v>
      </c>
      <c r="B3690" s="488">
        <v>45511</v>
      </c>
      <c r="C3690" s="212" t="s">
        <v>169</v>
      </c>
      <c r="D3690" s="408" t="s">
        <v>167</v>
      </c>
      <c r="E3690" s="408" t="s">
        <v>164</v>
      </c>
      <c r="F3690" s="515">
        <v>0</v>
      </c>
      <c r="G3690" s="515"/>
      <c r="H3690" s="116"/>
      <c r="I3690" s="116"/>
      <c r="J3690" s="515"/>
      <c r="AD3690" s="476"/>
      <c r="AI3690" s="473"/>
    </row>
    <row r="3691" spans="1:35" s="4" customFormat="1" x14ac:dyDescent="0.25">
      <c r="A3691" s="408">
        <f t="shared" si="55"/>
        <v>3689</v>
      </c>
      <c r="B3691" s="488">
        <v>45511</v>
      </c>
      <c r="C3691" s="212" t="s">
        <v>170</v>
      </c>
      <c r="D3691" s="408" t="s">
        <v>103</v>
      </c>
      <c r="E3691" s="408" t="s">
        <v>164</v>
      </c>
      <c r="F3691" s="515">
        <v>94</v>
      </c>
      <c r="G3691" s="515"/>
      <c r="H3691" s="116"/>
      <c r="I3691" s="116"/>
      <c r="J3691" s="515"/>
      <c r="AD3691" s="476"/>
      <c r="AI3691" s="473"/>
    </row>
    <row r="3692" spans="1:35" s="4" customFormat="1" x14ac:dyDescent="0.25">
      <c r="A3692" s="408">
        <f t="shared" si="55"/>
        <v>3690</v>
      </c>
      <c r="B3692" s="488">
        <v>45511</v>
      </c>
      <c r="C3692" s="212" t="s">
        <v>171</v>
      </c>
      <c r="D3692" s="408" t="s">
        <v>159</v>
      </c>
      <c r="E3692" s="408" t="s">
        <v>164</v>
      </c>
      <c r="F3692" s="515">
        <v>0</v>
      </c>
      <c r="G3692" s="515"/>
      <c r="H3692" s="116"/>
      <c r="I3692" s="116"/>
      <c r="J3692" s="515"/>
      <c r="AD3692" s="476"/>
      <c r="AI3692" s="473"/>
    </row>
    <row r="3693" spans="1:35" s="4" customFormat="1" x14ac:dyDescent="0.25">
      <c r="A3693" s="408">
        <f t="shared" si="55"/>
        <v>3691</v>
      </c>
      <c r="B3693" s="488">
        <v>45511</v>
      </c>
      <c r="C3693" s="212" t="s">
        <v>172</v>
      </c>
      <c r="D3693" s="408" t="s">
        <v>173</v>
      </c>
      <c r="E3693" s="408" t="s">
        <v>164</v>
      </c>
      <c r="F3693" s="515">
        <v>0</v>
      </c>
      <c r="G3693" s="515"/>
      <c r="H3693" s="116"/>
      <c r="I3693" s="116"/>
      <c r="J3693" s="515"/>
      <c r="AD3693" s="476"/>
      <c r="AI3693" s="473"/>
    </row>
    <row r="3694" spans="1:35" s="4" customFormat="1" x14ac:dyDescent="0.25">
      <c r="A3694" s="408">
        <f t="shared" si="55"/>
        <v>3692</v>
      </c>
      <c r="B3694" s="488">
        <v>45511</v>
      </c>
      <c r="C3694" s="212" t="s">
        <v>174</v>
      </c>
      <c r="D3694" s="408" t="s">
        <v>99</v>
      </c>
      <c r="E3694" s="408" t="s">
        <v>164</v>
      </c>
      <c r="F3694" s="515">
        <v>259</v>
      </c>
      <c r="G3694" s="515"/>
      <c r="H3694" s="116"/>
      <c r="I3694" s="116"/>
      <c r="J3694" s="515"/>
      <c r="AD3694" s="476"/>
      <c r="AI3694" s="473"/>
    </row>
    <row r="3695" spans="1:35" s="4" customFormat="1" x14ac:dyDescent="0.25">
      <c r="A3695" s="408">
        <f t="shared" si="55"/>
        <v>3693</v>
      </c>
      <c r="B3695" s="488">
        <v>45511</v>
      </c>
      <c r="C3695" s="212" t="s">
        <v>175</v>
      </c>
      <c r="D3695" s="408" t="s">
        <v>176</v>
      </c>
      <c r="E3695" s="408" t="s">
        <v>164</v>
      </c>
      <c r="F3695" s="515">
        <v>0</v>
      </c>
      <c r="G3695" s="515"/>
      <c r="H3695" s="116"/>
      <c r="I3695" s="116"/>
      <c r="J3695" s="515"/>
      <c r="AD3695" s="476"/>
      <c r="AI3695" s="473"/>
    </row>
    <row r="3696" spans="1:35" s="4" customFormat="1" x14ac:dyDescent="0.25">
      <c r="A3696" s="408">
        <f t="shared" si="55"/>
        <v>3694</v>
      </c>
      <c r="B3696" s="488">
        <v>45511</v>
      </c>
      <c r="C3696" s="212" t="s">
        <v>263</v>
      </c>
      <c r="D3696" s="408" t="s">
        <v>176</v>
      </c>
      <c r="E3696" s="408" t="s">
        <v>164</v>
      </c>
      <c r="F3696" s="515">
        <v>0</v>
      </c>
      <c r="G3696" s="515"/>
      <c r="H3696" s="116"/>
      <c r="I3696" s="116"/>
      <c r="J3696" s="515"/>
      <c r="AD3696" s="476"/>
      <c r="AI3696" s="473"/>
    </row>
    <row r="3697" spans="1:35" s="4" customFormat="1" x14ac:dyDescent="0.25">
      <c r="A3697" s="408">
        <f t="shared" si="55"/>
        <v>3695</v>
      </c>
      <c r="B3697" s="488">
        <v>45511</v>
      </c>
      <c r="C3697" s="212" t="s">
        <v>261</v>
      </c>
      <c r="D3697" s="408" t="s">
        <v>269</v>
      </c>
      <c r="E3697" s="408" t="s">
        <v>164</v>
      </c>
      <c r="F3697" s="515">
        <v>0</v>
      </c>
      <c r="G3697" s="515"/>
      <c r="H3697" s="116"/>
      <c r="I3697" s="116"/>
      <c r="J3697" s="515"/>
      <c r="AD3697" s="476"/>
      <c r="AI3697" s="473"/>
    </row>
    <row r="3698" spans="1:35" s="4" customFormat="1" x14ac:dyDescent="0.25">
      <c r="A3698" s="408">
        <f t="shared" si="55"/>
        <v>3696</v>
      </c>
      <c r="B3698" s="488">
        <v>45511</v>
      </c>
      <c r="C3698" s="212" t="s">
        <v>254</v>
      </c>
      <c r="D3698" s="408" t="s">
        <v>159</v>
      </c>
      <c r="E3698" s="408" t="s">
        <v>164</v>
      </c>
      <c r="F3698" s="515">
        <v>290</v>
      </c>
      <c r="G3698" s="515"/>
      <c r="H3698" s="116"/>
      <c r="I3698" s="116"/>
      <c r="J3698" s="515"/>
      <c r="AD3698" s="476"/>
      <c r="AI3698" s="473"/>
    </row>
    <row r="3699" spans="1:35" s="4" customFormat="1" x14ac:dyDescent="0.25">
      <c r="A3699" s="408">
        <f t="shared" ref="A3699:A3762" si="56">ROW()-2</f>
        <v>3697</v>
      </c>
      <c r="B3699" s="488">
        <v>45511</v>
      </c>
      <c r="C3699" s="212" t="s">
        <v>277</v>
      </c>
      <c r="D3699" s="408" t="s">
        <v>176</v>
      </c>
      <c r="E3699" s="408" t="s">
        <v>164</v>
      </c>
      <c r="F3699" s="515">
        <v>173</v>
      </c>
      <c r="G3699" s="515"/>
      <c r="H3699" s="116"/>
      <c r="I3699" s="116"/>
      <c r="J3699" s="515"/>
      <c r="AD3699" s="476"/>
      <c r="AI3699" s="473"/>
    </row>
    <row r="3700" spans="1:35" s="4" customFormat="1" x14ac:dyDescent="0.25">
      <c r="A3700" s="408">
        <f t="shared" si="56"/>
        <v>3698</v>
      </c>
      <c r="B3700" s="488">
        <v>45511</v>
      </c>
      <c r="C3700" s="212" t="s">
        <v>352</v>
      </c>
      <c r="D3700" s="408" t="s">
        <v>176</v>
      </c>
      <c r="E3700" s="408" t="s">
        <v>164</v>
      </c>
      <c r="F3700" s="515">
        <v>0</v>
      </c>
      <c r="G3700" s="515"/>
      <c r="H3700" s="116"/>
      <c r="I3700" s="116"/>
      <c r="J3700" s="515"/>
      <c r="AD3700" s="476"/>
      <c r="AI3700" s="473"/>
    </row>
    <row r="3701" spans="1:35" s="4" customFormat="1" x14ac:dyDescent="0.25">
      <c r="A3701" s="408">
        <f t="shared" si="56"/>
        <v>3699</v>
      </c>
      <c r="B3701" s="488">
        <v>45511</v>
      </c>
      <c r="C3701" s="212" t="s">
        <v>354</v>
      </c>
      <c r="D3701" s="408" t="s">
        <v>103</v>
      </c>
      <c r="E3701" s="408" t="s">
        <v>164</v>
      </c>
      <c r="F3701" s="515">
        <v>0</v>
      </c>
      <c r="G3701" s="515"/>
      <c r="H3701" s="116"/>
      <c r="I3701" s="116"/>
      <c r="J3701" s="515"/>
      <c r="AD3701" s="476"/>
      <c r="AI3701" s="473"/>
    </row>
    <row r="3702" spans="1:35" s="4" customFormat="1" x14ac:dyDescent="0.25">
      <c r="A3702" s="408">
        <f t="shared" si="56"/>
        <v>3700</v>
      </c>
      <c r="B3702" s="488">
        <v>45511</v>
      </c>
      <c r="C3702" s="212" t="s">
        <v>385</v>
      </c>
      <c r="D3702" s="408" t="s">
        <v>386</v>
      </c>
      <c r="E3702" s="408" t="s">
        <v>383</v>
      </c>
      <c r="F3702" s="515">
        <v>0</v>
      </c>
      <c r="G3702" s="515"/>
      <c r="H3702" s="116"/>
      <c r="I3702" s="116"/>
      <c r="J3702" s="515"/>
      <c r="AD3702" s="476"/>
      <c r="AI3702" s="473"/>
    </row>
    <row r="3703" spans="1:35" s="4" customFormat="1" x14ac:dyDescent="0.25">
      <c r="A3703" s="408">
        <f t="shared" si="56"/>
        <v>3701</v>
      </c>
      <c r="B3703" s="488">
        <v>45511</v>
      </c>
      <c r="C3703" s="212" t="s">
        <v>379</v>
      </c>
      <c r="D3703" s="408" t="s">
        <v>269</v>
      </c>
      <c r="E3703" s="408" t="s">
        <v>381</v>
      </c>
      <c r="F3703" s="515">
        <v>0</v>
      </c>
      <c r="G3703" s="515"/>
      <c r="H3703" s="116"/>
      <c r="I3703" s="116"/>
      <c r="J3703" s="515"/>
      <c r="AD3703" s="476"/>
      <c r="AI3703" s="473"/>
    </row>
    <row r="3704" spans="1:35" s="4" customFormat="1" x14ac:dyDescent="0.25">
      <c r="A3704" s="408">
        <f t="shared" si="56"/>
        <v>3702</v>
      </c>
      <c r="B3704" s="488">
        <v>45511</v>
      </c>
      <c r="C3704" s="212" t="s">
        <v>380</v>
      </c>
      <c r="D3704" s="408" t="s">
        <v>269</v>
      </c>
      <c r="E3704" s="408" t="s">
        <v>381</v>
      </c>
      <c r="F3704" s="515">
        <v>0</v>
      </c>
      <c r="G3704" s="515"/>
      <c r="H3704" s="116"/>
      <c r="I3704" s="116"/>
      <c r="J3704" s="515"/>
      <c r="AD3704" s="476"/>
      <c r="AI3704" s="473"/>
    </row>
    <row r="3705" spans="1:35" s="4" customFormat="1" x14ac:dyDescent="0.25">
      <c r="A3705" s="408">
        <f t="shared" si="56"/>
        <v>3703</v>
      </c>
      <c r="B3705" s="488">
        <v>45511</v>
      </c>
      <c r="C3705" s="212" t="s">
        <v>389</v>
      </c>
      <c r="D3705" s="408" t="s">
        <v>103</v>
      </c>
      <c r="E3705" s="408" t="s">
        <v>381</v>
      </c>
      <c r="F3705" s="515">
        <v>0</v>
      </c>
      <c r="G3705" s="515"/>
      <c r="H3705" s="116"/>
      <c r="I3705" s="116"/>
      <c r="J3705" s="515"/>
      <c r="AD3705" s="476"/>
      <c r="AI3705" s="473"/>
    </row>
    <row r="3706" spans="1:35" s="4" customFormat="1" x14ac:dyDescent="0.25">
      <c r="A3706" s="408">
        <f t="shared" si="56"/>
        <v>3704</v>
      </c>
      <c r="B3706" s="488">
        <v>45511</v>
      </c>
      <c r="C3706" s="212" t="s">
        <v>425</v>
      </c>
      <c r="D3706" s="408" t="s">
        <v>99</v>
      </c>
      <c r="E3706" s="408" t="s">
        <v>498</v>
      </c>
      <c r="F3706" s="515">
        <v>0</v>
      </c>
      <c r="G3706" s="515"/>
      <c r="H3706" s="116"/>
      <c r="I3706" s="116"/>
      <c r="J3706" s="515"/>
      <c r="AD3706" s="476"/>
      <c r="AI3706" s="473"/>
    </row>
    <row r="3707" spans="1:35" s="4" customFormat="1" x14ac:dyDescent="0.25">
      <c r="A3707" s="408">
        <f t="shared" si="56"/>
        <v>3705</v>
      </c>
      <c r="B3707" s="488">
        <v>45511</v>
      </c>
      <c r="C3707" s="212" t="s">
        <v>426</v>
      </c>
      <c r="D3707" s="408" t="s">
        <v>159</v>
      </c>
      <c r="E3707" s="408" t="s">
        <v>381</v>
      </c>
      <c r="F3707" s="515">
        <v>151</v>
      </c>
      <c r="G3707" s="515"/>
      <c r="H3707" s="116"/>
      <c r="I3707" s="116"/>
      <c r="J3707" s="515"/>
      <c r="AD3707" s="476"/>
      <c r="AI3707" s="473"/>
    </row>
    <row r="3708" spans="1:35" s="4" customFormat="1" x14ac:dyDescent="0.25">
      <c r="A3708" s="408">
        <f t="shared" si="56"/>
        <v>3706</v>
      </c>
      <c r="B3708" s="488">
        <v>45512</v>
      </c>
      <c r="C3708" s="212" t="s">
        <v>125</v>
      </c>
      <c r="D3708" s="408" t="s">
        <v>99</v>
      </c>
      <c r="E3708" s="408" t="s">
        <v>334</v>
      </c>
      <c r="F3708" s="515">
        <v>231</v>
      </c>
      <c r="G3708" s="515"/>
      <c r="H3708" s="116"/>
      <c r="I3708" s="116"/>
      <c r="J3708" s="515"/>
      <c r="AD3708" s="476"/>
      <c r="AI3708" s="473"/>
    </row>
    <row r="3709" spans="1:35" s="4" customFormat="1" x14ac:dyDescent="0.25">
      <c r="A3709" s="408">
        <f t="shared" si="56"/>
        <v>3707</v>
      </c>
      <c r="B3709" s="488">
        <v>45512</v>
      </c>
      <c r="C3709" s="212" t="s">
        <v>290</v>
      </c>
      <c r="D3709" s="408" t="s">
        <v>99</v>
      </c>
      <c r="E3709" s="408" t="s">
        <v>335</v>
      </c>
      <c r="F3709" s="515">
        <v>259</v>
      </c>
      <c r="G3709" s="515"/>
      <c r="H3709" s="116"/>
      <c r="I3709" s="116"/>
      <c r="J3709" s="515"/>
      <c r="AD3709" s="476"/>
      <c r="AI3709" s="473"/>
    </row>
    <row r="3710" spans="1:35" s="4" customFormat="1" x14ac:dyDescent="0.25">
      <c r="A3710" s="408">
        <f t="shared" si="56"/>
        <v>3708</v>
      </c>
      <c r="B3710" s="488">
        <v>45512</v>
      </c>
      <c r="C3710" s="212" t="s">
        <v>88</v>
      </c>
      <c r="D3710" s="408" t="s">
        <v>89</v>
      </c>
      <c r="E3710" s="408" t="s">
        <v>336</v>
      </c>
      <c r="F3710" s="515">
        <v>0</v>
      </c>
      <c r="G3710" s="515"/>
      <c r="H3710" s="116"/>
      <c r="I3710" s="116"/>
      <c r="J3710" s="515"/>
      <c r="AD3710" s="476"/>
      <c r="AI3710" s="473"/>
    </row>
    <row r="3711" spans="1:35" s="4" customFormat="1" x14ac:dyDescent="0.25">
      <c r="A3711" s="408">
        <f t="shared" si="56"/>
        <v>3709</v>
      </c>
      <c r="B3711" s="488">
        <v>45512</v>
      </c>
      <c r="C3711" s="212" t="s">
        <v>294</v>
      </c>
      <c r="D3711" s="408" t="s">
        <v>89</v>
      </c>
      <c r="E3711" s="408" t="s">
        <v>337</v>
      </c>
      <c r="F3711" s="515">
        <v>0</v>
      </c>
      <c r="G3711" s="515"/>
      <c r="H3711" s="116"/>
      <c r="I3711" s="116"/>
      <c r="J3711" s="515"/>
      <c r="AD3711" s="476"/>
      <c r="AI3711" s="473"/>
    </row>
    <row r="3712" spans="1:35" s="4" customFormat="1" x14ac:dyDescent="0.25">
      <c r="A3712" s="408">
        <f t="shared" si="56"/>
        <v>3710</v>
      </c>
      <c r="B3712" s="488">
        <v>45512</v>
      </c>
      <c r="C3712" s="212" t="s">
        <v>119</v>
      </c>
      <c r="D3712" s="408" t="s">
        <v>131</v>
      </c>
      <c r="E3712" s="408" t="s">
        <v>338</v>
      </c>
      <c r="F3712" s="515">
        <v>0</v>
      </c>
      <c r="G3712" s="515"/>
      <c r="H3712" s="116"/>
      <c r="I3712" s="116"/>
      <c r="J3712" s="515"/>
      <c r="AD3712" s="476"/>
      <c r="AI3712" s="473"/>
    </row>
    <row r="3713" spans="1:35" s="4" customFormat="1" x14ac:dyDescent="0.25">
      <c r="A3713" s="408">
        <f t="shared" si="56"/>
        <v>3711</v>
      </c>
      <c r="B3713" s="488">
        <v>45512</v>
      </c>
      <c r="C3713" s="212" t="s">
        <v>121</v>
      </c>
      <c r="D3713" s="408" t="s">
        <v>122</v>
      </c>
      <c r="E3713" s="408" t="s">
        <v>339</v>
      </c>
      <c r="F3713" s="515">
        <v>0</v>
      </c>
      <c r="G3713" s="515"/>
      <c r="H3713" s="116"/>
      <c r="I3713" s="116"/>
      <c r="J3713" s="515"/>
      <c r="AD3713" s="476"/>
      <c r="AI3713" s="473"/>
    </row>
    <row r="3714" spans="1:35" s="4" customFormat="1" x14ac:dyDescent="0.25">
      <c r="A3714" s="408">
        <f t="shared" si="56"/>
        <v>3712</v>
      </c>
      <c r="B3714" s="488">
        <v>45512</v>
      </c>
      <c r="C3714" s="212" t="s">
        <v>349</v>
      </c>
      <c r="D3714" s="408" t="s">
        <v>360</v>
      </c>
      <c r="E3714" s="408" t="s">
        <v>127</v>
      </c>
      <c r="F3714" s="515">
        <v>0</v>
      </c>
      <c r="G3714" s="515"/>
      <c r="H3714" s="116"/>
      <c r="I3714" s="116"/>
      <c r="J3714" s="515"/>
      <c r="AD3714" s="476"/>
      <c r="AI3714" s="473"/>
    </row>
    <row r="3715" spans="1:35" s="4" customFormat="1" x14ac:dyDescent="0.25">
      <c r="A3715" s="408">
        <f t="shared" si="56"/>
        <v>3713</v>
      </c>
      <c r="B3715" s="488">
        <v>45512</v>
      </c>
      <c r="C3715" s="212" t="s">
        <v>118</v>
      </c>
      <c r="D3715" s="408" t="s">
        <v>107</v>
      </c>
      <c r="E3715" s="408" t="s">
        <v>340</v>
      </c>
      <c r="F3715" s="515">
        <v>0</v>
      </c>
      <c r="G3715" s="515"/>
      <c r="H3715" s="116"/>
      <c r="I3715" s="116"/>
      <c r="J3715" s="515"/>
      <c r="AD3715" s="476"/>
      <c r="AI3715" s="473"/>
    </row>
    <row r="3716" spans="1:35" s="4" customFormat="1" x14ac:dyDescent="0.25">
      <c r="A3716" s="408">
        <f t="shared" si="56"/>
        <v>3714</v>
      </c>
      <c r="B3716" s="488">
        <v>45512</v>
      </c>
      <c r="C3716" s="212" t="s">
        <v>109</v>
      </c>
      <c r="D3716" s="408" t="s">
        <v>107</v>
      </c>
      <c r="E3716" s="408" t="s">
        <v>341</v>
      </c>
      <c r="F3716" s="515">
        <v>18</v>
      </c>
      <c r="G3716" s="515"/>
      <c r="H3716" s="116"/>
      <c r="I3716" s="116"/>
      <c r="J3716" s="515"/>
      <c r="AD3716" s="476"/>
      <c r="AI3716" s="473"/>
    </row>
    <row r="3717" spans="1:35" s="4" customFormat="1" x14ac:dyDescent="0.25">
      <c r="A3717" s="408">
        <f t="shared" si="56"/>
        <v>3715</v>
      </c>
      <c r="B3717" s="488">
        <v>45512</v>
      </c>
      <c r="C3717" s="212" t="s">
        <v>106</v>
      </c>
      <c r="D3717" s="408" t="s">
        <v>107</v>
      </c>
      <c r="E3717" s="408" t="s">
        <v>342</v>
      </c>
      <c r="F3717" s="515">
        <v>0</v>
      </c>
      <c r="G3717" s="515"/>
      <c r="H3717" s="116"/>
      <c r="I3717" s="116"/>
      <c r="J3717" s="515"/>
      <c r="AD3717" s="476"/>
      <c r="AI3717" s="473"/>
    </row>
    <row r="3718" spans="1:35" s="4" customFormat="1" x14ac:dyDescent="0.25">
      <c r="A3718" s="408">
        <f t="shared" si="56"/>
        <v>3716</v>
      </c>
      <c r="B3718" s="488">
        <v>45512</v>
      </c>
      <c r="C3718" s="212" t="s">
        <v>278</v>
      </c>
      <c r="D3718" s="408" t="s">
        <v>107</v>
      </c>
      <c r="E3718" s="408" t="s">
        <v>341</v>
      </c>
      <c r="F3718" s="515">
        <v>0</v>
      </c>
      <c r="G3718" s="515"/>
      <c r="H3718" s="116"/>
      <c r="I3718" s="116"/>
      <c r="J3718" s="515"/>
      <c r="AD3718" s="476"/>
      <c r="AI3718" s="473"/>
    </row>
    <row r="3719" spans="1:35" s="4" customFormat="1" x14ac:dyDescent="0.25">
      <c r="A3719" s="408">
        <f t="shared" si="56"/>
        <v>3717</v>
      </c>
      <c r="B3719" s="488">
        <v>45512</v>
      </c>
      <c r="C3719" s="212" t="s">
        <v>372</v>
      </c>
      <c r="D3719" s="408" t="s">
        <v>107</v>
      </c>
      <c r="E3719" s="408">
        <v>0</v>
      </c>
      <c r="F3719" s="515">
        <v>0</v>
      </c>
      <c r="G3719" s="515"/>
      <c r="H3719" s="116"/>
      <c r="I3719" s="116"/>
      <c r="J3719" s="515"/>
      <c r="AD3719" s="476"/>
      <c r="AI3719" s="473"/>
    </row>
    <row r="3720" spans="1:35" s="4" customFormat="1" x14ac:dyDescent="0.25">
      <c r="A3720" s="408">
        <f t="shared" si="56"/>
        <v>3718</v>
      </c>
      <c r="B3720" s="488">
        <v>45512</v>
      </c>
      <c r="C3720" s="212" t="s">
        <v>373</v>
      </c>
      <c r="D3720" s="408" t="s">
        <v>107</v>
      </c>
      <c r="E3720" s="408">
        <v>0</v>
      </c>
      <c r="F3720" s="515">
        <v>0</v>
      </c>
      <c r="G3720" s="515"/>
      <c r="H3720" s="116"/>
      <c r="I3720" s="116"/>
      <c r="J3720" s="515"/>
      <c r="AD3720" s="476"/>
      <c r="AI3720" s="473"/>
    </row>
    <row r="3721" spans="1:35" s="4" customFormat="1" x14ac:dyDescent="0.25">
      <c r="A3721" s="408">
        <f t="shared" si="56"/>
        <v>3719</v>
      </c>
      <c r="B3721" s="488">
        <v>45512</v>
      </c>
      <c r="C3721" s="212" t="s">
        <v>91</v>
      </c>
      <c r="D3721" s="408" t="s">
        <v>92</v>
      </c>
      <c r="E3721" s="408" t="s">
        <v>343</v>
      </c>
      <c r="F3721" s="515">
        <v>0</v>
      </c>
      <c r="G3721" s="515"/>
      <c r="H3721" s="116"/>
      <c r="I3721" s="116"/>
      <c r="J3721" s="515"/>
      <c r="AD3721" s="476"/>
      <c r="AI3721" s="473"/>
    </row>
    <row r="3722" spans="1:35" s="4" customFormat="1" x14ac:dyDescent="0.25">
      <c r="A3722" s="408">
        <f t="shared" si="56"/>
        <v>3720</v>
      </c>
      <c r="B3722" s="488">
        <v>45512</v>
      </c>
      <c r="C3722" s="212" t="s">
        <v>94</v>
      </c>
      <c r="D3722" s="408" t="s">
        <v>92</v>
      </c>
      <c r="E3722" s="408" t="s">
        <v>344</v>
      </c>
      <c r="F3722" s="515">
        <v>0</v>
      </c>
      <c r="G3722" s="515"/>
      <c r="H3722" s="116"/>
      <c r="I3722" s="116"/>
      <c r="J3722" s="515"/>
      <c r="AD3722" s="476"/>
      <c r="AI3722" s="473"/>
    </row>
    <row r="3723" spans="1:35" s="4" customFormat="1" x14ac:dyDescent="0.25">
      <c r="A3723" s="408">
        <f t="shared" si="56"/>
        <v>3721</v>
      </c>
      <c r="B3723" s="488">
        <v>45512</v>
      </c>
      <c r="C3723" s="212" t="s">
        <v>116</v>
      </c>
      <c r="D3723" s="408" t="s">
        <v>92</v>
      </c>
      <c r="E3723" s="408" t="s">
        <v>345</v>
      </c>
      <c r="F3723" s="515">
        <v>0</v>
      </c>
      <c r="G3723" s="515"/>
      <c r="H3723" s="116"/>
      <c r="I3723" s="116"/>
      <c r="J3723" s="515"/>
      <c r="AD3723" s="476"/>
      <c r="AI3723" s="473"/>
    </row>
    <row r="3724" spans="1:35" s="4" customFormat="1" x14ac:dyDescent="0.25">
      <c r="A3724" s="408">
        <f t="shared" si="56"/>
        <v>3722</v>
      </c>
      <c r="B3724" s="488">
        <v>45512</v>
      </c>
      <c r="C3724" s="212" t="s">
        <v>128</v>
      </c>
      <c r="D3724" s="408" t="s">
        <v>97</v>
      </c>
      <c r="E3724" s="408" t="s">
        <v>346</v>
      </c>
      <c r="F3724" s="515">
        <v>0</v>
      </c>
      <c r="G3724" s="515"/>
      <c r="H3724" s="116"/>
      <c r="I3724" s="116"/>
      <c r="J3724" s="515"/>
      <c r="AD3724" s="476"/>
      <c r="AI3724" s="473"/>
    </row>
    <row r="3725" spans="1:35" s="4" customFormat="1" x14ac:dyDescent="0.25">
      <c r="A3725" s="408">
        <f t="shared" si="56"/>
        <v>3723</v>
      </c>
      <c r="B3725" s="488">
        <v>45512</v>
      </c>
      <c r="C3725" s="212" t="s">
        <v>96</v>
      </c>
      <c r="D3725" s="408" t="s">
        <v>97</v>
      </c>
      <c r="E3725" s="408" t="s">
        <v>347</v>
      </c>
      <c r="F3725" s="515">
        <v>111</v>
      </c>
      <c r="G3725" s="515"/>
      <c r="H3725" s="116"/>
      <c r="I3725" s="116"/>
      <c r="J3725" s="515"/>
      <c r="AD3725" s="476"/>
      <c r="AI3725" s="473"/>
    </row>
    <row r="3726" spans="1:35" s="4" customFormat="1" x14ac:dyDescent="0.25">
      <c r="A3726" s="408">
        <f t="shared" si="56"/>
        <v>3724</v>
      </c>
      <c r="B3726" s="488">
        <v>45512</v>
      </c>
      <c r="C3726" s="212" t="s">
        <v>113</v>
      </c>
      <c r="D3726" s="408" t="s">
        <v>114</v>
      </c>
      <c r="E3726" s="408" t="s">
        <v>348</v>
      </c>
      <c r="F3726" s="515">
        <v>0</v>
      </c>
      <c r="G3726" s="515"/>
      <c r="H3726" s="116"/>
      <c r="I3726" s="116"/>
      <c r="J3726" s="515"/>
      <c r="AD3726" s="476"/>
      <c r="AI3726" s="473"/>
    </row>
    <row r="3727" spans="1:35" s="4" customFormat="1" x14ac:dyDescent="0.25">
      <c r="A3727" s="408">
        <f t="shared" si="56"/>
        <v>3725</v>
      </c>
      <c r="B3727" s="488">
        <v>45512</v>
      </c>
      <c r="C3727" s="212" t="s">
        <v>559</v>
      </c>
      <c r="D3727" s="408" t="str">
        <f>VLOOKUP(C3727,X$4:Z3728,2,FALSE)</f>
        <v>لودر VOLVO</v>
      </c>
      <c r="E3727" s="408" t="str">
        <f>VLOOKUP(C3727,X$4:Z3728,3,FALSE)</f>
        <v>شرکتی</v>
      </c>
      <c r="F3727" s="515">
        <v>0</v>
      </c>
      <c r="G3727" s="515"/>
      <c r="H3727" s="116"/>
      <c r="I3727" s="116"/>
      <c r="J3727" s="515"/>
      <c r="AD3727" s="476"/>
      <c r="AI3727" s="473"/>
    </row>
    <row r="3728" spans="1:35" s="4" customFormat="1" x14ac:dyDescent="0.25">
      <c r="A3728" s="408">
        <f t="shared" si="56"/>
        <v>3726</v>
      </c>
      <c r="B3728" s="488">
        <v>45512</v>
      </c>
      <c r="C3728" s="212" t="s">
        <v>156</v>
      </c>
      <c r="D3728" s="408" t="s">
        <v>136</v>
      </c>
      <c r="E3728" s="408" t="s">
        <v>149</v>
      </c>
      <c r="F3728" s="515">
        <v>0</v>
      </c>
      <c r="G3728" s="515"/>
      <c r="H3728" s="116"/>
      <c r="I3728" s="116"/>
      <c r="J3728" s="515"/>
      <c r="AD3728" s="476"/>
      <c r="AI3728" s="473"/>
    </row>
    <row r="3729" spans="1:35" s="4" customFormat="1" x14ac:dyDescent="0.25">
      <c r="A3729" s="408">
        <f t="shared" si="56"/>
        <v>3727</v>
      </c>
      <c r="B3729" s="488">
        <v>45512</v>
      </c>
      <c r="C3729" s="212" t="s">
        <v>142</v>
      </c>
      <c r="D3729" s="408" t="s">
        <v>264</v>
      </c>
      <c r="E3729" s="408" t="s">
        <v>143</v>
      </c>
      <c r="F3729" s="515">
        <v>211</v>
      </c>
      <c r="G3729" s="515"/>
      <c r="H3729" s="116"/>
      <c r="I3729" s="116"/>
      <c r="J3729" s="515"/>
      <c r="AD3729" s="476"/>
      <c r="AI3729" s="473"/>
    </row>
    <row r="3730" spans="1:35" s="4" customFormat="1" x14ac:dyDescent="0.25">
      <c r="A3730" s="408">
        <f t="shared" si="56"/>
        <v>3728</v>
      </c>
      <c r="B3730" s="488">
        <v>45512</v>
      </c>
      <c r="C3730" s="212" t="s">
        <v>144</v>
      </c>
      <c r="D3730" s="408" t="s">
        <v>264</v>
      </c>
      <c r="E3730" s="408" t="s">
        <v>143</v>
      </c>
      <c r="F3730" s="515">
        <v>200</v>
      </c>
      <c r="G3730" s="515"/>
      <c r="H3730" s="116"/>
      <c r="I3730" s="116"/>
      <c r="J3730" s="515"/>
      <c r="AD3730" s="476"/>
      <c r="AI3730" s="473"/>
    </row>
    <row r="3731" spans="1:35" s="4" customFormat="1" x14ac:dyDescent="0.25">
      <c r="A3731" s="408">
        <f t="shared" si="56"/>
        <v>3729</v>
      </c>
      <c r="B3731" s="488">
        <v>45512</v>
      </c>
      <c r="C3731" s="212" t="s">
        <v>145</v>
      </c>
      <c r="D3731" s="408" t="s">
        <v>265</v>
      </c>
      <c r="E3731" s="408" t="s">
        <v>146</v>
      </c>
      <c r="F3731" s="515">
        <v>0</v>
      </c>
      <c r="G3731" s="515"/>
      <c r="H3731" s="116"/>
      <c r="I3731" s="116"/>
      <c r="J3731" s="515"/>
      <c r="AD3731" s="476"/>
      <c r="AI3731" s="473"/>
    </row>
    <row r="3732" spans="1:35" s="4" customFormat="1" x14ac:dyDescent="0.25">
      <c r="A3732" s="408">
        <f t="shared" si="56"/>
        <v>3730</v>
      </c>
      <c r="B3732" s="488">
        <v>45512</v>
      </c>
      <c r="C3732" s="212" t="s">
        <v>160</v>
      </c>
      <c r="D3732" s="408" t="s">
        <v>136</v>
      </c>
      <c r="E3732" s="408" t="s">
        <v>64</v>
      </c>
      <c r="F3732" s="515">
        <v>0</v>
      </c>
      <c r="G3732" s="515"/>
      <c r="H3732" s="116"/>
      <c r="I3732" s="116"/>
      <c r="J3732" s="515"/>
      <c r="AD3732" s="476"/>
      <c r="AI3732" s="473"/>
    </row>
    <row r="3733" spans="1:35" s="4" customFormat="1" x14ac:dyDescent="0.25">
      <c r="A3733" s="408">
        <f t="shared" si="56"/>
        <v>3731</v>
      </c>
      <c r="B3733" s="488">
        <v>45512</v>
      </c>
      <c r="C3733" s="212" t="s">
        <v>158</v>
      </c>
      <c r="D3733" s="408" t="s">
        <v>159</v>
      </c>
      <c r="E3733" s="408" t="s">
        <v>64</v>
      </c>
      <c r="F3733" s="515">
        <v>0</v>
      </c>
      <c r="G3733" s="515"/>
      <c r="H3733" s="116"/>
      <c r="I3733" s="116"/>
      <c r="J3733" s="515"/>
      <c r="AD3733" s="476"/>
      <c r="AI3733" s="473"/>
    </row>
    <row r="3734" spans="1:35" s="4" customFormat="1" x14ac:dyDescent="0.25">
      <c r="A3734" s="408">
        <f t="shared" si="56"/>
        <v>3732</v>
      </c>
      <c r="B3734" s="488">
        <v>45512</v>
      </c>
      <c r="C3734" s="212" t="s">
        <v>390</v>
      </c>
      <c r="D3734" s="408" t="s">
        <v>99</v>
      </c>
      <c r="E3734" s="408" t="s">
        <v>381</v>
      </c>
      <c r="F3734" s="515">
        <v>185</v>
      </c>
      <c r="G3734" s="515"/>
      <c r="H3734" s="116"/>
      <c r="I3734" s="116"/>
      <c r="J3734" s="515"/>
      <c r="AD3734" s="476"/>
      <c r="AI3734" s="473"/>
    </row>
    <row r="3735" spans="1:35" s="4" customFormat="1" x14ac:dyDescent="0.25">
      <c r="A3735" s="408">
        <f t="shared" si="56"/>
        <v>3733</v>
      </c>
      <c r="B3735" s="488">
        <v>45512</v>
      </c>
      <c r="C3735" s="96" t="s">
        <v>283</v>
      </c>
      <c r="D3735" s="408" t="s">
        <v>266</v>
      </c>
      <c r="E3735" s="408" t="s">
        <v>63</v>
      </c>
      <c r="F3735" s="515">
        <v>62</v>
      </c>
      <c r="G3735" s="515"/>
      <c r="H3735" s="116"/>
      <c r="I3735" s="116"/>
      <c r="J3735" s="515"/>
      <c r="AD3735" s="476"/>
      <c r="AI3735" s="473"/>
    </row>
    <row r="3736" spans="1:35" s="4" customFormat="1" x14ac:dyDescent="0.25">
      <c r="A3736" s="408">
        <f t="shared" si="56"/>
        <v>3734</v>
      </c>
      <c r="B3736" s="488">
        <v>45512</v>
      </c>
      <c r="C3736" s="212" t="s">
        <v>148</v>
      </c>
      <c r="D3736" s="408" t="s">
        <v>92</v>
      </c>
      <c r="E3736" s="408" t="s">
        <v>63</v>
      </c>
      <c r="F3736" s="515">
        <v>0</v>
      </c>
      <c r="G3736" s="515"/>
      <c r="H3736" s="116"/>
      <c r="I3736" s="116"/>
      <c r="J3736" s="515"/>
      <c r="AD3736" s="476"/>
      <c r="AI3736" s="473"/>
    </row>
    <row r="3737" spans="1:35" s="4" customFormat="1" x14ac:dyDescent="0.25">
      <c r="A3737" s="408">
        <f t="shared" si="56"/>
        <v>3735</v>
      </c>
      <c r="B3737" s="488">
        <v>45512</v>
      </c>
      <c r="C3737" s="212" t="s">
        <v>150</v>
      </c>
      <c r="D3737" s="408" t="s">
        <v>92</v>
      </c>
      <c r="E3737" s="408" t="s">
        <v>63</v>
      </c>
      <c r="F3737" s="515">
        <v>0</v>
      </c>
      <c r="G3737" s="515"/>
      <c r="H3737" s="116"/>
      <c r="I3737" s="116"/>
      <c r="J3737" s="515"/>
      <c r="AD3737" s="476"/>
      <c r="AI3737" s="473"/>
    </row>
    <row r="3738" spans="1:35" s="4" customFormat="1" x14ac:dyDescent="0.25">
      <c r="A3738" s="408">
        <f t="shared" si="56"/>
        <v>3736</v>
      </c>
      <c r="B3738" s="488">
        <v>45512</v>
      </c>
      <c r="C3738" s="212" t="s">
        <v>467</v>
      </c>
      <c r="D3738" s="408" t="s">
        <v>92</v>
      </c>
      <c r="E3738" s="408" t="s">
        <v>63</v>
      </c>
      <c r="F3738" s="515">
        <v>0</v>
      </c>
      <c r="G3738" s="515"/>
      <c r="H3738" s="116"/>
      <c r="I3738" s="116"/>
      <c r="J3738" s="515"/>
      <c r="AD3738" s="476"/>
      <c r="AI3738" s="473"/>
    </row>
    <row r="3739" spans="1:35" s="4" customFormat="1" x14ac:dyDescent="0.25">
      <c r="A3739" s="408">
        <f t="shared" si="56"/>
        <v>3737</v>
      </c>
      <c r="B3739" s="488">
        <v>45512</v>
      </c>
      <c r="C3739" s="212" t="s">
        <v>135</v>
      </c>
      <c r="D3739" s="408" t="s">
        <v>136</v>
      </c>
      <c r="E3739" s="408" t="s">
        <v>2</v>
      </c>
      <c r="F3739" s="515">
        <v>283</v>
      </c>
      <c r="G3739" s="515"/>
      <c r="H3739" s="116"/>
      <c r="I3739" s="116"/>
      <c r="J3739" s="515"/>
      <c r="AD3739" s="476"/>
      <c r="AI3739" s="473"/>
    </row>
    <row r="3740" spans="1:35" s="4" customFormat="1" x14ac:dyDescent="0.25">
      <c r="A3740" s="408">
        <f t="shared" si="56"/>
        <v>3738</v>
      </c>
      <c r="B3740" s="488">
        <v>45512</v>
      </c>
      <c r="C3740" s="212" t="s">
        <v>137</v>
      </c>
      <c r="D3740" s="408" t="s">
        <v>136</v>
      </c>
      <c r="E3740" s="408" t="s">
        <v>2</v>
      </c>
      <c r="F3740" s="515">
        <v>0</v>
      </c>
      <c r="G3740" s="515"/>
      <c r="H3740" s="116"/>
      <c r="I3740" s="116"/>
      <c r="J3740" s="515"/>
      <c r="AD3740" s="476"/>
      <c r="AI3740" s="473"/>
    </row>
    <row r="3741" spans="1:35" s="4" customFormat="1" x14ac:dyDescent="0.25">
      <c r="A3741" s="408">
        <f t="shared" si="56"/>
        <v>3739</v>
      </c>
      <c r="B3741" s="488">
        <v>45512</v>
      </c>
      <c r="C3741" s="212" t="s">
        <v>139</v>
      </c>
      <c r="D3741" s="408" t="s">
        <v>92</v>
      </c>
      <c r="E3741" s="408" t="s">
        <v>2</v>
      </c>
      <c r="F3741" s="515">
        <v>0</v>
      </c>
      <c r="G3741" s="515"/>
      <c r="H3741" s="116"/>
      <c r="I3741" s="116"/>
      <c r="J3741" s="515"/>
      <c r="AD3741" s="476"/>
      <c r="AI3741" s="473"/>
    </row>
    <row r="3742" spans="1:35" s="4" customFormat="1" x14ac:dyDescent="0.25">
      <c r="A3742" s="408">
        <f t="shared" si="56"/>
        <v>3740</v>
      </c>
      <c r="B3742" s="488">
        <v>45512</v>
      </c>
      <c r="C3742" s="212" t="s">
        <v>140</v>
      </c>
      <c r="D3742" s="408" t="s">
        <v>92</v>
      </c>
      <c r="E3742" s="408" t="s">
        <v>2</v>
      </c>
      <c r="F3742" s="515">
        <v>0</v>
      </c>
      <c r="G3742" s="515"/>
      <c r="H3742" s="116"/>
      <c r="I3742" s="116"/>
      <c r="J3742" s="515"/>
      <c r="AD3742" s="476"/>
      <c r="AI3742" s="473"/>
    </row>
    <row r="3743" spans="1:35" s="4" customFormat="1" x14ac:dyDescent="0.25">
      <c r="A3743" s="408">
        <f t="shared" si="56"/>
        <v>3741</v>
      </c>
      <c r="B3743" s="488">
        <v>45512</v>
      </c>
      <c r="C3743" s="212" t="s">
        <v>141</v>
      </c>
      <c r="D3743" s="408" t="s">
        <v>92</v>
      </c>
      <c r="E3743" s="408" t="s">
        <v>2</v>
      </c>
      <c r="F3743" s="515">
        <v>0</v>
      </c>
      <c r="G3743" s="515"/>
      <c r="H3743" s="116"/>
      <c r="I3743" s="116"/>
      <c r="J3743" s="515"/>
      <c r="AD3743" s="476"/>
      <c r="AI3743" s="473"/>
    </row>
    <row r="3744" spans="1:35" s="4" customFormat="1" x14ac:dyDescent="0.25">
      <c r="A3744" s="408">
        <f t="shared" si="56"/>
        <v>3742</v>
      </c>
      <c r="B3744" s="488">
        <v>45512</v>
      </c>
      <c r="C3744" s="212" t="s">
        <v>134</v>
      </c>
      <c r="D3744" s="408" t="s">
        <v>99</v>
      </c>
      <c r="E3744" s="408" t="s">
        <v>2</v>
      </c>
      <c r="F3744" s="515">
        <v>0</v>
      </c>
      <c r="G3744" s="515"/>
      <c r="H3744" s="116"/>
      <c r="I3744" s="116"/>
      <c r="J3744" s="515"/>
      <c r="AD3744" s="476"/>
      <c r="AI3744" s="473"/>
    </row>
    <row r="3745" spans="1:35" s="4" customFormat="1" x14ac:dyDescent="0.25">
      <c r="A3745" s="408">
        <f t="shared" si="56"/>
        <v>3743</v>
      </c>
      <c r="B3745" s="488">
        <v>45512</v>
      </c>
      <c r="C3745" s="212" t="s">
        <v>279</v>
      </c>
      <c r="D3745" s="408" t="s">
        <v>99</v>
      </c>
      <c r="E3745" s="408" t="s">
        <v>2</v>
      </c>
      <c r="F3745" s="515">
        <v>0</v>
      </c>
      <c r="G3745" s="515"/>
      <c r="H3745" s="116"/>
      <c r="I3745" s="116"/>
      <c r="J3745" s="515"/>
      <c r="AD3745" s="476"/>
      <c r="AI3745" s="473"/>
    </row>
    <row r="3746" spans="1:35" s="4" customFormat="1" x14ac:dyDescent="0.25">
      <c r="A3746" s="408">
        <f t="shared" si="56"/>
        <v>3744</v>
      </c>
      <c r="B3746" s="488">
        <v>45512</v>
      </c>
      <c r="C3746" s="212" t="s">
        <v>153</v>
      </c>
      <c r="D3746" s="408" t="s">
        <v>103</v>
      </c>
      <c r="E3746" s="408" t="s">
        <v>62</v>
      </c>
      <c r="F3746" s="515">
        <v>136</v>
      </c>
      <c r="G3746" s="515"/>
      <c r="H3746" s="116"/>
      <c r="I3746" s="116"/>
      <c r="J3746" s="515"/>
      <c r="AD3746" s="476"/>
      <c r="AI3746" s="473"/>
    </row>
    <row r="3747" spans="1:35" s="4" customFormat="1" x14ac:dyDescent="0.25">
      <c r="A3747" s="408">
        <f t="shared" si="56"/>
        <v>3745</v>
      </c>
      <c r="B3747" s="488">
        <v>45512</v>
      </c>
      <c r="C3747" s="212" t="s">
        <v>154</v>
      </c>
      <c r="D3747" s="408" t="s">
        <v>92</v>
      </c>
      <c r="E3747" s="408" t="s">
        <v>62</v>
      </c>
      <c r="F3747" s="515">
        <v>0</v>
      </c>
      <c r="G3747" s="515"/>
      <c r="H3747" s="116"/>
      <c r="I3747" s="116"/>
      <c r="J3747" s="515"/>
      <c r="AD3747" s="476"/>
      <c r="AI3747" s="473"/>
    </row>
    <row r="3748" spans="1:35" s="4" customFormat="1" x14ac:dyDescent="0.25">
      <c r="A3748" s="408">
        <f t="shared" si="56"/>
        <v>3746</v>
      </c>
      <c r="B3748" s="488">
        <v>45512</v>
      </c>
      <c r="C3748" s="212" t="s">
        <v>155</v>
      </c>
      <c r="D3748" s="408" t="s">
        <v>92</v>
      </c>
      <c r="E3748" s="408" t="s">
        <v>62</v>
      </c>
      <c r="F3748" s="515">
        <v>0</v>
      </c>
      <c r="G3748" s="515"/>
      <c r="H3748" s="116"/>
      <c r="I3748" s="116"/>
      <c r="J3748" s="515"/>
      <c r="AD3748" s="476"/>
      <c r="AI3748" s="473"/>
    </row>
    <row r="3749" spans="1:35" s="4" customFormat="1" x14ac:dyDescent="0.25">
      <c r="A3749" s="408">
        <f t="shared" si="56"/>
        <v>3747</v>
      </c>
      <c r="B3749" s="488">
        <v>45512</v>
      </c>
      <c r="C3749" s="212" t="s">
        <v>295</v>
      </c>
      <c r="D3749" s="408" t="s">
        <v>92</v>
      </c>
      <c r="E3749" s="408" t="s">
        <v>62</v>
      </c>
      <c r="F3749" s="515">
        <v>0</v>
      </c>
      <c r="G3749" s="515"/>
      <c r="H3749" s="116"/>
      <c r="I3749" s="116"/>
      <c r="J3749" s="515"/>
      <c r="AD3749" s="476"/>
      <c r="AI3749" s="473"/>
    </row>
    <row r="3750" spans="1:35" s="4" customFormat="1" x14ac:dyDescent="0.25">
      <c r="A3750" s="408">
        <f t="shared" si="56"/>
        <v>3748</v>
      </c>
      <c r="B3750" s="488">
        <v>45512</v>
      </c>
      <c r="C3750" s="212" t="s">
        <v>259</v>
      </c>
      <c r="D3750" s="408" t="s">
        <v>92</v>
      </c>
      <c r="E3750" s="408" t="s">
        <v>2</v>
      </c>
      <c r="F3750" s="515">
        <v>238</v>
      </c>
      <c r="G3750" s="515"/>
      <c r="H3750" s="116"/>
      <c r="I3750" s="116"/>
      <c r="J3750" s="515"/>
      <c r="AD3750" s="476"/>
      <c r="AI3750" s="473"/>
    </row>
    <row r="3751" spans="1:35" s="4" customFormat="1" x14ac:dyDescent="0.25">
      <c r="A3751" s="408">
        <f t="shared" si="56"/>
        <v>3749</v>
      </c>
      <c r="B3751" s="488">
        <v>45512</v>
      </c>
      <c r="C3751" s="212" t="s">
        <v>260</v>
      </c>
      <c r="D3751" s="408" t="s">
        <v>92</v>
      </c>
      <c r="E3751" s="408" t="s">
        <v>2</v>
      </c>
      <c r="F3751" s="515">
        <v>238</v>
      </c>
      <c r="G3751" s="515"/>
      <c r="H3751" s="116"/>
      <c r="I3751" s="116"/>
      <c r="J3751" s="515"/>
      <c r="AD3751" s="476"/>
      <c r="AI3751" s="473"/>
    </row>
    <row r="3752" spans="1:35" s="4" customFormat="1" x14ac:dyDescent="0.25">
      <c r="A3752" s="408">
        <f t="shared" si="56"/>
        <v>3750</v>
      </c>
      <c r="B3752" s="488">
        <v>45512</v>
      </c>
      <c r="C3752" s="212" t="s">
        <v>252</v>
      </c>
      <c r="D3752" s="408" t="s">
        <v>92</v>
      </c>
      <c r="E3752" s="408" t="s">
        <v>2</v>
      </c>
      <c r="F3752" s="515">
        <v>325</v>
      </c>
      <c r="G3752" s="515"/>
      <c r="H3752" s="116"/>
      <c r="I3752" s="116"/>
      <c r="J3752" s="515"/>
      <c r="AD3752" s="476"/>
      <c r="AI3752" s="473"/>
    </row>
    <row r="3753" spans="1:35" s="4" customFormat="1" x14ac:dyDescent="0.25">
      <c r="A3753" s="408">
        <f t="shared" si="56"/>
        <v>3751</v>
      </c>
      <c r="B3753" s="488">
        <v>45512</v>
      </c>
      <c r="C3753" s="212" t="s">
        <v>177</v>
      </c>
      <c r="D3753" s="408" t="s">
        <v>159</v>
      </c>
      <c r="E3753" s="408" t="s">
        <v>8</v>
      </c>
      <c r="F3753" s="515">
        <v>92</v>
      </c>
      <c r="G3753" s="515"/>
      <c r="H3753" s="116"/>
      <c r="I3753" s="116"/>
      <c r="J3753" s="515"/>
      <c r="AD3753" s="476"/>
      <c r="AI3753" s="473"/>
    </row>
    <row r="3754" spans="1:35" s="4" customFormat="1" x14ac:dyDescent="0.25">
      <c r="A3754" s="408">
        <f t="shared" si="56"/>
        <v>3752</v>
      </c>
      <c r="B3754" s="488">
        <v>45512</v>
      </c>
      <c r="C3754" s="212" t="s">
        <v>162</v>
      </c>
      <c r="D3754" s="408" t="s">
        <v>163</v>
      </c>
      <c r="E3754" s="408" t="s">
        <v>164</v>
      </c>
      <c r="F3754" s="515">
        <v>0</v>
      </c>
      <c r="G3754" s="515"/>
      <c r="H3754" s="116"/>
      <c r="I3754" s="116"/>
      <c r="J3754" s="515"/>
      <c r="AD3754" s="476"/>
      <c r="AI3754" s="473"/>
    </row>
    <row r="3755" spans="1:35" s="4" customFormat="1" x14ac:dyDescent="0.25">
      <c r="A3755" s="408">
        <f t="shared" si="56"/>
        <v>3753</v>
      </c>
      <c r="B3755" s="488">
        <v>45512</v>
      </c>
      <c r="C3755" s="212" t="s">
        <v>166</v>
      </c>
      <c r="D3755" s="408" t="s">
        <v>167</v>
      </c>
      <c r="E3755" s="408" t="s">
        <v>164</v>
      </c>
      <c r="F3755" s="515">
        <v>0</v>
      </c>
      <c r="G3755" s="515"/>
      <c r="H3755" s="116"/>
      <c r="I3755" s="116"/>
      <c r="J3755" s="515"/>
      <c r="AD3755" s="476"/>
      <c r="AI3755" s="473"/>
    </row>
    <row r="3756" spans="1:35" s="4" customFormat="1" x14ac:dyDescent="0.25">
      <c r="A3756" s="408">
        <f t="shared" si="56"/>
        <v>3754</v>
      </c>
      <c r="B3756" s="488">
        <v>45512</v>
      </c>
      <c r="C3756" s="212" t="s">
        <v>169</v>
      </c>
      <c r="D3756" s="408" t="s">
        <v>167</v>
      </c>
      <c r="E3756" s="408" t="s">
        <v>164</v>
      </c>
      <c r="F3756" s="515">
        <v>0</v>
      </c>
      <c r="G3756" s="515"/>
      <c r="H3756" s="116"/>
      <c r="I3756" s="116"/>
      <c r="J3756" s="515"/>
      <c r="AD3756" s="476"/>
      <c r="AI3756" s="473"/>
    </row>
    <row r="3757" spans="1:35" s="4" customFormat="1" x14ac:dyDescent="0.25">
      <c r="A3757" s="408">
        <f t="shared" si="56"/>
        <v>3755</v>
      </c>
      <c r="B3757" s="488">
        <v>45512</v>
      </c>
      <c r="C3757" s="212" t="s">
        <v>170</v>
      </c>
      <c r="D3757" s="408" t="s">
        <v>103</v>
      </c>
      <c r="E3757" s="408" t="s">
        <v>164</v>
      </c>
      <c r="F3757" s="515">
        <v>175</v>
      </c>
      <c r="G3757" s="515"/>
      <c r="H3757" s="116"/>
      <c r="I3757" s="116"/>
      <c r="J3757" s="515"/>
      <c r="AD3757" s="476"/>
      <c r="AI3757" s="473"/>
    </row>
    <row r="3758" spans="1:35" s="4" customFormat="1" x14ac:dyDescent="0.25">
      <c r="A3758" s="408">
        <f t="shared" si="56"/>
        <v>3756</v>
      </c>
      <c r="B3758" s="488">
        <v>45512</v>
      </c>
      <c r="C3758" s="212" t="s">
        <v>171</v>
      </c>
      <c r="D3758" s="408" t="s">
        <v>159</v>
      </c>
      <c r="E3758" s="408" t="s">
        <v>164</v>
      </c>
      <c r="F3758" s="515">
        <v>0</v>
      </c>
      <c r="G3758" s="515"/>
      <c r="H3758" s="116"/>
      <c r="I3758" s="116"/>
      <c r="J3758" s="515"/>
      <c r="AD3758" s="476"/>
      <c r="AI3758" s="473"/>
    </row>
    <row r="3759" spans="1:35" s="4" customFormat="1" x14ac:dyDescent="0.25">
      <c r="A3759" s="408">
        <f t="shared" si="56"/>
        <v>3757</v>
      </c>
      <c r="B3759" s="488">
        <v>45512</v>
      </c>
      <c r="C3759" s="212" t="s">
        <v>172</v>
      </c>
      <c r="D3759" s="408" t="s">
        <v>173</v>
      </c>
      <c r="E3759" s="408" t="s">
        <v>164</v>
      </c>
      <c r="F3759" s="515">
        <v>0</v>
      </c>
      <c r="G3759" s="515"/>
      <c r="H3759" s="116"/>
      <c r="I3759" s="116"/>
      <c r="J3759" s="515"/>
      <c r="AD3759" s="476"/>
      <c r="AI3759" s="473"/>
    </row>
    <row r="3760" spans="1:35" s="4" customFormat="1" x14ac:dyDescent="0.25">
      <c r="A3760" s="408">
        <f t="shared" si="56"/>
        <v>3758</v>
      </c>
      <c r="B3760" s="488">
        <v>45512</v>
      </c>
      <c r="C3760" s="212" t="s">
        <v>174</v>
      </c>
      <c r="D3760" s="408" t="s">
        <v>99</v>
      </c>
      <c r="E3760" s="408" t="s">
        <v>164</v>
      </c>
      <c r="F3760" s="515">
        <v>489</v>
      </c>
      <c r="G3760" s="515"/>
      <c r="H3760" s="116"/>
      <c r="I3760" s="116"/>
      <c r="J3760" s="515"/>
      <c r="AD3760" s="476"/>
      <c r="AI3760" s="473"/>
    </row>
    <row r="3761" spans="1:35" s="4" customFormat="1" x14ac:dyDescent="0.25">
      <c r="A3761" s="408">
        <f t="shared" si="56"/>
        <v>3759</v>
      </c>
      <c r="B3761" s="488">
        <v>45512</v>
      </c>
      <c r="C3761" s="212" t="s">
        <v>175</v>
      </c>
      <c r="D3761" s="408" t="s">
        <v>176</v>
      </c>
      <c r="E3761" s="408" t="s">
        <v>164</v>
      </c>
      <c r="F3761" s="515">
        <v>177</v>
      </c>
      <c r="G3761" s="515"/>
      <c r="H3761" s="116"/>
      <c r="I3761" s="116"/>
      <c r="J3761" s="515"/>
      <c r="AD3761" s="476"/>
      <c r="AI3761" s="473"/>
    </row>
    <row r="3762" spans="1:35" s="4" customFormat="1" x14ac:dyDescent="0.25">
      <c r="A3762" s="408">
        <f t="shared" si="56"/>
        <v>3760</v>
      </c>
      <c r="B3762" s="488">
        <v>45512</v>
      </c>
      <c r="C3762" s="212" t="s">
        <v>263</v>
      </c>
      <c r="D3762" s="408" t="s">
        <v>176</v>
      </c>
      <c r="E3762" s="408" t="s">
        <v>164</v>
      </c>
      <c r="F3762" s="515">
        <v>0</v>
      </c>
      <c r="G3762" s="515"/>
      <c r="H3762" s="116"/>
      <c r="I3762" s="116"/>
      <c r="J3762" s="515"/>
      <c r="AD3762" s="476"/>
      <c r="AI3762" s="473"/>
    </row>
    <row r="3763" spans="1:35" s="4" customFormat="1" x14ac:dyDescent="0.25">
      <c r="A3763" s="408">
        <f t="shared" ref="A3763:A3826" si="57">ROW()-2</f>
        <v>3761</v>
      </c>
      <c r="B3763" s="488">
        <v>45512</v>
      </c>
      <c r="C3763" s="212" t="s">
        <v>261</v>
      </c>
      <c r="D3763" s="408" t="s">
        <v>269</v>
      </c>
      <c r="E3763" s="408" t="s">
        <v>164</v>
      </c>
      <c r="F3763" s="515">
        <v>144</v>
      </c>
      <c r="G3763" s="515"/>
      <c r="H3763" s="116"/>
      <c r="I3763" s="116"/>
      <c r="J3763" s="515"/>
      <c r="AD3763" s="476"/>
      <c r="AI3763" s="473"/>
    </row>
    <row r="3764" spans="1:35" s="4" customFormat="1" x14ac:dyDescent="0.25">
      <c r="A3764" s="408">
        <f t="shared" si="57"/>
        <v>3762</v>
      </c>
      <c r="B3764" s="488">
        <v>45512</v>
      </c>
      <c r="C3764" s="212" t="s">
        <v>254</v>
      </c>
      <c r="D3764" s="408" t="s">
        <v>159</v>
      </c>
      <c r="E3764" s="408" t="s">
        <v>164</v>
      </c>
      <c r="F3764" s="515">
        <v>0</v>
      </c>
      <c r="G3764" s="515"/>
      <c r="H3764" s="116"/>
      <c r="I3764" s="116"/>
      <c r="J3764" s="515"/>
      <c r="AD3764" s="476"/>
      <c r="AI3764" s="473"/>
    </row>
    <row r="3765" spans="1:35" s="4" customFormat="1" x14ac:dyDescent="0.25">
      <c r="A3765" s="408">
        <f t="shared" si="57"/>
        <v>3763</v>
      </c>
      <c r="B3765" s="488">
        <v>45512</v>
      </c>
      <c r="C3765" s="212" t="s">
        <v>277</v>
      </c>
      <c r="D3765" s="408" t="s">
        <v>176</v>
      </c>
      <c r="E3765" s="408" t="s">
        <v>164</v>
      </c>
      <c r="F3765" s="515">
        <v>138</v>
      </c>
      <c r="G3765" s="515"/>
      <c r="H3765" s="116"/>
      <c r="I3765" s="116"/>
      <c r="J3765" s="515"/>
      <c r="AD3765" s="476"/>
      <c r="AI3765" s="473"/>
    </row>
    <row r="3766" spans="1:35" s="4" customFormat="1" x14ac:dyDescent="0.25">
      <c r="A3766" s="408">
        <f t="shared" si="57"/>
        <v>3764</v>
      </c>
      <c r="B3766" s="488">
        <v>45512</v>
      </c>
      <c r="C3766" s="212" t="s">
        <v>352</v>
      </c>
      <c r="D3766" s="408" t="s">
        <v>176</v>
      </c>
      <c r="E3766" s="408" t="s">
        <v>164</v>
      </c>
      <c r="F3766" s="515">
        <v>201</v>
      </c>
      <c r="G3766" s="515"/>
      <c r="H3766" s="116"/>
      <c r="I3766" s="116"/>
      <c r="J3766" s="515"/>
      <c r="AD3766" s="476"/>
      <c r="AI3766" s="473"/>
    </row>
    <row r="3767" spans="1:35" s="4" customFormat="1" x14ac:dyDescent="0.25">
      <c r="A3767" s="408">
        <f t="shared" si="57"/>
        <v>3765</v>
      </c>
      <c r="B3767" s="488">
        <v>45512</v>
      </c>
      <c r="C3767" s="212" t="s">
        <v>354</v>
      </c>
      <c r="D3767" s="408" t="s">
        <v>103</v>
      </c>
      <c r="E3767" s="408" t="s">
        <v>164</v>
      </c>
      <c r="F3767" s="515">
        <v>0</v>
      </c>
      <c r="G3767" s="515"/>
      <c r="H3767" s="116"/>
      <c r="I3767" s="116"/>
      <c r="J3767" s="515"/>
      <c r="AD3767" s="476"/>
      <c r="AI3767" s="473"/>
    </row>
    <row r="3768" spans="1:35" s="4" customFormat="1" x14ac:dyDescent="0.25">
      <c r="A3768" s="408">
        <f t="shared" si="57"/>
        <v>3766</v>
      </c>
      <c r="B3768" s="488">
        <v>45512</v>
      </c>
      <c r="C3768" s="212" t="s">
        <v>385</v>
      </c>
      <c r="D3768" s="408" t="s">
        <v>386</v>
      </c>
      <c r="E3768" s="408" t="s">
        <v>383</v>
      </c>
      <c r="F3768" s="515">
        <v>0</v>
      </c>
      <c r="G3768" s="515"/>
      <c r="H3768" s="116"/>
      <c r="I3768" s="116"/>
      <c r="J3768" s="515"/>
      <c r="AD3768" s="476"/>
      <c r="AI3768" s="473"/>
    </row>
    <row r="3769" spans="1:35" s="4" customFormat="1" x14ac:dyDescent="0.25">
      <c r="A3769" s="408">
        <f t="shared" si="57"/>
        <v>3767</v>
      </c>
      <c r="B3769" s="488">
        <v>45512</v>
      </c>
      <c r="C3769" s="212" t="s">
        <v>379</v>
      </c>
      <c r="D3769" s="408" t="s">
        <v>269</v>
      </c>
      <c r="E3769" s="408" t="s">
        <v>381</v>
      </c>
      <c r="F3769" s="515">
        <v>0</v>
      </c>
      <c r="G3769" s="515"/>
      <c r="H3769" s="116"/>
      <c r="I3769" s="116"/>
      <c r="J3769" s="515"/>
      <c r="AD3769" s="476"/>
      <c r="AI3769" s="473"/>
    </row>
    <row r="3770" spans="1:35" s="4" customFormat="1" x14ac:dyDescent="0.25">
      <c r="A3770" s="408">
        <f t="shared" si="57"/>
        <v>3768</v>
      </c>
      <c r="B3770" s="488">
        <v>45512</v>
      </c>
      <c r="C3770" s="212" t="s">
        <v>380</v>
      </c>
      <c r="D3770" s="408" t="s">
        <v>269</v>
      </c>
      <c r="E3770" s="408" t="s">
        <v>381</v>
      </c>
      <c r="F3770" s="515">
        <v>121</v>
      </c>
      <c r="G3770" s="515"/>
      <c r="H3770" s="116"/>
      <c r="I3770" s="116"/>
      <c r="J3770" s="515"/>
      <c r="AD3770" s="476"/>
      <c r="AI3770" s="473"/>
    </row>
    <row r="3771" spans="1:35" s="4" customFormat="1" x14ac:dyDescent="0.25">
      <c r="A3771" s="408">
        <f t="shared" si="57"/>
        <v>3769</v>
      </c>
      <c r="B3771" s="488">
        <v>45512</v>
      </c>
      <c r="C3771" s="212" t="s">
        <v>389</v>
      </c>
      <c r="D3771" s="408" t="s">
        <v>103</v>
      </c>
      <c r="E3771" s="408" t="s">
        <v>381</v>
      </c>
      <c r="F3771" s="515">
        <v>217</v>
      </c>
      <c r="G3771" s="515"/>
      <c r="H3771" s="116"/>
      <c r="I3771" s="116"/>
      <c r="J3771" s="515"/>
      <c r="AD3771" s="476"/>
      <c r="AI3771" s="473"/>
    </row>
    <row r="3772" spans="1:35" s="4" customFormat="1" x14ac:dyDescent="0.25">
      <c r="A3772" s="408">
        <f t="shared" si="57"/>
        <v>3770</v>
      </c>
      <c r="B3772" s="488">
        <v>45512</v>
      </c>
      <c r="C3772" s="212" t="s">
        <v>425</v>
      </c>
      <c r="D3772" s="408" t="s">
        <v>99</v>
      </c>
      <c r="E3772" s="408" t="s">
        <v>498</v>
      </c>
      <c r="F3772" s="515">
        <v>270</v>
      </c>
      <c r="G3772" s="515"/>
      <c r="H3772" s="116"/>
      <c r="I3772" s="116"/>
      <c r="J3772" s="515"/>
      <c r="AD3772" s="476"/>
      <c r="AI3772" s="473"/>
    </row>
    <row r="3773" spans="1:35" s="4" customFormat="1" x14ac:dyDescent="0.25">
      <c r="A3773" s="408">
        <f t="shared" si="57"/>
        <v>3771</v>
      </c>
      <c r="B3773" s="488">
        <v>45512</v>
      </c>
      <c r="C3773" s="212" t="s">
        <v>426</v>
      </c>
      <c r="D3773" s="408" t="s">
        <v>159</v>
      </c>
      <c r="E3773" s="408" t="s">
        <v>381</v>
      </c>
      <c r="F3773" s="515">
        <v>0</v>
      </c>
      <c r="G3773" s="515"/>
      <c r="H3773" s="116"/>
      <c r="I3773" s="116"/>
      <c r="J3773" s="515"/>
      <c r="AD3773" s="476"/>
      <c r="AI3773" s="473"/>
    </row>
    <row r="3774" spans="1:35" s="4" customFormat="1" x14ac:dyDescent="0.25">
      <c r="A3774" s="408">
        <f t="shared" si="57"/>
        <v>3772</v>
      </c>
      <c r="B3774" s="488">
        <v>45514</v>
      </c>
      <c r="C3774" s="212" t="s">
        <v>125</v>
      </c>
      <c r="D3774" s="408" t="s">
        <v>99</v>
      </c>
      <c r="E3774" s="408" t="s">
        <v>334</v>
      </c>
      <c r="F3774" s="515">
        <v>210</v>
      </c>
      <c r="G3774" s="515"/>
      <c r="H3774" s="116"/>
      <c r="I3774" s="116"/>
      <c r="J3774" s="515"/>
      <c r="AD3774" s="476"/>
      <c r="AI3774" s="473"/>
    </row>
    <row r="3775" spans="1:35" s="4" customFormat="1" x14ac:dyDescent="0.25">
      <c r="A3775" s="408">
        <f t="shared" si="57"/>
        <v>3773</v>
      </c>
      <c r="B3775" s="488">
        <v>45514</v>
      </c>
      <c r="C3775" s="212" t="s">
        <v>290</v>
      </c>
      <c r="D3775" s="408" t="s">
        <v>99</v>
      </c>
      <c r="E3775" s="408" t="s">
        <v>335</v>
      </c>
      <c r="F3775" s="515">
        <v>0</v>
      </c>
      <c r="G3775" s="515"/>
      <c r="H3775" s="116"/>
      <c r="I3775" s="116"/>
      <c r="J3775" s="515"/>
      <c r="AD3775" s="476"/>
      <c r="AI3775" s="473"/>
    </row>
    <row r="3776" spans="1:35" s="4" customFormat="1" x14ac:dyDescent="0.25">
      <c r="A3776" s="408">
        <f t="shared" si="57"/>
        <v>3774</v>
      </c>
      <c r="B3776" s="488">
        <v>45514</v>
      </c>
      <c r="C3776" s="212" t="s">
        <v>88</v>
      </c>
      <c r="D3776" s="408" t="s">
        <v>89</v>
      </c>
      <c r="E3776" s="408" t="s">
        <v>336</v>
      </c>
      <c r="F3776" s="515">
        <v>200</v>
      </c>
      <c r="G3776" s="515"/>
      <c r="H3776" s="116"/>
      <c r="I3776" s="116"/>
      <c r="J3776" s="515"/>
      <c r="AD3776" s="476"/>
      <c r="AI3776" s="473"/>
    </row>
    <row r="3777" spans="1:35" s="4" customFormat="1" x14ac:dyDescent="0.25">
      <c r="A3777" s="408">
        <f t="shared" si="57"/>
        <v>3775</v>
      </c>
      <c r="B3777" s="488">
        <v>45514</v>
      </c>
      <c r="C3777" s="212" t="s">
        <v>294</v>
      </c>
      <c r="D3777" s="408" t="s">
        <v>89</v>
      </c>
      <c r="E3777" s="408" t="s">
        <v>337</v>
      </c>
      <c r="F3777" s="515">
        <v>350</v>
      </c>
      <c r="G3777" s="515"/>
      <c r="H3777" s="116"/>
      <c r="I3777" s="116"/>
      <c r="J3777" s="515"/>
      <c r="AD3777" s="476"/>
      <c r="AI3777" s="473"/>
    </row>
    <row r="3778" spans="1:35" s="4" customFormat="1" x14ac:dyDescent="0.25">
      <c r="A3778" s="408">
        <f t="shared" si="57"/>
        <v>3776</v>
      </c>
      <c r="B3778" s="488">
        <v>45514</v>
      </c>
      <c r="C3778" s="212" t="s">
        <v>119</v>
      </c>
      <c r="D3778" s="408" t="s">
        <v>131</v>
      </c>
      <c r="E3778" s="408" t="s">
        <v>338</v>
      </c>
      <c r="F3778" s="515">
        <v>0</v>
      </c>
      <c r="G3778" s="515"/>
      <c r="H3778" s="116"/>
      <c r="I3778" s="116"/>
      <c r="J3778" s="515"/>
      <c r="AD3778" s="476"/>
      <c r="AI3778" s="473"/>
    </row>
    <row r="3779" spans="1:35" s="4" customFormat="1" x14ac:dyDescent="0.25">
      <c r="A3779" s="408">
        <f t="shared" si="57"/>
        <v>3777</v>
      </c>
      <c r="B3779" s="488">
        <v>45514</v>
      </c>
      <c r="C3779" s="212" t="s">
        <v>121</v>
      </c>
      <c r="D3779" s="408" t="s">
        <v>122</v>
      </c>
      <c r="E3779" s="408" t="s">
        <v>339</v>
      </c>
      <c r="F3779" s="515">
        <v>0</v>
      </c>
      <c r="G3779" s="515"/>
      <c r="H3779" s="116"/>
      <c r="I3779" s="116"/>
      <c r="J3779" s="515"/>
      <c r="AD3779" s="476"/>
      <c r="AI3779" s="473"/>
    </row>
    <row r="3780" spans="1:35" s="4" customFormat="1" x14ac:dyDescent="0.25">
      <c r="A3780" s="408">
        <f t="shared" si="57"/>
        <v>3778</v>
      </c>
      <c r="B3780" s="488">
        <v>45514</v>
      </c>
      <c r="C3780" s="212" t="s">
        <v>349</v>
      </c>
      <c r="D3780" s="408" t="s">
        <v>360</v>
      </c>
      <c r="E3780" s="408" t="s">
        <v>127</v>
      </c>
      <c r="F3780" s="515">
        <v>0</v>
      </c>
      <c r="G3780" s="515"/>
      <c r="H3780" s="116"/>
      <c r="I3780" s="116"/>
      <c r="J3780" s="515"/>
      <c r="AD3780" s="476"/>
      <c r="AI3780" s="473"/>
    </row>
    <row r="3781" spans="1:35" s="4" customFormat="1" x14ac:dyDescent="0.25">
      <c r="A3781" s="408">
        <f t="shared" si="57"/>
        <v>3779</v>
      </c>
      <c r="B3781" s="488">
        <v>45514</v>
      </c>
      <c r="C3781" s="212" t="s">
        <v>118</v>
      </c>
      <c r="D3781" s="408" t="s">
        <v>107</v>
      </c>
      <c r="E3781" s="408" t="s">
        <v>340</v>
      </c>
      <c r="F3781" s="515">
        <v>42</v>
      </c>
      <c r="G3781" s="515"/>
      <c r="H3781" s="116"/>
      <c r="I3781" s="116"/>
      <c r="J3781" s="515"/>
      <c r="AD3781" s="476"/>
      <c r="AI3781" s="473"/>
    </row>
    <row r="3782" spans="1:35" s="4" customFormat="1" x14ac:dyDescent="0.25">
      <c r="A3782" s="408">
        <f t="shared" si="57"/>
        <v>3780</v>
      </c>
      <c r="B3782" s="488">
        <v>45514</v>
      </c>
      <c r="C3782" s="212" t="s">
        <v>109</v>
      </c>
      <c r="D3782" s="408" t="s">
        <v>107</v>
      </c>
      <c r="E3782" s="408" t="s">
        <v>341</v>
      </c>
      <c r="F3782" s="515">
        <v>0</v>
      </c>
      <c r="G3782" s="515"/>
      <c r="H3782" s="116"/>
      <c r="I3782" s="116"/>
      <c r="J3782" s="515"/>
      <c r="AD3782" s="476"/>
      <c r="AI3782" s="473"/>
    </row>
    <row r="3783" spans="1:35" s="4" customFormat="1" x14ac:dyDescent="0.25">
      <c r="A3783" s="408">
        <f t="shared" si="57"/>
        <v>3781</v>
      </c>
      <c r="B3783" s="488">
        <v>45514</v>
      </c>
      <c r="C3783" s="212" t="s">
        <v>106</v>
      </c>
      <c r="D3783" s="408" t="s">
        <v>107</v>
      </c>
      <c r="E3783" s="408" t="s">
        <v>342</v>
      </c>
      <c r="F3783" s="515">
        <v>0</v>
      </c>
      <c r="G3783" s="515"/>
      <c r="H3783" s="116"/>
      <c r="I3783" s="116"/>
      <c r="J3783" s="515"/>
      <c r="AD3783" s="476"/>
      <c r="AI3783" s="473"/>
    </row>
    <row r="3784" spans="1:35" s="4" customFormat="1" x14ac:dyDescent="0.25">
      <c r="A3784" s="408">
        <f t="shared" si="57"/>
        <v>3782</v>
      </c>
      <c r="B3784" s="488">
        <v>45514</v>
      </c>
      <c r="C3784" s="212" t="s">
        <v>278</v>
      </c>
      <c r="D3784" s="408" t="s">
        <v>107</v>
      </c>
      <c r="E3784" s="408" t="s">
        <v>341</v>
      </c>
      <c r="F3784" s="515">
        <v>81</v>
      </c>
      <c r="G3784" s="515"/>
      <c r="H3784" s="116"/>
      <c r="I3784" s="116"/>
      <c r="J3784" s="515"/>
      <c r="AD3784" s="476"/>
      <c r="AI3784" s="473"/>
    </row>
    <row r="3785" spans="1:35" s="4" customFormat="1" x14ac:dyDescent="0.25">
      <c r="A3785" s="408">
        <f t="shared" si="57"/>
        <v>3783</v>
      </c>
      <c r="B3785" s="488">
        <v>45514</v>
      </c>
      <c r="C3785" s="212" t="s">
        <v>372</v>
      </c>
      <c r="D3785" s="408" t="s">
        <v>107</v>
      </c>
      <c r="E3785" s="408">
        <v>0</v>
      </c>
      <c r="F3785" s="515">
        <v>0</v>
      </c>
      <c r="G3785" s="515"/>
      <c r="H3785" s="116"/>
      <c r="I3785" s="116"/>
      <c r="J3785" s="515"/>
      <c r="AD3785" s="476"/>
      <c r="AI3785" s="473"/>
    </row>
    <row r="3786" spans="1:35" s="4" customFormat="1" x14ac:dyDescent="0.25">
      <c r="A3786" s="408">
        <f t="shared" si="57"/>
        <v>3784</v>
      </c>
      <c r="B3786" s="488">
        <v>45514</v>
      </c>
      <c r="C3786" s="212" t="s">
        <v>373</v>
      </c>
      <c r="D3786" s="408" t="s">
        <v>107</v>
      </c>
      <c r="E3786" s="408">
        <v>0</v>
      </c>
      <c r="F3786" s="515">
        <v>0</v>
      </c>
      <c r="G3786" s="515"/>
      <c r="H3786" s="116"/>
      <c r="I3786" s="116"/>
      <c r="J3786" s="515"/>
      <c r="AD3786" s="476"/>
      <c r="AI3786" s="473"/>
    </row>
    <row r="3787" spans="1:35" s="4" customFormat="1" x14ac:dyDescent="0.25">
      <c r="A3787" s="408">
        <f t="shared" si="57"/>
        <v>3785</v>
      </c>
      <c r="B3787" s="488">
        <v>45514</v>
      </c>
      <c r="C3787" s="212" t="s">
        <v>91</v>
      </c>
      <c r="D3787" s="408" t="s">
        <v>92</v>
      </c>
      <c r="E3787" s="408" t="s">
        <v>343</v>
      </c>
      <c r="F3787" s="515">
        <v>0</v>
      </c>
      <c r="G3787" s="515"/>
      <c r="H3787" s="116"/>
      <c r="I3787" s="116"/>
      <c r="J3787" s="515"/>
      <c r="AD3787" s="476"/>
      <c r="AI3787" s="473"/>
    </row>
    <row r="3788" spans="1:35" s="4" customFormat="1" x14ac:dyDescent="0.25">
      <c r="A3788" s="408">
        <f t="shared" si="57"/>
        <v>3786</v>
      </c>
      <c r="B3788" s="488">
        <v>45514</v>
      </c>
      <c r="C3788" s="212" t="s">
        <v>94</v>
      </c>
      <c r="D3788" s="408" t="s">
        <v>92</v>
      </c>
      <c r="E3788" s="408" t="s">
        <v>344</v>
      </c>
      <c r="F3788" s="515">
        <v>100</v>
      </c>
      <c r="G3788" s="515"/>
      <c r="H3788" s="116"/>
      <c r="I3788" s="116"/>
      <c r="J3788" s="515"/>
      <c r="AD3788" s="476"/>
      <c r="AI3788" s="473"/>
    </row>
    <row r="3789" spans="1:35" s="4" customFormat="1" x14ac:dyDescent="0.25">
      <c r="A3789" s="408">
        <f t="shared" si="57"/>
        <v>3787</v>
      </c>
      <c r="B3789" s="488">
        <v>45514</v>
      </c>
      <c r="C3789" s="212" t="s">
        <v>116</v>
      </c>
      <c r="D3789" s="408" t="s">
        <v>92</v>
      </c>
      <c r="E3789" s="408" t="s">
        <v>345</v>
      </c>
      <c r="F3789" s="515">
        <v>100</v>
      </c>
      <c r="G3789" s="515"/>
      <c r="H3789" s="116"/>
      <c r="I3789" s="116"/>
      <c r="J3789" s="515"/>
      <c r="AD3789" s="476"/>
      <c r="AI3789" s="473"/>
    </row>
    <row r="3790" spans="1:35" s="4" customFormat="1" x14ac:dyDescent="0.25">
      <c r="A3790" s="408">
        <f t="shared" si="57"/>
        <v>3788</v>
      </c>
      <c r="B3790" s="488">
        <v>45514</v>
      </c>
      <c r="C3790" s="212" t="s">
        <v>128</v>
      </c>
      <c r="D3790" s="408" t="s">
        <v>97</v>
      </c>
      <c r="E3790" s="408" t="s">
        <v>346</v>
      </c>
      <c r="F3790" s="515">
        <v>97</v>
      </c>
      <c r="G3790" s="515"/>
      <c r="H3790" s="116"/>
      <c r="I3790" s="116"/>
      <c r="J3790" s="515"/>
      <c r="AD3790" s="476"/>
      <c r="AI3790" s="473"/>
    </row>
    <row r="3791" spans="1:35" s="4" customFormat="1" x14ac:dyDescent="0.25">
      <c r="A3791" s="408">
        <f t="shared" si="57"/>
        <v>3789</v>
      </c>
      <c r="B3791" s="488">
        <v>45514</v>
      </c>
      <c r="C3791" s="212" t="s">
        <v>96</v>
      </c>
      <c r="D3791" s="408" t="s">
        <v>97</v>
      </c>
      <c r="E3791" s="408" t="s">
        <v>347</v>
      </c>
      <c r="F3791" s="515">
        <v>48</v>
      </c>
      <c r="G3791" s="515"/>
      <c r="H3791" s="116"/>
      <c r="I3791" s="116"/>
      <c r="J3791" s="515"/>
      <c r="AD3791" s="476"/>
      <c r="AI3791" s="473"/>
    </row>
    <row r="3792" spans="1:35" s="4" customFormat="1" x14ac:dyDescent="0.25">
      <c r="A3792" s="408">
        <f t="shared" si="57"/>
        <v>3790</v>
      </c>
      <c r="B3792" s="488">
        <v>45514</v>
      </c>
      <c r="C3792" s="212" t="s">
        <v>113</v>
      </c>
      <c r="D3792" s="408" t="s">
        <v>114</v>
      </c>
      <c r="E3792" s="408" t="s">
        <v>348</v>
      </c>
      <c r="F3792" s="515">
        <v>51</v>
      </c>
      <c r="G3792" s="515"/>
      <c r="H3792" s="116"/>
      <c r="I3792" s="116"/>
      <c r="J3792" s="515"/>
      <c r="AD3792" s="476"/>
      <c r="AI3792" s="473"/>
    </row>
    <row r="3793" spans="1:35" s="4" customFormat="1" x14ac:dyDescent="0.25">
      <c r="A3793" s="408">
        <f t="shared" si="57"/>
        <v>3791</v>
      </c>
      <c r="B3793" s="488">
        <v>45514</v>
      </c>
      <c r="C3793" s="212" t="s">
        <v>559</v>
      </c>
      <c r="D3793" s="408" t="str">
        <f>VLOOKUP(C3793,X$4:Z3794,2,FALSE)</f>
        <v>لودر VOLVO</v>
      </c>
      <c r="E3793" s="408" t="str">
        <f>VLOOKUP(C3793,X$4:Z3794,3,FALSE)</f>
        <v>شرکتی</v>
      </c>
      <c r="F3793" s="515">
        <v>200</v>
      </c>
      <c r="G3793" s="515"/>
      <c r="H3793" s="116"/>
      <c r="I3793" s="116"/>
      <c r="J3793" s="515"/>
      <c r="AD3793" s="476"/>
      <c r="AI3793" s="473"/>
    </row>
    <row r="3794" spans="1:35" s="4" customFormat="1" x14ac:dyDescent="0.25">
      <c r="A3794" s="408">
        <f t="shared" si="57"/>
        <v>3792</v>
      </c>
      <c r="B3794" s="488">
        <v>45514</v>
      </c>
      <c r="C3794" s="212" t="s">
        <v>156</v>
      </c>
      <c r="D3794" s="408" t="s">
        <v>136</v>
      </c>
      <c r="E3794" s="408" t="s">
        <v>149</v>
      </c>
      <c r="F3794" s="515">
        <v>107</v>
      </c>
      <c r="G3794" s="515"/>
      <c r="H3794" s="116"/>
      <c r="I3794" s="116"/>
      <c r="J3794" s="515"/>
      <c r="AD3794" s="476"/>
      <c r="AI3794" s="473"/>
    </row>
    <row r="3795" spans="1:35" s="4" customFormat="1" x14ac:dyDescent="0.25">
      <c r="A3795" s="408">
        <f t="shared" si="57"/>
        <v>3793</v>
      </c>
      <c r="B3795" s="488">
        <v>45514</v>
      </c>
      <c r="C3795" s="212" t="s">
        <v>142</v>
      </c>
      <c r="D3795" s="408" t="s">
        <v>264</v>
      </c>
      <c r="E3795" s="408" t="s">
        <v>143</v>
      </c>
      <c r="F3795" s="515">
        <v>0</v>
      </c>
      <c r="G3795" s="515"/>
      <c r="H3795" s="116"/>
      <c r="I3795" s="116"/>
      <c r="J3795" s="515"/>
      <c r="AD3795" s="476"/>
      <c r="AI3795" s="473"/>
    </row>
    <row r="3796" spans="1:35" s="4" customFormat="1" x14ac:dyDescent="0.25">
      <c r="A3796" s="408">
        <f t="shared" si="57"/>
        <v>3794</v>
      </c>
      <c r="B3796" s="488">
        <v>45514</v>
      </c>
      <c r="C3796" s="212" t="s">
        <v>144</v>
      </c>
      <c r="D3796" s="408" t="s">
        <v>264</v>
      </c>
      <c r="E3796" s="408" t="s">
        <v>143</v>
      </c>
      <c r="F3796" s="515">
        <v>0</v>
      </c>
      <c r="G3796" s="515"/>
      <c r="H3796" s="116"/>
      <c r="I3796" s="116"/>
      <c r="J3796" s="515"/>
      <c r="AD3796" s="476"/>
      <c r="AI3796" s="473"/>
    </row>
    <row r="3797" spans="1:35" s="4" customFormat="1" x14ac:dyDescent="0.25">
      <c r="A3797" s="408">
        <f t="shared" si="57"/>
        <v>3795</v>
      </c>
      <c r="B3797" s="488">
        <v>45514</v>
      </c>
      <c r="C3797" s="212" t="s">
        <v>145</v>
      </c>
      <c r="D3797" s="408" t="s">
        <v>265</v>
      </c>
      <c r="E3797" s="408" t="s">
        <v>146</v>
      </c>
      <c r="F3797" s="515">
        <v>550</v>
      </c>
      <c r="G3797" s="515"/>
      <c r="H3797" s="116"/>
      <c r="I3797" s="116"/>
      <c r="J3797" s="515"/>
      <c r="AD3797" s="476"/>
      <c r="AI3797" s="473"/>
    </row>
    <row r="3798" spans="1:35" s="4" customFormat="1" x14ac:dyDescent="0.25">
      <c r="A3798" s="408">
        <f t="shared" si="57"/>
        <v>3796</v>
      </c>
      <c r="B3798" s="488">
        <v>45514</v>
      </c>
      <c r="C3798" s="212" t="s">
        <v>160</v>
      </c>
      <c r="D3798" s="408" t="s">
        <v>136</v>
      </c>
      <c r="E3798" s="408" t="s">
        <v>64</v>
      </c>
      <c r="F3798" s="515">
        <v>189</v>
      </c>
      <c r="G3798" s="515"/>
      <c r="H3798" s="116"/>
      <c r="I3798" s="116"/>
      <c r="J3798" s="515"/>
      <c r="AD3798" s="476"/>
      <c r="AI3798" s="473"/>
    </row>
    <row r="3799" spans="1:35" s="4" customFormat="1" x14ac:dyDescent="0.25">
      <c r="A3799" s="408">
        <f t="shared" si="57"/>
        <v>3797</v>
      </c>
      <c r="B3799" s="488">
        <v>45514</v>
      </c>
      <c r="C3799" s="212" t="s">
        <v>158</v>
      </c>
      <c r="D3799" s="408" t="s">
        <v>159</v>
      </c>
      <c r="E3799" s="408" t="s">
        <v>64</v>
      </c>
      <c r="F3799" s="515">
        <v>0</v>
      </c>
      <c r="G3799" s="515"/>
      <c r="H3799" s="116"/>
      <c r="I3799" s="116"/>
      <c r="J3799" s="515"/>
      <c r="AD3799" s="476"/>
      <c r="AI3799" s="473"/>
    </row>
    <row r="3800" spans="1:35" s="4" customFormat="1" x14ac:dyDescent="0.25">
      <c r="A3800" s="408">
        <f t="shared" si="57"/>
        <v>3798</v>
      </c>
      <c r="B3800" s="488">
        <v>45514</v>
      </c>
      <c r="C3800" s="212" t="s">
        <v>390</v>
      </c>
      <c r="D3800" s="408" t="s">
        <v>99</v>
      </c>
      <c r="E3800" s="408" t="s">
        <v>381</v>
      </c>
      <c r="F3800" s="515">
        <v>0</v>
      </c>
      <c r="G3800" s="515"/>
      <c r="H3800" s="116"/>
      <c r="I3800" s="116"/>
      <c r="J3800" s="515"/>
      <c r="AD3800" s="476"/>
      <c r="AI3800" s="473"/>
    </row>
    <row r="3801" spans="1:35" s="4" customFormat="1" x14ac:dyDescent="0.25">
      <c r="A3801" s="408">
        <f t="shared" si="57"/>
        <v>3799</v>
      </c>
      <c r="B3801" s="488">
        <v>45514</v>
      </c>
      <c r="C3801" s="96" t="s">
        <v>283</v>
      </c>
      <c r="D3801" s="408" t="s">
        <v>266</v>
      </c>
      <c r="E3801" s="408" t="s">
        <v>63</v>
      </c>
      <c r="F3801" s="515">
        <v>50</v>
      </c>
      <c r="G3801" s="515"/>
      <c r="H3801" s="116"/>
      <c r="I3801" s="116"/>
      <c r="J3801" s="515"/>
      <c r="AD3801" s="476"/>
      <c r="AI3801" s="473"/>
    </row>
    <row r="3802" spans="1:35" s="4" customFormat="1" x14ac:dyDescent="0.25">
      <c r="A3802" s="408">
        <f t="shared" si="57"/>
        <v>3800</v>
      </c>
      <c r="B3802" s="488">
        <v>45514</v>
      </c>
      <c r="C3802" s="212" t="s">
        <v>148</v>
      </c>
      <c r="D3802" s="408" t="s">
        <v>92</v>
      </c>
      <c r="E3802" s="408" t="s">
        <v>63</v>
      </c>
      <c r="F3802" s="515">
        <v>159</v>
      </c>
      <c r="G3802" s="515"/>
      <c r="H3802" s="116"/>
      <c r="I3802" s="116"/>
      <c r="J3802" s="515"/>
      <c r="AD3802" s="476"/>
      <c r="AI3802" s="473"/>
    </row>
    <row r="3803" spans="1:35" s="4" customFormat="1" x14ac:dyDescent="0.25">
      <c r="A3803" s="408">
        <f t="shared" si="57"/>
        <v>3801</v>
      </c>
      <c r="B3803" s="488">
        <v>45514</v>
      </c>
      <c r="C3803" s="212" t="s">
        <v>150</v>
      </c>
      <c r="D3803" s="408" t="s">
        <v>92</v>
      </c>
      <c r="E3803" s="408" t="s">
        <v>63</v>
      </c>
      <c r="F3803" s="515">
        <v>0</v>
      </c>
      <c r="G3803" s="515"/>
      <c r="H3803" s="116"/>
      <c r="I3803" s="116"/>
      <c r="J3803" s="515"/>
      <c r="AD3803" s="476"/>
      <c r="AI3803" s="473"/>
    </row>
    <row r="3804" spans="1:35" s="4" customFormat="1" x14ac:dyDescent="0.25">
      <c r="A3804" s="408">
        <f t="shared" si="57"/>
        <v>3802</v>
      </c>
      <c r="B3804" s="488">
        <v>45514</v>
      </c>
      <c r="C3804" s="212" t="s">
        <v>467</v>
      </c>
      <c r="D3804" s="408" t="s">
        <v>92</v>
      </c>
      <c r="E3804" s="408" t="s">
        <v>63</v>
      </c>
      <c r="F3804" s="515">
        <v>0</v>
      </c>
      <c r="G3804" s="515"/>
      <c r="H3804" s="116"/>
      <c r="I3804" s="116"/>
      <c r="J3804" s="515"/>
      <c r="AD3804" s="476"/>
      <c r="AI3804" s="473"/>
    </row>
    <row r="3805" spans="1:35" s="4" customFormat="1" x14ac:dyDescent="0.25">
      <c r="A3805" s="408">
        <f t="shared" si="57"/>
        <v>3803</v>
      </c>
      <c r="B3805" s="488">
        <v>45514</v>
      </c>
      <c r="C3805" s="212" t="s">
        <v>135</v>
      </c>
      <c r="D3805" s="408" t="s">
        <v>136</v>
      </c>
      <c r="E3805" s="408" t="s">
        <v>2</v>
      </c>
      <c r="F3805" s="515">
        <v>0</v>
      </c>
      <c r="G3805" s="515"/>
      <c r="H3805" s="116"/>
      <c r="I3805" s="116"/>
      <c r="J3805" s="515"/>
      <c r="AD3805" s="476"/>
      <c r="AI3805" s="473"/>
    </row>
    <row r="3806" spans="1:35" s="4" customFormat="1" x14ac:dyDescent="0.25">
      <c r="A3806" s="408">
        <f t="shared" si="57"/>
        <v>3804</v>
      </c>
      <c r="B3806" s="488">
        <v>45514</v>
      </c>
      <c r="C3806" s="212" t="s">
        <v>137</v>
      </c>
      <c r="D3806" s="408" t="s">
        <v>136</v>
      </c>
      <c r="E3806" s="408" t="s">
        <v>2</v>
      </c>
      <c r="F3806" s="515">
        <v>209</v>
      </c>
      <c r="G3806" s="515"/>
      <c r="H3806" s="116"/>
      <c r="I3806" s="116"/>
      <c r="J3806" s="515"/>
      <c r="AD3806" s="476"/>
      <c r="AI3806" s="473"/>
    </row>
    <row r="3807" spans="1:35" s="4" customFormat="1" x14ac:dyDescent="0.25">
      <c r="A3807" s="408">
        <f t="shared" si="57"/>
        <v>3805</v>
      </c>
      <c r="B3807" s="488">
        <v>45514</v>
      </c>
      <c r="C3807" s="212" t="s">
        <v>139</v>
      </c>
      <c r="D3807" s="408" t="s">
        <v>92</v>
      </c>
      <c r="E3807" s="408" t="s">
        <v>2</v>
      </c>
      <c r="F3807" s="515">
        <v>225</v>
      </c>
      <c r="G3807" s="515"/>
      <c r="H3807" s="116"/>
      <c r="I3807" s="116"/>
      <c r="J3807" s="515"/>
      <c r="AD3807" s="476"/>
      <c r="AI3807" s="473"/>
    </row>
    <row r="3808" spans="1:35" s="4" customFormat="1" x14ac:dyDescent="0.25">
      <c r="A3808" s="408">
        <f t="shared" si="57"/>
        <v>3806</v>
      </c>
      <c r="B3808" s="488">
        <v>45514</v>
      </c>
      <c r="C3808" s="212" t="s">
        <v>140</v>
      </c>
      <c r="D3808" s="408" t="s">
        <v>92</v>
      </c>
      <c r="E3808" s="408" t="s">
        <v>2</v>
      </c>
      <c r="F3808" s="515">
        <v>0</v>
      </c>
      <c r="G3808" s="515"/>
      <c r="H3808" s="116"/>
      <c r="I3808" s="116"/>
      <c r="J3808" s="515"/>
      <c r="AD3808" s="476"/>
      <c r="AI3808" s="473"/>
    </row>
    <row r="3809" spans="1:35" s="4" customFormat="1" x14ac:dyDescent="0.25">
      <c r="A3809" s="408">
        <f t="shared" si="57"/>
        <v>3807</v>
      </c>
      <c r="B3809" s="488">
        <v>45514</v>
      </c>
      <c r="C3809" s="212" t="s">
        <v>141</v>
      </c>
      <c r="D3809" s="408" t="s">
        <v>92</v>
      </c>
      <c r="E3809" s="408" t="s">
        <v>2</v>
      </c>
      <c r="F3809" s="515">
        <v>271</v>
      </c>
      <c r="G3809" s="515"/>
      <c r="H3809" s="116"/>
      <c r="I3809" s="116"/>
      <c r="J3809" s="515"/>
      <c r="AD3809" s="476"/>
      <c r="AI3809" s="473"/>
    </row>
    <row r="3810" spans="1:35" s="4" customFormat="1" x14ac:dyDescent="0.25">
      <c r="A3810" s="408">
        <f t="shared" si="57"/>
        <v>3808</v>
      </c>
      <c r="B3810" s="488">
        <v>45514</v>
      </c>
      <c r="C3810" s="212" t="s">
        <v>134</v>
      </c>
      <c r="D3810" s="408" t="s">
        <v>99</v>
      </c>
      <c r="E3810" s="408" t="s">
        <v>2</v>
      </c>
      <c r="F3810" s="515">
        <v>0</v>
      </c>
      <c r="G3810" s="515"/>
      <c r="H3810" s="116"/>
      <c r="I3810" s="116"/>
      <c r="J3810" s="515"/>
      <c r="AD3810" s="476"/>
      <c r="AI3810" s="473"/>
    </row>
    <row r="3811" spans="1:35" s="4" customFormat="1" x14ac:dyDescent="0.25">
      <c r="A3811" s="408">
        <f t="shared" si="57"/>
        <v>3809</v>
      </c>
      <c r="B3811" s="488">
        <v>45514</v>
      </c>
      <c r="C3811" s="212" t="s">
        <v>279</v>
      </c>
      <c r="D3811" s="408" t="s">
        <v>99</v>
      </c>
      <c r="E3811" s="408" t="s">
        <v>2</v>
      </c>
      <c r="F3811" s="515">
        <v>451</v>
      </c>
      <c r="G3811" s="515"/>
      <c r="H3811" s="116"/>
      <c r="I3811" s="116"/>
      <c r="J3811" s="515"/>
      <c r="AD3811" s="476"/>
      <c r="AI3811" s="473"/>
    </row>
    <row r="3812" spans="1:35" s="4" customFormat="1" x14ac:dyDescent="0.25">
      <c r="A3812" s="408">
        <f t="shared" si="57"/>
        <v>3810</v>
      </c>
      <c r="B3812" s="488">
        <v>45514</v>
      </c>
      <c r="C3812" s="212" t="s">
        <v>153</v>
      </c>
      <c r="D3812" s="408" t="s">
        <v>103</v>
      </c>
      <c r="E3812" s="408" t="s">
        <v>62</v>
      </c>
      <c r="F3812" s="515">
        <v>0</v>
      </c>
      <c r="G3812" s="515"/>
      <c r="H3812" s="116"/>
      <c r="I3812" s="116"/>
      <c r="J3812" s="515"/>
      <c r="AD3812" s="476"/>
      <c r="AI3812" s="473"/>
    </row>
    <row r="3813" spans="1:35" s="4" customFormat="1" x14ac:dyDescent="0.25">
      <c r="A3813" s="408">
        <f t="shared" si="57"/>
        <v>3811</v>
      </c>
      <c r="B3813" s="488">
        <v>45514</v>
      </c>
      <c r="C3813" s="212" t="s">
        <v>154</v>
      </c>
      <c r="D3813" s="408" t="s">
        <v>92</v>
      </c>
      <c r="E3813" s="408" t="s">
        <v>62</v>
      </c>
      <c r="F3813" s="515">
        <v>0</v>
      </c>
      <c r="G3813" s="515"/>
      <c r="H3813" s="116"/>
      <c r="I3813" s="116"/>
      <c r="J3813" s="515"/>
      <c r="AD3813" s="476"/>
      <c r="AI3813" s="473"/>
    </row>
    <row r="3814" spans="1:35" s="4" customFormat="1" x14ac:dyDescent="0.25">
      <c r="A3814" s="408">
        <f t="shared" si="57"/>
        <v>3812</v>
      </c>
      <c r="B3814" s="488">
        <v>45514</v>
      </c>
      <c r="C3814" s="212" t="s">
        <v>155</v>
      </c>
      <c r="D3814" s="408" t="s">
        <v>92</v>
      </c>
      <c r="E3814" s="408" t="s">
        <v>62</v>
      </c>
      <c r="F3814" s="515">
        <v>0</v>
      </c>
      <c r="G3814" s="515"/>
      <c r="H3814" s="116"/>
      <c r="I3814" s="116"/>
      <c r="J3814" s="515"/>
      <c r="AD3814" s="476"/>
      <c r="AI3814" s="473"/>
    </row>
    <row r="3815" spans="1:35" s="4" customFormat="1" x14ac:dyDescent="0.25">
      <c r="A3815" s="408">
        <f t="shared" si="57"/>
        <v>3813</v>
      </c>
      <c r="B3815" s="488">
        <v>45514</v>
      </c>
      <c r="C3815" s="212" t="s">
        <v>295</v>
      </c>
      <c r="D3815" s="408" t="s">
        <v>92</v>
      </c>
      <c r="E3815" s="408" t="s">
        <v>62</v>
      </c>
      <c r="F3815" s="515">
        <v>0</v>
      </c>
      <c r="G3815" s="515"/>
      <c r="H3815" s="116"/>
      <c r="I3815" s="116"/>
      <c r="J3815" s="515"/>
      <c r="AD3815" s="476"/>
      <c r="AI3815" s="473"/>
    </row>
    <row r="3816" spans="1:35" s="4" customFormat="1" x14ac:dyDescent="0.25">
      <c r="A3816" s="408">
        <f t="shared" si="57"/>
        <v>3814</v>
      </c>
      <c r="B3816" s="488">
        <v>45514</v>
      </c>
      <c r="C3816" s="212" t="s">
        <v>259</v>
      </c>
      <c r="D3816" s="408" t="s">
        <v>92</v>
      </c>
      <c r="E3816" s="408" t="s">
        <v>2</v>
      </c>
      <c r="F3816" s="515">
        <v>0</v>
      </c>
      <c r="G3816" s="515"/>
      <c r="H3816" s="116"/>
      <c r="I3816" s="116"/>
      <c r="J3816" s="515"/>
      <c r="AD3816" s="476"/>
      <c r="AI3816" s="473"/>
    </row>
    <row r="3817" spans="1:35" s="4" customFormat="1" x14ac:dyDescent="0.25">
      <c r="A3817" s="408">
        <f t="shared" si="57"/>
        <v>3815</v>
      </c>
      <c r="B3817" s="488">
        <v>45514</v>
      </c>
      <c r="C3817" s="212" t="s">
        <v>260</v>
      </c>
      <c r="D3817" s="408" t="s">
        <v>92</v>
      </c>
      <c r="E3817" s="408" t="s">
        <v>2</v>
      </c>
      <c r="F3817" s="515">
        <v>0</v>
      </c>
      <c r="G3817" s="515"/>
      <c r="H3817" s="116"/>
      <c r="I3817" s="116"/>
      <c r="J3817" s="515"/>
      <c r="AD3817" s="476"/>
      <c r="AI3817" s="473"/>
    </row>
    <row r="3818" spans="1:35" s="4" customFormat="1" x14ac:dyDescent="0.25">
      <c r="A3818" s="408">
        <f t="shared" si="57"/>
        <v>3816</v>
      </c>
      <c r="B3818" s="488">
        <v>45514</v>
      </c>
      <c r="C3818" s="212" t="s">
        <v>252</v>
      </c>
      <c r="D3818" s="408" t="s">
        <v>92</v>
      </c>
      <c r="E3818" s="408" t="s">
        <v>2</v>
      </c>
      <c r="F3818" s="515">
        <v>0</v>
      </c>
      <c r="G3818" s="515"/>
      <c r="H3818" s="116"/>
      <c r="I3818" s="116"/>
      <c r="J3818" s="515"/>
      <c r="AD3818" s="476"/>
      <c r="AI3818" s="473"/>
    </row>
    <row r="3819" spans="1:35" s="4" customFormat="1" x14ac:dyDescent="0.25">
      <c r="A3819" s="408">
        <f t="shared" si="57"/>
        <v>3817</v>
      </c>
      <c r="B3819" s="488">
        <v>45514</v>
      </c>
      <c r="C3819" s="212" t="s">
        <v>177</v>
      </c>
      <c r="D3819" s="408" t="s">
        <v>159</v>
      </c>
      <c r="E3819" s="408" t="s">
        <v>8</v>
      </c>
      <c r="F3819" s="515">
        <v>100</v>
      </c>
      <c r="G3819" s="515"/>
      <c r="H3819" s="116"/>
      <c r="I3819" s="116"/>
      <c r="J3819" s="515"/>
      <c r="AD3819" s="476"/>
      <c r="AI3819" s="473"/>
    </row>
    <row r="3820" spans="1:35" s="4" customFormat="1" x14ac:dyDescent="0.25">
      <c r="A3820" s="408">
        <f t="shared" si="57"/>
        <v>3818</v>
      </c>
      <c r="B3820" s="488">
        <v>45514</v>
      </c>
      <c r="C3820" s="212" t="s">
        <v>162</v>
      </c>
      <c r="D3820" s="408" t="s">
        <v>163</v>
      </c>
      <c r="E3820" s="408" t="s">
        <v>164</v>
      </c>
      <c r="F3820" s="515">
        <v>297</v>
      </c>
      <c r="G3820" s="515"/>
      <c r="H3820" s="116"/>
      <c r="I3820" s="116"/>
      <c r="J3820" s="515"/>
      <c r="AD3820" s="476"/>
      <c r="AI3820" s="473"/>
    </row>
    <row r="3821" spans="1:35" s="4" customFormat="1" x14ac:dyDescent="0.25">
      <c r="A3821" s="408">
        <f t="shared" si="57"/>
        <v>3819</v>
      </c>
      <c r="B3821" s="488">
        <v>45514</v>
      </c>
      <c r="C3821" s="212" t="s">
        <v>166</v>
      </c>
      <c r="D3821" s="408" t="s">
        <v>167</v>
      </c>
      <c r="E3821" s="408" t="s">
        <v>164</v>
      </c>
      <c r="F3821" s="515">
        <v>93</v>
      </c>
      <c r="G3821" s="515"/>
      <c r="H3821" s="116"/>
      <c r="I3821" s="116"/>
      <c r="J3821" s="515"/>
      <c r="AD3821" s="476"/>
      <c r="AI3821" s="473"/>
    </row>
    <row r="3822" spans="1:35" s="4" customFormat="1" x14ac:dyDescent="0.25">
      <c r="A3822" s="408">
        <f t="shared" si="57"/>
        <v>3820</v>
      </c>
      <c r="B3822" s="488">
        <v>45514</v>
      </c>
      <c r="C3822" s="212" t="s">
        <v>169</v>
      </c>
      <c r="D3822" s="408" t="s">
        <v>167</v>
      </c>
      <c r="E3822" s="408" t="s">
        <v>164</v>
      </c>
      <c r="F3822" s="515">
        <v>77</v>
      </c>
      <c r="G3822" s="515"/>
      <c r="H3822" s="116"/>
      <c r="I3822" s="116"/>
      <c r="J3822" s="515"/>
      <c r="AD3822" s="476"/>
      <c r="AI3822" s="473"/>
    </row>
    <row r="3823" spans="1:35" s="4" customFormat="1" x14ac:dyDescent="0.25">
      <c r="A3823" s="408">
        <f t="shared" si="57"/>
        <v>3821</v>
      </c>
      <c r="B3823" s="488">
        <v>45514</v>
      </c>
      <c r="C3823" s="212" t="s">
        <v>170</v>
      </c>
      <c r="D3823" s="408" t="s">
        <v>103</v>
      </c>
      <c r="E3823" s="408" t="s">
        <v>164</v>
      </c>
      <c r="F3823" s="515">
        <v>190</v>
      </c>
      <c r="G3823" s="515"/>
      <c r="H3823" s="116"/>
      <c r="I3823" s="116"/>
      <c r="J3823" s="515"/>
      <c r="AD3823" s="476"/>
      <c r="AI3823" s="473"/>
    </row>
    <row r="3824" spans="1:35" s="4" customFormat="1" x14ac:dyDescent="0.25">
      <c r="A3824" s="408">
        <f t="shared" si="57"/>
        <v>3822</v>
      </c>
      <c r="B3824" s="488">
        <v>45514</v>
      </c>
      <c r="C3824" s="212" t="s">
        <v>171</v>
      </c>
      <c r="D3824" s="408" t="s">
        <v>159</v>
      </c>
      <c r="E3824" s="408" t="s">
        <v>164</v>
      </c>
      <c r="F3824" s="515">
        <v>0</v>
      </c>
      <c r="G3824" s="515"/>
      <c r="H3824" s="116"/>
      <c r="I3824" s="116"/>
      <c r="J3824" s="515"/>
      <c r="AD3824" s="476"/>
      <c r="AI3824" s="473"/>
    </row>
    <row r="3825" spans="1:35" s="4" customFormat="1" x14ac:dyDescent="0.25">
      <c r="A3825" s="408">
        <f t="shared" si="57"/>
        <v>3823</v>
      </c>
      <c r="B3825" s="488">
        <v>45514</v>
      </c>
      <c r="C3825" s="212" t="s">
        <v>172</v>
      </c>
      <c r="D3825" s="408" t="s">
        <v>173</v>
      </c>
      <c r="E3825" s="408" t="s">
        <v>164</v>
      </c>
      <c r="F3825" s="515">
        <v>0</v>
      </c>
      <c r="G3825" s="515"/>
      <c r="H3825" s="116"/>
      <c r="I3825" s="116"/>
      <c r="J3825" s="515"/>
      <c r="AD3825" s="476"/>
      <c r="AI3825" s="473"/>
    </row>
    <row r="3826" spans="1:35" s="4" customFormat="1" x14ac:dyDescent="0.25">
      <c r="A3826" s="408">
        <f t="shared" si="57"/>
        <v>3824</v>
      </c>
      <c r="B3826" s="488">
        <v>45514</v>
      </c>
      <c r="C3826" s="212" t="s">
        <v>174</v>
      </c>
      <c r="D3826" s="408" t="s">
        <v>99</v>
      </c>
      <c r="E3826" s="408" t="s">
        <v>164</v>
      </c>
      <c r="F3826" s="515">
        <v>414</v>
      </c>
      <c r="G3826" s="515"/>
      <c r="H3826" s="116"/>
      <c r="I3826" s="116"/>
      <c r="J3826" s="515"/>
      <c r="AD3826" s="476"/>
      <c r="AI3826" s="473"/>
    </row>
    <row r="3827" spans="1:35" s="4" customFormat="1" x14ac:dyDescent="0.25">
      <c r="A3827" s="408">
        <f t="shared" ref="A3827:A3890" si="58">ROW()-2</f>
        <v>3825</v>
      </c>
      <c r="B3827" s="488">
        <v>45514</v>
      </c>
      <c r="C3827" s="212" t="s">
        <v>175</v>
      </c>
      <c r="D3827" s="408" t="s">
        <v>176</v>
      </c>
      <c r="E3827" s="408" t="s">
        <v>164</v>
      </c>
      <c r="F3827" s="515">
        <v>209</v>
      </c>
      <c r="G3827" s="515"/>
      <c r="H3827" s="116"/>
      <c r="I3827" s="116"/>
      <c r="J3827" s="515"/>
      <c r="AD3827" s="476"/>
      <c r="AI3827" s="473"/>
    </row>
    <row r="3828" spans="1:35" s="4" customFormat="1" x14ac:dyDescent="0.25">
      <c r="A3828" s="408">
        <f t="shared" si="58"/>
        <v>3826</v>
      </c>
      <c r="B3828" s="488">
        <v>45514</v>
      </c>
      <c r="C3828" s="212" t="s">
        <v>263</v>
      </c>
      <c r="D3828" s="408" t="s">
        <v>176</v>
      </c>
      <c r="E3828" s="408" t="s">
        <v>164</v>
      </c>
      <c r="F3828" s="515">
        <v>0</v>
      </c>
      <c r="G3828" s="515"/>
      <c r="H3828" s="116"/>
      <c r="I3828" s="116"/>
      <c r="J3828" s="515"/>
      <c r="AD3828" s="476"/>
      <c r="AI3828" s="473"/>
    </row>
    <row r="3829" spans="1:35" s="4" customFormat="1" x14ac:dyDescent="0.25">
      <c r="A3829" s="408">
        <f t="shared" si="58"/>
        <v>3827</v>
      </c>
      <c r="B3829" s="488">
        <v>45514</v>
      </c>
      <c r="C3829" s="212" t="s">
        <v>261</v>
      </c>
      <c r="D3829" s="408" t="s">
        <v>269</v>
      </c>
      <c r="E3829" s="408" t="s">
        <v>164</v>
      </c>
      <c r="F3829" s="515">
        <v>0</v>
      </c>
      <c r="G3829" s="515"/>
      <c r="H3829" s="116"/>
      <c r="I3829" s="116"/>
      <c r="J3829" s="515"/>
      <c r="AD3829" s="476"/>
      <c r="AI3829" s="473"/>
    </row>
    <row r="3830" spans="1:35" s="4" customFormat="1" x14ac:dyDescent="0.25">
      <c r="A3830" s="408">
        <f t="shared" si="58"/>
        <v>3828</v>
      </c>
      <c r="B3830" s="488">
        <v>45514</v>
      </c>
      <c r="C3830" s="212" t="s">
        <v>254</v>
      </c>
      <c r="D3830" s="408" t="s">
        <v>159</v>
      </c>
      <c r="E3830" s="408" t="s">
        <v>164</v>
      </c>
      <c r="F3830" s="515">
        <v>0</v>
      </c>
      <c r="G3830" s="515"/>
      <c r="H3830" s="116"/>
      <c r="I3830" s="116"/>
      <c r="J3830" s="515"/>
      <c r="AD3830" s="476"/>
      <c r="AI3830" s="473"/>
    </row>
    <row r="3831" spans="1:35" s="4" customFormat="1" x14ac:dyDescent="0.25">
      <c r="A3831" s="408">
        <f t="shared" si="58"/>
        <v>3829</v>
      </c>
      <c r="B3831" s="488">
        <v>45514</v>
      </c>
      <c r="C3831" s="212" t="s">
        <v>277</v>
      </c>
      <c r="D3831" s="408" t="s">
        <v>176</v>
      </c>
      <c r="E3831" s="408" t="s">
        <v>164</v>
      </c>
      <c r="F3831" s="515">
        <v>149</v>
      </c>
      <c r="G3831" s="515"/>
      <c r="H3831" s="116"/>
      <c r="I3831" s="116"/>
      <c r="J3831" s="515"/>
      <c r="AD3831" s="476"/>
      <c r="AI3831" s="473"/>
    </row>
    <row r="3832" spans="1:35" s="4" customFormat="1" x14ac:dyDescent="0.25">
      <c r="A3832" s="408">
        <f t="shared" si="58"/>
        <v>3830</v>
      </c>
      <c r="B3832" s="488">
        <v>45514</v>
      </c>
      <c r="C3832" s="212" t="s">
        <v>352</v>
      </c>
      <c r="D3832" s="408" t="s">
        <v>176</v>
      </c>
      <c r="E3832" s="408" t="s">
        <v>164</v>
      </c>
      <c r="F3832" s="515">
        <v>135</v>
      </c>
      <c r="G3832" s="515"/>
      <c r="H3832" s="116"/>
      <c r="I3832" s="116"/>
      <c r="J3832" s="515"/>
      <c r="AD3832" s="476"/>
      <c r="AI3832" s="473"/>
    </row>
    <row r="3833" spans="1:35" s="4" customFormat="1" x14ac:dyDescent="0.25">
      <c r="A3833" s="408">
        <f t="shared" si="58"/>
        <v>3831</v>
      </c>
      <c r="B3833" s="488">
        <v>45514</v>
      </c>
      <c r="C3833" s="212" t="s">
        <v>354</v>
      </c>
      <c r="D3833" s="408" t="s">
        <v>103</v>
      </c>
      <c r="E3833" s="408" t="s">
        <v>164</v>
      </c>
      <c r="F3833" s="515">
        <v>0</v>
      </c>
      <c r="G3833" s="515"/>
      <c r="H3833" s="116"/>
      <c r="I3833" s="116"/>
      <c r="J3833" s="515"/>
      <c r="AD3833" s="476"/>
      <c r="AI3833" s="473"/>
    </row>
    <row r="3834" spans="1:35" s="4" customFormat="1" x14ac:dyDescent="0.25">
      <c r="A3834" s="408">
        <f t="shared" si="58"/>
        <v>3832</v>
      </c>
      <c r="B3834" s="488">
        <v>45514</v>
      </c>
      <c r="C3834" s="212" t="s">
        <v>385</v>
      </c>
      <c r="D3834" s="408" t="s">
        <v>386</v>
      </c>
      <c r="E3834" s="408" t="s">
        <v>383</v>
      </c>
      <c r="F3834" s="515">
        <v>0</v>
      </c>
      <c r="G3834" s="515"/>
      <c r="H3834" s="116"/>
      <c r="I3834" s="116"/>
      <c r="J3834" s="515"/>
      <c r="AD3834" s="476"/>
      <c r="AI3834" s="473"/>
    </row>
    <row r="3835" spans="1:35" s="4" customFormat="1" x14ac:dyDescent="0.25">
      <c r="A3835" s="408">
        <f t="shared" si="58"/>
        <v>3833</v>
      </c>
      <c r="B3835" s="488">
        <v>45514</v>
      </c>
      <c r="C3835" s="212" t="s">
        <v>379</v>
      </c>
      <c r="D3835" s="408" t="s">
        <v>269</v>
      </c>
      <c r="E3835" s="408" t="s">
        <v>381</v>
      </c>
      <c r="F3835" s="515">
        <v>0</v>
      </c>
      <c r="G3835" s="515"/>
      <c r="H3835" s="116"/>
      <c r="I3835" s="116"/>
      <c r="J3835" s="515"/>
      <c r="AD3835" s="476"/>
      <c r="AI3835" s="473"/>
    </row>
    <row r="3836" spans="1:35" s="4" customFormat="1" x14ac:dyDescent="0.25">
      <c r="A3836" s="408">
        <f t="shared" si="58"/>
        <v>3834</v>
      </c>
      <c r="B3836" s="488">
        <v>45514</v>
      </c>
      <c r="C3836" s="212" t="s">
        <v>380</v>
      </c>
      <c r="D3836" s="408" t="s">
        <v>269</v>
      </c>
      <c r="E3836" s="408" t="s">
        <v>381</v>
      </c>
      <c r="F3836" s="515">
        <v>0</v>
      </c>
      <c r="G3836" s="515"/>
      <c r="H3836" s="116"/>
      <c r="I3836" s="116"/>
      <c r="J3836" s="515"/>
      <c r="AD3836" s="476"/>
      <c r="AI3836" s="473"/>
    </row>
    <row r="3837" spans="1:35" s="4" customFormat="1" x14ac:dyDescent="0.25">
      <c r="A3837" s="408">
        <f t="shared" si="58"/>
        <v>3835</v>
      </c>
      <c r="B3837" s="488">
        <v>45514</v>
      </c>
      <c r="C3837" s="212" t="s">
        <v>389</v>
      </c>
      <c r="D3837" s="408" t="s">
        <v>103</v>
      </c>
      <c r="E3837" s="408" t="s">
        <v>381</v>
      </c>
      <c r="F3837" s="515">
        <v>0</v>
      </c>
      <c r="G3837" s="515"/>
      <c r="H3837" s="116"/>
      <c r="I3837" s="116"/>
      <c r="J3837" s="515"/>
      <c r="AD3837" s="476"/>
      <c r="AI3837" s="473"/>
    </row>
    <row r="3838" spans="1:35" s="4" customFormat="1" x14ac:dyDescent="0.25">
      <c r="A3838" s="408">
        <f t="shared" si="58"/>
        <v>3836</v>
      </c>
      <c r="B3838" s="488">
        <v>45514</v>
      </c>
      <c r="C3838" s="212" t="s">
        <v>425</v>
      </c>
      <c r="D3838" s="408" t="s">
        <v>99</v>
      </c>
      <c r="E3838" s="408" t="s">
        <v>498</v>
      </c>
      <c r="F3838" s="515">
        <v>0</v>
      </c>
      <c r="G3838" s="515"/>
      <c r="H3838" s="116"/>
      <c r="I3838" s="116"/>
      <c r="J3838" s="515"/>
      <c r="AD3838" s="476"/>
      <c r="AI3838" s="473"/>
    </row>
    <row r="3839" spans="1:35" s="4" customFormat="1" x14ac:dyDescent="0.25">
      <c r="A3839" s="408">
        <f t="shared" si="58"/>
        <v>3837</v>
      </c>
      <c r="B3839" s="488">
        <v>45514</v>
      </c>
      <c r="C3839" s="212" t="s">
        <v>426</v>
      </c>
      <c r="D3839" s="408" t="s">
        <v>159</v>
      </c>
      <c r="E3839" s="408" t="s">
        <v>381</v>
      </c>
      <c r="F3839" s="515">
        <v>0</v>
      </c>
      <c r="G3839" s="515"/>
      <c r="H3839" s="116"/>
      <c r="I3839" s="116"/>
      <c r="J3839" s="515"/>
      <c r="AD3839" s="476"/>
      <c r="AI3839" s="473"/>
    </row>
    <row r="3840" spans="1:35" s="4" customFormat="1" x14ac:dyDescent="0.25">
      <c r="A3840" s="408">
        <f t="shared" si="58"/>
        <v>3838</v>
      </c>
      <c r="B3840" s="488">
        <v>45515</v>
      </c>
      <c r="C3840" s="212" t="s">
        <v>125</v>
      </c>
      <c r="D3840" s="408" t="s">
        <v>99</v>
      </c>
      <c r="E3840" s="408" t="s">
        <v>334</v>
      </c>
      <c r="F3840" s="515">
        <v>306</v>
      </c>
      <c r="G3840" s="515"/>
      <c r="H3840" s="116"/>
      <c r="I3840" s="116"/>
      <c r="J3840" s="515"/>
      <c r="AD3840" s="476"/>
      <c r="AI3840" s="473"/>
    </row>
    <row r="3841" spans="1:35" s="4" customFormat="1" x14ac:dyDescent="0.25">
      <c r="A3841" s="408">
        <f t="shared" si="58"/>
        <v>3839</v>
      </c>
      <c r="B3841" s="488">
        <v>45515</v>
      </c>
      <c r="C3841" s="212" t="s">
        <v>290</v>
      </c>
      <c r="D3841" s="408" t="s">
        <v>99</v>
      </c>
      <c r="E3841" s="408" t="s">
        <v>335</v>
      </c>
      <c r="F3841" s="515">
        <v>0</v>
      </c>
      <c r="G3841" s="515"/>
      <c r="H3841" s="116"/>
      <c r="I3841" s="116"/>
      <c r="J3841" s="515"/>
      <c r="AD3841" s="476"/>
      <c r="AI3841" s="473"/>
    </row>
    <row r="3842" spans="1:35" s="4" customFormat="1" x14ac:dyDescent="0.25">
      <c r="A3842" s="408">
        <f t="shared" si="58"/>
        <v>3840</v>
      </c>
      <c r="B3842" s="488">
        <v>45515</v>
      </c>
      <c r="C3842" s="212" t="s">
        <v>88</v>
      </c>
      <c r="D3842" s="408" t="s">
        <v>89</v>
      </c>
      <c r="E3842" s="408" t="s">
        <v>336</v>
      </c>
      <c r="F3842" s="515">
        <v>468</v>
      </c>
      <c r="G3842" s="515"/>
      <c r="H3842" s="116"/>
      <c r="I3842" s="116"/>
      <c r="J3842" s="515"/>
      <c r="AD3842" s="476"/>
      <c r="AI3842" s="473"/>
    </row>
    <row r="3843" spans="1:35" s="4" customFormat="1" x14ac:dyDescent="0.25">
      <c r="A3843" s="408">
        <f t="shared" si="58"/>
        <v>3841</v>
      </c>
      <c r="B3843" s="488">
        <v>45515</v>
      </c>
      <c r="C3843" s="212" t="s">
        <v>294</v>
      </c>
      <c r="D3843" s="408" t="s">
        <v>89</v>
      </c>
      <c r="E3843" s="408" t="s">
        <v>337</v>
      </c>
      <c r="F3843" s="515">
        <v>0</v>
      </c>
      <c r="G3843" s="515"/>
      <c r="H3843" s="116"/>
      <c r="I3843" s="116"/>
      <c r="J3843" s="515"/>
      <c r="AD3843" s="476"/>
      <c r="AI3843" s="473"/>
    </row>
    <row r="3844" spans="1:35" s="4" customFormat="1" x14ac:dyDescent="0.25">
      <c r="A3844" s="408">
        <f t="shared" si="58"/>
        <v>3842</v>
      </c>
      <c r="B3844" s="488">
        <v>45515</v>
      </c>
      <c r="C3844" s="212" t="s">
        <v>119</v>
      </c>
      <c r="D3844" s="408" t="s">
        <v>131</v>
      </c>
      <c r="E3844" s="408" t="s">
        <v>338</v>
      </c>
      <c r="F3844" s="515">
        <v>0</v>
      </c>
      <c r="G3844" s="515"/>
      <c r="H3844" s="116"/>
      <c r="I3844" s="116"/>
      <c r="J3844" s="515"/>
      <c r="AD3844" s="476"/>
      <c r="AI3844" s="473"/>
    </row>
    <row r="3845" spans="1:35" s="4" customFormat="1" x14ac:dyDescent="0.25">
      <c r="A3845" s="408">
        <f t="shared" si="58"/>
        <v>3843</v>
      </c>
      <c r="B3845" s="488">
        <v>45515</v>
      </c>
      <c r="C3845" s="212" t="s">
        <v>121</v>
      </c>
      <c r="D3845" s="408" t="s">
        <v>122</v>
      </c>
      <c r="E3845" s="408" t="s">
        <v>339</v>
      </c>
      <c r="F3845" s="515">
        <v>0</v>
      </c>
      <c r="G3845" s="515"/>
      <c r="H3845" s="116"/>
      <c r="I3845" s="116"/>
      <c r="J3845" s="515"/>
      <c r="AD3845" s="476"/>
      <c r="AI3845" s="473"/>
    </row>
    <row r="3846" spans="1:35" s="4" customFormat="1" x14ac:dyDescent="0.25">
      <c r="A3846" s="408">
        <f t="shared" si="58"/>
        <v>3844</v>
      </c>
      <c r="B3846" s="488">
        <v>45515</v>
      </c>
      <c r="C3846" s="212" t="s">
        <v>349</v>
      </c>
      <c r="D3846" s="408" t="s">
        <v>360</v>
      </c>
      <c r="E3846" s="408" t="s">
        <v>127</v>
      </c>
      <c r="F3846" s="515">
        <v>0</v>
      </c>
      <c r="G3846" s="515"/>
      <c r="H3846" s="116"/>
      <c r="I3846" s="116"/>
      <c r="J3846" s="515"/>
      <c r="AD3846" s="476"/>
      <c r="AI3846" s="473"/>
    </row>
    <row r="3847" spans="1:35" s="4" customFormat="1" x14ac:dyDescent="0.25">
      <c r="A3847" s="408">
        <f t="shared" si="58"/>
        <v>3845</v>
      </c>
      <c r="B3847" s="488">
        <v>45515</v>
      </c>
      <c r="C3847" s="212" t="s">
        <v>118</v>
      </c>
      <c r="D3847" s="408" t="s">
        <v>107</v>
      </c>
      <c r="E3847" s="408" t="s">
        <v>340</v>
      </c>
      <c r="F3847" s="515">
        <v>28</v>
      </c>
      <c r="G3847" s="515"/>
      <c r="H3847" s="116"/>
      <c r="I3847" s="116"/>
      <c r="J3847" s="515"/>
      <c r="AD3847" s="476"/>
      <c r="AI3847" s="473"/>
    </row>
    <row r="3848" spans="1:35" s="4" customFormat="1" x14ac:dyDescent="0.25">
      <c r="A3848" s="408">
        <f t="shared" si="58"/>
        <v>3846</v>
      </c>
      <c r="B3848" s="488">
        <v>45515</v>
      </c>
      <c r="C3848" s="212" t="s">
        <v>109</v>
      </c>
      <c r="D3848" s="408" t="s">
        <v>107</v>
      </c>
      <c r="E3848" s="408" t="s">
        <v>341</v>
      </c>
      <c r="F3848" s="515">
        <v>0</v>
      </c>
      <c r="G3848" s="515"/>
      <c r="H3848" s="116"/>
      <c r="I3848" s="116"/>
      <c r="J3848" s="515"/>
      <c r="AD3848" s="476"/>
      <c r="AI3848" s="473"/>
    </row>
    <row r="3849" spans="1:35" s="4" customFormat="1" x14ac:dyDescent="0.25">
      <c r="A3849" s="408">
        <f t="shared" si="58"/>
        <v>3847</v>
      </c>
      <c r="B3849" s="488">
        <v>45515</v>
      </c>
      <c r="C3849" s="212" t="s">
        <v>106</v>
      </c>
      <c r="D3849" s="408" t="s">
        <v>107</v>
      </c>
      <c r="E3849" s="408" t="s">
        <v>342</v>
      </c>
      <c r="F3849" s="515">
        <v>0</v>
      </c>
      <c r="G3849" s="515"/>
      <c r="H3849" s="116"/>
      <c r="I3849" s="116"/>
      <c r="J3849" s="515"/>
      <c r="AD3849" s="476"/>
      <c r="AI3849" s="473"/>
    </row>
    <row r="3850" spans="1:35" s="4" customFormat="1" x14ac:dyDescent="0.25">
      <c r="A3850" s="408">
        <f t="shared" si="58"/>
        <v>3848</v>
      </c>
      <c r="B3850" s="488">
        <v>45515</v>
      </c>
      <c r="C3850" s="212" t="s">
        <v>278</v>
      </c>
      <c r="D3850" s="408" t="s">
        <v>107</v>
      </c>
      <c r="E3850" s="408" t="s">
        <v>341</v>
      </c>
      <c r="F3850" s="515">
        <v>70</v>
      </c>
      <c r="G3850" s="515"/>
      <c r="H3850" s="116"/>
      <c r="I3850" s="116"/>
      <c r="J3850" s="515"/>
      <c r="AD3850" s="476"/>
      <c r="AI3850" s="473"/>
    </row>
    <row r="3851" spans="1:35" s="4" customFormat="1" x14ac:dyDescent="0.25">
      <c r="A3851" s="408">
        <f t="shared" si="58"/>
        <v>3849</v>
      </c>
      <c r="B3851" s="488">
        <v>45515</v>
      </c>
      <c r="C3851" s="212" t="s">
        <v>372</v>
      </c>
      <c r="D3851" s="408" t="s">
        <v>107</v>
      </c>
      <c r="E3851" s="408">
        <v>0</v>
      </c>
      <c r="F3851" s="515">
        <v>90</v>
      </c>
      <c r="G3851" s="515"/>
      <c r="H3851" s="116"/>
      <c r="I3851" s="116"/>
      <c r="J3851" s="515"/>
      <c r="AD3851" s="476"/>
      <c r="AI3851" s="473"/>
    </row>
    <row r="3852" spans="1:35" s="4" customFormat="1" x14ac:dyDescent="0.25">
      <c r="A3852" s="408">
        <f t="shared" si="58"/>
        <v>3850</v>
      </c>
      <c r="B3852" s="488">
        <v>45515</v>
      </c>
      <c r="C3852" s="212" t="s">
        <v>373</v>
      </c>
      <c r="D3852" s="408" t="s">
        <v>107</v>
      </c>
      <c r="E3852" s="408">
        <v>0</v>
      </c>
      <c r="F3852" s="515">
        <v>130</v>
      </c>
      <c r="G3852" s="515"/>
      <c r="H3852" s="116"/>
      <c r="I3852" s="116"/>
      <c r="J3852" s="515"/>
      <c r="AD3852" s="476"/>
      <c r="AI3852" s="473"/>
    </row>
    <row r="3853" spans="1:35" s="4" customFormat="1" x14ac:dyDescent="0.25">
      <c r="A3853" s="408">
        <f t="shared" si="58"/>
        <v>3851</v>
      </c>
      <c r="B3853" s="488">
        <v>45515</v>
      </c>
      <c r="C3853" s="212" t="s">
        <v>91</v>
      </c>
      <c r="D3853" s="408" t="s">
        <v>92</v>
      </c>
      <c r="E3853" s="408" t="s">
        <v>343</v>
      </c>
      <c r="F3853" s="515">
        <v>170</v>
      </c>
      <c r="G3853" s="515"/>
      <c r="H3853" s="116"/>
      <c r="I3853" s="116"/>
      <c r="J3853" s="515"/>
      <c r="AD3853" s="476"/>
      <c r="AI3853" s="473"/>
    </row>
    <row r="3854" spans="1:35" s="4" customFormat="1" x14ac:dyDescent="0.25">
      <c r="A3854" s="408">
        <f t="shared" si="58"/>
        <v>3852</v>
      </c>
      <c r="B3854" s="488">
        <v>45515</v>
      </c>
      <c r="C3854" s="212" t="s">
        <v>94</v>
      </c>
      <c r="D3854" s="408" t="s">
        <v>92</v>
      </c>
      <c r="E3854" s="408" t="s">
        <v>344</v>
      </c>
      <c r="F3854" s="515">
        <v>0</v>
      </c>
      <c r="G3854" s="515"/>
      <c r="H3854" s="116"/>
      <c r="I3854" s="116"/>
      <c r="J3854" s="515"/>
      <c r="AD3854" s="476"/>
      <c r="AI3854" s="473"/>
    </row>
    <row r="3855" spans="1:35" s="4" customFormat="1" x14ac:dyDescent="0.25">
      <c r="A3855" s="408">
        <f t="shared" si="58"/>
        <v>3853</v>
      </c>
      <c r="B3855" s="488">
        <v>45515</v>
      </c>
      <c r="C3855" s="212" t="s">
        <v>116</v>
      </c>
      <c r="D3855" s="408" t="s">
        <v>92</v>
      </c>
      <c r="E3855" s="408" t="s">
        <v>345</v>
      </c>
      <c r="F3855" s="515">
        <v>0</v>
      </c>
      <c r="G3855" s="515"/>
      <c r="H3855" s="116"/>
      <c r="I3855" s="116"/>
      <c r="J3855" s="515"/>
      <c r="AD3855" s="476"/>
      <c r="AI3855" s="473"/>
    </row>
    <row r="3856" spans="1:35" s="4" customFormat="1" x14ac:dyDescent="0.25">
      <c r="A3856" s="408">
        <f t="shared" si="58"/>
        <v>3854</v>
      </c>
      <c r="B3856" s="488">
        <v>45515</v>
      </c>
      <c r="C3856" s="212" t="s">
        <v>128</v>
      </c>
      <c r="D3856" s="408" t="s">
        <v>97</v>
      </c>
      <c r="E3856" s="408" t="s">
        <v>346</v>
      </c>
      <c r="F3856" s="515">
        <v>55</v>
      </c>
      <c r="G3856" s="515"/>
      <c r="H3856" s="116"/>
      <c r="I3856" s="116"/>
      <c r="J3856" s="515"/>
      <c r="AD3856" s="476"/>
      <c r="AI3856" s="473"/>
    </row>
    <row r="3857" spans="1:35" s="4" customFormat="1" x14ac:dyDescent="0.25">
      <c r="A3857" s="408">
        <f t="shared" si="58"/>
        <v>3855</v>
      </c>
      <c r="B3857" s="488">
        <v>45515</v>
      </c>
      <c r="C3857" s="212" t="s">
        <v>96</v>
      </c>
      <c r="D3857" s="408" t="s">
        <v>97</v>
      </c>
      <c r="E3857" s="408" t="s">
        <v>347</v>
      </c>
      <c r="F3857" s="515">
        <v>105</v>
      </c>
      <c r="G3857" s="515"/>
      <c r="H3857" s="116"/>
      <c r="I3857" s="116"/>
      <c r="J3857" s="515"/>
      <c r="AD3857" s="476"/>
      <c r="AI3857" s="473"/>
    </row>
    <row r="3858" spans="1:35" s="4" customFormat="1" x14ac:dyDescent="0.25">
      <c r="A3858" s="408">
        <f t="shared" si="58"/>
        <v>3856</v>
      </c>
      <c r="B3858" s="488">
        <v>45515</v>
      </c>
      <c r="C3858" s="212" t="s">
        <v>113</v>
      </c>
      <c r="D3858" s="408" t="s">
        <v>114</v>
      </c>
      <c r="E3858" s="408" t="s">
        <v>348</v>
      </c>
      <c r="F3858" s="515">
        <v>0</v>
      </c>
      <c r="G3858" s="515"/>
      <c r="H3858" s="116"/>
      <c r="I3858" s="116"/>
      <c r="J3858" s="515"/>
      <c r="AD3858" s="476"/>
      <c r="AI3858" s="473"/>
    </row>
    <row r="3859" spans="1:35" s="4" customFormat="1" x14ac:dyDescent="0.25">
      <c r="A3859" s="408">
        <f t="shared" si="58"/>
        <v>3857</v>
      </c>
      <c r="B3859" s="488">
        <v>45515</v>
      </c>
      <c r="C3859" s="212" t="s">
        <v>559</v>
      </c>
      <c r="D3859" s="408" t="str">
        <f>VLOOKUP(C3859,X$4:Z3860,2,FALSE)</f>
        <v>لودر VOLVO</v>
      </c>
      <c r="E3859" s="408" t="str">
        <f>VLOOKUP(C3859,X$4:Z3860,3,FALSE)</f>
        <v>شرکتی</v>
      </c>
      <c r="F3859" s="515">
        <v>0</v>
      </c>
      <c r="G3859" s="515"/>
      <c r="H3859" s="116"/>
      <c r="I3859" s="116"/>
      <c r="J3859" s="515"/>
      <c r="AD3859" s="476"/>
      <c r="AI3859" s="473"/>
    </row>
    <row r="3860" spans="1:35" s="4" customFormat="1" x14ac:dyDescent="0.25">
      <c r="A3860" s="408">
        <f t="shared" si="58"/>
        <v>3858</v>
      </c>
      <c r="B3860" s="488">
        <v>45515</v>
      </c>
      <c r="C3860" s="212" t="s">
        <v>156</v>
      </c>
      <c r="D3860" s="408" t="s">
        <v>136</v>
      </c>
      <c r="E3860" s="408" t="s">
        <v>149</v>
      </c>
      <c r="F3860" s="515">
        <v>0</v>
      </c>
      <c r="G3860" s="515"/>
      <c r="H3860" s="116"/>
      <c r="I3860" s="116"/>
      <c r="J3860" s="515"/>
      <c r="AD3860" s="476"/>
      <c r="AI3860" s="473"/>
    </row>
    <row r="3861" spans="1:35" s="4" customFormat="1" x14ac:dyDescent="0.25">
      <c r="A3861" s="408">
        <f t="shared" si="58"/>
        <v>3859</v>
      </c>
      <c r="B3861" s="488">
        <v>45515</v>
      </c>
      <c r="C3861" s="212" t="s">
        <v>142</v>
      </c>
      <c r="D3861" s="408" t="s">
        <v>264</v>
      </c>
      <c r="E3861" s="408" t="s">
        <v>143</v>
      </c>
      <c r="F3861" s="515">
        <v>218</v>
      </c>
      <c r="G3861" s="515"/>
      <c r="H3861" s="116"/>
      <c r="I3861" s="116"/>
      <c r="J3861" s="515"/>
      <c r="AD3861" s="476"/>
      <c r="AI3861" s="473"/>
    </row>
    <row r="3862" spans="1:35" s="4" customFormat="1" x14ac:dyDescent="0.25">
      <c r="A3862" s="408">
        <f t="shared" si="58"/>
        <v>3860</v>
      </c>
      <c r="B3862" s="488">
        <v>45515</v>
      </c>
      <c r="C3862" s="212" t="s">
        <v>144</v>
      </c>
      <c r="D3862" s="408" t="s">
        <v>264</v>
      </c>
      <c r="E3862" s="408" t="s">
        <v>143</v>
      </c>
      <c r="F3862" s="515">
        <v>181</v>
      </c>
      <c r="G3862" s="515"/>
      <c r="H3862" s="116"/>
      <c r="I3862" s="116"/>
      <c r="J3862" s="515"/>
      <c r="AD3862" s="476"/>
      <c r="AI3862" s="473"/>
    </row>
    <row r="3863" spans="1:35" s="4" customFormat="1" x14ac:dyDescent="0.25">
      <c r="A3863" s="408">
        <f t="shared" si="58"/>
        <v>3861</v>
      </c>
      <c r="B3863" s="488">
        <v>45515</v>
      </c>
      <c r="C3863" s="212" t="s">
        <v>145</v>
      </c>
      <c r="D3863" s="408" t="s">
        <v>265</v>
      </c>
      <c r="E3863" s="408" t="s">
        <v>146</v>
      </c>
      <c r="F3863" s="515">
        <v>0</v>
      </c>
      <c r="G3863" s="515"/>
      <c r="H3863" s="116"/>
      <c r="I3863" s="116"/>
      <c r="J3863" s="515"/>
      <c r="AD3863" s="476"/>
      <c r="AI3863" s="473"/>
    </row>
    <row r="3864" spans="1:35" s="4" customFormat="1" x14ac:dyDescent="0.25">
      <c r="A3864" s="408">
        <f t="shared" si="58"/>
        <v>3862</v>
      </c>
      <c r="B3864" s="488">
        <v>45515</v>
      </c>
      <c r="C3864" s="212" t="s">
        <v>160</v>
      </c>
      <c r="D3864" s="408" t="s">
        <v>136</v>
      </c>
      <c r="E3864" s="408" t="s">
        <v>64</v>
      </c>
      <c r="F3864" s="515">
        <v>0</v>
      </c>
      <c r="G3864" s="515"/>
      <c r="H3864" s="116"/>
      <c r="I3864" s="116"/>
      <c r="J3864" s="515"/>
      <c r="AD3864" s="476"/>
      <c r="AI3864" s="473"/>
    </row>
    <row r="3865" spans="1:35" s="4" customFormat="1" x14ac:dyDescent="0.25">
      <c r="A3865" s="408">
        <f t="shared" si="58"/>
        <v>3863</v>
      </c>
      <c r="B3865" s="488">
        <v>45515</v>
      </c>
      <c r="C3865" s="212" t="s">
        <v>158</v>
      </c>
      <c r="D3865" s="408" t="s">
        <v>159</v>
      </c>
      <c r="E3865" s="408" t="s">
        <v>64</v>
      </c>
      <c r="F3865" s="515">
        <v>0</v>
      </c>
      <c r="G3865" s="515"/>
      <c r="H3865" s="116"/>
      <c r="I3865" s="116"/>
      <c r="J3865" s="515"/>
      <c r="AD3865" s="476"/>
      <c r="AI3865" s="473"/>
    </row>
    <row r="3866" spans="1:35" s="4" customFormat="1" x14ac:dyDescent="0.25">
      <c r="A3866" s="408">
        <f t="shared" si="58"/>
        <v>3864</v>
      </c>
      <c r="B3866" s="488">
        <v>45515</v>
      </c>
      <c r="C3866" s="212" t="s">
        <v>390</v>
      </c>
      <c r="D3866" s="408" t="s">
        <v>99</v>
      </c>
      <c r="E3866" s="408" t="s">
        <v>381</v>
      </c>
      <c r="F3866" s="515">
        <v>0</v>
      </c>
      <c r="G3866" s="515"/>
      <c r="H3866" s="116"/>
      <c r="I3866" s="116"/>
      <c r="J3866" s="515"/>
      <c r="AD3866" s="476"/>
      <c r="AI3866" s="473"/>
    </row>
    <row r="3867" spans="1:35" s="4" customFormat="1" x14ac:dyDescent="0.25">
      <c r="A3867" s="408">
        <f t="shared" si="58"/>
        <v>3865</v>
      </c>
      <c r="B3867" s="488">
        <v>45515</v>
      </c>
      <c r="C3867" s="96" t="s">
        <v>283</v>
      </c>
      <c r="D3867" s="408" t="s">
        <v>266</v>
      </c>
      <c r="E3867" s="408" t="s">
        <v>63</v>
      </c>
      <c r="F3867" s="515">
        <v>0</v>
      </c>
      <c r="G3867" s="515"/>
      <c r="H3867" s="116"/>
      <c r="I3867" s="116"/>
      <c r="J3867" s="515"/>
      <c r="AD3867" s="476"/>
      <c r="AI3867" s="473"/>
    </row>
    <row r="3868" spans="1:35" s="4" customFormat="1" x14ac:dyDescent="0.25">
      <c r="A3868" s="408">
        <f t="shared" si="58"/>
        <v>3866</v>
      </c>
      <c r="B3868" s="488">
        <v>45515</v>
      </c>
      <c r="C3868" s="212" t="s">
        <v>148</v>
      </c>
      <c r="D3868" s="408" t="s">
        <v>92</v>
      </c>
      <c r="E3868" s="408" t="s">
        <v>63</v>
      </c>
      <c r="F3868" s="515">
        <v>0</v>
      </c>
      <c r="G3868" s="515"/>
      <c r="H3868" s="116"/>
      <c r="I3868" s="116"/>
      <c r="J3868" s="515"/>
      <c r="AD3868" s="476"/>
      <c r="AI3868" s="473"/>
    </row>
    <row r="3869" spans="1:35" s="4" customFormat="1" x14ac:dyDescent="0.25">
      <c r="A3869" s="408">
        <f t="shared" si="58"/>
        <v>3867</v>
      </c>
      <c r="B3869" s="488">
        <v>45515</v>
      </c>
      <c r="C3869" s="212" t="s">
        <v>150</v>
      </c>
      <c r="D3869" s="408" t="s">
        <v>92</v>
      </c>
      <c r="E3869" s="408" t="s">
        <v>63</v>
      </c>
      <c r="F3869" s="515">
        <v>0</v>
      </c>
      <c r="G3869" s="515"/>
      <c r="H3869" s="116"/>
      <c r="I3869" s="116"/>
      <c r="J3869" s="515"/>
      <c r="AD3869" s="476"/>
      <c r="AI3869" s="473"/>
    </row>
    <row r="3870" spans="1:35" s="4" customFormat="1" x14ac:dyDescent="0.25">
      <c r="A3870" s="408">
        <f t="shared" si="58"/>
        <v>3868</v>
      </c>
      <c r="B3870" s="488">
        <v>45515</v>
      </c>
      <c r="C3870" s="212" t="s">
        <v>467</v>
      </c>
      <c r="D3870" s="408" t="s">
        <v>92</v>
      </c>
      <c r="E3870" s="408" t="s">
        <v>63</v>
      </c>
      <c r="F3870" s="515">
        <v>0</v>
      </c>
      <c r="G3870" s="515"/>
      <c r="H3870" s="116"/>
      <c r="I3870" s="116"/>
      <c r="J3870" s="515"/>
      <c r="AD3870" s="476"/>
      <c r="AI3870" s="473"/>
    </row>
    <row r="3871" spans="1:35" s="4" customFormat="1" x14ac:dyDescent="0.25">
      <c r="A3871" s="408">
        <f t="shared" si="58"/>
        <v>3869</v>
      </c>
      <c r="B3871" s="488">
        <v>45515</v>
      </c>
      <c r="C3871" s="212" t="s">
        <v>135</v>
      </c>
      <c r="D3871" s="408" t="s">
        <v>136</v>
      </c>
      <c r="E3871" s="408" t="s">
        <v>2</v>
      </c>
      <c r="F3871" s="515">
        <v>607</v>
      </c>
      <c r="G3871" s="515"/>
      <c r="H3871" s="116"/>
      <c r="I3871" s="116"/>
      <c r="J3871" s="515"/>
      <c r="AD3871" s="476"/>
      <c r="AI3871" s="473"/>
    </row>
    <row r="3872" spans="1:35" s="4" customFormat="1" x14ac:dyDescent="0.25">
      <c r="A3872" s="408">
        <f t="shared" si="58"/>
        <v>3870</v>
      </c>
      <c r="B3872" s="488">
        <v>45515</v>
      </c>
      <c r="C3872" s="212" t="s">
        <v>137</v>
      </c>
      <c r="D3872" s="408" t="s">
        <v>136</v>
      </c>
      <c r="E3872" s="408" t="s">
        <v>2</v>
      </c>
      <c r="F3872" s="515">
        <v>352</v>
      </c>
      <c r="G3872" s="515"/>
      <c r="H3872" s="116"/>
      <c r="I3872" s="116"/>
      <c r="J3872" s="515"/>
      <c r="AD3872" s="476"/>
      <c r="AI3872" s="473"/>
    </row>
    <row r="3873" spans="1:35" s="4" customFormat="1" x14ac:dyDescent="0.25">
      <c r="A3873" s="408">
        <f t="shared" si="58"/>
        <v>3871</v>
      </c>
      <c r="B3873" s="488">
        <v>45515</v>
      </c>
      <c r="C3873" s="212" t="s">
        <v>139</v>
      </c>
      <c r="D3873" s="408" t="s">
        <v>92</v>
      </c>
      <c r="E3873" s="408" t="s">
        <v>2</v>
      </c>
      <c r="F3873" s="515">
        <v>0</v>
      </c>
      <c r="G3873" s="515"/>
      <c r="H3873" s="116"/>
      <c r="I3873" s="116"/>
      <c r="J3873" s="515"/>
      <c r="AD3873" s="476"/>
      <c r="AI3873" s="473"/>
    </row>
    <row r="3874" spans="1:35" s="4" customFormat="1" x14ac:dyDescent="0.25">
      <c r="A3874" s="408">
        <f t="shared" si="58"/>
        <v>3872</v>
      </c>
      <c r="B3874" s="488">
        <v>45515</v>
      </c>
      <c r="C3874" s="212" t="s">
        <v>140</v>
      </c>
      <c r="D3874" s="408" t="s">
        <v>92</v>
      </c>
      <c r="E3874" s="408" t="s">
        <v>2</v>
      </c>
      <c r="F3874" s="515">
        <v>170</v>
      </c>
      <c r="G3874" s="515"/>
      <c r="H3874" s="116"/>
      <c r="I3874" s="116"/>
      <c r="J3874" s="515"/>
      <c r="AD3874" s="476"/>
      <c r="AI3874" s="473"/>
    </row>
    <row r="3875" spans="1:35" s="4" customFormat="1" x14ac:dyDescent="0.25">
      <c r="A3875" s="408">
        <f t="shared" si="58"/>
        <v>3873</v>
      </c>
      <c r="B3875" s="488">
        <v>45515</v>
      </c>
      <c r="C3875" s="212" t="s">
        <v>141</v>
      </c>
      <c r="D3875" s="408" t="s">
        <v>92</v>
      </c>
      <c r="E3875" s="408" t="s">
        <v>2</v>
      </c>
      <c r="F3875" s="515">
        <v>0</v>
      </c>
      <c r="G3875" s="515"/>
      <c r="H3875" s="116"/>
      <c r="I3875" s="116"/>
      <c r="J3875" s="515"/>
      <c r="AD3875" s="476"/>
      <c r="AI3875" s="473"/>
    </row>
    <row r="3876" spans="1:35" s="4" customFormat="1" x14ac:dyDescent="0.25">
      <c r="A3876" s="408">
        <f t="shared" si="58"/>
        <v>3874</v>
      </c>
      <c r="B3876" s="488">
        <v>45515</v>
      </c>
      <c r="C3876" s="212" t="s">
        <v>134</v>
      </c>
      <c r="D3876" s="408" t="s">
        <v>99</v>
      </c>
      <c r="E3876" s="408" t="s">
        <v>2</v>
      </c>
      <c r="F3876" s="515">
        <v>0</v>
      </c>
      <c r="G3876" s="515"/>
      <c r="H3876" s="116"/>
      <c r="I3876" s="116"/>
      <c r="J3876" s="515"/>
      <c r="AD3876" s="476"/>
      <c r="AI3876" s="473"/>
    </row>
    <row r="3877" spans="1:35" s="4" customFormat="1" x14ac:dyDescent="0.25">
      <c r="A3877" s="408">
        <f t="shared" si="58"/>
        <v>3875</v>
      </c>
      <c r="B3877" s="488">
        <v>45515</v>
      </c>
      <c r="C3877" s="212" t="s">
        <v>279</v>
      </c>
      <c r="D3877" s="408" t="s">
        <v>99</v>
      </c>
      <c r="E3877" s="408" t="s">
        <v>2</v>
      </c>
      <c r="F3877" s="515">
        <v>0</v>
      </c>
      <c r="G3877" s="515"/>
      <c r="H3877" s="116"/>
      <c r="I3877" s="116"/>
      <c r="J3877" s="515"/>
      <c r="AD3877" s="476"/>
      <c r="AI3877" s="473"/>
    </row>
    <row r="3878" spans="1:35" s="4" customFormat="1" x14ac:dyDescent="0.25">
      <c r="A3878" s="408">
        <f t="shared" si="58"/>
        <v>3876</v>
      </c>
      <c r="B3878" s="488">
        <v>45515</v>
      </c>
      <c r="C3878" s="212" t="s">
        <v>153</v>
      </c>
      <c r="D3878" s="408" t="s">
        <v>103</v>
      </c>
      <c r="E3878" s="408" t="s">
        <v>62</v>
      </c>
      <c r="F3878" s="515">
        <v>150</v>
      </c>
      <c r="G3878" s="515"/>
      <c r="H3878" s="116"/>
      <c r="I3878" s="116"/>
      <c r="J3878" s="515"/>
      <c r="AD3878" s="476"/>
      <c r="AI3878" s="473"/>
    </row>
    <row r="3879" spans="1:35" s="4" customFormat="1" x14ac:dyDescent="0.25">
      <c r="A3879" s="408">
        <f t="shared" si="58"/>
        <v>3877</v>
      </c>
      <c r="B3879" s="488">
        <v>45515</v>
      </c>
      <c r="C3879" s="212" t="s">
        <v>154</v>
      </c>
      <c r="D3879" s="408" t="s">
        <v>92</v>
      </c>
      <c r="E3879" s="408" t="s">
        <v>62</v>
      </c>
      <c r="F3879" s="515">
        <v>142</v>
      </c>
      <c r="G3879" s="515"/>
      <c r="H3879" s="116"/>
      <c r="I3879" s="116"/>
      <c r="J3879" s="515"/>
      <c r="AD3879" s="476"/>
      <c r="AI3879" s="473"/>
    </row>
    <row r="3880" spans="1:35" s="4" customFormat="1" x14ac:dyDescent="0.25">
      <c r="A3880" s="408">
        <f t="shared" si="58"/>
        <v>3878</v>
      </c>
      <c r="B3880" s="488">
        <v>45515</v>
      </c>
      <c r="C3880" s="212" t="s">
        <v>155</v>
      </c>
      <c r="D3880" s="408" t="s">
        <v>92</v>
      </c>
      <c r="E3880" s="408" t="s">
        <v>62</v>
      </c>
      <c r="F3880" s="515">
        <v>132</v>
      </c>
      <c r="G3880" s="515"/>
      <c r="H3880" s="116"/>
      <c r="I3880" s="116"/>
      <c r="J3880" s="515"/>
      <c r="AD3880" s="476"/>
      <c r="AI3880" s="473"/>
    </row>
    <row r="3881" spans="1:35" s="4" customFormat="1" x14ac:dyDescent="0.25">
      <c r="A3881" s="408">
        <f t="shared" si="58"/>
        <v>3879</v>
      </c>
      <c r="B3881" s="488">
        <v>45515</v>
      </c>
      <c r="C3881" s="212" t="s">
        <v>295</v>
      </c>
      <c r="D3881" s="408" t="s">
        <v>92</v>
      </c>
      <c r="E3881" s="408" t="s">
        <v>62</v>
      </c>
      <c r="F3881" s="515">
        <v>0</v>
      </c>
      <c r="G3881" s="515"/>
      <c r="H3881" s="116"/>
      <c r="I3881" s="116"/>
      <c r="J3881" s="515"/>
      <c r="AD3881" s="476"/>
      <c r="AI3881" s="473"/>
    </row>
    <row r="3882" spans="1:35" s="4" customFormat="1" x14ac:dyDescent="0.25">
      <c r="A3882" s="408">
        <f t="shared" si="58"/>
        <v>3880</v>
      </c>
      <c r="B3882" s="488">
        <v>45515</v>
      </c>
      <c r="C3882" s="212" t="s">
        <v>259</v>
      </c>
      <c r="D3882" s="408" t="s">
        <v>92</v>
      </c>
      <c r="E3882" s="408" t="s">
        <v>2</v>
      </c>
      <c r="F3882" s="515">
        <v>0</v>
      </c>
      <c r="G3882" s="515"/>
      <c r="H3882" s="116"/>
      <c r="I3882" s="116"/>
      <c r="J3882" s="515"/>
      <c r="AD3882" s="476"/>
      <c r="AI3882" s="473"/>
    </row>
    <row r="3883" spans="1:35" s="4" customFormat="1" x14ac:dyDescent="0.25">
      <c r="A3883" s="408">
        <f t="shared" si="58"/>
        <v>3881</v>
      </c>
      <c r="B3883" s="488">
        <v>45515</v>
      </c>
      <c r="C3883" s="212" t="s">
        <v>260</v>
      </c>
      <c r="D3883" s="408" t="s">
        <v>92</v>
      </c>
      <c r="E3883" s="408" t="s">
        <v>2</v>
      </c>
      <c r="F3883" s="515">
        <v>0</v>
      </c>
      <c r="G3883" s="515"/>
      <c r="H3883" s="116"/>
      <c r="I3883" s="116"/>
      <c r="J3883" s="515"/>
      <c r="AD3883" s="476"/>
      <c r="AI3883" s="473"/>
    </row>
    <row r="3884" spans="1:35" s="4" customFormat="1" x14ac:dyDescent="0.25">
      <c r="A3884" s="408">
        <f t="shared" si="58"/>
        <v>3882</v>
      </c>
      <c r="B3884" s="488">
        <v>45515</v>
      </c>
      <c r="C3884" s="212" t="s">
        <v>252</v>
      </c>
      <c r="D3884" s="408" t="s">
        <v>92</v>
      </c>
      <c r="E3884" s="408" t="s">
        <v>2</v>
      </c>
      <c r="F3884" s="515">
        <v>0</v>
      </c>
      <c r="G3884" s="515"/>
      <c r="H3884" s="116"/>
      <c r="I3884" s="116"/>
      <c r="J3884" s="515"/>
      <c r="AD3884" s="476"/>
      <c r="AI3884" s="473"/>
    </row>
    <row r="3885" spans="1:35" s="4" customFormat="1" x14ac:dyDescent="0.25">
      <c r="A3885" s="408">
        <f t="shared" si="58"/>
        <v>3883</v>
      </c>
      <c r="B3885" s="488">
        <v>45515</v>
      </c>
      <c r="C3885" s="212" t="s">
        <v>177</v>
      </c>
      <c r="D3885" s="408" t="s">
        <v>159</v>
      </c>
      <c r="E3885" s="408" t="s">
        <v>8</v>
      </c>
      <c r="F3885" s="515">
        <v>102</v>
      </c>
      <c r="G3885" s="515"/>
      <c r="H3885" s="116"/>
      <c r="I3885" s="116"/>
      <c r="J3885" s="515"/>
      <c r="AD3885" s="476"/>
      <c r="AI3885" s="473"/>
    </row>
    <row r="3886" spans="1:35" s="4" customFormat="1" x14ac:dyDescent="0.25">
      <c r="A3886" s="408">
        <f t="shared" si="58"/>
        <v>3884</v>
      </c>
      <c r="B3886" s="488">
        <v>45515</v>
      </c>
      <c r="C3886" s="212" t="s">
        <v>162</v>
      </c>
      <c r="D3886" s="408" t="s">
        <v>163</v>
      </c>
      <c r="E3886" s="408" t="s">
        <v>164</v>
      </c>
      <c r="F3886" s="515">
        <v>0</v>
      </c>
      <c r="G3886" s="515"/>
      <c r="H3886" s="116"/>
      <c r="I3886" s="116"/>
      <c r="J3886" s="515"/>
      <c r="AD3886" s="476"/>
      <c r="AI3886" s="473"/>
    </row>
    <row r="3887" spans="1:35" s="4" customFormat="1" x14ac:dyDescent="0.25">
      <c r="A3887" s="408">
        <f t="shared" si="58"/>
        <v>3885</v>
      </c>
      <c r="B3887" s="488">
        <v>45515</v>
      </c>
      <c r="C3887" s="212" t="s">
        <v>166</v>
      </c>
      <c r="D3887" s="408" t="s">
        <v>167</v>
      </c>
      <c r="E3887" s="408" t="s">
        <v>164</v>
      </c>
      <c r="F3887" s="515">
        <v>0</v>
      </c>
      <c r="G3887" s="515"/>
      <c r="H3887" s="116"/>
      <c r="I3887" s="116"/>
      <c r="J3887" s="515"/>
      <c r="AD3887" s="476"/>
      <c r="AI3887" s="473"/>
    </row>
    <row r="3888" spans="1:35" s="4" customFormat="1" x14ac:dyDescent="0.25">
      <c r="A3888" s="408">
        <f t="shared" si="58"/>
        <v>3886</v>
      </c>
      <c r="B3888" s="488">
        <v>45515</v>
      </c>
      <c r="C3888" s="212" t="s">
        <v>169</v>
      </c>
      <c r="D3888" s="408" t="s">
        <v>167</v>
      </c>
      <c r="E3888" s="408" t="s">
        <v>164</v>
      </c>
      <c r="F3888" s="515">
        <v>0</v>
      </c>
      <c r="G3888" s="515"/>
      <c r="H3888" s="116"/>
      <c r="I3888" s="116"/>
      <c r="J3888" s="515"/>
      <c r="AD3888" s="476"/>
      <c r="AI3888" s="473"/>
    </row>
    <row r="3889" spans="1:35" s="4" customFormat="1" x14ac:dyDescent="0.25">
      <c r="A3889" s="408">
        <f t="shared" si="58"/>
        <v>3887</v>
      </c>
      <c r="B3889" s="488">
        <v>45515</v>
      </c>
      <c r="C3889" s="212" t="s">
        <v>170</v>
      </c>
      <c r="D3889" s="408" t="s">
        <v>103</v>
      </c>
      <c r="E3889" s="408" t="s">
        <v>164</v>
      </c>
      <c r="F3889" s="515">
        <v>0</v>
      </c>
      <c r="G3889" s="515"/>
      <c r="H3889" s="116"/>
      <c r="I3889" s="116"/>
      <c r="J3889" s="515"/>
      <c r="AD3889" s="476"/>
      <c r="AI3889" s="473"/>
    </row>
    <row r="3890" spans="1:35" s="4" customFormat="1" x14ac:dyDescent="0.25">
      <c r="A3890" s="408">
        <f t="shared" si="58"/>
        <v>3888</v>
      </c>
      <c r="B3890" s="488">
        <v>45515</v>
      </c>
      <c r="C3890" s="212" t="s">
        <v>171</v>
      </c>
      <c r="D3890" s="408" t="s">
        <v>159</v>
      </c>
      <c r="E3890" s="408" t="s">
        <v>164</v>
      </c>
      <c r="F3890" s="515">
        <v>0</v>
      </c>
      <c r="G3890" s="515"/>
      <c r="H3890" s="116"/>
      <c r="I3890" s="116"/>
      <c r="J3890" s="515"/>
      <c r="AD3890" s="476"/>
      <c r="AI3890" s="473"/>
    </row>
    <row r="3891" spans="1:35" s="4" customFormat="1" x14ac:dyDescent="0.25">
      <c r="A3891" s="408">
        <f t="shared" ref="A3891:A3954" si="59">ROW()-2</f>
        <v>3889</v>
      </c>
      <c r="B3891" s="488">
        <v>45515</v>
      </c>
      <c r="C3891" s="212" t="s">
        <v>172</v>
      </c>
      <c r="D3891" s="408" t="s">
        <v>173</v>
      </c>
      <c r="E3891" s="408" t="s">
        <v>164</v>
      </c>
      <c r="F3891" s="515">
        <v>0</v>
      </c>
      <c r="G3891" s="515"/>
      <c r="H3891" s="116"/>
      <c r="I3891" s="116"/>
      <c r="J3891" s="515"/>
      <c r="AD3891" s="476"/>
      <c r="AI3891" s="473"/>
    </row>
    <row r="3892" spans="1:35" s="4" customFormat="1" x14ac:dyDescent="0.25">
      <c r="A3892" s="408">
        <f t="shared" si="59"/>
        <v>3890</v>
      </c>
      <c r="B3892" s="488">
        <v>45515</v>
      </c>
      <c r="C3892" s="212" t="s">
        <v>174</v>
      </c>
      <c r="D3892" s="408" t="s">
        <v>99</v>
      </c>
      <c r="E3892" s="408" t="s">
        <v>164</v>
      </c>
      <c r="F3892" s="515">
        <v>405</v>
      </c>
      <c r="G3892" s="515"/>
      <c r="H3892" s="116"/>
      <c r="I3892" s="116"/>
      <c r="J3892" s="515"/>
      <c r="AD3892" s="476"/>
      <c r="AI3892" s="473"/>
    </row>
    <row r="3893" spans="1:35" s="4" customFormat="1" x14ac:dyDescent="0.25">
      <c r="A3893" s="408">
        <f t="shared" si="59"/>
        <v>3891</v>
      </c>
      <c r="B3893" s="488">
        <v>45515</v>
      </c>
      <c r="C3893" s="212" t="s">
        <v>175</v>
      </c>
      <c r="D3893" s="408" t="s">
        <v>176</v>
      </c>
      <c r="E3893" s="408" t="s">
        <v>164</v>
      </c>
      <c r="F3893" s="515">
        <v>154</v>
      </c>
      <c r="G3893" s="515"/>
      <c r="H3893" s="116"/>
      <c r="I3893" s="116"/>
      <c r="J3893" s="515"/>
      <c r="AD3893" s="476"/>
      <c r="AI3893" s="473"/>
    </row>
    <row r="3894" spans="1:35" s="4" customFormat="1" x14ac:dyDescent="0.25">
      <c r="A3894" s="408">
        <f t="shared" si="59"/>
        <v>3892</v>
      </c>
      <c r="B3894" s="488">
        <v>45515</v>
      </c>
      <c r="C3894" s="212" t="s">
        <v>263</v>
      </c>
      <c r="D3894" s="408" t="s">
        <v>176</v>
      </c>
      <c r="E3894" s="408" t="s">
        <v>164</v>
      </c>
      <c r="F3894" s="515">
        <v>0</v>
      </c>
      <c r="G3894" s="515"/>
      <c r="H3894" s="116"/>
      <c r="I3894" s="116"/>
      <c r="J3894" s="515"/>
      <c r="AD3894" s="476"/>
      <c r="AI3894" s="473"/>
    </row>
    <row r="3895" spans="1:35" s="4" customFormat="1" x14ac:dyDescent="0.25">
      <c r="A3895" s="408">
        <f t="shared" si="59"/>
        <v>3893</v>
      </c>
      <c r="B3895" s="488">
        <v>45515</v>
      </c>
      <c r="C3895" s="212" t="s">
        <v>261</v>
      </c>
      <c r="D3895" s="408" t="s">
        <v>269</v>
      </c>
      <c r="E3895" s="408" t="s">
        <v>164</v>
      </c>
      <c r="F3895" s="515">
        <v>0</v>
      </c>
      <c r="G3895" s="515"/>
      <c r="H3895" s="116"/>
      <c r="I3895" s="116"/>
      <c r="J3895" s="515"/>
      <c r="AD3895" s="476"/>
      <c r="AI3895" s="473"/>
    </row>
    <row r="3896" spans="1:35" s="4" customFormat="1" x14ac:dyDescent="0.25">
      <c r="A3896" s="408">
        <f t="shared" si="59"/>
        <v>3894</v>
      </c>
      <c r="B3896" s="488">
        <v>45515</v>
      </c>
      <c r="C3896" s="212" t="s">
        <v>254</v>
      </c>
      <c r="D3896" s="408" t="s">
        <v>159</v>
      </c>
      <c r="E3896" s="408" t="s">
        <v>164</v>
      </c>
      <c r="F3896" s="515">
        <v>0</v>
      </c>
      <c r="G3896" s="515"/>
      <c r="H3896" s="116"/>
      <c r="I3896" s="116"/>
      <c r="J3896" s="515"/>
      <c r="AD3896" s="476"/>
      <c r="AI3896" s="473"/>
    </row>
    <row r="3897" spans="1:35" s="4" customFormat="1" x14ac:dyDescent="0.25">
      <c r="A3897" s="408">
        <f t="shared" si="59"/>
        <v>3895</v>
      </c>
      <c r="B3897" s="488">
        <v>45515</v>
      </c>
      <c r="C3897" s="212" t="s">
        <v>277</v>
      </c>
      <c r="D3897" s="408" t="s">
        <v>176</v>
      </c>
      <c r="E3897" s="408" t="s">
        <v>164</v>
      </c>
      <c r="F3897" s="515">
        <v>128</v>
      </c>
      <c r="G3897" s="515"/>
      <c r="H3897" s="116"/>
      <c r="I3897" s="116"/>
      <c r="J3897" s="515"/>
      <c r="AD3897" s="476"/>
      <c r="AI3897" s="473"/>
    </row>
    <row r="3898" spans="1:35" s="4" customFormat="1" x14ac:dyDescent="0.25">
      <c r="A3898" s="408">
        <f t="shared" si="59"/>
        <v>3896</v>
      </c>
      <c r="B3898" s="488">
        <v>45515</v>
      </c>
      <c r="C3898" s="212" t="s">
        <v>352</v>
      </c>
      <c r="D3898" s="408" t="s">
        <v>176</v>
      </c>
      <c r="E3898" s="408" t="s">
        <v>164</v>
      </c>
      <c r="F3898" s="515">
        <v>0</v>
      </c>
      <c r="G3898" s="515"/>
      <c r="H3898" s="116"/>
      <c r="I3898" s="116"/>
      <c r="J3898" s="515"/>
      <c r="AD3898" s="476"/>
      <c r="AI3898" s="473"/>
    </row>
    <row r="3899" spans="1:35" s="4" customFormat="1" x14ac:dyDescent="0.25">
      <c r="A3899" s="408">
        <f t="shared" si="59"/>
        <v>3897</v>
      </c>
      <c r="B3899" s="488">
        <v>45515</v>
      </c>
      <c r="C3899" s="212" t="s">
        <v>354</v>
      </c>
      <c r="D3899" s="408" t="s">
        <v>103</v>
      </c>
      <c r="E3899" s="408" t="s">
        <v>164</v>
      </c>
      <c r="F3899" s="515">
        <v>123</v>
      </c>
      <c r="G3899" s="515"/>
      <c r="H3899" s="116"/>
      <c r="I3899" s="116"/>
      <c r="J3899" s="515"/>
      <c r="AD3899" s="476"/>
      <c r="AI3899" s="473"/>
    </row>
    <row r="3900" spans="1:35" s="4" customFormat="1" x14ac:dyDescent="0.25">
      <c r="A3900" s="408">
        <f t="shared" si="59"/>
        <v>3898</v>
      </c>
      <c r="B3900" s="488">
        <v>45515</v>
      </c>
      <c r="C3900" s="212" t="s">
        <v>385</v>
      </c>
      <c r="D3900" s="408" t="s">
        <v>386</v>
      </c>
      <c r="E3900" s="408" t="s">
        <v>383</v>
      </c>
      <c r="F3900" s="515">
        <v>0</v>
      </c>
      <c r="G3900" s="515"/>
      <c r="H3900" s="116"/>
      <c r="I3900" s="116"/>
      <c r="J3900" s="515"/>
      <c r="AD3900" s="476"/>
      <c r="AI3900" s="473"/>
    </row>
    <row r="3901" spans="1:35" s="4" customFormat="1" x14ac:dyDescent="0.25">
      <c r="A3901" s="408">
        <f t="shared" si="59"/>
        <v>3899</v>
      </c>
      <c r="B3901" s="488">
        <v>45515</v>
      </c>
      <c r="C3901" s="212" t="s">
        <v>379</v>
      </c>
      <c r="D3901" s="408" t="s">
        <v>269</v>
      </c>
      <c r="E3901" s="408" t="s">
        <v>381</v>
      </c>
      <c r="F3901" s="515">
        <v>0</v>
      </c>
      <c r="G3901" s="515"/>
      <c r="H3901" s="116"/>
      <c r="I3901" s="116"/>
      <c r="J3901" s="515"/>
      <c r="AD3901" s="476"/>
      <c r="AI3901" s="473"/>
    </row>
    <row r="3902" spans="1:35" s="4" customFormat="1" x14ac:dyDescent="0.25">
      <c r="A3902" s="408">
        <f t="shared" si="59"/>
        <v>3900</v>
      </c>
      <c r="B3902" s="488">
        <v>45515</v>
      </c>
      <c r="C3902" s="212" t="s">
        <v>380</v>
      </c>
      <c r="D3902" s="408" t="s">
        <v>269</v>
      </c>
      <c r="E3902" s="408" t="s">
        <v>381</v>
      </c>
      <c r="F3902" s="515">
        <v>0</v>
      </c>
      <c r="G3902" s="515"/>
      <c r="H3902" s="116"/>
      <c r="I3902" s="116"/>
      <c r="J3902" s="515"/>
      <c r="AD3902" s="476"/>
      <c r="AI3902" s="473"/>
    </row>
    <row r="3903" spans="1:35" s="4" customFormat="1" x14ac:dyDescent="0.25">
      <c r="A3903" s="408">
        <f t="shared" si="59"/>
        <v>3901</v>
      </c>
      <c r="B3903" s="488">
        <v>45515</v>
      </c>
      <c r="C3903" s="212" t="s">
        <v>389</v>
      </c>
      <c r="D3903" s="408" t="s">
        <v>103</v>
      </c>
      <c r="E3903" s="408" t="s">
        <v>381</v>
      </c>
      <c r="F3903" s="515">
        <v>0</v>
      </c>
      <c r="G3903" s="515"/>
      <c r="H3903" s="116"/>
      <c r="I3903" s="116"/>
      <c r="J3903" s="515"/>
      <c r="AD3903" s="476"/>
      <c r="AI3903" s="473"/>
    </row>
    <row r="3904" spans="1:35" s="4" customFormat="1" x14ac:dyDescent="0.25">
      <c r="A3904" s="408">
        <f t="shared" si="59"/>
        <v>3902</v>
      </c>
      <c r="B3904" s="488">
        <v>45515</v>
      </c>
      <c r="C3904" s="212" t="s">
        <v>425</v>
      </c>
      <c r="D3904" s="408" t="s">
        <v>99</v>
      </c>
      <c r="E3904" s="408" t="s">
        <v>498</v>
      </c>
      <c r="F3904" s="515">
        <v>387</v>
      </c>
      <c r="G3904" s="515"/>
      <c r="H3904" s="116"/>
      <c r="I3904" s="116"/>
      <c r="J3904" s="515"/>
      <c r="AD3904" s="476"/>
      <c r="AI3904" s="473"/>
    </row>
    <row r="3905" spans="1:35" s="4" customFormat="1" x14ac:dyDescent="0.25">
      <c r="A3905" s="408">
        <f t="shared" si="59"/>
        <v>3903</v>
      </c>
      <c r="B3905" s="488">
        <v>45515</v>
      </c>
      <c r="C3905" s="212" t="s">
        <v>426</v>
      </c>
      <c r="D3905" s="408" t="s">
        <v>159</v>
      </c>
      <c r="E3905" s="408" t="s">
        <v>381</v>
      </c>
      <c r="F3905" s="515">
        <v>152</v>
      </c>
      <c r="G3905" s="515"/>
      <c r="H3905" s="116"/>
      <c r="I3905" s="116"/>
      <c r="J3905" s="515"/>
      <c r="AD3905" s="476"/>
      <c r="AI3905" s="473"/>
    </row>
    <row r="3906" spans="1:35" s="4" customFormat="1" x14ac:dyDescent="0.25">
      <c r="A3906" s="408">
        <f t="shared" si="59"/>
        <v>3904</v>
      </c>
      <c r="B3906" s="488">
        <v>45515</v>
      </c>
      <c r="C3906" s="212" t="s">
        <v>255</v>
      </c>
      <c r="D3906" s="408" t="s">
        <v>159</v>
      </c>
      <c r="E3906" s="408" t="s">
        <v>65</v>
      </c>
      <c r="F3906" s="515">
        <v>100</v>
      </c>
      <c r="G3906" s="515"/>
      <c r="H3906" s="116"/>
      <c r="I3906" s="116"/>
      <c r="J3906" s="515"/>
      <c r="AD3906" s="476"/>
      <c r="AI3906" s="473"/>
    </row>
    <row r="3907" spans="1:35" s="4" customFormat="1" x14ac:dyDescent="0.25">
      <c r="A3907" s="408">
        <f t="shared" si="59"/>
        <v>3905</v>
      </c>
      <c r="B3907" s="488">
        <v>45516</v>
      </c>
      <c r="C3907" s="212" t="s">
        <v>125</v>
      </c>
      <c r="D3907" s="408" t="s">
        <v>99</v>
      </c>
      <c r="E3907" s="408" t="s">
        <v>334</v>
      </c>
      <c r="F3907" s="515">
        <v>405</v>
      </c>
      <c r="G3907" s="515"/>
      <c r="H3907" s="116"/>
      <c r="I3907" s="116"/>
      <c r="J3907" s="515"/>
      <c r="AD3907" s="476"/>
      <c r="AI3907" s="473"/>
    </row>
    <row r="3908" spans="1:35" s="4" customFormat="1" x14ac:dyDescent="0.25">
      <c r="A3908" s="408">
        <f t="shared" si="59"/>
        <v>3906</v>
      </c>
      <c r="B3908" s="488">
        <v>45516</v>
      </c>
      <c r="C3908" s="212" t="s">
        <v>290</v>
      </c>
      <c r="D3908" s="408" t="s">
        <v>99</v>
      </c>
      <c r="E3908" s="408" t="s">
        <v>335</v>
      </c>
      <c r="F3908" s="515">
        <v>480</v>
      </c>
      <c r="G3908" s="515"/>
      <c r="H3908" s="116"/>
      <c r="I3908" s="116"/>
      <c r="J3908" s="515"/>
      <c r="AD3908" s="476"/>
      <c r="AI3908" s="473"/>
    </row>
    <row r="3909" spans="1:35" s="4" customFormat="1" x14ac:dyDescent="0.25">
      <c r="A3909" s="408">
        <f t="shared" si="59"/>
        <v>3907</v>
      </c>
      <c r="B3909" s="488">
        <v>45516</v>
      </c>
      <c r="C3909" s="212" t="s">
        <v>88</v>
      </c>
      <c r="D3909" s="408" t="s">
        <v>89</v>
      </c>
      <c r="E3909" s="408" t="s">
        <v>336</v>
      </c>
      <c r="F3909" s="515">
        <v>0</v>
      </c>
      <c r="G3909" s="515"/>
      <c r="H3909" s="116"/>
      <c r="I3909" s="116"/>
      <c r="J3909" s="515"/>
      <c r="AD3909" s="476"/>
      <c r="AI3909" s="473"/>
    </row>
    <row r="3910" spans="1:35" s="4" customFormat="1" x14ac:dyDescent="0.25">
      <c r="A3910" s="408">
        <f t="shared" si="59"/>
        <v>3908</v>
      </c>
      <c r="B3910" s="488">
        <v>45516</v>
      </c>
      <c r="C3910" s="212" t="s">
        <v>294</v>
      </c>
      <c r="D3910" s="408" t="s">
        <v>89</v>
      </c>
      <c r="E3910" s="408" t="s">
        <v>337</v>
      </c>
      <c r="F3910" s="515">
        <v>0</v>
      </c>
      <c r="G3910" s="515"/>
      <c r="H3910" s="116"/>
      <c r="I3910" s="116"/>
      <c r="J3910" s="515"/>
      <c r="AD3910" s="476"/>
      <c r="AI3910" s="473"/>
    </row>
    <row r="3911" spans="1:35" s="4" customFormat="1" x14ac:dyDescent="0.25">
      <c r="A3911" s="408">
        <f t="shared" si="59"/>
        <v>3909</v>
      </c>
      <c r="B3911" s="488">
        <v>45516</v>
      </c>
      <c r="C3911" s="212" t="s">
        <v>119</v>
      </c>
      <c r="D3911" s="408" t="s">
        <v>131</v>
      </c>
      <c r="E3911" s="408" t="s">
        <v>338</v>
      </c>
      <c r="F3911" s="515">
        <v>0</v>
      </c>
      <c r="G3911" s="515"/>
      <c r="H3911" s="116"/>
      <c r="I3911" s="116"/>
      <c r="J3911" s="515"/>
      <c r="AD3911" s="476"/>
      <c r="AI3911" s="473"/>
    </row>
    <row r="3912" spans="1:35" s="4" customFormat="1" x14ac:dyDescent="0.25">
      <c r="A3912" s="408">
        <f t="shared" si="59"/>
        <v>3910</v>
      </c>
      <c r="B3912" s="488">
        <v>45516</v>
      </c>
      <c r="C3912" s="212" t="s">
        <v>121</v>
      </c>
      <c r="D3912" s="408" t="s">
        <v>122</v>
      </c>
      <c r="E3912" s="408" t="s">
        <v>339</v>
      </c>
      <c r="F3912" s="515">
        <v>0</v>
      </c>
      <c r="G3912" s="515"/>
      <c r="H3912" s="116"/>
      <c r="I3912" s="116"/>
      <c r="J3912" s="515"/>
      <c r="AD3912" s="476"/>
      <c r="AI3912" s="473"/>
    </row>
    <row r="3913" spans="1:35" s="4" customFormat="1" x14ac:dyDescent="0.25">
      <c r="A3913" s="408">
        <f t="shared" si="59"/>
        <v>3911</v>
      </c>
      <c r="B3913" s="488">
        <v>45516</v>
      </c>
      <c r="C3913" s="212" t="s">
        <v>349</v>
      </c>
      <c r="D3913" s="408" t="s">
        <v>360</v>
      </c>
      <c r="E3913" s="408" t="s">
        <v>127</v>
      </c>
      <c r="F3913" s="515">
        <v>51</v>
      </c>
      <c r="G3913" s="515"/>
      <c r="H3913" s="116"/>
      <c r="I3913" s="116"/>
      <c r="J3913" s="515"/>
      <c r="AD3913" s="476"/>
      <c r="AI3913" s="473"/>
    </row>
    <row r="3914" spans="1:35" s="4" customFormat="1" x14ac:dyDescent="0.25">
      <c r="A3914" s="408">
        <f t="shared" si="59"/>
        <v>3912</v>
      </c>
      <c r="B3914" s="488">
        <v>45516</v>
      </c>
      <c r="C3914" s="212" t="s">
        <v>118</v>
      </c>
      <c r="D3914" s="408" t="s">
        <v>107</v>
      </c>
      <c r="E3914" s="408" t="s">
        <v>340</v>
      </c>
      <c r="F3914" s="515">
        <v>0</v>
      </c>
      <c r="G3914" s="515"/>
      <c r="H3914" s="116"/>
      <c r="I3914" s="116"/>
      <c r="J3914" s="515"/>
      <c r="AD3914" s="476"/>
      <c r="AI3914" s="473"/>
    </row>
    <row r="3915" spans="1:35" s="4" customFormat="1" x14ac:dyDescent="0.25">
      <c r="A3915" s="408">
        <f t="shared" si="59"/>
        <v>3913</v>
      </c>
      <c r="B3915" s="488">
        <v>45516</v>
      </c>
      <c r="C3915" s="212" t="s">
        <v>109</v>
      </c>
      <c r="D3915" s="408" t="s">
        <v>107</v>
      </c>
      <c r="E3915" s="408" t="s">
        <v>341</v>
      </c>
      <c r="F3915" s="515">
        <v>0</v>
      </c>
      <c r="G3915" s="515"/>
      <c r="H3915" s="116"/>
      <c r="I3915" s="116"/>
      <c r="J3915" s="515"/>
      <c r="AD3915" s="476"/>
      <c r="AI3915" s="473"/>
    </row>
    <row r="3916" spans="1:35" s="4" customFormat="1" x14ac:dyDescent="0.25">
      <c r="A3916" s="408">
        <f t="shared" si="59"/>
        <v>3914</v>
      </c>
      <c r="B3916" s="488">
        <v>45516</v>
      </c>
      <c r="C3916" s="212" t="s">
        <v>106</v>
      </c>
      <c r="D3916" s="408" t="s">
        <v>107</v>
      </c>
      <c r="E3916" s="408" t="s">
        <v>342</v>
      </c>
      <c r="F3916" s="515">
        <v>0</v>
      </c>
      <c r="G3916" s="515"/>
      <c r="H3916" s="116"/>
      <c r="I3916" s="116"/>
      <c r="J3916" s="515"/>
      <c r="AD3916" s="476"/>
      <c r="AI3916" s="473"/>
    </row>
    <row r="3917" spans="1:35" s="4" customFormat="1" x14ac:dyDescent="0.25">
      <c r="A3917" s="408">
        <f t="shared" si="59"/>
        <v>3915</v>
      </c>
      <c r="B3917" s="488">
        <v>45516</v>
      </c>
      <c r="C3917" s="212" t="s">
        <v>278</v>
      </c>
      <c r="D3917" s="408" t="s">
        <v>107</v>
      </c>
      <c r="E3917" s="408" t="s">
        <v>341</v>
      </c>
      <c r="F3917" s="515">
        <v>0</v>
      </c>
      <c r="G3917" s="515"/>
      <c r="H3917" s="116"/>
      <c r="I3917" s="116"/>
      <c r="J3917" s="515"/>
      <c r="AD3917" s="476"/>
      <c r="AI3917" s="473"/>
    </row>
    <row r="3918" spans="1:35" s="4" customFormat="1" x14ac:dyDescent="0.25">
      <c r="A3918" s="408">
        <f t="shared" si="59"/>
        <v>3916</v>
      </c>
      <c r="B3918" s="488">
        <v>45516</v>
      </c>
      <c r="C3918" s="212" t="s">
        <v>372</v>
      </c>
      <c r="D3918" s="408" t="s">
        <v>107</v>
      </c>
      <c r="E3918" s="408">
        <v>0</v>
      </c>
      <c r="F3918" s="515">
        <v>0</v>
      </c>
      <c r="G3918" s="515"/>
      <c r="H3918" s="116"/>
      <c r="I3918" s="116"/>
      <c r="J3918" s="515"/>
      <c r="AD3918" s="476"/>
      <c r="AI3918" s="473"/>
    </row>
    <row r="3919" spans="1:35" s="4" customFormat="1" x14ac:dyDescent="0.25">
      <c r="A3919" s="408">
        <f t="shared" si="59"/>
        <v>3917</v>
      </c>
      <c r="B3919" s="488">
        <v>45516</v>
      </c>
      <c r="C3919" s="212" t="s">
        <v>373</v>
      </c>
      <c r="D3919" s="408" t="s">
        <v>107</v>
      </c>
      <c r="E3919" s="408">
        <v>0</v>
      </c>
      <c r="F3919" s="515">
        <v>0</v>
      </c>
      <c r="G3919" s="515"/>
      <c r="H3919" s="116"/>
      <c r="I3919" s="116"/>
      <c r="J3919" s="515"/>
      <c r="AD3919" s="476"/>
      <c r="AI3919" s="473"/>
    </row>
    <row r="3920" spans="1:35" s="4" customFormat="1" x14ac:dyDescent="0.25">
      <c r="A3920" s="408">
        <f t="shared" si="59"/>
        <v>3918</v>
      </c>
      <c r="B3920" s="488">
        <v>45516</v>
      </c>
      <c r="C3920" s="212" t="s">
        <v>91</v>
      </c>
      <c r="D3920" s="408" t="s">
        <v>92</v>
      </c>
      <c r="E3920" s="408" t="s">
        <v>343</v>
      </c>
      <c r="F3920" s="515">
        <v>0</v>
      </c>
      <c r="G3920" s="515"/>
      <c r="H3920" s="116"/>
      <c r="I3920" s="116"/>
      <c r="J3920" s="515"/>
      <c r="AD3920" s="476"/>
      <c r="AI3920" s="473"/>
    </row>
    <row r="3921" spans="1:35" s="4" customFormat="1" x14ac:dyDescent="0.25">
      <c r="A3921" s="408">
        <f t="shared" si="59"/>
        <v>3919</v>
      </c>
      <c r="B3921" s="488">
        <v>45516</v>
      </c>
      <c r="C3921" s="212" t="s">
        <v>94</v>
      </c>
      <c r="D3921" s="408" t="s">
        <v>92</v>
      </c>
      <c r="E3921" s="408" t="s">
        <v>344</v>
      </c>
      <c r="F3921" s="515">
        <v>0</v>
      </c>
      <c r="G3921" s="515"/>
      <c r="H3921" s="116"/>
      <c r="I3921" s="116"/>
      <c r="J3921" s="515"/>
      <c r="AD3921" s="476"/>
      <c r="AI3921" s="473"/>
    </row>
    <row r="3922" spans="1:35" s="4" customFormat="1" x14ac:dyDescent="0.25">
      <c r="A3922" s="408">
        <f t="shared" si="59"/>
        <v>3920</v>
      </c>
      <c r="B3922" s="488">
        <v>45516</v>
      </c>
      <c r="C3922" s="212" t="s">
        <v>116</v>
      </c>
      <c r="D3922" s="408" t="s">
        <v>92</v>
      </c>
      <c r="E3922" s="408" t="s">
        <v>345</v>
      </c>
      <c r="F3922" s="515">
        <v>0</v>
      </c>
      <c r="G3922" s="515"/>
      <c r="H3922" s="116"/>
      <c r="I3922" s="116"/>
      <c r="J3922" s="515"/>
      <c r="AD3922" s="476"/>
      <c r="AI3922" s="473"/>
    </row>
    <row r="3923" spans="1:35" s="4" customFormat="1" x14ac:dyDescent="0.25">
      <c r="A3923" s="408">
        <f t="shared" si="59"/>
        <v>3921</v>
      </c>
      <c r="B3923" s="488">
        <v>45516</v>
      </c>
      <c r="C3923" s="212" t="s">
        <v>128</v>
      </c>
      <c r="D3923" s="408" t="s">
        <v>97</v>
      </c>
      <c r="E3923" s="408" t="s">
        <v>346</v>
      </c>
      <c r="F3923" s="515">
        <v>0</v>
      </c>
      <c r="G3923" s="515"/>
      <c r="H3923" s="116"/>
      <c r="I3923" s="116"/>
      <c r="J3923" s="515"/>
      <c r="AD3923" s="476"/>
      <c r="AI3923" s="473"/>
    </row>
    <row r="3924" spans="1:35" s="4" customFormat="1" x14ac:dyDescent="0.25">
      <c r="A3924" s="408">
        <f t="shared" si="59"/>
        <v>3922</v>
      </c>
      <c r="B3924" s="488">
        <v>45516</v>
      </c>
      <c r="C3924" s="212" t="s">
        <v>96</v>
      </c>
      <c r="D3924" s="408" t="s">
        <v>97</v>
      </c>
      <c r="E3924" s="408" t="s">
        <v>347</v>
      </c>
      <c r="F3924" s="515">
        <v>0</v>
      </c>
      <c r="G3924" s="515"/>
      <c r="H3924" s="116"/>
      <c r="I3924" s="116"/>
      <c r="J3924" s="515"/>
      <c r="AD3924" s="476"/>
      <c r="AI3924" s="473"/>
    </row>
    <row r="3925" spans="1:35" s="4" customFormat="1" x14ac:dyDescent="0.25">
      <c r="A3925" s="408">
        <f t="shared" si="59"/>
        <v>3923</v>
      </c>
      <c r="B3925" s="488">
        <v>45516</v>
      </c>
      <c r="C3925" s="212" t="s">
        <v>113</v>
      </c>
      <c r="D3925" s="408" t="s">
        <v>114</v>
      </c>
      <c r="E3925" s="408" t="s">
        <v>348</v>
      </c>
      <c r="F3925" s="515">
        <v>0</v>
      </c>
      <c r="G3925" s="515"/>
      <c r="H3925" s="116"/>
      <c r="I3925" s="116"/>
      <c r="J3925" s="515"/>
      <c r="AD3925" s="476"/>
      <c r="AI3925" s="473"/>
    </row>
    <row r="3926" spans="1:35" s="4" customFormat="1" x14ac:dyDescent="0.25">
      <c r="A3926" s="408">
        <f t="shared" si="59"/>
        <v>3924</v>
      </c>
      <c r="B3926" s="488">
        <v>45516</v>
      </c>
      <c r="C3926" s="212" t="s">
        <v>559</v>
      </c>
      <c r="D3926" s="408" t="str">
        <f>VLOOKUP(C3926,X$4:Z3927,2,FALSE)</f>
        <v>لودر VOLVO</v>
      </c>
      <c r="E3926" s="408" t="str">
        <f>VLOOKUP(C3926,X$4:Z3927,3,FALSE)</f>
        <v>شرکتی</v>
      </c>
      <c r="F3926" s="515">
        <v>230</v>
      </c>
      <c r="G3926" s="515"/>
      <c r="H3926" s="116"/>
      <c r="I3926" s="116"/>
      <c r="J3926" s="515"/>
      <c r="AD3926" s="476"/>
      <c r="AI3926" s="473"/>
    </row>
    <row r="3927" spans="1:35" s="4" customFormat="1" x14ac:dyDescent="0.25">
      <c r="A3927" s="408">
        <f t="shared" si="59"/>
        <v>3925</v>
      </c>
      <c r="B3927" s="488">
        <v>45516</v>
      </c>
      <c r="C3927" s="212" t="s">
        <v>156</v>
      </c>
      <c r="D3927" s="408" t="s">
        <v>136</v>
      </c>
      <c r="E3927" s="408" t="s">
        <v>149</v>
      </c>
      <c r="F3927" s="515">
        <v>0</v>
      </c>
      <c r="G3927" s="515"/>
      <c r="H3927" s="116"/>
      <c r="I3927" s="116"/>
      <c r="J3927" s="515"/>
      <c r="AD3927" s="476"/>
      <c r="AI3927" s="473"/>
    </row>
    <row r="3928" spans="1:35" s="4" customFormat="1" x14ac:dyDescent="0.25">
      <c r="A3928" s="408">
        <f t="shared" si="59"/>
        <v>3926</v>
      </c>
      <c r="B3928" s="488">
        <v>45516</v>
      </c>
      <c r="C3928" s="212" t="s">
        <v>142</v>
      </c>
      <c r="D3928" s="408" t="s">
        <v>264</v>
      </c>
      <c r="E3928" s="408" t="s">
        <v>143</v>
      </c>
      <c r="F3928" s="515">
        <v>0</v>
      </c>
      <c r="G3928" s="515"/>
      <c r="H3928" s="116"/>
      <c r="I3928" s="116"/>
      <c r="J3928" s="515"/>
      <c r="AD3928" s="476"/>
      <c r="AI3928" s="473"/>
    </row>
    <row r="3929" spans="1:35" s="4" customFormat="1" x14ac:dyDescent="0.25">
      <c r="A3929" s="408">
        <f t="shared" si="59"/>
        <v>3927</v>
      </c>
      <c r="B3929" s="488">
        <v>45516</v>
      </c>
      <c r="C3929" s="212" t="s">
        <v>144</v>
      </c>
      <c r="D3929" s="408" t="s">
        <v>264</v>
      </c>
      <c r="E3929" s="408" t="s">
        <v>143</v>
      </c>
      <c r="F3929" s="515">
        <v>0</v>
      </c>
      <c r="G3929" s="515"/>
      <c r="H3929" s="116"/>
      <c r="I3929" s="116"/>
      <c r="J3929" s="515"/>
      <c r="AD3929" s="476"/>
      <c r="AI3929" s="473"/>
    </row>
    <row r="3930" spans="1:35" s="4" customFormat="1" x14ac:dyDescent="0.25">
      <c r="A3930" s="408">
        <f t="shared" si="59"/>
        <v>3928</v>
      </c>
      <c r="B3930" s="488">
        <v>45516</v>
      </c>
      <c r="C3930" s="212" t="s">
        <v>145</v>
      </c>
      <c r="D3930" s="408" t="s">
        <v>265</v>
      </c>
      <c r="E3930" s="408" t="s">
        <v>146</v>
      </c>
      <c r="F3930" s="515">
        <v>0</v>
      </c>
      <c r="G3930" s="515"/>
      <c r="H3930" s="116"/>
      <c r="I3930" s="116"/>
      <c r="J3930" s="515"/>
      <c r="AD3930" s="476"/>
      <c r="AI3930" s="473"/>
    </row>
    <row r="3931" spans="1:35" s="4" customFormat="1" x14ac:dyDescent="0.25">
      <c r="A3931" s="408">
        <f t="shared" si="59"/>
        <v>3929</v>
      </c>
      <c r="B3931" s="488">
        <v>45516</v>
      </c>
      <c r="C3931" s="212" t="s">
        <v>160</v>
      </c>
      <c r="D3931" s="408" t="s">
        <v>136</v>
      </c>
      <c r="E3931" s="408" t="s">
        <v>64</v>
      </c>
      <c r="F3931" s="515">
        <v>0</v>
      </c>
      <c r="G3931" s="515"/>
      <c r="H3931" s="116"/>
      <c r="I3931" s="116"/>
      <c r="J3931" s="515"/>
      <c r="AD3931" s="476"/>
      <c r="AI3931" s="473"/>
    </row>
    <row r="3932" spans="1:35" s="4" customFormat="1" x14ac:dyDescent="0.25">
      <c r="A3932" s="408">
        <f t="shared" si="59"/>
        <v>3930</v>
      </c>
      <c r="B3932" s="488">
        <v>45516</v>
      </c>
      <c r="C3932" s="212" t="s">
        <v>158</v>
      </c>
      <c r="D3932" s="408" t="s">
        <v>159</v>
      </c>
      <c r="E3932" s="408" t="s">
        <v>64</v>
      </c>
      <c r="F3932" s="515">
        <v>0</v>
      </c>
      <c r="G3932" s="515"/>
      <c r="H3932" s="116"/>
      <c r="I3932" s="116"/>
      <c r="J3932" s="515"/>
      <c r="AD3932" s="476"/>
      <c r="AI3932" s="473"/>
    </row>
    <row r="3933" spans="1:35" s="4" customFormat="1" x14ac:dyDescent="0.25">
      <c r="A3933" s="408">
        <f t="shared" si="59"/>
        <v>3931</v>
      </c>
      <c r="B3933" s="488">
        <v>45516</v>
      </c>
      <c r="C3933" s="212" t="s">
        <v>390</v>
      </c>
      <c r="D3933" s="408" t="s">
        <v>99</v>
      </c>
      <c r="E3933" s="408" t="s">
        <v>381</v>
      </c>
      <c r="F3933" s="515">
        <v>430</v>
      </c>
      <c r="G3933" s="515"/>
      <c r="H3933" s="116"/>
      <c r="I3933" s="116"/>
      <c r="J3933" s="515"/>
      <c r="AD3933" s="476"/>
      <c r="AI3933" s="473"/>
    </row>
    <row r="3934" spans="1:35" s="4" customFormat="1" x14ac:dyDescent="0.25">
      <c r="A3934" s="408">
        <f t="shared" si="59"/>
        <v>3932</v>
      </c>
      <c r="B3934" s="488">
        <v>45516</v>
      </c>
      <c r="C3934" s="96" t="s">
        <v>283</v>
      </c>
      <c r="D3934" s="408" t="s">
        <v>266</v>
      </c>
      <c r="E3934" s="408" t="s">
        <v>63</v>
      </c>
      <c r="F3934" s="515">
        <v>0</v>
      </c>
      <c r="G3934" s="515"/>
      <c r="H3934" s="116"/>
      <c r="I3934" s="116"/>
      <c r="J3934" s="515"/>
      <c r="AD3934" s="476"/>
      <c r="AI3934" s="473"/>
    </row>
    <row r="3935" spans="1:35" s="4" customFormat="1" x14ac:dyDescent="0.25">
      <c r="A3935" s="408">
        <f t="shared" si="59"/>
        <v>3933</v>
      </c>
      <c r="B3935" s="488">
        <v>45516</v>
      </c>
      <c r="C3935" s="212" t="s">
        <v>148</v>
      </c>
      <c r="D3935" s="408" t="s">
        <v>92</v>
      </c>
      <c r="E3935" s="408" t="s">
        <v>63</v>
      </c>
      <c r="F3935" s="515">
        <v>0</v>
      </c>
      <c r="G3935" s="515"/>
      <c r="H3935" s="116"/>
      <c r="I3935" s="116"/>
      <c r="J3935" s="515"/>
      <c r="AD3935" s="476"/>
      <c r="AI3935" s="473"/>
    </row>
    <row r="3936" spans="1:35" s="4" customFormat="1" x14ac:dyDescent="0.25">
      <c r="A3936" s="408">
        <f t="shared" si="59"/>
        <v>3934</v>
      </c>
      <c r="B3936" s="488">
        <v>45516</v>
      </c>
      <c r="C3936" s="212" t="s">
        <v>150</v>
      </c>
      <c r="D3936" s="408" t="s">
        <v>92</v>
      </c>
      <c r="E3936" s="408" t="s">
        <v>63</v>
      </c>
      <c r="F3936" s="515">
        <v>0</v>
      </c>
      <c r="G3936" s="515"/>
      <c r="H3936" s="116"/>
      <c r="I3936" s="116"/>
      <c r="J3936" s="515"/>
      <c r="AD3936" s="476"/>
      <c r="AI3936" s="473"/>
    </row>
    <row r="3937" spans="1:35" s="4" customFormat="1" x14ac:dyDescent="0.25">
      <c r="A3937" s="408">
        <f t="shared" si="59"/>
        <v>3935</v>
      </c>
      <c r="B3937" s="488">
        <v>45516</v>
      </c>
      <c r="C3937" s="212" t="s">
        <v>467</v>
      </c>
      <c r="D3937" s="408" t="s">
        <v>92</v>
      </c>
      <c r="E3937" s="408" t="s">
        <v>63</v>
      </c>
      <c r="F3937" s="515">
        <v>0</v>
      </c>
      <c r="G3937" s="515"/>
      <c r="H3937" s="116"/>
      <c r="I3937" s="116"/>
      <c r="J3937" s="515"/>
      <c r="AD3937" s="476"/>
      <c r="AI3937" s="473"/>
    </row>
    <row r="3938" spans="1:35" s="4" customFormat="1" x14ac:dyDescent="0.25">
      <c r="A3938" s="408">
        <f t="shared" si="59"/>
        <v>3936</v>
      </c>
      <c r="B3938" s="488">
        <v>45516</v>
      </c>
      <c r="C3938" s="212" t="s">
        <v>135</v>
      </c>
      <c r="D3938" s="408" t="s">
        <v>136</v>
      </c>
      <c r="E3938" s="408" t="s">
        <v>2</v>
      </c>
      <c r="F3938" s="515">
        <v>301</v>
      </c>
      <c r="G3938" s="515"/>
      <c r="H3938" s="116"/>
      <c r="I3938" s="116"/>
      <c r="J3938" s="515"/>
      <c r="AD3938" s="476"/>
      <c r="AI3938" s="473"/>
    </row>
    <row r="3939" spans="1:35" s="4" customFormat="1" x14ac:dyDescent="0.25">
      <c r="A3939" s="408">
        <f t="shared" si="59"/>
        <v>3937</v>
      </c>
      <c r="B3939" s="488">
        <v>45516</v>
      </c>
      <c r="C3939" s="212" t="s">
        <v>137</v>
      </c>
      <c r="D3939" s="408" t="s">
        <v>136</v>
      </c>
      <c r="E3939" s="408" t="s">
        <v>2</v>
      </c>
      <c r="F3939" s="515">
        <v>301</v>
      </c>
      <c r="G3939" s="515"/>
      <c r="H3939" s="116"/>
      <c r="I3939" s="116"/>
      <c r="J3939" s="515"/>
      <c r="AD3939" s="476"/>
      <c r="AI3939" s="473"/>
    </row>
    <row r="3940" spans="1:35" s="4" customFormat="1" x14ac:dyDescent="0.25">
      <c r="A3940" s="408">
        <f t="shared" si="59"/>
        <v>3938</v>
      </c>
      <c r="B3940" s="488">
        <v>45516</v>
      </c>
      <c r="C3940" s="212" t="s">
        <v>139</v>
      </c>
      <c r="D3940" s="408" t="s">
        <v>92</v>
      </c>
      <c r="E3940" s="408" t="s">
        <v>2</v>
      </c>
      <c r="F3940" s="515">
        <v>0</v>
      </c>
      <c r="G3940" s="515"/>
      <c r="H3940" s="116"/>
      <c r="I3940" s="116"/>
      <c r="J3940" s="515"/>
      <c r="AD3940" s="476"/>
      <c r="AI3940" s="473"/>
    </row>
    <row r="3941" spans="1:35" s="4" customFormat="1" x14ac:dyDescent="0.25">
      <c r="A3941" s="408">
        <f t="shared" si="59"/>
        <v>3939</v>
      </c>
      <c r="B3941" s="488">
        <v>45516</v>
      </c>
      <c r="C3941" s="212" t="s">
        <v>140</v>
      </c>
      <c r="D3941" s="408" t="s">
        <v>92</v>
      </c>
      <c r="E3941" s="408" t="s">
        <v>2</v>
      </c>
      <c r="F3941" s="515">
        <v>0</v>
      </c>
      <c r="G3941" s="515"/>
      <c r="H3941" s="116"/>
      <c r="I3941" s="116"/>
      <c r="J3941" s="515"/>
      <c r="AD3941" s="476"/>
      <c r="AI3941" s="473"/>
    </row>
    <row r="3942" spans="1:35" s="4" customFormat="1" x14ac:dyDescent="0.25">
      <c r="A3942" s="408">
        <f t="shared" si="59"/>
        <v>3940</v>
      </c>
      <c r="B3942" s="488">
        <v>45516</v>
      </c>
      <c r="C3942" s="212" t="s">
        <v>141</v>
      </c>
      <c r="D3942" s="408" t="s">
        <v>92</v>
      </c>
      <c r="E3942" s="408" t="s">
        <v>2</v>
      </c>
      <c r="F3942" s="515">
        <v>0</v>
      </c>
      <c r="G3942" s="515"/>
      <c r="H3942" s="116"/>
      <c r="I3942" s="116"/>
      <c r="J3942" s="515"/>
      <c r="AD3942" s="476"/>
      <c r="AI3942" s="473"/>
    </row>
    <row r="3943" spans="1:35" s="4" customFormat="1" x14ac:dyDescent="0.25">
      <c r="A3943" s="408">
        <f t="shared" si="59"/>
        <v>3941</v>
      </c>
      <c r="B3943" s="488">
        <v>45516</v>
      </c>
      <c r="C3943" s="212" t="s">
        <v>134</v>
      </c>
      <c r="D3943" s="408" t="s">
        <v>99</v>
      </c>
      <c r="E3943" s="408" t="s">
        <v>2</v>
      </c>
      <c r="F3943" s="515">
        <v>0</v>
      </c>
      <c r="G3943" s="515"/>
      <c r="H3943" s="116"/>
      <c r="I3943" s="116"/>
      <c r="J3943" s="515"/>
      <c r="AD3943" s="476"/>
      <c r="AI3943" s="473"/>
    </row>
    <row r="3944" spans="1:35" s="4" customFormat="1" x14ac:dyDescent="0.25">
      <c r="A3944" s="408">
        <f t="shared" si="59"/>
        <v>3942</v>
      </c>
      <c r="B3944" s="488">
        <v>45516</v>
      </c>
      <c r="C3944" s="212" t="s">
        <v>279</v>
      </c>
      <c r="D3944" s="408" t="s">
        <v>99</v>
      </c>
      <c r="E3944" s="408" t="s">
        <v>2</v>
      </c>
      <c r="F3944" s="515">
        <v>345</v>
      </c>
      <c r="G3944" s="515"/>
      <c r="H3944" s="116"/>
      <c r="I3944" s="116"/>
      <c r="J3944" s="515"/>
      <c r="AD3944" s="476"/>
      <c r="AI3944" s="473"/>
    </row>
    <row r="3945" spans="1:35" s="4" customFormat="1" x14ac:dyDescent="0.25">
      <c r="A3945" s="408">
        <f t="shared" si="59"/>
        <v>3943</v>
      </c>
      <c r="B3945" s="488">
        <v>45516</v>
      </c>
      <c r="C3945" s="212" t="s">
        <v>153</v>
      </c>
      <c r="D3945" s="408" t="s">
        <v>103</v>
      </c>
      <c r="E3945" s="408" t="s">
        <v>62</v>
      </c>
      <c r="F3945" s="515">
        <v>0</v>
      </c>
      <c r="G3945" s="515"/>
      <c r="H3945" s="116"/>
      <c r="I3945" s="116"/>
      <c r="J3945" s="515"/>
      <c r="AD3945" s="476"/>
      <c r="AI3945" s="473"/>
    </row>
    <row r="3946" spans="1:35" s="4" customFormat="1" x14ac:dyDescent="0.25">
      <c r="A3946" s="408">
        <f t="shared" si="59"/>
        <v>3944</v>
      </c>
      <c r="B3946" s="488">
        <v>45516</v>
      </c>
      <c r="C3946" s="212" t="s">
        <v>154</v>
      </c>
      <c r="D3946" s="408" t="s">
        <v>92</v>
      </c>
      <c r="E3946" s="408" t="s">
        <v>62</v>
      </c>
      <c r="F3946" s="515">
        <v>0</v>
      </c>
      <c r="G3946" s="515"/>
      <c r="H3946" s="116"/>
      <c r="I3946" s="116"/>
      <c r="J3946" s="515"/>
      <c r="AD3946" s="476"/>
      <c r="AI3946" s="473"/>
    </row>
    <row r="3947" spans="1:35" s="4" customFormat="1" x14ac:dyDescent="0.25">
      <c r="A3947" s="408">
        <f t="shared" si="59"/>
        <v>3945</v>
      </c>
      <c r="B3947" s="488">
        <v>45516</v>
      </c>
      <c r="C3947" s="212" t="s">
        <v>155</v>
      </c>
      <c r="D3947" s="408" t="s">
        <v>92</v>
      </c>
      <c r="E3947" s="408" t="s">
        <v>62</v>
      </c>
      <c r="F3947" s="515">
        <v>0</v>
      </c>
      <c r="G3947" s="515"/>
      <c r="H3947" s="116"/>
      <c r="I3947" s="116"/>
      <c r="J3947" s="515"/>
      <c r="AD3947" s="476"/>
      <c r="AI3947" s="473"/>
    </row>
    <row r="3948" spans="1:35" s="4" customFormat="1" x14ac:dyDescent="0.25">
      <c r="A3948" s="408">
        <f t="shared" si="59"/>
        <v>3946</v>
      </c>
      <c r="B3948" s="488">
        <v>45516</v>
      </c>
      <c r="C3948" s="212" t="s">
        <v>295</v>
      </c>
      <c r="D3948" s="408" t="s">
        <v>92</v>
      </c>
      <c r="E3948" s="408" t="s">
        <v>62</v>
      </c>
      <c r="F3948" s="515">
        <v>0</v>
      </c>
      <c r="G3948" s="515"/>
      <c r="H3948" s="116"/>
      <c r="I3948" s="116"/>
      <c r="J3948" s="515"/>
      <c r="AD3948" s="476"/>
      <c r="AI3948" s="473"/>
    </row>
    <row r="3949" spans="1:35" s="4" customFormat="1" x14ac:dyDescent="0.25">
      <c r="A3949" s="408">
        <f t="shared" si="59"/>
        <v>3947</v>
      </c>
      <c r="B3949" s="488">
        <v>45516</v>
      </c>
      <c r="C3949" s="212" t="s">
        <v>259</v>
      </c>
      <c r="D3949" s="408" t="s">
        <v>92</v>
      </c>
      <c r="E3949" s="408" t="s">
        <v>2</v>
      </c>
      <c r="F3949" s="515">
        <v>160</v>
      </c>
      <c r="G3949" s="515"/>
      <c r="H3949" s="116"/>
      <c r="I3949" s="116"/>
      <c r="J3949" s="515"/>
      <c r="AD3949" s="476"/>
      <c r="AI3949" s="473"/>
    </row>
    <row r="3950" spans="1:35" s="4" customFormat="1" x14ac:dyDescent="0.25">
      <c r="A3950" s="408">
        <f t="shared" si="59"/>
        <v>3948</v>
      </c>
      <c r="B3950" s="488">
        <v>45516</v>
      </c>
      <c r="C3950" s="212" t="s">
        <v>260</v>
      </c>
      <c r="D3950" s="408" t="s">
        <v>92</v>
      </c>
      <c r="E3950" s="408" t="s">
        <v>2</v>
      </c>
      <c r="F3950" s="515">
        <v>219</v>
      </c>
      <c r="G3950" s="515"/>
      <c r="H3950" s="116"/>
      <c r="I3950" s="116"/>
      <c r="J3950" s="515"/>
      <c r="AD3950" s="476"/>
      <c r="AI3950" s="473"/>
    </row>
    <row r="3951" spans="1:35" s="4" customFormat="1" x14ac:dyDescent="0.25">
      <c r="A3951" s="408">
        <f t="shared" si="59"/>
        <v>3949</v>
      </c>
      <c r="B3951" s="488">
        <v>45516</v>
      </c>
      <c r="C3951" s="212" t="s">
        <v>252</v>
      </c>
      <c r="D3951" s="408" t="s">
        <v>92</v>
      </c>
      <c r="E3951" s="408" t="s">
        <v>2</v>
      </c>
      <c r="F3951" s="515">
        <v>203</v>
      </c>
      <c r="G3951" s="515"/>
      <c r="H3951" s="116"/>
      <c r="I3951" s="116"/>
      <c r="J3951" s="515"/>
      <c r="AD3951" s="476"/>
      <c r="AI3951" s="473"/>
    </row>
    <row r="3952" spans="1:35" s="4" customFormat="1" x14ac:dyDescent="0.25">
      <c r="A3952" s="408">
        <f t="shared" si="59"/>
        <v>3950</v>
      </c>
      <c r="B3952" s="488">
        <v>45516</v>
      </c>
      <c r="C3952" s="212" t="s">
        <v>177</v>
      </c>
      <c r="D3952" s="408" t="s">
        <v>159</v>
      </c>
      <c r="E3952" s="408" t="s">
        <v>8</v>
      </c>
      <c r="F3952" s="515">
        <v>70</v>
      </c>
      <c r="G3952" s="515"/>
      <c r="H3952" s="116"/>
      <c r="I3952" s="116"/>
      <c r="J3952" s="515"/>
      <c r="AD3952" s="476"/>
      <c r="AI3952" s="473"/>
    </row>
    <row r="3953" spans="1:35" s="4" customFormat="1" x14ac:dyDescent="0.25">
      <c r="A3953" s="408">
        <f t="shared" si="59"/>
        <v>3951</v>
      </c>
      <c r="B3953" s="488">
        <v>45516</v>
      </c>
      <c r="C3953" s="212" t="s">
        <v>162</v>
      </c>
      <c r="D3953" s="408" t="s">
        <v>163</v>
      </c>
      <c r="E3953" s="408" t="s">
        <v>164</v>
      </c>
      <c r="F3953" s="515">
        <v>260</v>
      </c>
      <c r="G3953" s="515"/>
      <c r="H3953" s="116"/>
      <c r="I3953" s="116"/>
      <c r="J3953" s="515"/>
      <c r="AD3953" s="476"/>
      <c r="AI3953" s="473"/>
    </row>
    <row r="3954" spans="1:35" s="4" customFormat="1" x14ac:dyDescent="0.25">
      <c r="A3954" s="408">
        <f t="shared" si="59"/>
        <v>3952</v>
      </c>
      <c r="B3954" s="488">
        <v>45516</v>
      </c>
      <c r="C3954" s="212" t="s">
        <v>166</v>
      </c>
      <c r="D3954" s="408" t="s">
        <v>167</v>
      </c>
      <c r="E3954" s="408" t="s">
        <v>164</v>
      </c>
      <c r="F3954" s="515">
        <v>79</v>
      </c>
      <c r="G3954" s="515"/>
      <c r="H3954" s="116"/>
      <c r="I3954" s="116"/>
      <c r="J3954" s="515"/>
      <c r="AD3954" s="476"/>
      <c r="AI3954" s="473"/>
    </row>
    <row r="3955" spans="1:35" s="4" customFormat="1" x14ac:dyDescent="0.25">
      <c r="A3955" s="408">
        <f t="shared" ref="A3955:A4018" si="60">ROW()-2</f>
        <v>3953</v>
      </c>
      <c r="B3955" s="488">
        <v>45516</v>
      </c>
      <c r="C3955" s="212" t="s">
        <v>169</v>
      </c>
      <c r="D3955" s="408" t="s">
        <v>167</v>
      </c>
      <c r="E3955" s="408" t="s">
        <v>164</v>
      </c>
      <c r="F3955" s="515">
        <v>53</v>
      </c>
      <c r="G3955" s="515"/>
      <c r="H3955" s="116"/>
      <c r="I3955" s="116"/>
      <c r="J3955" s="515"/>
      <c r="AD3955" s="476"/>
      <c r="AI3955" s="473"/>
    </row>
    <row r="3956" spans="1:35" s="4" customFormat="1" x14ac:dyDescent="0.25">
      <c r="A3956" s="408">
        <f t="shared" si="60"/>
        <v>3954</v>
      </c>
      <c r="B3956" s="488">
        <v>45516</v>
      </c>
      <c r="C3956" s="212" t="s">
        <v>170</v>
      </c>
      <c r="D3956" s="408" t="s">
        <v>103</v>
      </c>
      <c r="E3956" s="408" t="s">
        <v>164</v>
      </c>
      <c r="F3956" s="515">
        <v>46</v>
      </c>
      <c r="G3956" s="515"/>
      <c r="H3956" s="116"/>
      <c r="I3956" s="116"/>
      <c r="J3956" s="515"/>
      <c r="AD3956" s="476"/>
      <c r="AI3956" s="473"/>
    </row>
    <row r="3957" spans="1:35" s="4" customFormat="1" x14ac:dyDescent="0.25">
      <c r="A3957" s="408">
        <f t="shared" si="60"/>
        <v>3955</v>
      </c>
      <c r="B3957" s="488">
        <v>45516</v>
      </c>
      <c r="C3957" s="212" t="s">
        <v>171</v>
      </c>
      <c r="D3957" s="408" t="s">
        <v>159</v>
      </c>
      <c r="E3957" s="408" t="s">
        <v>164</v>
      </c>
      <c r="F3957" s="515">
        <v>0</v>
      </c>
      <c r="G3957" s="515"/>
      <c r="H3957" s="116"/>
      <c r="I3957" s="116"/>
      <c r="J3957" s="515"/>
      <c r="AD3957" s="476"/>
      <c r="AI3957" s="473"/>
    </row>
    <row r="3958" spans="1:35" s="4" customFormat="1" x14ac:dyDescent="0.25">
      <c r="A3958" s="408">
        <f t="shared" si="60"/>
        <v>3956</v>
      </c>
      <c r="B3958" s="488">
        <v>45516</v>
      </c>
      <c r="C3958" s="212" t="s">
        <v>172</v>
      </c>
      <c r="D3958" s="408" t="s">
        <v>173</v>
      </c>
      <c r="E3958" s="408" t="s">
        <v>164</v>
      </c>
      <c r="F3958" s="515">
        <v>0</v>
      </c>
      <c r="G3958" s="515"/>
      <c r="H3958" s="116"/>
      <c r="I3958" s="116"/>
      <c r="J3958" s="515"/>
      <c r="AD3958" s="476"/>
      <c r="AI3958" s="473"/>
    </row>
    <row r="3959" spans="1:35" s="4" customFormat="1" x14ac:dyDescent="0.25">
      <c r="A3959" s="408">
        <f t="shared" si="60"/>
        <v>3957</v>
      </c>
      <c r="B3959" s="488">
        <v>45516</v>
      </c>
      <c r="C3959" s="212" t="s">
        <v>174</v>
      </c>
      <c r="D3959" s="408" t="s">
        <v>99</v>
      </c>
      <c r="E3959" s="408" t="s">
        <v>164</v>
      </c>
      <c r="F3959" s="515">
        <v>477</v>
      </c>
      <c r="G3959" s="515"/>
      <c r="H3959" s="116"/>
      <c r="I3959" s="116"/>
      <c r="J3959" s="515"/>
      <c r="AD3959" s="476"/>
      <c r="AI3959" s="473"/>
    </row>
    <row r="3960" spans="1:35" s="4" customFormat="1" x14ac:dyDescent="0.25">
      <c r="A3960" s="408">
        <f t="shared" si="60"/>
        <v>3958</v>
      </c>
      <c r="B3960" s="488">
        <v>45516</v>
      </c>
      <c r="C3960" s="212" t="s">
        <v>175</v>
      </c>
      <c r="D3960" s="408" t="s">
        <v>176</v>
      </c>
      <c r="E3960" s="408" t="s">
        <v>164</v>
      </c>
      <c r="F3960" s="515">
        <v>0</v>
      </c>
      <c r="G3960" s="515"/>
      <c r="H3960" s="116"/>
      <c r="I3960" s="116"/>
      <c r="J3960" s="515"/>
      <c r="AD3960" s="476"/>
      <c r="AI3960" s="473"/>
    </row>
    <row r="3961" spans="1:35" s="4" customFormat="1" x14ac:dyDescent="0.25">
      <c r="A3961" s="408">
        <f t="shared" si="60"/>
        <v>3959</v>
      </c>
      <c r="B3961" s="488">
        <v>45516</v>
      </c>
      <c r="C3961" s="212" t="s">
        <v>263</v>
      </c>
      <c r="D3961" s="408" t="s">
        <v>176</v>
      </c>
      <c r="E3961" s="408" t="s">
        <v>164</v>
      </c>
      <c r="F3961" s="515">
        <v>0</v>
      </c>
      <c r="G3961" s="515"/>
      <c r="H3961" s="116"/>
      <c r="I3961" s="116"/>
      <c r="J3961" s="515"/>
      <c r="AD3961" s="476"/>
      <c r="AI3961" s="473"/>
    </row>
    <row r="3962" spans="1:35" s="4" customFormat="1" x14ac:dyDescent="0.25">
      <c r="A3962" s="408">
        <f t="shared" si="60"/>
        <v>3960</v>
      </c>
      <c r="B3962" s="488">
        <v>45516</v>
      </c>
      <c r="C3962" s="212" t="s">
        <v>261</v>
      </c>
      <c r="D3962" s="408" t="s">
        <v>269</v>
      </c>
      <c r="E3962" s="408" t="s">
        <v>164</v>
      </c>
      <c r="F3962" s="515">
        <v>0</v>
      </c>
      <c r="G3962" s="515"/>
      <c r="H3962" s="116"/>
      <c r="I3962" s="116"/>
      <c r="J3962" s="515"/>
      <c r="AD3962" s="476"/>
      <c r="AI3962" s="473"/>
    </row>
    <row r="3963" spans="1:35" s="4" customFormat="1" x14ac:dyDescent="0.25">
      <c r="A3963" s="408">
        <f t="shared" si="60"/>
        <v>3961</v>
      </c>
      <c r="B3963" s="488">
        <v>45516</v>
      </c>
      <c r="C3963" s="212" t="s">
        <v>254</v>
      </c>
      <c r="D3963" s="408" t="s">
        <v>159</v>
      </c>
      <c r="E3963" s="408" t="s">
        <v>164</v>
      </c>
      <c r="F3963" s="515">
        <v>251</v>
      </c>
      <c r="G3963" s="515"/>
      <c r="H3963" s="116"/>
      <c r="I3963" s="116"/>
      <c r="J3963" s="515"/>
      <c r="AD3963" s="476"/>
      <c r="AI3963" s="473"/>
    </row>
    <row r="3964" spans="1:35" s="4" customFormat="1" x14ac:dyDescent="0.25">
      <c r="A3964" s="408">
        <f t="shared" si="60"/>
        <v>3962</v>
      </c>
      <c r="B3964" s="488">
        <v>45516</v>
      </c>
      <c r="C3964" s="212" t="s">
        <v>277</v>
      </c>
      <c r="D3964" s="408" t="s">
        <v>176</v>
      </c>
      <c r="E3964" s="408" t="s">
        <v>164</v>
      </c>
      <c r="F3964" s="515">
        <v>0</v>
      </c>
      <c r="G3964" s="515"/>
      <c r="H3964" s="116"/>
      <c r="I3964" s="116"/>
      <c r="J3964" s="515"/>
      <c r="AD3964" s="476"/>
      <c r="AI3964" s="473"/>
    </row>
    <row r="3965" spans="1:35" s="4" customFormat="1" x14ac:dyDescent="0.25">
      <c r="A3965" s="408">
        <f t="shared" si="60"/>
        <v>3963</v>
      </c>
      <c r="B3965" s="488">
        <v>45516</v>
      </c>
      <c r="C3965" s="212" t="s">
        <v>352</v>
      </c>
      <c r="D3965" s="408" t="s">
        <v>176</v>
      </c>
      <c r="E3965" s="408" t="s">
        <v>164</v>
      </c>
      <c r="F3965" s="515">
        <v>0</v>
      </c>
      <c r="G3965" s="515"/>
      <c r="H3965" s="116"/>
      <c r="I3965" s="116"/>
      <c r="J3965" s="515"/>
      <c r="AD3965" s="476"/>
      <c r="AI3965" s="473"/>
    </row>
    <row r="3966" spans="1:35" s="4" customFormat="1" x14ac:dyDescent="0.25">
      <c r="A3966" s="408">
        <f t="shared" si="60"/>
        <v>3964</v>
      </c>
      <c r="B3966" s="488">
        <v>45516</v>
      </c>
      <c r="C3966" s="212" t="s">
        <v>354</v>
      </c>
      <c r="D3966" s="408" t="s">
        <v>103</v>
      </c>
      <c r="E3966" s="408" t="s">
        <v>164</v>
      </c>
      <c r="F3966" s="515">
        <v>32</v>
      </c>
      <c r="G3966" s="515"/>
      <c r="H3966" s="116"/>
      <c r="I3966" s="116"/>
      <c r="J3966" s="515"/>
      <c r="AD3966" s="476"/>
      <c r="AI3966" s="473"/>
    </row>
    <row r="3967" spans="1:35" s="4" customFormat="1" x14ac:dyDescent="0.25">
      <c r="A3967" s="408">
        <f t="shared" si="60"/>
        <v>3965</v>
      </c>
      <c r="B3967" s="488">
        <v>45516</v>
      </c>
      <c r="C3967" s="212" t="s">
        <v>385</v>
      </c>
      <c r="D3967" s="408" t="s">
        <v>386</v>
      </c>
      <c r="E3967" s="408" t="s">
        <v>383</v>
      </c>
      <c r="F3967" s="515">
        <v>0</v>
      </c>
      <c r="G3967" s="515"/>
      <c r="H3967" s="116"/>
      <c r="I3967" s="116"/>
      <c r="J3967" s="515"/>
      <c r="AD3967" s="476"/>
      <c r="AI3967" s="473"/>
    </row>
    <row r="3968" spans="1:35" s="4" customFormat="1" x14ac:dyDescent="0.25">
      <c r="A3968" s="408">
        <f t="shared" si="60"/>
        <v>3966</v>
      </c>
      <c r="B3968" s="488">
        <v>45516</v>
      </c>
      <c r="C3968" s="212" t="s">
        <v>379</v>
      </c>
      <c r="D3968" s="408" t="s">
        <v>269</v>
      </c>
      <c r="E3968" s="408" t="s">
        <v>381</v>
      </c>
      <c r="F3968" s="515">
        <v>294</v>
      </c>
      <c r="G3968" s="515"/>
      <c r="H3968" s="116"/>
      <c r="I3968" s="116"/>
      <c r="J3968" s="515"/>
      <c r="AD3968" s="476"/>
      <c r="AI3968" s="473"/>
    </row>
    <row r="3969" spans="1:35" s="4" customFormat="1" x14ac:dyDescent="0.25">
      <c r="A3969" s="408">
        <f t="shared" si="60"/>
        <v>3967</v>
      </c>
      <c r="B3969" s="488">
        <v>45516</v>
      </c>
      <c r="C3969" s="212" t="s">
        <v>380</v>
      </c>
      <c r="D3969" s="408" t="s">
        <v>269</v>
      </c>
      <c r="E3969" s="408" t="s">
        <v>381</v>
      </c>
      <c r="F3969" s="515">
        <v>176</v>
      </c>
      <c r="G3969" s="515"/>
      <c r="H3969" s="116"/>
      <c r="I3969" s="116"/>
      <c r="J3969" s="515"/>
      <c r="AD3969" s="476"/>
      <c r="AI3969" s="473"/>
    </row>
    <row r="3970" spans="1:35" s="4" customFormat="1" x14ac:dyDescent="0.25">
      <c r="A3970" s="408">
        <f t="shared" si="60"/>
        <v>3968</v>
      </c>
      <c r="B3970" s="488">
        <v>45516</v>
      </c>
      <c r="C3970" s="212" t="s">
        <v>389</v>
      </c>
      <c r="D3970" s="408" t="s">
        <v>103</v>
      </c>
      <c r="E3970" s="408" t="s">
        <v>381</v>
      </c>
      <c r="F3970" s="515">
        <v>185</v>
      </c>
      <c r="G3970" s="515"/>
      <c r="H3970" s="116"/>
      <c r="I3970" s="116"/>
      <c r="J3970" s="515"/>
      <c r="AD3970" s="476"/>
      <c r="AI3970" s="473"/>
    </row>
    <row r="3971" spans="1:35" s="4" customFormat="1" x14ac:dyDescent="0.25">
      <c r="A3971" s="408">
        <f t="shared" si="60"/>
        <v>3969</v>
      </c>
      <c r="B3971" s="488">
        <v>45516</v>
      </c>
      <c r="C3971" s="212" t="s">
        <v>425</v>
      </c>
      <c r="D3971" s="408" t="s">
        <v>99</v>
      </c>
      <c r="E3971" s="408" t="s">
        <v>498</v>
      </c>
      <c r="F3971" s="515">
        <v>0</v>
      </c>
      <c r="G3971" s="515"/>
      <c r="H3971" s="116"/>
      <c r="I3971" s="116"/>
      <c r="J3971" s="515"/>
      <c r="AD3971" s="476"/>
      <c r="AI3971" s="473"/>
    </row>
    <row r="3972" spans="1:35" s="4" customFormat="1" x14ac:dyDescent="0.25">
      <c r="A3972" s="408">
        <f t="shared" si="60"/>
        <v>3970</v>
      </c>
      <c r="B3972" s="488">
        <v>45516</v>
      </c>
      <c r="C3972" s="212" t="s">
        <v>426</v>
      </c>
      <c r="D3972" s="408" t="s">
        <v>159</v>
      </c>
      <c r="E3972" s="408" t="s">
        <v>381</v>
      </c>
      <c r="F3972" s="515">
        <v>0</v>
      </c>
      <c r="G3972" s="515"/>
      <c r="H3972" s="116"/>
      <c r="I3972" s="116"/>
      <c r="J3972" s="515"/>
      <c r="AD3972" s="476"/>
      <c r="AI3972" s="473"/>
    </row>
    <row r="3973" spans="1:35" s="4" customFormat="1" x14ac:dyDescent="0.25">
      <c r="A3973" s="408">
        <f t="shared" si="60"/>
        <v>3971</v>
      </c>
      <c r="B3973" s="488">
        <v>45516</v>
      </c>
      <c r="C3973" s="212" t="s">
        <v>255</v>
      </c>
      <c r="D3973" s="408" t="s">
        <v>159</v>
      </c>
      <c r="E3973" s="408" t="s">
        <v>448</v>
      </c>
      <c r="F3973" s="515">
        <v>0</v>
      </c>
      <c r="G3973" s="515"/>
      <c r="H3973" s="116"/>
      <c r="I3973" s="116"/>
      <c r="J3973" s="515"/>
      <c r="AD3973" s="476"/>
      <c r="AI3973" s="473"/>
    </row>
    <row r="3974" spans="1:35" s="4" customFormat="1" x14ac:dyDescent="0.25">
      <c r="A3974" s="408">
        <f t="shared" si="60"/>
        <v>3972</v>
      </c>
      <c r="B3974" s="488">
        <v>45517</v>
      </c>
      <c r="C3974" s="212" t="s">
        <v>125</v>
      </c>
      <c r="D3974" s="408" t="s">
        <v>99</v>
      </c>
      <c r="E3974" s="408" t="s">
        <v>334</v>
      </c>
      <c r="F3974" s="515">
        <v>350</v>
      </c>
      <c r="G3974" s="515"/>
      <c r="H3974" s="116"/>
      <c r="I3974" s="116"/>
      <c r="J3974" s="515"/>
      <c r="AD3974" s="476"/>
      <c r="AI3974" s="473"/>
    </row>
    <row r="3975" spans="1:35" s="4" customFormat="1" x14ac:dyDescent="0.25">
      <c r="A3975" s="408">
        <f t="shared" si="60"/>
        <v>3973</v>
      </c>
      <c r="B3975" s="488">
        <v>45517</v>
      </c>
      <c r="C3975" s="212" t="s">
        <v>290</v>
      </c>
      <c r="D3975" s="408" t="s">
        <v>99</v>
      </c>
      <c r="E3975" s="408" t="s">
        <v>335</v>
      </c>
      <c r="F3975" s="515">
        <v>0</v>
      </c>
      <c r="G3975" s="515"/>
      <c r="H3975" s="116"/>
      <c r="I3975" s="116"/>
      <c r="J3975" s="515"/>
      <c r="AD3975" s="476"/>
      <c r="AI3975" s="473"/>
    </row>
    <row r="3976" spans="1:35" s="4" customFormat="1" x14ac:dyDescent="0.25">
      <c r="A3976" s="408">
        <f t="shared" si="60"/>
        <v>3974</v>
      </c>
      <c r="B3976" s="488">
        <v>45517</v>
      </c>
      <c r="C3976" s="212" t="s">
        <v>88</v>
      </c>
      <c r="D3976" s="408" t="s">
        <v>89</v>
      </c>
      <c r="E3976" s="408" t="s">
        <v>336</v>
      </c>
      <c r="F3976" s="515">
        <v>379</v>
      </c>
      <c r="G3976" s="515"/>
      <c r="H3976" s="116"/>
      <c r="I3976" s="116"/>
      <c r="J3976" s="515"/>
      <c r="AD3976" s="476"/>
      <c r="AI3976" s="473"/>
    </row>
    <row r="3977" spans="1:35" s="4" customFormat="1" x14ac:dyDescent="0.25">
      <c r="A3977" s="408">
        <f t="shared" si="60"/>
        <v>3975</v>
      </c>
      <c r="B3977" s="488">
        <v>45517</v>
      </c>
      <c r="C3977" s="212" t="s">
        <v>294</v>
      </c>
      <c r="D3977" s="408" t="s">
        <v>89</v>
      </c>
      <c r="E3977" s="408" t="s">
        <v>337</v>
      </c>
      <c r="F3977" s="515">
        <v>249</v>
      </c>
      <c r="G3977" s="515"/>
      <c r="H3977" s="116"/>
      <c r="I3977" s="116"/>
      <c r="J3977" s="515"/>
      <c r="AD3977" s="476"/>
      <c r="AI3977" s="473"/>
    </row>
    <row r="3978" spans="1:35" s="4" customFormat="1" x14ac:dyDescent="0.25">
      <c r="A3978" s="408">
        <f t="shared" si="60"/>
        <v>3976</v>
      </c>
      <c r="B3978" s="488">
        <v>45517</v>
      </c>
      <c r="C3978" s="212" t="s">
        <v>119</v>
      </c>
      <c r="D3978" s="408" t="s">
        <v>131</v>
      </c>
      <c r="E3978" s="408" t="s">
        <v>338</v>
      </c>
      <c r="F3978" s="515">
        <v>168</v>
      </c>
      <c r="G3978" s="515"/>
      <c r="H3978" s="116"/>
      <c r="I3978" s="116"/>
      <c r="J3978" s="515"/>
      <c r="AD3978" s="476"/>
      <c r="AI3978" s="473"/>
    </row>
    <row r="3979" spans="1:35" s="4" customFormat="1" x14ac:dyDescent="0.25">
      <c r="A3979" s="408">
        <f t="shared" si="60"/>
        <v>3977</v>
      </c>
      <c r="B3979" s="488">
        <v>45517</v>
      </c>
      <c r="C3979" s="212" t="s">
        <v>121</v>
      </c>
      <c r="D3979" s="408" t="s">
        <v>122</v>
      </c>
      <c r="E3979" s="408" t="s">
        <v>339</v>
      </c>
      <c r="F3979" s="515">
        <v>0</v>
      </c>
      <c r="G3979" s="515"/>
      <c r="H3979" s="116"/>
      <c r="I3979" s="116"/>
      <c r="J3979" s="515"/>
      <c r="AD3979" s="476"/>
      <c r="AI3979" s="473"/>
    </row>
    <row r="3980" spans="1:35" s="4" customFormat="1" x14ac:dyDescent="0.25">
      <c r="A3980" s="408">
        <f t="shared" si="60"/>
        <v>3978</v>
      </c>
      <c r="B3980" s="488">
        <v>45517</v>
      </c>
      <c r="C3980" s="212" t="s">
        <v>349</v>
      </c>
      <c r="D3980" s="408" t="s">
        <v>360</v>
      </c>
      <c r="E3980" s="408" t="s">
        <v>127</v>
      </c>
      <c r="F3980" s="515">
        <v>89</v>
      </c>
      <c r="G3980" s="515"/>
      <c r="H3980" s="116"/>
      <c r="I3980" s="116"/>
      <c r="J3980" s="515"/>
      <c r="AD3980" s="476"/>
      <c r="AI3980" s="473"/>
    </row>
    <row r="3981" spans="1:35" s="4" customFormat="1" x14ac:dyDescent="0.25">
      <c r="A3981" s="408">
        <f t="shared" si="60"/>
        <v>3979</v>
      </c>
      <c r="B3981" s="488">
        <v>45517</v>
      </c>
      <c r="C3981" s="212" t="s">
        <v>118</v>
      </c>
      <c r="D3981" s="408" t="s">
        <v>107</v>
      </c>
      <c r="E3981" s="408" t="s">
        <v>340</v>
      </c>
      <c r="F3981" s="515">
        <v>72</v>
      </c>
      <c r="G3981" s="515"/>
      <c r="H3981" s="116"/>
      <c r="I3981" s="116"/>
      <c r="J3981" s="515"/>
      <c r="AD3981" s="476"/>
      <c r="AI3981" s="473"/>
    </row>
    <row r="3982" spans="1:35" s="4" customFormat="1" x14ac:dyDescent="0.25">
      <c r="A3982" s="408">
        <f t="shared" si="60"/>
        <v>3980</v>
      </c>
      <c r="B3982" s="488">
        <v>45517</v>
      </c>
      <c r="C3982" s="212" t="s">
        <v>109</v>
      </c>
      <c r="D3982" s="408" t="s">
        <v>107</v>
      </c>
      <c r="E3982" s="408" t="s">
        <v>341</v>
      </c>
      <c r="F3982" s="515">
        <v>0</v>
      </c>
      <c r="G3982" s="515"/>
      <c r="H3982" s="116"/>
      <c r="I3982" s="116"/>
      <c r="J3982" s="515"/>
      <c r="AD3982" s="476"/>
      <c r="AI3982" s="473"/>
    </row>
    <row r="3983" spans="1:35" s="4" customFormat="1" x14ac:dyDescent="0.25">
      <c r="A3983" s="408">
        <f t="shared" si="60"/>
        <v>3981</v>
      </c>
      <c r="B3983" s="488">
        <v>45517</v>
      </c>
      <c r="C3983" s="212" t="s">
        <v>106</v>
      </c>
      <c r="D3983" s="408" t="s">
        <v>107</v>
      </c>
      <c r="E3983" s="408" t="s">
        <v>342</v>
      </c>
      <c r="F3983" s="515">
        <v>0</v>
      </c>
      <c r="G3983" s="515"/>
      <c r="H3983" s="116"/>
      <c r="I3983" s="116"/>
      <c r="J3983" s="515"/>
      <c r="AD3983" s="476"/>
      <c r="AI3983" s="473"/>
    </row>
    <row r="3984" spans="1:35" s="4" customFormat="1" x14ac:dyDescent="0.25">
      <c r="A3984" s="408">
        <f t="shared" si="60"/>
        <v>3982</v>
      </c>
      <c r="B3984" s="488">
        <v>45517</v>
      </c>
      <c r="C3984" s="212" t="s">
        <v>278</v>
      </c>
      <c r="D3984" s="408" t="s">
        <v>107</v>
      </c>
      <c r="E3984" s="408" t="s">
        <v>341</v>
      </c>
      <c r="F3984" s="515">
        <v>0</v>
      </c>
      <c r="G3984" s="515"/>
      <c r="H3984" s="116"/>
      <c r="I3984" s="116"/>
      <c r="J3984" s="515"/>
      <c r="AD3984" s="476"/>
      <c r="AI3984" s="473"/>
    </row>
    <row r="3985" spans="1:35" s="4" customFormat="1" x14ac:dyDescent="0.25">
      <c r="A3985" s="408">
        <f t="shared" si="60"/>
        <v>3983</v>
      </c>
      <c r="B3985" s="488">
        <v>45517</v>
      </c>
      <c r="C3985" s="212" t="s">
        <v>372</v>
      </c>
      <c r="D3985" s="408" t="s">
        <v>107</v>
      </c>
      <c r="E3985" s="408">
        <v>0</v>
      </c>
      <c r="F3985" s="515">
        <v>66</v>
      </c>
      <c r="G3985" s="515"/>
      <c r="H3985" s="116"/>
      <c r="I3985" s="116"/>
      <c r="J3985" s="515"/>
      <c r="AD3985" s="476"/>
      <c r="AI3985" s="473"/>
    </row>
    <row r="3986" spans="1:35" s="4" customFormat="1" x14ac:dyDescent="0.25">
      <c r="A3986" s="408">
        <f t="shared" si="60"/>
        <v>3984</v>
      </c>
      <c r="B3986" s="488">
        <v>45517</v>
      </c>
      <c r="C3986" s="212" t="s">
        <v>373</v>
      </c>
      <c r="D3986" s="408" t="s">
        <v>107</v>
      </c>
      <c r="E3986" s="408">
        <v>0</v>
      </c>
      <c r="F3986" s="515">
        <v>107</v>
      </c>
      <c r="G3986" s="515"/>
      <c r="H3986" s="116"/>
      <c r="I3986" s="116"/>
      <c r="J3986" s="515"/>
      <c r="AD3986" s="476"/>
      <c r="AI3986" s="473"/>
    </row>
    <row r="3987" spans="1:35" s="4" customFormat="1" x14ac:dyDescent="0.25">
      <c r="A3987" s="408">
        <f t="shared" si="60"/>
        <v>3985</v>
      </c>
      <c r="B3987" s="488">
        <v>45517</v>
      </c>
      <c r="C3987" s="212" t="s">
        <v>91</v>
      </c>
      <c r="D3987" s="408" t="s">
        <v>92</v>
      </c>
      <c r="E3987" s="408" t="s">
        <v>343</v>
      </c>
      <c r="F3987" s="515">
        <v>0</v>
      </c>
      <c r="G3987" s="515"/>
      <c r="H3987" s="116"/>
      <c r="I3987" s="116"/>
      <c r="J3987" s="515"/>
      <c r="AD3987" s="476"/>
      <c r="AI3987" s="473"/>
    </row>
    <row r="3988" spans="1:35" s="4" customFormat="1" x14ac:dyDescent="0.25">
      <c r="A3988" s="408">
        <f t="shared" si="60"/>
        <v>3986</v>
      </c>
      <c r="B3988" s="488">
        <v>45517</v>
      </c>
      <c r="C3988" s="212" t="s">
        <v>94</v>
      </c>
      <c r="D3988" s="408" t="s">
        <v>92</v>
      </c>
      <c r="E3988" s="408" t="s">
        <v>344</v>
      </c>
      <c r="F3988" s="515">
        <v>160</v>
      </c>
      <c r="G3988" s="515"/>
      <c r="H3988" s="116"/>
      <c r="I3988" s="116"/>
      <c r="J3988" s="515"/>
      <c r="AD3988" s="476"/>
      <c r="AI3988" s="473"/>
    </row>
    <row r="3989" spans="1:35" s="4" customFormat="1" x14ac:dyDescent="0.25">
      <c r="A3989" s="408">
        <f t="shared" si="60"/>
        <v>3987</v>
      </c>
      <c r="B3989" s="488">
        <v>45517</v>
      </c>
      <c r="C3989" s="212" t="s">
        <v>116</v>
      </c>
      <c r="D3989" s="408" t="s">
        <v>92</v>
      </c>
      <c r="E3989" s="408" t="s">
        <v>345</v>
      </c>
      <c r="F3989" s="515">
        <v>0</v>
      </c>
      <c r="G3989" s="515"/>
      <c r="H3989" s="116"/>
      <c r="I3989" s="116"/>
      <c r="J3989" s="515"/>
      <c r="AD3989" s="476"/>
      <c r="AI3989" s="473"/>
    </row>
    <row r="3990" spans="1:35" s="4" customFormat="1" x14ac:dyDescent="0.25">
      <c r="A3990" s="408">
        <f t="shared" si="60"/>
        <v>3988</v>
      </c>
      <c r="B3990" s="488">
        <v>45517</v>
      </c>
      <c r="C3990" s="212" t="s">
        <v>128</v>
      </c>
      <c r="D3990" s="408" t="s">
        <v>97</v>
      </c>
      <c r="E3990" s="408" t="s">
        <v>346</v>
      </c>
      <c r="F3990" s="515">
        <v>87</v>
      </c>
      <c r="G3990" s="515"/>
      <c r="H3990" s="116"/>
      <c r="I3990" s="116"/>
      <c r="J3990" s="515"/>
      <c r="AD3990" s="476"/>
      <c r="AI3990" s="473"/>
    </row>
    <row r="3991" spans="1:35" s="4" customFormat="1" x14ac:dyDescent="0.25">
      <c r="A3991" s="408">
        <f t="shared" si="60"/>
        <v>3989</v>
      </c>
      <c r="B3991" s="488">
        <v>45517</v>
      </c>
      <c r="C3991" s="212" t="s">
        <v>96</v>
      </c>
      <c r="D3991" s="408" t="s">
        <v>97</v>
      </c>
      <c r="E3991" s="408" t="s">
        <v>347</v>
      </c>
      <c r="F3991" s="515">
        <v>0</v>
      </c>
      <c r="G3991" s="515"/>
      <c r="H3991" s="116"/>
      <c r="I3991" s="116"/>
      <c r="J3991" s="515"/>
      <c r="AD3991" s="476"/>
      <c r="AI3991" s="473"/>
    </row>
    <row r="3992" spans="1:35" s="4" customFormat="1" x14ac:dyDescent="0.25">
      <c r="A3992" s="408">
        <f t="shared" si="60"/>
        <v>3990</v>
      </c>
      <c r="B3992" s="488">
        <v>45517</v>
      </c>
      <c r="C3992" s="212" t="s">
        <v>113</v>
      </c>
      <c r="D3992" s="408" t="s">
        <v>114</v>
      </c>
      <c r="E3992" s="408" t="s">
        <v>348</v>
      </c>
      <c r="F3992" s="515">
        <v>82</v>
      </c>
      <c r="G3992" s="515"/>
      <c r="H3992" s="116"/>
      <c r="I3992" s="116"/>
      <c r="J3992" s="515"/>
      <c r="AD3992" s="476"/>
      <c r="AI3992" s="473"/>
    </row>
    <row r="3993" spans="1:35" s="4" customFormat="1" x14ac:dyDescent="0.25">
      <c r="A3993" s="408">
        <f t="shared" si="60"/>
        <v>3991</v>
      </c>
      <c r="B3993" s="488">
        <v>45517</v>
      </c>
      <c r="C3993" s="212" t="s">
        <v>559</v>
      </c>
      <c r="D3993" s="408" t="str">
        <f>VLOOKUP(C3993,X$4:Z3994,2,FALSE)</f>
        <v>لودر VOLVO</v>
      </c>
      <c r="E3993" s="408" t="str">
        <f>VLOOKUP(C3993,X$4:Z3994,3,FALSE)</f>
        <v>شرکتی</v>
      </c>
      <c r="F3993" s="515">
        <v>0</v>
      </c>
      <c r="G3993" s="515"/>
      <c r="H3993" s="116"/>
      <c r="I3993" s="116"/>
      <c r="J3993" s="515"/>
      <c r="AD3993" s="476"/>
      <c r="AI3993" s="473"/>
    </row>
    <row r="3994" spans="1:35" s="4" customFormat="1" x14ac:dyDescent="0.25">
      <c r="A3994" s="408">
        <f t="shared" si="60"/>
        <v>3992</v>
      </c>
      <c r="B3994" s="488">
        <v>45517</v>
      </c>
      <c r="C3994" s="212" t="s">
        <v>156</v>
      </c>
      <c r="D3994" s="408" t="s">
        <v>136</v>
      </c>
      <c r="E3994" s="408" t="s">
        <v>149</v>
      </c>
      <c r="F3994" s="515">
        <v>285</v>
      </c>
      <c r="G3994" s="515"/>
      <c r="H3994" s="116"/>
      <c r="I3994" s="116"/>
      <c r="J3994" s="515"/>
      <c r="AD3994" s="476"/>
      <c r="AI3994" s="473"/>
    </row>
    <row r="3995" spans="1:35" s="4" customFormat="1" x14ac:dyDescent="0.25">
      <c r="A3995" s="408">
        <f t="shared" si="60"/>
        <v>3993</v>
      </c>
      <c r="B3995" s="488">
        <v>45517</v>
      </c>
      <c r="C3995" s="212" t="s">
        <v>142</v>
      </c>
      <c r="D3995" s="408" t="s">
        <v>264</v>
      </c>
      <c r="E3995" s="408" t="s">
        <v>143</v>
      </c>
      <c r="F3995" s="515">
        <v>229</v>
      </c>
      <c r="G3995" s="515"/>
      <c r="H3995" s="116"/>
      <c r="I3995" s="116"/>
      <c r="J3995" s="515"/>
      <c r="AD3995" s="476"/>
      <c r="AI3995" s="473"/>
    </row>
    <row r="3996" spans="1:35" s="4" customFormat="1" x14ac:dyDescent="0.25">
      <c r="A3996" s="408">
        <f t="shared" si="60"/>
        <v>3994</v>
      </c>
      <c r="B3996" s="488">
        <v>45517</v>
      </c>
      <c r="C3996" s="212" t="s">
        <v>144</v>
      </c>
      <c r="D3996" s="408" t="s">
        <v>264</v>
      </c>
      <c r="E3996" s="408" t="s">
        <v>143</v>
      </c>
      <c r="F3996" s="515">
        <v>212</v>
      </c>
      <c r="G3996" s="515"/>
      <c r="H3996" s="116"/>
      <c r="I3996" s="116"/>
      <c r="J3996" s="515"/>
      <c r="AD3996" s="476"/>
      <c r="AI3996" s="473"/>
    </row>
    <row r="3997" spans="1:35" s="4" customFormat="1" x14ac:dyDescent="0.25">
      <c r="A3997" s="408">
        <f t="shared" si="60"/>
        <v>3995</v>
      </c>
      <c r="B3997" s="488">
        <v>45517</v>
      </c>
      <c r="C3997" s="212" t="s">
        <v>145</v>
      </c>
      <c r="D3997" s="408" t="s">
        <v>265</v>
      </c>
      <c r="E3997" s="408" t="s">
        <v>146</v>
      </c>
      <c r="F3997" s="515">
        <v>0</v>
      </c>
      <c r="G3997" s="515"/>
      <c r="H3997" s="116"/>
      <c r="I3997" s="116"/>
      <c r="J3997" s="515"/>
      <c r="AD3997" s="476"/>
      <c r="AI3997" s="473"/>
    </row>
    <row r="3998" spans="1:35" s="4" customFormat="1" x14ac:dyDescent="0.25">
      <c r="A3998" s="408">
        <f t="shared" si="60"/>
        <v>3996</v>
      </c>
      <c r="B3998" s="488">
        <v>45517</v>
      </c>
      <c r="C3998" s="212" t="s">
        <v>160</v>
      </c>
      <c r="D3998" s="408" t="s">
        <v>136</v>
      </c>
      <c r="E3998" s="408" t="s">
        <v>64</v>
      </c>
      <c r="F3998" s="515">
        <v>258</v>
      </c>
      <c r="G3998" s="515"/>
      <c r="H3998" s="116"/>
      <c r="I3998" s="116"/>
      <c r="J3998" s="515"/>
      <c r="AD3998" s="476"/>
      <c r="AI3998" s="473"/>
    </row>
    <row r="3999" spans="1:35" s="4" customFormat="1" x14ac:dyDescent="0.25">
      <c r="A3999" s="408">
        <f t="shared" si="60"/>
        <v>3997</v>
      </c>
      <c r="B3999" s="488">
        <v>45517</v>
      </c>
      <c r="C3999" s="212" t="s">
        <v>426</v>
      </c>
      <c r="D3999" s="408" t="s">
        <v>159</v>
      </c>
      <c r="E3999" s="408" t="s">
        <v>381</v>
      </c>
      <c r="F3999" s="515">
        <v>0</v>
      </c>
      <c r="G3999" s="515"/>
      <c r="H3999" s="116"/>
      <c r="I3999" s="116"/>
      <c r="J3999" s="515"/>
      <c r="AD3999" s="476"/>
      <c r="AI3999" s="473"/>
    </row>
    <row r="4000" spans="1:35" s="4" customFormat="1" x14ac:dyDescent="0.25">
      <c r="A4000" s="408">
        <f t="shared" si="60"/>
        <v>3998</v>
      </c>
      <c r="B4000" s="488">
        <v>45517</v>
      </c>
      <c r="C4000" s="212" t="s">
        <v>390</v>
      </c>
      <c r="D4000" s="408" t="s">
        <v>99</v>
      </c>
      <c r="E4000" s="408" t="s">
        <v>381</v>
      </c>
      <c r="F4000" s="515">
        <v>0</v>
      </c>
      <c r="G4000" s="515"/>
      <c r="H4000" s="116"/>
      <c r="I4000" s="116"/>
      <c r="J4000" s="515"/>
      <c r="AD4000" s="476"/>
      <c r="AI4000" s="473"/>
    </row>
    <row r="4001" spans="1:35" s="4" customFormat="1" x14ac:dyDescent="0.25">
      <c r="A4001" s="408">
        <f t="shared" si="60"/>
        <v>3999</v>
      </c>
      <c r="B4001" s="488">
        <v>45517</v>
      </c>
      <c r="C4001" s="96" t="s">
        <v>283</v>
      </c>
      <c r="D4001" s="408" t="s">
        <v>266</v>
      </c>
      <c r="E4001" s="408" t="s">
        <v>63</v>
      </c>
      <c r="F4001" s="515">
        <v>150</v>
      </c>
      <c r="G4001" s="515"/>
      <c r="H4001" s="116"/>
      <c r="I4001" s="116"/>
      <c r="J4001" s="515"/>
      <c r="AD4001" s="476"/>
      <c r="AI4001" s="473"/>
    </row>
    <row r="4002" spans="1:35" s="4" customFormat="1" x14ac:dyDescent="0.25">
      <c r="A4002" s="408">
        <f t="shared" si="60"/>
        <v>4000</v>
      </c>
      <c r="B4002" s="488">
        <v>45517</v>
      </c>
      <c r="C4002" s="212" t="s">
        <v>148</v>
      </c>
      <c r="D4002" s="408" t="s">
        <v>92</v>
      </c>
      <c r="E4002" s="408" t="s">
        <v>63</v>
      </c>
      <c r="F4002" s="515">
        <v>150</v>
      </c>
      <c r="G4002" s="515"/>
      <c r="H4002" s="116"/>
      <c r="I4002" s="116"/>
      <c r="J4002" s="515"/>
      <c r="AD4002" s="476"/>
      <c r="AI4002" s="473"/>
    </row>
    <row r="4003" spans="1:35" s="4" customFormat="1" x14ac:dyDescent="0.25">
      <c r="A4003" s="408">
        <f t="shared" si="60"/>
        <v>4001</v>
      </c>
      <c r="B4003" s="488">
        <v>45517</v>
      </c>
      <c r="C4003" s="212" t="s">
        <v>150</v>
      </c>
      <c r="D4003" s="408" t="s">
        <v>92</v>
      </c>
      <c r="E4003" s="408" t="s">
        <v>63</v>
      </c>
      <c r="F4003" s="515">
        <v>160</v>
      </c>
      <c r="G4003" s="515"/>
      <c r="H4003" s="116"/>
      <c r="I4003" s="116"/>
      <c r="J4003" s="515"/>
      <c r="AD4003" s="476"/>
      <c r="AI4003" s="473"/>
    </row>
    <row r="4004" spans="1:35" s="4" customFormat="1" x14ac:dyDescent="0.25">
      <c r="A4004" s="408">
        <f t="shared" si="60"/>
        <v>4002</v>
      </c>
      <c r="B4004" s="488">
        <v>45517</v>
      </c>
      <c r="C4004" s="212" t="s">
        <v>467</v>
      </c>
      <c r="D4004" s="408" t="s">
        <v>92</v>
      </c>
      <c r="E4004" s="408" t="s">
        <v>63</v>
      </c>
      <c r="F4004" s="515">
        <v>0</v>
      </c>
      <c r="G4004" s="515"/>
      <c r="H4004" s="116"/>
      <c r="I4004" s="116"/>
      <c r="J4004" s="515"/>
      <c r="AD4004" s="476"/>
      <c r="AI4004" s="473"/>
    </row>
    <row r="4005" spans="1:35" s="4" customFormat="1" x14ac:dyDescent="0.25">
      <c r="A4005" s="408">
        <f t="shared" si="60"/>
        <v>4003</v>
      </c>
      <c r="B4005" s="488">
        <v>45517</v>
      </c>
      <c r="C4005" s="212" t="s">
        <v>135</v>
      </c>
      <c r="D4005" s="408" t="s">
        <v>136</v>
      </c>
      <c r="E4005" s="408" t="s">
        <v>2</v>
      </c>
      <c r="F4005" s="515">
        <v>307</v>
      </c>
      <c r="G4005" s="515"/>
      <c r="H4005" s="116"/>
      <c r="I4005" s="116"/>
      <c r="J4005" s="515"/>
      <c r="AD4005" s="476"/>
      <c r="AI4005" s="473"/>
    </row>
    <row r="4006" spans="1:35" s="4" customFormat="1" x14ac:dyDescent="0.25">
      <c r="A4006" s="408">
        <f t="shared" si="60"/>
        <v>4004</v>
      </c>
      <c r="B4006" s="488">
        <v>45517</v>
      </c>
      <c r="C4006" s="212" t="s">
        <v>137</v>
      </c>
      <c r="D4006" s="408" t="s">
        <v>136</v>
      </c>
      <c r="E4006" s="408" t="s">
        <v>2</v>
      </c>
      <c r="F4006" s="515">
        <v>271</v>
      </c>
      <c r="G4006" s="515"/>
      <c r="H4006" s="116"/>
      <c r="I4006" s="116"/>
      <c r="J4006" s="515"/>
      <c r="AD4006" s="476"/>
      <c r="AI4006" s="473"/>
    </row>
    <row r="4007" spans="1:35" s="4" customFormat="1" x14ac:dyDescent="0.25">
      <c r="A4007" s="408">
        <f t="shared" si="60"/>
        <v>4005</v>
      </c>
      <c r="B4007" s="488">
        <v>45517</v>
      </c>
      <c r="C4007" s="212" t="s">
        <v>139</v>
      </c>
      <c r="D4007" s="408" t="s">
        <v>92</v>
      </c>
      <c r="E4007" s="408" t="s">
        <v>2</v>
      </c>
      <c r="F4007" s="515">
        <v>202</v>
      </c>
      <c r="G4007" s="515"/>
      <c r="H4007" s="116"/>
      <c r="I4007" s="116"/>
      <c r="J4007" s="515"/>
      <c r="AD4007" s="476"/>
      <c r="AI4007" s="473"/>
    </row>
    <row r="4008" spans="1:35" s="4" customFormat="1" x14ac:dyDescent="0.25">
      <c r="A4008" s="408">
        <f t="shared" si="60"/>
        <v>4006</v>
      </c>
      <c r="B4008" s="488">
        <v>45517</v>
      </c>
      <c r="C4008" s="212" t="s">
        <v>140</v>
      </c>
      <c r="D4008" s="408" t="s">
        <v>92</v>
      </c>
      <c r="E4008" s="408" t="s">
        <v>2</v>
      </c>
      <c r="F4008" s="515">
        <v>0</v>
      </c>
      <c r="G4008" s="515"/>
      <c r="H4008" s="116"/>
      <c r="I4008" s="116"/>
      <c r="J4008" s="515"/>
      <c r="AD4008" s="476"/>
      <c r="AI4008" s="473"/>
    </row>
    <row r="4009" spans="1:35" s="4" customFormat="1" x14ac:dyDescent="0.25">
      <c r="A4009" s="408">
        <f t="shared" si="60"/>
        <v>4007</v>
      </c>
      <c r="B4009" s="488">
        <v>45517</v>
      </c>
      <c r="C4009" s="212" t="s">
        <v>141</v>
      </c>
      <c r="D4009" s="408" t="s">
        <v>92</v>
      </c>
      <c r="E4009" s="408" t="s">
        <v>2</v>
      </c>
      <c r="F4009" s="515">
        <v>0</v>
      </c>
      <c r="G4009" s="515"/>
      <c r="H4009" s="116"/>
      <c r="I4009" s="116"/>
      <c r="J4009" s="515"/>
      <c r="AD4009" s="476"/>
      <c r="AI4009" s="473"/>
    </row>
    <row r="4010" spans="1:35" s="4" customFormat="1" x14ac:dyDescent="0.25">
      <c r="A4010" s="408">
        <f t="shared" si="60"/>
        <v>4008</v>
      </c>
      <c r="B4010" s="488">
        <v>45517</v>
      </c>
      <c r="C4010" s="212" t="s">
        <v>134</v>
      </c>
      <c r="D4010" s="408" t="s">
        <v>99</v>
      </c>
      <c r="E4010" s="408" t="s">
        <v>2</v>
      </c>
      <c r="F4010" s="515">
        <v>0</v>
      </c>
      <c r="G4010" s="515"/>
      <c r="H4010" s="116"/>
      <c r="I4010" s="116"/>
      <c r="J4010" s="515"/>
      <c r="AD4010" s="476"/>
      <c r="AI4010" s="473"/>
    </row>
    <row r="4011" spans="1:35" s="4" customFormat="1" x14ac:dyDescent="0.25">
      <c r="A4011" s="408">
        <f t="shared" si="60"/>
        <v>4009</v>
      </c>
      <c r="B4011" s="488">
        <v>45517</v>
      </c>
      <c r="C4011" s="212" t="s">
        <v>279</v>
      </c>
      <c r="D4011" s="408" t="s">
        <v>99</v>
      </c>
      <c r="E4011" s="408" t="s">
        <v>2</v>
      </c>
      <c r="F4011" s="515">
        <v>391</v>
      </c>
      <c r="G4011" s="515"/>
      <c r="H4011" s="116"/>
      <c r="I4011" s="116"/>
      <c r="J4011" s="515"/>
      <c r="AD4011" s="476"/>
      <c r="AI4011" s="473"/>
    </row>
    <row r="4012" spans="1:35" s="4" customFormat="1" x14ac:dyDescent="0.25">
      <c r="A4012" s="408">
        <f t="shared" si="60"/>
        <v>4010</v>
      </c>
      <c r="B4012" s="488">
        <v>45517</v>
      </c>
      <c r="C4012" s="212" t="s">
        <v>153</v>
      </c>
      <c r="D4012" s="408" t="s">
        <v>103</v>
      </c>
      <c r="E4012" s="408" t="s">
        <v>62</v>
      </c>
      <c r="F4012" s="515">
        <v>133</v>
      </c>
      <c r="G4012" s="515"/>
      <c r="H4012" s="116"/>
      <c r="I4012" s="116"/>
      <c r="J4012" s="515"/>
      <c r="AD4012" s="476"/>
      <c r="AI4012" s="473"/>
    </row>
    <row r="4013" spans="1:35" s="4" customFormat="1" x14ac:dyDescent="0.25">
      <c r="A4013" s="408">
        <f t="shared" si="60"/>
        <v>4011</v>
      </c>
      <c r="B4013" s="488">
        <v>45517</v>
      </c>
      <c r="C4013" s="212" t="s">
        <v>154</v>
      </c>
      <c r="D4013" s="408" t="s">
        <v>92</v>
      </c>
      <c r="E4013" s="408" t="s">
        <v>62</v>
      </c>
      <c r="F4013" s="515">
        <v>0</v>
      </c>
      <c r="G4013" s="515"/>
      <c r="H4013" s="116"/>
      <c r="I4013" s="116"/>
      <c r="J4013" s="515"/>
      <c r="AD4013" s="476"/>
      <c r="AI4013" s="473"/>
    </row>
    <row r="4014" spans="1:35" s="4" customFormat="1" x14ac:dyDescent="0.25">
      <c r="A4014" s="408">
        <f t="shared" si="60"/>
        <v>4012</v>
      </c>
      <c r="B4014" s="488">
        <v>45517</v>
      </c>
      <c r="C4014" s="212" t="s">
        <v>155</v>
      </c>
      <c r="D4014" s="408" t="s">
        <v>92</v>
      </c>
      <c r="E4014" s="408" t="s">
        <v>62</v>
      </c>
      <c r="F4014" s="515">
        <v>0</v>
      </c>
      <c r="G4014" s="515"/>
      <c r="H4014" s="116"/>
      <c r="I4014" s="116"/>
      <c r="J4014" s="515"/>
      <c r="AD4014" s="476"/>
      <c r="AI4014" s="473"/>
    </row>
    <row r="4015" spans="1:35" s="4" customFormat="1" x14ac:dyDescent="0.25">
      <c r="A4015" s="408">
        <f t="shared" si="60"/>
        <v>4013</v>
      </c>
      <c r="B4015" s="488">
        <v>45517</v>
      </c>
      <c r="C4015" s="212" t="s">
        <v>295</v>
      </c>
      <c r="D4015" s="408" t="s">
        <v>92</v>
      </c>
      <c r="E4015" s="408" t="s">
        <v>62</v>
      </c>
      <c r="F4015" s="515">
        <v>0</v>
      </c>
      <c r="G4015" s="515"/>
      <c r="H4015" s="116"/>
      <c r="I4015" s="116"/>
      <c r="J4015" s="515"/>
      <c r="AD4015" s="476"/>
      <c r="AI4015" s="473"/>
    </row>
    <row r="4016" spans="1:35" s="4" customFormat="1" x14ac:dyDescent="0.25">
      <c r="A4016" s="408">
        <f t="shared" si="60"/>
        <v>4014</v>
      </c>
      <c r="B4016" s="488">
        <v>45517</v>
      </c>
      <c r="C4016" s="212" t="s">
        <v>259</v>
      </c>
      <c r="D4016" s="408" t="s">
        <v>92</v>
      </c>
      <c r="E4016" s="408" t="s">
        <v>2</v>
      </c>
      <c r="F4016" s="515">
        <v>0</v>
      </c>
      <c r="G4016" s="515"/>
      <c r="H4016" s="116"/>
      <c r="I4016" s="116"/>
      <c r="J4016" s="515"/>
      <c r="AD4016" s="476"/>
      <c r="AI4016" s="473"/>
    </row>
    <row r="4017" spans="1:35" s="4" customFormat="1" x14ac:dyDescent="0.25">
      <c r="A4017" s="408">
        <f t="shared" si="60"/>
        <v>4015</v>
      </c>
      <c r="B4017" s="488">
        <v>45517</v>
      </c>
      <c r="C4017" s="212" t="s">
        <v>260</v>
      </c>
      <c r="D4017" s="408" t="s">
        <v>92</v>
      </c>
      <c r="E4017" s="408" t="s">
        <v>2</v>
      </c>
      <c r="F4017" s="515">
        <v>0</v>
      </c>
      <c r="G4017" s="515"/>
      <c r="H4017" s="116"/>
      <c r="I4017" s="116"/>
      <c r="J4017" s="515"/>
      <c r="AD4017" s="476"/>
      <c r="AI4017" s="473"/>
    </row>
    <row r="4018" spans="1:35" s="4" customFormat="1" x14ac:dyDescent="0.25">
      <c r="A4018" s="408">
        <f t="shared" si="60"/>
        <v>4016</v>
      </c>
      <c r="B4018" s="488">
        <v>45517</v>
      </c>
      <c r="C4018" s="212" t="s">
        <v>252</v>
      </c>
      <c r="D4018" s="408" t="s">
        <v>92</v>
      </c>
      <c r="E4018" s="408" t="s">
        <v>2</v>
      </c>
      <c r="F4018" s="515">
        <v>0</v>
      </c>
      <c r="G4018" s="515"/>
      <c r="H4018" s="116"/>
      <c r="I4018" s="116"/>
      <c r="J4018" s="515"/>
      <c r="AD4018" s="476"/>
      <c r="AI4018" s="473"/>
    </row>
    <row r="4019" spans="1:35" s="4" customFormat="1" x14ac:dyDescent="0.25">
      <c r="A4019" s="408">
        <f t="shared" ref="A4019:A4083" si="61">ROW()-2</f>
        <v>4017</v>
      </c>
      <c r="B4019" s="488">
        <v>45517</v>
      </c>
      <c r="C4019" s="212" t="s">
        <v>177</v>
      </c>
      <c r="D4019" s="408" t="s">
        <v>159</v>
      </c>
      <c r="E4019" s="408" t="s">
        <v>8</v>
      </c>
      <c r="F4019" s="515">
        <v>87</v>
      </c>
      <c r="G4019" s="515"/>
      <c r="H4019" s="116"/>
      <c r="I4019" s="116"/>
      <c r="J4019" s="515"/>
      <c r="AD4019" s="476"/>
      <c r="AI4019" s="473"/>
    </row>
    <row r="4020" spans="1:35" s="4" customFormat="1" x14ac:dyDescent="0.25">
      <c r="A4020" s="408">
        <f t="shared" si="61"/>
        <v>4018</v>
      </c>
      <c r="B4020" s="488">
        <v>45517</v>
      </c>
      <c r="C4020" s="212" t="s">
        <v>162</v>
      </c>
      <c r="D4020" s="408" t="s">
        <v>163</v>
      </c>
      <c r="E4020" s="408" t="s">
        <v>164</v>
      </c>
      <c r="F4020" s="515">
        <v>146</v>
      </c>
      <c r="G4020" s="515"/>
      <c r="H4020" s="116"/>
      <c r="I4020" s="116"/>
      <c r="J4020" s="515"/>
      <c r="AD4020" s="476"/>
      <c r="AI4020" s="473"/>
    </row>
    <row r="4021" spans="1:35" s="4" customFormat="1" x14ac:dyDescent="0.25">
      <c r="A4021" s="408">
        <f t="shared" si="61"/>
        <v>4019</v>
      </c>
      <c r="B4021" s="488">
        <v>45517</v>
      </c>
      <c r="C4021" s="212" t="s">
        <v>166</v>
      </c>
      <c r="D4021" s="408" t="s">
        <v>167</v>
      </c>
      <c r="E4021" s="408" t="s">
        <v>164</v>
      </c>
      <c r="F4021" s="515">
        <v>0</v>
      </c>
      <c r="G4021" s="515"/>
      <c r="H4021" s="116"/>
      <c r="I4021" s="116"/>
      <c r="J4021" s="515"/>
      <c r="AD4021" s="476"/>
      <c r="AI4021" s="473"/>
    </row>
    <row r="4022" spans="1:35" s="4" customFormat="1" x14ac:dyDescent="0.25">
      <c r="A4022" s="408">
        <f t="shared" si="61"/>
        <v>4020</v>
      </c>
      <c r="B4022" s="488">
        <v>45517</v>
      </c>
      <c r="C4022" s="212" t="s">
        <v>169</v>
      </c>
      <c r="D4022" s="408" t="s">
        <v>167</v>
      </c>
      <c r="E4022" s="408" t="s">
        <v>164</v>
      </c>
      <c r="F4022" s="515">
        <v>0</v>
      </c>
      <c r="G4022" s="515"/>
      <c r="H4022" s="116"/>
      <c r="I4022" s="116"/>
      <c r="J4022" s="515"/>
      <c r="AD4022" s="476"/>
      <c r="AI4022" s="473"/>
    </row>
    <row r="4023" spans="1:35" s="4" customFormat="1" x14ac:dyDescent="0.25">
      <c r="A4023" s="408">
        <f t="shared" si="61"/>
        <v>4021</v>
      </c>
      <c r="B4023" s="488">
        <v>45517</v>
      </c>
      <c r="C4023" s="212" t="s">
        <v>170</v>
      </c>
      <c r="D4023" s="408" t="s">
        <v>103</v>
      </c>
      <c r="E4023" s="408" t="s">
        <v>164</v>
      </c>
      <c r="F4023" s="515">
        <v>267</v>
      </c>
      <c r="G4023" s="515"/>
      <c r="H4023" s="116"/>
      <c r="I4023" s="116"/>
      <c r="J4023" s="515"/>
      <c r="AD4023" s="476"/>
      <c r="AI4023" s="473"/>
    </row>
    <row r="4024" spans="1:35" s="4" customFormat="1" x14ac:dyDescent="0.25">
      <c r="A4024" s="408">
        <f t="shared" si="61"/>
        <v>4022</v>
      </c>
      <c r="B4024" s="488">
        <v>45517</v>
      </c>
      <c r="C4024" s="212" t="s">
        <v>171</v>
      </c>
      <c r="D4024" s="408" t="s">
        <v>159</v>
      </c>
      <c r="E4024" s="408" t="s">
        <v>164</v>
      </c>
      <c r="F4024" s="515">
        <v>0</v>
      </c>
      <c r="G4024" s="515"/>
      <c r="H4024" s="116"/>
      <c r="I4024" s="116"/>
      <c r="J4024" s="515"/>
      <c r="AD4024" s="476"/>
      <c r="AI4024" s="473"/>
    </row>
    <row r="4025" spans="1:35" s="4" customFormat="1" x14ac:dyDescent="0.25">
      <c r="A4025" s="408">
        <f t="shared" si="61"/>
        <v>4023</v>
      </c>
      <c r="B4025" s="488">
        <v>45517</v>
      </c>
      <c r="C4025" s="212" t="s">
        <v>172</v>
      </c>
      <c r="D4025" s="408" t="s">
        <v>173</v>
      </c>
      <c r="E4025" s="408" t="s">
        <v>164</v>
      </c>
      <c r="F4025" s="515">
        <v>0</v>
      </c>
      <c r="G4025" s="515"/>
      <c r="H4025" s="116"/>
      <c r="I4025" s="116"/>
      <c r="J4025" s="515"/>
      <c r="AD4025" s="476"/>
      <c r="AI4025" s="473"/>
    </row>
    <row r="4026" spans="1:35" s="4" customFormat="1" x14ac:dyDescent="0.25">
      <c r="A4026" s="408">
        <f t="shared" si="61"/>
        <v>4024</v>
      </c>
      <c r="B4026" s="488">
        <v>45517</v>
      </c>
      <c r="C4026" s="212" t="s">
        <v>174</v>
      </c>
      <c r="D4026" s="408" t="s">
        <v>99</v>
      </c>
      <c r="E4026" s="408" t="s">
        <v>164</v>
      </c>
      <c r="F4026" s="515">
        <v>501</v>
      </c>
      <c r="G4026" s="515"/>
      <c r="H4026" s="116"/>
      <c r="I4026" s="116"/>
      <c r="J4026" s="515"/>
      <c r="AD4026" s="476"/>
      <c r="AI4026" s="473"/>
    </row>
    <row r="4027" spans="1:35" s="4" customFormat="1" x14ac:dyDescent="0.25">
      <c r="A4027" s="408">
        <f t="shared" si="61"/>
        <v>4025</v>
      </c>
      <c r="B4027" s="488">
        <v>45517</v>
      </c>
      <c r="C4027" s="212" t="s">
        <v>175</v>
      </c>
      <c r="D4027" s="408" t="s">
        <v>176</v>
      </c>
      <c r="E4027" s="408" t="s">
        <v>164</v>
      </c>
      <c r="F4027" s="515">
        <v>226</v>
      </c>
      <c r="G4027" s="515"/>
      <c r="H4027" s="116"/>
      <c r="I4027" s="116"/>
      <c r="J4027" s="515"/>
      <c r="AD4027" s="476"/>
      <c r="AI4027" s="473"/>
    </row>
    <row r="4028" spans="1:35" s="4" customFormat="1" x14ac:dyDescent="0.25">
      <c r="A4028" s="408">
        <f t="shared" si="61"/>
        <v>4026</v>
      </c>
      <c r="B4028" s="488">
        <v>45517</v>
      </c>
      <c r="C4028" s="212" t="s">
        <v>263</v>
      </c>
      <c r="D4028" s="408" t="s">
        <v>176</v>
      </c>
      <c r="E4028" s="408" t="s">
        <v>164</v>
      </c>
      <c r="F4028" s="515">
        <v>0</v>
      </c>
      <c r="G4028" s="515"/>
      <c r="H4028" s="116"/>
      <c r="I4028" s="116"/>
      <c r="J4028" s="515"/>
      <c r="AD4028" s="476"/>
      <c r="AI4028" s="473"/>
    </row>
    <row r="4029" spans="1:35" s="4" customFormat="1" x14ac:dyDescent="0.25">
      <c r="A4029" s="408">
        <f t="shared" si="61"/>
        <v>4027</v>
      </c>
      <c r="B4029" s="488">
        <v>45517</v>
      </c>
      <c r="C4029" s="212" t="s">
        <v>261</v>
      </c>
      <c r="D4029" s="408" t="s">
        <v>269</v>
      </c>
      <c r="E4029" s="408" t="s">
        <v>164</v>
      </c>
      <c r="F4029" s="515">
        <v>0</v>
      </c>
      <c r="G4029" s="515"/>
      <c r="H4029" s="116"/>
      <c r="I4029" s="116"/>
      <c r="J4029" s="515"/>
      <c r="AD4029" s="476"/>
      <c r="AI4029" s="473"/>
    </row>
    <row r="4030" spans="1:35" s="4" customFormat="1" x14ac:dyDescent="0.25">
      <c r="A4030" s="408">
        <f t="shared" si="61"/>
        <v>4028</v>
      </c>
      <c r="B4030" s="488">
        <v>45517</v>
      </c>
      <c r="C4030" s="212" t="s">
        <v>254</v>
      </c>
      <c r="D4030" s="408" t="s">
        <v>159</v>
      </c>
      <c r="E4030" s="408" t="s">
        <v>164</v>
      </c>
      <c r="F4030" s="515">
        <v>0</v>
      </c>
      <c r="G4030" s="515"/>
      <c r="H4030" s="116"/>
      <c r="I4030" s="116"/>
      <c r="J4030" s="515"/>
      <c r="AD4030" s="476"/>
      <c r="AI4030" s="473"/>
    </row>
    <row r="4031" spans="1:35" s="4" customFormat="1" x14ac:dyDescent="0.25">
      <c r="A4031" s="408">
        <f t="shared" si="61"/>
        <v>4029</v>
      </c>
      <c r="B4031" s="488">
        <v>45517</v>
      </c>
      <c r="C4031" s="212" t="s">
        <v>277</v>
      </c>
      <c r="D4031" s="408" t="s">
        <v>176</v>
      </c>
      <c r="E4031" s="408" t="s">
        <v>164</v>
      </c>
      <c r="F4031" s="515">
        <v>225</v>
      </c>
      <c r="G4031" s="515"/>
      <c r="H4031" s="116"/>
      <c r="I4031" s="116"/>
      <c r="J4031" s="515"/>
      <c r="AD4031" s="476"/>
      <c r="AI4031" s="473"/>
    </row>
    <row r="4032" spans="1:35" s="4" customFormat="1" x14ac:dyDescent="0.25">
      <c r="A4032" s="408">
        <f t="shared" si="61"/>
        <v>4030</v>
      </c>
      <c r="B4032" s="488">
        <v>45517</v>
      </c>
      <c r="C4032" s="212" t="s">
        <v>352</v>
      </c>
      <c r="D4032" s="408" t="s">
        <v>176</v>
      </c>
      <c r="E4032" s="408" t="s">
        <v>164</v>
      </c>
      <c r="F4032" s="515">
        <v>0</v>
      </c>
      <c r="G4032" s="515"/>
      <c r="H4032" s="116"/>
      <c r="I4032" s="116"/>
      <c r="J4032" s="515"/>
      <c r="AD4032" s="476"/>
      <c r="AI4032" s="473"/>
    </row>
    <row r="4033" spans="1:35" s="4" customFormat="1" x14ac:dyDescent="0.25">
      <c r="A4033" s="408">
        <f t="shared" si="61"/>
        <v>4031</v>
      </c>
      <c r="B4033" s="488">
        <v>45517</v>
      </c>
      <c r="C4033" s="212" t="s">
        <v>354</v>
      </c>
      <c r="D4033" s="408" t="s">
        <v>103</v>
      </c>
      <c r="E4033" s="408" t="s">
        <v>164</v>
      </c>
      <c r="F4033" s="515">
        <v>93</v>
      </c>
      <c r="G4033" s="515"/>
      <c r="H4033" s="116"/>
      <c r="I4033" s="116"/>
      <c r="J4033" s="515"/>
      <c r="AD4033" s="476"/>
      <c r="AI4033" s="473"/>
    </row>
    <row r="4034" spans="1:35" s="4" customFormat="1" x14ac:dyDescent="0.25">
      <c r="A4034" s="408">
        <f t="shared" si="61"/>
        <v>4032</v>
      </c>
      <c r="B4034" s="488">
        <v>45517</v>
      </c>
      <c r="C4034" s="212" t="s">
        <v>385</v>
      </c>
      <c r="D4034" s="408" t="s">
        <v>386</v>
      </c>
      <c r="E4034" s="408" t="s">
        <v>383</v>
      </c>
      <c r="F4034" s="515">
        <v>201</v>
      </c>
      <c r="G4034" s="515"/>
      <c r="H4034" s="116"/>
      <c r="I4034" s="116"/>
      <c r="J4034" s="515"/>
      <c r="AD4034" s="476"/>
      <c r="AI4034" s="473"/>
    </row>
    <row r="4035" spans="1:35" s="4" customFormat="1" x14ac:dyDescent="0.25">
      <c r="A4035" s="408">
        <f t="shared" si="61"/>
        <v>4033</v>
      </c>
      <c r="B4035" s="488">
        <v>45517</v>
      </c>
      <c r="C4035" s="212" t="s">
        <v>379</v>
      </c>
      <c r="D4035" s="408" t="s">
        <v>269</v>
      </c>
      <c r="E4035" s="408" t="s">
        <v>381</v>
      </c>
      <c r="F4035" s="515">
        <v>0</v>
      </c>
      <c r="G4035" s="515"/>
      <c r="H4035" s="116"/>
      <c r="I4035" s="116"/>
      <c r="J4035" s="515"/>
      <c r="AD4035" s="476"/>
      <c r="AI4035" s="473"/>
    </row>
    <row r="4036" spans="1:35" s="4" customFormat="1" x14ac:dyDescent="0.25">
      <c r="A4036" s="408">
        <f t="shared" si="61"/>
        <v>4034</v>
      </c>
      <c r="B4036" s="488">
        <v>45517</v>
      </c>
      <c r="C4036" s="212" t="s">
        <v>380</v>
      </c>
      <c r="D4036" s="408" t="s">
        <v>269</v>
      </c>
      <c r="E4036" s="408" t="s">
        <v>381</v>
      </c>
      <c r="F4036" s="515">
        <v>0</v>
      </c>
      <c r="G4036" s="515"/>
      <c r="H4036" s="116"/>
      <c r="I4036" s="116"/>
      <c r="J4036" s="515"/>
      <c r="AD4036" s="476"/>
      <c r="AI4036" s="473"/>
    </row>
    <row r="4037" spans="1:35" s="4" customFormat="1" x14ac:dyDescent="0.25">
      <c r="A4037" s="408">
        <f t="shared" si="61"/>
        <v>4035</v>
      </c>
      <c r="B4037" s="488">
        <v>45517</v>
      </c>
      <c r="C4037" s="212" t="s">
        <v>389</v>
      </c>
      <c r="D4037" s="408" t="s">
        <v>103</v>
      </c>
      <c r="E4037" s="408" t="s">
        <v>381</v>
      </c>
      <c r="F4037" s="515">
        <v>0</v>
      </c>
      <c r="G4037" s="515"/>
      <c r="H4037" s="116"/>
      <c r="I4037" s="116"/>
      <c r="J4037" s="515"/>
      <c r="AD4037" s="476"/>
      <c r="AI4037" s="473"/>
    </row>
    <row r="4038" spans="1:35" s="4" customFormat="1" x14ac:dyDescent="0.25">
      <c r="A4038" s="408">
        <f t="shared" si="61"/>
        <v>4036</v>
      </c>
      <c r="B4038" s="488">
        <v>45517</v>
      </c>
      <c r="C4038" s="212" t="s">
        <v>425</v>
      </c>
      <c r="D4038" s="408" t="s">
        <v>99</v>
      </c>
      <c r="E4038" s="408" t="s">
        <v>498</v>
      </c>
      <c r="F4038" s="515">
        <v>0</v>
      </c>
      <c r="G4038" s="515"/>
      <c r="H4038" s="116"/>
      <c r="I4038" s="116"/>
      <c r="J4038" s="515"/>
      <c r="AD4038" s="476"/>
      <c r="AI4038" s="473"/>
    </row>
    <row r="4039" spans="1:35" s="4" customFormat="1" x14ac:dyDescent="0.25">
      <c r="A4039" s="408">
        <f t="shared" si="61"/>
        <v>4037</v>
      </c>
      <c r="B4039" s="488">
        <v>45517</v>
      </c>
      <c r="C4039" s="212" t="s">
        <v>426</v>
      </c>
      <c r="D4039" s="408" t="s">
        <v>159</v>
      </c>
      <c r="E4039" s="408" t="s">
        <v>381</v>
      </c>
      <c r="F4039" s="515">
        <v>0</v>
      </c>
      <c r="G4039" s="515"/>
      <c r="H4039" s="116"/>
      <c r="I4039" s="116"/>
      <c r="J4039" s="515"/>
      <c r="AD4039" s="476"/>
      <c r="AI4039" s="473"/>
    </row>
    <row r="4040" spans="1:35" s="4" customFormat="1" x14ac:dyDescent="0.25">
      <c r="A4040" s="408">
        <f t="shared" si="61"/>
        <v>4038</v>
      </c>
      <c r="B4040" s="488">
        <v>45517</v>
      </c>
      <c r="C4040" s="212" t="s">
        <v>255</v>
      </c>
      <c r="D4040" s="408" t="s">
        <v>159</v>
      </c>
      <c r="E4040" s="408" t="s">
        <v>448</v>
      </c>
      <c r="F4040" s="515">
        <v>0</v>
      </c>
      <c r="G4040" s="515"/>
      <c r="H4040" s="116"/>
      <c r="I4040" s="116"/>
      <c r="J4040" s="515"/>
      <c r="AD4040" s="476"/>
      <c r="AI4040" s="473"/>
    </row>
    <row r="4041" spans="1:35" s="4" customFormat="1" x14ac:dyDescent="0.25">
      <c r="A4041" s="408">
        <f t="shared" si="61"/>
        <v>4039</v>
      </c>
      <c r="B4041" s="488">
        <v>45518</v>
      </c>
      <c r="C4041" s="212" t="s">
        <v>125</v>
      </c>
      <c r="D4041" s="408" t="s">
        <v>99</v>
      </c>
      <c r="E4041" s="408" t="s">
        <v>334</v>
      </c>
      <c r="F4041" s="515">
        <v>360</v>
      </c>
      <c r="G4041" s="515"/>
      <c r="H4041" s="116"/>
      <c r="I4041" s="116"/>
      <c r="J4041" s="515"/>
      <c r="AD4041" s="476"/>
      <c r="AI4041" s="473"/>
    </row>
    <row r="4042" spans="1:35" s="4" customFormat="1" x14ac:dyDescent="0.25">
      <c r="A4042" s="408">
        <f t="shared" si="61"/>
        <v>4040</v>
      </c>
      <c r="B4042" s="488">
        <v>45518</v>
      </c>
      <c r="C4042" s="212" t="s">
        <v>290</v>
      </c>
      <c r="D4042" s="408" t="s">
        <v>99</v>
      </c>
      <c r="E4042" s="408" t="s">
        <v>335</v>
      </c>
      <c r="F4042" s="515">
        <v>320</v>
      </c>
      <c r="G4042" s="515"/>
      <c r="H4042" s="116"/>
      <c r="I4042" s="116"/>
      <c r="J4042" s="515"/>
      <c r="AD4042" s="476"/>
      <c r="AI4042" s="473"/>
    </row>
    <row r="4043" spans="1:35" s="4" customFormat="1" x14ac:dyDescent="0.25">
      <c r="A4043" s="408">
        <f t="shared" si="61"/>
        <v>4041</v>
      </c>
      <c r="B4043" s="488">
        <v>45518</v>
      </c>
      <c r="C4043" s="212" t="s">
        <v>88</v>
      </c>
      <c r="D4043" s="408" t="s">
        <v>89</v>
      </c>
      <c r="E4043" s="408" t="s">
        <v>336</v>
      </c>
      <c r="F4043" s="515">
        <v>92</v>
      </c>
      <c r="G4043" s="515"/>
      <c r="H4043" s="116"/>
      <c r="I4043" s="116"/>
      <c r="J4043" s="515"/>
      <c r="AD4043" s="476"/>
      <c r="AI4043" s="473"/>
    </row>
    <row r="4044" spans="1:35" s="4" customFormat="1" x14ac:dyDescent="0.25">
      <c r="A4044" s="408">
        <f t="shared" si="61"/>
        <v>4042</v>
      </c>
      <c r="B4044" s="488">
        <v>45518</v>
      </c>
      <c r="C4044" s="212" t="s">
        <v>294</v>
      </c>
      <c r="D4044" s="408" t="s">
        <v>89</v>
      </c>
      <c r="E4044" s="408" t="s">
        <v>337</v>
      </c>
      <c r="F4044" s="515">
        <v>165</v>
      </c>
      <c r="G4044" s="515"/>
      <c r="H4044" s="116"/>
      <c r="I4044" s="116"/>
      <c r="J4044" s="515"/>
      <c r="AD4044" s="476"/>
      <c r="AI4044" s="473"/>
    </row>
    <row r="4045" spans="1:35" s="4" customFormat="1" x14ac:dyDescent="0.25">
      <c r="A4045" s="408">
        <f t="shared" si="61"/>
        <v>4043</v>
      </c>
      <c r="B4045" s="488">
        <v>45518</v>
      </c>
      <c r="C4045" s="212" t="s">
        <v>119</v>
      </c>
      <c r="D4045" s="408" t="s">
        <v>131</v>
      </c>
      <c r="E4045" s="408" t="s">
        <v>338</v>
      </c>
      <c r="F4045" s="515">
        <v>0</v>
      </c>
      <c r="G4045" s="515"/>
      <c r="H4045" s="116"/>
      <c r="I4045" s="116"/>
      <c r="J4045" s="515"/>
      <c r="AD4045" s="476"/>
      <c r="AI4045" s="473"/>
    </row>
    <row r="4046" spans="1:35" s="4" customFormat="1" x14ac:dyDescent="0.25">
      <c r="A4046" s="408">
        <f t="shared" si="61"/>
        <v>4044</v>
      </c>
      <c r="B4046" s="488">
        <v>45518</v>
      </c>
      <c r="C4046" s="212" t="s">
        <v>121</v>
      </c>
      <c r="D4046" s="408" t="s">
        <v>122</v>
      </c>
      <c r="E4046" s="408" t="s">
        <v>339</v>
      </c>
      <c r="F4046" s="515">
        <v>73</v>
      </c>
      <c r="G4046" s="515"/>
      <c r="H4046" s="116"/>
      <c r="I4046" s="116"/>
      <c r="J4046" s="515"/>
      <c r="AD4046" s="476"/>
      <c r="AI4046" s="473"/>
    </row>
    <row r="4047" spans="1:35" s="4" customFormat="1" x14ac:dyDescent="0.25">
      <c r="A4047" s="408">
        <f t="shared" si="61"/>
        <v>4045</v>
      </c>
      <c r="B4047" s="488">
        <v>45518</v>
      </c>
      <c r="C4047" s="212" t="s">
        <v>349</v>
      </c>
      <c r="D4047" s="408" t="s">
        <v>360</v>
      </c>
      <c r="E4047" s="408" t="s">
        <v>127</v>
      </c>
      <c r="F4047" s="515">
        <v>80</v>
      </c>
      <c r="G4047" s="515"/>
      <c r="H4047" s="116"/>
      <c r="I4047" s="116"/>
      <c r="J4047" s="515"/>
      <c r="AD4047" s="476"/>
      <c r="AI4047" s="473"/>
    </row>
    <row r="4048" spans="1:35" s="4" customFormat="1" x14ac:dyDescent="0.25">
      <c r="A4048" s="408">
        <f t="shared" si="61"/>
        <v>4046</v>
      </c>
      <c r="B4048" s="488">
        <v>45518</v>
      </c>
      <c r="C4048" s="212" t="s">
        <v>449</v>
      </c>
      <c r="D4048" s="408" t="s">
        <v>122</v>
      </c>
      <c r="E4048" s="408"/>
      <c r="F4048" s="515">
        <v>231</v>
      </c>
      <c r="G4048" s="515"/>
      <c r="H4048" s="116"/>
      <c r="I4048" s="116"/>
      <c r="J4048" s="515" t="s">
        <v>450</v>
      </c>
      <c r="AD4048" s="476"/>
      <c r="AI4048" s="473"/>
    </row>
    <row r="4049" spans="1:35" s="4" customFormat="1" x14ac:dyDescent="0.25">
      <c r="A4049" s="408">
        <f t="shared" si="61"/>
        <v>4047</v>
      </c>
      <c r="B4049" s="488">
        <v>45518</v>
      </c>
      <c r="C4049" s="212" t="s">
        <v>118</v>
      </c>
      <c r="D4049" s="408" t="s">
        <v>107</v>
      </c>
      <c r="E4049" s="408" t="s">
        <v>340</v>
      </c>
      <c r="F4049" s="515">
        <v>0</v>
      </c>
      <c r="G4049" s="515"/>
      <c r="H4049" s="116"/>
      <c r="I4049" s="116"/>
      <c r="J4049" s="515"/>
      <c r="AD4049" s="476"/>
      <c r="AI4049" s="473"/>
    </row>
    <row r="4050" spans="1:35" s="4" customFormat="1" x14ac:dyDescent="0.25">
      <c r="A4050" s="408">
        <f t="shared" si="61"/>
        <v>4048</v>
      </c>
      <c r="B4050" s="488">
        <v>45518</v>
      </c>
      <c r="C4050" s="212" t="s">
        <v>109</v>
      </c>
      <c r="D4050" s="408" t="s">
        <v>107</v>
      </c>
      <c r="E4050" s="408" t="s">
        <v>341</v>
      </c>
      <c r="F4050" s="515">
        <v>0</v>
      </c>
      <c r="G4050" s="515"/>
      <c r="H4050" s="116"/>
      <c r="I4050" s="116"/>
      <c r="J4050" s="515"/>
      <c r="AD4050" s="476"/>
      <c r="AI4050" s="473"/>
    </row>
    <row r="4051" spans="1:35" s="4" customFormat="1" x14ac:dyDescent="0.25">
      <c r="A4051" s="408">
        <f t="shared" si="61"/>
        <v>4049</v>
      </c>
      <c r="B4051" s="488">
        <v>45518</v>
      </c>
      <c r="C4051" s="212" t="s">
        <v>106</v>
      </c>
      <c r="D4051" s="408" t="s">
        <v>107</v>
      </c>
      <c r="E4051" s="408" t="s">
        <v>342</v>
      </c>
      <c r="F4051" s="515">
        <v>0</v>
      </c>
      <c r="G4051" s="515"/>
      <c r="H4051" s="116"/>
      <c r="I4051" s="116"/>
      <c r="J4051" s="515"/>
      <c r="AD4051" s="476"/>
      <c r="AI4051" s="473"/>
    </row>
    <row r="4052" spans="1:35" s="4" customFormat="1" x14ac:dyDescent="0.25">
      <c r="A4052" s="408">
        <f t="shared" si="61"/>
        <v>4050</v>
      </c>
      <c r="B4052" s="488">
        <v>45518</v>
      </c>
      <c r="C4052" s="212" t="s">
        <v>278</v>
      </c>
      <c r="D4052" s="408" t="s">
        <v>107</v>
      </c>
      <c r="E4052" s="408" t="s">
        <v>341</v>
      </c>
      <c r="F4052" s="515">
        <v>0</v>
      </c>
      <c r="G4052" s="515"/>
      <c r="H4052" s="116"/>
      <c r="I4052" s="116"/>
      <c r="J4052" s="515"/>
      <c r="AD4052" s="476"/>
      <c r="AI4052" s="473"/>
    </row>
    <row r="4053" spans="1:35" s="4" customFormat="1" x14ac:dyDescent="0.25">
      <c r="A4053" s="408">
        <f t="shared" si="61"/>
        <v>4051</v>
      </c>
      <c r="B4053" s="488">
        <v>45518</v>
      </c>
      <c r="C4053" s="212" t="s">
        <v>372</v>
      </c>
      <c r="D4053" s="408" t="s">
        <v>107</v>
      </c>
      <c r="E4053" s="408">
        <v>0</v>
      </c>
      <c r="F4053" s="515">
        <v>0</v>
      </c>
      <c r="G4053" s="515"/>
      <c r="H4053" s="116"/>
      <c r="I4053" s="116"/>
      <c r="J4053" s="515"/>
      <c r="AD4053" s="476"/>
      <c r="AI4053" s="473"/>
    </row>
    <row r="4054" spans="1:35" s="4" customFormat="1" x14ac:dyDescent="0.25">
      <c r="A4054" s="408">
        <f t="shared" si="61"/>
        <v>4052</v>
      </c>
      <c r="B4054" s="488">
        <v>45518</v>
      </c>
      <c r="C4054" s="212" t="s">
        <v>373</v>
      </c>
      <c r="D4054" s="408" t="s">
        <v>107</v>
      </c>
      <c r="E4054" s="408">
        <v>0</v>
      </c>
      <c r="F4054" s="515">
        <v>0</v>
      </c>
      <c r="G4054" s="515"/>
      <c r="H4054" s="116"/>
      <c r="I4054" s="116"/>
      <c r="J4054" s="515"/>
      <c r="AD4054" s="476"/>
      <c r="AI4054" s="473"/>
    </row>
    <row r="4055" spans="1:35" s="4" customFormat="1" x14ac:dyDescent="0.25">
      <c r="A4055" s="408">
        <f t="shared" si="61"/>
        <v>4053</v>
      </c>
      <c r="B4055" s="488">
        <v>45518</v>
      </c>
      <c r="C4055" s="212" t="s">
        <v>91</v>
      </c>
      <c r="D4055" s="408" t="s">
        <v>92</v>
      </c>
      <c r="E4055" s="408" t="s">
        <v>343</v>
      </c>
      <c r="F4055" s="515">
        <v>0</v>
      </c>
      <c r="G4055" s="515"/>
      <c r="H4055" s="116"/>
      <c r="I4055" s="116"/>
      <c r="J4055" s="515"/>
      <c r="AD4055" s="476"/>
      <c r="AI4055" s="473"/>
    </row>
    <row r="4056" spans="1:35" s="4" customFormat="1" x14ac:dyDescent="0.25">
      <c r="A4056" s="408">
        <f t="shared" si="61"/>
        <v>4054</v>
      </c>
      <c r="B4056" s="488">
        <v>45518</v>
      </c>
      <c r="C4056" s="212" t="s">
        <v>94</v>
      </c>
      <c r="D4056" s="408" t="s">
        <v>92</v>
      </c>
      <c r="E4056" s="408" t="s">
        <v>344</v>
      </c>
      <c r="F4056" s="515">
        <v>0</v>
      </c>
      <c r="G4056" s="515"/>
      <c r="H4056" s="116"/>
      <c r="I4056" s="116"/>
      <c r="J4056" s="515"/>
      <c r="AD4056" s="476"/>
      <c r="AI4056" s="473"/>
    </row>
    <row r="4057" spans="1:35" s="4" customFormat="1" x14ac:dyDescent="0.25">
      <c r="A4057" s="408">
        <f t="shared" si="61"/>
        <v>4055</v>
      </c>
      <c r="B4057" s="488">
        <v>45518</v>
      </c>
      <c r="C4057" s="212" t="s">
        <v>116</v>
      </c>
      <c r="D4057" s="408" t="s">
        <v>92</v>
      </c>
      <c r="E4057" s="408" t="s">
        <v>345</v>
      </c>
      <c r="F4057" s="515">
        <v>0</v>
      </c>
      <c r="G4057" s="515"/>
      <c r="H4057" s="116"/>
      <c r="I4057" s="116"/>
      <c r="J4057" s="515"/>
      <c r="AD4057" s="476"/>
      <c r="AI4057" s="473"/>
    </row>
    <row r="4058" spans="1:35" s="4" customFormat="1" x14ac:dyDescent="0.25">
      <c r="A4058" s="408">
        <f t="shared" si="61"/>
        <v>4056</v>
      </c>
      <c r="B4058" s="488">
        <v>45518</v>
      </c>
      <c r="C4058" s="212" t="s">
        <v>128</v>
      </c>
      <c r="D4058" s="408" t="s">
        <v>97</v>
      </c>
      <c r="E4058" s="408" t="s">
        <v>346</v>
      </c>
      <c r="F4058" s="515">
        <v>0</v>
      </c>
      <c r="G4058" s="515"/>
      <c r="H4058" s="116"/>
      <c r="I4058" s="116"/>
      <c r="J4058" s="515"/>
      <c r="AD4058" s="476"/>
      <c r="AI4058" s="473"/>
    </row>
    <row r="4059" spans="1:35" s="4" customFormat="1" x14ac:dyDescent="0.25">
      <c r="A4059" s="408">
        <f t="shared" si="61"/>
        <v>4057</v>
      </c>
      <c r="B4059" s="488">
        <v>45518</v>
      </c>
      <c r="C4059" s="212" t="s">
        <v>96</v>
      </c>
      <c r="D4059" s="408" t="s">
        <v>97</v>
      </c>
      <c r="E4059" s="408" t="s">
        <v>347</v>
      </c>
      <c r="F4059" s="515">
        <v>190</v>
      </c>
      <c r="G4059" s="515"/>
      <c r="H4059" s="116"/>
      <c r="I4059" s="116"/>
      <c r="J4059" s="515"/>
      <c r="AD4059" s="476"/>
      <c r="AI4059" s="473"/>
    </row>
    <row r="4060" spans="1:35" s="4" customFormat="1" x14ac:dyDescent="0.25">
      <c r="A4060" s="408">
        <f t="shared" si="61"/>
        <v>4058</v>
      </c>
      <c r="B4060" s="488">
        <v>45518</v>
      </c>
      <c r="C4060" s="212" t="s">
        <v>113</v>
      </c>
      <c r="D4060" s="408" t="s">
        <v>114</v>
      </c>
      <c r="E4060" s="408" t="s">
        <v>348</v>
      </c>
      <c r="F4060" s="515">
        <v>0</v>
      </c>
      <c r="G4060" s="515"/>
      <c r="H4060" s="116"/>
      <c r="I4060" s="116"/>
      <c r="J4060" s="515"/>
      <c r="AD4060" s="476"/>
      <c r="AI4060" s="473"/>
    </row>
    <row r="4061" spans="1:35" s="4" customFormat="1" x14ac:dyDescent="0.25">
      <c r="A4061" s="408">
        <f t="shared" si="61"/>
        <v>4059</v>
      </c>
      <c r="B4061" s="488">
        <v>45518</v>
      </c>
      <c r="C4061" s="212" t="s">
        <v>559</v>
      </c>
      <c r="D4061" s="408" t="str">
        <f>VLOOKUP(C4061,X$4:Z4062,2,FALSE)</f>
        <v>لودر VOLVO</v>
      </c>
      <c r="E4061" s="408" t="str">
        <f>VLOOKUP(C4061,X$4:Z4062,3,FALSE)</f>
        <v>شرکتی</v>
      </c>
      <c r="F4061" s="515">
        <v>0</v>
      </c>
      <c r="G4061" s="515"/>
      <c r="H4061" s="116"/>
      <c r="I4061" s="116"/>
      <c r="J4061" s="515"/>
      <c r="AD4061" s="476"/>
      <c r="AI4061" s="473"/>
    </row>
    <row r="4062" spans="1:35" s="4" customFormat="1" x14ac:dyDescent="0.25">
      <c r="A4062" s="408">
        <f t="shared" si="61"/>
        <v>4060</v>
      </c>
      <c r="B4062" s="488">
        <v>45518</v>
      </c>
      <c r="C4062" s="212" t="s">
        <v>156</v>
      </c>
      <c r="D4062" s="408" t="s">
        <v>136</v>
      </c>
      <c r="E4062" s="408" t="s">
        <v>149</v>
      </c>
      <c r="F4062" s="515">
        <v>141</v>
      </c>
      <c r="G4062" s="515"/>
      <c r="H4062" s="116"/>
      <c r="I4062" s="116"/>
      <c r="J4062" s="515"/>
      <c r="AD4062" s="476"/>
      <c r="AI4062" s="473"/>
    </row>
    <row r="4063" spans="1:35" s="4" customFormat="1" x14ac:dyDescent="0.25">
      <c r="A4063" s="408">
        <f t="shared" si="61"/>
        <v>4061</v>
      </c>
      <c r="B4063" s="488">
        <v>45518</v>
      </c>
      <c r="C4063" s="212" t="s">
        <v>142</v>
      </c>
      <c r="D4063" s="408" t="s">
        <v>264</v>
      </c>
      <c r="E4063" s="408" t="s">
        <v>143</v>
      </c>
      <c r="F4063" s="515">
        <v>123</v>
      </c>
      <c r="G4063" s="515"/>
      <c r="H4063" s="116"/>
      <c r="I4063" s="116"/>
      <c r="J4063" s="515"/>
      <c r="AD4063" s="476"/>
      <c r="AI4063" s="473"/>
    </row>
    <row r="4064" spans="1:35" s="4" customFormat="1" x14ac:dyDescent="0.25">
      <c r="A4064" s="408">
        <f t="shared" si="61"/>
        <v>4062</v>
      </c>
      <c r="B4064" s="488">
        <v>45518</v>
      </c>
      <c r="C4064" s="212" t="s">
        <v>144</v>
      </c>
      <c r="D4064" s="408" t="s">
        <v>264</v>
      </c>
      <c r="E4064" s="408" t="s">
        <v>143</v>
      </c>
      <c r="F4064" s="515">
        <v>117</v>
      </c>
      <c r="G4064" s="515"/>
      <c r="H4064" s="116"/>
      <c r="I4064" s="116"/>
      <c r="J4064" s="515"/>
      <c r="AD4064" s="476"/>
      <c r="AI4064" s="473"/>
    </row>
    <row r="4065" spans="1:35" s="4" customFormat="1" x14ac:dyDescent="0.25">
      <c r="A4065" s="408">
        <f t="shared" si="61"/>
        <v>4063</v>
      </c>
      <c r="B4065" s="488">
        <v>45518</v>
      </c>
      <c r="C4065" s="212" t="s">
        <v>145</v>
      </c>
      <c r="D4065" s="408" t="s">
        <v>265</v>
      </c>
      <c r="E4065" s="408" t="s">
        <v>146</v>
      </c>
      <c r="F4065" s="515">
        <v>193</v>
      </c>
      <c r="G4065" s="515"/>
      <c r="H4065" s="116"/>
      <c r="I4065" s="116"/>
      <c r="J4065" s="515"/>
      <c r="AD4065" s="476"/>
      <c r="AI4065" s="473"/>
    </row>
    <row r="4066" spans="1:35" s="4" customFormat="1" x14ac:dyDescent="0.25">
      <c r="A4066" s="408">
        <f t="shared" si="61"/>
        <v>4064</v>
      </c>
      <c r="B4066" s="488">
        <v>45518</v>
      </c>
      <c r="C4066" s="212" t="s">
        <v>160</v>
      </c>
      <c r="D4066" s="408" t="s">
        <v>136</v>
      </c>
      <c r="E4066" s="408" t="s">
        <v>64</v>
      </c>
      <c r="F4066" s="515">
        <v>0</v>
      </c>
      <c r="G4066" s="515"/>
      <c r="H4066" s="116"/>
      <c r="I4066" s="116"/>
      <c r="J4066" s="515"/>
      <c r="AD4066" s="476"/>
      <c r="AI4066" s="473"/>
    </row>
    <row r="4067" spans="1:35" s="4" customFormat="1" x14ac:dyDescent="0.25">
      <c r="A4067" s="408">
        <f t="shared" si="61"/>
        <v>4065</v>
      </c>
      <c r="B4067" s="488">
        <v>45518</v>
      </c>
      <c r="C4067" s="212" t="s">
        <v>426</v>
      </c>
      <c r="D4067" s="408" t="s">
        <v>159</v>
      </c>
      <c r="E4067" s="408" t="s">
        <v>381</v>
      </c>
      <c r="F4067" s="515">
        <v>182</v>
      </c>
      <c r="G4067" s="515"/>
      <c r="H4067" s="116"/>
      <c r="I4067" s="116"/>
      <c r="J4067" s="515"/>
      <c r="AD4067" s="476"/>
      <c r="AI4067" s="473"/>
    </row>
    <row r="4068" spans="1:35" s="4" customFormat="1" x14ac:dyDescent="0.25">
      <c r="A4068" s="408">
        <f t="shared" si="61"/>
        <v>4066</v>
      </c>
      <c r="B4068" s="488">
        <v>45518</v>
      </c>
      <c r="C4068" s="212" t="s">
        <v>390</v>
      </c>
      <c r="D4068" s="408" t="s">
        <v>99</v>
      </c>
      <c r="E4068" s="408" t="s">
        <v>381</v>
      </c>
      <c r="F4068" s="515">
        <v>270</v>
      </c>
      <c r="G4068" s="515"/>
      <c r="H4068" s="116"/>
      <c r="I4068" s="116"/>
      <c r="J4068" s="515"/>
      <c r="AD4068" s="476"/>
      <c r="AI4068" s="473"/>
    </row>
    <row r="4069" spans="1:35" s="4" customFormat="1" x14ac:dyDescent="0.25">
      <c r="A4069" s="408">
        <f t="shared" si="61"/>
        <v>4067</v>
      </c>
      <c r="B4069" s="488">
        <v>45518</v>
      </c>
      <c r="C4069" s="96" t="s">
        <v>283</v>
      </c>
      <c r="D4069" s="408" t="s">
        <v>266</v>
      </c>
      <c r="E4069" s="408" t="s">
        <v>63</v>
      </c>
      <c r="F4069" s="515">
        <v>72</v>
      </c>
      <c r="G4069" s="515"/>
      <c r="H4069" s="116"/>
      <c r="I4069" s="116"/>
      <c r="J4069" s="515"/>
      <c r="AD4069" s="476"/>
      <c r="AI4069" s="473"/>
    </row>
    <row r="4070" spans="1:35" s="4" customFormat="1" x14ac:dyDescent="0.25">
      <c r="A4070" s="408">
        <f t="shared" si="61"/>
        <v>4068</v>
      </c>
      <c r="B4070" s="488">
        <v>45518</v>
      </c>
      <c r="C4070" s="212" t="s">
        <v>148</v>
      </c>
      <c r="D4070" s="408" t="s">
        <v>92</v>
      </c>
      <c r="E4070" s="408" t="s">
        <v>63</v>
      </c>
      <c r="F4070" s="515">
        <v>0</v>
      </c>
      <c r="G4070" s="515"/>
      <c r="H4070" s="116"/>
      <c r="I4070" s="116"/>
      <c r="J4070" s="515"/>
      <c r="AD4070" s="476"/>
      <c r="AI4070" s="473"/>
    </row>
    <row r="4071" spans="1:35" s="4" customFormat="1" x14ac:dyDescent="0.25">
      <c r="A4071" s="408">
        <f t="shared" si="61"/>
        <v>4069</v>
      </c>
      <c r="B4071" s="488">
        <v>45518</v>
      </c>
      <c r="C4071" s="212" t="s">
        <v>150</v>
      </c>
      <c r="D4071" s="408" t="s">
        <v>92</v>
      </c>
      <c r="E4071" s="408" t="s">
        <v>63</v>
      </c>
      <c r="F4071" s="515">
        <v>0</v>
      </c>
      <c r="G4071" s="515"/>
      <c r="H4071" s="116"/>
      <c r="I4071" s="116"/>
      <c r="J4071" s="515"/>
      <c r="AD4071" s="476"/>
      <c r="AI4071" s="473"/>
    </row>
    <row r="4072" spans="1:35" s="4" customFormat="1" x14ac:dyDescent="0.25">
      <c r="A4072" s="408">
        <f t="shared" si="61"/>
        <v>4070</v>
      </c>
      <c r="B4072" s="488">
        <v>45518</v>
      </c>
      <c r="C4072" s="212" t="s">
        <v>467</v>
      </c>
      <c r="D4072" s="408" t="s">
        <v>92</v>
      </c>
      <c r="E4072" s="408" t="s">
        <v>63</v>
      </c>
      <c r="F4072" s="515">
        <v>0</v>
      </c>
      <c r="G4072" s="515"/>
      <c r="H4072" s="116"/>
      <c r="I4072" s="116"/>
      <c r="J4072" s="515"/>
      <c r="AD4072" s="476"/>
      <c r="AI4072" s="473"/>
    </row>
    <row r="4073" spans="1:35" s="4" customFormat="1" x14ac:dyDescent="0.25">
      <c r="A4073" s="408">
        <f t="shared" si="61"/>
        <v>4071</v>
      </c>
      <c r="B4073" s="488">
        <v>45518</v>
      </c>
      <c r="C4073" s="212" t="s">
        <v>135</v>
      </c>
      <c r="D4073" s="408" t="s">
        <v>136</v>
      </c>
      <c r="E4073" s="408" t="s">
        <v>2</v>
      </c>
      <c r="F4073" s="515">
        <v>154</v>
      </c>
      <c r="G4073" s="515"/>
      <c r="H4073" s="116"/>
      <c r="I4073" s="116"/>
      <c r="J4073" s="515"/>
      <c r="AD4073" s="476"/>
      <c r="AI4073" s="473"/>
    </row>
    <row r="4074" spans="1:35" s="4" customFormat="1" x14ac:dyDescent="0.25">
      <c r="A4074" s="408">
        <f t="shared" si="61"/>
        <v>4072</v>
      </c>
      <c r="B4074" s="488">
        <v>45518</v>
      </c>
      <c r="C4074" s="212" t="s">
        <v>137</v>
      </c>
      <c r="D4074" s="408" t="s">
        <v>136</v>
      </c>
      <c r="E4074" s="408" t="s">
        <v>2</v>
      </c>
      <c r="F4074" s="515">
        <v>368</v>
      </c>
      <c r="G4074" s="515"/>
      <c r="H4074" s="116"/>
      <c r="I4074" s="116"/>
      <c r="J4074" s="515"/>
      <c r="AD4074" s="476"/>
      <c r="AI4074" s="473"/>
    </row>
    <row r="4075" spans="1:35" s="4" customFormat="1" x14ac:dyDescent="0.25">
      <c r="A4075" s="408">
        <f t="shared" si="61"/>
        <v>4073</v>
      </c>
      <c r="B4075" s="488">
        <v>45518</v>
      </c>
      <c r="C4075" s="212" t="s">
        <v>139</v>
      </c>
      <c r="D4075" s="408" t="s">
        <v>92</v>
      </c>
      <c r="E4075" s="408" t="s">
        <v>2</v>
      </c>
      <c r="F4075" s="515">
        <v>0</v>
      </c>
      <c r="G4075" s="515"/>
      <c r="H4075" s="116"/>
      <c r="I4075" s="116"/>
      <c r="J4075" s="515"/>
      <c r="AD4075" s="476"/>
      <c r="AI4075" s="473"/>
    </row>
    <row r="4076" spans="1:35" s="4" customFormat="1" x14ac:dyDescent="0.25">
      <c r="A4076" s="408">
        <f t="shared" si="61"/>
        <v>4074</v>
      </c>
      <c r="B4076" s="488">
        <v>45518</v>
      </c>
      <c r="C4076" s="212" t="s">
        <v>140</v>
      </c>
      <c r="D4076" s="408" t="s">
        <v>92</v>
      </c>
      <c r="E4076" s="408" t="s">
        <v>2</v>
      </c>
      <c r="F4076" s="515">
        <v>167</v>
      </c>
      <c r="G4076" s="515"/>
      <c r="H4076" s="116"/>
      <c r="I4076" s="116"/>
      <c r="J4076" s="515"/>
      <c r="AD4076" s="476"/>
      <c r="AI4076" s="473"/>
    </row>
    <row r="4077" spans="1:35" s="4" customFormat="1" x14ac:dyDescent="0.25">
      <c r="A4077" s="408">
        <f t="shared" si="61"/>
        <v>4075</v>
      </c>
      <c r="B4077" s="488">
        <v>45518</v>
      </c>
      <c r="C4077" s="212" t="s">
        <v>141</v>
      </c>
      <c r="D4077" s="408" t="s">
        <v>92</v>
      </c>
      <c r="E4077" s="408" t="s">
        <v>2</v>
      </c>
      <c r="F4077" s="515">
        <v>0</v>
      </c>
      <c r="G4077" s="515"/>
      <c r="H4077" s="116"/>
      <c r="I4077" s="116"/>
      <c r="J4077" s="515"/>
      <c r="AD4077" s="476"/>
      <c r="AI4077" s="473"/>
    </row>
    <row r="4078" spans="1:35" s="4" customFormat="1" x14ac:dyDescent="0.25">
      <c r="A4078" s="408">
        <f t="shared" si="61"/>
        <v>4076</v>
      </c>
      <c r="B4078" s="488">
        <v>45518</v>
      </c>
      <c r="C4078" s="212" t="s">
        <v>134</v>
      </c>
      <c r="D4078" s="408" t="s">
        <v>99</v>
      </c>
      <c r="E4078" s="408" t="s">
        <v>2</v>
      </c>
      <c r="F4078" s="515">
        <v>0</v>
      </c>
      <c r="G4078" s="515"/>
      <c r="H4078" s="116"/>
      <c r="I4078" s="116"/>
      <c r="J4078" s="515"/>
      <c r="AD4078" s="476"/>
      <c r="AI4078" s="473"/>
    </row>
    <row r="4079" spans="1:35" s="4" customFormat="1" x14ac:dyDescent="0.25">
      <c r="A4079" s="408">
        <f t="shared" si="61"/>
        <v>4077</v>
      </c>
      <c r="B4079" s="488">
        <v>45518</v>
      </c>
      <c r="C4079" s="212" t="s">
        <v>279</v>
      </c>
      <c r="D4079" s="408" t="s">
        <v>99</v>
      </c>
      <c r="E4079" s="408" t="s">
        <v>2</v>
      </c>
      <c r="F4079" s="515">
        <v>246</v>
      </c>
      <c r="G4079" s="515"/>
      <c r="H4079" s="116"/>
      <c r="I4079" s="116"/>
      <c r="J4079" s="515"/>
      <c r="AD4079" s="476"/>
      <c r="AI4079" s="473"/>
    </row>
    <row r="4080" spans="1:35" s="4" customFormat="1" x14ac:dyDescent="0.25">
      <c r="A4080" s="408">
        <f t="shared" si="61"/>
        <v>4078</v>
      </c>
      <c r="B4080" s="488">
        <v>45518</v>
      </c>
      <c r="C4080" s="212" t="s">
        <v>153</v>
      </c>
      <c r="D4080" s="408" t="s">
        <v>103</v>
      </c>
      <c r="E4080" s="408" t="s">
        <v>62</v>
      </c>
      <c r="F4080" s="515">
        <v>80</v>
      </c>
      <c r="G4080" s="515"/>
      <c r="H4080" s="116"/>
      <c r="I4080" s="116"/>
      <c r="J4080" s="515"/>
      <c r="AD4080" s="476"/>
      <c r="AI4080" s="473"/>
    </row>
    <row r="4081" spans="1:35" s="4" customFormat="1" x14ac:dyDescent="0.25">
      <c r="A4081" s="408">
        <f t="shared" si="61"/>
        <v>4079</v>
      </c>
      <c r="B4081" s="488">
        <v>45518</v>
      </c>
      <c r="C4081" s="212" t="s">
        <v>154</v>
      </c>
      <c r="D4081" s="408" t="s">
        <v>92</v>
      </c>
      <c r="E4081" s="408" t="s">
        <v>62</v>
      </c>
      <c r="F4081" s="515">
        <v>0</v>
      </c>
      <c r="G4081" s="515"/>
      <c r="H4081" s="116"/>
      <c r="I4081" s="116"/>
      <c r="J4081" s="515"/>
      <c r="AD4081" s="476"/>
      <c r="AI4081" s="473"/>
    </row>
    <row r="4082" spans="1:35" s="4" customFormat="1" x14ac:dyDescent="0.25">
      <c r="A4082" s="408">
        <f t="shared" si="61"/>
        <v>4080</v>
      </c>
      <c r="B4082" s="488">
        <v>45518</v>
      </c>
      <c r="C4082" s="212" t="s">
        <v>155</v>
      </c>
      <c r="D4082" s="408" t="s">
        <v>92</v>
      </c>
      <c r="E4082" s="408" t="s">
        <v>62</v>
      </c>
      <c r="F4082" s="515">
        <v>0</v>
      </c>
      <c r="G4082" s="515"/>
      <c r="H4082" s="116"/>
      <c r="I4082" s="116"/>
      <c r="J4082" s="515"/>
      <c r="AD4082" s="476"/>
      <c r="AI4082" s="473"/>
    </row>
    <row r="4083" spans="1:35" s="4" customFormat="1" x14ac:dyDescent="0.25">
      <c r="A4083" s="408">
        <f t="shared" si="61"/>
        <v>4081</v>
      </c>
      <c r="B4083" s="488">
        <v>45518</v>
      </c>
      <c r="C4083" s="212" t="s">
        <v>295</v>
      </c>
      <c r="D4083" s="408" t="s">
        <v>92</v>
      </c>
      <c r="E4083" s="408" t="s">
        <v>62</v>
      </c>
      <c r="F4083" s="515">
        <v>0</v>
      </c>
      <c r="G4083" s="515"/>
      <c r="H4083" s="116"/>
      <c r="I4083" s="116"/>
      <c r="J4083" s="515"/>
      <c r="AD4083" s="476"/>
      <c r="AI4083" s="473"/>
    </row>
    <row r="4084" spans="1:35" s="4" customFormat="1" x14ac:dyDescent="0.25">
      <c r="A4084" s="408">
        <f t="shared" ref="A4084:A4147" si="62">ROW()-2</f>
        <v>4082</v>
      </c>
      <c r="B4084" s="488">
        <v>45518</v>
      </c>
      <c r="C4084" s="212" t="s">
        <v>259</v>
      </c>
      <c r="D4084" s="408" t="s">
        <v>92</v>
      </c>
      <c r="E4084" s="408" t="s">
        <v>2</v>
      </c>
      <c r="F4084" s="515">
        <v>0</v>
      </c>
      <c r="G4084" s="515"/>
      <c r="H4084" s="116"/>
      <c r="I4084" s="116"/>
      <c r="J4084" s="515"/>
      <c r="AD4084" s="476"/>
      <c r="AI4084" s="473"/>
    </row>
    <row r="4085" spans="1:35" s="4" customFormat="1" x14ac:dyDescent="0.25">
      <c r="A4085" s="408">
        <f t="shared" si="62"/>
        <v>4083</v>
      </c>
      <c r="B4085" s="488">
        <v>45518</v>
      </c>
      <c r="C4085" s="212" t="s">
        <v>260</v>
      </c>
      <c r="D4085" s="408" t="s">
        <v>92</v>
      </c>
      <c r="E4085" s="408" t="s">
        <v>2</v>
      </c>
      <c r="F4085" s="515">
        <v>0</v>
      </c>
      <c r="G4085" s="515"/>
      <c r="H4085" s="116"/>
      <c r="I4085" s="116"/>
      <c r="J4085" s="515"/>
      <c r="AD4085" s="476"/>
      <c r="AI4085" s="473"/>
    </row>
    <row r="4086" spans="1:35" s="4" customFormat="1" x14ac:dyDescent="0.25">
      <c r="A4086" s="408">
        <f t="shared" si="62"/>
        <v>4084</v>
      </c>
      <c r="B4086" s="488">
        <v>45518</v>
      </c>
      <c r="C4086" s="212" t="s">
        <v>252</v>
      </c>
      <c r="D4086" s="408" t="s">
        <v>92</v>
      </c>
      <c r="E4086" s="408" t="s">
        <v>2</v>
      </c>
      <c r="F4086" s="515">
        <v>0</v>
      </c>
      <c r="G4086" s="515"/>
      <c r="H4086" s="116"/>
      <c r="I4086" s="116"/>
      <c r="J4086" s="515"/>
      <c r="AD4086" s="476"/>
      <c r="AI4086" s="473"/>
    </row>
    <row r="4087" spans="1:35" s="4" customFormat="1" x14ac:dyDescent="0.25">
      <c r="A4087" s="408">
        <f t="shared" si="62"/>
        <v>4085</v>
      </c>
      <c r="B4087" s="488">
        <v>45518</v>
      </c>
      <c r="C4087" s="212" t="s">
        <v>177</v>
      </c>
      <c r="D4087" s="408" t="s">
        <v>159</v>
      </c>
      <c r="E4087" s="408" t="s">
        <v>8</v>
      </c>
      <c r="F4087" s="515">
        <v>75</v>
      </c>
      <c r="G4087" s="515"/>
      <c r="H4087" s="116"/>
      <c r="I4087" s="116"/>
      <c r="J4087" s="515"/>
      <c r="AD4087" s="476"/>
      <c r="AI4087" s="473"/>
    </row>
    <row r="4088" spans="1:35" s="4" customFormat="1" x14ac:dyDescent="0.25">
      <c r="A4088" s="408">
        <f t="shared" si="62"/>
        <v>4086</v>
      </c>
      <c r="B4088" s="488">
        <v>45518</v>
      </c>
      <c r="C4088" s="212" t="s">
        <v>162</v>
      </c>
      <c r="D4088" s="408" t="s">
        <v>163</v>
      </c>
      <c r="E4088" s="408" t="s">
        <v>164</v>
      </c>
      <c r="F4088" s="515">
        <v>113</v>
      </c>
      <c r="G4088" s="515"/>
      <c r="H4088" s="116"/>
      <c r="I4088" s="116"/>
      <c r="J4088" s="515"/>
      <c r="AD4088" s="476"/>
      <c r="AI4088" s="473"/>
    </row>
    <row r="4089" spans="1:35" s="4" customFormat="1" x14ac:dyDescent="0.25">
      <c r="A4089" s="408">
        <f t="shared" si="62"/>
        <v>4087</v>
      </c>
      <c r="B4089" s="488">
        <v>45518</v>
      </c>
      <c r="C4089" s="212" t="s">
        <v>166</v>
      </c>
      <c r="D4089" s="408" t="s">
        <v>167</v>
      </c>
      <c r="E4089" s="408" t="s">
        <v>164</v>
      </c>
      <c r="F4089" s="515">
        <v>92</v>
      </c>
      <c r="G4089" s="515"/>
      <c r="H4089" s="116"/>
      <c r="I4089" s="116"/>
      <c r="J4089" s="515"/>
      <c r="AD4089" s="476"/>
      <c r="AI4089" s="473"/>
    </row>
    <row r="4090" spans="1:35" s="4" customFormat="1" x14ac:dyDescent="0.25">
      <c r="A4090" s="408">
        <f t="shared" si="62"/>
        <v>4088</v>
      </c>
      <c r="B4090" s="488">
        <v>45518</v>
      </c>
      <c r="C4090" s="212" t="s">
        <v>169</v>
      </c>
      <c r="D4090" s="408" t="s">
        <v>167</v>
      </c>
      <c r="E4090" s="408" t="s">
        <v>164</v>
      </c>
      <c r="F4090" s="515">
        <v>78</v>
      </c>
      <c r="G4090" s="515"/>
      <c r="H4090" s="116"/>
      <c r="I4090" s="116"/>
      <c r="J4090" s="515"/>
      <c r="AD4090" s="476"/>
      <c r="AI4090" s="473"/>
    </row>
    <row r="4091" spans="1:35" s="4" customFormat="1" x14ac:dyDescent="0.25">
      <c r="A4091" s="408">
        <f t="shared" si="62"/>
        <v>4089</v>
      </c>
      <c r="B4091" s="488">
        <v>45518</v>
      </c>
      <c r="C4091" s="212" t="s">
        <v>170</v>
      </c>
      <c r="D4091" s="408" t="s">
        <v>103</v>
      </c>
      <c r="E4091" s="408" t="s">
        <v>164</v>
      </c>
      <c r="F4091" s="515">
        <v>139</v>
      </c>
      <c r="G4091" s="515"/>
      <c r="H4091" s="116"/>
      <c r="I4091" s="116"/>
      <c r="J4091" s="515"/>
      <c r="AD4091" s="476"/>
      <c r="AI4091" s="473"/>
    </row>
    <row r="4092" spans="1:35" s="4" customFormat="1" x14ac:dyDescent="0.25">
      <c r="A4092" s="408">
        <f t="shared" si="62"/>
        <v>4090</v>
      </c>
      <c r="B4092" s="488">
        <v>45518</v>
      </c>
      <c r="C4092" s="212" t="s">
        <v>171</v>
      </c>
      <c r="D4092" s="408" t="s">
        <v>159</v>
      </c>
      <c r="E4092" s="408" t="s">
        <v>164</v>
      </c>
      <c r="F4092" s="515">
        <v>0</v>
      </c>
      <c r="G4092" s="515"/>
      <c r="H4092" s="116"/>
      <c r="I4092" s="116"/>
      <c r="J4092" s="515"/>
      <c r="AD4092" s="476"/>
      <c r="AI4092" s="473"/>
    </row>
    <row r="4093" spans="1:35" s="4" customFormat="1" x14ac:dyDescent="0.25">
      <c r="A4093" s="408">
        <f t="shared" si="62"/>
        <v>4091</v>
      </c>
      <c r="B4093" s="488">
        <v>45518</v>
      </c>
      <c r="C4093" s="212" t="s">
        <v>172</v>
      </c>
      <c r="D4093" s="408" t="s">
        <v>173</v>
      </c>
      <c r="E4093" s="408" t="s">
        <v>164</v>
      </c>
      <c r="F4093" s="515">
        <v>0</v>
      </c>
      <c r="G4093" s="515"/>
      <c r="H4093" s="116"/>
      <c r="I4093" s="116"/>
      <c r="J4093" s="515"/>
      <c r="AD4093" s="476"/>
      <c r="AI4093" s="473"/>
    </row>
    <row r="4094" spans="1:35" s="4" customFormat="1" x14ac:dyDescent="0.25">
      <c r="A4094" s="408">
        <f t="shared" si="62"/>
        <v>4092</v>
      </c>
      <c r="B4094" s="488">
        <v>45518</v>
      </c>
      <c r="C4094" s="212" t="s">
        <v>174</v>
      </c>
      <c r="D4094" s="408" t="s">
        <v>99</v>
      </c>
      <c r="E4094" s="408" t="s">
        <v>164</v>
      </c>
      <c r="F4094" s="515">
        <v>446</v>
      </c>
      <c r="G4094" s="515"/>
      <c r="H4094" s="116"/>
      <c r="I4094" s="116"/>
      <c r="J4094" s="515"/>
      <c r="AD4094" s="476"/>
      <c r="AI4094" s="473"/>
    </row>
    <row r="4095" spans="1:35" s="4" customFormat="1" x14ac:dyDescent="0.25">
      <c r="A4095" s="408">
        <f t="shared" si="62"/>
        <v>4093</v>
      </c>
      <c r="B4095" s="488">
        <v>45518</v>
      </c>
      <c r="C4095" s="212" t="s">
        <v>175</v>
      </c>
      <c r="D4095" s="408" t="s">
        <v>176</v>
      </c>
      <c r="E4095" s="408" t="s">
        <v>164</v>
      </c>
      <c r="F4095" s="515">
        <v>195</v>
      </c>
      <c r="G4095" s="515"/>
      <c r="H4095" s="116"/>
      <c r="I4095" s="116"/>
      <c r="J4095" s="515"/>
      <c r="AD4095" s="476"/>
      <c r="AI4095" s="473"/>
    </row>
    <row r="4096" spans="1:35" s="4" customFormat="1" x14ac:dyDescent="0.25">
      <c r="A4096" s="408">
        <f t="shared" si="62"/>
        <v>4094</v>
      </c>
      <c r="B4096" s="488">
        <v>45518</v>
      </c>
      <c r="C4096" s="212" t="s">
        <v>263</v>
      </c>
      <c r="D4096" s="408" t="s">
        <v>176</v>
      </c>
      <c r="E4096" s="408" t="s">
        <v>164</v>
      </c>
      <c r="F4096" s="515">
        <v>0</v>
      </c>
      <c r="G4096" s="515"/>
      <c r="H4096" s="116"/>
      <c r="I4096" s="116"/>
      <c r="J4096" s="515"/>
      <c r="AD4096" s="476"/>
      <c r="AI4096" s="473"/>
    </row>
    <row r="4097" spans="1:35" s="4" customFormat="1" x14ac:dyDescent="0.25">
      <c r="A4097" s="408">
        <f t="shared" si="62"/>
        <v>4095</v>
      </c>
      <c r="B4097" s="488">
        <v>45518</v>
      </c>
      <c r="C4097" s="212" t="s">
        <v>261</v>
      </c>
      <c r="D4097" s="408" t="s">
        <v>269</v>
      </c>
      <c r="E4097" s="408" t="s">
        <v>164</v>
      </c>
      <c r="F4097" s="515">
        <v>0</v>
      </c>
      <c r="G4097" s="515"/>
      <c r="H4097" s="116"/>
      <c r="I4097" s="116"/>
      <c r="J4097" s="515"/>
      <c r="AD4097" s="476"/>
      <c r="AI4097" s="473"/>
    </row>
    <row r="4098" spans="1:35" s="4" customFormat="1" x14ac:dyDescent="0.25">
      <c r="A4098" s="408">
        <f t="shared" si="62"/>
        <v>4096</v>
      </c>
      <c r="B4098" s="488">
        <v>45518</v>
      </c>
      <c r="C4098" s="212" t="s">
        <v>254</v>
      </c>
      <c r="D4098" s="408" t="s">
        <v>159</v>
      </c>
      <c r="E4098" s="408" t="s">
        <v>164</v>
      </c>
      <c r="F4098" s="515">
        <v>125</v>
      </c>
      <c r="G4098" s="515"/>
      <c r="H4098" s="116"/>
      <c r="I4098" s="116"/>
      <c r="J4098" s="515"/>
      <c r="AD4098" s="476"/>
      <c r="AI4098" s="473"/>
    </row>
    <row r="4099" spans="1:35" s="4" customFormat="1" x14ac:dyDescent="0.25">
      <c r="A4099" s="408">
        <f t="shared" si="62"/>
        <v>4097</v>
      </c>
      <c r="B4099" s="488">
        <v>45518</v>
      </c>
      <c r="C4099" s="212" t="s">
        <v>277</v>
      </c>
      <c r="D4099" s="408" t="s">
        <v>176</v>
      </c>
      <c r="E4099" s="408" t="s">
        <v>164</v>
      </c>
      <c r="F4099" s="515">
        <v>131</v>
      </c>
      <c r="G4099" s="515"/>
      <c r="H4099" s="116"/>
      <c r="I4099" s="116"/>
      <c r="J4099" s="515"/>
      <c r="AD4099" s="476"/>
      <c r="AI4099" s="473"/>
    </row>
    <row r="4100" spans="1:35" s="4" customFormat="1" x14ac:dyDescent="0.25">
      <c r="A4100" s="408">
        <f t="shared" si="62"/>
        <v>4098</v>
      </c>
      <c r="B4100" s="488">
        <v>45518</v>
      </c>
      <c r="C4100" s="212" t="s">
        <v>352</v>
      </c>
      <c r="D4100" s="408" t="s">
        <v>176</v>
      </c>
      <c r="E4100" s="408" t="s">
        <v>164</v>
      </c>
      <c r="F4100" s="515">
        <v>0</v>
      </c>
      <c r="G4100" s="515"/>
      <c r="H4100" s="116"/>
      <c r="I4100" s="116"/>
      <c r="J4100" s="515"/>
      <c r="AD4100" s="476"/>
      <c r="AI4100" s="473"/>
    </row>
    <row r="4101" spans="1:35" s="4" customFormat="1" x14ac:dyDescent="0.25">
      <c r="A4101" s="408">
        <f t="shared" si="62"/>
        <v>4099</v>
      </c>
      <c r="B4101" s="488">
        <v>45518</v>
      </c>
      <c r="C4101" s="212" t="s">
        <v>354</v>
      </c>
      <c r="D4101" s="408" t="s">
        <v>103</v>
      </c>
      <c r="E4101" s="408" t="s">
        <v>164</v>
      </c>
      <c r="F4101" s="515">
        <v>114</v>
      </c>
      <c r="G4101" s="515"/>
      <c r="H4101" s="116"/>
      <c r="I4101" s="116"/>
      <c r="J4101" s="515"/>
      <c r="AD4101" s="476"/>
      <c r="AI4101" s="473"/>
    </row>
    <row r="4102" spans="1:35" s="4" customFormat="1" x14ac:dyDescent="0.25">
      <c r="A4102" s="408">
        <f t="shared" si="62"/>
        <v>4100</v>
      </c>
      <c r="B4102" s="488">
        <v>45518</v>
      </c>
      <c r="C4102" s="212" t="s">
        <v>385</v>
      </c>
      <c r="D4102" s="408" t="s">
        <v>386</v>
      </c>
      <c r="E4102" s="408" t="s">
        <v>383</v>
      </c>
      <c r="F4102" s="515">
        <v>0</v>
      </c>
      <c r="G4102" s="515"/>
      <c r="H4102" s="116"/>
      <c r="I4102" s="116"/>
      <c r="J4102" s="515"/>
      <c r="AD4102" s="476"/>
      <c r="AI4102" s="473"/>
    </row>
    <row r="4103" spans="1:35" s="4" customFormat="1" x14ac:dyDescent="0.25">
      <c r="A4103" s="408">
        <f t="shared" si="62"/>
        <v>4101</v>
      </c>
      <c r="B4103" s="488">
        <v>45518</v>
      </c>
      <c r="C4103" s="212" t="s">
        <v>379</v>
      </c>
      <c r="D4103" s="408" t="s">
        <v>269</v>
      </c>
      <c r="E4103" s="408" t="s">
        <v>381</v>
      </c>
      <c r="F4103" s="515">
        <v>138</v>
      </c>
      <c r="G4103" s="515"/>
      <c r="H4103" s="116"/>
      <c r="I4103" s="116"/>
      <c r="J4103" s="515"/>
      <c r="AD4103" s="476"/>
      <c r="AI4103" s="473"/>
    </row>
    <row r="4104" spans="1:35" s="4" customFormat="1" x14ac:dyDescent="0.25">
      <c r="A4104" s="408">
        <f t="shared" si="62"/>
        <v>4102</v>
      </c>
      <c r="B4104" s="488">
        <v>45518</v>
      </c>
      <c r="C4104" s="212" t="s">
        <v>380</v>
      </c>
      <c r="D4104" s="408" t="s">
        <v>269</v>
      </c>
      <c r="E4104" s="408" t="s">
        <v>381</v>
      </c>
      <c r="F4104" s="515">
        <v>106</v>
      </c>
      <c r="G4104" s="515"/>
      <c r="H4104" s="116"/>
      <c r="I4104" s="116"/>
      <c r="J4104" s="515"/>
      <c r="AD4104" s="476"/>
      <c r="AI4104" s="473"/>
    </row>
    <row r="4105" spans="1:35" s="4" customFormat="1" x14ac:dyDescent="0.25">
      <c r="A4105" s="408">
        <f t="shared" si="62"/>
        <v>4103</v>
      </c>
      <c r="B4105" s="488">
        <v>45518</v>
      </c>
      <c r="C4105" s="212" t="s">
        <v>389</v>
      </c>
      <c r="D4105" s="408" t="s">
        <v>103</v>
      </c>
      <c r="E4105" s="408" t="s">
        <v>381</v>
      </c>
      <c r="F4105" s="515">
        <v>135</v>
      </c>
      <c r="G4105" s="515"/>
      <c r="H4105" s="116"/>
      <c r="I4105" s="116"/>
      <c r="J4105" s="515"/>
      <c r="AD4105" s="476"/>
      <c r="AI4105" s="473"/>
    </row>
    <row r="4106" spans="1:35" s="4" customFormat="1" x14ac:dyDescent="0.25">
      <c r="A4106" s="408">
        <f t="shared" si="62"/>
        <v>4104</v>
      </c>
      <c r="B4106" s="488">
        <v>45518</v>
      </c>
      <c r="C4106" s="212" t="s">
        <v>425</v>
      </c>
      <c r="D4106" s="408" t="s">
        <v>99</v>
      </c>
      <c r="E4106" s="408" t="s">
        <v>498</v>
      </c>
      <c r="F4106" s="515">
        <v>383</v>
      </c>
      <c r="G4106" s="515"/>
      <c r="H4106" s="116"/>
      <c r="I4106" s="116"/>
      <c r="J4106" s="515"/>
      <c r="AD4106" s="476"/>
      <c r="AI4106" s="473"/>
    </row>
    <row r="4107" spans="1:35" s="4" customFormat="1" x14ac:dyDescent="0.25">
      <c r="A4107" s="408">
        <f t="shared" si="62"/>
        <v>4105</v>
      </c>
      <c r="B4107" s="488">
        <v>45518</v>
      </c>
      <c r="C4107" s="212" t="s">
        <v>255</v>
      </c>
      <c r="D4107" s="408" t="s">
        <v>159</v>
      </c>
      <c r="E4107" s="408" t="s">
        <v>448</v>
      </c>
      <c r="F4107" s="515">
        <v>0</v>
      </c>
      <c r="G4107" s="515"/>
      <c r="H4107" s="116"/>
      <c r="I4107" s="116"/>
      <c r="J4107" s="515"/>
      <c r="AD4107" s="476"/>
      <c r="AI4107" s="473"/>
    </row>
    <row r="4108" spans="1:35" s="4" customFormat="1" x14ac:dyDescent="0.25">
      <c r="A4108" s="408">
        <f t="shared" si="62"/>
        <v>4106</v>
      </c>
      <c r="B4108" s="488">
        <v>45519</v>
      </c>
      <c r="C4108" s="212" t="s">
        <v>125</v>
      </c>
      <c r="D4108" s="408" t="s">
        <v>99</v>
      </c>
      <c r="E4108" s="408" t="s">
        <v>334</v>
      </c>
      <c r="F4108" s="515">
        <v>350</v>
      </c>
      <c r="G4108" s="515"/>
      <c r="H4108" s="116"/>
      <c r="I4108" s="116"/>
      <c r="J4108" s="515"/>
      <c r="AD4108" s="476"/>
      <c r="AI4108" s="473"/>
    </row>
    <row r="4109" spans="1:35" s="4" customFormat="1" x14ac:dyDescent="0.25">
      <c r="A4109" s="408">
        <f t="shared" si="62"/>
        <v>4107</v>
      </c>
      <c r="B4109" s="488">
        <v>45519</v>
      </c>
      <c r="C4109" s="212" t="s">
        <v>290</v>
      </c>
      <c r="D4109" s="408" t="s">
        <v>99</v>
      </c>
      <c r="E4109" s="408" t="s">
        <v>335</v>
      </c>
      <c r="F4109" s="515">
        <v>0</v>
      </c>
      <c r="G4109" s="515"/>
      <c r="H4109" s="116"/>
      <c r="I4109" s="116"/>
      <c r="J4109" s="515"/>
      <c r="AD4109" s="476"/>
      <c r="AI4109" s="473"/>
    </row>
    <row r="4110" spans="1:35" s="4" customFormat="1" x14ac:dyDescent="0.25">
      <c r="A4110" s="408">
        <f t="shared" si="62"/>
        <v>4108</v>
      </c>
      <c r="B4110" s="488">
        <v>45519</v>
      </c>
      <c r="C4110" s="212" t="s">
        <v>88</v>
      </c>
      <c r="D4110" s="408" t="s">
        <v>89</v>
      </c>
      <c r="E4110" s="408" t="s">
        <v>336</v>
      </c>
      <c r="F4110" s="515">
        <v>0</v>
      </c>
      <c r="G4110" s="515"/>
      <c r="H4110" s="116"/>
      <c r="I4110" s="116"/>
      <c r="J4110" s="515"/>
      <c r="AD4110" s="476"/>
      <c r="AI4110" s="473"/>
    </row>
    <row r="4111" spans="1:35" s="4" customFormat="1" x14ac:dyDescent="0.25">
      <c r="A4111" s="408">
        <f t="shared" si="62"/>
        <v>4109</v>
      </c>
      <c r="B4111" s="488">
        <v>45519</v>
      </c>
      <c r="C4111" s="212" t="s">
        <v>294</v>
      </c>
      <c r="D4111" s="408" t="s">
        <v>89</v>
      </c>
      <c r="E4111" s="408" t="s">
        <v>337</v>
      </c>
      <c r="F4111" s="515">
        <v>0</v>
      </c>
      <c r="G4111" s="515"/>
      <c r="H4111" s="116"/>
      <c r="I4111" s="116"/>
      <c r="J4111" s="515"/>
      <c r="AD4111" s="476"/>
      <c r="AI4111" s="473"/>
    </row>
    <row r="4112" spans="1:35" s="4" customFormat="1" x14ac:dyDescent="0.25">
      <c r="A4112" s="408">
        <f t="shared" si="62"/>
        <v>4110</v>
      </c>
      <c r="B4112" s="488">
        <v>45519</v>
      </c>
      <c r="C4112" s="212" t="s">
        <v>119</v>
      </c>
      <c r="D4112" s="408" t="s">
        <v>131</v>
      </c>
      <c r="E4112" s="408" t="s">
        <v>338</v>
      </c>
      <c r="F4112" s="515">
        <v>150</v>
      </c>
      <c r="G4112" s="515"/>
      <c r="H4112" s="116"/>
      <c r="I4112" s="116"/>
      <c r="J4112" s="515"/>
      <c r="AD4112" s="476"/>
      <c r="AI4112" s="473"/>
    </row>
    <row r="4113" spans="1:35" s="4" customFormat="1" x14ac:dyDescent="0.25">
      <c r="A4113" s="408">
        <f t="shared" si="62"/>
        <v>4111</v>
      </c>
      <c r="B4113" s="488">
        <v>45519</v>
      </c>
      <c r="C4113" s="212" t="s">
        <v>121</v>
      </c>
      <c r="D4113" s="408" t="s">
        <v>122</v>
      </c>
      <c r="E4113" s="408" t="s">
        <v>339</v>
      </c>
      <c r="F4113" s="515">
        <v>0</v>
      </c>
      <c r="G4113" s="515"/>
      <c r="H4113" s="116"/>
      <c r="I4113" s="116"/>
      <c r="J4113" s="515"/>
      <c r="AD4113" s="476"/>
      <c r="AI4113" s="473"/>
    </row>
    <row r="4114" spans="1:35" s="4" customFormat="1" x14ac:dyDescent="0.25">
      <c r="A4114" s="408">
        <f t="shared" si="62"/>
        <v>4112</v>
      </c>
      <c r="B4114" s="488">
        <v>45519</v>
      </c>
      <c r="C4114" s="212" t="s">
        <v>349</v>
      </c>
      <c r="D4114" s="408" t="s">
        <v>360</v>
      </c>
      <c r="E4114" s="408" t="s">
        <v>127</v>
      </c>
      <c r="F4114" s="515">
        <v>0</v>
      </c>
      <c r="G4114" s="515"/>
      <c r="H4114" s="116"/>
      <c r="I4114" s="116"/>
      <c r="J4114" s="515"/>
      <c r="AD4114" s="476"/>
      <c r="AI4114" s="473"/>
    </row>
    <row r="4115" spans="1:35" s="4" customFormat="1" x14ac:dyDescent="0.25">
      <c r="A4115" s="408">
        <f t="shared" si="62"/>
        <v>4113</v>
      </c>
      <c r="B4115" s="488">
        <v>45519</v>
      </c>
      <c r="C4115" s="212" t="s">
        <v>449</v>
      </c>
      <c r="D4115" s="408" t="s">
        <v>122</v>
      </c>
      <c r="E4115" s="408" t="s">
        <v>339</v>
      </c>
      <c r="F4115" s="515">
        <v>0</v>
      </c>
      <c r="G4115" s="515"/>
      <c r="H4115" s="116"/>
      <c r="I4115" s="116"/>
      <c r="J4115" s="515"/>
      <c r="AD4115" s="476"/>
      <c r="AI4115" s="473"/>
    </row>
    <row r="4116" spans="1:35" s="4" customFormat="1" x14ac:dyDescent="0.25">
      <c r="A4116" s="408">
        <f t="shared" si="62"/>
        <v>4114</v>
      </c>
      <c r="B4116" s="488">
        <v>45519</v>
      </c>
      <c r="C4116" s="212" t="s">
        <v>118</v>
      </c>
      <c r="D4116" s="408" t="s">
        <v>107</v>
      </c>
      <c r="E4116" s="408" t="s">
        <v>340</v>
      </c>
      <c r="F4116" s="515">
        <v>0</v>
      </c>
      <c r="G4116" s="515"/>
      <c r="H4116" s="116"/>
      <c r="I4116" s="116"/>
      <c r="J4116" s="515"/>
      <c r="AD4116" s="476"/>
      <c r="AI4116" s="473"/>
    </row>
    <row r="4117" spans="1:35" s="4" customFormat="1" x14ac:dyDescent="0.25">
      <c r="A4117" s="408">
        <f t="shared" si="62"/>
        <v>4115</v>
      </c>
      <c r="B4117" s="488">
        <v>45519</v>
      </c>
      <c r="C4117" s="212" t="s">
        <v>109</v>
      </c>
      <c r="D4117" s="408" t="s">
        <v>107</v>
      </c>
      <c r="E4117" s="408" t="s">
        <v>341</v>
      </c>
      <c r="F4117" s="515">
        <v>0</v>
      </c>
      <c r="G4117" s="515"/>
      <c r="H4117" s="116"/>
      <c r="I4117" s="116"/>
      <c r="J4117" s="515"/>
      <c r="AD4117" s="476"/>
      <c r="AI4117" s="473"/>
    </row>
    <row r="4118" spans="1:35" s="4" customFormat="1" x14ac:dyDescent="0.25">
      <c r="A4118" s="408">
        <f t="shared" si="62"/>
        <v>4116</v>
      </c>
      <c r="B4118" s="488">
        <v>45519</v>
      </c>
      <c r="C4118" s="212" t="s">
        <v>106</v>
      </c>
      <c r="D4118" s="408" t="s">
        <v>107</v>
      </c>
      <c r="E4118" s="408" t="s">
        <v>342</v>
      </c>
      <c r="F4118" s="515">
        <v>0</v>
      </c>
      <c r="G4118" s="515"/>
      <c r="H4118" s="116"/>
      <c r="I4118" s="116"/>
      <c r="J4118" s="515"/>
      <c r="AD4118" s="476"/>
      <c r="AI4118" s="473"/>
    </row>
    <row r="4119" spans="1:35" s="4" customFormat="1" x14ac:dyDescent="0.25">
      <c r="A4119" s="408">
        <f t="shared" si="62"/>
        <v>4117</v>
      </c>
      <c r="B4119" s="488">
        <v>45519</v>
      </c>
      <c r="C4119" s="212" t="s">
        <v>278</v>
      </c>
      <c r="D4119" s="408" t="s">
        <v>107</v>
      </c>
      <c r="E4119" s="408" t="s">
        <v>341</v>
      </c>
      <c r="F4119" s="515">
        <v>205</v>
      </c>
      <c r="G4119" s="515"/>
      <c r="H4119" s="116"/>
      <c r="I4119" s="116"/>
      <c r="J4119" s="515"/>
      <c r="AD4119" s="476"/>
      <c r="AI4119" s="473"/>
    </row>
    <row r="4120" spans="1:35" s="4" customFormat="1" x14ac:dyDescent="0.25">
      <c r="A4120" s="408">
        <f t="shared" si="62"/>
        <v>4118</v>
      </c>
      <c r="B4120" s="488">
        <v>45519</v>
      </c>
      <c r="C4120" s="212" t="s">
        <v>372</v>
      </c>
      <c r="D4120" s="408" t="s">
        <v>107</v>
      </c>
      <c r="E4120" s="408">
        <v>0</v>
      </c>
      <c r="F4120" s="515">
        <v>0</v>
      </c>
      <c r="G4120" s="515"/>
      <c r="H4120" s="116"/>
      <c r="I4120" s="116"/>
      <c r="J4120" s="515"/>
      <c r="AD4120" s="476"/>
      <c r="AI4120" s="473"/>
    </row>
    <row r="4121" spans="1:35" s="4" customFormat="1" x14ac:dyDescent="0.25">
      <c r="A4121" s="408">
        <f t="shared" si="62"/>
        <v>4119</v>
      </c>
      <c r="B4121" s="488">
        <v>45519</v>
      </c>
      <c r="C4121" s="212" t="s">
        <v>373</v>
      </c>
      <c r="D4121" s="408" t="s">
        <v>107</v>
      </c>
      <c r="E4121" s="408">
        <v>0</v>
      </c>
      <c r="F4121" s="515">
        <v>0</v>
      </c>
      <c r="G4121" s="515"/>
      <c r="H4121" s="116"/>
      <c r="I4121" s="116"/>
      <c r="J4121" s="515"/>
      <c r="AD4121" s="476"/>
      <c r="AI4121" s="473"/>
    </row>
    <row r="4122" spans="1:35" s="4" customFormat="1" x14ac:dyDescent="0.25">
      <c r="A4122" s="408">
        <f t="shared" si="62"/>
        <v>4120</v>
      </c>
      <c r="B4122" s="488">
        <v>45519</v>
      </c>
      <c r="C4122" s="212" t="s">
        <v>91</v>
      </c>
      <c r="D4122" s="408" t="s">
        <v>92</v>
      </c>
      <c r="E4122" s="408" t="s">
        <v>343</v>
      </c>
      <c r="F4122" s="515">
        <v>0</v>
      </c>
      <c r="G4122" s="515"/>
      <c r="H4122" s="116"/>
      <c r="I4122" s="116"/>
      <c r="J4122" s="515"/>
      <c r="AD4122" s="476"/>
      <c r="AI4122" s="473"/>
    </row>
    <row r="4123" spans="1:35" s="4" customFormat="1" x14ac:dyDescent="0.25">
      <c r="A4123" s="408">
        <f t="shared" si="62"/>
        <v>4121</v>
      </c>
      <c r="B4123" s="488">
        <v>45519</v>
      </c>
      <c r="C4123" s="212" t="s">
        <v>94</v>
      </c>
      <c r="D4123" s="408" t="s">
        <v>92</v>
      </c>
      <c r="E4123" s="408" t="s">
        <v>344</v>
      </c>
      <c r="F4123" s="515">
        <v>0</v>
      </c>
      <c r="G4123" s="515"/>
      <c r="H4123" s="116"/>
      <c r="I4123" s="116"/>
      <c r="J4123" s="515"/>
      <c r="AD4123" s="476"/>
      <c r="AI4123" s="473"/>
    </row>
    <row r="4124" spans="1:35" s="4" customFormat="1" x14ac:dyDescent="0.25">
      <c r="A4124" s="408">
        <f t="shared" si="62"/>
        <v>4122</v>
      </c>
      <c r="B4124" s="488">
        <v>45519</v>
      </c>
      <c r="C4124" s="212" t="s">
        <v>116</v>
      </c>
      <c r="D4124" s="408" t="s">
        <v>92</v>
      </c>
      <c r="E4124" s="408" t="s">
        <v>345</v>
      </c>
      <c r="F4124" s="515">
        <v>0</v>
      </c>
      <c r="G4124" s="515"/>
      <c r="H4124" s="116"/>
      <c r="I4124" s="116"/>
      <c r="J4124" s="515"/>
      <c r="AD4124" s="476"/>
      <c r="AI4124" s="473"/>
    </row>
    <row r="4125" spans="1:35" s="4" customFormat="1" x14ac:dyDescent="0.25">
      <c r="A4125" s="408">
        <f t="shared" si="62"/>
        <v>4123</v>
      </c>
      <c r="B4125" s="488">
        <v>45519</v>
      </c>
      <c r="C4125" s="212" t="s">
        <v>128</v>
      </c>
      <c r="D4125" s="408" t="s">
        <v>97</v>
      </c>
      <c r="E4125" s="408" t="s">
        <v>346</v>
      </c>
      <c r="F4125" s="515">
        <v>0</v>
      </c>
      <c r="G4125" s="515"/>
      <c r="H4125" s="116"/>
      <c r="I4125" s="116"/>
      <c r="J4125" s="515"/>
      <c r="AD4125" s="476"/>
      <c r="AI4125" s="473"/>
    </row>
    <row r="4126" spans="1:35" s="4" customFormat="1" x14ac:dyDescent="0.25">
      <c r="A4126" s="408">
        <f t="shared" si="62"/>
        <v>4124</v>
      </c>
      <c r="B4126" s="488">
        <v>45519</v>
      </c>
      <c r="C4126" s="212" t="s">
        <v>96</v>
      </c>
      <c r="D4126" s="408" t="s">
        <v>97</v>
      </c>
      <c r="E4126" s="408" t="s">
        <v>347</v>
      </c>
      <c r="F4126" s="515">
        <v>118</v>
      </c>
      <c r="G4126" s="515"/>
      <c r="H4126" s="116"/>
      <c r="I4126" s="116"/>
      <c r="J4126" s="515"/>
      <c r="AD4126" s="476"/>
      <c r="AI4126" s="473"/>
    </row>
    <row r="4127" spans="1:35" s="4" customFormat="1" x14ac:dyDescent="0.25">
      <c r="A4127" s="408">
        <f t="shared" si="62"/>
        <v>4125</v>
      </c>
      <c r="B4127" s="488">
        <v>45519</v>
      </c>
      <c r="C4127" s="212" t="s">
        <v>113</v>
      </c>
      <c r="D4127" s="408" t="s">
        <v>114</v>
      </c>
      <c r="E4127" s="408" t="s">
        <v>348</v>
      </c>
      <c r="F4127" s="515">
        <v>0</v>
      </c>
      <c r="G4127" s="515"/>
      <c r="H4127" s="116"/>
      <c r="I4127" s="116"/>
      <c r="J4127" s="515"/>
      <c r="AD4127" s="476"/>
      <c r="AI4127" s="473"/>
    </row>
    <row r="4128" spans="1:35" s="4" customFormat="1" x14ac:dyDescent="0.25">
      <c r="A4128" s="408">
        <f t="shared" si="62"/>
        <v>4126</v>
      </c>
      <c r="B4128" s="488">
        <v>45519</v>
      </c>
      <c r="C4128" s="212" t="s">
        <v>559</v>
      </c>
      <c r="D4128" s="408" t="str">
        <f>VLOOKUP(C4128,X$4:Z4129,2,FALSE)</f>
        <v>لودر VOLVO</v>
      </c>
      <c r="E4128" s="408" t="str">
        <f>VLOOKUP(C4128,X$4:Z4129,3,FALSE)</f>
        <v>شرکتی</v>
      </c>
      <c r="F4128" s="515">
        <v>0</v>
      </c>
      <c r="G4128" s="515"/>
      <c r="H4128" s="116"/>
      <c r="I4128" s="116"/>
      <c r="J4128" s="515"/>
      <c r="AD4128" s="476"/>
      <c r="AI4128" s="473"/>
    </row>
    <row r="4129" spans="1:35" s="4" customFormat="1" x14ac:dyDescent="0.25">
      <c r="A4129" s="408">
        <f t="shared" si="62"/>
        <v>4127</v>
      </c>
      <c r="B4129" s="488">
        <v>45519</v>
      </c>
      <c r="C4129" s="212" t="s">
        <v>156</v>
      </c>
      <c r="D4129" s="408" t="s">
        <v>136</v>
      </c>
      <c r="E4129" s="408" t="s">
        <v>149</v>
      </c>
      <c r="F4129" s="515">
        <v>0</v>
      </c>
      <c r="G4129" s="515"/>
      <c r="H4129" s="116"/>
      <c r="I4129" s="116"/>
      <c r="J4129" s="515"/>
      <c r="AD4129" s="476"/>
      <c r="AI4129" s="473"/>
    </row>
    <row r="4130" spans="1:35" s="4" customFormat="1" x14ac:dyDescent="0.25">
      <c r="A4130" s="408">
        <f t="shared" si="62"/>
        <v>4128</v>
      </c>
      <c r="B4130" s="488">
        <v>45519</v>
      </c>
      <c r="C4130" s="212" t="s">
        <v>142</v>
      </c>
      <c r="D4130" s="408" t="s">
        <v>264</v>
      </c>
      <c r="E4130" s="408" t="s">
        <v>143</v>
      </c>
      <c r="F4130" s="515">
        <v>0</v>
      </c>
      <c r="G4130" s="515"/>
      <c r="H4130" s="116"/>
      <c r="I4130" s="116"/>
      <c r="J4130" s="515"/>
      <c r="AD4130" s="476"/>
      <c r="AI4130" s="473"/>
    </row>
    <row r="4131" spans="1:35" s="4" customFormat="1" x14ac:dyDescent="0.25">
      <c r="A4131" s="408">
        <f t="shared" si="62"/>
        <v>4129</v>
      </c>
      <c r="B4131" s="488">
        <v>45519</v>
      </c>
      <c r="C4131" s="212" t="s">
        <v>144</v>
      </c>
      <c r="D4131" s="408" t="s">
        <v>264</v>
      </c>
      <c r="E4131" s="408" t="s">
        <v>143</v>
      </c>
      <c r="F4131" s="515">
        <v>0</v>
      </c>
      <c r="G4131" s="515"/>
      <c r="H4131" s="116"/>
      <c r="I4131" s="116"/>
      <c r="J4131" s="515"/>
      <c r="AD4131" s="476"/>
      <c r="AI4131" s="473"/>
    </row>
    <row r="4132" spans="1:35" s="4" customFormat="1" x14ac:dyDescent="0.25">
      <c r="A4132" s="408">
        <f t="shared" si="62"/>
        <v>4130</v>
      </c>
      <c r="B4132" s="488">
        <v>45519</v>
      </c>
      <c r="C4132" s="212" t="s">
        <v>145</v>
      </c>
      <c r="D4132" s="408" t="s">
        <v>265</v>
      </c>
      <c r="E4132" s="408" t="s">
        <v>146</v>
      </c>
      <c r="F4132" s="515">
        <v>0</v>
      </c>
      <c r="G4132" s="515"/>
      <c r="H4132" s="116"/>
      <c r="I4132" s="116"/>
      <c r="J4132" s="515"/>
      <c r="AD4132" s="476"/>
      <c r="AI4132" s="473"/>
    </row>
    <row r="4133" spans="1:35" s="4" customFormat="1" x14ac:dyDescent="0.25">
      <c r="A4133" s="408">
        <f t="shared" si="62"/>
        <v>4131</v>
      </c>
      <c r="B4133" s="488">
        <v>45519</v>
      </c>
      <c r="C4133" s="212" t="s">
        <v>160</v>
      </c>
      <c r="D4133" s="408" t="s">
        <v>136</v>
      </c>
      <c r="E4133" s="408" t="s">
        <v>64</v>
      </c>
      <c r="F4133" s="515">
        <v>0</v>
      </c>
      <c r="G4133" s="515"/>
      <c r="H4133" s="116"/>
      <c r="I4133" s="116"/>
      <c r="J4133" s="515"/>
      <c r="AD4133" s="476"/>
      <c r="AI4133" s="473"/>
    </row>
    <row r="4134" spans="1:35" s="4" customFormat="1" x14ac:dyDescent="0.25">
      <c r="A4134" s="408">
        <f t="shared" si="62"/>
        <v>4132</v>
      </c>
      <c r="B4134" s="488">
        <v>45519</v>
      </c>
      <c r="C4134" s="212" t="s">
        <v>426</v>
      </c>
      <c r="D4134" s="408" t="s">
        <v>159</v>
      </c>
      <c r="E4134" s="408" t="s">
        <v>381</v>
      </c>
      <c r="F4134" s="515">
        <v>0</v>
      </c>
      <c r="G4134" s="515"/>
      <c r="H4134" s="116"/>
      <c r="I4134" s="116"/>
      <c r="J4134" s="515"/>
      <c r="AD4134" s="476"/>
      <c r="AI4134" s="473"/>
    </row>
    <row r="4135" spans="1:35" s="4" customFormat="1" x14ac:dyDescent="0.25">
      <c r="A4135" s="408">
        <f t="shared" si="62"/>
        <v>4133</v>
      </c>
      <c r="B4135" s="488">
        <v>45519</v>
      </c>
      <c r="C4135" s="212" t="s">
        <v>390</v>
      </c>
      <c r="D4135" s="408" t="s">
        <v>99</v>
      </c>
      <c r="E4135" s="408" t="s">
        <v>381</v>
      </c>
      <c r="F4135" s="515">
        <v>0</v>
      </c>
      <c r="G4135" s="515"/>
      <c r="H4135" s="116"/>
      <c r="I4135" s="116"/>
      <c r="J4135" s="515"/>
      <c r="AD4135" s="476"/>
      <c r="AI4135" s="473"/>
    </row>
    <row r="4136" spans="1:35" s="4" customFormat="1" x14ac:dyDescent="0.25">
      <c r="A4136" s="408">
        <f t="shared" si="62"/>
        <v>4134</v>
      </c>
      <c r="B4136" s="488">
        <v>45519</v>
      </c>
      <c r="C4136" s="96" t="s">
        <v>283</v>
      </c>
      <c r="D4136" s="408" t="s">
        <v>266</v>
      </c>
      <c r="E4136" s="408" t="s">
        <v>63</v>
      </c>
      <c r="F4136" s="515">
        <v>0</v>
      </c>
      <c r="G4136" s="515"/>
      <c r="H4136" s="116"/>
      <c r="I4136" s="116"/>
      <c r="J4136" s="515"/>
      <c r="AD4136" s="476"/>
      <c r="AI4136" s="473"/>
    </row>
    <row r="4137" spans="1:35" s="4" customFormat="1" x14ac:dyDescent="0.25">
      <c r="A4137" s="408">
        <f t="shared" si="62"/>
        <v>4135</v>
      </c>
      <c r="B4137" s="488">
        <v>45519</v>
      </c>
      <c r="C4137" s="212" t="s">
        <v>148</v>
      </c>
      <c r="D4137" s="408" t="s">
        <v>92</v>
      </c>
      <c r="E4137" s="408" t="s">
        <v>63</v>
      </c>
      <c r="F4137" s="515">
        <v>0</v>
      </c>
      <c r="G4137" s="515"/>
      <c r="H4137" s="116"/>
      <c r="I4137" s="116"/>
      <c r="J4137" s="515"/>
      <c r="AD4137" s="476"/>
      <c r="AI4137" s="473"/>
    </row>
    <row r="4138" spans="1:35" s="4" customFormat="1" x14ac:dyDescent="0.25">
      <c r="A4138" s="408">
        <f t="shared" si="62"/>
        <v>4136</v>
      </c>
      <c r="B4138" s="488">
        <v>45519</v>
      </c>
      <c r="C4138" s="212" t="s">
        <v>150</v>
      </c>
      <c r="D4138" s="408" t="s">
        <v>92</v>
      </c>
      <c r="E4138" s="408" t="s">
        <v>63</v>
      </c>
      <c r="F4138" s="515">
        <v>0</v>
      </c>
      <c r="G4138" s="515"/>
      <c r="H4138" s="116"/>
      <c r="I4138" s="116"/>
      <c r="J4138" s="515"/>
      <c r="AD4138" s="476"/>
      <c r="AI4138" s="473"/>
    </row>
    <row r="4139" spans="1:35" s="4" customFormat="1" x14ac:dyDescent="0.25">
      <c r="A4139" s="408">
        <f t="shared" si="62"/>
        <v>4137</v>
      </c>
      <c r="B4139" s="488">
        <v>45519</v>
      </c>
      <c r="C4139" s="212" t="s">
        <v>467</v>
      </c>
      <c r="D4139" s="408" t="s">
        <v>92</v>
      </c>
      <c r="E4139" s="408" t="s">
        <v>63</v>
      </c>
      <c r="F4139" s="515">
        <v>0</v>
      </c>
      <c r="G4139" s="515"/>
      <c r="H4139" s="116"/>
      <c r="I4139" s="116"/>
      <c r="J4139" s="515"/>
      <c r="AD4139" s="476"/>
      <c r="AI4139" s="473"/>
    </row>
    <row r="4140" spans="1:35" s="4" customFormat="1" x14ac:dyDescent="0.25">
      <c r="A4140" s="408">
        <f t="shared" si="62"/>
        <v>4138</v>
      </c>
      <c r="B4140" s="488">
        <v>45519</v>
      </c>
      <c r="C4140" s="212" t="s">
        <v>135</v>
      </c>
      <c r="D4140" s="408" t="s">
        <v>136</v>
      </c>
      <c r="E4140" s="408" t="s">
        <v>2</v>
      </c>
      <c r="F4140" s="515">
        <v>0</v>
      </c>
      <c r="G4140" s="515"/>
      <c r="H4140" s="116"/>
      <c r="I4140" s="116"/>
      <c r="J4140" s="515"/>
      <c r="AD4140" s="476"/>
      <c r="AI4140" s="473"/>
    </row>
    <row r="4141" spans="1:35" s="4" customFormat="1" x14ac:dyDescent="0.25">
      <c r="A4141" s="408">
        <f t="shared" si="62"/>
        <v>4139</v>
      </c>
      <c r="B4141" s="488">
        <v>45519</v>
      </c>
      <c r="C4141" s="212" t="s">
        <v>137</v>
      </c>
      <c r="D4141" s="408" t="s">
        <v>136</v>
      </c>
      <c r="E4141" s="408" t="s">
        <v>2</v>
      </c>
      <c r="F4141" s="515">
        <v>329</v>
      </c>
      <c r="G4141" s="515"/>
      <c r="H4141" s="116"/>
      <c r="I4141" s="116"/>
      <c r="J4141" s="515"/>
      <c r="AD4141" s="476"/>
      <c r="AI4141" s="473"/>
    </row>
    <row r="4142" spans="1:35" s="4" customFormat="1" x14ac:dyDescent="0.25">
      <c r="A4142" s="408">
        <f t="shared" si="62"/>
        <v>4140</v>
      </c>
      <c r="B4142" s="488">
        <v>45519</v>
      </c>
      <c r="C4142" s="212" t="s">
        <v>139</v>
      </c>
      <c r="D4142" s="408" t="s">
        <v>92</v>
      </c>
      <c r="E4142" s="408" t="s">
        <v>2</v>
      </c>
      <c r="F4142" s="515">
        <v>0</v>
      </c>
      <c r="G4142" s="515"/>
      <c r="H4142" s="116"/>
      <c r="I4142" s="116"/>
      <c r="J4142" s="515"/>
      <c r="AD4142" s="476"/>
      <c r="AI4142" s="473"/>
    </row>
    <row r="4143" spans="1:35" s="4" customFormat="1" x14ac:dyDescent="0.25">
      <c r="A4143" s="408">
        <f t="shared" si="62"/>
        <v>4141</v>
      </c>
      <c r="B4143" s="488">
        <v>45519</v>
      </c>
      <c r="C4143" s="212" t="s">
        <v>140</v>
      </c>
      <c r="D4143" s="408" t="s">
        <v>92</v>
      </c>
      <c r="E4143" s="408" t="s">
        <v>2</v>
      </c>
      <c r="F4143" s="515">
        <v>0</v>
      </c>
      <c r="G4143" s="515"/>
      <c r="H4143" s="116"/>
      <c r="I4143" s="116"/>
      <c r="J4143" s="515"/>
      <c r="AD4143" s="476"/>
      <c r="AI4143" s="473"/>
    </row>
    <row r="4144" spans="1:35" s="4" customFormat="1" x14ac:dyDescent="0.25">
      <c r="A4144" s="408">
        <f t="shared" si="62"/>
        <v>4142</v>
      </c>
      <c r="B4144" s="488">
        <v>45519</v>
      </c>
      <c r="C4144" s="212" t="s">
        <v>141</v>
      </c>
      <c r="D4144" s="408" t="s">
        <v>92</v>
      </c>
      <c r="E4144" s="408" t="s">
        <v>2</v>
      </c>
      <c r="F4144" s="515">
        <v>0</v>
      </c>
      <c r="G4144" s="515"/>
      <c r="H4144" s="116"/>
      <c r="I4144" s="116"/>
      <c r="J4144" s="515"/>
      <c r="AD4144" s="476"/>
      <c r="AI4144" s="473"/>
    </row>
    <row r="4145" spans="1:35" s="4" customFormat="1" x14ac:dyDescent="0.25">
      <c r="A4145" s="408">
        <f t="shared" si="62"/>
        <v>4143</v>
      </c>
      <c r="B4145" s="488">
        <v>45519</v>
      </c>
      <c r="C4145" s="212" t="s">
        <v>134</v>
      </c>
      <c r="D4145" s="408" t="s">
        <v>99</v>
      </c>
      <c r="E4145" s="408" t="s">
        <v>2</v>
      </c>
      <c r="F4145" s="515">
        <v>0</v>
      </c>
      <c r="G4145" s="515"/>
      <c r="H4145" s="116"/>
      <c r="I4145" s="116"/>
      <c r="J4145" s="515"/>
      <c r="AD4145" s="476"/>
      <c r="AI4145" s="473"/>
    </row>
    <row r="4146" spans="1:35" s="4" customFormat="1" x14ac:dyDescent="0.25">
      <c r="A4146" s="408">
        <f t="shared" si="62"/>
        <v>4144</v>
      </c>
      <c r="B4146" s="488">
        <v>45519</v>
      </c>
      <c r="C4146" s="212" t="s">
        <v>279</v>
      </c>
      <c r="D4146" s="408" t="s">
        <v>99</v>
      </c>
      <c r="E4146" s="408" t="s">
        <v>2</v>
      </c>
      <c r="F4146" s="515">
        <v>0</v>
      </c>
      <c r="G4146" s="515"/>
      <c r="H4146" s="116"/>
      <c r="I4146" s="116"/>
      <c r="J4146" s="515"/>
      <c r="AD4146" s="476"/>
      <c r="AI4146" s="473"/>
    </row>
    <row r="4147" spans="1:35" s="4" customFormat="1" x14ac:dyDescent="0.25">
      <c r="A4147" s="408">
        <f t="shared" si="62"/>
        <v>4145</v>
      </c>
      <c r="B4147" s="488">
        <v>45519</v>
      </c>
      <c r="C4147" s="212" t="s">
        <v>153</v>
      </c>
      <c r="D4147" s="408" t="s">
        <v>103</v>
      </c>
      <c r="E4147" s="408" t="s">
        <v>62</v>
      </c>
      <c r="F4147" s="515">
        <v>0</v>
      </c>
      <c r="G4147" s="515"/>
      <c r="H4147" s="116"/>
      <c r="I4147" s="116"/>
      <c r="J4147" s="515"/>
      <c r="AD4147" s="476"/>
      <c r="AI4147" s="473"/>
    </row>
    <row r="4148" spans="1:35" s="4" customFormat="1" x14ac:dyDescent="0.25">
      <c r="A4148" s="408">
        <f t="shared" ref="A4148:A4211" si="63">ROW()-2</f>
        <v>4146</v>
      </c>
      <c r="B4148" s="488">
        <v>45519</v>
      </c>
      <c r="C4148" s="212" t="s">
        <v>154</v>
      </c>
      <c r="D4148" s="408" t="s">
        <v>92</v>
      </c>
      <c r="E4148" s="408" t="s">
        <v>62</v>
      </c>
      <c r="F4148" s="515">
        <v>0</v>
      </c>
      <c r="G4148" s="515"/>
      <c r="H4148" s="116"/>
      <c r="I4148" s="116"/>
      <c r="J4148" s="515"/>
      <c r="AD4148" s="476"/>
      <c r="AI4148" s="473"/>
    </row>
    <row r="4149" spans="1:35" s="4" customFormat="1" x14ac:dyDescent="0.25">
      <c r="A4149" s="408">
        <f t="shared" si="63"/>
        <v>4147</v>
      </c>
      <c r="B4149" s="488">
        <v>45519</v>
      </c>
      <c r="C4149" s="212" t="s">
        <v>155</v>
      </c>
      <c r="D4149" s="408" t="s">
        <v>92</v>
      </c>
      <c r="E4149" s="408" t="s">
        <v>62</v>
      </c>
      <c r="F4149" s="515">
        <v>0</v>
      </c>
      <c r="G4149" s="515"/>
      <c r="H4149" s="116"/>
      <c r="I4149" s="116"/>
      <c r="J4149" s="515"/>
      <c r="AD4149" s="476"/>
      <c r="AI4149" s="473"/>
    </row>
    <row r="4150" spans="1:35" s="4" customFormat="1" x14ac:dyDescent="0.25">
      <c r="A4150" s="408">
        <f t="shared" si="63"/>
        <v>4148</v>
      </c>
      <c r="B4150" s="488">
        <v>45519</v>
      </c>
      <c r="C4150" s="212" t="s">
        <v>295</v>
      </c>
      <c r="D4150" s="408" t="s">
        <v>92</v>
      </c>
      <c r="E4150" s="408" t="s">
        <v>62</v>
      </c>
      <c r="F4150" s="515">
        <v>0</v>
      </c>
      <c r="G4150" s="515"/>
      <c r="H4150" s="116"/>
      <c r="I4150" s="116"/>
      <c r="J4150" s="515"/>
      <c r="AD4150" s="476"/>
      <c r="AI4150" s="473"/>
    </row>
    <row r="4151" spans="1:35" s="4" customFormat="1" x14ac:dyDescent="0.25">
      <c r="A4151" s="408">
        <f t="shared" si="63"/>
        <v>4149</v>
      </c>
      <c r="B4151" s="488">
        <v>45519</v>
      </c>
      <c r="C4151" s="212" t="s">
        <v>259</v>
      </c>
      <c r="D4151" s="408" t="s">
        <v>92</v>
      </c>
      <c r="E4151" s="408" t="s">
        <v>2</v>
      </c>
      <c r="F4151" s="515">
        <v>0</v>
      </c>
      <c r="G4151" s="515"/>
      <c r="H4151" s="116"/>
      <c r="I4151" s="116"/>
      <c r="J4151" s="515"/>
      <c r="AD4151" s="476"/>
      <c r="AI4151" s="473"/>
    </row>
    <row r="4152" spans="1:35" s="4" customFormat="1" x14ac:dyDescent="0.25">
      <c r="A4152" s="408">
        <f t="shared" si="63"/>
        <v>4150</v>
      </c>
      <c r="B4152" s="488">
        <v>45519</v>
      </c>
      <c r="C4152" s="212" t="s">
        <v>260</v>
      </c>
      <c r="D4152" s="408" t="s">
        <v>92</v>
      </c>
      <c r="E4152" s="408" t="s">
        <v>2</v>
      </c>
      <c r="F4152" s="515">
        <v>0</v>
      </c>
      <c r="G4152" s="515"/>
      <c r="H4152" s="116"/>
      <c r="I4152" s="116"/>
      <c r="J4152" s="515"/>
      <c r="AD4152" s="476"/>
      <c r="AI4152" s="473"/>
    </row>
    <row r="4153" spans="1:35" s="4" customFormat="1" x14ac:dyDescent="0.25">
      <c r="A4153" s="408">
        <f t="shared" si="63"/>
        <v>4151</v>
      </c>
      <c r="B4153" s="488">
        <v>45519</v>
      </c>
      <c r="C4153" s="212" t="s">
        <v>252</v>
      </c>
      <c r="D4153" s="408" t="s">
        <v>92</v>
      </c>
      <c r="E4153" s="408" t="s">
        <v>2</v>
      </c>
      <c r="F4153" s="515">
        <v>0</v>
      </c>
      <c r="G4153" s="515"/>
      <c r="H4153" s="116"/>
      <c r="I4153" s="116"/>
      <c r="J4153" s="515"/>
      <c r="AD4153" s="476"/>
      <c r="AI4153" s="473"/>
    </row>
    <row r="4154" spans="1:35" s="4" customFormat="1" x14ac:dyDescent="0.25">
      <c r="A4154" s="408">
        <f t="shared" si="63"/>
        <v>4152</v>
      </c>
      <c r="B4154" s="488">
        <v>45519</v>
      </c>
      <c r="C4154" s="212" t="s">
        <v>177</v>
      </c>
      <c r="D4154" s="408" t="s">
        <v>159</v>
      </c>
      <c r="E4154" s="408" t="s">
        <v>8</v>
      </c>
      <c r="F4154" s="515">
        <v>0</v>
      </c>
      <c r="G4154" s="515"/>
      <c r="H4154" s="116"/>
      <c r="I4154" s="116"/>
      <c r="J4154" s="515"/>
      <c r="AD4154" s="476"/>
      <c r="AI4154" s="473"/>
    </row>
    <row r="4155" spans="1:35" s="4" customFormat="1" x14ac:dyDescent="0.25">
      <c r="A4155" s="408">
        <f t="shared" si="63"/>
        <v>4153</v>
      </c>
      <c r="B4155" s="488">
        <v>45519</v>
      </c>
      <c r="C4155" s="212" t="s">
        <v>162</v>
      </c>
      <c r="D4155" s="408" t="s">
        <v>163</v>
      </c>
      <c r="E4155" s="408" t="s">
        <v>164</v>
      </c>
      <c r="F4155" s="515">
        <v>0</v>
      </c>
      <c r="G4155" s="515"/>
      <c r="H4155" s="116"/>
      <c r="I4155" s="116"/>
      <c r="J4155" s="515"/>
      <c r="AD4155" s="476"/>
      <c r="AI4155" s="473"/>
    </row>
    <row r="4156" spans="1:35" s="4" customFormat="1" x14ac:dyDescent="0.25">
      <c r="A4156" s="408">
        <f t="shared" si="63"/>
        <v>4154</v>
      </c>
      <c r="B4156" s="488">
        <v>45519</v>
      </c>
      <c r="C4156" s="212" t="s">
        <v>166</v>
      </c>
      <c r="D4156" s="408" t="s">
        <v>167</v>
      </c>
      <c r="E4156" s="408" t="s">
        <v>164</v>
      </c>
      <c r="F4156" s="515">
        <v>0</v>
      </c>
      <c r="G4156" s="515"/>
      <c r="H4156" s="116"/>
      <c r="I4156" s="116"/>
      <c r="J4156" s="515"/>
      <c r="AD4156" s="476"/>
      <c r="AI4156" s="473"/>
    </row>
    <row r="4157" spans="1:35" s="4" customFormat="1" x14ac:dyDescent="0.25">
      <c r="A4157" s="408">
        <f t="shared" si="63"/>
        <v>4155</v>
      </c>
      <c r="B4157" s="488">
        <v>45519</v>
      </c>
      <c r="C4157" s="212" t="s">
        <v>169</v>
      </c>
      <c r="D4157" s="408" t="s">
        <v>167</v>
      </c>
      <c r="E4157" s="408" t="s">
        <v>164</v>
      </c>
      <c r="F4157" s="515">
        <v>0</v>
      </c>
      <c r="G4157" s="515"/>
      <c r="H4157" s="116"/>
      <c r="I4157" s="116"/>
      <c r="J4157" s="515"/>
      <c r="AD4157" s="476"/>
      <c r="AI4157" s="473"/>
    </row>
    <row r="4158" spans="1:35" s="4" customFormat="1" x14ac:dyDescent="0.25">
      <c r="A4158" s="408">
        <f t="shared" si="63"/>
        <v>4156</v>
      </c>
      <c r="B4158" s="488">
        <v>45519</v>
      </c>
      <c r="C4158" s="212" t="s">
        <v>170</v>
      </c>
      <c r="D4158" s="408" t="s">
        <v>103</v>
      </c>
      <c r="E4158" s="408" t="s">
        <v>164</v>
      </c>
      <c r="F4158" s="515">
        <v>0</v>
      </c>
      <c r="G4158" s="515"/>
      <c r="H4158" s="116"/>
      <c r="I4158" s="116"/>
      <c r="J4158" s="515"/>
      <c r="AD4158" s="476"/>
      <c r="AI4158" s="473"/>
    </row>
    <row r="4159" spans="1:35" s="4" customFormat="1" x14ac:dyDescent="0.25">
      <c r="A4159" s="408">
        <f t="shared" si="63"/>
        <v>4157</v>
      </c>
      <c r="B4159" s="488">
        <v>45519</v>
      </c>
      <c r="C4159" s="212" t="s">
        <v>171</v>
      </c>
      <c r="D4159" s="408" t="s">
        <v>159</v>
      </c>
      <c r="E4159" s="408" t="s">
        <v>164</v>
      </c>
      <c r="F4159" s="515">
        <v>0</v>
      </c>
      <c r="G4159" s="515"/>
      <c r="H4159" s="116"/>
      <c r="I4159" s="116"/>
      <c r="J4159" s="515"/>
      <c r="AD4159" s="476"/>
      <c r="AI4159" s="473"/>
    </row>
    <row r="4160" spans="1:35" s="4" customFormat="1" x14ac:dyDescent="0.25">
      <c r="A4160" s="408">
        <f t="shared" si="63"/>
        <v>4158</v>
      </c>
      <c r="B4160" s="488">
        <v>45519</v>
      </c>
      <c r="C4160" s="212" t="s">
        <v>172</v>
      </c>
      <c r="D4160" s="408" t="s">
        <v>173</v>
      </c>
      <c r="E4160" s="408" t="s">
        <v>164</v>
      </c>
      <c r="F4160" s="515">
        <v>0</v>
      </c>
      <c r="G4160" s="515"/>
      <c r="H4160" s="116"/>
      <c r="I4160" s="116"/>
      <c r="J4160" s="515"/>
      <c r="AD4160" s="476"/>
      <c r="AI4160" s="473"/>
    </row>
    <row r="4161" spans="1:35" s="4" customFormat="1" x14ac:dyDescent="0.25">
      <c r="A4161" s="408">
        <f t="shared" si="63"/>
        <v>4159</v>
      </c>
      <c r="B4161" s="488">
        <v>45519</v>
      </c>
      <c r="C4161" s="212" t="s">
        <v>174</v>
      </c>
      <c r="D4161" s="408" t="s">
        <v>99</v>
      </c>
      <c r="E4161" s="408" t="s">
        <v>164</v>
      </c>
      <c r="F4161" s="515">
        <v>606</v>
      </c>
      <c r="G4161" s="515"/>
      <c r="H4161" s="116"/>
      <c r="I4161" s="116"/>
      <c r="J4161" s="515"/>
      <c r="AD4161" s="476"/>
      <c r="AI4161" s="473"/>
    </row>
    <row r="4162" spans="1:35" s="4" customFormat="1" x14ac:dyDescent="0.25">
      <c r="A4162" s="408">
        <f t="shared" si="63"/>
        <v>4160</v>
      </c>
      <c r="B4162" s="488">
        <v>45519</v>
      </c>
      <c r="C4162" s="212" t="s">
        <v>175</v>
      </c>
      <c r="D4162" s="408" t="s">
        <v>176</v>
      </c>
      <c r="E4162" s="408" t="s">
        <v>164</v>
      </c>
      <c r="F4162" s="515">
        <v>150</v>
      </c>
      <c r="G4162" s="515"/>
      <c r="H4162" s="116"/>
      <c r="I4162" s="116"/>
      <c r="J4162" s="515"/>
      <c r="AD4162" s="476"/>
      <c r="AI4162" s="473"/>
    </row>
    <row r="4163" spans="1:35" s="4" customFormat="1" x14ac:dyDescent="0.25">
      <c r="A4163" s="408">
        <f t="shared" si="63"/>
        <v>4161</v>
      </c>
      <c r="B4163" s="488">
        <v>45519</v>
      </c>
      <c r="C4163" s="212" t="s">
        <v>263</v>
      </c>
      <c r="D4163" s="408" t="s">
        <v>176</v>
      </c>
      <c r="E4163" s="408" t="s">
        <v>164</v>
      </c>
      <c r="F4163" s="515">
        <v>0</v>
      </c>
      <c r="G4163" s="515"/>
      <c r="H4163" s="116"/>
      <c r="I4163" s="116"/>
      <c r="J4163" s="515"/>
      <c r="AD4163" s="476"/>
      <c r="AI4163" s="473"/>
    </row>
    <row r="4164" spans="1:35" s="4" customFormat="1" x14ac:dyDescent="0.25">
      <c r="A4164" s="408">
        <f t="shared" si="63"/>
        <v>4162</v>
      </c>
      <c r="B4164" s="488">
        <v>45519</v>
      </c>
      <c r="C4164" s="212" t="s">
        <v>261</v>
      </c>
      <c r="D4164" s="408" t="s">
        <v>269</v>
      </c>
      <c r="E4164" s="408" t="s">
        <v>164</v>
      </c>
      <c r="F4164" s="515">
        <v>152</v>
      </c>
      <c r="G4164" s="515"/>
      <c r="H4164" s="116"/>
      <c r="I4164" s="116"/>
      <c r="J4164" s="515"/>
      <c r="AD4164" s="476"/>
      <c r="AI4164" s="473"/>
    </row>
    <row r="4165" spans="1:35" s="4" customFormat="1" x14ac:dyDescent="0.25">
      <c r="A4165" s="408">
        <f t="shared" si="63"/>
        <v>4163</v>
      </c>
      <c r="B4165" s="488">
        <v>45519</v>
      </c>
      <c r="C4165" s="212" t="s">
        <v>254</v>
      </c>
      <c r="D4165" s="408" t="s">
        <v>159</v>
      </c>
      <c r="E4165" s="408" t="s">
        <v>164</v>
      </c>
      <c r="F4165" s="515">
        <v>0</v>
      </c>
      <c r="G4165" s="515"/>
      <c r="H4165" s="116"/>
      <c r="I4165" s="116"/>
      <c r="J4165" s="515"/>
      <c r="AD4165" s="476"/>
      <c r="AI4165" s="473"/>
    </row>
    <row r="4166" spans="1:35" s="4" customFormat="1" x14ac:dyDescent="0.25">
      <c r="A4166" s="408">
        <f t="shared" si="63"/>
        <v>4164</v>
      </c>
      <c r="B4166" s="488">
        <v>45519</v>
      </c>
      <c r="C4166" s="212" t="s">
        <v>277</v>
      </c>
      <c r="D4166" s="408" t="s">
        <v>176</v>
      </c>
      <c r="E4166" s="408" t="s">
        <v>164</v>
      </c>
      <c r="F4166" s="515">
        <v>154</v>
      </c>
      <c r="G4166" s="515"/>
      <c r="H4166" s="116"/>
      <c r="I4166" s="116"/>
      <c r="J4166" s="515"/>
      <c r="AD4166" s="476"/>
      <c r="AI4166" s="473"/>
    </row>
    <row r="4167" spans="1:35" s="4" customFormat="1" x14ac:dyDescent="0.25">
      <c r="A4167" s="408">
        <f t="shared" si="63"/>
        <v>4165</v>
      </c>
      <c r="B4167" s="488">
        <v>45519</v>
      </c>
      <c r="C4167" s="212" t="s">
        <v>352</v>
      </c>
      <c r="D4167" s="408" t="s">
        <v>176</v>
      </c>
      <c r="E4167" s="408" t="s">
        <v>164</v>
      </c>
      <c r="F4167" s="515">
        <v>0</v>
      </c>
      <c r="G4167" s="515"/>
      <c r="H4167" s="116"/>
      <c r="I4167" s="116"/>
      <c r="J4167" s="515"/>
      <c r="AD4167" s="476"/>
      <c r="AI4167" s="473"/>
    </row>
    <row r="4168" spans="1:35" s="4" customFormat="1" x14ac:dyDescent="0.25">
      <c r="A4168" s="408">
        <f t="shared" si="63"/>
        <v>4166</v>
      </c>
      <c r="B4168" s="488">
        <v>45519</v>
      </c>
      <c r="C4168" s="212" t="s">
        <v>354</v>
      </c>
      <c r="D4168" s="408" t="s">
        <v>103</v>
      </c>
      <c r="E4168" s="408" t="s">
        <v>164</v>
      </c>
      <c r="F4168" s="515">
        <v>137</v>
      </c>
      <c r="G4168" s="515"/>
      <c r="H4168" s="116"/>
      <c r="I4168" s="116"/>
      <c r="J4168" s="515"/>
      <c r="AD4168" s="476"/>
      <c r="AI4168" s="473"/>
    </row>
    <row r="4169" spans="1:35" s="4" customFormat="1" x14ac:dyDescent="0.25">
      <c r="A4169" s="408">
        <f t="shared" si="63"/>
        <v>4167</v>
      </c>
      <c r="B4169" s="488">
        <v>45519</v>
      </c>
      <c r="C4169" s="212" t="s">
        <v>385</v>
      </c>
      <c r="D4169" s="408" t="s">
        <v>386</v>
      </c>
      <c r="E4169" s="408" t="s">
        <v>383</v>
      </c>
      <c r="F4169" s="515">
        <v>0</v>
      </c>
      <c r="G4169" s="515"/>
      <c r="H4169" s="116"/>
      <c r="I4169" s="116"/>
      <c r="J4169" s="515"/>
      <c r="AD4169" s="476"/>
      <c r="AI4169" s="473"/>
    </row>
    <row r="4170" spans="1:35" s="4" customFormat="1" x14ac:dyDescent="0.25">
      <c r="A4170" s="408">
        <f t="shared" si="63"/>
        <v>4168</v>
      </c>
      <c r="B4170" s="488">
        <v>45519</v>
      </c>
      <c r="C4170" s="212" t="s">
        <v>379</v>
      </c>
      <c r="D4170" s="408" t="s">
        <v>269</v>
      </c>
      <c r="E4170" s="408" t="s">
        <v>381</v>
      </c>
      <c r="F4170" s="515">
        <v>0</v>
      </c>
      <c r="G4170" s="515"/>
      <c r="H4170" s="116"/>
      <c r="I4170" s="116"/>
      <c r="J4170" s="515"/>
      <c r="AD4170" s="476"/>
      <c r="AI4170" s="473"/>
    </row>
    <row r="4171" spans="1:35" s="4" customFormat="1" x14ac:dyDescent="0.25">
      <c r="A4171" s="408">
        <f t="shared" si="63"/>
        <v>4169</v>
      </c>
      <c r="B4171" s="488">
        <v>45519</v>
      </c>
      <c r="C4171" s="212" t="s">
        <v>380</v>
      </c>
      <c r="D4171" s="408" t="s">
        <v>269</v>
      </c>
      <c r="E4171" s="408" t="s">
        <v>381</v>
      </c>
      <c r="F4171" s="515">
        <v>0</v>
      </c>
      <c r="G4171" s="515"/>
      <c r="H4171" s="116"/>
      <c r="I4171" s="116"/>
      <c r="J4171" s="515"/>
      <c r="AD4171" s="476"/>
      <c r="AI4171" s="473"/>
    </row>
    <row r="4172" spans="1:35" s="4" customFormat="1" x14ac:dyDescent="0.25">
      <c r="A4172" s="408">
        <f t="shared" si="63"/>
        <v>4170</v>
      </c>
      <c r="B4172" s="488">
        <v>45519</v>
      </c>
      <c r="C4172" s="212" t="s">
        <v>389</v>
      </c>
      <c r="D4172" s="408" t="s">
        <v>103</v>
      </c>
      <c r="E4172" s="408" t="s">
        <v>381</v>
      </c>
      <c r="F4172" s="515">
        <v>0</v>
      </c>
      <c r="G4172" s="515"/>
      <c r="H4172" s="116"/>
      <c r="I4172" s="116"/>
      <c r="J4172" s="515"/>
      <c r="AD4172" s="476"/>
      <c r="AI4172" s="473"/>
    </row>
    <row r="4173" spans="1:35" s="4" customFormat="1" x14ac:dyDescent="0.25">
      <c r="A4173" s="408">
        <f t="shared" si="63"/>
        <v>4171</v>
      </c>
      <c r="B4173" s="488">
        <v>45519</v>
      </c>
      <c r="C4173" s="212" t="s">
        <v>425</v>
      </c>
      <c r="D4173" s="408" t="s">
        <v>99</v>
      </c>
      <c r="E4173" s="408" t="s">
        <v>498</v>
      </c>
      <c r="F4173" s="515">
        <v>0</v>
      </c>
      <c r="G4173" s="515"/>
      <c r="H4173" s="116"/>
      <c r="I4173" s="116"/>
      <c r="J4173" s="515"/>
      <c r="AD4173" s="476"/>
      <c r="AI4173" s="473"/>
    </row>
    <row r="4174" spans="1:35" s="4" customFormat="1" x14ac:dyDescent="0.25">
      <c r="A4174" s="408">
        <f t="shared" si="63"/>
        <v>4172</v>
      </c>
      <c r="B4174" s="488">
        <v>45519</v>
      </c>
      <c r="C4174" s="212" t="s">
        <v>426</v>
      </c>
      <c r="D4174" s="408" t="s">
        <v>159</v>
      </c>
      <c r="E4174" s="408" t="s">
        <v>381</v>
      </c>
      <c r="F4174" s="515">
        <v>0</v>
      </c>
      <c r="G4174" s="515"/>
      <c r="H4174" s="116"/>
      <c r="I4174" s="116"/>
      <c r="J4174" s="515"/>
      <c r="AD4174" s="476"/>
      <c r="AI4174" s="473"/>
    </row>
    <row r="4175" spans="1:35" s="4" customFormat="1" x14ac:dyDescent="0.25">
      <c r="A4175" s="408">
        <f t="shared" si="63"/>
        <v>4173</v>
      </c>
      <c r="B4175" s="488">
        <v>45519</v>
      </c>
      <c r="C4175" s="212" t="s">
        <v>255</v>
      </c>
      <c r="D4175" s="408" t="s">
        <v>159</v>
      </c>
      <c r="E4175" s="408" t="s">
        <v>448</v>
      </c>
      <c r="F4175" s="515">
        <v>0</v>
      </c>
      <c r="G4175" s="515"/>
      <c r="H4175" s="116"/>
      <c r="I4175" s="116"/>
      <c r="J4175" s="515"/>
      <c r="AD4175" s="476"/>
      <c r="AI4175" s="473"/>
    </row>
    <row r="4176" spans="1:35" s="4" customFormat="1" x14ac:dyDescent="0.25">
      <c r="A4176" s="408">
        <f t="shared" si="63"/>
        <v>4174</v>
      </c>
      <c r="B4176" s="488">
        <v>45519</v>
      </c>
      <c r="C4176" s="212" t="s">
        <v>385</v>
      </c>
      <c r="D4176" s="408" t="s">
        <v>386</v>
      </c>
      <c r="E4176" s="408" t="s">
        <v>383</v>
      </c>
      <c r="F4176" s="515">
        <v>70</v>
      </c>
      <c r="G4176" s="515"/>
      <c r="H4176" s="116"/>
      <c r="I4176" s="116"/>
      <c r="J4176" s="515"/>
      <c r="AD4176" s="476"/>
      <c r="AI4176" s="473"/>
    </row>
    <row r="4177" spans="1:35" s="4" customFormat="1" x14ac:dyDescent="0.25">
      <c r="A4177" s="408">
        <f t="shared" si="63"/>
        <v>4175</v>
      </c>
      <c r="B4177" s="488">
        <v>45520</v>
      </c>
      <c r="C4177" s="212" t="s">
        <v>125</v>
      </c>
      <c r="D4177" s="408" t="s">
        <v>99</v>
      </c>
      <c r="E4177" s="408" t="s">
        <v>334</v>
      </c>
      <c r="F4177" s="515">
        <v>406</v>
      </c>
      <c r="G4177" s="515"/>
      <c r="H4177" s="116"/>
      <c r="I4177" s="116"/>
      <c r="J4177" s="515"/>
      <c r="AD4177" s="476"/>
      <c r="AI4177" s="473"/>
    </row>
    <row r="4178" spans="1:35" s="4" customFormat="1" x14ac:dyDescent="0.25">
      <c r="A4178" s="408">
        <f t="shared" si="63"/>
        <v>4176</v>
      </c>
      <c r="B4178" s="488">
        <v>45520</v>
      </c>
      <c r="C4178" s="212" t="s">
        <v>290</v>
      </c>
      <c r="D4178" s="408" t="s">
        <v>99</v>
      </c>
      <c r="E4178" s="408" t="s">
        <v>335</v>
      </c>
      <c r="F4178" s="515">
        <v>393</v>
      </c>
      <c r="G4178" s="515"/>
      <c r="H4178" s="116"/>
      <c r="I4178" s="116"/>
      <c r="J4178" s="515"/>
      <c r="AD4178" s="476"/>
      <c r="AI4178" s="473"/>
    </row>
    <row r="4179" spans="1:35" s="4" customFormat="1" x14ac:dyDescent="0.25">
      <c r="A4179" s="408">
        <f t="shared" si="63"/>
        <v>4177</v>
      </c>
      <c r="B4179" s="488">
        <v>45520</v>
      </c>
      <c r="C4179" s="212" t="s">
        <v>88</v>
      </c>
      <c r="D4179" s="408" t="s">
        <v>89</v>
      </c>
      <c r="E4179" s="408" t="s">
        <v>336</v>
      </c>
      <c r="F4179" s="515">
        <v>0</v>
      </c>
      <c r="G4179" s="515"/>
      <c r="H4179" s="116"/>
      <c r="I4179" s="116"/>
      <c r="J4179" s="515"/>
      <c r="AD4179" s="476"/>
      <c r="AI4179" s="473"/>
    </row>
    <row r="4180" spans="1:35" s="4" customFormat="1" x14ac:dyDescent="0.25">
      <c r="A4180" s="408">
        <f t="shared" si="63"/>
        <v>4178</v>
      </c>
      <c r="B4180" s="488">
        <v>45520</v>
      </c>
      <c r="C4180" s="212" t="s">
        <v>294</v>
      </c>
      <c r="D4180" s="408" t="s">
        <v>89</v>
      </c>
      <c r="E4180" s="408" t="s">
        <v>337</v>
      </c>
      <c r="F4180" s="515">
        <v>83</v>
      </c>
      <c r="G4180" s="515"/>
      <c r="H4180" s="116"/>
      <c r="I4180" s="116"/>
      <c r="J4180" s="515"/>
      <c r="AD4180" s="476"/>
      <c r="AI4180" s="473"/>
    </row>
    <row r="4181" spans="1:35" s="4" customFormat="1" x14ac:dyDescent="0.25">
      <c r="A4181" s="408">
        <f t="shared" si="63"/>
        <v>4179</v>
      </c>
      <c r="B4181" s="488">
        <v>45520</v>
      </c>
      <c r="C4181" s="212" t="s">
        <v>119</v>
      </c>
      <c r="D4181" s="408" t="s">
        <v>131</v>
      </c>
      <c r="E4181" s="408" t="s">
        <v>338</v>
      </c>
      <c r="F4181" s="515">
        <v>0</v>
      </c>
      <c r="G4181" s="515"/>
      <c r="H4181" s="116"/>
      <c r="I4181" s="116"/>
      <c r="J4181" s="515"/>
      <c r="AD4181" s="476"/>
      <c r="AI4181" s="473"/>
    </row>
    <row r="4182" spans="1:35" s="4" customFormat="1" x14ac:dyDescent="0.25">
      <c r="A4182" s="408">
        <f t="shared" si="63"/>
        <v>4180</v>
      </c>
      <c r="B4182" s="488">
        <v>45520</v>
      </c>
      <c r="C4182" s="212" t="s">
        <v>121</v>
      </c>
      <c r="D4182" s="408" t="s">
        <v>122</v>
      </c>
      <c r="E4182" s="408" t="s">
        <v>339</v>
      </c>
      <c r="F4182" s="515">
        <v>0</v>
      </c>
      <c r="G4182" s="515"/>
      <c r="H4182" s="116"/>
      <c r="I4182" s="116"/>
      <c r="J4182" s="515"/>
      <c r="AD4182" s="476"/>
      <c r="AI4182" s="473"/>
    </row>
    <row r="4183" spans="1:35" s="4" customFormat="1" x14ac:dyDescent="0.25">
      <c r="A4183" s="408">
        <f t="shared" si="63"/>
        <v>4181</v>
      </c>
      <c r="B4183" s="488">
        <v>45520</v>
      </c>
      <c r="C4183" s="212" t="s">
        <v>349</v>
      </c>
      <c r="D4183" s="408" t="s">
        <v>360</v>
      </c>
      <c r="E4183" s="408" t="s">
        <v>127</v>
      </c>
      <c r="F4183" s="515">
        <v>0</v>
      </c>
      <c r="G4183" s="515"/>
      <c r="H4183" s="116"/>
      <c r="I4183" s="116"/>
      <c r="J4183" s="515"/>
      <c r="AD4183" s="476"/>
      <c r="AI4183" s="473"/>
    </row>
    <row r="4184" spans="1:35" s="4" customFormat="1" x14ac:dyDescent="0.25">
      <c r="A4184" s="408">
        <f t="shared" si="63"/>
        <v>4182</v>
      </c>
      <c r="B4184" s="488">
        <v>45520</v>
      </c>
      <c r="C4184" s="212" t="s">
        <v>449</v>
      </c>
      <c r="D4184" s="408" t="s">
        <v>122</v>
      </c>
      <c r="E4184" s="408" t="s">
        <v>339</v>
      </c>
      <c r="F4184" s="515">
        <v>0</v>
      </c>
      <c r="G4184" s="515"/>
      <c r="H4184" s="116"/>
      <c r="I4184" s="116"/>
      <c r="J4184" s="515"/>
      <c r="AD4184" s="476"/>
      <c r="AI4184" s="473"/>
    </row>
    <row r="4185" spans="1:35" s="4" customFormat="1" x14ac:dyDescent="0.25">
      <c r="A4185" s="408">
        <f t="shared" si="63"/>
        <v>4183</v>
      </c>
      <c r="B4185" s="488">
        <v>45520</v>
      </c>
      <c r="C4185" s="212" t="s">
        <v>118</v>
      </c>
      <c r="D4185" s="408" t="s">
        <v>107</v>
      </c>
      <c r="E4185" s="408" t="s">
        <v>340</v>
      </c>
      <c r="F4185" s="515">
        <v>105</v>
      </c>
      <c r="G4185" s="515"/>
      <c r="H4185" s="116"/>
      <c r="I4185" s="116"/>
      <c r="J4185" s="515"/>
      <c r="AD4185" s="476"/>
      <c r="AI4185" s="473"/>
    </row>
    <row r="4186" spans="1:35" s="4" customFormat="1" x14ac:dyDescent="0.25">
      <c r="A4186" s="408">
        <f t="shared" si="63"/>
        <v>4184</v>
      </c>
      <c r="B4186" s="488">
        <v>45520</v>
      </c>
      <c r="C4186" s="212" t="s">
        <v>109</v>
      </c>
      <c r="D4186" s="408" t="s">
        <v>107</v>
      </c>
      <c r="E4186" s="408" t="s">
        <v>341</v>
      </c>
      <c r="F4186" s="515">
        <v>0</v>
      </c>
      <c r="G4186" s="515"/>
      <c r="H4186" s="116"/>
      <c r="I4186" s="116"/>
      <c r="J4186" s="515"/>
      <c r="AD4186" s="476"/>
      <c r="AI4186" s="473"/>
    </row>
    <row r="4187" spans="1:35" s="4" customFormat="1" x14ac:dyDescent="0.25">
      <c r="A4187" s="408">
        <f t="shared" si="63"/>
        <v>4185</v>
      </c>
      <c r="B4187" s="488">
        <v>45520</v>
      </c>
      <c r="C4187" s="212" t="s">
        <v>106</v>
      </c>
      <c r="D4187" s="408" t="s">
        <v>107</v>
      </c>
      <c r="E4187" s="408" t="s">
        <v>342</v>
      </c>
      <c r="F4187" s="515">
        <v>53</v>
      </c>
      <c r="G4187" s="515"/>
      <c r="H4187" s="116"/>
      <c r="I4187" s="116"/>
      <c r="J4187" s="515"/>
      <c r="AD4187" s="476"/>
      <c r="AI4187" s="473"/>
    </row>
    <row r="4188" spans="1:35" s="4" customFormat="1" x14ac:dyDescent="0.25">
      <c r="A4188" s="408">
        <f t="shared" si="63"/>
        <v>4186</v>
      </c>
      <c r="B4188" s="488">
        <v>45520</v>
      </c>
      <c r="C4188" s="212" t="s">
        <v>278</v>
      </c>
      <c r="D4188" s="408" t="s">
        <v>107</v>
      </c>
      <c r="E4188" s="408" t="s">
        <v>341</v>
      </c>
      <c r="F4188" s="515">
        <v>0</v>
      </c>
      <c r="G4188" s="515"/>
      <c r="H4188" s="116"/>
      <c r="I4188" s="116"/>
      <c r="J4188" s="515"/>
      <c r="AD4188" s="476"/>
      <c r="AI4188" s="473"/>
    </row>
    <row r="4189" spans="1:35" s="4" customFormat="1" x14ac:dyDescent="0.25">
      <c r="A4189" s="408">
        <f t="shared" si="63"/>
        <v>4187</v>
      </c>
      <c r="B4189" s="488">
        <v>45520</v>
      </c>
      <c r="C4189" s="212" t="s">
        <v>372</v>
      </c>
      <c r="D4189" s="408" t="s">
        <v>107</v>
      </c>
      <c r="E4189" s="408">
        <v>0</v>
      </c>
      <c r="F4189" s="515">
        <v>116</v>
      </c>
      <c r="G4189" s="515"/>
      <c r="H4189" s="116"/>
      <c r="I4189" s="116"/>
      <c r="J4189" s="515"/>
      <c r="AD4189" s="476"/>
      <c r="AI4189" s="473"/>
    </row>
    <row r="4190" spans="1:35" s="4" customFormat="1" x14ac:dyDescent="0.25">
      <c r="A4190" s="408">
        <f t="shared" si="63"/>
        <v>4188</v>
      </c>
      <c r="B4190" s="488">
        <v>45520</v>
      </c>
      <c r="C4190" s="212" t="s">
        <v>373</v>
      </c>
      <c r="D4190" s="408" t="s">
        <v>107</v>
      </c>
      <c r="E4190" s="408">
        <v>0</v>
      </c>
      <c r="F4190" s="515">
        <v>130</v>
      </c>
      <c r="G4190" s="515"/>
      <c r="H4190" s="116"/>
      <c r="I4190" s="116"/>
      <c r="J4190" s="515"/>
      <c r="AD4190" s="476"/>
      <c r="AI4190" s="473"/>
    </row>
    <row r="4191" spans="1:35" s="4" customFormat="1" x14ac:dyDescent="0.25">
      <c r="A4191" s="408">
        <f t="shared" si="63"/>
        <v>4189</v>
      </c>
      <c r="B4191" s="488">
        <v>45520</v>
      </c>
      <c r="C4191" s="212" t="s">
        <v>91</v>
      </c>
      <c r="D4191" s="408" t="s">
        <v>92</v>
      </c>
      <c r="E4191" s="408" t="s">
        <v>343</v>
      </c>
      <c r="F4191" s="515">
        <v>410</v>
      </c>
      <c r="G4191" s="515"/>
      <c r="H4191" s="116"/>
      <c r="I4191" s="116"/>
      <c r="J4191" s="515"/>
      <c r="AD4191" s="476"/>
      <c r="AI4191" s="473"/>
    </row>
    <row r="4192" spans="1:35" s="4" customFormat="1" x14ac:dyDescent="0.25">
      <c r="A4192" s="408">
        <f t="shared" si="63"/>
        <v>4190</v>
      </c>
      <c r="B4192" s="488">
        <v>45520</v>
      </c>
      <c r="C4192" s="212" t="s">
        <v>94</v>
      </c>
      <c r="D4192" s="408" t="s">
        <v>92</v>
      </c>
      <c r="E4192" s="408" t="s">
        <v>344</v>
      </c>
      <c r="F4192" s="515">
        <v>0</v>
      </c>
      <c r="G4192" s="515"/>
      <c r="H4192" s="116"/>
      <c r="I4192" s="116"/>
      <c r="J4192" s="515"/>
      <c r="AD4192" s="476"/>
      <c r="AI4192" s="473"/>
    </row>
    <row r="4193" spans="1:35" s="4" customFormat="1" x14ac:dyDescent="0.25">
      <c r="A4193" s="408">
        <f t="shared" si="63"/>
        <v>4191</v>
      </c>
      <c r="B4193" s="488">
        <v>45520</v>
      </c>
      <c r="C4193" s="212" t="s">
        <v>116</v>
      </c>
      <c r="D4193" s="408" t="s">
        <v>92</v>
      </c>
      <c r="E4193" s="408" t="s">
        <v>345</v>
      </c>
      <c r="F4193" s="515">
        <v>0</v>
      </c>
      <c r="G4193" s="515"/>
      <c r="H4193" s="116"/>
      <c r="I4193" s="116"/>
      <c r="J4193" s="515"/>
      <c r="AD4193" s="476"/>
      <c r="AI4193" s="473"/>
    </row>
    <row r="4194" spans="1:35" s="4" customFormat="1" x14ac:dyDescent="0.25">
      <c r="A4194" s="408">
        <f t="shared" si="63"/>
        <v>4192</v>
      </c>
      <c r="B4194" s="488">
        <v>45520</v>
      </c>
      <c r="C4194" s="212" t="s">
        <v>128</v>
      </c>
      <c r="D4194" s="408" t="s">
        <v>97</v>
      </c>
      <c r="E4194" s="408" t="s">
        <v>346</v>
      </c>
      <c r="F4194" s="515">
        <v>111</v>
      </c>
      <c r="G4194" s="515"/>
      <c r="H4194" s="116"/>
      <c r="I4194" s="116"/>
      <c r="J4194" s="515"/>
      <c r="AD4194" s="476"/>
      <c r="AI4194" s="473"/>
    </row>
    <row r="4195" spans="1:35" s="4" customFormat="1" x14ac:dyDescent="0.25">
      <c r="A4195" s="408">
        <f t="shared" si="63"/>
        <v>4193</v>
      </c>
      <c r="B4195" s="488">
        <v>45520</v>
      </c>
      <c r="C4195" s="212" t="s">
        <v>96</v>
      </c>
      <c r="D4195" s="408" t="s">
        <v>97</v>
      </c>
      <c r="E4195" s="408" t="s">
        <v>347</v>
      </c>
      <c r="F4195" s="515">
        <v>0</v>
      </c>
      <c r="G4195" s="515"/>
      <c r="H4195" s="116"/>
      <c r="I4195" s="116"/>
      <c r="J4195" s="515"/>
      <c r="AD4195" s="476"/>
      <c r="AI4195" s="473"/>
    </row>
    <row r="4196" spans="1:35" s="4" customFormat="1" x14ac:dyDescent="0.25">
      <c r="A4196" s="408">
        <f t="shared" si="63"/>
        <v>4194</v>
      </c>
      <c r="B4196" s="488">
        <v>45520</v>
      </c>
      <c r="C4196" s="212" t="s">
        <v>113</v>
      </c>
      <c r="D4196" s="408" t="s">
        <v>114</v>
      </c>
      <c r="E4196" s="408" t="s">
        <v>348</v>
      </c>
      <c r="F4196" s="515">
        <v>0</v>
      </c>
      <c r="G4196" s="515"/>
      <c r="H4196" s="116"/>
      <c r="I4196" s="116"/>
      <c r="J4196" s="515"/>
      <c r="AD4196" s="476"/>
      <c r="AI4196" s="473"/>
    </row>
    <row r="4197" spans="1:35" s="4" customFormat="1" x14ac:dyDescent="0.25">
      <c r="A4197" s="408">
        <f t="shared" si="63"/>
        <v>4195</v>
      </c>
      <c r="B4197" s="488">
        <v>45520</v>
      </c>
      <c r="C4197" s="212" t="s">
        <v>559</v>
      </c>
      <c r="D4197" s="408" t="str">
        <f>VLOOKUP(C4197,X$4:Z4198,2,FALSE)</f>
        <v>لودر VOLVO</v>
      </c>
      <c r="E4197" s="408" t="str">
        <f>VLOOKUP(C4197,X$4:Z4198,3,FALSE)</f>
        <v>شرکتی</v>
      </c>
      <c r="F4197" s="515">
        <v>177</v>
      </c>
      <c r="G4197" s="515"/>
      <c r="H4197" s="116"/>
      <c r="I4197" s="116"/>
      <c r="J4197" s="515"/>
      <c r="AD4197" s="476"/>
      <c r="AI4197" s="473"/>
    </row>
    <row r="4198" spans="1:35" s="4" customFormat="1" x14ac:dyDescent="0.25">
      <c r="A4198" s="408">
        <f t="shared" si="63"/>
        <v>4196</v>
      </c>
      <c r="B4198" s="488">
        <v>45520</v>
      </c>
      <c r="C4198" s="212" t="s">
        <v>156</v>
      </c>
      <c r="D4198" s="408" t="s">
        <v>136</v>
      </c>
      <c r="E4198" s="408" t="s">
        <v>149</v>
      </c>
      <c r="F4198" s="515">
        <v>142</v>
      </c>
      <c r="G4198" s="515"/>
      <c r="H4198" s="116"/>
      <c r="I4198" s="116"/>
      <c r="J4198" s="515"/>
      <c r="AD4198" s="476"/>
      <c r="AI4198" s="473"/>
    </row>
    <row r="4199" spans="1:35" s="4" customFormat="1" x14ac:dyDescent="0.25">
      <c r="A4199" s="408">
        <f t="shared" si="63"/>
        <v>4197</v>
      </c>
      <c r="B4199" s="488">
        <v>45520</v>
      </c>
      <c r="C4199" s="212" t="s">
        <v>142</v>
      </c>
      <c r="D4199" s="408" t="s">
        <v>264</v>
      </c>
      <c r="E4199" s="408" t="s">
        <v>143</v>
      </c>
      <c r="F4199" s="515">
        <v>0</v>
      </c>
      <c r="G4199" s="515"/>
      <c r="H4199" s="116"/>
      <c r="I4199" s="116"/>
      <c r="J4199" s="515"/>
      <c r="AD4199" s="476"/>
      <c r="AI4199" s="473"/>
    </row>
    <row r="4200" spans="1:35" s="4" customFormat="1" x14ac:dyDescent="0.25">
      <c r="A4200" s="408">
        <f t="shared" si="63"/>
        <v>4198</v>
      </c>
      <c r="B4200" s="488">
        <v>45520</v>
      </c>
      <c r="C4200" s="212" t="s">
        <v>144</v>
      </c>
      <c r="D4200" s="408" t="s">
        <v>264</v>
      </c>
      <c r="E4200" s="408" t="s">
        <v>143</v>
      </c>
      <c r="F4200" s="515">
        <v>178</v>
      </c>
      <c r="G4200" s="515"/>
      <c r="H4200" s="116"/>
      <c r="I4200" s="116"/>
      <c r="J4200" s="515"/>
      <c r="AD4200" s="476"/>
      <c r="AI4200" s="473"/>
    </row>
    <row r="4201" spans="1:35" s="4" customFormat="1" x14ac:dyDescent="0.25">
      <c r="A4201" s="408">
        <f t="shared" si="63"/>
        <v>4199</v>
      </c>
      <c r="B4201" s="488">
        <v>45520</v>
      </c>
      <c r="C4201" s="212" t="s">
        <v>145</v>
      </c>
      <c r="D4201" s="408" t="s">
        <v>265</v>
      </c>
      <c r="E4201" s="408" t="s">
        <v>146</v>
      </c>
      <c r="F4201" s="515">
        <v>503</v>
      </c>
      <c r="G4201" s="515"/>
      <c r="H4201" s="116"/>
      <c r="I4201" s="116"/>
      <c r="J4201" s="515"/>
      <c r="AD4201" s="476"/>
      <c r="AI4201" s="473"/>
    </row>
    <row r="4202" spans="1:35" s="4" customFormat="1" x14ac:dyDescent="0.25">
      <c r="A4202" s="408">
        <f t="shared" si="63"/>
        <v>4200</v>
      </c>
      <c r="B4202" s="488">
        <v>45520</v>
      </c>
      <c r="C4202" s="212" t="s">
        <v>160</v>
      </c>
      <c r="D4202" s="408" t="s">
        <v>136</v>
      </c>
      <c r="E4202" s="408" t="s">
        <v>64</v>
      </c>
      <c r="F4202" s="515">
        <v>266</v>
      </c>
      <c r="G4202" s="515"/>
      <c r="H4202" s="116"/>
      <c r="I4202" s="116"/>
      <c r="J4202" s="515"/>
      <c r="AD4202" s="476"/>
      <c r="AI4202" s="473"/>
    </row>
    <row r="4203" spans="1:35" s="4" customFormat="1" x14ac:dyDescent="0.25">
      <c r="A4203" s="408">
        <f t="shared" si="63"/>
        <v>4201</v>
      </c>
      <c r="B4203" s="488">
        <v>45520</v>
      </c>
      <c r="C4203" s="212" t="s">
        <v>426</v>
      </c>
      <c r="D4203" s="408" t="s">
        <v>159</v>
      </c>
      <c r="E4203" s="408" t="s">
        <v>381</v>
      </c>
      <c r="F4203" s="515">
        <v>0</v>
      </c>
      <c r="G4203" s="515"/>
      <c r="H4203" s="116"/>
      <c r="I4203" s="116"/>
      <c r="J4203" s="515"/>
      <c r="AD4203" s="476"/>
      <c r="AI4203" s="473"/>
    </row>
    <row r="4204" spans="1:35" s="4" customFormat="1" x14ac:dyDescent="0.25">
      <c r="A4204" s="408">
        <f t="shared" si="63"/>
        <v>4202</v>
      </c>
      <c r="B4204" s="488">
        <v>45520</v>
      </c>
      <c r="C4204" s="212" t="s">
        <v>390</v>
      </c>
      <c r="D4204" s="408" t="s">
        <v>99</v>
      </c>
      <c r="E4204" s="408" t="s">
        <v>381</v>
      </c>
      <c r="F4204" s="515">
        <v>0</v>
      </c>
      <c r="G4204" s="515"/>
      <c r="H4204" s="116"/>
      <c r="I4204" s="116"/>
      <c r="J4204" s="515"/>
      <c r="AD4204" s="476"/>
      <c r="AI4204" s="473"/>
    </row>
    <row r="4205" spans="1:35" s="4" customFormat="1" x14ac:dyDescent="0.25">
      <c r="A4205" s="408">
        <f t="shared" si="63"/>
        <v>4203</v>
      </c>
      <c r="B4205" s="488">
        <v>45520</v>
      </c>
      <c r="C4205" s="96" t="s">
        <v>283</v>
      </c>
      <c r="D4205" s="408" t="s">
        <v>266</v>
      </c>
      <c r="E4205" s="408" t="s">
        <v>63</v>
      </c>
      <c r="F4205" s="515">
        <v>0</v>
      </c>
      <c r="G4205" s="515"/>
      <c r="H4205" s="116"/>
      <c r="I4205" s="116"/>
      <c r="J4205" s="515"/>
      <c r="AD4205" s="476"/>
      <c r="AI4205" s="473"/>
    </row>
    <row r="4206" spans="1:35" s="4" customFormat="1" x14ac:dyDescent="0.25">
      <c r="A4206" s="408">
        <f t="shared" si="63"/>
        <v>4204</v>
      </c>
      <c r="B4206" s="488">
        <v>45520</v>
      </c>
      <c r="C4206" s="212" t="s">
        <v>148</v>
      </c>
      <c r="D4206" s="408" t="s">
        <v>92</v>
      </c>
      <c r="E4206" s="408" t="s">
        <v>63</v>
      </c>
      <c r="F4206" s="515">
        <v>0</v>
      </c>
      <c r="G4206" s="515"/>
      <c r="H4206" s="116"/>
      <c r="I4206" s="116"/>
      <c r="J4206" s="515"/>
      <c r="AD4206" s="476"/>
      <c r="AI4206" s="473"/>
    </row>
    <row r="4207" spans="1:35" s="4" customFormat="1" x14ac:dyDescent="0.25">
      <c r="A4207" s="408">
        <f t="shared" si="63"/>
        <v>4205</v>
      </c>
      <c r="B4207" s="488">
        <v>45520</v>
      </c>
      <c r="C4207" s="212" t="s">
        <v>150</v>
      </c>
      <c r="D4207" s="408" t="s">
        <v>92</v>
      </c>
      <c r="E4207" s="408" t="s">
        <v>63</v>
      </c>
      <c r="F4207" s="515">
        <v>0</v>
      </c>
      <c r="G4207" s="515"/>
      <c r="H4207" s="116"/>
      <c r="I4207" s="116"/>
      <c r="J4207" s="515"/>
      <c r="AD4207" s="476"/>
      <c r="AI4207" s="473"/>
    </row>
    <row r="4208" spans="1:35" s="4" customFormat="1" x14ac:dyDescent="0.25">
      <c r="A4208" s="408">
        <f t="shared" si="63"/>
        <v>4206</v>
      </c>
      <c r="B4208" s="488">
        <v>45520</v>
      </c>
      <c r="C4208" s="212" t="s">
        <v>467</v>
      </c>
      <c r="D4208" s="408" t="s">
        <v>92</v>
      </c>
      <c r="E4208" s="408" t="s">
        <v>63</v>
      </c>
      <c r="F4208" s="515">
        <v>0</v>
      </c>
      <c r="G4208" s="515"/>
      <c r="H4208" s="116"/>
      <c r="I4208" s="116"/>
      <c r="J4208" s="515"/>
      <c r="AD4208" s="476"/>
      <c r="AI4208" s="473"/>
    </row>
    <row r="4209" spans="1:35" s="4" customFormat="1" x14ac:dyDescent="0.25">
      <c r="A4209" s="408">
        <f t="shared" si="63"/>
        <v>4207</v>
      </c>
      <c r="B4209" s="488">
        <v>45520</v>
      </c>
      <c r="C4209" s="212" t="s">
        <v>135</v>
      </c>
      <c r="D4209" s="408" t="s">
        <v>136</v>
      </c>
      <c r="E4209" s="408" t="s">
        <v>2</v>
      </c>
      <c r="F4209" s="515">
        <v>161</v>
      </c>
      <c r="G4209" s="515"/>
      <c r="H4209" s="116"/>
      <c r="I4209" s="116"/>
      <c r="J4209" s="515"/>
      <c r="AD4209" s="476"/>
      <c r="AI4209" s="473"/>
    </row>
    <row r="4210" spans="1:35" s="4" customFormat="1" x14ac:dyDescent="0.25">
      <c r="A4210" s="408">
        <f t="shared" si="63"/>
        <v>4208</v>
      </c>
      <c r="B4210" s="488">
        <v>45520</v>
      </c>
      <c r="C4210" s="212" t="s">
        <v>137</v>
      </c>
      <c r="D4210" s="408" t="s">
        <v>136</v>
      </c>
      <c r="E4210" s="408" t="s">
        <v>2</v>
      </c>
      <c r="F4210" s="515">
        <v>393</v>
      </c>
      <c r="G4210" s="515"/>
      <c r="H4210" s="116"/>
      <c r="I4210" s="116"/>
      <c r="J4210" s="515"/>
      <c r="AD4210" s="476"/>
      <c r="AI4210" s="473"/>
    </row>
    <row r="4211" spans="1:35" s="4" customFormat="1" x14ac:dyDescent="0.25">
      <c r="A4211" s="408">
        <f t="shared" si="63"/>
        <v>4209</v>
      </c>
      <c r="B4211" s="488">
        <v>45520</v>
      </c>
      <c r="C4211" s="212" t="s">
        <v>139</v>
      </c>
      <c r="D4211" s="408" t="s">
        <v>92</v>
      </c>
      <c r="E4211" s="408" t="s">
        <v>2</v>
      </c>
      <c r="F4211" s="515">
        <v>250</v>
      </c>
      <c r="G4211" s="515"/>
      <c r="H4211" s="116"/>
      <c r="I4211" s="116"/>
      <c r="J4211" s="515"/>
      <c r="AD4211" s="476"/>
      <c r="AI4211" s="473"/>
    </row>
    <row r="4212" spans="1:35" s="4" customFormat="1" x14ac:dyDescent="0.25">
      <c r="A4212" s="408">
        <f t="shared" ref="A4212:A4275" si="64">ROW()-2</f>
        <v>4210</v>
      </c>
      <c r="B4212" s="488">
        <v>45520</v>
      </c>
      <c r="C4212" s="212" t="s">
        <v>140</v>
      </c>
      <c r="D4212" s="408" t="s">
        <v>92</v>
      </c>
      <c r="E4212" s="408" t="s">
        <v>2</v>
      </c>
      <c r="F4212" s="515">
        <v>0</v>
      </c>
      <c r="G4212" s="515"/>
      <c r="H4212" s="116"/>
      <c r="I4212" s="116"/>
      <c r="J4212" s="515"/>
      <c r="AD4212" s="476"/>
      <c r="AI4212" s="473"/>
    </row>
    <row r="4213" spans="1:35" s="4" customFormat="1" x14ac:dyDescent="0.25">
      <c r="A4213" s="408">
        <f t="shared" si="64"/>
        <v>4211</v>
      </c>
      <c r="B4213" s="488">
        <v>45520</v>
      </c>
      <c r="C4213" s="212" t="s">
        <v>141</v>
      </c>
      <c r="D4213" s="408" t="s">
        <v>92</v>
      </c>
      <c r="E4213" s="408" t="s">
        <v>2</v>
      </c>
      <c r="F4213" s="515">
        <v>290</v>
      </c>
      <c r="G4213" s="515"/>
      <c r="H4213" s="116"/>
      <c r="I4213" s="116"/>
      <c r="J4213" s="515"/>
      <c r="AD4213" s="476"/>
      <c r="AI4213" s="473"/>
    </row>
    <row r="4214" spans="1:35" s="4" customFormat="1" x14ac:dyDescent="0.25">
      <c r="A4214" s="408">
        <f t="shared" si="64"/>
        <v>4212</v>
      </c>
      <c r="B4214" s="488">
        <v>45520</v>
      </c>
      <c r="C4214" s="212" t="s">
        <v>134</v>
      </c>
      <c r="D4214" s="408" t="s">
        <v>99</v>
      </c>
      <c r="E4214" s="408" t="s">
        <v>2</v>
      </c>
      <c r="F4214" s="515">
        <v>0</v>
      </c>
      <c r="G4214" s="515"/>
      <c r="H4214" s="116"/>
      <c r="I4214" s="116"/>
      <c r="J4214" s="515"/>
      <c r="AD4214" s="476"/>
      <c r="AI4214" s="473"/>
    </row>
    <row r="4215" spans="1:35" s="4" customFormat="1" x14ac:dyDescent="0.25">
      <c r="A4215" s="408">
        <f t="shared" si="64"/>
        <v>4213</v>
      </c>
      <c r="B4215" s="488">
        <v>45520</v>
      </c>
      <c r="C4215" s="212" t="s">
        <v>279</v>
      </c>
      <c r="D4215" s="408" t="s">
        <v>99</v>
      </c>
      <c r="E4215" s="408" t="s">
        <v>2</v>
      </c>
      <c r="F4215" s="515">
        <v>0</v>
      </c>
      <c r="G4215" s="515"/>
      <c r="H4215" s="116"/>
      <c r="I4215" s="116"/>
      <c r="J4215" s="515"/>
      <c r="AD4215" s="476"/>
      <c r="AI4215" s="473"/>
    </row>
    <row r="4216" spans="1:35" s="4" customFormat="1" x14ac:dyDescent="0.25">
      <c r="A4216" s="408">
        <f t="shared" si="64"/>
        <v>4214</v>
      </c>
      <c r="B4216" s="488">
        <v>45520</v>
      </c>
      <c r="C4216" s="212" t="s">
        <v>153</v>
      </c>
      <c r="D4216" s="408" t="s">
        <v>103</v>
      </c>
      <c r="E4216" s="408" t="s">
        <v>62</v>
      </c>
      <c r="F4216" s="515">
        <v>0</v>
      </c>
      <c r="G4216" s="515"/>
      <c r="H4216" s="116"/>
      <c r="I4216" s="116"/>
      <c r="J4216" s="515"/>
      <c r="AD4216" s="476"/>
      <c r="AI4216" s="473"/>
    </row>
    <row r="4217" spans="1:35" s="4" customFormat="1" x14ac:dyDescent="0.25">
      <c r="A4217" s="408">
        <f t="shared" si="64"/>
        <v>4215</v>
      </c>
      <c r="B4217" s="488">
        <v>45520</v>
      </c>
      <c r="C4217" s="212" t="s">
        <v>154</v>
      </c>
      <c r="D4217" s="408" t="s">
        <v>92</v>
      </c>
      <c r="E4217" s="408" t="s">
        <v>62</v>
      </c>
      <c r="F4217" s="515">
        <v>0</v>
      </c>
      <c r="G4217" s="515"/>
      <c r="H4217" s="116"/>
      <c r="I4217" s="116"/>
      <c r="J4217" s="515"/>
      <c r="AD4217" s="476"/>
      <c r="AI4217" s="473"/>
    </row>
    <row r="4218" spans="1:35" s="4" customFormat="1" x14ac:dyDescent="0.25">
      <c r="A4218" s="408">
        <f t="shared" si="64"/>
        <v>4216</v>
      </c>
      <c r="B4218" s="488">
        <v>45520</v>
      </c>
      <c r="C4218" s="212" t="s">
        <v>155</v>
      </c>
      <c r="D4218" s="408" t="s">
        <v>92</v>
      </c>
      <c r="E4218" s="408" t="s">
        <v>62</v>
      </c>
      <c r="F4218" s="515">
        <v>0</v>
      </c>
      <c r="G4218" s="515"/>
      <c r="H4218" s="116"/>
      <c r="I4218" s="116"/>
      <c r="J4218" s="515"/>
      <c r="AD4218" s="476"/>
      <c r="AI4218" s="473"/>
    </row>
    <row r="4219" spans="1:35" s="4" customFormat="1" x14ac:dyDescent="0.25">
      <c r="A4219" s="408">
        <f t="shared" si="64"/>
        <v>4217</v>
      </c>
      <c r="B4219" s="488">
        <v>45520</v>
      </c>
      <c r="C4219" s="212" t="s">
        <v>295</v>
      </c>
      <c r="D4219" s="408" t="s">
        <v>92</v>
      </c>
      <c r="E4219" s="408" t="s">
        <v>62</v>
      </c>
      <c r="F4219" s="515">
        <v>0</v>
      </c>
      <c r="G4219" s="515"/>
      <c r="H4219" s="116"/>
      <c r="I4219" s="116"/>
      <c r="J4219" s="515"/>
      <c r="AD4219" s="476"/>
      <c r="AI4219" s="473"/>
    </row>
    <row r="4220" spans="1:35" s="4" customFormat="1" x14ac:dyDescent="0.25">
      <c r="A4220" s="408">
        <f t="shared" si="64"/>
        <v>4218</v>
      </c>
      <c r="B4220" s="488">
        <v>45520</v>
      </c>
      <c r="C4220" s="212" t="s">
        <v>259</v>
      </c>
      <c r="D4220" s="408" t="s">
        <v>92</v>
      </c>
      <c r="E4220" s="408" t="s">
        <v>2</v>
      </c>
      <c r="F4220" s="515">
        <v>241</v>
      </c>
      <c r="G4220" s="515"/>
      <c r="H4220" s="116"/>
      <c r="I4220" s="116"/>
      <c r="J4220" s="515"/>
      <c r="AD4220" s="476"/>
      <c r="AI4220" s="473"/>
    </row>
    <row r="4221" spans="1:35" s="4" customFormat="1" x14ac:dyDescent="0.25">
      <c r="A4221" s="408">
        <f t="shared" si="64"/>
        <v>4219</v>
      </c>
      <c r="B4221" s="488">
        <v>45520</v>
      </c>
      <c r="C4221" s="212" t="s">
        <v>260</v>
      </c>
      <c r="D4221" s="408" t="s">
        <v>92</v>
      </c>
      <c r="E4221" s="408" t="s">
        <v>2</v>
      </c>
      <c r="F4221" s="515">
        <v>232</v>
      </c>
      <c r="G4221" s="515"/>
      <c r="H4221" s="116"/>
      <c r="I4221" s="116"/>
      <c r="J4221" s="515"/>
      <c r="AD4221" s="476"/>
      <c r="AI4221" s="473"/>
    </row>
    <row r="4222" spans="1:35" s="4" customFormat="1" x14ac:dyDescent="0.25">
      <c r="A4222" s="408">
        <f t="shared" si="64"/>
        <v>4220</v>
      </c>
      <c r="B4222" s="488">
        <v>45520</v>
      </c>
      <c r="C4222" s="212" t="s">
        <v>252</v>
      </c>
      <c r="D4222" s="408" t="s">
        <v>92</v>
      </c>
      <c r="E4222" s="408" t="s">
        <v>2</v>
      </c>
      <c r="F4222" s="515">
        <v>337</v>
      </c>
      <c r="G4222" s="515"/>
      <c r="H4222" s="116"/>
      <c r="I4222" s="116"/>
      <c r="J4222" s="515"/>
      <c r="AD4222" s="476"/>
      <c r="AI4222" s="473"/>
    </row>
    <row r="4223" spans="1:35" s="4" customFormat="1" x14ac:dyDescent="0.25">
      <c r="A4223" s="408">
        <f t="shared" si="64"/>
        <v>4221</v>
      </c>
      <c r="B4223" s="488">
        <v>45520</v>
      </c>
      <c r="C4223" s="212" t="s">
        <v>177</v>
      </c>
      <c r="D4223" s="408" t="s">
        <v>159</v>
      </c>
      <c r="E4223" s="408" t="s">
        <v>8</v>
      </c>
      <c r="F4223" s="515">
        <v>0</v>
      </c>
      <c r="G4223" s="515"/>
      <c r="H4223" s="116"/>
      <c r="I4223" s="116"/>
      <c r="J4223" s="515"/>
      <c r="AD4223" s="476"/>
      <c r="AI4223" s="473"/>
    </row>
    <row r="4224" spans="1:35" s="4" customFormat="1" x14ac:dyDescent="0.25">
      <c r="A4224" s="408">
        <f t="shared" si="64"/>
        <v>4222</v>
      </c>
      <c r="B4224" s="488">
        <v>45520</v>
      </c>
      <c r="C4224" s="212" t="s">
        <v>162</v>
      </c>
      <c r="D4224" s="408" t="s">
        <v>163</v>
      </c>
      <c r="E4224" s="408" t="s">
        <v>164</v>
      </c>
      <c r="F4224" s="515">
        <v>217</v>
      </c>
      <c r="G4224" s="515"/>
      <c r="H4224" s="116"/>
      <c r="I4224" s="116"/>
      <c r="J4224" s="515"/>
      <c r="AD4224" s="476"/>
      <c r="AI4224" s="473"/>
    </row>
    <row r="4225" spans="1:35" s="4" customFormat="1" x14ac:dyDescent="0.25">
      <c r="A4225" s="408">
        <f t="shared" si="64"/>
        <v>4223</v>
      </c>
      <c r="B4225" s="488">
        <v>45520</v>
      </c>
      <c r="C4225" s="212" t="s">
        <v>166</v>
      </c>
      <c r="D4225" s="408" t="s">
        <v>167</v>
      </c>
      <c r="E4225" s="408" t="s">
        <v>164</v>
      </c>
      <c r="F4225" s="515">
        <v>82</v>
      </c>
      <c r="G4225" s="515"/>
      <c r="H4225" s="116"/>
      <c r="I4225" s="116"/>
      <c r="J4225" s="515"/>
      <c r="AD4225" s="476"/>
      <c r="AI4225" s="473"/>
    </row>
    <row r="4226" spans="1:35" s="4" customFormat="1" x14ac:dyDescent="0.25">
      <c r="A4226" s="408">
        <f t="shared" si="64"/>
        <v>4224</v>
      </c>
      <c r="B4226" s="488">
        <v>45520</v>
      </c>
      <c r="C4226" s="212" t="s">
        <v>169</v>
      </c>
      <c r="D4226" s="408" t="s">
        <v>167</v>
      </c>
      <c r="E4226" s="408" t="s">
        <v>164</v>
      </c>
      <c r="F4226" s="515">
        <v>67</v>
      </c>
      <c r="G4226" s="515"/>
      <c r="H4226" s="116"/>
      <c r="I4226" s="116"/>
      <c r="J4226" s="515"/>
      <c r="AD4226" s="476"/>
      <c r="AI4226" s="473"/>
    </row>
    <row r="4227" spans="1:35" s="4" customFormat="1" x14ac:dyDescent="0.25">
      <c r="A4227" s="408">
        <f t="shared" si="64"/>
        <v>4225</v>
      </c>
      <c r="B4227" s="488">
        <v>45520</v>
      </c>
      <c r="C4227" s="212" t="s">
        <v>170</v>
      </c>
      <c r="D4227" s="408" t="s">
        <v>103</v>
      </c>
      <c r="E4227" s="408" t="s">
        <v>164</v>
      </c>
      <c r="F4227" s="515">
        <v>0</v>
      </c>
      <c r="G4227" s="515"/>
      <c r="H4227" s="116"/>
      <c r="I4227" s="116"/>
      <c r="J4227" s="515"/>
      <c r="AD4227" s="476"/>
      <c r="AI4227" s="473"/>
    </row>
    <row r="4228" spans="1:35" s="4" customFormat="1" x14ac:dyDescent="0.25">
      <c r="A4228" s="408">
        <f t="shared" si="64"/>
        <v>4226</v>
      </c>
      <c r="B4228" s="488">
        <v>45520</v>
      </c>
      <c r="C4228" s="212" t="s">
        <v>171</v>
      </c>
      <c r="D4228" s="408" t="s">
        <v>159</v>
      </c>
      <c r="E4228" s="408" t="s">
        <v>164</v>
      </c>
      <c r="F4228" s="515">
        <v>0</v>
      </c>
      <c r="G4228" s="515"/>
      <c r="H4228" s="116"/>
      <c r="I4228" s="116"/>
      <c r="J4228" s="515"/>
      <c r="AD4228" s="476"/>
      <c r="AI4228" s="473"/>
    </row>
    <row r="4229" spans="1:35" s="4" customFormat="1" x14ac:dyDescent="0.25">
      <c r="A4229" s="408">
        <f t="shared" si="64"/>
        <v>4227</v>
      </c>
      <c r="B4229" s="488">
        <v>45520</v>
      </c>
      <c r="C4229" s="212" t="s">
        <v>172</v>
      </c>
      <c r="D4229" s="408" t="s">
        <v>173</v>
      </c>
      <c r="E4229" s="408" t="s">
        <v>164</v>
      </c>
      <c r="F4229" s="515">
        <v>0</v>
      </c>
      <c r="G4229" s="515"/>
      <c r="H4229" s="116"/>
      <c r="I4229" s="116"/>
      <c r="J4229" s="515"/>
      <c r="AD4229" s="476"/>
      <c r="AI4229" s="473"/>
    </row>
    <row r="4230" spans="1:35" s="4" customFormat="1" x14ac:dyDescent="0.25">
      <c r="A4230" s="408">
        <f t="shared" si="64"/>
        <v>4228</v>
      </c>
      <c r="B4230" s="488">
        <v>45520</v>
      </c>
      <c r="C4230" s="212" t="s">
        <v>174</v>
      </c>
      <c r="D4230" s="408" t="s">
        <v>99</v>
      </c>
      <c r="E4230" s="408" t="s">
        <v>164</v>
      </c>
      <c r="F4230" s="515">
        <v>398</v>
      </c>
      <c r="G4230" s="515"/>
      <c r="H4230" s="116"/>
      <c r="I4230" s="116"/>
      <c r="J4230" s="515"/>
      <c r="AD4230" s="476"/>
      <c r="AI4230" s="473"/>
    </row>
    <row r="4231" spans="1:35" s="4" customFormat="1" x14ac:dyDescent="0.25">
      <c r="A4231" s="408">
        <f t="shared" si="64"/>
        <v>4229</v>
      </c>
      <c r="B4231" s="488">
        <v>45520</v>
      </c>
      <c r="C4231" s="212" t="s">
        <v>175</v>
      </c>
      <c r="D4231" s="408" t="s">
        <v>176</v>
      </c>
      <c r="E4231" s="408" t="s">
        <v>164</v>
      </c>
      <c r="F4231" s="515">
        <v>264</v>
      </c>
      <c r="G4231" s="515"/>
      <c r="H4231" s="116"/>
      <c r="I4231" s="116"/>
      <c r="J4231" s="515"/>
      <c r="AD4231" s="476"/>
      <c r="AI4231" s="473"/>
    </row>
    <row r="4232" spans="1:35" s="4" customFormat="1" x14ac:dyDescent="0.25">
      <c r="A4232" s="408">
        <f t="shared" si="64"/>
        <v>4230</v>
      </c>
      <c r="B4232" s="488">
        <v>45520</v>
      </c>
      <c r="C4232" s="212" t="s">
        <v>263</v>
      </c>
      <c r="D4232" s="408" t="s">
        <v>176</v>
      </c>
      <c r="E4232" s="408" t="s">
        <v>164</v>
      </c>
      <c r="F4232" s="515">
        <v>0</v>
      </c>
      <c r="G4232" s="515"/>
      <c r="H4232" s="116"/>
      <c r="I4232" s="116"/>
      <c r="J4232" s="515"/>
      <c r="AD4232" s="476"/>
      <c r="AI4232" s="473"/>
    </row>
    <row r="4233" spans="1:35" s="4" customFormat="1" x14ac:dyDescent="0.25">
      <c r="A4233" s="408">
        <f t="shared" si="64"/>
        <v>4231</v>
      </c>
      <c r="B4233" s="488">
        <v>45520</v>
      </c>
      <c r="C4233" s="212" t="s">
        <v>261</v>
      </c>
      <c r="D4233" s="408" t="s">
        <v>269</v>
      </c>
      <c r="E4233" s="408" t="s">
        <v>164</v>
      </c>
      <c r="F4233" s="515">
        <v>0</v>
      </c>
      <c r="G4233" s="515"/>
      <c r="H4233" s="116"/>
      <c r="I4233" s="116"/>
      <c r="J4233" s="515"/>
      <c r="AD4233" s="476"/>
      <c r="AI4233" s="473"/>
    </row>
    <row r="4234" spans="1:35" s="4" customFormat="1" x14ac:dyDescent="0.25">
      <c r="A4234" s="408">
        <f t="shared" si="64"/>
        <v>4232</v>
      </c>
      <c r="B4234" s="488">
        <v>45520</v>
      </c>
      <c r="C4234" s="212" t="s">
        <v>254</v>
      </c>
      <c r="D4234" s="408" t="s">
        <v>159</v>
      </c>
      <c r="E4234" s="408" t="s">
        <v>164</v>
      </c>
      <c r="F4234" s="515">
        <v>0</v>
      </c>
      <c r="G4234" s="515"/>
      <c r="H4234" s="116"/>
      <c r="I4234" s="116"/>
      <c r="J4234" s="515"/>
      <c r="AD4234" s="476"/>
      <c r="AI4234" s="473"/>
    </row>
    <row r="4235" spans="1:35" s="4" customFormat="1" x14ac:dyDescent="0.25">
      <c r="A4235" s="408">
        <f t="shared" si="64"/>
        <v>4233</v>
      </c>
      <c r="B4235" s="488">
        <v>45520</v>
      </c>
      <c r="C4235" s="212" t="s">
        <v>277</v>
      </c>
      <c r="D4235" s="408" t="s">
        <v>176</v>
      </c>
      <c r="E4235" s="408" t="s">
        <v>164</v>
      </c>
      <c r="F4235" s="515">
        <v>210</v>
      </c>
      <c r="G4235" s="515"/>
      <c r="H4235" s="116"/>
      <c r="I4235" s="116"/>
      <c r="J4235" s="515"/>
      <c r="AD4235" s="476"/>
      <c r="AI4235" s="473"/>
    </row>
    <row r="4236" spans="1:35" s="4" customFormat="1" x14ac:dyDescent="0.25">
      <c r="A4236" s="408">
        <f t="shared" si="64"/>
        <v>4234</v>
      </c>
      <c r="B4236" s="488">
        <v>45520</v>
      </c>
      <c r="C4236" s="212" t="s">
        <v>352</v>
      </c>
      <c r="D4236" s="408" t="s">
        <v>176</v>
      </c>
      <c r="E4236" s="408" t="s">
        <v>164</v>
      </c>
      <c r="F4236" s="515">
        <v>0</v>
      </c>
      <c r="G4236" s="515"/>
      <c r="H4236" s="116"/>
      <c r="I4236" s="116"/>
      <c r="J4236" s="515"/>
      <c r="AD4236" s="476"/>
      <c r="AI4236" s="473"/>
    </row>
    <row r="4237" spans="1:35" s="4" customFormat="1" x14ac:dyDescent="0.25">
      <c r="A4237" s="408">
        <f t="shared" si="64"/>
        <v>4235</v>
      </c>
      <c r="B4237" s="488">
        <v>45520</v>
      </c>
      <c r="C4237" s="212" t="s">
        <v>354</v>
      </c>
      <c r="D4237" s="408" t="s">
        <v>103</v>
      </c>
      <c r="E4237" s="408" t="s">
        <v>164</v>
      </c>
      <c r="F4237" s="515">
        <v>113</v>
      </c>
      <c r="G4237" s="515"/>
      <c r="H4237" s="116"/>
      <c r="I4237" s="116"/>
      <c r="J4237" s="515"/>
      <c r="AD4237" s="476"/>
      <c r="AI4237" s="473"/>
    </row>
    <row r="4238" spans="1:35" s="4" customFormat="1" x14ac:dyDescent="0.25">
      <c r="A4238" s="408">
        <f t="shared" si="64"/>
        <v>4236</v>
      </c>
      <c r="B4238" s="488">
        <v>45520</v>
      </c>
      <c r="C4238" s="212" t="s">
        <v>385</v>
      </c>
      <c r="D4238" s="408" t="s">
        <v>386</v>
      </c>
      <c r="E4238" s="408" t="s">
        <v>383</v>
      </c>
      <c r="F4238" s="515">
        <v>0</v>
      </c>
      <c r="G4238" s="515"/>
      <c r="H4238" s="116"/>
      <c r="I4238" s="116"/>
      <c r="J4238" s="515"/>
      <c r="AD4238" s="476"/>
      <c r="AI4238" s="473"/>
    </row>
    <row r="4239" spans="1:35" s="4" customFormat="1" x14ac:dyDescent="0.25">
      <c r="A4239" s="408">
        <f t="shared" si="64"/>
        <v>4237</v>
      </c>
      <c r="B4239" s="488">
        <v>45520</v>
      </c>
      <c r="C4239" s="212" t="s">
        <v>379</v>
      </c>
      <c r="D4239" s="408" t="s">
        <v>269</v>
      </c>
      <c r="E4239" s="408" t="s">
        <v>381</v>
      </c>
      <c r="F4239" s="515">
        <v>0</v>
      </c>
      <c r="G4239" s="515"/>
      <c r="H4239" s="116"/>
      <c r="I4239" s="116"/>
      <c r="J4239" s="515"/>
      <c r="AD4239" s="476"/>
      <c r="AI4239" s="473"/>
    </row>
    <row r="4240" spans="1:35" s="4" customFormat="1" x14ac:dyDescent="0.25">
      <c r="A4240" s="408">
        <f t="shared" si="64"/>
        <v>4238</v>
      </c>
      <c r="B4240" s="488">
        <v>45520</v>
      </c>
      <c r="C4240" s="212" t="s">
        <v>380</v>
      </c>
      <c r="D4240" s="408" t="s">
        <v>269</v>
      </c>
      <c r="E4240" s="408" t="s">
        <v>381</v>
      </c>
      <c r="F4240" s="515">
        <v>0</v>
      </c>
      <c r="G4240" s="515"/>
      <c r="H4240" s="116"/>
      <c r="I4240" s="116"/>
      <c r="J4240" s="515"/>
      <c r="AD4240" s="476"/>
      <c r="AI4240" s="473"/>
    </row>
    <row r="4241" spans="1:35" s="4" customFormat="1" x14ac:dyDescent="0.25">
      <c r="A4241" s="408">
        <f t="shared" si="64"/>
        <v>4239</v>
      </c>
      <c r="B4241" s="488">
        <v>45520</v>
      </c>
      <c r="C4241" s="212" t="s">
        <v>389</v>
      </c>
      <c r="D4241" s="408" t="s">
        <v>103</v>
      </c>
      <c r="E4241" s="408" t="s">
        <v>381</v>
      </c>
      <c r="F4241" s="515">
        <v>0</v>
      </c>
      <c r="G4241" s="515"/>
      <c r="H4241" s="116"/>
      <c r="I4241" s="116"/>
      <c r="J4241" s="515"/>
      <c r="AD4241" s="476"/>
      <c r="AI4241" s="473"/>
    </row>
    <row r="4242" spans="1:35" s="4" customFormat="1" x14ac:dyDescent="0.25">
      <c r="A4242" s="408">
        <f t="shared" si="64"/>
        <v>4240</v>
      </c>
      <c r="B4242" s="488">
        <v>45520</v>
      </c>
      <c r="C4242" s="212" t="s">
        <v>425</v>
      </c>
      <c r="D4242" s="408" t="s">
        <v>99</v>
      </c>
      <c r="E4242" s="408" t="s">
        <v>498</v>
      </c>
      <c r="F4242" s="515">
        <v>365</v>
      </c>
      <c r="G4242" s="515"/>
      <c r="H4242" s="116"/>
      <c r="I4242" s="116"/>
      <c r="J4242" s="515"/>
      <c r="AD4242" s="476"/>
      <c r="AI4242" s="473"/>
    </row>
    <row r="4243" spans="1:35" s="4" customFormat="1" x14ac:dyDescent="0.25">
      <c r="A4243" s="408">
        <f t="shared" si="64"/>
        <v>4241</v>
      </c>
      <c r="B4243" s="488">
        <v>45520</v>
      </c>
      <c r="C4243" s="212" t="s">
        <v>426</v>
      </c>
      <c r="D4243" s="408" t="s">
        <v>159</v>
      </c>
      <c r="E4243" s="408" t="s">
        <v>381</v>
      </c>
      <c r="F4243" s="515">
        <v>0</v>
      </c>
      <c r="G4243" s="515"/>
      <c r="H4243" s="116"/>
      <c r="I4243" s="116"/>
      <c r="J4243" s="515"/>
      <c r="AD4243" s="476"/>
      <c r="AI4243" s="473"/>
    </row>
    <row r="4244" spans="1:35" s="4" customFormat="1" x14ac:dyDescent="0.25">
      <c r="A4244" s="408">
        <f t="shared" si="64"/>
        <v>4242</v>
      </c>
      <c r="B4244" s="488">
        <v>45520</v>
      </c>
      <c r="C4244" s="212" t="s">
        <v>255</v>
      </c>
      <c r="D4244" s="408" t="s">
        <v>159</v>
      </c>
      <c r="E4244" s="408" t="s">
        <v>448</v>
      </c>
      <c r="F4244" s="515">
        <v>0</v>
      </c>
      <c r="G4244" s="515"/>
      <c r="H4244" s="116"/>
      <c r="I4244" s="116"/>
      <c r="J4244" s="515"/>
      <c r="AD4244" s="476"/>
      <c r="AI4244" s="473"/>
    </row>
    <row r="4245" spans="1:35" s="4" customFormat="1" x14ac:dyDescent="0.25">
      <c r="A4245" s="408">
        <f t="shared" si="64"/>
        <v>4243</v>
      </c>
      <c r="B4245" s="488">
        <v>45521</v>
      </c>
      <c r="C4245" s="212" t="s">
        <v>125</v>
      </c>
      <c r="D4245" s="408" t="s">
        <v>99</v>
      </c>
      <c r="E4245" s="408" t="s">
        <v>334</v>
      </c>
      <c r="F4245" s="515">
        <v>286</v>
      </c>
      <c r="G4245" s="515"/>
      <c r="H4245" s="116"/>
      <c r="I4245" s="116"/>
      <c r="J4245" s="515"/>
      <c r="AD4245" s="476"/>
      <c r="AI4245" s="473"/>
    </row>
    <row r="4246" spans="1:35" s="4" customFormat="1" x14ac:dyDescent="0.25">
      <c r="A4246" s="408">
        <f t="shared" si="64"/>
        <v>4244</v>
      </c>
      <c r="B4246" s="488">
        <v>45521</v>
      </c>
      <c r="C4246" s="212" t="s">
        <v>290</v>
      </c>
      <c r="D4246" s="408" t="s">
        <v>99</v>
      </c>
      <c r="E4246" s="408" t="s">
        <v>335</v>
      </c>
      <c r="F4246" s="515">
        <v>0</v>
      </c>
      <c r="G4246" s="515"/>
      <c r="H4246" s="116"/>
      <c r="I4246" s="116"/>
      <c r="J4246" s="515"/>
      <c r="AD4246" s="476"/>
      <c r="AI4246" s="473"/>
    </row>
    <row r="4247" spans="1:35" s="4" customFormat="1" x14ac:dyDescent="0.25">
      <c r="A4247" s="408">
        <f t="shared" si="64"/>
        <v>4245</v>
      </c>
      <c r="B4247" s="488">
        <v>45521</v>
      </c>
      <c r="C4247" s="212" t="s">
        <v>88</v>
      </c>
      <c r="D4247" s="408" t="s">
        <v>89</v>
      </c>
      <c r="E4247" s="408" t="s">
        <v>336</v>
      </c>
      <c r="F4247" s="515">
        <v>360</v>
      </c>
      <c r="G4247" s="515"/>
      <c r="H4247" s="116"/>
      <c r="I4247" s="116"/>
      <c r="J4247" s="515"/>
      <c r="AD4247" s="476"/>
      <c r="AI4247" s="473"/>
    </row>
    <row r="4248" spans="1:35" s="4" customFormat="1" x14ac:dyDescent="0.25">
      <c r="A4248" s="408">
        <f t="shared" si="64"/>
        <v>4246</v>
      </c>
      <c r="B4248" s="488">
        <v>45521</v>
      </c>
      <c r="C4248" s="212" t="s">
        <v>294</v>
      </c>
      <c r="D4248" s="408" t="s">
        <v>89</v>
      </c>
      <c r="E4248" s="408" t="s">
        <v>337</v>
      </c>
      <c r="F4248" s="515">
        <v>0</v>
      </c>
      <c r="G4248" s="515"/>
      <c r="H4248" s="116"/>
      <c r="I4248" s="116"/>
      <c r="J4248" s="515"/>
      <c r="AD4248" s="476"/>
      <c r="AI4248" s="473"/>
    </row>
    <row r="4249" spans="1:35" s="4" customFormat="1" x14ac:dyDescent="0.25">
      <c r="A4249" s="408">
        <f t="shared" si="64"/>
        <v>4247</v>
      </c>
      <c r="B4249" s="488">
        <v>45521</v>
      </c>
      <c r="C4249" s="212" t="s">
        <v>119</v>
      </c>
      <c r="D4249" s="408" t="s">
        <v>131</v>
      </c>
      <c r="E4249" s="408" t="s">
        <v>338</v>
      </c>
      <c r="F4249" s="515">
        <v>0</v>
      </c>
      <c r="G4249" s="515"/>
      <c r="H4249" s="116"/>
      <c r="I4249" s="116"/>
      <c r="J4249" s="515"/>
      <c r="AD4249" s="476"/>
      <c r="AI4249" s="473"/>
    </row>
    <row r="4250" spans="1:35" s="4" customFormat="1" x14ac:dyDescent="0.25">
      <c r="A4250" s="408">
        <f t="shared" si="64"/>
        <v>4248</v>
      </c>
      <c r="B4250" s="488">
        <v>45521</v>
      </c>
      <c r="C4250" s="212" t="s">
        <v>121</v>
      </c>
      <c r="D4250" s="408" t="s">
        <v>122</v>
      </c>
      <c r="E4250" s="408" t="s">
        <v>339</v>
      </c>
      <c r="F4250" s="515">
        <v>0</v>
      </c>
      <c r="G4250" s="515"/>
      <c r="H4250" s="116"/>
      <c r="I4250" s="116"/>
      <c r="J4250" s="515"/>
      <c r="AD4250" s="476"/>
      <c r="AI4250" s="473"/>
    </row>
    <row r="4251" spans="1:35" s="4" customFormat="1" x14ac:dyDescent="0.25">
      <c r="A4251" s="408">
        <f t="shared" si="64"/>
        <v>4249</v>
      </c>
      <c r="B4251" s="488">
        <v>45521</v>
      </c>
      <c r="C4251" s="212" t="s">
        <v>349</v>
      </c>
      <c r="D4251" s="408" t="s">
        <v>360</v>
      </c>
      <c r="E4251" s="408" t="s">
        <v>127</v>
      </c>
      <c r="F4251" s="515">
        <v>0</v>
      </c>
      <c r="G4251" s="515"/>
      <c r="H4251" s="116"/>
      <c r="I4251" s="116"/>
      <c r="J4251" s="515"/>
      <c r="AD4251" s="476"/>
      <c r="AI4251" s="473"/>
    </row>
    <row r="4252" spans="1:35" s="4" customFormat="1" x14ac:dyDescent="0.25">
      <c r="A4252" s="408">
        <f t="shared" si="64"/>
        <v>4250</v>
      </c>
      <c r="B4252" s="488">
        <v>45521</v>
      </c>
      <c r="C4252" s="212" t="s">
        <v>449</v>
      </c>
      <c r="D4252" s="408" t="s">
        <v>122</v>
      </c>
      <c r="E4252" s="408" t="s">
        <v>339</v>
      </c>
      <c r="F4252" s="515">
        <v>0</v>
      </c>
      <c r="G4252" s="515"/>
      <c r="H4252" s="116"/>
      <c r="I4252" s="116"/>
      <c r="J4252" s="515"/>
      <c r="AD4252" s="476"/>
      <c r="AI4252" s="473"/>
    </row>
    <row r="4253" spans="1:35" s="4" customFormat="1" x14ac:dyDescent="0.25">
      <c r="A4253" s="408">
        <f t="shared" si="64"/>
        <v>4251</v>
      </c>
      <c r="B4253" s="488">
        <v>45521</v>
      </c>
      <c r="C4253" s="212" t="s">
        <v>118</v>
      </c>
      <c r="D4253" s="408" t="s">
        <v>107</v>
      </c>
      <c r="E4253" s="408" t="s">
        <v>340</v>
      </c>
      <c r="F4253" s="515">
        <v>0</v>
      </c>
      <c r="G4253" s="515"/>
      <c r="H4253" s="116"/>
      <c r="I4253" s="116"/>
      <c r="J4253" s="515"/>
      <c r="AD4253" s="476"/>
      <c r="AI4253" s="473"/>
    </row>
    <row r="4254" spans="1:35" s="4" customFormat="1" x14ac:dyDescent="0.25">
      <c r="A4254" s="408">
        <f t="shared" si="64"/>
        <v>4252</v>
      </c>
      <c r="B4254" s="488">
        <v>45521</v>
      </c>
      <c r="C4254" s="212" t="s">
        <v>109</v>
      </c>
      <c r="D4254" s="408" t="s">
        <v>107</v>
      </c>
      <c r="E4254" s="408" t="s">
        <v>341</v>
      </c>
      <c r="F4254" s="515">
        <v>0</v>
      </c>
      <c r="G4254" s="515"/>
      <c r="H4254" s="116"/>
      <c r="I4254" s="116"/>
      <c r="J4254" s="515"/>
      <c r="AD4254" s="476"/>
      <c r="AI4254" s="473"/>
    </row>
    <row r="4255" spans="1:35" s="4" customFormat="1" x14ac:dyDescent="0.25">
      <c r="A4255" s="408">
        <f t="shared" si="64"/>
        <v>4253</v>
      </c>
      <c r="B4255" s="488">
        <v>45521</v>
      </c>
      <c r="C4255" s="212" t="s">
        <v>106</v>
      </c>
      <c r="D4255" s="408" t="s">
        <v>107</v>
      </c>
      <c r="E4255" s="408" t="s">
        <v>342</v>
      </c>
      <c r="F4255" s="515">
        <v>0</v>
      </c>
      <c r="G4255" s="515"/>
      <c r="H4255" s="116"/>
      <c r="I4255" s="116"/>
      <c r="J4255" s="515"/>
      <c r="AD4255" s="476"/>
      <c r="AI4255" s="473"/>
    </row>
    <row r="4256" spans="1:35" s="4" customFormat="1" x14ac:dyDescent="0.25">
      <c r="A4256" s="408">
        <f t="shared" si="64"/>
        <v>4254</v>
      </c>
      <c r="B4256" s="488">
        <v>45521</v>
      </c>
      <c r="C4256" s="212" t="s">
        <v>278</v>
      </c>
      <c r="D4256" s="408" t="s">
        <v>107</v>
      </c>
      <c r="E4256" s="408" t="s">
        <v>341</v>
      </c>
      <c r="F4256" s="515">
        <v>0</v>
      </c>
      <c r="G4256" s="515"/>
      <c r="H4256" s="116"/>
      <c r="I4256" s="116"/>
      <c r="J4256" s="515"/>
      <c r="AD4256" s="476"/>
      <c r="AI4256" s="473"/>
    </row>
    <row r="4257" spans="1:35" s="4" customFormat="1" x14ac:dyDescent="0.25">
      <c r="A4257" s="408">
        <f t="shared" si="64"/>
        <v>4255</v>
      </c>
      <c r="B4257" s="488">
        <v>45521</v>
      </c>
      <c r="C4257" s="212" t="s">
        <v>372</v>
      </c>
      <c r="D4257" s="408" t="s">
        <v>107</v>
      </c>
      <c r="E4257" s="408">
        <v>0</v>
      </c>
      <c r="F4257" s="515">
        <v>0</v>
      </c>
      <c r="G4257" s="515"/>
      <c r="H4257" s="116"/>
      <c r="I4257" s="116"/>
      <c r="J4257" s="515"/>
      <c r="AD4257" s="476"/>
      <c r="AI4257" s="473"/>
    </row>
    <row r="4258" spans="1:35" s="4" customFormat="1" x14ac:dyDescent="0.25">
      <c r="A4258" s="408">
        <f t="shared" si="64"/>
        <v>4256</v>
      </c>
      <c r="B4258" s="488">
        <v>45521</v>
      </c>
      <c r="C4258" s="212" t="s">
        <v>373</v>
      </c>
      <c r="D4258" s="408" t="s">
        <v>107</v>
      </c>
      <c r="E4258" s="408">
        <v>0</v>
      </c>
      <c r="F4258" s="515">
        <v>0</v>
      </c>
      <c r="G4258" s="515"/>
      <c r="H4258" s="116"/>
      <c r="I4258" s="116"/>
      <c r="J4258" s="515"/>
      <c r="AD4258" s="476"/>
      <c r="AI4258" s="473"/>
    </row>
    <row r="4259" spans="1:35" s="4" customFormat="1" x14ac:dyDescent="0.25">
      <c r="A4259" s="408">
        <f t="shared" si="64"/>
        <v>4257</v>
      </c>
      <c r="B4259" s="488">
        <v>45521</v>
      </c>
      <c r="C4259" s="212" t="s">
        <v>91</v>
      </c>
      <c r="D4259" s="408" t="s">
        <v>92</v>
      </c>
      <c r="E4259" s="408" t="s">
        <v>343</v>
      </c>
      <c r="F4259" s="515">
        <v>0</v>
      </c>
      <c r="G4259" s="515"/>
      <c r="H4259" s="116"/>
      <c r="I4259" s="116"/>
      <c r="J4259" s="515"/>
      <c r="AD4259" s="476"/>
      <c r="AI4259" s="473"/>
    </row>
    <row r="4260" spans="1:35" s="4" customFormat="1" x14ac:dyDescent="0.25">
      <c r="A4260" s="408">
        <f t="shared" si="64"/>
        <v>4258</v>
      </c>
      <c r="B4260" s="488">
        <v>45521</v>
      </c>
      <c r="C4260" s="212" t="s">
        <v>94</v>
      </c>
      <c r="D4260" s="408" t="s">
        <v>92</v>
      </c>
      <c r="E4260" s="408" t="s">
        <v>344</v>
      </c>
      <c r="F4260" s="515">
        <v>160</v>
      </c>
      <c r="G4260" s="515"/>
      <c r="H4260" s="116"/>
      <c r="I4260" s="116"/>
      <c r="J4260" s="515"/>
      <c r="AD4260" s="476"/>
      <c r="AI4260" s="473"/>
    </row>
    <row r="4261" spans="1:35" s="4" customFormat="1" x14ac:dyDescent="0.25">
      <c r="A4261" s="408">
        <f t="shared" si="64"/>
        <v>4259</v>
      </c>
      <c r="B4261" s="488">
        <v>45521</v>
      </c>
      <c r="C4261" s="212" t="s">
        <v>116</v>
      </c>
      <c r="D4261" s="408" t="s">
        <v>92</v>
      </c>
      <c r="E4261" s="408" t="s">
        <v>345</v>
      </c>
      <c r="F4261" s="515">
        <v>365</v>
      </c>
      <c r="G4261" s="515"/>
      <c r="H4261" s="116"/>
      <c r="I4261" s="116"/>
      <c r="J4261" s="515"/>
      <c r="AD4261" s="476"/>
      <c r="AI4261" s="473"/>
    </row>
    <row r="4262" spans="1:35" s="4" customFormat="1" x14ac:dyDescent="0.25">
      <c r="A4262" s="408">
        <f t="shared" si="64"/>
        <v>4260</v>
      </c>
      <c r="B4262" s="488">
        <v>45521</v>
      </c>
      <c r="C4262" s="212" t="s">
        <v>128</v>
      </c>
      <c r="D4262" s="408" t="s">
        <v>97</v>
      </c>
      <c r="E4262" s="408" t="s">
        <v>346</v>
      </c>
      <c r="F4262" s="515">
        <v>0</v>
      </c>
      <c r="G4262" s="515"/>
      <c r="H4262" s="116"/>
      <c r="I4262" s="116"/>
      <c r="J4262" s="515"/>
      <c r="AD4262" s="476"/>
      <c r="AI4262" s="473"/>
    </row>
    <row r="4263" spans="1:35" s="4" customFormat="1" x14ac:dyDescent="0.25">
      <c r="A4263" s="408">
        <f t="shared" si="64"/>
        <v>4261</v>
      </c>
      <c r="B4263" s="488">
        <v>45521</v>
      </c>
      <c r="C4263" s="212" t="s">
        <v>96</v>
      </c>
      <c r="D4263" s="408" t="s">
        <v>97</v>
      </c>
      <c r="E4263" s="408" t="s">
        <v>347</v>
      </c>
      <c r="F4263" s="515">
        <v>0</v>
      </c>
      <c r="G4263" s="515"/>
      <c r="H4263" s="116"/>
      <c r="I4263" s="116"/>
      <c r="J4263" s="515"/>
      <c r="AD4263" s="476"/>
      <c r="AI4263" s="473"/>
    </row>
    <row r="4264" spans="1:35" s="4" customFormat="1" x14ac:dyDescent="0.25">
      <c r="A4264" s="408">
        <f t="shared" si="64"/>
        <v>4262</v>
      </c>
      <c r="B4264" s="488">
        <v>45521</v>
      </c>
      <c r="C4264" s="212" t="s">
        <v>113</v>
      </c>
      <c r="D4264" s="408" t="s">
        <v>114</v>
      </c>
      <c r="E4264" s="408" t="s">
        <v>348</v>
      </c>
      <c r="F4264" s="515">
        <v>138</v>
      </c>
      <c r="G4264" s="515"/>
      <c r="H4264" s="116"/>
      <c r="I4264" s="116"/>
      <c r="J4264" s="515"/>
      <c r="AD4264" s="476"/>
      <c r="AI4264" s="473"/>
    </row>
    <row r="4265" spans="1:35" s="4" customFormat="1" x14ac:dyDescent="0.25">
      <c r="A4265" s="408">
        <f t="shared" si="64"/>
        <v>4263</v>
      </c>
      <c r="B4265" s="488">
        <v>45521</v>
      </c>
      <c r="C4265" s="212" t="s">
        <v>559</v>
      </c>
      <c r="D4265" s="408" t="str">
        <f>VLOOKUP(C4265,X$4:Z4266,2,FALSE)</f>
        <v>لودر VOLVO</v>
      </c>
      <c r="E4265" s="408" t="str">
        <f>VLOOKUP(C4265,X$4:Z4266,3,FALSE)</f>
        <v>شرکتی</v>
      </c>
      <c r="F4265" s="515">
        <v>0</v>
      </c>
      <c r="G4265" s="515"/>
      <c r="H4265" s="116"/>
      <c r="I4265" s="116"/>
      <c r="J4265" s="515"/>
      <c r="AD4265" s="476"/>
      <c r="AI4265" s="473"/>
    </row>
    <row r="4266" spans="1:35" s="4" customFormat="1" x14ac:dyDescent="0.25">
      <c r="A4266" s="408">
        <f t="shared" si="64"/>
        <v>4264</v>
      </c>
      <c r="B4266" s="488">
        <v>45521</v>
      </c>
      <c r="C4266" s="212" t="s">
        <v>156</v>
      </c>
      <c r="D4266" s="408" t="s">
        <v>136</v>
      </c>
      <c r="E4266" s="408" t="s">
        <v>149</v>
      </c>
      <c r="F4266" s="515">
        <v>0</v>
      </c>
      <c r="G4266" s="515"/>
      <c r="H4266" s="116"/>
      <c r="I4266" s="116"/>
      <c r="J4266" s="515"/>
      <c r="AD4266" s="476"/>
      <c r="AI4266" s="473"/>
    </row>
    <row r="4267" spans="1:35" s="4" customFormat="1" x14ac:dyDescent="0.25">
      <c r="A4267" s="408">
        <f t="shared" si="64"/>
        <v>4265</v>
      </c>
      <c r="B4267" s="488">
        <v>45521</v>
      </c>
      <c r="C4267" s="212" t="s">
        <v>142</v>
      </c>
      <c r="D4267" s="408" t="s">
        <v>264</v>
      </c>
      <c r="E4267" s="408" t="s">
        <v>143</v>
      </c>
      <c r="F4267" s="515">
        <v>246</v>
      </c>
      <c r="G4267" s="515"/>
      <c r="H4267" s="116"/>
      <c r="I4267" s="116"/>
      <c r="J4267" s="515"/>
      <c r="AD4267" s="476"/>
      <c r="AI4267" s="473"/>
    </row>
    <row r="4268" spans="1:35" s="4" customFormat="1" x14ac:dyDescent="0.25">
      <c r="A4268" s="408">
        <f t="shared" si="64"/>
        <v>4266</v>
      </c>
      <c r="B4268" s="488">
        <v>45521</v>
      </c>
      <c r="C4268" s="212" t="s">
        <v>144</v>
      </c>
      <c r="D4268" s="408" t="s">
        <v>264</v>
      </c>
      <c r="E4268" s="408" t="s">
        <v>143</v>
      </c>
      <c r="F4268" s="515">
        <v>0</v>
      </c>
      <c r="G4268" s="515"/>
      <c r="H4268" s="116"/>
      <c r="I4268" s="116"/>
      <c r="J4268" s="515"/>
      <c r="AD4268" s="476"/>
      <c r="AI4268" s="473"/>
    </row>
    <row r="4269" spans="1:35" s="4" customFormat="1" x14ac:dyDescent="0.25">
      <c r="A4269" s="408">
        <f t="shared" si="64"/>
        <v>4267</v>
      </c>
      <c r="B4269" s="488">
        <v>45521</v>
      </c>
      <c r="C4269" s="212" t="s">
        <v>145</v>
      </c>
      <c r="D4269" s="408" t="s">
        <v>265</v>
      </c>
      <c r="E4269" s="408" t="s">
        <v>146</v>
      </c>
      <c r="F4269" s="515">
        <v>0</v>
      </c>
      <c r="G4269" s="515"/>
      <c r="H4269" s="116"/>
      <c r="I4269" s="116"/>
      <c r="J4269" s="515"/>
      <c r="AD4269" s="476"/>
      <c r="AI4269" s="473"/>
    </row>
    <row r="4270" spans="1:35" s="4" customFormat="1" x14ac:dyDescent="0.25">
      <c r="A4270" s="408">
        <f t="shared" si="64"/>
        <v>4268</v>
      </c>
      <c r="B4270" s="488">
        <v>45521</v>
      </c>
      <c r="C4270" s="212" t="s">
        <v>160</v>
      </c>
      <c r="D4270" s="408" t="s">
        <v>136</v>
      </c>
      <c r="E4270" s="408" t="s">
        <v>64</v>
      </c>
      <c r="F4270" s="515">
        <v>0</v>
      </c>
      <c r="G4270" s="515"/>
      <c r="H4270" s="116"/>
      <c r="I4270" s="116"/>
      <c r="J4270" s="515"/>
      <c r="AD4270" s="476"/>
      <c r="AI4270" s="473"/>
    </row>
    <row r="4271" spans="1:35" s="4" customFormat="1" x14ac:dyDescent="0.25">
      <c r="A4271" s="408">
        <f t="shared" si="64"/>
        <v>4269</v>
      </c>
      <c r="B4271" s="488">
        <v>45521</v>
      </c>
      <c r="C4271" s="212" t="s">
        <v>426</v>
      </c>
      <c r="D4271" s="408" t="s">
        <v>159</v>
      </c>
      <c r="E4271" s="408" t="s">
        <v>381</v>
      </c>
      <c r="F4271" s="515">
        <v>0</v>
      </c>
      <c r="G4271" s="515"/>
      <c r="H4271" s="116"/>
      <c r="I4271" s="116"/>
      <c r="J4271" s="515"/>
      <c r="AD4271" s="476"/>
      <c r="AI4271" s="473"/>
    </row>
    <row r="4272" spans="1:35" s="4" customFormat="1" x14ac:dyDescent="0.25">
      <c r="A4272" s="408">
        <f t="shared" si="64"/>
        <v>4270</v>
      </c>
      <c r="B4272" s="488">
        <v>45521</v>
      </c>
      <c r="C4272" s="212" t="s">
        <v>390</v>
      </c>
      <c r="D4272" s="408" t="s">
        <v>99</v>
      </c>
      <c r="E4272" s="408" t="s">
        <v>381</v>
      </c>
      <c r="F4272" s="515">
        <v>204</v>
      </c>
      <c r="G4272" s="515"/>
      <c r="H4272" s="116"/>
      <c r="I4272" s="116"/>
      <c r="J4272" s="515"/>
      <c r="AD4272" s="476"/>
      <c r="AI4272" s="473"/>
    </row>
    <row r="4273" spans="1:35" s="4" customFormat="1" x14ac:dyDescent="0.25">
      <c r="A4273" s="408">
        <f t="shared" si="64"/>
        <v>4271</v>
      </c>
      <c r="B4273" s="488">
        <v>45521</v>
      </c>
      <c r="C4273" s="96" t="s">
        <v>283</v>
      </c>
      <c r="D4273" s="408" t="s">
        <v>266</v>
      </c>
      <c r="E4273" s="408" t="s">
        <v>63</v>
      </c>
      <c r="F4273" s="515">
        <v>0</v>
      </c>
      <c r="G4273" s="515"/>
      <c r="H4273" s="116"/>
      <c r="I4273" s="116"/>
      <c r="J4273" s="515"/>
      <c r="AD4273" s="476"/>
      <c r="AI4273" s="473"/>
    </row>
    <row r="4274" spans="1:35" s="4" customFormat="1" x14ac:dyDescent="0.25">
      <c r="A4274" s="408">
        <f t="shared" si="64"/>
        <v>4272</v>
      </c>
      <c r="B4274" s="488">
        <v>45521</v>
      </c>
      <c r="C4274" s="212" t="s">
        <v>148</v>
      </c>
      <c r="D4274" s="408" t="s">
        <v>92</v>
      </c>
      <c r="E4274" s="408" t="s">
        <v>63</v>
      </c>
      <c r="F4274" s="515">
        <v>167</v>
      </c>
      <c r="G4274" s="515"/>
      <c r="H4274" s="116"/>
      <c r="I4274" s="116"/>
      <c r="J4274" s="515"/>
      <c r="AD4274" s="476"/>
      <c r="AI4274" s="473"/>
    </row>
    <row r="4275" spans="1:35" s="4" customFormat="1" x14ac:dyDescent="0.25">
      <c r="A4275" s="408">
        <f t="shared" si="64"/>
        <v>4273</v>
      </c>
      <c r="B4275" s="488">
        <v>45521</v>
      </c>
      <c r="C4275" s="212" t="s">
        <v>150</v>
      </c>
      <c r="D4275" s="408" t="s">
        <v>92</v>
      </c>
      <c r="E4275" s="408" t="s">
        <v>63</v>
      </c>
      <c r="F4275" s="515">
        <v>131</v>
      </c>
      <c r="G4275" s="515"/>
      <c r="H4275" s="116"/>
      <c r="I4275" s="116"/>
      <c r="J4275" s="515"/>
      <c r="AD4275" s="476"/>
      <c r="AI4275" s="473"/>
    </row>
    <row r="4276" spans="1:35" s="4" customFormat="1" x14ac:dyDescent="0.25">
      <c r="A4276" s="408">
        <f t="shared" ref="A4276:A4339" si="65">ROW()-2</f>
        <v>4274</v>
      </c>
      <c r="B4276" s="488">
        <v>45521</v>
      </c>
      <c r="C4276" s="212" t="s">
        <v>467</v>
      </c>
      <c r="D4276" s="408" t="s">
        <v>92</v>
      </c>
      <c r="E4276" s="408" t="s">
        <v>63</v>
      </c>
      <c r="F4276" s="515">
        <v>0</v>
      </c>
      <c r="G4276" s="515"/>
      <c r="H4276" s="116"/>
      <c r="I4276" s="116"/>
      <c r="J4276" s="515"/>
      <c r="AD4276" s="476"/>
      <c r="AI4276" s="473"/>
    </row>
    <row r="4277" spans="1:35" s="4" customFormat="1" x14ac:dyDescent="0.25">
      <c r="A4277" s="408">
        <f t="shared" si="65"/>
        <v>4275</v>
      </c>
      <c r="B4277" s="488">
        <v>45521</v>
      </c>
      <c r="C4277" s="212" t="s">
        <v>135</v>
      </c>
      <c r="D4277" s="408" t="s">
        <v>136</v>
      </c>
      <c r="E4277" s="408" t="s">
        <v>2</v>
      </c>
      <c r="F4277" s="515">
        <v>195</v>
      </c>
      <c r="G4277" s="515"/>
      <c r="H4277" s="116"/>
      <c r="I4277" s="116"/>
      <c r="J4277" s="515"/>
      <c r="AD4277" s="476"/>
      <c r="AI4277" s="473"/>
    </row>
    <row r="4278" spans="1:35" s="4" customFormat="1" x14ac:dyDescent="0.25">
      <c r="A4278" s="408">
        <f t="shared" si="65"/>
        <v>4276</v>
      </c>
      <c r="B4278" s="488">
        <v>45521</v>
      </c>
      <c r="C4278" s="212" t="s">
        <v>137</v>
      </c>
      <c r="D4278" s="408" t="s">
        <v>136</v>
      </c>
      <c r="E4278" s="408" t="s">
        <v>2</v>
      </c>
      <c r="F4278" s="515">
        <v>221</v>
      </c>
      <c r="G4278" s="515"/>
      <c r="H4278" s="116"/>
      <c r="I4278" s="116"/>
      <c r="J4278" s="515"/>
      <c r="AD4278" s="476"/>
      <c r="AI4278" s="473"/>
    </row>
    <row r="4279" spans="1:35" s="4" customFormat="1" x14ac:dyDescent="0.25">
      <c r="A4279" s="408">
        <f t="shared" si="65"/>
        <v>4277</v>
      </c>
      <c r="B4279" s="488">
        <v>45521</v>
      </c>
      <c r="C4279" s="212" t="s">
        <v>139</v>
      </c>
      <c r="D4279" s="408" t="s">
        <v>92</v>
      </c>
      <c r="E4279" s="408" t="s">
        <v>2</v>
      </c>
      <c r="F4279" s="515">
        <v>0</v>
      </c>
      <c r="G4279" s="515"/>
      <c r="H4279" s="116"/>
      <c r="I4279" s="116"/>
      <c r="J4279" s="515"/>
      <c r="AD4279" s="476"/>
      <c r="AI4279" s="473"/>
    </row>
    <row r="4280" spans="1:35" s="4" customFormat="1" x14ac:dyDescent="0.25">
      <c r="A4280" s="408">
        <f t="shared" si="65"/>
        <v>4278</v>
      </c>
      <c r="B4280" s="488">
        <v>45521</v>
      </c>
      <c r="C4280" s="212" t="s">
        <v>140</v>
      </c>
      <c r="D4280" s="408" t="s">
        <v>92</v>
      </c>
      <c r="E4280" s="408" t="s">
        <v>2</v>
      </c>
      <c r="F4280" s="515">
        <v>0</v>
      </c>
      <c r="G4280" s="515"/>
      <c r="H4280" s="116"/>
      <c r="I4280" s="116"/>
      <c r="J4280" s="515"/>
      <c r="AD4280" s="476"/>
      <c r="AI4280" s="473"/>
    </row>
    <row r="4281" spans="1:35" s="4" customFormat="1" x14ac:dyDescent="0.25">
      <c r="A4281" s="408">
        <f t="shared" si="65"/>
        <v>4279</v>
      </c>
      <c r="B4281" s="488">
        <v>45521</v>
      </c>
      <c r="C4281" s="212" t="s">
        <v>141</v>
      </c>
      <c r="D4281" s="408" t="s">
        <v>92</v>
      </c>
      <c r="E4281" s="408" t="s">
        <v>2</v>
      </c>
      <c r="F4281" s="515">
        <v>0</v>
      </c>
      <c r="G4281" s="515"/>
      <c r="H4281" s="116"/>
      <c r="I4281" s="116"/>
      <c r="J4281" s="515"/>
      <c r="AD4281" s="476"/>
      <c r="AI4281" s="473"/>
    </row>
    <row r="4282" spans="1:35" s="4" customFormat="1" x14ac:dyDescent="0.25">
      <c r="A4282" s="408">
        <f t="shared" si="65"/>
        <v>4280</v>
      </c>
      <c r="B4282" s="488">
        <v>45521</v>
      </c>
      <c r="C4282" s="212" t="s">
        <v>134</v>
      </c>
      <c r="D4282" s="408" t="s">
        <v>99</v>
      </c>
      <c r="E4282" s="408" t="s">
        <v>2</v>
      </c>
      <c r="F4282" s="515">
        <v>0</v>
      </c>
      <c r="G4282" s="515"/>
      <c r="H4282" s="116"/>
      <c r="I4282" s="116"/>
      <c r="J4282" s="515"/>
      <c r="AD4282" s="476"/>
      <c r="AI4282" s="473"/>
    </row>
    <row r="4283" spans="1:35" s="4" customFormat="1" x14ac:dyDescent="0.25">
      <c r="A4283" s="408">
        <f t="shared" si="65"/>
        <v>4281</v>
      </c>
      <c r="B4283" s="488">
        <v>45521</v>
      </c>
      <c r="C4283" s="212" t="s">
        <v>279</v>
      </c>
      <c r="D4283" s="408" t="s">
        <v>99</v>
      </c>
      <c r="E4283" s="408" t="s">
        <v>2</v>
      </c>
      <c r="F4283" s="515">
        <v>0</v>
      </c>
      <c r="G4283" s="515"/>
      <c r="H4283" s="116"/>
      <c r="I4283" s="116"/>
      <c r="J4283" s="515"/>
      <c r="AD4283" s="476"/>
      <c r="AI4283" s="473"/>
    </row>
    <row r="4284" spans="1:35" s="4" customFormat="1" x14ac:dyDescent="0.25">
      <c r="A4284" s="408">
        <f t="shared" si="65"/>
        <v>4282</v>
      </c>
      <c r="B4284" s="488">
        <v>45521</v>
      </c>
      <c r="C4284" s="212" t="s">
        <v>153</v>
      </c>
      <c r="D4284" s="408" t="s">
        <v>103</v>
      </c>
      <c r="E4284" s="408" t="s">
        <v>62</v>
      </c>
      <c r="F4284" s="515">
        <v>83</v>
      </c>
      <c r="G4284" s="515"/>
      <c r="H4284" s="116"/>
      <c r="I4284" s="116"/>
      <c r="J4284" s="515"/>
      <c r="AD4284" s="476"/>
      <c r="AI4284" s="473"/>
    </row>
    <row r="4285" spans="1:35" s="4" customFormat="1" x14ac:dyDescent="0.25">
      <c r="A4285" s="408">
        <f t="shared" si="65"/>
        <v>4283</v>
      </c>
      <c r="B4285" s="488">
        <v>45521</v>
      </c>
      <c r="C4285" s="212" t="s">
        <v>154</v>
      </c>
      <c r="D4285" s="408" t="s">
        <v>92</v>
      </c>
      <c r="E4285" s="408" t="s">
        <v>62</v>
      </c>
      <c r="F4285" s="515">
        <v>200</v>
      </c>
      <c r="G4285" s="515"/>
      <c r="H4285" s="116"/>
      <c r="I4285" s="116"/>
      <c r="J4285" s="515"/>
      <c r="AD4285" s="476"/>
      <c r="AI4285" s="473"/>
    </row>
    <row r="4286" spans="1:35" s="4" customFormat="1" x14ac:dyDescent="0.25">
      <c r="A4286" s="408">
        <f t="shared" si="65"/>
        <v>4284</v>
      </c>
      <c r="B4286" s="488">
        <v>45521</v>
      </c>
      <c r="C4286" s="212" t="s">
        <v>155</v>
      </c>
      <c r="D4286" s="408" t="s">
        <v>92</v>
      </c>
      <c r="E4286" s="408" t="s">
        <v>62</v>
      </c>
      <c r="F4286" s="515">
        <v>0</v>
      </c>
      <c r="G4286" s="515"/>
      <c r="H4286" s="116"/>
      <c r="I4286" s="116"/>
      <c r="J4286" s="515"/>
      <c r="AD4286" s="476"/>
      <c r="AI4286" s="473"/>
    </row>
    <row r="4287" spans="1:35" s="4" customFormat="1" x14ac:dyDescent="0.25">
      <c r="A4287" s="408">
        <f t="shared" si="65"/>
        <v>4285</v>
      </c>
      <c r="B4287" s="488">
        <v>45521</v>
      </c>
      <c r="C4287" s="212" t="s">
        <v>295</v>
      </c>
      <c r="D4287" s="408" t="s">
        <v>92</v>
      </c>
      <c r="E4287" s="408" t="s">
        <v>62</v>
      </c>
      <c r="F4287" s="515">
        <v>0</v>
      </c>
      <c r="G4287" s="515"/>
      <c r="H4287" s="116"/>
      <c r="I4287" s="116"/>
      <c r="J4287" s="515"/>
      <c r="AD4287" s="476"/>
      <c r="AI4287" s="473"/>
    </row>
    <row r="4288" spans="1:35" s="4" customFormat="1" x14ac:dyDescent="0.25">
      <c r="A4288" s="408">
        <f t="shared" si="65"/>
        <v>4286</v>
      </c>
      <c r="B4288" s="488">
        <v>45521</v>
      </c>
      <c r="C4288" s="212" t="s">
        <v>259</v>
      </c>
      <c r="D4288" s="408" t="s">
        <v>92</v>
      </c>
      <c r="E4288" s="408" t="s">
        <v>2</v>
      </c>
      <c r="F4288" s="515">
        <v>0</v>
      </c>
      <c r="G4288" s="515"/>
      <c r="H4288" s="116"/>
      <c r="I4288" s="116"/>
      <c r="J4288" s="515"/>
      <c r="AD4288" s="476"/>
      <c r="AI4288" s="473"/>
    </row>
    <row r="4289" spans="1:35" s="4" customFormat="1" x14ac:dyDescent="0.25">
      <c r="A4289" s="408">
        <f t="shared" si="65"/>
        <v>4287</v>
      </c>
      <c r="B4289" s="488">
        <v>45521</v>
      </c>
      <c r="C4289" s="212" t="s">
        <v>260</v>
      </c>
      <c r="D4289" s="408" t="s">
        <v>92</v>
      </c>
      <c r="E4289" s="408" t="s">
        <v>2</v>
      </c>
      <c r="F4289" s="515">
        <v>0</v>
      </c>
      <c r="G4289" s="515"/>
      <c r="H4289" s="116"/>
      <c r="I4289" s="116"/>
      <c r="J4289" s="515"/>
      <c r="AD4289" s="476"/>
      <c r="AI4289" s="473"/>
    </row>
    <row r="4290" spans="1:35" s="4" customFormat="1" x14ac:dyDescent="0.25">
      <c r="A4290" s="408">
        <f t="shared" si="65"/>
        <v>4288</v>
      </c>
      <c r="B4290" s="488">
        <v>45521</v>
      </c>
      <c r="C4290" s="212" t="s">
        <v>252</v>
      </c>
      <c r="D4290" s="408" t="s">
        <v>92</v>
      </c>
      <c r="E4290" s="408" t="s">
        <v>2</v>
      </c>
      <c r="F4290" s="515">
        <v>0</v>
      </c>
      <c r="G4290" s="515"/>
      <c r="H4290" s="116"/>
      <c r="I4290" s="116"/>
      <c r="J4290" s="515"/>
      <c r="AD4290" s="476"/>
      <c r="AI4290" s="473"/>
    </row>
    <row r="4291" spans="1:35" s="4" customFormat="1" x14ac:dyDescent="0.25">
      <c r="A4291" s="408">
        <f t="shared" si="65"/>
        <v>4289</v>
      </c>
      <c r="B4291" s="488">
        <v>45521</v>
      </c>
      <c r="C4291" s="212" t="s">
        <v>177</v>
      </c>
      <c r="D4291" s="408" t="s">
        <v>159</v>
      </c>
      <c r="E4291" s="408" t="s">
        <v>8</v>
      </c>
      <c r="F4291" s="515">
        <v>77</v>
      </c>
      <c r="G4291" s="515"/>
      <c r="H4291" s="116"/>
      <c r="I4291" s="116"/>
      <c r="J4291" s="515"/>
      <c r="AD4291" s="476"/>
      <c r="AI4291" s="473"/>
    </row>
    <row r="4292" spans="1:35" s="4" customFormat="1" x14ac:dyDescent="0.25">
      <c r="A4292" s="408">
        <f t="shared" si="65"/>
        <v>4290</v>
      </c>
      <c r="B4292" s="488">
        <v>45521</v>
      </c>
      <c r="C4292" s="212" t="s">
        <v>162</v>
      </c>
      <c r="D4292" s="408" t="s">
        <v>163</v>
      </c>
      <c r="E4292" s="408" t="s">
        <v>164</v>
      </c>
      <c r="F4292" s="515">
        <v>93</v>
      </c>
      <c r="G4292" s="515"/>
      <c r="H4292" s="116"/>
      <c r="I4292" s="116"/>
      <c r="J4292" s="515"/>
      <c r="AD4292" s="476"/>
      <c r="AI4292" s="473"/>
    </row>
    <row r="4293" spans="1:35" s="4" customFormat="1" x14ac:dyDescent="0.25">
      <c r="A4293" s="408">
        <f t="shared" si="65"/>
        <v>4291</v>
      </c>
      <c r="B4293" s="488">
        <v>45521</v>
      </c>
      <c r="C4293" s="212" t="s">
        <v>166</v>
      </c>
      <c r="D4293" s="408" t="s">
        <v>167</v>
      </c>
      <c r="E4293" s="408" t="s">
        <v>164</v>
      </c>
      <c r="F4293" s="515">
        <v>0</v>
      </c>
      <c r="G4293" s="515"/>
      <c r="H4293" s="116"/>
      <c r="I4293" s="116"/>
      <c r="J4293" s="515"/>
      <c r="AD4293" s="476"/>
      <c r="AI4293" s="473"/>
    </row>
    <row r="4294" spans="1:35" s="4" customFormat="1" x14ac:dyDescent="0.25">
      <c r="A4294" s="408">
        <f t="shared" si="65"/>
        <v>4292</v>
      </c>
      <c r="B4294" s="488">
        <v>45521</v>
      </c>
      <c r="C4294" s="212" t="s">
        <v>169</v>
      </c>
      <c r="D4294" s="408" t="s">
        <v>167</v>
      </c>
      <c r="E4294" s="408" t="s">
        <v>164</v>
      </c>
      <c r="F4294" s="515">
        <v>0</v>
      </c>
      <c r="G4294" s="515"/>
      <c r="H4294" s="116"/>
      <c r="I4294" s="116"/>
      <c r="J4294" s="515"/>
      <c r="AD4294" s="476"/>
      <c r="AI4294" s="473"/>
    </row>
    <row r="4295" spans="1:35" s="4" customFormat="1" x14ac:dyDescent="0.25">
      <c r="A4295" s="408">
        <f t="shared" si="65"/>
        <v>4293</v>
      </c>
      <c r="B4295" s="488">
        <v>45521</v>
      </c>
      <c r="C4295" s="212" t="s">
        <v>170</v>
      </c>
      <c r="D4295" s="408" t="s">
        <v>103</v>
      </c>
      <c r="E4295" s="408" t="s">
        <v>164</v>
      </c>
      <c r="F4295" s="515">
        <v>0</v>
      </c>
      <c r="G4295" s="515"/>
      <c r="H4295" s="116"/>
      <c r="I4295" s="116"/>
      <c r="J4295" s="515"/>
      <c r="AD4295" s="476"/>
      <c r="AI4295" s="473"/>
    </row>
    <row r="4296" spans="1:35" s="4" customFormat="1" x14ac:dyDescent="0.25">
      <c r="A4296" s="408">
        <f t="shared" si="65"/>
        <v>4294</v>
      </c>
      <c r="B4296" s="488">
        <v>45521</v>
      </c>
      <c r="C4296" s="212" t="s">
        <v>171</v>
      </c>
      <c r="D4296" s="408" t="s">
        <v>159</v>
      </c>
      <c r="E4296" s="408" t="s">
        <v>164</v>
      </c>
      <c r="F4296" s="515">
        <v>0</v>
      </c>
      <c r="G4296" s="515"/>
      <c r="H4296" s="116"/>
      <c r="I4296" s="116"/>
      <c r="J4296" s="515"/>
      <c r="AD4296" s="476"/>
      <c r="AI4296" s="473"/>
    </row>
    <row r="4297" spans="1:35" s="4" customFormat="1" x14ac:dyDescent="0.25">
      <c r="A4297" s="408">
        <f t="shared" si="65"/>
        <v>4295</v>
      </c>
      <c r="B4297" s="488">
        <v>45521</v>
      </c>
      <c r="C4297" s="212" t="s">
        <v>172</v>
      </c>
      <c r="D4297" s="408" t="s">
        <v>173</v>
      </c>
      <c r="E4297" s="408" t="s">
        <v>164</v>
      </c>
      <c r="F4297" s="515">
        <v>0</v>
      </c>
      <c r="G4297" s="515"/>
      <c r="H4297" s="116"/>
      <c r="I4297" s="116"/>
      <c r="J4297" s="515"/>
      <c r="AD4297" s="476"/>
      <c r="AI4297" s="473"/>
    </row>
    <row r="4298" spans="1:35" s="4" customFormat="1" x14ac:dyDescent="0.25">
      <c r="A4298" s="408">
        <f t="shared" si="65"/>
        <v>4296</v>
      </c>
      <c r="B4298" s="488">
        <v>45521</v>
      </c>
      <c r="C4298" s="212" t="s">
        <v>174</v>
      </c>
      <c r="D4298" s="408" t="s">
        <v>99</v>
      </c>
      <c r="E4298" s="408" t="s">
        <v>164</v>
      </c>
      <c r="F4298" s="515">
        <v>0</v>
      </c>
      <c r="G4298" s="515"/>
      <c r="H4298" s="116"/>
      <c r="I4298" s="116"/>
      <c r="J4298" s="515"/>
      <c r="AD4298" s="476"/>
      <c r="AI4298" s="473"/>
    </row>
    <row r="4299" spans="1:35" s="4" customFormat="1" x14ac:dyDescent="0.25">
      <c r="A4299" s="408">
        <f t="shared" si="65"/>
        <v>4297</v>
      </c>
      <c r="B4299" s="488">
        <v>45521</v>
      </c>
      <c r="C4299" s="212" t="s">
        <v>175</v>
      </c>
      <c r="D4299" s="408" t="s">
        <v>176</v>
      </c>
      <c r="E4299" s="408" t="s">
        <v>164</v>
      </c>
      <c r="F4299" s="515">
        <v>135</v>
      </c>
      <c r="G4299" s="515"/>
      <c r="H4299" s="116"/>
      <c r="I4299" s="116"/>
      <c r="J4299" s="515"/>
      <c r="AD4299" s="476"/>
      <c r="AI4299" s="473"/>
    </row>
    <row r="4300" spans="1:35" s="4" customFormat="1" x14ac:dyDescent="0.25">
      <c r="A4300" s="408">
        <f t="shared" si="65"/>
        <v>4298</v>
      </c>
      <c r="B4300" s="488">
        <v>45521</v>
      </c>
      <c r="C4300" s="212" t="s">
        <v>263</v>
      </c>
      <c r="D4300" s="408" t="s">
        <v>176</v>
      </c>
      <c r="E4300" s="408" t="s">
        <v>164</v>
      </c>
      <c r="F4300" s="515">
        <v>0</v>
      </c>
      <c r="G4300" s="515"/>
      <c r="H4300" s="116"/>
      <c r="I4300" s="116"/>
      <c r="J4300" s="515"/>
      <c r="AD4300" s="476"/>
      <c r="AI4300" s="473"/>
    </row>
    <row r="4301" spans="1:35" s="4" customFormat="1" x14ac:dyDescent="0.25">
      <c r="A4301" s="408">
        <f t="shared" si="65"/>
        <v>4299</v>
      </c>
      <c r="B4301" s="488">
        <v>45521</v>
      </c>
      <c r="C4301" s="212" t="s">
        <v>261</v>
      </c>
      <c r="D4301" s="408" t="s">
        <v>269</v>
      </c>
      <c r="E4301" s="408" t="s">
        <v>164</v>
      </c>
      <c r="F4301" s="515">
        <v>0</v>
      </c>
      <c r="G4301" s="515"/>
      <c r="H4301" s="116"/>
      <c r="I4301" s="116"/>
      <c r="J4301" s="515"/>
      <c r="AD4301" s="476"/>
      <c r="AI4301" s="473"/>
    </row>
    <row r="4302" spans="1:35" s="4" customFormat="1" x14ac:dyDescent="0.25">
      <c r="A4302" s="408">
        <f t="shared" si="65"/>
        <v>4300</v>
      </c>
      <c r="B4302" s="488">
        <v>45521</v>
      </c>
      <c r="C4302" s="212" t="s">
        <v>254</v>
      </c>
      <c r="D4302" s="408" t="s">
        <v>159</v>
      </c>
      <c r="E4302" s="408" t="s">
        <v>164</v>
      </c>
      <c r="F4302" s="515">
        <v>0</v>
      </c>
      <c r="G4302" s="515"/>
      <c r="H4302" s="116"/>
      <c r="I4302" s="116"/>
      <c r="J4302" s="515"/>
      <c r="AD4302" s="476"/>
      <c r="AI4302" s="473"/>
    </row>
    <row r="4303" spans="1:35" s="4" customFormat="1" x14ac:dyDescent="0.25">
      <c r="A4303" s="408">
        <f t="shared" si="65"/>
        <v>4301</v>
      </c>
      <c r="B4303" s="488">
        <v>45521</v>
      </c>
      <c r="C4303" s="212" t="s">
        <v>277</v>
      </c>
      <c r="D4303" s="408" t="s">
        <v>176</v>
      </c>
      <c r="E4303" s="408" t="s">
        <v>164</v>
      </c>
      <c r="F4303" s="515">
        <v>0</v>
      </c>
      <c r="G4303" s="515"/>
      <c r="H4303" s="116"/>
      <c r="I4303" s="116"/>
      <c r="J4303" s="515"/>
      <c r="AD4303" s="476"/>
      <c r="AI4303" s="473"/>
    </row>
    <row r="4304" spans="1:35" s="4" customFormat="1" x14ac:dyDescent="0.25">
      <c r="A4304" s="408">
        <f t="shared" si="65"/>
        <v>4302</v>
      </c>
      <c r="B4304" s="488">
        <v>45521</v>
      </c>
      <c r="C4304" s="212" t="s">
        <v>352</v>
      </c>
      <c r="D4304" s="408" t="s">
        <v>176</v>
      </c>
      <c r="E4304" s="408" t="s">
        <v>164</v>
      </c>
      <c r="F4304" s="515">
        <v>0</v>
      </c>
      <c r="G4304" s="515"/>
      <c r="H4304" s="116"/>
      <c r="I4304" s="116"/>
      <c r="J4304" s="515"/>
      <c r="AD4304" s="476"/>
      <c r="AI4304" s="473"/>
    </row>
    <row r="4305" spans="1:35" s="4" customFormat="1" x14ac:dyDescent="0.25">
      <c r="A4305" s="408">
        <f t="shared" si="65"/>
        <v>4303</v>
      </c>
      <c r="B4305" s="488">
        <v>45521</v>
      </c>
      <c r="C4305" s="212" t="s">
        <v>354</v>
      </c>
      <c r="D4305" s="408" t="s">
        <v>103</v>
      </c>
      <c r="E4305" s="408" t="s">
        <v>164</v>
      </c>
      <c r="F4305" s="515">
        <v>131</v>
      </c>
      <c r="G4305" s="515"/>
      <c r="H4305" s="116"/>
      <c r="I4305" s="116"/>
      <c r="J4305" s="515"/>
      <c r="AD4305" s="476"/>
      <c r="AI4305" s="473"/>
    </row>
    <row r="4306" spans="1:35" s="4" customFormat="1" x14ac:dyDescent="0.25">
      <c r="A4306" s="408">
        <f t="shared" si="65"/>
        <v>4304</v>
      </c>
      <c r="B4306" s="488">
        <v>45521</v>
      </c>
      <c r="C4306" s="212" t="s">
        <v>385</v>
      </c>
      <c r="D4306" s="408" t="s">
        <v>386</v>
      </c>
      <c r="E4306" s="408" t="s">
        <v>383</v>
      </c>
      <c r="F4306" s="515">
        <v>0</v>
      </c>
      <c r="G4306" s="515"/>
      <c r="H4306" s="116"/>
      <c r="I4306" s="116"/>
      <c r="J4306" s="515"/>
      <c r="AD4306" s="476"/>
      <c r="AI4306" s="473"/>
    </row>
    <row r="4307" spans="1:35" s="4" customFormat="1" x14ac:dyDescent="0.25">
      <c r="A4307" s="408">
        <f t="shared" si="65"/>
        <v>4305</v>
      </c>
      <c r="B4307" s="488">
        <v>45521</v>
      </c>
      <c r="C4307" s="212" t="s">
        <v>379</v>
      </c>
      <c r="D4307" s="408" t="s">
        <v>269</v>
      </c>
      <c r="E4307" s="408" t="s">
        <v>381</v>
      </c>
      <c r="F4307" s="515">
        <v>0</v>
      </c>
      <c r="G4307" s="515"/>
      <c r="H4307" s="116"/>
      <c r="I4307" s="116"/>
      <c r="J4307" s="515"/>
      <c r="AD4307" s="476"/>
      <c r="AI4307" s="473"/>
    </row>
    <row r="4308" spans="1:35" s="4" customFormat="1" x14ac:dyDescent="0.25">
      <c r="A4308" s="408">
        <f t="shared" si="65"/>
        <v>4306</v>
      </c>
      <c r="B4308" s="488">
        <v>45521</v>
      </c>
      <c r="C4308" s="212" t="s">
        <v>380</v>
      </c>
      <c r="D4308" s="408" t="s">
        <v>269</v>
      </c>
      <c r="E4308" s="408" t="s">
        <v>381</v>
      </c>
      <c r="F4308" s="515">
        <v>0</v>
      </c>
      <c r="G4308" s="515"/>
      <c r="H4308" s="116"/>
      <c r="I4308" s="116"/>
      <c r="J4308" s="515"/>
      <c r="AD4308" s="476"/>
      <c r="AI4308" s="473"/>
    </row>
    <row r="4309" spans="1:35" s="4" customFormat="1" x14ac:dyDescent="0.25">
      <c r="A4309" s="408">
        <f t="shared" si="65"/>
        <v>4307</v>
      </c>
      <c r="B4309" s="488">
        <v>45521</v>
      </c>
      <c r="C4309" s="212" t="s">
        <v>389</v>
      </c>
      <c r="D4309" s="408" t="s">
        <v>103</v>
      </c>
      <c r="E4309" s="408" t="s">
        <v>381</v>
      </c>
      <c r="F4309" s="515">
        <v>0</v>
      </c>
      <c r="G4309" s="515"/>
      <c r="H4309" s="116"/>
      <c r="I4309" s="116"/>
      <c r="J4309" s="515"/>
      <c r="AD4309" s="476"/>
      <c r="AI4309" s="473"/>
    </row>
    <row r="4310" spans="1:35" s="4" customFormat="1" x14ac:dyDescent="0.25">
      <c r="A4310" s="408">
        <f t="shared" si="65"/>
        <v>4308</v>
      </c>
      <c r="B4310" s="488">
        <v>45521</v>
      </c>
      <c r="C4310" s="212" t="s">
        <v>425</v>
      </c>
      <c r="D4310" s="408" t="s">
        <v>99</v>
      </c>
      <c r="E4310" s="408" t="s">
        <v>498</v>
      </c>
      <c r="F4310" s="515">
        <v>0</v>
      </c>
      <c r="G4310" s="515"/>
      <c r="H4310" s="116"/>
      <c r="I4310" s="116"/>
      <c r="J4310" s="515"/>
      <c r="AD4310" s="476"/>
      <c r="AI4310" s="473"/>
    </row>
    <row r="4311" spans="1:35" s="4" customFormat="1" x14ac:dyDescent="0.25">
      <c r="A4311" s="408">
        <f t="shared" si="65"/>
        <v>4309</v>
      </c>
      <c r="B4311" s="488">
        <v>45521</v>
      </c>
      <c r="C4311" s="212" t="s">
        <v>426</v>
      </c>
      <c r="D4311" s="408" t="s">
        <v>159</v>
      </c>
      <c r="E4311" s="408" t="s">
        <v>381</v>
      </c>
      <c r="F4311" s="515">
        <v>0</v>
      </c>
      <c r="G4311" s="515"/>
      <c r="H4311" s="116"/>
      <c r="I4311" s="116"/>
      <c r="J4311" s="515"/>
      <c r="AD4311" s="476"/>
      <c r="AI4311" s="473"/>
    </row>
    <row r="4312" spans="1:35" s="4" customFormat="1" x14ac:dyDescent="0.25">
      <c r="A4312" s="408">
        <f t="shared" si="65"/>
        <v>4310</v>
      </c>
      <c r="B4312" s="488">
        <v>45521</v>
      </c>
      <c r="C4312" s="212" t="s">
        <v>255</v>
      </c>
      <c r="D4312" s="408" t="s">
        <v>159</v>
      </c>
      <c r="E4312" s="408" t="s">
        <v>448</v>
      </c>
      <c r="F4312" s="515">
        <v>0</v>
      </c>
      <c r="G4312" s="515"/>
      <c r="H4312" s="116"/>
      <c r="I4312" s="116"/>
      <c r="J4312" s="515"/>
      <c r="AD4312" s="476"/>
      <c r="AI4312" s="473"/>
    </row>
    <row r="4313" spans="1:35" s="4" customFormat="1" x14ac:dyDescent="0.25">
      <c r="A4313" s="408">
        <f t="shared" si="65"/>
        <v>4311</v>
      </c>
      <c r="B4313" s="488">
        <v>45522</v>
      </c>
      <c r="C4313" s="212" t="s">
        <v>125</v>
      </c>
      <c r="D4313" s="408" t="s">
        <v>99</v>
      </c>
      <c r="E4313" s="408" t="s">
        <v>334</v>
      </c>
      <c r="F4313" s="515">
        <v>396</v>
      </c>
      <c r="G4313" s="515"/>
      <c r="H4313" s="116"/>
      <c r="I4313" s="116"/>
      <c r="J4313" s="515"/>
      <c r="AD4313" s="476"/>
      <c r="AI4313" s="473"/>
    </row>
    <row r="4314" spans="1:35" s="4" customFormat="1" x14ac:dyDescent="0.25">
      <c r="A4314" s="408">
        <f t="shared" si="65"/>
        <v>4312</v>
      </c>
      <c r="B4314" s="488">
        <v>45522</v>
      </c>
      <c r="C4314" s="212" t="s">
        <v>290</v>
      </c>
      <c r="D4314" s="408" t="s">
        <v>99</v>
      </c>
      <c r="E4314" s="408" t="s">
        <v>335</v>
      </c>
      <c r="F4314" s="515">
        <v>290</v>
      </c>
      <c r="G4314" s="515"/>
      <c r="H4314" s="116"/>
      <c r="I4314" s="116"/>
      <c r="J4314" s="515"/>
      <c r="AD4314" s="476"/>
      <c r="AI4314" s="473"/>
    </row>
    <row r="4315" spans="1:35" s="4" customFormat="1" x14ac:dyDescent="0.25">
      <c r="A4315" s="408">
        <f t="shared" si="65"/>
        <v>4313</v>
      </c>
      <c r="B4315" s="488">
        <v>45522</v>
      </c>
      <c r="C4315" s="212" t="s">
        <v>88</v>
      </c>
      <c r="D4315" s="408" t="s">
        <v>89</v>
      </c>
      <c r="E4315" s="408" t="s">
        <v>336</v>
      </c>
      <c r="F4315" s="515">
        <v>0</v>
      </c>
      <c r="G4315" s="515"/>
      <c r="H4315" s="116"/>
      <c r="I4315" s="116"/>
      <c r="J4315" s="515"/>
      <c r="AD4315" s="476"/>
      <c r="AI4315" s="473"/>
    </row>
    <row r="4316" spans="1:35" s="4" customFormat="1" x14ac:dyDescent="0.25">
      <c r="A4316" s="408">
        <f t="shared" si="65"/>
        <v>4314</v>
      </c>
      <c r="B4316" s="488">
        <v>45522</v>
      </c>
      <c r="C4316" s="212" t="s">
        <v>294</v>
      </c>
      <c r="D4316" s="408" t="s">
        <v>89</v>
      </c>
      <c r="E4316" s="408" t="s">
        <v>337</v>
      </c>
      <c r="F4316" s="515">
        <v>0</v>
      </c>
      <c r="G4316" s="515"/>
      <c r="H4316" s="116"/>
      <c r="I4316" s="116"/>
      <c r="J4316" s="515"/>
      <c r="AD4316" s="476"/>
      <c r="AI4316" s="473"/>
    </row>
    <row r="4317" spans="1:35" s="4" customFormat="1" x14ac:dyDescent="0.25">
      <c r="A4317" s="408">
        <f t="shared" si="65"/>
        <v>4315</v>
      </c>
      <c r="B4317" s="488">
        <v>45522</v>
      </c>
      <c r="C4317" s="212" t="s">
        <v>119</v>
      </c>
      <c r="D4317" s="408" t="s">
        <v>131</v>
      </c>
      <c r="E4317" s="408" t="s">
        <v>338</v>
      </c>
      <c r="F4317" s="515">
        <v>54</v>
      </c>
      <c r="G4317" s="515"/>
      <c r="H4317" s="116"/>
      <c r="I4317" s="116"/>
      <c r="J4317" s="515"/>
      <c r="AD4317" s="476"/>
      <c r="AI4317" s="473"/>
    </row>
    <row r="4318" spans="1:35" s="4" customFormat="1" x14ac:dyDescent="0.25">
      <c r="A4318" s="408">
        <f t="shared" si="65"/>
        <v>4316</v>
      </c>
      <c r="B4318" s="488">
        <v>45522</v>
      </c>
      <c r="C4318" s="212" t="s">
        <v>121</v>
      </c>
      <c r="D4318" s="408" t="s">
        <v>122</v>
      </c>
      <c r="E4318" s="408" t="s">
        <v>339</v>
      </c>
      <c r="F4318" s="515">
        <v>0</v>
      </c>
      <c r="G4318" s="515"/>
      <c r="H4318" s="116"/>
      <c r="I4318" s="116"/>
      <c r="J4318" s="515"/>
      <c r="AD4318" s="476"/>
      <c r="AI4318" s="473"/>
    </row>
    <row r="4319" spans="1:35" s="4" customFormat="1" x14ac:dyDescent="0.25">
      <c r="A4319" s="408">
        <f t="shared" si="65"/>
        <v>4317</v>
      </c>
      <c r="B4319" s="488">
        <v>45522</v>
      </c>
      <c r="C4319" s="212" t="s">
        <v>349</v>
      </c>
      <c r="D4319" s="408" t="s">
        <v>360</v>
      </c>
      <c r="E4319" s="408" t="s">
        <v>127</v>
      </c>
      <c r="F4319" s="515">
        <v>150</v>
      </c>
      <c r="G4319" s="515"/>
      <c r="H4319" s="116"/>
      <c r="I4319" s="116"/>
      <c r="J4319" s="515"/>
      <c r="AD4319" s="476"/>
      <c r="AI4319" s="473"/>
    </row>
    <row r="4320" spans="1:35" s="4" customFormat="1" x14ac:dyDescent="0.25">
      <c r="A4320" s="408">
        <f t="shared" si="65"/>
        <v>4318</v>
      </c>
      <c r="B4320" s="488">
        <v>45522</v>
      </c>
      <c r="C4320" s="212" t="s">
        <v>449</v>
      </c>
      <c r="D4320" s="408" t="s">
        <v>122</v>
      </c>
      <c r="E4320" s="408" t="s">
        <v>339</v>
      </c>
      <c r="F4320" s="515">
        <v>340</v>
      </c>
      <c r="G4320" s="515"/>
      <c r="H4320" s="116"/>
      <c r="I4320" s="116"/>
      <c r="J4320" s="515"/>
      <c r="AD4320" s="476"/>
      <c r="AI4320" s="473"/>
    </row>
    <row r="4321" spans="1:35" s="4" customFormat="1" x14ac:dyDescent="0.25">
      <c r="A4321" s="408">
        <f t="shared" si="65"/>
        <v>4319</v>
      </c>
      <c r="B4321" s="488">
        <v>45522</v>
      </c>
      <c r="C4321" s="212" t="s">
        <v>118</v>
      </c>
      <c r="D4321" s="408" t="s">
        <v>107</v>
      </c>
      <c r="E4321" s="408" t="s">
        <v>340</v>
      </c>
      <c r="F4321" s="515">
        <v>60</v>
      </c>
      <c r="G4321" s="515"/>
      <c r="H4321" s="116"/>
      <c r="I4321" s="116"/>
      <c r="J4321" s="515"/>
      <c r="AD4321" s="476"/>
      <c r="AI4321" s="473"/>
    </row>
    <row r="4322" spans="1:35" s="4" customFormat="1" x14ac:dyDescent="0.25">
      <c r="A4322" s="408">
        <f t="shared" si="65"/>
        <v>4320</v>
      </c>
      <c r="B4322" s="488">
        <v>45522</v>
      </c>
      <c r="C4322" s="212" t="s">
        <v>109</v>
      </c>
      <c r="D4322" s="408" t="s">
        <v>107</v>
      </c>
      <c r="E4322" s="408" t="s">
        <v>341</v>
      </c>
      <c r="F4322" s="515">
        <v>0</v>
      </c>
      <c r="G4322" s="515"/>
      <c r="H4322" s="116"/>
      <c r="I4322" s="116"/>
      <c r="J4322" s="515"/>
      <c r="AD4322" s="476"/>
      <c r="AI4322" s="473"/>
    </row>
    <row r="4323" spans="1:35" s="4" customFormat="1" x14ac:dyDescent="0.25">
      <c r="A4323" s="408">
        <f t="shared" si="65"/>
        <v>4321</v>
      </c>
      <c r="B4323" s="488">
        <v>45522</v>
      </c>
      <c r="C4323" s="212" t="s">
        <v>106</v>
      </c>
      <c r="D4323" s="408" t="s">
        <v>107</v>
      </c>
      <c r="E4323" s="408" t="s">
        <v>342</v>
      </c>
      <c r="F4323" s="515">
        <v>70</v>
      </c>
      <c r="G4323" s="515"/>
      <c r="H4323" s="116"/>
      <c r="I4323" s="116"/>
      <c r="J4323" s="515"/>
      <c r="AD4323" s="476"/>
      <c r="AI4323" s="473"/>
    </row>
    <row r="4324" spans="1:35" s="4" customFormat="1" x14ac:dyDescent="0.25">
      <c r="A4324" s="408">
        <f t="shared" si="65"/>
        <v>4322</v>
      </c>
      <c r="B4324" s="488">
        <v>45522</v>
      </c>
      <c r="C4324" s="212" t="s">
        <v>278</v>
      </c>
      <c r="D4324" s="408" t="s">
        <v>107</v>
      </c>
      <c r="E4324" s="408" t="s">
        <v>341</v>
      </c>
      <c r="F4324" s="515">
        <v>105</v>
      </c>
      <c r="G4324" s="515"/>
      <c r="H4324" s="116"/>
      <c r="I4324" s="116"/>
      <c r="J4324" s="515"/>
      <c r="AD4324" s="476"/>
      <c r="AI4324" s="473"/>
    </row>
    <row r="4325" spans="1:35" s="4" customFormat="1" x14ac:dyDescent="0.25">
      <c r="A4325" s="408">
        <f t="shared" si="65"/>
        <v>4323</v>
      </c>
      <c r="B4325" s="488">
        <v>45522</v>
      </c>
      <c r="C4325" s="212" t="s">
        <v>372</v>
      </c>
      <c r="D4325" s="408" t="s">
        <v>107</v>
      </c>
      <c r="E4325" s="408">
        <v>0</v>
      </c>
      <c r="F4325" s="515">
        <v>37</v>
      </c>
      <c r="G4325" s="515"/>
      <c r="H4325" s="116"/>
      <c r="I4325" s="116"/>
      <c r="J4325" s="515"/>
      <c r="AD4325" s="476"/>
      <c r="AI4325" s="473"/>
    </row>
    <row r="4326" spans="1:35" s="4" customFormat="1" x14ac:dyDescent="0.25">
      <c r="A4326" s="408">
        <f t="shared" si="65"/>
        <v>4324</v>
      </c>
      <c r="B4326" s="488">
        <v>45522</v>
      </c>
      <c r="C4326" s="212" t="s">
        <v>373</v>
      </c>
      <c r="D4326" s="408" t="s">
        <v>107</v>
      </c>
      <c r="E4326" s="408">
        <v>0</v>
      </c>
      <c r="F4326" s="515">
        <v>0</v>
      </c>
      <c r="G4326" s="515"/>
      <c r="H4326" s="116"/>
      <c r="I4326" s="116"/>
      <c r="J4326" s="515"/>
      <c r="AD4326" s="476"/>
      <c r="AI4326" s="473"/>
    </row>
    <row r="4327" spans="1:35" s="4" customFormat="1" x14ac:dyDescent="0.25">
      <c r="A4327" s="408">
        <f t="shared" si="65"/>
        <v>4325</v>
      </c>
      <c r="B4327" s="488">
        <v>45522</v>
      </c>
      <c r="C4327" s="212" t="s">
        <v>91</v>
      </c>
      <c r="D4327" s="408" t="s">
        <v>92</v>
      </c>
      <c r="E4327" s="408" t="s">
        <v>343</v>
      </c>
      <c r="F4327" s="515">
        <v>0</v>
      </c>
      <c r="G4327" s="515"/>
      <c r="H4327" s="116"/>
      <c r="I4327" s="116"/>
      <c r="J4327" s="515"/>
      <c r="AD4327" s="476"/>
      <c r="AI4327" s="473"/>
    </row>
    <row r="4328" spans="1:35" s="4" customFormat="1" x14ac:dyDescent="0.25">
      <c r="A4328" s="408">
        <f t="shared" si="65"/>
        <v>4326</v>
      </c>
      <c r="B4328" s="488">
        <v>45522</v>
      </c>
      <c r="C4328" s="212" t="s">
        <v>94</v>
      </c>
      <c r="D4328" s="408" t="s">
        <v>92</v>
      </c>
      <c r="E4328" s="408" t="s">
        <v>344</v>
      </c>
      <c r="F4328" s="515">
        <v>0</v>
      </c>
      <c r="G4328" s="515"/>
      <c r="H4328" s="116"/>
      <c r="I4328" s="116"/>
      <c r="J4328" s="515"/>
      <c r="AD4328" s="476"/>
      <c r="AI4328" s="473"/>
    </row>
    <row r="4329" spans="1:35" s="4" customFormat="1" x14ac:dyDescent="0.25">
      <c r="A4329" s="408">
        <f t="shared" si="65"/>
        <v>4327</v>
      </c>
      <c r="B4329" s="488">
        <v>45522</v>
      </c>
      <c r="C4329" s="212" t="s">
        <v>116</v>
      </c>
      <c r="D4329" s="408" t="s">
        <v>92</v>
      </c>
      <c r="E4329" s="408" t="s">
        <v>345</v>
      </c>
      <c r="F4329" s="515">
        <v>0</v>
      </c>
      <c r="G4329" s="515"/>
      <c r="H4329" s="116"/>
      <c r="I4329" s="116"/>
      <c r="J4329" s="515"/>
      <c r="AD4329" s="476"/>
      <c r="AI4329" s="473"/>
    </row>
    <row r="4330" spans="1:35" s="4" customFormat="1" x14ac:dyDescent="0.25">
      <c r="A4330" s="408">
        <f t="shared" si="65"/>
        <v>4328</v>
      </c>
      <c r="B4330" s="488">
        <v>45522</v>
      </c>
      <c r="C4330" s="212" t="s">
        <v>128</v>
      </c>
      <c r="D4330" s="408" t="s">
        <v>97</v>
      </c>
      <c r="E4330" s="408" t="s">
        <v>346</v>
      </c>
      <c r="F4330" s="515">
        <v>0</v>
      </c>
      <c r="G4330" s="515"/>
      <c r="H4330" s="116"/>
      <c r="I4330" s="116"/>
      <c r="J4330" s="515"/>
      <c r="AD4330" s="476"/>
      <c r="AI4330" s="473"/>
    </row>
    <row r="4331" spans="1:35" s="4" customFormat="1" x14ac:dyDescent="0.25">
      <c r="A4331" s="408">
        <f t="shared" si="65"/>
        <v>4329</v>
      </c>
      <c r="B4331" s="488">
        <v>45522</v>
      </c>
      <c r="C4331" s="212" t="s">
        <v>96</v>
      </c>
      <c r="D4331" s="408" t="s">
        <v>97</v>
      </c>
      <c r="E4331" s="408" t="s">
        <v>347</v>
      </c>
      <c r="F4331" s="515">
        <v>0</v>
      </c>
      <c r="G4331" s="515"/>
      <c r="H4331" s="116"/>
      <c r="I4331" s="116"/>
      <c r="J4331" s="515"/>
      <c r="AD4331" s="476"/>
      <c r="AI4331" s="473"/>
    </row>
    <row r="4332" spans="1:35" s="4" customFormat="1" x14ac:dyDescent="0.25">
      <c r="A4332" s="408">
        <f t="shared" si="65"/>
        <v>4330</v>
      </c>
      <c r="B4332" s="488">
        <v>45522</v>
      </c>
      <c r="C4332" s="212" t="s">
        <v>113</v>
      </c>
      <c r="D4332" s="408" t="s">
        <v>114</v>
      </c>
      <c r="E4332" s="408" t="s">
        <v>348</v>
      </c>
      <c r="F4332" s="515">
        <v>0</v>
      </c>
      <c r="G4332" s="515"/>
      <c r="H4332" s="116"/>
      <c r="I4332" s="116"/>
      <c r="J4332" s="515"/>
      <c r="AD4332" s="476"/>
      <c r="AI4332" s="473"/>
    </row>
    <row r="4333" spans="1:35" s="4" customFormat="1" x14ac:dyDescent="0.25">
      <c r="A4333" s="408">
        <f t="shared" si="65"/>
        <v>4331</v>
      </c>
      <c r="B4333" s="488">
        <v>45522</v>
      </c>
      <c r="C4333" s="212" t="s">
        <v>559</v>
      </c>
      <c r="D4333" s="408" t="str">
        <f>VLOOKUP(C4333,X$4:Z4334,2,FALSE)</f>
        <v>لودر VOLVO</v>
      </c>
      <c r="E4333" s="408" t="str">
        <f>VLOOKUP(C4333,X$4:Z4334,3,FALSE)</f>
        <v>شرکتی</v>
      </c>
      <c r="F4333" s="515">
        <v>200</v>
      </c>
      <c r="G4333" s="515"/>
      <c r="H4333" s="116"/>
      <c r="I4333" s="116"/>
      <c r="J4333" s="515"/>
      <c r="AD4333" s="476"/>
      <c r="AI4333" s="473"/>
    </row>
    <row r="4334" spans="1:35" s="4" customFormat="1" x14ac:dyDescent="0.25">
      <c r="A4334" s="408">
        <f t="shared" si="65"/>
        <v>4332</v>
      </c>
      <c r="B4334" s="488">
        <v>45522</v>
      </c>
      <c r="C4334" s="212" t="s">
        <v>156</v>
      </c>
      <c r="D4334" s="408" t="s">
        <v>136</v>
      </c>
      <c r="E4334" s="408" t="s">
        <v>149</v>
      </c>
      <c r="F4334" s="515">
        <v>158</v>
      </c>
      <c r="G4334" s="515"/>
      <c r="H4334" s="116"/>
      <c r="I4334" s="116"/>
      <c r="J4334" s="515"/>
      <c r="AD4334" s="476"/>
      <c r="AI4334" s="473"/>
    </row>
    <row r="4335" spans="1:35" s="4" customFormat="1" x14ac:dyDescent="0.25">
      <c r="A4335" s="408">
        <f t="shared" si="65"/>
        <v>4333</v>
      </c>
      <c r="B4335" s="488">
        <v>45522</v>
      </c>
      <c r="C4335" s="212" t="s">
        <v>142</v>
      </c>
      <c r="D4335" s="408" t="s">
        <v>264</v>
      </c>
      <c r="E4335" s="408" t="s">
        <v>143</v>
      </c>
      <c r="F4335" s="515">
        <v>0</v>
      </c>
      <c r="G4335" s="515"/>
      <c r="H4335" s="116"/>
      <c r="I4335" s="116"/>
      <c r="J4335" s="515"/>
      <c r="AD4335" s="476"/>
      <c r="AI4335" s="473"/>
    </row>
    <row r="4336" spans="1:35" s="4" customFormat="1" x14ac:dyDescent="0.25">
      <c r="A4336" s="408">
        <f t="shared" si="65"/>
        <v>4334</v>
      </c>
      <c r="B4336" s="488">
        <v>45522</v>
      </c>
      <c r="C4336" s="212" t="s">
        <v>144</v>
      </c>
      <c r="D4336" s="408" t="s">
        <v>264</v>
      </c>
      <c r="E4336" s="408" t="s">
        <v>143</v>
      </c>
      <c r="F4336" s="515">
        <v>198</v>
      </c>
      <c r="G4336" s="515"/>
      <c r="H4336" s="116"/>
      <c r="I4336" s="116"/>
      <c r="J4336" s="515"/>
      <c r="AD4336" s="476"/>
      <c r="AI4336" s="473"/>
    </row>
    <row r="4337" spans="1:35" s="4" customFormat="1" x14ac:dyDescent="0.25">
      <c r="A4337" s="408">
        <f t="shared" si="65"/>
        <v>4335</v>
      </c>
      <c r="B4337" s="488">
        <v>45522</v>
      </c>
      <c r="C4337" s="212" t="s">
        <v>145</v>
      </c>
      <c r="D4337" s="408" t="s">
        <v>265</v>
      </c>
      <c r="E4337" s="408" t="s">
        <v>146</v>
      </c>
      <c r="F4337" s="515">
        <v>425</v>
      </c>
      <c r="G4337" s="515"/>
      <c r="H4337" s="116"/>
      <c r="I4337" s="116"/>
      <c r="J4337" s="515"/>
      <c r="AD4337" s="476"/>
      <c r="AI4337" s="473"/>
    </row>
    <row r="4338" spans="1:35" s="4" customFormat="1" x14ac:dyDescent="0.25">
      <c r="A4338" s="408">
        <f t="shared" si="65"/>
        <v>4336</v>
      </c>
      <c r="B4338" s="488">
        <v>45522</v>
      </c>
      <c r="C4338" s="212" t="s">
        <v>160</v>
      </c>
      <c r="D4338" s="408" t="s">
        <v>136</v>
      </c>
      <c r="E4338" s="408" t="s">
        <v>64</v>
      </c>
      <c r="F4338" s="515">
        <v>197</v>
      </c>
      <c r="G4338" s="515"/>
      <c r="H4338" s="116"/>
      <c r="I4338" s="116"/>
      <c r="J4338" s="515"/>
      <c r="AD4338" s="476"/>
      <c r="AI4338" s="473"/>
    </row>
    <row r="4339" spans="1:35" s="4" customFormat="1" x14ac:dyDescent="0.25">
      <c r="A4339" s="408">
        <f t="shared" si="65"/>
        <v>4337</v>
      </c>
      <c r="B4339" s="488">
        <v>45522</v>
      </c>
      <c r="C4339" s="212" t="s">
        <v>426</v>
      </c>
      <c r="D4339" s="408" t="s">
        <v>159</v>
      </c>
      <c r="E4339" s="408" t="s">
        <v>381</v>
      </c>
      <c r="F4339" s="515">
        <v>0</v>
      </c>
      <c r="G4339" s="515"/>
      <c r="H4339" s="116"/>
      <c r="I4339" s="116"/>
      <c r="J4339" s="515"/>
      <c r="AD4339" s="476"/>
      <c r="AI4339" s="473"/>
    </row>
    <row r="4340" spans="1:35" s="4" customFormat="1" x14ac:dyDescent="0.25">
      <c r="A4340" s="408">
        <f t="shared" ref="A4340:A4403" si="66">ROW()-2</f>
        <v>4338</v>
      </c>
      <c r="B4340" s="488">
        <v>45522</v>
      </c>
      <c r="C4340" s="212" t="s">
        <v>390</v>
      </c>
      <c r="D4340" s="408" t="s">
        <v>99</v>
      </c>
      <c r="E4340" s="408" t="s">
        <v>381</v>
      </c>
      <c r="F4340" s="515">
        <v>0</v>
      </c>
      <c r="G4340" s="515"/>
      <c r="H4340" s="116"/>
      <c r="I4340" s="116"/>
      <c r="J4340" s="515"/>
      <c r="AD4340" s="476"/>
      <c r="AI4340" s="473"/>
    </row>
    <row r="4341" spans="1:35" s="4" customFormat="1" x14ac:dyDescent="0.25">
      <c r="A4341" s="408">
        <f t="shared" si="66"/>
        <v>4339</v>
      </c>
      <c r="B4341" s="488">
        <v>45522</v>
      </c>
      <c r="C4341" s="96" t="s">
        <v>283</v>
      </c>
      <c r="D4341" s="408" t="s">
        <v>266</v>
      </c>
      <c r="E4341" s="408" t="s">
        <v>63</v>
      </c>
      <c r="F4341" s="515">
        <v>105</v>
      </c>
      <c r="G4341" s="515"/>
      <c r="H4341" s="116"/>
      <c r="I4341" s="116"/>
      <c r="J4341" s="515"/>
      <c r="AD4341" s="476"/>
      <c r="AI4341" s="473"/>
    </row>
    <row r="4342" spans="1:35" s="4" customFormat="1" x14ac:dyDescent="0.25">
      <c r="A4342" s="408">
        <f t="shared" si="66"/>
        <v>4340</v>
      </c>
      <c r="B4342" s="488">
        <v>45522</v>
      </c>
      <c r="C4342" s="212" t="s">
        <v>148</v>
      </c>
      <c r="D4342" s="408" t="s">
        <v>92</v>
      </c>
      <c r="E4342" s="408" t="s">
        <v>63</v>
      </c>
      <c r="F4342" s="515">
        <v>0</v>
      </c>
      <c r="G4342" s="515"/>
      <c r="H4342" s="116"/>
      <c r="I4342" s="116"/>
      <c r="J4342" s="515"/>
      <c r="AD4342" s="476"/>
      <c r="AI4342" s="473"/>
    </row>
    <row r="4343" spans="1:35" s="4" customFormat="1" x14ac:dyDescent="0.25">
      <c r="A4343" s="408">
        <f t="shared" si="66"/>
        <v>4341</v>
      </c>
      <c r="B4343" s="488">
        <v>45522</v>
      </c>
      <c r="C4343" s="212" t="s">
        <v>150</v>
      </c>
      <c r="D4343" s="408" t="s">
        <v>92</v>
      </c>
      <c r="E4343" s="408" t="s">
        <v>63</v>
      </c>
      <c r="F4343" s="515">
        <v>0</v>
      </c>
      <c r="G4343" s="515"/>
      <c r="H4343" s="116"/>
      <c r="I4343" s="116"/>
      <c r="J4343" s="515"/>
      <c r="AD4343" s="476"/>
      <c r="AI4343" s="473"/>
    </row>
    <row r="4344" spans="1:35" s="4" customFormat="1" x14ac:dyDescent="0.25">
      <c r="A4344" s="408">
        <f t="shared" si="66"/>
        <v>4342</v>
      </c>
      <c r="B4344" s="488">
        <v>45522</v>
      </c>
      <c r="C4344" s="212" t="s">
        <v>467</v>
      </c>
      <c r="D4344" s="408" t="s">
        <v>92</v>
      </c>
      <c r="E4344" s="408" t="s">
        <v>63</v>
      </c>
      <c r="F4344" s="515">
        <v>0</v>
      </c>
      <c r="G4344" s="515"/>
      <c r="H4344" s="116"/>
      <c r="I4344" s="116"/>
      <c r="J4344" s="515"/>
      <c r="AD4344" s="476"/>
      <c r="AI4344" s="473"/>
    </row>
    <row r="4345" spans="1:35" s="4" customFormat="1" x14ac:dyDescent="0.25">
      <c r="A4345" s="408">
        <f t="shared" si="66"/>
        <v>4343</v>
      </c>
      <c r="B4345" s="488">
        <v>45522</v>
      </c>
      <c r="C4345" s="212" t="s">
        <v>135</v>
      </c>
      <c r="D4345" s="408" t="s">
        <v>136</v>
      </c>
      <c r="E4345" s="408" t="s">
        <v>2</v>
      </c>
      <c r="F4345" s="515">
        <v>220</v>
      </c>
      <c r="G4345" s="515"/>
      <c r="H4345" s="116"/>
      <c r="I4345" s="116"/>
      <c r="J4345" s="515"/>
      <c r="AD4345" s="476"/>
      <c r="AI4345" s="473"/>
    </row>
    <row r="4346" spans="1:35" s="4" customFormat="1" x14ac:dyDescent="0.25">
      <c r="A4346" s="408">
        <f t="shared" si="66"/>
        <v>4344</v>
      </c>
      <c r="B4346" s="488">
        <v>45522</v>
      </c>
      <c r="C4346" s="212" t="s">
        <v>137</v>
      </c>
      <c r="D4346" s="408" t="s">
        <v>136</v>
      </c>
      <c r="E4346" s="408" t="s">
        <v>2</v>
      </c>
      <c r="F4346" s="515">
        <v>355</v>
      </c>
      <c r="G4346" s="515"/>
      <c r="H4346" s="116"/>
      <c r="I4346" s="116"/>
      <c r="J4346" s="515"/>
      <c r="AD4346" s="476"/>
      <c r="AI4346" s="473"/>
    </row>
    <row r="4347" spans="1:35" s="4" customFormat="1" x14ac:dyDescent="0.25">
      <c r="A4347" s="408">
        <f t="shared" si="66"/>
        <v>4345</v>
      </c>
      <c r="B4347" s="488">
        <v>45522</v>
      </c>
      <c r="C4347" s="212" t="s">
        <v>139</v>
      </c>
      <c r="D4347" s="408" t="s">
        <v>92</v>
      </c>
      <c r="E4347" s="408" t="s">
        <v>2</v>
      </c>
      <c r="F4347" s="515">
        <v>0</v>
      </c>
      <c r="G4347" s="515"/>
      <c r="H4347" s="116"/>
      <c r="I4347" s="116"/>
      <c r="J4347" s="515"/>
      <c r="AD4347" s="476"/>
      <c r="AI4347" s="473"/>
    </row>
    <row r="4348" spans="1:35" s="4" customFormat="1" x14ac:dyDescent="0.25">
      <c r="A4348" s="408">
        <f t="shared" si="66"/>
        <v>4346</v>
      </c>
      <c r="B4348" s="488">
        <v>45522</v>
      </c>
      <c r="C4348" s="212" t="s">
        <v>140</v>
      </c>
      <c r="D4348" s="408" t="s">
        <v>92</v>
      </c>
      <c r="E4348" s="408" t="s">
        <v>2</v>
      </c>
      <c r="F4348" s="515">
        <v>248</v>
      </c>
      <c r="G4348" s="515"/>
      <c r="H4348" s="116"/>
      <c r="I4348" s="116"/>
      <c r="J4348" s="515"/>
      <c r="AD4348" s="476"/>
      <c r="AI4348" s="473"/>
    </row>
    <row r="4349" spans="1:35" s="4" customFormat="1" x14ac:dyDescent="0.25">
      <c r="A4349" s="408">
        <f t="shared" si="66"/>
        <v>4347</v>
      </c>
      <c r="B4349" s="488">
        <v>45522</v>
      </c>
      <c r="C4349" s="212" t="s">
        <v>141</v>
      </c>
      <c r="D4349" s="408" t="s">
        <v>92</v>
      </c>
      <c r="E4349" s="408" t="s">
        <v>2</v>
      </c>
      <c r="F4349" s="515">
        <v>0</v>
      </c>
      <c r="G4349" s="515"/>
      <c r="H4349" s="116"/>
      <c r="I4349" s="116"/>
      <c r="J4349" s="515"/>
      <c r="AD4349" s="476"/>
      <c r="AI4349" s="473"/>
    </row>
    <row r="4350" spans="1:35" s="4" customFormat="1" x14ac:dyDescent="0.25">
      <c r="A4350" s="408">
        <f t="shared" si="66"/>
        <v>4348</v>
      </c>
      <c r="B4350" s="488">
        <v>45522</v>
      </c>
      <c r="C4350" s="212" t="s">
        <v>134</v>
      </c>
      <c r="D4350" s="408" t="s">
        <v>99</v>
      </c>
      <c r="E4350" s="408" t="s">
        <v>2</v>
      </c>
      <c r="F4350" s="515">
        <v>0</v>
      </c>
      <c r="G4350" s="515"/>
      <c r="H4350" s="116"/>
      <c r="I4350" s="116"/>
      <c r="J4350" s="515"/>
      <c r="AD4350" s="476"/>
      <c r="AI4350" s="473"/>
    </row>
    <row r="4351" spans="1:35" s="4" customFormat="1" x14ac:dyDescent="0.25">
      <c r="A4351" s="408">
        <f t="shared" si="66"/>
        <v>4349</v>
      </c>
      <c r="B4351" s="488">
        <v>45522</v>
      </c>
      <c r="C4351" s="212" t="s">
        <v>279</v>
      </c>
      <c r="D4351" s="408" t="s">
        <v>99</v>
      </c>
      <c r="E4351" s="408" t="s">
        <v>2</v>
      </c>
      <c r="F4351" s="515">
        <v>0</v>
      </c>
      <c r="G4351" s="515"/>
      <c r="H4351" s="116"/>
      <c r="I4351" s="116"/>
      <c r="J4351" s="515"/>
      <c r="AD4351" s="476"/>
      <c r="AI4351" s="473"/>
    </row>
    <row r="4352" spans="1:35" s="4" customFormat="1" x14ac:dyDescent="0.25">
      <c r="A4352" s="408">
        <f t="shared" si="66"/>
        <v>4350</v>
      </c>
      <c r="B4352" s="488">
        <v>45522</v>
      </c>
      <c r="C4352" s="212" t="s">
        <v>153</v>
      </c>
      <c r="D4352" s="408" t="s">
        <v>103</v>
      </c>
      <c r="E4352" s="408" t="s">
        <v>62</v>
      </c>
      <c r="F4352" s="515">
        <v>0</v>
      </c>
      <c r="G4352" s="515"/>
      <c r="H4352" s="116"/>
      <c r="I4352" s="116"/>
      <c r="J4352" s="515"/>
      <c r="AD4352" s="476"/>
      <c r="AI4352" s="473"/>
    </row>
    <row r="4353" spans="1:35" s="4" customFormat="1" x14ac:dyDescent="0.25">
      <c r="A4353" s="408">
        <f t="shared" si="66"/>
        <v>4351</v>
      </c>
      <c r="B4353" s="488">
        <v>45522</v>
      </c>
      <c r="C4353" s="212" t="s">
        <v>154</v>
      </c>
      <c r="D4353" s="408" t="s">
        <v>92</v>
      </c>
      <c r="E4353" s="408" t="s">
        <v>62</v>
      </c>
      <c r="F4353" s="515">
        <v>0</v>
      </c>
      <c r="G4353" s="515"/>
      <c r="H4353" s="116"/>
      <c r="I4353" s="116"/>
      <c r="J4353" s="515"/>
      <c r="AD4353" s="476"/>
      <c r="AI4353" s="473"/>
    </row>
    <row r="4354" spans="1:35" s="4" customFormat="1" x14ac:dyDescent="0.25">
      <c r="A4354" s="408">
        <f t="shared" si="66"/>
        <v>4352</v>
      </c>
      <c r="B4354" s="488">
        <v>45522</v>
      </c>
      <c r="C4354" s="212" t="s">
        <v>155</v>
      </c>
      <c r="D4354" s="408" t="s">
        <v>92</v>
      </c>
      <c r="E4354" s="408" t="s">
        <v>62</v>
      </c>
      <c r="F4354" s="515">
        <v>251</v>
      </c>
      <c r="G4354" s="515"/>
      <c r="H4354" s="116"/>
      <c r="I4354" s="116"/>
      <c r="J4354" s="515"/>
      <c r="AD4354" s="476"/>
      <c r="AI4354" s="473"/>
    </row>
    <row r="4355" spans="1:35" s="4" customFormat="1" x14ac:dyDescent="0.25">
      <c r="A4355" s="408">
        <f t="shared" si="66"/>
        <v>4353</v>
      </c>
      <c r="B4355" s="488">
        <v>45522</v>
      </c>
      <c r="C4355" s="212" t="s">
        <v>295</v>
      </c>
      <c r="D4355" s="408" t="s">
        <v>92</v>
      </c>
      <c r="E4355" s="408" t="s">
        <v>62</v>
      </c>
      <c r="F4355" s="515">
        <v>0</v>
      </c>
      <c r="G4355" s="515"/>
      <c r="H4355" s="116"/>
      <c r="I4355" s="116"/>
      <c r="J4355" s="515"/>
      <c r="AD4355" s="476"/>
      <c r="AI4355" s="473"/>
    </row>
    <row r="4356" spans="1:35" s="4" customFormat="1" x14ac:dyDescent="0.25">
      <c r="A4356" s="408">
        <f t="shared" si="66"/>
        <v>4354</v>
      </c>
      <c r="B4356" s="488">
        <v>45522</v>
      </c>
      <c r="C4356" s="212" t="s">
        <v>259</v>
      </c>
      <c r="D4356" s="408" t="s">
        <v>92</v>
      </c>
      <c r="E4356" s="408" t="s">
        <v>2</v>
      </c>
      <c r="F4356" s="515">
        <v>0</v>
      </c>
      <c r="G4356" s="515"/>
      <c r="H4356" s="116"/>
      <c r="I4356" s="116"/>
      <c r="J4356" s="515"/>
      <c r="AD4356" s="476"/>
      <c r="AI4356" s="473"/>
    </row>
    <row r="4357" spans="1:35" s="4" customFormat="1" x14ac:dyDescent="0.25">
      <c r="A4357" s="408">
        <f t="shared" si="66"/>
        <v>4355</v>
      </c>
      <c r="B4357" s="488">
        <v>45522</v>
      </c>
      <c r="C4357" s="212" t="s">
        <v>260</v>
      </c>
      <c r="D4357" s="408" t="s">
        <v>92</v>
      </c>
      <c r="E4357" s="408" t="s">
        <v>2</v>
      </c>
      <c r="F4357" s="515">
        <v>0</v>
      </c>
      <c r="G4357" s="515"/>
      <c r="H4357" s="116"/>
      <c r="I4357" s="116"/>
      <c r="J4357" s="515"/>
      <c r="AD4357" s="476"/>
      <c r="AI4357" s="473"/>
    </row>
    <row r="4358" spans="1:35" s="4" customFormat="1" x14ac:dyDescent="0.25">
      <c r="A4358" s="408">
        <f t="shared" si="66"/>
        <v>4356</v>
      </c>
      <c r="B4358" s="488">
        <v>45522</v>
      </c>
      <c r="C4358" s="212" t="s">
        <v>252</v>
      </c>
      <c r="D4358" s="408" t="s">
        <v>92</v>
      </c>
      <c r="E4358" s="408" t="s">
        <v>2</v>
      </c>
      <c r="F4358" s="515">
        <v>0</v>
      </c>
      <c r="G4358" s="515"/>
      <c r="H4358" s="116"/>
      <c r="I4358" s="116"/>
      <c r="J4358" s="515"/>
      <c r="AD4358" s="476"/>
      <c r="AI4358" s="473"/>
    </row>
    <row r="4359" spans="1:35" s="4" customFormat="1" x14ac:dyDescent="0.25">
      <c r="A4359" s="408">
        <f t="shared" si="66"/>
        <v>4357</v>
      </c>
      <c r="B4359" s="488">
        <v>45522</v>
      </c>
      <c r="C4359" s="212" t="s">
        <v>177</v>
      </c>
      <c r="D4359" s="408" t="s">
        <v>159</v>
      </c>
      <c r="E4359" s="408" t="s">
        <v>8</v>
      </c>
      <c r="F4359" s="515">
        <v>86</v>
      </c>
      <c r="G4359" s="515"/>
      <c r="H4359" s="116"/>
      <c r="I4359" s="116"/>
      <c r="J4359" s="515"/>
      <c r="AD4359" s="476"/>
      <c r="AI4359" s="473"/>
    </row>
    <row r="4360" spans="1:35" s="4" customFormat="1" x14ac:dyDescent="0.25">
      <c r="A4360" s="408">
        <f t="shared" si="66"/>
        <v>4358</v>
      </c>
      <c r="B4360" s="488">
        <v>45522</v>
      </c>
      <c r="C4360" s="212" t="s">
        <v>162</v>
      </c>
      <c r="D4360" s="408" t="s">
        <v>163</v>
      </c>
      <c r="E4360" s="408" t="s">
        <v>164</v>
      </c>
      <c r="F4360" s="515">
        <v>0</v>
      </c>
      <c r="G4360" s="515"/>
      <c r="H4360" s="116"/>
      <c r="I4360" s="116"/>
      <c r="J4360" s="515"/>
      <c r="AD4360" s="476"/>
      <c r="AI4360" s="473"/>
    </row>
    <row r="4361" spans="1:35" s="4" customFormat="1" x14ac:dyDescent="0.25">
      <c r="A4361" s="408">
        <f t="shared" si="66"/>
        <v>4359</v>
      </c>
      <c r="B4361" s="488">
        <v>45522</v>
      </c>
      <c r="C4361" s="212" t="s">
        <v>166</v>
      </c>
      <c r="D4361" s="408" t="s">
        <v>167</v>
      </c>
      <c r="E4361" s="408" t="s">
        <v>164</v>
      </c>
      <c r="F4361" s="515">
        <v>60</v>
      </c>
      <c r="G4361" s="515"/>
      <c r="H4361" s="116"/>
      <c r="I4361" s="116"/>
      <c r="J4361" s="515"/>
      <c r="AD4361" s="476"/>
      <c r="AI4361" s="473"/>
    </row>
    <row r="4362" spans="1:35" s="4" customFormat="1" x14ac:dyDescent="0.25">
      <c r="A4362" s="408">
        <f t="shared" si="66"/>
        <v>4360</v>
      </c>
      <c r="B4362" s="488">
        <v>45522</v>
      </c>
      <c r="C4362" s="212" t="s">
        <v>169</v>
      </c>
      <c r="D4362" s="408" t="s">
        <v>167</v>
      </c>
      <c r="E4362" s="408" t="s">
        <v>164</v>
      </c>
      <c r="F4362" s="515">
        <v>62</v>
      </c>
      <c r="G4362" s="515"/>
      <c r="H4362" s="116"/>
      <c r="I4362" s="116"/>
      <c r="J4362" s="515"/>
      <c r="AD4362" s="476"/>
      <c r="AI4362" s="473"/>
    </row>
    <row r="4363" spans="1:35" s="4" customFormat="1" x14ac:dyDescent="0.25">
      <c r="A4363" s="408">
        <f t="shared" si="66"/>
        <v>4361</v>
      </c>
      <c r="B4363" s="488">
        <v>45522</v>
      </c>
      <c r="C4363" s="212" t="s">
        <v>170</v>
      </c>
      <c r="D4363" s="408" t="s">
        <v>103</v>
      </c>
      <c r="E4363" s="408" t="s">
        <v>164</v>
      </c>
      <c r="F4363" s="515">
        <v>0</v>
      </c>
      <c r="G4363" s="515"/>
      <c r="H4363" s="116"/>
      <c r="I4363" s="116"/>
      <c r="J4363" s="515"/>
      <c r="AD4363" s="476"/>
      <c r="AI4363" s="473"/>
    </row>
    <row r="4364" spans="1:35" s="4" customFormat="1" x14ac:dyDescent="0.25">
      <c r="A4364" s="408">
        <f t="shared" si="66"/>
        <v>4362</v>
      </c>
      <c r="B4364" s="488">
        <v>45522</v>
      </c>
      <c r="C4364" s="212" t="s">
        <v>171</v>
      </c>
      <c r="D4364" s="408" t="s">
        <v>159</v>
      </c>
      <c r="E4364" s="408" t="s">
        <v>164</v>
      </c>
      <c r="F4364" s="515">
        <v>0</v>
      </c>
      <c r="G4364" s="515"/>
      <c r="H4364" s="116"/>
      <c r="I4364" s="116"/>
      <c r="J4364" s="515"/>
      <c r="AD4364" s="476"/>
      <c r="AI4364" s="473"/>
    </row>
    <row r="4365" spans="1:35" s="4" customFormat="1" x14ac:dyDescent="0.25">
      <c r="A4365" s="408">
        <f t="shared" si="66"/>
        <v>4363</v>
      </c>
      <c r="B4365" s="488">
        <v>45522</v>
      </c>
      <c r="C4365" s="212" t="s">
        <v>172</v>
      </c>
      <c r="D4365" s="408" t="s">
        <v>173</v>
      </c>
      <c r="E4365" s="408" t="s">
        <v>164</v>
      </c>
      <c r="F4365" s="515">
        <v>0</v>
      </c>
      <c r="G4365" s="515"/>
      <c r="H4365" s="116"/>
      <c r="I4365" s="116"/>
      <c r="J4365" s="515"/>
      <c r="AD4365" s="476"/>
      <c r="AI4365" s="473"/>
    </row>
    <row r="4366" spans="1:35" s="4" customFormat="1" x14ac:dyDescent="0.25">
      <c r="A4366" s="408">
        <f t="shared" si="66"/>
        <v>4364</v>
      </c>
      <c r="B4366" s="488">
        <v>45522</v>
      </c>
      <c r="C4366" s="212" t="s">
        <v>174</v>
      </c>
      <c r="D4366" s="408" t="s">
        <v>99</v>
      </c>
      <c r="E4366" s="408" t="s">
        <v>164</v>
      </c>
      <c r="F4366" s="515">
        <v>292</v>
      </c>
      <c r="G4366" s="515"/>
      <c r="H4366" s="116"/>
      <c r="I4366" s="116"/>
      <c r="J4366" s="515"/>
      <c r="AD4366" s="476"/>
      <c r="AI4366" s="473"/>
    </row>
    <row r="4367" spans="1:35" s="4" customFormat="1" x14ac:dyDescent="0.25">
      <c r="A4367" s="408">
        <f t="shared" si="66"/>
        <v>4365</v>
      </c>
      <c r="B4367" s="488">
        <v>45522</v>
      </c>
      <c r="C4367" s="212" t="s">
        <v>175</v>
      </c>
      <c r="D4367" s="408" t="s">
        <v>176</v>
      </c>
      <c r="E4367" s="408" t="s">
        <v>164</v>
      </c>
      <c r="F4367" s="515">
        <v>164</v>
      </c>
      <c r="G4367" s="515"/>
      <c r="H4367" s="116"/>
      <c r="I4367" s="116"/>
      <c r="J4367" s="515"/>
      <c r="AD4367" s="476"/>
      <c r="AI4367" s="473"/>
    </row>
    <row r="4368" spans="1:35" s="4" customFormat="1" x14ac:dyDescent="0.25">
      <c r="A4368" s="408">
        <f t="shared" si="66"/>
        <v>4366</v>
      </c>
      <c r="B4368" s="488">
        <v>45522</v>
      </c>
      <c r="C4368" s="212" t="s">
        <v>263</v>
      </c>
      <c r="D4368" s="408" t="s">
        <v>176</v>
      </c>
      <c r="E4368" s="408" t="s">
        <v>164</v>
      </c>
      <c r="F4368" s="515">
        <v>0</v>
      </c>
      <c r="G4368" s="515"/>
      <c r="H4368" s="116"/>
      <c r="I4368" s="116"/>
      <c r="J4368" s="515"/>
      <c r="AD4368" s="476"/>
      <c r="AI4368" s="473"/>
    </row>
    <row r="4369" spans="1:35" s="4" customFormat="1" x14ac:dyDescent="0.25">
      <c r="A4369" s="408">
        <f t="shared" si="66"/>
        <v>4367</v>
      </c>
      <c r="B4369" s="488">
        <v>45522</v>
      </c>
      <c r="C4369" s="212" t="s">
        <v>261</v>
      </c>
      <c r="D4369" s="408" t="s">
        <v>269</v>
      </c>
      <c r="E4369" s="408" t="s">
        <v>164</v>
      </c>
      <c r="F4369" s="515">
        <v>220</v>
      </c>
      <c r="G4369" s="515"/>
      <c r="H4369" s="116"/>
      <c r="I4369" s="116"/>
      <c r="J4369" s="515"/>
      <c r="AD4369" s="476"/>
      <c r="AI4369" s="473"/>
    </row>
    <row r="4370" spans="1:35" s="4" customFormat="1" x14ac:dyDescent="0.25">
      <c r="A4370" s="408">
        <f t="shared" si="66"/>
        <v>4368</v>
      </c>
      <c r="B4370" s="488">
        <v>45522</v>
      </c>
      <c r="C4370" s="212" t="s">
        <v>254</v>
      </c>
      <c r="D4370" s="408" t="s">
        <v>159</v>
      </c>
      <c r="E4370" s="408" t="s">
        <v>164</v>
      </c>
      <c r="F4370" s="515">
        <v>222</v>
      </c>
      <c r="G4370" s="515"/>
      <c r="H4370" s="116"/>
      <c r="I4370" s="116"/>
      <c r="J4370" s="515"/>
      <c r="AD4370" s="476"/>
      <c r="AI4370" s="473"/>
    </row>
    <row r="4371" spans="1:35" s="4" customFormat="1" x14ac:dyDescent="0.25">
      <c r="A4371" s="408">
        <f t="shared" si="66"/>
        <v>4369</v>
      </c>
      <c r="B4371" s="488">
        <v>45522</v>
      </c>
      <c r="C4371" s="212" t="s">
        <v>277</v>
      </c>
      <c r="D4371" s="408" t="s">
        <v>176</v>
      </c>
      <c r="E4371" s="408" t="s">
        <v>164</v>
      </c>
      <c r="F4371" s="515">
        <v>307</v>
      </c>
      <c r="G4371" s="515"/>
      <c r="H4371" s="116"/>
      <c r="I4371" s="116"/>
      <c r="J4371" s="515"/>
      <c r="AD4371" s="476"/>
      <c r="AI4371" s="473"/>
    </row>
    <row r="4372" spans="1:35" s="4" customFormat="1" x14ac:dyDescent="0.25">
      <c r="A4372" s="408">
        <f t="shared" si="66"/>
        <v>4370</v>
      </c>
      <c r="B4372" s="488">
        <v>45522</v>
      </c>
      <c r="C4372" s="212" t="s">
        <v>352</v>
      </c>
      <c r="D4372" s="408" t="s">
        <v>176</v>
      </c>
      <c r="E4372" s="408" t="s">
        <v>164</v>
      </c>
      <c r="F4372" s="515">
        <v>0</v>
      </c>
      <c r="G4372" s="515"/>
      <c r="H4372" s="116"/>
      <c r="I4372" s="116"/>
      <c r="J4372" s="515"/>
      <c r="AD4372" s="476"/>
      <c r="AI4372" s="473"/>
    </row>
    <row r="4373" spans="1:35" s="4" customFormat="1" x14ac:dyDescent="0.25">
      <c r="A4373" s="408">
        <f t="shared" si="66"/>
        <v>4371</v>
      </c>
      <c r="B4373" s="488">
        <v>45522</v>
      </c>
      <c r="C4373" s="212" t="s">
        <v>354</v>
      </c>
      <c r="D4373" s="408" t="s">
        <v>103</v>
      </c>
      <c r="E4373" s="408" t="s">
        <v>164</v>
      </c>
      <c r="F4373" s="515">
        <v>168</v>
      </c>
      <c r="G4373" s="515"/>
      <c r="H4373" s="116"/>
      <c r="I4373" s="116"/>
      <c r="J4373" s="515"/>
      <c r="AD4373" s="476"/>
      <c r="AI4373" s="473"/>
    </row>
    <row r="4374" spans="1:35" s="4" customFormat="1" x14ac:dyDescent="0.25">
      <c r="A4374" s="408">
        <f t="shared" si="66"/>
        <v>4372</v>
      </c>
      <c r="B4374" s="488">
        <v>45522</v>
      </c>
      <c r="C4374" s="212" t="s">
        <v>385</v>
      </c>
      <c r="D4374" s="408" t="s">
        <v>386</v>
      </c>
      <c r="E4374" s="408" t="s">
        <v>383</v>
      </c>
      <c r="F4374" s="515">
        <v>200</v>
      </c>
      <c r="G4374" s="515"/>
      <c r="H4374" s="116"/>
      <c r="I4374" s="116"/>
      <c r="J4374" s="515"/>
      <c r="AD4374" s="476"/>
      <c r="AI4374" s="473"/>
    </row>
    <row r="4375" spans="1:35" s="4" customFormat="1" x14ac:dyDescent="0.25">
      <c r="A4375" s="408">
        <f t="shared" si="66"/>
        <v>4373</v>
      </c>
      <c r="B4375" s="488">
        <v>45522</v>
      </c>
      <c r="C4375" s="212" t="s">
        <v>379</v>
      </c>
      <c r="D4375" s="408" t="s">
        <v>269</v>
      </c>
      <c r="E4375" s="408" t="s">
        <v>381</v>
      </c>
      <c r="F4375" s="515">
        <v>123</v>
      </c>
      <c r="G4375" s="515"/>
      <c r="H4375" s="116"/>
      <c r="I4375" s="116"/>
      <c r="J4375" s="515"/>
      <c r="AD4375" s="476"/>
      <c r="AI4375" s="473"/>
    </row>
    <row r="4376" spans="1:35" s="4" customFormat="1" x14ac:dyDescent="0.25">
      <c r="A4376" s="408">
        <f t="shared" si="66"/>
        <v>4374</v>
      </c>
      <c r="B4376" s="488">
        <v>45522</v>
      </c>
      <c r="C4376" s="212" t="s">
        <v>380</v>
      </c>
      <c r="D4376" s="408" t="s">
        <v>269</v>
      </c>
      <c r="E4376" s="408" t="s">
        <v>381</v>
      </c>
      <c r="F4376" s="515">
        <v>102</v>
      </c>
      <c r="G4376" s="515"/>
      <c r="H4376" s="116"/>
      <c r="I4376" s="116"/>
      <c r="J4376" s="515"/>
      <c r="AD4376" s="476"/>
      <c r="AI4376" s="473"/>
    </row>
    <row r="4377" spans="1:35" s="4" customFormat="1" x14ac:dyDescent="0.25">
      <c r="A4377" s="408">
        <f t="shared" si="66"/>
        <v>4375</v>
      </c>
      <c r="B4377" s="488">
        <v>45522</v>
      </c>
      <c r="C4377" s="212" t="s">
        <v>389</v>
      </c>
      <c r="D4377" s="408" t="s">
        <v>103</v>
      </c>
      <c r="E4377" s="408" t="s">
        <v>381</v>
      </c>
      <c r="F4377" s="515">
        <v>132</v>
      </c>
      <c r="G4377" s="515"/>
      <c r="H4377" s="116"/>
      <c r="I4377" s="116"/>
      <c r="J4377" s="515"/>
      <c r="AD4377" s="476"/>
      <c r="AI4377" s="473"/>
    </row>
    <row r="4378" spans="1:35" s="4" customFormat="1" x14ac:dyDescent="0.25">
      <c r="A4378" s="408">
        <f t="shared" si="66"/>
        <v>4376</v>
      </c>
      <c r="B4378" s="488">
        <v>45522</v>
      </c>
      <c r="C4378" s="212" t="s">
        <v>425</v>
      </c>
      <c r="D4378" s="408" t="s">
        <v>99</v>
      </c>
      <c r="E4378" s="408" t="s">
        <v>498</v>
      </c>
      <c r="F4378" s="515">
        <v>283</v>
      </c>
      <c r="G4378" s="515"/>
      <c r="H4378" s="116"/>
      <c r="I4378" s="116"/>
      <c r="J4378" s="515"/>
      <c r="AD4378" s="476"/>
      <c r="AI4378" s="473"/>
    </row>
    <row r="4379" spans="1:35" s="4" customFormat="1" x14ac:dyDescent="0.25">
      <c r="A4379" s="408">
        <f t="shared" si="66"/>
        <v>4377</v>
      </c>
      <c r="B4379" s="488">
        <v>45522</v>
      </c>
      <c r="C4379" s="212" t="s">
        <v>426</v>
      </c>
      <c r="D4379" s="408" t="s">
        <v>159</v>
      </c>
      <c r="E4379" s="408" t="s">
        <v>381</v>
      </c>
      <c r="F4379" s="515">
        <v>0</v>
      </c>
      <c r="G4379" s="515"/>
      <c r="H4379" s="116"/>
      <c r="I4379" s="116"/>
      <c r="J4379" s="515"/>
      <c r="AD4379" s="476"/>
      <c r="AI4379" s="473"/>
    </row>
    <row r="4380" spans="1:35" s="4" customFormat="1" x14ac:dyDescent="0.25">
      <c r="A4380" s="408">
        <f t="shared" si="66"/>
        <v>4378</v>
      </c>
      <c r="B4380" s="488">
        <v>45522</v>
      </c>
      <c r="C4380" s="212" t="s">
        <v>255</v>
      </c>
      <c r="D4380" s="408" t="s">
        <v>159</v>
      </c>
      <c r="E4380" s="408" t="s">
        <v>448</v>
      </c>
      <c r="F4380" s="515">
        <v>0</v>
      </c>
      <c r="G4380" s="515"/>
      <c r="H4380" s="116"/>
      <c r="I4380" s="116"/>
      <c r="J4380" s="515"/>
      <c r="AD4380" s="476"/>
      <c r="AI4380" s="473"/>
    </row>
    <row r="4381" spans="1:35" s="4" customFormat="1" x14ac:dyDescent="0.25">
      <c r="A4381" s="408">
        <f t="shared" si="66"/>
        <v>4379</v>
      </c>
      <c r="B4381" s="488">
        <v>45522</v>
      </c>
      <c r="C4381" s="212" t="s">
        <v>474</v>
      </c>
      <c r="D4381" s="408" t="s">
        <v>269</v>
      </c>
      <c r="E4381" s="408" t="s">
        <v>470</v>
      </c>
      <c r="F4381" s="515">
        <v>201</v>
      </c>
      <c r="G4381" s="515"/>
      <c r="H4381" s="116"/>
      <c r="I4381" s="116"/>
      <c r="J4381" s="515"/>
      <c r="AD4381" s="476"/>
      <c r="AI4381" s="473"/>
    </row>
    <row r="4382" spans="1:35" s="4" customFormat="1" x14ac:dyDescent="0.25">
      <c r="A4382" s="408">
        <f t="shared" si="66"/>
        <v>4380</v>
      </c>
      <c r="B4382" s="488">
        <v>45522</v>
      </c>
      <c r="C4382" s="373" t="s">
        <v>478</v>
      </c>
      <c r="D4382" s="408" t="s">
        <v>103</v>
      </c>
      <c r="E4382" s="408" t="s">
        <v>470</v>
      </c>
      <c r="F4382" s="515">
        <v>53</v>
      </c>
      <c r="G4382" s="515"/>
      <c r="H4382" s="116"/>
      <c r="I4382" s="116"/>
      <c r="J4382" s="515"/>
      <c r="AD4382" s="476"/>
      <c r="AI4382" s="473"/>
    </row>
    <row r="4383" spans="1:35" s="4" customFormat="1" x14ac:dyDescent="0.25">
      <c r="A4383" s="408">
        <f t="shared" si="66"/>
        <v>4381</v>
      </c>
      <c r="B4383" s="488">
        <v>45522</v>
      </c>
      <c r="C4383" s="212" t="s">
        <v>84</v>
      </c>
      <c r="D4383" s="408" t="s">
        <v>85</v>
      </c>
      <c r="E4383" s="408" t="s">
        <v>86</v>
      </c>
      <c r="F4383" s="515">
        <v>0</v>
      </c>
      <c r="G4383" s="515">
        <v>76000</v>
      </c>
      <c r="H4383" s="116"/>
      <c r="I4383" s="116"/>
      <c r="J4383" s="515"/>
      <c r="AD4383" s="476"/>
      <c r="AI4383" s="473"/>
    </row>
    <row r="4384" spans="1:35" s="4" customFormat="1" x14ac:dyDescent="0.25">
      <c r="A4384" s="408">
        <f t="shared" si="66"/>
        <v>4382</v>
      </c>
      <c r="B4384" s="488">
        <v>45523</v>
      </c>
      <c r="C4384" s="212" t="s">
        <v>125</v>
      </c>
      <c r="D4384" s="408" t="s">
        <v>99</v>
      </c>
      <c r="E4384" s="408" t="s">
        <v>334</v>
      </c>
      <c r="F4384" s="97">
        <v>364</v>
      </c>
      <c r="G4384" s="97"/>
      <c r="H4384" s="116"/>
      <c r="I4384" s="116"/>
      <c r="J4384" s="97"/>
      <c r="AD4384" s="476"/>
      <c r="AI4384" s="473"/>
    </row>
    <row r="4385" spans="1:35" s="4" customFormat="1" x14ac:dyDescent="0.25">
      <c r="A4385" s="408">
        <f t="shared" si="66"/>
        <v>4383</v>
      </c>
      <c r="B4385" s="488">
        <v>45523</v>
      </c>
      <c r="C4385" s="212" t="s">
        <v>290</v>
      </c>
      <c r="D4385" s="408" t="s">
        <v>99</v>
      </c>
      <c r="E4385" s="408" t="s">
        <v>335</v>
      </c>
      <c r="F4385" s="97">
        <v>0</v>
      </c>
      <c r="G4385" s="97"/>
      <c r="H4385" s="116"/>
      <c r="I4385" s="116"/>
      <c r="J4385" s="97"/>
      <c r="AD4385" s="476"/>
      <c r="AI4385" s="473"/>
    </row>
    <row r="4386" spans="1:35" s="4" customFormat="1" x14ac:dyDescent="0.25">
      <c r="A4386" s="408">
        <f t="shared" si="66"/>
        <v>4384</v>
      </c>
      <c r="B4386" s="488">
        <v>45523</v>
      </c>
      <c r="C4386" s="212" t="s">
        <v>88</v>
      </c>
      <c r="D4386" s="408" t="s">
        <v>89</v>
      </c>
      <c r="E4386" s="408" t="s">
        <v>336</v>
      </c>
      <c r="F4386" s="97">
        <v>157</v>
      </c>
      <c r="G4386" s="97"/>
      <c r="H4386" s="116"/>
      <c r="I4386" s="116"/>
      <c r="J4386" s="97"/>
      <c r="AD4386" s="476"/>
      <c r="AI4386" s="473"/>
    </row>
    <row r="4387" spans="1:35" s="4" customFormat="1" x14ac:dyDescent="0.25">
      <c r="A4387" s="408">
        <f t="shared" si="66"/>
        <v>4385</v>
      </c>
      <c r="B4387" s="488">
        <v>45523</v>
      </c>
      <c r="C4387" s="212" t="s">
        <v>294</v>
      </c>
      <c r="D4387" s="408" t="s">
        <v>89</v>
      </c>
      <c r="E4387" s="408" t="s">
        <v>337</v>
      </c>
      <c r="F4387" s="97">
        <v>0</v>
      </c>
      <c r="G4387" s="97"/>
      <c r="H4387" s="116"/>
      <c r="I4387" s="116"/>
      <c r="J4387" s="97"/>
      <c r="AD4387" s="476"/>
      <c r="AI4387" s="473"/>
    </row>
    <row r="4388" spans="1:35" s="4" customFormat="1" x14ac:dyDescent="0.25">
      <c r="A4388" s="408">
        <f t="shared" si="66"/>
        <v>4386</v>
      </c>
      <c r="B4388" s="488">
        <v>45523</v>
      </c>
      <c r="C4388" s="212" t="s">
        <v>119</v>
      </c>
      <c r="D4388" s="408" t="s">
        <v>131</v>
      </c>
      <c r="E4388" s="408" t="s">
        <v>338</v>
      </c>
      <c r="F4388" s="97">
        <v>0</v>
      </c>
      <c r="G4388" s="97"/>
      <c r="H4388" s="116"/>
      <c r="I4388" s="116"/>
      <c r="J4388" s="97"/>
      <c r="AD4388" s="476"/>
      <c r="AI4388" s="473"/>
    </row>
    <row r="4389" spans="1:35" s="4" customFormat="1" x14ac:dyDescent="0.25">
      <c r="A4389" s="408">
        <f t="shared" si="66"/>
        <v>4387</v>
      </c>
      <c r="B4389" s="488">
        <v>45523</v>
      </c>
      <c r="C4389" s="212" t="s">
        <v>121</v>
      </c>
      <c r="D4389" s="408" t="s">
        <v>122</v>
      </c>
      <c r="E4389" s="408" t="s">
        <v>339</v>
      </c>
      <c r="F4389" s="97">
        <v>0</v>
      </c>
      <c r="G4389" s="97"/>
      <c r="H4389" s="116"/>
      <c r="I4389" s="116"/>
      <c r="J4389" s="97"/>
      <c r="AD4389" s="476"/>
      <c r="AI4389" s="473"/>
    </row>
    <row r="4390" spans="1:35" s="4" customFormat="1" x14ac:dyDescent="0.25">
      <c r="A4390" s="408">
        <f t="shared" si="66"/>
        <v>4388</v>
      </c>
      <c r="B4390" s="488">
        <v>45523</v>
      </c>
      <c r="C4390" s="212" t="s">
        <v>349</v>
      </c>
      <c r="D4390" s="408" t="s">
        <v>360</v>
      </c>
      <c r="E4390" s="408" t="s">
        <v>127</v>
      </c>
      <c r="F4390" s="97">
        <v>0</v>
      </c>
      <c r="G4390" s="97"/>
      <c r="H4390" s="116"/>
      <c r="I4390" s="116"/>
      <c r="J4390" s="97"/>
      <c r="AD4390" s="476"/>
      <c r="AI4390" s="473"/>
    </row>
    <row r="4391" spans="1:35" s="4" customFormat="1" x14ac:dyDescent="0.25">
      <c r="A4391" s="408">
        <f t="shared" si="66"/>
        <v>4389</v>
      </c>
      <c r="B4391" s="488">
        <v>45523</v>
      </c>
      <c r="C4391" s="212" t="s">
        <v>449</v>
      </c>
      <c r="D4391" s="408" t="e">
        <v>#N/A</v>
      </c>
      <c r="E4391" s="408" t="e">
        <v>#N/A</v>
      </c>
      <c r="F4391" s="97">
        <v>0</v>
      </c>
      <c r="G4391" s="97"/>
      <c r="H4391" s="116"/>
      <c r="I4391" s="116"/>
      <c r="J4391" s="97"/>
      <c r="AD4391" s="476"/>
      <c r="AI4391" s="473"/>
    </row>
    <row r="4392" spans="1:35" s="4" customFormat="1" x14ac:dyDescent="0.25">
      <c r="A4392" s="408">
        <f t="shared" si="66"/>
        <v>4390</v>
      </c>
      <c r="B4392" s="488">
        <v>45523</v>
      </c>
      <c r="C4392" s="212" t="s">
        <v>118</v>
      </c>
      <c r="D4392" s="408" t="s">
        <v>107</v>
      </c>
      <c r="E4392" s="408" t="s">
        <v>340</v>
      </c>
      <c r="F4392" s="97">
        <v>0</v>
      </c>
      <c r="G4392" s="97"/>
      <c r="H4392" s="116"/>
      <c r="I4392" s="116"/>
      <c r="J4392" s="97"/>
      <c r="AD4392" s="476"/>
      <c r="AI4392" s="473"/>
    </row>
    <row r="4393" spans="1:35" s="4" customFormat="1" x14ac:dyDescent="0.25">
      <c r="A4393" s="408">
        <f t="shared" si="66"/>
        <v>4391</v>
      </c>
      <c r="B4393" s="488">
        <v>45523</v>
      </c>
      <c r="C4393" s="212" t="s">
        <v>109</v>
      </c>
      <c r="D4393" s="408" t="s">
        <v>107</v>
      </c>
      <c r="E4393" s="408" t="s">
        <v>341</v>
      </c>
      <c r="F4393" s="97">
        <v>0</v>
      </c>
      <c r="G4393" s="97"/>
      <c r="H4393" s="116"/>
      <c r="I4393" s="116"/>
      <c r="J4393" s="97"/>
      <c r="AD4393" s="476"/>
      <c r="AI4393" s="473"/>
    </row>
    <row r="4394" spans="1:35" s="4" customFormat="1" x14ac:dyDescent="0.25">
      <c r="A4394" s="408">
        <f t="shared" si="66"/>
        <v>4392</v>
      </c>
      <c r="B4394" s="488">
        <v>45523</v>
      </c>
      <c r="C4394" s="212" t="s">
        <v>106</v>
      </c>
      <c r="D4394" s="408" t="s">
        <v>107</v>
      </c>
      <c r="E4394" s="408" t="s">
        <v>342</v>
      </c>
      <c r="F4394" s="97">
        <v>0</v>
      </c>
      <c r="G4394" s="97"/>
      <c r="H4394" s="116"/>
      <c r="I4394" s="116"/>
      <c r="J4394" s="97"/>
      <c r="AD4394" s="476"/>
      <c r="AI4394" s="473"/>
    </row>
    <row r="4395" spans="1:35" s="4" customFormat="1" x14ac:dyDescent="0.25">
      <c r="A4395" s="408">
        <f t="shared" si="66"/>
        <v>4393</v>
      </c>
      <c r="B4395" s="488">
        <v>45523</v>
      </c>
      <c r="C4395" s="212" t="s">
        <v>278</v>
      </c>
      <c r="D4395" s="408" t="s">
        <v>107</v>
      </c>
      <c r="E4395" s="408" t="s">
        <v>341</v>
      </c>
      <c r="F4395" s="97">
        <v>0</v>
      </c>
      <c r="G4395" s="97"/>
      <c r="H4395" s="116"/>
      <c r="I4395" s="116"/>
      <c r="J4395" s="97"/>
      <c r="AD4395" s="476"/>
      <c r="AI4395" s="473"/>
    </row>
    <row r="4396" spans="1:35" s="4" customFormat="1" x14ac:dyDescent="0.25">
      <c r="A4396" s="408">
        <f t="shared" si="66"/>
        <v>4394</v>
      </c>
      <c r="B4396" s="488">
        <v>45523</v>
      </c>
      <c r="C4396" s="212" t="s">
        <v>372</v>
      </c>
      <c r="D4396" s="408" t="s">
        <v>107</v>
      </c>
      <c r="E4396" s="408">
        <v>0</v>
      </c>
      <c r="F4396" s="97">
        <v>0</v>
      </c>
      <c r="G4396" s="97"/>
      <c r="H4396" s="116"/>
      <c r="I4396" s="116"/>
      <c r="J4396" s="97"/>
      <c r="AD4396" s="476"/>
      <c r="AI4396" s="473"/>
    </row>
    <row r="4397" spans="1:35" s="4" customFormat="1" x14ac:dyDescent="0.25">
      <c r="A4397" s="408">
        <f t="shared" si="66"/>
        <v>4395</v>
      </c>
      <c r="B4397" s="488">
        <v>45523</v>
      </c>
      <c r="C4397" s="212" t="s">
        <v>373</v>
      </c>
      <c r="D4397" s="408" t="s">
        <v>107</v>
      </c>
      <c r="E4397" s="408">
        <v>0</v>
      </c>
      <c r="F4397" s="97">
        <v>0</v>
      </c>
      <c r="G4397" s="97"/>
      <c r="H4397" s="116"/>
      <c r="I4397" s="116"/>
      <c r="J4397" s="97"/>
      <c r="AD4397" s="476"/>
      <c r="AI4397" s="473"/>
    </row>
    <row r="4398" spans="1:35" s="4" customFormat="1" x14ac:dyDescent="0.25">
      <c r="A4398" s="408">
        <f t="shared" si="66"/>
        <v>4396</v>
      </c>
      <c r="B4398" s="488">
        <v>45523</v>
      </c>
      <c r="C4398" s="212" t="s">
        <v>91</v>
      </c>
      <c r="D4398" s="408" t="s">
        <v>92</v>
      </c>
      <c r="E4398" s="408" t="s">
        <v>343</v>
      </c>
      <c r="F4398" s="97">
        <v>0</v>
      </c>
      <c r="G4398" s="97"/>
      <c r="H4398" s="116"/>
      <c r="I4398" s="116"/>
      <c r="J4398" s="97"/>
      <c r="AD4398" s="476"/>
      <c r="AI4398" s="473"/>
    </row>
    <row r="4399" spans="1:35" s="4" customFormat="1" x14ac:dyDescent="0.25">
      <c r="A4399" s="408">
        <f t="shared" si="66"/>
        <v>4397</v>
      </c>
      <c r="B4399" s="488">
        <v>45523</v>
      </c>
      <c r="C4399" s="212" t="s">
        <v>94</v>
      </c>
      <c r="D4399" s="408" t="s">
        <v>92</v>
      </c>
      <c r="E4399" s="408" t="s">
        <v>344</v>
      </c>
      <c r="F4399" s="97">
        <v>0</v>
      </c>
      <c r="G4399" s="97"/>
      <c r="H4399" s="116"/>
      <c r="I4399" s="116"/>
      <c r="J4399" s="97"/>
      <c r="AD4399" s="476"/>
      <c r="AI4399" s="473"/>
    </row>
    <row r="4400" spans="1:35" s="4" customFormat="1" x14ac:dyDescent="0.25">
      <c r="A4400" s="408">
        <f t="shared" si="66"/>
        <v>4398</v>
      </c>
      <c r="B4400" s="488">
        <v>45523</v>
      </c>
      <c r="C4400" s="212" t="s">
        <v>116</v>
      </c>
      <c r="D4400" s="408" t="s">
        <v>92</v>
      </c>
      <c r="E4400" s="408" t="s">
        <v>345</v>
      </c>
      <c r="F4400" s="97">
        <v>140</v>
      </c>
      <c r="G4400" s="97"/>
      <c r="H4400" s="116"/>
      <c r="I4400" s="116"/>
      <c r="J4400" s="97"/>
      <c r="AD4400" s="476"/>
      <c r="AI4400" s="473"/>
    </row>
    <row r="4401" spans="1:35" s="4" customFormat="1" x14ac:dyDescent="0.25">
      <c r="A4401" s="408">
        <f t="shared" si="66"/>
        <v>4399</v>
      </c>
      <c r="B4401" s="488">
        <v>45523</v>
      </c>
      <c r="C4401" s="212" t="s">
        <v>128</v>
      </c>
      <c r="D4401" s="408" t="s">
        <v>97</v>
      </c>
      <c r="E4401" s="408" t="s">
        <v>346</v>
      </c>
      <c r="F4401" s="97">
        <v>76</v>
      </c>
      <c r="G4401" s="97"/>
      <c r="H4401" s="116"/>
      <c r="I4401" s="116"/>
      <c r="J4401" s="97"/>
      <c r="AD4401" s="476"/>
      <c r="AI4401" s="473"/>
    </row>
    <row r="4402" spans="1:35" s="4" customFormat="1" x14ac:dyDescent="0.25">
      <c r="A4402" s="408">
        <f t="shared" si="66"/>
        <v>4400</v>
      </c>
      <c r="B4402" s="488">
        <v>45523</v>
      </c>
      <c r="C4402" s="212" t="s">
        <v>96</v>
      </c>
      <c r="D4402" s="408" t="s">
        <v>97</v>
      </c>
      <c r="E4402" s="408" t="s">
        <v>347</v>
      </c>
      <c r="F4402" s="97">
        <v>0</v>
      </c>
      <c r="G4402" s="97"/>
      <c r="H4402" s="116"/>
      <c r="I4402" s="116"/>
      <c r="J4402" s="97"/>
      <c r="AD4402" s="476"/>
      <c r="AI4402" s="473"/>
    </row>
    <row r="4403" spans="1:35" s="4" customFormat="1" x14ac:dyDescent="0.25">
      <c r="A4403" s="408">
        <f t="shared" si="66"/>
        <v>4401</v>
      </c>
      <c r="B4403" s="488">
        <v>45523</v>
      </c>
      <c r="C4403" s="212" t="s">
        <v>113</v>
      </c>
      <c r="D4403" s="408" t="s">
        <v>114</v>
      </c>
      <c r="E4403" s="408" t="s">
        <v>348</v>
      </c>
      <c r="F4403" s="97">
        <v>0</v>
      </c>
      <c r="G4403" s="97"/>
      <c r="H4403" s="116"/>
      <c r="I4403" s="116"/>
      <c r="J4403" s="97"/>
      <c r="AD4403" s="476"/>
      <c r="AI4403" s="473"/>
    </row>
    <row r="4404" spans="1:35" s="4" customFormat="1" x14ac:dyDescent="0.25">
      <c r="A4404" s="408">
        <f t="shared" ref="A4404:A4467" si="67">ROW()-2</f>
        <v>4402</v>
      </c>
      <c r="B4404" s="488">
        <v>45523</v>
      </c>
      <c r="C4404" s="96" t="s">
        <v>559</v>
      </c>
      <c r="D4404" s="408" t="str">
        <f>VLOOKUP(C4404,X$4:Z4405,2,FALSE)</f>
        <v>لودر VOLVO</v>
      </c>
      <c r="E4404" s="408" t="str">
        <f>VLOOKUP(C4404,X$4:Z4405,3,FALSE)</f>
        <v>شرکتی</v>
      </c>
      <c r="F4404" s="97">
        <v>0</v>
      </c>
      <c r="G4404" s="97"/>
      <c r="H4404" s="116"/>
      <c r="I4404" s="116"/>
      <c r="J4404" s="97"/>
      <c r="AD4404" s="476"/>
      <c r="AI4404" s="473"/>
    </row>
    <row r="4405" spans="1:35" s="4" customFormat="1" x14ac:dyDescent="0.25">
      <c r="A4405" s="408">
        <f t="shared" si="67"/>
        <v>4403</v>
      </c>
      <c r="B4405" s="488">
        <v>45523</v>
      </c>
      <c r="C4405" s="212" t="s">
        <v>156</v>
      </c>
      <c r="D4405" s="408" t="s">
        <v>136</v>
      </c>
      <c r="E4405" s="408" t="s">
        <v>149</v>
      </c>
      <c r="F4405" s="97">
        <v>0</v>
      </c>
      <c r="G4405" s="97"/>
      <c r="H4405" s="116"/>
      <c r="I4405" s="116"/>
      <c r="J4405" s="97"/>
      <c r="AD4405" s="476"/>
      <c r="AI4405" s="473"/>
    </row>
    <row r="4406" spans="1:35" s="4" customFormat="1" x14ac:dyDescent="0.25">
      <c r="A4406" s="408">
        <f t="shared" si="67"/>
        <v>4404</v>
      </c>
      <c r="B4406" s="488">
        <v>45523</v>
      </c>
      <c r="C4406" s="212" t="s">
        <v>142</v>
      </c>
      <c r="D4406" s="408" t="s">
        <v>264</v>
      </c>
      <c r="E4406" s="408" t="s">
        <v>143</v>
      </c>
      <c r="F4406" s="97">
        <v>213</v>
      </c>
      <c r="G4406" s="97"/>
      <c r="H4406" s="116"/>
      <c r="I4406" s="116"/>
      <c r="J4406" s="97"/>
      <c r="AD4406" s="476"/>
      <c r="AI4406" s="473"/>
    </row>
    <row r="4407" spans="1:35" s="4" customFormat="1" x14ac:dyDescent="0.25">
      <c r="A4407" s="408">
        <f t="shared" si="67"/>
        <v>4405</v>
      </c>
      <c r="B4407" s="488">
        <v>45523</v>
      </c>
      <c r="C4407" s="212" t="s">
        <v>144</v>
      </c>
      <c r="D4407" s="408" t="s">
        <v>264</v>
      </c>
      <c r="E4407" s="408" t="s">
        <v>143</v>
      </c>
      <c r="F4407" s="97">
        <v>0</v>
      </c>
      <c r="G4407" s="97"/>
      <c r="H4407" s="116"/>
      <c r="I4407" s="116"/>
      <c r="J4407" s="97"/>
      <c r="AD4407" s="476"/>
      <c r="AI4407" s="473"/>
    </row>
    <row r="4408" spans="1:35" s="4" customFormat="1" x14ac:dyDescent="0.25">
      <c r="A4408" s="408">
        <f t="shared" si="67"/>
        <v>4406</v>
      </c>
      <c r="B4408" s="488">
        <v>45523</v>
      </c>
      <c r="C4408" s="212" t="s">
        <v>145</v>
      </c>
      <c r="D4408" s="408" t="s">
        <v>265</v>
      </c>
      <c r="E4408" s="408" t="s">
        <v>146</v>
      </c>
      <c r="F4408" s="97">
        <v>0</v>
      </c>
      <c r="G4408" s="97"/>
      <c r="H4408" s="116"/>
      <c r="I4408" s="116"/>
      <c r="J4408" s="97"/>
      <c r="AD4408" s="476"/>
      <c r="AI4408" s="473"/>
    </row>
    <row r="4409" spans="1:35" s="4" customFormat="1" x14ac:dyDescent="0.25">
      <c r="A4409" s="408">
        <f t="shared" si="67"/>
        <v>4407</v>
      </c>
      <c r="B4409" s="488">
        <v>45523</v>
      </c>
      <c r="C4409" s="212" t="s">
        <v>160</v>
      </c>
      <c r="D4409" s="408" t="s">
        <v>136</v>
      </c>
      <c r="E4409" s="408" t="s">
        <v>64</v>
      </c>
      <c r="F4409" s="97">
        <v>0</v>
      </c>
      <c r="G4409" s="97"/>
      <c r="H4409" s="116"/>
      <c r="I4409" s="116"/>
      <c r="J4409" s="97"/>
      <c r="AD4409" s="476"/>
      <c r="AI4409" s="473"/>
    </row>
    <row r="4410" spans="1:35" s="4" customFormat="1" x14ac:dyDescent="0.25">
      <c r="A4410" s="408">
        <f t="shared" si="67"/>
        <v>4408</v>
      </c>
      <c r="B4410" s="488">
        <v>45523</v>
      </c>
      <c r="C4410" s="212" t="s">
        <v>390</v>
      </c>
      <c r="D4410" s="408" t="s">
        <v>99</v>
      </c>
      <c r="E4410" s="408" t="s">
        <v>381</v>
      </c>
      <c r="F4410" s="97">
        <v>0</v>
      </c>
      <c r="G4410" s="97"/>
      <c r="H4410" s="116"/>
      <c r="I4410" s="116"/>
      <c r="J4410" s="97"/>
      <c r="AD4410" s="476"/>
      <c r="AI4410" s="473"/>
    </row>
    <row r="4411" spans="1:35" s="4" customFormat="1" x14ac:dyDescent="0.25">
      <c r="A4411" s="408">
        <f t="shared" si="67"/>
        <v>4409</v>
      </c>
      <c r="B4411" s="488">
        <v>45523</v>
      </c>
      <c r="C4411" s="96" t="s">
        <v>283</v>
      </c>
      <c r="D4411" s="408" t="s">
        <v>266</v>
      </c>
      <c r="E4411" s="408" t="s">
        <v>63</v>
      </c>
      <c r="F4411" s="97">
        <v>0</v>
      </c>
      <c r="G4411" s="97"/>
      <c r="H4411" s="116"/>
      <c r="I4411" s="116"/>
      <c r="J4411" s="97"/>
      <c r="AD4411" s="476"/>
      <c r="AI4411" s="473"/>
    </row>
    <row r="4412" spans="1:35" s="4" customFormat="1" x14ac:dyDescent="0.25">
      <c r="A4412" s="408">
        <f t="shared" si="67"/>
        <v>4410</v>
      </c>
      <c r="B4412" s="488">
        <v>45523</v>
      </c>
      <c r="C4412" s="212" t="s">
        <v>148</v>
      </c>
      <c r="D4412" s="408" t="s">
        <v>92</v>
      </c>
      <c r="E4412" s="408" t="s">
        <v>63</v>
      </c>
      <c r="F4412" s="97">
        <v>0</v>
      </c>
      <c r="G4412" s="97"/>
      <c r="H4412" s="116"/>
      <c r="I4412" s="116"/>
      <c r="J4412" s="97"/>
      <c r="AD4412" s="476"/>
      <c r="AI4412" s="473"/>
    </row>
    <row r="4413" spans="1:35" s="4" customFormat="1" x14ac:dyDescent="0.25">
      <c r="A4413" s="408">
        <f t="shared" si="67"/>
        <v>4411</v>
      </c>
      <c r="B4413" s="488">
        <v>45523</v>
      </c>
      <c r="C4413" s="212" t="s">
        <v>150</v>
      </c>
      <c r="D4413" s="408" t="s">
        <v>92</v>
      </c>
      <c r="E4413" s="408" t="s">
        <v>63</v>
      </c>
      <c r="F4413" s="97">
        <v>0</v>
      </c>
      <c r="G4413" s="97"/>
      <c r="H4413" s="116"/>
      <c r="I4413" s="116"/>
      <c r="J4413" s="97"/>
      <c r="AD4413" s="476"/>
      <c r="AI4413" s="473"/>
    </row>
    <row r="4414" spans="1:35" s="4" customFormat="1" x14ac:dyDescent="0.25">
      <c r="A4414" s="408">
        <f t="shared" si="67"/>
        <v>4412</v>
      </c>
      <c r="B4414" s="488">
        <v>45523</v>
      </c>
      <c r="C4414" s="213" t="s">
        <v>467</v>
      </c>
      <c r="D4414" s="408" t="s">
        <v>92</v>
      </c>
      <c r="E4414" s="408" t="s">
        <v>63</v>
      </c>
      <c r="F4414" s="97">
        <v>0</v>
      </c>
      <c r="G4414" s="97"/>
      <c r="H4414" s="116"/>
      <c r="I4414" s="116"/>
      <c r="J4414" s="97"/>
      <c r="AD4414" s="476"/>
      <c r="AI4414" s="473"/>
    </row>
    <row r="4415" spans="1:35" s="4" customFormat="1" x14ac:dyDescent="0.25">
      <c r="A4415" s="408">
        <f t="shared" si="67"/>
        <v>4413</v>
      </c>
      <c r="B4415" s="488">
        <v>45523</v>
      </c>
      <c r="C4415" s="212" t="s">
        <v>135</v>
      </c>
      <c r="D4415" s="408" t="s">
        <v>136</v>
      </c>
      <c r="E4415" s="408" t="s">
        <v>2</v>
      </c>
      <c r="F4415" s="97">
        <v>174</v>
      </c>
      <c r="G4415" s="97"/>
      <c r="H4415" s="116"/>
      <c r="I4415" s="116"/>
      <c r="J4415" s="97"/>
      <c r="AD4415" s="476"/>
      <c r="AI4415" s="473"/>
    </row>
    <row r="4416" spans="1:35" s="4" customFormat="1" x14ac:dyDescent="0.25">
      <c r="A4416" s="408">
        <f t="shared" si="67"/>
        <v>4414</v>
      </c>
      <c r="B4416" s="488">
        <v>45523</v>
      </c>
      <c r="C4416" s="212" t="s">
        <v>137</v>
      </c>
      <c r="D4416" s="408" t="s">
        <v>136</v>
      </c>
      <c r="E4416" s="408" t="s">
        <v>2</v>
      </c>
      <c r="F4416" s="97">
        <v>345</v>
      </c>
      <c r="G4416" s="97"/>
      <c r="H4416" s="116"/>
      <c r="I4416" s="116"/>
      <c r="J4416" s="97"/>
      <c r="AD4416" s="476"/>
      <c r="AI4416" s="473"/>
    </row>
    <row r="4417" spans="1:35" s="4" customFormat="1" x14ac:dyDescent="0.25">
      <c r="A4417" s="408">
        <f t="shared" si="67"/>
        <v>4415</v>
      </c>
      <c r="B4417" s="488">
        <v>45523</v>
      </c>
      <c r="C4417" s="212" t="s">
        <v>139</v>
      </c>
      <c r="D4417" s="408" t="s">
        <v>92</v>
      </c>
      <c r="E4417" s="408" t="s">
        <v>2</v>
      </c>
      <c r="F4417" s="97">
        <v>250</v>
      </c>
      <c r="G4417" s="97"/>
      <c r="H4417" s="116"/>
      <c r="I4417" s="116"/>
      <c r="J4417" s="97"/>
      <c r="AD4417" s="476"/>
      <c r="AI4417" s="473"/>
    </row>
    <row r="4418" spans="1:35" s="4" customFormat="1" x14ac:dyDescent="0.25">
      <c r="A4418" s="408">
        <f t="shared" si="67"/>
        <v>4416</v>
      </c>
      <c r="B4418" s="488">
        <v>45523</v>
      </c>
      <c r="C4418" s="212" t="s">
        <v>140</v>
      </c>
      <c r="D4418" s="408" t="s">
        <v>92</v>
      </c>
      <c r="E4418" s="408" t="s">
        <v>2</v>
      </c>
      <c r="F4418" s="97">
        <v>0</v>
      </c>
      <c r="G4418" s="97"/>
      <c r="H4418" s="116"/>
      <c r="I4418" s="116"/>
      <c r="J4418" s="97"/>
      <c r="AD4418" s="476"/>
      <c r="AI4418" s="473"/>
    </row>
    <row r="4419" spans="1:35" s="4" customFormat="1" x14ac:dyDescent="0.25">
      <c r="A4419" s="408">
        <f t="shared" si="67"/>
        <v>4417</v>
      </c>
      <c r="B4419" s="488">
        <v>45523</v>
      </c>
      <c r="C4419" s="212" t="s">
        <v>141</v>
      </c>
      <c r="D4419" s="408" t="s">
        <v>92</v>
      </c>
      <c r="E4419" s="408" t="s">
        <v>2</v>
      </c>
      <c r="F4419" s="97">
        <v>0</v>
      </c>
      <c r="G4419" s="97"/>
      <c r="H4419" s="116"/>
      <c r="I4419" s="116"/>
      <c r="J4419" s="97"/>
      <c r="AD4419" s="476"/>
      <c r="AI4419" s="473"/>
    </row>
    <row r="4420" spans="1:35" s="4" customFormat="1" x14ac:dyDescent="0.25">
      <c r="A4420" s="408">
        <f t="shared" si="67"/>
        <v>4418</v>
      </c>
      <c r="B4420" s="488">
        <v>45523</v>
      </c>
      <c r="C4420" s="212" t="s">
        <v>134</v>
      </c>
      <c r="D4420" s="408" t="s">
        <v>99</v>
      </c>
      <c r="E4420" s="408" t="s">
        <v>2</v>
      </c>
      <c r="F4420" s="97">
        <v>0</v>
      </c>
      <c r="G4420" s="97"/>
      <c r="H4420" s="116"/>
      <c r="I4420" s="116"/>
      <c r="J4420" s="97"/>
      <c r="AD4420" s="476"/>
      <c r="AI4420" s="473"/>
    </row>
    <row r="4421" spans="1:35" s="4" customFormat="1" x14ac:dyDescent="0.25">
      <c r="A4421" s="408">
        <f t="shared" si="67"/>
        <v>4419</v>
      </c>
      <c r="B4421" s="488">
        <v>45523</v>
      </c>
      <c r="C4421" s="212" t="s">
        <v>279</v>
      </c>
      <c r="D4421" s="408" t="s">
        <v>99</v>
      </c>
      <c r="E4421" s="408" t="s">
        <v>2</v>
      </c>
      <c r="F4421" s="97">
        <v>0</v>
      </c>
      <c r="G4421" s="97"/>
      <c r="H4421" s="116"/>
      <c r="I4421" s="116"/>
      <c r="J4421" s="97"/>
      <c r="AD4421" s="476"/>
      <c r="AI4421" s="473"/>
    </row>
    <row r="4422" spans="1:35" s="4" customFormat="1" x14ac:dyDescent="0.25">
      <c r="A4422" s="408">
        <f t="shared" si="67"/>
        <v>4420</v>
      </c>
      <c r="B4422" s="488">
        <v>45523</v>
      </c>
      <c r="C4422" s="212" t="s">
        <v>153</v>
      </c>
      <c r="D4422" s="408" t="s">
        <v>103</v>
      </c>
      <c r="E4422" s="408" t="s">
        <v>62</v>
      </c>
      <c r="F4422" s="97">
        <v>98</v>
      </c>
      <c r="G4422" s="97"/>
      <c r="H4422" s="116"/>
      <c r="I4422" s="116"/>
      <c r="J4422" s="97"/>
      <c r="AD4422" s="476"/>
      <c r="AI4422" s="473"/>
    </row>
    <row r="4423" spans="1:35" s="4" customFormat="1" x14ac:dyDescent="0.25">
      <c r="A4423" s="408">
        <f t="shared" si="67"/>
        <v>4421</v>
      </c>
      <c r="B4423" s="488">
        <v>45523</v>
      </c>
      <c r="C4423" s="212" t="s">
        <v>154</v>
      </c>
      <c r="D4423" s="408" t="s">
        <v>92</v>
      </c>
      <c r="E4423" s="408" t="s">
        <v>62</v>
      </c>
      <c r="F4423" s="97">
        <v>0</v>
      </c>
      <c r="G4423" s="97"/>
      <c r="H4423" s="116"/>
      <c r="I4423" s="116"/>
      <c r="J4423" s="97"/>
      <c r="AD4423" s="476"/>
      <c r="AI4423" s="473"/>
    </row>
    <row r="4424" spans="1:35" s="4" customFormat="1" x14ac:dyDescent="0.25">
      <c r="A4424" s="408">
        <f t="shared" si="67"/>
        <v>4422</v>
      </c>
      <c r="B4424" s="488">
        <v>45523</v>
      </c>
      <c r="C4424" s="212" t="s">
        <v>155</v>
      </c>
      <c r="D4424" s="408" t="s">
        <v>92</v>
      </c>
      <c r="E4424" s="408" t="s">
        <v>62</v>
      </c>
      <c r="F4424" s="97">
        <v>0</v>
      </c>
      <c r="G4424" s="97"/>
      <c r="H4424" s="116"/>
      <c r="I4424" s="116"/>
      <c r="J4424" s="97"/>
      <c r="AD4424" s="476"/>
      <c r="AI4424" s="473"/>
    </row>
    <row r="4425" spans="1:35" s="4" customFormat="1" x14ac:dyDescent="0.25">
      <c r="A4425" s="408">
        <f t="shared" si="67"/>
        <v>4423</v>
      </c>
      <c r="B4425" s="488">
        <v>45523</v>
      </c>
      <c r="C4425" s="212" t="s">
        <v>295</v>
      </c>
      <c r="D4425" s="408" t="s">
        <v>92</v>
      </c>
      <c r="E4425" s="408" t="s">
        <v>62</v>
      </c>
      <c r="F4425" s="97">
        <v>0</v>
      </c>
      <c r="G4425" s="97"/>
      <c r="H4425" s="116"/>
      <c r="I4425" s="116"/>
      <c r="J4425" s="97"/>
      <c r="AD4425" s="476"/>
      <c r="AI4425" s="473"/>
    </row>
    <row r="4426" spans="1:35" s="4" customFormat="1" x14ac:dyDescent="0.25">
      <c r="A4426" s="408">
        <f t="shared" si="67"/>
        <v>4424</v>
      </c>
      <c r="B4426" s="488">
        <v>45523</v>
      </c>
      <c r="C4426" s="212" t="s">
        <v>259</v>
      </c>
      <c r="D4426" s="408" t="s">
        <v>92</v>
      </c>
      <c r="E4426" s="408" t="s">
        <v>2</v>
      </c>
      <c r="F4426" s="97">
        <v>0</v>
      </c>
      <c r="G4426" s="97"/>
      <c r="H4426" s="116"/>
      <c r="I4426" s="116"/>
      <c r="J4426" s="97"/>
      <c r="AD4426" s="476"/>
      <c r="AI4426" s="473"/>
    </row>
    <row r="4427" spans="1:35" s="4" customFormat="1" x14ac:dyDescent="0.25">
      <c r="A4427" s="408">
        <f t="shared" si="67"/>
        <v>4425</v>
      </c>
      <c r="B4427" s="488">
        <v>45523</v>
      </c>
      <c r="C4427" s="212" t="s">
        <v>260</v>
      </c>
      <c r="D4427" s="408" t="s">
        <v>92</v>
      </c>
      <c r="E4427" s="408" t="s">
        <v>2</v>
      </c>
      <c r="F4427" s="97">
        <v>0</v>
      </c>
      <c r="G4427" s="97"/>
      <c r="H4427" s="116"/>
      <c r="I4427" s="116"/>
      <c r="J4427" s="97"/>
      <c r="AD4427" s="476"/>
      <c r="AI4427" s="473"/>
    </row>
    <row r="4428" spans="1:35" s="4" customFormat="1" x14ac:dyDescent="0.25">
      <c r="A4428" s="408">
        <f t="shared" si="67"/>
        <v>4426</v>
      </c>
      <c r="B4428" s="488">
        <v>45523</v>
      </c>
      <c r="C4428" s="212" t="s">
        <v>252</v>
      </c>
      <c r="D4428" s="408" t="s">
        <v>92</v>
      </c>
      <c r="E4428" s="408" t="s">
        <v>2</v>
      </c>
      <c r="F4428" s="97">
        <v>0</v>
      </c>
      <c r="G4428" s="97"/>
      <c r="H4428" s="116"/>
      <c r="I4428" s="116"/>
      <c r="J4428" s="97"/>
      <c r="AD4428" s="476"/>
      <c r="AI4428" s="473"/>
    </row>
    <row r="4429" spans="1:35" s="4" customFormat="1" x14ac:dyDescent="0.25">
      <c r="A4429" s="408">
        <f t="shared" si="67"/>
        <v>4427</v>
      </c>
      <c r="B4429" s="488">
        <v>45523</v>
      </c>
      <c r="C4429" s="212" t="s">
        <v>177</v>
      </c>
      <c r="D4429" s="408" t="s">
        <v>159</v>
      </c>
      <c r="E4429" s="408" t="s">
        <v>8</v>
      </c>
      <c r="F4429" s="97">
        <v>73</v>
      </c>
      <c r="G4429" s="97"/>
      <c r="H4429" s="116"/>
      <c r="I4429" s="116"/>
      <c r="J4429" s="97"/>
      <c r="AD4429" s="476"/>
      <c r="AI4429" s="473"/>
    </row>
    <row r="4430" spans="1:35" s="4" customFormat="1" x14ac:dyDescent="0.25">
      <c r="A4430" s="408">
        <f t="shared" si="67"/>
        <v>4428</v>
      </c>
      <c r="B4430" s="488">
        <v>45523</v>
      </c>
      <c r="C4430" s="212" t="s">
        <v>162</v>
      </c>
      <c r="D4430" s="408" t="s">
        <v>163</v>
      </c>
      <c r="E4430" s="408" t="s">
        <v>164</v>
      </c>
      <c r="F4430" s="97">
        <v>0</v>
      </c>
      <c r="G4430" s="97"/>
      <c r="H4430" s="116"/>
      <c r="I4430" s="116"/>
      <c r="J4430" s="97"/>
      <c r="AD4430" s="476"/>
      <c r="AI4430" s="473"/>
    </row>
    <row r="4431" spans="1:35" s="4" customFormat="1" x14ac:dyDescent="0.25">
      <c r="A4431" s="408">
        <f t="shared" si="67"/>
        <v>4429</v>
      </c>
      <c r="B4431" s="488">
        <v>45523</v>
      </c>
      <c r="C4431" s="212" t="s">
        <v>166</v>
      </c>
      <c r="D4431" s="408" t="s">
        <v>167</v>
      </c>
      <c r="E4431" s="408" t="s">
        <v>164</v>
      </c>
      <c r="F4431" s="97">
        <v>0</v>
      </c>
      <c r="G4431" s="97"/>
      <c r="H4431" s="116"/>
      <c r="I4431" s="116"/>
      <c r="J4431" s="97"/>
      <c r="AD4431" s="476"/>
      <c r="AI4431" s="473"/>
    </row>
    <row r="4432" spans="1:35" s="4" customFormat="1" x14ac:dyDescent="0.25">
      <c r="A4432" s="408">
        <f t="shared" si="67"/>
        <v>4430</v>
      </c>
      <c r="B4432" s="488">
        <v>45523</v>
      </c>
      <c r="C4432" s="212" t="s">
        <v>169</v>
      </c>
      <c r="D4432" s="408" t="s">
        <v>167</v>
      </c>
      <c r="E4432" s="408" t="s">
        <v>164</v>
      </c>
      <c r="F4432" s="97">
        <v>0</v>
      </c>
      <c r="G4432" s="97"/>
      <c r="H4432" s="116"/>
      <c r="I4432" s="116"/>
      <c r="J4432" s="97"/>
      <c r="AD4432" s="476"/>
      <c r="AI4432" s="473"/>
    </row>
    <row r="4433" spans="1:35" s="4" customFormat="1" x14ac:dyDescent="0.25">
      <c r="A4433" s="408">
        <f t="shared" si="67"/>
        <v>4431</v>
      </c>
      <c r="B4433" s="488">
        <v>45523</v>
      </c>
      <c r="C4433" s="212" t="s">
        <v>170</v>
      </c>
      <c r="D4433" s="408" t="s">
        <v>103</v>
      </c>
      <c r="E4433" s="408" t="s">
        <v>164</v>
      </c>
      <c r="F4433" s="97">
        <v>0</v>
      </c>
      <c r="G4433" s="97"/>
      <c r="H4433" s="116"/>
      <c r="I4433" s="116"/>
      <c r="J4433" s="97"/>
      <c r="AD4433" s="476"/>
      <c r="AI4433" s="473"/>
    </row>
    <row r="4434" spans="1:35" s="4" customFormat="1" x14ac:dyDescent="0.25">
      <c r="A4434" s="408">
        <f t="shared" si="67"/>
        <v>4432</v>
      </c>
      <c r="B4434" s="488">
        <v>45523</v>
      </c>
      <c r="C4434" s="212" t="s">
        <v>171</v>
      </c>
      <c r="D4434" s="408" t="s">
        <v>159</v>
      </c>
      <c r="E4434" s="408" t="s">
        <v>164</v>
      </c>
      <c r="F4434" s="97">
        <v>0</v>
      </c>
      <c r="G4434" s="97"/>
      <c r="H4434" s="116"/>
      <c r="I4434" s="116"/>
      <c r="J4434" s="97"/>
      <c r="AD4434" s="476"/>
      <c r="AI4434" s="473"/>
    </row>
    <row r="4435" spans="1:35" s="4" customFormat="1" x14ac:dyDescent="0.25">
      <c r="A4435" s="408">
        <f t="shared" si="67"/>
        <v>4433</v>
      </c>
      <c r="B4435" s="488">
        <v>45523</v>
      </c>
      <c r="C4435" s="212" t="s">
        <v>172</v>
      </c>
      <c r="D4435" s="408" t="s">
        <v>173</v>
      </c>
      <c r="E4435" s="408" t="s">
        <v>164</v>
      </c>
      <c r="F4435" s="97">
        <v>0</v>
      </c>
      <c r="G4435" s="97"/>
      <c r="H4435" s="116"/>
      <c r="I4435" s="116"/>
      <c r="J4435" s="97"/>
      <c r="AD4435" s="476"/>
      <c r="AI4435" s="473"/>
    </row>
    <row r="4436" spans="1:35" s="4" customFormat="1" x14ac:dyDescent="0.25">
      <c r="A4436" s="408">
        <f t="shared" si="67"/>
        <v>4434</v>
      </c>
      <c r="B4436" s="488">
        <v>45523</v>
      </c>
      <c r="C4436" s="212" t="s">
        <v>174</v>
      </c>
      <c r="D4436" s="408" t="s">
        <v>99</v>
      </c>
      <c r="E4436" s="408" t="s">
        <v>164</v>
      </c>
      <c r="F4436" s="97">
        <v>0</v>
      </c>
      <c r="G4436" s="97"/>
      <c r="H4436" s="116"/>
      <c r="I4436" s="116"/>
      <c r="J4436" s="97"/>
      <c r="AD4436" s="476"/>
      <c r="AI4436" s="473"/>
    </row>
    <row r="4437" spans="1:35" s="4" customFormat="1" x14ac:dyDescent="0.25">
      <c r="A4437" s="408">
        <f t="shared" si="67"/>
        <v>4435</v>
      </c>
      <c r="B4437" s="488">
        <v>45523</v>
      </c>
      <c r="C4437" s="212" t="s">
        <v>175</v>
      </c>
      <c r="D4437" s="408" t="s">
        <v>176</v>
      </c>
      <c r="E4437" s="408" t="s">
        <v>164</v>
      </c>
      <c r="F4437" s="97">
        <v>0</v>
      </c>
      <c r="G4437" s="97"/>
      <c r="H4437" s="116"/>
      <c r="I4437" s="116"/>
      <c r="J4437" s="97"/>
      <c r="AD4437" s="476"/>
      <c r="AI4437" s="473"/>
    </row>
    <row r="4438" spans="1:35" s="4" customFormat="1" x14ac:dyDescent="0.25">
      <c r="A4438" s="408">
        <f t="shared" si="67"/>
        <v>4436</v>
      </c>
      <c r="B4438" s="488">
        <v>45523</v>
      </c>
      <c r="C4438" s="212" t="s">
        <v>263</v>
      </c>
      <c r="D4438" s="408" t="s">
        <v>176</v>
      </c>
      <c r="E4438" s="408" t="s">
        <v>164</v>
      </c>
      <c r="F4438" s="97">
        <v>0</v>
      </c>
      <c r="G4438" s="97"/>
      <c r="H4438" s="116"/>
      <c r="I4438" s="116"/>
      <c r="J4438" s="97"/>
      <c r="AD4438" s="476"/>
      <c r="AI4438" s="473"/>
    </row>
    <row r="4439" spans="1:35" s="4" customFormat="1" x14ac:dyDescent="0.25">
      <c r="A4439" s="408">
        <f t="shared" si="67"/>
        <v>4437</v>
      </c>
      <c r="B4439" s="488">
        <v>45523</v>
      </c>
      <c r="C4439" s="212" t="s">
        <v>261</v>
      </c>
      <c r="D4439" s="408" t="s">
        <v>269</v>
      </c>
      <c r="E4439" s="408" t="s">
        <v>164</v>
      </c>
      <c r="F4439" s="97">
        <v>0</v>
      </c>
      <c r="G4439" s="97"/>
      <c r="H4439" s="116"/>
      <c r="I4439" s="116"/>
      <c r="J4439" s="97"/>
      <c r="AD4439" s="476"/>
      <c r="AI4439" s="473"/>
    </row>
    <row r="4440" spans="1:35" s="4" customFormat="1" x14ac:dyDescent="0.25">
      <c r="A4440" s="408">
        <f t="shared" si="67"/>
        <v>4438</v>
      </c>
      <c r="B4440" s="488">
        <v>45523</v>
      </c>
      <c r="C4440" s="212" t="s">
        <v>254</v>
      </c>
      <c r="D4440" s="408" t="s">
        <v>159</v>
      </c>
      <c r="E4440" s="408" t="s">
        <v>164</v>
      </c>
      <c r="F4440" s="97">
        <v>0</v>
      </c>
      <c r="G4440" s="97"/>
      <c r="H4440" s="116"/>
      <c r="I4440" s="116"/>
      <c r="J4440" s="97"/>
      <c r="AD4440" s="476"/>
      <c r="AI4440" s="473"/>
    </row>
    <row r="4441" spans="1:35" s="4" customFormat="1" x14ac:dyDescent="0.25">
      <c r="A4441" s="408">
        <f t="shared" si="67"/>
        <v>4439</v>
      </c>
      <c r="B4441" s="488">
        <v>45523</v>
      </c>
      <c r="C4441" s="212" t="s">
        <v>277</v>
      </c>
      <c r="D4441" s="408" t="s">
        <v>176</v>
      </c>
      <c r="E4441" s="408" t="s">
        <v>164</v>
      </c>
      <c r="F4441" s="97">
        <v>0</v>
      </c>
      <c r="G4441" s="97"/>
      <c r="H4441" s="116"/>
      <c r="I4441" s="116"/>
      <c r="J4441" s="97"/>
      <c r="AD4441" s="476"/>
      <c r="AI4441" s="473"/>
    </row>
    <row r="4442" spans="1:35" s="4" customFormat="1" x14ac:dyDescent="0.25">
      <c r="A4442" s="408">
        <f t="shared" si="67"/>
        <v>4440</v>
      </c>
      <c r="B4442" s="488">
        <v>45523</v>
      </c>
      <c r="C4442" s="212" t="s">
        <v>352</v>
      </c>
      <c r="D4442" s="408" t="s">
        <v>176</v>
      </c>
      <c r="E4442" s="408" t="s">
        <v>164</v>
      </c>
      <c r="F4442" s="97">
        <v>0</v>
      </c>
      <c r="G4442" s="97"/>
      <c r="H4442" s="116"/>
      <c r="I4442" s="116"/>
      <c r="J4442" s="97"/>
      <c r="AD4442" s="476"/>
      <c r="AI4442" s="473"/>
    </row>
    <row r="4443" spans="1:35" s="4" customFormat="1" x14ac:dyDescent="0.25">
      <c r="A4443" s="408">
        <f t="shared" si="67"/>
        <v>4441</v>
      </c>
      <c r="B4443" s="488">
        <v>45523</v>
      </c>
      <c r="C4443" s="212" t="s">
        <v>354</v>
      </c>
      <c r="D4443" s="408" t="s">
        <v>103</v>
      </c>
      <c r="E4443" s="408" t="s">
        <v>164</v>
      </c>
      <c r="F4443" s="97">
        <v>139</v>
      </c>
      <c r="G4443" s="97"/>
      <c r="H4443" s="116"/>
      <c r="I4443" s="116"/>
      <c r="J4443" s="97"/>
      <c r="AD4443" s="476"/>
      <c r="AI4443" s="473"/>
    </row>
    <row r="4444" spans="1:35" s="4" customFormat="1" x14ac:dyDescent="0.25">
      <c r="A4444" s="408">
        <f t="shared" si="67"/>
        <v>4442</v>
      </c>
      <c r="B4444" s="488">
        <v>45523</v>
      </c>
      <c r="C4444" s="212" t="s">
        <v>385</v>
      </c>
      <c r="D4444" s="408" t="s">
        <v>386</v>
      </c>
      <c r="E4444" s="408" t="s">
        <v>383</v>
      </c>
      <c r="F4444" s="97">
        <v>0</v>
      </c>
      <c r="G4444" s="97"/>
      <c r="H4444" s="116"/>
      <c r="I4444" s="116"/>
      <c r="J4444" s="97"/>
      <c r="AD4444" s="476"/>
      <c r="AI4444" s="473"/>
    </row>
    <row r="4445" spans="1:35" s="4" customFormat="1" x14ac:dyDescent="0.25">
      <c r="A4445" s="408">
        <f t="shared" si="67"/>
        <v>4443</v>
      </c>
      <c r="B4445" s="488">
        <v>45523</v>
      </c>
      <c r="C4445" s="212" t="s">
        <v>379</v>
      </c>
      <c r="D4445" s="408" t="s">
        <v>269</v>
      </c>
      <c r="E4445" s="408" t="s">
        <v>381</v>
      </c>
      <c r="F4445" s="97">
        <v>0</v>
      </c>
      <c r="G4445" s="97"/>
      <c r="H4445" s="116"/>
      <c r="I4445" s="116"/>
      <c r="J4445" s="97"/>
      <c r="AD4445" s="476"/>
      <c r="AI4445" s="473"/>
    </row>
    <row r="4446" spans="1:35" s="4" customFormat="1" x14ac:dyDescent="0.25">
      <c r="A4446" s="408">
        <f t="shared" si="67"/>
        <v>4444</v>
      </c>
      <c r="B4446" s="488">
        <v>45523</v>
      </c>
      <c r="C4446" s="212" t="s">
        <v>380</v>
      </c>
      <c r="D4446" s="408" t="s">
        <v>269</v>
      </c>
      <c r="E4446" s="408" t="s">
        <v>381</v>
      </c>
      <c r="F4446" s="97">
        <v>0</v>
      </c>
      <c r="G4446" s="97"/>
      <c r="H4446" s="116"/>
      <c r="I4446" s="116"/>
      <c r="J4446" s="97"/>
      <c r="AD4446" s="476"/>
      <c r="AI4446" s="473"/>
    </row>
    <row r="4447" spans="1:35" s="4" customFormat="1" x14ac:dyDescent="0.25">
      <c r="A4447" s="408">
        <f t="shared" si="67"/>
        <v>4445</v>
      </c>
      <c r="B4447" s="488">
        <v>45523</v>
      </c>
      <c r="C4447" s="212" t="s">
        <v>389</v>
      </c>
      <c r="D4447" s="408" t="s">
        <v>103</v>
      </c>
      <c r="E4447" s="408" t="s">
        <v>381</v>
      </c>
      <c r="F4447" s="97">
        <v>0</v>
      </c>
      <c r="G4447" s="97"/>
      <c r="H4447" s="116"/>
      <c r="I4447" s="116"/>
      <c r="J4447" s="97"/>
      <c r="AD4447" s="476"/>
      <c r="AI4447" s="473"/>
    </row>
    <row r="4448" spans="1:35" s="4" customFormat="1" x14ac:dyDescent="0.25">
      <c r="A4448" s="408">
        <f t="shared" si="67"/>
        <v>4446</v>
      </c>
      <c r="B4448" s="488">
        <v>45523</v>
      </c>
      <c r="C4448" s="212" t="s">
        <v>425</v>
      </c>
      <c r="D4448" s="408" t="s">
        <v>99</v>
      </c>
      <c r="E4448" s="203" t="s">
        <v>498</v>
      </c>
      <c r="F4448" s="97">
        <v>154</v>
      </c>
      <c r="G4448" s="97"/>
      <c r="H4448" s="116"/>
      <c r="I4448" s="116"/>
      <c r="J4448" s="97"/>
      <c r="AD4448" s="476"/>
      <c r="AI4448" s="473"/>
    </row>
    <row r="4449" spans="1:35" s="4" customFormat="1" x14ac:dyDescent="0.25">
      <c r="A4449" s="408">
        <f t="shared" si="67"/>
        <v>4447</v>
      </c>
      <c r="B4449" s="488">
        <v>45523</v>
      </c>
      <c r="C4449" s="212" t="s">
        <v>426</v>
      </c>
      <c r="D4449" s="408" t="s">
        <v>159</v>
      </c>
      <c r="E4449" s="408" t="s">
        <v>381</v>
      </c>
      <c r="F4449" s="97">
        <v>303</v>
      </c>
      <c r="G4449" s="97"/>
      <c r="H4449" s="116"/>
      <c r="I4449" s="116"/>
      <c r="J4449" s="97"/>
      <c r="AD4449" s="476"/>
      <c r="AI4449" s="473"/>
    </row>
    <row r="4450" spans="1:35" s="4" customFormat="1" x14ac:dyDescent="0.25">
      <c r="A4450" s="408">
        <f t="shared" si="67"/>
        <v>4448</v>
      </c>
      <c r="B4450" s="488">
        <v>45523</v>
      </c>
      <c r="C4450" s="96" t="s">
        <v>255</v>
      </c>
      <c r="D4450" s="408" t="s">
        <v>159</v>
      </c>
      <c r="E4450" s="408" t="s">
        <v>448</v>
      </c>
      <c r="F4450" s="97">
        <v>0</v>
      </c>
      <c r="G4450" s="97"/>
      <c r="H4450" s="116"/>
      <c r="I4450" s="116"/>
      <c r="J4450" s="97"/>
      <c r="AD4450" s="476"/>
      <c r="AI4450" s="473"/>
    </row>
    <row r="4451" spans="1:35" s="4" customFormat="1" x14ac:dyDescent="0.25">
      <c r="A4451" s="408">
        <f t="shared" si="67"/>
        <v>4449</v>
      </c>
      <c r="B4451" s="488">
        <v>45523</v>
      </c>
      <c r="C4451" s="373" t="s">
        <v>478</v>
      </c>
      <c r="D4451" s="408" t="s">
        <v>103</v>
      </c>
      <c r="E4451" s="408" t="s">
        <v>470</v>
      </c>
      <c r="F4451" s="97">
        <v>47</v>
      </c>
      <c r="G4451" s="97"/>
      <c r="H4451" s="116"/>
      <c r="I4451" s="116"/>
      <c r="J4451" s="97"/>
      <c r="AD4451" s="476"/>
      <c r="AI4451" s="473"/>
    </row>
    <row r="4452" spans="1:35" s="4" customFormat="1" x14ac:dyDescent="0.25">
      <c r="A4452" s="408">
        <f t="shared" si="67"/>
        <v>4450</v>
      </c>
      <c r="B4452" s="488">
        <v>45524</v>
      </c>
      <c r="C4452" s="212" t="s">
        <v>125</v>
      </c>
      <c r="D4452" s="408" t="s">
        <v>99</v>
      </c>
      <c r="E4452" s="408" t="s">
        <v>334</v>
      </c>
      <c r="F4452" s="97">
        <v>355</v>
      </c>
      <c r="G4452" s="97"/>
      <c r="H4452" s="116"/>
      <c r="I4452" s="116"/>
      <c r="J4452" s="97"/>
      <c r="AD4452" s="476"/>
      <c r="AI4452" s="473"/>
    </row>
    <row r="4453" spans="1:35" s="4" customFormat="1" x14ac:dyDescent="0.25">
      <c r="A4453" s="408">
        <f t="shared" si="67"/>
        <v>4451</v>
      </c>
      <c r="B4453" s="488">
        <v>45524</v>
      </c>
      <c r="C4453" s="212" t="s">
        <v>290</v>
      </c>
      <c r="D4453" s="408" t="s">
        <v>99</v>
      </c>
      <c r="E4453" s="408" t="s">
        <v>335</v>
      </c>
      <c r="F4453" s="97">
        <v>0</v>
      </c>
      <c r="G4453" s="97"/>
      <c r="H4453" s="116"/>
      <c r="I4453" s="116"/>
      <c r="J4453" s="97"/>
      <c r="AD4453" s="476"/>
      <c r="AI4453" s="473"/>
    </row>
    <row r="4454" spans="1:35" s="4" customFormat="1" x14ac:dyDescent="0.25">
      <c r="A4454" s="408">
        <f t="shared" si="67"/>
        <v>4452</v>
      </c>
      <c r="B4454" s="488">
        <v>45524</v>
      </c>
      <c r="C4454" s="212" t="s">
        <v>88</v>
      </c>
      <c r="D4454" s="408" t="s">
        <v>89</v>
      </c>
      <c r="E4454" s="408" t="s">
        <v>336</v>
      </c>
      <c r="F4454" s="97">
        <v>0</v>
      </c>
      <c r="G4454" s="97"/>
      <c r="H4454" s="116"/>
      <c r="I4454" s="116"/>
      <c r="J4454" s="97"/>
      <c r="AD4454" s="476"/>
      <c r="AI4454" s="473"/>
    </row>
    <row r="4455" spans="1:35" s="4" customFormat="1" x14ac:dyDescent="0.25">
      <c r="A4455" s="408">
        <f t="shared" si="67"/>
        <v>4453</v>
      </c>
      <c r="B4455" s="488">
        <v>45524</v>
      </c>
      <c r="C4455" s="212" t="s">
        <v>294</v>
      </c>
      <c r="D4455" s="408" t="s">
        <v>89</v>
      </c>
      <c r="E4455" s="408" t="s">
        <v>337</v>
      </c>
      <c r="F4455" s="97">
        <v>0</v>
      </c>
      <c r="G4455" s="97"/>
      <c r="H4455" s="116"/>
      <c r="I4455" s="116"/>
      <c r="J4455" s="97"/>
      <c r="AD4455" s="476"/>
      <c r="AI4455" s="473"/>
    </row>
    <row r="4456" spans="1:35" s="4" customFormat="1" x14ac:dyDescent="0.25">
      <c r="A4456" s="408">
        <f t="shared" si="67"/>
        <v>4454</v>
      </c>
      <c r="B4456" s="488">
        <v>45524</v>
      </c>
      <c r="C4456" s="212" t="s">
        <v>119</v>
      </c>
      <c r="D4456" s="408" t="s">
        <v>131</v>
      </c>
      <c r="E4456" s="408" t="s">
        <v>338</v>
      </c>
      <c r="F4456" s="97">
        <v>113</v>
      </c>
      <c r="G4456" s="97"/>
      <c r="H4456" s="116"/>
      <c r="I4456" s="116"/>
      <c r="J4456" s="97"/>
      <c r="AD4456" s="476"/>
      <c r="AI4456" s="473"/>
    </row>
    <row r="4457" spans="1:35" s="4" customFormat="1" x14ac:dyDescent="0.25">
      <c r="A4457" s="408">
        <f t="shared" si="67"/>
        <v>4455</v>
      </c>
      <c r="B4457" s="488">
        <v>45524</v>
      </c>
      <c r="C4457" s="212" t="s">
        <v>121</v>
      </c>
      <c r="D4457" s="408" t="s">
        <v>122</v>
      </c>
      <c r="E4457" s="408" t="s">
        <v>339</v>
      </c>
      <c r="F4457" s="97">
        <v>0</v>
      </c>
      <c r="G4457" s="97"/>
      <c r="H4457" s="116"/>
      <c r="I4457" s="116"/>
      <c r="J4457" s="97"/>
      <c r="AD4457" s="476"/>
      <c r="AI4457" s="473"/>
    </row>
    <row r="4458" spans="1:35" s="4" customFormat="1" x14ac:dyDescent="0.25">
      <c r="A4458" s="408">
        <f t="shared" si="67"/>
        <v>4456</v>
      </c>
      <c r="B4458" s="488">
        <v>45524</v>
      </c>
      <c r="C4458" s="212" t="s">
        <v>349</v>
      </c>
      <c r="D4458" s="408" t="s">
        <v>360</v>
      </c>
      <c r="E4458" s="408" t="s">
        <v>127</v>
      </c>
      <c r="F4458" s="97">
        <v>116</v>
      </c>
      <c r="G4458" s="97"/>
      <c r="H4458" s="116"/>
      <c r="I4458" s="116"/>
      <c r="J4458" s="97"/>
      <c r="AD4458" s="476"/>
      <c r="AI4458" s="473"/>
    </row>
    <row r="4459" spans="1:35" s="4" customFormat="1" x14ac:dyDescent="0.25">
      <c r="A4459" s="408">
        <f t="shared" si="67"/>
        <v>4457</v>
      </c>
      <c r="B4459" s="488">
        <v>45524</v>
      </c>
      <c r="C4459" s="212" t="s">
        <v>449</v>
      </c>
      <c r="D4459" s="408" t="s">
        <v>122</v>
      </c>
      <c r="E4459" s="408" t="s">
        <v>339</v>
      </c>
      <c r="F4459" s="97">
        <v>0</v>
      </c>
      <c r="G4459" s="97"/>
      <c r="H4459" s="116"/>
      <c r="I4459" s="116"/>
      <c r="J4459" s="97"/>
      <c r="AD4459" s="476"/>
      <c r="AI4459" s="473"/>
    </row>
    <row r="4460" spans="1:35" s="4" customFormat="1" x14ac:dyDescent="0.25">
      <c r="A4460" s="408">
        <f t="shared" si="67"/>
        <v>4458</v>
      </c>
      <c r="B4460" s="488">
        <v>45524</v>
      </c>
      <c r="C4460" s="212" t="s">
        <v>118</v>
      </c>
      <c r="D4460" s="408" t="s">
        <v>107</v>
      </c>
      <c r="E4460" s="408" t="s">
        <v>340</v>
      </c>
      <c r="F4460" s="97">
        <v>0</v>
      </c>
      <c r="G4460" s="97"/>
      <c r="H4460" s="116"/>
      <c r="I4460" s="116"/>
      <c r="J4460" s="97"/>
      <c r="AD4460" s="476"/>
      <c r="AI4460" s="473"/>
    </row>
    <row r="4461" spans="1:35" s="4" customFormat="1" x14ac:dyDescent="0.25">
      <c r="A4461" s="408">
        <f t="shared" si="67"/>
        <v>4459</v>
      </c>
      <c r="B4461" s="488">
        <v>45524</v>
      </c>
      <c r="C4461" s="212" t="s">
        <v>109</v>
      </c>
      <c r="D4461" s="408" t="s">
        <v>107</v>
      </c>
      <c r="E4461" s="408" t="s">
        <v>341</v>
      </c>
      <c r="F4461" s="97">
        <v>0</v>
      </c>
      <c r="G4461" s="97"/>
      <c r="H4461" s="116"/>
      <c r="I4461" s="116"/>
      <c r="J4461" s="97"/>
      <c r="AD4461" s="476"/>
      <c r="AI4461" s="473"/>
    </row>
    <row r="4462" spans="1:35" s="4" customFormat="1" x14ac:dyDescent="0.25">
      <c r="A4462" s="408">
        <f t="shared" si="67"/>
        <v>4460</v>
      </c>
      <c r="B4462" s="488">
        <v>45524</v>
      </c>
      <c r="C4462" s="212" t="s">
        <v>106</v>
      </c>
      <c r="D4462" s="408" t="s">
        <v>107</v>
      </c>
      <c r="E4462" s="408" t="s">
        <v>342</v>
      </c>
      <c r="F4462" s="97">
        <v>73</v>
      </c>
      <c r="G4462" s="97"/>
      <c r="H4462" s="116"/>
      <c r="I4462" s="116"/>
      <c r="J4462" s="97"/>
      <c r="AD4462" s="476"/>
      <c r="AI4462" s="473"/>
    </row>
    <row r="4463" spans="1:35" s="4" customFormat="1" x14ac:dyDescent="0.25">
      <c r="A4463" s="408">
        <f t="shared" si="67"/>
        <v>4461</v>
      </c>
      <c r="B4463" s="488">
        <v>45524</v>
      </c>
      <c r="C4463" s="212" t="s">
        <v>278</v>
      </c>
      <c r="D4463" s="408" t="s">
        <v>107</v>
      </c>
      <c r="E4463" s="408" t="s">
        <v>341</v>
      </c>
      <c r="F4463" s="97">
        <v>0</v>
      </c>
      <c r="G4463" s="97"/>
      <c r="H4463" s="116"/>
      <c r="I4463" s="116"/>
      <c r="J4463" s="97"/>
      <c r="AD4463" s="476"/>
      <c r="AI4463" s="473"/>
    </row>
    <row r="4464" spans="1:35" s="4" customFormat="1" x14ac:dyDescent="0.25">
      <c r="A4464" s="408">
        <f t="shared" si="67"/>
        <v>4462</v>
      </c>
      <c r="B4464" s="488">
        <v>45524</v>
      </c>
      <c r="C4464" s="212" t="s">
        <v>372</v>
      </c>
      <c r="D4464" s="408" t="s">
        <v>107</v>
      </c>
      <c r="E4464" s="408">
        <v>0</v>
      </c>
      <c r="F4464" s="97">
        <v>0</v>
      </c>
      <c r="G4464" s="97"/>
      <c r="H4464" s="116"/>
      <c r="I4464" s="116"/>
      <c r="J4464" s="97"/>
      <c r="AD4464" s="476"/>
      <c r="AI4464" s="473"/>
    </row>
    <row r="4465" spans="1:35" s="4" customFormat="1" x14ac:dyDescent="0.25">
      <c r="A4465" s="408">
        <f t="shared" si="67"/>
        <v>4463</v>
      </c>
      <c r="B4465" s="488">
        <v>45524</v>
      </c>
      <c r="C4465" s="212" t="s">
        <v>373</v>
      </c>
      <c r="D4465" s="408" t="s">
        <v>107</v>
      </c>
      <c r="E4465" s="408">
        <v>0</v>
      </c>
      <c r="F4465" s="97">
        <v>73</v>
      </c>
      <c r="G4465" s="97"/>
      <c r="H4465" s="116"/>
      <c r="I4465" s="116"/>
      <c r="J4465" s="97"/>
      <c r="AD4465" s="476"/>
      <c r="AI4465" s="473"/>
    </row>
    <row r="4466" spans="1:35" s="4" customFormat="1" x14ac:dyDescent="0.25">
      <c r="A4466" s="408">
        <f t="shared" si="67"/>
        <v>4464</v>
      </c>
      <c r="B4466" s="488">
        <v>45524</v>
      </c>
      <c r="C4466" s="212" t="s">
        <v>91</v>
      </c>
      <c r="D4466" s="408" t="s">
        <v>92</v>
      </c>
      <c r="E4466" s="408" t="s">
        <v>343</v>
      </c>
      <c r="F4466" s="97">
        <v>0</v>
      </c>
      <c r="G4466" s="97"/>
      <c r="H4466" s="116"/>
      <c r="I4466" s="116"/>
      <c r="J4466" s="97"/>
      <c r="AD4466" s="476"/>
      <c r="AI4466" s="473"/>
    </row>
    <row r="4467" spans="1:35" s="4" customFormat="1" x14ac:dyDescent="0.25">
      <c r="A4467" s="408">
        <f t="shared" si="67"/>
        <v>4465</v>
      </c>
      <c r="B4467" s="488">
        <v>45524</v>
      </c>
      <c r="C4467" s="212" t="s">
        <v>94</v>
      </c>
      <c r="D4467" s="408" t="s">
        <v>92</v>
      </c>
      <c r="E4467" s="408" t="s">
        <v>344</v>
      </c>
      <c r="F4467" s="97">
        <v>0</v>
      </c>
      <c r="G4467" s="97"/>
      <c r="H4467" s="116"/>
      <c r="I4467" s="116"/>
      <c r="J4467" s="97"/>
      <c r="AD4467" s="476"/>
      <c r="AI4467" s="473"/>
    </row>
    <row r="4468" spans="1:35" s="4" customFormat="1" x14ac:dyDescent="0.25">
      <c r="A4468" s="408">
        <f t="shared" ref="A4468:A4531" si="68">ROW()-2</f>
        <v>4466</v>
      </c>
      <c r="B4468" s="488">
        <v>45524</v>
      </c>
      <c r="C4468" s="212" t="s">
        <v>116</v>
      </c>
      <c r="D4468" s="408" t="s">
        <v>92</v>
      </c>
      <c r="E4468" s="408" t="s">
        <v>345</v>
      </c>
      <c r="F4468" s="97">
        <v>0</v>
      </c>
      <c r="G4468" s="97"/>
      <c r="H4468" s="116"/>
      <c r="I4468" s="116"/>
      <c r="J4468" s="97"/>
      <c r="AD4468" s="476"/>
      <c r="AI4468" s="473"/>
    </row>
    <row r="4469" spans="1:35" s="4" customFormat="1" x14ac:dyDescent="0.25">
      <c r="A4469" s="408">
        <f t="shared" si="68"/>
        <v>4467</v>
      </c>
      <c r="B4469" s="488">
        <v>45524</v>
      </c>
      <c r="C4469" s="212" t="s">
        <v>128</v>
      </c>
      <c r="D4469" s="408" t="s">
        <v>97</v>
      </c>
      <c r="E4469" s="408" t="s">
        <v>346</v>
      </c>
      <c r="F4469" s="97">
        <v>67</v>
      </c>
      <c r="G4469" s="97"/>
      <c r="H4469" s="116"/>
      <c r="I4469" s="116"/>
      <c r="J4469" s="97"/>
      <c r="AD4469" s="476"/>
      <c r="AI4469" s="473"/>
    </row>
    <row r="4470" spans="1:35" s="4" customFormat="1" x14ac:dyDescent="0.25">
      <c r="A4470" s="408">
        <f t="shared" si="68"/>
        <v>4468</v>
      </c>
      <c r="B4470" s="488">
        <v>45524</v>
      </c>
      <c r="C4470" s="212" t="s">
        <v>96</v>
      </c>
      <c r="D4470" s="408" t="s">
        <v>97</v>
      </c>
      <c r="E4470" s="408" t="s">
        <v>347</v>
      </c>
      <c r="F4470" s="97">
        <v>144</v>
      </c>
      <c r="G4470" s="97"/>
      <c r="H4470" s="116"/>
      <c r="I4470" s="116"/>
      <c r="J4470" s="97"/>
      <c r="AD4470" s="476"/>
      <c r="AI4470" s="473"/>
    </row>
    <row r="4471" spans="1:35" s="4" customFormat="1" x14ac:dyDescent="0.25">
      <c r="A4471" s="408">
        <f t="shared" si="68"/>
        <v>4469</v>
      </c>
      <c r="B4471" s="488">
        <v>45524</v>
      </c>
      <c r="C4471" s="212" t="s">
        <v>113</v>
      </c>
      <c r="D4471" s="408" t="s">
        <v>114</v>
      </c>
      <c r="E4471" s="408" t="s">
        <v>348</v>
      </c>
      <c r="F4471" s="97">
        <v>96</v>
      </c>
      <c r="G4471" s="97"/>
      <c r="H4471" s="116"/>
      <c r="I4471" s="116"/>
      <c r="J4471" s="97"/>
      <c r="AD4471" s="476"/>
      <c r="AI4471" s="473"/>
    </row>
    <row r="4472" spans="1:35" s="4" customFormat="1" x14ac:dyDescent="0.25">
      <c r="A4472" s="408">
        <f t="shared" si="68"/>
        <v>4470</v>
      </c>
      <c r="B4472" s="488">
        <v>45524</v>
      </c>
      <c r="C4472" s="96" t="s">
        <v>559</v>
      </c>
      <c r="D4472" s="408" t="str">
        <f>VLOOKUP(C4472,X$4:Z4473,2,FALSE)</f>
        <v>لودر VOLVO</v>
      </c>
      <c r="E4472" s="408" t="str">
        <f>VLOOKUP(C4472,X$4:Z4473,3,FALSE)</f>
        <v>شرکتی</v>
      </c>
      <c r="F4472" s="97">
        <v>0</v>
      </c>
      <c r="G4472" s="97"/>
      <c r="H4472" s="116"/>
      <c r="I4472" s="116"/>
      <c r="J4472" s="97"/>
      <c r="AD4472" s="476"/>
      <c r="AI4472" s="473"/>
    </row>
    <row r="4473" spans="1:35" s="4" customFormat="1" x14ac:dyDescent="0.25">
      <c r="A4473" s="408">
        <f t="shared" si="68"/>
        <v>4471</v>
      </c>
      <c r="B4473" s="488">
        <v>45524</v>
      </c>
      <c r="C4473" s="212" t="s">
        <v>156</v>
      </c>
      <c r="D4473" s="408" t="s">
        <v>136</v>
      </c>
      <c r="E4473" s="408" t="s">
        <v>149</v>
      </c>
      <c r="F4473" s="97">
        <v>166</v>
      </c>
      <c r="G4473" s="97"/>
      <c r="H4473" s="116"/>
      <c r="I4473" s="116"/>
      <c r="J4473" s="97"/>
      <c r="AD4473" s="476"/>
      <c r="AI4473" s="473"/>
    </row>
    <row r="4474" spans="1:35" s="4" customFormat="1" x14ac:dyDescent="0.25">
      <c r="A4474" s="408">
        <f t="shared" si="68"/>
        <v>4472</v>
      </c>
      <c r="B4474" s="488">
        <v>45524</v>
      </c>
      <c r="C4474" s="212" t="s">
        <v>142</v>
      </c>
      <c r="D4474" s="408" t="s">
        <v>264</v>
      </c>
      <c r="E4474" s="408" t="s">
        <v>143</v>
      </c>
      <c r="F4474" s="97">
        <v>0</v>
      </c>
      <c r="G4474" s="97"/>
      <c r="H4474" s="116"/>
      <c r="I4474" s="116"/>
      <c r="J4474" s="97"/>
      <c r="AD4474" s="476"/>
      <c r="AI4474" s="473"/>
    </row>
    <row r="4475" spans="1:35" s="4" customFormat="1" x14ac:dyDescent="0.25">
      <c r="A4475" s="408">
        <f t="shared" si="68"/>
        <v>4473</v>
      </c>
      <c r="B4475" s="488">
        <v>45524</v>
      </c>
      <c r="C4475" s="212" t="s">
        <v>144</v>
      </c>
      <c r="D4475" s="408" t="s">
        <v>264</v>
      </c>
      <c r="E4475" s="408" t="s">
        <v>143</v>
      </c>
      <c r="F4475" s="97">
        <v>149</v>
      </c>
      <c r="G4475" s="97"/>
      <c r="H4475" s="116"/>
      <c r="I4475" s="116"/>
      <c r="J4475" s="97"/>
      <c r="AD4475" s="476"/>
      <c r="AI4475" s="473"/>
    </row>
    <row r="4476" spans="1:35" s="4" customFormat="1" x14ac:dyDescent="0.25">
      <c r="A4476" s="408">
        <f t="shared" si="68"/>
        <v>4474</v>
      </c>
      <c r="B4476" s="488">
        <v>45524</v>
      </c>
      <c r="C4476" s="212" t="s">
        <v>145</v>
      </c>
      <c r="D4476" s="408" t="s">
        <v>265</v>
      </c>
      <c r="E4476" s="408" t="s">
        <v>146</v>
      </c>
      <c r="F4476" s="97">
        <v>473</v>
      </c>
      <c r="G4476" s="97"/>
      <c r="H4476" s="116"/>
      <c r="I4476" s="116"/>
      <c r="J4476" s="97"/>
      <c r="AD4476" s="476"/>
      <c r="AI4476" s="473"/>
    </row>
    <row r="4477" spans="1:35" s="4" customFormat="1" x14ac:dyDescent="0.25">
      <c r="A4477" s="408">
        <f t="shared" si="68"/>
        <v>4475</v>
      </c>
      <c r="B4477" s="488">
        <v>45524</v>
      </c>
      <c r="C4477" s="212" t="s">
        <v>160</v>
      </c>
      <c r="D4477" s="408" t="s">
        <v>136</v>
      </c>
      <c r="E4477" s="408" t="s">
        <v>64</v>
      </c>
      <c r="F4477" s="97">
        <v>160</v>
      </c>
      <c r="G4477" s="97"/>
      <c r="H4477" s="116"/>
      <c r="I4477" s="116"/>
      <c r="J4477" s="97"/>
      <c r="AD4477" s="476"/>
      <c r="AI4477" s="473"/>
    </row>
    <row r="4478" spans="1:35" s="4" customFormat="1" x14ac:dyDescent="0.25">
      <c r="A4478" s="408">
        <f t="shared" si="68"/>
        <v>4476</v>
      </c>
      <c r="B4478" s="488">
        <v>45524</v>
      </c>
      <c r="C4478" s="212" t="s">
        <v>390</v>
      </c>
      <c r="D4478" s="408" t="s">
        <v>99</v>
      </c>
      <c r="E4478" s="408" t="s">
        <v>381</v>
      </c>
      <c r="F4478" s="97">
        <v>0</v>
      </c>
      <c r="G4478" s="97"/>
      <c r="H4478" s="116"/>
      <c r="I4478" s="116"/>
      <c r="J4478" s="97"/>
      <c r="AD4478" s="476"/>
      <c r="AI4478" s="473"/>
    </row>
    <row r="4479" spans="1:35" s="4" customFormat="1" x14ac:dyDescent="0.25">
      <c r="A4479" s="408">
        <f t="shared" si="68"/>
        <v>4477</v>
      </c>
      <c r="B4479" s="488">
        <v>45524</v>
      </c>
      <c r="C4479" s="96" t="s">
        <v>283</v>
      </c>
      <c r="D4479" s="408" t="s">
        <v>266</v>
      </c>
      <c r="E4479" s="408" t="s">
        <v>63</v>
      </c>
      <c r="F4479" s="97">
        <v>132</v>
      </c>
      <c r="G4479" s="97"/>
      <c r="H4479" s="116"/>
      <c r="I4479" s="116"/>
      <c r="J4479" s="97"/>
      <c r="AD4479" s="476"/>
      <c r="AI4479" s="473"/>
    </row>
    <row r="4480" spans="1:35" s="4" customFormat="1" x14ac:dyDescent="0.25">
      <c r="A4480" s="408">
        <f t="shared" si="68"/>
        <v>4478</v>
      </c>
      <c r="B4480" s="488">
        <v>45524</v>
      </c>
      <c r="C4480" s="212" t="s">
        <v>148</v>
      </c>
      <c r="D4480" s="408" t="s">
        <v>92</v>
      </c>
      <c r="E4480" s="408" t="s">
        <v>63</v>
      </c>
      <c r="F4480" s="97">
        <v>136</v>
      </c>
      <c r="G4480" s="97"/>
      <c r="H4480" s="116"/>
      <c r="I4480" s="116"/>
      <c r="J4480" s="97"/>
      <c r="AD4480" s="476"/>
      <c r="AI4480" s="473"/>
    </row>
    <row r="4481" spans="1:35" s="4" customFormat="1" x14ac:dyDescent="0.25">
      <c r="A4481" s="408">
        <f t="shared" si="68"/>
        <v>4479</v>
      </c>
      <c r="B4481" s="488">
        <v>45524</v>
      </c>
      <c r="C4481" s="212" t="s">
        <v>150</v>
      </c>
      <c r="D4481" s="408" t="s">
        <v>92</v>
      </c>
      <c r="E4481" s="408" t="s">
        <v>63</v>
      </c>
      <c r="F4481" s="97">
        <v>131</v>
      </c>
      <c r="G4481" s="97"/>
      <c r="H4481" s="116"/>
      <c r="I4481" s="116"/>
      <c r="J4481" s="97"/>
      <c r="AD4481" s="476"/>
      <c r="AI4481" s="473"/>
    </row>
    <row r="4482" spans="1:35" s="4" customFormat="1" x14ac:dyDescent="0.25">
      <c r="A4482" s="408">
        <f t="shared" si="68"/>
        <v>4480</v>
      </c>
      <c r="B4482" s="488">
        <v>45524</v>
      </c>
      <c r="C4482" s="213" t="s">
        <v>467</v>
      </c>
      <c r="D4482" s="408" t="s">
        <v>92</v>
      </c>
      <c r="E4482" s="408" t="s">
        <v>63</v>
      </c>
      <c r="F4482" s="97">
        <v>221</v>
      </c>
      <c r="G4482" s="97"/>
      <c r="H4482" s="116"/>
      <c r="I4482" s="116"/>
      <c r="J4482" s="97"/>
      <c r="AD4482" s="476"/>
      <c r="AI4482" s="473"/>
    </row>
    <row r="4483" spans="1:35" s="4" customFormat="1" x14ac:dyDescent="0.25">
      <c r="A4483" s="408">
        <f t="shared" si="68"/>
        <v>4481</v>
      </c>
      <c r="B4483" s="488">
        <v>45524</v>
      </c>
      <c r="C4483" s="212" t="s">
        <v>135</v>
      </c>
      <c r="D4483" s="408" t="s">
        <v>136</v>
      </c>
      <c r="E4483" s="408" t="s">
        <v>2</v>
      </c>
      <c r="F4483" s="97">
        <v>195</v>
      </c>
      <c r="G4483" s="97"/>
      <c r="H4483" s="116"/>
      <c r="I4483" s="116"/>
      <c r="J4483" s="97"/>
      <c r="AD4483" s="476"/>
      <c r="AI4483" s="473"/>
    </row>
    <row r="4484" spans="1:35" s="4" customFormat="1" x14ac:dyDescent="0.25">
      <c r="A4484" s="408">
        <f t="shared" si="68"/>
        <v>4482</v>
      </c>
      <c r="B4484" s="488">
        <v>45524</v>
      </c>
      <c r="C4484" s="212" t="s">
        <v>137</v>
      </c>
      <c r="D4484" s="408" t="s">
        <v>136</v>
      </c>
      <c r="E4484" s="408" t="s">
        <v>2</v>
      </c>
      <c r="F4484" s="97">
        <v>375</v>
      </c>
      <c r="G4484" s="97"/>
      <c r="H4484" s="116"/>
      <c r="I4484" s="116"/>
      <c r="J4484" s="97"/>
      <c r="AD4484" s="476"/>
      <c r="AI4484" s="473"/>
    </row>
    <row r="4485" spans="1:35" s="4" customFormat="1" x14ac:dyDescent="0.25">
      <c r="A4485" s="408">
        <f t="shared" si="68"/>
        <v>4483</v>
      </c>
      <c r="B4485" s="488">
        <v>45524</v>
      </c>
      <c r="C4485" s="212" t="s">
        <v>139</v>
      </c>
      <c r="D4485" s="408" t="s">
        <v>92</v>
      </c>
      <c r="E4485" s="408" t="s">
        <v>2</v>
      </c>
      <c r="F4485" s="97">
        <v>0</v>
      </c>
      <c r="G4485" s="97"/>
      <c r="H4485" s="116"/>
      <c r="I4485" s="116"/>
      <c r="J4485" s="97"/>
      <c r="AD4485" s="476"/>
      <c r="AI4485" s="473"/>
    </row>
    <row r="4486" spans="1:35" s="4" customFormat="1" x14ac:dyDescent="0.25">
      <c r="A4486" s="408">
        <f t="shared" si="68"/>
        <v>4484</v>
      </c>
      <c r="B4486" s="488">
        <v>45524</v>
      </c>
      <c r="C4486" s="212" t="s">
        <v>140</v>
      </c>
      <c r="D4486" s="408" t="s">
        <v>92</v>
      </c>
      <c r="E4486" s="408" t="s">
        <v>2</v>
      </c>
      <c r="F4486" s="97">
        <v>0</v>
      </c>
      <c r="G4486" s="97"/>
      <c r="H4486" s="116"/>
      <c r="I4486" s="116"/>
      <c r="J4486" s="97"/>
      <c r="AD4486" s="476"/>
      <c r="AI4486" s="473"/>
    </row>
    <row r="4487" spans="1:35" s="4" customFormat="1" x14ac:dyDescent="0.25">
      <c r="A4487" s="408">
        <f t="shared" si="68"/>
        <v>4485</v>
      </c>
      <c r="B4487" s="488">
        <v>45524</v>
      </c>
      <c r="C4487" s="212" t="s">
        <v>141</v>
      </c>
      <c r="D4487" s="408" t="s">
        <v>92</v>
      </c>
      <c r="E4487" s="408" t="s">
        <v>2</v>
      </c>
      <c r="F4487" s="97">
        <v>343</v>
      </c>
      <c r="G4487" s="97"/>
      <c r="H4487" s="116"/>
      <c r="I4487" s="116"/>
      <c r="J4487" s="97"/>
      <c r="AD4487" s="476"/>
      <c r="AI4487" s="473"/>
    </row>
    <row r="4488" spans="1:35" s="4" customFormat="1" x14ac:dyDescent="0.25">
      <c r="A4488" s="408">
        <f t="shared" si="68"/>
        <v>4486</v>
      </c>
      <c r="B4488" s="488">
        <v>45524</v>
      </c>
      <c r="C4488" s="212" t="s">
        <v>134</v>
      </c>
      <c r="D4488" s="408" t="s">
        <v>99</v>
      </c>
      <c r="E4488" s="408" t="s">
        <v>2</v>
      </c>
      <c r="F4488" s="97">
        <v>0</v>
      </c>
      <c r="G4488" s="97"/>
      <c r="H4488" s="116"/>
      <c r="I4488" s="116"/>
      <c r="J4488" s="97"/>
      <c r="AD4488" s="476"/>
      <c r="AI4488" s="473"/>
    </row>
    <row r="4489" spans="1:35" s="4" customFormat="1" x14ac:dyDescent="0.25">
      <c r="A4489" s="408">
        <f t="shared" si="68"/>
        <v>4487</v>
      </c>
      <c r="B4489" s="488">
        <v>45524</v>
      </c>
      <c r="C4489" s="212" t="s">
        <v>279</v>
      </c>
      <c r="D4489" s="408" t="s">
        <v>99</v>
      </c>
      <c r="E4489" s="408" t="s">
        <v>2</v>
      </c>
      <c r="F4489" s="97">
        <v>365</v>
      </c>
      <c r="G4489" s="97"/>
      <c r="H4489" s="116"/>
      <c r="I4489" s="116"/>
      <c r="J4489" s="97"/>
      <c r="AD4489" s="476"/>
      <c r="AI4489" s="473"/>
    </row>
    <row r="4490" spans="1:35" s="4" customFormat="1" x14ac:dyDescent="0.25">
      <c r="A4490" s="408">
        <f t="shared" si="68"/>
        <v>4488</v>
      </c>
      <c r="B4490" s="488">
        <v>45524</v>
      </c>
      <c r="C4490" s="212" t="s">
        <v>153</v>
      </c>
      <c r="D4490" s="408" t="s">
        <v>103</v>
      </c>
      <c r="E4490" s="408" t="s">
        <v>62</v>
      </c>
      <c r="F4490" s="97">
        <v>0</v>
      </c>
      <c r="G4490" s="97"/>
      <c r="H4490" s="116"/>
      <c r="I4490" s="116"/>
      <c r="J4490" s="97"/>
      <c r="AD4490" s="476"/>
      <c r="AI4490" s="473"/>
    </row>
    <row r="4491" spans="1:35" s="4" customFormat="1" x14ac:dyDescent="0.25">
      <c r="A4491" s="408">
        <f t="shared" si="68"/>
        <v>4489</v>
      </c>
      <c r="B4491" s="488">
        <v>45524</v>
      </c>
      <c r="C4491" s="212" t="s">
        <v>154</v>
      </c>
      <c r="D4491" s="408" t="s">
        <v>92</v>
      </c>
      <c r="E4491" s="408" t="s">
        <v>62</v>
      </c>
      <c r="F4491" s="97">
        <v>0</v>
      </c>
      <c r="G4491" s="97"/>
      <c r="H4491" s="116"/>
      <c r="I4491" s="116"/>
      <c r="J4491" s="97"/>
      <c r="AD4491" s="476"/>
      <c r="AI4491" s="473"/>
    </row>
    <row r="4492" spans="1:35" s="4" customFormat="1" x14ac:dyDescent="0.25">
      <c r="A4492" s="408">
        <f t="shared" si="68"/>
        <v>4490</v>
      </c>
      <c r="B4492" s="488">
        <v>45524</v>
      </c>
      <c r="C4492" s="212" t="s">
        <v>155</v>
      </c>
      <c r="D4492" s="408" t="s">
        <v>92</v>
      </c>
      <c r="E4492" s="408" t="s">
        <v>62</v>
      </c>
      <c r="F4492" s="97">
        <v>0</v>
      </c>
      <c r="G4492" s="97"/>
      <c r="H4492" s="116"/>
      <c r="I4492" s="116"/>
      <c r="J4492" s="97"/>
      <c r="AD4492" s="476"/>
      <c r="AI4492" s="473"/>
    </row>
    <row r="4493" spans="1:35" s="4" customFormat="1" x14ac:dyDescent="0.25">
      <c r="A4493" s="408">
        <f t="shared" si="68"/>
        <v>4491</v>
      </c>
      <c r="B4493" s="488">
        <v>45524</v>
      </c>
      <c r="C4493" s="212" t="s">
        <v>295</v>
      </c>
      <c r="D4493" s="408" t="s">
        <v>92</v>
      </c>
      <c r="E4493" s="408" t="s">
        <v>62</v>
      </c>
      <c r="F4493" s="97">
        <v>0</v>
      </c>
      <c r="G4493" s="97"/>
      <c r="H4493" s="116"/>
      <c r="I4493" s="116"/>
      <c r="J4493" s="97"/>
      <c r="AD4493" s="476"/>
      <c r="AI4493" s="473"/>
    </row>
    <row r="4494" spans="1:35" s="4" customFormat="1" x14ac:dyDescent="0.25">
      <c r="A4494" s="408">
        <f t="shared" si="68"/>
        <v>4492</v>
      </c>
      <c r="B4494" s="488">
        <v>45524</v>
      </c>
      <c r="C4494" s="212" t="s">
        <v>259</v>
      </c>
      <c r="D4494" s="408" t="s">
        <v>92</v>
      </c>
      <c r="E4494" s="408" t="s">
        <v>2</v>
      </c>
      <c r="F4494" s="97">
        <v>202</v>
      </c>
      <c r="G4494" s="97"/>
      <c r="H4494" s="116"/>
      <c r="I4494" s="116"/>
      <c r="J4494" s="97"/>
      <c r="AD4494" s="476"/>
      <c r="AI4494" s="473"/>
    </row>
    <row r="4495" spans="1:35" s="4" customFormat="1" x14ac:dyDescent="0.25">
      <c r="A4495" s="408">
        <f t="shared" si="68"/>
        <v>4493</v>
      </c>
      <c r="B4495" s="488">
        <v>45524</v>
      </c>
      <c r="C4495" s="212" t="s">
        <v>260</v>
      </c>
      <c r="D4495" s="408" t="s">
        <v>92</v>
      </c>
      <c r="E4495" s="408" t="s">
        <v>2</v>
      </c>
      <c r="F4495" s="97">
        <v>0</v>
      </c>
      <c r="G4495" s="97"/>
      <c r="H4495" s="116"/>
      <c r="I4495" s="116"/>
      <c r="J4495" s="97"/>
      <c r="AD4495" s="476"/>
      <c r="AI4495" s="473"/>
    </row>
    <row r="4496" spans="1:35" s="4" customFormat="1" x14ac:dyDescent="0.25">
      <c r="A4496" s="408">
        <f t="shared" si="68"/>
        <v>4494</v>
      </c>
      <c r="B4496" s="488">
        <v>45524</v>
      </c>
      <c r="C4496" s="212" t="s">
        <v>252</v>
      </c>
      <c r="D4496" s="408" t="s">
        <v>92</v>
      </c>
      <c r="E4496" s="408" t="s">
        <v>2</v>
      </c>
      <c r="F4496" s="97">
        <v>193</v>
      </c>
      <c r="G4496" s="97"/>
      <c r="H4496" s="116"/>
      <c r="I4496" s="116"/>
      <c r="J4496" s="97"/>
      <c r="AD4496" s="476"/>
      <c r="AI4496" s="473"/>
    </row>
    <row r="4497" spans="1:35" s="4" customFormat="1" x14ac:dyDescent="0.25">
      <c r="A4497" s="408">
        <f t="shared" si="68"/>
        <v>4495</v>
      </c>
      <c r="B4497" s="488">
        <v>45524</v>
      </c>
      <c r="C4497" s="212" t="s">
        <v>177</v>
      </c>
      <c r="D4497" s="408" t="s">
        <v>159</v>
      </c>
      <c r="E4497" s="408" t="s">
        <v>8</v>
      </c>
      <c r="F4497" s="97">
        <v>125</v>
      </c>
      <c r="G4497" s="97"/>
      <c r="H4497" s="116"/>
      <c r="I4497" s="116"/>
      <c r="J4497" s="97"/>
      <c r="AD4497" s="476"/>
      <c r="AI4497" s="473"/>
    </row>
    <row r="4498" spans="1:35" s="4" customFormat="1" x14ac:dyDescent="0.25">
      <c r="A4498" s="408">
        <f t="shared" si="68"/>
        <v>4496</v>
      </c>
      <c r="B4498" s="488">
        <v>45524</v>
      </c>
      <c r="C4498" s="212" t="s">
        <v>162</v>
      </c>
      <c r="D4498" s="408" t="s">
        <v>163</v>
      </c>
      <c r="E4498" s="408" t="s">
        <v>164</v>
      </c>
      <c r="F4498" s="97">
        <v>110</v>
      </c>
      <c r="G4498" s="97"/>
      <c r="H4498" s="116"/>
      <c r="I4498" s="116"/>
      <c r="J4498" s="97"/>
      <c r="AD4498" s="476"/>
      <c r="AI4498" s="473"/>
    </row>
    <row r="4499" spans="1:35" s="4" customFormat="1" x14ac:dyDescent="0.25">
      <c r="A4499" s="408">
        <f t="shared" si="68"/>
        <v>4497</v>
      </c>
      <c r="B4499" s="488">
        <v>45524</v>
      </c>
      <c r="C4499" s="212" t="s">
        <v>166</v>
      </c>
      <c r="D4499" s="408" t="s">
        <v>167</v>
      </c>
      <c r="E4499" s="408" t="s">
        <v>164</v>
      </c>
      <c r="F4499" s="97">
        <v>0</v>
      </c>
      <c r="G4499" s="97"/>
      <c r="H4499" s="116"/>
      <c r="I4499" s="116"/>
      <c r="J4499" s="97"/>
      <c r="AD4499" s="476"/>
      <c r="AI4499" s="473"/>
    </row>
    <row r="4500" spans="1:35" s="4" customFormat="1" x14ac:dyDescent="0.25">
      <c r="A4500" s="408">
        <f t="shared" si="68"/>
        <v>4498</v>
      </c>
      <c r="B4500" s="488">
        <v>45524</v>
      </c>
      <c r="C4500" s="212" t="s">
        <v>169</v>
      </c>
      <c r="D4500" s="408" t="s">
        <v>167</v>
      </c>
      <c r="E4500" s="408" t="s">
        <v>164</v>
      </c>
      <c r="F4500" s="97">
        <v>0</v>
      </c>
      <c r="G4500" s="97"/>
      <c r="H4500" s="116"/>
      <c r="I4500" s="116"/>
      <c r="J4500" s="97"/>
      <c r="AD4500" s="476"/>
      <c r="AI4500" s="473"/>
    </row>
    <row r="4501" spans="1:35" s="4" customFormat="1" x14ac:dyDescent="0.25">
      <c r="A4501" s="408">
        <f t="shared" si="68"/>
        <v>4499</v>
      </c>
      <c r="B4501" s="488">
        <v>45524</v>
      </c>
      <c r="C4501" s="212" t="s">
        <v>170</v>
      </c>
      <c r="D4501" s="408" t="s">
        <v>103</v>
      </c>
      <c r="E4501" s="408" t="s">
        <v>164</v>
      </c>
      <c r="F4501" s="97">
        <v>0</v>
      </c>
      <c r="G4501" s="97"/>
      <c r="H4501" s="116"/>
      <c r="I4501" s="116"/>
      <c r="J4501" s="97"/>
      <c r="AD4501" s="476"/>
      <c r="AI4501" s="473"/>
    </row>
    <row r="4502" spans="1:35" s="4" customFormat="1" x14ac:dyDescent="0.25">
      <c r="A4502" s="408">
        <f t="shared" si="68"/>
        <v>4500</v>
      </c>
      <c r="B4502" s="488">
        <v>45524</v>
      </c>
      <c r="C4502" s="212" t="s">
        <v>171</v>
      </c>
      <c r="D4502" s="408" t="s">
        <v>159</v>
      </c>
      <c r="E4502" s="408" t="s">
        <v>164</v>
      </c>
      <c r="F4502" s="97">
        <v>0</v>
      </c>
      <c r="G4502" s="97"/>
      <c r="H4502" s="116"/>
      <c r="I4502" s="116"/>
      <c r="J4502" s="97"/>
      <c r="AD4502" s="476"/>
      <c r="AI4502" s="473"/>
    </row>
    <row r="4503" spans="1:35" s="4" customFormat="1" x14ac:dyDescent="0.25">
      <c r="A4503" s="408">
        <f t="shared" si="68"/>
        <v>4501</v>
      </c>
      <c r="B4503" s="488">
        <v>45524</v>
      </c>
      <c r="C4503" s="212" t="s">
        <v>172</v>
      </c>
      <c r="D4503" s="408" t="s">
        <v>173</v>
      </c>
      <c r="E4503" s="408" t="s">
        <v>164</v>
      </c>
      <c r="F4503" s="97">
        <v>0</v>
      </c>
      <c r="G4503" s="97"/>
      <c r="H4503" s="116"/>
      <c r="I4503" s="116"/>
      <c r="J4503" s="97"/>
      <c r="AD4503" s="476"/>
      <c r="AI4503" s="473"/>
    </row>
    <row r="4504" spans="1:35" s="4" customFormat="1" x14ac:dyDescent="0.25">
      <c r="A4504" s="408">
        <f t="shared" si="68"/>
        <v>4502</v>
      </c>
      <c r="B4504" s="488">
        <v>45524</v>
      </c>
      <c r="C4504" s="212" t="s">
        <v>174</v>
      </c>
      <c r="D4504" s="408" t="s">
        <v>99</v>
      </c>
      <c r="E4504" s="408" t="s">
        <v>164</v>
      </c>
      <c r="F4504" s="97">
        <v>0</v>
      </c>
      <c r="G4504" s="97"/>
      <c r="H4504" s="116"/>
      <c r="I4504" s="116"/>
      <c r="J4504" s="97"/>
      <c r="AD4504" s="476"/>
      <c r="AI4504" s="473"/>
    </row>
    <row r="4505" spans="1:35" s="4" customFormat="1" x14ac:dyDescent="0.25">
      <c r="A4505" s="408">
        <f t="shared" si="68"/>
        <v>4503</v>
      </c>
      <c r="B4505" s="488">
        <v>45524</v>
      </c>
      <c r="C4505" s="212" t="s">
        <v>175</v>
      </c>
      <c r="D4505" s="408" t="s">
        <v>176</v>
      </c>
      <c r="E4505" s="408" t="s">
        <v>164</v>
      </c>
      <c r="F4505" s="97">
        <v>251</v>
      </c>
      <c r="G4505" s="97"/>
      <c r="H4505" s="116"/>
      <c r="I4505" s="116"/>
      <c r="J4505" s="97"/>
      <c r="AD4505" s="476"/>
      <c r="AI4505" s="473"/>
    </row>
    <row r="4506" spans="1:35" s="4" customFormat="1" x14ac:dyDescent="0.25">
      <c r="A4506" s="408">
        <f t="shared" si="68"/>
        <v>4504</v>
      </c>
      <c r="B4506" s="488">
        <v>45524</v>
      </c>
      <c r="C4506" s="212" t="s">
        <v>263</v>
      </c>
      <c r="D4506" s="408" t="s">
        <v>176</v>
      </c>
      <c r="E4506" s="408" t="s">
        <v>164</v>
      </c>
      <c r="F4506" s="97">
        <v>0</v>
      </c>
      <c r="G4506" s="97"/>
      <c r="H4506" s="116"/>
      <c r="I4506" s="116"/>
      <c r="J4506" s="97"/>
      <c r="AD4506" s="476"/>
      <c r="AI4506" s="473"/>
    </row>
    <row r="4507" spans="1:35" s="4" customFormat="1" x14ac:dyDescent="0.25">
      <c r="A4507" s="408">
        <f t="shared" si="68"/>
        <v>4505</v>
      </c>
      <c r="B4507" s="488">
        <v>45524</v>
      </c>
      <c r="C4507" s="212" t="s">
        <v>261</v>
      </c>
      <c r="D4507" s="408" t="s">
        <v>269</v>
      </c>
      <c r="E4507" s="408" t="s">
        <v>164</v>
      </c>
      <c r="F4507" s="97">
        <v>210</v>
      </c>
      <c r="G4507" s="97"/>
      <c r="H4507" s="116"/>
      <c r="I4507" s="116"/>
      <c r="J4507" s="97"/>
      <c r="AD4507" s="476"/>
      <c r="AI4507" s="473"/>
    </row>
    <row r="4508" spans="1:35" s="4" customFormat="1" x14ac:dyDescent="0.25">
      <c r="A4508" s="408">
        <f t="shared" si="68"/>
        <v>4506</v>
      </c>
      <c r="B4508" s="488">
        <v>45524</v>
      </c>
      <c r="C4508" s="212" t="s">
        <v>254</v>
      </c>
      <c r="D4508" s="408" t="s">
        <v>159</v>
      </c>
      <c r="E4508" s="408" t="s">
        <v>164</v>
      </c>
      <c r="F4508" s="97">
        <v>0</v>
      </c>
      <c r="G4508" s="97"/>
      <c r="H4508" s="116"/>
      <c r="I4508" s="116"/>
      <c r="J4508" s="97"/>
      <c r="AD4508" s="476"/>
      <c r="AI4508" s="473"/>
    </row>
    <row r="4509" spans="1:35" s="4" customFormat="1" x14ac:dyDescent="0.25">
      <c r="A4509" s="408">
        <f t="shared" si="68"/>
        <v>4507</v>
      </c>
      <c r="B4509" s="488">
        <v>45524</v>
      </c>
      <c r="C4509" s="212" t="s">
        <v>277</v>
      </c>
      <c r="D4509" s="408" t="s">
        <v>176</v>
      </c>
      <c r="E4509" s="408" t="s">
        <v>164</v>
      </c>
      <c r="F4509" s="97">
        <v>250</v>
      </c>
      <c r="G4509" s="97"/>
      <c r="H4509" s="116"/>
      <c r="I4509" s="116"/>
      <c r="J4509" s="97"/>
      <c r="AD4509" s="476"/>
      <c r="AI4509" s="473"/>
    </row>
    <row r="4510" spans="1:35" s="4" customFormat="1" x14ac:dyDescent="0.25">
      <c r="A4510" s="408">
        <f t="shared" si="68"/>
        <v>4508</v>
      </c>
      <c r="B4510" s="488">
        <v>45524</v>
      </c>
      <c r="C4510" s="212" t="s">
        <v>352</v>
      </c>
      <c r="D4510" s="408" t="s">
        <v>176</v>
      </c>
      <c r="E4510" s="408" t="s">
        <v>164</v>
      </c>
      <c r="F4510" s="97">
        <v>0</v>
      </c>
      <c r="G4510" s="97"/>
      <c r="H4510" s="116"/>
      <c r="I4510" s="116"/>
      <c r="J4510" s="97"/>
      <c r="AD4510" s="476"/>
      <c r="AI4510" s="473"/>
    </row>
    <row r="4511" spans="1:35" s="4" customFormat="1" x14ac:dyDescent="0.25">
      <c r="A4511" s="408">
        <f t="shared" si="68"/>
        <v>4509</v>
      </c>
      <c r="B4511" s="488">
        <v>45524</v>
      </c>
      <c r="C4511" s="212" t="s">
        <v>354</v>
      </c>
      <c r="D4511" s="408" t="s">
        <v>103</v>
      </c>
      <c r="E4511" s="408" t="s">
        <v>164</v>
      </c>
      <c r="F4511" s="97">
        <v>146</v>
      </c>
      <c r="G4511" s="97"/>
      <c r="H4511" s="116"/>
      <c r="I4511" s="116"/>
      <c r="J4511" s="97"/>
      <c r="AD4511" s="476"/>
      <c r="AI4511" s="473"/>
    </row>
    <row r="4512" spans="1:35" s="4" customFormat="1" x14ac:dyDescent="0.25">
      <c r="A4512" s="408">
        <f t="shared" si="68"/>
        <v>4510</v>
      </c>
      <c r="B4512" s="488">
        <v>45524</v>
      </c>
      <c r="C4512" s="212" t="s">
        <v>385</v>
      </c>
      <c r="D4512" s="408" t="s">
        <v>386</v>
      </c>
      <c r="E4512" s="408" t="s">
        <v>383</v>
      </c>
      <c r="F4512" s="97">
        <v>0</v>
      </c>
      <c r="G4512" s="97"/>
      <c r="H4512" s="116"/>
      <c r="I4512" s="116"/>
      <c r="J4512" s="97"/>
      <c r="AD4512" s="476"/>
      <c r="AI4512" s="473"/>
    </row>
    <row r="4513" spans="1:35" s="4" customFormat="1" x14ac:dyDescent="0.25">
      <c r="A4513" s="408">
        <f t="shared" si="68"/>
        <v>4511</v>
      </c>
      <c r="B4513" s="488">
        <v>45524</v>
      </c>
      <c r="C4513" s="212" t="s">
        <v>379</v>
      </c>
      <c r="D4513" s="408" t="s">
        <v>269</v>
      </c>
      <c r="E4513" s="408" t="s">
        <v>381</v>
      </c>
      <c r="F4513" s="97">
        <v>0</v>
      </c>
      <c r="G4513" s="97"/>
      <c r="H4513" s="116"/>
      <c r="I4513" s="116"/>
      <c r="J4513" s="97"/>
      <c r="AD4513" s="476"/>
      <c r="AI4513" s="473"/>
    </row>
    <row r="4514" spans="1:35" s="4" customFormat="1" x14ac:dyDescent="0.25">
      <c r="A4514" s="408">
        <f t="shared" si="68"/>
        <v>4512</v>
      </c>
      <c r="B4514" s="488">
        <v>45524</v>
      </c>
      <c r="C4514" s="212" t="s">
        <v>380</v>
      </c>
      <c r="D4514" s="408" t="s">
        <v>269</v>
      </c>
      <c r="E4514" s="408" t="s">
        <v>381</v>
      </c>
      <c r="F4514" s="97">
        <v>0</v>
      </c>
      <c r="G4514" s="97"/>
      <c r="H4514" s="116"/>
      <c r="I4514" s="116"/>
      <c r="J4514" s="97"/>
      <c r="AD4514" s="476"/>
      <c r="AI4514" s="473"/>
    </row>
    <row r="4515" spans="1:35" s="4" customFormat="1" x14ac:dyDescent="0.25">
      <c r="A4515" s="408">
        <f t="shared" si="68"/>
        <v>4513</v>
      </c>
      <c r="B4515" s="488">
        <v>45524</v>
      </c>
      <c r="C4515" s="212" t="s">
        <v>389</v>
      </c>
      <c r="D4515" s="408" t="s">
        <v>103</v>
      </c>
      <c r="E4515" s="408" t="s">
        <v>381</v>
      </c>
      <c r="F4515" s="97">
        <v>0</v>
      </c>
      <c r="G4515" s="97"/>
      <c r="H4515" s="116"/>
      <c r="I4515" s="116"/>
      <c r="J4515" s="97"/>
      <c r="AD4515" s="476"/>
      <c r="AI4515" s="473"/>
    </row>
    <row r="4516" spans="1:35" s="4" customFormat="1" x14ac:dyDescent="0.25">
      <c r="A4516" s="408">
        <f t="shared" si="68"/>
        <v>4514</v>
      </c>
      <c r="B4516" s="488">
        <v>45524</v>
      </c>
      <c r="C4516" s="212" t="s">
        <v>425</v>
      </c>
      <c r="D4516" s="408" t="s">
        <v>99</v>
      </c>
      <c r="E4516" s="203" t="s">
        <v>498</v>
      </c>
      <c r="F4516" s="97">
        <v>217</v>
      </c>
      <c r="G4516" s="97"/>
      <c r="H4516" s="116"/>
      <c r="I4516" s="116"/>
      <c r="J4516" s="97"/>
      <c r="AD4516" s="476"/>
      <c r="AI4516" s="473"/>
    </row>
    <row r="4517" spans="1:35" s="4" customFormat="1" x14ac:dyDescent="0.25">
      <c r="A4517" s="408">
        <f t="shared" si="68"/>
        <v>4515</v>
      </c>
      <c r="B4517" s="488">
        <v>45524</v>
      </c>
      <c r="C4517" s="212" t="s">
        <v>426</v>
      </c>
      <c r="D4517" s="408" t="s">
        <v>159</v>
      </c>
      <c r="E4517" s="408" t="s">
        <v>381</v>
      </c>
      <c r="F4517" s="97">
        <v>0</v>
      </c>
      <c r="G4517" s="97"/>
      <c r="H4517" s="116"/>
      <c r="I4517" s="116"/>
      <c r="J4517" s="97"/>
      <c r="AD4517" s="476"/>
      <c r="AI4517" s="473"/>
    </row>
    <row r="4518" spans="1:35" s="4" customFormat="1" x14ac:dyDescent="0.25">
      <c r="A4518" s="408">
        <f t="shared" si="68"/>
        <v>4516</v>
      </c>
      <c r="B4518" s="488">
        <v>45524</v>
      </c>
      <c r="C4518" s="96" t="s">
        <v>255</v>
      </c>
      <c r="D4518" s="408" t="s">
        <v>159</v>
      </c>
      <c r="E4518" s="408" t="s">
        <v>448</v>
      </c>
      <c r="F4518" s="97">
        <v>0</v>
      </c>
      <c r="G4518" s="97"/>
      <c r="H4518" s="116"/>
      <c r="I4518" s="116"/>
      <c r="J4518" s="97"/>
      <c r="AD4518" s="476"/>
      <c r="AI4518" s="473"/>
    </row>
    <row r="4519" spans="1:35" s="4" customFormat="1" x14ac:dyDescent="0.25">
      <c r="A4519" s="408">
        <f t="shared" si="68"/>
        <v>4517</v>
      </c>
      <c r="B4519" s="488">
        <v>45525</v>
      </c>
      <c r="C4519" s="212" t="s">
        <v>125</v>
      </c>
      <c r="D4519" s="408" t="s">
        <v>99</v>
      </c>
      <c r="E4519" s="408" t="s">
        <v>334</v>
      </c>
      <c r="F4519" s="97">
        <v>217</v>
      </c>
      <c r="G4519" s="97"/>
      <c r="H4519" s="116"/>
      <c r="I4519" s="116"/>
      <c r="J4519" s="97"/>
      <c r="AD4519" s="476"/>
      <c r="AI4519" s="473"/>
    </row>
    <row r="4520" spans="1:35" s="4" customFormat="1" x14ac:dyDescent="0.25">
      <c r="A4520" s="408">
        <f t="shared" si="68"/>
        <v>4518</v>
      </c>
      <c r="B4520" s="488">
        <v>45525</v>
      </c>
      <c r="C4520" s="212" t="s">
        <v>290</v>
      </c>
      <c r="D4520" s="408" t="s">
        <v>99</v>
      </c>
      <c r="E4520" s="408" t="s">
        <v>335</v>
      </c>
      <c r="F4520" s="97">
        <v>327</v>
      </c>
      <c r="G4520" s="97"/>
      <c r="H4520" s="116"/>
      <c r="I4520" s="116"/>
      <c r="J4520" s="97"/>
      <c r="AD4520" s="476"/>
      <c r="AI4520" s="473"/>
    </row>
    <row r="4521" spans="1:35" s="4" customFormat="1" x14ac:dyDescent="0.25">
      <c r="A4521" s="408">
        <f t="shared" si="68"/>
        <v>4519</v>
      </c>
      <c r="B4521" s="488">
        <v>45525</v>
      </c>
      <c r="C4521" s="212" t="s">
        <v>88</v>
      </c>
      <c r="D4521" s="408" t="s">
        <v>89</v>
      </c>
      <c r="E4521" s="408" t="s">
        <v>336</v>
      </c>
      <c r="F4521" s="97">
        <v>0</v>
      </c>
      <c r="G4521" s="97"/>
      <c r="H4521" s="116"/>
      <c r="I4521" s="116"/>
      <c r="J4521" s="97"/>
      <c r="AD4521" s="476"/>
      <c r="AI4521" s="473"/>
    </row>
    <row r="4522" spans="1:35" s="4" customFormat="1" x14ac:dyDescent="0.25">
      <c r="A4522" s="408">
        <f t="shared" si="68"/>
        <v>4520</v>
      </c>
      <c r="B4522" s="488">
        <v>45525</v>
      </c>
      <c r="C4522" s="212" t="s">
        <v>294</v>
      </c>
      <c r="D4522" s="408" t="s">
        <v>89</v>
      </c>
      <c r="E4522" s="408" t="s">
        <v>337</v>
      </c>
      <c r="F4522" s="97">
        <v>315</v>
      </c>
      <c r="G4522" s="97"/>
      <c r="H4522" s="116"/>
      <c r="I4522" s="116"/>
      <c r="J4522" s="97"/>
      <c r="AD4522" s="476"/>
      <c r="AI4522" s="473"/>
    </row>
    <row r="4523" spans="1:35" s="4" customFormat="1" x14ac:dyDescent="0.25">
      <c r="A4523" s="408">
        <f t="shared" si="68"/>
        <v>4521</v>
      </c>
      <c r="B4523" s="488">
        <v>45525</v>
      </c>
      <c r="C4523" s="212" t="s">
        <v>119</v>
      </c>
      <c r="D4523" s="408" t="s">
        <v>131</v>
      </c>
      <c r="E4523" s="408" t="s">
        <v>338</v>
      </c>
      <c r="F4523" s="97">
        <v>0</v>
      </c>
      <c r="G4523" s="97"/>
      <c r="H4523" s="116"/>
      <c r="I4523" s="116"/>
      <c r="J4523" s="97"/>
      <c r="AD4523" s="476"/>
      <c r="AI4523" s="473"/>
    </row>
    <row r="4524" spans="1:35" s="4" customFormat="1" x14ac:dyDescent="0.25">
      <c r="A4524" s="408">
        <f t="shared" si="68"/>
        <v>4522</v>
      </c>
      <c r="B4524" s="488">
        <v>45525</v>
      </c>
      <c r="C4524" s="212" t="s">
        <v>121</v>
      </c>
      <c r="D4524" s="408" t="s">
        <v>122</v>
      </c>
      <c r="E4524" s="408" t="s">
        <v>339</v>
      </c>
      <c r="F4524" s="97">
        <v>177</v>
      </c>
      <c r="G4524" s="97"/>
      <c r="H4524" s="116"/>
      <c r="I4524" s="116"/>
      <c r="J4524" s="97"/>
      <c r="AD4524" s="476"/>
      <c r="AI4524" s="473"/>
    </row>
    <row r="4525" spans="1:35" s="4" customFormat="1" x14ac:dyDescent="0.25">
      <c r="A4525" s="408">
        <f t="shared" si="68"/>
        <v>4523</v>
      </c>
      <c r="B4525" s="488">
        <v>45525</v>
      </c>
      <c r="C4525" s="212" t="s">
        <v>349</v>
      </c>
      <c r="D4525" s="408" t="s">
        <v>360</v>
      </c>
      <c r="E4525" s="408" t="s">
        <v>127</v>
      </c>
      <c r="F4525" s="97">
        <v>75</v>
      </c>
      <c r="G4525" s="97"/>
      <c r="H4525" s="116"/>
      <c r="I4525" s="116"/>
      <c r="J4525" s="97"/>
      <c r="AD4525" s="476"/>
      <c r="AI4525" s="473"/>
    </row>
    <row r="4526" spans="1:35" s="4" customFormat="1" x14ac:dyDescent="0.25">
      <c r="A4526" s="408">
        <f t="shared" si="68"/>
        <v>4524</v>
      </c>
      <c r="B4526" s="488">
        <v>45525</v>
      </c>
      <c r="C4526" s="212" t="s">
        <v>449</v>
      </c>
      <c r="D4526" s="408" t="s">
        <v>122</v>
      </c>
      <c r="E4526" s="408" t="s">
        <v>339</v>
      </c>
      <c r="F4526" s="97">
        <v>0</v>
      </c>
      <c r="G4526" s="97"/>
      <c r="H4526" s="116"/>
      <c r="I4526" s="116"/>
      <c r="J4526" s="97"/>
      <c r="AD4526" s="476"/>
      <c r="AI4526" s="473"/>
    </row>
    <row r="4527" spans="1:35" s="4" customFormat="1" x14ac:dyDescent="0.25">
      <c r="A4527" s="408">
        <f t="shared" si="68"/>
        <v>4525</v>
      </c>
      <c r="B4527" s="488">
        <v>45525</v>
      </c>
      <c r="C4527" s="212" t="s">
        <v>118</v>
      </c>
      <c r="D4527" s="408" t="s">
        <v>107</v>
      </c>
      <c r="E4527" s="408" t="s">
        <v>340</v>
      </c>
      <c r="F4527" s="97">
        <v>54</v>
      </c>
      <c r="G4527" s="97"/>
      <c r="H4527" s="116"/>
      <c r="I4527" s="116"/>
      <c r="J4527" s="97"/>
      <c r="AD4527" s="476"/>
      <c r="AI4527" s="473"/>
    </row>
    <row r="4528" spans="1:35" s="4" customFormat="1" x14ac:dyDescent="0.25">
      <c r="A4528" s="408">
        <f t="shared" si="68"/>
        <v>4526</v>
      </c>
      <c r="B4528" s="488">
        <v>45525</v>
      </c>
      <c r="C4528" s="212" t="s">
        <v>109</v>
      </c>
      <c r="D4528" s="408" t="s">
        <v>107</v>
      </c>
      <c r="E4528" s="408" t="s">
        <v>341</v>
      </c>
      <c r="F4528" s="97">
        <v>0</v>
      </c>
      <c r="G4528" s="97"/>
      <c r="H4528" s="116"/>
      <c r="I4528" s="116"/>
      <c r="J4528" s="97"/>
      <c r="AD4528" s="476"/>
      <c r="AI4528" s="473"/>
    </row>
    <row r="4529" spans="1:35" s="4" customFormat="1" x14ac:dyDescent="0.25">
      <c r="A4529" s="408">
        <f t="shared" si="68"/>
        <v>4527</v>
      </c>
      <c r="B4529" s="488">
        <v>45525</v>
      </c>
      <c r="C4529" s="212" t="s">
        <v>106</v>
      </c>
      <c r="D4529" s="408" t="s">
        <v>107</v>
      </c>
      <c r="E4529" s="408" t="s">
        <v>342</v>
      </c>
      <c r="F4529" s="97">
        <v>0</v>
      </c>
      <c r="G4529" s="97"/>
      <c r="H4529" s="116"/>
      <c r="I4529" s="116"/>
      <c r="J4529" s="97"/>
      <c r="AD4529" s="476"/>
      <c r="AI4529" s="473"/>
    </row>
    <row r="4530" spans="1:35" s="4" customFormat="1" x14ac:dyDescent="0.25">
      <c r="A4530" s="408">
        <f t="shared" si="68"/>
        <v>4528</v>
      </c>
      <c r="B4530" s="488">
        <v>45525</v>
      </c>
      <c r="C4530" s="212" t="s">
        <v>278</v>
      </c>
      <c r="D4530" s="408" t="s">
        <v>107</v>
      </c>
      <c r="E4530" s="408" t="s">
        <v>341</v>
      </c>
      <c r="F4530" s="97">
        <v>0</v>
      </c>
      <c r="G4530" s="97"/>
      <c r="H4530" s="116"/>
      <c r="I4530" s="116"/>
      <c r="J4530" s="97"/>
      <c r="AD4530" s="476"/>
      <c r="AI4530" s="473"/>
    </row>
    <row r="4531" spans="1:35" s="4" customFormat="1" x14ac:dyDescent="0.25">
      <c r="A4531" s="408">
        <f t="shared" si="68"/>
        <v>4529</v>
      </c>
      <c r="B4531" s="488">
        <v>45525</v>
      </c>
      <c r="C4531" s="212" t="s">
        <v>372</v>
      </c>
      <c r="D4531" s="408" t="s">
        <v>107</v>
      </c>
      <c r="E4531" s="408">
        <v>0</v>
      </c>
      <c r="F4531" s="97">
        <v>51</v>
      </c>
      <c r="G4531" s="97"/>
      <c r="H4531" s="116"/>
      <c r="I4531" s="116"/>
      <c r="J4531" s="97"/>
      <c r="AD4531" s="476"/>
      <c r="AI4531" s="473"/>
    </row>
    <row r="4532" spans="1:35" s="4" customFormat="1" x14ac:dyDescent="0.25">
      <c r="A4532" s="408">
        <f t="shared" ref="A4532:A4595" si="69">ROW()-2</f>
        <v>4530</v>
      </c>
      <c r="B4532" s="488">
        <v>45525</v>
      </c>
      <c r="C4532" s="212" t="s">
        <v>373</v>
      </c>
      <c r="D4532" s="408" t="s">
        <v>107</v>
      </c>
      <c r="E4532" s="408">
        <v>0</v>
      </c>
      <c r="F4532" s="97">
        <v>0</v>
      </c>
      <c r="G4532" s="97"/>
      <c r="H4532" s="116"/>
      <c r="I4532" s="116"/>
      <c r="J4532" s="97"/>
      <c r="AD4532" s="476"/>
      <c r="AI4532" s="473"/>
    </row>
    <row r="4533" spans="1:35" s="4" customFormat="1" x14ac:dyDescent="0.25">
      <c r="A4533" s="408">
        <f t="shared" si="69"/>
        <v>4531</v>
      </c>
      <c r="B4533" s="488">
        <v>45525</v>
      </c>
      <c r="C4533" s="212" t="s">
        <v>91</v>
      </c>
      <c r="D4533" s="408" t="s">
        <v>92</v>
      </c>
      <c r="E4533" s="408" t="s">
        <v>343</v>
      </c>
      <c r="F4533" s="97">
        <v>0</v>
      </c>
      <c r="G4533" s="97"/>
      <c r="H4533" s="116"/>
      <c r="I4533" s="116"/>
      <c r="J4533" s="97"/>
      <c r="AD4533" s="476"/>
      <c r="AI4533" s="473"/>
    </row>
    <row r="4534" spans="1:35" s="4" customFormat="1" x14ac:dyDescent="0.25">
      <c r="A4534" s="408">
        <f t="shared" si="69"/>
        <v>4532</v>
      </c>
      <c r="B4534" s="488">
        <v>45525</v>
      </c>
      <c r="C4534" s="212" t="s">
        <v>94</v>
      </c>
      <c r="D4534" s="408" t="s">
        <v>92</v>
      </c>
      <c r="E4534" s="408" t="s">
        <v>344</v>
      </c>
      <c r="F4534" s="97">
        <v>0</v>
      </c>
      <c r="G4534" s="97"/>
      <c r="H4534" s="116"/>
      <c r="I4534" s="116"/>
      <c r="J4534" s="97"/>
      <c r="AD4534" s="476"/>
      <c r="AI4534" s="473"/>
    </row>
    <row r="4535" spans="1:35" s="4" customFormat="1" x14ac:dyDescent="0.25">
      <c r="A4535" s="408">
        <f t="shared" si="69"/>
        <v>4533</v>
      </c>
      <c r="B4535" s="488">
        <v>45525</v>
      </c>
      <c r="C4535" s="212" t="s">
        <v>116</v>
      </c>
      <c r="D4535" s="408" t="s">
        <v>92</v>
      </c>
      <c r="E4535" s="408" t="s">
        <v>345</v>
      </c>
      <c r="F4535" s="97">
        <v>0</v>
      </c>
      <c r="G4535" s="97"/>
      <c r="H4535" s="116"/>
      <c r="I4535" s="116"/>
      <c r="J4535" s="97"/>
      <c r="AD4535" s="476"/>
      <c r="AI4535" s="473"/>
    </row>
    <row r="4536" spans="1:35" s="4" customFormat="1" x14ac:dyDescent="0.25">
      <c r="A4536" s="408">
        <f t="shared" si="69"/>
        <v>4534</v>
      </c>
      <c r="B4536" s="488">
        <v>45525</v>
      </c>
      <c r="C4536" s="212" t="s">
        <v>128</v>
      </c>
      <c r="D4536" s="408" t="s">
        <v>97</v>
      </c>
      <c r="E4536" s="408" t="s">
        <v>346</v>
      </c>
      <c r="F4536" s="97">
        <v>34</v>
      </c>
      <c r="G4536" s="97"/>
      <c r="H4536" s="116"/>
      <c r="I4536" s="116"/>
      <c r="J4536" s="97"/>
      <c r="AD4536" s="476"/>
      <c r="AI4536" s="473"/>
    </row>
    <row r="4537" spans="1:35" s="4" customFormat="1" x14ac:dyDescent="0.25">
      <c r="A4537" s="408">
        <f t="shared" si="69"/>
        <v>4535</v>
      </c>
      <c r="B4537" s="488">
        <v>45525</v>
      </c>
      <c r="C4537" s="212" t="s">
        <v>96</v>
      </c>
      <c r="D4537" s="408" t="s">
        <v>97</v>
      </c>
      <c r="E4537" s="408" t="s">
        <v>347</v>
      </c>
      <c r="F4537" s="97">
        <v>0</v>
      </c>
      <c r="G4537" s="97"/>
      <c r="H4537" s="116"/>
      <c r="I4537" s="116"/>
      <c r="J4537" s="97"/>
      <c r="AD4537" s="476"/>
      <c r="AI4537" s="473"/>
    </row>
    <row r="4538" spans="1:35" s="4" customFormat="1" x14ac:dyDescent="0.25">
      <c r="A4538" s="408">
        <f t="shared" si="69"/>
        <v>4536</v>
      </c>
      <c r="B4538" s="488">
        <v>45525</v>
      </c>
      <c r="C4538" s="212" t="s">
        <v>113</v>
      </c>
      <c r="D4538" s="408" t="s">
        <v>114</v>
      </c>
      <c r="E4538" s="408" t="s">
        <v>348</v>
      </c>
      <c r="F4538" s="97">
        <v>0</v>
      </c>
      <c r="G4538" s="97"/>
      <c r="H4538" s="116"/>
      <c r="I4538" s="116"/>
      <c r="J4538" s="97"/>
      <c r="AD4538" s="476"/>
      <c r="AI4538" s="473"/>
    </row>
    <row r="4539" spans="1:35" s="4" customFormat="1" x14ac:dyDescent="0.25">
      <c r="A4539" s="408">
        <f t="shared" si="69"/>
        <v>4537</v>
      </c>
      <c r="B4539" s="488">
        <v>45525</v>
      </c>
      <c r="C4539" s="96" t="s">
        <v>559</v>
      </c>
      <c r="D4539" s="408" t="str">
        <f>VLOOKUP(C4539,X$4:Z4540,2,FALSE)</f>
        <v>لودر VOLVO</v>
      </c>
      <c r="E4539" s="408" t="str">
        <f>VLOOKUP(C4539,X$4:Z4540,3,FALSE)</f>
        <v>شرکتی</v>
      </c>
      <c r="F4539" s="97">
        <v>196</v>
      </c>
      <c r="G4539" s="97"/>
      <c r="H4539" s="116"/>
      <c r="I4539" s="116"/>
      <c r="J4539" s="97"/>
      <c r="AD4539" s="476"/>
      <c r="AI4539" s="473"/>
    </row>
    <row r="4540" spans="1:35" s="4" customFormat="1" x14ac:dyDescent="0.25">
      <c r="A4540" s="408">
        <f t="shared" si="69"/>
        <v>4538</v>
      </c>
      <c r="B4540" s="488">
        <v>45525</v>
      </c>
      <c r="C4540" s="212" t="s">
        <v>156</v>
      </c>
      <c r="D4540" s="408" t="s">
        <v>136</v>
      </c>
      <c r="E4540" s="408" t="s">
        <v>149</v>
      </c>
      <c r="F4540" s="97">
        <v>0</v>
      </c>
      <c r="G4540" s="97"/>
      <c r="H4540" s="116"/>
      <c r="I4540" s="116"/>
      <c r="J4540" s="97"/>
      <c r="AD4540" s="476"/>
      <c r="AI4540" s="473"/>
    </row>
    <row r="4541" spans="1:35" s="4" customFormat="1" x14ac:dyDescent="0.25">
      <c r="A4541" s="408">
        <f t="shared" si="69"/>
        <v>4539</v>
      </c>
      <c r="B4541" s="488">
        <v>45525</v>
      </c>
      <c r="C4541" s="212" t="s">
        <v>142</v>
      </c>
      <c r="D4541" s="408" t="s">
        <v>264</v>
      </c>
      <c r="E4541" s="408" t="s">
        <v>143</v>
      </c>
      <c r="F4541" s="97">
        <v>204</v>
      </c>
      <c r="G4541" s="97"/>
      <c r="H4541" s="116"/>
      <c r="I4541" s="116"/>
      <c r="J4541" s="97"/>
      <c r="AD4541" s="476"/>
      <c r="AI4541" s="473"/>
    </row>
    <row r="4542" spans="1:35" s="4" customFormat="1" x14ac:dyDescent="0.25">
      <c r="A4542" s="408">
        <f t="shared" si="69"/>
        <v>4540</v>
      </c>
      <c r="B4542" s="488">
        <v>45525</v>
      </c>
      <c r="C4542" s="212" t="s">
        <v>144</v>
      </c>
      <c r="D4542" s="408" t="s">
        <v>264</v>
      </c>
      <c r="E4542" s="408" t="s">
        <v>143</v>
      </c>
      <c r="F4542" s="97">
        <v>0</v>
      </c>
      <c r="G4542" s="97"/>
      <c r="H4542" s="116"/>
      <c r="I4542" s="116"/>
      <c r="J4542" s="97"/>
      <c r="AD4542" s="476"/>
      <c r="AI4542" s="473"/>
    </row>
    <row r="4543" spans="1:35" s="4" customFormat="1" x14ac:dyDescent="0.25">
      <c r="A4543" s="408">
        <f t="shared" si="69"/>
        <v>4541</v>
      </c>
      <c r="B4543" s="488">
        <v>45525</v>
      </c>
      <c r="C4543" s="212" t="s">
        <v>145</v>
      </c>
      <c r="D4543" s="408" t="s">
        <v>265</v>
      </c>
      <c r="E4543" s="408" t="s">
        <v>146</v>
      </c>
      <c r="F4543" s="97">
        <v>0</v>
      </c>
      <c r="G4543" s="97"/>
      <c r="H4543" s="116"/>
      <c r="I4543" s="116"/>
      <c r="J4543" s="97"/>
      <c r="AD4543" s="476"/>
      <c r="AI4543" s="473"/>
    </row>
    <row r="4544" spans="1:35" s="4" customFormat="1" x14ac:dyDescent="0.25">
      <c r="A4544" s="408">
        <f t="shared" si="69"/>
        <v>4542</v>
      </c>
      <c r="B4544" s="488">
        <v>45525</v>
      </c>
      <c r="C4544" s="212" t="s">
        <v>160</v>
      </c>
      <c r="D4544" s="408" t="s">
        <v>136</v>
      </c>
      <c r="E4544" s="408" t="s">
        <v>64</v>
      </c>
      <c r="F4544" s="97">
        <v>0</v>
      </c>
      <c r="G4544" s="97"/>
      <c r="H4544" s="116"/>
      <c r="I4544" s="116"/>
      <c r="J4544" s="97"/>
      <c r="AD4544" s="476"/>
      <c r="AI4544" s="473"/>
    </row>
    <row r="4545" spans="1:35" s="4" customFormat="1" x14ac:dyDescent="0.25">
      <c r="A4545" s="408">
        <f t="shared" si="69"/>
        <v>4543</v>
      </c>
      <c r="B4545" s="488">
        <v>45525</v>
      </c>
      <c r="C4545" s="212" t="s">
        <v>390</v>
      </c>
      <c r="D4545" s="408" t="s">
        <v>99</v>
      </c>
      <c r="E4545" s="408" t="s">
        <v>381</v>
      </c>
      <c r="F4545" s="97">
        <v>178</v>
      </c>
      <c r="G4545" s="97"/>
      <c r="H4545" s="116"/>
      <c r="I4545" s="116"/>
      <c r="J4545" s="97"/>
      <c r="AD4545" s="476"/>
      <c r="AI4545" s="473"/>
    </row>
    <row r="4546" spans="1:35" s="4" customFormat="1" x14ac:dyDescent="0.25">
      <c r="A4546" s="408">
        <f t="shared" si="69"/>
        <v>4544</v>
      </c>
      <c r="B4546" s="488">
        <v>45525</v>
      </c>
      <c r="C4546" s="96" t="s">
        <v>283</v>
      </c>
      <c r="D4546" s="408" t="s">
        <v>266</v>
      </c>
      <c r="E4546" s="408" t="s">
        <v>63</v>
      </c>
      <c r="F4546" s="97">
        <v>0</v>
      </c>
      <c r="G4546" s="97"/>
      <c r="H4546" s="116"/>
      <c r="I4546" s="116"/>
      <c r="J4546" s="97"/>
      <c r="AD4546" s="476"/>
      <c r="AI4546" s="473"/>
    </row>
    <row r="4547" spans="1:35" s="4" customFormat="1" x14ac:dyDescent="0.25">
      <c r="A4547" s="408">
        <f t="shared" si="69"/>
        <v>4545</v>
      </c>
      <c r="B4547" s="488">
        <v>45525</v>
      </c>
      <c r="C4547" s="212" t="s">
        <v>148</v>
      </c>
      <c r="D4547" s="408" t="s">
        <v>92</v>
      </c>
      <c r="E4547" s="408" t="s">
        <v>63</v>
      </c>
      <c r="F4547" s="97">
        <v>0</v>
      </c>
      <c r="G4547" s="97"/>
      <c r="H4547" s="116"/>
      <c r="I4547" s="116"/>
      <c r="J4547" s="97"/>
      <c r="AD4547" s="476"/>
      <c r="AI4547" s="473"/>
    </row>
    <row r="4548" spans="1:35" s="4" customFormat="1" x14ac:dyDescent="0.25">
      <c r="A4548" s="408">
        <f t="shared" si="69"/>
        <v>4546</v>
      </c>
      <c r="B4548" s="488">
        <v>45525</v>
      </c>
      <c r="C4548" s="212" t="s">
        <v>150</v>
      </c>
      <c r="D4548" s="408" t="s">
        <v>92</v>
      </c>
      <c r="E4548" s="408" t="s">
        <v>63</v>
      </c>
      <c r="F4548" s="97">
        <v>0</v>
      </c>
      <c r="G4548" s="97"/>
      <c r="H4548" s="116"/>
      <c r="I4548" s="116"/>
      <c r="J4548" s="97"/>
      <c r="AD4548" s="476"/>
      <c r="AI4548" s="473"/>
    </row>
    <row r="4549" spans="1:35" s="4" customFormat="1" x14ac:dyDescent="0.25">
      <c r="A4549" s="408">
        <f t="shared" si="69"/>
        <v>4547</v>
      </c>
      <c r="B4549" s="488">
        <v>45525</v>
      </c>
      <c r="C4549" s="213" t="s">
        <v>467</v>
      </c>
      <c r="D4549" s="408" t="s">
        <v>92</v>
      </c>
      <c r="E4549" s="408" t="s">
        <v>63</v>
      </c>
      <c r="F4549" s="97">
        <v>0</v>
      </c>
      <c r="G4549" s="97"/>
      <c r="H4549" s="116"/>
      <c r="I4549" s="116"/>
      <c r="J4549" s="97"/>
      <c r="AD4549" s="476"/>
      <c r="AI4549" s="473"/>
    </row>
    <row r="4550" spans="1:35" s="4" customFormat="1" x14ac:dyDescent="0.25">
      <c r="A4550" s="408">
        <f t="shared" si="69"/>
        <v>4548</v>
      </c>
      <c r="B4550" s="488">
        <v>45525</v>
      </c>
      <c r="C4550" s="212" t="s">
        <v>135</v>
      </c>
      <c r="D4550" s="408" t="s">
        <v>136</v>
      </c>
      <c r="E4550" s="408" t="s">
        <v>2</v>
      </c>
      <c r="F4550" s="97">
        <v>234</v>
      </c>
      <c r="G4550" s="97"/>
      <c r="H4550" s="116"/>
      <c r="I4550" s="116"/>
      <c r="J4550" s="97"/>
      <c r="AD4550" s="476"/>
      <c r="AI4550" s="473"/>
    </row>
    <row r="4551" spans="1:35" s="4" customFormat="1" x14ac:dyDescent="0.25">
      <c r="A4551" s="408">
        <f t="shared" si="69"/>
        <v>4549</v>
      </c>
      <c r="B4551" s="488">
        <v>45525</v>
      </c>
      <c r="C4551" s="212" t="s">
        <v>137</v>
      </c>
      <c r="D4551" s="408" t="s">
        <v>136</v>
      </c>
      <c r="E4551" s="408" t="s">
        <v>2</v>
      </c>
      <c r="F4551" s="97">
        <v>0</v>
      </c>
      <c r="G4551" s="97"/>
      <c r="H4551" s="116"/>
      <c r="I4551" s="116"/>
      <c r="J4551" s="97"/>
      <c r="AD4551" s="476"/>
      <c r="AI4551" s="473"/>
    </row>
    <row r="4552" spans="1:35" s="4" customFormat="1" x14ac:dyDescent="0.25">
      <c r="A4552" s="408">
        <f t="shared" si="69"/>
        <v>4550</v>
      </c>
      <c r="B4552" s="488">
        <v>45525</v>
      </c>
      <c r="C4552" s="212" t="s">
        <v>139</v>
      </c>
      <c r="D4552" s="408" t="s">
        <v>92</v>
      </c>
      <c r="E4552" s="408" t="s">
        <v>2</v>
      </c>
      <c r="F4552" s="97">
        <v>141</v>
      </c>
      <c r="G4552" s="97"/>
      <c r="H4552" s="116"/>
      <c r="I4552" s="116"/>
      <c r="J4552" s="97"/>
      <c r="AD4552" s="476"/>
      <c r="AI4552" s="473"/>
    </row>
    <row r="4553" spans="1:35" s="4" customFormat="1" x14ac:dyDescent="0.25">
      <c r="A4553" s="408">
        <f t="shared" si="69"/>
        <v>4551</v>
      </c>
      <c r="B4553" s="488">
        <v>45525</v>
      </c>
      <c r="C4553" s="212" t="s">
        <v>140</v>
      </c>
      <c r="D4553" s="408" t="s">
        <v>92</v>
      </c>
      <c r="E4553" s="408" t="s">
        <v>2</v>
      </c>
      <c r="F4553" s="97">
        <v>135</v>
      </c>
      <c r="G4553" s="97"/>
      <c r="H4553" s="116"/>
      <c r="I4553" s="116"/>
      <c r="J4553" s="97"/>
      <c r="AD4553" s="476"/>
      <c r="AI4553" s="473"/>
    </row>
    <row r="4554" spans="1:35" s="4" customFormat="1" x14ac:dyDescent="0.25">
      <c r="A4554" s="408">
        <f t="shared" si="69"/>
        <v>4552</v>
      </c>
      <c r="B4554" s="488">
        <v>45525</v>
      </c>
      <c r="C4554" s="212" t="s">
        <v>141</v>
      </c>
      <c r="D4554" s="408" t="s">
        <v>92</v>
      </c>
      <c r="E4554" s="408" t="s">
        <v>2</v>
      </c>
      <c r="F4554" s="97">
        <v>0</v>
      </c>
      <c r="G4554" s="97"/>
      <c r="H4554" s="116"/>
      <c r="I4554" s="116"/>
      <c r="J4554" s="97"/>
      <c r="AD4554" s="476"/>
      <c r="AI4554" s="473"/>
    </row>
    <row r="4555" spans="1:35" s="4" customFormat="1" x14ac:dyDescent="0.25">
      <c r="A4555" s="408">
        <f t="shared" si="69"/>
        <v>4553</v>
      </c>
      <c r="B4555" s="488">
        <v>45525</v>
      </c>
      <c r="C4555" s="212" t="s">
        <v>134</v>
      </c>
      <c r="D4555" s="408" t="s">
        <v>99</v>
      </c>
      <c r="E4555" s="408" t="s">
        <v>2</v>
      </c>
      <c r="F4555" s="97">
        <v>0</v>
      </c>
      <c r="G4555" s="97"/>
      <c r="H4555" s="116"/>
      <c r="I4555" s="116"/>
      <c r="J4555" s="97"/>
      <c r="AD4555" s="476"/>
      <c r="AI4555" s="473"/>
    </row>
    <row r="4556" spans="1:35" s="4" customFormat="1" x14ac:dyDescent="0.25">
      <c r="A4556" s="408">
        <f t="shared" si="69"/>
        <v>4554</v>
      </c>
      <c r="B4556" s="488">
        <v>45525</v>
      </c>
      <c r="C4556" s="212" t="s">
        <v>279</v>
      </c>
      <c r="D4556" s="408" t="s">
        <v>99</v>
      </c>
      <c r="E4556" s="408" t="s">
        <v>2</v>
      </c>
      <c r="F4556" s="97">
        <v>0</v>
      </c>
      <c r="G4556" s="97"/>
      <c r="H4556" s="116"/>
      <c r="I4556" s="116"/>
      <c r="J4556" s="97"/>
      <c r="AD4556" s="476"/>
      <c r="AI4556" s="473"/>
    </row>
    <row r="4557" spans="1:35" s="4" customFormat="1" x14ac:dyDescent="0.25">
      <c r="A4557" s="408">
        <f t="shared" si="69"/>
        <v>4555</v>
      </c>
      <c r="B4557" s="488">
        <v>45525</v>
      </c>
      <c r="C4557" s="212" t="s">
        <v>153</v>
      </c>
      <c r="D4557" s="408" t="s">
        <v>103</v>
      </c>
      <c r="E4557" s="408" t="s">
        <v>62</v>
      </c>
      <c r="F4557" s="97">
        <v>128</v>
      </c>
      <c r="G4557" s="97"/>
      <c r="H4557" s="116"/>
      <c r="I4557" s="116"/>
      <c r="J4557" s="97"/>
      <c r="AD4557" s="476"/>
      <c r="AI4557" s="473"/>
    </row>
    <row r="4558" spans="1:35" s="4" customFormat="1" x14ac:dyDescent="0.25">
      <c r="A4558" s="408">
        <f t="shared" si="69"/>
        <v>4556</v>
      </c>
      <c r="B4558" s="488">
        <v>45525</v>
      </c>
      <c r="C4558" s="212" t="s">
        <v>154</v>
      </c>
      <c r="D4558" s="408" t="s">
        <v>92</v>
      </c>
      <c r="E4558" s="408" t="s">
        <v>62</v>
      </c>
      <c r="F4558" s="97">
        <v>200</v>
      </c>
      <c r="G4558" s="97"/>
      <c r="H4558" s="116"/>
      <c r="I4558" s="116"/>
      <c r="J4558" s="97"/>
      <c r="AD4558" s="476"/>
      <c r="AI4558" s="473"/>
    </row>
    <row r="4559" spans="1:35" s="4" customFormat="1" x14ac:dyDescent="0.25">
      <c r="A4559" s="408">
        <f t="shared" si="69"/>
        <v>4557</v>
      </c>
      <c r="B4559" s="488">
        <v>45525</v>
      </c>
      <c r="C4559" s="212" t="s">
        <v>155</v>
      </c>
      <c r="D4559" s="408" t="s">
        <v>92</v>
      </c>
      <c r="E4559" s="408" t="s">
        <v>62</v>
      </c>
      <c r="F4559" s="97">
        <v>161</v>
      </c>
      <c r="G4559" s="97"/>
      <c r="H4559" s="116"/>
      <c r="I4559" s="116"/>
      <c r="J4559" s="97"/>
      <c r="AD4559" s="476"/>
      <c r="AI4559" s="473"/>
    </row>
    <row r="4560" spans="1:35" s="4" customFormat="1" x14ac:dyDescent="0.25">
      <c r="A4560" s="408">
        <f t="shared" si="69"/>
        <v>4558</v>
      </c>
      <c r="B4560" s="488">
        <v>45525</v>
      </c>
      <c r="C4560" s="212" t="s">
        <v>295</v>
      </c>
      <c r="D4560" s="408" t="s">
        <v>92</v>
      </c>
      <c r="E4560" s="408" t="s">
        <v>62</v>
      </c>
      <c r="F4560" s="97">
        <v>0</v>
      </c>
      <c r="G4560" s="97"/>
      <c r="H4560" s="116"/>
      <c r="I4560" s="116"/>
      <c r="J4560" s="97"/>
      <c r="AD4560" s="476"/>
      <c r="AI4560" s="473"/>
    </row>
    <row r="4561" spans="1:35" s="4" customFormat="1" x14ac:dyDescent="0.25">
      <c r="A4561" s="408">
        <f t="shared" si="69"/>
        <v>4559</v>
      </c>
      <c r="B4561" s="488">
        <v>45525</v>
      </c>
      <c r="C4561" s="212" t="s">
        <v>259</v>
      </c>
      <c r="D4561" s="408" t="s">
        <v>92</v>
      </c>
      <c r="E4561" s="408" t="s">
        <v>2</v>
      </c>
      <c r="F4561" s="97">
        <v>0</v>
      </c>
      <c r="G4561" s="97"/>
      <c r="H4561" s="116"/>
      <c r="I4561" s="116"/>
      <c r="J4561" s="97"/>
      <c r="AD4561" s="476"/>
      <c r="AI4561" s="473"/>
    </row>
    <row r="4562" spans="1:35" s="4" customFormat="1" x14ac:dyDescent="0.25">
      <c r="A4562" s="408">
        <f t="shared" si="69"/>
        <v>4560</v>
      </c>
      <c r="B4562" s="488">
        <v>45525</v>
      </c>
      <c r="C4562" s="212" t="s">
        <v>260</v>
      </c>
      <c r="D4562" s="408" t="s">
        <v>92</v>
      </c>
      <c r="E4562" s="408" t="s">
        <v>2</v>
      </c>
      <c r="F4562" s="97">
        <v>0</v>
      </c>
      <c r="G4562" s="97"/>
      <c r="H4562" s="116"/>
      <c r="I4562" s="116"/>
      <c r="J4562" s="97"/>
      <c r="AD4562" s="476"/>
      <c r="AI4562" s="473"/>
    </row>
    <row r="4563" spans="1:35" s="4" customFormat="1" x14ac:dyDescent="0.25">
      <c r="A4563" s="408">
        <f t="shared" si="69"/>
        <v>4561</v>
      </c>
      <c r="B4563" s="488">
        <v>45525</v>
      </c>
      <c r="C4563" s="212" t="s">
        <v>252</v>
      </c>
      <c r="D4563" s="408" t="s">
        <v>92</v>
      </c>
      <c r="E4563" s="408" t="s">
        <v>2</v>
      </c>
      <c r="F4563" s="97">
        <v>0</v>
      </c>
      <c r="G4563" s="97"/>
      <c r="H4563" s="116"/>
      <c r="I4563" s="116"/>
      <c r="J4563" s="97"/>
      <c r="AD4563" s="476"/>
      <c r="AI4563" s="473"/>
    </row>
    <row r="4564" spans="1:35" s="4" customFormat="1" x14ac:dyDescent="0.25">
      <c r="A4564" s="408">
        <f t="shared" si="69"/>
        <v>4562</v>
      </c>
      <c r="B4564" s="488">
        <v>45525</v>
      </c>
      <c r="C4564" s="212" t="s">
        <v>177</v>
      </c>
      <c r="D4564" s="408" t="s">
        <v>159</v>
      </c>
      <c r="E4564" s="408" t="s">
        <v>8</v>
      </c>
      <c r="F4564" s="97">
        <v>61</v>
      </c>
      <c r="G4564" s="97"/>
      <c r="H4564" s="116"/>
      <c r="I4564" s="116"/>
      <c r="J4564" s="97"/>
      <c r="AD4564" s="476"/>
      <c r="AI4564" s="473"/>
    </row>
    <row r="4565" spans="1:35" s="4" customFormat="1" x14ac:dyDescent="0.25">
      <c r="A4565" s="408">
        <f t="shared" si="69"/>
        <v>4563</v>
      </c>
      <c r="B4565" s="488">
        <v>45525</v>
      </c>
      <c r="C4565" s="212" t="s">
        <v>162</v>
      </c>
      <c r="D4565" s="408" t="s">
        <v>163</v>
      </c>
      <c r="E4565" s="408" t="s">
        <v>164</v>
      </c>
      <c r="F4565" s="97">
        <v>0</v>
      </c>
      <c r="G4565" s="97"/>
      <c r="H4565" s="116"/>
      <c r="I4565" s="116"/>
      <c r="J4565" s="97"/>
      <c r="AD4565" s="476"/>
      <c r="AI4565" s="473"/>
    </row>
    <row r="4566" spans="1:35" s="4" customFormat="1" x14ac:dyDescent="0.25">
      <c r="A4566" s="408">
        <f t="shared" si="69"/>
        <v>4564</v>
      </c>
      <c r="B4566" s="488">
        <v>45525</v>
      </c>
      <c r="C4566" s="212" t="s">
        <v>166</v>
      </c>
      <c r="D4566" s="408" t="s">
        <v>167</v>
      </c>
      <c r="E4566" s="408" t="s">
        <v>164</v>
      </c>
      <c r="F4566" s="97">
        <v>0</v>
      </c>
      <c r="G4566" s="97"/>
      <c r="H4566" s="116"/>
      <c r="I4566" s="116"/>
      <c r="J4566" s="97"/>
      <c r="AD4566" s="476"/>
      <c r="AI4566" s="473"/>
    </row>
    <row r="4567" spans="1:35" s="4" customFormat="1" x14ac:dyDescent="0.25">
      <c r="A4567" s="408">
        <f t="shared" si="69"/>
        <v>4565</v>
      </c>
      <c r="B4567" s="488">
        <v>45525</v>
      </c>
      <c r="C4567" s="212" t="s">
        <v>169</v>
      </c>
      <c r="D4567" s="408" t="s">
        <v>167</v>
      </c>
      <c r="E4567" s="408" t="s">
        <v>164</v>
      </c>
      <c r="F4567" s="97">
        <v>0</v>
      </c>
      <c r="G4567" s="97"/>
      <c r="H4567" s="116"/>
      <c r="I4567" s="116"/>
      <c r="J4567" s="97"/>
      <c r="AD4567" s="476"/>
      <c r="AI4567" s="473"/>
    </row>
    <row r="4568" spans="1:35" s="4" customFormat="1" x14ac:dyDescent="0.25">
      <c r="A4568" s="408">
        <f t="shared" si="69"/>
        <v>4566</v>
      </c>
      <c r="B4568" s="488">
        <v>45525</v>
      </c>
      <c r="C4568" s="212" t="s">
        <v>170</v>
      </c>
      <c r="D4568" s="408" t="s">
        <v>103</v>
      </c>
      <c r="E4568" s="408" t="s">
        <v>164</v>
      </c>
      <c r="F4568" s="97">
        <v>0</v>
      </c>
      <c r="G4568" s="97"/>
      <c r="H4568" s="116"/>
      <c r="I4568" s="116"/>
      <c r="J4568" s="97"/>
      <c r="AD4568" s="476"/>
      <c r="AI4568" s="473"/>
    </row>
    <row r="4569" spans="1:35" s="4" customFormat="1" x14ac:dyDescent="0.25">
      <c r="A4569" s="408">
        <f t="shared" si="69"/>
        <v>4567</v>
      </c>
      <c r="B4569" s="488">
        <v>45525</v>
      </c>
      <c r="C4569" s="212" t="s">
        <v>171</v>
      </c>
      <c r="D4569" s="408" t="s">
        <v>159</v>
      </c>
      <c r="E4569" s="408" t="s">
        <v>164</v>
      </c>
      <c r="F4569" s="97">
        <v>0</v>
      </c>
      <c r="G4569" s="97"/>
      <c r="H4569" s="116"/>
      <c r="I4569" s="116"/>
      <c r="J4569" s="97"/>
      <c r="AD4569" s="476"/>
      <c r="AI4569" s="473"/>
    </row>
    <row r="4570" spans="1:35" s="4" customFormat="1" x14ac:dyDescent="0.25">
      <c r="A4570" s="408">
        <f t="shared" si="69"/>
        <v>4568</v>
      </c>
      <c r="B4570" s="488">
        <v>45525</v>
      </c>
      <c r="C4570" s="212" t="s">
        <v>172</v>
      </c>
      <c r="D4570" s="408" t="s">
        <v>173</v>
      </c>
      <c r="E4570" s="408" t="s">
        <v>164</v>
      </c>
      <c r="F4570" s="97">
        <v>0</v>
      </c>
      <c r="G4570" s="97"/>
      <c r="H4570" s="116"/>
      <c r="I4570" s="116"/>
      <c r="J4570" s="97"/>
      <c r="AD4570" s="476"/>
      <c r="AI4570" s="473"/>
    </row>
    <row r="4571" spans="1:35" s="4" customFormat="1" x14ac:dyDescent="0.25">
      <c r="A4571" s="408">
        <f t="shared" si="69"/>
        <v>4569</v>
      </c>
      <c r="B4571" s="488">
        <v>45525</v>
      </c>
      <c r="C4571" s="212" t="s">
        <v>174</v>
      </c>
      <c r="D4571" s="408" t="s">
        <v>99</v>
      </c>
      <c r="E4571" s="408" t="s">
        <v>164</v>
      </c>
      <c r="F4571" s="97">
        <v>0</v>
      </c>
      <c r="G4571" s="97"/>
      <c r="H4571" s="116"/>
      <c r="I4571" s="116"/>
      <c r="J4571" s="97"/>
      <c r="AD4571" s="476"/>
      <c r="AI4571" s="473"/>
    </row>
    <row r="4572" spans="1:35" s="4" customFormat="1" x14ac:dyDescent="0.25">
      <c r="A4572" s="408">
        <f t="shared" si="69"/>
        <v>4570</v>
      </c>
      <c r="B4572" s="488">
        <v>45525</v>
      </c>
      <c r="C4572" s="212" t="s">
        <v>175</v>
      </c>
      <c r="D4572" s="408" t="s">
        <v>176</v>
      </c>
      <c r="E4572" s="408" t="s">
        <v>164</v>
      </c>
      <c r="F4572" s="97">
        <v>125</v>
      </c>
      <c r="G4572" s="97"/>
      <c r="H4572" s="116"/>
      <c r="I4572" s="116"/>
      <c r="J4572" s="97"/>
      <c r="AD4572" s="476"/>
      <c r="AI4572" s="473"/>
    </row>
    <row r="4573" spans="1:35" s="4" customFormat="1" x14ac:dyDescent="0.25">
      <c r="A4573" s="408">
        <f t="shared" si="69"/>
        <v>4571</v>
      </c>
      <c r="B4573" s="488">
        <v>45525</v>
      </c>
      <c r="C4573" s="212" t="s">
        <v>263</v>
      </c>
      <c r="D4573" s="408" t="s">
        <v>176</v>
      </c>
      <c r="E4573" s="408" t="s">
        <v>164</v>
      </c>
      <c r="F4573" s="97">
        <v>0</v>
      </c>
      <c r="G4573" s="97"/>
      <c r="H4573" s="116"/>
      <c r="I4573" s="116"/>
      <c r="J4573" s="97"/>
      <c r="AD4573" s="476"/>
      <c r="AI4573" s="473"/>
    </row>
    <row r="4574" spans="1:35" s="4" customFormat="1" x14ac:dyDescent="0.25">
      <c r="A4574" s="408">
        <f t="shared" si="69"/>
        <v>4572</v>
      </c>
      <c r="B4574" s="488">
        <v>45525</v>
      </c>
      <c r="C4574" s="212" t="s">
        <v>261</v>
      </c>
      <c r="D4574" s="408" t="s">
        <v>269</v>
      </c>
      <c r="E4574" s="408" t="s">
        <v>164</v>
      </c>
      <c r="F4574" s="97">
        <v>0</v>
      </c>
      <c r="G4574" s="97"/>
      <c r="H4574" s="116"/>
      <c r="I4574" s="116"/>
      <c r="J4574" s="97"/>
      <c r="AD4574" s="476"/>
      <c r="AI4574" s="473"/>
    </row>
    <row r="4575" spans="1:35" s="4" customFormat="1" x14ac:dyDescent="0.25">
      <c r="A4575" s="408">
        <f t="shared" si="69"/>
        <v>4573</v>
      </c>
      <c r="B4575" s="488">
        <v>45525</v>
      </c>
      <c r="C4575" s="212" t="s">
        <v>254</v>
      </c>
      <c r="D4575" s="408" t="s">
        <v>159</v>
      </c>
      <c r="E4575" s="408" t="s">
        <v>164</v>
      </c>
      <c r="F4575" s="97">
        <v>0</v>
      </c>
      <c r="G4575" s="97"/>
      <c r="H4575" s="116"/>
      <c r="I4575" s="116"/>
      <c r="J4575" s="97"/>
      <c r="AD4575" s="476"/>
      <c r="AI4575" s="473"/>
    </row>
    <row r="4576" spans="1:35" s="4" customFormat="1" x14ac:dyDescent="0.25">
      <c r="A4576" s="408">
        <f t="shared" si="69"/>
        <v>4574</v>
      </c>
      <c r="B4576" s="488">
        <v>45525</v>
      </c>
      <c r="C4576" s="212" t="s">
        <v>277</v>
      </c>
      <c r="D4576" s="408" t="s">
        <v>176</v>
      </c>
      <c r="E4576" s="408" t="s">
        <v>164</v>
      </c>
      <c r="F4576" s="97">
        <v>0</v>
      </c>
      <c r="G4576" s="97"/>
      <c r="H4576" s="116"/>
      <c r="I4576" s="116"/>
      <c r="J4576" s="97"/>
      <c r="AD4576" s="476"/>
      <c r="AI4576" s="473"/>
    </row>
    <row r="4577" spans="1:35" s="4" customFormat="1" x14ac:dyDescent="0.25">
      <c r="A4577" s="408">
        <f t="shared" si="69"/>
        <v>4575</v>
      </c>
      <c r="B4577" s="488">
        <v>45525</v>
      </c>
      <c r="C4577" s="212" t="s">
        <v>352</v>
      </c>
      <c r="D4577" s="408" t="s">
        <v>176</v>
      </c>
      <c r="E4577" s="408" t="s">
        <v>164</v>
      </c>
      <c r="F4577" s="97">
        <v>0</v>
      </c>
      <c r="G4577" s="97"/>
      <c r="H4577" s="116"/>
      <c r="I4577" s="116"/>
      <c r="J4577" s="97"/>
      <c r="AD4577" s="476"/>
      <c r="AI4577" s="473"/>
    </row>
    <row r="4578" spans="1:35" s="4" customFormat="1" x14ac:dyDescent="0.25">
      <c r="A4578" s="408">
        <f t="shared" si="69"/>
        <v>4576</v>
      </c>
      <c r="B4578" s="488">
        <v>45525</v>
      </c>
      <c r="C4578" s="212" t="s">
        <v>354</v>
      </c>
      <c r="D4578" s="408" t="s">
        <v>103</v>
      </c>
      <c r="E4578" s="408" t="s">
        <v>164</v>
      </c>
      <c r="F4578" s="97">
        <v>188</v>
      </c>
      <c r="G4578" s="97"/>
      <c r="H4578" s="116"/>
      <c r="I4578" s="116"/>
      <c r="J4578" s="97"/>
      <c r="AD4578" s="476"/>
      <c r="AI4578" s="473"/>
    </row>
    <row r="4579" spans="1:35" s="4" customFormat="1" x14ac:dyDescent="0.25">
      <c r="A4579" s="408">
        <f t="shared" si="69"/>
        <v>4577</v>
      </c>
      <c r="B4579" s="488">
        <v>45525</v>
      </c>
      <c r="C4579" s="212" t="s">
        <v>385</v>
      </c>
      <c r="D4579" s="408" t="s">
        <v>386</v>
      </c>
      <c r="E4579" s="408" t="s">
        <v>383</v>
      </c>
      <c r="F4579" s="97">
        <v>0</v>
      </c>
      <c r="G4579" s="97"/>
      <c r="H4579" s="116"/>
      <c r="I4579" s="116"/>
      <c r="J4579" s="97"/>
      <c r="AD4579" s="476"/>
      <c r="AI4579" s="473"/>
    </row>
    <row r="4580" spans="1:35" s="4" customFormat="1" x14ac:dyDescent="0.25">
      <c r="A4580" s="408">
        <f t="shared" si="69"/>
        <v>4578</v>
      </c>
      <c r="B4580" s="488">
        <v>45525</v>
      </c>
      <c r="C4580" s="212" t="s">
        <v>379</v>
      </c>
      <c r="D4580" s="408" t="s">
        <v>269</v>
      </c>
      <c r="E4580" s="408" t="s">
        <v>381</v>
      </c>
      <c r="F4580" s="97">
        <v>176</v>
      </c>
      <c r="G4580" s="97"/>
      <c r="H4580" s="116"/>
      <c r="I4580" s="116"/>
      <c r="J4580" s="97"/>
      <c r="AD4580" s="476"/>
      <c r="AI4580" s="473"/>
    </row>
    <row r="4581" spans="1:35" s="4" customFormat="1" x14ac:dyDescent="0.25">
      <c r="A4581" s="408">
        <f t="shared" si="69"/>
        <v>4579</v>
      </c>
      <c r="B4581" s="488">
        <v>45525</v>
      </c>
      <c r="C4581" s="212" t="s">
        <v>380</v>
      </c>
      <c r="D4581" s="408" t="s">
        <v>269</v>
      </c>
      <c r="E4581" s="408" t="s">
        <v>381</v>
      </c>
      <c r="F4581" s="97">
        <v>172</v>
      </c>
      <c r="G4581" s="97"/>
      <c r="H4581" s="116"/>
      <c r="I4581" s="116"/>
      <c r="J4581" s="97"/>
      <c r="AD4581" s="476"/>
      <c r="AI4581" s="473"/>
    </row>
    <row r="4582" spans="1:35" s="4" customFormat="1" x14ac:dyDescent="0.25">
      <c r="A4582" s="408">
        <f t="shared" si="69"/>
        <v>4580</v>
      </c>
      <c r="B4582" s="488">
        <v>45525</v>
      </c>
      <c r="C4582" s="212" t="s">
        <v>389</v>
      </c>
      <c r="D4582" s="408" t="s">
        <v>103</v>
      </c>
      <c r="E4582" s="408" t="s">
        <v>381</v>
      </c>
      <c r="F4582" s="97">
        <v>147</v>
      </c>
      <c r="G4582" s="97"/>
      <c r="H4582" s="116"/>
      <c r="I4582" s="116"/>
      <c r="J4582" s="97"/>
      <c r="AD4582" s="476"/>
      <c r="AI4582" s="473"/>
    </row>
    <row r="4583" spans="1:35" s="4" customFormat="1" x14ac:dyDescent="0.25">
      <c r="A4583" s="408">
        <f t="shared" si="69"/>
        <v>4581</v>
      </c>
      <c r="B4583" s="488">
        <v>45525</v>
      </c>
      <c r="C4583" s="212" t="s">
        <v>425</v>
      </c>
      <c r="D4583" s="408" t="s">
        <v>99</v>
      </c>
      <c r="E4583" s="203" t="s">
        <v>498</v>
      </c>
      <c r="F4583" s="97">
        <v>0</v>
      </c>
      <c r="G4583" s="97"/>
      <c r="H4583" s="116"/>
      <c r="I4583" s="116"/>
      <c r="J4583" s="97"/>
      <c r="AD4583" s="476"/>
      <c r="AI4583" s="473"/>
    </row>
    <row r="4584" spans="1:35" s="4" customFormat="1" x14ac:dyDescent="0.25">
      <c r="A4584" s="408">
        <f t="shared" si="69"/>
        <v>4582</v>
      </c>
      <c r="B4584" s="488">
        <v>45525</v>
      </c>
      <c r="C4584" s="212" t="s">
        <v>426</v>
      </c>
      <c r="D4584" s="408" t="s">
        <v>159</v>
      </c>
      <c r="E4584" s="408" t="s">
        <v>381</v>
      </c>
      <c r="F4584" s="97">
        <v>111</v>
      </c>
      <c r="G4584" s="97"/>
      <c r="H4584" s="116"/>
      <c r="I4584" s="116"/>
      <c r="J4584" s="97"/>
      <c r="AD4584" s="476"/>
      <c r="AI4584" s="473"/>
    </row>
    <row r="4585" spans="1:35" s="4" customFormat="1" x14ac:dyDescent="0.25">
      <c r="A4585" s="408">
        <f t="shared" si="69"/>
        <v>4583</v>
      </c>
      <c r="B4585" s="488">
        <v>45525</v>
      </c>
      <c r="C4585" s="96" t="s">
        <v>255</v>
      </c>
      <c r="D4585" s="408" t="s">
        <v>159</v>
      </c>
      <c r="E4585" s="408" t="s">
        <v>448</v>
      </c>
      <c r="F4585" s="97">
        <v>0</v>
      </c>
      <c r="G4585" s="97"/>
      <c r="H4585" s="116"/>
      <c r="I4585" s="116"/>
      <c r="J4585" s="97"/>
      <c r="AD4585" s="476"/>
      <c r="AI4585" s="473"/>
    </row>
    <row r="4586" spans="1:35" s="4" customFormat="1" x14ac:dyDescent="0.25">
      <c r="A4586" s="408">
        <f t="shared" si="69"/>
        <v>4584</v>
      </c>
      <c r="B4586" s="488">
        <v>45525</v>
      </c>
      <c r="C4586" s="96" t="s">
        <v>474</v>
      </c>
      <c r="D4586" s="408" t="s">
        <v>269</v>
      </c>
      <c r="E4586" s="408" t="s">
        <v>470</v>
      </c>
      <c r="F4586" s="97">
        <v>185</v>
      </c>
      <c r="G4586" s="97"/>
      <c r="H4586" s="116"/>
      <c r="I4586" s="116"/>
      <c r="J4586" s="97"/>
      <c r="AD4586" s="476"/>
      <c r="AI4586" s="473"/>
    </row>
    <row r="4587" spans="1:35" s="4" customFormat="1" x14ac:dyDescent="0.25">
      <c r="A4587" s="408">
        <f t="shared" si="69"/>
        <v>4585</v>
      </c>
      <c r="B4587" s="488">
        <v>45525</v>
      </c>
      <c r="C4587" s="96" t="s">
        <v>475</v>
      </c>
      <c r="D4587" s="408" t="s">
        <v>269</v>
      </c>
      <c r="E4587" s="408" t="s">
        <v>470</v>
      </c>
      <c r="F4587" s="97">
        <v>240</v>
      </c>
      <c r="G4587" s="97"/>
      <c r="H4587" s="116"/>
      <c r="I4587" s="116"/>
      <c r="J4587" s="97"/>
      <c r="AD4587" s="476"/>
      <c r="AI4587" s="473"/>
    </row>
    <row r="4588" spans="1:35" s="4" customFormat="1" x14ac:dyDescent="0.25">
      <c r="A4588" s="408">
        <f t="shared" si="69"/>
        <v>4586</v>
      </c>
      <c r="B4588" s="488">
        <v>45525</v>
      </c>
      <c r="C4588" s="96" t="s">
        <v>476</v>
      </c>
      <c r="D4588" s="408" t="s">
        <v>269</v>
      </c>
      <c r="E4588" s="408" t="s">
        <v>470</v>
      </c>
      <c r="F4588" s="97">
        <v>155</v>
      </c>
      <c r="G4588" s="97"/>
      <c r="H4588" s="116"/>
      <c r="I4588" s="116"/>
      <c r="J4588" s="97"/>
      <c r="AD4588" s="476"/>
      <c r="AI4588" s="473"/>
    </row>
    <row r="4589" spans="1:35" s="4" customFormat="1" x14ac:dyDescent="0.25">
      <c r="A4589" s="408">
        <f t="shared" si="69"/>
        <v>4587</v>
      </c>
      <c r="B4589" s="488">
        <v>45525</v>
      </c>
      <c r="C4589" s="96" t="s">
        <v>477</v>
      </c>
      <c r="D4589" s="408" t="s">
        <v>269</v>
      </c>
      <c r="E4589" s="408" t="s">
        <v>470</v>
      </c>
      <c r="F4589" s="97">
        <v>150</v>
      </c>
      <c r="G4589" s="97"/>
      <c r="H4589" s="116"/>
      <c r="I4589" s="116"/>
      <c r="J4589" s="97"/>
      <c r="AD4589" s="476"/>
      <c r="AI4589" s="473"/>
    </row>
    <row r="4590" spans="1:35" s="4" customFormat="1" x14ac:dyDescent="0.25">
      <c r="A4590" s="408">
        <f t="shared" si="69"/>
        <v>4588</v>
      </c>
      <c r="B4590" s="488">
        <v>45525</v>
      </c>
      <c r="C4590" s="373" t="s">
        <v>478</v>
      </c>
      <c r="D4590" s="408" t="s">
        <v>103</v>
      </c>
      <c r="E4590" s="408" t="s">
        <v>470</v>
      </c>
      <c r="F4590" s="97">
        <v>87</v>
      </c>
      <c r="G4590" s="97"/>
      <c r="H4590" s="116"/>
      <c r="I4590" s="116"/>
      <c r="J4590" s="97"/>
      <c r="AD4590" s="476"/>
      <c r="AI4590" s="473"/>
    </row>
    <row r="4591" spans="1:35" s="4" customFormat="1" x14ac:dyDescent="0.25">
      <c r="A4591" s="408">
        <f t="shared" si="69"/>
        <v>4589</v>
      </c>
      <c r="B4591" s="488">
        <v>45526</v>
      </c>
      <c r="C4591" s="212" t="s">
        <v>125</v>
      </c>
      <c r="D4591" s="408" t="s">
        <v>99</v>
      </c>
      <c r="E4591" s="408" t="s">
        <v>334</v>
      </c>
      <c r="F4591" s="97">
        <v>309</v>
      </c>
      <c r="G4591" s="97"/>
      <c r="H4591" s="116"/>
      <c r="I4591" s="116"/>
      <c r="J4591" s="97"/>
      <c r="AD4591" s="476"/>
      <c r="AI4591" s="473"/>
    </row>
    <row r="4592" spans="1:35" s="4" customFormat="1" x14ac:dyDescent="0.25">
      <c r="A4592" s="408">
        <f t="shared" si="69"/>
        <v>4590</v>
      </c>
      <c r="B4592" s="488">
        <v>45526</v>
      </c>
      <c r="C4592" s="212" t="s">
        <v>290</v>
      </c>
      <c r="D4592" s="408" t="s">
        <v>99</v>
      </c>
      <c r="E4592" s="408" t="s">
        <v>335</v>
      </c>
      <c r="F4592" s="97">
        <v>0</v>
      </c>
      <c r="G4592" s="97"/>
      <c r="H4592" s="116"/>
      <c r="I4592" s="116"/>
      <c r="J4592" s="97"/>
      <c r="AD4592" s="476"/>
      <c r="AI4592" s="473"/>
    </row>
    <row r="4593" spans="1:35" s="4" customFormat="1" x14ac:dyDescent="0.25">
      <c r="A4593" s="408">
        <f t="shared" si="69"/>
        <v>4591</v>
      </c>
      <c r="B4593" s="488">
        <v>45526</v>
      </c>
      <c r="C4593" s="212" t="s">
        <v>88</v>
      </c>
      <c r="D4593" s="408" t="s">
        <v>89</v>
      </c>
      <c r="E4593" s="408" t="s">
        <v>336</v>
      </c>
      <c r="F4593" s="97">
        <v>0</v>
      </c>
      <c r="G4593" s="97"/>
      <c r="H4593" s="116"/>
      <c r="I4593" s="116"/>
      <c r="J4593" s="97"/>
      <c r="AD4593" s="476"/>
      <c r="AI4593" s="473"/>
    </row>
    <row r="4594" spans="1:35" s="4" customFormat="1" x14ac:dyDescent="0.25">
      <c r="A4594" s="408">
        <f t="shared" si="69"/>
        <v>4592</v>
      </c>
      <c r="B4594" s="488">
        <v>45526</v>
      </c>
      <c r="C4594" s="212" t="s">
        <v>294</v>
      </c>
      <c r="D4594" s="408" t="s">
        <v>89</v>
      </c>
      <c r="E4594" s="408" t="s">
        <v>337</v>
      </c>
      <c r="F4594" s="97">
        <v>0</v>
      </c>
      <c r="G4594" s="97"/>
      <c r="H4594" s="116"/>
      <c r="I4594" s="116"/>
      <c r="J4594" s="97"/>
      <c r="AD4594" s="476"/>
      <c r="AI4594" s="473"/>
    </row>
    <row r="4595" spans="1:35" s="4" customFormat="1" x14ac:dyDescent="0.25">
      <c r="A4595" s="408">
        <f t="shared" si="69"/>
        <v>4593</v>
      </c>
      <c r="B4595" s="488">
        <v>45526</v>
      </c>
      <c r="C4595" s="212" t="s">
        <v>119</v>
      </c>
      <c r="D4595" s="408" t="s">
        <v>131</v>
      </c>
      <c r="E4595" s="408" t="s">
        <v>338</v>
      </c>
      <c r="F4595" s="97">
        <v>113</v>
      </c>
      <c r="G4595" s="97"/>
      <c r="H4595" s="116"/>
      <c r="I4595" s="116"/>
      <c r="J4595" s="97"/>
      <c r="AD4595" s="476"/>
      <c r="AI4595" s="473"/>
    </row>
    <row r="4596" spans="1:35" s="4" customFormat="1" x14ac:dyDescent="0.25">
      <c r="A4596" s="408">
        <f t="shared" ref="A4596:A4659" si="70">ROW()-2</f>
        <v>4594</v>
      </c>
      <c r="B4596" s="488">
        <v>45526</v>
      </c>
      <c r="C4596" s="212" t="s">
        <v>121</v>
      </c>
      <c r="D4596" s="408" t="s">
        <v>122</v>
      </c>
      <c r="E4596" s="408" t="s">
        <v>339</v>
      </c>
      <c r="F4596" s="97">
        <v>0</v>
      </c>
      <c r="G4596" s="97"/>
      <c r="H4596" s="116"/>
      <c r="I4596" s="116"/>
      <c r="J4596" s="97"/>
      <c r="AD4596" s="476"/>
      <c r="AI4596" s="473"/>
    </row>
    <row r="4597" spans="1:35" s="4" customFormat="1" x14ac:dyDescent="0.25">
      <c r="A4597" s="408">
        <f t="shared" si="70"/>
        <v>4595</v>
      </c>
      <c r="B4597" s="488">
        <v>45526</v>
      </c>
      <c r="C4597" s="212" t="s">
        <v>349</v>
      </c>
      <c r="D4597" s="408" t="s">
        <v>360</v>
      </c>
      <c r="E4597" s="408" t="s">
        <v>127</v>
      </c>
      <c r="F4597" s="97">
        <v>53</v>
      </c>
      <c r="G4597" s="97"/>
      <c r="H4597" s="116"/>
      <c r="I4597" s="116"/>
      <c r="J4597" s="97"/>
      <c r="AD4597" s="476"/>
      <c r="AI4597" s="473"/>
    </row>
    <row r="4598" spans="1:35" s="4" customFormat="1" x14ac:dyDescent="0.25">
      <c r="A4598" s="408">
        <f t="shared" si="70"/>
        <v>4596</v>
      </c>
      <c r="B4598" s="488">
        <v>45526</v>
      </c>
      <c r="C4598" s="212" t="s">
        <v>449</v>
      </c>
      <c r="D4598" s="408" t="s">
        <v>122</v>
      </c>
      <c r="E4598" s="408" t="s">
        <v>339</v>
      </c>
      <c r="F4598" s="97">
        <v>0</v>
      </c>
      <c r="G4598" s="97"/>
      <c r="H4598" s="116"/>
      <c r="I4598" s="116"/>
      <c r="J4598" s="97"/>
      <c r="AD4598" s="476"/>
      <c r="AI4598" s="473"/>
    </row>
    <row r="4599" spans="1:35" s="4" customFormat="1" x14ac:dyDescent="0.25">
      <c r="A4599" s="408">
        <f t="shared" si="70"/>
        <v>4597</v>
      </c>
      <c r="B4599" s="488">
        <v>45526</v>
      </c>
      <c r="C4599" s="212" t="s">
        <v>118</v>
      </c>
      <c r="D4599" s="408" t="s">
        <v>107</v>
      </c>
      <c r="E4599" s="408" t="s">
        <v>340</v>
      </c>
      <c r="F4599" s="97">
        <v>0</v>
      </c>
      <c r="G4599" s="97"/>
      <c r="H4599" s="116"/>
      <c r="I4599" s="116"/>
      <c r="J4599" s="97"/>
      <c r="AD4599" s="476"/>
      <c r="AI4599" s="473"/>
    </row>
    <row r="4600" spans="1:35" s="4" customFormat="1" x14ac:dyDescent="0.25">
      <c r="A4600" s="408">
        <f t="shared" si="70"/>
        <v>4598</v>
      </c>
      <c r="B4600" s="488">
        <v>45526</v>
      </c>
      <c r="C4600" s="212" t="s">
        <v>109</v>
      </c>
      <c r="D4600" s="408" t="s">
        <v>107</v>
      </c>
      <c r="E4600" s="408" t="s">
        <v>341</v>
      </c>
      <c r="F4600" s="97">
        <v>0</v>
      </c>
      <c r="G4600" s="97"/>
      <c r="H4600" s="116"/>
      <c r="I4600" s="116"/>
      <c r="J4600" s="97"/>
      <c r="AD4600" s="476"/>
      <c r="AI4600" s="473"/>
    </row>
    <row r="4601" spans="1:35" s="4" customFormat="1" x14ac:dyDescent="0.25">
      <c r="A4601" s="408">
        <f t="shared" si="70"/>
        <v>4599</v>
      </c>
      <c r="B4601" s="488">
        <v>45526</v>
      </c>
      <c r="C4601" s="212" t="s">
        <v>106</v>
      </c>
      <c r="D4601" s="408" t="s">
        <v>107</v>
      </c>
      <c r="E4601" s="408" t="s">
        <v>342</v>
      </c>
      <c r="F4601" s="97">
        <v>0</v>
      </c>
      <c r="G4601" s="97"/>
      <c r="H4601" s="116"/>
      <c r="I4601" s="116"/>
      <c r="J4601" s="97"/>
      <c r="AD4601" s="476"/>
      <c r="AI4601" s="473"/>
    </row>
    <row r="4602" spans="1:35" s="4" customFormat="1" x14ac:dyDescent="0.25">
      <c r="A4602" s="408">
        <f t="shared" si="70"/>
        <v>4600</v>
      </c>
      <c r="B4602" s="488">
        <v>45526</v>
      </c>
      <c r="C4602" s="212" t="s">
        <v>278</v>
      </c>
      <c r="D4602" s="408" t="s">
        <v>107</v>
      </c>
      <c r="E4602" s="408" t="s">
        <v>341</v>
      </c>
      <c r="F4602" s="97">
        <v>147</v>
      </c>
      <c r="G4602" s="97"/>
      <c r="H4602" s="116"/>
      <c r="I4602" s="116"/>
      <c r="J4602" s="97"/>
      <c r="AD4602" s="476"/>
      <c r="AI4602" s="473"/>
    </row>
    <row r="4603" spans="1:35" s="4" customFormat="1" x14ac:dyDescent="0.25">
      <c r="A4603" s="408">
        <f t="shared" si="70"/>
        <v>4601</v>
      </c>
      <c r="B4603" s="488">
        <v>45526</v>
      </c>
      <c r="C4603" s="212" t="s">
        <v>372</v>
      </c>
      <c r="D4603" s="408" t="s">
        <v>107</v>
      </c>
      <c r="E4603" s="408">
        <v>0</v>
      </c>
      <c r="F4603" s="97">
        <v>0</v>
      </c>
      <c r="G4603" s="97"/>
      <c r="H4603" s="116"/>
      <c r="I4603" s="116"/>
      <c r="J4603" s="97"/>
      <c r="AD4603" s="476"/>
      <c r="AI4603" s="473"/>
    </row>
    <row r="4604" spans="1:35" s="4" customFormat="1" x14ac:dyDescent="0.25">
      <c r="A4604" s="408">
        <f t="shared" si="70"/>
        <v>4602</v>
      </c>
      <c r="B4604" s="488">
        <v>45526</v>
      </c>
      <c r="C4604" s="212" t="s">
        <v>373</v>
      </c>
      <c r="D4604" s="408" t="s">
        <v>107</v>
      </c>
      <c r="E4604" s="408">
        <v>0</v>
      </c>
      <c r="F4604" s="97">
        <v>115</v>
      </c>
      <c r="G4604" s="97"/>
      <c r="H4604" s="116"/>
      <c r="I4604" s="116"/>
      <c r="J4604" s="97"/>
      <c r="AD4604" s="476"/>
      <c r="AI4604" s="473"/>
    </row>
    <row r="4605" spans="1:35" s="4" customFormat="1" x14ac:dyDescent="0.25">
      <c r="A4605" s="408">
        <f t="shared" si="70"/>
        <v>4603</v>
      </c>
      <c r="B4605" s="488">
        <v>45526</v>
      </c>
      <c r="C4605" s="212" t="s">
        <v>91</v>
      </c>
      <c r="D4605" s="408" t="s">
        <v>92</v>
      </c>
      <c r="E4605" s="408" t="s">
        <v>343</v>
      </c>
      <c r="F4605" s="97">
        <v>312</v>
      </c>
      <c r="G4605" s="97"/>
      <c r="H4605" s="116"/>
      <c r="I4605" s="116"/>
      <c r="J4605" s="97"/>
      <c r="AD4605" s="476"/>
      <c r="AI4605" s="473"/>
    </row>
    <row r="4606" spans="1:35" s="4" customFormat="1" x14ac:dyDescent="0.25">
      <c r="A4606" s="408">
        <f t="shared" si="70"/>
        <v>4604</v>
      </c>
      <c r="B4606" s="488">
        <v>45526</v>
      </c>
      <c r="C4606" s="212" t="s">
        <v>94</v>
      </c>
      <c r="D4606" s="408" t="s">
        <v>92</v>
      </c>
      <c r="E4606" s="408" t="s">
        <v>344</v>
      </c>
      <c r="F4606" s="97">
        <v>0</v>
      </c>
      <c r="G4606" s="97"/>
      <c r="H4606" s="116"/>
      <c r="I4606" s="116"/>
      <c r="J4606" s="97"/>
      <c r="AD4606" s="476"/>
      <c r="AI4606" s="473"/>
    </row>
    <row r="4607" spans="1:35" s="4" customFormat="1" x14ac:dyDescent="0.25">
      <c r="A4607" s="408">
        <f t="shared" si="70"/>
        <v>4605</v>
      </c>
      <c r="B4607" s="488">
        <v>45526</v>
      </c>
      <c r="C4607" s="212" t="s">
        <v>116</v>
      </c>
      <c r="D4607" s="408" t="s">
        <v>92</v>
      </c>
      <c r="E4607" s="408" t="s">
        <v>345</v>
      </c>
      <c r="F4607" s="97">
        <v>0</v>
      </c>
      <c r="G4607" s="97"/>
      <c r="H4607" s="116"/>
      <c r="I4607" s="116"/>
      <c r="J4607" s="97"/>
      <c r="AD4607" s="476"/>
      <c r="AI4607" s="473"/>
    </row>
    <row r="4608" spans="1:35" s="4" customFormat="1" x14ac:dyDescent="0.25">
      <c r="A4608" s="408">
        <f t="shared" si="70"/>
        <v>4606</v>
      </c>
      <c r="B4608" s="488">
        <v>45526</v>
      </c>
      <c r="C4608" s="212" t="s">
        <v>128</v>
      </c>
      <c r="D4608" s="408" t="s">
        <v>97</v>
      </c>
      <c r="E4608" s="408" t="s">
        <v>346</v>
      </c>
      <c r="F4608" s="97">
        <v>0</v>
      </c>
      <c r="G4608" s="97"/>
      <c r="H4608" s="116"/>
      <c r="I4608" s="116"/>
      <c r="J4608" s="97"/>
      <c r="AD4608" s="476"/>
      <c r="AI4608" s="473"/>
    </row>
    <row r="4609" spans="1:35" s="4" customFormat="1" x14ac:dyDescent="0.25">
      <c r="A4609" s="408">
        <f t="shared" si="70"/>
        <v>4607</v>
      </c>
      <c r="B4609" s="488">
        <v>45526</v>
      </c>
      <c r="C4609" s="212" t="s">
        <v>96</v>
      </c>
      <c r="D4609" s="408" t="s">
        <v>97</v>
      </c>
      <c r="E4609" s="408" t="s">
        <v>347</v>
      </c>
      <c r="F4609" s="97">
        <v>0</v>
      </c>
      <c r="G4609" s="97"/>
      <c r="H4609" s="116"/>
      <c r="I4609" s="116"/>
      <c r="J4609" s="97"/>
      <c r="AD4609" s="476"/>
      <c r="AI4609" s="473"/>
    </row>
    <row r="4610" spans="1:35" s="4" customFormat="1" x14ac:dyDescent="0.25">
      <c r="A4610" s="408">
        <f t="shared" si="70"/>
        <v>4608</v>
      </c>
      <c r="B4610" s="488">
        <v>45526</v>
      </c>
      <c r="C4610" s="212" t="s">
        <v>113</v>
      </c>
      <c r="D4610" s="408" t="s">
        <v>114</v>
      </c>
      <c r="E4610" s="408" t="s">
        <v>348</v>
      </c>
      <c r="F4610" s="97">
        <v>0</v>
      </c>
      <c r="G4610" s="97"/>
      <c r="H4610" s="116"/>
      <c r="I4610" s="116"/>
      <c r="J4610" s="97"/>
      <c r="AD4610" s="476"/>
      <c r="AI4610" s="473"/>
    </row>
    <row r="4611" spans="1:35" s="4" customFormat="1" x14ac:dyDescent="0.25">
      <c r="A4611" s="408">
        <f t="shared" si="70"/>
        <v>4609</v>
      </c>
      <c r="B4611" s="488">
        <v>45526</v>
      </c>
      <c r="C4611" s="96" t="s">
        <v>559</v>
      </c>
      <c r="D4611" s="408" t="str">
        <f>VLOOKUP(C4611,X$4:Z4612,2,FALSE)</f>
        <v>لودر VOLVO</v>
      </c>
      <c r="E4611" s="408" t="str">
        <f>VLOOKUP(C4611,X$4:Z4612,3,FALSE)</f>
        <v>شرکتی</v>
      </c>
      <c r="F4611" s="97">
        <v>0</v>
      </c>
      <c r="G4611" s="97"/>
      <c r="H4611" s="116"/>
      <c r="I4611" s="116"/>
      <c r="J4611" s="97"/>
      <c r="AD4611" s="476"/>
      <c r="AI4611" s="473"/>
    </row>
    <row r="4612" spans="1:35" s="4" customFormat="1" x14ac:dyDescent="0.25">
      <c r="A4612" s="408">
        <f t="shared" si="70"/>
        <v>4610</v>
      </c>
      <c r="B4612" s="488">
        <v>45526</v>
      </c>
      <c r="C4612" s="212" t="s">
        <v>156</v>
      </c>
      <c r="D4612" s="408" t="s">
        <v>136</v>
      </c>
      <c r="E4612" s="408" t="s">
        <v>149</v>
      </c>
      <c r="F4612" s="97">
        <v>190</v>
      </c>
      <c r="G4612" s="97"/>
      <c r="H4612" s="116"/>
      <c r="I4612" s="116"/>
      <c r="J4612" s="97"/>
      <c r="AD4612" s="476"/>
      <c r="AI4612" s="473"/>
    </row>
    <row r="4613" spans="1:35" s="4" customFormat="1" x14ac:dyDescent="0.25">
      <c r="A4613" s="408">
        <f t="shared" si="70"/>
        <v>4611</v>
      </c>
      <c r="B4613" s="488">
        <v>45526</v>
      </c>
      <c r="C4613" s="212" t="s">
        <v>142</v>
      </c>
      <c r="D4613" s="408" t="s">
        <v>264</v>
      </c>
      <c r="E4613" s="408" t="s">
        <v>143</v>
      </c>
      <c r="F4613" s="97">
        <v>0</v>
      </c>
      <c r="G4613" s="97"/>
      <c r="H4613" s="116"/>
      <c r="I4613" s="116"/>
      <c r="J4613" s="97"/>
      <c r="AD4613" s="476"/>
      <c r="AI4613" s="473"/>
    </row>
    <row r="4614" spans="1:35" s="4" customFormat="1" x14ac:dyDescent="0.25">
      <c r="A4614" s="408">
        <f t="shared" si="70"/>
        <v>4612</v>
      </c>
      <c r="B4614" s="488">
        <v>45526</v>
      </c>
      <c r="C4614" s="212" t="s">
        <v>144</v>
      </c>
      <c r="D4614" s="408" t="s">
        <v>264</v>
      </c>
      <c r="E4614" s="408" t="s">
        <v>143</v>
      </c>
      <c r="F4614" s="97">
        <v>152</v>
      </c>
      <c r="G4614" s="97"/>
      <c r="H4614" s="116"/>
      <c r="I4614" s="116"/>
      <c r="J4614" s="97"/>
      <c r="AD4614" s="476"/>
      <c r="AI4614" s="473"/>
    </row>
    <row r="4615" spans="1:35" s="4" customFormat="1" x14ac:dyDescent="0.25">
      <c r="A4615" s="408">
        <f t="shared" si="70"/>
        <v>4613</v>
      </c>
      <c r="B4615" s="488">
        <v>45526</v>
      </c>
      <c r="C4615" s="212" t="s">
        <v>145</v>
      </c>
      <c r="D4615" s="408" t="s">
        <v>265</v>
      </c>
      <c r="E4615" s="408" t="s">
        <v>146</v>
      </c>
      <c r="F4615" s="97">
        <v>400</v>
      </c>
      <c r="G4615" s="97"/>
      <c r="H4615" s="116"/>
      <c r="I4615" s="116"/>
      <c r="J4615" s="97"/>
      <c r="AD4615" s="476"/>
      <c r="AI4615" s="473"/>
    </row>
    <row r="4616" spans="1:35" s="4" customFormat="1" x14ac:dyDescent="0.25">
      <c r="A4616" s="408">
        <f t="shared" si="70"/>
        <v>4614</v>
      </c>
      <c r="B4616" s="488">
        <v>45526</v>
      </c>
      <c r="C4616" s="212" t="s">
        <v>160</v>
      </c>
      <c r="D4616" s="408" t="s">
        <v>136</v>
      </c>
      <c r="E4616" s="408" t="s">
        <v>64</v>
      </c>
      <c r="F4616" s="97">
        <v>188</v>
      </c>
      <c r="G4616" s="97"/>
      <c r="H4616" s="116"/>
      <c r="I4616" s="116"/>
      <c r="J4616" s="97"/>
      <c r="AD4616" s="476"/>
      <c r="AI4616" s="473"/>
    </row>
    <row r="4617" spans="1:35" s="4" customFormat="1" x14ac:dyDescent="0.25">
      <c r="A4617" s="408">
        <f t="shared" si="70"/>
        <v>4615</v>
      </c>
      <c r="B4617" s="488">
        <v>45526</v>
      </c>
      <c r="C4617" s="212" t="s">
        <v>390</v>
      </c>
      <c r="D4617" s="408" t="s">
        <v>99</v>
      </c>
      <c r="E4617" s="408" t="s">
        <v>381</v>
      </c>
      <c r="F4617" s="97">
        <v>0</v>
      </c>
      <c r="G4617" s="97"/>
      <c r="H4617" s="116"/>
      <c r="I4617" s="116"/>
      <c r="J4617" s="97"/>
      <c r="AD4617" s="476"/>
      <c r="AI4617" s="473"/>
    </row>
    <row r="4618" spans="1:35" s="4" customFormat="1" x14ac:dyDescent="0.25">
      <c r="A4618" s="408">
        <f t="shared" si="70"/>
        <v>4616</v>
      </c>
      <c r="B4618" s="488">
        <v>45526</v>
      </c>
      <c r="C4618" s="96" t="s">
        <v>283</v>
      </c>
      <c r="D4618" s="408" t="s">
        <v>266</v>
      </c>
      <c r="E4618" s="408" t="s">
        <v>63</v>
      </c>
      <c r="F4618" s="97">
        <v>184</v>
      </c>
      <c r="G4618" s="97"/>
      <c r="H4618" s="116"/>
      <c r="I4618" s="116"/>
      <c r="J4618" s="97"/>
      <c r="AD4618" s="476"/>
      <c r="AI4618" s="473"/>
    </row>
    <row r="4619" spans="1:35" s="4" customFormat="1" x14ac:dyDescent="0.25">
      <c r="A4619" s="408">
        <f t="shared" si="70"/>
        <v>4617</v>
      </c>
      <c r="B4619" s="488">
        <v>45526</v>
      </c>
      <c r="C4619" s="212" t="s">
        <v>148</v>
      </c>
      <c r="D4619" s="408" t="s">
        <v>92</v>
      </c>
      <c r="E4619" s="408" t="s">
        <v>63</v>
      </c>
      <c r="F4619" s="97">
        <v>0</v>
      </c>
      <c r="G4619" s="97"/>
      <c r="H4619" s="116"/>
      <c r="I4619" s="116"/>
      <c r="J4619" s="97"/>
      <c r="AD4619" s="476"/>
      <c r="AI4619" s="473"/>
    </row>
    <row r="4620" spans="1:35" s="4" customFormat="1" x14ac:dyDescent="0.25">
      <c r="A4620" s="408">
        <f t="shared" si="70"/>
        <v>4618</v>
      </c>
      <c r="B4620" s="488">
        <v>45526</v>
      </c>
      <c r="C4620" s="212" t="s">
        <v>150</v>
      </c>
      <c r="D4620" s="408" t="s">
        <v>92</v>
      </c>
      <c r="E4620" s="408" t="s">
        <v>63</v>
      </c>
      <c r="F4620" s="97">
        <v>0</v>
      </c>
      <c r="G4620" s="97"/>
      <c r="H4620" s="116"/>
      <c r="I4620" s="116"/>
      <c r="J4620" s="97"/>
      <c r="AD4620" s="476"/>
      <c r="AI4620" s="473"/>
    </row>
    <row r="4621" spans="1:35" s="4" customFormat="1" x14ac:dyDescent="0.25">
      <c r="A4621" s="408">
        <f t="shared" si="70"/>
        <v>4619</v>
      </c>
      <c r="B4621" s="488">
        <v>45526</v>
      </c>
      <c r="C4621" s="213" t="s">
        <v>467</v>
      </c>
      <c r="D4621" s="408" t="s">
        <v>92</v>
      </c>
      <c r="E4621" s="408" t="s">
        <v>63</v>
      </c>
      <c r="F4621" s="97">
        <v>0</v>
      </c>
      <c r="G4621" s="97"/>
      <c r="H4621" s="116"/>
      <c r="I4621" s="116"/>
      <c r="J4621" s="97"/>
      <c r="AD4621" s="476"/>
      <c r="AI4621" s="473"/>
    </row>
    <row r="4622" spans="1:35" s="4" customFormat="1" x14ac:dyDescent="0.25">
      <c r="A4622" s="408">
        <f t="shared" si="70"/>
        <v>4620</v>
      </c>
      <c r="B4622" s="488">
        <v>45526</v>
      </c>
      <c r="C4622" s="212" t="s">
        <v>135</v>
      </c>
      <c r="D4622" s="408" t="s">
        <v>136</v>
      </c>
      <c r="E4622" s="408" t="s">
        <v>2</v>
      </c>
      <c r="F4622" s="97">
        <v>212</v>
      </c>
      <c r="G4622" s="97"/>
      <c r="H4622" s="116"/>
      <c r="I4622" s="116"/>
      <c r="J4622" s="97"/>
      <c r="AD4622" s="476"/>
      <c r="AI4622" s="473"/>
    </row>
    <row r="4623" spans="1:35" s="4" customFormat="1" x14ac:dyDescent="0.25">
      <c r="A4623" s="408">
        <f t="shared" si="70"/>
        <v>4621</v>
      </c>
      <c r="B4623" s="488">
        <v>45526</v>
      </c>
      <c r="C4623" s="212" t="s">
        <v>137</v>
      </c>
      <c r="D4623" s="408" t="s">
        <v>136</v>
      </c>
      <c r="E4623" s="408" t="s">
        <v>2</v>
      </c>
      <c r="F4623" s="97">
        <v>0</v>
      </c>
      <c r="G4623" s="97"/>
      <c r="H4623" s="116"/>
      <c r="I4623" s="116"/>
      <c r="J4623" s="97"/>
      <c r="AD4623" s="476"/>
      <c r="AI4623" s="473"/>
    </row>
    <row r="4624" spans="1:35" s="4" customFormat="1" x14ac:dyDescent="0.25">
      <c r="A4624" s="408">
        <f t="shared" si="70"/>
        <v>4622</v>
      </c>
      <c r="B4624" s="488">
        <v>45526</v>
      </c>
      <c r="C4624" s="212" t="s">
        <v>139</v>
      </c>
      <c r="D4624" s="408" t="s">
        <v>92</v>
      </c>
      <c r="E4624" s="408" t="s">
        <v>2</v>
      </c>
      <c r="F4624" s="97">
        <v>0</v>
      </c>
      <c r="G4624" s="97"/>
      <c r="H4624" s="116"/>
      <c r="I4624" s="116"/>
      <c r="J4624" s="97"/>
      <c r="AD4624" s="476"/>
      <c r="AI4624" s="473"/>
    </row>
    <row r="4625" spans="1:35" s="4" customFormat="1" x14ac:dyDescent="0.25">
      <c r="A4625" s="408">
        <f t="shared" si="70"/>
        <v>4623</v>
      </c>
      <c r="B4625" s="488">
        <v>45526</v>
      </c>
      <c r="C4625" s="212" t="s">
        <v>140</v>
      </c>
      <c r="D4625" s="408" t="s">
        <v>92</v>
      </c>
      <c r="E4625" s="408" t="s">
        <v>2</v>
      </c>
      <c r="F4625" s="97">
        <v>0</v>
      </c>
      <c r="G4625" s="97"/>
      <c r="H4625" s="116"/>
      <c r="I4625" s="116"/>
      <c r="J4625" s="97"/>
      <c r="AD4625" s="476"/>
      <c r="AI4625" s="473"/>
    </row>
    <row r="4626" spans="1:35" s="4" customFormat="1" x14ac:dyDescent="0.25">
      <c r="A4626" s="408">
        <f t="shared" si="70"/>
        <v>4624</v>
      </c>
      <c r="B4626" s="488">
        <v>45526</v>
      </c>
      <c r="C4626" s="212" t="s">
        <v>141</v>
      </c>
      <c r="D4626" s="408" t="s">
        <v>92</v>
      </c>
      <c r="E4626" s="408" t="s">
        <v>2</v>
      </c>
      <c r="F4626" s="97">
        <v>0</v>
      </c>
      <c r="G4626" s="97"/>
      <c r="H4626" s="116"/>
      <c r="I4626" s="116"/>
      <c r="J4626" s="97"/>
      <c r="AD4626" s="476"/>
      <c r="AI4626" s="473"/>
    </row>
    <row r="4627" spans="1:35" s="4" customFormat="1" x14ac:dyDescent="0.25">
      <c r="A4627" s="408">
        <f t="shared" si="70"/>
        <v>4625</v>
      </c>
      <c r="B4627" s="488">
        <v>45526</v>
      </c>
      <c r="C4627" s="212" t="s">
        <v>134</v>
      </c>
      <c r="D4627" s="408" t="s">
        <v>99</v>
      </c>
      <c r="E4627" s="408" t="s">
        <v>2</v>
      </c>
      <c r="F4627" s="97">
        <v>157</v>
      </c>
      <c r="G4627" s="97"/>
      <c r="H4627" s="116"/>
      <c r="I4627" s="116"/>
      <c r="J4627" s="97"/>
      <c r="AD4627" s="476"/>
      <c r="AI4627" s="473"/>
    </row>
    <row r="4628" spans="1:35" s="4" customFormat="1" x14ac:dyDescent="0.25">
      <c r="A4628" s="408">
        <f t="shared" si="70"/>
        <v>4626</v>
      </c>
      <c r="B4628" s="488">
        <v>45526</v>
      </c>
      <c r="C4628" s="212" t="s">
        <v>279</v>
      </c>
      <c r="D4628" s="408" t="s">
        <v>99</v>
      </c>
      <c r="E4628" s="408" t="s">
        <v>2</v>
      </c>
      <c r="F4628" s="97">
        <v>0</v>
      </c>
      <c r="G4628" s="97"/>
      <c r="H4628" s="116"/>
      <c r="I4628" s="116"/>
      <c r="J4628" s="97"/>
      <c r="AD4628" s="476"/>
      <c r="AI4628" s="473"/>
    </row>
    <row r="4629" spans="1:35" s="4" customFormat="1" x14ac:dyDescent="0.25">
      <c r="A4629" s="408">
        <f t="shared" si="70"/>
        <v>4627</v>
      </c>
      <c r="B4629" s="488">
        <v>45526</v>
      </c>
      <c r="C4629" s="212" t="s">
        <v>153</v>
      </c>
      <c r="D4629" s="408" t="s">
        <v>103</v>
      </c>
      <c r="E4629" s="408" t="s">
        <v>62</v>
      </c>
      <c r="F4629" s="97">
        <v>0</v>
      </c>
      <c r="G4629" s="97"/>
      <c r="H4629" s="116"/>
      <c r="I4629" s="116"/>
      <c r="J4629" s="97"/>
      <c r="AD4629" s="476"/>
      <c r="AI4629" s="473"/>
    </row>
    <row r="4630" spans="1:35" s="4" customFormat="1" x14ac:dyDescent="0.25">
      <c r="A4630" s="408">
        <f t="shared" si="70"/>
        <v>4628</v>
      </c>
      <c r="B4630" s="488">
        <v>45526</v>
      </c>
      <c r="C4630" s="212" t="s">
        <v>154</v>
      </c>
      <c r="D4630" s="408" t="s">
        <v>92</v>
      </c>
      <c r="E4630" s="408" t="s">
        <v>62</v>
      </c>
      <c r="F4630" s="97">
        <v>0</v>
      </c>
      <c r="G4630" s="97"/>
      <c r="H4630" s="116"/>
      <c r="I4630" s="116"/>
      <c r="J4630" s="97"/>
      <c r="AD4630" s="476"/>
      <c r="AI4630" s="473"/>
    </row>
    <row r="4631" spans="1:35" s="4" customFormat="1" x14ac:dyDescent="0.25">
      <c r="A4631" s="408">
        <f t="shared" si="70"/>
        <v>4629</v>
      </c>
      <c r="B4631" s="488">
        <v>45526</v>
      </c>
      <c r="C4631" s="212" t="s">
        <v>155</v>
      </c>
      <c r="D4631" s="408" t="s">
        <v>92</v>
      </c>
      <c r="E4631" s="408" t="s">
        <v>62</v>
      </c>
      <c r="F4631" s="97">
        <v>0</v>
      </c>
      <c r="G4631" s="97"/>
      <c r="H4631" s="116"/>
      <c r="I4631" s="116"/>
      <c r="J4631" s="97"/>
      <c r="AD4631" s="476"/>
      <c r="AI4631" s="473"/>
    </row>
    <row r="4632" spans="1:35" s="4" customFormat="1" x14ac:dyDescent="0.25">
      <c r="A4632" s="408">
        <f t="shared" si="70"/>
        <v>4630</v>
      </c>
      <c r="B4632" s="488">
        <v>45526</v>
      </c>
      <c r="C4632" s="212" t="s">
        <v>295</v>
      </c>
      <c r="D4632" s="408" t="s">
        <v>92</v>
      </c>
      <c r="E4632" s="408" t="s">
        <v>62</v>
      </c>
      <c r="F4632" s="97">
        <v>0</v>
      </c>
      <c r="G4632" s="97"/>
      <c r="H4632" s="116"/>
      <c r="I4632" s="116"/>
      <c r="J4632" s="97"/>
      <c r="AD4632" s="476"/>
      <c r="AI4632" s="473"/>
    </row>
    <row r="4633" spans="1:35" s="4" customFormat="1" x14ac:dyDescent="0.25">
      <c r="A4633" s="408">
        <f t="shared" si="70"/>
        <v>4631</v>
      </c>
      <c r="B4633" s="488">
        <v>45526</v>
      </c>
      <c r="C4633" s="212" t="s">
        <v>259</v>
      </c>
      <c r="D4633" s="408" t="s">
        <v>92</v>
      </c>
      <c r="E4633" s="408" t="s">
        <v>2</v>
      </c>
      <c r="F4633" s="97">
        <v>0</v>
      </c>
      <c r="G4633" s="97"/>
      <c r="H4633" s="116"/>
      <c r="I4633" s="116"/>
      <c r="J4633" s="97"/>
      <c r="AD4633" s="476"/>
      <c r="AI4633" s="473"/>
    </row>
    <row r="4634" spans="1:35" s="4" customFormat="1" x14ac:dyDescent="0.25">
      <c r="A4634" s="408">
        <f t="shared" si="70"/>
        <v>4632</v>
      </c>
      <c r="B4634" s="488">
        <v>45526</v>
      </c>
      <c r="C4634" s="212" t="s">
        <v>260</v>
      </c>
      <c r="D4634" s="408" t="s">
        <v>92</v>
      </c>
      <c r="E4634" s="408" t="s">
        <v>2</v>
      </c>
      <c r="F4634" s="97">
        <v>0</v>
      </c>
      <c r="G4634" s="97"/>
      <c r="H4634" s="116"/>
      <c r="I4634" s="116"/>
      <c r="J4634" s="97"/>
      <c r="AD4634" s="476"/>
      <c r="AI4634" s="473"/>
    </row>
    <row r="4635" spans="1:35" s="4" customFormat="1" x14ac:dyDescent="0.25">
      <c r="A4635" s="408">
        <f t="shared" si="70"/>
        <v>4633</v>
      </c>
      <c r="B4635" s="488">
        <v>45526</v>
      </c>
      <c r="C4635" s="212" t="s">
        <v>252</v>
      </c>
      <c r="D4635" s="408" t="s">
        <v>92</v>
      </c>
      <c r="E4635" s="408" t="s">
        <v>2</v>
      </c>
      <c r="F4635" s="97">
        <v>0</v>
      </c>
      <c r="G4635" s="97"/>
      <c r="H4635" s="116"/>
      <c r="I4635" s="116"/>
      <c r="J4635" s="97"/>
      <c r="AD4635" s="476"/>
      <c r="AI4635" s="473"/>
    </row>
    <row r="4636" spans="1:35" s="4" customFormat="1" x14ac:dyDescent="0.25">
      <c r="A4636" s="408">
        <f t="shared" si="70"/>
        <v>4634</v>
      </c>
      <c r="B4636" s="488">
        <v>45526</v>
      </c>
      <c r="C4636" s="212" t="s">
        <v>177</v>
      </c>
      <c r="D4636" s="408" t="s">
        <v>159</v>
      </c>
      <c r="E4636" s="408" t="s">
        <v>8</v>
      </c>
      <c r="F4636" s="97">
        <v>82</v>
      </c>
      <c r="G4636" s="97"/>
      <c r="H4636" s="116"/>
      <c r="I4636" s="116"/>
      <c r="J4636" s="97"/>
      <c r="AD4636" s="476"/>
      <c r="AI4636" s="473"/>
    </row>
    <row r="4637" spans="1:35" s="4" customFormat="1" x14ac:dyDescent="0.25">
      <c r="A4637" s="408">
        <f t="shared" si="70"/>
        <v>4635</v>
      </c>
      <c r="B4637" s="488">
        <v>45526</v>
      </c>
      <c r="C4637" s="212" t="s">
        <v>162</v>
      </c>
      <c r="D4637" s="408" t="s">
        <v>163</v>
      </c>
      <c r="E4637" s="408" t="s">
        <v>164</v>
      </c>
      <c r="F4637" s="97">
        <v>389</v>
      </c>
      <c r="G4637" s="97"/>
      <c r="H4637" s="116"/>
      <c r="I4637" s="116"/>
      <c r="J4637" s="97"/>
      <c r="AD4637" s="476"/>
      <c r="AI4637" s="473"/>
    </row>
    <row r="4638" spans="1:35" s="4" customFormat="1" x14ac:dyDescent="0.25">
      <c r="A4638" s="408">
        <f t="shared" si="70"/>
        <v>4636</v>
      </c>
      <c r="B4638" s="488">
        <v>45526</v>
      </c>
      <c r="C4638" s="212" t="s">
        <v>166</v>
      </c>
      <c r="D4638" s="408" t="s">
        <v>167</v>
      </c>
      <c r="E4638" s="408" t="s">
        <v>164</v>
      </c>
      <c r="F4638" s="97">
        <v>104</v>
      </c>
      <c r="G4638" s="97"/>
      <c r="H4638" s="116"/>
      <c r="I4638" s="116"/>
      <c r="J4638" s="97"/>
      <c r="AD4638" s="476"/>
      <c r="AI4638" s="473"/>
    </row>
    <row r="4639" spans="1:35" s="4" customFormat="1" x14ac:dyDescent="0.25">
      <c r="A4639" s="408">
        <f t="shared" si="70"/>
        <v>4637</v>
      </c>
      <c r="B4639" s="488">
        <v>45526</v>
      </c>
      <c r="C4639" s="212" t="s">
        <v>169</v>
      </c>
      <c r="D4639" s="408" t="s">
        <v>167</v>
      </c>
      <c r="E4639" s="408" t="s">
        <v>164</v>
      </c>
      <c r="F4639" s="97">
        <v>112</v>
      </c>
      <c r="G4639" s="97"/>
      <c r="H4639" s="116"/>
      <c r="I4639" s="116"/>
      <c r="J4639" s="97"/>
      <c r="AD4639" s="476"/>
      <c r="AI4639" s="473"/>
    </row>
    <row r="4640" spans="1:35" s="4" customFormat="1" x14ac:dyDescent="0.25">
      <c r="A4640" s="408">
        <f t="shared" si="70"/>
        <v>4638</v>
      </c>
      <c r="B4640" s="488">
        <v>45526</v>
      </c>
      <c r="C4640" s="212" t="s">
        <v>170</v>
      </c>
      <c r="D4640" s="408" t="s">
        <v>103</v>
      </c>
      <c r="E4640" s="408" t="s">
        <v>164</v>
      </c>
      <c r="F4640" s="97">
        <v>241</v>
      </c>
      <c r="G4640" s="97"/>
      <c r="H4640" s="116"/>
      <c r="I4640" s="116"/>
      <c r="J4640" s="97"/>
      <c r="AD4640" s="476"/>
      <c r="AI4640" s="473"/>
    </row>
    <row r="4641" spans="1:35" s="4" customFormat="1" x14ac:dyDescent="0.25">
      <c r="A4641" s="408">
        <f t="shared" si="70"/>
        <v>4639</v>
      </c>
      <c r="B4641" s="488">
        <v>45526</v>
      </c>
      <c r="C4641" s="212" t="s">
        <v>171</v>
      </c>
      <c r="D4641" s="408" t="s">
        <v>159</v>
      </c>
      <c r="E4641" s="408" t="s">
        <v>164</v>
      </c>
      <c r="F4641" s="97">
        <v>0</v>
      </c>
      <c r="G4641" s="97"/>
      <c r="H4641" s="116"/>
      <c r="I4641" s="116"/>
      <c r="J4641" s="97"/>
      <c r="AD4641" s="476"/>
      <c r="AI4641" s="473"/>
    </row>
    <row r="4642" spans="1:35" s="4" customFormat="1" x14ac:dyDescent="0.25">
      <c r="A4642" s="408">
        <f t="shared" si="70"/>
        <v>4640</v>
      </c>
      <c r="B4642" s="488">
        <v>45526</v>
      </c>
      <c r="C4642" s="212" t="s">
        <v>172</v>
      </c>
      <c r="D4642" s="408" t="s">
        <v>173</v>
      </c>
      <c r="E4642" s="408" t="s">
        <v>164</v>
      </c>
      <c r="F4642" s="97">
        <v>0</v>
      </c>
      <c r="G4642" s="97"/>
      <c r="H4642" s="116"/>
      <c r="I4642" s="116"/>
      <c r="J4642" s="97"/>
      <c r="AD4642" s="476"/>
      <c r="AI4642" s="473"/>
    </row>
    <row r="4643" spans="1:35" s="4" customFormat="1" x14ac:dyDescent="0.25">
      <c r="A4643" s="408">
        <f t="shared" si="70"/>
        <v>4641</v>
      </c>
      <c r="B4643" s="488">
        <v>45526</v>
      </c>
      <c r="C4643" s="212" t="s">
        <v>174</v>
      </c>
      <c r="D4643" s="408" t="s">
        <v>99</v>
      </c>
      <c r="E4643" s="408" t="s">
        <v>164</v>
      </c>
      <c r="F4643" s="97">
        <v>0</v>
      </c>
      <c r="G4643" s="97"/>
      <c r="H4643" s="116"/>
      <c r="I4643" s="116"/>
      <c r="J4643" s="97"/>
      <c r="AD4643" s="476"/>
      <c r="AI4643" s="473"/>
    </row>
    <row r="4644" spans="1:35" s="4" customFormat="1" x14ac:dyDescent="0.25">
      <c r="A4644" s="408">
        <f t="shared" si="70"/>
        <v>4642</v>
      </c>
      <c r="B4644" s="488">
        <v>45526</v>
      </c>
      <c r="C4644" s="212" t="s">
        <v>175</v>
      </c>
      <c r="D4644" s="408" t="s">
        <v>176</v>
      </c>
      <c r="E4644" s="408" t="s">
        <v>164</v>
      </c>
      <c r="F4644" s="97">
        <v>282</v>
      </c>
      <c r="G4644" s="97"/>
      <c r="H4644" s="116"/>
      <c r="I4644" s="116"/>
      <c r="J4644" s="97"/>
      <c r="AD4644" s="476"/>
      <c r="AI4644" s="473"/>
    </row>
    <row r="4645" spans="1:35" s="4" customFormat="1" x14ac:dyDescent="0.25">
      <c r="A4645" s="408">
        <f t="shared" si="70"/>
        <v>4643</v>
      </c>
      <c r="B4645" s="488">
        <v>45526</v>
      </c>
      <c r="C4645" s="212" t="s">
        <v>263</v>
      </c>
      <c r="D4645" s="408" t="s">
        <v>176</v>
      </c>
      <c r="E4645" s="408" t="s">
        <v>164</v>
      </c>
      <c r="F4645" s="97">
        <v>0</v>
      </c>
      <c r="G4645" s="97"/>
      <c r="H4645" s="116"/>
      <c r="I4645" s="116"/>
      <c r="J4645" s="97"/>
      <c r="AD4645" s="476"/>
      <c r="AI4645" s="473"/>
    </row>
    <row r="4646" spans="1:35" s="4" customFormat="1" x14ac:dyDescent="0.25">
      <c r="A4646" s="408">
        <f t="shared" si="70"/>
        <v>4644</v>
      </c>
      <c r="B4646" s="488">
        <v>45526</v>
      </c>
      <c r="C4646" s="212" t="s">
        <v>261</v>
      </c>
      <c r="D4646" s="408" t="s">
        <v>269</v>
      </c>
      <c r="E4646" s="408" t="s">
        <v>164</v>
      </c>
      <c r="F4646" s="97">
        <v>250</v>
      </c>
      <c r="G4646" s="97"/>
      <c r="H4646" s="116"/>
      <c r="I4646" s="116"/>
      <c r="J4646" s="97"/>
      <c r="AD4646" s="476"/>
      <c r="AI4646" s="473"/>
    </row>
    <row r="4647" spans="1:35" s="4" customFormat="1" x14ac:dyDescent="0.25">
      <c r="A4647" s="408">
        <f t="shared" si="70"/>
        <v>4645</v>
      </c>
      <c r="B4647" s="488">
        <v>45526</v>
      </c>
      <c r="C4647" s="212" t="s">
        <v>254</v>
      </c>
      <c r="D4647" s="408" t="s">
        <v>159</v>
      </c>
      <c r="E4647" s="408" t="s">
        <v>164</v>
      </c>
      <c r="F4647" s="97">
        <v>280</v>
      </c>
      <c r="G4647" s="97"/>
      <c r="H4647" s="116"/>
      <c r="I4647" s="116"/>
      <c r="J4647" s="97"/>
      <c r="AD4647" s="476"/>
      <c r="AI4647" s="473"/>
    </row>
    <row r="4648" spans="1:35" s="4" customFormat="1" x14ac:dyDescent="0.25">
      <c r="A4648" s="408">
        <f t="shared" si="70"/>
        <v>4646</v>
      </c>
      <c r="B4648" s="488">
        <v>45526</v>
      </c>
      <c r="C4648" s="212" t="s">
        <v>277</v>
      </c>
      <c r="D4648" s="408" t="s">
        <v>176</v>
      </c>
      <c r="E4648" s="408" t="s">
        <v>164</v>
      </c>
      <c r="F4648" s="97">
        <v>315</v>
      </c>
      <c r="G4648" s="97"/>
      <c r="H4648" s="116"/>
      <c r="I4648" s="116"/>
      <c r="J4648" s="97"/>
      <c r="AD4648" s="476"/>
      <c r="AI4648" s="473"/>
    </row>
    <row r="4649" spans="1:35" s="4" customFormat="1" x14ac:dyDescent="0.25">
      <c r="A4649" s="408">
        <f t="shared" si="70"/>
        <v>4647</v>
      </c>
      <c r="B4649" s="488">
        <v>45526</v>
      </c>
      <c r="C4649" s="212" t="s">
        <v>352</v>
      </c>
      <c r="D4649" s="408" t="s">
        <v>176</v>
      </c>
      <c r="E4649" s="408" t="s">
        <v>164</v>
      </c>
      <c r="F4649" s="97">
        <v>0</v>
      </c>
      <c r="G4649" s="97"/>
      <c r="H4649" s="116"/>
      <c r="I4649" s="116"/>
      <c r="J4649" s="97"/>
      <c r="AD4649" s="476"/>
      <c r="AI4649" s="473"/>
    </row>
    <row r="4650" spans="1:35" s="4" customFormat="1" x14ac:dyDescent="0.25">
      <c r="A4650" s="408">
        <f t="shared" si="70"/>
        <v>4648</v>
      </c>
      <c r="B4650" s="488">
        <v>45526</v>
      </c>
      <c r="C4650" s="212" t="s">
        <v>354</v>
      </c>
      <c r="D4650" s="408" t="s">
        <v>103</v>
      </c>
      <c r="E4650" s="408" t="s">
        <v>164</v>
      </c>
      <c r="F4650" s="97">
        <v>162</v>
      </c>
      <c r="G4650" s="97"/>
      <c r="H4650" s="116"/>
      <c r="I4650" s="116"/>
      <c r="J4650" s="97"/>
      <c r="AD4650" s="476"/>
      <c r="AI4650" s="473"/>
    </row>
    <row r="4651" spans="1:35" s="4" customFormat="1" x14ac:dyDescent="0.25">
      <c r="A4651" s="408">
        <f t="shared" si="70"/>
        <v>4649</v>
      </c>
      <c r="B4651" s="488">
        <v>45526</v>
      </c>
      <c r="C4651" s="212" t="s">
        <v>385</v>
      </c>
      <c r="D4651" s="408" t="s">
        <v>386</v>
      </c>
      <c r="E4651" s="408" t="s">
        <v>383</v>
      </c>
      <c r="F4651" s="97">
        <v>0</v>
      </c>
      <c r="G4651" s="97"/>
      <c r="H4651" s="116"/>
      <c r="I4651" s="116"/>
      <c r="J4651" s="97"/>
      <c r="AD4651" s="476"/>
      <c r="AI4651" s="473"/>
    </row>
    <row r="4652" spans="1:35" s="4" customFormat="1" x14ac:dyDescent="0.25">
      <c r="A4652" s="408">
        <f t="shared" si="70"/>
        <v>4650</v>
      </c>
      <c r="B4652" s="488">
        <v>45526</v>
      </c>
      <c r="C4652" s="212" t="s">
        <v>379</v>
      </c>
      <c r="D4652" s="408" t="s">
        <v>269</v>
      </c>
      <c r="E4652" s="408" t="s">
        <v>381</v>
      </c>
      <c r="F4652" s="97">
        <v>0</v>
      </c>
      <c r="G4652" s="97"/>
      <c r="H4652" s="116"/>
      <c r="I4652" s="116"/>
      <c r="J4652" s="97"/>
      <c r="AD4652" s="476"/>
      <c r="AI4652" s="473"/>
    </row>
    <row r="4653" spans="1:35" s="4" customFormat="1" x14ac:dyDescent="0.25">
      <c r="A4653" s="408">
        <f t="shared" si="70"/>
        <v>4651</v>
      </c>
      <c r="B4653" s="488">
        <v>45526</v>
      </c>
      <c r="C4653" s="212" t="s">
        <v>380</v>
      </c>
      <c r="D4653" s="408" t="s">
        <v>269</v>
      </c>
      <c r="E4653" s="408" t="s">
        <v>381</v>
      </c>
      <c r="F4653" s="97">
        <v>0</v>
      </c>
      <c r="G4653" s="97"/>
      <c r="H4653" s="116"/>
      <c r="I4653" s="116"/>
      <c r="J4653" s="97"/>
      <c r="AD4653" s="476"/>
      <c r="AI4653" s="473"/>
    </row>
    <row r="4654" spans="1:35" s="4" customFormat="1" x14ac:dyDescent="0.25">
      <c r="A4654" s="408">
        <f t="shared" si="70"/>
        <v>4652</v>
      </c>
      <c r="B4654" s="488">
        <v>45526</v>
      </c>
      <c r="C4654" s="212" t="s">
        <v>389</v>
      </c>
      <c r="D4654" s="408" t="s">
        <v>103</v>
      </c>
      <c r="E4654" s="408" t="s">
        <v>381</v>
      </c>
      <c r="F4654" s="97">
        <v>0</v>
      </c>
      <c r="G4654" s="97"/>
      <c r="H4654" s="116"/>
      <c r="I4654" s="116"/>
      <c r="J4654" s="97"/>
      <c r="AD4654" s="476"/>
      <c r="AI4654" s="473"/>
    </row>
    <row r="4655" spans="1:35" s="4" customFormat="1" x14ac:dyDescent="0.25">
      <c r="A4655" s="408">
        <f t="shared" si="70"/>
        <v>4653</v>
      </c>
      <c r="B4655" s="488">
        <v>45526</v>
      </c>
      <c r="C4655" s="212" t="s">
        <v>425</v>
      </c>
      <c r="D4655" s="408" t="s">
        <v>99</v>
      </c>
      <c r="E4655" s="203" t="s">
        <v>498</v>
      </c>
      <c r="F4655" s="97">
        <v>285</v>
      </c>
      <c r="G4655" s="97"/>
      <c r="H4655" s="116"/>
      <c r="I4655" s="116"/>
      <c r="J4655" s="97"/>
      <c r="AD4655" s="476"/>
      <c r="AI4655" s="473"/>
    </row>
    <row r="4656" spans="1:35" s="4" customFormat="1" x14ac:dyDescent="0.25">
      <c r="A4656" s="408">
        <f t="shared" si="70"/>
        <v>4654</v>
      </c>
      <c r="B4656" s="488">
        <v>45526</v>
      </c>
      <c r="C4656" s="212" t="s">
        <v>426</v>
      </c>
      <c r="D4656" s="408" t="s">
        <v>159</v>
      </c>
      <c r="E4656" s="408" t="s">
        <v>381</v>
      </c>
      <c r="F4656" s="97">
        <v>0</v>
      </c>
      <c r="G4656" s="97"/>
      <c r="H4656" s="116"/>
      <c r="I4656" s="116"/>
      <c r="J4656" s="97"/>
      <c r="AD4656" s="476"/>
      <c r="AI4656" s="473"/>
    </row>
    <row r="4657" spans="1:35" s="4" customFormat="1" x14ac:dyDescent="0.25">
      <c r="A4657" s="408">
        <f t="shared" si="70"/>
        <v>4655</v>
      </c>
      <c r="B4657" s="488">
        <v>45526</v>
      </c>
      <c r="C4657" s="96" t="s">
        <v>255</v>
      </c>
      <c r="D4657" s="408" t="s">
        <v>159</v>
      </c>
      <c r="E4657" s="408" t="s">
        <v>448</v>
      </c>
      <c r="F4657" s="97">
        <v>0</v>
      </c>
      <c r="G4657" s="97"/>
      <c r="H4657" s="116"/>
      <c r="I4657" s="116"/>
      <c r="J4657" s="97"/>
      <c r="AD4657" s="476"/>
      <c r="AI4657" s="473"/>
    </row>
    <row r="4658" spans="1:35" s="4" customFormat="1" x14ac:dyDescent="0.25">
      <c r="A4658" s="408">
        <f t="shared" si="70"/>
        <v>4656</v>
      </c>
      <c r="B4658" s="488">
        <v>45526</v>
      </c>
      <c r="C4658" s="96" t="s">
        <v>474</v>
      </c>
      <c r="D4658" s="408" t="s">
        <v>269</v>
      </c>
      <c r="E4658" s="408" t="s">
        <v>470</v>
      </c>
      <c r="F4658" s="97">
        <v>0</v>
      </c>
      <c r="G4658" s="97"/>
      <c r="H4658" s="116"/>
      <c r="I4658" s="116"/>
      <c r="J4658" s="97"/>
      <c r="AD4658" s="476"/>
      <c r="AI4658" s="473"/>
    </row>
    <row r="4659" spans="1:35" s="4" customFormat="1" x14ac:dyDescent="0.25">
      <c r="A4659" s="408">
        <f t="shared" si="70"/>
        <v>4657</v>
      </c>
      <c r="B4659" s="488">
        <v>45526</v>
      </c>
      <c r="C4659" s="96" t="s">
        <v>475</v>
      </c>
      <c r="D4659" s="408" t="s">
        <v>269</v>
      </c>
      <c r="E4659" s="408" t="s">
        <v>470</v>
      </c>
      <c r="F4659" s="97">
        <v>0</v>
      </c>
      <c r="G4659" s="97"/>
      <c r="H4659" s="116"/>
      <c r="I4659" s="116"/>
      <c r="J4659" s="97"/>
      <c r="AD4659" s="476"/>
      <c r="AI4659" s="473"/>
    </row>
    <row r="4660" spans="1:35" s="4" customFormat="1" x14ac:dyDescent="0.25">
      <c r="A4660" s="408">
        <f t="shared" ref="A4660:A4723" si="71">ROW()-2</f>
        <v>4658</v>
      </c>
      <c r="B4660" s="488">
        <v>45526</v>
      </c>
      <c r="C4660" s="96" t="s">
        <v>476</v>
      </c>
      <c r="D4660" s="408" t="s">
        <v>269</v>
      </c>
      <c r="E4660" s="408" t="s">
        <v>470</v>
      </c>
      <c r="F4660" s="97">
        <v>0</v>
      </c>
      <c r="G4660" s="97"/>
      <c r="H4660" s="116"/>
      <c r="I4660" s="116"/>
      <c r="J4660" s="97"/>
      <c r="AD4660" s="476"/>
      <c r="AI4660" s="473"/>
    </row>
    <row r="4661" spans="1:35" s="4" customFormat="1" x14ac:dyDescent="0.25">
      <c r="A4661" s="408">
        <f t="shared" si="71"/>
        <v>4659</v>
      </c>
      <c r="B4661" s="488">
        <v>45526</v>
      </c>
      <c r="C4661" s="96" t="s">
        <v>477</v>
      </c>
      <c r="D4661" s="408" t="s">
        <v>269</v>
      </c>
      <c r="E4661" s="408" t="s">
        <v>470</v>
      </c>
      <c r="F4661" s="97">
        <v>0</v>
      </c>
      <c r="G4661" s="97"/>
      <c r="H4661" s="116"/>
      <c r="I4661" s="116"/>
      <c r="J4661" s="97"/>
      <c r="AD4661" s="476"/>
      <c r="AI4661" s="473"/>
    </row>
    <row r="4662" spans="1:35" s="4" customFormat="1" x14ac:dyDescent="0.25">
      <c r="A4662" s="408">
        <f t="shared" si="71"/>
        <v>4660</v>
      </c>
      <c r="B4662" s="488">
        <v>45526</v>
      </c>
      <c r="C4662" s="373" t="s">
        <v>478</v>
      </c>
      <c r="D4662" s="408" t="s">
        <v>103</v>
      </c>
      <c r="E4662" s="408" t="s">
        <v>470</v>
      </c>
      <c r="F4662" s="97">
        <v>0</v>
      </c>
      <c r="G4662" s="97"/>
      <c r="H4662" s="116"/>
      <c r="I4662" s="116"/>
      <c r="J4662" s="97"/>
      <c r="AD4662" s="476"/>
      <c r="AI4662" s="473"/>
    </row>
    <row r="4663" spans="1:35" s="4" customFormat="1" x14ac:dyDescent="0.25">
      <c r="A4663" s="408">
        <f t="shared" si="71"/>
        <v>4661</v>
      </c>
      <c r="B4663" s="488">
        <v>45527</v>
      </c>
      <c r="C4663" s="212" t="s">
        <v>125</v>
      </c>
      <c r="D4663" s="408" t="s">
        <v>99</v>
      </c>
      <c r="E4663" s="408" t="s">
        <v>334</v>
      </c>
      <c r="F4663" s="97">
        <v>250</v>
      </c>
      <c r="G4663" s="97"/>
      <c r="H4663" s="116"/>
      <c r="I4663" s="116"/>
      <c r="J4663" s="97"/>
      <c r="AD4663" s="476"/>
      <c r="AI4663" s="473"/>
    </row>
    <row r="4664" spans="1:35" s="4" customFormat="1" x14ac:dyDescent="0.25">
      <c r="A4664" s="408">
        <f t="shared" si="71"/>
        <v>4662</v>
      </c>
      <c r="B4664" s="488">
        <v>45527</v>
      </c>
      <c r="C4664" s="212" t="s">
        <v>290</v>
      </c>
      <c r="D4664" s="408" t="s">
        <v>99</v>
      </c>
      <c r="E4664" s="408" t="s">
        <v>335</v>
      </c>
      <c r="F4664" s="97">
        <v>271</v>
      </c>
      <c r="G4664" s="97"/>
      <c r="H4664" s="116"/>
      <c r="I4664" s="116"/>
      <c r="J4664" s="97"/>
      <c r="AD4664" s="476"/>
      <c r="AI4664" s="473"/>
    </row>
    <row r="4665" spans="1:35" s="4" customFormat="1" x14ac:dyDescent="0.25">
      <c r="A4665" s="408">
        <f t="shared" si="71"/>
        <v>4663</v>
      </c>
      <c r="B4665" s="488">
        <v>45527</v>
      </c>
      <c r="C4665" s="212" t="s">
        <v>88</v>
      </c>
      <c r="D4665" s="408" t="s">
        <v>89</v>
      </c>
      <c r="E4665" s="408" t="s">
        <v>336</v>
      </c>
      <c r="F4665" s="97">
        <v>139</v>
      </c>
      <c r="G4665" s="97"/>
      <c r="H4665" s="116"/>
      <c r="I4665" s="116"/>
      <c r="J4665" s="97"/>
      <c r="AD4665" s="476"/>
      <c r="AI4665" s="473"/>
    </row>
    <row r="4666" spans="1:35" s="4" customFormat="1" x14ac:dyDescent="0.25">
      <c r="A4666" s="408">
        <f t="shared" si="71"/>
        <v>4664</v>
      </c>
      <c r="B4666" s="488">
        <v>45527</v>
      </c>
      <c r="C4666" s="212" t="s">
        <v>294</v>
      </c>
      <c r="D4666" s="408" t="s">
        <v>89</v>
      </c>
      <c r="E4666" s="408" t="s">
        <v>337</v>
      </c>
      <c r="F4666" s="97">
        <v>269</v>
      </c>
      <c r="G4666" s="97"/>
      <c r="H4666" s="116"/>
      <c r="I4666" s="116"/>
      <c r="J4666" s="97"/>
      <c r="AD4666" s="476"/>
      <c r="AI4666" s="473"/>
    </row>
    <row r="4667" spans="1:35" s="4" customFormat="1" x14ac:dyDescent="0.25">
      <c r="A4667" s="408">
        <f t="shared" si="71"/>
        <v>4665</v>
      </c>
      <c r="B4667" s="488">
        <v>45527</v>
      </c>
      <c r="C4667" s="212" t="s">
        <v>119</v>
      </c>
      <c r="D4667" s="408" t="s">
        <v>131</v>
      </c>
      <c r="E4667" s="408" t="s">
        <v>338</v>
      </c>
      <c r="F4667" s="97">
        <v>79</v>
      </c>
      <c r="G4667" s="97"/>
      <c r="H4667" s="116"/>
      <c r="I4667" s="116"/>
      <c r="J4667" s="97"/>
      <c r="AD4667" s="476"/>
      <c r="AI4667" s="473"/>
    </row>
    <row r="4668" spans="1:35" s="4" customFormat="1" x14ac:dyDescent="0.25">
      <c r="A4668" s="408">
        <f t="shared" si="71"/>
        <v>4666</v>
      </c>
      <c r="B4668" s="488">
        <v>45527</v>
      </c>
      <c r="C4668" s="212" t="s">
        <v>121</v>
      </c>
      <c r="D4668" s="408" t="s">
        <v>122</v>
      </c>
      <c r="E4668" s="408" t="s">
        <v>339</v>
      </c>
      <c r="F4668" s="97">
        <v>0</v>
      </c>
      <c r="G4668" s="97"/>
      <c r="H4668" s="116"/>
      <c r="I4668" s="116"/>
      <c r="J4668" s="97"/>
      <c r="AD4668" s="476"/>
      <c r="AI4668" s="473"/>
    </row>
    <row r="4669" spans="1:35" s="4" customFormat="1" x14ac:dyDescent="0.25">
      <c r="A4669" s="408">
        <f t="shared" si="71"/>
        <v>4667</v>
      </c>
      <c r="B4669" s="488">
        <v>45527</v>
      </c>
      <c r="C4669" s="212" t="s">
        <v>349</v>
      </c>
      <c r="D4669" s="408" t="s">
        <v>360</v>
      </c>
      <c r="E4669" s="408" t="s">
        <v>127</v>
      </c>
      <c r="F4669" s="97">
        <v>77</v>
      </c>
      <c r="G4669" s="97"/>
      <c r="H4669" s="116"/>
      <c r="I4669" s="116"/>
      <c r="J4669" s="97"/>
      <c r="AD4669" s="476"/>
      <c r="AI4669" s="473"/>
    </row>
    <row r="4670" spans="1:35" s="4" customFormat="1" x14ac:dyDescent="0.25">
      <c r="A4670" s="408">
        <f t="shared" si="71"/>
        <v>4668</v>
      </c>
      <c r="B4670" s="488">
        <v>45527</v>
      </c>
      <c r="C4670" s="212" t="s">
        <v>449</v>
      </c>
      <c r="D4670" s="408" t="s">
        <v>122</v>
      </c>
      <c r="E4670" s="408" t="s">
        <v>339</v>
      </c>
      <c r="F4670" s="97">
        <v>373</v>
      </c>
      <c r="G4670" s="97"/>
      <c r="H4670" s="116"/>
      <c r="I4670" s="116"/>
      <c r="J4670" s="97"/>
      <c r="AD4670" s="476"/>
      <c r="AI4670" s="473"/>
    </row>
    <row r="4671" spans="1:35" s="4" customFormat="1" x14ac:dyDescent="0.25">
      <c r="A4671" s="408">
        <f t="shared" si="71"/>
        <v>4669</v>
      </c>
      <c r="B4671" s="488">
        <v>45527</v>
      </c>
      <c r="C4671" s="212" t="s">
        <v>118</v>
      </c>
      <c r="D4671" s="408" t="s">
        <v>107</v>
      </c>
      <c r="E4671" s="408" t="s">
        <v>340</v>
      </c>
      <c r="F4671" s="97">
        <v>0</v>
      </c>
      <c r="G4671" s="97"/>
      <c r="H4671" s="116"/>
      <c r="I4671" s="116"/>
      <c r="J4671" s="97"/>
      <c r="AD4671" s="476"/>
      <c r="AI4671" s="473"/>
    </row>
    <row r="4672" spans="1:35" s="4" customFormat="1" x14ac:dyDescent="0.25">
      <c r="A4672" s="408">
        <f t="shared" si="71"/>
        <v>4670</v>
      </c>
      <c r="B4672" s="488">
        <v>45527</v>
      </c>
      <c r="C4672" s="212" t="s">
        <v>109</v>
      </c>
      <c r="D4672" s="408" t="s">
        <v>107</v>
      </c>
      <c r="E4672" s="408" t="s">
        <v>341</v>
      </c>
      <c r="F4672" s="97">
        <v>0</v>
      </c>
      <c r="G4672" s="97"/>
      <c r="H4672" s="116"/>
      <c r="I4672" s="116"/>
      <c r="J4672" s="97"/>
      <c r="AD4672" s="476"/>
      <c r="AI4672" s="473"/>
    </row>
    <row r="4673" spans="1:35" s="4" customFormat="1" x14ac:dyDescent="0.25">
      <c r="A4673" s="408">
        <f t="shared" si="71"/>
        <v>4671</v>
      </c>
      <c r="B4673" s="488">
        <v>45527</v>
      </c>
      <c r="C4673" s="212" t="s">
        <v>106</v>
      </c>
      <c r="D4673" s="408" t="s">
        <v>107</v>
      </c>
      <c r="E4673" s="408" t="s">
        <v>342</v>
      </c>
      <c r="F4673" s="97">
        <v>0</v>
      </c>
      <c r="G4673" s="97"/>
      <c r="H4673" s="116"/>
      <c r="I4673" s="116"/>
      <c r="J4673" s="97"/>
      <c r="AD4673" s="476"/>
      <c r="AI4673" s="473"/>
    </row>
    <row r="4674" spans="1:35" s="4" customFormat="1" x14ac:dyDescent="0.25">
      <c r="A4674" s="408">
        <f t="shared" si="71"/>
        <v>4672</v>
      </c>
      <c r="B4674" s="488">
        <v>45527</v>
      </c>
      <c r="C4674" s="212" t="s">
        <v>278</v>
      </c>
      <c r="D4674" s="408" t="s">
        <v>107</v>
      </c>
      <c r="E4674" s="408" t="s">
        <v>341</v>
      </c>
      <c r="F4674" s="97">
        <v>0</v>
      </c>
      <c r="G4674" s="97"/>
      <c r="H4674" s="116"/>
      <c r="I4674" s="116"/>
      <c r="J4674" s="97"/>
      <c r="AD4674" s="476"/>
      <c r="AI4674" s="473"/>
    </row>
    <row r="4675" spans="1:35" s="4" customFormat="1" x14ac:dyDescent="0.25">
      <c r="A4675" s="408">
        <f t="shared" si="71"/>
        <v>4673</v>
      </c>
      <c r="B4675" s="488">
        <v>45527</v>
      </c>
      <c r="C4675" s="212" t="s">
        <v>372</v>
      </c>
      <c r="D4675" s="408" t="s">
        <v>107</v>
      </c>
      <c r="E4675" s="408">
        <v>0</v>
      </c>
      <c r="F4675" s="97">
        <v>0</v>
      </c>
      <c r="G4675" s="97"/>
      <c r="H4675" s="116"/>
      <c r="I4675" s="116"/>
      <c r="J4675" s="97"/>
      <c r="AD4675" s="476"/>
      <c r="AI4675" s="473"/>
    </row>
    <row r="4676" spans="1:35" s="4" customFormat="1" x14ac:dyDescent="0.25">
      <c r="A4676" s="408">
        <f t="shared" si="71"/>
        <v>4674</v>
      </c>
      <c r="B4676" s="488">
        <v>45527</v>
      </c>
      <c r="C4676" s="212" t="s">
        <v>373</v>
      </c>
      <c r="D4676" s="408" t="s">
        <v>107</v>
      </c>
      <c r="E4676" s="408">
        <v>0</v>
      </c>
      <c r="F4676" s="97">
        <v>0</v>
      </c>
      <c r="G4676" s="97"/>
      <c r="H4676" s="116"/>
      <c r="I4676" s="116"/>
      <c r="J4676" s="97"/>
      <c r="AD4676" s="476"/>
      <c r="AI4676" s="473"/>
    </row>
    <row r="4677" spans="1:35" s="4" customFormat="1" x14ac:dyDescent="0.25">
      <c r="A4677" s="408">
        <f t="shared" si="71"/>
        <v>4675</v>
      </c>
      <c r="B4677" s="488">
        <v>45527</v>
      </c>
      <c r="C4677" s="212" t="s">
        <v>91</v>
      </c>
      <c r="D4677" s="408" t="s">
        <v>92</v>
      </c>
      <c r="E4677" s="408" t="s">
        <v>343</v>
      </c>
      <c r="F4677" s="97">
        <v>0</v>
      </c>
      <c r="G4677" s="97"/>
      <c r="H4677" s="116"/>
      <c r="I4677" s="116"/>
      <c r="J4677" s="97"/>
      <c r="AD4677" s="476"/>
      <c r="AI4677" s="473"/>
    </row>
    <row r="4678" spans="1:35" s="4" customFormat="1" x14ac:dyDescent="0.25">
      <c r="A4678" s="408">
        <f t="shared" si="71"/>
        <v>4676</v>
      </c>
      <c r="B4678" s="488">
        <v>45527</v>
      </c>
      <c r="C4678" s="212" t="s">
        <v>94</v>
      </c>
      <c r="D4678" s="408" t="s">
        <v>92</v>
      </c>
      <c r="E4678" s="408" t="s">
        <v>344</v>
      </c>
      <c r="F4678" s="97">
        <v>0</v>
      </c>
      <c r="G4678" s="97"/>
      <c r="H4678" s="116"/>
      <c r="I4678" s="116"/>
      <c r="J4678" s="97"/>
      <c r="AD4678" s="476"/>
      <c r="AI4678" s="473"/>
    </row>
    <row r="4679" spans="1:35" s="4" customFormat="1" x14ac:dyDescent="0.25">
      <c r="A4679" s="408">
        <f t="shared" si="71"/>
        <v>4677</v>
      </c>
      <c r="B4679" s="488">
        <v>45527</v>
      </c>
      <c r="C4679" s="212" t="s">
        <v>116</v>
      </c>
      <c r="D4679" s="408" t="s">
        <v>92</v>
      </c>
      <c r="E4679" s="408" t="s">
        <v>345</v>
      </c>
      <c r="F4679" s="97">
        <v>200</v>
      </c>
      <c r="G4679" s="97"/>
      <c r="H4679" s="116"/>
      <c r="I4679" s="116"/>
      <c r="J4679" s="97"/>
      <c r="AD4679" s="476"/>
      <c r="AI4679" s="473"/>
    </row>
    <row r="4680" spans="1:35" s="4" customFormat="1" x14ac:dyDescent="0.25">
      <c r="A4680" s="408">
        <f t="shared" si="71"/>
        <v>4678</v>
      </c>
      <c r="B4680" s="488">
        <v>45527</v>
      </c>
      <c r="C4680" s="212" t="s">
        <v>128</v>
      </c>
      <c r="D4680" s="408" t="s">
        <v>97</v>
      </c>
      <c r="E4680" s="408" t="s">
        <v>346</v>
      </c>
      <c r="F4680" s="97">
        <v>0</v>
      </c>
      <c r="G4680" s="97"/>
      <c r="H4680" s="116"/>
      <c r="I4680" s="116"/>
      <c r="J4680" s="97"/>
      <c r="AD4680" s="476"/>
      <c r="AI4680" s="473"/>
    </row>
    <row r="4681" spans="1:35" s="4" customFormat="1" x14ac:dyDescent="0.25">
      <c r="A4681" s="408">
        <f t="shared" si="71"/>
        <v>4679</v>
      </c>
      <c r="B4681" s="488">
        <v>45527</v>
      </c>
      <c r="C4681" s="212" t="s">
        <v>96</v>
      </c>
      <c r="D4681" s="408" t="s">
        <v>97</v>
      </c>
      <c r="E4681" s="408" t="s">
        <v>347</v>
      </c>
      <c r="F4681" s="97">
        <v>0</v>
      </c>
      <c r="G4681" s="97"/>
      <c r="H4681" s="116"/>
      <c r="I4681" s="116"/>
      <c r="J4681" s="97"/>
      <c r="AD4681" s="476"/>
      <c r="AI4681" s="473"/>
    </row>
    <row r="4682" spans="1:35" s="4" customFormat="1" x14ac:dyDescent="0.25">
      <c r="A4682" s="408">
        <f t="shared" si="71"/>
        <v>4680</v>
      </c>
      <c r="B4682" s="488">
        <v>45527</v>
      </c>
      <c r="C4682" s="212" t="s">
        <v>113</v>
      </c>
      <c r="D4682" s="408" t="s">
        <v>114</v>
      </c>
      <c r="E4682" s="408" t="s">
        <v>348</v>
      </c>
      <c r="F4682" s="97">
        <v>0</v>
      </c>
      <c r="G4682" s="97"/>
      <c r="H4682" s="116"/>
      <c r="I4682" s="116"/>
      <c r="J4682" s="97"/>
      <c r="AD4682" s="476"/>
      <c r="AI4682" s="473"/>
    </row>
    <row r="4683" spans="1:35" s="4" customFormat="1" x14ac:dyDescent="0.25">
      <c r="A4683" s="408">
        <f t="shared" si="71"/>
        <v>4681</v>
      </c>
      <c r="B4683" s="488">
        <v>45527</v>
      </c>
      <c r="C4683" s="96" t="s">
        <v>559</v>
      </c>
      <c r="D4683" s="408" t="str">
        <f>VLOOKUP(C4683,X$4:Z4684,2,FALSE)</f>
        <v>لودر VOLVO</v>
      </c>
      <c r="E4683" s="408" t="str">
        <f>VLOOKUP(C4683,X$4:Z4684,3,FALSE)</f>
        <v>شرکتی</v>
      </c>
      <c r="F4683" s="97">
        <v>0</v>
      </c>
      <c r="G4683" s="97"/>
      <c r="H4683" s="116"/>
      <c r="I4683" s="116"/>
      <c r="J4683" s="97"/>
      <c r="AD4683" s="476"/>
      <c r="AI4683" s="473"/>
    </row>
    <row r="4684" spans="1:35" s="4" customFormat="1" x14ac:dyDescent="0.25">
      <c r="A4684" s="408">
        <f t="shared" si="71"/>
        <v>4682</v>
      </c>
      <c r="B4684" s="488">
        <v>45527</v>
      </c>
      <c r="C4684" s="212" t="s">
        <v>156</v>
      </c>
      <c r="D4684" s="408" t="s">
        <v>136</v>
      </c>
      <c r="E4684" s="408" t="s">
        <v>149</v>
      </c>
      <c r="F4684" s="97">
        <v>0</v>
      </c>
      <c r="G4684" s="97"/>
      <c r="H4684" s="116"/>
      <c r="I4684" s="116"/>
      <c r="J4684" s="97"/>
      <c r="AD4684" s="476"/>
      <c r="AI4684" s="473"/>
    </row>
    <row r="4685" spans="1:35" s="4" customFormat="1" x14ac:dyDescent="0.25">
      <c r="A4685" s="408">
        <f t="shared" si="71"/>
        <v>4683</v>
      </c>
      <c r="B4685" s="488">
        <v>45527</v>
      </c>
      <c r="C4685" s="212" t="s">
        <v>142</v>
      </c>
      <c r="D4685" s="408" t="s">
        <v>264</v>
      </c>
      <c r="E4685" s="408" t="s">
        <v>143</v>
      </c>
      <c r="F4685" s="97">
        <v>192</v>
      </c>
      <c r="G4685" s="97"/>
      <c r="H4685" s="116"/>
      <c r="I4685" s="116"/>
      <c r="J4685" s="97"/>
      <c r="AD4685" s="476"/>
      <c r="AI4685" s="473"/>
    </row>
    <row r="4686" spans="1:35" s="4" customFormat="1" x14ac:dyDescent="0.25">
      <c r="A4686" s="408">
        <f t="shared" si="71"/>
        <v>4684</v>
      </c>
      <c r="B4686" s="488">
        <v>45527</v>
      </c>
      <c r="C4686" s="212" t="s">
        <v>144</v>
      </c>
      <c r="D4686" s="408" t="s">
        <v>264</v>
      </c>
      <c r="E4686" s="408" t="s">
        <v>143</v>
      </c>
      <c r="F4686" s="97">
        <v>0</v>
      </c>
      <c r="G4686" s="97"/>
      <c r="H4686" s="116"/>
      <c r="I4686" s="116"/>
      <c r="J4686" s="97"/>
      <c r="AD4686" s="476"/>
      <c r="AI4686" s="473"/>
    </row>
    <row r="4687" spans="1:35" s="4" customFormat="1" x14ac:dyDescent="0.25">
      <c r="A4687" s="408">
        <f t="shared" si="71"/>
        <v>4685</v>
      </c>
      <c r="B4687" s="488">
        <v>45527</v>
      </c>
      <c r="C4687" s="212" t="s">
        <v>145</v>
      </c>
      <c r="D4687" s="408" t="s">
        <v>265</v>
      </c>
      <c r="E4687" s="408" t="s">
        <v>146</v>
      </c>
      <c r="F4687" s="97">
        <v>0</v>
      </c>
      <c r="G4687" s="97"/>
      <c r="H4687" s="116"/>
      <c r="I4687" s="116"/>
      <c r="J4687" s="97"/>
      <c r="AD4687" s="476"/>
      <c r="AI4687" s="473"/>
    </row>
    <row r="4688" spans="1:35" s="4" customFormat="1" x14ac:dyDescent="0.25">
      <c r="A4688" s="408">
        <f t="shared" si="71"/>
        <v>4686</v>
      </c>
      <c r="B4688" s="488">
        <v>45527</v>
      </c>
      <c r="C4688" s="212" t="s">
        <v>160</v>
      </c>
      <c r="D4688" s="408" t="s">
        <v>136</v>
      </c>
      <c r="E4688" s="408" t="s">
        <v>64</v>
      </c>
      <c r="F4688" s="97">
        <v>0</v>
      </c>
      <c r="G4688" s="97"/>
      <c r="H4688" s="116"/>
      <c r="I4688" s="116"/>
      <c r="J4688" s="97"/>
      <c r="AD4688" s="476"/>
      <c r="AI4688" s="473"/>
    </row>
    <row r="4689" spans="1:35" s="4" customFormat="1" x14ac:dyDescent="0.25">
      <c r="A4689" s="408">
        <f t="shared" si="71"/>
        <v>4687</v>
      </c>
      <c r="B4689" s="488">
        <v>45527</v>
      </c>
      <c r="C4689" s="212" t="s">
        <v>390</v>
      </c>
      <c r="D4689" s="408" t="s">
        <v>99</v>
      </c>
      <c r="E4689" s="408" t="s">
        <v>381</v>
      </c>
      <c r="F4689" s="97">
        <v>145</v>
      </c>
      <c r="G4689" s="97"/>
      <c r="H4689" s="116"/>
      <c r="I4689" s="116"/>
      <c r="J4689" s="97"/>
      <c r="AD4689" s="476"/>
      <c r="AI4689" s="473"/>
    </row>
    <row r="4690" spans="1:35" s="4" customFormat="1" x14ac:dyDescent="0.25">
      <c r="A4690" s="408">
        <f t="shared" si="71"/>
        <v>4688</v>
      </c>
      <c r="B4690" s="488">
        <v>45527</v>
      </c>
      <c r="C4690" s="96" t="s">
        <v>283</v>
      </c>
      <c r="D4690" s="408" t="s">
        <v>266</v>
      </c>
      <c r="E4690" s="408" t="s">
        <v>63</v>
      </c>
      <c r="F4690" s="97">
        <v>0</v>
      </c>
      <c r="G4690" s="97"/>
      <c r="H4690" s="116"/>
      <c r="I4690" s="116"/>
      <c r="J4690" s="97"/>
      <c r="AD4690" s="476"/>
      <c r="AI4690" s="473"/>
    </row>
    <row r="4691" spans="1:35" s="4" customFormat="1" x14ac:dyDescent="0.25">
      <c r="A4691" s="408">
        <f t="shared" si="71"/>
        <v>4689</v>
      </c>
      <c r="B4691" s="488">
        <v>45527</v>
      </c>
      <c r="C4691" s="212" t="s">
        <v>148</v>
      </c>
      <c r="D4691" s="408" t="s">
        <v>92</v>
      </c>
      <c r="E4691" s="408" t="s">
        <v>63</v>
      </c>
      <c r="F4691" s="97">
        <v>0</v>
      </c>
      <c r="G4691" s="97"/>
      <c r="H4691" s="116"/>
      <c r="I4691" s="116"/>
      <c r="J4691" s="97"/>
      <c r="AD4691" s="476"/>
      <c r="AI4691" s="473"/>
    </row>
    <row r="4692" spans="1:35" s="4" customFormat="1" x14ac:dyDescent="0.25">
      <c r="A4692" s="408">
        <f t="shared" si="71"/>
        <v>4690</v>
      </c>
      <c r="B4692" s="488">
        <v>45527</v>
      </c>
      <c r="C4692" s="212" t="s">
        <v>150</v>
      </c>
      <c r="D4692" s="408" t="s">
        <v>92</v>
      </c>
      <c r="E4692" s="408" t="s">
        <v>63</v>
      </c>
      <c r="F4692" s="97">
        <v>0</v>
      </c>
      <c r="G4692" s="97"/>
      <c r="H4692" s="116"/>
      <c r="I4692" s="116"/>
      <c r="J4692" s="97"/>
      <c r="AD4692" s="476"/>
      <c r="AI4692" s="473"/>
    </row>
    <row r="4693" spans="1:35" s="4" customFormat="1" x14ac:dyDescent="0.25">
      <c r="A4693" s="408">
        <f t="shared" si="71"/>
        <v>4691</v>
      </c>
      <c r="B4693" s="488">
        <v>45527</v>
      </c>
      <c r="C4693" s="213" t="s">
        <v>467</v>
      </c>
      <c r="D4693" s="408" t="s">
        <v>92</v>
      </c>
      <c r="E4693" s="408" t="s">
        <v>63</v>
      </c>
      <c r="F4693" s="97">
        <v>0</v>
      </c>
      <c r="G4693" s="97"/>
      <c r="H4693" s="116"/>
      <c r="I4693" s="116"/>
      <c r="J4693" s="97"/>
      <c r="AD4693" s="476"/>
      <c r="AI4693" s="473"/>
    </row>
    <row r="4694" spans="1:35" s="4" customFormat="1" x14ac:dyDescent="0.25">
      <c r="A4694" s="408">
        <f t="shared" si="71"/>
        <v>4692</v>
      </c>
      <c r="B4694" s="488">
        <v>45527</v>
      </c>
      <c r="C4694" s="212" t="s">
        <v>135</v>
      </c>
      <c r="D4694" s="408" t="s">
        <v>136</v>
      </c>
      <c r="E4694" s="408" t="s">
        <v>2</v>
      </c>
      <c r="F4694" s="97">
        <v>0</v>
      </c>
      <c r="G4694" s="97"/>
      <c r="H4694" s="116"/>
      <c r="I4694" s="116"/>
      <c r="J4694" s="97"/>
      <c r="AD4694" s="476"/>
      <c r="AI4694" s="473"/>
    </row>
    <row r="4695" spans="1:35" s="4" customFormat="1" x14ac:dyDescent="0.25">
      <c r="A4695" s="408">
        <f t="shared" si="71"/>
        <v>4693</v>
      </c>
      <c r="B4695" s="488">
        <v>45527</v>
      </c>
      <c r="C4695" s="212" t="s">
        <v>137</v>
      </c>
      <c r="D4695" s="408" t="s">
        <v>136</v>
      </c>
      <c r="E4695" s="408" t="s">
        <v>2</v>
      </c>
      <c r="F4695" s="97">
        <v>0</v>
      </c>
      <c r="G4695" s="97"/>
      <c r="H4695" s="116"/>
      <c r="I4695" s="116"/>
      <c r="J4695" s="97"/>
      <c r="AD4695" s="476"/>
      <c r="AI4695" s="473"/>
    </row>
    <row r="4696" spans="1:35" s="4" customFormat="1" x14ac:dyDescent="0.25">
      <c r="A4696" s="408">
        <f t="shared" si="71"/>
        <v>4694</v>
      </c>
      <c r="B4696" s="488">
        <v>45527</v>
      </c>
      <c r="C4696" s="212" t="s">
        <v>139</v>
      </c>
      <c r="D4696" s="408" t="s">
        <v>92</v>
      </c>
      <c r="E4696" s="408" t="s">
        <v>2</v>
      </c>
      <c r="F4696" s="97">
        <v>0</v>
      </c>
      <c r="G4696" s="97"/>
      <c r="H4696" s="116"/>
      <c r="I4696" s="116"/>
      <c r="J4696" s="97"/>
      <c r="AD4696" s="476"/>
      <c r="AI4696" s="473"/>
    </row>
    <row r="4697" spans="1:35" s="4" customFormat="1" x14ac:dyDescent="0.25">
      <c r="A4697" s="408">
        <f t="shared" si="71"/>
        <v>4695</v>
      </c>
      <c r="B4697" s="488">
        <v>45527</v>
      </c>
      <c r="C4697" s="212" t="s">
        <v>140</v>
      </c>
      <c r="D4697" s="408" t="s">
        <v>92</v>
      </c>
      <c r="E4697" s="408" t="s">
        <v>2</v>
      </c>
      <c r="F4697" s="97">
        <v>0</v>
      </c>
      <c r="G4697" s="97"/>
      <c r="H4697" s="116"/>
      <c r="I4697" s="116"/>
      <c r="J4697" s="97"/>
      <c r="AD4697" s="476"/>
      <c r="AI4697" s="473"/>
    </row>
    <row r="4698" spans="1:35" s="4" customFormat="1" x14ac:dyDescent="0.25">
      <c r="A4698" s="408">
        <f t="shared" si="71"/>
        <v>4696</v>
      </c>
      <c r="B4698" s="488">
        <v>45527</v>
      </c>
      <c r="C4698" s="212" t="s">
        <v>141</v>
      </c>
      <c r="D4698" s="408" t="s">
        <v>92</v>
      </c>
      <c r="E4698" s="408" t="s">
        <v>2</v>
      </c>
      <c r="F4698" s="97">
        <v>193</v>
      </c>
      <c r="G4698" s="97"/>
      <c r="H4698" s="116"/>
      <c r="I4698" s="116"/>
      <c r="J4698" s="97"/>
      <c r="AD4698" s="476"/>
      <c r="AI4698" s="473"/>
    </row>
    <row r="4699" spans="1:35" s="4" customFormat="1" x14ac:dyDescent="0.25">
      <c r="A4699" s="408">
        <f t="shared" si="71"/>
        <v>4697</v>
      </c>
      <c r="B4699" s="488">
        <v>45527</v>
      </c>
      <c r="C4699" s="212" t="s">
        <v>134</v>
      </c>
      <c r="D4699" s="408" t="s">
        <v>99</v>
      </c>
      <c r="E4699" s="408" t="s">
        <v>2</v>
      </c>
      <c r="F4699" s="97">
        <v>0</v>
      </c>
      <c r="G4699" s="97"/>
      <c r="H4699" s="116"/>
      <c r="I4699" s="116"/>
      <c r="J4699" s="97"/>
      <c r="AD4699" s="476"/>
      <c r="AI4699" s="473"/>
    </row>
    <row r="4700" spans="1:35" s="4" customFormat="1" x14ac:dyDescent="0.25">
      <c r="A4700" s="408">
        <f t="shared" si="71"/>
        <v>4698</v>
      </c>
      <c r="B4700" s="488">
        <v>45527</v>
      </c>
      <c r="C4700" s="212" t="s">
        <v>279</v>
      </c>
      <c r="D4700" s="408" t="s">
        <v>99</v>
      </c>
      <c r="E4700" s="408" t="s">
        <v>2</v>
      </c>
      <c r="F4700" s="97">
        <v>0</v>
      </c>
      <c r="G4700" s="97"/>
      <c r="H4700" s="116"/>
      <c r="I4700" s="116"/>
      <c r="J4700" s="97"/>
      <c r="AD4700" s="476"/>
      <c r="AI4700" s="473"/>
    </row>
    <row r="4701" spans="1:35" s="4" customFormat="1" x14ac:dyDescent="0.25">
      <c r="A4701" s="408">
        <f t="shared" si="71"/>
        <v>4699</v>
      </c>
      <c r="B4701" s="488">
        <v>45527</v>
      </c>
      <c r="C4701" s="212" t="s">
        <v>153</v>
      </c>
      <c r="D4701" s="408" t="s">
        <v>103</v>
      </c>
      <c r="E4701" s="408" t="s">
        <v>62</v>
      </c>
      <c r="F4701" s="97">
        <v>161</v>
      </c>
      <c r="G4701" s="97"/>
      <c r="H4701" s="116"/>
      <c r="I4701" s="116"/>
      <c r="J4701" s="97"/>
      <c r="AD4701" s="476"/>
      <c r="AI4701" s="473"/>
    </row>
    <row r="4702" spans="1:35" s="4" customFormat="1" x14ac:dyDescent="0.25">
      <c r="A4702" s="408">
        <f t="shared" si="71"/>
        <v>4700</v>
      </c>
      <c r="B4702" s="488">
        <v>45527</v>
      </c>
      <c r="C4702" s="212" t="s">
        <v>154</v>
      </c>
      <c r="D4702" s="408" t="s">
        <v>92</v>
      </c>
      <c r="E4702" s="408" t="s">
        <v>62</v>
      </c>
      <c r="F4702" s="97">
        <v>0</v>
      </c>
      <c r="G4702" s="97"/>
      <c r="H4702" s="116"/>
      <c r="I4702" s="116"/>
      <c r="J4702" s="97"/>
      <c r="AD4702" s="476"/>
      <c r="AI4702" s="473"/>
    </row>
    <row r="4703" spans="1:35" s="4" customFormat="1" x14ac:dyDescent="0.25">
      <c r="A4703" s="408">
        <f t="shared" si="71"/>
        <v>4701</v>
      </c>
      <c r="B4703" s="488">
        <v>45527</v>
      </c>
      <c r="C4703" s="212" t="s">
        <v>155</v>
      </c>
      <c r="D4703" s="408" t="s">
        <v>92</v>
      </c>
      <c r="E4703" s="408" t="s">
        <v>62</v>
      </c>
      <c r="F4703" s="97">
        <v>100</v>
      </c>
      <c r="G4703" s="97"/>
      <c r="H4703" s="116"/>
      <c r="I4703" s="116"/>
      <c r="J4703" s="97"/>
      <c r="AD4703" s="476"/>
      <c r="AI4703" s="473"/>
    </row>
    <row r="4704" spans="1:35" s="4" customFormat="1" x14ac:dyDescent="0.25">
      <c r="A4704" s="408">
        <f t="shared" si="71"/>
        <v>4702</v>
      </c>
      <c r="B4704" s="488">
        <v>45527</v>
      </c>
      <c r="C4704" s="212" t="s">
        <v>295</v>
      </c>
      <c r="D4704" s="408" t="s">
        <v>92</v>
      </c>
      <c r="E4704" s="408" t="s">
        <v>62</v>
      </c>
      <c r="F4704" s="97">
        <v>0</v>
      </c>
      <c r="G4704" s="97"/>
      <c r="H4704" s="116"/>
      <c r="I4704" s="116"/>
      <c r="J4704" s="97"/>
      <c r="AD4704" s="476"/>
      <c r="AI4704" s="473"/>
    </row>
    <row r="4705" spans="1:35" s="4" customFormat="1" x14ac:dyDescent="0.25">
      <c r="A4705" s="408">
        <f t="shared" si="71"/>
        <v>4703</v>
      </c>
      <c r="B4705" s="488">
        <v>45527</v>
      </c>
      <c r="C4705" s="212" t="s">
        <v>259</v>
      </c>
      <c r="D4705" s="408" t="s">
        <v>92</v>
      </c>
      <c r="E4705" s="408" t="s">
        <v>2</v>
      </c>
      <c r="F4705" s="97">
        <v>0</v>
      </c>
      <c r="G4705" s="97"/>
      <c r="H4705" s="116"/>
      <c r="I4705" s="116"/>
      <c r="J4705" s="97"/>
      <c r="AD4705" s="476"/>
      <c r="AI4705" s="473"/>
    </row>
    <row r="4706" spans="1:35" s="4" customFormat="1" x14ac:dyDescent="0.25">
      <c r="A4706" s="408">
        <f t="shared" si="71"/>
        <v>4704</v>
      </c>
      <c r="B4706" s="488">
        <v>45527</v>
      </c>
      <c r="C4706" s="212" t="s">
        <v>260</v>
      </c>
      <c r="D4706" s="408" t="s">
        <v>92</v>
      </c>
      <c r="E4706" s="408" t="s">
        <v>2</v>
      </c>
      <c r="F4706" s="97">
        <v>0</v>
      </c>
      <c r="G4706" s="97"/>
      <c r="H4706" s="116"/>
      <c r="I4706" s="116"/>
      <c r="J4706" s="97"/>
      <c r="AD4706" s="476"/>
      <c r="AI4706" s="473"/>
    </row>
    <row r="4707" spans="1:35" s="4" customFormat="1" x14ac:dyDescent="0.25">
      <c r="A4707" s="408">
        <f t="shared" si="71"/>
        <v>4705</v>
      </c>
      <c r="B4707" s="488">
        <v>45527</v>
      </c>
      <c r="C4707" s="212" t="s">
        <v>252</v>
      </c>
      <c r="D4707" s="408" t="s">
        <v>92</v>
      </c>
      <c r="E4707" s="408" t="s">
        <v>2</v>
      </c>
      <c r="F4707" s="97">
        <v>281</v>
      </c>
      <c r="G4707" s="97"/>
      <c r="H4707" s="116"/>
      <c r="I4707" s="116"/>
      <c r="J4707" s="97"/>
      <c r="AD4707" s="476"/>
      <c r="AI4707" s="473"/>
    </row>
    <row r="4708" spans="1:35" s="4" customFormat="1" x14ac:dyDescent="0.25">
      <c r="A4708" s="408">
        <f t="shared" si="71"/>
        <v>4706</v>
      </c>
      <c r="B4708" s="488">
        <v>45527</v>
      </c>
      <c r="C4708" s="212" t="s">
        <v>177</v>
      </c>
      <c r="D4708" s="408" t="s">
        <v>159</v>
      </c>
      <c r="E4708" s="408" t="s">
        <v>8</v>
      </c>
      <c r="F4708" s="97">
        <v>76</v>
      </c>
      <c r="G4708" s="97"/>
      <c r="H4708" s="116"/>
      <c r="I4708" s="116"/>
      <c r="J4708" s="97"/>
      <c r="AD4708" s="476"/>
      <c r="AI4708" s="473"/>
    </row>
    <row r="4709" spans="1:35" s="4" customFormat="1" x14ac:dyDescent="0.25">
      <c r="A4709" s="408">
        <f t="shared" si="71"/>
        <v>4707</v>
      </c>
      <c r="B4709" s="488">
        <v>45527</v>
      </c>
      <c r="C4709" s="212" t="s">
        <v>162</v>
      </c>
      <c r="D4709" s="408" t="s">
        <v>163</v>
      </c>
      <c r="E4709" s="408" t="s">
        <v>164</v>
      </c>
      <c r="F4709" s="97">
        <v>93</v>
      </c>
      <c r="G4709" s="97"/>
      <c r="H4709" s="116"/>
      <c r="I4709" s="116"/>
      <c r="J4709" s="97"/>
      <c r="AD4709" s="476"/>
      <c r="AI4709" s="473"/>
    </row>
    <row r="4710" spans="1:35" s="4" customFormat="1" x14ac:dyDescent="0.25">
      <c r="A4710" s="408">
        <f t="shared" si="71"/>
        <v>4708</v>
      </c>
      <c r="B4710" s="488">
        <v>45527</v>
      </c>
      <c r="C4710" s="212" t="s">
        <v>166</v>
      </c>
      <c r="D4710" s="408" t="s">
        <v>167</v>
      </c>
      <c r="E4710" s="408" t="s">
        <v>164</v>
      </c>
      <c r="F4710" s="97">
        <v>0</v>
      </c>
      <c r="G4710" s="97"/>
      <c r="H4710" s="116"/>
      <c r="I4710" s="116"/>
      <c r="J4710" s="97"/>
      <c r="AD4710" s="476"/>
      <c r="AI4710" s="473"/>
    </row>
    <row r="4711" spans="1:35" s="4" customFormat="1" x14ac:dyDescent="0.25">
      <c r="A4711" s="408">
        <f t="shared" si="71"/>
        <v>4709</v>
      </c>
      <c r="B4711" s="488">
        <v>45527</v>
      </c>
      <c r="C4711" s="212" t="s">
        <v>169</v>
      </c>
      <c r="D4711" s="408" t="s">
        <v>167</v>
      </c>
      <c r="E4711" s="408" t="s">
        <v>164</v>
      </c>
      <c r="F4711" s="97">
        <v>0</v>
      </c>
      <c r="G4711" s="97"/>
      <c r="H4711" s="116"/>
      <c r="I4711" s="116"/>
      <c r="J4711" s="97"/>
      <c r="AD4711" s="476"/>
      <c r="AI4711" s="473"/>
    </row>
    <row r="4712" spans="1:35" s="4" customFormat="1" x14ac:dyDescent="0.25">
      <c r="A4712" s="408">
        <f t="shared" si="71"/>
        <v>4710</v>
      </c>
      <c r="B4712" s="488">
        <v>45527</v>
      </c>
      <c r="C4712" s="212" t="s">
        <v>170</v>
      </c>
      <c r="D4712" s="408" t="s">
        <v>103</v>
      </c>
      <c r="E4712" s="408" t="s">
        <v>164</v>
      </c>
      <c r="F4712" s="97">
        <v>124</v>
      </c>
      <c r="G4712" s="97"/>
      <c r="H4712" s="116"/>
      <c r="I4712" s="116"/>
      <c r="J4712" s="97"/>
      <c r="AD4712" s="476"/>
      <c r="AI4712" s="473"/>
    </row>
    <row r="4713" spans="1:35" s="4" customFormat="1" x14ac:dyDescent="0.25">
      <c r="A4713" s="408">
        <f t="shared" si="71"/>
        <v>4711</v>
      </c>
      <c r="B4713" s="488">
        <v>45527</v>
      </c>
      <c r="C4713" s="212" t="s">
        <v>171</v>
      </c>
      <c r="D4713" s="408" t="s">
        <v>159</v>
      </c>
      <c r="E4713" s="408" t="s">
        <v>164</v>
      </c>
      <c r="F4713" s="97">
        <v>0</v>
      </c>
      <c r="G4713" s="97"/>
      <c r="H4713" s="116"/>
      <c r="I4713" s="116"/>
      <c r="J4713" s="97"/>
      <c r="AD4713" s="476"/>
      <c r="AI4713" s="473"/>
    </row>
    <row r="4714" spans="1:35" s="4" customFormat="1" x14ac:dyDescent="0.25">
      <c r="A4714" s="408">
        <f t="shared" si="71"/>
        <v>4712</v>
      </c>
      <c r="B4714" s="488">
        <v>45527</v>
      </c>
      <c r="C4714" s="212" t="s">
        <v>172</v>
      </c>
      <c r="D4714" s="408" t="s">
        <v>173</v>
      </c>
      <c r="E4714" s="408" t="s">
        <v>164</v>
      </c>
      <c r="F4714" s="97">
        <v>0</v>
      </c>
      <c r="G4714" s="97"/>
      <c r="H4714" s="116"/>
      <c r="I4714" s="116"/>
      <c r="J4714" s="97"/>
      <c r="AD4714" s="476"/>
      <c r="AI4714" s="473"/>
    </row>
    <row r="4715" spans="1:35" s="4" customFormat="1" x14ac:dyDescent="0.25">
      <c r="A4715" s="408">
        <f t="shared" si="71"/>
        <v>4713</v>
      </c>
      <c r="B4715" s="488">
        <v>45527</v>
      </c>
      <c r="C4715" s="212" t="s">
        <v>174</v>
      </c>
      <c r="D4715" s="408" t="s">
        <v>99</v>
      </c>
      <c r="E4715" s="408" t="s">
        <v>164</v>
      </c>
      <c r="F4715" s="97">
        <v>491</v>
      </c>
      <c r="G4715" s="97"/>
      <c r="H4715" s="116"/>
      <c r="I4715" s="116"/>
      <c r="J4715" s="97"/>
      <c r="AD4715" s="476"/>
      <c r="AI4715" s="473"/>
    </row>
    <row r="4716" spans="1:35" s="4" customFormat="1" x14ac:dyDescent="0.25">
      <c r="A4716" s="408">
        <f t="shared" si="71"/>
        <v>4714</v>
      </c>
      <c r="B4716" s="488">
        <v>45527</v>
      </c>
      <c r="C4716" s="212" t="s">
        <v>175</v>
      </c>
      <c r="D4716" s="408" t="s">
        <v>176</v>
      </c>
      <c r="E4716" s="408" t="s">
        <v>164</v>
      </c>
      <c r="F4716" s="97">
        <v>0</v>
      </c>
      <c r="G4716" s="97"/>
      <c r="H4716" s="116"/>
      <c r="I4716" s="116"/>
      <c r="J4716" s="97"/>
      <c r="AD4716" s="476"/>
      <c r="AI4716" s="473"/>
    </row>
    <row r="4717" spans="1:35" s="4" customFormat="1" x14ac:dyDescent="0.25">
      <c r="A4717" s="408">
        <f t="shared" si="71"/>
        <v>4715</v>
      </c>
      <c r="B4717" s="488">
        <v>45527</v>
      </c>
      <c r="C4717" s="212" t="s">
        <v>263</v>
      </c>
      <c r="D4717" s="408" t="s">
        <v>176</v>
      </c>
      <c r="E4717" s="408" t="s">
        <v>164</v>
      </c>
      <c r="F4717" s="97">
        <v>0</v>
      </c>
      <c r="G4717" s="97"/>
      <c r="H4717" s="116"/>
      <c r="I4717" s="116"/>
      <c r="J4717" s="97"/>
      <c r="AD4717" s="476"/>
      <c r="AI4717" s="473"/>
    </row>
    <row r="4718" spans="1:35" s="4" customFormat="1" x14ac:dyDescent="0.25">
      <c r="A4718" s="408">
        <f t="shared" si="71"/>
        <v>4716</v>
      </c>
      <c r="B4718" s="488">
        <v>45527</v>
      </c>
      <c r="C4718" s="212" t="s">
        <v>261</v>
      </c>
      <c r="D4718" s="408" t="s">
        <v>269</v>
      </c>
      <c r="E4718" s="408" t="s">
        <v>164</v>
      </c>
      <c r="F4718" s="97">
        <v>0</v>
      </c>
      <c r="G4718" s="97"/>
      <c r="H4718" s="116"/>
      <c r="I4718" s="116"/>
      <c r="J4718" s="97"/>
      <c r="AD4718" s="476"/>
      <c r="AI4718" s="473"/>
    </row>
    <row r="4719" spans="1:35" s="4" customFormat="1" x14ac:dyDescent="0.25">
      <c r="A4719" s="408">
        <f t="shared" si="71"/>
        <v>4717</v>
      </c>
      <c r="B4719" s="488">
        <v>45527</v>
      </c>
      <c r="C4719" s="212" t="s">
        <v>254</v>
      </c>
      <c r="D4719" s="408" t="s">
        <v>159</v>
      </c>
      <c r="E4719" s="408" t="s">
        <v>164</v>
      </c>
      <c r="F4719" s="97">
        <v>0</v>
      </c>
      <c r="G4719" s="97"/>
      <c r="H4719" s="116"/>
      <c r="I4719" s="116"/>
      <c r="J4719" s="97"/>
      <c r="AD4719" s="476"/>
      <c r="AI4719" s="473"/>
    </row>
    <row r="4720" spans="1:35" s="4" customFormat="1" x14ac:dyDescent="0.25">
      <c r="A4720" s="408">
        <f t="shared" si="71"/>
        <v>4718</v>
      </c>
      <c r="B4720" s="488">
        <v>45527</v>
      </c>
      <c r="C4720" s="212" t="s">
        <v>277</v>
      </c>
      <c r="D4720" s="408" t="s">
        <v>176</v>
      </c>
      <c r="E4720" s="408" t="s">
        <v>164</v>
      </c>
      <c r="F4720" s="97">
        <v>0</v>
      </c>
      <c r="G4720" s="97"/>
      <c r="H4720" s="116"/>
      <c r="I4720" s="116"/>
      <c r="J4720" s="97"/>
      <c r="AD4720" s="476"/>
      <c r="AI4720" s="473"/>
    </row>
    <row r="4721" spans="1:35" s="4" customFormat="1" x14ac:dyDescent="0.25">
      <c r="A4721" s="408">
        <f t="shared" si="71"/>
        <v>4719</v>
      </c>
      <c r="B4721" s="488">
        <v>45527</v>
      </c>
      <c r="C4721" s="212" t="s">
        <v>352</v>
      </c>
      <c r="D4721" s="408" t="s">
        <v>176</v>
      </c>
      <c r="E4721" s="408" t="s">
        <v>164</v>
      </c>
      <c r="F4721" s="97">
        <v>0</v>
      </c>
      <c r="G4721" s="97"/>
      <c r="H4721" s="116"/>
      <c r="I4721" s="116"/>
      <c r="J4721" s="97"/>
      <c r="AD4721" s="476"/>
      <c r="AI4721" s="473"/>
    </row>
    <row r="4722" spans="1:35" s="4" customFormat="1" x14ac:dyDescent="0.25">
      <c r="A4722" s="408">
        <f t="shared" si="71"/>
        <v>4720</v>
      </c>
      <c r="B4722" s="488">
        <v>45527</v>
      </c>
      <c r="C4722" s="212" t="s">
        <v>354</v>
      </c>
      <c r="D4722" s="408" t="s">
        <v>103</v>
      </c>
      <c r="E4722" s="408" t="s">
        <v>164</v>
      </c>
      <c r="F4722" s="97">
        <v>155</v>
      </c>
      <c r="G4722" s="97"/>
      <c r="H4722" s="116"/>
      <c r="I4722" s="116"/>
      <c r="J4722" s="97"/>
      <c r="AD4722" s="476"/>
      <c r="AI4722" s="473"/>
    </row>
    <row r="4723" spans="1:35" s="4" customFormat="1" x14ac:dyDescent="0.25">
      <c r="A4723" s="408">
        <f t="shared" si="71"/>
        <v>4721</v>
      </c>
      <c r="B4723" s="488">
        <v>45527</v>
      </c>
      <c r="C4723" s="212" t="s">
        <v>385</v>
      </c>
      <c r="D4723" s="408" t="s">
        <v>386</v>
      </c>
      <c r="E4723" s="408" t="s">
        <v>383</v>
      </c>
      <c r="F4723" s="97">
        <v>0</v>
      </c>
      <c r="G4723" s="97"/>
      <c r="H4723" s="116"/>
      <c r="I4723" s="116"/>
      <c r="J4723" s="97"/>
      <c r="AD4723" s="476"/>
      <c r="AI4723" s="473"/>
    </row>
    <row r="4724" spans="1:35" s="4" customFormat="1" x14ac:dyDescent="0.25">
      <c r="A4724" s="408">
        <f t="shared" ref="A4724:A4787" si="72">ROW()-2</f>
        <v>4722</v>
      </c>
      <c r="B4724" s="488">
        <v>45527</v>
      </c>
      <c r="C4724" s="212" t="s">
        <v>379</v>
      </c>
      <c r="D4724" s="408" t="s">
        <v>269</v>
      </c>
      <c r="E4724" s="408" t="s">
        <v>381</v>
      </c>
      <c r="F4724" s="97">
        <v>0</v>
      </c>
      <c r="G4724" s="97"/>
      <c r="H4724" s="116"/>
      <c r="I4724" s="116"/>
      <c r="J4724" s="97"/>
      <c r="AD4724" s="476"/>
      <c r="AI4724" s="473"/>
    </row>
    <row r="4725" spans="1:35" s="4" customFormat="1" x14ac:dyDescent="0.25">
      <c r="A4725" s="408">
        <f t="shared" si="72"/>
        <v>4723</v>
      </c>
      <c r="B4725" s="488">
        <v>45527</v>
      </c>
      <c r="C4725" s="212" t="s">
        <v>380</v>
      </c>
      <c r="D4725" s="408" t="s">
        <v>269</v>
      </c>
      <c r="E4725" s="408" t="s">
        <v>381</v>
      </c>
      <c r="F4725" s="97">
        <v>0</v>
      </c>
      <c r="G4725" s="97"/>
      <c r="H4725" s="116"/>
      <c r="I4725" s="116"/>
      <c r="J4725" s="97"/>
      <c r="AD4725" s="476"/>
      <c r="AI4725" s="473"/>
    </row>
    <row r="4726" spans="1:35" s="4" customFormat="1" x14ac:dyDescent="0.25">
      <c r="A4726" s="408">
        <f t="shared" si="72"/>
        <v>4724</v>
      </c>
      <c r="B4726" s="488">
        <v>45527</v>
      </c>
      <c r="C4726" s="212" t="s">
        <v>389</v>
      </c>
      <c r="D4726" s="408" t="s">
        <v>103</v>
      </c>
      <c r="E4726" s="408" t="s">
        <v>381</v>
      </c>
      <c r="F4726" s="97">
        <v>0</v>
      </c>
      <c r="G4726" s="97"/>
      <c r="H4726" s="116"/>
      <c r="I4726" s="116"/>
      <c r="J4726" s="97"/>
      <c r="AD4726" s="476"/>
      <c r="AI4726" s="473"/>
    </row>
    <row r="4727" spans="1:35" s="4" customFormat="1" x14ac:dyDescent="0.25">
      <c r="A4727" s="408">
        <f t="shared" si="72"/>
        <v>4725</v>
      </c>
      <c r="B4727" s="488">
        <v>45527</v>
      </c>
      <c r="C4727" s="212" t="s">
        <v>425</v>
      </c>
      <c r="D4727" s="408" t="s">
        <v>99</v>
      </c>
      <c r="E4727" s="203" t="s">
        <v>498</v>
      </c>
      <c r="F4727" s="97">
        <v>0</v>
      </c>
      <c r="G4727" s="97"/>
      <c r="H4727" s="116"/>
      <c r="I4727" s="116"/>
      <c r="J4727" s="97"/>
      <c r="AD4727" s="476"/>
      <c r="AI4727" s="473"/>
    </row>
    <row r="4728" spans="1:35" s="4" customFormat="1" x14ac:dyDescent="0.25">
      <c r="A4728" s="408">
        <f t="shared" si="72"/>
        <v>4726</v>
      </c>
      <c r="B4728" s="488">
        <v>45527</v>
      </c>
      <c r="C4728" s="212" t="s">
        <v>426</v>
      </c>
      <c r="D4728" s="408" t="s">
        <v>159</v>
      </c>
      <c r="E4728" s="408" t="s">
        <v>381</v>
      </c>
      <c r="F4728" s="97">
        <v>0</v>
      </c>
      <c r="G4728" s="97"/>
      <c r="H4728" s="116"/>
      <c r="I4728" s="116"/>
      <c r="J4728" s="97"/>
      <c r="AD4728" s="476"/>
      <c r="AI4728" s="473"/>
    </row>
    <row r="4729" spans="1:35" s="4" customFormat="1" x14ac:dyDescent="0.25">
      <c r="A4729" s="408">
        <f t="shared" si="72"/>
        <v>4727</v>
      </c>
      <c r="B4729" s="488">
        <v>45527</v>
      </c>
      <c r="C4729" s="96" t="s">
        <v>255</v>
      </c>
      <c r="D4729" s="408" t="s">
        <v>159</v>
      </c>
      <c r="E4729" s="408" t="s">
        <v>448</v>
      </c>
      <c r="F4729" s="97">
        <v>0</v>
      </c>
      <c r="G4729" s="97"/>
      <c r="H4729" s="116"/>
      <c r="I4729" s="116"/>
      <c r="J4729" s="97"/>
      <c r="AD4729" s="476"/>
      <c r="AI4729" s="473"/>
    </row>
    <row r="4730" spans="1:35" s="4" customFormat="1" x14ac:dyDescent="0.25">
      <c r="A4730" s="408">
        <f t="shared" si="72"/>
        <v>4728</v>
      </c>
      <c r="B4730" s="488">
        <v>45527</v>
      </c>
      <c r="C4730" s="96" t="s">
        <v>474</v>
      </c>
      <c r="D4730" s="408" t="s">
        <v>269</v>
      </c>
      <c r="E4730" s="408" t="s">
        <v>470</v>
      </c>
      <c r="F4730" s="97">
        <v>0</v>
      </c>
      <c r="G4730" s="97"/>
      <c r="H4730" s="116"/>
      <c r="I4730" s="116"/>
      <c r="J4730" s="97"/>
      <c r="AD4730" s="476"/>
      <c r="AI4730" s="473"/>
    </row>
    <row r="4731" spans="1:35" s="4" customFormat="1" x14ac:dyDescent="0.25">
      <c r="A4731" s="408">
        <f t="shared" si="72"/>
        <v>4729</v>
      </c>
      <c r="B4731" s="488">
        <v>45527</v>
      </c>
      <c r="C4731" s="96" t="s">
        <v>475</v>
      </c>
      <c r="D4731" s="408" t="s">
        <v>269</v>
      </c>
      <c r="E4731" s="408" t="s">
        <v>470</v>
      </c>
      <c r="F4731" s="97">
        <v>0</v>
      </c>
      <c r="G4731" s="97"/>
      <c r="H4731" s="116"/>
      <c r="I4731" s="116"/>
      <c r="J4731" s="97"/>
      <c r="AD4731" s="476"/>
      <c r="AI4731" s="473"/>
    </row>
    <row r="4732" spans="1:35" s="4" customFormat="1" x14ac:dyDescent="0.25">
      <c r="A4732" s="408">
        <f t="shared" si="72"/>
        <v>4730</v>
      </c>
      <c r="B4732" s="488">
        <v>45527</v>
      </c>
      <c r="C4732" s="96" t="s">
        <v>476</v>
      </c>
      <c r="D4732" s="408" t="s">
        <v>269</v>
      </c>
      <c r="E4732" s="408" t="s">
        <v>470</v>
      </c>
      <c r="F4732" s="97">
        <v>0</v>
      </c>
      <c r="G4732" s="97"/>
      <c r="H4732" s="116"/>
      <c r="I4732" s="116"/>
      <c r="J4732" s="97"/>
      <c r="AD4732" s="476"/>
      <c r="AI4732" s="473"/>
    </row>
    <row r="4733" spans="1:35" s="4" customFormat="1" x14ac:dyDescent="0.25">
      <c r="A4733" s="408">
        <f t="shared" si="72"/>
        <v>4731</v>
      </c>
      <c r="B4733" s="488">
        <v>45527</v>
      </c>
      <c r="C4733" s="96" t="s">
        <v>477</v>
      </c>
      <c r="D4733" s="408" t="s">
        <v>269</v>
      </c>
      <c r="E4733" s="408" t="s">
        <v>470</v>
      </c>
      <c r="F4733" s="97">
        <v>0</v>
      </c>
      <c r="G4733" s="97"/>
      <c r="H4733" s="116"/>
      <c r="I4733" s="116"/>
      <c r="J4733" s="97"/>
      <c r="AD4733" s="476"/>
      <c r="AI4733" s="473"/>
    </row>
    <row r="4734" spans="1:35" s="4" customFormat="1" x14ac:dyDescent="0.25">
      <c r="A4734" s="408">
        <f t="shared" si="72"/>
        <v>4732</v>
      </c>
      <c r="B4734" s="488">
        <v>45527</v>
      </c>
      <c r="C4734" s="373" t="s">
        <v>478</v>
      </c>
      <c r="D4734" s="408" t="s">
        <v>103</v>
      </c>
      <c r="E4734" s="408" t="s">
        <v>470</v>
      </c>
      <c r="F4734" s="97">
        <v>64</v>
      </c>
      <c r="G4734" s="97"/>
      <c r="H4734" s="116"/>
      <c r="I4734" s="116"/>
      <c r="J4734" s="97"/>
      <c r="AD4734" s="476"/>
      <c r="AI4734" s="473"/>
    </row>
    <row r="4735" spans="1:35" s="4" customFormat="1" x14ac:dyDescent="0.25">
      <c r="A4735" s="408">
        <f t="shared" si="72"/>
        <v>4733</v>
      </c>
      <c r="B4735" s="488">
        <v>45528</v>
      </c>
      <c r="C4735" s="212" t="s">
        <v>125</v>
      </c>
      <c r="D4735" s="408" t="s">
        <v>99</v>
      </c>
      <c r="E4735" s="408" t="s">
        <v>334</v>
      </c>
      <c r="F4735" s="97">
        <v>0</v>
      </c>
      <c r="G4735" s="97"/>
      <c r="H4735" s="116"/>
      <c r="I4735" s="116"/>
      <c r="J4735" s="97"/>
      <c r="AD4735" s="476"/>
      <c r="AI4735" s="473"/>
    </row>
    <row r="4736" spans="1:35" s="4" customFormat="1" x14ac:dyDescent="0.25">
      <c r="A4736" s="408">
        <f t="shared" si="72"/>
        <v>4734</v>
      </c>
      <c r="B4736" s="488">
        <v>45528</v>
      </c>
      <c r="C4736" s="212" t="s">
        <v>290</v>
      </c>
      <c r="D4736" s="408" t="s">
        <v>99</v>
      </c>
      <c r="E4736" s="408" t="s">
        <v>335</v>
      </c>
      <c r="F4736" s="97">
        <v>0</v>
      </c>
      <c r="G4736" s="97"/>
      <c r="H4736" s="116"/>
      <c r="I4736" s="116"/>
      <c r="J4736" s="97"/>
      <c r="AD4736" s="476"/>
      <c r="AI4736" s="473"/>
    </row>
    <row r="4737" spans="1:35" s="4" customFormat="1" x14ac:dyDescent="0.25">
      <c r="A4737" s="408">
        <f t="shared" si="72"/>
        <v>4735</v>
      </c>
      <c r="B4737" s="488">
        <v>45528</v>
      </c>
      <c r="C4737" s="212" t="s">
        <v>88</v>
      </c>
      <c r="D4737" s="408" t="s">
        <v>89</v>
      </c>
      <c r="E4737" s="408" t="s">
        <v>336</v>
      </c>
      <c r="F4737" s="97">
        <v>0</v>
      </c>
      <c r="G4737" s="97"/>
      <c r="H4737" s="116"/>
      <c r="I4737" s="116"/>
      <c r="J4737" s="97"/>
      <c r="AD4737" s="476"/>
      <c r="AI4737" s="473"/>
    </row>
    <row r="4738" spans="1:35" s="4" customFormat="1" x14ac:dyDescent="0.25">
      <c r="A4738" s="408">
        <f t="shared" si="72"/>
        <v>4736</v>
      </c>
      <c r="B4738" s="488">
        <v>45528</v>
      </c>
      <c r="C4738" s="212" t="s">
        <v>294</v>
      </c>
      <c r="D4738" s="408" t="s">
        <v>89</v>
      </c>
      <c r="E4738" s="408" t="s">
        <v>337</v>
      </c>
      <c r="F4738" s="97">
        <v>0</v>
      </c>
      <c r="G4738" s="97"/>
      <c r="H4738" s="116"/>
      <c r="I4738" s="116"/>
      <c r="J4738" s="97"/>
      <c r="AD4738" s="476"/>
      <c r="AI4738" s="473"/>
    </row>
    <row r="4739" spans="1:35" s="4" customFormat="1" x14ac:dyDescent="0.25">
      <c r="A4739" s="408">
        <f t="shared" si="72"/>
        <v>4737</v>
      </c>
      <c r="B4739" s="488">
        <v>45528</v>
      </c>
      <c r="C4739" s="212" t="s">
        <v>119</v>
      </c>
      <c r="D4739" s="408" t="s">
        <v>131</v>
      </c>
      <c r="E4739" s="408" t="s">
        <v>338</v>
      </c>
      <c r="F4739" s="97">
        <v>0</v>
      </c>
      <c r="G4739" s="97"/>
      <c r="H4739" s="116"/>
      <c r="I4739" s="116"/>
      <c r="J4739" s="97"/>
      <c r="AD4739" s="476"/>
      <c r="AI4739" s="473"/>
    </row>
    <row r="4740" spans="1:35" s="4" customFormat="1" x14ac:dyDescent="0.25">
      <c r="A4740" s="408">
        <f t="shared" si="72"/>
        <v>4738</v>
      </c>
      <c r="B4740" s="488">
        <v>45528</v>
      </c>
      <c r="C4740" s="212" t="s">
        <v>121</v>
      </c>
      <c r="D4740" s="408" t="s">
        <v>122</v>
      </c>
      <c r="E4740" s="408" t="s">
        <v>339</v>
      </c>
      <c r="F4740" s="97">
        <v>152</v>
      </c>
      <c r="G4740" s="97"/>
      <c r="H4740" s="116"/>
      <c r="I4740" s="116"/>
      <c r="J4740" s="97"/>
      <c r="AD4740" s="476"/>
      <c r="AI4740" s="473"/>
    </row>
    <row r="4741" spans="1:35" s="4" customFormat="1" x14ac:dyDescent="0.25">
      <c r="A4741" s="408">
        <f t="shared" si="72"/>
        <v>4739</v>
      </c>
      <c r="B4741" s="488">
        <v>45528</v>
      </c>
      <c r="C4741" s="212" t="s">
        <v>349</v>
      </c>
      <c r="D4741" s="408" t="s">
        <v>360</v>
      </c>
      <c r="E4741" s="408" t="s">
        <v>127</v>
      </c>
      <c r="F4741" s="97">
        <v>0</v>
      </c>
      <c r="G4741" s="97"/>
      <c r="H4741" s="116"/>
      <c r="I4741" s="116"/>
      <c r="J4741" s="97"/>
      <c r="AD4741" s="476"/>
      <c r="AI4741" s="473"/>
    </row>
    <row r="4742" spans="1:35" s="4" customFormat="1" x14ac:dyDescent="0.25">
      <c r="A4742" s="408">
        <f t="shared" si="72"/>
        <v>4740</v>
      </c>
      <c r="B4742" s="488">
        <v>45528</v>
      </c>
      <c r="C4742" s="212" t="s">
        <v>449</v>
      </c>
      <c r="D4742" s="408" t="s">
        <v>122</v>
      </c>
      <c r="E4742" s="408" t="s">
        <v>339</v>
      </c>
      <c r="F4742" s="97">
        <v>0</v>
      </c>
      <c r="G4742" s="97"/>
      <c r="H4742" s="116"/>
      <c r="I4742" s="116"/>
      <c r="J4742" s="97"/>
      <c r="AD4742" s="476"/>
      <c r="AI4742" s="473"/>
    </row>
    <row r="4743" spans="1:35" s="4" customFormat="1" x14ac:dyDescent="0.25">
      <c r="A4743" s="408">
        <f t="shared" si="72"/>
        <v>4741</v>
      </c>
      <c r="B4743" s="488">
        <v>45528</v>
      </c>
      <c r="C4743" s="212" t="s">
        <v>118</v>
      </c>
      <c r="D4743" s="408" t="s">
        <v>107</v>
      </c>
      <c r="E4743" s="408" t="s">
        <v>340</v>
      </c>
      <c r="F4743" s="97">
        <v>0</v>
      </c>
      <c r="G4743" s="97"/>
      <c r="H4743" s="116"/>
      <c r="I4743" s="116"/>
      <c r="J4743" s="97"/>
      <c r="AD4743" s="476"/>
      <c r="AI4743" s="473"/>
    </row>
    <row r="4744" spans="1:35" s="4" customFormat="1" x14ac:dyDescent="0.25">
      <c r="A4744" s="408">
        <f t="shared" si="72"/>
        <v>4742</v>
      </c>
      <c r="B4744" s="488">
        <v>45528</v>
      </c>
      <c r="C4744" s="212" t="s">
        <v>109</v>
      </c>
      <c r="D4744" s="408" t="s">
        <v>107</v>
      </c>
      <c r="E4744" s="408" t="s">
        <v>341</v>
      </c>
      <c r="F4744" s="97">
        <v>0</v>
      </c>
      <c r="G4744" s="97"/>
      <c r="H4744" s="116"/>
      <c r="I4744" s="116"/>
      <c r="J4744" s="97"/>
      <c r="AD4744" s="476"/>
      <c r="AI4744" s="473"/>
    </row>
    <row r="4745" spans="1:35" s="4" customFormat="1" x14ac:dyDescent="0.25">
      <c r="A4745" s="408">
        <f t="shared" si="72"/>
        <v>4743</v>
      </c>
      <c r="B4745" s="488">
        <v>45528</v>
      </c>
      <c r="C4745" s="212" t="s">
        <v>106</v>
      </c>
      <c r="D4745" s="408" t="s">
        <v>107</v>
      </c>
      <c r="E4745" s="408" t="s">
        <v>342</v>
      </c>
      <c r="F4745" s="97">
        <v>111</v>
      </c>
      <c r="G4745" s="97"/>
      <c r="H4745" s="116"/>
      <c r="I4745" s="116"/>
      <c r="J4745" s="97"/>
      <c r="AD4745" s="476"/>
      <c r="AI4745" s="473"/>
    </row>
    <row r="4746" spans="1:35" s="4" customFormat="1" x14ac:dyDescent="0.25">
      <c r="A4746" s="408">
        <f t="shared" si="72"/>
        <v>4744</v>
      </c>
      <c r="B4746" s="488">
        <v>45528</v>
      </c>
      <c r="C4746" s="212" t="s">
        <v>278</v>
      </c>
      <c r="D4746" s="408" t="s">
        <v>107</v>
      </c>
      <c r="E4746" s="408" t="s">
        <v>341</v>
      </c>
      <c r="F4746" s="97">
        <v>0</v>
      </c>
      <c r="G4746" s="97"/>
      <c r="H4746" s="116"/>
      <c r="I4746" s="116"/>
      <c r="J4746" s="97"/>
      <c r="AD4746" s="476"/>
      <c r="AI4746" s="473"/>
    </row>
    <row r="4747" spans="1:35" s="4" customFormat="1" x14ac:dyDescent="0.25">
      <c r="A4747" s="408">
        <f t="shared" si="72"/>
        <v>4745</v>
      </c>
      <c r="B4747" s="488">
        <v>45528</v>
      </c>
      <c r="C4747" s="212" t="s">
        <v>372</v>
      </c>
      <c r="D4747" s="408" t="s">
        <v>107</v>
      </c>
      <c r="E4747" s="408">
        <v>0</v>
      </c>
      <c r="F4747" s="97">
        <v>0</v>
      </c>
      <c r="G4747" s="97"/>
      <c r="H4747" s="116"/>
      <c r="I4747" s="116"/>
      <c r="J4747" s="97"/>
      <c r="AD4747" s="476"/>
      <c r="AI4747" s="473"/>
    </row>
    <row r="4748" spans="1:35" s="4" customFormat="1" x14ac:dyDescent="0.25">
      <c r="A4748" s="408">
        <f t="shared" si="72"/>
        <v>4746</v>
      </c>
      <c r="B4748" s="488">
        <v>45528</v>
      </c>
      <c r="C4748" s="212" t="s">
        <v>373</v>
      </c>
      <c r="D4748" s="408" t="s">
        <v>107</v>
      </c>
      <c r="E4748" s="408">
        <v>0</v>
      </c>
      <c r="F4748" s="97">
        <v>0</v>
      </c>
      <c r="G4748" s="97"/>
      <c r="H4748" s="116"/>
      <c r="I4748" s="116"/>
      <c r="J4748" s="97"/>
      <c r="AD4748" s="476"/>
      <c r="AI4748" s="473"/>
    </row>
    <row r="4749" spans="1:35" s="4" customFormat="1" x14ac:dyDescent="0.25">
      <c r="A4749" s="408">
        <f t="shared" si="72"/>
        <v>4747</v>
      </c>
      <c r="B4749" s="488">
        <v>45528</v>
      </c>
      <c r="C4749" s="212" t="s">
        <v>91</v>
      </c>
      <c r="D4749" s="408" t="s">
        <v>92</v>
      </c>
      <c r="E4749" s="408" t="s">
        <v>343</v>
      </c>
      <c r="F4749" s="97">
        <v>0</v>
      </c>
      <c r="G4749" s="97"/>
      <c r="H4749" s="116"/>
      <c r="I4749" s="116"/>
      <c r="J4749" s="97"/>
      <c r="AD4749" s="476"/>
      <c r="AI4749" s="473"/>
    </row>
    <row r="4750" spans="1:35" s="4" customFormat="1" x14ac:dyDescent="0.25">
      <c r="A4750" s="408">
        <f t="shared" si="72"/>
        <v>4748</v>
      </c>
      <c r="B4750" s="488">
        <v>45528</v>
      </c>
      <c r="C4750" s="212" t="s">
        <v>94</v>
      </c>
      <c r="D4750" s="408" t="s">
        <v>92</v>
      </c>
      <c r="E4750" s="408" t="s">
        <v>344</v>
      </c>
      <c r="F4750" s="97">
        <v>0</v>
      </c>
      <c r="G4750" s="97"/>
      <c r="H4750" s="116"/>
      <c r="I4750" s="116"/>
      <c r="J4750" s="97"/>
      <c r="AD4750" s="476"/>
      <c r="AI4750" s="473"/>
    </row>
    <row r="4751" spans="1:35" s="4" customFormat="1" x14ac:dyDescent="0.25">
      <c r="A4751" s="408">
        <f t="shared" si="72"/>
        <v>4749</v>
      </c>
      <c r="B4751" s="488">
        <v>45528</v>
      </c>
      <c r="C4751" s="212" t="s">
        <v>116</v>
      </c>
      <c r="D4751" s="408" t="s">
        <v>92</v>
      </c>
      <c r="E4751" s="408" t="s">
        <v>345</v>
      </c>
      <c r="F4751" s="97">
        <v>0</v>
      </c>
      <c r="G4751" s="97"/>
      <c r="H4751" s="116"/>
      <c r="I4751" s="116"/>
      <c r="J4751" s="97"/>
      <c r="AD4751" s="476"/>
      <c r="AI4751" s="473"/>
    </row>
    <row r="4752" spans="1:35" s="4" customFormat="1" x14ac:dyDescent="0.25">
      <c r="A4752" s="408">
        <f t="shared" si="72"/>
        <v>4750</v>
      </c>
      <c r="B4752" s="488">
        <v>45528</v>
      </c>
      <c r="C4752" s="212" t="s">
        <v>128</v>
      </c>
      <c r="D4752" s="408" t="s">
        <v>97</v>
      </c>
      <c r="E4752" s="408" t="s">
        <v>346</v>
      </c>
      <c r="F4752" s="97">
        <v>128</v>
      </c>
      <c r="G4752" s="97"/>
      <c r="H4752" s="116"/>
      <c r="I4752" s="116"/>
      <c r="J4752" s="97"/>
      <c r="AD4752" s="476"/>
      <c r="AI4752" s="473"/>
    </row>
    <row r="4753" spans="1:35" s="4" customFormat="1" x14ac:dyDescent="0.25">
      <c r="A4753" s="408">
        <f t="shared" si="72"/>
        <v>4751</v>
      </c>
      <c r="B4753" s="488">
        <v>45528</v>
      </c>
      <c r="C4753" s="212" t="s">
        <v>96</v>
      </c>
      <c r="D4753" s="408" t="s">
        <v>97</v>
      </c>
      <c r="E4753" s="408" t="s">
        <v>347</v>
      </c>
      <c r="F4753" s="97">
        <v>0</v>
      </c>
      <c r="G4753" s="97"/>
      <c r="H4753" s="116"/>
      <c r="I4753" s="116"/>
      <c r="J4753" s="97"/>
      <c r="AD4753" s="476"/>
      <c r="AI4753" s="473"/>
    </row>
    <row r="4754" spans="1:35" s="4" customFormat="1" x14ac:dyDescent="0.25">
      <c r="A4754" s="408">
        <f t="shared" si="72"/>
        <v>4752</v>
      </c>
      <c r="B4754" s="488">
        <v>45528</v>
      </c>
      <c r="C4754" s="212" t="s">
        <v>113</v>
      </c>
      <c r="D4754" s="408" t="s">
        <v>114</v>
      </c>
      <c r="E4754" s="408" t="s">
        <v>348</v>
      </c>
      <c r="F4754" s="97">
        <v>110</v>
      </c>
      <c r="G4754" s="97"/>
      <c r="H4754" s="116"/>
      <c r="I4754" s="116"/>
      <c r="J4754" s="97"/>
      <c r="AD4754" s="476"/>
      <c r="AI4754" s="473"/>
    </row>
    <row r="4755" spans="1:35" s="4" customFormat="1" x14ac:dyDescent="0.25">
      <c r="A4755" s="408">
        <f t="shared" si="72"/>
        <v>4753</v>
      </c>
      <c r="B4755" s="488">
        <v>45528</v>
      </c>
      <c r="C4755" s="96" t="s">
        <v>559</v>
      </c>
      <c r="D4755" s="408" t="str">
        <f>VLOOKUP(C4755,X$4:Z4756,2,FALSE)</f>
        <v>لودر VOLVO</v>
      </c>
      <c r="E4755" s="408" t="str">
        <f>VLOOKUP(C4755,X$4:Z4756,3,FALSE)</f>
        <v>شرکتی</v>
      </c>
      <c r="F4755" s="97">
        <v>0</v>
      </c>
      <c r="G4755" s="97"/>
      <c r="H4755" s="116"/>
      <c r="I4755" s="116"/>
      <c r="J4755" s="97"/>
      <c r="AD4755" s="476"/>
      <c r="AI4755" s="473"/>
    </row>
    <row r="4756" spans="1:35" s="4" customFormat="1" x14ac:dyDescent="0.25">
      <c r="A4756" s="408">
        <f t="shared" si="72"/>
        <v>4754</v>
      </c>
      <c r="B4756" s="488">
        <v>45528</v>
      </c>
      <c r="C4756" s="212" t="s">
        <v>156</v>
      </c>
      <c r="D4756" s="408" t="s">
        <v>136</v>
      </c>
      <c r="E4756" s="408" t="s">
        <v>149</v>
      </c>
      <c r="F4756" s="97">
        <v>162</v>
      </c>
      <c r="G4756" s="97"/>
      <c r="H4756" s="116"/>
      <c r="I4756" s="116"/>
      <c r="J4756" s="97"/>
      <c r="AD4756" s="476"/>
      <c r="AI4756" s="473"/>
    </row>
    <row r="4757" spans="1:35" s="4" customFormat="1" x14ac:dyDescent="0.25">
      <c r="A4757" s="408">
        <f t="shared" si="72"/>
        <v>4755</v>
      </c>
      <c r="B4757" s="488">
        <v>45528</v>
      </c>
      <c r="C4757" s="212" t="s">
        <v>142</v>
      </c>
      <c r="D4757" s="408" t="s">
        <v>264</v>
      </c>
      <c r="E4757" s="408" t="s">
        <v>143</v>
      </c>
      <c r="F4757" s="97">
        <v>0</v>
      </c>
      <c r="G4757" s="97"/>
      <c r="H4757" s="116"/>
      <c r="I4757" s="116"/>
      <c r="J4757" s="97"/>
      <c r="AD4757" s="476"/>
      <c r="AI4757" s="473"/>
    </row>
    <row r="4758" spans="1:35" s="4" customFormat="1" x14ac:dyDescent="0.25">
      <c r="A4758" s="408">
        <f t="shared" si="72"/>
        <v>4756</v>
      </c>
      <c r="B4758" s="488">
        <v>45528</v>
      </c>
      <c r="C4758" s="212" t="s">
        <v>144</v>
      </c>
      <c r="D4758" s="408" t="s">
        <v>264</v>
      </c>
      <c r="E4758" s="408" t="s">
        <v>143</v>
      </c>
      <c r="F4758" s="97">
        <v>0</v>
      </c>
      <c r="G4758" s="97"/>
      <c r="H4758" s="116"/>
      <c r="I4758" s="116"/>
      <c r="J4758" s="97"/>
      <c r="AD4758" s="476"/>
      <c r="AI4758" s="473"/>
    </row>
    <row r="4759" spans="1:35" s="4" customFormat="1" x14ac:dyDescent="0.25">
      <c r="A4759" s="408">
        <f t="shared" si="72"/>
        <v>4757</v>
      </c>
      <c r="B4759" s="488">
        <v>45528</v>
      </c>
      <c r="C4759" s="212" t="s">
        <v>145</v>
      </c>
      <c r="D4759" s="408" t="s">
        <v>265</v>
      </c>
      <c r="E4759" s="408" t="s">
        <v>146</v>
      </c>
      <c r="F4759" s="97">
        <v>563</v>
      </c>
      <c r="G4759" s="97"/>
      <c r="H4759" s="116"/>
      <c r="I4759" s="116"/>
      <c r="J4759" s="97"/>
      <c r="AD4759" s="476"/>
      <c r="AI4759" s="473"/>
    </row>
    <row r="4760" spans="1:35" s="4" customFormat="1" x14ac:dyDescent="0.25">
      <c r="A4760" s="408">
        <f t="shared" si="72"/>
        <v>4758</v>
      </c>
      <c r="B4760" s="488">
        <v>45528</v>
      </c>
      <c r="C4760" s="212" t="s">
        <v>160</v>
      </c>
      <c r="D4760" s="408" t="s">
        <v>136</v>
      </c>
      <c r="E4760" s="408" t="s">
        <v>64</v>
      </c>
      <c r="F4760" s="97">
        <v>0</v>
      </c>
      <c r="G4760" s="97"/>
      <c r="H4760" s="116"/>
      <c r="I4760" s="116"/>
      <c r="J4760" s="97"/>
      <c r="AD4760" s="476"/>
      <c r="AI4760" s="473"/>
    </row>
    <row r="4761" spans="1:35" s="4" customFormat="1" x14ac:dyDescent="0.25">
      <c r="A4761" s="408">
        <f t="shared" si="72"/>
        <v>4759</v>
      </c>
      <c r="B4761" s="488">
        <v>45528</v>
      </c>
      <c r="C4761" s="212" t="s">
        <v>390</v>
      </c>
      <c r="D4761" s="408" t="s">
        <v>99</v>
      </c>
      <c r="E4761" s="408" t="s">
        <v>381</v>
      </c>
      <c r="F4761" s="97">
        <v>0</v>
      </c>
      <c r="G4761" s="97"/>
      <c r="H4761" s="116"/>
      <c r="I4761" s="116"/>
      <c r="J4761" s="97"/>
      <c r="AD4761" s="476"/>
      <c r="AI4761" s="473"/>
    </row>
    <row r="4762" spans="1:35" s="4" customFormat="1" x14ac:dyDescent="0.25">
      <c r="A4762" s="408">
        <f t="shared" si="72"/>
        <v>4760</v>
      </c>
      <c r="B4762" s="488">
        <v>45528</v>
      </c>
      <c r="C4762" s="96" t="s">
        <v>283</v>
      </c>
      <c r="D4762" s="408" t="s">
        <v>266</v>
      </c>
      <c r="E4762" s="408" t="s">
        <v>63</v>
      </c>
      <c r="F4762" s="97">
        <v>0</v>
      </c>
      <c r="G4762" s="97"/>
      <c r="H4762" s="116"/>
      <c r="I4762" s="116"/>
      <c r="J4762" s="97"/>
      <c r="AD4762" s="476"/>
      <c r="AI4762" s="473"/>
    </row>
    <row r="4763" spans="1:35" s="4" customFormat="1" x14ac:dyDescent="0.25">
      <c r="A4763" s="408">
        <f t="shared" si="72"/>
        <v>4761</v>
      </c>
      <c r="B4763" s="488">
        <v>45528</v>
      </c>
      <c r="C4763" s="212" t="s">
        <v>148</v>
      </c>
      <c r="D4763" s="408" t="s">
        <v>92</v>
      </c>
      <c r="E4763" s="408" t="s">
        <v>63</v>
      </c>
      <c r="F4763" s="97">
        <v>0</v>
      </c>
      <c r="G4763" s="97"/>
      <c r="H4763" s="116"/>
      <c r="I4763" s="116"/>
      <c r="J4763" s="97"/>
      <c r="AD4763" s="476"/>
      <c r="AI4763" s="473"/>
    </row>
    <row r="4764" spans="1:35" s="4" customFormat="1" x14ac:dyDescent="0.25">
      <c r="A4764" s="408">
        <f t="shared" si="72"/>
        <v>4762</v>
      </c>
      <c r="B4764" s="488">
        <v>45528</v>
      </c>
      <c r="C4764" s="212" t="s">
        <v>150</v>
      </c>
      <c r="D4764" s="408" t="s">
        <v>92</v>
      </c>
      <c r="E4764" s="408" t="s">
        <v>63</v>
      </c>
      <c r="F4764" s="97">
        <v>0</v>
      </c>
      <c r="G4764" s="97"/>
      <c r="H4764" s="116"/>
      <c r="I4764" s="116"/>
      <c r="J4764" s="97"/>
      <c r="AD4764" s="476"/>
      <c r="AI4764" s="473"/>
    </row>
    <row r="4765" spans="1:35" s="4" customFormat="1" x14ac:dyDescent="0.25">
      <c r="A4765" s="408">
        <f t="shared" si="72"/>
        <v>4763</v>
      </c>
      <c r="B4765" s="488">
        <v>45528</v>
      </c>
      <c r="C4765" s="213" t="s">
        <v>467</v>
      </c>
      <c r="D4765" s="408" t="s">
        <v>92</v>
      </c>
      <c r="E4765" s="408" t="s">
        <v>63</v>
      </c>
      <c r="F4765" s="97">
        <v>0</v>
      </c>
      <c r="G4765" s="97"/>
      <c r="H4765" s="116"/>
      <c r="I4765" s="116"/>
      <c r="J4765" s="97"/>
      <c r="AD4765" s="476"/>
      <c r="AI4765" s="473"/>
    </row>
    <row r="4766" spans="1:35" s="4" customFormat="1" x14ac:dyDescent="0.25">
      <c r="A4766" s="408">
        <f t="shared" si="72"/>
        <v>4764</v>
      </c>
      <c r="B4766" s="488">
        <v>45528</v>
      </c>
      <c r="C4766" s="212" t="s">
        <v>135</v>
      </c>
      <c r="D4766" s="408" t="s">
        <v>136</v>
      </c>
      <c r="E4766" s="408" t="s">
        <v>2</v>
      </c>
      <c r="F4766" s="97">
        <v>316</v>
      </c>
      <c r="G4766" s="97"/>
      <c r="H4766" s="116"/>
      <c r="I4766" s="116"/>
      <c r="J4766" s="97"/>
      <c r="AD4766" s="476"/>
      <c r="AI4766" s="473"/>
    </row>
    <row r="4767" spans="1:35" s="4" customFormat="1" x14ac:dyDescent="0.25">
      <c r="A4767" s="408">
        <f t="shared" si="72"/>
        <v>4765</v>
      </c>
      <c r="B4767" s="488">
        <v>45528</v>
      </c>
      <c r="C4767" s="212" t="s">
        <v>137</v>
      </c>
      <c r="D4767" s="408" t="s">
        <v>136</v>
      </c>
      <c r="E4767" s="408" t="s">
        <v>2</v>
      </c>
      <c r="F4767" s="97">
        <v>0</v>
      </c>
      <c r="G4767" s="97"/>
      <c r="H4767" s="116"/>
      <c r="I4767" s="116"/>
      <c r="J4767" s="97"/>
      <c r="AD4767" s="476"/>
      <c r="AI4767" s="473"/>
    </row>
    <row r="4768" spans="1:35" s="4" customFormat="1" x14ac:dyDescent="0.25">
      <c r="A4768" s="408">
        <f t="shared" si="72"/>
        <v>4766</v>
      </c>
      <c r="B4768" s="488">
        <v>45528</v>
      </c>
      <c r="C4768" s="212" t="s">
        <v>139</v>
      </c>
      <c r="D4768" s="408" t="s">
        <v>92</v>
      </c>
      <c r="E4768" s="408" t="s">
        <v>2</v>
      </c>
      <c r="F4768" s="97">
        <v>0</v>
      </c>
      <c r="G4768" s="97"/>
      <c r="H4768" s="116"/>
      <c r="I4768" s="116"/>
      <c r="J4768" s="97"/>
      <c r="AD4768" s="476"/>
      <c r="AI4768" s="473"/>
    </row>
    <row r="4769" spans="1:35" s="4" customFormat="1" x14ac:dyDescent="0.25">
      <c r="A4769" s="408">
        <f t="shared" si="72"/>
        <v>4767</v>
      </c>
      <c r="B4769" s="488">
        <v>45528</v>
      </c>
      <c r="C4769" s="212" t="s">
        <v>140</v>
      </c>
      <c r="D4769" s="408" t="s">
        <v>92</v>
      </c>
      <c r="E4769" s="408" t="s">
        <v>2</v>
      </c>
      <c r="F4769" s="97">
        <v>213</v>
      </c>
      <c r="G4769" s="97"/>
      <c r="H4769" s="116"/>
      <c r="I4769" s="116"/>
      <c r="J4769" s="97"/>
      <c r="AD4769" s="476"/>
      <c r="AI4769" s="473"/>
    </row>
    <row r="4770" spans="1:35" s="4" customFormat="1" x14ac:dyDescent="0.25">
      <c r="A4770" s="408">
        <f t="shared" si="72"/>
        <v>4768</v>
      </c>
      <c r="B4770" s="488">
        <v>45528</v>
      </c>
      <c r="C4770" s="212" t="s">
        <v>141</v>
      </c>
      <c r="D4770" s="408" t="s">
        <v>92</v>
      </c>
      <c r="E4770" s="408" t="s">
        <v>2</v>
      </c>
      <c r="F4770" s="97">
        <v>0</v>
      </c>
      <c r="G4770" s="97"/>
      <c r="H4770" s="116"/>
      <c r="I4770" s="116"/>
      <c r="J4770" s="97"/>
      <c r="AD4770" s="476"/>
      <c r="AI4770" s="473"/>
    </row>
    <row r="4771" spans="1:35" s="4" customFormat="1" x14ac:dyDescent="0.25">
      <c r="A4771" s="408">
        <f t="shared" si="72"/>
        <v>4769</v>
      </c>
      <c r="B4771" s="488">
        <v>45528</v>
      </c>
      <c r="C4771" s="212" t="s">
        <v>134</v>
      </c>
      <c r="D4771" s="408" t="s">
        <v>99</v>
      </c>
      <c r="E4771" s="408" t="s">
        <v>2</v>
      </c>
      <c r="F4771" s="97">
        <v>0</v>
      </c>
      <c r="G4771" s="97"/>
      <c r="H4771" s="116"/>
      <c r="I4771" s="116"/>
      <c r="J4771" s="97"/>
      <c r="AD4771" s="476"/>
      <c r="AI4771" s="473"/>
    </row>
    <row r="4772" spans="1:35" s="4" customFormat="1" x14ac:dyDescent="0.25">
      <c r="A4772" s="408">
        <f t="shared" si="72"/>
        <v>4770</v>
      </c>
      <c r="B4772" s="488">
        <v>45528</v>
      </c>
      <c r="C4772" s="212" t="s">
        <v>279</v>
      </c>
      <c r="D4772" s="408" t="s">
        <v>99</v>
      </c>
      <c r="E4772" s="408" t="s">
        <v>2</v>
      </c>
      <c r="F4772" s="97">
        <v>0</v>
      </c>
      <c r="G4772" s="97"/>
      <c r="H4772" s="116"/>
      <c r="I4772" s="116"/>
      <c r="J4772" s="97"/>
      <c r="AD4772" s="476"/>
      <c r="AI4772" s="473"/>
    </row>
    <row r="4773" spans="1:35" s="4" customFormat="1" x14ac:dyDescent="0.25">
      <c r="A4773" s="408">
        <f t="shared" si="72"/>
        <v>4771</v>
      </c>
      <c r="B4773" s="488">
        <v>45528</v>
      </c>
      <c r="C4773" s="212" t="s">
        <v>153</v>
      </c>
      <c r="D4773" s="408" t="s">
        <v>103</v>
      </c>
      <c r="E4773" s="408" t="s">
        <v>62</v>
      </c>
      <c r="F4773" s="97">
        <v>0</v>
      </c>
      <c r="G4773" s="97"/>
      <c r="H4773" s="116"/>
      <c r="I4773" s="116"/>
      <c r="J4773" s="97"/>
      <c r="AD4773" s="476"/>
      <c r="AI4773" s="473"/>
    </row>
    <row r="4774" spans="1:35" s="4" customFormat="1" x14ac:dyDescent="0.25">
      <c r="A4774" s="408">
        <f t="shared" si="72"/>
        <v>4772</v>
      </c>
      <c r="B4774" s="488">
        <v>45528</v>
      </c>
      <c r="C4774" s="212" t="s">
        <v>154</v>
      </c>
      <c r="D4774" s="408" t="s">
        <v>92</v>
      </c>
      <c r="E4774" s="408" t="s">
        <v>62</v>
      </c>
      <c r="F4774" s="97">
        <v>0</v>
      </c>
      <c r="G4774" s="97"/>
      <c r="H4774" s="116"/>
      <c r="I4774" s="116"/>
      <c r="J4774" s="97"/>
      <c r="AD4774" s="476"/>
      <c r="AI4774" s="473"/>
    </row>
    <row r="4775" spans="1:35" s="4" customFormat="1" x14ac:dyDescent="0.25">
      <c r="A4775" s="408">
        <f t="shared" si="72"/>
        <v>4773</v>
      </c>
      <c r="B4775" s="488">
        <v>45528</v>
      </c>
      <c r="C4775" s="212" t="s">
        <v>155</v>
      </c>
      <c r="D4775" s="408" t="s">
        <v>92</v>
      </c>
      <c r="E4775" s="408" t="s">
        <v>62</v>
      </c>
      <c r="F4775" s="97">
        <v>0</v>
      </c>
      <c r="G4775" s="97"/>
      <c r="H4775" s="116"/>
      <c r="I4775" s="116"/>
      <c r="J4775" s="97"/>
      <c r="AD4775" s="476"/>
      <c r="AI4775" s="473"/>
    </row>
    <row r="4776" spans="1:35" s="4" customFormat="1" x14ac:dyDescent="0.25">
      <c r="A4776" s="408">
        <f t="shared" si="72"/>
        <v>4774</v>
      </c>
      <c r="B4776" s="488">
        <v>45528</v>
      </c>
      <c r="C4776" s="212" t="s">
        <v>295</v>
      </c>
      <c r="D4776" s="408" t="s">
        <v>92</v>
      </c>
      <c r="E4776" s="408" t="s">
        <v>62</v>
      </c>
      <c r="F4776" s="97">
        <v>0</v>
      </c>
      <c r="G4776" s="97"/>
      <c r="H4776" s="116"/>
      <c r="I4776" s="116"/>
      <c r="J4776" s="97"/>
      <c r="AD4776" s="476"/>
      <c r="AI4776" s="473"/>
    </row>
    <row r="4777" spans="1:35" s="4" customFormat="1" x14ac:dyDescent="0.25">
      <c r="A4777" s="408">
        <f t="shared" si="72"/>
        <v>4775</v>
      </c>
      <c r="B4777" s="488">
        <v>45528</v>
      </c>
      <c r="C4777" s="212" t="s">
        <v>259</v>
      </c>
      <c r="D4777" s="408" t="s">
        <v>92</v>
      </c>
      <c r="E4777" s="408" t="s">
        <v>2</v>
      </c>
      <c r="F4777" s="97">
        <v>280</v>
      </c>
      <c r="G4777" s="97"/>
      <c r="H4777" s="116"/>
      <c r="I4777" s="116"/>
      <c r="J4777" s="97"/>
      <c r="AD4777" s="476"/>
      <c r="AI4777" s="473"/>
    </row>
    <row r="4778" spans="1:35" s="4" customFormat="1" x14ac:dyDescent="0.25">
      <c r="A4778" s="408">
        <f t="shared" si="72"/>
        <v>4776</v>
      </c>
      <c r="B4778" s="488">
        <v>45528</v>
      </c>
      <c r="C4778" s="212" t="s">
        <v>260</v>
      </c>
      <c r="D4778" s="408" t="s">
        <v>92</v>
      </c>
      <c r="E4778" s="408" t="s">
        <v>2</v>
      </c>
      <c r="F4778" s="97">
        <v>0</v>
      </c>
      <c r="G4778" s="97"/>
      <c r="H4778" s="116"/>
      <c r="I4778" s="116"/>
      <c r="J4778" s="97"/>
      <c r="AD4778" s="476"/>
      <c r="AI4778" s="473"/>
    </row>
    <row r="4779" spans="1:35" s="4" customFormat="1" x14ac:dyDescent="0.25">
      <c r="A4779" s="408">
        <f t="shared" si="72"/>
        <v>4777</v>
      </c>
      <c r="B4779" s="488">
        <v>45528</v>
      </c>
      <c r="C4779" s="212" t="s">
        <v>252</v>
      </c>
      <c r="D4779" s="408" t="s">
        <v>92</v>
      </c>
      <c r="E4779" s="408" t="s">
        <v>2</v>
      </c>
      <c r="F4779" s="97">
        <v>0</v>
      </c>
      <c r="G4779" s="97"/>
      <c r="H4779" s="116"/>
      <c r="I4779" s="116"/>
      <c r="J4779" s="97"/>
      <c r="AD4779" s="476"/>
      <c r="AI4779" s="473"/>
    </row>
    <row r="4780" spans="1:35" s="4" customFormat="1" x14ac:dyDescent="0.25">
      <c r="A4780" s="408">
        <f t="shared" si="72"/>
        <v>4778</v>
      </c>
      <c r="B4780" s="488">
        <v>45528</v>
      </c>
      <c r="C4780" s="212" t="s">
        <v>177</v>
      </c>
      <c r="D4780" s="408" t="s">
        <v>159</v>
      </c>
      <c r="E4780" s="408" t="s">
        <v>8</v>
      </c>
      <c r="F4780" s="97">
        <v>47</v>
      </c>
      <c r="G4780" s="97"/>
      <c r="H4780" s="116"/>
      <c r="I4780" s="116"/>
      <c r="J4780" s="97"/>
      <c r="AD4780" s="476"/>
      <c r="AI4780" s="473"/>
    </row>
    <row r="4781" spans="1:35" s="4" customFormat="1" x14ac:dyDescent="0.25">
      <c r="A4781" s="408">
        <f t="shared" si="72"/>
        <v>4779</v>
      </c>
      <c r="B4781" s="488">
        <v>45528</v>
      </c>
      <c r="C4781" s="212" t="s">
        <v>162</v>
      </c>
      <c r="D4781" s="408" t="s">
        <v>163</v>
      </c>
      <c r="E4781" s="408" t="s">
        <v>164</v>
      </c>
      <c r="F4781" s="97">
        <v>168</v>
      </c>
      <c r="G4781" s="97"/>
      <c r="H4781" s="116"/>
      <c r="I4781" s="116"/>
      <c r="J4781" s="97"/>
      <c r="AD4781" s="476"/>
      <c r="AI4781" s="473"/>
    </row>
    <row r="4782" spans="1:35" s="4" customFormat="1" x14ac:dyDescent="0.25">
      <c r="A4782" s="408">
        <f t="shared" si="72"/>
        <v>4780</v>
      </c>
      <c r="B4782" s="488">
        <v>45528</v>
      </c>
      <c r="C4782" s="212" t="s">
        <v>166</v>
      </c>
      <c r="D4782" s="408" t="s">
        <v>167</v>
      </c>
      <c r="E4782" s="408" t="s">
        <v>164</v>
      </c>
      <c r="F4782" s="97">
        <v>76</v>
      </c>
      <c r="G4782" s="97"/>
      <c r="H4782" s="116"/>
      <c r="I4782" s="116"/>
      <c r="J4782" s="97"/>
      <c r="AD4782" s="476"/>
      <c r="AI4782" s="473"/>
    </row>
    <row r="4783" spans="1:35" s="4" customFormat="1" x14ac:dyDescent="0.25">
      <c r="A4783" s="408">
        <f t="shared" si="72"/>
        <v>4781</v>
      </c>
      <c r="B4783" s="488">
        <v>45528</v>
      </c>
      <c r="C4783" s="212" t="s">
        <v>169</v>
      </c>
      <c r="D4783" s="408" t="s">
        <v>167</v>
      </c>
      <c r="E4783" s="408" t="s">
        <v>164</v>
      </c>
      <c r="F4783" s="97">
        <v>69</v>
      </c>
      <c r="G4783" s="97"/>
      <c r="H4783" s="116"/>
      <c r="I4783" s="116"/>
      <c r="J4783" s="97"/>
      <c r="AD4783" s="476"/>
      <c r="AI4783" s="473"/>
    </row>
    <row r="4784" spans="1:35" s="4" customFormat="1" x14ac:dyDescent="0.25">
      <c r="A4784" s="408">
        <f t="shared" si="72"/>
        <v>4782</v>
      </c>
      <c r="B4784" s="488">
        <v>45528</v>
      </c>
      <c r="C4784" s="212" t="s">
        <v>170</v>
      </c>
      <c r="D4784" s="408" t="s">
        <v>103</v>
      </c>
      <c r="E4784" s="408" t="s">
        <v>164</v>
      </c>
      <c r="F4784" s="97">
        <v>113</v>
      </c>
      <c r="G4784" s="97"/>
      <c r="H4784" s="116"/>
      <c r="I4784" s="116"/>
      <c r="J4784" s="97"/>
      <c r="AD4784" s="476"/>
      <c r="AI4784" s="473"/>
    </row>
    <row r="4785" spans="1:35" s="4" customFormat="1" x14ac:dyDescent="0.25">
      <c r="A4785" s="408">
        <f t="shared" si="72"/>
        <v>4783</v>
      </c>
      <c r="B4785" s="488">
        <v>45528</v>
      </c>
      <c r="C4785" s="212" t="s">
        <v>171</v>
      </c>
      <c r="D4785" s="408" t="s">
        <v>159</v>
      </c>
      <c r="E4785" s="408" t="s">
        <v>164</v>
      </c>
      <c r="F4785" s="97">
        <v>0</v>
      </c>
      <c r="G4785" s="97"/>
      <c r="H4785" s="116"/>
      <c r="I4785" s="116"/>
      <c r="J4785" s="97"/>
      <c r="AD4785" s="476"/>
      <c r="AI4785" s="473"/>
    </row>
    <row r="4786" spans="1:35" s="4" customFormat="1" x14ac:dyDescent="0.25">
      <c r="A4786" s="408">
        <f t="shared" si="72"/>
        <v>4784</v>
      </c>
      <c r="B4786" s="488">
        <v>45528</v>
      </c>
      <c r="C4786" s="212" t="s">
        <v>172</v>
      </c>
      <c r="D4786" s="408" t="s">
        <v>173</v>
      </c>
      <c r="E4786" s="408" t="s">
        <v>164</v>
      </c>
      <c r="F4786" s="97">
        <v>0</v>
      </c>
      <c r="G4786" s="97"/>
      <c r="H4786" s="116"/>
      <c r="I4786" s="116"/>
      <c r="J4786" s="97"/>
      <c r="AD4786" s="476"/>
      <c r="AI4786" s="473"/>
    </row>
    <row r="4787" spans="1:35" s="4" customFormat="1" x14ac:dyDescent="0.25">
      <c r="A4787" s="408">
        <f t="shared" si="72"/>
        <v>4785</v>
      </c>
      <c r="B4787" s="488">
        <v>45528</v>
      </c>
      <c r="C4787" s="212" t="s">
        <v>174</v>
      </c>
      <c r="D4787" s="408" t="s">
        <v>99</v>
      </c>
      <c r="E4787" s="408" t="s">
        <v>164</v>
      </c>
      <c r="F4787" s="97">
        <v>353</v>
      </c>
      <c r="G4787" s="97"/>
      <c r="H4787" s="116"/>
      <c r="I4787" s="116"/>
      <c r="J4787" s="97"/>
      <c r="AD4787" s="476"/>
      <c r="AI4787" s="473"/>
    </row>
    <row r="4788" spans="1:35" s="4" customFormat="1" x14ac:dyDescent="0.25">
      <c r="A4788" s="408">
        <f t="shared" ref="A4788:A4851" si="73">ROW()-2</f>
        <v>4786</v>
      </c>
      <c r="B4788" s="488">
        <v>45528</v>
      </c>
      <c r="C4788" s="212" t="s">
        <v>175</v>
      </c>
      <c r="D4788" s="408" t="s">
        <v>176</v>
      </c>
      <c r="E4788" s="408" t="s">
        <v>164</v>
      </c>
      <c r="F4788" s="97">
        <v>205</v>
      </c>
      <c r="G4788" s="97"/>
      <c r="H4788" s="116"/>
      <c r="I4788" s="116"/>
      <c r="J4788" s="97"/>
      <c r="AD4788" s="476"/>
      <c r="AI4788" s="473"/>
    </row>
    <row r="4789" spans="1:35" s="4" customFormat="1" x14ac:dyDescent="0.25">
      <c r="A4789" s="408">
        <f t="shared" si="73"/>
        <v>4787</v>
      </c>
      <c r="B4789" s="488">
        <v>45528</v>
      </c>
      <c r="C4789" s="212" t="s">
        <v>263</v>
      </c>
      <c r="D4789" s="408" t="s">
        <v>176</v>
      </c>
      <c r="E4789" s="408" t="s">
        <v>164</v>
      </c>
      <c r="F4789" s="97">
        <v>0</v>
      </c>
      <c r="G4789" s="97"/>
      <c r="H4789" s="116"/>
      <c r="I4789" s="116"/>
      <c r="J4789" s="97"/>
      <c r="AD4789" s="476"/>
      <c r="AI4789" s="473"/>
    </row>
    <row r="4790" spans="1:35" s="4" customFormat="1" x14ac:dyDescent="0.25">
      <c r="A4790" s="408">
        <f t="shared" si="73"/>
        <v>4788</v>
      </c>
      <c r="B4790" s="488">
        <v>45528</v>
      </c>
      <c r="C4790" s="212" t="s">
        <v>261</v>
      </c>
      <c r="D4790" s="408" t="s">
        <v>269</v>
      </c>
      <c r="E4790" s="408" t="s">
        <v>164</v>
      </c>
      <c r="F4790" s="97">
        <v>300</v>
      </c>
      <c r="G4790" s="97"/>
      <c r="H4790" s="116"/>
      <c r="I4790" s="116"/>
      <c r="J4790" s="97"/>
      <c r="AD4790" s="476"/>
      <c r="AI4790" s="473"/>
    </row>
    <row r="4791" spans="1:35" s="4" customFormat="1" x14ac:dyDescent="0.25">
      <c r="A4791" s="408">
        <f t="shared" si="73"/>
        <v>4789</v>
      </c>
      <c r="B4791" s="488">
        <v>45528</v>
      </c>
      <c r="C4791" s="212" t="s">
        <v>254</v>
      </c>
      <c r="D4791" s="408" t="s">
        <v>159</v>
      </c>
      <c r="E4791" s="408" t="s">
        <v>164</v>
      </c>
      <c r="F4791" s="97">
        <v>0</v>
      </c>
      <c r="G4791" s="97"/>
      <c r="H4791" s="116"/>
      <c r="I4791" s="116"/>
      <c r="J4791" s="97"/>
      <c r="AD4791" s="476"/>
      <c r="AI4791" s="473"/>
    </row>
    <row r="4792" spans="1:35" s="4" customFormat="1" x14ac:dyDescent="0.25">
      <c r="A4792" s="408">
        <f t="shared" si="73"/>
        <v>4790</v>
      </c>
      <c r="B4792" s="488">
        <v>45528</v>
      </c>
      <c r="C4792" s="212" t="s">
        <v>277</v>
      </c>
      <c r="D4792" s="408" t="s">
        <v>176</v>
      </c>
      <c r="E4792" s="408" t="s">
        <v>164</v>
      </c>
      <c r="F4792" s="97">
        <v>283</v>
      </c>
      <c r="G4792" s="97"/>
      <c r="H4792" s="116"/>
      <c r="I4792" s="116"/>
      <c r="J4792" s="97"/>
      <c r="AD4792" s="476"/>
      <c r="AI4792" s="473"/>
    </row>
    <row r="4793" spans="1:35" s="4" customFormat="1" x14ac:dyDescent="0.25">
      <c r="A4793" s="408">
        <f t="shared" si="73"/>
        <v>4791</v>
      </c>
      <c r="B4793" s="488">
        <v>45528</v>
      </c>
      <c r="C4793" s="212" t="s">
        <v>352</v>
      </c>
      <c r="D4793" s="408" t="s">
        <v>176</v>
      </c>
      <c r="E4793" s="408" t="s">
        <v>164</v>
      </c>
      <c r="F4793" s="97">
        <v>0</v>
      </c>
      <c r="G4793" s="97"/>
      <c r="H4793" s="116"/>
      <c r="I4793" s="116"/>
      <c r="J4793" s="97"/>
      <c r="AD4793" s="476"/>
      <c r="AI4793" s="473"/>
    </row>
    <row r="4794" spans="1:35" s="4" customFormat="1" x14ac:dyDescent="0.25">
      <c r="A4794" s="408">
        <f t="shared" si="73"/>
        <v>4792</v>
      </c>
      <c r="B4794" s="488">
        <v>45528</v>
      </c>
      <c r="C4794" s="212" t="s">
        <v>354</v>
      </c>
      <c r="D4794" s="408" t="s">
        <v>103</v>
      </c>
      <c r="E4794" s="408" t="s">
        <v>164</v>
      </c>
      <c r="F4794" s="97">
        <v>160</v>
      </c>
      <c r="G4794" s="97"/>
      <c r="H4794" s="116"/>
      <c r="I4794" s="116"/>
      <c r="J4794" s="97"/>
      <c r="AD4794" s="476"/>
      <c r="AI4794" s="473"/>
    </row>
    <row r="4795" spans="1:35" s="4" customFormat="1" x14ac:dyDescent="0.25">
      <c r="A4795" s="408">
        <f t="shared" si="73"/>
        <v>4793</v>
      </c>
      <c r="B4795" s="488">
        <v>45528</v>
      </c>
      <c r="C4795" s="212" t="s">
        <v>385</v>
      </c>
      <c r="D4795" s="408" t="s">
        <v>386</v>
      </c>
      <c r="E4795" s="408" t="s">
        <v>383</v>
      </c>
      <c r="F4795" s="97">
        <v>0</v>
      </c>
      <c r="G4795" s="97"/>
      <c r="H4795" s="116"/>
      <c r="I4795" s="116"/>
      <c r="J4795" s="97"/>
      <c r="AD4795" s="476"/>
      <c r="AI4795" s="473"/>
    </row>
    <row r="4796" spans="1:35" s="4" customFormat="1" x14ac:dyDescent="0.25">
      <c r="A4796" s="408">
        <f t="shared" si="73"/>
        <v>4794</v>
      </c>
      <c r="B4796" s="488">
        <v>45528</v>
      </c>
      <c r="C4796" s="212" t="s">
        <v>379</v>
      </c>
      <c r="D4796" s="408" t="s">
        <v>269</v>
      </c>
      <c r="E4796" s="408" t="s">
        <v>381</v>
      </c>
      <c r="F4796" s="97">
        <v>123</v>
      </c>
      <c r="G4796" s="97"/>
      <c r="H4796" s="116"/>
      <c r="I4796" s="116"/>
      <c r="J4796" s="97"/>
      <c r="AD4796" s="476"/>
      <c r="AI4796" s="473"/>
    </row>
    <row r="4797" spans="1:35" s="4" customFormat="1" x14ac:dyDescent="0.25">
      <c r="A4797" s="408">
        <f t="shared" si="73"/>
        <v>4795</v>
      </c>
      <c r="B4797" s="488">
        <v>45528</v>
      </c>
      <c r="C4797" s="212" t="s">
        <v>380</v>
      </c>
      <c r="D4797" s="408" t="s">
        <v>269</v>
      </c>
      <c r="E4797" s="408" t="s">
        <v>381</v>
      </c>
      <c r="F4797" s="97">
        <v>201</v>
      </c>
      <c r="G4797" s="97"/>
      <c r="H4797" s="116"/>
      <c r="I4797" s="116"/>
      <c r="J4797" s="97"/>
      <c r="AD4797" s="476"/>
      <c r="AI4797" s="473"/>
    </row>
    <row r="4798" spans="1:35" s="4" customFormat="1" x14ac:dyDescent="0.25">
      <c r="A4798" s="408">
        <f t="shared" si="73"/>
        <v>4796</v>
      </c>
      <c r="B4798" s="488">
        <v>45528</v>
      </c>
      <c r="C4798" s="212" t="s">
        <v>389</v>
      </c>
      <c r="D4798" s="408" t="s">
        <v>103</v>
      </c>
      <c r="E4798" s="408" t="s">
        <v>381</v>
      </c>
      <c r="F4798" s="97">
        <v>159</v>
      </c>
      <c r="G4798" s="97"/>
      <c r="H4798" s="116"/>
      <c r="I4798" s="116"/>
      <c r="J4798" s="97"/>
      <c r="AD4798" s="476"/>
      <c r="AI4798" s="473"/>
    </row>
    <row r="4799" spans="1:35" s="4" customFormat="1" x14ac:dyDescent="0.25">
      <c r="A4799" s="408">
        <f t="shared" si="73"/>
        <v>4797</v>
      </c>
      <c r="B4799" s="488">
        <v>45528</v>
      </c>
      <c r="C4799" s="212" t="s">
        <v>425</v>
      </c>
      <c r="D4799" s="408" t="s">
        <v>99</v>
      </c>
      <c r="E4799" s="203" t="s">
        <v>498</v>
      </c>
      <c r="F4799" s="97">
        <v>0</v>
      </c>
      <c r="G4799" s="97"/>
      <c r="H4799" s="116"/>
      <c r="I4799" s="116"/>
      <c r="J4799" s="97"/>
      <c r="AD4799" s="476"/>
      <c r="AI4799" s="473"/>
    </row>
    <row r="4800" spans="1:35" s="4" customFormat="1" x14ac:dyDescent="0.25">
      <c r="A4800" s="408">
        <f t="shared" si="73"/>
        <v>4798</v>
      </c>
      <c r="B4800" s="488">
        <v>45528</v>
      </c>
      <c r="C4800" s="212" t="s">
        <v>426</v>
      </c>
      <c r="D4800" s="408" t="s">
        <v>159</v>
      </c>
      <c r="E4800" s="408" t="s">
        <v>381</v>
      </c>
      <c r="F4800" s="97">
        <v>185</v>
      </c>
      <c r="G4800" s="97"/>
      <c r="H4800" s="116"/>
      <c r="I4800" s="116"/>
      <c r="J4800" s="97"/>
      <c r="AD4800" s="476"/>
      <c r="AI4800" s="473"/>
    </row>
    <row r="4801" spans="1:35" s="4" customFormat="1" x14ac:dyDescent="0.25">
      <c r="A4801" s="408">
        <f t="shared" si="73"/>
        <v>4799</v>
      </c>
      <c r="B4801" s="488">
        <v>45528</v>
      </c>
      <c r="C4801" s="96" t="s">
        <v>255</v>
      </c>
      <c r="D4801" s="408" t="s">
        <v>159</v>
      </c>
      <c r="E4801" s="408" t="s">
        <v>448</v>
      </c>
      <c r="F4801" s="97">
        <v>0</v>
      </c>
      <c r="G4801" s="97"/>
      <c r="H4801" s="116"/>
      <c r="I4801" s="116"/>
      <c r="J4801" s="97"/>
      <c r="AD4801" s="476"/>
      <c r="AI4801" s="473"/>
    </row>
    <row r="4802" spans="1:35" s="4" customFormat="1" x14ac:dyDescent="0.25">
      <c r="A4802" s="408">
        <f t="shared" si="73"/>
        <v>4800</v>
      </c>
      <c r="B4802" s="488">
        <v>45528</v>
      </c>
      <c r="C4802" s="96" t="s">
        <v>474</v>
      </c>
      <c r="D4802" s="408" t="s">
        <v>269</v>
      </c>
      <c r="E4802" s="408" t="s">
        <v>470</v>
      </c>
      <c r="F4802" s="97">
        <v>0</v>
      </c>
      <c r="G4802" s="97"/>
      <c r="H4802" s="116"/>
      <c r="I4802" s="116"/>
      <c r="J4802" s="97"/>
      <c r="AD4802" s="476"/>
      <c r="AI4802" s="473"/>
    </row>
    <row r="4803" spans="1:35" s="4" customFormat="1" x14ac:dyDescent="0.25">
      <c r="A4803" s="408">
        <f t="shared" si="73"/>
        <v>4801</v>
      </c>
      <c r="B4803" s="488">
        <v>45528</v>
      </c>
      <c r="C4803" s="96" t="s">
        <v>475</v>
      </c>
      <c r="D4803" s="408" t="s">
        <v>269</v>
      </c>
      <c r="E4803" s="408" t="s">
        <v>470</v>
      </c>
      <c r="F4803" s="97">
        <v>0</v>
      </c>
      <c r="G4803" s="97"/>
      <c r="H4803" s="116"/>
      <c r="I4803" s="116"/>
      <c r="J4803" s="97"/>
      <c r="AD4803" s="476"/>
      <c r="AI4803" s="473"/>
    </row>
    <row r="4804" spans="1:35" s="4" customFormat="1" x14ac:dyDescent="0.25">
      <c r="A4804" s="408">
        <f t="shared" si="73"/>
        <v>4802</v>
      </c>
      <c r="B4804" s="488">
        <v>45528</v>
      </c>
      <c r="C4804" s="96" t="s">
        <v>476</v>
      </c>
      <c r="D4804" s="408" t="s">
        <v>269</v>
      </c>
      <c r="E4804" s="408" t="s">
        <v>470</v>
      </c>
      <c r="F4804" s="97">
        <v>0</v>
      </c>
      <c r="G4804" s="97"/>
      <c r="H4804" s="116"/>
      <c r="I4804" s="116"/>
      <c r="J4804" s="97"/>
      <c r="AD4804" s="476"/>
      <c r="AI4804" s="473"/>
    </row>
    <row r="4805" spans="1:35" s="4" customFormat="1" x14ac:dyDescent="0.25">
      <c r="A4805" s="408">
        <f t="shared" si="73"/>
        <v>4803</v>
      </c>
      <c r="B4805" s="488">
        <v>45528</v>
      </c>
      <c r="C4805" s="96" t="s">
        <v>477</v>
      </c>
      <c r="D4805" s="408" t="s">
        <v>269</v>
      </c>
      <c r="E4805" s="408" t="s">
        <v>470</v>
      </c>
      <c r="F4805" s="97">
        <v>0</v>
      </c>
      <c r="G4805" s="97"/>
      <c r="H4805" s="116"/>
      <c r="I4805" s="116"/>
      <c r="J4805" s="97"/>
      <c r="AD4805" s="476"/>
      <c r="AI4805" s="473"/>
    </row>
    <row r="4806" spans="1:35" s="4" customFormat="1" x14ac:dyDescent="0.25">
      <c r="A4806" s="408">
        <f t="shared" si="73"/>
        <v>4804</v>
      </c>
      <c r="B4806" s="488">
        <v>45528</v>
      </c>
      <c r="C4806" s="373" t="s">
        <v>478</v>
      </c>
      <c r="D4806" s="408" t="s">
        <v>103</v>
      </c>
      <c r="E4806" s="408" t="s">
        <v>470</v>
      </c>
      <c r="F4806" s="97">
        <v>0</v>
      </c>
      <c r="G4806" s="97"/>
      <c r="H4806" s="116"/>
      <c r="I4806" s="116"/>
      <c r="J4806" s="97"/>
      <c r="AD4806" s="476"/>
      <c r="AI4806" s="473"/>
    </row>
    <row r="4807" spans="1:35" s="4" customFormat="1" x14ac:dyDescent="0.25">
      <c r="A4807" s="408">
        <f t="shared" si="73"/>
        <v>4805</v>
      </c>
      <c r="B4807" s="488">
        <v>45530</v>
      </c>
      <c r="C4807" s="212" t="s">
        <v>125</v>
      </c>
      <c r="D4807" s="408" t="s">
        <v>99</v>
      </c>
      <c r="E4807" s="408" t="s">
        <v>334</v>
      </c>
      <c r="F4807" s="97">
        <v>330</v>
      </c>
      <c r="G4807" s="97"/>
      <c r="H4807" s="116"/>
      <c r="I4807" s="116"/>
      <c r="J4807" s="97"/>
      <c r="AD4807" s="476"/>
      <c r="AI4807" s="473"/>
    </row>
    <row r="4808" spans="1:35" s="4" customFormat="1" x14ac:dyDescent="0.25">
      <c r="A4808" s="408">
        <f t="shared" si="73"/>
        <v>4806</v>
      </c>
      <c r="B4808" s="488">
        <v>45530</v>
      </c>
      <c r="C4808" s="212" t="s">
        <v>290</v>
      </c>
      <c r="D4808" s="408" t="s">
        <v>99</v>
      </c>
      <c r="E4808" s="408" t="s">
        <v>335</v>
      </c>
      <c r="F4808" s="97">
        <v>269</v>
      </c>
      <c r="G4808" s="97"/>
      <c r="H4808" s="116"/>
      <c r="I4808" s="116"/>
      <c r="J4808" s="97"/>
      <c r="AD4808" s="476"/>
      <c r="AI4808" s="473"/>
    </row>
    <row r="4809" spans="1:35" s="4" customFormat="1" x14ac:dyDescent="0.25">
      <c r="A4809" s="408">
        <f t="shared" si="73"/>
        <v>4807</v>
      </c>
      <c r="B4809" s="488">
        <v>45530</v>
      </c>
      <c r="C4809" s="212" t="s">
        <v>88</v>
      </c>
      <c r="D4809" s="408" t="s">
        <v>89</v>
      </c>
      <c r="E4809" s="408" t="s">
        <v>336</v>
      </c>
      <c r="F4809" s="97">
        <v>0</v>
      </c>
      <c r="G4809" s="97"/>
      <c r="H4809" s="116"/>
      <c r="I4809" s="116"/>
      <c r="J4809" s="97"/>
      <c r="AD4809" s="476"/>
      <c r="AI4809" s="473"/>
    </row>
    <row r="4810" spans="1:35" s="4" customFormat="1" x14ac:dyDescent="0.25">
      <c r="A4810" s="408">
        <f t="shared" si="73"/>
        <v>4808</v>
      </c>
      <c r="B4810" s="488">
        <v>45530</v>
      </c>
      <c r="C4810" s="212" t="s">
        <v>294</v>
      </c>
      <c r="D4810" s="408" t="s">
        <v>89</v>
      </c>
      <c r="E4810" s="408" t="s">
        <v>337</v>
      </c>
      <c r="F4810" s="97">
        <v>195</v>
      </c>
      <c r="G4810" s="97"/>
      <c r="H4810" s="116"/>
      <c r="I4810" s="116"/>
      <c r="J4810" s="97"/>
      <c r="AD4810" s="476"/>
      <c r="AI4810" s="473"/>
    </row>
    <row r="4811" spans="1:35" s="4" customFormat="1" x14ac:dyDescent="0.25">
      <c r="A4811" s="408">
        <f t="shared" si="73"/>
        <v>4809</v>
      </c>
      <c r="B4811" s="488">
        <v>45530</v>
      </c>
      <c r="C4811" s="212" t="s">
        <v>119</v>
      </c>
      <c r="D4811" s="408" t="s">
        <v>131</v>
      </c>
      <c r="E4811" s="408" t="s">
        <v>338</v>
      </c>
      <c r="F4811" s="97">
        <v>123</v>
      </c>
      <c r="G4811" s="97"/>
      <c r="H4811" s="116"/>
      <c r="I4811" s="116"/>
      <c r="J4811" s="97"/>
      <c r="AD4811" s="476"/>
      <c r="AI4811" s="473"/>
    </row>
    <row r="4812" spans="1:35" s="4" customFormat="1" x14ac:dyDescent="0.25">
      <c r="A4812" s="408">
        <f t="shared" si="73"/>
        <v>4810</v>
      </c>
      <c r="B4812" s="488">
        <v>45530</v>
      </c>
      <c r="C4812" s="212" t="s">
        <v>121</v>
      </c>
      <c r="D4812" s="408" t="s">
        <v>122</v>
      </c>
      <c r="E4812" s="408" t="s">
        <v>339</v>
      </c>
      <c r="F4812" s="97">
        <v>154</v>
      </c>
      <c r="G4812" s="97"/>
      <c r="H4812" s="116"/>
      <c r="I4812" s="116"/>
      <c r="J4812" s="97"/>
      <c r="AD4812" s="476"/>
      <c r="AI4812" s="473"/>
    </row>
    <row r="4813" spans="1:35" s="4" customFormat="1" x14ac:dyDescent="0.25">
      <c r="A4813" s="408">
        <f t="shared" si="73"/>
        <v>4811</v>
      </c>
      <c r="B4813" s="488">
        <v>45530</v>
      </c>
      <c r="C4813" s="212" t="s">
        <v>349</v>
      </c>
      <c r="D4813" s="408" t="s">
        <v>360</v>
      </c>
      <c r="E4813" s="408" t="s">
        <v>127</v>
      </c>
      <c r="F4813" s="97">
        <v>0</v>
      </c>
      <c r="G4813" s="97"/>
      <c r="H4813" s="116"/>
      <c r="I4813" s="116"/>
      <c r="J4813" s="97"/>
      <c r="AD4813" s="476"/>
      <c r="AI4813" s="473"/>
    </row>
    <row r="4814" spans="1:35" s="4" customFormat="1" x14ac:dyDescent="0.25">
      <c r="A4814" s="408">
        <f t="shared" si="73"/>
        <v>4812</v>
      </c>
      <c r="B4814" s="488">
        <v>45530</v>
      </c>
      <c r="C4814" s="212" t="s">
        <v>449</v>
      </c>
      <c r="D4814" s="408" t="s">
        <v>122</v>
      </c>
      <c r="E4814" s="408" t="s">
        <v>339</v>
      </c>
      <c r="F4814" s="97">
        <v>0</v>
      </c>
      <c r="G4814" s="97"/>
      <c r="H4814" s="116"/>
      <c r="I4814" s="116"/>
      <c r="J4814" s="97"/>
      <c r="AD4814" s="476"/>
      <c r="AI4814" s="473"/>
    </row>
    <row r="4815" spans="1:35" s="4" customFormat="1" x14ac:dyDescent="0.25">
      <c r="A4815" s="408">
        <f t="shared" si="73"/>
        <v>4813</v>
      </c>
      <c r="B4815" s="488">
        <v>45530</v>
      </c>
      <c r="C4815" s="212" t="s">
        <v>118</v>
      </c>
      <c r="D4815" s="408" t="s">
        <v>107</v>
      </c>
      <c r="E4815" s="408" t="s">
        <v>340</v>
      </c>
      <c r="F4815" s="97">
        <v>0</v>
      </c>
      <c r="G4815" s="97"/>
      <c r="H4815" s="116"/>
      <c r="I4815" s="116"/>
      <c r="J4815" s="97"/>
      <c r="AD4815" s="476"/>
      <c r="AI4815" s="473"/>
    </row>
    <row r="4816" spans="1:35" s="4" customFormat="1" x14ac:dyDescent="0.25">
      <c r="A4816" s="408">
        <f t="shared" si="73"/>
        <v>4814</v>
      </c>
      <c r="B4816" s="488">
        <v>45530</v>
      </c>
      <c r="C4816" s="212" t="s">
        <v>109</v>
      </c>
      <c r="D4816" s="408" t="s">
        <v>107</v>
      </c>
      <c r="E4816" s="408" t="s">
        <v>341</v>
      </c>
      <c r="F4816" s="97">
        <v>25</v>
      </c>
      <c r="G4816" s="97"/>
      <c r="H4816" s="116"/>
      <c r="I4816" s="116"/>
      <c r="J4816" s="97"/>
      <c r="AD4816" s="476"/>
      <c r="AI4816" s="473"/>
    </row>
    <row r="4817" spans="1:35" s="4" customFormat="1" x14ac:dyDescent="0.25">
      <c r="A4817" s="408">
        <f t="shared" si="73"/>
        <v>4815</v>
      </c>
      <c r="B4817" s="488">
        <v>45530</v>
      </c>
      <c r="C4817" s="212" t="s">
        <v>106</v>
      </c>
      <c r="D4817" s="408" t="s">
        <v>107</v>
      </c>
      <c r="E4817" s="408" t="s">
        <v>342</v>
      </c>
      <c r="F4817" s="97">
        <v>0</v>
      </c>
      <c r="G4817" s="97"/>
      <c r="H4817" s="116"/>
      <c r="I4817" s="116"/>
      <c r="J4817" s="97"/>
      <c r="AD4817" s="476"/>
      <c r="AI4817" s="473"/>
    </row>
    <row r="4818" spans="1:35" s="4" customFormat="1" x14ac:dyDescent="0.25">
      <c r="A4818" s="408">
        <f t="shared" si="73"/>
        <v>4816</v>
      </c>
      <c r="B4818" s="488">
        <v>45530</v>
      </c>
      <c r="C4818" s="212" t="s">
        <v>278</v>
      </c>
      <c r="D4818" s="408" t="s">
        <v>107</v>
      </c>
      <c r="E4818" s="408" t="s">
        <v>341</v>
      </c>
      <c r="F4818" s="97">
        <v>0</v>
      </c>
      <c r="G4818" s="97"/>
      <c r="H4818" s="116"/>
      <c r="I4818" s="116"/>
      <c r="J4818" s="97"/>
      <c r="AD4818" s="476"/>
      <c r="AI4818" s="473"/>
    </row>
    <row r="4819" spans="1:35" s="4" customFormat="1" x14ac:dyDescent="0.25">
      <c r="A4819" s="408">
        <f t="shared" si="73"/>
        <v>4817</v>
      </c>
      <c r="B4819" s="488">
        <v>45530</v>
      </c>
      <c r="C4819" s="212" t="s">
        <v>372</v>
      </c>
      <c r="D4819" s="408" t="s">
        <v>107</v>
      </c>
      <c r="E4819" s="408">
        <v>0</v>
      </c>
      <c r="F4819" s="97">
        <v>68</v>
      </c>
      <c r="G4819" s="97"/>
      <c r="H4819" s="116"/>
      <c r="I4819" s="116"/>
      <c r="J4819" s="97"/>
      <c r="AD4819" s="476"/>
      <c r="AI4819" s="473"/>
    </row>
    <row r="4820" spans="1:35" s="4" customFormat="1" x14ac:dyDescent="0.25">
      <c r="A4820" s="408">
        <f t="shared" si="73"/>
        <v>4818</v>
      </c>
      <c r="B4820" s="488">
        <v>45530</v>
      </c>
      <c r="C4820" s="212" t="s">
        <v>373</v>
      </c>
      <c r="D4820" s="408" t="s">
        <v>107</v>
      </c>
      <c r="E4820" s="408">
        <v>0</v>
      </c>
      <c r="F4820" s="97">
        <v>84</v>
      </c>
      <c r="G4820" s="97"/>
      <c r="H4820" s="116"/>
      <c r="I4820" s="116"/>
      <c r="J4820" s="97"/>
      <c r="AD4820" s="476"/>
      <c r="AI4820" s="473"/>
    </row>
    <row r="4821" spans="1:35" s="4" customFormat="1" x14ac:dyDescent="0.25">
      <c r="A4821" s="408">
        <f t="shared" si="73"/>
        <v>4819</v>
      </c>
      <c r="B4821" s="488">
        <v>45530</v>
      </c>
      <c r="C4821" s="212" t="s">
        <v>91</v>
      </c>
      <c r="D4821" s="408" t="s">
        <v>92</v>
      </c>
      <c r="E4821" s="408" t="s">
        <v>343</v>
      </c>
      <c r="F4821" s="97">
        <v>0</v>
      </c>
      <c r="G4821" s="97"/>
      <c r="H4821" s="116"/>
      <c r="I4821" s="116"/>
      <c r="J4821" s="97"/>
      <c r="AD4821" s="476"/>
      <c r="AI4821" s="473"/>
    </row>
    <row r="4822" spans="1:35" s="4" customFormat="1" x14ac:dyDescent="0.25">
      <c r="A4822" s="408">
        <f t="shared" si="73"/>
        <v>4820</v>
      </c>
      <c r="B4822" s="488">
        <v>45530</v>
      </c>
      <c r="C4822" s="212" t="s">
        <v>94</v>
      </c>
      <c r="D4822" s="408" t="s">
        <v>92</v>
      </c>
      <c r="E4822" s="408" t="s">
        <v>344</v>
      </c>
      <c r="F4822" s="97">
        <v>220</v>
      </c>
      <c r="G4822" s="97"/>
      <c r="H4822" s="116"/>
      <c r="I4822" s="116"/>
      <c r="J4822" s="97"/>
      <c r="AD4822" s="476"/>
      <c r="AI4822" s="473"/>
    </row>
    <row r="4823" spans="1:35" s="4" customFormat="1" x14ac:dyDescent="0.25">
      <c r="A4823" s="408">
        <f t="shared" si="73"/>
        <v>4821</v>
      </c>
      <c r="B4823" s="488">
        <v>45530</v>
      </c>
      <c r="C4823" s="212" t="s">
        <v>116</v>
      </c>
      <c r="D4823" s="408" t="s">
        <v>92</v>
      </c>
      <c r="E4823" s="408" t="s">
        <v>345</v>
      </c>
      <c r="F4823" s="97">
        <v>0</v>
      </c>
      <c r="G4823" s="97"/>
      <c r="H4823" s="116"/>
      <c r="I4823" s="116"/>
      <c r="J4823" s="97"/>
      <c r="AD4823" s="476"/>
      <c r="AI4823" s="473"/>
    </row>
    <row r="4824" spans="1:35" s="4" customFormat="1" x14ac:dyDescent="0.25">
      <c r="A4824" s="408">
        <f t="shared" si="73"/>
        <v>4822</v>
      </c>
      <c r="B4824" s="488">
        <v>45530</v>
      </c>
      <c r="C4824" s="212" t="s">
        <v>128</v>
      </c>
      <c r="D4824" s="408" t="s">
        <v>97</v>
      </c>
      <c r="E4824" s="408" t="s">
        <v>346</v>
      </c>
      <c r="F4824" s="97">
        <v>0</v>
      </c>
      <c r="G4824" s="97"/>
      <c r="H4824" s="116"/>
      <c r="I4824" s="116"/>
      <c r="J4824" s="97"/>
      <c r="AD4824" s="476"/>
      <c r="AI4824" s="473"/>
    </row>
    <row r="4825" spans="1:35" s="4" customFormat="1" x14ac:dyDescent="0.25">
      <c r="A4825" s="408">
        <f t="shared" si="73"/>
        <v>4823</v>
      </c>
      <c r="B4825" s="488">
        <v>45530</v>
      </c>
      <c r="C4825" s="212" t="s">
        <v>96</v>
      </c>
      <c r="D4825" s="408" t="s">
        <v>97</v>
      </c>
      <c r="E4825" s="408" t="s">
        <v>347</v>
      </c>
      <c r="F4825" s="97">
        <v>103</v>
      </c>
      <c r="G4825" s="97"/>
      <c r="H4825" s="116"/>
      <c r="I4825" s="116"/>
      <c r="J4825" s="97"/>
      <c r="AD4825" s="476"/>
      <c r="AI4825" s="473"/>
    </row>
    <row r="4826" spans="1:35" s="4" customFormat="1" x14ac:dyDescent="0.25">
      <c r="A4826" s="408">
        <f t="shared" si="73"/>
        <v>4824</v>
      </c>
      <c r="B4826" s="488">
        <v>45530</v>
      </c>
      <c r="C4826" s="212" t="s">
        <v>113</v>
      </c>
      <c r="D4826" s="408" t="s">
        <v>114</v>
      </c>
      <c r="E4826" s="408" t="s">
        <v>348</v>
      </c>
      <c r="F4826" s="97">
        <v>0</v>
      </c>
      <c r="G4826" s="97"/>
      <c r="H4826" s="116"/>
      <c r="I4826" s="116"/>
      <c r="J4826" s="97"/>
      <c r="AD4826" s="476"/>
      <c r="AI4826" s="473"/>
    </row>
    <row r="4827" spans="1:35" s="4" customFormat="1" x14ac:dyDescent="0.25">
      <c r="A4827" s="408">
        <f t="shared" si="73"/>
        <v>4825</v>
      </c>
      <c r="B4827" s="488">
        <v>45530</v>
      </c>
      <c r="C4827" s="96" t="s">
        <v>559</v>
      </c>
      <c r="D4827" s="408" t="str">
        <f>VLOOKUP(C4827,X$4:Z4828,2,FALSE)</f>
        <v>لودر VOLVO</v>
      </c>
      <c r="E4827" s="408" t="str">
        <f>VLOOKUP(C4827,X$4:Z4828,3,FALSE)</f>
        <v>شرکتی</v>
      </c>
      <c r="F4827" s="97">
        <v>0</v>
      </c>
      <c r="G4827" s="97"/>
      <c r="H4827" s="116"/>
      <c r="I4827" s="116"/>
      <c r="J4827" s="97"/>
      <c r="AD4827" s="476"/>
      <c r="AI4827" s="473"/>
    </row>
    <row r="4828" spans="1:35" s="4" customFormat="1" x14ac:dyDescent="0.25">
      <c r="A4828" s="408">
        <f t="shared" si="73"/>
        <v>4826</v>
      </c>
      <c r="B4828" s="488">
        <v>45530</v>
      </c>
      <c r="C4828" s="212" t="s">
        <v>156</v>
      </c>
      <c r="D4828" s="408" t="s">
        <v>136</v>
      </c>
      <c r="E4828" s="408" t="s">
        <v>149</v>
      </c>
      <c r="F4828" s="97">
        <v>0</v>
      </c>
      <c r="G4828" s="97"/>
      <c r="H4828" s="116"/>
      <c r="I4828" s="116"/>
      <c r="J4828" s="97"/>
      <c r="AD4828" s="476"/>
      <c r="AI4828" s="473"/>
    </row>
    <row r="4829" spans="1:35" s="4" customFormat="1" x14ac:dyDescent="0.25">
      <c r="A4829" s="408">
        <f t="shared" si="73"/>
        <v>4827</v>
      </c>
      <c r="B4829" s="488">
        <v>45530</v>
      </c>
      <c r="C4829" s="212" t="s">
        <v>142</v>
      </c>
      <c r="D4829" s="408" t="s">
        <v>264</v>
      </c>
      <c r="E4829" s="408" t="s">
        <v>143</v>
      </c>
      <c r="F4829" s="97">
        <v>196</v>
      </c>
      <c r="G4829" s="97"/>
      <c r="H4829" s="116"/>
      <c r="I4829" s="116"/>
      <c r="J4829" s="97"/>
      <c r="AD4829" s="476"/>
      <c r="AI4829" s="473"/>
    </row>
    <row r="4830" spans="1:35" s="4" customFormat="1" x14ac:dyDescent="0.25">
      <c r="A4830" s="408">
        <f t="shared" si="73"/>
        <v>4828</v>
      </c>
      <c r="B4830" s="488">
        <v>45530</v>
      </c>
      <c r="C4830" s="212" t="s">
        <v>144</v>
      </c>
      <c r="D4830" s="408" t="s">
        <v>264</v>
      </c>
      <c r="E4830" s="408" t="s">
        <v>143</v>
      </c>
      <c r="F4830" s="97">
        <v>151</v>
      </c>
      <c r="G4830" s="97"/>
      <c r="H4830" s="116"/>
      <c r="I4830" s="116"/>
      <c r="J4830" s="97"/>
      <c r="AD4830" s="476"/>
      <c r="AI4830" s="473"/>
    </row>
    <row r="4831" spans="1:35" s="4" customFormat="1" x14ac:dyDescent="0.25">
      <c r="A4831" s="408">
        <f t="shared" si="73"/>
        <v>4829</v>
      </c>
      <c r="B4831" s="488">
        <v>45530</v>
      </c>
      <c r="C4831" s="212" t="s">
        <v>145</v>
      </c>
      <c r="D4831" s="408" t="s">
        <v>265</v>
      </c>
      <c r="E4831" s="408" t="s">
        <v>146</v>
      </c>
      <c r="F4831" s="97">
        <v>0</v>
      </c>
      <c r="G4831" s="97"/>
      <c r="H4831" s="116"/>
      <c r="I4831" s="116"/>
      <c r="J4831" s="97"/>
      <c r="AD4831" s="476"/>
      <c r="AI4831" s="473"/>
    </row>
    <row r="4832" spans="1:35" s="4" customFormat="1" x14ac:dyDescent="0.25">
      <c r="A4832" s="408">
        <f t="shared" si="73"/>
        <v>4830</v>
      </c>
      <c r="B4832" s="488">
        <v>45530</v>
      </c>
      <c r="C4832" s="212" t="s">
        <v>160</v>
      </c>
      <c r="D4832" s="408" t="s">
        <v>136</v>
      </c>
      <c r="E4832" s="408" t="s">
        <v>64</v>
      </c>
      <c r="F4832" s="97">
        <v>183</v>
      </c>
      <c r="G4832" s="97"/>
      <c r="H4832" s="116"/>
      <c r="I4832" s="116"/>
      <c r="J4832" s="97"/>
      <c r="AD4832" s="476"/>
      <c r="AI4832" s="473"/>
    </row>
    <row r="4833" spans="1:35" s="4" customFormat="1" x14ac:dyDescent="0.25">
      <c r="A4833" s="408">
        <f t="shared" si="73"/>
        <v>4831</v>
      </c>
      <c r="B4833" s="488">
        <v>45530</v>
      </c>
      <c r="C4833" s="212" t="s">
        <v>390</v>
      </c>
      <c r="D4833" s="408" t="s">
        <v>99</v>
      </c>
      <c r="E4833" s="408" t="s">
        <v>381</v>
      </c>
      <c r="F4833" s="97">
        <v>127</v>
      </c>
      <c r="G4833" s="97"/>
      <c r="H4833" s="116"/>
      <c r="I4833" s="116"/>
      <c r="J4833" s="97"/>
      <c r="AD4833" s="476"/>
      <c r="AI4833" s="473"/>
    </row>
    <row r="4834" spans="1:35" s="4" customFormat="1" x14ac:dyDescent="0.25">
      <c r="A4834" s="408">
        <f t="shared" si="73"/>
        <v>4832</v>
      </c>
      <c r="B4834" s="488">
        <v>45530</v>
      </c>
      <c r="C4834" s="96" t="s">
        <v>283</v>
      </c>
      <c r="D4834" s="408" t="s">
        <v>266</v>
      </c>
      <c r="E4834" s="408" t="s">
        <v>63</v>
      </c>
      <c r="F4834" s="97">
        <v>0</v>
      </c>
      <c r="G4834" s="97"/>
      <c r="H4834" s="116"/>
      <c r="I4834" s="116"/>
      <c r="J4834" s="97"/>
      <c r="AD4834" s="476"/>
      <c r="AI4834" s="473"/>
    </row>
    <row r="4835" spans="1:35" s="4" customFormat="1" x14ac:dyDescent="0.25">
      <c r="A4835" s="408">
        <f t="shared" si="73"/>
        <v>4833</v>
      </c>
      <c r="B4835" s="488">
        <v>45530</v>
      </c>
      <c r="C4835" s="212" t="s">
        <v>148</v>
      </c>
      <c r="D4835" s="408" t="s">
        <v>92</v>
      </c>
      <c r="E4835" s="408" t="s">
        <v>63</v>
      </c>
      <c r="F4835" s="97">
        <v>0</v>
      </c>
      <c r="G4835" s="97"/>
      <c r="H4835" s="116"/>
      <c r="I4835" s="116"/>
      <c r="J4835" s="97"/>
      <c r="AD4835" s="476"/>
      <c r="AI4835" s="473"/>
    </row>
    <row r="4836" spans="1:35" s="4" customFormat="1" x14ac:dyDescent="0.25">
      <c r="A4836" s="408">
        <f t="shared" si="73"/>
        <v>4834</v>
      </c>
      <c r="B4836" s="488">
        <v>45530</v>
      </c>
      <c r="C4836" s="212" t="s">
        <v>150</v>
      </c>
      <c r="D4836" s="408" t="s">
        <v>92</v>
      </c>
      <c r="E4836" s="408" t="s">
        <v>63</v>
      </c>
      <c r="F4836" s="97">
        <v>0</v>
      </c>
      <c r="G4836" s="97"/>
      <c r="H4836" s="116"/>
      <c r="I4836" s="116"/>
      <c r="J4836" s="97"/>
      <c r="AD4836" s="476"/>
      <c r="AI4836" s="473"/>
    </row>
    <row r="4837" spans="1:35" s="4" customFormat="1" x14ac:dyDescent="0.25">
      <c r="A4837" s="408">
        <f t="shared" si="73"/>
        <v>4835</v>
      </c>
      <c r="B4837" s="488">
        <v>45530</v>
      </c>
      <c r="C4837" s="213" t="s">
        <v>467</v>
      </c>
      <c r="D4837" s="408" t="s">
        <v>92</v>
      </c>
      <c r="E4837" s="408" t="s">
        <v>63</v>
      </c>
      <c r="F4837" s="97">
        <v>0</v>
      </c>
      <c r="G4837" s="97"/>
      <c r="H4837" s="116"/>
      <c r="I4837" s="116"/>
      <c r="J4837" s="97"/>
      <c r="AD4837" s="476"/>
      <c r="AI4837" s="473"/>
    </row>
    <row r="4838" spans="1:35" s="4" customFormat="1" x14ac:dyDescent="0.25">
      <c r="A4838" s="408">
        <f t="shared" si="73"/>
        <v>4836</v>
      </c>
      <c r="B4838" s="488">
        <v>45530</v>
      </c>
      <c r="C4838" s="212" t="s">
        <v>135</v>
      </c>
      <c r="D4838" s="408" t="s">
        <v>136</v>
      </c>
      <c r="E4838" s="408" t="s">
        <v>2</v>
      </c>
      <c r="F4838" s="97">
        <v>250</v>
      </c>
      <c r="G4838" s="97"/>
      <c r="H4838" s="116"/>
      <c r="I4838" s="116"/>
      <c r="J4838" s="97"/>
      <c r="AD4838" s="476"/>
      <c r="AI4838" s="473"/>
    </row>
    <row r="4839" spans="1:35" s="4" customFormat="1" x14ac:dyDescent="0.25">
      <c r="A4839" s="408">
        <f t="shared" si="73"/>
        <v>4837</v>
      </c>
      <c r="B4839" s="488">
        <v>45530</v>
      </c>
      <c r="C4839" s="212" t="s">
        <v>137</v>
      </c>
      <c r="D4839" s="408" t="s">
        <v>136</v>
      </c>
      <c r="E4839" s="408" t="s">
        <v>2</v>
      </c>
      <c r="F4839" s="97">
        <v>0</v>
      </c>
      <c r="G4839" s="97"/>
      <c r="H4839" s="116"/>
      <c r="I4839" s="116"/>
      <c r="J4839" s="97"/>
      <c r="AD4839" s="476"/>
      <c r="AI4839" s="473"/>
    </row>
    <row r="4840" spans="1:35" s="4" customFormat="1" x14ac:dyDescent="0.25">
      <c r="A4840" s="408">
        <f t="shared" si="73"/>
        <v>4838</v>
      </c>
      <c r="B4840" s="488">
        <v>45530</v>
      </c>
      <c r="C4840" s="212" t="s">
        <v>139</v>
      </c>
      <c r="D4840" s="408" t="s">
        <v>92</v>
      </c>
      <c r="E4840" s="408" t="s">
        <v>2</v>
      </c>
      <c r="F4840" s="97">
        <v>0</v>
      </c>
      <c r="G4840" s="97"/>
      <c r="H4840" s="116"/>
      <c r="I4840" s="116"/>
      <c r="J4840" s="97"/>
      <c r="AD4840" s="476"/>
      <c r="AI4840" s="473"/>
    </row>
    <row r="4841" spans="1:35" s="4" customFormat="1" x14ac:dyDescent="0.25">
      <c r="A4841" s="408">
        <f t="shared" si="73"/>
        <v>4839</v>
      </c>
      <c r="B4841" s="488">
        <v>45530</v>
      </c>
      <c r="C4841" s="212" t="s">
        <v>140</v>
      </c>
      <c r="D4841" s="408" t="s">
        <v>92</v>
      </c>
      <c r="E4841" s="408" t="s">
        <v>2</v>
      </c>
      <c r="F4841" s="97">
        <v>0</v>
      </c>
      <c r="G4841" s="97"/>
      <c r="H4841" s="116"/>
      <c r="I4841" s="116"/>
      <c r="J4841" s="97"/>
      <c r="AD4841" s="476"/>
      <c r="AI4841" s="473"/>
    </row>
    <row r="4842" spans="1:35" s="4" customFormat="1" x14ac:dyDescent="0.25">
      <c r="A4842" s="408">
        <f t="shared" si="73"/>
        <v>4840</v>
      </c>
      <c r="B4842" s="488">
        <v>45530</v>
      </c>
      <c r="C4842" s="212" t="s">
        <v>141</v>
      </c>
      <c r="D4842" s="408" t="s">
        <v>92</v>
      </c>
      <c r="E4842" s="408" t="s">
        <v>2</v>
      </c>
      <c r="F4842" s="97">
        <v>0</v>
      </c>
      <c r="G4842" s="97"/>
      <c r="H4842" s="116"/>
      <c r="I4842" s="116"/>
      <c r="J4842" s="97"/>
      <c r="AD4842" s="476"/>
      <c r="AI4842" s="473"/>
    </row>
    <row r="4843" spans="1:35" s="4" customFormat="1" x14ac:dyDescent="0.25">
      <c r="A4843" s="408">
        <f t="shared" si="73"/>
        <v>4841</v>
      </c>
      <c r="B4843" s="488">
        <v>45530</v>
      </c>
      <c r="C4843" s="212" t="s">
        <v>134</v>
      </c>
      <c r="D4843" s="408" t="s">
        <v>99</v>
      </c>
      <c r="E4843" s="408" t="s">
        <v>2</v>
      </c>
      <c r="F4843" s="97">
        <v>427</v>
      </c>
      <c r="G4843" s="97"/>
      <c r="H4843" s="116"/>
      <c r="I4843" s="116"/>
      <c r="J4843" s="97"/>
      <c r="AD4843" s="476"/>
      <c r="AI4843" s="473"/>
    </row>
    <row r="4844" spans="1:35" s="4" customFormat="1" x14ac:dyDescent="0.25">
      <c r="A4844" s="408">
        <f t="shared" si="73"/>
        <v>4842</v>
      </c>
      <c r="B4844" s="488">
        <v>45530</v>
      </c>
      <c r="C4844" s="212" t="s">
        <v>279</v>
      </c>
      <c r="D4844" s="408" t="s">
        <v>99</v>
      </c>
      <c r="E4844" s="408" t="s">
        <v>2</v>
      </c>
      <c r="F4844" s="97">
        <v>0</v>
      </c>
      <c r="G4844" s="97"/>
      <c r="H4844" s="116"/>
      <c r="I4844" s="116"/>
      <c r="J4844" s="97"/>
      <c r="AD4844" s="476"/>
      <c r="AI4844" s="473"/>
    </row>
    <row r="4845" spans="1:35" s="4" customFormat="1" x14ac:dyDescent="0.25">
      <c r="A4845" s="408">
        <f t="shared" si="73"/>
        <v>4843</v>
      </c>
      <c r="B4845" s="488">
        <v>45530</v>
      </c>
      <c r="C4845" s="212" t="s">
        <v>153</v>
      </c>
      <c r="D4845" s="408" t="s">
        <v>103</v>
      </c>
      <c r="E4845" s="408" t="s">
        <v>62</v>
      </c>
      <c r="F4845" s="97">
        <v>0</v>
      </c>
      <c r="G4845" s="97"/>
      <c r="H4845" s="116"/>
      <c r="I4845" s="116"/>
      <c r="J4845" s="97"/>
      <c r="AD4845" s="476"/>
      <c r="AI4845" s="473"/>
    </row>
    <row r="4846" spans="1:35" s="4" customFormat="1" x14ac:dyDescent="0.25">
      <c r="A4846" s="408">
        <f t="shared" si="73"/>
        <v>4844</v>
      </c>
      <c r="B4846" s="488">
        <v>45530</v>
      </c>
      <c r="C4846" s="212" t="s">
        <v>154</v>
      </c>
      <c r="D4846" s="408" t="s">
        <v>92</v>
      </c>
      <c r="E4846" s="408" t="s">
        <v>62</v>
      </c>
      <c r="F4846" s="97">
        <v>0</v>
      </c>
      <c r="G4846" s="97"/>
      <c r="H4846" s="116"/>
      <c r="I4846" s="116"/>
      <c r="J4846" s="97"/>
      <c r="AD4846" s="476"/>
      <c r="AI4846" s="473"/>
    </row>
    <row r="4847" spans="1:35" s="4" customFormat="1" x14ac:dyDescent="0.25">
      <c r="A4847" s="408">
        <f t="shared" si="73"/>
        <v>4845</v>
      </c>
      <c r="B4847" s="488">
        <v>45530</v>
      </c>
      <c r="C4847" s="212" t="s">
        <v>155</v>
      </c>
      <c r="D4847" s="408" t="s">
        <v>92</v>
      </c>
      <c r="E4847" s="408" t="s">
        <v>62</v>
      </c>
      <c r="F4847" s="97">
        <v>0</v>
      </c>
      <c r="G4847" s="97"/>
      <c r="H4847" s="116"/>
      <c r="I4847" s="116"/>
      <c r="J4847" s="97"/>
      <c r="AD4847" s="476"/>
      <c r="AI4847" s="473"/>
    </row>
    <row r="4848" spans="1:35" s="4" customFormat="1" x14ac:dyDescent="0.25">
      <c r="A4848" s="408">
        <f t="shared" si="73"/>
        <v>4846</v>
      </c>
      <c r="B4848" s="488">
        <v>45530</v>
      </c>
      <c r="C4848" s="212" t="s">
        <v>295</v>
      </c>
      <c r="D4848" s="408" t="s">
        <v>92</v>
      </c>
      <c r="E4848" s="408" t="s">
        <v>62</v>
      </c>
      <c r="F4848" s="97">
        <v>0</v>
      </c>
      <c r="G4848" s="97"/>
      <c r="H4848" s="116"/>
      <c r="I4848" s="116"/>
      <c r="J4848" s="97"/>
      <c r="AD4848" s="476"/>
      <c r="AI4848" s="473"/>
    </row>
    <row r="4849" spans="1:35" s="4" customFormat="1" x14ac:dyDescent="0.25">
      <c r="A4849" s="408">
        <f t="shared" si="73"/>
        <v>4847</v>
      </c>
      <c r="B4849" s="488">
        <v>45530</v>
      </c>
      <c r="C4849" s="212" t="s">
        <v>259</v>
      </c>
      <c r="D4849" s="408" t="s">
        <v>92</v>
      </c>
      <c r="E4849" s="408" t="s">
        <v>2</v>
      </c>
      <c r="F4849" s="97">
        <v>0</v>
      </c>
      <c r="G4849" s="97"/>
      <c r="H4849" s="116"/>
      <c r="I4849" s="116"/>
      <c r="J4849" s="97"/>
      <c r="AD4849" s="476"/>
      <c r="AI4849" s="473"/>
    </row>
    <row r="4850" spans="1:35" s="4" customFormat="1" x14ac:dyDescent="0.25">
      <c r="A4850" s="408">
        <f t="shared" si="73"/>
        <v>4848</v>
      </c>
      <c r="B4850" s="488">
        <v>45530</v>
      </c>
      <c r="C4850" s="212" t="s">
        <v>260</v>
      </c>
      <c r="D4850" s="408" t="s">
        <v>92</v>
      </c>
      <c r="E4850" s="408" t="s">
        <v>2</v>
      </c>
      <c r="F4850" s="97">
        <v>0</v>
      </c>
      <c r="G4850" s="97"/>
      <c r="H4850" s="116"/>
      <c r="I4850" s="116"/>
      <c r="J4850" s="97"/>
      <c r="AD4850" s="476"/>
      <c r="AI4850" s="473"/>
    </row>
    <row r="4851" spans="1:35" s="4" customFormat="1" x14ac:dyDescent="0.25">
      <c r="A4851" s="408">
        <f t="shared" si="73"/>
        <v>4849</v>
      </c>
      <c r="B4851" s="488">
        <v>45530</v>
      </c>
      <c r="C4851" s="212" t="s">
        <v>252</v>
      </c>
      <c r="D4851" s="408" t="s">
        <v>92</v>
      </c>
      <c r="E4851" s="408" t="s">
        <v>2</v>
      </c>
      <c r="F4851" s="97">
        <v>0</v>
      </c>
      <c r="G4851" s="97"/>
      <c r="H4851" s="116"/>
      <c r="I4851" s="116"/>
      <c r="J4851" s="97"/>
      <c r="AD4851" s="476"/>
      <c r="AI4851" s="473"/>
    </row>
    <row r="4852" spans="1:35" s="4" customFormat="1" x14ac:dyDescent="0.25">
      <c r="A4852" s="408">
        <f t="shared" ref="A4852:A4915" si="74">ROW()-2</f>
        <v>4850</v>
      </c>
      <c r="B4852" s="488">
        <v>45530</v>
      </c>
      <c r="C4852" s="212" t="s">
        <v>177</v>
      </c>
      <c r="D4852" s="408" t="s">
        <v>159</v>
      </c>
      <c r="E4852" s="408" t="s">
        <v>8</v>
      </c>
      <c r="F4852" s="97">
        <v>0</v>
      </c>
      <c r="G4852" s="97"/>
      <c r="H4852" s="116"/>
      <c r="I4852" s="116"/>
      <c r="J4852" s="97"/>
      <c r="AD4852" s="476"/>
      <c r="AI4852" s="473"/>
    </row>
    <row r="4853" spans="1:35" s="4" customFormat="1" x14ac:dyDescent="0.25">
      <c r="A4853" s="408">
        <f t="shared" si="74"/>
        <v>4851</v>
      </c>
      <c r="B4853" s="488">
        <v>45530</v>
      </c>
      <c r="C4853" s="212" t="s">
        <v>162</v>
      </c>
      <c r="D4853" s="408" t="s">
        <v>163</v>
      </c>
      <c r="E4853" s="408" t="s">
        <v>164</v>
      </c>
      <c r="F4853" s="97">
        <v>295</v>
      </c>
      <c r="G4853" s="97"/>
      <c r="H4853" s="116"/>
      <c r="I4853" s="116"/>
      <c r="J4853" s="97"/>
      <c r="AD4853" s="476"/>
      <c r="AI4853" s="473"/>
    </row>
    <row r="4854" spans="1:35" s="4" customFormat="1" x14ac:dyDescent="0.25">
      <c r="A4854" s="408">
        <f t="shared" si="74"/>
        <v>4852</v>
      </c>
      <c r="B4854" s="488">
        <v>45530</v>
      </c>
      <c r="C4854" s="212" t="s">
        <v>166</v>
      </c>
      <c r="D4854" s="408" t="s">
        <v>167</v>
      </c>
      <c r="E4854" s="408" t="s">
        <v>164</v>
      </c>
      <c r="F4854" s="97">
        <v>72</v>
      </c>
      <c r="G4854" s="97"/>
      <c r="H4854" s="116"/>
      <c r="I4854" s="116"/>
      <c r="J4854" s="97"/>
      <c r="AD4854" s="476"/>
      <c r="AI4854" s="473"/>
    </row>
    <row r="4855" spans="1:35" s="4" customFormat="1" x14ac:dyDescent="0.25">
      <c r="A4855" s="408">
        <f t="shared" si="74"/>
        <v>4853</v>
      </c>
      <c r="B4855" s="488">
        <v>45530</v>
      </c>
      <c r="C4855" s="212" t="s">
        <v>169</v>
      </c>
      <c r="D4855" s="408" t="s">
        <v>167</v>
      </c>
      <c r="E4855" s="408" t="s">
        <v>164</v>
      </c>
      <c r="F4855" s="97">
        <v>65</v>
      </c>
      <c r="G4855" s="97"/>
      <c r="H4855" s="116"/>
      <c r="I4855" s="116"/>
      <c r="J4855" s="97"/>
      <c r="AD4855" s="476"/>
      <c r="AI4855" s="473"/>
    </row>
    <row r="4856" spans="1:35" s="4" customFormat="1" x14ac:dyDescent="0.25">
      <c r="A4856" s="408">
        <f t="shared" si="74"/>
        <v>4854</v>
      </c>
      <c r="B4856" s="488">
        <v>45530</v>
      </c>
      <c r="C4856" s="212" t="s">
        <v>170</v>
      </c>
      <c r="D4856" s="408" t="s">
        <v>103</v>
      </c>
      <c r="E4856" s="408" t="s">
        <v>164</v>
      </c>
      <c r="F4856" s="97">
        <v>147</v>
      </c>
      <c r="G4856" s="97"/>
      <c r="H4856" s="116"/>
      <c r="I4856" s="116"/>
      <c r="J4856" s="97"/>
      <c r="AD4856" s="476"/>
      <c r="AI4856" s="473"/>
    </row>
    <row r="4857" spans="1:35" s="4" customFormat="1" x14ac:dyDescent="0.25">
      <c r="A4857" s="408">
        <f t="shared" si="74"/>
        <v>4855</v>
      </c>
      <c r="B4857" s="488">
        <v>45530</v>
      </c>
      <c r="C4857" s="212" t="s">
        <v>171</v>
      </c>
      <c r="D4857" s="408" t="s">
        <v>159</v>
      </c>
      <c r="E4857" s="408" t="s">
        <v>164</v>
      </c>
      <c r="F4857" s="97">
        <v>0</v>
      </c>
      <c r="G4857" s="97"/>
      <c r="H4857" s="116"/>
      <c r="I4857" s="116"/>
      <c r="J4857" s="97"/>
      <c r="AD4857" s="476"/>
      <c r="AI4857" s="473"/>
    </row>
    <row r="4858" spans="1:35" s="4" customFormat="1" x14ac:dyDescent="0.25">
      <c r="A4858" s="408">
        <f t="shared" si="74"/>
        <v>4856</v>
      </c>
      <c r="B4858" s="488">
        <v>45530</v>
      </c>
      <c r="C4858" s="212" t="s">
        <v>172</v>
      </c>
      <c r="D4858" s="408" t="s">
        <v>173</v>
      </c>
      <c r="E4858" s="408" t="s">
        <v>164</v>
      </c>
      <c r="F4858" s="97">
        <v>0</v>
      </c>
      <c r="G4858" s="97"/>
      <c r="H4858" s="116"/>
      <c r="I4858" s="116"/>
      <c r="J4858" s="97"/>
      <c r="AD4858" s="476"/>
      <c r="AI4858" s="473"/>
    </row>
    <row r="4859" spans="1:35" s="4" customFormat="1" x14ac:dyDescent="0.25">
      <c r="A4859" s="408">
        <f t="shared" si="74"/>
        <v>4857</v>
      </c>
      <c r="B4859" s="488">
        <v>45530</v>
      </c>
      <c r="C4859" s="212" t="s">
        <v>174</v>
      </c>
      <c r="D4859" s="408" t="s">
        <v>99</v>
      </c>
      <c r="E4859" s="408" t="s">
        <v>164</v>
      </c>
      <c r="F4859" s="97">
        <v>430</v>
      </c>
      <c r="G4859" s="97"/>
      <c r="H4859" s="116"/>
      <c r="I4859" s="116"/>
      <c r="J4859" s="97"/>
      <c r="AD4859" s="476"/>
      <c r="AI4859" s="473"/>
    </row>
    <row r="4860" spans="1:35" s="4" customFormat="1" x14ac:dyDescent="0.25">
      <c r="A4860" s="408">
        <f t="shared" si="74"/>
        <v>4858</v>
      </c>
      <c r="B4860" s="488">
        <v>45530</v>
      </c>
      <c r="C4860" s="212" t="s">
        <v>175</v>
      </c>
      <c r="D4860" s="408" t="s">
        <v>176</v>
      </c>
      <c r="E4860" s="408" t="s">
        <v>164</v>
      </c>
      <c r="F4860" s="97">
        <v>234</v>
      </c>
      <c r="G4860" s="97"/>
      <c r="H4860" s="116"/>
      <c r="I4860" s="116"/>
      <c r="J4860" s="97"/>
      <c r="AD4860" s="476"/>
      <c r="AI4860" s="473"/>
    </row>
    <row r="4861" spans="1:35" s="4" customFormat="1" x14ac:dyDescent="0.25">
      <c r="A4861" s="408">
        <f t="shared" si="74"/>
        <v>4859</v>
      </c>
      <c r="B4861" s="488">
        <v>45530</v>
      </c>
      <c r="C4861" s="212" t="s">
        <v>263</v>
      </c>
      <c r="D4861" s="408" t="s">
        <v>176</v>
      </c>
      <c r="E4861" s="408" t="s">
        <v>164</v>
      </c>
      <c r="F4861" s="97">
        <v>0</v>
      </c>
      <c r="G4861" s="97"/>
      <c r="H4861" s="116"/>
      <c r="I4861" s="116"/>
      <c r="J4861" s="97"/>
      <c r="AD4861" s="476"/>
      <c r="AI4861" s="473"/>
    </row>
    <row r="4862" spans="1:35" s="4" customFormat="1" x14ac:dyDescent="0.25">
      <c r="A4862" s="408">
        <f t="shared" si="74"/>
        <v>4860</v>
      </c>
      <c r="B4862" s="488">
        <v>45530</v>
      </c>
      <c r="C4862" s="212" t="s">
        <v>261</v>
      </c>
      <c r="D4862" s="408" t="s">
        <v>269</v>
      </c>
      <c r="E4862" s="408" t="s">
        <v>164</v>
      </c>
      <c r="F4862" s="97">
        <v>238</v>
      </c>
      <c r="G4862" s="97"/>
      <c r="H4862" s="116"/>
      <c r="I4862" s="116"/>
      <c r="J4862" s="97"/>
      <c r="AD4862" s="476"/>
      <c r="AI4862" s="473"/>
    </row>
    <row r="4863" spans="1:35" s="4" customFormat="1" x14ac:dyDescent="0.25">
      <c r="A4863" s="408">
        <f t="shared" si="74"/>
        <v>4861</v>
      </c>
      <c r="B4863" s="488">
        <v>45530</v>
      </c>
      <c r="C4863" s="212" t="s">
        <v>254</v>
      </c>
      <c r="D4863" s="408" t="s">
        <v>159</v>
      </c>
      <c r="E4863" s="408" t="s">
        <v>164</v>
      </c>
      <c r="F4863" s="97">
        <v>300</v>
      </c>
      <c r="G4863" s="97"/>
      <c r="H4863" s="116"/>
      <c r="I4863" s="116"/>
      <c r="J4863" s="97"/>
      <c r="AD4863" s="476"/>
      <c r="AI4863" s="473"/>
    </row>
    <row r="4864" spans="1:35" s="4" customFormat="1" x14ac:dyDescent="0.25">
      <c r="A4864" s="408">
        <f t="shared" si="74"/>
        <v>4862</v>
      </c>
      <c r="B4864" s="488">
        <v>45530</v>
      </c>
      <c r="C4864" s="212" t="s">
        <v>277</v>
      </c>
      <c r="D4864" s="408" t="s">
        <v>176</v>
      </c>
      <c r="E4864" s="408" t="s">
        <v>164</v>
      </c>
      <c r="F4864" s="97">
        <v>304</v>
      </c>
      <c r="G4864" s="97"/>
      <c r="H4864" s="116"/>
      <c r="I4864" s="116"/>
      <c r="J4864" s="97"/>
      <c r="AD4864" s="476"/>
      <c r="AI4864" s="473"/>
    </row>
    <row r="4865" spans="1:35" s="4" customFormat="1" x14ac:dyDescent="0.25">
      <c r="A4865" s="408">
        <f t="shared" si="74"/>
        <v>4863</v>
      </c>
      <c r="B4865" s="488">
        <v>45530</v>
      </c>
      <c r="C4865" s="212" t="s">
        <v>352</v>
      </c>
      <c r="D4865" s="408" t="s">
        <v>176</v>
      </c>
      <c r="E4865" s="408" t="s">
        <v>164</v>
      </c>
      <c r="F4865" s="97">
        <v>0</v>
      </c>
      <c r="G4865" s="97"/>
      <c r="H4865" s="116"/>
      <c r="I4865" s="116"/>
      <c r="J4865" s="97"/>
      <c r="AD4865" s="476"/>
      <c r="AI4865" s="473"/>
    </row>
    <row r="4866" spans="1:35" s="4" customFormat="1" x14ac:dyDescent="0.25">
      <c r="A4866" s="408">
        <f t="shared" si="74"/>
        <v>4864</v>
      </c>
      <c r="B4866" s="488">
        <v>45530</v>
      </c>
      <c r="C4866" s="212" t="s">
        <v>354</v>
      </c>
      <c r="D4866" s="408" t="s">
        <v>103</v>
      </c>
      <c r="E4866" s="408" t="s">
        <v>164</v>
      </c>
      <c r="F4866" s="97">
        <v>140</v>
      </c>
      <c r="G4866" s="97"/>
      <c r="H4866" s="116"/>
      <c r="I4866" s="116"/>
      <c r="J4866" s="97"/>
      <c r="AD4866" s="476"/>
      <c r="AI4866" s="473"/>
    </row>
    <row r="4867" spans="1:35" s="4" customFormat="1" x14ac:dyDescent="0.25">
      <c r="A4867" s="408">
        <f t="shared" si="74"/>
        <v>4865</v>
      </c>
      <c r="B4867" s="488">
        <v>45530</v>
      </c>
      <c r="C4867" s="212" t="s">
        <v>385</v>
      </c>
      <c r="D4867" s="408" t="s">
        <v>386</v>
      </c>
      <c r="E4867" s="408" t="s">
        <v>383</v>
      </c>
      <c r="F4867" s="97">
        <v>0</v>
      </c>
      <c r="G4867" s="97"/>
      <c r="H4867" s="116"/>
      <c r="I4867" s="116"/>
      <c r="J4867" s="97"/>
      <c r="AD4867" s="476"/>
      <c r="AI4867" s="473"/>
    </row>
    <row r="4868" spans="1:35" s="4" customFormat="1" x14ac:dyDescent="0.25">
      <c r="A4868" s="408">
        <f t="shared" si="74"/>
        <v>4866</v>
      </c>
      <c r="B4868" s="488">
        <v>45530</v>
      </c>
      <c r="C4868" s="212" t="s">
        <v>379</v>
      </c>
      <c r="D4868" s="408" t="s">
        <v>269</v>
      </c>
      <c r="E4868" s="408" t="s">
        <v>381</v>
      </c>
      <c r="F4868" s="97">
        <v>0</v>
      </c>
      <c r="G4868" s="97"/>
      <c r="H4868" s="116"/>
      <c r="I4868" s="116"/>
      <c r="J4868" s="97"/>
      <c r="AD4868" s="476"/>
      <c r="AI4868" s="473"/>
    </row>
    <row r="4869" spans="1:35" s="4" customFormat="1" x14ac:dyDescent="0.25">
      <c r="A4869" s="408">
        <f t="shared" si="74"/>
        <v>4867</v>
      </c>
      <c r="B4869" s="488">
        <v>45530</v>
      </c>
      <c r="C4869" s="212" t="s">
        <v>380</v>
      </c>
      <c r="D4869" s="408" t="s">
        <v>269</v>
      </c>
      <c r="E4869" s="408" t="s">
        <v>381</v>
      </c>
      <c r="F4869" s="97">
        <v>0</v>
      </c>
      <c r="G4869" s="97"/>
      <c r="H4869" s="116"/>
      <c r="I4869" s="116"/>
      <c r="J4869" s="97"/>
      <c r="AD4869" s="476"/>
      <c r="AI4869" s="473"/>
    </row>
    <row r="4870" spans="1:35" s="4" customFormat="1" x14ac:dyDescent="0.25">
      <c r="A4870" s="408">
        <f t="shared" si="74"/>
        <v>4868</v>
      </c>
      <c r="B4870" s="488">
        <v>45530</v>
      </c>
      <c r="C4870" s="212" t="s">
        <v>389</v>
      </c>
      <c r="D4870" s="408" t="s">
        <v>103</v>
      </c>
      <c r="E4870" s="408" t="s">
        <v>381</v>
      </c>
      <c r="F4870" s="97">
        <v>0</v>
      </c>
      <c r="G4870" s="97"/>
      <c r="H4870" s="116"/>
      <c r="I4870" s="116"/>
      <c r="J4870" s="97"/>
      <c r="AD4870" s="476"/>
      <c r="AI4870" s="473"/>
    </row>
    <row r="4871" spans="1:35" s="4" customFormat="1" x14ac:dyDescent="0.25">
      <c r="A4871" s="408">
        <f t="shared" si="74"/>
        <v>4869</v>
      </c>
      <c r="B4871" s="488">
        <v>45530</v>
      </c>
      <c r="C4871" s="212" t="s">
        <v>425</v>
      </c>
      <c r="D4871" s="408" t="s">
        <v>99</v>
      </c>
      <c r="E4871" s="203" t="s">
        <v>498</v>
      </c>
      <c r="F4871" s="97">
        <v>235</v>
      </c>
      <c r="G4871" s="97"/>
      <c r="H4871" s="116"/>
      <c r="I4871" s="116"/>
      <c r="J4871" s="97"/>
      <c r="AD4871" s="476"/>
      <c r="AI4871" s="473"/>
    </row>
    <row r="4872" spans="1:35" s="4" customFormat="1" x14ac:dyDescent="0.25">
      <c r="A4872" s="408">
        <f t="shared" si="74"/>
        <v>4870</v>
      </c>
      <c r="B4872" s="488">
        <v>45530</v>
      </c>
      <c r="C4872" s="212" t="s">
        <v>426</v>
      </c>
      <c r="D4872" s="408" t="s">
        <v>159</v>
      </c>
      <c r="E4872" s="408" t="s">
        <v>381</v>
      </c>
      <c r="F4872" s="97">
        <v>0</v>
      </c>
      <c r="G4872" s="97"/>
      <c r="H4872" s="116"/>
      <c r="I4872" s="116"/>
      <c r="J4872" s="97"/>
      <c r="AD4872" s="476"/>
      <c r="AI4872" s="473"/>
    </row>
    <row r="4873" spans="1:35" s="4" customFormat="1" x14ac:dyDescent="0.25">
      <c r="A4873" s="408">
        <f t="shared" si="74"/>
        <v>4871</v>
      </c>
      <c r="B4873" s="488">
        <v>45530</v>
      </c>
      <c r="C4873" s="96" t="s">
        <v>255</v>
      </c>
      <c r="D4873" s="408" t="s">
        <v>159</v>
      </c>
      <c r="E4873" s="408" t="s">
        <v>448</v>
      </c>
      <c r="F4873" s="97">
        <v>0</v>
      </c>
      <c r="G4873" s="97"/>
      <c r="H4873" s="116"/>
      <c r="I4873" s="116"/>
      <c r="J4873" s="97"/>
      <c r="AD4873" s="476"/>
      <c r="AI4873" s="473"/>
    </row>
    <row r="4874" spans="1:35" s="4" customFormat="1" x14ac:dyDescent="0.25">
      <c r="A4874" s="408">
        <f t="shared" si="74"/>
        <v>4872</v>
      </c>
      <c r="B4874" s="488">
        <v>45530</v>
      </c>
      <c r="C4874" s="96" t="s">
        <v>474</v>
      </c>
      <c r="D4874" s="408" t="s">
        <v>269</v>
      </c>
      <c r="E4874" s="408" t="s">
        <v>470</v>
      </c>
      <c r="F4874" s="97">
        <v>203</v>
      </c>
      <c r="G4874" s="97"/>
      <c r="H4874" s="116"/>
      <c r="I4874" s="116"/>
      <c r="J4874" s="97"/>
      <c r="AD4874" s="476"/>
      <c r="AI4874" s="473"/>
    </row>
    <row r="4875" spans="1:35" s="4" customFormat="1" x14ac:dyDescent="0.25">
      <c r="A4875" s="408">
        <f t="shared" si="74"/>
        <v>4873</v>
      </c>
      <c r="B4875" s="488">
        <v>45530</v>
      </c>
      <c r="C4875" s="96" t="s">
        <v>475</v>
      </c>
      <c r="D4875" s="408" t="s">
        <v>269</v>
      </c>
      <c r="E4875" s="408" t="s">
        <v>470</v>
      </c>
      <c r="F4875" s="97">
        <v>231</v>
      </c>
      <c r="G4875" s="97"/>
      <c r="H4875" s="116"/>
      <c r="I4875" s="116"/>
      <c r="J4875" s="97"/>
      <c r="AD4875" s="476"/>
      <c r="AI4875" s="473"/>
    </row>
    <row r="4876" spans="1:35" s="4" customFormat="1" x14ac:dyDescent="0.25">
      <c r="A4876" s="408">
        <f t="shared" si="74"/>
        <v>4874</v>
      </c>
      <c r="B4876" s="488">
        <v>45530</v>
      </c>
      <c r="C4876" s="96" t="s">
        <v>476</v>
      </c>
      <c r="D4876" s="408" t="s">
        <v>269</v>
      </c>
      <c r="E4876" s="408" t="s">
        <v>470</v>
      </c>
      <c r="F4876" s="97">
        <v>210</v>
      </c>
      <c r="G4876" s="97"/>
      <c r="H4876" s="116"/>
      <c r="I4876" s="116"/>
      <c r="J4876" s="97"/>
      <c r="AD4876" s="476"/>
      <c r="AI4876" s="473"/>
    </row>
    <row r="4877" spans="1:35" s="4" customFormat="1" x14ac:dyDescent="0.25">
      <c r="A4877" s="408">
        <f t="shared" si="74"/>
        <v>4875</v>
      </c>
      <c r="B4877" s="488">
        <v>45530</v>
      </c>
      <c r="C4877" s="96" t="s">
        <v>477</v>
      </c>
      <c r="D4877" s="408" t="s">
        <v>269</v>
      </c>
      <c r="E4877" s="408" t="s">
        <v>470</v>
      </c>
      <c r="F4877" s="97">
        <v>290</v>
      </c>
      <c r="G4877" s="97"/>
      <c r="H4877" s="116"/>
      <c r="I4877" s="116"/>
      <c r="J4877" s="97"/>
      <c r="AD4877" s="476"/>
      <c r="AI4877" s="473"/>
    </row>
    <row r="4878" spans="1:35" s="4" customFormat="1" x14ac:dyDescent="0.25">
      <c r="A4878" s="408">
        <f t="shared" si="74"/>
        <v>4876</v>
      </c>
      <c r="B4878" s="488">
        <v>45530</v>
      </c>
      <c r="C4878" s="373" t="s">
        <v>478</v>
      </c>
      <c r="D4878" s="408" t="s">
        <v>103</v>
      </c>
      <c r="E4878" s="408" t="s">
        <v>470</v>
      </c>
      <c r="F4878" s="97">
        <v>93</v>
      </c>
      <c r="G4878" s="97"/>
      <c r="H4878" s="116"/>
      <c r="I4878" s="116"/>
      <c r="J4878" s="97"/>
      <c r="AD4878" s="476"/>
      <c r="AI4878" s="473"/>
    </row>
    <row r="4879" spans="1:35" s="4" customFormat="1" x14ac:dyDescent="0.25">
      <c r="A4879" s="408">
        <f t="shared" si="74"/>
        <v>4877</v>
      </c>
      <c r="B4879" s="488">
        <v>45531</v>
      </c>
      <c r="C4879" s="212" t="s">
        <v>125</v>
      </c>
      <c r="D4879" s="408" t="s">
        <v>99</v>
      </c>
      <c r="E4879" s="408" t="s">
        <v>334</v>
      </c>
      <c r="F4879" s="97">
        <v>187</v>
      </c>
      <c r="G4879" s="97"/>
      <c r="H4879" s="116"/>
      <c r="I4879" s="116"/>
      <c r="J4879" s="97"/>
      <c r="AD4879" s="476"/>
      <c r="AI4879" s="473"/>
    </row>
    <row r="4880" spans="1:35" s="4" customFormat="1" x14ac:dyDescent="0.25">
      <c r="A4880" s="408">
        <f t="shared" si="74"/>
        <v>4878</v>
      </c>
      <c r="B4880" s="488">
        <v>45531</v>
      </c>
      <c r="C4880" s="212" t="s">
        <v>290</v>
      </c>
      <c r="D4880" s="408" t="s">
        <v>99</v>
      </c>
      <c r="E4880" s="408" t="s">
        <v>335</v>
      </c>
      <c r="F4880" s="97">
        <v>0</v>
      </c>
      <c r="G4880" s="97"/>
      <c r="H4880" s="116"/>
      <c r="I4880" s="116"/>
      <c r="J4880" s="97"/>
      <c r="AD4880" s="476"/>
      <c r="AI4880" s="473"/>
    </row>
    <row r="4881" spans="1:35" s="4" customFormat="1" x14ac:dyDescent="0.25">
      <c r="A4881" s="408">
        <f t="shared" si="74"/>
        <v>4879</v>
      </c>
      <c r="B4881" s="488">
        <v>45531</v>
      </c>
      <c r="C4881" s="212" t="s">
        <v>88</v>
      </c>
      <c r="D4881" s="408" t="s">
        <v>89</v>
      </c>
      <c r="E4881" s="408" t="s">
        <v>336</v>
      </c>
      <c r="F4881" s="97">
        <v>0</v>
      </c>
      <c r="G4881" s="97"/>
      <c r="H4881" s="116"/>
      <c r="I4881" s="116"/>
      <c r="J4881" s="97"/>
      <c r="AD4881" s="476"/>
      <c r="AI4881" s="473"/>
    </row>
    <row r="4882" spans="1:35" s="4" customFormat="1" x14ac:dyDescent="0.25">
      <c r="A4882" s="408">
        <f t="shared" si="74"/>
        <v>4880</v>
      </c>
      <c r="B4882" s="488">
        <v>45531</v>
      </c>
      <c r="C4882" s="212" t="s">
        <v>294</v>
      </c>
      <c r="D4882" s="408" t="s">
        <v>89</v>
      </c>
      <c r="E4882" s="408" t="s">
        <v>337</v>
      </c>
      <c r="F4882" s="97">
        <v>0</v>
      </c>
      <c r="G4882" s="97"/>
      <c r="H4882" s="116"/>
      <c r="I4882" s="116"/>
      <c r="J4882" s="97"/>
      <c r="AD4882" s="476"/>
      <c r="AI4882" s="473"/>
    </row>
    <row r="4883" spans="1:35" s="4" customFormat="1" x14ac:dyDescent="0.25">
      <c r="A4883" s="408">
        <f t="shared" si="74"/>
        <v>4881</v>
      </c>
      <c r="B4883" s="488">
        <v>45531</v>
      </c>
      <c r="C4883" s="212" t="s">
        <v>119</v>
      </c>
      <c r="D4883" s="408" t="s">
        <v>131</v>
      </c>
      <c r="E4883" s="408" t="s">
        <v>338</v>
      </c>
      <c r="F4883" s="97">
        <v>0</v>
      </c>
      <c r="G4883" s="97"/>
      <c r="H4883" s="116"/>
      <c r="I4883" s="116"/>
      <c r="J4883" s="97"/>
      <c r="AD4883" s="476"/>
      <c r="AI4883" s="473"/>
    </row>
    <row r="4884" spans="1:35" s="4" customFormat="1" x14ac:dyDescent="0.25">
      <c r="A4884" s="408">
        <f t="shared" si="74"/>
        <v>4882</v>
      </c>
      <c r="B4884" s="488">
        <v>45531</v>
      </c>
      <c r="C4884" s="212" t="s">
        <v>121</v>
      </c>
      <c r="D4884" s="408" t="s">
        <v>122</v>
      </c>
      <c r="E4884" s="408" t="s">
        <v>339</v>
      </c>
      <c r="F4884" s="97">
        <v>124</v>
      </c>
      <c r="G4884" s="97"/>
      <c r="H4884" s="116"/>
      <c r="I4884" s="116"/>
      <c r="J4884" s="97"/>
      <c r="AD4884" s="476"/>
      <c r="AI4884" s="473"/>
    </row>
    <row r="4885" spans="1:35" s="4" customFormat="1" x14ac:dyDescent="0.25">
      <c r="A4885" s="408">
        <f t="shared" si="74"/>
        <v>4883</v>
      </c>
      <c r="B4885" s="488">
        <v>45531</v>
      </c>
      <c r="C4885" s="212" t="s">
        <v>349</v>
      </c>
      <c r="D4885" s="408" t="s">
        <v>360</v>
      </c>
      <c r="E4885" s="408" t="s">
        <v>127</v>
      </c>
      <c r="F4885" s="97">
        <v>0</v>
      </c>
      <c r="G4885" s="97"/>
      <c r="H4885" s="116"/>
      <c r="I4885" s="116"/>
      <c r="J4885" s="97"/>
      <c r="AD4885" s="476"/>
      <c r="AI4885" s="473"/>
    </row>
    <row r="4886" spans="1:35" s="4" customFormat="1" x14ac:dyDescent="0.25">
      <c r="A4886" s="408">
        <f t="shared" si="74"/>
        <v>4884</v>
      </c>
      <c r="B4886" s="488">
        <v>45531</v>
      </c>
      <c r="C4886" s="212" t="s">
        <v>449</v>
      </c>
      <c r="D4886" s="408" t="s">
        <v>122</v>
      </c>
      <c r="E4886" s="408" t="s">
        <v>339</v>
      </c>
      <c r="F4886" s="97">
        <v>0</v>
      </c>
      <c r="G4886" s="97"/>
      <c r="H4886" s="116"/>
      <c r="I4886" s="116"/>
      <c r="J4886" s="97"/>
      <c r="AD4886" s="476"/>
      <c r="AI4886" s="473"/>
    </row>
    <row r="4887" spans="1:35" s="4" customFormat="1" x14ac:dyDescent="0.25">
      <c r="A4887" s="408">
        <f t="shared" si="74"/>
        <v>4885</v>
      </c>
      <c r="B4887" s="488">
        <v>45531</v>
      </c>
      <c r="C4887" s="212" t="s">
        <v>118</v>
      </c>
      <c r="D4887" s="408" t="s">
        <v>107</v>
      </c>
      <c r="E4887" s="408" t="s">
        <v>340</v>
      </c>
      <c r="F4887" s="97">
        <v>0</v>
      </c>
      <c r="G4887" s="97"/>
      <c r="H4887" s="116"/>
      <c r="I4887" s="116"/>
      <c r="J4887" s="97"/>
      <c r="AD4887" s="476"/>
      <c r="AI4887" s="473"/>
    </row>
    <row r="4888" spans="1:35" s="4" customFormat="1" x14ac:dyDescent="0.25">
      <c r="A4888" s="408">
        <f t="shared" si="74"/>
        <v>4886</v>
      </c>
      <c r="B4888" s="488">
        <v>45531</v>
      </c>
      <c r="C4888" s="212" t="s">
        <v>109</v>
      </c>
      <c r="D4888" s="408" t="s">
        <v>107</v>
      </c>
      <c r="E4888" s="408" t="s">
        <v>341</v>
      </c>
      <c r="F4888" s="97">
        <v>0</v>
      </c>
      <c r="G4888" s="97"/>
      <c r="H4888" s="116"/>
      <c r="I4888" s="116"/>
      <c r="J4888" s="97"/>
      <c r="AD4888" s="476"/>
      <c r="AI4888" s="473"/>
    </row>
    <row r="4889" spans="1:35" s="4" customFormat="1" x14ac:dyDescent="0.25">
      <c r="A4889" s="408">
        <f t="shared" si="74"/>
        <v>4887</v>
      </c>
      <c r="B4889" s="488">
        <v>45531</v>
      </c>
      <c r="C4889" s="212" t="s">
        <v>106</v>
      </c>
      <c r="D4889" s="408" t="s">
        <v>107</v>
      </c>
      <c r="E4889" s="408" t="s">
        <v>342</v>
      </c>
      <c r="F4889" s="97">
        <v>0</v>
      </c>
      <c r="G4889" s="97"/>
      <c r="H4889" s="116"/>
      <c r="I4889" s="116"/>
      <c r="J4889" s="97"/>
      <c r="AD4889" s="476"/>
      <c r="AI4889" s="473"/>
    </row>
    <row r="4890" spans="1:35" s="4" customFormat="1" x14ac:dyDescent="0.25">
      <c r="A4890" s="408">
        <f t="shared" si="74"/>
        <v>4888</v>
      </c>
      <c r="B4890" s="488">
        <v>45531</v>
      </c>
      <c r="C4890" s="212" t="s">
        <v>278</v>
      </c>
      <c r="D4890" s="408" t="s">
        <v>107</v>
      </c>
      <c r="E4890" s="408" t="s">
        <v>341</v>
      </c>
      <c r="F4890" s="97">
        <v>0</v>
      </c>
      <c r="G4890" s="97"/>
      <c r="H4890" s="116"/>
      <c r="I4890" s="116"/>
      <c r="J4890" s="97"/>
      <c r="AD4890" s="476"/>
      <c r="AI4890" s="473"/>
    </row>
    <row r="4891" spans="1:35" s="4" customFormat="1" x14ac:dyDescent="0.25">
      <c r="A4891" s="408">
        <f t="shared" si="74"/>
        <v>4889</v>
      </c>
      <c r="B4891" s="488">
        <v>45531</v>
      </c>
      <c r="C4891" s="212" t="s">
        <v>372</v>
      </c>
      <c r="D4891" s="408" t="s">
        <v>107</v>
      </c>
      <c r="E4891" s="408">
        <v>0</v>
      </c>
      <c r="F4891" s="97">
        <v>0</v>
      </c>
      <c r="G4891" s="97"/>
      <c r="H4891" s="116"/>
      <c r="I4891" s="116"/>
      <c r="J4891" s="97"/>
      <c r="AD4891" s="476"/>
      <c r="AI4891" s="473"/>
    </row>
    <row r="4892" spans="1:35" s="4" customFormat="1" x14ac:dyDescent="0.25">
      <c r="A4892" s="408">
        <f t="shared" si="74"/>
        <v>4890</v>
      </c>
      <c r="B4892" s="488">
        <v>45531</v>
      </c>
      <c r="C4892" s="212" t="s">
        <v>373</v>
      </c>
      <c r="D4892" s="408" t="s">
        <v>107</v>
      </c>
      <c r="E4892" s="408">
        <v>0</v>
      </c>
      <c r="F4892" s="97">
        <v>0</v>
      </c>
      <c r="G4892" s="97"/>
      <c r="H4892" s="116"/>
      <c r="I4892" s="116"/>
      <c r="J4892" s="97"/>
      <c r="AD4892" s="476"/>
      <c r="AI4892" s="473"/>
    </row>
    <row r="4893" spans="1:35" s="4" customFormat="1" x14ac:dyDescent="0.25">
      <c r="A4893" s="408">
        <f t="shared" si="74"/>
        <v>4891</v>
      </c>
      <c r="B4893" s="488">
        <v>45531</v>
      </c>
      <c r="C4893" s="212" t="s">
        <v>91</v>
      </c>
      <c r="D4893" s="408" t="s">
        <v>92</v>
      </c>
      <c r="E4893" s="408" t="s">
        <v>343</v>
      </c>
      <c r="F4893" s="97">
        <v>0</v>
      </c>
      <c r="G4893" s="97"/>
      <c r="H4893" s="116"/>
      <c r="I4893" s="116"/>
      <c r="J4893" s="97"/>
      <c r="AD4893" s="476"/>
      <c r="AI4893" s="473"/>
    </row>
    <row r="4894" spans="1:35" s="4" customFormat="1" x14ac:dyDescent="0.25">
      <c r="A4894" s="408">
        <f t="shared" si="74"/>
        <v>4892</v>
      </c>
      <c r="B4894" s="488">
        <v>45531</v>
      </c>
      <c r="C4894" s="212" t="s">
        <v>94</v>
      </c>
      <c r="D4894" s="408" t="s">
        <v>92</v>
      </c>
      <c r="E4894" s="408" t="s">
        <v>344</v>
      </c>
      <c r="F4894" s="97">
        <v>0</v>
      </c>
      <c r="G4894" s="97"/>
      <c r="H4894" s="116"/>
      <c r="I4894" s="116"/>
      <c r="J4894" s="97"/>
      <c r="AD4894" s="476"/>
      <c r="AI4894" s="473"/>
    </row>
    <row r="4895" spans="1:35" s="4" customFormat="1" x14ac:dyDescent="0.25">
      <c r="A4895" s="408">
        <f t="shared" si="74"/>
        <v>4893</v>
      </c>
      <c r="B4895" s="488">
        <v>45531</v>
      </c>
      <c r="C4895" s="212" t="s">
        <v>116</v>
      </c>
      <c r="D4895" s="408" t="s">
        <v>92</v>
      </c>
      <c r="E4895" s="408" t="s">
        <v>345</v>
      </c>
      <c r="F4895" s="97">
        <v>165</v>
      </c>
      <c r="G4895" s="97"/>
      <c r="H4895" s="116"/>
      <c r="I4895" s="116"/>
      <c r="J4895" s="97"/>
      <c r="AD4895" s="476"/>
      <c r="AI4895" s="473"/>
    </row>
    <row r="4896" spans="1:35" s="4" customFormat="1" x14ac:dyDescent="0.25">
      <c r="A4896" s="408">
        <f t="shared" si="74"/>
        <v>4894</v>
      </c>
      <c r="B4896" s="488">
        <v>45531</v>
      </c>
      <c r="C4896" s="212" t="s">
        <v>128</v>
      </c>
      <c r="D4896" s="408" t="s">
        <v>97</v>
      </c>
      <c r="E4896" s="408" t="s">
        <v>346</v>
      </c>
      <c r="F4896" s="97">
        <v>39</v>
      </c>
      <c r="G4896" s="97"/>
      <c r="H4896" s="116"/>
      <c r="I4896" s="116"/>
      <c r="J4896" s="97"/>
      <c r="AD4896" s="476"/>
      <c r="AI4896" s="473"/>
    </row>
    <row r="4897" spans="1:35" s="4" customFormat="1" x14ac:dyDescent="0.25">
      <c r="A4897" s="408">
        <f t="shared" si="74"/>
        <v>4895</v>
      </c>
      <c r="B4897" s="488">
        <v>45531</v>
      </c>
      <c r="C4897" s="212" t="s">
        <v>96</v>
      </c>
      <c r="D4897" s="408" t="s">
        <v>97</v>
      </c>
      <c r="E4897" s="408" t="s">
        <v>347</v>
      </c>
      <c r="F4897" s="97">
        <v>0</v>
      </c>
      <c r="G4897" s="97"/>
      <c r="H4897" s="116"/>
      <c r="I4897" s="116"/>
      <c r="J4897" s="97"/>
      <c r="AD4897" s="476"/>
      <c r="AI4897" s="473"/>
    </row>
    <row r="4898" spans="1:35" s="4" customFormat="1" x14ac:dyDescent="0.25">
      <c r="A4898" s="408">
        <f t="shared" si="74"/>
        <v>4896</v>
      </c>
      <c r="B4898" s="488">
        <v>45531</v>
      </c>
      <c r="C4898" s="212" t="s">
        <v>113</v>
      </c>
      <c r="D4898" s="408" t="s">
        <v>114</v>
      </c>
      <c r="E4898" s="408" t="s">
        <v>348</v>
      </c>
      <c r="F4898" s="97">
        <v>0</v>
      </c>
      <c r="G4898" s="97"/>
      <c r="H4898" s="116"/>
      <c r="I4898" s="116"/>
      <c r="J4898" s="97"/>
      <c r="AD4898" s="476"/>
      <c r="AI4898" s="473"/>
    </row>
    <row r="4899" spans="1:35" s="4" customFormat="1" x14ac:dyDescent="0.25">
      <c r="A4899" s="408">
        <f t="shared" si="74"/>
        <v>4897</v>
      </c>
      <c r="B4899" s="488">
        <v>45531</v>
      </c>
      <c r="C4899" s="96" t="s">
        <v>559</v>
      </c>
      <c r="D4899" s="408" t="str">
        <f>VLOOKUP(C4899,X$4:Z4900,2,FALSE)</f>
        <v>لودر VOLVO</v>
      </c>
      <c r="E4899" s="408" t="str">
        <f>VLOOKUP(C4899,X$4:Z4900,3,FALSE)</f>
        <v>شرکتی</v>
      </c>
      <c r="F4899" s="97">
        <v>0</v>
      </c>
      <c r="G4899" s="97"/>
      <c r="H4899" s="116"/>
      <c r="I4899" s="116"/>
      <c r="J4899" s="97"/>
      <c r="AD4899" s="476"/>
      <c r="AI4899" s="473"/>
    </row>
    <row r="4900" spans="1:35" s="4" customFormat="1" x14ac:dyDescent="0.25">
      <c r="A4900" s="408">
        <f t="shared" si="74"/>
        <v>4898</v>
      </c>
      <c r="B4900" s="488">
        <v>45531</v>
      </c>
      <c r="C4900" s="212" t="s">
        <v>156</v>
      </c>
      <c r="D4900" s="408" t="s">
        <v>136</v>
      </c>
      <c r="E4900" s="408" t="s">
        <v>149</v>
      </c>
      <c r="F4900" s="97">
        <v>0</v>
      </c>
      <c r="G4900" s="97"/>
      <c r="H4900" s="116"/>
      <c r="I4900" s="116"/>
      <c r="J4900" s="97"/>
      <c r="AD4900" s="476"/>
      <c r="AI4900" s="473"/>
    </row>
    <row r="4901" spans="1:35" s="4" customFormat="1" x14ac:dyDescent="0.25">
      <c r="A4901" s="408">
        <f t="shared" si="74"/>
        <v>4899</v>
      </c>
      <c r="B4901" s="488">
        <v>45531</v>
      </c>
      <c r="C4901" s="212" t="s">
        <v>142</v>
      </c>
      <c r="D4901" s="408" t="s">
        <v>264</v>
      </c>
      <c r="E4901" s="408" t="s">
        <v>143</v>
      </c>
      <c r="F4901" s="97">
        <v>0</v>
      </c>
      <c r="G4901" s="97"/>
      <c r="H4901" s="116"/>
      <c r="I4901" s="116"/>
      <c r="J4901" s="97"/>
      <c r="AD4901" s="476"/>
      <c r="AI4901" s="473"/>
    </row>
    <row r="4902" spans="1:35" s="4" customFormat="1" x14ac:dyDescent="0.25">
      <c r="A4902" s="408">
        <f t="shared" si="74"/>
        <v>4900</v>
      </c>
      <c r="B4902" s="488">
        <v>45531</v>
      </c>
      <c r="C4902" s="212" t="s">
        <v>144</v>
      </c>
      <c r="D4902" s="408" t="s">
        <v>264</v>
      </c>
      <c r="E4902" s="408" t="s">
        <v>143</v>
      </c>
      <c r="F4902" s="97">
        <v>0</v>
      </c>
      <c r="G4902" s="97"/>
      <c r="H4902" s="116"/>
      <c r="I4902" s="116"/>
      <c r="J4902" s="97"/>
      <c r="AD4902" s="476"/>
      <c r="AI4902" s="473"/>
    </row>
    <row r="4903" spans="1:35" s="4" customFormat="1" x14ac:dyDescent="0.25">
      <c r="A4903" s="408">
        <f t="shared" si="74"/>
        <v>4901</v>
      </c>
      <c r="B4903" s="488">
        <v>45531</v>
      </c>
      <c r="C4903" s="212" t="s">
        <v>145</v>
      </c>
      <c r="D4903" s="408" t="s">
        <v>265</v>
      </c>
      <c r="E4903" s="408" t="s">
        <v>146</v>
      </c>
      <c r="F4903" s="97">
        <v>504</v>
      </c>
      <c r="G4903" s="97"/>
      <c r="H4903" s="116"/>
      <c r="I4903" s="116"/>
      <c r="J4903" s="97"/>
      <c r="AD4903" s="476"/>
      <c r="AI4903" s="473"/>
    </row>
    <row r="4904" spans="1:35" s="4" customFormat="1" x14ac:dyDescent="0.25">
      <c r="A4904" s="408">
        <f t="shared" si="74"/>
        <v>4902</v>
      </c>
      <c r="B4904" s="488">
        <v>45531</v>
      </c>
      <c r="C4904" s="212" t="s">
        <v>160</v>
      </c>
      <c r="D4904" s="408" t="s">
        <v>136</v>
      </c>
      <c r="E4904" s="408" t="s">
        <v>64</v>
      </c>
      <c r="F4904" s="97">
        <v>0</v>
      </c>
      <c r="G4904" s="97"/>
      <c r="H4904" s="116"/>
      <c r="I4904" s="116"/>
      <c r="J4904" s="97"/>
      <c r="AD4904" s="476"/>
      <c r="AI4904" s="473"/>
    </row>
    <row r="4905" spans="1:35" s="4" customFormat="1" x14ac:dyDescent="0.25">
      <c r="A4905" s="408">
        <f t="shared" si="74"/>
        <v>4903</v>
      </c>
      <c r="B4905" s="488">
        <v>45531</v>
      </c>
      <c r="C4905" s="212" t="s">
        <v>390</v>
      </c>
      <c r="D4905" s="408" t="s">
        <v>99</v>
      </c>
      <c r="E4905" s="408" t="s">
        <v>381</v>
      </c>
      <c r="F4905" s="97">
        <v>0</v>
      </c>
      <c r="G4905" s="97"/>
      <c r="H4905" s="116"/>
      <c r="I4905" s="116"/>
      <c r="J4905" s="97"/>
      <c r="AD4905" s="476"/>
      <c r="AI4905" s="473"/>
    </row>
    <row r="4906" spans="1:35" s="4" customFormat="1" x14ac:dyDescent="0.25">
      <c r="A4906" s="408">
        <f t="shared" si="74"/>
        <v>4904</v>
      </c>
      <c r="B4906" s="488">
        <v>45531</v>
      </c>
      <c r="C4906" s="96" t="s">
        <v>283</v>
      </c>
      <c r="D4906" s="408" t="s">
        <v>266</v>
      </c>
      <c r="E4906" s="408" t="s">
        <v>63</v>
      </c>
      <c r="F4906" s="97">
        <v>158</v>
      </c>
      <c r="G4906" s="97"/>
      <c r="H4906" s="116"/>
      <c r="I4906" s="116"/>
      <c r="J4906" s="97"/>
      <c r="AD4906" s="476"/>
      <c r="AI4906" s="473"/>
    </row>
    <row r="4907" spans="1:35" s="4" customFormat="1" x14ac:dyDescent="0.25">
      <c r="A4907" s="408">
        <f t="shared" si="74"/>
        <v>4905</v>
      </c>
      <c r="B4907" s="488">
        <v>45531</v>
      </c>
      <c r="C4907" s="212" t="s">
        <v>148</v>
      </c>
      <c r="D4907" s="408" t="s">
        <v>92</v>
      </c>
      <c r="E4907" s="408" t="s">
        <v>63</v>
      </c>
      <c r="F4907" s="97">
        <v>217</v>
      </c>
      <c r="G4907" s="97"/>
      <c r="H4907" s="116"/>
      <c r="I4907" s="116"/>
      <c r="J4907" s="97"/>
      <c r="AD4907" s="476"/>
      <c r="AI4907" s="473"/>
    </row>
    <row r="4908" spans="1:35" s="4" customFormat="1" x14ac:dyDescent="0.25">
      <c r="A4908" s="408">
        <f t="shared" si="74"/>
        <v>4906</v>
      </c>
      <c r="B4908" s="488">
        <v>45531</v>
      </c>
      <c r="C4908" s="212" t="s">
        <v>150</v>
      </c>
      <c r="D4908" s="408" t="s">
        <v>92</v>
      </c>
      <c r="E4908" s="408" t="s">
        <v>63</v>
      </c>
      <c r="F4908" s="97">
        <v>172</v>
      </c>
      <c r="G4908" s="97"/>
      <c r="H4908" s="116"/>
      <c r="I4908" s="116"/>
      <c r="J4908" s="97"/>
      <c r="AD4908" s="476"/>
      <c r="AI4908" s="473"/>
    </row>
    <row r="4909" spans="1:35" s="4" customFormat="1" x14ac:dyDescent="0.25">
      <c r="A4909" s="408">
        <f t="shared" si="74"/>
        <v>4907</v>
      </c>
      <c r="B4909" s="488">
        <v>45531</v>
      </c>
      <c r="C4909" s="213" t="s">
        <v>467</v>
      </c>
      <c r="D4909" s="408" t="s">
        <v>92</v>
      </c>
      <c r="E4909" s="408" t="s">
        <v>63</v>
      </c>
      <c r="F4909" s="97">
        <v>200</v>
      </c>
      <c r="G4909" s="97"/>
      <c r="H4909" s="116"/>
      <c r="I4909" s="116"/>
      <c r="J4909" s="97"/>
      <c r="AD4909" s="476"/>
      <c r="AI4909" s="473"/>
    </row>
    <row r="4910" spans="1:35" s="4" customFormat="1" x14ac:dyDescent="0.25">
      <c r="A4910" s="408">
        <f t="shared" si="74"/>
        <v>4908</v>
      </c>
      <c r="B4910" s="488">
        <v>45531</v>
      </c>
      <c r="C4910" s="212" t="s">
        <v>135</v>
      </c>
      <c r="D4910" s="408" t="s">
        <v>136</v>
      </c>
      <c r="E4910" s="408" t="s">
        <v>2</v>
      </c>
      <c r="F4910" s="97">
        <v>286</v>
      </c>
      <c r="G4910" s="97"/>
      <c r="H4910" s="116"/>
      <c r="I4910" s="116"/>
      <c r="J4910" s="97"/>
      <c r="AD4910" s="476"/>
      <c r="AI4910" s="473"/>
    </row>
    <row r="4911" spans="1:35" s="4" customFormat="1" x14ac:dyDescent="0.25">
      <c r="A4911" s="408">
        <f t="shared" si="74"/>
        <v>4909</v>
      </c>
      <c r="B4911" s="488">
        <v>45531</v>
      </c>
      <c r="C4911" s="212" t="s">
        <v>137</v>
      </c>
      <c r="D4911" s="408" t="s">
        <v>136</v>
      </c>
      <c r="E4911" s="408" t="s">
        <v>2</v>
      </c>
      <c r="F4911" s="97">
        <v>0</v>
      </c>
      <c r="G4911" s="97"/>
      <c r="H4911" s="116"/>
      <c r="I4911" s="116"/>
      <c r="J4911" s="97"/>
      <c r="AD4911" s="476"/>
      <c r="AI4911" s="473"/>
    </row>
    <row r="4912" spans="1:35" s="4" customFormat="1" x14ac:dyDescent="0.25">
      <c r="A4912" s="408">
        <f t="shared" si="74"/>
        <v>4910</v>
      </c>
      <c r="B4912" s="488">
        <v>45531</v>
      </c>
      <c r="C4912" s="212" t="s">
        <v>139</v>
      </c>
      <c r="D4912" s="408" t="s">
        <v>92</v>
      </c>
      <c r="E4912" s="408" t="s">
        <v>2</v>
      </c>
      <c r="F4912" s="97">
        <v>0</v>
      </c>
      <c r="G4912" s="97"/>
      <c r="H4912" s="116"/>
      <c r="I4912" s="116"/>
      <c r="J4912" s="97"/>
      <c r="AD4912" s="476"/>
      <c r="AI4912" s="473"/>
    </row>
    <row r="4913" spans="1:35" s="4" customFormat="1" x14ac:dyDescent="0.25">
      <c r="A4913" s="408">
        <f t="shared" si="74"/>
        <v>4911</v>
      </c>
      <c r="B4913" s="488">
        <v>45531</v>
      </c>
      <c r="C4913" s="212" t="s">
        <v>140</v>
      </c>
      <c r="D4913" s="408" t="s">
        <v>92</v>
      </c>
      <c r="E4913" s="408" t="s">
        <v>2</v>
      </c>
      <c r="F4913" s="97">
        <v>0</v>
      </c>
      <c r="G4913" s="97"/>
      <c r="H4913" s="116"/>
      <c r="I4913" s="116"/>
      <c r="J4913" s="97"/>
      <c r="AD4913" s="476"/>
      <c r="AI4913" s="473"/>
    </row>
    <row r="4914" spans="1:35" s="4" customFormat="1" x14ac:dyDescent="0.25">
      <c r="A4914" s="408">
        <f t="shared" si="74"/>
        <v>4912</v>
      </c>
      <c r="B4914" s="488">
        <v>45531</v>
      </c>
      <c r="C4914" s="212" t="s">
        <v>141</v>
      </c>
      <c r="D4914" s="408" t="s">
        <v>92</v>
      </c>
      <c r="E4914" s="408" t="s">
        <v>2</v>
      </c>
      <c r="F4914" s="97">
        <v>0</v>
      </c>
      <c r="G4914" s="97"/>
      <c r="H4914" s="116"/>
      <c r="I4914" s="116"/>
      <c r="J4914" s="97"/>
      <c r="AD4914" s="476"/>
      <c r="AI4914" s="473"/>
    </row>
    <row r="4915" spans="1:35" s="4" customFormat="1" x14ac:dyDescent="0.25">
      <c r="A4915" s="408">
        <f t="shared" si="74"/>
        <v>4913</v>
      </c>
      <c r="B4915" s="488">
        <v>45531</v>
      </c>
      <c r="C4915" s="212" t="s">
        <v>134</v>
      </c>
      <c r="D4915" s="408" t="s">
        <v>99</v>
      </c>
      <c r="E4915" s="408" t="s">
        <v>2</v>
      </c>
      <c r="F4915" s="97">
        <v>0</v>
      </c>
      <c r="G4915" s="97"/>
      <c r="H4915" s="116"/>
      <c r="I4915" s="116"/>
      <c r="J4915" s="97"/>
      <c r="AD4915" s="476"/>
      <c r="AI4915" s="473"/>
    </row>
    <row r="4916" spans="1:35" s="4" customFormat="1" x14ac:dyDescent="0.25">
      <c r="A4916" s="408">
        <f t="shared" ref="A4916:A4979" si="75">ROW()-2</f>
        <v>4914</v>
      </c>
      <c r="B4916" s="488">
        <v>45531</v>
      </c>
      <c r="C4916" s="212" t="s">
        <v>279</v>
      </c>
      <c r="D4916" s="408" t="s">
        <v>99</v>
      </c>
      <c r="E4916" s="408" t="s">
        <v>2</v>
      </c>
      <c r="F4916" s="97">
        <v>0</v>
      </c>
      <c r="G4916" s="97"/>
      <c r="H4916" s="116"/>
      <c r="I4916" s="116"/>
      <c r="J4916" s="97"/>
      <c r="AD4916" s="476"/>
      <c r="AI4916" s="473"/>
    </row>
    <row r="4917" spans="1:35" s="4" customFormat="1" x14ac:dyDescent="0.25">
      <c r="A4917" s="408">
        <f t="shared" si="75"/>
        <v>4915</v>
      </c>
      <c r="B4917" s="488">
        <v>45531</v>
      </c>
      <c r="C4917" s="212" t="s">
        <v>153</v>
      </c>
      <c r="D4917" s="408" t="s">
        <v>103</v>
      </c>
      <c r="E4917" s="408" t="s">
        <v>62</v>
      </c>
      <c r="F4917" s="97">
        <v>124</v>
      </c>
      <c r="G4917" s="97"/>
      <c r="H4917" s="116"/>
      <c r="I4917" s="116"/>
      <c r="J4917" s="97"/>
      <c r="AD4917" s="476"/>
      <c r="AI4917" s="473"/>
    </row>
    <row r="4918" spans="1:35" s="4" customFormat="1" x14ac:dyDescent="0.25">
      <c r="A4918" s="408">
        <f t="shared" si="75"/>
        <v>4916</v>
      </c>
      <c r="B4918" s="488">
        <v>45531</v>
      </c>
      <c r="C4918" s="212" t="s">
        <v>154</v>
      </c>
      <c r="D4918" s="408" t="s">
        <v>92</v>
      </c>
      <c r="E4918" s="408" t="s">
        <v>62</v>
      </c>
      <c r="F4918" s="97">
        <v>201</v>
      </c>
      <c r="G4918" s="97"/>
      <c r="H4918" s="116"/>
      <c r="I4918" s="116"/>
      <c r="J4918" s="97"/>
      <c r="AD4918" s="476"/>
      <c r="AI4918" s="473"/>
    </row>
    <row r="4919" spans="1:35" s="4" customFormat="1" x14ac:dyDescent="0.25">
      <c r="A4919" s="408">
        <f t="shared" si="75"/>
        <v>4917</v>
      </c>
      <c r="B4919" s="488">
        <v>45531</v>
      </c>
      <c r="C4919" s="212" t="s">
        <v>155</v>
      </c>
      <c r="D4919" s="408" t="s">
        <v>92</v>
      </c>
      <c r="E4919" s="408" t="s">
        <v>62</v>
      </c>
      <c r="F4919" s="97">
        <v>0</v>
      </c>
      <c r="G4919" s="97"/>
      <c r="H4919" s="116"/>
      <c r="I4919" s="116"/>
      <c r="J4919" s="97"/>
      <c r="AD4919" s="476"/>
      <c r="AI4919" s="473"/>
    </row>
    <row r="4920" spans="1:35" s="4" customFormat="1" x14ac:dyDescent="0.25">
      <c r="A4920" s="408">
        <f t="shared" si="75"/>
        <v>4918</v>
      </c>
      <c r="B4920" s="488">
        <v>45531</v>
      </c>
      <c r="C4920" s="212" t="s">
        <v>295</v>
      </c>
      <c r="D4920" s="408" t="s">
        <v>92</v>
      </c>
      <c r="E4920" s="408" t="s">
        <v>62</v>
      </c>
      <c r="F4920" s="97">
        <v>0</v>
      </c>
      <c r="G4920" s="97"/>
      <c r="H4920" s="116"/>
      <c r="I4920" s="116"/>
      <c r="J4920" s="97"/>
      <c r="AD4920" s="476"/>
      <c r="AI4920" s="473"/>
    </row>
    <row r="4921" spans="1:35" s="4" customFormat="1" x14ac:dyDescent="0.25">
      <c r="A4921" s="408">
        <f t="shared" si="75"/>
        <v>4919</v>
      </c>
      <c r="B4921" s="488">
        <v>45531</v>
      </c>
      <c r="C4921" s="212" t="s">
        <v>259</v>
      </c>
      <c r="D4921" s="408" t="s">
        <v>92</v>
      </c>
      <c r="E4921" s="408" t="s">
        <v>2</v>
      </c>
      <c r="F4921" s="97">
        <v>0</v>
      </c>
      <c r="G4921" s="97"/>
      <c r="H4921" s="116"/>
      <c r="I4921" s="116"/>
      <c r="J4921" s="97"/>
      <c r="AD4921" s="476"/>
      <c r="AI4921" s="473"/>
    </row>
    <row r="4922" spans="1:35" s="4" customFormat="1" x14ac:dyDescent="0.25">
      <c r="A4922" s="408">
        <f t="shared" si="75"/>
        <v>4920</v>
      </c>
      <c r="B4922" s="488">
        <v>45531</v>
      </c>
      <c r="C4922" s="212" t="s">
        <v>260</v>
      </c>
      <c r="D4922" s="408" t="s">
        <v>92</v>
      </c>
      <c r="E4922" s="408" t="s">
        <v>2</v>
      </c>
      <c r="F4922" s="97">
        <v>0</v>
      </c>
      <c r="G4922" s="97"/>
      <c r="H4922" s="116"/>
      <c r="I4922" s="116"/>
      <c r="J4922" s="97"/>
      <c r="AD4922" s="476"/>
      <c r="AI4922" s="473"/>
    </row>
    <row r="4923" spans="1:35" s="4" customFormat="1" x14ac:dyDescent="0.25">
      <c r="A4923" s="408">
        <f t="shared" si="75"/>
        <v>4921</v>
      </c>
      <c r="B4923" s="488">
        <v>45531</v>
      </c>
      <c r="C4923" s="212" t="s">
        <v>252</v>
      </c>
      <c r="D4923" s="408" t="s">
        <v>92</v>
      </c>
      <c r="E4923" s="408" t="s">
        <v>2</v>
      </c>
      <c r="F4923" s="97">
        <v>190</v>
      </c>
      <c r="G4923" s="97"/>
      <c r="H4923" s="116"/>
      <c r="I4923" s="116"/>
      <c r="J4923" s="97"/>
      <c r="AD4923" s="476"/>
      <c r="AI4923" s="473"/>
    </row>
    <row r="4924" spans="1:35" s="4" customFormat="1" x14ac:dyDescent="0.25">
      <c r="A4924" s="408">
        <f t="shared" si="75"/>
        <v>4922</v>
      </c>
      <c r="B4924" s="488">
        <v>45531</v>
      </c>
      <c r="C4924" s="212" t="s">
        <v>177</v>
      </c>
      <c r="D4924" s="408" t="s">
        <v>159</v>
      </c>
      <c r="E4924" s="408" t="s">
        <v>8</v>
      </c>
      <c r="F4924" s="97">
        <v>0</v>
      </c>
      <c r="G4924" s="97"/>
      <c r="H4924" s="116"/>
      <c r="I4924" s="116"/>
      <c r="J4924" s="97"/>
      <c r="AD4924" s="476"/>
      <c r="AI4924" s="473"/>
    </row>
    <row r="4925" spans="1:35" s="4" customFormat="1" x14ac:dyDescent="0.25">
      <c r="A4925" s="408">
        <f t="shared" si="75"/>
        <v>4923</v>
      </c>
      <c r="B4925" s="488">
        <v>45531</v>
      </c>
      <c r="C4925" s="212" t="s">
        <v>162</v>
      </c>
      <c r="D4925" s="408" t="s">
        <v>163</v>
      </c>
      <c r="E4925" s="408" t="s">
        <v>164</v>
      </c>
      <c r="F4925" s="97">
        <v>0</v>
      </c>
      <c r="G4925" s="97"/>
      <c r="H4925" s="116"/>
      <c r="I4925" s="116"/>
      <c r="J4925" s="97"/>
      <c r="AD4925" s="476"/>
      <c r="AI4925" s="473"/>
    </row>
    <row r="4926" spans="1:35" s="4" customFormat="1" x14ac:dyDescent="0.25">
      <c r="A4926" s="408">
        <f t="shared" si="75"/>
        <v>4924</v>
      </c>
      <c r="B4926" s="488">
        <v>45531</v>
      </c>
      <c r="C4926" s="212" t="s">
        <v>166</v>
      </c>
      <c r="D4926" s="408" t="s">
        <v>167</v>
      </c>
      <c r="E4926" s="408" t="s">
        <v>164</v>
      </c>
      <c r="F4926" s="97">
        <v>0</v>
      </c>
      <c r="G4926" s="97"/>
      <c r="H4926" s="116"/>
      <c r="I4926" s="116"/>
      <c r="J4926" s="97"/>
      <c r="AD4926" s="476"/>
      <c r="AI4926" s="473"/>
    </row>
    <row r="4927" spans="1:35" s="4" customFormat="1" x14ac:dyDescent="0.25">
      <c r="A4927" s="408">
        <f t="shared" si="75"/>
        <v>4925</v>
      </c>
      <c r="B4927" s="488">
        <v>45531</v>
      </c>
      <c r="C4927" s="212" t="s">
        <v>169</v>
      </c>
      <c r="D4927" s="408" t="s">
        <v>167</v>
      </c>
      <c r="E4927" s="408" t="s">
        <v>164</v>
      </c>
      <c r="F4927" s="97">
        <v>0</v>
      </c>
      <c r="G4927" s="97"/>
      <c r="H4927" s="116"/>
      <c r="I4927" s="116"/>
      <c r="J4927" s="97"/>
      <c r="AD4927" s="476"/>
      <c r="AI4927" s="473"/>
    </row>
    <row r="4928" spans="1:35" s="4" customFormat="1" x14ac:dyDescent="0.25">
      <c r="A4928" s="408">
        <f t="shared" si="75"/>
        <v>4926</v>
      </c>
      <c r="B4928" s="488">
        <v>45531</v>
      </c>
      <c r="C4928" s="212" t="s">
        <v>170</v>
      </c>
      <c r="D4928" s="408" t="s">
        <v>103</v>
      </c>
      <c r="E4928" s="408" t="s">
        <v>164</v>
      </c>
      <c r="F4928" s="97">
        <v>0</v>
      </c>
      <c r="G4928" s="97"/>
      <c r="H4928" s="116"/>
      <c r="I4928" s="116"/>
      <c r="J4928" s="97"/>
      <c r="AD4928" s="476"/>
      <c r="AI4928" s="473"/>
    </row>
    <row r="4929" spans="1:35" s="4" customFormat="1" x14ac:dyDescent="0.25">
      <c r="A4929" s="408">
        <f t="shared" si="75"/>
        <v>4927</v>
      </c>
      <c r="B4929" s="488">
        <v>45531</v>
      </c>
      <c r="C4929" s="212" t="s">
        <v>171</v>
      </c>
      <c r="D4929" s="408" t="s">
        <v>159</v>
      </c>
      <c r="E4929" s="408" t="s">
        <v>164</v>
      </c>
      <c r="F4929" s="97">
        <v>0</v>
      </c>
      <c r="G4929" s="97"/>
      <c r="H4929" s="116"/>
      <c r="I4929" s="116"/>
      <c r="J4929" s="97"/>
      <c r="AD4929" s="476"/>
      <c r="AI4929" s="473"/>
    </row>
    <row r="4930" spans="1:35" s="4" customFormat="1" x14ac:dyDescent="0.25">
      <c r="A4930" s="408">
        <f t="shared" si="75"/>
        <v>4928</v>
      </c>
      <c r="B4930" s="488">
        <v>45531</v>
      </c>
      <c r="C4930" s="212" t="s">
        <v>172</v>
      </c>
      <c r="D4930" s="408" t="s">
        <v>173</v>
      </c>
      <c r="E4930" s="408" t="s">
        <v>164</v>
      </c>
      <c r="F4930" s="97">
        <v>0</v>
      </c>
      <c r="G4930" s="97"/>
      <c r="H4930" s="116"/>
      <c r="I4930" s="116"/>
      <c r="J4930" s="97"/>
      <c r="AD4930" s="476"/>
      <c r="AI4930" s="473"/>
    </row>
    <row r="4931" spans="1:35" s="4" customFormat="1" x14ac:dyDescent="0.25">
      <c r="A4931" s="408">
        <f t="shared" si="75"/>
        <v>4929</v>
      </c>
      <c r="B4931" s="488">
        <v>45531</v>
      </c>
      <c r="C4931" s="212" t="s">
        <v>174</v>
      </c>
      <c r="D4931" s="408" t="s">
        <v>99</v>
      </c>
      <c r="E4931" s="408" t="s">
        <v>164</v>
      </c>
      <c r="F4931" s="97">
        <v>586</v>
      </c>
      <c r="G4931" s="97"/>
      <c r="H4931" s="116"/>
      <c r="I4931" s="116"/>
      <c r="J4931" s="97"/>
      <c r="AD4931" s="476"/>
      <c r="AI4931" s="473"/>
    </row>
    <row r="4932" spans="1:35" s="4" customFormat="1" x14ac:dyDescent="0.25">
      <c r="A4932" s="408">
        <f t="shared" si="75"/>
        <v>4930</v>
      </c>
      <c r="B4932" s="488">
        <v>45531</v>
      </c>
      <c r="C4932" s="212" t="s">
        <v>175</v>
      </c>
      <c r="D4932" s="408" t="s">
        <v>176</v>
      </c>
      <c r="E4932" s="408" t="s">
        <v>164</v>
      </c>
      <c r="F4932" s="97">
        <v>96</v>
      </c>
      <c r="G4932" s="97"/>
      <c r="H4932" s="116"/>
      <c r="I4932" s="116"/>
      <c r="J4932" s="97"/>
      <c r="AD4932" s="476"/>
      <c r="AI4932" s="473"/>
    </row>
    <row r="4933" spans="1:35" s="4" customFormat="1" x14ac:dyDescent="0.25">
      <c r="A4933" s="408">
        <f t="shared" si="75"/>
        <v>4931</v>
      </c>
      <c r="B4933" s="488">
        <v>45531</v>
      </c>
      <c r="C4933" s="212" t="s">
        <v>263</v>
      </c>
      <c r="D4933" s="408" t="s">
        <v>176</v>
      </c>
      <c r="E4933" s="408" t="s">
        <v>164</v>
      </c>
      <c r="F4933" s="97">
        <v>0</v>
      </c>
      <c r="G4933" s="97"/>
      <c r="H4933" s="116"/>
      <c r="I4933" s="116"/>
      <c r="J4933" s="97"/>
      <c r="AD4933" s="476"/>
      <c r="AI4933" s="473"/>
    </row>
    <row r="4934" spans="1:35" s="4" customFormat="1" x14ac:dyDescent="0.25">
      <c r="A4934" s="408">
        <f t="shared" si="75"/>
        <v>4932</v>
      </c>
      <c r="B4934" s="488">
        <v>45531</v>
      </c>
      <c r="C4934" s="212" t="s">
        <v>261</v>
      </c>
      <c r="D4934" s="408" t="s">
        <v>269</v>
      </c>
      <c r="E4934" s="408" t="s">
        <v>164</v>
      </c>
      <c r="F4934" s="97">
        <v>0</v>
      </c>
      <c r="G4934" s="97"/>
      <c r="H4934" s="116"/>
      <c r="I4934" s="116"/>
      <c r="J4934" s="97"/>
      <c r="AD4934" s="476"/>
      <c r="AI4934" s="473"/>
    </row>
    <row r="4935" spans="1:35" s="4" customFormat="1" x14ac:dyDescent="0.25">
      <c r="A4935" s="408">
        <f t="shared" si="75"/>
        <v>4933</v>
      </c>
      <c r="B4935" s="488">
        <v>45531</v>
      </c>
      <c r="C4935" s="212" t="s">
        <v>254</v>
      </c>
      <c r="D4935" s="408" t="s">
        <v>159</v>
      </c>
      <c r="E4935" s="408" t="s">
        <v>164</v>
      </c>
      <c r="F4935" s="97">
        <v>0</v>
      </c>
      <c r="G4935" s="97"/>
      <c r="H4935" s="116"/>
      <c r="I4935" s="116"/>
      <c r="J4935" s="97"/>
      <c r="AD4935" s="476"/>
      <c r="AI4935" s="473"/>
    </row>
    <row r="4936" spans="1:35" s="4" customFormat="1" x14ac:dyDescent="0.25">
      <c r="A4936" s="408">
        <f t="shared" si="75"/>
        <v>4934</v>
      </c>
      <c r="B4936" s="488">
        <v>45531</v>
      </c>
      <c r="C4936" s="212" t="s">
        <v>277</v>
      </c>
      <c r="D4936" s="408" t="s">
        <v>176</v>
      </c>
      <c r="E4936" s="408" t="s">
        <v>164</v>
      </c>
      <c r="F4936" s="97">
        <v>162</v>
      </c>
      <c r="G4936" s="97"/>
      <c r="H4936" s="116"/>
      <c r="I4936" s="116"/>
      <c r="J4936" s="97"/>
      <c r="AD4936" s="476"/>
      <c r="AI4936" s="473"/>
    </row>
    <row r="4937" spans="1:35" s="4" customFormat="1" x14ac:dyDescent="0.25">
      <c r="A4937" s="408">
        <f t="shared" si="75"/>
        <v>4935</v>
      </c>
      <c r="B4937" s="488">
        <v>45531</v>
      </c>
      <c r="C4937" s="212" t="s">
        <v>352</v>
      </c>
      <c r="D4937" s="408" t="s">
        <v>176</v>
      </c>
      <c r="E4937" s="408" t="s">
        <v>164</v>
      </c>
      <c r="F4937" s="97">
        <v>0</v>
      </c>
      <c r="G4937" s="97"/>
      <c r="H4937" s="116"/>
      <c r="I4937" s="116"/>
      <c r="J4937" s="97"/>
      <c r="AD4937" s="476"/>
      <c r="AI4937" s="473"/>
    </row>
    <row r="4938" spans="1:35" s="4" customFormat="1" x14ac:dyDescent="0.25">
      <c r="A4938" s="408">
        <f t="shared" si="75"/>
        <v>4936</v>
      </c>
      <c r="B4938" s="488">
        <v>45531</v>
      </c>
      <c r="C4938" s="212" t="s">
        <v>354</v>
      </c>
      <c r="D4938" s="408" t="s">
        <v>103</v>
      </c>
      <c r="E4938" s="408" t="s">
        <v>164</v>
      </c>
      <c r="F4938" s="97">
        <v>208</v>
      </c>
      <c r="G4938" s="97"/>
      <c r="H4938" s="116"/>
      <c r="I4938" s="116"/>
      <c r="J4938" s="97"/>
      <c r="AD4938" s="476"/>
      <c r="AI4938" s="473"/>
    </row>
    <row r="4939" spans="1:35" s="4" customFormat="1" x14ac:dyDescent="0.25">
      <c r="A4939" s="408">
        <f t="shared" si="75"/>
        <v>4937</v>
      </c>
      <c r="B4939" s="488">
        <v>45531</v>
      </c>
      <c r="C4939" s="212" t="s">
        <v>385</v>
      </c>
      <c r="D4939" s="408" t="s">
        <v>386</v>
      </c>
      <c r="E4939" s="408" t="s">
        <v>383</v>
      </c>
      <c r="F4939" s="97">
        <v>200</v>
      </c>
      <c r="G4939" s="97"/>
      <c r="H4939" s="116"/>
      <c r="I4939" s="116"/>
      <c r="J4939" s="97"/>
      <c r="AD4939" s="476"/>
      <c r="AI4939" s="473"/>
    </row>
    <row r="4940" spans="1:35" s="4" customFormat="1" x14ac:dyDescent="0.25">
      <c r="A4940" s="408">
        <f t="shared" si="75"/>
        <v>4938</v>
      </c>
      <c r="B4940" s="488">
        <v>45531</v>
      </c>
      <c r="C4940" s="212" t="s">
        <v>379</v>
      </c>
      <c r="D4940" s="408" t="s">
        <v>269</v>
      </c>
      <c r="E4940" s="408" t="s">
        <v>381</v>
      </c>
      <c r="F4940" s="97">
        <v>0</v>
      </c>
      <c r="G4940" s="97"/>
      <c r="H4940" s="116"/>
      <c r="I4940" s="116"/>
      <c r="J4940" s="97"/>
      <c r="AD4940" s="476"/>
      <c r="AI4940" s="473"/>
    </row>
    <row r="4941" spans="1:35" s="4" customFormat="1" x14ac:dyDescent="0.25">
      <c r="A4941" s="408">
        <f t="shared" si="75"/>
        <v>4939</v>
      </c>
      <c r="B4941" s="488">
        <v>45531</v>
      </c>
      <c r="C4941" s="212" t="s">
        <v>380</v>
      </c>
      <c r="D4941" s="408" t="s">
        <v>269</v>
      </c>
      <c r="E4941" s="408" t="s">
        <v>381</v>
      </c>
      <c r="F4941" s="97">
        <v>0</v>
      </c>
      <c r="G4941" s="97"/>
      <c r="H4941" s="116"/>
      <c r="I4941" s="116"/>
      <c r="J4941" s="97"/>
      <c r="AD4941" s="476"/>
      <c r="AI4941" s="473"/>
    </row>
    <row r="4942" spans="1:35" s="4" customFormat="1" x14ac:dyDescent="0.25">
      <c r="A4942" s="408">
        <f t="shared" si="75"/>
        <v>4940</v>
      </c>
      <c r="B4942" s="488">
        <v>45531</v>
      </c>
      <c r="C4942" s="212" t="s">
        <v>389</v>
      </c>
      <c r="D4942" s="408" t="s">
        <v>103</v>
      </c>
      <c r="E4942" s="408" t="s">
        <v>381</v>
      </c>
      <c r="F4942" s="97">
        <v>0</v>
      </c>
      <c r="G4942" s="97"/>
      <c r="H4942" s="116"/>
      <c r="I4942" s="116"/>
      <c r="J4942" s="97"/>
      <c r="AD4942" s="476"/>
      <c r="AI4942" s="473"/>
    </row>
    <row r="4943" spans="1:35" s="4" customFormat="1" x14ac:dyDescent="0.25">
      <c r="A4943" s="408">
        <f t="shared" si="75"/>
        <v>4941</v>
      </c>
      <c r="B4943" s="488">
        <v>45531</v>
      </c>
      <c r="C4943" s="212" t="s">
        <v>425</v>
      </c>
      <c r="D4943" s="408" t="s">
        <v>99</v>
      </c>
      <c r="E4943" s="203" t="s">
        <v>498</v>
      </c>
      <c r="F4943" s="97">
        <v>0</v>
      </c>
      <c r="G4943" s="97"/>
      <c r="H4943" s="116"/>
      <c r="I4943" s="116"/>
      <c r="J4943" s="97"/>
      <c r="AD4943" s="476"/>
      <c r="AI4943" s="473"/>
    </row>
    <row r="4944" spans="1:35" s="4" customFormat="1" x14ac:dyDescent="0.25">
      <c r="A4944" s="408">
        <f t="shared" si="75"/>
        <v>4942</v>
      </c>
      <c r="B4944" s="488">
        <v>45531</v>
      </c>
      <c r="C4944" s="212" t="s">
        <v>426</v>
      </c>
      <c r="D4944" s="408" t="s">
        <v>159</v>
      </c>
      <c r="E4944" s="408" t="s">
        <v>381</v>
      </c>
      <c r="F4944" s="97">
        <v>100</v>
      </c>
      <c r="G4944" s="97"/>
      <c r="H4944" s="116"/>
      <c r="I4944" s="116"/>
      <c r="J4944" s="97"/>
      <c r="AD4944" s="476"/>
      <c r="AI4944" s="473"/>
    </row>
    <row r="4945" spans="1:35" s="4" customFormat="1" x14ac:dyDescent="0.25">
      <c r="A4945" s="408">
        <f t="shared" si="75"/>
        <v>4943</v>
      </c>
      <c r="B4945" s="488">
        <v>45531</v>
      </c>
      <c r="C4945" s="96" t="s">
        <v>255</v>
      </c>
      <c r="D4945" s="408" t="s">
        <v>159</v>
      </c>
      <c r="E4945" s="408" t="s">
        <v>448</v>
      </c>
      <c r="F4945" s="97">
        <v>0</v>
      </c>
      <c r="G4945" s="97"/>
      <c r="H4945" s="116"/>
      <c r="I4945" s="116"/>
      <c r="J4945" s="97"/>
      <c r="AD4945" s="476"/>
      <c r="AI4945" s="473"/>
    </row>
    <row r="4946" spans="1:35" s="4" customFormat="1" x14ac:dyDescent="0.25">
      <c r="A4946" s="408">
        <f t="shared" si="75"/>
        <v>4944</v>
      </c>
      <c r="B4946" s="488">
        <v>45531</v>
      </c>
      <c r="C4946" s="96" t="s">
        <v>474</v>
      </c>
      <c r="D4946" s="408" t="s">
        <v>269</v>
      </c>
      <c r="E4946" s="408" t="s">
        <v>470</v>
      </c>
      <c r="F4946" s="97">
        <v>0</v>
      </c>
      <c r="G4946" s="97"/>
      <c r="H4946" s="116"/>
      <c r="I4946" s="116"/>
      <c r="J4946" s="97"/>
      <c r="AD4946" s="476"/>
      <c r="AI4946" s="473"/>
    </row>
    <row r="4947" spans="1:35" s="4" customFormat="1" x14ac:dyDescent="0.25">
      <c r="A4947" s="408">
        <f t="shared" si="75"/>
        <v>4945</v>
      </c>
      <c r="B4947" s="488">
        <v>45531</v>
      </c>
      <c r="C4947" s="96" t="s">
        <v>475</v>
      </c>
      <c r="D4947" s="408" t="s">
        <v>269</v>
      </c>
      <c r="E4947" s="408" t="s">
        <v>470</v>
      </c>
      <c r="F4947" s="97">
        <v>0</v>
      </c>
      <c r="G4947" s="97"/>
      <c r="H4947" s="116"/>
      <c r="I4947" s="116"/>
      <c r="J4947" s="97"/>
      <c r="AD4947" s="476"/>
      <c r="AI4947" s="473"/>
    </row>
    <row r="4948" spans="1:35" s="4" customFormat="1" x14ac:dyDescent="0.25">
      <c r="A4948" s="408">
        <f t="shared" si="75"/>
        <v>4946</v>
      </c>
      <c r="B4948" s="488">
        <v>45531</v>
      </c>
      <c r="C4948" s="96" t="s">
        <v>476</v>
      </c>
      <c r="D4948" s="408" t="s">
        <v>269</v>
      </c>
      <c r="E4948" s="408" t="s">
        <v>470</v>
      </c>
      <c r="F4948" s="97">
        <v>0</v>
      </c>
      <c r="G4948" s="97"/>
      <c r="H4948" s="116"/>
      <c r="I4948" s="116"/>
      <c r="J4948" s="97"/>
      <c r="AD4948" s="476"/>
      <c r="AI4948" s="473"/>
    </row>
    <row r="4949" spans="1:35" s="4" customFormat="1" x14ac:dyDescent="0.25">
      <c r="A4949" s="408">
        <f t="shared" si="75"/>
        <v>4947</v>
      </c>
      <c r="B4949" s="488">
        <v>45531</v>
      </c>
      <c r="C4949" s="96" t="s">
        <v>477</v>
      </c>
      <c r="D4949" s="408" t="s">
        <v>269</v>
      </c>
      <c r="E4949" s="408" t="s">
        <v>470</v>
      </c>
      <c r="F4949" s="97">
        <v>0</v>
      </c>
      <c r="G4949" s="97"/>
      <c r="H4949" s="116"/>
      <c r="I4949" s="116"/>
      <c r="J4949" s="97"/>
      <c r="AD4949" s="476"/>
      <c r="AI4949" s="473"/>
    </row>
    <row r="4950" spans="1:35" s="4" customFormat="1" x14ac:dyDescent="0.25">
      <c r="A4950" s="408">
        <f t="shared" si="75"/>
        <v>4948</v>
      </c>
      <c r="B4950" s="488">
        <v>45531</v>
      </c>
      <c r="C4950" s="373" t="s">
        <v>478</v>
      </c>
      <c r="D4950" s="408" t="s">
        <v>103</v>
      </c>
      <c r="E4950" s="408" t="s">
        <v>470</v>
      </c>
      <c r="F4950" s="97">
        <v>0</v>
      </c>
      <c r="G4950" s="97"/>
      <c r="H4950" s="116"/>
      <c r="I4950" s="116"/>
      <c r="J4950" s="97"/>
      <c r="AD4950" s="476"/>
      <c r="AI4950" s="473"/>
    </row>
    <row r="4951" spans="1:35" s="4" customFormat="1" x14ac:dyDescent="0.25">
      <c r="A4951" s="408">
        <f t="shared" si="75"/>
        <v>4949</v>
      </c>
      <c r="B4951" s="488">
        <v>45532</v>
      </c>
      <c r="C4951" s="212" t="s">
        <v>125</v>
      </c>
      <c r="D4951" s="408" t="s">
        <v>99</v>
      </c>
      <c r="E4951" s="408" t="s">
        <v>334</v>
      </c>
      <c r="F4951" s="97">
        <v>226</v>
      </c>
      <c r="G4951" s="97"/>
      <c r="H4951" s="116"/>
      <c r="I4951" s="116"/>
      <c r="J4951" s="97"/>
      <c r="AD4951" s="476"/>
      <c r="AI4951" s="473"/>
    </row>
    <row r="4952" spans="1:35" s="4" customFormat="1" x14ac:dyDescent="0.25">
      <c r="A4952" s="408">
        <f t="shared" si="75"/>
        <v>4950</v>
      </c>
      <c r="B4952" s="488">
        <v>45532</v>
      </c>
      <c r="C4952" s="212" t="s">
        <v>290</v>
      </c>
      <c r="D4952" s="408" t="s">
        <v>99</v>
      </c>
      <c r="E4952" s="408" t="s">
        <v>335</v>
      </c>
      <c r="F4952" s="97">
        <v>0</v>
      </c>
      <c r="G4952" s="97"/>
      <c r="H4952" s="116"/>
      <c r="I4952" s="116"/>
      <c r="J4952" s="97"/>
      <c r="AD4952" s="476"/>
      <c r="AI4952" s="473"/>
    </row>
    <row r="4953" spans="1:35" s="4" customFormat="1" x14ac:dyDescent="0.25">
      <c r="A4953" s="408">
        <f t="shared" si="75"/>
        <v>4951</v>
      </c>
      <c r="B4953" s="488">
        <v>45532</v>
      </c>
      <c r="C4953" s="212" t="s">
        <v>88</v>
      </c>
      <c r="D4953" s="408" t="s">
        <v>89</v>
      </c>
      <c r="E4953" s="408" t="s">
        <v>336</v>
      </c>
      <c r="F4953" s="97">
        <v>0</v>
      </c>
      <c r="G4953" s="97"/>
      <c r="H4953" s="116"/>
      <c r="I4953" s="116"/>
      <c r="J4953" s="97"/>
      <c r="AD4953" s="476"/>
      <c r="AI4953" s="473"/>
    </row>
    <row r="4954" spans="1:35" s="4" customFormat="1" x14ac:dyDescent="0.25">
      <c r="A4954" s="408">
        <f t="shared" si="75"/>
        <v>4952</v>
      </c>
      <c r="B4954" s="488">
        <v>45532</v>
      </c>
      <c r="C4954" s="212" t="s">
        <v>294</v>
      </c>
      <c r="D4954" s="408" t="s">
        <v>89</v>
      </c>
      <c r="E4954" s="408" t="s">
        <v>337</v>
      </c>
      <c r="F4954" s="97">
        <v>295</v>
      </c>
      <c r="G4954" s="97"/>
      <c r="H4954" s="116"/>
      <c r="I4954" s="116"/>
      <c r="J4954" s="97"/>
      <c r="AD4954" s="476"/>
      <c r="AI4954" s="473"/>
    </row>
    <row r="4955" spans="1:35" s="4" customFormat="1" x14ac:dyDescent="0.25">
      <c r="A4955" s="408">
        <f t="shared" si="75"/>
        <v>4953</v>
      </c>
      <c r="B4955" s="488">
        <v>45532</v>
      </c>
      <c r="C4955" s="212" t="s">
        <v>119</v>
      </c>
      <c r="D4955" s="408" t="s">
        <v>131</v>
      </c>
      <c r="E4955" s="408" t="s">
        <v>338</v>
      </c>
      <c r="F4955" s="97">
        <v>88</v>
      </c>
      <c r="G4955" s="97"/>
      <c r="H4955" s="116"/>
      <c r="I4955" s="116"/>
      <c r="J4955" s="97"/>
      <c r="AD4955" s="476"/>
      <c r="AI4955" s="473"/>
    </row>
    <row r="4956" spans="1:35" s="4" customFormat="1" x14ac:dyDescent="0.25">
      <c r="A4956" s="408">
        <f t="shared" si="75"/>
        <v>4954</v>
      </c>
      <c r="B4956" s="488">
        <v>45532</v>
      </c>
      <c r="C4956" s="212" t="s">
        <v>121</v>
      </c>
      <c r="D4956" s="408" t="s">
        <v>122</v>
      </c>
      <c r="E4956" s="408" t="s">
        <v>339</v>
      </c>
      <c r="F4956" s="97">
        <v>100</v>
      </c>
      <c r="G4956" s="97"/>
      <c r="H4956" s="116"/>
      <c r="I4956" s="116"/>
      <c r="J4956" s="97"/>
      <c r="AD4956" s="476"/>
      <c r="AI4956" s="473"/>
    </row>
    <row r="4957" spans="1:35" s="4" customFormat="1" x14ac:dyDescent="0.25">
      <c r="A4957" s="408">
        <f t="shared" si="75"/>
        <v>4955</v>
      </c>
      <c r="B4957" s="488">
        <v>45532</v>
      </c>
      <c r="C4957" s="212" t="s">
        <v>349</v>
      </c>
      <c r="D4957" s="408" t="s">
        <v>360</v>
      </c>
      <c r="E4957" s="408" t="s">
        <v>127</v>
      </c>
      <c r="F4957" s="97">
        <v>115</v>
      </c>
      <c r="G4957" s="97"/>
      <c r="H4957" s="116"/>
      <c r="I4957" s="116"/>
      <c r="J4957" s="97"/>
      <c r="AD4957" s="476"/>
      <c r="AI4957" s="473"/>
    </row>
    <row r="4958" spans="1:35" s="4" customFormat="1" x14ac:dyDescent="0.25">
      <c r="A4958" s="408">
        <f t="shared" si="75"/>
        <v>4956</v>
      </c>
      <c r="B4958" s="488">
        <v>45532</v>
      </c>
      <c r="C4958" s="212" t="s">
        <v>449</v>
      </c>
      <c r="D4958" s="408" t="s">
        <v>122</v>
      </c>
      <c r="E4958" s="408" t="s">
        <v>339</v>
      </c>
      <c r="F4958" s="97">
        <v>0</v>
      </c>
      <c r="G4958" s="97"/>
      <c r="H4958" s="116"/>
      <c r="I4958" s="116"/>
      <c r="J4958" s="97"/>
      <c r="AD4958" s="476"/>
      <c r="AI4958" s="473"/>
    </row>
    <row r="4959" spans="1:35" s="4" customFormat="1" x14ac:dyDescent="0.25">
      <c r="A4959" s="408">
        <f t="shared" si="75"/>
        <v>4957</v>
      </c>
      <c r="B4959" s="488">
        <v>45532</v>
      </c>
      <c r="C4959" s="212" t="s">
        <v>118</v>
      </c>
      <c r="D4959" s="408" t="s">
        <v>107</v>
      </c>
      <c r="E4959" s="408" t="s">
        <v>340</v>
      </c>
      <c r="F4959" s="97">
        <v>0</v>
      </c>
      <c r="G4959" s="97"/>
      <c r="H4959" s="116"/>
      <c r="I4959" s="116"/>
      <c r="J4959" s="97"/>
      <c r="AD4959" s="476"/>
      <c r="AI4959" s="473"/>
    </row>
    <row r="4960" spans="1:35" s="4" customFormat="1" x14ac:dyDescent="0.25">
      <c r="A4960" s="408">
        <f t="shared" si="75"/>
        <v>4958</v>
      </c>
      <c r="B4960" s="488">
        <v>45532</v>
      </c>
      <c r="C4960" s="212" t="s">
        <v>109</v>
      </c>
      <c r="D4960" s="408" t="s">
        <v>107</v>
      </c>
      <c r="E4960" s="408" t="s">
        <v>341</v>
      </c>
      <c r="F4960" s="97">
        <v>29</v>
      </c>
      <c r="G4960" s="97"/>
      <c r="H4960" s="116"/>
      <c r="I4960" s="116"/>
      <c r="J4960" s="97"/>
      <c r="AD4960" s="476"/>
      <c r="AI4960" s="473"/>
    </row>
    <row r="4961" spans="1:35" s="4" customFormat="1" x14ac:dyDescent="0.25">
      <c r="A4961" s="408">
        <f t="shared" si="75"/>
        <v>4959</v>
      </c>
      <c r="B4961" s="488">
        <v>45532</v>
      </c>
      <c r="C4961" s="212" t="s">
        <v>106</v>
      </c>
      <c r="D4961" s="408" t="s">
        <v>107</v>
      </c>
      <c r="E4961" s="408" t="s">
        <v>342</v>
      </c>
      <c r="F4961" s="97">
        <v>0</v>
      </c>
      <c r="G4961" s="97"/>
      <c r="H4961" s="116"/>
      <c r="I4961" s="116"/>
      <c r="J4961" s="97"/>
      <c r="AD4961" s="476"/>
      <c r="AI4961" s="473"/>
    </row>
    <row r="4962" spans="1:35" s="4" customFormat="1" x14ac:dyDescent="0.25">
      <c r="A4962" s="408">
        <f t="shared" si="75"/>
        <v>4960</v>
      </c>
      <c r="B4962" s="488">
        <v>45532</v>
      </c>
      <c r="C4962" s="212" t="s">
        <v>278</v>
      </c>
      <c r="D4962" s="408" t="s">
        <v>107</v>
      </c>
      <c r="E4962" s="408" t="s">
        <v>341</v>
      </c>
      <c r="F4962" s="97">
        <v>70</v>
      </c>
      <c r="G4962" s="97"/>
      <c r="H4962" s="116"/>
      <c r="I4962" s="116"/>
      <c r="J4962" s="97"/>
      <c r="AD4962" s="476"/>
      <c r="AI4962" s="473"/>
    </row>
    <row r="4963" spans="1:35" s="4" customFormat="1" x14ac:dyDescent="0.25">
      <c r="A4963" s="408">
        <f t="shared" si="75"/>
        <v>4961</v>
      </c>
      <c r="B4963" s="488">
        <v>45532</v>
      </c>
      <c r="C4963" s="212" t="s">
        <v>372</v>
      </c>
      <c r="D4963" s="408" t="s">
        <v>107</v>
      </c>
      <c r="E4963" s="408">
        <v>0</v>
      </c>
      <c r="F4963" s="97">
        <v>0</v>
      </c>
      <c r="G4963" s="97"/>
      <c r="H4963" s="116"/>
      <c r="I4963" s="116"/>
      <c r="J4963" s="97"/>
      <c r="AD4963" s="476"/>
      <c r="AI4963" s="473"/>
    </row>
    <row r="4964" spans="1:35" s="4" customFormat="1" x14ac:dyDescent="0.25">
      <c r="A4964" s="408">
        <f t="shared" si="75"/>
        <v>4962</v>
      </c>
      <c r="B4964" s="488">
        <v>45532</v>
      </c>
      <c r="C4964" s="212" t="s">
        <v>373</v>
      </c>
      <c r="D4964" s="408" t="s">
        <v>107</v>
      </c>
      <c r="E4964" s="408">
        <v>0</v>
      </c>
      <c r="F4964" s="97">
        <v>0</v>
      </c>
      <c r="G4964" s="97"/>
      <c r="H4964" s="116"/>
      <c r="I4964" s="116"/>
      <c r="J4964" s="97"/>
      <c r="AD4964" s="476"/>
      <c r="AI4964" s="473"/>
    </row>
    <row r="4965" spans="1:35" s="4" customFormat="1" x14ac:dyDescent="0.25">
      <c r="A4965" s="408">
        <f t="shared" si="75"/>
        <v>4963</v>
      </c>
      <c r="B4965" s="488">
        <v>45532</v>
      </c>
      <c r="C4965" s="212" t="s">
        <v>91</v>
      </c>
      <c r="D4965" s="408" t="s">
        <v>92</v>
      </c>
      <c r="E4965" s="408" t="s">
        <v>343</v>
      </c>
      <c r="F4965" s="97">
        <v>0</v>
      </c>
      <c r="G4965" s="97"/>
      <c r="H4965" s="116"/>
      <c r="I4965" s="116"/>
      <c r="J4965" s="97"/>
      <c r="AD4965" s="476"/>
      <c r="AI4965" s="473"/>
    </row>
    <row r="4966" spans="1:35" s="4" customFormat="1" x14ac:dyDescent="0.25">
      <c r="A4966" s="408">
        <f t="shared" si="75"/>
        <v>4964</v>
      </c>
      <c r="B4966" s="488">
        <v>45532</v>
      </c>
      <c r="C4966" s="212" t="s">
        <v>94</v>
      </c>
      <c r="D4966" s="408" t="s">
        <v>92</v>
      </c>
      <c r="E4966" s="408" t="s">
        <v>344</v>
      </c>
      <c r="F4966" s="97">
        <v>0</v>
      </c>
      <c r="G4966" s="97"/>
      <c r="H4966" s="116"/>
      <c r="I4966" s="116"/>
      <c r="J4966" s="97"/>
      <c r="AD4966" s="476"/>
      <c r="AI4966" s="473"/>
    </row>
    <row r="4967" spans="1:35" s="4" customFormat="1" x14ac:dyDescent="0.25">
      <c r="A4967" s="408">
        <f t="shared" si="75"/>
        <v>4965</v>
      </c>
      <c r="B4967" s="488">
        <v>45532</v>
      </c>
      <c r="C4967" s="212" t="s">
        <v>116</v>
      </c>
      <c r="D4967" s="408" t="s">
        <v>92</v>
      </c>
      <c r="E4967" s="408" t="s">
        <v>345</v>
      </c>
      <c r="F4967" s="97">
        <v>0</v>
      </c>
      <c r="G4967" s="97"/>
      <c r="H4967" s="116"/>
      <c r="I4967" s="116"/>
      <c r="J4967" s="97"/>
      <c r="AD4967" s="476"/>
      <c r="AI4967" s="473"/>
    </row>
    <row r="4968" spans="1:35" s="4" customFormat="1" x14ac:dyDescent="0.25">
      <c r="A4968" s="408">
        <f t="shared" si="75"/>
        <v>4966</v>
      </c>
      <c r="B4968" s="488">
        <v>45532</v>
      </c>
      <c r="C4968" s="212" t="s">
        <v>128</v>
      </c>
      <c r="D4968" s="408" t="s">
        <v>97</v>
      </c>
      <c r="E4968" s="408" t="s">
        <v>346</v>
      </c>
      <c r="F4968" s="97">
        <v>69</v>
      </c>
      <c r="G4968" s="97"/>
      <c r="H4968" s="116"/>
      <c r="I4968" s="116"/>
      <c r="J4968" s="97"/>
      <c r="AD4968" s="476"/>
      <c r="AI4968" s="473"/>
    </row>
    <row r="4969" spans="1:35" s="4" customFormat="1" x14ac:dyDescent="0.25">
      <c r="A4969" s="408">
        <f t="shared" si="75"/>
        <v>4967</v>
      </c>
      <c r="B4969" s="488">
        <v>45532</v>
      </c>
      <c r="C4969" s="212" t="s">
        <v>96</v>
      </c>
      <c r="D4969" s="408" t="s">
        <v>97</v>
      </c>
      <c r="E4969" s="408" t="s">
        <v>347</v>
      </c>
      <c r="F4969" s="97">
        <v>156</v>
      </c>
      <c r="G4969" s="97"/>
      <c r="H4969" s="116"/>
      <c r="I4969" s="116"/>
      <c r="J4969" s="97"/>
      <c r="AD4969" s="476"/>
      <c r="AI4969" s="473"/>
    </row>
    <row r="4970" spans="1:35" s="4" customFormat="1" x14ac:dyDescent="0.25">
      <c r="A4970" s="408">
        <f t="shared" si="75"/>
        <v>4968</v>
      </c>
      <c r="B4970" s="488">
        <v>45532</v>
      </c>
      <c r="C4970" s="212" t="s">
        <v>113</v>
      </c>
      <c r="D4970" s="408" t="s">
        <v>114</v>
      </c>
      <c r="E4970" s="408" t="s">
        <v>348</v>
      </c>
      <c r="F4970" s="97">
        <v>0</v>
      </c>
      <c r="G4970" s="97"/>
      <c r="H4970" s="116"/>
      <c r="I4970" s="116"/>
      <c r="J4970" s="97"/>
      <c r="AD4970" s="476"/>
      <c r="AI4970" s="473"/>
    </row>
    <row r="4971" spans="1:35" s="4" customFormat="1" x14ac:dyDescent="0.25">
      <c r="A4971" s="408">
        <f t="shared" si="75"/>
        <v>4969</v>
      </c>
      <c r="B4971" s="488">
        <v>45532</v>
      </c>
      <c r="C4971" s="96" t="s">
        <v>559</v>
      </c>
      <c r="D4971" s="408" t="str">
        <f>VLOOKUP(C4971,X$4:Z4972,2,FALSE)</f>
        <v>لودر VOLVO</v>
      </c>
      <c r="E4971" s="408" t="str">
        <f>VLOOKUP(C4971,X$4:Z4972,3,FALSE)</f>
        <v>شرکتی</v>
      </c>
      <c r="F4971" s="97">
        <v>230</v>
      </c>
      <c r="G4971" s="97"/>
      <c r="H4971" s="116"/>
      <c r="I4971" s="116"/>
      <c r="J4971" s="97"/>
      <c r="AD4971" s="476"/>
      <c r="AI4971" s="473"/>
    </row>
    <row r="4972" spans="1:35" s="4" customFormat="1" x14ac:dyDescent="0.25">
      <c r="A4972" s="408">
        <f t="shared" si="75"/>
        <v>4970</v>
      </c>
      <c r="B4972" s="488">
        <v>45532</v>
      </c>
      <c r="C4972" s="212" t="s">
        <v>156</v>
      </c>
      <c r="D4972" s="408" t="s">
        <v>136</v>
      </c>
      <c r="E4972" s="408" t="s">
        <v>149</v>
      </c>
      <c r="F4972" s="97">
        <v>0</v>
      </c>
      <c r="G4972" s="97"/>
      <c r="H4972" s="116"/>
      <c r="I4972" s="116"/>
      <c r="J4972" s="97"/>
      <c r="AD4972" s="476"/>
      <c r="AI4972" s="473"/>
    </row>
    <row r="4973" spans="1:35" s="4" customFormat="1" x14ac:dyDescent="0.25">
      <c r="A4973" s="408">
        <f t="shared" si="75"/>
        <v>4971</v>
      </c>
      <c r="B4973" s="488">
        <v>45532</v>
      </c>
      <c r="C4973" s="212" t="s">
        <v>142</v>
      </c>
      <c r="D4973" s="408" t="s">
        <v>264</v>
      </c>
      <c r="E4973" s="408" t="s">
        <v>143</v>
      </c>
      <c r="F4973" s="97">
        <v>170</v>
      </c>
      <c r="G4973" s="97"/>
      <c r="H4973" s="116"/>
      <c r="I4973" s="116"/>
      <c r="J4973" s="97"/>
      <c r="AD4973" s="476"/>
      <c r="AI4973" s="473"/>
    </row>
    <row r="4974" spans="1:35" s="4" customFormat="1" x14ac:dyDescent="0.25">
      <c r="A4974" s="408">
        <f t="shared" si="75"/>
        <v>4972</v>
      </c>
      <c r="B4974" s="488">
        <v>45532</v>
      </c>
      <c r="C4974" s="212" t="s">
        <v>144</v>
      </c>
      <c r="D4974" s="408" t="s">
        <v>264</v>
      </c>
      <c r="E4974" s="408" t="s">
        <v>143</v>
      </c>
      <c r="F4974" s="97">
        <v>177</v>
      </c>
      <c r="G4974" s="97"/>
      <c r="H4974" s="116"/>
      <c r="I4974" s="116"/>
      <c r="J4974" s="97"/>
      <c r="AD4974" s="476"/>
      <c r="AI4974" s="473"/>
    </row>
    <row r="4975" spans="1:35" s="4" customFormat="1" x14ac:dyDescent="0.25">
      <c r="A4975" s="408">
        <f t="shared" si="75"/>
        <v>4973</v>
      </c>
      <c r="B4975" s="488">
        <v>45532</v>
      </c>
      <c r="C4975" s="212" t="s">
        <v>145</v>
      </c>
      <c r="D4975" s="408" t="s">
        <v>265</v>
      </c>
      <c r="E4975" s="408" t="s">
        <v>146</v>
      </c>
      <c r="F4975" s="97">
        <v>0</v>
      </c>
      <c r="G4975" s="97"/>
      <c r="H4975" s="116"/>
      <c r="I4975" s="116"/>
      <c r="J4975" s="97"/>
      <c r="AD4975" s="476"/>
      <c r="AI4975" s="473"/>
    </row>
    <row r="4976" spans="1:35" s="4" customFormat="1" x14ac:dyDescent="0.25">
      <c r="A4976" s="408">
        <f t="shared" si="75"/>
        <v>4974</v>
      </c>
      <c r="B4976" s="488">
        <v>45532</v>
      </c>
      <c r="C4976" s="212" t="s">
        <v>160</v>
      </c>
      <c r="D4976" s="408" t="s">
        <v>136</v>
      </c>
      <c r="E4976" s="408" t="s">
        <v>64</v>
      </c>
      <c r="F4976" s="97">
        <v>239</v>
      </c>
      <c r="G4976" s="97"/>
      <c r="H4976" s="116"/>
      <c r="I4976" s="116"/>
      <c r="J4976" s="97"/>
      <c r="AD4976" s="476"/>
      <c r="AI4976" s="473"/>
    </row>
    <row r="4977" spans="1:35" s="4" customFormat="1" x14ac:dyDescent="0.25">
      <c r="A4977" s="408">
        <f t="shared" si="75"/>
        <v>4975</v>
      </c>
      <c r="B4977" s="488">
        <v>45532</v>
      </c>
      <c r="C4977" s="212" t="s">
        <v>390</v>
      </c>
      <c r="D4977" s="408" t="s">
        <v>99</v>
      </c>
      <c r="E4977" s="408" t="s">
        <v>381</v>
      </c>
      <c r="F4977" s="97">
        <v>200</v>
      </c>
      <c r="G4977" s="97"/>
      <c r="H4977" s="116"/>
      <c r="I4977" s="116"/>
      <c r="J4977" s="97"/>
      <c r="AD4977" s="476"/>
      <c r="AI4977" s="473"/>
    </row>
    <row r="4978" spans="1:35" s="4" customFormat="1" x14ac:dyDescent="0.25">
      <c r="A4978" s="408">
        <f t="shared" si="75"/>
        <v>4976</v>
      </c>
      <c r="B4978" s="488">
        <v>45532</v>
      </c>
      <c r="C4978" s="96" t="s">
        <v>283</v>
      </c>
      <c r="D4978" s="408" t="s">
        <v>266</v>
      </c>
      <c r="E4978" s="408" t="s">
        <v>63</v>
      </c>
      <c r="F4978" s="97">
        <v>0</v>
      </c>
      <c r="G4978" s="97"/>
      <c r="H4978" s="116"/>
      <c r="I4978" s="116"/>
      <c r="J4978" s="97"/>
      <c r="AD4978" s="476"/>
      <c r="AI4978" s="473"/>
    </row>
    <row r="4979" spans="1:35" s="4" customFormat="1" x14ac:dyDescent="0.25">
      <c r="A4979" s="408">
        <f t="shared" si="75"/>
        <v>4977</v>
      </c>
      <c r="B4979" s="488">
        <v>45532</v>
      </c>
      <c r="C4979" s="212" t="s">
        <v>148</v>
      </c>
      <c r="D4979" s="408" t="s">
        <v>92</v>
      </c>
      <c r="E4979" s="408" t="s">
        <v>63</v>
      </c>
      <c r="F4979" s="97">
        <v>0</v>
      </c>
      <c r="G4979" s="97"/>
      <c r="H4979" s="116"/>
      <c r="I4979" s="116"/>
      <c r="J4979" s="97"/>
      <c r="AD4979" s="476"/>
      <c r="AI4979" s="473"/>
    </row>
    <row r="4980" spans="1:35" s="4" customFormat="1" x14ac:dyDescent="0.25">
      <c r="A4980" s="408">
        <f t="shared" ref="A4980:A5043" si="76">ROW()-2</f>
        <v>4978</v>
      </c>
      <c r="B4980" s="488">
        <v>45532</v>
      </c>
      <c r="C4980" s="212" t="s">
        <v>150</v>
      </c>
      <c r="D4980" s="408" t="s">
        <v>92</v>
      </c>
      <c r="E4980" s="408" t="s">
        <v>63</v>
      </c>
      <c r="F4980" s="97">
        <v>0</v>
      </c>
      <c r="G4980" s="97"/>
      <c r="H4980" s="116"/>
      <c r="I4980" s="116"/>
      <c r="J4980" s="97"/>
      <c r="AD4980" s="476"/>
      <c r="AI4980" s="473"/>
    </row>
    <row r="4981" spans="1:35" s="4" customFormat="1" x14ac:dyDescent="0.25">
      <c r="A4981" s="408">
        <f t="shared" si="76"/>
        <v>4979</v>
      </c>
      <c r="B4981" s="488">
        <v>45532</v>
      </c>
      <c r="C4981" s="213" t="s">
        <v>467</v>
      </c>
      <c r="D4981" s="408" t="s">
        <v>92</v>
      </c>
      <c r="E4981" s="408" t="s">
        <v>63</v>
      </c>
      <c r="F4981" s="97">
        <v>0</v>
      </c>
      <c r="G4981" s="97"/>
      <c r="H4981" s="116"/>
      <c r="I4981" s="116"/>
      <c r="J4981" s="97"/>
      <c r="AD4981" s="476"/>
      <c r="AI4981" s="473"/>
    </row>
    <row r="4982" spans="1:35" s="4" customFormat="1" x14ac:dyDescent="0.25">
      <c r="A4982" s="408">
        <f t="shared" si="76"/>
        <v>4980</v>
      </c>
      <c r="B4982" s="488">
        <v>45532</v>
      </c>
      <c r="C4982" s="212" t="s">
        <v>135</v>
      </c>
      <c r="D4982" s="408" t="s">
        <v>136</v>
      </c>
      <c r="E4982" s="408" t="s">
        <v>2</v>
      </c>
      <c r="F4982" s="97">
        <v>314</v>
      </c>
      <c r="G4982" s="97"/>
      <c r="H4982" s="116"/>
      <c r="I4982" s="116"/>
      <c r="J4982" s="97"/>
      <c r="AD4982" s="476"/>
      <c r="AI4982" s="473"/>
    </row>
    <row r="4983" spans="1:35" s="4" customFormat="1" x14ac:dyDescent="0.25">
      <c r="A4983" s="408">
        <f t="shared" si="76"/>
        <v>4981</v>
      </c>
      <c r="B4983" s="488">
        <v>45532</v>
      </c>
      <c r="C4983" s="212" t="s">
        <v>137</v>
      </c>
      <c r="D4983" s="408" t="s">
        <v>136</v>
      </c>
      <c r="E4983" s="408" t="s">
        <v>2</v>
      </c>
      <c r="F4983" s="97">
        <v>270</v>
      </c>
      <c r="G4983" s="97"/>
      <c r="H4983" s="116"/>
      <c r="I4983" s="116"/>
      <c r="J4983" s="97"/>
      <c r="AD4983" s="476"/>
      <c r="AI4983" s="473"/>
    </row>
    <row r="4984" spans="1:35" s="4" customFormat="1" x14ac:dyDescent="0.25">
      <c r="A4984" s="408">
        <f t="shared" si="76"/>
        <v>4982</v>
      </c>
      <c r="B4984" s="488">
        <v>45532</v>
      </c>
      <c r="C4984" s="212" t="s">
        <v>139</v>
      </c>
      <c r="D4984" s="408" t="s">
        <v>92</v>
      </c>
      <c r="E4984" s="408" t="s">
        <v>2</v>
      </c>
      <c r="F4984" s="97">
        <v>250</v>
      </c>
      <c r="G4984" s="97"/>
      <c r="H4984" s="116"/>
      <c r="I4984" s="116"/>
      <c r="J4984" s="97"/>
      <c r="AD4984" s="476"/>
      <c r="AI4984" s="473"/>
    </row>
    <row r="4985" spans="1:35" s="4" customFormat="1" x14ac:dyDescent="0.25">
      <c r="A4985" s="408">
        <f t="shared" si="76"/>
        <v>4983</v>
      </c>
      <c r="B4985" s="488">
        <v>45532</v>
      </c>
      <c r="C4985" s="212" t="s">
        <v>140</v>
      </c>
      <c r="D4985" s="408" t="s">
        <v>92</v>
      </c>
      <c r="E4985" s="408" t="s">
        <v>2</v>
      </c>
      <c r="F4985" s="97">
        <v>0</v>
      </c>
      <c r="G4985" s="97"/>
      <c r="H4985" s="116"/>
      <c r="I4985" s="116"/>
      <c r="J4985" s="97"/>
      <c r="AD4985" s="476"/>
      <c r="AI4985" s="473"/>
    </row>
    <row r="4986" spans="1:35" s="4" customFormat="1" x14ac:dyDescent="0.25">
      <c r="A4986" s="408">
        <f t="shared" si="76"/>
        <v>4984</v>
      </c>
      <c r="B4986" s="488">
        <v>45532</v>
      </c>
      <c r="C4986" s="212" t="s">
        <v>141</v>
      </c>
      <c r="D4986" s="408" t="s">
        <v>92</v>
      </c>
      <c r="E4986" s="408" t="s">
        <v>2</v>
      </c>
      <c r="F4986" s="97">
        <v>277</v>
      </c>
      <c r="G4986" s="97"/>
      <c r="H4986" s="116"/>
      <c r="I4986" s="116"/>
      <c r="J4986" s="97"/>
      <c r="AD4986" s="476"/>
      <c r="AI4986" s="473"/>
    </row>
    <row r="4987" spans="1:35" s="4" customFormat="1" x14ac:dyDescent="0.25">
      <c r="A4987" s="408">
        <f t="shared" si="76"/>
        <v>4985</v>
      </c>
      <c r="B4987" s="488">
        <v>45532</v>
      </c>
      <c r="C4987" s="212" t="s">
        <v>134</v>
      </c>
      <c r="D4987" s="408" t="s">
        <v>99</v>
      </c>
      <c r="E4987" s="408" t="s">
        <v>2</v>
      </c>
      <c r="F4987" s="97">
        <v>255</v>
      </c>
      <c r="G4987" s="97"/>
      <c r="H4987" s="116"/>
      <c r="I4987" s="116"/>
      <c r="J4987" s="97"/>
      <c r="AD4987" s="476"/>
      <c r="AI4987" s="473"/>
    </row>
    <row r="4988" spans="1:35" s="4" customFormat="1" x14ac:dyDescent="0.25">
      <c r="A4988" s="408">
        <f t="shared" si="76"/>
        <v>4986</v>
      </c>
      <c r="B4988" s="488">
        <v>45532</v>
      </c>
      <c r="C4988" s="212" t="s">
        <v>279</v>
      </c>
      <c r="D4988" s="408" t="s">
        <v>99</v>
      </c>
      <c r="E4988" s="408" t="s">
        <v>2</v>
      </c>
      <c r="F4988" s="97">
        <v>0</v>
      </c>
      <c r="G4988" s="97"/>
      <c r="H4988" s="116"/>
      <c r="I4988" s="116"/>
      <c r="J4988" s="97"/>
      <c r="AD4988" s="476"/>
      <c r="AI4988" s="473"/>
    </row>
    <row r="4989" spans="1:35" s="4" customFormat="1" x14ac:dyDescent="0.25">
      <c r="A4989" s="408">
        <f t="shared" si="76"/>
        <v>4987</v>
      </c>
      <c r="B4989" s="488">
        <v>45532</v>
      </c>
      <c r="C4989" s="212" t="s">
        <v>153</v>
      </c>
      <c r="D4989" s="408" t="s">
        <v>103</v>
      </c>
      <c r="E4989" s="408" t="s">
        <v>62</v>
      </c>
      <c r="F4989" s="97">
        <v>0</v>
      </c>
      <c r="G4989" s="97"/>
      <c r="H4989" s="116"/>
      <c r="I4989" s="116"/>
      <c r="J4989" s="97"/>
      <c r="AD4989" s="476"/>
      <c r="AI4989" s="473"/>
    </row>
    <row r="4990" spans="1:35" s="4" customFormat="1" x14ac:dyDescent="0.25">
      <c r="A4990" s="408">
        <f t="shared" si="76"/>
        <v>4988</v>
      </c>
      <c r="B4990" s="488">
        <v>45532</v>
      </c>
      <c r="C4990" s="212" t="s">
        <v>154</v>
      </c>
      <c r="D4990" s="408" t="s">
        <v>92</v>
      </c>
      <c r="E4990" s="408" t="s">
        <v>62</v>
      </c>
      <c r="F4990" s="97">
        <v>0</v>
      </c>
      <c r="G4990" s="97"/>
      <c r="H4990" s="116"/>
      <c r="I4990" s="116"/>
      <c r="J4990" s="97"/>
      <c r="AD4990" s="476"/>
      <c r="AI4990" s="473"/>
    </row>
    <row r="4991" spans="1:35" s="4" customFormat="1" x14ac:dyDescent="0.25">
      <c r="A4991" s="408">
        <f t="shared" si="76"/>
        <v>4989</v>
      </c>
      <c r="B4991" s="488">
        <v>45532</v>
      </c>
      <c r="C4991" s="212" t="s">
        <v>155</v>
      </c>
      <c r="D4991" s="408" t="s">
        <v>92</v>
      </c>
      <c r="E4991" s="408" t="s">
        <v>62</v>
      </c>
      <c r="F4991" s="97">
        <v>0</v>
      </c>
      <c r="G4991" s="97"/>
      <c r="H4991" s="116"/>
      <c r="I4991" s="116"/>
      <c r="J4991" s="97"/>
      <c r="AD4991" s="476"/>
      <c r="AI4991" s="473"/>
    </row>
    <row r="4992" spans="1:35" s="4" customFormat="1" x14ac:dyDescent="0.25">
      <c r="A4992" s="408">
        <f t="shared" si="76"/>
        <v>4990</v>
      </c>
      <c r="B4992" s="488">
        <v>45532</v>
      </c>
      <c r="C4992" s="212" t="s">
        <v>295</v>
      </c>
      <c r="D4992" s="408" t="s">
        <v>92</v>
      </c>
      <c r="E4992" s="408" t="s">
        <v>62</v>
      </c>
      <c r="F4992" s="97">
        <v>0</v>
      </c>
      <c r="G4992" s="97"/>
      <c r="H4992" s="116"/>
      <c r="I4992" s="116"/>
      <c r="J4992" s="97"/>
      <c r="AD4992" s="476"/>
      <c r="AI4992" s="473"/>
    </row>
    <row r="4993" spans="1:35" s="4" customFormat="1" x14ac:dyDescent="0.25">
      <c r="A4993" s="408">
        <f t="shared" si="76"/>
        <v>4991</v>
      </c>
      <c r="B4993" s="488">
        <v>45532</v>
      </c>
      <c r="C4993" s="212" t="s">
        <v>259</v>
      </c>
      <c r="D4993" s="408" t="s">
        <v>92</v>
      </c>
      <c r="E4993" s="408" t="s">
        <v>2</v>
      </c>
      <c r="F4993" s="97">
        <v>0</v>
      </c>
      <c r="G4993" s="97"/>
      <c r="H4993" s="116"/>
      <c r="I4993" s="116"/>
      <c r="J4993" s="97"/>
      <c r="AD4993" s="476"/>
      <c r="AI4993" s="473"/>
    </row>
    <row r="4994" spans="1:35" s="4" customFormat="1" x14ac:dyDescent="0.25">
      <c r="A4994" s="408">
        <f t="shared" si="76"/>
        <v>4992</v>
      </c>
      <c r="B4994" s="488">
        <v>45532</v>
      </c>
      <c r="C4994" s="212" t="s">
        <v>260</v>
      </c>
      <c r="D4994" s="408" t="s">
        <v>92</v>
      </c>
      <c r="E4994" s="408" t="s">
        <v>2</v>
      </c>
      <c r="F4994" s="97">
        <v>0</v>
      </c>
      <c r="G4994" s="97"/>
      <c r="H4994" s="116"/>
      <c r="I4994" s="116"/>
      <c r="J4994" s="97"/>
      <c r="AD4994" s="476"/>
      <c r="AI4994" s="473"/>
    </row>
    <row r="4995" spans="1:35" s="4" customFormat="1" x14ac:dyDescent="0.25">
      <c r="A4995" s="408">
        <f t="shared" si="76"/>
        <v>4993</v>
      </c>
      <c r="B4995" s="488">
        <v>45532</v>
      </c>
      <c r="C4995" s="212" t="s">
        <v>252</v>
      </c>
      <c r="D4995" s="408" t="s">
        <v>92</v>
      </c>
      <c r="E4995" s="408" t="s">
        <v>2</v>
      </c>
      <c r="F4995" s="97">
        <v>0</v>
      </c>
      <c r="G4995" s="97"/>
      <c r="H4995" s="116"/>
      <c r="I4995" s="116"/>
      <c r="J4995" s="97"/>
      <c r="AD4995" s="476"/>
      <c r="AI4995" s="473"/>
    </row>
    <row r="4996" spans="1:35" s="4" customFormat="1" x14ac:dyDescent="0.25">
      <c r="A4996" s="408">
        <f t="shared" si="76"/>
        <v>4994</v>
      </c>
      <c r="B4996" s="488">
        <v>45532</v>
      </c>
      <c r="C4996" s="212" t="s">
        <v>177</v>
      </c>
      <c r="D4996" s="408" t="s">
        <v>159</v>
      </c>
      <c r="E4996" s="408" t="s">
        <v>8</v>
      </c>
      <c r="F4996" s="97">
        <v>115</v>
      </c>
      <c r="G4996" s="97"/>
      <c r="H4996" s="116"/>
      <c r="I4996" s="116"/>
      <c r="J4996" s="97"/>
      <c r="AD4996" s="476"/>
      <c r="AI4996" s="473"/>
    </row>
    <row r="4997" spans="1:35" s="4" customFormat="1" x14ac:dyDescent="0.25">
      <c r="A4997" s="408">
        <f t="shared" si="76"/>
        <v>4995</v>
      </c>
      <c r="B4997" s="488">
        <v>45532</v>
      </c>
      <c r="C4997" s="212" t="s">
        <v>162</v>
      </c>
      <c r="D4997" s="408" t="s">
        <v>163</v>
      </c>
      <c r="E4997" s="408" t="s">
        <v>164</v>
      </c>
      <c r="F4997" s="97">
        <v>329</v>
      </c>
      <c r="G4997" s="97"/>
      <c r="H4997" s="116"/>
      <c r="I4997" s="116"/>
      <c r="J4997" s="97"/>
      <c r="AD4997" s="476"/>
      <c r="AI4997" s="473"/>
    </row>
    <row r="4998" spans="1:35" s="4" customFormat="1" x14ac:dyDescent="0.25">
      <c r="A4998" s="408">
        <f t="shared" si="76"/>
        <v>4996</v>
      </c>
      <c r="B4998" s="488">
        <v>45532</v>
      </c>
      <c r="C4998" s="212" t="s">
        <v>166</v>
      </c>
      <c r="D4998" s="408" t="s">
        <v>167</v>
      </c>
      <c r="E4998" s="408" t="s">
        <v>164</v>
      </c>
      <c r="F4998" s="97">
        <v>90</v>
      </c>
      <c r="G4998" s="97"/>
      <c r="H4998" s="116"/>
      <c r="I4998" s="116"/>
      <c r="J4998" s="97"/>
      <c r="AD4998" s="476"/>
      <c r="AI4998" s="473"/>
    </row>
    <row r="4999" spans="1:35" s="4" customFormat="1" x14ac:dyDescent="0.25">
      <c r="A4999" s="408">
        <f t="shared" si="76"/>
        <v>4997</v>
      </c>
      <c r="B4999" s="488">
        <v>45532</v>
      </c>
      <c r="C4999" s="212" t="s">
        <v>169</v>
      </c>
      <c r="D4999" s="408" t="s">
        <v>167</v>
      </c>
      <c r="E4999" s="408" t="s">
        <v>164</v>
      </c>
      <c r="F4999" s="97">
        <v>88</v>
      </c>
      <c r="G4999" s="97"/>
      <c r="H4999" s="116"/>
      <c r="I4999" s="116"/>
      <c r="J4999" s="97"/>
      <c r="AD4999" s="476"/>
      <c r="AI4999" s="473"/>
    </row>
    <row r="5000" spans="1:35" s="4" customFormat="1" x14ac:dyDescent="0.25">
      <c r="A5000" s="408">
        <f t="shared" si="76"/>
        <v>4998</v>
      </c>
      <c r="B5000" s="488">
        <v>45532</v>
      </c>
      <c r="C5000" s="212" t="s">
        <v>170</v>
      </c>
      <c r="D5000" s="408" t="s">
        <v>103</v>
      </c>
      <c r="E5000" s="408" t="s">
        <v>164</v>
      </c>
      <c r="F5000" s="97">
        <v>0</v>
      </c>
      <c r="G5000" s="97"/>
      <c r="H5000" s="116"/>
      <c r="I5000" s="116"/>
      <c r="J5000" s="97"/>
      <c r="AD5000" s="476"/>
      <c r="AI5000" s="473"/>
    </row>
    <row r="5001" spans="1:35" s="4" customFormat="1" x14ac:dyDescent="0.25">
      <c r="A5001" s="408">
        <f t="shared" si="76"/>
        <v>4999</v>
      </c>
      <c r="B5001" s="488">
        <v>45532</v>
      </c>
      <c r="C5001" s="212" t="s">
        <v>171</v>
      </c>
      <c r="D5001" s="408" t="s">
        <v>159</v>
      </c>
      <c r="E5001" s="408" t="s">
        <v>164</v>
      </c>
      <c r="F5001" s="97">
        <v>0</v>
      </c>
      <c r="G5001" s="97"/>
      <c r="H5001" s="116"/>
      <c r="I5001" s="116"/>
      <c r="J5001" s="97"/>
      <c r="AD5001" s="476"/>
      <c r="AI5001" s="473"/>
    </row>
    <row r="5002" spans="1:35" s="4" customFormat="1" x14ac:dyDescent="0.25">
      <c r="A5002" s="408">
        <f t="shared" si="76"/>
        <v>5000</v>
      </c>
      <c r="B5002" s="488">
        <v>45532</v>
      </c>
      <c r="C5002" s="212" t="s">
        <v>172</v>
      </c>
      <c r="D5002" s="408" t="s">
        <v>173</v>
      </c>
      <c r="E5002" s="408" t="s">
        <v>164</v>
      </c>
      <c r="F5002" s="97">
        <v>124</v>
      </c>
      <c r="G5002" s="97"/>
      <c r="H5002" s="116"/>
      <c r="I5002" s="116"/>
      <c r="J5002" s="97"/>
      <c r="AD5002" s="476"/>
      <c r="AI5002" s="473"/>
    </row>
    <row r="5003" spans="1:35" s="4" customFormat="1" x14ac:dyDescent="0.25">
      <c r="A5003" s="408">
        <f t="shared" si="76"/>
        <v>5001</v>
      </c>
      <c r="B5003" s="488">
        <v>45532</v>
      </c>
      <c r="C5003" s="212" t="s">
        <v>174</v>
      </c>
      <c r="D5003" s="408" t="s">
        <v>99</v>
      </c>
      <c r="E5003" s="408" t="s">
        <v>164</v>
      </c>
      <c r="F5003" s="97">
        <v>385</v>
      </c>
      <c r="G5003" s="97"/>
      <c r="H5003" s="116"/>
      <c r="I5003" s="116"/>
      <c r="J5003" s="97"/>
      <c r="AD5003" s="476"/>
      <c r="AI5003" s="473"/>
    </row>
    <row r="5004" spans="1:35" s="4" customFormat="1" x14ac:dyDescent="0.25">
      <c r="A5004" s="408">
        <f t="shared" si="76"/>
        <v>5002</v>
      </c>
      <c r="B5004" s="488">
        <v>45532</v>
      </c>
      <c r="C5004" s="212" t="s">
        <v>175</v>
      </c>
      <c r="D5004" s="408" t="s">
        <v>176</v>
      </c>
      <c r="E5004" s="408" t="s">
        <v>164</v>
      </c>
      <c r="F5004" s="97">
        <v>228</v>
      </c>
      <c r="G5004" s="97"/>
      <c r="H5004" s="116"/>
      <c r="I5004" s="116"/>
      <c r="J5004" s="97"/>
      <c r="AD5004" s="476"/>
      <c r="AI5004" s="473"/>
    </row>
    <row r="5005" spans="1:35" s="4" customFormat="1" x14ac:dyDescent="0.25">
      <c r="A5005" s="408">
        <f t="shared" si="76"/>
        <v>5003</v>
      </c>
      <c r="B5005" s="488">
        <v>45532</v>
      </c>
      <c r="C5005" s="212" t="s">
        <v>263</v>
      </c>
      <c r="D5005" s="408" t="s">
        <v>176</v>
      </c>
      <c r="E5005" s="408" t="s">
        <v>164</v>
      </c>
      <c r="F5005" s="97">
        <v>0</v>
      </c>
      <c r="G5005" s="97"/>
      <c r="H5005" s="116"/>
      <c r="I5005" s="116"/>
      <c r="J5005" s="97"/>
      <c r="AD5005" s="476"/>
      <c r="AI5005" s="473"/>
    </row>
    <row r="5006" spans="1:35" s="4" customFormat="1" x14ac:dyDescent="0.25">
      <c r="A5006" s="408">
        <f t="shared" si="76"/>
        <v>5004</v>
      </c>
      <c r="B5006" s="488">
        <v>45532</v>
      </c>
      <c r="C5006" s="212" t="s">
        <v>261</v>
      </c>
      <c r="D5006" s="408" t="s">
        <v>269</v>
      </c>
      <c r="E5006" s="408" t="s">
        <v>164</v>
      </c>
      <c r="F5006" s="97">
        <v>231</v>
      </c>
      <c r="G5006" s="97"/>
      <c r="H5006" s="116"/>
      <c r="I5006" s="116"/>
      <c r="J5006" s="97"/>
      <c r="AD5006" s="476"/>
      <c r="AI5006" s="473"/>
    </row>
    <row r="5007" spans="1:35" s="4" customFormat="1" x14ac:dyDescent="0.25">
      <c r="A5007" s="408">
        <f t="shared" si="76"/>
        <v>5005</v>
      </c>
      <c r="B5007" s="488">
        <v>45532</v>
      </c>
      <c r="C5007" s="212" t="s">
        <v>254</v>
      </c>
      <c r="D5007" s="408" t="s">
        <v>159</v>
      </c>
      <c r="E5007" s="408" t="s">
        <v>164</v>
      </c>
      <c r="F5007" s="97">
        <v>0</v>
      </c>
      <c r="G5007" s="97"/>
      <c r="H5007" s="116"/>
      <c r="I5007" s="116"/>
      <c r="J5007" s="97"/>
      <c r="AD5007" s="476"/>
      <c r="AI5007" s="473"/>
    </row>
    <row r="5008" spans="1:35" s="4" customFormat="1" x14ac:dyDescent="0.25">
      <c r="A5008" s="408">
        <f t="shared" si="76"/>
        <v>5006</v>
      </c>
      <c r="B5008" s="488">
        <v>45532</v>
      </c>
      <c r="C5008" s="212" t="s">
        <v>277</v>
      </c>
      <c r="D5008" s="408" t="s">
        <v>176</v>
      </c>
      <c r="E5008" s="408" t="s">
        <v>164</v>
      </c>
      <c r="F5008" s="97">
        <v>100</v>
      </c>
      <c r="G5008" s="97"/>
      <c r="H5008" s="116"/>
      <c r="I5008" s="116"/>
      <c r="J5008" s="97"/>
      <c r="AD5008" s="476"/>
      <c r="AI5008" s="473"/>
    </row>
    <row r="5009" spans="1:35" s="4" customFormat="1" x14ac:dyDescent="0.25">
      <c r="A5009" s="408">
        <f t="shared" si="76"/>
        <v>5007</v>
      </c>
      <c r="B5009" s="488">
        <v>45532</v>
      </c>
      <c r="C5009" s="212" t="s">
        <v>352</v>
      </c>
      <c r="D5009" s="408" t="s">
        <v>176</v>
      </c>
      <c r="E5009" s="408" t="s">
        <v>164</v>
      </c>
      <c r="F5009" s="97">
        <v>0</v>
      </c>
      <c r="G5009" s="97"/>
      <c r="H5009" s="116"/>
      <c r="I5009" s="116"/>
      <c r="J5009" s="97"/>
      <c r="AD5009" s="476"/>
      <c r="AI5009" s="473"/>
    </row>
    <row r="5010" spans="1:35" s="4" customFormat="1" x14ac:dyDescent="0.25">
      <c r="A5010" s="408">
        <f t="shared" si="76"/>
        <v>5008</v>
      </c>
      <c r="B5010" s="488">
        <v>45532</v>
      </c>
      <c r="C5010" s="212" t="s">
        <v>354</v>
      </c>
      <c r="D5010" s="408" t="s">
        <v>103</v>
      </c>
      <c r="E5010" s="408" t="s">
        <v>164</v>
      </c>
      <c r="F5010" s="97">
        <v>85</v>
      </c>
      <c r="G5010" s="97"/>
      <c r="H5010" s="116"/>
      <c r="I5010" s="116"/>
      <c r="J5010" s="97"/>
      <c r="AD5010" s="476"/>
      <c r="AI5010" s="473"/>
    </row>
    <row r="5011" spans="1:35" s="4" customFormat="1" x14ac:dyDescent="0.25">
      <c r="A5011" s="408">
        <f t="shared" si="76"/>
        <v>5009</v>
      </c>
      <c r="B5011" s="488">
        <v>45532</v>
      </c>
      <c r="C5011" s="212" t="s">
        <v>385</v>
      </c>
      <c r="D5011" s="408" t="s">
        <v>386</v>
      </c>
      <c r="E5011" s="408" t="s">
        <v>383</v>
      </c>
      <c r="F5011" s="97">
        <v>0</v>
      </c>
      <c r="G5011" s="97"/>
      <c r="H5011" s="116"/>
      <c r="I5011" s="116"/>
      <c r="J5011" s="97"/>
      <c r="AD5011" s="476"/>
      <c r="AI5011" s="473"/>
    </row>
    <row r="5012" spans="1:35" s="4" customFormat="1" x14ac:dyDescent="0.25">
      <c r="A5012" s="408">
        <f t="shared" si="76"/>
        <v>5010</v>
      </c>
      <c r="B5012" s="488">
        <v>45532</v>
      </c>
      <c r="C5012" s="212" t="s">
        <v>379</v>
      </c>
      <c r="D5012" s="408" t="s">
        <v>269</v>
      </c>
      <c r="E5012" s="408" t="s">
        <v>381</v>
      </c>
      <c r="F5012" s="97">
        <v>140</v>
      </c>
      <c r="G5012" s="97"/>
      <c r="H5012" s="116"/>
      <c r="I5012" s="116"/>
      <c r="J5012" s="97"/>
      <c r="AD5012" s="476"/>
      <c r="AI5012" s="473"/>
    </row>
    <row r="5013" spans="1:35" s="4" customFormat="1" x14ac:dyDescent="0.25">
      <c r="A5013" s="408">
        <f t="shared" si="76"/>
        <v>5011</v>
      </c>
      <c r="B5013" s="488">
        <v>45532</v>
      </c>
      <c r="C5013" s="212" t="s">
        <v>380</v>
      </c>
      <c r="D5013" s="408" t="s">
        <v>269</v>
      </c>
      <c r="E5013" s="408" t="s">
        <v>381</v>
      </c>
      <c r="F5013" s="97">
        <v>157</v>
      </c>
      <c r="G5013" s="97"/>
      <c r="H5013" s="116"/>
      <c r="I5013" s="116"/>
      <c r="J5013" s="97"/>
      <c r="AD5013" s="476"/>
      <c r="AI5013" s="473"/>
    </row>
    <row r="5014" spans="1:35" s="4" customFormat="1" x14ac:dyDescent="0.25">
      <c r="A5014" s="408">
        <f t="shared" si="76"/>
        <v>5012</v>
      </c>
      <c r="B5014" s="488">
        <v>45532</v>
      </c>
      <c r="C5014" s="212" t="s">
        <v>389</v>
      </c>
      <c r="D5014" s="408" t="s">
        <v>103</v>
      </c>
      <c r="E5014" s="408" t="s">
        <v>381</v>
      </c>
      <c r="F5014" s="97">
        <v>185</v>
      </c>
      <c r="G5014" s="97"/>
      <c r="H5014" s="116"/>
      <c r="I5014" s="116"/>
      <c r="J5014" s="97"/>
      <c r="AD5014" s="476"/>
      <c r="AI5014" s="473"/>
    </row>
    <row r="5015" spans="1:35" s="4" customFormat="1" x14ac:dyDescent="0.25">
      <c r="A5015" s="408">
        <f t="shared" si="76"/>
        <v>5013</v>
      </c>
      <c r="B5015" s="488">
        <v>45532</v>
      </c>
      <c r="C5015" s="212" t="s">
        <v>425</v>
      </c>
      <c r="D5015" s="408" t="s">
        <v>99</v>
      </c>
      <c r="E5015" s="203" t="s">
        <v>498</v>
      </c>
      <c r="F5015" s="97">
        <v>294</v>
      </c>
      <c r="G5015" s="97"/>
      <c r="H5015" s="116"/>
      <c r="I5015" s="116"/>
      <c r="J5015" s="97"/>
      <c r="AD5015" s="476"/>
      <c r="AI5015" s="473"/>
    </row>
    <row r="5016" spans="1:35" s="4" customFormat="1" x14ac:dyDescent="0.25">
      <c r="A5016" s="408">
        <f t="shared" si="76"/>
        <v>5014</v>
      </c>
      <c r="B5016" s="488">
        <v>45532</v>
      </c>
      <c r="C5016" s="212" t="s">
        <v>426</v>
      </c>
      <c r="D5016" s="408" t="s">
        <v>159</v>
      </c>
      <c r="E5016" s="408" t="s">
        <v>381</v>
      </c>
      <c r="F5016" s="97">
        <v>0</v>
      </c>
      <c r="G5016" s="97"/>
      <c r="H5016" s="116"/>
      <c r="I5016" s="116"/>
      <c r="J5016" s="97"/>
      <c r="AD5016" s="476"/>
      <c r="AI5016" s="473"/>
    </row>
    <row r="5017" spans="1:35" s="4" customFormat="1" x14ac:dyDescent="0.25">
      <c r="A5017" s="408">
        <f t="shared" si="76"/>
        <v>5015</v>
      </c>
      <c r="B5017" s="488">
        <v>45532</v>
      </c>
      <c r="C5017" s="96" t="s">
        <v>255</v>
      </c>
      <c r="D5017" s="408" t="s">
        <v>159</v>
      </c>
      <c r="E5017" s="408" t="s">
        <v>448</v>
      </c>
      <c r="F5017" s="97">
        <v>0</v>
      </c>
      <c r="G5017" s="97"/>
      <c r="H5017" s="116"/>
      <c r="I5017" s="116"/>
      <c r="J5017" s="97"/>
      <c r="AD5017" s="476"/>
      <c r="AI5017" s="473"/>
    </row>
    <row r="5018" spans="1:35" s="4" customFormat="1" x14ac:dyDescent="0.25">
      <c r="A5018" s="408">
        <f t="shared" si="76"/>
        <v>5016</v>
      </c>
      <c r="B5018" s="488">
        <v>45532</v>
      </c>
      <c r="C5018" s="96" t="s">
        <v>474</v>
      </c>
      <c r="D5018" s="408" t="s">
        <v>269</v>
      </c>
      <c r="E5018" s="408" t="s">
        <v>470</v>
      </c>
      <c r="F5018" s="97">
        <v>71</v>
      </c>
      <c r="G5018" s="97"/>
      <c r="H5018" s="116"/>
      <c r="I5018" s="116"/>
      <c r="J5018" s="97"/>
      <c r="AD5018" s="476"/>
      <c r="AI5018" s="473"/>
    </row>
    <row r="5019" spans="1:35" s="4" customFormat="1" x14ac:dyDescent="0.25">
      <c r="A5019" s="408">
        <f t="shared" si="76"/>
        <v>5017</v>
      </c>
      <c r="B5019" s="488">
        <v>45532</v>
      </c>
      <c r="C5019" s="96" t="s">
        <v>475</v>
      </c>
      <c r="D5019" s="408" t="s">
        <v>269</v>
      </c>
      <c r="E5019" s="408" t="s">
        <v>470</v>
      </c>
      <c r="F5019" s="97">
        <v>127</v>
      </c>
      <c r="G5019" s="97"/>
      <c r="H5019" s="116"/>
      <c r="I5019" s="116"/>
      <c r="J5019" s="97"/>
      <c r="AD5019" s="476"/>
      <c r="AI5019" s="473"/>
    </row>
    <row r="5020" spans="1:35" s="4" customFormat="1" x14ac:dyDescent="0.25">
      <c r="A5020" s="408">
        <f t="shared" si="76"/>
        <v>5018</v>
      </c>
      <c r="B5020" s="488">
        <v>45532</v>
      </c>
      <c r="C5020" s="96" t="s">
        <v>476</v>
      </c>
      <c r="D5020" s="408" t="s">
        <v>269</v>
      </c>
      <c r="E5020" s="408" t="s">
        <v>470</v>
      </c>
      <c r="F5020" s="97">
        <v>0</v>
      </c>
      <c r="G5020" s="97"/>
      <c r="H5020" s="116"/>
      <c r="I5020" s="116"/>
      <c r="J5020" s="97"/>
      <c r="AD5020" s="476"/>
      <c r="AI5020" s="473"/>
    </row>
    <row r="5021" spans="1:35" s="4" customFormat="1" x14ac:dyDescent="0.25">
      <c r="A5021" s="408">
        <f t="shared" si="76"/>
        <v>5019</v>
      </c>
      <c r="B5021" s="488">
        <v>45532</v>
      </c>
      <c r="C5021" s="96" t="s">
        <v>477</v>
      </c>
      <c r="D5021" s="408" t="s">
        <v>269</v>
      </c>
      <c r="E5021" s="408" t="s">
        <v>470</v>
      </c>
      <c r="F5021" s="97">
        <v>266</v>
      </c>
      <c r="G5021" s="97"/>
      <c r="H5021" s="116"/>
      <c r="I5021" s="116"/>
      <c r="J5021" s="97"/>
      <c r="AD5021" s="476"/>
      <c r="AI5021" s="473"/>
    </row>
    <row r="5022" spans="1:35" s="4" customFormat="1" x14ac:dyDescent="0.25">
      <c r="A5022" s="408">
        <f t="shared" si="76"/>
        <v>5020</v>
      </c>
      <c r="B5022" s="488">
        <v>45532</v>
      </c>
      <c r="C5022" s="373" t="s">
        <v>478</v>
      </c>
      <c r="D5022" s="408" t="s">
        <v>103</v>
      </c>
      <c r="E5022" s="408" t="s">
        <v>470</v>
      </c>
      <c r="F5022" s="97">
        <v>67</v>
      </c>
      <c r="G5022" s="97"/>
      <c r="H5022" s="116"/>
      <c r="I5022" s="116"/>
      <c r="J5022" s="97"/>
      <c r="AD5022" s="476"/>
      <c r="AI5022" s="473"/>
    </row>
    <row r="5023" spans="1:35" s="4" customFormat="1" x14ac:dyDescent="0.25">
      <c r="A5023" s="408">
        <f t="shared" si="76"/>
        <v>5021</v>
      </c>
      <c r="B5023" s="488">
        <v>45533</v>
      </c>
      <c r="C5023" s="212" t="s">
        <v>125</v>
      </c>
      <c r="D5023" s="408" t="s">
        <v>99</v>
      </c>
      <c r="E5023" s="408" t="s">
        <v>334</v>
      </c>
      <c r="F5023" s="97">
        <v>0</v>
      </c>
      <c r="G5023" s="97"/>
      <c r="H5023" s="116"/>
      <c r="I5023" s="116"/>
      <c r="J5023" s="97"/>
      <c r="AD5023" s="476"/>
      <c r="AI5023" s="473"/>
    </row>
    <row r="5024" spans="1:35" s="4" customFormat="1" x14ac:dyDescent="0.25">
      <c r="A5024" s="408">
        <f t="shared" si="76"/>
        <v>5022</v>
      </c>
      <c r="B5024" s="488">
        <v>45533</v>
      </c>
      <c r="C5024" s="212" t="s">
        <v>290</v>
      </c>
      <c r="D5024" s="408" t="s">
        <v>99</v>
      </c>
      <c r="E5024" s="408" t="s">
        <v>335</v>
      </c>
      <c r="F5024" s="97">
        <v>0</v>
      </c>
      <c r="G5024" s="97"/>
      <c r="H5024" s="116"/>
      <c r="I5024" s="116"/>
      <c r="J5024" s="97"/>
      <c r="AD5024" s="476"/>
      <c r="AI5024" s="473"/>
    </row>
    <row r="5025" spans="1:35" s="4" customFormat="1" x14ac:dyDescent="0.25">
      <c r="A5025" s="408">
        <f t="shared" si="76"/>
        <v>5023</v>
      </c>
      <c r="B5025" s="488">
        <v>45533</v>
      </c>
      <c r="C5025" s="212" t="s">
        <v>88</v>
      </c>
      <c r="D5025" s="408" t="s">
        <v>89</v>
      </c>
      <c r="E5025" s="408" t="s">
        <v>336</v>
      </c>
      <c r="F5025" s="97">
        <v>0</v>
      </c>
      <c r="G5025" s="97"/>
      <c r="H5025" s="116"/>
      <c r="I5025" s="116"/>
      <c r="J5025" s="97"/>
      <c r="AD5025" s="476"/>
      <c r="AI5025" s="473"/>
    </row>
    <row r="5026" spans="1:35" s="4" customFormat="1" x14ac:dyDescent="0.25">
      <c r="A5026" s="408">
        <f t="shared" si="76"/>
        <v>5024</v>
      </c>
      <c r="B5026" s="488">
        <v>45533</v>
      </c>
      <c r="C5026" s="212" t="s">
        <v>294</v>
      </c>
      <c r="D5026" s="408" t="s">
        <v>89</v>
      </c>
      <c r="E5026" s="408" t="s">
        <v>337</v>
      </c>
      <c r="F5026" s="97">
        <v>0</v>
      </c>
      <c r="G5026" s="97"/>
      <c r="H5026" s="116"/>
      <c r="I5026" s="116"/>
      <c r="J5026" s="97"/>
      <c r="AD5026" s="476"/>
      <c r="AI5026" s="473"/>
    </row>
    <row r="5027" spans="1:35" s="4" customFormat="1" x14ac:dyDescent="0.25">
      <c r="A5027" s="408">
        <f t="shared" si="76"/>
        <v>5025</v>
      </c>
      <c r="B5027" s="488">
        <v>45533</v>
      </c>
      <c r="C5027" s="212" t="s">
        <v>119</v>
      </c>
      <c r="D5027" s="408" t="s">
        <v>131</v>
      </c>
      <c r="E5027" s="408" t="s">
        <v>338</v>
      </c>
      <c r="F5027" s="97">
        <v>75</v>
      </c>
      <c r="G5027" s="97"/>
      <c r="H5027" s="116"/>
      <c r="I5027" s="116"/>
      <c r="J5027" s="97"/>
      <c r="AD5027" s="476"/>
      <c r="AI5027" s="473"/>
    </row>
    <row r="5028" spans="1:35" s="4" customFormat="1" x14ac:dyDescent="0.25">
      <c r="A5028" s="408">
        <f t="shared" si="76"/>
        <v>5026</v>
      </c>
      <c r="B5028" s="488">
        <v>45533</v>
      </c>
      <c r="C5028" s="212" t="s">
        <v>121</v>
      </c>
      <c r="D5028" s="408" t="s">
        <v>122</v>
      </c>
      <c r="E5028" s="408" t="s">
        <v>339</v>
      </c>
      <c r="F5028" s="97">
        <v>85</v>
      </c>
      <c r="G5028" s="97"/>
      <c r="H5028" s="116"/>
      <c r="I5028" s="116"/>
      <c r="J5028" s="97"/>
      <c r="AD5028" s="476"/>
      <c r="AI5028" s="473"/>
    </row>
    <row r="5029" spans="1:35" s="4" customFormat="1" x14ac:dyDescent="0.25">
      <c r="A5029" s="408">
        <f t="shared" si="76"/>
        <v>5027</v>
      </c>
      <c r="B5029" s="488">
        <v>45533</v>
      </c>
      <c r="C5029" s="212" t="s">
        <v>349</v>
      </c>
      <c r="D5029" s="408" t="s">
        <v>360</v>
      </c>
      <c r="E5029" s="408" t="s">
        <v>127</v>
      </c>
      <c r="F5029" s="97">
        <v>89</v>
      </c>
      <c r="G5029" s="97"/>
      <c r="H5029" s="116"/>
      <c r="I5029" s="116"/>
      <c r="J5029" s="97"/>
      <c r="AD5029" s="476"/>
      <c r="AI5029" s="473"/>
    </row>
    <row r="5030" spans="1:35" s="4" customFormat="1" x14ac:dyDescent="0.25">
      <c r="A5030" s="408">
        <f t="shared" si="76"/>
        <v>5028</v>
      </c>
      <c r="B5030" s="488">
        <v>45533</v>
      </c>
      <c r="C5030" s="212" t="s">
        <v>449</v>
      </c>
      <c r="D5030" s="408" t="s">
        <v>122</v>
      </c>
      <c r="E5030" s="408" t="s">
        <v>339</v>
      </c>
      <c r="F5030" s="97">
        <v>0</v>
      </c>
      <c r="G5030" s="97"/>
      <c r="H5030" s="116"/>
      <c r="I5030" s="116"/>
      <c r="J5030" s="97"/>
      <c r="AD5030" s="476"/>
      <c r="AI5030" s="473"/>
    </row>
    <row r="5031" spans="1:35" s="4" customFormat="1" x14ac:dyDescent="0.25">
      <c r="A5031" s="408">
        <f t="shared" si="76"/>
        <v>5029</v>
      </c>
      <c r="B5031" s="488">
        <v>45533</v>
      </c>
      <c r="C5031" s="212" t="s">
        <v>118</v>
      </c>
      <c r="D5031" s="408" t="s">
        <v>107</v>
      </c>
      <c r="E5031" s="408" t="s">
        <v>340</v>
      </c>
      <c r="F5031" s="97">
        <v>131</v>
      </c>
      <c r="G5031" s="97"/>
      <c r="H5031" s="116"/>
      <c r="I5031" s="116"/>
      <c r="J5031" s="97"/>
      <c r="AD5031" s="476"/>
      <c r="AI5031" s="473"/>
    </row>
    <row r="5032" spans="1:35" s="4" customFormat="1" x14ac:dyDescent="0.25">
      <c r="A5032" s="408">
        <f t="shared" si="76"/>
        <v>5030</v>
      </c>
      <c r="B5032" s="488">
        <v>45533</v>
      </c>
      <c r="C5032" s="212" t="s">
        <v>109</v>
      </c>
      <c r="D5032" s="408" t="s">
        <v>107</v>
      </c>
      <c r="E5032" s="408" t="s">
        <v>341</v>
      </c>
      <c r="F5032" s="97">
        <v>0</v>
      </c>
      <c r="G5032" s="97"/>
      <c r="H5032" s="116"/>
      <c r="I5032" s="116"/>
      <c r="J5032" s="97"/>
      <c r="AD5032" s="476"/>
      <c r="AI5032" s="473"/>
    </row>
    <row r="5033" spans="1:35" s="4" customFormat="1" x14ac:dyDescent="0.25">
      <c r="A5033" s="408">
        <f t="shared" si="76"/>
        <v>5031</v>
      </c>
      <c r="B5033" s="488">
        <v>45533</v>
      </c>
      <c r="C5033" s="212" t="s">
        <v>106</v>
      </c>
      <c r="D5033" s="408" t="s">
        <v>107</v>
      </c>
      <c r="E5033" s="408" t="s">
        <v>342</v>
      </c>
      <c r="F5033" s="97">
        <v>95</v>
      </c>
      <c r="G5033" s="97"/>
      <c r="H5033" s="116"/>
      <c r="I5033" s="116"/>
      <c r="J5033" s="97"/>
      <c r="AD5033" s="476"/>
      <c r="AI5033" s="473"/>
    </row>
    <row r="5034" spans="1:35" s="4" customFormat="1" x14ac:dyDescent="0.25">
      <c r="A5034" s="408">
        <f t="shared" si="76"/>
        <v>5032</v>
      </c>
      <c r="B5034" s="488">
        <v>45533</v>
      </c>
      <c r="C5034" s="212" t="s">
        <v>278</v>
      </c>
      <c r="D5034" s="408" t="s">
        <v>107</v>
      </c>
      <c r="E5034" s="408" t="s">
        <v>341</v>
      </c>
      <c r="F5034" s="97">
        <v>0</v>
      </c>
      <c r="G5034" s="97"/>
      <c r="H5034" s="116"/>
      <c r="I5034" s="116"/>
      <c r="J5034" s="97"/>
      <c r="AD5034" s="476"/>
      <c r="AI5034" s="473"/>
    </row>
    <row r="5035" spans="1:35" s="4" customFormat="1" x14ac:dyDescent="0.25">
      <c r="A5035" s="408">
        <f t="shared" si="76"/>
        <v>5033</v>
      </c>
      <c r="B5035" s="488">
        <v>45533</v>
      </c>
      <c r="C5035" s="212" t="s">
        <v>372</v>
      </c>
      <c r="D5035" s="408" t="s">
        <v>107</v>
      </c>
      <c r="E5035" s="408">
        <v>0</v>
      </c>
      <c r="F5035" s="97">
        <v>0</v>
      </c>
      <c r="G5035" s="97"/>
      <c r="H5035" s="116"/>
      <c r="I5035" s="116"/>
      <c r="J5035" s="97"/>
      <c r="AD5035" s="476"/>
      <c r="AI5035" s="473"/>
    </row>
    <row r="5036" spans="1:35" s="4" customFormat="1" x14ac:dyDescent="0.25">
      <c r="A5036" s="408">
        <f t="shared" si="76"/>
        <v>5034</v>
      </c>
      <c r="B5036" s="488">
        <v>45533</v>
      </c>
      <c r="C5036" s="212" t="s">
        <v>373</v>
      </c>
      <c r="D5036" s="408" t="s">
        <v>107</v>
      </c>
      <c r="E5036" s="408">
        <v>0</v>
      </c>
      <c r="F5036" s="97">
        <v>116</v>
      </c>
      <c r="G5036" s="97"/>
      <c r="H5036" s="116"/>
      <c r="I5036" s="116"/>
      <c r="J5036" s="97"/>
      <c r="AD5036" s="476"/>
      <c r="AI5036" s="473"/>
    </row>
    <row r="5037" spans="1:35" s="4" customFormat="1" x14ac:dyDescent="0.25">
      <c r="A5037" s="408">
        <f t="shared" si="76"/>
        <v>5035</v>
      </c>
      <c r="B5037" s="488">
        <v>45533</v>
      </c>
      <c r="C5037" s="212" t="s">
        <v>91</v>
      </c>
      <c r="D5037" s="408" t="s">
        <v>92</v>
      </c>
      <c r="E5037" s="408" t="s">
        <v>343</v>
      </c>
      <c r="F5037" s="97">
        <v>254</v>
      </c>
      <c r="G5037" s="97"/>
      <c r="H5037" s="116"/>
      <c r="I5037" s="116"/>
      <c r="J5037" s="97"/>
      <c r="AD5037" s="476"/>
      <c r="AI5037" s="473"/>
    </row>
    <row r="5038" spans="1:35" s="4" customFormat="1" x14ac:dyDescent="0.25">
      <c r="A5038" s="408">
        <f t="shared" si="76"/>
        <v>5036</v>
      </c>
      <c r="B5038" s="488">
        <v>45533</v>
      </c>
      <c r="C5038" s="212" t="s">
        <v>94</v>
      </c>
      <c r="D5038" s="408" t="s">
        <v>92</v>
      </c>
      <c r="E5038" s="408" t="s">
        <v>344</v>
      </c>
      <c r="F5038" s="97">
        <v>0</v>
      </c>
      <c r="G5038" s="97"/>
      <c r="H5038" s="116"/>
      <c r="I5038" s="116"/>
      <c r="J5038" s="97"/>
      <c r="AD5038" s="476"/>
      <c r="AI5038" s="473"/>
    </row>
    <row r="5039" spans="1:35" s="4" customFormat="1" x14ac:dyDescent="0.25">
      <c r="A5039" s="408">
        <f t="shared" si="76"/>
        <v>5037</v>
      </c>
      <c r="B5039" s="488">
        <v>45533</v>
      </c>
      <c r="C5039" s="212" t="s">
        <v>116</v>
      </c>
      <c r="D5039" s="408" t="s">
        <v>92</v>
      </c>
      <c r="E5039" s="408" t="s">
        <v>345</v>
      </c>
      <c r="F5039" s="97">
        <v>0</v>
      </c>
      <c r="G5039" s="97"/>
      <c r="H5039" s="116"/>
      <c r="I5039" s="116"/>
      <c r="J5039" s="97"/>
      <c r="AD5039" s="476"/>
      <c r="AI5039" s="473"/>
    </row>
    <row r="5040" spans="1:35" s="4" customFormat="1" x14ac:dyDescent="0.25">
      <c r="A5040" s="408">
        <f t="shared" si="76"/>
        <v>5038</v>
      </c>
      <c r="B5040" s="488">
        <v>45533</v>
      </c>
      <c r="C5040" s="212" t="s">
        <v>128</v>
      </c>
      <c r="D5040" s="408" t="s">
        <v>97</v>
      </c>
      <c r="E5040" s="408" t="s">
        <v>346</v>
      </c>
      <c r="F5040" s="97">
        <v>0</v>
      </c>
      <c r="G5040" s="97"/>
      <c r="H5040" s="116"/>
      <c r="I5040" s="116"/>
      <c r="J5040" s="97"/>
      <c r="AD5040" s="476"/>
      <c r="AI5040" s="473"/>
    </row>
    <row r="5041" spans="1:35" s="4" customFormat="1" x14ac:dyDescent="0.25">
      <c r="A5041" s="408">
        <f t="shared" si="76"/>
        <v>5039</v>
      </c>
      <c r="B5041" s="488">
        <v>45533</v>
      </c>
      <c r="C5041" s="212" t="s">
        <v>96</v>
      </c>
      <c r="D5041" s="408" t="s">
        <v>97</v>
      </c>
      <c r="E5041" s="408" t="s">
        <v>347</v>
      </c>
      <c r="F5041" s="97">
        <v>28</v>
      </c>
      <c r="G5041" s="97"/>
      <c r="H5041" s="116"/>
      <c r="I5041" s="116"/>
      <c r="J5041" s="97"/>
      <c r="AD5041" s="476"/>
      <c r="AI5041" s="473"/>
    </row>
    <row r="5042" spans="1:35" s="4" customFormat="1" x14ac:dyDescent="0.25">
      <c r="A5042" s="408">
        <f t="shared" si="76"/>
        <v>5040</v>
      </c>
      <c r="B5042" s="488">
        <v>45533</v>
      </c>
      <c r="C5042" s="212" t="s">
        <v>113</v>
      </c>
      <c r="D5042" s="408" t="s">
        <v>114</v>
      </c>
      <c r="E5042" s="408" t="s">
        <v>348</v>
      </c>
      <c r="F5042" s="97">
        <v>107</v>
      </c>
      <c r="G5042" s="97"/>
      <c r="H5042" s="116"/>
      <c r="I5042" s="116"/>
      <c r="J5042" s="97"/>
      <c r="AD5042" s="476"/>
      <c r="AI5042" s="473"/>
    </row>
    <row r="5043" spans="1:35" s="4" customFormat="1" x14ac:dyDescent="0.25">
      <c r="A5043" s="408">
        <f t="shared" si="76"/>
        <v>5041</v>
      </c>
      <c r="B5043" s="488">
        <v>45533</v>
      </c>
      <c r="C5043" s="96" t="s">
        <v>559</v>
      </c>
      <c r="D5043" s="408" t="str">
        <f>VLOOKUP(C5043,X$4:Z5044,2,FALSE)</f>
        <v>لودر VOLVO</v>
      </c>
      <c r="E5043" s="408" t="str">
        <f>VLOOKUP(C5043,X$4:Z5044,3,FALSE)</f>
        <v>شرکتی</v>
      </c>
      <c r="F5043" s="97">
        <v>0</v>
      </c>
      <c r="G5043" s="97"/>
      <c r="H5043" s="116"/>
      <c r="I5043" s="116"/>
      <c r="J5043" s="97"/>
      <c r="AD5043" s="476"/>
      <c r="AI5043" s="473"/>
    </row>
    <row r="5044" spans="1:35" s="4" customFormat="1" x14ac:dyDescent="0.25">
      <c r="A5044" s="408">
        <f t="shared" ref="A5044:A5107" si="77">ROW()-2</f>
        <v>5042</v>
      </c>
      <c r="B5044" s="488">
        <v>45533</v>
      </c>
      <c r="C5044" s="212" t="s">
        <v>156</v>
      </c>
      <c r="D5044" s="408" t="s">
        <v>136</v>
      </c>
      <c r="E5044" s="408" t="s">
        <v>149</v>
      </c>
      <c r="F5044" s="97">
        <v>213</v>
      </c>
      <c r="G5044" s="97"/>
      <c r="H5044" s="116"/>
      <c r="I5044" s="116"/>
      <c r="J5044" s="97"/>
      <c r="AD5044" s="476"/>
      <c r="AI5044" s="473"/>
    </row>
    <row r="5045" spans="1:35" s="4" customFormat="1" x14ac:dyDescent="0.25">
      <c r="A5045" s="408">
        <f t="shared" si="77"/>
        <v>5043</v>
      </c>
      <c r="B5045" s="488">
        <v>45533</v>
      </c>
      <c r="C5045" s="212" t="s">
        <v>142</v>
      </c>
      <c r="D5045" s="408" t="s">
        <v>264</v>
      </c>
      <c r="E5045" s="408" t="s">
        <v>143</v>
      </c>
      <c r="F5045" s="97">
        <v>0</v>
      </c>
      <c r="G5045" s="97"/>
      <c r="H5045" s="116"/>
      <c r="I5045" s="116"/>
      <c r="J5045" s="97"/>
      <c r="AD5045" s="476"/>
      <c r="AI5045" s="473"/>
    </row>
    <row r="5046" spans="1:35" s="4" customFormat="1" x14ac:dyDescent="0.25">
      <c r="A5046" s="408">
        <f t="shared" si="77"/>
        <v>5044</v>
      </c>
      <c r="B5046" s="488">
        <v>45533</v>
      </c>
      <c r="C5046" s="212" t="s">
        <v>144</v>
      </c>
      <c r="D5046" s="408" t="s">
        <v>264</v>
      </c>
      <c r="E5046" s="408" t="s">
        <v>143</v>
      </c>
      <c r="F5046" s="97">
        <v>0</v>
      </c>
      <c r="G5046" s="97"/>
      <c r="H5046" s="116"/>
      <c r="I5046" s="116"/>
      <c r="J5046" s="97"/>
      <c r="AD5046" s="476"/>
      <c r="AI5046" s="473"/>
    </row>
    <row r="5047" spans="1:35" s="4" customFormat="1" x14ac:dyDescent="0.25">
      <c r="A5047" s="408">
        <f t="shared" si="77"/>
        <v>5045</v>
      </c>
      <c r="B5047" s="488">
        <v>45533</v>
      </c>
      <c r="C5047" s="212" t="s">
        <v>145</v>
      </c>
      <c r="D5047" s="408" t="s">
        <v>265</v>
      </c>
      <c r="E5047" s="408" t="s">
        <v>146</v>
      </c>
      <c r="F5047" s="97">
        <v>0</v>
      </c>
      <c r="G5047" s="97"/>
      <c r="H5047" s="116"/>
      <c r="I5047" s="116"/>
      <c r="J5047" s="97"/>
      <c r="AD5047" s="476"/>
      <c r="AI5047" s="473"/>
    </row>
    <row r="5048" spans="1:35" s="4" customFormat="1" x14ac:dyDescent="0.25">
      <c r="A5048" s="408">
        <f t="shared" si="77"/>
        <v>5046</v>
      </c>
      <c r="B5048" s="488">
        <v>45533</v>
      </c>
      <c r="C5048" s="212" t="s">
        <v>160</v>
      </c>
      <c r="D5048" s="408" t="s">
        <v>136</v>
      </c>
      <c r="E5048" s="408" t="s">
        <v>64</v>
      </c>
      <c r="F5048" s="97">
        <v>0</v>
      </c>
      <c r="G5048" s="97"/>
      <c r="H5048" s="116"/>
      <c r="I5048" s="116"/>
      <c r="J5048" s="97"/>
      <c r="AD5048" s="476"/>
      <c r="AI5048" s="473"/>
    </row>
    <row r="5049" spans="1:35" s="4" customFormat="1" x14ac:dyDescent="0.25">
      <c r="A5049" s="408">
        <f t="shared" si="77"/>
        <v>5047</v>
      </c>
      <c r="B5049" s="488">
        <v>45533</v>
      </c>
      <c r="C5049" s="212" t="s">
        <v>390</v>
      </c>
      <c r="D5049" s="408" t="s">
        <v>99</v>
      </c>
      <c r="E5049" s="408" t="s">
        <v>381</v>
      </c>
      <c r="F5049" s="97">
        <v>0</v>
      </c>
      <c r="G5049" s="97"/>
      <c r="H5049" s="116"/>
      <c r="I5049" s="116"/>
      <c r="J5049" s="97"/>
      <c r="AD5049" s="476"/>
      <c r="AI5049" s="473"/>
    </row>
    <row r="5050" spans="1:35" s="4" customFormat="1" x14ac:dyDescent="0.25">
      <c r="A5050" s="408">
        <f t="shared" si="77"/>
        <v>5048</v>
      </c>
      <c r="B5050" s="488">
        <v>45533</v>
      </c>
      <c r="C5050" s="96" t="s">
        <v>283</v>
      </c>
      <c r="D5050" s="408" t="s">
        <v>266</v>
      </c>
      <c r="E5050" s="408" t="s">
        <v>63</v>
      </c>
      <c r="F5050" s="97">
        <v>62</v>
      </c>
      <c r="G5050" s="97"/>
      <c r="H5050" s="116"/>
      <c r="I5050" s="116"/>
      <c r="J5050" s="97"/>
      <c r="AD5050" s="476"/>
      <c r="AI5050" s="473"/>
    </row>
    <row r="5051" spans="1:35" s="4" customFormat="1" x14ac:dyDescent="0.25">
      <c r="A5051" s="408">
        <f t="shared" si="77"/>
        <v>5049</v>
      </c>
      <c r="B5051" s="488">
        <v>45533</v>
      </c>
      <c r="C5051" s="212" t="s">
        <v>148</v>
      </c>
      <c r="D5051" s="408" t="s">
        <v>92</v>
      </c>
      <c r="E5051" s="408" t="s">
        <v>63</v>
      </c>
      <c r="F5051" s="97">
        <v>147</v>
      </c>
      <c r="G5051" s="97"/>
      <c r="H5051" s="116"/>
      <c r="I5051" s="116"/>
      <c r="J5051" s="97"/>
      <c r="AD5051" s="476"/>
      <c r="AI5051" s="473"/>
    </row>
    <row r="5052" spans="1:35" s="4" customFormat="1" x14ac:dyDescent="0.25">
      <c r="A5052" s="408">
        <f t="shared" si="77"/>
        <v>5050</v>
      </c>
      <c r="B5052" s="488">
        <v>45533</v>
      </c>
      <c r="C5052" s="212" t="s">
        <v>150</v>
      </c>
      <c r="D5052" s="408" t="s">
        <v>92</v>
      </c>
      <c r="E5052" s="408" t="s">
        <v>63</v>
      </c>
      <c r="F5052" s="97">
        <v>182</v>
      </c>
      <c r="G5052" s="97"/>
      <c r="H5052" s="116"/>
      <c r="I5052" s="116"/>
      <c r="J5052" s="97"/>
      <c r="AD5052" s="476"/>
      <c r="AI5052" s="473"/>
    </row>
    <row r="5053" spans="1:35" s="4" customFormat="1" x14ac:dyDescent="0.25">
      <c r="A5053" s="408">
        <f t="shared" si="77"/>
        <v>5051</v>
      </c>
      <c r="B5053" s="488">
        <v>45533</v>
      </c>
      <c r="C5053" s="213" t="s">
        <v>467</v>
      </c>
      <c r="D5053" s="408" t="s">
        <v>92</v>
      </c>
      <c r="E5053" s="408" t="s">
        <v>63</v>
      </c>
      <c r="F5053" s="97">
        <v>201</v>
      </c>
      <c r="G5053" s="97"/>
      <c r="H5053" s="116"/>
      <c r="I5053" s="116"/>
      <c r="J5053" s="97"/>
      <c r="AD5053" s="476"/>
      <c r="AI5053" s="473"/>
    </row>
    <row r="5054" spans="1:35" s="4" customFormat="1" x14ac:dyDescent="0.25">
      <c r="A5054" s="408">
        <f t="shared" si="77"/>
        <v>5052</v>
      </c>
      <c r="B5054" s="488">
        <v>45533</v>
      </c>
      <c r="C5054" s="212" t="s">
        <v>135</v>
      </c>
      <c r="D5054" s="408" t="s">
        <v>136</v>
      </c>
      <c r="E5054" s="408" t="s">
        <v>2</v>
      </c>
      <c r="F5054" s="97">
        <v>198</v>
      </c>
      <c r="G5054" s="97"/>
      <c r="H5054" s="116"/>
      <c r="I5054" s="116"/>
      <c r="J5054" s="97"/>
      <c r="AD5054" s="476"/>
      <c r="AI5054" s="473"/>
    </row>
    <row r="5055" spans="1:35" s="4" customFormat="1" x14ac:dyDescent="0.25">
      <c r="A5055" s="408">
        <f t="shared" si="77"/>
        <v>5053</v>
      </c>
      <c r="B5055" s="488">
        <v>45533</v>
      </c>
      <c r="C5055" s="212" t="s">
        <v>137</v>
      </c>
      <c r="D5055" s="408" t="s">
        <v>136</v>
      </c>
      <c r="E5055" s="408" t="s">
        <v>2</v>
      </c>
      <c r="F5055" s="97">
        <v>221</v>
      </c>
      <c r="G5055" s="97"/>
      <c r="H5055" s="116"/>
      <c r="I5055" s="116"/>
      <c r="J5055" s="97"/>
      <c r="AD5055" s="476"/>
      <c r="AI5055" s="473"/>
    </row>
    <row r="5056" spans="1:35" s="4" customFormat="1" x14ac:dyDescent="0.25">
      <c r="A5056" s="408">
        <f t="shared" si="77"/>
        <v>5054</v>
      </c>
      <c r="B5056" s="488">
        <v>45533</v>
      </c>
      <c r="C5056" s="212" t="s">
        <v>139</v>
      </c>
      <c r="D5056" s="408" t="s">
        <v>92</v>
      </c>
      <c r="E5056" s="408" t="s">
        <v>2</v>
      </c>
      <c r="F5056" s="97">
        <v>0</v>
      </c>
      <c r="G5056" s="97"/>
      <c r="H5056" s="116"/>
      <c r="I5056" s="116"/>
      <c r="J5056" s="97"/>
      <c r="AD5056" s="476"/>
      <c r="AI5056" s="473"/>
    </row>
    <row r="5057" spans="1:35" s="4" customFormat="1" x14ac:dyDescent="0.25">
      <c r="A5057" s="408">
        <f t="shared" si="77"/>
        <v>5055</v>
      </c>
      <c r="B5057" s="488">
        <v>45533</v>
      </c>
      <c r="C5057" s="212" t="s">
        <v>140</v>
      </c>
      <c r="D5057" s="408" t="s">
        <v>92</v>
      </c>
      <c r="E5057" s="408" t="s">
        <v>2</v>
      </c>
      <c r="F5057" s="97">
        <v>200</v>
      </c>
      <c r="G5057" s="97"/>
      <c r="H5057" s="116"/>
      <c r="I5057" s="116"/>
      <c r="J5057" s="97"/>
      <c r="AD5057" s="476"/>
      <c r="AI5057" s="473"/>
    </row>
    <row r="5058" spans="1:35" s="4" customFormat="1" x14ac:dyDescent="0.25">
      <c r="A5058" s="408">
        <f t="shared" si="77"/>
        <v>5056</v>
      </c>
      <c r="B5058" s="488">
        <v>45533</v>
      </c>
      <c r="C5058" s="212" t="s">
        <v>141</v>
      </c>
      <c r="D5058" s="408" t="s">
        <v>92</v>
      </c>
      <c r="E5058" s="408" t="s">
        <v>2</v>
      </c>
      <c r="F5058" s="97">
        <v>0</v>
      </c>
      <c r="G5058" s="97"/>
      <c r="H5058" s="116"/>
      <c r="I5058" s="116"/>
      <c r="J5058" s="97"/>
      <c r="AD5058" s="476"/>
      <c r="AI5058" s="473"/>
    </row>
    <row r="5059" spans="1:35" s="4" customFormat="1" x14ac:dyDescent="0.25">
      <c r="A5059" s="408">
        <f t="shared" si="77"/>
        <v>5057</v>
      </c>
      <c r="B5059" s="488">
        <v>45533</v>
      </c>
      <c r="C5059" s="212" t="s">
        <v>134</v>
      </c>
      <c r="D5059" s="408" t="s">
        <v>99</v>
      </c>
      <c r="E5059" s="408" t="s">
        <v>2</v>
      </c>
      <c r="F5059" s="97">
        <v>0</v>
      </c>
      <c r="G5059" s="97"/>
      <c r="H5059" s="116"/>
      <c r="I5059" s="116"/>
      <c r="J5059" s="97"/>
      <c r="AD5059" s="476"/>
      <c r="AI5059" s="473"/>
    </row>
    <row r="5060" spans="1:35" s="4" customFormat="1" x14ac:dyDescent="0.25">
      <c r="A5060" s="408">
        <f t="shared" si="77"/>
        <v>5058</v>
      </c>
      <c r="B5060" s="488">
        <v>45533</v>
      </c>
      <c r="C5060" s="212" t="s">
        <v>279</v>
      </c>
      <c r="D5060" s="408" t="s">
        <v>99</v>
      </c>
      <c r="E5060" s="408" t="s">
        <v>2</v>
      </c>
      <c r="F5060" s="97">
        <v>0</v>
      </c>
      <c r="G5060" s="97"/>
      <c r="H5060" s="116"/>
      <c r="I5060" s="116"/>
      <c r="J5060" s="97"/>
      <c r="AD5060" s="476"/>
      <c r="AI5060" s="473"/>
    </row>
    <row r="5061" spans="1:35" s="4" customFormat="1" x14ac:dyDescent="0.25">
      <c r="A5061" s="408">
        <f t="shared" si="77"/>
        <v>5059</v>
      </c>
      <c r="B5061" s="488">
        <v>45533</v>
      </c>
      <c r="C5061" s="212" t="s">
        <v>153</v>
      </c>
      <c r="D5061" s="408" t="s">
        <v>103</v>
      </c>
      <c r="E5061" s="408" t="s">
        <v>62</v>
      </c>
      <c r="F5061" s="97">
        <v>107</v>
      </c>
      <c r="G5061" s="97"/>
      <c r="H5061" s="116"/>
      <c r="I5061" s="116"/>
      <c r="J5061" s="97"/>
      <c r="AD5061" s="476"/>
      <c r="AI5061" s="473"/>
    </row>
    <row r="5062" spans="1:35" s="4" customFormat="1" x14ac:dyDescent="0.25">
      <c r="A5062" s="408">
        <f t="shared" si="77"/>
        <v>5060</v>
      </c>
      <c r="B5062" s="488">
        <v>45533</v>
      </c>
      <c r="C5062" s="212" t="s">
        <v>154</v>
      </c>
      <c r="D5062" s="408" t="s">
        <v>92</v>
      </c>
      <c r="E5062" s="408" t="s">
        <v>62</v>
      </c>
      <c r="F5062" s="97">
        <v>0</v>
      </c>
      <c r="G5062" s="97"/>
      <c r="H5062" s="116"/>
      <c r="I5062" s="116"/>
      <c r="J5062" s="97"/>
      <c r="AD5062" s="476"/>
      <c r="AI5062" s="473"/>
    </row>
    <row r="5063" spans="1:35" s="4" customFormat="1" x14ac:dyDescent="0.25">
      <c r="A5063" s="408">
        <f t="shared" si="77"/>
        <v>5061</v>
      </c>
      <c r="B5063" s="488">
        <v>45533</v>
      </c>
      <c r="C5063" s="212" t="s">
        <v>155</v>
      </c>
      <c r="D5063" s="408" t="s">
        <v>92</v>
      </c>
      <c r="E5063" s="408" t="s">
        <v>62</v>
      </c>
      <c r="F5063" s="97">
        <v>200</v>
      </c>
      <c r="G5063" s="97"/>
      <c r="H5063" s="116"/>
      <c r="I5063" s="116"/>
      <c r="J5063" s="97"/>
      <c r="AD5063" s="476"/>
      <c r="AI5063" s="473"/>
    </row>
    <row r="5064" spans="1:35" s="4" customFormat="1" x14ac:dyDescent="0.25">
      <c r="A5064" s="408">
        <f t="shared" si="77"/>
        <v>5062</v>
      </c>
      <c r="B5064" s="488">
        <v>45533</v>
      </c>
      <c r="C5064" s="212" t="s">
        <v>295</v>
      </c>
      <c r="D5064" s="408" t="s">
        <v>92</v>
      </c>
      <c r="E5064" s="408" t="s">
        <v>62</v>
      </c>
      <c r="F5064" s="97">
        <v>0</v>
      </c>
      <c r="G5064" s="97"/>
      <c r="H5064" s="116"/>
      <c r="I5064" s="116"/>
      <c r="J5064" s="97"/>
      <c r="AD5064" s="476"/>
      <c r="AI5064" s="473"/>
    </row>
    <row r="5065" spans="1:35" s="4" customFormat="1" x14ac:dyDescent="0.25">
      <c r="A5065" s="408">
        <f t="shared" si="77"/>
        <v>5063</v>
      </c>
      <c r="B5065" s="488">
        <v>45533</v>
      </c>
      <c r="C5065" s="212" t="s">
        <v>259</v>
      </c>
      <c r="D5065" s="408" t="s">
        <v>92</v>
      </c>
      <c r="E5065" s="408" t="s">
        <v>2</v>
      </c>
      <c r="F5065" s="97">
        <v>201</v>
      </c>
      <c r="G5065" s="97"/>
      <c r="H5065" s="116"/>
      <c r="I5065" s="116"/>
      <c r="J5065" s="97"/>
      <c r="AD5065" s="476"/>
      <c r="AI5065" s="473"/>
    </row>
    <row r="5066" spans="1:35" s="4" customFormat="1" x14ac:dyDescent="0.25">
      <c r="A5066" s="408">
        <f t="shared" si="77"/>
        <v>5064</v>
      </c>
      <c r="B5066" s="488">
        <v>45533</v>
      </c>
      <c r="C5066" s="212" t="s">
        <v>260</v>
      </c>
      <c r="D5066" s="408" t="s">
        <v>92</v>
      </c>
      <c r="E5066" s="408" t="s">
        <v>2</v>
      </c>
      <c r="F5066" s="97">
        <v>0</v>
      </c>
      <c r="G5066" s="97"/>
      <c r="H5066" s="116"/>
      <c r="I5066" s="116"/>
      <c r="J5066" s="97"/>
      <c r="AD5066" s="476"/>
      <c r="AI5066" s="473"/>
    </row>
    <row r="5067" spans="1:35" s="4" customFormat="1" x14ac:dyDescent="0.25">
      <c r="A5067" s="408">
        <f t="shared" si="77"/>
        <v>5065</v>
      </c>
      <c r="B5067" s="488">
        <v>45533</v>
      </c>
      <c r="C5067" s="212" t="s">
        <v>252</v>
      </c>
      <c r="D5067" s="408" t="s">
        <v>92</v>
      </c>
      <c r="E5067" s="408" t="s">
        <v>2</v>
      </c>
      <c r="F5067" s="97">
        <v>141</v>
      </c>
      <c r="G5067" s="97"/>
      <c r="H5067" s="116"/>
      <c r="I5067" s="116"/>
      <c r="J5067" s="97"/>
      <c r="AD5067" s="476"/>
      <c r="AI5067" s="473"/>
    </row>
    <row r="5068" spans="1:35" s="4" customFormat="1" x14ac:dyDescent="0.25">
      <c r="A5068" s="408">
        <f t="shared" si="77"/>
        <v>5066</v>
      </c>
      <c r="B5068" s="488">
        <v>45533</v>
      </c>
      <c r="C5068" s="212" t="s">
        <v>177</v>
      </c>
      <c r="D5068" s="408" t="s">
        <v>159</v>
      </c>
      <c r="E5068" s="408" t="s">
        <v>8</v>
      </c>
      <c r="F5068" s="97">
        <v>74</v>
      </c>
      <c r="G5068" s="97"/>
      <c r="H5068" s="116"/>
      <c r="I5068" s="116"/>
      <c r="J5068" s="97"/>
      <c r="AD5068" s="476"/>
      <c r="AI5068" s="473"/>
    </row>
    <row r="5069" spans="1:35" s="4" customFormat="1" x14ac:dyDescent="0.25">
      <c r="A5069" s="408">
        <f t="shared" si="77"/>
        <v>5067</v>
      </c>
      <c r="B5069" s="488">
        <v>45533</v>
      </c>
      <c r="C5069" s="212" t="s">
        <v>162</v>
      </c>
      <c r="D5069" s="408" t="s">
        <v>163</v>
      </c>
      <c r="E5069" s="408" t="s">
        <v>164</v>
      </c>
      <c r="F5069" s="97">
        <v>163</v>
      </c>
      <c r="G5069" s="97"/>
      <c r="H5069" s="116"/>
      <c r="I5069" s="116"/>
      <c r="J5069" s="97"/>
      <c r="AD5069" s="476"/>
      <c r="AI5069" s="473"/>
    </row>
    <row r="5070" spans="1:35" s="4" customFormat="1" x14ac:dyDescent="0.25">
      <c r="A5070" s="408">
        <f t="shared" si="77"/>
        <v>5068</v>
      </c>
      <c r="B5070" s="488">
        <v>45533</v>
      </c>
      <c r="C5070" s="212" t="s">
        <v>166</v>
      </c>
      <c r="D5070" s="408" t="s">
        <v>167</v>
      </c>
      <c r="E5070" s="408" t="s">
        <v>164</v>
      </c>
      <c r="F5070" s="97">
        <v>0</v>
      </c>
      <c r="G5070" s="97"/>
      <c r="H5070" s="116"/>
      <c r="I5070" s="116"/>
      <c r="J5070" s="97"/>
      <c r="AD5070" s="476"/>
      <c r="AI5070" s="473"/>
    </row>
    <row r="5071" spans="1:35" s="4" customFormat="1" x14ac:dyDescent="0.25">
      <c r="A5071" s="408">
        <f t="shared" si="77"/>
        <v>5069</v>
      </c>
      <c r="B5071" s="488">
        <v>45533</v>
      </c>
      <c r="C5071" s="212" t="s">
        <v>169</v>
      </c>
      <c r="D5071" s="408" t="s">
        <v>167</v>
      </c>
      <c r="E5071" s="408" t="s">
        <v>164</v>
      </c>
      <c r="F5071" s="97">
        <v>0</v>
      </c>
      <c r="G5071" s="97"/>
      <c r="H5071" s="116"/>
      <c r="I5071" s="116"/>
      <c r="J5071" s="97"/>
      <c r="AD5071" s="476"/>
      <c r="AI5071" s="473"/>
    </row>
    <row r="5072" spans="1:35" s="4" customFormat="1" x14ac:dyDescent="0.25">
      <c r="A5072" s="408">
        <f t="shared" si="77"/>
        <v>5070</v>
      </c>
      <c r="B5072" s="488">
        <v>45533</v>
      </c>
      <c r="C5072" s="212" t="s">
        <v>170</v>
      </c>
      <c r="D5072" s="408" t="s">
        <v>103</v>
      </c>
      <c r="E5072" s="408" t="s">
        <v>164</v>
      </c>
      <c r="F5072" s="97">
        <v>120</v>
      </c>
      <c r="G5072" s="97"/>
      <c r="H5072" s="116"/>
      <c r="I5072" s="116"/>
      <c r="J5072" s="97"/>
      <c r="AD5072" s="476"/>
      <c r="AI5072" s="473"/>
    </row>
    <row r="5073" spans="1:35" s="4" customFormat="1" x14ac:dyDescent="0.25">
      <c r="A5073" s="408">
        <f t="shared" si="77"/>
        <v>5071</v>
      </c>
      <c r="B5073" s="488">
        <v>45533</v>
      </c>
      <c r="C5073" s="212" t="s">
        <v>171</v>
      </c>
      <c r="D5073" s="408" t="s">
        <v>159</v>
      </c>
      <c r="E5073" s="408" t="s">
        <v>164</v>
      </c>
      <c r="F5073" s="97">
        <v>0</v>
      </c>
      <c r="G5073" s="97"/>
      <c r="H5073" s="116"/>
      <c r="I5073" s="116"/>
      <c r="J5073" s="97"/>
      <c r="AD5073" s="476"/>
      <c r="AI5073" s="473"/>
    </row>
    <row r="5074" spans="1:35" s="4" customFormat="1" x14ac:dyDescent="0.25">
      <c r="A5074" s="408">
        <f t="shared" si="77"/>
        <v>5072</v>
      </c>
      <c r="B5074" s="488">
        <v>45533</v>
      </c>
      <c r="C5074" s="212" t="s">
        <v>172</v>
      </c>
      <c r="D5074" s="408" t="s">
        <v>173</v>
      </c>
      <c r="E5074" s="408" t="s">
        <v>164</v>
      </c>
      <c r="F5074" s="97">
        <v>0</v>
      </c>
      <c r="G5074" s="97"/>
      <c r="H5074" s="116"/>
      <c r="I5074" s="116"/>
      <c r="J5074" s="97"/>
      <c r="AD5074" s="476"/>
      <c r="AI5074" s="473"/>
    </row>
    <row r="5075" spans="1:35" s="4" customFormat="1" x14ac:dyDescent="0.25">
      <c r="A5075" s="408">
        <f t="shared" si="77"/>
        <v>5073</v>
      </c>
      <c r="B5075" s="488">
        <v>45533</v>
      </c>
      <c r="C5075" s="212" t="s">
        <v>174</v>
      </c>
      <c r="D5075" s="408" t="s">
        <v>99</v>
      </c>
      <c r="E5075" s="408" t="s">
        <v>164</v>
      </c>
      <c r="F5075" s="97">
        <v>295</v>
      </c>
      <c r="G5075" s="97"/>
      <c r="H5075" s="116"/>
      <c r="I5075" s="116"/>
      <c r="J5075" s="97"/>
      <c r="AD5075" s="476"/>
      <c r="AI5075" s="473"/>
    </row>
    <row r="5076" spans="1:35" s="4" customFormat="1" x14ac:dyDescent="0.25">
      <c r="A5076" s="408">
        <f t="shared" si="77"/>
        <v>5074</v>
      </c>
      <c r="B5076" s="488">
        <v>45533</v>
      </c>
      <c r="C5076" s="212" t="s">
        <v>175</v>
      </c>
      <c r="D5076" s="408" t="s">
        <v>176</v>
      </c>
      <c r="E5076" s="408" t="s">
        <v>164</v>
      </c>
      <c r="F5076" s="97">
        <v>0</v>
      </c>
      <c r="G5076" s="97"/>
      <c r="H5076" s="116"/>
      <c r="I5076" s="116"/>
      <c r="J5076" s="97"/>
      <c r="AD5076" s="476"/>
      <c r="AI5076" s="473"/>
    </row>
    <row r="5077" spans="1:35" s="4" customFormat="1" x14ac:dyDescent="0.25">
      <c r="A5077" s="408">
        <f t="shared" si="77"/>
        <v>5075</v>
      </c>
      <c r="B5077" s="488">
        <v>45533</v>
      </c>
      <c r="C5077" s="212" t="s">
        <v>263</v>
      </c>
      <c r="D5077" s="408" t="s">
        <v>176</v>
      </c>
      <c r="E5077" s="408" t="s">
        <v>164</v>
      </c>
      <c r="F5077" s="97">
        <v>0</v>
      </c>
      <c r="G5077" s="97"/>
      <c r="H5077" s="116"/>
      <c r="I5077" s="116"/>
      <c r="J5077" s="97"/>
      <c r="AD5077" s="476"/>
      <c r="AI5077" s="473"/>
    </row>
    <row r="5078" spans="1:35" s="4" customFormat="1" x14ac:dyDescent="0.25">
      <c r="A5078" s="408">
        <f t="shared" si="77"/>
        <v>5076</v>
      </c>
      <c r="B5078" s="488">
        <v>45533</v>
      </c>
      <c r="C5078" s="212" t="s">
        <v>261</v>
      </c>
      <c r="D5078" s="408" t="s">
        <v>269</v>
      </c>
      <c r="E5078" s="408" t="s">
        <v>164</v>
      </c>
      <c r="F5078" s="97">
        <v>96</v>
      </c>
      <c r="G5078" s="97"/>
      <c r="H5078" s="116"/>
      <c r="I5078" s="116"/>
      <c r="J5078" s="97"/>
      <c r="AD5078" s="476"/>
      <c r="AI5078" s="473"/>
    </row>
    <row r="5079" spans="1:35" s="4" customFormat="1" x14ac:dyDescent="0.25">
      <c r="A5079" s="408">
        <f t="shared" si="77"/>
        <v>5077</v>
      </c>
      <c r="B5079" s="488">
        <v>45533</v>
      </c>
      <c r="C5079" s="212" t="s">
        <v>254</v>
      </c>
      <c r="D5079" s="408" t="s">
        <v>159</v>
      </c>
      <c r="E5079" s="408" t="s">
        <v>164</v>
      </c>
      <c r="F5079" s="97">
        <v>0</v>
      </c>
      <c r="G5079" s="97"/>
      <c r="H5079" s="116"/>
      <c r="I5079" s="116"/>
      <c r="J5079" s="97"/>
      <c r="AD5079" s="476"/>
      <c r="AI5079" s="473"/>
    </row>
    <row r="5080" spans="1:35" s="4" customFormat="1" x14ac:dyDescent="0.25">
      <c r="A5080" s="408">
        <f t="shared" si="77"/>
        <v>5078</v>
      </c>
      <c r="B5080" s="488">
        <v>45533</v>
      </c>
      <c r="C5080" s="212" t="s">
        <v>277</v>
      </c>
      <c r="D5080" s="408" t="s">
        <v>176</v>
      </c>
      <c r="E5080" s="408" t="s">
        <v>164</v>
      </c>
      <c r="F5080" s="97">
        <v>188</v>
      </c>
      <c r="G5080" s="97"/>
      <c r="H5080" s="116"/>
      <c r="I5080" s="116"/>
      <c r="J5080" s="97"/>
      <c r="AD5080" s="476"/>
      <c r="AI5080" s="473"/>
    </row>
    <row r="5081" spans="1:35" s="4" customFormat="1" x14ac:dyDescent="0.25">
      <c r="A5081" s="408">
        <f t="shared" si="77"/>
        <v>5079</v>
      </c>
      <c r="B5081" s="488">
        <v>45533</v>
      </c>
      <c r="C5081" s="212" t="s">
        <v>352</v>
      </c>
      <c r="D5081" s="408" t="s">
        <v>176</v>
      </c>
      <c r="E5081" s="408" t="s">
        <v>164</v>
      </c>
      <c r="F5081" s="97">
        <v>0</v>
      </c>
      <c r="G5081" s="97"/>
      <c r="H5081" s="116"/>
      <c r="I5081" s="116"/>
      <c r="J5081" s="97"/>
      <c r="AD5081" s="476"/>
      <c r="AI5081" s="473"/>
    </row>
    <row r="5082" spans="1:35" s="4" customFormat="1" x14ac:dyDescent="0.25">
      <c r="A5082" s="408">
        <f t="shared" si="77"/>
        <v>5080</v>
      </c>
      <c r="B5082" s="488">
        <v>45533</v>
      </c>
      <c r="C5082" s="212" t="s">
        <v>354</v>
      </c>
      <c r="D5082" s="408" t="s">
        <v>103</v>
      </c>
      <c r="E5082" s="408" t="s">
        <v>164</v>
      </c>
      <c r="F5082" s="97">
        <v>136</v>
      </c>
      <c r="G5082" s="97"/>
      <c r="H5082" s="116"/>
      <c r="I5082" s="116"/>
      <c r="J5082" s="97"/>
      <c r="AD5082" s="476"/>
      <c r="AI5082" s="473"/>
    </row>
    <row r="5083" spans="1:35" s="4" customFormat="1" x14ac:dyDescent="0.25">
      <c r="A5083" s="408">
        <f t="shared" si="77"/>
        <v>5081</v>
      </c>
      <c r="B5083" s="488">
        <v>45533</v>
      </c>
      <c r="C5083" s="212" t="s">
        <v>385</v>
      </c>
      <c r="D5083" s="408" t="s">
        <v>386</v>
      </c>
      <c r="E5083" s="408" t="s">
        <v>383</v>
      </c>
      <c r="F5083" s="97">
        <v>150</v>
      </c>
      <c r="G5083" s="97"/>
      <c r="H5083" s="116"/>
      <c r="I5083" s="116"/>
      <c r="J5083" s="97"/>
      <c r="AD5083" s="476"/>
      <c r="AI5083" s="473"/>
    </row>
    <row r="5084" spans="1:35" s="4" customFormat="1" x14ac:dyDescent="0.25">
      <c r="A5084" s="408">
        <f t="shared" si="77"/>
        <v>5082</v>
      </c>
      <c r="B5084" s="488">
        <v>45533</v>
      </c>
      <c r="C5084" s="212" t="s">
        <v>379</v>
      </c>
      <c r="D5084" s="408" t="s">
        <v>269</v>
      </c>
      <c r="E5084" s="408" t="s">
        <v>381</v>
      </c>
      <c r="F5084" s="97">
        <v>0</v>
      </c>
      <c r="G5084" s="97"/>
      <c r="H5084" s="116"/>
      <c r="I5084" s="116"/>
      <c r="J5084" s="97"/>
      <c r="AD5084" s="476"/>
      <c r="AI5084" s="473"/>
    </row>
    <row r="5085" spans="1:35" s="4" customFormat="1" x14ac:dyDescent="0.25">
      <c r="A5085" s="408">
        <f t="shared" si="77"/>
        <v>5083</v>
      </c>
      <c r="B5085" s="488">
        <v>45533</v>
      </c>
      <c r="C5085" s="212" t="s">
        <v>380</v>
      </c>
      <c r="D5085" s="408" t="s">
        <v>269</v>
      </c>
      <c r="E5085" s="408" t="s">
        <v>381</v>
      </c>
      <c r="F5085" s="97">
        <v>0</v>
      </c>
      <c r="G5085" s="97"/>
      <c r="H5085" s="116"/>
      <c r="I5085" s="116"/>
      <c r="J5085" s="97"/>
      <c r="AD5085" s="476"/>
      <c r="AI5085" s="473"/>
    </row>
    <row r="5086" spans="1:35" s="4" customFormat="1" x14ac:dyDescent="0.25">
      <c r="A5086" s="408">
        <f t="shared" si="77"/>
        <v>5084</v>
      </c>
      <c r="B5086" s="488">
        <v>45533</v>
      </c>
      <c r="C5086" s="212" t="s">
        <v>389</v>
      </c>
      <c r="D5086" s="408" t="s">
        <v>103</v>
      </c>
      <c r="E5086" s="408" t="s">
        <v>381</v>
      </c>
      <c r="F5086" s="97">
        <v>0</v>
      </c>
      <c r="G5086" s="97"/>
      <c r="H5086" s="116"/>
      <c r="I5086" s="116"/>
      <c r="J5086" s="97"/>
      <c r="AD5086" s="476"/>
      <c r="AI5086" s="473"/>
    </row>
    <row r="5087" spans="1:35" s="4" customFormat="1" x14ac:dyDescent="0.25">
      <c r="A5087" s="408">
        <f t="shared" si="77"/>
        <v>5085</v>
      </c>
      <c r="B5087" s="488">
        <v>45533</v>
      </c>
      <c r="C5087" s="212" t="s">
        <v>425</v>
      </c>
      <c r="D5087" s="408" t="s">
        <v>99</v>
      </c>
      <c r="E5087" s="203" t="s">
        <v>498</v>
      </c>
      <c r="F5087" s="97">
        <v>0</v>
      </c>
      <c r="G5087" s="97"/>
      <c r="H5087" s="116"/>
      <c r="I5087" s="116"/>
      <c r="J5087" s="97"/>
      <c r="AD5087" s="476"/>
      <c r="AI5087" s="473"/>
    </row>
    <row r="5088" spans="1:35" s="4" customFormat="1" x14ac:dyDescent="0.25">
      <c r="A5088" s="408">
        <f t="shared" si="77"/>
        <v>5086</v>
      </c>
      <c r="B5088" s="488">
        <v>45533</v>
      </c>
      <c r="C5088" s="212" t="s">
        <v>426</v>
      </c>
      <c r="D5088" s="408" t="s">
        <v>159</v>
      </c>
      <c r="E5088" s="408" t="s">
        <v>381</v>
      </c>
      <c r="F5088" s="97">
        <v>0</v>
      </c>
      <c r="G5088" s="97"/>
      <c r="H5088" s="116"/>
      <c r="I5088" s="116"/>
      <c r="J5088" s="97"/>
      <c r="AD5088" s="476"/>
      <c r="AI5088" s="473"/>
    </row>
    <row r="5089" spans="1:35" s="4" customFormat="1" x14ac:dyDescent="0.25">
      <c r="A5089" s="408">
        <f t="shared" si="77"/>
        <v>5087</v>
      </c>
      <c r="B5089" s="488">
        <v>45533</v>
      </c>
      <c r="C5089" s="96" t="s">
        <v>255</v>
      </c>
      <c r="D5089" s="408" t="s">
        <v>159</v>
      </c>
      <c r="E5089" s="408" t="s">
        <v>448</v>
      </c>
      <c r="F5089" s="97">
        <v>0</v>
      </c>
      <c r="G5089" s="97"/>
      <c r="H5089" s="116"/>
      <c r="I5089" s="116"/>
      <c r="J5089" s="97"/>
      <c r="AD5089" s="476"/>
      <c r="AI5089" s="473"/>
    </row>
    <row r="5090" spans="1:35" s="4" customFormat="1" x14ac:dyDescent="0.25">
      <c r="A5090" s="408">
        <f t="shared" si="77"/>
        <v>5088</v>
      </c>
      <c r="B5090" s="488">
        <v>45533</v>
      </c>
      <c r="C5090" s="96" t="s">
        <v>474</v>
      </c>
      <c r="D5090" s="408" t="s">
        <v>269</v>
      </c>
      <c r="E5090" s="408" t="s">
        <v>470</v>
      </c>
      <c r="F5090" s="97">
        <v>0</v>
      </c>
      <c r="G5090" s="97"/>
      <c r="H5090" s="116"/>
      <c r="I5090" s="116"/>
      <c r="J5090" s="97"/>
      <c r="AD5090" s="476"/>
      <c r="AI5090" s="473"/>
    </row>
    <row r="5091" spans="1:35" s="4" customFormat="1" x14ac:dyDescent="0.25">
      <c r="A5091" s="408">
        <f t="shared" si="77"/>
        <v>5089</v>
      </c>
      <c r="B5091" s="488">
        <v>45533</v>
      </c>
      <c r="C5091" s="96" t="s">
        <v>475</v>
      </c>
      <c r="D5091" s="408" t="s">
        <v>269</v>
      </c>
      <c r="E5091" s="408" t="s">
        <v>470</v>
      </c>
      <c r="F5091" s="97">
        <v>0</v>
      </c>
      <c r="G5091" s="97"/>
      <c r="H5091" s="116"/>
      <c r="I5091" s="116"/>
      <c r="J5091" s="97"/>
      <c r="AD5091" s="476"/>
      <c r="AI5091" s="473"/>
    </row>
    <row r="5092" spans="1:35" s="4" customFormat="1" x14ac:dyDescent="0.25">
      <c r="A5092" s="408">
        <f t="shared" si="77"/>
        <v>5090</v>
      </c>
      <c r="B5092" s="488">
        <v>45533</v>
      </c>
      <c r="C5092" s="96" t="s">
        <v>476</v>
      </c>
      <c r="D5092" s="408" t="s">
        <v>269</v>
      </c>
      <c r="E5092" s="408" t="s">
        <v>470</v>
      </c>
      <c r="F5092" s="97">
        <v>0</v>
      </c>
      <c r="G5092" s="97"/>
      <c r="H5092" s="116"/>
      <c r="I5092" s="116"/>
      <c r="J5092" s="97"/>
      <c r="AD5092" s="476"/>
      <c r="AI5092" s="473"/>
    </row>
    <row r="5093" spans="1:35" s="4" customFormat="1" x14ac:dyDescent="0.25">
      <c r="A5093" s="408">
        <f t="shared" si="77"/>
        <v>5091</v>
      </c>
      <c r="B5093" s="488">
        <v>45533</v>
      </c>
      <c r="C5093" s="96" t="s">
        <v>477</v>
      </c>
      <c r="D5093" s="408" t="s">
        <v>269</v>
      </c>
      <c r="E5093" s="408" t="s">
        <v>470</v>
      </c>
      <c r="F5093" s="97">
        <v>0</v>
      </c>
      <c r="G5093" s="97"/>
      <c r="H5093" s="116"/>
      <c r="I5093" s="116"/>
      <c r="J5093" s="97"/>
      <c r="AD5093" s="476"/>
      <c r="AI5093" s="473"/>
    </row>
    <row r="5094" spans="1:35" s="4" customFormat="1" x14ac:dyDescent="0.25">
      <c r="A5094" s="408">
        <f t="shared" si="77"/>
        <v>5092</v>
      </c>
      <c r="B5094" s="488">
        <v>45533</v>
      </c>
      <c r="C5094" s="373" t="s">
        <v>478</v>
      </c>
      <c r="D5094" s="408" t="s">
        <v>103</v>
      </c>
      <c r="E5094" s="408" t="s">
        <v>470</v>
      </c>
      <c r="F5094" s="97">
        <v>0</v>
      </c>
      <c r="G5094" s="97"/>
      <c r="H5094" s="116"/>
      <c r="I5094" s="116"/>
      <c r="J5094" s="97"/>
      <c r="AD5094" s="476"/>
      <c r="AI5094" s="473"/>
    </row>
    <row r="5095" spans="1:35" s="4" customFormat="1" x14ac:dyDescent="0.25">
      <c r="A5095" s="408">
        <f t="shared" si="77"/>
        <v>5093</v>
      </c>
      <c r="B5095" s="488">
        <v>45534</v>
      </c>
      <c r="C5095" s="212" t="s">
        <v>125</v>
      </c>
      <c r="D5095" s="408" t="s">
        <v>99</v>
      </c>
      <c r="E5095" s="408" t="s">
        <v>334</v>
      </c>
      <c r="F5095" s="97">
        <v>380</v>
      </c>
      <c r="G5095" s="97"/>
      <c r="H5095" s="116"/>
      <c r="I5095" s="116"/>
      <c r="J5095" s="97"/>
      <c r="AD5095" s="476"/>
      <c r="AI5095" s="473"/>
    </row>
    <row r="5096" spans="1:35" s="4" customFormat="1" x14ac:dyDescent="0.25">
      <c r="A5096" s="408">
        <f t="shared" si="77"/>
        <v>5094</v>
      </c>
      <c r="B5096" s="488">
        <v>45534</v>
      </c>
      <c r="C5096" s="212" t="s">
        <v>290</v>
      </c>
      <c r="D5096" s="408" t="s">
        <v>99</v>
      </c>
      <c r="E5096" s="408" t="s">
        <v>335</v>
      </c>
      <c r="F5096" s="97">
        <v>0</v>
      </c>
      <c r="G5096" s="97"/>
      <c r="H5096" s="116"/>
      <c r="I5096" s="116"/>
      <c r="J5096" s="97"/>
      <c r="AD5096" s="476"/>
      <c r="AI5096" s="473"/>
    </row>
    <row r="5097" spans="1:35" s="4" customFormat="1" x14ac:dyDescent="0.25">
      <c r="A5097" s="408">
        <f t="shared" si="77"/>
        <v>5095</v>
      </c>
      <c r="B5097" s="488">
        <v>45534</v>
      </c>
      <c r="C5097" s="212" t="s">
        <v>88</v>
      </c>
      <c r="D5097" s="408" t="s">
        <v>89</v>
      </c>
      <c r="E5097" s="408" t="s">
        <v>336</v>
      </c>
      <c r="F5097" s="97">
        <v>0</v>
      </c>
      <c r="G5097" s="97"/>
      <c r="H5097" s="116"/>
      <c r="I5097" s="116"/>
      <c r="J5097" s="97"/>
      <c r="AD5097" s="476"/>
      <c r="AI5097" s="473"/>
    </row>
    <row r="5098" spans="1:35" s="4" customFormat="1" x14ac:dyDescent="0.25">
      <c r="A5098" s="408">
        <f t="shared" si="77"/>
        <v>5096</v>
      </c>
      <c r="B5098" s="488">
        <v>45534</v>
      </c>
      <c r="C5098" s="212" t="s">
        <v>294</v>
      </c>
      <c r="D5098" s="408" t="s">
        <v>89</v>
      </c>
      <c r="E5098" s="408" t="s">
        <v>337</v>
      </c>
      <c r="F5098" s="97">
        <v>277</v>
      </c>
      <c r="G5098" s="97"/>
      <c r="H5098" s="116"/>
      <c r="I5098" s="116"/>
      <c r="J5098" s="97"/>
      <c r="AD5098" s="476"/>
      <c r="AI5098" s="473"/>
    </row>
    <row r="5099" spans="1:35" s="4" customFormat="1" x14ac:dyDescent="0.25">
      <c r="A5099" s="408">
        <f t="shared" si="77"/>
        <v>5097</v>
      </c>
      <c r="B5099" s="488">
        <v>45534</v>
      </c>
      <c r="C5099" s="212" t="s">
        <v>119</v>
      </c>
      <c r="D5099" s="408" t="s">
        <v>131</v>
      </c>
      <c r="E5099" s="408" t="s">
        <v>338</v>
      </c>
      <c r="F5099" s="97">
        <v>0</v>
      </c>
      <c r="G5099" s="97"/>
      <c r="H5099" s="116"/>
      <c r="I5099" s="116"/>
      <c r="J5099" s="97"/>
      <c r="AD5099" s="476"/>
      <c r="AI5099" s="473"/>
    </row>
    <row r="5100" spans="1:35" s="4" customFormat="1" x14ac:dyDescent="0.25">
      <c r="A5100" s="408">
        <f t="shared" si="77"/>
        <v>5098</v>
      </c>
      <c r="B5100" s="488">
        <v>45534</v>
      </c>
      <c r="C5100" s="212" t="s">
        <v>121</v>
      </c>
      <c r="D5100" s="408" t="s">
        <v>122</v>
      </c>
      <c r="E5100" s="408" t="s">
        <v>339</v>
      </c>
      <c r="F5100" s="97">
        <v>32</v>
      </c>
      <c r="G5100" s="97"/>
      <c r="H5100" s="116"/>
      <c r="I5100" s="116"/>
      <c r="J5100" s="97"/>
      <c r="AD5100" s="476"/>
      <c r="AI5100" s="473"/>
    </row>
    <row r="5101" spans="1:35" s="4" customFormat="1" x14ac:dyDescent="0.25">
      <c r="A5101" s="408">
        <f t="shared" si="77"/>
        <v>5099</v>
      </c>
      <c r="B5101" s="488">
        <v>45534</v>
      </c>
      <c r="C5101" s="212" t="s">
        <v>349</v>
      </c>
      <c r="D5101" s="408" t="s">
        <v>360</v>
      </c>
      <c r="E5101" s="408" t="s">
        <v>127</v>
      </c>
      <c r="F5101" s="97">
        <v>138</v>
      </c>
      <c r="G5101" s="97"/>
      <c r="H5101" s="116"/>
      <c r="I5101" s="116"/>
      <c r="J5101" s="97"/>
      <c r="AD5101" s="476"/>
      <c r="AI5101" s="473"/>
    </row>
    <row r="5102" spans="1:35" s="4" customFormat="1" x14ac:dyDescent="0.25">
      <c r="A5102" s="408">
        <f t="shared" si="77"/>
        <v>5100</v>
      </c>
      <c r="B5102" s="488">
        <v>45534</v>
      </c>
      <c r="C5102" s="212" t="s">
        <v>449</v>
      </c>
      <c r="D5102" s="408" t="s">
        <v>122</v>
      </c>
      <c r="E5102" s="408" t="s">
        <v>339</v>
      </c>
      <c r="F5102" s="97">
        <v>470</v>
      </c>
      <c r="G5102" s="97"/>
      <c r="H5102" s="116"/>
      <c r="I5102" s="116"/>
      <c r="J5102" s="97"/>
      <c r="AD5102" s="476"/>
      <c r="AI5102" s="473"/>
    </row>
    <row r="5103" spans="1:35" s="4" customFormat="1" x14ac:dyDescent="0.25">
      <c r="A5103" s="408">
        <f t="shared" si="77"/>
        <v>5101</v>
      </c>
      <c r="B5103" s="488">
        <v>45534</v>
      </c>
      <c r="C5103" s="212" t="s">
        <v>118</v>
      </c>
      <c r="D5103" s="408" t="s">
        <v>107</v>
      </c>
      <c r="E5103" s="408" t="s">
        <v>340</v>
      </c>
      <c r="F5103" s="97">
        <v>0</v>
      </c>
      <c r="G5103" s="97"/>
      <c r="H5103" s="116"/>
      <c r="I5103" s="116"/>
      <c r="J5103" s="97"/>
      <c r="AD5103" s="476"/>
      <c r="AI5103" s="473"/>
    </row>
    <row r="5104" spans="1:35" s="4" customFormat="1" x14ac:dyDescent="0.25">
      <c r="A5104" s="408">
        <f t="shared" si="77"/>
        <v>5102</v>
      </c>
      <c r="B5104" s="488">
        <v>45534</v>
      </c>
      <c r="C5104" s="212" t="s">
        <v>109</v>
      </c>
      <c r="D5104" s="408" t="s">
        <v>107</v>
      </c>
      <c r="E5104" s="408" t="s">
        <v>341</v>
      </c>
      <c r="F5104" s="97">
        <v>0</v>
      </c>
      <c r="G5104" s="97"/>
      <c r="H5104" s="116"/>
      <c r="I5104" s="116"/>
      <c r="J5104" s="97"/>
      <c r="AD5104" s="476"/>
      <c r="AI5104" s="473"/>
    </row>
    <row r="5105" spans="1:35" s="4" customFormat="1" x14ac:dyDescent="0.25">
      <c r="A5105" s="408">
        <f t="shared" si="77"/>
        <v>5103</v>
      </c>
      <c r="B5105" s="488">
        <v>45534</v>
      </c>
      <c r="C5105" s="212" t="s">
        <v>106</v>
      </c>
      <c r="D5105" s="408" t="s">
        <v>107</v>
      </c>
      <c r="E5105" s="408" t="s">
        <v>342</v>
      </c>
      <c r="F5105" s="97">
        <v>0</v>
      </c>
      <c r="G5105" s="97"/>
      <c r="H5105" s="116"/>
      <c r="I5105" s="116"/>
      <c r="J5105" s="97"/>
      <c r="AD5105" s="476"/>
      <c r="AI5105" s="473"/>
    </row>
    <row r="5106" spans="1:35" s="4" customFormat="1" x14ac:dyDescent="0.25">
      <c r="A5106" s="408">
        <f t="shared" si="77"/>
        <v>5104</v>
      </c>
      <c r="B5106" s="488">
        <v>45534</v>
      </c>
      <c r="C5106" s="212" t="s">
        <v>278</v>
      </c>
      <c r="D5106" s="408" t="s">
        <v>107</v>
      </c>
      <c r="E5106" s="408" t="s">
        <v>341</v>
      </c>
      <c r="F5106" s="97">
        <v>51</v>
      </c>
      <c r="G5106" s="97"/>
      <c r="H5106" s="116"/>
      <c r="I5106" s="116"/>
      <c r="J5106" s="97"/>
      <c r="AD5106" s="476"/>
      <c r="AI5106" s="473"/>
    </row>
    <row r="5107" spans="1:35" s="4" customFormat="1" x14ac:dyDescent="0.25">
      <c r="A5107" s="408">
        <f t="shared" si="77"/>
        <v>5105</v>
      </c>
      <c r="B5107" s="488">
        <v>45534</v>
      </c>
      <c r="C5107" s="212" t="s">
        <v>372</v>
      </c>
      <c r="D5107" s="408" t="s">
        <v>107</v>
      </c>
      <c r="E5107" s="408">
        <v>0</v>
      </c>
      <c r="F5107" s="97">
        <v>0</v>
      </c>
      <c r="G5107" s="97"/>
      <c r="H5107" s="116"/>
      <c r="I5107" s="116"/>
      <c r="J5107" s="97"/>
      <c r="AD5107" s="476"/>
      <c r="AI5107" s="473"/>
    </row>
    <row r="5108" spans="1:35" s="4" customFormat="1" x14ac:dyDescent="0.25">
      <c r="A5108" s="408">
        <f t="shared" ref="A5108:A5171" si="78">ROW()-2</f>
        <v>5106</v>
      </c>
      <c r="B5108" s="488">
        <v>45534</v>
      </c>
      <c r="C5108" s="212" t="s">
        <v>373</v>
      </c>
      <c r="D5108" s="408" t="s">
        <v>107</v>
      </c>
      <c r="E5108" s="408">
        <v>0</v>
      </c>
      <c r="F5108" s="97">
        <v>0</v>
      </c>
      <c r="G5108" s="97"/>
      <c r="H5108" s="116"/>
      <c r="I5108" s="116"/>
      <c r="J5108" s="97"/>
      <c r="AD5108" s="476"/>
      <c r="AI5108" s="473"/>
    </row>
    <row r="5109" spans="1:35" s="4" customFormat="1" x14ac:dyDescent="0.25">
      <c r="A5109" s="408">
        <f t="shared" si="78"/>
        <v>5107</v>
      </c>
      <c r="B5109" s="488">
        <v>45534</v>
      </c>
      <c r="C5109" s="212" t="s">
        <v>91</v>
      </c>
      <c r="D5109" s="408" t="s">
        <v>92</v>
      </c>
      <c r="E5109" s="408" t="s">
        <v>343</v>
      </c>
      <c r="F5109" s="97">
        <v>0</v>
      </c>
      <c r="G5109" s="97"/>
      <c r="H5109" s="116"/>
      <c r="I5109" s="116"/>
      <c r="J5109" s="97"/>
      <c r="AD5109" s="476"/>
      <c r="AI5109" s="473"/>
    </row>
    <row r="5110" spans="1:35" s="4" customFormat="1" x14ac:dyDescent="0.25">
      <c r="A5110" s="408">
        <f t="shared" si="78"/>
        <v>5108</v>
      </c>
      <c r="B5110" s="488">
        <v>45534</v>
      </c>
      <c r="C5110" s="212" t="s">
        <v>94</v>
      </c>
      <c r="D5110" s="408" t="s">
        <v>92</v>
      </c>
      <c r="E5110" s="408" t="s">
        <v>344</v>
      </c>
      <c r="F5110" s="97">
        <v>0</v>
      </c>
      <c r="G5110" s="97"/>
      <c r="H5110" s="116"/>
      <c r="I5110" s="116"/>
      <c r="J5110" s="97"/>
      <c r="AD5110" s="476"/>
      <c r="AI5110" s="473"/>
    </row>
    <row r="5111" spans="1:35" s="4" customFormat="1" x14ac:dyDescent="0.25">
      <c r="A5111" s="408">
        <f t="shared" si="78"/>
        <v>5109</v>
      </c>
      <c r="B5111" s="488">
        <v>45534</v>
      </c>
      <c r="C5111" s="212" t="s">
        <v>116</v>
      </c>
      <c r="D5111" s="408" t="s">
        <v>92</v>
      </c>
      <c r="E5111" s="408" t="s">
        <v>345</v>
      </c>
      <c r="F5111" s="97">
        <v>136</v>
      </c>
      <c r="G5111" s="97"/>
      <c r="H5111" s="116"/>
      <c r="I5111" s="116"/>
      <c r="J5111" s="97"/>
      <c r="AD5111" s="476"/>
      <c r="AI5111" s="473"/>
    </row>
    <row r="5112" spans="1:35" s="4" customFormat="1" x14ac:dyDescent="0.25">
      <c r="A5112" s="408">
        <f t="shared" si="78"/>
        <v>5110</v>
      </c>
      <c r="B5112" s="488">
        <v>45534</v>
      </c>
      <c r="C5112" s="212" t="s">
        <v>128</v>
      </c>
      <c r="D5112" s="408" t="s">
        <v>97</v>
      </c>
      <c r="E5112" s="408" t="s">
        <v>346</v>
      </c>
      <c r="F5112" s="97">
        <v>87</v>
      </c>
      <c r="G5112" s="97"/>
      <c r="H5112" s="116"/>
      <c r="I5112" s="116"/>
      <c r="J5112" s="97"/>
      <c r="AD5112" s="476"/>
      <c r="AI5112" s="473"/>
    </row>
    <row r="5113" spans="1:35" s="4" customFormat="1" x14ac:dyDescent="0.25">
      <c r="A5113" s="408">
        <f t="shared" si="78"/>
        <v>5111</v>
      </c>
      <c r="B5113" s="488">
        <v>45534</v>
      </c>
      <c r="C5113" s="212" t="s">
        <v>96</v>
      </c>
      <c r="D5113" s="408" t="s">
        <v>97</v>
      </c>
      <c r="E5113" s="408" t="s">
        <v>347</v>
      </c>
      <c r="F5113" s="97">
        <v>91</v>
      </c>
      <c r="G5113" s="97"/>
      <c r="H5113" s="116"/>
      <c r="I5113" s="116"/>
      <c r="J5113" s="97"/>
      <c r="AD5113" s="476"/>
      <c r="AI5113" s="473"/>
    </row>
    <row r="5114" spans="1:35" s="4" customFormat="1" x14ac:dyDescent="0.25">
      <c r="A5114" s="408">
        <f t="shared" si="78"/>
        <v>5112</v>
      </c>
      <c r="B5114" s="488">
        <v>45534</v>
      </c>
      <c r="C5114" s="212" t="s">
        <v>113</v>
      </c>
      <c r="D5114" s="408" t="s">
        <v>114</v>
      </c>
      <c r="E5114" s="408" t="s">
        <v>348</v>
      </c>
      <c r="F5114" s="97">
        <v>0</v>
      </c>
      <c r="G5114" s="97"/>
      <c r="H5114" s="116"/>
      <c r="I5114" s="116"/>
      <c r="J5114" s="97"/>
      <c r="AD5114" s="476"/>
      <c r="AI5114" s="473"/>
    </row>
    <row r="5115" spans="1:35" s="4" customFormat="1" x14ac:dyDescent="0.25">
      <c r="A5115" s="408">
        <f t="shared" si="78"/>
        <v>5113</v>
      </c>
      <c r="B5115" s="488">
        <v>45534</v>
      </c>
      <c r="C5115" s="96" t="s">
        <v>559</v>
      </c>
      <c r="D5115" s="408" t="str">
        <f>VLOOKUP(C5115,X$4:Z5116,2,FALSE)</f>
        <v>لودر VOLVO</v>
      </c>
      <c r="E5115" s="408" t="str">
        <f>VLOOKUP(C5115,X$4:Z5116,3,FALSE)</f>
        <v>شرکتی</v>
      </c>
      <c r="F5115" s="97">
        <v>0</v>
      </c>
      <c r="G5115" s="97"/>
      <c r="H5115" s="116"/>
      <c r="I5115" s="116"/>
      <c r="J5115" s="97"/>
      <c r="AD5115" s="476"/>
      <c r="AI5115" s="473"/>
    </row>
    <row r="5116" spans="1:35" s="4" customFormat="1" x14ac:dyDescent="0.25">
      <c r="A5116" s="408">
        <f t="shared" si="78"/>
        <v>5114</v>
      </c>
      <c r="B5116" s="488">
        <v>45534</v>
      </c>
      <c r="C5116" s="212" t="s">
        <v>156</v>
      </c>
      <c r="D5116" s="408" t="s">
        <v>136</v>
      </c>
      <c r="E5116" s="408" t="s">
        <v>149</v>
      </c>
      <c r="F5116" s="97">
        <v>0</v>
      </c>
      <c r="G5116" s="97"/>
      <c r="H5116" s="116"/>
      <c r="I5116" s="116"/>
      <c r="J5116" s="97"/>
      <c r="AD5116" s="476"/>
      <c r="AI5116" s="473"/>
    </row>
    <row r="5117" spans="1:35" s="4" customFormat="1" x14ac:dyDescent="0.25">
      <c r="A5117" s="408">
        <f t="shared" si="78"/>
        <v>5115</v>
      </c>
      <c r="B5117" s="488">
        <v>45534</v>
      </c>
      <c r="C5117" s="212" t="s">
        <v>142</v>
      </c>
      <c r="D5117" s="408" t="s">
        <v>264</v>
      </c>
      <c r="E5117" s="408" t="s">
        <v>143</v>
      </c>
      <c r="F5117" s="97">
        <v>234</v>
      </c>
      <c r="G5117" s="97"/>
      <c r="H5117" s="116"/>
      <c r="I5117" s="116"/>
      <c r="J5117" s="97"/>
      <c r="AD5117" s="476"/>
      <c r="AI5117" s="473"/>
    </row>
    <row r="5118" spans="1:35" s="4" customFormat="1" x14ac:dyDescent="0.25">
      <c r="A5118" s="408">
        <f t="shared" si="78"/>
        <v>5116</v>
      </c>
      <c r="B5118" s="488">
        <v>45534</v>
      </c>
      <c r="C5118" s="212" t="s">
        <v>144</v>
      </c>
      <c r="D5118" s="408" t="s">
        <v>264</v>
      </c>
      <c r="E5118" s="408" t="s">
        <v>143</v>
      </c>
      <c r="F5118" s="97">
        <v>200</v>
      </c>
      <c r="G5118" s="97"/>
      <c r="H5118" s="116"/>
      <c r="I5118" s="116"/>
      <c r="J5118" s="97"/>
      <c r="AD5118" s="476"/>
      <c r="AI5118" s="473"/>
    </row>
    <row r="5119" spans="1:35" s="4" customFormat="1" x14ac:dyDescent="0.25">
      <c r="A5119" s="408">
        <f t="shared" si="78"/>
        <v>5117</v>
      </c>
      <c r="B5119" s="488">
        <v>45534</v>
      </c>
      <c r="C5119" s="212" t="s">
        <v>145</v>
      </c>
      <c r="D5119" s="408" t="s">
        <v>265</v>
      </c>
      <c r="E5119" s="408" t="s">
        <v>146</v>
      </c>
      <c r="F5119" s="97">
        <v>411</v>
      </c>
      <c r="G5119" s="97"/>
      <c r="H5119" s="116"/>
      <c r="I5119" s="116"/>
      <c r="J5119" s="97"/>
      <c r="AD5119" s="476"/>
      <c r="AI5119" s="473"/>
    </row>
    <row r="5120" spans="1:35" s="4" customFormat="1" x14ac:dyDescent="0.25">
      <c r="A5120" s="408">
        <f t="shared" si="78"/>
        <v>5118</v>
      </c>
      <c r="B5120" s="488">
        <v>45534</v>
      </c>
      <c r="C5120" s="212" t="s">
        <v>160</v>
      </c>
      <c r="D5120" s="408" t="s">
        <v>136</v>
      </c>
      <c r="E5120" s="408" t="s">
        <v>64</v>
      </c>
      <c r="F5120" s="97">
        <v>203</v>
      </c>
      <c r="G5120" s="97"/>
      <c r="H5120" s="116"/>
      <c r="I5120" s="116"/>
      <c r="J5120" s="97"/>
      <c r="AD5120" s="476"/>
      <c r="AI5120" s="473"/>
    </row>
    <row r="5121" spans="1:35" s="4" customFormat="1" x14ac:dyDescent="0.25">
      <c r="A5121" s="408">
        <f t="shared" si="78"/>
        <v>5119</v>
      </c>
      <c r="B5121" s="488">
        <v>45534</v>
      </c>
      <c r="C5121" s="212" t="s">
        <v>390</v>
      </c>
      <c r="D5121" s="408" t="s">
        <v>99</v>
      </c>
      <c r="E5121" s="408" t="s">
        <v>381</v>
      </c>
      <c r="F5121" s="97">
        <v>216</v>
      </c>
      <c r="G5121" s="97"/>
      <c r="H5121" s="116"/>
      <c r="I5121" s="116"/>
      <c r="J5121" s="97"/>
      <c r="AD5121" s="476"/>
      <c r="AI5121" s="473"/>
    </row>
    <row r="5122" spans="1:35" s="4" customFormat="1" x14ac:dyDescent="0.25">
      <c r="A5122" s="408">
        <f t="shared" si="78"/>
        <v>5120</v>
      </c>
      <c r="B5122" s="488">
        <v>45534</v>
      </c>
      <c r="C5122" s="96" t="s">
        <v>283</v>
      </c>
      <c r="D5122" s="408" t="s">
        <v>266</v>
      </c>
      <c r="E5122" s="408" t="s">
        <v>63</v>
      </c>
      <c r="F5122" s="97">
        <v>0</v>
      </c>
      <c r="G5122" s="97"/>
      <c r="H5122" s="116"/>
      <c r="I5122" s="116"/>
      <c r="J5122" s="97"/>
      <c r="AD5122" s="476"/>
      <c r="AI5122" s="473"/>
    </row>
    <row r="5123" spans="1:35" s="4" customFormat="1" x14ac:dyDescent="0.25">
      <c r="A5123" s="408">
        <f t="shared" si="78"/>
        <v>5121</v>
      </c>
      <c r="B5123" s="488">
        <v>45534</v>
      </c>
      <c r="C5123" s="212" t="s">
        <v>148</v>
      </c>
      <c r="D5123" s="408" t="s">
        <v>92</v>
      </c>
      <c r="E5123" s="408" t="s">
        <v>63</v>
      </c>
      <c r="F5123" s="97">
        <v>0</v>
      </c>
      <c r="G5123" s="97"/>
      <c r="H5123" s="116"/>
      <c r="I5123" s="116"/>
      <c r="J5123" s="97"/>
      <c r="AD5123" s="476"/>
      <c r="AI5123" s="473"/>
    </row>
    <row r="5124" spans="1:35" s="4" customFormat="1" x14ac:dyDescent="0.25">
      <c r="A5124" s="408">
        <f t="shared" si="78"/>
        <v>5122</v>
      </c>
      <c r="B5124" s="488">
        <v>45534</v>
      </c>
      <c r="C5124" s="212" t="s">
        <v>150</v>
      </c>
      <c r="D5124" s="408" t="s">
        <v>92</v>
      </c>
      <c r="E5124" s="408" t="s">
        <v>63</v>
      </c>
      <c r="F5124" s="97">
        <v>0</v>
      </c>
      <c r="G5124" s="97"/>
      <c r="H5124" s="116"/>
      <c r="I5124" s="116"/>
      <c r="J5124" s="97"/>
      <c r="AD5124" s="476"/>
      <c r="AI5124" s="473"/>
    </row>
    <row r="5125" spans="1:35" s="4" customFormat="1" x14ac:dyDescent="0.25">
      <c r="A5125" s="408">
        <f t="shared" si="78"/>
        <v>5123</v>
      </c>
      <c r="B5125" s="488">
        <v>45534</v>
      </c>
      <c r="C5125" s="213" t="s">
        <v>467</v>
      </c>
      <c r="D5125" s="408" t="s">
        <v>92</v>
      </c>
      <c r="E5125" s="408" t="s">
        <v>63</v>
      </c>
      <c r="F5125" s="97">
        <v>0</v>
      </c>
      <c r="G5125" s="97"/>
      <c r="H5125" s="116"/>
      <c r="I5125" s="116"/>
      <c r="J5125" s="97"/>
      <c r="AD5125" s="476"/>
      <c r="AI5125" s="473"/>
    </row>
    <row r="5126" spans="1:35" s="4" customFormat="1" x14ac:dyDescent="0.25">
      <c r="A5126" s="408">
        <f t="shared" si="78"/>
        <v>5124</v>
      </c>
      <c r="B5126" s="488">
        <v>45534</v>
      </c>
      <c r="C5126" s="212" t="s">
        <v>135</v>
      </c>
      <c r="D5126" s="408" t="s">
        <v>136</v>
      </c>
      <c r="E5126" s="408" t="s">
        <v>2</v>
      </c>
      <c r="F5126" s="97">
        <v>265</v>
      </c>
      <c r="G5126" s="97"/>
      <c r="H5126" s="116"/>
      <c r="I5126" s="116"/>
      <c r="J5126" s="97"/>
      <c r="AD5126" s="476"/>
      <c r="AI5126" s="473"/>
    </row>
    <row r="5127" spans="1:35" s="4" customFormat="1" x14ac:dyDescent="0.25">
      <c r="A5127" s="408">
        <f t="shared" si="78"/>
        <v>5125</v>
      </c>
      <c r="B5127" s="488">
        <v>45534</v>
      </c>
      <c r="C5127" s="212" t="s">
        <v>137</v>
      </c>
      <c r="D5127" s="408" t="s">
        <v>136</v>
      </c>
      <c r="E5127" s="408" t="s">
        <v>2</v>
      </c>
      <c r="F5127" s="97">
        <v>313</v>
      </c>
      <c r="G5127" s="97"/>
      <c r="H5127" s="116"/>
      <c r="I5127" s="116"/>
      <c r="J5127" s="97"/>
      <c r="AD5127" s="476"/>
      <c r="AI5127" s="473"/>
    </row>
    <row r="5128" spans="1:35" s="4" customFormat="1" x14ac:dyDescent="0.25">
      <c r="A5128" s="408">
        <f t="shared" si="78"/>
        <v>5126</v>
      </c>
      <c r="B5128" s="488">
        <v>45534</v>
      </c>
      <c r="C5128" s="212" t="s">
        <v>139</v>
      </c>
      <c r="D5128" s="408" t="s">
        <v>92</v>
      </c>
      <c r="E5128" s="408" t="s">
        <v>2</v>
      </c>
      <c r="F5128" s="97">
        <v>0</v>
      </c>
      <c r="G5128" s="97"/>
      <c r="H5128" s="116"/>
      <c r="I5128" s="116"/>
      <c r="J5128" s="97"/>
      <c r="AD5128" s="476"/>
      <c r="AI5128" s="473"/>
    </row>
    <row r="5129" spans="1:35" s="4" customFormat="1" x14ac:dyDescent="0.25">
      <c r="A5129" s="408">
        <f t="shared" si="78"/>
        <v>5127</v>
      </c>
      <c r="B5129" s="488">
        <v>45534</v>
      </c>
      <c r="C5129" s="212" t="s">
        <v>140</v>
      </c>
      <c r="D5129" s="408" t="s">
        <v>92</v>
      </c>
      <c r="E5129" s="408" t="s">
        <v>2</v>
      </c>
      <c r="F5129" s="97">
        <v>0</v>
      </c>
      <c r="G5129" s="97"/>
      <c r="H5129" s="116"/>
      <c r="I5129" s="116"/>
      <c r="J5129" s="97"/>
      <c r="AD5129" s="476"/>
      <c r="AI5129" s="473"/>
    </row>
    <row r="5130" spans="1:35" s="4" customFormat="1" x14ac:dyDescent="0.25">
      <c r="A5130" s="408">
        <f t="shared" si="78"/>
        <v>5128</v>
      </c>
      <c r="B5130" s="488">
        <v>45534</v>
      </c>
      <c r="C5130" s="212" t="s">
        <v>141</v>
      </c>
      <c r="D5130" s="408" t="s">
        <v>92</v>
      </c>
      <c r="E5130" s="408" t="s">
        <v>2</v>
      </c>
      <c r="F5130" s="97">
        <v>0</v>
      </c>
      <c r="G5130" s="97"/>
      <c r="H5130" s="116"/>
      <c r="I5130" s="116"/>
      <c r="J5130" s="97"/>
      <c r="AD5130" s="476"/>
      <c r="AI5130" s="473"/>
    </row>
    <row r="5131" spans="1:35" s="4" customFormat="1" x14ac:dyDescent="0.25">
      <c r="A5131" s="408">
        <f t="shared" si="78"/>
        <v>5129</v>
      </c>
      <c r="B5131" s="488">
        <v>45534</v>
      </c>
      <c r="C5131" s="212" t="s">
        <v>134</v>
      </c>
      <c r="D5131" s="408" t="s">
        <v>99</v>
      </c>
      <c r="E5131" s="408" t="s">
        <v>2</v>
      </c>
      <c r="F5131" s="97">
        <v>0</v>
      </c>
      <c r="G5131" s="97"/>
      <c r="H5131" s="116"/>
      <c r="I5131" s="116"/>
      <c r="J5131" s="97"/>
      <c r="AD5131" s="476"/>
      <c r="AI5131" s="473"/>
    </row>
    <row r="5132" spans="1:35" s="4" customFormat="1" x14ac:dyDescent="0.25">
      <c r="A5132" s="408">
        <f t="shared" si="78"/>
        <v>5130</v>
      </c>
      <c r="B5132" s="488">
        <v>45534</v>
      </c>
      <c r="C5132" s="212" t="s">
        <v>279</v>
      </c>
      <c r="D5132" s="408" t="s">
        <v>99</v>
      </c>
      <c r="E5132" s="408" t="s">
        <v>2</v>
      </c>
      <c r="F5132" s="97">
        <v>0</v>
      </c>
      <c r="G5132" s="97"/>
      <c r="H5132" s="116"/>
      <c r="I5132" s="116"/>
      <c r="J5132" s="97"/>
      <c r="AD5132" s="476"/>
      <c r="AI5132" s="473"/>
    </row>
    <row r="5133" spans="1:35" s="4" customFormat="1" x14ac:dyDescent="0.25">
      <c r="A5133" s="408">
        <f t="shared" si="78"/>
        <v>5131</v>
      </c>
      <c r="B5133" s="488">
        <v>45534</v>
      </c>
      <c r="C5133" s="212" t="s">
        <v>153</v>
      </c>
      <c r="D5133" s="408" t="s">
        <v>103</v>
      </c>
      <c r="E5133" s="408" t="s">
        <v>62</v>
      </c>
      <c r="F5133" s="97">
        <v>0</v>
      </c>
      <c r="G5133" s="97"/>
      <c r="H5133" s="116"/>
      <c r="I5133" s="116"/>
      <c r="J5133" s="97"/>
      <c r="AD5133" s="476"/>
      <c r="AI5133" s="473"/>
    </row>
    <row r="5134" spans="1:35" s="4" customFormat="1" x14ac:dyDescent="0.25">
      <c r="A5134" s="408">
        <f t="shared" si="78"/>
        <v>5132</v>
      </c>
      <c r="B5134" s="488">
        <v>45534</v>
      </c>
      <c r="C5134" s="212" t="s">
        <v>154</v>
      </c>
      <c r="D5134" s="408" t="s">
        <v>92</v>
      </c>
      <c r="E5134" s="408" t="s">
        <v>62</v>
      </c>
      <c r="F5134" s="97">
        <v>0</v>
      </c>
      <c r="G5134" s="97"/>
      <c r="H5134" s="116"/>
      <c r="I5134" s="116"/>
      <c r="J5134" s="97"/>
      <c r="AD5134" s="476"/>
      <c r="AI5134" s="473"/>
    </row>
    <row r="5135" spans="1:35" s="4" customFormat="1" x14ac:dyDescent="0.25">
      <c r="A5135" s="408">
        <f t="shared" si="78"/>
        <v>5133</v>
      </c>
      <c r="B5135" s="488">
        <v>45534</v>
      </c>
      <c r="C5135" s="212" t="s">
        <v>155</v>
      </c>
      <c r="D5135" s="408" t="s">
        <v>92</v>
      </c>
      <c r="E5135" s="408" t="s">
        <v>62</v>
      </c>
      <c r="F5135" s="97">
        <v>0</v>
      </c>
      <c r="G5135" s="97"/>
      <c r="H5135" s="116"/>
      <c r="I5135" s="116"/>
      <c r="J5135" s="97"/>
      <c r="AD5135" s="476"/>
      <c r="AI5135" s="473"/>
    </row>
    <row r="5136" spans="1:35" s="4" customFormat="1" x14ac:dyDescent="0.25">
      <c r="A5136" s="408">
        <f t="shared" si="78"/>
        <v>5134</v>
      </c>
      <c r="B5136" s="488">
        <v>45534</v>
      </c>
      <c r="C5136" s="212" t="s">
        <v>295</v>
      </c>
      <c r="D5136" s="408" t="s">
        <v>92</v>
      </c>
      <c r="E5136" s="408" t="s">
        <v>62</v>
      </c>
      <c r="F5136" s="97">
        <v>0</v>
      </c>
      <c r="G5136" s="97"/>
      <c r="H5136" s="116"/>
      <c r="I5136" s="116"/>
      <c r="J5136" s="97"/>
      <c r="AD5136" s="476"/>
      <c r="AI5136" s="473"/>
    </row>
    <row r="5137" spans="1:35" s="4" customFormat="1" x14ac:dyDescent="0.25">
      <c r="A5137" s="408">
        <f t="shared" si="78"/>
        <v>5135</v>
      </c>
      <c r="B5137" s="488">
        <v>45534</v>
      </c>
      <c r="C5137" s="212" t="s">
        <v>259</v>
      </c>
      <c r="D5137" s="408" t="s">
        <v>92</v>
      </c>
      <c r="E5137" s="408" t="s">
        <v>2</v>
      </c>
      <c r="F5137" s="97">
        <v>0</v>
      </c>
      <c r="G5137" s="97"/>
      <c r="H5137" s="116"/>
      <c r="I5137" s="116"/>
      <c r="J5137" s="97"/>
      <c r="AD5137" s="476"/>
      <c r="AI5137" s="473"/>
    </row>
    <row r="5138" spans="1:35" s="4" customFormat="1" x14ac:dyDescent="0.25">
      <c r="A5138" s="408">
        <f t="shared" si="78"/>
        <v>5136</v>
      </c>
      <c r="B5138" s="488">
        <v>45534</v>
      </c>
      <c r="C5138" s="212" t="s">
        <v>260</v>
      </c>
      <c r="D5138" s="408" t="s">
        <v>92</v>
      </c>
      <c r="E5138" s="408" t="s">
        <v>2</v>
      </c>
      <c r="F5138" s="97">
        <v>0</v>
      </c>
      <c r="G5138" s="97"/>
      <c r="H5138" s="116"/>
      <c r="I5138" s="116"/>
      <c r="J5138" s="97"/>
      <c r="AD5138" s="476"/>
      <c r="AI5138" s="473"/>
    </row>
    <row r="5139" spans="1:35" s="4" customFormat="1" x14ac:dyDescent="0.25">
      <c r="A5139" s="408">
        <f t="shared" si="78"/>
        <v>5137</v>
      </c>
      <c r="B5139" s="488">
        <v>45534</v>
      </c>
      <c r="C5139" s="212" t="s">
        <v>252</v>
      </c>
      <c r="D5139" s="408" t="s">
        <v>92</v>
      </c>
      <c r="E5139" s="408" t="s">
        <v>2</v>
      </c>
      <c r="F5139" s="97">
        <v>0</v>
      </c>
      <c r="G5139" s="97"/>
      <c r="H5139" s="116"/>
      <c r="I5139" s="116"/>
      <c r="J5139" s="97"/>
      <c r="AD5139" s="476"/>
      <c r="AI5139" s="473"/>
    </row>
    <row r="5140" spans="1:35" s="4" customFormat="1" x14ac:dyDescent="0.25">
      <c r="A5140" s="408">
        <f t="shared" si="78"/>
        <v>5138</v>
      </c>
      <c r="B5140" s="488">
        <v>45534</v>
      </c>
      <c r="C5140" s="212" t="s">
        <v>177</v>
      </c>
      <c r="D5140" s="408" t="s">
        <v>159</v>
      </c>
      <c r="E5140" s="408" t="s">
        <v>8</v>
      </c>
      <c r="F5140" s="97">
        <v>64</v>
      </c>
      <c r="G5140" s="97"/>
      <c r="H5140" s="116"/>
      <c r="I5140" s="116"/>
      <c r="J5140" s="97"/>
      <c r="AD5140" s="476"/>
      <c r="AI5140" s="473"/>
    </row>
    <row r="5141" spans="1:35" s="4" customFormat="1" x14ac:dyDescent="0.25">
      <c r="A5141" s="408">
        <f t="shared" si="78"/>
        <v>5139</v>
      </c>
      <c r="B5141" s="488">
        <v>45534</v>
      </c>
      <c r="C5141" s="212" t="s">
        <v>162</v>
      </c>
      <c r="D5141" s="408" t="s">
        <v>163</v>
      </c>
      <c r="E5141" s="408" t="s">
        <v>164</v>
      </c>
      <c r="F5141" s="97">
        <v>67</v>
      </c>
      <c r="G5141" s="97"/>
      <c r="H5141" s="116"/>
      <c r="I5141" s="116"/>
      <c r="J5141" s="97"/>
      <c r="AD5141" s="476"/>
      <c r="AI5141" s="473"/>
    </row>
    <row r="5142" spans="1:35" s="4" customFormat="1" x14ac:dyDescent="0.25">
      <c r="A5142" s="408">
        <f t="shared" si="78"/>
        <v>5140</v>
      </c>
      <c r="B5142" s="488">
        <v>45534</v>
      </c>
      <c r="C5142" s="212" t="s">
        <v>166</v>
      </c>
      <c r="D5142" s="408" t="s">
        <v>167</v>
      </c>
      <c r="E5142" s="408" t="s">
        <v>164</v>
      </c>
      <c r="F5142" s="97">
        <v>80</v>
      </c>
      <c r="G5142" s="97"/>
      <c r="H5142" s="116"/>
      <c r="I5142" s="116"/>
      <c r="J5142" s="97"/>
      <c r="AD5142" s="476"/>
      <c r="AI5142" s="473"/>
    </row>
    <row r="5143" spans="1:35" s="4" customFormat="1" x14ac:dyDescent="0.25">
      <c r="A5143" s="408">
        <f t="shared" si="78"/>
        <v>5141</v>
      </c>
      <c r="B5143" s="488">
        <v>45534</v>
      </c>
      <c r="C5143" s="212" t="s">
        <v>169</v>
      </c>
      <c r="D5143" s="408" t="s">
        <v>167</v>
      </c>
      <c r="E5143" s="408" t="s">
        <v>164</v>
      </c>
      <c r="F5143" s="97">
        <v>77</v>
      </c>
      <c r="G5143" s="97"/>
      <c r="H5143" s="116"/>
      <c r="I5143" s="116"/>
      <c r="J5143" s="97"/>
      <c r="AD5143" s="476"/>
      <c r="AI5143" s="473"/>
    </row>
    <row r="5144" spans="1:35" s="4" customFormat="1" x14ac:dyDescent="0.25">
      <c r="A5144" s="408">
        <f t="shared" si="78"/>
        <v>5142</v>
      </c>
      <c r="B5144" s="488">
        <v>45534</v>
      </c>
      <c r="C5144" s="212" t="s">
        <v>170</v>
      </c>
      <c r="D5144" s="408" t="s">
        <v>103</v>
      </c>
      <c r="E5144" s="408" t="s">
        <v>164</v>
      </c>
      <c r="F5144" s="97">
        <v>0</v>
      </c>
      <c r="G5144" s="97"/>
      <c r="H5144" s="116"/>
      <c r="I5144" s="116"/>
      <c r="J5144" s="97"/>
      <c r="AD5144" s="476"/>
      <c r="AI5144" s="473"/>
    </row>
    <row r="5145" spans="1:35" s="4" customFormat="1" x14ac:dyDescent="0.25">
      <c r="A5145" s="408">
        <f t="shared" si="78"/>
        <v>5143</v>
      </c>
      <c r="B5145" s="488">
        <v>45534</v>
      </c>
      <c r="C5145" s="212" t="s">
        <v>171</v>
      </c>
      <c r="D5145" s="408" t="s">
        <v>159</v>
      </c>
      <c r="E5145" s="408" t="s">
        <v>164</v>
      </c>
      <c r="F5145" s="97">
        <v>125</v>
      </c>
      <c r="G5145" s="97"/>
      <c r="H5145" s="116"/>
      <c r="I5145" s="116"/>
      <c r="J5145" s="97"/>
      <c r="AD5145" s="476"/>
      <c r="AI5145" s="473"/>
    </row>
    <row r="5146" spans="1:35" s="4" customFormat="1" x14ac:dyDescent="0.25">
      <c r="A5146" s="408">
        <f t="shared" si="78"/>
        <v>5144</v>
      </c>
      <c r="B5146" s="488">
        <v>45534</v>
      </c>
      <c r="C5146" s="212" t="s">
        <v>172</v>
      </c>
      <c r="D5146" s="408" t="s">
        <v>173</v>
      </c>
      <c r="E5146" s="408" t="s">
        <v>164</v>
      </c>
      <c r="F5146" s="97">
        <v>0</v>
      </c>
      <c r="G5146" s="97"/>
      <c r="H5146" s="116"/>
      <c r="I5146" s="116"/>
      <c r="J5146" s="97"/>
      <c r="AD5146" s="476"/>
      <c r="AI5146" s="473"/>
    </row>
    <row r="5147" spans="1:35" s="4" customFormat="1" x14ac:dyDescent="0.25">
      <c r="A5147" s="408">
        <f t="shared" si="78"/>
        <v>5145</v>
      </c>
      <c r="B5147" s="488">
        <v>45534</v>
      </c>
      <c r="C5147" s="212" t="s">
        <v>174</v>
      </c>
      <c r="D5147" s="408" t="s">
        <v>99</v>
      </c>
      <c r="E5147" s="408" t="s">
        <v>164</v>
      </c>
      <c r="F5147" s="97">
        <v>437</v>
      </c>
      <c r="G5147" s="97"/>
      <c r="H5147" s="116"/>
      <c r="I5147" s="116"/>
      <c r="J5147" s="97"/>
      <c r="AD5147" s="476"/>
      <c r="AI5147" s="473"/>
    </row>
    <row r="5148" spans="1:35" s="4" customFormat="1" x14ac:dyDescent="0.25">
      <c r="A5148" s="408">
        <f t="shared" si="78"/>
        <v>5146</v>
      </c>
      <c r="B5148" s="488">
        <v>45534</v>
      </c>
      <c r="C5148" s="212" t="s">
        <v>175</v>
      </c>
      <c r="D5148" s="408" t="s">
        <v>176</v>
      </c>
      <c r="E5148" s="408" t="s">
        <v>164</v>
      </c>
      <c r="F5148" s="97">
        <v>0</v>
      </c>
      <c r="G5148" s="97"/>
      <c r="H5148" s="116"/>
      <c r="I5148" s="116"/>
      <c r="J5148" s="97"/>
      <c r="AD5148" s="476"/>
      <c r="AI5148" s="473"/>
    </row>
    <row r="5149" spans="1:35" s="4" customFormat="1" x14ac:dyDescent="0.25">
      <c r="A5149" s="408">
        <f t="shared" si="78"/>
        <v>5147</v>
      </c>
      <c r="B5149" s="488">
        <v>45534</v>
      </c>
      <c r="C5149" s="212" t="s">
        <v>263</v>
      </c>
      <c r="D5149" s="408" t="s">
        <v>176</v>
      </c>
      <c r="E5149" s="408" t="s">
        <v>164</v>
      </c>
      <c r="F5149" s="97">
        <v>0</v>
      </c>
      <c r="G5149" s="97"/>
      <c r="H5149" s="116"/>
      <c r="I5149" s="116"/>
      <c r="J5149" s="97"/>
      <c r="AD5149" s="476"/>
      <c r="AI5149" s="473"/>
    </row>
    <row r="5150" spans="1:35" s="4" customFormat="1" x14ac:dyDescent="0.25">
      <c r="A5150" s="408">
        <f t="shared" si="78"/>
        <v>5148</v>
      </c>
      <c r="B5150" s="488">
        <v>45534</v>
      </c>
      <c r="C5150" s="212" t="s">
        <v>261</v>
      </c>
      <c r="D5150" s="408" t="s">
        <v>269</v>
      </c>
      <c r="E5150" s="408" t="s">
        <v>164</v>
      </c>
      <c r="F5150" s="97">
        <v>0</v>
      </c>
      <c r="G5150" s="97"/>
      <c r="H5150" s="116"/>
      <c r="I5150" s="116"/>
      <c r="J5150" s="97"/>
      <c r="AD5150" s="476"/>
      <c r="AI5150" s="473"/>
    </row>
    <row r="5151" spans="1:35" s="4" customFormat="1" x14ac:dyDescent="0.25">
      <c r="A5151" s="408">
        <f t="shared" si="78"/>
        <v>5149</v>
      </c>
      <c r="B5151" s="488">
        <v>45534</v>
      </c>
      <c r="C5151" s="212" t="s">
        <v>254</v>
      </c>
      <c r="D5151" s="408" t="s">
        <v>159</v>
      </c>
      <c r="E5151" s="408" t="s">
        <v>164</v>
      </c>
      <c r="F5151" s="97">
        <v>0</v>
      </c>
      <c r="G5151" s="97"/>
      <c r="H5151" s="116"/>
      <c r="I5151" s="116"/>
      <c r="J5151" s="97"/>
      <c r="AD5151" s="476"/>
      <c r="AI5151" s="473"/>
    </row>
    <row r="5152" spans="1:35" s="4" customFormat="1" x14ac:dyDescent="0.25">
      <c r="A5152" s="408">
        <f t="shared" si="78"/>
        <v>5150</v>
      </c>
      <c r="B5152" s="488">
        <v>45534</v>
      </c>
      <c r="C5152" s="212" t="s">
        <v>277</v>
      </c>
      <c r="D5152" s="408" t="s">
        <v>176</v>
      </c>
      <c r="E5152" s="408" t="s">
        <v>164</v>
      </c>
      <c r="F5152" s="97">
        <v>146</v>
      </c>
      <c r="G5152" s="97"/>
      <c r="H5152" s="116"/>
      <c r="I5152" s="116"/>
      <c r="J5152" s="97"/>
      <c r="AD5152" s="476"/>
      <c r="AI5152" s="473"/>
    </row>
    <row r="5153" spans="1:35" s="4" customFormat="1" x14ac:dyDescent="0.25">
      <c r="A5153" s="408">
        <f t="shared" si="78"/>
        <v>5151</v>
      </c>
      <c r="B5153" s="488">
        <v>45534</v>
      </c>
      <c r="C5153" s="212" t="s">
        <v>352</v>
      </c>
      <c r="D5153" s="408" t="s">
        <v>176</v>
      </c>
      <c r="E5153" s="408" t="s">
        <v>164</v>
      </c>
      <c r="F5153" s="97">
        <v>0</v>
      </c>
      <c r="G5153" s="97"/>
      <c r="H5153" s="116"/>
      <c r="I5153" s="116"/>
      <c r="J5153" s="97"/>
      <c r="AD5153" s="476"/>
      <c r="AI5153" s="473"/>
    </row>
    <row r="5154" spans="1:35" s="4" customFormat="1" x14ac:dyDescent="0.25">
      <c r="A5154" s="408">
        <f t="shared" si="78"/>
        <v>5152</v>
      </c>
      <c r="B5154" s="488">
        <v>45534</v>
      </c>
      <c r="C5154" s="212" t="s">
        <v>354</v>
      </c>
      <c r="D5154" s="408" t="s">
        <v>103</v>
      </c>
      <c r="E5154" s="408" t="s">
        <v>164</v>
      </c>
      <c r="F5154" s="97">
        <v>137</v>
      </c>
      <c r="G5154" s="97"/>
      <c r="H5154" s="116"/>
      <c r="I5154" s="116"/>
      <c r="J5154" s="97"/>
      <c r="AD5154" s="476"/>
      <c r="AI5154" s="473"/>
    </row>
    <row r="5155" spans="1:35" s="4" customFormat="1" x14ac:dyDescent="0.25">
      <c r="A5155" s="408">
        <f t="shared" si="78"/>
        <v>5153</v>
      </c>
      <c r="B5155" s="488">
        <v>45534</v>
      </c>
      <c r="C5155" s="212" t="s">
        <v>385</v>
      </c>
      <c r="D5155" s="408" t="s">
        <v>386</v>
      </c>
      <c r="E5155" s="408" t="s">
        <v>383</v>
      </c>
      <c r="F5155" s="97">
        <v>0</v>
      </c>
      <c r="G5155" s="97"/>
      <c r="H5155" s="116"/>
      <c r="I5155" s="116"/>
      <c r="J5155" s="97"/>
      <c r="AD5155" s="476"/>
      <c r="AI5155" s="473"/>
    </row>
    <row r="5156" spans="1:35" s="4" customFormat="1" x14ac:dyDescent="0.25">
      <c r="A5156" s="408">
        <f t="shared" si="78"/>
        <v>5154</v>
      </c>
      <c r="B5156" s="488">
        <v>45534</v>
      </c>
      <c r="C5156" s="212" t="s">
        <v>379</v>
      </c>
      <c r="D5156" s="408" t="s">
        <v>269</v>
      </c>
      <c r="E5156" s="408" t="s">
        <v>381</v>
      </c>
      <c r="F5156" s="97">
        <v>0</v>
      </c>
      <c r="G5156" s="97"/>
      <c r="H5156" s="116"/>
      <c r="I5156" s="116"/>
      <c r="J5156" s="97"/>
      <c r="AD5156" s="476"/>
      <c r="AI5156" s="473"/>
    </row>
    <row r="5157" spans="1:35" s="4" customFormat="1" x14ac:dyDescent="0.25">
      <c r="A5157" s="408">
        <f t="shared" si="78"/>
        <v>5155</v>
      </c>
      <c r="B5157" s="488">
        <v>45534</v>
      </c>
      <c r="C5157" s="212" t="s">
        <v>380</v>
      </c>
      <c r="D5157" s="408" t="s">
        <v>269</v>
      </c>
      <c r="E5157" s="408" t="s">
        <v>381</v>
      </c>
      <c r="F5157" s="97">
        <v>0</v>
      </c>
      <c r="G5157" s="97"/>
      <c r="H5157" s="116"/>
      <c r="I5157" s="116"/>
      <c r="J5157" s="97"/>
      <c r="AD5157" s="476"/>
      <c r="AI5157" s="473"/>
    </row>
    <row r="5158" spans="1:35" s="4" customFormat="1" x14ac:dyDescent="0.25">
      <c r="A5158" s="408">
        <f t="shared" si="78"/>
        <v>5156</v>
      </c>
      <c r="B5158" s="488">
        <v>45534</v>
      </c>
      <c r="C5158" s="212" t="s">
        <v>389</v>
      </c>
      <c r="D5158" s="408" t="s">
        <v>103</v>
      </c>
      <c r="E5158" s="408" t="s">
        <v>381</v>
      </c>
      <c r="F5158" s="97">
        <v>0</v>
      </c>
      <c r="G5158" s="97"/>
      <c r="H5158" s="116"/>
      <c r="I5158" s="116"/>
      <c r="J5158" s="97"/>
      <c r="AD5158" s="476"/>
      <c r="AI5158" s="473"/>
    </row>
    <row r="5159" spans="1:35" s="4" customFormat="1" x14ac:dyDescent="0.25">
      <c r="A5159" s="408">
        <f t="shared" si="78"/>
        <v>5157</v>
      </c>
      <c r="B5159" s="488">
        <v>45534</v>
      </c>
      <c r="C5159" s="212" t="s">
        <v>425</v>
      </c>
      <c r="D5159" s="408" t="s">
        <v>99</v>
      </c>
      <c r="E5159" s="203" t="s">
        <v>498</v>
      </c>
      <c r="F5159" s="97">
        <v>288</v>
      </c>
      <c r="G5159" s="97"/>
      <c r="H5159" s="116"/>
      <c r="I5159" s="116"/>
      <c r="J5159" s="97"/>
      <c r="AD5159" s="476"/>
      <c r="AI5159" s="473"/>
    </row>
    <row r="5160" spans="1:35" s="4" customFormat="1" x14ac:dyDescent="0.25">
      <c r="A5160" s="408">
        <f t="shared" si="78"/>
        <v>5158</v>
      </c>
      <c r="B5160" s="488">
        <v>45534</v>
      </c>
      <c r="C5160" s="212" t="s">
        <v>426</v>
      </c>
      <c r="D5160" s="408" t="s">
        <v>159</v>
      </c>
      <c r="E5160" s="408" t="s">
        <v>381</v>
      </c>
      <c r="F5160" s="97">
        <v>0</v>
      </c>
      <c r="G5160" s="97"/>
      <c r="H5160" s="116"/>
      <c r="I5160" s="116"/>
      <c r="J5160" s="97"/>
      <c r="AD5160" s="476"/>
      <c r="AI5160" s="473"/>
    </row>
    <row r="5161" spans="1:35" s="4" customFormat="1" x14ac:dyDescent="0.25">
      <c r="A5161" s="408">
        <f t="shared" si="78"/>
        <v>5159</v>
      </c>
      <c r="B5161" s="488">
        <v>45534</v>
      </c>
      <c r="C5161" s="96" t="s">
        <v>255</v>
      </c>
      <c r="D5161" s="408" t="s">
        <v>159</v>
      </c>
      <c r="E5161" s="408" t="s">
        <v>448</v>
      </c>
      <c r="F5161" s="97">
        <v>0</v>
      </c>
      <c r="G5161" s="97"/>
      <c r="H5161" s="116"/>
      <c r="I5161" s="116"/>
      <c r="J5161" s="97"/>
      <c r="AD5161" s="476"/>
      <c r="AI5161" s="473"/>
    </row>
    <row r="5162" spans="1:35" s="4" customFormat="1" x14ac:dyDescent="0.25">
      <c r="A5162" s="408">
        <f t="shared" si="78"/>
        <v>5160</v>
      </c>
      <c r="B5162" s="488">
        <v>45534</v>
      </c>
      <c r="C5162" s="96" t="s">
        <v>474</v>
      </c>
      <c r="D5162" s="408" t="s">
        <v>269</v>
      </c>
      <c r="E5162" s="408" t="s">
        <v>470</v>
      </c>
      <c r="F5162" s="97">
        <v>0</v>
      </c>
      <c r="G5162" s="97"/>
      <c r="H5162" s="116"/>
      <c r="I5162" s="116"/>
      <c r="J5162" s="97"/>
      <c r="AD5162" s="476"/>
      <c r="AI5162" s="473"/>
    </row>
    <row r="5163" spans="1:35" s="4" customFormat="1" x14ac:dyDescent="0.25">
      <c r="A5163" s="408">
        <f t="shared" si="78"/>
        <v>5161</v>
      </c>
      <c r="B5163" s="488">
        <v>45534</v>
      </c>
      <c r="C5163" s="96" t="s">
        <v>475</v>
      </c>
      <c r="D5163" s="408" t="s">
        <v>269</v>
      </c>
      <c r="E5163" s="408" t="s">
        <v>470</v>
      </c>
      <c r="F5163" s="97">
        <v>0</v>
      </c>
      <c r="G5163" s="97"/>
      <c r="H5163" s="116"/>
      <c r="I5163" s="116"/>
      <c r="J5163" s="97"/>
      <c r="AD5163" s="476"/>
      <c r="AI5163" s="473"/>
    </row>
    <row r="5164" spans="1:35" s="4" customFormat="1" x14ac:dyDescent="0.25">
      <c r="A5164" s="408">
        <f t="shared" si="78"/>
        <v>5162</v>
      </c>
      <c r="B5164" s="488">
        <v>45534</v>
      </c>
      <c r="C5164" s="96" t="s">
        <v>476</v>
      </c>
      <c r="D5164" s="408" t="s">
        <v>269</v>
      </c>
      <c r="E5164" s="408" t="s">
        <v>470</v>
      </c>
      <c r="F5164" s="97">
        <v>0</v>
      </c>
      <c r="G5164" s="97"/>
      <c r="H5164" s="116"/>
      <c r="I5164" s="116"/>
      <c r="J5164" s="97"/>
      <c r="AD5164" s="476"/>
      <c r="AI5164" s="473"/>
    </row>
    <row r="5165" spans="1:35" s="4" customFormat="1" x14ac:dyDescent="0.25">
      <c r="A5165" s="408">
        <f t="shared" si="78"/>
        <v>5163</v>
      </c>
      <c r="B5165" s="488">
        <v>45534</v>
      </c>
      <c r="C5165" s="96" t="s">
        <v>477</v>
      </c>
      <c r="D5165" s="408" t="s">
        <v>269</v>
      </c>
      <c r="E5165" s="408" t="s">
        <v>470</v>
      </c>
      <c r="F5165" s="97">
        <v>192</v>
      </c>
      <c r="G5165" s="97"/>
      <c r="H5165" s="116"/>
      <c r="I5165" s="116"/>
      <c r="J5165" s="97"/>
      <c r="AD5165" s="476"/>
      <c r="AI5165" s="473"/>
    </row>
    <row r="5166" spans="1:35" s="4" customFormat="1" x14ac:dyDescent="0.25">
      <c r="A5166" s="408">
        <f t="shared" si="78"/>
        <v>5164</v>
      </c>
      <c r="B5166" s="488">
        <v>45534</v>
      </c>
      <c r="C5166" s="373" t="s">
        <v>478</v>
      </c>
      <c r="D5166" s="408" t="s">
        <v>103</v>
      </c>
      <c r="E5166" s="408" t="s">
        <v>470</v>
      </c>
      <c r="F5166" s="97">
        <v>112</v>
      </c>
      <c r="G5166" s="97"/>
      <c r="H5166" s="116"/>
      <c r="I5166" s="116"/>
      <c r="J5166" s="97"/>
      <c r="AD5166" s="476"/>
      <c r="AI5166" s="473"/>
    </row>
    <row r="5167" spans="1:35" s="4" customFormat="1" x14ac:dyDescent="0.25">
      <c r="A5167" s="408">
        <f t="shared" si="78"/>
        <v>5165</v>
      </c>
      <c r="B5167" s="488">
        <v>45535</v>
      </c>
      <c r="C5167" s="212" t="s">
        <v>125</v>
      </c>
      <c r="D5167" s="408" t="s">
        <v>99</v>
      </c>
      <c r="E5167" s="408" t="s">
        <v>334</v>
      </c>
      <c r="F5167" s="97">
        <v>389</v>
      </c>
      <c r="G5167" s="97"/>
      <c r="H5167" s="116"/>
      <c r="I5167" s="116"/>
      <c r="J5167" s="97"/>
      <c r="AD5167" s="476"/>
      <c r="AI5167" s="473"/>
    </row>
    <row r="5168" spans="1:35" s="4" customFormat="1" x14ac:dyDescent="0.25">
      <c r="A5168" s="408">
        <f t="shared" si="78"/>
        <v>5166</v>
      </c>
      <c r="B5168" s="488">
        <v>45535</v>
      </c>
      <c r="C5168" s="212" t="s">
        <v>290</v>
      </c>
      <c r="D5168" s="408" t="s">
        <v>99</v>
      </c>
      <c r="E5168" s="408" t="s">
        <v>335</v>
      </c>
      <c r="F5168" s="97">
        <v>0</v>
      </c>
      <c r="G5168" s="97"/>
      <c r="H5168" s="116"/>
      <c r="I5168" s="116"/>
      <c r="J5168" s="97"/>
      <c r="AD5168" s="476"/>
      <c r="AI5168" s="473"/>
    </row>
    <row r="5169" spans="1:35" s="4" customFormat="1" x14ac:dyDescent="0.25">
      <c r="A5169" s="408">
        <f t="shared" si="78"/>
        <v>5167</v>
      </c>
      <c r="B5169" s="488">
        <v>45535</v>
      </c>
      <c r="C5169" s="212" t="s">
        <v>88</v>
      </c>
      <c r="D5169" s="408" t="s">
        <v>89</v>
      </c>
      <c r="E5169" s="408" t="s">
        <v>336</v>
      </c>
      <c r="F5169" s="97">
        <v>0</v>
      </c>
      <c r="G5169" s="97"/>
      <c r="H5169" s="116"/>
      <c r="I5169" s="116"/>
      <c r="J5169" s="97"/>
      <c r="AD5169" s="476"/>
      <c r="AI5169" s="473"/>
    </row>
    <row r="5170" spans="1:35" s="4" customFormat="1" x14ac:dyDescent="0.25">
      <c r="A5170" s="408">
        <f t="shared" si="78"/>
        <v>5168</v>
      </c>
      <c r="B5170" s="488">
        <v>45535</v>
      </c>
      <c r="C5170" s="212" t="s">
        <v>294</v>
      </c>
      <c r="D5170" s="408" t="s">
        <v>89</v>
      </c>
      <c r="E5170" s="408" t="s">
        <v>337</v>
      </c>
      <c r="F5170" s="97">
        <v>0</v>
      </c>
      <c r="G5170" s="97"/>
      <c r="H5170" s="116"/>
      <c r="I5170" s="116"/>
      <c r="J5170" s="97"/>
      <c r="AD5170" s="476"/>
      <c r="AI5170" s="473"/>
    </row>
    <row r="5171" spans="1:35" s="4" customFormat="1" x14ac:dyDescent="0.25">
      <c r="A5171" s="408">
        <f t="shared" si="78"/>
        <v>5169</v>
      </c>
      <c r="B5171" s="488">
        <v>45535</v>
      </c>
      <c r="C5171" s="212" t="s">
        <v>119</v>
      </c>
      <c r="D5171" s="408" t="s">
        <v>131</v>
      </c>
      <c r="E5171" s="408" t="s">
        <v>338</v>
      </c>
      <c r="F5171" s="97">
        <v>0</v>
      </c>
      <c r="G5171" s="97"/>
      <c r="H5171" s="116"/>
      <c r="I5171" s="116"/>
      <c r="J5171" s="97"/>
      <c r="AD5171" s="476"/>
      <c r="AI5171" s="473"/>
    </row>
    <row r="5172" spans="1:35" s="4" customFormat="1" x14ac:dyDescent="0.25">
      <c r="A5172" s="408">
        <f t="shared" ref="A5172:A5235" si="79">ROW()-2</f>
        <v>5170</v>
      </c>
      <c r="B5172" s="488">
        <v>45535</v>
      </c>
      <c r="C5172" s="212" t="s">
        <v>121</v>
      </c>
      <c r="D5172" s="408" t="s">
        <v>122</v>
      </c>
      <c r="E5172" s="408" t="s">
        <v>339</v>
      </c>
      <c r="F5172" s="97">
        <v>108</v>
      </c>
      <c r="G5172" s="97"/>
      <c r="H5172" s="116"/>
      <c r="I5172" s="116"/>
      <c r="J5172" s="97"/>
      <c r="AD5172" s="476"/>
      <c r="AI5172" s="473"/>
    </row>
    <row r="5173" spans="1:35" s="4" customFormat="1" x14ac:dyDescent="0.25">
      <c r="A5173" s="408">
        <f t="shared" si="79"/>
        <v>5171</v>
      </c>
      <c r="B5173" s="488">
        <v>45535</v>
      </c>
      <c r="C5173" s="212" t="s">
        <v>349</v>
      </c>
      <c r="D5173" s="408" t="s">
        <v>360</v>
      </c>
      <c r="E5173" s="408" t="s">
        <v>127</v>
      </c>
      <c r="F5173" s="97">
        <v>96</v>
      </c>
      <c r="G5173" s="97"/>
      <c r="H5173" s="116"/>
      <c r="I5173" s="116"/>
      <c r="J5173" s="97"/>
      <c r="AD5173" s="476"/>
      <c r="AI5173" s="473"/>
    </row>
    <row r="5174" spans="1:35" s="4" customFormat="1" x14ac:dyDescent="0.25">
      <c r="A5174" s="408">
        <f t="shared" si="79"/>
        <v>5172</v>
      </c>
      <c r="B5174" s="488">
        <v>45535</v>
      </c>
      <c r="C5174" s="212" t="s">
        <v>449</v>
      </c>
      <c r="D5174" s="408" t="s">
        <v>122</v>
      </c>
      <c r="E5174" s="408" t="s">
        <v>339</v>
      </c>
      <c r="F5174" s="97">
        <v>0</v>
      </c>
      <c r="G5174" s="97"/>
      <c r="H5174" s="116"/>
      <c r="I5174" s="116"/>
      <c r="J5174" s="97"/>
      <c r="AD5174" s="476"/>
      <c r="AI5174" s="473"/>
    </row>
    <row r="5175" spans="1:35" s="4" customFormat="1" x14ac:dyDescent="0.25">
      <c r="A5175" s="408">
        <f t="shared" si="79"/>
        <v>5173</v>
      </c>
      <c r="B5175" s="488">
        <v>45535</v>
      </c>
      <c r="C5175" s="212" t="s">
        <v>118</v>
      </c>
      <c r="D5175" s="408" t="s">
        <v>107</v>
      </c>
      <c r="E5175" s="408" t="s">
        <v>340</v>
      </c>
      <c r="F5175" s="97">
        <v>60</v>
      </c>
      <c r="G5175" s="97"/>
      <c r="H5175" s="116"/>
      <c r="I5175" s="116"/>
      <c r="J5175" s="97"/>
      <c r="AD5175" s="476"/>
      <c r="AI5175" s="473"/>
    </row>
    <row r="5176" spans="1:35" s="4" customFormat="1" x14ac:dyDescent="0.25">
      <c r="A5176" s="408">
        <f t="shared" si="79"/>
        <v>5174</v>
      </c>
      <c r="B5176" s="488">
        <v>45535</v>
      </c>
      <c r="C5176" s="212" t="s">
        <v>109</v>
      </c>
      <c r="D5176" s="408" t="s">
        <v>107</v>
      </c>
      <c r="E5176" s="408" t="s">
        <v>341</v>
      </c>
      <c r="F5176" s="97">
        <v>83</v>
      </c>
      <c r="G5176" s="97"/>
      <c r="H5176" s="116"/>
      <c r="I5176" s="116"/>
      <c r="J5176" s="97"/>
      <c r="AD5176" s="476"/>
      <c r="AI5176" s="473"/>
    </row>
    <row r="5177" spans="1:35" s="4" customFormat="1" x14ac:dyDescent="0.25">
      <c r="A5177" s="408">
        <f t="shared" si="79"/>
        <v>5175</v>
      </c>
      <c r="B5177" s="488">
        <v>45535</v>
      </c>
      <c r="C5177" s="212" t="s">
        <v>106</v>
      </c>
      <c r="D5177" s="408" t="s">
        <v>107</v>
      </c>
      <c r="E5177" s="408" t="s">
        <v>342</v>
      </c>
      <c r="F5177" s="97">
        <v>82</v>
      </c>
      <c r="G5177" s="97"/>
      <c r="H5177" s="116"/>
      <c r="I5177" s="116"/>
      <c r="J5177" s="97"/>
      <c r="AD5177" s="476"/>
      <c r="AI5177" s="473"/>
    </row>
    <row r="5178" spans="1:35" s="4" customFormat="1" x14ac:dyDescent="0.25">
      <c r="A5178" s="408">
        <f t="shared" si="79"/>
        <v>5176</v>
      </c>
      <c r="B5178" s="488">
        <v>45535</v>
      </c>
      <c r="C5178" s="212" t="s">
        <v>278</v>
      </c>
      <c r="D5178" s="408" t="s">
        <v>107</v>
      </c>
      <c r="E5178" s="408" t="s">
        <v>341</v>
      </c>
      <c r="F5178" s="97">
        <v>0</v>
      </c>
      <c r="G5178" s="97"/>
      <c r="H5178" s="116"/>
      <c r="I5178" s="116"/>
      <c r="J5178" s="97"/>
      <c r="AD5178" s="476"/>
      <c r="AI5178" s="473"/>
    </row>
    <row r="5179" spans="1:35" s="4" customFormat="1" x14ac:dyDescent="0.25">
      <c r="A5179" s="408">
        <f t="shared" si="79"/>
        <v>5177</v>
      </c>
      <c r="B5179" s="488">
        <v>45535</v>
      </c>
      <c r="C5179" s="212" t="s">
        <v>372</v>
      </c>
      <c r="D5179" s="408" t="s">
        <v>107</v>
      </c>
      <c r="E5179" s="408">
        <v>0</v>
      </c>
      <c r="F5179" s="97">
        <v>78</v>
      </c>
      <c r="G5179" s="97"/>
      <c r="H5179" s="116"/>
      <c r="I5179" s="116"/>
      <c r="J5179" s="97"/>
      <c r="AD5179" s="476"/>
      <c r="AI5179" s="473"/>
    </row>
    <row r="5180" spans="1:35" s="4" customFormat="1" x14ac:dyDescent="0.25">
      <c r="A5180" s="408">
        <f t="shared" si="79"/>
        <v>5178</v>
      </c>
      <c r="B5180" s="488">
        <v>45535</v>
      </c>
      <c r="C5180" s="212" t="s">
        <v>373</v>
      </c>
      <c r="D5180" s="408" t="s">
        <v>107</v>
      </c>
      <c r="E5180" s="408">
        <v>0</v>
      </c>
      <c r="F5180" s="97">
        <v>75</v>
      </c>
      <c r="G5180" s="97"/>
      <c r="H5180" s="116"/>
      <c r="I5180" s="116"/>
      <c r="J5180" s="97"/>
      <c r="AD5180" s="476"/>
      <c r="AI5180" s="473"/>
    </row>
    <row r="5181" spans="1:35" s="4" customFormat="1" x14ac:dyDescent="0.25">
      <c r="A5181" s="408">
        <f t="shared" si="79"/>
        <v>5179</v>
      </c>
      <c r="B5181" s="488">
        <v>45535</v>
      </c>
      <c r="C5181" s="212" t="s">
        <v>91</v>
      </c>
      <c r="D5181" s="408" t="s">
        <v>92</v>
      </c>
      <c r="E5181" s="408" t="s">
        <v>343</v>
      </c>
      <c r="F5181" s="97">
        <v>0</v>
      </c>
      <c r="G5181" s="97"/>
      <c r="H5181" s="116"/>
      <c r="I5181" s="116"/>
      <c r="J5181" s="97"/>
      <c r="AD5181" s="476"/>
      <c r="AI5181" s="473"/>
    </row>
    <row r="5182" spans="1:35" s="4" customFormat="1" x14ac:dyDescent="0.25">
      <c r="A5182" s="408">
        <f t="shared" si="79"/>
        <v>5180</v>
      </c>
      <c r="B5182" s="488">
        <v>45535</v>
      </c>
      <c r="C5182" s="212" t="s">
        <v>94</v>
      </c>
      <c r="D5182" s="408" t="s">
        <v>92</v>
      </c>
      <c r="E5182" s="408" t="s">
        <v>344</v>
      </c>
      <c r="F5182" s="97">
        <v>114</v>
      </c>
      <c r="G5182" s="97"/>
      <c r="H5182" s="116"/>
      <c r="I5182" s="116"/>
      <c r="J5182" s="97"/>
      <c r="AD5182" s="476"/>
      <c r="AI5182" s="473"/>
    </row>
    <row r="5183" spans="1:35" s="4" customFormat="1" x14ac:dyDescent="0.25">
      <c r="A5183" s="408">
        <f t="shared" si="79"/>
        <v>5181</v>
      </c>
      <c r="B5183" s="488">
        <v>45535</v>
      </c>
      <c r="C5183" s="212" t="s">
        <v>116</v>
      </c>
      <c r="D5183" s="408" t="s">
        <v>92</v>
      </c>
      <c r="E5183" s="408" t="s">
        <v>345</v>
      </c>
      <c r="F5183" s="97">
        <v>0</v>
      </c>
      <c r="G5183" s="97"/>
      <c r="H5183" s="116"/>
      <c r="I5183" s="116"/>
      <c r="J5183" s="97"/>
      <c r="AD5183" s="476"/>
      <c r="AI5183" s="473"/>
    </row>
    <row r="5184" spans="1:35" s="4" customFormat="1" x14ac:dyDescent="0.25">
      <c r="A5184" s="408">
        <f t="shared" si="79"/>
        <v>5182</v>
      </c>
      <c r="B5184" s="488">
        <v>45535</v>
      </c>
      <c r="C5184" s="212" t="s">
        <v>128</v>
      </c>
      <c r="D5184" s="408" t="s">
        <v>97</v>
      </c>
      <c r="E5184" s="408" t="s">
        <v>346</v>
      </c>
      <c r="F5184" s="97">
        <v>0</v>
      </c>
      <c r="G5184" s="97"/>
      <c r="H5184" s="116"/>
      <c r="I5184" s="116"/>
      <c r="J5184" s="97"/>
      <c r="AD5184" s="476"/>
      <c r="AI5184" s="473"/>
    </row>
    <row r="5185" spans="1:35" s="4" customFormat="1" x14ac:dyDescent="0.25">
      <c r="A5185" s="408">
        <f t="shared" si="79"/>
        <v>5183</v>
      </c>
      <c r="B5185" s="488">
        <v>45535</v>
      </c>
      <c r="C5185" s="212" t="s">
        <v>96</v>
      </c>
      <c r="D5185" s="408" t="s">
        <v>97</v>
      </c>
      <c r="E5185" s="408" t="s">
        <v>347</v>
      </c>
      <c r="F5185" s="97">
        <v>81</v>
      </c>
      <c r="G5185" s="97"/>
      <c r="H5185" s="116"/>
      <c r="I5185" s="116"/>
      <c r="J5185" s="97"/>
      <c r="AD5185" s="476"/>
      <c r="AI5185" s="473"/>
    </row>
    <row r="5186" spans="1:35" s="4" customFormat="1" x14ac:dyDescent="0.25">
      <c r="A5186" s="408">
        <f t="shared" si="79"/>
        <v>5184</v>
      </c>
      <c r="B5186" s="488">
        <v>45535</v>
      </c>
      <c r="C5186" s="212" t="s">
        <v>113</v>
      </c>
      <c r="D5186" s="408" t="s">
        <v>114</v>
      </c>
      <c r="E5186" s="408" t="s">
        <v>348</v>
      </c>
      <c r="F5186" s="97">
        <v>0</v>
      </c>
      <c r="G5186" s="97"/>
      <c r="H5186" s="116"/>
      <c r="I5186" s="116"/>
      <c r="J5186" s="97"/>
      <c r="AD5186" s="476"/>
      <c r="AI5186" s="473"/>
    </row>
    <row r="5187" spans="1:35" s="4" customFormat="1" x14ac:dyDescent="0.25">
      <c r="A5187" s="408">
        <f t="shared" si="79"/>
        <v>5185</v>
      </c>
      <c r="B5187" s="488">
        <v>45535</v>
      </c>
      <c r="C5187" s="96" t="s">
        <v>559</v>
      </c>
      <c r="D5187" s="408" t="str">
        <f>VLOOKUP(C5187,X$4:Z5188,2,FALSE)</f>
        <v>لودر VOLVO</v>
      </c>
      <c r="E5187" s="408" t="str">
        <f>VLOOKUP(C5187,X$4:Z5188,3,FALSE)</f>
        <v>شرکتی</v>
      </c>
      <c r="F5187" s="97">
        <v>0</v>
      </c>
      <c r="G5187" s="97"/>
      <c r="H5187" s="116"/>
      <c r="I5187" s="116"/>
      <c r="J5187" s="97"/>
      <c r="AD5187" s="476"/>
      <c r="AI5187" s="473"/>
    </row>
    <row r="5188" spans="1:35" s="4" customFormat="1" x14ac:dyDescent="0.25">
      <c r="A5188" s="408">
        <f t="shared" si="79"/>
        <v>5186</v>
      </c>
      <c r="B5188" s="488">
        <v>45535</v>
      </c>
      <c r="C5188" s="212" t="s">
        <v>156</v>
      </c>
      <c r="D5188" s="408" t="s">
        <v>136</v>
      </c>
      <c r="E5188" s="408" t="s">
        <v>149</v>
      </c>
      <c r="F5188" s="97">
        <v>154</v>
      </c>
      <c r="G5188" s="97"/>
      <c r="H5188" s="116"/>
      <c r="I5188" s="116"/>
      <c r="J5188" s="97"/>
      <c r="AD5188" s="476"/>
      <c r="AI5188" s="473"/>
    </row>
    <row r="5189" spans="1:35" s="4" customFormat="1" x14ac:dyDescent="0.25">
      <c r="A5189" s="408">
        <f t="shared" si="79"/>
        <v>5187</v>
      </c>
      <c r="B5189" s="488">
        <v>45535</v>
      </c>
      <c r="C5189" s="212" t="s">
        <v>142</v>
      </c>
      <c r="D5189" s="408" t="s">
        <v>264</v>
      </c>
      <c r="E5189" s="408" t="s">
        <v>143</v>
      </c>
      <c r="F5189" s="97">
        <v>0</v>
      </c>
      <c r="G5189" s="97"/>
      <c r="H5189" s="116"/>
      <c r="I5189" s="116"/>
      <c r="J5189" s="97"/>
      <c r="AD5189" s="476"/>
      <c r="AI5189" s="473"/>
    </row>
    <row r="5190" spans="1:35" s="4" customFormat="1" x14ac:dyDescent="0.25">
      <c r="A5190" s="408">
        <f t="shared" si="79"/>
        <v>5188</v>
      </c>
      <c r="B5190" s="488">
        <v>45535</v>
      </c>
      <c r="C5190" s="212" t="s">
        <v>144</v>
      </c>
      <c r="D5190" s="408" t="s">
        <v>264</v>
      </c>
      <c r="E5190" s="408" t="s">
        <v>143</v>
      </c>
      <c r="F5190" s="97">
        <v>0</v>
      </c>
      <c r="G5190" s="97"/>
      <c r="H5190" s="116"/>
      <c r="I5190" s="116"/>
      <c r="J5190" s="97"/>
      <c r="AD5190" s="476"/>
      <c r="AI5190" s="473"/>
    </row>
    <row r="5191" spans="1:35" s="4" customFormat="1" x14ac:dyDescent="0.25">
      <c r="A5191" s="408">
        <f t="shared" si="79"/>
        <v>5189</v>
      </c>
      <c r="B5191" s="488">
        <v>45535</v>
      </c>
      <c r="C5191" s="212" t="s">
        <v>145</v>
      </c>
      <c r="D5191" s="408" t="s">
        <v>265</v>
      </c>
      <c r="E5191" s="408" t="s">
        <v>146</v>
      </c>
      <c r="F5191" s="97">
        <v>0</v>
      </c>
      <c r="G5191" s="97"/>
      <c r="H5191" s="116"/>
      <c r="I5191" s="116"/>
      <c r="J5191" s="97"/>
      <c r="AD5191" s="476"/>
      <c r="AI5191" s="473"/>
    </row>
    <row r="5192" spans="1:35" s="4" customFormat="1" x14ac:dyDescent="0.25">
      <c r="A5192" s="408">
        <f t="shared" si="79"/>
        <v>5190</v>
      </c>
      <c r="B5192" s="488">
        <v>45535</v>
      </c>
      <c r="C5192" s="212" t="s">
        <v>160</v>
      </c>
      <c r="D5192" s="408" t="s">
        <v>136</v>
      </c>
      <c r="E5192" s="408" t="s">
        <v>64</v>
      </c>
      <c r="F5192" s="97">
        <v>0</v>
      </c>
      <c r="G5192" s="97"/>
      <c r="H5192" s="116"/>
      <c r="I5192" s="116"/>
      <c r="J5192" s="97"/>
      <c r="AD5192" s="476"/>
      <c r="AI5192" s="473"/>
    </row>
    <row r="5193" spans="1:35" s="4" customFormat="1" x14ac:dyDescent="0.25">
      <c r="A5193" s="408">
        <f t="shared" si="79"/>
        <v>5191</v>
      </c>
      <c r="B5193" s="488">
        <v>45535</v>
      </c>
      <c r="C5193" s="212" t="s">
        <v>390</v>
      </c>
      <c r="D5193" s="408" t="s">
        <v>99</v>
      </c>
      <c r="E5193" s="408" t="s">
        <v>381</v>
      </c>
      <c r="F5193" s="97">
        <v>0</v>
      </c>
      <c r="G5193" s="97"/>
      <c r="H5193" s="116"/>
      <c r="I5193" s="116"/>
      <c r="J5193" s="97"/>
      <c r="AD5193" s="476"/>
      <c r="AI5193" s="473"/>
    </row>
    <row r="5194" spans="1:35" s="4" customFormat="1" x14ac:dyDescent="0.25">
      <c r="A5194" s="408">
        <f t="shared" si="79"/>
        <v>5192</v>
      </c>
      <c r="B5194" s="488">
        <v>45535</v>
      </c>
      <c r="C5194" s="96" t="s">
        <v>283</v>
      </c>
      <c r="D5194" s="408" t="s">
        <v>266</v>
      </c>
      <c r="E5194" s="408" t="s">
        <v>63</v>
      </c>
      <c r="F5194" s="97">
        <v>0</v>
      </c>
      <c r="G5194" s="97"/>
      <c r="H5194" s="116"/>
      <c r="I5194" s="116"/>
      <c r="J5194" s="97"/>
      <c r="AD5194" s="476"/>
      <c r="AI5194" s="473"/>
    </row>
    <row r="5195" spans="1:35" s="4" customFormat="1" x14ac:dyDescent="0.25">
      <c r="A5195" s="408">
        <f t="shared" si="79"/>
        <v>5193</v>
      </c>
      <c r="B5195" s="488">
        <v>45535</v>
      </c>
      <c r="C5195" s="212" t="s">
        <v>148</v>
      </c>
      <c r="D5195" s="408" t="s">
        <v>92</v>
      </c>
      <c r="E5195" s="408" t="s">
        <v>63</v>
      </c>
      <c r="F5195" s="97">
        <v>0</v>
      </c>
      <c r="G5195" s="97"/>
      <c r="H5195" s="116"/>
      <c r="I5195" s="116"/>
      <c r="J5195" s="97"/>
      <c r="AD5195" s="476"/>
      <c r="AI5195" s="473"/>
    </row>
    <row r="5196" spans="1:35" s="4" customFormat="1" x14ac:dyDescent="0.25">
      <c r="A5196" s="408">
        <f t="shared" si="79"/>
        <v>5194</v>
      </c>
      <c r="B5196" s="488">
        <v>45535</v>
      </c>
      <c r="C5196" s="212" t="s">
        <v>150</v>
      </c>
      <c r="D5196" s="408" t="s">
        <v>92</v>
      </c>
      <c r="E5196" s="408" t="s">
        <v>63</v>
      </c>
      <c r="F5196" s="97">
        <v>0</v>
      </c>
      <c r="G5196" s="97"/>
      <c r="H5196" s="116"/>
      <c r="I5196" s="116"/>
      <c r="J5196" s="97"/>
      <c r="AD5196" s="476"/>
      <c r="AI5196" s="473"/>
    </row>
    <row r="5197" spans="1:35" s="4" customFormat="1" x14ac:dyDescent="0.25">
      <c r="A5197" s="408">
        <f t="shared" si="79"/>
        <v>5195</v>
      </c>
      <c r="B5197" s="488">
        <v>45535</v>
      </c>
      <c r="C5197" s="213" t="s">
        <v>467</v>
      </c>
      <c r="D5197" s="408" t="s">
        <v>92</v>
      </c>
      <c r="E5197" s="408" t="s">
        <v>63</v>
      </c>
      <c r="F5197" s="97">
        <v>100</v>
      </c>
      <c r="G5197" s="97"/>
      <c r="H5197" s="116"/>
      <c r="I5197" s="116"/>
      <c r="J5197" s="97"/>
      <c r="AD5197" s="476"/>
      <c r="AI5197" s="473"/>
    </row>
    <row r="5198" spans="1:35" s="4" customFormat="1" x14ac:dyDescent="0.25">
      <c r="A5198" s="408">
        <f t="shared" si="79"/>
        <v>5196</v>
      </c>
      <c r="B5198" s="488">
        <v>45535</v>
      </c>
      <c r="C5198" s="212" t="s">
        <v>135</v>
      </c>
      <c r="D5198" s="408" t="s">
        <v>136</v>
      </c>
      <c r="E5198" s="408" t="s">
        <v>2</v>
      </c>
      <c r="F5198" s="97">
        <v>220</v>
      </c>
      <c r="G5198" s="97"/>
      <c r="H5198" s="116"/>
      <c r="I5198" s="116"/>
      <c r="J5198" s="97"/>
      <c r="AD5198" s="476"/>
      <c r="AI5198" s="473"/>
    </row>
    <row r="5199" spans="1:35" s="4" customFormat="1" x14ac:dyDescent="0.25">
      <c r="A5199" s="408">
        <f t="shared" si="79"/>
        <v>5197</v>
      </c>
      <c r="B5199" s="488">
        <v>45535</v>
      </c>
      <c r="C5199" s="212" t="s">
        <v>137</v>
      </c>
      <c r="D5199" s="408" t="s">
        <v>136</v>
      </c>
      <c r="E5199" s="408" t="s">
        <v>2</v>
      </c>
      <c r="F5199" s="97">
        <v>230</v>
      </c>
      <c r="G5199" s="97"/>
      <c r="H5199" s="116"/>
      <c r="I5199" s="116"/>
      <c r="J5199" s="97"/>
      <c r="AD5199" s="476"/>
      <c r="AI5199" s="473"/>
    </row>
    <row r="5200" spans="1:35" s="4" customFormat="1" x14ac:dyDescent="0.25">
      <c r="A5200" s="408">
        <f t="shared" si="79"/>
        <v>5198</v>
      </c>
      <c r="B5200" s="488">
        <v>45535</v>
      </c>
      <c r="C5200" s="212" t="s">
        <v>139</v>
      </c>
      <c r="D5200" s="408" t="s">
        <v>92</v>
      </c>
      <c r="E5200" s="408" t="s">
        <v>2</v>
      </c>
      <c r="F5200" s="97">
        <v>0</v>
      </c>
      <c r="G5200" s="97"/>
      <c r="H5200" s="116"/>
      <c r="I5200" s="116"/>
      <c r="J5200" s="97"/>
      <c r="AD5200" s="476"/>
      <c r="AI5200" s="473"/>
    </row>
    <row r="5201" spans="1:35" s="4" customFormat="1" x14ac:dyDescent="0.25">
      <c r="A5201" s="408">
        <f t="shared" si="79"/>
        <v>5199</v>
      </c>
      <c r="B5201" s="488">
        <v>45535</v>
      </c>
      <c r="C5201" s="212" t="s">
        <v>140</v>
      </c>
      <c r="D5201" s="408" t="s">
        <v>92</v>
      </c>
      <c r="E5201" s="408" t="s">
        <v>2</v>
      </c>
      <c r="F5201" s="97">
        <v>0</v>
      </c>
      <c r="G5201" s="97"/>
      <c r="H5201" s="116"/>
      <c r="I5201" s="116"/>
      <c r="J5201" s="97"/>
      <c r="AD5201" s="476"/>
      <c r="AI5201" s="473"/>
    </row>
    <row r="5202" spans="1:35" s="4" customFormat="1" x14ac:dyDescent="0.25">
      <c r="A5202" s="408">
        <f t="shared" si="79"/>
        <v>5200</v>
      </c>
      <c r="B5202" s="488">
        <v>45535</v>
      </c>
      <c r="C5202" s="212" t="s">
        <v>141</v>
      </c>
      <c r="D5202" s="408" t="s">
        <v>92</v>
      </c>
      <c r="E5202" s="408" t="s">
        <v>2</v>
      </c>
      <c r="F5202" s="97">
        <v>0</v>
      </c>
      <c r="G5202" s="97"/>
      <c r="H5202" s="116"/>
      <c r="I5202" s="116"/>
      <c r="J5202" s="97"/>
      <c r="AD5202" s="476"/>
      <c r="AI5202" s="473"/>
    </row>
    <row r="5203" spans="1:35" s="4" customFormat="1" x14ac:dyDescent="0.25">
      <c r="A5203" s="408">
        <f t="shared" si="79"/>
        <v>5201</v>
      </c>
      <c r="B5203" s="488">
        <v>45535</v>
      </c>
      <c r="C5203" s="212" t="s">
        <v>134</v>
      </c>
      <c r="D5203" s="408" t="s">
        <v>99</v>
      </c>
      <c r="E5203" s="408" t="s">
        <v>2</v>
      </c>
      <c r="F5203" s="97">
        <v>0</v>
      </c>
      <c r="G5203" s="97"/>
      <c r="H5203" s="116"/>
      <c r="I5203" s="116"/>
      <c r="J5203" s="97"/>
      <c r="AD5203" s="476"/>
      <c r="AI5203" s="473"/>
    </row>
    <row r="5204" spans="1:35" s="4" customFormat="1" x14ac:dyDescent="0.25">
      <c r="A5204" s="408">
        <f t="shared" si="79"/>
        <v>5202</v>
      </c>
      <c r="B5204" s="488">
        <v>45535</v>
      </c>
      <c r="C5204" s="212" t="s">
        <v>279</v>
      </c>
      <c r="D5204" s="408" t="s">
        <v>99</v>
      </c>
      <c r="E5204" s="408" t="s">
        <v>2</v>
      </c>
      <c r="F5204" s="97">
        <v>0</v>
      </c>
      <c r="G5204" s="97"/>
      <c r="H5204" s="116"/>
      <c r="I5204" s="116"/>
      <c r="J5204" s="97"/>
      <c r="AD5204" s="476"/>
      <c r="AI5204" s="473"/>
    </row>
    <row r="5205" spans="1:35" s="4" customFormat="1" x14ac:dyDescent="0.25">
      <c r="A5205" s="408">
        <f t="shared" si="79"/>
        <v>5203</v>
      </c>
      <c r="B5205" s="488">
        <v>45535</v>
      </c>
      <c r="C5205" s="212" t="s">
        <v>153</v>
      </c>
      <c r="D5205" s="408" t="s">
        <v>103</v>
      </c>
      <c r="E5205" s="408" t="s">
        <v>62</v>
      </c>
      <c r="F5205" s="97">
        <v>59</v>
      </c>
      <c r="G5205" s="97"/>
      <c r="H5205" s="116"/>
      <c r="I5205" s="116"/>
      <c r="J5205" s="97"/>
      <c r="AD5205" s="476"/>
      <c r="AI5205" s="473"/>
    </row>
    <row r="5206" spans="1:35" s="4" customFormat="1" x14ac:dyDescent="0.25">
      <c r="A5206" s="408">
        <f t="shared" si="79"/>
        <v>5204</v>
      </c>
      <c r="B5206" s="488">
        <v>45535</v>
      </c>
      <c r="C5206" s="212" t="s">
        <v>154</v>
      </c>
      <c r="D5206" s="408" t="s">
        <v>92</v>
      </c>
      <c r="E5206" s="408" t="s">
        <v>62</v>
      </c>
      <c r="F5206" s="97">
        <v>150</v>
      </c>
      <c r="G5206" s="97"/>
      <c r="H5206" s="116"/>
      <c r="I5206" s="116"/>
      <c r="J5206" s="97"/>
      <c r="AD5206" s="476"/>
      <c r="AI5206" s="473"/>
    </row>
    <row r="5207" spans="1:35" s="4" customFormat="1" x14ac:dyDescent="0.25">
      <c r="A5207" s="408">
        <f t="shared" si="79"/>
        <v>5205</v>
      </c>
      <c r="B5207" s="488">
        <v>45535</v>
      </c>
      <c r="C5207" s="212" t="s">
        <v>155</v>
      </c>
      <c r="D5207" s="408" t="s">
        <v>92</v>
      </c>
      <c r="E5207" s="408" t="s">
        <v>62</v>
      </c>
      <c r="F5207" s="97">
        <v>0</v>
      </c>
      <c r="G5207" s="97"/>
      <c r="H5207" s="116"/>
      <c r="I5207" s="116"/>
      <c r="J5207" s="97"/>
      <c r="AD5207" s="476"/>
      <c r="AI5207" s="473"/>
    </row>
    <row r="5208" spans="1:35" s="4" customFormat="1" x14ac:dyDescent="0.25">
      <c r="A5208" s="408">
        <f t="shared" si="79"/>
        <v>5206</v>
      </c>
      <c r="B5208" s="488">
        <v>45535</v>
      </c>
      <c r="C5208" s="212" t="s">
        <v>295</v>
      </c>
      <c r="D5208" s="408" t="s">
        <v>92</v>
      </c>
      <c r="E5208" s="408" t="s">
        <v>62</v>
      </c>
      <c r="F5208" s="97">
        <v>0</v>
      </c>
      <c r="G5208" s="97"/>
      <c r="H5208" s="116"/>
      <c r="I5208" s="116"/>
      <c r="J5208" s="97"/>
      <c r="AD5208" s="476"/>
      <c r="AI5208" s="473"/>
    </row>
    <row r="5209" spans="1:35" s="4" customFormat="1" x14ac:dyDescent="0.25">
      <c r="A5209" s="408">
        <f t="shared" si="79"/>
        <v>5207</v>
      </c>
      <c r="B5209" s="488">
        <v>45535</v>
      </c>
      <c r="C5209" s="212" t="s">
        <v>259</v>
      </c>
      <c r="D5209" s="408" t="s">
        <v>92</v>
      </c>
      <c r="E5209" s="408" t="s">
        <v>2</v>
      </c>
      <c r="F5209" s="97">
        <v>0</v>
      </c>
      <c r="G5209" s="97"/>
      <c r="H5209" s="116"/>
      <c r="I5209" s="116"/>
      <c r="J5209" s="97"/>
      <c r="AD5209" s="476"/>
      <c r="AI5209" s="473"/>
    </row>
    <row r="5210" spans="1:35" s="4" customFormat="1" x14ac:dyDescent="0.25">
      <c r="A5210" s="408">
        <f t="shared" si="79"/>
        <v>5208</v>
      </c>
      <c r="B5210" s="488">
        <v>45535</v>
      </c>
      <c r="C5210" s="212" t="s">
        <v>260</v>
      </c>
      <c r="D5210" s="408" t="s">
        <v>92</v>
      </c>
      <c r="E5210" s="408" t="s">
        <v>2</v>
      </c>
      <c r="F5210" s="97">
        <v>0</v>
      </c>
      <c r="G5210" s="97"/>
      <c r="H5210" s="116"/>
      <c r="I5210" s="116"/>
      <c r="J5210" s="97"/>
      <c r="AD5210" s="476"/>
      <c r="AI5210" s="473"/>
    </row>
    <row r="5211" spans="1:35" s="4" customFormat="1" x14ac:dyDescent="0.25">
      <c r="A5211" s="408">
        <f t="shared" si="79"/>
        <v>5209</v>
      </c>
      <c r="B5211" s="488">
        <v>45535</v>
      </c>
      <c r="C5211" s="212" t="s">
        <v>252</v>
      </c>
      <c r="D5211" s="408" t="s">
        <v>92</v>
      </c>
      <c r="E5211" s="408" t="s">
        <v>2</v>
      </c>
      <c r="F5211" s="97">
        <v>0</v>
      </c>
      <c r="G5211" s="97"/>
      <c r="H5211" s="116"/>
      <c r="I5211" s="116"/>
      <c r="J5211" s="97"/>
      <c r="AD5211" s="476"/>
      <c r="AI5211" s="473"/>
    </row>
    <row r="5212" spans="1:35" s="4" customFormat="1" x14ac:dyDescent="0.25">
      <c r="A5212" s="408">
        <f t="shared" si="79"/>
        <v>5210</v>
      </c>
      <c r="B5212" s="488">
        <v>45535</v>
      </c>
      <c r="C5212" s="212" t="s">
        <v>177</v>
      </c>
      <c r="D5212" s="408" t="s">
        <v>159</v>
      </c>
      <c r="E5212" s="408" t="s">
        <v>8</v>
      </c>
      <c r="F5212" s="97">
        <v>0</v>
      </c>
      <c r="G5212" s="97"/>
      <c r="H5212" s="116"/>
      <c r="I5212" s="116"/>
      <c r="J5212" s="97"/>
      <c r="AD5212" s="476"/>
      <c r="AI5212" s="473"/>
    </row>
    <row r="5213" spans="1:35" s="4" customFormat="1" x14ac:dyDescent="0.25">
      <c r="A5213" s="408">
        <f t="shared" si="79"/>
        <v>5211</v>
      </c>
      <c r="B5213" s="488">
        <v>45535</v>
      </c>
      <c r="C5213" s="212" t="s">
        <v>162</v>
      </c>
      <c r="D5213" s="408" t="s">
        <v>163</v>
      </c>
      <c r="E5213" s="408" t="s">
        <v>164</v>
      </c>
      <c r="F5213" s="97">
        <v>130</v>
      </c>
      <c r="G5213" s="97"/>
      <c r="H5213" s="116"/>
      <c r="I5213" s="116"/>
      <c r="J5213" s="97"/>
      <c r="AD5213" s="476"/>
      <c r="AI5213" s="473"/>
    </row>
    <row r="5214" spans="1:35" s="4" customFormat="1" x14ac:dyDescent="0.25">
      <c r="A5214" s="408">
        <f t="shared" si="79"/>
        <v>5212</v>
      </c>
      <c r="B5214" s="488">
        <v>45535</v>
      </c>
      <c r="C5214" s="212" t="s">
        <v>166</v>
      </c>
      <c r="D5214" s="408" t="s">
        <v>167</v>
      </c>
      <c r="E5214" s="408" t="s">
        <v>164</v>
      </c>
      <c r="F5214" s="97">
        <v>0</v>
      </c>
      <c r="G5214" s="97"/>
      <c r="H5214" s="116"/>
      <c r="I5214" s="116"/>
      <c r="J5214" s="97"/>
      <c r="AD5214" s="476"/>
      <c r="AI5214" s="473"/>
    </row>
    <row r="5215" spans="1:35" s="4" customFormat="1" x14ac:dyDescent="0.25">
      <c r="A5215" s="408">
        <f t="shared" si="79"/>
        <v>5213</v>
      </c>
      <c r="B5215" s="488">
        <v>45535</v>
      </c>
      <c r="C5215" s="212" t="s">
        <v>169</v>
      </c>
      <c r="D5215" s="408" t="s">
        <v>167</v>
      </c>
      <c r="E5215" s="408" t="s">
        <v>164</v>
      </c>
      <c r="F5215" s="97">
        <v>0</v>
      </c>
      <c r="G5215" s="97"/>
      <c r="H5215" s="116"/>
      <c r="I5215" s="116"/>
      <c r="J5215" s="97"/>
      <c r="AD5215" s="476"/>
      <c r="AI5215" s="473"/>
    </row>
    <row r="5216" spans="1:35" s="4" customFormat="1" x14ac:dyDescent="0.25">
      <c r="A5216" s="408">
        <f t="shared" si="79"/>
        <v>5214</v>
      </c>
      <c r="B5216" s="488">
        <v>45535</v>
      </c>
      <c r="C5216" s="212" t="s">
        <v>170</v>
      </c>
      <c r="D5216" s="408" t="s">
        <v>103</v>
      </c>
      <c r="E5216" s="408" t="s">
        <v>164</v>
      </c>
      <c r="F5216" s="97">
        <v>0</v>
      </c>
      <c r="G5216" s="97"/>
      <c r="H5216" s="116"/>
      <c r="I5216" s="116"/>
      <c r="J5216" s="97"/>
      <c r="AD5216" s="476"/>
      <c r="AI5216" s="473"/>
    </row>
    <row r="5217" spans="1:35" s="4" customFormat="1" x14ac:dyDescent="0.25">
      <c r="A5217" s="408">
        <f t="shared" si="79"/>
        <v>5215</v>
      </c>
      <c r="B5217" s="488">
        <v>45535</v>
      </c>
      <c r="C5217" s="212" t="s">
        <v>171</v>
      </c>
      <c r="D5217" s="408" t="s">
        <v>159</v>
      </c>
      <c r="E5217" s="408" t="s">
        <v>164</v>
      </c>
      <c r="F5217" s="97">
        <v>0</v>
      </c>
      <c r="G5217" s="97"/>
      <c r="H5217" s="116"/>
      <c r="I5217" s="116"/>
      <c r="J5217" s="97"/>
      <c r="AD5217" s="476"/>
      <c r="AI5217" s="473"/>
    </row>
    <row r="5218" spans="1:35" s="4" customFormat="1" x14ac:dyDescent="0.25">
      <c r="A5218" s="408">
        <f t="shared" si="79"/>
        <v>5216</v>
      </c>
      <c r="B5218" s="488">
        <v>45535</v>
      </c>
      <c r="C5218" s="212" t="s">
        <v>172</v>
      </c>
      <c r="D5218" s="408" t="s">
        <v>173</v>
      </c>
      <c r="E5218" s="408" t="s">
        <v>164</v>
      </c>
      <c r="F5218" s="97">
        <v>0</v>
      </c>
      <c r="G5218" s="97"/>
      <c r="H5218" s="116"/>
      <c r="I5218" s="116"/>
      <c r="J5218" s="97"/>
      <c r="AD5218" s="476"/>
      <c r="AI5218" s="473"/>
    </row>
    <row r="5219" spans="1:35" s="4" customFormat="1" x14ac:dyDescent="0.25">
      <c r="A5219" s="408">
        <f t="shared" si="79"/>
        <v>5217</v>
      </c>
      <c r="B5219" s="488">
        <v>45535</v>
      </c>
      <c r="C5219" s="212" t="s">
        <v>174</v>
      </c>
      <c r="D5219" s="408" t="s">
        <v>99</v>
      </c>
      <c r="E5219" s="408" t="s">
        <v>164</v>
      </c>
      <c r="F5219" s="97">
        <v>0</v>
      </c>
      <c r="G5219" s="97"/>
      <c r="H5219" s="116"/>
      <c r="I5219" s="116"/>
      <c r="J5219" s="97"/>
      <c r="AD5219" s="476"/>
      <c r="AI5219" s="473"/>
    </row>
    <row r="5220" spans="1:35" s="4" customFormat="1" x14ac:dyDescent="0.25">
      <c r="A5220" s="408">
        <f t="shared" si="79"/>
        <v>5218</v>
      </c>
      <c r="B5220" s="488">
        <v>45535</v>
      </c>
      <c r="C5220" s="212" t="s">
        <v>175</v>
      </c>
      <c r="D5220" s="408" t="s">
        <v>176</v>
      </c>
      <c r="E5220" s="408" t="s">
        <v>164</v>
      </c>
      <c r="F5220" s="97">
        <v>0</v>
      </c>
      <c r="G5220" s="97"/>
      <c r="H5220" s="116"/>
      <c r="I5220" s="116"/>
      <c r="J5220" s="97"/>
      <c r="AD5220" s="476"/>
      <c r="AI5220" s="473"/>
    </row>
    <row r="5221" spans="1:35" s="4" customFormat="1" x14ac:dyDescent="0.25">
      <c r="A5221" s="408">
        <f t="shared" si="79"/>
        <v>5219</v>
      </c>
      <c r="B5221" s="488">
        <v>45535</v>
      </c>
      <c r="C5221" s="212" t="s">
        <v>263</v>
      </c>
      <c r="D5221" s="408" t="s">
        <v>176</v>
      </c>
      <c r="E5221" s="408" t="s">
        <v>164</v>
      </c>
      <c r="F5221" s="97">
        <v>0</v>
      </c>
      <c r="G5221" s="97"/>
      <c r="H5221" s="116"/>
      <c r="I5221" s="116"/>
      <c r="J5221" s="97"/>
      <c r="AD5221" s="476"/>
      <c r="AI5221" s="473"/>
    </row>
    <row r="5222" spans="1:35" s="4" customFormat="1" x14ac:dyDescent="0.25">
      <c r="A5222" s="408">
        <f t="shared" si="79"/>
        <v>5220</v>
      </c>
      <c r="B5222" s="488">
        <v>45535</v>
      </c>
      <c r="C5222" s="212" t="s">
        <v>261</v>
      </c>
      <c r="D5222" s="408" t="s">
        <v>269</v>
      </c>
      <c r="E5222" s="408" t="s">
        <v>164</v>
      </c>
      <c r="F5222" s="97">
        <v>0</v>
      </c>
      <c r="G5222" s="97"/>
      <c r="H5222" s="116"/>
      <c r="I5222" s="116"/>
      <c r="J5222" s="97"/>
      <c r="AD5222" s="476"/>
      <c r="AI5222" s="473"/>
    </row>
    <row r="5223" spans="1:35" s="4" customFormat="1" x14ac:dyDescent="0.25">
      <c r="A5223" s="408">
        <f t="shared" si="79"/>
        <v>5221</v>
      </c>
      <c r="B5223" s="488">
        <v>45535</v>
      </c>
      <c r="C5223" s="212" t="s">
        <v>254</v>
      </c>
      <c r="D5223" s="408" t="s">
        <v>159</v>
      </c>
      <c r="E5223" s="408" t="s">
        <v>164</v>
      </c>
      <c r="F5223" s="97">
        <v>0</v>
      </c>
      <c r="G5223" s="97"/>
      <c r="H5223" s="116"/>
      <c r="I5223" s="116"/>
      <c r="J5223" s="97"/>
      <c r="AD5223" s="476"/>
      <c r="AI5223" s="473"/>
    </row>
    <row r="5224" spans="1:35" s="4" customFormat="1" x14ac:dyDescent="0.25">
      <c r="A5224" s="408">
        <f t="shared" si="79"/>
        <v>5222</v>
      </c>
      <c r="B5224" s="488">
        <v>45535</v>
      </c>
      <c r="C5224" s="212" t="s">
        <v>277</v>
      </c>
      <c r="D5224" s="408" t="s">
        <v>176</v>
      </c>
      <c r="E5224" s="408" t="s">
        <v>164</v>
      </c>
      <c r="F5224" s="97">
        <v>233</v>
      </c>
      <c r="G5224" s="97"/>
      <c r="H5224" s="116"/>
      <c r="I5224" s="116"/>
      <c r="J5224" s="97"/>
      <c r="AD5224" s="476"/>
      <c r="AI5224" s="473"/>
    </row>
    <row r="5225" spans="1:35" s="4" customFormat="1" x14ac:dyDescent="0.25">
      <c r="A5225" s="408">
        <f t="shared" si="79"/>
        <v>5223</v>
      </c>
      <c r="B5225" s="488">
        <v>45535</v>
      </c>
      <c r="C5225" s="212" t="s">
        <v>352</v>
      </c>
      <c r="D5225" s="408" t="s">
        <v>176</v>
      </c>
      <c r="E5225" s="408" t="s">
        <v>164</v>
      </c>
      <c r="F5225" s="97">
        <v>0</v>
      </c>
      <c r="G5225" s="97"/>
      <c r="H5225" s="116"/>
      <c r="I5225" s="116"/>
      <c r="J5225" s="97"/>
      <c r="AD5225" s="476"/>
      <c r="AI5225" s="473"/>
    </row>
    <row r="5226" spans="1:35" s="4" customFormat="1" x14ac:dyDescent="0.25">
      <c r="A5226" s="408">
        <f t="shared" si="79"/>
        <v>5224</v>
      </c>
      <c r="B5226" s="488">
        <v>45535</v>
      </c>
      <c r="C5226" s="212" t="s">
        <v>354</v>
      </c>
      <c r="D5226" s="408" t="s">
        <v>103</v>
      </c>
      <c r="E5226" s="408" t="s">
        <v>164</v>
      </c>
      <c r="F5226" s="97">
        <v>103</v>
      </c>
      <c r="G5226" s="97"/>
      <c r="H5226" s="116"/>
      <c r="I5226" s="116"/>
      <c r="J5226" s="97"/>
      <c r="AD5226" s="476"/>
      <c r="AI5226" s="473"/>
    </row>
    <row r="5227" spans="1:35" s="4" customFormat="1" x14ac:dyDescent="0.25">
      <c r="A5227" s="408">
        <f t="shared" si="79"/>
        <v>5225</v>
      </c>
      <c r="B5227" s="488">
        <v>45535</v>
      </c>
      <c r="C5227" s="212" t="s">
        <v>385</v>
      </c>
      <c r="D5227" s="408" t="s">
        <v>386</v>
      </c>
      <c r="E5227" s="408" t="s">
        <v>383</v>
      </c>
      <c r="F5227" s="97">
        <v>0</v>
      </c>
      <c r="G5227" s="97"/>
      <c r="H5227" s="116"/>
      <c r="I5227" s="116"/>
      <c r="J5227" s="97"/>
      <c r="AD5227" s="476"/>
      <c r="AI5227" s="473"/>
    </row>
    <row r="5228" spans="1:35" s="4" customFormat="1" x14ac:dyDescent="0.25">
      <c r="A5228" s="408">
        <f t="shared" si="79"/>
        <v>5226</v>
      </c>
      <c r="B5228" s="488">
        <v>45535</v>
      </c>
      <c r="C5228" s="212" t="s">
        <v>379</v>
      </c>
      <c r="D5228" s="408" t="s">
        <v>269</v>
      </c>
      <c r="E5228" s="408" t="s">
        <v>381</v>
      </c>
      <c r="F5228" s="97">
        <v>0</v>
      </c>
      <c r="G5228" s="97"/>
      <c r="H5228" s="116"/>
      <c r="I5228" s="116"/>
      <c r="J5228" s="97"/>
      <c r="AD5228" s="476"/>
      <c r="AI5228" s="473"/>
    </row>
    <row r="5229" spans="1:35" s="4" customFormat="1" x14ac:dyDescent="0.25">
      <c r="A5229" s="408">
        <f t="shared" si="79"/>
        <v>5227</v>
      </c>
      <c r="B5229" s="488">
        <v>45535</v>
      </c>
      <c r="C5229" s="212" t="s">
        <v>380</v>
      </c>
      <c r="D5229" s="408" t="s">
        <v>269</v>
      </c>
      <c r="E5229" s="408" t="s">
        <v>381</v>
      </c>
      <c r="F5229" s="97">
        <v>73</v>
      </c>
      <c r="G5229" s="97"/>
      <c r="H5229" s="116"/>
      <c r="I5229" s="116"/>
      <c r="J5229" s="97"/>
      <c r="AD5229" s="476"/>
      <c r="AI5229" s="473"/>
    </row>
    <row r="5230" spans="1:35" s="4" customFormat="1" x14ac:dyDescent="0.25">
      <c r="A5230" s="408">
        <f t="shared" si="79"/>
        <v>5228</v>
      </c>
      <c r="B5230" s="488">
        <v>45535</v>
      </c>
      <c r="C5230" s="212" t="s">
        <v>389</v>
      </c>
      <c r="D5230" s="408" t="s">
        <v>103</v>
      </c>
      <c r="E5230" s="408" t="s">
        <v>381</v>
      </c>
      <c r="F5230" s="97">
        <v>0</v>
      </c>
      <c r="G5230" s="97"/>
      <c r="H5230" s="116"/>
      <c r="I5230" s="116"/>
      <c r="J5230" s="97"/>
      <c r="AD5230" s="476"/>
      <c r="AI5230" s="473"/>
    </row>
    <row r="5231" spans="1:35" s="4" customFormat="1" x14ac:dyDescent="0.25">
      <c r="A5231" s="408">
        <f t="shared" si="79"/>
        <v>5229</v>
      </c>
      <c r="B5231" s="488">
        <v>45535</v>
      </c>
      <c r="C5231" s="212" t="s">
        <v>425</v>
      </c>
      <c r="D5231" s="408" t="s">
        <v>99</v>
      </c>
      <c r="E5231" s="203" t="s">
        <v>498</v>
      </c>
      <c r="F5231" s="97">
        <v>0</v>
      </c>
      <c r="G5231" s="97"/>
      <c r="H5231" s="116"/>
      <c r="I5231" s="116"/>
      <c r="J5231" s="97"/>
      <c r="AD5231" s="476"/>
      <c r="AI5231" s="473"/>
    </row>
    <row r="5232" spans="1:35" s="4" customFormat="1" x14ac:dyDescent="0.25">
      <c r="A5232" s="408">
        <f t="shared" si="79"/>
        <v>5230</v>
      </c>
      <c r="B5232" s="488">
        <v>45535</v>
      </c>
      <c r="C5232" s="212" t="s">
        <v>426</v>
      </c>
      <c r="D5232" s="408" t="s">
        <v>159</v>
      </c>
      <c r="E5232" s="408" t="s">
        <v>381</v>
      </c>
      <c r="F5232" s="97">
        <v>155</v>
      </c>
      <c r="G5232" s="97"/>
      <c r="H5232" s="116"/>
      <c r="I5232" s="116"/>
      <c r="J5232" s="97"/>
      <c r="AD5232" s="476"/>
      <c r="AI5232" s="473"/>
    </row>
    <row r="5233" spans="1:35" s="4" customFormat="1" x14ac:dyDescent="0.25">
      <c r="A5233" s="408">
        <f t="shared" si="79"/>
        <v>5231</v>
      </c>
      <c r="B5233" s="488">
        <v>45535</v>
      </c>
      <c r="C5233" s="96" t="s">
        <v>255</v>
      </c>
      <c r="D5233" s="408" t="s">
        <v>159</v>
      </c>
      <c r="E5233" s="408" t="s">
        <v>448</v>
      </c>
      <c r="F5233" s="97">
        <v>0</v>
      </c>
      <c r="G5233" s="97"/>
      <c r="H5233" s="116"/>
      <c r="I5233" s="116"/>
      <c r="J5233" s="97"/>
      <c r="AD5233" s="476"/>
      <c r="AI5233" s="473"/>
    </row>
    <row r="5234" spans="1:35" s="4" customFormat="1" x14ac:dyDescent="0.25">
      <c r="A5234" s="408">
        <f t="shared" si="79"/>
        <v>5232</v>
      </c>
      <c r="B5234" s="488">
        <v>45535</v>
      </c>
      <c r="C5234" s="96" t="s">
        <v>474</v>
      </c>
      <c r="D5234" s="408" t="s">
        <v>269</v>
      </c>
      <c r="E5234" s="408" t="s">
        <v>470</v>
      </c>
      <c r="F5234" s="97">
        <v>0</v>
      </c>
      <c r="G5234" s="97"/>
      <c r="H5234" s="116"/>
      <c r="I5234" s="116"/>
      <c r="J5234" s="97"/>
      <c r="AD5234" s="476"/>
      <c r="AI5234" s="473"/>
    </row>
    <row r="5235" spans="1:35" s="4" customFormat="1" x14ac:dyDescent="0.25">
      <c r="A5235" s="408">
        <f t="shared" si="79"/>
        <v>5233</v>
      </c>
      <c r="B5235" s="488">
        <v>45535</v>
      </c>
      <c r="C5235" s="96" t="s">
        <v>475</v>
      </c>
      <c r="D5235" s="408" t="s">
        <v>269</v>
      </c>
      <c r="E5235" s="408" t="s">
        <v>470</v>
      </c>
      <c r="F5235" s="97">
        <v>0</v>
      </c>
      <c r="G5235" s="97"/>
      <c r="H5235" s="116"/>
      <c r="I5235" s="116"/>
      <c r="J5235" s="97"/>
      <c r="AD5235" s="476"/>
      <c r="AI5235" s="473"/>
    </row>
    <row r="5236" spans="1:35" s="4" customFormat="1" x14ac:dyDescent="0.25">
      <c r="A5236" s="408">
        <f t="shared" ref="A5236:A5299" si="80">ROW()-2</f>
        <v>5234</v>
      </c>
      <c r="B5236" s="488">
        <v>45535</v>
      </c>
      <c r="C5236" s="96" t="s">
        <v>476</v>
      </c>
      <c r="D5236" s="408" t="s">
        <v>269</v>
      </c>
      <c r="E5236" s="408" t="s">
        <v>470</v>
      </c>
      <c r="F5236" s="97">
        <v>210</v>
      </c>
      <c r="G5236" s="97"/>
      <c r="H5236" s="116"/>
      <c r="I5236" s="116"/>
      <c r="J5236" s="97"/>
      <c r="AD5236" s="476"/>
      <c r="AI5236" s="473"/>
    </row>
    <row r="5237" spans="1:35" s="4" customFormat="1" x14ac:dyDescent="0.25">
      <c r="A5237" s="408">
        <f t="shared" si="80"/>
        <v>5235</v>
      </c>
      <c r="B5237" s="488">
        <v>45535</v>
      </c>
      <c r="C5237" s="96" t="s">
        <v>477</v>
      </c>
      <c r="D5237" s="408" t="s">
        <v>269</v>
      </c>
      <c r="E5237" s="408" t="s">
        <v>470</v>
      </c>
      <c r="F5237" s="97">
        <v>0</v>
      </c>
      <c r="G5237" s="97"/>
      <c r="H5237" s="116"/>
      <c r="I5237" s="116"/>
      <c r="J5237" s="97"/>
      <c r="AD5237" s="476"/>
      <c r="AI5237" s="473"/>
    </row>
    <row r="5238" spans="1:35" s="4" customFormat="1" x14ac:dyDescent="0.25">
      <c r="A5238" s="408">
        <f t="shared" si="80"/>
        <v>5236</v>
      </c>
      <c r="B5238" s="488">
        <v>45535</v>
      </c>
      <c r="C5238" s="373" t="s">
        <v>478</v>
      </c>
      <c r="D5238" s="408" t="s">
        <v>103</v>
      </c>
      <c r="E5238" s="408" t="s">
        <v>470</v>
      </c>
      <c r="F5238" s="97">
        <v>0</v>
      </c>
      <c r="G5238" s="97"/>
      <c r="H5238" s="116"/>
      <c r="I5238" s="116"/>
      <c r="J5238" s="97"/>
      <c r="AD5238" s="476"/>
      <c r="AI5238" s="473"/>
    </row>
    <row r="5239" spans="1:35" s="517" customFormat="1" x14ac:dyDescent="0.25">
      <c r="A5239" s="101">
        <f t="shared" si="80"/>
        <v>5237</v>
      </c>
      <c r="B5239" s="519">
        <v>45536</v>
      </c>
      <c r="C5239" s="503" t="s">
        <v>180</v>
      </c>
      <c r="D5239" s="101" t="s">
        <v>85</v>
      </c>
      <c r="E5239" s="101" t="s">
        <v>86</v>
      </c>
      <c r="F5239" s="101">
        <v>0</v>
      </c>
      <c r="G5239" s="101">
        <v>19000</v>
      </c>
      <c r="H5239" s="491"/>
      <c r="I5239" s="491"/>
      <c r="J5239" s="101"/>
      <c r="AD5239" s="520"/>
      <c r="AI5239" s="521"/>
    </row>
    <row r="5240" spans="1:35" s="517" customFormat="1" x14ac:dyDescent="0.25">
      <c r="A5240" s="101">
        <f t="shared" si="80"/>
        <v>5238</v>
      </c>
      <c r="B5240" s="519">
        <v>45538</v>
      </c>
      <c r="C5240" s="503" t="s">
        <v>180</v>
      </c>
      <c r="D5240" s="101" t="s">
        <v>85</v>
      </c>
      <c r="E5240" s="101" t="s">
        <v>86</v>
      </c>
      <c r="F5240" s="101">
        <v>0</v>
      </c>
      <c r="G5240" s="101">
        <v>81000</v>
      </c>
      <c r="H5240" s="491"/>
      <c r="I5240" s="491"/>
      <c r="J5240" s="101"/>
      <c r="AD5240" s="520"/>
      <c r="AI5240" s="521"/>
    </row>
    <row r="5241" spans="1:35" s="4" customFormat="1" x14ac:dyDescent="0.25">
      <c r="A5241" s="408">
        <f t="shared" si="80"/>
        <v>5239</v>
      </c>
      <c r="B5241" s="488">
        <v>45536</v>
      </c>
      <c r="C5241" s="212" t="s">
        <v>125</v>
      </c>
      <c r="D5241" s="203" t="s">
        <v>99</v>
      </c>
      <c r="E5241" s="203" t="s">
        <v>334</v>
      </c>
      <c r="F5241" s="97">
        <v>90</v>
      </c>
      <c r="G5241" s="97"/>
      <c r="H5241" s="116"/>
      <c r="I5241" s="116"/>
      <c r="J5241" s="97"/>
      <c r="AD5241" s="476"/>
      <c r="AI5241" s="473"/>
    </row>
    <row r="5242" spans="1:35" s="4" customFormat="1" x14ac:dyDescent="0.25">
      <c r="A5242" s="408">
        <f t="shared" si="80"/>
        <v>5240</v>
      </c>
      <c r="B5242" s="488">
        <v>45536</v>
      </c>
      <c r="C5242" s="212" t="s">
        <v>290</v>
      </c>
      <c r="D5242" s="203" t="s">
        <v>99</v>
      </c>
      <c r="E5242" s="203" t="s">
        <v>335</v>
      </c>
      <c r="F5242" s="97">
        <v>388</v>
      </c>
      <c r="G5242" s="97"/>
      <c r="H5242" s="116"/>
      <c r="I5242" s="116"/>
      <c r="J5242" s="97"/>
      <c r="AD5242" s="476"/>
      <c r="AI5242" s="473"/>
    </row>
    <row r="5243" spans="1:35" s="4" customFormat="1" x14ac:dyDescent="0.25">
      <c r="A5243" s="408">
        <f t="shared" si="80"/>
        <v>5241</v>
      </c>
      <c r="B5243" s="488">
        <v>45536</v>
      </c>
      <c r="C5243" s="212" t="s">
        <v>88</v>
      </c>
      <c r="D5243" s="203" t="s">
        <v>89</v>
      </c>
      <c r="E5243" s="203" t="s">
        <v>336</v>
      </c>
      <c r="F5243" s="97">
        <v>321</v>
      </c>
      <c r="G5243" s="97"/>
      <c r="H5243" s="116"/>
      <c r="I5243" s="116"/>
      <c r="J5243" s="97"/>
      <c r="AD5243" s="476"/>
      <c r="AI5243" s="473"/>
    </row>
    <row r="5244" spans="1:35" s="4" customFormat="1" x14ac:dyDescent="0.25">
      <c r="A5244" s="408">
        <f t="shared" si="80"/>
        <v>5242</v>
      </c>
      <c r="B5244" s="488">
        <v>45536</v>
      </c>
      <c r="C5244" s="212" t="s">
        <v>294</v>
      </c>
      <c r="D5244" s="203" t="s">
        <v>89</v>
      </c>
      <c r="E5244" s="203" t="s">
        <v>337</v>
      </c>
      <c r="F5244" s="97">
        <v>169</v>
      </c>
      <c r="G5244" s="97"/>
      <c r="H5244" s="116"/>
      <c r="I5244" s="116"/>
      <c r="J5244" s="97"/>
      <c r="AD5244" s="476"/>
      <c r="AI5244" s="473"/>
    </row>
    <row r="5245" spans="1:35" s="4" customFormat="1" x14ac:dyDescent="0.25">
      <c r="A5245" s="408">
        <f t="shared" si="80"/>
        <v>5243</v>
      </c>
      <c r="B5245" s="488">
        <v>45536</v>
      </c>
      <c r="C5245" s="212" t="s">
        <v>119</v>
      </c>
      <c r="D5245" s="203" t="s">
        <v>131</v>
      </c>
      <c r="E5245" s="203" t="s">
        <v>338</v>
      </c>
      <c r="F5245" s="97">
        <v>0</v>
      </c>
      <c r="G5245" s="97"/>
      <c r="H5245" s="116"/>
      <c r="I5245" s="116"/>
      <c r="J5245" s="97"/>
      <c r="AD5245" s="476"/>
      <c r="AI5245" s="473"/>
    </row>
    <row r="5246" spans="1:35" s="4" customFormat="1" x14ac:dyDescent="0.25">
      <c r="A5246" s="408">
        <f t="shared" si="80"/>
        <v>5244</v>
      </c>
      <c r="B5246" s="488">
        <v>45536</v>
      </c>
      <c r="C5246" s="212" t="s">
        <v>121</v>
      </c>
      <c r="D5246" s="203" t="s">
        <v>122</v>
      </c>
      <c r="E5246" s="203" t="s">
        <v>339</v>
      </c>
      <c r="F5246" s="97">
        <v>43</v>
      </c>
      <c r="G5246" s="97"/>
      <c r="H5246" s="116"/>
      <c r="I5246" s="116"/>
      <c r="J5246" s="97"/>
      <c r="AD5246" s="476"/>
      <c r="AI5246" s="473"/>
    </row>
    <row r="5247" spans="1:35" s="4" customFormat="1" x14ac:dyDescent="0.25">
      <c r="A5247" s="408">
        <f t="shared" si="80"/>
        <v>5245</v>
      </c>
      <c r="B5247" s="488">
        <v>45536</v>
      </c>
      <c r="C5247" s="212" t="s">
        <v>349</v>
      </c>
      <c r="D5247" s="203" t="s">
        <v>360</v>
      </c>
      <c r="E5247" s="203" t="s">
        <v>127</v>
      </c>
      <c r="F5247" s="97">
        <v>49</v>
      </c>
      <c r="G5247" s="97"/>
      <c r="H5247" s="116"/>
      <c r="I5247" s="116"/>
      <c r="J5247" s="97"/>
      <c r="AD5247" s="476"/>
      <c r="AI5247" s="473"/>
    </row>
    <row r="5248" spans="1:35" s="4" customFormat="1" x14ac:dyDescent="0.25">
      <c r="A5248" s="408">
        <f t="shared" si="80"/>
        <v>5246</v>
      </c>
      <c r="B5248" s="488">
        <v>45536</v>
      </c>
      <c r="C5248" s="212" t="s">
        <v>449</v>
      </c>
      <c r="D5248" s="203" t="s">
        <v>122</v>
      </c>
      <c r="E5248" s="203" t="s">
        <v>339</v>
      </c>
      <c r="F5248" s="97">
        <v>0</v>
      </c>
      <c r="G5248" s="97"/>
      <c r="H5248" s="116"/>
      <c r="I5248" s="116"/>
      <c r="J5248" s="97"/>
      <c r="AD5248" s="476"/>
      <c r="AI5248" s="473"/>
    </row>
    <row r="5249" spans="1:35" s="4" customFormat="1" x14ac:dyDescent="0.25">
      <c r="A5249" s="408">
        <f t="shared" si="80"/>
        <v>5247</v>
      </c>
      <c r="B5249" s="488">
        <v>45536</v>
      </c>
      <c r="C5249" s="212" t="s">
        <v>118</v>
      </c>
      <c r="D5249" s="203" t="s">
        <v>107</v>
      </c>
      <c r="E5249" s="203" t="s">
        <v>340</v>
      </c>
      <c r="F5249" s="97">
        <v>0</v>
      </c>
      <c r="G5249" s="97"/>
      <c r="H5249" s="116"/>
      <c r="I5249" s="116"/>
      <c r="J5249" s="97"/>
      <c r="AD5249" s="476"/>
      <c r="AI5249" s="473"/>
    </row>
    <row r="5250" spans="1:35" s="4" customFormat="1" x14ac:dyDescent="0.25">
      <c r="A5250" s="408">
        <f t="shared" si="80"/>
        <v>5248</v>
      </c>
      <c r="B5250" s="488">
        <v>45536</v>
      </c>
      <c r="C5250" s="212" t="s">
        <v>109</v>
      </c>
      <c r="D5250" s="203" t="s">
        <v>107</v>
      </c>
      <c r="E5250" s="203" t="s">
        <v>341</v>
      </c>
      <c r="F5250" s="97">
        <v>0</v>
      </c>
      <c r="G5250" s="97"/>
      <c r="H5250" s="116"/>
      <c r="I5250" s="116"/>
      <c r="J5250" s="97"/>
      <c r="AD5250" s="476"/>
      <c r="AI5250" s="473"/>
    </row>
    <row r="5251" spans="1:35" s="4" customFormat="1" x14ac:dyDescent="0.25">
      <c r="A5251" s="408">
        <f t="shared" si="80"/>
        <v>5249</v>
      </c>
      <c r="B5251" s="488">
        <v>45536</v>
      </c>
      <c r="C5251" s="212" t="s">
        <v>106</v>
      </c>
      <c r="D5251" s="203" t="s">
        <v>107</v>
      </c>
      <c r="E5251" s="203" t="s">
        <v>342</v>
      </c>
      <c r="F5251" s="97">
        <v>0</v>
      </c>
      <c r="G5251" s="97"/>
      <c r="H5251" s="116"/>
      <c r="I5251" s="116"/>
      <c r="J5251" s="97"/>
      <c r="AD5251" s="476"/>
      <c r="AI5251" s="473"/>
    </row>
    <row r="5252" spans="1:35" s="4" customFormat="1" x14ac:dyDescent="0.25">
      <c r="A5252" s="408">
        <f t="shared" si="80"/>
        <v>5250</v>
      </c>
      <c r="B5252" s="488">
        <v>45536</v>
      </c>
      <c r="C5252" s="212" t="s">
        <v>278</v>
      </c>
      <c r="D5252" s="203" t="s">
        <v>107</v>
      </c>
      <c r="E5252" s="203" t="s">
        <v>341</v>
      </c>
      <c r="F5252" s="97">
        <v>0</v>
      </c>
      <c r="G5252" s="97"/>
      <c r="H5252" s="116"/>
      <c r="I5252" s="116"/>
      <c r="J5252" s="97"/>
      <c r="AD5252" s="476"/>
      <c r="AI5252" s="473"/>
    </row>
    <row r="5253" spans="1:35" s="4" customFormat="1" x14ac:dyDescent="0.25">
      <c r="A5253" s="408">
        <f t="shared" si="80"/>
        <v>5251</v>
      </c>
      <c r="B5253" s="488">
        <v>45536</v>
      </c>
      <c r="C5253" s="212" t="s">
        <v>372</v>
      </c>
      <c r="D5253" s="203" t="s">
        <v>107</v>
      </c>
      <c r="E5253" s="203">
        <v>0</v>
      </c>
      <c r="F5253" s="97">
        <v>0</v>
      </c>
      <c r="G5253" s="97"/>
      <c r="H5253" s="116"/>
      <c r="I5253" s="116"/>
      <c r="J5253" s="97"/>
      <c r="AD5253" s="476"/>
      <c r="AI5253" s="473"/>
    </row>
    <row r="5254" spans="1:35" s="4" customFormat="1" x14ac:dyDescent="0.25">
      <c r="A5254" s="408">
        <f t="shared" si="80"/>
        <v>5252</v>
      </c>
      <c r="B5254" s="488">
        <v>45536</v>
      </c>
      <c r="C5254" s="212" t="s">
        <v>373</v>
      </c>
      <c r="D5254" s="203" t="s">
        <v>107</v>
      </c>
      <c r="E5254" s="203">
        <v>0</v>
      </c>
      <c r="F5254" s="97">
        <v>0</v>
      </c>
      <c r="G5254" s="97"/>
      <c r="H5254" s="116"/>
      <c r="I5254" s="116"/>
      <c r="J5254" s="97"/>
      <c r="AD5254" s="476"/>
      <c r="AI5254" s="473"/>
    </row>
    <row r="5255" spans="1:35" s="4" customFormat="1" x14ac:dyDescent="0.25">
      <c r="A5255" s="408">
        <f t="shared" si="80"/>
        <v>5253</v>
      </c>
      <c r="B5255" s="488">
        <v>45536</v>
      </c>
      <c r="C5255" s="212" t="s">
        <v>91</v>
      </c>
      <c r="D5255" s="203" t="s">
        <v>92</v>
      </c>
      <c r="E5255" s="203" t="s">
        <v>343</v>
      </c>
      <c r="F5255" s="97">
        <v>0</v>
      </c>
      <c r="G5255" s="97"/>
      <c r="H5255" s="116"/>
      <c r="I5255" s="116"/>
      <c r="J5255" s="97"/>
      <c r="AD5255" s="476"/>
      <c r="AI5255" s="473"/>
    </row>
    <row r="5256" spans="1:35" s="4" customFormat="1" x14ac:dyDescent="0.25">
      <c r="A5256" s="408">
        <f t="shared" si="80"/>
        <v>5254</v>
      </c>
      <c r="B5256" s="488">
        <v>45536</v>
      </c>
      <c r="C5256" s="212" t="s">
        <v>94</v>
      </c>
      <c r="D5256" s="203" t="s">
        <v>92</v>
      </c>
      <c r="E5256" s="203" t="s">
        <v>344</v>
      </c>
      <c r="F5256" s="97">
        <v>0</v>
      </c>
      <c r="G5256" s="97"/>
      <c r="H5256" s="116"/>
      <c r="I5256" s="116"/>
      <c r="J5256" s="97"/>
      <c r="AD5256" s="476"/>
      <c r="AI5256" s="473"/>
    </row>
    <row r="5257" spans="1:35" s="4" customFormat="1" x14ac:dyDescent="0.25">
      <c r="A5257" s="408">
        <f t="shared" si="80"/>
        <v>5255</v>
      </c>
      <c r="B5257" s="488">
        <v>45536</v>
      </c>
      <c r="C5257" s="212" t="s">
        <v>116</v>
      </c>
      <c r="D5257" s="203" t="s">
        <v>92</v>
      </c>
      <c r="E5257" s="203" t="s">
        <v>345</v>
      </c>
      <c r="F5257" s="97">
        <v>0</v>
      </c>
      <c r="G5257" s="97"/>
      <c r="H5257" s="116"/>
      <c r="I5257" s="116"/>
      <c r="J5257" s="97"/>
      <c r="AD5257" s="476"/>
      <c r="AI5257" s="473"/>
    </row>
    <row r="5258" spans="1:35" s="4" customFormat="1" x14ac:dyDescent="0.25">
      <c r="A5258" s="408">
        <f t="shared" si="80"/>
        <v>5256</v>
      </c>
      <c r="B5258" s="488">
        <v>45536</v>
      </c>
      <c r="C5258" s="212" t="s">
        <v>128</v>
      </c>
      <c r="D5258" s="203" t="s">
        <v>97</v>
      </c>
      <c r="E5258" s="203" t="s">
        <v>346</v>
      </c>
      <c r="F5258" s="97">
        <v>96</v>
      </c>
      <c r="G5258" s="97"/>
      <c r="H5258" s="116"/>
      <c r="I5258" s="116"/>
      <c r="J5258" s="97"/>
      <c r="AD5258" s="476"/>
      <c r="AI5258" s="473"/>
    </row>
    <row r="5259" spans="1:35" s="4" customFormat="1" x14ac:dyDescent="0.25">
      <c r="A5259" s="408">
        <f t="shared" si="80"/>
        <v>5257</v>
      </c>
      <c r="B5259" s="488">
        <v>45536</v>
      </c>
      <c r="C5259" s="212" t="s">
        <v>96</v>
      </c>
      <c r="D5259" s="203" t="s">
        <v>97</v>
      </c>
      <c r="E5259" s="203" t="s">
        <v>347</v>
      </c>
      <c r="F5259" s="97">
        <v>0</v>
      </c>
      <c r="G5259" s="97"/>
      <c r="H5259" s="116"/>
      <c r="I5259" s="116"/>
      <c r="J5259" s="97"/>
      <c r="AD5259" s="476"/>
      <c r="AI5259" s="473"/>
    </row>
    <row r="5260" spans="1:35" s="4" customFormat="1" x14ac:dyDescent="0.25">
      <c r="A5260" s="408">
        <f t="shared" si="80"/>
        <v>5258</v>
      </c>
      <c r="B5260" s="488">
        <v>45536</v>
      </c>
      <c r="C5260" s="212" t="s">
        <v>113</v>
      </c>
      <c r="D5260" s="203" t="s">
        <v>114</v>
      </c>
      <c r="E5260" s="203" t="s">
        <v>348</v>
      </c>
      <c r="F5260" s="97">
        <v>84</v>
      </c>
      <c r="G5260" s="97"/>
      <c r="H5260" s="116"/>
      <c r="I5260" s="116"/>
      <c r="J5260" s="97"/>
      <c r="AD5260" s="476"/>
      <c r="AI5260" s="473"/>
    </row>
    <row r="5261" spans="1:35" s="4" customFormat="1" x14ac:dyDescent="0.25">
      <c r="A5261" s="408">
        <f t="shared" si="80"/>
        <v>5259</v>
      </c>
      <c r="B5261" s="488">
        <v>45536</v>
      </c>
      <c r="C5261" s="96" t="s">
        <v>559</v>
      </c>
      <c r="D5261" s="408" t="str">
        <f>VLOOKUP(C5261,X$4:Z5262,2,FALSE)</f>
        <v>لودر VOLVO</v>
      </c>
      <c r="E5261" s="408" t="str">
        <f>VLOOKUP(C5261,X$4:Z5262,3,FALSE)</f>
        <v>شرکتی</v>
      </c>
      <c r="F5261" s="97">
        <v>0</v>
      </c>
      <c r="G5261" s="97"/>
      <c r="H5261" s="116"/>
      <c r="I5261" s="116"/>
      <c r="J5261" s="97"/>
      <c r="AD5261" s="476"/>
      <c r="AI5261" s="473"/>
    </row>
    <row r="5262" spans="1:35" s="4" customFormat="1" x14ac:dyDescent="0.25">
      <c r="A5262" s="408">
        <f t="shared" si="80"/>
        <v>5260</v>
      </c>
      <c r="B5262" s="488">
        <v>45536</v>
      </c>
      <c r="C5262" s="212" t="s">
        <v>156</v>
      </c>
      <c r="D5262" s="203" t="s">
        <v>136</v>
      </c>
      <c r="E5262" s="203" t="s">
        <v>149</v>
      </c>
      <c r="F5262" s="97">
        <v>0</v>
      </c>
      <c r="G5262" s="97"/>
      <c r="H5262" s="116"/>
      <c r="I5262" s="116"/>
      <c r="J5262" s="97"/>
      <c r="AD5262" s="476"/>
      <c r="AI5262" s="473"/>
    </row>
    <row r="5263" spans="1:35" s="4" customFormat="1" x14ac:dyDescent="0.25">
      <c r="A5263" s="408">
        <f t="shared" si="80"/>
        <v>5261</v>
      </c>
      <c r="B5263" s="488">
        <v>45536</v>
      </c>
      <c r="C5263" s="212" t="s">
        <v>142</v>
      </c>
      <c r="D5263" s="203" t="s">
        <v>264</v>
      </c>
      <c r="E5263" s="203" t="s">
        <v>143</v>
      </c>
      <c r="F5263" s="97">
        <v>211</v>
      </c>
      <c r="G5263" s="97"/>
      <c r="H5263" s="116"/>
      <c r="I5263" s="116"/>
      <c r="J5263" s="97"/>
      <c r="AD5263" s="476"/>
      <c r="AI5263" s="473"/>
    </row>
    <row r="5264" spans="1:35" s="4" customFormat="1" x14ac:dyDescent="0.25">
      <c r="A5264" s="408">
        <f t="shared" si="80"/>
        <v>5262</v>
      </c>
      <c r="B5264" s="488">
        <v>45536</v>
      </c>
      <c r="C5264" s="212" t="s">
        <v>144</v>
      </c>
      <c r="D5264" s="203" t="s">
        <v>264</v>
      </c>
      <c r="E5264" s="203" t="s">
        <v>143</v>
      </c>
      <c r="F5264" s="97">
        <v>182</v>
      </c>
      <c r="G5264" s="97"/>
      <c r="H5264" s="116"/>
      <c r="I5264" s="116"/>
      <c r="J5264" s="97"/>
      <c r="AD5264" s="476"/>
      <c r="AI5264" s="473"/>
    </row>
    <row r="5265" spans="1:35" s="4" customFormat="1" x14ac:dyDescent="0.25">
      <c r="A5265" s="408">
        <f t="shared" si="80"/>
        <v>5263</v>
      </c>
      <c r="B5265" s="488">
        <v>45536</v>
      </c>
      <c r="C5265" s="212" t="s">
        <v>145</v>
      </c>
      <c r="D5265" s="203" t="s">
        <v>265</v>
      </c>
      <c r="E5265" s="203" t="s">
        <v>146</v>
      </c>
      <c r="F5265" s="97">
        <v>426</v>
      </c>
      <c r="G5265" s="97"/>
      <c r="H5265" s="116"/>
      <c r="I5265" s="116"/>
      <c r="J5265" s="97"/>
      <c r="AD5265" s="476"/>
      <c r="AI5265" s="473"/>
    </row>
    <row r="5266" spans="1:35" s="4" customFormat="1" x14ac:dyDescent="0.25">
      <c r="A5266" s="408">
        <f t="shared" si="80"/>
        <v>5264</v>
      </c>
      <c r="B5266" s="488">
        <v>45536</v>
      </c>
      <c r="C5266" s="212" t="s">
        <v>160</v>
      </c>
      <c r="D5266" s="203" t="s">
        <v>136</v>
      </c>
      <c r="E5266" s="203" t="s">
        <v>64</v>
      </c>
      <c r="F5266" s="97">
        <v>191</v>
      </c>
      <c r="G5266" s="97"/>
      <c r="H5266" s="116"/>
      <c r="I5266" s="116"/>
      <c r="J5266" s="97"/>
      <c r="AD5266" s="476"/>
      <c r="AI5266" s="473"/>
    </row>
    <row r="5267" spans="1:35" s="4" customFormat="1" x14ac:dyDescent="0.25">
      <c r="A5267" s="408">
        <f t="shared" si="80"/>
        <v>5265</v>
      </c>
      <c r="B5267" s="488">
        <v>45536</v>
      </c>
      <c r="C5267" s="212" t="s">
        <v>390</v>
      </c>
      <c r="D5267" s="203" t="s">
        <v>99</v>
      </c>
      <c r="E5267" s="203" t="s">
        <v>381</v>
      </c>
      <c r="F5267" s="97">
        <v>249</v>
      </c>
      <c r="G5267" s="97"/>
      <c r="H5267" s="116"/>
      <c r="I5267" s="116"/>
      <c r="J5267" s="97"/>
      <c r="AD5267" s="476"/>
      <c r="AI5267" s="473"/>
    </row>
    <row r="5268" spans="1:35" s="4" customFormat="1" x14ac:dyDescent="0.25">
      <c r="A5268" s="408">
        <f t="shared" si="80"/>
        <v>5266</v>
      </c>
      <c r="B5268" s="488">
        <v>45536</v>
      </c>
      <c r="C5268" s="96" t="s">
        <v>283</v>
      </c>
      <c r="D5268" s="203" t="s">
        <v>266</v>
      </c>
      <c r="E5268" s="203" t="s">
        <v>63</v>
      </c>
      <c r="F5268" s="97">
        <v>145</v>
      </c>
      <c r="G5268" s="97"/>
      <c r="H5268" s="116"/>
      <c r="I5268" s="116"/>
      <c r="J5268" s="97"/>
      <c r="AD5268" s="476"/>
      <c r="AI5268" s="473"/>
    </row>
    <row r="5269" spans="1:35" s="4" customFormat="1" x14ac:dyDescent="0.25">
      <c r="A5269" s="408">
        <f t="shared" si="80"/>
        <v>5267</v>
      </c>
      <c r="B5269" s="488">
        <v>45536</v>
      </c>
      <c r="C5269" s="212" t="s">
        <v>148</v>
      </c>
      <c r="D5269" s="203" t="s">
        <v>92</v>
      </c>
      <c r="E5269" s="203" t="s">
        <v>63</v>
      </c>
      <c r="F5269" s="97">
        <v>105</v>
      </c>
      <c r="G5269" s="97"/>
      <c r="H5269" s="116"/>
      <c r="I5269" s="116"/>
      <c r="J5269" s="97"/>
      <c r="AD5269" s="476"/>
      <c r="AI5269" s="473"/>
    </row>
    <row r="5270" spans="1:35" s="4" customFormat="1" x14ac:dyDescent="0.25">
      <c r="A5270" s="408">
        <f t="shared" si="80"/>
        <v>5268</v>
      </c>
      <c r="B5270" s="488">
        <v>45536</v>
      </c>
      <c r="C5270" s="212" t="s">
        <v>150</v>
      </c>
      <c r="D5270" s="203" t="s">
        <v>92</v>
      </c>
      <c r="E5270" s="203" t="s">
        <v>63</v>
      </c>
      <c r="F5270" s="97">
        <v>0</v>
      </c>
      <c r="G5270" s="97"/>
      <c r="H5270" s="116"/>
      <c r="I5270" s="116"/>
      <c r="J5270" s="97"/>
      <c r="AD5270" s="476"/>
      <c r="AI5270" s="473"/>
    </row>
    <row r="5271" spans="1:35" s="4" customFormat="1" x14ac:dyDescent="0.25">
      <c r="A5271" s="408">
        <f t="shared" si="80"/>
        <v>5269</v>
      </c>
      <c r="B5271" s="488">
        <v>45536</v>
      </c>
      <c r="C5271" s="213" t="s">
        <v>467</v>
      </c>
      <c r="D5271" s="203" t="s">
        <v>92</v>
      </c>
      <c r="E5271" s="203" t="s">
        <v>63</v>
      </c>
      <c r="F5271" s="97">
        <v>0</v>
      </c>
      <c r="G5271" s="97"/>
      <c r="H5271" s="116"/>
      <c r="I5271" s="116"/>
      <c r="J5271" s="97"/>
      <c r="AD5271" s="476"/>
      <c r="AI5271" s="473"/>
    </row>
    <row r="5272" spans="1:35" s="4" customFormat="1" x14ac:dyDescent="0.25">
      <c r="A5272" s="408">
        <f t="shared" si="80"/>
        <v>5270</v>
      </c>
      <c r="B5272" s="488">
        <v>45536</v>
      </c>
      <c r="C5272" s="212" t="s">
        <v>135</v>
      </c>
      <c r="D5272" s="203" t="s">
        <v>136</v>
      </c>
      <c r="E5272" s="203" t="s">
        <v>2</v>
      </c>
      <c r="F5272" s="97">
        <v>247</v>
      </c>
      <c r="G5272" s="97"/>
      <c r="H5272" s="116"/>
      <c r="I5272" s="116"/>
      <c r="J5272" s="97"/>
      <c r="AD5272" s="476"/>
      <c r="AI5272" s="473"/>
    </row>
    <row r="5273" spans="1:35" s="4" customFormat="1" x14ac:dyDescent="0.25">
      <c r="A5273" s="408">
        <f t="shared" si="80"/>
        <v>5271</v>
      </c>
      <c r="B5273" s="488">
        <v>45536</v>
      </c>
      <c r="C5273" s="212" t="s">
        <v>137</v>
      </c>
      <c r="D5273" s="203" t="s">
        <v>136</v>
      </c>
      <c r="E5273" s="203" t="s">
        <v>2</v>
      </c>
      <c r="F5273" s="97">
        <v>230</v>
      </c>
      <c r="G5273" s="97"/>
      <c r="H5273" s="116"/>
      <c r="I5273" s="116"/>
      <c r="J5273" s="97"/>
      <c r="AD5273" s="476"/>
      <c r="AI5273" s="473"/>
    </row>
    <row r="5274" spans="1:35" s="4" customFormat="1" x14ac:dyDescent="0.25">
      <c r="A5274" s="408">
        <f t="shared" si="80"/>
        <v>5272</v>
      </c>
      <c r="B5274" s="488">
        <v>45536</v>
      </c>
      <c r="C5274" s="212" t="s">
        <v>139</v>
      </c>
      <c r="D5274" s="203" t="s">
        <v>92</v>
      </c>
      <c r="E5274" s="203" t="s">
        <v>2</v>
      </c>
      <c r="F5274" s="97">
        <v>0</v>
      </c>
      <c r="G5274" s="97"/>
      <c r="H5274" s="116"/>
      <c r="I5274" s="116"/>
      <c r="J5274" s="97"/>
      <c r="AD5274" s="476"/>
      <c r="AI5274" s="473"/>
    </row>
    <row r="5275" spans="1:35" s="4" customFormat="1" x14ac:dyDescent="0.25">
      <c r="A5275" s="408">
        <f t="shared" si="80"/>
        <v>5273</v>
      </c>
      <c r="B5275" s="488">
        <v>45536</v>
      </c>
      <c r="C5275" s="212" t="s">
        <v>140</v>
      </c>
      <c r="D5275" s="203" t="s">
        <v>92</v>
      </c>
      <c r="E5275" s="203" t="s">
        <v>2</v>
      </c>
      <c r="F5275" s="97">
        <v>196</v>
      </c>
      <c r="G5275" s="97"/>
      <c r="H5275" s="116"/>
      <c r="I5275" s="116"/>
      <c r="J5275" s="97"/>
      <c r="AD5275" s="476"/>
      <c r="AI5275" s="473"/>
    </row>
    <row r="5276" spans="1:35" s="4" customFormat="1" x14ac:dyDescent="0.25">
      <c r="A5276" s="408">
        <f t="shared" si="80"/>
        <v>5274</v>
      </c>
      <c r="B5276" s="488">
        <v>45536</v>
      </c>
      <c r="C5276" s="212" t="s">
        <v>141</v>
      </c>
      <c r="D5276" s="203" t="s">
        <v>92</v>
      </c>
      <c r="E5276" s="203" t="s">
        <v>2</v>
      </c>
      <c r="F5276" s="97">
        <v>0</v>
      </c>
      <c r="G5276" s="97"/>
      <c r="H5276" s="116"/>
      <c r="I5276" s="116"/>
      <c r="J5276" s="97"/>
      <c r="AD5276" s="476"/>
      <c r="AI5276" s="473"/>
    </row>
    <row r="5277" spans="1:35" s="4" customFormat="1" x14ac:dyDescent="0.25">
      <c r="A5277" s="408">
        <f t="shared" si="80"/>
        <v>5275</v>
      </c>
      <c r="B5277" s="488">
        <v>45536</v>
      </c>
      <c r="C5277" s="212" t="s">
        <v>134</v>
      </c>
      <c r="D5277" s="203" t="s">
        <v>99</v>
      </c>
      <c r="E5277" s="203" t="s">
        <v>2</v>
      </c>
      <c r="F5277" s="97">
        <v>436</v>
      </c>
      <c r="G5277" s="97"/>
      <c r="H5277" s="116"/>
      <c r="I5277" s="116"/>
      <c r="J5277" s="97"/>
      <c r="AD5277" s="476"/>
      <c r="AI5277" s="473"/>
    </row>
    <row r="5278" spans="1:35" s="4" customFormat="1" x14ac:dyDescent="0.25">
      <c r="A5278" s="408">
        <f t="shared" si="80"/>
        <v>5276</v>
      </c>
      <c r="B5278" s="488">
        <v>45536</v>
      </c>
      <c r="C5278" s="212" t="s">
        <v>279</v>
      </c>
      <c r="D5278" s="203" t="s">
        <v>99</v>
      </c>
      <c r="E5278" s="203" t="s">
        <v>2</v>
      </c>
      <c r="F5278" s="97">
        <v>0</v>
      </c>
      <c r="G5278" s="97"/>
      <c r="H5278" s="116"/>
      <c r="I5278" s="116"/>
      <c r="J5278" s="97"/>
      <c r="AD5278" s="476"/>
      <c r="AI5278" s="473"/>
    </row>
    <row r="5279" spans="1:35" s="4" customFormat="1" x14ac:dyDescent="0.25">
      <c r="A5279" s="408">
        <f t="shared" si="80"/>
        <v>5277</v>
      </c>
      <c r="B5279" s="488">
        <v>45536</v>
      </c>
      <c r="C5279" s="212" t="s">
        <v>153</v>
      </c>
      <c r="D5279" s="203" t="s">
        <v>103</v>
      </c>
      <c r="E5279" s="203" t="s">
        <v>62</v>
      </c>
      <c r="F5279" s="97">
        <v>0</v>
      </c>
      <c r="G5279" s="97"/>
      <c r="H5279" s="116"/>
      <c r="I5279" s="116"/>
      <c r="J5279" s="97"/>
      <c r="AD5279" s="476"/>
      <c r="AI5279" s="473"/>
    </row>
    <row r="5280" spans="1:35" s="4" customFormat="1" x14ac:dyDescent="0.25">
      <c r="A5280" s="408">
        <f t="shared" si="80"/>
        <v>5278</v>
      </c>
      <c r="B5280" s="488">
        <v>45536</v>
      </c>
      <c r="C5280" s="212" t="s">
        <v>154</v>
      </c>
      <c r="D5280" s="203" t="s">
        <v>92</v>
      </c>
      <c r="E5280" s="203" t="s">
        <v>62</v>
      </c>
      <c r="F5280" s="97">
        <v>0</v>
      </c>
      <c r="G5280" s="97"/>
      <c r="H5280" s="116"/>
      <c r="I5280" s="116"/>
      <c r="J5280" s="97"/>
      <c r="AD5280" s="476"/>
      <c r="AI5280" s="473"/>
    </row>
    <row r="5281" spans="1:35" s="4" customFormat="1" x14ac:dyDescent="0.25">
      <c r="A5281" s="408">
        <f t="shared" si="80"/>
        <v>5279</v>
      </c>
      <c r="B5281" s="488">
        <v>45536</v>
      </c>
      <c r="C5281" s="212" t="s">
        <v>155</v>
      </c>
      <c r="D5281" s="203" t="s">
        <v>92</v>
      </c>
      <c r="E5281" s="203" t="s">
        <v>62</v>
      </c>
      <c r="F5281" s="97">
        <v>0</v>
      </c>
      <c r="G5281" s="97"/>
      <c r="H5281" s="116"/>
      <c r="I5281" s="116"/>
      <c r="J5281" s="97"/>
      <c r="AD5281" s="476"/>
      <c r="AI5281" s="473"/>
    </row>
    <row r="5282" spans="1:35" s="4" customFormat="1" x14ac:dyDescent="0.25">
      <c r="A5282" s="408">
        <f t="shared" si="80"/>
        <v>5280</v>
      </c>
      <c r="B5282" s="488">
        <v>45536</v>
      </c>
      <c r="C5282" s="212" t="s">
        <v>295</v>
      </c>
      <c r="D5282" s="203" t="s">
        <v>92</v>
      </c>
      <c r="E5282" s="203" t="s">
        <v>62</v>
      </c>
      <c r="F5282" s="97">
        <v>0</v>
      </c>
      <c r="G5282" s="97"/>
      <c r="H5282" s="116"/>
      <c r="I5282" s="116"/>
      <c r="J5282" s="97"/>
      <c r="AD5282" s="476"/>
      <c r="AI5282" s="473"/>
    </row>
    <row r="5283" spans="1:35" s="4" customFormat="1" x14ac:dyDescent="0.25">
      <c r="A5283" s="408">
        <f t="shared" si="80"/>
        <v>5281</v>
      </c>
      <c r="B5283" s="488">
        <v>45536</v>
      </c>
      <c r="C5283" s="212" t="s">
        <v>259</v>
      </c>
      <c r="D5283" s="203" t="s">
        <v>92</v>
      </c>
      <c r="E5283" s="203" t="s">
        <v>2</v>
      </c>
      <c r="F5283" s="97">
        <v>0</v>
      </c>
      <c r="G5283" s="97"/>
      <c r="H5283" s="116"/>
      <c r="I5283" s="116"/>
      <c r="J5283" s="97"/>
      <c r="AD5283" s="476"/>
      <c r="AI5283" s="473"/>
    </row>
    <row r="5284" spans="1:35" s="4" customFormat="1" x14ac:dyDescent="0.25">
      <c r="A5284" s="408">
        <f t="shared" si="80"/>
        <v>5282</v>
      </c>
      <c r="B5284" s="488">
        <v>45536</v>
      </c>
      <c r="C5284" s="212" t="s">
        <v>260</v>
      </c>
      <c r="D5284" s="203" t="s">
        <v>92</v>
      </c>
      <c r="E5284" s="203" t="s">
        <v>2</v>
      </c>
      <c r="F5284" s="97">
        <v>0</v>
      </c>
      <c r="G5284" s="97"/>
      <c r="H5284" s="116"/>
      <c r="I5284" s="116"/>
      <c r="J5284" s="97"/>
      <c r="AD5284" s="476"/>
      <c r="AI5284" s="473"/>
    </row>
    <row r="5285" spans="1:35" s="4" customFormat="1" x14ac:dyDescent="0.25">
      <c r="A5285" s="408">
        <f t="shared" si="80"/>
        <v>5283</v>
      </c>
      <c r="B5285" s="488">
        <v>45536</v>
      </c>
      <c r="C5285" s="212" t="s">
        <v>252</v>
      </c>
      <c r="D5285" s="203" t="s">
        <v>92</v>
      </c>
      <c r="E5285" s="203" t="s">
        <v>2</v>
      </c>
      <c r="F5285" s="97">
        <v>201</v>
      </c>
      <c r="G5285" s="97"/>
      <c r="H5285" s="116"/>
      <c r="I5285" s="116"/>
      <c r="J5285" s="97"/>
      <c r="AD5285" s="476"/>
      <c r="AI5285" s="473"/>
    </row>
    <row r="5286" spans="1:35" s="4" customFormat="1" x14ac:dyDescent="0.25">
      <c r="A5286" s="408">
        <f t="shared" si="80"/>
        <v>5284</v>
      </c>
      <c r="B5286" s="488">
        <v>45536</v>
      </c>
      <c r="C5286" s="212" t="s">
        <v>177</v>
      </c>
      <c r="D5286" s="203" t="s">
        <v>159</v>
      </c>
      <c r="E5286" s="203" t="s">
        <v>8</v>
      </c>
      <c r="F5286" s="97">
        <v>121</v>
      </c>
      <c r="G5286" s="97"/>
      <c r="H5286" s="116"/>
      <c r="I5286" s="116"/>
      <c r="J5286" s="97"/>
      <c r="AD5286" s="476"/>
      <c r="AI5286" s="473"/>
    </row>
    <row r="5287" spans="1:35" s="4" customFormat="1" x14ac:dyDescent="0.25">
      <c r="A5287" s="408">
        <f t="shared" si="80"/>
        <v>5285</v>
      </c>
      <c r="B5287" s="488">
        <v>45536</v>
      </c>
      <c r="C5287" s="212" t="s">
        <v>162</v>
      </c>
      <c r="D5287" s="203" t="s">
        <v>163</v>
      </c>
      <c r="E5287" s="203" t="s">
        <v>164</v>
      </c>
      <c r="F5287" s="97">
        <v>177</v>
      </c>
      <c r="G5287" s="97"/>
      <c r="H5287" s="116"/>
      <c r="I5287" s="116"/>
      <c r="J5287" s="97"/>
      <c r="AD5287" s="476"/>
      <c r="AI5287" s="473"/>
    </row>
    <row r="5288" spans="1:35" s="4" customFormat="1" x14ac:dyDescent="0.25">
      <c r="A5288" s="408">
        <f t="shared" si="80"/>
        <v>5286</v>
      </c>
      <c r="B5288" s="488">
        <v>45536</v>
      </c>
      <c r="C5288" s="212" t="s">
        <v>166</v>
      </c>
      <c r="D5288" s="203" t="s">
        <v>167</v>
      </c>
      <c r="E5288" s="203" t="s">
        <v>164</v>
      </c>
      <c r="F5288" s="97">
        <v>66</v>
      </c>
      <c r="G5288" s="97"/>
      <c r="H5288" s="116"/>
      <c r="I5288" s="116"/>
      <c r="J5288" s="97"/>
      <c r="AD5288" s="476"/>
      <c r="AI5288" s="473"/>
    </row>
    <row r="5289" spans="1:35" s="4" customFormat="1" x14ac:dyDescent="0.25">
      <c r="A5289" s="408">
        <f t="shared" si="80"/>
        <v>5287</v>
      </c>
      <c r="B5289" s="488">
        <v>45536</v>
      </c>
      <c r="C5289" s="212" t="s">
        <v>169</v>
      </c>
      <c r="D5289" s="203" t="s">
        <v>167</v>
      </c>
      <c r="E5289" s="203" t="s">
        <v>164</v>
      </c>
      <c r="F5289" s="97">
        <v>38</v>
      </c>
      <c r="G5289" s="97"/>
      <c r="H5289" s="116"/>
      <c r="I5289" s="116"/>
      <c r="J5289" s="97"/>
      <c r="AD5289" s="476"/>
      <c r="AI5289" s="473"/>
    </row>
    <row r="5290" spans="1:35" s="4" customFormat="1" x14ac:dyDescent="0.25">
      <c r="A5290" s="408">
        <f t="shared" si="80"/>
        <v>5288</v>
      </c>
      <c r="B5290" s="488">
        <v>45536</v>
      </c>
      <c r="C5290" s="212" t="s">
        <v>170</v>
      </c>
      <c r="D5290" s="203" t="s">
        <v>103</v>
      </c>
      <c r="E5290" s="203" t="s">
        <v>164</v>
      </c>
      <c r="F5290" s="97">
        <v>0</v>
      </c>
      <c r="G5290" s="97"/>
      <c r="H5290" s="116"/>
      <c r="I5290" s="116"/>
      <c r="J5290" s="97"/>
      <c r="AD5290" s="476"/>
      <c r="AI5290" s="473"/>
    </row>
    <row r="5291" spans="1:35" s="4" customFormat="1" x14ac:dyDescent="0.25">
      <c r="A5291" s="408">
        <f t="shared" si="80"/>
        <v>5289</v>
      </c>
      <c r="B5291" s="488">
        <v>45536</v>
      </c>
      <c r="C5291" s="212" t="s">
        <v>171</v>
      </c>
      <c r="D5291" s="203" t="s">
        <v>159</v>
      </c>
      <c r="E5291" s="203" t="s">
        <v>164</v>
      </c>
      <c r="F5291" s="97">
        <v>125</v>
      </c>
      <c r="G5291" s="97"/>
      <c r="H5291" s="116"/>
      <c r="I5291" s="116"/>
      <c r="J5291" s="97"/>
      <c r="AD5291" s="476"/>
      <c r="AI5291" s="473"/>
    </row>
    <row r="5292" spans="1:35" s="4" customFormat="1" x14ac:dyDescent="0.25">
      <c r="A5292" s="408">
        <f t="shared" si="80"/>
        <v>5290</v>
      </c>
      <c r="B5292" s="488">
        <v>45536</v>
      </c>
      <c r="C5292" s="212" t="s">
        <v>172</v>
      </c>
      <c r="D5292" s="203" t="s">
        <v>173</v>
      </c>
      <c r="E5292" s="203" t="s">
        <v>164</v>
      </c>
      <c r="F5292" s="97">
        <v>0</v>
      </c>
      <c r="G5292" s="97"/>
      <c r="H5292" s="116"/>
      <c r="I5292" s="116"/>
      <c r="J5292" s="97"/>
      <c r="AD5292" s="476"/>
      <c r="AI5292" s="473"/>
    </row>
    <row r="5293" spans="1:35" s="4" customFormat="1" x14ac:dyDescent="0.25">
      <c r="A5293" s="408">
        <f t="shared" si="80"/>
        <v>5291</v>
      </c>
      <c r="B5293" s="488">
        <v>45536</v>
      </c>
      <c r="C5293" s="212" t="s">
        <v>174</v>
      </c>
      <c r="D5293" s="203" t="s">
        <v>99</v>
      </c>
      <c r="E5293" s="203" t="s">
        <v>164</v>
      </c>
      <c r="F5293" s="97">
        <v>0</v>
      </c>
      <c r="G5293" s="97"/>
      <c r="H5293" s="116"/>
      <c r="I5293" s="116"/>
      <c r="J5293" s="97"/>
      <c r="AD5293" s="476"/>
      <c r="AI5293" s="473"/>
    </row>
    <row r="5294" spans="1:35" s="4" customFormat="1" x14ac:dyDescent="0.25">
      <c r="A5294" s="408">
        <f t="shared" si="80"/>
        <v>5292</v>
      </c>
      <c r="B5294" s="488">
        <v>45536</v>
      </c>
      <c r="C5294" s="212" t="s">
        <v>175</v>
      </c>
      <c r="D5294" s="203" t="s">
        <v>176</v>
      </c>
      <c r="E5294" s="203" t="s">
        <v>164</v>
      </c>
      <c r="F5294" s="97">
        <v>0</v>
      </c>
      <c r="G5294" s="97"/>
      <c r="H5294" s="116"/>
      <c r="I5294" s="116"/>
      <c r="J5294" s="97"/>
      <c r="AD5294" s="476"/>
      <c r="AI5294" s="473"/>
    </row>
    <row r="5295" spans="1:35" s="4" customFormat="1" x14ac:dyDescent="0.25">
      <c r="A5295" s="408">
        <f t="shared" si="80"/>
        <v>5293</v>
      </c>
      <c r="B5295" s="488">
        <v>45536</v>
      </c>
      <c r="C5295" s="212" t="s">
        <v>263</v>
      </c>
      <c r="D5295" s="203" t="s">
        <v>176</v>
      </c>
      <c r="E5295" s="203" t="s">
        <v>164</v>
      </c>
      <c r="F5295" s="97">
        <v>0</v>
      </c>
      <c r="G5295" s="97"/>
      <c r="H5295" s="116"/>
      <c r="I5295" s="116"/>
      <c r="J5295" s="97"/>
      <c r="AD5295" s="476"/>
      <c r="AI5295" s="473"/>
    </row>
    <row r="5296" spans="1:35" s="4" customFormat="1" x14ac:dyDescent="0.25">
      <c r="A5296" s="408">
        <f t="shared" si="80"/>
        <v>5294</v>
      </c>
      <c r="B5296" s="488">
        <v>45536</v>
      </c>
      <c r="C5296" s="212" t="s">
        <v>261</v>
      </c>
      <c r="D5296" s="203" t="s">
        <v>269</v>
      </c>
      <c r="E5296" s="203" t="s">
        <v>164</v>
      </c>
      <c r="F5296" s="97">
        <v>0</v>
      </c>
      <c r="G5296" s="97"/>
      <c r="H5296" s="116"/>
      <c r="I5296" s="116"/>
      <c r="J5296" s="97"/>
      <c r="AD5296" s="476"/>
      <c r="AI5296" s="473"/>
    </row>
    <row r="5297" spans="1:35" s="4" customFormat="1" x14ac:dyDescent="0.25">
      <c r="A5297" s="408">
        <f t="shared" si="80"/>
        <v>5295</v>
      </c>
      <c r="B5297" s="488">
        <v>45536</v>
      </c>
      <c r="C5297" s="212" t="s">
        <v>254</v>
      </c>
      <c r="D5297" s="203" t="s">
        <v>159</v>
      </c>
      <c r="E5297" s="203" t="s">
        <v>164</v>
      </c>
      <c r="F5297" s="97">
        <v>0</v>
      </c>
      <c r="G5297" s="97"/>
      <c r="H5297" s="116"/>
      <c r="I5297" s="116"/>
      <c r="J5297" s="97"/>
      <c r="AD5297" s="476"/>
      <c r="AI5297" s="473"/>
    </row>
    <row r="5298" spans="1:35" s="4" customFormat="1" x14ac:dyDescent="0.25">
      <c r="A5298" s="408">
        <f t="shared" si="80"/>
        <v>5296</v>
      </c>
      <c r="B5298" s="488">
        <v>45536</v>
      </c>
      <c r="C5298" s="212" t="s">
        <v>277</v>
      </c>
      <c r="D5298" s="203" t="s">
        <v>176</v>
      </c>
      <c r="E5298" s="203" t="s">
        <v>164</v>
      </c>
      <c r="F5298" s="97">
        <v>123</v>
      </c>
      <c r="G5298" s="97"/>
      <c r="H5298" s="116"/>
      <c r="I5298" s="116"/>
      <c r="J5298" s="97"/>
      <c r="AD5298" s="476"/>
      <c r="AI5298" s="473"/>
    </row>
    <row r="5299" spans="1:35" s="4" customFormat="1" x14ac:dyDescent="0.25">
      <c r="A5299" s="408">
        <f t="shared" si="80"/>
        <v>5297</v>
      </c>
      <c r="B5299" s="488">
        <v>45536</v>
      </c>
      <c r="C5299" s="212" t="s">
        <v>352</v>
      </c>
      <c r="D5299" s="203" t="s">
        <v>176</v>
      </c>
      <c r="E5299" s="203" t="s">
        <v>164</v>
      </c>
      <c r="F5299" s="97">
        <v>0</v>
      </c>
      <c r="G5299" s="97"/>
      <c r="H5299" s="116"/>
      <c r="I5299" s="116"/>
      <c r="J5299" s="97"/>
      <c r="AD5299" s="476"/>
      <c r="AI5299" s="473"/>
    </row>
    <row r="5300" spans="1:35" s="4" customFormat="1" x14ac:dyDescent="0.25">
      <c r="A5300" s="408">
        <f t="shared" ref="A5300:A5363" si="81">ROW()-2</f>
        <v>5298</v>
      </c>
      <c r="B5300" s="488">
        <v>45536</v>
      </c>
      <c r="C5300" s="212" t="s">
        <v>354</v>
      </c>
      <c r="D5300" s="203" t="s">
        <v>103</v>
      </c>
      <c r="E5300" s="203" t="s">
        <v>164</v>
      </c>
      <c r="F5300" s="97">
        <v>134</v>
      </c>
      <c r="G5300" s="97"/>
      <c r="H5300" s="116"/>
      <c r="I5300" s="116"/>
      <c r="J5300" s="97"/>
      <c r="AD5300" s="476"/>
      <c r="AI5300" s="473"/>
    </row>
    <row r="5301" spans="1:35" s="4" customFormat="1" x14ac:dyDescent="0.25">
      <c r="A5301" s="408">
        <f t="shared" si="81"/>
        <v>5299</v>
      </c>
      <c r="B5301" s="488">
        <v>45536</v>
      </c>
      <c r="C5301" s="212" t="s">
        <v>385</v>
      </c>
      <c r="D5301" s="203" t="s">
        <v>386</v>
      </c>
      <c r="E5301" s="203" t="s">
        <v>383</v>
      </c>
      <c r="F5301" s="97">
        <v>0</v>
      </c>
      <c r="G5301" s="97"/>
      <c r="H5301" s="116"/>
      <c r="I5301" s="116"/>
      <c r="J5301" s="97"/>
      <c r="AD5301" s="476"/>
      <c r="AI5301" s="473"/>
    </row>
    <row r="5302" spans="1:35" s="4" customFormat="1" x14ac:dyDescent="0.25">
      <c r="A5302" s="408">
        <f t="shared" si="81"/>
        <v>5300</v>
      </c>
      <c r="B5302" s="488">
        <v>45536</v>
      </c>
      <c r="C5302" s="212" t="s">
        <v>379</v>
      </c>
      <c r="D5302" s="203" t="s">
        <v>269</v>
      </c>
      <c r="E5302" s="203" t="s">
        <v>381</v>
      </c>
      <c r="F5302" s="97">
        <v>102</v>
      </c>
      <c r="G5302" s="97"/>
      <c r="H5302" s="116"/>
      <c r="I5302" s="116"/>
      <c r="J5302" s="97"/>
      <c r="AD5302" s="476"/>
      <c r="AI5302" s="473"/>
    </row>
    <row r="5303" spans="1:35" s="4" customFormat="1" x14ac:dyDescent="0.25">
      <c r="A5303" s="408">
        <f t="shared" si="81"/>
        <v>5301</v>
      </c>
      <c r="B5303" s="488">
        <v>45536</v>
      </c>
      <c r="C5303" s="212" t="s">
        <v>380</v>
      </c>
      <c r="D5303" s="203" t="s">
        <v>269</v>
      </c>
      <c r="E5303" s="203" t="s">
        <v>381</v>
      </c>
      <c r="F5303" s="97">
        <v>0</v>
      </c>
      <c r="G5303" s="97"/>
      <c r="H5303" s="116"/>
      <c r="I5303" s="116"/>
      <c r="J5303" s="97"/>
      <c r="AD5303" s="476"/>
      <c r="AI5303" s="473"/>
    </row>
    <row r="5304" spans="1:35" s="4" customFormat="1" x14ac:dyDescent="0.25">
      <c r="A5304" s="408">
        <f t="shared" si="81"/>
        <v>5302</v>
      </c>
      <c r="B5304" s="488">
        <v>45536</v>
      </c>
      <c r="C5304" s="212" t="s">
        <v>389</v>
      </c>
      <c r="D5304" s="203" t="s">
        <v>103</v>
      </c>
      <c r="E5304" s="203" t="s">
        <v>381</v>
      </c>
      <c r="F5304" s="97">
        <v>119</v>
      </c>
      <c r="G5304" s="97"/>
      <c r="H5304" s="116"/>
      <c r="I5304" s="116"/>
      <c r="J5304" s="97"/>
      <c r="AD5304" s="476"/>
      <c r="AI5304" s="473"/>
    </row>
    <row r="5305" spans="1:35" s="4" customFormat="1" x14ac:dyDescent="0.25">
      <c r="A5305" s="408">
        <f t="shared" si="81"/>
        <v>5303</v>
      </c>
      <c r="B5305" s="488">
        <v>45536</v>
      </c>
      <c r="C5305" s="212" t="s">
        <v>425</v>
      </c>
      <c r="D5305" s="203" t="s">
        <v>99</v>
      </c>
      <c r="E5305" s="203" t="s">
        <v>498</v>
      </c>
      <c r="F5305" s="97">
        <v>0</v>
      </c>
      <c r="G5305" s="97"/>
      <c r="H5305" s="116"/>
      <c r="I5305" s="116"/>
      <c r="J5305" s="97"/>
      <c r="AD5305" s="476"/>
      <c r="AI5305" s="473"/>
    </row>
    <row r="5306" spans="1:35" s="4" customFormat="1" x14ac:dyDescent="0.25">
      <c r="A5306" s="408">
        <f t="shared" si="81"/>
        <v>5304</v>
      </c>
      <c r="B5306" s="488">
        <v>45536</v>
      </c>
      <c r="C5306" s="212" t="s">
        <v>426</v>
      </c>
      <c r="D5306" s="203" t="s">
        <v>159</v>
      </c>
      <c r="E5306" s="203" t="s">
        <v>381</v>
      </c>
      <c r="F5306" s="97">
        <v>0</v>
      </c>
      <c r="G5306" s="97"/>
      <c r="H5306" s="116"/>
      <c r="I5306" s="116"/>
      <c r="J5306" s="97"/>
      <c r="AD5306" s="476"/>
      <c r="AI5306" s="473"/>
    </row>
    <row r="5307" spans="1:35" s="4" customFormat="1" x14ac:dyDescent="0.25">
      <c r="A5307" s="408">
        <f t="shared" si="81"/>
        <v>5305</v>
      </c>
      <c r="B5307" s="488">
        <v>45536</v>
      </c>
      <c r="C5307" s="96" t="s">
        <v>255</v>
      </c>
      <c r="D5307" s="203" t="s">
        <v>159</v>
      </c>
      <c r="E5307" s="203" t="s">
        <v>448</v>
      </c>
      <c r="F5307" s="97">
        <v>0</v>
      </c>
      <c r="G5307" s="97"/>
      <c r="H5307" s="116"/>
      <c r="I5307" s="116"/>
      <c r="J5307" s="97"/>
      <c r="AD5307" s="476"/>
      <c r="AI5307" s="473"/>
    </row>
    <row r="5308" spans="1:35" s="4" customFormat="1" x14ac:dyDescent="0.25">
      <c r="A5308" s="408">
        <f t="shared" si="81"/>
        <v>5306</v>
      </c>
      <c r="B5308" s="488">
        <v>45536</v>
      </c>
      <c r="C5308" s="96" t="s">
        <v>474</v>
      </c>
      <c r="D5308" s="203" t="s">
        <v>269</v>
      </c>
      <c r="E5308" s="203" t="s">
        <v>470</v>
      </c>
      <c r="F5308" s="97">
        <v>166</v>
      </c>
      <c r="G5308" s="97"/>
      <c r="H5308" s="116"/>
      <c r="I5308" s="116"/>
      <c r="J5308" s="97"/>
      <c r="AD5308" s="476"/>
      <c r="AI5308" s="473"/>
    </row>
    <row r="5309" spans="1:35" s="4" customFormat="1" x14ac:dyDescent="0.25">
      <c r="A5309" s="408">
        <f t="shared" si="81"/>
        <v>5307</v>
      </c>
      <c r="B5309" s="488">
        <v>45536</v>
      </c>
      <c r="C5309" s="96" t="s">
        <v>475</v>
      </c>
      <c r="D5309" s="203" t="s">
        <v>269</v>
      </c>
      <c r="E5309" s="203" t="s">
        <v>470</v>
      </c>
      <c r="F5309" s="97">
        <v>223</v>
      </c>
      <c r="G5309" s="97"/>
      <c r="H5309" s="116"/>
      <c r="I5309" s="116"/>
      <c r="J5309" s="97"/>
      <c r="AD5309" s="476"/>
      <c r="AI5309" s="473"/>
    </row>
    <row r="5310" spans="1:35" s="4" customFormat="1" x14ac:dyDescent="0.25">
      <c r="A5310" s="408">
        <f t="shared" si="81"/>
        <v>5308</v>
      </c>
      <c r="B5310" s="488">
        <v>45536</v>
      </c>
      <c r="C5310" s="96" t="s">
        <v>476</v>
      </c>
      <c r="D5310" s="203" t="s">
        <v>269</v>
      </c>
      <c r="E5310" s="203" t="s">
        <v>470</v>
      </c>
      <c r="F5310" s="97">
        <v>0</v>
      </c>
      <c r="G5310" s="97"/>
      <c r="H5310" s="116"/>
      <c r="I5310" s="116"/>
      <c r="J5310" s="97"/>
      <c r="AD5310" s="476"/>
      <c r="AI5310" s="473"/>
    </row>
    <row r="5311" spans="1:35" s="4" customFormat="1" x14ac:dyDescent="0.25">
      <c r="A5311" s="408">
        <f t="shared" si="81"/>
        <v>5309</v>
      </c>
      <c r="B5311" s="488">
        <v>45536</v>
      </c>
      <c r="C5311" s="96" t="s">
        <v>477</v>
      </c>
      <c r="D5311" s="203" t="s">
        <v>269</v>
      </c>
      <c r="E5311" s="203" t="s">
        <v>470</v>
      </c>
      <c r="F5311" s="97">
        <v>0</v>
      </c>
      <c r="G5311" s="97"/>
      <c r="H5311" s="116"/>
      <c r="I5311" s="116"/>
      <c r="J5311" s="97"/>
      <c r="AD5311" s="476"/>
      <c r="AI5311" s="473"/>
    </row>
    <row r="5312" spans="1:35" s="4" customFormat="1" x14ac:dyDescent="0.25">
      <c r="A5312" s="408">
        <f t="shared" si="81"/>
        <v>5310</v>
      </c>
      <c r="B5312" s="488">
        <v>45536</v>
      </c>
      <c r="C5312" s="373" t="s">
        <v>478</v>
      </c>
      <c r="D5312" s="203" t="s">
        <v>103</v>
      </c>
      <c r="E5312" s="203" t="s">
        <v>470</v>
      </c>
      <c r="F5312" s="97">
        <v>81</v>
      </c>
      <c r="G5312" s="97"/>
      <c r="H5312" s="116"/>
      <c r="I5312" s="116"/>
      <c r="J5312" s="97"/>
      <c r="AD5312" s="476"/>
      <c r="AI5312" s="473"/>
    </row>
    <row r="5313" spans="1:35" s="4" customFormat="1" x14ac:dyDescent="0.25">
      <c r="A5313" s="408">
        <f t="shared" si="81"/>
        <v>5311</v>
      </c>
      <c r="B5313" s="488">
        <v>45538</v>
      </c>
      <c r="C5313" s="212" t="s">
        <v>125</v>
      </c>
      <c r="D5313" s="408" t="s">
        <v>99</v>
      </c>
      <c r="E5313" s="408" t="s">
        <v>334</v>
      </c>
      <c r="F5313" s="97">
        <v>0</v>
      </c>
      <c r="G5313" s="97"/>
      <c r="H5313" s="116"/>
      <c r="I5313" s="116"/>
      <c r="J5313" s="97"/>
      <c r="AD5313" s="476"/>
      <c r="AI5313" s="473"/>
    </row>
    <row r="5314" spans="1:35" s="4" customFormat="1" x14ac:dyDescent="0.25">
      <c r="A5314" s="408">
        <f t="shared" si="81"/>
        <v>5312</v>
      </c>
      <c r="B5314" s="488">
        <v>45538</v>
      </c>
      <c r="C5314" s="212" t="s">
        <v>290</v>
      </c>
      <c r="D5314" s="408" t="s">
        <v>99</v>
      </c>
      <c r="E5314" s="408" t="s">
        <v>335</v>
      </c>
      <c r="F5314" s="97">
        <v>199</v>
      </c>
      <c r="G5314" s="97"/>
      <c r="H5314" s="116"/>
      <c r="I5314" s="116"/>
      <c r="J5314" s="97"/>
      <c r="AD5314" s="476"/>
      <c r="AI5314" s="473"/>
    </row>
    <row r="5315" spans="1:35" s="4" customFormat="1" x14ac:dyDescent="0.25">
      <c r="A5315" s="408">
        <f t="shared" si="81"/>
        <v>5313</v>
      </c>
      <c r="B5315" s="488">
        <v>45538</v>
      </c>
      <c r="C5315" s="212" t="s">
        <v>88</v>
      </c>
      <c r="D5315" s="408" t="s">
        <v>89</v>
      </c>
      <c r="E5315" s="408" t="s">
        <v>336</v>
      </c>
      <c r="F5315" s="97">
        <v>0</v>
      </c>
      <c r="G5315" s="97"/>
      <c r="H5315" s="116"/>
      <c r="I5315" s="116"/>
      <c r="J5315" s="97"/>
      <c r="AD5315" s="476"/>
      <c r="AI5315" s="473"/>
    </row>
    <row r="5316" spans="1:35" s="4" customFormat="1" x14ac:dyDescent="0.25">
      <c r="A5316" s="408">
        <f t="shared" si="81"/>
        <v>5314</v>
      </c>
      <c r="B5316" s="488">
        <v>45538</v>
      </c>
      <c r="C5316" s="212" t="s">
        <v>294</v>
      </c>
      <c r="D5316" s="408" t="s">
        <v>89</v>
      </c>
      <c r="E5316" s="408" t="s">
        <v>337</v>
      </c>
      <c r="F5316" s="97">
        <v>0</v>
      </c>
      <c r="G5316" s="97"/>
      <c r="H5316" s="116"/>
      <c r="I5316" s="116"/>
      <c r="J5316" s="97"/>
      <c r="AD5316" s="476"/>
      <c r="AI5316" s="473"/>
    </row>
    <row r="5317" spans="1:35" s="4" customFormat="1" x14ac:dyDescent="0.25">
      <c r="A5317" s="408">
        <f t="shared" si="81"/>
        <v>5315</v>
      </c>
      <c r="B5317" s="488">
        <v>45538</v>
      </c>
      <c r="C5317" s="212" t="s">
        <v>119</v>
      </c>
      <c r="D5317" s="408" t="s">
        <v>131</v>
      </c>
      <c r="E5317" s="408" t="s">
        <v>338</v>
      </c>
      <c r="F5317" s="97">
        <v>0</v>
      </c>
      <c r="G5317" s="97"/>
      <c r="H5317" s="116"/>
      <c r="I5317" s="116"/>
      <c r="J5317" s="97"/>
      <c r="AD5317" s="476"/>
      <c r="AI5317" s="473"/>
    </row>
    <row r="5318" spans="1:35" s="4" customFormat="1" x14ac:dyDescent="0.25">
      <c r="A5318" s="408">
        <f t="shared" si="81"/>
        <v>5316</v>
      </c>
      <c r="B5318" s="488">
        <v>45538</v>
      </c>
      <c r="C5318" s="212" t="s">
        <v>121</v>
      </c>
      <c r="D5318" s="408" t="s">
        <v>122</v>
      </c>
      <c r="E5318" s="408" t="s">
        <v>339</v>
      </c>
      <c r="F5318" s="97">
        <v>57</v>
      </c>
      <c r="G5318" s="97"/>
      <c r="H5318" s="116"/>
      <c r="I5318" s="116"/>
      <c r="J5318" s="97"/>
      <c r="AD5318" s="476"/>
      <c r="AI5318" s="473"/>
    </row>
    <row r="5319" spans="1:35" s="4" customFormat="1" x14ac:dyDescent="0.25">
      <c r="A5319" s="408">
        <f t="shared" si="81"/>
        <v>5317</v>
      </c>
      <c r="B5319" s="488">
        <v>45538</v>
      </c>
      <c r="C5319" s="212" t="s">
        <v>349</v>
      </c>
      <c r="D5319" s="408" t="s">
        <v>360</v>
      </c>
      <c r="E5319" s="408" t="s">
        <v>127</v>
      </c>
      <c r="F5319" s="97">
        <v>68</v>
      </c>
      <c r="G5319" s="97"/>
      <c r="H5319" s="116"/>
      <c r="I5319" s="116"/>
      <c r="J5319" s="97"/>
      <c r="AD5319" s="476"/>
      <c r="AI5319" s="473"/>
    </row>
    <row r="5320" spans="1:35" s="4" customFormat="1" x14ac:dyDescent="0.25">
      <c r="A5320" s="408">
        <f t="shared" si="81"/>
        <v>5318</v>
      </c>
      <c r="B5320" s="488">
        <v>45538</v>
      </c>
      <c r="C5320" s="212" t="s">
        <v>449</v>
      </c>
      <c r="D5320" s="408" t="s">
        <v>122</v>
      </c>
      <c r="E5320" s="408" t="s">
        <v>339</v>
      </c>
      <c r="F5320" s="97">
        <v>0</v>
      </c>
      <c r="G5320" s="97"/>
      <c r="H5320" s="116"/>
      <c r="I5320" s="116"/>
      <c r="J5320" s="97"/>
      <c r="AD5320" s="476"/>
      <c r="AI5320" s="473"/>
    </row>
    <row r="5321" spans="1:35" s="4" customFormat="1" x14ac:dyDescent="0.25">
      <c r="A5321" s="408">
        <f t="shared" si="81"/>
        <v>5319</v>
      </c>
      <c r="B5321" s="488">
        <v>45538</v>
      </c>
      <c r="C5321" s="212" t="s">
        <v>118</v>
      </c>
      <c r="D5321" s="408" t="s">
        <v>107</v>
      </c>
      <c r="E5321" s="408" t="s">
        <v>340</v>
      </c>
      <c r="F5321" s="97">
        <v>0</v>
      </c>
      <c r="G5321" s="97"/>
      <c r="H5321" s="116"/>
      <c r="I5321" s="116"/>
      <c r="J5321" s="97"/>
      <c r="AD5321" s="476"/>
      <c r="AI5321" s="473"/>
    </row>
    <row r="5322" spans="1:35" s="4" customFormat="1" x14ac:dyDescent="0.25">
      <c r="A5322" s="408">
        <f t="shared" si="81"/>
        <v>5320</v>
      </c>
      <c r="B5322" s="488">
        <v>45538</v>
      </c>
      <c r="C5322" s="212" t="s">
        <v>109</v>
      </c>
      <c r="D5322" s="408" t="s">
        <v>107</v>
      </c>
      <c r="E5322" s="408" t="s">
        <v>341</v>
      </c>
      <c r="F5322" s="97">
        <v>82</v>
      </c>
      <c r="G5322" s="97"/>
      <c r="H5322" s="116"/>
      <c r="I5322" s="116"/>
      <c r="J5322" s="97"/>
      <c r="AD5322" s="476"/>
      <c r="AI5322" s="473"/>
    </row>
    <row r="5323" spans="1:35" s="4" customFormat="1" x14ac:dyDescent="0.25">
      <c r="A5323" s="408">
        <f t="shared" si="81"/>
        <v>5321</v>
      </c>
      <c r="B5323" s="488">
        <v>45538</v>
      </c>
      <c r="C5323" s="212" t="s">
        <v>106</v>
      </c>
      <c r="D5323" s="408" t="s">
        <v>107</v>
      </c>
      <c r="E5323" s="408" t="s">
        <v>342</v>
      </c>
      <c r="F5323" s="97">
        <v>0</v>
      </c>
      <c r="G5323" s="97"/>
      <c r="H5323" s="116"/>
      <c r="I5323" s="116"/>
      <c r="J5323" s="97"/>
      <c r="AD5323" s="476"/>
      <c r="AI5323" s="473"/>
    </row>
    <row r="5324" spans="1:35" s="4" customFormat="1" x14ac:dyDescent="0.25">
      <c r="A5324" s="408">
        <f t="shared" si="81"/>
        <v>5322</v>
      </c>
      <c r="B5324" s="488">
        <v>45538</v>
      </c>
      <c r="C5324" s="212" t="s">
        <v>278</v>
      </c>
      <c r="D5324" s="408" t="s">
        <v>107</v>
      </c>
      <c r="E5324" s="408" t="s">
        <v>341</v>
      </c>
      <c r="F5324" s="97">
        <v>0</v>
      </c>
      <c r="G5324" s="97"/>
      <c r="H5324" s="116"/>
      <c r="I5324" s="116"/>
      <c r="J5324" s="97"/>
      <c r="AD5324" s="476"/>
      <c r="AI5324" s="473"/>
    </row>
    <row r="5325" spans="1:35" s="4" customFormat="1" x14ac:dyDescent="0.25">
      <c r="A5325" s="408">
        <f t="shared" si="81"/>
        <v>5323</v>
      </c>
      <c r="B5325" s="488">
        <v>45538</v>
      </c>
      <c r="C5325" s="212" t="s">
        <v>372</v>
      </c>
      <c r="D5325" s="408" t="s">
        <v>107</v>
      </c>
      <c r="E5325" s="408">
        <v>0</v>
      </c>
      <c r="F5325" s="97">
        <v>51</v>
      </c>
      <c r="G5325" s="97"/>
      <c r="H5325" s="116"/>
      <c r="I5325" s="116"/>
      <c r="J5325" s="97"/>
      <c r="AD5325" s="476"/>
      <c r="AI5325" s="473"/>
    </row>
    <row r="5326" spans="1:35" s="4" customFormat="1" x14ac:dyDescent="0.25">
      <c r="A5326" s="408">
        <f t="shared" si="81"/>
        <v>5324</v>
      </c>
      <c r="B5326" s="488">
        <v>45538</v>
      </c>
      <c r="C5326" s="212" t="s">
        <v>373</v>
      </c>
      <c r="D5326" s="408" t="s">
        <v>107</v>
      </c>
      <c r="E5326" s="408">
        <v>0</v>
      </c>
      <c r="F5326" s="97">
        <v>40</v>
      </c>
      <c r="G5326" s="97"/>
      <c r="H5326" s="116"/>
      <c r="I5326" s="116"/>
      <c r="J5326" s="97"/>
      <c r="AD5326" s="476"/>
      <c r="AI5326" s="473"/>
    </row>
    <row r="5327" spans="1:35" s="4" customFormat="1" x14ac:dyDescent="0.25">
      <c r="A5327" s="408">
        <f t="shared" si="81"/>
        <v>5325</v>
      </c>
      <c r="B5327" s="488">
        <v>45538</v>
      </c>
      <c r="C5327" s="212" t="s">
        <v>91</v>
      </c>
      <c r="D5327" s="408" t="s">
        <v>92</v>
      </c>
      <c r="E5327" s="408" t="s">
        <v>343</v>
      </c>
      <c r="F5327" s="97">
        <v>0</v>
      </c>
      <c r="G5327" s="97"/>
      <c r="H5327" s="116"/>
      <c r="I5327" s="116"/>
      <c r="J5327" s="97"/>
      <c r="AD5327" s="476"/>
      <c r="AI5327" s="473"/>
    </row>
    <row r="5328" spans="1:35" s="4" customFormat="1" x14ac:dyDescent="0.25">
      <c r="A5328" s="408">
        <f t="shared" si="81"/>
        <v>5326</v>
      </c>
      <c r="B5328" s="488">
        <v>45538</v>
      </c>
      <c r="C5328" s="212" t="s">
        <v>94</v>
      </c>
      <c r="D5328" s="408" t="s">
        <v>92</v>
      </c>
      <c r="E5328" s="408" t="s">
        <v>344</v>
      </c>
      <c r="F5328" s="97">
        <v>100</v>
      </c>
      <c r="G5328" s="97"/>
      <c r="H5328" s="116"/>
      <c r="I5328" s="116"/>
      <c r="J5328" s="97"/>
      <c r="AD5328" s="476"/>
      <c r="AI5328" s="473"/>
    </row>
    <row r="5329" spans="1:35" s="4" customFormat="1" x14ac:dyDescent="0.25">
      <c r="A5329" s="408">
        <f t="shared" si="81"/>
        <v>5327</v>
      </c>
      <c r="B5329" s="488">
        <v>45538</v>
      </c>
      <c r="C5329" s="212" t="s">
        <v>116</v>
      </c>
      <c r="D5329" s="408" t="s">
        <v>92</v>
      </c>
      <c r="E5329" s="408" t="s">
        <v>345</v>
      </c>
      <c r="F5329" s="97">
        <v>0</v>
      </c>
      <c r="G5329" s="97"/>
      <c r="H5329" s="116"/>
      <c r="I5329" s="116"/>
      <c r="J5329" s="97"/>
      <c r="AD5329" s="476"/>
      <c r="AI5329" s="473"/>
    </row>
    <row r="5330" spans="1:35" s="4" customFormat="1" x14ac:dyDescent="0.25">
      <c r="A5330" s="408">
        <f t="shared" si="81"/>
        <v>5328</v>
      </c>
      <c r="B5330" s="488">
        <v>45538</v>
      </c>
      <c r="C5330" s="212" t="s">
        <v>128</v>
      </c>
      <c r="D5330" s="408" t="s">
        <v>97</v>
      </c>
      <c r="E5330" s="408" t="s">
        <v>346</v>
      </c>
      <c r="F5330" s="97">
        <v>0</v>
      </c>
      <c r="G5330" s="97"/>
      <c r="H5330" s="116"/>
      <c r="I5330" s="116"/>
      <c r="J5330" s="97"/>
      <c r="AD5330" s="476"/>
      <c r="AI5330" s="473"/>
    </row>
    <row r="5331" spans="1:35" s="4" customFormat="1" x14ac:dyDescent="0.25">
      <c r="A5331" s="408">
        <f t="shared" si="81"/>
        <v>5329</v>
      </c>
      <c r="B5331" s="488">
        <v>45538</v>
      </c>
      <c r="C5331" s="212" t="s">
        <v>96</v>
      </c>
      <c r="D5331" s="408" t="s">
        <v>97</v>
      </c>
      <c r="E5331" s="408" t="s">
        <v>347</v>
      </c>
      <c r="F5331" s="97">
        <v>87</v>
      </c>
      <c r="G5331" s="97"/>
      <c r="H5331" s="116"/>
      <c r="I5331" s="116"/>
      <c r="J5331" s="97"/>
      <c r="AD5331" s="476"/>
      <c r="AI5331" s="473"/>
    </row>
    <row r="5332" spans="1:35" s="4" customFormat="1" x14ac:dyDescent="0.25">
      <c r="A5332" s="408">
        <f t="shared" si="81"/>
        <v>5330</v>
      </c>
      <c r="B5332" s="488">
        <v>45538</v>
      </c>
      <c r="C5332" s="212" t="s">
        <v>113</v>
      </c>
      <c r="D5332" s="408" t="s">
        <v>114</v>
      </c>
      <c r="E5332" s="408" t="s">
        <v>348</v>
      </c>
      <c r="F5332" s="97">
        <v>0</v>
      </c>
      <c r="G5332" s="97"/>
      <c r="H5332" s="116"/>
      <c r="I5332" s="116"/>
      <c r="J5332" s="97"/>
      <c r="AD5332" s="476"/>
      <c r="AI5332" s="473"/>
    </row>
    <row r="5333" spans="1:35" s="4" customFormat="1" x14ac:dyDescent="0.25">
      <c r="A5333" s="408">
        <f t="shared" si="81"/>
        <v>5331</v>
      </c>
      <c r="B5333" s="488">
        <v>45538</v>
      </c>
      <c r="C5333" s="96" t="s">
        <v>559</v>
      </c>
      <c r="D5333" s="408" t="str">
        <f>VLOOKUP(C5333,X$4:Z5334,2,FALSE)</f>
        <v>لودر VOLVO</v>
      </c>
      <c r="E5333" s="408" t="str">
        <f>VLOOKUP(C5333,X$4:Z5334,3,FALSE)</f>
        <v>شرکتی</v>
      </c>
      <c r="F5333" s="97">
        <v>185</v>
      </c>
      <c r="G5333" s="97"/>
      <c r="H5333" s="116"/>
      <c r="I5333" s="116"/>
      <c r="J5333" s="97"/>
      <c r="AD5333" s="476"/>
      <c r="AI5333" s="473"/>
    </row>
    <row r="5334" spans="1:35" s="4" customFormat="1" x14ac:dyDescent="0.25">
      <c r="A5334" s="408">
        <f t="shared" si="81"/>
        <v>5332</v>
      </c>
      <c r="B5334" s="488">
        <v>45538</v>
      </c>
      <c r="C5334" s="212" t="s">
        <v>156</v>
      </c>
      <c r="D5334" s="408" t="s">
        <v>136</v>
      </c>
      <c r="E5334" s="408" t="s">
        <v>149</v>
      </c>
      <c r="F5334" s="97">
        <v>0</v>
      </c>
      <c r="G5334" s="97"/>
      <c r="H5334" s="116"/>
      <c r="I5334" s="116"/>
      <c r="J5334" s="97"/>
      <c r="AD5334" s="476"/>
      <c r="AI5334" s="473"/>
    </row>
    <row r="5335" spans="1:35" s="4" customFormat="1" x14ac:dyDescent="0.25">
      <c r="A5335" s="408">
        <f t="shared" si="81"/>
        <v>5333</v>
      </c>
      <c r="B5335" s="488">
        <v>45538</v>
      </c>
      <c r="C5335" s="212" t="s">
        <v>142</v>
      </c>
      <c r="D5335" s="408" t="s">
        <v>264</v>
      </c>
      <c r="E5335" s="408" t="s">
        <v>143</v>
      </c>
      <c r="F5335" s="97">
        <v>89</v>
      </c>
      <c r="G5335" s="97"/>
      <c r="H5335" s="116"/>
      <c r="I5335" s="116"/>
      <c r="J5335" s="97"/>
      <c r="AD5335" s="476"/>
      <c r="AI5335" s="473"/>
    </row>
    <row r="5336" spans="1:35" s="4" customFormat="1" x14ac:dyDescent="0.25">
      <c r="A5336" s="408">
        <f t="shared" si="81"/>
        <v>5334</v>
      </c>
      <c r="B5336" s="488">
        <v>45538</v>
      </c>
      <c r="C5336" s="212" t="s">
        <v>144</v>
      </c>
      <c r="D5336" s="408" t="s">
        <v>264</v>
      </c>
      <c r="E5336" s="408" t="s">
        <v>143</v>
      </c>
      <c r="F5336" s="97">
        <v>0</v>
      </c>
      <c r="G5336" s="97"/>
      <c r="H5336" s="116"/>
      <c r="I5336" s="116"/>
      <c r="J5336" s="97"/>
      <c r="AD5336" s="476"/>
      <c r="AI5336" s="473"/>
    </row>
    <row r="5337" spans="1:35" s="4" customFormat="1" x14ac:dyDescent="0.25">
      <c r="A5337" s="408">
        <f t="shared" si="81"/>
        <v>5335</v>
      </c>
      <c r="B5337" s="488">
        <v>45538</v>
      </c>
      <c r="C5337" s="212" t="s">
        <v>145</v>
      </c>
      <c r="D5337" s="408" t="s">
        <v>265</v>
      </c>
      <c r="E5337" s="408" t="s">
        <v>146</v>
      </c>
      <c r="F5337" s="97">
        <v>0</v>
      </c>
      <c r="G5337" s="97"/>
      <c r="H5337" s="116"/>
      <c r="I5337" s="116"/>
      <c r="J5337" s="97"/>
      <c r="AD5337" s="476"/>
      <c r="AI5337" s="473"/>
    </row>
    <row r="5338" spans="1:35" s="4" customFormat="1" x14ac:dyDescent="0.25">
      <c r="A5338" s="408">
        <f t="shared" si="81"/>
        <v>5336</v>
      </c>
      <c r="B5338" s="488">
        <v>45538</v>
      </c>
      <c r="C5338" s="212" t="s">
        <v>160</v>
      </c>
      <c r="D5338" s="408" t="s">
        <v>136</v>
      </c>
      <c r="E5338" s="408" t="s">
        <v>64</v>
      </c>
      <c r="F5338" s="97">
        <v>0</v>
      </c>
      <c r="G5338" s="97"/>
      <c r="H5338" s="116"/>
      <c r="I5338" s="116"/>
      <c r="J5338" s="97"/>
      <c r="AD5338" s="476"/>
      <c r="AI5338" s="473"/>
    </row>
    <row r="5339" spans="1:35" s="4" customFormat="1" x14ac:dyDescent="0.25">
      <c r="A5339" s="408">
        <f t="shared" si="81"/>
        <v>5337</v>
      </c>
      <c r="B5339" s="488">
        <v>45538</v>
      </c>
      <c r="C5339" s="212" t="s">
        <v>390</v>
      </c>
      <c r="D5339" s="408" t="s">
        <v>99</v>
      </c>
      <c r="E5339" s="408" t="s">
        <v>381</v>
      </c>
      <c r="F5339" s="97">
        <v>0</v>
      </c>
      <c r="G5339" s="97"/>
      <c r="H5339" s="116"/>
      <c r="I5339" s="116"/>
      <c r="J5339" s="97"/>
      <c r="AD5339" s="476"/>
      <c r="AI5339" s="473"/>
    </row>
    <row r="5340" spans="1:35" s="4" customFormat="1" x14ac:dyDescent="0.25">
      <c r="A5340" s="408">
        <f t="shared" si="81"/>
        <v>5338</v>
      </c>
      <c r="B5340" s="488">
        <v>45538</v>
      </c>
      <c r="C5340" s="96" t="s">
        <v>283</v>
      </c>
      <c r="D5340" s="408" t="s">
        <v>266</v>
      </c>
      <c r="E5340" s="408" t="s">
        <v>63</v>
      </c>
      <c r="F5340" s="97">
        <v>0</v>
      </c>
      <c r="G5340" s="97"/>
      <c r="H5340" s="116"/>
      <c r="I5340" s="116"/>
      <c r="J5340" s="97"/>
      <c r="AD5340" s="476"/>
      <c r="AI5340" s="473"/>
    </row>
    <row r="5341" spans="1:35" s="4" customFormat="1" x14ac:dyDescent="0.25">
      <c r="A5341" s="408">
        <f t="shared" si="81"/>
        <v>5339</v>
      </c>
      <c r="B5341" s="488">
        <v>45538</v>
      </c>
      <c r="C5341" s="212" t="s">
        <v>148</v>
      </c>
      <c r="D5341" s="408" t="s">
        <v>92</v>
      </c>
      <c r="E5341" s="408" t="s">
        <v>63</v>
      </c>
      <c r="F5341" s="97">
        <v>0</v>
      </c>
      <c r="G5341" s="97"/>
      <c r="H5341" s="116"/>
      <c r="I5341" s="116"/>
      <c r="J5341" s="97"/>
      <c r="AD5341" s="476"/>
      <c r="AI5341" s="473"/>
    </row>
    <row r="5342" spans="1:35" s="4" customFormat="1" x14ac:dyDescent="0.25">
      <c r="A5342" s="408">
        <f t="shared" si="81"/>
        <v>5340</v>
      </c>
      <c r="B5342" s="488">
        <v>45538</v>
      </c>
      <c r="C5342" s="212" t="s">
        <v>150</v>
      </c>
      <c r="D5342" s="408" t="s">
        <v>92</v>
      </c>
      <c r="E5342" s="408" t="s">
        <v>63</v>
      </c>
      <c r="F5342" s="97">
        <v>0</v>
      </c>
      <c r="G5342" s="97"/>
      <c r="H5342" s="116"/>
      <c r="I5342" s="116"/>
      <c r="J5342" s="97"/>
      <c r="AD5342" s="476"/>
      <c r="AI5342" s="473"/>
    </row>
    <row r="5343" spans="1:35" s="4" customFormat="1" x14ac:dyDescent="0.25">
      <c r="A5343" s="408">
        <f t="shared" si="81"/>
        <v>5341</v>
      </c>
      <c r="B5343" s="488">
        <v>45538</v>
      </c>
      <c r="C5343" s="213" t="s">
        <v>467</v>
      </c>
      <c r="D5343" s="408" t="s">
        <v>92</v>
      </c>
      <c r="E5343" s="408" t="s">
        <v>63</v>
      </c>
      <c r="F5343" s="97">
        <v>0</v>
      </c>
      <c r="G5343" s="97"/>
      <c r="H5343" s="116"/>
      <c r="I5343" s="116"/>
      <c r="J5343" s="97"/>
      <c r="AD5343" s="476"/>
      <c r="AI5343" s="473"/>
    </row>
    <row r="5344" spans="1:35" s="4" customFormat="1" x14ac:dyDescent="0.25">
      <c r="A5344" s="408">
        <f t="shared" si="81"/>
        <v>5342</v>
      </c>
      <c r="B5344" s="488">
        <v>45538</v>
      </c>
      <c r="C5344" s="212" t="s">
        <v>135</v>
      </c>
      <c r="D5344" s="408" t="s">
        <v>136</v>
      </c>
      <c r="E5344" s="408" t="s">
        <v>2</v>
      </c>
      <c r="F5344" s="97">
        <v>309</v>
      </c>
      <c r="G5344" s="97"/>
      <c r="H5344" s="116"/>
      <c r="I5344" s="116"/>
      <c r="J5344" s="97"/>
      <c r="AD5344" s="476"/>
      <c r="AI5344" s="473"/>
    </row>
    <row r="5345" spans="1:35" s="4" customFormat="1" x14ac:dyDescent="0.25">
      <c r="A5345" s="408">
        <f t="shared" si="81"/>
        <v>5343</v>
      </c>
      <c r="B5345" s="488">
        <v>45538</v>
      </c>
      <c r="C5345" s="212" t="s">
        <v>137</v>
      </c>
      <c r="D5345" s="408" t="s">
        <v>136</v>
      </c>
      <c r="E5345" s="408" t="s">
        <v>2</v>
      </c>
      <c r="F5345" s="97">
        <v>181</v>
      </c>
      <c r="G5345" s="97"/>
      <c r="H5345" s="116"/>
      <c r="I5345" s="116"/>
      <c r="J5345" s="97"/>
      <c r="AD5345" s="476"/>
      <c r="AI5345" s="473"/>
    </row>
    <row r="5346" spans="1:35" s="4" customFormat="1" x14ac:dyDescent="0.25">
      <c r="A5346" s="408">
        <f t="shared" si="81"/>
        <v>5344</v>
      </c>
      <c r="B5346" s="488">
        <v>45538</v>
      </c>
      <c r="C5346" s="212" t="s">
        <v>139</v>
      </c>
      <c r="D5346" s="408" t="s">
        <v>92</v>
      </c>
      <c r="E5346" s="408" t="s">
        <v>2</v>
      </c>
      <c r="F5346" s="97">
        <v>304</v>
      </c>
      <c r="G5346" s="97"/>
      <c r="H5346" s="116"/>
      <c r="I5346" s="116"/>
      <c r="J5346" s="97"/>
      <c r="AD5346" s="476"/>
      <c r="AI5346" s="473"/>
    </row>
    <row r="5347" spans="1:35" s="4" customFormat="1" x14ac:dyDescent="0.25">
      <c r="A5347" s="408">
        <f t="shared" si="81"/>
        <v>5345</v>
      </c>
      <c r="B5347" s="488">
        <v>45538</v>
      </c>
      <c r="C5347" s="212" t="s">
        <v>140</v>
      </c>
      <c r="D5347" s="408" t="s">
        <v>92</v>
      </c>
      <c r="E5347" s="408" t="s">
        <v>2</v>
      </c>
      <c r="F5347" s="97">
        <v>0</v>
      </c>
      <c r="G5347" s="97"/>
      <c r="H5347" s="116"/>
      <c r="I5347" s="116"/>
      <c r="J5347" s="97"/>
      <c r="AD5347" s="476"/>
      <c r="AI5347" s="473"/>
    </row>
    <row r="5348" spans="1:35" s="4" customFormat="1" x14ac:dyDescent="0.25">
      <c r="A5348" s="408">
        <f t="shared" si="81"/>
        <v>5346</v>
      </c>
      <c r="B5348" s="488">
        <v>45538</v>
      </c>
      <c r="C5348" s="212" t="s">
        <v>141</v>
      </c>
      <c r="D5348" s="408" t="s">
        <v>92</v>
      </c>
      <c r="E5348" s="408" t="s">
        <v>2</v>
      </c>
      <c r="F5348" s="97">
        <v>0</v>
      </c>
      <c r="G5348" s="97"/>
      <c r="H5348" s="116"/>
      <c r="I5348" s="116"/>
      <c r="J5348" s="97"/>
      <c r="AD5348" s="476"/>
      <c r="AI5348" s="473"/>
    </row>
    <row r="5349" spans="1:35" s="4" customFormat="1" x14ac:dyDescent="0.25">
      <c r="A5349" s="408">
        <f t="shared" si="81"/>
        <v>5347</v>
      </c>
      <c r="B5349" s="488">
        <v>45538</v>
      </c>
      <c r="C5349" s="212" t="s">
        <v>134</v>
      </c>
      <c r="D5349" s="408" t="s">
        <v>99</v>
      </c>
      <c r="E5349" s="408" t="s">
        <v>2</v>
      </c>
      <c r="F5349" s="97">
        <v>238</v>
      </c>
      <c r="G5349" s="97"/>
      <c r="H5349" s="116"/>
      <c r="I5349" s="116"/>
      <c r="J5349" s="97"/>
      <c r="AD5349" s="476"/>
      <c r="AI5349" s="473"/>
    </row>
    <row r="5350" spans="1:35" s="4" customFormat="1" x14ac:dyDescent="0.25">
      <c r="A5350" s="408">
        <f t="shared" si="81"/>
        <v>5348</v>
      </c>
      <c r="B5350" s="488">
        <v>45538</v>
      </c>
      <c r="C5350" s="212" t="s">
        <v>279</v>
      </c>
      <c r="D5350" s="408" t="s">
        <v>99</v>
      </c>
      <c r="E5350" s="408" t="s">
        <v>2</v>
      </c>
      <c r="F5350" s="97">
        <v>0</v>
      </c>
      <c r="G5350" s="97"/>
      <c r="H5350" s="116"/>
      <c r="I5350" s="116"/>
      <c r="J5350" s="97"/>
      <c r="AD5350" s="476"/>
      <c r="AI5350" s="473"/>
    </row>
    <row r="5351" spans="1:35" s="4" customFormat="1" x14ac:dyDescent="0.25">
      <c r="A5351" s="408">
        <f t="shared" si="81"/>
        <v>5349</v>
      </c>
      <c r="B5351" s="488">
        <v>45538</v>
      </c>
      <c r="C5351" s="212" t="s">
        <v>153</v>
      </c>
      <c r="D5351" s="408" t="s">
        <v>103</v>
      </c>
      <c r="E5351" s="408" t="s">
        <v>62</v>
      </c>
      <c r="F5351" s="97">
        <v>0</v>
      </c>
      <c r="G5351" s="97"/>
      <c r="H5351" s="116"/>
      <c r="I5351" s="116"/>
      <c r="J5351" s="97"/>
      <c r="AD5351" s="476"/>
      <c r="AI5351" s="473"/>
    </row>
    <row r="5352" spans="1:35" s="4" customFormat="1" x14ac:dyDescent="0.25">
      <c r="A5352" s="408">
        <f t="shared" si="81"/>
        <v>5350</v>
      </c>
      <c r="B5352" s="488">
        <v>45538</v>
      </c>
      <c r="C5352" s="212" t="s">
        <v>154</v>
      </c>
      <c r="D5352" s="408" t="s">
        <v>92</v>
      </c>
      <c r="E5352" s="408" t="s">
        <v>62</v>
      </c>
      <c r="F5352" s="97">
        <v>0</v>
      </c>
      <c r="G5352" s="97"/>
      <c r="H5352" s="116"/>
      <c r="I5352" s="116"/>
      <c r="J5352" s="97"/>
      <c r="AD5352" s="476"/>
      <c r="AI5352" s="473"/>
    </row>
    <row r="5353" spans="1:35" s="4" customFormat="1" x14ac:dyDescent="0.25">
      <c r="A5353" s="408">
        <f t="shared" si="81"/>
        <v>5351</v>
      </c>
      <c r="B5353" s="488">
        <v>45538</v>
      </c>
      <c r="C5353" s="212" t="s">
        <v>155</v>
      </c>
      <c r="D5353" s="408" t="s">
        <v>92</v>
      </c>
      <c r="E5353" s="408" t="s">
        <v>62</v>
      </c>
      <c r="F5353" s="97">
        <v>0</v>
      </c>
      <c r="G5353" s="97"/>
      <c r="H5353" s="116"/>
      <c r="I5353" s="116"/>
      <c r="J5353" s="97"/>
      <c r="AD5353" s="476"/>
      <c r="AI5353" s="473"/>
    </row>
    <row r="5354" spans="1:35" s="4" customFormat="1" x14ac:dyDescent="0.25">
      <c r="A5354" s="408">
        <f t="shared" si="81"/>
        <v>5352</v>
      </c>
      <c r="B5354" s="488">
        <v>45538</v>
      </c>
      <c r="C5354" s="212" t="s">
        <v>295</v>
      </c>
      <c r="D5354" s="408" t="s">
        <v>92</v>
      </c>
      <c r="E5354" s="408" t="s">
        <v>62</v>
      </c>
      <c r="F5354" s="97">
        <v>0</v>
      </c>
      <c r="G5354" s="97"/>
      <c r="H5354" s="116"/>
      <c r="I5354" s="116"/>
      <c r="J5354" s="97"/>
      <c r="AD5354" s="476"/>
      <c r="AI5354" s="473"/>
    </row>
    <row r="5355" spans="1:35" s="4" customFormat="1" x14ac:dyDescent="0.25">
      <c r="A5355" s="408">
        <f t="shared" si="81"/>
        <v>5353</v>
      </c>
      <c r="B5355" s="488">
        <v>45538</v>
      </c>
      <c r="C5355" s="212" t="s">
        <v>259</v>
      </c>
      <c r="D5355" s="408" t="s">
        <v>92</v>
      </c>
      <c r="E5355" s="408" t="s">
        <v>2</v>
      </c>
      <c r="F5355" s="97">
        <v>255</v>
      </c>
      <c r="G5355" s="97"/>
      <c r="H5355" s="116"/>
      <c r="I5355" s="116"/>
      <c r="J5355" s="97"/>
      <c r="AD5355" s="476"/>
      <c r="AI5355" s="473"/>
    </row>
    <row r="5356" spans="1:35" s="4" customFormat="1" x14ac:dyDescent="0.25">
      <c r="A5356" s="408">
        <f t="shared" si="81"/>
        <v>5354</v>
      </c>
      <c r="B5356" s="488">
        <v>45538</v>
      </c>
      <c r="C5356" s="212" t="s">
        <v>260</v>
      </c>
      <c r="D5356" s="408" t="s">
        <v>92</v>
      </c>
      <c r="E5356" s="408" t="s">
        <v>2</v>
      </c>
      <c r="F5356" s="97">
        <v>0</v>
      </c>
      <c r="G5356" s="97"/>
      <c r="H5356" s="116"/>
      <c r="I5356" s="116"/>
      <c r="J5356" s="97"/>
      <c r="AD5356" s="476"/>
      <c r="AI5356" s="473"/>
    </row>
    <row r="5357" spans="1:35" s="4" customFormat="1" x14ac:dyDescent="0.25">
      <c r="A5357" s="408">
        <f t="shared" si="81"/>
        <v>5355</v>
      </c>
      <c r="B5357" s="488">
        <v>45538</v>
      </c>
      <c r="C5357" s="212" t="s">
        <v>252</v>
      </c>
      <c r="D5357" s="408" t="s">
        <v>92</v>
      </c>
      <c r="E5357" s="408" t="s">
        <v>2</v>
      </c>
      <c r="F5357" s="97">
        <v>0</v>
      </c>
      <c r="G5357" s="97"/>
      <c r="H5357" s="116"/>
      <c r="I5357" s="116"/>
      <c r="J5357" s="97"/>
      <c r="AD5357" s="476"/>
      <c r="AI5357" s="473"/>
    </row>
    <row r="5358" spans="1:35" s="4" customFormat="1" x14ac:dyDescent="0.25">
      <c r="A5358" s="408">
        <f t="shared" si="81"/>
        <v>5356</v>
      </c>
      <c r="B5358" s="488">
        <v>45538</v>
      </c>
      <c r="C5358" s="212" t="s">
        <v>177</v>
      </c>
      <c r="D5358" s="408" t="s">
        <v>159</v>
      </c>
      <c r="E5358" s="408" t="s">
        <v>8</v>
      </c>
      <c r="F5358" s="97">
        <v>77</v>
      </c>
      <c r="G5358" s="97"/>
      <c r="H5358" s="116"/>
      <c r="I5358" s="116"/>
      <c r="J5358" s="97"/>
      <c r="AD5358" s="476"/>
      <c r="AI5358" s="473"/>
    </row>
    <row r="5359" spans="1:35" s="4" customFormat="1" x14ac:dyDescent="0.25">
      <c r="A5359" s="408">
        <f t="shared" si="81"/>
        <v>5357</v>
      </c>
      <c r="B5359" s="488">
        <v>45538</v>
      </c>
      <c r="C5359" s="212" t="s">
        <v>162</v>
      </c>
      <c r="D5359" s="408" t="s">
        <v>163</v>
      </c>
      <c r="E5359" s="408" t="s">
        <v>164</v>
      </c>
      <c r="F5359" s="97">
        <v>0</v>
      </c>
      <c r="G5359" s="97"/>
      <c r="H5359" s="116"/>
      <c r="I5359" s="116"/>
      <c r="J5359" s="97"/>
      <c r="AD5359" s="476"/>
      <c r="AI5359" s="473"/>
    </row>
    <row r="5360" spans="1:35" s="4" customFormat="1" x14ac:dyDescent="0.25">
      <c r="A5360" s="408">
        <f t="shared" si="81"/>
        <v>5358</v>
      </c>
      <c r="B5360" s="488">
        <v>45538</v>
      </c>
      <c r="C5360" s="212" t="s">
        <v>166</v>
      </c>
      <c r="D5360" s="408" t="s">
        <v>167</v>
      </c>
      <c r="E5360" s="408" t="s">
        <v>164</v>
      </c>
      <c r="F5360" s="97">
        <v>0</v>
      </c>
      <c r="G5360" s="97"/>
      <c r="H5360" s="116"/>
      <c r="I5360" s="116"/>
      <c r="J5360" s="97"/>
      <c r="AD5360" s="476"/>
      <c r="AI5360" s="473"/>
    </row>
    <row r="5361" spans="1:35" s="4" customFormat="1" x14ac:dyDescent="0.25">
      <c r="A5361" s="408">
        <f t="shared" si="81"/>
        <v>5359</v>
      </c>
      <c r="B5361" s="488">
        <v>45538</v>
      </c>
      <c r="C5361" s="212" t="s">
        <v>169</v>
      </c>
      <c r="D5361" s="408" t="s">
        <v>167</v>
      </c>
      <c r="E5361" s="408" t="s">
        <v>164</v>
      </c>
      <c r="F5361" s="97">
        <v>0</v>
      </c>
      <c r="G5361" s="97"/>
      <c r="H5361" s="116"/>
      <c r="I5361" s="116"/>
      <c r="J5361" s="97"/>
      <c r="AD5361" s="476"/>
      <c r="AI5361" s="473"/>
    </row>
    <row r="5362" spans="1:35" s="4" customFormat="1" x14ac:dyDescent="0.25">
      <c r="A5362" s="408">
        <f t="shared" si="81"/>
        <v>5360</v>
      </c>
      <c r="B5362" s="488">
        <v>45538</v>
      </c>
      <c r="C5362" s="212" t="s">
        <v>170</v>
      </c>
      <c r="D5362" s="408" t="s">
        <v>103</v>
      </c>
      <c r="E5362" s="408" t="s">
        <v>164</v>
      </c>
      <c r="F5362" s="97">
        <v>0</v>
      </c>
      <c r="G5362" s="97"/>
      <c r="H5362" s="116"/>
      <c r="I5362" s="116"/>
      <c r="J5362" s="97"/>
      <c r="AD5362" s="476"/>
      <c r="AI5362" s="473"/>
    </row>
    <row r="5363" spans="1:35" s="4" customFormat="1" x14ac:dyDescent="0.25">
      <c r="A5363" s="408">
        <f t="shared" si="81"/>
        <v>5361</v>
      </c>
      <c r="B5363" s="488">
        <v>45538</v>
      </c>
      <c r="C5363" s="212" t="s">
        <v>171</v>
      </c>
      <c r="D5363" s="408" t="s">
        <v>159</v>
      </c>
      <c r="E5363" s="408" t="s">
        <v>164</v>
      </c>
      <c r="F5363" s="97">
        <v>0</v>
      </c>
      <c r="G5363" s="97"/>
      <c r="H5363" s="116"/>
      <c r="I5363" s="116"/>
      <c r="J5363" s="97"/>
      <c r="AD5363" s="476"/>
      <c r="AI5363" s="473"/>
    </row>
    <row r="5364" spans="1:35" s="4" customFormat="1" x14ac:dyDescent="0.25">
      <c r="A5364" s="408">
        <f t="shared" ref="A5364:A5427" si="82">ROW()-2</f>
        <v>5362</v>
      </c>
      <c r="B5364" s="488">
        <v>45538</v>
      </c>
      <c r="C5364" s="212" t="s">
        <v>172</v>
      </c>
      <c r="D5364" s="408" t="s">
        <v>173</v>
      </c>
      <c r="E5364" s="408" t="s">
        <v>164</v>
      </c>
      <c r="F5364" s="97">
        <v>0</v>
      </c>
      <c r="G5364" s="97"/>
      <c r="H5364" s="116"/>
      <c r="I5364" s="116"/>
      <c r="J5364" s="97"/>
      <c r="AD5364" s="476"/>
      <c r="AI5364" s="473"/>
    </row>
    <row r="5365" spans="1:35" s="4" customFormat="1" x14ac:dyDescent="0.25">
      <c r="A5365" s="408">
        <f t="shared" si="82"/>
        <v>5363</v>
      </c>
      <c r="B5365" s="488">
        <v>45538</v>
      </c>
      <c r="C5365" s="212" t="s">
        <v>174</v>
      </c>
      <c r="D5365" s="408" t="s">
        <v>99</v>
      </c>
      <c r="E5365" s="408" t="s">
        <v>164</v>
      </c>
      <c r="F5365" s="97">
        <v>0</v>
      </c>
      <c r="G5365" s="97"/>
      <c r="H5365" s="116"/>
      <c r="I5365" s="116"/>
      <c r="J5365" s="97"/>
      <c r="AD5365" s="476"/>
      <c r="AI5365" s="473"/>
    </row>
    <row r="5366" spans="1:35" s="4" customFormat="1" x14ac:dyDescent="0.25">
      <c r="A5366" s="408">
        <f t="shared" si="82"/>
        <v>5364</v>
      </c>
      <c r="B5366" s="488">
        <v>45538</v>
      </c>
      <c r="C5366" s="212" t="s">
        <v>175</v>
      </c>
      <c r="D5366" s="408" t="s">
        <v>176</v>
      </c>
      <c r="E5366" s="408" t="s">
        <v>164</v>
      </c>
      <c r="F5366" s="97">
        <v>0</v>
      </c>
      <c r="G5366" s="97"/>
      <c r="H5366" s="116"/>
      <c r="I5366" s="116"/>
      <c r="J5366" s="97"/>
      <c r="AD5366" s="476"/>
      <c r="AI5366" s="473"/>
    </row>
    <row r="5367" spans="1:35" s="4" customFormat="1" x14ac:dyDescent="0.25">
      <c r="A5367" s="408">
        <f t="shared" si="82"/>
        <v>5365</v>
      </c>
      <c r="B5367" s="488">
        <v>45538</v>
      </c>
      <c r="C5367" s="212" t="s">
        <v>263</v>
      </c>
      <c r="D5367" s="408" t="s">
        <v>176</v>
      </c>
      <c r="E5367" s="408" t="s">
        <v>164</v>
      </c>
      <c r="F5367" s="97">
        <v>0</v>
      </c>
      <c r="G5367" s="97"/>
      <c r="H5367" s="116"/>
      <c r="I5367" s="116"/>
      <c r="J5367" s="97"/>
      <c r="AD5367" s="476"/>
      <c r="AI5367" s="473"/>
    </row>
    <row r="5368" spans="1:35" s="4" customFormat="1" x14ac:dyDescent="0.25">
      <c r="A5368" s="408">
        <f t="shared" si="82"/>
        <v>5366</v>
      </c>
      <c r="B5368" s="488">
        <v>45538</v>
      </c>
      <c r="C5368" s="212" t="s">
        <v>261</v>
      </c>
      <c r="D5368" s="408" t="s">
        <v>269</v>
      </c>
      <c r="E5368" s="408" t="s">
        <v>164</v>
      </c>
      <c r="F5368" s="97">
        <v>0</v>
      </c>
      <c r="G5368" s="97"/>
      <c r="H5368" s="116"/>
      <c r="I5368" s="116"/>
      <c r="J5368" s="97"/>
      <c r="AD5368" s="476"/>
      <c r="AI5368" s="473"/>
    </row>
    <row r="5369" spans="1:35" s="4" customFormat="1" x14ac:dyDescent="0.25">
      <c r="A5369" s="408">
        <f t="shared" si="82"/>
        <v>5367</v>
      </c>
      <c r="B5369" s="488">
        <v>45538</v>
      </c>
      <c r="C5369" s="212" t="s">
        <v>254</v>
      </c>
      <c r="D5369" s="408" t="s">
        <v>159</v>
      </c>
      <c r="E5369" s="408" t="s">
        <v>164</v>
      </c>
      <c r="F5369" s="97">
        <v>0</v>
      </c>
      <c r="G5369" s="97"/>
      <c r="H5369" s="116"/>
      <c r="I5369" s="116"/>
      <c r="J5369" s="97"/>
      <c r="AD5369" s="476"/>
      <c r="AI5369" s="473"/>
    </row>
    <row r="5370" spans="1:35" s="4" customFormat="1" x14ac:dyDescent="0.25">
      <c r="A5370" s="408">
        <f t="shared" si="82"/>
        <v>5368</v>
      </c>
      <c r="B5370" s="488">
        <v>45538</v>
      </c>
      <c r="C5370" s="212" t="s">
        <v>277</v>
      </c>
      <c r="D5370" s="408" t="s">
        <v>176</v>
      </c>
      <c r="E5370" s="408" t="s">
        <v>164</v>
      </c>
      <c r="F5370" s="97">
        <v>0</v>
      </c>
      <c r="G5370" s="97"/>
      <c r="H5370" s="116"/>
      <c r="I5370" s="116"/>
      <c r="J5370" s="97"/>
      <c r="AD5370" s="476"/>
      <c r="AI5370" s="473"/>
    </row>
    <row r="5371" spans="1:35" s="4" customFormat="1" x14ac:dyDescent="0.25">
      <c r="A5371" s="408">
        <f t="shared" si="82"/>
        <v>5369</v>
      </c>
      <c r="B5371" s="488">
        <v>45538</v>
      </c>
      <c r="C5371" s="212" t="s">
        <v>352</v>
      </c>
      <c r="D5371" s="408" t="s">
        <v>176</v>
      </c>
      <c r="E5371" s="408" t="s">
        <v>164</v>
      </c>
      <c r="F5371" s="97">
        <v>0</v>
      </c>
      <c r="G5371" s="97"/>
      <c r="H5371" s="116"/>
      <c r="I5371" s="116"/>
      <c r="J5371" s="97"/>
      <c r="AD5371" s="476"/>
      <c r="AI5371" s="473"/>
    </row>
    <row r="5372" spans="1:35" s="4" customFormat="1" x14ac:dyDescent="0.25">
      <c r="A5372" s="408">
        <f t="shared" si="82"/>
        <v>5370</v>
      </c>
      <c r="B5372" s="488">
        <v>45538</v>
      </c>
      <c r="C5372" s="212" t="s">
        <v>354</v>
      </c>
      <c r="D5372" s="408" t="s">
        <v>103</v>
      </c>
      <c r="E5372" s="408" t="s">
        <v>164</v>
      </c>
      <c r="F5372" s="97">
        <v>0</v>
      </c>
      <c r="G5372" s="97"/>
      <c r="H5372" s="116"/>
      <c r="I5372" s="116"/>
      <c r="J5372" s="97"/>
      <c r="AD5372" s="476"/>
      <c r="AI5372" s="473"/>
    </row>
    <row r="5373" spans="1:35" s="4" customFormat="1" x14ac:dyDescent="0.25">
      <c r="A5373" s="408">
        <f t="shared" si="82"/>
        <v>5371</v>
      </c>
      <c r="B5373" s="488">
        <v>45538</v>
      </c>
      <c r="C5373" s="212" t="s">
        <v>385</v>
      </c>
      <c r="D5373" s="408" t="s">
        <v>386</v>
      </c>
      <c r="E5373" s="408" t="s">
        <v>383</v>
      </c>
      <c r="F5373" s="97">
        <v>0</v>
      </c>
      <c r="G5373" s="97"/>
      <c r="H5373" s="116"/>
      <c r="I5373" s="116"/>
      <c r="J5373" s="97"/>
      <c r="AD5373" s="476"/>
      <c r="AI5373" s="473"/>
    </row>
    <row r="5374" spans="1:35" s="4" customFormat="1" x14ac:dyDescent="0.25">
      <c r="A5374" s="408">
        <f t="shared" si="82"/>
        <v>5372</v>
      </c>
      <c r="B5374" s="488">
        <v>45538</v>
      </c>
      <c r="C5374" s="212" t="s">
        <v>379</v>
      </c>
      <c r="D5374" s="408" t="s">
        <v>269</v>
      </c>
      <c r="E5374" s="408" t="s">
        <v>381</v>
      </c>
      <c r="F5374" s="97">
        <v>0</v>
      </c>
      <c r="G5374" s="97"/>
      <c r="H5374" s="116"/>
      <c r="I5374" s="116"/>
      <c r="J5374" s="97"/>
      <c r="AD5374" s="476"/>
      <c r="AI5374" s="473"/>
    </row>
    <row r="5375" spans="1:35" s="4" customFormat="1" x14ac:dyDescent="0.25">
      <c r="A5375" s="408">
        <f t="shared" si="82"/>
        <v>5373</v>
      </c>
      <c r="B5375" s="488">
        <v>45538</v>
      </c>
      <c r="C5375" s="212" t="s">
        <v>380</v>
      </c>
      <c r="D5375" s="408" t="s">
        <v>269</v>
      </c>
      <c r="E5375" s="408" t="s">
        <v>381</v>
      </c>
      <c r="F5375" s="97">
        <v>0</v>
      </c>
      <c r="G5375" s="97"/>
      <c r="H5375" s="116"/>
      <c r="I5375" s="116"/>
      <c r="J5375" s="97"/>
      <c r="AD5375" s="476"/>
      <c r="AI5375" s="473"/>
    </row>
    <row r="5376" spans="1:35" s="4" customFormat="1" x14ac:dyDescent="0.25">
      <c r="A5376" s="408">
        <f t="shared" si="82"/>
        <v>5374</v>
      </c>
      <c r="B5376" s="488">
        <v>45538</v>
      </c>
      <c r="C5376" s="212" t="s">
        <v>389</v>
      </c>
      <c r="D5376" s="408" t="s">
        <v>103</v>
      </c>
      <c r="E5376" s="408" t="s">
        <v>381</v>
      </c>
      <c r="F5376" s="97">
        <v>0</v>
      </c>
      <c r="G5376" s="97"/>
      <c r="H5376" s="116"/>
      <c r="I5376" s="116"/>
      <c r="J5376" s="97"/>
      <c r="AD5376" s="476"/>
      <c r="AI5376" s="473"/>
    </row>
    <row r="5377" spans="1:35" s="4" customFormat="1" x14ac:dyDescent="0.25">
      <c r="A5377" s="408">
        <f t="shared" si="82"/>
        <v>5375</v>
      </c>
      <c r="B5377" s="488">
        <v>45538</v>
      </c>
      <c r="C5377" s="212" t="s">
        <v>425</v>
      </c>
      <c r="D5377" s="408" t="s">
        <v>99</v>
      </c>
      <c r="E5377" s="203" t="s">
        <v>498</v>
      </c>
      <c r="F5377" s="97">
        <v>222</v>
      </c>
      <c r="G5377" s="97"/>
      <c r="H5377" s="116"/>
      <c r="I5377" s="116"/>
      <c r="J5377" s="97"/>
      <c r="AD5377" s="476"/>
      <c r="AI5377" s="473"/>
    </row>
    <row r="5378" spans="1:35" s="4" customFormat="1" x14ac:dyDescent="0.25">
      <c r="A5378" s="408">
        <f t="shared" si="82"/>
        <v>5376</v>
      </c>
      <c r="B5378" s="488">
        <v>45538</v>
      </c>
      <c r="C5378" s="212" t="s">
        <v>426</v>
      </c>
      <c r="D5378" s="408" t="s">
        <v>159</v>
      </c>
      <c r="E5378" s="408" t="s">
        <v>381</v>
      </c>
      <c r="F5378" s="97">
        <v>121</v>
      </c>
      <c r="G5378" s="97"/>
      <c r="H5378" s="116"/>
      <c r="I5378" s="116"/>
      <c r="J5378" s="97"/>
      <c r="AD5378" s="476"/>
      <c r="AI5378" s="473"/>
    </row>
    <row r="5379" spans="1:35" s="4" customFormat="1" x14ac:dyDescent="0.25">
      <c r="A5379" s="408">
        <f t="shared" si="82"/>
        <v>5377</v>
      </c>
      <c r="B5379" s="488">
        <v>45538</v>
      </c>
      <c r="C5379" s="96" t="s">
        <v>255</v>
      </c>
      <c r="D5379" s="408" t="s">
        <v>159</v>
      </c>
      <c r="E5379" s="408" t="s">
        <v>448</v>
      </c>
      <c r="F5379" s="97">
        <v>0</v>
      </c>
      <c r="G5379" s="97"/>
      <c r="H5379" s="116"/>
      <c r="I5379" s="116"/>
      <c r="J5379" s="97"/>
      <c r="AD5379" s="476"/>
      <c r="AI5379" s="473"/>
    </row>
    <row r="5380" spans="1:35" s="4" customFormat="1" x14ac:dyDescent="0.25">
      <c r="A5380" s="408">
        <f t="shared" si="82"/>
        <v>5378</v>
      </c>
      <c r="B5380" s="488">
        <v>45538</v>
      </c>
      <c r="C5380" s="96" t="s">
        <v>474</v>
      </c>
      <c r="D5380" s="408" t="s">
        <v>269</v>
      </c>
      <c r="E5380" s="408" t="s">
        <v>470</v>
      </c>
      <c r="F5380" s="97">
        <v>0</v>
      </c>
      <c r="G5380" s="97"/>
      <c r="H5380" s="116"/>
      <c r="I5380" s="116"/>
      <c r="J5380" s="97"/>
      <c r="AD5380" s="476"/>
      <c r="AI5380" s="473"/>
    </row>
    <row r="5381" spans="1:35" s="4" customFormat="1" x14ac:dyDescent="0.25">
      <c r="A5381" s="408">
        <f t="shared" si="82"/>
        <v>5379</v>
      </c>
      <c r="B5381" s="488">
        <v>45538</v>
      </c>
      <c r="C5381" s="96" t="s">
        <v>475</v>
      </c>
      <c r="D5381" s="408" t="s">
        <v>269</v>
      </c>
      <c r="E5381" s="408" t="s">
        <v>470</v>
      </c>
      <c r="F5381" s="97">
        <v>0</v>
      </c>
      <c r="G5381" s="97"/>
      <c r="H5381" s="116"/>
      <c r="I5381" s="116"/>
      <c r="J5381" s="97"/>
      <c r="AD5381" s="476"/>
      <c r="AI5381" s="473"/>
    </row>
    <row r="5382" spans="1:35" s="4" customFormat="1" x14ac:dyDescent="0.25">
      <c r="A5382" s="408">
        <f t="shared" si="82"/>
        <v>5380</v>
      </c>
      <c r="B5382" s="488">
        <v>45538</v>
      </c>
      <c r="C5382" s="96" t="s">
        <v>476</v>
      </c>
      <c r="D5382" s="408" t="s">
        <v>269</v>
      </c>
      <c r="E5382" s="408" t="s">
        <v>470</v>
      </c>
      <c r="F5382" s="97">
        <v>0</v>
      </c>
      <c r="G5382" s="97"/>
      <c r="H5382" s="116"/>
      <c r="I5382" s="116"/>
      <c r="J5382" s="97"/>
      <c r="AD5382" s="476"/>
      <c r="AI5382" s="473"/>
    </row>
    <row r="5383" spans="1:35" s="4" customFormat="1" x14ac:dyDescent="0.25">
      <c r="A5383" s="408">
        <f t="shared" si="82"/>
        <v>5381</v>
      </c>
      <c r="B5383" s="488">
        <v>45538</v>
      </c>
      <c r="C5383" s="96" t="s">
        <v>477</v>
      </c>
      <c r="D5383" s="408" t="s">
        <v>269</v>
      </c>
      <c r="E5383" s="408" t="s">
        <v>470</v>
      </c>
      <c r="F5383" s="97">
        <v>300</v>
      </c>
      <c r="G5383" s="97"/>
      <c r="H5383" s="116"/>
      <c r="I5383" s="116"/>
      <c r="J5383" s="97"/>
      <c r="AD5383" s="476"/>
      <c r="AI5383" s="473"/>
    </row>
    <row r="5384" spans="1:35" s="4" customFormat="1" x14ac:dyDescent="0.25">
      <c r="A5384" s="408">
        <f t="shared" si="82"/>
        <v>5382</v>
      </c>
      <c r="B5384" s="488">
        <v>45538</v>
      </c>
      <c r="C5384" s="373" t="s">
        <v>478</v>
      </c>
      <c r="D5384" s="408" t="s">
        <v>103</v>
      </c>
      <c r="E5384" s="408" t="s">
        <v>470</v>
      </c>
      <c r="F5384" s="97">
        <v>33</v>
      </c>
      <c r="G5384" s="97"/>
      <c r="H5384" s="116"/>
      <c r="I5384" s="116"/>
      <c r="J5384" s="97"/>
      <c r="AD5384" s="476"/>
      <c r="AI5384" s="473"/>
    </row>
    <row r="5385" spans="1:35" s="4" customFormat="1" x14ac:dyDescent="0.25">
      <c r="A5385" s="408">
        <f t="shared" si="82"/>
        <v>5383</v>
      </c>
      <c r="B5385" s="488">
        <v>45539</v>
      </c>
      <c r="C5385" s="212" t="s">
        <v>125</v>
      </c>
      <c r="D5385" s="408" t="s">
        <v>99</v>
      </c>
      <c r="E5385" s="408" t="s">
        <v>334</v>
      </c>
      <c r="F5385" s="97">
        <v>280</v>
      </c>
      <c r="G5385" s="97"/>
      <c r="H5385" s="116"/>
      <c r="I5385" s="116"/>
      <c r="J5385" s="97"/>
      <c r="AD5385" s="476"/>
      <c r="AI5385" s="473"/>
    </row>
    <row r="5386" spans="1:35" s="4" customFormat="1" x14ac:dyDescent="0.25">
      <c r="A5386" s="408">
        <f t="shared" si="82"/>
        <v>5384</v>
      </c>
      <c r="B5386" s="488">
        <v>45539</v>
      </c>
      <c r="C5386" s="212" t="s">
        <v>290</v>
      </c>
      <c r="D5386" s="408" t="s">
        <v>99</v>
      </c>
      <c r="E5386" s="408" t="s">
        <v>335</v>
      </c>
      <c r="F5386" s="97">
        <v>206</v>
      </c>
      <c r="G5386" s="97"/>
      <c r="H5386" s="116"/>
      <c r="I5386" s="116"/>
      <c r="J5386" s="97"/>
      <c r="AD5386" s="476"/>
      <c r="AI5386" s="473"/>
    </row>
    <row r="5387" spans="1:35" s="4" customFormat="1" x14ac:dyDescent="0.25">
      <c r="A5387" s="408">
        <f t="shared" si="82"/>
        <v>5385</v>
      </c>
      <c r="B5387" s="488">
        <v>45539</v>
      </c>
      <c r="C5387" s="212" t="s">
        <v>88</v>
      </c>
      <c r="D5387" s="408" t="s">
        <v>89</v>
      </c>
      <c r="E5387" s="408" t="s">
        <v>336</v>
      </c>
      <c r="F5387" s="97">
        <v>167</v>
      </c>
      <c r="G5387" s="97"/>
      <c r="H5387" s="116"/>
      <c r="I5387" s="116"/>
      <c r="J5387" s="97"/>
      <c r="AD5387" s="476"/>
      <c r="AI5387" s="473"/>
    </row>
    <row r="5388" spans="1:35" s="4" customFormat="1" x14ac:dyDescent="0.25">
      <c r="A5388" s="408">
        <f t="shared" si="82"/>
        <v>5386</v>
      </c>
      <c r="B5388" s="488">
        <v>45539</v>
      </c>
      <c r="C5388" s="212" t="s">
        <v>294</v>
      </c>
      <c r="D5388" s="408" t="s">
        <v>89</v>
      </c>
      <c r="E5388" s="408" t="s">
        <v>337</v>
      </c>
      <c r="F5388" s="97">
        <v>0</v>
      </c>
      <c r="G5388" s="97"/>
      <c r="H5388" s="116"/>
      <c r="I5388" s="116"/>
      <c r="J5388" s="97"/>
      <c r="AD5388" s="476"/>
      <c r="AI5388" s="473"/>
    </row>
    <row r="5389" spans="1:35" s="4" customFormat="1" x14ac:dyDescent="0.25">
      <c r="A5389" s="408">
        <f t="shared" si="82"/>
        <v>5387</v>
      </c>
      <c r="B5389" s="488">
        <v>45539</v>
      </c>
      <c r="C5389" s="212" t="s">
        <v>119</v>
      </c>
      <c r="D5389" s="408" t="s">
        <v>131</v>
      </c>
      <c r="E5389" s="408" t="s">
        <v>338</v>
      </c>
      <c r="F5389" s="97">
        <v>0</v>
      </c>
      <c r="G5389" s="97"/>
      <c r="H5389" s="116"/>
      <c r="I5389" s="116"/>
      <c r="J5389" s="97"/>
      <c r="AD5389" s="476"/>
      <c r="AI5389" s="473"/>
    </row>
    <row r="5390" spans="1:35" s="4" customFormat="1" x14ac:dyDescent="0.25">
      <c r="A5390" s="408">
        <f t="shared" si="82"/>
        <v>5388</v>
      </c>
      <c r="B5390" s="488">
        <v>45539</v>
      </c>
      <c r="C5390" s="212" t="s">
        <v>121</v>
      </c>
      <c r="D5390" s="408" t="s">
        <v>122</v>
      </c>
      <c r="E5390" s="408" t="s">
        <v>339</v>
      </c>
      <c r="F5390" s="97">
        <v>74</v>
      </c>
      <c r="G5390" s="97"/>
      <c r="H5390" s="116"/>
      <c r="I5390" s="116"/>
      <c r="J5390" s="97"/>
      <c r="AD5390" s="476"/>
      <c r="AI5390" s="473"/>
    </row>
    <row r="5391" spans="1:35" s="4" customFormat="1" x14ac:dyDescent="0.25">
      <c r="A5391" s="408">
        <f t="shared" si="82"/>
        <v>5389</v>
      </c>
      <c r="B5391" s="488">
        <v>45539</v>
      </c>
      <c r="C5391" s="212" t="s">
        <v>349</v>
      </c>
      <c r="D5391" s="408" t="s">
        <v>360</v>
      </c>
      <c r="E5391" s="408" t="s">
        <v>127</v>
      </c>
      <c r="F5391" s="97">
        <v>123</v>
      </c>
      <c r="G5391" s="97"/>
      <c r="H5391" s="116"/>
      <c r="I5391" s="116"/>
      <c r="J5391" s="97"/>
      <c r="AD5391" s="476"/>
      <c r="AI5391" s="473"/>
    </row>
    <row r="5392" spans="1:35" s="4" customFormat="1" x14ac:dyDescent="0.25">
      <c r="A5392" s="408">
        <f t="shared" si="82"/>
        <v>5390</v>
      </c>
      <c r="B5392" s="488">
        <v>45539</v>
      </c>
      <c r="C5392" s="212" t="s">
        <v>449</v>
      </c>
      <c r="D5392" s="408" t="s">
        <v>122</v>
      </c>
      <c r="E5392" s="408" t="s">
        <v>339</v>
      </c>
      <c r="F5392" s="97">
        <v>360</v>
      </c>
      <c r="G5392" s="97"/>
      <c r="H5392" s="116"/>
      <c r="I5392" s="116"/>
      <c r="J5392" s="97"/>
      <c r="AD5392" s="476"/>
      <c r="AI5392" s="473"/>
    </row>
    <row r="5393" spans="1:35" s="4" customFormat="1" x14ac:dyDescent="0.25">
      <c r="A5393" s="408">
        <f t="shared" si="82"/>
        <v>5391</v>
      </c>
      <c r="B5393" s="488">
        <v>45539</v>
      </c>
      <c r="C5393" s="212" t="s">
        <v>118</v>
      </c>
      <c r="D5393" s="408" t="s">
        <v>107</v>
      </c>
      <c r="E5393" s="408" t="s">
        <v>340</v>
      </c>
      <c r="F5393" s="97">
        <v>0</v>
      </c>
      <c r="G5393" s="97"/>
      <c r="H5393" s="116"/>
      <c r="I5393" s="116"/>
      <c r="J5393" s="97"/>
      <c r="AD5393" s="476"/>
      <c r="AI5393" s="473"/>
    </row>
    <row r="5394" spans="1:35" s="4" customFormat="1" x14ac:dyDescent="0.25">
      <c r="A5394" s="408">
        <f t="shared" si="82"/>
        <v>5392</v>
      </c>
      <c r="B5394" s="488">
        <v>45539</v>
      </c>
      <c r="C5394" s="212" t="s">
        <v>109</v>
      </c>
      <c r="D5394" s="408" t="s">
        <v>107</v>
      </c>
      <c r="E5394" s="408" t="s">
        <v>341</v>
      </c>
      <c r="F5394" s="97">
        <v>0</v>
      </c>
      <c r="G5394" s="97"/>
      <c r="H5394" s="116"/>
      <c r="I5394" s="116"/>
      <c r="J5394" s="97"/>
      <c r="AD5394" s="476"/>
      <c r="AI5394" s="473"/>
    </row>
    <row r="5395" spans="1:35" s="4" customFormat="1" x14ac:dyDescent="0.25">
      <c r="A5395" s="408">
        <f t="shared" si="82"/>
        <v>5393</v>
      </c>
      <c r="B5395" s="488">
        <v>45539</v>
      </c>
      <c r="C5395" s="212" t="s">
        <v>106</v>
      </c>
      <c r="D5395" s="408" t="s">
        <v>107</v>
      </c>
      <c r="E5395" s="408" t="s">
        <v>342</v>
      </c>
      <c r="F5395" s="97">
        <v>0</v>
      </c>
      <c r="G5395" s="97"/>
      <c r="H5395" s="116"/>
      <c r="I5395" s="116"/>
      <c r="J5395" s="97"/>
      <c r="AD5395" s="476"/>
      <c r="AI5395" s="473"/>
    </row>
    <row r="5396" spans="1:35" s="4" customFormat="1" x14ac:dyDescent="0.25">
      <c r="A5396" s="408">
        <f t="shared" si="82"/>
        <v>5394</v>
      </c>
      <c r="B5396" s="488">
        <v>45539</v>
      </c>
      <c r="C5396" s="212" t="s">
        <v>278</v>
      </c>
      <c r="D5396" s="408" t="s">
        <v>107</v>
      </c>
      <c r="E5396" s="408" t="s">
        <v>341</v>
      </c>
      <c r="F5396" s="97">
        <v>137</v>
      </c>
      <c r="G5396" s="97"/>
      <c r="H5396" s="116"/>
      <c r="I5396" s="116"/>
      <c r="J5396" s="97"/>
      <c r="AD5396" s="476"/>
      <c r="AI5396" s="473"/>
    </row>
    <row r="5397" spans="1:35" s="4" customFormat="1" x14ac:dyDescent="0.25">
      <c r="A5397" s="408">
        <f t="shared" si="82"/>
        <v>5395</v>
      </c>
      <c r="B5397" s="488">
        <v>45539</v>
      </c>
      <c r="C5397" s="212" t="s">
        <v>372</v>
      </c>
      <c r="D5397" s="408" t="s">
        <v>107</v>
      </c>
      <c r="E5397" s="408">
        <v>0</v>
      </c>
      <c r="F5397" s="97">
        <v>0</v>
      </c>
      <c r="G5397" s="97"/>
      <c r="H5397" s="116"/>
      <c r="I5397" s="116"/>
      <c r="J5397" s="97"/>
      <c r="AD5397" s="476"/>
      <c r="AI5397" s="473"/>
    </row>
    <row r="5398" spans="1:35" s="4" customFormat="1" x14ac:dyDescent="0.25">
      <c r="A5398" s="408">
        <f t="shared" si="82"/>
        <v>5396</v>
      </c>
      <c r="B5398" s="488">
        <v>45539</v>
      </c>
      <c r="C5398" s="212" t="s">
        <v>373</v>
      </c>
      <c r="D5398" s="408" t="s">
        <v>107</v>
      </c>
      <c r="E5398" s="408">
        <v>0</v>
      </c>
      <c r="F5398" s="97">
        <v>0</v>
      </c>
      <c r="G5398" s="97"/>
      <c r="H5398" s="116"/>
      <c r="I5398" s="116"/>
      <c r="J5398" s="97"/>
      <c r="AD5398" s="476"/>
      <c r="AI5398" s="473"/>
    </row>
    <row r="5399" spans="1:35" s="4" customFormat="1" x14ac:dyDescent="0.25">
      <c r="A5399" s="408">
        <f t="shared" si="82"/>
        <v>5397</v>
      </c>
      <c r="B5399" s="488">
        <v>45539</v>
      </c>
      <c r="C5399" s="212" t="s">
        <v>91</v>
      </c>
      <c r="D5399" s="408" t="s">
        <v>92</v>
      </c>
      <c r="E5399" s="408" t="s">
        <v>343</v>
      </c>
      <c r="F5399" s="97">
        <v>0</v>
      </c>
      <c r="G5399" s="97"/>
      <c r="H5399" s="116"/>
      <c r="I5399" s="116"/>
      <c r="J5399" s="97"/>
      <c r="AD5399" s="476"/>
      <c r="AI5399" s="473"/>
    </row>
    <row r="5400" spans="1:35" s="4" customFormat="1" x14ac:dyDescent="0.25">
      <c r="A5400" s="408">
        <f t="shared" si="82"/>
        <v>5398</v>
      </c>
      <c r="B5400" s="488">
        <v>45539</v>
      </c>
      <c r="C5400" s="212" t="s">
        <v>94</v>
      </c>
      <c r="D5400" s="408" t="s">
        <v>92</v>
      </c>
      <c r="E5400" s="408" t="s">
        <v>344</v>
      </c>
      <c r="F5400" s="97">
        <v>0</v>
      </c>
      <c r="G5400" s="97"/>
      <c r="H5400" s="116"/>
      <c r="I5400" s="116"/>
      <c r="J5400" s="97"/>
      <c r="AD5400" s="476"/>
      <c r="AI5400" s="473"/>
    </row>
    <row r="5401" spans="1:35" s="4" customFormat="1" x14ac:dyDescent="0.25">
      <c r="A5401" s="408">
        <f t="shared" si="82"/>
        <v>5399</v>
      </c>
      <c r="B5401" s="488">
        <v>45539</v>
      </c>
      <c r="C5401" s="212" t="s">
        <v>116</v>
      </c>
      <c r="D5401" s="408" t="s">
        <v>92</v>
      </c>
      <c r="E5401" s="408" t="s">
        <v>345</v>
      </c>
      <c r="F5401" s="97">
        <v>200</v>
      </c>
      <c r="G5401" s="97"/>
      <c r="H5401" s="116"/>
      <c r="I5401" s="116"/>
      <c r="J5401" s="97"/>
      <c r="AD5401" s="476"/>
      <c r="AI5401" s="473"/>
    </row>
    <row r="5402" spans="1:35" s="4" customFormat="1" x14ac:dyDescent="0.25">
      <c r="A5402" s="408">
        <f t="shared" si="82"/>
        <v>5400</v>
      </c>
      <c r="B5402" s="488">
        <v>45539</v>
      </c>
      <c r="C5402" s="212" t="s">
        <v>128</v>
      </c>
      <c r="D5402" s="408" t="s">
        <v>97</v>
      </c>
      <c r="E5402" s="408" t="s">
        <v>346</v>
      </c>
      <c r="F5402" s="97">
        <v>61</v>
      </c>
      <c r="G5402" s="97"/>
      <c r="H5402" s="116"/>
      <c r="I5402" s="116"/>
      <c r="J5402" s="97"/>
      <c r="AD5402" s="476"/>
      <c r="AI5402" s="473"/>
    </row>
    <row r="5403" spans="1:35" s="4" customFormat="1" x14ac:dyDescent="0.25">
      <c r="A5403" s="408">
        <f t="shared" si="82"/>
        <v>5401</v>
      </c>
      <c r="B5403" s="488">
        <v>45539</v>
      </c>
      <c r="C5403" s="212" t="s">
        <v>96</v>
      </c>
      <c r="D5403" s="408" t="s">
        <v>97</v>
      </c>
      <c r="E5403" s="408" t="s">
        <v>347</v>
      </c>
      <c r="F5403" s="97">
        <v>106</v>
      </c>
      <c r="G5403" s="97"/>
      <c r="H5403" s="116"/>
      <c r="I5403" s="116"/>
      <c r="J5403" s="97"/>
      <c r="AD5403" s="476"/>
      <c r="AI5403" s="473"/>
    </row>
    <row r="5404" spans="1:35" s="4" customFormat="1" x14ac:dyDescent="0.25">
      <c r="A5404" s="408">
        <f t="shared" si="82"/>
        <v>5402</v>
      </c>
      <c r="B5404" s="488">
        <v>45539</v>
      </c>
      <c r="C5404" s="212" t="s">
        <v>113</v>
      </c>
      <c r="D5404" s="408" t="s">
        <v>114</v>
      </c>
      <c r="E5404" s="408" t="s">
        <v>348</v>
      </c>
      <c r="F5404" s="97">
        <v>0</v>
      </c>
      <c r="G5404" s="97"/>
      <c r="H5404" s="116"/>
      <c r="I5404" s="116"/>
      <c r="J5404" s="97"/>
      <c r="AD5404" s="476"/>
      <c r="AI5404" s="473"/>
    </row>
    <row r="5405" spans="1:35" s="4" customFormat="1" x14ac:dyDescent="0.25">
      <c r="A5405" s="408">
        <f t="shared" si="82"/>
        <v>5403</v>
      </c>
      <c r="B5405" s="488">
        <v>45539</v>
      </c>
      <c r="C5405" s="96" t="s">
        <v>559</v>
      </c>
      <c r="D5405" s="408" t="str">
        <f>VLOOKUP(C5405,X$4:Z5406,2,FALSE)</f>
        <v>لودر VOLVO</v>
      </c>
      <c r="E5405" s="408" t="str">
        <f>VLOOKUP(C5405,X$4:Z5406,3,FALSE)</f>
        <v>شرکتی</v>
      </c>
      <c r="F5405" s="97">
        <v>0</v>
      </c>
      <c r="G5405" s="97"/>
      <c r="H5405" s="116"/>
      <c r="I5405" s="116"/>
      <c r="J5405" s="97"/>
      <c r="AD5405" s="476"/>
      <c r="AI5405" s="473"/>
    </row>
    <row r="5406" spans="1:35" s="4" customFormat="1" x14ac:dyDescent="0.25">
      <c r="A5406" s="408">
        <f t="shared" si="82"/>
        <v>5404</v>
      </c>
      <c r="B5406" s="488">
        <v>45539</v>
      </c>
      <c r="C5406" s="212" t="s">
        <v>156</v>
      </c>
      <c r="D5406" s="408" t="s">
        <v>136</v>
      </c>
      <c r="E5406" s="408" t="s">
        <v>149</v>
      </c>
      <c r="F5406" s="97">
        <v>146</v>
      </c>
      <c r="G5406" s="97"/>
      <c r="H5406" s="116"/>
      <c r="I5406" s="116"/>
      <c r="J5406" s="97"/>
      <c r="AD5406" s="476"/>
      <c r="AI5406" s="473"/>
    </row>
    <row r="5407" spans="1:35" s="4" customFormat="1" x14ac:dyDescent="0.25">
      <c r="A5407" s="408">
        <f t="shared" si="82"/>
        <v>5405</v>
      </c>
      <c r="B5407" s="488">
        <v>45539</v>
      </c>
      <c r="C5407" s="212" t="s">
        <v>142</v>
      </c>
      <c r="D5407" s="408" t="s">
        <v>264</v>
      </c>
      <c r="E5407" s="408" t="s">
        <v>143</v>
      </c>
      <c r="F5407" s="97">
        <v>75</v>
      </c>
      <c r="G5407" s="97"/>
      <c r="H5407" s="116"/>
      <c r="I5407" s="116"/>
      <c r="J5407" s="97"/>
      <c r="AD5407" s="476"/>
      <c r="AI5407" s="473"/>
    </row>
    <row r="5408" spans="1:35" s="4" customFormat="1" x14ac:dyDescent="0.25">
      <c r="A5408" s="408">
        <f t="shared" si="82"/>
        <v>5406</v>
      </c>
      <c r="B5408" s="488">
        <v>45539</v>
      </c>
      <c r="C5408" s="212" t="s">
        <v>144</v>
      </c>
      <c r="D5408" s="408" t="s">
        <v>264</v>
      </c>
      <c r="E5408" s="408" t="s">
        <v>143</v>
      </c>
      <c r="F5408" s="97">
        <v>188</v>
      </c>
      <c r="G5408" s="97"/>
      <c r="H5408" s="116"/>
      <c r="I5408" s="116"/>
      <c r="J5408" s="97"/>
      <c r="AD5408" s="476"/>
      <c r="AI5408" s="473"/>
    </row>
    <row r="5409" spans="1:35" s="4" customFormat="1" x14ac:dyDescent="0.25">
      <c r="A5409" s="408">
        <f t="shared" si="82"/>
        <v>5407</v>
      </c>
      <c r="B5409" s="488">
        <v>45539</v>
      </c>
      <c r="C5409" s="212" t="s">
        <v>145</v>
      </c>
      <c r="D5409" s="408" t="s">
        <v>265</v>
      </c>
      <c r="E5409" s="408" t="s">
        <v>146</v>
      </c>
      <c r="F5409" s="97">
        <v>425</v>
      </c>
      <c r="G5409" s="97"/>
      <c r="H5409" s="116"/>
      <c r="I5409" s="116"/>
      <c r="J5409" s="97"/>
      <c r="AD5409" s="476"/>
      <c r="AI5409" s="473"/>
    </row>
    <row r="5410" spans="1:35" s="4" customFormat="1" x14ac:dyDescent="0.25">
      <c r="A5410" s="408">
        <f t="shared" si="82"/>
        <v>5408</v>
      </c>
      <c r="B5410" s="488">
        <v>45539</v>
      </c>
      <c r="C5410" s="212" t="s">
        <v>160</v>
      </c>
      <c r="D5410" s="408" t="s">
        <v>136</v>
      </c>
      <c r="E5410" s="408" t="s">
        <v>64</v>
      </c>
      <c r="F5410" s="97">
        <v>220</v>
      </c>
      <c r="G5410" s="97"/>
      <c r="H5410" s="116"/>
      <c r="I5410" s="116"/>
      <c r="J5410" s="97"/>
      <c r="AD5410" s="476"/>
      <c r="AI5410" s="473"/>
    </row>
    <row r="5411" spans="1:35" s="4" customFormat="1" x14ac:dyDescent="0.25">
      <c r="A5411" s="408">
        <f t="shared" si="82"/>
        <v>5409</v>
      </c>
      <c r="B5411" s="488">
        <v>45539</v>
      </c>
      <c r="C5411" s="212" t="s">
        <v>390</v>
      </c>
      <c r="D5411" s="408" t="s">
        <v>99</v>
      </c>
      <c r="E5411" s="408" t="s">
        <v>381</v>
      </c>
      <c r="F5411" s="97">
        <v>220</v>
      </c>
      <c r="G5411" s="97"/>
      <c r="H5411" s="116"/>
      <c r="I5411" s="116"/>
      <c r="J5411" s="97"/>
      <c r="AD5411" s="476"/>
      <c r="AI5411" s="473"/>
    </row>
    <row r="5412" spans="1:35" s="4" customFormat="1" x14ac:dyDescent="0.25">
      <c r="A5412" s="408">
        <f t="shared" si="82"/>
        <v>5410</v>
      </c>
      <c r="B5412" s="488">
        <v>45539</v>
      </c>
      <c r="C5412" s="96" t="s">
        <v>283</v>
      </c>
      <c r="D5412" s="408" t="s">
        <v>266</v>
      </c>
      <c r="E5412" s="408" t="s">
        <v>63</v>
      </c>
      <c r="F5412" s="97">
        <v>74</v>
      </c>
      <c r="G5412" s="97"/>
      <c r="H5412" s="116"/>
      <c r="I5412" s="116"/>
      <c r="J5412" s="97"/>
      <c r="AD5412" s="476"/>
      <c r="AI5412" s="473"/>
    </row>
    <row r="5413" spans="1:35" s="4" customFormat="1" x14ac:dyDescent="0.25">
      <c r="A5413" s="408">
        <f t="shared" si="82"/>
        <v>5411</v>
      </c>
      <c r="B5413" s="488">
        <v>45539</v>
      </c>
      <c r="C5413" s="212" t="s">
        <v>148</v>
      </c>
      <c r="D5413" s="408" t="s">
        <v>92</v>
      </c>
      <c r="E5413" s="408" t="s">
        <v>63</v>
      </c>
      <c r="F5413" s="97">
        <v>100</v>
      </c>
      <c r="G5413" s="97"/>
      <c r="H5413" s="116"/>
      <c r="I5413" s="116"/>
      <c r="J5413" s="97"/>
      <c r="AD5413" s="476"/>
      <c r="AI5413" s="473"/>
    </row>
    <row r="5414" spans="1:35" s="4" customFormat="1" x14ac:dyDescent="0.25">
      <c r="A5414" s="408">
        <f t="shared" si="82"/>
        <v>5412</v>
      </c>
      <c r="B5414" s="488">
        <v>45539</v>
      </c>
      <c r="C5414" s="212" t="s">
        <v>150</v>
      </c>
      <c r="D5414" s="408" t="s">
        <v>92</v>
      </c>
      <c r="E5414" s="408" t="s">
        <v>63</v>
      </c>
      <c r="F5414" s="97">
        <v>200</v>
      </c>
      <c r="G5414" s="97"/>
      <c r="H5414" s="116"/>
      <c r="I5414" s="116"/>
      <c r="J5414" s="97"/>
      <c r="AD5414" s="476"/>
      <c r="AI5414" s="473"/>
    </row>
    <row r="5415" spans="1:35" s="4" customFormat="1" x14ac:dyDescent="0.25">
      <c r="A5415" s="408">
        <f t="shared" si="82"/>
        <v>5413</v>
      </c>
      <c r="B5415" s="488">
        <v>45539</v>
      </c>
      <c r="C5415" s="213" t="s">
        <v>467</v>
      </c>
      <c r="D5415" s="408" t="s">
        <v>92</v>
      </c>
      <c r="E5415" s="408" t="s">
        <v>63</v>
      </c>
      <c r="F5415" s="97">
        <v>170</v>
      </c>
      <c r="G5415" s="97"/>
      <c r="H5415" s="116"/>
      <c r="I5415" s="116"/>
      <c r="J5415" s="97"/>
      <c r="AD5415" s="476"/>
      <c r="AI5415" s="473"/>
    </row>
    <row r="5416" spans="1:35" s="4" customFormat="1" x14ac:dyDescent="0.25">
      <c r="A5416" s="408">
        <f t="shared" si="82"/>
        <v>5414</v>
      </c>
      <c r="B5416" s="488">
        <v>45539</v>
      </c>
      <c r="C5416" s="212" t="s">
        <v>135</v>
      </c>
      <c r="D5416" s="408" t="s">
        <v>136</v>
      </c>
      <c r="E5416" s="408" t="s">
        <v>2</v>
      </c>
      <c r="F5416" s="97">
        <v>141</v>
      </c>
      <c r="G5416" s="97"/>
      <c r="H5416" s="116"/>
      <c r="I5416" s="116"/>
      <c r="J5416" s="97"/>
      <c r="AD5416" s="476"/>
      <c r="AI5416" s="473"/>
    </row>
    <row r="5417" spans="1:35" s="4" customFormat="1" x14ac:dyDescent="0.25">
      <c r="A5417" s="408">
        <f t="shared" si="82"/>
        <v>5415</v>
      </c>
      <c r="B5417" s="488">
        <v>45539</v>
      </c>
      <c r="C5417" s="212" t="s">
        <v>137</v>
      </c>
      <c r="D5417" s="408" t="s">
        <v>136</v>
      </c>
      <c r="E5417" s="408" t="s">
        <v>2</v>
      </c>
      <c r="F5417" s="97">
        <v>277</v>
      </c>
      <c r="G5417" s="97"/>
      <c r="H5417" s="116"/>
      <c r="I5417" s="116"/>
      <c r="J5417" s="97"/>
      <c r="AD5417" s="476"/>
      <c r="AI5417" s="473"/>
    </row>
    <row r="5418" spans="1:35" s="4" customFormat="1" x14ac:dyDescent="0.25">
      <c r="A5418" s="408">
        <f t="shared" si="82"/>
        <v>5416</v>
      </c>
      <c r="B5418" s="488">
        <v>45539</v>
      </c>
      <c r="C5418" s="212" t="s">
        <v>139</v>
      </c>
      <c r="D5418" s="408" t="s">
        <v>92</v>
      </c>
      <c r="E5418" s="408" t="s">
        <v>2</v>
      </c>
      <c r="F5418" s="97">
        <v>0</v>
      </c>
      <c r="G5418" s="97"/>
      <c r="H5418" s="116"/>
      <c r="I5418" s="116"/>
      <c r="J5418" s="97"/>
      <c r="AD5418" s="476"/>
      <c r="AI5418" s="473"/>
    </row>
    <row r="5419" spans="1:35" s="4" customFormat="1" x14ac:dyDescent="0.25">
      <c r="A5419" s="408">
        <f t="shared" si="82"/>
        <v>5417</v>
      </c>
      <c r="B5419" s="488">
        <v>45539</v>
      </c>
      <c r="C5419" s="212" t="s">
        <v>140</v>
      </c>
      <c r="D5419" s="408" t="s">
        <v>92</v>
      </c>
      <c r="E5419" s="408" t="s">
        <v>2</v>
      </c>
      <c r="F5419" s="97">
        <v>0</v>
      </c>
      <c r="G5419" s="97"/>
      <c r="H5419" s="116"/>
      <c r="I5419" s="116"/>
      <c r="J5419" s="97"/>
      <c r="AD5419" s="476"/>
      <c r="AI5419" s="473"/>
    </row>
    <row r="5420" spans="1:35" s="4" customFormat="1" x14ac:dyDescent="0.25">
      <c r="A5420" s="408">
        <f t="shared" si="82"/>
        <v>5418</v>
      </c>
      <c r="B5420" s="488">
        <v>45539</v>
      </c>
      <c r="C5420" s="212" t="s">
        <v>141</v>
      </c>
      <c r="D5420" s="408" t="s">
        <v>92</v>
      </c>
      <c r="E5420" s="408" t="s">
        <v>2</v>
      </c>
      <c r="F5420" s="97">
        <v>0</v>
      </c>
      <c r="G5420" s="97"/>
      <c r="H5420" s="116"/>
      <c r="I5420" s="116"/>
      <c r="J5420" s="97"/>
      <c r="AD5420" s="476"/>
      <c r="AI5420" s="473"/>
    </row>
    <row r="5421" spans="1:35" s="4" customFormat="1" x14ac:dyDescent="0.25">
      <c r="A5421" s="408">
        <f t="shared" si="82"/>
        <v>5419</v>
      </c>
      <c r="B5421" s="488">
        <v>45539</v>
      </c>
      <c r="C5421" s="212" t="s">
        <v>134</v>
      </c>
      <c r="D5421" s="408" t="s">
        <v>99</v>
      </c>
      <c r="E5421" s="408" t="s">
        <v>2</v>
      </c>
      <c r="F5421" s="97">
        <v>257</v>
      </c>
      <c r="G5421" s="97"/>
      <c r="H5421" s="116"/>
      <c r="I5421" s="116"/>
      <c r="J5421" s="97"/>
      <c r="AD5421" s="476"/>
      <c r="AI5421" s="473"/>
    </row>
    <row r="5422" spans="1:35" s="4" customFormat="1" x14ac:dyDescent="0.25">
      <c r="A5422" s="408">
        <f t="shared" si="82"/>
        <v>5420</v>
      </c>
      <c r="B5422" s="488">
        <v>45539</v>
      </c>
      <c r="C5422" s="212" t="s">
        <v>279</v>
      </c>
      <c r="D5422" s="408" t="s">
        <v>99</v>
      </c>
      <c r="E5422" s="408" t="s">
        <v>2</v>
      </c>
      <c r="F5422" s="97">
        <v>0</v>
      </c>
      <c r="G5422" s="97"/>
      <c r="H5422" s="116"/>
      <c r="I5422" s="116"/>
      <c r="J5422" s="97"/>
      <c r="AD5422" s="476"/>
      <c r="AI5422" s="473"/>
    </row>
    <row r="5423" spans="1:35" s="4" customFormat="1" x14ac:dyDescent="0.25">
      <c r="A5423" s="408">
        <f t="shared" si="82"/>
        <v>5421</v>
      </c>
      <c r="B5423" s="488">
        <v>45539</v>
      </c>
      <c r="C5423" s="212" t="s">
        <v>153</v>
      </c>
      <c r="D5423" s="408" t="s">
        <v>103</v>
      </c>
      <c r="E5423" s="408" t="s">
        <v>62</v>
      </c>
      <c r="F5423" s="97">
        <v>191</v>
      </c>
      <c r="G5423" s="97"/>
      <c r="H5423" s="116"/>
      <c r="I5423" s="116"/>
      <c r="J5423" s="97"/>
      <c r="AD5423" s="476"/>
      <c r="AI5423" s="473"/>
    </row>
    <row r="5424" spans="1:35" s="4" customFormat="1" x14ac:dyDescent="0.25">
      <c r="A5424" s="408">
        <f t="shared" si="82"/>
        <v>5422</v>
      </c>
      <c r="B5424" s="488">
        <v>45539</v>
      </c>
      <c r="C5424" s="212" t="s">
        <v>154</v>
      </c>
      <c r="D5424" s="408" t="s">
        <v>92</v>
      </c>
      <c r="E5424" s="408" t="s">
        <v>62</v>
      </c>
      <c r="F5424" s="97">
        <v>200</v>
      </c>
      <c r="G5424" s="97"/>
      <c r="H5424" s="116"/>
      <c r="I5424" s="116"/>
      <c r="J5424" s="97"/>
      <c r="AD5424" s="476"/>
      <c r="AI5424" s="473"/>
    </row>
    <row r="5425" spans="1:35" s="4" customFormat="1" x14ac:dyDescent="0.25">
      <c r="A5425" s="408">
        <f t="shared" si="82"/>
        <v>5423</v>
      </c>
      <c r="B5425" s="488">
        <v>45539</v>
      </c>
      <c r="C5425" s="212" t="s">
        <v>155</v>
      </c>
      <c r="D5425" s="408" t="s">
        <v>92</v>
      </c>
      <c r="E5425" s="408" t="s">
        <v>62</v>
      </c>
      <c r="F5425" s="97">
        <v>200</v>
      </c>
      <c r="G5425" s="97"/>
      <c r="H5425" s="116"/>
      <c r="I5425" s="116"/>
      <c r="J5425" s="97"/>
      <c r="AD5425" s="476"/>
      <c r="AI5425" s="473"/>
    </row>
    <row r="5426" spans="1:35" s="4" customFormat="1" x14ac:dyDescent="0.25">
      <c r="A5426" s="408">
        <f t="shared" si="82"/>
        <v>5424</v>
      </c>
      <c r="B5426" s="488">
        <v>45539</v>
      </c>
      <c r="C5426" s="212" t="s">
        <v>295</v>
      </c>
      <c r="D5426" s="408" t="s">
        <v>92</v>
      </c>
      <c r="E5426" s="408" t="s">
        <v>62</v>
      </c>
      <c r="F5426" s="97">
        <v>0</v>
      </c>
      <c r="G5426" s="97"/>
      <c r="H5426" s="116"/>
      <c r="I5426" s="116"/>
      <c r="J5426" s="97"/>
      <c r="AD5426" s="476"/>
      <c r="AI5426" s="473"/>
    </row>
    <row r="5427" spans="1:35" s="4" customFormat="1" x14ac:dyDescent="0.25">
      <c r="A5427" s="408">
        <f t="shared" si="82"/>
        <v>5425</v>
      </c>
      <c r="B5427" s="488">
        <v>45539</v>
      </c>
      <c r="C5427" s="212" t="s">
        <v>259</v>
      </c>
      <c r="D5427" s="408" t="s">
        <v>92</v>
      </c>
      <c r="E5427" s="408" t="s">
        <v>2</v>
      </c>
      <c r="F5427" s="97">
        <v>0</v>
      </c>
      <c r="G5427" s="97"/>
      <c r="H5427" s="116"/>
      <c r="I5427" s="116"/>
      <c r="J5427" s="97"/>
      <c r="AD5427" s="476"/>
      <c r="AI5427" s="473"/>
    </row>
    <row r="5428" spans="1:35" s="4" customFormat="1" x14ac:dyDescent="0.25">
      <c r="A5428" s="408">
        <f t="shared" ref="A5428:A5491" si="83">ROW()-2</f>
        <v>5426</v>
      </c>
      <c r="B5428" s="488">
        <v>45539</v>
      </c>
      <c r="C5428" s="212" t="s">
        <v>260</v>
      </c>
      <c r="D5428" s="408" t="s">
        <v>92</v>
      </c>
      <c r="E5428" s="408" t="s">
        <v>2</v>
      </c>
      <c r="F5428" s="97">
        <v>0</v>
      </c>
      <c r="G5428" s="97"/>
      <c r="H5428" s="116"/>
      <c r="I5428" s="116"/>
      <c r="J5428" s="97"/>
      <c r="AD5428" s="476"/>
      <c r="AI5428" s="473"/>
    </row>
    <row r="5429" spans="1:35" s="4" customFormat="1" x14ac:dyDescent="0.25">
      <c r="A5429" s="408">
        <f t="shared" si="83"/>
        <v>5427</v>
      </c>
      <c r="B5429" s="488">
        <v>45539</v>
      </c>
      <c r="C5429" s="212" t="s">
        <v>252</v>
      </c>
      <c r="D5429" s="408" t="s">
        <v>92</v>
      </c>
      <c r="E5429" s="408" t="s">
        <v>2</v>
      </c>
      <c r="F5429" s="97">
        <v>0</v>
      </c>
      <c r="G5429" s="97"/>
      <c r="H5429" s="116"/>
      <c r="I5429" s="116"/>
      <c r="J5429" s="97"/>
      <c r="AD5429" s="476"/>
      <c r="AI5429" s="473"/>
    </row>
    <row r="5430" spans="1:35" s="4" customFormat="1" x14ac:dyDescent="0.25">
      <c r="A5430" s="408">
        <f t="shared" si="83"/>
        <v>5428</v>
      </c>
      <c r="B5430" s="488">
        <v>45539</v>
      </c>
      <c r="C5430" s="212" t="s">
        <v>177</v>
      </c>
      <c r="D5430" s="408" t="s">
        <v>159</v>
      </c>
      <c r="E5430" s="408" t="s">
        <v>8</v>
      </c>
      <c r="F5430" s="97">
        <v>133</v>
      </c>
      <c r="G5430" s="97"/>
      <c r="H5430" s="116"/>
      <c r="I5430" s="116"/>
      <c r="J5430" s="97"/>
      <c r="AD5430" s="476"/>
      <c r="AI5430" s="473"/>
    </row>
    <row r="5431" spans="1:35" s="4" customFormat="1" x14ac:dyDescent="0.25">
      <c r="A5431" s="408">
        <f t="shared" si="83"/>
        <v>5429</v>
      </c>
      <c r="B5431" s="488">
        <v>45539</v>
      </c>
      <c r="C5431" s="212" t="s">
        <v>162</v>
      </c>
      <c r="D5431" s="408" t="s">
        <v>163</v>
      </c>
      <c r="E5431" s="408" t="s">
        <v>164</v>
      </c>
      <c r="F5431" s="97">
        <v>0</v>
      </c>
      <c r="G5431" s="97"/>
      <c r="H5431" s="116"/>
      <c r="I5431" s="116"/>
      <c r="J5431" s="97"/>
      <c r="AD5431" s="476"/>
      <c r="AI5431" s="473"/>
    </row>
    <row r="5432" spans="1:35" s="4" customFormat="1" x14ac:dyDescent="0.25">
      <c r="A5432" s="408">
        <f t="shared" si="83"/>
        <v>5430</v>
      </c>
      <c r="B5432" s="488">
        <v>45539</v>
      </c>
      <c r="C5432" s="212" t="s">
        <v>166</v>
      </c>
      <c r="D5432" s="408" t="s">
        <v>167</v>
      </c>
      <c r="E5432" s="408" t="s">
        <v>164</v>
      </c>
      <c r="F5432" s="97">
        <v>0</v>
      </c>
      <c r="G5432" s="97"/>
      <c r="H5432" s="116"/>
      <c r="I5432" s="116"/>
      <c r="J5432" s="97"/>
      <c r="AD5432" s="476"/>
      <c r="AI5432" s="473"/>
    </row>
    <row r="5433" spans="1:35" s="4" customFormat="1" x14ac:dyDescent="0.25">
      <c r="A5433" s="408">
        <f t="shared" si="83"/>
        <v>5431</v>
      </c>
      <c r="B5433" s="488">
        <v>45539</v>
      </c>
      <c r="C5433" s="212" t="s">
        <v>169</v>
      </c>
      <c r="D5433" s="408" t="s">
        <v>167</v>
      </c>
      <c r="E5433" s="408" t="s">
        <v>164</v>
      </c>
      <c r="F5433" s="97">
        <v>0</v>
      </c>
      <c r="G5433" s="97"/>
      <c r="H5433" s="116"/>
      <c r="I5433" s="116"/>
      <c r="J5433" s="97"/>
      <c r="AD5433" s="476"/>
      <c r="AI5433" s="473"/>
    </row>
    <row r="5434" spans="1:35" s="4" customFormat="1" x14ac:dyDescent="0.25">
      <c r="A5434" s="408">
        <f t="shared" si="83"/>
        <v>5432</v>
      </c>
      <c r="B5434" s="488">
        <v>45539</v>
      </c>
      <c r="C5434" s="212" t="s">
        <v>170</v>
      </c>
      <c r="D5434" s="408" t="s">
        <v>103</v>
      </c>
      <c r="E5434" s="408" t="s">
        <v>164</v>
      </c>
      <c r="F5434" s="97">
        <v>0</v>
      </c>
      <c r="G5434" s="97"/>
      <c r="H5434" s="116"/>
      <c r="I5434" s="116"/>
      <c r="J5434" s="97"/>
      <c r="AD5434" s="476"/>
      <c r="AI5434" s="473"/>
    </row>
    <row r="5435" spans="1:35" s="4" customFormat="1" x14ac:dyDescent="0.25">
      <c r="A5435" s="408">
        <f t="shared" si="83"/>
        <v>5433</v>
      </c>
      <c r="B5435" s="488">
        <v>45539</v>
      </c>
      <c r="C5435" s="212" t="s">
        <v>171</v>
      </c>
      <c r="D5435" s="408" t="s">
        <v>159</v>
      </c>
      <c r="E5435" s="408" t="s">
        <v>164</v>
      </c>
      <c r="F5435" s="97">
        <v>0</v>
      </c>
      <c r="G5435" s="97"/>
      <c r="H5435" s="116"/>
      <c r="I5435" s="116"/>
      <c r="J5435" s="97"/>
      <c r="AD5435" s="476"/>
      <c r="AI5435" s="473"/>
    </row>
    <row r="5436" spans="1:35" s="4" customFormat="1" x14ac:dyDescent="0.25">
      <c r="A5436" s="408">
        <f t="shared" si="83"/>
        <v>5434</v>
      </c>
      <c r="B5436" s="488">
        <v>45539</v>
      </c>
      <c r="C5436" s="212" t="s">
        <v>172</v>
      </c>
      <c r="D5436" s="408" t="s">
        <v>173</v>
      </c>
      <c r="E5436" s="408" t="s">
        <v>164</v>
      </c>
      <c r="F5436" s="97">
        <v>0</v>
      </c>
      <c r="G5436" s="97"/>
      <c r="H5436" s="116"/>
      <c r="I5436" s="116"/>
      <c r="J5436" s="97"/>
      <c r="AD5436" s="476"/>
      <c r="AI5436" s="473"/>
    </row>
    <row r="5437" spans="1:35" s="4" customFormat="1" x14ac:dyDescent="0.25">
      <c r="A5437" s="408">
        <f t="shared" si="83"/>
        <v>5435</v>
      </c>
      <c r="B5437" s="488">
        <v>45539</v>
      </c>
      <c r="C5437" s="212" t="s">
        <v>174</v>
      </c>
      <c r="D5437" s="408" t="s">
        <v>99</v>
      </c>
      <c r="E5437" s="408" t="s">
        <v>164</v>
      </c>
      <c r="F5437" s="97">
        <v>0</v>
      </c>
      <c r="G5437" s="97"/>
      <c r="H5437" s="116"/>
      <c r="I5437" s="116"/>
      <c r="J5437" s="97"/>
      <c r="AD5437" s="476"/>
      <c r="AI5437" s="473"/>
    </row>
    <row r="5438" spans="1:35" s="4" customFormat="1" x14ac:dyDescent="0.25">
      <c r="A5438" s="408">
        <f t="shared" si="83"/>
        <v>5436</v>
      </c>
      <c r="B5438" s="488">
        <v>45539</v>
      </c>
      <c r="C5438" s="212" t="s">
        <v>175</v>
      </c>
      <c r="D5438" s="408" t="s">
        <v>176</v>
      </c>
      <c r="E5438" s="408" t="s">
        <v>164</v>
      </c>
      <c r="F5438" s="97">
        <v>0</v>
      </c>
      <c r="G5438" s="97"/>
      <c r="H5438" s="116"/>
      <c r="I5438" s="116"/>
      <c r="J5438" s="97"/>
      <c r="AD5438" s="476"/>
      <c r="AI5438" s="473"/>
    </row>
    <row r="5439" spans="1:35" s="4" customFormat="1" x14ac:dyDescent="0.25">
      <c r="A5439" s="408">
        <f t="shared" si="83"/>
        <v>5437</v>
      </c>
      <c r="B5439" s="488">
        <v>45539</v>
      </c>
      <c r="C5439" s="212" t="s">
        <v>263</v>
      </c>
      <c r="D5439" s="408" t="s">
        <v>176</v>
      </c>
      <c r="E5439" s="408" t="s">
        <v>164</v>
      </c>
      <c r="F5439" s="97">
        <v>0</v>
      </c>
      <c r="G5439" s="97"/>
      <c r="H5439" s="116"/>
      <c r="I5439" s="116"/>
      <c r="J5439" s="97"/>
      <c r="AD5439" s="476"/>
      <c r="AI5439" s="473"/>
    </row>
    <row r="5440" spans="1:35" s="4" customFormat="1" x14ac:dyDescent="0.25">
      <c r="A5440" s="408">
        <f t="shared" si="83"/>
        <v>5438</v>
      </c>
      <c r="B5440" s="488">
        <v>45539</v>
      </c>
      <c r="C5440" s="212" t="s">
        <v>261</v>
      </c>
      <c r="D5440" s="408" t="s">
        <v>269</v>
      </c>
      <c r="E5440" s="408" t="s">
        <v>164</v>
      </c>
      <c r="F5440" s="97">
        <v>0</v>
      </c>
      <c r="G5440" s="97"/>
      <c r="H5440" s="116"/>
      <c r="I5440" s="116"/>
      <c r="J5440" s="97"/>
      <c r="AD5440" s="476"/>
      <c r="AI5440" s="473"/>
    </row>
    <row r="5441" spans="1:35" s="4" customFormat="1" x14ac:dyDescent="0.25">
      <c r="A5441" s="408">
        <f t="shared" si="83"/>
        <v>5439</v>
      </c>
      <c r="B5441" s="488">
        <v>45539</v>
      </c>
      <c r="C5441" s="212" t="s">
        <v>254</v>
      </c>
      <c r="D5441" s="408" t="s">
        <v>159</v>
      </c>
      <c r="E5441" s="408" t="s">
        <v>164</v>
      </c>
      <c r="F5441" s="97">
        <v>0</v>
      </c>
      <c r="G5441" s="97"/>
      <c r="H5441" s="116"/>
      <c r="I5441" s="116"/>
      <c r="J5441" s="97"/>
      <c r="AD5441" s="476"/>
      <c r="AI5441" s="473"/>
    </row>
    <row r="5442" spans="1:35" s="4" customFormat="1" x14ac:dyDescent="0.25">
      <c r="A5442" s="408">
        <f t="shared" si="83"/>
        <v>5440</v>
      </c>
      <c r="B5442" s="488">
        <v>45539</v>
      </c>
      <c r="C5442" s="212" t="s">
        <v>277</v>
      </c>
      <c r="D5442" s="408" t="s">
        <v>176</v>
      </c>
      <c r="E5442" s="408" t="s">
        <v>164</v>
      </c>
      <c r="F5442" s="97">
        <v>0</v>
      </c>
      <c r="G5442" s="97"/>
      <c r="H5442" s="116"/>
      <c r="I5442" s="116"/>
      <c r="J5442" s="97"/>
      <c r="AD5442" s="476"/>
      <c r="AI5442" s="473"/>
    </row>
    <row r="5443" spans="1:35" s="4" customFormat="1" x14ac:dyDescent="0.25">
      <c r="A5443" s="408">
        <f t="shared" si="83"/>
        <v>5441</v>
      </c>
      <c r="B5443" s="488">
        <v>45539</v>
      </c>
      <c r="C5443" s="212" t="s">
        <v>352</v>
      </c>
      <c r="D5443" s="408" t="s">
        <v>176</v>
      </c>
      <c r="E5443" s="408" t="s">
        <v>164</v>
      </c>
      <c r="F5443" s="97">
        <v>0</v>
      </c>
      <c r="G5443" s="97"/>
      <c r="H5443" s="116"/>
      <c r="I5443" s="116"/>
      <c r="J5443" s="97"/>
      <c r="AD5443" s="476"/>
      <c r="AI5443" s="473"/>
    </row>
    <row r="5444" spans="1:35" s="4" customFormat="1" x14ac:dyDescent="0.25">
      <c r="A5444" s="408">
        <f t="shared" si="83"/>
        <v>5442</v>
      </c>
      <c r="B5444" s="488">
        <v>45539</v>
      </c>
      <c r="C5444" s="212" t="s">
        <v>354</v>
      </c>
      <c r="D5444" s="408" t="s">
        <v>103</v>
      </c>
      <c r="E5444" s="408" t="s">
        <v>164</v>
      </c>
      <c r="F5444" s="97">
        <v>0</v>
      </c>
      <c r="G5444" s="97"/>
      <c r="H5444" s="116"/>
      <c r="I5444" s="116"/>
      <c r="J5444" s="97"/>
      <c r="AD5444" s="476"/>
      <c r="AI5444" s="473"/>
    </row>
    <row r="5445" spans="1:35" s="4" customFormat="1" x14ac:dyDescent="0.25">
      <c r="A5445" s="408">
        <f t="shared" si="83"/>
        <v>5443</v>
      </c>
      <c r="B5445" s="488">
        <v>45539</v>
      </c>
      <c r="C5445" s="212" t="s">
        <v>385</v>
      </c>
      <c r="D5445" s="408" t="s">
        <v>386</v>
      </c>
      <c r="E5445" s="408" t="s">
        <v>383</v>
      </c>
      <c r="F5445" s="97">
        <v>0</v>
      </c>
      <c r="G5445" s="97"/>
      <c r="H5445" s="116"/>
      <c r="I5445" s="116"/>
      <c r="J5445" s="97"/>
      <c r="AD5445" s="476"/>
      <c r="AI5445" s="473"/>
    </row>
    <row r="5446" spans="1:35" s="4" customFormat="1" x14ac:dyDescent="0.25">
      <c r="A5446" s="408">
        <f t="shared" si="83"/>
        <v>5444</v>
      </c>
      <c r="B5446" s="488">
        <v>45539</v>
      </c>
      <c r="C5446" s="212" t="s">
        <v>379</v>
      </c>
      <c r="D5446" s="408" t="s">
        <v>269</v>
      </c>
      <c r="E5446" s="408" t="s">
        <v>381</v>
      </c>
      <c r="F5446" s="97">
        <v>149</v>
      </c>
      <c r="G5446" s="97"/>
      <c r="H5446" s="116"/>
      <c r="I5446" s="116"/>
      <c r="J5446" s="97"/>
      <c r="AD5446" s="476"/>
      <c r="AI5446" s="473"/>
    </row>
    <row r="5447" spans="1:35" s="4" customFormat="1" x14ac:dyDescent="0.25">
      <c r="A5447" s="408">
        <f t="shared" si="83"/>
        <v>5445</v>
      </c>
      <c r="B5447" s="488">
        <v>45539</v>
      </c>
      <c r="C5447" s="212" t="s">
        <v>380</v>
      </c>
      <c r="D5447" s="408" t="s">
        <v>269</v>
      </c>
      <c r="E5447" s="408" t="s">
        <v>381</v>
      </c>
      <c r="F5447" s="97">
        <v>105</v>
      </c>
      <c r="G5447" s="97"/>
      <c r="H5447" s="116"/>
      <c r="I5447" s="116"/>
      <c r="J5447" s="97"/>
      <c r="AD5447" s="476"/>
      <c r="AI5447" s="473"/>
    </row>
    <row r="5448" spans="1:35" s="4" customFormat="1" x14ac:dyDescent="0.25">
      <c r="A5448" s="408">
        <f t="shared" si="83"/>
        <v>5446</v>
      </c>
      <c r="B5448" s="488">
        <v>45539</v>
      </c>
      <c r="C5448" s="212" t="s">
        <v>389</v>
      </c>
      <c r="D5448" s="408" t="s">
        <v>103</v>
      </c>
      <c r="E5448" s="408" t="s">
        <v>381</v>
      </c>
      <c r="F5448" s="97">
        <v>104</v>
      </c>
      <c r="G5448" s="97"/>
      <c r="H5448" s="116"/>
      <c r="I5448" s="116"/>
      <c r="J5448" s="97"/>
      <c r="AD5448" s="476"/>
      <c r="AI5448" s="473"/>
    </row>
    <row r="5449" spans="1:35" s="4" customFormat="1" x14ac:dyDescent="0.25">
      <c r="A5449" s="408">
        <f t="shared" si="83"/>
        <v>5447</v>
      </c>
      <c r="B5449" s="488">
        <v>45539</v>
      </c>
      <c r="C5449" s="212" t="s">
        <v>425</v>
      </c>
      <c r="D5449" s="408" t="s">
        <v>99</v>
      </c>
      <c r="E5449" s="203" t="s">
        <v>498</v>
      </c>
      <c r="F5449" s="97">
        <v>216</v>
      </c>
      <c r="G5449" s="97"/>
      <c r="H5449" s="116"/>
      <c r="I5449" s="116"/>
      <c r="J5449" s="97"/>
      <c r="AD5449" s="476"/>
      <c r="AI5449" s="473"/>
    </row>
    <row r="5450" spans="1:35" s="4" customFormat="1" x14ac:dyDescent="0.25">
      <c r="A5450" s="408">
        <f t="shared" si="83"/>
        <v>5448</v>
      </c>
      <c r="B5450" s="488">
        <v>45539</v>
      </c>
      <c r="C5450" s="212" t="s">
        <v>426</v>
      </c>
      <c r="D5450" s="408" t="s">
        <v>159</v>
      </c>
      <c r="E5450" s="408" t="s">
        <v>381</v>
      </c>
      <c r="F5450" s="97">
        <v>0</v>
      </c>
      <c r="G5450" s="97"/>
      <c r="H5450" s="116"/>
      <c r="I5450" s="116"/>
      <c r="J5450" s="97"/>
      <c r="AD5450" s="476"/>
      <c r="AI5450" s="473"/>
    </row>
    <row r="5451" spans="1:35" s="4" customFormat="1" x14ac:dyDescent="0.25">
      <c r="A5451" s="408">
        <f t="shared" si="83"/>
        <v>5449</v>
      </c>
      <c r="B5451" s="488">
        <v>45539</v>
      </c>
      <c r="C5451" s="96" t="s">
        <v>255</v>
      </c>
      <c r="D5451" s="408" t="s">
        <v>159</v>
      </c>
      <c r="E5451" s="408" t="s">
        <v>448</v>
      </c>
      <c r="F5451" s="97">
        <v>0</v>
      </c>
      <c r="G5451" s="97"/>
      <c r="H5451" s="116"/>
      <c r="I5451" s="116"/>
      <c r="J5451" s="97"/>
      <c r="AD5451" s="476"/>
      <c r="AI5451" s="473"/>
    </row>
    <row r="5452" spans="1:35" s="4" customFormat="1" x14ac:dyDescent="0.25">
      <c r="A5452" s="408">
        <f t="shared" si="83"/>
        <v>5450</v>
      </c>
      <c r="B5452" s="488">
        <v>45539</v>
      </c>
      <c r="C5452" s="96" t="s">
        <v>474</v>
      </c>
      <c r="D5452" s="408" t="s">
        <v>269</v>
      </c>
      <c r="E5452" s="408" t="s">
        <v>470</v>
      </c>
      <c r="F5452" s="97">
        <v>100</v>
      </c>
      <c r="G5452" s="97"/>
      <c r="H5452" s="116"/>
      <c r="I5452" s="116"/>
      <c r="J5452" s="97"/>
      <c r="AD5452" s="476"/>
      <c r="AI5452" s="473"/>
    </row>
    <row r="5453" spans="1:35" s="4" customFormat="1" x14ac:dyDescent="0.25">
      <c r="A5453" s="408">
        <f t="shared" si="83"/>
        <v>5451</v>
      </c>
      <c r="B5453" s="488">
        <v>45539</v>
      </c>
      <c r="C5453" s="96" t="s">
        <v>475</v>
      </c>
      <c r="D5453" s="408" t="s">
        <v>269</v>
      </c>
      <c r="E5453" s="408" t="s">
        <v>470</v>
      </c>
      <c r="F5453" s="97">
        <v>112</v>
      </c>
      <c r="G5453" s="97"/>
      <c r="H5453" s="116"/>
      <c r="I5453" s="116"/>
      <c r="J5453" s="97"/>
      <c r="AD5453" s="476"/>
      <c r="AI5453" s="473"/>
    </row>
    <row r="5454" spans="1:35" s="4" customFormat="1" x14ac:dyDescent="0.25">
      <c r="A5454" s="408">
        <f t="shared" si="83"/>
        <v>5452</v>
      </c>
      <c r="B5454" s="488">
        <v>45539</v>
      </c>
      <c r="C5454" s="96" t="s">
        <v>476</v>
      </c>
      <c r="D5454" s="408" t="s">
        <v>269</v>
      </c>
      <c r="E5454" s="408" t="s">
        <v>470</v>
      </c>
      <c r="F5454" s="97">
        <v>191</v>
      </c>
      <c r="G5454" s="97"/>
      <c r="H5454" s="116"/>
      <c r="I5454" s="116"/>
      <c r="J5454" s="97"/>
      <c r="AD5454" s="476"/>
      <c r="AI5454" s="473"/>
    </row>
    <row r="5455" spans="1:35" s="4" customFormat="1" x14ac:dyDescent="0.25">
      <c r="A5455" s="408">
        <f t="shared" si="83"/>
        <v>5453</v>
      </c>
      <c r="B5455" s="488">
        <v>45539</v>
      </c>
      <c r="C5455" s="96" t="s">
        <v>477</v>
      </c>
      <c r="D5455" s="408" t="s">
        <v>269</v>
      </c>
      <c r="E5455" s="408" t="s">
        <v>470</v>
      </c>
      <c r="F5455" s="97">
        <v>0</v>
      </c>
      <c r="G5455" s="97"/>
      <c r="H5455" s="116"/>
      <c r="I5455" s="116"/>
      <c r="J5455" s="97"/>
      <c r="AD5455" s="476"/>
      <c r="AI5455" s="473"/>
    </row>
    <row r="5456" spans="1:35" s="4" customFormat="1" x14ac:dyDescent="0.25">
      <c r="A5456" s="408">
        <f t="shared" si="83"/>
        <v>5454</v>
      </c>
      <c r="B5456" s="488">
        <v>45539</v>
      </c>
      <c r="C5456" s="373" t="s">
        <v>478</v>
      </c>
      <c r="D5456" s="408" t="s">
        <v>103</v>
      </c>
      <c r="E5456" s="408" t="s">
        <v>470</v>
      </c>
      <c r="F5456" s="97">
        <v>0</v>
      </c>
      <c r="G5456" s="97"/>
      <c r="H5456" s="116"/>
      <c r="I5456" s="116"/>
      <c r="J5456" s="97"/>
      <c r="AD5456" s="476"/>
      <c r="AI5456" s="473"/>
    </row>
    <row r="5457" spans="1:35" s="4" customFormat="1" x14ac:dyDescent="0.25">
      <c r="A5457" s="408">
        <f t="shared" si="83"/>
        <v>5455</v>
      </c>
      <c r="B5457" s="488">
        <v>45541</v>
      </c>
      <c r="C5457" s="212" t="s">
        <v>125</v>
      </c>
      <c r="D5457" s="408" t="s">
        <v>99</v>
      </c>
      <c r="E5457" s="408" t="s">
        <v>334</v>
      </c>
      <c r="F5457" s="97">
        <v>0</v>
      </c>
      <c r="G5457" s="97"/>
      <c r="H5457" s="116"/>
      <c r="I5457" s="116"/>
      <c r="J5457" s="97"/>
      <c r="AD5457" s="476"/>
      <c r="AI5457" s="473"/>
    </row>
    <row r="5458" spans="1:35" s="4" customFormat="1" x14ac:dyDescent="0.25">
      <c r="A5458" s="408">
        <f t="shared" si="83"/>
        <v>5456</v>
      </c>
      <c r="B5458" s="488">
        <v>45541</v>
      </c>
      <c r="C5458" s="212" t="s">
        <v>290</v>
      </c>
      <c r="D5458" s="408" t="s">
        <v>99</v>
      </c>
      <c r="E5458" s="408" t="s">
        <v>335</v>
      </c>
      <c r="F5458" s="97">
        <v>410</v>
      </c>
      <c r="G5458" s="97"/>
      <c r="H5458" s="116"/>
      <c r="I5458" s="116"/>
      <c r="J5458" s="97"/>
      <c r="AD5458" s="476"/>
      <c r="AI5458" s="473"/>
    </row>
    <row r="5459" spans="1:35" s="4" customFormat="1" x14ac:dyDescent="0.25">
      <c r="A5459" s="408">
        <f t="shared" si="83"/>
        <v>5457</v>
      </c>
      <c r="B5459" s="488">
        <v>45541</v>
      </c>
      <c r="C5459" s="212" t="s">
        <v>88</v>
      </c>
      <c r="D5459" s="408" t="s">
        <v>89</v>
      </c>
      <c r="E5459" s="408" t="s">
        <v>336</v>
      </c>
      <c r="F5459" s="97">
        <v>266</v>
      </c>
      <c r="G5459" s="97"/>
      <c r="H5459" s="116"/>
      <c r="I5459" s="116"/>
      <c r="J5459" s="97"/>
      <c r="AD5459" s="476"/>
      <c r="AI5459" s="473"/>
    </row>
    <row r="5460" spans="1:35" s="4" customFormat="1" x14ac:dyDescent="0.25">
      <c r="A5460" s="408">
        <f t="shared" si="83"/>
        <v>5458</v>
      </c>
      <c r="B5460" s="488">
        <v>45541</v>
      </c>
      <c r="C5460" s="212" t="s">
        <v>294</v>
      </c>
      <c r="D5460" s="408" t="s">
        <v>89</v>
      </c>
      <c r="E5460" s="408" t="s">
        <v>337</v>
      </c>
      <c r="F5460" s="97">
        <v>0</v>
      </c>
      <c r="G5460" s="97"/>
      <c r="H5460" s="116"/>
      <c r="I5460" s="116"/>
      <c r="J5460" s="97"/>
      <c r="AD5460" s="476"/>
      <c r="AI5460" s="473"/>
    </row>
    <row r="5461" spans="1:35" s="4" customFormat="1" x14ac:dyDescent="0.25">
      <c r="A5461" s="408">
        <f t="shared" si="83"/>
        <v>5459</v>
      </c>
      <c r="B5461" s="488">
        <v>45541</v>
      </c>
      <c r="C5461" s="212" t="s">
        <v>119</v>
      </c>
      <c r="D5461" s="408" t="s">
        <v>131</v>
      </c>
      <c r="E5461" s="408" t="s">
        <v>338</v>
      </c>
      <c r="F5461" s="97">
        <v>0</v>
      </c>
      <c r="G5461" s="97"/>
      <c r="H5461" s="116"/>
      <c r="I5461" s="116"/>
      <c r="J5461" s="97"/>
      <c r="AD5461" s="476"/>
      <c r="AI5461" s="473"/>
    </row>
    <row r="5462" spans="1:35" s="4" customFormat="1" x14ac:dyDescent="0.25">
      <c r="A5462" s="408">
        <f t="shared" si="83"/>
        <v>5460</v>
      </c>
      <c r="B5462" s="488">
        <v>45541</v>
      </c>
      <c r="C5462" s="212" t="s">
        <v>121</v>
      </c>
      <c r="D5462" s="408" t="s">
        <v>122</v>
      </c>
      <c r="E5462" s="408" t="s">
        <v>339</v>
      </c>
      <c r="F5462" s="97">
        <v>0</v>
      </c>
      <c r="G5462" s="97"/>
      <c r="H5462" s="116"/>
      <c r="I5462" s="116"/>
      <c r="J5462" s="97"/>
      <c r="AD5462" s="476"/>
      <c r="AI5462" s="473"/>
    </row>
    <row r="5463" spans="1:35" s="4" customFormat="1" x14ac:dyDescent="0.25">
      <c r="A5463" s="408">
        <f t="shared" si="83"/>
        <v>5461</v>
      </c>
      <c r="B5463" s="488">
        <v>45541</v>
      </c>
      <c r="C5463" s="212" t="s">
        <v>349</v>
      </c>
      <c r="D5463" s="408" t="s">
        <v>360</v>
      </c>
      <c r="E5463" s="408" t="s">
        <v>127</v>
      </c>
      <c r="F5463" s="97">
        <v>140</v>
      </c>
      <c r="G5463" s="97"/>
      <c r="H5463" s="116"/>
      <c r="I5463" s="116"/>
      <c r="J5463" s="97"/>
      <c r="AD5463" s="476"/>
      <c r="AI5463" s="473"/>
    </row>
    <row r="5464" spans="1:35" s="4" customFormat="1" x14ac:dyDescent="0.25">
      <c r="A5464" s="408">
        <f t="shared" si="83"/>
        <v>5462</v>
      </c>
      <c r="B5464" s="488">
        <v>45541</v>
      </c>
      <c r="C5464" s="212" t="s">
        <v>449</v>
      </c>
      <c r="D5464" s="408" t="s">
        <v>122</v>
      </c>
      <c r="E5464" s="408" t="s">
        <v>339</v>
      </c>
      <c r="F5464" s="97">
        <v>0</v>
      </c>
      <c r="G5464" s="97"/>
      <c r="H5464" s="116"/>
      <c r="I5464" s="116"/>
      <c r="J5464" s="97"/>
      <c r="AD5464" s="476"/>
      <c r="AI5464" s="473"/>
    </row>
    <row r="5465" spans="1:35" s="4" customFormat="1" x14ac:dyDescent="0.25">
      <c r="A5465" s="408">
        <f t="shared" si="83"/>
        <v>5463</v>
      </c>
      <c r="B5465" s="488">
        <v>45541</v>
      </c>
      <c r="C5465" s="212" t="s">
        <v>118</v>
      </c>
      <c r="D5465" s="408" t="s">
        <v>107</v>
      </c>
      <c r="E5465" s="408" t="s">
        <v>340</v>
      </c>
      <c r="F5465" s="97">
        <v>0</v>
      </c>
      <c r="G5465" s="97"/>
      <c r="H5465" s="116"/>
      <c r="I5465" s="116"/>
      <c r="J5465" s="97"/>
      <c r="AD5465" s="476"/>
      <c r="AI5465" s="473"/>
    </row>
    <row r="5466" spans="1:35" s="4" customFormat="1" x14ac:dyDescent="0.25">
      <c r="A5466" s="408">
        <f t="shared" si="83"/>
        <v>5464</v>
      </c>
      <c r="B5466" s="488">
        <v>45541</v>
      </c>
      <c r="C5466" s="212" t="s">
        <v>109</v>
      </c>
      <c r="D5466" s="408" t="s">
        <v>107</v>
      </c>
      <c r="E5466" s="408" t="s">
        <v>341</v>
      </c>
      <c r="F5466" s="97">
        <v>113</v>
      </c>
      <c r="G5466" s="97"/>
      <c r="H5466" s="116"/>
      <c r="I5466" s="116"/>
      <c r="J5466" s="97"/>
      <c r="AD5466" s="476"/>
      <c r="AI5466" s="473"/>
    </row>
    <row r="5467" spans="1:35" s="4" customFormat="1" x14ac:dyDescent="0.25">
      <c r="A5467" s="408">
        <f t="shared" si="83"/>
        <v>5465</v>
      </c>
      <c r="B5467" s="488">
        <v>45541</v>
      </c>
      <c r="C5467" s="212" t="s">
        <v>106</v>
      </c>
      <c r="D5467" s="408" t="s">
        <v>107</v>
      </c>
      <c r="E5467" s="408" t="s">
        <v>342</v>
      </c>
      <c r="F5467" s="97">
        <v>51</v>
      </c>
      <c r="G5467" s="97"/>
      <c r="H5467" s="116"/>
      <c r="I5467" s="116"/>
      <c r="J5467" s="97"/>
      <c r="AD5467" s="476"/>
      <c r="AI5467" s="473"/>
    </row>
    <row r="5468" spans="1:35" s="4" customFormat="1" x14ac:dyDescent="0.25">
      <c r="A5468" s="408">
        <f t="shared" si="83"/>
        <v>5466</v>
      </c>
      <c r="B5468" s="488">
        <v>45541</v>
      </c>
      <c r="C5468" s="212" t="s">
        <v>278</v>
      </c>
      <c r="D5468" s="408" t="s">
        <v>107</v>
      </c>
      <c r="E5468" s="408" t="s">
        <v>341</v>
      </c>
      <c r="F5468" s="97">
        <v>0</v>
      </c>
      <c r="G5468" s="97"/>
      <c r="H5468" s="116"/>
      <c r="I5468" s="116"/>
      <c r="J5468" s="97"/>
      <c r="AD5468" s="476"/>
      <c r="AI5468" s="473"/>
    </row>
    <row r="5469" spans="1:35" s="4" customFormat="1" x14ac:dyDescent="0.25">
      <c r="A5469" s="408">
        <f t="shared" si="83"/>
        <v>5467</v>
      </c>
      <c r="B5469" s="488">
        <v>45541</v>
      </c>
      <c r="C5469" s="212" t="s">
        <v>372</v>
      </c>
      <c r="D5469" s="408" t="s">
        <v>107</v>
      </c>
      <c r="E5469" s="408">
        <v>0</v>
      </c>
      <c r="F5469" s="97">
        <v>72</v>
      </c>
      <c r="G5469" s="97"/>
      <c r="H5469" s="116"/>
      <c r="I5469" s="116"/>
      <c r="J5469" s="97"/>
      <c r="AD5469" s="476"/>
      <c r="AI5469" s="473"/>
    </row>
    <row r="5470" spans="1:35" s="4" customFormat="1" x14ac:dyDescent="0.25">
      <c r="A5470" s="408">
        <f t="shared" si="83"/>
        <v>5468</v>
      </c>
      <c r="B5470" s="488">
        <v>45541</v>
      </c>
      <c r="C5470" s="212" t="s">
        <v>373</v>
      </c>
      <c r="D5470" s="408" t="s">
        <v>107</v>
      </c>
      <c r="E5470" s="408">
        <v>0</v>
      </c>
      <c r="F5470" s="97">
        <v>131</v>
      </c>
      <c r="G5470" s="97"/>
      <c r="H5470" s="116"/>
      <c r="I5470" s="116"/>
      <c r="J5470" s="97"/>
      <c r="AD5470" s="476"/>
      <c r="AI5470" s="473"/>
    </row>
    <row r="5471" spans="1:35" s="4" customFormat="1" x14ac:dyDescent="0.25">
      <c r="A5471" s="408">
        <f t="shared" si="83"/>
        <v>5469</v>
      </c>
      <c r="B5471" s="488">
        <v>45541</v>
      </c>
      <c r="C5471" s="212" t="s">
        <v>91</v>
      </c>
      <c r="D5471" s="408" t="s">
        <v>92</v>
      </c>
      <c r="E5471" s="408" t="s">
        <v>343</v>
      </c>
      <c r="F5471" s="97">
        <v>170</v>
      </c>
      <c r="G5471" s="97"/>
      <c r="H5471" s="116"/>
      <c r="I5471" s="116"/>
      <c r="J5471" s="97"/>
      <c r="AD5471" s="476"/>
      <c r="AI5471" s="473"/>
    </row>
    <row r="5472" spans="1:35" s="4" customFormat="1" x14ac:dyDescent="0.25">
      <c r="A5472" s="408">
        <f t="shared" si="83"/>
        <v>5470</v>
      </c>
      <c r="B5472" s="488">
        <v>45541</v>
      </c>
      <c r="C5472" s="212" t="s">
        <v>94</v>
      </c>
      <c r="D5472" s="408" t="s">
        <v>92</v>
      </c>
      <c r="E5472" s="408" t="s">
        <v>344</v>
      </c>
      <c r="F5472" s="97">
        <v>144</v>
      </c>
      <c r="G5472" s="97"/>
      <c r="H5472" s="116"/>
      <c r="I5472" s="116"/>
      <c r="J5472" s="97"/>
      <c r="AD5472" s="476"/>
      <c r="AI5472" s="473"/>
    </row>
    <row r="5473" spans="1:35" s="4" customFormat="1" x14ac:dyDescent="0.25">
      <c r="A5473" s="408">
        <f t="shared" si="83"/>
        <v>5471</v>
      </c>
      <c r="B5473" s="488">
        <v>45541</v>
      </c>
      <c r="C5473" s="212" t="s">
        <v>116</v>
      </c>
      <c r="D5473" s="408" t="s">
        <v>92</v>
      </c>
      <c r="E5473" s="408" t="s">
        <v>345</v>
      </c>
      <c r="F5473" s="97">
        <v>144</v>
      </c>
      <c r="G5473" s="97"/>
      <c r="H5473" s="116"/>
      <c r="I5473" s="116"/>
      <c r="J5473" s="97"/>
      <c r="AD5473" s="476"/>
      <c r="AI5473" s="473"/>
    </row>
    <row r="5474" spans="1:35" s="4" customFormat="1" x14ac:dyDescent="0.25">
      <c r="A5474" s="408">
        <f t="shared" si="83"/>
        <v>5472</v>
      </c>
      <c r="B5474" s="488">
        <v>45541</v>
      </c>
      <c r="C5474" s="212" t="s">
        <v>128</v>
      </c>
      <c r="D5474" s="408" t="s">
        <v>97</v>
      </c>
      <c r="E5474" s="408" t="s">
        <v>346</v>
      </c>
      <c r="F5474" s="97">
        <v>68</v>
      </c>
      <c r="G5474" s="97"/>
      <c r="H5474" s="116"/>
      <c r="I5474" s="116"/>
      <c r="J5474" s="97"/>
      <c r="AD5474" s="476"/>
      <c r="AI5474" s="473"/>
    </row>
    <row r="5475" spans="1:35" s="4" customFormat="1" x14ac:dyDescent="0.25">
      <c r="A5475" s="408">
        <f t="shared" si="83"/>
        <v>5473</v>
      </c>
      <c r="B5475" s="488">
        <v>45541</v>
      </c>
      <c r="C5475" s="212" t="s">
        <v>96</v>
      </c>
      <c r="D5475" s="408" t="s">
        <v>97</v>
      </c>
      <c r="E5475" s="408" t="s">
        <v>347</v>
      </c>
      <c r="F5475" s="97">
        <v>100</v>
      </c>
      <c r="G5475" s="97"/>
      <c r="H5475" s="116"/>
      <c r="I5475" s="116"/>
      <c r="J5475" s="97"/>
      <c r="AD5475" s="476"/>
      <c r="AI5475" s="473"/>
    </row>
    <row r="5476" spans="1:35" s="4" customFormat="1" x14ac:dyDescent="0.25">
      <c r="A5476" s="408">
        <f t="shared" si="83"/>
        <v>5474</v>
      </c>
      <c r="B5476" s="488">
        <v>45541</v>
      </c>
      <c r="C5476" s="212" t="s">
        <v>113</v>
      </c>
      <c r="D5476" s="408" t="s">
        <v>114</v>
      </c>
      <c r="E5476" s="408" t="s">
        <v>348</v>
      </c>
      <c r="F5476" s="97">
        <v>80</v>
      </c>
      <c r="G5476" s="97"/>
      <c r="H5476" s="116"/>
      <c r="I5476" s="116"/>
      <c r="J5476" s="97"/>
      <c r="AD5476" s="476"/>
      <c r="AI5476" s="473"/>
    </row>
    <row r="5477" spans="1:35" s="4" customFormat="1" x14ac:dyDescent="0.25">
      <c r="A5477" s="408">
        <f t="shared" si="83"/>
        <v>5475</v>
      </c>
      <c r="B5477" s="488">
        <v>45541</v>
      </c>
      <c r="C5477" s="96" t="s">
        <v>559</v>
      </c>
      <c r="D5477" s="408" t="str">
        <f>VLOOKUP(C5477,X$4:Z5478,2,FALSE)</f>
        <v>لودر VOLVO</v>
      </c>
      <c r="E5477" s="408" t="str">
        <f>VLOOKUP(C5477,X$4:Z5478,3,FALSE)</f>
        <v>شرکتی</v>
      </c>
      <c r="F5477" s="97">
        <v>0</v>
      </c>
      <c r="G5477" s="97"/>
      <c r="H5477" s="116"/>
      <c r="I5477" s="116"/>
      <c r="J5477" s="97"/>
      <c r="AD5477" s="476"/>
      <c r="AI5477" s="473"/>
    </row>
    <row r="5478" spans="1:35" s="4" customFormat="1" x14ac:dyDescent="0.25">
      <c r="A5478" s="408">
        <f t="shared" si="83"/>
        <v>5476</v>
      </c>
      <c r="B5478" s="488">
        <v>45541</v>
      </c>
      <c r="C5478" s="212" t="s">
        <v>156</v>
      </c>
      <c r="D5478" s="408" t="s">
        <v>136</v>
      </c>
      <c r="E5478" s="408" t="s">
        <v>149</v>
      </c>
      <c r="F5478" s="97">
        <v>143</v>
      </c>
      <c r="G5478" s="97"/>
      <c r="H5478" s="116"/>
      <c r="I5478" s="116"/>
      <c r="J5478" s="97"/>
      <c r="AD5478" s="476"/>
      <c r="AI5478" s="473"/>
    </row>
    <row r="5479" spans="1:35" s="4" customFormat="1" x14ac:dyDescent="0.25">
      <c r="A5479" s="408">
        <f t="shared" si="83"/>
        <v>5477</v>
      </c>
      <c r="B5479" s="488">
        <v>45541</v>
      </c>
      <c r="C5479" s="212" t="s">
        <v>142</v>
      </c>
      <c r="D5479" s="408" t="s">
        <v>264</v>
      </c>
      <c r="E5479" s="408" t="s">
        <v>143</v>
      </c>
      <c r="F5479" s="97">
        <v>243</v>
      </c>
      <c r="G5479" s="97"/>
      <c r="H5479" s="116"/>
      <c r="I5479" s="116"/>
      <c r="J5479" s="97"/>
      <c r="AD5479" s="476"/>
      <c r="AI5479" s="473"/>
    </row>
    <row r="5480" spans="1:35" s="4" customFormat="1" x14ac:dyDescent="0.25">
      <c r="A5480" s="408">
        <f t="shared" si="83"/>
        <v>5478</v>
      </c>
      <c r="B5480" s="488">
        <v>45541</v>
      </c>
      <c r="C5480" s="212" t="s">
        <v>144</v>
      </c>
      <c r="D5480" s="408" t="s">
        <v>264</v>
      </c>
      <c r="E5480" s="408" t="s">
        <v>143</v>
      </c>
      <c r="F5480" s="97">
        <v>156</v>
      </c>
      <c r="G5480" s="97"/>
      <c r="H5480" s="116"/>
      <c r="I5480" s="116"/>
      <c r="J5480" s="97"/>
      <c r="AD5480" s="476"/>
      <c r="AI5480" s="473"/>
    </row>
    <row r="5481" spans="1:35" s="4" customFormat="1" x14ac:dyDescent="0.25">
      <c r="A5481" s="408">
        <f t="shared" si="83"/>
        <v>5479</v>
      </c>
      <c r="B5481" s="488">
        <v>45541</v>
      </c>
      <c r="C5481" s="212" t="s">
        <v>145</v>
      </c>
      <c r="D5481" s="408" t="s">
        <v>265</v>
      </c>
      <c r="E5481" s="408" t="s">
        <v>146</v>
      </c>
      <c r="F5481" s="97">
        <v>466</v>
      </c>
      <c r="G5481" s="97"/>
      <c r="H5481" s="116"/>
      <c r="I5481" s="116"/>
      <c r="J5481" s="97"/>
      <c r="AD5481" s="476"/>
      <c r="AI5481" s="473"/>
    </row>
    <row r="5482" spans="1:35" s="4" customFormat="1" x14ac:dyDescent="0.25">
      <c r="A5482" s="408">
        <f t="shared" si="83"/>
        <v>5480</v>
      </c>
      <c r="B5482" s="488">
        <v>45541</v>
      </c>
      <c r="C5482" s="212" t="s">
        <v>160</v>
      </c>
      <c r="D5482" s="408" t="s">
        <v>136</v>
      </c>
      <c r="E5482" s="408" t="s">
        <v>64</v>
      </c>
      <c r="F5482" s="97">
        <v>124</v>
      </c>
      <c r="G5482" s="97"/>
      <c r="H5482" s="116"/>
      <c r="I5482" s="116"/>
      <c r="J5482" s="97"/>
      <c r="AD5482" s="476"/>
      <c r="AI5482" s="473"/>
    </row>
    <row r="5483" spans="1:35" s="4" customFormat="1" x14ac:dyDescent="0.25">
      <c r="A5483" s="408">
        <f t="shared" si="83"/>
        <v>5481</v>
      </c>
      <c r="B5483" s="488">
        <v>45541</v>
      </c>
      <c r="C5483" s="212" t="s">
        <v>390</v>
      </c>
      <c r="D5483" s="408" t="s">
        <v>99</v>
      </c>
      <c r="E5483" s="408" t="s">
        <v>381</v>
      </c>
      <c r="F5483" s="97">
        <v>0</v>
      </c>
      <c r="G5483" s="97"/>
      <c r="H5483" s="116"/>
      <c r="I5483" s="116"/>
      <c r="J5483" s="97"/>
      <c r="AD5483" s="476"/>
      <c r="AI5483" s="473"/>
    </row>
    <row r="5484" spans="1:35" s="4" customFormat="1" x14ac:dyDescent="0.25">
      <c r="A5484" s="408">
        <f t="shared" si="83"/>
        <v>5482</v>
      </c>
      <c r="B5484" s="488">
        <v>45541</v>
      </c>
      <c r="C5484" s="96" t="s">
        <v>283</v>
      </c>
      <c r="D5484" s="408" t="s">
        <v>266</v>
      </c>
      <c r="E5484" s="408" t="s">
        <v>63</v>
      </c>
      <c r="F5484" s="97">
        <v>0</v>
      </c>
      <c r="G5484" s="97"/>
      <c r="H5484" s="116"/>
      <c r="I5484" s="116"/>
      <c r="J5484" s="97"/>
      <c r="AD5484" s="476"/>
      <c r="AI5484" s="473"/>
    </row>
    <row r="5485" spans="1:35" s="4" customFormat="1" x14ac:dyDescent="0.25">
      <c r="A5485" s="408">
        <f t="shared" si="83"/>
        <v>5483</v>
      </c>
      <c r="B5485" s="488">
        <v>45541</v>
      </c>
      <c r="C5485" s="212" t="s">
        <v>148</v>
      </c>
      <c r="D5485" s="408" t="s">
        <v>92</v>
      </c>
      <c r="E5485" s="408" t="s">
        <v>63</v>
      </c>
      <c r="F5485" s="97">
        <v>0</v>
      </c>
      <c r="G5485" s="97"/>
      <c r="H5485" s="116"/>
      <c r="I5485" s="116"/>
      <c r="J5485" s="97"/>
      <c r="AD5485" s="476"/>
      <c r="AI5485" s="473"/>
    </row>
    <row r="5486" spans="1:35" s="4" customFormat="1" x14ac:dyDescent="0.25">
      <c r="A5486" s="408">
        <f t="shared" si="83"/>
        <v>5484</v>
      </c>
      <c r="B5486" s="488">
        <v>45541</v>
      </c>
      <c r="C5486" s="212" t="s">
        <v>150</v>
      </c>
      <c r="D5486" s="408" t="s">
        <v>92</v>
      </c>
      <c r="E5486" s="408" t="s">
        <v>63</v>
      </c>
      <c r="F5486" s="97">
        <v>0</v>
      </c>
      <c r="G5486" s="97"/>
      <c r="H5486" s="116"/>
      <c r="I5486" s="116"/>
      <c r="J5486" s="97"/>
      <c r="AD5486" s="476"/>
      <c r="AI5486" s="473"/>
    </row>
    <row r="5487" spans="1:35" s="4" customFormat="1" x14ac:dyDescent="0.25">
      <c r="A5487" s="408">
        <f t="shared" si="83"/>
        <v>5485</v>
      </c>
      <c r="B5487" s="488">
        <v>45541</v>
      </c>
      <c r="C5487" s="213" t="s">
        <v>467</v>
      </c>
      <c r="D5487" s="408" t="s">
        <v>92</v>
      </c>
      <c r="E5487" s="408" t="s">
        <v>63</v>
      </c>
      <c r="F5487" s="97">
        <v>0</v>
      </c>
      <c r="G5487" s="97"/>
      <c r="H5487" s="116"/>
      <c r="I5487" s="116"/>
      <c r="J5487" s="97"/>
      <c r="AD5487" s="476"/>
      <c r="AI5487" s="473"/>
    </row>
    <row r="5488" spans="1:35" s="4" customFormat="1" x14ac:dyDescent="0.25">
      <c r="A5488" s="408">
        <f t="shared" si="83"/>
        <v>5486</v>
      </c>
      <c r="B5488" s="488">
        <v>45541</v>
      </c>
      <c r="C5488" s="212" t="s">
        <v>135</v>
      </c>
      <c r="D5488" s="408" t="s">
        <v>136</v>
      </c>
      <c r="E5488" s="408" t="s">
        <v>2</v>
      </c>
      <c r="F5488" s="97">
        <v>0</v>
      </c>
      <c r="G5488" s="97"/>
      <c r="H5488" s="116"/>
      <c r="I5488" s="116"/>
      <c r="J5488" s="97"/>
      <c r="AD5488" s="476"/>
      <c r="AI5488" s="473"/>
    </row>
    <row r="5489" spans="1:35" s="4" customFormat="1" x14ac:dyDescent="0.25">
      <c r="A5489" s="408">
        <f t="shared" si="83"/>
        <v>5487</v>
      </c>
      <c r="B5489" s="488">
        <v>45541</v>
      </c>
      <c r="C5489" s="212" t="s">
        <v>137</v>
      </c>
      <c r="D5489" s="408" t="s">
        <v>136</v>
      </c>
      <c r="E5489" s="408" t="s">
        <v>2</v>
      </c>
      <c r="F5489" s="97">
        <v>357</v>
      </c>
      <c r="G5489" s="97"/>
      <c r="H5489" s="116"/>
      <c r="I5489" s="116"/>
      <c r="J5489" s="97"/>
      <c r="AD5489" s="476"/>
      <c r="AI5489" s="473"/>
    </row>
    <row r="5490" spans="1:35" s="4" customFormat="1" x14ac:dyDescent="0.25">
      <c r="A5490" s="408">
        <f t="shared" si="83"/>
        <v>5488</v>
      </c>
      <c r="B5490" s="488">
        <v>45541</v>
      </c>
      <c r="C5490" s="212" t="s">
        <v>139</v>
      </c>
      <c r="D5490" s="408" t="s">
        <v>92</v>
      </c>
      <c r="E5490" s="408" t="s">
        <v>2</v>
      </c>
      <c r="F5490" s="97">
        <v>0</v>
      </c>
      <c r="G5490" s="97"/>
      <c r="H5490" s="116"/>
      <c r="I5490" s="116"/>
      <c r="J5490" s="97"/>
      <c r="AD5490" s="476"/>
      <c r="AI5490" s="473"/>
    </row>
    <row r="5491" spans="1:35" s="4" customFormat="1" x14ac:dyDescent="0.25">
      <c r="A5491" s="408">
        <f t="shared" si="83"/>
        <v>5489</v>
      </c>
      <c r="B5491" s="488">
        <v>45541</v>
      </c>
      <c r="C5491" s="212" t="s">
        <v>140</v>
      </c>
      <c r="D5491" s="408" t="s">
        <v>92</v>
      </c>
      <c r="E5491" s="408" t="s">
        <v>2</v>
      </c>
      <c r="F5491" s="97">
        <v>0</v>
      </c>
      <c r="G5491" s="97"/>
      <c r="H5491" s="116"/>
      <c r="I5491" s="116"/>
      <c r="J5491" s="97"/>
      <c r="AD5491" s="476"/>
      <c r="AI5491" s="473"/>
    </row>
    <row r="5492" spans="1:35" s="4" customFormat="1" x14ac:dyDescent="0.25">
      <c r="A5492" s="408">
        <f t="shared" ref="A5492:A5555" si="84">ROW()-2</f>
        <v>5490</v>
      </c>
      <c r="B5492" s="488">
        <v>45541</v>
      </c>
      <c r="C5492" s="212" t="s">
        <v>141</v>
      </c>
      <c r="D5492" s="408" t="s">
        <v>92</v>
      </c>
      <c r="E5492" s="408" t="s">
        <v>2</v>
      </c>
      <c r="F5492" s="97">
        <v>0</v>
      </c>
      <c r="G5492" s="97"/>
      <c r="H5492" s="116"/>
      <c r="I5492" s="116"/>
      <c r="J5492" s="97"/>
      <c r="AD5492" s="476"/>
      <c r="AI5492" s="473"/>
    </row>
    <row r="5493" spans="1:35" s="4" customFormat="1" x14ac:dyDescent="0.25">
      <c r="A5493" s="408">
        <f t="shared" si="84"/>
        <v>5491</v>
      </c>
      <c r="B5493" s="488">
        <v>45541</v>
      </c>
      <c r="C5493" s="212" t="s">
        <v>134</v>
      </c>
      <c r="D5493" s="408" t="s">
        <v>99</v>
      </c>
      <c r="E5493" s="408" t="s">
        <v>2</v>
      </c>
      <c r="F5493" s="97">
        <v>445</v>
      </c>
      <c r="G5493" s="97"/>
      <c r="H5493" s="116"/>
      <c r="I5493" s="116"/>
      <c r="J5493" s="97"/>
      <c r="AD5493" s="476"/>
      <c r="AI5493" s="473"/>
    </row>
    <row r="5494" spans="1:35" s="4" customFormat="1" x14ac:dyDescent="0.25">
      <c r="A5494" s="408">
        <f t="shared" si="84"/>
        <v>5492</v>
      </c>
      <c r="B5494" s="488">
        <v>45541</v>
      </c>
      <c r="C5494" s="212" t="s">
        <v>279</v>
      </c>
      <c r="D5494" s="408" t="s">
        <v>99</v>
      </c>
      <c r="E5494" s="408" t="s">
        <v>2</v>
      </c>
      <c r="F5494" s="97">
        <v>0</v>
      </c>
      <c r="G5494" s="97"/>
      <c r="H5494" s="116"/>
      <c r="I5494" s="116"/>
      <c r="J5494" s="97"/>
      <c r="AD5494" s="476"/>
      <c r="AI5494" s="473"/>
    </row>
    <row r="5495" spans="1:35" s="4" customFormat="1" x14ac:dyDescent="0.25">
      <c r="A5495" s="408">
        <f t="shared" si="84"/>
        <v>5493</v>
      </c>
      <c r="B5495" s="488">
        <v>45541</v>
      </c>
      <c r="C5495" s="212" t="s">
        <v>153</v>
      </c>
      <c r="D5495" s="408" t="s">
        <v>103</v>
      </c>
      <c r="E5495" s="408" t="s">
        <v>62</v>
      </c>
      <c r="F5495" s="97">
        <v>0</v>
      </c>
      <c r="G5495" s="97"/>
      <c r="H5495" s="116"/>
      <c r="I5495" s="116"/>
      <c r="J5495" s="97"/>
      <c r="AD5495" s="476"/>
      <c r="AI5495" s="473"/>
    </row>
    <row r="5496" spans="1:35" s="4" customFormat="1" x14ac:dyDescent="0.25">
      <c r="A5496" s="408">
        <f t="shared" si="84"/>
        <v>5494</v>
      </c>
      <c r="B5496" s="488">
        <v>45541</v>
      </c>
      <c r="C5496" s="212" t="s">
        <v>154</v>
      </c>
      <c r="D5496" s="408" t="s">
        <v>92</v>
      </c>
      <c r="E5496" s="408" t="s">
        <v>62</v>
      </c>
      <c r="F5496" s="97">
        <v>0</v>
      </c>
      <c r="G5496" s="97"/>
      <c r="H5496" s="116"/>
      <c r="I5496" s="116"/>
      <c r="J5496" s="97"/>
      <c r="AD5496" s="476"/>
      <c r="AI5496" s="473"/>
    </row>
    <row r="5497" spans="1:35" s="4" customFormat="1" x14ac:dyDescent="0.25">
      <c r="A5497" s="408">
        <f t="shared" si="84"/>
        <v>5495</v>
      </c>
      <c r="B5497" s="488">
        <v>45541</v>
      </c>
      <c r="C5497" s="212" t="s">
        <v>155</v>
      </c>
      <c r="D5497" s="408" t="s">
        <v>92</v>
      </c>
      <c r="E5497" s="408" t="s">
        <v>62</v>
      </c>
      <c r="F5497" s="97">
        <v>0</v>
      </c>
      <c r="G5497" s="97"/>
      <c r="H5497" s="116"/>
      <c r="I5497" s="116"/>
      <c r="J5497" s="97"/>
      <c r="AD5497" s="476"/>
      <c r="AI5497" s="473"/>
    </row>
    <row r="5498" spans="1:35" s="4" customFormat="1" x14ac:dyDescent="0.25">
      <c r="A5498" s="408">
        <f t="shared" si="84"/>
        <v>5496</v>
      </c>
      <c r="B5498" s="488">
        <v>45541</v>
      </c>
      <c r="C5498" s="212" t="s">
        <v>295</v>
      </c>
      <c r="D5498" s="408" t="s">
        <v>92</v>
      </c>
      <c r="E5498" s="408" t="s">
        <v>62</v>
      </c>
      <c r="F5498" s="97">
        <v>0</v>
      </c>
      <c r="G5498" s="97"/>
      <c r="H5498" s="116"/>
      <c r="I5498" s="116"/>
      <c r="J5498" s="97"/>
      <c r="AD5498" s="476"/>
      <c r="AI5498" s="473"/>
    </row>
    <row r="5499" spans="1:35" s="4" customFormat="1" x14ac:dyDescent="0.25">
      <c r="A5499" s="408">
        <f t="shared" si="84"/>
        <v>5497</v>
      </c>
      <c r="B5499" s="488">
        <v>45541</v>
      </c>
      <c r="C5499" s="212" t="s">
        <v>259</v>
      </c>
      <c r="D5499" s="408" t="s">
        <v>92</v>
      </c>
      <c r="E5499" s="408" t="s">
        <v>2</v>
      </c>
      <c r="F5499" s="97">
        <v>144</v>
      </c>
      <c r="G5499" s="97"/>
      <c r="H5499" s="116"/>
      <c r="I5499" s="116"/>
      <c r="J5499" s="97"/>
      <c r="AD5499" s="476"/>
      <c r="AI5499" s="473"/>
    </row>
    <row r="5500" spans="1:35" s="4" customFormat="1" x14ac:dyDescent="0.25">
      <c r="A5500" s="408">
        <f t="shared" si="84"/>
        <v>5498</v>
      </c>
      <c r="B5500" s="488">
        <v>45541</v>
      </c>
      <c r="C5500" s="212" t="s">
        <v>260</v>
      </c>
      <c r="D5500" s="408" t="s">
        <v>92</v>
      </c>
      <c r="E5500" s="408" t="s">
        <v>2</v>
      </c>
      <c r="F5500" s="97">
        <v>0</v>
      </c>
      <c r="G5500" s="97"/>
      <c r="H5500" s="116"/>
      <c r="I5500" s="116"/>
      <c r="J5500" s="97"/>
      <c r="AD5500" s="476"/>
      <c r="AI5500" s="473"/>
    </row>
    <row r="5501" spans="1:35" s="4" customFormat="1" x14ac:dyDescent="0.25">
      <c r="A5501" s="408">
        <f t="shared" si="84"/>
        <v>5499</v>
      </c>
      <c r="B5501" s="488">
        <v>45541</v>
      </c>
      <c r="C5501" s="212" t="s">
        <v>252</v>
      </c>
      <c r="D5501" s="408" t="s">
        <v>92</v>
      </c>
      <c r="E5501" s="408" t="s">
        <v>2</v>
      </c>
      <c r="F5501" s="97">
        <v>0</v>
      </c>
      <c r="G5501" s="97"/>
      <c r="H5501" s="116"/>
      <c r="I5501" s="116"/>
      <c r="J5501" s="97"/>
      <c r="AD5501" s="476"/>
      <c r="AI5501" s="473"/>
    </row>
    <row r="5502" spans="1:35" s="4" customFormat="1" x14ac:dyDescent="0.25">
      <c r="A5502" s="408">
        <f t="shared" si="84"/>
        <v>5500</v>
      </c>
      <c r="B5502" s="488">
        <v>45541</v>
      </c>
      <c r="C5502" s="212" t="s">
        <v>177</v>
      </c>
      <c r="D5502" s="408" t="s">
        <v>159</v>
      </c>
      <c r="E5502" s="408" t="s">
        <v>8</v>
      </c>
      <c r="F5502" s="97">
        <v>118</v>
      </c>
      <c r="G5502" s="97"/>
      <c r="H5502" s="116"/>
      <c r="I5502" s="116"/>
      <c r="J5502" s="97"/>
      <c r="AD5502" s="476"/>
      <c r="AI5502" s="473"/>
    </row>
    <row r="5503" spans="1:35" s="4" customFormat="1" x14ac:dyDescent="0.25">
      <c r="A5503" s="408">
        <f t="shared" si="84"/>
        <v>5501</v>
      </c>
      <c r="B5503" s="488">
        <v>45541</v>
      </c>
      <c r="C5503" s="212" t="s">
        <v>162</v>
      </c>
      <c r="D5503" s="408" t="s">
        <v>163</v>
      </c>
      <c r="E5503" s="408" t="s">
        <v>164</v>
      </c>
      <c r="F5503" s="97">
        <v>0</v>
      </c>
      <c r="G5503" s="97"/>
      <c r="H5503" s="116"/>
      <c r="I5503" s="116"/>
      <c r="J5503" s="97"/>
      <c r="AD5503" s="476"/>
      <c r="AI5503" s="473"/>
    </row>
    <row r="5504" spans="1:35" s="4" customFormat="1" x14ac:dyDescent="0.25">
      <c r="A5504" s="408">
        <f t="shared" si="84"/>
        <v>5502</v>
      </c>
      <c r="B5504" s="488">
        <v>45541</v>
      </c>
      <c r="C5504" s="212" t="s">
        <v>166</v>
      </c>
      <c r="D5504" s="408" t="s">
        <v>167</v>
      </c>
      <c r="E5504" s="408" t="s">
        <v>164</v>
      </c>
      <c r="F5504" s="97">
        <v>37</v>
      </c>
      <c r="G5504" s="97"/>
      <c r="H5504" s="116"/>
      <c r="I5504" s="116"/>
      <c r="J5504" s="97"/>
      <c r="AD5504" s="476"/>
      <c r="AI5504" s="473"/>
    </row>
    <row r="5505" spans="1:35" s="4" customFormat="1" x14ac:dyDescent="0.25">
      <c r="A5505" s="408">
        <f t="shared" si="84"/>
        <v>5503</v>
      </c>
      <c r="B5505" s="488">
        <v>45541</v>
      </c>
      <c r="C5505" s="212" t="s">
        <v>169</v>
      </c>
      <c r="D5505" s="408" t="s">
        <v>167</v>
      </c>
      <c r="E5505" s="408" t="s">
        <v>164</v>
      </c>
      <c r="F5505" s="97">
        <v>33</v>
      </c>
      <c r="G5505" s="97"/>
      <c r="H5505" s="116"/>
      <c r="I5505" s="116"/>
      <c r="J5505" s="97"/>
      <c r="AD5505" s="476"/>
      <c r="AI5505" s="473"/>
    </row>
    <row r="5506" spans="1:35" s="4" customFormat="1" x14ac:dyDescent="0.25">
      <c r="A5506" s="408">
        <f t="shared" si="84"/>
        <v>5504</v>
      </c>
      <c r="B5506" s="488">
        <v>45541</v>
      </c>
      <c r="C5506" s="212" t="s">
        <v>170</v>
      </c>
      <c r="D5506" s="408" t="s">
        <v>103</v>
      </c>
      <c r="E5506" s="408" t="s">
        <v>164</v>
      </c>
      <c r="F5506" s="97">
        <v>47</v>
      </c>
      <c r="G5506" s="97"/>
      <c r="H5506" s="116"/>
      <c r="I5506" s="116"/>
      <c r="J5506" s="97"/>
      <c r="AD5506" s="476"/>
      <c r="AI5506" s="473"/>
    </row>
    <row r="5507" spans="1:35" s="4" customFormat="1" x14ac:dyDescent="0.25">
      <c r="A5507" s="408">
        <f t="shared" si="84"/>
        <v>5505</v>
      </c>
      <c r="B5507" s="488">
        <v>45541</v>
      </c>
      <c r="C5507" s="212" t="s">
        <v>171</v>
      </c>
      <c r="D5507" s="408" t="s">
        <v>159</v>
      </c>
      <c r="E5507" s="408" t="s">
        <v>164</v>
      </c>
      <c r="F5507" s="97">
        <v>0</v>
      </c>
      <c r="G5507" s="97"/>
      <c r="H5507" s="116"/>
      <c r="I5507" s="116"/>
      <c r="J5507" s="97"/>
      <c r="AD5507" s="476"/>
      <c r="AI5507" s="473"/>
    </row>
    <row r="5508" spans="1:35" s="4" customFormat="1" x14ac:dyDescent="0.25">
      <c r="A5508" s="408">
        <f t="shared" si="84"/>
        <v>5506</v>
      </c>
      <c r="B5508" s="488">
        <v>45541</v>
      </c>
      <c r="C5508" s="212" t="s">
        <v>172</v>
      </c>
      <c r="D5508" s="408" t="s">
        <v>173</v>
      </c>
      <c r="E5508" s="408" t="s">
        <v>164</v>
      </c>
      <c r="F5508" s="97">
        <v>0</v>
      </c>
      <c r="G5508" s="97"/>
      <c r="H5508" s="116"/>
      <c r="I5508" s="116"/>
      <c r="J5508" s="97"/>
      <c r="AD5508" s="476"/>
      <c r="AI5508" s="473"/>
    </row>
    <row r="5509" spans="1:35" s="4" customFormat="1" x14ac:dyDescent="0.25">
      <c r="A5509" s="408">
        <f t="shared" si="84"/>
        <v>5507</v>
      </c>
      <c r="B5509" s="488">
        <v>45541</v>
      </c>
      <c r="C5509" s="212" t="s">
        <v>174</v>
      </c>
      <c r="D5509" s="408" t="s">
        <v>99</v>
      </c>
      <c r="E5509" s="408" t="s">
        <v>164</v>
      </c>
      <c r="F5509" s="97">
        <v>0</v>
      </c>
      <c r="G5509" s="97"/>
      <c r="H5509" s="116"/>
      <c r="I5509" s="116"/>
      <c r="J5509" s="97"/>
      <c r="AD5509" s="476"/>
      <c r="AI5509" s="473"/>
    </row>
    <row r="5510" spans="1:35" s="4" customFormat="1" x14ac:dyDescent="0.25">
      <c r="A5510" s="408">
        <f t="shared" si="84"/>
        <v>5508</v>
      </c>
      <c r="B5510" s="488">
        <v>45541</v>
      </c>
      <c r="C5510" s="212" t="s">
        <v>175</v>
      </c>
      <c r="D5510" s="408" t="s">
        <v>176</v>
      </c>
      <c r="E5510" s="408" t="s">
        <v>164</v>
      </c>
      <c r="F5510" s="97">
        <v>139</v>
      </c>
      <c r="G5510" s="97"/>
      <c r="H5510" s="116"/>
      <c r="I5510" s="116"/>
      <c r="J5510" s="97"/>
      <c r="AD5510" s="476"/>
      <c r="AI5510" s="473"/>
    </row>
    <row r="5511" spans="1:35" s="4" customFormat="1" x14ac:dyDescent="0.25">
      <c r="A5511" s="408">
        <f t="shared" si="84"/>
        <v>5509</v>
      </c>
      <c r="B5511" s="488">
        <v>45541</v>
      </c>
      <c r="C5511" s="212" t="s">
        <v>263</v>
      </c>
      <c r="D5511" s="408" t="s">
        <v>176</v>
      </c>
      <c r="E5511" s="408" t="s">
        <v>164</v>
      </c>
      <c r="F5511" s="97">
        <v>0</v>
      </c>
      <c r="G5511" s="97"/>
      <c r="H5511" s="116"/>
      <c r="I5511" s="116"/>
      <c r="J5511" s="97"/>
      <c r="AD5511" s="476"/>
      <c r="AI5511" s="473"/>
    </row>
    <row r="5512" spans="1:35" s="4" customFormat="1" x14ac:dyDescent="0.25">
      <c r="A5512" s="408">
        <f t="shared" si="84"/>
        <v>5510</v>
      </c>
      <c r="B5512" s="488">
        <v>45541</v>
      </c>
      <c r="C5512" s="212" t="s">
        <v>261</v>
      </c>
      <c r="D5512" s="408" t="s">
        <v>269</v>
      </c>
      <c r="E5512" s="408" t="s">
        <v>164</v>
      </c>
      <c r="F5512" s="97">
        <v>0</v>
      </c>
      <c r="G5512" s="97"/>
      <c r="H5512" s="116"/>
      <c r="I5512" s="116"/>
      <c r="J5512" s="97"/>
      <c r="AD5512" s="476"/>
      <c r="AI5512" s="473"/>
    </row>
    <row r="5513" spans="1:35" s="4" customFormat="1" x14ac:dyDescent="0.25">
      <c r="A5513" s="408">
        <f t="shared" si="84"/>
        <v>5511</v>
      </c>
      <c r="B5513" s="488">
        <v>45541</v>
      </c>
      <c r="C5513" s="212" t="s">
        <v>254</v>
      </c>
      <c r="D5513" s="408" t="s">
        <v>159</v>
      </c>
      <c r="E5513" s="408" t="s">
        <v>164</v>
      </c>
      <c r="F5513" s="97">
        <v>251</v>
      </c>
      <c r="G5513" s="97"/>
      <c r="H5513" s="116"/>
      <c r="I5513" s="116"/>
      <c r="J5513" s="97"/>
      <c r="AD5513" s="476"/>
      <c r="AI5513" s="473"/>
    </row>
    <row r="5514" spans="1:35" s="4" customFormat="1" x14ac:dyDescent="0.25">
      <c r="A5514" s="408">
        <f t="shared" si="84"/>
        <v>5512</v>
      </c>
      <c r="B5514" s="488">
        <v>45541</v>
      </c>
      <c r="C5514" s="212" t="s">
        <v>277</v>
      </c>
      <c r="D5514" s="408" t="s">
        <v>176</v>
      </c>
      <c r="E5514" s="408" t="s">
        <v>164</v>
      </c>
      <c r="F5514" s="97">
        <v>0</v>
      </c>
      <c r="G5514" s="97"/>
      <c r="H5514" s="116"/>
      <c r="I5514" s="116"/>
      <c r="J5514" s="97"/>
      <c r="AD5514" s="476"/>
      <c r="AI5514" s="473"/>
    </row>
    <row r="5515" spans="1:35" s="4" customFormat="1" x14ac:dyDescent="0.25">
      <c r="A5515" s="408">
        <f t="shared" si="84"/>
        <v>5513</v>
      </c>
      <c r="B5515" s="488">
        <v>45541</v>
      </c>
      <c r="C5515" s="212" t="s">
        <v>352</v>
      </c>
      <c r="D5515" s="408" t="s">
        <v>176</v>
      </c>
      <c r="E5515" s="408" t="s">
        <v>164</v>
      </c>
      <c r="F5515" s="97">
        <v>0</v>
      </c>
      <c r="G5515" s="97"/>
      <c r="H5515" s="116"/>
      <c r="I5515" s="116"/>
      <c r="J5515" s="97"/>
      <c r="AD5515" s="476"/>
      <c r="AI5515" s="473"/>
    </row>
    <row r="5516" spans="1:35" s="4" customFormat="1" x14ac:dyDescent="0.25">
      <c r="A5516" s="408">
        <f t="shared" si="84"/>
        <v>5514</v>
      </c>
      <c r="B5516" s="488">
        <v>45541</v>
      </c>
      <c r="C5516" s="212" t="s">
        <v>354</v>
      </c>
      <c r="D5516" s="408" t="s">
        <v>103</v>
      </c>
      <c r="E5516" s="408" t="s">
        <v>164</v>
      </c>
      <c r="F5516" s="97">
        <v>79</v>
      </c>
      <c r="G5516" s="97"/>
      <c r="H5516" s="116"/>
      <c r="I5516" s="116"/>
      <c r="J5516" s="97"/>
      <c r="AD5516" s="476"/>
      <c r="AI5516" s="473"/>
    </row>
    <row r="5517" spans="1:35" s="4" customFormat="1" x14ac:dyDescent="0.25">
      <c r="A5517" s="408">
        <f t="shared" si="84"/>
        <v>5515</v>
      </c>
      <c r="B5517" s="488">
        <v>45541</v>
      </c>
      <c r="C5517" s="212" t="s">
        <v>385</v>
      </c>
      <c r="D5517" s="408" t="s">
        <v>386</v>
      </c>
      <c r="E5517" s="408" t="s">
        <v>383</v>
      </c>
      <c r="F5517" s="97">
        <v>0</v>
      </c>
      <c r="G5517" s="97"/>
      <c r="H5517" s="116"/>
      <c r="I5517" s="116"/>
      <c r="J5517" s="97"/>
      <c r="AD5517" s="476"/>
      <c r="AI5517" s="473"/>
    </row>
    <row r="5518" spans="1:35" s="4" customFormat="1" x14ac:dyDescent="0.25">
      <c r="A5518" s="408">
        <f t="shared" si="84"/>
        <v>5516</v>
      </c>
      <c r="B5518" s="488">
        <v>45541</v>
      </c>
      <c r="C5518" s="212" t="s">
        <v>379</v>
      </c>
      <c r="D5518" s="408" t="s">
        <v>269</v>
      </c>
      <c r="E5518" s="408" t="s">
        <v>381</v>
      </c>
      <c r="F5518" s="97">
        <v>265</v>
      </c>
      <c r="G5518" s="97"/>
      <c r="H5518" s="116"/>
      <c r="I5518" s="116"/>
      <c r="J5518" s="97"/>
      <c r="AD5518" s="476"/>
      <c r="AI5518" s="473"/>
    </row>
    <row r="5519" spans="1:35" s="4" customFormat="1" x14ac:dyDescent="0.25">
      <c r="A5519" s="408">
        <f t="shared" si="84"/>
        <v>5517</v>
      </c>
      <c r="B5519" s="488">
        <v>45541</v>
      </c>
      <c r="C5519" s="212" t="s">
        <v>380</v>
      </c>
      <c r="D5519" s="408" t="s">
        <v>269</v>
      </c>
      <c r="E5519" s="408" t="s">
        <v>381</v>
      </c>
      <c r="F5519" s="97">
        <v>109</v>
      </c>
      <c r="G5519" s="97"/>
      <c r="H5519" s="116"/>
      <c r="I5519" s="116"/>
      <c r="J5519" s="97"/>
      <c r="AD5519" s="476"/>
      <c r="AI5519" s="473"/>
    </row>
    <row r="5520" spans="1:35" s="4" customFormat="1" x14ac:dyDescent="0.25">
      <c r="A5520" s="408">
        <f t="shared" si="84"/>
        <v>5518</v>
      </c>
      <c r="B5520" s="488">
        <v>45541</v>
      </c>
      <c r="C5520" s="212" t="s">
        <v>389</v>
      </c>
      <c r="D5520" s="408" t="s">
        <v>103</v>
      </c>
      <c r="E5520" s="408" t="s">
        <v>381</v>
      </c>
      <c r="F5520" s="97">
        <v>126</v>
      </c>
      <c r="G5520" s="97"/>
      <c r="H5520" s="116"/>
      <c r="I5520" s="116"/>
      <c r="J5520" s="97"/>
      <c r="AD5520" s="476"/>
      <c r="AI5520" s="473"/>
    </row>
    <row r="5521" spans="1:35" s="4" customFormat="1" x14ac:dyDescent="0.25">
      <c r="A5521" s="408">
        <f t="shared" si="84"/>
        <v>5519</v>
      </c>
      <c r="B5521" s="488">
        <v>45541</v>
      </c>
      <c r="C5521" s="212" t="s">
        <v>425</v>
      </c>
      <c r="D5521" s="408" t="s">
        <v>99</v>
      </c>
      <c r="E5521" s="203" t="s">
        <v>498</v>
      </c>
      <c r="F5521" s="97">
        <v>201</v>
      </c>
      <c r="G5521" s="97"/>
      <c r="H5521" s="116"/>
      <c r="I5521" s="116"/>
      <c r="J5521" s="97"/>
      <c r="AD5521" s="476"/>
      <c r="AI5521" s="473"/>
    </row>
    <row r="5522" spans="1:35" s="4" customFormat="1" x14ac:dyDescent="0.25">
      <c r="A5522" s="408">
        <f t="shared" si="84"/>
        <v>5520</v>
      </c>
      <c r="B5522" s="488">
        <v>45541</v>
      </c>
      <c r="C5522" s="212" t="s">
        <v>426</v>
      </c>
      <c r="D5522" s="408" t="s">
        <v>159</v>
      </c>
      <c r="E5522" s="408" t="s">
        <v>381</v>
      </c>
      <c r="F5522" s="97">
        <v>200</v>
      </c>
      <c r="G5522" s="97"/>
      <c r="H5522" s="116"/>
      <c r="I5522" s="116"/>
      <c r="J5522" s="97"/>
      <c r="AD5522" s="476"/>
      <c r="AI5522" s="473"/>
    </row>
    <row r="5523" spans="1:35" s="4" customFormat="1" x14ac:dyDescent="0.25">
      <c r="A5523" s="408">
        <f t="shared" si="84"/>
        <v>5521</v>
      </c>
      <c r="B5523" s="488">
        <v>45541</v>
      </c>
      <c r="C5523" s="96" t="s">
        <v>255</v>
      </c>
      <c r="D5523" s="408" t="s">
        <v>159</v>
      </c>
      <c r="E5523" s="408" t="s">
        <v>448</v>
      </c>
      <c r="F5523" s="97">
        <v>0</v>
      </c>
      <c r="G5523" s="97"/>
      <c r="H5523" s="116"/>
      <c r="I5523" s="116"/>
      <c r="J5523" s="97"/>
      <c r="AD5523" s="476"/>
      <c r="AI5523" s="473"/>
    </row>
    <row r="5524" spans="1:35" s="4" customFormat="1" x14ac:dyDescent="0.25">
      <c r="A5524" s="408">
        <f t="shared" si="84"/>
        <v>5522</v>
      </c>
      <c r="B5524" s="488">
        <v>45541</v>
      </c>
      <c r="C5524" s="96" t="s">
        <v>474</v>
      </c>
      <c r="D5524" s="408" t="s">
        <v>269</v>
      </c>
      <c r="E5524" s="408" t="s">
        <v>470</v>
      </c>
      <c r="F5524" s="97">
        <v>0</v>
      </c>
      <c r="G5524" s="97"/>
      <c r="H5524" s="116"/>
      <c r="I5524" s="116"/>
      <c r="J5524" s="97"/>
      <c r="AD5524" s="476"/>
      <c r="AI5524" s="473"/>
    </row>
    <row r="5525" spans="1:35" s="4" customFormat="1" x14ac:dyDescent="0.25">
      <c r="A5525" s="408">
        <f t="shared" si="84"/>
        <v>5523</v>
      </c>
      <c r="B5525" s="488">
        <v>45541</v>
      </c>
      <c r="C5525" s="96" t="s">
        <v>475</v>
      </c>
      <c r="D5525" s="408" t="s">
        <v>269</v>
      </c>
      <c r="E5525" s="408" t="s">
        <v>470</v>
      </c>
      <c r="F5525" s="97">
        <v>0</v>
      </c>
      <c r="G5525" s="97"/>
      <c r="H5525" s="116"/>
      <c r="I5525" s="116"/>
      <c r="J5525" s="97"/>
      <c r="AD5525" s="476"/>
      <c r="AI5525" s="473"/>
    </row>
    <row r="5526" spans="1:35" s="4" customFormat="1" x14ac:dyDescent="0.25">
      <c r="A5526" s="408">
        <f t="shared" si="84"/>
        <v>5524</v>
      </c>
      <c r="B5526" s="488">
        <v>45541</v>
      </c>
      <c r="C5526" s="96" t="s">
        <v>476</v>
      </c>
      <c r="D5526" s="408" t="s">
        <v>269</v>
      </c>
      <c r="E5526" s="408" t="s">
        <v>470</v>
      </c>
      <c r="F5526" s="97">
        <v>100</v>
      </c>
      <c r="G5526" s="97"/>
      <c r="H5526" s="116"/>
      <c r="I5526" s="116"/>
      <c r="J5526" s="97"/>
      <c r="AD5526" s="476"/>
      <c r="AI5526" s="473"/>
    </row>
    <row r="5527" spans="1:35" s="4" customFormat="1" x14ac:dyDescent="0.25">
      <c r="A5527" s="408">
        <f t="shared" si="84"/>
        <v>5525</v>
      </c>
      <c r="B5527" s="488">
        <v>45541</v>
      </c>
      <c r="C5527" s="96" t="s">
        <v>477</v>
      </c>
      <c r="D5527" s="408" t="s">
        <v>269</v>
      </c>
      <c r="E5527" s="408" t="s">
        <v>470</v>
      </c>
      <c r="F5527" s="97">
        <v>0</v>
      </c>
      <c r="G5527" s="97"/>
      <c r="H5527" s="116"/>
      <c r="I5527" s="116"/>
      <c r="J5527" s="97"/>
      <c r="AD5527" s="476"/>
      <c r="AI5527" s="473"/>
    </row>
    <row r="5528" spans="1:35" s="4" customFormat="1" x14ac:dyDescent="0.25">
      <c r="A5528" s="408">
        <f t="shared" si="84"/>
        <v>5526</v>
      </c>
      <c r="B5528" s="488">
        <v>45541</v>
      </c>
      <c r="C5528" s="373" t="s">
        <v>478</v>
      </c>
      <c r="D5528" s="408" t="s">
        <v>103</v>
      </c>
      <c r="E5528" s="408" t="s">
        <v>470</v>
      </c>
      <c r="F5528" s="97">
        <v>138</v>
      </c>
      <c r="G5528" s="97"/>
      <c r="H5528" s="116"/>
      <c r="I5528" s="116"/>
      <c r="J5528" s="97"/>
      <c r="AD5528" s="476"/>
      <c r="AI5528" s="473"/>
    </row>
    <row r="5529" spans="1:35" s="4" customFormat="1" x14ac:dyDescent="0.25">
      <c r="A5529" s="408">
        <f t="shared" si="84"/>
        <v>5527</v>
      </c>
      <c r="B5529" s="488">
        <v>45541</v>
      </c>
      <c r="C5529" s="96" t="s">
        <v>488</v>
      </c>
      <c r="D5529" s="408" t="e">
        <v>#N/A</v>
      </c>
      <c r="E5529" s="408" t="e">
        <v>#N/A</v>
      </c>
      <c r="F5529" s="97">
        <v>100</v>
      </c>
      <c r="G5529" s="97"/>
      <c r="H5529" s="116"/>
      <c r="I5529" s="116"/>
      <c r="J5529" s="97"/>
      <c r="AD5529" s="476"/>
      <c r="AI5529" s="473"/>
    </row>
    <row r="5530" spans="1:35" s="4" customFormat="1" x14ac:dyDescent="0.25">
      <c r="A5530" s="408">
        <f t="shared" si="84"/>
        <v>5528</v>
      </c>
      <c r="B5530" s="488">
        <v>45542</v>
      </c>
      <c r="C5530" s="212" t="s">
        <v>125</v>
      </c>
      <c r="D5530" s="408" t="s">
        <v>99</v>
      </c>
      <c r="E5530" s="408" t="s">
        <v>334</v>
      </c>
      <c r="F5530" s="97">
        <v>0</v>
      </c>
      <c r="G5530" s="97"/>
      <c r="H5530" s="116"/>
      <c r="I5530" s="116"/>
      <c r="J5530" s="97"/>
      <c r="AD5530" s="476"/>
      <c r="AI5530" s="473"/>
    </row>
    <row r="5531" spans="1:35" s="4" customFormat="1" x14ac:dyDescent="0.25">
      <c r="A5531" s="408">
        <f t="shared" si="84"/>
        <v>5529</v>
      </c>
      <c r="B5531" s="488">
        <v>45542</v>
      </c>
      <c r="C5531" s="212" t="s">
        <v>290</v>
      </c>
      <c r="D5531" s="408" t="s">
        <v>99</v>
      </c>
      <c r="E5531" s="408" t="s">
        <v>335</v>
      </c>
      <c r="F5531" s="97">
        <v>0</v>
      </c>
      <c r="G5531" s="97"/>
      <c r="H5531" s="116"/>
      <c r="I5531" s="116"/>
      <c r="J5531" s="97"/>
      <c r="AD5531" s="476"/>
      <c r="AI5531" s="473"/>
    </row>
    <row r="5532" spans="1:35" s="4" customFormat="1" x14ac:dyDescent="0.25">
      <c r="A5532" s="408">
        <f t="shared" si="84"/>
        <v>5530</v>
      </c>
      <c r="B5532" s="488">
        <v>45542</v>
      </c>
      <c r="C5532" s="212" t="s">
        <v>88</v>
      </c>
      <c r="D5532" s="408" t="s">
        <v>89</v>
      </c>
      <c r="E5532" s="408" t="s">
        <v>336</v>
      </c>
      <c r="F5532" s="97">
        <v>0</v>
      </c>
      <c r="G5532" s="97"/>
      <c r="H5532" s="116"/>
      <c r="I5532" s="116"/>
      <c r="J5532" s="97"/>
      <c r="AD5532" s="476"/>
      <c r="AI5532" s="473"/>
    </row>
    <row r="5533" spans="1:35" s="4" customFormat="1" x14ac:dyDescent="0.25">
      <c r="A5533" s="408">
        <f t="shared" si="84"/>
        <v>5531</v>
      </c>
      <c r="B5533" s="488">
        <v>45542</v>
      </c>
      <c r="C5533" s="212" t="s">
        <v>294</v>
      </c>
      <c r="D5533" s="408" t="s">
        <v>89</v>
      </c>
      <c r="E5533" s="408" t="s">
        <v>337</v>
      </c>
      <c r="F5533" s="97">
        <v>0</v>
      </c>
      <c r="G5533" s="97"/>
      <c r="H5533" s="116"/>
      <c r="I5533" s="116"/>
      <c r="J5533" s="97"/>
      <c r="AD5533" s="476"/>
      <c r="AI5533" s="473"/>
    </row>
    <row r="5534" spans="1:35" s="4" customFormat="1" x14ac:dyDescent="0.25">
      <c r="A5534" s="408">
        <f t="shared" si="84"/>
        <v>5532</v>
      </c>
      <c r="B5534" s="488">
        <v>45542</v>
      </c>
      <c r="C5534" s="212" t="s">
        <v>119</v>
      </c>
      <c r="D5534" s="408" t="s">
        <v>131</v>
      </c>
      <c r="E5534" s="408" t="s">
        <v>338</v>
      </c>
      <c r="F5534" s="97">
        <v>0</v>
      </c>
      <c r="G5534" s="97"/>
      <c r="H5534" s="116"/>
      <c r="I5534" s="116"/>
      <c r="J5534" s="97"/>
      <c r="AD5534" s="476"/>
      <c r="AI5534" s="473"/>
    </row>
    <row r="5535" spans="1:35" s="4" customFormat="1" x14ac:dyDescent="0.25">
      <c r="A5535" s="408">
        <f t="shared" si="84"/>
        <v>5533</v>
      </c>
      <c r="B5535" s="488">
        <v>45542</v>
      </c>
      <c r="C5535" s="212" t="s">
        <v>121</v>
      </c>
      <c r="D5535" s="408" t="s">
        <v>122</v>
      </c>
      <c r="E5535" s="408" t="s">
        <v>339</v>
      </c>
      <c r="F5535" s="97">
        <v>109</v>
      </c>
      <c r="G5535" s="97"/>
      <c r="H5535" s="116"/>
      <c r="I5535" s="116"/>
      <c r="J5535" s="97"/>
      <c r="AD5535" s="476"/>
      <c r="AI5535" s="473"/>
    </row>
    <row r="5536" spans="1:35" s="4" customFormat="1" x14ac:dyDescent="0.25">
      <c r="A5536" s="408">
        <f t="shared" si="84"/>
        <v>5534</v>
      </c>
      <c r="B5536" s="488">
        <v>45542</v>
      </c>
      <c r="C5536" s="212" t="s">
        <v>349</v>
      </c>
      <c r="D5536" s="408" t="s">
        <v>360</v>
      </c>
      <c r="E5536" s="408" t="s">
        <v>127</v>
      </c>
      <c r="F5536" s="97">
        <v>62</v>
      </c>
      <c r="G5536" s="97"/>
      <c r="H5536" s="116"/>
      <c r="I5536" s="116"/>
      <c r="J5536" s="97"/>
      <c r="AD5536" s="476"/>
      <c r="AI5536" s="473"/>
    </row>
    <row r="5537" spans="1:35" s="4" customFormat="1" x14ac:dyDescent="0.25">
      <c r="A5537" s="408">
        <f t="shared" si="84"/>
        <v>5535</v>
      </c>
      <c r="B5537" s="488">
        <v>45542</v>
      </c>
      <c r="C5537" s="212" t="s">
        <v>449</v>
      </c>
      <c r="D5537" s="408" t="s">
        <v>122</v>
      </c>
      <c r="E5537" s="408" t="s">
        <v>339</v>
      </c>
      <c r="F5537" s="97">
        <v>0</v>
      </c>
      <c r="G5537" s="97"/>
      <c r="H5537" s="116"/>
      <c r="I5537" s="116"/>
      <c r="J5537" s="97"/>
      <c r="AD5537" s="476"/>
      <c r="AI5537" s="473"/>
    </row>
    <row r="5538" spans="1:35" s="4" customFormat="1" x14ac:dyDescent="0.25">
      <c r="A5538" s="408">
        <f t="shared" si="84"/>
        <v>5536</v>
      </c>
      <c r="B5538" s="488">
        <v>45542</v>
      </c>
      <c r="C5538" s="212" t="s">
        <v>118</v>
      </c>
      <c r="D5538" s="408" t="s">
        <v>107</v>
      </c>
      <c r="E5538" s="408" t="s">
        <v>340</v>
      </c>
      <c r="F5538" s="97">
        <v>0</v>
      </c>
      <c r="G5538" s="97"/>
      <c r="H5538" s="116"/>
      <c r="I5538" s="116"/>
      <c r="J5538" s="97"/>
      <c r="AD5538" s="476"/>
      <c r="AI5538" s="473"/>
    </row>
    <row r="5539" spans="1:35" s="4" customFormat="1" x14ac:dyDescent="0.25">
      <c r="A5539" s="408">
        <f t="shared" si="84"/>
        <v>5537</v>
      </c>
      <c r="B5539" s="488">
        <v>45542</v>
      </c>
      <c r="C5539" s="212" t="s">
        <v>109</v>
      </c>
      <c r="D5539" s="408" t="s">
        <v>107</v>
      </c>
      <c r="E5539" s="408" t="s">
        <v>341</v>
      </c>
      <c r="F5539" s="97">
        <v>0</v>
      </c>
      <c r="G5539" s="97"/>
      <c r="H5539" s="116"/>
      <c r="I5539" s="116"/>
      <c r="J5539" s="97"/>
      <c r="AD5539" s="476"/>
      <c r="AI5539" s="473"/>
    </row>
    <row r="5540" spans="1:35" s="4" customFormat="1" x14ac:dyDescent="0.25">
      <c r="A5540" s="408">
        <f t="shared" si="84"/>
        <v>5538</v>
      </c>
      <c r="B5540" s="488">
        <v>45542</v>
      </c>
      <c r="C5540" s="212" t="s">
        <v>106</v>
      </c>
      <c r="D5540" s="408" t="s">
        <v>107</v>
      </c>
      <c r="E5540" s="408" t="s">
        <v>342</v>
      </c>
      <c r="F5540" s="97">
        <v>0</v>
      </c>
      <c r="G5540" s="97"/>
      <c r="H5540" s="116"/>
      <c r="I5540" s="116"/>
      <c r="J5540" s="97"/>
      <c r="AD5540" s="476"/>
      <c r="AI5540" s="473"/>
    </row>
    <row r="5541" spans="1:35" s="4" customFormat="1" x14ac:dyDescent="0.25">
      <c r="A5541" s="408">
        <f t="shared" si="84"/>
        <v>5539</v>
      </c>
      <c r="B5541" s="488">
        <v>45542</v>
      </c>
      <c r="C5541" s="212" t="s">
        <v>278</v>
      </c>
      <c r="D5541" s="408" t="s">
        <v>107</v>
      </c>
      <c r="E5541" s="408" t="s">
        <v>341</v>
      </c>
      <c r="F5541" s="97">
        <v>0</v>
      </c>
      <c r="G5541" s="97"/>
      <c r="H5541" s="116"/>
      <c r="I5541" s="116"/>
      <c r="J5541" s="97"/>
      <c r="AD5541" s="476"/>
      <c r="AI5541" s="473"/>
    </row>
    <row r="5542" spans="1:35" s="4" customFormat="1" x14ac:dyDescent="0.25">
      <c r="A5542" s="408">
        <f t="shared" si="84"/>
        <v>5540</v>
      </c>
      <c r="B5542" s="488">
        <v>45542</v>
      </c>
      <c r="C5542" s="212" t="s">
        <v>372</v>
      </c>
      <c r="D5542" s="408" t="s">
        <v>107</v>
      </c>
      <c r="E5542" s="408">
        <v>0</v>
      </c>
      <c r="F5542" s="97">
        <v>0</v>
      </c>
      <c r="G5542" s="97"/>
      <c r="H5542" s="116"/>
      <c r="I5542" s="116"/>
      <c r="J5542" s="97"/>
      <c r="AD5542" s="476"/>
      <c r="AI5542" s="473"/>
    </row>
    <row r="5543" spans="1:35" s="4" customFormat="1" x14ac:dyDescent="0.25">
      <c r="A5543" s="408">
        <f t="shared" si="84"/>
        <v>5541</v>
      </c>
      <c r="B5543" s="488">
        <v>45542</v>
      </c>
      <c r="C5543" s="212" t="s">
        <v>373</v>
      </c>
      <c r="D5543" s="408" t="s">
        <v>107</v>
      </c>
      <c r="E5543" s="408">
        <v>0</v>
      </c>
      <c r="F5543" s="97">
        <v>0</v>
      </c>
      <c r="G5543" s="97"/>
      <c r="H5543" s="116"/>
      <c r="I5543" s="116"/>
      <c r="J5543" s="97"/>
      <c r="AD5543" s="476"/>
      <c r="AI5543" s="473"/>
    </row>
    <row r="5544" spans="1:35" s="4" customFormat="1" x14ac:dyDescent="0.25">
      <c r="A5544" s="408">
        <f t="shared" si="84"/>
        <v>5542</v>
      </c>
      <c r="B5544" s="488">
        <v>45542</v>
      </c>
      <c r="C5544" s="212" t="s">
        <v>91</v>
      </c>
      <c r="D5544" s="408" t="s">
        <v>92</v>
      </c>
      <c r="E5544" s="408" t="s">
        <v>343</v>
      </c>
      <c r="F5544" s="97">
        <v>0</v>
      </c>
      <c r="G5544" s="97"/>
      <c r="H5544" s="116"/>
      <c r="I5544" s="116"/>
      <c r="J5544" s="97"/>
      <c r="AD5544" s="476"/>
      <c r="AI5544" s="473"/>
    </row>
    <row r="5545" spans="1:35" s="4" customFormat="1" x14ac:dyDescent="0.25">
      <c r="A5545" s="408">
        <f t="shared" si="84"/>
        <v>5543</v>
      </c>
      <c r="B5545" s="488">
        <v>45542</v>
      </c>
      <c r="C5545" s="212" t="s">
        <v>94</v>
      </c>
      <c r="D5545" s="408" t="s">
        <v>92</v>
      </c>
      <c r="E5545" s="408" t="s">
        <v>344</v>
      </c>
      <c r="F5545" s="97">
        <v>0</v>
      </c>
      <c r="G5545" s="97"/>
      <c r="H5545" s="116"/>
      <c r="I5545" s="116"/>
      <c r="J5545" s="97"/>
      <c r="AD5545" s="476"/>
      <c r="AI5545" s="473"/>
    </row>
    <row r="5546" spans="1:35" s="4" customFormat="1" x14ac:dyDescent="0.25">
      <c r="A5546" s="408">
        <f t="shared" si="84"/>
        <v>5544</v>
      </c>
      <c r="B5546" s="488">
        <v>45542</v>
      </c>
      <c r="C5546" s="212" t="s">
        <v>116</v>
      </c>
      <c r="D5546" s="408" t="s">
        <v>92</v>
      </c>
      <c r="E5546" s="408" t="s">
        <v>345</v>
      </c>
      <c r="F5546" s="97">
        <v>0</v>
      </c>
      <c r="G5546" s="97"/>
      <c r="H5546" s="116"/>
      <c r="I5546" s="116"/>
      <c r="J5546" s="97"/>
      <c r="AD5546" s="476"/>
      <c r="AI5546" s="473"/>
    </row>
    <row r="5547" spans="1:35" s="4" customFormat="1" x14ac:dyDescent="0.25">
      <c r="A5547" s="408">
        <f t="shared" si="84"/>
        <v>5545</v>
      </c>
      <c r="B5547" s="488">
        <v>45542</v>
      </c>
      <c r="C5547" s="212" t="s">
        <v>128</v>
      </c>
      <c r="D5547" s="408" t="s">
        <v>97</v>
      </c>
      <c r="E5547" s="408" t="s">
        <v>346</v>
      </c>
      <c r="F5547" s="97">
        <v>35</v>
      </c>
      <c r="G5547" s="97"/>
      <c r="H5547" s="116"/>
      <c r="I5547" s="116"/>
      <c r="J5547" s="97"/>
      <c r="AD5547" s="476"/>
      <c r="AI5547" s="473"/>
    </row>
    <row r="5548" spans="1:35" s="4" customFormat="1" x14ac:dyDescent="0.25">
      <c r="A5548" s="408">
        <f t="shared" si="84"/>
        <v>5546</v>
      </c>
      <c r="B5548" s="488">
        <v>45542</v>
      </c>
      <c r="C5548" s="212" t="s">
        <v>96</v>
      </c>
      <c r="D5548" s="408" t="s">
        <v>97</v>
      </c>
      <c r="E5548" s="408" t="s">
        <v>347</v>
      </c>
      <c r="F5548" s="97">
        <v>79</v>
      </c>
      <c r="G5548" s="97"/>
      <c r="H5548" s="116"/>
      <c r="I5548" s="116"/>
      <c r="J5548" s="97"/>
      <c r="AD5548" s="476"/>
      <c r="AI5548" s="473"/>
    </row>
    <row r="5549" spans="1:35" s="4" customFormat="1" x14ac:dyDescent="0.25">
      <c r="A5549" s="408">
        <f t="shared" si="84"/>
        <v>5547</v>
      </c>
      <c r="B5549" s="488">
        <v>45542</v>
      </c>
      <c r="C5549" s="212" t="s">
        <v>113</v>
      </c>
      <c r="D5549" s="408" t="s">
        <v>114</v>
      </c>
      <c r="E5549" s="408" t="s">
        <v>348</v>
      </c>
      <c r="F5549" s="97">
        <v>0</v>
      </c>
      <c r="G5549" s="97"/>
      <c r="H5549" s="116"/>
      <c r="I5549" s="116"/>
      <c r="J5549" s="97"/>
      <c r="AD5549" s="476"/>
      <c r="AI5549" s="473"/>
    </row>
    <row r="5550" spans="1:35" s="4" customFormat="1" x14ac:dyDescent="0.25">
      <c r="A5550" s="408">
        <f t="shared" si="84"/>
        <v>5548</v>
      </c>
      <c r="B5550" s="488">
        <v>45542</v>
      </c>
      <c r="C5550" s="96" t="s">
        <v>559</v>
      </c>
      <c r="D5550" s="408" t="str">
        <f>VLOOKUP(C5550,X$4:Z5551,2,FALSE)</f>
        <v>لودر VOLVO</v>
      </c>
      <c r="E5550" s="408" t="str">
        <f>VLOOKUP(C5550,X$4:Z5551,3,FALSE)</f>
        <v>شرکتی</v>
      </c>
      <c r="F5550" s="97">
        <v>0</v>
      </c>
      <c r="G5550" s="97"/>
      <c r="H5550" s="116"/>
      <c r="I5550" s="116"/>
      <c r="J5550" s="97"/>
      <c r="AD5550" s="476"/>
      <c r="AI5550" s="473"/>
    </row>
    <row r="5551" spans="1:35" s="4" customFormat="1" x14ac:dyDescent="0.25">
      <c r="A5551" s="408">
        <f t="shared" si="84"/>
        <v>5549</v>
      </c>
      <c r="B5551" s="488">
        <v>45542</v>
      </c>
      <c r="C5551" s="212" t="s">
        <v>156</v>
      </c>
      <c r="D5551" s="408" t="s">
        <v>136</v>
      </c>
      <c r="E5551" s="408" t="s">
        <v>149</v>
      </c>
      <c r="F5551" s="97">
        <v>0</v>
      </c>
      <c r="G5551" s="97"/>
      <c r="H5551" s="116"/>
      <c r="I5551" s="116"/>
      <c r="J5551" s="97"/>
      <c r="AD5551" s="476"/>
      <c r="AI5551" s="473"/>
    </row>
    <row r="5552" spans="1:35" s="4" customFormat="1" x14ac:dyDescent="0.25">
      <c r="A5552" s="408">
        <f t="shared" si="84"/>
        <v>5550</v>
      </c>
      <c r="B5552" s="488">
        <v>45542</v>
      </c>
      <c r="C5552" s="212" t="s">
        <v>142</v>
      </c>
      <c r="D5552" s="408" t="s">
        <v>264</v>
      </c>
      <c r="E5552" s="408" t="s">
        <v>143</v>
      </c>
      <c r="F5552" s="97">
        <v>0</v>
      </c>
      <c r="G5552" s="97"/>
      <c r="H5552" s="116"/>
      <c r="I5552" s="116"/>
      <c r="J5552" s="97"/>
      <c r="AD5552" s="476"/>
      <c r="AI5552" s="473"/>
    </row>
    <row r="5553" spans="1:35" s="4" customFormat="1" x14ac:dyDescent="0.25">
      <c r="A5553" s="408">
        <f t="shared" si="84"/>
        <v>5551</v>
      </c>
      <c r="B5553" s="488">
        <v>45542</v>
      </c>
      <c r="C5553" s="212" t="s">
        <v>144</v>
      </c>
      <c r="D5553" s="408" t="s">
        <v>264</v>
      </c>
      <c r="E5553" s="408" t="s">
        <v>143</v>
      </c>
      <c r="F5553" s="97">
        <v>0</v>
      </c>
      <c r="G5553" s="97"/>
      <c r="H5553" s="116"/>
      <c r="I5553" s="116"/>
      <c r="J5553" s="97"/>
      <c r="AD5553" s="476"/>
      <c r="AI5553" s="473"/>
    </row>
    <row r="5554" spans="1:35" s="4" customFormat="1" x14ac:dyDescent="0.25">
      <c r="A5554" s="408">
        <f t="shared" si="84"/>
        <v>5552</v>
      </c>
      <c r="B5554" s="488">
        <v>45542</v>
      </c>
      <c r="C5554" s="212" t="s">
        <v>145</v>
      </c>
      <c r="D5554" s="408" t="s">
        <v>265</v>
      </c>
      <c r="E5554" s="408" t="s">
        <v>146</v>
      </c>
      <c r="F5554" s="97">
        <v>0</v>
      </c>
      <c r="G5554" s="97"/>
      <c r="H5554" s="116"/>
      <c r="I5554" s="116"/>
      <c r="J5554" s="97"/>
      <c r="AD5554" s="476"/>
      <c r="AI5554" s="473"/>
    </row>
    <row r="5555" spans="1:35" s="4" customFormat="1" x14ac:dyDescent="0.25">
      <c r="A5555" s="408">
        <f t="shared" si="84"/>
        <v>5553</v>
      </c>
      <c r="B5555" s="488">
        <v>45542</v>
      </c>
      <c r="C5555" s="212" t="s">
        <v>160</v>
      </c>
      <c r="D5555" s="408" t="s">
        <v>136</v>
      </c>
      <c r="E5555" s="408" t="s">
        <v>64</v>
      </c>
      <c r="F5555" s="97">
        <v>0</v>
      </c>
      <c r="G5555" s="97"/>
      <c r="H5555" s="116"/>
      <c r="I5555" s="116"/>
      <c r="J5555" s="97"/>
      <c r="AD5555" s="476"/>
      <c r="AI5555" s="473"/>
    </row>
    <row r="5556" spans="1:35" s="4" customFormat="1" x14ac:dyDescent="0.25">
      <c r="A5556" s="408">
        <f t="shared" ref="A5556:A5619" si="85">ROW()-2</f>
        <v>5554</v>
      </c>
      <c r="B5556" s="488">
        <v>45542</v>
      </c>
      <c r="C5556" s="212" t="s">
        <v>390</v>
      </c>
      <c r="D5556" s="408" t="s">
        <v>99</v>
      </c>
      <c r="E5556" s="408" t="s">
        <v>381</v>
      </c>
      <c r="F5556" s="97">
        <v>0</v>
      </c>
      <c r="G5556" s="97"/>
      <c r="H5556" s="116"/>
      <c r="I5556" s="116"/>
      <c r="J5556" s="97"/>
      <c r="AD5556" s="476"/>
      <c r="AI5556" s="473"/>
    </row>
    <row r="5557" spans="1:35" s="4" customFormat="1" x14ac:dyDescent="0.25">
      <c r="A5557" s="408">
        <f t="shared" si="85"/>
        <v>5555</v>
      </c>
      <c r="B5557" s="488">
        <v>45542</v>
      </c>
      <c r="C5557" s="96" t="s">
        <v>283</v>
      </c>
      <c r="D5557" s="408" t="s">
        <v>266</v>
      </c>
      <c r="E5557" s="408" t="s">
        <v>63</v>
      </c>
      <c r="F5557" s="97">
        <v>0</v>
      </c>
      <c r="G5557" s="97"/>
      <c r="H5557" s="116"/>
      <c r="I5557" s="116"/>
      <c r="J5557" s="97"/>
      <c r="AD5557" s="476"/>
      <c r="AI5557" s="473"/>
    </row>
    <row r="5558" spans="1:35" s="4" customFormat="1" x14ac:dyDescent="0.25">
      <c r="A5558" s="408">
        <f t="shared" si="85"/>
        <v>5556</v>
      </c>
      <c r="B5558" s="488">
        <v>45542</v>
      </c>
      <c r="C5558" s="212" t="s">
        <v>148</v>
      </c>
      <c r="D5558" s="408" t="s">
        <v>92</v>
      </c>
      <c r="E5558" s="408" t="s">
        <v>63</v>
      </c>
      <c r="F5558" s="97">
        <v>0</v>
      </c>
      <c r="G5558" s="97"/>
      <c r="H5558" s="116"/>
      <c r="I5558" s="116"/>
      <c r="J5558" s="97"/>
      <c r="AD5558" s="476"/>
      <c r="AI5558" s="473"/>
    </row>
    <row r="5559" spans="1:35" s="4" customFormat="1" x14ac:dyDescent="0.25">
      <c r="A5559" s="408">
        <f t="shared" si="85"/>
        <v>5557</v>
      </c>
      <c r="B5559" s="488">
        <v>45542</v>
      </c>
      <c r="C5559" s="212" t="s">
        <v>150</v>
      </c>
      <c r="D5559" s="408" t="s">
        <v>92</v>
      </c>
      <c r="E5559" s="408" t="s">
        <v>63</v>
      </c>
      <c r="F5559" s="97">
        <v>0</v>
      </c>
      <c r="G5559" s="97"/>
      <c r="H5559" s="116"/>
      <c r="I5559" s="116"/>
      <c r="J5559" s="97"/>
      <c r="AD5559" s="476"/>
      <c r="AI5559" s="473"/>
    </row>
    <row r="5560" spans="1:35" s="4" customFormat="1" x14ac:dyDescent="0.25">
      <c r="A5560" s="408">
        <f t="shared" si="85"/>
        <v>5558</v>
      </c>
      <c r="B5560" s="488">
        <v>45542</v>
      </c>
      <c r="C5560" s="213" t="s">
        <v>467</v>
      </c>
      <c r="D5560" s="408" t="s">
        <v>92</v>
      </c>
      <c r="E5560" s="408" t="s">
        <v>63</v>
      </c>
      <c r="F5560" s="97">
        <v>0</v>
      </c>
      <c r="G5560" s="97"/>
      <c r="H5560" s="116"/>
      <c r="I5560" s="116"/>
      <c r="J5560" s="97"/>
      <c r="AD5560" s="476"/>
      <c r="AI5560" s="473"/>
    </row>
    <row r="5561" spans="1:35" s="4" customFormat="1" x14ac:dyDescent="0.25">
      <c r="A5561" s="408">
        <f t="shared" si="85"/>
        <v>5559</v>
      </c>
      <c r="B5561" s="488">
        <v>45542</v>
      </c>
      <c r="C5561" s="212" t="s">
        <v>135</v>
      </c>
      <c r="D5561" s="408" t="s">
        <v>136</v>
      </c>
      <c r="E5561" s="408" t="s">
        <v>2</v>
      </c>
      <c r="F5561" s="97">
        <v>0</v>
      </c>
      <c r="G5561" s="97"/>
      <c r="H5561" s="116"/>
      <c r="I5561" s="116"/>
      <c r="J5561" s="97"/>
      <c r="AD5561" s="476"/>
      <c r="AI5561" s="473"/>
    </row>
    <row r="5562" spans="1:35" s="4" customFormat="1" x14ac:dyDescent="0.25">
      <c r="A5562" s="408">
        <f t="shared" si="85"/>
        <v>5560</v>
      </c>
      <c r="B5562" s="488">
        <v>45542</v>
      </c>
      <c r="C5562" s="212" t="s">
        <v>137</v>
      </c>
      <c r="D5562" s="408" t="s">
        <v>136</v>
      </c>
      <c r="E5562" s="408" t="s">
        <v>2</v>
      </c>
      <c r="F5562" s="97">
        <v>234</v>
      </c>
      <c r="G5562" s="97"/>
      <c r="H5562" s="116"/>
      <c r="I5562" s="116"/>
      <c r="J5562" s="97"/>
      <c r="AD5562" s="476"/>
      <c r="AI5562" s="473"/>
    </row>
    <row r="5563" spans="1:35" s="4" customFormat="1" x14ac:dyDescent="0.25">
      <c r="A5563" s="408">
        <f t="shared" si="85"/>
        <v>5561</v>
      </c>
      <c r="B5563" s="488">
        <v>45542</v>
      </c>
      <c r="C5563" s="212" t="s">
        <v>139</v>
      </c>
      <c r="D5563" s="408" t="s">
        <v>92</v>
      </c>
      <c r="E5563" s="408" t="s">
        <v>2</v>
      </c>
      <c r="F5563" s="97">
        <v>0</v>
      </c>
      <c r="G5563" s="97"/>
      <c r="H5563" s="116"/>
      <c r="I5563" s="116"/>
      <c r="J5563" s="97"/>
      <c r="AD5563" s="476"/>
      <c r="AI5563" s="473"/>
    </row>
    <row r="5564" spans="1:35" s="4" customFormat="1" x14ac:dyDescent="0.25">
      <c r="A5564" s="408">
        <f t="shared" si="85"/>
        <v>5562</v>
      </c>
      <c r="B5564" s="488">
        <v>45542</v>
      </c>
      <c r="C5564" s="212" t="s">
        <v>140</v>
      </c>
      <c r="D5564" s="408" t="s">
        <v>92</v>
      </c>
      <c r="E5564" s="408" t="s">
        <v>2</v>
      </c>
      <c r="F5564" s="97">
        <v>0</v>
      </c>
      <c r="G5564" s="97"/>
      <c r="H5564" s="116"/>
      <c r="I5564" s="116"/>
      <c r="J5564" s="97"/>
      <c r="AD5564" s="476"/>
      <c r="AI5564" s="473"/>
    </row>
    <row r="5565" spans="1:35" s="4" customFormat="1" x14ac:dyDescent="0.25">
      <c r="A5565" s="408">
        <f t="shared" si="85"/>
        <v>5563</v>
      </c>
      <c r="B5565" s="488">
        <v>45542</v>
      </c>
      <c r="C5565" s="212" t="s">
        <v>141</v>
      </c>
      <c r="D5565" s="408" t="s">
        <v>92</v>
      </c>
      <c r="E5565" s="408" t="s">
        <v>2</v>
      </c>
      <c r="F5565" s="97">
        <v>0</v>
      </c>
      <c r="G5565" s="97"/>
      <c r="H5565" s="116"/>
      <c r="I5565" s="116"/>
      <c r="J5565" s="97"/>
      <c r="AD5565" s="476"/>
      <c r="AI5565" s="473"/>
    </row>
    <row r="5566" spans="1:35" s="4" customFormat="1" x14ac:dyDescent="0.25">
      <c r="A5566" s="408">
        <f t="shared" si="85"/>
        <v>5564</v>
      </c>
      <c r="B5566" s="488">
        <v>45542</v>
      </c>
      <c r="C5566" s="212" t="s">
        <v>134</v>
      </c>
      <c r="D5566" s="408" t="s">
        <v>99</v>
      </c>
      <c r="E5566" s="408" t="s">
        <v>2</v>
      </c>
      <c r="F5566" s="97">
        <v>0</v>
      </c>
      <c r="G5566" s="97"/>
      <c r="H5566" s="116"/>
      <c r="I5566" s="116"/>
      <c r="J5566" s="97"/>
      <c r="AD5566" s="476"/>
      <c r="AI5566" s="473"/>
    </row>
    <row r="5567" spans="1:35" s="4" customFormat="1" x14ac:dyDescent="0.25">
      <c r="A5567" s="408">
        <f t="shared" si="85"/>
        <v>5565</v>
      </c>
      <c r="B5567" s="488">
        <v>45542</v>
      </c>
      <c r="C5567" s="212" t="s">
        <v>279</v>
      </c>
      <c r="D5567" s="408" t="s">
        <v>99</v>
      </c>
      <c r="E5567" s="408" t="s">
        <v>2</v>
      </c>
      <c r="F5567" s="97">
        <v>223</v>
      </c>
      <c r="G5567" s="97"/>
      <c r="H5567" s="116"/>
      <c r="I5567" s="116"/>
      <c r="J5567" s="97"/>
      <c r="AD5567" s="476"/>
      <c r="AI5567" s="473"/>
    </row>
    <row r="5568" spans="1:35" s="4" customFormat="1" x14ac:dyDescent="0.25">
      <c r="A5568" s="408">
        <f t="shared" si="85"/>
        <v>5566</v>
      </c>
      <c r="B5568" s="488">
        <v>45542</v>
      </c>
      <c r="C5568" s="212" t="s">
        <v>153</v>
      </c>
      <c r="D5568" s="408" t="s">
        <v>103</v>
      </c>
      <c r="E5568" s="408" t="s">
        <v>62</v>
      </c>
      <c r="F5568" s="97">
        <v>125</v>
      </c>
      <c r="G5568" s="97"/>
      <c r="H5568" s="116"/>
      <c r="I5568" s="116"/>
      <c r="J5568" s="97"/>
      <c r="AD5568" s="476"/>
      <c r="AI5568" s="473"/>
    </row>
    <row r="5569" spans="1:35" s="4" customFormat="1" x14ac:dyDescent="0.25">
      <c r="A5569" s="408">
        <f t="shared" si="85"/>
        <v>5567</v>
      </c>
      <c r="B5569" s="488">
        <v>45542</v>
      </c>
      <c r="C5569" s="212" t="s">
        <v>154</v>
      </c>
      <c r="D5569" s="408" t="s">
        <v>92</v>
      </c>
      <c r="E5569" s="408" t="s">
        <v>62</v>
      </c>
      <c r="F5569" s="97">
        <v>0</v>
      </c>
      <c r="G5569" s="97"/>
      <c r="H5569" s="116"/>
      <c r="I5569" s="116"/>
      <c r="J5569" s="97"/>
      <c r="AD5569" s="476"/>
      <c r="AI5569" s="473"/>
    </row>
    <row r="5570" spans="1:35" s="4" customFormat="1" x14ac:dyDescent="0.25">
      <c r="A5570" s="408">
        <f t="shared" si="85"/>
        <v>5568</v>
      </c>
      <c r="B5570" s="488">
        <v>45542</v>
      </c>
      <c r="C5570" s="212" t="s">
        <v>155</v>
      </c>
      <c r="D5570" s="408" t="s">
        <v>92</v>
      </c>
      <c r="E5570" s="408" t="s">
        <v>62</v>
      </c>
      <c r="F5570" s="97">
        <v>0</v>
      </c>
      <c r="G5570" s="97"/>
      <c r="H5570" s="116"/>
      <c r="I5570" s="116"/>
      <c r="J5570" s="97"/>
      <c r="AD5570" s="476"/>
      <c r="AI5570" s="473"/>
    </row>
    <row r="5571" spans="1:35" s="4" customFormat="1" x14ac:dyDescent="0.25">
      <c r="A5571" s="408">
        <f t="shared" si="85"/>
        <v>5569</v>
      </c>
      <c r="B5571" s="488">
        <v>45542</v>
      </c>
      <c r="C5571" s="212" t="s">
        <v>295</v>
      </c>
      <c r="D5571" s="408" t="s">
        <v>92</v>
      </c>
      <c r="E5571" s="408" t="s">
        <v>62</v>
      </c>
      <c r="F5571" s="97">
        <v>0</v>
      </c>
      <c r="G5571" s="97"/>
      <c r="H5571" s="116"/>
      <c r="I5571" s="116"/>
      <c r="J5571" s="97"/>
      <c r="AD5571" s="476"/>
      <c r="AI5571" s="473"/>
    </row>
    <row r="5572" spans="1:35" s="4" customFormat="1" x14ac:dyDescent="0.25">
      <c r="A5572" s="408">
        <f t="shared" si="85"/>
        <v>5570</v>
      </c>
      <c r="B5572" s="488">
        <v>45542</v>
      </c>
      <c r="C5572" s="212" t="s">
        <v>259</v>
      </c>
      <c r="D5572" s="408" t="s">
        <v>92</v>
      </c>
      <c r="E5572" s="408" t="s">
        <v>2</v>
      </c>
      <c r="F5572" s="97">
        <v>0</v>
      </c>
      <c r="G5572" s="97"/>
      <c r="H5572" s="116"/>
      <c r="I5572" s="116"/>
      <c r="J5572" s="97"/>
      <c r="AD5572" s="476"/>
      <c r="AI5572" s="473"/>
    </row>
    <row r="5573" spans="1:35" s="4" customFormat="1" x14ac:dyDescent="0.25">
      <c r="A5573" s="408">
        <f t="shared" si="85"/>
        <v>5571</v>
      </c>
      <c r="B5573" s="488">
        <v>45542</v>
      </c>
      <c r="C5573" s="212" t="s">
        <v>260</v>
      </c>
      <c r="D5573" s="408" t="s">
        <v>92</v>
      </c>
      <c r="E5573" s="408" t="s">
        <v>2</v>
      </c>
      <c r="F5573" s="97">
        <v>0</v>
      </c>
      <c r="G5573" s="97"/>
      <c r="H5573" s="116"/>
      <c r="I5573" s="116"/>
      <c r="J5573" s="97"/>
      <c r="AD5573" s="476"/>
      <c r="AI5573" s="473"/>
    </row>
    <row r="5574" spans="1:35" s="4" customFormat="1" x14ac:dyDescent="0.25">
      <c r="A5574" s="408">
        <f t="shared" si="85"/>
        <v>5572</v>
      </c>
      <c r="B5574" s="488">
        <v>45542</v>
      </c>
      <c r="C5574" s="212" t="s">
        <v>252</v>
      </c>
      <c r="D5574" s="408" t="s">
        <v>92</v>
      </c>
      <c r="E5574" s="408" t="s">
        <v>2</v>
      </c>
      <c r="F5574" s="97">
        <v>0</v>
      </c>
      <c r="G5574" s="97"/>
      <c r="H5574" s="116"/>
      <c r="I5574" s="116"/>
      <c r="J5574" s="97"/>
      <c r="AD5574" s="476"/>
      <c r="AI5574" s="473"/>
    </row>
    <row r="5575" spans="1:35" s="4" customFormat="1" x14ac:dyDescent="0.25">
      <c r="A5575" s="408">
        <f t="shared" si="85"/>
        <v>5573</v>
      </c>
      <c r="B5575" s="488">
        <v>45542</v>
      </c>
      <c r="C5575" s="212" t="s">
        <v>177</v>
      </c>
      <c r="D5575" s="408" t="s">
        <v>159</v>
      </c>
      <c r="E5575" s="408" t="s">
        <v>8</v>
      </c>
      <c r="F5575" s="97">
        <v>75</v>
      </c>
      <c r="G5575" s="97"/>
      <c r="H5575" s="116"/>
      <c r="I5575" s="116"/>
      <c r="J5575" s="97"/>
      <c r="AD5575" s="476"/>
      <c r="AI5575" s="473"/>
    </row>
    <row r="5576" spans="1:35" s="4" customFormat="1" x14ac:dyDescent="0.25">
      <c r="A5576" s="408">
        <f t="shared" si="85"/>
        <v>5574</v>
      </c>
      <c r="B5576" s="488">
        <v>45542</v>
      </c>
      <c r="C5576" s="212" t="s">
        <v>162</v>
      </c>
      <c r="D5576" s="408" t="s">
        <v>163</v>
      </c>
      <c r="E5576" s="408" t="s">
        <v>164</v>
      </c>
      <c r="F5576" s="97">
        <v>0</v>
      </c>
      <c r="G5576" s="97"/>
      <c r="H5576" s="116"/>
      <c r="I5576" s="116"/>
      <c r="J5576" s="97"/>
      <c r="AD5576" s="476"/>
      <c r="AI5576" s="473"/>
    </row>
    <row r="5577" spans="1:35" s="4" customFormat="1" x14ac:dyDescent="0.25">
      <c r="A5577" s="408">
        <f t="shared" si="85"/>
        <v>5575</v>
      </c>
      <c r="B5577" s="488">
        <v>45542</v>
      </c>
      <c r="C5577" s="212" t="s">
        <v>166</v>
      </c>
      <c r="D5577" s="408" t="s">
        <v>167</v>
      </c>
      <c r="E5577" s="408" t="s">
        <v>164</v>
      </c>
      <c r="F5577" s="97">
        <v>0</v>
      </c>
      <c r="G5577" s="97"/>
      <c r="H5577" s="116"/>
      <c r="I5577" s="116"/>
      <c r="J5577" s="97"/>
      <c r="AD5577" s="476"/>
      <c r="AI5577" s="473"/>
    </row>
    <row r="5578" spans="1:35" s="4" customFormat="1" x14ac:dyDescent="0.25">
      <c r="A5578" s="408">
        <f t="shared" si="85"/>
        <v>5576</v>
      </c>
      <c r="B5578" s="488">
        <v>45542</v>
      </c>
      <c r="C5578" s="212" t="s">
        <v>169</v>
      </c>
      <c r="D5578" s="408" t="s">
        <v>167</v>
      </c>
      <c r="E5578" s="408" t="s">
        <v>164</v>
      </c>
      <c r="F5578" s="97">
        <v>0</v>
      </c>
      <c r="G5578" s="97"/>
      <c r="H5578" s="116"/>
      <c r="I5578" s="116"/>
      <c r="J5578" s="97"/>
      <c r="AD5578" s="476"/>
      <c r="AI5578" s="473"/>
    </row>
    <row r="5579" spans="1:35" s="4" customFormat="1" x14ac:dyDescent="0.25">
      <c r="A5579" s="408">
        <f t="shared" si="85"/>
        <v>5577</v>
      </c>
      <c r="B5579" s="488">
        <v>45542</v>
      </c>
      <c r="C5579" s="212" t="s">
        <v>170</v>
      </c>
      <c r="D5579" s="408" t="s">
        <v>103</v>
      </c>
      <c r="E5579" s="408" t="s">
        <v>164</v>
      </c>
      <c r="F5579" s="97">
        <v>200</v>
      </c>
      <c r="G5579" s="97"/>
      <c r="H5579" s="116"/>
      <c r="I5579" s="116"/>
      <c r="J5579" s="97"/>
      <c r="AD5579" s="476"/>
      <c r="AI5579" s="473"/>
    </row>
    <row r="5580" spans="1:35" s="4" customFormat="1" x14ac:dyDescent="0.25">
      <c r="A5580" s="408">
        <f t="shared" si="85"/>
        <v>5578</v>
      </c>
      <c r="B5580" s="488">
        <v>45542</v>
      </c>
      <c r="C5580" s="212" t="s">
        <v>171</v>
      </c>
      <c r="D5580" s="408" t="s">
        <v>159</v>
      </c>
      <c r="E5580" s="408" t="s">
        <v>164</v>
      </c>
      <c r="F5580" s="97">
        <v>0</v>
      </c>
      <c r="G5580" s="97"/>
      <c r="H5580" s="116"/>
      <c r="I5580" s="116"/>
      <c r="J5580" s="97"/>
      <c r="AD5580" s="476"/>
      <c r="AI5580" s="473"/>
    </row>
    <row r="5581" spans="1:35" s="4" customFormat="1" x14ac:dyDescent="0.25">
      <c r="A5581" s="408">
        <f t="shared" si="85"/>
        <v>5579</v>
      </c>
      <c r="B5581" s="488">
        <v>45542</v>
      </c>
      <c r="C5581" s="212" t="s">
        <v>172</v>
      </c>
      <c r="D5581" s="408" t="s">
        <v>173</v>
      </c>
      <c r="E5581" s="408" t="s">
        <v>164</v>
      </c>
      <c r="F5581" s="97">
        <v>0</v>
      </c>
      <c r="G5581" s="97"/>
      <c r="H5581" s="116"/>
      <c r="I5581" s="116"/>
      <c r="J5581" s="97"/>
      <c r="AD5581" s="476"/>
      <c r="AI5581" s="473"/>
    </row>
    <row r="5582" spans="1:35" s="4" customFormat="1" x14ac:dyDescent="0.25">
      <c r="A5582" s="408">
        <f t="shared" si="85"/>
        <v>5580</v>
      </c>
      <c r="B5582" s="488">
        <v>45542</v>
      </c>
      <c r="C5582" s="212" t="s">
        <v>174</v>
      </c>
      <c r="D5582" s="408" t="s">
        <v>99</v>
      </c>
      <c r="E5582" s="408" t="s">
        <v>164</v>
      </c>
      <c r="F5582" s="97">
        <v>0</v>
      </c>
      <c r="G5582" s="97"/>
      <c r="H5582" s="116"/>
      <c r="I5582" s="116"/>
      <c r="J5582" s="97"/>
      <c r="AD5582" s="476"/>
      <c r="AI5582" s="473"/>
    </row>
    <row r="5583" spans="1:35" s="4" customFormat="1" x14ac:dyDescent="0.25">
      <c r="A5583" s="408">
        <f t="shared" si="85"/>
        <v>5581</v>
      </c>
      <c r="B5583" s="488">
        <v>45542</v>
      </c>
      <c r="C5583" s="212" t="s">
        <v>175</v>
      </c>
      <c r="D5583" s="408" t="s">
        <v>176</v>
      </c>
      <c r="E5583" s="408" t="s">
        <v>164</v>
      </c>
      <c r="F5583" s="97">
        <v>120</v>
      </c>
      <c r="G5583" s="97"/>
      <c r="H5583" s="116"/>
      <c r="I5583" s="116"/>
      <c r="J5583" s="97"/>
      <c r="AD5583" s="476"/>
      <c r="AI5583" s="473"/>
    </row>
    <row r="5584" spans="1:35" s="4" customFormat="1" x14ac:dyDescent="0.25">
      <c r="A5584" s="408">
        <f t="shared" si="85"/>
        <v>5582</v>
      </c>
      <c r="B5584" s="488">
        <v>45542</v>
      </c>
      <c r="C5584" s="212" t="s">
        <v>263</v>
      </c>
      <c r="D5584" s="408" t="s">
        <v>176</v>
      </c>
      <c r="E5584" s="408" t="s">
        <v>164</v>
      </c>
      <c r="F5584" s="97">
        <v>0</v>
      </c>
      <c r="G5584" s="97"/>
      <c r="H5584" s="116"/>
      <c r="I5584" s="116"/>
      <c r="J5584" s="97"/>
      <c r="AD5584" s="476"/>
      <c r="AI5584" s="473"/>
    </row>
    <row r="5585" spans="1:35" s="4" customFormat="1" x14ac:dyDescent="0.25">
      <c r="A5585" s="408">
        <f t="shared" si="85"/>
        <v>5583</v>
      </c>
      <c r="B5585" s="488">
        <v>45542</v>
      </c>
      <c r="C5585" s="212" t="s">
        <v>261</v>
      </c>
      <c r="D5585" s="408" t="s">
        <v>269</v>
      </c>
      <c r="E5585" s="408" t="s">
        <v>164</v>
      </c>
      <c r="F5585" s="97">
        <v>0</v>
      </c>
      <c r="G5585" s="97"/>
      <c r="H5585" s="116"/>
      <c r="I5585" s="116"/>
      <c r="J5585" s="97"/>
      <c r="AD5585" s="476"/>
      <c r="AI5585" s="473"/>
    </row>
    <row r="5586" spans="1:35" s="4" customFormat="1" x14ac:dyDescent="0.25">
      <c r="A5586" s="408">
        <f t="shared" si="85"/>
        <v>5584</v>
      </c>
      <c r="B5586" s="488">
        <v>45542</v>
      </c>
      <c r="C5586" s="212" t="s">
        <v>254</v>
      </c>
      <c r="D5586" s="408" t="s">
        <v>159</v>
      </c>
      <c r="E5586" s="408" t="s">
        <v>164</v>
      </c>
      <c r="F5586" s="97">
        <v>0</v>
      </c>
      <c r="G5586" s="97"/>
      <c r="H5586" s="116"/>
      <c r="I5586" s="116"/>
      <c r="J5586" s="97"/>
      <c r="AD5586" s="476"/>
      <c r="AI5586" s="473"/>
    </row>
    <row r="5587" spans="1:35" s="4" customFormat="1" x14ac:dyDescent="0.25">
      <c r="A5587" s="408">
        <f t="shared" si="85"/>
        <v>5585</v>
      </c>
      <c r="B5587" s="488">
        <v>45542</v>
      </c>
      <c r="C5587" s="212" t="s">
        <v>277</v>
      </c>
      <c r="D5587" s="408" t="s">
        <v>176</v>
      </c>
      <c r="E5587" s="408" t="s">
        <v>164</v>
      </c>
      <c r="F5587" s="97">
        <v>263</v>
      </c>
      <c r="G5587" s="97"/>
      <c r="H5587" s="116"/>
      <c r="I5587" s="116"/>
      <c r="J5587" s="97"/>
      <c r="AD5587" s="476"/>
      <c r="AI5587" s="473"/>
    </row>
    <row r="5588" spans="1:35" s="4" customFormat="1" x14ac:dyDescent="0.25">
      <c r="A5588" s="408">
        <f t="shared" si="85"/>
        <v>5586</v>
      </c>
      <c r="B5588" s="488">
        <v>45542</v>
      </c>
      <c r="C5588" s="212" t="s">
        <v>352</v>
      </c>
      <c r="D5588" s="408" t="s">
        <v>176</v>
      </c>
      <c r="E5588" s="408" t="s">
        <v>164</v>
      </c>
      <c r="F5588" s="97">
        <v>0</v>
      </c>
      <c r="G5588" s="97"/>
      <c r="H5588" s="116"/>
      <c r="I5588" s="116"/>
      <c r="J5588" s="97"/>
      <c r="AD5588" s="476"/>
      <c r="AI5588" s="473"/>
    </row>
    <row r="5589" spans="1:35" s="4" customFormat="1" x14ac:dyDescent="0.25">
      <c r="A5589" s="408">
        <f t="shared" si="85"/>
        <v>5587</v>
      </c>
      <c r="B5589" s="488">
        <v>45542</v>
      </c>
      <c r="C5589" s="212" t="s">
        <v>354</v>
      </c>
      <c r="D5589" s="408" t="s">
        <v>103</v>
      </c>
      <c r="E5589" s="408" t="s">
        <v>164</v>
      </c>
      <c r="F5589" s="97">
        <v>43</v>
      </c>
      <c r="G5589" s="97"/>
      <c r="H5589" s="116"/>
      <c r="I5589" s="116"/>
      <c r="J5589" s="97"/>
      <c r="AD5589" s="476"/>
      <c r="AI5589" s="473"/>
    </row>
    <row r="5590" spans="1:35" s="4" customFormat="1" x14ac:dyDescent="0.25">
      <c r="A5590" s="408">
        <f t="shared" si="85"/>
        <v>5588</v>
      </c>
      <c r="B5590" s="488">
        <v>45542</v>
      </c>
      <c r="C5590" s="212" t="s">
        <v>385</v>
      </c>
      <c r="D5590" s="408" t="s">
        <v>386</v>
      </c>
      <c r="E5590" s="408" t="s">
        <v>383</v>
      </c>
      <c r="F5590" s="97">
        <v>150</v>
      </c>
      <c r="G5590" s="97"/>
      <c r="H5590" s="116"/>
      <c r="I5590" s="116"/>
      <c r="J5590" s="97"/>
      <c r="AD5590" s="476"/>
      <c r="AI5590" s="473"/>
    </row>
    <row r="5591" spans="1:35" s="4" customFormat="1" x14ac:dyDescent="0.25">
      <c r="A5591" s="408">
        <f t="shared" si="85"/>
        <v>5589</v>
      </c>
      <c r="B5591" s="488">
        <v>45542</v>
      </c>
      <c r="C5591" s="212" t="s">
        <v>379</v>
      </c>
      <c r="D5591" s="408" t="s">
        <v>269</v>
      </c>
      <c r="E5591" s="408" t="s">
        <v>381</v>
      </c>
      <c r="F5591" s="97">
        <v>0</v>
      </c>
      <c r="G5591" s="97"/>
      <c r="H5591" s="116"/>
      <c r="I5591" s="116"/>
      <c r="J5591" s="97"/>
      <c r="AD5591" s="476"/>
      <c r="AI5591" s="473"/>
    </row>
    <row r="5592" spans="1:35" s="4" customFormat="1" x14ac:dyDescent="0.25">
      <c r="A5592" s="408">
        <f t="shared" si="85"/>
        <v>5590</v>
      </c>
      <c r="B5592" s="488">
        <v>45542</v>
      </c>
      <c r="C5592" s="212" t="s">
        <v>380</v>
      </c>
      <c r="D5592" s="408" t="s">
        <v>269</v>
      </c>
      <c r="E5592" s="408" t="s">
        <v>381</v>
      </c>
      <c r="F5592" s="97">
        <v>0</v>
      </c>
      <c r="G5592" s="97"/>
      <c r="H5592" s="116"/>
      <c r="I5592" s="116"/>
      <c r="J5592" s="97"/>
      <c r="AD5592" s="476"/>
      <c r="AI5592" s="473"/>
    </row>
    <row r="5593" spans="1:35" s="4" customFormat="1" x14ac:dyDescent="0.25">
      <c r="A5593" s="408">
        <f t="shared" si="85"/>
        <v>5591</v>
      </c>
      <c r="B5593" s="488">
        <v>45542</v>
      </c>
      <c r="C5593" s="212" t="s">
        <v>389</v>
      </c>
      <c r="D5593" s="408" t="s">
        <v>103</v>
      </c>
      <c r="E5593" s="408" t="s">
        <v>381</v>
      </c>
      <c r="F5593" s="97">
        <v>0</v>
      </c>
      <c r="G5593" s="97"/>
      <c r="H5593" s="116"/>
      <c r="I5593" s="116"/>
      <c r="J5593" s="97"/>
      <c r="AD5593" s="476"/>
      <c r="AI5593" s="473"/>
    </row>
    <row r="5594" spans="1:35" s="4" customFormat="1" x14ac:dyDescent="0.25">
      <c r="A5594" s="408">
        <f t="shared" si="85"/>
        <v>5592</v>
      </c>
      <c r="B5594" s="488">
        <v>45542</v>
      </c>
      <c r="C5594" s="212" t="s">
        <v>425</v>
      </c>
      <c r="D5594" s="408" t="s">
        <v>99</v>
      </c>
      <c r="E5594" s="203" t="s">
        <v>498</v>
      </c>
      <c r="F5594" s="97">
        <v>0</v>
      </c>
      <c r="G5594" s="97"/>
      <c r="H5594" s="116"/>
      <c r="I5594" s="116"/>
      <c r="J5594" s="97"/>
      <c r="AD5594" s="476"/>
      <c r="AI5594" s="473"/>
    </row>
    <row r="5595" spans="1:35" s="4" customFormat="1" x14ac:dyDescent="0.25">
      <c r="A5595" s="408">
        <f t="shared" si="85"/>
        <v>5593</v>
      </c>
      <c r="B5595" s="488">
        <v>45542</v>
      </c>
      <c r="C5595" s="212" t="s">
        <v>426</v>
      </c>
      <c r="D5595" s="408" t="s">
        <v>159</v>
      </c>
      <c r="E5595" s="408" t="s">
        <v>381</v>
      </c>
      <c r="F5595" s="97">
        <v>0</v>
      </c>
      <c r="G5595" s="97"/>
      <c r="H5595" s="116"/>
      <c r="I5595" s="116"/>
      <c r="J5595" s="97"/>
      <c r="AD5595" s="476"/>
      <c r="AI5595" s="473"/>
    </row>
    <row r="5596" spans="1:35" s="4" customFormat="1" x14ac:dyDescent="0.25">
      <c r="A5596" s="408">
        <f t="shared" si="85"/>
        <v>5594</v>
      </c>
      <c r="B5596" s="488">
        <v>45542</v>
      </c>
      <c r="C5596" s="96" t="s">
        <v>255</v>
      </c>
      <c r="D5596" s="408" t="s">
        <v>159</v>
      </c>
      <c r="E5596" s="408" t="s">
        <v>448</v>
      </c>
      <c r="F5596" s="97">
        <v>0</v>
      </c>
      <c r="G5596" s="97"/>
      <c r="H5596" s="116"/>
      <c r="I5596" s="116"/>
      <c r="J5596" s="97"/>
      <c r="AD5596" s="476"/>
      <c r="AI5596" s="473"/>
    </row>
    <row r="5597" spans="1:35" s="4" customFormat="1" x14ac:dyDescent="0.25">
      <c r="A5597" s="408">
        <f t="shared" si="85"/>
        <v>5595</v>
      </c>
      <c r="B5597" s="488">
        <v>45542</v>
      </c>
      <c r="C5597" s="96" t="s">
        <v>474</v>
      </c>
      <c r="D5597" s="408" t="s">
        <v>269</v>
      </c>
      <c r="E5597" s="408" t="s">
        <v>470</v>
      </c>
      <c r="F5597" s="97">
        <v>0</v>
      </c>
      <c r="G5597" s="97"/>
      <c r="H5597" s="116"/>
      <c r="I5597" s="116"/>
      <c r="J5597" s="97"/>
      <c r="AD5597" s="476"/>
      <c r="AI5597" s="473"/>
    </row>
    <row r="5598" spans="1:35" s="4" customFormat="1" x14ac:dyDescent="0.25">
      <c r="A5598" s="408">
        <f t="shared" si="85"/>
        <v>5596</v>
      </c>
      <c r="B5598" s="488">
        <v>45542</v>
      </c>
      <c r="C5598" s="96" t="s">
        <v>475</v>
      </c>
      <c r="D5598" s="408" t="s">
        <v>269</v>
      </c>
      <c r="E5598" s="408" t="s">
        <v>470</v>
      </c>
      <c r="F5598" s="97">
        <v>0</v>
      </c>
      <c r="G5598" s="97"/>
      <c r="H5598" s="116"/>
      <c r="I5598" s="116"/>
      <c r="J5598" s="97"/>
      <c r="AD5598" s="476"/>
      <c r="AI5598" s="473"/>
    </row>
    <row r="5599" spans="1:35" s="4" customFormat="1" x14ac:dyDescent="0.25">
      <c r="A5599" s="408">
        <f t="shared" si="85"/>
        <v>5597</v>
      </c>
      <c r="B5599" s="488">
        <v>45542</v>
      </c>
      <c r="C5599" s="96" t="s">
        <v>476</v>
      </c>
      <c r="D5599" s="408" t="s">
        <v>269</v>
      </c>
      <c r="E5599" s="408" t="s">
        <v>470</v>
      </c>
      <c r="F5599" s="97">
        <v>0</v>
      </c>
      <c r="G5599" s="97"/>
      <c r="H5599" s="116"/>
      <c r="I5599" s="116"/>
      <c r="J5599" s="97"/>
      <c r="AD5599" s="476"/>
      <c r="AI5599" s="473"/>
    </row>
    <row r="5600" spans="1:35" s="4" customFormat="1" x14ac:dyDescent="0.25">
      <c r="A5600" s="408">
        <f t="shared" si="85"/>
        <v>5598</v>
      </c>
      <c r="B5600" s="488">
        <v>45542</v>
      </c>
      <c r="C5600" s="96" t="s">
        <v>477</v>
      </c>
      <c r="D5600" s="408" t="s">
        <v>269</v>
      </c>
      <c r="E5600" s="408" t="s">
        <v>470</v>
      </c>
      <c r="F5600" s="97">
        <v>305</v>
      </c>
      <c r="G5600" s="97"/>
      <c r="H5600" s="116"/>
      <c r="I5600" s="116"/>
      <c r="J5600" s="97"/>
      <c r="AD5600" s="476"/>
      <c r="AI5600" s="473"/>
    </row>
    <row r="5601" spans="1:35" s="4" customFormat="1" x14ac:dyDescent="0.25">
      <c r="A5601" s="408">
        <f t="shared" si="85"/>
        <v>5599</v>
      </c>
      <c r="B5601" s="488">
        <v>45542</v>
      </c>
      <c r="C5601" s="373" t="s">
        <v>478</v>
      </c>
      <c r="D5601" s="408" t="s">
        <v>103</v>
      </c>
      <c r="E5601" s="408" t="s">
        <v>470</v>
      </c>
      <c r="F5601" s="97">
        <v>0</v>
      </c>
      <c r="G5601" s="97"/>
      <c r="H5601" s="116"/>
      <c r="I5601" s="116"/>
      <c r="J5601" s="97"/>
      <c r="AD5601" s="476"/>
      <c r="AI5601" s="473"/>
    </row>
    <row r="5602" spans="1:35" s="4" customFormat="1" x14ac:dyDescent="0.25">
      <c r="A5602" s="408">
        <f t="shared" si="85"/>
        <v>5600</v>
      </c>
      <c r="B5602" s="488">
        <v>45543</v>
      </c>
      <c r="C5602" s="212" t="s">
        <v>125</v>
      </c>
      <c r="D5602" s="408" t="s">
        <v>99</v>
      </c>
      <c r="E5602" s="408" t="s">
        <v>334</v>
      </c>
      <c r="F5602" s="97">
        <v>0</v>
      </c>
      <c r="G5602" s="97"/>
      <c r="H5602" s="116"/>
      <c r="I5602" s="116"/>
      <c r="J5602" s="97"/>
      <c r="AD5602" s="476"/>
      <c r="AI5602" s="473"/>
    </row>
    <row r="5603" spans="1:35" s="4" customFormat="1" x14ac:dyDescent="0.25">
      <c r="A5603" s="408">
        <f t="shared" si="85"/>
        <v>5601</v>
      </c>
      <c r="B5603" s="488">
        <v>45543</v>
      </c>
      <c r="C5603" s="212" t="s">
        <v>290</v>
      </c>
      <c r="D5603" s="408" t="s">
        <v>99</v>
      </c>
      <c r="E5603" s="408" t="s">
        <v>335</v>
      </c>
      <c r="F5603" s="97">
        <v>325</v>
      </c>
      <c r="G5603" s="97"/>
      <c r="H5603" s="116"/>
      <c r="I5603" s="116"/>
      <c r="J5603" s="97"/>
      <c r="AD5603" s="476"/>
      <c r="AI5603" s="473"/>
    </row>
    <row r="5604" spans="1:35" s="4" customFormat="1" x14ac:dyDescent="0.25">
      <c r="A5604" s="408">
        <f t="shared" si="85"/>
        <v>5602</v>
      </c>
      <c r="B5604" s="488">
        <v>45543</v>
      </c>
      <c r="C5604" s="212" t="s">
        <v>88</v>
      </c>
      <c r="D5604" s="408" t="s">
        <v>89</v>
      </c>
      <c r="E5604" s="408" t="s">
        <v>336</v>
      </c>
      <c r="F5604" s="97">
        <v>255</v>
      </c>
      <c r="G5604" s="97"/>
      <c r="H5604" s="116"/>
      <c r="I5604" s="116"/>
      <c r="J5604" s="97"/>
      <c r="AD5604" s="476"/>
      <c r="AI5604" s="473"/>
    </row>
    <row r="5605" spans="1:35" s="4" customFormat="1" x14ac:dyDescent="0.25">
      <c r="A5605" s="408">
        <f t="shared" si="85"/>
        <v>5603</v>
      </c>
      <c r="B5605" s="488">
        <v>45543</v>
      </c>
      <c r="C5605" s="212" t="s">
        <v>294</v>
      </c>
      <c r="D5605" s="408" t="s">
        <v>89</v>
      </c>
      <c r="E5605" s="408" t="s">
        <v>337</v>
      </c>
      <c r="F5605" s="97">
        <v>0</v>
      </c>
      <c r="G5605" s="97"/>
      <c r="H5605" s="116"/>
      <c r="I5605" s="116"/>
      <c r="J5605" s="97"/>
      <c r="AD5605" s="476"/>
      <c r="AI5605" s="473"/>
    </row>
    <row r="5606" spans="1:35" s="4" customFormat="1" x14ac:dyDescent="0.25">
      <c r="A5606" s="408">
        <f t="shared" si="85"/>
        <v>5604</v>
      </c>
      <c r="B5606" s="488">
        <v>45543</v>
      </c>
      <c r="C5606" s="212" t="s">
        <v>119</v>
      </c>
      <c r="D5606" s="408" t="s">
        <v>131</v>
      </c>
      <c r="E5606" s="408" t="s">
        <v>338</v>
      </c>
      <c r="F5606" s="97">
        <v>88</v>
      </c>
      <c r="G5606" s="97"/>
      <c r="H5606" s="116"/>
      <c r="I5606" s="116"/>
      <c r="J5606" s="97"/>
      <c r="AD5606" s="476"/>
      <c r="AI5606" s="473"/>
    </row>
    <row r="5607" spans="1:35" s="4" customFormat="1" x14ac:dyDescent="0.25">
      <c r="A5607" s="408">
        <f t="shared" si="85"/>
        <v>5605</v>
      </c>
      <c r="B5607" s="488">
        <v>45543</v>
      </c>
      <c r="C5607" s="212" t="s">
        <v>121</v>
      </c>
      <c r="D5607" s="408" t="s">
        <v>122</v>
      </c>
      <c r="E5607" s="408" t="s">
        <v>339</v>
      </c>
      <c r="F5607" s="97">
        <v>0</v>
      </c>
      <c r="G5607" s="97"/>
      <c r="H5607" s="116"/>
      <c r="I5607" s="116"/>
      <c r="J5607" s="97"/>
      <c r="AD5607" s="476"/>
      <c r="AI5607" s="473"/>
    </row>
    <row r="5608" spans="1:35" s="4" customFormat="1" x14ac:dyDescent="0.25">
      <c r="A5608" s="408">
        <f t="shared" si="85"/>
        <v>5606</v>
      </c>
      <c r="B5608" s="488">
        <v>45543</v>
      </c>
      <c r="C5608" s="212" t="s">
        <v>349</v>
      </c>
      <c r="D5608" s="408" t="s">
        <v>360</v>
      </c>
      <c r="E5608" s="408" t="s">
        <v>127</v>
      </c>
      <c r="F5608" s="97">
        <v>100</v>
      </c>
      <c r="G5608" s="97"/>
      <c r="H5608" s="116"/>
      <c r="I5608" s="116"/>
      <c r="J5608" s="97"/>
      <c r="AD5608" s="476"/>
      <c r="AI5608" s="473"/>
    </row>
    <row r="5609" spans="1:35" s="4" customFormat="1" x14ac:dyDescent="0.25">
      <c r="A5609" s="408">
        <f t="shared" si="85"/>
        <v>5607</v>
      </c>
      <c r="B5609" s="488">
        <v>45543</v>
      </c>
      <c r="C5609" s="212" t="s">
        <v>449</v>
      </c>
      <c r="D5609" s="408" t="s">
        <v>122</v>
      </c>
      <c r="E5609" s="408" t="s">
        <v>339</v>
      </c>
      <c r="F5609" s="97">
        <v>0</v>
      </c>
      <c r="G5609" s="97"/>
      <c r="H5609" s="116"/>
      <c r="I5609" s="116"/>
      <c r="J5609" s="97"/>
      <c r="AD5609" s="476"/>
      <c r="AI5609" s="473"/>
    </row>
    <row r="5610" spans="1:35" s="4" customFormat="1" x14ac:dyDescent="0.25">
      <c r="A5610" s="408">
        <f t="shared" si="85"/>
        <v>5608</v>
      </c>
      <c r="B5610" s="488">
        <v>45543</v>
      </c>
      <c r="C5610" s="212" t="s">
        <v>118</v>
      </c>
      <c r="D5610" s="408" t="s">
        <v>107</v>
      </c>
      <c r="E5610" s="408" t="s">
        <v>340</v>
      </c>
      <c r="F5610" s="97">
        <v>0</v>
      </c>
      <c r="G5610" s="97"/>
      <c r="H5610" s="116"/>
      <c r="I5610" s="116"/>
      <c r="J5610" s="97"/>
      <c r="AD5610" s="476"/>
      <c r="AI5610" s="473"/>
    </row>
    <row r="5611" spans="1:35" s="4" customFormat="1" x14ac:dyDescent="0.25">
      <c r="A5611" s="408">
        <f t="shared" si="85"/>
        <v>5609</v>
      </c>
      <c r="B5611" s="488">
        <v>45543</v>
      </c>
      <c r="C5611" s="212" t="s">
        <v>109</v>
      </c>
      <c r="D5611" s="408" t="s">
        <v>107</v>
      </c>
      <c r="E5611" s="408" t="s">
        <v>341</v>
      </c>
      <c r="F5611" s="97">
        <v>79</v>
      </c>
      <c r="G5611" s="97"/>
      <c r="H5611" s="116"/>
      <c r="I5611" s="116"/>
      <c r="J5611" s="97"/>
      <c r="AD5611" s="476"/>
      <c r="AI5611" s="473"/>
    </row>
    <row r="5612" spans="1:35" s="4" customFormat="1" x14ac:dyDescent="0.25">
      <c r="A5612" s="408">
        <f t="shared" si="85"/>
        <v>5610</v>
      </c>
      <c r="B5612" s="488">
        <v>45543</v>
      </c>
      <c r="C5612" s="212" t="s">
        <v>106</v>
      </c>
      <c r="D5612" s="408" t="s">
        <v>107</v>
      </c>
      <c r="E5612" s="408" t="s">
        <v>342</v>
      </c>
      <c r="F5612" s="97">
        <v>87</v>
      </c>
      <c r="G5612" s="97"/>
      <c r="H5612" s="116"/>
      <c r="I5612" s="116"/>
      <c r="J5612" s="97"/>
      <c r="AD5612" s="476"/>
      <c r="AI5612" s="473"/>
    </row>
    <row r="5613" spans="1:35" s="4" customFormat="1" x14ac:dyDescent="0.25">
      <c r="A5613" s="408">
        <f t="shared" si="85"/>
        <v>5611</v>
      </c>
      <c r="B5613" s="488">
        <v>45543</v>
      </c>
      <c r="C5613" s="212" t="s">
        <v>278</v>
      </c>
      <c r="D5613" s="408" t="s">
        <v>107</v>
      </c>
      <c r="E5613" s="408" t="s">
        <v>341</v>
      </c>
      <c r="F5613" s="97">
        <v>70</v>
      </c>
      <c r="G5613" s="97"/>
      <c r="H5613" s="116"/>
      <c r="I5613" s="116"/>
      <c r="J5613" s="97"/>
      <c r="AD5613" s="476"/>
      <c r="AI5613" s="473"/>
    </row>
    <row r="5614" spans="1:35" s="4" customFormat="1" x14ac:dyDescent="0.25">
      <c r="A5614" s="408">
        <f t="shared" si="85"/>
        <v>5612</v>
      </c>
      <c r="B5614" s="488">
        <v>45543</v>
      </c>
      <c r="C5614" s="212" t="s">
        <v>372</v>
      </c>
      <c r="D5614" s="408" t="s">
        <v>107</v>
      </c>
      <c r="E5614" s="408">
        <v>0</v>
      </c>
      <c r="F5614" s="97">
        <v>60</v>
      </c>
      <c r="G5614" s="97"/>
      <c r="H5614" s="116"/>
      <c r="I5614" s="116"/>
      <c r="J5614" s="97"/>
      <c r="AD5614" s="476"/>
      <c r="AI5614" s="473"/>
    </row>
    <row r="5615" spans="1:35" s="4" customFormat="1" x14ac:dyDescent="0.25">
      <c r="A5615" s="408">
        <f t="shared" si="85"/>
        <v>5613</v>
      </c>
      <c r="B5615" s="488">
        <v>45543</v>
      </c>
      <c r="C5615" s="212" t="s">
        <v>373</v>
      </c>
      <c r="D5615" s="408" t="s">
        <v>107</v>
      </c>
      <c r="E5615" s="408">
        <v>0</v>
      </c>
      <c r="F5615" s="97">
        <v>0</v>
      </c>
      <c r="G5615" s="97"/>
      <c r="H5615" s="116"/>
      <c r="I5615" s="116"/>
      <c r="J5615" s="97"/>
      <c r="AD5615" s="476"/>
      <c r="AI5615" s="473"/>
    </row>
    <row r="5616" spans="1:35" s="4" customFormat="1" x14ac:dyDescent="0.25">
      <c r="A5616" s="408">
        <f t="shared" si="85"/>
        <v>5614</v>
      </c>
      <c r="B5616" s="488">
        <v>45543</v>
      </c>
      <c r="C5616" s="212" t="s">
        <v>91</v>
      </c>
      <c r="D5616" s="408" t="s">
        <v>92</v>
      </c>
      <c r="E5616" s="408" t="s">
        <v>343</v>
      </c>
      <c r="F5616" s="97">
        <v>0</v>
      </c>
      <c r="G5616" s="97"/>
      <c r="H5616" s="116"/>
      <c r="I5616" s="116"/>
      <c r="J5616" s="97"/>
      <c r="AD5616" s="476"/>
      <c r="AI5616" s="473"/>
    </row>
    <row r="5617" spans="1:35" s="4" customFormat="1" x14ac:dyDescent="0.25">
      <c r="A5617" s="408">
        <f t="shared" si="85"/>
        <v>5615</v>
      </c>
      <c r="B5617" s="488">
        <v>45543</v>
      </c>
      <c r="C5617" s="212" t="s">
        <v>94</v>
      </c>
      <c r="D5617" s="408" t="s">
        <v>92</v>
      </c>
      <c r="E5617" s="408" t="s">
        <v>344</v>
      </c>
      <c r="F5617" s="97">
        <v>0</v>
      </c>
      <c r="G5617" s="97"/>
      <c r="H5617" s="116"/>
      <c r="I5617" s="116"/>
      <c r="J5617" s="97"/>
      <c r="AD5617" s="476"/>
      <c r="AI5617" s="473"/>
    </row>
    <row r="5618" spans="1:35" s="4" customFormat="1" x14ac:dyDescent="0.25">
      <c r="A5618" s="408">
        <f t="shared" si="85"/>
        <v>5616</v>
      </c>
      <c r="B5618" s="488">
        <v>45543</v>
      </c>
      <c r="C5618" s="212" t="s">
        <v>116</v>
      </c>
      <c r="D5618" s="408" t="s">
        <v>92</v>
      </c>
      <c r="E5618" s="408" t="s">
        <v>345</v>
      </c>
      <c r="F5618" s="97">
        <v>0</v>
      </c>
      <c r="G5618" s="97"/>
      <c r="H5618" s="116"/>
      <c r="I5618" s="116"/>
      <c r="J5618" s="97"/>
      <c r="AD5618" s="476"/>
      <c r="AI5618" s="473"/>
    </row>
    <row r="5619" spans="1:35" s="4" customFormat="1" x14ac:dyDescent="0.25">
      <c r="A5619" s="408">
        <f t="shared" si="85"/>
        <v>5617</v>
      </c>
      <c r="B5619" s="488">
        <v>45543</v>
      </c>
      <c r="C5619" s="212" t="s">
        <v>128</v>
      </c>
      <c r="D5619" s="408" t="s">
        <v>97</v>
      </c>
      <c r="E5619" s="408" t="s">
        <v>346</v>
      </c>
      <c r="F5619" s="97">
        <v>0</v>
      </c>
      <c r="G5619" s="97"/>
      <c r="H5619" s="116"/>
      <c r="I5619" s="116"/>
      <c r="J5619" s="97"/>
      <c r="AD5619" s="476"/>
      <c r="AI5619" s="473"/>
    </row>
    <row r="5620" spans="1:35" s="4" customFormat="1" x14ac:dyDescent="0.25">
      <c r="A5620" s="408">
        <f t="shared" ref="A5620:A5683" si="86">ROW()-2</f>
        <v>5618</v>
      </c>
      <c r="B5620" s="488">
        <v>45543</v>
      </c>
      <c r="C5620" s="212" t="s">
        <v>96</v>
      </c>
      <c r="D5620" s="408" t="s">
        <v>97</v>
      </c>
      <c r="E5620" s="408" t="s">
        <v>347</v>
      </c>
      <c r="F5620" s="97">
        <v>44</v>
      </c>
      <c r="G5620" s="97"/>
      <c r="H5620" s="116"/>
      <c r="I5620" s="116"/>
      <c r="J5620" s="97"/>
      <c r="AD5620" s="476"/>
      <c r="AI5620" s="473"/>
    </row>
    <row r="5621" spans="1:35" s="4" customFormat="1" x14ac:dyDescent="0.25">
      <c r="A5621" s="408">
        <f t="shared" si="86"/>
        <v>5619</v>
      </c>
      <c r="B5621" s="488">
        <v>45543</v>
      </c>
      <c r="C5621" s="212" t="s">
        <v>113</v>
      </c>
      <c r="D5621" s="408" t="s">
        <v>114</v>
      </c>
      <c r="E5621" s="408" t="s">
        <v>348</v>
      </c>
      <c r="F5621" s="97">
        <v>0</v>
      </c>
      <c r="G5621" s="97"/>
      <c r="H5621" s="116"/>
      <c r="I5621" s="116"/>
      <c r="J5621" s="97"/>
      <c r="AD5621" s="476"/>
      <c r="AI5621" s="473"/>
    </row>
    <row r="5622" spans="1:35" s="4" customFormat="1" x14ac:dyDescent="0.25">
      <c r="A5622" s="408">
        <f t="shared" si="86"/>
        <v>5620</v>
      </c>
      <c r="B5622" s="488">
        <v>45543</v>
      </c>
      <c r="C5622" s="96" t="s">
        <v>559</v>
      </c>
      <c r="D5622" s="408" t="str">
        <f>VLOOKUP(C5622,X$4:Z5623,2,FALSE)</f>
        <v>لودر VOLVO</v>
      </c>
      <c r="E5622" s="408" t="str">
        <f>VLOOKUP(C5622,X$4:Z5623,3,FALSE)</f>
        <v>شرکتی</v>
      </c>
      <c r="F5622" s="97">
        <v>135</v>
      </c>
      <c r="G5622" s="97"/>
      <c r="H5622" s="116"/>
      <c r="I5622" s="116"/>
      <c r="J5622" s="97"/>
      <c r="AD5622" s="476"/>
      <c r="AI5622" s="473"/>
    </row>
    <row r="5623" spans="1:35" s="4" customFormat="1" x14ac:dyDescent="0.25">
      <c r="A5623" s="408">
        <f t="shared" si="86"/>
        <v>5621</v>
      </c>
      <c r="B5623" s="488">
        <v>45543</v>
      </c>
      <c r="C5623" s="212" t="s">
        <v>156</v>
      </c>
      <c r="D5623" s="408" t="s">
        <v>136</v>
      </c>
      <c r="E5623" s="408" t="s">
        <v>149</v>
      </c>
      <c r="F5623" s="97">
        <v>0</v>
      </c>
      <c r="G5623" s="97"/>
      <c r="H5623" s="116"/>
      <c r="I5623" s="116"/>
      <c r="J5623" s="97"/>
      <c r="AD5623" s="476"/>
      <c r="AI5623" s="473"/>
    </row>
    <row r="5624" spans="1:35" s="4" customFormat="1" x14ac:dyDescent="0.25">
      <c r="A5624" s="408">
        <f t="shared" si="86"/>
        <v>5622</v>
      </c>
      <c r="B5624" s="488">
        <v>45543</v>
      </c>
      <c r="C5624" s="212" t="s">
        <v>142</v>
      </c>
      <c r="D5624" s="408" t="s">
        <v>264</v>
      </c>
      <c r="E5624" s="408" t="s">
        <v>143</v>
      </c>
      <c r="F5624" s="97">
        <v>127</v>
      </c>
      <c r="G5624" s="97"/>
      <c r="H5624" s="116"/>
      <c r="I5624" s="116"/>
      <c r="J5624" s="97"/>
      <c r="AD5624" s="476"/>
      <c r="AI5624" s="473"/>
    </row>
    <row r="5625" spans="1:35" s="4" customFormat="1" x14ac:dyDescent="0.25">
      <c r="A5625" s="408">
        <f t="shared" si="86"/>
        <v>5623</v>
      </c>
      <c r="B5625" s="488">
        <v>45543</v>
      </c>
      <c r="C5625" s="212" t="s">
        <v>144</v>
      </c>
      <c r="D5625" s="408" t="s">
        <v>264</v>
      </c>
      <c r="E5625" s="408" t="s">
        <v>143</v>
      </c>
      <c r="F5625" s="97">
        <v>163</v>
      </c>
      <c r="G5625" s="97"/>
      <c r="H5625" s="116"/>
      <c r="I5625" s="116"/>
      <c r="J5625" s="97"/>
      <c r="AD5625" s="476"/>
      <c r="AI5625" s="473"/>
    </row>
    <row r="5626" spans="1:35" s="4" customFormat="1" x14ac:dyDescent="0.25">
      <c r="A5626" s="408">
        <f t="shared" si="86"/>
        <v>5624</v>
      </c>
      <c r="B5626" s="488">
        <v>45543</v>
      </c>
      <c r="C5626" s="212" t="s">
        <v>145</v>
      </c>
      <c r="D5626" s="408" t="s">
        <v>265</v>
      </c>
      <c r="E5626" s="408" t="s">
        <v>146</v>
      </c>
      <c r="F5626" s="97">
        <v>430</v>
      </c>
      <c r="G5626" s="97"/>
      <c r="H5626" s="116"/>
      <c r="I5626" s="116"/>
      <c r="J5626" s="97"/>
      <c r="AD5626" s="476"/>
      <c r="AI5626" s="473"/>
    </row>
    <row r="5627" spans="1:35" s="4" customFormat="1" x14ac:dyDescent="0.25">
      <c r="A5627" s="408">
        <f t="shared" si="86"/>
        <v>5625</v>
      </c>
      <c r="B5627" s="488">
        <v>45543</v>
      </c>
      <c r="C5627" s="212" t="s">
        <v>160</v>
      </c>
      <c r="D5627" s="408" t="s">
        <v>136</v>
      </c>
      <c r="E5627" s="408" t="s">
        <v>64</v>
      </c>
      <c r="F5627" s="97">
        <v>0</v>
      </c>
      <c r="G5627" s="97"/>
      <c r="H5627" s="116"/>
      <c r="I5627" s="116"/>
      <c r="J5627" s="97"/>
      <c r="AD5627" s="476"/>
      <c r="AI5627" s="473"/>
    </row>
    <row r="5628" spans="1:35" s="4" customFormat="1" x14ac:dyDescent="0.25">
      <c r="A5628" s="408">
        <f t="shared" si="86"/>
        <v>5626</v>
      </c>
      <c r="B5628" s="488">
        <v>45543</v>
      </c>
      <c r="C5628" s="212" t="s">
        <v>390</v>
      </c>
      <c r="D5628" s="408" t="s">
        <v>99</v>
      </c>
      <c r="E5628" s="408" t="s">
        <v>381</v>
      </c>
      <c r="F5628" s="97">
        <v>308</v>
      </c>
      <c r="G5628" s="97"/>
      <c r="H5628" s="116"/>
      <c r="I5628" s="116"/>
      <c r="J5628" s="97"/>
      <c r="AD5628" s="476"/>
      <c r="AI5628" s="473"/>
    </row>
    <row r="5629" spans="1:35" s="4" customFormat="1" x14ac:dyDescent="0.25">
      <c r="A5629" s="408">
        <f t="shared" si="86"/>
        <v>5627</v>
      </c>
      <c r="B5629" s="488">
        <v>45543</v>
      </c>
      <c r="C5629" s="96" t="s">
        <v>283</v>
      </c>
      <c r="D5629" s="408" t="s">
        <v>266</v>
      </c>
      <c r="E5629" s="408" t="s">
        <v>63</v>
      </c>
      <c r="F5629" s="97">
        <v>0</v>
      </c>
      <c r="G5629" s="97"/>
      <c r="H5629" s="116"/>
      <c r="I5629" s="116"/>
      <c r="J5629" s="97"/>
      <c r="AD5629" s="476"/>
      <c r="AI5629" s="473"/>
    </row>
    <row r="5630" spans="1:35" s="4" customFormat="1" x14ac:dyDescent="0.25">
      <c r="A5630" s="408">
        <f t="shared" si="86"/>
        <v>5628</v>
      </c>
      <c r="B5630" s="488">
        <v>45543</v>
      </c>
      <c r="C5630" s="212" t="s">
        <v>148</v>
      </c>
      <c r="D5630" s="408" t="s">
        <v>92</v>
      </c>
      <c r="E5630" s="408" t="s">
        <v>63</v>
      </c>
      <c r="F5630" s="97">
        <v>133</v>
      </c>
      <c r="G5630" s="97"/>
      <c r="H5630" s="116"/>
      <c r="I5630" s="116"/>
      <c r="J5630" s="97"/>
      <c r="AD5630" s="476"/>
      <c r="AI5630" s="473"/>
    </row>
    <row r="5631" spans="1:35" s="4" customFormat="1" x14ac:dyDescent="0.25">
      <c r="A5631" s="408">
        <f t="shared" si="86"/>
        <v>5629</v>
      </c>
      <c r="B5631" s="488">
        <v>45543</v>
      </c>
      <c r="C5631" s="212" t="s">
        <v>150</v>
      </c>
      <c r="D5631" s="408" t="s">
        <v>92</v>
      </c>
      <c r="E5631" s="408" t="s">
        <v>63</v>
      </c>
      <c r="F5631" s="97">
        <v>0</v>
      </c>
      <c r="G5631" s="97"/>
      <c r="H5631" s="116"/>
      <c r="I5631" s="116"/>
      <c r="J5631" s="97"/>
      <c r="AD5631" s="476"/>
      <c r="AI5631" s="473"/>
    </row>
    <row r="5632" spans="1:35" s="4" customFormat="1" x14ac:dyDescent="0.25">
      <c r="A5632" s="408">
        <f t="shared" si="86"/>
        <v>5630</v>
      </c>
      <c r="B5632" s="488">
        <v>45543</v>
      </c>
      <c r="C5632" s="213" t="s">
        <v>467</v>
      </c>
      <c r="D5632" s="408" t="s">
        <v>92</v>
      </c>
      <c r="E5632" s="408" t="s">
        <v>63</v>
      </c>
      <c r="F5632" s="97">
        <v>0</v>
      </c>
      <c r="G5632" s="97"/>
      <c r="H5632" s="116"/>
      <c r="I5632" s="116"/>
      <c r="J5632" s="97"/>
      <c r="AD5632" s="476"/>
      <c r="AI5632" s="473"/>
    </row>
    <row r="5633" spans="1:35" s="4" customFormat="1" x14ac:dyDescent="0.25">
      <c r="A5633" s="408">
        <f t="shared" si="86"/>
        <v>5631</v>
      </c>
      <c r="B5633" s="488">
        <v>45543</v>
      </c>
      <c r="C5633" s="212" t="s">
        <v>135</v>
      </c>
      <c r="D5633" s="408" t="s">
        <v>136</v>
      </c>
      <c r="E5633" s="408" t="s">
        <v>2</v>
      </c>
      <c r="F5633" s="97">
        <v>0</v>
      </c>
      <c r="G5633" s="97"/>
      <c r="H5633" s="116"/>
      <c r="I5633" s="116"/>
      <c r="J5633" s="97"/>
      <c r="AD5633" s="476"/>
      <c r="AI5633" s="473"/>
    </row>
    <row r="5634" spans="1:35" s="4" customFormat="1" x14ac:dyDescent="0.25">
      <c r="A5634" s="408">
        <f t="shared" si="86"/>
        <v>5632</v>
      </c>
      <c r="B5634" s="488">
        <v>45543</v>
      </c>
      <c r="C5634" s="212" t="s">
        <v>137</v>
      </c>
      <c r="D5634" s="408" t="s">
        <v>136</v>
      </c>
      <c r="E5634" s="408" t="s">
        <v>2</v>
      </c>
      <c r="F5634" s="97">
        <v>256</v>
      </c>
      <c r="G5634" s="97"/>
      <c r="H5634" s="116"/>
      <c r="I5634" s="116"/>
      <c r="J5634" s="97"/>
      <c r="AD5634" s="476"/>
      <c r="AI5634" s="473"/>
    </row>
    <row r="5635" spans="1:35" s="4" customFormat="1" x14ac:dyDescent="0.25">
      <c r="A5635" s="408">
        <f t="shared" si="86"/>
        <v>5633</v>
      </c>
      <c r="B5635" s="488">
        <v>45543</v>
      </c>
      <c r="C5635" s="212" t="s">
        <v>139</v>
      </c>
      <c r="D5635" s="408" t="s">
        <v>92</v>
      </c>
      <c r="E5635" s="408" t="s">
        <v>2</v>
      </c>
      <c r="F5635" s="97">
        <v>300</v>
      </c>
      <c r="G5635" s="97"/>
      <c r="H5635" s="116"/>
      <c r="I5635" s="116"/>
      <c r="J5635" s="97"/>
      <c r="AD5635" s="476"/>
      <c r="AI5635" s="473"/>
    </row>
    <row r="5636" spans="1:35" s="4" customFormat="1" x14ac:dyDescent="0.25">
      <c r="A5636" s="408">
        <f t="shared" si="86"/>
        <v>5634</v>
      </c>
      <c r="B5636" s="488">
        <v>45543</v>
      </c>
      <c r="C5636" s="212" t="s">
        <v>140</v>
      </c>
      <c r="D5636" s="408" t="s">
        <v>92</v>
      </c>
      <c r="E5636" s="408" t="s">
        <v>2</v>
      </c>
      <c r="F5636" s="97">
        <v>0</v>
      </c>
      <c r="G5636" s="97"/>
      <c r="H5636" s="116"/>
      <c r="I5636" s="116"/>
      <c r="J5636" s="97"/>
      <c r="AD5636" s="476"/>
      <c r="AI5636" s="473"/>
    </row>
    <row r="5637" spans="1:35" s="4" customFormat="1" x14ac:dyDescent="0.25">
      <c r="A5637" s="408">
        <f t="shared" si="86"/>
        <v>5635</v>
      </c>
      <c r="B5637" s="488">
        <v>45543</v>
      </c>
      <c r="C5637" s="212" t="s">
        <v>141</v>
      </c>
      <c r="D5637" s="408" t="s">
        <v>92</v>
      </c>
      <c r="E5637" s="408" t="s">
        <v>2</v>
      </c>
      <c r="F5637" s="97">
        <v>0</v>
      </c>
      <c r="G5637" s="97"/>
      <c r="H5637" s="116"/>
      <c r="I5637" s="116"/>
      <c r="J5637" s="97"/>
      <c r="AD5637" s="476"/>
      <c r="AI5637" s="473"/>
    </row>
    <row r="5638" spans="1:35" s="4" customFormat="1" x14ac:dyDescent="0.25">
      <c r="A5638" s="408">
        <f t="shared" si="86"/>
        <v>5636</v>
      </c>
      <c r="B5638" s="488">
        <v>45543</v>
      </c>
      <c r="C5638" s="212" t="s">
        <v>134</v>
      </c>
      <c r="D5638" s="408" t="s">
        <v>99</v>
      </c>
      <c r="E5638" s="408" t="s">
        <v>2</v>
      </c>
      <c r="F5638" s="97">
        <v>0</v>
      </c>
      <c r="G5638" s="97"/>
      <c r="H5638" s="116"/>
      <c r="I5638" s="116"/>
      <c r="J5638" s="97"/>
      <c r="AD5638" s="476"/>
      <c r="AI5638" s="473"/>
    </row>
    <row r="5639" spans="1:35" s="4" customFormat="1" x14ac:dyDescent="0.25">
      <c r="A5639" s="408">
        <f t="shared" si="86"/>
        <v>5637</v>
      </c>
      <c r="B5639" s="488">
        <v>45543</v>
      </c>
      <c r="C5639" s="212" t="s">
        <v>279</v>
      </c>
      <c r="D5639" s="408" t="s">
        <v>99</v>
      </c>
      <c r="E5639" s="408" t="s">
        <v>2</v>
      </c>
      <c r="F5639" s="97">
        <v>0</v>
      </c>
      <c r="G5639" s="97"/>
      <c r="H5639" s="116"/>
      <c r="I5639" s="116"/>
      <c r="J5639" s="97"/>
      <c r="AD5639" s="476"/>
      <c r="AI5639" s="473"/>
    </row>
    <row r="5640" spans="1:35" s="4" customFormat="1" x14ac:dyDescent="0.25">
      <c r="A5640" s="408">
        <f t="shared" si="86"/>
        <v>5638</v>
      </c>
      <c r="B5640" s="488">
        <v>45543</v>
      </c>
      <c r="C5640" s="212" t="s">
        <v>153</v>
      </c>
      <c r="D5640" s="408" t="s">
        <v>103</v>
      </c>
      <c r="E5640" s="408" t="s">
        <v>62</v>
      </c>
      <c r="F5640" s="97">
        <v>0</v>
      </c>
      <c r="G5640" s="97"/>
      <c r="H5640" s="116"/>
      <c r="I5640" s="116"/>
      <c r="J5640" s="97"/>
      <c r="AD5640" s="476"/>
      <c r="AI5640" s="473"/>
    </row>
    <row r="5641" spans="1:35" s="4" customFormat="1" x14ac:dyDescent="0.25">
      <c r="A5641" s="408">
        <f t="shared" si="86"/>
        <v>5639</v>
      </c>
      <c r="B5641" s="488">
        <v>45543</v>
      </c>
      <c r="C5641" s="212" t="s">
        <v>154</v>
      </c>
      <c r="D5641" s="408" t="s">
        <v>92</v>
      </c>
      <c r="E5641" s="408" t="s">
        <v>62</v>
      </c>
      <c r="F5641" s="97">
        <v>200</v>
      </c>
      <c r="G5641" s="97"/>
      <c r="H5641" s="116"/>
      <c r="I5641" s="116"/>
      <c r="J5641" s="97"/>
      <c r="AD5641" s="476"/>
      <c r="AI5641" s="473"/>
    </row>
    <row r="5642" spans="1:35" s="4" customFormat="1" x14ac:dyDescent="0.25">
      <c r="A5642" s="408">
        <f t="shared" si="86"/>
        <v>5640</v>
      </c>
      <c r="B5642" s="488">
        <v>45543</v>
      </c>
      <c r="C5642" s="212" t="s">
        <v>155</v>
      </c>
      <c r="D5642" s="408" t="s">
        <v>92</v>
      </c>
      <c r="E5642" s="408" t="s">
        <v>62</v>
      </c>
      <c r="F5642" s="97">
        <v>0</v>
      </c>
      <c r="G5642" s="97"/>
      <c r="H5642" s="116"/>
      <c r="I5642" s="116"/>
      <c r="J5642" s="97"/>
      <c r="AD5642" s="476"/>
      <c r="AI5642" s="473"/>
    </row>
    <row r="5643" spans="1:35" s="4" customFormat="1" x14ac:dyDescent="0.25">
      <c r="A5643" s="408">
        <f t="shared" si="86"/>
        <v>5641</v>
      </c>
      <c r="B5643" s="488">
        <v>45543</v>
      </c>
      <c r="C5643" s="212" t="s">
        <v>295</v>
      </c>
      <c r="D5643" s="408" t="s">
        <v>92</v>
      </c>
      <c r="E5643" s="408" t="s">
        <v>62</v>
      </c>
      <c r="F5643" s="97">
        <v>0</v>
      </c>
      <c r="G5643" s="97"/>
      <c r="H5643" s="116"/>
      <c r="I5643" s="116"/>
      <c r="J5643" s="97"/>
      <c r="AD5643" s="476"/>
      <c r="AI5643" s="473"/>
    </row>
    <row r="5644" spans="1:35" s="4" customFormat="1" x14ac:dyDescent="0.25">
      <c r="A5644" s="408">
        <f t="shared" si="86"/>
        <v>5642</v>
      </c>
      <c r="B5644" s="488">
        <v>45543</v>
      </c>
      <c r="C5644" s="212" t="s">
        <v>259</v>
      </c>
      <c r="D5644" s="408" t="s">
        <v>92</v>
      </c>
      <c r="E5644" s="408" t="s">
        <v>2</v>
      </c>
      <c r="F5644" s="97">
        <v>122</v>
      </c>
      <c r="G5644" s="97"/>
      <c r="H5644" s="116"/>
      <c r="I5644" s="116"/>
      <c r="J5644" s="97"/>
      <c r="AD5644" s="476"/>
      <c r="AI5644" s="473"/>
    </row>
    <row r="5645" spans="1:35" s="4" customFormat="1" x14ac:dyDescent="0.25">
      <c r="A5645" s="408">
        <f t="shared" si="86"/>
        <v>5643</v>
      </c>
      <c r="B5645" s="488">
        <v>45543</v>
      </c>
      <c r="C5645" s="212" t="s">
        <v>260</v>
      </c>
      <c r="D5645" s="408" t="s">
        <v>92</v>
      </c>
      <c r="E5645" s="408" t="s">
        <v>2</v>
      </c>
      <c r="F5645" s="97">
        <v>0</v>
      </c>
      <c r="G5645" s="97"/>
      <c r="H5645" s="116"/>
      <c r="I5645" s="116"/>
      <c r="J5645" s="97"/>
      <c r="AD5645" s="476"/>
      <c r="AI5645" s="473"/>
    </row>
    <row r="5646" spans="1:35" s="4" customFormat="1" x14ac:dyDescent="0.25">
      <c r="A5646" s="408">
        <f t="shared" si="86"/>
        <v>5644</v>
      </c>
      <c r="B5646" s="488">
        <v>45543</v>
      </c>
      <c r="C5646" s="212" t="s">
        <v>252</v>
      </c>
      <c r="D5646" s="408" t="s">
        <v>92</v>
      </c>
      <c r="E5646" s="408" t="s">
        <v>2</v>
      </c>
      <c r="F5646" s="97">
        <v>300</v>
      </c>
      <c r="G5646" s="97"/>
      <c r="H5646" s="116"/>
      <c r="I5646" s="116"/>
      <c r="J5646" s="97"/>
      <c r="AD5646" s="476"/>
      <c r="AI5646" s="473"/>
    </row>
    <row r="5647" spans="1:35" s="4" customFormat="1" x14ac:dyDescent="0.25">
      <c r="A5647" s="408">
        <f t="shared" si="86"/>
        <v>5645</v>
      </c>
      <c r="B5647" s="488">
        <v>45543</v>
      </c>
      <c r="C5647" s="212" t="s">
        <v>177</v>
      </c>
      <c r="D5647" s="408" t="s">
        <v>159</v>
      </c>
      <c r="E5647" s="408" t="s">
        <v>8</v>
      </c>
      <c r="F5647" s="97">
        <v>72</v>
      </c>
      <c r="G5647" s="97"/>
      <c r="H5647" s="116"/>
      <c r="I5647" s="116"/>
      <c r="J5647" s="97"/>
      <c r="AD5647" s="476"/>
      <c r="AI5647" s="473"/>
    </row>
    <row r="5648" spans="1:35" s="4" customFormat="1" x14ac:dyDescent="0.25">
      <c r="A5648" s="408">
        <f t="shared" si="86"/>
        <v>5646</v>
      </c>
      <c r="B5648" s="488">
        <v>45543</v>
      </c>
      <c r="C5648" s="212" t="s">
        <v>162</v>
      </c>
      <c r="D5648" s="408" t="s">
        <v>163</v>
      </c>
      <c r="E5648" s="408" t="s">
        <v>164</v>
      </c>
      <c r="F5648" s="97">
        <v>170</v>
      </c>
      <c r="G5648" s="97"/>
      <c r="H5648" s="116"/>
      <c r="I5648" s="116"/>
      <c r="J5648" s="97"/>
      <c r="AD5648" s="476"/>
      <c r="AI5648" s="473"/>
    </row>
    <row r="5649" spans="1:35" s="4" customFormat="1" x14ac:dyDescent="0.25">
      <c r="A5649" s="408">
        <f t="shared" si="86"/>
        <v>5647</v>
      </c>
      <c r="B5649" s="488">
        <v>45543</v>
      </c>
      <c r="C5649" s="212" t="s">
        <v>166</v>
      </c>
      <c r="D5649" s="408" t="s">
        <v>167</v>
      </c>
      <c r="E5649" s="408" t="s">
        <v>164</v>
      </c>
      <c r="F5649" s="97">
        <v>86</v>
      </c>
      <c r="G5649" s="97"/>
      <c r="H5649" s="116"/>
      <c r="I5649" s="116"/>
      <c r="J5649" s="97"/>
      <c r="AD5649" s="476"/>
      <c r="AI5649" s="473"/>
    </row>
    <row r="5650" spans="1:35" s="4" customFormat="1" x14ac:dyDescent="0.25">
      <c r="A5650" s="408">
        <f t="shared" si="86"/>
        <v>5648</v>
      </c>
      <c r="B5650" s="488">
        <v>45543</v>
      </c>
      <c r="C5650" s="212" t="s">
        <v>169</v>
      </c>
      <c r="D5650" s="408" t="s">
        <v>167</v>
      </c>
      <c r="E5650" s="408" t="s">
        <v>164</v>
      </c>
      <c r="F5650" s="97">
        <v>40</v>
      </c>
      <c r="G5650" s="97"/>
      <c r="H5650" s="116"/>
      <c r="I5650" s="116"/>
      <c r="J5650" s="97"/>
      <c r="AD5650" s="476"/>
      <c r="AI5650" s="473"/>
    </row>
    <row r="5651" spans="1:35" s="4" customFormat="1" x14ac:dyDescent="0.25">
      <c r="A5651" s="408">
        <f t="shared" si="86"/>
        <v>5649</v>
      </c>
      <c r="B5651" s="488">
        <v>45543</v>
      </c>
      <c r="C5651" s="212" t="s">
        <v>170</v>
      </c>
      <c r="D5651" s="408" t="s">
        <v>103</v>
      </c>
      <c r="E5651" s="408" t="s">
        <v>164</v>
      </c>
      <c r="F5651" s="97">
        <v>58</v>
      </c>
      <c r="G5651" s="97"/>
      <c r="H5651" s="116"/>
      <c r="I5651" s="116"/>
      <c r="J5651" s="97"/>
      <c r="AD5651" s="476"/>
      <c r="AI5651" s="473"/>
    </row>
    <row r="5652" spans="1:35" s="4" customFormat="1" x14ac:dyDescent="0.25">
      <c r="A5652" s="408">
        <f t="shared" si="86"/>
        <v>5650</v>
      </c>
      <c r="B5652" s="488">
        <v>45543</v>
      </c>
      <c r="C5652" s="212" t="s">
        <v>171</v>
      </c>
      <c r="D5652" s="408" t="s">
        <v>159</v>
      </c>
      <c r="E5652" s="408" t="s">
        <v>164</v>
      </c>
      <c r="F5652" s="97">
        <v>210</v>
      </c>
      <c r="G5652" s="97"/>
      <c r="H5652" s="116"/>
      <c r="I5652" s="116"/>
      <c r="J5652" s="97"/>
      <c r="AD5652" s="476"/>
      <c r="AI5652" s="473"/>
    </row>
    <row r="5653" spans="1:35" s="4" customFormat="1" x14ac:dyDescent="0.25">
      <c r="A5653" s="408">
        <f t="shared" si="86"/>
        <v>5651</v>
      </c>
      <c r="B5653" s="488">
        <v>45543</v>
      </c>
      <c r="C5653" s="212" t="s">
        <v>172</v>
      </c>
      <c r="D5653" s="408" t="s">
        <v>173</v>
      </c>
      <c r="E5653" s="408" t="s">
        <v>164</v>
      </c>
      <c r="F5653" s="97">
        <v>0</v>
      </c>
      <c r="G5653" s="97"/>
      <c r="H5653" s="116"/>
      <c r="I5653" s="116"/>
      <c r="J5653" s="97"/>
      <c r="AD5653" s="476"/>
      <c r="AI5653" s="473"/>
    </row>
    <row r="5654" spans="1:35" s="4" customFormat="1" x14ac:dyDescent="0.25">
      <c r="A5654" s="408">
        <f t="shared" si="86"/>
        <v>5652</v>
      </c>
      <c r="B5654" s="488">
        <v>45543</v>
      </c>
      <c r="C5654" s="212" t="s">
        <v>174</v>
      </c>
      <c r="D5654" s="408" t="s">
        <v>99</v>
      </c>
      <c r="E5654" s="408" t="s">
        <v>164</v>
      </c>
      <c r="F5654" s="97">
        <v>537</v>
      </c>
      <c r="G5654" s="97"/>
      <c r="H5654" s="116"/>
      <c r="I5654" s="116"/>
      <c r="J5654" s="97"/>
      <c r="AD5654" s="476"/>
      <c r="AI5654" s="473"/>
    </row>
    <row r="5655" spans="1:35" s="4" customFormat="1" x14ac:dyDescent="0.25">
      <c r="A5655" s="408">
        <f t="shared" si="86"/>
        <v>5653</v>
      </c>
      <c r="B5655" s="488">
        <v>45543</v>
      </c>
      <c r="C5655" s="212" t="s">
        <v>175</v>
      </c>
      <c r="D5655" s="408" t="s">
        <v>176</v>
      </c>
      <c r="E5655" s="408" t="s">
        <v>164</v>
      </c>
      <c r="F5655" s="97">
        <v>144</v>
      </c>
      <c r="G5655" s="97"/>
      <c r="H5655" s="116"/>
      <c r="I5655" s="116"/>
      <c r="J5655" s="97"/>
      <c r="AD5655" s="476"/>
      <c r="AI5655" s="473"/>
    </row>
    <row r="5656" spans="1:35" s="4" customFormat="1" x14ac:dyDescent="0.25">
      <c r="A5656" s="408">
        <f t="shared" si="86"/>
        <v>5654</v>
      </c>
      <c r="B5656" s="488">
        <v>45543</v>
      </c>
      <c r="C5656" s="212" t="s">
        <v>263</v>
      </c>
      <c r="D5656" s="408" t="s">
        <v>176</v>
      </c>
      <c r="E5656" s="408" t="s">
        <v>164</v>
      </c>
      <c r="F5656" s="97">
        <v>0</v>
      </c>
      <c r="G5656" s="97"/>
      <c r="H5656" s="116"/>
      <c r="I5656" s="116"/>
      <c r="J5656" s="97"/>
      <c r="AD5656" s="476"/>
      <c r="AI5656" s="473"/>
    </row>
    <row r="5657" spans="1:35" s="4" customFormat="1" x14ac:dyDescent="0.25">
      <c r="A5657" s="408">
        <f t="shared" si="86"/>
        <v>5655</v>
      </c>
      <c r="B5657" s="488">
        <v>45543</v>
      </c>
      <c r="C5657" s="212" t="s">
        <v>261</v>
      </c>
      <c r="D5657" s="408" t="s">
        <v>269</v>
      </c>
      <c r="E5657" s="408" t="s">
        <v>164</v>
      </c>
      <c r="F5657" s="97">
        <v>0</v>
      </c>
      <c r="G5657" s="97"/>
      <c r="H5657" s="116"/>
      <c r="I5657" s="116"/>
      <c r="J5657" s="97"/>
      <c r="AD5657" s="476"/>
      <c r="AI5657" s="473"/>
    </row>
    <row r="5658" spans="1:35" s="4" customFormat="1" x14ac:dyDescent="0.25">
      <c r="A5658" s="408">
        <f t="shared" si="86"/>
        <v>5656</v>
      </c>
      <c r="B5658" s="488">
        <v>45543</v>
      </c>
      <c r="C5658" s="212" t="s">
        <v>254</v>
      </c>
      <c r="D5658" s="408" t="s">
        <v>159</v>
      </c>
      <c r="E5658" s="408" t="s">
        <v>164</v>
      </c>
      <c r="F5658" s="97">
        <v>120</v>
      </c>
      <c r="G5658" s="97"/>
      <c r="H5658" s="116"/>
      <c r="I5658" s="116"/>
      <c r="J5658" s="97"/>
      <c r="AD5658" s="476"/>
      <c r="AI5658" s="473"/>
    </row>
    <row r="5659" spans="1:35" s="4" customFormat="1" x14ac:dyDescent="0.25">
      <c r="A5659" s="408">
        <f t="shared" si="86"/>
        <v>5657</v>
      </c>
      <c r="B5659" s="488">
        <v>45543</v>
      </c>
      <c r="C5659" s="212" t="s">
        <v>277</v>
      </c>
      <c r="D5659" s="408" t="s">
        <v>176</v>
      </c>
      <c r="E5659" s="408" t="s">
        <v>164</v>
      </c>
      <c r="F5659" s="97">
        <v>140</v>
      </c>
      <c r="G5659" s="97"/>
      <c r="H5659" s="116"/>
      <c r="I5659" s="116"/>
      <c r="J5659" s="97"/>
      <c r="AD5659" s="476"/>
      <c r="AI5659" s="473"/>
    </row>
    <row r="5660" spans="1:35" s="4" customFormat="1" x14ac:dyDescent="0.25">
      <c r="A5660" s="408">
        <f t="shared" si="86"/>
        <v>5658</v>
      </c>
      <c r="B5660" s="488">
        <v>45543</v>
      </c>
      <c r="C5660" s="212" t="s">
        <v>352</v>
      </c>
      <c r="D5660" s="408" t="s">
        <v>176</v>
      </c>
      <c r="E5660" s="408" t="s">
        <v>164</v>
      </c>
      <c r="F5660" s="97">
        <v>0</v>
      </c>
      <c r="G5660" s="97"/>
      <c r="H5660" s="116"/>
      <c r="I5660" s="116"/>
      <c r="J5660" s="97"/>
      <c r="AD5660" s="476"/>
      <c r="AI5660" s="473"/>
    </row>
    <row r="5661" spans="1:35" s="4" customFormat="1" x14ac:dyDescent="0.25">
      <c r="A5661" s="408">
        <f t="shared" si="86"/>
        <v>5659</v>
      </c>
      <c r="B5661" s="488">
        <v>45543</v>
      </c>
      <c r="C5661" s="212" t="s">
        <v>354</v>
      </c>
      <c r="D5661" s="408" t="s">
        <v>103</v>
      </c>
      <c r="E5661" s="408" t="s">
        <v>164</v>
      </c>
      <c r="F5661" s="97">
        <v>137</v>
      </c>
      <c r="G5661" s="97"/>
      <c r="H5661" s="116"/>
      <c r="I5661" s="116"/>
      <c r="J5661" s="97"/>
      <c r="AD5661" s="476"/>
      <c r="AI5661" s="473"/>
    </row>
    <row r="5662" spans="1:35" s="4" customFormat="1" x14ac:dyDescent="0.25">
      <c r="A5662" s="408">
        <f t="shared" si="86"/>
        <v>5660</v>
      </c>
      <c r="B5662" s="488">
        <v>45543</v>
      </c>
      <c r="C5662" s="212" t="s">
        <v>385</v>
      </c>
      <c r="D5662" s="408" t="s">
        <v>386</v>
      </c>
      <c r="E5662" s="408" t="s">
        <v>383</v>
      </c>
      <c r="F5662" s="97">
        <v>0</v>
      </c>
      <c r="G5662" s="97"/>
      <c r="H5662" s="116"/>
      <c r="I5662" s="116"/>
      <c r="J5662" s="97"/>
      <c r="AD5662" s="476"/>
      <c r="AI5662" s="473"/>
    </row>
    <row r="5663" spans="1:35" s="4" customFormat="1" x14ac:dyDescent="0.25">
      <c r="A5663" s="408">
        <f t="shared" si="86"/>
        <v>5661</v>
      </c>
      <c r="B5663" s="488">
        <v>45543</v>
      </c>
      <c r="C5663" s="212" t="s">
        <v>379</v>
      </c>
      <c r="D5663" s="408" t="s">
        <v>269</v>
      </c>
      <c r="E5663" s="408" t="s">
        <v>381</v>
      </c>
      <c r="F5663" s="97">
        <v>0</v>
      </c>
      <c r="G5663" s="97"/>
      <c r="H5663" s="116"/>
      <c r="I5663" s="116"/>
      <c r="J5663" s="97"/>
      <c r="AD5663" s="476"/>
      <c r="AI5663" s="473"/>
    </row>
    <row r="5664" spans="1:35" s="4" customFormat="1" x14ac:dyDescent="0.25">
      <c r="A5664" s="408">
        <f t="shared" si="86"/>
        <v>5662</v>
      </c>
      <c r="B5664" s="488">
        <v>45543</v>
      </c>
      <c r="C5664" s="212" t="s">
        <v>380</v>
      </c>
      <c r="D5664" s="408" t="s">
        <v>269</v>
      </c>
      <c r="E5664" s="408" t="s">
        <v>381</v>
      </c>
      <c r="F5664" s="97">
        <v>0</v>
      </c>
      <c r="G5664" s="97"/>
      <c r="H5664" s="116"/>
      <c r="I5664" s="116"/>
      <c r="J5664" s="97"/>
      <c r="AD5664" s="476"/>
      <c r="AI5664" s="473"/>
    </row>
    <row r="5665" spans="1:35" s="4" customFormat="1" x14ac:dyDescent="0.25">
      <c r="A5665" s="408">
        <f t="shared" si="86"/>
        <v>5663</v>
      </c>
      <c r="B5665" s="488">
        <v>45543</v>
      </c>
      <c r="C5665" s="212" t="s">
        <v>389</v>
      </c>
      <c r="D5665" s="408" t="s">
        <v>103</v>
      </c>
      <c r="E5665" s="408" t="s">
        <v>381</v>
      </c>
      <c r="F5665" s="97">
        <v>0</v>
      </c>
      <c r="G5665" s="97"/>
      <c r="H5665" s="116"/>
      <c r="I5665" s="116"/>
      <c r="J5665" s="97"/>
      <c r="AD5665" s="476"/>
      <c r="AI5665" s="473"/>
    </row>
    <row r="5666" spans="1:35" s="4" customFormat="1" x14ac:dyDescent="0.25">
      <c r="A5666" s="408">
        <f t="shared" si="86"/>
        <v>5664</v>
      </c>
      <c r="B5666" s="488">
        <v>45543</v>
      </c>
      <c r="C5666" s="212" t="s">
        <v>425</v>
      </c>
      <c r="D5666" s="408" t="s">
        <v>99</v>
      </c>
      <c r="E5666" s="203" t="s">
        <v>498</v>
      </c>
      <c r="F5666" s="97">
        <v>326</v>
      </c>
      <c r="G5666" s="97"/>
      <c r="H5666" s="116"/>
      <c r="I5666" s="116"/>
      <c r="J5666" s="97"/>
      <c r="AD5666" s="476"/>
      <c r="AI5666" s="473"/>
    </row>
    <row r="5667" spans="1:35" s="4" customFormat="1" x14ac:dyDescent="0.25">
      <c r="A5667" s="408">
        <f t="shared" si="86"/>
        <v>5665</v>
      </c>
      <c r="B5667" s="488">
        <v>45543</v>
      </c>
      <c r="C5667" s="212" t="s">
        <v>426</v>
      </c>
      <c r="D5667" s="408" t="s">
        <v>159</v>
      </c>
      <c r="E5667" s="408" t="s">
        <v>381</v>
      </c>
      <c r="F5667" s="97">
        <v>141</v>
      </c>
      <c r="G5667" s="97"/>
      <c r="H5667" s="116"/>
      <c r="I5667" s="116"/>
      <c r="J5667" s="97"/>
      <c r="AD5667" s="476"/>
      <c r="AI5667" s="473"/>
    </row>
    <row r="5668" spans="1:35" s="4" customFormat="1" x14ac:dyDescent="0.25">
      <c r="A5668" s="408">
        <f t="shared" si="86"/>
        <v>5666</v>
      </c>
      <c r="B5668" s="488">
        <v>45543</v>
      </c>
      <c r="C5668" s="96" t="s">
        <v>255</v>
      </c>
      <c r="D5668" s="408" t="s">
        <v>159</v>
      </c>
      <c r="E5668" s="408" t="s">
        <v>448</v>
      </c>
      <c r="F5668" s="97">
        <v>0</v>
      </c>
      <c r="G5668" s="97"/>
      <c r="H5668" s="116"/>
      <c r="I5668" s="116"/>
      <c r="J5668" s="97"/>
      <c r="AD5668" s="476"/>
      <c r="AI5668" s="473"/>
    </row>
    <row r="5669" spans="1:35" s="4" customFormat="1" x14ac:dyDescent="0.25">
      <c r="A5669" s="408">
        <f t="shared" si="86"/>
        <v>5667</v>
      </c>
      <c r="B5669" s="488">
        <v>45543</v>
      </c>
      <c r="C5669" s="96" t="s">
        <v>474</v>
      </c>
      <c r="D5669" s="408" t="s">
        <v>269</v>
      </c>
      <c r="E5669" s="408" t="s">
        <v>470</v>
      </c>
      <c r="F5669" s="97">
        <v>207</v>
      </c>
      <c r="G5669" s="97"/>
      <c r="H5669" s="116"/>
      <c r="I5669" s="116"/>
      <c r="J5669" s="97"/>
      <c r="AD5669" s="476"/>
      <c r="AI5669" s="473"/>
    </row>
    <row r="5670" spans="1:35" s="4" customFormat="1" x14ac:dyDescent="0.25">
      <c r="A5670" s="408">
        <f t="shared" si="86"/>
        <v>5668</v>
      </c>
      <c r="B5670" s="488">
        <v>45543</v>
      </c>
      <c r="C5670" s="96" t="s">
        <v>475</v>
      </c>
      <c r="D5670" s="408" t="s">
        <v>269</v>
      </c>
      <c r="E5670" s="408" t="s">
        <v>470</v>
      </c>
      <c r="F5670" s="97">
        <v>203</v>
      </c>
      <c r="G5670" s="97"/>
      <c r="H5670" s="116"/>
      <c r="I5670" s="116"/>
      <c r="J5670" s="97"/>
      <c r="AD5670" s="476"/>
      <c r="AI5670" s="473"/>
    </row>
    <row r="5671" spans="1:35" s="4" customFormat="1" x14ac:dyDescent="0.25">
      <c r="A5671" s="408">
        <f t="shared" si="86"/>
        <v>5669</v>
      </c>
      <c r="B5671" s="488">
        <v>45543</v>
      </c>
      <c r="C5671" s="96" t="s">
        <v>476</v>
      </c>
      <c r="D5671" s="408" t="s">
        <v>269</v>
      </c>
      <c r="E5671" s="408" t="s">
        <v>470</v>
      </c>
      <c r="F5671" s="97">
        <v>0</v>
      </c>
      <c r="G5671" s="97"/>
      <c r="H5671" s="116"/>
      <c r="I5671" s="116"/>
      <c r="J5671" s="97"/>
      <c r="AD5671" s="476"/>
      <c r="AI5671" s="473"/>
    </row>
    <row r="5672" spans="1:35" s="4" customFormat="1" x14ac:dyDescent="0.25">
      <c r="A5672" s="408">
        <f t="shared" si="86"/>
        <v>5670</v>
      </c>
      <c r="B5672" s="488">
        <v>45543</v>
      </c>
      <c r="C5672" s="96" t="s">
        <v>477</v>
      </c>
      <c r="D5672" s="408" t="s">
        <v>269</v>
      </c>
      <c r="E5672" s="408" t="s">
        <v>470</v>
      </c>
      <c r="F5672" s="97">
        <v>0</v>
      </c>
      <c r="G5672" s="97"/>
      <c r="H5672" s="116"/>
      <c r="I5672" s="116"/>
      <c r="J5672" s="97"/>
      <c r="AD5672" s="476"/>
      <c r="AI5672" s="473"/>
    </row>
    <row r="5673" spans="1:35" s="4" customFormat="1" x14ac:dyDescent="0.25">
      <c r="A5673" s="408">
        <f t="shared" si="86"/>
        <v>5671</v>
      </c>
      <c r="B5673" s="488">
        <v>45543</v>
      </c>
      <c r="C5673" s="373" t="s">
        <v>478</v>
      </c>
      <c r="D5673" s="408" t="s">
        <v>103</v>
      </c>
      <c r="E5673" s="408" t="s">
        <v>470</v>
      </c>
      <c r="F5673" s="97">
        <v>91</v>
      </c>
      <c r="G5673" s="97"/>
      <c r="H5673" s="116"/>
      <c r="I5673" s="116"/>
      <c r="J5673" s="97"/>
      <c r="AD5673" s="476"/>
      <c r="AI5673" s="473"/>
    </row>
    <row r="5674" spans="1:35" s="4" customFormat="1" x14ac:dyDescent="0.25">
      <c r="A5674" s="408">
        <f t="shared" si="86"/>
        <v>5672</v>
      </c>
      <c r="B5674" s="488">
        <v>45544</v>
      </c>
      <c r="C5674" s="212" t="s">
        <v>125</v>
      </c>
      <c r="D5674" s="408" t="s">
        <v>99</v>
      </c>
      <c r="E5674" s="408" t="s">
        <v>334</v>
      </c>
      <c r="F5674" s="97">
        <v>0</v>
      </c>
      <c r="G5674" s="97"/>
      <c r="H5674" s="116"/>
      <c r="I5674" s="116"/>
      <c r="J5674" s="97"/>
      <c r="AD5674" s="476"/>
      <c r="AI5674" s="473"/>
    </row>
    <row r="5675" spans="1:35" s="4" customFormat="1" x14ac:dyDescent="0.25">
      <c r="A5675" s="408">
        <f t="shared" si="86"/>
        <v>5673</v>
      </c>
      <c r="B5675" s="488">
        <v>45544</v>
      </c>
      <c r="C5675" s="212" t="s">
        <v>290</v>
      </c>
      <c r="D5675" s="408" t="s">
        <v>99</v>
      </c>
      <c r="E5675" s="408" t="s">
        <v>335</v>
      </c>
      <c r="F5675" s="97">
        <v>0</v>
      </c>
      <c r="G5675" s="97"/>
      <c r="H5675" s="116"/>
      <c r="I5675" s="116"/>
      <c r="J5675" s="97"/>
      <c r="AD5675" s="476"/>
      <c r="AI5675" s="473"/>
    </row>
    <row r="5676" spans="1:35" s="4" customFormat="1" x14ac:dyDescent="0.25">
      <c r="A5676" s="408">
        <f t="shared" si="86"/>
        <v>5674</v>
      </c>
      <c r="B5676" s="488">
        <v>45544</v>
      </c>
      <c r="C5676" s="212" t="s">
        <v>88</v>
      </c>
      <c r="D5676" s="408" t="s">
        <v>89</v>
      </c>
      <c r="E5676" s="408" t="s">
        <v>336</v>
      </c>
      <c r="F5676" s="97">
        <v>0</v>
      </c>
      <c r="G5676" s="97"/>
      <c r="H5676" s="116"/>
      <c r="I5676" s="116"/>
      <c r="J5676" s="97"/>
      <c r="AD5676" s="476"/>
      <c r="AI5676" s="473"/>
    </row>
    <row r="5677" spans="1:35" s="4" customFormat="1" x14ac:dyDescent="0.25">
      <c r="A5677" s="408">
        <f t="shared" si="86"/>
        <v>5675</v>
      </c>
      <c r="B5677" s="488">
        <v>45544</v>
      </c>
      <c r="C5677" s="212" t="s">
        <v>294</v>
      </c>
      <c r="D5677" s="408" t="s">
        <v>89</v>
      </c>
      <c r="E5677" s="408" t="s">
        <v>337</v>
      </c>
      <c r="F5677" s="97">
        <v>0</v>
      </c>
      <c r="G5677" s="97"/>
      <c r="H5677" s="116"/>
      <c r="I5677" s="116"/>
      <c r="J5677" s="97"/>
      <c r="AD5677" s="476"/>
      <c r="AI5677" s="473"/>
    </row>
    <row r="5678" spans="1:35" s="4" customFormat="1" x14ac:dyDescent="0.25">
      <c r="A5678" s="408">
        <f t="shared" si="86"/>
        <v>5676</v>
      </c>
      <c r="B5678" s="488">
        <v>45544</v>
      </c>
      <c r="C5678" s="212" t="s">
        <v>119</v>
      </c>
      <c r="D5678" s="408" t="s">
        <v>131</v>
      </c>
      <c r="E5678" s="408" t="s">
        <v>338</v>
      </c>
      <c r="F5678" s="97">
        <v>73</v>
      </c>
      <c r="G5678" s="97"/>
      <c r="H5678" s="116"/>
      <c r="I5678" s="116"/>
      <c r="J5678" s="97"/>
      <c r="AD5678" s="476"/>
      <c r="AI5678" s="473"/>
    </row>
    <row r="5679" spans="1:35" s="4" customFormat="1" x14ac:dyDescent="0.25">
      <c r="A5679" s="408">
        <f t="shared" si="86"/>
        <v>5677</v>
      </c>
      <c r="B5679" s="488">
        <v>45544</v>
      </c>
      <c r="C5679" s="212" t="s">
        <v>121</v>
      </c>
      <c r="D5679" s="408" t="s">
        <v>122</v>
      </c>
      <c r="E5679" s="408" t="s">
        <v>339</v>
      </c>
      <c r="F5679" s="97">
        <v>0</v>
      </c>
      <c r="G5679" s="97"/>
      <c r="H5679" s="116"/>
      <c r="I5679" s="116"/>
      <c r="J5679" s="97"/>
      <c r="AD5679" s="476"/>
      <c r="AI5679" s="473"/>
    </row>
    <row r="5680" spans="1:35" s="4" customFormat="1" x14ac:dyDescent="0.25">
      <c r="A5680" s="408">
        <f t="shared" si="86"/>
        <v>5678</v>
      </c>
      <c r="B5680" s="488">
        <v>45544</v>
      </c>
      <c r="C5680" s="212" t="s">
        <v>349</v>
      </c>
      <c r="D5680" s="408" t="s">
        <v>360</v>
      </c>
      <c r="E5680" s="408" t="s">
        <v>127</v>
      </c>
      <c r="F5680" s="97">
        <v>92</v>
      </c>
      <c r="G5680" s="97"/>
      <c r="H5680" s="116"/>
      <c r="I5680" s="116"/>
      <c r="J5680" s="97"/>
      <c r="AD5680" s="476"/>
      <c r="AI5680" s="473"/>
    </row>
    <row r="5681" spans="1:35" s="4" customFormat="1" x14ac:dyDescent="0.25">
      <c r="A5681" s="408">
        <f t="shared" si="86"/>
        <v>5679</v>
      </c>
      <c r="B5681" s="488">
        <v>45544</v>
      </c>
      <c r="C5681" s="212" t="s">
        <v>449</v>
      </c>
      <c r="D5681" s="408" t="s">
        <v>122</v>
      </c>
      <c r="E5681" s="408" t="s">
        <v>339</v>
      </c>
      <c r="F5681" s="97">
        <v>417</v>
      </c>
      <c r="G5681" s="97"/>
      <c r="H5681" s="116"/>
      <c r="I5681" s="116"/>
      <c r="J5681" s="97"/>
      <c r="AD5681" s="476"/>
      <c r="AI5681" s="473"/>
    </row>
    <row r="5682" spans="1:35" s="4" customFormat="1" x14ac:dyDescent="0.25">
      <c r="A5682" s="408">
        <f t="shared" si="86"/>
        <v>5680</v>
      </c>
      <c r="B5682" s="488">
        <v>45544</v>
      </c>
      <c r="C5682" s="212" t="s">
        <v>118</v>
      </c>
      <c r="D5682" s="408" t="s">
        <v>107</v>
      </c>
      <c r="E5682" s="408" t="s">
        <v>340</v>
      </c>
      <c r="F5682" s="97">
        <v>0</v>
      </c>
      <c r="G5682" s="97"/>
      <c r="H5682" s="116"/>
      <c r="I5682" s="116"/>
      <c r="J5682" s="97"/>
      <c r="AD5682" s="476"/>
      <c r="AI5682" s="473"/>
    </row>
    <row r="5683" spans="1:35" s="4" customFormat="1" x14ac:dyDescent="0.25">
      <c r="A5683" s="408">
        <f t="shared" si="86"/>
        <v>5681</v>
      </c>
      <c r="B5683" s="488">
        <v>45544</v>
      </c>
      <c r="C5683" s="212" t="s">
        <v>109</v>
      </c>
      <c r="D5683" s="408" t="s">
        <v>107</v>
      </c>
      <c r="E5683" s="408" t="s">
        <v>341</v>
      </c>
      <c r="F5683" s="97">
        <v>0</v>
      </c>
      <c r="G5683" s="97"/>
      <c r="H5683" s="116"/>
      <c r="I5683" s="116"/>
      <c r="J5683" s="97"/>
      <c r="AD5683" s="476"/>
      <c r="AI5683" s="473"/>
    </row>
    <row r="5684" spans="1:35" s="4" customFormat="1" x14ac:dyDescent="0.25">
      <c r="A5684" s="408">
        <f t="shared" ref="A5684:A5747" si="87">ROW()-2</f>
        <v>5682</v>
      </c>
      <c r="B5684" s="488">
        <v>45544</v>
      </c>
      <c r="C5684" s="212" t="s">
        <v>106</v>
      </c>
      <c r="D5684" s="408" t="s">
        <v>107</v>
      </c>
      <c r="E5684" s="408" t="s">
        <v>342</v>
      </c>
      <c r="F5684" s="97">
        <v>0</v>
      </c>
      <c r="G5684" s="97"/>
      <c r="H5684" s="116"/>
      <c r="I5684" s="116"/>
      <c r="J5684" s="97"/>
      <c r="AD5684" s="476"/>
      <c r="AI5684" s="473"/>
    </row>
    <row r="5685" spans="1:35" s="4" customFormat="1" x14ac:dyDescent="0.25">
      <c r="A5685" s="408">
        <f t="shared" si="87"/>
        <v>5683</v>
      </c>
      <c r="B5685" s="488">
        <v>45544</v>
      </c>
      <c r="C5685" s="212" t="s">
        <v>278</v>
      </c>
      <c r="D5685" s="408" t="s">
        <v>107</v>
      </c>
      <c r="E5685" s="408" t="s">
        <v>341</v>
      </c>
      <c r="F5685" s="97">
        <v>0</v>
      </c>
      <c r="G5685" s="97"/>
      <c r="H5685" s="116"/>
      <c r="I5685" s="116"/>
      <c r="J5685" s="97"/>
      <c r="AD5685" s="476"/>
      <c r="AI5685" s="473"/>
    </row>
    <row r="5686" spans="1:35" s="4" customFormat="1" x14ac:dyDescent="0.25">
      <c r="A5686" s="408">
        <f t="shared" si="87"/>
        <v>5684</v>
      </c>
      <c r="B5686" s="488">
        <v>45544</v>
      </c>
      <c r="C5686" s="212" t="s">
        <v>372</v>
      </c>
      <c r="D5686" s="408" t="s">
        <v>107</v>
      </c>
      <c r="E5686" s="408">
        <v>0</v>
      </c>
      <c r="F5686" s="97">
        <v>0</v>
      </c>
      <c r="G5686" s="97"/>
      <c r="H5686" s="116"/>
      <c r="I5686" s="116"/>
      <c r="J5686" s="97"/>
      <c r="AD5686" s="476"/>
      <c r="AI5686" s="473"/>
    </row>
    <row r="5687" spans="1:35" s="4" customFormat="1" x14ac:dyDescent="0.25">
      <c r="A5687" s="408">
        <f t="shared" si="87"/>
        <v>5685</v>
      </c>
      <c r="B5687" s="488">
        <v>45544</v>
      </c>
      <c r="C5687" s="212" t="s">
        <v>373</v>
      </c>
      <c r="D5687" s="408" t="s">
        <v>107</v>
      </c>
      <c r="E5687" s="408">
        <v>0</v>
      </c>
      <c r="F5687" s="97">
        <v>153</v>
      </c>
      <c r="G5687" s="97"/>
      <c r="H5687" s="116"/>
      <c r="I5687" s="116"/>
      <c r="J5687" s="97"/>
      <c r="AD5687" s="476"/>
      <c r="AI5687" s="473"/>
    </row>
    <row r="5688" spans="1:35" s="4" customFormat="1" x14ac:dyDescent="0.25">
      <c r="A5688" s="408">
        <f t="shared" si="87"/>
        <v>5686</v>
      </c>
      <c r="B5688" s="488">
        <v>45544</v>
      </c>
      <c r="C5688" s="212" t="s">
        <v>91</v>
      </c>
      <c r="D5688" s="408" t="s">
        <v>92</v>
      </c>
      <c r="E5688" s="408" t="s">
        <v>343</v>
      </c>
      <c r="F5688" s="97">
        <v>0</v>
      </c>
      <c r="G5688" s="97"/>
      <c r="H5688" s="116"/>
      <c r="I5688" s="116"/>
      <c r="J5688" s="97"/>
      <c r="AD5688" s="476"/>
      <c r="AI5688" s="473"/>
    </row>
    <row r="5689" spans="1:35" s="4" customFormat="1" x14ac:dyDescent="0.25">
      <c r="A5689" s="408">
        <f t="shared" si="87"/>
        <v>5687</v>
      </c>
      <c r="B5689" s="488">
        <v>45544</v>
      </c>
      <c r="C5689" s="212" t="s">
        <v>94</v>
      </c>
      <c r="D5689" s="408" t="s">
        <v>92</v>
      </c>
      <c r="E5689" s="408" t="s">
        <v>344</v>
      </c>
      <c r="F5689" s="97">
        <v>0</v>
      </c>
      <c r="G5689" s="97"/>
      <c r="H5689" s="116"/>
      <c r="I5689" s="116"/>
      <c r="J5689" s="97"/>
      <c r="AD5689" s="476"/>
      <c r="AI5689" s="473"/>
    </row>
    <row r="5690" spans="1:35" s="4" customFormat="1" x14ac:dyDescent="0.25">
      <c r="A5690" s="408">
        <f t="shared" si="87"/>
        <v>5688</v>
      </c>
      <c r="B5690" s="488">
        <v>45544</v>
      </c>
      <c r="C5690" s="212" t="s">
        <v>116</v>
      </c>
      <c r="D5690" s="408" t="s">
        <v>92</v>
      </c>
      <c r="E5690" s="408" t="s">
        <v>345</v>
      </c>
      <c r="F5690" s="97">
        <v>0</v>
      </c>
      <c r="G5690" s="97"/>
      <c r="H5690" s="116"/>
      <c r="I5690" s="116"/>
      <c r="J5690" s="97"/>
      <c r="AD5690" s="476"/>
      <c r="AI5690" s="473"/>
    </row>
    <row r="5691" spans="1:35" s="4" customFormat="1" x14ac:dyDescent="0.25">
      <c r="A5691" s="408">
        <f t="shared" si="87"/>
        <v>5689</v>
      </c>
      <c r="B5691" s="488">
        <v>45544</v>
      </c>
      <c r="C5691" s="212" t="s">
        <v>128</v>
      </c>
      <c r="D5691" s="408" t="s">
        <v>97</v>
      </c>
      <c r="E5691" s="408" t="s">
        <v>346</v>
      </c>
      <c r="F5691" s="97">
        <v>90</v>
      </c>
      <c r="G5691" s="97"/>
      <c r="H5691" s="116"/>
      <c r="I5691" s="116"/>
      <c r="J5691" s="97"/>
      <c r="AD5691" s="476"/>
      <c r="AI5691" s="473"/>
    </row>
    <row r="5692" spans="1:35" s="4" customFormat="1" x14ac:dyDescent="0.25">
      <c r="A5692" s="408">
        <f t="shared" si="87"/>
        <v>5690</v>
      </c>
      <c r="B5692" s="488">
        <v>45544</v>
      </c>
      <c r="C5692" s="212" t="s">
        <v>96</v>
      </c>
      <c r="D5692" s="408" t="s">
        <v>97</v>
      </c>
      <c r="E5692" s="408" t="s">
        <v>347</v>
      </c>
      <c r="F5692" s="97">
        <v>55</v>
      </c>
      <c r="G5692" s="97"/>
      <c r="H5692" s="116"/>
      <c r="I5692" s="116"/>
      <c r="J5692" s="97"/>
      <c r="AD5692" s="476"/>
      <c r="AI5692" s="473"/>
    </row>
    <row r="5693" spans="1:35" s="4" customFormat="1" x14ac:dyDescent="0.25">
      <c r="A5693" s="408">
        <f t="shared" si="87"/>
        <v>5691</v>
      </c>
      <c r="B5693" s="488">
        <v>45544</v>
      </c>
      <c r="C5693" s="212" t="s">
        <v>113</v>
      </c>
      <c r="D5693" s="408" t="s">
        <v>114</v>
      </c>
      <c r="E5693" s="408" t="s">
        <v>348</v>
      </c>
      <c r="F5693" s="97">
        <v>83</v>
      </c>
      <c r="G5693" s="97"/>
      <c r="H5693" s="116"/>
      <c r="I5693" s="116"/>
      <c r="J5693" s="97"/>
      <c r="AD5693" s="476"/>
      <c r="AI5693" s="473"/>
    </row>
    <row r="5694" spans="1:35" s="4" customFormat="1" x14ac:dyDescent="0.25">
      <c r="A5694" s="408">
        <f t="shared" si="87"/>
        <v>5692</v>
      </c>
      <c r="B5694" s="488">
        <v>45544</v>
      </c>
      <c r="C5694" s="96" t="s">
        <v>559</v>
      </c>
      <c r="D5694" s="408" t="str">
        <f>VLOOKUP(C5694,X$4:Z5695,2,FALSE)</f>
        <v>لودر VOLVO</v>
      </c>
      <c r="E5694" s="408" t="str">
        <f>VLOOKUP(C5694,X$4:Z5695,3,FALSE)</f>
        <v>شرکتی</v>
      </c>
      <c r="F5694" s="97">
        <v>0</v>
      </c>
      <c r="G5694" s="97"/>
      <c r="H5694" s="116"/>
      <c r="I5694" s="116"/>
      <c r="J5694" s="97"/>
      <c r="AD5694" s="476"/>
      <c r="AI5694" s="473"/>
    </row>
    <row r="5695" spans="1:35" s="4" customFormat="1" x14ac:dyDescent="0.25">
      <c r="A5695" s="408">
        <f t="shared" si="87"/>
        <v>5693</v>
      </c>
      <c r="B5695" s="488">
        <v>45544</v>
      </c>
      <c r="C5695" s="212" t="s">
        <v>156</v>
      </c>
      <c r="D5695" s="408" t="s">
        <v>136</v>
      </c>
      <c r="E5695" s="408" t="s">
        <v>149</v>
      </c>
      <c r="F5695" s="97">
        <v>0</v>
      </c>
      <c r="G5695" s="97"/>
      <c r="H5695" s="116"/>
      <c r="I5695" s="116"/>
      <c r="J5695" s="97"/>
      <c r="AD5695" s="476"/>
      <c r="AI5695" s="473"/>
    </row>
    <row r="5696" spans="1:35" s="4" customFormat="1" x14ac:dyDescent="0.25">
      <c r="A5696" s="408">
        <f t="shared" si="87"/>
        <v>5694</v>
      </c>
      <c r="B5696" s="488">
        <v>45544</v>
      </c>
      <c r="C5696" s="212" t="s">
        <v>142</v>
      </c>
      <c r="D5696" s="408" t="s">
        <v>264</v>
      </c>
      <c r="E5696" s="408" t="s">
        <v>143</v>
      </c>
      <c r="F5696" s="97">
        <v>0</v>
      </c>
      <c r="G5696" s="97"/>
      <c r="H5696" s="116"/>
      <c r="I5696" s="116"/>
      <c r="J5696" s="97"/>
      <c r="AD5696" s="476"/>
      <c r="AI5696" s="473"/>
    </row>
    <row r="5697" spans="1:35" s="4" customFormat="1" x14ac:dyDescent="0.25">
      <c r="A5697" s="408">
        <f t="shared" si="87"/>
        <v>5695</v>
      </c>
      <c r="B5697" s="488">
        <v>45544</v>
      </c>
      <c r="C5697" s="212" t="s">
        <v>144</v>
      </c>
      <c r="D5697" s="408" t="s">
        <v>264</v>
      </c>
      <c r="E5697" s="408" t="s">
        <v>143</v>
      </c>
      <c r="F5697" s="97">
        <v>0</v>
      </c>
      <c r="G5697" s="97"/>
      <c r="H5697" s="116"/>
      <c r="I5697" s="116"/>
      <c r="J5697" s="97"/>
      <c r="AD5697" s="476"/>
      <c r="AI5697" s="473"/>
    </row>
    <row r="5698" spans="1:35" s="4" customFormat="1" x14ac:dyDescent="0.25">
      <c r="A5698" s="408">
        <f t="shared" si="87"/>
        <v>5696</v>
      </c>
      <c r="B5698" s="488">
        <v>45544</v>
      </c>
      <c r="C5698" s="212" t="s">
        <v>145</v>
      </c>
      <c r="D5698" s="408" t="s">
        <v>265</v>
      </c>
      <c r="E5698" s="408" t="s">
        <v>146</v>
      </c>
      <c r="F5698" s="97">
        <v>0</v>
      </c>
      <c r="G5698" s="97"/>
      <c r="H5698" s="116"/>
      <c r="I5698" s="116"/>
      <c r="J5698" s="97"/>
      <c r="AD5698" s="476"/>
      <c r="AI5698" s="473"/>
    </row>
    <row r="5699" spans="1:35" s="4" customFormat="1" x14ac:dyDescent="0.25">
      <c r="A5699" s="408">
        <f t="shared" si="87"/>
        <v>5697</v>
      </c>
      <c r="B5699" s="488">
        <v>45544</v>
      </c>
      <c r="C5699" s="212" t="s">
        <v>160</v>
      </c>
      <c r="D5699" s="408" t="s">
        <v>136</v>
      </c>
      <c r="E5699" s="408" t="s">
        <v>64</v>
      </c>
      <c r="F5699" s="97">
        <v>276</v>
      </c>
      <c r="G5699" s="97"/>
      <c r="H5699" s="116"/>
      <c r="I5699" s="116"/>
      <c r="J5699" s="97"/>
      <c r="AD5699" s="476"/>
      <c r="AI5699" s="473"/>
    </row>
    <row r="5700" spans="1:35" s="4" customFormat="1" x14ac:dyDescent="0.25">
      <c r="A5700" s="408">
        <f t="shared" si="87"/>
        <v>5698</v>
      </c>
      <c r="B5700" s="488">
        <v>45544</v>
      </c>
      <c r="C5700" s="212" t="s">
        <v>390</v>
      </c>
      <c r="D5700" s="408" t="s">
        <v>99</v>
      </c>
      <c r="E5700" s="408" t="s">
        <v>381</v>
      </c>
      <c r="F5700" s="97">
        <v>0</v>
      </c>
      <c r="G5700" s="97"/>
      <c r="H5700" s="116"/>
      <c r="I5700" s="116"/>
      <c r="J5700" s="97"/>
      <c r="AD5700" s="476"/>
      <c r="AI5700" s="473"/>
    </row>
    <row r="5701" spans="1:35" s="4" customFormat="1" x14ac:dyDescent="0.25">
      <c r="A5701" s="408">
        <f t="shared" si="87"/>
        <v>5699</v>
      </c>
      <c r="B5701" s="488">
        <v>45544</v>
      </c>
      <c r="C5701" s="96" t="s">
        <v>283</v>
      </c>
      <c r="D5701" s="408" t="s">
        <v>266</v>
      </c>
      <c r="E5701" s="408" t="s">
        <v>63</v>
      </c>
      <c r="F5701" s="97">
        <v>175</v>
      </c>
      <c r="G5701" s="97"/>
      <c r="H5701" s="116"/>
      <c r="I5701" s="116"/>
      <c r="J5701" s="97"/>
      <c r="AD5701" s="476"/>
      <c r="AI5701" s="473"/>
    </row>
    <row r="5702" spans="1:35" s="4" customFormat="1" x14ac:dyDescent="0.25">
      <c r="A5702" s="408">
        <f t="shared" si="87"/>
        <v>5700</v>
      </c>
      <c r="B5702" s="488">
        <v>45544</v>
      </c>
      <c r="C5702" s="212" t="s">
        <v>148</v>
      </c>
      <c r="D5702" s="408" t="s">
        <v>92</v>
      </c>
      <c r="E5702" s="408" t="s">
        <v>63</v>
      </c>
      <c r="F5702" s="97">
        <v>0</v>
      </c>
      <c r="G5702" s="97"/>
      <c r="H5702" s="116"/>
      <c r="I5702" s="116"/>
      <c r="J5702" s="97"/>
      <c r="AD5702" s="476"/>
      <c r="AI5702" s="473"/>
    </row>
    <row r="5703" spans="1:35" s="4" customFormat="1" x14ac:dyDescent="0.25">
      <c r="A5703" s="408">
        <f t="shared" si="87"/>
        <v>5701</v>
      </c>
      <c r="B5703" s="488">
        <v>45544</v>
      </c>
      <c r="C5703" s="212" t="s">
        <v>150</v>
      </c>
      <c r="D5703" s="408" t="s">
        <v>92</v>
      </c>
      <c r="E5703" s="408" t="s">
        <v>63</v>
      </c>
      <c r="F5703" s="97">
        <v>161</v>
      </c>
      <c r="G5703" s="97"/>
      <c r="H5703" s="116"/>
      <c r="I5703" s="116"/>
      <c r="J5703" s="97"/>
      <c r="AD5703" s="476"/>
      <c r="AI5703" s="473"/>
    </row>
    <row r="5704" spans="1:35" s="4" customFormat="1" x14ac:dyDescent="0.25">
      <c r="A5704" s="408">
        <f t="shared" si="87"/>
        <v>5702</v>
      </c>
      <c r="B5704" s="488">
        <v>45544</v>
      </c>
      <c r="C5704" s="213" t="s">
        <v>467</v>
      </c>
      <c r="D5704" s="408" t="s">
        <v>92</v>
      </c>
      <c r="E5704" s="408" t="s">
        <v>63</v>
      </c>
      <c r="F5704" s="97">
        <v>191</v>
      </c>
      <c r="G5704" s="97"/>
      <c r="H5704" s="116"/>
      <c r="I5704" s="116"/>
      <c r="J5704" s="97"/>
      <c r="AD5704" s="476"/>
      <c r="AI5704" s="473"/>
    </row>
    <row r="5705" spans="1:35" s="4" customFormat="1" x14ac:dyDescent="0.25">
      <c r="A5705" s="408">
        <f t="shared" si="87"/>
        <v>5703</v>
      </c>
      <c r="B5705" s="488">
        <v>45544</v>
      </c>
      <c r="C5705" s="212" t="s">
        <v>135</v>
      </c>
      <c r="D5705" s="408" t="s">
        <v>136</v>
      </c>
      <c r="E5705" s="408" t="s">
        <v>2</v>
      </c>
      <c r="F5705" s="97">
        <v>0</v>
      </c>
      <c r="G5705" s="97"/>
      <c r="H5705" s="116"/>
      <c r="I5705" s="116"/>
      <c r="J5705" s="97"/>
      <c r="AD5705" s="476"/>
      <c r="AI5705" s="473"/>
    </row>
    <row r="5706" spans="1:35" s="4" customFormat="1" x14ac:dyDescent="0.25">
      <c r="A5706" s="408">
        <f t="shared" si="87"/>
        <v>5704</v>
      </c>
      <c r="B5706" s="488">
        <v>45544</v>
      </c>
      <c r="C5706" s="212" t="s">
        <v>137</v>
      </c>
      <c r="D5706" s="408" t="s">
        <v>136</v>
      </c>
      <c r="E5706" s="408" t="s">
        <v>2</v>
      </c>
      <c r="F5706" s="97">
        <v>321</v>
      </c>
      <c r="G5706" s="97"/>
      <c r="H5706" s="116"/>
      <c r="I5706" s="116"/>
      <c r="J5706" s="97"/>
      <c r="AD5706" s="476"/>
      <c r="AI5706" s="473"/>
    </row>
    <row r="5707" spans="1:35" s="4" customFormat="1" x14ac:dyDescent="0.25">
      <c r="A5707" s="408">
        <f t="shared" si="87"/>
        <v>5705</v>
      </c>
      <c r="B5707" s="488">
        <v>45544</v>
      </c>
      <c r="C5707" s="212" t="s">
        <v>139</v>
      </c>
      <c r="D5707" s="408" t="s">
        <v>92</v>
      </c>
      <c r="E5707" s="408" t="s">
        <v>2</v>
      </c>
      <c r="F5707" s="97">
        <v>0</v>
      </c>
      <c r="G5707" s="97"/>
      <c r="H5707" s="116"/>
      <c r="I5707" s="116"/>
      <c r="J5707" s="97"/>
      <c r="AD5707" s="476"/>
      <c r="AI5707" s="473"/>
    </row>
    <row r="5708" spans="1:35" s="4" customFormat="1" x14ac:dyDescent="0.25">
      <c r="A5708" s="408">
        <f t="shared" si="87"/>
        <v>5706</v>
      </c>
      <c r="B5708" s="488">
        <v>45544</v>
      </c>
      <c r="C5708" s="212" t="s">
        <v>140</v>
      </c>
      <c r="D5708" s="408" t="s">
        <v>92</v>
      </c>
      <c r="E5708" s="408" t="s">
        <v>2</v>
      </c>
      <c r="F5708" s="97">
        <v>0</v>
      </c>
      <c r="G5708" s="97"/>
      <c r="H5708" s="116"/>
      <c r="I5708" s="116"/>
      <c r="J5708" s="97"/>
      <c r="AD5708" s="476"/>
      <c r="AI5708" s="473"/>
    </row>
    <row r="5709" spans="1:35" s="4" customFormat="1" x14ac:dyDescent="0.25">
      <c r="A5709" s="408">
        <f t="shared" si="87"/>
        <v>5707</v>
      </c>
      <c r="B5709" s="488">
        <v>45544</v>
      </c>
      <c r="C5709" s="212" t="s">
        <v>141</v>
      </c>
      <c r="D5709" s="408" t="s">
        <v>92</v>
      </c>
      <c r="E5709" s="408" t="s">
        <v>2</v>
      </c>
      <c r="F5709" s="97">
        <v>0</v>
      </c>
      <c r="G5709" s="97"/>
      <c r="H5709" s="116"/>
      <c r="I5709" s="116"/>
      <c r="J5709" s="97"/>
      <c r="AD5709" s="476"/>
      <c r="AI5709" s="473"/>
    </row>
    <row r="5710" spans="1:35" s="4" customFormat="1" x14ac:dyDescent="0.25">
      <c r="A5710" s="408">
        <f t="shared" si="87"/>
        <v>5708</v>
      </c>
      <c r="B5710" s="488">
        <v>45544</v>
      </c>
      <c r="C5710" s="212" t="s">
        <v>134</v>
      </c>
      <c r="D5710" s="408" t="s">
        <v>99</v>
      </c>
      <c r="E5710" s="408" t="s">
        <v>2</v>
      </c>
      <c r="F5710" s="97">
        <v>0</v>
      </c>
      <c r="G5710" s="97"/>
      <c r="H5710" s="116"/>
      <c r="I5710" s="116"/>
      <c r="J5710" s="97"/>
      <c r="AD5710" s="476"/>
      <c r="AI5710" s="473"/>
    </row>
    <row r="5711" spans="1:35" s="4" customFormat="1" x14ac:dyDescent="0.25">
      <c r="A5711" s="408">
        <f t="shared" si="87"/>
        <v>5709</v>
      </c>
      <c r="B5711" s="488">
        <v>45544</v>
      </c>
      <c r="C5711" s="212" t="s">
        <v>279</v>
      </c>
      <c r="D5711" s="408" t="s">
        <v>99</v>
      </c>
      <c r="E5711" s="408" t="s">
        <v>2</v>
      </c>
      <c r="F5711" s="97">
        <v>0</v>
      </c>
      <c r="G5711" s="97"/>
      <c r="H5711" s="116"/>
      <c r="I5711" s="116"/>
      <c r="J5711" s="97"/>
      <c r="AD5711" s="476"/>
      <c r="AI5711" s="473"/>
    </row>
    <row r="5712" spans="1:35" s="4" customFormat="1" x14ac:dyDescent="0.25">
      <c r="A5712" s="408">
        <f t="shared" si="87"/>
        <v>5710</v>
      </c>
      <c r="B5712" s="488">
        <v>45544</v>
      </c>
      <c r="C5712" s="212" t="s">
        <v>153</v>
      </c>
      <c r="D5712" s="408" t="s">
        <v>103</v>
      </c>
      <c r="E5712" s="408" t="s">
        <v>62</v>
      </c>
      <c r="F5712" s="97">
        <v>126</v>
      </c>
      <c r="G5712" s="97"/>
      <c r="H5712" s="116"/>
      <c r="I5712" s="116"/>
      <c r="J5712" s="97"/>
      <c r="AD5712" s="476"/>
      <c r="AI5712" s="473"/>
    </row>
    <row r="5713" spans="1:35" s="4" customFormat="1" x14ac:dyDescent="0.25">
      <c r="A5713" s="408">
        <f t="shared" si="87"/>
        <v>5711</v>
      </c>
      <c r="B5713" s="488">
        <v>45544</v>
      </c>
      <c r="C5713" s="212" t="s">
        <v>154</v>
      </c>
      <c r="D5713" s="408" t="s">
        <v>92</v>
      </c>
      <c r="E5713" s="408" t="s">
        <v>62</v>
      </c>
      <c r="F5713" s="97">
        <v>0</v>
      </c>
      <c r="G5713" s="97"/>
      <c r="H5713" s="116"/>
      <c r="I5713" s="116"/>
      <c r="J5713" s="97"/>
      <c r="AD5713" s="476"/>
      <c r="AI5713" s="473"/>
    </row>
    <row r="5714" spans="1:35" s="4" customFormat="1" x14ac:dyDescent="0.25">
      <c r="A5714" s="408">
        <f t="shared" si="87"/>
        <v>5712</v>
      </c>
      <c r="B5714" s="488">
        <v>45544</v>
      </c>
      <c r="C5714" s="212" t="s">
        <v>155</v>
      </c>
      <c r="D5714" s="408" t="s">
        <v>92</v>
      </c>
      <c r="E5714" s="408" t="s">
        <v>62</v>
      </c>
      <c r="F5714" s="97">
        <v>200</v>
      </c>
      <c r="G5714" s="97"/>
      <c r="H5714" s="116"/>
      <c r="I5714" s="116"/>
      <c r="J5714" s="97"/>
      <c r="AD5714" s="476"/>
      <c r="AI5714" s="473"/>
    </row>
    <row r="5715" spans="1:35" s="4" customFormat="1" x14ac:dyDescent="0.25">
      <c r="A5715" s="408">
        <f t="shared" si="87"/>
        <v>5713</v>
      </c>
      <c r="B5715" s="488">
        <v>45544</v>
      </c>
      <c r="C5715" s="212" t="s">
        <v>295</v>
      </c>
      <c r="D5715" s="408" t="s">
        <v>92</v>
      </c>
      <c r="E5715" s="408" t="s">
        <v>62</v>
      </c>
      <c r="F5715" s="97">
        <v>0</v>
      </c>
      <c r="G5715" s="97"/>
      <c r="H5715" s="116"/>
      <c r="I5715" s="116"/>
      <c r="J5715" s="97"/>
      <c r="AD5715" s="476"/>
      <c r="AI5715" s="473"/>
    </row>
    <row r="5716" spans="1:35" s="4" customFormat="1" x14ac:dyDescent="0.25">
      <c r="A5716" s="408">
        <f t="shared" si="87"/>
        <v>5714</v>
      </c>
      <c r="B5716" s="488">
        <v>45544</v>
      </c>
      <c r="C5716" s="212" t="s">
        <v>259</v>
      </c>
      <c r="D5716" s="408" t="s">
        <v>92</v>
      </c>
      <c r="E5716" s="408" t="s">
        <v>2</v>
      </c>
      <c r="F5716" s="97">
        <v>0</v>
      </c>
      <c r="G5716" s="97"/>
      <c r="H5716" s="116"/>
      <c r="I5716" s="116"/>
      <c r="J5716" s="97"/>
      <c r="AD5716" s="476"/>
      <c r="AI5716" s="473"/>
    </row>
    <row r="5717" spans="1:35" s="4" customFormat="1" x14ac:dyDescent="0.25">
      <c r="A5717" s="408">
        <f t="shared" si="87"/>
        <v>5715</v>
      </c>
      <c r="B5717" s="488">
        <v>45544</v>
      </c>
      <c r="C5717" s="212" t="s">
        <v>260</v>
      </c>
      <c r="D5717" s="408" t="s">
        <v>92</v>
      </c>
      <c r="E5717" s="408" t="s">
        <v>2</v>
      </c>
      <c r="F5717" s="97">
        <v>0</v>
      </c>
      <c r="G5717" s="97"/>
      <c r="H5717" s="116"/>
      <c r="I5717" s="116"/>
      <c r="J5717" s="97"/>
      <c r="AD5717" s="476"/>
      <c r="AI5717" s="473"/>
    </row>
    <row r="5718" spans="1:35" s="4" customFormat="1" x14ac:dyDescent="0.25">
      <c r="A5718" s="408">
        <f t="shared" si="87"/>
        <v>5716</v>
      </c>
      <c r="B5718" s="488">
        <v>45544</v>
      </c>
      <c r="C5718" s="212" t="s">
        <v>252</v>
      </c>
      <c r="D5718" s="408" t="s">
        <v>92</v>
      </c>
      <c r="E5718" s="408" t="s">
        <v>2</v>
      </c>
      <c r="F5718" s="97">
        <v>0</v>
      </c>
      <c r="G5718" s="97"/>
      <c r="H5718" s="116"/>
      <c r="I5718" s="116"/>
      <c r="J5718" s="97"/>
      <c r="AD5718" s="476"/>
      <c r="AI5718" s="473"/>
    </row>
    <row r="5719" spans="1:35" s="4" customFormat="1" x14ac:dyDescent="0.25">
      <c r="A5719" s="408">
        <f t="shared" si="87"/>
        <v>5717</v>
      </c>
      <c r="B5719" s="488">
        <v>45544</v>
      </c>
      <c r="C5719" s="212" t="s">
        <v>177</v>
      </c>
      <c r="D5719" s="408" t="s">
        <v>159</v>
      </c>
      <c r="E5719" s="408" t="s">
        <v>8</v>
      </c>
      <c r="F5719" s="97">
        <v>92</v>
      </c>
      <c r="G5719" s="97"/>
      <c r="H5719" s="116"/>
      <c r="I5719" s="116"/>
      <c r="J5719" s="97"/>
      <c r="AD5719" s="476"/>
      <c r="AI5719" s="473"/>
    </row>
    <row r="5720" spans="1:35" s="4" customFormat="1" x14ac:dyDescent="0.25">
      <c r="A5720" s="408">
        <f t="shared" si="87"/>
        <v>5718</v>
      </c>
      <c r="B5720" s="488">
        <v>45544</v>
      </c>
      <c r="C5720" s="212" t="s">
        <v>162</v>
      </c>
      <c r="D5720" s="408" t="s">
        <v>163</v>
      </c>
      <c r="E5720" s="408" t="s">
        <v>164</v>
      </c>
      <c r="F5720" s="97">
        <v>197</v>
      </c>
      <c r="G5720" s="97"/>
      <c r="H5720" s="116"/>
      <c r="I5720" s="116"/>
      <c r="J5720" s="97"/>
      <c r="AD5720" s="476"/>
      <c r="AI5720" s="473"/>
    </row>
    <row r="5721" spans="1:35" s="4" customFormat="1" x14ac:dyDescent="0.25">
      <c r="A5721" s="408">
        <f t="shared" si="87"/>
        <v>5719</v>
      </c>
      <c r="B5721" s="488">
        <v>45544</v>
      </c>
      <c r="C5721" s="212" t="s">
        <v>166</v>
      </c>
      <c r="D5721" s="408" t="s">
        <v>167</v>
      </c>
      <c r="E5721" s="408" t="s">
        <v>164</v>
      </c>
      <c r="F5721" s="97">
        <v>0</v>
      </c>
      <c r="G5721" s="97"/>
      <c r="H5721" s="116"/>
      <c r="I5721" s="116"/>
      <c r="J5721" s="97"/>
      <c r="AD5721" s="476"/>
      <c r="AI5721" s="473"/>
    </row>
    <row r="5722" spans="1:35" s="4" customFormat="1" x14ac:dyDescent="0.25">
      <c r="A5722" s="408">
        <f t="shared" si="87"/>
        <v>5720</v>
      </c>
      <c r="B5722" s="488">
        <v>45544</v>
      </c>
      <c r="C5722" s="212" t="s">
        <v>169</v>
      </c>
      <c r="D5722" s="408" t="s">
        <v>167</v>
      </c>
      <c r="E5722" s="408" t="s">
        <v>164</v>
      </c>
      <c r="F5722" s="97">
        <v>0</v>
      </c>
      <c r="G5722" s="97"/>
      <c r="H5722" s="116"/>
      <c r="I5722" s="116"/>
      <c r="J5722" s="97"/>
      <c r="AD5722" s="476"/>
      <c r="AI5722" s="473"/>
    </row>
    <row r="5723" spans="1:35" s="4" customFormat="1" x14ac:dyDescent="0.25">
      <c r="A5723" s="408">
        <f t="shared" si="87"/>
        <v>5721</v>
      </c>
      <c r="B5723" s="488">
        <v>45544</v>
      </c>
      <c r="C5723" s="212" t="s">
        <v>170</v>
      </c>
      <c r="D5723" s="408" t="s">
        <v>103</v>
      </c>
      <c r="E5723" s="408" t="s">
        <v>164</v>
      </c>
      <c r="F5723" s="97">
        <v>128</v>
      </c>
      <c r="G5723" s="97"/>
      <c r="H5723" s="116"/>
      <c r="I5723" s="116"/>
      <c r="J5723" s="97"/>
      <c r="AD5723" s="476"/>
      <c r="AI5723" s="473"/>
    </row>
    <row r="5724" spans="1:35" s="4" customFormat="1" x14ac:dyDescent="0.25">
      <c r="A5724" s="408">
        <f t="shared" si="87"/>
        <v>5722</v>
      </c>
      <c r="B5724" s="488">
        <v>45544</v>
      </c>
      <c r="C5724" s="212" t="s">
        <v>171</v>
      </c>
      <c r="D5724" s="408" t="s">
        <v>159</v>
      </c>
      <c r="E5724" s="408" t="s">
        <v>164</v>
      </c>
      <c r="F5724" s="97">
        <v>0</v>
      </c>
      <c r="G5724" s="97"/>
      <c r="H5724" s="116"/>
      <c r="I5724" s="116"/>
      <c r="J5724" s="97"/>
      <c r="AD5724" s="476"/>
      <c r="AI5724" s="473"/>
    </row>
    <row r="5725" spans="1:35" s="4" customFormat="1" x14ac:dyDescent="0.25">
      <c r="A5725" s="408">
        <f t="shared" si="87"/>
        <v>5723</v>
      </c>
      <c r="B5725" s="488">
        <v>45544</v>
      </c>
      <c r="C5725" s="212" t="s">
        <v>172</v>
      </c>
      <c r="D5725" s="408" t="s">
        <v>173</v>
      </c>
      <c r="E5725" s="408" t="s">
        <v>164</v>
      </c>
      <c r="F5725" s="97">
        <v>0</v>
      </c>
      <c r="G5725" s="97"/>
      <c r="H5725" s="116"/>
      <c r="I5725" s="116"/>
      <c r="J5725" s="97"/>
      <c r="AD5725" s="476"/>
      <c r="AI5725" s="473"/>
    </row>
    <row r="5726" spans="1:35" s="4" customFormat="1" x14ac:dyDescent="0.25">
      <c r="A5726" s="408">
        <f t="shared" si="87"/>
        <v>5724</v>
      </c>
      <c r="B5726" s="488">
        <v>45544</v>
      </c>
      <c r="C5726" s="212" t="s">
        <v>174</v>
      </c>
      <c r="D5726" s="408" t="s">
        <v>99</v>
      </c>
      <c r="E5726" s="408" t="s">
        <v>164</v>
      </c>
      <c r="F5726" s="97">
        <v>458</v>
      </c>
      <c r="G5726" s="97"/>
      <c r="H5726" s="116"/>
      <c r="I5726" s="116"/>
      <c r="J5726" s="97"/>
      <c r="AD5726" s="476"/>
      <c r="AI5726" s="473"/>
    </row>
    <row r="5727" spans="1:35" s="4" customFormat="1" x14ac:dyDescent="0.25">
      <c r="A5727" s="408">
        <f t="shared" si="87"/>
        <v>5725</v>
      </c>
      <c r="B5727" s="488">
        <v>45544</v>
      </c>
      <c r="C5727" s="212" t="s">
        <v>175</v>
      </c>
      <c r="D5727" s="408" t="s">
        <v>176</v>
      </c>
      <c r="E5727" s="408" t="s">
        <v>164</v>
      </c>
      <c r="F5727" s="97">
        <v>174</v>
      </c>
      <c r="G5727" s="97"/>
      <c r="H5727" s="116"/>
      <c r="I5727" s="116"/>
      <c r="J5727" s="97"/>
      <c r="AD5727" s="476"/>
      <c r="AI5727" s="473"/>
    </row>
    <row r="5728" spans="1:35" s="4" customFormat="1" x14ac:dyDescent="0.25">
      <c r="A5728" s="408">
        <f t="shared" si="87"/>
        <v>5726</v>
      </c>
      <c r="B5728" s="488">
        <v>45544</v>
      </c>
      <c r="C5728" s="212" t="s">
        <v>263</v>
      </c>
      <c r="D5728" s="408" t="s">
        <v>176</v>
      </c>
      <c r="E5728" s="408" t="s">
        <v>164</v>
      </c>
      <c r="F5728" s="97">
        <v>0</v>
      </c>
      <c r="G5728" s="97"/>
      <c r="H5728" s="116"/>
      <c r="I5728" s="116"/>
      <c r="J5728" s="97"/>
      <c r="AD5728" s="476"/>
      <c r="AI5728" s="473"/>
    </row>
    <row r="5729" spans="1:35" s="4" customFormat="1" x14ac:dyDescent="0.25">
      <c r="A5729" s="408">
        <f t="shared" si="87"/>
        <v>5727</v>
      </c>
      <c r="B5729" s="488">
        <v>45544</v>
      </c>
      <c r="C5729" s="212" t="s">
        <v>261</v>
      </c>
      <c r="D5729" s="408" t="s">
        <v>269</v>
      </c>
      <c r="E5729" s="408" t="s">
        <v>164</v>
      </c>
      <c r="F5729" s="97">
        <v>282</v>
      </c>
      <c r="G5729" s="97"/>
      <c r="H5729" s="116"/>
      <c r="I5729" s="116"/>
      <c r="J5729" s="97"/>
      <c r="AD5729" s="476"/>
      <c r="AI5729" s="473"/>
    </row>
    <row r="5730" spans="1:35" s="4" customFormat="1" x14ac:dyDescent="0.25">
      <c r="A5730" s="408">
        <f t="shared" si="87"/>
        <v>5728</v>
      </c>
      <c r="B5730" s="488">
        <v>45544</v>
      </c>
      <c r="C5730" s="212" t="s">
        <v>254</v>
      </c>
      <c r="D5730" s="408" t="s">
        <v>159</v>
      </c>
      <c r="E5730" s="408" t="s">
        <v>164</v>
      </c>
      <c r="F5730" s="97">
        <v>0</v>
      </c>
      <c r="G5730" s="97"/>
      <c r="H5730" s="116"/>
      <c r="I5730" s="116"/>
      <c r="J5730" s="97"/>
      <c r="AD5730" s="476"/>
      <c r="AI5730" s="473"/>
    </row>
    <row r="5731" spans="1:35" s="4" customFormat="1" x14ac:dyDescent="0.25">
      <c r="A5731" s="408">
        <f t="shared" si="87"/>
        <v>5729</v>
      </c>
      <c r="B5731" s="488">
        <v>45544</v>
      </c>
      <c r="C5731" s="212" t="s">
        <v>277</v>
      </c>
      <c r="D5731" s="408" t="s">
        <v>176</v>
      </c>
      <c r="E5731" s="408" t="s">
        <v>164</v>
      </c>
      <c r="F5731" s="97">
        <v>0</v>
      </c>
      <c r="G5731" s="97"/>
      <c r="H5731" s="116"/>
      <c r="I5731" s="116"/>
      <c r="J5731" s="97"/>
      <c r="AD5731" s="476"/>
      <c r="AI5731" s="473"/>
    </row>
    <row r="5732" spans="1:35" s="4" customFormat="1" x14ac:dyDescent="0.25">
      <c r="A5732" s="408">
        <f t="shared" si="87"/>
        <v>5730</v>
      </c>
      <c r="B5732" s="488">
        <v>45544</v>
      </c>
      <c r="C5732" s="212" t="s">
        <v>352</v>
      </c>
      <c r="D5732" s="408" t="s">
        <v>176</v>
      </c>
      <c r="E5732" s="408" t="s">
        <v>164</v>
      </c>
      <c r="F5732" s="97">
        <v>0</v>
      </c>
      <c r="G5732" s="97"/>
      <c r="H5732" s="116"/>
      <c r="I5732" s="116"/>
      <c r="J5732" s="97"/>
      <c r="AD5732" s="476"/>
      <c r="AI5732" s="473"/>
    </row>
    <row r="5733" spans="1:35" s="4" customFormat="1" x14ac:dyDescent="0.25">
      <c r="A5733" s="408">
        <f t="shared" si="87"/>
        <v>5731</v>
      </c>
      <c r="B5733" s="488">
        <v>45544</v>
      </c>
      <c r="C5733" s="212" t="s">
        <v>354</v>
      </c>
      <c r="D5733" s="408" t="s">
        <v>103</v>
      </c>
      <c r="E5733" s="408" t="s">
        <v>164</v>
      </c>
      <c r="F5733" s="97">
        <v>0</v>
      </c>
      <c r="G5733" s="97"/>
      <c r="H5733" s="116"/>
      <c r="I5733" s="116"/>
      <c r="J5733" s="97"/>
      <c r="AD5733" s="476"/>
      <c r="AI5733" s="473"/>
    </row>
    <row r="5734" spans="1:35" s="4" customFormat="1" x14ac:dyDescent="0.25">
      <c r="A5734" s="408">
        <f t="shared" si="87"/>
        <v>5732</v>
      </c>
      <c r="B5734" s="488">
        <v>45544</v>
      </c>
      <c r="C5734" s="212" t="s">
        <v>385</v>
      </c>
      <c r="D5734" s="408" t="s">
        <v>386</v>
      </c>
      <c r="E5734" s="408" t="s">
        <v>383</v>
      </c>
      <c r="F5734" s="97">
        <v>0</v>
      </c>
      <c r="G5734" s="97"/>
      <c r="H5734" s="116"/>
      <c r="I5734" s="116"/>
      <c r="J5734" s="97"/>
      <c r="AD5734" s="476"/>
      <c r="AI5734" s="473"/>
    </row>
    <row r="5735" spans="1:35" s="4" customFormat="1" x14ac:dyDescent="0.25">
      <c r="A5735" s="408">
        <f t="shared" si="87"/>
        <v>5733</v>
      </c>
      <c r="B5735" s="488">
        <v>45544</v>
      </c>
      <c r="C5735" s="212" t="s">
        <v>379</v>
      </c>
      <c r="D5735" s="408" t="s">
        <v>269</v>
      </c>
      <c r="E5735" s="408" t="s">
        <v>381</v>
      </c>
      <c r="F5735" s="97">
        <v>149</v>
      </c>
      <c r="G5735" s="97"/>
      <c r="H5735" s="116"/>
      <c r="I5735" s="116"/>
      <c r="J5735" s="97"/>
      <c r="AD5735" s="476"/>
      <c r="AI5735" s="473"/>
    </row>
    <row r="5736" spans="1:35" s="4" customFormat="1" x14ac:dyDescent="0.25">
      <c r="A5736" s="408">
        <f t="shared" si="87"/>
        <v>5734</v>
      </c>
      <c r="B5736" s="488">
        <v>45544</v>
      </c>
      <c r="C5736" s="212" t="s">
        <v>380</v>
      </c>
      <c r="D5736" s="408" t="s">
        <v>269</v>
      </c>
      <c r="E5736" s="408" t="s">
        <v>381</v>
      </c>
      <c r="F5736" s="97">
        <v>161</v>
      </c>
      <c r="G5736" s="97"/>
      <c r="H5736" s="116"/>
      <c r="I5736" s="116"/>
      <c r="J5736" s="97"/>
      <c r="AD5736" s="476"/>
      <c r="AI5736" s="473"/>
    </row>
    <row r="5737" spans="1:35" s="4" customFormat="1" x14ac:dyDescent="0.25">
      <c r="A5737" s="408">
        <f t="shared" si="87"/>
        <v>5735</v>
      </c>
      <c r="B5737" s="488">
        <v>45544</v>
      </c>
      <c r="C5737" s="212" t="s">
        <v>389</v>
      </c>
      <c r="D5737" s="408" t="s">
        <v>103</v>
      </c>
      <c r="E5737" s="408" t="s">
        <v>381</v>
      </c>
      <c r="F5737" s="97">
        <v>143</v>
      </c>
      <c r="G5737" s="97"/>
      <c r="H5737" s="116"/>
      <c r="I5737" s="116"/>
      <c r="J5737" s="97"/>
      <c r="AD5737" s="476"/>
      <c r="AI5737" s="473"/>
    </row>
    <row r="5738" spans="1:35" s="4" customFormat="1" x14ac:dyDescent="0.25">
      <c r="A5738" s="408">
        <f t="shared" si="87"/>
        <v>5736</v>
      </c>
      <c r="B5738" s="488">
        <v>45544</v>
      </c>
      <c r="C5738" s="212" t="s">
        <v>425</v>
      </c>
      <c r="D5738" s="408" t="s">
        <v>99</v>
      </c>
      <c r="E5738" s="203" t="s">
        <v>498</v>
      </c>
      <c r="F5738" s="97">
        <v>0</v>
      </c>
      <c r="G5738" s="97"/>
      <c r="H5738" s="116"/>
      <c r="I5738" s="116"/>
      <c r="J5738" s="97"/>
      <c r="AD5738" s="476"/>
      <c r="AI5738" s="473"/>
    </row>
    <row r="5739" spans="1:35" s="4" customFormat="1" x14ac:dyDescent="0.25">
      <c r="A5739" s="408">
        <f t="shared" si="87"/>
        <v>5737</v>
      </c>
      <c r="B5739" s="488">
        <v>45544</v>
      </c>
      <c r="C5739" s="212" t="s">
        <v>426</v>
      </c>
      <c r="D5739" s="408" t="s">
        <v>159</v>
      </c>
      <c r="E5739" s="408" t="s">
        <v>381</v>
      </c>
      <c r="F5739" s="97">
        <v>0</v>
      </c>
      <c r="G5739" s="97"/>
      <c r="H5739" s="116"/>
      <c r="I5739" s="116"/>
      <c r="J5739" s="97"/>
      <c r="AD5739" s="476"/>
      <c r="AI5739" s="473"/>
    </row>
    <row r="5740" spans="1:35" s="4" customFormat="1" x14ac:dyDescent="0.25">
      <c r="A5740" s="408">
        <f t="shared" si="87"/>
        <v>5738</v>
      </c>
      <c r="B5740" s="488">
        <v>45544</v>
      </c>
      <c r="C5740" s="96" t="s">
        <v>255</v>
      </c>
      <c r="D5740" s="408" t="s">
        <v>159</v>
      </c>
      <c r="E5740" s="408" t="s">
        <v>448</v>
      </c>
      <c r="F5740" s="97">
        <v>0</v>
      </c>
      <c r="G5740" s="97"/>
      <c r="H5740" s="116"/>
      <c r="I5740" s="116"/>
      <c r="J5740" s="97"/>
      <c r="AD5740" s="476"/>
      <c r="AI5740" s="473"/>
    </row>
    <row r="5741" spans="1:35" s="4" customFormat="1" x14ac:dyDescent="0.25">
      <c r="A5741" s="408">
        <f t="shared" si="87"/>
        <v>5739</v>
      </c>
      <c r="B5741" s="488">
        <v>45544</v>
      </c>
      <c r="C5741" s="96" t="s">
        <v>474</v>
      </c>
      <c r="D5741" s="408" t="s">
        <v>269</v>
      </c>
      <c r="E5741" s="408" t="s">
        <v>470</v>
      </c>
      <c r="F5741" s="97">
        <v>0</v>
      </c>
      <c r="G5741" s="97"/>
      <c r="H5741" s="116"/>
      <c r="I5741" s="116"/>
      <c r="J5741" s="97"/>
      <c r="AD5741" s="476"/>
      <c r="AI5741" s="473"/>
    </row>
    <row r="5742" spans="1:35" s="4" customFormat="1" x14ac:dyDescent="0.25">
      <c r="A5742" s="408">
        <f t="shared" si="87"/>
        <v>5740</v>
      </c>
      <c r="B5742" s="488">
        <v>45544</v>
      </c>
      <c r="C5742" s="96" t="s">
        <v>475</v>
      </c>
      <c r="D5742" s="408" t="s">
        <v>269</v>
      </c>
      <c r="E5742" s="408" t="s">
        <v>470</v>
      </c>
      <c r="F5742" s="97">
        <v>0</v>
      </c>
      <c r="G5742" s="97"/>
      <c r="H5742" s="116"/>
      <c r="I5742" s="116"/>
      <c r="J5742" s="97"/>
      <c r="AD5742" s="476"/>
      <c r="AI5742" s="473"/>
    </row>
    <row r="5743" spans="1:35" s="4" customFormat="1" x14ac:dyDescent="0.25">
      <c r="A5743" s="408">
        <f t="shared" si="87"/>
        <v>5741</v>
      </c>
      <c r="B5743" s="488">
        <v>45544</v>
      </c>
      <c r="C5743" s="96" t="s">
        <v>476</v>
      </c>
      <c r="D5743" s="408" t="s">
        <v>269</v>
      </c>
      <c r="E5743" s="408" t="s">
        <v>470</v>
      </c>
      <c r="F5743" s="97">
        <v>0</v>
      </c>
      <c r="G5743" s="97"/>
      <c r="H5743" s="116"/>
      <c r="I5743" s="116"/>
      <c r="J5743" s="97"/>
      <c r="AD5743" s="476"/>
      <c r="AI5743" s="473"/>
    </row>
    <row r="5744" spans="1:35" s="4" customFormat="1" x14ac:dyDescent="0.25">
      <c r="A5744" s="408">
        <f t="shared" si="87"/>
        <v>5742</v>
      </c>
      <c r="B5744" s="488">
        <v>45544</v>
      </c>
      <c r="C5744" s="96" t="s">
        <v>477</v>
      </c>
      <c r="D5744" s="408" t="s">
        <v>269</v>
      </c>
      <c r="E5744" s="408" t="s">
        <v>470</v>
      </c>
      <c r="F5744" s="97">
        <v>0</v>
      </c>
      <c r="G5744" s="97"/>
      <c r="H5744" s="116"/>
      <c r="I5744" s="116"/>
      <c r="J5744" s="97"/>
      <c r="AD5744" s="476"/>
      <c r="AI5744" s="473"/>
    </row>
    <row r="5745" spans="1:35" s="4" customFormat="1" x14ac:dyDescent="0.25">
      <c r="A5745" s="408">
        <f t="shared" si="87"/>
        <v>5743</v>
      </c>
      <c r="B5745" s="488">
        <v>45544</v>
      </c>
      <c r="C5745" s="373" t="s">
        <v>478</v>
      </c>
      <c r="D5745" s="408" t="s">
        <v>103</v>
      </c>
      <c r="E5745" s="408" t="s">
        <v>470</v>
      </c>
      <c r="F5745" s="97">
        <v>54</v>
      </c>
      <c r="G5745" s="97"/>
      <c r="H5745" s="116"/>
      <c r="I5745" s="116"/>
      <c r="J5745" s="97"/>
      <c r="AD5745" s="476"/>
      <c r="AI5745" s="473"/>
    </row>
    <row r="5746" spans="1:35" s="4" customFormat="1" x14ac:dyDescent="0.25">
      <c r="A5746" s="408">
        <f t="shared" si="87"/>
        <v>5744</v>
      </c>
      <c r="B5746" s="488">
        <v>45545</v>
      </c>
      <c r="C5746" s="212" t="s">
        <v>125</v>
      </c>
      <c r="D5746" s="203" t="s">
        <v>99</v>
      </c>
      <c r="E5746" s="203" t="s">
        <v>334</v>
      </c>
      <c r="F5746" s="97">
        <v>0</v>
      </c>
      <c r="G5746" s="97"/>
      <c r="H5746" s="116"/>
      <c r="I5746" s="116"/>
      <c r="J5746" s="97"/>
      <c r="AD5746" s="476"/>
      <c r="AI5746" s="473"/>
    </row>
    <row r="5747" spans="1:35" s="4" customFormat="1" x14ac:dyDescent="0.25">
      <c r="A5747" s="408">
        <f t="shared" si="87"/>
        <v>5745</v>
      </c>
      <c r="B5747" s="488">
        <v>45545</v>
      </c>
      <c r="C5747" s="212" t="s">
        <v>290</v>
      </c>
      <c r="D5747" s="203" t="s">
        <v>99</v>
      </c>
      <c r="E5747" s="203" t="s">
        <v>335</v>
      </c>
      <c r="F5747" s="97">
        <v>294</v>
      </c>
      <c r="G5747" s="97"/>
      <c r="H5747" s="116"/>
      <c r="I5747" s="116"/>
      <c r="J5747" s="97"/>
      <c r="AD5747" s="476"/>
      <c r="AI5747" s="473"/>
    </row>
    <row r="5748" spans="1:35" s="4" customFormat="1" x14ac:dyDescent="0.25">
      <c r="A5748" s="408">
        <f t="shared" ref="A5748:A5811" si="88">ROW()-2</f>
        <v>5746</v>
      </c>
      <c r="B5748" s="488">
        <v>45545</v>
      </c>
      <c r="C5748" s="212" t="s">
        <v>88</v>
      </c>
      <c r="D5748" s="203" t="s">
        <v>89</v>
      </c>
      <c r="E5748" s="203" t="s">
        <v>336</v>
      </c>
      <c r="F5748" s="97">
        <v>0</v>
      </c>
      <c r="G5748" s="97"/>
      <c r="H5748" s="116"/>
      <c r="I5748" s="116"/>
      <c r="J5748" s="97"/>
      <c r="AD5748" s="476"/>
      <c r="AI5748" s="473"/>
    </row>
    <row r="5749" spans="1:35" s="4" customFormat="1" x14ac:dyDescent="0.25">
      <c r="A5749" s="408">
        <f t="shared" si="88"/>
        <v>5747</v>
      </c>
      <c r="B5749" s="488">
        <v>45545</v>
      </c>
      <c r="C5749" s="212" t="s">
        <v>294</v>
      </c>
      <c r="D5749" s="203" t="s">
        <v>89</v>
      </c>
      <c r="E5749" s="203" t="s">
        <v>337</v>
      </c>
      <c r="F5749" s="97">
        <v>195</v>
      </c>
      <c r="G5749" s="97"/>
      <c r="H5749" s="116"/>
      <c r="I5749" s="116"/>
      <c r="J5749" s="97"/>
      <c r="AD5749" s="476"/>
      <c r="AI5749" s="473"/>
    </row>
    <row r="5750" spans="1:35" s="4" customFormat="1" x14ac:dyDescent="0.25">
      <c r="A5750" s="408">
        <f t="shared" si="88"/>
        <v>5748</v>
      </c>
      <c r="B5750" s="488">
        <v>45545</v>
      </c>
      <c r="C5750" s="212" t="s">
        <v>119</v>
      </c>
      <c r="D5750" s="203" t="s">
        <v>131</v>
      </c>
      <c r="E5750" s="203" t="s">
        <v>338</v>
      </c>
      <c r="F5750" s="97">
        <v>72</v>
      </c>
      <c r="G5750" s="97"/>
      <c r="H5750" s="116"/>
      <c r="I5750" s="116"/>
      <c r="J5750" s="97"/>
      <c r="AD5750" s="476"/>
      <c r="AI5750" s="473"/>
    </row>
    <row r="5751" spans="1:35" s="4" customFormat="1" x14ac:dyDescent="0.25">
      <c r="A5751" s="408">
        <f t="shared" si="88"/>
        <v>5749</v>
      </c>
      <c r="B5751" s="488">
        <v>45545</v>
      </c>
      <c r="C5751" s="212" t="s">
        <v>121</v>
      </c>
      <c r="D5751" s="203" t="s">
        <v>122</v>
      </c>
      <c r="E5751" s="203" t="s">
        <v>339</v>
      </c>
      <c r="F5751" s="97">
        <v>0</v>
      </c>
      <c r="G5751" s="97"/>
      <c r="H5751" s="116"/>
      <c r="I5751" s="116"/>
      <c r="J5751" s="97"/>
      <c r="AD5751" s="476"/>
      <c r="AI5751" s="473"/>
    </row>
    <row r="5752" spans="1:35" s="4" customFormat="1" x14ac:dyDescent="0.25">
      <c r="A5752" s="408">
        <f t="shared" si="88"/>
        <v>5750</v>
      </c>
      <c r="B5752" s="488">
        <v>45545</v>
      </c>
      <c r="C5752" s="212" t="s">
        <v>349</v>
      </c>
      <c r="D5752" s="203" t="s">
        <v>360</v>
      </c>
      <c r="E5752" s="203" t="s">
        <v>127</v>
      </c>
      <c r="F5752" s="97">
        <v>71</v>
      </c>
      <c r="G5752" s="97"/>
      <c r="H5752" s="116"/>
      <c r="I5752" s="116"/>
      <c r="J5752" s="97"/>
      <c r="AD5752" s="476"/>
      <c r="AI5752" s="473"/>
    </row>
    <row r="5753" spans="1:35" s="4" customFormat="1" x14ac:dyDescent="0.25">
      <c r="A5753" s="408">
        <f t="shared" si="88"/>
        <v>5751</v>
      </c>
      <c r="B5753" s="488">
        <v>45545</v>
      </c>
      <c r="C5753" s="212" t="s">
        <v>449</v>
      </c>
      <c r="D5753" s="203" t="s">
        <v>122</v>
      </c>
      <c r="E5753" s="203" t="s">
        <v>339</v>
      </c>
      <c r="F5753" s="97">
        <v>0</v>
      </c>
      <c r="G5753" s="97"/>
      <c r="H5753" s="116"/>
      <c r="I5753" s="116"/>
      <c r="J5753" s="97"/>
      <c r="AD5753" s="476"/>
      <c r="AI5753" s="473"/>
    </row>
    <row r="5754" spans="1:35" s="4" customFormat="1" x14ac:dyDescent="0.25">
      <c r="A5754" s="408">
        <f t="shared" si="88"/>
        <v>5752</v>
      </c>
      <c r="B5754" s="488">
        <v>45545</v>
      </c>
      <c r="C5754" s="212" t="s">
        <v>118</v>
      </c>
      <c r="D5754" s="203" t="s">
        <v>107</v>
      </c>
      <c r="E5754" s="203" t="s">
        <v>340</v>
      </c>
      <c r="F5754" s="97">
        <v>0</v>
      </c>
      <c r="G5754" s="97"/>
      <c r="H5754" s="116"/>
      <c r="I5754" s="116"/>
      <c r="J5754" s="97"/>
      <c r="AD5754" s="476"/>
      <c r="AI5754" s="473"/>
    </row>
    <row r="5755" spans="1:35" s="4" customFormat="1" x14ac:dyDescent="0.25">
      <c r="A5755" s="408">
        <f t="shared" si="88"/>
        <v>5753</v>
      </c>
      <c r="B5755" s="488">
        <v>45545</v>
      </c>
      <c r="C5755" s="212" t="s">
        <v>109</v>
      </c>
      <c r="D5755" s="203" t="s">
        <v>107</v>
      </c>
      <c r="E5755" s="203" t="s">
        <v>341</v>
      </c>
      <c r="F5755" s="97">
        <v>0</v>
      </c>
      <c r="G5755" s="97"/>
      <c r="H5755" s="116"/>
      <c r="I5755" s="116"/>
      <c r="J5755" s="97"/>
      <c r="AD5755" s="476"/>
      <c r="AI5755" s="473"/>
    </row>
    <row r="5756" spans="1:35" s="4" customFormat="1" x14ac:dyDescent="0.25">
      <c r="A5756" s="408">
        <f t="shared" si="88"/>
        <v>5754</v>
      </c>
      <c r="B5756" s="488">
        <v>45545</v>
      </c>
      <c r="C5756" s="212" t="s">
        <v>106</v>
      </c>
      <c r="D5756" s="203" t="s">
        <v>107</v>
      </c>
      <c r="E5756" s="203" t="s">
        <v>342</v>
      </c>
      <c r="F5756" s="97">
        <v>0</v>
      </c>
      <c r="G5756" s="97"/>
      <c r="H5756" s="116"/>
      <c r="I5756" s="116"/>
      <c r="J5756" s="97"/>
      <c r="AD5756" s="476"/>
      <c r="AI5756" s="473"/>
    </row>
    <row r="5757" spans="1:35" s="4" customFormat="1" x14ac:dyDescent="0.25">
      <c r="A5757" s="408">
        <f t="shared" si="88"/>
        <v>5755</v>
      </c>
      <c r="B5757" s="488">
        <v>45545</v>
      </c>
      <c r="C5757" s="212" t="s">
        <v>278</v>
      </c>
      <c r="D5757" s="203" t="s">
        <v>107</v>
      </c>
      <c r="E5757" s="203" t="s">
        <v>341</v>
      </c>
      <c r="F5757" s="97">
        <v>67</v>
      </c>
      <c r="G5757" s="97"/>
      <c r="H5757" s="116"/>
      <c r="I5757" s="116"/>
      <c r="J5757" s="97"/>
      <c r="AD5757" s="476"/>
      <c r="AI5757" s="473"/>
    </row>
    <row r="5758" spans="1:35" s="4" customFormat="1" x14ac:dyDescent="0.25">
      <c r="A5758" s="408">
        <f t="shared" si="88"/>
        <v>5756</v>
      </c>
      <c r="B5758" s="488">
        <v>45545</v>
      </c>
      <c r="C5758" s="212" t="s">
        <v>372</v>
      </c>
      <c r="D5758" s="203" t="s">
        <v>107</v>
      </c>
      <c r="E5758" s="203">
        <v>0</v>
      </c>
      <c r="F5758" s="97">
        <v>0</v>
      </c>
      <c r="G5758" s="97"/>
      <c r="H5758" s="116"/>
      <c r="I5758" s="116"/>
      <c r="J5758" s="97"/>
      <c r="AD5758" s="476"/>
      <c r="AI5758" s="473"/>
    </row>
    <row r="5759" spans="1:35" s="4" customFormat="1" x14ac:dyDescent="0.25">
      <c r="A5759" s="408">
        <f t="shared" si="88"/>
        <v>5757</v>
      </c>
      <c r="B5759" s="488">
        <v>45545</v>
      </c>
      <c r="C5759" s="212" t="s">
        <v>373</v>
      </c>
      <c r="D5759" s="203" t="s">
        <v>107</v>
      </c>
      <c r="E5759" s="203">
        <v>0</v>
      </c>
      <c r="F5759" s="97">
        <v>0</v>
      </c>
      <c r="G5759" s="97"/>
      <c r="H5759" s="116"/>
      <c r="I5759" s="116"/>
      <c r="J5759" s="97"/>
      <c r="AD5759" s="476"/>
      <c r="AI5759" s="473"/>
    </row>
    <row r="5760" spans="1:35" s="4" customFormat="1" x14ac:dyDescent="0.25">
      <c r="A5760" s="408">
        <f t="shared" si="88"/>
        <v>5758</v>
      </c>
      <c r="B5760" s="488">
        <v>45545</v>
      </c>
      <c r="C5760" s="212" t="s">
        <v>91</v>
      </c>
      <c r="D5760" s="203" t="s">
        <v>92</v>
      </c>
      <c r="E5760" s="203" t="s">
        <v>343</v>
      </c>
      <c r="F5760" s="97">
        <v>171</v>
      </c>
      <c r="G5760" s="97"/>
      <c r="H5760" s="116"/>
      <c r="I5760" s="116"/>
      <c r="J5760" s="97"/>
      <c r="AD5760" s="476"/>
      <c r="AI5760" s="473"/>
    </row>
    <row r="5761" spans="1:35" s="4" customFormat="1" x14ac:dyDescent="0.25">
      <c r="A5761" s="408">
        <f t="shared" si="88"/>
        <v>5759</v>
      </c>
      <c r="B5761" s="488">
        <v>45545</v>
      </c>
      <c r="C5761" s="212" t="s">
        <v>94</v>
      </c>
      <c r="D5761" s="203" t="s">
        <v>92</v>
      </c>
      <c r="E5761" s="203" t="s">
        <v>344</v>
      </c>
      <c r="F5761" s="97">
        <v>185</v>
      </c>
      <c r="G5761" s="97"/>
      <c r="H5761" s="116"/>
      <c r="I5761" s="116"/>
      <c r="J5761" s="97"/>
      <c r="AD5761" s="476"/>
      <c r="AI5761" s="473"/>
    </row>
    <row r="5762" spans="1:35" s="4" customFormat="1" x14ac:dyDescent="0.25">
      <c r="A5762" s="408">
        <f t="shared" si="88"/>
        <v>5760</v>
      </c>
      <c r="B5762" s="488">
        <v>45545</v>
      </c>
      <c r="C5762" s="212" t="s">
        <v>116</v>
      </c>
      <c r="D5762" s="203" t="s">
        <v>92</v>
      </c>
      <c r="E5762" s="203" t="s">
        <v>345</v>
      </c>
      <c r="F5762" s="97">
        <v>170</v>
      </c>
      <c r="G5762" s="97"/>
      <c r="H5762" s="116"/>
      <c r="I5762" s="116"/>
      <c r="J5762" s="97"/>
      <c r="AD5762" s="476"/>
      <c r="AI5762" s="473"/>
    </row>
    <row r="5763" spans="1:35" s="4" customFormat="1" x14ac:dyDescent="0.25">
      <c r="A5763" s="408">
        <f t="shared" si="88"/>
        <v>5761</v>
      </c>
      <c r="B5763" s="488">
        <v>45545</v>
      </c>
      <c r="C5763" s="212" t="s">
        <v>128</v>
      </c>
      <c r="D5763" s="203" t="s">
        <v>97</v>
      </c>
      <c r="E5763" s="203" t="s">
        <v>346</v>
      </c>
      <c r="F5763" s="97">
        <v>46</v>
      </c>
      <c r="G5763" s="97"/>
      <c r="H5763" s="116"/>
      <c r="I5763" s="116"/>
      <c r="J5763" s="97"/>
      <c r="AD5763" s="476"/>
      <c r="AI5763" s="473"/>
    </row>
    <row r="5764" spans="1:35" s="4" customFormat="1" x14ac:dyDescent="0.25">
      <c r="A5764" s="408">
        <f t="shared" si="88"/>
        <v>5762</v>
      </c>
      <c r="B5764" s="488">
        <v>45545</v>
      </c>
      <c r="C5764" s="212" t="s">
        <v>96</v>
      </c>
      <c r="D5764" s="203" t="s">
        <v>97</v>
      </c>
      <c r="E5764" s="203" t="s">
        <v>347</v>
      </c>
      <c r="F5764" s="97">
        <v>65</v>
      </c>
      <c r="G5764" s="97"/>
      <c r="H5764" s="116"/>
      <c r="I5764" s="116"/>
      <c r="J5764" s="97"/>
      <c r="AD5764" s="476"/>
      <c r="AI5764" s="473"/>
    </row>
    <row r="5765" spans="1:35" s="4" customFormat="1" x14ac:dyDescent="0.25">
      <c r="A5765" s="408">
        <f t="shared" si="88"/>
        <v>5763</v>
      </c>
      <c r="B5765" s="488">
        <v>45545</v>
      </c>
      <c r="C5765" s="212" t="s">
        <v>113</v>
      </c>
      <c r="D5765" s="203" t="s">
        <v>114</v>
      </c>
      <c r="E5765" s="203" t="s">
        <v>348</v>
      </c>
      <c r="F5765" s="97">
        <v>0</v>
      </c>
      <c r="G5765" s="97"/>
      <c r="H5765" s="116"/>
      <c r="I5765" s="116"/>
      <c r="J5765" s="97"/>
      <c r="AD5765" s="476"/>
      <c r="AI5765" s="473"/>
    </row>
    <row r="5766" spans="1:35" s="4" customFormat="1" x14ac:dyDescent="0.25">
      <c r="A5766" s="408">
        <f t="shared" si="88"/>
        <v>5764</v>
      </c>
      <c r="B5766" s="488">
        <v>45545</v>
      </c>
      <c r="C5766" s="96" t="s">
        <v>559</v>
      </c>
      <c r="D5766" s="408" t="str">
        <f>VLOOKUP(C5766,X$4:Z5767,2,FALSE)</f>
        <v>لودر VOLVO</v>
      </c>
      <c r="E5766" s="408" t="str">
        <f>VLOOKUP(C5766,X$4:Z5767,3,FALSE)</f>
        <v>شرکتی</v>
      </c>
      <c r="F5766" s="97">
        <v>0</v>
      </c>
      <c r="G5766" s="97"/>
      <c r="H5766" s="116"/>
      <c r="I5766" s="116"/>
      <c r="J5766" s="97"/>
      <c r="AD5766" s="476"/>
      <c r="AI5766" s="473"/>
    </row>
    <row r="5767" spans="1:35" s="4" customFormat="1" x14ac:dyDescent="0.25">
      <c r="A5767" s="408">
        <f t="shared" si="88"/>
        <v>5765</v>
      </c>
      <c r="B5767" s="488">
        <v>45545</v>
      </c>
      <c r="C5767" s="212" t="s">
        <v>156</v>
      </c>
      <c r="D5767" s="203" t="s">
        <v>136</v>
      </c>
      <c r="E5767" s="203" t="s">
        <v>149</v>
      </c>
      <c r="F5767" s="97">
        <v>225</v>
      </c>
      <c r="G5767" s="97"/>
      <c r="H5767" s="116"/>
      <c r="I5767" s="116"/>
      <c r="J5767" s="97"/>
      <c r="AD5767" s="476"/>
      <c r="AI5767" s="473"/>
    </row>
    <row r="5768" spans="1:35" s="4" customFormat="1" x14ac:dyDescent="0.25">
      <c r="A5768" s="408">
        <f t="shared" si="88"/>
        <v>5766</v>
      </c>
      <c r="B5768" s="488">
        <v>45545</v>
      </c>
      <c r="C5768" s="212" t="s">
        <v>142</v>
      </c>
      <c r="D5768" s="203" t="s">
        <v>264</v>
      </c>
      <c r="E5768" s="203" t="s">
        <v>143</v>
      </c>
      <c r="F5768" s="97">
        <v>185</v>
      </c>
      <c r="G5768" s="97"/>
      <c r="H5768" s="116"/>
      <c r="I5768" s="116"/>
      <c r="J5768" s="97"/>
      <c r="AD5768" s="476"/>
      <c r="AI5768" s="473"/>
    </row>
    <row r="5769" spans="1:35" s="4" customFormat="1" x14ac:dyDescent="0.25">
      <c r="A5769" s="408">
        <f t="shared" si="88"/>
        <v>5767</v>
      </c>
      <c r="B5769" s="488">
        <v>45545</v>
      </c>
      <c r="C5769" s="212" t="s">
        <v>144</v>
      </c>
      <c r="D5769" s="203" t="s">
        <v>264</v>
      </c>
      <c r="E5769" s="203" t="s">
        <v>143</v>
      </c>
      <c r="F5769" s="97">
        <v>170</v>
      </c>
      <c r="G5769" s="97"/>
      <c r="H5769" s="116"/>
      <c r="I5769" s="116"/>
      <c r="J5769" s="97"/>
      <c r="AD5769" s="476"/>
      <c r="AI5769" s="473"/>
    </row>
    <row r="5770" spans="1:35" s="4" customFormat="1" x14ac:dyDescent="0.25">
      <c r="A5770" s="408">
        <f t="shared" si="88"/>
        <v>5768</v>
      </c>
      <c r="B5770" s="488">
        <v>45545</v>
      </c>
      <c r="C5770" s="212" t="s">
        <v>145</v>
      </c>
      <c r="D5770" s="203" t="s">
        <v>265</v>
      </c>
      <c r="E5770" s="203" t="s">
        <v>146</v>
      </c>
      <c r="F5770" s="97">
        <v>0</v>
      </c>
      <c r="G5770" s="97"/>
      <c r="H5770" s="116"/>
      <c r="I5770" s="116"/>
      <c r="J5770" s="97"/>
      <c r="AD5770" s="476"/>
      <c r="AI5770" s="473"/>
    </row>
    <row r="5771" spans="1:35" s="4" customFormat="1" x14ac:dyDescent="0.25">
      <c r="A5771" s="408">
        <f t="shared" si="88"/>
        <v>5769</v>
      </c>
      <c r="B5771" s="488">
        <v>45545</v>
      </c>
      <c r="C5771" s="212" t="s">
        <v>160</v>
      </c>
      <c r="D5771" s="203" t="s">
        <v>136</v>
      </c>
      <c r="E5771" s="203" t="s">
        <v>64</v>
      </c>
      <c r="F5771" s="97">
        <v>0</v>
      </c>
      <c r="G5771" s="97"/>
      <c r="H5771" s="116"/>
      <c r="I5771" s="116"/>
      <c r="J5771" s="97"/>
      <c r="AD5771" s="476"/>
      <c r="AI5771" s="473"/>
    </row>
    <row r="5772" spans="1:35" s="4" customFormat="1" x14ac:dyDescent="0.25">
      <c r="A5772" s="408">
        <f t="shared" si="88"/>
        <v>5770</v>
      </c>
      <c r="B5772" s="488">
        <v>45545</v>
      </c>
      <c r="C5772" s="212" t="s">
        <v>390</v>
      </c>
      <c r="D5772" s="203" t="s">
        <v>99</v>
      </c>
      <c r="E5772" s="203" t="s">
        <v>381</v>
      </c>
      <c r="F5772" s="97">
        <v>231</v>
      </c>
      <c r="G5772" s="97"/>
      <c r="H5772" s="116"/>
      <c r="I5772" s="116"/>
      <c r="J5772" s="97"/>
      <c r="AD5772" s="476"/>
      <c r="AI5772" s="473"/>
    </row>
    <row r="5773" spans="1:35" s="4" customFormat="1" x14ac:dyDescent="0.25">
      <c r="A5773" s="408">
        <f t="shared" si="88"/>
        <v>5771</v>
      </c>
      <c r="B5773" s="488">
        <v>45545</v>
      </c>
      <c r="C5773" s="96" t="s">
        <v>283</v>
      </c>
      <c r="D5773" s="203" t="s">
        <v>266</v>
      </c>
      <c r="E5773" s="203" t="s">
        <v>63</v>
      </c>
      <c r="F5773" s="97">
        <v>0</v>
      </c>
      <c r="G5773" s="97"/>
      <c r="H5773" s="116"/>
      <c r="I5773" s="116"/>
      <c r="J5773" s="97"/>
      <c r="AD5773" s="476"/>
      <c r="AI5773" s="473"/>
    </row>
    <row r="5774" spans="1:35" s="4" customFormat="1" x14ac:dyDescent="0.25">
      <c r="A5774" s="408">
        <f t="shared" si="88"/>
        <v>5772</v>
      </c>
      <c r="B5774" s="488">
        <v>45545</v>
      </c>
      <c r="C5774" s="212" t="s">
        <v>148</v>
      </c>
      <c r="D5774" s="203" t="s">
        <v>92</v>
      </c>
      <c r="E5774" s="203" t="s">
        <v>63</v>
      </c>
      <c r="F5774" s="97">
        <v>0</v>
      </c>
      <c r="G5774" s="97"/>
      <c r="H5774" s="116"/>
      <c r="I5774" s="116"/>
      <c r="J5774" s="97"/>
      <c r="AD5774" s="476"/>
      <c r="AI5774" s="473"/>
    </row>
    <row r="5775" spans="1:35" s="4" customFormat="1" x14ac:dyDescent="0.25">
      <c r="A5775" s="408">
        <f t="shared" si="88"/>
        <v>5773</v>
      </c>
      <c r="B5775" s="488">
        <v>45545</v>
      </c>
      <c r="C5775" s="212" t="s">
        <v>150</v>
      </c>
      <c r="D5775" s="203" t="s">
        <v>92</v>
      </c>
      <c r="E5775" s="203" t="s">
        <v>63</v>
      </c>
      <c r="F5775" s="97">
        <v>0</v>
      </c>
      <c r="G5775" s="97"/>
      <c r="H5775" s="116"/>
      <c r="I5775" s="116"/>
      <c r="J5775" s="97"/>
      <c r="AD5775" s="476"/>
      <c r="AI5775" s="473"/>
    </row>
    <row r="5776" spans="1:35" s="4" customFormat="1" x14ac:dyDescent="0.25">
      <c r="A5776" s="408">
        <f t="shared" si="88"/>
        <v>5774</v>
      </c>
      <c r="B5776" s="488">
        <v>45545</v>
      </c>
      <c r="C5776" s="213" t="s">
        <v>467</v>
      </c>
      <c r="D5776" s="203" t="s">
        <v>92</v>
      </c>
      <c r="E5776" s="203" t="s">
        <v>63</v>
      </c>
      <c r="F5776" s="97">
        <v>0</v>
      </c>
      <c r="G5776" s="97"/>
      <c r="H5776" s="116"/>
      <c r="I5776" s="116"/>
      <c r="J5776" s="97"/>
      <c r="AD5776" s="476"/>
      <c r="AI5776" s="473"/>
    </row>
    <row r="5777" spans="1:35" s="4" customFormat="1" x14ac:dyDescent="0.25">
      <c r="A5777" s="408">
        <f t="shared" si="88"/>
        <v>5775</v>
      </c>
      <c r="B5777" s="488">
        <v>45545</v>
      </c>
      <c r="C5777" s="212" t="s">
        <v>135</v>
      </c>
      <c r="D5777" s="203" t="s">
        <v>136</v>
      </c>
      <c r="E5777" s="203" t="s">
        <v>2</v>
      </c>
      <c r="F5777" s="97">
        <v>0</v>
      </c>
      <c r="G5777" s="97"/>
      <c r="H5777" s="116"/>
      <c r="I5777" s="116"/>
      <c r="J5777" s="97"/>
      <c r="AD5777" s="476"/>
      <c r="AI5777" s="473"/>
    </row>
    <row r="5778" spans="1:35" s="4" customFormat="1" x14ac:dyDescent="0.25">
      <c r="A5778" s="408">
        <f t="shared" si="88"/>
        <v>5776</v>
      </c>
      <c r="B5778" s="488">
        <v>45545</v>
      </c>
      <c r="C5778" s="212" t="s">
        <v>137</v>
      </c>
      <c r="D5778" s="203" t="s">
        <v>136</v>
      </c>
      <c r="E5778" s="203" t="s">
        <v>2</v>
      </c>
      <c r="F5778" s="97">
        <v>295</v>
      </c>
      <c r="G5778" s="97"/>
      <c r="H5778" s="116"/>
      <c r="I5778" s="116"/>
      <c r="J5778" s="97"/>
      <c r="AD5778" s="476"/>
      <c r="AI5778" s="473"/>
    </row>
    <row r="5779" spans="1:35" s="4" customFormat="1" x14ac:dyDescent="0.25">
      <c r="A5779" s="408">
        <f t="shared" si="88"/>
        <v>5777</v>
      </c>
      <c r="B5779" s="488">
        <v>45545</v>
      </c>
      <c r="C5779" s="212" t="s">
        <v>139</v>
      </c>
      <c r="D5779" s="203" t="s">
        <v>92</v>
      </c>
      <c r="E5779" s="203" t="s">
        <v>2</v>
      </c>
      <c r="F5779" s="97">
        <v>0</v>
      </c>
      <c r="G5779" s="97"/>
      <c r="H5779" s="116"/>
      <c r="I5779" s="116"/>
      <c r="J5779" s="97"/>
      <c r="AD5779" s="476"/>
      <c r="AI5779" s="473"/>
    </row>
    <row r="5780" spans="1:35" s="4" customFormat="1" x14ac:dyDescent="0.25">
      <c r="A5780" s="408">
        <f t="shared" si="88"/>
        <v>5778</v>
      </c>
      <c r="B5780" s="488">
        <v>45545</v>
      </c>
      <c r="C5780" s="212" t="s">
        <v>140</v>
      </c>
      <c r="D5780" s="203" t="s">
        <v>92</v>
      </c>
      <c r="E5780" s="203" t="s">
        <v>2</v>
      </c>
      <c r="F5780" s="97">
        <v>0</v>
      </c>
      <c r="G5780" s="97"/>
      <c r="H5780" s="116"/>
      <c r="I5780" s="116"/>
      <c r="J5780" s="97"/>
      <c r="AD5780" s="476"/>
      <c r="AI5780" s="473"/>
    </row>
    <row r="5781" spans="1:35" s="4" customFormat="1" x14ac:dyDescent="0.25">
      <c r="A5781" s="408">
        <f t="shared" si="88"/>
        <v>5779</v>
      </c>
      <c r="B5781" s="488">
        <v>45545</v>
      </c>
      <c r="C5781" s="212" t="s">
        <v>141</v>
      </c>
      <c r="D5781" s="203" t="s">
        <v>92</v>
      </c>
      <c r="E5781" s="203" t="s">
        <v>2</v>
      </c>
      <c r="F5781" s="97">
        <v>237</v>
      </c>
      <c r="G5781" s="97"/>
      <c r="H5781" s="116"/>
      <c r="I5781" s="116"/>
      <c r="J5781" s="97"/>
      <c r="AD5781" s="476"/>
      <c r="AI5781" s="473"/>
    </row>
    <row r="5782" spans="1:35" s="4" customFormat="1" x14ac:dyDescent="0.25">
      <c r="A5782" s="408">
        <f t="shared" si="88"/>
        <v>5780</v>
      </c>
      <c r="B5782" s="488">
        <v>45545</v>
      </c>
      <c r="C5782" s="212" t="s">
        <v>134</v>
      </c>
      <c r="D5782" s="203" t="s">
        <v>99</v>
      </c>
      <c r="E5782" s="203" t="s">
        <v>2</v>
      </c>
      <c r="F5782" s="97">
        <v>0</v>
      </c>
      <c r="G5782" s="97"/>
      <c r="H5782" s="116"/>
      <c r="I5782" s="116"/>
      <c r="J5782" s="97"/>
      <c r="AD5782" s="476"/>
      <c r="AI5782" s="473"/>
    </row>
    <row r="5783" spans="1:35" s="4" customFormat="1" x14ac:dyDescent="0.25">
      <c r="A5783" s="408">
        <f t="shared" si="88"/>
        <v>5781</v>
      </c>
      <c r="B5783" s="488">
        <v>45545</v>
      </c>
      <c r="C5783" s="212" t="s">
        <v>279</v>
      </c>
      <c r="D5783" s="203" t="s">
        <v>99</v>
      </c>
      <c r="E5783" s="203" t="s">
        <v>2</v>
      </c>
      <c r="F5783" s="97">
        <v>0</v>
      </c>
      <c r="G5783" s="97"/>
      <c r="H5783" s="116"/>
      <c r="I5783" s="116"/>
      <c r="J5783" s="97"/>
      <c r="AD5783" s="476"/>
      <c r="AI5783" s="473"/>
    </row>
    <row r="5784" spans="1:35" s="4" customFormat="1" x14ac:dyDescent="0.25">
      <c r="A5784" s="408">
        <f t="shared" si="88"/>
        <v>5782</v>
      </c>
      <c r="B5784" s="488">
        <v>45545</v>
      </c>
      <c r="C5784" s="212" t="s">
        <v>153</v>
      </c>
      <c r="D5784" s="203" t="s">
        <v>103</v>
      </c>
      <c r="E5784" s="203" t="s">
        <v>62</v>
      </c>
      <c r="F5784" s="97">
        <v>89</v>
      </c>
      <c r="G5784" s="97"/>
      <c r="H5784" s="116"/>
      <c r="I5784" s="116"/>
      <c r="J5784" s="97"/>
      <c r="AD5784" s="476"/>
      <c r="AI5784" s="473"/>
    </row>
    <row r="5785" spans="1:35" s="4" customFormat="1" x14ac:dyDescent="0.25">
      <c r="A5785" s="408">
        <f t="shared" si="88"/>
        <v>5783</v>
      </c>
      <c r="B5785" s="488">
        <v>45545</v>
      </c>
      <c r="C5785" s="212" t="s">
        <v>154</v>
      </c>
      <c r="D5785" s="203" t="s">
        <v>92</v>
      </c>
      <c r="E5785" s="203" t="s">
        <v>62</v>
      </c>
      <c r="F5785" s="97">
        <v>0</v>
      </c>
      <c r="G5785" s="97"/>
      <c r="H5785" s="116"/>
      <c r="I5785" s="116"/>
      <c r="J5785" s="97"/>
      <c r="AD5785" s="476"/>
      <c r="AI5785" s="473"/>
    </row>
    <row r="5786" spans="1:35" s="4" customFormat="1" x14ac:dyDescent="0.25">
      <c r="A5786" s="408">
        <f t="shared" si="88"/>
        <v>5784</v>
      </c>
      <c r="B5786" s="488">
        <v>45545</v>
      </c>
      <c r="C5786" s="212" t="s">
        <v>155</v>
      </c>
      <c r="D5786" s="203" t="s">
        <v>92</v>
      </c>
      <c r="E5786" s="203" t="s">
        <v>62</v>
      </c>
      <c r="F5786" s="97">
        <v>0</v>
      </c>
      <c r="G5786" s="97"/>
      <c r="H5786" s="116"/>
      <c r="I5786" s="116"/>
      <c r="J5786" s="97"/>
      <c r="AD5786" s="476"/>
      <c r="AI5786" s="473"/>
    </row>
    <row r="5787" spans="1:35" s="4" customFormat="1" x14ac:dyDescent="0.25">
      <c r="A5787" s="408">
        <f t="shared" si="88"/>
        <v>5785</v>
      </c>
      <c r="B5787" s="488">
        <v>45545</v>
      </c>
      <c r="C5787" s="212" t="s">
        <v>295</v>
      </c>
      <c r="D5787" s="203" t="s">
        <v>92</v>
      </c>
      <c r="E5787" s="203" t="s">
        <v>62</v>
      </c>
      <c r="F5787" s="97">
        <v>0</v>
      </c>
      <c r="G5787" s="97"/>
      <c r="H5787" s="116"/>
      <c r="I5787" s="116"/>
      <c r="J5787" s="97"/>
      <c r="AD5787" s="476"/>
      <c r="AI5787" s="473"/>
    </row>
    <row r="5788" spans="1:35" s="4" customFormat="1" x14ac:dyDescent="0.25">
      <c r="A5788" s="408">
        <f t="shared" si="88"/>
        <v>5786</v>
      </c>
      <c r="B5788" s="488">
        <v>45545</v>
      </c>
      <c r="C5788" s="212" t="s">
        <v>259</v>
      </c>
      <c r="D5788" s="203" t="s">
        <v>92</v>
      </c>
      <c r="E5788" s="203" t="s">
        <v>2</v>
      </c>
      <c r="F5788" s="97">
        <v>0</v>
      </c>
      <c r="G5788" s="97"/>
      <c r="H5788" s="116"/>
      <c r="I5788" s="116"/>
      <c r="J5788" s="97"/>
      <c r="AD5788" s="476"/>
      <c r="AI5788" s="473"/>
    </row>
    <row r="5789" spans="1:35" s="4" customFormat="1" x14ac:dyDescent="0.25">
      <c r="A5789" s="408">
        <f t="shared" si="88"/>
        <v>5787</v>
      </c>
      <c r="B5789" s="488">
        <v>45545</v>
      </c>
      <c r="C5789" s="212" t="s">
        <v>260</v>
      </c>
      <c r="D5789" s="203" t="s">
        <v>92</v>
      </c>
      <c r="E5789" s="203" t="s">
        <v>2</v>
      </c>
      <c r="F5789" s="97">
        <v>0</v>
      </c>
      <c r="G5789" s="97"/>
      <c r="H5789" s="116"/>
      <c r="I5789" s="116"/>
      <c r="J5789" s="97"/>
      <c r="AD5789" s="476"/>
      <c r="AI5789" s="473"/>
    </row>
    <row r="5790" spans="1:35" s="4" customFormat="1" x14ac:dyDescent="0.25">
      <c r="A5790" s="408">
        <f t="shared" si="88"/>
        <v>5788</v>
      </c>
      <c r="B5790" s="488">
        <v>45545</v>
      </c>
      <c r="C5790" s="212" t="s">
        <v>252</v>
      </c>
      <c r="D5790" s="203" t="s">
        <v>92</v>
      </c>
      <c r="E5790" s="203" t="s">
        <v>2</v>
      </c>
      <c r="F5790" s="97">
        <v>0</v>
      </c>
      <c r="G5790" s="97"/>
      <c r="H5790" s="116"/>
      <c r="I5790" s="116"/>
      <c r="J5790" s="97"/>
      <c r="AD5790" s="476"/>
      <c r="AI5790" s="473"/>
    </row>
    <row r="5791" spans="1:35" s="4" customFormat="1" x14ac:dyDescent="0.25">
      <c r="A5791" s="408">
        <f t="shared" si="88"/>
        <v>5789</v>
      </c>
      <c r="B5791" s="488">
        <v>45545</v>
      </c>
      <c r="C5791" s="212" t="s">
        <v>177</v>
      </c>
      <c r="D5791" s="203" t="s">
        <v>159</v>
      </c>
      <c r="E5791" s="203" t="s">
        <v>8</v>
      </c>
      <c r="F5791" s="97">
        <v>49</v>
      </c>
      <c r="G5791" s="97"/>
      <c r="H5791" s="116"/>
      <c r="I5791" s="116"/>
      <c r="J5791" s="97"/>
      <c r="AD5791" s="476"/>
      <c r="AI5791" s="473"/>
    </row>
    <row r="5792" spans="1:35" s="4" customFormat="1" x14ac:dyDescent="0.25">
      <c r="A5792" s="408">
        <f t="shared" si="88"/>
        <v>5790</v>
      </c>
      <c r="B5792" s="488">
        <v>45545</v>
      </c>
      <c r="C5792" s="212" t="s">
        <v>162</v>
      </c>
      <c r="D5792" s="203" t="s">
        <v>163</v>
      </c>
      <c r="E5792" s="203" t="s">
        <v>164</v>
      </c>
      <c r="F5792" s="97">
        <v>192</v>
      </c>
      <c r="G5792" s="97"/>
      <c r="H5792" s="116"/>
      <c r="I5792" s="116"/>
      <c r="J5792" s="97"/>
      <c r="AD5792" s="476"/>
      <c r="AI5792" s="473"/>
    </row>
    <row r="5793" spans="1:35" s="4" customFormat="1" x14ac:dyDescent="0.25">
      <c r="A5793" s="408">
        <f t="shared" si="88"/>
        <v>5791</v>
      </c>
      <c r="B5793" s="488">
        <v>45545</v>
      </c>
      <c r="C5793" s="212" t="s">
        <v>166</v>
      </c>
      <c r="D5793" s="203" t="s">
        <v>167</v>
      </c>
      <c r="E5793" s="203" t="s">
        <v>164</v>
      </c>
      <c r="F5793" s="97">
        <v>32</v>
      </c>
      <c r="G5793" s="97"/>
      <c r="H5793" s="116"/>
      <c r="I5793" s="116"/>
      <c r="J5793" s="97"/>
      <c r="AD5793" s="476"/>
      <c r="AI5793" s="473"/>
    </row>
    <row r="5794" spans="1:35" s="4" customFormat="1" x14ac:dyDescent="0.25">
      <c r="A5794" s="408">
        <f t="shared" si="88"/>
        <v>5792</v>
      </c>
      <c r="B5794" s="488">
        <v>45545</v>
      </c>
      <c r="C5794" s="212" t="s">
        <v>169</v>
      </c>
      <c r="D5794" s="203" t="s">
        <v>167</v>
      </c>
      <c r="E5794" s="203" t="s">
        <v>164</v>
      </c>
      <c r="F5794" s="97">
        <v>38</v>
      </c>
      <c r="G5794" s="97"/>
      <c r="H5794" s="116"/>
      <c r="I5794" s="116"/>
      <c r="J5794" s="97"/>
      <c r="AD5794" s="476"/>
      <c r="AI5794" s="473"/>
    </row>
    <row r="5795" spans="1:35" s="4" customFormat="1" x14ac:dyDescent="0.25">
      <c r="A5795" s="408">
        <f t="shared" si="88"/>
        <v>5793</v>
      </c>
      <c r="B5795" s="488">
        <v>45545</v>
      </c>
      <c r="C5795" s="212" t="s">
        <v>170</v>
      </c>
      <c r="D5795" s="203" t="s">
        <v>103</v>
      </c>
      <c r="E5795" s="203" t="s">
        <v>164</v>
      </c>
      <c r="F5795" s="97">
        <v>72</v>
      </c>
      <c r="G5795" s="97"/>
      <c r="H5795" s="116"/>
      <c r="I5795" s="116"/>
      <c r="J5795" s="97"/>
      <c r="AD5795" s="476"/>
      <c r="AI5795" s="473"/>
    </row>
    <row r="5796" spans="1:35" s="4" customFormat="1" x14ac:dyDescent="0.25">
      <c r="A5796" s="408">
        <f t="shared" si="88"/>
        <v>5794</v>
      </c>
      <c r="B5796" s="488">
        <v>45545</v>
      </c>
      <c r="C5796" s="212" t="s">
        <v>171</v>
      </c>
      <c r="D5796" s="203" t="s">
        <v>159</v>
      </c>
      <c r="E5796" s="203" t="s">
        <v>164</v>
      </c>
      <c r="F5796" s="97">
        <v>0</v>
      </c>
      <c r="G5796" s="97"/>
      <c r="H5796" s="116"/>
      <c r="I5796" s="116"/>
      <c r="J5796" s="97"/>
      <c r="AD5796" s="476"/>
      <c r="AI5796" s="473"/>
    </row>
    <row r="5797" spans="1:35" s="4" customFormat="1" x14ac:dyDescent="0.25">
      <c r="A5797" s="408">
        <f t="shared" si="88"/>
        <v>5795</v>
      </c>
      <c r="B5797" s="488">
        <v>45545</v>
      </c>
      <c r="C5797" s="212" t="s">
        <v>172</v>
      </c>
      <c r="D5797" s="203" t="s">
        <v>173</v>
      </c>
      <c r="E5797" s="203" t="s">
        <v>164</v>
      </c>
      <c r="F5797" s="97">
        <v>0</v>
      </c>
      <c r="G5797" s="97"/>
      <c r="H5797" s="116"/>
      <c r="I5797" s="116"/>
      <c r="J5797" s="97"/>
      <c r="AD5797" s="476"/>
      <c r="AI5797" s="473"/>
    </row>
    <row r="5798" spans="1:35" s="4" customFormat="1" x14ac:dyDescent="0.25">
      <c r="A5798" s="408">
        <f t="shared" si="88"/>
        <v>5796</v>
      </c>
      <c r="B5798" s="488">
        <v>45545</v>
      </c>
      <c r="C5798" s="212" t="s">
        <v>174</v>
      </c>
      <c r="D5798" s="203" t="s">
        <v>99</v>
      </c>
      <c r="E5798" s="203" t="s">
        <v>164</v>
      </c>
      <c r="F5798" s="97">
        <v>395</v>
      </c>
      <c r="G5798" s="97"/>
      <c r="H5798" s="116"/>
      <c r="I5798" s="116"/>
      <c r="J5798" s="97"/>
      <c r="AD5798" s="476"/>
      <c r="AI5798" s="473"/>
    </row>
    <row r="5799" spans="1:35" s="4" customFormat="1" x14ac:dyDescent="0.25">
      <c r="A5799" s="408">
        <f t="shared" si="88"/>
        <v>5797</v>
      </c>
      <c r="B5799" s="488">
        <v>45545</v>
      </c>
      <c r="C5799" s="212" t="s">
        <v>175</v>
      </c>
      <c r="D5799" s="203" t="s">
        <v>176</v>
      </c>
      <c r="E5799" s="203" t="s">
        <v>164</v>
      </c>
      <c r="F5799" s="97">
        <v>171</v>
      </c>
      <c r="G5799" s="97"/>
      <c r="H5799" s="116"/>
      <c r="I5799" s="116"/>
      <c r="J5799" s="97"/>
      <c r="AD5799" s="476"/>
      <c r="AI5799" s="473"/>
    </row>
    <row r="5800" spans="1:35" s="4" customFormat="1" x14ac:dyDescent="0.25">
      <c r="A5800" s="408">
        <f t="shared" si="88"/>
        <v>5798</v>
      </c>
      <c r="B5800" s="488">
        <v>45545</v>
      </c>
      <c r="C5800" s="212" t="s">
        <v>263</v>
      </c>
      <c r="D5800" s="203" t="s">
        <v>176</v>
      </c>
      <c r="E5800" s="203" t="s">
        <v>164</v>
      </c>
      <c r="F5800" s="97">
        <v>0</v>
      </c>
      <c r="G5800" s="97"/>
      <c r="H5800" s="116"/>
      <c r="I5800" s="116"/>
      <c r="J5800" s="97"/>
      <c r="AD5800" s="476"/>
      <c r="AI5800" s="473"/>
    </row>
    <row r="5801" spans="1:35" s="4" customFormat="1" x14ac:dyDescent="0.25">
      <c r="A5801" s="408">
        <f t="shared" si="88"/>
        <v>5799</v>
      </c>
      <c r="B5801" s="488">
        <v>45545</v>
      </c>
      <c r="C5801" s="212" t="s">
        <v>261</v>
      </c>
      <c r="D5801" s="203" t="s">
        <v>269</v>
      </c>
      <c r="E5801" s="203" t="s">
        <v>164</v>
      </c>
      <c r="F5801" s="97">
        <v>0</v>
      </c>
      <c r="G5801" s="97"/>
      <c r="H5801" s="116"/>
      <c r="I5801" s="116"/>
      <c r="J5801" s="97"/>
      <c r="AD5801" s="476"/>
      <c r="AI5801" s="473"/>
    </row>
    <row r="5802" spans="1:35" s="4" customFormat="1" x14ac:dyDescent="0.25">
      <c r="A5802" s="408">
        <f t="shared" si="88"/>
        <v>5800</v>
      </c>
      <c r="B5802" s="488">
        <v>45545</v>
      </c>
      <c r="C5802" s="212" t="s">
        <v>254</v>
      </c>
      <c r="D5802" s="203" t="s">
        <v>159</v>
      </c>
      <c r="E5802" s="203" t="s">
        <v>164</v>
      </c>
      <c r="F5802" s="97">
        <v>0</v>
      </c>
      <c r="G5802" s="97"/>
      <c r="H5802" s="116"/>
      <c r="I5802" s="116"/>
      <c r="J5802" s="97"/>
      <c r="AD5802" s="476"/>
      <c r="AI5802" s="473"/>
    </row>
    <row r="5803" spans="1:35" s="4" customFormat="1" x14ac:dyDescent="0.25">
      <c r="A5803" s="408">
        <f t="shared" si="88"/>
        <v>5801</v>
      </c>
      <c r="B5803" s="488">
        <v>45545</v>
      </c>
      <c r="C5803" s="212" t="s">
        <v>277</v>
      </c>
      <c r="D5803" s="203" t="s">
        <v>176</v>
      </c>
      <c r="E5803" s="203" t="s">
        <v>164</v>
      </c>
      <c r="F5803" s="97">
        <v>277</v>
      </c>
      <c r="G5803" s="97"/>
      <c r="H5803" s="116"/>
      <c r="I5803" s="116"/>
      <c r="J5803" s="97"/>
      <c r="AD5803" s="476"/>
      <c r="AI5803" s="473"/>
    </row>
    <row r="5804" spans="1:35" s="4" customFormat="1" x14ac:dyDescent="0.25">
      <c r="A5804" s="408">
        <f t="shared" si="88"/>
        <v>5802</v>
      </c>
      <c r="B5804" s="488">
        <v>45545</v>
      </c>
      <c r="C5804" s="212" t="s">
        <v>352</v>
      </c>
      <c r="D5804" s="203" t="s">
        <v>176</v>
      </c>
      <c r="E5804" s="203" t="s">
        <v>164</v>
      </c>
      <c r="F5804" s="97">
        <v>0</v>
      </c>
      <c r="G5804" s="97"/>
      <c r="H5804" s="116"/>
      <c r="I5804" s="116"/>
      <c r="J5804" s="97"/>
      <c r="AD5804" s="476"/>
      <c r="AI5804" s="473"/>
    </row>
    <row r="5805" spans="1:35" s="4" customFormat="1" x14ac:dyDescent="0.25">
      <c r="A5805" s="408">
        <f t="shared" si="88"/>
        <v>5803</v>
      </c>
      <c r="B5805" s="488">
        <v>45545</v>
      </c>
      <c r="C5805" s="212" t="s">
        <v>354</v>
      </c>
      <c r="D5805" s="203" t="s">
        <v>103</v>
      </c>
      <c r="E5805" s="203" t="s">
        <v>164</v>
      </c>
      <c r="F5805" s="97">
        <v>0</v>
      </c>
      <c r="G5805" s="97"/>
      <c r="H5805" s="116"/>
      <c r="I5805" s="116"/>
      <c r="J5805" s="97"/>
      <c r="AD5805" s="476"/>
      <c r="AI5805" s="473"/>
    </row>
    <row r="5806" spans="1:35" s="4" customFormat="1" x14ac:dyDescent="0.25">
      <c r="A5806" s="408">
        <f t="shared" si="88"/>
        <v>5804</v>
      </c>
      <c r="B5806" s="488">
        <v>45545</v>
      </c>
      <c r="C5806" s="212" t="s">
        <v>385</v>
      </c>
      <c r="D5806" s="203" t="s">
        <v>386</v>
      </c>
      <c r="E5806" s="203" t="s">
        <v>383</v>
      </c>
      <c r="F5806" s="97">
        <v>150</v>
      </c>
      <c r="G5806" s="97"/>
      <c r="H5806" s="116"/>
      <c r="I5806" s="116"/>
      <c r="J5806" s="97"/>
      <c r="AD5806" s="476"/>
      <c r="AI5806" s="473"/>
    </row>
    <row r="5807" spans="1:35" s="4" customFormat="1" x14ac:dyDescent="0.25">
      <c r="A5807" s="408">
        <f t="shared" si="88"/>
        <v>5805</v>
      </c>
      <c r="B5807" s="488">
        <v>45545</v>
      </c>
      <c r="C5807" s="212" t="s">
        <v>379</v>
      </c>
      <c r="D5807" s="203" t="s">
        <v>269</v>
      </c>
      <c r="E5807" s="203" t="s">
        <v>381</v>
      </c>
      <c r="F5807" s="97">
        <v>0</v>
      </c>
      <c r="G5807" s="97"/>
      <c r="H5807" s="116"/>
      <c r="I5807" s="116"/>
      <c r="J5807" s="97"/>
      <c r="AD5807" s="476"/>
      <c r="AI5807" s="473"/>
    </row>
    <row r="5808" spans="1:35" s="4" customFormat="1" x14ac:dyDescent="0.25">
      <c r="A5808" s="408">
        <f t="shared" si="88"/>
        <v>5806</v>
      </c>
      <c r="B5808" s="488">
        <v>45545</v>
      </c>
      <c r="C5808" s="212" t="s">
        <v>380</v>
      </c>
      <c r="D5808" s="203" t="s">
        <v>269</v>
      </c>
      <c r="E5808" s="203" t="s">
        <v>381</v>
      </c>
      <c r="F5808" s="97">
        <v>0</v>
      </c>
      <c r="G5808" s="97"/>
      <c r="H5808" s="116"/>
      <c r="I5808" s="116"/>
      <c r="J5808" s="97"/>
      <c r="AD5808" s="476"/>
      <c r="AI5808" s="473"/>
    </row>
    <row r="5809" spans="1:35" s="4" customFormat="1" x14ac:dyDescent="0.25">
      <c r="A5809" s="408">
        <f t="shared" si="88"/>
        <v>5807</v>
      </c>
      <c r="B5809" s="488">
        <v>45545</v>
      </c>
      <c r="C5809" s="212" t="s">
        <v>389</v>
      </c>
      <c r="D5809" s="203" t="s">
        <v>103</v>
      </c>
      <c r="E5809" s="203" t="s">
        <v>381</v>
      </c>
      <c r="F5809" s="97">
        <v>0</v>
      </c>
      <c r="G5809" s="97"/>
      <c r="H5809" s="116"/>
      <c r="I5809" s="116"/>
      <c r="J5809" s="97"/>
      <c r="AD5809" s="476"/>
      <c r="AI5809" s="473"/>
    </row>
    <row r="5810" spans="1:35" s="4" customFormat="1" x14ac:dyDescent="0.25">
      <c r="A5810" s="408">
        <f t="shared" si="88"/>
        <v>5808</v>
      </c>
      <c r="B5810" s="488">
        <v>45545</v>
      </c>
      <c r="C5810" s="212" t="s">
        <v>425</v>
      </c>
      <c r="D5810" s="203" t="s">
        <v>99</v>
      </c>
      <c r="E5810" s="203" t="s">
        <v>498</v>
      </c>
      <c r="F5810" s="97">
        <v>266</v>
      </c>
      <c r="G5810" s="97"/>
      <c r="H5810" s="116"/>
      <c r="I5810" s="116"/>
      <c r="J5810" s="97"/>
      <c r="AD5810" s="476"/>
      <c r="AI5810" s="473"/>
    </row>
    <row r="5811" spans="1:35" s="4" customFormat="1" x14ac:dyDescent="0.25">
      <c r="A5811" s="408">
        <f t="shared" si="88"/>
        <v>5809</v>
      </c>
      <c r="B5811" s="488">
        <v>45545</v>
      </c>
      <c r="C5811" s="212" t="s">
        <v>426</v>
      </c>
      <c r="D5811" s="203" t="s">
        <v>159</v>
      </c>
      <c r="E5811" s="203" t="s">
        <v>381</v>
      </c>
      <c r="F5811" s="97">
        <v>0</v>
      </c>
      <c r="G5811" s="97"/>
      <c r="H5811" s="116"/>
      <c r="I5811" s="116"/>
      <c r="J5811" s="97"/>
      <c r="AD5811" s="476"/>
      <c r="AI5811" s="473"/>
    </row>
    <row r="5812" spans="1:35" s="4" customFormat="1" x14ac:dyDescent="0.25">
      <c r="A5812" s="408">
        <f t="shared" ref="A5812:A5875" si="89">ROW()-2</f>
        <v>5810</v>
      </c>
      <c r="B5812" s="488">
        <v>45545</v>
      </c>
      <c r="C5812" s="96" t="s">
        <v>255</v>
      </c>
      <c r="D5812" s="203" t="s">
        <v>159</v>
      </c>
      <c r="E5812" s="203" t="s">
        <v>448</v>
      </c>
      <c r="F5812" s="97">
        <v>0</v>
      </c>
      <c r="G5812" s="97"/>
      <c r="H5812" s="116"/>
      <c r="I5812" s="116"/>
      <c r="J5812" s="97"/>
      <c r="AD5812" s="476"/>
      <c r="AI5812" s="473"/>
    </row>
    <row r="5813" spans="1:35" s="4" customFormat="1" x14ac:dyDescent="0.25">
      <c r="A5813" s="408">
        <f t="shared" si="89"/>
        <v>5811</v>
      </c>
      <c r="B5813" s="488">
        <v>45545</v>
      </c>
      <c r="C5813" s="96" t="s">
        <v>474</v>
      </c>
      <c r="D5813" s="203" t="s">
        <v>269</v>
      </c>
      <c r="E5813" s="203" t="s">
        <v>470</v>
      </c>
      <c r="F5813" s="97">
        <v>0</v>
      </c>
      <c r="G5813" s="97"/>
      <c r="H5813" s="116"/>
      <c r="I5813" s="116"/>
      <c r="J5813" s="97"/>
      <c r="AD5813" s="476"/>
      <c r="AI5813" s="473"/>
    </row>
    <row r="5814" spans="1:35" s="4" customFormat="1" x14ac:dyDescent="0.25">
      <c r="A5814" s="408">
        <f t="shared" si="89"/>
        <v>5812</v>
      </c>
      <c r="B5814" s="488">
        <v>45545</v>
      </c>
      <c r="C5814" s="96" t="s">
        <v>475</v>
      </c>
      <c r="D5814" s="203" t="s">
        <v>269</v>
      </c>
      <c r="E5814" s="203" t="s">
        <v>470</v>
      </c>
      <c r="F5814" s="97">
        <v>0</v>
      </c>
      <c r="G5814" s="97"/>
      <c r="H5814" s="116"/>
      <c r="I5814" s="116"/>
      <c r="J5814" s="97"/>
      <c r="AD5814" s="476"/>
      <c r="AI5814" s="473"/>
    </row>
    <row r="5815" spans="1:35" s="4" customFormat="1" x14ac:dyDescent="0.25">
      <c r="A5815" s="408">
        <f t="shared" si="89"/>
        <v>5813</v>
      </c>
      <c r="B5815" s="488">
        <v>45545</v>
      </c>
      <c r="C5815" s="96" t="s">
        <v>476</v>
      </c>
      <c r="D5815" s="203" t="s">
        <v>269</v>
      </c>
      <c r="E5815" s="203" t="s">
        <v>470</v>
      </c>
      <c r="F5815" s="97">
        <v>0</v>
      </c>
      <c r="G5815" s="97"/>
      <c r="H5815" s="116"/>
      <c r="I5815" s="116"/>
      <c r="J5815" s="97"/>
      <c r="AD5815" s="476"/>
      <c r="AI5815" s="473"/>
    </row>
    <row r="5816" spans="1:35" s="4" customFormat="1" x14ac:dyDescent="0.25">
      <c r="A5816" s="408">
        <f t="shared" si="89"/>
        <v>5814</v>
      </c>
      <c r="B5816" s="488">
        <v>45545</v>
      </c>
      <c r="C5816" s="96" t="s">
        <v>477</v>
      </c>
      <c r="D5816" s="203" t="s">
        <v>269</v>
      </c>
      <c r="E5816" s="203" t="s">
        <v>470</v>
      </c>
      <c r="F5816" s="97">
        <v>0</v>
      </c>
      <c r="G5816" s="97"/>
      <c r="H5816" s="116"/>
      <c r="I5816" s="116"/>
      <c r="J5816" s="97"/>
      <c r="AD5816" s="476"/>
      <c r="AI5816" s="473"/>
    </row>
    <row r="5817" spans="1:35" s="4" customFormat="1" x14ac:dyDescent="0.25">
      <c r="A5817" s="408">
        <f t="shared" si="89"/>
        <v>5815</v>
      </c>
      <c r="B5817" s="488">
        <v>45545</v>
      </c>
      <c r="C5817" s="373" t="s">
        <v>478</v>
      </c>
      <c r="D5817" s="203" t="s">
        <v>103</v>
      </c>
      <c r="E5817" s="203" t="s">
        <v>470</v>
      </c>
      <c r="F5817" s="97">
        <v>0</v>
      </c>
      <c r="G5817" s="97"/>
      <c r="H5817" s="116"/>
      <c r="I5817" s="116"/>
      <c r="J5817" s="97"/>
      <c r="AD5817" s="476"/>
      <c r="AI5817" s="473"/>
    </row>
    <row r="5818" spans="1:35" s="4" customFormat="1" x14ac:dyDescent="0.25">
      <c r="A5818" s="408">
        <f t="shared" si="89"/>
        <v>5816</v>
      </c>
      <c r="B5818" s="488">
        <v>45546</v>
      </c>
      <c r="C5818" s="212" t="s">
        <v>125</v>
      </c>
      <c r="D5818" s="408" t="s">
        <v>99</v>
      </c>
      <c r="E5818" s="408" t="s">
        <v>334</v>
      </c>
      <c r="F5818" s="97">
        <v>0</v>
      </c>
      <c r="G5818" s="97"/>
      <c r="H5818" s="116"/>
      <c r="I5818" s="116"/>
      <c r="J5818" s="97"/>
      <c r="AD5818" s="476"/>
      <c r="AI5818" s="473"/>
    </row>
    <row r="5819" spans="1:35" s="4" customFormat="1" x14ac:dyDescent="0.25">
      <c r="A5819" s="408">
        <f t="shared" si="89"/>
        <v>5817</v>
      </c>
      <c r="B5819" s="488">
        <v>45546</v>
      </c>
      <c r="C5819" s="212" t="s">
        <v>290</v>
      </c>
      <c r="D5819" s="408" t="s">
        <v>99</v>
      </c>
      <c r="E5819" s="408" t="s">
        <v>335</v>
      </c>
      <c r="F5819" s="97">
        <v>0</v>
      </c>
      <c r="G5819" s="97"/>
      <c r="H5819" s="116"/>
      <c r="I5819" s="116"/>
      <c r="J5819" s="97"/>
      <c r="AD5819" s="476"/>
      <c r="AI5819" s="473"/>
    </row>
    <row r="5820" spans="1:35" s="4" customFormat="1" x14ac:dyDescent="0.25">
      <c r="A5820" s="408">
        <f t="shared" si="89"/>
        <v>5818</v>
      </c>
      <c r="B5820" s="488">
        <v>45546</v>
      </c>
      <c r="C5820" s="212" t="s">
        <v>88</v>
      </c>
      <c r="D5820" s="408" t="s">
        <v>89</v>
      </c>
      <c r="E5820" s="408" t="s">
        <v>336</v>
      </c>
      <c r="F5820" s="97">
        <v>0</v>
      </c>
      <c r="G5820" s="97"/>
      <c r="H5820" s="116"/>
      <c r="I5820" s="116"/>
      <c r="J5820" s="97"/>
      <c r="AD5820" s="476"/>
      <c r="AI5820" s="473"/>
    </row>
    <row r="5821" spans="1:35" s="4" customFormat="1" x14ac:dyDescent="0.25">
      <c r="A5821" s="408">
        <f t="shared" si="89"/>
        <v>5819</v>
      </c>
      <c r="B5821" s="488">
        <v>45546</v>
      </c>
      <c r="C5821" s="212" t="s">
        <v>294</v>
      </c>
      <c r="D5821" s="408" t="s">
        <v>89</v>
      </c>
      <c r="E5821" s="408" t="s">
        <v>337</v>
      </c>
      <c r="F5821" s="97">
        <v>0</v>
      </c>
      <c r="G5821" s="97"/>
      <c r="H5821" s="116"/>
      <c r="I5821" s="116"/>
      <c r="J5821" s="97"/>
      <c r="AD5821" s="476"/>
      <c r="AI5821" s="473"/>
    </row>
    <row r="5822" spans="1:35" s="4" customFormat="1" x14ac:dyDescent="0.25">
      <c r="A5822" s="408">
        <f t="shared" si="89"/>
        <v>5820</v>
      </c>
      <c r="B5822" s="488">
        <v>45546</v>
      </c>
      <c r="C5822" s="212" t="s">
        <v>119</v>
      </c>
      <c r="D5822" s="408" t="s">
        <v>131</v>
      </c>
      <c r="E5822" s="408" t="s">
        <v>338</v>
      </c>
      <c r="F5822" s="97">
        <v>66</v>
      </c>
      <c r="G5822" s="97"/>
      <c r="H5822" s="116"/>
      <c r="I5822" s="116"/>
      <c r="J5822" s="97"/>
      <c r="AD5822" s="476"/>
      <c r="AI5822" s="473"/>
    </row>
    <row r="5823" spans="1:35" s="4" customFormat="1" x14ac:dyDescent="0.25">
      <c r="A5823" s="408">
        <f t="shared" si="89"/>
        <v>5821</v>
      </c>
      <c r="B5823" s="488">
        <v>45546</v>
      </c>
      <c r="C5823" s="212" t="s">
        <v>121</v>
      </c>
      <c r="D5823" s="408" t="s">
        <v>122</v>
      </c>
      <c r="E5823" s="408" t="s">
        <v>339</v>
      </c>
      <c r="F5823" s="97">
        <v>0</v>
      </c>
      <c r="G5823" s="97"/>
      <c r="H5823" s="116"/>
      <c r="I5823" s="116"/>
      <c r="J5823" s="97"/>
      <c r="AD5823" s="476"/>
      <c r="AI5823" s="473"/>
    </row>
    <row r="5824" spans="1:35" s="4" customFormat="1" x14ac:dyDescent="0.25">
      <c r="A5824" s="408">
        <f t="shared" si="89"/>
        <v>5822</v>
      </c>
      <c r="B5824" s="488">
        <v>45546</v>
      </c>
      <c r="C5824" s="212" t="s">
        <v>349</v>
      </c>
      <c r="D5824" s="408" t="s">
        <v>360</v>
      </c>
      <c r="E5824" s="408" t="s">
        <v>127</v>
      </c>
      <c r="F5824" s="97">
        <v>74</v>
      </c>
      <c r="G5824" s="97"/>
      <c r="H5824" s="116"/>
      <c r="I5824" s="116"/>
      <c r="J5824" s="97"/>
      <c r="AD5824" s="476"/>
      <c r="AI5824" s="473"/>
    </row>
    <row r="5825" spans="1:35" s="4" customFormat="1" x14ac:dyDescent="0.25">
      <c r="A5825" s="408">
        <f t="shared" si="89"/>
        <v>5823</v>
      </c>
      <c r="B5825" s="488">
        <v>45546</v>
      </c>
      <c r="C5825" s="212" t="s">
        <v>449</v>
      </c>
      <c r="D5825" s="408" t="s">
        <v>122</v>
      </c>
      <c r="E5825" s="408" t="s">
        <v>339</v>
      </c>
      <c r="F5825" s="97">
        <v>0</v>
      </c>
      <c r="G5825" s="97"/>
      <c r="H5825" s="116"/>
      <c r="I5825" s="116"/>
      <c r="J5825" s="97"/>
      <c r="AD5825" s="476"/>
      <c r="AI5825" s="473"/>
    </row>
    <row r="5826" spans="1:35" s="4" customFormat="1" x14ac:dyDescent="0.25">
      <c r="A5826" s="408">
        <f t="shared" si="89"/>
        <v>5824</v>
      </c>
      <c r="B5826" s="488">
        <v>45546</v>
      </c>
      <c r="C5826" s="212" t="s">
        <v>118</v>
      </c>
      <c r="D5826" s="408" t="s">
        <v>107</v>
      </c>
      <c r="E5826" s="408" t="s">
        <v>340</v>
      </c>
      <c r="F5826" s="97">
        <v>0</v>
      </c>
      <c r="G5826" s="97"/>
      <c r="H5826" s="116"/>
      <c r="I5826" s="116"/>
      <c r="J5826" s="97"/>
      <c r="AD5826" s="476"/>
      <c r="AI5826" s="473"/>
    </row>
    <row r="5827" spans="1:35" s="4" customFormat="1" x14ac:dyDescent="0.25">
      <c r="A5827" s="408">
        <f t="shared" si="89"/>
        <v>5825</v>
      </c>
      <c r="B5827" s="488">
        <v>45546</v>
      </c>
      <c r="C5827" s="212" t="s">
        <v>109</v>
      </c>
      <c r="D5827" s="408" t="s">
        <v>107</v>
      </c>
      <c r="E5827" s="408" t="s">
        <v>341</v>
      </c>
      <c r="F5827" s="97">
        <v>105</v>
      </c>
      <c r="G5827" s="97"/>
      <c r="H5827" s="116"/>
      <c r="I5827" s="116"/>
      <c r="J5827" s="97"/>
      <c r="AD5827" s="476"/>
      <c r="AI5827" s="473"/>
    </row>
    <row r="5828" spans="1:35" s="4" customFormat="1" x14ac:dyDescent="0.25">
      <c r="A5828" s="408">
        <f t="shared" si="89"/>
        <v>5826</v>
      </c>
      <c r="B5828" s="488">
        <v>45546</v>
      </c>
      <c r="C5828" s="212" t="s">
        <v>106</v>
      </c>
      <c r="D5828" s="408" t="s">
        <v>107</v>
      </c>
      <c r="E5828" s="408" t="s">
        <v>342</v>
      </c>
      <c r="F5828" s="97">
        <v>108</v>
      </c>
      <c r="G5828" s="97"/>
      <c r="H5828" s="116"/>
      <c r="I5828" s="116"/>
      <c r="J5828" s="97"/>
      <c r="AD5828" s="476"/>
      <c r="AI5828" s="473"/>
    </row>
    <row r="5829" spans="1:35" s="4" customFormat="1" x14ac:dyDescent="0.25">
      <c r="A5829" s="408">
        <f t="shared" si="89"/>
        <v>5827</v>
      </c>
      <c r="B5829" s="488">
        <v>45546</v>
      </c>
      <c r="C5829" s="212" t="s">
        <v>278</v>
      </c>
      <c r="D5829" s="408" t="s">
        <v>107</v>
      </c>
      <c r="E5829" s="408" t="s">
        <v>341</v>
      </c>
      <c r="F5829" s="97">
        <v>0</v>
      </c>
      <c r="G5829" s="97"/>
      <c r="H5829" s="116"/>
      <c r="I5829" s="116"/>
      <c r="J5829" s="97"/>
      <c r="AD5829" s="476"/>
      <c r="AI5829" s="473"/>
    </row>
    <row r="5830" spans="1:35" s="4" customFormat="1" x14ac:dyDescent="0.25">
      <c r="A5830" s="408">
        <f t="shared" si="89"/>
        <v>5828</v>
      </c>
      <c r="B5830" s="488">
        <v>45546</v>
      </c>
      <c r="C5830" s="212" t="s">
        <v>372</v>
      </c>
      <c r="D5830" s="408" t="s">
        <v>107</v>
      </c>
      <c r="E5830" s="408">
        <v>0</v>
      </c>
      <c r="F5830" s="97">
        <v>105</v>
      </c>
      <c r="G5830" s="97"/>
      <c r="H5830" s="116"/>
      <c r="I5830" s="116"/>
      <c r="J5830" s="97"/>
      <c r="AD5830" s="476"/>
      <c r="AI5830" s="473"/>
    </row>
    <row r="5831" spans="1:35" s="4" customFormat="1" x14ac:dyDescent="0.25">
      <c r="A5831" s="408">
        <f t="shared" si="89"/>
        <v>5829</v>
      </c>
      <c r="B5831" s="488">
        <v>45546</v>
      </c>
      <c r="C5831" s="212" t="s">
        <v>373</v>
      </c>
      <c r="D5831" s="408" t="s">
        <v>107</v>
      </c>
      <c r="E5831" s="408">
        <v>0</v>
      </c>
      <c r="F5831" s="97">
        <v>100</v>
      </c>
      <c r="G5831" s="97"/>
      <c r="H5831" s="116"/>
      <c r="I5831" s="116"/>
      <c r="J5831" s="97"/>
      <c r="AD5831" s="476"/>
      <c r="AI5831" s="473"/>
    </row>
    <row r="5832" spans="1:35" s="4" customFormat="1" x14ac:dyDescent="0.25">
      <c r="A5832" s="408">
        <f t="shared" si="89"/>
        <v>5830</v>
      </c>
      <c r="B5832" s="488">
        <v>45546</v>
      </c>
      <c r="C5832" s="212" t="s">
        <v>91</v>
      </c>
      <c r="D5832" s="408" t="s">
        <v>92</v>
      </c>
      <c r="E5832" s="408" t="s">
        <v>343</v>
      </c>
      <c r="F5832" s="97">
        <v>0</v>
      </c>
      <c r="G5832" s="97"/>
      <c r="H5832" s="116"/>
      <c r="I5832" s="116"/>
      <c r="J5832" s="97"/>
      <c r="AD5832" s="476"/>
      <c r="AI5832" s="473"/>
    </row>
    <row r="5833" spans="1:35" s="4" customFormat="1" x14ac:dyDescent="0.25">
      <c r="A5833" s="408">
        <f t="shared" si="89"/>
        <v>5831</v>
      </c>
      <c r="B5833" s="488">
        <v>45546</v>
      </c>
      <c r="C5833" s="212" t="s">
        <v>94</v>
      </c>
      <c r="D5833" s="408" t="s">
        <v>92</v>
      </c>
      <c r="E5833" s="408" t="s">
        <v>344</v>
      </c>
      <c r="F5833" s="97">
        <v>0</v>
      </c>
      <c r="G5833" s="97"/>
      <c r="H5833" s="116"/>
      <c r="I5833" s="116"/>
      <c r="J5833" s="97"/>
      <c r="AD5833" s="476"/>
      <c r="AI5833" s="473"/>
    </row>
    <row r="5834" spans="1:35" s="4" customFormat="1" x14ac:dyDescent="0.25">
      <c r="A5834" s="408">
        <f t="shared" si="89"/>
        <v>5832</v>
      </c>
      <c r="B5834" s="488">
        <v>45546</v>
      </c>
      <c r="C5834" s="212" t="s">
        <v>116</v>
      </c>
      <c r="D5834" s="408" t="s">
        <v>92</v>
      </c>
      <c r="E5834" s="408" t="s">
        <v>345</v>
      </c>
      <c r="F5834" s="97">
        <v>0</v>
      </c>
      <c r="G5834" s="97"/>
      <c r="H5834" s="116"/>
      <c r="I5834" s="116"/>
      <c r="J5834" s="97"/>
      <c r="AD5834" s="476"/>
      <c r="AI5834" s="473"/>
    </row>
    <row r="5835" spans="1:35" s="4" customFormat="1" x14ac:dyDescent="0.25">
      <c r="A5835" s="408">
        <f t="shared" si="89"/>
        <v>5833</v>
      </c>
      <c r="B5835" s="488">
        <v>45546</v>
      </c>
      <c r="C5835" s="212" t="s">
        <v>128</v>
      </c>
      <c r="D5835" s="408" t="s">
        <v>97</v>
      </c>
      <c r="E5835" s="408" t="s">
        <v>346</v>
      </c>
      <c r="F5835" s="97">
        <v>45</v>
      </c>
      <c r="G5835" s="97"/>
      <c r="H5835" s="116"/>
      <c r="I5835" s="116"/>
      <c r="J5835" s="97"/>
      <c r="AD5835" s="476"/>
      <c r="AI5835" s="473"/>
    </row>
    <row r="5836" spans="1:35" s="4" customFormat="1" x14ac:dyDescent="0.25">
      <c r="A5836" s="408">
        <f t="shared" si="89"/>
        <v>5834</v>
      </c>
      <c r="B5836" s="488">
        <v>45546</v>
      </c>
      <c r="C5836" s="212" t="s">
        <v>96</v>
      </c>
      <c r="D5836" s="408" t="s">
        <v>97</v>
      </c>
      <c r="E5836" s="408" t="s">
        <v>347</v>
      </c>
      <c r="F5836" s="97">
        <v>59</v>
      </c>
      <c r="G5836" s="97"/>
      <c r="H5836" s="116"/>
      <c r="I5836" s="116"/>
      <c r="J5836" s="97"/>
      <c r="AD5836" s="476"/>
      <c r="AI5836" s="473"/>
    </row>
    <row r="5837" spans="1:35" s="4" customFormat="1" x14ac:dyDescent="0.25">
      <c r="A5837" s="408">
        <f t="shared" si="89"/>
        <v>5835</v>
      </c>
      <c r="B5837" s="488">
        <v>45546</v>
      </c>
      <c r="C5837" s="212" t="s">
        <v>113</v>
      </c>
      <c r="D5837" s="408" t="s">
        <v>114</v>
      </c>
      <c r="E5837" s="408" t="s">
        <v>348</v>
      </c>
      <c r="F5837" s="97">
        <v>0</v>
      </c>
      <c r="G5837" s="97"/>
      <c r="H5837" s="116"/>
      <c r="I5837" s="116"/>
      <c r="J5837" s="97"/>
      <c r="AD5837" s="476"/>
      <c r="AI5837" s="473"/>
    </row>
    <row r="5838" spans="1:35" s="4" customFormat="1" x14ac:dyDescent="0.25">
      <c r="A5838" s="408">
        <f t="shared" si="89"/>
        <v>5836</v>
      </c>
      <c r="B5838" s="488">
        <v>45546</v>
      </c>
      <c r="C5838" s="96" t="s">
        <v>559</v>
      </c>
      <c r="D5838" s="408" t="str">
        <f>VLOOKUP(C5838,X$4:Z5839,2,FALSE)</f>
        <v>لودر VOLVO</v>
      </c>
      <c r="E5838" s="408" t="str">
        <f>VLOOKUP(C5838,X$4:Z5839,3,FALSE)</f>
        <v>شرکتی</v>
      </c>
      <c r="F5838" s="97">
        <v>134</v>
      </c>
      <c r="G5838" s="97"/>
      <c r="H5838" s="116"/>
      <c r="I5838" s="116"/>
      <c r="J5838" s="97"/>
      <c r="AD5838" s="476"/>
      <c r="AI5838" s="473"/>
    </row>
    <row r="5839" spans="1:35" s="4" customFormat="1" x14ac:dyDescent="0.25">
      <c r="A5839" s="408">
        <f t="shared" si="89"/>
        <v>5837</v>
      </c>
      <c r="B5839" s="488">
        <v>45546</v>
      </c>
      <c r="C5839" s="212" t="s">
        <v>156</v>
      </c>
      <c r="D5839" s="408" t="s">
        <v>136</v>
      </c>
      <c r="E5839" s="408" t="s">
        <v>149</v>
      </c>
      <c r="F5839" s="97">
        <v>0</v>
      </c>
      <c r="G5839" s="97"/>
      <c r="H5839" s="116"/>
      <c r="I5839" s="116"/>
      <c r="J5839" s="97"/>
      <c r="AD5839" s="476"/>
      <c r="AI5839" s="473"/>
    </row>
    <row r="5840" spans="1:35" s="4" customFormat="1" x14ac:dyDescent="0.25">
      <c r="A5840" s="408">
        <f t="shared" si="89"/>
        <v>5838</v>
      </c>
      <c r="B5840" s="488">
        <v>45546</v>
      </c>
      <c r="C5840" s="212" t="s">
        <v>142</v>
      </c>
      <c r="D5840" s="408" t="s">
        <v>264</v>
      </c>
      <c r="E5840" s="408" t="s">
        <v>143</v>
      </c>
      <c r="F5840" s="97">
        <v>0</v>
      </c>
      <c r="G5840" s="97"/>
      <c r="H5840" s="116"/>
      <c r="I5840" s="116"/>
      <c r="J5840" s="97"/>
      <c r="AD5840" s="476"/>
      <c r="AI5840" s="473"/>
    </row>
    <row r="5841" spans="1:35" s="4" customFormat="1" x14ac:dyDescent="0.25">
      <c r="A5841" s="408">
        <f t="shared" si="89"/>
        <v>5839</v>
      </c>
      <c r="B5841" s="488">
        <v>45546</v>
      </c>
      <c r="C5841" s="212" t="s">
        <v>144</v>
      </c>
      <c r="D5841" s="408" t="s">
        <v>264</v>
      </c>
      <c r="E5841" s="408" t="s">
        <v>143</v>
      </c>
      <c r="F5841" s="97">
        <v>0</v>
      </c>
      <c r="G5841" s="97"/>
      <c r="H5841" s="116"/>
      <c r="I5841" s="116"/>
      <c r="J5841" s="97"/>
      <c r="AD5841" s="476"/>
      <c r="AI5841" s="473"/>
    </row>
    <row r="5842" spans="1:35" s="4" customFormat="1" x14ac:dyDescent="0.25">
      <c r="A5842" s="408">
        <f t="shared" si="89"/>
        <v>5840</v>
      </c>
      <c r="B5842" s="488">
        <v>45546</v>
      </c>
      <c r="C5842" s="212" t="s">
        <v>145</v>
      </c>
      <c r="D5842" s="408" t="s">
        <v>265</v>
      </c>
      <c r="E5842" s="408" t="s">
        <v>146</v>
      </c>
      <c r="F5842" s="97">
        <v>0</v>
      </c>
      <c r="G5842" s="97"/>
      <c r="H5842" s="116"/>
      <c r="I5842" s="116"/>
      <c r="J5842" s="97"/>
      <c r="AD5842" s="476"/>
      <c r="AI5842" s="473"/>
    </row>
    <row r="5843" spans="1:35" s="4" customFormat="1" x14ac:dyDescent="0.25">
      <c r="A5843" s="408">
        <f t="shared" si="89"/>
        <v>5841</v>
      </c>
      <c r="B5843" s="488">
        <v>45546</v>
      </c>
      <c r="C5843" s="212" t="s">
        <v>160</v>
      </c>
      <c r="D5843" s="408" t="s">
        <v>136</v>
      </c>
      <c r="E5843" s="408" t="s">
        <v>64</v>
      </c>
      <c r="F5843" s="97">
        <v>149</v>
      </c>
      <c r="G5843" s="97"/>
      <c r="H5843" s="116"/>
      <c r="I5843" s="116"/>
      <c r="J5843" s="97"/>
      <c r="AD5843" s="476"/>
      <c r="AI5843" s="473"/>
    </row>
    <row r="5844" spans="1:35" s="4" customFormat="1" x14ac:dyDescent="0.25">
      <c r="A5844" s="408">
        <f t="shared" si="89"/>
        <v>5842</v>
      </c>
      <c r="B5844" s="488">
        <v>45546</v>
      </c>
      <c r="C5844" s="212" t="s">
        <v>390</v>
      </c>
      <c r="D5844" s="408" t="s">
        <v>99</v>
      </c>
      <c r="E5844" s="408" t="s">
        <v>381</v>
      </c>
      <c r="F5844" s="97">
        <v>0</v>
      </c>
      <c r="G5844" s="97"/>
      <c r="H5844" s="116"/>
      <c r="I5844" s="116"/>
      <c r="J5844" s="97"/>
      <c r="AD5844" s="476"/>
      <c r="AI5844" s="473"/>
    </row>
    <row r="5845" spans="1:35" s="4" customFormat="1" x14ac:dyDescent="0.25">
      <c r="A5845" s="408">
        <f t="shared" si="89"/>
        <v>5843</v>
      </c>
      <c r="B5845" s="488">
        <v>45546</v>
      </c>
      <c r="C5845" s="96" t="s">
        <v>283</v>
      </c>
      <c r="D5845" s="408" t="s">
        <v>266</v>
      </c>
      <c r="E5845" s="408" t="s">
        <v>63</v>
      </c>
      <c r="F5845" s="97">
        <v>0</v>
      </c>
      <c r="G5845" s="97"/>
      <c r="H5845" s="116"/>
      <c r="I5845" s="116"/>
      <c r="J5845" s="97"/>
      <c r="AD5845" s="476"/>
      <c r="AI5845" s="473"/>
    </row>
    <row r="5846" spans="1:35" s="4" customFormat="1" x14ac:dyDescent="0.25">
      <c r="A5846" s="408">
        <f t="shared" si="89"/>
        <v>5844</v>
      </c>
      <c r="B5846" s="488">
        <v>45546</v>
      </c>
      <c r="C5846" s="212" t="s">
        <v>148</v>
      </c>
      <c r="D5846" s="408" t="s">
        <v>92</v>
      </c>
      <c r="E5846" s="408" t="s">
        <v>63</v>
      </c>
      <c r="F5846" s="97">
        <v>0</v>
      </c>
      <c r="G5846" s="97"/>
      <c r="H5846" s="116"/>
      <c r="I5846" s="116"/>
      <c r="J5846" s="97"/>
      <c r="AD5846" s="476"/>
      <c r="AI5846" s="473"/>
    </row>
    <row r="5847" spans="1:35" s="4" customFormat="1" x14ac:dyDescent="0.25">
      <c r="A5847" s="408">
        <f t="shared" si="89"/>
        <v>5845</v>
      </c>
      <c r="B5847" s="488">
        <v>45546</v>
      </c>
      <c r="C5847" s="212" t="s">
        <v>150</v>
      </c>
      <c r="D5847" s="408" t="s">
        <v>92</v>
      </c>
      <c r="E5847" s="408" t="s">
        <v>63</v>
      </c>
      <c r="F5847" s="97">
        <v>0</v>
      </c>
      <c r="G5847" s="97"/>
      <c r="H5847" s="116"/>
      <c r="I5847" s="116"/>
      <c r="J5847" s="97"/>
      <c r="AD5847" s="476"/>
      <c r="AI5847" s="473"/>
    </row>
    <row r="5848" spans="1:35" s="4" customFormat="1" x14ac:dyDescent="0.25">
      <c r="A5848" s="408">
        <f t="shared" si="89"/>
        <v>5846</v>
      </c>
      <c r="B5848" s="488">
        <v>45546</v>
      </c>
      <c r="C5848" s="213" t="s">
        <v>467</v>
      </c>
      <c r="D5848" s="408" t="s">
        <v>92</v>
      </c>
      <c r="E5848" s="408" t="s">
        <v>63</v>
      </c>
      <c r="F5848" s="97">
        <v>0</v>
      </c>
      <c r="G5848" s="97"/>
      <c r="H5848" s="116"/>
      <c r="I5848" s="116"/>
      <c r="J5848" s="97"/>
      <c r="AD5848" s="476"/>
      <c r="AI5848" s="473"/>
    </row>
    <row r="5849" spans="1:35" s="4" customFormat="1" x14ac:dyDescent="0.25">
      <c r="A5849" s="408">
        <f t="shared" si="89"/>
        <v>5847</v>
      </c>
      <c r="B5849" s="488">
        <v>45546</v>
      </c>
      <c r="C5849" s="212" t="s">
        <v>135</v>
      </c>
      <c r="D5849" s="408" t="s">
        <v>136</v>
      </c>
      <c r="E5849" s="408" t="s">
        <v>2</v>
      </c>
      <c r="F5849" s="97">
        <v>263</v>
      </c>
      <c r="G5849" s="97"/>
      <c r="H5849" s="116"/>
      <c r="I5849" s="116"/>
      <c r="J5849" s="97"/>
      <c r="AD5849" s="476"/>
      <c r="AI5849" s="473"/>
    </row>
    <row r="5850" spans="1:35" s="4" customFormat="1" x14ac:dyDescent="0.25">
      <c r="A5850" s="408">
        <f t="shared" si="89"/>
        <v>5848</v>
      </c>
      <c r="B5850" s="488">
        <v>45546</v>
      </c>
      <c r="C5850" s="212" t="s">
        <v>137</v>
      </c>
      <c r="D5850" s="408" t="s">
        <v>136</v>
      </c>
      <c r="E5850" s="408" t="s">
        <v>2</v>
      </c>
      <c r="F5850" s="97">
        <v>274</v>
      </c>
      <c r="G5850" s="97"/>
      <c r="H5850" s="116"/>
      <c r="I5850" s="116"/>
      <c r="J5850" s="97"/>
      <c r="AD5850" s="476"/>
      <c r="AI5850" s="473"/>
    </row>
    <row r="5851" spans="1:35" s="4" customFormat="1" x14ac:dyDescent="0.25">
      <c r="A5851" s="408">
        <f t="shared" si="89"/>
        <v>5849</v>
      </c>
      <c r="B5851" s="488">
        <v>45546</v>
      </c>
      <c r="C5851" s="212" t="s">
        <v>139</v>
      </c>
      <c r="D5851" s="408" t="s">
        <v>92</v>
      </c>
      <c r="E5851" s="408" t="s">
        <v>2</v>
      </c>
      <c r="F5851" s="97">
        <v>0</v>
      </c>
      <c r="G5851" s="97"/>
      <c r="H5851" s="116"/>
      <c r="I5851" s="116"/>
      <c r="J5851" s="97"/>
      <c r="AD5851" s="476"/>
      <c r="AI5851" s="473"/>
    </row>
    <row r="5852" spans="1:35" s="4" customFormat="1" x14ac:dyDescent="0.25">
      <c r="A5852" s="408">
        <f t="shared" si="89"/>
        <v>5850</v>
      </c>
      <c r="B5852" s="488">
        <v>45546</v>
      </c>
      <c r="C5852" s="212" t="s">
        <v>140</v>
      </c>
      <c r="D5852" s="408" t="s">
        <v>92</v>
      </c>
      <c r="E5852" s="408" t="s">
        <v>2</v>
      </c>
      <c r="F5852" s="97">
        <v>0</v>
      </c>
      <c r="G5852" s="97"/>
      <c r="H5852" s="116"/>
      <c r="I5852" s="116"/>
      <c r="J5852" s="97"/>
      <c r="AD5852" s="476"/>
      <c r="AI5852" s="473"/>
    </row>
    <row r="5853" spans="1:35" s="4" customFormat="1" x14ac:dyDescent="0.25">
      <c r="A5853" s="408">
        <f t="shared" si="89"/>
        <v>5851</v>
      </c>
      <c r="B5853" s="488">
        <v>45546</v>
      </c>
      <c r="C5853" s="212" t="s">
        <v>141</v>
      </c>
      <c r="D5853" s="408" t="s">
        <v>92</v>
      </c>
      <c r="E5853" s="408" t="s">
        <v>2</v>
      </c>
      <c r="F5853" s="97">
        <v>0</v>
      </c>
      <c r="G5853" s="97"/>
      <c r="H5853" s="116"/>
      <c r="I5853" s="116"/>
      <c r="J5853" s="97"/>
      <c r="AD5853" s="476"/>
      <c r="AI5853" s="473"/>
    </row>
    <row r="5854" spans="1:35" s="4" customFormat="1" x14ac:dyDescent="0.25">
      <c r="A5854" s="408">
        <f t="shared" si="89"/>
        <v>5852</v>
      </c>
      <c r="B5854" s="488">
        <v>45546</v>
      </c>
      <c r="C5854" s="212" t="s">
        <v>134</v>
      </c>
      <c r="D5854" s="408" t="s">
        <v>99</v>
      </c>
      <c r="E5854" s="408" t="s">
        <v>2</v>
      </c>
      <c r="F5854" s="97">
        <v>0</v>
      </c>
      <c r="G5854" s="97"/>
      <c r="H5854" s="116"/>
      <c r="I5854" s="116"/>
      <c r="J5854" s="97"/>
      <c r="AD5854" s="476"/>
      <c r="AI5854" s="473"/>
    </row>
    <row r="5855" spans="1:35" s="4" customFormat="1" x14ac:dyDescent="0.25">
      <c r="A5855" s="408">
        <f t="shared" si="89"/>
        <v>5853</v>
      </c>
      <c r="B5855" s="488">
        <v>45546</v>
      </c>
      <c r="C5855" s="212" t="s">
        <v>279</v>
      </c>
      <c r="D5855" s="408" t="s">
        <v>99</v>
      </c>
      <c r="E5855" s="408" t="s">
        <v>2</v>
      </c>
      <c r="F5855" s="97">
        <v>0</v>
      </c>
      <c r="G5855" s="97"/>
      <c r="H5855" s="116"/>
      <c r="I5855" s="116"/>
      <c r="J5855" s="97"/>
      <c r="AD5855" s="476"/>
      <c r="AI5855" s="473"/>
    </row>
    <row r="5856" spans="1:35" s="4" customFormat="1" x14ac:dyDescent="0.25">
      <c r="A5856" s="408">
        <f t="shared" si="89"/>
        <v>5854</v>
      </c>
      <c r="B5856" s="488">
        <v>45546</v>
      </c>
      <c r="C5856" s="212" t="s">
        <v>153</v>
      </c>
      <c r="D5856" s="408" t="s">
        <v>103</v>
      </c>
      <c r="E5856" s="408" t="s">
        <v>62</v>
      </c>
      <c r="F5856" s="97">
        <v>0</v>
      </c>
      <c r="G5856" s="97"/>
      <c r="H5856" s="116"/>
      <c r="I5856" s="116"/>
      <c r="J5856" s="97"/>
      <c r="AD5856" s="476"/>
      <c r="AI5856" s="473"/>
    </row>
    <row r="5857" spans="1:35" s="4" customFormat="1" x14ac:dyDescent="0.25">
      <c r="A5857" s="408">
        <f t="shared" si="89"/>
        <v>5855</v>
      </c>
      <c r="B5857" s="488">
        <v>45546</v>
      </c>
      <c r="C5857" s="212" t="s">
        <v>154</v>
      </c>
      <c r="D5857" s="408" t="s">
        <v>92</v>
      </c>
      <c r="E5857" s="408" t="s">
        <v>62</v>
      </c>
      <c r="F5857" s="97">
        <v>0</v>
      </c>
      <c r="G5857" s="97"/>
      <c r="H5857" s="116"/>
      <c r="I5857" s="116"/>
      <c r="J5857" s="97"/>
      <c r="AD5857" s="476"/>
      <c r="AI5857" s="473"/>
    </row>
    <row r="5858" spans="1:35" s="4" customFormat="1" x14ac:dyDescent="0.25">
      <c r="A5858" s="408">
        <f t="shared" si="89"/>
        <v>5856</v>
      </c>
      <c r="B5858" s="488">
        <v>45546</v>
      </c>
      <c r="C5858" s="212" t="s">
        <v>155</v>
      </c>
      <c r="D5858" s="408" t="s">
        <v>92</v>
      </c>
      <c r="E5858" s="408" t="s">
        <v>62</v>
      </c>
      <c r="F5858" s="97">
        <v>0</v>
      </c>
      <c r="G5858" s="97"/>
      <c r="H5858" s="116"/>
      <c r="I5858" s="116"/>
      <c r="J5858" s="97"/>
      <c r="AD5858" s="476"/>
      <c r="AI5858" s="473"/>
    </row>
    <row r="5859" spans="1:35" s="4" customFormat="1" x14ac:dyDescent="0.25">
      <c r="A5859" s="408">
        <f t="shared" si="89"/>
        <v>5857</v>
      </c>
      <c r="B5859" s="488">
        <v>45546</v>
      </c>
      <c r="C5859" s="212" t="s">
        <v>295</v>
      </c>
      <c r="D5859" s="408" t="s">
        <v>92</v>
      </c>
      <c r="E5859" s="408" t="s">
        <v>62</v>
      </c>
      <c r="F5859" s="97">
        <v>0</v>
      </c>
      <c r="G5859" s="97"/>
      <c r="H5859" s="116"/>
      <c r="I5859" s="116"/>
      <c r="J5859" s="97"/>
      <c r="AD5859" s="476"/>
      <c r="AI5859" s="473"/>
    </row>
    <row r="5860" spans="1:35" s="4" customFormat="1" x14ac:dyDescent="0.25">
      <c r="A5860" s="408">
        <f t="shared" si="89"/>
        <v>5858</v>
      </c>
      <c r="B5860" s="488">
        <v>45546</v>
      </c>
      <c r="C5860" s="212" t="s">
        <v>259</v>
      </c>
      <c r="D5860" s="408" t="s">
        <v>92</v>
      </c>
      <c r="E5860" s="408" t="s">
        <v>2</v>
      </c>
      <c r="F5860" s="97">
        <v>172</v>
      </c>
      <c r="G5860" s="97"/>
      <c r="H5860" s="116"/>
      <c r="I5860" s="116"/>
      <c r="J5860" s="97"/>
      <c r="AD5860" s="476"/>
      <c r="AI5860" s="473"/>
    </row>
    <row r="5861" spans="1:35" s="4" customFormat="1" x14ac:dyDescent="0.25">
      <c r="A5861" s="408">
        <f t="shared" si="89"/>
        <v>5859</v>
      </c>
      <c r="B5861" s="488">
        <v>45546</v>
      </c>
      <c r="C5861" s="212" t="s">
        <v>260</v>
      </c>
      <c r="D5861" s="408" t="s">
        <v>92</v>
      </c>
      <c r="E5861" s="408" t="s">
        <v>2</v>
      </c>
      <c r="F5861" s="97">
        <v>0</v>
      </c>
      <c r="G5861" s="97"/>
      <c r="H5861" s="116"/>
      <c r="I5861" s="116"/>
      <c r="J5861" s="97"/>
      <c r="AD5861" s="476"/>
      <c r="AI5861" s="473"/>
    </row>
    <row r="5862" spans="1:35" s="4" customFormat="1" x14ac:dyDescent="0.25">
      <c r="A5862" s="408">
        <f t="shared" si="89"/>
        <v>5860</v>
      </c>
      <c r="B5862" s="488">
        <v>45546</v>
      </c>
      <c r="C5862" s="212" t="s">
        <v>252</v>
      </c>
      <c r="D5862" s="408" t="s">
        <v>92</v>
      </c>
      <c r="E5862" s="408" t="s">
        <v>2</v>
      </c>
      <c r="F5862" s="97">
        <v>200</v>
      </c>
      <c r="G5862" s="97"/>
      <c r="H5862" s="116"/>
      <c r="I5862" s="116"/>
      <c r="J5862" s="97"/>
      <c r="AD5862" s="476"/>
      <c r="AI5862" s="473"/>
    </row>
    <row r="5863" spans="1:35" s="4" customFormat="1" x14ac:dyDescent="0.25">
      <c r="A5863" s="408">
        <f t="shared" si="89"/>
        <v>5861</v>
      </c>
      <c r="B5863" s="488">
        <v>45546</v>
      </c>
      <c r="C5863" s="212" t="s">
        <v>177</v>
      </c>
      <c r="D5863" s="408" t="s">
        <v>159</v>
      </c>
      <c r="E5863" s="408" t="s">
        <v>8</v>
      </c>
      <c r="F5863" s="97">
        <v>94</v>
      </c>
      <c r="G5863" s="97"/>
      <c r="H5863" s="116"/>
      <c r="I5863" s="116"/>
      <c r="J5863" s="97"/>
      <c r="AD5863" s="476"/>
      <c r="AI5863" s="473"/>
    </row>
    <row r="5864" spans="1:35" s="4" customFormat="1" x14ac:dyDescent="0.25">
      <c r="A5864" s="408">
        <f t="shared" si="89"/>
        <v>5862</v>
      </c>
      <c r="B5864" s="488">
        <v>45546</v>
      </c>
      <c r="C5864" s="212" t="s">
        <v>162</v>
      </c>
      <c r="D5864" s="408" t="s">
        <v>163</v>
      </c>
      <c r="E5864" s="408" t="s">
        <v>164</v>
      </c>
      <c r="F5864" s="97">
        <v>0</v>
      </c>
      <c r="G5864" s="97"/>
      <c r="H5864" s="116"/>
      <c r="I5864" s="116"/>
      <c r="J5864" s="97"/>
      <c r="AD5864" s="476"/>
      <c r="AI5864" s="473"/>
    </row>
    <row r="5865" spans="1:35" s="4" customFormat="1" x14ac:dyDescent="0.25">
      <c r="A5865" s="408">
        <f t="shared" si="89"/>
        <v>5863</v>
      </c>
      <c r="B5865" s="488">
        <v>45546</v>
      </c>
      <c r="C5865" s="212" t="s">
        <v>166</v>
      </c>
      <c r="D5865" s="408" t="s">
        <v>167</v>
      </c>
      <c r="E5865" s="408" t="s">
        <v>164</v>
      </c>
      <c r="F5865" s="97">
        <v>0</v>
      </c>
      <c r="G5865" s="97"/>
      <c r="H5865" s="116"/>
      <c r="I5865" s="116"/>
      <c r="J5865" s="97"/>
      <c r="AD5865" s="476"/>
      <c r="AI5865" s="473"/>
    </row>
    <row r="5866" spans="1:35" s="4" customFormat="1" x14ac:dyDescent="0.25">
      <c r="A5866" s="408">
        <f t="shared" si="89"/>
        <v>5864</v>
      </c>
      <c r="B5866" s="488">
        <v>45546</v>
      </c>
      <c r="C5866" s="212" t="s">
        <v>169</v>
      </c>
      <c r="D5866" s="408" t="s">
        <v>167</v>
      </c>
      <c r="E5866" s="408" t="s">
        <v>164</v>
      </c>
      <c r="F5866" s="97">
        <v>0</v>
      </c>
      <c r="G5866" s="97"/>
      <c r="H5866" s="116"/>
      <c r="I5866" s="116"/>
      <c r="J5866" s="97"/>
      <c r="AD5866" s="476"/>
      <c r="AI5866" s="473"/>
    </row>
    <row r="5867" spans="1:35" s="4" customFormat="1" x14ac:dyDescent="0.25">
      <c r="A5867" s="408">
        <f t="shared" si="89"/>
        <v>5865</v>
      </c>
      <c r="B5867" s="488">
        <v>45546</v>
      </c>
      <c r="C5867" s="212" t="s">
        <v>170</v>
      </c>
      <c r="D5867" s="408" t="s">
        <v>103</v>
      </c>
      <c r="E5867" s="408" t="s">
        <v>164</v>
      </c>
      <c r="F5867" s="97">
        <v>99</v>
      </c>
      <c r="G5867" s="97"/>
      <c r="H5867" s="116"/>
      <c r="I5867" s="116"/>
      <c r="J5867" s="97"/>
      <c r="AD5867" s="476"/>
      <c r="AI5867" s="473"/>
    </row>
    <row r="5868" spans="1:35" s="4" customFormat="1" x14ac:dyDescent="0.25">
      <c r="A5868" s="408">
        <f t="shared" si="89"/>
        <v>5866</v>
      </c>
      <c r="B5868" s="488">
        <v>45546</v>
      </c>
      <c r="C5868" s="212" t="s">
        <v>171</v>
      </c>
      <c r="D5868" s="408" t="s">
        <v>159</v>
      </c>
      <c r="E5868" s="408" t="s">
        <v>164</v>
      </c>
      <c r="F5868" s="97">
        <v>0</v>
      </c>
      <c r="G5868" s="97"/>
      <c r="H5868" s="116"/>
      <c r="I5868" s="116"/>
      <c r="J5868" s="97"/>
      <c r="AD5868" s="476"/>
      <c r="AI5868" s="473"/>
    </row>
    <row r="5869" spans="1:35" s="4" customFormat="1" x14ac:dyDescent="0.25">
      <c r="A5869" s="408">
        <f t="shared" si="89"/>
        <v>5867</v>
      </c>
      <c r="B5869" s="488">
        <v>45546</v>
      </c>
      <c r="C5869" s="212" t="s">
        <v>172</v>
      </c>
      <c r="D5869" s="408" t="s">
        <v>173</v>
      </c>
      <c r="E5869" s="408" t="s">
        <v>164</v>
      </c>
      <c r="F5869" s="97">
        <v>0</v>
      </c>
      <c r="G5869" s="97"/>
      <c r="H5869" s="116"/>
      <c r="I5869" s="116"/>
      <c r="J5869" s="97"/>
      <c r="AD5869" s="476"/>
      <c r="AI5869" s="473"/>
    </row>
    <row r="5870" spans="1:35" s="4" customFormat="1" x14ac:dyDescent="0.25">
      <c r="A5870" s="408">
        <f t="shared" si="89"/>
        <v>5868</v>
      </c>
      <c r="B5870" s="488">
        <v>45546</v>
      </c>
      <c r="C5870" s="212" t="s">
        <v>174</v>
      </c>
      <c r="D5870" s="408" t="s">
        <v>99</v>
      </c>
      <c r="E5870" s="408" t="s">
        <v>164</v>
      </c>
      <c r="F5870" s="97">
        <v>0</v>
      </c>
      <c r="G5870" s="97"/>
      <c r="H5870" s="116"/>
      <c r="I5870" s="116"/>
      <c r="J5870" s="97"/>
      <c r="AD5870" s="476"/>
      <c r="AI5870" s="473"/>
    </row>
    <row r="5871" spans="1:35" s="4" customFormat="1" x14ac:dyDescent="0.25">
      <c r="A5871" s="408">
        <f t="shared" si="89"/>
        <v>5869</v>
      </c>
      <c r="B5871" s="488">
        <v>45546</v>
      </c>
      <c r="C5871" s="212" t="s">
        <v>175</v>
      </c>
      <c r="D5871" s="408" t="s">
        <v>176</v>
      </c>
      <c r="E5871" s="408" t="s">
        <v>164</v>
      </c>
      <c r="F5871" s="97">
        <v>0</v>
      </c>
      <c r="G5871" s="97"/>
      <c r="H5871" s="116"/>
      <c r="I5871" s="116"/>
      <c r="J5871" s="97"/>
      <c r="AD5871" s="476"/>
      <c r="AI5871" s="473"/>
    </row>
    <row r="5872" spans="1:35" s="4" customFormat="1" x14ac:dyDescent="0.25">
      <c r="A5872" s="408">
        <f t="shared" si="89"/>
        <v>5870</v>
      </c>
      <c r="B5872" s="488">
        <v>45546</v>
      </c>
      <c r="C5872" s="212" t="s">
        <v>263</v>
      </c>
      <c r="D5872" s="408" t="s">
        <v>176</v>
      </c>
      <c r="E5872" s="408" t="s">
        <v>164</v>
      </c>
      <c r="F5872" s="97">
        <v>0</v>
      </c>
      <c r="G5872" s="97"/>
      <c r="H5872" s="116"/>
      <c r="I5872" s="116"/>
      <c r="J5872" s="97"/>
      <c r="AD5872" s="476"/>
      <c r="AI5872" s="473"/>
    </row>
    <row r="5873" spans="1:35" s="4" customFormat="1" x14ac:dyDescent="0.25">
      <c r="A5873" s="408">
        <f t="shared" si="89"/>
        <v>5871</v>
      </c>
      <c r="B5873" s="488">
        <v>45546</v>
      </c>
      <c r="C5873" s="212" t="s">
        <v>261</v>
      </c>
      <c r="D5873" s="408" t="s">
        <v>269</v>
      </c>
      <c r="E5873" s="408" t="s">
        <v>164</v>
      </c>
      <c r="F5873" s="97">
        <v>217</v>
      </c>
      <c r="G5873" s="97"/>
      <c r="H5873" s="116"/>
      <c r="I5873" s="116"/>
      <c r="J5873" s="97"/>
      <c r="AD5873" s="476"/>
      <c r="AI5873" s="473"/>
    </row>
    <row r="5874" spans="1:35" s="4" customFormat="1" x14ac:dyDescent="0.25">
      <c r="A5874" s="408">
        <f t="shared" si="89"/>
        <v>5872</v>
      </c>
      <c r="B5874" s="488">
        <v>45546</v>
      </c>
      <c r="C5874" s="212" t="s">
        <v>254</v>
      </c>
      <c r="D5874" s="408" t="s">
        <v>159</v>
      </c>
      <c r="E5874" s="408" t="s">
        <v>164</v>
      </c>
      <c r="F5874" s="97">
        <v>0</v>
      </c>
      <c r="G5874" s="97"/>
      <c r="H5874" s="116"/>
      <c r="I5874" s="116"/>
      <c r="J5874" s="97"/>
      <c r="AD5874" s="476"/>
      <c r="AI5874" s="473"/>
    </row>
    <row r="5875" spans="1:35" s="4" customFormat="1" x14ac:dyDescent="0.25">
      <c r="A5875" s="408">
        <f t="shared" si="89"/>
        <v>5873</v>
      </c>
      <c r="B5875" s="488">
        <v>45546</v>
      </c>
      <c r="C5875" s="212" t="s">
        <v>277</v>
      </c>
      <c r="D5875" s="408" t="s">
        <v>176</v>
      </c>
      <c r="E5875" s="408" t="s">
        <v>164</v>
      </c>
      <c r="F5875" s="97">
        <v>100</v>
      </c>
      <c r="G5875" s="97"/>
      <c r="H5875" s="116"/>
      <c r="I5875" s="116"/>
      <c r="J5875" s="97"/>
      <c r="AD5875" s="476"/>
      <c r="AI5875" s="473"/>
    </row>
    <row r="5876" spans="1:35" s="4" customFormat="1" x14ac:dyDescent="0.25">
      <c r="A5876" s="408">
        <f t="shared" ref="A5876:A5939" si="90">ROW()-2</f>
        <v>5874</v>
      </c>
      <c r="B5876" s="488">
        <v>45546</v>
      </c>
      <c r="C5876" s="212" t="s">
        <v>352</v>
      </c>
      <c r="D5876" s="408" t="s">
        <v>176</v>
      </c>
      <c r="E5876" s="408" t="s">
        <v>164</v>
      </c>
      <c r="F5876" s="97">
        <v>0</v>
      </c>
      <c r="G5876" s="97"/>
      <c r="H5876" s="116"/>
      <c r="I5876" s="116"/>
      <c r="J5876" s="97"/>
      <c r="AD5876" s="476"/>
      <c r="AI5876" s="473"/>
    </row>
    <row r="5877" spans="1:35" s="4" customFormat="1" x14ac:dyDescent="0.25">
      <c r="A5877" s="408">
        <f t="shared" si="90"/>
        <v>5875</v>
      </c>
      <c r="B5877" s="488">
        <v>45546</v>
      </c>
      <c r="C5877" s="212" t="s">
        <v>354</v>
      </c>
      <c r="D5877" s="408" t="s">
        <v>103</v>
      </c>
      <c r="E5877" s="408" t="s">
        <v>164</v>
      </c>
      <c r="F5877" s="97">
        <v>244</v>
      </c>
      <c r="G5877" s="97"/>
      <c r="H5877" s="116"/>
      <c r="I5877" s="116"/>
      <c r="J5877" s="97"/>
      <c r="AD5877" s="476"/>
      <c r="AI5877" s="473"/>
    </row>
    <row r="5878" spans="1:35" s="4" customFormat="1" x14ac:dyDescent="0.25">
      <c r="A5878" s="408">
        <f t="shared" si="90"/>
        <v>5876</v>
      </c>
      <c r="B5878" s="488">
        <v>45546</v>
      </c>
      <c r="C5878" s="212" t="s">
        <v>385</v>
      </c>
      <c r="D5878" s="408" t="s">
        <v>386</v>
      </c>
      <c r="E5878" s="408" t="s">
        <v>383</v>
      </c>
      <c r="F5878" s="97">
        <v>0</v>
      </c>
      <c r="G5878" s="97"/>
      <c r="H5878" s="116"/>
      <c r="I5878" s="116"/>
      <c r="J5878" s="97"/>
      <c r="AD5878" s="476"/>
      <c r="AI5878" s="473"/>
    </row>
    <row r="5879" spans="1:35" s="4" customFormat="1" x14ac:dyDescent="0.25">
      <c r="A5879" s="408">
        <f t="shared" si="90"/>
        <v>5877</v>
      </c>
      <c r="B5879" s="488">
        <v>45546</v>
      </c>
      <c r="C5879" s="212" t="s">
        <v>379</v>
      </c>
      <c r="D5879" s="408" t="s">
        <v>269</v>
      </c>
      <c r="E5879" s="408" t="s">
        <v>381</v>
      </c>
      <c r="F5879" s="97">
        <v>84</v>
      </c>
      <c r="G5879" s="97"/>
      <c r="H5879" s="116"/>
      <c r="I5879" s="116"/>
      <c r="J5879" s="97"/>
      <c r="AD5879" s="476"/>
      <c r="AI5879" s="473"/>
    </row>
    <row r="5880" spans="1:35" s="4" customFormat="1" x14ac:dyDescent="0.25">
      <c r="A5880" s="408">
        <f t="shared" si="90"/>
        <v>5878</v>
      </c>
      <c r="B5880" s="488">
        <v>45546</v>
      </c>
      <c r="C5880" s="212" t="s">
        <v>380</v>
      </c>
      <c r="D5880" s="408" t="s">
        <v>269</v>
      </c>
      <c r="E5880" s="408" t="s">
        <v>381</v>
      </c>
      <c r="F5880" s="97">
        <v>0</v>
      </c>
      <c r="G5880" s="97"/>
      <c r="H5880" s="116"/>
      <c r="I5880" s="116"/>
      <c r="J5880" s="97"/>
      <c r="AD5880" s="476"/>
      <c r="AI5880" s="473"/>
    </row>
    <row r="5881" spans="1:35" s="4" customFormat="1" x14ac:dyDescent="0.25">
      <c r="A5881" s="408">
        <f t="shared" si="90"/>
        <v>5879</v>
      </c>
      <c r="B5881" s="488">
        <v>45546</v>
      </c>
      <c r="C5881" s="212" t="s">
        <v>389</v>
      </c>
      <c r="D5881" s="408" t="s">
        <v>103</v>
      </c>
      <c r="E5881" s="408" t="s">
        <v>381</v>
      </c>
      <c r="F5881" s="97">
        <v>128</v>
      </c>
      <c r="G5881" s="97"/>
      <c r="H5881" s="116"/>
      <c r="I5881" s="116"/>
      <c r="J5881" s="97"/>
      <c r="AD5881" s="476"/>
      <c r="AI5881" s="473"/>
    </row>
    <row r="5882" spans="1:35" s="4" customFormat="1" x14ac:dyDescent="0.25">
      <c r="A5882" s="408">
        <f t="shared" si="90"/>
        <v>5880</v>
      </c>
      <c r="B5882" s="488">
        <v>45546</v>
      </c>
      <c r="C5882" s="212" t="s">
        <v>425</v>
      </c>
      <c r="D5882" s="408" t="s">
        <v>99</v>
      </c>
      <c r="E5882" s="203" t="s">
        <v>498</v>
      </c>
      <c r="F5882" s="97">
        <v>0</v>
      </c>
      <c r="G5882" s="97"/>
      <c r="H5882" s="116"/>
      <c r="I5882" s="116"/>
      <c r="J5882" s="97"/>
      <c r="AD5882" s="476"/>
      <c r="AI5882" s="473"/>
    </row>
    <row r="5883" spans="1:35" s="4" customFormat="1" x14ac:dyDescent="0.25">
      <c r="A5883" s="408">
        <f t="shared" si="90"/>
        <v>5881</v>
      </c>
      <c r="B5883" s="488">
        <v>45546</v>
      </c>
      <c r="C5883" s="212" t="s">
        <v>426</v>
      </c>
      <c r="D5883" s="408" t="s">
        <v>159</v>
      </c>
      <c r="E5883" s="408" t="s">
        <v>381</v>
      </c>
      <c r="F5883" s="97">
        <v>149</v>
      </c>
      <c r="G5883" s="97"/>
      <c r="H5883" s="116"/>
      <c r="I5883" s="116"/>
      <c r="J5883" s="97"/>
      <c r="AD5883" s="476"/>
      <c r="AI5883" s="473"/>
    </row>
    <row r="5884" spans="1:35" s="4" customFormat="1" x14ac:dyDescent="0.25">
      <c r="A5884" s="408">
        <f t="shared" si="90"/>
        <v>5882</v>
      </c>
      <c r="B5884" s="488">
        <v>45546</v>
      </c>
      <c r="C5884" s="96" t="s">
        <v>255</v>
      </c>
      <c r="D5884" s="408" t="s">
        <v>159</v>
      </c>
      <c r="E5884" s="408" t="s">
        <v>448</v>
      </c>
      <c r="F5884" s="97">
        <v>0</v>
      </c>
      <c r="G5884" s="97"/>
      <c r="H5884" s="116"/>
      <c r="I5884" s="116"/>
      <c r="J5884" s="97"/>
      <c r="AD5884" s="476"/>
      <c r="AI5884" s="473"/>
    </row>
    <row r="5885" spans="1:35" s="4" customFormat="1" x14ac:dyDescent="0.25">
      <c r="A5885" s="408">
        <f t="shared" si="90"/>
        <v>5883</v>
      </c>
      <c r="B5885" s="488">
        <v>45546</v>
      </c>
      <c r="C5885" s="96" t="s">
        <v>474</v>
      </c>
      <c r="D5885" s="408" t="s">
        <v>269</v>
      </c>
      <c r="E5885" s="408" t="s">
        <v>470</v>
      </c>
      <c r="F5885" s="97">
        <v>153</v>
      </c>
      <c r="G5885" s="97"/>
      <c r="H5885" s="116"/>
      <c r="I5885" s="116"/>
      <c r="J5885" s="97"/>
      <c r="AD5885" s="476"/>
      <c r="AI5885" s="473"/>
    </row>
    <row r="5886" spans="1:35" s="4" customFormat="1" x14ac:dyDescent="0.25">
      <c r="A5886" s="408">
        <f t="shared" si="90"/>
        <v>5884</v>
      </c>
      <c r="B5886" s="488">
        <v>45546</v>
      </c>
      <c r="C5886" s="96" t="s">
        <v>475</v>
      </c>
      <c r="D5886" s="408" t="s">
        <v>269</v>
      </c>
      <c r="E5886" s="408" t="s">
        <v>470</v>
      </c>
      <c r="F5886" s="97">
        <v>180</v>
      </c>
      <c r="G5886" s="97"/>
      <c r="H5886" s="116"/>
      <c r="I5886" s="116"/>
      <c r="J5886" s="97"/>
      <c r="AD5886" s="476"/>
      <c r="AI5886" s="473"/>
    </row>
    <row r="5887" spans="1:35" s="4" customFormat="1" x14ac:dyDescent="0.25">
      <c r="A5887" s="408">
        <f t="shared" si="90"/>
        <v>5885</v>
      </c>
      <c r="B5887" s="488">
        <v>45546</v>
      </c>
      <c r="C5887" s="96" t="s">
        <v>476</v>
      </c>
      <c r="D5887" s="408" t="s">
        <v>269</v>
      </c>
      <c r="E5887" s="408" t="s">
        <v>470</v>
      </c>
      <c r="F5887" s="97">
        <v>0</v>
      </c>
      <c r="G5887" s="97"/>
      <c r="H5887" s="116"/>
      <c r="I5887" s="116"/>
      <c r="J5887" s="97"/>
      <c r="AD5887" s="476"/>
      <c r="AI5887" s="473"/>
    </row>
    <row r="5888" spans="1:35" s="4" customFormat="1" x14ac:dyDescent="0.25">
      <c r="A5888" s="408">
        <f t="shared" si="90"/>
        <v>5886</v>
      </c>
      <c r="B5888" s="488">
        <v>45546</v>
      </c>
      <c r="C5888" s="96" t="s">
        <v>477</v>
      </c>
      <c r="D5888" s="408" t="s">
        <v>269</v>
      </c>
      <c r="E5888" s="408" t="s">
        <v>470</v>
      </c>
      <c r="F5888" s="97">
        <v>320</v>
      </c>
      <c r="G5888" s="97"/>
      <c r="H5888" s="116"/>
      <c r="I5888" s="116"/>
      <c r="J5888" s="97"/>
      <c r="AD5888" s="476"/>
      <c r="AI5888" s="473"/>
    </row>
    <row r="5889" spans="1:35" s="4" customFormat="1" x14ac:dyDescent="0.25">
      <c r="A5889" s="408">
        <f t="shared" si="90"/>
        <v>5887</v>
      </c>
      <c r="B5889" s="488">
        <v>45546</v>
      </c>
      <c r="C5889" s="373" t="s">
        <v>478</v>
      </c>
      <c r="D5889" s="408" t="s">
        <v>103</v>
      </c>
      <c r="E5889" s="408" t="s">
        <v>470</v>
      </c>
      <c r="F5889" s="97">
        <v>80</v>
      </c>
      <c r="G5889" s="97"/>
      <c r="H5889" s="116"/>
      <c r="I5889" s="116"/>
      <c r="J5889" s="97"/>
      <c r="AD5889" s="476"/>
      <c r="AI5889" s="473"/>
    </row>
    <row r="5890" spans="1:35" s="4" customFormat="1" x14ac:dyDescent="0.25">
      <c r="A5890" s="408">
        <f t="shared" si="90"/>
        <v>5888</v>
      </c>
      <c r="B5890" s="488">
        <v>45547</v>
      </c>
      <c r="C5890" s="212" t="s">
        <v>125</v>
      </c>
      <c r="D5890" s="408" t="s">
        <v>99</v>
      </c>
      <c r="E5890" s="408" t="s">
        <v>334</v>
      </c>
      <c r="F5890" s="97">
        <v>0</v>
      </c>
      <c r="G5890" s="97"/>
      <c r="H5890" s="116"/>
      <c r="I5890" s="116"/>
      <c r="J5890" s="97"/>
      <c r="AD5890" s="476"/>
      <c r="AI5890" s="473"/>
    </row>
    <row r="5891" spans="1:35" s="4" customFormat="1" x14ac:dyDescent="0.25">
      <c r="A5891" s="408">
        <f t="shared" si="90"/>
        <v>5889</v>
      </c>
      <c r="B5891" s="488">
        <v>45547</v>
      </c>
      <c r="C5891" s="212" t="s">
        <v>290</v>
      </c>
      <c r="D5891" s="408" t="s">
        <v>99</v>
      </c>
      <c r="E5891" s="408" t="s">
        <v>335</v>
      </c>
      <c r="F5891" s="97">
        <v>495</v>
      </c>
      <c r="G5891" s="97"/>
      <c r="H5891" s="116"/>
      <c r="I5891" s="116"/>
      <c r="J5891" s="97"/>
      <c r="AD5891" s="476"/>
      <c r="AI5891" s="473"/>
    </row>
    <row r="5892" spans="1:35" s="4" customFormat="1" x14ac:dyDescent="0.25">
      <c r="A5892" s="408">
        <f t="shared" si="90"/>
        <v>5890</v>
      </c>
      <c r="B5892" s="488">
        <v>45547</v>
      </c>
      <c r="C5892" s="212" t="s">
        <v>88</v>
      </c>
      <c r="D5892" s="408" t="s">
        <v>89</v>
      </c>
      <c r="E5892" s="408" t="s">
        <v>336</v>
      </c>
      <c r="F5892" s="97">
        <v>0</v>
      </c>
      <c r="G5892" s="97"/>
      <c r="H5892" s="116"/>
      <c r="I5892" s="116"/>
      <c r="J5892" s="97"/>
      <c r="AD5892" s="476"/>
      <c r="AI5892" s="473"/>
    </row>
    <row r="5893" spans="1:35" s="4" customFormat="1" x14ac:dyDescent="0.25">
      <c r="A5893" s="408">
        <f t="shared" si="90"/>
        <v>5891</v>
      </c>
      <c r="B5893" s="488">
        <v>45547</v>
      </c>
      <c r="C5893" s="212" t="s">
        <v>294</v>
      </c>
      <c r="D5893" s="408" t="s">
        <v>89</v>
      </c>
      <c r="E5893" s="408" t="s">
        <v>337</v>
      </c>
      <c r="F5893" s="97">
        <v>206</v>
      </c>
      <c r="G5893" s="97"/>
      <c r="H5893" s="116"/>
      <c r="I5893" s="116"/>
      <c r="J5893" s="97"/>
      <c r="AD5893" s="476"/>
      <c r="AI5893" s="473"/>
    </row>
    <row r="5894" spans="1:35" s="4" customFormat="1" x14ac:dyDescent="0.25">
      <c r="A5894" s="408">
        <f t="shared" si="90"/>
        <v>5892</v>
      </c>
      <c r="B5894" s="488">
        <v>45547</v>
      </c>
      <c r="C5894" s="212" t="s">
        <v>119</v>
      </c>
      <c r="D5894" s="408" t="s">
        <v>131</v>
      </c>
      <c r="E5894" s="408" t="s">
        <v>338</v>
      </c>
      <c r="F5894" s="97">
        <v>65</v>
      </c>
      <c r="G5894" s="97"/>
      <c r="H5894" s="116"/>
      <c r="I5894" s="116"/>
      <c r="J5894" s="97"/>
      <c r="AD5894" s="476"/>
      <c r="AI5894" s="473"/>
    </row>
    <row r="5895" spans="1:35" s="4" customFormat="1" x14ac:dyDescent="0.25">
      <c r="A5895" s="408">
        <f t="shared" si="90"/>
        <v>5893</v>
      </c>
      <c r="B5895" s="488">
        <v>45547</v>
      </c>
      <c r="C5895" s="212" t="s">
        <v>121</v>
      </c>
      <c r="D5895" s="408" t="s">
        <v>122</v>
      </c>
      <c r="E5895" s="408" t="s">
        <v>339</v>
      </c>
      <c r="F5895" s="97">
        <v>0</v>
      </c>
      <c r="G5895" s="97"/>
      <c r="H5895" s="116"/>
      <c r="I5895" s="116"/>
      <c r="J5895" s="97"/>
      <c r="AD5895" s="476"/>
      <c r="AI5895" s="473"/>
    </row>
    <row r="5896" spans="1:35" s="4" customFormat="1" x14ac:dyDescent="0.25">
      <c r="A5896" s="408">
        <f t="shared" si="90"/>
        <v>5894</v>
      </c>
      <c r="B5896" s="488">
        <v>45547</v>
      </c>
      <c r="C5896" s="212" t="s">
        <v>349</v>
      </c>
      <c r="D5896" s="408" t="s">
        <v>360</v>
      </c>
      <c r="E5896" s="408" t="s">
        <v>127</v>
      </c>
      <c r="F5896" s="97">
        <v>76</v>
      </c>
      <c r="G5896" s="97"/>
      <c r="H5896" s="116"/>
      <c r="I5896" s="116"/>
      <c r="J5896" s="97"/>
      <c r="AD5896" s="476"/>
      <c r="AI5896" s="473"/>
    </row>
    <row r="5897" spans="1:35" s="4" customFormat="1" x14ac:dyDescent="0.25">
      <c r="A5897" s="408">
        <f t="shared" si="90"/>
        <v>5895</v>
      </c>
      <c r="B5897" s="488">
        <v>45547</v>
      </c>
      <c r="C5897" s="212" t="s">
        <v>449</v>
      </c>
      <c r="D5897" s="408" t="s">
        <v>122</v>
      </c>
      <c r="E5897" s="408" t="s">
        <v>339</v>
      </c>
      <c r="F5897" s="97">
        <v>212</v>
      </c>
      <c r="G5897" s="97"/>
      <c r="H5897" s="116"/>
      <c r="I5897" s="116"/>
      <c r="J5897" s="97"/>
      <c r="AD5897" s="476"/>
      <c r="AI5897" s="473"/>
    </row>
    <row r="5898" spans="1:35" s="4" customFormat="1" x14ac:dyDescent="0.25">
      <c r="A5898" s="408">
        <f t="shared" si="90"/>
        <v>5896</v>
      </c>
      <c r="B5898" s="488">
        <v>45547</v>
      </c>
      <c r="C5898" s="212" t="s">
        <v>118</v>
      </c>
      <c r="D5898" s="408" t="s">
        <v>107</v>
      </c>
      <c r="E5898" s="408" t="s">
        <v>340</v>
      </c>
      <c r="F5898" s="97">
        <v>0</v>
      </c>
      <c r="G5898" s="97"/>
      <c r="H5898" s="116"/>
      <c r="I5898" s="116"/>
      <c r="J5898" s="97"/>
      <c r="AD5898" s="476"/>
      <c r="AI5898" s="473"/>
    </row>
    <row r="5899" spans="1:35" s="4" customFormat="1" x14ac:dyDescent="0.25">
      <c r="A5899" s="408">
        <f t="shared" si="90"/>
        <v>5897</v>
      </c>
      <c r="B5899" s="488">
        <v>45547</v>
      </c>
      <c r="C5899" s="212" t="s">
        <v>109</v>
      </c>
      <c r="D5899" s="408" t="s">
        <v>107</v>
      </c>
      <c r="E5899" s="408" t="s">
        <v>341</v>
      </c>
      <c r="F5899" s="97">
        <v>0</v>
      </c>
      <c r="G5899" s="97"/>
      <c r="H5899" s="116"/>
      <c r="I5899" s="116"/>
      <c r="J5899" s="97"/>
      <c r="AD5899" s="476"/>
      <c r="AI5899" s="473"/>
    </row>
    <row r="5900" spans="1:35" s="4" customFormat="1" x14ac:dyDescent="0.25">
      <c r="A5900" s="408">
        <f t="shared" si="90"/>
        <v>5898</v>
      </c>
      <c r="B5900" s="488">
        <v>45547</v>
      </c>
      <c r="C5900" s="212" t="s">
        <v>106</v>
      </c>
      <c r="D5900" s="408" t="s">
        <v>107</v>
      </c>
      <c r="E5900" s="408" t="s">
        <v>342</v>
      </c>
      <c r="F5900" s="97">
        <v>0</v>
      </c>
      <c r="G5900" s="97"/>
      <c r="H5900" s="116"/>
      <c r="I5900" s="116"/>
      <c r="J5900" s="97"/>
      <c r="AD5900" s="476"/>
      <c r="AI5900" s="473"/>
    </row>
    <row r="5901" spans="1:35" s="4" customFormat="1" x14ac:dyDescent="0.25">
      <c r="A5901" s="408">
        <f t="shared" si="90"/>
        <v>5899</v>
      </c>
      <c r="B5901" s="488">
        <v>45547</v>
      </c>
      <c r="C5901" s="212" t="s">
        <v>278</v>
      </c>
      <c r="D5901" s="408" t="s">
        <v>107</v>
      </c>
      <c r="E5901" s="408" t="s">
        <v>341</v>
      </c>
      <c r="F5901" s="97">
        <v>60</v>
      </c>
      <c r="G5901" s="97"/>
      <c r="H5901" s="116"/>
      <c r="I5901" s="116"/>
      <c r="J5901" s="97"/>
      <c r="AD5901" s="476"/>
      <c r="AI5901" s="473"/>
    </row>
    <row r="5902" spans="1:35" s="4" customFormat="1" x14ac:dyDescent="0.25">
      <c r="A5902" s="408">
        <f t="shared" si="90"/>
        <v>5900</v>
      </c>
      <c r="B5902" s="488">
        <v>45547</v>
      </c>
      <c r="C5902" s="212" t="s">
        <v>372</v>
      </c>
      <c r="D5902" s="408" t="s">
        <v>107</v>
      </c>
      <c r="E5902" s="408">
        <v>0</v>
      </c>
      <c r="F5902" s="97">
        <v>0</v>
      </c>
      <c r="G5902" s="97"/>
      <c r="H5902" s="116"/>
      <c r="I5902" s="116"/>
      <c r="J5902" s="97"/>
      <c r="AD5902" s="476"/>
      <c r="AI5902" s="473"/>
    </row>
    <row r="5903" spans="1:35" s="4" customFormat="1" x14ac:dyDescent="0.25">
      <c r="A5903" s="408">
        <f t="shared" si="90"/>
        <v>5901</v>
      </c>
      <c r="B5903" s="488">
        <v>45547</v>
      </c>
      <c r="C5903" s="212" t="s">
        <v>373</v>
      </c>
      <c r="D5903" s="408" t="s">
        <v>107</v>
      </c>
      <c r="E5903" s="408">
        <v>0</v>
      </c>
      <c r="F5903" s="97">
        <v>0</v>
      </c>
      <c r="G5903" s="97"/>
      <c r="H5903" s="116"/>
      <c r="I5903" s="116"/>
      <c r="J5903" s="97"/>
      <c r="AD5903" s="476"/>
      <c r="AI5903" s="473"/>
    </row>
    <row r="5904" spans="1:35" s="4" customFormat="1" x14ac:dyDescent="0.25">
      <c r="A5904" s="408">
        <f t="shared" si="90"/>
        <v>5902</v>
      </c>
      <c r="B5904" s="488">
        <v>45547</v>
      </c>
      <c r="C5904" s="212" t="s">
        <v>91</v>
      </c>
      <c r="D5904" s="408" t="s">
        <v>92</v>
      </c>
      <c r="E5904" s="408" t="s">
        <v>343</v>
      </c>
      <c r="F5904" s="97">
        <v>0</v>
      </c>
      <c r="G5904" s="97"/>
      <c r="H5904" s="116"/>
      <c r="I5904" s="116"/>
      <c r="J5904" s="97"/>
      <c r="AD5904" s="476"/>
      <c r="AI5904" s="473"/>
    </row>
    <row r="5905" spans="1:35" s="4" customFormat="1" x14ac:dyDescent="0.25">
      <c r="A5905" s="408">
        <f t="shared" si="90"/>
        <v>5903</v>
      </c>
      <c r="B5905" s="488">
        <v>45547</v>
      </c>
      <c r="C5905" s="212" t="s">
        <v>94</v>
      </c>
      <c r="D5905" s="408" t="s">
        <v>92</v>
      </c>
      <c r="E5905" s="408" t="s">
        <v>344</v>
      </c>
      <c r="F5905" s="97">
        <v>0</v>
      </c>
      <c r="G5905" s="97"/>
      <c r="H5905" s="116"/>
      <c r="I5905" s="116"/>
      <c r="J5905" s="97"/>
      <c r="AD5905" s="476"/>
      <c r="AI5905" s="473"/>
    </row>
    <row r="5906" spans="1:35" s="4" customFormat="1" x14ac:dyDescent="0.25">
      <c r="A5906" s="408">
        <f t="shared" si="90"/>
        <v>5904</v>
      </c>
      <c r="B5906" s="488">
        <v>45547</v>
      </c>
      <c r="C5906" s="212" t="s">
        <v>116</v>
      </c>
      <c r="D5906" s="408" t="s">
        <v>92</v>
      </c>
      <c r="E5906" s="408" t="s">
        <v>345</v>
      </c>
      <c r="F5906" s="97">
        <v>0</v>
      </c>
      <c r="G5906" s="97"/>
      <c r="H5906" s="116"/>
      <c r="I5906" s="116"/>
      <c r="J5906" s="97"/>
      <c r="AD5906" s="476"/>
      <c r="AI5906" s="473"/>
    </row>
    <row r="5907" spans="1:35" s="4" customFormat="1" x14ac:dyDescent="0.25">
      <c r="A5907" s="408">
        <f t="shared" si="90"/>
        <v>5905</v>
      </c>
      <c r="B5907" s="488">
        <v>45547</v>
      </c>
      <c r="C5907" s="212" t="s">
        <v>128</v>
      </c>
      <c r="D5907" s="408" t="s">
        <v>97</v>
      </c>
      <c r="E5907" s="408" t="s">
        <v>346</v>
      </c>
      <c r="F5907" s="97">
        <v>34</v>
      </c>
      <c r="G5907" s="97"/>
      <c r="H5907" s="116"/>
      <c r="I5907" s="116"/>
      <c r="J5907" s="97"/>
      <c r="AD5907" s="476"/>
      <c r="AI5907" s="473"/>
    </row>
    <row r="5908" spans="1:35" s="4" customFormat="1" x14ac:dyDescent="0.25">
      <c r="A5908" s="408">
        <f t="shared" si="90"/>
        <v>5906</v>
      </c>
      <c r="B5908" s="488">
        <v>45547</v>
      </c>
      <c r="C5908" s="212" t="s">
        <v>96</v>
      </c>
      <c r="D5908" s="408" t="s">
        <v>97</v>
      </c>
      <c r="E5908" s="408" t="s">
        <v>347</v>
      </c>
      <c r="F5908" s="97">
        <v>65</v>
      </c>
      <c r="G5908" s="97"/>
      <c r="H5908" s="116"/>
      <c r="I5908" s="116"/>
      <c r="J5908" s="97"/>
      <c r="AD5908" s="476"/>
      <c r="AI5908" s="473"/>
    </row>
    <row r="5909" spans="1:35" s="4" customFormat="1" x14ac:dyDescent="0.25">
      <c r="A5909" s="408">
        <f t="shared" si="90"/>
        <v>5907</v>
      </c>
      <c r="B5909" s="488">
        <v>45547</v>
      </c>
      <c r="C5909" s="212" t="s">
        <v>113</v>
      </c>
      <c r="D5909" s="408" t="s">
        <v>114</v>
      </c>
      <c r="E5909" s="408" t="s">
        <v>348</v>
      </c>
      <c r="F5909" s="97">
        <v>0</v>
      </c>
      <c r="G5909" s="97"/>
      <c r="H5909" s="116"/>
      <c r="I5909" s="116"/>
      <c r="J5909" s="97"/>
      <c r="AD5909" s="476"/>
      <c r="AI5909" s="473"/>
    </row>
    <row r="5910" spans="1:35" s="4" customFormat="1" x14ac:dyDescent="0.25">
      <c r="A5910" s="408">
        <f t="shared" si="90"/>
        <v>5908</v>
      </c>
      <c r="B5910" s="488">
        <v>45547</v>
      </c>
      <c r="C5910" s="96" t="s">
        <v>559</v>
      </c>
      <c r="D5910" s="408" t="str">
        <f>VLOOKUP(C5910,X$4:Z5911,2,FALSE)</f>
        <v>لودر VOLVO</v>
      </c>
      <c r="E5910" s="408" t="str">
        <f>VLOOKUP(C5910,X$4:Z5911,3,FALSE)</f>
        <v>شرکتی</v>
      </c>
      <c r="F5910" s="97">
        <v>0</v>
      </c>
      <c r="G5910" s="97"/>
      <c r="H5910" s="116"/>
      <c r="I5910" s="116"/>
      <c r="J5910" s="97"/>
      <c r="AD5910" s="476"/>
      <c r="AI5910" s="473"/>
    </row>
    <row r="5911" spans="1:35" s="4" customFormat="1" x14ac:dyDescent="0.25">
      <c r="A5911" s="408">
        <f t="shared" si="90"/>
        <v>5909</v>
      </c>
      <c r="B5911" s="488">
        <v>45547</v>
      </c>
      <c r="C5911" s="212" t="s">
        <v>156</v>
      </c>
      <c r="D5911" s="408" t="s">
        <v>136</v>
      </c>
      <c r="E5911" s="408" t="s">
        <v>149</v>
      </c>
      <c r="F5911" s="97">
        <v>0</v>
      </c>
      <c r="G5911" s="97"/>
      <c r="H5911" s="116"/>
      <c r="I5911" s="116"/>
      <c r="J5911" s="97"/>
      <c r="AD5911" s="476"/>
      <c r="AI5911" s="473"/>
    </row>
    <row r="5912" spans="1:35" s="4" customFormat="1" x14ac:dyDescent="0.25">
      <c r="A5912" s="408">
        <f t="shared" si="90"/>
        <v>5910</v>
      </c>
      <c r="B5912" s="488">
        <v>45547</v>
      </c>
      <c r="C5912" s="212" t="s">
        <v>142</v>
      </c>
      <c r="D5912" s="408" t="s">
        <v>264</v>
      </c>
      <c r="E5912" s="408" t="s">
        <v>143</v>
      </c>
      <c r="F5912" s="97">
        <v>195</v>
      </c>
      <c r="G5912" s="97"/>
      <c r="H5912" s="116"/>
      <c r="I5912" s="116"/>
      <c r="J5912" s="97"/>
      <c r="AD5912" s="476"/>
      <c r="AI5912" s="473"/>
    </row>
    <row r="5913" spans="1:35" s="4" customFormat="1" x14ac:dyDescent="0.25">
      <c r="A5913" s="408">
        <f t="shared" si="90"/>
        <v>5911</v>
      </c>
      <c r="B5913" s="488">
        <v>45547</v>
      </c>
      <c r="C5913" s="212" t="s">
        <v>144</v>
      </c>
      <c r="D5913" s="408" t="s">
        <v>264</v>
      </c>
      <c r="E5913" s="408" t="s">
        <v>143</v>
      </c>
      <c r="F5913" s="97">
        <v>164</v>
      </c>
      <c r="G5913" s="97"/>
      <c r="H5913" s="116"/>
      <c r="I5913" s="116"/>
      <c r="J5913" s="97"/>
      <c r="AD5913" s="476"/>
      <c r="AI5913" s="473"/>
    </row>
    <row r="5914" spans="1:35" s="4" customFormat="1" x14ac:dyDescent="0.25">
      <c r="A5914" s="408">
        <f t="shared" si="90"/>
        <v>5912</v>
      </c>
      <c r="B5914" s="488">
        <v>45547</v>
      </c>
      <c r="C5914" s="212" t="s">
        <v>145</v>
      </c>
      <c r="D5914" s="408" t="s">
        <v>265</v>
      </c>
      <c r="E5914" s="408" t="s">
        <v>146</v>
      </c>
      <c r="F5914" s="97">
        <v>351</v>
      </c>
      <c r="G5914" s="97"/>
      <c r="H5914" s="116"/>
      <c r="I5914" s="116"/>
      <c r="J5914" s="97"/>
      <c r="AD5914" s="476"/>
      <c r="AI5914" s="473"/>
    </row>
    <row r="5915" spans="1:35" s="4" customFormat="1" x14ac:dyDescent="0.25">
      <c r="A5915" s="408">
        <f t="shared" si="90"/>
        <v>5913</v>
      </c>
      <c r="B5915" s="488">
        <v>45547</v>
      </c>
      <c r="C5915" s="212" t="s">
        <v>160</v>
      </c>
      <c r="D5915" s="408" t="s">
        <v>136</v>
      </c>
      <c r="E5915" s="408" t="s">
        <v>64</v>
      </c>
      <c r="F5915" s="97">
        <v>0</v>
      </c>
      <c r="G5915" s="97"/>
      <c r="H5915" s="116"/>
      <c r="I5915" s="116"/>
      <c r="J5915" s="97"/>
      <c r="AD5915" s="476"/>
      <c r="AI5915" s="473"/>
    </row>
    <row r="5916" spans="1:35" s="4" customFormat="1" x14ac:dyDescent="0.25">
      <c r="A5916" s="408">
        <f t="shared" si="90"/>
        <v>5914</v>
      </c>
      <c r="B5916" s="488">
        <v>45547</v>
      </c>
      <c r="C5916" s="212" t="s">
        <v>390</v>
      </c>
      <c r="D5916" s="408" t="s">
        <v>99</v>
      </c>
      <c r="E5916" s="408" t="s">
        <v>381</v>
      </c>
      <c r="F5916" s="97">
        <v>213</v>
      </c>
      <c r="G5916" s="97"/>
      <c r="H5916" s="116"/>
      <c r="I5916" s="116"/>
      <c r="J5916" s="97"/>
      <c r="AD5916" s="476"/>
      <c r="AI5916" s="473"/>
    </row>
    <row r="5917" spans="1:35" s="4" customFormat="1" x14ac:dyDescent="0.25">
      <c r="A5917" s="408">
        <f t="shared" si="90"/>
        <v>5915</v>
      </c>
      <c r="B5917" s="488">
        <v>45547</v>
      </c>
      <c r="C5917" s="96" t="s">
        <v>283</v>
      </c>
      <c r="D5917" s="408" t="s">
        <v>266</v>
      </c>
      <c r="E5917" s="408" t="s">
        <v>63</v>
      </c>
      <c r="F5917" s="97">
        <v>123</v>
      </c>
      <c r="G5917" s="97"/>
      <c r="H5917" s="116"/>
      <c r="I5917" s="116"/>
      <c r="J5917" s="97"/>
      <c r="AD5917" s="476"/>
      <c r="AI5917" s="473"/>
    </row>
    <row r="5918" spans="1:35" s="4" customFormat="1" x14ac:dyDescent="0.25">
      <c r="A5918" s="408">
        <f t="shared" si="90"/>
        <v>5916</v>
      </c>
      <c r="B5918" s="488">
        <v>45547</v>
      </c>
      <c r="C5918" s="212" t="s">
        <v>148</v>
      </c>
      <c r="D5918" s="408" t="s">
        <v>92</v>
      </c>
      <c r="E5918" s="408" t="s">
        <v>63</v>
      </c>
      <c r="F5918" s="97">
        <v>0</v>
      </c>
      <c r="G5918" s="97"/>
      <c r="H5918" s="116"/>
      <c r="I5918" s="116"/>
      <c r="J5918" s="97"/>
      <c r="AD5918" s="476"/>
      <c r="AI5918" s="473"/>
    </row>
    <row r="5919" spans="1:35" s="4" customFormat="1" x14ac:dyDescent="0.25">
      <c r="A5919" s="408">
        <f t="shared" si="90"/>
        <v>5917</v>
      </c>
      <c r="B5919" s="488">
        <v>45547</v>
      </c>
      <c r="C5919" s="212" t="s">
        <v>150</v>
      </c>
      <c r="D5919" s="408" t="s">
        <v>92</v>
      </c>
      <c r="E5919" s="408" t="s">
        <v>63</v>
      </c>
      <c r="F5919" s="97">
        <v>140</v>
      </c>
      <c r="G5919" s="97"/>
      <c r="H5919" s="116"/>
      <c r="I5919" s="116"/>
      <c r="J5919" s="97"/>
      <c r="AD5919" s="476"/>
      <c r="AI5919" s="473"/>
    </row>
    <row r="5920" spans="1:35" s="4" customFormat="1" x14ac:dyDescent="0.25">
      <c r="A5920" s="408">
        <f t="shared" si="90"/>
        <v>5918</v>
      </c>
      <c r="B5920" s="488">
        <v>45547</v>
      </c>
      <c r="C5920" s="213" t="s">
        <v>467</v>
      </c>
      <c r="D5920" s="408" t="s">
        <v>92</v>
      </c>
      <c r="E5920" s="408" t="s">
        <v>63</v>
      </c>
      <c r="F5920" s="97">
        <v>0</v>
      </c>
      <c r="G5920" s="97"/>
      <c r="H5920" s="116"/>
      <c r="I5920" s="116"/>
      <c r="J5920" s="97"/>
      <c r="AD5920" s="476"/>
      <c r="AI5920" s="473"/>
    </row>
    <row r="5921" spans="1:35" s="4" customFormat="1" x14ac:dyDescent="0.25">
      <c r="A5921" s="408">
        <f t="shared" si="90"/>
        <v>5919</v>
      </c>
      <c r="B5921" s="488">
        <v>45547</v>
      </c>
      <c r="C5921" s="212" t="s">
        <v>135</v>
      </c>
      <c r="D5921" s="408" t="s">
        <v>136</v>
      </c>
      <c r="E5921" s="408" t="s">
        <v>2</v>
      </c>
      <c r="F5921" s="97">
        <v>156</v>
      </c>
      <c r="G5921" s="97"/>
      <c r="H5921" s="116"/>
      <c r="I5921" s="116"/>
      <c r="J5921" s="97"/>
      <c r="AD5921" s="476"/>
      <c r="AI5921" s="473"/>
    </row>
    <row r="5922" spans="1:35" s="4" customFormat="1" x14ac:dyDescent="0.25">
      <c r="A5922" s="408">
        <f t="shared" si="90"/>
        <v>5920</v>
      </c>
      <c r="B5922" s="488">
        <v>45547</v>
      </c>
      <c r="C5922" s="212" t="s">
        <v>137</v>
      </c>
      <c r="D5922" s="408" t="s">
        <v>136</v>
      </c>
      <c r="E5922" s="408" t="s">
        <v>2</v>
      </c>
      <c r="F5922" s="97">
        <v>297</v>
      </c>
      <c r="G5922" s="97"/>
      <c r="H5922" s="116"/>
      <c r="I5922" s="116"/>
      <c r="J5922" s="97"/>
      <c r="AD5922" s="476"/>
      <c r="AI5922" s="473"/>
    </row>
    <row r="5923" spans="1:35" s="4" customFormat="1" x14ac:dyDescent="0.25">
      <c r="A5923" s="408">
        <f t="shared" si="90"/>
        <v>5921</v>
      </c>
      <c r="B5923" s="488">
        <v>45547</v>
      </c>
      <c r="C5923" s="212" t="s">
        <v>139</v>
      </c>
      <c r="D5923" s="408" t="s">
        <v>92</v>
      </c>
      <c r="E5923" s="408" t="s">
        <v>2</v>
      </c>
      <c r="F5923" s="97">
        <v>370</v>
      </c>
      <c r="G5923" s="97"/>
      <c r="H5923" s="116"/>
      <c r="I5923" s="116"/>
      <c r="J5923" s="97"/>
      <c r="AD5923" s="476"/>
      <c r="AI5923" s="473"/>
    </row>
    <row r="5924" spans="1:35" s="4" customFormat="1" x14ac:dyDescent="0.25">
      <c r="A5924" s="408">
        <f t="shared" si="90"/>
        <v>5922</v>
      </c>
      <c r="B5924" s="488">
        <v>45547</v>
      </c>
      <c r="C5924" s="212" t="s">
        <v>140</v>
      </c>
      <c r="D5924" s="408" t="s">
        <v>92</v>
      </c>
      <c r="E5924" s="408" t="s">
        <v>2</v>
      </c>
      <c r="F5924" s="97">
        <v>0</v>
      </c>
      <c r="G5924" s="97"/>
      <c r="H5924" s="116"/>
      <c r="I5924" s="116"/>
      <c r="J5924" s="97"/>
      <c r="AD5924" s="476"/>
      <c r="AI5924" s="473"/>
    </row>
    <row r="5925" spans="1:35" s="4" customFormat="1" x14ac:dyDescent="0.25">
      <c r="A5925" s="408">
        <f t="shared" si="90"/>
        <v>5923</v>
      </c>
      <c r="B5925" s="488">
        <v>45547</v>
      </c>
      <c r="C5925" s="212" t="s">
        <v>141</v>
      </c>
      <c r="D5925" s="408" t="s">
        <v>92</v>
      </c>
      <c r="E5925" s="408" t="s">
        <v>2</v>
      </c>
      <c r="F5925" s="97">
        <v>106</v>
      </c>
      <c r="G5925" s="97"/>
      <c r="H5925" s="116"/>
      <c r="I5925" s="116"/>
      <c r="J5925" s="97"/>
      <c r="AD5925" s="476"/>
      <c r="AI5925" s="473"/>
    </row>
    <row r="5926" spans="1:35" s="4" customFormat="1" x14ac:dyDescent="0.25">
      <c r="A5926" s="408">
        <f t="shared" si="90"/>
        <v>5924</v>
      </c>
      <c r="B5926" s="488">
        <v>45547</v>
      </c>
      <c r="C5926" s="212" t="s">
        <v>134</v>
      </c>
      <c r="D5926" s="408" t="s">
        <v>99</v>
      </c>
      <c r="E5926" s="408" t="s">
        <v>2</v>
      </c>
      <c r="F5926" s="97">
        <v>0</v>
      </c>
      <c r="G5926" s="97"/>
      <c r="H5926" s="116"/>
      <c r="I5926" s="116"/>
      <c r="J5926" s="97"/>
      <c r="AD5926" s="476"/>
      <c r="AI5926" s="473"/>
    </row>
    <row r="5927" spans="1:35" s="4" customFormat="1" x14ac:dyDescent="0.25">
      <c r="A5927" s="408">
        <f t="shared" si="90"/>
        <v>5925</v>
      </c>
      <c r="B5927" s="488">
        <v>45547</v>
      </c>
      <c r="C5927" s="212" t="s">
        <v>279</v>
      </c>
      <c r="D5927" s="408" t="s">
        <v>99</v>
      </c>
      <c r="E5927" s="408" t="s">
        <v>2</v>
      </c>
      <c r="F5927" s="97">
        <v>0</v>
      </c>
      <c r="G5927" s="97"/>
      <c r="H5927" s="116"/>
      <c r="I5927" s="116"/>
      <c r="J5927" s="97"/>
      <c r="AD5927" s="476"/>
      <c r="AI5927" s="473"/>
    </row>
    <row r="5928" spans="1:35" s="4" customFormat="1" x14ac:dyDescent="0.25">
      <c r="A5928" s="408">
        <f t="shared" si="90"/>
        <v>5926</v>
      </c>
      <c r="B5928" s="488">
        <v>45547</v>
      </c>
      <c r="C5928" s="212" t="s">
        <v>153</v>
      </c>
      <c r="D5928" s="408" t="s">
        <v>103</v>
      </c>
      <c r="E5928" s="408" t="s">
        <v>62</v>
      </c>
      <c r="F5928" s="97">
        <v>156</v>
      </c>
      <c r="G5928" s="97"/>
      <c r="H5928" s="116"/>
      <c r="I5928" s="116"/>
      <c r="J5928" s="97"/>
      <c r="AD5928" s="476"/>
      <c r="AI5928" s="473"/>
    </row>
    <row r="5929" spans="1:35" s="4" customFormat="1" x14ac:dyDescent="0.25">
      <c r="A5929" s="408">
        <f t="shared" si="90"/>
        <v>5927</v>
      </c>
      <c r="B5929" s="488">
        <v>45547</v>
      </c>
      <c r="C5929" s="212" t="s">
        <v>154</v>
      </c>
      <c r="D5929" s="408" t="s">
        <v>92</v>
      </c>
      <c r="E5929" s="408" t="s">
        <v>62</v>
      </c>
      <c r="F5929" s="97">
        <v>200</v>
      </c>
      <c r="G5929" s="97"/>
      <c r="H5929" s="116"/>
      <c r="I5929" s="116"/>
      <c r="J5929" s="97"/>
      <c r="AD5929" s="476"/>
      <c r="AI5929" s="473"/>
    </row>
    <row r="5930" spans="1:35" s="4" customFormat="1" x14ac:dyDescent="0.25">
      <c r="A5930" s="408">
        <f t="shared" si="90"/>
        <v>5928</v>
      </c>
      <c r="B5930" s="488">
        <v>45547</v>
      </c>
      <c r="C5930" s="212" t="s">
        <v>155</v>
      </c>
      <c r="D5930" s="408" t="s">
        <v>92</v>
      </c>
      <c r="E5930" s="408" t="s">
        <v>62</v>
      </c>
      <c r="F5930" s="97">
        <v>0</v>
      </c>
      <c r="G5930" s="97"/>
      <c r="H5930" s="116"/>
      <c r="I5930" s="116"/>
      <c r="J5930" s="97"/>
      <c r="AD5930" s="476"/>
      <c r="AI5930" s="473"/>
    </row>
    <row r="5931" spans="1:35" s="4" customFormat="1" x14ac:dyDescent="0.25">
      <c r="A5931" s="408">
        <f t="shared" si="90"/>
        <v>5929</v>
      </c>
      <c r="B5931" s="488">
        <v>45547</v>
      </c>
      <c r="C5931" s="212" t="s">
        <v>295</v>
      </c>
      <c r="D5931" s="408" t="s">
        <v>92</v>
      </c>
      <c r="E5931" s="408" t="s">
        <v>62</v>
      </c>
      <c r="F5931" s="97">
        <v>0</v>
      </c>
      <c r="G5931" s="97"/>
      <c r="H5931" s="116"/>
      <c r="I5931" s="116"/>
      <c r="J5931" s="97"/>
      <c r="AD5931" s="476"/>
      <c r="AI5931" s="473"/>
    </row>
    <row r="5932" spans="1:35" s="4" customFormat="1" x14ac:dyDescent="0.25">
      <c r="A5932" s="408">
        <f t="shared" si="90"/>
        <v>5930</v>
      </c>
      <c r="B5932" s="488">
        <v>45547</v>
      </c>
      <c r="C5932" s="212" t="s">
        <v>259</v>
      </c>
      <c r="D5932" s="408" t="s">
        <v>92</v>
      </c>
      <c r="E5932" s="408" t="s">
        <v>2</v>
      </c>
      <c r="F5932" s="97">
        <v>0</v>
      </c>
      <c r="G5932" s="97"/>
      <c r="H5932" s="116"/>
      <c r="I5932" s="116"/>
      <c r="J5932" s="97"/>
      <c r="AD5932" s="476"/>
      <c r="AI5932" s="473"/>
    </row>
    <row r="5933" spans="1:35" s="4" customFormat="1" x14ac:dyDescent="0.25">
      <c r="A5933" s="408">
        <f t="shared" si="90"/>
        <v>5931</v>
      </c>
      <c r="B5933" s="488">
        <v>45547</v>
      </c>
      <c r="C5933" s="212" t="s">
        <v>260</v>
      </c>
      <c r="D5933" s="408" t="s">
        <v>92</v>
      </c>
      <c r="E5933" s="408" t="s">
        <v>2</v>
      </c>
      <c r="F5933" s="97">
        <v>0</v>
      </c>
      <c r="G5933" s="97"/>
      <c r="H5933" s="116"/>
      <c r="I5933" s="116"/>
      <c r="J5933" s="97"/>
      <c r="AD5933" s="476"/>
      <c r="AI5933" s="473"/>
    </row>
    <row r="5934" spans="1:35" s="4" customFormat="1" x14ac:dyDescent="0.25">
      <c r="A5934" s="408">
        <f t="shared" si="90"/>
        <v>5932</v>
      </c>
      <c r="B5934" s="488">
        <v>45547</v>
      </c>
      <c r="C5934" s="212" t="s">
        <v>252</v>
      </c>
      <c r="D5934" s="408" t="s">
        <v>92</v>
      </c>
      <c r="E5934" s="408" t="s">
        <v>2</v>
      </c>
      <c r="F5934" s="97">
        <v>0</v>
      </c>
      <c r="G5934" s="97"/>
      <c r="H5934" s="116"/>
      <c r="I5934" s="116"/>
      <c r="J5934" s="97"/>
      <c r="AD5934" s="476"/>
      <c r="AI5934" s="473"/>
    </row>
    <row r="5935" spans="1:35" s="4" customFormat="1" x14ac:dyDescent="0.25">
      <c r="A5935" s="408">
        <f t="shared" si="90"/>
        <v>5933</v>
      </c>
      <c r="B5935" s="488">
        <v>45547</v>
      </c>
      <c r="C5935" s="212" t="s">
        <v>177</v>
      </c>
      <c r="D5935" s="408" t="s">
        <v>159</v>
      </c>
      <c r="E5935" s="408" t="s">
        <v>8</v>
      </c>
      <c r="F5935" s="97">
        <v>0</v>
      </c>
      <c r="G5935" s="97"/>
      <c r="H5935" s="116"/>
      <c r="I5935" s="116"/>
      <c r="J5935" s="97"/>
      <c r="AD5935" s="476"/>
      <c r="AI5935" s="473"/>
    </row>
    <row r="5936" spans="1:35" s="4" customFormat="1" x14ac:dyDescent="0.25">
      <c r="A5936" s="408">
        <f t="shared" si="90"/>
        <v>5934</v>
      </c>
      <c r="B5936" s="488">
        <v>45547</v>
      </c>
      <c r="C5936" s="212" t="s">
        <v>162</v>
      </c>
      <c r="D5936" s="408" t="s">
        <v>163</v>
      </c>
      <c r="E5936" s="408" t="s">
        <v>164</v>
      </c>
      <c r="F5936" s="97">
        <v>175</v>
      </c>
      <c r="G5936" s="97"/>
      <c r="H5936" s="116"/>
      <c r="I5936" s="116"/>
      <c r="J5936" s="97"/>
      <c r="AD5936" s="476"/>
      <c r="AI5936" s="473"/>
    </row>
    <row r="5937" spans="1:35" s="4" customFormat="1" x14ac:dyDescent="0.25">
      <c r="A5937" s="408">
        <f t="shared" si="90"/>
        <v>5935</v>
      </c>
      <c r="B5937" s="488">
        <v>45547</v>
      </c>
      <c r="C5937" s="212" t="s">
        <v>166</v>
      </c>
      <c r="D5937" s="408" t="s">
        <v>167</v>
      </c>
      <c r="E5937" s="408" t="s">
        <v>164</v>
      </c>
      <c r="F5937" s="97">
        <v>78</v>
      </c>
      <c r="G5937" s="97"/>
      <c r="H5937" s="116"/>
      <c r="I5937" s="116"/>
      <c r="J5937" s="97"/>
      <c r="AD5937" s="476"/>
      <c r="AI5937" s="473"/>
    </row>
    <row r="5938" spans="1:35" s="4" customFormat="1" x14ac:dyDescent="0.25">
      <c r="A5938" s="408">
        <f t="shared" si="90"/>
        <v>5936</v>
      </c>
      <c r="B5938" s="488">
        <v>45547</v>
      </c>
      <c r="C5938" s="212" t="s">
        <v>169</v>
      </c>
      <c r="D5938" s="408" t="s">
        <v>167</v>
      </c>
      <c r="E5938" s="408" t="s">
        <v>164</v>
      </c>
      <c r="F5938" s="97">
        <v>85</v>
      </c>
      <c r="G5938" s="97"/>
      <c r="H5938" s="116"/>
      <c r="I5938" s="116"/>
      <c r="J5938" s="97"/>
      <c r="AD5938" s="476"/>
      <c r="AI5938" s="473"/>
    </row>
    <row r="5939" spans="1:35" s="4" customFormat="1" x14ac:dyDescent="0.25">
      <c r="A5939" s="408">
        <f t="shared" si="90"/>
        <v>5937</v>
      </c>
      <c r="B5939" s="488">
        <v>45547</v>
      </c>
      <c r="C5939" s="212" t="s">
        <v>170</v>
      </c>
      <c r="D5939" s="408" t="s">
        <v>103</v>
      </c>
      <c r="E5939" s="408" t="s">
        <v>164</v>
      </c>
      <c r="F5939" s="97">
        <v>45</v>
      </c>
      <c r="G5939" s="97"/>
      <c r="H5939" s="116"/>
      <c r="I5939" s="116"/>
      <c r="J5939" s="97"/>
      <c r="AD5939" s="476"/>
      <c r="AI5939" s="473"/>
    </row>
    <row r="5940" spans="1:35" s="4" customFormat="1" x14ac:dyDescent="0.25">
      <c r="A5940" s="408">
        <f t="shared" ref="A5940:A6003" si="91">ROW()-2</f>
        <v>5938</v>
      </c>
      <c r="B5940" s="488">
        <v>45547</v>
      </c>
      <c r="C5940" s="212" t="s">
        <v>171</v>
      </c>
      <c r="D5940" s="408" t="s">
        <v>159</v>
      </c>
      <c r="E5940" s="408" t="s">
        <v>164</v>
      </c>
      <c r="F5940" s="97">
        <v>0</v>
      </c>
      <c r="G5940" s="97"/>
      <c r="H5940" s="116"/>
      <c r="I5940" s="116"/>
      <c r="J5940" s="97"/>
      <c r="AD5940" s="476"/>
      <c r="AI5940" s="473"/>
    </row>
    <row r="5941" spans="1:35" s="4" customFormat="1" x14ac:dyDescent="0.25">
      <c r="A5941" s="408">
        <f t="shared" si="91"/>
        <v>5939</v>
      </c>
      <c r="B5941" s="488">
        <v>45547</v>
      </c>
      <c r="C5941" s="212" t="s">
        <v>172</v>
      </c>
      <c r="D5941" s="408" t="s">
        <v>173</v>
      </c>
      <c r="E5941" s="408" t="s">
        <v>164</v>
      </c>
      <c r="F5941" s="97">
        <v>0</v>
      </c>
      <c r="G5941" s="97"/>
      <c r="H5941" s="116"/>
      <c r="I5941" s="116"/>
      <c r="J5941" s="97"/>
      <c r="AD5941" s="476"/>
      <c r="AI5941" s="473"/>
    </row>
    <row r="5942" spans="1:35" s="4" customFormat="1" x14ac:dyDescent="0.25">
      <c r="A5942" s="408">
        <f t="shared" si="91"/>
        <v>5940</v>
      </c>
      <c r="B5942" s="488">
        <v>45547</v>
      </c>
      <c r="C5942" s="212" t="s">
        <v>174</v>
      </c>
      <c r="D5942" s="408" t="s">
        <v>99</v>
      </c>
      <c r="E5942" s="408" t="s">
        <v>164</v>
      </c>
      <c r="F5942" s="97">
        <v>0</v>
      </c>
      <c r="G5942" s="97"/>
      <c r="H5942" s="116"/>
      <c r="I5942" s="116"/>
      <c r="J5942" s="97"/>
      <c r="AD5942" s="476"/>
      <c r="AI5942" s="473"/>
    </row>
    <row r="5943" spans="1:35" s="4" customFormat="1" x14ac:dyDescent="0.25">
      <c r="A5943" s="408">
        <f t="shared" si="91"/>
        <v>5941</v>
      </c>
      <c r="B5943" s="488">
        <v>45547</v>
      </c>
      <c r="C5943" s="212" t="s">
        <v>175</v>
      </c>
      <c r="D5943" s="408" t="s">
        <v>176</v>
      </c>
      <c r="E5943" s="408" t="s">
        <v>164</v>
      </c>
      <c r="F5943" s="97">
        <v>290</v>
      </c>
      <c r="G5943" s="97"/>
      <c r="H5943" s="116"/>
      <c r="I5943" s="116"/>
      <c r="J5943" s="97"/>
      <c r="AD5943" s="476"/>
      <c r="AI5943" s="473"/>
    </row>
    <row r="5944" spans="1:35" s="4" customFormat="1" x14ac:dyDescent="0.25">
      <c r="A5944" s="408">
        <f t="shared" si="91"/>
        <v>5942</v>
      </c>
      <c r="B5944" s="488">
        <v>45547</v>
      </c>
      <c r="C5944" s="212" t="s">
        <v>263</v>
      </c>
      <c r="D5944" s="408" t="s">
        <v>176</v>
      </c>
      <c r="E5944" s="408" t="s">
        <v>164</v>
      </c>
      <c r="F5944" s="97">
        <v>0</v>
      </c>
      <c r="G5944" s="97"/>
      <c r="H5944" s="116"/>
      <c r="I5944" s="116"/>
      <c r="J5944" s="97"/>
      <c r="AD5944" s="476"/>
      <c r="AI5944" s="473"/>
    </row>
    <row r="5945" spans="1:35" s="4" customFormat="1" x14ac:dyDescent="0.25">
      <c r="A5945" s="408">
        <f t="shared" si="91"/>
        <v>5943</v>
      </c>
      <c r="B5945" s="488">
        <v>45547</v>
      </c>
      <c r="C5945" s="212" t="s">
        <v>261</v>
      </c>
      <c r="D5945" s="408" t="s">
        <v>269</v>
      </c>
      <c r="E5945" s="408" t="s">
        <v>164</v>
      </c>
      <c r="F5945" s="97">
        <v>110</v>
      </c>
      <c r="G5945" s="97"/>
      <c r="H5945" s="116"/>
      <c r="I5945" s="116"/>
      <c r="J5945" s="97"/>
      <c r="AD5945" s="476"/>
      <c r="AI5945" s="473"/>
    </row>
    <row r="5946" spans="1:35" s="4" customFormat="1" x14ac:dyDescent="0.25">
      <c r="A5946" s="408">
        <f t="shared" si="91"/>
        <v>5944</v>
      </c>
      <c r="B5946" s="488">
        <v>45547</v>
      </c>
      <c r="C5946" s="212" t="s">
        <v>254</v>
      </c>
      <c r="D5946" s="408" t="s">
        <v>159</v>
      </c>
      <c r="E5946" s="408" t="s">
        <v>164</v>
      </c>
      <c r="F5946" s="97">
        <v>285</v>
      </c>
      <c r="G5946" s="97"/>
      <c r="H5946" s="116"/>
      <c r="I5946" s="116"/>
      <c r="J5946" s="97"/>
      <c r="AD5946" s="476"/>
      <c r="AI5946" s="473"/>
    </row>
    <row r="5947" spans="1:35" s="4" customFormat="1" x14ac:dyDescent="0.25">
      <c r="A5947" s="408">
        <f t="shared" si="91"/>
        <v>5945</v>
      </c>
      <c r="B5947" s="488">
        <v>45547</v>
      </c>
      <c r="C5947" s="212" t="s">
        <v>277</v>
      </c>
      <c r="D5947" s="408" t="s">
        <v>176</v>
      </c>
      <c r="E5947" s="408" t="s">
        <v>164</v>
      </c>
      <c r="F5947" s="97">
        <v>186</v>
      </c>
      <c r="G5947" s="97"/>
      <c r="H5947" s="116"/>
      <c r="I5947" s="116"/>
      <c r="J5947" s="97"/>
      <c r="AD5947" s="476"/>
      <c r="AI5947" s="473"/>
    </row>
    <row r="5948" spans="1:35" s="4" customFormat="1" x14ac:dyDescent="0.25">
      <c r="A5948" s="408">
        <f t="shared" si="91"/>
        <v>5946</v>
      </c>
      <c r="B5948" s="488">
        <v>45547</v>
      </c>
      <c r="C5948" s="212" t="s">
        <v>352</v>
      </c>
      <c r="D5948" s="408" t="s">
        <v>176</v>
      </c>
      <c r="E5948" s="408" t="s">
        <v>164</v>
      </c>
      <c r="F5948" s="97">
        <v>0</v>
      </c>
      <c r="G5948" s="97"/>
      <c r="H5948" s="116"/>
      <c r="I5948" s="116"/>
      <c r="J5948" s="97"/>
      <c r="AD5948" s="476"/>
      <c r="AI5948" s="473"/>
    </row>
    <row r="5949" spans="1:35" s="4" customFormat="1" x14ac:dyDescent="0.25">
      <c r="A5949" s="408">
        <f t="shared" si="91"/>
        <v>5947</v>
      </c>
      <c r="B5949" s="488">
        <v>45547</v>
      </c>
      <c r="C5949" s="212" t="s">
        <v>354</v>
      </c>
      <c r="D5949" s="408" t="s">
        <v>103</v>
      </c>
      <c r="E5949" s="408" t="s">
        <v>164</v>
      </c>
      <c r="F5949" s="97">
        <v>106</v>
      </c>
      <c r="G5949" s="97"/>
      <c r="H5949" s="116"/>
      <c r="I5949" s="116"/>
      <c r="J5949" s="97"/>
      <c r="AD5949" s="476"/>
      <c r="AI5949" s="473"/>
    </row>
    <row r="5950" spans="1:35" s="4" customFormat="1" x14ac:dyDescent="0.25">
      <c r="A5950" s="408">
        <f t="shared" si="91"/>
        <v>5948</v>
      </c>
      <c r="B5950" s="488">
        <v>45547</v>
      </c>
      <c r="C5950" s="212" t="s">
        <v>385</v>
      </c>
      <c r="D5950" s="408" t="s">
        <v>386</v>
      </c>
      <c r="E5950" s="408" t="s">
        <v>383</v>
      </c>
      <c r="F5950" s="97">
        <v>0</v>
      </c>
      <c r="G5950" s="97"/>
      <c r="H5950" s="116"/>
      <c r="I5950" s="116"/>
      <c r="J5950" s="97"/>
      <c r="AD5950" s="476"/>
      <c r="AI5950" s="473"/>
    </row>
    <row r="5951" spans="1:35" s="4" customFormat="1" x14ac:dyDescent="0.25">
      <c r="A5951" s="408">
        <f t="shared" si="91"/>
        <v>5949</v>
      </c>
      <c r="B5951" s="488">
        <v>45547</v>
      </c>
      <c r="C5951" s="212" t="s">
        <v>379</v>
      </c>
      <c r="D5951" s="408" t="s">
        <v>269</v>
      </c>
      <c r="E5951" s="408" t="s">
        <v>381</v>
      </c>
      <c r="F5951" s="97">
        <v>0</v>
      </c>
      <c r="G5951" s="97"/>
      <c r="H5951" s="116"/>
      <c r="I5951" s="116"/>
      <c r="J5951" s="97"/>
      <c r="AD5951" s="476"/>
      <c r="AI5951" s="473"/>
    </row>
    <row r="5952" spans="1:35" s="4" customFormat="1" x14ac:dyDescent="0.25">
      <c r="A5952" s="408">
        <f t="shared" si="91"/>
        <v>5950</v>
      </c>
      <c r="B5952" s="488">
        <v>45547</v>
      </c>
      <c r="C5952" s="212" t="s">
        <v>380</v>
      </c>
      <c r="D5952" s="408" t="s">
        <v>269</v>
      </c>
      <c r="E5952" s="408" t="s">
        <v>381</v>
      </c>
      <c r="F5952" s="97">
        <v>0</v>
      </c>
      <c r="G5952" s="97"/>
      <c r="H5952" s="116"/>
      <c r="I5952" s="116"/>
      <c r="J5952" s="97"/>
      <c r="AD5952" s="476"/>
      <c r="AI5952" s="473"/>
    </row>
    <row r="5953" spans="1:35" s="4" customFormat="1" x14ac:dyDescent="0.25">
      <c r="A5953" s="408">
        <f t="shared" si="91"/>
        <v>5951</v>
      </c>
      <c r="B5953" s="488">
        <v>45547</v>
      </c>
      <c r="C5953" s="212" t="s">
        <v>389</v>
      </c>
      <c r="D5953" s="408" t="s">
        <v>103</v>
      </c>
      <c r="E5953" s="408" t="s">
        <v>381</v>
      </c>
      <c r="F5953" s="97">
        <v>0</v>
      </c>
      <c r="G5953" s="97"/>
      <c r="H5953" s="116"/>
      <c r="I5953" s="116"/>
      <c r="J5953" s="97"/>
      <c r="AD5953" s="476"/>
      <c r="AI5953" s="473"/>
    </row>
    <row r="5954" spans="1:35" s="4" customFormat="1" x14ac:dyDescent="0.25">
      <c r="A5954" s="408">
        <f t="shared" si="91"/>
        <v>5952</v>
      </c>
      <c r="B5954" s="488">
        <v>45547</v>
      </c>
      <c r="C5954" s="212" t="s">
        <v>425</v>
      </c>
      <c r="D5954" s="408" t="s">
        <v>99</v>
      </c>
      <c r="E5954" s="203" t="s">
        <v>498</v>
      </c>
      <c r="F5954" s="97">
        <v>280</v>
      </c>
      <c r="G5954" s="97"/>
      <c r="H5954" s="116"/>
      <c r="I5954" s="116"/>
      <c r="J5954" s="97"/>
      <c r="AD5954" s="476"/>
      <c r="AI5954" s="473"/>
    </row>
    <row r="5955" spans="1:35" s="4" customFormat="1" x14ac:dyDescent="0.25">
      <c r="A5955" s="408">
        <f t="shared" si="91"/>
        <v>5953</v>
      </c>
      <c r="B5955" s="488">
        <v>45547</v>
      </c>
      <c r="C5955" s="212" t="s">
        <v>426</v>
      </c>
      <c r="D5955" s="408" t="s">
        <v>159</v>
      </c>
      <c r="E5955" s="408" t="s">
        <v>381</v>
      </c>
      <c r="F5955" s="97">
        <v>0</v>
      </c>
      <c r="G5955" s="97"/>
      <c r="H5955" s="116"/>
      <c r="I5955" s="116"/>
      <c r="J5955" s="97"/>
      <c r="AD5955" s="476"/>
      <c r="AI5955" s="473"/>
    </row>
    <row r="5956" spans="1:35" s="4" customFormat="1" x14ac:dyDescent="0.25">
      <c r="A5956" s="408">
        <f t="shared" si="91"/>
        <v>5954</v>
      </c>
      <c r="B5956" s="488">
        <v>45547</v>
      </c>
      <c r="C5956" s="96" t="s">
        <v>255</v>
      </c>
      <c r="D5956" s="408" t="s">
        <v>159</v>
      </c>
      <c r="E5956" s="408" t="s">
        <v>448</v>
      </c>
      <c r="F5956" s="97">
        <v>0</v>
      </c>
      <c r="G5956" s="97"/>
      <c r="H5956" s="116"/>
      <c r="I5956" s="116"/>
      <c r="J5956" s="97"/>
      <c r="AD5956" s="476"/>
      <c r="AI5956" s="473"/>
    </row>
    <row r="5957" spans="1:35" s="4" customFormat="1" x14ac:dyDescent="0.25">
      <c r="A5957" s="408">
        <f t="shared" si="91"/>
        <v>5955</v>
      </c>
      <c r="B5957" s="488">
        <v>45547</v>
      </c>
      <c r="C5957" s="96" t="s">
        <v>474</v>
      </c>
      <c r="D5957" s="408" t="s">
        <v>269</v>
      </c>
      <c r="E5957" s="408" t="s">
        <v>470</v>
      </c>
      <c r="F5957" s="97">
        <v>0</v>
      </c>
      <c r="G5957" s="97"/>
      <c r="H5957" s="116"/>
      <c r="I5957" s="116"/>
      <c r="J5957" s="97"/>
      <c r="AD5957" s="476"/>
      <c r="AI5957" s="473"/>
    </row>
    <row r="5958" spans="1:35" s="4" customFormat="1" x14ac:dyDescent="0.25">
      <c r="A5958" s="408">
        <f t="shared" si="91"/>
        <v>5956</v>
      </c>
      <c r="B5958" s="488">
        <v>45547</v>
      </c>
      <c r="C5958" s="96" t="s">
        <v>475</v>
      </c>
      <c r="D5958" s="408" t="s">
        <v>269</v>
      </c>
      <c r="E5958" s="408" t="s">
        <v>470</v>
      </c>
      <c r="F5958" s="97">
        <v>0</v>
      </c>
      <c r="G5958" s="97"/>
      <c r="H5958" s="116"/>
      <c r="I5958" s="116"/>
      <c r="J5958" s="97"/>
      <c r="AD5958" s="476"/>
      <c r="AI5958" s="473"/>
    </row>
    <row r="5959" spans="1:35" s="4" customFormat="1" x14ac:dyDescent="0.25">
      <c r="A5959" s="408">
        <f t="shared" si="91"/>
        <v>5957</v>
      </c>
      <c r="B5959" s="488">
        <v>45547</v>
      </c>
      <c r="C5959" s="96" t="s">
        <v>476</v>
      </c>
      <c r="D5959" s="408" t="s">
        <v>269</v>
      </c>
      <c r="E5959" s="408" t="s">
        <v>470</v>
      </c>
      <c r="F5959" s="97">
        <v>0</v>
      </c>
      <c r="G5959" s="97"/>
      <c r="H5959" s="116"/>
      <c r="I5959" s="116"/>
      <c r="J5959" s="97"/>
      <c r="AD5959" s="476"/>
      <c r="AI5959" s="473"/>
    </row>
    <row r="5960" spans="1:35" s="4" customFormat="1" x14ac:dyDescent="0.25">
      <c r="A5960" s="408">
        <f t="shared" si="91"/>
        <v>5958</v>
      </c>
      <c r="B5960" s="488">
        <v>45547</v>
      </c>
      <c r="C5960" s="96" t="s">
        <v>477</v>
      </c>
      <c r="D5960" s="408" t="s">
        <v>269</v>
      </c>
      <c r="E5960" s="408" t="s">
        <v>470</v>
      </c>
      <c r="F5960" s="97">
        <v>0</v>
      </c>
      <c r="G5960" s="97"/>
      <c r="H5960" s="116"/>
      <c r="I5960" s="116"/>
      <c r="J5960" s="97"/>
      <c r="AD5960" s="476"/>
      <c r="AI5960" s="473"/>
    </row>
    <row r="5961" spans="1:35" s="4" customFormat="1" x14ac:dyDescent="0.25">
      <c r="A5961" s="408">
        <f t="shared" si="91"/>
        <v>5959</v>
      </c>
      <c r="B5961" s="488">
        <v>45547</v>
      </c>
      <c r="C5961" s="373" t="s">
        <v>478</v>
      </c>
      <c r="D5961" s="408" t="s">
        <v>103</v>
      </c>
      <c r="E5961" s="408" t="s">
        <v>470</v>
      </c>
      <c r="F5961" s="97">
        <v>0</v>
      </c>
      <c r="G5961" s="97"/>
      <c r="H5961" s="116"/>
      <c r="I5961" s="116"/>
      <c r="J5961" s="97"/>
      <c r="AD5961" s="476"/>
      <c r="AI5961" s="473"/>
    </row>
    <row r="5962" spans="1:35" s="4" customFormat="1" x14ac:dyDescent="0.25">
      <c r="A5962" s="408">
        <f t="shared" si="91"/>
        <v>5960</v>
      </c>
      <c r="B5962" s="488">
        <v>45549</v>
      </c>
      <c r="C5962" s="212" t="s">
        <v>125</v>
      </c>
      <c r="D5962" s="408" t="s">
        <v>99</v>
      </c>
      <c r="E5962" s="408" t="s">
        <v>334</v>
      </c>
      <c r="F5962" s="97">
        <v>0</v>
      </c>
      <c r="G5962" s="97"/>
      <c r="H5962" s="116"/>
      <c r="I5962" s="116"/>
      <c r="J5962" s="97"/>
      <c r="AD5962" s="476"/>
      <c r="AI5962" s="473"/>
    </row>
    <row r="5963" spans="1:35" s="4" customFormat="1" x14ac:dyDescent="0.25">
      <c r="A5963" s="408">
        <f t="shared" si="91"/>
        <v>5961</v>
      </c>
      <c r="B5963" s="488">
        <v>45549</v>
      </c>
      <c r="C5963" s="212" t="s">
        <v>290</v>
      </c>
      <c r="D5963" s="408" t="s">
        <v>99</v>
      </c>
      <c r="E5963" s="408" t="s">
        <v>335</v>
      </c>
      <c r="F5963" s="97">
        <v>210</v>
      </c>
      <c r="G5963" s="97"/>
      <c r="H5963" s="116"/>
      <c r="I5963" s="116"/>
      <c r="J5963" s="97"/>
      <c r="AD5963" s="476"/>
      <c r="AI5963" s="473"/>
    </row>
    <row r="5964" spans="1:35" s="4" customFormat="1" x14ac:dyDescent="0.25">
      <c r="A5964" s="408">
        <f t="shared" si="91"/>
        <v>5962</v>
      </c>
      <c r="B5964" s="488">
        <v>45549</v>
      </c>
      <c r="C5964" s="212" t="s">
        <v>88</v>
      </c>
      <c r="D5964" s="408" t="s">
        <v>89</v>
      </c>
      <c r="E5964" s="408" t="s">
        <v>336</v>
      </c>
      <c r="F5964" s="97">
        <v>265</v>
      </c>
      <c r="G5964" s="97"/>
      <c r="H5964" s="116"/>
      <c r="I5964" s="116"/>
      <c r="J5964" s="97"/>
      <c r="AD5964" s="476"/>
      <c r="AI5964" s="473"/>
    </row>
    <row r="5965" spans="1:35" s="4" customFormat="1" x14ac:dyDescent="0.25">
      <c r="A5965" s="408">
        <f t="shared" si="91"/>
        <v>5963</v>
      </c>
      <c r="B5965" s="488">
        <v>45549</v>
      </c>
      <c r="C5965" s="212" t="s">
        <v>294</v>
      </c>
      <c r="D5965" s="408" t="s">
        <v>89</v>
      </c>
      <c r="E5965" s="408" t="s">
        <v>337</v>
      </c>
      <c r="F5965" s="97">
        <v>0</v>
      </c>
      <c r="G5965" s="97"/>
      <c r="H5965" s="116"/>
      <c r="I5965" s="116"/>
      <c r="J5965" s="97"/>
      <c r="AD5965" s="476"/>
      <c r="AI5965" s="473"/>
    </row>
    <row r="5966" spans="1:35" s="4" customFormat="1" x14ac:dyDescent="0.25">
      <c r="A5966" s="408">
        <f t="shared" si="91"/>
        <v>5964</v>
      </c>
      <c r="B5966" s="488">
        <v>45549</v>
      </c>
      <c r="C5966" s="212" t="s">
        <v>119</v>
      </c>
      <c r="D5966" s="408" t="s">
        <v>131</v>
      </c>
      <c r="E5966" s="408" t="s">
        <v>338</v>
      </c>
      <c r="F5966" s="97">
        <v>0</v>
      </c>
      <c r="G5966" s="97"/>
      <c r="H5966" s="116"/>
      <c r="I5966" s="116"/>
      <c r="J5966" s="97"/>
      <c r="AD5966" s="476"/>
      <c r="AI5966" s="473"/>
    </row>
    <row r="5967" spans="1:35" s="4" customFormat="1" x14ac:dyDescent="0.25">
      <c r="A5967" s="408">
        <f t="shared" si="91"/>
        <v>5965</v>
      </c>
      <c r="B5967" s="488">
        <v>45549</v>
      </c>
      <c r="C5967" s="212" t="s">
        <v>121</v>
      </c>
      <c r="D5967" s="408" t="s">
        <v>122</v>
      </c>
      <c r="E5967" s="408" t="s">
        <v>339</v>
      </c>
      <c r="F5967" s="97">
        <v>0</v>
      </c>
      <c r="G5967" s="97"/>
      <c r="H5967" s="116"/>
      <c r="I5967" s="116"/>
      <c r="J5967" s="97"/>
      <c r="AD5967" s="476"/>
      <c r="AI5967" s="473"/>
    </row>
    <row r="5968" spans="1:35" s="4" customFormat="1" x14ac:dyDescent="0.25">
      <c r="A5968" s="408">
        <f t="shared" si="91"/>
        <v>5966</v>
      </c>
      <c r="B5968" s="488">
        <v>45549</v>
      </c>
      <c r="C5968" s="212" t="s">
        <v>349</v>
      </c>
      <c r="D5968" s="408" t="s">
        <v>360</v>
      </c>
      <c r="E5968" s="408" t="s">
        <v>127</v>
      </c>
      <c r="F5968" s="97">
        <v>0</v>
      </c>
      <c r="G5968" s="97"/>
      <c r="H5968" s="116"/>
      <c r="I5968" s="116"/>
      <c r="J5968" s="97"/>
      <c r="AD5968" s="476"/>
      <c r="AI5968" s="473"/>
    </row>
    <row r="5969" spans="1:35" s="4" customFormat="1" x14ac:dyDescent="0.25">
      <c r="A5969" s="408">
        <f t="shared" si="91"/>
        <v>5967</v>
      </c>
      <c r="B5969" s="488">
        <v>45549</v>
      </c>
      <c r="C5969" s="212" t="s">
        <v>449</v>
      </c>
      <c r="D5969" s="408" t="s">
        <v>122</v>
      </c>
      <c r="E5969" s="408" t="s">
        <v>339</v>
      </c>
      <c r="F5969" s="97">
        <v>0</v>
      </c>
      <c r="G5969" s="97"/>
      <c r="H5969" s="116"/>
      <c r="I5969" s="116"/>
      <c r="J5969" s="97"/>
      <c r="AD5969" s="476"/>
      <c r="AI5969" s="473"/>
    </row>
    <row r="5970" spans="1:35" s="4" customFormat="1" x14ac:dyDescent="0.25">
      <c r="A5970" s="408">
        <f t="shared" si="91"/>
        <v>5968</v>
      </c>
      <c r="B5970" s="488">
        <v>45549</v>
      </c>
      <c r="C5970" s="212" t="s">
        <v>118</v>
      </c>
      <c r="D5970" s="408" t="s">
        <v>107</v>
      </c>
      <c r="E5970" s="408" t="s">
        <v>340</v>
      </c>
      <c r="F5970" s="97">
        <v>0</v>
      </c>
      <c r="G5970" s="97"/>
      <c r="H5970" s="116"/>
      <c r="I5970" s="116"/>
      <c r="J5970" s="97"/>
      <c r="AD5970" s="476"/>
      <c r="AI5970" s="473"/>
    </row>
    <row r="5971" spans="1:35" s="4" customFormat="1" x14ac:dyDescent="0.25">
      <c r="A5971" s="408">
        <f t="shared" si="91"/>
        <v>5969</v>
      </c>
      <c r="B5971" s="488">
        <v>45549</v>
      </c>
      <c r="C5971" s="212" t="s">
        <v>109</v>
      </c>
      <c r="D5971" s="408" t="s">
        <v>107</v>
      </c>
      <c r="E5971" s="408" t="s">
        <v>341</v>
      </c>
      <c r="F5971" s="97">
        <v>57</v>
      </c>
      <c r="G5971" s="97"/>
      <c r="H5971" s="116"/>
      <c r="I5971" s="116"/>
      <c r="J5971" s="97"/>
      <c r="AD5971" s="476"/>
      <c r="AI5971" s="473"/>
    </row>
    <row r="5972" spans="1:35" s="4" customFormat="1" x14ac:dyDescent="0.25">
      <c r="A5972" s="408">
        <f t="shared" si="91"/>
        <v>5970</v>
      </c>
      <c r="B5972" s="488">
        <v>45549</v>
      </c>
      <c r="C5972" s="212" t="s">
        <v>106</v>
      </c>
      <c r="D5972" s="408" t="s">
        <v>107</v>
      </c>
      <c r="E5972" s="408" t="s">
        <v>342</v>
      </c>
      <c r="F5972" s="97">
        <v>0</v>
      </c>
      <c r="G5972" s="97"/>
      <c r="H5972" s="116"/>
      <c r="I5972" s="116"/>
      <c r="J5972" s="97"/>
      <c r="AD5972" s="476"/>
      <c r="AI5972" s="473"/>
    </row>
    <row r="5973" spans="1:35" s="4" customFormat="1" x14ac:dyDescent="0.25">
      <c r="A5973" s="408">
        <f t="shared" si="91"/>
        <v>5971</v>
      </c>
      <c r="B5973" s="488">
        <v>45549</v>
      </c>
      <c r="C5973" s="212" t="s">
        <v>278</v>
      </c>
      <c r="D5973" s="408" t="s">
        <v>107</v>
      </c>
      <c r="E5973" s="408" t="s">
        <v>341</v>
      </c>
      <c r="F5973" s="97">
        <v>0</v>
      </c>
      <c r="G5973" s="97"/>
      <c r="H5973" s="116"/>
      <c r="I5973" s="116"/>
      <c r="J5973" s="97"/>
      <c r="AD5973" s="476"/>
      <c r="AI5973" s="473"/>
    </row>
    <row r="5974" spans="1:35" s="4" customFormat="1" x14ac:dyDescent="0.25">
      <c r="A5974" s="408">
        <f t="shared" si="91"/>
        <v>5972</v>
      </c>
      <c r="B5974" s="488">
        <v>45549</v>
      </c>
      <c r="C5974" s="212" t="s">
        <v>372</v>
      </c>
      <c r="D5974" s="408" t="s">
        <v>107</v>
      </c>
      <c r="E5974" s="408">
        <v>0</v>
      </c>
      <c r="F5974" s="97">
        <v>62</v>
      </c>
      <c r="G5974" s="97"/>
      <c r="H5974" s="116"/>
      <c r="I5974" s="116"/>
      <c r="J5974" s="97"/>
      <c r="AD5974" s="476"/>
      <c r="AI5974" s="473"/>
    </row>
    <row r="5975" spans="1:35" s="4" customFormat="1" x14ac:dyDescent="0.25">
      <c r="A5975" s="408">
        <f t="shared" si="91"/>
        <v>5973</v>
      </c>
      <c r="B5975" s="488">
        <v>45549</v>
      </c>
      <c r="C5975" s="212" t="s">
        <v>373</v>
      </c>
      <c r="D5975" s="408" t="s">
        <v>107</v>
      </c>
      <c r="E5975" s="408">
        <v>0</v>
      </c>
      <c r="F5975" s="97">
        <v>0</v>
      </c>
      <c r="G5975" s="97"/>
      <c r="H5975" s="116"/>
      <c r="I5975" s="116"/>
      <c r="J5975" s="97"/>
      <c r="AD5975" s="476"/>
      <c r="AI5975" s="473"/>
    </row>
    <row r="5976" spans="1:35" s="4" customFormat="1" x14ac:dyDescent="0.25">
      <c r="A5976" s="408">
        <f t="shared" si="91"/>
        <v>5974</v>
      </c>
      <c r="B5976" s="488">
        <v>45549</v>
      </c>
      <c r="C5976" s="212" t="s">
        <v>91</v>
      </c>
      <c r="D5976" s="408" t="s">
        <v>92</v>
      </c>
      <c r="E5976" s="408" t="s">
        <v>343</v>
      </c>
      <c r="F5976" s="97">
        <v>0</v>
      </c>
      <c r="G5976" s="97"/>
      <c r="H5976" s="116"/>
      <c r="I5976" s="116"/>
      <c r="J5976" s="97"/>
      <c r="AD5976" s="476"/>
      <c r="AI5976" s="473"/>
    </row>
    <row r="5977" spans="1:35" s="4" customFormat="1" x14ac:dyDescent="0.25">
      <c r="A5977" s="408">
        <f t="shared" si="91"/>
        <v>5975</v>
      </c>
      <c r="B5977" s="488">
        <v>45549</v>
      </c>
      <c r="C5977" s="212" t="s">
        <v>94</v>
      </c>
      <c r="D5977" s="408" t="s">
        <v>92</v>
      </c>
      <c r="E5977" s="408" t="s">
        <v>344</v>
      </c>
      <c r="F5977" s="97">
        <v>100</v>
      </c>
      <c r="G5977" s="97"/>
      <c r="H5977" s="116"/>
      <c r="I5977" s="116"/>
      <c r="J5977" s="97"/>
      <c r="AD5977" s="476"/>
      <c r="AI5977" s="473"/>
    </row>
    <row r="5978" spans="1:35" s="4" customFormat="1" x14ac:dyDescent="0.25">
      <c r="A5978" s="408">
        <f t="shared" si="91"/>
        <v>5976</v>
      </c>
      <c r="B5978" s="488">
        <v>45549</v>
      </c>
      <c r="C5978" s="212" t="s">
        <v>116</v>
      </c>
      <c r="D5978" s="408" t="s">
        <v>92</v>
      </c>
      <c r="E5978" s="408" t="s">
        <v>345</v>
      </c>
      <c r="F5978" s="97">
        <v>148</v>
      </c>
      <c r="G5978" s="97"/>
      <c r="H5978" s="116"/>
      <c r="I5978" s="116"/>
      <c r="J5978" s="97"/>
      <c r="AD5978" s="476"/>
      <c r="AI5978" s="473"/>
    </row>
    <row r="5979" spans="1:35" s="4" customFormat="1" x14ac:dyDescent="0.25">
      <c r="A5979" s="408">
        <f t="shared" si="91"/>
        <v>5977</v>
      </c>
      <c r="B5979" s="488">
        <v>45549</v>
      </c>
      <c r="C5979" s="212" t="s">
        <v>128</v>
      </c>
      <c r="D5979" s="408" t="s">
        <v>97</v>
      </c>
      <c r="E5979" s="408" t="s">
        <v>346</v>
      </c>
      <c r="F5979" s="97">
        <v>35</v>
      </c>
      <c r="G5979" s="97"/>
      <c r="H5979" s="116"/>
      <c r="I5979" s="116"/>
      <c r="J5979" s="97"/>
      <c r="AD5979" s="476"/>
      <c r="AI5979" s="473"/>
    </row>
    <row r="5980" spans="1:35" s="4" customFormat="1" x14ac:dyDescent="0.25">
      <c r="A5980" s="408">
        <f t="shared" si="91"/>
        <v>5978</v>
      </c>
      <c r="B5980" s="488">
        <v>45549</v>
      </c>
      <c r="C5980" s="212" t="s">
        <v>96</v>
      </c>
      <c r="D5980" s="408" t="s">
        <v>97</v>
      </c>
      <c r="E5980" s="408" t="s">
        <v>347</v>
      </c>
      <c r="F5980" s="97">
        <v>61</v>
      </c>
      <c r="G5980" s="97"/>
      <c r="H5980" s="116"/>
      <c r="I5980" s="116"/>
      <c r="J5980" s="97"/>
      <c r="AD5980" s="476"/>
      <c r="AI5980" s="473"/>
    </row>
    <row r="5981" spans="1:35" s="4" customFormat="1" x14ac:dyDescent="0.25">
      <c r="A5981" s="408">
        <f t="shared" si="91"/>
        <v>5979</v>
      </c>
      <c r="B5981" s="488">
        <v>45549</v>
      </c>
      <c r="C5981" s="212" t="s">
        <v>113</v>
      </c>
      <c r="D5981" s="408" t="s">
        <v>114</v>
      </c>
      <c r="E5981" s="408" t="s">
        <v>348</v>
      </c>
      <c r="F5981" s="97">
        <v>106</v>
      </c>
      <c r="G5981" s="97"/>
      <c r="H5981" s="116"/>
      <c r="I5981" s="116"/>
      <c r="J5981" s="97"/>
      <c r="AD5981" s="476"/>
      <c r="AI5981" s="473"/>
    </row>
    <row r="5982" spans="1:35" s="4" customFormat="1" x14ac:dyDescent="0.25">
      <c r="A5982" s="408">
        <f t="shared" si="91"/>
        <v>5980</v>
      </c>
      <c r="B5982" s="488">
        <v>45549</v>
      </c>
      <c r="C5982" s="96" t="s">
        <v>559</v>
      </c>
      <c r="D5982" s="408" t="str">
        <f>VLOOKUP(C5982,X$4:Z5983,2,FALSE)</f>
        <v>لودر VOLVO</v>
      </c>
      <c r="E5982" s="408" t="str">
        <f>VLOOKUP(C5982,X$4:Z5983,3,FALSE)</f>
        <v>شرکتی</v>
      </c>
      <c r="F5982" s="97">
        <v>0</v>
      </c>
      <c r="G5982" s="97"/>
      <c r="H5982" s="116"/>
      <c r="I5982" s="116"/>
      <c r="J5982" s="97"/>
      <c r="AD5982" s="476"/>
      <c r="AI5982" s="473"/>
    </row>
    <row r="5983" spans="1:35" s="4" customFormat="1" x14ac:dyDescent="0.25">
      <c r="A5983" s="408">
        <f t="shared" si="91"/>
        <v>5981</v>
      </c>
      <c r="B5983" s="488">
        <v>45549</v>
      </c>
      <c r="C5983" s="212" t="s">
        <v>156</v>
      </c>
      <c r="D5983" s="408" t="s">
        <v>136</v>
      </c>
      <c r="E5983" s="408" t="s">
        <v>149</v>
      </c>
      <c r="F5983" s="97">
        <v>163</v>
      </c>
      <c r="G5983" s="97"/>
      <c r="H5983" s="116"/>
      <c r="I5983" s="116"/>
      <c r="J5983" s="97"/>
      <c r="AD5983" s="476"/>
      <c r="AI5983" s="473"/>
    </row>
    <row r="5984" spans="1:35" s="4" customFormat="1" x14ac:dyDescent="0.25">
      <c r="A5984" s="408">
        <f t="shared" si="91"/>
        <v>5982</v>
      </c>
      <c r="B5984" s="488">
        <v>45549</v>
      </c>
      <c r="C5984" s="212" t="s">
        <v>142</v>
      </c>
      <c r="D5984" s="408" t="s">
        <v>264</v>
      </c>
      <c r="E5984" s="408" t="s">
        <v>143</v>
      </c>
      <c r="F5984" s="97">
        <v>0</v>
      </c>
      <c r="G5984" s="97"/>
      <c r="H5984" s="116"/>
      <c r="I5984" s="116"/>
      <c r="J5984" s="97"/>
      <c r="AD5984" s="476"/>
      <c r="AI5984" s="473"/>
    </row>
    <row r="5985" spans="1:35" s="4" customFormat="1" x14ac:dyDescent="0.25">
      <c r="A5985" s="408">
        <f t="shared" si="91"/>
        <v>5983</v>
      </c>
      <c r="B5985" s="488">
        <v>45549</v>
      </c>
      <c r="C5985" s="212" t="s">
        <v>144</v>
      </c>
      <c r="D5985" s="408" t="s">
        <v>264</v>
      </c>
      <c r="E5985" s="408" t="s">
        <v>143</v>
      </c>
      <c r="F5985" s="97">
        <v>0</v>
      </c>
      <c r="G5985" s="97"/>
      <c r="H5985" s="116"/>
      <c r="I5985" s="116"/>
      <c r="J5985" s="97"/>
      <c r="AD5985" s="476"/>
      <c r="AI5985" s="473"/>
    </row>
    <row r="5986" spans="1:35" s="4" customFormat="1" x14ac:dyDescent="0.25">
      <c r="A5986" s="408">
        <f t="shared" si="91"/>
        <v>5984</v>
      </c>
      <c r="B5986" s="488">
        <v>45549</v>
      </c>
      <c r="C5986" s="212" t="s">
        <v>145</v>
      </c>
      <c r="D5986" s="408" t="s">
        <v>265</v>
      </c>
      <c r="E5986" s="408" t="s">
        <v>146</v>
      </c>
      <c r="F5986" s="97">
        <v>0</v>
      </c>
      <c r="G5986" s="97"/>
      <c r="H5986" s="116"/>
      <c r="I5986" s="116"/>
      <c r="J5986" s="97"/>
      <c r="AD5986" s="476"/>
      <c r="AI5986" s="473"/>
    </row>
    <row r="5987" spans="1:35" s="4" customFormat="1" x14ac:dyDescent="0.25">
      <c r="A5987" s="408">
        <f t="shared" si="91"/>
        <v>5985</v>
      </c>
      <c r="B5987" s="488">
        <v>45549</v>
      </c>
      <c r="C5987" s="212" t="s">
        <v>160</v>
      </c>
      <c r="D5987" s="408" t="s">
        <v>136</v>
      </c>
      <c r="E5987" s="408" t="s">
        <v>64</v>
      </c>
      <c r="F5987" s="97">
        <v>182</v>
      </c>
      <c r="G5987" s="97"/>
      <c r="H5987" s="116"/>
      <c r="I5987" s="116"/>
      <c r="J5987" s="97"/>
      <c r="AD5987" s="476"/>
      <c r="AI5987" s="473"/>
    </row>
    <row r="5988" spans="1:35" s="4" customFormat="1" x14ac:dyDescent="0.25">
      <c r="A5988" s="408">
        <f t="shared" si="91"/>
        <v>5986</v>
      </c>
      <c r="B5988" s="488">
        <v>45549</v>
      </c>
      <c r="C5988" s="212" t="s">
        <v>390</v>
      </c>
      <c r="D5988" s="408" t="s">
        <v>99</v>
      </c>
      <c r="E5988" s="408" t="s">
        <v>381</v>
      </c>
      <c r="F5988" s="97">
        <v>0</v>
      </c>
      <c r="G5988" s="97"/>
      <c r="H5988" s="116"/>
      <c r="I5988" s="116"/>
      <c r="J5988" s="97"/>
      <c r="AD5988" s="476"/>
      <c r="AI5988" s="473"/>
    </row>
    <row r="5989" spans="1:35" s="4" customFormat="1" x14ac:dyDescent="0.25">
      <c r="A5989" s="408">
        <f t="shared" si="91"/>
        <v>5987</v>
      </c>
      <c r="B5989" s="488">
        <v>45549</v>
      </c>
      <c r="C5989" s="96" t="s">
        <v>283</v>
      </c>
      <c r="D5989" s="408" t="s">
        <v>266</v>
      </c>
      <c r="E5989" s="408" t="s">
        <v>63</v>
      </c>
      <c r="F5989" s="97">
        <v>0</v>
      </c>
      <c r="G5989" s="97"/>
      <c r="H5989" s="116"/>
      <c r="I5989" s="116"/>
      <c r="J5989" s="97"/>
      <c r="AD5989" s="476"/>
      <c r="AI5989" s="473"/>
    </row>
    <row r="5990" spans="1:35" s="4" customFormat="1" x14ac:dyDescent="0.25">
      <c r="A5990" s="408">
        <f t="shared" si="91"/>
        <v>5988</v>
      </c>
      <c r="B5990" s="488">
        <v>45549</v>
      </c>
      <c r="C5990" s="212" t="s">
        <v>148</v>
      </c>
      <c r="D5990" s="408" t="s">
        <v>92</v>
      </c>
      <c r="E5990" s="408" t="s">
        <v>63</v>
      </c>
      <c r="F5990" s="97">
        <v>200</v>
      </c>
      <c r="G5990" s="97"/>
      <c r="H5990" s="116"/>
      <c r="I5990" s="116"/>
      <c r="J5990" s="97"/>
      <c r="AD5990" s="476"/>
      <c r="AI5990" s="473"/>
    </row>
    <row r="5991" spans="1:35" s="4" customFormat="1" x14ac:dyDescent="0.25">
      <c r="A5991" s="408">
        <f t="shared" si="91"/>
        <v>5989</v>
      </c>
      <c r="B5991" s="488">
        <v>45549</v>
      </c>
      <c r="C5991" s="212" t="s">
        <v>150</v>
      </c>
      <c r="D5991" s="408" t="s">
        <v>92</v>
      </c>
      <c r="E5991" s="408" t="s">
        <v>63</v>
      </c>
      <c r="F5991" s="97">
        <v>0</v>
      </c>
      <c r="G5991" s="97"/>
      <c r="H5991" s="116"/>
      <c r="I5991" s="116"/>
      <c r="J5991" s="97"/>
      <c r="AD5991" s="476"/>
      <c r="AI5991" s="473"/>
    </row>
    <row r="5992" spans="1:35" s="4" customFormat="1" x14ac:dyDescent="0.25">
      <c r="A5992" s="408">
        <f t="shared" si="91"/>
        <v>5990</v>
      </c>
      <c r="B5992" s="488">
        <v>45549</v>
      </c>
      <c r="C5992" s="213" t="s">
        <v>467</v>
      </c>
      <c r="D5992" s="408" t="s">
        <v>92</v>
      </c>
      <c r="E5992" s="408" t="s">
        <v>63</v>
      </c>
      <c r="F5992" s="97">
        <v>192</v>
      </c>
      <c r="G5992" s="97"/>
      <c r="H5992" s="116"/>
      <c r="I5992" s="116"/>
      <c r="J5992" s="97"/>
      <c r="AD5992" s="476"/>
      <c r="AI5992" s="473"/>
    </row>
    <row r="5993" spans="1:35" s="4" customFormat="1" x14ac:dyDescent="0.25">
      <c r="A5993" s="408">
        <f t="shared" si="91"/>
        <v>5991</v>
      </c>
      <c r="B5993" s="488">
        <v>45549</v>
      </c>
      <c r="C5993" s="212" t="s">
        <v>135</v>
      </c>
      <c r="D5993" s="408" t="s">
        <v>136</v>
      </c>
      <c r="E5993" s="408" t="s">
        <v>2</v>
      </c>
      <c r="F5993" s="97">
        <v>0</v>
      </c>
      <c r="G5993" s="97"/>
      <c r="H5993" s="116"/>
      <c r="I5993" s="116"/>
      <c r="J5993" s="97"/>
      <c r="AD5993" s="476"/>
      <c r="AI5993" s="473"/>
    </row>
    <row r="5994" spans="1:35" s="4" customFormat="1" x14ac:dyDescent="0.25">
      <c r="A5994" s="408">
        <f t="shared" si="91"/>
        <v>5992</v>
      </c>
      <c r="B5994" s="488">
        <v>45549</v>
      </c>
      <c r="C5994" s="212" t="s">
        <v>137</v>
      </c>
      <c r="D5994" s="408" t="s">
        <v>136</v>
      </c>
      <c r="E5994" s="408" t="s">
        <v>2</v>
      </c>
      <c r="F5994" s="97">
        <v>257</v>
      </c>
      <c r="G5994" s="97"/>
      <c r="H5994" s="116"/>
      <c r="I5994" s="116"/>
      <c r="J5994" s="97"/>
      <c r="AD5994" s="476"/>
      <c r="AI5994" s="473"/>
    </row>
    <row r="5995" spans="1:35" s="4" customFormat="1" x14ac:dyDescent="0.25">
      <c r="A5995" s="408">
        <f t="shared" si="91"/>
        <v>5993</v>
      </c>
      <c r="B5995" s="488">
        <v>45549</v>
      </c>
      <c r="C5995" s="212" t="s">
        <v>139</v>
      </c>
      <c r="D5995" s="408" t="s">
        <v>92</v>
      </c>
      <c r="E5995" s="408" t="s">
        <v>2</v>
      </c>
      <c r="F5995" s="97">
        <v>0</v>
      </c>
      <c r="G5995" s="97"/>
      <c r="H5995" s="116"/>
      <c r="I5995" s="116"/>
      <c r="J5995" s="97"/>
      <c r="AD5995" s="476"/>
      <c r="AI5995" s="473"/>
    </row>
    <row r="5996" spans="1:35" s="4" customFormat="1" x14ac:dyDescent="0.25">
      <c r="A5996" s="408">
        <f t="shared" si="91"/>
        <v>5994</v>
      </c>
      <c r="B5996" s="488">
        <v>45549</v>
      </c>
      <c r="C5996" s="212" t="s">
        <v>140</v>
      </c>
      <c r="D5996" s="408" t="s">
        <v>92</v>
      </c>
      <c r="E5996" s="408" t="s">
        <v>2</v>
      </c>
      <c r="F5996" s="97">
        <v>0</v>
      </c>
      <c r="G5996" s="97"/>
      <c r="H5996" s="116"/>
      <c r="I5996" s="116"/>
      <c r="J5996" s="97"/>
      <c r="AD5996" s="476"/>
      <c r="AI5996" s="473"/>
    </row>
    <row r="5997" spans="1:35" s="4" customFormat="1" x14ac:dyDescent="0.25">
      <c r="A5997" s="408">
        <f t="shared" si="91"/>
        <v>5995</v>
      </c>
      <c r="B5997" s="488">
        <v>45549</v>
      </c>
      <c r="C5997" s="212" t="s">
        <v>141</v>
      </c>
      <c r="D5997" s="408" t="s">
        <v>92</v>
      </c>
      <c r="E5997" s="408" t="s">
        <v>2</v>
      </c>
      <c r="F5997" s="97">
        <v>0</v>
      </c>
      <c r="G5997" s="97"/>
      <c r="H5997" s="116"/>
      <c r="I5997" s="116"/>
      <c r="J5997" s="97"/>
      <c r="AD5997" s="476"/>
      <c r="AI5997" s="473"/>
    </row>
    <row r="5998" spans="1:35" s="4" customFormat="1" x14ac:dyDescent="0.25">
      <c r="A5998" s="408">
        <f t="shared" si="91"/>
        <v>5996</v>
      </c>
      <c r="B5998" s="488">
        <v>45549</v>
      </c>
      <c r="C5998" s="212" t="s">
        <v>134</v>
      </c>
      <c r="D5998" s="408" t="s">
        <v>99</v>
      </c>
      <c r="E5998" s="408" t="s">
        <v>2</v>
      </c>
      <c r="F5998" s="97">
        <v>0</v>
      </c>
      <c r="G5998" s="97"/>
      <c r="H5998" s="116"/>
      <c r="I5998" s="116"/>
      <c r="J5998" s="97"/>
      <c r="AD5998" s="476"/>
      <c r="AI5998" s="473"/>
    </row>
    <row r="5999" spans="1:35" s="4" customFormat="1" x14ac:dyDescent="0.25">
      <c r="A5999" s="408">
        <f t="shared" si="91"/>
        <v>5997</v>
      </c>
      <c r="B5999" s="488">
        <v>45549</v>
      </c>
      <c r="C5999" s="212" t="s">
        <v>279</v>
      </c>
      <c r="D5999" s="408" t="s">
        <v>99</v>
      </c>
      <c r="E5999" s="408" t="s">
        <v>2</v>
      </c>
      <c r="F5999" s="97">
        <v>0</v>
      </c>
      <c r="G5999" s="97"/>
      <c r="H5999" s="116"/>
      <c r="I5999" s="116"/>
      <c r="J5999" s="97"/>
      <c r="AD5999" s="476"/>
      <c r="AI5999" s="473"/>
    </row>
    <row r="6000" spans="1:35" s="4" customFormat="1" x14ac:dyDescent="0.25">
      <c r="A6000" s="408">
        <f t="shared" si="91"/>
        <v>5998</v>
      </c>
      <c r="B6000" s="488">
        <v>45549</v>
      </c>
      <c r="C6000" s="212" t="s">
        <v>153</v>
      </c>
      <c r="D6000" s="408" t="s">
        <v>103</v>
      </c>
      <c r="E6000" s="408" t="s">
        <v>62</v>
      </c>
      <c r="F6000" s="97">
        <v>78</v>
      </c>
      <c r="G6000" s="97"/>
      <c r="H6000" s="116"/>
      <c r="I6000" s="116"/>
      <c r="J6000" s="97"/>
      <c r="AD6000" s="476"/>
      <c r="AI6000" s="473"/>
    </row>
    <row r="6001" spans="1:35" s="4" customFormat="1" x14ac:dyDescent="0.25">
      <c r="A6001" s="408">
        <f t="shared" si="91"/>
        <v>5999</v>
      </c>
      <c r="B6001" s="488">
        <v>45549</v>
      </c>
      <c r="C6001" s="212" t="s">
        <v>154</v>
      </c>
      <c r="D6001" s="408" t="s">
        <v>92</v>
      </c>
      <c r="E6001" s="408" t="s">
        <v>62</v>
      </c>
      <c r="F6001" s="97">
        <v>0</v>
      </c>
      <c r="G6001" s="97"/>
      <c r="H6001" s="116"/>
      <c r="I6001" s="116"/>
      <c r="J6001" s="97"/>
      <c r="AD6001" s="476"/>
      <c r="AI6001" s="473"/>
    </row>
    <row r="6002" spans="1:35" s="4" customFormat="1" x14ac:dyDescent="0.25">
      <c r="A6002" s="408">
        <f t="shared" si="91"/>
        <v>6000</v>
      </c>
      <c r="B6002" s="488">
        <v>45549</v>
      </c>
      <c r="C6002" s="212" t="s">
        <v>155</v>
      </c>
      <c r="D6002" s="408" t="s">
        <v>92</v>
      </c>
      <c r="E6002" s="408" t="s">
        <v>62</v>
      </c>
      <c r="F6002" s="97">
        <v>0</v>
      </c>
      <c r="G6002" s="97"/>
      <c r="H6002" s="116"/>
      <c r="I6002" s="116"/>
      <c r="J6002" s="97"/>
      <c r="AD6002" s="476"/>
      <c r="AI6002" s="473"/>
    </row>
    <row r="6003" spans="1:35" s="4" customFormat="1" x14ac:dyDescent="0.25">
      <c r="A6003" s="408">
        <f t="shared" si="91"/>
        <v>6001</v>
      </c>
      <c r="B6003" s="488">
        <v>45549</v>
      </c>
      <c r="C6003" s="212" t="s">
        <v>295</v>
      </c>
      <c r="D6003" s="408" t="s">
        <v>92</v>
      </c>
      <c r="E6003" s="408" t="s">
        <v>62</v>
      </c>
      <c r="F6003" s="97">
        <v>0</v>
      </c>
      <c r="G6003" s="97"/>
      <c r="H6003" s="116"/>
      <c r="I6003" s="116"/>
      <c r="J6003" s="97"/>
      <c r="AD6003" s="476"/>
      <c r="AI6003" s="473"/>
    </row>
    <row r="6004" spans="1:35" s="4" customFormat="1" x14ac:dyDescent="0.25">
      <c r="A6004" s="408">
        <f t="shared" ref="A6004:A6067" si="92">ROW()-2</f>
        <v>6002</v>
      </c>
      <c r="B6004" s="488">
        <v>45549</v>
      </c>
      <c r="C6004" s="212" t="s">
        <v>259</v>
      </c>
      <c r="D6004" s="408" t="s">
        <v>92</v>
      </c>
      <c r="E6004" s="408" t="s">
        <v>2</v>
      </c>
      <c r="F6004" s="97">
        <v>0</v>
      </c>
      <c r="G6004" s="97"/>
      <c r="H6004" s="116"/>
      <c r="I6004" s="116"/>
      <c r="J6004" s="97"/>
      <c r="AD6004" s="476"/>
      <c r="AI6004" s="473"/>
    </row>
    <row r="6005" spans="1:35" s="4" customFormat="1" x14ac:dyDescent="0.25">
      <c r="A6005" s="408">
        <f t="shared" si="92"/>
        <v>6003</v>
      </c>
      <c r="B6005" s="488">
        <v>45549</v>
      </c>
      <c r="C6005" s="212" t="s">
        <v>260</v>
      </c>
      <c r="D6005" s="408" t="s">
        <v>92</v>
      </c>
      <c r="E6005" s="408" t="s">
        <v>2</v>
      </c>
      <c r="F6005" s="97">
        <v>0</v>
      </c>
      <c r="G6005" s="97"/>
      <c r="H6005" s="116"/>
      <c r="I6005" s="116"/>
      <c r="J6005" s="97"/>
      <c r="AD6005" s="476"/>
      <c r="AI6005" s="473"/>
    </row>
    <row r="6006" spans="1:35" s="4" customFormat="1" x14ac:dyDescent="0.25">
      <c r="A6006" s="408">
        <f t="shared" si="92"/>
        <v>6004</v>
      </c>
      <c r="B6006" s="488">
        <v>45549</v>
      </c>
      <c r="C6006" s="212" t="s">
        <v>252</v>
      </c>
      <c r="D6006" s="408" t="s">
        <v>92</v>
      </c>
      <c r="E6006" s="408" t="s">
        <v>2</v>
      </c>
      <c r="F6006" s="97">
        <v>0</v>
      </c>
      <c r="G6006" s="97"/>
      <c r="H6006" s="116"/>
      <c r="I6006" s="116"/>
      <c r="J6006" s="97"/>
      <c r="AD6006" s="476"/>
      <c r="AI6006" s="473"/>
    </row>
    <row r="6007" spans="1:35" s="4" customFormat="1" x14ac:dyDescent="0.25">
      <c r="A6007" s="408">
        <f t="shared" si="92"/>
        <v>6005</v>
      </c>
      <c r="B6007" s="488">
        <v>45549</v>
      </c>
      <c r="C6007" s="212" t="s">
        <v>177</v>
      </c>
      <c r="D6007" s="408" t="s">
        <v>159</v>
      </c>
      <c r="E6007" s="408" t="s">
        <v>8</v>
      </c>
      <c r="F6007" s="97">
        <v>96</v>
      </c>
      <c r="G6007" s="97"/>
      <c r="H6007" s="116"/>
      <c r="I6007" s="116"/>
      <c r="J6007" s="97"/>
      <c r="AD6007" s="476"/>
      <c r="AI6007" s="473"/>
    </row>
    <row r="6008" spans="1:35" s="4" customFormat="1" x14ac:dyDescent="0.25">
      <c r="A6008" s="408">
        <f t="shared" si="92"/>
        <v>6006</v>
      </c>
      <c r="B6008" s="488">
        <v>45549</v>
      </c>
      <c r="C6008" s="212" t="s">
        <v>162</v>
      </c>
      <c r="D6008" s="408" t="s">
        <v>163</v>
      </c>
      <c r="E6008" s="408" t="s">
        <v>164</v>
      </c>
      <c r="F6008" s="97">
        <v>293</v>
      </c>
      <c r="G6008" s="97"/>
      <c r="H6008" s="116"/>
      <c r="I6008" s="116"/>
      <c r="J6008" s="97"/>
      <c r="AD6008" s="476"/>
      <c r="AI6008" s="473"/>
    </row>
    <row r="6009" spans="1:35" s="4" customFormat="1" x14ac:dyDescent="0.25">
      <c r="A6009" s="408">
        <f t="shared" si="92"/>
        <v>6007</v>
      </c>
      <c r="B6009" s="488">
        <v>45549</v>
      </c>
      <c r="C6009" s="212" t="s">
        <v>166</v>
      </c>
      <c r="D6009" s="408" t="s">
        <v>167</v>
      </c>
      <c r="E6009" s="408" t="s">
        <v>164</v>
      </c>
      <c r="F6009" s="97">
        <v>82</v>
      </c>
      <c r="G6009" s="97"/>
      <c r="H6009" s="116"/>
      <c r="I6009" s="116"/>
      <c r="J6009" s="97"/>
      <c r="AD6009" s="476"/>
      <c r="AI6009" s="473"/>
    </row>
    <row r="6010" spans="1:35" s="4" customFormat="1" x14ac:dyDescent="0.25">
      <c r="A6010" s="408">
        <f t="shared" si="92"/>
        <v>6008</v>
      </c>
      <c r="B6010" s="488">
        <v>45549</v>
      </c>
      <c r="C6010" s="212" t="s">
        <v>169</v>
      </c>
      <c r="D6010" s="408" t="s">
        <v>167</v>
      </c>
      <c r="E6010" s="408" t="s">
        <v>164</v>
      </c>
      <c r="F6010" s="97">
        <v>61</v>
      </c>
      <c r="G6010" s="97"/>
      <c r="H6010" s="116"/>
      <c r="I6010" s="116"/>
      <c r="J6010" s="97"/>
      <c r="AD6010" s="476"/>
      <c r="AI6010" s="473"/>
    </row>
    <row r="6011" spans="1:35" s="4" customFormat="1" x14ac:dyDescent="0.25">
      <c r="A6011" s="408">
        <f t="shared" si="92"/>
        <v>6009</v>
      </c>
      <c r="B6011" s="488">
        <v>45549</v>
      </c>
      <c r="C6011" s="212" t="s">
        <v>170</v>
      </c>
      <c r="D6011" s="408" t="s">
        <v>103</v>
      </c>
      <c r="E6011" s="408" t="s">
        <v>164</v>
      </c>
      <c r="F6011" s="97">
        <v>166</v>
      </c>
      <c r="G6011" s="97"/>
      <c r="H6011" s="116"/>
      <c r="I6011" s="116"/>
      <c r="J6011" s="97"/>
      <c r="AD6011" s="476"/>
      <c r="AI6011" s="473"/>
    </row>
    <row r="6012" spans="1:35" s="4" customFormat="1" x14ac:dyDescent="0.25">
      <c r="A6012" s="408">
        <f t="shared" si="92"/>
        <v>6010</v>
      </c>
      <c r="B6012" s="488">
        <v>45549</v>
      </c>
      <c r="C6012" s="212" t="s">
        <v>171</v>
      </c>
      <c r="D6012" s="408" t="s">
        <v>159</v>
      </c>
      <c r="E6012" s="408" t="s">
        <v>164</v>
      </c>
      <c r="F6012" s="97">
        <v>0</v>
      </c>
      <c r="G6012" s="97"/>
      <c r="H6012" s="116"/>
      <c r="I6012" s="116"/>
      <c r="J6012" s="97"/>
      <c r="AD6012" s="476"/>
      <c r="AI6012" s="473"/>
    </row>
    <row r="6013" spans="1:35" s="4" customFormat="1" x14ac:dyDescent="0.25">
      <c r="A6013" s="408">
        <f t="shared" si="92"/>
        <v>6011</v>
      </c>
      <c r="B6013" s="488">
        <v>45549</v>
      </c>
      <c r="C6013" s="212" t="s">
        <v>172</v>
      </c>
      <c r="D6013" s="408" t="s">
        <v>173</v>
      </c>
      <c r="E6013" s="408" t="s">
        <v>164</v>
      </c>
      <c r="F6013" s="97">
        <v>0</v>
      </c>
      <c r="G6013" s="97"/>
      <c r="H6013" s="116"/>
      <c r="I6013" s="116"/>
      <c r="J6013" s="97"/>
      <c r="AD6013" s="476"/>
      <c r="AI6013" s="473"/>
    </row>
    <row r="6014" spans="1:35" s="4" customFormat="1" x14ac:dyDescent="0.25">
      <c r="A6014" s="408">
        <f t="shared" si="92"/>
        <v>6012</v>
      </c>
      <c r="B6014" s="488">
        <v>45549</v>
      </c>
      <c r="C6014" s="212" t="s">
        <v>174</v>
      </c>
      <c r="D6014" s="408" t="s">
        <v>99</v>
      </c>
      <c r="E6014" s="408" t="s">
        <v>164</v>
      </c>
      <c r="F6014" s="97">
        <v>0</v>
      </c>
      <c r="G6014" s="97"/>
      <c r="H6014" s="116"/>
      <c r="I6014" s="116"/>
      <c r="J6014" s="97"/>
      <c r="AD6014" s="476"/>
      <c r="AI6014" s="473"/>
    </row>
    <row r="6015" spans="1:35" s="4" customFormat="1" x14ac:dyDescent="0.25">
      <c r="A6015" s="408">
        <f t="shared" si="92"/>
        <v>6013</v>
      </c>
      <c r="B6015" s="488">
        <v>45549</v>
      </c>
      <c r="C6015" s="212" t="s">
        <v>175</v>
      </c>
      <c r="D6015" s="408" t="s">
        <v>176</v>
      </c>
      <c r="E6015" s="408" t="s">
        <v>164</v>
      </c>
      <c r="F6015" s="97">
        <v>146</v>
      </c>
      <c r="G6015" s="97"/>
      <c r="H6015" s="116"/>
      <c r="I6015" s="116"/>
      <c r="J6015" s="97"/>
      <c r="AD6015" s="476"/>
      <c r="AI6015" s="473"/>
    </row>
    <row r="6016" spans="1:35" s="4" customFormat="1" x14ac:dyDescent="0.25">
      <c r="A6016" s="408">
        <f t="shared" si="92"/>
        <v>6014</v>
      </c>
      <c r="B6016" s="488">
        <v>45549</v>
      </c>
      <c r="C6016" s="212" t="s">
        <v>263</v>
      </c>
      <c r="D6016" s="408" t="s">
        <v>176</v>
      </c>
      <c r="E6016" s="408" t="s">
        <v>164</v>
      </c>
      <c r="F6016" s="97">
        <v>0</v>
      </c>
      <c r="G6016" s="97"/>
      <c r="H6016" s="116"/>
      <c r="I6016" s="116"/>
      <c r="J6016" s="97"/>
      <c r="AD6016" s="476"/>
      <c r="AI6016" s="473"/>
    </row>
    <row r="6017" spans="1:35" s="4" customFormat="1" x14ac:dyDescent="0.25">
      <c r="A6017" s="408">
        <f t="shared" si="92"/>
        <v>6015</v>
      </c>
      <c r="B6017" s="488">
        <v>45549</v>
      </c>
      <c r="C6017" s="212" t="s">
        <v>261</v>
      </c>
      <c r="D6017" s="408" t="s">
        <v>269</v>
      </c>
      <c r="E6017" s="408" t="s">
        <v>164</v>
      </c>
      <c r="F6017" s="97">
        <v>256</v>
      </c>
      <c r="G6017" s="97"/>
      <c r="H6017" s="116"/>
      <c r="I6017" s="116"/>
      <c r="J6017" s="97"/>
      <c r="AD6017" s="476"/>
      <c r="AI6017" s="473"/>
    </row>
    <row r="6018" spans="1:35" s="4" customFormat="1" x14ac:dyDescent="0.25">
      <c r="A6018" s="408">
        <f t="shared" si="92"/>
        <v>6016</v>
      </c>
      <c r="B6018" s="488">
        <v>45549</v>
      </c>
      <c r="C6018" s="212" t="s">
        <v>254</v>
      </c>
      <c r="D6018" s="408" t="s">
        <v>159</v>
      </c>
      <c r="E6018" s="408" t="s">
        <v>164</v>
      </c>
      <c r="F6018" s="97">
        <v>230</v>
      </c>
      <c r="G6018" s="97"/>
      <c r="H6018" s="116"/>
      <c r="I6018" s="116"/>
      <c r="J6018" s="97"/>
      <c r="AD6018" s="476"/>
      <c r="AI6018" s="473"/>
    </row>
    <row r="6019" spans="1:35" s="4" customFormat="1" x14ac:dyDescent="0.25">
      <c r="A6019" s="408">
        <f t="shared" si="92"/>
        <v>6017</v>
      </c>
      <c r="B6019" s="488">
        <v>45549</v>
      </c>
      <c r="C6019" s="212" t="s">
        <v>277</v>
      </c>
      <c r="D6019" s="408" t="s">
        <v>176</v>
      </c>
      <c r="E6019" s="408" t="s">
        <v>164</v>
      </c>
      <c r="F6019" s="97">
        <v>276</v>
      </c>
      <c r="G6019" s="97"/>
      <c r="H6019" s="116"/>
      <c r="I6019" s="116"/>
      <c r="J6019" s="97"/>
      <c r="AD6019" s="476"/>
      <c r="AI6019" s="473"/>
    </row>
    <row r="6020" spans="1:35" s="4" customFormat="1" x14ac:dyDescent="0.25">
      <c r="A6020" s="408">
        <f t="shared" si="92"/>
        <v>6018</v>
      </c>
      <c r="B6020" s="488">
        <v>45549</v>
      </c>
      <c r="C6020" s="212" t="s">
        <v>352</v>
      </c>
      <c r="D6020" s="408" t="s">
        <v>176</v>
      </c>
      <c r="E6020" s="408" t="s">
        <v>164</v>
      </c>
      <c r="F6020" s="97">
        <v>0</v>
      </c>
      <c r="G6020" s="97"/>
      <c r="H6020" s="116"/>
      <c r="I6020" s="116"/>
      <c r="J6020" s="97"/>
      <c r="AD6020" s="476"/>
      <c r="AI6020" s="473"/>
    </row>
    <row r="6021" spans="1:35" s="4" customFormat="1" x14ac:dyDescent="0.25">
      <c r="A6021" s="408">
        <f t="shared" si="92"/>
        <v>6019</v>
      </c>
      <c r="B6021" s="488">
        <v>45549</v>
      </c>
      <c r="C6021" s="212" t="s">
        <v>354</v>
      </c>
      <c r="D6021" s="408" t="s">
        <v>103</v>
      </c>
      <c r="E6021" s="408" t="s">
        <v>164</v>
      </c>
      <c r="F6021" s="97">
        <v>100</v>
      </c>
      <c r="G6021" s="97"/>
      <c r="H6021" s="116"/>
      <c r="I6021" s="116"/>
      <c r="J6021" s="97"/>
      <c r="AD6021" s="476"/>
      <c r="AI6021" s="473"/>
    </row>
    <row r="6022" spans="1:35" s="4" customFormat="1" x14ac:dyDescent="0.25">
      <c r="A6022" s="408">
        <f t="shared" si="92"/>
        <v>6020</v>
      </c>
      <c r="B6022" s="488">
        <v>45549</v>
      </c>
      <c r="C6022" s="212" t="s">
        <v>385</v>
      </c>
      <c r="D6022" s="408" t="s">
        <v>386</v>
      </c>
      <c r="E6022" s="408" t="s">
        <v>383</v>
      </c>
      <c r="F6022" s="97">
        <v>0</v>
      </c>
      <c r="G6022" s="97"/>
      <c r="H6022" s="116"/>
      <c r="I6022" s="116"/>
      <c r="J6022" s="97"/>
      <c r="AD6022" s="476"/>
      <c r="AI6022" s="473"/>
    </row>
    <row r="6023" spans="1:35" s="4" customFormat="1" x14ac:dyDescent="0.25">
      <c r="A6023" s="408">
        <f t="shared" si="92"/>
        <v>6021</v>
      </c>
      <c r="B6023" s="488">
        <v>45549</v>
      </c>
      <c r="C6023" s="212" t="s">
        <v>379</v>
      </c>
      <c r="D6023" s="408" t="s">
        <v>269</v>
      </c>
      <c r="E6023" s="408" t="s">
        <v>381</v>
      </c>
      <c r="F6023" s="97">
        <v>0</v>
      </c>
      <c r="G6023" s="97"/>
      <c r="H6023" s="116"/>
      <c r="I6023" s="116"/>
      <c r="J6023" s="97"/>
      <c r="AD6023" s="476"/>
      <c r="AI6023" s="473"/>
    </row>
    <row r="6024" spans="1:35" s="4" customFormat="1" x14ac:dyDescent="0.25">
      <c r="A6024" s="408">
        <f t="shared" si="92"/>
        <v>6022</v>
      </c>
      <c r="B6024" s="488">
        <v>45549</v>
      </c>
      <c r="C6024" s="212" t="s">
        <v>380</v>
      </c>
      <c r="D6024" s="408" t="s">
        <v>269</v>
      </c>
      <c r="E6024" s="408" t="s">
        <v>381</v>
      </c>
      <c r="F6024" s="97">
        <v>192</v>
      </c>
      <c r="G6024" s="97"/>
      <c r="H6024" s="116"/>
      <c r="I6024" s="116"/>
      <c r="J6024" s="97"/>
      <c r="AD6024" s="476"/>
      <c r="AI6024" s="473"/>
    </row>
    <row r="6025" spans="1:35" s="4" customFormat="1" x14ac:dyDescent="0.25">
      <c r="A6025" s="408">
        <f t="shared" si="92"/>
        <v>6023</v>
      </c>
      <c r="B6025" s="488">
        <v>45549</v>
      </c>
      <c r="C6025" s="212" t="s">
        <v>389</v>
      </c>
      <c r="D6025" s="408" t="s">
        <v>103</v>
      </c>
      <c r="E6025" s="408" t="s">
        <v>381</v>
      </c>
      <c r="F6025" s="97">
        <v>123</v>
      </c>
      <c r="G6025" s="97"/>
      <c r="H6025" s="116"/>
      <c r="I6025" s="116"/>
      <c r="J6025" s="97"/>
      <c r="AD6025" s="476"/>
      <c r="AI6025" s="473"/>
    </row>
    <row r="6026" spans="1:35" s="4" customFormat="1" x14ac:dyDescent="0.25">
      <c r="A6026" s="408">
        <f t="shared" si="92"/>
        <v>6024</v>
      </c>
      <c r="B6026" s="488">
        <v>45549</v>
      </c>
      <c r="C6026" s="212" t="s">
        <v>425</v>
      </c>
      <c r="D6026" s="408" t="s">
        <v>99</v>
      </c>
      <c r="E6026" s="203" t="s">
        <v>498</v>
      </c>
      <c r="F6026" s="97">
        <v>0</v>
      </c>
      <c r="G6026" s="97"/>
      <c r="H6026" s="116"/>
      <c r="I6026" s="116"/>
      <c r="J6026" s="97"/>
      <c r="AD6026" s="476"/>
      <c r="AI6026" s="473"/>
    </row>
    <row r="6027" spans="1:35" s="4" customFormat="1" x14ac:dyDescent="0.25">
      <c r="A6027" s="408">
        <f t="shared" si="92"/>
        <v>6025</v>
      </c>
      <c r="B6027" s="488">
        <v>45549</v>
      </c>
      <c r="C6027" s="212" t="s">
        <v>426</v>
      </c>
      <c r="D6027" s="408" t="s">
        <v>159</v>
      </c>
      <c r="E6027" s="408" t="s">
        <v>381</v>
      </c>
      <c r="F6027" s="97">
        <v>0</v>
      </c>
      <c r="G6027" s="97"/>
      <c r="H6027" s="116"/>
      <c r="I6027" s="116"/>
      <c r="J6027" s="97"/>
      <c r="AD6027" s="476"/>
      <c r="AI6027" s="473"/>
    </row>
    <row r="6028" spans="1:35" s="4" customFormat="1" x14ac:dyDescent="0.25">
      <c r="A6028" s="408">
        <f t="shared" si="92"/>
        <v>6026</v>
      </c>
      <c r="B6028" s="488">
        <v>45549</v>
      </c>
      <c r="C6028" s="96" t="s">
        <v>255</v>
      </c>
      <c r="D6028" s="408" t="s">
        <v>159</v>
      </c>
      <c r="E6028" s="408" t="s">
        <v>448</v>
      </c>
      <c r="F6028" s="97">
        <v>0</v>
      </c>
      <c r="G6028" s="97"/>
      <c r="H6028" s="116"/>
      <c r="I6028" s="116"/>
      <c r="J6028" s="97"/>
      <c r="AD6028" s="476"/>
      <c r="AI6028" s="473"/>
    </row>
    <row r="6029" spans="1:35" s="4" customFormat="1" x14ac:dyDescent="0.25">
      <c r="A6029" s="408">
        <f t="shared" si="92"/>
        <v>6027</v>
      </c>
      <c r="B6029" s="488">
        <v>45549</v>
      </c>
      <c r="C6029" s="96" t="s">
        <v>474</v>
      </c>
      <c r="D6029" s="408" t="s">
        <v>269</v>
      </c>
      <c r="E6029" s="408" t="s">
        <v>470</v>
      </c>
      <c r="F6029" s="97">
        <v>101</v>
      </c>
      <c r="G6029" s="97"/>
      <c r="H6029" s="116"/>
      <c r="I6029" s="116"/>
      <c r="J6029" s="97"/>
      <c r="AD6029" s="476"/>
      <c r="AI6029" s="473"/>
    </row>
    <row r="6030" spans="1:35" s="4" customFormat="1" x14ac:dyDescent="0.25">
      <c r="A6030" s="408">
        <f t="shared" si="92"/>
        <v>6028</v>
      </c>
      <c r="B6030" s="488">
        <v>45549</v>
      </c>
      <c r="C6030" s="96" t="s">
        <v>475</v>
      </c>
      <c r="D6030" s="408" t="s">
        <v>269</v>
      </c>
      <c r="E6030" s="408" t="s">
        <v>470</v>
      </c>
      <c r="F6030" s="97">
        <v>90</v>
      </c>
      <c r="G6030" s="97"/>
      <c r="H6030" s="116"/>
      <c r="I6030" s="116"/>
      <c r="J6030" s="97"/>
      <c r="AD6030" s="476"/>
      <c r="AI6030" s="473"/>
    </row>
    <row r="6031" spans="1:35" s="4" customFormat="1" x14ac:dyDescent="0.25">
      <c r="A6031" s="408">
        <f t="shared" si="92"/>
        <v>6029</v>
      </c>
      <c r="B6031" s="488">
        <v>45549</v>
      </c>
      <c r="C6031" s="96" t="s">
        <v>476</v>
      </c>
      <c r="D6031" s="408" t="s">
        <v>269</v>
      </c>
      <c r="E6031" s="408" t="s">
        <v>470</v>
      </c>
      <c r="F6031" s="97">
        <v>0</v>
      </c>
      <c r="G6031" s="97"/>
      <c r="H6031" s="116"/>
      <c r="I6031" s="116"/>
      <c r="J6031" s="97"/>
      <c r="AD6031" s="476"/>
      <c r="AI6031" s="473"/>
    </row>
    <row r="6032" spans="1:35" s="4" customFormat="1" x14ac:dyDescent="0.25">
      <c r="A6032" s="408">
        <f t="shared" si="92"/>
        <v>6030</v>
      </c>
      <c r="B6032" s="488">
        <v>45549</v>
      </c>
      <c r="C6032" s="96" t="s">
        <v>477</v>
      </c>
      <c r="D6032" s="408" t="s">
        <v>269</v>
      </c>
      <c r="E6032" s="408" t="s">
        <v>470</v>
      </c>
      <c r="F6032" s="97">
        <v>0</v>
      </c>
      <c r="G6032" s="97"/>
      <c r="H6032" s="116"/>
      <c r="I6032" s="116"/>
      <c r="J6032" s="97"/>
      <c r="AD6032" s="476"/>
      <c r="AI6032" s="473"/>
    </row>
    <row r="6033" spans="1:35" s="4" customFormat="1" x14ac:dyDescent="0.25">
      <c r="A6033" s="408">
        <f t="shared" si="92"/>
        <v>6031</v>
      </c>
      <c r="B6033" s="488">
        <v>45549</v>
      </c>
      <c r="C6033" s="373" t="s">
        <v>478</v>
      </c>
      <c r="D6033" s="408" t="s">
        <v>103</v>
      </c>
      <c r="E6033" s="408" t="s">
        <v>470</v>
      </c>
      <c r="F6033" s="97">
        <v>117</v>
      </c>
      <c r="G6033" s="97"/>
      <c r="H6033" s="116"/>
      <c r="I6033" s="116"/>
      <c r="J6033" s="97"/>
      <c r="AD6033" s="476"/>
      <c r="AI6033" s="473"/>
    </row>
    <row r="6034" spans="1:35" s="4" customFormat="1" x14ac:dyDescent="0.25">
      <c r="A6034" s="408">
        <f t="shared" si="92"/>
        <v>6032</v>
      </c>
      <c r="B6034" s="488">
        <v>45549</v>
      </c>
      <c r="C6034" s="96" t="s">
        <v>519</v>
      </c>
      <c r="D6034" s="408" t="s">
        <v>103</v>
      </c>
      <c r="E6034" s="408" t="s">
        <v>504</v>
      </c>
      <c r="F6034" s="97">
        <v>244</v>
      </c>
      <c r="G6034" s="97"/>
      <c r="H6034" s="116"/>
      <c r="I6034" s="116"/>
      <c r="J6034" s="97"/>
      <c r="AD6034" s="476"/>
      <c r="AI6034" s="473"/>
    </row>
    <row r="6035" spans="1:35" s="4" customFormat="1" x14ac:dyDescent="0.25">
      <c r="A6035" s="408">
        <f t="shared" si="92"/>
        <v>6033</v>
      </c>
      <c r="B6035" s="488">
        <v>45550</v>
      </c>
      <c r="C6035" s="212" t="s">
        <v>125</v>
      </c>
      <c r="D6035" s="408" t="s">
        <v>99</v>
      </c>
      <c r="E6035" s="408" t="s">
        <v>334</v>
      </c>
      <c r="F6035" s="97">
        <v>0</v>
      </c>
      <c r="G6035" s="97"/>
      <c r="H6035" s="116"/>
      <c r="I6035" s="116"/>
      <c r="J6035" s="97"/>
      <c r="AD6035" s="476"/>
      <c r="AI6035" s="473"/>
    </row>
    <row r="6036" spans="1:35" s="4" customFormat="1" x14ac:dyDescent="0.25">
      <c r="A6036" s="408">
        <f t="shared" si="92"/>
        <v>6034</v>
      </c>
      <c r="B6036" s="488">
        <v>45550</v>
      </c>
      <c r="C6036" s="212" t="s">
        <v>290</v>
      </c>
      <c r="D6036" s="408" t="s">
        <v>99</v>
      </c>
      <c r="E6036" s="408" t="s">
        <v>335</v>
      </c>
      <c r="F6036" s="97">
        <v>0</v>
      </c>
      <c r="G6036" s="97"/>
      <c r="H6036" s="116"/>
      <c r="I6036" s="116"/>
      <c r="J6036" s="97"/>
      <c r="AD6036" s="476"/>
      <c r="AI6036" s="473"/>
    </row>
    <row r="6037" spans="1:35" s="4" customFormat="1" x14ac:dyDescent="0.25">
      <c r="A6037" s="408">
        <f t="shared" si="92"/>
        <v>6035</v>
      </c>
      <c r="B6037" s="488">
        <v>45550</v>
      </c>
      <c r="C6037" s="212" t="s">
        <v>88</v>
      </c>
      <c r="D6037" s="408" t="s">
        <v>89</v>
      </c>
      <c r="E6037" s="408" t="s">
        <v>336</v>
      </c>
      <c r="F6037" s="97">
        <v>0</v>
      </c>
      <c r="G6037" s="97"/>
      <c r="H6037" s="116"/>
      <c r="I6037" s="116"/>
      <c r="J6037" s="97"/>
      <c r="AD6037" s="476"/>
      <c r="AI6037" s="473"/>
    </row>
    <row r="6038" spans="1:35" s="4" customFormat="1" x14ac:dyDescent="0.25">
      <c r="A6038" s="408">
        <f t="shared" si="92"/>
        <v>6036</v>
      </c>
      <c r="B6038" s="488">
        <v>45550</v>
      </c>
      <c r="C6038" s="212" t="s">
        <v>294</v>
      </c>
      <c r="D6038" s="408" t="s">
        <v>89</v>
      </c>
      <c r="E6038" s="408" t="s">
        <v>337</v>
      </c>
      <c r="F6038" s="97">
        <v>0</v>
      </c>
      <c r="G6038" s="97"/>
      <c r="H6038" s="116"/>
      <c r="I6038" s="116"/>
      <c r="J6038" s="97"/>
      <c r="AD6038" s="476"/>
      <c r="AI6038" s="473"/>
    </row>
    <row r="6039" spans="1:35" s="4" customFormat="1" x14ac:dyDescent="0.25">
      <c r="A6039" s="408">
        <f t="shared" si="92"/>
        <v>6037</v>
      </c>
      <c r="B6039" s="488">
        <v>45550</v>
      </c>
      <c r="C6039" s="212" t="s">
        <v>119</v>
      </c>
      <c r="D6039" s="408" t="s">
        <v>131</v>
      </c>
      <c r="E6039" s="408" t="s">
        <v>338</v>
      </c>
      <c r="F6039" s="97">
        <v>150</v>
      </c>
      <c r="G6039" s="97"/>
      <c r="H6039" s="116"/>
      <c r="I6039" s="116"/>
      <c r="J6039" s="97"/>
      <c r="AD6039" s="476"/>
      <c r="AI6039" s="473"/>
    </row>
    <row r="6040" spans="1:35" s="4" customFormat="1" x14ac:dyDescent="0.25">
      <c r="A6040" s="408">
        <f t="shared" si="92"/>
        <v>6038</v>
      </c>
      <c r="B6040" s="488">
        <v>45550</v>
      </c>
      <c r="C6040" s="212" t="s">
        <v>121</v>
      </c>
      <c r="D6040" s="408" t="s">
        <v>122</v>
      </c>
      <c r="E6040" s="408" t="s">
        <v>339</v>
      </c>
      <c r="F6040" s="97">
        <v>113</v>
      </c>
      <c r="G6040" s="97"/>
      <c r="H6040" s="116"/>
      <c r="I6040" s="116"/>
      <c r="J6040" s="97"/>
      <c r="AD6040" s="476"/>
      <c r="AI6040" s="473"/>
    </row>
    <row r="6041" spans="1:35" s="4" customFormat="1" x14ac:dyDescent="0.25">
      <c r="A6041" s="408">
        <f t="shared" si="92"/>
        <v>6039</v>
      </c>
      <c r="B6041" s="488">
        <v>45550</v>
      </c>
      <c r="C6041" s="212" t="s">
        <v>349</v>
      </c>
      <c r="D6041" s="408" t="s">
        <v>360</v>
      </c>
      <c r="E6041" s="408" t="s">
        <v>127</v>
      </c>
      <c r="F6041" s="97">
        <v>140</v>
      </c>
      <c r="G6041" s="97"/>
      <c r="H6041" s="116"/>
      <c r="I6041" s="116"/>
      <c r="J6041" s="97"/>
      <c r="AD6041" s="476"/>
      <c r="AI6041" s="473"/>
    </row>
    <row r="6042" spans="1:35" s="4" customFormat="1" x14ac:dyDescent="0.25">
      <c r="A6042" s="408">
        <f t="shared" si="92"/>
        <v>6040</v>
      </c>
      <c r="B6042" s="488">
        <v>45550</v>
      </c>
      <c r="C6042" s="212" t="s">
        <v>449</v>
      </c>
      <c r="D6042" s="408" t="s">
        <v>122</v>
      </c>
      <c r="E6042" s="408" t="s">
        <v>339</v>
      </c>
      <c r="F6042" s="97">
        <v>0</v>
      </c>
      <c r="G6042" s="97"/>
      <c r="H6042" s="116"/>
      <c r="I6042" s="116"/>
      <c r="J6042" s="97"/>
      <c r="AD6042" s="476"/>
      <c r="AI6042" s="473"/>
    </row>
    <row r="6043" spans="1:35" s="4" customFormat="1" x14ac:dyDescent="0.25">
      <c r="A6043" s="408">
        <f t="shared" si="92"/>
        <v>6041</v>
      </c>
      <c r="B6043" s="488">
        <v>45550</v>
      </c>
      <c r="C6043" s="212" t="s">
        <v>118</v>
      </c>
      <c r="D6043" s="408" t="s">
        <v>107</v>
      </c>
      <c r="E6043" s="408" t="s">
        <v>340</v>
      </c>
      <c r="F6043" s="97">
        <v>0</v>
      </c>
      <c r="G6043" s="97"/>
      <c r="H6043" s="116"/>
      <c r="I6043" s="116"/>
      <c r="J6043" s="97"/>
      <c r="AD6043" s="476"/>
      <c r="AI6043" s="473"/>
    </row>
    <row r="6044" spans="1:35" s="4" customFormat="1" x14ac:dyDescent="0.25">
      <c r="A6044" s="408">
        <f t="shared" si="92"/>
        <v>6042</v>
      </c>
      <c r="B6044" s="488">
        <v>45550</v>
      </c>
      <c r="C6044" s="212" t="s">
        <v>109</v>
      </c>
      <c r="D6044" s="408" t="s">
        <v>107</v>
      </c>
      <c r="E6044" s="408" t="s">
        <v>341</v>
      </c>
      <c r="F6044" s="97">
        <v>0</v>
      </c>
      <c r="G6044" s="97"/>
      <c r="H6044" s="116"/>
      <c r="I6044" s="116"/>
      <c r="J6044" s="97"/>
      <c r="AD6044" s="476"/>
      <c r="AI6044" s="473"/>
    </row>
    <row r="6045" spans="1:35" s="4" customFormat="1" x14ac:dyDescent="0.25">
      <c r="A6045" s="408">
        <f t="shared" si="92"/>
        <v>6043</v>
      </c>
      <c r="B6045" s="488">
        <v>45550</v>
      </c>
      <c r="C6045" s="212" t="s">
        <v>106</v>
      </c>
      <c r="D6045" s="408" t="s">
        <v>107</v>
      </c>
      <c r="E6045" s="408" t="s">
        <v>342</v>
      </c>
      <c r="F6045" s="97">
        <v>0</v>
      </c>
      <c r="G6045" s="97"/>
      <c r="H6045" s="116"/>
      <c r="I6045" s="116"/>
      <c r="J6045" s="97"/>
      <c r="AD6045" s="476"/>
      <c r="AI6045" s="473"/>
    </row>
    <row r="6046" spans="1:35" s="4" customFormat="1" x14ac:dyDescent="0.25">
      <c r="A6046" s="408">
        <f t="shared" si="92"/>
        <v>6044</v>
      </c>
      <c r="B6046" s="488">
        <v>45550</v>
      </c>
      <c r="C6046" s="212" t="s">
        <v>278</v>
      </c>
      <c r="D6046" s="408" t="s">
        <v>107</v>
      </c>
      <c r="E6046" s="408" t="s">
        <v>341</v>
      </c>
      <c r="F6046" s="97">
        <v>50</v>
      </c>
      <c r="G6046" s="97"/>
      <c r="H6046" s="116"/>
      <c r="I6046" s="116"/>
      <c r="J6046" s="97"/>
      <c r="AD6046" s="476"/>
      <c r="AI6046" s="473"/>
    </row>
    <row r="6047" spans="1:35" s="4" customFormat="1" x14ac:dyDescent="0.25">
      <c r="A6047" s="408">
        <f t="shared" si="92"/>
        <v>6045</v>
      </c>
      <c r="B6047" s="488">
        <v>45550</v>
      </c>
      <c r="C6047" s="212" t="s">
        <v>372</v>
      </c>
      <c r="D6047" s="408" t="s">
        <v>107</v>
      </c>
      <c r="E6047" s="408">
        <v>0</v>
      </c>
      <c r="F6047" s="97">
        <v>0</v>
      </c>
      <c r="G6047" s="97"/>
      <c r="H6047" s="116"/>
      <c r="I6047" s="116"/>
      <c r="J6047" s="97"/>
      <c r="AD6047" s="476"/>
      <c r="AI6047" s="473"/>
    </row>
    <row r="6048" spans="1:35" s="4" customFormat="1" x14ac:dyDescent="0.25">
      <c r="A6048" s="408">
        <f t="shared" si="92"/>
        <v>6046</v>
      </c>
      <c r="B6048" s="488">
        <v>45550</v>
      </c>
      <c r="C6048" s="212" t="s">
        <v>373</v>
      </c>
      <c r="D6048" s="408" t="s">
        <v>107</v>
      </c>
      <c r="E6048" s="408">
        <v>0</v>
      </c>
      <c r="F6048" s="97">
        <v>130</v>
      </c>
      <c r="G6048" s="97"/>
      <c r="H6048" s="116"/>
      <c r="I6048" s="116"/>
      <c r="J6048" s="97"/>
      <c r="AD6048" s="476"/>
      <c r="AI6048" s="473"/>
    </row>
    <row r="6049" spans="1:35" s="4" customFormat="1" x14ac:dyDescent="0.25">
      <c r="A6049" s="408">
        <f t="shared" si="92"/>
        <v>6047</v>
      </c>
      <c r="B6049" s="488">
        <v>45550</v>
      </c>
      <c r="C6049" s="212" t="s">
        <v>91</v>
      </c>
      <c r="D6049" s="408" t="s">
        <v>92</v>
      </c>
      <c r="E6049" s="408" t="s">
        <v>343</v>
      </c>
      <c r="F6049" s="97">
        <v>0</v>
      </c>
      <c r="G6049" s="97"/>
      <c r="H6049" s="116"/>
      <c r="I6049" s="116"/>
      <c r="J6049" s="97"/>
      <c r="AD6049" s="476"/>
      <c r="AI6049" s="473"/>
    </row>
    <row r="6050" spans="1:35" s="4" customFormat="1" x14ac:dyDescent="0.25">
      <c r="A6050" s="408">
        <f t="shared" si="92"/>
        <v>6048</v>
      </c>
      <c r="B6050" s="488">
        <v>45550</v>
      </c>
      <c r="C6050" s="212" t="s">
        <v>94</v>
      </c>
      <c r="D6050" s="408" t="s">
        <v>92</v>
      </c>
      <c r="E6050" s="408" t="s">
        <v>344</v>
      </c>
      <c r="F6050" s="97">
        <v>0</v>
      </c>
      <c r="G6050" s="97"/>
      <c r="H6050" s="116"/>
      <c r="I6050" s="116"/>
      <c r="J6050" s="97"/>
      <c r="AD6050" s="476"/>
      <c r="AI6050" s="473"/>
    </row>
    <row r="6051" spans="1:35" s="4" customFormat="1" x14ac:dyDescent="0.25">
      <c r="A6051" s="408">
        <f t="shared" si="92"/>
        <v>6049</v>
      </c>
      <c r="B6051" s="488">
        <v>45550</v>
      </c>
      <c r="C6051" s="212" t="s">
        <v>116</v>
      </c>
      <c r="D6051" s="408" t="s">
        <v>92</v>
      </c>
      <c r="E6051" s="408" t="s">
        <v>345</v>
      </c>
      <c r="F6051" s="97">
        <v>0</v>
      </c>
      <c r="G6051" s="97"/>
      <c r="H6051" s="116"/>
      <c r="I6051" s="116"/>
      <c r="J6051" s="97"/>
      <c r="AD6051" s="476"/>
      <c r="AI6051" s="473"/>
    </row>
    <row r="6052" spans="1:35" s="4" customFormat="1" x14ac:dyDescent="0.25">
      <c r="A6052" s="408">
        <f t="shared" si="92"/>
        <v>6050</v>
      </c>
      <c r="B6052" s="488">
        <v>45550</v>
      </c>
      <c r="C6052" s="212" t="s">
        <v>128</v>
      </c>
      <c r="D6052" s="408" t="s">
        <v>97</v>
      </c>
      <c r="E6052" s="408" t="s">
        <v>346</v>
      </c>
      <c r="F6052" s="97">
        <v>56</v>
      </c>
      <c r="G6052" s="97"/>
      <c r="H6052" s="116"/>
      <c r="I6052" s="116"/>
      <c r="J6052" s="97"/>
      <c r="AD6052" s="476"/>
      <c r="AI6052" s="473"/>
    </row>
    <row r="6053" spans="1:35" s="4" customFormat="1" x14ac:dyDescent="0.25">
      <c r="A6053" s="408">
        <f t="shared" si="92"/>
        <v>6051</v>
      </c>
      <c r="B6053" s="488">
        <v>45550</v>
      </c>
      <c r="C6053" s="212" t="s">
        <v>96</v>
      </c>
      <c r="D6053" s="408" t="s">
        <v>97</v>
      </c>
      <c r="E6053" s="408" t="s">
        <v>347</v>
      </c>
      <c r="F6053" s="97">
        <v>60</v>
      </c>
      <c r="G6053" s="97"/>
      <c r="H6053" s="116"/>
      <c r="I6053" s="116"/>
      <c r="J6053" s="97"/>
      <c r="AD6053" s="476"/>
      <c r="AI6053" s="473"/>
    </row>
    <row r="6054" spans="1:35" s="4" customFormat="1" x14ac:dyDescent="0.25">
      <c r="A6054" s="408">
        <f t="shared" si="92"/>
        <v>6052</v>
      </c>
      <c r="B6054" s="488">
        <v>45550</v>
      </c>
      <c r="C6054" s="212" t="s">
        <v>113</v>
      </c>
      <c r="D6054" s="408" t="s">
        <v>114</v>
      </c>
      <c r="E6054" s="408" t="s">
        <v>348</v>
      </c>
      <c r="F6054" s="97">
        <v>0</v>
      </c>
      <c r="G6054" s="97"/>
      <c r="H6054" s="116"/>
      <c r="I6054" s="116"/>
      <c r="J6054" s="97"/>
      <c r="AD6054" s="476"/>
      <c r="AI6054" s="473"/>
    </row>
    <row r="6055" spans="1:35" s="4" customFormat="1" x14ac:dyDescent="0.25">
      <c r="A6055" s="408">
        <f t="shared" si="92"/>
        <v>6053</v>
      </c>
      <c r="B6055" s="488">
        <v>45550</v>
      </c>
      <c r="C6055" s="96" t="s">
        <v>559</v>
      </c>
      <c r="D6055" s="408" t="str">
        <f>VLOOKUP(C6055,X$4:Z6056,2,FALSE)</f>
        <v>لودر VOLVO</v>
      </c>
      <c r="E6055" s="408" t="str">
        <f>VLOOKUP(C6055,X$4:Z6056,3,FALSE)</f>
        <v>شرکتی</v>
      </c>
      <c r="F6055" s="97">
        <v>0</v>
      </c>
      <c r="G6055" s="97"/>
      <c r="H6055" s="116"/>
      <c r="I6055" s="116"/>
      <c r="J6055" s="97"/>
      <c r="AD6055" s="476"/>
      <c r="AI6055" s="473"/>
    </row>
    <row r="6056" spans="1:35" s="4" customFormat="1" x14ac:dyDescent="0.25">
      <c r="A6056" s="408">
        <f t="shared" si="92"/>
        <v>6054</v>
      </c>
      <c r="B6056" s="488">
        <v>45550</v>
      </c>
      <c r="C6056" s="212" t="s">
        <v>156</v>
      </c>
      <c r="D6056" s="408" t="s">
        <v>136</v>
      </c>
      <c r="E6056" s="408" t="s">
        <v>149</v>
      </c>
      <c r="F6056" s="97">
        <v>0</v>
      </c>
      <c r="G6056" s="97"/>
      <c r="H6056" s="116"/>
      <c r="I6056" s="116"/>
      <c r="J6056" s="97"/>
      <c r="AD6056" s="476"/>
      <c r="AI6056" s="473"/>
    </row>
    <row r="6057" spans="1:35" s="4" customFormat="1" x14ac:dyDescent="0.25">
      <c r="A6057" s="408">
        <f t="shared" si="92"/>
        <v>6055</v>
      </c>
      <c r="B6057" s="488">
        <v>45550</v>
      </c>
      <c r="C6057" s="212" t="s">
        <v>142</v>
      </c>
      <c r="D6057" s="408" t="s">
        <v>264</v>
      </c>
      <c r="E6057" s="408" t="s">
        <v>143</v>
      </c>
      <c r="F6057" s="97">
        <v>152</v>
      </c>
      <c r="G6057" s="97"/>
      <c r="H6057" s="116"/>
      <c r="I6057" s="116"/>
      <c r="J6057" s="97"/>
      <c r="AD6057" s="476"/>
      <c r="AI6057" s="473"/>
    </row>
    <row r="6058" spans="1:35" s="4" customFormat="1" x14ac:dyDescent="0.25">
      <c r="A6058" s="408">
        <f t="shared" si="92"/>
        <v>6056</v>
      </c>
      <c r="B6058" s="488">
        <v>45550</v>
      </c>
      <c r="C6058" s="212" t="s">
        <v>144</v>
      </c>
      <c r="D6058" s="408" t="s">
        <v>264</v>
      </c>
      <c r="E6058" s="408" t="s">
        <v>143</v>
      </c>
      <c r="F6058" s="97">
        <v>163</v>
      </c>
      <c r="G6058" s="97"/>
      <c r="H6058" s="116"/>
      <c r="I6058" s="116"/>
      <c r="J6058" s="97"/>
      <c r="AD6058" s="476"/>
      <c r="AI6058" s="473"/>
    </row>
    <row r="6059" spans="1:35" s="4" customFormat="1" x14ac:dyDescent="0.25">
      <c r="A6059" s="408">
        <f t="shared" si="92"/>
        <v>6057</v>
      </c>
      <c r="B6059" s="488">
        <v>45550</v>
      </c>
      <c r="C6059" s="212" t="s">
        <v>145</v>
      </c>
      <c r="D6059" s="408" t="s">
        <v>265</v>
      </c>
      <c r="E6059" s="408" t="s">
        <v>146</v>
      </c>
      <c r="F6059" s="97">
        <v>325</v>
      </c>
      <c r="G6059" s="97"/>
      <c r="H6059" s="116"/>
      <c r="I6059" s="116"/>
      <c r="J6059" s="97"/>
      <c r="AD6059" s="476"/>
      <c r="AI6059" s="473"/>
    </row>
    <row r="6060" spans="1:35" s="4" customFormat="1" x14ac:dyDescent="0.25">
      <c r="A6060" s="408">
        <f t="shared" si="92"/>
        <v>6058</v>
      </c>
      <c r="B6060" s="488">
        <v>45550</v>
      </c>
      <c r="C6060" s="212" t="s">
        <v>160</v>
      </c>
      <c r="D6060" s="408" t="s">
        <v>136</v>
      </c>
      <c r="E6060" s="408" t="s">
        <v>64</v>
      </c>
      <c r="F6060" s="97">
        <v>0</v>
      </c>
      <c r="G6060" s="97"/>
      <c r="H6060" s="116"/>
      <c r="I6060" s="116"/>
      <c r="J6060" s="97"/>
      <c r="AD6060" s="476"/>
      <c r="AI6060" s="473"/>
    </row>
    <row r="6061" spans="1:35" s="4" customFormat="1" x14ac:dyDescent="0.25">
      <c r="A6061" s="408">
        <f t="shared" si="92"/>
        <v>6059</v>
      </c>
      <c r="B6061" s="488">
        <v>45550</v>
      </c>
      <c r="C6061" s="212" t="s">
        <v>390</v>
      </c>
      <c r="D6061" s="408" t="s">
        <v>99</v>
      </c>
      <c r="E6061" s="408" t="s">
        <v>381</v>
      </c>
      <c r="F6061" s="97">
        <v>230</v>
      </c>
      <c r="G6061" s="97"/>
      <c r="H6061" s="116"/>
      <c r="I6061" s="116"/>
      <c r="J6061" s="97"/>
      <c r="AD6061" s="476"/>
      <c r="AI6061" s="473"/>
    </row>
    <row r="6062" spans="1:35" s="4" customFormat="1" x14ac:dyDescent="0.25">
      <c r="A6062" s="408">
        <f t="shared" si="92"/>
        <v>6060</v>
      </c>
      <c r="B6062" s="488">
        <v>45550</v>
      </c>
      <c r="C6062" s="96" t="s">
        <v>283</v>
      </c>
      <c r="D6062" s="408" t="s">
        <v>266</v>
      </c>
      <c r="E6062" s="408" t="s">
        <v>63</v>
      </c>
      <c r="F6062" s="97">
        <v>80</v>
      </c>
      <c r="G6062" s="97"/>
      <c r="H6062" s="116"/>
      <c r="I6062" s="116"/>
      <c r="J6062" s="97"/>
      <c r="AD6062" s="476"/>
      <c r="AI6062" s="473"/>
    </row>
    <row r="6063" spans="1:35" s="4" customFormat="1" x14ac:dyDescent="0.25">
      <c r="A6063" s="408">
        <f t="shared" si="92"/>
        <v>6061</v>
      </c>
      <c r="B6063" s="488">
        <v>45550</v>
      </c>
      <c r="C6063" s="212" t="s">
        <v>148</v>
      </c>
      <c r="D6063" s="408" t="s">
        <v>92</v>
      </c>
      <c r="E6063" s="408" t="s">
        <v>63</v>
      </c>
      <c r="F6063" s="97">
        <v>0</v>
      </c>
      <c r="G6063" s="97"/>
      <c r="H6063" s="116"/>
      <c r="I6063" s="116"/>
      <c r="J6063" s="97"/>
      <c r="AD6063" s="476"/>
      <c r="AI6063" s="473"/>
    </row>
    <row r="6064" spans="1:35" s="4" customFormat="1" x14ac:dyDescent="0.25">
      <c r="A6064" s="408">
        <f t="shared" si="92"/>
        <v>6062</v>
      </c>
      <c r="B6064" s="488">
        <v>45550</v>
      </c>
      <c r="C6064" s="212" t="s">
        <v>150</v>
      </c>
      <c r="D6064" s="408" t="s">
        <v>92</v>
      </c>
      <c r="E6064" s="408" t="s">
        <v>63</v>
      </c>
      <c r="F6064" s="97">
        <v>70</v>
      </c>
      <c r="G6064" s="97"/>
      <c r="H6064" s="116"/>
      <c r="I6064" s="116"/>
      <c r="J6064" s="97"/>
      <c r="AD6064" s="476"/>
      <c r="AI6064" s="473"/>
    </row>
    <row r="6065" spans="1:35" s="4" customFormat="1" x14ac:dyDescent="0.25">
      <c r="A6065" s="408">
        <f t="shared" si="92"/>
        <v>6063</v>
      </c>
      <c r="B6065" s="488">
        <v>45550</v>
      </c>
      <c r="C6065" s="213" t="s">
        <v>467</v>
      </c>
      <c r="D6065" s="408" t="s">
        <v>92</v>
      </c>
      <c r="E6065" s="408" t="s">
        <v>63</v>
      </c>
      <c r="F6065" s="97">
        <v>0</v>
      </c>
      <c r="G6065" s="97"/>
      <c r="H6065" s="116"/>
      <c r="I6065" s="116"/>
      <c r="J6065" s="97"/>
      <c r="AD6065" s="476"/>
      <c r="AI6065" s="473"/>
    </row>
    <row r="6066" spans="1:35" s="4" customFormat="1" x14ac:dyDescent="0.25">
      <c r="A6066" s="408">
        <f t="shared" si="92"/>
        <v>6064</v>
      </c>
      <c r="B6066" s="488">
        <v>45550</v>
      </c>
      <c r="C6066" s="212" t="s">
        <v>135</v>
      </c>
      <c r="D6066" s="408" t="s">
        <v>136</v>
      </c>
      <c r="E6066" s="408" t="s">
        <v>2</v>
      </c>
      <c r="F6066" s="97">
        <v>0</v>
      </c>
      <c r="G6066" s="97"/>
      <c r="H6066" s="116"/>
      <c r="I6066" s="116"/>
      <c r="J6066" s="97"/>
      <c r="AD6066" s="476"/>
      <c r="AI6066" s="473"/>
    </row>
    <row r="6067" spans="1:35" s="4" customFormat="1" x14ac:dyDescent="0.25">
      <c r="A6067" s="408">
        <f t="shared" si="92"/>
        <v>6065</v>
      </c>
      <c r="B6067" s="488">
        <v>45550</v>
      </c>
      <c r="C6067" s="212" t="s">
        <v>137</v>
      </c>
      <c r="D6067" s="408" t="s">
        <v>136</v>
      </c>
      <c r="E6067" s="408" t="s">
        <v>2</v>
      </c>
      <c r="F6067" s="97">
        <v>261</v>
      </c>
      <c r="G6067" s="97"/>
      <c r="H6067" s="116"/>
      <c r="I6067" s="116"/>
      <c r="J6067" s="97"/>
      <c r="AD6067" s="476"/>
      <c r="AI6067" s="473"/>
    </row>
    <row r="6068" spans="1:35" s="4" customFormat="1" x14ac:dyDescent="0.25">
      <c r="A6068" s="408">
        <f t="shared" ref="A6068:A6131" si="93">ROW()-2</f>
        <v>6066</v>
      </c>
      <c r="B6068" s="488">
        <v>45550</v>
      </c>
      <c r="C6068" s="212" t="s">
        <v>139</v>
      </c>
      <c r="D6068" s="408" t="s">
        <v>92</v>
      </c>
      <c r="E6068" s="408" t="s">
        <v>2</v>
      </c>
      <c r="F6068" s="97">
        <v>0</v>
      </c>
      <c r="G6068" s="97"/>
      <c r="H6068" s="116"/>
      <c r="I6068" s="116"/>
      <c r="J6068" s="97"/>
      <c r="AD6068" s="476"/>
      <c r="AI6068" s="473"/>
    </row>
    <row r="6069" spans="1:35" s="4" customFormat="1" x14ac:dyDescent="0.25">
      <c r="A6069" s="408">
        <f t="shared" si="93"/>
        <v>6067</v>
      </c>
      <c r="B6069" s="488">
        <v>45550</v>
      </c>
      <c r="C6069" s="212" t="s">
        <v>140</v>
      </c>
      <c r="D6069" s="408" t="s">
        <v>92</v>
      </c>
      <c r="E6069" s="408" t="s">
        <v>2</v>
      </c>
      <c r="F6069" s="97">
        <v>93</v>
      </c>
      <c r="G6069" s="97"/>
      <c r="H6069" s="116"/>
      <c r="I6069" s="116"/>
      <c r="J6069" s="97"/>
      <c r="AD6069" s="476"/>
      <c r="AI6069" s="473"/>
    </row>
    <row r="6070" spans="1:35" s="4" customFormat="1" x14ac:dyDescent="0.25">
      <c r="A6070" s="408">
        <f t="shared" si="93"/>
        <v>6068</v>
      </c>
      <c r="B6070" s="488">
        <v>45550</v>
      </c>
      <c r="C6070" s="212" t="s">
        <v>141</v>
      </c>
      <c r="D6070" s="408" t="s">
        <v>92</v>
      </c>
      <c r="E6070" s="408" t="s">
        <v>2</v>
      </c>
      <c r="F6070" s="97">
        <v>205</v>
      </c>
      <c r="G6070" s="97"/>
      <c r="H6070" s="116"/>
      <c r="I6070" s="116"/>
      <c r="J6070" s="97"/>
      <c r="AD6070" s="476"/>
      <c r="AI6070" s="473"/>
    </row>
    <row r="6071" spans="1:35" s="4" customFormat="1" x14ac:dyDescent="0.25">
      <c r="A6071" s="408">
        <f t="shared" si="93"/>
        <v>6069</v>
      </c>
      <c r="B6071" s="488">
        <v>45550</v>
      </c>
      <c r="C6071" s="212" t="s">
        <v>134</v>
      </c>
      <c r="D6071" s="408" t="s">
        <v>99</v>
      </c>
      <c r="E6071" s="408" t="s">
        <v>2</v>
      </c>
      <c r="F6071" s="97">
        <v>0</v>
      </c>
      <c r="G6071" s="97"/>
      <c r="H6071" s="116"/>
      <c r="I6071" s="116"/>
      <c r="J6071" s="97"/>
      <c r="AD6071" s="476"/>
      <c r="AI6071" s="473"/>
    </row>
    <row r="6072" spans="1:35" s="4" customFormat="1" x14ac:dyDescent="0.25">
      <c r="A6072" s="408">
        <f t="shared" si="93"/>
        <v>6070</v>
      </c>
      <c r="B6072" s="488">
        <v>45550</v>
      </c>
      <c r="C6072" s="212" t="s">
        <v>279</v>
      </c>
      <c r="D6072" s="408" t="s">
        <v>99</v>
      </c>
      <c r="E6072" s="408" t="s">
        <v>2</v>
      </c>
      <c r="F6072" s="97">
        <v>0</v>
      </c>
      <c r="G6072" s="97"/>
      <c r="H6072" s="116"/>
      <c r="I6072" s="116"/>
      <c r="J6072" s="97"/>
      <c r="AD6072" s="476"/>
      <c r="AI6072" s="473"/>
    </row>
    <row r="6073" spans="1:35" s="4" customFormat="1" x14ac:dyDescent="0.25">
      <c r="A6073" s="408">
        <f t="shared" si="93"/>
        <v>6071</v>
      </c>
      <c r="B6073" s="488">
        <v>45550</v>
      </c>
      <c r="C6073" s="212" t="s">
        <v>153</v>
      </c>
      <c r="D6073" s="408" t="s">
        <v>103</v>
      </c>
      <c r="E6073" s="408" t="s">
        <v>62</v>
      </c>
      <c r="F6073" s="97">
        <v>0</v>
      </c>
      <c r="G6073" s="97"/>
      <c r="H6073" s="116"/>
      <c r="I6073" s="116"/>
      <c r="J6073" s="97"/>
      <c r="AD6073" s="476"/>
      <c r="AI6073" s="473"/>
    </row>
    <row r="6074" spans="1:35" s="4" customFormat="1" x14ac:dyDescent="0.25">
      <c r="A6074" s="408">
        <f t="shared" si="93"/>
        <v>6072</v>
      </c>
      <c r="B6074" s="488">
        <v>45550</v>
      </c>
      <c r="C6074" s="212" t="s">
        <v>154</v>
      </c>
      <c r="D6074" s="408" t="s">
        <v>92</v>
      </c>
      <c r="E6074" s="408" t="s">
        <v>62</v>
      </c>
      <c r="F6074" s="97">
        <v>0</v>
      </c>
      <c r="G6074" s="97"/>
      <c r="H6074" s="116"/>
      <c r="I6074" s="116"/>
      <c r="J6074" s="97"/>
      <c r="AD6074" s="476"/>
      <c r="AI6074" s="473"/>
    </row>
    <row r="6075" spans="1:35" s="4" customFormat="1" x14ac:dyDescent="0.25">
      <c r="A6075" s="408">
        <f t="shared" si="93"/>
        <v>6073</v>
      </c>
      <c r="B6075" s="488">
        <v>45550</v>
      </c>
      <c r="C6075" s="212" t="s">
        <v>155</v>
      </c>
      <c r="D6075" s="408" t="s">
        <v>92</v>
      </c>
      <c r="E6075" s="408" t="s">
        <v>62</v>
      </c>
      <c r="F6075" s="97">
        <v>0</v>
      </c>
      <c r="G6075" s="97"/>
      <c r="H6075" s="116"/>
      <c r="I6075" s="116"/>
      <c r="J6075" s="97"/>
      <c r="AD6075" s="476"/>
      <c r="AI6075" s="473"/>
    </row>
    <row r="6076" spans="1:35" s="4" customFormat="1" x14ac:dyDescent="0.25">
      <c r="A6076" s="408">
        <f t="shared" si="93"/>
        <v>6074</v>
      </c>
      <c r="B6076" s="488">
        <v>45550</v>
      </c>
      <c r="C6076" s="212" t="s">
        <v>295</v>
      </c>
      <c r="D6076" s="408" t="s">
        <v>92</v>
      </c>
      <c r="E6076" s="408" t="s">
        <v>62</v>
      </c>
      <c r="F6076" s="97">
        <v>0</v>
      </c>
      <c r="G6076" s="97"/>
      <c r="H6076" s="116"/>
      <c r="I6076" s="116"/>
      <c r="J6076" s="97"/>
      <c r="AD6076" s="476"/>
      <c r="AI6076" s="473"/>
    </row>
    <row r="6077" spans="1:35" s="4" customFormat="1" x14ac:dyDescent="0.25">
      <c r="A6077" s="408">
        <f t="shared" si="93"/>
        <v>6075</v>
      </c>
      <c r="B6077" s="488">
        <v>45550</v>
      </c>
      <c r="C6077" s="212" t="s">
        <v>259</v>
      </c>
      <c r="D6077" s="408" t="s">
        <v>92</v>
      </c>
      <c r="E6077" s="408" t="s">
        <v>2</v>
      </c>
      <c r="F6077" s="97">
        <v>0</v>
      </c>
      <c r="G6077" s="97"/>
      <c r="H6077" s="116"/>
      <c r="I6077" s="116"/>
      <c r="J6077" s="97"/>
      <c r="AD6077" s="476"/>
      <c r="AI6077" s="473"/>
    </row>
    <row r="6078" spans="1:35" s="4" customFormat="1" x14ac:dyDescent="0.25">
      <c r="A6078" s="408">
        <f t="shared" si="93"/>
        <v>6076</v>
      </c>
      <c r="B6078" s="488">
        <v>45550</v>
      </c>
      <c r="C6078" s="212" t="s">
        <v>260</v>
      </c>
      <c r="D6078" s="408" t="s">
        <v>92</v>
      </c>
      <c r="E6078" s="408" t="s">
        <v>2</v>
      </c>
      <c r="F6078" s="97">
        <v>0</v>
      </c>
      <c r="G6078" s="97"/>
      <c r="H6078" s="116"/>
      <c r="I6078" s="116"/>
      <c r="J6078" s="97"/>
      <c r="AD6078" s="476"/>
      <c r="AI6078" s="473"/>
    </row>
    <row r="6079" spans="1:35" s="4" customFormat="1" x14ac:dyDescent="0.25">
      <c r="A6079" s="408">
        <f t="shared" si="93"/>
        <v>6077</v>
      </c>
      <c r="B6079" s="488">
        <v>45550</v>
      </c>
      <c r="C6079" s="212" t="s">
        <v>252</v>
      </c>
      <c r="D6079" s="408" t="s">
        <v>92</v>
      </c>
      <c r="E6079" s="408" t="s">
        <v>2</v>
      </c>
      <c r="F6079" s="97">
        <v>0</v>
      </c>
      <c r="G6079" s="97"/>
      <c r="H6079" s="116"/>
      <c r="I6079" s="116"/>
      <c r="J6079" s="97"/>
      <c r="AD6079" s="476"/>
      <c r="AI6079" s="473"/>
    </row>
    <row r="6080" spans="1:35" s="4" customFormat="1" x14ac:dyDescent="0.25">
      <c r="A6080" s="408">
        <f t="shared" si="93"/>
        <v>6078</v>
      </c>
      <c r="B6080" s="488">
        <v>45550</v>
      </c>
      <c r="C6080" s="212" t="s">
        <v>177</v>
      </c>
      <c r="D6080" s="408" t="s">
        <v>159</v>
      </c>
      <c r="E6080" s="408" t="s">
        <v>8</v>
      </c>
      <c r="F6080" s="97">
        <v>70</v>
      </c>
      <c r="G6080" s="97"/>
      <c r="H6080" s="116"/>
      <c r="I6080" s="116"/>
      <c r="J6080" s="97"/>
      <c r="AD6080" s="476"/>
      <c r="AI6080" s="473"/>
    </row>
    <row r="6081" spans="1:35" s="4" customFormat="1" x14ac:dyDescent="0.25">
      <c r="A6081" s="408">
        <f t="shared" si="93"/>
        <v>6079</v>
      </c>
      <c r="B6081" s="488">
        <v>45550</v>
      </c>
      <c r="C6081" s="212" t="s">
        <v>162</v>
      </c>
      <c r="D6081" s="408" t="s">
        <v>163</v>
      </c>
      <c r="E6081" s="408" t="s">
        <v>164</v>
      </c>
      <c r="F6081" s="97">
        <v>187</v>
      </c>
      <c r="G6081" s="97"/>
      <c r="H6081" s="116"/>
      <c r="I6081" s="116"/>
      <c r="J6081" s="97"/>
      <c r="AD6081" s="476"/>
      <c r="AI6081" s="473"/>
    </row>
    <row r="6082" spans="1:35" s="4" customFormat="1" x14ac:dyDescent="0.25">
      <c r="A6082" s="408">
        <f t="shared" si="93"/>
        <v>6080</v>
      </c>
      <c r="B6082" s="488">
        <v>45550</v>
      </c>
      <c r="C6082" s="212" t="s">
        <v>166</v>
      </c>
      <c r="D6082" s="408" t="s">
        <v>167</v>
      </c>
      <c r="E6082" s="408" t="s">
        <v>164</v>
      </c>
      <c r="F6082" s="97">
        <v>0</v>
      </c>
      <c r="G6082" s="97"/>
      <c r="H6082" s="116"/>
      <c r="I6082" s="116"/>
      <c r="J6082" s="97"/>
      <c r="AD6082" s="476"/>
      <c r="AI6082" s="473"/>
    </row>
    <row r="6083" spans="1:35" s="4" customFormat="1" x14ac:dyDescent="0.25">
      <c r="A6083" s="408">
        <f t="shared" si="93"/>
        <v>6081</v>
      </c>
      <c r="B6083" s="488">
        <v>45550</v>
      </c>
      <c r="C6083" s="212" t="s">
        <v>169</v>
      </c>
      <c r="D6083" s="408" t="s">
        <v>167</v>
      </c>
      <c r="E6083" s="408" t="s">
        <v>164</v>
      </c>
      <c r="F6083" s="97">
        <v>0</v>
      </c>
      <c r="G6083" s="97"/>
      <c r="H6083" s="116"/>
      <c r="I6083" s="116"/>
      <c r="J6083" s="97"/>
      <c r="AD6083" s="476"/>
      <c r="AI6083" s="473"/>
    </row>
    <row r="6084" spans="1:35" s="4" customFormat="1" x14ac:dyDescent="0.25">
      <c r="A6084" s="408">
        <f t="shared" si="93"/>
        <v>6082</v>
      </c>
      <c r="B6084" s="488">
        <v>45550</v>
      </c>
      <c r="C6084" s="212" t="s">
        <v>170</v>
      </c>
      <c r="D6084" s="408" t="s">
        <v>103</v>
      </c>
      <c r="E6084" s="408" t="s">
        <v>164</v>
      </c>
      <c r="F6084" s="97">
        <v>130</v>
      </c>
      <c r="G6084" s="97"/>
      <c r="H6084" s="116"/>
      <c r="I6084" s="116"/>
      <c r="J6084" s="97"/>
      <c r="AD6084" s="476"/>
      <c r="AI6084" s="473"/>
    </row>
    <row r="6085" spans="1:35" s="4" customFormat="1" x14ac:dyDescent="0.25">
      <c r="A6085" s="408">
        <f t="shared" si="93"/>
        <v>6083</v>
      </c>
      <c r="B6085" s="488">
        <v>45550</v>
      </c>
      <c r="C6085" s="212" t="s">
        <v>171</v>
      </c>
      <c r="D6085" s="408" t="s">
        <v>159</v>
      </c>
      <c r="E6085" s="408" t="s">
        <v>164</v>
      </c>
      <c r="F6085" s="97">
        <v>0</v>
      </c>
      <c r="G6085" s="97"/>
      <c r="H6085" s="116"/>
      <c r="I6085" s="116"/>
      <c r="J6085" s="97"/>
      <c r="AD6085" s="476"/>
      <c r="AI6085" s="473"/>
    </row>
    <row r="6086" spans="1:35" s="4" customFormat="1" x14ac:dyDescent="0.25">
      <c r="A6086" s="408">
        <f t="shared" si="93"/>
        <v>6084</v>
      </c>
      <c r="B6086" s="488">
        <v>45550</v>
      </c>
      <c r="C6086" s="212" t="s">
        <v>172</v>
      </c>
      <c r="D6086" s="408" t="s">
        <v>173</v>
      </c>
      <c r="E6086" s="408" t="s">
        <v>164</v>
      </c>
      <c r="F6086" s="97">
        <v>0</v>
      </c>
      <c r="G6086" s="97"/>
      <c r="H6086" s="116"/>
      <c r="I6086" s="116"/>
      <c r="J6086" s="97"/>
      <c r="AD6086" s="476"/>
      <c r="AI6086" s="473"/>
    </row>
    <row r="6087" spans="1:35" s="4" customFormat="1" x14ac:dyDescent="0.25">
      <c r="A6087" s="408">
        <f t="shared" si="93"/>
        <v>6085</v>
      </c>
      <c r="B6087" s="488">
        <v>45550</v>
      </c>
      <c r="C6087" s="212" t="s">
        <v>174</v>
      </c>
      <c r="D6087" s="408" t="s">
        <v>99</v>
      </c>
      <c r="E6087" s="408" t="s">
        <v>164</v>
      </c>
      <c r="F6087" s="97">
        <v>0</v>
      </c>
      <c r="G6087" s="97"/>
      <c r="H6087" s="116"/>
      <c r="I6087" s="116"/>
      <c r="J6087" s="97"/>
      <c r="AD6087" s="476"/>
      <c r="AI6087" s="473"/>
    </row>
    <row r="6088" spans="1:35" s="4" customFormat="1" x14ac:dyDescent="0.25">
      <c r="A6088" s="408">
        <f t="shared" si="93"/>
        <v>6086</v>
      </c>
      <c r="B6088" s="488">
        <v>45550</v>
      </c>
      <c r="C6088" s="212" t="s">
        <v>175</v>
      </c>
      <c r="D6088" s="408" t="s">
        <v>176</v>
      </c>
      <c r="E6088" s="408" t="s">
        <v>164</v>
      </c>
      <c r="F6088" s="97">
        <v>120</v>
      </c>
      <c r="G6088" s="97"/>
      <c r="H6088" s="116"/>
      <c r="I6088" s="116"/>
      <c r="J6088" s="97"/>
      <c r="AD6088" s="476"/>
      <c r="AI6088" s="473"/>
    </row>
    <row r="6089" spans="1:35" s="4" customFormat="1" x14ac:dyDescent="0.25">
      <c r="A6089" s="408">
        <f t="shared" si="93"/>
        <v>6087</v>
      </c>
      <c r="B6089" s="488">
        <v>45550</v>
      </c>
      <c r="C6089" s="212" t="s">
        <v>263</v>
      </c>
      <c r="D6089" s="408" t="s">
        <v>176</v>
      </c>
      <c r="E6089" s="408" t="s">
        <v>164</v>
      </c>
      <c r="F6089" s="97">
        <v>0</v>
      </c>
      <c r="G6089" s="97"/>
      <c r="H6089" s="116"/>
      <c r="I6089" s="116"/>
      <c r="J6089" s="97"/>
      <c r="AD6089" s="476"/>
      <c r="AI6089" s="473"/>
    </row>
    <row r="6090" spans="1:35" s="4" customFormat="1" x14ac:dyDescent="0.25">
      <c r="A6090" s="408">
        <f t="shared" si="93"/>
        <v>6088</v>
      </c>
      <c r="B6090" s="488">
        <v>45550</v>
      </c>
      <c r="C6090" s="212" t="s">
        <v>261</v>
      </c>
      <c r="D6090" s="408" t="s">
        <v>269</v>
      </c>
      <c r="E6090" s="408" t="s">
        <v>164</v>
      </c>
      <c r="F6090" s="97">
        <v>129</v>
      </c>
      <c r="G6090" s="97"/>
      <c r="H6090" s="116"/>
      <c r="I6090" s="116"/>
      <c r="J6090" s="97"/>
      <c r="AD6090" s="476"/>
      <c r="AI6090" s="473"/>
    </row>
    <row r="6091" spans="1:35" s="4" customFormat="1" x14ac:dyDescent="0.25">
      <c r="A6091" s="408">
        <f t="shared" si="93"/>
        <v>6089</v>
      </c>
      <c r="B6091" s="488">
        <v>45550</v>
      </c>
      <c r="C6091" s="212" t="s">
        <v>254</v>
      </c>
      <c r="D6091" s="408" t="s">
        <v>159</v>
      </c>
      <c r="E6091" s="408" t="s">
        <v>164</v>
      </c>
      <c r="F6091" s="97">
        <v>0</v>
      </c>
      <c r="G6091" s="97"/>
      <c r="H6091" s="116"/>
      <c r="I6091" s="116"/>
      <c r="J6091" s="97"/>
      <c r="AD6091" s="476"/>
      <c r="AI6091" s="473"/>
    </row>
    <row r="6092" spans="1:35" s="4" customFormat="1" x14ac:dyDescent="0.25">
      <c r="A6092" s="408">
        <f t="shared" si="93"/>
        <v>6090</v>
      </c>
      <c r="B6092" s="488">
        <v>45550</v>
      </c>
      <c r="C6092" s="212" t="s">
        <v>277</v>
      </c>
      <c r="D6092" s="408" t="s">
        <v>176</v>
      </c>
      <c r="E6092" s="408" t="s">
        <v>164</v>
      </c>
      <c r="F6092" s="97">
        <v>180</v>
      </c>
      <c r="G6092" s="97"/>
      <c r="H6092" s="116"/>
      <c r="I6092" s="116"/>
      <c r="J6092" s="97"/>
      <c r="AD6092" s="476"/>
      <c r="AI6092" s="473"/>
    </row>
    <row r="6093" spans="1:35" s="4" customFormat="1" x14ac:dyDescent="0.25">
      <c r="A6093" s="408">
        <f t="shared" si="93"/>
        <v>6091</v>
      </c>
      <c r="B6093" s="488">
        <v>45550</v>
      </c>
      <c r="C6093" s="212" t="s">
        <v>352</v>
      </c>
      <c r="D6093" s="408" t="s">
        <v>176</v>
      </c>
      <c r="E6093" s="408" t="s">
        <v>164</v>
      </c>
      <c r="F6093" s="97">
        <v>0</v>
      </c>
      <c r="G6093" s="97"/>
      <c r="H6093" s="116"/>
      <c r="I6093" s="116"/>
      <c r="J6093" s="97"/>
      <c r="AD6093" s="476"/>
      <c r="AI6093" s="473"/>
    </row>
    <row r="6094" spans="1:35" s="4" customFormat="1" x14ac:dyDescent="0.25">
      <c r="A6094" s="408">
        <f t="shared" si="93"/>
        <v>6092</v>
      </c>
      <c r="B6094" s="488">
        <v>45550</v>
      </c>
      <c r="C6094" s="212" t="s">
        <v>354</v>
      </c>
      <c r="D6094" s="408" t="s">
        <v>103</v>
      </c>
      <c r="E6094" s="408" t="s">
        <v>164</v>
      </c>
      <c r="F6094" s="97">
        <v>152</v>
      </c>
      <c r="G6094" s="97"/>
      <c r="H6094" s="116"/>
      <c r="I6094" s="116"/>
      <c r="J6094" s="97"/>
      <c r="AD6094" s="476"/>
      <c r="AI6094" s="473"/>
    </row>
    <row r="6095" spans="1:35" s="4" customFormat="1" x14ac:dyDescent="0.25">
      <c r="A6095" s="408">
        <f t="shared" si="93"/>
        <v>6093</v>
      </c>
      <c r="B6095" s="488">
        <v>45550</v>
      </c>
      <c r="C6095" s="212" t="s">
        <v>385</v>
      </c>
      <c r="D6095" s="408" t="s">
        <v>386</v>
      </c>
      <c r="E6095" s="408" t="s">
        <v>383</v>
      </c>
      <c r="F6095" s="97">
        <v>150</v>
      </c>
      <c r="G6095" s="97"/>
      <c r="H6095" s="116"/>
      <c r="I6095" s="116"/>
      <c r="J6095" s="97"/>
      <c r="AD6095" s="476"/>
      <c r="AI6095" s="473"/>
    </row>
    <row r="6096" spans="1:35" s="4" customFormat="1" x14ac:dyDescent="0.25">
      <c r="A6096" s="408">
        <f t="shared" si="93"/>
        <v>6094</v>
      </c>
      <c r="B6096" s="488">
        <v>45550</v>
      </c>
      <c r="C6096" s="212" t="s">
        <v>379</v>
      </c>
      <c r="D6096" s="408" t="s">
        <v>269</v>
      </c>
      <c r="E6096" s="408" t="s">
        <v>381</v>
      </c>
      <c r="F6096" s="97">
        <v>0</v>
      </c>
      <c r="G6096" s="97"/>
      <c r="H6096" s="116"/>
      <c r="I6096" s="116"/>
      <c r="J6096" s="97"/>
      <c r="AD6096" s="476"/>
      <c r="AI6096" s="473"/>
    </row>
    <row r="6097" spans="1:35" s="4" customFormat="1" x14ac:dyDescent="0.25">
      <c r="A6097" s="408">
        <f t="shared" si="93"/>
        <v>6095</v>
      </c>
      <c r="B6097" s="488">
        <v>45550</v>
      </c>
      <c r="C6097" s="212" t="s">
        <v>380</v>
      </c>
      <c r="D6097" s="408" t="s">
        <v>269</v>
      </c>
      <c r="E6097" s="408" t="s">
        <v>381</v>
      </c>
      <c r="F6097" s="97">
        <v>0</v>
      </c>
      <c r="G6097" s="97"/>
      <c r="H6097" s="116"/>
      <c r="I6097" s="116"/>
      <c r="J6097" s="97"/>
      <c r="AD6097" s="476"/>
      <c r="AI6097" s="473"/>
    </row>
    <row r="6098" spans="1:35" s="4" customFormat="1" x14ac:dyDescent="0.25">
      <c r="A6098" s="408">
        <f t="shared" si="93"/>
        <v>6096</v>
      </c>
      <c r="B6098" s="488">
        <v>45550</v>
      </c>
      <c r="C6098" s="212" t="s">
        <v>389</v>
      </c>
      <c r="D6098" s="408" t="s">
        <v>103</v>
      </c>
      <c r="E6098" s="408" t="s">
        <v>381</v>
      </c>
      <c r="F6098" s="97">
        <v>0</v>
      </c>
      <c r="G6098" s="97"/>
      <c r="H6098" s="116"/>
      <c r="I6098" s="116"/>
      <c r="J6098" s="97"/>
      <c r="AD6098" s="476"/>
      <c r="AI6098" s="473"/>
    </row>
    <row r="6099" spans="1:35" s="4" customFormat="1" x14ac:dyDescent="0.25">
      <c r="A6099" s="408">
        <f t="shared" si="93"/>
        <v>6097</v>
      </c>
      <c r="B6099" s="488">
        <v>45550</v>
      </c>
      <c r="C6099" s="212" t="s">
        <v>425</v>
      </c>
      <c r="D6099" s="408" t="s">
        <v>99</v>
      </c>
      <c r="E6099" s="203" t="s">
        <v>498</v>
      </c>
      <c r="F6099" s="97">
        <v>293</v>
      </c>
      <c r="G6099" s="97"/>
      <c r="H6099" s="116"/>
      <c r="I6099" s="116"/>
      <c r="J6099" s="97"/>
      <c r="AD6099" s="476"/>
      <c r="AI6099" s="473"/>
    </row>
    <row r="6100" spans="1:35" s="4" customFormat="1" x14ac:dyDescent="0.25">
      <c r="A6100" s="408">
        <f t="shared" si="93"/>
        <v>6098</v>
      </c>
      <c r="B6100" s="488">
        <v>45550</v>
      </c>
      <c r="C6100" s="212" t="s">
        <v>426</v>
      </c>
      <c r="D6100" s="408" t="s">
        <v>159</v>
      </c>
      <c r="E6100" s="408" t="s">
        <v>381</v>
      </c>
      <c r="F6100" s="97">
        <v>0</v>
      </c>
      <c r="G6100" s="97"/>
      <c r="H6100" s="116"/>
      <c r="I6100" s="116"/>
      <c r="J6100" s="97"/>
      <c r="AD6100" s="476"/>
      <c r="AI6100" s="473"/>
    </row>
    <row r="6101" spans="1:35" s="4" customFormat="1" x14ac:dyDescent="0.25">
      <c r="A6101" s="408">
        <f t="shared" si="93"/>
        <v>6099</v>
      </c>
      <c r="B6101" s="488">
        <v>45550</v>
      </c>
      <c r="C6101" s="96" t="s">
        <v>255</v>
      </c>
      <c r="D6101" s="408" t="s">
        <v>159</v>
      </c>
      <c r="E6101" s="408" t="s">
        <v>448</v>
      </c>
      <c r="F6101" s="97">
        <v>0</v>
      </c>
      <c r="G6101" s="97"/>
      <c r="H6101" s="116"/>
      <c r="I6101" s="116"/>
      <c r="J6101" s="97"/>
      <c r="AD6101" s="476"/>
      <c r="AI6101" s="473"/>
    </row>
    <row r="6102" spans="1:35" s="4" customFormat="1" x14ac:dyDescent="0.25">
      <c r="A6102" s="408">
        <f t="shared" si="93"/>
        <v>6100</v>
      </c>
      <c r="B6102" s="488">
        <v>45550</v>
      </c>
      <c r="C6102" s="96" t="s">
        <v>474</v>
      </c>
      <c r="D6102" s="408" t="s">
        <v>269</v>
      </c>
      <c r="E6102" s="408" t="s">
        <v>470</v>
      </c>
      <c r="F6102" s="97">
        <v>0</v>
      </c>
      <c r="G6102" s="97"/>
      <c r="H6102" s="116"/>
      <c r="I6102" s="116"/>
      <c r="J6102" s="97"/>
      <c r="AD6102" s="476"/>
      <c r="AI6102" s="473"/>
    </row>
    <row r="6103" spans="1:35" s="4" customFormat="1" x14ac:dyDescent="0.25">
      <c r="A6103" s="408">
        <f t="shared" si="93"/>
        <v>6101</v>
      </c>
      <c r="B6103" s="488">
        <v>45550</v>
      </c>
      <c r="C6103" s="96" t="s">
        <v>475</v>
      </c>
      <c r="D6103" s="408" t="s">
        <v>269</v>
      </c>
      <c r="E6103" s="408" t="s">
        <v>470</v>
      </c>
      <c r="F6103" s="97">
        <v>0</v>
      </c>
      <c r="G6103" s="97"/>
      <c r="H6103" s="116"/>
      <c r="I6103" s="116"/>
      <c r="J6103" s="97"/>
      <c r="AD6103" s="476"/>
      <c r="AI6103" s="473"/>
    </row>
    <row r="6104" spans="1:35" s="4" customFormat="1" x14ac:dyDescent="0.25">
      <c r="A6104" s="408">
        <f t="shared" si="93"/>
        <v>6102</v>
      </c>
      <c r="B6104" s="488">
        <v>45550</v>
      </c>
      <c r="C6104" s="96" t="s">
        <v>476</v>
      </c>
      <c r="D6104" s="408" t="s">
        <v>269</v>
      </c>
      <c r="E6104" s="408" t="s">
        <v>470</v>
      </c>
      <c r="F6104" s="97">
        <v>0</v>
      </c>
      <c r="G6104" s="97"/>
      <c r="H6104" s="116"/>
      <c r="I6104" s="116"/>
      <c r="J6104" s="97"/>
      <c r="AD6104" s="476"/>
      <c r="AI6104" s="473"/>
    </row>
    <row r="6105" spans="1:35" s="4" customFormat="1" x14ac:dyDescent="0.25">
      <c r="A6105" s="408">
        <f t="shared" si="93"/>
        <v>6103</v>
      </c>
      <c r="B6105" s="488">
        <v>45550</v>
      </c>
      <c r="C6105" s="96" t="s">
        <v>477</v>
      </c>
      <c r="D6105" s="408" t="s">
        <v>269</v>
      </c>
      <c r="E6105" s="408" t="s">
        <v>470</v>
      </c>
      <c r="F6105" s="97">
        <v>200</v>
      </c>
      <c r="G6105" s="97"/>
      <c r="H6105" s="116"/>
      <c r="I6105" s="116"/>
      <c r="J6105" s="97"/>
      <c r="AD6105" s="476"/>
      <c r="AI6105" s="473"/>
    </row>
    <row r="6106" spans="1:35" s="4" customFormat="1" x14ac:dyDescent="0.25">
      <c r="A6106" s="408">
        <f t="shared" si="93"/>
        <v>6104</v>
      </c>
      <c r="B6106" s="488">
        <v>45550</v>
      </c>
      <c r="C6106" s="373" t="s">
        <v>478</v>
      </c>
      <c r="D6106" s="408" t="s">
        <v>103</v>
      </c>
      <c r="E6106" s="408" t="s">
        <v>470</v>
      </c>
      <c r="F6106" s="97">
        <v>0</v>
      </c>
      <c r="G6106" s="97"/>
      <c r="H6106" s="116"/>
      <c r="I6106" s="116"/>
      <c r="J6106" s="97"/>
      <c r="AD6106" s="476"/>
      <c r="AI6106" s="473"/>
    </row>
    <row r="6107" spans="1:35" s="4" customFormat="1" x14ac:dyDescent="0.25">
      <c r="A6107" s="408">
        <f t="shared" si="93"/>
        <v>6105</v>
      </c>
      <c r="B6107" s="488">
        <v>45550</v>
      </c>
      <c r="C6107" s="96" t="s">
        <v>519</v>
      </c>
      <c r="D6107" s="408" t="s">
        <v>103</v>
      </c>
      <c r="E6107" s="408" t="s">
        <v>504</v>
      </c>
      <c r="F6107" s="97">
        <v>0</v>
      </c>
      <c r="G6107" s="97"/>
      <c r="H6107" s="116"/>
      <c r="I6107" s="116"/>
      <c r="J6107" s="97"/>
      <c r="AD6107" s="476"/>
      <c r="AI6107" s="473"/>
    </row>
    <row r="6108" spans="1:35" s="4" customFormat="1" x14ac:dyDescent="0.25">
      <c r="A6108" s="408">
        <f t="shared" si="93"/>
        <v>6106</v>
      </c>
      <c r="B6108" s="488">
        <v>45551</v>
      </c>
      <c r="C6108" s="212" t="s">
        <v>125</v>
      </c>
      <c r="D6108" s="408" t="s">
        <v>99</v>
      </c>
      <c r="E6108" s="408" t="s">
        <v>334</v>
      </c>
      <c r="F6108" s="97">
        <v>0</v>
      </c>
      <c r="G6108" s="97"/>
      <c r="H6108" s="116"/>
      <c r="I6108" s="116"/>
      <c r="J6108" s="97"/>
      <c r="AD6108" s="476"/>
      <c r="AI6108" s="473"/>
    </row>
    <row r="6109" spans="1:35" s="4" customFormat="1" x14ac:dyDescent="0.25">
      <c r="A6109" s="408">
        <f t="shared" si="93"/>
        <v>6107</v>
      </c>
      <c r="B6109" s="488">
        <v>45551</v>
      </c>
      <c r="C6109" s="212" t="s">
        <v>290</v>
      </c>
      <c r="D6109" s="408" t="s">
        <v>99</v>
      </c>
      <c r="E6109" s="408" t="s">
        <v>335</v>
      </c>
      <c r="F6109" s="97">
        <v>514</v>
      </c>
      <c r="G6109" s="97"/>
      <c r="H6109" s="116"/>
      <c r="I6109" s="116"/>
      <c r="J6109" s="97"/>
      <c r="AD6109" s="476"/>
      <c r="AI6109" s="473"/>
    </row>
    <row r="6110" spans="1:35" s="4" customFormat="1" x14ac:dyDescent="0.25">
      <c r="A6110" s="408">
        <f t="shared" si="93"/>
        <v>6108</v>
      </c>
      <c r="B6110" s="488">
        <v>45551</v>
      </c>
      <c r="C6110" s="212" t="s">
        <v>88</v>
      </c>
      <c r="D6110" s="408" t="s">
        <v>89</v>
      </c>
      <c r="E6110" s="408" t="s">
        <v>336</v>
      </c>
      <c r="F6110" s="97">
        <v>176</v>
      </c>
      <c r="G6110" s="97"/>
      <c r="H6110" s="116"/>
      <c r="I6110" s="116"/>
      <c r="J6110" s="97"/>
      <c r="AD6110" s="476"/>
      <c r="AI6110" s="473"/>
    </row>
    <row r="6111" spans="1:35" s="4" customFormat="1" x14ac:dyDescent="0.25">
      <c r="A6111" s="408">
        <f t="shared" si="93"/>
        <v>6109</v>
      </c>
      <c r="B6111" s="488">
        <v>45551</v>
      </c>
      <c r="C6111" s="212" t="s">
        <v>294</v>
      </c>
      <c r="D6111" s="408" t="s">
        <v>89</v>
      </c>
      <c r="E6111" s="408" t="s">
        <v>337</v>
      </c>
      <c r="F6111" s="97">
        <v>0</v>
      </c>
      <c r="G6111" s="97"/>
      <c r="H6111" s="116"/>
      <c r="I6111" s="116"/>
      <c r="J6111" s="97"/>
      <c r="AD6111" s="476"/>
      <c r="AI6111" s="473"/>
    </row>
    <row r="6112" spans="1:35" s="4" customFormat="1" x14ac:dyDescent="0.25">
      <c r="A6112" s="408">
        <f t="shared" si="93"/>
        <v>6110</v>
      </c>
      <c r="B6112" s="488">
        <v>45551</v>
      </c>
      <c r="C6112" s="212" t="s">
        <v>119</v>
      </c>
      <c r="D6112" s="408" t="s">
        <v>131</v>
      </c>
      <c r="E6112" s="408" t="s">
        <v>338</v>
      </c>
      <c r="F6112" s="97">
        <v>137</v>
      </c>
      <c r="G6112" s="97"/>
      <c r="H6112" s="116"/>
      <c r="I6112" s="116"/>
      <c r="J6112" s="97"/>
      <c r="AD6112" s="476"/>
      <c r="AI6112" s="473"/>
    </row>
    <row r="6113" spans="1:35" s="4" customFormat="1" x14ac:dyDescent="0.25">
      <c r="A6113" s="408">
        <f t="shared" si="93"/>
        <v>6111</v>
      </c>
      <c r="B6113" s="488">
        <v>45551</v>
      </c>
      <c r="C6113" s="212" t="s">
        <v>121</v>
      </c>
      <c r="D6113" s="408" t="s">
        <v>122</v>
      </c>
      <c r="E6113" s="408" t="s">
        <v>339</v>
      </c>
      <c r="F6113" s="97">
        <v>0</v>
      </c>
      <c r="G6113" s="97"/>
      <c r="H6113" s="116"/>
      <c r="I6113" s="116"/>
      <c r="J6113" s="97"/>
      <c r="AD6113" s="476"/>
      <c r="AI6113" s="473"/>
    </row>
    <row r="6114" spans="1:35" s="4" customFormat="1" x14ac:dyDescent="0.25">
      <c r="A6114" s="408">
        <f t="shared" si="93"/>
        <v>6112</v>
      </c>
      <c r="B6114" s="488">
        <v>45551</v>
      </c>
      <c r="C6114" s="212" t="s">
        <v>349</v>
      </c>
      <c r="D6114" s="408" t="s">
        <v>360</v>
      </c>
      <c r="E6114" s="408" t="s">
        <v>127</v>
      </c>
      <c r="F6114" s="97">
        <v>135</v>
      </c>
      <c r="G6114" s="97"/>
      <c r="H6114" s="116"/>
      <c r="I6114" s="116"/>
      <c r="J6114" s="97"/>
      <c r="AD6114" s="476"/>
      <c r="AI6114" s="473"/>
    </row>
    <row r="6115" spans="1:35" s="4" customFormat="1" x14ac:dyDescent="0.25">
      <c r="A6115" s="408">
        <f t="shared" si="93"/>
        <v>6113</v>
      </c>
      <c r="B6115" s="488">
        <v>45551</v>
      </c>
      <c r="C6115" s="212" t="s">
        <v>449</v>
      </c>
      <c r="D6115" s="408" t="s">
        <v>122</v>
      </c>
      <c r="E6115" s="408" t="s">
        <v>339</v>
      </c>
      <c r="F6115" s="97">
        <v>0</v>
      </c>
      <c r="G6115" s="97"/>
      <c r="H6115" s="116"/>
      <c r="I6115" s="116"/>
      <c r="J6115" s="97"/>
      <c r="AD6115" s="476"/>
      <c r="AI6115" s="473"/>
    </row>
    <row r="6116" spans="1:35" s="4" customFormat="1" x14ac:dyDescent="0.25">
      <c r="A6116" s="408">
        <f t="shared" si="93"/>
        <v>6114</v>
      </c>
      <c r="B6116" s="488">
        <v>45551</v>
      </c>
      <c r="C6116" s="212" t="s">
        <v>118</v>
      </c>
      <c r="D6116" s="408" t="s">
        <v>107</v>
      </c>
      <c r="E6116" s="408" t="s">
        <v>340</v>
      </c>
      <c r="F6116" s="97">
        <v>0</v>
      </c>
      <c r="G6116" s="97"/>
      <c r="H6116" s="116"/>
      <c r="I6116" s="116"/>
      <c r="J6116" s="97"/>
      <c r="AD6116" s="476"/>
      <c r="AI6116" s="473"/>
    </row>
    <row r="6117" spans="1:35" s="4" customFormat="1" x14ac:dyDescent="0.25">
      <c r="A6117" s="408">
        <f t="shared" si="93"/>
        <v>6115</v>
      </c>
      <c r="B6117" s="488">
        <v>45551</v>
      </c>
      <c r="C6117" s="212" t="s">
        <v>109</v>
      </c>
      <c r="D6117" s="408" t="s">
        <v>107</v>
      </c>
      <c r="E6117" s="408" t="s">
        <v>341</v>
      </c>
      <c r="F6117" s="97">
        <v>76</v>
      </c>
      <c r="G6117" s="97"/>
      <c r="H6117" s="116"/>
      <c r="I6117" s="116"/>
      <c r="J6117" s="97"/>
      <c r="AD6117" s="476"/>
      <c r="AI6117" s="473"/>
    </row>
    <row r="6118" spans="1:35" s="4" customFormat="1" x14ac:dyDescent="0.25">
      <c r="A6118" s="408">
        <f t="shared" si="93"/>
        <v>6116</v>
      </c>
      <c r="B6118" s="488">
        <v>45551</v>
      </c>
      <c r="C6118" s="212" t="s">
        <v>106</v>
      </c>
      <c r="D6118" s="408" t="s">
        <v>107</v>
      </c>
      <c r="E6118" s="408" t="s">
        <v>342</v>
      </c>
      <c r="F6118" s="97">
        <v>112</v>
      </c>
      <c r="G6118" s="97"/>
      <c r="H6118" s="116"/>
      <c r="I6118" s="116"/>
      <c r="J6118" s="97"/>
      <c r="AD6118" s="476"/>
      <c r="AI6118" s="473"/>
    </row>
    <row r="6119" spans="1:35" s="4" customFormat="1" x14ac:dyDescent="0.25">
      <c r="A6119" s="408">
        <f t="shared" si="93"/>
        <v>6117</v>
      </c>
      <c r="B6119" s="488">
        <v>45551</v>
      </c>
      <c r="C6119" s="212" t="s">
        <v>278</v>
      </c>
      <c r="D6119" s="408" t="s">
        <v>107</v>
      </c>
      <c r="E6119" s="408" t="s">
        <v>341</v>
      </c>
      <c r="F6119" s="97">
        <v>0</v>
      </c>
      <c r="G6119" s="97"/>
      <c r="H6119" s="116"/>
      <c r="I6119" s="116"/>
      <c r="J6119" s="97"/>
      <c r="AD6119" s="476"/>
      <c r="AI6119" s="473"/>
    </row>
    <row r="6120" spans="1:35" s="4" customFormat="1" x14ac:dyDescent="0.25">
      <c r="A6120" s="408">
        <f t="shared" si="93"/>
        <v>6118</v>
      </c>
      <c r="B6120" s="488">
        <v>45551</v>
      </c>
      <c r="C6120" s="212" t="s">
        <v>372</v>
      </c>
      <c r="D6120" s="408" t="s">
        <v>107</v>
      </c>
      <c r="E6120" s="408">
        <v>0</v>
      </c>
      <c r="F6120" s="97">
        <v>85</v>
      </c>
      <c r="G6120" s="97"/>
      <c r="H6120" s="116"/>
      <c r="I6120" s="116"/>
      <c r="J6120" s="97"/>
      <c r="AD6120" s="476"/>
      <c r="AI6120" s="473"/>
    </row>
    <row r="6121" spans="1:35" s="4" customFormat="1" x14ac:dyDescent="0.25">
      <c r="A6121" s="408">
        <f t="shared" si="93"/>
        <v>6119</v>
      </c>
      <c r="B6121" s="488">
        <v>45551</v>
      </c>
      <c r="C6121" s="212" t="s">
        <v>373</v>
      </c>
      <c r="D6121" s="408" t="s">
        <v>107</v>
      </c>
      <c r="E6121" s="408">
        <v>0</v>
      </c>
      <c r="F6121" s="97">
        <v>0</v>
      </c>
      <c r="G6121" s="97"/>
      <c r="H6121" s="116"/>
      <c r="I6121" s="116"/>
      <c r="J6121" s="97"/>
      <c r="AD6121" s="476"/>
      <c r="AI6121" s="473"/>
    </row>
    <row r="6122" spans="1:35" s="4" customFormat="1" x14ac:dyDescent="0.25">
      <c r="A6122" s="408">
        <f t="shared" si="93"/>
        <v>6120</v>
      </c>
      <c r="B6122" s="488">
        <v>45551</v>
      </c>
      <c r="C6122" s="212" t="s">
        <v>91</v>
      </c>
      <c r="D6122" s="408" t="s">
        <v>92</v>
      </c>
      <c r="E6122" s="408" t="s">
        <v>343</v>
      </c>
      <c r="F6122" s="97">
        <v>200</v>
      </c>
      <c r="G6122" s="97"/>
      <c r="H6122" s="116"/>
      <c r="I6122" s="116"/>
      <c r="J6122" s="97"/>
      <c r="AD6122" s="476"/>
      <c r="AI6122" s="473"/>
    </row>
    <row r="6123" spans="1:35" s="4" customFormat="1" x14ac:dyDescent="0.25">
      <c r="A6123" s="408">
        <f t="shared" si="93"/>
        <v>6121</v>
      </c>
      <c r="B6123" s="488">
        <v>45551</v>
      </c>
      <c r="C6123" s="212" t="s">
        <v>94</v>
      </c>
      <c r="D6123" s="408" t="s">
        <v>92</v>
      </c>
      <c r="E6123" s="408" t="s">
        <v>344</v>
      </c>
      <c r="F6123" s="97">
        <v>0</v>
      </c>
      <c r="G6123" s="97"/>
      <c r="H6123" s="116"/>
      <c r="I6123" s="116"/>
      <c r="J6123" s="97"/>
      <c r="AD6123" s="476"/>
      <c r="AI6123" s="473"/>
    </row>
    <row r="6124" spans="1:35" s="4" customFormat="1" x14ac:dyDescent="0.25">
      <c r="A6124" s="408">
        <f t="shared" si="93"/>
        <v>6122</v>
      </c>
      <c r="B6124" s="488">
        <v>45551</v>
      </c>
      <c r="C6124" s="212" t="s">
        <v>116</v>
      </c>
      <c r="D6124" s="408" t="s">
        <v>92</v>
      </c>
      <c r="E6124" s="408" t="s">
        <v>345</v>
      </c>
      <c r="F6124" s="97">
        <v>0</v>
      </c>
      <c r="G6124" s="97"/>
      <c r="H6124" s="116"/>
      <c r="I6124" s="116"/>
      <c r="J6124" s="97"/>
      <c r="AD6124" s="476"/>
      <c r="AI6124" s="473"/>
    </row>
    <row r="6125" spans="1:35" s="4" customFormat="1" x14ac:dyDescent="0.25">
      <c r="A6125" s="408">
        <f t="shared" si="93"/>
        <v>6123</v>
      </c>
      <c r="B6125" s="488">
        <v>45551</v>
      </c>
      <c r="C6125" s="212" t="s">
        <v>128</v>
      </c>
      <c r="D6125" s="408" t="s">
        <v>97</v>
      </c>
      <c r="E6125" s="408" t="s">
        <v>346</v>
      </c>
      <c r="F6125" s="97">
        <v>51</v>
      </c>
      <c r="G6125" s="97"/>
      <c r="H6125" s="116"/>
      <c r="I6125" s="116"/>
      <c r="J6125" s="97"/>
      <c r="AD6125" s="476"/>
      <c r="AI6125" s="473"/>
    </row>
    <row r="6126" spans="1:35" s="4" customFormat="1" x14ac:dyDescent="0.25">
      <c r="A6126" s="408">
        <f t="shared" si="93"/>
        <v>6124</v>
      </c>
      <c r="B6126" s="488">
        <v>45551</v>
      </c>
      <c r="C6126" s="212" t="s">
        <v>96</v>
      </c>
      <c r="D6126" s="408" t="s">
        <v>97</v>
      </c>
      <c r="E6126" s="408" t="s">
        <v>347</v>
      </c>
      <c r="F6126" s="97">
        <v>62</v>
      </c>
      <c r="G6126" s="97"/>
      <c r="H6126" s="116"/>
      <c r="I6126" s="116"/>
      <c r="J6126" s="97"/>
      <c r="AD6126" s="476"/>
      <c r="AI6126" s="473"/>
    </row>
    <row r="6127" spans="1:35" s="4" customFormat="1" x14ac:dyDescent="0.25">
      <c r="A6127" s="408">
        <f t="shared" si="93"/>
        <v>6125</v>
      </c>
      <c r="B6127" s="488">
        <v>45551</v>
      </c>
      <c r="C6127" s="212" t="s">
        <v>113</v>
      </c>
      <c r="D6127" s="408" t="s">
        <v>114</v>
      </c>
      <c r="E6127" s="408" t="s">
        <v>348</v>
      </c>
      <c r="F6127" s="97">
        <v>0</v>
      </c>
      <c r="G6127" s="97"/>
      <c r="H6127" s="116"/>
      <c r="I6127" s="116"/>
      <c r="J6127" s="97"/>
      <c r="AD6127" s="476"/>
      <c r="AI6127" s="473"/>
    </row>
    <row r="6128" spans="1:35" s="4" customFormat="1" x14ac:dyDescent="0.25">
      <c r="A6128" s="408">
        <f t="shared" si="93"/>
        <v>6126</v>
      </c>
      <c r="B6128" s="488">
        <v>45551</v>
      </c>
      <c r="C6128" s="96" t="s">
        <v>559</v>
      </c>
      <c r="D6128" s="408" t="str">
        <f>VLOOKUP(C6128,X$4:Z6129,2,FALSE)</f>
        <v>لودر VOLVO</v>
      </c>
      <c r="E6128" s="408" t="str">
        <f>VLOOKUP(C6128,X$4:Z6129,3,FALSE)</f>
        <v>شرکتی</v>
      </c>
      <c r="F6128" s="97">
        <v>0</v>
      </c>
      <c r="G6128" s="97"/>
      <c r="H6128" s="116"/>
      <c r="I6128" s="116"/>
      <c r="J6128" s="97"/>
      <c r="AD6128" s="476"/>
      <c r="AI6128" s="473"/>
    </row>
    <row r="6129" spans="1:35" s="4" customFormat="1" x14ac:dyDescent="0.25">
      <c r="A6129" s="408">
        <f t="shared" si="93"/>
        <v>6127</v>
      </c>
      <c r="B6129" s="488">
        <v>45551</v>
      </c>
      <c r="C6129" s="212" t="s">
        <v>156</v>
      </c>
      <c r="D6129" s="408" t="s">
        <v>136</v>
      </c>
      <c r="E6129" s="408" t="s">
        <v>149</v>
      </c>
      <c r="F6129" s="97">
        <v>183</v>
      </c>
      <c r="G6129" s="97"/>
      <c r="H6129" s="116"/>
      <c r="I6129" s="116"/>
      <c r="J6129" s="97"/>
      <c r="AD6129" s="476"/>
      <c r="AI6129" s="473"/>
    </row>
    <row r="6130" spans="1:35" s="4" customFormat="1" x14ac:dyDescent="0.25">
      <c r="A6130" s="408">
        <f t="shared" si="93"/>
        <v>6128</v>
      </c>
      <c r="B6130" s="488">
        <v>45551</v>
      </c>
      <c r="C6130" s="212" t="s">
        <v>142</v>
      </c>
      <c r="D6130" s="408" t="s">
        <v>264</v>
      </c>
      <c r="E6130" s="408" t="s">
        <v>143</v>
      </c>
      <c r="F6130" s="97">
        <v>0</v>
      </c>
      <c r="G6130" s="97"/>
      <c r="H6130" s="116"/>
      <c r="I6130" s="116"/>
      <c r="J6130" s="97"/>
      <c r="AD6130" s="476"/>
      <c r="AI6130" s="473"/>
    </row>
    <row r="6131" spans="1:35" s="4" customFormat="1" x14ac:dyDescent="0.25">
      <c r="A6131" s="408">
        <f t="shared" si="93"/>
        <v>6129</v>
      </c>
      <c r="B6131" s="488">
        <v>45551</v>
      </c>
      <c r="C6131" s="212" t="s">
        <v>144</v>
      </c>
      <c r="D6131" s="408" t="s">
        <v>264</v>
      </c>
      <c r="E6131" s="408" t="s">
        <v>143</v>
      </c>
      <c r="F6131" s="97">
        <v>0</v>
      </c>
      <c r="G6131" s="97"/>
      <c r="H6131" s="116"/>
      <c r="I6131" s="116"/>
      <c r="J6131" s="97"/>
      <c r="AD6131" s="476"/>
      <c r="AI6131" s="473"/>
    </row>
    <row r="6132" spans="1:35" s="4" customFormat="1" x14ac:dyDescent="0.25">
      <c r="A6132" s="408">
        <f t="shared" ref="A6132:A6195" si="94">ROW()-2</f>
        <v>6130</v>
      </c>
      <c r="B6132" s="488">
        <v>45551</v>
      </c>
      <c r="C6132" s="212" t="s">
        <v>145</v>
      </c>
      <c r="D6132" s="408" t="s">
        <v>265</v>
      </c>
      <c r="E6132" s="408" t="s">
        <v>146</v>
      </c>
      <c r="F6132" s="97">
        <v>0</v>
      </c>
      <c r="G6132" s="97"/>
      <c r="H6132" s="116"/>
      <c r="I6132" s="116"/>
      <c r="J6132" s="97"/>
      <c r="AD6132" s="476"/>
      <c r="AI6132" s="473"/>
    </row>
    <row r="6133" spans="1:35" s="4" customFormat="1" x14ac:dyDescent="0.25">
      <c r="A6133" s="408">
        <f t="shared" si="94"/>
        <v>6131</v>
      </c>
      <c r="B6133" s="488">
        <v>45551</v>
      </c>
      <c r="C6133" s="212" t="s">
        <v>160</v>
      </c>
      <c r="D6133" s="408" t="s">
        <v>136</v>
      </c>
      <c r="E6133" s="408" t="s">
        <v>64</v>
      </c>
      <c r="F6133" s="97">
        <v>160</v>
      </c>
      <c r="G6133" s="97"/>
      <c r="H6133" s="116"/>
      <c r="I6133" s="116"/>
      <c r="J6133" s="97"/>
      <c r="AD6133" s="476"/>
      <c r="AI6133" s="473"/>
    </row>
    <row r="6134" spans="1:35" s="4" customFormat="1" x14ac:dyDescent="0.25">
      <c r="A6134" s="408">
        <f t="shared" si="94"/>
        <v>6132</v>
      </c>
      <c r="B6134" s="488">
        <v>45551</v>
      </c>
      <c r="C6134" s="212" t="s">
        <v>390</v>
      </c>
      <c r="D6134" s="408" t="s">
        <v>99</v>
      </c>
      <c r="E6134" s="408" t="s">
        <v>381</v>
      </c>
      <c r="F6134" s="97">
        <v>0</v>
      </c>
      <c r="G6134" s="97"/>
      <c r="H6134" s="116"/>
      <c r="I6134" s="116"/>
      <c r="J6134" s="97"/>
      <c r="AD6134" s="476"/>
      <c r="AI6134" s="473"/>
    </row>
    <row r="6135" spans="1:35" s="4" customFormat="1" x14ac:dyDescent="0.25">
      <c r="A6135" s="408">
        <f t="shared" si="94"/>
        <v>6133</v>
      </c>
      <c r="B6135" s="488">
        <v>45551</v>
      </c>
      <c r="C6135" s="96" t="s">
        <v>283</v>
      </c>
      <c r="D6135" s="408" t="s">
        <v>266</v>
      </c>
      <c r="E6135" s="408" t="s">
        <v>63</v>
      </c>
      <c r="F6135" s="97">
        <v>0</v>
      </c>
      <c r="G6135" s="97"/>
      <c r="H6135" s="116"/>
      <c r="I6135" s="116"/>
      <c r="J6135" s="97"/>
      <c r="AD6135" s="476"/>
      <c r="AI6135" s="473"/>
    </row>
    <row r="6136" spans="1:35" s="4" customFormat="1" x14ac:dyDescent="0.25">
      <c r="A6136" s="408">
        <f t="shared" si="94"/>
        <v>6134</v>
      </c>
      <c r="B6136" s="488">
        <v>45551</v>
      </c>
      <c r="C6136" s="212" t="s">
        <v>148</v>
      </c>
      <c r="D6136" s="408" t="s">
        <v>92</v>
      </c>
      <c r="E6136" s="408" t="s">
        <v>63</v>
      </c>
      <c r="F6136" s="97">
        <v>0</v>
      </c>
      <c r="G6136" s="97"/>
      <c r="H6136" s="116"/>
      <c r="I6136" s="116"/>
      <c r="J6136" s="97"/>
      <c r="AD6136" s="476"/>
      <c r="AI6136" s="473"/>
    </row>
    <row r="6137" spans="1:35" s="4" customFormat="1" x14ac:dyDescent="0.25">
      <c r="A6137" s="408">
        <f t="shared" si="94"/>
        <v>6135</v>
      </c>
      <c r="B6137" s="488">
        <v>45551</v>
      </c>
      <c r="C6137" s="212" t="s">
        <v>150</v>
      </c>
      <c r="D6137" s="408" t="s">
        <v>92</v>
      </c>
      <c r="E6137" s="408" t="s">
        <v>63</v>
      </c>
      <c r="F6137" s="97">
        <v>0</v>
      </c>
      <c r="G6137" s="97"/>
      <c r="H6137" s="116"/>
      <c r="I6137" s="116"/>
      <c r="J6137" s="97"/>
      <c r="AD6137" s="476"/>
      <c r="AI6137" s="473"/>
    </row>
    <row r="6138" spans="1:35" s="4" customFormat="1" x14ac:dyDescent="0.25">
      <c r="A6138" s="408">
        <f t="shared" si="94"/>
        <v>6136</v>
      </c>
      <c r="B6138" s="488">
        <v>45551</v>
      </c>
      <c r="C6138" s="213" t="s">
        <v>467</v>
      </c>
      <c r="D6138" s="408" t="s">
        <v>92</v>
      </c>
      <c r="E6138" s="408" t="s">
        <v>63</v>
      </c>
      <c r="F6138" s="97">
        <v>0</v>
      </c>
      <c r="G6138" s="97"/>
      <c r="H6138" s="116"/>
      <c r="I6138" s="116"/>
      <c r="J6138" s="97"/>
      <c r="AD6138" s="476"/>
      <c r="AI6138" s="473"/>
    </row>
    <row r="6139" spans="1:35" s="4" customFormat="1" x14ac:dyDescent="0.25">
      <c r="A6139" s="408">
        <f t="shared" si="94"/>
        <v>6137</v>
      </c>
      <c r="B6139" s="488">
        <v>45551</v>
      </c>
      <c r="C6139" s="212" t="s">
        <v>135</v>
      </c>
      <c r="D6139" s="408" t="s">
        <v>136</v>
      </c>
      <c r="E6139" s="408" t="s">
        <v>2</v>
      </c>
      <c r="F6139" s="97">
        <v>0</v>
      </c>
      <c r="G6139" s="97"/>
      <c r="H6139" s="116"/>
      <c r="I6139" s="116"/>
      <c r="J6139" s="97"/>
      <c r="AD6139" s="476"/>
      <c r="AI6139" s="473"/>
    </row>
    <row r="6140" spans="1:35" s="4" customFormat="1" x14ac:dyDescent="0.25">
      <c r="A6140" s="408">
        <f t="shared" si="94"/>
        <v>6138</v>
      </c>
      <c r="B6140" s="488">
        <v>45551</v>
      </c>
      <c r="C6140" s="212" t="s">
        <v>137</v>
      </c>
      <c r="D6140" s="408" t="s">
        <v>136</v>
      </c>
      <c r="E6140" s="408" t="s">
        <v>2</v>
      </c>
      <c r="F6140" s="97">
        <v>287</v>
      </c>
      <c r="G6140" s="97"/>
      <c r="H6140" s="116"/>
      <c r="I6140" s="116"/>
      <c r="J6140" s="97"/>
      <c r="AD6140" s="476"/>
      <c r="AI6140" s="473"/>
    </row>
    <row r="6141" spans="1:35" s="4" customFormat="1" x14ac:dyDescent="0.25">
      <c r="A6141" s="408">
        <f t="shared" si="94"/>
        <v>6139</v>
      </c>
      <c r="B6141" s="488">
        <v>45551</v>
      </c>
      <c r="C6141" s="212" t="s">
        <v>139</v>
      </c>
      <c r="D6141" s="408" t="s">
        <v>92</v>
      </c>
      <c r="E6141" s="408" t="s">
        <v>2</v>
      </c>
      <c r="F6141" s="97">
        <v>200</v>
      </c>
      <c r="G6141" s="97"/>
      <c r="H6141" s="116"/>
      <c r="I6141" s="116"/>
      <c r="J6141" s="97"/>
      <c r="AD6141" s="476"/>
      <c r="AI6141" s="473"/>
    </row>
    <row r="6142" spans="1:35" s="4" customFormat="1" x14ac:dyDescent="0.25">
      <c r="A6142" s="408">
        <f t="shared" si="94"/>
        <v>6140</v>
      </c>
      <c r="B6142" s="488">
        <v>45551</v>
      </c>
      <c r="C6142" s="212" t="s">
        <v>140</v>
      </c>
      <c r="D6142" s="408" t="s">
        <v>92</v>
      </c>
      <c r="E6142" s="408" t="s">
        <v>2</v>
      </c>
      <c r="F6142" s="97">
        <v>0</v>
      </c>
      <c r="G6142" s="97"/>
      <c r="H6142" s="116"/>
      <c r="I6142" s="116"/>
      <c r="J6142" s="97"/>
      <c r="AD6142" s="476"/>
      <c r="AI6142" s="473"/>
    </row>
    <row r="6143" spans="1:35" s="4" customFormat="1" x14ac:dyDescent="0.25">
      <c r="A6143" s="408">
        <f t="shared" si="94"/>
        <v>6141</v>
      </c>
      <c r="B6143" s="488">
        <v>45551</v>
      </c>
      <c r="C6143" s="212" t="s">
        <v>141</v>
      </c>
      <c r="D6143" s="408" t="s">
        <v>92</v>
      </c>
      <c r="E6143" s="408" t="s">
        <v>2</v>
      </c>
      <c r="F6143" s="97">
        <v>0</v>
      </c>
      <c r="G6143" s="97"/>
      <c r="H6143" s="116"/>
      <c r="I6143" s="116"/>
      <c r="J6143" s="97"/>
      <c r="AD6143" s="476"/>
      <c r="AI6143" s="473"/>
    </row>
    <row r="6144" spans="1:35" s="4" customFormat="1" x14ac:dyDescent="0.25">
      <c r="A6144" s="408">
        <f t="shared" si="94"/>
        <v>6142</v>
      </c>
      <c r="B6144" s="488">
        <v>45551</v>
      </c>
      <c r="C6144" s="212" t="s">
        <v>134</v>
      </c>
      <c r="D6144" s="408" t="s">
        <v>99</v>
      </c>
      <c r="E6144" s="408" t="s">
        <v>2</v>
      </c>
      <c r="F6144" s="97">
        <v>0</v>
      </c>
      <c r="G6144" s="97"/>
      <c r="H6144" s="116"/>
      <c r="I6144" s="116"/>
      <c r="J6144" s="97"/>
      <c r="AD6144" s="476"/>
      <c r="AI6144" s="473"/>
    </row>
    <row r="6145" spans="1:35" s="4" customFormat="1" x14ac:dyDescent="0.25">
      <c r="A6145" s="408">
        <f t="shared" si="94"/>
        <v>6143</v>
      </c>
      <c r="B6145" s="488">
        <v>45551</v>
      </c>
      <c r="C6145" s="212" t="s">
        <v>279</v>
      </c>
      <c r="D6145" s="408" t="s">
        <v>99</v>
      </c>
      <c r="E6145" s="408" t="s">
        <v>2</v>
      </c>
      <c r="F6145" s="97">
        <v>0</v>
      </c>
      <c r="G6145" s="97"/>
      <c r="H6145" s="116"/>
      <c r="I6145" s="116"/>
      <c r="J6145" s="97"/>
      <c r="AD6145" s="476"/>
      <c r="AI6145" s="473"/>
    </row>
    <row r="6146" spans="1:35" s="4" customFormat="1" x14ac:dyDescent="0.25">
      <c r="A6146" s="408">
        <f t="shared" si="94"/>
        <v>6144</v>
      </c>
      <c r="B6146" s="488">
        <v>45551</v>
      </c>
      <c r="C6146" s="212" t="s">
        <v>153</v>
      </c>
      <c r="D6146" s="408" t="s">
        <v>103</v>
      </c>
      <c r="E6146" s="408" t="s">
        <v>62</v>
      </c>
      <c r="F6146" s="97">
        <v>161</v>
      </c>
      <c r="G6146" s="97"/>
      <c r="H6146" s="116"/>
      <c r="I6146" s="116"/>
      <c r="J6146" s="97"/>
      <c r="AD6146" s="476"/>
      <c r="AI6146" s="473"/>
    </row>
    <row r="6147" spans="1:35" s="4" customFormat="1" x14ac:dyDescent="0.25">
      <c r="A6147" s="408">
        <f t="shared" si="94"/>
        <v>6145</v>
      </c>
      <c r="B6147" s="488">
        <v>45551</v>
      </c>
      <c r="C6147" s="212" t="s">
        <v>154</v>
      </c>
      <c r="D6147" s="408" t="s">
        <v>92</v>
      </c>
      <c r="E6147" s="408" t="s">
        <v>62</v>
      </c>
      <c r="F6147" s="97">
        <v>150</v>
      </c>
      <c r="G6147" s="97"/>
      <c r="H6147" s="116"/>
      <c r="I6147" s="116"/>
      <c r="J6147" s="97"/>
      <c r="AD6147" s="476"/>
      <c r="AI6147" s="473"/>
    </row>
    <row r="6148" spans="1:35" s="4" customFormat="1" x14ac:dyDescent="0.25">
      <c r="A6148" s="408">
        <f t="shared" si="94"/>
        <v>6146</v>
      </c>
      <c r="B6148" s="488">
        <v>45551</v>
      </c>
      <c r="C6148" s="212" t="s">
        <v>155</v>
      </c>
      <c r="D6148" s="408" t="s">
        <v>92</v>
      </c>
      <c r="E6148" s="408" t="s">
        <v>62</v>
      </c>
      <c r="F6148" s="97">
        <v>200</v>
      </c>
      <c r="G6148" s="97"/>
      <c r="H6148" s="116"/>
      <c r="I6148" s="116"/>
      <c r="J6148" s="97"/>
      <c r="AD6148" s="476"/>
      <c r="AI6148" s="473"/>
    </row>
    <row r="6149" spans="1:35" s="4" customFormat="1" x14ac:dyDescent="0.25">
      <c r="A6149" s="408">
        <f t="shared" si="94"/>
        <v>6147</v>
      </c>
      <c r="B6149" s="488">
        <v>45551</v>
      </c>
      <c r="C6149" s="212" t="s">
        <v>295</v>
      </c>
      <c r="D6149" s="408" t="s">
        <v>92</v>
      </c>
      <c r="E6149" s="408" t="s">
        <v>62</v>
      </c>
      <c r="F6149" s="97">
        <v>0</v>
      </c>
      <c r="G6149" s="97"/>
      <c r="H6149" s="116"/>
      <c r="I6149" s="116"/>
      <c r="J6149" s="97"/>
      <c r="AD6149" s="476"/>
      <c r="AI6149" s="473"/>
    </row>
    <row r="6150" spans="1:35" s="4" customFormat="1" x14ac:dyDescent="0.25">
      <c r="A6150" s="408">
        <f t="shared" si="94"/>
        <v>6148</v>
      </c>
      <c r="B6150" s="488">
        <v>45551</v>
      </c>
      <c r="C6150" s="212" t="s">
        <v>259</v>
      </c>
      <c r="D6150" s="408" t="s">
        <v>92</v>
      </c>
      <c r="E6150" s="408" t="s">
        <v>2</v>
      </c>
      <c r="F6150" s="97">
        <v>0</v>
      </c>
      <c r="G6150" s="97"/>
      <c r="H6150" s="116"/>
      <c r="I6150" s="116"/>
      <c r="J6150" s="97"/>
      <c r="AD6150" s="476"/>
      <c r="AI6150" s="473"/>
    </row>
    <row r="6151" spans="1:35" s="4" customFormat="1" x14ac:dyDescent="0.25">
      <c r="A6151" s="408">
        <f t="shared" si="94"/>
        <v>6149</v>
      </c>
      <c r="B6151" s="488">
        <v>45551</v>
      </c>
      <c r="C6151" s="212" t="s">
        <v>260</v>
      </c>
      <c r="D6151" s="408" t="s">
        <v>92</v>
      </c>
      <c r="E6151" s="408" t="s">
        <v>2</v>
      </c>
      <c r="F6151" s="97">
        <v>0</v>
      </c>
      <c r="G6151" s="97"/>
      <c r="H6151" s="116"/>
      <c r="I6151" s="116"/>
      <c r="J6151" s="97"/>
      <c r="AD6151" s="476"/>
      <c r="AI6151" s="473"/>
    </row>
    <row r="6152" spans="1:35" s="4" customFormat="1" x14ac:dyDescent="0.25">
      <c r="A6152" s="408">
        <f t="shared" si="94"/>
        <v>6150</v>
      </c>
      <c r="B6152" s="488">
        <v>45551</v>
      </c>
      <c r="C6152" s="212" t="s">
        <v>252</v>
      </c>
      <c r="D6152" s="408" t="s">
        <v>92</v>
      </c>
      <c r="E6152" s="408" t="s">
        <v>2</v>
      </c>
      <c r="F6152" s="97">
        <v>0</v>
      </c>
      <c r="G6152" s="97"/>
      <c r="H6152" s="116"/>
      <c r="I6152" s="116"/>
      <c r="J6152" s="97"/>
      <c r="AD6152" s="476"/>
      <c r="AI6152" s="473"/>
    </row>
    <row r="6153" spans="1:35" s="4" customFormat="1" x14ac:dyDescent="0.25">
      <c r="A6153" s="408">
        <f t="shared" si="94"/>
        <v>6151</v>
      </c>
      <c r="B6153" s="488">
        <v>45551</v>
      </c>
      <c r="C6153" s="212" t="s">
        <v>177</v>
      </c>
      <c r="D6153" s="408" t="s">
        <v>159</v>
      </c>
      <c r="E6153" s="408" t="s">
        <v>8</v>
      </c>
      <c r="F6153" s="97">
        <v>45</v>
      </c>
      <c r="G6153" s="97"/>
      <c r="H6153" s="116"/>
      <c r="I6153" s="116"/>
      <c r="J6153" s="97"/>
      <c r="AD6153" s="476"/>
      <c r="AI6153" s="473"/>
    </row>
    <row r="6154" spans="1:35" s="4" customFormat="1" x14ac:dyDescent="0.25">
      <c r="A6154" s="408">
        <f t="shared" si="94"/>
        <v>6152</v>
      </c>
      <c r="B6154" s="488">
        <v>45551</v>
      </c>
      <c r="C6154" s="212" t="s">
        <v>162</v>
      </c>
      <c r="D6154" s="408" t="s">
        <v>163</v>
      </c>
      <c r="E6154" s="408" t="s">
        <v>164</v>
      </c>
      <c r="F6154" s="97">
        <v>88</v>
      </c>
      <c r="G6154" s="97"/>
      <c r="H6154" s="116"/>
      <c r="I6154" s="116"/>
      <c r="J6154" s="97"/>
      <c r="AD6154" s="476"/>
      <c r="AI6154" s="473"/>
    </row>
    <row r="6155" spans="1:35" s="4" customFormat="1" x14ac:dyDescent="0.25">
      <c r="A6155" s="408">
        <f t="shared" si="94"/>
        <v>6153</v>
      </c>
      <c r="B6155" s="488">
        <v>45551</v>
      </c>
      <c r="C6155" s="212" t="s">
        <v>166</v>
      </c>
      <c r="D6155" s="408" t="s">
        <v>167</v>
      </c>
      <c r="E6155" s="408" t="s">
        <v>164</v>
      </c>
      <c r="F6155" s="97">
        <v>80</v>
      </c>
      <c r="G6155" s="97"/>
      <c r="H6155" s="116"/>
      <c r="I6155" s="116"/>
      <c r="J6155" s="97"/>
      <c r="AD6155" s="476"/>
      <c r="AI6155" s="473"/>
    </row>
    <row r="6156" spans="1:35" s="4" customFormat="1" x14ac:dyDescent="0.25">
      <c r="A6156" s="408">
        <f t="shared" si="94"/>
        <v>6154</v>
      </c>
      <c r="B6156" s="488">
        <v>45551</v>
      </c>
      <c r="C6156" s="212" t="s">
        <v>169</v>
      </c>
      <c r="D6156" s="408" t="s">
        <v>167</v>
      </c>
      <c r="E6156" s="408" t="s">
        <v>164</v>
      </c>
      <c r="F6156" s="97">
        <v>83</v>
      </c>
      <c r="G6156" s="97"/>
      <c r="H6156" s="116"/>
      <c r="I6156" s="116"/>
      <c r="J6156" s="97"/>
      <c r="AD6156" s="476"/>
      <c r="AI6156" s="473"/>
    </row>
    <row r="6157" spans="1:35" s="4" customFormat="1" x14ac:dyDescent="0.25">
      <c r="A6157" s="408">
        <f t="shared" si="94"/>
        <v>6155</v>
      </c>
      <c r="B6157" s="488">
        <v>45551</v>
      </c>
      <c r="C6157" s="212" t="s">
        <v>170</v>
      </c>
      <c r="D6157" s="408" t="s">
        <v>103</v>
      </c>
      <c r="E6157" s="408" t="s">
        <v>164</v>
      </c>
      <c r="F6157" s="97">
        <v>100</v>
      </c>
      <c r="G6157" s="97"/>
      <c r="H6157" s="116"/>
      <c r="I6157" s="116"/>
      <c r="J6157" s="97"/>
      <c r="AD6157" s="476"/>
      <c r="AI6157" s="473"/>
    </row>
    <row r="6158" spans="1:35" s="4" customFormat="1" x14ac:dyDescent="0.25">
      <c r="A6158" s="408">
        <f t="shared" si="94"/>
        <v>6156</v>
      </c>
      <c r="B6158" s="488">
        <v>45551</v>
      </c>
      <c r="C6158" s="212" t="s">
        <v>171</v>
      </c>
      <c r="D6158" s="408" t="s">
        <v>159</v>
      </c>
      <c r="E6158" s="408" t="s">
        <v>164</v>
      </c>
      <c r="F6158" s="97">
        <v>0</v>
      </c>
      <c r="G6158" s="97"/>
      <c r="H6158" s="116"/>
      <c r="I6158" s="116"/>
      <c r="J6158" s="97"/>
      <c r="AD6158" s="476"/>
      <c r="AI6158" s="473"/>
    </row>
    <row r="6159" spans="1:35" s="4" customFormat="1" x14ac:dyDescent="0.25">
      <c r="A6159" s="408">
        <f t="shared" si="94"/>
        <v>6157</v>
      </c>
      <c r="B6159" s="488">
        <v>45551</v>
      </c>
      <c r="C6159" s="212" t="s">
        <v>172</v>
      </c>
      <c r="D6159" s="408" t="s">
        <v>173</v>
      </c>
      <c r="E6159" s="408" t="s">
        <v>164</v>
      </c>
      <c r="F6159" s="97">
        <v>0</v>
      </c>
      <c r="G6159" s="97"/>
      <c r="H6159" s="116"/>
      <c r="I6159" s="116"/>
      <c r="J6159" s="97"/>
      <c r="AD6159" s="476"/>
      <c r="AI6159" s="473"/>
    </row>
    <row r="6160" spans="1:35" s="4" customFormat="1" x14ac:dyDescent="0.25">
      <c r="A6160" s="408">
        <f t="shared" si="94"/>
        <v>6158</v>
      </c>
      <c r="B6160" s="488">
        <v>45551</v>
      </c>
      <c r="C6160" s="212" t="s">
        <v>174</v>
      </c>
      <c r="D6160" s="408" t="s">
        <v>99</v>
      </c>
      <c r="E6160" s="408" t="s">
        <v>164</v>
      </c>
      <c r="F6160" s="97">
        <v>0</v>
      </c>
      <c r="G6160" s="97"/>
      <c r="H6160" s="116"/>
      <c r="I6160" s="116"/>
      <c r="J6160" s="97"/>
      <c r="AD6160" s="476"/>
      <c r="AI6160" s="473"/>
    </row>
    <row r="6161" spans="1:35" s="4" customFormat="1" x14ac:dyDescent="0.25">
      <c r="A6161" s="408">
        <f t="shared" si="94"/>
        <v>6159</v>
      </c>
      <c r="B6161" s="488">
        <v>45551</v>
      </c>
      <c r="C6161" s="212" t="s">
        <v>175</v>
      </c>
      <c r="D6161" s="408" t="s">
        <v>176</v>
      </c>
      <c r="E6161" s="408" t="s">
        <v>164</v>
      </c>
      <c r="F6161" s="97">
        <v>176</v>
      </c>
      <c r="G6161" s="97"/>
      <c r="H6161" s="116"/>
      <c r="I6161" s="116"/>
      <c r="J6161" s="97"/>
      <c r="AD6161" s="476"/>
      <c r="AI6161" s="473"/>
    </row>
    <row r="6162" spans="1:35" s="4" customFormat="1" x14ac:dyDescent="0.25">
      <c r="A6162" s="408">
        <f t="shared" si="94"/>
        <v>6160</v>
      </c>
      <c r="B6162" s="488">
        <v>45551</v>
      </c>
      <c r="C6162" s="212" t="s">
        <v>263</v>
      </c>
      <c r="D6162" s="408" t="s">
        <v>176</v>
      </c>
      <c r="E6162" s="408" t="s">
        <v>164</v>
      </c>
      <c r="F6162" s="97">
        <v>0</v>
      </c>
      <c r="G6162" s="97"/>
      <c r="H6162" s="116"/>
      <c r="I6162" s="116"/>
      <c r="J6162" s="97"/>
      <c r="AD6162" s="476"/>
      <c r="AI6162" s="473"/>
    </row>
    <row r="6163" spans="1:35" s="4" customFormat="1" x14ac:dyDescent="0.25">
      <c r="A6163" s="408">
        <f t="shared" si="94"/>
        <v>6161</v>
      </c>
      <c r="B6163" s="488">
        <v>45551</v>
      </c>
      <c r="C6163" s="212" t="s">
        <v>261</v>
      </c>
      <c r="D6163" s="408" t="s">
        <v>269</v>
      </c>
      <c r="E6163" s="408" t="s">
        <v>164</v>
      </c>
      <c r="F6163" s="97">
        <v>148</v>
      </c>
      <c r="G6163" s="97"/>
      <c r="H6163" s="116"/>
      <c r="I6163" s="116"/>
      <c r="J6163" s="97"/>
      <c r="AD6163" s="476"/>
      <c r="AI6163" s="473"/>
    </row>
    <row r="6164" spans="1:35" s="4" customFormat="1" x14ac:dyDescent="0.25">
      <c r="A6164" s="408">
        <f t="shared" si="94"/>
        <v>6162</v>
      </c>
      <c r="B6164" s="488">
        <v>45551</v>
      </c>
      <c r="C6164" s="212" t="s">
        <v>254</v>
      </c>
      <c r="D6164" s="408" t="s">
        <v>159</v>
      </c>
      <c r="E6164" s="408" t="s">
        <v>164</v>
      </c>
      <c r="F6164" s="97">
        <v>0</v>
      </c>
      <c r="G6164" s="97"/>
      <c r="H6164" s="116"/>
      <c r="I6164" s="116"/>
      <c r="J6164" s="97"/>
      <c r="AD6164" s="476"/>
      <c r="AI6164" s="473"/>
    </row>
    <row r="6165" spans="1:35" s="4" customFormat="1" x14ac:dyDescent="0.25">
      <c r="A6165" s="408">
        <f t="shared" si="94"/>
        <v>6163</v>
      </c>
      <c r="B6165" s="488">
        <v>45551</v>
      </c>
      <c r="C6165" s="212" t="s">
        <v>277</v>
      </c>
      <c r="D6165" s="408" t="s">
        <v>176</v>
      </c>
      <c r="E6165" s="408" t="s">
        <v>164</v>
      </c>
      <c r="F6165" s="97">
        <v>140</v>
      </c>
      <c r="G6165" s="97"/>
      <c r="H6165" s="116"/>
      <c r="I6165" s="116"/>
      <c r="J6165" s="97"/>
      <c r="AD6165" s="476"/>
      <c r="AI6165" s="473"/>
    </row>
    <row r="6166" spans="1:35" s="4" customFormat="1" x14ac:dyDescent="0.25">
      <c r="A6166" s="408">
        <f t="shared" si="94"/>
        <v>6164</v>
      </c>
      <c r="B6166" s="488">
        <v>45551</v>
      </c>
      <c r="C6166" s="212" t="s">
        <v>352</v>
      </c>
      <c r="D6166" s="408" t="s">
        <v>176</v>
      </c>
      <c r="E6166" s="408" t="s">
        <v>164</v>
      </c>
      <c r="F6166" s="97">
        <v>0</v>
      </c>
      <c r="G6166" s="97"/>
      <c r="H6166" s="116"/>
      <c r="I6166" s="116"/>
      <c r="J6166" s="97"/>
      <c r="AD6166" s="476"/>
      <c r="AI6166" s="473"/>
    </row>
    <row r="6167" spans="1:35" s="4" customFormat="1" x14ac:dyDescent="0.25">
      <c r="A6167" s="408">
        <f t="shared" si="94"/>
        <v>6165</v>
      </c>
      <c r="B6167" s="488">
        <v>45551</v>
      </c>
      <c r="C6167" s="212" t="s">
        <v>354</v>
      </c>
      <c r="D6167" s="408" t="s">
        <v>103</v>
      </c>
      <c r="E6167" s="408" t="s">
        <v>164</v>
      </c>
      <c r="F6167" s="97">
        <v>42</v>
      </c>
      <c r="G6167" s="97"/>
      <c r="H6167" s="116"/>
      <c r="I6167" s="116"/>
      <c r="J6167" s="97"/>
      <c r="AD6167" s="476"/>
      <c r="AI6167" s="473"/>
    </row>
    <row r="6168" spans="1:35" s="4" customFormat="1" x14ac:dyDescent="0.25">
      <c r="A6168" s="408">
        <f t="shared" si="94"/>
        <v>6166</v>
      </c>
      <c r="B6168" s="488">
        <v>45551</v>
      </c>
      <c r="C6168" s="212" t="s">
        <v>385</v>
      </c>
      <c r="D6168" s="408" t="s">
        <v>386</v>
      </c>
      <c r="E6168" s="408" t="s">
        <v>383</v>
      </c>
      <c r="F6168" s="97">
        <v>0</v>
      </c>
      <c r="G6168" s="97"/>
      <c r="H6168" s="116"/>
      <c r="I6168" s="116"/>
      <c r="J6168" s="97"/>
      <c r="AD6168" s="476"/>
      <c r="AI6168" s="473"/>
    </row>
    <row r="6169" spans="1:35" s="4" customFormat="1" x14ac:dyDescent="0.25">
      <c r="A6169" s="408">
        <f t="shared" si="94"/>
        <v>6167</v>
      </c>
      <c r="B6169" s="488">
        <v>45551</v>
      </c>
      <c r="C6169" s="212" t="s">
        <v>379</v>
      </c>
      <c r="D6169" s="408" t="s">
        <v>269</v>
      </c>
      <c r="E6169" s="408" t="s">
        <v>381</v>
      </c>
      <c r="F6169" s="97">
        <v>200</v>
      </c>
      <c r="G6169" s="97"/>
      <c r="H6169" s="116"/>
      <c r="I6169" s="116"/>
      <c r="J6169" s="97"/>
      <c r="AD6169" s="476"/>
      <c r="AI6169" s="473"/>
    </row>
    <row r="6170" spans="1:35" s="4" customFormat="1" x14ac:dyDescent="0.25">
      <c r="A6170" s="408">
        <f t="shared" si="94"/>
        <v>6168</v>
      </c>
      <c r="B6170" s="488">
        <v>45551</v>
      </c>
      <c r="C6170" s="212" t="s">
        <v>380</v>
      </c>
      <c r="D6170" s="408" t="s">
        <v>269</v>
      </c>
      <c r="E6170" s="408" t="s">
        <v>381</v>
      </c>
      <c r="F6170" s="97">
        <v>0</v>
      </c>
      <c r="G6170" s="97"/>
      <c r="H6170" s="116"/>
      <c r="I6170" s="116"/>
      <c r="J6170" s="97"/>
      <c r="AD6170" s="476"/>
      <c r="AI6170" s="473"/>
    </row>
    <row r="6171" spans="1:35" s="4" customFormat="1" x14ac:dyDescent="0.25">
      <c r="A6171" s="408">
        <f t="shared" si="94"/>
        <v>6169</v>
      </c>
      <c r="B6171" s="488">
        <v>45551</v>
      </c>
      <c r="C6171" s="212" t="s">
        <v>389</v>
      </c>
      <c r="D6171" s="408" t="s">
        <v>103</v>
      </c>
      <c r="E6171" s="408" t="s">
        <v>381</v>
      </c>
      <c r="F6171" s="97">
        <v>0</v>
      </c>
      <c r="G6171" s="97"/>
      <c r="H6171" s="116"/>
      <c r="I6171" s="116"/>
      <c r="J6171" s="97"/>
      <c r="AD6171" s="476"/>
      <c r="AI6171" s="473"/>
    </row>
    <row r="6172" spans="1:35" s="4" customFormat="1" x14ac:dyDescent="0.25">
      <c r="A6172" s="408">
        <f t="shared" si="94"/>
        <v>6170</v>
      </c>
      <c r="B6172" s="488">
        <v>45551</v>
      </c>
      <c r="C6172" s="212" t="s">
        <v>425</v>
      </c>
      <c r="D6172" s="408" t="s">
        <v>99</v>
      </c>
      <c r="E6172" s="203" t="s">
        <v>498</v>
      </c>
      <c r="F6172" s="97">
        <v>0</v>
      </c>
      <c r="G6172" s="97"/>
      <c r="H6172" s="116"/>
      <c r="I6172" s="116"/>
      <c r="J6172" s="97"/>
      <c r="AD6172" s="476"/>
      <c r="AI6172" s="473"/>
    </row>
    <row r="6173" spans="1:35" s="4" customFormat="1" x14ac:dyDescent="0.25">
      <c r="A6173" s="408">
        <f t="shared" si="94"/>
        <v>6171</v>
      </c>
      <c r="B6173" s="488">
        <v>45551</v>
      </c>
      <c r="C6173" s="212" t="s">
        <v>426</v>
      </c>
      <c r="D6173" s="408" t="s">
        <v>159</v>
      </c>
      <c r="E6173" s="408" t="s">
        <v>381</v>
      </c>
      <c r="F6173" s="97">
        <v>175</v>
      </c>
      <c r="G6173" s="97"/>
      <c r="H6173" s="116"/>
      <c r="I6173" s="116"/>
      <c r="J6173" s="97"/>
      <c r="AD6173" s="476"/>
      <c r="AI6173" s="473"/>
    </row>
    <row r="6174" spans="1:35" s="4" customFormat="1" x14ac:dyDescent="0.25">
      <c r="A6174" s="408">
        <f t="shared" si="94"/>
        <v>6172</v>
      </c>
      <c r="B6174" s="488">
        <v>45551</v>
      </c>
      <c r="C6174" s="96" t="s">
        <v>255</v>
      </c>
      <c r="D6174" s="408" t="s">
        <v>159</v>
      </c>
      <c r="E6174" s="408" t="s">
        <v>448</v>
      </c>
      <c r="F6174" s="97">
        <v>0</v>
      </c>
      <c r="G6174" s="97"/>
      <c r="H6174" s="116"/>
      <c r="I6174" s="116"/>
      <c r="J6174" s="97"/>
      <c r="AD6174" s="476"/>
      <c r="AI6174" s="473"/>
    </row>
    <row r="6175" spans="1:35" s="4" customFormat="1" x14ac:dyDescent="0.25">
      <c r="A6175" s="408">
        <f t="shared" si="94"/>
        <v>6173</v>
      </c>
      <c r="B6175" s="488">
        <v>45551</v>
      </c>
      <c r="C6175" s="96" t="s">
        <v>474</v>
      </c>
      <c r="D6175" s="408" t="s">
        <v>269</v>
      </c>
      <c r="E6175" s="408" t="s">
        <v>470</v>
      </c>
      <c r="F6175" s="97">
        <v>0</v>
      </c>
      <c r="G6175" s="97"/>
      <c r="H6175" s="116"/>
      <c r="I6175" s="116"/>
      <c r="J6175" s="97"/>
      <c r="AD6175" s="476"/>
      <c r="AI6175" s="473"/>
    </row>
    <row r="6176" spans="1:35" s="4" customFormat="1" x14ac:dyDescent="0.25">
      <c r="A6176" s="408">
        <f t="shared" si="94"/>
        <v>6174</v>
      </c>
      <c r="B6176" s="488">
        <v>45551</v>
      </c>
      <c r="C6176" s="96" t="s">
        <v>475</v>
      </c>
      <c r="D6176" s="408" t="s">
        <v>269</v>
      </c>
      <c r="E6176" s="408" t="s">
        <v>470</v>
      </c>
      <c r="F6176" s="97">
        <v>0</v>
      </c>
      <c r="G6176" s="97"/>
      <c r="H6176" s="116"/>
      <c r="I6176" s="116"/>
      <c r="J6176" s="97"/>
      <c r="AD6176" s="476"/>
      <c r="AI6176" s="473"/>
    </row>
    <row r="6177" spans="1:35" s="4" customFormat="1" x14ac:dyDescent="0.25">
      <c r="A6177" s="408">
        <f t="shared" si="94"/>
        <v>6175</v>
      </c>
      <c r="B6177" s="488">
        <v>45551</v>
      </c>
      <c r="C6177" s="96" t="s">
        <v>476</v>
      </c>
      <c r="D6177" s="408" t="s">
        <v>269</v>
      </c>
      <c r="E6177" s="408" t="s">
        <v>470</v>
      </c>
      <c r="F6177" s="97">
        <v>0</v>
      </c>
      <c r="G6177" s="97"/>
      <c r="H6177" s="116"/>
      <c r="I6177" s="116"/>
      <c r="J6177" s="97"/>
      <c r="AD6177" s="476"/>
      <c r="AI6177" s="473"/>
    </row>
    <row r="6178" spans="1:35" s="4" customFormat="1" x14ac:dyDescent="0.25">
      <c r="A6178" s="408">
        <f t="shared" si="94"/>
        <v>6176</v>
      </c>
      <c r="B6178" s="488">
        <v>45551</v>
      </c>
      <c r="C6178" s="96" t="s">
        <v>477</v>
      </c>
      <c r="D6178" s="408" t="s">
        <v>269</v>
      </c>
      <c r="E6178" s="408" t="s">
        <v>470</v>
      </c>
      <c r="F6178" s="97">
        <v>0</v>
      </c>
      <c r="G6178" s="97"/>
      <c r="H6178" s="116"/>
      <c r="I6178" s="116"/>
      <c r="J6178" s="97"/>
      <c r="AD6178" s="476"/>
      <c r="AI6178" s="473"/>
    </row>
    <row r="6179" spans="1:35" s="4" customFormat="1" x14ac:dyDescent="0.25">
      <c r="A6179" s="408">
        <f t="shared" si="94"/>
        <v>6177</v>
      </c>
      <c r="B6179" s="488">
        <v>45551</v>
      </c>
      <c r="C6179" s="373" t="s">
        <v>478</v>
      </c>
      <c r="D6179" s="408" t="s">
        <v>103</v>
      </c>
      <c r="E6179" s="408" t="s">
        <v>470</v>
      </c>
      <c r="F6179" s="97">
        <v>114</v>
      </c>
      <c r="G6179" s="97"/>
      <c r="H6179" s="116"/>
      <c r="I6179" s="116"/>
      <c r="J6179" s="97"/>
      <c r="AD6179" s="476"/>
      <c r="AI6179" s="473"/>
    </row>
    <row r="6180" spans="1:35" s="4" customFormat="1" x14ac:dyDescent="0.25">
      <c r="A6180" s="408">
        <f t="shared" si="94"/>
        <v>6178</v>
      </c>
      <c r="B6180" s="488">
        <v>45551</v>
      </c>
      <c r="C6180" s="96" t="s">
        <v>519</v>
      </c>
      <c r="D6180" s="408" t="s">
        <v>103</v>
      </c>
      <c r="E6180" s="408" t="s">
        <v>504</v>
      </c>
      <c r="F6180" s="97">
        <v>0</v>
      </c>
      <c r="G6180" s="97"/>
      <c r="H6180" s="116"/>
      <c r="I6180" s="116"/>
      <c r="J6180" s="97"/>
      <c r="AD6180" s="476"/>
      <c r="AI6180" s="473"/>
    </row>
    <row r="6181" spans="1:35" s="4" customFormat="1" x14ac:dyDescent="0.25">
      <c r="A6181" s="408">
        <f t="shared" si="94"/>
        <v>6179</v>
      </c>
      <c r="B6181" s="488">
        <v>45552</v>
      </c>
      <c r="C6181" s="212" t="s">
        <v>125</v>
      </c>
      <c r="D6181" s="408" t="s">
        <v>99</v>
      </c>
      <c r="E6181" s="408" t="s">
        <v>334</v>
      </c>
      <c r="F6181" s="97">
        <v>0</v>
      </c>
      <c r="G6181" s="97"/>
      <c r="H6181" s="116"/>
      <c r="I6181" s="116"/>
      <c r="J6181" s="97"/>
      <c r="AD6181" s="476"/>
      <c r="AI6181" s="473"/>
    </row>
    <row r="6182" spans="1:35" s="4" customFormat="1" x14ac:dyDescent="0.25">
      <c r="A6182" s="408">
        <f t="shared" si="94"/>
        <v>6180</v>
      </c>
      <c r="B6182" s="488">
        <v>45552</v>
      </c>
      <c r="C6182" s="212" t="s">
        <v>290</v>
      </c>
      <c r="D6182" s="408" t="s">
        <v>99</v>
      </c>
      <c r="E6182" s="408" t="s">
        <v>335</v>
      </c>
      <c r="F6182" s="97">
        <v>0</v>
      </c>
      <c r="G6182" s="97"/>
      <c r="H6182" s="116"/>
      <c r="I6182" s="116"/>
      <c r="J6182" s="97"/>
      <c r="AD6182" s="476"/>
      <c r="AI6182" s="473"/>
    </row>
    <row r="6183" spans="1:35" s="4" customFormat="1" x14ac:dyDescent="0.25">
      <c r="A6183" s="408">
        <f t="shared" si="94"/>
        <v>6181</v>
      </c>
      <c r="B6183" s="488">
        <v>45552</v>
      </c>
      <c r="C6183" s="212" t="s">
        <v>88</v>
      </c>
      <c r="D6183" s="408" t="s">
        <v>89</v>
      </c>
      <c r="E6183" s="408" t="s">
        <v>336</v>
      </c>
      <c r="F6183" s="97">
        <v>0</v>
      </c>
      <c r="G6183" s="97"/>
      <c r="H6183" s="116"/>
      <c r="I6183" s="116"/>
      <c r="J6183" s="97"/>
      <c r="AD6183" s="476"/>
      <c r="AI6183" s="473"/>
    </row>
    <row r="6184" spans="1:35" s="4" customFormat="1" x14ac:dyDescent="0.25">
      <c r="A6184" s="408">
        <f t="shared" si="94"/>
        <v>6182</v>
      </c>
      <c r="B6184" s="488">
        <v>45552</v>
      </c>
      <c r="C6184" s="212" t="s">
        <v>294</v>
      </c>
      <c r="D6184" s="408" t="s">
        <v>89</v>
      </c>
      <c r="E6184" s="408" t="s">
        <v>337</v>
      </c>
      <c r="F6184" s="97">
        <v>0</v>
      </c>
      <c r="G6184" s="97"/>
      <c r="H6184" s="116"/>
      <c r="I6184" s="116"/>
      <c r="J6184" s="97"/>
      <c r="AD6184" s="476"/>
      <c r="AI6184" s="473"/>
    </row>
    <row r="6185" spans="1:35" s="4" customFormat="1" x14ac:dyDescent="0.25">
      <c r="A6185" s="408">
        <f t="shared" si="94"/>
        <v>6183</v>
      </c>
      <c r="B6185" s="488">
        <v>45552</v>
      </c>
      <c r="C6185" s="212" t="s">
        <v>119</v>
      </c>
      <c r="D6185" s="408" t="s">
        <v>131</v>
      </c>
      <c r="E6185" s="408" t="s">
        <v>338</v>
      </c>
      <c r="F6185" s="97">
        <v>62</v>
      </c>
      <c r="G6185" s="97"/>
      <c r="H6185" s="116"/>
      <c r="I6185" s="116"/>
      <c r="J6185" s="97"/>
      <c r="AD6185" s="476"/>
      <c r="AI6185" s="473"/>
    </row>
    <row r="6186" spans="1:35" s="4" customFormat="1" x14ac:dyDescent="0.25">
      <c r="A6186" s="408">
        <f t="shared" si="94"/>
        <v>6184</v>
      </c>
      <c r="B6186" s="488">
        <v>45552</v>
      </c>
      <c r="C6186" s="212" t="s">
        <v>121</v>
      </c>
      <c r="D6186" s="408" t="s">
        <v>122</v>
      </c>
      <c r="E6186" s="408" t="s">
        <v>339</v>
      </c>
      <c r="F6186" s="97">
        <v>0</v>
      </c>
      <c r="G6186" s="97"/>
      <c r="H6186" s="116"/>
      <c r="I6186" s="116"/>
      <c r="J6186" s="97"/>
      <c r="AD6186" s="476"/>
      <c r="AI6186" s="473"/>
    </row>
    <row r="6187" spans="1:35" s="4" customFormat="1" x14ac:dyDescent="0.25">
      <c r="A6187" s="408">
        <f t="shared" si="94"/>
        <v>6185</v>
      </c>
      <c r="B6187" s="488">
        <v>45552</v>
      </c>
      <c r="C6187" s="212" t="s">
        <v>349</v>
      </c>
      <c r="D6187" s="408" t="s">
        <v>360</v>
      </c>
      <c r="E6187" s="408" t="s">
        <v>127</v>
      </c>
      <c r="F6187" s="97">
        <v>71</v>
      </c>
      <c r="G6187" s="97"/>
      <c r="H6187" s="116"/>
      <c r="I6187" s="116"/>
      <c r="J6187" s="97"/>
      <c r="AD6187" s="476"/>
      <c r="AI6187" s="473"/>
    </row>
    <row r="6188" spans="1:35" s="4" customFormat="1" x14ac:dyDescent="0.25">
      <c r="A6188" s="408">
        <f t="shared" si="94"/>
        <v>6186</v>
      </c>
      <c r="B6188" s="488">
        <v>45552</v>
      </c>
      <c r="C6188" s="212" t="s">
        <v>449</v>
      </c>
      <c r="D6188" s="408" t="s">
        <v>122</v>
      </c>
      <c r="E6188" s="408" t="s">
        <v>339</v>
      </c>
      <c r="F6188" s="97">
        <v>380</v>
      </c>
      <c r="G6188" s="97"/>
      <c r="H6188" s="116"/>
      <c r="I6188" s="116"/>
      <c r="J6188" s="97"/>
      <c r="AD6188" s="476"/>
      <c r="AI6188" s="473"/>
    </row>
    <row r="6189" spans="1:35" s="4" customFormat="1" x14ac:dyDescent="0.25">
      <c r="A6189" s="408">
        <f t="shared" si="94"/>
        <v>6187</v>
      </c>
      <c r="B6189" s="488">
        <v>45552</v>
      </c>
      <c r="C6189" s="212" t="s">
        <v>118</v>
      </c>
      <c r="D6189" s="408" t="s">
        <v>107</v>
      </c>
      <c r="E6189" s="408" t="s">
        <v>340</v>
      </c>
      <c r="F6189" s="97">
        <v>0</v>
      </c>
      <c r="G6189" s="97"/>
      <c r="H6189" s="116"/>
      <c r="I6189" s="116"/>
      <c r="J6189" s="97"/>
      <c r="AD6189" s="476"/>
      <c r="AI6189" s="473"/>
    </row>
    <row r="6190" spans="1:35" s="4" customFormat="1" x14ac:dyDescent="0.25">
      <c r="A6190" s="408">
        <f t="shared" si="94"/>
        <v>6188</v>
      </c>
      <c r="B6190" s="488">
        <v>45552</v>
      </c>
      <c r="C6190" s="212" t="s">
        <v>109</v>
      </c>
      <c r="D6190" s="408" t="s">
        <v>107</v>
      </c>
      <c r="E6190" s="408" t="s">
        <v>341</v>
      </c>
      <c r="F6190" s="97">
        <v>0</v>
      </c>
      <c r="G6190" s="97"/>
      <c r="H6190" s="116"/>
      <c r="I6190" s="116"/>
      <c r="J6190" s="97"/>
      <c r="AD6190" s="476"/>
      <c r="AI6190" s="473"/>
    </row>
    <row r="6191" spans="1:35" s="4" customFormat="1" x14ac:dyDescent="0.25">
      <c r="A6191" s="408">
        <f t="shared" si="94"/>
        <v>6189</v>
      </c>
      <c r="B6191" s="488">
        <v>45552</v>
      </c>
      <c r="C6191" s="212" t="s">
        <v>106</v>
      </c>
      <c r="D6191" s="408" t="s">
        <v>107</v>
      </c>
      <c r="E6191" s="408" t="s">
        <v>342</v>
      </c>
      <c r="F6191" s="97">
        <v>0</v>
      </c>
      <c r="G6191" s="97"/>
      <c r="H6191" s="116"/>
      <c r="I6191" s="116"/>
      <c r="J6191" s="97"/>
      <c r="AD6191" s="476"/>
      <c r="AI6191" s="473"/>
    </row>
    <row r="6192" spans="1:35" s="4" customFormat="1" x14ac:dyDescent="0.25">
      <c r="A6192" s="408">
        <f t="shared" si="94"/>
        <v>6190</v>
      </c>
      <c r="B6192" s="488">
        <v>45552</v>
      </c>
      <c r="C6192" s="212" t="s">
        <v>278</v>
      </c>
      <c r="D6192" s="408" t="s">
        <v>107</v>
      </c>
      <c r="E6192" s="408" t="s">
        <v>341</v>
      </c>
      <c r="F6192" s="97">
        <v>50</v>
      </c>
      <c r="G6192" s="97"/>
      <c r="H6192" s="116"/>
      <c r="I6192" s="116"/>
      <c r="J6192" s="97"/>
      <c r="AD6192" s="476"/>
      <c r="AI6192" s="473"/>
    </row>
    <row r="6193" spans="1:35" s="4" customFormat="1" x14ac:dyDescent="0.25">
      <c r="A6193" s="408">
        <f t="shared" si="94"/>
        <v>6191</v>
      </c>
      <c r="B6193" s="488">
        <v>45552</v>
      </c>
      <c r="C6193" s="212" t="s">
        <v>372</v>
      </c>
      <c r="D6193" s="408" t="s">
        <v>107</v>
      </c>
      <c r="E6193" s="408">
        <v>0</v>
      </c>
      <c r="F6193" s="97">
        <v>0</v>
      </c>
      <c r="G6193" s="97"/>
      <c r="H6193" s="116"/>
      <c r="I6193" s="116"/>
      <c r="J6193" s="97"/>
      <c r="AD6193" s="476"/>
      <c r="AI6193" s="473"/>
    </row>
    <row r="6194" spans="1:35" s="4" customFormat="1" x14ac:dyDescent="0.25">
      <c r="A6194" s="408">
        <f t="shared" si="94"/>
        <v>6192</v>
      </c>
      <c r="B6194" s="488">
        <v>45552</v>
      </c>
      <c r="C6194" s="212" t="s">
        <v>373</v>
      </c>
      <c r="D6194" s="408" t="s">
        <v>107</v>
      </c>
      <c r="E6194" s="408">
        <v>0</v>
      </c>
      <c r="F6194" s="97">
        <v>0</v>
      </c>
      <c r="G6194" s="97"/>
      <c r="H6194" s="116"/>
      <c r="I6194" s="116"/>
      <c r="J6194" s="97"/>
      <c r="AD6194" s="476"/>
      <c r="AI6194" s="473"/>
    </row>
    <row r="6195" spans="1:35" s="4" customFormat="1" x14ac:dyDescent="0.25">
      <c r="A6195" s="408">
        <f t="shared" si="94"/>
        <v>6193</v>
      </c>
      <c r="B6195" s="488">
        <v>45552</v>
      </c>
      <c r="C6195" s="212" t="s">
        <v>91</v>
      </c>
      <c r="D6195" s="408" t="s">
        <v>92</v>
      </c>
      <c r="E6195" s="408" t="s">
        <v>343</v>
      </c>
      <c r="F6195" s="97">
        <v>0</v>
      </c>
      <c r="G6195" s="97"/>
      <c r="H6195" s="116"/>
      <c r="I6195" s="116"/>
      <c r="J6195" s="97"/>
      <c r="AD6195" s="476"/>
      <c r="AI6195" s="473"/>
    </row>
    <row r="6196" spans="1:35" s="4" customFormat="1" x14ac:dyDescent="0.25">
      <c r="A6196" s="408">
        <f t="shared" ref="A6196:A6260" si="95">ROW()-2</f>
        <v>6194</v>
      </c>
      <c r="B6196" s="488">
        <v>45552</v>
      </c>
      <c r="C6196" s="212" t="s">
        <v>94</v>
      </c>
      <c r="D6196" s="408" t="s">
        <v>92</v>
      </c>
      <c r="E6196" s="408" t="s">
        <v>344</v>
      </c>
      <c r="F6196" s="97">
        <v>218</v>
      </c>
      <c r="G6196" s="97"/>
      <c r="H6196" s="116"/>
      <c r="I6196" s="116"/>
      <c r="J6196" s="97"/>
      <c r="AD6196" s="476"/>
      <c r="AI6196" s="473"/>
    </row>
    <row r="6197" spans="1:35" s="4" customFormat="1" x14ac:dyDescent="0.25">
      <c r="A6197" s="408">
        <f t="shared" si="95"/>
        <v>6195</v>
      </c>
      <c r="B6197" s="488">
        <v>45552</v>
      </c>
      <c r="C6197" s="212" t="s">
        <v>116</v>
      </c>
      <c r="D6197" s="408" t="s">
        <v>92</v>
      </c>
      <c r="E6197" s="408" t="s">
        <v>345</v>
      </c>
      <c r="F6197" s="97">
        <v>0</v>
      </c>
      <c r="G6197" s="97"/>
      <c r="H6197" s="116"/>
      <c r="I6197" s="116"/>
      <c r="J6197" s="97"/>
      <c r="AD6197" s="476"/>
      <c r="AI6197" s="473"/>
    </row>
    <row r="6198" spans="1:35" s="4" customFormat="1" x14ac:dyDescent="0.25">
      <c r="A6198" s="408">
        <f t="shared" si="95"/>
        <v>6196</v>
      </c>
      <c r="B6198" s="488">
        <v>45552</v>
      </c>
      <c r="C6198" s="212" t="s">
        <v>128</v>
      </c>
      <c r="D6198" s="408" t="s">
        <v>97</v>
      </c>
      <c r="E6198" s="408" t="s">
        <v>346</v>
      </c>
      <c r="F6198" s="97">
        <v>42</v>
      </c>
      <c r="G6198" s="97"/>
      <c r="H6198" s="116"/>
      <c r="I6198" s="116"/>
      <c r="J6198" s="97"/>
      <c r="AD6198" s="476"/>
      <c r="AI6198" s="473"/>
    </row>
    <row r="6199" spans="1:35" s="4" customFormat="1" x14ac:dyDescent="0.25">
      <c r="A6199" s="408">
        <f t="shared" si="95"/>
        <v>6197</v>
      </c>
      <c r="B6199" s="488">
        <v>45552</v>
      </c>
      <c r="C6199" s="212" t="s">
        <v>96</v>
      </c>
      <c r="D6199" s="408" t="s">
        <v>97</v>
      </c>
      <c r="E6199" s="408" t="s">
        <v>347</v>
      </c>
      <c r="F6199" s="97">
        <v>50</v>
      </c>
      <c r="G6199" s="97"/>
      <c r="H6199" s="116"/>
      <c r="I6199" s="116"/>
      <c r="J6199" s="97"/>
      <c r="AD6199" s="476"/>
      <c r="AI6199" s="473"/>
    </row>
    <row r="6200" spans="1:35" s="4" customFormat="1" x14ac:dyDescent="0.25">
      <c r="A6200" s="408">
        <f t="shared" si="95"/>
        <v>6198</v>
      </c>
      <c r="B6200" s="488">
        <v>45552</v>
      </c>
      <c r="C6200" s="212" t="s">
        <v>113</v>
      </c>
      <c r="D6200" s="408" t="s">
        <v>114</v>
      </c>
      <c r="E6200" s="408" t="s">
        <v>348</v>
      </c>
      <c r="F6200" s="97">
        <v>0</v>
      </c>
      <c r="G6200" s="97"/>
      <c r="H6200" s="116"/>
      <c r="I6200" s="116"/>
      <c r="J6200" s="97"/>
      <c r="AD6200" s="476"/>
      <c r="AI6200" s="473"/>
    </row>
    <row r="6201" spans="1:35" s="4" customFormat="1" x14ac:dyDescent="0.25">
      <c r="A6201" s="408">
        <f t="shared" si="95"/>
        <v>6199</v>
      </c>
      <c r="B6201" s="488">
        <v>45552</v>
      </c>
      <c r="C6201" s="96" t="s">
        <v>559</v>
      </c>
      <c r="D6201" s="408" t="str">
        <f>VLOOKUP(C6201,X$4:Z6202,2,FALSE)</f>
        <v>لودر VOLVO</v>
      </c>
      <c r="E6201" s="408" t="str">
        <f>VLOOKUP(C6201,X$4:Z6202,3,FALSE)</f>
        <v>شرکتی</v>
      </c>
      <c r="F6201" s="97">
        <v>200</v>
      </c>
      <c r="G6201" s="97"/>
      <c r="H6201" s="116"/>
      <c r="I6201" s="116"/>
      <c r="J6201" s="97"/>
      <c r="AD6201" s="476"/>
      <c r="AI6201" s="473"/>
    </row>
    <row r="6202" spans="1:35" s="4" customFormat="1" x14ac:dyDescent="0.25">
      <c r="A6202" s="408">
        <f t="shared" si="95"/>
        <v>6200</v>
      </c>
      <c r="B6202" s="488">
        <v>45552</v>
      </c>
      <c r="C6202" s="212" t="s">
        <v>156</v>
      </c>
      <c r="D6202" s="408" t="s">
        <v>136</v>
      </c>
      <c r="E6202" s="408" t="s">
        <v>149</v>
      </c>
      <c r="F6202" s="97">
        <v>0</v>
      </c>
      <c r="G6202" s="97"/>
      <c r="H6202" s="116"/>
      <c r="I6202" s="116"/>
      <c r="J6202" s="97"/>
      <c r="AD6202" s="476"/>
      <c r="AI6202" s="473"/>
    </row>
    <row r="6203" spans="1:35" s="4" customFormat="1" x14ac:dyDescent="0.25">
      <c r="A6203" s="408">
        <f t="shared" si="95"/>
        <v>6201</v>
      </c>
      <c r="B6203" s="488">
        <v>45552</v>
      </c>
      <c r="C6203" s="212" t="s">
        <v>142</v>
      </c>
      <c r="D6203" s="408" t="s">
        <v>264</v>
      </c>
      <c r="E6203" s="408" t="s">
        <v>143</v>
      </c>
      <c r="F6203" s="97">
        <v>156</v>
      </c>
      <c r="G6203" s="97"/>
      <c r="H6203" s="116"/>
      <c r="I6203" s="116"/>
      <c r="J6203" s="97"/>
      <c r="AD6203" s="476"/>
      <c r="AI6203" s="473"/>
    </row>
    <row r="6204" spans="1:35" s="4" customFormat="1" x14ac:dyDescent="0.25">
      <c r="A6204" s="408">
        <f t="shared" si="95"/>
        <v>6202</v>
      </c>
      <c r="B6204" s="488">
        <v>45552</v>
      </c>
      <c r="C6204" s="212" t="s">
        <v>144</v>
      </c>
      <c r="D6204" s="408" t="s">
        <v>264</v>
      </c>
      <c r="E6204" s="408" t="s">
        <v>143</v>
      </c>
      <c r="F6204" s="97">
        <v>0</v>
      </c>
      <c r="G6204" s="97"/>
      <c r="H6204" s="116"/>
      <c r="I6204" s="116"/>
      <c r="J6204" s="97"/>
      <c r="AD6204" s="476"/>
      <c r="AI6204" s="473"/>
    </row>
    <row r="6205" spans="1:35" s="4" customFormat="1" x14ac:dyDescent="0.25">
      <c r="A6205" s="408">
        <f t="shared" si="95"/>
        <v>6203</v>
      </c>
      <c r="B6205" s="488">
        <v>45552</v>
      </c>
      <c r="C6205" s="212" t="s">
        <v>145</v>
      </c>
      <c r="D6205" s="408" t="s">
        <v>265</v>
      </c>
      <c r="E6205" s="408" t="s">
        <v>146</v>
      </c>
      <c r="F6205" s="97">
        <v>378</v>
      </c>
      <c r="G6205" s="97"/>
      <c r="H6205" s="116"/>
      <c r="I6205" s="116"/>
      <c r="J6205" s="97"/>
      <c r="AD6205" s="476"/>
      <c r="AI6205" s="473"/>
    </row>
    <row r="6206" spans="1:35" s="4" customFormat="1" x14ac:dyDescent="0.25">
      <c r="A6206" s="408">
        <f t="shared" si="95"/>
        <v>6204</v>
      </c>
      <c r="B6206" s="488">
        <v>45552</v>
      </c>
      <c r="C6206" s="212" t="s">
        <v>160</v>
      </c>
      <c r="D6206" s="408" t="s">
        <v>136</v>
      </c>
      <c r="E6206" s="408" t="s">
        <v>64</v>
      </c>
      <c r="F6206" s="97">
        <v>100</v>
      </c>
      <c r="G6206" s="97"/>
      <c r="H6206" s="116"/>
      <c r="I6206" s="116"/>
      <c r="J6206" s="97"/>
      <c r="AD6206" s="476"/>
      <c r="AI6206" s="473"/>
    </row>
    <row r="6207" spans="1:35" s="4" customFormat="1" x14ac:dyDescent="0.25">
      <c r="A6207" s="408">
        <f t="shared" si="95"/>
        <v>6205</v>
      </c>
      <c r="B6207" s="488">
        <v>45552</v>
      </c>
      <c r="C6207" s="212" t="s">
        <v>390</v>
      </c>
      <c r="D6207" s="408" t="s">
        <v>99</v>
      </c>
      <c r="E6207" s="408" t="s">
        <v>381</v>
      </c>
      <c r="F6207" s="97">
        <v>207</v>
      </c>
      <c r="G6207" s="97"/>
      <c r="H6207" s="116"/>
      <c r="I6207" s="116"/>
      <c r="J6207" s="97"/>
      <c r="AD6207" s="476"/>
      <c r="AI6207" s="473"/>
    </row>
    <row r="6208" spans="1:35" s="4" customFormat="1" x14ac:dyDescent="0.25">
      <c r="A6208" s="408">
        <f t="shared" si="95"/>
        <v>6206</v>
      </c>
      <c r="B6208" s="488">
        <v>45552</v>
      </c>
      <c r="C6208" s="96" t="s">
        <v>283</v>
      </c>
      <c r="D6208" s="408" t="s">
        <v>266</v>
      </c>
      <c r="E6208" s="408" t="s">
        <v>63</v>
      </c>
      <c r="F6208" s="97">
        <v>0</v>
      </c>
      <c r="G6208" s="97"/>
      <c r="H6208" s="116"/>
      <c r="I6208" s="116"/>
      <c r="J6208" s="97"/>
      <c r="AD6208" s="476"/>
      <c r="AI6208" s="473"/>
    </row>
    <row r="6209" spans="1:35" s="4" customFormat="1" x14ac:dyDescent="0.25">
      <c r="A6209" s="408">
        <f t="shared" si="95"/>
        <v>6207</v>
      </c>
      <c r="B6209" s="488">
        <v>45552</v>
      </c>
      <c r="C6209" s="212" t="s">
        <v>148</v>
      </c>
      <c r="D6209" s="408" t="s">
        <v>92</v>
      </c>
      <c r="E6209" s="408" t="s">
        <v>63</v>
      </c>
      <c r="F6209" s="97">
        <v>0</v>
      </c>
      <c r="G6209" s="97"/>
      <c r="H6209" s="116"/>
      <c r="I6209" s="116"/>
      <c r="J6209" s="97"/>
      <c r="AD6209" s="476"/>
      <c r="AI6209" s="473"/>
    </row>
    <row r="6210" spans="1:35" s="4" customFormat="1" x14ac:dyDescent="0.25">
      <c r="A6210" s="408">
        <f t="shared" si="95"/>
        <v>6208</v>
      </c>
      <c r="B6210" s="488">
        <v>45552</v>
      </c>
      <c r="C6210" s="212" t="s">
        <v>150</v>
      </c>
      <c r="D6210" s="408" t="s">
        <v>92</v>
      </c>
      <c r="E6210" s="408" t="s">
        <v>63</v>
      </c>
      <c r="F6210" s="97">
        <v>0</v>
      </c>
      <c r="G6210" s="97"/>
      <c r="H6210" s="116"/>
      <c r="I6210" s="116"/>
      <c r="J6210" s="97"/>
      <c r="AD6210" s="476"/>
      <c r="AI6210" s="473"/>
    </row>
    <row r="6211" spans="1:35" s="4" customFormat="1" x14ac:dyDescent="0.25">
      <c r="A6211" s="408">
        <f t="shared" si="95"/>
        <v>6209</v>
      </c>
      <c r="B6211" s="488">
        <v>45552</v>
      </c>
      <c r="C6211" s="213" t="s">
        <v>467</v>
      </c>
      <c r="D6211" s="408" t="s">
        <v>92</v>
      </c>
      <c r="E6211" s="408" t="s">
        <v>63</v>
      </c>
      <c r="F6211" s="97">
        <v>176</v>
      </c>
      <c r="G6211" s="97"/>
      <c r="H6211" s="116"/>
      <c r="I6211" s="116"/>
      <c r="J6211" s="97"/>
      <c r="AD6211" s="476"/>
      <c r="AI6211" s="473"/>
    </row>
    <row r="6212" spans="1:35" s="4" customFormat="1" x14ac:dyDescent="0.25">
      <c r="A6212" s="408">
        <f t="shared" si="95"/>
        <v>6210</v>
      </c>
      <c r="B6212" s="488">
        <v>45552</v>
      </c>
      <c r="C6212" s="212" t="s">
        <v>135</v>
      </c>
      <c r="D6212" s="408" t="s">
        <v>136</v>
      </c>
      <c r="E6212" s="408" t="s">
        <v>2</v>
      </c>
      <c r="F6212" s="97">
        <v>0</v>
      </c>
      <c r="G6212" s="97"/>
      <c r="H6212" s="116"/>
      <c r="I6212" s="116"/>
      <c r="J6212" s="97"/>
      <c r="AD6212" s="476"/>
      <c r="AI6212" s="473"/>
    </row>
    <row r="6213" spans="1:35" s="4" customFormat="1" x14ac:dyDescent="0.25">
      <c r="A6213" s="408">
        <f t="shared" si="95"/>
        <v>6211</v>
      </c>
      <c r="B6213" s="488">
        <v>45552</v>
      </c>
      <c r="C6213" s="212" t="s">
        <v>137</v>
      </c>
      <c r="D6213" s="408" t="s">
        <v>136</v>
      </c>
      <c r="E6213" s="408" t="s">
        <v>2</v>
      </c>
      <c r="F6213" s="97">
        <v>293</v>
      </c>
      <c r="G6213" s="97"/>
      <c r="H6213" s="116"/>
      <c r="I6213" s="116"/>
      <c r="J6213" s="97"/>
      <c r="AD6213" s="476"/>
      <c r="AI6213" s="473"/>
    </row>
    <row r="6214" spans="1:35" s="4" customFormat="1" x14ac:dyDescent="0.25">
      <c r="A6214" s="408">
        <f t="shared" si="95"/>
        <v>6212</v>
      </c>
      <c r="B6214" s="488">
        <v>45552</v>
      </c>
      <c r="C6214" s="212" t="s">
        <v>139</v>
      </c>
      <c r="D6214" s="408" t="s">
        <v>92</v>
      </c>
      <c r="E6214" s="408" t="s">
        <v>2</v>
      </c>
      <c r="F6214" s="97">
        <v>0</v>
      </c>
      <c r="G6214" s="97"/>
      <c r="H6214" s="116"/>
      <c r="I6214" s="116"/>
      <c r="J6214" s="97"/>
      <c r="AD6214" s="476"/>
      <c r="AI6214" s="473"/>
    </row>
    <row r="6215" spans="1:35" s="4" customFormat="1" x14ac:dyDescent="0.25">
      <c r="A6215" s="408">
        <f t="shared" si="95"/>
        <v>6213</v>
      </c>
      <c r="B6215" s="488">
        <v>45552</v>
      </c>
      <c r="C6215" s="212" t="s">
        <v>140</v>
      </c>
      <c r="D6215" s="408" t="s">
        <v>92</v>
      </c>
      <c r="E6215" s="408" t="s">
        <v>2</v>
      </c>
      <c r="F6215" s="97">
        <v>169</v>
      </c>
      <c r="G6215" s="97"/>
      <c r="H6215" s="116"/>
      <c r="I6215" s="116"/>
      <c r="J6215" s="97"/>
      <c r="AD6215" s="476"/>
      <c r="AI6215" s="473"/>
    </row>
    <row r="6216" spans="1:35" s="4" customFormat="1" x14ac:dyDescent="0.25">
      <c r="A6216" s="408">
        <f t="shared" si="95"/>
        <v>6214</v>
      </c>
      <c r="B6216" s="488">
        <v>45552</v>
      </c>
      <c r="C6216" s="212" t="s">
        <v>141</v>
      </c>
      <c r="D6216" s="408" t="s">
        <v>92</v>
      </c>
      <c r="E6216" s="408" t="s">
        <v>2</v>
      </c>
      <c r="F6216" s="97">
        <v>0</v>
      </c>
      <c r="G6216" s="97"/>
      <c r="H6216" s="116"/>
      <c r="I6216" s="116"/>
      <c r="J6216" s="97"/>
      <c r="AD6216" s="476"/>
      <c r="AI6216" s="473"/>
    </row>
    <row r="6217" spans="1:35" s="4" customFormat="1" x14ac:dyDescent="0.25">
      <c r="A6217" s="408">
        <f t="shared" si="95"/>
        <v>6215</v>
      </c>
      <c r="B6217" s="488">
        <v>45552</v>
      </c>
      <c r="C6217" s="212" t="s">
        <v>134</v>
      </c>
      <c r="D6217" s="408" t="s">
        <v>99</v>
      </c>
      <c r="E6217" s="408" t="s">
        <v>2</v>
      </c>
      <c r="F6217" s="97">
        <v>0</v>
      </c>
      <c r="G6217" s="97"/>
      <c r="H6217" s="116"/>
      <c r="I6217" s="116"/>
      <c r="J6217" s="97"/>
      <c r="AD6217" s="476"/>
      <c r="AI6217" s="473"/>
    </row>
    <row r="6218" spans="1:35" s="4" customFormat="1" x14ac:dyDescent="0.25">
      <c r="A6218" s="408">
        <f t="shared" si="95"/>
        <v>6216</v>
      </c>
      <c r="B6218" s="488">
        <v>45552</v>
      </c>
      <c r="C6218" s="212" t="s">
        <v>279</v>
      </c>
      <c r="D6218" s="408" t="s">
        <v>99</v>
      </c>
      <c r="E6218" s="408" t="s">
        <v>2</v>
      </c>
      <c r="F6218" s="97">
        <v>0</v>
      </c>
      <c r="G6218" s="97"/>
      <c r="H6218" s="116"/>
      <c r="I6218" s="116"/>
      <c r="J6218" s="97"/>
      <c r="AD6218" s="476"/>
      <c r="AI6218" s="473"/>
    </row>
    <row r="6219" spans="1:35" s="4" customFormat="1" x14ac:dyDescent="0.25">
      <c r="A6219" s="408">
        <f t="shared" si="95"/>
        <v>6217</v>
      </c>
      <c r="B6219" s="488">
        <v>45552</v>
      </c>
      <c r="C6219" s="212" t="s">
        <v>153</v>
      </c>
      <c r="D6219" s="408" t="s">
        <v>103</v>
      </c>
      <c r="E6219" s="408" t="s">
        <v>62</v>
      </c>
      <c r="F6219" s="97">
        <v>71</v>
      </c>
      <c r="G6219" s="97"/>
      <c r="H6219" s="116"/>
      <c r="I6219" s="116"/>
      <c r="J6219" s="97"/>
      <c r="AD6219" s="476"/>
      <c r="AI6219" s="473"/>
    </row>
    <row r="6220" spans="1:35" s="4" customFormat="1" x14ac:dyDescent="0.25">
      <c r="A6220" s="408">
        <f t="shared" si="95"/>
        <v>6218</v>
      </c>
      <c r="B6220" s="488">
        <v>45552</v>
      </c>
      <c r="C6220" s="212" t="s">
        <v>154</v>
      </c>
      <c r="D6220" s="408" t="s">
        <v>92</v>
      </c>
      <c r="E6220" s="408" t="s">
        <v>62</v>
      </c>
      <c r="F6220" s="97">
        <v>0</v>
      </c>
      <c r="G6220" s="97"/>
      <c r="H6220" s="116"/>
      <c r="I6220" s="116"/>
      <c r="J6220" s="97"/>
      <c r="AD6220" s="476"/>
      <c r="AI6220" s="473"/>
    </row>
    <row r="6221" spans="1:35" s="4" customFormat="1" x14ac:dyDescent="0.25">
      <c r="A6221" s="408">
        <f t="shared" si="95"/>
        <v>6219</v>
      </c>
      <c r="B6221" s="488">
        <v>45552</v>
      </c>
      <c r="C6221" s="212" t="s">
        <v>155</v>
      </c>
      <c r="D6221" s="408" t="s">
        <v>92</v>
      </c>
      <c r="E6221" s="408" t="s">
        <v>62</v>
      </c>
      <c r="F6221" s="97">
        <v>0</v>
      </c>
      <c r="G6221" s="97"/>
      <c r="H6221" s="116"/>
      <c r="I6221" s="116"/>
      <c r="J6221" s="97"/>
      <c r="AD6221" s="476"/>
      <c r="AI6221" s="473"/>
    </row>
    <row r="6222" spans="1:35" s="4" customFormat="1" x14ac:dyDescent="0.25">
      <c r="A6222" s="408">
        <f t="shared" si="95"/>
        <v>6220</v>
      </c>
      <c r="B6222" s="488">
        <v>45552</v>
      </c>
      <c r="C6222" s="212" t="s">
        <v>295</v>
      </c>
      <c r="D6222" s="408" t="s">
        <v>92</v>
      </c>
      <c r="E6222" s="408" t="s">
        <v>62</v>
      </c>
      <c r="F6222" s="97">
        <v>0</v>
      </c>
      <c r="G6222" s="97"/>
      <c r="H6222" s="116"/>
      <c r="I6222" s="116"/>
      <c r="J6222" s="97"/>
      <c r="AD6222" s="476"/>
      <c r="AI6222" s="473"/>
    </row>
    <row r="6223" spans="1:35" s="4" customFormat="1" x14ac:dyDescent="0.25">
      <c r="A6223" s="408">
        <f t="shared" si="95"/>
        <v>6221</v>
      </c>
      <c r="B6223" s="488">
        <v>45552</v>
      </c>
      <c r="C6223" s="212" t="s">
        <v>259</v>
      </c>
      <c r="D6223" s="408" t="s">
        <v>92</v>
      </c>
      <c r="E6223" s="408" t="s">
        <v>2</v>
      </c>
      <c r="F6223" s="97">
        <v>0</v>
      </c>
      <c r="G6223" s="97"/>
      <c r="H6223" s="116"/>
      <c r="I6223" s="116"/>
      <c r="J6223" s="97"/>
      <c r="AD6223" s="476"/>
      <c r="AI6223" s="473"/>
    </row>
    <row r="6224" spans="1:35" s="4" customFormat="1" x14ac:dyDescent="0.25">
      <c r="A6224" s="408">
        <f t="shared" si="95"/>
        <v>6222</v>
      </c>
      <c r="B6224" s="488">
        <v>45552</v>
      </c>
      <c r="C6224" s="212" t="s">
        <v>260</v>
      </c>
      <c r="D6224" s="408" t="s">
        <v>92</v>
      </c>
      <c r="E6224" s="408" t="s">
        <v>2</v>
      </c>
      <c r="F6224" s="97">
        <v>0</v>
      </c>
      <c r="G6224" s="97"/>
      <c r="H6224" s="116"/>
      <c r="I6224" s="116"/>
      <c r="J6224" s="97"/>
      <c r="AD6224" s="476"/>
      <c r="AI6224" s="473"/>
    </row>
    <row r="6225" spans="1:35" s="4" customFormat="1" x14ac:dyDescent="0.25">
      <c r="A6225" s="408">
        <f t="shared" si="95"/>
        <v>6223</v>
      </c>
      <c r="B6225" s="488">
        <v>45552</v>
      </c>
      <c r="C6225" s="212" t="s">
        <v>252</v>
      </c>
      <c r="D6225" s="408" t="s">
        <v>92</v>
      </c>
      <c r="E6225" s="408" t="s">
        <v>2</v>
      </c>
      <c r="F6225" s="97">
        <v>0</v>
      </c>
      <c r="G6225" s="97"/>
      <c r="H6225" s="116"/>
      <c r="I6225" s="116"/>
      <c r="J6225" s="97"/>
      <c r="AD6225" s="476"/>
      <c r="AI6225" s="473"/>
    </row>
    <row r="6226" spans="1:35" s="4" customFormat="1" x14ac:dyDescent="0.25">
      <c r="A6226" s="408">
        <f t="shared" si="95"/>
        <v>6224</v>
      </c>
      <c r="B6226" s="488">
        <v>45552</v>
      </c>
      <c r="C6226" s="212" t="s">
        <v>177</v>
      </c>
      <c r="D6226" s="408" t="s">
        <v>159</v>
      </c>
      <c r="E6226" s="408" t="s">
        <v>8</v>
      </c>
      <c r="F6226" s="97">
        <v>45</v>
      </c>
      <c r="G6226" s="97"/>
      <c r="H6226" s="116"/>
      <c r="I6226" s="116"/>
      <c r="J6226" s="97"/>
      <c r="AD6226" s="476"/>
      <c r="AI6226" s="473"/>
    </row>
    <row r="6227" spans="1:35" s="4" customFormat="1" x14ac:dyDescent="0.25">
      <c r="A6227" s="408">
        <f t="shared" si="95"/>
        <v>6225</v>
      </c>
      <c r="B6227" s="488">
        <v>45552</v>
      </c>
      <c r="C6227" s="212" t="s">
        <v>162</v>
      </c>
      <c r="D6227" s="408" t="s">
        <v>163</v>
      </c>
      <c r="E6227" s="408" t="s">
        <v>164</v>
      </c>
      <c r="F6227" s="97">
        <v>0</v>
      </c>
      <c r="G6227" s="97"/>
      <c r="H6227" s="116"/>
      <c r="I6227" s="116"/>
      <c r="J6227" s="97"/>
      <c r="AD6227" s="476"/>
      <c r="AI6227" s="473"/>
    </row>
    <row r="6228" spans="1:35" s="4" customFormat="1" x14ac:dyDescent="0.25">
      <c r="A6228" s="408">
        <f t="shared" si="95"/>
        <v>6226</v>
      </c>
      <c r="B6228" s="488">
        <v>45552</v>
      </c>
      <c r="C6228" s="212" t="s">
        <v>166</v>
      </c>
      <c r="D6228" s="408" t="s">
        <v>167</v>
      </c>
      <c r="E6228" s="408" t="s">
        <v>164</v>
      </c>
      <c r="F6228" s="97">
        <v>0</v>
      </c>
      <c r="G6228" s="97"/>
      <c r="H6228" s="116"/>
      <c r="I6228" s="116"/>
      <c r="J6228" s="97"/>
      <c r="AD6228" s="476"/>
      <c r="AI6228" s="473"/>
    </row>
    <row r="6229" spans="1:35" s="4" customFormat="1" x14ac:dyDescent="0.25">
      <c r="A6229" s="408">
        <f t="shared" si="95"/>
        <v>6227</v>
      </c>
      <c r="B6229" s="488">
        <v>45552</v>
      </c>
      <c r="C6229" s="212" t="s">
        <v>169</v>
      </c>
      <c r="D6229" s="408" t="s">
        <v>167</v>
      </c>
      <c r="E6229" s="408" t="s">
        <v>164</v>
      </c>
      <c r="F6229" s="97">
        <v>0</v>
      </c>
      <c r="G6229" s="97"/>
      <c r="H6229" s="116"/>
      <c r="I6229" s="116"/>
      <c r="J6229" s="97"/>
      <c r="AD6229" s="476"/>
      <c r="AI6229" s="473"/>
    </row>
    <row r="6230" spans="1:35" s="4" customFormat="1" x14ac:dyDescent="0.25">
      <c r="A6230" s="408">
        <f t="shared" si="95"/>
        <v>6228</v>
      </c>
      <c r="B6230" s="488">
        <v>45552</v>
      </c>
      <c r="C6230" s="212" t="s">
        <v>170</v>
      </c>
      <c r="D6230" s="408" t="s">
        <v>103</v>
      </c>
      <c r="E6230" s="408" t="s">
        <v>164</v>
      </c>
      <c r="F6230" s="97">
        <v>250</v>
      </c>
      <c r="G6230" s="97"/>
      <c r="H6230" s="116"/>
      <c r="I6230" s="116"/>
      <c r="J6230" s="97"/>
      <c r="AD6230" s="476"/>
      <c r="AI6230" s="473"/>
    </row>
    <row r="6231" spans="1:35" s="4" customFormat="1" x14ac:dyDescent="0.25">
      <c r="A6231" s="408">
        <f t="shared" si="95"/>
        <v>6229</v>
      </c>
      <c r="B6231" s="488">
        <v>45552</v>
      </c>
      <c r="C6231" s="212" t="s">
        <v>171</v>
      </c>
      <c r="D6231" s="408" t="s">
        <v>159</v>
      </c>
      <c r="E6231" s="408" t="s">
        <v>164</v>
      </c>
      <c r="F6231" s="97">
        <v>0</v>
      </c>
      <c r="G6231" s="97"/>
      <c r="H6231" s="116"/>
      <c r="I6231" s="116"/>
      <c r="J6231" s="97"/>
      <c r="AD6231" s="476"/>
      <c r="AI6231" s="473"/>
    </row>
    <row r="6232" spans="1:35" s="4" customFormat="1" x14ac:dyDescent="0.25">
      <c r="A6232" s="408">
        <f t="shared" si="95"/>
        <v>6230</v>
      </c>
      <c r="B6232" s="488">
        <v>45552</v>
      </c>
      <c r="C6232" s="212" t="s">
        <v>172</v>
      </c>
      <c r="D6232" s="408" t="s">
        <v>173</v>
      </c>
      <c r="E6232" s="408" t="s">
        <v>164</v>
      </c>
      <c r="F6232" s="97">
        <v>0</v>
      </c>
      <c r="G6232" s="97"/>
      <c r="H6232" s="116"/>
      <c r="I6232" s="116"/>
      <c r="J6232" s="97"/>
      <c r="AD6232" s="476"/>
      <c r="AI6232" s="473"/>
    </row>
    <row r="6233" spans="1:35" s="4" customFormat="1" x14ac:dyDescent="0.25">
      <c r="A6233" s="408">
        <f t="shared" si="95"/>
        <v>6231</v>
      </c>
      <c r="B6233" s="488">
        <v>45552</v>
      </c>
      <c r="C6233" s="212" t="s">
        <v>174</v>
      </c>
      <c r="D6233" s="408" t="s">
        <v>99</v>
      </c>
      <c r="E6233" s="408" t="s">
        <v>164</v>
      </c>
      <c r="F6233" s="97">
        <v>0</v>
      </c>
      <c r="G6233" s="97"/>
      <c r="H6233" s="116"/>
      <c r="I6233" s="116"/>
      <c r="J6233" s="97"/>
      <c r="AD6233" s="476"/>
      <c r="AI6233" s="473"/>
    </row>
    <row r="6234" spans="1:35" s="4" customFormat="1" x14ac:dyDescent="0.25">
      <c r="A6234" s="408">
        <f t="shared" si="95"/>
        <v>6232</v>
      </c>
      <c r="B6234" s="488">
        <v>45552</v>
      </c>
      <c r="C6234" s="212" t="s">
        <v>175</v>
      </c>
      <c r="D6234" s="408" t="s">
        <v>176</v>
      </c>
      <c r="E6234" s="408" t="s">
        <v>164</v>
      </c>
      <c r="F6234" s="97">
        <v>142</v>
      </c>
      <c r="G6234" s="97"/>
      <c r="H6234" s="116"/>
      <c r="I6234" s="116"/>
      <c r="J6234" s="97"/>
      <c r="AD6234" s="476"/>
      <c r="AI6234" s="473"/>
    </row>
    <row r="6235" spans="1:35" s="4" customFormat="1" x14ac:dyDescent="0.25">
      <c r="A6235" s="408">
        <f t="shared" si="95"/>
        <v>6233</v>
      </c>
      <c r="B6235" s="488">
        <v>45552</v>
      </c>
      <c r="C6235" s="212" t="s">
        <v>263</v>
      </c>
      <c r="D6235" s="408" t="s">
        <v>176</v>
      </c>
      <c r="E6235" s="408" t="s">
        <v>164</v>
      </c>
      <c r="F6235" s="97">
        <v>0</v>
      </c>
      <c r="G6235" s="97"/>
      <c r="H6235" s="116"/>
      <c r="I6235" s="116"/>
      <c r="J6235" s="97"/>
      <c r="AD6235" s="476"/>
      <c r="AI6235" s="473"/>
    </row>
    <row r="6236" spans="1:35" s="4" customFormat="1" x14ac:dyDescent="0.25">
      <c r="A6236" s="408">
        <f t="shared" si="95"/>
        <v>6234</v>
      </c>
      <c r="B6236" s="488">
        <v>45552</v>
      </c>
      <c r="C6236" s="212" t="s">
        <v>261</v>
      </c>
      <c r="D6236" s="408" t="s">
        <v>269</v>
      </c>
      <c r="E6236" s="408" t="s">
        <v>164</v>
      </c>
      <c r="F6236" s="97">
        <v>121</v>
      </c>
      <c r="G6236" s="97"/>
      <c r="H6236" s="116"/>
      <c r="I6236" s="116"/>
      <c r="J6236" s="97"/>
      <c r="AD6236" s="476"/>
      <c r="AI6236" s="473"/>
    </row>
    <row r="6237" spans="1:35" s="4" customFormat="1" x14ac:dyDescent="0.25">
      <c r="A6237" s="408">
        <f t="shared" si="95"/>
        <v>6235</v>
      </c>
      <c r="B6237" s="488">
        <v>45552</v>
      </c>
      <c r="C6237" s="212" t="s">
        <v>254</v>
      </c>
      <c r="D6237" s="408" t="s">
        <v>159</v>
      </c>
      <c r="E6237" s="408" t="s">
        <v>164</v>
      </c>
      <c r="F6237" s="97">
        <v>180</v>
      </c>
      <c r="G6237" s="97"/>
      <c r="H6237" s="116"/>
      <c r="I6237" s="116"/>
      <c r="J6237" s="97"/>
      <c r="AD6237" s="476"/>
      <c r="AI6237" s="473"/>
    </row>
    <row r="6238" spans="1:35" s="4" customFormat="1" x14ac:dyDescent="0.25">
      <c r="A6238" s="408">
        <f t="shared" si="95"/>
        <v>6236</v>
      </c>
      <c r="B6238" s="488">
        <v>45552</v>
      </c>
      <c r="C6238" s="212" t="s">
        <v>277</v>
      </c>
      <c r="D6238" s="408" t="s">
        <v>176</v>
      </c>
      <c r="E6238" s="408" t="s">
        <v>164</v>
      </c>
      <c r="F6238" s="97">
        <v>126</v>
      </c>
      <c r="G6238" s="97"/>
      <c r="H6238" s="116"/>
      <c r="I6238" s="116"/>
      <c r="J6238" s="97"/>
      <c r="AD6238" s="476"/>
      <c r="AI6238" s="473"/>
    </row>
    <row r="6239" spans="1:35" s="4" customFormat="1" x14ac:dyDescent="0.25">
      <c r="A6239" s="408">
        <f t="shared" si="95"/>
        <v>6237</v>
      </c>
      <c r="B6239" s="488">
        <v>45552</v>
      </c>
      <c r="C6239" s="212" t="s">
        <v>352</v>
      </c>
      <c r="D6239" s="408" t="s">
        <v>176</v>
      </c>
      <c r="E6239" s="408" t="s">
        <v>164</v>
      </c>
      <c r="F6239" s="97">
        <v>0</v>
      </c>
      <c r="G6239" s="97"/>
      <c r="H6239" s="116"/>
      <c r="I6239" s="116"/>
      <c r="J6239" s="97"/>
      <c r="AD6239" s="476"/>
      <c r="AI6239" s="473"/>
    </row>
    <row r="6240" spans="1:35" s="4" customFormat="1" x14ac:dyDescent="0.25">
      <c r="A6240" s="408">
        <f t="shared" si="95"/>
        <v>6238</v>
      </c>
      <c r="B6240" s="488">
        <v>45552</v>
      </c>
      <c r="C6240" s="212" t="s">
        <v>354</v>
      </c>
      <c r="D6240" s="408" t="s">
        <v>103</v>
      </c>
      <c r="E6240" s="408" t="s">
        <v>164</v>
      </c>
      <c r="F6240" s="97">
        <v>0</v>
      </c>
      <c r="G6240" s="97"/>
      <c r="H6240" s="116"/>
      <c r="I6240" s="116"/>
      <c r="J6240" s="97"/>
      <c r="AD6240" s="476"/>
      <c r="AI6240" s="473"/>
    </row>
    <row r="6241" spans="1:35" s="4" customFormat="1" x14ac:dyDescent="0.25">
      <c r="A6241" s="408">
        <f t="shared" si="95"/>
        <v>6239</v>
      </c>
      <c r="B6241" s="488">
        <v>45552</v>
      </c>
      <c r="C6241" s="212" t="s">
        <v>385</v>
      </c>
      <c r="D6241" s="408" t="s">
        <v>386</v>
      </c>
      <c r="E6241" s="408" t="s">
        <v>383</v>
      </c>
      <c r="F6241" s="97">
        <v>0</v>
      </c>
      <c r="G6241" s="97"/>
      <c r="H6241" s="116"/>
      <c r="I6241" s="116"/>
      <c r="J6241" s="97"/>
      <c r="AD6241" s="476"/>
      <c r="AI6241" s="473"/>
    </row>
    <row r="6242" spans="1:35" s="4" customFormat="1" x14ac:dyDescent="0.25">
      <c r="A6242" s="408">
        <f t="shared" si="95"/>
        <v>6240</v>
      </c>
      <c r="B6242" s="488">
        <v>45552</v>
      </c>
      <c r="C6242" s="212" t="s">
        <v>379</v>
      </c>
      <c r="D6242" s="408" t="s">
        <v>269</v>
      </c>
      <c r="E6242" s="408" t="s">
        <v>381</v>
      </c>
      <c r="F6242" s="97">
        <v>0</v>
      </c>
      <c r="G6242" s="97"/>
      <c r="H6242" s="116"/>
      <c r="I6242" s="116"/>
      <c r="J6242" s="97"/>
      <c r="AD6242" s="476"/>
      <c r="AI6242" s="473"/>
    </row>
    <row r="6243" spans="1:35" s="4" customFormat="1" x14ac:dyDescent="0.25">
      <c r="A6243" s="408">
        <f t="shared" si="95"/>
        <v>6241</v>
      </c>
      <c r="B6243" s="488">
        <v>45552</v>
      </c>
      <c r="C6243" s="212" t="s">
        <v>380</v>
      </c>
      <c r="D6243" s="408" t="s">
        <v>269</v>
      </c>
      <c r="E6243" s="408" t="s">
        <v>381</v>
      </c>
      <c r="F6243" s="97">
        <v>0</v>
      </c>
      <c r="G6243" s="97"/>
      <c r="H6243" s="116"/>
      <c r="I6243" s="116"/>
      <c r="J6243" s="97"/>
      <c r="AD6243" s="476"/>
      <c r="AI6243" s="473"/>
    </row>
    <row r="6244" spans="1:35" s="4" customFormat="1" x14ac:dyDescent="0.25">
      <c r="A6244" s="408">
        <f t="shared" si="95"/>
        <v>6242</v>
      </c>
      <c r="B6244" s="488">
        <v>45552</v>
      </c>
      <c r="C6244" s="212" t="s">
        <v>389</v>
      </c>
      <c r="D6244" s="408" t="s">
        <v>103</v>
      </c>
      <c r="E6244" s="408" t="s">
        <v>381</v>
      </c>
      <c r="F6244" s="97">
        <v>173</v>
      </c>
      <c r="G6244" s="97"/>
      <c r="H6244" s="116"/>
      <c r="I6244" s="116"/>
      <c r="J6244" s="97"/>
      <c r="AD6244" s="476"/>
      <c r="AI6244" s="473"/>
    </row>
    <row r="6245" spans="1:35" s="4" customFormat="1" x14ac:dyDescent="0.25">
      <c r="A6245" s="408">
        <f t="shared" si="95"/>
        <v>6243</v>
      </c>
      <c r="B6245" s="488">
        <v>45552</v>
      </c>
      <c r="C6245" s="212" t="s">
        <v>425</v>
      </c>
      <c r="D6245" s="408" t="s">
        <v>99</v>
      </c>
      <c r="E6245" s="203" t="s">
        <v>498</v>
      </c>
      <c r="F6245" s="97">
        <v>290</v>
      </c>
      <c r="G6245" s="97"/>
      <c r="H6245" s="116"/>
      <c r="I6245" s="116"/>
      <c r="J6245" s="97"/>
      <c r="AD6245" s="476"/>
      <c r="AI6245" s="473"/>
    </row>
    <row r="6246" spans="1:35" s="4" customFormat="1" x14ac:dyDescent="0.25">
      <c r="A6246" s="408">
        <f t="shared" si="95"/>
        <v>6244</v>
      </c>
      <c r="B6246" s="488">
        <v>45552</v>
      </c>
      <c r="C6246" s="212" t="s">
        <v>426</v>
      </c>
      <c r="D6246" s="408" t="s">
        <v>159</v>
      </c>
      <c r="E6246" s="408" t="s">
        <v>381</v>
      </c>
      <c r="F6246" s="97">
        <v>0</v>
      </c>
      <c r="G6246" s="97"/>
      <c r="H6246" s="116"/>
      <c r="I6246" s="116"/>
      <c r="J6246" s="97"/>
      <c r="AD6246" s="476"/>
      <c r="AI6246" s="473"/>
    </row>
    <row r="6247" spans="1:35" s="4" customFormat="1" x14ac:dyDescent="0.25">
      <c r="A6247" s="408">
        <f t="shared" si="95"/>
        <v>6245</v>
      </c>
      <c r="B6247" s="488">
        <v>45552</v>
      </c>
      <c r="C6247" s="96" t="s">
        <v>255</v>
      </c>
      <c r="D6247" s="408" t="s">
        <v>159</v>
      </c>
      <c r="E6247" s="408" t="s">
        <v>448</v>
      </c>
      <c r="F6247" s="97">
        <v>0</v>
      </c>
      <c r="G6247" s="97"/>
      <c r="H6247" s="116"/>
      <c r="I6247" s="116"/>
      <c r="J6247" s="97"/>
      <c r="AD6247" s="476"/>
      <c r="AI6247" s="473"/>
    </row>
    <row r="6248" spans="1:35" s="4" customFormat="1" x14ac:dyDescent="0.25">
      <c r="A6248" s="408">
        <f t="shared" si="95"/>
        <v>6246</v>
      </c>
      <c r="B6248" s="488">
        <v>45552</v>
      </c>
      <c r="C6248" s="96" t="s">
        <v>474</v>
      </c>
      <c r="D6248" s="408" t="s">
        <v>269</v>
      </c>
      <c r="E6248" s="408" t="s">
        <v>470</v>
      </c>
      <c r="F6248" s="97">
        <v>130</v>
      </c>
      <c r="G6248" s="97"/>
      <c r="H6248" s="116"/>
      <c r="I6248" s="116"/>
      <c r="J6248" s="97"/>
      <c r="AD6248" s="476"/>
      <c r="AI6248" s="473"/>
    </row>
    <row r="6249" spans="1:35" s="4" customFormat="1" x14ac:dyDescent="0.25">
      <c r="A6249" s="408">
        <f t="shared" si="95"/>
        <v>6247</v>
      </c>
      <c r="B6249" s="488">
        <v>45552</v>
      </c>
      <c r="C6249" s="96" t="s">
        <v>475</v>
      </c>
      <c r="D6249" s="408" t="s">
        <v>269</v>
      </c>
      <c r="E6249" s="408" t="s">
        <v>470</v>
      </c>
      <c r="F6249" s="97">
        <v>190</v>
      </c>
      <c r="G6249" s="97"/>
      <c r="H6249" s="116"/>
      <c r="I6249" s="116"/>
      <c r="J6249" s="97"/>
      <c r="AD6249" s="476"/>
      <c r="AI6249" s="473"/>
    </row>
    <row r="6250" spans="1:35" s="4" customFormat="1" x14ac:dyDescent="0.25">
      <c r="A6250" s="408">
        <f t="shared" si="95"/>
        <v>6248</v>
      </c>
      <c r="B6250" s="488">
        <v>45552</v>
      </c>
      <c r="C6250" s="96" t="s">
        <v>476</v>
      </c>
      <c r="D6250" s="408" t="s">
        <v>269</v>
      </c>
      <c r="E6250" s="408" t="s">
        <v>470</v>
      </c>
      <c r="F6250" s="97">
        <v>0</v>
      </c>
      <c r="G6250" s="97"/>
      <c r="H6250" s="116"/>
      <c r="I6250" s="116"/>
      <c r="J6250" s="97"/>
      <c r="AD6250" s="476"/>
      <c r="AI6250" s="473"/>
    </row>
    <row r="6251" spans="1:35" s="4" customFormat="1" x14ac:dyDescent="0.25">
      <c r="A6251" s="408">
        <f t="shared" si="95"/>
        <v>6249</v>
      </c>
      <c r="B6251" s="488">
        <v>45552</v>
      </c>
      <c r="C6251" s="96" t="s">
        <v>477</v>
      </c>
      <c r="D6251" s="408" t="s">
        <v>269</v>
      </c>
      <c r="E6251" s="408" t="s">
        <v>470</v>
      </c>
      <c r="F6251" s="97">
        <v>0</v>
      </c>
      <c r="G6251" s="97"/>
      <c r="H6251" s="116"/>
      <c r="I6251" s="116"/>
      <c r="J6251" s="97"/>
      <c r="AD6251" s="476"/>
      <c r="AI6251" s="473"/>
    </row>
    <row r="6252" spans="1:35" s="4" customFormat="1" x14ac:dyDescent="0.25">
      <c r="A6252" s="408">
        <f t="shared" si="95"/>
        <v>6250</v>
      </c>
      <c r="B6252" s="488">
        <v>45552</v>
      </c>
      <c r="C6252" s="373" t="s">
        <v>478</v>
      </c>
      <c r="D6252" s="408" t="s">
        <v>103</v>
      </c>
      <c r="E6252" s="408" t="s">
        <v>470</v>
      </c>
      <c r="F6252" s="97">
        <v>38</v>
      </c>
      <c r="G6252" s="97"/>
      <c r="H6252" s="116"/>
      <c r="I6252" s="116"/>
      <c r="J6252" s="97"/>
      <c r="AD6252" s="476"/>
      <c r="AI6252" s="473"/>
    </row>
    <row r="6253" spans="1:35" s="4" customFormat="1" x14ac:dyDescent="0.25">
      <c r="A6253" s="408">
        <f t="shared" si="95"/>
        <v>6251</v>
      </c>
      <c r="B6253" s="488">
        <v>45552</v>
      </c>
      <c r="C6253" s="96" t="s">
        <v>519</v>
      </c>
      <c r="D6253" s="408" t="s">
        <v>103</v>
      </c>
      <c r="E6253" s="408" t="s">
        <v>504</v>
      </c>
      <c r="F6253" s="97">
        <v>0</v>
      </c>
      <c r="G6253" s="97"/>
      <c r="H6253" s="116"/>
      <c r="I6253" s="116"/>
      <c r="J6253" s="97"/>
      <c r="AD6253" s="476"/>
      <c r="AI6253" s="473"/>
    </row>
    <row r="6254" spans="1:35" s="4" customFormat="1" x14ac:dyDescent="0.25">
      <c r="A6254" s="408">
        <f t="shared" si="95"/>
        <v>6252</v>
      </c>
      <c r="B6254" s="488">
        <v>45553</v>
      </c>
      <c r="C6254" s="212" t="s">
        <v>125</v>
      </c>
      <c r="D6254" s="408" t="s">
        <v>99</v>
      </c>
      <c r="E6254" s="408" t="s">
        <v>334</v>
      </c>
      <c r="F6254" s="97">
        <v>0</v>
      </c>
      <c r="G6254" s="97"/>
      <c r="H6254" s="116"/>
      <c r="I6254" s="116"/>
      <c r="J6254" s="97"/>
      <c r="AD6254" s="476"/>
      <c r="AI6254" s="473"/>
    </row>
    <row r="6255" spans="1:35" s="4" customFormat="1" x14ac:dyDescent="0.25">
      <c r="A6255" s="408">
        <f t="shared" si="95"/>
        <v>6253</v>
      </c>
      <c r="B6255" s="488">
        <v>45553</v>
      </c>
      <c r="C6255" s="212" t="s">
        <v>290</v>
      </c>
      <c r="D6255" s="408" t="s">
        <v>99</v>
      </c>
      <c r="E6255" s="408" t="s">
        <v>335</v>
      </c>
      <c r="F6255" s="97">
        <v>347</v>
      </c>
      <c r="G6255" s="97"/>
      <c r="H6255" s="116"/>
      <c r="I6255" s="116"/>
      <c r="J6255" s="97"/>
      <c r="AD6255" s="476"/>
      <c r="AI6255" s="473"/>
    </row>
    <row r="6256" spans="1:35" s="4" customFormat="1" x14ac:dyDescent="0.25">
      <c r="A6256" s="408">
        <f t="shared" si="95"/>
        <v>6254</v>
      </c>
      <c r="B6256" s="488">
        <v>45553</v>
      </c>
      <c r="C6256" s="212" t="s">
        <v>88</v>
      </c>
      <c r="D6256" s="408" t="s">
        <v>89</v>
      </c>
      <c r="E6256" s="408" t="s">
        <v>336</v>
      </c>
      <c r="F6256" s="97">
        <v>281</v>
      </c>
      <c r="G6256" s="97"/>
      <c r="H6256" s="116"/>
      <c r="I6256" s="116"/>
      <c r="J6256" s="97"/>
      <c r="AD6256" s="476"/>
      <c r="AI6256" s="473"/>
    </row>
    <row r="6257" spans="1:35" s="4" customFormat="1" x14ac:dyDescent="0.25">
      <c r="A6257" s="408">
        <f t="shared" si="95"/>
        <v>6255</v>
      </c>
      <c r="B6257" s="488">
        <v>45553</v>
      </c>
      <c r="C6257" s="212" t="s">
        <v>294</v>
      </c>
      <c r="D6257" s="408" t="s">
        <v>89</v>
      </c>
      <c r="E6257" s="408" t="s">
        <v>337</v>
      </c>
      <c r="F6257" s="97">
        <v>0</v>
      </c>
      <c r="G6257" s="97"/>
      <c r="H6257" s="116"/>
      <c r="I6257" s="116"/>
      <c r="J6257" s="97"/>
      <c r="AD6257" s="476"/>
      <c r="AI6257" s="473"/>
    </row>
    <row r="6258" spans="1:35" s="4" customFormat="1" x14ac:dyDescent="0.25">
      <c r="A6258" s="408">
        <f t="shared" si="95"/>
        <v>6256</v>
      </c>
      <c r="B6258" s="488">
        <v>45553</v>
      </c>
      <c r="C6258" s="212" t="s">
        <v>119</v>
      </c>
      <c r="D6258" s="408" t="s">
        <v>131</v>
      </c>
      <c r="E6258" s="408" t="s">
        <v>338</v>
      </c>
      <c r="F6258" s="97">
        <v>119</v>
      </c>
      <c r="G6258" s="97"/>
      <c r="H6258" s="116"/>
      <c r="I6258" s="116"/>
      <c r="J6258" s="97"/>
      <c r="AD6258" s="476"/>
      <c r="AI6258" s="473"/>
    </row>
    <row r="6259" spans="1:35" s="4" customFormat="1" x14ac:dyDescent="0.25">
      <c r="A6259" s="408">
        <f t="shared" si="95"/>
        <v>6257</v>
      </c>
      <c r="B6259" s="488">
        <v>45553</v>
      </c>
      <c r="C6259" s="212" t="s">
        <v>121</v>
      </c>
      <c r="D6259" s="408" t="s">
        <v>122</v>
      </c>
      <c r="E6259" s="408" t="s">
        <v>339</v>
      </c>
      <c r="F6259" s="97">
        <v>0</v>
      </c>
      <c r="G6259" s="97"/>
      <c r="H6259" s="116"/>
      <c r="I6259" s="116"/>
      <c r="J6259" s="97"/>
      <c r="AD6259" s="476"/>
      <c r="AI6259" s="473"/>
    </row>
    <row r="6260" spans="1:35" s="4" customFormat="1" x14ac:dyDescent="0.25">
      <c r="A6260" s="408">
        <f t="shared" si="95"/>
        <v>6258</v>
      </c>
      <c r="B6260" s="488">
        <v>45553</v>
      </c>
      <c r="C6260" s="212" t="s">
        <v>349</v>
      </c>
      <c r="D6260" s="408" t="s">
        <v>360</v>
      </c>
      <c r="E6260" s="408" t="s">
        <v>127</v>
      </c>
      <c r="F6260" s="97">
        <v>90</v>
      </c>
      <c r="G6260" s="97"/>
      <c r="H6260" s="116"/>
      <c r="I6260" s="116"/>
      <c r="J6260" s="97"/>
      <c r="AD6260" s="476"/>
      <c r="AI6260" s="473"/>
    </row>
    <row r="6261" spans="1:35" s="4" customFormat="1" x14ac:dyDescent="0.25">
      <c r="A6261" s="408">
        <f t="shared" ref="A6261:A6325" si="96">ROW()-2</f>
        <v>6259</v>
      </c>
      <c r="B6261" s="488">
        <v>45553</v>
      </c>
      <c r="C6261" s="212" t="s">
        <v>449</v>
      </c>
      <c r="D6261" s="408" t="s">
        <v>122</v>
      </c>
      <c r="E6261" s="408" t="s">
        <v>339</v>
      </c>
      <c r="F6261" s="97">
        <v>0</v>
      </c>
      <c r="G6261" s="97"/>
      <c r="H6261" s="116"/>
      <c r="I6261" s="116"/>
      <c r="J6261" s="97"/>
      <c r="AD6261" s="476"/>
      <c r="AI6261" s="473"/>
    </row>
    <row r="6262" spans="1:35" s="4" customFormat="1" x14ac:dyDescent="0.25">
      <c r="A6262" s="408">
        <f t="shared" si="96"/>
        <v>6260</v>
      </c>
      <c r="B6262" s="488">
        <v>45553</v>
      </c>
      <c r="C6262" s="212" t="s">
        <v>118</v>
      </c>
      <c r="D6262" s="408" t="s">
        <v>107</v>
      </c>
      <c r="E6262" s="408" t="s">
        <v>340</v>
      </c>
      <c r="F6262" s="97">
        <v>0</v>
      </c>
      <c r="G6262" s="97"/>
      <c r="H6262" s="116"/>
      <c r="I6262" s="116"/>
      <c r="J6262" s="97"/>
      <c r="AD6262" s="476"/>
      <c r="AI6262" s="473"/>
    </row>
    <row r="6263" spans="1:35" s="4" customFormat="1" x14ac:dyDescent="0.25">
      <c r="A6263" s="408">
        <f t="shared" si="96"/>
        <v>6261</v>
      </c>
      <c r="B6263" s="488">
        <v>45553</v>
      </c>
      <c r="C6263" s="212" t="s">
        <v>109</v>
      </c>
      <c r="D6263" s="408" t="s">
        <v>107</v>
      </c>
      <c r="E6263" s="408" t="s">
        <v>341</v>
      </c>
      <c r="F6263" s="97">
        <v>93</v>
      </c>
      <c r="G6263" s="97"/>
      <c r="H6263" s="116"/>
      <c r="I6263" s="116"/>
      <c r="J6263" s="97"/>
      <c r="AD6263" s="476"/>
      <c r="AI6263" s="473"/>
    </row>
    <row r="6264" spans="1:35" s="4" customFormat="1" x14ac:dyDescent="0.25">
      <c r="A6264" s="408">
        <f t="shared" si="96"/>
        <v>6262</v>
      </c>
      <c r="B6264" s="488">
        <v>45553</v>
      </c>
      <c r="C6264" s="212" t="s">
        <v>106</v>
      </c>
      <c r="D6264" s="408" t="s">
        <v>107</v>
      </c>
      <c r="E6264" s="408" t="s">
        <v>342</v>
      </c>
      <c r="F6264" s="97">
        <v>0</v>
      </c>
      <c r="G6264" s="97"/>
      <c r="H6264" s="116"/>
      <c r="I6264" s="116"/>
      <c r="J6264" s="97"/>
      <c r="AD6264" s="476"/>
      <c r="AI6264" s="473"/>
    </row>
    <row r="6265" spans="1:35" s="4" customFormat="1" x14ac:dyDescent="0.25">
      <c r="A6265" s="408">
        <f t="shared" si="96"/>
        <v>6263</v>
      </c>
      <c r="B6265" s="488">
        <v>45553</v>
      </c>
      <c r="C6265" s="212" t="s">
        <v>278</v>
      </c>
      <c r="D6265" s="408" t="s">
        <v>107</v>
      </c>
      <c r="E6265" s="408" t="s">
        <v>341</v>
      </c>
      <c r="F6265" s="97">
        <v>0</v>
      </c>
      <c r="G6265" s="97"/>
      <c r="H6265" s="116"/>
      <c r="I6265" s="116"/>
      <c r="J6265" s="97"/>
      <c r="AD6265" s="476"/>
      <c r="AI6265" s="473"/>
    </row>
    <row r="6266" spans="1:35" s="4" customFormat="1" x14ac:dyDescent="0.25">
      <c r="A6266" s="408">
        <f t="shared" si="96"/>
        <v>6264</v>
      </c>
      <c r="B6266" s="488">
        <v>45553</v>
      </c>
      <c r="C6266" s="212" t="s">
        <v>372</v>
      </c>
      <c r="D6266" s="408" t="s">
        <v>107</v>
      </c>
      <c r="E6266" s="408">
        <v>0</v>
      </c>
      <c r="F6266" s="97">
        <v>0</v>
      </c>
      <c r="G6266" s="97"/>
      <c r="H6266" s="116"/>
      <c r="I6266" s="116"/>
      <c r="J6266" s="97"/>
      <c r="AD6266" s="476"/>
      <c r="AI6266" s="473"/>
    </row>
    <row r="6267" spans="1:35" s="4" customFormat="1" x14ac:dyDescent="0.25">
      <c r="A6267" s="408">
        <f t="shared" si="96"/>
        <v>6265</v>
      </c>
      <c r="B6267" s="488">
        <v>45553</v>
      </c>
      <c r="C6267" s="212" t="s">
        <v>373</v>
      </c>
      <c r="D6267" s="408" t="s">
        <v>107</v>
      </c>
      <c r="E6267" s="408">
        <v>0</v>
      </c>
      <c r="F6267" s="97">
        <v>131</v>
      </c>
      <c r="G6267" s="97"/>
      <c r="H6267" s="116"/>
      <c r="I6267" s="116"/>
      <c r="J6267" s="97"/>
      <c r="AD6267" s="476"/>
      <c r="AI6267" s="473"/>
    </row>
    <row r="6268" spans="1:35" s="4" customFormat="1" x14ac:dyDescent="0.25">
      <c r="A6268" s="408">
        <f t="shared" si="96"/>
        <v>6266</v>
      </c>
      <c r="B6268" s="488">
        <v>45553</v>
      </c>
      <c r="C6268" s="212" t="s">
        <v>91</v>
      </c>
      <c r="D6268" s="408" t="s">
        <v>92</v>
      </c>
      <c r="E6268" s="408" t="s">
        <v>343</v>
      </c>
      <c r="F6268" s="97">
        <v>0</v>
      </c>
      <c r="G6268" s="97"/>
      <c r="H6268" s="116"/>
      <c r="I6268" s="116"/>
      <c r="J6268" s="97"/>
      <c r="AD6268" s="476"/>
      <c r="AI6268" s="473"/>
    </row>
    <row r="6269" spans="1:35" s="4" customFormat="1" x14ac:dyDescent="0.25">
      <c r="A6269" s="408">
        <f t="shared" si="96"/>
        <v>6267</v>
      </c>
      <c r="B6269" s="488">
        <v>45553</v>
      </c>
      <c r="C6269" s="212" t="s">
        <v>94</v>
      </c>
      <c r="D6269" s="408" t="s">
        <v>92</v>
      </c>
      <c r="E6269" s="408" t="s">
        <v>344</v>
      </c>
      <c r="F6269" s="97">
        <v>0</v>
      </c>
      <c r="G6269" s="97"/>
      <c r="H6269" s="116"/>
      <c r="I6269" s="116"/>
      <c r="J6269" s="97"/>
      <c r="AD6269" s="476"/>
      <c r="AI6269" s="473"/>
    </row>
    <row r="6270" spans="1:35" s="4" customFormat="1" x14ac:dyDescent="0.25">
      <c r="A6270" s="408">
        <f t="shared" si="96"/>
        <v>6268</v>
      </c>
      <c r="B6270" s="488">
        <v>45553</v>
      </c>
      <c r="C6270" s="212" t="s">
        <v>116</v>
      </c>
      <c r="D6270" s="408" t="s">
        <v>92</v>
      </c>
      <c r="E6270" s="408" t="s">
        <v>345</v>
      </c>
      <c r="F6270" s="97">
        <v>236</v>
      </c>
      <c r="G6270" s="97"/>
      <c r="H6270" s="116"/>
      <c r="I6270" s="116"/>
      <c r="J6270" s="97"/>
      <c r="AD6270" s="476"/>
      <c r="AI6270" s="473"/>
    </row>
    <row r="6271" spans="1:35" s="4" customFormat="1" x14ac:dyDescent="0.25">
      <c r="A6271" s="408">
        <f t="shared" si="96"/>
        <v>6269</v>
      </c>
      <c r="B6271" s="488">
        <v>45553</v>
      </c>
      <c r="C6271" s="212" t="s">
        <v>128</v>
      </c>
      <c r="D6271" s="408" t="s">
        <v>97</v>
      </c>
      <c r="E6271" s="408" t="s">
        <v>346</v>
      </c>
      <c r="F6271" s="97">
        <v>0</v>
      </c>
      <c r="G6271" s="97"/>
      <c r="H6271" s="116"/>
      <c r="I6271" s="116"/>
      <c r="J6271" s="97"/>
      <c r="AD6271" s="476"/>
      <c r="AI6271" s="473"/>
    </row>
    <row r="6272" spans="1:35" s="4" customFormat="1" x14ac:dyDescent="0.25">
      <c r="A6272" s="408">
        <f t="shared" si="96"/>
        <v>6270</v>
      </c>
      <c r="B6272" s="488">
        <v>45553</v>
      </c>
      <c r="C6272" s="212" t="s">
        <v>96</v>
      </c>
      <c r="D6272" s="408" t="s">
        <v>97</v>
      </c>
      <c r="E6272" s="408" t="s">
        <v>347</v>
      </c>
      <c r="F6272" s="97">
        <v>62</v>
      </c>
      <c r="G6272" s="97"/>
      <c r="H6272" s="116"/>
      <c r="I6272" s="116"/>
      <c r="J6272" s="97"/>
      <c r="AD6272" s="476"/>
      <c r="AI6272" s="473"/>
    </row>
    <row r="6273" spans="1:35" s="4" customFormat="1" x14ac:dyDescent="0.25">
      <c r="A6273" s="408">
        <f t="shared" si="96"/>
        <v>6271</v>
      </c>
      <c r="B6273" s="488">
        <v>45553</v>
      </c>
      <c r="C6273" s="212" t="s">
        <v>113</v>
      </c>
      <c r="D6273" s="408" t="s">
        <v>114</v>
      </c>
      <c r="E6273" s="408" t="s">
        <v>348</v>
      </c>
      <c r="F6273" s="97">
        <v>109</v>
      </c>
      <c r="G6273" s="97"/>
      <c r="H6273" s="116"/>
      <c r="I6273" s="116"/>
      <c r="J6273" s="97"/>
      <c r="AD6273" s="476"/>
      <c r="AI6273" s="473"/>
    </row>
    <row r="6274" spans="1:35" s="4" customFormat="1" x14ac:dyDescent="0.25">
      <c r="A6274" s="408">
        <f t="shared" si="96"/>
        <v>6272</v>
      </c>
      <c r="B6274" s="488">
        <v>45553</v>
      </c>
      <c r="C6274" s="96" t="s">
        <v>559</v>
      </c>
      <c r="D6274" s="408" t="str">
        <f>VLOOKUP(C6274,X$4:Z6275,2,FALSE)</f>
        <v>لودر VOLVO</v>
      </c>
      <c r="E6274" s="408" t="str">
        <f>VLOOKUP(C6274,X$4:Z6275,3,FALSE)</f>
        <v>شرکتی</v>
      </c>
      <c r="F6274" s="97">
        <v>0</v>
      </c>
      <c r="G6274" s="97"/>
      <c r="H6274" s="116"/>
      <c r="I6274" s="116"/>
      <c r="J6274" s="97"/>
      <c r="AD6274" s="476"/>
      <c r="AI6274" s="473"/>
    </row>
    <row r="6275" spans="1:35" s="4" customFormat="1" x14ac:dyDescent="0.25">
      <c r="A6275" s="408">
        <f t="shared" si="96"/>
        <v>6273</v>
      </c>
      <c r="B6275" s="488">
        <v>45553</v>
      </c>
      <c r="C6275" s="212" t="s">
        <v>156</v>
      </c>
      <c r="D6275" s="408" t="s">
        <v>136</v>
      </c>
      <c r="E6275" s="408" t="s">
        <v>149</v>
      </c>
      <c r="F6275" s="97">
        <v>97</v>
      </c>
      <c r="G6275" s="97"/>
      <c r="H6275" s="116"/>
      <c r="I6275" s="116"/>
      <c r="J6275" s="97"/>
      <c r="AD6275" s="476"/>
      <c r="AI6275" s="473"/>
    </row>
    <row r="6276" spans="1:35" s="4" customFormat="1" x14ac:dyDescent="0.25">
      <c r="A6276" s="408">
        <f t="shared" si="96"/>
        <v>6274</v>
      </c>
      <c r="B6276" s="488">
        <v>45553</v>
      </c>
      <c r="C6276" s="212" t="s">
        <v>142</v>
      </c>
      <c r="D6276" s="408" t="s">
        <v>264</v>
      </c>
      <c r="E6276" s="408" t="s">
        <v>143</v>
      </c>
      <c r="F6276" s="97">
        <v>0</v>
      </c>
      <c r="G6276" s="97"/>
      <c r="H6276" s="116"/>
      <c r="I6276" s="116"/>
      <c r="J6276" s="97"/>
      <c r="AD6276" s="476"/>
      <c r="AI6276" s="473"/>
    </row>
    <row r="6277" spans="1:35" s="4" customFormat="1" x14ac:dyDescent="0.25">
      <c r="A6277" s="408">
        <f t="shared" si="96"/>
        <v>6275</v>
      </c>
      <c r="B6277" s="488">
        <v>45553</v>
      </c>
      <c r="C6277" s="212" t="s">
        <v>144</v>
      </c>
      <c r="D6277" s="408" t="s">
        <v>264</v>
      </c>
      <c r="E6277" s="408" t="s">
        <v>143</v>
      </c>
      <c r="F6277" s="97">
        <v>270</v>
      </c>
      <c r="G6277" s="97"/>
      <c r="H6277" s="116"/>
      <c r="I6277" s="116"/>
      <c r="J6277" s="97"/>
      <c r="AD6277" s="476"/>
      <c r="AI6277" s="473"/>
    </row>
    <row r="6278" spans="1:35" s="4" customFormat="1" x14ac:dyDescent="0.25">
      <c r="A6278" s="408">
        <f t="shared" si="96"/>
        <v>6276</v>
      </c>
      <c r="B6278" s="488">
        <v>45553</v>
      </c>
      <c r="C6278" s="212" t="s">
        <v>145</v>
      </c>
      <c r="D6278" s="408" t="s">
        <v>265</v>
      </c>
      <c r="E6278" s="408" t="s">
        <v>146</v>
      </c>
      <c r="F6278" s="97">
        <v>0</v>
      </c>
      <c r="G6278" s="97"/>
      <c r="H6278" s="116"/>
      <c r="I6278" s="116"/>
      <c r="J6278" s="97"/>
      <c r="AD6278" s="476"/>
      <c r="AI6278" s="473"/>
    </row>
    <row r="6279" spans="1:35" s="4" customFormat="1" x14ac:dyDescent="0.25">
      <c r="A6279" s="408">
        <f t="shared" si="96"/>
        <v>6277</v>
      </c>
      <c r="B6279" s="488">
        <v>45553</v>
      </c>
      <c r="C6279" s="212" t="s">
        <v>160</v>
      </c>
      <c r="D6279" s="408" t="s">
        <v>136</v>
      </c>
      <c r="E6279" s="408" t="s">
        <v>64</v>
      </c>
      <c r="F6279" s="97">
        <v>0</v>
      </c>
      <c r="G6279" s="97"/>
      <c r="H6279" s="116"/>
      <c r="I6279" s="116"/>
      <c r="J6279" s="97"/>
      <c r="AD6279" s="476"/>
      <c r="AI6279" s="473"/>
    </row>
    <row r="6280" spans="1:35" s="4" customFormat="1" x14ac:dyDescent="0.25">
      <c r="A6280" s="408">
        <f t="shared" si="96"/>
        <v>6278</v>
      </c>
      <c r="B6280" s="488">
        <v>45553</v>
      </c>
      <c r="C6280" s="212" t="s">
        <v>390</v>
      </c>
      <c r="D6280" s="408" t="s">
        <v>99</v>
      </c>
      <c r="E6280" s="408" t="s">
        <v>381</v>
      </c>
      <c r="F6280" s="97">
        <v>0</v>
      </c>
      <c r="G6280" s="97"/>
      <c r="H6280" s="116"/>
      <c r="I6280" s="116"/>
      <c r="J6280" s="97"/>
      <c r="AD6280" s="476"/>
      <c r="AI6280" s="473"/>
    </row>
    <row r="6281" spans="1:35" s="4" customFormat="1" x14ac:dyDescent="0.25">
      <c r="A6281" s="408">
        <f t="shared" si="96"/>
        <v>6279</v>
      </c>
      <c r="B6281" s="488">
        <v>45553</v>
      </c>
      <c r="C6281" s="96" t="s">
        <v>283</v>
      </c>
      <c r="D6281" s="408" t="s">
        <v>266</v>
      </c>
      <c r="E6281" s="408" t="s">
        <v>63</v>
      </c>
      <c r="F6281" s="97">
        <v>179</v>
      </c>
      <c r="G6281" s="97"/>
      <c r="H6281" s="116"/>
      <c r="I6281" s="116"/>
      <c r="J6281" s="97"/>
      <c r="AD6281" s="476"/>
      <c r="AI6281" s="473"/>
    </row>
    <row r="6282" spans="1:35" s="4" customFormat="1" x14ac:dyDescent="0.25">
      <c r="A6282" s="408">
        <f t="shared" si="96"/>
        <v>6280</v>
      </c>
      <c r="B6282" s="488">
        <v>45553</v>
      </c>
      <c r="C6282" s="212" t="s">
        <v>148</v>
      </c>
      <c r="D6282" s="408" t="s">
        <v>92</v>
      </c>
      <c r="E6282" s="408" t="s">
        <v>63</v>
      </c>
      <c r="F6282" s="97">
        <v>0</v>
      </c>
      <c r="G6282" s="97"/>
      <c r="H6282" s="116"/>
      <c r="I6282" s="116"/>
      <c r="J6282" s="97"/>
      <c r="AD6282" s="476"/>
      <c r="AI6282" s="473"/>
    </row>
    <row r="6283" spans="1:35" s="4" customFormat="1" x14ac:dyDescent="0.25">
      <c r="A6283" s="408">
        <f t="shared" si="96"/>
        <v>6281</v>
      </c>
      <c r="B6283" s="488">
        <v>45553</v>
      </c>
      <c r="C6283" s="212" t="s">
        <v>150</v>
      </c>
      <c r="D6283" s="408" t="s">
        <v>92</v>
      </c>
      <c r="E6283" s="408" t="s">
        <v>63</v>
      </c>
      <c r="F6283" s="97">
        <v>110</v>
      </c>
      <c r="G6283" s="97"/>
      <c r="H6283" s="116"/>
      <c r="I6283" s="116"/>
      <c r="J6283" s="97"/>
      <c r="AD6283" s="476"/>
      <c r="AI6283" s="473"/>
    </row>
    <row r="6284" spans="1:35" s="4" customFormat="1" x14ac:dyDescent="0.25">
      <c r="A6284" s="408">
        <f t="shared" si="96"/>
        <v>6282</v>
      </c>
      <c r="B6284" s="488">
        <v>45553</v>
      </c>
      <c r="C6284" s="213" t="s">
        <v>467</v>
      </c>
      <c r="D6284" s="408" t="s">
        <v>92</v>
      </c>
      <c r="E6284" s="408" t="s">
        <v>63</v>
      </c>
      <c r="F6284" s="97">
        <v>0</v>
      </c>
      <c r="G6284" s="97"/>
      <c r="H6284" s="116"/>
      <c r="I6284" s="116"/>
      <c r="J6284" s="97"/>
      <c r="AD6284" s="476"/>
      <c r="AI6284" s="473"/>
    </row>
    <row r="6285" spans="1:35" s="4" customFormat="1" x14ac:dyDescent="0.25">
      <c r="A6285" s="408">
        <f t="shared" si="96"/>
        <v>6283</v>
      </c>
      <c r="B6285" s="488">
        <v>45553</v>
      </c>
      <c r="C6285" s="212" t="s">
        <v>135</v>
      </c>
      <c r="D6285" s="408" t="s">
        <v>136</v>
      </c>
      <c r="E6285" s="408" t="s">
        <v>2</v>
      </c>
      <c r="F6285" s="97">
        <v>416</v>
      </c>
      <c r="G6285" s="97"/>
      <c r="H6285" s="116"/>
      <c r="I6285" s="116"/>
      <c r="J6285" s="97"/>
      <c r="AD6285" s="476"/>
      <c r="AI6285" s="473"/>
    </row>
    <row r="6286" spans="1:35" s="4" customFormat="1" x14ac:dyDescent="0.25">
      <c r="A6286" s="408">
        <f t="shared" si="96"/>
        <v>6284</v>
      </c>
      <c r="B6286" s="488">
        <v>45553</v>
      </c>
      <c r="C6286" s="212" t="s">
        <v>137</v>
      </c>
      <c r="D6286" s="408" t="s">
        <v>136</v>
      </c>
      <c r="E6286" s="408" t="s">
        <v>2</v>
      </c>
      <c r="F6286" s="97">
        <v>285</v>
      </c>
      <c r="G6286" s="97"/>
      <c r="H6286" s="116"/>
      <c r="I6286" s="116"/>
      <c r="J6286" s="97"/>
      <c r="AD6286" s="476"/>
      <c r="AI6286" s="473"/>
    </row>
    <row r="6287" spans="1:35" s="4" customFormat="1" x14ac:dyDescent="0.25">
      <c r="A6287" s="408">
        <f t="shared" si="96"/>
        <v>6285</v>
      </c>
      <c r="B6287" s="488">
        <v>45553</v>
      </c>
      <c r="C6287" s="212" t="s">
        <v>139</v>
      </c>
      <c r="D6287" s="408" t="s">
        <v>92</v>
      </c>
      <c r="E6287" s="408" t="s">
        <v>2</v>
      </c>
      <c r="F6287" s="97">
        <v>0</v>
      </c>
      <c r="G6287" s="97"/>
      <c r="H6287" s="116"/>
      <c r="I6287" s="116"/>
      <c r="J6287" s="97"/>
      <c r="AD6287" s="476"/>
      <c r="AI6287" s="473"/>
    </row>
    <row r="6288" spans="1:35" s="4" customFormat="1" x14ac:dyDescent="0.25">
      <c r="A6288" s="408">
        <f t="shared" si="96"/>
        <v>6286</v>
      </c>
      <c r="B6288" s="488">
        <v>45553</v>
      </c>
      <c r="C6288" s="212" t="s">
        <v>140</v>
      </c>
      <c r="D6288" s="408" t="s">
        <v>92</v>
      </c>
      <c r="E6288" s="408" t="s">
        <v>2</v>
      </c>
      <c r="F6288" s="97">
        <v>0</v>
      </c>
      <c r="G6288" s="97"/>
      <c r="H6288" s="116"/>
      <c r="I6288" s="116"/>
      <c r="J6288" s="97"/>
      <c r="AD6288" s="476"/>
      <c r="AI6288" s="473"/>
    </row>
    <row r="6289" spans="1:35" s="4" customFormat="1" x14ac:dyDescent="0.25">
      <c r="A6289" s="408">
        <f t="shared" si="96"/>
        <v>6287</v>
      </c>
      <c r="B6289" s="488">
        <v>45553</v>
      </c>
      <c r="C6289" s="212" t="s">
        <v>141</v>
      </c>
      <c r="D6289" s="408" t="s">
        <v>92</v>
      </c>
      <c r="E6289" s="408" t="s">
        <v>2</v>
      </c>
      <c r="F6289" s="97">
        <v>93</v>
      </c>
      <c r="G6289" s="97"/>
      <c r="H6289" s="116"/>
      <c r="I6289" s="116"/>
      <c r="J6289" s="97"/>
      <c r="AD6289" s="476"/>
      <c r="AI6289" s="473"/>
    </row>
    <row r="6290" spans="1:35" s="4" customFormat="1" x14ac:dyDescent="0.25">
      <c r="A6290" s="408">
        <f t="shared" si="96"/>
        <v>6288</v>
      </c>
      <c r="B6290" s="488">
        <v>45553</v>
      </c>
      <c r="C6290" s="212" t="s">
        <v>134</v>
      </c>
      <c r="D6290" s="408" t="s">
        <v>99</v>
      </c>
      <c r="E6290" s="408" t="s">
        <v>2</v>
      </c>
      <c r="F6290" s="97">
        <v>0</v>
      </c>
      <c r="G6290" s="97"/>
      <c r="H6290" s="116"/>
      <c r="I6290" s="116"/>
      <c r="J6290" s="97"/>
      <c r="AD6290" s="476"/>
      <c r="AI6290" s="473"/>
    </row>
    <row r="6291" spans="1:35" s="4" customFormat="1" x14ac:dyDescent="0.25">
      <c r="A6291" s="408">
        <f t="shared" si="96"/>
        <v>6289</v>
      </c>
      <c r="B6291" s="488">
        <v>45553</v>
      </c>
      <c r="C6291" s="212" t="s">
        <v>279</v>
      </c>
      <c r="D6291" s="408" t="s">
        <v>99</v>
      </c>
      <c r="E6291" s="408" t="s">
        <v>2</v>
      </c>
      <c r="F6291" s="97">
        <v>0</v>
      </c>
      <c r="G6291" s="97"/>
      <c r="H6291" s="116"/>
      <c r="I6291" s="116"/>
      <c r="J6291" s="97"/>
      <c r="AD6291" s="476"/>
      <c r="AI6291" s="473"/>
    </row>
    <row r="6292" spans="1:35" s="4" customFormat="1" x14ac:dyDescent="0.25">
      <c r="A6292" s="408">
        <f t="shared" si="96"/>
        <v>6290</v>
      </c>
      <c r="B6292" s="488">
        <v>45553</v>
      </c>
      <c r="C6292" s="212" t="s">
        <v>153</v>
      </c>
      <c r="D6292" s="408" t="s">
        <v>103</v>
      </c>
      <c r="E6292" s="408" t="s">
        <v>62</v>
      </c>
      <c r="F6292" s="97">
        <v>0</v>
      </c>
      <c r="G6292" s="97"/>
      <c r="H6292" s="116"/>
      <c r="I6292" s="116"/>
      <c r="J6292" s="97"/>
      <c r="AD6292" s="476"/>
      <c r="AI6292" s="473"/>
    </row>
    <row r="6293" spans="1:35" s="4" customFormat="1" x14ac:dyDescent="0.25">
      <c r="A6293" s="408">
        <f t="shared" si="96"/>
        <v>6291</v>
      </c>
      <c r="B6293" s="488">
        <v>45553</v>
      </c>
      <c r="C6293" s="212" t="s">
        <v>154</v>
      </c>
      <c r="D6293" s="408" t="s">
        <v>92</v>
      </c>
      <c r="E6293" s="408" t="s">
        <v>62</v>
      </c>
      <c r="F6293" s="97">
        <v>0</v>
      </c>
      <c r="G6293" s="97"/>
      <c r="H6293" s="116"/>
      <c r="I6293" s="116"/>
      <c r="J6293" s="97"/>
      <c r="AD6293" s="476"/>
      <c r="AI6293" s="473"/>
    </row>
    <row r="6294" spans="1:35" s="4" customFormat="1" x14ac:dyDescent="0.25">
      <c r="A6294" s="408">
        <f t="shared" si="96"/>
        <v>6292</v>
      </c>
      <c r="B6294" s="488">
        <v>45553</v>
      </c>
      <c r="C6294" s="212" t="s">
        <v>155</v>
      </c>
      <c r="D6294" s="408" t="s">
        <v>92</v>
      </c>
      <c r="E6294" s="408" t="s">
        <v>62</v>
      </c>
      <c r="F6294" s="97">
        <v>0</v>
      </c>
      <c r="G6294" s="97"/>
      <c r="H6294" s="116"/>
      <c r="I6294" s="116"/>
      <c r="J6294" s="97"/>
      <c r="AD6294" s="476"/>
      <c r="AI6294" s="473"/>
    </row>
    <row r="6295" spans="1:35" s="4" customFormat="1" x14ac:dyDescent="0.25">
      <c r="A6295" s="408">
        <f t="shared" si="96"/>
        <v>6293</v>
      </c>
      <c r="B6295" s="488">
        <v>45553</v>
      </c>
      <c r="C6295" s="212" t="s">
        <v>295</v>
      </c>
      <c r="D6295" s="408" t="s">
        <v>92</v>
      </c>
      <c r="E6295" s="408" t="s">
        <v>62</v>
      </c>
      <c r="F6295" s="97">
        <v>0</v>
      </c>
      <c r="G6295" s="97"/>
      <c r="H6295" s="116"/>
      <c r="I6295" s="116"/>
      <c r="J6295" s="97"/>
      <c r="AD6295" s="476"/>
      <c r="AI6295" s="473"/>
    </row>
    <row r="6296" spans="1:35" s="4" customFormat="1" x14ac:dyDescent="0.25">
      <c r="A6296" s="408">
        <f t="shared" si="96"/>
        <v>6294</v>
      </c>
      <c r="B6296" s="488">
        <v>45553</v>
      </c>
      <c r="C6296" s="212" t="s">
        <v>259</v>
      </c>
      <c r="D6296" s="408" t="s">
        <v>92</v>
      </c>
      <c r="E6296" s="408" t="s">
        <v>2</v>
      </c>
      <c r="F6296" s="97">
        <v>0</v>
      </c>
      <c r="G6296" s="97"/>
      <c r="H6296" s="116"/>
      <c r="I6296" s="116"/>
      <c r="J6296" s="97"/>
      <c r="AD6296" s="476"/>
      <c r="AI6296" s="473"/>
    </row>
    <row r="6297" spans="1:35" s="4" customFormat="1" x14ac:dyDescent="0.25">
      <c r="A6297" s="408">
        <f t="shared" si="96"/>
        <v>6295</v>
      </c>
      <c r="B6297" s="488">
        <v>45553</v>
      </c>
      <c r="C6297" s="212" t="s">
        <v>260</v>
      </c>
      <c r="D6297" s="408" t="s">
        <v>92</v>
      </c>
      <c r="E6297" s="408" t="s">
        <v>2</v>
      </c>
      <c r="F6297" s="97">
        <v>0</v>
      </c>
      <c r="G6297" s="97"/>
      <c r="H6297" s="116"/>
      <c r="I6297" s="116"/>
      <c r="J6297" s="97"/>
      <c r="AD6297" s="476"/>
      <c r="AI6297" s="473"/>
    </row>
    <row r="6298" spans="1:35" s="4" customFormat="1" x14ac:dyDescent="0.25">
      <c r="A6298" s="408">
        <f t="shared" si="96"/>
        <v>6296</v>
      </c>
      <c r="B6298" s="488">
        <v>45553</v>
      </c>
      <c r="C6298" s="212" t="s">
        <v>252</v>
      </c>
      <c r="D6298" s="408" t="s">
        <v>92</v>
      </c>
      <c r="E6298" s="408" t="s">
        <v>2</v>
      </c>
      <c r="F6298" s="97">
        <v>0</v>
      </c>
      <c r="G6298" s="97"/>
      <c r="H6298" s="116"/>
      <c r="I6298" s="116"/>
      <c r="J6298" s="97"/>
      <c r="AD6298" s="476"/>
      <c r="AI6298" s="473"/>
    </row>
    <row r="6299" spans="1:35" s="4" customFormat="1" x14ac:dyDescent="0.25">
      <c r="A6299" s="408">
        <f t="shared" si="96"/>
        <v>6297</v>
      </c>
      <c r="B6299" s="488">
        <v>45553</v>
      </c>
      <c r="C6299" s="212" t="s">
        <v>177</v>
      </c>
      <c r="D6299" s="408" t="s">
        <v>159</v>
      </c>
      <c r="E6299" s="408" t="s">
        <v>8</v>
      </c>
      <c r="F6299" s="97">
        <v>78</v>
      </c>
      <c r="G6299" s="97"/>
      <c r="H6299" s="116"/>
      <c r="I6299" s="116"/>
      <c r="J6299" s="97"/>
      <c r="AD6299" s="476"/>
      <c r="AI6299" s="473"/>
    </row>
    <row r="6300" spans="1:35" s="4" customFormat="1" x14ac:dyDescent="0.25">
      <c r="A6300" s="408">
        <f t="shared" si="96"/>
        <v>6298</v>
      </c>
      <c r="B6300" s="488">
        <v>45553</v>
      </c>
      <c r="C6300" s="212" t="s">
        <v>162</v>
      </c>
      <c r="D6300" s="408" t="s">
        <v>163</v>
      </c>
      <c r="E6300" s="408" t="s">
        <v>164</v>
      </c>
      <c r="F6300" s="97">
        <v>275</v>
      </c>
      <c r="G6300" s="97"/>
      <c r="H6300" s="116"/>
      <c r="I6300" s="116"/>
      <c r="J6300" s="97"/>
      <c r="AD6300" s="476"/>
      <c r="AI6300" s="473"/>
    </row>
    <row r="6301" spans="1:35" s="4" customFormat="1" x14ac:dyDescent="0.25">
      <c r="A6301" s="408">
        <f t="shared" si="96"/>
        <v>6299</v>
      </c>
      <c r="B6301" s="488">
        <v>45553</v>
      </c>
      <c r="C6301" s="212" t="s">
        <v>166</v>
      </c>
      <c r="D6301" s="408" t="s">
        <v>167</v>
      </c>
      <c r="E6301" s="408" t="s">
        <v>164</v>
      </c>
      <c r="F6301" s="97">
        <v>75</v>
      </c>
      <c r="G6301" s="97"/>
      <c r="H6301" s="116"/>
      <c r="I6301" s="116"/>
      <c r="J6301" s="97"/>
      <c r="AD6301" s="476"/>
      <c r="AI6301" s="473"/>
    </row>
    <row r="6302" spans="1:35" s="4" customFormat="1" x14ac:dyDescent="0.25">
      <c r="A6302" s="408">
        <f t="shared" si="96"/>
        <v>6300</v>
      </c>
      <c r="B6302" s="488">
        <v>45553</v>
      </c>
      <c r="C6302" s="212" t="s">
        <v>169</v>
      </c>
      <c r="D6302" s="408" t="s">
        <v>167</v>
      </c>
      <c r="E6302" s="408" t="s">
        <v>164</v>
      </c>
      <c r="F6302" s="97">
        <v>69</v>
      </c>
      <c r="G6302" s="97"/>
      <c r="H6302" s="116"/>
      <c r="I6302" s="116"/>
      <c r="J6302" s="97"/>
      <c r="AD6302" s="476"/>
      <c r="AI6302" s="473"/>
    </row>
    <row r="6303" spans="1:35" s="4" customFormat="1" x14ac:dyDescent="0.25">
      <c r="A6303" s="408">
        <f t="shared" si="96"/>
        <v>6301</v>
      </c>
      <c r="B6303" s="488">
        <v>45553</v>
      </c>
      <c r="C6303" s="212" t="s">
        <v>170</v>
      </c>
      <c r="D6303" s="408" t="s">
        <v>103</v>
      </c>
      <c r="E6303" s="408" t="s">
        <v>164</v>
      </c>
      <c r="F6303" s="97">
        <v>51</v>
      </c>
      <c r="G6303" s="97"/>
      <c r="H6303" s="116"/>
      <c r="I6303" s="116"/>
      <c r="J6303" s="97"/>
      <c r="AD6303" s="476"/>
      <c r="AI6303" s="473"/>
    </row>
    <row r="6304" spans="1:35" s="4" customFormat="1" x14ac:dyDescent="0.25">
      <c r="A6304" s="408">
        <f t="shared" si="96"/>
        <v>6302</v>
      </c>
      <c r="B6304" s="488">
        <v>45553</v>
      </c>
      <c r="C6304" s="212" t="s">
        <v>171</v>
      </c>
      <c r="D6304" s="408" t="s">
        <v>159</v>
      </c>
      <c r="E6304" s="408" t="s">
        <v>164</v>
      </c>
      <c r="F6304" s="97">
        <v>0</v>
      </c>
      <c r="G6304" s="97"/>
      <c r="H6304" s="116"/>
      <c r="I6304" s="116"/>
      <c r="J6304" s="97"/>
      <c r="AD6304" s="476"/>
      <c r="AI6304" s="473"/>
    </row>
    <row r="6305" spans="1:35" s="4" customFormat="1" x14ac:dyDescent="0.25">
      <c r="A6305" s="408">
        <f t="shared" si="96"/>
        <v>6303</v>
      </c>
      <c r="B6305" s="488">
        <v>45553</v>
      </c>
      <c r="C6305" s="212" t="s">
        <v>172</v>
      </c>
      <c r="D6305" s="408" t="s">
        <v>173</v>
      </c>
      <c r="E6305" s="408" t="s">
        <v>164</v>
      </c>
      <c r="F6305" s="97">
        <v>0</v>
      </c>
      <c r="G6305" s="97"/>
      <c r="H6305" s="116"/>
      <c r="I6305" s="116"/>
      <c r="J6305" s="97"/>
      <c r="AD6305" s="476"/>
      <c r="AI6305" s="473"/>
    </row>
    <row r="6306" spans="1:35" s="4" customFormat="1" x14ac:dyDescent="0.25">
      <c r="A6306" s="408">
        <f t="shared" si="96"/>
        <v>6304</v>
      </c>
      <c r="B6306" s="488">
        <v>45553</v>
      </c>
      <c r="C6306" s="212" t="s">
        <v>174</v>
      </c>
      <c r="D6306" s="408" t="s">
        <v>99</v>
      </c>
      <c r="E6306" s="408" t="s">
        <v>164</v>
      </c>
      <c r="F6306" s="97">
        <v>433</v>
      </c>
      <c r="G6306" s="97"/>
      <c r="H6306" s="116"/>
      <c r="I6306" s="116"/>
      <c r="J6306" s="97"/>
      <c r="AD6306" s="476"/>
      <c r="AI6306" s="473"/>
    </row>
    <row r="6307" spans="1:35" s="4" customFormat="1" x14ac:dyDescent="0.25">
      <c r="A6307" s="408">
        <f t="shared" si="96"/>
        <v>6305</v>
      </c>
      <c r="B6307" s="488">
        <v>45553</v>
      </c>
      <c r="C6307" s="212" t="s">
        <v>175</v>
      </c>
      <c r="D6307" s="408" t="s">
        <v>176</v>
      </c>
      <c r="E6307" s="408" t="s">
        <v>164</v>
      </c>
      <c r="F6307" s="97">
        <v>151</v>
      </c>
      <c r="G6307" s="97"/>
      <c r="H6307" s="116"/>
      <c r="I6307" s="116"/>
      <c r="J6307" s="97"/>
      <c r="AD6307" s="476"/>
      <c r="AI6307" s="473"/>
    </row>
    <row r="6308" spans="1:35" s="4" customFormat="1" x14ac:dyDescent="0.25">
      <c r="A6308" s="408">
        <f t="shared" si="96"/>
        <v>6306</v>
      </c>
      <c r="B6308" s="488">
        <v>45553</v>
      </c>
      <c r="C6308" s="212" t="s">
        <v>263</v>
      </c>
      <c r="D6308" s="408" t="s">
        <v>176</v>
      </c>
      <c r="E6308" s="408" t="s">
        <v>164</v>
      </c>
      <c r="F6308" s="97">
        <v>0</v>
      </c>
      <c r="G6308" s="97"/>
      <c r="H6308" s="116"/>
      <c r="I6308" s="116"/>
      <c r="J6308" s="97"/>
      <c r="AD6308" s="476"/>
      <c r="AI6308" s="473"/>
    </row>
    <row r="6309" spans="1:35" s="4" customFormat="1" x14ac:dyDescent="0.25">
      <c r="A6309" s="408">
        <f t="shared" si="96"/>
        <v>6307</v>
      </c>
      <c r="B6309" s="488">
        <v>45553</v>
      </c>
      <c r="C6309" s="212" t="s">
        <v>261</v>
      </c>
      <c r="D6309" s="408" t="s">
        <v>269</v>
      </c>
      <c r="E6309" s="408" t="s">
        <v>164</v>
      </c>
      <c r="F6309" s="97">
        <v>84</v>
      </c>
      <c r="G6309" s="97"/>
      <c r="H6309" s="116"/>
      <c r="I6309" s="116"/>
      <c r="J6309" s="97"/>
      <c r="AD6309" s="476"/>
      <c r="AI6309" s="473"/>
    </row>
    <row r="6310" spans="1:35" s="4" customFormat="1" x14ac:dyDescent="0.25">
      <c r="A6310" s="408">
        <f t="shared" si="96"/>
        <v>6308</v>
      </c>
      <c r="B6310" s="488">
        <v>45553</v>
      </c>
      <c r="C6310" s="212" t="s">
        <v>254</v>
      </c>
      <c r="D6310" s="408" t="s">
        <v>159</v>
      </c>
      <c r="E6310" s="408" t="s">
        <v>164</v>
      </c>
      <c r="F6310" s="97">
        <v>0</v>
      </c>
      <c r="G6310" s="97"/>
      <c r="H6310" s="116"/>
      <c r="I6310" s="116"/>
      <c r="J6310" s="97"/>
      <c r="AD6310" s="476"/>
      <c r="AI6310" s="473"/>
    </row>
    <row r="6311" spans="1:35" s="4" customFormat="1" x14ac:dyDescent="0.25">
      <c r="A6311" s="408">
        <f t="shared" si="96"/>
        <v>6309</v>
      </c>
      <c r="B6311" s="488">
        <v>45553</v>
      </c>
      <c r="C6311" s="212" t="s">
        <v>277</v>
      </c>
      <c r="D6311" s="408" t="s">
        <v>176</v>
      </c>
      <c r="E6311" s="408" t="s">
        <v>164</v>
      </c>
      <c r="F6311" s="97">
        <v>135</v>
      </c>
      <c r="G6311" s="97"/>
      <c r="H6311" s="116"/>
      <c r="I6311" s="116"/>
      <c r="J6311" s="97"/>
      <c r="AD6311" s="476"/>
      <c r="AI6311" s="473"/>
    </row>
    <row r="6312" spans="1:35" s="4" customFormat="1" x14ac:dyDescent="0.25">
      <c r="A6312" s="408">
        <f t="shared" si="96"/>
        <v>6310</v>
      </c>
      <c r="B6312" s="488">
        <v>45553</v>
      </c>
      <c r="C6312" s="212" t="s">
        <v>352</v>
      </c>
      <c r="D6312" s="408" t="s">
        <v>176</v>
      </c>
      <c r="E6312" s="408" t="s">
        <v>164</v>
      </c>
      <c r="F6312" s="97">
        <v>0</v>
      </c>
      <c r="G6312" s="97"/>
      <c r="H6312" s="116"/>
      <c r="I6312" s="116"/>
      <c r="J6312" s="97"/>
      <c r="AD6312" s="476"/>
      <c r="AI6312" s="473"/>
    </row>
    <row r="6313" spans="1:35" s="4" customFormat="1" x14ac:dyDescent="0.25">
      <c r="A6313" s="408">
        <f t="shared" si="96"/>
        <v>6311</v>
      </c>
      <c r="B6313" s="488">
        <v>45553</v>
      </c>
      <c r="C6313" s="212" t="s">
        <v>354</v>
      </c>
      <c r="D6313" s="408" t="s">
        <v>103</v>
      </c>
      <c r="E6313" s="408" t="s">
        <v>164</v>
      </c>
      <c r="F6313" s="97">
        <v>233</v>
      </c>
      <c r="G6313" s="97"/>
      <c r="H6313" s="116"/>
      <c r="I6313" s="116"/>
      <c r="J6313" s="97"/>
      <c r="AD6313" s="476"/>
      <c r="AI6313" s="473"/>
    </row>
    <row r="6314" spans="1:35" s="4" customFormat="1" x14ac:dyDescent="0.25">
      <c r="A6314" s="408">
        <f t="shared" si="96"/>
        <v>6312</v>
      </c>
      <c r="B6314" s="488">
        <v>45553</v>
      </c>
      <c r="C6314" s="212" t="s">
        <v>385</v>
      </c>
      <c r="D6314" s="408" t="s">
        <v>386</v>
      </c>
      <c r="E6314" s="408" t="s">
        <v>383</v>
      </c>
      <c r="F6314" s="97">
        <v>0</v>
      </c>
      <c r="G6314" s="97"/>
      <c r="H6314" s="116"/>
      <c r="I6314" s="116"/>
      <c r="J6314" s="97"/>
      <c r="AD6314" s="476"/>
      <c r="AI6314" s="473"/>
    </row>
    <row r="6315" spans="1:35" s="4" customFormat="1" x14ac:dyDescent="0.25">
      <c r="A6315" s="408">
        <f t="shared" si="96"/>
        <v>6313</v>
      </c>
      <c r="B6315" s="488">
        <v>45553</v>
      </c>
      <c r="C6315" s="212" t="s">
        <v>379</v>
      </c>
      <c r="D6315" s="408" t="s">
        <v>269</v>
      </c>
      <c r="E6315" s="408" t="s">
        <v>381</v>
      </c>
      <c r="F6315" s="97">
        <v>0</v>
      </c>
      <c r="G6315" s="97"/>
      <c r="H6315" s="116"/>
      <c r="I6315" s="116"/>
      <c r="J6315" s="97"/>
      <c r="AD6315" s="476"/>
      <c r="AI6315" s="473"/>
    </row>
    <row r="6316" spans="1:35" s="4" customFormat="1" x14ac:dyDescent="0.25">
      <c r="A6316" s="408">
        <f t="shared" si="96"/>
        <v>6314</v>
      </c>
      <c r="B6316" s="488">
        <v>45553</v>
      </c>
      <c r="C6316" s="212" t="s">
        <v>380</v>
      </c>
      <c r="D6316" s="408" t="s">
        <v>269</v>
      </c>
      <c r="E6316" s="408" t="s">
        <v>381</v>
      </c>
      <c r="F6316" s="97">
        <v>0</v>
      </c>
      <c r="G6316" s="97"/>
      <c r="H6316" s="116"/>
      <c r="I6316" s="116"/>
      <c r="J6316" s="97"/>
      <c r="AD6316" s="476"/>
      <c r="AI6316" s="473"/>
    </row>
    <row r="6317" spans="1:35" s="4" customFormat="1" x14ac:dyDescent="0.25">
      <c r="A6317" s="408">
        <f t="shared" si="96"/>
        <v>6315</v>
      </c>
      <c r="B6317" s="488">
        <v>45553</v>
      </c>
      <c r="C6317" s="212" t="s">
        <v>389</v>
      </c>
      <c r="D6317" s="408" t="s">
        <v>103</v>
      </c>
      <c r="E6317" s="408" t="s">
        <v>381</v>
      </c>
      <c r="F6317" s="97">
        <v>0</v>
      </c>
      <c r="G6317" s="97"/>
      <c r="H6317" s="116"/>
      <c r="I6317" s="116"/>
      <c r="J6317" s="97"/>
      <c r="AD6317" s="476"/>
      <c r="AI6317" s="473"/>
    </row>
    <row r="6318" spans="1:35" s="4" customFormat="1" x14ac:dyDescent="0.25">
      <c r="A6318" s="408">
        <f t="shared" si="96"/>
        <v>6316</v>
      </c>
      <c r="B6318" s="488">
        <v>45553</v>
      </c>
      <c r="C6318" s="212" t="s">
        <v>425</v>
      </c>
      <c r="D6318" s="408" t="s">
        <v>99</v>
      </c>
      <c r="E6318" s="203" t="s">
        <v>498</v>
      </c>
      <c r="F6318" s="97">
        <v>0</v>
      </c>
      <c r="G6318" s="97"/>
      <c r="H6318" s="116"/>
      <c r="I6318" s="116"/>
      <c r="J6318" s="97"/>
      <c r="AD6318" s="476"/>
      <c r="AI6318" s="473"/>
    </row>
    <row r="6319" spans="1:35" s="4" customFormat="1" x14ac:dyDescent="0.25">
      <c r="A6319" s="408">
        <f t="shared" si="96"/>
        <v>6317</v>
      </c>
      <c r="B6319" s="488">
        <v>45553</v>
      </c>
      <c r="C6319" s="212" t="s">
        <v>426</v>
      </c>
      <c r="D6319" s="408" t="s">
        <v>159</v>
      </c>
      <c r="E6319" s="408" t="s">
        <v>381</v>
      </c>
      <c r="F6319" s="97">
        <v>0</v>
      </c>
      <c r="G6319" s="97"/>
      <c r="H6319" s="116"/>
      <c r="I6319" s="116"/>
      <c r="J6319" s="97"/>
      <c r="AD6319" s="476"/>
      <c r="AI6319" s="473"/>
    </row>
    <row r="6320" spans="1:35" s="4" customFormat="1" x14ac:dyDescent="0.25">
      <c r="A6320" s="408">
        <f t="shared" si="96"/>
        <v>6318</v>
      </c>
      <c r="B6320" s="488">
        <v>45553</v>
      </c>
      <c r="C6320" s="96" t="s">
        <v>255</v>
      </c>
      <c r="D6320" s="408" t="s">
        <v>159</v>
      </c>
      <c r="E6320" s="408" t="s">
        <v>448</v>
      </c>
      <c r="F6320" s="97">
        <v>0</v>
      </c>
      <c r="G6320" s="97"/>
      <c r="H6320" s="116"/>
      <c r="I6320" s="116"/>
      <c r="J6320" s="97"/>
      <c r="AD6320" s="476"/>
      <c r="AI6320" s="473"/>
    </row>
    <row r="6321" spans="1:35" s="4" customFormat="1" x14ac:dyDescent="0.25">
      <c r="A6321" s="408">
        <f t="shared" si="96"/>
        <v>6319</v>
      </c>
      <c r="B6321" s="488">
        <v>45553</v>
      </c>
      <c r="C6321" s="96" t="s">
        <v>474</v>
      </c>
      <c r="D6321" s="408" t="s">
        <v>269</v>
      </c>
      <c r="E6321" s="408" t="s">
        <v>470</v>
      </c>
      <c r="F6321" s="97">
        <v>0</v>
      </c>
      <c r="G6321" s="97"/>
      <c r="H6321" s="116"/>
      <c r="I6321" s="116"/>
      <c r="J6321" s="97"/>
      <c r="AD6321" s="476"/>
      <c r="AI6321" s="473"/>
    </row>
    <row r="6322" spans="1:35" s="4" customFormat="1" x14ac:dyDescent="0.25">
      <c r="A6322" s="408">
        <f t="shared" si="96"/>
        <v>6320</v>
      </c>
      <c r="B6322" s="488">
        <v>45553</v>
      </c>
      <c r="C6322" s="96" t="s">
        <v>475</v>
      </c>
      <c r="D6322" s="408" t="s">
        <v>269</v>
      </c>
      <c r="E6322" s="408" t="s">
        <v>470</v>
      </c>
      <c r="F6322" s="97">
        <v>0</v>
      </c>
      <c r="G6322" s="97"/>
      <c r="H6322" s="116"/>
      <c r="I6322" s="116"/>
      <c r="J6322" s="97"/>
      <c r="AD6322" s="476"/>
      <c r="AI6322" s="473"/>
    </row>
    <row r="6323" spans="1:35" s="4" customFormat="1" x14ac:dyDescent="0.25">
      <c r="A6323" s="408">
        <f t="shared" si="96"/>
        <v>6321</v>
      </c>
      <c r="B6323" s="488">
        <v>45553</v>
      </c>
      <c r="C6323" s="96" t="s">
        <v>476</v>
      </c>
      <c r="D6323" s="408" t="s">
        <v>269</v>
      </c>
      <c r="E6323" s="408" t="s">
        <v>470</v>
      </c>
      <c r="F6323" s="97">
        <v>200</v>
      </c>
      <c r="G6323" s="97"/>
      <c r="H6323" s="116"/>
      <c r="I6323" s="116"/>
      <c r="J6323" s="97"/>
      <c r="AD6323" s="476"/>
      <c r="AI6323" s="473"/>
    </row>
    <row r="6324" spans="1:35" s="4" customFormat="1" x14ac:dyDescent="0.25">
      <c r="A6324" s="408">
        <f t="shared" si="96"/>
        <v>6322</v>
      </c>
      <c r="B6324" s="488">
        <v>45553</v>
      </c>
      <c r="C6324" s="96" t="s">
        <v>477</v>
      </c>
      <c r="D6324" s="408" t="s">
        <v>269</v>
      </c>
      <c r="E6324" s="408" t="s">
        <v>470</v>
      </c>
      <c r="F6324" s="97">
        <v>200</v>
      </c>
      <c r="G6324" s="97"/>
      <c r="H6324" s="116"/>
      <c r="I6324" s="116"/>
      <c r="J6324" s="97"/>
      <c r="AD6324" s="476"/>
      <c r="AI6324" s="473"/>
    </row>
    <row r="6325" spans="1:35" s="4" customFormat="1" x14ac:dyDescent="0.25">
      <c r="A6325" s="408">
        <f t="shared" si="96"/>
        <v>6323</v>
      </c>
      <c r="B6325" s="488">
        <v>45553</v>
      </c>
      <c r="C6325" s="373" t="s">
        <v>478</v>
      </c>
      <c r="D6325" s="408" t="s">
        <v>103</v>
      </c>
      <c r="E6325" s="408" t="s">
        <v>470</v>
      </c>
      <c r="F6325" s="97">
        <v>0</v>
      </c>
      <c r="G6325" s="97"/>
      <c r="H6325" s="116"/>
      <c r="I6325" s="116"/>
      <c r="J6325" s="97"/>
      <c r="AD6325" s="476"/>
      <c r="AI6325" s="473"/>
    </row>
    <row r="6326" spans="1:35" s="4" customFormat="1" x14ac:dyDescent="0.25">
      <c r="A6326" s="408">
        <f t="shared" ref="A6326:A6390" si="97">ROW()-2</f>
        <v>6324</v>
      </c>
      <c r="B6326" s="488">
        <v>45553</v>
      </c>
      <c r="C6326" s="96" t="s">
        <v>519</v>
      </c>
      <c r="D6326" s="408" t="s">
        <v>103</v>
      </c>
      <c r="E6326" s="408" t="s">
        <v>504</v>
      </c>
      <c r="F6326" s="97">
        <v>0</v>
      </c>
      <c r="G6326" s="97"/>
      <c r="H6326" s="116"/>
      <c r="I6326" s="116"/>
      <c r="J6326" s="97"/>
      <c r="AD6326" s="476"/>
      <c r="AI6326" s="473"/>
    </row>
    <row r="6327" spans="1:35" s="4" customFormat="1" x14ac:dyDescent="0.25">
      <c r="A6327" s="408">
        <f t="shared" si="97"/>
        <v>6325</v>
      </c>
      <c r="B6327" s="488">
        <v>45554</v>
      </c>
      <c r="C6327" s="212" t="s">
        <v>125</v>
      </c>
      <c r="D6327" s="408" t="s">
        <v>99</v>
      </c>
      <c r="E6327" s="408" t="s">
        <v>334</v>
      </c>
      <c r="F6327" s="97">
        <v>480</v>
      </c>
      <c r="G6327" s="97"/>
      <c r="H6327" s="116"/>
      <c r="I6327" s="116"/>
      <c r="J6327" s="97"/>
      <c r="AD6327" s="476"/>
      <c r="AI6327" s="473"/>
    </row>
    <row r="6328" spans="1:35" s="4" customFormat="1" x14ac:dyDescent="0.25">
      <c r="A6328" s="408">
        <f t="shared" si="97"/>
        <v>6326</v>
      </c>
      <c r="B6328" s="488">
        <v>45554</v>
      </c>
      <c r="C6328" s="212" t="s">
        <v>290</v>
      </c>
      <c r="D6328" s="408" t="s">
        <v>99</v>
      </c>
      <c r="E6328" s="408" t="s">
        <v>335</v>
      </c>
      <c r="F6328" s="97">
        <v>0</v>
      </c>
      <c r="G6328" s="97"/>
      <c r="H6328" s="116"/>
      <c r="I6328" s="116"/>
      <c r="J6328" s="97"/>
      <c r="AD6328" s="476"/>
      <c r="AI6328" s="473"/>
    </row>
    <row r="6329" spans="1:35" s="4" customFormat="1" x14ac:dyDescent="0.25">
      <c r="A6329" s="408">
        <f t="shared" si="97"/>
        <v>6327</v>
      </c>
      <c r="B6329" s="488">
        <v>45554</v>
      </c>
      <c r="C6329" s="212" t="s">
        <v>88</v>
      </c>
      <c r="D6329" s="408" t="s">
        <v>89</v>
      </c>
      <c r="E6329" s="408" t="s">
        <v>336</v>
      </c>
      <c r="F6329" s="97">
        <v>0</v>
      </c>
      <c r="G6329" s="97"/>
      <c r="H6329" s="116"/>
      <c r="I6329" s="116"/>
      <c r="J6329" s="97"/>
      <c r="AD6329" s="476"/>
      <c r="AI6329" s="473"/>
    </row>
    <row r="6330" spans="1:35" s="4" customFormat="1" x14ac:dyDescent="0.25">
      <c r="A6330" s="408">
        <f t="shared" si="97"/>
        <v>6328</v>
      </c>
      <c r="B6330" s="488">
        <v>45554</v>
      </c>
      <c r="C6330" s="212" t="s">
        <v>294</v>
      </c>
      <c r="D6330" s="408" t="s">
        <v>89</v>
      </c>
      <c r="E6330" s="408" t="s">
        <v>337</v>
      </c>
      <c r="F6330" s="97">
        <v>0</v>
      </c>
      <c r="G6330" s="97"/>
      <c r="H6330" s="116"/>
      <c r="I6330" s="116"/>
      <c r="J6330" s="97"/>
      <c r="AD6330" s="476"/>
      <c r="AI6330" s="473"/>
    </row>
    <row r="6331" spans="1:35" s="4" customFormat="1" x14ac:dyDescent="0.25">
      <c r="A6331" s="408">
        <f t="shared" si="97"/>
        <v>6329</v>
      </c>
      <c r="B6331" s="488">
        <v>45554</v>
      </c>
      <c r="C6331" s="212" t="s">
        <v>119</v>
      </c>
      <c r="D6331" s="408" t="s">
        <v>131</v>
      </c>
      <c r="E6331" s="408" t="s">
        <v>338</v>
      </c>
      <c r="F6331" s="97">
        <v>98</v>
      </c>
      <c r="G6331" s="97"/>
      <c r="H6331" s="116"/>
      <c r="I6331" s="116"/>
      <c r="J6331" s="97"/>
      <c r="AD6331" s="476"/>
      <c r="AI6331" s="473"/>
    </row>
    <row r="6332" spans="1:35" s="4" customFormat="1" x14ac:dyDescent="0.25">
      <c r="A6332" s="408">
        <f t="shared" si="97"/>
        <v>6330</v>
      </c>
      <c r="B6332" s="488">
        <v>45554</v>
      </c>
      <c r="C6332" s="212" t="s">
        <v>121</v>
      </c>
      <c r="D6332" s="408" t="s">
        <v>122</v>
      </c>
      <c r="E6332" s="408" t="s">
        <v>339</v>
      </c>
      <c r="F6332" s="97">
        <v>126</v>
      </c>
      <c r="G6332" s="97"/>
      <c r="H6332" s="116"/>
      <c r="I6332" s="116"/>
      <c r="J6332" s="97"/>
      <c r="AD6332" s="476"/>
      <c r="AI6332" s="473"/>
    </row>
    <row r="6333" spans="1:35" s="4" customFormat="1" x14ac:dyDescent="0.25">
      <c r="A6333" s="408">
        <f t="shared" si="97"/>
        <v>6331</v>
      </c>
      <c r="B6333" s="488">
        <v>45554</v>
      </c>
      <c r="C6333" s="212" t="s">
        <v>349</v>
      </c>
      <c r="D6333" s="408" t="s">
        <v>360</v>
      </c>
      <c r="E6333" s="408" t="s">
        <v>127</v>
      </c>
      <c r="F6333" s="97">
        <v>101</v>
      </c>
      <c r="G6333" s="97"/>
      <c r="H6333" s="116"/>
      <c r="I6333" s="116"/>
      <c r="J6333" s="97"/>
      <c r="AD6333" s="476"/>
      <c r="AI6333" s="473"/>
    </row>
    <row r="6334" spans="1:35" s="4" customFormat="1" x14ac:dyDescent="0.25">
      <c r="A6334" s="408">
        <f t="shared" si="97"/>
        <v>6332</v>
      </c>
      <c r="B6334" s="488">
        <v>45554</v>
      </c>
      <c r="C6334" s="212" t="s">
        <v>449</v>
      </c>
      <c r="D6334" s="408" t="s">
        <v>122</v>
      </c>
      <c r="E6334" s="408" t="s">
        <v>339</v>
      </c>
      <c r="F6334" s="97">
        <v>181</v>
      </c>
      <c r="G6334" s="97"/>
      <c r="H6334" s="116"/>
      <c r="I6334" s="116"/>
      <c r="J6334" s="97"/>
      <c r="AD6334" s="476"/>
      <c r="AI6334" s="473"/>
    </row>
    <row r="6335" spans="1:35" s="4" customFormat="1" x14ac:dyDescent="0.25">
      <c r="A6335" s="408">
        <f t="shared" si="97"/>
        <v>6333</v>
      </c>
      <c r="B6335" s="488">
        <v>45554</v>
      </c>
      <c r="C6335" s="212" t="s">
        <v>118</v>
      </c>
      <c r="D6335" s="408" t="s">
        <v>107</v>
      </c>
      <c r="E6335" s="408" t="s">
        <v>340</v>
      </c>
      <c r="F6335" s="97">
        <v>0</v>
      </c>
      <c r="G6335" s="97"/>
      <c r="H6335" s="116"/>
      <c r="I6335" s="116"/>
      <c r="J6335" s="97"/>
      <c r="AD6335" s="476"/>
      <c r="AI6335" s="473"/>
    </row>
    <row r="6336" spans="1:35" s="4" customFormat="1" x14ac:dyDescent="0.25">
      <c r="A6336" s="408">
        <f t="shared" si="97"/>
        <v>6334</v>
      </c>
      <c r="B6336" s="488">
        <v>45554</v>
      </c>
      <c r="C6336" s="212" t="s">
        <v>109</v>
      </c>
      <c r="D6336" s="408" t="s">
        <v>107</v>
      </c>
      <c r="E6336" s="408" t="s">
        <v>341</v>
      </c>
      <c r="F6336" s="97">
        <v>0</v>
      </c>
      <c r="G6336" s="97"/>
      <c r="H6336" s="116"/>
      <c r="I6336" s="116"/>
      <c r="J6336" s="97"/>
      <c r="AD6336" s="476"/>
      <c r="AI6336" s="473"/>
    </row>
    <row r="6337" spans="1:35" s="4" customFormat="1" x14ac:dyDescent="0.25">
      <c r="A6337" s="408">
        <f t="shared" si="97"/>
        <v>6335</v>
      </c>
      <c r="B6337" s="488">
        <v>45554</v>
      </c>
      <c r="C6337" s="212" t="s">
        <v>106</v>
      </c>
      <c r="D6337" s="408" t="s">
        <v>107</v>
      </c>
      <c r="E6337" s="408" t="s">
        <v>342</v>
      </c>
      <c r="F6337" s="97">
        <v>105</v>
      </c>
      <c r="G6337" s="97"/>
      <c r="H6337" s="116"/>
      <c r="I6337" s="116"/>
      <c r="J6337" s="97"/>
      <c r="AD6337" s="476"/>
      <c r="AI6337" s="473"/>
    </row>
    <row r="6338" spans="1:35" s="4" customFormat="1" x14ac:dyDescent="0.25">
      <c r="A6338" s="408">
        <f t="shared" si="97"/>
        <v>6336</v>
      </c>
      <c r="B6338" s="488">
        <v>45554</v>
      </c>
      <c r="C6338" s="212" t="s">
        <v>278</v>
      </c>
      <c r="D6338" s="408" t="s">
        <v>107</v>
      </c>
      <c r="E6338" s="408" t="s">
        <v>341</v>
      </c>
      <c r="F6338" s="97">
        <v>145</v>
      </c>
      <c r="G6338" s="97"/>
      <c r="H6338" s="116"/>
      <c r="I6338" s="116"/>
      <c r="J6338" s="97"/>
      <c r="AD6338" s="476"/>
      <c r="AI6338" s="473"/>
    </row>
    <row r="6339" spans="1:35" s="4" customFormat="1" x14ac:dyDescent="0.25">
      <c r="A6339" s="408">
        <f t="shared" si="97"/>
        <v>6337</v>
      </c>
      <c r="B6339" s="488">
        <v>45554</v>
      </c>
      <c r="C6339" s="212" t="s">
        <v>372</v>
      </c>
      <c r="D6339" s="408" t="s">
        <v>107</v>
      </c>
      <c r="E6339" s="408">
        <v>0</v>
      </c>
      <c r="F6339" s="97">
        <v>73</v>
      </c>
      <c r="G6339" s="97"/>
      <c r="H6339" s="116"/>
      <c r="I6339" s="116"/>
      <c r="J6339" s="97"/>
      <c r="AD6339" s="476"/>
      <c r="AI6339" s="473"/>
    </row>
    <row r="6340" spans="1:35" s="4" customFormat="1" x14ac:dyDescent="0.25">
      <c r="A6340" s="408">
        <f t="shared" si="97"/>
        <v>6338</v>
      </c>
      <c r="B6340" s="488">
        <v>45554</v>
      </c>
      <c r="C6340" s="212" t="s">
        <v>373</v>
      </c>
      <c r="D6340" s="408" t="s">
        <v>107</v>
      </c>
      <c r="E6340" s="408">
        <v>0</v>
      </c>
      <c r="F6340" s="97">
        <v>0</v>
      </c>
      <c r="G6340" s="97"/>
      <c r="H6340" s="116"/>
      <c r="I6340" s="116"/>
      <c r="J6340" s="97"/>
      <c r="AD6340" s="476"/>
      <c r="AI6340" s="473"/>
    </row>
    <row r="6341" spans="1:35" s="4" customFormat="1" x14ac:dyDescent="0.25">
      <c r="A6341" s="408">
        <f t="shared" si="97"/>
        <v>6339</v>
      </c>
      <c r="B6341" s="488">
        <v>45554</v>
      </c>
      <c r="C6341" s="212" t="s">
        <v>91</v>
      </c>
      <c r="D6341" s="408" t="s">
        <v>92</v>
      </c>
      <c r="E6341" s="408" t="s">
        <v>343</v>
      </c>
      <c r="F6341" s="97">
        <v>132</v>
      </c>
      <c r="G6341" s="97"/>
      <c r="H6341" s="116"/>
      <c r="I6341" s="116"/>
      <c r="J6341" s="97"/>
      <c r="AD6341" s="476"/>
      <c r="AI6341" s="473"/>
    </row>
    <row r="6342" spans="1:35" s="4" customFormat="1" x14ac:dyDescent="0.25">
      <c r="A6342" s="408">
        <f t="shared" si="97"/>
        <v>6340</v>
      </c>
      <c r="B6342" s="488">
        <v>45554</v>
      </c>
      <c r="C6342" s="212" t="s">
        <v>94</v>
      </c>
      <c r="D6342" s="408" t="s">
        <v>92</v>
      </c>
      <c r="E6342" s="408" t="s">
        <v>344</v>
      </c>
      <c r="F6342" s="97">
        <v>0</v>
      </c>
      <c r="G6342" s="97"/>
      <c r="H6342" s="116"/>
      <c r="I6342" s="116"/>
      <c r="J6342" s="97"/>
      <c r="AD6342" s="476"/>
      <c r="AI6342" s="473"/>
    </row>
    <row r="6343" spans="1:35" s="4" customFormat="1" x14ac:dyDescent="0.25">
      <c r="A6343" s="408">
        <f t="shared" si="97"/>
        <v>6341</v>
      </c>
      <c r="B6343" s="488">
        <v>45554</v>
      </c>
      <c r="C6343" s="212" t="s">
        <v>116</v>
      </c>
      <c r="D6343" s="408" t="s">
        <v>92</v>
      </c>
      <c r="E6343" s="408" t="s">
        <v>345</v>
      </c>
      <c r="F6343" s="97">
        <v>0</v>
      </c>
      <c r="G6343" s="97"/>
      <c r="H6343" s="116"/>
      <c r="I6343" s="116"/>
      <c r="J6343" s="97"/>
      <c r="AD6343" s="476"/>
      <c r="AI6343" s="473"/>
    </row>
    <row r="6344" spans="1:35" s="4" customFormat="1" x14ac:dyDescent="0.25">
      <c r="A6344" s="408">
        <f t="shared" si="97"/>
        <v>6342</v>
      </c>
      <c r="B6344" s="488">
        <v>45554</v>
      </c>
      <c r="C6344" s="212" t="s">
        <v>128</v>
      </c>
      <c r="D6344" s="408" t="s">
        <v>97</v>
      </c>
      <c r="E6344" s="408" t="s">
        <v>346</v>
      </c>
      <c r="F6344" s="97">
        <v>64</v>
      </c>
      <c r="G6344" s="97"/>
      <c r="H6344" s="116"/>
      <c r="I6344" s="116"/>
      <c r="J6344" s="97"/>
      <c r="AD6344" s="476"/>
      <c r="AI6344" s="473"/>
    </row>
    <row r="6345" spans="1:35" s="4" customFormat="1" x14ac:dyDescent="0.25">
      <c r="A6345" s="408">
        <f t="shared" si="97"/>
        <v>6343</v>
      </c>
      <c r="B6345" s="488">
        <v>45554</v>
      </c>
      <c r="C6345" s="212" t="s">
        <v>96</v>
      </c>
      <c r="D6345" s="408" t="s">
        <v>97</v>
      </c>
      <c r="E6345" s="408" t="s">
        <v>347</v>
      </c>
      <c r="F6345" s="97">
        <v>57</v>
      </c>
      <c r="G6345" s="97"/>
      <c r="H6345" s="116"/>
      <c r="I6345" s="116"/>
      <c r="J6345" s="97"/>
      <c r="AD6345" s="476"/>
      <c r="AI6345" s="473"/>
    </row>
    <row r="6346" spans="1:35" s="4" customFormat="1" x14ac:dyDescent="0.25">
      <c r="A6346" s="408">
        <f t="shared" si="97"/>
        <v>6344</v>
      </c>
      <c r="B6346" s="488">
        <v>45554</v>
      </c>
      <c r="C6346" s="212" t="s">
        <v>113</v>
      </c>
      <c r="D6346" s="408" t="s">
        <v>114</v>
      </c>
      <c r="E6346" s="408" t="s">
        <v>348</v>
      </c>
      <c r="F6346" s="97">
        <v>0</v>
      </c>
      <c r="G6346" s="97"/>
      <c r="H6346" s="116"/>
      <c r="I6346" s="116"/>
      <c r="J6346" s="97"/>
      <c r="AD6346" s="476"/>
      <c r="AI6346" s="473"/>
    </row>
    <row r="6347" spans="1:35" s="4" customFormat="1" x14ac:dyDescent="0.25">
      <c r="A6347" s="408">
        <f t="shared" si="97"/>
        <v>6345</v>
      </c>
      <c r="B6347" s="488">
        <v>45554</v>
      </c>
      <c r="C6347" s="96" t="s">
        <v>559</v>
      </c>
      <c r="D6347" s="408" t="str">
        <f>VLOOKUP(C6347,X$4:Z6348,2,FALSE)</f>
        <v>لودر VOLVO</v>
      </c>
      <c r="E6347" s="408" t="str">
        <f>VLOOKUP(C6347,X$4:Z6348,3,FALSE)</f>
        <v>شرکتی</v>
      </c>
      <c r="F6347" s="97">
        <v>0</v>
      </c>
      <c r="G6347" s="97"/>
      <c r="H6347" s="116"/>
      <c r="I6347" s="116"/>
      <c r="J6347" s="97"/>
      <c r="AD6347" s="476"/>
      <c r="AI6347" s="473"/>
    </row>
    <row r="6348" spans="1:35" s="4" customFormat="1" x14ac:dyDescent="0.25">
      <c r="A6348" s="408">
        <f t="shared" si="97"/>
        <v>6346</v>
      </c>
      <c r="B6348" s="488">
        <v>45554</v>
      </c>
      <c r="C6348" s="212" t="s">
        <v>156</v>
      </c>
      <c r="D6348" s="408" t="s">
        <v>136</v>
      </c>
      <c r="E6348" s="408" t="s">
        <v>149</v>
      </c>
      <c r="F6348" s="97">
        <v>0</v>
      </c>
      <c r="G6348" s="97"/>
      <c r="H6348" s="116"/>
      <c r="I6348" s="116"/>
      <c r="J6348" s="97"/>
      <c r="AD6348" s="476"/>
      <c r="AI6348" s="473"/>
    </row>
    <row r="6349" spans="1:35" s="4" customFormat="1" x14ac:dyDescent="0.25">
      <c r="A6349" s="408">
        <f t="shared" si="97"/>
        <v>6347</v>
      </c>
      <c r="B6349" s="488">
        <v>45554</v>
      </c>
      <c r="C6349" s="212" t="s">
        <v>142</v>
      </c>
      <c r="D6349" s="408" t="s">
        <v>264</v>
      </c>
      <c r="E6349" s="408" t="s">
        <v>143</v>
      </c>
      <c r="F6349" s="97">
        <v>170</v>
      </c>
      <c r="G6349" s="97"/>
      <c r="H6349" s="116"/>
      <c r="I6349" s="116"/>
      <c r="J6349" s="97"/>
      <c r="AD6349" s="476"/>
      <c r="AI6349" s="473"/>
    </row>
    <row r="6350" spans="1:35" s="4" customFormat="1" x14ac:dyDescent="0.25">
      <c r="A6350" s="408">
        <f t="shared" si="97"/>
        <v>6348</v>
      </c>
      <c r="B6350" s="488">
        <v>45554</v>
      </c>
      <c r="C6350" s="212" t="s">
        <v>144</v>
      </c>
      <c r="D6350" s="408" t="s">
        <v>264</v>
      </c>
      <c r="E6350" s="408" t="s">
        <v>143</v>
      </c>
      <c r="F6350" s="97">
        <v>0</v>
      </c>
      <c r="G6350" s="97"/>
      <c r="H6350" s="116"/>
      <c r="I6350" s="116"/>
      <c r="J6350" s="97"/>
      <c r="AD6350" s="476"/>
      <c r="AI6350" s="473"/>
    </row>
    <row r="6351" spans="1:35" s="4" customFormat="1" x14ac:dyDescent="0.25">
      <c r="A6351" s="408">
        <f t="shared" si="97"/>
        <v>6349</v>
      </c>
      <c r="B6351" s="488">
        <v>45554</v>
      </c>
      <c r="C6351" s="212" t="s">
        <v>145</v>
      </c>
      <c r="D6351" s="408" t="s">
        <v>265</v>
      </c>
      <c r="E6351" s="408" t="s">
        <v>146</v>
      </c>
      <c r="F6351" s="97">
        <v>0</v>
      </c>
      <c r="G6351" s="97"/>
      <c r="H6351" s="116"/>
      <c r="I6351" s="116"/>
      <c r="J6351" s="97"/>
      <c r="AD6351" s="476"/>
      <c r="AI6351" s="473"/>
    </row>
    <row r="6352" spans="1:35" s="4" customFormat="1" x14ac:dyDescent="0.25">
      <c r="A6352" s="408">
        <f t="shared" si="97"/>
        <v>6350</v>
      </c>
      <c r="B6352" s="488">
        <v>45554</v>
      </c>
      <c r="C6352" s="212" t="s">
        <v>160</v>
      </c>
      <c r="D6352" s="408" t="s">
        <v>136</v>
      </c>
      <c r="E6352" s="408" t="s">
        <v>64</v>
      </c>
      <c r="F6352" s="97">
        <v>125</v>
      </c>
      <c r="G6352" s="97"/>
      <c r="H6352" s="116"/>
      <c r="I6352" s="116"/>
      <c r="J6352" s="97"/>
      <c r="AD6352" s="476"/>
      <c r="AI6352" s="473"/>
    </row>
    <row r="6353" spans="1:35" s="4" customFormat="1" x14ac:dyDescent="0.25">
      <c r="A6353" s="408">
        <f t="shared" si="97"/>
        <v>6351</v>
      </c>
      <c r="B6353" s="488">
        <v>45554</v>
      </c>
      <c r="C6353" s="212" t="s">
        <v>390</v>
      </c>
      <c r="D6353" s="408" t="s">
        <v>99</v>
      </c>
      <c r="E6353" s="408" t="s">
        <v>381</v>
      </c>
      <c r="F6353" s="97">
        <v>189</v>
      </c>
      <c r="G6353" s="97"/>
      <c r="H6353" s="116"/>
      <c r="I6353" s="116"/>
      <c r="J6353" s="97"/>
      <c r="AD6353" s="476"/>
      <c r="AI6353" s="473"/>
    </row>
    <row r="6354" spans="1:35" s="4" customFormat="1" x14ac:dyDescent="0.25">
      <c r="A6354" s="408">
        <f t="shared" si="97"/>
        <v>6352</v>
      </c>
      <c r="B6354" s="488">
        <v>45554</v>
      </c>
      <c r="C6354" s="96" t="s">
        <v>283</v>
      </c>
      <c r="D6354" s="408" t="s">
        <v>266</v>
      </c>
      <c r="E6354" s="408" t="s">
        <v>63</v>
      </c>
      <c r="F6354" s="97">
        <v>0</v>
      </c>
      <c r="G6354" s="97"/>
      <c r="H6354" s="116"/>
      <c r="I6354" s="116"/>
      <c r="J6354" s="97"/>
      <c r="AD6354" s="476"/>
      <c r="AI6354" s="473"/>
    </row>
    <row r="6355" spans="1:35" s="4" customFormat="1" x14ac:dyDescent="0.25">
      <c r="A6355" s="408">
        <f t="shared" si="97"/>
        <v>6353</v>
      </c>
      <c r="B6355" s="488">
        <v>45554</v>
      </c>
      <c r="C6355" s="212" t="s">
        <v>148</v>
      </c>
      <c r="D6355" s="408" t="s">
        <v>92</v>
      </c>
      <c r="E6355" s="408" t="s">
        <v>63</v>
      </c>
      <c r="F6355" s="97">
        <v>181</v>
      </c>
      <c r="G6355" s="97"/>
      <c r="H6355" s="116"/>
      <c r="I6355" s="116"/>
      <c r="J6355" s="97"/>
      <c r="AD6355" s="476"/>
      <c r="AI6355" s="473"/>
    </row>
    <row r="6356" spans="1:35" s="4" customFormat="1" x14ac:dyDescent="0.25">
      <c r="A6356" s="408">
        <f t="shared" si="97"/>
        <v>6354</v>
      </c>
      <c r="B6356" s="488">
        <v>45554</v>
      </c>
      <c r="C6356" s="212" t="s">
        <v>150</v>
      </c>
      <c r="D6356" s="408" t="s">
        <v>92</v>
      </c>
      <c r="E6356" s="408" t="s">
        <v>63</v>
      </c>
      <c r="F6356" s="97">
        <v>0</v>
      </c>
      <c r="G6356" s="97"/>
      <c r="H6356" s="116"/>
      <c r="I6356" s="116"/>
      <c r="J6356" s="97"/>
      <c r="AD6356" s="476"/>
      <c r="AI6356" s="473"/>
    </row>
    <row r="6357" spans="1:35" s="4" customFormat="1" x14ac:dyDescent="0.25">
      <c r="A6357" s="408">
        <f t="shared" si="97"/>
        <v>6355</v>
      </c>
      <c r="B6357" s="488">
        <v>45554</v>
      </c>
      <c r="C6357" s="213" t="s">
        <v>467</v>
      </c>
      <c r="D6357" s="408" t="s">
        <v>92</v>
      </c>
      <c r="E6357" s="408" t="s">
        <v>63</v>
      </c>
      <c r="F6357" s="97">
        <v>0</v>
      </c>
      <c r="G6357" s="97"/>
      <c r="H6357" s="116"/>
      <c r="I6357" s="116"/>
      <c r="J6357" s="97"/>
      <c r="AD6357" s="476"/>
      <c r="AI6357" s="473"/>
    </row>
    <row r="6358" spans="1:35" s="4" customFormat="1" x14ac:dyDescent="0.25">
      <c r="A6358" s="408">
        <f t="shared" si="97"/>
        <v>6356</v>
      </c>
      <c r="B6358" s="488">
        <v>45554</v>
      </c>
      <c r="C6358" s="212" t="s">
        <v>135</v>
      </c>
      <c r="D6358" s="408" t="s">
        <v>136</v>
      </c>
      <c r="E6358" s="408" t="s">
        <v>2</v>
      </c>
      <c r="F6358" s="97">
        <v>0</v>
      </c>
      <c r="G6358" s="97"/>
      <c r="H6358" s="116"/>
      <c r="I6358" s="116"/>
      <c r="J6358" s="97"/>
      <c r="AD6358" s="476"/>
      <c r="AI6358" s="473"/>
    </row>
    <row r="6359" spans="1:35" s="4" customFormat="1" x14ac:dyDescent="0.25">
      <c r="A6359" s="408">
        <f t="shared" si="97"/>
        <v>6357</v>
      </c>
      <c r="B6359" s="488">
        <v>45554</v>
      </c>
      <c r="C6359" s="212" t="s">
        <v>137</v>
      </c>
      <c r="D6359" s="408" t="s">
        <v>136</v>
      </c>
      <c r="E6359" s="408" t="s">
        <v>2</v>
      </c>
      <c r="F6359" s="97">
        <v>254</v>
      </c>
      <c r="G6359" s="97"/>
      <c r="H6359" s="116"/>
      <c r="I6359" s="116"/>
      <c r="J6359" s="97"/>
      <c r="AD6359" s="476"/>
      <c r="AI6359" s="473"/>
    </row>
    <row r="6360" spans="1:35" s="4" customFormat="1" x14ac:dyDescent="0.25">
      <c r="A6360" s="408">
        <f t="shared" si="97"/>
        <v>6358</v>
      </c>
      <c r="B6360" s="488">
        <v>45554</v>
      </c>
      <c r="C6360" s="212" t="s">
        <v>139</v>
      </c>
      <c r="D6360" s="408" t="s">
        <v>92</v>
      </c>
      <c r="E6360" s="408" t="s">
        <v>2</v>
      </c>
      <c r="F6360" s="97">
        <v>0</v>
      </c>
      <c r="G6360" s="97"/>
      <c r="H6360" s="116"/>
      <c r="I6360" s="116"/>
      <c r="J6360" s="97"/>
      <c r="AD6360" s="476"/>
      <c r="AI6360" s="473"/>
    </row>
    <row r="6361" spans="1:35" s="4" customFormat="1" x14ac:dyDescent="0.25">
      <c r="A6361" s="408">
        <f t="shared" si="97"/>
        <v>6359</v>
      </c>
      <c r="B6361" s="488">
        <v>45554</v>
      </c>
      <c r="C6361" s="212" t="s">
        <v>140</v>
      </c>
      <c r="D6361" s="408" t="s">
        <v>92</v>
      </c>
      <c r="E6361" s="408" t="s">
        <v>2</v>
      </c>
      <c r="F6361" s="97">
        <v>0</v>
      </c>
      <c r="G6361" s="97"/>
      <c r="H6361" s="116"/>
      <c r="I6361" s="116"/>
      <c r="J6361" s="97"/>
      <c r="AD6361" s="476"/>
      <c r="AI6361" s="473"/>
    </row>
    <row r="6362" spans="1:35" s="4" customFormat="1" x14ac:dyDescent="0.25">
      <c r="A6362" s="408">
        <f t="shared" si="97"/>
        <v>6360</v>
      </c>
      <c r="B6362" s="488">
        <v>45554</v>
      </c>
      <c r="C6362" s="212" t="s">
        <v>141</v>
      </c>
      <c r="D6362" s="408" t="s">
        <v>92</v>
      </c>
      <c r="E6362" s="408" t="s">
        <v>2</v>
      </c>
      <c r="F6362" s="97">
        <v>0</v>
      </c>
      <c r="G6362" s="97"/>
      <c r="H6362" s="116"/>
      <c r="I6362" s="116"/>
      <c r="J6362" s="97"/>
      <c r="AD6362" s="476"/>
      <c r="AI6362" s="473"/>
    </row>
    <row r="6363" spans="1:35" s="4" customFormat="1" x14ac:dyDescent="0.25">
      <c r="A6363" s="408">
        <f t="shared" si="97"/>
        <v>6361</v>
      </c>
      <c r="B6363" s="488">
        <v>45554</v>
      </c>
      <c r="C6363" s="212" t="s">
        <v>134</v>
      </c>
      <c r="D6363" s="408" t="s">
        <v>99</v>
      </c>
      <c r="E6363" s="408" t="s">
        <v>2</v>
      </c>
      <c r="F6363" s="97">
        <v>0</v>
      </c>
      <c r="G6363" s="97"/>
      <c r="H6363" s="116"/>
      <c r="I6363" s="116"/>
      <c r="J6363" s="97"/>
      <c r="AD6363" s="476"/>
      <c r="AI6363" s="473"/>
    </row>
    <row r="6364" spans="1:35" s="4" customFormat="1" x14ac:dyDescent="0.25">
      <c r="A6364" s="408">
        <f t="shared" si="97"/>
        <v>6362</v>
      </c>
      <c r="B6364" s="488">
        <v>45554</v>
      </c>
      <c r="C6364" s="212" t="s">
        <v>279</v>
      </c>
      <c r="D6364" s="408" t="s">
        <v>99</v>
      </c>
      <c r="E6364" s="408" t="s">
        <v>2</v>
      </c>
      <c r="F6364" s="97">
        <v>0</v>
      </c>
      <c r="G6364" s="97"/>
      <c r="H6364" s="116"/>
      <c r="I6364" s="116"/>
      <c r="J6364" s="97"/>
      <c r="AD6364" s="476"/>
      <c r="AI6364" s="473"/>
    </row>
    <row r="6365" spans="1:35" s="4" customFormat="1" x14ac:dyDescent="0.25">
      <c r="A6365" s="408">
        <f t="shared" si="97"/>
        <v>6363</v>
      </c>
      <c r="B6365" s="488">
        <v>45554</v>
      </c>
      <c r="C6365" s="212" t="s">
        <v>153</v>
      </c>
      <c r="D6365" s="408" t="s">
        <v>103</v>
      </c>
      <c r="E6365" s="408" t="s">
        <v>62</v>
      </c>
      <c r="F6365" s="97">
        <v>136</v>
      </c>
      <c r="G6365" s="97"/>
      <c r="H6365" s="116"/>
      <c r="I6365" s="116"/>
      <c r="J6365" s="97"/>
      <c r="AD6365" s="476"/>
      <c r="AI6365" s="473"/>
    </row>
    <row r="6366" spans="1:35" s="4" customFormat="1" x14ac:dyDescent="0.25">
      <c r="A6366" s="408">
        <f t="shared" si="97"/>
        <v>6364</v>
      </c>
      <c r="B6366" s="488">
        <v>45554</v>
      </c>
      <c r="C6366" s="212" t="s">
        <v>154</v>
      </c>
      <c r="D6366" s="408" t="s">
        <v>92</v>
      </c>
      <c r="E6366" s="408" t="s">
        <v>62</v>
      </c>
      <c r="F6366" s="97">
        <v>200</v>
      </c>
      <c r="G6366" s="97"/>
      <c r="H6366" s="116"/>
      <c r="I6366" s="116"/>
      <c r="J6366" s="97"/>
      <c r="AD6366" s="476"/>
      <c r="AI6366" s="473"/>
    </row>
    <row r="6367" spans="1:35" s="4" customFormat="1" x14ac:dyDescent="0.25">
      <c r="A6367" s="408">
        <f t="shared" si="97"/>
        <v>6365</v>
      </c>
      <c r="B6367" s="488">
        <v>45554</v>
      </c>
      <c r="C6367" s="212" t="s">
        <v>155</v>
      </c>
      <c r="D6367" s="408" t="s">
        <v>92</v>
      </c>
      <c r="E6367" s="408" t="s">
        <v>62</v>
      </c>
      <c r="F6367" s="97">
        <v>0</v>
      </c>
      <c r="G6367" s="97"/>
      <c r="H6367" s="116"/>
      <c r="I6367" s="116"/>
      <c r="J6367" s="97"/>
      <c r="AD6367" s="476"/>
      <c r="AI6367" s="473"/>
    </row>
    <row r="6368" spans="1:35" s="4" customFormat="1" x14ac:dyDescent="0.25">
      <c r="A6368" s="408">
        <f t="shared" si="97"/>
        <v>6366</v>
      </c>
      <c r="B6368" s="488">
        <v>45554</v>
      </c>
      <c r="C6368" s="212" t="s">
        <v>295</v>
      </c>
      <c r="D6368" s="408" t="s">
        <v>92</v>
      </c>
      <c r="E6368" s="408" t="s">
        <v>62</v>
      </c>
      <c r="F6368" s="97">
        <v>0</v>
      </c>
      <c r="G6368" s="97"/>
      <c r="H6368" s="116"/>
      <c r="I6368" s="116"/>
      <c r="J6368" s="97"/>
      <c r="AD6368" s="476"/>
      <c r="AI6368" s="473"/>
    </row>
    <row r="6369" spans="1:35" s="4" customFormat="1" x14ac:dyDescent="0.25">
      <c r="A6369" s="408">
        <f t="shared" si="97"/>
        <v>6367</v>
      </c>
      <c r="B6369" s="488">
        <v>45554</v>
      </c>
      <c r="C6369" s="212" t="s">
        <v>259</v>
      </c>
      <c r="D6369" s="408" t="s">
        <v>92</v>
      </c>
      <c r="E6369" s="408" t="s">
        <v>2</v>
      </c>
      <c r="F6369" s="97">
        <v>0</v>
      </c>
      <c r="G6369" s="97"/>
      <c r="H6369" s="116"/>
      <c r="I6369" s="116"/>
      <c r="J6369" s="97"/>
      <c r="AD6369" s="476"/>
      <c r="AI6369" s="473"/>
    </row>
    <row r="6370" spans="1:35" s="4" customFormat="1" x14ac:dyDescent="0.25">
      <c r="A6370" s="408">
        <f t="shared" si="97"/>
        <v>6368</v>
      </c>
      <c r="B6370" s="488">
        <v>45554</v>
      </c>
      <c r="C6370" s="212" t="s">
        <v>260</v>
      </c>
      <c r="D6370" s="408" t="s">
        <v>92</v>
      </c>
      <c r="E6370" s="408" t="s">
        <v>2</v>
      </c>
      <c r="F6370" s="97">
        <v>0</v>
      </c>
      <c r="G6370" s="97"/>
      <c r="H6370" s="116"/>
      <c r="I6370" s="116"/>
      <c r="J6370" s="97"/>
      <c r="AD6370" s="476"/>
      <c r="AI6370" s="473"/>
    </row>
    <row r="6371" spans="1:35" s="4" customFormat="1" x14ac:dyDescent="0.25">
      <c r="A6371" s="408">
        <f t="shared" si="97"/>
        <v>6369</v>
      </c>
      <c r="B6371" s="488">
        <v>45554</v>
      </c>
      <c r="C6371" s="212" t="s">
        <v>252</v>
      </c>
      <c r="D6371" s="408" t="s">
        <v>92</v>
      </c>
      <c r="E6371" s="408" t="s">
        <v>2</v>
      </c>
      <c r="F6371" s="97">
        <v>0</v>
      </c>
      <c r="G6371" s="97"/>
      <c r="H6371" s="116"/>
      <c r="I6371" s="116"/>
      <c r="J6371" s="97"/>
      <c r="AD6371" s="476"/>
      <c r="AI6371" s="473"/>
    </row>
    <row r="6372" spans="1:35" s="4" customFormat="1" x14ac:dyDescent="0.25">
      <c r="A6372" s="408">
        <f t="shared" si="97"/>
        <v>6370</v>
      </c>
      <c r="B6372" s="488">
        <v>45554</v>
      </c>
      <c r="C6372" s="212" t="s">
        <v>177</v>
      </c>
      <c r="D6372" s="408" t="s">
        <v>159</v>
      </c>
      <c r="E6372" s="408" t="s">
        <v>8</v>
      </c>
      <c r="F6372" s="97">
        <v>0</v>
      </c>
      <c r="G6372" s="97"/>
      <c r="H6372" s="116"/>
      <c r="I6372" s="116"/>
      <c r="J6372" s="97"/>
      <c r="AD6372" s="476"/>
      <c r="AI6372" s="473"/>
    </row>
    <row r="6373" spans="1:35" s="4" customFormat="1" x14ac:dyDescent="0.25">
      <c r="A6373" s="408">
        <f t="shared" si="97"/>
        <v>6371</v>
      </c>
      <c r="B6373" s="488">
        <v>45554</v>
      </c>
      <c r="C6373" s="212" t="s">
        <v>162</v>
      </c>
      <c r="D6373" s="408" t="s">
        <v>163</v>
      </c>
      <c r="E6373" s="408" t="s">
        <v>164</v>
      </c>
      <c r="F6373" s="97">
        <v>0</v>
      </c>
      <c r="G6373" s="97"/>
      <c r="H6373" s="116"/>
      <c r="I6373" s="116"/>
      <c r="J6373" s="97"/>
      <c r="AD6373" s="476"/>
      <c r="AI6373" s="473"/>
    </row>
    <row r="6374" spans="1:35" s="4" customFormat="1" x14ac:dyDescent="0.25">
      <c r="A6374" s="408">
        <f t="shared" si="97"/>
        <v>6372</v>
      </c>
      <c r="B6374" s="488">
        <v>45554</v>
      </c>
      <c r="C6374" s="212" t="s">
        <v>166</v>
      </c>
      <c r="D6374" s="408" t="s">
        <v>167</v>
      </c>
      <c r="E6374" s="408" t="s">
        <v>164</v>
      </c>
      <c r="F6374" s="97">
        <v>0</v>
      </c>
      <c r="G6374" s="97"/>
      <c r="H6374" s="116"/>
      <c r="I6374" s="116"/>
      <c r="J6374" s="97"/>
      <c r="AD6374" s="476"/>
      <c r="AI6374" s="473"/>
    </row>
    <row r="6375" spans="1:35" s="4" customFormat="1" x14ac:dyDescent="0.25">
      <c r="A6375" s="408">
        <f t="shared" si="97"/>
        <v>6373</v>
      </c>
      <c r="B6375" s="488">
        <v>45554</v>
      </c>
      <c r="C6375" s="212" t="s">
        <v>169</v>
      </c>
      <c r="D6375" s="408" t="s">
        <v>167</v>
      </c>
      <c r="E6375" s="408" t="s">
        <v>164</v>
      </c>
      <c r="F6375" s="97">
        <v>0</v>
      </c>
      <c r="G6375" s="97"/>
      <c r="H6375" s="116"/>
      <c r="I6375" s="116"/>
      <c r="J6375" s="97"/>
      <c r="AD6375" s="476"/>
      <c r="AI6375" s="473"/>
    </row>
    <row r="6376" spans="1:35" s="4" customFormat="1" x14ac:dyDescent="0.25">
      <c r="A6376" s="408">
        <f t="shared" si="97"/>
        <v>6374</v>
      </c>
      <c r="B6376" s="488">
        <v>45554</v>
      </c>
      <c r="C6376" s="212" t="s">
        <v>170</v>
      </c>
      <c r="D6376" s="408" t="s">
        <v>103</v>
      </c>
      <c r="E6376" s="408" t="s">
        <v>164</v>
      </c>
      <c r="F6376" s="97">
        <v>148</v>
      </c>
      <c r="G6376" s="97"/>
      <c r="H6376" s="116"/>
      <c r="I6376" s="116"/>
      <c r="J6376" s="97"/>
      <c r="AD6376" s="476"/>
      <c r="AI6376" s="473"/>
    </row>
    <row r="6377" spans="1:35" s="4" customFormat="1" x14ac:dyDescent="0.25">
      <c r="A6377" s="408">
        <f t="shared" si="97"/>
        <v>6375</v>
      </c>
      <c r="B6377" s="488">
        <v>45554</v>
      </c>
      <c r="C6377" s="212" t="s">
        <v>171</v>
      </c>
      <c r="D6377" s="408" t="s">
        <v>159</v>
      </c>
      <c r="E6377" s="408" t="s">
        <v>164</v>
      </c>
      <c r="F6377" s="97">
        <v>0</v>
      </c>
      <c r="G6377" s="97"/>
      <c r="H6377" s="116"/>
      <c r="I6377" s="116"/>
      <c r="J6377" s="97"/>
      <c r="AD6377" s="476"/>
      <c r="AI6377" s="473"/>
    </row>
    <row r="6378" spans="1:35" s="4" customFormat="1" x14ac:dyDescent="0.25">
      <c r="A6378" s="408">
        <f t="shared" si="97"/>
        <v>6376</v>
      </c>
      <c r="B6378" s="488">
        <v>45554</v>
      </c>
      <c r="C6378" s="212" t="s">
        <v>172</v>
      </c>
      <c r="D6378" s="408" t="s">
        <v>173</v>
      </c>
      <c r="E6378" s="408" t="s">
        <v>164</v>
      </c>
      <c r="F6378" s="97">
        <v>0</v>
      </c>
      <c r="G6378" s="97"/>
      <c r="H6378" s="116"/>
      <c r="I6378" s="116"/>
      <c r="J6378" s="97"/>
      <c r="AD6378" s="476"/>
      <c r="AI6378" s="473"/>
    </row>
    <row r="6379" spans="1:35" s="4" customFormat="1" x14ac:dyDescent="0.25">
      <c r="A6379" s="408">
        <f t="shared" si="97"/>
        <v>6377</v>
      </c>
      <c r="B6379" s="488">
        <v>45554</v>
      </c>
      <c r="C6379" s="212" t="s">
        <v>174</v>
      </c>
      <c r="D6379" s="408" t="s">
        <v>99</v>
      </c>
      <c r="E6379" s="408" t="s">
        <v>164</v>
      </c>
      <c r="F6379" s="97">
        <v>0</v>
      </c>
      <c r="G6379" s="97"/>
      <c r="H6379" s="116"/>
      <c r="I6379" s="116"/>
      <c r="J6379" s="97"/>
      <c r="AD6379" s="476"/>
      <c r="AI6379" s="473"/>
    </row>
    <row r="6380" spans="1:35" s="4" customFormat="1" x14ac:dyDescent="0.25">
      <c r="A6380" s="408">
        <f t="shared" si="97"/>
        <v>6378</v>
      </c>
      <c r="B6380" s="488">
        <v>45554</v>
      </c>
      <c r="C6380" s="212" t="s">
        <v>175</v>
      </c>
      <c r="D6380" s="408" t="s">
        <v>176</v>
      </c>
      <c r="E6380" s="408" t="s">
        <v>164</v>
      </c>
      <c r="F6380" s="97">
        <v>97</v>
      </c>
      <c r="G6380" s="97"/>
      <c r="H6380" s="116"/>
      <c r="I6380" s="116"/>
      <c r="J6380" s="97"/>
      <c r="AD6380" s="476"/>
      <c r="AI6380" s="473"/>
    </row>
    <row r="6381" spans="1:35" s="4" customFormat="1" x14ac:dyDescent="0.25">
      <c r="A6381" s="408">
        <f t="shared" si="97"/>
        <v>6379</v>
      </c>
      <c r="B6381" s="488">
        <v>45554</v>
      </c>
      <c r="C6381" s="212" t="s">
        <v>263</v>
      </c>
      <c r="D6381" s="408" t="s">
        <v>176</v>
      </c>
      <c r="E6381" s="408" t="s">
        <v>164</v>
      </c>
      <c r="F6381" s="97">
        <v>0</v>
      </c>
      <c r="G6381" s="97"/>
      <c r="H6381" s="116"/>
      <c r="I6381" s="116"/>
      <c r="J6381" s="97"/>
      <c r="AD6381" s="476"/>
      <c r="AI6381" s="473"/>
    </row>
    <row r="6382" spans="1:35" s="4" customFormat="1" x14ac:dyDescent="0.25">
      <c r="A6382" s="408">
        <f t="shared" si="97"/>
        <v>6380</v>
      </c>
      <c r="B6382" s="488">
        <v>45554</v>
      </c>
      <c r="C6382" s="212" t="s">
        <v>261</v>
      </c>
      <c r="D6382" s="408" t="s">
        <v>269</v>
      </c>
      <c r="E6382" s="408" t="s">
        <v>164</v>
      </c>
      <c r="F6382" s="97">
        <v>102</v>
      </c>
      <c r="G6382" s="97"/>
      <c r="H6382" s="116"/>
      <c r="I6382" s="116"/>
      <c r="J6382" s="97"/>
      <c r="AD6382" s="476"/>
      <c r="AI6382" s="473"/>
    </row>
    <row r="6383" spans="1:35" s="4" customFormat="1" x14ac:dyDescent="0.25">
      <c r="A6383" s="408">
        <f t="shared" si="97"/>
        <v>6381</v>
      </c>
      <c r="B6383" s="488">
        <v>45554</v>
      </c>
      <c r="C6383" s="212" t="s">
        <v>254</v>
      </c>
      <c r="D6383" s="408" t="s">
        <v>159</v>
      </c>
      <c r="E6383" s="408" t="s">
        <v>164</v>
      </c>
      <c r="F6383" s="97">
        <v>0</v>
      </c>
      <c r="G6383" s="97"/>
      <c r="H6383" s="116"/>
      <c r="I6383" s="116"/>
      <c r="J6383" s="97"/>
      <c r="AD6383" s="476"/>
      <c r="AI6383" s="473"/>
    </row>
    <row r="6384" spans="1:35" s="4" customFormat="1" x14ac:dyDescent="0.25">
      <c r="A6384" s="408">
        <f t="shared" si="97"/>
        <v>6382</v>
      </c>
      <c r="B6384" s="488">
        <v>45554</v>
      </c>
      <c r="C6384" s="212" t="s">
        <v>277</v>
      </c>
      <c r="D6384" s="408" t="s">
        <v>176</v>
      </c>
      <c r="E6384" s="408" t="s">
        <v>164</v>
      </c>
      <c r="F6384" s="97">
        <v>191</v>
      </c>
      <c r="G6384" s="97"/>
      <c r="H6384" s="116"/>
      <c r="I6384" s="116"/>
      <c r="J6384" s="97"/>
      <c r="AD6384" s="476"/>
      <c r="AI6384" s="473"/>
    </row>
    <row r="6385" spans="1:35" s="4" customFormat="1" x14ac:dyDescent="0.25">
      <c r="A6385" s="408">
        <f t="shared" si="97"/>
        <v>6383</v>
      </c>
      <c r="B6385" s="488">
        <v>45554</v>
      </c>
      <c r="C6385" s="212" t="s">
        <v>352</v>
      </c>
      <c r="D6385" s="408" t="s">
        <v>176</v>
      </c>
      <c r="E6385" s="408" t="s">
        <v>164</v>
      </c>
      <c r="F6385" s="97">
        <v>0</v>
      </c>
      <c r="G6385" s="97"/>
      <c r="H6385" s="116"/>
      <c r="I6385" s="116"/>
      <c r="J6385" s="97"/>
      <c r="AD6385" s="476"/>
      <c r="AI6385" s="473"/>
    </row>
    <row r="6386" spans="1:35" s="4" customFormat="1" x14ac:dyDescent="0.25">
      <c r="A6386" s="408">
        <f t="shared" si="97"/>
        <v>6384</v>
      </c>
      <c r="B6386" s="488">
        <v>45554</v>
      </c>
      <c r="C6386" s="212" t="s">
        <v>354</v>
      </c>
      <c r="D6386" s="408" t="s">
        <v>103</v>
      </c>
      <c r="E6386" s="408" t="s">
        <v>164</v>
      </c>
      <c r="F6386" s="97">
        <v>49</v>
      </c>
      <c r="G6386" s="97"/>
      <c r="H6386" s="116"/>
      <c r="I6386" s="116"/>
      <c r="J6386" s="97"/>
      <c r="AD6386" s="476"/>
      <c r="AI6386" s="473"/>
    </row>
    <row r="6387" spans="1:35" s="4" customFormat="1" x14ac:dyDescent="0.25">
      <c r="A6387" s="408">
        <f t="shared" si="97"/>
        <v>6385</v>
      </c>
      <c r="B6387" s="488">
        <v>45554</v>
      </c>
      <c r="C6387" s="212" t="s">
        <v>385</v>
      </c>
      <c r="D6387" s="408" t="s">
        <v>386</v>
      </c>
      <c r="E6387" s="408" t="s">
        <v>383</v>
      </c>
      <c r="F6387" s="97">
        <v>0</v>
      </c>
      <c r="G6387" s="97"/>
      <c r="H6387" s="116"/>
      <c r="I6387" s="116"/>
      <c r="J6387" s="97"/>
      <c r="AD6387" s="476"/>
      <c r="AI6387" s="473"/>
    </row>
    <row r="6388" spans="1:35" s="4" customFormat="1" x14ac:dyDescent="0.25">
      <c r="A6388" s="408">
        <f t="shared" si="97"/>
        <v>6386</v>
      </c>
      <c r="B6388" s="488">
        <v>45554</v>
      </c>
      <c r="C6388" s="212" t="s">
        <v>379</v>
      </c>
      <c r="D6388" s="408" t="s">
        <v>269</v>
      </c>
      <c r="E6388" s="408" t="s">
        <v>381</v>
      </c>
      <c r="F6388" s="97">
        <v>0</v>
      </c>
      <c r="G6388" s="97"/>
      <c r="H6388" s="116"/>
      <c r="I6388" s="116"/>
      <c r="J6388" s="97"/>
      <c r="AD6388" s="476"/>
      <c r="AI6388" s="473"/>
    </row>
    <row r="6389" spans="1:35" s="4" customFormat="1" x14ac:dyDescent="0.25">
      <c r="A6389" s="408">
        <f t="shared" si="97"/>
        <v>6387</v>
      </c>
      <c r="B6389" s="488">
        <v>45554</v>
      </c>
      <c r="C6389" s="212" t="s">
        <v>380</v>
      </c>
      <c r="D6389" s="408" t="s">
        <v>269</v>
      </c>
      <c r="E6389" s="408" t="s">
        <v>381</v>
      </c>
      <c r="F6389" s="97">
        <v>0</v>
      </c>
      <c r="G6389" s="97"/>
      <c r="H6389" s="116"/>
      <c r="I6389" s="116"/>
      <c r="J6389" s="97"/>
      <c r="AD6389" s="476"/>
      <c r="AI6389" s="473"/>
    </row>
    <row r="6390" spans="1:35" s="4" customFormat="1" x14ac:dyDescent="0.25">
      <c r="A6390" s="408">
        <f t="shared" si="97"/>
        <v>6388</v>
      </c>
      <c r="B6390" s="488">
        <v>45554</v>
      </c>
      <c r="C6390" s="212" t="s">
        <v>389</v>
      </c>
      <c r="D6390" s="408" t="s">
        <v>103</v>
      </c>
      <c r="E6390" s="408" t="s">
        <v>381</v>
      </c>
      <c r="F6390" s="97">
        <v>0</v>
      </c>
      <c r="G6390" s="97"/>
      <c r="H6390" s="116"/>
      <c r="I6390" s="116"/>
      <c r="J6390" s="97"/>
      <c r="AD6390" s="476"/>
      <c r="AI6390" s="473"/>
    </row>
    <row r="6391" spans="1:35" s="4" customFormat="1" x14ac:dyDescent="0.25">
      <c r="A6391" s="408">
        <f t="shared" ref="A6391:A6454" si="98">ROW()-2</f>
        <v>6389</v>
      </c>
      <c r="B6391" s="488">
        <v>45554</v>
      </c>
      <c r="C6391" s="212" t="s">
        <v>425</v>
      </c>
      <c r="D6391" s="408" t="s">
        <v>99</v>
      </c>
      <c r="E6391" s="203" t="s">
        <v>498</v>
      </c>
      <c r="F6391" s="97">
        <v>153</v>
      </c>
      <c r="G6391" s="97"/>
      <c r="H6391" s="116"/>
      <c r="I6391" s="116"/>
      <c r="J6391" s="97"/>
      <c r="AD6391" s="476"/>
      <c r="AI6391" s="473"/>
    </row>
    <row r="6392" spans="1:35" s="4" customFormat="1" x14ac:dyDescent="0.25">
      <c r="A6392" s="408">
        <f t="shared" si="98"/>
        <v>6390</v>
      </c>
      <c r="B6392" s="488">
        <v>45554</v>
      </c>
      <c r="C6392" s="212" t="s">
        <v>426</v>
      </c>
      <c r="D6392" s="408" t="s">
        <v>159</v>
      </c>
      <c r="E6392" s="408" t="s">
        <v>381</v>
      </c>
      <c r="F6392" s="97">
        <v>156</v>
      </c>
      <c r="G6392" s="97"/>
      <c r="H6392" s="116"/>
      <c r="I6392" s="116"/>
      <c r="J6392" s="97"/>
      <c r="AD6392" s="476"/>
      <c r="AI6392" s="473"/>
    </row>
    <row r="6393" spans="1:35" s="4" customFormat="1" x14ac:dyDescent="0.25">
      <c r="A6393" s="408">
        <f t="shared" si="98"/>
        <v>6391</v>
      </c>
      <c r="B6393" s="488">
        <v>45554</v>
      </c>
      <c r="C6393" s="96" t="s">
        <v>255</v>
      </c>
      <c r="D6393" s="408" t="s">
        <v>159</v>
      </c>
      <c r="E6393" s="408" t="s">
        <v>448</v>
      </c>
      <c r="F6393" s="97">
        <v>0</v>
      </c>
      <c r="G6393" s="97"/>
      <c r="H6393" s="116"/>
      <c r="I6393" s="116"/>
      <c r="J6393" s="97"/>
      <c r="AD6393" s="476"/>
      <c r="AI6393" s="473"/>
    </row>
    <row r="6394" spans="1:35" s="4" customFormat="1" x14ac:dyDescent="0.25">
      <c r="A6394" s="408">
        <f t="shared" si="98"/>
        <v>6392</v>
      </c>
      <c r="B6394" s="488">
        <v>45554</v>
      </c>
      <c r="C6394" s="96" t="s">
        <v>474</v>
      </c>
      <c r="D6394" s="408" t="s">
        <v>269</v>
      </c>
      <c r="E6394" s="408" t="s">
        <v>470</v>
      </c>
      <c r="F6394" s="97">
        <v>0</v>
      </c>
      <c r="G6394" s="97"/>
      <c r="H6394" s="116"/>
      <c r="I6394" s="116"/>
      <c r="J6394" s="97"/>
      <c r="AD6394" s="476"/>
      <c r="AI6394" s="473"/>
    </row>
    <row r="6395" spans="1:35" s="4" customFormat="1" x14ac:dyDescent="0.25">
      <c r="A6395" s="408">
        <f t="shared" si="98"/>
        <v>6393</v>
      </c>
      <c r="B6395" s="488">
        <v>45554</v>
      </c>
      <c r="C6395" s="96" t="s">
        <v>475</v>
      </c>
      <c r="D6395" s="408" t="s">
        <v>269</v>
      </c>
      <c r="E6395" s="408" t="s">
        <v>470</v>
      </c>
      <c r="F6395" s="97">
        <v>0</v>
      </c>
      <c r="G6395" s="97"/>
      <c r="H6395" s="116"/>
      <c r="I6395" s="116"/>
      <c r="J6395" s="97"/>
      <c r="AD6395" s="476"/>
      <c r="AI6395" s="473"/>
    </row>
    <row r="6396" spans="1:35" s="4" customFormat="1" x14ac:dyDescent="0.25">
      <c r="A6396" s="408">
        <f t="shared" si="98"/>
        <v>6394</v>
      </c>
      <c r="B6396" s="488">
        <v>45554</v>
      </c>
      <c r="C6396" s="96" t="s">
        <v>476</v>
      </c>
      <c r="D6396" s="408" t="s">
        <v>269</v>
      </c>
      <c r="E6396" s="408" t="s">
        <v>470</v>
      </c>
      <c r="F6396" s="97">
        <v>0</v>
      </c>
      <c r="G6396" s="97"/>
      <c r="H6396" s="116"/>
      <c r="I6396" s="116"/>
      <c r="J6396" s="97"/>
      <c r="AD6396" s="476"/>
      <c r="AI6396" s="473"/>
    </row>
    <row r="6397" spans="1:35" s="4" customFormat="1" x14ac:dyDescent="0.25">
      <c r="A6397" s="408">
        <f t="shared" si="98"/>
        <v>6395</v>
      </c>
      <c r="B6397" s="488">
        <v>45554</v>
      </c>
      <c r="C6397" s="96" t="s">
        <v>477</v>
      </c>
      <c r="D6397" s="408" t="s">
        <v>269</v>
      </c>
      <c r="E6397" s="408" t="s">
        <v>470</v>
      </c>
      <c r="F6397" s="97">
        <v>0</v>
      </c>
      <c r="G6397" s="97"/>
      <c r="H6397" s="116"/>
      <c r="I6397" s="116"/>
      <c r="J6397" s="97"/>
      <c r="AD6397" s="476"/>
      <c r="AI6397" s="473"/>
    </row>
    <row r="6398" spans="1:35" s="4" customFormat="1" x14ac:dyDescent="0.25">
      <c r="A6398" s="408">
        <f t="shared" si="98"/>
        <v>6396</v>
      </c>
      <c r="B6398" s="488">
        <v>45554</v>
      </c>
      <c r="C6398" s="373" t="s">
        <v>478</v>
      </c>
      <c r="D6398" s="408" t="s">
        <v>103</v>
      </c>
      <c r="E6398" s="408" t="s">
        <v>470</v>
      </c>
      <c r="F6398" s="97">
        <v>98</v>
      </c>
      <c r="G6398" s="97"/>
      <c r="H6398" s="116"/>
      <c r="I6398" s="116"/>
      <c r="J6398" s="97"/>
      <c r="AD6398" s="476"/>
      <c r="AI6398" s="473"/>
    </row>
    <row r="6399" spans="1:35" s="4" customFormat="1" x14ac:dyDescent="0.25">
      <c r="A6399" s="408">
        <f t="shared" si="98"/>
        <v>6397</v>
      </c>
      <c r="B6399" s="488">
        <v>45554</v>
      </c>
      <c r="C6399" s="96" t="s">
        <v>519</v>
      </c>
      <c r="D6399" s="408" t="s">
        <v>103</v>
      </c>
      <c r="E6399" s="408" t="s">
        <v>504</v>
      </c>
      <c r="F6399" s="97">
        <v>0</v>
      </c>
      <c r="G6399" s="97"/>
      <c r="H6399" s="116"/>
      <c r="I6399" s="116"/>
      <c r="J6399" s="97"/>
      <c r="AD6399" s="476"/>
      <c r="AI6399" s="473"/>
    </row>
    <row r="6400" spans="1:35" s="4" customFormat="1" x14ac:dyDescent="0.25">
      <c r="A6400" s="408">
        <f t="shared" si="98"/>
        <v>6398</v>
      </c>
      <c r="B6400" s="488">
        <v>45555</v>
      </c>
      <c r="C6400" s="212" t="s">
        <v>125</v>
      </c>
      <c r="D6400" s="408" t="s">
        <v>99</v>
      </c>
      <c r="E6400" s="408" t="s">
        <v>334</v>
      </c>
      <c r="F6400" s="97">
        <v>0</v>
      </c>
      <c r="G6400" s="97"/>
      <c r="H6400" s="116"/>
      <c r="I6400" s="116"/>
      <c r="J6400" s="97"/>
      <c r="AD6400" s="476"/>
      <c r="AI6400" s="473"/>
    </row>
    <row r="6401" spans="1:35" s="4" customFormat="1" x14ac:dyDescent="0.25">
      <c r="A6401" s="408">
        <f t="shared" si="98"/>
        <v>6399</v>
      </c>
      <c r="B6401" s="488">
        <v>45555</v>
      </c>
      <c r="C6401" s="212" t="s">
        <v>290</v>
      </c>
      <c r="D6401" s="408" t="s">
        <v>99</v>
      </c>
      <c r="E6401" s="408" t="s">
        <v>335</v>
      </c>
      <c r="F6401" s="97">
        <v>416</v>
      </c>
      <c r="G6401" s="97"/>
      <c r="H6401" s="116"/>
      <c r="I6401" s="116"/>
      <c r="J6401" s="97"/>
      <c r="AD6401" s="476"/>
      <c r="AI6401" s="473"/>
    </row>
    <row r="6402" spans="1:35" s="4" customFormat="1" x14ac:dyDescent="0.25">
      <c r="A6402" s="408">
        <f t="shared" si="98"/>
        <v>6400</v>
      </c>
      <c r="B6402" s="488">
        <v>45555</v>
      </c>
      <c r="C6402" s="212" t="s">
        <v>88</v>
      </c>
      <c r="D6402" s="408" t="s">
        <v>89</v>
      </c>
      <c r="E6402" s="408" t="s">
        <v>336</v>
      </c>
      <c r="F6402" s="97">
        <v>0</v>
      </c>
      <c r="G6402" s="97"/>
      <c r="H6402" s="116"/>
      <c r="I6402" s="116"/>
      <c r="J6402" s="97"/>
      <c r="AD6402" s="476"/>
      <c r="AI6402" s="473"/>
    </row>
    <row r="6403" spans="1:35" s="4" customFormat="1" x14ac:dyDescent="0.25">
      <c r="A6403" s="408">
        <f t="shared" si="98"/>
        <v>6401</v>
      </c>
      <c r="B6403" s="488">
        <v>45555</v>
      </c>
      <c r="C6403" s="212" t="s">
        <v>294</v>
      </c>
      <c r="D6403" s="408" t="s">
        <v>89</v>
      </c>
      <c r="E6403" s="408" t="s">
        <v>337</v>
      </c>
      <c r="F6403" s="97">
        <v>0</v>
      </c>
      <c r="G6403" s="97"/>
      <c r="H6403" s="116"/>
      <c r="I6403" s="116"/>
      <c r="J6403" s="97"/>
      <c r="AD6403" s="476"/>
      <c r="AI6403" s="473"/>
    </row>
    <row r="6404" spans="1:35" s="4" customFormat="1" x14ac:dyDescent="0.25">
      <c r="A6404" s="408">
        <f t="shared" si="98"/>
        <v>6402</v>
      </c>
      <c r="B6404" s="488">
        <v>45555</v>
      </c>
      <c r="C6404" s="212" t="s">
        <v>119</v>
      </c>
      <c r="D6404" s="408" t="s">
        <v>131</v>
      </c>
      <c r="E6404" s="408" t="s">
        <v>338</v>
      </c>
      <c r="F6404" s="97">
        <v>123</v>
      </c>
      <c r="G6404" s="97"/>
      <c r="H6404" s="116"/>
      <c r="I6404" s="116"/>
      <c r="J6404" s="97"/>
      <c r="AD6404" s="476"/>
      <c r="AI6404" s="473"/>
    </row>
    <row r="6405" spans="1:35" s="4" customFormat="1" x14ac:dyDescent="0.25">
      <c r="A6405" s="408">
        <f t="shared" si="98"/>
        <v>6403</v>
      </c>
      <c r="B6405" s="488">
        <v>45555</v>
      </c>
      <c r="C6405" s="212" t="s">
        <v>121</v>
      </c>
      <c r="D6405" s="408" t="s">
        <v>122</v>
      </c>
      <c r="E6405" s="408" t="s">
        <v>339</v>
      </c>
      <c r="F6405" s="97">
        <v>102</v>
      </c>
      <c r="G6405" s="97"/>
      <c r="H6405" s="116"/>
      <c r="I6405" s="116"/>
      <c r="J6405" s="97"/>
      <c r="AD6405" s="476"/>
      <c r="AI6405" s="473"/>
    </row>
    <row r="6406" spans="1:35" s="4" customFormat="1" x14ac:dyDescent="0.25">
      <c r="A6406" s="408">
        <f t="shared" si="98"/>
        <v>6404</v>
      </c>
      <c r="B6406" s="488">
        <v>45555</v>
      </c>
      <c r="C6406" s="212" t="s">
        <v>349</v>
      </c>
      <c r="D6406" s="408" t="s">
        <v>360</v>
      </c>
      <c r="E6406" s="408" t="s">
        <v>127</v>
      </c>
      <c r="F6406" s="97">
        <v>122</v>
      </c>
      <c r="G6406" s="97"/>
      <c r="H6406" s="116"/>
      <c r="I6406" s="116"/>
      <c r="J6406" s="97"/>
      <c r="AD6406" s="476"/>
      <c r="AI6406" s="473"/>
    </row>
    <row r="6407" spans="1:35" s="4" customFormat="1" x14ac:dyDescent="0.25">
      <c r="A6407" s="408">
        <f t="shared" si="98"/>
        <v>6405</v>
      </c>
      <c r="B6407" s="488">
        <v>45555</v>
      </c>
      <c r="C6407" s="212" t="s">
        <v>449</v>
      </c>
      <c r="D6407" s="408" t="s">
        <v>122</v>
      </c>
      <c r="E6407" s="408" t="s">
        <v>339</v>
      </c>
      <c r="F6407" s="97">
        <v>0</v>
      </c>
      <c r="G6407" s="97"/>
      <c r="H6407" s="116"/>
      <c r="I6407" s="116"/>
      <c r="J6407" s="97"/>
      <c r="AD6407" s="476"/>
      <c r="AI6407" s="473"/>
    </row>
    <row r="6408" spans="1:35" s="4" customFormat="1" x14ac:dyDescent="0.25">
      <c r="A6408" s="408">
        <f t="shared" si="98"/>
        <v>6406</v>
      </c>
      <c r="B6408" s="488">
        <v>45555</v>
      </c>
      <c r="C6408" s="212" t="s">
        <v>118</v>
      </c>
      <c r="D6408" s="408" t="s">
        <v>107</v>
      </c>
      <c r="E6408" s="408" t="s">
        <v>340</v>
      </c>
      <c r="F6408" s="97">
        <v>0</v>
      </c>
      <c r="G6408" s="97"/>
      <c r="H6408" s="116"/>
      <c r="I6408" s="116"/>
      <c r="J6408" s="97"/>
      <c r="AD6408" s="476"/>
      <c r="AI6408" s="473"/>
    </row>
    <row r="6409" spans="1:35" s="4" customFormat="1" x14ac:dyDescent="0.25">
      <c r="A6409" s="408">
        <f t="shared" si="98"/>
        <v>6407</v>
      </c>
      <c r="B6409" s="488">
        <v>45555</v>
      </c>
      <c r="C6409" s="212" t="s">
        <v>109</v>
      </c>
      <c r="D6409" s="408" t="s">
        <v>107</v>
      </c>
      <c r="E6409" s="408" t="s">
        <v>341</v>
      </c>
      <c r="F6409" s="97">
        <v>0</v>
      </c>
      <c r="G6409" s="97"/>
      <c r="H6409" s="116"/>
      <c r="I6409" s="116"/>
      <c r="J6409" s="97"/>
      <c r="AD6409" s="476"/>
      <c r="AI6409" s="473"/>
    </row>
    <row r="6410" spans="1:35" s="4" customFormat="1" x14ac:dyDescent="0.25">
      <c r="A6410" s="408">
        <f t="shared" si="98"/>
        <v>6408</v>
      </c>
      <c r="B6410" s="488">
        <v>45555</v>
      </c>
      <c r="C6410" s="212" t="s">
        <v>106</v>
      </c>
      <c r="D6410" s="408" t="s">
        <v>107</v>
      </c>
      <c r="E6410" s="408" t="s">
        <v>342</v>
      </c>
      <c r="F6410" s="97">
        <v>0</v>
      </c>
      <c r="G6410" s="97"/>
      <c r="H6410" s="116"/>
      <c r="I6410" s="116"/>
      <c r="J6410" s="97"/>
      <c r="AD6410" s="476"/>
      <c r="AI6410" s="473"/>
    </row>
    <row r="6411" spans="1:35" s="4" customFormat="1" x14ac:dyDescent="0.25">
      <c r="A6411" s="408">
        <f t="shared" si="98"/>
        <v>6409</v>
      </c>
      <c r="B6411" s="488">
        <v>45555</v>
      </c>
      <c r="C6411" s="212" t="s">
        <v>278</v>
      </c>
      <c r="D6411" s="408" t="s">
        <v>107</v>
      </c>
      <c r="E6411" s="408" t="s">
        <v>341</v>
      </c>
      <c r="F6411" s="97">
        <v>0</v>
      </c>
      <c r="G6411" s="97"/>
      <c r="H6411" s="116"/>
      <c r="I6411" s="116"/>
      <c r="J6411" s="97"/>
      <c r="AD6411" s="476"/>
      <c r="AI6411" s="473"/>
    </row>
    <row r="6412" spans="1:35" s="4" customFormat="1" x14ac:dyDescent="0.25">
      <c r="A6412" s="408">
        <f t="shared" si="98"/>
        <v>6410</v>
      </c>
      <c r="B6412" s="488">
        <v>45555</v>
      </c>
      <c r="C6412" s="212" t="s">
        <v>372</v>
      </c>
      <c r="D6412" s="408" t="s">
        <v>107</v>
      </c>
      <c r="E6412" s="408">
        <v>0</v>
      </c>
      <c r="F6412" s="97">
        <v>0</v>
      </c>
      <c r="G6412" s="97"/>
      <c r="H6412" s="116"/>
      <c r="I6412" s="116"/>
      <c r="J6412" s="97"/>
      <c r="AD6412" s="476"/>
      <c r="AI6412" s="473"/>
    </row>
    <row r="6413" spans="1:35" s="4" customFormat="1" x14ac:dyDescent="0.25">
      <c r="A6413" s="408">
        <f t="shared" si="98"/>
        <v>6411</v>
      </c>
      <c r="B6413" s="488">
        <v>45555</v>
      </c>
      <c r="C6413" s="212" t="s">
        <v>373</v>
      </c>
      <c r="D6413" s="408" t="s">
        <v>107</v>
      </c>
      <c r="E6413" s="408">
        <v>0</v>
      </c>
      <c r="F6413" s="97">
        <v>0</v>
      </c>
      <c r="G6413" s="97"/>
      <c r="H6413" s="116"/>
      <c r="I6413" s="116"/>
      <c r="J6413" s="97"/>
      <c r="AD6413" s="476"/>
      <c r="AI6413" s="473"/>
    </row>
    <row r="6414" spans="1:35" s="4" customFormat="1" x14ac:dyDescent="0.25">
      <c r="A6414" s="408">
        <f t="shared" si="98"/>
        <v>6412</v>
      </c>
      <c r="B6414" s="488">
        <v>45555</v>
      </c>
      <c r="C6414" s="212" t="s">
        <v>91</v>
      </c>
      <c r="D6414" s="408" t="s">
        <v>92</v>
      </c>
      <c r="E6414" s="408" t="s">
        <v>343</v>
      </c>
      <c r="F6414" s="97">
        <v>0</v>
      </c>
      <c r="G6414" s="97"/>
      <c r="H6414" s="116"/>
      <c r="I6414" s="116"/>
      <c r="J6414" s="97"/>
      <c r="AD6414" s="476"/>
      <c r="AI6414" s="473"/>
    </row>
    <row r="6415" spans="1:35" s="4" customFormat="1" x14ac:dyDescent="0.25">
      <c r="A6415" s="408">
        <f t="shared" si="98"/>
        <v>6413</v>
      </c>
      <c r="B6415" s="488">
        <v>45555</v>
      </c>
      <c r="C6415" s="212" t="s">
        <v>94</v>
      </c>
      <c r="D6415" s="408" t="s">
        <v>92</v>
      </c>
      <c r="E6415" s="408" t="s">
        <v>344</v>
      </c>
      <c r="F6415" s="97">
        <v>0</v>
      </c>
      <c r="G6415" s="97"/>
      <c r="H6415" s="116"/>
      <c r="I6415" s="116"/>
      <c r="J6415" s="97"/>
      <c r="AD6415" s="476"/>
      <c r="AI6415" s="473"/>
    </row>
    <row r="6416" spans="1:35" s="4" customFormat="1" x14ac:dyDescent="0.25">
      <c r="A6416" s="408">
        <f t="shared" si="98"/>
        <v>6414</v>
      </c>
      <c r="B6416" s="488">
        <v>45555</v>
      </c>
      <c r="C6416" s="212" t="s">
        <v>116</v>
      </c>
      <c r="D6416" s="408" t="s">
        <v>92</v>
      </c>
      <c r="E6416" s="408" t="s">
        <v>345</v>
      </c>
      <c r="F6416" s="97">
        <v>0</v>
      </c>
      <c r="G6416" s="97"/>
      <c r="H6416" s="116"/>
      <c r="I6416" s="116"/>
      <c r="J6416" s="97"/>
      <c r="AD6416" s="476"/>
      <c r="AI6416" s="473"/>
    </row>
    <row r="6417" spans="1:35" s="4" customFormat="1" x14ac:dyDescent="0.25">
      <c r="A6417" s="408">
        <f t="shared" si="98"/>
        <v>6415</v>
      </c>
      <c r="B6417" s="488">
        <v>45555</v>
      </c>
      <c r="C6417" s="212" t="s">
        <v>128</v>
      </c>
      <c r="D6417" s="408" t="s">
        <v>97</v>
      </c>
      <c r="E6417" s="408" t="s">
        <v>346</v>
      </c>
      <c r="F6417" s="97">
        <v>45</v>
      </c>
      <c r="G6417" s="97"/>
      <c r="H6417" s="116"/>
      <c r="I6417" s="116"/>
      <c r="J6417" s="97"/>
      <c r="AD6417" s="476"/>
      <c r="AI6417" s="473"/>
    </row>
    <row r="6418" spans="1:35" s="4" customFormat="1" x14ac:dyDescent="0.25">
      <c r="A6418" s="408">
        <f t="shared" si="98"/>
        <v>6416</v>
      </c>
      <c r="B6418" s="488">
        <v>45555</v>
      </c>
      <c r="C6418" s="212" t="s">
        <v>96</v>
      </c>
      <c r="D6418" s="408" t="s">
        <v>97</v>
      </c>
      <c r="E6418" s="408" t="s">
        <v>347</v>
      </c>
      <c r="F6418" s="97">
        <v>64</v>
      </c>
      <c r="G6418" s="97"/>
      <c r="H6418" s="116"/>
      <c r="I6418" s="116"/>
      <c r="J6418" s="97"/>
      <c r="AD6418" s="476"/>
      <c r="AI6418" s="473"/>
    </row>
    <row r="6419" spans="1:35" s="4" customFormat="1" x14ac:dyDescent="0.25">
      <c r="A6419" s="408">
        <f t="shared" si="98"/>
        <v>6417</v>
      </c>
      <c r="B6419" s="488">
        <v>45555</v>
      </c>
      <c r="C6419" s="212" t="s">
        <v>113</v>
      </c>
      <c r="D6419" s="408" t="s">
        <v>114</v>
      </c>
      <c r="E6419" s="408" t="s">
        <v>348</v>
      </c>
      <c r="F6419" s="97">
        <v>0</v>
      </c>
      <c r="G6419" s="97"/>
      <c r="H6419" s="116"/>
      <c r="I6419" s="116"/>
      <c r="J6419" s="97"/>
      <c r="AD6419" s="476"/>
      <c r="AI6419" s="473"/>
    </row>
    <row r="6420" spans="1:35" s="4" customFormat="1" x14ac:dyDescent="0.25">
      <c r="A6420" s="408">
        <f t="shared" si="98"/>
        <v>6418</v>
      </c>
      <c r="B6420" s="488">
        <v>45555</v>
      </c>
      <c r="C6420" s="96" t="s">
        <v>559</v>
      </c>
      <c r="D6420" s="408" t="str">
        <f>VLOOKUP(C6420,X$4:Z6421,2,FALSE)</f>
        <v>لودر VOLVO</v>
      </c>
      <c r="E6420" s="408" t="str">
        <f>VLOOKUP(C6420,X$4:Z6421,3,FALSE)</f>
        <v>شرکتی</v>
      </c>
      <c r="F6420" s="97">
        <v>0</v>
      </c>
      <c r="G6420" s="97"/>
      <c r="H6420" s="116"/>
      <c r="I6420" s="116"/>
      <c r="J6420" s="97"/>
      <c r="AD6420" s="476"/>
      <c r="AI6420" s="473"/>
    </row>
    <row r="6421" spans="1:35" s="4" customFormat="1" x14ac:dyDescent="0.25">
      <c r="A6421" s="408">
        <f t="shared" si="98"/>
        <v>6419</v>
      </c>
      <c r="B6421" s="488">
        <v>45555</v>
      </c>
      <c r="C6421" s="212" t="s">
        <v>156</v>
      </c>
      <c r="D6421" s="408" t="s">
        <v>136</v>
      </c>
      <c r="E6421" s="408" t="s">
        <v>149</v>
      </c>
      <c r="F6421" s="97">
        <v>0</v>
      </c>
      <c r="G6421" s="97"/>
      <c r="H6421" s="116"/>
      <c r="I6421" s="116"/>
      <c r="J6421" s="97"/>
      <c r="AD6421" s="476"/>
      <c r="AI6421" s="473"/>
    </row>
    <row r="6422" spans="1:35" s="4" customFormat="1" x14ac:dyDescent="0.25">
      <c r="A6422" s="408">
        <f t="shared" si="98"/>
        <v>6420</v>
      </c>
      <c r="B6422" s="488">
        <v>45555</v>
      </c>
      <c r="C6422" s="212" t="s">
        <v>142</v>
      </c>
      <c r="D6422" s="408" t="s">
        <v>264</v>
      </c>
      <c r="E6422" s="408" t="s">
        <v>143</v>
      </c>
      <c r="F6422" s="97">
        <v>0</v>
      </c>
      <c r="G6422" s="97"/>
      <c r="H6422" s="116"/>
      <c r="I6422" s="116"/>
      <c r="J6422" s="97"/>
      <c r="AD6422" s="476"/>
      <c r="AI6422" s="473"/>
    </row>
    <row r="6423" spans="1:35" s="4" customFormat="1" x14ac:dyDescent="0.25">
      <c r="A6423" s="408">
        <f t="shared" si="98"/>
        <v>6421</v>
      </c>
      <c r="B6423" s="488">
        <v>45555</v>
      </c>
      <c r="C6423" s="212" t="s">
        <v>144</v>
      </c>
      <c r="D6423" s="408" t="s">
        <v>264</v>
      </c>
      <c r="E6423" s="408" t="s">
        <v>143</v>
      </c>
      <c r="F6423" s="97">
        <v>203</v>
      </c>
      <c r="G6423" s="97"/>
      <c r="H6423" s="116"/>
      <c r="I6423" s="116"/>
      <c r="J6423" s="97"/>
      <c r="AD6423" s="476"/>
      <c r="AI6423" s="473"/>
    </row>
    <row r="6424" spans="1:35" s="4" customFormat="1" x14ac:dyDescent="0.25">
      <c r="A6424" s="408">
        <f t="shared" si="98"/>
        <v>6422</v>
      </c>
      <c r="B6424" s="488">
        <v>45555</v>
      </c>
      <c r="C6424" s="212" t="s">
        <v>145</v>
      </c>
      <c r="D6424" s="408" t="s">
        <v>265</v>
      </c>
      <c r="E6424" s="408" t="s">
        <v>146</v>
      </c>
      <c r="F6424" s="97">
        <v>521</v>
      </c>
      <c r="G6424" s="97"/>
      <c r="H6424" s="116"/>
      <c r="I6424" s="116"/>
      <c r="J6424" s="97"/>
      <c r="AD6424" s="476"/>
      <c r="AI6424" s="473"/>
    </row>
    <row r="6425" spans="1:35" s="4" customFormat="1" x14ac:dyDescent="0.25">
      <c r="A6425" s="408">
        <f t="shared" si="98"/>
        <v>6423</v>
      </c>
      <c r="B6425" s="488">
        <v>45555</v>
      </c>
      <c r="C6425" s="212" t="s">
        <v>160</v>
      </c>
      <c r="D6425" s="408" t="s">
        <v>136</v>
      </c>
      <c r="E6425" s="408" t="s">
        <v>64</v>
      </c>
      <c r="F6425" s="97">
        <v>0</v>
      </c>
      <c r="G6425" s="97"/>
      <c r="H6425" s="116"/>
      <c r="I6425" s="116"/>
      <c r="J6425" s="97"/>
      <c r="AD6425" s="476"/>
      <c r="AI6425" s="473"/>
    </row>
    <row r="6426" spans="1:35" s="4" customFormat="1" x14ac:dyDescent="0.25">
      <c r="A6426" s="408">
        <f t="shared" si="98"/>
        <v>6424</v>
      </c>
      <c r="B6426" s="488">
        <v>45555</v>
      </c>
      <c r="C6426" s="212" t="s">
        <v>390</v>
      </c>
      <c r="D6426" s="408" t="s">
        <v>99</v>
      </c>
      <c r="E6426" s="408" t="s">
        <v>381</v>
      </c>
      <c r="F6426" s="97">
        <v>0</v>
      </c>
      <c r="G6426" s="97"/>
      <c r="H6426" s="116"/>
      <c r="I6426" s="116"/>
      <c r="J6426" s="97"/>
      <c r="AD6426" s="476"/>
      <c r="AI6426" s="473"/>
    </row>
    <row r="6427" spans="1:35" s="4" customFormat="1" x14ac:dyDescent="0.25">
      <c r="A6427" s="408">
        <f t="shared" si="98"/>
        <v>6425</v>
      </c>
      <c r="B6427" s="488">
        <v>45555</v>
      </c>
      <c r="C6427" s="96" t="s">
        <v>283</v>
      </c>
      <c r="D6427" s="408" t="s">
        <v>266</v>
      </c>
      <c r="E6427" s="408" t="s">
        <v>63</v>
      </c>
      <c r="F6427" s="97">
        <v>0</v>
      </c>
      <c r="G6427" s="97"/>
      <c r="H6427" s="116"/>
      <c r="I6427" s="116"/>
      <c r="J6427" s="97"/>
      <c r="AD6427" s="476"/>
      <c r="AI6427" s="473"/>
    </row>
    <row r="6428" spans="1:35" s="4" customFormat="1" x14ac:dyDescent="0.25">
      <c r="A6428" s="408">
        <f t="shared" si="98"/>
        <v>6426</v>
      </c>
      <c r="B6428" s="488">
        <v>45555</v>
      </c>
      <c r="C6428" s="212" t="s">
        <v>148</v>
      </c>
      <c r="D6428" s="408" t="s">
        <v>92</v>
      </c>
      <c r="E6428" s="408" t="s">
        <v>63</v>
      </c>
      <c r="F6428" s="97">
        <v>0</v>
      </c>
      <c r="G6428" s="97"/>
      <c r="H6428" s="116"/>
      <c r="I6428" s="116"/>
      <c r="J6428" s="97"/>
      <c r="AD6428" s="476"/>
      <c r="AI6428" s="473"/>
    </row>
    <row r="6429" spans="1:35" s="4" customFormat="1" x14ac:dyDescent="0.25">
      <c r="A6429" s="408">
        <f t="shared" si="98"/>
        <v>6427</v>
      </c>
      <c r="B6429" s="488">
        <v>45555</v>
      </c>
      <c r="C6429" s="212" t="s">
        <v>150</v>
      </c>
      <c r="D6429" s="408" t="s">
        <v>92</v>
      </c>
      <c r="E6429" s="408" t="s">
        <v>63</v>
      </c>
      <c r="F6429" s="97">
        <v>0</v>
      </c>
      <c r="G6429" s="97"/>
      <c r="H6429" s="116"/>
      <c r="I6429" s="116"/>
      <c r="J6429" s="97"/>
      <c r="AD6429" s="476"/>
      <c r="AI6429" s="473"/>
    </row>
    <row r="6430" spans="1:35" s="4" customFormat="1" x14ac:dyDescent="0.25">
      <c r="A6430" s="408">
        <f t="shared" si="98"/>
        <v>6428</v>
      </c>
      <c r="B6430" s="488">
        <v>45555</v>
      </c>
      <c r="C6430" s="213" t="s">
        <v>467</v>
      </c>
      <c r="D6430" s="408" t="s">
        <v>92</v>
      </c>
      <c r="E6430" s="408" t="s">
        <v>63</v>
      </c>
      <c r="F6430" s="97">
        <v>0</v>
      </c>
      <c r="G6430" s="97"/>
      <c r="H6430" s="116"/>
      <c r="I6430" s="116"/>
      <c r="J6430" s="97"/>
      <c r="AD6430" s="476"/>
      <c r="AI6430" s="473"/>
    </row>
    <row r="6431" spans="1:35" s="4" customFormat="1" x14ac:dyDescent="0.25">
      <c r="A6431" s="408">
        <f t="shared" si="98"/>
        <v>6429</v>
      </c>
      <c r="B6431" s="488">
        <v>45555</v>
      </c>
      <c r="C6431" s="212" t="s">
        <v>135</v>
      </c>
      <c r="D6431" s="408" t="s">
        <v>136</v>
      </c>
      <c r="E6431" s="408" t="s">
        <v>2</v>
      </c>
      <c r="F6431" s="97">
        <v>263</v>
      </c>
      <c r="G6431" s="97"/>
      <c r="H6431" s="116"/>
      <c r="I6431" s="116"/>
      <c r="J6431" s="97"/>
      <c r="AD6431" s="476"/>
      <c r="AI6431" s="473"/>
    </row>
    <row r="6432" spans="1:35" s="4" customFormat="1" x14ac:dyDescent="0.25">
      <c r="A6432" s="408">
        <f t="shared" si="98"/>
        <v>6430</v>
      </c>
      <c r="B6432" s="488">
        <v>45555</v>
      </c>
      <c r="C6432" s="212" t="s">
        <v>137</v>
      </c>
      <c r="D6432" s="408" t="s">
        <v>136</v>
      </c>
      <c r="E6432" s="408" t="s">
        <v>2</v>
      </c>
      <c r="F6432" s="97">
        <v>225</v>
      </c>
      <c r="G6432" s="97"/>
      <c r="H6432" s="116"/>
      <c r="I6432" s="116"/>
      <c r="J6432" s="97"/>
      <c r="AD6432" s="476"/>
      <c r="AI6432" s="473"/>
    </row>
    <row r="6433" spans="1:35" s="4" customFormat="1" x14ac:dyDescent="0.25">
      <c r="A6433" s="408">
        <f t="shared" si="98"/>
        <v>6431</v>
      </c>
      <c r="B6433" s="488">
        <v>45555</v>
      </c>
      <c r="C6433" s="212" t="s">
        <v>139</v>
      </c>
      <c r="D6433" s="408" t="s">
        <v>92</v>
      </c>
      <c r="E6433" s="408" t="s">
        <v>2</v>
      </c>
      <c r="F6433" s="97">
        <v>0</v>
      </c>
      <c r="G6433" s="97"/>
      <c r="H6433" s="116"/>
      <c r="I6433" s="116"/>
      <c r="J6433" s="97"/>
      <c r="AD6433" s="476"/>
      <c r="AI6433" s="473"/>
    </row>
    <row r="6434" spans="1:35" s="4" customFormat="1" x14ac:dyDescent="0.25">
      <c r="A6434" s="408">
        <f t="shared" si="98"/>
        <v>6432</v>
      </c>
      <c r="B6434" s="488">
        <v>45555</v>
      </c>
      <c r="C6434" s="212" t="s">
        <v>140</v>
      </c>
      <c r="D6434" s="408" t="s">
        <v>92</v>
      </c>
      <c r="E6434" s="408" t="s">
        <v>2</v>
      </c>
      <c r="F6434" s="97">
        <v>0</v>
      </c>
      <c r="G6434" s="97"/>
      <c r="H6434" s="116"/>
      <c r="I6434" s="116"/>
      <c r="J6434" s="97"/>
      <c r="AD6434" s="476"/>
      <c r="AI6434" s="473"/>
    </row>
    <row r="6435" spans="1:35" s="4" customFormat="1" x14ac:dyDescent="0.25">
      <c r="A6435" s="408">
        <f t="shared" si="98"/>
        <v>6433</v>
      </c>
      <c r="B6435" s="488">
        <v>45555</v>
      </c>
      <c r="C6435" s="212" t="s">
        <v>141</v>
      </c>
      <c r="D6435" s="408" t="s">
        <v>92</v>
      </c>
      <c r="E6435" s="408" t="s">
        <v>2</v>
      </c>
      <c r="F6435" s="97">
        <v>0</v>
      </c>
      <c r="G6435" s="97"/>
      <c r="H6435" s="116"/>
      <c r="I6435" s="116"/>
      <c r="J6435" s="97"/>
      <c r="AD6435" s="476"/>
      <c r="AI6435" s="473"/>
    </row>
    <row r="6436" spans="1:35" s="4" customFormat="1" x14ac:dyDescent="0.25">
      <c r="A6436" s="408">
        <f t="shared" si="98"/>
        <v>6434</v>
      </c>
      <c r="B6436" s="488">
        <v>45555</v>
      </c>
      <c r="C6436" s="212" t="s">
        <v>134</v>
      </c>
      <c r="D6436" s="408" t="s">
        <v>99</v>
      </c>
      <c r="E6436" s="408" t="s">
        <v>2</v>
      </c>
      <c r="F6436" s="97">
        <v>0</v>
      </c>
      <c r="G6436" s="97"/>
      <c r="H6436" s="116"/>
      <c r="I6436" s="116"/>
      <c r="J6436" s="97"/>
      <c r="AD6436" s="476"/>
      <c r="AI6436" s="473"/>
    </row>
    <row r="6437" spans="1:35" s="4" customFormat="1" x14ac:dyDescent="0.25">
      <c r="A6437" s="408">
        <f t="shared" si="98"/>
        <v>6435</v>
      </c>
      <c r="B6437" s="488">
        <v>45555</v>
      </c>
      <c r="C6437" s="212" t="s">
        <v>279</v>
      </c>
      <c r="D6437" s="408" t="s">
        <v>99</v>
      </c>
      <c r="E6437" s="408" t="s">
        <v>2</v>
      </c>
      <c r="F6437" s="97">
        <v>0</v>
      </c>
      <c r="G6437" s="97"/>
      <c r="H6437" s="116"/>
      <c r="I6437" s="116"/>
      <c r="J6437" s="97"/>
      <c r="AD6437" s="476"/>
      <c r="AI6437" s="473"/>
    </row>
    <row r="6438" spans="1:35" s="4" customFormat="1" x14ac:dyDescent="0.25">
      <c r="A6438" s="408">
        <f t="shared" si="98"/>
        <v>6436</v>
      </c>
      <c r="B6438" s="488">
        <v>45555</v>
      </c>
      <c r="C6438" s="212" t="s">
        <v>153</v>
      </c>
      <c r="D6438" s="408" t="s">
        <v>103</v>
      </c>
      <c r="E6438" s="408" t="s">
        <v>62</v>
      </c>
      <c r="F6438" s="97">
        <v>0</v>
      </c>
      <c r="G6438" s="97"/>
      <c r="H6438" s="116"/>
      <c r="I6438" s="116"/>
      <c r="J6438" s="97"/>
      <c r="AD6438" s="476"/>
      <c r="AI6438" s="473"/>
    </row>
    <row r="6439" spans="1:35" s="4" customFormat="1" x14ac:dyDescent="0.25">
      <c r="A6439" s="408">
        <f t="shared" si="98"/>
        <v>6437</v>
      </c>
      <c r="B6439" s="488">
        <v>45555</v>
      </c>
      <c r="C6439" s="212" t="s">
        <v>154</v>
      </c>
      <c r="D6439" s="408" t="s">
        <v>92</v>
      </c>
      <c r="E6439" s="408" t="s">
        <v>62</v>
      </c>
      <c r="F6439" s="97">
        <v>0</v>
      </c>
      <c r="G6439" s="97"/>
      <c r="H6439" s="116"/>
      <c r="I6439" s="116"/>
      <c r="J6439" s="97"/>
      <c r="AD6439" s="476"/>
      <c r="AI6439" s="473"/>
    </row>
    <row r="6440" spans="1:35" s="4" customFormat="1" x14ac:dyDescent="0.25">
      <c r="A6440" s="408">
        <f t="shared" si="98"/>
        <v>6438</v>
      </c>
      <c r="B6440" s="488">
        <v>45555</v>
      </c>
      <c r="C6440" s="212" t="s">
        <v>155</v>
      </c>
      <c r="D6440" s="408" t="s">
        <v>92</v>
      </c>
      <c r="E6440" s="408" t="s">
        <v>62</v>
      </c>
      <c r="F6440" s="97">
        <v>0</v>
      </c>
      <c r="G6440" s="97"/>
      <c r="H6440" s="116"/>
      <c r="I6440" s="116"/>
      <c r="J6440" s="97"/>
      <c r="AD6440" s="476"/>
      <c r="AI6440" s="473"/>
    </row>
    <row r="6441" spans="1:35" s="4" customFormat="1" x14ac:dyDescent="0.25">
      <c r="A6441" s="408">
        <f t="shared" si="98"/>
        <v>6439</v>
      </c>
      <c r="B6441" s="488">
        <v>45555</v>
      </c>
      <c r="C6441" s="212" t="s">
        <v>295</v>
      </c>
      <c r="D6441" s="408" t="s">
        <v>92</v>
      </c>
      <c r="E6441" s="408" t="s">
        <v>62</v>
      </c>
      <c r="F6441" s="97">
        <v>0</v>
      </c>
      <c r="G6441" s="97"/>
      <c r="H6441" s="116"/>
      <c r="I6441" s="116"/>
      <c r="J6441" s="97"/>
      <c r="AD6441" s="476"/>
      <c r="AI6441" s="473"/>
    </row>
    <row r="6442" spans="1:35" s="4" customFormat="1" x14ac:dyDescent="0.25">
      <c r="A6442" s="408">
        <f t="shared" si="98"/>
        <v>6440</v>
      </c>
      <c r="B6442" s="488">
        <v>45555</v>
      </c>
      <c r="C6442" s="212" t="s">
        <v>259</v>
      </c>
      <c r="D6442" s="408" t="s">
        <v>92</v>
      </c>
      <c r="E6442" s="408" t="s">
        <v>2</v>
      </c>
      <c r="F6442" s="97">
        <v>150</v>
      </c>
      <c r="G6442" s="97"/>
      <c r="H6442" s="116"/>
      <c r="I6442" s="116"/>
      <c r="J6442" s="97"/>
      <c r="AD6442" s="476"/>
      <c r="AI6442" s="473"/>
    </row>
    <row r="6443" spans="1:35" s="4" customFormat="1" x14ac:dyDescent="0.25">
      <c r="A6443" s="408">
        <f t="shared" si="98"/>
        <v>6441</v>
      </c>
      <c r="B6443" s="488">
        <v>45555</v>
      </c>
      <c r="C6443" s="212" t="s">
        <v>260</v>
      </c>
      <c r="D6443" s="408" t="s">
        <v>92</v>
      </c>
      <c r="E6443" s="408" t="s">
        <v>2</v>
      </c>
      <c r="F6443" s="97">
        <v>0</v>
      </c>
      <c r="G6443" s="97"/>
      <c r="H6443" s="116"/>
      <c r="I6443" s="116"/>
      <c r="J6443" s="97"/>
      <c r="AD6443" s="476"/>
      <c r="AI6443" s="473"/>
    </row>
    <row r="6444" spans="1:35" s="4" customFormat="1" x14ac:dyDescent="0.25">
      <c r="A6444" s="408">
        <f t="shared" si="98"/>
        <v>6442</v>
      </c>
      <c r="B6444" s="488">
        <v>45555</v>
      </c>
      <c r="C6444" s="212" t="s">
        <v>252</v>
      </c>
      <c r="D6444" s="408" t="s">
        <v>92</v>
      </c>
      <c r="E6444" s="408" t="s">
        <v>2</v>
      </c>
      <c r="F6444" s="97">
        <v>215</v>
      </c>
      <c r="G6444" s="97"/>
      <c r="H6444" s="116"/>
      <c r="I6444" s="116"/>
      <c r="J6444" s="97"/>
      <c r="AD6444" s="476"/>
      <c r="AI6444" s="473"/>
    </row>
    <row r="6445" spans="1:35" s="4" customFormat="1" x14ac:dyDescent="0.25">
      <c r="A6445" s="408">
        <f t="shared" si="98"/>
        <v>6443</v>
      </c>
      <c r="B6445" s="488">
        <v>45555</v>
      </c>
      <c r="C6445" s="212" t="s">
        <v>177</v>
      </c>
      <c r="D6445" s="408" t="s">
        <v>159</v>
      </c>
      <c r="E6445" s="408" t="s">
        <v>8</v>
      </c>
      <c r="F6445" s="97">
        <v>0</v>
      </c>
      <c r="G6445" s="97"/>
      <c r="H6445" s="116"/>
      <c r="I6445" s="116"/>
      <c r="J6445" s="97"/>
      <c r="AD6445" s="476"/>
      <c r="AI6445" s="473"/>
    </row>
    <row r="6446" spans="1:35" s="4" customFormat="1" x14ac:dyDescent="0.25">
      <c r="A6446" s="408">
        <f t="shared" si="98"/>
        <v>6444</v>
      </c>
      <c r="B6446" s="488">
        <v>45555</v>
      </c>
      <c r="C6446" s="212" t="s">
        <v>162</v>
      </c>
      <c r="D6446" s="408" t="s">
        <v>163</v>
      </c>
      <c r="E6446" s="408" t="s">
        <v>164</v>
      </c>
      <c r="F6446" s="97">
        <v>241</v>
      </c>
      <c r="G6446" s="97"/>
      <c r="H6446" s="116"/>
      <c r="I6446" s="116"/>
      <c r="J6446" s="97"/>
      <c r="AD6446" s="476"/>
      <c r="AI6446" s="473"/>
    </row>
    <row r="6447" spans="1:35" s="4" customFormat="1" x14ac:dyDescent="0.25">
      <c r="A6447" s="408">
        <f t="shared" si="98"/>
        <v>6445</v>
      </c>
      <c r="B6447" s="488">
        <v>45555</v>
      </c>
      <c r="C6447" s="212" t="s">
        <v>166</v>
      </c>
      <c r="D6447" s="408" t="s">
        <v>167</v>
      </c>
      <c r="E6447" s="408" t="s">
        <v>164</v>
      </c>
      <c r="F6447" s="97">
        <v>79</v>
      </c>
      <c r="G6447" s="97"/>
      <c r="H6447" s="116"/>
      <c r="I6447" s="116"/>
      <c r="J6447" s="97"/>
      <c r="AD6447" s="476"/>
      <c r="AI6447" s="473"/>
    </row>
    <row r="6448" spans="1:35" s="4" customFormat="1" x14ac:dyDescent="0.25">
      <c r="A6448" s="408">
        <f t="shared" si="98"/>
        <v>6446</v>
      </c>
      <c r="B6448" s="488">
        <v>45555</v>
      </c>
      <c r="C6448" s="212" t="s">
        <v>169</v>
      </c>
      <c r="D6448" s="408" t="s">
        <v>167</v>
      </c>
      <c r="E6448" s="408" t="s">
        <v>164</v>
      </c>
      <c r="F6448" s="97">
        <v>66</v>
      </c>
      <c r="G6448" s="97"/>
      <c r="H6448" s="116"/>
      <c r="I6448" s="116"/>
      <c r="J6448" s="97"/>
      <c r="AD6448" s="476"/>
      <c r="AI6448" s="473"/>
    </row>
    <row r="6449" spans="1:35" s="4" customFormat="1" x14ac:dyDescent="0.25">
      <c r="A6449" s="408">
        <f t="shared" si="98"/>
        <v>6447</v>
      </c>
      <c r="B6449" s="488">
        <v>45555</v>
      </c>
      <c r="C6449" s="212" t="s">
        <v>170</v>
      </c>
      <c r="D6449" s="408" t="s">
        <v>103</v>
      </c>
      <c r="E6449" s="408" t="s">
        <v>164</v>
      </c>
      <c r="F6449" s="97">
        <v>140</v>
      </c>
      <c r="G6449" s="97"/>
      <c r="H6449" s="116"/>
      <c r="I6449" s="116"/>
      <c r="J6449" s="97"/>
      <c r="AD6449" s="476"/>
      <c r="AI6449" s="473"/>
    </row>
    <row r="6450" spans="1:35" s="4" customFormat="1" x14ac:dyDescent="0.25">
      <c r="A6450" s="408">
        <f t="shared" si="98"/>
        <v>6448</v>
      </c>
      <c r="B6450" s="488">
        <v>45555</v>
      </c>
      <c r="C6450" s="212" t="s">
        <v>171</v>
      </c>
      <c r="D6450" s="408" t="s">
        <v>159</v>
      </c>
      <c r="E6450" s="408" t="s">
        <v>164</v>
      </c>
      <c r="F6450" s="97">
        <v>0</v>
      </c>
      <c r="G6450" s="97"/>
      <c r="H6450" s="116"/>
      <c r="I6450" s="116"/>
      <c r="J6450" s="97"/>
      <c r="AD6450" s="476"/>
      <c r="AI6450" s="473"/>
    </row>
    <row r="6451" spans="1:35" s="4" customFormat="1" x14ac:dyDescent="0.25">
      <c r="A6451" s="408">
        <f t="shared" si="98"/>
        <v>6449</v>
      </c>
      <c r="B6451" s="488">
        <v>45555</v>
      </c>
      <c r="C6451" s="212" t="s">
        <v>172</v>
      </c>
      <c r="D6451" s="408" t="s">
        <v>173</v>
      </c>
      <c r="E6451" s="408" t="s">
        <v>164</v>
      </c>
      <c r="F6451" s="97">
        <v>0</v>
      </c>
      <c r="G6451" s="97"/>
      <c r="H6451" s="116"/>
      <c r="I6451" s="116"/>
      <c r="J6451" s="97"/>
      <c r="AD6451" s="476"/>
      <c r="AI6451" s="473"/>
    </row>
    <row r="6452" spans="1:35" s="4" customFormat="1" x14ac:dyDescent="0.25">
      <c r="A6452" s="408">
        <f t="shared" si="98"/>
        <v>6450</v>
      </c>
      <c r="B6452" s="488">
        <v>45555</v>
      </c>
      <c r="C6452" s="212" t="s">
        <v>174</v>
      </c>
      <c r="D6452" s="408" t="s">
        <v>99</v>
      </c>
      <c r="E6452" s="408" t="s">
        <v>164</v>
      </c>
      <c r="F6452" s="97">
        <v>363</v>
      </c>
      <c r="G6452" s="97"/>
      <c r="H6452" s="116"/>
      <c r="I6452" s="116"/>
      <c r="J6452" s="97"/>
      <c r="AD6452" s="476"/>
      <c r="AI6452" s="473"/>
    </row>
    <row r="6453" spans="1:35" s="4" customFormat="1" x14ac:dyDescent="0.25">
      <c r="A6453" s="408">
        <f t="shared" si="98"/>
        <v>6451</v>
      </c>
      <c r="B6453" s="488">
        <v>45555</v>
      </c>
      <c r="C6453" s="212" t="s">
        <v>175</v>
      </c>
      <c r="D6453" s="408" t="s">
        <v>176</v>
      </c>
      <c r="E6453" s="408" t="s">
        <v>164</v>
      </c>
      <c r="F6453" s="97">
        <v>177</v>
      </c>
      <c r="G6453" s="97"/>
      <c r="H6453" s="116"/>
      <c r="I6453" s="116"/>
      <c r="J6453" s="97"/>
      <c r="AD6453" s="476"/>
      <c r="AI6453" s="473"/>
    </row>
    <row r="6454" spans="1:35" s="4" customFormat="1" x14ac:dyDescent="0.25">
      <c r="A6454" s="408">
        <f t="shared" si="98"/>
        <v>6452</v>
      </c>
      <c r="B6454" s="488">
        <v>45555</v>
      </c>
      <c r="C6454" s="212" t="s">
        <v>263</v>
      </c>
      <c r="D6454" s="408" t="s">
        <v>176</v>
      </c>
      <c r="E6454" s="408" t="s">
        <v>164</v>
      </c>
      <c r="F6454" s="97">
        <v>0</v>
      </c>
      <c r="G6454" s="97"/>
      <c r="H6454" s="116"/>
      <c r="I6454" s="116"/>
      <c r="J6454" s="97"/>
      <c r="AD6454" s="476"/>
      <c r="AI6454" s="473"/>
    </row>
    <row r="6455" spans="1:35" s="4" customFormat="1" x14ac:dyDescent="0.25">
      <c r="A6455" s="408">
        <f t="shared" ref="A6455:A6518" si="99">ROW()-2</f>
        <v>6453</v>
      </c>
      <c r="B6455" s="488">
        <v>45555</v>
      </c>
      <c r="C6455" s="212" t="s">
        <v>261</v>
      </c>
      <c r="D6455" s="408" t="s">
        <v>269</v>
      </c>
      <c r="E6455" s="408" t="s">
        <v>164</v>
      </c>
      <c r="F6455" s="97">
        <v>0</v>
      </c>
      <c r="G6455" s="97"/>
      <c r="H6455" s="116"/>
      <c r="I6455" s="116"/>
      <c r="J6455" s="97"/>
      <c r="AD6455" s="476"/>
      <c r="AI6455" s="473"/>
    </row>
    <row r="6456" spans="1:35" s="4" customFormat="1" x14ac:dyDescent="0.25">
      <c r="A6456" s="408">
        <f t="shared" si="99"/>
        <v>6454</v>
      </c>
      <c r="B6456" s="488">
        <v>45555</v>
      </c>
      <c r="C6456" s="212" t="s">
        <v>254</v>
      </c>
      <c r="D6456" s="408" t="s">
        <v>159</v>
      </c>
      <c r="E6456" s="408" t="s">
        <v>164</v>
      </c>
      <c r="F6456" s="97">
        <v>260</v>
      </c>
      <c r="G6456" s="97"/>
      <c r="H6456" s="116"/>
      <c r="I6456" s="116"/>
      <c r="J6456" s="97"/>
      <c r="AD6456" s="476"/>
      <c r="AI6456" s="473"/>
    </row>
    <row r="6457" spans="1:35" s="4" customFormat="1" x14ac:dyDescent="0.25">
      <c r="A6457" s="408">
        <f t="shared" si="99"/>
        <v>6455</v>
      </c>
      <c r="B6457" s="488">
        <v>45555</v>
      </c>
      <c r="C6457" s="212" t="s">
        <v>277</v>
      </c>
      <c r="D6457" s="408" t="s">
        <v>176</v>
      </c>
      <c r="E6457" s="408" t="s">
        <v>164</v>
      </c>
      <c r="F6457" s="97">
        <v>112</v>
      </c>
      <c r="G6457" s="97"/>
      <c r="H6457" s="116"/>
      <c r="I6457" s="116"/>
      <c r="J6457" s="97"/>
      <c r="AD6457" s="476"/>
      <c r="AI6457" s="473"/>
    </row>
    <row r="6458" spans="1:35" s="4" customFormat="1" x14ac:dyDescent="0.25">
      <c r="A6458" s="408">
        <f t="shared" si="99"/>
        <v>6456</v>
      </c>
      <c r="B6458" s="488">
        <v>45555</v>
      </c>
      <c r="C6458" s="212" t="s">
        <v>352</v>
      </c>
      <c r="D6458" s="408" t="s">
        <v>176</v>
      </c>
      <c r="E6458" s="408" t="s">
        <v>164</v>
      </c>
      <c r="F6458" s="97">
        <v>0</v>
      </c>
      <c r="G6458" s="97"/>
      <c r="H6458" s="116"/>
      <c r="I6458" s="116"/>
      <c r="J6458" s="97"/>
      <c r="AD6458" s="476"/>
      <c r="AI6458" s="473"/>
    </row>
    <row r="6459" spans="1:35" s="4" customFormat="1" x14ac:dyDescent="0.25">
      <c r="A6459" s="408">
        <f t="shared" si="99"/>
        <v>6457</v>
      </c>
      <c r="B6459" s="488">
        <v>45555</v>
      </c>
      <c r="C6459" s="212" t="s">
        <v>354</v>
      </c>
      <c r="D6459" s="408" t="s">
        <v>103</v>
      </c>
      <c r="E6459" s="408" t="s">
        <v>164</v>
      </c>
      <c r="F6459" s="97">
        <v>0</v>
      </c>
      <c r="G6459" s="97"/>
      <c r="H6459" s="116"/>
      <c r="I6459" s="116"/>
      <c r="J6459" s="97"/>
      <c r="AD6459" s="476"/>
      <c r="AI6459" s="473"/>
    </row>
    <row r="6460" spans="1:35" s="4" customFormat="1" x14ac:dyDescent="0.25">
      <c r="A6460" s="408">
        <f t="shared" si="99"/>
        <v>6458</v>
      </c>
      <c r="B6460" s="488">
        <v>45555</v>
      </c>
      <c r="C6460" s="212" t="s">
        <v>385</v>
      </c>
      <c r="D6460" s="408" t="s">
        <v>386</v>
      </c>
      <c r="E6460" s="408" t="s">
        <v>383</v>
      </c>
      <c r="F6460" s="97">
        <v>0</v>
      </c>
      <c r="G6460" s="97"/>
      <c r="H6460" s="116"/>
      <c r="I6460" s="116"/>
      <c r="J6460" s="97"/>
      <c r="AD6460" s="476"/>
      <c r="AI6460" s="473"/>
    </row>
    <row r="6461" spans="1:35" s="4" customFormat="1" x14ac:dyDescent="0.25">
      <c r="A6461" s="408">
        <f t="shared" si="99"/>
        <v>6459</v>
      </c>
      <c r="B6461" s="488">
        <v>45555</v>
      </c>
      <c r="C6461" s="212" t="s">
        <v>379</v>
      </c>
      <c r="D6461" s="408" t="s">
        <v>269</v>
      </c>
      <c r="E6461" s="408" t="s">
        <v>381</v>
      </c>
      <c r="F6461" s="97">
        <v>0</v>
      </c>
      <c r="G6461" s="97"/>
      <c r="H6461" s="116"/>
      <c r="I6461" s="116"/>
      <c r="J6461" s="97"/>
      <c r="AD6461" s="476"/>
      <c r="AI6461" s="473"/>
    </row>
    <row r="6462" spans="1:35" s="4" customFormat="1" x14ac:dyDescent="0.25">
      <c r="A6462" s="408">
        <f t="shared" si="99"/>
        <v>6460</v>
      </c>
      <c r="B6462" s="488">
        <v>45555</v>
      </c>
      <c r="C6462" s="212" t="s">
        <v>380</v>
      </c>
      <c r="D6462" s="408" t="s">
        <v>269</v>
      </c>
      <c r="E6462" s="408" t="s">
        <v>381</v>
      </c>
      <c r="F6462" s="97">
        <v>0</v>
      </c>
      <c r="G6462" s="97"/>
      <c r="H6462" s="116"/>
      <c r="I6462" s="116"/>
      <c r="J6462" s="97"/>
      <c r="AD6462" s="476"/>
      <c r="AI6462" s="473"/>
    </row>
    <row r="6463" spans="1:35" s="4" customFormat="1" x14ac:dyDescent="0.25">
      <c r="A6463" s="408">
        <f t="shared" si="99"/>
        <v>6461</v>
      </c>
      <c r="B6463" s="488">
        <v>45555</v>
      </c>
      <c r="C6463" s="212" t="s">
        <v>389</v>
      </c>
      <c r="D6463" s="408" t="s">
        <v>103</v>
      </c>
      <c r="E6463" s="408" t="s">
        <v>381</v>
      </c>
      <c r="F6463" s="97">
        <v>0</v>
      </c>
      <c r="G6463" s="97"/>
      <c r="H6463" s="116"/>
      <c r="I6463" s="116"/>
      <c r="J6463" s="97"/>
      <c r="AD6463" s="476"/>
      <c r="AI6463" s="473"/>
    </row>
    <row r="6464" spans="1:35" s="4" customFormat="1" x14ac:dyDescent="0.25">
      <c r="A6464" s="408">
        <f t="shared" si="99"/>
        <v>6462</v>
      </c>
      <c r="B6464" s="488">
        <v>45555</v>
      </c>
      <c r="C6464" s="212" t="s">
        <v>425</v>
      </c>
      <c r="D6464" s="408" t="s">
        <v>99</v>
      </c>
      <c r="E6464" s="203" t="s">
        <v>498</v>
      </c>
      <c r="F6464" s="97">
        <v>0</v>
      </c>
      <c r="G6464" s="97"/>
      <c r="H6464" s="116"/>
      <c r="I6464" s="116"/>
      <c r="J6464" s="97"/>
      <c r="AD6464" s="476"/>
      <c r="AI6464" s="473"/>
    </row>
    <row r="6465" spans="1:35" s="4" customFormat="1" x14ac:dyDescent="0.25">
      <c r="A6465" s="408">
        <f t="shared" si="99"/>
        <v>6463</v>
      </c>
      <c r="B6465" s="488">
        <v>45555</v>
      </c>
      <c r="C6465" s="212" t="s">
        <v>426</v>
      </c>
      <c r="D6465" s="408" t="s">
        <v>159</v>
      </c>
      <c r="E6465" s="408" t="s">
        <v>381</v>
      </c>
      <c r="F6465" s="97">
        <v>0</v>
      </c>
      <c r="G6465" s="97"/>
      <c r="H6465" s="116"/>
      <c r="I6465" s="116"/>
      <c r="J6465" s="97"/>
      <c r="AD6465" s="476"/>
      <c r="AI6465" s="473"/>
    </row>
    <row r="6466" spans="1:35" s="4" customFormat="1" x14ac:dyDescent="0.25">
      <c r="A6466" s="408">
        <f t="shared" si="99"/>
        <v>6464</v>
      </c>
      <c r="B6466" s="488">
        <v>45555</v>
      </c>
      <c r="C6466" s="96" t="s">
        <v>255</v>
      </c>
      <c r="D6466" s="408" t="s">
        <v>159</v>
      </c>
      <c r="E6466" s="408" t="s">
        <v>448</v>
      </c>
      <c r="F6466" s="97">
        <v>0</v>
      </c>
      <c r="G6466" s="97"/>
      <c r="H6466" s="116"/>
      <c r="I6466" s="116"/>
      <c r="J6466" s="97"/>
      <c r="AD6466" s="476"/>
      <c r="AI6466" s="473"/>
    </row>
    <row r="6467" spans="1:35" s="4" customFormat="1" x14ac:dyDescent="0.25">
      <c r="A6467" s="408">
        <f t="shared" si="99"/>
        <v>6465</v>
      </c>
      <c r="B6467" s="488">
        <v>45555</v>
      </c>
      <c r="C6467" s="96" t="s">
        <v>474</v>
      </c>
      <c r="D6467" s="408" t="s">
        <v>269</v>
      </c>
      <c r="E6467" s="408" t="s">
        <v>470</v>
      </c>
      <c r="F6467" s="97">
        <v>0</v>
      </c>
      <c r="G6467" s="97"/>
      <c r="H6467" s="116"/>
      <c r="I6467" s="116"/>
      <c r="J6467" s="97"/>
      <c r="AD6467" s="476"/>
      <c r="AI6467" s="473"/>
    </row>
    <row r="6468" spans="1:35" s="4" customFormat="1" x14ac:dyDescent="0.25">
      <c r="A6468" s="408">
        <f t="shared" si="99"/>
        <v>6466</v>
      </c>
      <c r="B6468" s="488">
        <v>45555</v>
      </c>
      <c r="C6468" s="96" t="s">
        <v>475</v>
      </c>
      <c r="D6468" s="408" t="s">
        <v>269</v>
      </c>
      <c r="E6468" s="408" t="s">
        <v>470</v>
      </c>
      <c r="F6468" s="97">
        <v>0</v>
      </c>
      <c r="G6468" s="97"/>
      <c r="H6468" s="116"/>
      <c r="I6468" s="116"/>
      <c r="J6468" s="97"/>
      <c r="AD6468" s="476"/>
      <c r="AI6468" s="473"/>
    </row>
    <row r="6469" spans="1:35" s="4" customFormat="1" x14ac:dyDescent="0.25">
      <c r="A6469" s="408">
        <f t="shared" si="99"/>
        <v>6467</v>
      </c>
      <c r="B6469" s="488">
        <v>45555</v>
      </c>
      <c r="C6469" s="96" t="s">
        <v>476</v>
      </c>
      <c r="D6469" s="408" t="s">
        <v>269</v>
      </c>
      <c r="E6469" s="408" t="s">
        <v>470</v>
      </c>
      <c r="F6469" s="97">
        <v>0</v>
      </c>
      <c r="G6469" s="97"/>
      <c r="H6469" s="116"/>
      <c r="I6469" s="116"/>
      <c r="J6469" s="97"/>
      <c r="AD6469" s="476"/>
      <c r="AI6469" s="473"/>
    </row>
    <row r="6470" spans="1:35" s="4" customFormat="1" x14ac:dyDescent="0.25">
      <c r="A6470" s="408">
        <f t="shared" si="99"/>
        <v>6468</v>
      </c>
      <c r="B6470" s="488">
        <v>45555</v>
      </c>
      <c r="C6470" s="96" t="s">
        <v>477</v>
      </c>
      <c r="D6470" s="408" t="s">
        <v>269</v>
      </c>
      <c r="E6470" s="408" t="s">
        <v>470</v>
      </c>
      <c r="F6470" s="97">
        <v>225</v>
      </c>
      <c r="G6470" s="97"/>
      <c r="H6470" s="116"/>
      <c r="I6470" s="116"/>
      <c r="J6470" s="97"/>
      <c r="AD6470" s="476"/>
      <c r="AI6470" s="473"/>
    </row>
    <row r="6471" spans="1:35" s="4" customFormat="1" x14ac:dyDescent="0.25">
      <c r="A6471" s="408">
        <f t="shared" si="99"/>
        <v>6469</v>
      </c>
      <c r="B6471" s="488">
        <v>45555</v>
      </c>
      <c r="C6471" s="373" t="s">
        <v>478</v>
      </c>
      <c r="D6471" s="408" t="s">
        <v>103</v>
      </c>
      <c r="E6471" s="408" t="s">
        <v>470</v>
      </c>
      <c r="F6471" s="97">
        <v>0</v>
      </c>
      <c r="G6471" s="97"/>
      <c r="H6471" s="116"/>
      <c r="I6471" s="116"/>
      <c r="J6471" s="97"/>
      <c r="AD6471" s="476"/>
      <c r="AI6471" s="473"/>
    </row>
    <row r="6472" spans="1:35" s="4" customFormat="1" x14ac:dyDescent="0.25">
      <c r="A6472" s="408">
        <f t="shared" si="99"/>
        <v>6470</v>
      </c>
      <c r="B6472" s="488">
        <v>45555</v>
      </c>
      <c r="C6472" s="96" t="s">
        <v>519</v>
      </c>
      <c r="D6472" s="408" t="s">
        <v>103</v>
      </c>
      <c r="E6472" s="408" t="s">
        <v>504</v>
      </c>
      <c r="F6472" s="97">
        <v>0</v>
      </c>
      <c r="G6472" s="97"/>
      <c r="H6472" s="116"/>
      <c r="I6472" s="116"/>
      <c r="J6472" s="97"/>
      <c r="AD6472" s="476"/>
      <c r="AI6472" s="473"/>
    </row>
    <row r="6473" spans="1:35" s="4" customFormat="1" x14ac:dyDescent="0.25">
      <c r="A6473" s="408">
        <f t="shared" si="99"/>
        <v>6471</v>
      </c>
      <c r="B6473" s="488">
        <v>45556</v>
      </c>
      <c r="C6473" s="212" t="s">
        <v>125</v>
      </c>
      <c r="D6473" s="408" t="s">
        <v>99</v>
      </c>
      <c r="E6473" s="408" t="s">
        <v>334</v>
      </c>
      <c r="F6473" s="97">
        <v>299</v>
      </c>
      <c r="G6473" s="97"/>
      <c r="H6473" s="116"/>
      <c r="I6473" s="116"/>
      <c r="J6473" s="97"/>
      <c r="AD6473" s="476"/>
      <c r="AI6473" s="473"/>
    </row>
    <row r="6474" spans="1:35" s="4" customFormat="1" x14ac:dyDescent="0.25">
      <c r="A6474" s="408">
        <f t="shared" si="99"/>
        <v>6472</v>
      </c>
      <c r="B6474" s="488">
        <v>45556</v>
      </c>
      <c r="C6474" s="212" t="s">
        <v>290</v>
      </c>
      <c r="D6474" s="408" t="s">
        <v>99</v>
      </c>
      <c r="E6474" s="408" t="s">
        <v>335</v>
      </c>
      <c r="F6474" s="97">
        <v>0</v>
      </c>
      <c r="G6474" s="97"/>
      <c r="H6474" s="116"/>
      <c r="I6474" s="116"/>
      <c r="J6474" s="97"/>
      <c r="AD6474" s="476"/>
      <c r="AI6474" s="473"/>
    </row>
    <row r="6475" spans="1:35" s="4" customFormat="1" x14ac:dyDescent="0.25">
      <c r="A6475" s="408">
        <f t="shared" si="99"/>
        <v>6473</v>
      </c>
      <c r="B6475" s="488">
        <v>45556</v>
      </c>
      <c r="C6475" s="212" t="s">
        <v>88</v>
      </c>
      <c r="D6475" s="408" t="s">
        <v>89</v>
      </c>
      <c r="E6475" s="408" t="s">
        <v>336</v>
      </c>
      <c r="F6475" s="97">
        <v>0</v>
      </c>
      <c r="G6475" s="97"/>
      <c r="H6475" s="116"/>
      <c r="I6475" s="116"/>
      <c r="J6475" s="97"/>
      <c r="AD6475" s="476"/>
      <c r="AI6475" s="473"/>
    </row>
    <row r="6476" spans="1:35" s="4" customFormat="1" x14ac:dyDescent="0.25">
      <c r="A6476" s="408">
        <f t="shared" si="99"/>
        <v>6474</v>
      </c>
      <c r="B6476" s="488">
        <v>45556</v>
      </c>
      <c r="C6476" s="212" t="s">
        <v>294</v>
      </c>
      <c r="D6476" s="408" t="s">
        <v>89</v>
      </c>
      <c r="E6476" s="408" t="s">
        <v>337</v>
      </c>
      <c r="F6476" s="97">
        <v>0</v>
      </c>
      <c r="G6476" s="97"/>
      <c r="H6476" s="116"/>
      <c r="I6476" s="116"/>
      <c r="J6476" s="97"/>
      <c r="AD6476" s="476"/>
      <c r="AI6476" s="473"/>
    </row>
    <row r="6477" spans="1:35" s="4" customFormat="1" x14ac:dyDescent="0.25">
      <c r="A6477" s="408">
        <f t="shared" si="99"/>
        <v>6475</v>
      </c>
      <c r="B6477" s="488">
        <v>45556</v>
      </c>
      <c r="C6477" s="212" t="s">
        <v>119</v>
      </c>
      <c r="D6477" s="408" t="s">
        <v>131</v>
      </c>
      <c r="E6477" s="408" t="s">
        <v>338</v>
      </c>
      <c r="F6477" s="97">
        <v>0</v>
      </c>
      <c r="G6477" s="97"/>
      <c r="H6477" s="116"/>
      <c r="I6477" s="116"/>
      <c r="J6477" s="97"/>
      <c r="AD6477" s="476"/>
      <c r="AI6477" s="473"/>
    </row>
    <row r="6478" spans="1:35" s="4" customFormat="1" x14ac:dyDescent="0.25">
      <c r="A6478" s="408">
        <f t="shared" si="99"/>
        <v>6476</v>
      </c>
      <c r="B6478" s="488">
        <v>45556</v>
      </c>
      <c r="C6478" s="212" t="s">
        <v>121</v>
      </c>
      <c r="D6478" s="408" t="s">
        <v>122</v>
      </c>
      <c r="E6478" s="408" t="s">
        <v>339</v>
      </c>
      <c r="F6478" s="97">
        <v>0</v>
      </c>
      <c r="G6478" s="97"/>
      <c r="H6478" s="116"/>
      <c r="I6478" s="116"/>
      <c r="J6478" s="97"/>
      <c r="AD6478" s="476"/>
      <c r="AI6478" s="473"/>
    </row>
    <row r="6479" spans="1:35" s="4" customFormat="1" x14ac:dyDescent="0.25">
      <c r="A6479" s="408">
        <f t="shared" si="99"/>
        <v>6477</v>
      </c>
      <c r="B6479" s="488">
        <v>45556</v>
      </c>
      <c r="C6479" s="212" t="s">
        <v>349</v>
      </c>
      <c r="D6479" s="408" t="s">
        <v>360</v>
      </c>
      <c r="E6479" s="408" t="s">
        <v>127</v>
      </c>
      <c r="F6479" s="97">
        <v>0</v>
      </c>
      <c r="G6479" s="97"/>
      <c r="H6479" s="116"/>
      <c r="I6479" s="116"/>
      <c r="J6479" s="97"/>
      <c r="AD6479" s="476"/>
      <c r="AI6479" s="473"/>
    </row>
    <row r="6480" spans="1:35" s="4" customFormat="1" x14ac:dyDescent="0.25">
      <c r="A6480" s="408">
        <f t="shared" si="99"/>
        <v>6478</v>
      </c>
      <c r="B6480" s="488">
        <v>45556</v>
      </c>
      <c r="C6480" s="212" t="s">
        <v>449</v>
      </c>
      <c r="D6480" s="408" t="s">
        <v>122</v>
      </c>
      <c r="E6480" s="408" t="s">
        <v>339</v>
      </c>
      <c r="F6480" s="97">
        <v>0</v>
      </c>
      <c r="G6480" s="97"/>
      <c r="H6480" s="116"/>
      <c r="I6480" s="116"/>
      <c r="J6480" s="97"/>
      <c r="AD6480" s="476"/>
      <c r="AI6480" s="473"/>
    </row>
    <row r="6481" spans="1:35" s="4" customFormat="1" x14ac:dyDescent="0.25">
      <c r="A6481" s="408">
        <f t="shared" si="99"/>
        <v>6479</v>
      </c>
      <c r="B6481" s="488">
        <v>45556</v>
      </c>
      <c r="C6481" s="212" t="s">
        <v>118</v>
      </c>
      <c r="D6481" s="408" t="s">
        <v>107</v>
      </c>
      <c r="E6481" s="408" t="s">
        <v>340</v>
      </c>
      <c r="F6481" s="97">
        <v>0</v>
      </c>
      <c r="G6481" s="97"/>
      <c r="H6481" s="116"/>
      <c r="I6481" s="116"/>
      <c r="J6481" s="97"/>
      <c r="AD6481" s="476"/>
      <c r="AI6481" s="473"/>
    </row>
    <row r="6482" spans="1:35" s="4" customFormat="1" x14ac:dyDescent="0.25">
      <c r="A6482" s="408">
        <f t="shared" si="99"/>
        <v>6480</v>
      </c>
      <c r="B6482" s="488">
        <v>45556</v>
      </c>
      <c r="C6482" s="212" t="s">
        <v>109</v>
      </c>
      <c r="D6482" s="408" t="s">
        <v>107</v>
      </c>
      <c r="E6482" s="408" t="s">
        <v>341</v>
      </c>
      <c r="F6482" s="97">
        <v>0</v>
      </c>
      <c r="G6482" s="97"/>
      <c r="H6482" s="116"/>
      <c r="I6482" s="116"/>
      <c r="J6482" s="97"/>
      <c r="AD6482" s="476"/>
      <c r="AI6482" s="473"/>
    </row>
    <row r="6483" spans="1:35" s="4" customFormat="1" x14ac:dyDescent="0.25">
      <c r="A6483" s="408">
        <f t="shared" si="99"/>
        <v>6481</v>
      </c>
      <c r="B6483" s="488">
        <v>45556</v>
      </c>
      <c r="C6483" s="212" t="s">
        <v>106</v>
      </c>
      <c r="D6483" s="408" t="s">
        <v>107</v>
      </c>
      <c r="E6483" s="408" t="s">
        <v>342</v>
      </c>
      <c r="F6483" s="97">
        <v>0</v>
      </c>
      <c r="G6483" s="97"/>
      <c r="H6483" s="116"/>
      <c r="I6483" s="116"/>
      <c r="J6483" s="97"/>
      <c r="AD6483" s="476"/>
      <c r="AI6483" s="473"/>
    </row>
    <row r="6484" spans="1:35" s="4" customFormat="1" x14ac:dyDescent="0.25">
      <c r="A6484" s="408">
        <f t="shared" si="99"/>
        <v>6482</v>
      </c>
      <c r="B6484" s="488">
        <v>45556</v>
      </c>
      <c r="C6484" s="212" t="s">
        <v>278</v>
      </c>
      <c r="D6484" s="408" t="s">
        <v>107</v>
      </c>
      <c r="E6484" s="408" t="s">
        <v>341</v>
      </c>
      <c r="F6484" s="97">
        <v>78</v>
      </c>
      <c r="G6484" s="97"/>
      <c r="H6484" s="116"/>
      <c r="I6484" s="116"/>
      <c r="J6484" s="97"/>
      <c r="AD6484" s="476"/>
      <c r="AI6484" s="473"/>
    </row>
    <row r="6485" spans="1:35" s="4" customFormat="1" x14ac:dyDescent="0.25">
      <c r="A6485" s="408">
        <f t="shared" si="99"/>
        <v>6483</v>
      </c>
      <c r="B6485" s="488">
        <v>45556</v>
      </c>
      <c r="C6485" s="212" t="s">
        <v>372</v>
      </c>
      <c r="D6485" s="408" t="s">
        <v>107</v>
      </c>
      <c r="E6485" s="408">
        <v>0</v>
      </c>
      <c r="F6485" s="97">
        <v>0</v>
      </c>
      <c r="G6485" s="97"/>
      <c r="H6485" s="116"/>
      <c r="I6485" s="116"/>
      <c r="J6485" s="97"/>
      <c r="AD6485" s="476"/>
      <c r="AI6485" s="473"/>
    </row>
    <row r="6486" spans="1:35" s="4" customFormat="1" x14ac:dyDescent="0.25">
      <c r="A6486" s="408">
        <f t="shared" si="99"/>
        <v>6484</v>
      </c>
      <c r="B6486" s="488">
        <v>45556</v>
      </c>
      <c r="C6486" s="212" t="s">
        <v>373</v>
      </c>
      <c r="D6486" s="408" t="s">
        <v>107</v>
      </c>
      <c r="E6486" s="408">
        <v>0</v>
      </c>
      <c r="F6486" s="97">
        <v>85</v>
      </c>
      <c r="G6486" s="97"/>
      <c r="H6486" s="116"/>
      <c r="I6486" s="116"/>
      <c r="J6486" s="97"/>
      <c r="AD6486" s="476"/>
      <c r="AI6486" s="473"/>
    </row>
    <row r="6487" spans="1:35" s="4" customFormat="1" x14ac:dyDescent="0.25">
      <c r="A6487" s="408">
        <f t="shared" si="99"/>
        <v>6485</v>
      </c>
      <c r="B6487" s="488">
        <v>45556</v>
      </c>
      <c r="C6487" s="212" t="s">
        <v>91</v>
      </c>
      <c r="D6487" s="408" t="s">
        <v>92</v>
      </c>
      <c r="E6487" s="408" t="s">
        <v>343</v>
      </c>
      <c r="F6487" s="97">
        <v>0</v>
      </c>
      <c r="G6487" s="97"/>
      <c r="H6487" s="116"/>
      <c r="I6487" s="116"/>
      <c r="J6487" s="97"/>
      <c r="AD6487" s="476"/>
      <c r="AI6487" s="473"/>
    </row>
    <row r="6488" spans="1:35" s="4" customFormat="1" x14ac:dyDescent="0.25">
      <c r="A6488" s="408">
        <f t="shared" si="99"/>
        <v>6486</v>
      </c>
      <c r="B6488" s="488">
        <v>45556</v>
      </c>
      <c r="C6488" s="212" t="s">
        <v>94</v>
      </c>
      <c r="D6488" s="408" t="s">
        <v>92</v>
      </c>
      <c r="E6488" s="408" t="s">
        <v>344</v>
      </c>
      <c r="F6488" s="97">
        <v>0</v>
      </c>
      <c r="G6488" s="97"/>
      <c r="H6488" s="116"/>
      <c r="I6488" s="116"/>
      <c r="J6488" s="97"/>
      <c r="AD6488" s="476"/>
      <c r="AI6488" s="473"/>
    </row>
    <row r="6489" spans="1:35" s="4" customFormat="1" x14ac:dyDescent="0.25">
      <c r="A6489" s="408">
        <f t="shared" si="99"/>
        <v>6487</v>
      </c>
      <c r="B6489" s="488">
        <v>45556</v>
      </c>
      <c r="C6489" s="212" t="s">
        <v>116</v>
      </c>
      <c r="D6489" s="408" t="s">
        <v>92</v>
      </c>
      <c r="E6489" s="408" t="s">
        <v>345</v>
      </c>
      <c r="F6489" s="97">
        <v>0</v>
      </c>
      <c r="G6489" s="97"/>
      <c r="H6489" s="116"/>
      <c r="I6489" s="116"/>
      <c r="J6489" s="97"/>
      <c r="AD6489" s="476"/>
      <c r="AI6489" s="473"/>
    </row>
    <row r="6490" spans="1:35" s="4" customFormat="1" x14ac:dyDescent="0.25">
      <c r="A6490" s="408">
        <f t="shared" si="99"/>
        <v>6488</v>
      </c>
      <c r="B6490" s="488">
        <v>45556</v>
      </c>
      <c r="C6490" s="212" t="s">
        <v>128</v>
      </c>
      <c r="D6490" s="408" t="s">
        <v>97</v>
      </c>
      <c r="E6490" s="408" t="s">
        <v>346</v>
      </c>
      <c r="F6490" s="97">
        <v>0</v>
      </c>
      <c r="G6490" s="97"/>
      <c r="H6490" s="116"/>
      <c r="I6490" s="116"/>
      <c r="J6490" s="97"/>
      <c r="AD6490" s="476"/>
      <c r="AI6490" s="473"/>
    </row>
    <row r="6491" spans="1:35" s="4" customFormat="1" x14ac:dyDescent="0.25">
      <c r="A6491" s="408">
        <f t="shared" si="99"/>
        <v>6489</v>
      </c>
      <c r="B6491" s="488">
        <v>45556</v>
      </c>
      <c r="C6491" s="212" t="s">
        <v>96</v>
      </c>
      <c r="D6491" s="408" t="s">
        <v>97</v>
      </c>
      <c r="E6491" s="408" t="s">
        <v>347</v>
      </c>
      <c r="F6491" s="97">
        <v>51</v>
      </c>
      <c r="G6491" s="97"/>
      <c r="H6491" s="116"/>
      <c r="I6491" s="116"/>
      <c r="J6491" s="97"/>
      <c r="AD6491" s="476"/>
      <c r="AI6491" s="473"/>
    </row>
    <row r="6492" spans="1:35" s="4" customFormat="1" x14ac:dyDescent="0.25">
      <c r="A6492" s="408">
        <f t="shared" si="99"/>
        <v>6490</v>
      </c>
      <c r="B6492" s="488">
        <v>45556</v>
      </c>
      <c r="C6492" s="212" t="s">
        <v>113</v>
      </c>
      <c r="D6492" s="408" t="s">
        <v>114</v>
      </c>
      <c r="E6492" s="408" t="s">
        <v>348</v>
      </c>
      <c r="F6492" s="97">
        <v>0</v>
      </c>
      <c r="G6492" s="97"/>
      <c r="H6492" s="116"/>
      <c r="I6492" s="116"/>
      <c r="J6492" s="97"/>
      <c r="AD6492" s="476"/>
      <c r="AI6492" s="473"/>
    </row>
    <row r="6493" spans="1:35" s="4" customFormat="1" x14ac:dyDescent="0.25">
      <c r="A6493" s="408">
        <f t="shared" si="99"/>
        <v>6491</v>
      </c>
      <c r="B6493" s="488">
        <v>45556</v>
      </c>
      <c r="C6493" s="96" t="s">
        <v>559</v>
      </c>
      <c r="D6493" s="408" t="str">
        <f>VLOOKUP(C6493,X$4:Z6494,2,FALSE)</f>
        <v>لودر VOLVO</v>
      </c>
      <c r="E6493" s="408" t="str">
        <f>VLOOKUP(C6493,X$4:Z6494,3,FALSE)</f>
        <v>شرکتی</v>
      </c>
      <c r="F6493" s="97">
        <v>0</v>
      </c>
      <c r="G6493" s="97"/>
      <c r="H6493" s="116"/>
      <c r="I6493" s="116"/>
      <c r="J6493" s="97"/>
      <c r="AD6493" s="476"/>
      <c r="AI6493" s="473"/>
    </row>
    <row r="6494" spans="1:35" s="4" customFormat="1" x14ac:dyDescent="0.25">
      <c r="A6494" s="408">
        <f t="shared" si="99"/>
        <v>6492</v>
      </c>
      <c r="B6494" s="488">
        <v>45556</v>
      </c>
      <c r="C6494" s="212" t="s">
        <v>156</v>
      </c>
      <c r="D6494" s="408" t="s">
        <v>136</v>
      </c>
      <c r="E6494" s="408" t="s">
        <v>149</v>
      </c>
      <c r="F6494" s="97">
        <v>133</v>
      </c>
      <c r="G6494" s="97"/>
      <c r="H6494" s="116"/>
      <c r="I6494" s="116"/>
      <c r="J6494" s="97"/>
      <c r="AD6494" s="476"/>
      <c r="AI6494" s="473"/>
    </row>
    <row r="6495" spans="1:35" s="4" customFormat="1" x14ac:dyDescent="0.25">
      <c r="A6495" s="408">
        <f t="shared" si="99"/>
        <v>6493</v>
      </c>
      <c r="B6495" s="488">
        <v>45556</v>
      </c>
      <c r="C6495" s="212" t="s">
        <v>142</v>
      </c>
      <c r="D6495" s="408" t="s">
        <v>264</v>
      </c>
      <c r="E6495" s="408" t="s">
        <v>143</v>
      </c>
      <c r="F6495" s="97">
        <v>122</v>
      </c>
      <c r="G6495" s="97"/>
      <c r="H6495" s="116"/>
      <c r="I6495" s="116"/>
      <c r="J6495" s="97"/>
      <c r="AD6495" s="476"/>
      <c r="AI6495" s="473"/>
    </row>
    <row r="6496" spans="1:35" s="4" customFormat="1" x14ac:dyDescent="0.25">
      <c r="A6496" s="408">
        <f t="shared" si="99"/>
        <v>6494</v>
      </c>
      <c r="B6496" s="488">
        <v>45556</v>
      </c>
      <c r="C6496" s="212" t="s">
        <v>144</v>
      </c>
      <c r="D6496" s="408" t="s">
        <v>264</v>
      </c>
      <c r="E6496" s="408" t="s">
        <v>143</v>
      </c>
      <c r="F6496" s="97">
        <v>0</v>
      </c>
      <c r="G6496" s="97"/>
      <c r="H6496" s="116"/>
      <c r="I6496" s="116"/>
      <c r="J6496" s="97"/>
      <c r="AD6496" s="476"/>
      <c r="AI6496" s="473"/>
    </row>
    <row r="6497" spans="1:35" s="4" customFormat="1" x14ac:dyDescent="0.25">
      <c r="A6497" s="408">
        <f t="shared" si="99"/>
        <v>6495</v>
      </c>
      <c r="B6497" s="488">
        <v>45556</v>
      </c>
      <c r="C6497" s="212" t="s">
        <v>145</v>
      </c>
      <c r="D6497" s="408" t="s">
        <v>265</v>
      </c>
      <c r="E6497" s="408" t="s">
        <v>146</v>
      </c>
      <c r="F6497" s="97">
        <v>0</v>
      </c>
      <c r="G6497" s="97"/>
      <c r="H6497" s="116"/>
      <c r="I6497" s="116"/>
      <c r="J6497" s="97"/>
      <c r="AD6497" s="476"/>
      <c r="AI6497" s="473"/>
    </row>
    <row r="6498" spans="1:35" s="4" customFormat="1" x14ac:dyDescent="0.25">
      <c r="A6498" s="408">
        <f t="shared" si="99"/>
        <v>6496</v>
      </c>
      <c r="B6498" s="488">
        <v>45556</v>
      </c>
      <c r="C6498" s="212" t="s">
        <v>160</v>
      </c>
      <c r="D6498" s="408" t="s">
        <v>136</v>
      </c>
      <c r="E6498" s="408" t="s">
        <v>64</v>
      </c>
      <c r="F6498" s="97">
        <v>0</v>
      </c>
      <c r="G6498" s="97"/>
      <c r="H6498" s="116"/>
      <c r="I6498" s="116"/>
      <c r="J6498" s="97"/>
      <c r="AD6498" s="476"/>
      <c r="AI6498" s="473"/>
    </row>
    <row r="6499" spans="1:35" s="4" customFormat="1" x14ac:dyDescent="0.25">
      <c r="A6499" s="408">
        <f t="shared" si="99"/>
        <v>6497</v>
      </c>
      <c r="B6499" s="488">
        <v>45556</v>
      </c>
      <c r="C6499" s="212" t="s">
        <v>390</v>
      </c>
      <c r="D6499" s="408" t="s">
        <v>99</v>
      </c>
      <c r="E6499" s="408" t="s">
        <v>381</v>
      </c>
      <c r="F6499" s="97">
        <v>0</v>
      </c>
      <c r="G6499" s="97"/>
      <c r="H6499" s="116"/>
      <c r="I6499" s="116"/>
      <c r="J6499" s="97"/>
      <c r="AD6499" s="476"/>
      <c r="AI6499" s="473"/>
    </row>
    <row r="6500" spans="1:35" s="4" customFormat="1" x14ac:dyDescent="0.25">
      <c r="A6500" s="408">
        <f t="shared" si="99"/>
        <v>6498</v>
      </c>
      <c r="B6500" s="488">
        <v>45556</v>
      </c>
      <c r="C6500" s="96" t="s">
        <v>283</v>
      </c>
      <c r="D6500" s="408" t="s">
        <v>266</v>
      </c>
      <c r="E6500" s="408" t="s">
        <v>63</v>
      </c>
      <c r="F6500" s="97">
        <v>117</v>
      </c>
      <c r="G6500" s="97"/>
      <c r="H6500" s="116"/>
      <c r="I6500" s="116"/>
      <c r="J6500" s="97"/>
      <c r="AD6500" s="476"/>
      <c r="AI6500" s="473"/>
    </row>
    <row r="6501" spans="1:35" s="4" customFormat="1" x14ac:dyDescent="0.25">
      <c r="A6501" s="408">
        <f t="shared" si="99"/>
        <v>6499</v>
      </c>
      <c r="B6501" s="488">
        <v>45556</v>
      </c>
      <c r="C6501" s="212" t="s">
        <v>148</v>
      </c>
      <c r="D6501" s="408" t="s">
        <v>92</v>
      </c>
      <c r="E6501" s="408" t="s">
        <v>63</v>
      </c>
      <c r="F6501" s="97">
        <v>0</v>
      </c>
      <c r="G6501" s="97"/>
      <c r="H6501" s="116"/>
      <c r="I6501" s="116"/>
      <c r="J6501" s="97"/>
      <c r="AD6501" s="476"/>
      <c r="AI6501" s="473"/>
    </row>
    <row r="6502" spans="1:35" s="4" customFormat="1" x14ac:dyDescent="0.25">
      <c r="A6502" s="408">
        <f t="shared" si="99"/>
        <v>6500</v>
      </c>
      <c r="B6502" s="488">
        <v>45556</v>
      </c>
      <c r="C6502" s="212" t="s">
        <v>150</v>
      </c>
      <c r="D6502" s="408" t="s">
        <v>92</v>
      </c>
      <c r="E6502" s="408" t="s">
        <v>63</v>
      </c>
      <c r="F6502" s="97">
        <v>95</v>
      </c>
      <c r="G6502" s="97"/>
      <c r="H6502" s="116"/>
      <c r="I6502" s="116"/>
      <c r="J6502" s="97"/>
      <c r="AD6502" s="476"/>
      <c r="AI6502" s="473"/>
    </row>
    <row r="6503" spans="1:35" s="4" customFormat="1" x14ac:dyDescent="0.25">
      <c r="A6503" s="408">
        <f t="shared" si="99"/>
        <v>6501</v>
      </c>
      <c r="B6503" s="488">
        <v>45556</v>
      </c>
      <c r="C6503" s="213" t="s">
        <v>467</v>
      </c>
      <c r="D6503" s="408" t="s">
        <v>92</v>
      </c>
      <c r="E6503" s="408" t="s">
        <v>63</v>
      </c>
      <c r="F6503" s="97">
        <v>0</v>
      </c>
      <c r="G6503" s="97"/>
      <c r="H6503" s="116"/>
      <c r="I6503" s="116"/>
      <c r="J6503" s="97"/>
      <c r="AD6503" s="476"/>
      <c r="AI6503" s="473"/>
    </row>
    <row r="6504" spans="1:35" s="4" customFormat="1" x14ac:dyDescent="0.25">
      <c r="A6504" s="408">
        <f t="shared" si="99"/>
        <v>6502</v>
      </c>
      <c r="B6504" s="488">
        <v>45556</v>
      </c>
      <c r="C6504" s="212" t="s">
        <v>135</v>
      </c>
      <c r="D6504" s="408" t="s">
        <v>136</v>
      </c>
      <c r="E6504" s="408" t="s">
        <v>2</v>
      </c>
      <c r="F6504" s="97">
        <v>256</v>
      </c>
      <c r="G6504" s="97"/>
      <c r="H6504" s="116"/>
      <c r="I6504" s="116"/>
      <c r="J6504" s="97"/>
      <c r="AD6504" s="476"/>
      <c r="AI6504" s="473"/>
    </row>
    <row r="6505" spans="1:35" s="4" customFormat="1" x14ac:dyDescent="0.25">
      <c r="A6505" s="408">
        <f t="shared" si="99"/>
        <v>6503</v>
      </c>
      <c r="B6505" s="488">
        <v>45556</v>
      </c>
      <c r="C6505" s="212" t="s">
        <v>137</v>
      </c>
      <c r="D6505" s="408" t="s">
        <v>136</v>
      </c>
      <c r="E6505" s="408" t="s">
        <v>2</v>
      </c>
      <c r="F6505" s="97">
        <v>252</v>
      </c>
      <c r="G6505" s="97"/>
      <c r="H6505" s="116"/>
      <c r="I6505" s="116"/>
      <c r="J6505" s="97"/>
      <c r="AD6505" s="476"/>
      <c r="AI6505" s="473"/>
    </row>
    <row r="6506" spans="1:35" s="4" customFormat="1" x14ac:dyDescent="0.25">
      <c r="A6506" s="408">
        <f t="shared" si="99"/>
        <v>6504</v>
      </c>
      <c r="B6506" s="488">
        <v>45556</v>
      </c>
      <c r="C6506" s="212" t="s">
        <v>139</v>
      </c>
      <c r="D6506" s="408" t="s">
        <v>92</v>
      </c>
      <c r="E6506" s="408" t="s">
        <v>2</v>
      </c>
      <c r="F6506" s="97">
        <v>300</v>
      </c>
      <c r="G6506" s="97"/>
      <c r="H6506" s="116"/>
      <c r="I6506" s="116"/>
      <c r="J6506" s="97"/>
      <c r="AD6506" s="476"/>
      <c r="AI6506" s="473"/>
    </row>
    <row r="6507" spans="1:35" s="4" customFormat="1" x14ac:dyDescent="0.25">
      <c r="A6507" s="408">
        <f t="shared" si="99"/>
        <v>6505</v>
      </c>
      <c r="B6507" s="488">
        <v>45556</v>
      </c>
      <c r="C6507" s="212" t="s">
        <v>140</v>
      </c>
      <c r="D6507" s="408" t="s">
        <v>92</v>
      </c>
      <c r="E6507" s="408" t="s">
        <v>2</v>
      </c>
      <c r="F6507" s="97">
        <v>0</v>
      </c>
      <c r="G6507" s="97"/>
      <c r="H6507" s="116"/>
      <c r="I6507" s="116"/>
      <c r="J6507" s="97"/>
      <c r="AD6507" s="476"/>
      <c r="AI6507" s="473"/>
    </row>
    <row r="6508" spans="1:35" s="4" customFormat="1" x14ac:dyDescent="0.25">
      <c r="A6508" s="408">
        <f t="shared" si="99"/>
        <v>6506</v>
      </c>
      <c r="B6508" s="488">
        <v>45556</v>
      </c>
      <c r="C6508" s="212" t="s">
        <v>141</v>
      </c>
      <c r="D6508" s="408" t="s">
        <v>92</v>
      </c>
      <c r="E6508" s="408" t="s">
        <v>2</v>
      </c>
      <c r="F6508" s="97">
        <v>140</v>
      </c>
      <c r="G6508" s="97"/>
      <c r="H6508" s="116"/>
      <c r="I6508" s="116"/>
      <c r="J6508" s="97"/>
      <c r="AD6508" s="476"/>
      <c r="AI6508" s="473"/>
    </row>
    <row r="6509" spans="1:35" s="4" customFormat="1" x14ac:dyDescent="0.25">
      <c r="A6509" s="408">
        <f t="shared" si="99"/>
        <v>6507</v>
      </c>
      <c r="B6509" s="488">
        <v>45556</v>
      </c>
      <c r="C6509" s="212" t="s">
        <v>134</v>
      </c>
      <c r="D6509" s="408" t="s">
        <v>99</v>
      </c>
      <c r="E6509" s="408" t="s">
        <v>2</v>
      </c>
      <c r="F6509" s="97">
        <v>0</v>
      </c>
      <c r="G6509" s="97"/>
      <c r="H6509" s="116"/>
      <c r="I6509" s="116"/>
      <c r="J6509" s="97"/>
      <c r="AD6509" s="476"/>
      <c r="AI6509" s="473"/>
    </row>
    <row r="6510" spans="1:35" s="4" customFormat="1" x14ac:dyDescent="0.25">
      <c r="A6510" s="408">
        <f t="shared" si="99"/>
        <v>6508</v>
      </c>
      <c r="B6510" s="488">
        <v>45556</v>
      </c>
      <c r="C6510" s="212" t="s">
        <v>279</v>
      </c>
      <c r="D6510" s="408" t="s">
        <v>99</v>
      </c>
      <c r="E6510" s="408" t="s">
        <v>2</v>
      </c>
      <c r="F6510" s="97">
        <v>0</v>
      </c>
      <c r="G6510" s="97"/>
      <c r="H6510" s="116"/>
      <c r="I6510" s="116"/>
      <c r="J6510" s="97"/>
      <c r="AD6510" s="476"/>
      <c r="AI6510" s="473"/>
    </row>
    <row r="6511" spans="1:35" s="4" customFormat="1" x14ac:dyDescent="0.25">
      <c r="A6511" s="408">
        <f t="shared" si="99"/>
        <v>6509</v>
      </c>
      <c r="B6511" s="488">
        <v>45556</v>
      </c>
      <c r="C6511" s="212" t="s">
        <v>153</v>
      </c>
      <c r="D6511" s="408" t="s">
        <v>103</v>
      </c>
      <c r="E6511" s="408" t="s">
        <v>62</v>
      </c>
      <c r="F6511" s="97">
        <v>0</v>
      </c>
      <c r="G6511" s="97"/>
      <c r="H6511" s="116"/>
      <c r="I6511" s="116"/>
      <c r="J6511" s="97"/>
      <c r="AD6511" s="476"/>
      <c r="AI6511" s="473"/>
    </row>
    <row r="6512" spans="1:35" s="4" customFormat="1" x14ac:dyDescent="0.25">
      <c r="A6512" s="408">
        <f t="shared" si="99"/>
        <v>6510</v>
      </c>
      <c r="B6512" s="488">
        <v>45556</v>
      </c>
      <c r="C6512" s="212" t="s">
        <v>154</v>
      </c>
      <c r="D6512" s="408" t="s">
        <v>92</v>
      </c>
      <c r="E6512" s="408" t="s">
        <v>62</v>
      </c>
      <c r="F6512" s="97">
        <v>0</v>
      </c>
      <c r="G6512" s="97"/>
      <c r="H6512" s="116"/>
      <c r="I6512" s="116"/>
      <c r="J6512" s="97"/>
      <c r="AD6512" s="476"/>
      <c r="AI6512" s="473"/>
    </row>
    <row r="6513" spans="1:35" s="4" customFormat="1" x14ac:dyDescent="0.25">
      <c r="A6513" s="408">
        <f t="shared" si="99"/>
        <v>6511</v>
      </c>
      <c r="B6513" s="488">
        <v>45556</v>
      </c>
      <c r="C6513" s="212" t="s">
        <v>155</v>
      </c>
      <c r="D6513" s="408" t="s">
        <v>92</v>
      </c>
      <c r="E6513" s="408" t="s">
        <v>62</v>
      </c>
      <c r="F6513" s="97">
        <v>0</v>
      </c>
      <c r="G6513" s="97"/>
      <c r="H6513" s="116"/>
      <c r="I6513" s="116"/>
      <c r="J6513" s="97"/>
      <c r="AD6513" s="476"/>
      <c r="AI6513" s="473"/>
    </row>
    <row r="6514" spans="1:35" s="4" customFormat="1" x14ac:dyDescent="0.25">
      <c r="A6514" s="408">
        <f t="shared" si="99"/>
        <v>6512</v>
      </c>
      <c r="B6514" s="488">
        <v>45556</v>
      </c>
      <c r="C6514" s="212" t="s">
        <v>295</v>
      </c>
      <c r="D6514" s="408" t="s">
        <v>92</v>
      </c>
      <c r="E6514" s="408" t="s">
        <v>62</v>
      </c>
      <c r="F6514" s="97">
        <v>0</v>
      </c>
      <c r="G6514" s="97"/>
      <c r="H6514" s="116"/>
      <c r="I6514" s="116"/>
      <c r="J6514" s="97"/>
      <c r="AD6514" s="476"/>
      <c r="AI6514" s="473"/>
    </row>
    <row r="6515" spans="1:35" s="4" customFormat="1" x14ac:dyDescent="0.25">
      <c r="A6515" s="408">
        <f t="shared" si="99"/>
        <v>6513</v>
      </c>
      <c r="B6515" s="488">
        <v>45556</v>
      </c>
      <c r="C6515" s="212" t="s">
        <v>259</v>
      </c>
      <c r="D6515" s="408" t="s">
        <v>92</v>
      </c>
      <c r="E6515" s="408" t="s">
        <v>2</v>
      </c>
      <c r="F6515" s="97">
        <v>0</v>
      </c>
      <c r="G6515" s="97"/>
      <c r="H6515" s="116"/>
      <c r="I6515" s="116"/>
      <c r="J6515" s="97"/>
      <c r="AD6515" s="476"/>
      <c r="AI6515" s="473"/>
    </row>
    <row r="6516" spans="1:35" s="4" customFormat="1" x14ac:dyDescent="0.25">
      <c r="A6516" s="408">
        <f t="shared" si="99"/>
        <v>6514</v>
      </c>
      <c r="B6516" s="488">
        <v>45556</v>
      </c>
      <c r="C6516" s="212" t="s">
        <v>260</v>
      </c>
      <c r="D6516" s="408" t="s">
        <v>92</v>
      </c>
      <c r="E6516" s="408" t="s">
        <v>2</v>
      </c>
      <c r="F6516" s="97">
        <v>0</v>
      </c>
      <c r="G6516" s="97"/>
      <c r="H6516" s="116"/>
      <c r="I6516" s="116"/>
      <c r="J6516" s="97"/>
      <c r="AD6516" s="476"/>
      <c r="AI6516" s="473"/>
    </row>
    <row r="6517" spans="1:35" s="4" customFormat="1" x14ac:dyDescent="0.25">
      <c r="A6517" s="408">
        <f t="shared" si="99"/>
        <v>6515</v>
      </c>
      <c r="B6517" s="488">
        <v>45556</v>
      </c>
      <c r="C6517" s="212" t="s">
        <v>252</v>
      </c>
      <c r="D6517" s="408" t="s">
        <v>92</v>
      </c>
      <c r="E6517" s="408" t="s">
        <v>2</v>
      </c>
      <c r="F6517" s="97">
        <v>0</v>
      </c>
      <c r="G6517" s="97"/>
      <c r="H6517" s="116"/>
      <c r="I6517" s="116"/>
      <c r="J6517" s="97"/>
      <c r="AD6517" s="476"/>
      <c r="AI6517" s="473"/>
    </row>
    <row r="6518" spans="1:35" s="4" customFormat="1" x14ac:dyDescent="0.25">
      <c r="A6518" s="408">
        <f t="shared" si="99"/>
        <v>6516</v>
      </c>
      <c r="B6518" s="488">
        <v>45556</v>
      </c>
      <c r="C6518" s="212" t="s">
        <v>177</v>
      </c>
      <c r="D6518" s="408" t="s">
        <v>159</v>
      </c>
      <c r="E6518" s="408" t="s">
        <v>8</v>
      </c>
      <c r="F6518" s="97">
        <v>110</v>
      </c>
      <c r="G6518" s="97"/>
      <c r="H6518" s="116"/>
      <c r="I6518" s="116"/>
      <c r="J6518" s="97"/>
      <c r="AD6518" s="476"/>
      <c r="AI6518" s="473"/>
    </row>
    <row r="6519" spans="1:35" s="4" customFormat="1" x14ac:dyDescent="0.25">
      <c r="A6519" s="408">
        <f t="shared" ref="A6519:A6582" si="100">ROW()-2</f>
        <v>6517</v>
      </c>
      <c r="B6519" s="488">
        <v>45556</v>
      </c>
      <c r="C6519" s="212" t="s">
        <v>162</v>
      </c>
      <c r="D6519" s="408" t="s">
        <v>163</v>
      </c>
      <c r="E6519" s="408" t="s">
        <v>164</v>
      </c>
      <c r="F6519" s="97">
        <v>0</v>
      </c>
      <c r="G6519" s="97"/>
      <c r="H6519" s="116"/>
      <c r="I6519" s="116"/>
      <c r="J6519" s="97"/>
      <c r="AD6519" s="476"/>
      <c r="AI6519" s="473"/>
    </row>
    <row r="6520" spans="1:35" s="4" customFormat="1" x14ac:dyDescent="0.25">
      <c r="A6520" s="408">
        <f t="shared" si="100"/>
        <v>6518</v>
      </c>
      <c r="B6520" s="488">
        <v>45556</v>
      </c>
      <c r="C6520" s="212" t="s">
        <v>166</v>
      </c>
      <c r="D6520" s="408" t="s">
        <v>167</v>
      </c>
      <c r="E6520" s="408" t="s">
        <v>164</v>
      </c>
      <c r="F6520" s="97">
        <v>0</v>
      </c>
      <c r="G6520" s="97"/>
      <c r="H6520" s="116"/>
      <c r="I6520" s="116"/>
      <c r="J6520" s="97"/>
      <c r="AD6520" s="476"/>
      <c r="AI6520" s="473"/>
    </row>
    <row r="6521" spans="1:35" s="4" customFormat="1" x14ac:dyDescent="0.25">
      <c r="A6521" s="408">
        <f t="shared" si="100"/>
        <v>6519</v>
      </c>
      <c r="B6521" s="488">
        <v>45556</v>
      </c>
      <c r="C6521" s="212" t="s">
        <v>169</v>
      </c>
      <c r="D6521" s="408" t="s">
        <v>167</v>
      </c>
      <c r="E6521" s="408" t="s">
        <v>164</v>
      </c>
      <c r="F6521" s="97">
        <v>0</v>
      </c>
      <c r="G6521" s="97"/>
      <c r="H6521" s="116"/>
      <c r="I6521" s="116"/>
      <c r="J6521" s="97"/>
      <c r="AD6521" s="476"/>
      <c r="AI6521" s="473"/>
    </row>
    <row r="6522" spans="1:35" s="4" customFormat="1" x14ac:dyDescent="0.25">
      <c r="A6522" s="408">
        <f t="shared" si="100"/>
        <v>6520</v>
      </c>
      <c r="B6522" s="488">
        <v>45556</v>
      </c>
      <c r="C6522" s="212" t="s">
        <v>170</v>
      </c>
      <c r="D6522" s="408" t="s">
        <v>103</v>
      </c>
      <c r="E6522" s="408" t="s">
        <v>164</v>
      </c>
      <c r="F6522" s="97">
        <v>130</v>
      </c>
      <c r="G6522" s="97"/>
      <c r="H6522" s="116"/>
      <c r="I6522" s="116"/>
      <c r="J6522" s="97"/>
      <c r="AD6522" s="476"/>
      <c r="AI6522" s="473"/>
    </row>
    <row r="6523" spans="1:35" s="4" customFormat="1" x14ac:dyDescent="0.25">
      <c r="A6523" s="408">
        <f t="shared" si="100"/>
        <v>6521</v>
      </c>
      <c r="B6523" s="488">
        <v>45556</v>
      </c>
      <c r="C6523" s="212" t="s">
        <v>171</v>
      </c>
      <c r="D6523" s="408" t="s">
        <v>159</v>
      </c>
      <c r="E6523" s="408" t="s">
        <v>164</v>
      </c>
      <c r="F6523" s="97">
        <v>0</v>
      </c>
      <c r="G6523" s="97"/>
      <c r="H6523" s="116"/>
      <c r="I6523" s="116"/>
      <c r="J6523" s="97"/>
      <c r="AD6523" s="476"/>
      <c r="AI6523" s="473"/>
    </row>
    <row r="6524" spans="1:35" s="4" customFormat="1" x14ac:dyDescent="0.25">
      <c r="A6524" s="408">
        <f t="shared" si="100"/>
        <v>6522</v>
      </c>
      <c r="B6524" s="488">
        <v>45556</v>
      </c>
      <c r="C6524" s="212" t="s">
        <v>172</v>
      </c>
      <c r="D6524" s="408" t="s">
        <v>173</v>
      </c>
      <c r="E6524" s="408" t="s">
        <v>164</v>
      </c>
      <c r="F6524" s="97">
        <v>0</v>
      </c>
      <c r="G6524" s="97"/>
      <c r="H6524" s="116"/>
      <c r="I6524" s="116"/>
      <c r="J6524" s="97"/>
      <c r="AD6524" s="476"/>
      <c r="AI6524" s="473"/>
    </row>
    <row r="6525" spans="1:35" s="4" customFormat="1" x14ac:dyDescent="0.25">
      <c r="A6525" s="408">
        <f t="shared" si="100"/>
        <v>6523</v>
      </c>
      <c r="B6525" s="488">
        <v>45556</v>
      </c>
      <c r="C6525" s="212" t="s">
        <v>174</v>
      </c>
      <c r="D6525" s="408" t="s">
        <v>99</v>
      </c>
      <c r="E6525" s="408" t="s">
        <v>164</v>
      </c>
      <c r="F6525" s="97">
        <v>129</v>
      </c>
      <c r="G6525" s="97"/>
      <c r="H6525" s="116"/>
      <c r="I6525" s="116"/>
      <c r="J6525" s="97"/>
      <c r="AD6525" s="476"/>
      <c r="AI6525" s="473"/>
    </row>
    <row r="6526" spans="1:35" s="4" customFormat="1" x14ac:dyDescent="0.25">
      <c r="A6526" s="408">
        <f t="shared" si="100"/>
        <v>6524</v>
      </c>
      <c r="B6526" s="488">
        <v>45556</v>
      </c>
      <c r="C6526" s="212" t="s">
        <v>175</v>
      </c>
      <c r="D6526" s="408" t="s">
        <v>176</v>
      </c>
      <c r="E6526" s="408" t="s">
        <v>164</v>
      </c>
      <c r="F6526" s="97">
        <v>90</v>
      </c>
      <c r="G6526" s="97"/>
      <c r="H6526" s="116"/>
      <c r="I6526" s="116"/>
      <c r="J6526" s="97"/>
      <c r="AD6526" s="476"/>
      <c r="AI6526" s="473"/>
    </row>
    <row r="6527" spans="1:35" s="4" customFormat="1" x14ac:dyDescent="0.25">
      <c r="A6527" s="408">
        <f t="shared" si="100"/>
        <v>6525</v>
      </c>
      <c r="B6527" s="488">
        <v>45556</v>
      </c>
      <c r="C6527" s="212" t="s">
        <v>263</v>
      </c>
      <c r="D6527" s="408" t="s">
        <v>176</v>
      </c>
      <c r="E6527" s="408" t="s">
        <v>164</v>
      </c>
      <c r="F6527" s="97">
        <v>0</v>
      </c>
      <c r="G6527" s="97"/>
      <c r="H6527" s="116"/>
      <c r="I6527" s="116"/>
      <c r="J6527" s="97"/>
      <c r="AD6527" s="476"/>
      <c r="AI6527" s="473"/>
    </row>
    <row r="6528" spans="1:35" s="4" customFormat="1" x14ac:dyDescent="0.25">
      <c r="A6528" s="408">
        <f t="shared" si="100"/>
        <v>6526</v>
      </c>
      <c r="B6528" s="488">
        <v>45556</v>
      </c>
      <c r="C6528" s="212" t="s">
        <v>261</v>
      </c>
      <c r="D6528" s="408" t="s">
        <v>269</v>
      </c>
      <c r="E6528" s="408" t="s">
        <v>164</v>
      </c>
      <c r="F6528" s="97">
        <v>135</v>
      </c>
      <c r="G6528" s="97"/>
      <c r="H6528" s="116"/>
      <c r="I6528" s="116"/>
      <c r="J6528" s="97"/>
      <c r="AD6528" s="476"/>
      <c r="AI6528" s="473"/>
    </row>
    <row r="6529" spans="1:35" s="4" customFormat="1" x14ac:dyDescent="0.25">
      <c r="A6529" s="408">
        <f t="shared" si="100"/>
        <v>6527</v>
      </c>
      <c r="B6529" s="488">
        <v>45556</v>
      </c>
      <c r="C6529" s="212" t="s">
        <v>254</v>
      </c>
      <c r="D6529" s="408" t="s">
        <v>159</v>
      </c>
      <c r="E6529" s="408" t="s">
        <v>164</v>
      </c>
      <c r="F6529" s="97">
        <v>0</v>
      </c>
      <c r="G6529" s="97"/>
      <c r="H6529" s="116"/>
      <c r="I6529" s="116"/>
      <c r="J6529" s="97"/>
      <c r="AD6529" s="476"/>
      <c r="AI6529" s="473"/>
    </row>
    <row r="6530" spans="1:35" s="4" customFormat="1" x14ac:dyDescent="0.25">
      <c r="A6530" s="408">
        <f t="shared" si="100"/>
        <v>6528</v>
      </c>
      <c r="B6530" s="488">
        <v>45556</v>
      </c>
      <c r="C6530" s="212" t="s">
        <v>277</v>
      </c>
      <c r="D6530" s="408" t="s">
        <v>176</v>
      </c>
      <c r="E6530" s="408" t="s">
        <v>164</v>
      </c>
      <c r="F6530" s="97">
        <v>113</v>
      </c>
      <c r="G6530" s="97"/>
      <c r="H6530" s="116"/>
      <c r="I6530" s="116"/>
      <c r="J6530" s="97"/>
      <c r="AD6530" s="476"/>
      <c r="AI6530" s="473"/>
    </row>
    <row r="6531" spans="1:35" s="4" customFormat="1" x14ac:dyDescent="0.25">
      <c r="A6531" s="408">
        <f t="shared" si="100"/>
        <v>6529</v>
      </c>
      <c r="B6531" s="488">
        <v>45556</v>
      </c>
      <c r="C6531" s="212" t="s">
        <v>352</v>
      </c>
      <c r="D6531" s="408" t="s">
        <v>176</v>
      </c>
      <c r="E6531" s="408" t="s">
        <v>164</v>
      </c>
      <c r="F6531" s="97">
        <v>0</v>
      </c>
      <c r="G6531" s="97"/>
      <c r="H6531" s="116"/>
      <c r="I6531" s="116"/>
      <c r="J6531" s="97"/>
      <c r="AD6531" s="476"/>
      <c r="AI6531" s="473"/>
    </row>
    <row r="6532" spans="1:35" s="4" customFormat="1" x14ac:dyDescent="0.25">
      <c r="A6532" s="408">
        <f t="shared" si="100"/>
        <v>6530</v>
      </c>
      <c r="B6532" s="488">
        <v>45556</v>
      </c>
      <c r="C6532" s="212" t="s">
        <v>354</v>
      </c>
      <c r="D6532" s="408" t="s">
        <v>103</v>
      </c>
      <c r="E6532" s="408" t="s">
        <v>164</v>
      </c>
      <c r="F6532" s="97">
        <v>0</v>
      </c>
      <c r="G6532" s="97"/>
      <c r="H6532" s="116"/>
      <c r="I6532" s="116"/>
      <c r="J6532" s="97"/>
      <c r="AD6532" s="476"/>
      <c r="AI6532" s="473"/>
    </row>
    <row r="6533" spans="1:35" s="4" customFormat="1" x14ac:dyDescent="0.25">
      <c r="A6533" s="408">
        <f t="shared" si="100"/>
        <v>6531</v>
      </c>
      <c r="B6533" s="488">
        <v>45556</v>
      </c>
      <c r="C6533" s="212" t="s">
        <v>385</v>
      </c>
      <c r="D6533" s="408" t="s">
        <v>386</v>
      </c>
      <c r="E6533" s="408" t="s">
        <v>383</v>
      </c>
      <c r="F6533" s="97">
        <v>0</v>
      </c>
      <c r="G6533" s="97"/>
      <c r="H6533" s="116"/>
      <c r="I6533" s="116"/>
      <c r="J6533" s="97"/>
      <c r="AD6533" s="476"/>
      <c r="AI6533" s="473"/>
    </row>
    <row r="6534" spans="1:35" s="4" customFormat="1" x14ac:dyDescent="0.25">
      <c r="A6534" s="408">
        <f t="shared" si="100"/>
        <v>6532</v>
      </c>
      <c r="B6534" s="488">
        <v>45556</v>
      </c>
      <c r="C6534" s="212" t="s">
        <v>379</v>
      </c>
      <c r="D6534" s="408" t="s">
        <v>269</v>
      </c>
      <c r="E6534" s="408" t="s">
        <v>381</v>
      </c>
      <c r="F6534" s="97">
        <v>0</v>
      </c>
      <c r="G6534" s="97"/>
      <c r="H6534" s="116"/>
      <c r="I6534" s="116"/>
      <c r="J6534" s="97"/>
      <c r="AD6534" s="476"/>
      <c r="AI6534" s="473"/>
    </row>
    <row r="6535" spans="1:35" s="4" customFormat="1" x14ac:dyDescent="0.25">
      <c r="A6535" s="408">
        <f t="shared" si="100"/>
        <v>6533</v>
      </c>
      <c r="B6535" s="488">
        <v>45556</v>
      </c>
      <c r="C6535" s="212" t="s">
        <v>380</v>
      </c>
      <c r="D6535" s="408" t="s">
        <v>269</v>
      </c>
      <c r="E6535" s="408" t="s">
        <v>381</v>
      </c>
      <c r="F6535" s="97">
        <v>0</v>
      </c>
      <c r="G6535" s="97"/>
      <c r="H6535" s="116"/>
      <c r="I6535" s="116"/>
      <c r="J6535" s="97"/>
      <c r="AD6535" s="476"/>
      <c r="AI6535" s="473"/>
    </row>
    <row r="6536" spans="1:35" s="4" customFormat="1" x14ac:dyDescent="0.25">
      <c r="A6536" s="408">
        <f t="shared" si="100"/>
        <v>6534</v>
      </c>
      <c r="B6536" s="488">
        <v>45556</v>
      </c>
      <c r="C6536" s="212" t="s">
        <v>389</v>
      </c>
      <c r="D6536" s="408" t="s">
        <v>103</v>
      </c>
      <c r="E6536" s="408" t="s">
        <v>381</v>
      </c>
      <c r="F6536" s="97">
        <v>0</v>
      </c>
      <c r="G6536" s="97"/>
      <c r="H6536" s="116"/>
      <c r="I6536" s="116"/>
      <c r="J6536" s="97"/>
      <c r="AD6536" s="476"/>
      <c r="AI6536" s="473"/>
    </row>
    <row r="6537" spans="1:35" s="4" customFormat="1" x14ac:dyDescent="0.25">
      <c r="A6537" s="408">
        <f t="shared" si="100"/>
        <v>6535</v>
      </c>
      <c r="B6537" s="488">
        <v>45556</v>
      </c>
      <c r="C6537" s="212" t="s">
        <v>425</v>
      </c>
      <c r="D6537" s="408" t="s">
        <v>99</v>
      </c>
      <c r="E6537" s="203" t="s">
        <v>498</v>
      </c>
      <c r="F6537" s="97">
        <v>0</v>
      </c>
      <c r="G6537" s="97"/>
      <c r="H6537" s="116"/>
      <c r="I6537" s="116"/>
      <c r="J6537" s="97"/>
      <c r="AD6537" s="476"/>
      <c r="AI6537" s="473"/>
    </row>
    <row r="6538" spans="1:35" s="4" customFormat="1" x14ac:dyDescent="0.25">
      <c r="A6538" s="408">
        <f t="shared" si="100"/>
        <v>6536</v>
      </c>
      <c r="B6538" s="488">
        <v>45556</v>
      </c>
      <c r="C6538" s="212" t="s">
        <v>426</v>
      </c>
      <c r="D6538" s="408" t="s">
        <v>159</v>
      </c>
      <c r="E6538" s="408" t="s">
        <v>381</v>
      </c>
      <c r="F6538" s="97">
        <v>0</v>
      </c>
      <c r="G6538" s="97"/>
      <c r="H6538" s="116"/>
      <c r="I6538" s="116"/>
      <c r="J6538" s="97"/>
      <c r="AD6538" s="476"/>
      <c r="AI6538" s="473"/>
    </row>
    <row r="6539" spans="1:35" s="4" customFormat="1" x14ac:dyDescent="0.25">
      <c r="A6539" s="408">
        <f t="shared" si="100"/>
        <v>6537</v>
      </c>
      <c r="B6539" s="488">
        <v>45556</v>
      </c>
      <c r="C6539" s="96" t="s">
        <v>255</v>
      </c>
      <c r="D6539" s="408" t="s">
        <v>159</v>
      </c>
      <c r="E6539" s="408" t="s">
        <v>448</v>
      </c>
      <c r="F6539" s="97">
        <v>0</v>
      </c>
      <c r="G6539" s="97"/>
      <c r="H6539" s="116"/>
      <c r="I6539" s="116"/>
      <c r="J6539" s="97"/>
      <c r="AD6539" s="476"/>
      <c r="AI6539" s="473"/>
    </row>
    <row r="6540" spans="1:35" s="4" customFormat="1" x14ac:dyDescent="0.25">
      <c r="A6540" s="408">
        <f t="shared" si="100"/>
        <v>6538</v>
      </c>
      <c r="B6540" s="488">
        <v>45556</v>
      </c>
      <c r="C6540" s="96" t="s">
        <v>474</v>
      </c>
      <c r="D6540" s="408" t="s">
        <v>269</v>
      </c>
      <c r="E6540" s="408" t="s">
        <v>470</v>
      </c>
      <c r="F6540" s="97">
        <v>145</v>
      </c>
      <c r="G6540" s="97"/>
      <c r="H6540" s="116"/>
      <c r="I6540" s="116"/>
      <c r="J6540" s="97"/>
      <c r="AD6540" s="476"/>
      <c r="AI6540" s="473"/>
    </row>
    <row r="6541" spans="1:35" s="4" customFormat="1" x14ac:dyDescent="0.25">
      <c r="A6541" s="408">
        <f t="shared" si="100"/>
        <v>6539</v>
      </c>
      <c r="B6541" s="488">
        <v>45556</v>
      </c>
      <c r="C6541" s="96" t="s">
        <v>475</v>
      </c>
      <c r="D6541" s="408" t="s">
        <v>269</v>
      </c>
      <c r="E6541" s="408" t="s">
        <v>470</v>
      </c>
      <c r="F6541" s="97">
        <v>136</v>
      </c>
      <c r="G6541" s="97"/>
      <c r="H6541" s="116"/>
      <c r="I6541" s="116"/>
      <c r="J6541" s="97"/>
      <c r="AD6541" s="476"/>
      <c r="AI6541" s="473"/>
    </row>
    <row r="6542" spans="1:35" s="4" customFormat="1" x14ac:dyDescent="0.25">
      <c r="A6542" s="408">
        <f t="shared" si="100"/>
        <v>6540</v>
      </c>
      <c r="B6542" s="488">
        <v>45556</v>
      </c>
      <c r="C6542" s="96" t="s">
        <v>476</v>
      </c>
      <c r="D6542" s="408" t="s">
        <v>269</v>
      </c>
      <c r="E6542" s="408" t="s">
        <v>470</v>
      </c>
      <c r="F6542" s="97">
        <v>0</v>
      </c>
      <c r="G6542" s="97"/>
      <c r="H6542" s="116"/>
      <c r="I6542" s="116"/>
      <c r="J6542" s="97"/>
      <c r="AD6542" s="476"/>
      <c r="AI6542" s="473"/>
    </row>
    <row r="6543" spans="1:35" s="4" customFormat="1" x14ac:dyDescent="0.25">
      <c r="A6543" s="408">
        <f t="shared" si="100"/>
        <v>6541</v>
      </c>
      <c r="B6543" s="488">
        <v>45556</v>
      </c>
      <c r="C6543" s="96" t="s">
        <v>477</v>
      </c>
      <c r="D6543" s="408" t="s">
        <v>269</v>
      </c>
      <c r="E6543" s="408" t="s">
        <v>470</v>
      </c>
      <c r="F6543" s="97">
        <v>0</v>
      </c>
      <c r="G6543" s="97"/>
      <c r="H6543" s="116"/>
      <c r="I6543" s="116"/>
      <c r="J6543" s="97"/>
      <c r="AD6543" s="476"/>
      <c r="AI6543" s="473"/>
    </row>
    <row r="6544" spans="1:35" s="4" customFormat="1" x14ac:dyDescent="0.25">
      <c r="A6544" s="408">
        <f t="shared" si="100"/>
        <v>6542</v>
      </c>
      <c r="B6544" s="488">
        <v>45556</v>
      </c>
      <c r="C6544" s="373" t="s">
        <v>478</v>
      </c>
      <c r="D6544" s="408" t="s">
        <v>103</v>
      </c>
      <c r="E6544" s="408" t="s">
        <v>470</v>
      </c>
      <c r="F6544" s="97">
        <v>36</v>
      </c>
      <c r="G6544" s="97"/>
      <c r="H6544" s="116"/>
      <c r="I6544" s="116"/>
      <c r="J6544" s="97"/>
      <c r="AD6544" s="476"/>
      <c r="AI6544" s="473"/>
    </row>
    <row r="6545" spans="1:35" s="4" customFormat="1" x14ac:dyDescent="0.25">
      <c r="A6545" s="408">
        <f t="shared" si="100"/>
        <v>6543</v>
      </c>
      <c r="B6545" s="488">
        <v>45556</v>
      </c>
      <c r="C6545" s="96" t="s">
        <v>519</v>
      </c>
      <c r="D6545" s="408" t="s">
        <v>103</v>
      </c>
      <c r="E6545" s="408" t="s">
        <v>504</v>
      </c>
      <c r="F6545" s="97">
        <v>0</v>
      </c>
      <c r="G6545" s="97"/>
      <c r="H6545" s="116"/>
      <c r="I6545" s="116"/>
      <c r="J6545" s="97"/>
      <c r="AD6545" s="476"/>
      <c r="AI6545" s="473"/>
    </row>
    <row r="6546" spans="1:35" s="4" customFormat="1" x14ac:dyDescent="0.25">
      <c r="A6546" s="408"/>
      <c r="B6546" s="488">
        <v>45557</v>
      </c>
      <c r="C6546" s="96" t="s">
        <v>573</v>
      </c>
      <c r="D6546" s="408"/>
      <c r="E6546" s="408"/>
      <c r="F6546" s="97">
        <v>0</v>
      </c>
      <c r="G6546" s="97">
        <v>-5000</v>
      </c>
      <c r="H6546" s="116"/>
      <c r="I6546" s="116"/>
      <c r="J6546" s="97" t="s">
        <v>512</v>
      </c>
      <c r="AD6546" s="476"/>
      <c r="AI6546" s="473"/>
    </row>
    <row r="6547" spans="1:35" s="4" customFormat="1" x14ac:dyDescent="0.25">
      <c r="A6547" s="408">
        <f t="shared" si="100"/>
        <v>6545</v>
      </c>
      <c r="B6547" s="488">
        <v>45557</v>
      </c>
      <c r="C6547" s="212" t="s">
        <v>125</v>
      </c>
      <c r="D6547" s="408" t="s">
        <v>99</v>
      </c>
      <c r="E6547" s="408" t="s">
        <v>334</v>
      </c>
      <c r="F6547" s="97">
        <v>0</v>
      </c>
      <c r="G6547" s="97"/>
      <c r="H6547" s="116"/>
      <c r="I6547" s="116"/>
      <c r="J6547" s="97"/>
      <c r="AD6547" s="476"/>
      <c r="AI6547" s="473"/>
    </row>
    <row r="6548" spans="1:35" s="4" customFormat="1" x14ac:dyDescent="0.25">
      <c r="A6548" s="408">
        <f t="shared" si="100"/>
        <v>6546</v>
      </c>
      <c r="B6548" s="488">
        <v>45557</v>
      </c>
      <c r="C6548" s="212" t="s">
        <v>290</v>
      </c>
      <c r="D6548" s="408" t="s">
        <v>99</v>
      </c>
      <c r="E6548" s="408" t="s">
        <v>335</v>
      </c>
      <c r="F6548" s="97">
        <v>300</v>
      </c>
      <c r="G6548" s="97"/>
      <c r="H6548" s="116"/>
      <c r="I6548" s="116"/>
      <c r="J6548" s="97"/>
      <c r="AD6548" s="476"/>
      <c r="AI6548" s="473"/>
    </row>
    <row r="6549" spans="1:35" s="4" customFormat="1" x14ac:dyDescent="0.25">
      <c r="A6549" s="408">
        <f t="shared" si="100"/>
        <v>6547</v>
      </c>
      <c r="B6549" s="488">
        <v>45557</v>
      </c>
      <c r="C6549" s="212" t="s">
        <v>88</v>
      </c>
      <c r="D6549" s="408" t="s">
        <v>89</v>
      </c>
      <c r="E6549" s="408" t="s">
        <v>336</v>
      </c>
      <c r="F6549" s="97">
        <v>0</v>
      </c>
      <c r="G6549" s="97"/>
      <c r="H6549" s="116"/>
      <c r="I6549" s="116"/>
      <c r="J6549" s="97"/>
      <c r="AD6549" s="476"/>
      <c r="AI6549" s="473"/>
    </row>
    <row r="6550" spans="1:35" s="4" customFormat="1" x14ac:dyDescent="0.25">
      <c r="A6550" s="408">
        <f t="shared" si="100"/>
        <v>6548</v>
      </c>
      <c r="B6550" s="488">
        <v>45557</v>
      </c>
      <c r="C6550" s="212" t="s">
        <v>294</v>
      </c>
      <c r="D6550" s="408" t="s">
        <v>89</v>
      </c>
      <c r="E6550" s="408" t="s">
        <v>337</v>
      </c>
      <c r="F6550" s="97">
        <v>341</v>
      </c>
      <c r="G6550" s="97"/>
      <c r="H6550" s="116"/>
      <c r="I6550" s="116"/>
      <c r="J6550" s="97"/>
      <c r="AD6550" s="476"/>
      <c r="AI6550" s="473"/>
    </row>
    <row r="6551" spans="1:35" s="4" customFormat="1" x14ac:dyDescent="0.25">
      <c r="A6551" s="408">
        <f t="shared" si="100"/>
        <v>6549</v>
      </c>
      <c r="B6551" s="488">
        <v>45557</v>
      </c>
      <c r="C6551" s="212" t="s">
        <v>119</v>
      </c>
      <c r="D6551" s="408" t="s">
        <v>131</v>
      </c>
      <c r="E6551" s="408" t="s">
        <v>338</v>
      </c>
      <c r="F6551" s="97">
        <v>0</v>
      </c>
      <c r="G6551" s="97"/>
      <c r="H6551" s="116"/>
      <c r="I6551" s="116"/>
      <c r="J6551" s="97"/>
      <c r="AD6551" s="476"/>
      <c r="AI6551" s="473"/>
    </row>
    <row r="6552" spans="1:35" s="4" customFormat="1" x14ac:dyDescent="0.25">
      <c r="A6552" s="408">
        <f t="shared" si="100"/>
        <v>6550</v>
      </c>
      <c r="B6552" s="488">
        <v>45557</v>
      </c>
      <c r="C6552" s="212" t="s">
        <v>121</v>
      </c>
      <c r="D6552" s="408" t="s">
        <v>122</v>
      </c>
      <c r="E6552" s="408" t="s">
        <v>339</v>
      </c>
      <c r="F6552" s="97">
        <v>0</v>
      </c>
      <c r="G6552" s="97"/>
      <c r="H6552" s="116"/>
      <c r="I6552" s="116"/>
      <c r="J6552" s="97"/>
      <c r="AD6552" s="476"/>
      <c r="AI6552" s="473"/>
    </row>
    <row r="6553" spans="1:35" s="4" customFormat="1" x14ac:dyDescent="0.25">
      <c r="A6553" s="408">
        <f t="shared" si="100"/>
        <v>6551</v>
      </c>
      <c r="B6553" s="488">
        <v>45557</v>
      </c>
      <c r="C6553" s="212" t="s">
        <v>349</v>
      </c>
      <c r="D6553" s="408" t="s">
        <v>360</v>
      </c>
      <c r="E6553" s="408" t="s">
        <v>127</v>
      </c>
      <c r="F6553" s="97">
        <v>0</v>
      </c>
      <c r="G6553" s="97"/>
      <c r="H6553" s="116"/>
      <c r="I6553" s="116"/>
      <c r="J6553" s="97"/>
      <c r="AD6553" s="476"/>
      <c r="AI6553" s="473"/>
    </row>
    <row r="6554" spans="1:35" s="4" customFormat="1" x14ac:dyDescent="0.25">
      <c r="A6554" s="408">
        <f t="shared" si="100"/>
        <v>6552</v>
      </c>
      <c r="B6554" s="488">
        <v>45557</v>
      </c>
      <c r="C6554" s="212" t="s">
        <v>449</v>
      </c>
      <c r="D6554" s="408" t="s">
        <v>122</v>
      </c>
      <c r="E6554" s="408" t="s">
        <v>339</v>
      </c>
      <c r="F6554" s="97">
        <v>0</v>
      </c>
      <c r="G6554" s="97"/>
      <c r="H6554" s="116"/>
      <c r="I6554" s="116"/>
      <c r="J6554" s="97"/>
      <c r="AD6554" s="476"/>
      <c r="AI6554" s="473"/>
    </row>
    <row r="6555" spans="1:35" s="4" customFormat="1" x14ac:dyDescent="0.25">
      <c r="A6555" s="408">
        <f t="shared" si="100"/>
        <v>6553</v>
      </c>
      <c r="B6555" s="488">
        <v>45557</v>
      </c>
      <c r="C6555" s="212" t="s">
        <v>118</v>
      </c>
      <c r="D6555" s="408" t="s">
        <v>107</v>
      </c>
      <c r="E6555" s="408" t="s">
        <v>340</v>
      </c>
      <c r="F6555" s="97">
        <v>0</v>
      </c>
      <c r="G6555" s="97"/>
      <c r="H6555" s="116"/>
      <c r="I6555" s="116"/>
      <c r="J6555" s="97"/>
      <c r="AD6555" s="476"/>
      <c r="AI6555" s="473"/>
    </row>
    <row r="6556" spans="1:35" s="4" customFormat="1" x14ac:dyDescent="0.25">
      <c r="A6556" s="408">
        <f t="shared" si="100"/>
        <v>6554</v>
      </c>
      <c r="B6556" s="488">
        <v>45557</v>
      </c>
      <c r="C6556" s="212" t="s">
        <v>109</v>
      </c>
      <c r="D6556" s="408" t="s">
        <v>107</v>
      </c>
      <c r="E6556" s="408" t="s">
        <v>341</v>
      </c>
      <c r="F6556" s="97">
        <v>0</v>
      </c>
      <c r="G6556" s="97"/>
      <c r="H6556" s="116"/>
      <c r="I6556" s="116"/>
      <c r="J6556" s="97"/>
      <c r="AD6556" s="476"/>
      <c r="AI6556" s="473"/>
    </row>
    <row r="6557" spans="1:35" s="4" customFormat="1" x14ac:dyDescent="0.25">
      <c r="A6557" s="408">
        <f t="shared" si="100"/>
        <v>6555</v>
      </c>
      <c r="B6557" s="488">
        <v>45557</v>
      </c>
      <c r="C6557" s="212" t="s">
        <v>106</v>
      </c>
      <c r="D6557" s="408" t="s">
        <v>107</v>
      </c>
      <c r="E6557" s="408" t="s">
        <v>342</v>
      </c>
      <c r="F6557" s="97">
        <v>0</v>
      </c>
      <c r="G6557" s="97"/>
      <c r="H6557" s="116"/>
      <c r="I6557" s="116"/>
      <c r="J6557" s="97"/>
      <c r="AD6557" s="476"/>
      <c r="AI6557" s="473"/>
    </row>
    <row r="6558" spans="1:35" s="4" customFormat="1" x14ac:dyDescent="0.25">
      <c r="A6558" s="408">
        <f t="shared" si="100"/>
        <v>6556</v>
      </c>
      <c r="B6558" s="488">
        <v>45557</v>
      </c>
      <c r="C6558" s="212" t="s">
        <v>278</v>
      </c>
      <c r="D6558" s="408" t="s">
        <v>107</v>
      </c>
      <c r="E6558" s="408" t="s">
        <v>341</v>
      </c>
      <c r="F6558" s="97">
        <v>0</v>
      </c>
      <c r="G6558" s="97"/>
      <c r="H6558" s="116"/>
      <c r="I6558" s="116"/>
      <c r="J6558" s="97"/>
      <c r="AD6558" s="476"/>
      <c r="AI6558" s="473"/>
    </row>
    <row r="6559" spans="1:35" s="4" customFormat="1" x14ac:dyDescent="0.25">
      <c r="A6559" s="408">
        <f t="shared" si="100"/>
        <v>6557</v>
      </c>
      <c r="B6559" s="488">
        <v>45557</v>
      </c>
      <c r="C6559" s="212" t="s">
        <v>372</v>
      </c>
      <c r="D6559" s="408" t="s">
        <v>107</v>
      </c>
      <c r="E6559" s="408">
        <v>0</v>
      </c>
      <c r="F6559" s="97">
        <v>0</v>
      </c>
      <c r="G6559" s="97"/>
      <c r="H6559" s="116"/>
      <c r="I6559" s="116"/>
      <c r="J6559" s="97"/>
      <c r="AD6559" s="476"/>
      <c r="AI6559" s="473"/>
    </row>
    <row r="6560" spans="1:35" s="4" customFormat="1" x14ac:dyDescent="0.25">
      <c r="A6560" s="408">
        <f t="shared" si="100"/>
        <v>6558</v>
      </c>
      <c r="B6560" s="488">
        <v>45557</v>
      </c>
      <c r="C6560" s="212" t="s">
        <v>373</v>
      </c>
      <c r="D6560" s="408" t="s">
        <v>107</v>
      </c>
      <c r="E6560" s="408">
        <v>0</v>
      </c>
      <c r="F6560" s="97">
        <v>0</v>
      </c>
      <c r="G6560" s="97"/>
      <c r="H6560" s="116"/>
      <c r="I6560" s="116"/>
      <c r="J6560" s="97"/>
      <c r="AD6560" s="476"/>
      <c r="AI6560" s="473"/>
    </row>
    <row r="6561" spans="1:35" s="4" customFormat="1" x14ac:dyDescent="0.25">
      <c r="A6561" s="408">
        <f t="shared" si="100"/>
        <v>6559</v>
      </c>
      <c r="B6561" s="488">
        <v>45557</v>
      </c>
      <c r="C6561" s="212" t="s">
        <v>91</v>
      </c>
      <c r="D6561" s="408" t="s">
        <v>92</v>
      </c>
      <c r="E6561" s="408" t="s">
        <v>343</v>
      </c>
      <c r="F6561" s="97">
        <v>0</v>
      </c>
      <c r="G6561" s="97"/>
      <c r="H6561" s="116"/>
      <c r="I6561" s="116"/>
      <c r="J6561" s="97"/>
      <c r="AD6561" s="476"/>
      <c r="AI6561" s="473"/>
    </row>
    <row r="6562" spans="1:35" s="4" customFormat="1" x14ac:dyDescent="0.25">
      <c r="A6562" s="408">
        <f t="shared" si="100"/>
        <v>6560</v>
      </c>
      <c r="B6562" s="488">
        <v>45557</v>
      </c>
      <c r="C6562" s="212" t="s">
        <v>94</v>
      </c>
      <c r="D6562" s="408" t="s">
        <v>92</v>
      </c>
      <c r="E6562" s="408" t="s">
        <v>344</v>
      </c>
      <c r="F6562" s="97">
        <v>0</v>
      </c>
      <c r="G6562" s="97"/>
      <c r="H6562" s="116"/>
      <c r="I6562" s="116"/>
      <c r="J6562" s="97"/>
      <c r="AD6562" s="476"/>
      <c r="AI6562" s="473"/>
    </row>
    <row r="6563" spans="1:35" s="4" customFormat="1" x14ac:dyDescent="0.25">
      <c r="A6563" s="408">
        <f t="shared" si="100"/>
        <v>6561</v>
      </c>
      <c r="B6563" s="488">
        <v>45557</v>
      </c>
      <c r="C6563" s="212" t="s">
        <v>116</v>
      </c>
      <c r="D6563" s="408" t="s">
        <v>92</v>
      </c>
      <c r="E6563" s="408" t="s">
        <v>345</v>
      </c>
      <c r="F6563" s="97">
        <v>0</v>
      </c>
      <c r="G6563" s="97"/>
      <c r="H6563" s="116"/>
      <c r="I6563" s="116"/>
      <c r="J6563" s="97"/>
      <c r="AD6563" s="476"/>
      <c r="AI6563" s="473"/>
    </row>
    <row r="6564" spans="1:35" s="4" customFormat="1" x14ac:dyDescent="0.25">
      <c r="A6564" s="408">
        <f t="shared" si="100"/>
        <v>6562</v>
      </c>
      <c r="B6564" s="488">
        <v>45557</v>
      </c>
      <c r="C6564" s="212" t="s">
        <v>128</v>
      </c>
      <c r="D6564" s="408" t="s">
        <v>97</v>
      </c>
      <c r="E6564" s="408" t="s">
        <v>346</v>
      </c>
      <c r="F6564" s="97">
        <v>60</v>
      </c>
      <c r="G6564" s="97"/>
      <c r="H6564" s="116"/>
      <c r="I6564" s="116"/>
      <c r="J6564" s="97"/>
      <c r="AD6564" s="476"/>
      <c r="AI6564" s="473"/>
    </row>
    <row r="6565" spans="1:35" s="4" customFormat="1" x14ac:dyDescent="0.25">
      <c r="A6565" s="408">
        <f t="shared" si="100"/>
        <v>6563</v>
      </c>
      <c r="B6565" s="488">
        <v>45557</v>
      </c>
      <c r="C6565" s="212" t="s">
        <v>96</v>
      </c>
      <c r="D6565" s="408" t="s">
        <v>97</v>
      </c>
      <c r="E6565" s="408" t="s">
        <v>347</v>
      </c>
      <c r="F6565" s="97">
        <v>63</v>
      </c>
      <c r="G6565" s="97"/>
      <c r="H6565" s="116"/>
      <c r="I6565" s="116"/>
      <c r="J6565" s="97"/>
      <c r="AD6565" s="476"/>
      <c r="AI6565" s="473"/>
    </row>
    <row r="6566" spans="1:35" s="4" customFormat="1" x14ac:dyDescent="0.25">
      <c r="A6566" s="408">
        <f t="shared" si="100"/>
        <v>6564</v>
      </c>
      <c r="B6566" s="488">
        <v>45557</v>
      </c>
      <c r="C6566" s="212" t="s">
        <v>113</v>
      </c>
      <c r="D6566" s="408" t="s">
        <v>114</v>
      </c>
      <c r="E6566" s="408" t="s">
        <v>348</v>
      </c>
      <c r="F6566" s="97">
        <v>104</v>
      </c>
      <c r="G6566" s="97"/>
      <c r="H6566" s="116"/>
      <c r="I6566" s="116"/>
      <c r="J6566" s="97"/>
      <c r="AD6566" s="476"/>
      <c r="AI6566" s="473"/>
    </row>
    <row r="6567" spans="1:35" s="4" customFormat="1" x14ac:dyDescent="0.25">
      <c r="A6567" s="408">
        <f t="shared" si="100"/>
        <v>6565</v>
      </c>
      <c r="B6567" s="488">
        <v>45557</v>
      </c>
      <c r="C6567" s="96" t="s">
        <v>559</v>
      </c>
      <c r="D6567" s="408" t="str">
        <f>VLOOKUP(C6567,X$4:Z6568,2,FALSE)</f>
        <v>لودر VOLVO</v>
      </c>
      <c r="E6567" s="408" t="str">
        <f>VLOOKUP(C6567,X$4:Z6568,3,FALSE)</f>
        <v>شرکتی</v>
      </c>
      <c r="F6567" s="97">
        <v>193</v>
      </c>
      <c r="G6567" s="97"/>
      <c r="H6567" s="116"/>
      <c r="I6567" s="116"/>
      <c r="J6567" s="97"/>
      <c r="AD6567" s="476"/>
      <c r="AI6567" s="473"/>
    </row>
    <row r="6568" spans="1:35" s="4" customFormat="1" x14ac:dyDescent="0.25">
      <c r="A6568" s="408">
        <f t="shared" si="100"/>
        <v>6566</v>
      </c>
      <c r="B6568" s="488">
        <v>45557</v>
      </c>
      <c r="C6568" s="212" t="s">
        <v>156</v>
      </c>
      <c r="D6568" s="408" t="s">
        <v>136</v>
      </c>
      <c r="E6568" s="408" t="s">
        <v>149</v>
      </c>
      <c r="F6568" s="97">
        <v>0</v>
      </c>
      <c r="G6568" s="97"/>
      <c r="H6568" s="116"/>
      <c r="I6568" s="116"/>
      <c r="J6568" s="97"/>
      <c r="AD6568" s="476"/>
      <c r="AI6568" s="473"/>
    </row>
    <row r="6569" spans="1:35" s="4" customFormat="1" x14ac:dyDescent="0.25">
      <c r="A6569" s="408">
        <f t="shared" si="100"/>
        <v>6567</v>
      </c>
      <c r="B6569" s="488">
        <v>45557</v>
      </c>
      <c r="C6569" s="212" t="s">
        <v>142</v>
      </c>
      <c r="D6569" s="408" t="s">
        <v>264</v>
      </c>
      <c r="E6569" s="408" t="s">
        <v>143</v>
      </c>
      <c r="F6569" s="97">
        <v>0</v>
      </c>
      <c r="G6569" s="97"/>
      <c r="H6569" s="116"/>
      <c r="I6569" s="116"/>
      <c r="J6569" s="97"/>
      <c r="AD6569" s="476"/>
      <c r="AI6569" s="473"/>
    </row>
    <row r="6570" spans="1:35" s="4" customFormat="1" x14ac:dyDescent="0.25">
      <c r="A6570" s="408">
        <f t="shared" si="100"/>
        <v>6568</v>
      </c>
      <c r="B6570" s="488">
        <v>45557</v>
      </c>
      <c r="C6570" s="212" t="s">
        <v>144</v>
      </c>
      <c r="D6570" s="408" t="s">
        <v>264</v>
      </c>
      <c r="E6570" s="408" t="s">
        <v>143</v>
      </c>
      <c r="F6570" s="97">
        <v>154</v>
      </c>
      <c r="G6570" s="97"/>
      <c r="H6570" s="116"/>
      <c r="I6570" s="116"/>
      <c r="J6570" s="97"/>
      <c r="AD6570" s="476"/>
      <c r="AI6570" s="473"/>
    </row>
    <row r="6571" spans="1:35" s="4" customFormat="1" x14ac:dyDescent="0.25">
      <c r="A6571" s="408">
        <f t="shared" si="100"/>
        <v>6569</v>
      </c>
      <c r="B6571" s="488">
        <v>45557</v>
      </c>
      <c r="C6571" s="212" t="s">
        <v>145</v>
      </c>
      <c r="D6571" s="408" t="s">
        <v>265</v>
      </c>
      <c r="E6571" s="408" t="s">
        <v>146</v>
      </c>
      <c r="F6571" s="97">
        <v>431</v>
      </c>
      <c r="G6571" s="97"/>
      <c r="H6571" s="116"/>
      <c r="I6571" s="116"/>
      <c r="J6571" s="97"/>
      <c r="AD6571" s="476"/>
      <c r="AI6571" s="473"/>
    </row>
    <row r="6572" spans="1:35" s="4" customFormat="1" x14ac:dyDescent="0.25">
      <c r="A6572" s="408">
        <f t="shared" si="100"/>
        <v>6570</v>
      </c>
      <c r="B6572" s="488">
        <v>45557</v>
      </c>
      <c r="C6572" s="212" t="s">
        <v>160</v>
      </c>
      <c r="D6572" s="408" t="s">
        <v>136</v>
      </c>
      <c r="E6572" s="408" t="s">
        <v>64</v>
      </c>
      <c r="F6572" s="97">
        <v>273</v>
      </c>
      <c r="G6572" s="97"/>
      <c r="H6572" s="116"/>
      <c r="I6572" s="116"/>
      <c r="J6572" s="97"/>
      <c r="AD6572" s="476"/>
      <c r="AI6572" s="473"/>
    </row>
    <row r="6573" spans="1:35" s="4" customFormat="1" x14ac:dyDescent="0.25">
      <c r="A6573" s="408">
        <f t="shared" si="100"/>
        <v>6571</v>
      </c>
      <c r="B6573" s="488">
        <v>45557</v>
      </c>
      <c r="C6573" s="212" t="s">
        <v>390</v>
      </c>
      <c r="D6573" s="408" t="s">
        <v>99</v>
      </c>
      <c r="E6573" s="408" t="s">
        <v>381</v>
      </c>
      <c r="F6573" s="97">
        <v>0</v>
      </c>
      <c r="G6573" s="97"/>
      <c r="H6573" s="116"/>
      <c r="I6573" s="116"/>
      <c r="J6573" s="97"/>
      <c r="AD6573" s="476"/>
      <c r="AI6573" s="473"/>
    </row>
    <row r="6574" spans="1:35" s="4" customFormat="1" x14ac:dyDescent="0.25">
      <c r="A6574" s="408">
        <f t="shared" si="100"/>
        <v>6572</v>
      </c>
      <c r="B6574" s="488">
        <v>45557</v>
      </c>
      <c r="C6574" s="96" t="s">
        <v>283</v>
      </c>
      <c r="D6574" s="408" t="s">
        <v>266</v>
      </c>
      <c r="E6574" s="408" t="s">
        <v>63</v>
      </c>
      <c r="F6574" s="97">
        <v>0</v>
      </c>
      <c r="G6574" s="97"/>
      <c r="H6574" s="116"/>
      <c r="I6574" s="116"/>
      <c r="J6574" s="97"/>
      <c r="AD6574" s="476"/>
      <c r="AI6574" s="473"/>
    </row>
    <row r="6575" spans="1:35" s="4" customFormat="1" x14ac:dyDescent="0.25">
      <c r="A6575" s="408">
        <f t="shared" si="100"/>
        <v>6573</v>
      </c>
      <c r="B6575" s="488">
        <v>45557</v>
      </c>
      <c r="C6575" s="212" t="s">
        <v>148</v>
      </c>
      <c r="D6575" s="408" t="s">
        <v>92</v>
      </c>
      <c r="E6575" s="408" t="s">
        <v>63</v>
      </c>
      <c r="F6575" s="97">
        <v>0</v>
      </c>
      <c r="G6575" s="97"/>
      <c r="H6575" s="116"/>
      <c r="I6575" s="116"/>
      <c r="J6575" s="97"/>
      <c r="AD6575" s="476"/>
      <c r="AI6575" s="473"/>
    </row>
    <row r="6576" spans="1:35" s="4" customFormat="1" x14ac:dyDescent="0.25">
      <c r="A6576" s="408">
        <f t="shared" si="100"/>
        <v>6574</v>
      </c>
      <c r="B6576" s="488">
        <v>45557</v>
      </c>
      <c r="C6576" s="212" t="s">
        <v>150</v>
      </c>
      <c r="D6576" s="408" t="s">
        <v>92</v>
      </c>
      <c r="E6576" s="408" t="s">
        <v>63</v>
      </c>
      <c r="F6576" s="97">
        <v>0</v>
      </c>
      <c r="G6576" s="97"/>
      <c r="H6576" s="116"/>
      <c r="I6576" s="116"/>
      <c r="J6576" s="97"/>
      <c r="AD6576" s="476"/>
      <c r="AI6576" s="473"/>
    </row>
    <row r="6577" spans="1:35" s="4" customFormat="1" x14ac:dyDescent="0.25">
      <c r="A6577" s="408">
        <f t="shared" si="100"/>
        <v>6575</v>
      </c>
      <c r="B6577" s="488">
        <v>45557</v>
      </c>
      <c r="C6577" s="213" t="s">
        <v>467</v>
      </c>
      <c r="D6577" s="408" t="s">
        <v>92</v>
      </c>
      <c r="E6577" s="408" t="s">
        <v>63</v>
      </c>
      <c r="F6577" s="97">
        <v>200</v>
      </c>
      <c r="G6577" s="97"/>
      <c r="H6577" s="116"/>
      <c r="I6577" s="116"/>
      <c r="J6577" s="97"/>
      <c r="AD6577" s="476"/>
      <c r="AI6577" s="473"/>
    </row>
    <row r="6578" spans="1:35" s="4" customFormat="1" x14ac:dyDescent="0.25">
      <c r="A6578" s="408">
        <f t="shared" si="100"/>
        <v>6576</v>
      </c>
      <c r="B6578" s="488">
        <v>45557</v>
      </c>
      <c r="C6578" s="212" t="s">
        <v>135</v>
      </c>
      <c r="D6578" s="408" t="s">
        <v>136</v>
      </c>
      <c r="E6578" s="408" t="s">
        <v>2</v>
      </c>
      <c r="F6578" s="97">
        <v>265</v>
      </c>
      <c r="G6578" s="97"/>
      <c r="H6578" s="116"/>
      <c r="I6578" s="116"/>
      <c r="J6578" s="97"/>
      <c r="AD6578" s="476"/>
      <c r="AI6578" s="473"/>
    </row>
    <row r="6579" spans="1:35" s="4" customFormat="1" x14ac:dyDescent="0.25">
      <c r="A6579" s="408">
        <f t="shared" si="100"/>
        <v>6577</v>
      </c>
      <c r="B6579" s="488">
        <v>45557</v>
      </c>
      <c r="C6579" s="212" t="s">
        <v>137</v>
      </c>
      <c r="D6579" s="408" t="s">
        <v>136</v>
      </c>
      <c r="E6579" s="408" t="s">
        <v>2</v>
      </c>
      <c r="F6579" s="97">
        <v>262</v>
      </c>
      <c r="G6579" s="97"/>
      <c r="H6579" s="116"/>
      <c r="I6579" s="116"/>
      <c r="J6579" s="97"/>
      <c r="AD6579" s="476"/>
      <c r="AI6579" s="473"/>
    </row>
    <row r="6580" spans="1:35" s="4" customFormat="1" x14ac:dyDescent="0.25">
      <c r="A6580" s="408">
        <f t="shared" si="100"/>
        <v>6578</v>
      </c>
      <c r="B6580" s="488">
        <v>45557</v>
      </c>
      <c r="C6580" s="212" t="s">
        <v>139</v>
      </c>
      <c r="D6580" s="408" t="s">
        <v>92</v>
      </c>
      <c r="E6580" s="408" t="s">
        <v>2</v>
      </c>
      <c r="F6580" s="97">
        <v>0</v>
      </c>
      <c r="G6580" s="97"/>
      <c r="H6580" s="116"/>
      <c r="I6580" s="116"/>
      <c r="J6580" s="97"/>
      <c r="AD6580" s="476"/>
      <c r="AI6580" s="473"/>
    </row>
    <row r="6581" spans="1:35" s="4" customFormat="1" x14ac:dyDescent="0.25">
      <c r="A6581" s="408">
        <f t="shared" si="100"/>
        <v>6579</v>
      </c>
      <c r="B6581" s="488">
        <v>45557</v>
      </c>
      <c r="C6581" s="212" t="s">
        <v>140</v>
      </c>
      <c r="D6581" s="408" t="s">
        <v>92</v>
      </c>
      <c r="E6581" s="408" t="s">
        <v>2</v>
      </c>
      <c r="F6581" s="97">
        <v>0</v>
      </c>
      <c r="G6581" s="97"/>
      <c r="H6581" s="116"/>
      <c r="I6581" s="116"/>
      <c r="J6581" s="97"/>
      <c r="AD6581" s="476"/>
      <c r="AI6581" s="473"/>
    </row>
    <row r="6582" spans="1:35" s="4" customFormat="1" x14ac:dyDescent="0.25">
      <c r="A6582" s="408">
        <f t="shared" si="100"/>
        <v>6580</v>
      </c>
      <c r="B6582" s="488">
        <v>45557</v>
      </c>
      <c r="C6582" s="212" t="s">
        <v>141</v>
      </c>
      <c r="D6582" s="408" t="s">
        <v>92</v>
      </c>
      <c r="E6582" s="408" t="s">
        <v>2</v>
      </c>
      <c r="F6582" s="97">
        <v>0</v>
      </c>
      <c r="G6582" s="97"/>
      <c r="H6582" s="116"/>
      <c r="I6582" s="116"/>
      <c r="J6582" s="97"/>
      <c r="AD6582" s="476"/>
      <c r="AI6582" s="473"/>
    </row>
    <row r="6583" spans="1:35" s="4" customFormat="1" x14ac:dyDescent="0.25">
      <c r="A6583" s="408">
        <f t="shared" ref="A6583:A6647" si="101">ROW()-2</f>
        <v>6581</v>
      </c>
      <c r="B6583" s="488">
        <v>45557</v>
      </c>
      <c r="C6583" s="212" t="s">
        <v>134</v>
      </c>
      <c r="D6583" s="408" t="s">
        <v>99</v>
      </c>
      <c r="E6583" s="408" t="s">
        <v>2</v>
      </c>
      <c r="F6583" s="97">
        <v>0</v>
      </c>
      <c r="G6583" s="97"/>
      <c r="H6583" s="116"/>
      <c r="I6583" s="116"/>
      <c r="J6583" s="97"/>
      <c r="AD6583" s="476"/>
      <c r="AI6583" s="473"/>
    </row>
    <row r="6584" spans="1:35" s="4" customFormat="1" x14ac:dyDescent="0.25">
      <c r="A6584" s="408">
        <f t="shared" si="101"/>
        <v>6582</v>
      </c>
      <c r="B6584" s="488">
        <v>45557</v>
      </c>
      <c r="C6584" s="212" t="s">
        <v>279</v>
      </c>
      <c r="D6584" s="408" t="s">
        <v>99</v>
      </c>
      <c r="E6584" s="408" t="s">
        <v>2</v>
      </c>
      <c r="F6584" s="97">
        <v>0</v>
      </c>
      <c r="G6584" s="97"/>
      <c r="H6584" s="116"/>
      <c r="I6584" s="116"/>
      <c r="J6584" s="97"/>
      <c r="AD6584" s="476"/>
      <c r="AI6584" s="473"/>
    </row>
    <row r="6585" spans="1:35" s="4" customFormat="1" x14ac:dyDescent="0.25">
      <c r="A6585" s="408">
        <f t="shared" si="101"/>
        <v>6583</v>
      </c>
      <c r="B6585" s="488">
        <v>45557</v>
      </c>
      <c r="C6585" s="212" t="s">
        <v>153</v>
      </c>
      <c r="D6585" s="408" t="s">
        <v>103</v>
      </c>
      <c r="E6585" s="408" t="s">
        <v>62</v>
      </c>
      <c r="F6585" s="97">
        <v>191</v>
      </c>
      <c r="G6585" s="97"/>
      <c r="H6585" s="116"/>
      <c r="I6585" s="116"/>
      <c r="J6585" s="97"/>
      <c r="AD6585" s="476"/>
      <c r="AI6585" s="473"/>
    </row>
    <row r="6586" spans="1:35" s="4" customFormat="1" x14ac:dyDescent="0.25">
      <c r="A6586" s="408">
        <f t="shared" si="101"/>
        <v>6584</v>
      </c>
      <c r="B6586" s="488">
        <v>45557</v>
      </c>
      <c r="C6586" s="212" t="s">
        <v>154</v>
      </c>
      <c r="D6586" s="408" t="s">
        <v>92</v>
      </c>
      <c r="E6586" s="408" t="s">
        <v>62</v>
      </c>
      <c r="F6586" s="97">
        <v>0</v>
      </c>
      <c r="G6586" s="97"/>
      <c r="H6586" s="116"/>
      <c r="I6586" s="116"/>
      <c r="J6586" s="97"/>
      <c r="AD6586" s="476"/>
      <c r="AI6586" s="473"/>
    </row>
    <row r="6587" spans="1:35" s="4" customFormat="1" x14ac:dyDescent="0.25">
      <c r="A6587" s="408">
        <f t="shared" si="101"/>
        <v>6585</v>
      </c>
      <c r="B6587" s="488">
        <v>45557</v>
      </c>
      <c r="C6587" s="212" t="s">
        <v>155</v>
      </c>
      <c r="D6587" s="408" t="s">
        <v>92</v>
      </c>
      <c r="E6587" s="408" t="s">
        <v>62</v>
      </c>
      <c r="F6587" s="97">
        <v>220</v>
      </c>
      <c r="G6587" s="97"/>
      <c r="H6587" s="116"/>
      <c r="I6587" s="116"/>
      <c r="J6587" s="97"/>
      <c r="AD6587" s="476"/>
      <c r="AI6587" s="473"/>
    </row>
    <row r="6588" spans="1:35" s="4" customFormat="1" x14ac:dyDescent="0.25">
      <c r="A6588" s="408">
        <f t="shared" si="101"/>
        <v>6586</v>
      </c>
      <c r="B6588" s="488">
        <v>45557</v>
      </c>
      <c r="C6588" s="212" t="s">
        <v>295</v>
      </c>
      <c r="D6588" s="408" t="s">
        <v>92</v>
      </c>
      <c r="E6588" s="408" t="s">
        <v>62</v>
      </c>
      <c r="F6588" s="97">
        <v>0</v>
      </c>
      <c r="G6588" s="97"/>
      <c r="H6588" s="116"/>
      <c r="I6588" s="116"/>
      <c r="J6588" s="97"/>
      <c r="AD6588" s="476"/>
      <c r="AI6588" s="473"/>
    </row>
    <row r="6589" spans="1:35" s="4" customFormat="1" x14ac:dyDescent="0.25">
      <c r="A6589" s="408">
        <f t="shared" si="101"/>
        <v>6587</v>
      </c>
      <c r="B6589" s="488">
        <v>45557</v>
      </c>
      <c r="C6589" s="212" t="s">
        <v>259</v>
      </c>
      <c r="D6589" s="408" t="s">
        <v>92</v>
      </c>
      <c r="E6589" s="408" t="s">
        <v>2</v>
      </c>
      <c r="F6589" s="97">
        <v>0</v>
      </c>
      <c r="G6589" s="97"/>
      <c r="H6589" s="116"/>
      <c r="I6589" s="116"/>
      <c r="J6589" s="97"/>
      <c r="AD6589" s="476"/>
      <c r="AI6589" s="473"/>
    </row>
    <row r="6590" spans="1:35" s="4" customFormat="1" x14ac:dyDescent="0.25">
      <c r="A6590" s="408">
        <f t="shared" si="101"/>
        <v>6588</v>
      </c>
      <c r="B6590" s="488">
        <v>45557</v>
      </c>
      <c r="C6590" s="212" t="s">
        <v>260</v>
      </c>
      <c r="D6590" s="408" t="s">
        <v>92</v>
      </c>
      <c r="E6590" s="408" t="s">
        <v>2</v>
      </c>
      <c r="F6590" s="97">
        <v>0</v>
      </c>
      <c r="G6590" s="97"/>
      <c r="H6590" s="116"/>
      <c r="I6590" s="116"/>
      <c r="J6590" s="97"/>
      <c r="AD6590" s="476"/>
      <c r="AI6590" s="473"/>
    </row>
    <row r="6591" spans="1:35" s="4" customFormat="1" x14ac:dyDescent="0.25">
      <c r="A6591" s="408">
        <f t="shared" si="101"/>
        <v>6589</v>
      </c>
      <c r="B6591" s="488">
        <v>45557</v>
      </c>
      <c r="C6591" s="212" t="s">
        <v>252</v>
      </c>
      <c r="D6591" s="408" t="s">
        <v>92</v>
      </c>
      <c r="E6591" s="408" t="s">
        <v>2</v>
      </c>
      <c r="F6591" s="97">
        <v>0</v>
      </c>
      <c r="G6591" s="97"/>
      <c r="H6591" s="116"/>
      <c r="I6591" s="116"/>
      <c r="J6591" s="97"/>
      <c r="AD6591" s="476"/>
      <c r="AI6591" s="473"/>
    </row>
    <row r="6592" spans="1:35" s="4" customFormat="1" x14ac:dyDescent="0.25">
      <c r="A6592" s="408">
        <f t="shared" si="101"/>
        <v>6590</v>
      </c>
      <c r="B6592" s="488">
        <v>45557</v>
      </c>
      <c r="C6592" s="212" t="s">
        <v>177</v>
      </c>
      <c r="D6592" s="408" t="s">
        <v>159</v>
      </c>
      <c r="E6592" s="408" t="s">
        <v>8</v>
      </c>
      <c r="F6592" s="97">
        <v>0</v>
      </c>
      <c r="G6592" s="97"/>
      <c r="H6592" s="116"/>
      <c r="I6592" s="116"/>
      <c r="J6592" s="97"/>
      <c r="AD6592" s="476"/>
      <c r="AI6592" s="473"/>
    </row>
    <row r="6593" spans="1:35" s="4" customFormat="1" x14ac:dyDescent="0.25">
      <c r="A6593" s="408">
        <f t="shared" si="101"/>
        <v>6591</v>
      </c>
      <c r="B6593" s="488">
        <v>45557</v>
      </c>
      <c r="C6593" s="212" t="s">
        <v>162</v>
      </c>
      <c r="D6593" s="408" t="s">
        <v>163</v>
      </c>
      <c r="E6593" s="408" t="s">
        <v>164</v>
      </c>
      <c r="F6593" s="97">
        <v>0</v>
      </c>
      <c r="G6593" s="97"/>
      <c r="H6593" s="116"/>
      <c r="I6593" s="116"/>
      <c r="J6593" s="97"/>
      <c r="AD6593" s="476"/>
      <c r="AI6593" s="473"/>
    </row>
    <row r="6594" spans="1:35" s="4" customFormat="1" x14ac:dyDescent="0.25">
      <c r="A6594" s="408">
        <f t="shared" si="101"/>
        <v>6592</v>
      </c>
      <c r="B6594" s="488">
        <v>45557</v>
      </c>
      <c r="C6594" s="212" t="s">
        <v>166</v>
      </c>
      <c r="D6594" s="408" t="s">
        <v>167</v>
      </c>
      <c r="E6594" s="408" t="s">
        <v>164</v>
      </c>
      <c r="F6594" s="97">
        <v>76</v>
      </c>
      <c r="G6594" s="97"/>
      <c r="H6594" s="116"/>
      <c r="I6594" s="116"/>
      <c r="J6594" s="97"/>
      <c r="AD6594" s="476"/>
      <c r="AI6594" s="473"/>
    </row>
    <row r="6595" spans="1:35" s="4" customFormat="1" x14ac:dyDescent="0.25">
      <c r="A6595" s="408">
        <f t="shared" si="101"/>
        <v>6593</v>
      </c>
      <c r="B6595" s="488">
        <v>45557</v>
      </c>
      <c r="C6595" s="212" t="s">
        <v>169</v>
      </c>
      <c r="D6595" s="408" t="s">
        <v>167</v>
      </c>
      <c r="E6595" s="408" t="s">
        <v>164</v>
      </c>
      <c r="F6595" s="97">
        <v>48</v>
      </c>
      <c r="G6595" s="97"/>
      <c r="H6595" s="116"/>
      <c r="I6595" s="116"/>
      <c r="J6595" s="97"/>
      <c r="AD6595" s="476"/>
      <c r="AI6595" s="473"/>
    </row>
    <row r="6596" spans="1:35" s="4" customFormat="1" x14ac:dyDescent="0.25">
      <c r="A6596" s="408">
        <f t="shared" si="101"/>
        <v>6594</v>
      </c>
      <c r="B6596" s="488">
        <v>45557</v>
      </c>
      <c r="C6596" s="212" t="s">
        <v>170</v>
      </c>
      <c r="D6596" s="408" t="s">
        <v>103</v>
      </c>
      <c r="E6596" s="408" t="s">
        <v>164</v>
      </c>
      <c r="F6596" s="97">
        <v>93</v>
      </c>
      <c r="G6596" s="97"/>
      <c r="H6596" s="116"/>
      <c r="I6596" s="116"/>
      <c r="J6596" s="97"/>
      <c r="AD6596" s="476"/>
      <c r="AI6596" s="473"/>
    </row>
    <row r="6597" spans="1:35" s="4" customFormat="1" x14ac:dyDescent="0.25">
      <c r="A6597" s="408">
        <f t="shared" si="101"/>
        <v>6595</v>
      </c>
      <c r="B6597" s="488">
        <v>45557</v>
      </c>
      <c r="C6597" s="212" t="s">
        <v>171</v>
      </c>
      <c r="D6597" s="408" t="s">
        <v>159</v>
      </c>
      <c r="E6597" s="408" t="s">
        <v>164</v>
      </c>
      <c r="F6597" s="97">
        <v>0</v>
      </c>
      <c r="G6597" s="97"/>
      <c r="H6597" s="116"/>
      <c r="I6597" s="116"/>
      <c r="J6597" s="97"/>
      <c r="AD6597" s="476"/>
      <c r="AI6597" s="473"/>
    </row>
    <row r="6598" spans="1:35" s="4" customFormat="1" x14ac:dyDescent="0.25">
      <c r="A6598" s="408">
        <f t="shared" si="101"/>
        <v>6596</v>
      </c>
      <c r="B6598" s="488">
        <v>45557</v>
      </c>
      <c r="C6598" s="212" t="s">
        <v>172</v>
      </c>
      <c r="D6598" s="408" t="s">
        <v>173</v>
      </c>
      <c r="E6598" s="408" t="s">
        <v>164</v>
      </c>
      <c r="F6598" s="97">
        <v>0</v>
      </c>
      <c r="G6598" s="97"/>
      <c r="H6598" s="116"/>
      <c r="I6598" s="116"/>
      <c r="J6598" s="97"/>
      <c r="AD6598" s="476"/>
      <c r="AI6598" s="473"/>
    </row>
    <row r="6599" spans="1:35" s="4" customFormat="1" x14ac:dyDescent="0.25">
      <c r="A6599" s="408">
        <f t="shared" si="101"/>
        <v>6597</v>
      </c>
      <c r="B6599" s="488">
        <v>45557</v>
      </c>
      <c r="C6599" s="212" t="s">
        <v>174</v>
      </c>
      <c r="D6599" s="408" t="s">
        <v>99</v>
      </c>
      <c r="E6599" s="408" t="s">
        <v>164</v>
      </c>
      <c r="F6599" s="97">
        <v>0</v>
      </c>
      <c r="G6599" s="97"/>
      <c r="H6599" s="116"/>
      <c r="I6599" s="116"/>
      <c r="J6599" s="97"/>
      <c r="AD6599" s="476"/>
      <c r="AI6599" s="473"/>
    </row>
    <row r="6600" spans="1:35" s="4" customFormat="1" x14ac:dyDescent="0.25">
      <c r="A6600" s="408">
        <f t="shared" si="101"/>
        <v>6598</v>
      </c>
      <c r="B6600" s="488">
        <v>45557</v>
      </c>
      <c r="C6600" s="212" t="s">
        <v>175</v>
      </c>
      <c r="D6600" s="408" t="s">
        <v>176</v>
      </c>
      <c r="E6600" s="408" t="s">
        <v>164</v>
      </c>
      <c r="F6600" s="97">
        <v>86</v>
      </c>
      <c r="G6600" s="97"/>
      <c r="H6600" s="116"/>
      <c r="I6600" s="116"/>
      <c r="J6600" s="97"/>
      <c r="AD6600" s="476"/>
      <c r="AI6600" s="473"/>
    </row>
    <row r="6601" spans="1:35" s="4" customFormat="1" x14ac:dyDescent="0.25">
      <c r="A6601" s="408">
        <f t="shared" si="101"/>
        <v>6599</v>
      </c>
      <c r="B6601" s="488">
        <v>45557</v>
      </c>
      <c r="C6601" s="212" t="s">
        <v>263</v>
      </c>
      <c r="D6601" s="408" t="s">
        <v>176</v>
      </c>
      <c r="E6601" s="408" t="s">
        <v>164</v>
      </c>
      <c r="F6601" s="97">
        <v>0</v>
      </c>
      <c r="G6601" s="97"/>
      <c r="H6601" s="116"/>
      <c r="I6601" s="116"/>
      <c r="J6601" s="97"/>
      <c r="AD6601" s="476"/>
      <c r="AI6601" s="473"/>
    </row>
    <row r="6602" spans="1:35" s="4" customFormat="1" x14ac:dyDescent="0.25">
      <c r="A6602" s="408">
        <f t="shared" si="101"/>
        <v>6600</v>
      </c>
      <c r="B6602" s="488">
        <v>45557</v>
      </c>
      <c r="C6602" s="212" t="s">
        <v>261</v>
      </c>
      <c r="D6602" s="408" t="s">
        <v>269</v>
      </c>
      <c r="E6602" s="408" t="s">
        <v>164</v>
      </c>
      <c r="F6602" s="97">
        <v>0</v>
      </c>
      <c r="G6602" s="97"/>
      <c r="H6602" s="116"/>
      <c r="I6602" s="116"/>
      <c r="J6602" s="97"/>
      <c r="AD6602" s="476"/>
      <c r="AI6602" s="473"/>
    </row>
    <row r="6603" spans="1:35" s="4" customFormat="1" x14ac:dyDescent="0.25">
      <c r="A6603" s="408">
        <f t="shared" si="101"/>
        <v>6601</v>
      </c>
      <c r="B6603" s="488">
        <v>45557</v>
      </c>
      <c r="C6603" s="212" t="s">
        <v>254</v>
      </c>
      <c r="D6603" s="408" t="s">
        <v>159</v>
      </c>
      <c r="E6603" s="408" t="s">
        <v>164</v>
      </c>
      <c r="F6603" s="97">
        <v>0</v>
      </c>
      <c r="G6603" s="97"/>
      <c r="H6603" s="116"/>
      <c r="I6603" s="116"/>
      <c r="J6603" s="97"/>
      <c r="AD6603" s="476"/>
      <c r="AI6603" s="473"/>
    </row>
    <row r="6604" spans="1:35" s="4" customFormat="1" x14ac:dyDescent="0.25">
      <c r="A6604" s="408">
        <f t="shared" si="101"/>
        <v>6602</v>
      </c>
      <c r="B6604" s="488">
        <v>45557</v>
      </c>
      <c r="C6604" s="212" t="s">
        <v>277</v>
      </c>
      <c r="D6604" s="408" t="s">
        <v>176</v>
      </c>
      <c r="E6604" s="408" t="s">
        <v>164</v>
      </c>
      <c r="F6604" s="97">
        <v>100</v>
      </c>
      <c r="G6604" s="97"/>
      <c r="H6604" s="116"/>
      <c r="I6604" s="116"/>
      <c r="J6604" s="97"/>
      <c r="AD6604" s="476"/>
      <c r="AI6604" s="473"/>
    </row>
    <row r="6605" spans="1:35" s="4" customFormat="1" x14ac:dyDescent="0.25">
      <c r="A6605" s="408">
        <f t="shared" si="101"/>
        <v>6603</v>
      </c>
      <c r="B6605" s="488">
        <v>45557</v>
      </c>
      <c r="C6605" s="212" t="s">
        <v>352</v>
      </c>
      <c r="D6605" s="408" t="s">
        <v>176</v>
      </c>
      <c r="E6605" s="408" t="s">
        <v>164</v>
      </c>
      <c r="F6605" s="97">
        <v>0</v>
      </c>
      <c r="G6605" s="97"/>
      <c r="H6605" s="116"/>
      <c r="I6605" s="116"/>
      <c r="J6605" s="97"/>
      <c r="AD6605" s="476"/>
      <c r="AI6605" s="473"/>
    </row>
    <row r="6606" spans="1:35" s="4" customFormat="1" x14ac:dyDescent="0.25">
      <c r="A6606" s="408">
        <f t="shared" si="101"/>
        <v>6604</v>
      </c>
      <c r="B6606" s="488">
        <v>45557</v>
      </c>
      <c r="C6606" s="212" t="s">
        <v>354</v>
      </c>
      <c r="D6606" s="408" t="s">
        <v>103</v>
      </c>
      <c r="E6606" s="408" t="s">
        <v>164</v>
      </c>
      <c r="F6606" s="97">
        <v>0</v>
      </c>
      <c r="G6606" s="97"/>
      <c r="H6606" s="116"/>
      <c r="I6606" s="116"/>
      <c r="J6606" s="97"/>
      <c r="AD6606" s="476"/>
      <c r="AI6606" s="473"/>
    </row>
    <row r="6607" spans="1:35" s="4" customFormat="1" x14ac:dyDescent="0.25">
      <c r="A6607" s="408">
        <f t="shared" si="101"/>
        <v>6605</v>
      </c>
      <c r="B6607" s="488">
        <v>45557</v>
      </c>
      <c r="C6607" s="212" t="s">
        <v>385</v>
      </c>
      <c r="D6607" s="408" t="s">
        <v>386</v>
      </c>
      <c r="E6607" s="408" t="s">
        <v>383</v>
      </c>
      <c r="F6607" s="97">
        <v>0</v>
      </c>
      <c r="G6607" s="97"/>
      <c r="H6607" s="116"/>
      <c r="I6607" s="116"/>
      <c r="J6607" s="97"/>
      <c r="AD6607" s="476"/>
      <c r="AI6607" s="473"/>
    </row>
    <row r="6608" spans="1:35" s="4" customFormat="1" x14ac:dyDescent="0.25">
      <c r="A6608" s="408">
        <f t="shared" si="101"/>
        <v>6606</v>
      </c>
      <c r="B6608" s="488">
        <v>45557</v>
      </c>
      <c r="C6608" s="212" t="s">
        <v>379</v>
      </c>
      <c r="D6608" s="408" t="s">
        <v>269</v>
      </c>
      <c r="E6608" s="408" t="s">
        <v>381</v>
      </c>
      <c r="F6608" s="97">
        <v>0</v>
      </c>
      <c r="G6608" s="97"/>
      <c r="H6608" s="116"/>
      <c r="I6608" s="116"/>
      <c r="J6608" s="97"/>
      <c r="AD6608" s="476"/>
      <c r="AI6608" s="473"/>
    </row>
    <row r="6609" spans="1:35" s="4" customFormat="1" x14ac:dyDescent="0.25">
      <c r="A6609" s="408">
        <f t="shared" si="101"/>
        <v>6607</v>
      </c>
      <c r="B6609" s="488">
        <v>45557</v>
      </c>
      <c r="C6609" s="212" t="s">
        <v>380</v>
      </c>
      <c r="D6609" s="408" t="s">
        <v>269</v>
      </c>
      <c r="E6609" s="408" t="s">
        <v>381</v>
      </c>
      <c r="F6609" s="97">
        <v>230</v>
      </c>
      <c r="G6609" s="97"/>
      <c r="H6609" s="116"/>
      <c r="I6609" s="116"/>
      <c r="J6609" s="97"/>
      <c r="AD6609" s="476"/>
      <c r="AI6609" s="473"/>
    </row>
    <row r="6610" spans="1:35" s="4" customFormat="1" x14ac:dyDescent="0.25">
      <c r="A6610" s="408">
        <f t="shared" si="101"/>
        <v>6608</v>
      </c>
      <c r="B6610" s="488">
        <v>45557</v>
      </c>
      <c r="C6610" s="212" t="s">
        <v>489</v>
      </c>
      <c r="D6610" s="408" t="s">
        <v>269</v>
      </c>
      <c r="E6610" s="408" t="s">
        <v>381</v>
      </c>
      <c r="F6610" s="97">
        <v>182</v>
      </c>
      <c r="G6610" s="97"/>
      <c r="H6610" s="116"/>
      <c r="I6610" s="116"/>
      <c r="J6610" s="97"/>
      <c r="AD6610" s="476"/>
      <c r="AI6610" s="473"/>
    </row>
    <row r="6611" spans="1:35" s="4" customFormat="1" x14ac:dyDescent="0.25">
      <c r="A6611" s="408">
        <f t="shared" si="101"/>
        <v>6609</v>
      </c>
      <c r="B6611" s="488">
        <v>45557</v>
      </c>
      <c r="C6611" s="212" t="s">
        <v>389</v>
      </c>
      <c r="D6611" s="408" t="s">
        <v>103</v>
      </c>
      <c r="E6611" s="408" t="s">
        <v>381</v>
      </c>
      <c r="F6611" s="97">
        <v>215</v>
      </c>
      <c r="G6611" s="97"/>
      <c r="H6611" s="116"/>
      <c r="I6611" s="116"/>
      <c r="J6611" s="97"/>
      <c r="AD6611" s="476"/>
      <c r="AI6611" s="473"/>
    </row>
    <row r="6612" spans="1:35" s="4" customFormat="1" x14ac:dyDescent="0.25">
      <c r="A6612" s="408">
        <f t="shared" si="101"/>
        <v>6610</v>
      </c>
      <c r="B6612" s="488">
        <v>45557</v>
      </c>
      <c r="C6612" s="212" t="s">
        <v>425</v>
      </c>
      <c r="D6612" s="408" t="s">
        <v>99</v>
      </c>
      <c r="E6612" s="203" t="s">
        <v>498</v>
      </c>
      <c r="F6612" s="97">
        <v>288</v>
      </c>
      <c r="G6612" s="97"/>
      <c r="H6612" s="116"/>
      <c r="I6612" s="116"/>
      <c r="J6612" s="97"/>
      <c r="AD6612" s="476"/>
      <c r="AI6612" s="473"/>
    </row>
    <row r="6613" spans="1:35" s="4" customFormat="1" x14ac:dyDescent="0.25">
      <c r="A6613" s="408">
        <f t="shared" si="101"/>
        <v>6611</v>
      </c>
      <c r="B6613" s="488">
        <v>45557</v>
      </c>
      <c r="C6613" s="212" t="s">
        <v>426</v>
      </c>
      <c r="D6613" s="408" t="s">
        <v>159</v>
      </c>
      <c r="E6613" s="408" t="s">
        <v>381</v>
      </c>
      <c r="F6613" s="97">
        <v>192</v>
      </c>
      <c r="G6613" s="97"/>
      <c r="H6613" s="116"/>
      <c r="I6613" s="116"/>
      <c r="J6613" s="97"/>
      <c r="AD6613" s="476"/>
      <c r="AI6613" s="473"/>
    </row>
    <row r="6614" spans="1:35" s="4" customFormat="1" x14ac:dyDescent="0.25">
      <c r="A6614" s="408">
        <f t="shared" si="101"/>
        <v>6612</v>
      </c>
      <c r="B6614" s="488">
        <v>45557</v>
      </c>
      <c r="C6614" s="96" t="s">
        <v>255</v>
      </c>
      <c r="D6614" s="408" t="s">
        <v>159</v>
      </c>
      <c r="E6614" s="408" t="s">
        <v>448</v>
      </c>
      <c r="F6614" s="97">
        <v>0</v>
      </c>
      <c r="G6614" s="97"/>
      <c r="H6614" s="116"/>
      <c r="I6614" s="116"/>
      <c r="J6614" s="97"/>
      <c r="AD6614" s="476"/>
      <c r="AI6614" s="473"/>
    </row>
    <row r="6615" spans="1:35" s="4" customFormat="1" x14ac:dyDescent="0.25">
      <c r="A6615" s="408">
        <f t="shared" si="101"/>
        <v>6613</v>
      </c>
      <c r="B6615" s="488">
        <v>45557</v>
      </c>
      <c r="C6615" s="96" t="s">
        <v>474</v>
      </c>
      <c r="D6615" s="408" t="s">
        <v>269</v>
      </c>
      <c r="E6615" s="408" t="s">
        <v>470</v>
      </c>
      <c r="F6615" s="97">
        <v>0</v>
      </c>
      <c r="G6615" s="97"/>
      <c r="H6615" s="116"/>
      <c r="I6615" s="116"/>
      <c r="J6615" s="97"/>
      <c r="AD6615" s="476"/>
      <c r="AI6615" s="473"/>
    </row>
    <row r="6616" spans="1:35" s="4" customFormat="1" x14ac:dyDescent="0.25">
      <c r="A6616" s="408">
        <f t="shared" si="101"/>
        <v>6614</v>
      </c>
      <c r="B6616" s="488">
        <v>45557</v>
      </c>
      <c r="C6616" s="96" t="s">
        <v>475</v>
      </c>
      <c r="D6616" s="408" t="s">
        <v>269</v>
      </c>
      <c r="E6616" s="408" t="s">
        <v>470</v>
      </c>
      <c r="F6616" s="97">
        <v>0</v>
      </c>
      <c r="G6616" s="97"/>
      <c r="H6616" s="116"/>
      <c r="I6616" s="116"/>
      <c r="J6616" s="97"/>
      <c r="AD6616" s="476"/>
      <c r="AI6616" s="473"/>
    </row>
    <row r="6617" spans="1:35" s="4" customFormat="1" x14ac:dyDescent="0.25">
      <c r="A6617" s="408">
        <f t="shared" si="101"/>
        <v>6615</v>
      </c>
      <c r="B6617" s="488">
        <v>45557</v>
      </c>
      <c r="C6617" s="96" t="s">
        <v>476</v>
      </c>
      <c r="D6617" s="408" t="s">
        <v>269</v>
      </c>
      <c r="E6617" s="408" t="s">
        <v>470</v>
      </c>
      <c r="F6617" s="97">
        <v>0</v>
      </c>
      <c r="G6617" s="97"/>
      <c r="H6617" s="116"/>
      <c r="I6617" s="116"/>
      <c r="J6617" s="97"/>
      <c r="AD6617" s="476"/>
      <c r="AI6617" s="473"/>
    </row>
    <row r="6618" spans="1:35" s="4" customFormat="1" x14ac:dyDescent="0.25">
      <c r="A6618" s="408">
        <f t="shared" si="101"/>
        <v>6616</v>
      </c>
      <c r="B6618" s="488">
        <v>45557</v>
      </c>
      <c r="C6618" s="96" t="s">
        <v>477</v>
      </c>
      <c r="D6618" s="408" t="s">
        <v>269</v>
      </c>
      <c r="E6618" s="408" t="s">
        <v>470</v>
      </c>
      <c r="F6618" s="97">
        <v>0</v>
      </c>
      <c r="G6618" s="97"/>
      <c r="H6618" s="116"/>
      <c r="I6618" s="116"/>
      <c r="J6618" s="97"/>
      <c r="AD6618" s="476"/>
      <c r="AI6618" s="473"/>
    </row>
    <row r="6619" spans="1:35" s="4" customFormat="1" x14ac:dyDescent="0.25">
      <c r="A6619" s="408">
        <f t="shared" si="101"/>
        <v>6617</v>
      </c>
      <c r="B6619" s="488">
        <v>45557</v>
      </c>
      <c r="C6619" s="373" t="s">
        <v>478</v>
      </c>
      <c r="D6619" s="408" t="s">
        <v>103</v>
      </c>
      <c r="E6619" s="408" t="s">
        <v>470</v>
      </c>
      <c r="F6619" s="97">
        <v>0</v>
      </c>
      <c r="G6619" s="97"/>
      <c r="H6619" s="116"/>
      <c r="I6619" s="116"/>
      <c r="J6619" s="97"/>
      <c r="AD6619" s="476"/>
      <c r="AI6619" s="473"/>
    </row>
    <row r="6620" spans="1:35" s="4" customFormat="1" x14ac:dyDescent="0.25">
      <c r="A6620" s="408">
        <f t="shared" si="101"/>
        <v>6618</v>
      </c>
      <c r="B6620" s="488">
        <v>45557</v>
      </c>
      <c r="C6620" s="96" t="s">
        <v>519</v>
      </c>
      <c r="D6620" s="408" t="s">
        <v>103</v>
      </c>
      <c r="E6620" s="408" t="s">
        <v>504</v>
      </c>
      <c r="F6620" s="97">
        <v>221</v>
      </c>
      <c r="G6620" s="97"/>
      <c r="H6620" s="116"/>
      <c r="I6620" s="116"/>
      <c r="J6620" s="97"/>
      <c r="AD6620" s="476"/>
      <c r="AI6620" s="473"/>
    </row>
    <row r="6621" spans="1:35" s="4" customFormat="1" x14ac:dyDescent="0.25">
      <c r="A6621" s="408">
        <f t="shared" si="101"/>
        <v>6619</v>
      </c>
      <c r="B6621" s="488">
        <v>45558</v>
      </c>
      <c r="C6621" s="212" t="s">
        <v>125</v>
      </c>
      <c r="D6621" s="408" t="s">
        <v>99</v>
      </c>
      <c r="E6621" s="408" t="s">
        <v>334</v>
      </c>
      <c r="F6621" s="97">
        <v>348</v>
      </c>
      <c r="G6621" s="97"/>
      <c r="H6621" s="116"/>
      <c r="I6621" s="116"/>
      <c r="J6621" s="97"/>
      <c r="AD6621" s="476"/>
      <c r="AI6621" s="473"/>
    </row>
    <row r="6622" spans="1:35" s="4" customFormat="1" x14ac:dyDescent="0.25">
      <c r="A6622" s="408">
        <f t="shared" si="101"/>
        <v>6620</v>
      </c>
      <c r="B6622" s="488">
        <v>45558</v>
      </c>
      <c r="C6622" s="212" t="s">
        <v>290</v>
      </c>
      <c r="D6622" s="408" t="s">
        <v>99</v>
      </c>
      <c r="E6622" s="408" t="s">
        <v>335</v>
      </c>
      <c r="F6622" s="97">
        <v>0</v>
      </c>
      <c r="G6622" s="97"/>
      <c r="H6622" s="116"/>
      <c r="I6622" s="116"/>
      <c r="J6622" s="97"/>
      <c r="AD6622" s="476"/>
      <c r="AI6622" s="473"/>
    </row>
    <row r="6623" spans="1:35" s="4" customFormat="1" x14ac:dyDescent="0.25">
      <c r="A6623" s="408">
        <f t="shared" si="101"/>
        <v>6621</v>
      </c>
      <c r="B6623" s="488">
        <v>45558</v>
      </c>
      <c r="C6623" s="212" t="s">
        <v>88</v>
      </c>
      <c r="D6623" s="408" t="s">
        <v>89</v>
      </c>
      <c r="E6623" s="408" t="s">
        <v>336</v>
      </c>
      <c r="F6623" s="97">
        <v>0</v>
      </c>
      <c r="G6623" s="97"/>
      <c r="H6623" s="116"/>
      <c r="I6623" s="116"/>
      <c r="J6623" s="97"/>
      <c r="AD6623" s="476"/>
      <c r="AI6623" s="473"/>
    </row>
    <row r="6624" spans="1:35" s="4" customFormat="1" x14ac:dyDescent="0.25">
      <c r="A6624" s="408">
        <f t="shared" si="101"/>
        <v>6622</v>
      </c>
      <c r="B6624" s="488">
        <v>45558</v>
      </c>
      <c r="C6624" s="212" t="s">
        <v>294</v>
      </c>
      <c r="D6624" s="408" t="s">
        <v>89</v>
      </c>
      <c r="E6624" s="408" t="s">
        <v>337</v>
      </c>
      <c r="F6624" s="97">
        <v>0</v>
      </c>
      <c r="G6624" s="97"/>
      <c r="H6624" s="116"/>
      <c r="I6624" s="116"/>
      <c r="J6624" s="97"/>
      <c r="AD6624" s="476"/>
      <c r="AI6624" s="473"/>
    </row>
    <row r="6625" spans="1:35" s="4" customFormat="1" x14ac:dyDescent="0.25">
      <c r="A6625" s="408">
        <f t="shared" si="101"/>
        <v>6623</v>
      </c>
      <c r="B6625" s="488">
        <v>45558</v>
      </c>
      <c r="C6625" s="212" t="s">
        <v>119</v>
      </c>
      <c r="D6625" s="408" t="s">
        <v>131</v>
      </c>
      <c r="E6625" s="408" t="s">
        <v>338</v>
      </c>
      <c r="F6625" s="97">
        <v>62</v>
      </c>
      <c r="G6625" s="97"/>
      <c r="H6625" s="116"/>
      <c r="I6625" s="116"/>
      <c r="J6625" s="97"/>
      <c r="AD6625" s="476"/>
      <c r="AI6625" s="473"/>
    </row>
    <row r="6626" spans="1:35" s="4" customFormat="1" x14ac:dyDescent="0.25">
      <c r="A6626" s="408">
        <f t="shared" si="101"/>
        <v>6624</v>
      </c>
      <c r="B6626" s="488">
        <v>45558</v>
      </c>
      <c r="C6626" s="212" t="s">
        <v>121</v>
      </c>
      <c r="D6626" s="408" t="s">
        <v>122</v>
      </c>
      <c r="E6626" s="408" t="s">
        <v>339</v>
      </c>
      <c r="F6626" s="97">
        <v>61</v>
      </c>
      <c r="G6626" s="97"/>
      <c r="H6626" s="116"/>
      <c r="I6626" s="116"/>
      <c r="J6626" s="97"/>
      <c r="AD6626" s="476"/>
      <c r="AI6626" s="473"/>
    </row>
    <row r="6627" spans="1:35" s="4" customFormat="1" x14ac:dyDescent="0.25">
      <c r="A6627" s="408">
        <f t="shared" si="101"/>
        <v>6625</v>
      </c>
      <c r="B6627" s="488">
        <v>45558</v>
      </c>
      <c r="C6627" s="212" t="s">
        <v>349</v>
      </c>
      <c r="D6627" s="408" t="s">
        <v>360</v>
      </c>
      <c r="E6627" s="408" t="s">
        <v>127</v>
      </c>
      <c r="F6627" s="97">
        <v>66</v>
      </c>
      <c r="G6627" s="97"/>
      <c r="H6627" s="116"/>
      <c r="I6627" s="116"/>
      <c r="J6627" s="97"/>
      <c r="AD6627" s="476"/>
      <c r="AI6627" s="473"/>
    </row>
    <row r="6628" spans="1:35" s="4" customFormat="1" x14ac:dyDescent="0.25">
      <c r="A6628" s="408">
        <f t="shared" si="101"/>
        <v>6626</v>
      </c>
      <c r="B6628" s="488">
        <v>45558</v>
      </c>
      <c r="C6628" s="212" t="s">
        <v>449</v>
      </c>
      <c r="D6628" s="408" t="s">
        <v>122</v>
      </c>
      <c r="E6628" s="408" t="s">
        <v>339</v>
      </c>
      <c r="F6628" s="97">
        <v>0</v>
      </c>
      <c r="G6628" s="97"/>
      <c r="H6628" s="116"/>
      <c r="I6628" s="116"/>
      <c r="J6628" s="97"/>
      <c r="AD6628" s="476"/>
      <c r="AI6628" s="473"/>
    </row>
    <row r="6629" spans="1:35" s="4" customFormat="1" x14ac:dyDescent="0.25">
      <c r="A6629" s="408">
        <f t="shared" si="101"/>
        <v>6627</v>
      </c>
      <c r="B6629" s="488">
        <v>45558</v>
      </c>
      <c r="C6629" s="212" t="s">
        <v>118</v>
      </c>
      <c r="D6629" s="408" t="s">
        <v>107</v>
      </c>
      <c r="E6629" s="408" t="s">
        <v>340</v>
      </c>
      <c r="F6629" s="97">
        <v>0</v>
      </c>
      <c r="G6629" s="97"/>
      <c r="H6629" s="116"/>
      <c r="I6629" s="116"/>
      <c r="J6629" s="97"/>
      <c r="AD6629" s="476"/>
      <c r="AI6629" s="473"/>
    </row>
    <row r="6630" spans="1:35" s="4" customFormat="1" x14ac:dyDescent="0.25">
      <c r="A6630" s="408">
        <f t="shared" si="101"/>
        <v>6628</v>
      </c>
      <c r="B6630" s="488">
        <v>45558</v>
      </c>
      <c r="C6630" s="212" t="s">
        <v>109</v>
      </c>
      <c r="D6630" s="408" t="s">
        <v>107</v>
      </c>
      <c r="E6630" s="408" t="s">
        <v>341</v>
      </c>
      <c r="F6630" s="97">
        <v>129</v>
      </c>
      <c r="G6630" s="97"/>
      <c r="H6630" s="116"/>
      <c r="I6630" s="116"/>
      <c r="J6630" s="97"/>
      <c r="AD6630" s="476"/>
      <c r="AI6630" s="473"/>
    </row>
    <row r="6631" spans="1:35" s="4" customFormat="1" x14ac:dyDescent="0.25">
      <c r="A6631" s="408">
        <f t="shared" si="101"/>
        <v>6629</v>
      </c>
      <c r="B6631" s="488">
        <v>45558</v>
      </c>
      <c r="C6631" s="212" t="s">
        <v>106</v>
      </c>
      <c r="D6631" s="408" t="s">
        <v>107</v>
      </c>
      <c r="E6631" s="408" t="s">
        <v>342</v>
      </c>
      <c r="F6631" s="97">
        <v>80</v>
      </c>
      <c r="G6631" s="97"/>
      <c r="H6631" s="116"/>
      <c r="I6631" s="116"/>
      <c r="J6631" s="97"/>
      <c r="AD6631" s="476"/>
      <c r="AI6631" s="473"/>
    </row>
    <row r="6632" spans="1:35" s="4" customFormat="1" x14ac:dyDescent="0.25">
      <c r="A6632" s="408">
        <f t="shared" si="101"/>
        <v>6630</v>
      </c>
      <c r="B6632" s="488">
        <v>45558</v>
      </c>
      <c r="C6632" s="212" t="s">
        <v>278</v>
      </c>
      <c r="D6632" s="408" t="s">
        <v>107</v>
      </c>
      <c r="E6632" s="408" t="s">
        <v>341</v>
      </c>
      <c r="F6632" s="97">
        <v>67</v>
      </c>
      <c r="G6632" s="97"/>
      <c r="H6632" s="116"/>
      <c r="I6632" s="116"/>
      <c r="J6632" s="97"/>
      <c r="AD6632" s="476"/>
      <c r="AI6632" s="473"/>
    </row>
    <row r="6633" spans="1:35" s="4" customFormat="1" x14ac:dyDescent="0.25">
      <c r="A6633" s="408">
        <f t="shared" si="101"/>
        <v>6631</v>
      </c>
      <c r="B6633" s="488">
        <v>45558</v>
      </c>
      <c r="C6633" s="212" t="s">
        <v>372</v>
      </c>
      <c r="D6633" s="408" t="s">
        <v>107</v>
      </c>
      <c r="E6633" s="408">
        <v>0</v>
      </c>
      <c r="F6633" s="97">
        <v>104</v>
      </c>
      <c r="G6633" s="97"/>
      <c r="H6633" s="116"/>
      <c r="I6633" s="116"/>
      <c r="J6633" s="97"/>
      <c r="AD6633" s="476"/>
      <c r="AI6633" s="473"/>
    </row>
    <row r="6634" spans="1:35" s="4" customFormat="1" x14ac:dyDescent="0.25">
      <c r="A6634" s="408">
        <f t="shared" si="101"/>
        <v>6632</v>
      </c>
      <c r="B6634" s="488">
        <v>45558</v>
      </c>
      <c r="C6634" s="212" t="s">
        <v>373</v>
      </c>
      <c r="D6634" s="408" t="s">
        <v>107</v>
      </c>
      <c r="E6634" s="408">
        <v>0</v>
      </c>
      <c r="F6634" s="97">
        <v>60</v>
      </c>
      <c r="G6634" s="97"/>
      <c r="H6634" s="116"/>
      <c r="I6634" s="116"/>
      <c r="J6634" s="97"/>
      <c r="AD6634" s="476"/>
      <c r="AI6634" s="473"/>
    </row>
    <row r="6635" spans="1:35" s="4" customFormat="1" x14ac:dyDescent="0.25">
      <c r="A6635" s="408">
        <f t="shared" si="101"/>
        <v>6633</v>
      </c>
      <c r="B6635" s="488">
        <v>45558</v>
      </c>
      <c r="C6635" s="212" t="s">
        <v>91</v>
      </c>
      <c r="D6635" s="408" t="s">
        <v>92</v>
      </c>
      <c r="E6635" s="408" t="s">
        <v>343</v>
      </c>
      <c r="F6635" s="97">
        <v>120</v>
      </c>
      <c r="G6635" s="97"/>
      <c r="H6635" s="116"/>
      <c r="I6635" s="116"/>
      <c r="J6635" s="97"/>
      <c r="AD6635" s="476"/>
      <c r="AI6635" s="473"/>
    </row>
    <row r="6636" spans="1:35" s="4" customFormat="1" x14ac:dyDescent="0.25">
      <c r="A6636" s="408">
        <f t="shared" si="101"/>
        <v>6634</v>
      </c>
      <c r="B6636" s="488">
        <v>45558</v>
      </c>
      <c r="C6636" s="212" t="s">
        <v>94</v>
      </c>
      <c r="D6636" s="408" t="s">
        <v>92</v>
      </c>
      <c r="E6636" s="408" t="s">
        <v>344</v>
      </c>
      <c r="F6636" s="97">
        <v>237</v>
      </c>
      <c r="G6636" s="97"/>
      <c r="H6636" s="116"/>
      <c r="I6636" s="116"/>
      <c r="J6636" s="97"/>
      <c r="AD6636" s="476"/>
      <c r="AI6636" s="473"/>
    </row>
    <row r="6637" spans="1:35" s="4" customFormat="1" x14ac:dyDescent="0.25">
      <c r="A6637" s="408">
        <f t="shared" si="101"/>
        <v>6635</v>
      </c>
      <c r="B6637" s="488">
        <v>45558</v>
      </c>
      <c r="C6637" s="212" t="s">
        <v>116</v>
      </c>
      <c r="D6637" s="408" t="s">
        <v>92</v>
      </c>
      <c r="E6637" s="408" t="s">
        <v>345</v>
      </c>
      <c r="F6637" s="97">
        <v>251</v>
      </c>
      <c r="G6637" s="97"/>
      <c r="H6637" s="116"/>
      <c r="I6637" s="116"/>
      <c r="J6637" s="97"/>
      <c r="AD6637" s="476"/>
      <c r="AI6637" s="473"/>
    </row>
    <row r="6638" spans="1:35" s="4" customFormat="1" x14ac:dyDescent="0.25">
      <c r="A6638" s="408">
        <f t="shared" si="101"/>
        <v>6636</v>
      </c>
      <c r="B6638" s="488">
        <v>45558</v>
      </c>
      <c r="C6638" s="212" t="s">
        <v>128</v>
      </c>
      <c r="D6638" s="408" t="s">
        <v>97</v>
      </c>
      <c r="E6638" s="408" t="s">
        <v>346</v>
      </c>
      <c r="F6638" s="97">
        <v>22</v>
      </c>
      <c r="G6638" s="97"/>
      <c r="H6638" s="116"/>
      <c r="I6638" s="116"/>
      <c r="J6638" s="97"/>
      <c r="AD6638" s="476"/>
      <c r="AI6638" s="473"/>
    </row>
    <row r="6639" spans="1:35" s="4" customFormat="1" x14ac:dyDescent="0.25">
      <c r="A6639" s="408">
        <f t="shared" si="101"/>
        <v>6637</v>
      </c>
      <c r="B6639" s="488">
        <v>45558</v>
      </c>
      <c r="C6639" s="212" t="s">
        <v>96</v>
      </c>
      <c r="D6639" s="408" t="s">
        <v>97</v>
      </c>
      <c r="E6639" s="408" t="s">
        <v>347</v>
      </c>
      <c r="F6639" s="97">
        <v>63</v>
      </c>
      <c r="G6639" s="97"/>
      <c r="H6639" s="116"/>
      <c r="I6639" s="116"/>
      <c r="J6639" s="97"/>
      <c r="AD6639" s="476"/>
      <c r="AI6639" s="473"/>
    </row>
    <row r="6640" spans="1:35" s="4" customFormat="1" x14ac:dyDescent="0.25">
      <c r="A6640" s="408">
        <f t="shared" si="101"/>
        <v>6638</v>
      </c>
      <c r="B6640" s="488">
        <v>45558</v>
      </c>
      <c r="C6640" s="212" t="s">
        <v>113</v>
      </c>
      <c r="D6640" s="408" t="s">
        <v>114</v>
      </c>
      <c r="E6640" s="408" t="s">
        <v>348</v>
      </c>
      <c r="F6640" s="97">
        <v>0</v>
      </c>
      <c r="G6640" s="97"/>
      <c r="H6640" s="116"/>
      <c r="I6640" s="116"/>
      <c r="J6640" s="97"/>
      <c r="AD6640" s="476"/>
      <c r="AI6640" s="473"/>
    </row>
    <row r="6641" spans="1:35" s="4" customFormat="1" x14ac:dyDescent="0.25">
      <c r="A6641" s="408">
        <f t="shared" si="101"/>
        <v>6639</v>
      </c>
      <c r="B6641" s="488">
        <v>45558</v>
      </c>
      <c r="C6641" s="96" t="s">
        <v>559</v>
      </c>
      <c r="D6641" s="408" t="str">
        <f>VLOOKUP(C6641,X$4:Z6642,2,FALSE)</f>
        <v>لودر VOLVO</v>
      </c>
      <c r="E6641" s="408" t="str">
        <f>VLOOKUP(C6641,X$4:Z6642,3,FALSE)</f>
        <v>شرکتی</v>
      </c>
      <c r="F6641" s="97">
        <v>0</v>
      </c>
      <c r="G6641" s="97"/>
      <c r="H6641" s="116"/>
      <c r="I6641" s="116"/>
      <c r="J6641" s="97"/>
      <c r="AD6641" s="476"/>
      <c r="AI6641" s="473"/>
    </row>
    <row r="6642" spans="1:35" s="4" customFormat="1" x14ac:dyDescent="0.25">
      <c r="A6642" s="408">
        <f t="shared" si="101"/>
        <v>6640</v>
      </c>
      <c r="B6642" s="488">
        <v>45558</v>
      </c>
      <c r="C6642" s="212" t="s">
        <v>156</v>
      </c>
      <c r="D6642" s="408" t="s">
        <v>136</v>
      </c>
      <c r="E6642" s="408" t="s">
        <v>149</v>
      </c>
      <c r="F6642" s="97">
        <v>0</v>
      </c>
      <c r="G6642" s="97"/>
      <c r="H6642" s="116"/>
      <c r="I6642" s="116"/>
      <c r="J6642" s="97"/>
      <c r="AD6642" s="476"/>
      <c r="AI6642" s="473"/>
    </row>
    <row r="6643" spans="1:35" s="4" customFormat="1" x14ac:dyDescent="0.25">
      <c r="A6643" s="408">
        <f t="shared" si="101"/>
        <v>6641</v>
      </c>
      <c r="B6643" s="488">
        <v>45558</v>
      </c>
      <c r="C6643" s="212" t="s">
        <v>142</v>
      </c>
      <c r="D6643" s="408" t="s">
        <v>264</v>
      </c>
      <c r="E6643" s="408" t="s">
        <v>143</v>
      </c>
      <c r="F6643" s="97">
        <v>0</v>
      </c>
      <c r="G6643" s="97"/>
      <c r="H6643" s="116"/>
      <c r="I6643" s="116"/>
      <c r="J6643" s="97"/>
      <c r="AD6643" s="476"/>
      <c r="AI6643" s="473"/>
    </row>
    <row r="6644" spans="1:35" s="4" customFormat="1" x14ac:dyDescent="0.25">
      <c r="A6644" s="408">
        <f t="shared" si="101"/>
        <v>6642</v>
      </c>
      <c r="B6644" s="488">
        <v>45558</v>
      </c>
      <c r="C6644" s="212" t="s">
        <v>144</v>
      </c>
      <c r="D6644" s="408" t="s">
        <v>264</v>
      </c>
      <c r="E6644" s="408" t="s">
        <v>143</v>
      </c>
      <c r="F6644" s="97">
        <v>0</v>
      </c>
      <c r="G6644" s="97"/>
      <c r="H6644" s="116"/>
      <c r="I6644" s="116"/>
      <c r="J6644" s="97"/>
      <c r="AD6644" s="476"/>
      <c r="AI6644" s="473"/>
    </row>
    <row r="6645" spans="1:35" s="4" customFormat="1" x14ac:dyDescent="0.25">
      <c r="A6645" s="408">
        <f t="shared" si="101"/>
        <v>6643</v>
      </c>
      <c r="B6645" s="488">
        <v>45558</v>
      </c>
      <c r="C6645" s="212" t="s">
        <v>145</v>
      </c>
      <c r="D6645" s="408" t="s">
        <v>265</v>
      </c>
      <c r="E6645" s="408" t="s">
        <v>146</v>
      </c>
      <c r="F6645" s="97">
        <v>0</v>
      </c>
      <c r="G6645" s="97"/>
      <c r="H6645" s="116"/>
      <c r="I6645" s="116"/>
      <c r="J6645" s="97"/>
      <c r="AD6645" s="476"/>
      <c r="AI6645" s="473"/>
    </row>
    <row r="6646" spans="1:35" s="4" customFormat="1" x14ac:dyDescent="0.25">
      <c r="A6646" s="408">
        <f t="shared" si="101"/>
        <v>6644</v>
      </c>
      <c r="B6646" s="488">
        <v>45558</v>
      </c>
      <c r="C6646" s="212" t="s">
        <v>160</v>
      </c>
      <c r="D6646" s="408" t="s">
        <v>136</v>
      </c>
      <c r="E6646" s="408" t="s">
        <v>64</v>
      </c>
      <c r="F6646" s="97">
        <v>0</v>
      </c>
      <c r="G6646" s="97"/>
      <c r="H6646" s="116"/>
      <c r="I6646" s="116"/>
      <c r="J6646" s="97"/>
      <c r="AD6646" s="476"/>
      <c r="AI6646" s="473"/>
    </row>
    <row r="6647" spans="1:35" s="4" customFormat="1" x14ac:dyDescent="0.25">
      <c r="A6647" s="408">
        <f t="shared" si="101"/>
        <v>6645</v>
      </c>
      <c r="B6647" s="488">
        <v>45558</v>
      </c>
      <c r="C6647" s="212" t="s">
        <v>390</v>
      </c>
      <c r="D6647" s="408" t="s">
        <v>99</v>
      </c>
      <c r="E6647" s="408" t="s">
        <v>381</v>
      </c>
      <c r="F6647" s="97">
        <v>0</v>
      </c>
      <c r="G6647" s="97"/>
      <c r="H6647" s="116"/>
      <c r="I6647" s="116"/>
      <c r="J6647" s="97"/>
      <c r="AD6647" s="476"/>
      <c r="AI6647" s="473"/>
    </row>
    <row r="6648" spans="1:35" s="4" customFormat="1" x14ac:dyDescent="0.25">
      <c r="A6648" s="408">
        <f t="shared" ref="A6648:A6711" si="102">ROW()-2</f>
        <v>6646</v>
      </c>
      <c r="B6648" s="488">
        <v>45558</v>
      </c>
      <c r="C6648" s="96" t="s">
        <v>283</v>
      </c>
      <c r="D6648" s="408" t="s">
        <v>266</v>
      </c>
      <c r="E6648" s="408" t="s">
        <v>63</v>
      </c>
      <c r="F6648" s="97">
        <v>144</v>
      </c>
      <c r="G6648" s="97"/>
      <c r="H6648" s="116"/>
      <c r="I6648" s="116"/>
      <c r="J6648" s="97"/>
      <c r="AD6648" s="476"/>
      <c r="AI6648" s="473"/>
    </row>
    <row r="6649" spans="1:35" s="4" customFormat="1" x14ac:dyDescent="0.25">
      <c r="A6649" s="408">
        <f t="shared" si="102"/>
        <v>6647</v>
      </c>
      <c r="B6649" s="488">
        <v>45558</v>
      </c>
      <c r="C6649" s="212" t="s">
        <v>148</v>
      </c>
      <c r="D6649" s="408" t="s">
        <v>92</v>
      </c>
      <c r="E6649" s="408" t="s">
        <v>63</v>
      </c>
      <c r="F6649" s="97">
        <v>0</v>
      </c>
      <c r="G6649" s="97"/>
      <c r="H6649" s="116"/>
      <c r="I6649" s="116"/>
      <c r="J6649" s="97"/>
      <c r="AD6649" s="476"/>
      <c r="AI6649" s="473"/>
    </row>
    <row r="6650" spans="1:35" s="4" customFormat="1" x14ac:dyDescent="0.25">
      <c r="A6650" s="408">
        <f t="shared" si="102"/>
        <v>6648</v>
      </c>
      <c r="B6650" s="488">
        <v>45558</v>
      </c>
      <c r="C6650" s="212" t="s">
        <v>150</v>
      </c>
      <c r="D6650" s="408" t="s">
        <v>92</v>
      </c>
      <c r="E6650" s="408" t="s">
        <v>63</v>
      </c>
      <c r="F6650" s="97">
        <v>0</v>
      </c>
      <c r="G6650" s="97"/>
      <c r="H6650" s="116"/>
      <c r="I6650" s="116"/>
      <c r="J6650" s="97"/>
      <c r="AD6650" s="476"/>
      <c r="AI6650" s="473"/>
    </row>
    <row r="6651" spans="1:35" s="4" customFormat="1" x14ac:dyDescent="0.25">
      <c r="A6651" s="408">
        <f t="shared" si="102"/>
        <v>6649</v>
      </c>
      <c r="B6651" s="488">
        <v>45558</v>
      </c>
      <c r="C6651" s="213" t="s">
        <v>467</v>
      </c>
      <c r="D6651" s="408" t="s">
        <v>92</v>
      </c>
      <c r="E6651" s="408" t="s">
        <v>63</v>
      </c>
      <c r="F6651" s="97">
        <v>0</v>
      </c>
      <c r="G6651" s="97"/>
      <c r="H6651" s="116"/>
      <c r="I6651" s="116"/>
      <c r="J6651" s="97"/>
      <c r="AD6651" s="476"/>
      <c r="AI6651" s="473"/>
    </row>
    <row r="6652" spans="1:35" s="4" customFormat="1" x14ac:dyDescent="0.25">
      <c r="A6652" s="408">
        <f t="shared" si="102"/>
        <v>6650</v>
      </c>
      <c r="B6652" s="488">
        <v>45558</v>
      </c>
      <c r="C6652" s="212" t="s">
        <v>135</v>
      </c>
      <c r="D6652" s="408" t="s">
        <v>136</v>
      </c>
      <c r="E6652" s="408" t="s">
        <v>2</v>
      </c>
      <c r="F6652" s="97">
        <v>251</v>
      </c>
      <c r="G6652" s="97"/>
      <c r="H6652" s="116"/>
      <c r="I6652" s="116"/>
      <c r="J6652" s="97"/>
      <c r="AD6652" s="476"/>
      <c r="AI6652" s="473"/>
    </row>
    <row r="6653" spans="1:35" s="4" customFormat="1" x14ac:dyDescent="0.25">
      <c r="A6653" s="408">
        <f t="shared" si="102"/>
        <v>6651</v>
      </c>
      <c r="B6653" s="488">
        <v>45558</v>
      </c>
      <c r="C6653" s="212" t="s">
        <v>137</v>
      </c>
      <c r="D6653" s="408" t="s">
        <v>136</v>
      </c>
      <c r="E6653" s="408" t="s">
        <v>2</v>
      </c>
      <c r="F6653" s="97">
        <v>154</v>
      </c>
      <c r="G6653" s="97"/>
      <c r="H6653" s="116"/>
      <c r="I6653" s="116"/>
      <c r="J6653" s="97"/>
      <c r="AD6653" s="476"/>
      <c r="AI6653" s="473"/>
    </row>
    <row r="6654" spans="1:35" s="4" customFormat="1" x14ac:dyDescent="0.25">
      <c r="A6654" s="408">
        <f t="shared" si="102"/>
        <v>6652</v>
      </c>
      <c r="B6654" s="488">
        <v>45558</v>
      </c>
      <c r="C6654" s="212" t="s">
        <v>139</v>
      </c>
      <c r="D6654" s="408" t="s">
        <v>92</v>
      </c>
      <c r="E6654" s="408" t="s">
        <v>2</v>
      </c>
      <c r="F6654" s="97">
        <v>0</v>
      </c>
      <c r="G6654" s="97"/>
      <c r="H6654" s="116"/>
      <c r="I6654" s="116"/>
      <c r="J6654" s="97"/>
      <c r="AD6654" s="476"/>
      <c r="AI6654" s="473"/>
    </row>
    <row r="6655" spans="1:35" s="4" customFormat="1" x14ac:dyDescent="0.25">
      <c r="A6655" s="408">
        <f t="shared" si="102"/>
        <v>6653</v>
      </c>
      <c r="B6655" s="488">
        <v>45558</v>
      </c>
      <c r="C6655" s="212" t="s">
        <v>140</v>
      </c>
      <c r="D6655" s="408" t="s">
        <v>92</v>
      </c>
      <c r="E6655" s="408" t="s">
        <v>2</v>
      </c>
      <c r="F6655" s="97">
        <v>0</v>
      </c>
      <c r="G6655" s="97"/>
      <c r="H6655" s="116"/>
      <c r="I6655" s="116"/>
      <c r="J6655" s="97"/>
      <c r="AD6655" s="476"/>
      <c r="AI6655" s="473"/>
    </row>
    <row r="6656" spans="1:35" s="4" customFormat="1" x14ac:dyDescent="0.25">
      <c r="A6656" s="408">
        <f t="shared" si="102"/>
        <v>6654</v>
      </c>
      <c r="B6656" s="488">
        <v>45558</v>
      </c>
      <c r="C6656" s="212" t="s">
        <v>141</v>
      </c>
      <c r="D6656" s="408" t="s">
        <v>92</v>
      </c>
      <c r="E6656" s="408" t="s">
        <v>2</v>
      </c>
      <c r="F6656" s="97">
        <v>0</v>
      </c>
      <c r="G6656" s="97"/>
      <c r="H6656" s="116"/>
      <c r="I6656" s="116"/>
      <c r="J6656" s="97"/>
      <c r="AD6656" s="476"/>
      <c r="AI6656" s="473"/>
    </row>
    <row r="6657" spans="1:35" s="4" customFormat="1" x14ac:dyDescent="0.25">
      <c r="A6657" s="408">
        <f t="shared" si="102"/>
        <v>6655</v>
      </c>
      <c r="B6657" s="488">
        <v>45558</v>
      </c>
      <c r="C6657" s="212" t="s">
        <v>134</v>
      </c>
      <c r="D6657" s="408" t="s">
        <v>99</v>
      </c>
      <c r="E6657" s="408" t="s">
        <v>2</v>
      </c>
      <c r="F6657" s="97">
        <v>420</v>
      </c>
      <c r="G6657" s="97"/>
      <c r="H6657" s="116"/>
      <c r="I6657" s="116"/>
      <c r="J6657" s="97"/>
      <c r="AD6657" s="476"/>
      <c r="AI6657" s="473"/>
    </row>
    <row r="6658" spans="1:35" s="4" customFormat="1" x14ac:dyDescent="0.25">
      <c r="A6658" s="408">
        <f t="shared" si="102"/>
        <v>6656</v>
      </c>
      <c r="B6658" s="488">
        <v>45558</v>
      </c>
      <c r="C6658" s="212" t="s">
        <v>279</v>
      </c>
      <c r="D6658" s="408" t="s">
        <v>99</v>
      </c>
      <c r="E6658" s="408" t="s">
        <v>2</v>
      </c>
      <c r="F6658" s="97">
        <v>0</v>
      </c>
      <c r="G6658" s="97"/>
      <c r="H6658" s="116"/>
      <c r="I6658" s="116"/>
      <c r="J6658" s="97"/>
      <c r="AD6658" s="476"/>
      <c r="AI6658" s="473"/>
    </row>
    <row r="6659" spans="1:35" s="4" customFormat="1" x14ac:dyDescent="0.25">
      <c r="A6659" s="408">
        <f t="shared" si="102"/>
        <v>6657</v>
      </c>
      <c r="B6659" s="488">
        <v>45558</v>
      </c>
      <c r="C6659" s="212" t="s">
        <v>153</v>
      </c>
      <c r="D6659" s="408" t="s">
        <v>103</v>
      </c>
      <c r="E6659" s="408" t="s">
        <v>62</v>
      </c>
      <c r="F6659" s="97">
        <v>0</v>
      </c>
      <c r="G6659" s="97"/>
      <c r="H6659" s="116"/>
      <c r="I6659" s="116"/>
      <c r="J6659" s="97"/>
      <c r="AD6659" s="476"/>
      <c r="AI6659" s="473"/>
    </row>
    <row r="6660" spans="1:35" s="4" customFormat="1" x14ac:dyDescent="0.25">
      <c r="A6660" s="408">
        <f t="shared" si="102"/>
        <v>6658</v>
      </c>
      <c r="B6660" s="488">
        <v>45558</v>
      </c>
      <c r="C6660" s="212" t="s">
        <v>154</v>
      </c>
      <c r="D6660" s="408" t="s">
        <v>92</v>
      </c>
      <c r="E6660" s="408" t="s">
        <v>62</v>
      </c>
      <c r="F6660" s="97">
        <v>210</v>
      </c>
      <c r="G6660" s="97"/>
      <c r="H6660" s="116"/>
      <c r="I6660" s="116"/>
      <c r="J6660" s="97"/>
      <c r="AD6660" s="476"/>
      <c r="AI6660" s="473"/>
    </row>
    <row r="6661" spans="1:35" s="4" customFormat="1" x14ac:dyDescent="0.25">
      <c r="A6661" s="408">
        <f t="shared" si="102"/>
        <v>6659</v>
      </c>
      <c r="B6661" s="488">
        <v>45558</v>
      </c>
      <c r="C6661" s="212" t="s">
        <v>155</v>
      </c>
      <c r="D6661" s="408" t="s">
        <v>92</v>
      </c>
      <c r="E6661" s="408" t="s">
        <v>62</v>
      </c>
      <c r="F6661" s="97">
        <v>0</v>
      </c>
      <c r="G6661" s="97"/>
      <c r="H6661" s="116"/>
      <c r="I6661" s="116"/>
      <c r="J6661" s="97"/>
      <c r="AD6661" s="476"/>
      <c r="AI6661" s="473"/>
    </row>
    <row r="6662" spans="1:35" s="4" customFormat="1" x14ac:dyDescent="0.25">
      <c r="A6662" s="408">
        <f t="shared" si="102"/>
        <v>6660</v>
      </c>
      <c r="B6662" s="488">
        <v>45558</v>
      </c>
      <c r="C6662" s="212" t="s">
        <v>295</v>
      </c>
      <c r="D6662" s="408" t="s">
        <v>92</v>
      </c>
      <c r="E6662" s="408" t="s">
        <v>62</v>
      </c>
      <c r="F6662" s="97">
        <v>0</v>
      </c>
      <c r="G6662" s="97"/>
      <c r="H6662" s="116"/>
      <c r="I6662" s="116"/>
      <c r="J6662" s="97"/>
      <c r="AD6662" s="476"/>
      <c r="AI6662" s="473"/>
    </row>
    <row r="6663" spans="1:35" s="4" customFormat="1" x14ac:dyDescent="0.25">
      <c r="A6663" s="408">
        <f t="shared" si="102"/>
        <v>6661</v>
      </c>
      <c r="B6663" s="488">
        <v>45558</v>
      </c>
      <c r="C6663" s="212" t="s">
        <v>259</v>
      </c>
      <c r="D6663" s="408" t="s">
        <v>92</v>
      </c>
      <c r="E6663" s="408" t="s">
        <v>2</v>
      </c>
      <c r="F6663" s="97">
        <v>0</v>
      </c>
      <c r="G6663" s="97"/>
      <c r="H6663" s="116"/>
      <c r="I6663" s="116"/>
      <c r="J6663" s="97"/>
      <c r="AD6663" s="476"/>
      <c r="AI6663" s="473"/>
    </row>
    <row r="6664" spans="1:35" s="4" customFormat="1" x14ac:dyDescent="0.25">
      <c r="A6664" s="408">
        <f t="shared" si="102"/>
        <v>6662</v>
      </c>
      <c r="B6664" s="488">
        <v>45558</v>
      </c>
      <c r="C6664" s="212" t="s">
        <v>260</v>
      </c>
      <c r="D6664" s="408" t="s">
        <v>92</v>
      </c>
      <c r="E6664" s="408" t="s">
        <v>2</v>
      </c>
      <c r="F6664" s="97">
        <v>0</v>
      </c>
      <c r="G6664" s="97"/>
      <c r="H6664" s="116"/>
      <c r="I6664" s="116"/>
      <c r="J6664" s="97"/>
      <c r="AD6664" s="476"/>
      <c r="AI6664" s="473"/>
    </row>
    <row r="6665" spans="1:35" s="4" customFormat="1" x14ac:dyDescent="0.25">
      <c r="A6665" s="408">
        <f t="shared" si="102"/>
        <v>6663</v>
      </c>
      <c r="B6665" s="488">
        <v>45558</v>
      </c>
      <c r="C6665" s="212" t="s">
        <v>252</v>
      </c>
      <c r="D6665" s="408" t="s">
        <v>92</v>
      </c>
      <c r="E6665" s="408" t="s">
        <v>2</v>
      </c>
      <c r="F6665" s="97">
        <v>0</v>
      </c>
      <c r="G6665" s="97"/>
      <c r="H6665" s="116"/>
      <c r="I6665" s="116"/>
      <c r="J6665" s="97"/>
      <c r="AD6665" s="476"/>
      <c r="AI6665" s="473"/>
    </row>
    <row r="6666" spans="1:35" s="4" customFormat="1" x14ac:dyDescent="0.25">
      <c r="A6666" s="408">
        <f t="shared" si="102"/>
        <v>6664</v>
      </c>
      <c r="B6666" s="488">
        <v>45558</v>
      </c>
      <c r="C6666" s="212" t="s">
        <v>177</v>
      </c>
      <c r="D6666" s="408" t="s">
        <v>159</v>
      </c>
      <c r="E6666" s="408" t="s">
        <v>8</v>
      </c>
      <c r="F6666" s="97">
        <v>68</v>
      </c>
      <c r="G6666" s="97"/>
      <c r="H6666" s="116"/>
      <c r="I6666" s="116"/>
      <c r="J6666" s="97"/>
      <c r="AD6666" s="476"/>
      <c r="AI6666" s="473"/>
    </row>
    <row r="6667" spans="1:35" s="4" customFormat="1" x14ac:dyDescent="0.25">
      <c r="A6667" s="408">
        <f t="shared" si="102"/>
        <v>6665</v>
      </c>
      <c r="B6667" s="488">
        <v>45558</v>
      </c>
      <c r="C6667" s="212" t="s">
        <v>162</v>
      </c>
      <c r="D6667" s="408" t="s">
        <v>163</v>
      </c>
      <c r="E6667" s="408" t="s">
        <v>164</v>
      </c>
      <c r="F6667" s="97">
        <v>198</v>
      </c>
      <c r="G6667" s="97"/>
      <c r="H6667" s="116"/>
      <c r="I6667" s="116"/>
      <c r="J6667" s="97"/>
      <c r="AD6667" s="476"/>
      <c r="AI6667" s="473"/>
    </row>
    <row r="6668" spans="1:35" s="4" customFormat="1" x14ac:dyDescent="0.25">
      <c r="A6668" s="408">
        <f t="shared" si="102"/>
        <v>6666</v>
      </c>
      <c r="B6668" s="488">
        <v>45558</v>
      </c>
      <c r="C6668" s="212" t="s">
        <v>166</v>
      </c>
      <c r="D6668" s="408" t="s">
        <v>167</v>
      </c>
      <c r="E6668" s="408" t="s">
        <v>164</v>
      </c>
      <c r="F6668" s="97">
        <v>0</v>
      </c>
      <c r="G6668" s="97"/>
      <c r="H6668" s="116"/>
      <c r="I6668" s="116"/>
      <c r="J6668" s="97"/>
      <c r="AD6668" s="476"/>
      <c r="AI6668" s="473"/>
    </row>
    <row r="6669" spans="1:35" s="4" customFormat="1" x14ac:dyDescent="0.25">
      <c r="A6669" s="408">
        <f t="shared" si="102"/>
        <v>6667</v>
      </c>
      <c r="B6669" s="488">
        <v>45558</v>
      </c>
      <c r="C6669" s="212" t="s">
        <v>169</v>
      </c>
      <c r="D6669" s="408" t="s">
        <v>167</v>
      </c>
      <c r="E6669" s="408" t="s">
        <v>164</v>
      </c>
      <c r="F6669" s="97">
        <v>0</v>
      </c>
      <c r="G6669" s="97"/>
      <c r="H6669" s="116"/>
      <c r="I6669" s="116"/>
      <c r="J6669" s="97"/>
      <c r="AD6669" s="476"/>
      <c r="AI6669" s="473"/>
    </row>
    <row r="6670" spans="1:35" s="4" customFormat="1" x14ac:dyDescent="0.25">
      <c r="A6670" s="408">
        <f t="shared" si="102"/>
        <v>6668</v>
      </c>
      <c r="B6670" s="488">
        <v>45558</v>
      </c>
      <c r="C6670" s="212" t="s">
        <v>170</v>
      </c>
      <c r="D6670" s="408" t="s">
        <v>103</v>
      </c>
      <c r="E6670" s="408" t="s">
        <v>164</v>
      </c>
      <c r="F6670" s="97">
        <v>153</v>
      </c>
      <c r="G6670" s="97"/>
      <c r="H6670" s="116"/>
      <c r="I6670" s="116"/>
      <c r="J6670" s="97"/>
      <c r="AD6670" s="476"/>
      <c r="AI6670" s="473"/>
    </row>
    <row r="6671" spans="1:35" s="4" customFormat="1" x14ac:dyDescent="0.25">
      <c r="A6671" s="408">
        <f t="shared" si="102"/>
        <v>6669</v>
      </c>
      <c r="B6671" s="488">
        <v>45558</v>
      </c>
      <c r="C6671" s="212" t="s">
        <v>171</v>
      </c>
      <c r="D6671" s="408" t="s">
        <v>159</v>
      </c>
      <c r="E6671" s="408" t="s">
        <v>164</v>
      </c>
      <c r="F6671" s="97">
        <v>0</v>
      </c>
      <c r="G6671" s="97"/>
      <c r="H6671" s="116"/>
      <c r="I6671" s="116"/>
      <c r="J6671" s="97"/>
      <c r="AD6671" s="476"/>
      <c r="AI6671" s="473"/>
    </row>
    <row r="6672" spans="1:35" s="4" customFormat="1" x14ac:dyDescent="0.25">
      <c r="A6672" s="408">
        <f t="shared" si="102"/>
        <v>6670</v>
      </c>
      <c r="B6672" s="488">
        <v>45558</v>
      </c>
      <c r="C6672" s="212" t="s">
        <v>172</v>
      </c>
      <c r="D6672" s="408" t="s">
        <v>173</v>
      </c>
      <c r="E6672" s="408" t="s">
        <v>164</v>
      </c>
      <c r="F6672" s="97">
        <v>0</v>
      </c>
      <c r="G6672" s="97"/>
      <c r="H6672" s="116"/>
      <c r="I6672" s="116"/>
      <c r="J6672" s="97"/>
      <c r="AD6672" s="476"/>
      <c r="AI6672" s="473"/>
    </row>
    <row r="6673" spans="1:35" s="4" customFormat="1" x14ac:dyDescent="0.25">
      <c r="A6673" s="408">
        <f t="shared" si="102"/>
        <v>6671</v>
      </c>
      <c r="B6673" s="488">
        <v>45558</v>
      </c>
      <c r="C6673" s="212" t="s">
        <v>174</v>
      </c>
      <c r="D6673" s="408" t="s">
        <v>99</v>
      </c>
      <c r="E6673" s="408" t="s">
        <v>164</v>
      </c>
      <c r="F6673" s="97">
        <v>494</v>
      </c>
      <c r="G6673" s="97"/>
      <c r="H6673" s="116"/>
      <c r="I6673" s="116"/>
      <c r="J6673" s="97"/>
      <c r="AD6673" s="476"/>
      <c r="AI6673" s="473"/>
    </row>
    <row r="6674" spans="1:35" s="4" customFormat="1" x14ac:dyDescent="0.25">
      <c r="A6674" s="408">
        <f t="shared" si="102"/>
        <v>6672</v>
      </c>
      <c r="B6674" s="488">
        <v>45558</v>
      </c>
      <c r="C6674" s="212" t="s">
        <v>175</v>
      </c>
      <c r="D6674" s="408" t="s">
        <v>176</v>
      </c>
      <c r="E6674" s="408" t="s">
        <v>164</v>
      </c>
      <c r="F6674" s="97">
        <v>126</v>
      </c>
      <c r="G6674" s="97"/>
      <c r="H6674" s="116"/>
      <c r="I6674" s="116"/>
      <c r="J6674" s="97"/>
      <c r="AD6674" s="476"/>
      <c r="AI6674" s="473"/>
    </row>
    <row r="6675" spans="1:35" s="4" customFormat="1" x14ac:dyDescent="0.25">
      <c r="A6675" s="408">
        <f t="shared" si="102"/>
        <v>6673</v>
      </c>
      <c r="B6675" s="488">
        <v>45558</v>
      </c>
      <c r="C6675" s="212" t="s">
        <v>263</v>
      </c>
      <c r="D6675" s="408" t="s">
        <v>176</v>
      </c>
      <c r="E6675" s="408" t="s">
        <v>164</v>
      </c>
      <c r="F6675" s="97">
        <v>0</v>
      </c>
      <c r="G6675" s="97"/>
      <c r="H6675" s="116"/>
      <c r="I6675" s="116"/>
      <c r="J6675" s="97"/>
      <c r="AD6675" s="476"/>
      <c r="AI6675" s="473"/>
    </row>
    <row r="6676" spans="1:35" s="4" customFormat="1" x14ac:dyDescent="0.25">
      <c r="A6676" s="408">
        <f t="shared" si="102"/>
        <v>6674</v>
      </c>
      <c r="B6676" s="488">
        <v>45558</v>
      </c>
      <c r="C6676" s="212" t="s">
        <v>261</v>
      </c>
      <c r="D6676" s="408" t="s">
        <v>269</v>
      </c>
      <c r="E6676" s="408" t="s">
        <v>164</v>
      </c>
      <c r="F6676" s="97">
        <v>195</v>
      </c>
      <c r="G6676" s="97"/>
      <c r="H6676" s="116"/>
      <c r="I6676" s="116"/>
      <c r="J6676" s="97"/>
      <c r="AD6676" s="476"/>
      <c r="AI6676" s="473"/>
    </row>
    <row r="6677" spans="1:35" s="4" customFormat="1" x14ac:dyDescent="0.25">
      <c r="A6677" s="408">
        <f t="shared" si="102"/>
        <v>6675</v>
      </c>
      <c r="B6677" s="488">
        <v>45558</v>
      </c>
      <c r="C6677" s="212" t="s">
        <v>254</v>
      </c>
      <c r="D6677" s="408" t="s">
        <v>159</v>
      </c>
      <c r="E6677" s="408" t="s">
        <v>164</v>
      </c>
      <c r="F6677" s="97">
        <v>0</v>
      </c>
      <c r="G6677" s="97"/>
      <c r="H6677" s="116"/>
      <c r="I6677" s="116"/>
      <c r="J6677" s="97"/>
      <c r="AD6677" s="476"/>
      <c r="AI6677" s="473"/>
    </row>
    <row r="6678" spans="1:35" s="4" customFormat="1" x14ac:dyDescent="0.25">
      <c r="A6678" s="408">
        <f t="shared" si="102"/>
        <v>6676</v>
      </c>
      <c r="B6678" s="488">
        <v>45558</v>
      </c>
      <c r="C6678" s="212" t="s">
        <v>277</v>
      </c>
      <c r="D6678" s="408" t="s">
        <v>176</v>
      </c>
      <c r="E6678" s="408" t="s">
        <v>164</v>
      </c>
      <c r="F6678" s="97">
        <v>110</v>
      </c>
      <c r="G6678" s="97"/>
      <c r="H6678" s="116"/>
      <c r="I6678" s="116"/>
      <c r="J6678" s="97"/>
      <c r="AD6678" s="476"/>
      <c r="AI6678" s="473"/>
    </row>
    <row r="6679" spans="1:35" s="4" customFormat="1" x14ac:dyDescent="0.25">
      <c r="A6679" s="408">
        <f t="shared" si="102"/>
        <v>6677</v>
      </c>
      <c r="B6679" s="488">
        <v>45558</v>
      </c>
      <c r="C6679" s="212" t="s">
        <v>352</v>
      </c>
      <c r="D6679" s="408" t="s">
        <v>176</v>
      </c>
      <c r="E6679" s="408" t="s">
        <v>164</v>
      </c>
      <c r="F6679" s="97">
        <v>0</v>
      </c>
      <c r="G6679" s="97"/>
      <c r="H6679" s="116"/>
      <c r="I6679" s="116"/>
      <c r="J6679" s="97"/>
      <c r="AD6679" s="476"/>
      <c r="AI6679" s="473"/>
    </row>
    <row r="6680" spans="1:35" s="4" customFormat="1" x14ac:dyDescent="0.25">
      <c r="A6680" s="408">
        <f t="shared" si="102"/>
        <v>6678</v>
      </c>
      <c r="B6680" s="488">
        <v>45558</v>
      </c>
      <c r="C6680" s="212" t="s">
        <v>354</v>
      </c>
      <c r="D6680" s="408" t="s">
        <v>103</v>
      </c>
      <c r="E6680" s="408" t="s">
        <v>164</v>
      </c>
      <c r="F6680" s="97">
        <v>0</v>
      </c>
      <c r="G6680" s="97"/>
      <c r="H6680" s="116"/>
      <c r="I6680" s="116"/>
      <c r="J6680" s="97"/>
      <c r="AD6680" s="476"/>
      <c r="AI6680" s="473"/>
    </row>
    <row r="6681" spans="1:35" s="4" customFormat="1" x14ac:dyDescent="0.25">
      <c r="A6681" s="408">
        <f t="shared" si="102"/>
        <v>6679</v>
      </c>
      <c r="B6681" s="488">
        <v>45558</v>
      </c>
      <c r="C6681" s="212" t="s">
        <v>385</v>
      </c>
      <c r="D6681" s="408" t="s">
        <v>386</v>
      </c>
      <c r="E6681" s="408" t="s">
        <v>383</v>
      </c>
      <c r="F6681" s="97">
        <v>150</v>
      </c>
      <c r="G6681" s="97"/>
      <c r="H6681" s="116"/>
      <c r="I6681" s="116"/>
      <c r="J6681" s="97"/>
      <c r="AD6681" s="476"/>
      <c r="AI6681" s="473"/>
    </row>
    <row r="6682" spans="1:35" s="4" customFormat="1" x14ac:dyDescent="0.25">
      <c r="A6682" s="408">
        <f t="shared" si="102"/>
        <v>6680</v>
      </c>
      <c r="B6682" s="488">
        <v>45558</v>
      </c>
      <c r="C6682" s="212" t="s">
        <v>379</v>
      </c>
      <c r="D6682" s="408" t="s">
        <v>269</v>
      </c>
      <c r="E6682" s="408" t="s">
        <v>381</v>
      </c>
      <c r="F6682" s="97">
        <v>0</v>
      </c>
      <c r="G6682" s="97"/>
      <c r="H6682" s="116"/>
      <c r="I6682" s="116"/>
      <c r="J6682" s="97"/>
      <c r="AD6682" s="476"/>
      <c r="AI6682" s="473"/>
    </row>
    <row r="6683" spans="1:35" s="4" customFormat="1" x14ac:dyDescent="0.25">
      <c r="A6683" s="408">
        <f t="shared" si="102"/>
        <v>6681</v>
      </c>
      <c r="B6683" s="488">
        <v>45558</v>
      </c>
      <c r="C6683" s="212" t="s">
        <v>380</v>
      </c>
      <c r="D6683" s="408" t="s">
        <v>269</v>
      </c>
      <c r="E6683" s="408" t="s">
        <v>381</v>
      </c>
      <c r="F6683" s="97">
        <v>0</v>
      </c>
      <c r="G6683" s="97"/>
      <c r="H6683" s="116"/>
      <c r="I6683" s="116"/>
      <c r="J6683" s="97"/>
      <c r="AD6683" s="476"/>
      <c r="AI6683" s="473"/>
    </row>
    <row r="6684" spans="1:35" s="4" customFormat="1" x14ac:dyDescent="0.25">
      <c r="A6684" s="408">
        <f t="shared" si="102"/>
        <v>6682</v>
      </c>
      <c r="B6684" s="488">
        <v>45558</v>
      </c>
      <c r="C6684" s="212" t="s">
        <v>489</v>
      </c>
      <c r="D6684" s="408" t="s">
        <v>269</v>
      </c>
      <c r="E6684" s="408" t="s">
        <v>381</v>
      </c>
      <c r="F6684" s="97">
        <v>0</v>
      </c>
      <c r="G6684" s="97"/>
      <c r="H6684" s="116"/>
      <c r="I6684" s="116"/>
      <c r="J6684" s="97"/>
      <c r="AD6684" s="476"/>
      <c r="AI6684" s="473"/>
    </row>
    <row r="6685" spans="1:35" s="4" customFormat="1" x14ac:dyDescent="0.25">
      <c r="A6685" s="408">
        <f t="shared" si="102"/>
        <v>6683</v>
      </c>
      <c r="B6685" s="488">
        <v>45558</v>
      </c>
      <c r="C6685" s="212" t="s">
        <v>389</v>
      </c>
      <c r="D6685" s="408" t="s">
        <v>103</v>
      </c>
      <c r="E6685" s="408" t="s">
        <v>381</v>
      </c>
      <c r="F6685" s="97">
        <v>0</v>
      </c>
      <c r="G6685" s="97"/>
      <c r="H6685" s="116"/>
      <c r="I6685" s="116"/>
      <c r="J6685" s="97"/>
      <c r="AD6685" s="476"/>
      <c r="AI6685" s="473"/>
    </row>
    <row r="6686" spans="1:35" s="4" customFormat="1" x14ac:dyDescent="0.25">
      <c r="A6686" s="408">
        <f t="shared" si="102"/>
        <v>6684</v>
      </c>
      <c r="B6686" s="488">
        <v>45558</v>
      </c>
      <c r="C6686" s="212" t="s">
        <v>425</v>
      </c>
      <c r="D6686" s="408" t="s">
        <v>99</v>
      </c>
      <c r="E6686" s="203" t="s">
        <v>498</v>
      </c>
      <c r="F6686" s="97">
        <v>0</v>
      </c>
      <c r="G6686" s="97"/>
      <c r="H6686" s="116"/>
      <c r="I6686" s="116"/>
      <c r="J6686" s="97"/>
      <c r="AD6686" s="476"/>
      <c r="AI6686" s="473"/>
    </row>
    <row r="6687" spans="1:35" s="4" customFormat="1" x14ac:dyDescent="0.25">
      <c r="A6687" s="408">
        <f t="shared" si="102"/>
        <v>6685</v>
      </c>
      <c r="B6687" s="488">
        <v>45558</v>
      </c>
      <c r="C6687" s="212" t="s">
        <v>426</v>
      </c>
      <c r="D6687" s="408" t="s">
        <v>159</v>
      </c>
      <c r="E6687" s="408" t="s">
        <v>381</v>
      </c>
      <c r="F6687" s="97">
        <v>0</v>
      </c>
      <c r="G6687" s="97"/>
      <c r="H6687" s="116"/>
      <c r="I6687" s="116"/>
      <c r="J6687" s="97"/>
      <c r="AD6687" s="476"/>
      <c r="AI6687" s="473"/>
    </row>
    <row r="6688" spans="1:35" s="4" customFormat="1" x14ac:dyDescent="0.25">
      <c r="A6688" s="408">
        <f t="shared" si="102"/>
        <v>6686</v>
      </c>
      <c r="B6688" s="488">
        <v>45558</v>
      </c>
      <c r="C6688" s="96" t="s">
        <v>255</v>
      </c>
      <c r="D6688" s="408" t="s">
        <v>159</v>
      </c>
      <c r="E6688" s="408" t="s">
        <v>448</v>
      </c>
      <c r="F6688" s="97">
        <v>0</v>
      </c>
      <c r="G6688" s="97"/>
      <c r="H6688" s="116"/>
      <c r="I6688" s="116"/>
      <c r="J6688" s="97"/>
      <c r="AD6688" s="476"/>
      <c r="AI6688" s="473"/>
    </row>
    <row r="6689" spans="1:35" s="4" customFormat="1" x14ac:dyDescent="0.25">
      <c r="A6689" s="408">
        <f t="shared" si="102"/>
        <v>6687</v>
      </c>
      <c r="B6689" s="488">
        <v>45558</v>
      </c>
      <c r="C6689" s="96" t="s">
        <v>474</v>
      </c>
      <c r="D6689" s="408" t="s">
        <v>269</v>
      </c>
      <c r="E6689" s="408" t="s">
        <v>470</v>
      </c>
      <c r="F6689" s="97">
        <v>0</v>
      </c>
      <c r="G6689" s="97"/>
      <c r="H6689" s="116"/>
      <c r="I6689" s="116"/>
      <c r="J6689" s="97"/>
      <c r="AD6689" s="476"/>
      <c r="AI6689" s="473"/>
    </row>
    <row r="6690" spans="1:35" s="4" customFormat="1" x14ac:dyDescent="0.25">
      <c r="A6690" s="408">
        <f t="shared" si="102"/>
        <v>6688</v>
      </c>
      <c r="B6690" s="488">
        <v>45558</v>
      </c>
      <c r="C6690" s="96" t="s">
        <v>475</v>
      </c>
      <c r="D6690" s="408" t="s">
        <v>269</v>
      </c>
      <c r="E6690" s="408" t="s">
        <v>470</v>
      </c>
      <c r="F6690" s="97">
        <v>0</v>
      </c>
      <c r="G6690" s="97"/>
      <c r="H6690" s="116"/>
      <c r="I6690" s="116"/>
      <c r="J6690" s="97"/>
      <c r="AD6690" s="476"/>
      <c r="AI6690" s="473"/>
    </row>
    <row r="6691" spans="1:35" s="4" customFormat="1" x14ac:dyDescent="0.25">
      <c r="A6691" s="408">
        <f t="shared" si="102"/>
        <v>6689</v>
      </c>
      <c r="B6691" s="488">
        <v>45558</v>
      </c>
      <c r="C6691" s="96" t="s">
        <v>476</v>
      </c>
      <c r="D6691" s="408" t="s">
        <v>269</v>
      </c>
      <c r="E6691" s="408" t="s">
        <v>470</v>
      </c>
      <c r="F6691" s="97">
        <v>185</v>
      </c>
      <c r="G6691" s="97"/>
      <c r="H6691" s="116"/>
      <c r="I6691" s="116"/>
      <c r="J6691" s="97"/>
      <c r="AD6691" s="476"/>
      <c r="AI6691" s="473"/>
    </row>
    <row r="6692" spans="1:35" s="4" customFormat="1" x14ac:dyDescent="0.25">
      <c r="A6692" s="408">
        <f t="shared" si="102"/>
        <v>6690</v>
      </c>
      <c r="B6692" s="488">
        <v>45558</v>
      </c>
      <c r="C6692" s="96" t="s">
        <v>477</v>
      </c>
      <c r="D6692" s="408" t="s">
        <v>269</v>
      </c>
      <c r="E6692" s="408" t="s">
        <v>470</v>
      </c>
      <c r="F6692" s="97">
        <v>250</v>
      </c>
      <c r="G6692" s="97"/>
      <c r="H6692" s="116"/>
      <c r="I6692" s="116"/>
      <c r="J6692" s="97"/>
      <c r="AD6692" s="476"/>
      <c r="AI6692" s="473"/>
    </row>
    <row r="6693" spans="1:35" s="4" customFormat="1" x14ac:dyDescent="0.25">
      <c r="A6693" s="408">
        <f t="shared" si="102"/>
        <v>6691</v>
      </c>
      <c r="B6693" s="488">
        <v>45558</v>
      </c>
      <c r="C6693" s="373" t="s">
        <v>478</v>
      </c>
      <c r="D6693" s="408" t="s">
        <v>103</v>
      </c>
      <c r="E6693" s="408" t="s">
        <v>470</v>
      </c>
      <c r="F6693" s="97">
        <v>101</v>
      </c>
      <c r="G6693" s="97"/>
      <c r="H6693" s="116"/>
      <c r="I6693" s="116"/>
      <c r="J6693" s="97"/>
      <c r="AD6693" s="476"/>
      <c r="AI6693" s="473"/>
    </row>
    <row r="6694" spans="1:35" s="4" customFormat="1" x14ac:dyDescent="0.25">
      <c r="A6694" s="408">
        <f t="shared" si="102"/>
        <v>6692</v>
      </c>
      <c r="B6694" s="488">
        <v>45558</v>
      </c>
      <c r="C6694" s="96" t="s">
        <v>519</v>
      </c>
      <c r="D6694" s="408" t="s">
        <v>103</v>
      </c>
      <c r="E6694" s="408" t="s">
        <v>504</v>
      </c>
      <c r="F6694" s="97">
        <v>0</v>
      </c>
      <c r="G6694" s="97"/>
      <c r="H6694" s="116"/>
      <c r="I6694" s="116"/>
      <c r="J6694" s="97"/>
      <c r="AD6694" s="476"/>
      <c r="AI6694" s="473"/>
    </row>
    <row r="6695" spans="1:35" s="4" customFormat="1" x14ac:dyDescent="0.25">
      <c r="A6695" s="408">
        <f t="shared" si="102"/>
        <v>6693</v>
      </c>
      <c r="B6695" s="488">
        <v>45559</v>
      </c>
      <c r="C6695" s="212" t="s">
        <v>125</v>
      </c>
      <c r="D6695" s="408" t="s">
        <v>99</v>
      </c>
      <c r="E6695" s="408" t="s">
        <v>334</v>
      </c>
      <c r="F6695" s="97">
        <v>220</v>
      </c>
      <c r="G6695" s="97"/>
      <c r="H6695" s="116"/>
      <c r="I6695" s="116"/>
      <c r="J6695" s="97"/>
      <c r="AD6695" s="476"/>
      <c r="AI6695" s="473"/>
    </row>
    <row r="6696" spans="1:35" s="4" customFormat="1" x14ac:dyDescent="0.25">
      <c r="A6696" s="408">
        <f t="shared" si="102"/>
        <v>6694</v>
      </c>
      <c r="B6696" s="488">
        <v>45559</v>
      </c>
      <c r="C6696" s="212" t="s">
        <v>290</v>
      </c>
      <c r="D6696" s="408" t="s">
        <v>99</v>
      </c>
      <c r="E6696" s="408" t="s">
        <v>335</v>
      </c>
      <c r="F6696" s="97">
        <v>0</v>
      </c>
      <c r="G6696" s="97"/>
      <c r="H6696" s="116"/>
      <c r="I6696" s="116"/>
      <c r="J6696" s="97"/>
      <c r="AD6696" s="476"/>
      <c r="AI6696" s="473"/>
    </row>
    <row r="6697" spans="1:35" s="4" customFormat="1" x14ac:dyDescent="0.25">
      <c r="A6697" s="408">
        <f t="shared" si="102"/>
        <v>6695</v>
      </c>
      <c r="B6697" s="488">
        <v>45559</v>
      </c>
      <c r="C6697" s="212" t="s">
        <v>88</v>
      </c>
      <c r="D6697" s="408" t="s">
        <v>89</v>
      </c>
      <c r="E6697" s="408" t="s">
        <v>336</v>
      </c>
      <c r="F6697" s="97">
        <v>0</v>
      </c>
      <c r="G6697" s="97"/>
      <c r="H6697" s="116"/>
      <c r="I6697" s="116"/>
      <c r="J6697" s="97"/>
      <c r="AD6697" s="476"/>
      <c r="AI6697" s="473"/>
    </row>
    <row r="6698" spans="1:35" s="4" customFormat="1" x14ac:dyDescent="0.25">
      <c r="A6698" s="408">
        <f t="shared" si="102"/>
        <v>6696</v>
      </c>
      <c r="B6698" s="488">
        <v>45559</v>
      </c>
      <c r="C6698" s="212" t="s">
        <v>294</v>
      </c>
      <c r="D6698" s="408" t="s">
        <v>89</v>
      </c>
      <c r="E6698" s="408" t="s">
        <v>337</v>
      </c>
      <c r="F6698" s="97">
        <v>236</v>
      </c>
      <c r="G6698" s="97"/>
      <c r="H6698" s="116"/>
      <c r="I6698" s="116"/>
      <c r="J6698" s="97"/>
      <c r="AD6698" s="476"/>
      <c r="AI6698" s="473"/>
    </row>
    <row r="6699" spans="1:35" s="4" customFormat="1" x14ac:dyDescent="0.25">
      <c r="A6699" s="408">
        <f t="shared" si="102"/>
        <v>6697</v>
      </c>
      <c r="B6699" s="488">
        <v>45559</v>
      </c>
      <c r="C6699" s="212" t="s">
        <v>119</v>
      </c>
      <c r="D6699" s="408" t="s">
        <v>131</v>
      </c>
      <c r="E6699" s="408" t="s">
        <v>338</v>
      </c>
      <c r="F6699" s="97">
        <v>87</v>
      </c>
      <c r="G6699" s="97"/>
      <c r="H6699" s="116"/>
      <c r="I6699" s="116"/>
      <c r="J6699" s="97"/>
      <c r="AD6699" s="476"/>
      <c r="AI6699" s="473"/>
    </row>
    <row r="6700" spans="1:35" s="4" customFormat="1" x14ac:dyDescent="0.25">
      <c r="A6700" s="408">
        <f t="shared" si="102"/>
        <v>6698</v>
      </c>
      <c r="B6700" s="488">
        <v>45559</v>
      </c>
      <c r="C6700" s="212" t="s">
        <v>121</v>
      </c>
      <c r="D6700" s="408" t="s">
        <v>122</v>
      </c>
      <c r="E6700" s="408" t="s">
        <v>339</v>
      </c>
      <c r="F6700" s="97">
        <v>84</v>
      </c>
      <c r="G6700" s="97"/>
      <c r="H6700" s="116"/>
      <c r="I6700" s="116"/>
      <c r="J6700" s="97"/>
      <c r="AD6700" s="476"/>
      <c r="AI6700" s="473"/>
    </row>
    <row r="6701" spans="1:35" s="4" customFormat="1" x14ac:dyDescent="0.25">
      <c r="A6701" s="408">
        <f t="shared" si="102"/>
        <v>6699</v>
      </c>
      <c r="B6701" s="488">
        <v>45559</v>
      </c>
      <c r="C6701" s="212" t="s">
        <v>349</v>
      </c>
      <c r="D6701" s="408" t="s">
        <v>360</v>
      </c>
      <c r="E6701" s="408" t="s">
        <v>127</v>
      </c>
      <c r="F6701" s="97">
        <v>0</v>
      </c>
      <c r="G6701" s="97"/>
      <c r="H6701" s="116"/>
      <c r="I6701" s="116"/>
      <c r="J6701" s="97"/>
      <c r="AD6701" s="476"/>
      <c r="AI6701" s="473"/>
    </row>
    <row r="6702" spans="1:35" s="4" customFormat="1" x14ac:dyDescent="0.25">
      <c r="A6702" s="408">
        <f t="shared" si="102"/>
        <v>6700</v>
      </c>
      <c r="B6702" s="488">
        <v>45559</v>
      </c>
      <c r="C6702" s="212" t="s">
        <v>449</v>
      </c>
      <c r="D6702" s="408" t="s">
        <v>122</v>
      </c>
      <c r="E6702" s="408" t="s">
        <v>339</v>
      </c>
      <c r="F6702" s="97">
        <v>320</v>
      </c>
      <c r="G6702" s="97"/>
      <c r="H6702" s="116"/>
      <c r="I6702" s="116"/>
      <c r="J6702" s="97"/>
      <c r="AD6702" s="476"/>
      <c r="AI6702" s="473"/>
    </row>
    <row r="6703" spans="1:35" s="4" customFormat="1" x14ac:dyDescent="0.25">
      <c r="A6703" s="408">
        <f t="shared" si="102"/>
        <v>6701</v>
      </c>
      <c r="B6703" s="488">
        <v>45559</v>
      </c>
      <c r="C6703" s="212" t="s">
        <v>118</v>
      </c>
      <c r="D6703" s="408" t="s">
        <v>107</v>
      </c>
      <c r="E6703" s="408" t="s">
        <v>340</v>
      </c>
      <c r="F6703" s="97">
        <v>0</v>
      </c>
      <c r="G6703" s="97"/>
      <c r="H6703" s="116"/>
      <c r="I6703" s="116"/>
      <c r="J6703" s="97"/>
      <c r="AD6703" s="476"/>
      <c r="AI6703" s="473"/>
    </row>
    <row r="6704" spans="1:35" s="4" customFormat="1" x14ac:dyDescent="0.25">
      <c r="A6704" s="408">
        <f t="shared" si="102"/>
        <v>6702</v>
      </c>
      <c r="B6704" s="488">
        <v>45559</v>
      </c>
      <c r="C6704" s="212" t="s">
        <v>109</v>
      </c>
      <c r="D6704" s="408" t="s">
        <v>107</v>
      </c>
      <c r="E6704" s="408" t="s">
        <v>341</v>
      </c>
      <c r="F6704" s="97">
        <v>0</v>
      </c>
      <c r="G6704" s="97"/>
      <c r="H6704" s="116"/>
      <c r="I6704" s="116"/>
      <c r="J6704" s="97"/>
      <c r="AD6704" s="476"/>
      <c r="AI6704" s="473"/>
    </row>
    <row r="6705" spans="1:35" s="4" customFormat="1" x14ac:dyDescent="0.25">
      <c r="A6705" s="408">
        <f t="shared" si="102"/>
        <v>6703</v>
      </c>
      <c r="B6705" s="488">
        <v>45559</v>
      </c>
      <c r="C6705" s="212" t="s">
        <v>106</v>
      </c>
      <c r="D6705" s="408" t="s">
        <v>107</v>
      </c>
      <c r="E6705" s="408" t="s">
        <v>342</v>
      </c>
      <c r="F6705" s="97">
        <v>0</v>
      </c>
      <c r="G6705" s="97"/>
      <c r="H6705" s="116"/>
      <c r="I6705" s="116"/>
      <c r="J6705" s="97"/>
      <c r="AD6705" s="476"/>
      <c r="AI6705" s="473"/>
    </row>
    <row r="6706" spans="1:35" s="4" customFormat="1" x14ac:dyDescent="0.25">
      <c r="A6706" s="408">
        <f t="shared" si="102"/>
        <v>6704</v>
      </c>
      <c r="B6706" s="488">
        <v>45559</v>
      </c>
      <c r="C6706" s="212" t="s">
        <v>278</v>
      </c>
      <c r="D6706" s="408" t="s">
        <v>107</v>
      </c>
      <c r="E6706" s="408" t="s">
        <v>341</v>
      </c>
      <c r="F6706" s="97">
        <v>0</v>
      </c>
      <c r="G6706" s="97"/>
      <c r="H6706" s="116"/>
      <c r="I6706" s="116"/>
      <c r="J6706" s="97"/>
      <c r="AD6706" s="476"/>
      <c r="AI6706" s="473"/>
    </row>
    <row r="6707" spans="1:35" s="4" customFormat="1" x14ac:dyDescent="0.25">
      <c r="A6707" s="408">
        <f t="shared" si="102"/>
        <v>6705</v>
      </c>
      <c r="B6707" s="488">
        <v>45559</v>
      </c>
      <c r="C6707" s="212" t="s">
        <v>372</v>
      </c>
      <c r="D6707" s="408" t="s">
        <v>107</v>
      </c>
      <c r="E6707" s="408">
        <v>0</v>
      </c>
      <c r="F6707" s="97">
        <v>0</v>
      </c>
      <c r="G6707" s="97"/>
      <c r="H6707" s="116"/>
      <c r="I6707" s="116"/>
      <c r="J6707" s="97"/>
      <c r="AD6707" s="476"/>
      <c r="AI6707" s="473"/>
    </row>
    <row r="6708" spans="1:35" s="4" customFormat="1" x14ac:dyDescent="0.25">
      <c r="A6708" s="408">
        <f t="shared" si="102"/>
        <v>6706</v>
      </c>
      <c r="B6708" s="488">
        <v>45559</v>
      </c>
      <c r="C6708" s="212" t="s">
        <v>373</v>
      </c>
      <c r="D6708" s="408" t="s">
        <v>107</v>
      </c>
      <c r="E6708" s="408">
        <v>0</v>
      </c>
      <c r="F6708" s="97">
        <v>0</v>
      </c>
      <c r="G6708" s="97"/>
      <c r="H6708" s="116"/>
      <c r="I6708" s="116"/>
      <c r="J6708" s="97"/>
      <c r="AD6708" s="476"/>
      <c r="AI6708" s="473"/>
    </row>
    <row r="6709" spans="1:35" s="4" customFormat="1" x14ac:dyDescent="0.25">
      <c r="A6709" s="408">
        <f t="shared" si="102"/>
        <v>6707</v>
      </c>
      <c r="B6709" s="488">
        <v>45559</v>
      </c>
      <c r="C6709" s="212" t="s">
        <v>91</v>
      </c>
      <c r="D6709" s="408" t="s">
        <v>92</v>
      </c>
      <c r="E6709" s="408" t="s">
        <v>343</v>
      </c>
      <c r="F6709" s="97">
        <v>0</v>
      </c>
      <c r="G6709" s="97"/>
      <c r="H6709" s="116"/>
      <c r="I6709" s="116"/>
      <c r="J6709" s="97"/>
      <c r="AD6709" s="476"/>
      <c r="AI6709" s="473"/>
    </row>
    <row r="6710" spans="1:35" s="4" customFormat="1" x14ac:dyDescent="0.25">
      <c r="A6710" s="408">
        <f t="shared" si="102"/>
        <v>6708</v>
      </c>
      <c r="B6710" s="488">
        <v>45559</v>
      </c>
      <c r="C6710" s="212" t="s">
        <v>94</v>
      </c>
      <c r="D6710" s="408" t="s">
        <v>92</v>
      </c>
      <c r="E6710" s="408" t="s">
        <v>344</v>
      </c>
      <c r="F6710" s="97">
        <v>0</v>
      </c>
      <c r="G6710" s="97"/>
      <c r="H6710" s="116"/>
      <c r="I6710" s="116"/>
      <c r="J6710" s="97"/>
      <c r="AD6710" s="476"/>
      <c r="AI6710" s="473"/>
    </row>
    <row r="6711" spans="1:35" s="4" customFormat="1" x14ac:dyDescent="0.25">
      <c r="A6711" s="408">
        <f t="shared" si="102"/>
        <v>6709</v>
      </c>
      <c r="B6711" s="488">
        <v>45559</v>
      </c>
      <c r="C6711" s="212" t="s">
        <v>116</v>
      </c>
      <c r="D6711" s="408" t="s">
        <v>92</v>
      </c>
      <c r="E6711" s="408" t="s">
        <v>345</v>
      </c>
      <c r="F6711" s="97">
        <v>0</v>
      </c>
      <c r="G6711" s="97"/>
      <c r="H6711" s="116"/>
      <c r="I6711" s="116"/>
      <c r="J6711" s="97"/>
      <c r="AD6711" s="476"/>
      <c r="AI6711" s="473"/>
    </row>
    <row r="6712" spans="1:35" s="4" customFormat="1" x14ac:dyDescent="0.25">
      <c r="A6712" s="408">
        <f t="shared" ref="A6712:A6775" si="103">ROW()-2</f>
        <v>6710</v>
      </c>
      <c r="B6712" s="488">
        <v>45559</v>
      </c>
      <c r="C6712" s="212" t="s">
        <v>128</v>
      </c>
      <c r="D6712" s="408" t="s">
        <v>97</v>
      </c>
      <c r="E6712" s="408" t="s">
        <v>346</v>
      </c>
      <c r="F6712" s="97">
        <v>46</v>
      </c>
      <c r="G6712" s="97"/>
      <c r="H6712" s="116"/>
      <c r="I6712" s="116"/>
      <c r="J6712" s="97"/>
      <c r="AD6712" s="476"/>
      <c r="AI6712" s="473"/>
    </row>
    <row r="6713" spans="1:35" s="4" customFormat="1" x14ac:dyDescent="0.25">
      <c r="A6713" s="408">
        <f t="shared" si="103"/>
        <v>6711</v>
      </c>
      <c r="B6713" s="488">
        <v>45559</v>
      </c>
      <c r="C6713" s="212" t="s">
        <v>96</v>
      </c>
      <c r="D6713" s="408" t="s">
        <v>97</v>
      </c>
      <c r="E6713" s="408" t="s">
        <v>347</v>
      </c>
      <c r="F6713" s="97">
        <v>68</v>
      </c>
      <c r="G6713" s="97"/>
      <c r="H6713" s="116"/>
      <c r="I6713" s="116"/>
      <c r="J6713" s="97"/>
      <c r="AD6713" s="476"/>
      <c r="AI6713" s="473"/>
    </row>
    <row r="6714" spans="1:35" s="4" customFormat="1" x14ac:dyDescent="0.25">
      <c r="A6714" s="408">
        <f t="shared" si="103"/>
        <v>6712</v>
      </c>
      <c r="B6714" s="488">
        <v>45559</v>
      </c>
      <c r="C6714" s="212" t="s">
        <v>113</v>
      </c>
      <c r="D6714" s="408" t="s">
        <v>114</v>
      </c>
      <c r="E6714" s="408" t="s">
        <v>348</v>
      </c>
      <c r="F6714" s="97">
        <v>0</v>
      </c>
      <c r="G6714" s="97"/>
      <c r="H6714" s="116"/>
      <c r="I6714" s="116"/>
      <c r="J6714" s="97"/>
      <c r="AD6714" s="476"/>
      <c r="AI6714" s="473"/>
    </row>
    <row r="6715" spans="1:35" s="4" customFormat="1" x14ac:dyDescent="0.25">
      <c r="A6715" s="408">
        <f t="shared" si="103"/>
        <v>6713</v>
      </c>
      <c r="B6715" s="488">
        <v>45559</v>
      </c>
      <c r="C6715" s="96" t="s">
        <v>559</v>
      </c>
      <c r="D6715" s="408" t="str">
        <f>VLOOKUP(C6715,X$4:Z6716,2,FALSE)</f>
        <v>لودر VOLVO</v>
      </c>
      <c r="E6715" s="408" t="str">
        <f>VLOOKUP(C6715,X$4:Z6716,3,FALSE)</f>
        <v>شرکتی</v>
      </c>
      <c r="F6715" s="97">
        <v>0</v>
      </c>
      <c r="G6715" s="97"/>
      <c r="H6715" s="116"/>
      <c r="I6715" s="116"/>
      <c r="J6715" s="97"/>
      <c r="AD6715" s="476"/>
      <c r="AI6715" s="473"/>
    </row>
    <row r="6716" spans="1:35" s="4" customFormat="1" x14ac:dyDescent="0.25">
      <c r="A6716" s="408">
        <f t="shared" si="103"/>
        <v>6714</v>
      </c>
      <c r="B6716" s="488">
        <v>45559</v>
      </c>
      <c r="C6716" s="212" t="s">
        <v>156</v>
      </c>
      <c r="D6716" s="408" t="s">
        <v>136</v>
      </c>
      <c r="E6716" s="408" t="s">
        <v>149</v>
      </c>
      <c r="F6716" s="97">
        <v>0</v>
      </c>
      <c r="G6716" s="97"/>
      <c r="H6716" s="116"/>
      <c r="I6716" s="116"/>
      <c r="J6716" s="97"/>
      <c r="AD6716" s="476"/>
      <c r="AI6716" s="473"/>
    </row>
    <row r="6717" spans="1:35" s="4" customFormat="1" x14ac:dyDescent="0.25">
      <c r="A6717" s="408">
        <f t="shared" si="103"/>
        <v>6715</v>
      </c>
      <c r="B6717" s="488">
        <v>45559</v>
      </c>
      <c r="C6717" s="212" t="s">
        <v>142</v>
      </c>
      <c r="D6717" s="408" t="s">
        <v>264</v>
      </c>
      <c r="E6717" s="408" t="s">
        <v>143</v>
      </c>
      <c r="F6717" s="97">
        <v>0</v>
      </c>
      <c r="G6717" s="97"/>
      <c r="H6717" s="116"/>
      <c r="I6717" s="116"/>
      <c r="J6717" s="97"/>
      <c r="AD6717" s="476"/>
      <c r="AI6717" s="473"/>
    </row>
    <row r="6718" spans="1:35" s="4" customFormat="1" x14ac:dyDescent="0.25">
      <c r="A6718" s="408">
        <f t="shared" si="103"/>
        <v>6716</v>
      </c>
      <c r="B6718" s="488">
        <v>45559</v>
      </c>
      <c r="C6718" s="212" t="s">
        <v>144</v>
      </c>
      <c r="D6718" s="408" t="s">
        <v>264</v>
      </c>
      <c r="E6718" s="408" t="s">
        <v>143</v>
      </c>
      <c r="F6718" s="97">
        <v>176</v>
      </c>
      <c r="G6718" s="97"/>
      <c r="H6718" s="116"/>
      <c r="I6718" s="116"/>
      <c r="J6718" s="97"/>
      <c r="AD6718" s="476"/>
      <c r="AI6718" s="473"/>
    </row>
    <row r="6719" spans="1:35" s="4" customFormat="1" x14ac:dyDescent="0.25">
      <c r="A6719" s="408">
        <f t="shared" si="103"/>
        <v>6717</v>
      </c>
      <c r="B6719" s="488">
        <v>45559</v>
      </c>
      <c r="C6719" s="212" t="s">
        <v>145</v>
      </c>
      <c r="D6719" s="408" t="s">
        <v>265</v>
      </c>
      <c r="E6719" s="408" t="s">
        <v>146</v>
      </c>
      <c r="F6719" s="97">
        <v>0</v>
      </c>
      <c r="G6719" s="97"/>
      <c r="H6719" s="116"/>
      <c r="I6719" s="116"/>
      <c r="J6719" s="97"/>
      <c r="AD6719" s="476"/>
      <c r="AI6719" s="473"/>
    </row>
    <row r="6720" spans="1:35" s="4" customFormat="1" x14ac:dyDescent="0.25">
      <c r="A6720" s="408">
        <f t="shared" si="103"/>
        <v>6718</v>
      </c>
      <c r="B6720" s="488">
        <v>45559</v>
      </c>
      <c r="C6720" s="212" t="s">
        <v>160</v>
      </c>
      <c r="D6720" s="408" t="s">
        <v>136</v>
      </c>
      <c r="E6720" s="408" t="s">
        <v>64</v>
      </c>
      <c r="F6720" s="97">
        <v>128</v>
      </c>
      <c r="G6720" s="97"/>
      <c r="H6720" s="116"/>
      <c r="I6720" s="116"/>
      <c r="J6720" s="97"/>
      <c r="AD6720" s="476"/>
      <c r="AI6720" s="473"/>
    </row>
    <row r="6721" spans="1:35" s="4" customFormat="1" x14ac:dyDescent="0.25">
      <c r="A6721" s="408">
        <f t="shared" si="103"/>
        <v>6719</v>
      </c>
      <c r="B6721" s="488">
        <v>45559</v>
      </c>
      <c r="C6721" s="212" t="s">
        <v>390</v>
      </c>
      <c r="D6721" s="408" t="s">
        <v>99</v>
      </c>
      <c r="E6721" s="408" t="s">
        <v>381</v>
      </c>
      <c r="F6721" s="97">
        <v>117</v>
      </c>
      <c r="G6721" s="97"/>
      <c r="H6721" s="116"/>
      <c r="I6721" s="116"/>
      <c r="J6721" s="97"/>
      <c r="AD6721" s="476"/>
      <c r="AI6721" s="473"/>
    </row>
    <row r="6722" spans="1:35" s="4" customFormat="1" x14ac:dyDescent="0.25">
      <c r="A6722" s="408">
        <f t="shared" si="103"/>
        <v>6720</v>
      </c>
      <c r="B6722" s="488">
        <v>45559</v>
      </c>
      <c r="C6722" s="96" t="s">
        <v>283</v>
      </c>
      <c r="D6722" s="408" t="s">
        <v>266</v>
      </c>
      <c r="E6722" s="408" t="s">
        <v>63</v>
      </c>
      <c r="F6722" s="97">
        <v>0</v>
      </c>
      <c r="G6722" s="97"/>
      <c r="H6722" s="116"/>
      <c r="I6722" s="116"/>
      <c r="J6722" s="97"/>
      <c r="AD6722" s="476"/>
      <c r="AI6722" s="473"/>
    </row>
    <row r="6723" spans="1:35" s="4" customFormat="1" x14ac:dyDescent="0.25">
      <c r="A6723" s="408">
        <f t="shared" si="103"/>
        <v>6721</v>
      </c>
      <c r="B6723" s="488">
        <v>45559</v>
      </c>
      <c r="C6723" s="212" t="s">
        <v>148</v>
      </c>
      <c r="D6723" s="408" t="s">
        <v>92</v>
      </c>
      <c r="E6723" s="408" t="s">
        <v>63</v>
      </c>
      <c r="F6723" s="97">
        <v>0</v>
      </c>
      <c r="G6723" s="97"/>
      <c r="H6723" s="116"/>
      <c r="I6723" s="116"/>
      <c r="J6723" s="97"/>
      <c r="AD6723" s="476"/>
      <c r="AI6723" s="473"/>
    </row>
    <row r="6724" spans="1:35" s="4" customFormat="1" x14ac:dyDescent="0.25">
      <c r="A6724" s="408">
        <f t="shared" si="103"/>
        <v>6722</v>
      </c>
      <c r="B6724" s="488">
        <v>45559</v>
      </c>
      <c r="C6724" s="212" t="s">
        <v>150</v>
      </c>
      <c r="D6724" s="408" t="s">
        <v>92</v>
      </c>
      <c r="E6724" s="408" t="s">
        <v>63</v>
      </c>
      <c r="F6724" s="97">
        <v>0</v>
      </c>
      <c r="G6724" s="97"/>
      <c r="H6724" s="116"/>
      <c r="I6724" s="116"/>
      <c r="J6724" s="97"/>
      <c r="AD6724" s="476"/>
      <c r="AI6724" s="473"/>
    </row>
    <row r="6725" spans="1:35" s="4" customFormat="1" x14ac:dyDescent="0.25">
      <c r="A6725" s="408">
        <f t="shared" si="103"/>
        <v>6723</v>
      </c>
      <c r="B6725" s="488">
        <v>45559</v>
      </c>
      <c r="C6725" s="213" t="s">
        <v>467</v>
      </c>
      <c r="D6725" s="408" t="s">
        <v>92</v>
      </c>
      <c r="E6725" s="408" t="s">
        <v>63</v>
      </c>
      <c r="F6725" s="97">
        <v>0</v>
      </c>
      <c r="G6725" s="97"/>
      <c r="H6725" s="116"/>
      <c r="I6725" s="116"/>
      <c r="J6725" s="97"/>
      <c r="AD6725" s="476"/>
      <c r="AI6725" s="473"/>
    </row>
    <row r="6726" spans="1:35" s="4" customFormat="1" x14ac:dyDescent="0.25">
      <c r="A6726" s="408">
        <f t="shared" si="103"/>
        <v>6724</v>
      </c>
      <c r="B6726" s="488">
        <v>45559</v>
      </c>
      <c r="C6726" s="212" t="s">
        <v>135</v>
      </c>
      <c r="D6726" s="408" t="s">
        <v>136</v>
      </c>
      <c r="E6726" s="408" t="s">
        <v>2</v>
      </c>
      <c r="F6726" s="97">
        <v>221</v>
      </c>
      <c r="G6726" s="97"/>
      <c r="H6726" s="116"/>
      <c r="I6726" s="116"/>
      <c r="J6726" s="97"/>
      <c r="AD6726" s="476"/>
      <c r="AI6726" s="473"/>
    </row>
    <row r="6727" spans="1:35" s="4" customFormat="1" x14ac:dyDescent="0.25">
      <c r="A6727" s="408">
        <f t="shared" si="103"/>
        <v>6725</v>
      </c>
      <c r="B6727" s="488">
        <v>45559</v>
      </c>
      <c r="C6727" s="212" t="s">
        <v>137</v>
      </c>
      <c r="D6727" s="408" t="s">
        <v>136</v>
      </c>
      <c r="E6727" s="408" t="s">
        <v>2</v>
      </c>
      <c r="F6727" s="97">
        <v>119</v>
      </c>
      <c r="G6727" s="97"/>
      <c r="H6727" s="116"/>
      <c r="I6727" s="116"/>
      <c r="J6727" s="97"/>
      <c r="AD6727" s="476"/>
      <c r="AI6727" s="473"/>
    </row>
    <row r="6728" spans="1:35" s="4" customFormat="1" x14ac:dyDescent="0.25">
      <c r="A6728" s="408">
        <f t="shared" si="103"/>
        <v>6726</v>
      </c>
      <c r="B6728" s="488">
        <v>45559</v>
      </c>
      <c r="C6728" s="212" t="s">
        <v>139</v>
      </c>
      <c r="D6728" s="408" t="s">
        <v>92</v>
      </c>
      <c r="E6728" s="408" t="s">
        <v>2</v>
      </c>
      <c r="F6728" s="97">
        <v>0</v>
      </c>
      <c r="G6728" s="97"/>
      <c r="H6728" s="116"/>
      <c r="I6728" s="116"/>
      <c r="J6728" s="97"/>
      <c r="AD6728" s="476"/>
      <c r="AI6728" s="473"/>
    </row>
    <row r="6729" spans="1:35" s="4" customFormat="1" x14ac:dyDescent="0.25">
      <c r="A6729" s="408">
        <f t="shared" si="103"/>
        <v>6727</v>
      </c>
      <c r="B6729" s="488">
        <v>45559</v>
      </c>
      <c r="C6729" s="212" t="s">
        <v>140</v>
      </c>
      <c r="D6729" s="408" t="s">
        <v>92</v>
      </c>
      <c r="E6729" s="408" t="s">
        <v>2</v>
      </c>
      <c r="F6729" s="97">
        <v>0</v>
      </c>
      <c r="G6729" s="97"/>
      <c r="H6729" s="116"/>
      <c r="I6729" s="116"/>
      <c r="J6729" s="97"/>
      <c r="AD6729" s="476"/>
      <c r="AI6729" s="473"/>
    </row>
    <row r="6730" spans="1:35" s="4" customFormat="1" x14ac:dyDescent="0.25">
      <c r="A6730" s="408">
        <f t="shared" si="103"/>
        <v>6728</v>
      </c>
      <c r="B6730" s="488">
        <v>45559</v>
      </c>
      <c r="C6730" s="212" t="s">
        <v>141</v>
      </c>
      <c r="D6730" s="408" t="s">
        <v>92</v>
      </c>
      <c r="E6730" s="408" t="s">
        <v>2</v>
      </c>
      <c r="F6730" s="97">
        <v>0</v>
      </c>
      <c r="G6730" s="97"/>
      <c r="H6730" s="116"/>
      <c r="I6730" s="116"/>
      <c r="J6730" s="97"/>
      <c r="AD6730" s="476"/>
      <c r="AI6730" s="473"/>
    </row>
    <row r="6731" spans="1:35" s="4" customFormat="1" x14ac:dyDescent="0.25">
      <c r="A6731" s="408">
        <f t="shared" si="103"/>
        <v>6729</v>
      </c>
      <c r="B6731" s="488">
        <v>45559</v>
      </c>
      <c r="C6731" s="212" t="s">
        <v>134</v>
      </c>
      <c r="D6731" s="408" t="s">
        <v>99</v>
      </c>
      <c r="E6731" s="408" t="s">
        <v>2</v>
      </c>
      <c r="F6731" s="97">
        <v>220</v>
      </c>
      <c r="G6731" s="97"/>
      <c r="H6731" s="116"/>
      <c r="I6731" s="116"/>
      <c r="J6731" s="97"/>
      <c r="AD6731" s="476"/>
      <c r="AI6731" s="473"/>
    </row>
    <row r="6732" spans="1:35" s="4" customFormat="1" x14ac:dyDescent="0.25">
      <c r="A6732" s="408">
        <f t="shared" si="103"/>
        <v>6730</v>
      </c>
      <c r="B6732" s="488">
        <v>45559</v>
      </c>
      <c r="C6732" s="212" t="s">
        <v>279</v>
      </c>
      <c r="D6732" s="408" t="s">
        <v>99</v>
      </c>
      <c r="E6732" s="408" t="s">
        <v>2</v>
      </c>
      <c r="F6732" s="97">
        <v>0</v>
      </c>
      <c r="G6732" s="97"/>
      <c r="H6732" s="116"/>
      <c r="I6732" s="116"/>
      <c r="J6732" s="97"/>
      <c r="AD6732" s="476"/>
      <c r="AI6732" s="473"/>
    </row>
    <row r="6733" spans="1:35" s="4" customFormat="1" x14ac:dyDescent="0.25">
      <c r="A6733" s="408">
        <f t="shared" si="103"/>
        <v>6731</v>
      </c>
      <c r="B6733" s="488">
        <v>45559</v>
      </c>
      <c r="C6733" s="212" t="s">
        <v>153</v>
      </c>
      <c r="D6733" s="408" t="s">
        <v>103</v>
      </c>
      <c r="E6733" s="408" t="s">
        <v>62</v>
      </c>
      <c r="F6733" s="97">
        <v>99</v>
      </c>
      <c r="G6733" s="97"/>
      <c r="H6733" s="116"/>
      <c r="I6733" s="116"/>
      <c r="J6733" s="97"/>
      <c r="AD6733" s="476"/>
      <c r="AI6733" s="473"/>
    </row>
    <row r="6734" spans="1:35" s="4" customFormat="1" x14ac:dyDescent="0.25">
      <c r="A6734" s="408">
        <f t="shared" si="103"/>
        <v>6732</v>
      </c>
      <c r="B6734" s="488">
        <v>45559</v>
      </c>
      <c r="C6734" s="212" t="s">
        <v>154</v>
      </c>
      <c r="D6734" s="408" t="s">
        <v>92</v>
      </c>
      <c r="E6734" s="408" t="s">
        <v>62</v>
      </c>
      <c r="F6734" s="97">
        <v>0</v>
      </c>
      <c r="G6734" s="97"/>
      <c r="H6734" s="116"/>
      <c r="I6734" s="116"/>
      <c r="J6734" s="97"/>
      <c r="AD6734" s="476"/>
      <c r="AI6734" s="473"/>
    </row>
    <row r="6735" spans="1:35" s="4" customFormat="1" x14ac:dyDescent="0.25">
      <c r="A6735" s="408">
        <f t="shared" si="103"/>
        <v>6733</v>
      </c>
      <c r="B6735" s="488">
        <v>45559</v>
      </c>
      <c r="C6735" s="212" t="s">
        <v>155</v>
      </c>
      <c r="D6735" s="408" t="s">
        <v>92</v>
      </c>
      <c r="E6735" s="408" t="s">
        <v>62</v>
      </c>
      <c r="F6735" s="97">
        <v>100</v>
      </c>
      <c r="G6735" s="97"/>
      <c r="H6735" s="116"/>
      <c r="I6735" s="116"/>
      <c r="J6735" s="97"/>
      <c r="AD6735" s="476"/>
      <c r="AI6735" s="473"/>
    </row>
    <row r="6736" spans="1:35" s="4" customFormat="1" x14ac:dyDescent="0.25">
      <c r="A6736" s="408">
        <f t="shared" si="103"/>
        <v>6734</v>
      </c>
      <c r="B6736" s="488">
        <v>45559</v>
      </c>
      <c r="C6736" s="212" t="s">
        <v>295</v>
      </c>
      <c r="D6736" s="408" t="s">
        <v>92</v>
      </c>
      <c r="E6736" s="408" t="s">
        <v>62</v>
      </c>
      <c r="F6736" s="97">
        <v>0</v>
      </c>
      <c r="G6736" s="97"/>
      <c r="H6736" s="116"/>
      <c r="I6736" s="116"/>
      <c r="J6736" s="97"/>
      <c r="AD6736" s="476"/>
      <c r="AI6736" s="473"/>
    </row>
    <row r="6737" spans="1:35" s="4" customFormat="1" x14ac:dyDescent="0.25">
      <c r="A6737" s="408">
        <f t="shared" si="103"/>
        <v>6735</v>
      </c>
      <c r="B6737" s="488">
        <v>45559</v>
      </c>
      <c r="C6737" s="212" t="s">
        <v>259</v>
      </c>
      <c r="D6737" s="408" t="s">
        <v>92</v>
      </c>
      <c r="E6737" s="408" t="s">
        <v>2</v>
      </c>
      <c r="F6737" s="97">
        <v>155</v>
      </c>
      <c r="G6737" s="97"/>
      <c r="H6737" s="116"/>
      <c r="I6737" s="116"/>
      <c r="J6737" s="97"/>
      <c r="AD6737" s="476"/>
      <c r="AI6737" s="473"/>
    </row>
    <row r="6738" spans="1:35" s="4" customFormat="1" x14ac:dyDescent="0.25">
      <c r="A6738" s="408">
        <f t="shared" si="103"/>
        <v>6736</v>
      </c>
      <c r="B6738" s="488">
        <v>45559</v>
      </c>
      <c r="C6738" s="212" t="s">
        <v>260</v>
      </c>
      <c r="D6738" s="408" t="s">
        <v>92</v>
      </c>
      <c r="E6738" s="408" t="s">
        <v>2</v>
      </c>
      <c r="F6738" s="97">
        <v>0</v>
      </c>
      <c r="G6738" s="97"/>
      <c r="H6738" s="116"/>
      <c r="I6738" s="116"/>
      <c r="J6738" s="97"/>
      <c r="AD6738" s="476"/>
      <c r="AI6738" s="473"/>
    </row>
    <row r="6739" spans="1:35" s="4" customFormat="1" x14ac:dyDescent="0.25">
      <c r="A6739" s="408">
        <f t="shared" si="103"/>
        <v>6737</v>
      </c>
      <c r="B6739" s="488">
        <v>45559</v>
      </c>
      <c r="C6739" s="212" t="s">
        <v>252</v>
      </c>
      <c r="D6739" s="408" t="s">
        <v>92</v>
      </c>
      <c r="E6739" s="408" t="s">
        <v>2</v>
      </c>
      <c r="F6739" s="97">
        <v>235</v>
      </c>
      <c r="G6739" s="97"/>
      <c r="H6739" s="116"/>
      <c r="I6739" s="116"/>
      <c r="J6739" s="97"/>
      <c r="AD6739" s="476"/>
      <c r="AI6739" s="473"/>
    </row>
    <row r="6740" spans="1:35" s="4" customFormat="1" x14ac:dyDescent="0.25">
      <c r="A6740" s="408">
        <f t="shared" si="103"/>
        <v>6738</v>
      </c>
      <c r="B6740" s="488">
        <v>45559</v>
      </c>
      <c r="C6740" s="212" t="s">
        <v>177</v>
      </c>
      <c r="D6740" s="408" t="s">
        <v>159</v>
      </c>
      <c r="E6740" s="408" t="s">
        <v>8</v>
      </c>
      <c r="F6740" s="97">
        <v>0</v>
      </c>
      <c r="G6740" s="97"/>
      <c r="H6740" s="116"/>
      <c r="I6740" s="116"/>
      <c r="J6740" s="97"/>
      <c r="AD6740" s="476"/>
      <c r="AI6740" s="473"/>
    </row>
    <row r="6741" spans="1:35" s="4" customFormat="1" x14ac:dyDescent="0.25">
      <c r="A6741" s="408">
        <f t="shared" si="103"/>
        <v>6739</v>
      </c>
      <c r="B6741" s="488">
        <v>45559</v>
      </c>
      <c r="C6741" s="212" t="s">
        <v>162</v>
      </c>
      <c r="D6741" s="408" t="s">
        <v>163</v>
      </c>
      <c r="E6741" s="408" t="s">
        <v>164</v>
      </c>
      <c r="F6741" s="97">
        <v>141</v>
      </c>
      <c r="G6741" s="97"/>
      <c r="H6741" s="116"/>
      <c r="I6741" s="116"/>
      <c r="J6741" s="97"/>
      <c r="AD6741" s="476"/>
      <c r="AI6741" s="473"/>
    </row>
    <row r="6742" spans="1:35" s="4" customFormat="1" x14ac:dyDescent="0.25">
      <c r="A6742" s="408">
        <f t="shared" si="103"/>
        <v>6740</v>
      </c>
      <c r="B6742" s="488">
        <v>45559</v>
      </c>
      <c r="C6742" s="212" t="s">
        <v>166</v>
      </c>
      <c r="D6742" s="408" t="s">
        <v>167</v>
      </c>
      <c r="E6742" s="408" t="s">
        <v>164</v>
      </c>
      <c r="F6742" s="97">
        <v>52</v>
      </c>
      <c r="G6742" s="97"/>
      <c r="H6742" s="116"/>
      <c r="I6742" s="116"/>
      <c r="J6742" s="97"/>
      <c r="AD6742" s="476"/>
      <c r="AI6742" s="473"/>
    </row>
    <row r="6743" spans="1:35" s="4" customFormat="1" x14ac:dyDescent="0.25">
      <c r="A6743" s="408">
        <f t="shared" si="103"/>
        <v>6741</v>
      </c>
      <c r="B6743" s="488">
        <v>45559</v>
      </c>
      <c r="C6743" s="212" t="s">
        <v>169</v>
      </c>
      <c r="D6743" s="408" t="s">
        <v>167</v>
      </c>
      <c r="E6743" s="408" t="s">
        <v>164</v>
      </c>
      <c r="F6743" s="97">
        <v>43</v>
      </c>
      <c r="G6743" s="97"/>
      <c r="H6743" s="116"/>
      <c r="I6743" s="116"/>
      <c r="J6743" s="97"/>
      <c r="AD6743" s="476"/>
      <c r="AI6743" s="473"/>
    </row>
    <row r="6744" spans="1:35" s="4" customFormat="1" x14ac:dyDescent="0.25">
      <c r="A6744" s="408">
        <f t="shared" si="103"/>
        <v>6742</v>
      </c>
      <c r="B6744" s="488">
        <v>45559</v>
      </c>
      <c r="C6744" s="212" t="s">
        <v>170</v>
      </c>
      <c r="D6744" s="408" t="s">
        <v>103</v>
      </c>
      <c r="E6744" s="408" t="s">
        <v>164</v>
      </c>
      <c r="F6744" s="97">
        <v>172</v>
      </c>
      <c r="G6744" s="97"/>
      <c r="H6744" s="116"/>
      <c r="I6744" s="116"/>
      <c r="J6744" s="97"/>
      <c r="AD6744" s="476"/>
      <c r="AI6744" s="473"/>
    </row>
    <row r="6745" spans="1:35" s="4" customFormat="1" x14ac:dyDescent="0.25">
      <c r="A6745" s="408">
        <f t="shared" si="103"/>
        <v>6743</v>
      </c>
      <c r="B6745" s="488">
        <v>45559</v>
      </c>
      <c r="C6745" s="212" t="s">
        <v>171</v>
      </c>
      <c r="D6745" s="408" t="s">
        <v>159</v>
      </c>
      <c r="E6745" s="408" t="s">
        <v>164</v>
      </c>
      <c r="F6745" s="97">
        <v>0</v>
      </c>
      <c r="G6745" s="97"/>
      <c r="H6745" s="116"/>
      <c r="I6745" s="116"/>
      <c r="J6745" s="97"/>
      <c r="AD6745" s="476"/>
      <c r="AI6745" s="473"/>
    </row>
    <row r="6746" spans="1:35" s="4" customFormat="1" x14ac:dyDescent="0.25">
      <c r="A6746" s="408">
        <f t="shared" si="103"/>
        <v>6744</v>
      </c>
      <c r="B6746" s="488">
        <v>45559</v>
      </c>
      <c r="C6746" s="212" t="s">
        <v>172</v>
      </c>
      <c r="D6746" s="408" t="s">
        <v>173</v>
      </c>
      <c r="E6746" s="408" t="s">
        <v>164</v>
      </c>
      <c r="F6746" s="97">
        <v>0</v>
      </c>
      <c r="G6746" s="97"/>
      <c r="H6746" s="116"/>
      <c r="I6746" s="116"/>
      <c r="J6746" s="97"/>
      <c r="AD6746" s="476"/>
      <c r="AI6746" s="473"/>
    </row>
    <row r="6747" spans="1:35" s="4" customFormat="1" x14ac:dyDescent="0.25">
      <c r="A6747" s="408">
        <f t="shared" si="103"/>
        <v>6745</v>
      </c>
      <c r="B6747" s="488">
        <v>45559</v>
      </c>
      <c r="C6747" s="212" t="s">
        <v>174</v>
      </c>
      <c r="D6747" s="408" t="s">
        <v>99</v>
      </c>
      <c r="E6747" s="408" t="s">
        <v>164</v>
      </c>
      <c r="F6747" s="97">
        <v>237</v>
      </c>
      <c r="G6747" s="97"/>
      <c r="H6747" s="116"/>
      <c r="I6747" s="116"/>
      <c r="J6747" s="97"/>
      <c r="AD6747" s="476"/>
      <c r="AI6747" s="473"/>
    </row>
    <row r="6748" spans="1:35" s="4" customFormat="1" x14ac:dyDescent="0.25">
      <c r="A6748" s="408">
        <f t="shared" si="103"/>
        <v>6746</v>
      </c>
      <c r="B6748" s="488">
        <v>45559</v>
      </c>
      <c r="C6748" s="212" t="s">
        <v>175</v>
      </c>
      <c r="D6748" s="408" t="s">
        <v>176</v>
      </c>
      <c r="E6748" s="408" t="s">
        <v>164</v>
      </c>
      <c r="F6748" s="97">
        <v>164</v>
      </c>
      <c r="G6748" s="97"/>
      <c r="H6748" s="116"/>
      <c r="I6748" s="116"/>
      <c r="J6748" s="97"/>
      <c r="AD6748" s="476"/>
      <c r="AI6748" s="473"/>
    </row>
    <row r="6749" spans="1:35" s="4" customFormat="1" x14ac:dyDescent="0.25">
      <c r="A6749" s="408">
        <f t="shared" si="103"/>
        <v>6747</v>
      </c>
      <c r="B6749" s="488">
        <v>45559</v>
      </c>
      <c r="C6749" s="212" t="s">
        <v>263</v>
      </c>
      <c r="D6749" s="408" t="s">
        <v>176</v>
      </c>
      <c r="E6749" s="408" t="s">
        <v>164</v>
      </c>
      <c r="F6749" s="97">
        <v>0</v>
      </c>
      <c r="G6749" s="97"/>
      <c r="H6749" s="116"/>
      <c r="I6749" s="116"/>
      <c r="J6749" s="97"/>
      <c r="AD6749" s="476"/>
      <c r="AI6749" s="473"/>
    </row>
    <row r="6750" spans="1:35" s="4" customFormat="1" x14ac:dyDescent="0.25">
      <c r="A6750" s="408">
        <f t="shared" si="103"/>
        <v>6748</v>
      </c>
      <c r="B6750" s="488">
        <v>45559</v>
      </c>
      <c r="C6750" s="212" t="s">
        <v>261</v>
      </c>
      <c r="D6750" s="408" t="s">
        <v>269</v>
      </c>
      <c r="E6750" s="408" t="s">
        <v>164</v>
      </c>
      <c r="F6750" s="97">
        <v>0</v>
      </c>
      <c r="G6750" s="97"/>
      <c r="H6750" s="116"/>
      <c r="I6750" s="116"/>
      <c r="J6750" s="97"/>
      <c r="AD6750" s="476"/>
      <c r="AI6750" s="473"/>
    </row>
    <row r="6751" spans="1:35" s="4" customFormat="1" x14ac:dyDescent="0.25">
      <c r="A6751" s="408">
        <f t="shared" si="103"/>
        <v>6749</v>
      </c>
      <c r="B6751" s="488">
        <v>45559</v>
      </c>
      <c r="C6751" s="212" t="s">
        <v>254</v>
      </c>
      <c r="D6751" s="408" t="s">
        <v>159</v>
      </c>
      <c r="E6751" s="408" t="s">
        <v>164</v>
      </c>
      <c r="F6751" s="97">
        <v>210</v>
      </c>
      <c r="G6751" s="97"/>
      <c r="H6751" s="116"/>
      <c r="I6751" s="116"/>
      <c r="J6751" s="97"/>
      <c r="AD6751" s="476"/>
      <c r="AI6751" s="473"/>
    </row>
    <row r="6752" spans="1:35" s="4" customFormat="1" x14ac:dyDescent="0.25">
      <c r="A6752" s="408">
        <f t="shared" si="103"/>
        <v>6750</v>
      </c>
      <c r="B6752" s="488">
        <v>45559</v>
      </c>
      <c r="C6752" s="212" t="s">
        <v>277</v>
      </c>
      <c r="D6752" s="408" t="s">
        <v>176</v>
      </c>
      <c r="E6752" s="408" t="s">
        <v>164</v>
      </c>
      <c r="F6752" s="97">
        <v>136</v>
      </c>
      <c r="G6752" s="97"/>
      <c r="H6752" s="116"/>
      <c r="I6752" s="116"/>
      <c r="J6752" s="97"/>
      <c r="AD6752" s="476"/>
      <c r="AI6752" s="473"/>
    </row>
    <row r="6753" spans="1:35" s="4" customFormat="1" x14ac:dyDescent="0.25">
      <c r="A6753" s="408">
        <f t="shared" si="103"/>
        <v>6751</v>
      </c>
      <c r="B6753" s="488">
        <v>45559</v>
      </c>
      <c r="C6753" s="212" t="s">
        <v>352</v>
      </c>
      <c r="D6753" s="408" t="s">
        <v>176</v>
      </c>
      <c r="E6753" s="408" t="s">
        <v>164</v>
      </c>
      <c r="F6753" s="97">
        <v>0</v>
      </c>
      <c r="G6753" s="97"/>
      <c r="H6753" s="116"/>
      <c r="I6753" s="116"/>
      <c r="J6753" s="97"/>
      <c r="AD6753" s="476"/>
      <c r="AI6753" s="473"/>
    </row>
    <row r="6754" spans="1:35" s="4" customFormat="1" x14ac:dyDescent="0.25">
      <c r="A6754" s="408">
        <f t="shared" si="103"/>
        <v>6752</v>
      </c>
      <c r="B6754" s="488">
        <v>45559</v>
      </c>
      <c r="C6754" s="212" t="s">
        <v>354</v>
      </c>
      <c r="D6754" s="408" t="s">
        <v>103</v>
      </c>
      <c r="E6754" s="408" t="s">
        <v>164</v>
      </c>
      <c r="F6754" s="97">
        <v>0</v>
      </c>
      <c r="G6754" s="97"/>
      <c r="H6754" s="116"/>
      <c r="I6754" s="116"/>
      <c r="J6754" s="97"/>
      <c r="AD6754" s="476"/>
      <c r="AI6754" s="473"/>
    </row>
    <row r="6755" spans="1:35" s="4" customFormat="1" x14ac:dyDescent="0.25">
      <c r="A6755" s="408">
        <f t="shared" si="103"/>
        <v>6753</v>
      </c>
      <c r="B6755" s="488">
        <v>45559</v>
      </c>
      <c r="C6755" s="212" t="s">
        <v>385</v>
      </c>
      <c r="D6755" s="408" t="s">
        <v>386</v>
      </c>
      <c r="E6755" s="408" t="s">
        <v>383</v>
      </c>
      <c r="F6755" s="97">
        <v>0</v>
      </c>
      <c r="G6755" s="97"/>
      <c r="H6755" s="116"/>
      <c r="I6755" s="116"/>
      <c r="J6755" s="97"/>
      <c r="AD6755" s="476"/>
      <c r="AI6755" s="473"/>
    </row>
    <row r="6756" spans="1:35" s="4" customFormat="1" x14ac:dyDescent="0.25">
      <c r="A6756" s="408">
        <f t="shared" si="103"/>
        <v>6754</v>
      </c>
      <c r="B6756" s="488">
        <v>45559</v>
      </c>
      <c r="C6756" s="212" t="s">
        <v>379</v>
      </c>
      <c r="D6756" s="408" t="s">
        <v>269</v>
      </c>
      <c r="E6756" s="408" t="s">
        <v>381</v>
      </c>
      <c r="F6756" s="97">
        <v>0</v>
      </c>
      <c r="G6756" s="97"/>
      <c r="H6756" s="116"/>
      <c r="I6756" s="116"/>
      <c r="J6756" s="97"/>
      <c r="AD6756" s="476"/>
      <c r="AI6756" s="473"/>
    </row>
    <row r="6757" spans="1:35" s="4" customFormat="1" x14ac:dyDescent="0.25">
      <c r="A6757" s="408">
        <f t="shared" si="103"/>
        <v>6755</v>
      </c>
      <c r="B6757" s="488">
        <v>45559</v>
      </c>
      <c r="C6757" s="212" t="s">
        <v>380</v>
      </c>
      <c r="D6757" s="408" t="s">
        <v>269</v>
      </c>
      <c r="E6757" s="408" t="s">
        <v>381</v>
      </c>
      <c r="F6757" s="97">
        <v>0</v>
      </c>
      <c r="G6757" s="97"/>
      <c r="H6757" s="116"/>
      <c r="I6757" s="116"/>
      <c r="J6757" s="97"/>
      <c r="AD6757" s="476"/>
      <c r="AI6757" s="473"/>
    </row>
    <row r="6758" spans="1:35" s="4" customFormat="1" x14ac:dyDescent="0.25">
      <c r="A6758" s="408">
        <f t="shared" si="103"/>
        <v>6756</v>
      </c>
      <c r="B6758" s="488">
        <v>45559</v>
      </c>
      <c r="C6758" s="212" t="s">
        <v>489</v>
      </c>
      <c r="D6758" s="408" t="s">
        <v>269</v>
      </c>
      <c r="E6758" s="408" t="s">
        <v>381</v>
      </c>
      <c r="F6758" s="97">
        <v>0</v>
      </c>
      <c r="G6758" s="97"/>
      <c r="H6758" s="116"/>
      <c r="I6758" s="116"/>
      <c r="J6758" s="97"/>
      <c r="AD6758" s="476"/>
      <c r="AI6758" s="473"/>
    </row>
    <row r="6759" spans="1:35" s="4" customFormat="1" x14ac:dyDescent="0.25">
      <c r="A6759" s="408">
        <f t="shared" si="103"/>
        <v>6757</v>
      </c>
      <c r="B6759" s="488">
        <v>45559</v>
      </c>
      <c r="C6759" s="212" t="s">
        <v>389</v>
      </c>
      <c r="D6759" s="408" t="s">
        <v>103</v>
      </c>
      <c r="E6759" s="408" t="s">
        <v>381</v>
      </c>
      <c r="F6759" s="97">
        <v>133</v>
      </c>
      <c r="G6759" s="97"/>
      <c r="H6759" s="116"/>
      <c r="I6759" s="116"/>
      <c r="J6759" s="97"/>
      <c r="AD6759" s="476"/>
      <c r="AI6759" s="473"/>
    </row>
    <row r="6760" spans="1:35" s="4" customFormat="1" x14ac:dyDescent="0.25">
      <c r="A6760" s="408">
        <f t="shared" si="103"/>
        <v>6758</v>
      </c>
      <c r="B6760" s="488">
        <v>45559</v>
      </c>
      <c r="C6760" s="212" t="s">
        <v>425</v>
      </c>
      <c r="D6760" s="408" t="s">
        <v>99</v>
      </c>
      <c r="E6760" s="203" t="s">
        <v>498</v>
      </c>
      <c r="F6760" s="97">
        <v>168</v>
      </c>
      <c r="G6760" s="97"/>
      <c r="H6760" s="116"/>
      <c r="I6760" s="116"/>
      <c r="J6760" s="97"/>
      <c r="AD6760" s="476"/>
      <c r="AI6760" s="473"/>
    </row>
    <row r="6761" spans="1:35" s="4" customFormat="1" x14ac:dyDescent="0.25">
      <c r="A6761" s="408">
        <f t="shared" si="103"/>
        <v>6759</v>
      </c>
      <c r="B6761" s="488">
        <v>45559</v>
      </c>
      <c r="C6761" s="212" t="s">
        <v>426</v>
      </c>
      <c r="D6761" s="408" t="s">
        <v>159</v>
      </c>
      <c r="E6761" s="408" t="s">
        <v>381</v>
      </c>
      <c r="F6761" s="97">
        <v>0</v>
      </c>
      <c r="G6761" s="97"/>
      <c r="H6761" s="116"/>
      <c r="I6761" s="116"/>
      <c r="J6761" s="97"/>
      <c r="AD6761" s="476"/>
      <c r="AI6761" s="473"/>
    </row>
    <row r="6762" spans="1:35" s="4" customFormat="1" x14ac:dyDescent="0.25">
      <c r="A6762" s="408">
        <f t="shared" si="103"/>
        <v>6760</v>
      </c>
      <c r="B6762" s="488">
        <v>45559</v>
      </c>
      <c r="C6762" s="96" t="s">
        <v>255</v>
      </c>
      <c r="D6762" s="408" t="s">
        <v>159</v>
      </c>
      <c r="E6762" s="408" t="s">
        <v>448</v>
      </c>
      <c r="F6762" s="97">
        <v>0</v>
      </c>
      <c r="G6762" s="97"/>
      <c r="H6762" s="116"/>
      <c r="I6762" s="116"/>
      <c r="J6762" s="97"/>
      <c r="AD6762" s="476"/>
      <c r="AI6762" s="473"/>
    </row>
    <row r="6763" spans="1:35" s="4" customFormat="1" x14ac:dyDescent="0.25">
      <c r="A6763" s="408">
        <f t="shared" si="103"/>
        <v>6761</v>
      </c>
      <c r="B6763" s="488">
        <v>45559</v>
      </c>
      <c r="C6763" s="96" t="s">
        <v>474</v>
      </c>
      <c r="D6763" s="408" t="s">
        <v>269</v>
      </c>
      <c r="E6763" s="408" t="s">
        <v>470</v>
      </c>
      <c r="F6763" s="97">
        <v>130</v>
      </c>
      <c r="G6763" s="97"/>
      <c r="H6763" s="116"/>
      <c r="I6763" s="116"/>
      <c r="J6763" s="97"/>
      <c r="AD6763" s="476"/>
      <c r="AI6763" s="473"/>
    </row>
    <row r="6764" spans="1:35" s="4" customFormat="1" x14ac:dyDescent="0.25">
      <c r="A6764" s="408">
        <f t="shared" si="103"/>
        <v>6762</v>
      </c>
      <c r="B6764" s="488">
        <v>45559</v>
      </c>
      <c r="C6764" s="96" t="s">
        <v>475</v>
      </c>
      <c r="D6764" s="408" t="s">
        <v>269</v>
      </c>
      <c r="E6764" s="408" t="s">
        <v>470</v>
      </c>
      <c r="F6764" s="97">
        <v>190</v>
      </c>
      <c r="G6764" s="97"/>
      <c r="H6764" s="116"/>
      <c r="I6764" s="116"/>
      <c r="J6764" s="97"/>
      <c r="AD6764" s="476"/>
      <c r="AI6764" s="473"/>
    </row>
    <row r="6765" spans="1:35" s="4" customFormat="1" x14ac:dyDescent="0.25">
      <c r="A6765" s="408">
        <f t="shared" si="103"/>
        <v>6763</v>
      </c>
      <c r="B6765" s="488">
        <v>45559</v>
      </c>
      <c r="C6765" s="96" t="s">
        <v>476</v>
      </c>
      <c r="D6765" s="408" t="s">
        <v>269</v>
      </c>
      <c r="E6765" s="408" t="s">
        <v>470</v>
      </c>
      <c r="F6765" s="97">
        <v>0</v>
      </c>
      <c r="G6765" s="97"/>
      <c r="H6765" s="116"/>
      <c r="I6765" s="116"/>
      <c r="J6765" s="97"/>
      <c r="AD6765" s="476"/>
      <c r="AI6765" s="473"/>
    </row>
    <row r="6766" spans="1:35" s="4" customFormat="1" x14ac:dyDescent="0.25">
      <c r="A6766" s="408">
        <f t="shared" si="103"/>
        <v>6764</v>
      </c>
      <c r="B6766" s="488">
        <v>45559</v>
      </c>
      <c r="C6766" s="96" t="s">
        <v>477</v>
      </c>
      <c r="D6766" s="408" t="s">
        <v>269</v>
      </c>
      <c r="E6766" s="408" t="s">
        <v>470</v>
      </c>
      <c r="F6766" s="97">
        <v>0</v>
      </c>
      <c r="G6766" s="97"/>
      <c r="H6766" s="116"/>
      <c r="I6766" s="116"/>
      <c r="J6766" s="97"/>
      <c r="AD6766" s="476"/>
      <c r="AI6766" s="473"/>
    </row>
    <row r="6767" spans="1:35" s="4" customFormat="1" x14ac:dyDescent="0.25">
      <c r="A6767" s="408">
        <f t="shared" si="103"/>
        <v>6765</v>
      </c>
      <c r="B6767" s="488">
        <v>45559</v>
      </c>
      <c r="C6767" s="373" t="s">
        <v>478</v>
      </c>
      <c r="D6767" s="408" t="s">
        <v>103</v>
      </c>
      <c r="E6767" s="408" t="s">
        <v>470</v>
      </c>
      <c r="F6767" s="97">
        <v>58</v>
      </c>
      <c r="G6767" s="97"/>
      <c r="H6767" s="116"/>
      <c r="I6767" s="116"/>
      <c r="J6767" s="97"/>
      <c r="AD6767" s="476"/>
      <c r="AI6767" s="473"/>
    </row>
    <row r="6768" spans="1:35" s="4" customFormat="1" x14ac:dyDescent="0.25">
      <c r="A6768" s="408">
        <f t="shared" si="103"/>
        <v>6766</v>
      </c>
      <c r="B6768" s="488">
        <v>45559</v>
      </c>
      <c r="C6768" s="96" t="s">
        <v>519</v>
      </c>
      <c r="D6768" s="408" t="s">
        <v>103</v>
      </c>
      <c r="E6768" s="408" t="s">
        <v>504</v>
      </c>
      <c r="F6768" s="97">
        <v>64</v>
      </c>
      <c r="G6768" s="97"/>
      <c r="H6768" s="116"/>
      <c r="I6768" s="116"/>
      <c r="J6768" s="97"/>
      <c r="AD6768" s="476"/>
      <c r="AI6768" s="473"/>
    </row>
    <row r="6769" spans="1:35" s="4" customFormat="1" x14ac:dyDescent="0.25">
      <c r="A6769" s="408">
        <f t="shared" si="103"/>
        <v>6767</v>
      </c>
      <c r="B6769" s="488">
        <v>45559</v>
      </c>
      <c r="C6769" s="96" t="s">
        <v>519</v>
      </c>
      <c r="D6769" s="408" t="s">
        <v>103</v>
      </c>
      <c r="E6769" s="408" t="s">
        <v>504</v>
      </c>
      <c r="F6769" s="97">
        <v>164</v>
      </c>
      <c r="G6769" s="97"/>
      <c r="H6769" s="116"/>
      <c r="I6769" s="116"/>
      <c r="J6769" s="97"/>
      <c r="AD6769" s="476"/>
      <c r="AI6769" s="473"/>
    </row>
    <row r="6770" spans="1:35" s="4" customFormat="1" x14ac:dyDescent="0.25">
      <c r="A6770" s="408">
        <f t="shared" si="103"/>
        <v>6768</v>
      </c>
      <c r="B6770" s="488">
        <v>45559</v>
      </c>
      <c r="C6770" s="96" t="s">
        <v>519</v>
      </c>
      <c r="D6770" s="408" t="s">
        <v>103</v>
      </c>
      <c r="E6770" s="408" t="s">
        <v>504</v>
      </c>
      <c r="F6770" s="97">
        <v>0</v>
      </c>
      <c r="G6770" s="97"/>
      <c r="H6770" s="116"/>
      <c r="I6770" s="116"/>
      <c r="J6770" s="97"/>
      <c r="AD6770" s="476"/>
      <c r="AI6770" s="473"/>
    </row>
    <row r="6771" spans="1:35" s="4" customFormat="1" x14ac:dyDescent="0.25">
      <c r="A6771" s="408">
        <f t="shared" si="103"/>
        <v>6769</v>
      </c>
      <c r="B6771" s="488">
        <v>45560</v>
      </c>
      <c r="C6771" s="212" t="s">
        <v>125</v>
      </c>
      <c r="D6771" s="408" t="s">
        <v>99</v>
      </c>
      <c r="E6771" s="408" t="s">
        <v>334</v>
      </c>
      <c r="F6771" s="97">
        <v>275</v>
      </c>
      <c r="G6771" s="97"/>
      <c r="H6771" s="116"/>
      <c r="I6771" s="116"/>
      <c r="J6771" s="97"/>
      <c r="AD6771" s="476"/>
      <c r="AI6771" s="473"/>
    </row>
    <row r="6772" spans="1:35" s="4" customFormat="1" x14ac:dyDescent="0.25">
      <c r="A6772" s="408">
        <f t="shared" si="103"/>
        <v>6770</v>
      </c>
      <c r="B6772" s="488">
        <v>45560</v>
      </c>
      <c r="C6772" s="212" t="s">
        <v>290</v>
      </c>
      <c r="D6772" s="408" t="s">
        <v>99</v>
      </c>
      <c r="E6772" s="408" t="s">
        <v>335</v>
      </c>
      <c r="F6772" s="97">
        <v>301</v>
      </c>
      <c r="G6772" s="97"/>
      <c r="H6772" s="116"/>
      <c r="I6772" s="116"/>
      <c r="J6772" s="97"/>
      <c r="AD6772" s="476"/>
      <c r="AI6772" s="473"/>
    </row>
    <row r="6773" spans="1:35" s="4" customFormat="1" x14ac:dyDescent="0.25">
      <c r="A6773" s="408">
        <f t="shared" si="103"/>
        <v>6771</v>
      </c>
      <c r="B6773" s="488">
        <v>45560</v>
      </c>
      <c r="C6773" s="212" t="s">
        <v>88</v>
      </c>
      <c r="D6773" s="408" t="s">
        <v>89</v>
      </c>
      <c r="E6773" s="408" t="s">
        <v>336</v>
      </c>
      <c r="F6773" s="97">
        <v>0</v>
      </c>
      <c r="G6773" s="97"/>
      <c r="H6773" s="116"/>
      <c r="I6773" s="116"/>
      <c r="J6773" s="97"/>
      <c r="AD6773" s="476"/>
      <c r="AI6773" s="473"/>
    </row>
    <row r="6774" spans="1:35" s="4" customFormat="1" x14ac:dyDescent="0.25">
      <c r="A6774" s="408">
        <f t="shared" si="103"/>
        <v>6772</v>
      </c>
      <c r="B6774" s="488">
        <v>45560</v>
      </c>
      <c r="C6774" s="212" t="s">
        <v>294</v>
      </c>
      <c r="D6774" s="408" t="s">
        <v>89</v>
      </c>
      <c r="E6774" s="408" t="s">
        <v>337</v>
      </c>
      <c r="F6774" s="97">
        <v>0</v>
      </c>
      <c r="G6774" s="97"/>
      <c r="H6774" s="116"/>
      <c r="I6774" s="116"/>
      <c r="J6774" s="97"/>
      <c r="AD6774" s="476"/>
      <c r="AI6774" s="473"/>
    </row>
    <row r="6775" spans="1:35" s="4" customFormat="1" x14ac:dyDescent="0.25">
      <c r="A6775" s="408">
        <f t="shared" si="103"/>
        <v>6773</v>
      </c>
      <c r="B6775" s="488">
        <v>45560</v>
      </c>
      <c r="C6775" s="212" t="s">
        <v>119</v>
      </c>
      <c r="D6775" s="408" t="s">
        <v>131</v>
      </c>
      <c r="E6775" s="408" t="s">
        <v>338</v>
      </c>
      <c r="F6775" s="97">
        <v>84</v>
      </c>
      <c r="G6775" s="97"/>
      <c r="H6775" s="116"/>
      <c r="I6775" s="116"/>
      <c r="J6775" s="97"/>
      <c r="AD6775" s="476"/>
      <c r="AI6775" s="473"/>
    </row>
    <row r="6776" spans="1:35" s="4" customFormat="1" x14ac:dyDescent="0.25">
      <c r="A6776" s="408">
        <f t="shared" ref="A6776:A6839" si="104">ROW()-2</f>
        <v>6774</v>
      </c>
      <c r="B6776" s="488">
        <v>45560</v>
      </c>
      <c r="C6776" s="212" t="s">
        <v>121</v>
      </c>
      <c r="D6776" s="408" t="s">
        <v>122</v>
      </c>
      <c r="E6776" s="408" t="s">
        <v>339</v>
      </c>
      <c r="F6776" s="97">
        <v>0</v>
      </c>
      <c r="G6776" s="97"/>
      <c r="H6776" s="116"/>
      <c r="I6776" s="116"/>
      <c r="J6776" s="97"/>
      <c r="AD6776" s="476"/>
      <c r="AI6776" s="473"/>
    </row>
    <row r="6777" spans="1:35" s="4" customFormat="1" x14ac:dyDescent="0.25">
      <c r="A6777" s="408">
        <f t="shared" si="104"/>
        <v>6775</v>
      </c>
      <c r="B6777" s="488">
        <v>45560</v>
      </c>
      <c r="C6777" s="212" t="s">
        <v>349</v>
      </c>
      <c r="D6777" s="408" t="s">
        <v>360</v>
      </c>
      <c r="E6777" s="408" t="s">
        <v>127</v>
      </c>
      <c r="F6777" s="97">
        <v>84</v>
      </c>
      <c r="G6777" s="97"/>
      <c r="H6777" s="116"/>
      <c r="I6777" s="116"/>
      <c r="J6777" s="97"/>
      <c r="AD6777" s="476"/>
      <c r="AI6777" s="473"/>
    </row>
    <row r="6778" spans="1:35" s="4" customFormat="1" x14ac:dyDescent="0.25">
      <c r="A6778" s="408">
        <f t="shared" si="104"/>
        <v>6776</v>
      </c>
      <c r="B6778" s="488">
        <v>45560</v>
      </c>
      <c r="C6778" s="212" t="s">
        <v>449</v>
      </c>
      <c r="D6778" s="408" t="s">
        <v>122</v>
      </c>
      <c r="E6778" s="408" t="s">
        <v>339</v>
      </c>
      <c r="F6778" s="97">
        <v>0</v>
      </c>
      <c r="G6778" s="97"/>
      <c r="H6778" s="116"/>
      <c r="I6778" s="116"/>
      <c r="J6778" s="97"/>
      <c r="AD6778" s="476"/>
      <c r="AI6778" s="473"/>
    </row>
    <row r="6779" spans="1:35" s="4" customFormat="1" x14ac:dyDescent="0.25">
      <c r="A6779" s="408">
        <f t="shared" si="104"/>
        <v>6777</v>
      </c>
      <c r="B6779" s="488">
        <v>45560</v>
      </c>
      <c r="C6779" s="212" t="s">
        <v>118</v>
      </c>
      <c r="D6779" s="408" t="s">
        <v>107</v>
      </c>
      <c r="E6779" s="408" t="s">
        <v>340</v>
      </c>
      <c r="F6779" s="97">
        <v>0</v>
      </c>
      <c r="G6779" s="97"/>
      <c r="H6779" s="116"/>
      <c r="I6779" s="116"/>
      <c r="J6779" s="97"/>
      <c r="AD6779" s="476"/>
      <c r="AI6779" s="473"/>
    </row>
    <row r="6780" spans="1:35" s="4" customFormat="1" x14ac:dyDescent="0.25">
      <c r="A6780" s="408">
        <f t="shared" si="104"/>
        <v>6778</v>
      </c>
      <c r="B6780" s="488">
        <v>45560</v>
      </c>
      <c r="C6780" s="212" t="s">
        <v>109</v>
      </c>
      <c r="D6780" s="408" t="s">
        <v>107</v>
      </c>
      <c r="E6780" s="408" t="s">
        <v>341</v>
      </c>
      <c r="F6780" s="97">
        <v>0</v>
      </c>
      <c r="G6780" s="97"/>
      <c r="H6780" s="116"/>
      <c r="I6780" s="116"/>
      <c r="J6780" s="97"/>
      <c r="AD6780" s="476"/>
      <c r="AI6780" s="473"/>
    </row>
    <row r="6781" spans="1:35" s="4" customFormat="1" x14ac:dyDescent="0.25">
      <c r="A6781" s="408">
        <f t="shared" si="104"/>
        <v>6779</v>
      </c>
      <c r="B6781" s="488">
        <v>45560</v>
      </c>
      <c r="C6781" s="212" t="s">
        <v>106</v>
      </c>
      <c r="D6781" s="408" t="s">
        <v>107</v>
      </c>
      <c r="E6781" s="408" t="s">
        <v>342</v>
      </c>
      <c r="F6781" s="97">
        <v>70</v>
      </c>
      <c r="G6781" s="97"/>
      <c r="H6781" s="116"/>
      <c r="I6781" s="116"/>
      <c r="J6781" s="97"/>
      <c r="AD6781" s="476"/>
      <c r="AI6781" s="473"/>
    </row>
    <row r="6782" spans="1:35" s="4" customFormat="1" x14ac:dyDescent="0.25">
      <c r="A6782" s="408">
        <f t="shared" si="104"/>
        <v>6780</v>
      </c>
      <c r="B6782" s="488">
        <v>45560</v>
      </c>
      <c r="C6782" s="212" t="s">
        <v>278</v>
      </c>
      <c r="D6782" s="408" t="s">
        <v>107</v>
      </c>
      <c r="E6782" s="408" t="s">
        <v>341</v>
      </c>
      <c r="F6782" s="97">
        <v>105</v>
      </c>
      <c r="G6782" s="97"/>
      <c r="H6782" s="116"/>
      <c r="I6782" s="116"/>
      <c r="J6782" s="97"/>
      <c r="AD6782" s="476"/>
      <c r="AI6782" s="473"/>
    </row>
    <row r="6783" spans="1:35" s="4" customFormat="1" x14ac:dyDescent="0.25">
      <c r="A6783" s="408">
        <f t="shared" si="104"/>
        <v>6781</v>
      </c>
      <c r="B6783" s="488">
        <v>45560</v>
      </c>
      <c r="C6783" s="212" t="s">
        <v>372</v>
      </c>
      <c r="D6783" s="408" t="s">
        <v>107</v>
      </c>
      <c r="E6783" s="408">
        <v>0</v>
      </c>
      <c r="F6783" s="97">
        <v>63</v>
      </c>
      <c r="G6783" s="97"/>
      <c r="H6783" s="116"/>
      <c r="I6783" s="116"/>
      <c r="J6783" s="97"/>
      <c r="AD6783" s="476"/>
      <c r="AI6783" s="473"/>
    </row>
    <row r="6784" spans="1:35" s="4" customFormat="1" x14ac:dyDescent="0.25">
      <c r="A6784" s="408">
        <f t="shared" si="104"/>
        <v>6782</v>
      </c>
      <c r="B6784" s="488">
        <v>45560</v>
      </c>
      <c r="C6784" s="212" t="s">
        <v>373</v>
      </c>
      <c r="D6784" s="408" t="s">
        <v>107</v>
      </c>
      <c r="E6784" s="408">
        <v>0</v>
      </c>
      <c r="F6784" s="97">
        <v>110</v>
      </c>
      <c r="G6784" s="97"/>
      <c r="H6784" s="116"/>
      <c r="I6784" s="116"/>
      <c r="J6784" s="97"/>
      <c r="AD6784" s="476"/>
      <c r="AI6784" s="473"/>
    </row>
    <row r="6785" spans="1:35" s="4" customFormat="1" x14ac:dyDescent="0.25">
      <c r="A6785" s="408">
        <f t="shared" si="104"/>
        <v>6783</v>
      </c>
      <c r="B6785" s="488">
        <v>45560</v>
      </c>
      <c r="C6785" s="212" t="s">
        <v>91</v>
      </c>
      <c r="D6785" s="408" t="s">
        <v>92</v>
      </c>
      <c r="E6785" s="408" t="s">
        <v>343</v>
      </c>
      <c r="F6785" s="97">
        <v>0</v>
      </c>
      <c r="G6785" s="97"/>
      <c r="H6785" s="116"/>
      <c r="I6785" s="116"/>
      <c r="J6785" s="97"/>
      <c r="AD6785" s="476"/>
      <c r="AI6785" s="473"/>
    </row>
    <row r="6786" spans="1:35" s="4" customFormat="1" x14ac:dyDescent="0.25">
      <c r="A6786" s="408">
        <f t="shared" si="104"/>
        <v>6784</v>
      </c>
      <c r="B6786" s="488">
        <v>45560</v>
      </c>
      <c r="C6786" s="212" t="s">
        <v>94</v>
      </c>
      <c r="D6786" s="408" t="s">
        <v>92</v>
      </c>
      <c r="E6786" s="408" t="s">
        <v>344</v>
      </c>
      <c r="F6786" s="97">
        <v>97</v>
      </c>
      <c r="G6786" s="97"/>
      <c r="H6786" s="116"/>
      <c r="I6786" s="116"/>
      <c r="J6786" s="97"/>
      <c r="AD6786" s="476"/>
      <c r="AI6786" s="473"/>
    </row>
    <row r="6787" spans="1:35" s="4" customFormat="1" x14ac:dyDescent="0.25">
      <c r="A6787" s="408">
        <f t="shared" si="104"/>
        <v>6785</v>
      </c>
      <c r="B6787" s="488">
        <v>45560</v>
      </c>
      <c r="C6787" s="212" t="s">
        <v>116</v>
      </c>
      <c r="D6787" s="408" t="s">
        <v>92</v>
      </c>
      <c r="E6787" s="408" t="s">
        <v>345</v>
      </c>
      <c r="F6787" s="97">
        <v>0</v>
      </c>
      <c r="G6787" s="97"/>
      <c r="H6787" s="116"/>
      <c r="I6787" s="116"/>
      <c r="J6787" s="97"/>
      <c r="AD6787" s="476"/>
      <c r="AI6787" s="473"/>
    </row>
    <row r="6788" spans="1:35" s="4" customFormat="1" x14ac:dyDescent="0.25">
      <c r="A6788" s="408">
        <f t="shared" si="104"/>
        <v>6786</v>
      </c>
      <c r="B6788" s="488">
        <v>45560</v>
      </c>
      <c r="C6788" s="212" t="s">
        <v>128</v>
      </c>
      <c r="D6788" s="408" t="s">
        <v>97</v>
      </c>
      <c r="E6788" s="408" t="s">
        <v>346</v>
      </c>
      <c r="F6788" s="97">
        <v>42</v>
      </c>
      <c r="G6788" s="97"/>
      <c r="H6788" s="116"/>
      <c r="I6788" s="116"/>
      <c r="J6788" s="97"/>
      <c r="AD6788" s="476"/>
      <c r="AI6788" s="473"/>
    </row>
    <row r="6789" spans="1:35" s="4" customFormat="1" x14ac:dyDescent="0.25">
      <c r="A6789" s="408">
        <f t="shared" si="104"/>
        <v>6787</v>
      </c>
      <c r="B6789" s="488">
        <v>45560</v>
      </c>
      <c r="C6789" s="212" t="s">
        <v>96</v>
      </c>
      <c r="D6789" s="408" t="s">
        <v>97</v>
      </c>
      <c r="E6789" s="408" t="s">
        <v>347</v>
      </c>
      <c r="F6789" s="97">
        <v>76</v>
      </c>
      <c r="G6789" s="97"/>
      <c r="H6789" s="116"/>
      <c r="I6789" s="116"/>
      <c r="J6789" s="97"/>
      <c r="AD6789" s="476"/>
      <c r="AI6789" s="473"/>
    </row>
    <row r="6790" spans="1:35" s="4" customFormat="1" x14ac:dyDescent="0.25">
      <c r="A6790" s="408">
        <f t="shared" si="104"/>
        <v>6788</v>
      </c>
      <c r="B6790" s="488">
        <v>45560</v>
      </c>
      <c r="C6790" s="212" t="s">
        <v>113</v>
      </c>
      <c r="D6790" s="408" t="s">
        <v>114</v>
      </c>
      <c r="E6790" s="408" t="s">
        <v>348</v>
      </c>
      <c r="F6790" s="97">
        <v>82</v>
      </c>
      <c r="G6790" s="97"/>
      <c r="H6790" s="116"/>
      <c r="I6790" s="116"/>
      <c r="J6790" s="97"/>
      <c r="AD6790" s="476"/>
      <c r="AI6790" s="473"/>
    </row>
    <row r="6791" spans="1:35" s="4" customFormat="1" x14ac:dyDescent="0.25">
      <c r="A6791" s="408">
        <f t="shared" si="104"/>
        <v>6789</v>
      </c>
      <c r="B6791" s="488">
        <v>45560</v>
      </c>
      <c r="C6791" s="96" t="s">
        <v>559</v>
      </c>
      <c r="D6791" s="408" t="str">
        <f>VLOOKUP(C6791,X$4:Z6792,2,FALSE)</f>
        <v>لودر VOLVO</v>
      </c>
      <c r="E6791" s="408" t="str">
        <f>VLOOKUP(C6791,X$4:Z6792,3,FALSE)</f>
        <v>شرکتی</v>
      </c>
      <c r="F6791" s="97">
        <v>0</v>
      </c>
      <c r="G6791" s="97"/>
      <c r="H6791" s="116"/>
      <c r="I6791" s="116"/>
      <c r="J6791" s="97"/>
      <c r="AD6791" s="476"/>
      <c r="AI6791" s="473"/>
    </row>
    <row r="6792" spans="1:35" s="4" customFormat="1" x14ac:dyDescent="0.25">
      <c r="A6792" s="408">
        <f t="shared" si="104"/>
        <v>6790</v>
      </c>
      <c r="B6792" s="488">
        <v>45560</v>
      </c>
      <c r="C6792" s="212" t="s">
        <v>156</v>
      </c>
      <c r="D6792" s="408" t="s">
        <v>136</v>
      </c>
      <c r="E6792" s="408" t="s">
        <v>149</v>
      </c>
      <c r="F6792" s="97">
        <v>0</v>
      </c>
      <c r="G6792" s="97"/>
      <c r="H6792" s="116"/>
      <c r="I6792" s="116"/>
      <c r="J6792" s="97"/>
      <c r="AD6792" s="476"/>
      <c r="AI6792" s="473"/>
    </row>
    <row r="6793" spans="1:35" s="4" customFormat="1" x14ac:dyDescent="0.25">
      <c r="A6793" s="408">
        <f t="shared" si="104"/>
        <v>6791</v>
      </c>
      <c r="B6793" s="488">
        <v>45560</v>
      </c>
      <c r="C6793" s="212" t="s">
        <v>142</v>
      </c>
      <c r="D6793" s="408" t="s">
        <v>264</v>
      </c>
      <c r="E6793" s="408" t="s">
        <v>143</v>
      </c>
      <c r="F6793" s="97">
        <v>296</v>
      </c>
      <c r="G6793" s="97"/>
      <c r="H6793" s="116"/>
      <c r="I6793" s="116"/>
      <c r="J6793" s="97"/>
      <c r="AD6793" s="476"/>
      <c r="AI6793" s="473"/>
    </row>
    <row r="6794" spans="1:35" s="4" customFormat="1" x14ac:dyDescent="0.25">
      <c r="A6794" s="408">
        <f t="shared" si="104"/>
        <v>6792</v>
      </c>
      <c r="B6794" s="488">
        <v>45560</v>
      </c>
      <c r="C6794" s="212" t="s">
        <v>144</v>
      </c>
      <c r="D6794" s="408" t="s">
        <v>264</v>
      </c>
      <c r="E6794" s="408" t="s">
        <v>143</v>
      </c>
      <c r="F6794" s="97">
        <v>0</v>
      </c>
      <c r="G6794" s="97"/>
      <c r="H6794" s="116"/>
      <c r="I6794" s="116"/>
      <c r="J6794" s="97"/>
      <c r="AD6794" s="476"/>
      <c r="AI6794" s="473"/>
    </row>
    <row r="6795" spans="1:35" s="4" customFormat="1" x14ac:dyDescent="0.25">
      <c r="A6795" s="408">
        <f t="shared" si="104"/>
        <v>6793</v>
      </c>
      <c r="B6795" s="488">
        <v>45560</v>
      </c>
      <c r="C6795" s="212" t="s">
        <v>145</v>
      </c>
      <c r="D6795" s="408" t="s">
        <v>265</v>
      </c>
      <c r="E6795" s="408" t="s">
        <v>146</v>
      </c>
      <c r="F6795" s="97">
        <v>406</v>
      </c>
      <c r="G6795" s="97"/>
      <c r="H6795" s="116"/>
      <c r="I6795" s="116"/>
      <c r="J6795" s="97"/>
      <c r="AD6795" s="476"/>
      <c r="AI6795" s="473"/>
    </row>
    <row r="6796" spans="1:35" s="4" customFormat="1" x14ac:dyDescent="0.25">
      <c r="A6796" s="408">
        <f t="shared" si="104"/>
        <v>6794</v>
      </c>
      <c r="B6796" s="488">
        <v>45560</v>
      </c>
      <c r="C6796" s="212" t="s">
        <v>160</v>
      </c>
      <c r="D6796" s="408" t="s">
        <v>136</v>
      </c>
      <c r="E6796" s="408" t="s">
        <v>64</v>
      </c>
      <c r="F6796" s="97">
        <v>0</v>
      </c>
      <c r="G6796" s="97"/>
      <c r="H6796" s="116"/>
      <c r="I6796" s="116"/>
      <c r="J6796" s="97"/>
      <c r="AD6796" s="476"/>
      <c r="AI6796" s="473"/>
    </row>
    <row r="6797" spans="1:35" s="4" customFormat="1" x14ac:dyDescent="0.25">
      <c r="A6797" s="408">
        <f t="shared" si="104"/>
        <v>6795</v>
      </c>
      <c r="B6797" s="488">
        <v>45560</v>
      </c>
      <c r="C6797" s="212" t="s">
        <v>390</v>
      </c>
      <c r="D6797" s="408" t="s">
        <v>99</v>
      </c>
      <c r="E6797" s="408" t="s">
        <v>381</v>
      </c>
      <c r="F6797" s="97">
        <v>0</v>
      </c>
      <c r="G6797" s="97"/>
      <c r="H6797" s="116"/>
      <c r="I6797" s="116"/>
      <c r="J6797" s="97"/>
      <c r="AD6797" s="476"/>
      <c r="AI6797" s="473"/>
    </row>
    <row r="6798" spans="1:35" s="4" customFormat="1" x14ac:dyDescent="0.25">
      <c r="A6798" s="408">
        <f t="shared" si="104"/>
        <v>6796</v>
      </c>
      <c r="B6798" s="488">
        <v>45560</v>
      </c>
      <c r="C6798" s="96" t="s">
        <v>283</v>
      </c>
      <c r="D6798" s="408" t="s">
        <v>266</v>
      </c>
      <c r="E6798" s="408" t="s">
        <v>63</v>
      </c>
      <c r="F6798" s="97">
        <v>100</v>
      </c>
      <c r="G6798" s="97"/>
      <c r="H6798" s="116"/>
      <c r="I6798" s="116"/>
      <c r="J6798" s="97"/>
      <c r="AD6798" s="476"/>
      <c r="AI6798" s="473"/>
    </row>
    <row r="6799" spans="1:35" s="4" customFormat="1" x14ac:dyDescent="0.25">
      <c r="A6799" s="408">
        <f t="shared" si="104"/>
        <v>6797</v>
      </c>
      <c r="B6799" s="488">
        <v>45560</v>
      </c>
      <c r="C6799" s="212" t="s">
        <v>148</v>
      </c>
      <c r="D6799" s="408" t="s">
        <v>92</v>
      </c>
      <c r="E6799" s="408" t="s">
        <v>63</v>
      </c>
      <c r="F6799" s="97">
        <v>0</v>
      </c>
      <c r="G6799" s="97"/>
      <c r="H6799" s="116"/>
      <c r="I6799" s="116"/>
      <c r="J6799" s="97"/>
      <c r="AD6799" s="476"/>
      <c r="AI6799" s="473"/>
    </row>
    <row r="6800" spans="1:35" s="4" customFormat="1" x14ac:dyDescent="0.25">
      <c r="A6800" s="408">
        <f t="shared" si="104"/>
        <v>6798</v>
      </c>
      <c r="B6800" s="488">
        <v>45560</v>
      </c>
      <c r="C6800" s="212" t="s">
        <v>150</v>
      </c>
      <c r="D6800" s="408" t="s">
        <v>92</v>
      </c>
      <c r="E6800" s="408" t="s">
        <v>63</v>
      </c>
      <c r="F6800" s="97">
        <v>143</v>
      </c>
      <c r="G6800" s="97"/>
      <c r="H6800" s="116"/>
      <c r="I6800" s="116"/>
      <c r="J6800" s="97"/>
      <c r="AD6800" s="476"/>
      <c r="AI6800" s="473"/>
    </row>
    <row r="6801" spans="1:35" s="4" customFormat="1" x14ac:dyDescent="0.25">
      <c r="A6801" s="408">
        <f t="shared" si="104"/>
        <v>6799</v>
      </c>
      <c r="B6801" s="488">
        <v>45560</v>
      </c>
      <c r="C6801" s="213" t="s">
        <v>467</v>
      </c>
      <c r="D6801" s="408" t="s">
        <v>92</v>
      </c>
      <c r="E6801" s="408" t="s">
        <v>63</v>
      </c>
      <c r="F6801" s="97">
        <v>0</v>
      </c>
      <c r="G6801" s="97"/>
      <c r="H6801" s="116"/>
      <c r="I6801" s="116"/>
      <c r="J6801" s="97"/>
      <c r="AD6801" s="476"/>
      <c r="AI6801" s="473"/>
    </row>
    <row r="6802" spans="1:35" s="4" customFormat="1" x14ac:dyDescent="0.25">
      <c r="A6802" s="408">
        <f t="shared" si="104"/>
        <v>6800</v>
      </c>
      <c r="B6802" s="488">
        <v>45560</v>
      </c>
      <c r="C6802" s="212" t="s">
        <v>135</v>
      </c>
      <c r="D6802" s="408" t="s">
        <v>136</v>
      </c>
      <c r="E6802" s="408" t="s">
        <v>2</v>
      </c>
      <c r="F6802" s="97">
        <v>217</v>
      </c>
      <c r="G6802" s="97"/>
      <c r="H6802" s="116"/>
      <c r="I6802" s="116"/>
      <c r="J6802" s="97"/>
      <c r="AD6802" s="476"/>
      <c r="AI6802" s="473"/>
    </row>
    <row r="6803" spans="1:35" s="4" customFormat="1" x14ac:dyDescent="0.25">
      <c r="A6803" s="408">
        <f t="shared" si="104"/>
        <v>6801</v>
      </c>
      <c r="B6803" s="488">
        <v>45560</v>
      </c>
      <c r="C6803" s="212" t="s">
        <v>137</v>
      </c>
      <c r="D6803" s="408" t="s">
        <v>136</v>
      </c>
      <c r="E6803" s="408" t="s">
        <v>2</v>
      </c>
      <c r="F6803" s="97">
        <v>190</v>
      </c>
      <c r="G6803" s="97"/>
      <c r="H6803" s="116"/>
      <c r="I6803" s="116"/>
      <c r="J6803" s="97"/>
      <c r="AD6803" s="476"/>
      <c r="AI6803" s="473"/>
    </row>
    <row r="6804" spans="1:35" s="4" customFormat="1" x14ac:dyDescent="0.25">
      <c r="A6804" s="408">
        <f t="shared" si="104"/>
        <v>6802</v>
      </c>
      <c r="B6804" s="488">
        <v>45560</v>
      </c>
      <c r="C6804" s="212" t="s">
        <v>139</v>
      </c>
      <c r="D6804" s="408" t="s">
        <v>92</v>
      </c>
      <c r="E6804" s="408" t="s">
        <v>2</v>
      </c>
      <c r="F6804" s="97">
        <v>300</v>
      </c>
      <c r="G6804" s="97"/>
      <c r="H6804" s="116"/>
      <c r="I6804" s="116"/>
      <c r="J6804" s="97"/>
      <c r="AD6804" s="476"/>
      <c r="AI6804" s="473"/>
    </row>
    <row r="6805" spans="1:35" s="4" customFormat="1" x14ac:dyDescent="0.25">
      <c r="A6805" s="408">
        <f t="shared" si="104"/>
        <v>6803</v>
      </c>
      <c r="B6805" s="488">
        <v>45560</v>
      </c>
      <c r="C6805" s="212" t="s">
        <v>140</v>
      </c>
      <c r="D6805" s="408" t="s">
        <v>92</v>
      </c>
      <c r="E6805" s="408" t="s">
        <v>2</v>
      </c>
      <c r="F6805" s="97">
        <v>203</v>
      </c>
      <c r="G6805" s="97"/>
      <c r="H6805" s="116"/>
      <c r="I6805" s="116"/>
      <c r="J6805" s="97"/>
      <c r="AD6805" s="476"/>
      <c r="AI6805" s="473"/>
    </row>
    <row r="6806" spans="1:35" s="4" customFormat="1" x14ac:dyDescent="0.25">
      <c r="A6806" s="408">
        <f t="shared" si="104"/>
        <v>6804</v>
      </c>
      <c r="B6806" s="488">
        <v>45560</v>
      </c>
      <c r="C6806" s="212" t="s">
        <v>141</v>
      </c>
      <c r="D6806" s="408" t="s">
        <v>92</v>
      </c>
      <c r="E6806" s="408" t="s">
        <v>2</v>
      </c>
      <c r="F6806" s="97">
        <v>0</v>
      </c>
      <c r="G6806" s="97"/>
      <c r="H6806" s="116"/>
      <c r="I6806" s="116"/>
      <c r="J6806" s="97"/>
      <c r="AD6806" s="476"/>
      <c r="AI6806" s="473"/>
    </row>
    <row r="6807" spans="1:35" s="4" customFormat="1" x14ac:dyDescent="0.25">
      <c r="A6807" s="408">
        <f t="shared" si="104"/>
        <v>6805</v>
      </c>
      <c r="B6807" s="488">
        <v>45560</v>
      </c>
      <c r="C6807" s="212" t="s">
        <v>134</v>
      </c>
      <c r="D6807" s="408" t="s">
        <v>99</v>
      </c>
      <c r="E6807" s="408" t="s">
        <v>2</v>
      </c>
      <c r="F6807" s="97">
        <v>284</v>
      </c>
      <c r="G6807" s="97"/>
      <c r="H6807" s="116"/>
      <c r="I6807" s="116"/>
      <c r="J6807" s="97"/>
      <c r="AD6807" s="476"/>
      <c r="AI6807" s="473"/>
    </row>
    <row r="6808" spans="1:35" s="4" customFormat="1" x14ac:dyDescent="0.25">
      <c r="A6808" s="408">
        <f t="shared" si="104"/>
        <v>6806</v>
      </c>
      <c r="B6808" s="488">
        <v>45560</v>
      </c>
      <c r="C6808" s="212" t="s">
        <v>279</v>
      </c>
      <c r="D6808" s="408" t="s">
        <v>99</v>
      </c>
      <c r="E6808" s="408" t="s">
        <v>2</v>
      </c>
      <c r="F6808" s="97">
        <v>0</v>
      </c>
      <c r="G6808" s="97"/>
      <c r="H6808" s="116"/>
      <c r="I6808" s="116"/>
      <c r="J6808" s="97"/>
      <c r="AD6808" s="476"/>
      <c r="AI6808" s="473"/>
    </row>
    <row r="6809" spans="1:35" s="4" customFormat="1" x14ac:dyDescent="0.25">
      <c r="A6809" s="408">
        <f t="shared" si="104"/>
        <v>6807</v>
      </c>
      <c r="B6809" s="488">
        <v>45560</v>
      </c>
      <c r="C6809" s="212" t="s">
        <v>153</v>
      </c>
      <c r="D6809" s="408" t="s">
        <v>103</v>
      </c>
      <c r="E6809" s="408" t="s">
        <v>62</v>
      </c>
      <c r="F6809" s="97">
        <v>0</v>
      </c>
      <c r="G6809" s="97"/>
      <c r="H6809" s="116"/>
      <c r="I6809" s="116"/>
      <c r="J6809" s="97"/>
      <c r="AD6809" s="476"/>
      <c r="AI6809" s="473"/>
    </row>
    <row r="6810" spans="1:35" s="4" customFormat="1" x14ac:dyDescent="0.25">
      <c r="A6810" s="408">
        <f t="shared" si="104"/>
        <v>6808</v>
      </c>
      <c r="B6810" s="488">
        <v>45560</v>
      </c>
      <c r="C6810" s="212" t="s">
        <v>154</v>
      </c>
      <c r="D6810" s="408" t="s">
        <v>92</v>
      </c>
      <c r="E6810" s="408" t="s">
        <v>62</v>
      </c>
      <c r="F6810" s="97">
        <v>0</v>
      </c>
      <c r="G6810" s="97"/>
      <c r="H6810" s="116"/>
      <c r="I6810" s="116"/>
      <c r="J6810" s="97"/>
      <c r="AD6810" s="476"/>
      <c r="AI6810" s="473"/>
    </row>
    <row r="6811" spans="1:35" s="4" customFormat="1" x14ac:dyDescent="0.25">
      <c r="A6811" s="408">
        <f t="shared" si="104"/>
        <v>6809</v>
      </c>
      <c r="B6811" s="488">
        <v>45560</v>
      </c>
      <c r="C6811" s="212" t="s">
        <v>155</v>
      </c>
      <c r="D6811" s="408" t="s">
        <v>92</v>
      </c>
      <c r="E6811" s="408" t="s">
        <v>62</v>
      </c>
      <c r="F6811" s="97">
        <v>0</v>
      </c>
      <c r="G6811" s="97"/>
      <c r="H6811" s="116"/>
      <c r="I6811" s="116"/>
      <c r="J6811" s="97"/>
      <c r="AD6811" s="476"/>
      <c r="AI6811" s="473"/>
    </row>
    <row r="6812" spans="1:35" s="4" customFormat="1" x14ac:dyDescent="0.25">
      <c r="A6812" s="408">
        <f t="shared" si="104"/>
        <v>6810</v>
      </c>
      <c r="B6812" s="488">
        <v>45560</v>
      </c>
      <c r="C6812" s="212" t="s">
        <v>295</v>
      </c>
      <c r="D6812" s="408" t="s">
        <v>92</v>
      </c>
      <c r="E6812" s="408" t="s">
        <v>62</v>
      </c>
      <c r="F6812" s="97">
        <v>0</v>
      </c>
      <c r="G6812" s="97"/>
      <c r="H6812" s="116"/>
      <c r="I6812" s="116"/>
      <c r="J6812" s="97"/>
      <c r="AD6812" s="476"/>
      <c r="AI6812" s="473"/>
    </row>
    <row r="6813" spans="1:35" s="4" customFormat="1" x14ac:dyDescent="0.25">
      <c r="A6813" s="408">
        <f t="shared" si="104"/>
        <v>6811</v>
      </c>
      <c r="B6813" s="488">
        <v>45560</v>
      </c>
      <c r="C6813" s="212" t="s">
        <v>259</v>
      </c>
      <c r="D6813" s="408" t="s">
        <v>92</v>
      </c>
      <c r="E6813" s="408" t="s">
        <v>2</v>
      </c>
      <c r="F6813" s="97">
        <v>0</v>
      </c>
      <c r="G6813" s="97"/>
      <c r="H6813" s="116"/>
      <c r="I6813" s="116"/>
      <c r="J6813" s="97"/>
      <c r="AD6813" s="476"/>
      <c r="AI6813" s="473"/>
    </row>
    <row r="6814" spans="1:35" s="4" customFormat="1" x14ac:dyDescent="0.25">
      <c r="A6814" s="408">
        <f t="shared" si="104"/>
        <v>6812</v>
      </c>
      <c r="B6814" s="488">
        <v>45560</v>
      </c>
      <c r="C6814" s="212" t="s">
        <v>260</v>
      </c>
      <c r="D6814" s="408" t="s">
        <v>92</v>
      </c>
      <c r="E6814" s="408" t="s">
        <v>2</v>
      </c>
      <c r="F6814" s="97">
        <v>0</v>
      </c>
      <c r="G6814" s="97"/>
      <c r="H6814" s="116"/>
      <c r="I6814" s="116"/>
      <c r="J6814" s="97"/>
      <c r="AD6814" s="476"/>
      <c r="AI6814" s="473"/>
    </row>
    <row r="6815" spans="1:35" s="4" customFormat="1" x14ac:dyDescent="0.25">
      <c r="A6815" s="408">
        <f t="shared" si="104"/>
        <v>6813</v>
      </c>
      <c r="B6815" s="488">
        <v>45560</v>
      </c>
      <c r="C6815" s="212" t="s">
        <v>252</v>
      </c>
      <c r="D6815" s="408" t="s">
        <v>92</v>
      </c>
      <c r="E6815" s="408" t="s">
        <v>2</v>
      </c>
      <c r="F6815" s="97">
        <v>0</v>
      </c>
      <c r="G6815" s="97"/>
      <c r="H6815" s="116"/>
      <c r="I6815" s="116"/>
      <c r="J6815" s="97"/>
      <c r="AD6815" s="476"/>
      <c r="AI6815" s="473"/>
    </row>
    <row r="6816" spans="1:35" s="4" customFormat="1" x14ac:dyDescent="0.25">
      <c r="A6816" s="408">
        <f t="shared" si="104"/>
        <v>6814</v>
      </c>
      <c r="B6816" s="488">
        <v>45560</v>
      </c>
      <c r="C6816" s="212" t="s">
        <v>177</v>
      </c>
      <c r="D6816" s="408" t="s">
        <v>159</v>
      </c>
      <c r="E6816" s="408" t="s">
        <v>8</v>
      </c>
      <c r="F6816" s="97">
        <v>93</v>
      </c>
      <c r="G6816" s="97"/>
      <c r="H6816" s="116"/>
      <c r="I6816" s="116"/>
      <c r="J6816" s="97"/>
      <c r="AD6816" s="476"/>
      <c r="AI6816" s="473"/>
    </row>
    <row r="6817" spans="1:35" s="4" customFormat="1" x14ac:dyDescent="0.25">
      <c r="A6817" s="408">
        <f t="shared" si="104"/>
        <v>6815</v>
      </c>
      <c r="B6817" s="488">
        <v>45560</v>
      </c>
      <c r="C6817" s="212" t="s">
        <v>162</v>
      </c>
      <c r="D6817" s="408" t="s">
        <v>163</v>
      </c>
      <c r="E6817" s="408" t="s">
        <v>164</v>
      </c>
      <c r="F6817" s="97">
        <v>126</v>
      </c>
      <c r="G6817" s="97"/>
      <c r="H6817" s="116"/>
      <c r="I6817" s="116"/>
      <c r="J6817" s="97"/>
      <c r="AD6817" s="476"/>
      <c r="AI6817" s="473"/>
    </row>
    <row r="6818" spans="1:35" s="4" customFormat="1" x14ac:dyDescent="0.25">
      <c r="A6818" s="408">
        <f t="shared" si="104"/>
        <v>6816</v>
      </c>
      <c r="B6818" s="488">
        <v>45560</v>
      </c>
      <c r="C6818" s="212" t="s">
        <v>166</v>
      </c>
      <c r="D6818" s="408" t="s">
        <v>167</v>
      </c>
      <c r="E6818" s="408" t="s">
        <v>164</v>
      </c>
      <c r="F6818" s="97">
        <v>0</v>
      </c>
      <c r="G6818" s="97"/>
      <c r="H6818" s="116"/>
      <c r="I6818" s="116"/>
      <c r="J6818" s="97"/>
      <c r="AD6818" s="476"/>
      <c r="AI6818" s="473"/>
    </row>
    <row r="6819" spans="1:35" s="4" customFormat="1" x14ac:dyDescent="0.25">
      <c r="A6819" s="408">
        <f t="shared" si="104"/>
        <v>6817</v>
      </c>
      <c r="B6819" s="488">
        <v>45560</v>
      </c>
      <c r="C6819" s="212" t="s">
        <v>169</v>
      </c>
      <c r="D6819" s="408" t="s">
        <v>167</v>
      </c>
      <c r="E6819" s="408" t="s">
        <v>164</v>
      </c>
      <c r="F6819" s="97">
        <v>0</v>
      </c>
      <c r="G6819" s="97"/>
      <c r="H6819" s="116"/>
      <c r="I6819" s="116"/>
      <c r="J6819" s="97"/>
      <c r="AD6819" s="476"/>
      <c r="AI6819" s="473"/>
    </row>
    <row r="6820" spans="1:35" s="4" customFormat="1" x14ac:dyDescent="0.25">
      <c r="A6820" s="408">
        <f t="shared" si="104"/>
        <v>6818</v>
      </c>
      <c r="B6820" s="488">
        <v>45560</v>
      </c>
      <c r="C6820" s="212" t="s">
        <v>170</v>
      </c>
      <c r="D6820" s="408" t="s">
        <v>103</v>
      </c>
      <c r="E6820" s="408" t="s">
        <v>164</v>
      </c>
      <c r="F6820" s="97">
        <v>124</v>
      </c>
      <c r="G6820" s="97"/>
      <c r="H6820" s="116"/>
      <c r="I6820" s="116"/>
      <c r="J6820" s="97"/>
      <c r="AD6820" s="476"/>
      <c r="AI6820" s="473"/>
    </row>
    <row r="6821" spans="1:35" s="4" customFormat="1" x14ac:dyDescent="0.25">
      <c r="A6821" s="408">
        <f t="shared" si="104"/>
        <v>6819</v>
      </c>
      <c r="B6821" s="488">
        <v>45560</v>
      </c>
      <c r="C6821" s="212" t="s">
        <v>171</v>
      </c>
      <c r="D6821" s="408" t="s">
        <v>159</v>
      </c>
      <c r="E6821" s="408" t="s">
        <v>164</v>
      </c>
      <c r="F6821" s="97">
        <v>0</v>
      </c>
      <c r="G6821" s="97"/>
      <c r="H6821" s="116"/>
      <c r="I6821" s="116"/>
      <c r="J6821" s="97"/>
      <c r="AD6821" s="476"/>
      <c r="AI6821" s="473"/>
    </row>
    <row r="6822" spans="1:35" s="4" customFormat="1" x14ac:dyDescent="0.25">
      <c r="A6822" s="408">
        <f t="shared" si="104"/>
        <v>6820</v>
      </c>
      <c r="B6822" s="488">
        <v>45560</v>
      </c>
      <c r="C6822" s="212" t="s">
        <v>172</v>
      </c>
      <c r="D6822" s="408" t="s">
        <v>173</v>
      </c>
      <c r="E6822" s="408" t="s">
        <v>164</v>
      </c>
      <c r="F6822" s="97">
        <v>0</v>
      </c>
      <c r="G6822" s="97"/>
      <c r="H6822" s="116"/>
      <c r="I6822" s="116"/>
      <c r="J6822" s="97"/>
      <c r="AD6822" s="476"/>
      <c r="AI6822" s="473"/>
    </row>
    <row r="6823" spans="1:35" s="4" customFormat="1" x14ac:dyDescent="0.25">
      <c r="A6823" s="408">
        <f t="shared" si="104"/>
        <v>6821</v>
      </c>
      <c r="B6823" s="488">
        <v>45560</v>
      </c>
      <c r="C6823" s="212" t="s">
        <v>174</v>
      </c>
      <c r="D6823" s="408" t="s">
        <v>99</v>
      </c>
      <c r="E6823" s="408" t="s">
        <v>164</v>
      </c>
      <c r="F6823" s="97">
        <v>258</v>
      </c>
      <c r="G6823" s="97"/>
      <c r="H6823" s="116"/>
      <c r="I6823" s="116"/>
      <c r="J6823" s="97"/>
      <c r="AD6823" s="476"/>
      <c r="AI6823" s="473"/>
    </row>
    <row r="6824" spans="1:35" s="4" customFormat="1" x14ac:dyDescent="0.25">
      <c r="A6824" s="408">
        <f t="shared" si="104"/>
        <v>6822</v>
      </c>
      <c r="B6824" s="488">
        <v>45560</v>
      </c>
      <c r="C6824" s="212" t="s">
        <v>175</v>
      </c>
      <c r="D6824" s="408" t="s">
        <v>176</v>
      </c>
      <c r="E6824" s="408" t="s">
        <v>164</v>
      </c>
      <c r="F6824" s="97">
        <v>0</v>
      </c>
      <c r="G6824" s="97"/>
      <c r="H6824" s="116"/>
      <c r="I6824" s="116"/>
      <c r="J6824" s="97"/>
      <c r="AD6824" s="476"/>
      <c r="AI6824" s="473"/>
    </row>
    <row r="6825" spans="1:35" s="4" customFormat="1" x14ac:dyDescent="0.25">
      <c r="A6825" s="408">
        <f t="shared" si="104"/>
        <v>6823</v>
      </c>
      <c r="B6825" s="488">
        <v>45560</v>
      </c>
      <c r="C6825" s="212" t="s">
        <v>263</v>
      </c>
      <c r="D6825" s="408" t="s">
        <v>176</v>
      </c>
      <c r="E6825" s="408" t="s">
        <v>164</v>
      </c>
      <c r="F6825" s="97">
        <v>0</v>
      </c>
      <c r="G6825" s="97"/>
      <c r="H6825" s="116"/>
      <c r="I6825" s="116"/>
      <c r="J6825" s="97"/>
      <c r="AD6825" s="476"/>
      <c r="AI6825" s="473"/>
    </row>
    <row r="6826" spans="1:35" s="4" customFormat="1" x14ac:dyDescent="0.25">
      <c r="A6826" s="408">
        <f t="shared" si="104"/>
        <v>6824</v>
      </c>
      <c r="B6826" s="488">
        <v>45560</v>
      </c>
      <c r="C6826" s="212" t="s">
        <v>261</v>
      </c>
      <c r="D6826" s="408" t="s">
        <v>269</v>
      </c>
      <c r="E6826" s="408" t="s">
        <v>164</v>
      </c>
      <c r="F6826" s="97">
        <v>203</v>
      </c>
      <c r="G6826" s="97"/>
      <c r="H6826" s="116"/>
      <c r="I6826" s="116"/>
      <c r="J6826" s="97"/>
      <c r="AD6826" s="476"/>
      <c r="AI6826" s="473"/>
    </row>
    <row r="6827" spans="1:35" s="4" customFormat="1" x14ac:dyDescent="0.25">
      <c r="A6827" s="408">
        <f t="shared" si="104"/>
        <v>6825</v>
      </c>
      <c r="B6827" s="488">
        <v>45560</v>
      </c>
      <c r="C6827" s="212" t="s">
        <v>254</v>
      </c>
      <c r="D6827" s="408" t="s">
        <v>159</v>
      </c>
      <c r="E6827" s="408" t="s">
        <v>164</v>
      </c>
      <c r="F6827" s="97">
        <v>0</v>
      </c>
      <c r="G6827" s="97"/>
      <c r="H6827" s="116"/>
      <c r="I6827" s="116"/>
      <c r="J6827" s="97"/>
      <c r="AD6827" s="476"/>
      <c r="AI6827" s="473"/>
    </row>
    <row r="6828" spans="1:35" s="4" customFormat="1" x14ac:dyDescent="0.25">
      <c r="A6828" s="408">
        <f t="shared" si="104"/>
        <v>6826</v>
      </c>
      <c r="B6828" s="488">
        <v>45560</v>
      </c>
      <c r="C6828" s="212" t="s">
        <v>277</v>
      </c>
      <c r="D6828" s="408" t="s">
        <v>176</v>
      </c>
      <c r="E6828" s="408" t="s">
        <v>164</v>
      </c>
      <c r="F6828" s="97">
        <v>200</v>
      </c>
      <c r="G6828" s="97"/>
      <c r="H6828" s="116"/>
      <c r="I6828" s="116"/>
      <c r="J6828" s="97"/>
      <c r="AD6828" s="476"/>
      <c r="AI6828" s="473"/>
    </row>
    <row r="6829" spans="1:35" s="4" customFormat="1" x14ac:dyDescent="0.25">
      <c r="A6829" s="408">
        <f t="shared" si="104"/>
        <v>6827</v>
      </c>
      <c r="B6829" s="488">
        <v>45560</v>
      </c>
      <c r="C6829" s="212" t="s">
        <v>352</v>
      </c>
      <c r="D6829" s="408" t="s">
        <v>176</v>
      </c>
      <c r="E6829" s="408" t="s">
        <v>164</v>
      </c>
      <c r="F6829" s="97">
        <v>0</v>
      </c>
      <c r="G6829" s="97"/>
      <c r="H6829" s="116"/>
      <c r="I6829" s="116"/>
      <c r="J6829" s="97"/>
      <c r="AD6829" s="476"/>
      <c r="AI6829" s="473"/>
    </row>
    <row r="6830" spans="1:35" s="4" customFormat="1" x14ac:dyDescent="0.25">
      <c r="A6830" s="408">
        <f t="shared" si="104"/>
        <v>6828</v>
      </c>
      <c r="B6830" s="488">
        <v>45560</v>
      </c>
      <c r="C6830" s="212" t="s">
        <v>354</v>
      </c>
      <c r="D6830" s="408" t="s">
        <v>103</v>
      </c>
      <c r="E6830" s="408" t="s">
        <v>164</v>
      </c>
      <c r="F6830" s="97">
        <v>0</v>
      </c>
      <c r="G6830" s="97"/>
      <c r="H6830" s="116"/>
      <c r="I6830" s="116"/>
      <c r="J6830" s="97"/>
      <c r="AD6830" s="476"/>
      <c r="AI6830" s="473"/>
    </row>
    <row r="6831" spans="1:35" s="4" customFormat="1" x14ac:dyDescent="0.25">
      <c r="A6831" s="408">
        <f t="shared" si="104"/>
        <v>6829</v>
      </c>
      <c r="B6831" s="488">
        <v>45560</v>
      </c>
      <c r="C6831" s="212" t="s">
        <v>385</v>
      </c>
      <c r="D6831" s="408" t="s">
        <v>386</v>
      </c>
      <c r="E6831" s="408" t="s">
        <v>383</v>
      </c>
      <c r="F6831" s="97">
        <v>0</v>
      </c>
      <c r="G6831" s="97"/>
      <c r="H6831" s="116"/>
      <c r="I6831" s="116"/>
      <c r="J6831" s="97"/>
      <c r="AD6831" s="476"/>
      <c r="AI6831" s="473"/>
    </row>
    <row r="6832" spans="1:35" s="4" customFormat="1" x14ac:dyDescent="0.25">
      <c r="A6832" s="408">
        <f t="shared" si="104"/>
        <v>6830</v>
      </c>
      <c r="B6832" s="488">
        <v>45560</v>
      </c>
      <c r="C6832" s="212" t="s">
        <v>379</v>
      </c>
      <c r="D6832" s="408" t="s">
        <v>269</v>
      </c>
      <c r="E6832" s="408" t="s">
        <v>381</v>
      </c>
      <c r="F6832" s="97">
        <v>0</v>
      </c>
      <c r="G6832" s="97"/>
      <c r="H6832" s="116"/>
      <c r="I6832" s="116"/>
      <c r="J6832" s="97"/>
      <c r="AD6832" s="476"/>
      <c r="AI6832" s="473"/>
    </row>
    <row r="6833" spans="1:35" s="4" customFormat="1" x14ac:dyDescent="0.25">
      <c r="A6833" s="408">
        <f t="shared" si="104"/>
        <v>6831</v>
      </c>
      <c r="B6833" s="488">
        <v>45560</v>
      </c>
      <c r="C6833" s="212" t="s">
        <v>380</v>
      </c>
      <c r="D6833" s="408" t="s">
        <v>269</v>
      </c>
      <c r="E6833" s="408" t="s">
        <v>381</v>
      </c>
      <c r="F6833" s="97">
        <v>0</v>
      </c>
      <c r="G6833" s="97"/>
      <c r="H6833" s="116"/>
      <c r="I6833" s="116"/>
      <c r="J6833" s="97"/>
      <c r="AD6833" s="476"/>
      <c r="AI6833" s="473"/>
    </row>
    <row r="6834" spans="1:35" s="4" customFormat="1" x14ac:dyDescent="0.25">
      <c r="A6834" s="408">
        <f t="shared" si="104"/>
        <v>6832</v>
      </c>
      <c r="B6834" s="488">
        <v>45560</v>
      </c>
      <c r="C6834" s="212" t="s">
        <v>489</v>
      </c>
      <c r="D6834" s="408" t="s">
        <v>269</v>
      </c>
      <c r="E6834" s="408" t="s">
        <v>381</v>
      </c>
      <c r="F6834" s="97">
        <v>0</v>
      </c>
      <c r="G6834" s="97"/>
      <c r="H6834" s="116"/>
      <c r="I6834" s="116"/>
      <c r="J6834" s="97"/>
      <c r="AD6834" s="476"/>
      <c r="AI6834" s="473"/>
    </row>
    <row r="6835" spans="1:35" s="4" customFormat="1" x14ac:dyDescent="0.25">
      <c r="A6835" s="408">
        <f t="shared" si="104"/>
        <v>6833</v>
      </c>
      <c r="B6835" s="488">
        <v>45560</v>
      </c>
      <c r="C6835" s="212" t="s">
        <v>389</v>
      </c>
      <c r="D6835" s="408" t="s">
        <v>103</v>
      </c>
      <c r="E6835" s="408" t="s">
        <v>381</v>
      </c>
      <c r="F6835" s="97">
        <v>0</v>
      </c>
      <c r="G6835" s="97"/>
      <c r="H6835" s="116"/>
      <c r="I6835" s="116"/>
      <c r="J6835" s="97"/>
      <c r="AD6835" s="476"/>
      <c r="AI6835" s="473"/>
    </row>
    <row r="6836" spans="1:35" s="4" customFormat="1" x14ac:dyDescent="0.25">
      <c r="A6836" s="408">
        <f t="shared" si="104"/>
        <v>6834</v>
      </c>
      <c r="B6836" s="488">
        <v>45560</v>
      </c>
      <c r="C6836" s="212" t="s">
        <v>425</v>
      </c>
      <c r="D6836" s="408" t="s">
        <v>99</v>
      </c>
      <c r="E6836" s="203" t="s">
        <v>498</v>
      </c>
      <c r="F6836" s="97">
        <v>0</v>
      </c>
      <c r="G6836" s="97"/>
      <c r="H6836" s="116"/>
      <c r="I6836" s="116"/>
      <c r="J6836" s="97"/>
      <c r="AD6836" s="476"/>
      <c r="AI6836" s="473"/>
    </row>
    <row r="6837" spans="1:35" s="4" customFormat="1" x14ac:dyDescent="0.25">
      <c r="A6837" s="408">
        <f t="shared" si="104"/>
        <v>6835</v>
      </c>
      <c r="B6837" s="488">
        <v>45560</v>
      </c>
      <c r="C6837" s="212" t="s">
        <v>426</v>
      </c>
      <c r="D6837" s="408" t="s">
        <v>159</v>
      </c>
      <c r="E6837" s="408" t="s">
        <v>381</v>
      </c>
      <c r="F6837" s="97">
        <v>0</v>
      </c>
      <c r="G6837" s="97"/>
      <c r="H6837" s="116"/>
      <c r="I6837" s="116"/>
      <c r="J6837" s="97"/>
      <c r="AD6837" s="476"/>
      <c r="AI6837" s="473"/>
    </row>
    <row r="6838" spans="1:35" s="4" customFormat="1" x14ac:dyDescent="0.25">
      <c r="A6838" s="408">
        <f t="shared" si="104"/>
        <v>6836</v>
      </c>
      <c r="B6838" s="488">
        <v>45560</v>
      </c>
      <c r="C6838" s="96" t="s">
        <v>255</v>
      </c>
      <c r="D6838" s="408" t="s">
        <v>159</v>
      </c>
      <c r="E6838" s="408" t="s">
        <v>448</v>
      </c>
      <c r="F6838" s="97">
        <v>0</v>
      </c>
      <c r="G6838" s="97"/>
      <c r="H6838" s="116"/>
      <c r="I6838" s="116"/>
      <c r="J6838" s="97"/>
      <c r="AD6838" s="476"/>
      <c r="AI6838" s="473"/>
    </row>
    <row r="6839" spans="1:35" s="4" customFormat="1" x14ac:dyDescent="0.25">
      <c r="A6839" s="408">
        <f t="shared" si="104"/>
        <v>6837</v>
      </c>
      <c r="B6839" s="488">
        <v>45560</v>
      </c>
      <c r="C6839" s="96" t="s">
        <v>474</v>
      </c>
      <c r="D6839" s="408" t="s">
        <v>269</v>
      </c>
      <c r="E6839" s="408" t="s">
        <v>470</v>
      </c>
      <c r="F6839" s="97">
        <v>0</v>
      </c>
      <c r="G6839" s="97"/>
      <c r="H6839" s="116"/>
      <c r="I6839" s="116"/>
      <c r="J6839" s="97"/>
      <c r="AD6839" s="476"/>
      <c r="AI6839" s="473"/>
    </row>
    <row r="6840" spans="1:35" s="4" customFormat="1" x14ac:dyDescent="0.25">
      <c r="A6840" s="408">
        <f t="shared" ref="A6840:A6903" si="105">ROW()-2</f>
        <v>6838</v>
      </c>
      <c r="B6840" s="488">
        <v>45560</v>
      </c>
      <c r="C6840" s="96" t="s">
        <v>475</v>
      </c>
      <c r="D6840" s="408" t="s">
        <v>269</v>
      </c>
      <c r="E6840" s="408" t="s">
        <v>470</v>
      </c>
      <c r="F6840" s="97">
        <v>0</v>
      </c>
      <c r="G6840" s="97"/>
      <c r="H6840" s="116"/>
      <c r="I6840" s="116"/>
      <c r="J6840" s="97"/>
      <c r="AD6840" s="476"/>
      <c r="AI6840" s="473"/>
    </row>
    <row r="6841" spans="1:35" s="4" customFormat="1" x14ac:dyDescent="0.25">
      <c r="A6841" s="408">
        <f t="shared" si="105"/>
        <v>6839</v>
      </c>
      <c r="B6841" s="488">
        <v>45560</v>
      </c>
      <c r="C6841" s="96" t="s">
        <v>476</v>
      </c>
      <c r="D6841" s="408" t="s">
        <v>269</v>
      </c>
      <c r="E6841" s="408" t="s">
        <v>470</v>
      </c>
      <c r="F6841" s="97">
        <v>0</v>
      </c>
      <c r="G6841" s="97"/>
      <c r="H6841" s="116"/>
      <c r="I6841" s="116"/>
      <c r="J6841" s="97"/>
      <c r="AD6841" s="476"/>
      <c r="AI6841" s="473"/>
    </row>
    <row r="6842" spans="1:35" s="4" customFormat="1" x14ac:dyDescent="0.25">
      <c r="A6842" s="408">
        <f t="shared" si="105"/>
        <v>6840</v>
      </c>
      <c r="B6842" s="488">
        <v>45560</v>
      </c>
      <c r="C6842" s="96" t="s">
        <v>477</v>
      </c>
      <c r="D6842" s="408" t="s">
        <v>269</v>
      </c>
      <c r="E6842" s="408" t="s">
        <v>470</v>
      </c>
      <c r="F6842" s="97">
        <v>0</v>
      </c>
      <c r="G6842" s="97"/>
      <c r="H6842" s="116"/>
      <c r="I6842" s="116"/>
      <c r="J6842" s="97"/>
      <c r="AD6842" s="476"/>
      <c r="AI6842" s="473"/>
    </row>
    <row r="6843" spans="1:35" s="4" customFormat="1" x14ac:dyDescent="0.25">
      <c r="A6843" s="408">
        <f t="shared" si="105"/>
        <v>6841</v>
      </c>
      <c r="B6843" s="488">
        <v>45560</v>
      </c>
      <c r="C6843" s="373" t="s">
        <v>478</v>
      </c>
      <c r="D6843" s="408" t="s">
        <v>103</v>
      </c>
      <c r="E6843" s="408" t="s">
        <v>470</v>
      </c>
      <c r="F6843" s="97">
        <v>0</v>
      </c>
      <c r="G6843" s="97"/>
      <c r="H6843" s="116"/>
      <c r="I6843" s="116"/>
      <c r="J6843" s="97"/>
      <c r="AD6843" s="476"/>
      <c r="AI6843" s="473"/>
    </row>
    <row r="6844" spans="1:35" s="4" customFormat="1" x14ac:dyDescent="0.25">
      <c r="A6844" s="408">
        <f t="shared" si="105"/>
        <v>6842</v>
      </c>
      <c r="B6844" s="488">
        <v>45560</v>
      </c>
      <c r="C6844" s="96" t="s">
        <v>519</v>
      </c>
      <c r="D6844" s="408" t="s">
        <v>103</v>
      </c>
      <c r="E6844" s="408" t="s">
        <v>504</v>
      </c>
      <c r="F6844" s="97">
        <v>0</v>
      </c>
      <c r="G6844" s="97"/>
      <c r="H6844" s="116"/>
      <c r="I6844" s="116"/>
      <c r="J6844" s="97"/>
      <c r="AD6844" s="476"/>
      <c r="AI6844" s="473"/>
    </row>
    <row r="6845" spans="1:35" s="517" customFormat="1" x14ac:dyDescent="0.25">
      <c r="A6845" s="101">
        <f t="shared" si="105"/>
        <v>6843</v>
      </c>
      <c r="B6845" s="519">
        <v>45561</v>
      </c>
      <c r="C6845" s="503" t="s">
        <v>180</v>
      </c>
      <c r="D6845" s="101" t="s">
        <v>85</v>
      </c>
      <c r="E6845" s="101" t="s">
        <v>86</v>
      </c>
      <c r="F6845" s="101">
        <v>0</v>
      </c>
      <c r="G6845" s="101">
        <f>19000*5+13500</f>
        <v>108500</v>
      </c>
      <c r="H6845" s="491"/>
      <c r="I6845" s="491"/>
      <c r="J6845" s="101"/>
      <c r="AD6845" s="520"/>
      <c r="AI6845" s="521"/>
    </row>
    <row r="6846" spans="1:35" s="4" customFormat="1" x14ac:dyDescent="0.25">
      <c r="A6846" s="408">
        <f t="shared" si="105"/>
        <v>6844</v>
      </c>
      <c r="B6846" s="488">
        <v>45561</v>
      </c>
      <c r="C6846" s="212" t="s">
        <v>125</v>
      </c>
      <c r="D6846" s="408" t="s">
        <v>99</v>
      </c>
      <c r="E6846" s="408" t="s">
        <v>334</v>
      </c>
      <c r="F6846" s="97">
        <v>240</v>
      </c>
      <c r="G6846" s="97"/>
      <c r="H6846" s="116"/>
      <c r="I6846" s="116"/>
      <c r="J6846" s="97"/>
      <c r="AD6846" s="476"/>
      <c r="AI6846" s="473"/>
    </row>
    <row r="6847" spans="1:35" s="4" customFormat="1" x14ac:dyDescent="0.25">
      <c r="A6847" s="408">
        <f t="shared" si="105"/>
        <v>6845</v>
      </c>
      <c r="B6847" s="488">
        <v>45561</v>
      </c>
      <c r="C6847" s="212" t="s">
        <v>290</v>
      </c>
      <c r="D6847" s="408" t="s">
        <v>99</v>
      </c>
      <c r="E6847" s="408" t="s">
        <v>335</v>
      </c>
      <c r="F6847" s="97">
        <v>0</v>
      </c>
      <c r="G6847" s="97"/>
      <c r="H6847" s="116"/>
      <c r="I6847" s="116"/>
      <c r="J6847" s="97"/>
      <c r="AD6847" s="476"/>
      <c r="AI6847" s="473"/>
    </row>
    <row r="6848" spans="1:35" s="4" customFormat="1" x14ac:dyDescent="0.25">
      <c r="A6848" s="408">
        <f t="shared" si="105"/>
        <v>6846</v>
      </c>
      <c r="B6848" s="488">
        <v>45561</v>
      </c>
      <c r="C6848" s="212" t="s">
        <v>88</v>
      </c>
      <c r="D6848" s="408" t="s">
        <v>89</v>
      </c>
      <c r="E6848" s="408" t="s">
        <v>336</v>
      </c>
      <c r="F6848" s="97">
        <v>0</v>
      </c>
      <c r="G6848" s="97"/>
      <c r="H6848" s="116"/>
      <c r="I6848" s="116"/>
      <c r="J6848" s="97"/>
      <c r="AD6848" s="476"/>
      <c r="AI6848" s="473"/>
    </row>
    <row r="6849" spans="1:35" s="4" customFormat="1" x14ac:dyDescent="0.25">
      <c r="A6849" s="408">
        <f t="shared" si="105"/>
        <v>6847</v>
      </c>
      <c r="B6849" s="488">
        <v>45561</v>
      </c>
      <c r="C6849" s="212" t="s">
        <v>294</v>
      </c>
      <c r="D6849" s="408" t="s">
        <v>89</v>
      </c>
      <c r="E6849" s="408" t="s">
        <v>337</v>
      </c>
      <c r="F6849" s="97">
        <v>269</v>
      </c>
      <c r="G6849" s="97"/>
      <c r="H6849" s="116"/>
      <c r="I6849" s="116"/>
      <c r="J6849" s="97"/>
      <c r="AD6849" s="476"/>
      <c r="AI6849" s="473"/>
    </row>
    <row r="6850" spans="1:35" s="4" customFormat="1" x14ac:dyDescent="0.25">
      <c r="A6850" s="408">
        <f t="shared" si="105"/>
        <v>6848</v>
      </c>
      <c r="B6850" s="488">
        <v>45561</v>
      </c>
      <c r="C6850" s="212" t="s">
        <v>119</v>
      </c>
      <c r="D6850" s="408" t="s">
        <v>131</v>
      </c>
      <c r="E6850" s="408" t="s">
        <v>338</v>
      </c>
      <c r="F6850" s="97">
        <v>81</v>
      </c>
      <c r="G6850" s="97"/>
      <c r="H6850" s="116"/>
      <c r="I6850" s="116"/>
      <c r="J6850" s="97"/>
      <c r="AD6850" s="476"/>
      <c r="AI6850" s="473"/>
    </row>
    <row r="6851" spans="1:35" s="4" customFormat="1" x14ac:dyDescent="0.25">
      <c r="A6851" s="408">
        <f t="shared" si="105"/>
        <v>6849</v>
      </c>
      <c r="B6851" s="488">
        <v>45561</v>
      </c>
      <c r="C6851" s="212" t="s">
        <v>121</v>
      </c>
      <c r="D6851" s="408" t="s">
        <v>122</v>
      </c>
      <c r="E6851" s="408" t="s">
        <v>339</v>
      </c>
      <c r="F6851" s="97">
        <v>123</v>
      </c>
      <c r="G6851" s="97"/>
      <c r="H6851" s="116"/>
      <c r="I6851" s="116"/>
      <c r="J6851" s="97"/>
      <c r="AD6851" s="476"/>
      <c r="AI6851" s="473"/>
    </row>
    <row r="6852" spans="1:35" s="4" customFormat="1" x14ac:dyDescent="0.25">
      <c r="A6852" s="408">
        <f t="shared" si="105"/>
        <v>6850</v>
      </c>
      <c r="B6852" s="488">
        <v>45561</v>
      </c>
      <c r="C6852" s="212" t="s">
        <v>349</v>
      </c>
      <c r="D6852" s="408" t="s">
        <v>360</v>
      </c>
      <c r="E6852" s="408" t="s">
        <v>127</v>
      </c>
      <c r="F6852" s="97">
        <v>80</v>
      </c>
      <c r="G6852" s="97"/>
      <c r="H6852" s="116"/>
      <c r="I6852" s="116"/>
      <c r="J6852" s="97"/>
      <c r="AD6852" s="476"/>
      <c r="AI6852" s="473"/>
    </row>
    <row r="6853" spans="1:35" s="4" customFormat="1" x14ac:dyDescent="0.25">
      <c r="A6853" s="408">
        <f t="shared" si="105"/>
        <v>6851</v>
      </c>
      <c r="B6853" s="488">
        <v>45561</v>
      </c>
      <c r="C6853" s="212" t="s">
        <v>449</v>
      </c>
      <c r="D6853" s="408" t="s">
        <v>122</v>
      </c>
      <c r="E6853" s="408" t="s">
        <v>339</v>
      </c>
      <c r="F6853" s="97">
        <v>0</v>
      </c>
      <c r="G6853" s="97"/>
      <c r="H6853" s="116"/>
      <c r="I6853" s="116"/>
      <c r="J6853" s="97"/>
      <c r="AD6853" s="476"/>
      <c r="AI6853" s="473"/>
    </row>
    <row r="6854" spans="1:35" s="4" customFormat="1" x14ac:dyDescent="0.25">
      <c r="A6854" s="408">
        <f t="shared" si="105"/>
        <v>6852</v>
      </c>
      <c r="B6854" s="488">
        <v>45561</v>
      </c>
      <c r="C6854" s="212" t="s">
        <v>118</v>
      </c>
      <c r="D6854" s="408" t="s">
        <v>107</v>
      </c>
      <c r="E6854" s="408" t="s">
        <v>340</v>
      </c>
      <c r="F6854" s="97">
        <v>0</v>
      </c>
      <c r="G6854" s="97"/>
      <c r="H6854" s="116"/>
      <c r="I6854" s="116"/>
      <c r="J6854" s="97"/>
      <c r="AD6854" s="476"/>
      <c r="AI6854" s="473"/>
    </row>
    <row r="6855" spans="1:35" s="4" customFormat="1" x14ac:dyDescent="0.25">
      <c r="A6855" s="408">
        <f t="shared" si="105"/>
        <v>6853</v>
      </c>
      <c r="B6855" s="488">
        <v>45561</v>
      </c>
      <c r="C6855" s="212" t="s">
        <v>109</v>
      </c>
      <c r="D6855" s="408" t="s">
        <v>107</v>
      </c>
      <c r="E6855" s="408" t="s">
        <v>341</v>
      </c>
      <c r="F6855" s="97">
        <v>0</v>
      </c>
      <c r="G6855" s="97"/>
      <c r="H6855" s="116"/>
      <c r="I6855" s="116"/>
      <c r="J6855" s="97"/>
      <c r="AD6855" s="476"/>
      <c r="AI6855" s="473"/>
    </row>
    <row r="6856" spans="1:35" s="4" customFormat="1" x14ac:dyDescent="0.25">
      <c r="A6856" s="408">
        <f t="shared" si="105"/>
        <v>6854</v>
      </c>
      <c r="B6856" s="488">
        <v>45561</v>
      </c>
      <c r="C6856" s="212" t="s">
        <v>106</v>
      </c>
      <c r="D6856" s="408" t="s">
        <v>107</v>
      </c>
      <c r="E6856" s="408" t="s">
        <v>342</v>
      </c>
      <c r="F6856" s="97">
        <v>0</v>
      </c>
      <c r="G6856" s="97"/>
      <c r="H6856" s="116"/>
      <c r="I6856" s="116"/>
      <c r="J6856" s="97"/>
      <c r="AD6856" s="476"/>
      <c r="AI6856" s="473"/>
    </row>
    <row r="6857" spans="1:35" s="4" customFormat="1" x14ac:dyDescent="0.25">
      <c r="A6857" s="408">
        <f t="shared" si="105"/>
        <v>6855</v>
      </c>
      <c r="B6857" s="488">
        <v>45561</v>
      </c>
      <c r="C6857" s="212" t="s">
        <v>278</v>
      </c>
      <c r="D6857" s="408" t="s">
        <v>107</v>
      </c>
      <c r="E6857" s="408" t="s">
        <v>341</v>
      </c>
      <c r="F6857" s="97">
        <v>0</v>
      </c>
      <c r="G6857" s="97"/>
      <c r="H6857" s="116"/>
      <c r="I6857" s="116"/>
      <c r="J6857" s="97"/>
      <c r="AD6857" s="476"/>
      <c r="AI6857" s="473"/>
    </row>
    <row r="6858" spans="1:35" s="4" customFormat="1" x14ac:dyDescent="0.25">
      <c r="A6858" s="408">
        <f t="shared" si="105"/>
        <v>6856</v>
      </c>
      <c r="B6858" s="488">
        <v>45561</v>
      </c>
      <c r="C6858" s="212" t="s">
        <v>372</v>
      </c>
      <c r="D6858" s="408" t="s">
        <v>107</v>
      </c>
      <c r="E6858" s="408">
        <v>0</v>
      </c>
      <c r="F6858" s="97">
        <v>0</v>
      </c>
      <c r="G6858" s="97"/>
      <c r="H6858" s="116"/>
      <c r="I6858" s="116"/>
      <c r="J6858" s="97"/>
      <c r="AD6858" s="476"/>
      <c r="AI6858" s="473"/>
    </row>
    <row r="6859" spans="1:35" s="4" customFormat="1" x14ac:dyDescent="0.25">
      <c r="A6859" s="408">
        <f t="shared" si="105"/>
        <v>6857</v>
      </c>
      <c r="B6859" s="488">
        <v>45561</v>
      </c>
      <c r="C6859" s="212" t="s">
        <v>373</v>
      </c>
      <c r="D6859" s="408" t="s">
        <v>107</v>
      </c>
      <c r="E6859" s="408">
        <v>0</v>
      </c>
      <c r="F6859" s="97">
        <v>0</v>
      </c>
      <c r="G6859" s="97"/>
      <c r="H6859" s="116"/>
      <c r="I6859" s="116"/>
      <c r="J6859" s="97"/>
      <c r="AD6859" s="476"/>
      <c r="AI6859" s="473"/>
    </row>
    <row r="6860" spans="1:35" s="4" customFormat="1" x14ac:dyDescent="0.25">
      <c r="A6860" s="408">
        <f t="shared" si="105"/>
        <v>6858</v>
      </c>
      <c r="B6860" s="488">
        <v>45561</v>
      </c>
      <c r="C6860" s="212" t="s">
        <v>91</v>
      </c>
      <c r="D6860" s="408" t="s">
        <v>92</v>
      </c>
      <c r="E6860" s="408" t="s">
        <v>343</v>
      </c>
      <c r="F6860" s="97">
        <v>0</v>
      </c>
      <c r="G6860" s="97"/>
      <c r="H6860" s="116"/>
      <c r="I6860" s="116"/>
      <c r="J6860" s="97"/>
      <c r="AD6860" s="476"/>
      <c r="AI6860" s="473"/>
    </row>
    <row r="6861" spans="1:35" s="4" customFormat="1" x14ac:dyDescent="0.25">
      <c r="A6861" s="408">
        <f t="shared" si="105"/>
        <v>6859</v>
      </c>
      <c r="B6861" s="488">
        <v>45561</v>
      </c>
      <c r="C6861" s="212" t="s">
        <v>94</v>
      </c>
      <c r="D6861" s="408" t="s">
        <v>92</v>
      </c>
      <c r="E6861" s="408" t="s">
        <v>344</v>
      </c>
      <c r="F6861" s="97">
        <v>0</v>
      </c>
      <c r="G6861" s="97"/>
      <c r="H6861" s="116"/>
      <c r="I6861" s="116"/>
      <c r="J6861" s="97"/>
      <c r="AD6861" s="476"/>
      <c r="AI6861" s="473"/>
    </row>
    <row r="6862" spans="1:35" s="4" customFormat="1" x14ac:dyDescent="0.25">
      <c r="A6862" s="408">
        <f t="shared" si="105"/>
        <v>6860</v>
      </c>
      <c r="B6862" s="488">
        <v>45561</v>
      </c>
      <c r="C6862" s="212" t="s">
        <v>116</v>
      </c>
      <c r="D6862" s="408" t="s">
        <v>92</v>
      </c>
      <c r="E6862" s="408" t="s">
        <v>345</v>
      </c>
      <c r="F6862" s="97">
        <v>0</v>
      </c>
      <c r="G6862" s="97"/>
      <c r="H6862" s="116"/>
      <c r="I6862" s="116"/>
      <c r="J6862" s="97"/>
      <c r="AD6862" s="476"/>
      <c r="AI6862" s="473"/>
    </row>
    <row r="6863" spans="1:35" s="4" customFormat="1" x14ac:dyDescent="0.25">
      <c r="A6863" s="408">
        <f t="shared" si="105"/>
        <v>6861</v>
      </c>
      <c r="B6863" s="488">
        <v>45561</v>
      </c>
      <c r="C6863" s="212" t="s">
        <v>128</v>
      </c>
      <c r="D6863" s="408" t="s">
        <v>97</v>
      </c>
      <c r="E6863" s="408" t="s">
        <v>346</v>
      </c>
      <c r="F6863" s="97">
        <v>49</v>
      </c>
      <c r="G6863" s="97"/>
      <c r="H6863" s="116"/>
      <c r="I6863" s="116"/>
      <c r="J6863" s="97"/>
      <c r="AD6863" s="476"/>
      <c r="AI6863" s="473"/>
    </row>
    <row r="6864" spans="1:35" s="4" customFormat="1" x14ac:dyDescent="0.25">
      <c r="A6864" s="408">
        <f t="shared" si="105"/>
        <v>6862</v>
      </c>
      <c r="B6864" s="488">
        <v>45561</v>
      </c>
      <c r="C6864" s="212" t="s">
        <v>96</v>
      </c>
      <c r="D6864" s="408" t="s">
        <v>97</v>
      </c>
      <c r="E6864" s="408" t="s">
        <v>347</v>
      </c>
      <c r="F6864" s="97">
        <v>0</v>
      </c>
      <c r="G6864" s="97"/>
      <c r="H6864" s="116"/>
      <c r="I6864" s="116"/>
      <c r="J6864" s="97"/>
      <c r="AD6864" s="476"/>
      <c r="AI6864" s="473"/>
    </row>
    <row r="6865" spans="1:35" s="4" customFormat="1" x14ac:dyDescent="0.25">
      <c r="A6865" s="408">
        <f t="shared" si="105"/>
        <v>6863</v>
      </c>
      <c r="B6865" s="488">
        <v>45561</v>
      </c>
      <c r="C6865" s="212" t="s">
        <v>113</v>
      </c>
      <c r="D6865" s="408" t="s">
        <v>114</v>
      </c>
      <c r="E6865" s="408" t="s">
        <v>348</v>
      </c>
      <c r="F6865" s="97">
        <v>0</v>
      </c>
      <c r="G6865" s="97"/>
      <c r="H6865" s="116"/>
      <c r="I6865" s="116"/>
      <c r="J6865" s="97"/>
      <c r="AD6865" s="476"/>
      <c r="AI6865" s="473"/>
    </row>
    <row r="6866" spans="1:35" s="4" customFormat="1" x14ac:dyDescent="0.25">
      <c r="A6866" s="408">
        <f t="shared" si="105"/>
        <v>6864</v>
      </c>
      <c r="B6866" s="488">
        <v>45561</v>
      </c>
      <c r="C6866" s="96" t="s">
        <v>559</v>
      </c>
      <c r="D6866" s="408" t="str">
        <f>VLOOKUP(C6866,X$4:Z6867,2,FALSE)</f>
        <v>لودر VOLVO</v>
      </c>
      <c r="E6866" s="408" t="str">
        <f>VLOOKUP(C6866,X$4:Z6867,3,FALSE)</f>
        <v>شرکتی</v>
      </c>
      <c r="F6866" s="97">
        <v>190</v>
      </c>
      <c r="G6866" s="97"/>
      <c r="H6866" s="116"/>
      <c r="I6866" s="116"/>
      <c r="J6866" s="97"/>
      <c r="AD6866" s="476"/>
      <c r="AI6866" s="473"/>
    </row>
    <row r="6867" spans="1:35" s="4" customFormat="1" x14ac:dyDescent="0.25">
      <c r="A6867" s="408">
        <f t="shared" si="105"/>
        <v>6865</v>
      </c>
      <c r="B6867" s="488">
        <v>45561</v>
      </c>
      <c r="C6867" s="212" t="s">
        <v>156</v>
      </c>
      <c r="D6867" s="408" t="s">
        <v>136</v>
      </c>
      <c r="E6867" s="408" t="s">
        <v>149</v>
      </c>
      <c r="F6867" s="97">
        <v>0</v>
      </c>
      <c r="G6867" s="97"/>
      <c r="H6867" s="116"/>
      <c r="I6867" s="116"/>
      <c r="J6867" s="97"/>
      <c r="AD6867" s="476"/>
      <c r="AI6867" s="473"/>
    </row>
    <row r="6868" spans="1:35" s="4" customFormat="1" x14ac:dyDescent="0.25">
      <c r="A6868" s="408">
        <f t="shared" si="105"/>
        <v>6866</v>
      </c>
      <c r="B6868" s="488">
        <v>45561</v>
      </c>
      <c r="C6868" s="212" t="s">
        <v>142</v>
      </c>
      <c r="D6868" s="408" t="s">
        <v>264</v>
      </c>
      <c r="E6868" s="408" t="s">
        <v>143</v>
      </c>
      <c r="F6868" s="97">
        <v>0</v>
      </c>
      <c r="G6868" s="97"/>
      <c r="H6868" s="116"/>
      <c r="I6868" s="116"/>
      <c r="J6868" s="97"/>
      <c r="AD6868" s="476"/>
      <c r="AI6868" s="473"/>
    </row>
    <row r="6869" spans="1:35" s="4" customFormat="1" x14ac:dyDescent="0.25">
      <c r="A6869" s="408">
        <f t="shared" si="105"/>
        <v>6867</v>
      </c>
      <c r="B6869" s="488">
        <v>45561</v>
      </c>
      <c r="C6869" s="212" t="s">
        <v>144</v>
      </c>
      <c r="D6869" s="408" t="s">
        <v>264</v>
      </c>
      <c r="E6869" s="408" t="s">
        <v>143</v>
      </c>
      <c r="F6869" s="97">
        <v>149</v>
      </c>
      <c r="G6869" s="97"/>
      <c r="H6869" s="116"/>
      <c r="I6869" s="116"/>
      <c r="J6869" s="97"/>
      <c r="AD6869" s="476"/>
      <c r="AI6869" s="473"/>
    </row>
    <row r="6870" spans="1:35" s="4" customFormat="1" x14ac:dyDescent="0.25">
      <c r="A6870" s="408">
        <f t="shared" si="105"/>
        <v>6868</v>
      </c>
      <c r="B6870" s="488">
        <v>45561</v>
      </c>
      <c r="C6870" s="212" t="s">
        <v>145</v>
      </c>
      <c r="D6870" s="408" t="s">
        <v>265</v>
      </c>
      <c r="E6870" s="408" t="s">
        <v>146</v>
      </c>
      <c r="F6870" s="97">
        <v>0</v>
      </c>
      <c r="G6870" s="97"/>
      <c r="H6870" s="116"/>
      <c r="I6870" s="116"/>
      <c r="J6870" s="97"/>
      <c r="AD6870" s="476"/>
      <c r="AI6870" s="473"/>
    </row>
    <row r="6871" spans="1:35" s="4" customFormat="1" x14ac:dyDescent="0.25">
      <c r="A6871" s="408">
        <f t="shared" si="105"/>
        <v>6869</v>
      </c>
      <c r="B6871" s="488">
        <v>45561</v>
      </c>
      <c r="C6871" s="212" t="s">
        <v>160</v>
      </c>
      <c r="D6871" s="408" t="s">
        <v>136</v>
      </c>
      <c r="E6871" s="408" t="s">
        <v>64</v>
      </c>
      <c r="F6871" s="97">
        <v>132</v>
      </c>
      <c r="G6871" s="97"/>
      <c r="H6871" s="116"/>
      <c r="I6871" s="116"/>
      <c r="J6871" s="97"/>
      <c r="AD6871" s="476"/>
      <c r="AI6871" s="473"/>
    </row>
    <row r="6872" spans="1:35" s="4" customFormat="1" x14ac:dyDescent="0.25">
      <c r="A6872" s="408">
        <f t="shared" si="105"/>
        <v>6870</v>
      </c>
      <c r="B6872" s="488">
        <v>45561</v>
      </c>
      <c r="C6872" s="212" t="s">
        <v>390</v>
      </c>
      <c r="D6872" s="408" t="s">
        <v>99</v>
      </c>
      <c r="E6872" s="408" t="s">
        <v>381</v>
      </c>
      <c r="F6872" s="97">
        <v>0</v>
      </c>
      <c r="G6872" s="97"/>
      <c r="H6872" s="116"/>
      <c r="I6872" s="116"/>
      <c r="J6872" s="97"/>
      <c r="AD6872" s="476"/>
      <c r="AI6872" s="473"/>
    </row>
    <row r="6873" spans="1:35" s="4" customFormat="1" x14ac:dyDescent="0.25">
      <c r="A6873" s="408">
        <f t="shared" si="105"/>
        <v>6871</v>
      </c>
      <c r="B6873" s="488">
        <v>45561</v>
      </c>
      <c r="C6873" s="96" t="s">
        <v>283</v>
      </c>
      <c r="D6873" s="408" t="s">
        <v>266</v>
      </c>
      <c r="E6873" s="408" t="s">
        <v>63</v>
      </c>
      <c r="F6873" s="97">
        <v>0</v>
      </c>
      <c r="G6873" s="97"/>
      <c r="H6873" s="116"/>
      <c r="I6873" s="116"/>
      <c r="J6873" s="97"/>
      <c r="AD6873" s="476"/>
      <c r="AI6873" s="473"/>
    </row>
    <row r="6874" spans="1:35" s="4" customFormat="1" x14ac:dyDescent="0.25">
      <c r="A6874" s="408">
        <f t="shared" si="105"/>
        <v>6872</v>
      </c>
      <c r="B6874" s="488">
        <v>45561</v>
      </c>
      <c r="C6874" s="212" t="s">
        <v>148</v>
      </c>
      <c r="D6874" s="408" t="s">
        <v>92</v>
      </c>
      <c r="E6874" s="408" t="s">
        <v>63</v>
      </c>
      <c r="F6874" s="97">
        <v>0</v>
      </c>
      <c r="G6874" s="97"/>
      <c r="H6874" s="116"/>
      <c r="I6874" s="116"/>
      <c r="J6874" s="97"/>
      <c r="AD6874" s="476"/>
      <c r="AI6874" s="473"/>
    </row>
    <row r="6875" spans="1:35" s="4" customFormat="1" x14ac:dyDescent="0.25">
      <c r="A6875" s="408">
        <f t="shared" si="105"/>
        <v>6873</v>
      </c>
      <c r="B6875" s="488">
        <v>45561</v>
      </c>
      <c r="C6875" s="212" t="s">
        <v>150</v>
      </c>
      <c r="D6875" s="408" t="s">
        <v>92</v>
      </c>
      <c r="E6875" s="408" t="s">
        <v>63</v>
      </c>
      <c r="F6875" s="97">
        <v>0</v>
      </c>
      <c r="G6875" s="97"/>
      <c r="H6875" s="116"/>
      <c r="I6875" s="116"/>
      <c r="J6875" s="97"/>
      <c r="AD6875" s="476"/>
      <c r="AI6875" s="473"/>
    </row>
    <row r="6876" spans="1:35" s="4" customFormat="1" x14ac:dyDescent="0.25">
      <c r="A6876" s="408">
        <f t="shared" si="105"/>
        <v>6874</v>
      </c>
      <c r="B6876" s="488">
        <v>45561</v>
      </c>
      <c r="C6876" s="213" t="s">
        <v>467</v>
      </c>
      <c r="D6876" s="408" t="s">
        <v>92</v>
      </c>
      <c r="E6876" s="408" t="s">
        <v>63</v>
      </c>
      <c r="F6876" s="97">
        <v>0</v>
      </c>
      <c r="G6876" s="97"/>
      <c r="H6876" s="116"/>
      <c r="I6876" s="116"/>
      <c r="J6876" s="97"/>
      <c r="AD6876" s="476"/>
      <c r="AI6876" s="473"/>
    </row>
    <row r="6877" spans="1:35" s="4" customFormat="1" x14ac:dyDescent="0.25">
      <c r="A6877" s="408">
        <f t="shared" si="105"/>
        <v>6875</v>
      </c>
      <c r="B6877" s="488">
        <v>45561</v>
      </c>
      <c r="C6877" s="212" t="s">
        <v>135</v>
      </c>
      <c r="D6877" s="408" t="s">
        <v>136</v>
      </c>
      <c r="E6877" s="408" t="s">
        <v>2</v>
      </c>
      <c r="F6877" s="97">
        <v>243</v>
      </c>
      <c r="G6877" s="97"/>
      <c r="H6877" s="116"/>
      <c r="I6877" s="116"/>
      <c r="J6877" s="97"/>
      <c r="AD6877" s="476"/>
      <c r="AI6877" s="473"/>
    </row>
    <row r="6878" spans="1:35" s="4" customFormat="1" x14ac:dyDescent="0.25">
      <c r="A6878" s="408">
        <f t="shared" si="105"/>
        <v>6876</v>
      </c>
      <c r="B6878" s="488">
        <v>45561</v>
      </c>
      <c r="C6878" s="212" t="s">
        <v>137</v>
      </c>
      <c r="D6878" s="408" t="s">
        <v>136</v>
      </c>
      <c r="E6878" s="408" t="s">
        <v>2</v>
      </c>
      <c r="F6878" s="97">
        <v>213</v>
      </c>
      <c r="G6878" s="97"/>
      <c r="H6878" s="116"/>
      <c r="I6878" s="116"/>
      <c r="J6878" s="97"/>
      <c r="AD6878" s="476"/>
      <c r="AI6878" s="473"/>
    </row>
    <row r="6879" spans="1:35" s="4" customFormat="1" x14ac:dyDescent="0.25">
      <c r="A6879" s="408">
        <f t="shared" si="105"/>
        <v>6877</v>
      </c>
      <c r="B6879" s="488">
        <v>45561</v>
      </c>
      <c r="C6879" s="212" t="s">
        <v>139</v>
      </c>
      <c r="D6879" s="408" t="s">
        <v>92</v>
      </c>
      <c r="E6879" s="408" t="s">
        <v>2</v>
      </c>
      <c r="F6879" s="97">
        <v>0</v>
      </c>
      <c r="G6879" s="97"/>
      <c r="H6879" s="116"/>
      <c r="I6879" s="116"/>
      <c r="J6879" s="97"/>
      <c r="AD6879" s="476"/>
      <c r="AI6879" s="473"/>
    </row>
    <row r="6880" spans="1:35" s="4" customFormat="1" x14ac:dyDescent="0.25">
      <c r="A6880" s="408">
        <f t="shared" si="105"/>
        <v>6878</v>
      </c>
      <c r="B6880" s="488">
        <v>45561</v>
      </c>
      <c r="C6880" s="212" t="s">
        <v>140</v>
      </c>
      <c r="D6880" s="408" t="s">
        <v>92</v>
      </c>
      <c r="E6880" s="408" t="s">
        <v>2</v>
      </c>
      <c r="F6880" s="97">
        <v>0</v>
      </c>
      <c r="G6880" s="97"/>
      <c r="H6880" s="116"/>
      <c r="I6880" s="116"/>
      <c r="J6880" s="97"/>
      <c r="AD6880" s="476"/>
      <c r="AI6880" s="473"/>
    </row>
    <row r="6881" spans="1:35" s="4" customFormat="1" x14ac:dyDescent="0.25">
      <c r="A6881" s="408">
        <f t="shared" si="105"/>
        <v>6879</v>
      </c>
      <c r="B6881" s="488">
        <v>45561</v>
      </c>
      <c r="C6881" s="212" t="s">
        <v>141</v>
      </c>
      <c r="D6881" s="408" t="s">
        <v>92</v>
      </c>
      <c r="E6881" s="408" t="s">
        <v>2</v>
      </c>
      <c r="F6881" s="97">
        <v>0</v>
      </c>
      <c r="G6881" s="97"/>
      <c r="H6881" s="116"/>
      <c r="I6881" s="116"/>
      <c r="J6881" s="97"/>
      <c r="AD6881" s="476"/>
      <c r="AI6881" s="473"/>
    </row>
    <row r="6882" spans="1:35" s="4" customFormat="1" x14ac:dyDescent="0.25">
      <c r="A6882" s="408">
        <f t="shared" si="105"/>
        <v>6880</v>
      </c>
      <c r="B6882" s="488">
        <v>45561</v>
      </c>
      <c r="C6882" s="212" t="s">
        <v>134</v>
      </c>
      <c r="D6882" s="408" t="s">
        <v>99</v>
      </c>
      <c r="E6882" s="408" t="s">
        <v>2</v>
      </c>
      <c r="F6882" s="97">
        <v>276</v>
      </c>
      <c r="G6882" s="97"/>
      <c r="H6882" s="116"/>
      <c r="I6882" s="116"/>
      <c r="J6882" s="97"/>
      <c r="AD6882" s="476"/>
      <c r="AI6882" s="473"/>
    </row>
    <row r="6883" spans="1:35" s="4" customFormat="1" x14ac:dyDescent="0.25">
      <c r="A6883" s="408">
        <f t="shared" si="105"/>
        <v>6881</v>
      </c>
      <c r="B6883" s="488">
        <v>45561</v>
      </c>
      <c r="C6883" s="212" t="s">
        <v>279</v>
      </c>
      <c r="D6883" s="408" t="s">
        <v>99</v>
      </c>
      <c r="E6883" s="408" t="s">
        <v>2</v>
      </c>
      <c r="F6883" s="97">
        <v>0</v>
      </c>
      <c r="G6883" s="97"/>
      <c r="H6883" s="116"/>
      <c r="I6883" s="116"/>
      <c r="J6883" s="97"/>
      <c r="AD6883" s="476"/>
      <c r="AI6883" s="473"/>
    </row>
    <row r="6884" spans="1:35" s="4" customFormat="1" x14ac:dyDescent="0.25">
      <c r="A6884" s="408">
        <f t="shared" si="105"/>
        <v>6882</v>
      </c>
      <c r="B6884" s="488">
        <v>45561</v>
      </c>
      <c r="C6884" s="212" t="s">
        <v>153</v>
      </c>
      <c r="D6884" s="408" t="s">
        <v>103</v>
      </c>
      <c r="E6884" s="408" t="s">
        <v>62</v>
      </c>
      <c r="F6884" s="97">
        <v>0</v>
      </c>
      <c r="G6884" s="97"/>
      <c r="H6884" s="116"/>
      <c r="I6884" s="116"/>
      <c r="J6884" s="97"/>
      <c r="AD6884" s="476"/>
      <c r="AI6884" s="473"/>
    </row>
    <row r="6885" spans="1:35" s="4" customFormat="1" x14ac:dyDescent="0.25">
      <c r="A6885" s="408">
        <f t="shared" si="105"/>
        <v>6883</v>
      </c>
      <c r="B6885" s="488">
        <v>45561</v>
      </c>
      <c r="C6885" s="212" t="s">
        <v>154</v>
      </c>
      <c r="D6885" s="408" t="s">
        <v>92</v>
      </c>
      <c r="E6885" s="408" t="s">
        <v>62</v>
      </c>
      <c r="F6885" s="97">
        <v>0</v>
      </c>
      <c r="G6885" s="97"/>
      <c r="H6885" s="116"/>
      <c r="I6885" s="116"/>
      <c r="J6885" s="97"/>
      <c r="AD6885" s="476"/>
      <c r="AI6885" s="473"/>
    </row>
    <row r="6886" spans="1:35" s="4" customFormat="1" x14ac:dyDescent="0.25">
      <c r="A6886" s="408">
        <f t="shared" si="105"/>
        <v>6884</v>
      </c>
      <c r="B6886" s="488">
        <v>45561</v>
      </c>
      <c r="C6886" s="212" t="s">
        <v>155</v>
      </c>
      <c r="D6886" s="408" t="s">
        <v>92</v>
      </c>
      <c r="E6886" s="408" t="s">
        <v>62</v>
      </c>
      <c r="F6886" s="97">
        <v>0</v>
      </c>
      <c r="G6886" s="97"/>
      <c r="H6886" s="116"/>
      <c r="I6886" s="116"/>
      <c r="J6886" s="97"/>
      <c r="AD6886" s="476"/>
      <c r="AI6886" s="473"/>
    </row>
    <row r="6887" spans="1:35" s="4" customFormat="1" x14ac:dyDescent="0.25">
      <c r="A6887" s="408">
        <f t="shared" si="105"/>
        <v>6885</v>
      </c>
      <c r="B6887" s="488">
        <v>45561</v>
      </c>
      <c r="C6887" s="212" t="s">
        <v>295</v>
      </c>
      <c r="D6887" s="408" t="s">
        <v>92</v>
      </c>
      <c r="E6887" s="408" t="s">
        <v>62</v>
      </c>
      <c r="F6887" s="97">
        <v>0</v>
      </c>
      <c r="G6887" s="97"/>
      <c r="H6887" s="116"/>
      <c r="I6887" s="116"/>
      <c r="J6887" s="97"/>
      <c r="AD6887" s="476"/>
      <c r="AI6887" s="473"/>
    </row>
    <row r="6888" spans="1:35" s="4" customFormat="1" x14ac:dyDescent="0.25">
      <c r="A6888" s="408">
        <f t="shared" si="105"/>
        <v>6886</v>
      </c>
      <c r="B6888" s="488">
        <v>45561</v>
      </c>
      <c r="C6888" s="212" t="s">
        <v>259</v>
      </c>
      <c r="D6888" s="408" t="s">
        <v>92</v>
      </c>
      <c r="E6888" s="408" t="s">
        <v>2</v>
      </c>
      <c r="F6888" s="97">
        <v>0</v>
      </c>
      <c r="G6888" s="97"/>
      <c r="H6888" s="116"/>
      <c r="I6888" s="116"/>
      <c r="J6888" s="97"/>
      <c r="AD6888" s="476"/>
      <c r="AI6888" s="473"/>
    </row>
    <row r="6889" spans="1:35" s="4" customFormat="1" x14ac:dyDescent="0.25">
      <c r="A6889" s="408">
        <f t="shared" si="105"/>
        <v>6887</v>
      </c>
      <c r="B6889" s="488">
        <v>45561</v>
      </c>
      <c r="C6889" s="212" t="s">
        <v>260</v>
      </c>
      <c r="D6889" s="408" t="s">
        <v>92</v>
      </c>
      <c r="E6889" s="408" t="s">
        <v>2</v>
      </c>
      <c r="F6889" s="97">
        <v>0</v>
      </c>
      <c r="G6889" s="97"/>
      <c r="H6889" s="116"/>
      <c r="I6889" s="116"/>
      <c r="J6889" s="97"/>
      <c r="AD6889" s="476"/>
      <c r="AI6889" s="473"/>
    </row>
    <row r="6890" spans="1:35" s="4" customFormat="1" x14ac:dyDescent="0.25">
      <c r="A6890" s="408">
        <f t="shared" si="105"/>
        <v>6888</v>
      </c>
      <c r="B6890" s="488">
        <v>45561</v>
      </c>
      <c r="C6890" s="212" t="s">
        <v>252</v>
      </c>
      <c r="D6890" s="408" t="s">
        <v>92</v>
      </c>
      <c r="E6890" s="408" t="s">
        <v>2</v>
      </c>
      <c r="F6890" s="97">
        <v>0</v>
      </c>
      <c r="G6890" s="97"/>
      <c r="H6890" s="116"/>
      <c r="I6890" s="116"/>
      <c r="J6890" s="97"/>
      <c r="AD6890" s="476"/>
      <c r="AI6890" s="473"/>
    </row>
    <row r="6891" spans="1:35" s="4" customFormat="1" x14ac:dyDescent="0.25">
      <c r="A6891" s="408">
        <f t="shared" si="105"/>
        <v>6889</v>
      </c>
      <c r="B6891" s="488">
        <v>45561</v>
      </c>
      <c r="C6891" s="212" t="s">
        <v>177</v>
      </c>
      <c r="D6891" s="408" t="s">
        <v>159</v>
      </c>
      <c r="E6891" s="408" t="s">
        <v>8</v>
      </c>
      <c r="F6891" s="97">
        <v>0</v>
      </c>
      <c r="G6891" s="97"/>
      <c r="H6891" s="116"/>
      <c r="I6891" s="116"/>
      <c r="J6891" s="97"/>
      <c r="AD6891" s="476"/>
      <c r="AI6891" s="473"/>
    </row>
    <row r="6892" spans="1:35" s="4" customFormat="1" x14ac:dyDescent="0.25">
      <c r="A6892" s="408">
        <f t="shared" si="105"/>
        <v>6890</v>
      </c>
      <c r="B6892" s="488">
        <v>45561</v>
      </c>
      <c r="C6892" s="212" t="s">
        <v>162</v>
      </c>
      <c r="D6892" s="408" t="s">
        <v>163</v>
      </c>
      <c r="E6892" s="408" t="s">
        <v>164</v>
      </c>
      <c r="F6892" s="97">
        <v>139</v>
      </c>
      <c r="G6892" s="97"/>
      <c r="H6892" s="116"/>
      <c r="I6892" s="116"/>
      <c r="J6892" s="97"/>
      <c r="AD6892" s="476"/>
      <c r="AI6892" s="473"/>
    </row>
    <row r="6893" spans="1:35" s="4" customFormat="1" x14ac:dyDescent="0.25">
      <c r="A6893" s="408">
        <f t="shared" si="105"/>
        <v>6891</v>
      </c>
      <c r="B6893" s="488">
        <v>45561</v>
      </c>
      <c r="C6893" s="212" t="s">
        <v>166</v>
      </c>
      <c r="D6893" s="408" t="s">
        <v>167</v>
      </c>
      <c r="E6893" s="408" t="s">
        <v>164</v>
      </c>
      <c r="F6893" s="97">
        <v>90</v>
      </c>
      <c r="G6893" s="97"/>
      <c r="H6893" s="116"/>
      <c r="I6893" s="116"/>
      <c r="J6893" s="97"/>
      <c r="AD6893" s="476"/>
      <c r="AI6893" s="473"/>
    </row>
    <row r="6894" spans="1:35" s="4" customFormat="1" x14ac:dyDescent="0.25">
      <c r="A6894" s="408">
        <f t="shared" si="105"/>
        <v>6892</v>
      </c>
      <c r="B6894" s="488">
        <v>45561</v>
      </c>
      <c r="C6894" s="212" t="s">
        <v>169</v>
      </c>
      <c r="D6894" s="408" t="s">
        <v>167</v>
      </c>
      <c r="E6894" s="408" t="s">
        <v>164</v>
      </c>
      <c r="F6894" s="97">
        <v>82</v>
      </c>
      <c r="G6894" s="97"/>
      <c r="H6894" s="116"/>
      <c r="I6894" s="116"/>
      <c r="J6894" s="97"/>
      <c r="AD6894" s="476"/>
      <c r="AI6894" s="473"/>
    </row>
    <row r="6895" spans="1:35" s="4" customFormat="1" x14ac:dyDescent="0.25">
      <c r="A6895" s="408">
        <f t="shared" si="105"/>
        <v>6893</v>
      </c>
      <c r="B6895" s="488">
        <v>45561</v>
      </c>
      <c r="C6895" s="212" t="s">
        <v>170</v>
      </c>
      <c r="D6895" s="408" t="s">
        <v>103</v>
      </c>
      <c r="E6895" s="408" t="s">
        <v>164</v>
      </c>
      <c r="F6895" s="97">
        <v>36</v>
      </c>
      <c r="G6895" s="97"/>
      <c r="H6895" s="116"/>
      <c r="I6895" s="116"/>
      <c r="J6895" s="97"/>
      <c r="AD6895" s="476"/>
      <c r="AI6895" s="473"/>
    </row>
    <row r="6896" spans="1:35" s="4" customFormat="1" x14ac:dyDescent="0.25">
      <c r="A6896" s="408">
        <f t="shared" si="105"/>
        <v>6894</v>
      </c>
      <c r="B6896" s="488">
        <v>45561</v>
      </c>
      <c r="C6896" s="212" t="s">
        <v>171</v>
      </c>
      <c r="D6896" s="408" t="s">
        <v>159</v>
      </c>
      <c r="E6896" s="408" t="s">
        <v>164</v>
      </c>
      <c r="F6896" s="97">
        <v>0</v>
      </c>
      <c r="G6896" s="97"/>
      <c r="H6896" s="116"/>
      <c r="I6896" s="116"/>
      <c r="J6896" s="97"/>
      <c r="AD6896" s="476"/>
      <c r="AI6896" s="473"/>
    </row>
    <row r="6897" spans="1:35" s="4" customFormat="1" x14ac:dyDescent="0.25">
      <c r="A6897" s="408">
        <f t="shared" si="105"/>
        <v>6895</v>
      </c>
      <c r="B6897" s="488">
        <v>45561</v>
      </c>
      <c r="C6897" s="212" t="s">
        <v>172</v>
      </c>
      <c r="D6897" s="408" t="s">
        <v>173</v>
      </c>
      <c r="E6897" s="408" t="s">
        <v>164</v>
      </c>
      <c r="F6897" s="97">
        <v>0</v>
      </c>
      <c r="G6897" s="97"/>
      <c r="H6897" s="116"/>
      <c r="I6897" s="116"/>
      <c r="J6897" s="97"/>
      <c r="AD6897" s="476"/>
      <c r="AI6897" s="473"/>
    </row>
    <row r="6898" spans="1:35" s="4" customFormat="1" x14ac:dyDescent="0.25">
      <c r="A6898" s="408">
        <f t="shared" si="105"/>
        <v>6896</v>
      </c>
      <c r="B6898" s="488">
        <v>45561</v>
      </c>
      <c r="C6898" s="212" t="s">
        <v>174</v>
      </c>
      <c r="D6898" s="408" t="s">
        <v>99</v>
      </c>
      <c r="E6898" s="408" t="s">
        <v>164</v>
      </c>
      <c r="F6898" s="97">
        <v>241</v>
      </c>
      <c r="G6898" s="97"/>
      <c r="H6898" s="116"/>
      <c r="I6898" s="116"/>
      <c r="J6898" s="97"/>
      <c r="AD6898" s="476"/>
      <c r="AI6898" s="473"/>
    </row>
    <row r="6899" spans="1:35" s="4" customFormat="1" x14ac:dyDescent="0.25">
      <c r="A6899" s="408">
        <f t="shared" si="105"/>
        <v>6897</v>
      </c>
      <c r="B6899" s="488">
        <v>45561</v>
      </c>
      <c r="C6899" s="212" t="s">
        <v>175</v>
      </c>
      <c r="D6899" s="408" t="s">
        <v>176</v>
      </c>
      <c r="E6899" s="408" t="s">
        <v>164</v>
      </c>
      <c r="F6899" s="97">
        <v>139</v>
      </c>
      <c r="G6899" s="97"/>
      <c r="H6899" s="116"/>
      <c r="I6899" s="116"/>
      <c r="J6899" s="97"/>
      <c r="AD6899" s="476"/>
      <c r="AI6899" s="473"/>
    </row>
    <row r="6900" spans="1:35" s="4" customFormat="1" x14ac:dyDescent="0.25">
      <c r="A6900" s="408">
        <f t="shared" si="105"/>
        <v>6898</v>
      </c>
      <c r="B6900" s="488">
        <v>45561</v>
      </c>
      <c r="C6900" s="212" t="s">
        <v>263</v>
      </c>
      <c r="D6900" s="408" t="s">
        <v>176</v>
      </c>
      <c r="E6900" s="408" t="s">
        <v>164</v>
      </c>
      <c r="F6900" s="97">
        <v>0</v>
      </c>
      <c r="G6900" s="97"/>
      <c r="H6900" s="116"/>
      <c r="I6900" s="116"/>
      <c r="J6900" s="97"/>
      <c r="AD6900" s="476"/>
      <c r="AI6900" s="473"/>
    </row>
    <row r="6901" spans="1:35" s="4" customFormat="1" x14ac:dyDescent="0.25">
      <c r="A6901" s="408">
        <f t="shared" si="105"/>
        <v>6899</v>
      </c>
      <c r="B6901" s="488">
        <v>45561</v>
      </c>
      <c r="C6901" s="212" t="s">
        <v>261</v>
      </c>
      <c r="D6901" s="408" t="s">
        <v>269</v>
      </c>
      <c r="E6901" s="408" t="s">
        <v>164</v>
      </c>
      <c r="F6901" s="97">
        <v>80</v>
      </c>
      <c r="G6901" s="97"/>
      <c r="H6901" s="116"/>
      <c r="I6901" s="116"/>
      <c r="J6901" s="97"/>
      <c r="AD6901" s="476"/>
      <c r="AI6901" s="473"/>
    </row>
    <row r="6902" spans="1:35" s="4" customFormat="1" x14ac:dyDescent="0.25">
      <c r="A6902" s="408">
        <f t="shared" si="105"/>
        <v>6900</v>
      </c>
      <c r="B6902" s="488">
        <v>45561</v>
      </c>
      <c r="C6902" s="212" t="s">
        <v>254</v>
      </c>
      <c r="D6902" s="408" t="s">
        <v>159</v>
      </c>
      <c r="E6902" s="408" t="s">
        <v>164</v>
      </c>
      <c r="F6902" s="97">
        <v>100</v>
      </c>
      <c r="G6902" s="97"/>
      <c r="H6902" s="116"/>
      <c r="I6902" s="116"/>
      <c r="J6902" s="97"/>
      <c r="AD6902" s="476"/>
      <c r="AI6902" s="473"/>
    </row>
    <row r="6903" spans="1:35" s="4" customFormat="1" x14ac:dyDescent="0.25">
      <c r="A6903" s="408">
        <f t="shared" si="105"/>
        <v>6901</v>
      </c>
      <c r="B6903" s="488">
        <v>45561</v>
      </c>
      <c r="C6903" s="212" t="s">
        <v>277</v>
      </c>
      <c r="D6903" s="408" t="s">
        <v>176</v>
      </c>
      <c r="E6903" s="408" t="s">
        <v>164</v>
      </c>
      <c r="F6903" s="97">
        <v>121</v>
      </c>
      <c r="G6903" s="97"/>
      <c r="H6903" s="116"/>
      <c r="I6903" s="116"/>
      <c r="J6903" s="97"/>
      <c r="AD6903" s="476"/>
      <c r="AI6903" s="473"/>
    </row>
    <row r="6904" spans="1:35" s="4" customFormat="1" x14ac:dyDescent="0.25">
      <c r="A6904" s="408">
        <f t="shared" ref="A6904:A6967" si="106">ROW()-2</f>
        <v>6902</v>
      </c>
      <c r="B6904" s="488">
        <v>45561</v>
      </c>
      <c r="C6904" s="212" t="s">
        <v>352</v>
      </c>
      <c r="D6904" s="408" t="s">
        <v>176</v>
      </c>
      <c r="E6904" s="408" t="s">
        <v>164</v>
      </c>
      <c r="F6904" s="97">
        <v>0</v>
      </c>
      <c r="G6904" s="97"/>
      <c r="H6904" s="116"/>
      <c r="I6904" s="116"/>
      <c r="J6904" s="97"/>
      <c r="AD6904" s="476"/>
      <c r="AI6904" s="473"/>
    </row>
    <row r="6905" spans="1:35" s="4" customFormat="1" x14ac:dyDescent="0.25">
      <c r="A6905" s="408">
        <f t="shared" si="106"/>
        <v>6903</v>
      </c>
      <c r="B6905" s="488">
        <v>45561</v>
      </c>
      <c r="C6905" s="212" t="s">
        <v>354</v>
      </c>
      <c r="D6905" s="408" t="s">
        <v>103</v>
      </c>
      <c r="E6905" s="408" t="s">
        <v>164</v>
      </c>
      <c r="F6905" s="97">
        <v>125</v>
      </c>
      <c r="G6905" s="97"/>
      <c r="H6905" s="116"/>
      <c r="I6905" s="116"/>
      <c r="J6905" s="97"/>
      <c r="AD6905" s="476"/>
      <c r="AI6905" s="473"/>
    </row>
    <row r="6906" spans="1:35" s="4" customFormat="1" x14ac:dyDescent="0.25">
      <c r="A6906" s="408">
        <f t="shared" si="106"/>
        <v>6904</v>
      </c>
      <c r="B6906" s="488">
        <v>45561</v>
      </c>
      <c r="C6906" s="212" t="s">
        <v>385</v>
      </c>
      <c r="D6906" s="408" t="s">
        <v>386</v>
      </c>
      <c r="E6906" s="408" t="s">
        <v>383</v>
      </c>
      <c r="F6906" s="97">
        <v>0</v>
      </c>
      <c r="G6906" s="97"/>
      <c r="H6906" s="116"/>
      <c r="I6906" s="116"/>
      <c r="J6906" s="97"/>
      <c r="AD6906" s="476"/>
      <c r="AI6906" s="473"/>
    </row>
    <row r="6907" spans="1:35" s="4" customFormat="1" x14ac:dyDescent="0.25">
      <c r="A6907" s="408">
        <f t="shared" si="106"/>
        <v>6905</v>
      </c>
      <c r="B6907" s="488">
        <v>45561</v>
      </c>
      <c r="C6907" s="212" t="s">
        <v>379</v>
      </c>
      <c r="D6907" s="408" t="s">
        <v>269</v>
      </c>
      <c r="E6907" s="408" t="s">
        <v>381</v>
      </c>
      <c r="F6907" s="97">
        <v>176</v>
      </c>
      <c r="G6907" s="97"/>
      <c r="H6907" s="116"/>
      <c r="I6907" s="116"/>
      <c r="J6907" s="97"/>
      <c r="AD6907" s="476"/>
      <c r="AI6907" s="473"/>
    </row>
    <row r="6908" spans="1:35" s="4" customFormat="1" x14ac:dyDescent="0.25">
      <c r="A6908" s="408">
        <f t="shared" si="106"/>
        <v>6906</v>
      </c>
      <c r="B6908" s="488">
        <v>45561</v>
      </c>
      <c r="C6908" s="212" t="s">
        <v>380</v>
      </c>
      <c r="D6908" s="408" t="s">
        <v>269</v>
      </c>
      <c r="E6908" s="408" t="s">
        <v>381</v>
      </c>
      <c r="F6908" s="97">
        <v>299</v>
      </c>
      <c r="G6908" s="97"/>
      <c r="H6908" s="116"/>
      <c r="I6908" s="116"/>
      <c r="J6908" s="97"/>
      <c r="AD6908" s="476"/>
      <c r="AI6908" s="473"/>
    </row>
    <row r="6909" spans="1:35" s="4" customFormat="1" x14ac:dyDescent="0.25">
      <c r="A6909" s="408">
        <f t="shared" si="106"/>
        <v>6907</v>
      </c>
      <c r="B6909" s="488">
        <v>45561</v>
      </c>
      <c r="C6909" s="212" t="s">
        <v>489</v>
      </c>
      <c r="D6909" s="408" t="s">
        <v>269</v>
      </c>
      <c r="E6909" s="408" t="s">
        <v>381</v>
      </c>
      <c r="F6909" s="97">
        <v>0</v>
      </c>
      <c r="G6909" s="97"/>
      <c r="H6909" s="116"/>
      <c r="I6909" s="116"/>
      <c r="J6909" s="97"/>
      <c r="AD6909" s="476"/>
      <c r="AI6909" s="473"/>
    </row>
    <row r="6910" spans="1:35" s="4" customFormat="1" x14ac:dyDescent="0.25">
      <c r="A6910" s="408">
        <f t="shared" si="106"/>
        <v>6908</v>
      </c>
      <c r="B6910" s="488">
        <v>45561</v>
      </c>
      <c r="C6910" s="212" t="s">
        <v>389</v>
      </c>
      <c r="D6910" s="408" t="s">
        <v>103</v>
      </c>
      <c r="E6910" s="408" t="s">
        <v>381</v>
      </c>
      <c r="F6910" s="97">
        <v>105</v>
      </c>
      <c r="G6910" s="97"/>
      <c r="H6910" s="116"/>
      <c r="I6910" s="116"/>
      <c r="J6910" s="97"/>
      <c r="AD6910" s="476"/>
      <c r="AI6910" s="473"/>
    </row>
    <row r="6911" spans="1:35" s="4" customFormat="1" x14ac:dyDescent="0.25">
      <c r="A6911" s="408">
        <f t="shared" si="106"/>
        <v>6909</v>
      </c>
      <c r="B6911" s="488">
        <v>45561</v>
      </c>
      <c r="C6911" s="212" t="s">
        <v>425</v>
      </c>
      <c r="D6911" s="408" t="s">
        <v>99</v>
      </c>
      <c r="E6911" s="203" t="s">
        <v>498</v>
      </c>
      <c r="F6911" s="97">
        <v>216</v>
      </c>
      <c r="G6911" s="97"/>
      <c r="H6911" s="116"/>
      <c r="I6911" s="116"/>
      <c r="J6911" s="97"/>
      <c r="AD6911" s="476"/>
      <c r="AI6911" s="473"/>
    </row>
    <row r="6912" spans="1:35" s="4" customFormat="1" x14ac:dyDescent="0.25">
      <c r="A6912" s="408">
        <f t="shared" si="106"/>
        <v>6910</v>
      </c>
      <c r="B6912" s="488">
        <v>45561</v>
      </c>
      <c r="C6912" s="212" t="s">
        <v>426</v>
      </c>
      <c r="D6912" s="408" t="s">
        <v>159</v>
      </c>
      <c r="E6912" s="408" t="s">
        <v>381</v>
      </c>
      <c r="F6912" s="97">
        <v>0</v>
      </c>
      <c r="G6912" s="97"/>
      <c r="H6912" s="116"/>
      <c r="I6912" s="116"/>
      <c r="J6912" s="97"/>
      <c r="AD6912" s="476"/>
      <c r="AI6912" s="473"/>
    </row>
    <row r="6913" spans="1:35" s="4" customFormat="1" x14ac:dyDescent="0.25">
      <c r="A6913" s="408">
        <f t="shared" si="106"/>
        <v>6911</v>
      </c>
      <c r="B6913" s="488">
        <v>45561</v>
      </c>
      <c r="C6913" s="96" t="s">
        <v>255</v>
      </c>
      <c r="D6913" s="408" t="s">
        <v>159</v>
      </c>
      <c r="E6913" s="408" t="s">
        <v>448</v>
      </c>
      <c r="F6913" s="97">
        <v>0</v>
      </c>
      <c r="G6913" s="97"/>
      <c r="H6913" s="116"/>
      <c r="I6913" s="116"/>
      <c r="J6913" s="97"/>
      <c r="AD6913" s="476"/>
      <c r="AI6913" s="473"/>
    </row>
    <row r="6914" spans="1:35" s="4" customFormat="1" x14ac:dyDescent="0.25">
      <c r="A6914" s="408">
        <f t="shared" si="106"/>
        <v>6912</v>
      </c>
      <c r="B6914" s="488">
        <v>45561</v>
      </c>
      <c r="C6914" s="96" t="s">
        <v>474</v>
      </c>
      <c r="D6914" s="408" t="s">
        <v>269</v>
      </c>
      <c r="E6914" s="408" t="s">
        <v>470</v>
      </c>
      <c r="F6914" s="97">
        <v>0</v>
      </c>
      <c r="G6914" s="97"/>
      <c r="H6914" s="116"/>
      <c r="I6914" s="116"/>
      <c r="J6914" s="97"/>
      <c r="AD6914" s="476"/>
      <c r="AI6914" s="473"/>
    </row>
    <row r="6915" spans="1:35" s="4" customFormat="1" x14ac:dyDescent="0.25">
      <c r="A6915" s="408">
        <f t="shared" si="106"/>
        <v>6913</v>
      </c>
      <c r="B6915" s="488">
        <v>45561</v>
      </c>
      <c r="C6915" s="96" t="s">
        <v>475</v>
      </c>
      <c r="D6915" s="408" t="s">
        <v>269</v>
      </c>
      <c r="E6915" s="408" t="s">
        <v>470</v>
      </c>
      <c r="F6915" s="97">
        <v>0</v>
      </c>
      <c r="G6915" s="97"/>
      <c r="H6915" s="116"/>
      <c r="I6915" s="116"/>
      <c r="J6915" s="97"/>
      <c r="AD6915" s="476"/>
      <c r="AI6915" s="473"/>
    </row>
    <row r="6916" spans="1:35" s="4" customFormat="1" x14ac:dyDescent="0.25">
      <c r="A6916" s="408">
        <f t="shared" si="106"/>
        <v>6914</v>
      </c>
      <c r="B6916" s="488">
        <v>45561</v>
      </c>
      <c r="C6916" s="96" t="s">
        <v>476</v>
      </c>
      <c r="D6916" s="408" t="s">
        <v>269</v>
      </c>
      <c r="E6916" s="408" t="s">
        <v>470</v>
      </c>
      <c r="F6916" s="97">
        <v>179</v>
      </c>
      <c r="G6916" s="97"/>
      <c r="H6916" s="116"/>
      <c r="I6916" s="116"/>
      <c r="J6916" s="97"/>
      <c r="AD6916" s="476"/>
      <c r="AI6916" s="473"/>
    </row>
    <row r="6917" spans="1:35" s="4" customFormat="1" x14ac:dyDescent="0.25">
      <c r="A6917" s="408">
        <f t="shared" si="106"/>
        <v>6915</v>
      </c>
      <c r="B6917" s="488">
        <v>45561</v>
      </c>
      <c r="C6917" s="96" t="s">
        <v>477</v>
      </c>
      <c r="D6917" s="408" t="s">
        <v>269</v>
      </c>
      <c r="E6917" s="408" t="s">
        <v>470</v>
      </c>
      <c r="F6917" s="97">
        <v>240</v>
      </c>
      <c r="G6917" s="97"/>
      <c r="H6917" s="116"/>
      <c r="I6917" s="116"/>
      <c r="J6917" s="97"/>
      <c r="AD6917" s="476"/>
      <c r="AI6917" s="473"/>
    </row>
    <row r="6918" spans="1:35" s="4" customFormat="1" x14ac:dyDescent="0.25">
      <c r="A6918" s="408">
        <f t="shared" si="106"/>
        <v>6916</v>
      </c>
      <c r="B6918" s="488">
        <v>45561</v>
      </c>
      <c r="C6918" s="373" t="s">
        <v>478</v>
      </c>
      <c r="D6918" s="408" t="s">
        <v>103</v>
      </c>
      <c r="E6918" s="408" t="s">
        <v>470</v>
      </c>
      <c r="F6918" s="97">
        <v>87</v>
      </c>
      <c r="G6918" s="97"/>
      <c r="H6918" s="116"/>
      <c r="I6918" s="116"/>
      <c r="J6918" s="97"/>
      <c r="AD6918" s="476"/>
      <c r="AI6918" s="473"/>
    </row>
    <row r="6919" spans="1:35" s="4" customFormat="1" x14ac:dyDescent="0.25">
      <c r="A6919" s="408">
        <f t="shared" si="106"/>
        <v>6917</v>
      </c>
      <c r="B6919" s="488">
        <v>45561</v>
      </c>
      <c r="C6919" s="96" t="s">
        <v>519</v>
      </c>
      <c r="D6919" s="408" t="s">
        <v>103</v>
      </c>
      <c r="E6919" s="408" t="s">
        <v>504</v>
      </c>
      <c r="F6919" s="97">
        <v>200</v>
      </c>
      <c r="G6919" s="97"/>
      <c r="H6919" s="116"/>
      <c r="I6919" s="116"/>
      <c r="J6919" s="97"/>
      <c r="AD6919" s="476"/>
      <c r="AI6919" s="473"/>
    </row>
    <row r="6920" spans="1:35" s="4" customFormat="1" x14ac:dyDescent="0.25">
      <c r="A6920" s="408">
        <f>ROW()-2</f>
        <v>6918</v>
      </c>
      <c r="B6920" s="488">
        <v>45561</v>
      </c>
      <c r="C6920" s="96" t="s">
        <v>519</v>
      </c>
      <c r="D6920" s="408" t="s">
        <v>103</v>
      </c>
      <c r="E6920" s="408" t="s">
        <v>504</v>
      </c>
      <c r="F6920" s="97">
        <v>89</v>
      </c>
      <c r="G6920" s="97"/>
      <c r="H6920" s="116"/>
      <c r="I6920" s="116"/>
      <c r="J6920" s="97"/>
      <c r="AD6920" s="476"/>
      <c r="AI6920" s="473"/>
    </row>
    <row r="6921" spans="1:35" s="4" customFormat="1" x14ac:dyDescent="0.25">
      <c r="A6921" s="408">
        <f t="shared" si="106"/>
        <v>6919</v>
      </c>
      <c r="B6921" s="488">
        <v>45563</v>
      </c>
      <c r="C6921" s="212" t="s">
        <v>125</v>
      </c>
      <c r="D6921" s="408" t="s">
        <v>99</v>
      </c>
      <c r="E6921" s="408" t="s">
        <v>334</v>
      </c>
      <c r="F6921" s="97">
        <v>248</v>
      </c>
      <c r="G6921" s="97"/>
      <c r="H6921" s="116"/>
      <c r="I6921" s="116"/>
      <c r="J6921" s="97"/>
      <c r="AD6921" s="476"/>
      <c r="AI6921" s="473"/>
    </row>
    <row r="6922" spans="1:35" s="4" customFormat="1" x14ac:dyDescent="0.25">
      <c r="A6922" s="408">
        <f t="shared" si="106"/>
        <v>6920</v>
      </c>
      <c r="B6922" s="488">
        <v>45563</v>
      </c>
      <c r="C6922" s="212" t="s">
        <v>290</v>
      </c>
      <c r="D6922" s="408" t="s">
        <v>99</v>
      </c>
      <c r="E6922" s="408" t="s">
        <v>335</v>
      </c>
      <c r="F6922" s="97">
        <v>429</v>
      </c>
      <c r="G6922" s="97"/>
      <c r="H6922" s="116"/>
      <c r="I6922" s="116"/>
      <c r="J6922" s="97"/>
      <c r="AD6922" s="476"/>
      <c r="AI6922" s="473"/>
    </row>
    <row r="6923" spans="1:35" s="4" customFormat="1" x14ac:dyDescent="0.25">
      <c r="A6923" s="408">
        <f t="shared" si="106"/>
        <v>6921</v>
      </c>
      <c r="B6923" s="488">
        <v>45563</v>
      </c>
      <c r="C6923" s="212" t="s">
        <v>88</v>
      </c>
      <c r="D6923" s="408" t="s">
        <v>89</v>
      </c>
      <c r="E6923" s="408" t="s">
        <v>336</v>
      </c>
      <c r="F6923" s="97">
        <v>0</v>
      </c>
      <c r="G6923" s="97"/>
      <c r="H6923" s="116"/>
      <c r="I6923" s="116"/>
      <c r="J6923" s="97"/>
      <c r="AD6923" s="476"/>
      <c r="AI6923" s="473"/>
    </row>
    <row r="6924" spans="1:35" s="4" customFormat="1" x14ac:dyDescent="0.25">
      <c r="A6924" s="408">
        <f t="shared" si="106"/>
        <v>6922</v>
      </c>
      <c r="B6924" s="488">
        <v>45563</v>
      </c>
      <c r="C6924" s="212" t="s">
        <v>294</v>
      </c>
      <c r="D6924" s="408" t="s">
        <v>89</v>
      </c>
      <c r="E6924" s="408" t="s">
        <v>337</v>
      </c>
      <c r="F6924" s="97">
        <v>0</v>
      </c>
      <c r="G6924" s="97"/>
      <c r="H6924" s="116"/>
      <c r="I6924" s="116"/>
      <c r="J6924" s="97"/>
      <c r="AD6924" s="476"/>
      <c r="AI6924" s="473"/>
    </row>
    <row r="6925" spans="1:35" s="4" customFormat="1" x14ac:dyDescent="0.25">
      <c r="A6925" s="408">
        <f t="shared" si="106"/>
        <v>6923</v>
      </c>
      <c r="B6925" s="488">
        <v>45563</v>
      </c>
      <c r="C6925" s="212" t="s">
        <v>119</v>
      </c>
      <c r="D6925" s="408" t="s">
        <v>131</v>
      </c>
      <c r="E6925" s="408" t="s">
        <v>338</v>
      </c>
      <c r="F6925" s="97">
        <v>0</v>
      </c>
      <c r="G6925" s="97"/>
      <c r="H6925" s="116"/>
      <c r="I6925" s="116"/>
      <c r="J6925" s="97"/>
      <c r="AD6925" s="476"/>
      <c r="AI6925" s="473"/>
    </row>
    <row r="6926" spans="1:35" s="4" customFormat="1" x14ac:dyDescent="0.25">
      <c r="A6926" s="408">
        <f t="shared" si="106"/>
        <v>6924</v>
      </c>
      <c r="B6926" s="488">
        <v>45563</v>
      </c>
      <c r="C6926" s="212" t="s">
        <v>121</v>
      </c>
      <c r="D6926" s="408" t="s">
        <v>122</v>
      </c>
      <c r="E6926" s="408" t="s">
        <v>339</v>
      </c>
      <c r="F6926" s="97">
        <v>90</v>
      </c>
      <c r="G6926" s="97"/>
      <c r="H6926" s="116"/>
      <c r="I6926" s="116"/>
      <c r="J6926" s="97"/>
      <c r="AD6926" s="476"/>
      <c r="AI6926" s="473"/>
    </row>
    <row r="6927" spans="1:35" s="4" customFormat="1" x14ac:dyDescent="0.25">
      <c r="A6927" s="408">
        <f t="shared" si="106"/>
        <v>6925</v>
      </c>
      <c r="B6927" s="488">
        <v>45563</v>
      </c>
      <c r="C6927" s="212" t="s">
        <v>349</v>
      </c>
      <c r="D6927" s="408" t="s">
        <v>360</v>
      </c>
      <c r="E6927" s="408" t="s">
        <v>127</v>
      </c>
      <c r="F6927" s="97">
        <v>40</v>
      </c>
      <c r="G6927" s="97"/>
      <c r="H6927" s="116"/>
      <c r="I6927" s="116"/>
      <c r="J6927" s="97"/>
      <c r="AD6927" s="476"/>
      <c r="AI6927" s="473"/>
    </row>
    <row r="6928" spans="1:35" s="4" customFormat="1" x14ac:dyDescent="0.25">
      <c r="A6928" s="408">
        <f t="shared" si="106"/>
        <v>6926</v>
      </c>
      <c r="B6928" s="488">
        <v>45563</v>
      </c>
      <c r="C6928" s="212" t="s">
        <v>449</v>
      </c>
      <c r="D6928" s="408" t="s">
        <v>122</v>
      </c>
      <c r="E6928" s="408" t="s">
        <v>339</v>
      </c>
      <c r="F6928" s="97">
        <v>252</v>
      </c>
      <c r="G6928" s="97"/>
      <c r="H6928" s="116"/>
      <c r="I6928" s="116"/>
      <c r="J6928" s="97"/>
      <c r="AD6928" s="476"/>
      <c r="AI6928" s="473"/>
    </row>
    <row r="6929" spans="1:35" s="4" customFormat="1" x14ac:dyDescent="0.25">
      <c r="A6929" s="408">
        <f t="shared" si="106"/>
        <v>6927</v>
      </c>
      <c r="B6929" s="488">
        <v>45563</v>
      </c>
      <c r="C6929" s="212" t="s">
        <v>118</v>
      </c>
      <c r="D6929" s="408" t="s">
        <v>107</v>
      </c>
      <c r="E6929" s="408" t="s">
        <v>340</v>
      </c>
      <c r="F6929" s="97">
        <v>0</v>
      </c>
      <c r="G6929" s="97"/>
      <c r="H6929" s="116"/>
      <c r="I6929" s="116"/>
      <c r="J6929" s="97"/>
      <c r="AD6929" s="476"/>
      <c r="AI6929" s="473"/>
    </row>
    <row r="6930" spans="1:35" s="4" customFormat="1" x14ac:dyDescent="0.25">
      <c r="A6930" s="408">
        <f t="shared" si="106"/>
        <v>6928</v>
      </c>
      <c r="B6930" s="488">
        <v>45563</v>
      </c>
      <c r="C6930" s="212" t="s">
        <v>109</v>
      </c>
      <c r="D6930" s="408" t="s">
        <v>107</v>
      </c>
      <c r="E6930" s="408" t="s">
        <v>341</v>
      </c>
      <c r="F6930" s="97">
        <v>0</v>
      </c>
      <c r="G6930" s="97"/>
      <c r="H6930" s="116"/>
      <c r="I6930" s="116"/>
      <c r="J6930" s="97"/>
      <c r="AD6930" s="476"/>
      <c r="AI6930" s="473"/>
    </row>
    <row r="6931" spans="1:35" s="4" customFormat="1" x14ac:dyDescent="0.25">
      <c r="A6931" s="408">
        <f t="shared" si="106"/>
        <v>6929</v>
      </c>
      <c r="B6931" s="488">
        <v>45563</v>
      </c>
      <c r="C6931" s="212" t="s">
        <v>106</v>
      </c>
      <c r="D6931" s="408" t="s">
        <v>107</v>
      </c>
      <c r="E6931" s="408" t="s">
        <v>342</v>
      </c>
      <c r="F6931" s="97">
        <v>71</v>
      </c>
      <c r="G6931" s="97"/>
      <c r="H6931" s="116"/>
      <c r="I6931" s="116"/>
      <c r="J6931" s="97"/>
      <c r="AD6931" s="476"/>
      <c r="AI6931" s="473"/>
    </row>
    <row r="6932" spans="1:35" s="4" customFormat="1" x14ac:dyDescent="0.25">
      <c r="A6932" s="408">
        <f t="shared" si="106"/>
        <v>6930</v>
      </c>
      <c r="B6932" s="488">
        <v>45563</v>
      </c>
      <c r="C6932" s="212" t="s">
        <v>278</v>
      </c>
      <c r="D6932" s="408" t="s">
        <v>107</v>
      </c>
      <c r="E6932" s="408" t="s">
        <v>341</v>
      </c>
      <c r="F6932" s="97">
        <v>0</v>
      </c>
      <c r="G6932" s="97"/>
      <c r="H6932" s="116"/>
      <c r="I6932" s="116"/>
      <c r="J6932" s="97"/>
      <c r="AD6932" s="476"/>
      <c r="AI6932" s="473"/>
    </row>
    <row r="6933" spans="1:35" s="4" customFormat="1" x14ac:dyDescent="0.25">
      <c r="A6933" s="408">
        <f t="shared" si="106"/>
        <v>6931</v>
      </c>
      <c r="B6933" s="488">
        <v>45563</v>
      </c>
      <c r="C6933" s="212" t="s">
        <v>372</v>
      </c>
      <c r="D6933" s="408" t="s">
        <v>107</v>
      </c>
      <c r="E6933" s="408">
        <v>0</v>
      </c>
      <c r="F6933" s="97">
        <v>45</v>
      </c>
      <c r="G6933" s="97"/>
      <c r="H6933" s="116"/>
      <c r="I6933" s="116"/>
      <c r="J6933" s="97"/>
      <c r="AD6933" s="476"/>
      <c r="AI6933" s="473"/>
    </row>
    <row r="6934" spans="1:35" s="4" customFormat="1" x14ac:dyDescent="0.25">
      <c r="A6934" s="408">
        <f t="shared" si="106"/>
        <v>6932</v>
      </c>
      <c r="B6934" s="488">
        <v>45563</v>
      </c>
      <c r="C6934" s="212" t="s">
        <v>373</v>
      </c>
      <c r="D6934" s="408" t="s">
        <v>107</v>
      </c>
      <c r="E6934" s="408">
        <v>0</v>
      </c>
      <c r="F6934" s="97">
        <v>63</v>
      </c>
      <c r="G6934" s="97"/>
      <c r="H6934" s="116"/>
      <c r="I6934" s="116"/>
      <c r="J6934" s="97"/>
      <c r="AD6934" s="476"/>
      <c r="AI6934" s="473"/>
    </row>
    <row r="6935" spans="1:35" s="4" customFormat="1" x14ac:dyDescent="0.25">
      <c r="A6935" s="408">
        <f t="shared" si="106"/>
        <v>6933</v>
      </c>
      <c r="B6935" s="488">
        <v>45563</v>
      </c>
      <c r="C6935" s="212" t="s">
        <v>91</v>
      </c>
      <c r="D6935" s="408" t="s">
        <v>92</v>
      </c>
      <c r="E6935" s="408" t="s">
        <v>343</v>
      </c>
      <c r="F6935" s="97">
        <v>0</v>
      </c>
      <c r="G6935" s="97"/>
      <c r="H6935" s="116"/>
      <c r="I6935" s="116"/>
      <c r="J6935" s="97"/>
      <c r="AD6935" s="476"/>
      <c r="AI6935" s="473"/>
    </row>
    <row r="6936" spans="1:35" s="4" customFormat="1" x14ac:dyDescent="0.25">
      <c r="A6936" s="408">
        <f t="shared" si="106"/>
        <v>6934</v>
      </c>
      <c r="B6936" s="488">
        <v>45563</v>
      </c>
      <c r="C6936" s="212" t="s">
        <v>94</v>
      </c>
      <c r="D6936" s="408" t="s">
        <v>92</v>
      </c>
      <c r="E6936" s="408" t="s">
        <v>344</v>
      </c>
      <c r="F6936" s="97">
        <v>120</v>
      </c>
      <c r="G6936" s="97"/>
      <c r="H6936" s="116"/>
      <c r="I6936" s="116"/>
      <c r="J6936" s="97"/>
      <c r="AD6936" s="476"/>
      <c r="AI6936" s="473"/>
    </row>
    <row r="6937" spans="1:35" s="4" customFormat="1" x14ac:dyDescent="0.25">
      <c r="A6937" s="408">
        <f t="shared" si="106"/>
        <v>6935</v>
      </c>
      <c r="B6937" s="488">
        <v>45563</v>
      </c>
      <c r="C6937" s="212" t="s">
        <v>116</v>
      </c>
      <c r="D6937" s="408" t="s">
        <v>92</v>
      </c>
      <c r="E6937" s="408" t="s">
        <v>345</v>
      </c>
      <c r="F6937" s="97">
        <v>201</v>
      </c>
      <c r="G6937" s="97"/>
      <c r="H6937" s="116"/>
      <c r="I6937" s="116"/>
      <c r="J6937" s="97"/>
      <c r="AD6937" s="476"/>
      <c r="AI6937" s="473"/>
    </row>
    <row r="6938" spans="1:35" s="4" customFormat="1" x14ac:dyDescent="0.25">
      <c r="A6938" s="408">
        <f t="shared" si="106"/>
        <v>6936</v>
      </c>
      <c r="B6938" s="488">
        <v>45563</v>
      </c>
      <c r="C6938" s="212" t="s">
        <v>128</v>
      </c>
      <c r="D6938" s="408" t="s">
        <v>97</v>
      </c>
      <c r="E6938" s="408" t="s">
        <v>346</v>
      </c>
      <c r="F6938" s="97">
        <v>47</v>
      </c>
      <c r="G6938" s="97"/>
      <c r="H6938" s="116"/>
      <c r="I6938" s="116"/>
      <c r="J6938" s="97"/>
      <c r="AD6938" s="476"/>
      <c r="AI6938" s="473"/>
    </row>
    <row r="6939" spans="1:35" s="4" customFormat="1" x14ac:dyDescent="0.25">
      <c r="A6939" s="408">
        <f t="shared" si="106"/>
        <v>6937</v>
      </c>
      <c r="B6939" s="488">
        <v>45563</v>
      </c>
      <c r="C6939" s="212" t="s">
        <v>96</v>
      </c>
      <c r="D6939" s="408" t="s">
        <v>97</v>
      </c>
      <c r="E6939" s="408" t="s">
        <v>347</v>
      </c>
      <c r="F6939" s="97">
        <v>38</v>
      </c>
      <c r="G6939" s="97"/>
      <c r="H6939" s="116"/>
      <c r="I6939" s="116"/>
      <c r="J6939" s="97"/>
      <c r="AD6939" s="476"/>
      <c r="AI6939" s="473"/>
    </row>
    <row r="6940" spans="1:35" s="4" customFormat="1" x14ac:dyDescent="0.25">
      <c r="A6940" s="408">
        <f t="shared" si="106"/>
        <v>6938</v>
      </c>
      <c r="B6940" s="488">
        <v>45563</v>
      </c>
      <c r="C6940" s="212" t="s">
        <v>113</v>
      </c>
      <c r="D6940" s="408" t="s">
        <v>114</v>
      </c>
      <c r="E6940" s="408" t="s">
        <v>348</v>
      </c>
      <c r="F6940" s="97">
        <v>0</v>
      </c>
      <c r="G6940" s="97"/>
      <c r="H6940" s="116"/>
      <c r="I6940" s="116"/>
      <c r="J6940" s="97"/>
      <c r="AD6940" s="476"/>
      <c r="AI6940" s="473"/>
    </row>
    <row r="6941" spans="1:35" s="4" customFormat="1" x14ac:dyDescent="0.25">
      <c r="A6941" s="408">
        <f t="shared" si="106"/>
        <v>6939</v>
      </c>
      <c r="B6941" s="488">
        <v>45563</v>
      </c>
      <c r="C6941" s="96" t="s">
        <v>559</v>
      </c>
      <c r="D6941" s="408" t="str">
        <f>VLOOKUP(C6941,X$4:Z6942,2,FALSE)</f>
        <v>لودر VOLVO</v>
      </c>
      <c r="E6941" s="408" t="str">
        <f>VLOOKUP(C6941,X$4:Z6942,3,FALSE)</f>
        <v>شرکتی</v>
      </c>
      <c r="F6941" s="97">
        <v>104</v>
      </c>
      <c r="G6941" s="97"/>
      <c r="H6941" s="116"/>
      <c r="I6941" s="116"/>
      <c r="J6941" s="97"/>
      <c r="AD6941" s="476"/>
      <c r="AI6941" s="473"/>
    </row>
    <row r="6942" spans="1:35" s="4" customFormat="1" x14ac:dyDescent="0.25">
      <c r="A6942" s="408">
        <f t="shared" si="106"/>
        <v>6940</v>
      </c>
      <c r="B6942" s="488">
        <v>45563</v>
      </c>
      <c r="C6942" s="212" t="s">
        <v>156</v>
      </c>
      <c r="D6942" s="408" t="s">
        <v>136</v>
      </c>
      <c r="E6942" s="408" t="s">
        <v>149</v>
      </c>
      <c r="F6942" s="97">
        <v>268</v>
      </c>
      <c r="G6942" s="97"/>
      <c r="H6942" s="116"/>
      <c r="I6942" s="116"/>
      <c r="J6942" s="97"/>
      <c r="AD6942" s="476"/>
      <c r="AI6942" s="473"/>
    </row>
    <row r="6943" spans="1:35" s="4" customFormat="1" x14ac:dyDescent="0.25">
      <c r="A6943" s="408">
        <f t="shared" si="106"/>
        <v>6941</v>
      </c>
      <c r="B6943" s="488">
        <v>45563</v>
      </c>
      <c r="C6943" s="212" t="s">
        <v>142</v>
      </c>
      <c r="D6943" s="408" t="s">
        <v>264</v>
      </c>
      <c r="E6943" s="408" t="s">
        <v>143</v>
      </c>
      <c r="F6943" s="97">
        <v>0</v>
      </c>
      <c r="G6943" s="97"/>
      <c r="H6943" s="116"/>
      <c r="I6943" s="116"/>
      <c r="J6943" s="97"/>
      <c r="AD6943" s="476"/>
      <c r="AI6943" s="473"/>
    </row>
    <row r="6944" spans="1:35" s="4" customFormat="1" x14ac:dyDescent="0.25">
      <c r="A6944" s="408">
        <f t="shared" si="106"/>
        <v>6942</v>
      </c>
      <c r="B6944" s="488">
        <v>45563</v>
      </c>
      <c r="C6944" s="212" t="s">
        <v>144</v>
      </c>
      <c r="D6944" s="408" t="s">
        <v>264</v>
      </c>
      <c r="E6944" s="408" t="s">
        <v>143</v>
      </c>
      <c r="F6944" s="97">
        <v>0</v>
      </c>
      <c r="G6944" s="97"/>
      <c r="H6944" s="116"/>
      <c r="I6944" s="116"/>
      <c r="J6944" s="97"/>
      <c r="AD6944" s="476"/>
      <c r="AI6944" s="473"/>
    </row>
    <row r="6945" spans="1:35" s="4" customFormat="1" x14ac:dyDescent="0.25">
      <c r="A6945" s="408">
        <f t="shared" si="106"/>
        <v>6943</v>
      </c>
      <c r="B6945" s="488">
        <v>45563</v>
      </c>
      <c r="C6945" s="212" t="s">
        <v>145</v>
      </c>
      <c r="D6945" s="408" t="s">
        <v>265</v>
      </c>
      <c r="E6945" s="408" t="s">
        <v>146</v>
      </c>
      <c r="F6945" s="97">
        <v>412</v>
      </c>
      <c r="G6945" s="97"/>
      <c r="H6945" s="116"/>
      <c r="I6945" s="116"/>
      <c r="J6945" s="97"/>
      <c r="AD6945" s="476"/>
      <c r="AI6945" s="473"/>
    </row>
    <row r="6946" spans="1:35" s="4" customFormat="1" x14ac:dyDescent="0.25">
      <c r="A6946" s="408">
        <f t="shared" si="106"/>
        <v>6944</v>
      </c>
      <c r="B6946" s="488">
        <v>45563</v>
      </c>
      <c r="C6946" s="212" t="s">
        <v>160</v>
      </c>
      <c r="D6946" s="408" t="s">
        <v>136</v>
      </c>
      <c r="E6946" s="408" t="s">
        <v>64</v>
      </c>
      <c r="F6946" s="97">
        <v>0</v>
      </c>
      <c r="G6946" s="97"/>
      <c r="H6946" s="116"/>
      <c r="I6946" s="116"/>
      <c r="J6946" s="97"/>
      <c r="AD6946" s="476"/>
      <c r="AI6946" s="473"/>
    </row>
    <row r="6947" spans="1:35" s="4" customFormat="1" x14ac:dyDescent="0.25">
      <c r="A6947" s="408">
        <f t="shared" si="106"/>
        <v>6945</v>
      </c>
      <c r="B6947" s="488">
        <v>45563</v>
      </c>
      <c r="C6947" s="212" t="s">
        <v>390</v>
      </c>
      <c r="D6947" s="408" t="s">
        <v>99</v>
      </c>
      <c r="E6947" s="408" t="s">
        <v>381</v>
      </c>
      <c r="F6947" s="97">
        <v>0</v>
      </c>
      <c r="G6947" s="97"/>
      <c r="H6947" s="116"/>
      <c r="I6947" s="116"/>
      <c r="J6947" s="97"/>
      <c r="AD6947" s="476"/>
      <c r="AI6947" s="473"/>
    </row>
    <row r="6948" spans="1:35" s="4" customFormat="1" x14ac:dyDescent="0.25">
      <c r="A6948" s="408">
        <f t="shared" si="106"/>
        <v>6946</v>
      </c>
      <c r="B6948" s="488">
        <v>45563</v>
      </c>
      <c r="C6948" s="96" t="s">
        <v>283</v>
      </c>
      <c r="D6948" s="408" t="s">
        <v>266</v>
      </c>
      <c r="E6948" s="408" t="s">
        <v>63</v>
      </c>
      <c r="F6948" s="97">
        <v>0</v>
      </c>
      <c r="G6948" s="97"/>
      <c r="H6948" s="116"/>
      <c r="I6948" s="116"/>
      <c r="J6948" s="97"/>
      <c r="AD6948" s="476"/>
      <c r="AI6948" s="473"/>
    </row>
    <row r="6949" spans="1:35" s="4" customFormat="1" x14ac:dyDescent="0.25">
      <c r="A6949" s="408">
        <f t="shared" si="106"/>
        <v>6947</v>
      </c>
      <c r="B6949" s="488">
        <v>45563</v>
      </c>
      <c r="C6949" s="212" t="s">
        <v>148</v>
      </c>
      <c r="D6949" s="408" t="s">
        <v>92</v>
      </c>
      <c r="E6949" s="408" t="s">
        <v>63</v>
      </c>
      <c r="F6949" s="97">
        <v>0</v>
      </c>
      <c r="G6949" s="97"/>
      <c r="H6949" s="116"/>
      <c r="I6949" s="116"/>
      <c r="J6949" s="97"/>
      <c r="AD6949" s="476"/>
      <c r="AI6949" s="473"/>
    </row>
    <row r="6950" spans="1:35" s="4" customFormat="1" x14ac:dyDescent="0.25">
      <c r="A6950" s="408">
        <f t="shared" si="106"/>
        <v>6948</v>
      </c>
      <c r="B6950" s="488">
        <v>45563</v>
      </c>
      <c r="C6950" s="212" t="s">
        <v>150</v>
      </c>
      <c r="D6950" s="408" t="s">
        <v>92</v>
      </c>
      <c r="E6950" s="408" t="s">
        <v>63</v>
      </c>
      <c r="F6950" s="97">
        <v>110</v>
      </c>
      <c r="G6950" s="97"/>
      <c r="H6950" s="116"/>
      <c r="I6950" s="116"/>
      <c r="J6950" s="97"/>
      <c r="AD6950" s="476"/>
      <c r="AI6950" s="473"/>
    </row>
    <row r="6951" spans="1:35" s="4" customFormat="1" x14ac:dyDescent="0.25">
      <c r="A6951" s="408">
        <f t="shared" si="106"/>
        <v>6949</v>
      </c>
      <c r="B6951" s="488">
        <v>45563</v>
      </c>
      <c r="C6951" s="213" t="s">
        <v>467</v>
      </c>
      <c r="D6951" s="408" t="s">
        <v>92</v>
      </c>
      <c r="E6951" s="408" t="s">
        <v>63</v>
      </c>
      <c r="F6951" s="97">
        <v>340</v>
      </c>
      <c r="G6951" s="97"/>
      <c r="H6951" s="116"/>
      <c r="I6951" s="116"/>
      <c r="J6951" s="97"/>
      <c r="AD6951" s="476"/>
      <c r="AI6951" s="473"/>
    </row>
    <row r="6952" spans="1:35" s="4" customFormat="1" x14ac:dyDescent="0.25">
      <c r="A6952" s="408">
        <f t="shared" si="106"/>
        <v>6950</v>
      </c>
      <c r="B6952" s="488">
        <v>45563</v>
      </c>
      <c r="C6952" s="212" t="s">
        <v>135</v>
      </c>
      <c r="D6952" s="408" t="s">
        <v>136</v>
      </c>
      <c r="E6952" s="408" t="s">
        <v>2</v>
      </c>
      <c r="F6952" s="97">
        <v>206</v>
      </c>
      <c r="G6952" s="97"/>
      <c r="H6952" s="116"/>
      <c r="I6952" s="116"/>
      <c r="J6952" s="97"/>
      <c r="AD6952" s="476"/>
      <c r="AI6952" s="473"/>
    </row>
    <row r="6953" spans="1:35" s="4" customFormat="1" x14ac:dyDescent="0.25">
      <c r="A6953" s="408">
        <f t="shared" si="106"/>
        <v>6951</v>
      </c>
      <c r="B6953" s="488">
        <v>45563</v>
      </c>
      <c r="C6953" s="212" t="s">
        <v>137</v>
      </c>
      <c r="D6953" s="408" t="s">
        <v>136</v>
      </c>
      <c r="E6953" s="408" t="s">
        <v>2</v>
      </c>
      <c r="F6953" s="97">
        <v>290</v>
      </c>
      <c r="G6953" s="97"/>
      <c r="H6953" s="116"/>
      <c r="I6953" s="116"/>
      <c r="J6953" s="97"/>
      <c r="AD6953" s="476"/>
      <c r="AI6953" s="473"/>
    </row>
    <row r="6954" spans="1:35" s="4" customFormat="1" x14ac:dyDescent="0.25">
      <c r="A6954" s="408">
        <f t="shared" si="106"/>
        <v>6952</v>
      </c>
      <c r="B6954" s="488">
        <v>45563</v>
      </c>
      <c r="C6954" s="212" t="s">
        <v>139</v>
      </c>
      <c r="D6954" s="408" t="s">
        <v>92</v>
      </c>
      <c r="E6954" s="408" t="s">
        <v>2</v>
      </c>
      <c r="F6954" s="97">
        <v>0</v>
      </c>
      <c r="G6954" s="97"/>
      <c r="H6954" s="116"/>
      <c r="I6954" s="116"/>
      <c r="J6954" s="97"/>
      <c r="AD6954" s="476"/>
      <c r="AI6954" s="473"/>
    </row>
    <row r="6955" spans="1:35" s="4" customFormat="1" x14ac:dyDescent="0.25">
      <c r="A6955" s="408">
        <f t="shared" si="106"/>
        <v>6953</v>
      </c>
      <c r="B6955" s="488">
        <v>45563</v>
      </c>
      <c r="C6955" s="212" t="s">
        <v>140</v>
      </c>
      <c r="D6955" s="408" t="s">
        <v>92</v>
      </c>
      <c r="E6955" s="408" t="s">
        <v>2</v>
      </c>
      <c r="F6955" s="97">
        <v>280</v>
      </c>
      <c r="G6955" s="97"/>
      <c r="H6955" s="116"/>
      <c r="I6955" s="116"/>
      <c r="J6955" s="97"/>
      <c r="AD6955" s="476"/>
      <c r="AI6955" s="473"/>
    </row>
    <row r="6956" spans="1:35" s="4" customFormat="1" x14ac:dyDescent="0.25">
      <c r="A6956" s="408">
        <f t="shared" si="106"/>
        <v>6954</v>
      </c>
      <c r="B6956" s="488">
        <v>45563</v>
      </c>
      <c r="C6956" s="212" t="s">
        <v>141</v>
      </c>
      <c r="D6956" s="408" t="s">
        <v>92</v>
      </c>
      <c r="E6956" s="408" t="s">
        <v>2</v>
      </c>
      <c r="F6956" s="97">
        <v>0</v>
      </c>
      <c r="G6956" s="97"/>
      <c r="H6956" s="116"/>
      <c r="I6956" s="116"/>
      <c r="J6956" s="97"/>
      <c r="AD6956" s="476"/>
      <c r="AI6956" s="473"/>
    </row>
    <row r="6957" spans="1:35" s="4" customFormat="1" x14ac:dyDescent="0.25">
      <c r="A6957" s="408">
        <f t="shared" si="106"/>
        <v>6955</v>
      </c>
      <c r="B6957" s="488">
        <v>45563</v>
      </c>
      <c r="C6957" s="212" t="s">
        <v>134</v>
      </c>
      <c r="D6957" s="408" t="s">
        <v>99</v>
      </c>
      <c r="E6957" s="408" t="s">
        <v>2</v>
      </c>
      <c r="F6957" s="97">
        <v>348</v>
      </c>
      <c r="G6957" s="97"/>
      <c r="H6957" s="116"/>
      <c r="I6957" s="116"/>
      <c r="J6957" s="97"/>
      <c r="AD6957" s="476"/>
      <c r="AI6957" s="473"/>
    </row>
    <row r="6958" spans="1:35" s="4" customFormat="1" x14ac:dyDescent="0.25">
      <c r="A6958" s="408">
        <f t="shared" si="106"/>
        <v>6956</v>
      </c>
      <c r="B6958" s="488">
        <v>45563</v>
      </c>
      <c r="C6958" s="212" t="s">
        <v>279</v>
      </c>
      <c r="D6958" s="408" t="s">
        <v>99</v>
      </c>
      <c r="E6958" s="408" t="s">
        <v>2</v>
      </c>
      <c r="F6958" s="97">
        <v>0</v>
      </c>
      <c r="G6958" s="97"/>
      <c r="H6958" s="116"/>
      <c r="I6958" s="116"/>
      <c r="J6958" s="97"/>
      <c r="AD6958" s="476"/>
      <c r="AI6958" s="473"/>
    </row>
    <row r="6959" spans="1:35" s="4" customFormat="1" x14ac:dyDescent="0.25">
      <c r="A6959" s="408">
        <f t="shared" si="106"/>
        <v>6957</v>
      </c>
      <c r="B6959" s="488">
        <v>45563</v>
      </c>
      <c r="C6959" s="212" t="s">
        <v>153</v>
      </c>
      <c r="D6959" s="408" t="s">
        <v>103</v>
      </c>
      <c r="E6959" s="408" t="s">
        <v>62</v>
      </c>
      <c r="F6959" s="97">
        <v>140</v>
      </c>
      <c r="G6959" s="97"/>
      <c r="H6959" s="116"/>
      <c r="I6959" s="116"/>
      <c r="J6959" s="97"/>
      <c r="AD6959" s="476"/>
      <c r="AI6959" s="473"/>
    </row>
    <row r="6960" spans="1:35" s="4" customFormat="1" x14ac:dyDescent="0.25">
      <c r="A6960" s="408">
        <f t="shared" si="106"/>
        <v>6958</v>
      </c>
      <c r="B6960" s="488">
        <v>45563</v>
      </c>
      <c r="C6960" s="212" t="s">
        <v>154</v>
      </c>
      <c r="D6960" s="408" t="s">
        <v>92</v>
      </c>
      <c r="E6960" s="408" t="s">
        <v>62</v>
      </c>
      <c r="F6960" s="97">
        <v>0</v>
      </c>
      <c r="G6960" s="97"/>
      <c r="H6960" s="116"/>
      <c r="I6960" s="116"/>
      <c r="J6960" s="97"/>
      <c r="AD6960" s="476"/>
      <c r="AI6960" s="473"/>
    </row>
    <row r="6961" spans="1:35" s="4" customFormat="1" x14ac:dyDescent="0.25">
      <c r="A6961" s="408">
        <f t="shared" si="106"/>
        <v>6959</v>
      </c>
      <c r="B6961" s="488">
        <v>45563</v>
      </c>
      <c r="C6961" s="212" t="s">
        <v>155</v>
      </c>
      <c r="D6961" s="408" t="s">
        <v>92</v>
      </c>
      <c r="E6961" s="408" t="s">
        <v>62</v>
      </c>
      <c r="F6961" s="97">
        <v>100</v>
      </c>
      <c r="G6961" s="97"/>
      <c r="H6961" s="116"/>
      <c r="I6961" s="116"/>
      <c r="J6961" s="97"/>
      <c r="AD6961" s="476"/>
      <c r="AI6961" s="473"/>
    </row>
    <row r="6962" spans="1:35" s="4" customFormat="1" x14ac:dyDescent="0.25">
      <c r="A6962" s="408">
        <f t="shared" si="106"/>
        <v>6960</v>
      </c>
      <c r="B6962" s="488">
        <v>45563</v>
      </c>
      <c r="C6962" s="212" t="s">
        <v>295</v>
      </c>
      <c r="D6962" s="408" t="s">
        <v>92</v>
      </c>
      <c r="E6962" s="408" t="s">
        <v>62</v>
      </c>
      <c r="F6962" s="97">
        <v>0</v>
      </c>
      <c r="G6962" s="97"/>
      <c r="H6962" s="116"/>
      <c r="I6962" s="116"/>
      <c r="J6962" s="97"/>
      <c r="AD6962" s="476"/>
      <c r="AI6962" s="473"/>
    </row>
    <row r="6963" spans="1:35" s="4" customFormat="1" x14ac:dyDescent="0.25">
      <c r="A6963" s="408">
        <f t="shared" si="106"/>
        <v>6961</v>
      </c>
      <c r="B6963" s="488">
        <v>45563</v>
      </c>
      <c r="C6963" s="212" t="s">
        <v>259</v>
      </c>
      <c r="D6963" s="408" t="s">
        <v>92</v>
      </c>
      <c r="E6963" s="408" t="s">
        <v>2</v>
      </c>
      <c r="F6963" s="97">
        <v>0</v>
      </c>
      <c r="G6963" s="97"/>
      <c r="H6963" s="116"/>
      <c r="I6963" s="116"/>
      <c r="J6963" s="97"/>
      <c r="AD6963" s="476"/>
      <c r="AI6963" s="473"/>
    </row>
    <row r="6964" spans="1:35" s="4" customFormat="1" x14ac:dyDescent="0.25">
      <c r="A6964" s="408">
        <f t="shared" si="106"/>
        <v>6962</v>
      </c>
      <c r="B6964" s="488">
        <v>45563</v>
      </c>
      <c r="C6964" s="212" t="s">
        <v>260</v>
      </c>
      <c r="D6964" s="408" t="s">
        <v>92</v>
      </c>
      <c r="E6964" s="408" t="s">
        <v>2</v>
      </c>
      <c r="F6964" s="97">
        <v>0</v>
      </c>
      <c r="G6964" s="97"/>
      <c r="H6964" s="116"/>
      <c r="I6964" s="116"/>
      <c r="J6964" s="97"/>
      <c r="AD6964" s="476"/>
      <c r="AI6964" s="473"/>
    </row>
    <row r="6965" spans="1:35" s="4" customFormat="1" x14ac:dyDescent="0.25">
      <c r="A6965" s="408">
        <f t="shared" si="106"/>
        <v>6963</v>
      </c>
      <c r="B6965" s="488">
        <v>45563</v>
      </c>
      <c r="C6965" s="212" t="s">
        <v>252</v>
      </c>
      <c r="D6965" s="408" t="s">
        <v>92</v>
      </c>
      <c r="E6965" s="408" t="s">
        <v>2</v>
      </c>
      <c r="F6965" s="97">
        <v>0</v>
      </c>
      <c r="G6965" s="97"/>
      <c r="H6965" s="116"/>
      <c r="I6965" s="116"/>
      <c r="J6965" s="97"/>
      <c r="AD6965" s="476"/>
      <c r="AI6965" s="473"/>
    </row>
    <row r="6966" spans="1:35" s="4" customFormat="1" x14ac:dyDescent="0.25">
      <c r="A6966" s="408">
        <f t="shared" si="106"/>
        <v>6964</v>
      </c>
      <c r="B6966" s="488">
        <v>45563</v>
      </c>
      <c r="C6966" s="212" t="s">
        <v>177</v>
      </c>
      <c r="D6966" s="408" t="s">
        <v>159</v>
      </c>
      <c r="E6966" s="408" t="s">
        <v>8</v>
      </c>
      <c r="F6966" s="97">
        <v>75</v>
      </c>
      <c r="G6966" s="97"/>
      <c r="H6966" s="116"/>
      <c r="I6966" s="116"/>
      <c r="J6966" s="97"/>
      <c r="AD6966" s="476"/>
      <c r="AI6966" s="473"/>
    </row>
    <row r="6967" spans="1:35" s="4" customFormat="1" x14ac:dyDescent="0.25">
      <c r="A6967" s="408">
        <f t="shared" si="106"/>
        <v>6965</v>
      </c>
      <c r="B6967" s="488">
        <v>45563</v>
      </c>
      <c r="C6967" s="212" t="s">
        <v>162</v>
      </c>
      <c r="D6967" s="408" t="s">
        <v>163</v>
      </c>
      <c r="E6967" s="408" t="s">
        <v>164</v>
      </c>
      <c r="F6967" s="97">
        <v>252</v>
      </c>
      <c r="G6967" s="97"/>
      <c r="H6967" s="116"/>
      <c r="I6967" s="116"/>
      <c r="J6967" s="97"/>
      <c r="AD6967" s="476"/>
      <c r="AI6967" s="473"/>
    </row>
    <row r="6968" spans="1:35" s="4" customFormat="1" x14ac:dyDescent="0.25">
      <c r="A6968" s="408">
        <f t="shared" ref="A6968:A7031" si="107">ROW()-2</f>
        <v>6966</v>
      </c>
      <c r="B6968" s="488">
        <v>45563</v>
      </c>
      <c r="C6968" s="212" t="s">
        <v>166</v>
      </c>
      <c r="D6968" s="408" t="s">
        <v>167</v>
      </c>
      <c r="E6968" s="408" t="s">
        <v>164</v>
      </c>
      <c r="F6968" s="97">
        <v>69</v>
      </c>
      <c r="G6968" s="97"/>
      <c r="H6968" s="116"/>
      <c r="I6968" s="116"/>
      <c r="J6968" s="97"/>
      <c r="AD6968" s="476"/>
      <c r="AI6968" s="473"/>
    </row>
    <row r="6969" spans="1:35" s="4" customFormat="1" x14ac:dyDescent="0.25">
      <c r="A6969" s="408">
        <f t="shared" si="107"/>
        <v>6967</v>
      </c>
      <c r="B6969" s="488">
        <v>45563</v>
      </c>
      <c r="C6969" s="212" t="s">
        <v>169</v>
      </c>
      <c r="D6969" s="408" t="s">
        <v>167</v>
      </c>
      <c r="E6969" s="408" t="s">
        <v>164</v>
      </c>
      <c r="F6969" s="97">
        <v>92</v>
      </c>
      <c r="G6969" s="97"/>
      <c r="H6969" s="116"/>
      <c r="I6969" s="116"/>
      <c r="J6969" s="97"/>
      <c r="AD6969" s="476"/>
      <c r="AI6969" s="473"/>
    </row>
    <row r="6970" spans="1:35" s="4" customFormat="1" x14ac:dyDescent="0.25">
      <c r="A6970" s="408">
        <f t="shared" si="107"/>
        <v>6968</v>
      </c>
      <c r="B6970" s="488">
        <v>45563</v>
      </c>
      <c r="C6970" s="212" t="s">
        <v>170</v>
      </c>
      <c r="D6970" s="408" t="s">
        <v>103</v>
      </c>
      <c r="E6970" s="408" t="s">
        <v>164</v>
      </c>
      <c r="F6970" s="97">
        <v>154</v>
      </c>
      <c r="G6970" s="97"/>
      <c r="H6970" s="116"/>
      <c r="I6970" s="116"/>
      <c r="J6970" s="97"/>
      <c r="AD6970" s="476"/>
      <c r="AI6970" s="473"/>
    </row>
    <row r="6971" spans="1:35" s="4" customFormat="1" x14ac:dyDescent="0.25">
      <c r="A6971" s="408">
        <f t="shared" si="107"/>
        <v>6969</v>
      </c>
      <c r="B6971" s="488">
        <v>45563</v>
      </c>
      <c r="C6971" s="212" t="s">
        <v>171</v>
      </c>
      <c r="D6971" s="408" t="s">
        <v>159</v>
      </c>
      <c r="E6971" s="408" t="s">
        <v>164</v>
      </c>
      <c r="F6971" s="97">
        <v>0</v>
      </c>
      <c r="G6971" s="97"/>
      <c r="H6971" s="116"/>
      <c r="I6971" s="116"/>
      <c r="J6971" s="97"/>
      <c r="AD6971" s="476"/>
      <c r="AI6971" s="473"/>
    </row>
    <row r="6972" spans="1:35" s="4" customFormat="1" x14ac:dyDescent="0.25">
      <c r="A6972" s="408">
        <f t="shared" si="107"/>
        <v>6970</v>
      </c>
      <c r="B6972" s="488">
        <v>45563</v>
      </c>
      <c r="C6972" s="212" t="s">
        <v>172</v>
      </c>
      <c r="D6972" s="408" t="s">
        <v>173</v>
      </c>
      <c r="E6972" s="408" t="s">
        <v>164</v>
      </c>
      <c r="F6972" s="97">
        <v>0</v>
      </c>
      <c r="G6972" s="97"/>
      <c r="H6972" s="116"/>
      <c r="I6972" s="116"/>
      <c r="J6972" s="97"/>
      <c r="AD6972" s="476"/>
      <c r="AI6972" s="473"/>
    </row>
    <row r="6973" spans="1:35" s="4" customFormat="1" x14ac:dyDescent="0.25">
      <c r="A6973" s="408">
        <f t="shared" si="107"/>
        <v>6971</v>
      </c>
      <c r="B6973" s="488">
        <v>45563</v>
      </c>
      <c r="C6973" s="212" t="s">
        <v>174</v>
      </c>
      <c r="D6973" s="408" t="s">
        <v>99</v>
      </c>
      <c r="E6973" s="408" t="s">
        <v>164</v>
      </c>
      <c r="F6973" s="97">
        <v>250</v>
      </c>
      <c r="G6973" s="97"/>
      <c r="H6973" s="116"/>
      <c r="I6973" s="116"/>
      <c r="J6973" s="97"/>
      <c r="AD6973" s="476"/>
      <c r="AI6973" s="473"/>
    </row>
    <row r="6974" spans="1:35" s="4" customFormat="1" x14ac:dyDescent="0.25">
      <c r="A6974" s="408">
        <f t="shared" si="107"/>
        <v>6972</v>
      </c>
      <c r="B6974" s="488">
        <v>45563</v>
      </c>
      <c r="C6974" s="212" t="s">
        <v>175</v>
      </c>
      <c r="D6974" s="408" t="s">
        <v>176</v>
      </c>
      <c r="E6974" s="408" t="s">
        <v>164</v>
      </c>
      <c r="F6974" s="97">
        <v>0</v>
      </c>
      <c r="G6974" s="97"/>
      <c r="H6974" s="116"/>
      <c r="I6974" s="116"/>
      <c r="J6974" s="97"/>
      <c r="AD6974" s="476"/>
      <c r="AI6974" s="473"/>
    </row>
    <row r="6975" spans="1:35" s="4" customFormat="1" x14ac:dyDescent="0.25">
      <c r="A6975" s="408">
        <f t="shared" si="107"/>
        <v>6973</v>
      </c>
      <c r="B6975" s="488">
        <v>45563</v>
      </c>
      <c r="C6975" s="212" t="s">
        <v>263</v>
      </c>
      <c r="D6975" s="408" t="s">
        <v>176</v>
      </c>
      <c r="E6975" s="408" t="s">
        <v>164</v>
      </c>
      <c r="F6975" s="97">
        <v>0</v>
      </c>
      <c r="G6975" s="97"/>
      <c r="H6975" s="116"/>
      <c r="I6975" s="116"/>
      <c r="J6975" s="97"/>
      <c r="AD6975" s="476"/>
      <c r="AI6975" s="473"/>
    </row>
    <row r="6976" spans="1:35" s="4" customFormat="1" x14ac:dyDescent="0.25">
      <c r="A6976" s="408">
        <f t="shared" si="107"/>
        <v>6974</v>
      </c>
      <c r="B6976" s="488">
        <v>45563</v>
      </c>
      <c r="C6976" s="212" t="s">
        <v>261</v>
      </c>
      <c r="D6976" s="408" t="s">
        <v>269</v>
      </c>
      <c r="E6976" s="408" t="s">
        <v>164</v>
      </c>
      <c r="F6976" s="97">
        <v>0</v>
      </c>
      <c r="G6976" s="97"/>
      <c r="H6976" s="116"/>
      <c r="I6976" s="116"/>
      <c r="J6976" s="97"/>
      <c r="AD6976" s="476"/>
      <c r="AI6976" s="473"/>
    </row>
    <row r="6977" spans="1:35" s="4" customFormat="1" x14ac:dyDescent="0.25">
      <c r="A6977" s="408">
        <f t="shared" si="107"/>
        <v>6975</v>
      </c>
      <c r="B6977" s="488">
        <v>45563</v>
      </c>
      <c r="C6977" s="212" t="s">
        <v>254</v>
      </c>
      <c r="D6977" s="408" t="s">
        <v>159</v>
      </c>
      <c r="E6977" s="408" t="s">
        <v>164</v>
      </c>
      <c r="F6977" s="97">
        <v>0</v>
      </c>
      <c r="G6977" s="97"/>
      <c r="H6977" s="116"/>
      <c r="I6977" s="116"/>
      <c r="J6977" s="97"/>
      <c r="AD6977" s="476"/>
      <c r="AI6977" s="473"/>
    </row>
    <row r="6978" spans="1:35" s="4" customFormat="1" x14ac:dyDescent="0.25">
      <c r="A6978" s="408">
        <f t="shared" si="107"/>
        <v>6976</v>
      </c>
      <c r="B6978" s="488">
        <v>45563</v>
      </c>
      <c r="C6978" s="212" t="s">
        <v>277</v>
      </c>
      <c r="D6978" s="408" t="s">
        <v>176</v>
      </c>
      <c r="E6978" s="408" t="s">
        <v>164</v>
      </c>
      <c r="F6978" s="97">
        <v>249</v>
      </c>
      <c r="G6978" s="97"/>
      <c r="H6978" s="116"/>
      <c r="I6978" s="116"/>
      <c r="J6978" s="97"/>
      <c r="AD6978" s="476"/>
      <c r="AI6978" s="473"/>
    </row>
    <row r="6979" spans="1:35" s="4" customFormat="1" x14ac:dyDescent="0.25">
      <c r="A6979" s="408">
        <f t="shared" si="107"/>
        <v>6977</v>
      </c>
      <c r="B6979" s="488">
        <v>45563</v>
      </c>
      <c r="C6979" s="212" t="s">
        <v>352</v>
      </c>
      <c r="D6979" s="408" t="s">
        <v>176</v>
      </c>
      <c r="E6979" s="408" t="s">
        <v>164</v>
      </c>
      <c r="F6979" s="97">
        <v>0</v>
      </c>
      <c r="G6979" s="97"/>
      <c r="H6979" s="116"/>
      <c r="I6979" s="116"/>
      <c r="J6979" s="97"/>
      <c r="AD6979" s="476"/>
      <c r="AI6979" s="473"/>
    </row>
    <row r="6980" spans="1:35" s="4" customFormat="1" x14ac:dyDescent="0.25">
      <c r="A6980" s="408">
        <f t="shared" si="107"/>
        <v>6978</v>
      </c>
      <c r="B6980" s="488">
        <v>45563</v>
      </c>
      <c r="C6980" s="212" t="s">
        <v>354</v>
      </c>
      <c r="D6980" s="408" t="s">
        <v>103</v>
      </c>
      <c r="E6980" s="408" t="s">
        <v>164</v>
      </c>
      <c r="F6980" s="97">
        <v>39</v>
      </c>
      <c r="G6980" s="97"/>
      <c r="H6980" s="116"/>
      <c r="I6980" s="116"/>
      <c r="J6980" s="97"/>
      <c r="AD6980" s="476"/>
      <c r="AI6980" s="473"/>
    </row>
    <row r="6981" spans="1:35" s="4" customFormat="1" x14ac:dyDescent="0.25">
      <c r="A6981" s="408">
        <f t="shared" si="107"/>
        <v>6979</v>
      </c>
      <c r="B6981" s="488">
        <v>45563</v>
      </c>
      <c r="C6981" s="212" t="s">
        <v>385</v>
      </c>
      <c r="D6981" s="408" t="s">
        <v>386</v>
      </c>
      <c r="E6981" s="408" t="s">
        <v>383</v>
      </c>
      <c r="F6981" s="97">
        <v>150</v>
      </c>
      <c r="G6981" s="97"/>
      <c r="H6981" s="116"/>
      <c r="I6981" s="116"/>
      <c r="J6981" s="97"/>
      <c r="AD6981" s="476"/>
      <c r="AI6981" s="473"/>
    </row>
    <row r="6982" spans="1:35" s="4" customFormat="1" x14ac:dyDescent="0.25">
      <c r="A6982" s="408">
        <f t="shared" si="107"/>
        <v>6980</v>
      </c>
      <c r="B6982" s="488">
        <v>45563</v>
      </c>
      <c r="C6982" s="212" t="s">
        <v>379</v>
      </c>
      <c r="D6982" s="408" t="s">
        <v>269</v>
      </c>
      <c r="E6982" s="408" t="s">
        <v>381</v>
      </c>
      <c r="F6982" s="97">
        <v>0</v>
      </c>
      <c r="G6982" s="97"/>
      <c r="H6982" s="116"/>
      <c r="I6982" s="116"/>
      <c r="J6982" s="97"/>
      <c r="AD6982" s="476"/>
      <c r="AI6982" s="473"/>
    </row>
    <row r="6983" spans="1:35" s="4" customFormat="1" x14ac:dyDescent="0.25">
      <c r="A6983" s="408">
        <f t="shared" si="107"/>
        <v>6981</v>
      </c>
      <c r="B6983" s="488">
        <v>45563</v>
      </c>
      <c r="C6983" s="212" t="s">
        <v>380</v>
      </c>
      <c r="D6983" s="408" t="s">
        <v>269</v>
      </c>
      <c r="E6983" s="408" t="s">
        <v>381</v>
      </c>
      <c r="F6983" s="97">
        <v>0</v>
      </c>
      <c r="G6983" s="97"/>
      <c r="H6983" s="116"/>
      <c r="I6983" s="116"/>
      <c r="J6983" s="97"/>
      <c r="AD6983" s="476"/>
      <c r="AI6983" s="473"/>
    </row>
    <row r="6984" spans="1:35" s="4" customFormat="1" x14ac:dyDescent="0.25">
      <c r="A6984" s="408">
        <f t="shared" si="107"/>
        <v>6982</v>
      </c>
      <c r="B6984" s="488">
        <v>45563</v>
      </c>
      <c r="C6984" s="212" t="s">
        <v>489</v>
      </c>
      <c r="D6984" s="408" t="s">
        <v>269</v>
      </c>
      <c r="E6984" s="408" t="s">
        <v>381</v>
      </c>
      <c r="F6984" s="97">
        <v>0</v>
      </c>
      <c r="G6984" s="97"/>
      <c r="H6984" s="116"/>
      <c r="I6984" s="116"/>
      <c r="J6984" s="97"/>
      <c r="AD6984" s="476"/>
      <c r="AI6984" s="473"/>
    </row>
    <row r="6985" spans="1:35" s="4" customFormat="1" x14ac:dyDescent="0.25">
      <c r="A6985" s="408">
        <f t="shared" si="107"/>
        <v>6983</v>
      </c>
      <c r="B6985" s="488">
        <v>45563</v>
      </c>
      <c r="C6985" s="212" t="s">
        <v>389</v>
      </c>
      <c r="D6985" s="408" t="s">
        <v>103</v>
      </c>
      <c r="E6985" s="408" t="s">
        <v>381</v>
      </c>
      <c r="F6985" s="97">
        <v>0</v>
      </c>
      <c r="G6985" s="97"/>
      <c r="H6985" s="116"/>
      <c r="I6985" s="116"/>
      <c r="J6985" s="97"/>
      <c r="AD6985" s="476"/>
      <c r="AI6985" s="473"/>
    </row>
    <row r="6986" spans="1:35" s="4" customFormat="1" x14ac:dyDescent="0.25">
      <c r="A6986" s="408">
        <f t="shared" si="107"/>
        <v>6984</v>
      </c>
      <c r="B6986" s="488">
        <v>45563</v>
      </c>
      <c r="C6986" s="212" t="s">
        <v>425</v>
      </c>
      <c r="D6986" s="408" t="s">
        <v>99</v>
      </c>
      <c r="E6986" s="203" t="s">
        <v>498</v>
      </c>
      <c r="F6986" s="97">
        <v>0</v>
      </c>
      <c r="G6986" s="97"/>
      <c r="H6986" s="116"/>
      <c r="I6986" s="116"/>
      <c r="J6986" s="97"/>
      <c r="AD6986" s="476"/>
      <c r="AI6986" s="473"/>
    </row>
    <row r="6987" spans="1:35" s="4" customFormat="1" x14ac:dyDescent="0.25">
      <c r="A6987" s="408">
        <f t="shared" si="107"/>
        <v>6985</v>
      </c>
      <c r="B6987" s="488">
        <v>45563</v>
      </c>
      <c r="C6987" s="212" t="s">
        <v>426</v>
      </c>
      <c r="D6987" s="408" t="s">
        <v>159</v>
      </c>
      <c r="E6987" s="408" t="s">
        <v>381</v>
      </c>
      <c r="F6987" s="97">
        <v>200</v>
      </c>
      <c r="G6987" s="97"/>
      <c r="H6987" s="116"/>
      <c r="I6987" s="116"/>
      <c r="J6987" s="97"/>
      <c r="AD6987" s="476"/>
      <c r="AI6987" s="473"/>
    </row>
    <row r="6988" spans="1:35" s="4" customFormat="1" x14ac:dyDescent="0.25">
      <c r="A6988" s="408">
        <f t="shared" si="107"/>
        <v>6986</v>
      </c>
      <c r="B6988" s="488">
        <v>45563</v>
      </c>
      <c r="C6988" s="96" t="s">
        <v>255</v>
      </c>
      <c r="D6988" s="408" t="s">
        <v>159</v>
      </c>
      <c r="E6988" s="408" t="s">
        <v>448</v>
      </c>
      <c r="F6988" s="97">
        <v>0</v>
      </c>
      <c r="G6988" s="97"/>
      <c r="H6988" s="116"/>
      <c r="I6988" s="116"/>
      <c r="J6988" s="97"/>
      <c r="AD6988" s="476"/>
      <c r="AI6988" s="473"/>
    </row>
    <row r="6989" spans="1:35" s="4" customFormat="1" x14ac:dyDescent="0.25">
      <c r="A6989" s="408">
        <f t="shared" si="107"/>
        <v>6987</v>
      </c>
      <c r="B6989" s="488">
        <v>45563</v>
      </c>
      <c r="C6989" s="96" t="s">
        <v>474</v>
      </c>
      <c r="D6989" s="408" t="s">
        <v>269</v>
      </c>
      <c r="E6989" s="408" t="s">
        <v>470</v>
      </c>
      <c r="F6989" s="97">
        <v>0</v>
      </c>
      <c r="G6989" s="97"/>
      <c r="H6989" s="116"/>
      <c r="I6989" s="116"/>
      <c r="J6989" s="97"/>
      <c r="AD6989" s="476"/>
      <c r="AI6989" s="473"/>
    </row>
    <row r="6990" spans="1:35" s="4" customFormat="1" x14ac:dyDescent="0.25">
      <c r="A6990" s="408">
        <f t="shared" si="107"/>
        <v>6988</v>
      </c>
      <c r="B6990" s="488">
        <v>45563</v>
      </c>
      <c r="C6990" s="96" t="s">
        <v>475</v>
      </c>
      <c r="D6990" s="408" t="s">
        <v>269</v>
      </c>
      <c r="E6990" s="408" t="s">
        <v>470</v>
      </c>
      <c r="F6990" s="97">
        <v>0</v>
      </c>
      <c r="G6990" s="97"/>
      <c r="H6990" s="116"/>
      <c r="I6990" s="116"/>
      <c r="J6990" s="97"/>
      <c r="AD6990" s="476"/>
      <c r="AI6990" s="473"/>
    </row>
    <row r="6991" spans="1:35" s="4" customFormat="1" x14ac:dyDescent="0.25">
      <c r="A6991" s="408">
        <f t="shared" si="107"/>
        <v>6989</v>
      </c>
      <c r="B6991" s="488">
        <v>45563</v>
      </c>
      <c r="C6991" s="96" t="s">
        <v>476</v>
      </c>
      <c r="D6991" s="408" t="s">
        <v>269</v>
      </c>
      <c r="E6991" s="408" t="s">
        <v>470</v>
      </c>
      <c r="F6991" s="97">
        <v>0</v>
      </c>
      <c r="G6991" s="97"/>
      <c r="H6991" s="116"/>
      <c r="I6991" s="116"/>
      <c r="J6991" s="97"/>
      <c r="AD6991" s="476"/>
      <c r="AI6991" s="473"/>
    </row>
    <row r="6992" spans="1:35" s="4" customFormat="1" x14ac:dyDescent="0.25">
      <c r="A6992" s="408">
        <f t="shared" si="107"/>
        <v>6990</v>
      </c>
      <c r="B6992" s="488">
        <v>45563</v>
      </c>
      <c r="C6992" s="96" t="s">
        <v>477</v>
      </c>
      <c r="D6992" s="408" t="s">
        <v>269</v>
      </c>
      <c r="E6992" s="408" t="s">
        <v>470</v>
      </c>
      <c r="F6992" s="97">
        <v>0</v>
      </c>
      <c r="G6992" s="97"/>
      <c r="H6992" s="116"/>
      <c r="I6992" s="116"/>
      <c r="J6992" s="97"/>
      <c r="AD6992" s="476"/>
      <c r="AI6992" s="473"/>
    </row>
    <row r="6993" spans="1:35" s="4" customFormat="1" x14ac:dyDescent="0.25">
      <c r="A6993" s="408">
        <f t="shared" si="107"/>
        <v>6991</v>
      </c>
      <c r="B6993" s="488">
        <v>45563</v>
      </c>
      <c r="C6993" s="373" t="s">
        <v>478</v>
      </c>
      <c r="D6993" s="408" t="s">
        <v>103</v>
      </c>
      <c r="E6993" s="408" t="s">
        <v>470</v>
      </c>
      <c r="F6993" s="97">
        <v>0</v>
      </c>
      <c r="G6993" s="97"/>
      <c r="H6993" s="116"/>
      <c r="I6993" s="116"/>
      <c r="J6993" s="97"/>
      <c r="AD6993" s="476"/>
      <c r="AI6993" s="473"/>
    </row>
    <row r="6994" spans="1:35" s="4" customFormat="1" x14ac:dyDescent="0.25">
      <c r="A6994" s="408">
        <f t="shared" si="107"/>
        <v>6992</v>
      </c>
      <c r="B6994" s="488">
        <v>45563</v>
      </c>
      <c r="C6994" s="212" t="s">
        <v>390</v>
      </c>
      <c r="D6994" s="408" t="s">
        <v>99</v>
      </c>
      <c r="E6994" s="408" t="s">
        <v>381</v>
      </c>
      <c r="F6994" s="97">
        <v>191</v>
      </c>
      <c r="G6994" s="97"/>
      <c r="H6994" s="116"/>
      <c r="I6994" s="116"/>
      <c r="J6994" s="97"/>
      <c r="AD6994" s="476"/>
      <c r="AI6994" s="473"/>
    </row>
    <row r="6995" spans="1:35" s="4" customFormat="1" x14ac:dyDescent="0.25">
      <c r="A6995" s="408">
        <f t="shared" si="107"/>
        <v>6993</v>
      </c>
      <c r="B6995" s="488">
        <v>45563</v>
      </c>
      <c r="C6995" s="96" t="s">
        <v>519</v>
      </c>
      <c r="D6995" s="408" t="s">
        <v>103</v>
      </c>
      <c r="E6995" s="408" t="s">
        <v>504</v>
      </c>
      <c r="F6995" s="97">
        <v>0</v>
      </c>
      <c r="G6995" s="97"/>
      <c r="H6995" s="116"/>
      <c r="I6995" s="116"/>
      <c r="J6995" s="97"/>
      <c r="AD6995" s="476"/>
      <c r="AI6995" s="473"/>
    </row>
    <row r="6996" spans="1:35" s="4" customFormat="1" x14ac:dyDescent="0.25">
      <c r="A6996" s="408">
        <f t="shared" si="107"/>
        <v>6994</v>
      </c>
      <c r="B6996" s="488">
        <v>45565</v>
      </c>
      <c r="C6996" s="212" t="s">
        <v>125</v>
      </c>
      <c r="D6996" s="408" t="s">
        <v>99</v>
      </c>
      <c r="E6996" s="408" t="s">
        <v>334</v>
      </c>
      <c r="F6996" s="97">
        <v>370</v>
      </c>
      <c r="G6996" s="97"/>
      <c r="H6996" s="116"/>
      <c r="I6996" s="116"/>
      <c r="J6996" s="97"/>
      <c r="AD6996" s="476"/>
      <c r="AI6996" s="473"/>
    </row>
    <row r="6997" spans="1:35" s="4" customFormat="1" x14ac:dyDescent="0.25">
      <c r="A6997" s="408">
        <f t="shared" si="107"/>
        <v>6995</v>
      </c>
      <c r="B6997" s="488">
        <v>45565</v>
      </c>
      <c r="C6997" s="212" t="s">
        <v>290</v>
      </c>
      <c r="D6997" s="408" t="s">
        <v>99</v>
      </c>
      <c r="E6997" s="408" t="s">
        <v>335</v>
      </c>
      <c r="F6997" s="97">
        <v>255</v>
      </c>
      <c r="G6997" s="97"/>
      <c r="H6997" s="116"/>
      <c r="I6997" s="116"/>
      <c r="J6997" s="97"/>
      <c r="AD6997" s="476"/>
      <c r="AI6997" s="473"/>
    </row>
    <row r="6998" spans="1:35" s="4" customFormat="1" x14ac:dyDescent="0.25">
      <c r="A6998" s="408">
        <f t="shared" si="107"/>
        <v>6996</v>
      </c>
      <c r="B6998" s="488">
        <v>45565</v>
      </c>
      <c r="C6998" s="212" t="s">
        <v>88</v>
      </c>
      <c r="D6998" s="408" t="s">
        <v>89</v>
      </c>
      <c r="E6998" s="408" t="s">
        <v>336</v>
      </c>
      <c r="F6998" s="97">
        <v>0</v>
      </c>
      <c r="G6998" s="97"/>
      <c r="H6998" s="116"/>
      <c r="I6998" s="116"/>
      <c r="J6998" s="97"/>
      <c r="AD6998" s="476"/>
      <c r="AI6998" s="473"/>
    </row>
    <row r="6999" spans="1:35" s="4" customFormat="1" x14ac:dyDescent="0.25">
      <c r="A6999" s="408">
        <f t="shared" si="107"/>
        <v>6997</v>
      </c>
      <c r="B6999" s="488">
        <v>45565</v>
      </c>
      <c r="C6999" s="212" t="s">
        <v>294</v>
      </c>
      <c r="D6999" s="408" t="s">
        <v>89</v>
      </c>
      <c r="E6999" s="408" t="s">
        <v>337</v>
      </c>
      <c r="F6999" s="97">
        <v>0</v>
      </c>
      <c r="G6999" s="97"/>
      <c r="H6999" s="116"/>
      <c r="I6999" s="116"/>
      <c r="J6999" s="97"/>
      <c r="AD6999" s="476"/>
      <c r="AI6999" s="473"/>
    </row>
    <row r="7000" spans="1:35" s="4" customFormat="1" x14ac:dyDescent="0.25">
      <c r="A7000" s="408">
        <f t="shared" si="107"/>
        <v>6998</v>
      </c>
      <c r="B7000" s="488">
        <v>45565</v>
      </c>
      <c r="C7000" s="96" t="s">
        <v>559</v>
      </c>
      <c r="D7000" s="408" t="str">
        <f>VLOOKUP(C7000,X$4:Z7001,2,FALSE)</f>
        <v>لودر VOLVO</v>
      </c>
      <c r="E7000" s="408" t="str">
        <f>VLOOKUP(C7000,X$4:Z7001,3,FALSE)</f>
        <v>شرکتی</v>
      </c>
      <c r="F7000" s="97">
        <v>0</v>
      </c>
      <c r="G7000" s="97"/>
      <c r="H7000" s="116"/>
      <c r="I7000" s="116"/>
      <c r="J7000" s="97"/>
      <c r="AD7000" s="476"/>
      <c r="AI7000" s="473"/>
    </row>
    <row r="7001" spans="1:35" s="4" customFormat="1" x14ac:dyDescent="0.25">
      <c r="A7001" s="408">
        <f t="shared" si="107"/>
        <v>6999</v>
      </c>
      <c r="B7001" s="488">
        <v>45565</v>
      </c>
      <c r="C7001" s="212" t="s">
        <v>119</v>
      </c>
      <c r="D7001" s="408" t="s">
        <v>131</v>
      </c>
      <c r="E7001" s="408" t="s">
        <v>338</v>
      </c>
      <c r="F7001" s="97">
        <v>73</v>
      </c>
      <c r="G7001" s="97"/>
      <c r="H7001" s="116"/>
      <c r="I7001" s="116"/>
      <c r="J7001" s="97"/>
      <c r="AD7001" s="476"/>
      <c r="AI7001" s="473"/>
    </row>
    <row r="7002" spans="1:35" s="4" customFormat="1" x14ac:dyDescent="0.25">
      <c r="A7002" s="408">
        <f t="shared" si="107"/>
        <v>7000</v>
      </c>
      <c r="B7002" s="488">
        <v>45565</v>
      </c>
      <c r="C7002" s="212" t="s">
        <v>121</v>
      </c>
      <c r="D7002" s="408" t="s">
        <v>122</v>
      </c>
      <c r="E7002" s="408" t="s">
        <v>339</v>
      </c>
      <c r="F7002" s="97">
        <v>52</v>
      </c>
      <c r="G7002" s="97"/>
      <c r="H7002" s="116"/>
      <c r="I7002" s="116"/>
      <c r="J7002" s="97"/>
      <c r="AD7002" s="476"/>
      <c r="AI7002" s="473"/>
    </row>
    <row r="7003" spans="1:35" s="4" customFormat="1" x14ac:dyDescent="0.25">
      <c r="A7003" s="408">
        <f t="shared" si="107"/>
        <v>7001</v>
      </c>
      <c r="B7003" s="488">
        <v>45565</v>
      </c>
      <c r="C7003" s="212" t="s">
        <v>349</v>
      </c>
      <c r="D7003" s="408" t="s">
        <v>360</v>
      </c>
      <c r="E7003" s="408" t="s">
        <v>127</v>
      </c>
      <c r="F7003" s="97">
        <v>53</v>
      </c>
      <c r="G7003" s="97"/>
      <c r="H7003" s="116"/>
      <c r="I7003" s="116"/>
      <c r="J7003" s="97"/>
      <c r="AD7003" s="476"/>
      <c r="AI7003" s="473"/>
    </row>
    <row r="7004" spans="1:35" s="4" customFormat="1" x14ac:dyDescent="0.25">
      <c r="A7004" s="408">
        <f t="shared" si="107"/>
        <v>7002</v>
      </c>
      <c r="B7004" s="488">
        <v>45565</v>
      </c>
      <c r="C7004" s="212" t="s">
        <v>449</v>
      </c>
      <c r="D7004" s="408" t="s">
        <v>122</v>
      </c>
      <c r="E7004" s="408" t="s">
        <v>339</v>
      </c>
      <c r="F7004" s="97">
        <v>0</v>
      </c>
      <c r="G7004" s="97"/>
      <c r="H7004" s="116"/>
      <c r="I7004" s="116"/>
      <c r="J7004" s="97"/>
      <c r="AD7004" s="476"/>
      <c r="AI7004" s="473"/>
    </row>
    <row r="7005" spans="1:35" s="4" customFormat="1" x14ac:dyDescent="0.25">
      <c r="A7005" s="408">
        <f t="shared" si="107"/>
        <v>7003</v>
      </c>
      <c r="B7005" s="488">
        <v>45565</v>
      </c>
      <c r="C7005" s="212" t="s">
        <v>118</v>
      </c>
      <c r="D7005" s="408" t="s">
        <v>107</v>
      </c>
      <c r="E7005" s="408" t="s">
        <v>340</v>
      </c>
      <c r="F7005" s="97">
        <v>0</v>
      </c>
      <c r="G7005" s="97"/>
      <c r="H7005" s="116"/>
      <c r="I7005" s="116"/>
      <c r="J7005" s="97"/>
      <c r="AD7005" s="476"/>
      <c r="AI7005" s="473"/>
    </row>
    <row r="7006" spans="1:35" s="4" customFormat="1" x14ac:dyDescent="0.25">
      <c r="A7006" s="408">
        <f t="shared" si="107"/>
        <v>7004</v>
      </c>
      <c r="B7006" s="488">
        <v>45565</v>
      </c>
      <c r="C7006" s="212" t="s">
        <v>109</v>
      </c>
      <c r="D7006" s="408" t="s">
        <v>107</v>
      </c>
      <c r="E7006" s="408" t="s">
        <v>341</v>
      </c>
      <c r="F7006" s="97">
        <v>0</v>
      </c>
      <c r="G7006" s="97"/>
      <c r="H7006" s="116"/>
      <c r="I7006" s="116"/>
      <c r="J7006" s="97"/>
      <c r="AD7006" s="476"/>
      <c r="AI7006" s="473"/>
    </row>
    <row r="7007" spans="1:35" s="4" customFormat="1" x14ac:dyDescent="0.25">
      <c r="A7007" s="408">
        <f t="shared" si="107"/>
        <v>7005</v>
      </c>
      <c r="B7007" s="488">
        <v>45565</v>
      </c>
      <c r="C7007" s="212" t="s">
        <v>106</v>
      </c>
      <c r="D7007" s="408" t="s">
        <v>107</v>
      </c>
      <c r="E7007" s="408" t="s">
        <v>342</v>
      </c>
      <c r="F7007" s="97">
        <v>61</v>
      </c>
      <c r="G7007" s="97"/>
      <c r="H7007" s="116"/>
      <c r="I7007" s="116"/>
      <c r="J7007" s="97"/>
      <c r="AD7007" s="476"/>
      <c r="AI7007" s="473"/>
    </row>
    <row r="7008" spans="1:35" s="4" customFormat="1" x14ac:dyDescent="0.25">
      <c r="A7008" s="408">
        <f t="shared" si="107"/>
        <v>7006</v>
      </c>
      <c r="B7008" s="488">
        <v>45565</v>
      </c>
      <c r="C7008" s="2" t="s">
        <v>278</v>
      </c>
      <c r="D7008" s="408" t="s">
        <v>107</v>
      </c>
      <c r="E7008" s="408" t="s">
        <v>1</v>
      </c>
      <c r="F7008" s="97">
        <v>0</v>
      </c>
      <c r="G7008" s="97"/>
      <c r="H7008" s="116"/>
      <c r="I7008" s="116"/>
      <c r="J7008" s="97"/>
      <c r="AD7008" s="476"/>
      <c r="AI7008" s="473"/>
    </row>
    <row r="7009" spans="1:35" s="4" customFormat="1" x14ac:dyDescent="0.25">
      <c r="A7009" s="408">
        <f t="shared" si="107"/>
        <v>7007</v>
      </c>
      <c r="B7009" s="488">
        <v>45565</v>
      </c>
      <c r="C7009" s="212" t="s">
        <v>539</v>
      </c>
      <c r="D7009" s="408" t="s">
        <v>107</v>
      </c>
      <c r="E7009" s="408" t="s">
        <v>1</v>
      </c>
      <c r="F7009" s="97">
        <v>0</v>
      </c>
      <c r="G7009" s="97"/>
      <c r="H7009" s="116"/>
      <c r="I7009" s="116"/>
      <c r="J7009" s="97"/>
      <c r="AD7009" s="476"/>
      <c r="AI7009" s="473"/>
    </row>
    <row r="7010" spans="1:35" s="4" customFormat="1" x14ac:dyDescent="0.25">
      <c r="A7010" s="408">
        <f t="shared" si="107"/>
        <v>7008</v>
      </c>
      <c r="B7010" s="488">
        <v>45565</v>
      </c>
      <c r="C7010" s="212" t="s">
        <v>373</v>
      </c>
      <c r="D7010" s="408" t="s">
        <v>107</v>
      </c>
      <c r="E7010" s="408" t="s">
        <v>1</v>
      </c>
      <c r="F7010" s="97">
        <v>92</v>
      </c>
      <c r="G7010" s="97"/>
      <c r="H7010" s="116"/>
      <c r="I7010" s="116"/>
      <c r="J7010" s="97"/>
      <c r="AD7010" s="476"/>
      <c r="AI7010" s="473"/>
    </row>
    <row r="7011" spans="1:35" s="4" customFormat="1" x14ac:dyDescent="0.25">
      <c r="A7011" s="408">
        <f t="shared" si="107"/>
        <v>7009</v>
      </c>
      <c r="B7011" s="488">
        <v>45565</v>
      </c>
      <c r="C7011" s="212" t="s">
        <v>91</v>
      </c>
      <c r="D7011" s="408" t="s">
        <v>92</v>
      </c>
      <c r="E7011" s="408" t="s">
        <v>343</v>
      </c>
      <c r="F7011" s="97">
        <v>0</v>
      </c>
      <c r="G7011" s="97"/>
      <c r="H7011" s="116"/>
      <c r="I7011" s="116"/>
      <c r="J7011" s="97"/>
      <c r="AD7011" s="476"/>
      <c r="AI7011" s="473"/>
    </row>
    <row r="7012" spans="1:35" s="4" customFormat="1" x14ac:dyDescent="0.25">
      <c r="A7012" s="408">
        <f t="shared" si="107"/>
        <v>7010</v>
      </c>
      <c r="B7012" s="488">
        <v>45565</v>
      </c>
      <c r="C7012" s="212" t="s">
        <v>94</v>
      </c>
      <c r="D7012" s="408" t="s">
        <v>92</v>
      </c>
      <c r="E7012" s="408" t="s">
        <v>344</v>
      </c>
      <c r="F7012" s="97">
        <v>0</v>
      </c>
      <c r="G7012" s="97"/>
      <c r="H7012" s="116"/>
      <c r="I7012" s="116"/>
      <c r="J7012" s="97"/>
      <c r="AD7012" s="476"/>
      <c r="AI7012" s="473"/>
    </row>
    <row r="7013" spans="1:35" s="4" customFormat="1" x14ac:dyDescent="0.25">
      <c r="A7013" s="408">
        <f t="shared" si="107"/>
        <v>7011</v>
      </c>
      <c r="B7013" s="488">
        <v>45565</v>
      </c>
      <c r="C7013" s="212" t="s">
        <v>116</v>
      </c>
      <c r="D7013" s="408" t="s">
        <v>92</v>
      </c>
      <c r="E7013" s="408" t="s">
        <v>345</v>
      </c>
      <c r="F7013" s="97">
        <v>0</v>
      </c>
      <c r="G7013" s="97"/>
      <c r="H7013" s="116"/>
      <c r="I7013" s="116"/>
      <c r="J7013" s="97"/>
      <c r="AD7013" s="476"/>
      <c r="AI7013" s="473"/>
    </row>
    <row r="7014" spans="1:35" s="4" customFormat="1" x14ac:dyDescent="0.25">
      <c r="A7014" s="408">
        <f t="shared" si="107"/>
        <v>7012</v>
      </c>
      <c r="B7014" s="488">
        <v>45565</v>
      </c>
      <c r="C7014" s="212" t="s">
        <v>128</v>
      </c>
      <c r="D7014" s="408" t="s">
        <v>97</v>
      </c>
      <c r="E7014" s="408" t="s">
        <v>346</v>
      </c>
      <c r="F7014" s="97">
        <v>0</v>
      </c>
      <c r="G7014" s="97"/>
      <c r="H7014" s="116"/>
      <c r="I7014" s="116"/>
      <c r="J7014" s="97"/>
      <c r="AD7014" s="476"/>
      <c r="AI7014" s="473"/>
    </row>
    <row r="7015" spans="1:35" s="4" customFormat="1" x14ac:dyDescent="0.25">
      <c r="A7015" s="408">
        <f t="shared" si="107"/>
        <v>7013</v>
      </c>
      <c r="B7015" s="488">
        <v>45565</v>
      </c>
      <c r="C7015" s="212" t="s">
        <v>96</v>
      </c>
      <c r="D7015" s="408" t="s">
        <v>97</v>
      </c>
      <c r="E7015" s="408" t="s">
        <v>347</v>
      </c>
      <c r="F7015" s="97">
        <v>57</v>
      </c>
      <c r="G7015" s="97"/>
      <c r="H7015" s="116"/>
      <c r="I7015" s="116"/>
      <c r="J7015" s="97"/>
      <c r="AD7015" s="476"/>
      <c r="AI7015" s="473"/>
    </row>
    <row r="7016" spans="1:35" s="4" customFormat="1" x14ac:dyDescent="0.25">
      <c r="A7016" s="408">
        <f t="shared" si="107"/>
        <v>7014</v>
      </c>
      <c r="B7016" s="488">
        <v>45565</v>
      </c>
      <c r="C7016" s="212" t="s">
        <v>113</v>
      </c>
      <c r="D7016" s="408" t="s">
        <v>114</v>
      </c>
      <c r="E7016" s="408" t="s">
        <v>348</v>
      </c>
      <c r="F7016" s="97">
        <v>105</v>
      </c>
      <c r="G7016" s="97"/>
      <c r="H7016" s="116"/>
      <c r="I7016" s="116"/>
      <c r="J7016" s="97"/>
      <c r="AD7016" s="476"/>
      <c r="AI7016" s="473"/>
    </row>
    <row r="7017" spans="1:35" s="4" customFormat="1" x14ac:dyDescent="0.25">
      <c r="A7017" s="408">
        <f t="shared" si="107"/>
        <v>7015</v>
      </c>
      <c r="B7017" s="488">
        <v>45565</v>
      </c>
      <c r="C7017" s="212" t="s">
        <v>156</v>
      </c>
      <c r="D7017" s="408" t="s">
        <v>136</v>
      </c>
      <c r="E7017" s="408" t="s">
        <v>149</v>
      </c>
      <c r="F7017" s="97">
        <v>0</v>
      </c>
      <c r="G7017" s="97"/>
      <c r="H7017" s="116"/>
      <c r="I7017" s="116"/>
      <c r="J7017" s="97"/>
      <c r="AD7017" s="476"/>
      <c r="AI7017" s="473"/>
    </row>
    <row r="7018" spans="1:35" s="4" customFormat="1" x14ac:dyDescent="0.25">
      <c r="A7018" s="408">
        <f t="shared" si="107"/>
        <v>7016</v>
      </c>
      <c r="B7018" s="488">
        <v>45565</v>
      </c>
      <c r="C7018" s="212" t="s">
        <v>142</v>
      </c>
      <c r="D7018" s="408" t="s">
        <v>264</v>
      </c>
      <c r="E7018" s="408" t="s">
        <v>143</v>
      </c>
      <c r="F7018" s="97">
        <v>0</v>
      </c>
      <c r="G7018" s="97"/>
      <c r="H7018" s="116"/>
      <c r="I7018" s="116"/>
      <c r="J7018" s="97"/>
      <c r="AD7018" s="476"/>
      <c r="AI7018" s="473"/>
    </row>
    <row r="7019" spans="1:35" s="4" customFormat="1" x14ac:dyDescent="0.25">
      <c r="A7019" s="408">
        <f t="shared" si="107"/>
        <v>7017</v>
      </c>
      <c r="B7019" s="488">
        <v>45565</v>
      </c>
      <c r="C7019" s="212" t="s">
        <v>144</v>
      </c>
      <c r="D7019" s="408" t="s">
        <v>264</v>
      </c>
      <c r="E7019" s="408" t="s">
        <v>143</v>
      </c>
      <c r="F7019" s="97">
        <v>0</v>
      </c>
      <c r="G7019" s="97"/>
      <c r="H7019" s="116"/>
      <c r="I7019" s="116"/>
      <c r="J7019" s="97"/>
      <c r="AD7019" s="476"/>
      <c r="AI7019" s="473"/>
    </row>
    <row r="7020" spans="1:35" s="4" customFormat="1" x14ac:dyDescent="0.25">
      <c r="A7020" s="408">
        <f t="shared" si="107"/>
        <v>7018</v>
      </c>
      <c r="B7020" s="488">
        <v>45565</v>
      </c>
      <c r="C7020" s="212" t="s">
        <v>145</v>
      </c>
      <c r="D7020" s="408" t="s">
        <v>265</v>
      </c>
      <c r="E7020" s="408" t="s">
        <v>146</v>
      </c>
      <c r="F7020" s="97">
        <v>329</v>
      </c>
      <c r="G7020" s="97"/>
      <c r="H7020" s="116"/>
      <c r="I7020" s="116"/>
      <c r="J7020" s="97"/>
      <c r="AD7020" s="476"/>
      <c r="AI7020" s="473"/>
    </row>
    <row r="7021" spans="1:35" s="4" customFormat="1" x14ac:dyDescent="0.25">
      <c r="A7021" s="408">
        <f t="shared" si="107"/>
        <v>7019</v>
      </c>
      <c r="B7021" s="488">
        <v>45565</v>
      </c>
      <c r="C7021" s="212" t="s">
        <v>160</v>
      </c>
      <c r="D7021" s="408" t="s">
        <v>136</v>
      </c>
      <c r="E7021" s="408" t="s">
        <v>64</v>
      </c>
      <c r="F7021" s="97">
        <v>0</v>
      </c>
      <c r="G7021" s="97"/>
      <c r="H7021" s="116"/>
      <c r="I7021" s="116"/>
      <c r="J7021" s="97"/>
      <c r="AD7021" s="476"/>
      <c r="AI7021" s="473"/>
    </row>
    <row r="7022" spans="1:35" s="4" customFormat="1" x14ac:dyDescent="0.25">
      <c r="A7022" s="408">
        <f t="shared" si="107"/>
        <v>7020</v>
      </c>
      <c r="B7022" s="488">
        <v>45565</v>
      </c>
      <c r="C7022" s="96" t="s">
        <v>283</v>
      </c>
      <c r="D7022" s="408" t="s">
        <v>266</v>
      </c>
      <c r="E7022" s="408" t="s">
        <v>63</v>
      </c>
      <c r="F7022" s="97">
        <v>0</v>
      </c>
      <c r="G7022" s="97"/>
      <c r="H7022" s="116"/>
      <c r="I7022" s="116"/>
      <c r="J7022" s="97"/>
      <c r="AD7022" s="476"/>
      <c r="AI7022" s="473"/>
    </row>
    <row r="7023" spans="1:35" s="4" customFormat="1" x14ac:dyDescent="0.25">
      <c r="A7023" s="408">
        <f t="shared" si="107"/>
        <v>7021</v>
      </c>
      <c r="B7023" s="488">
        <v>45565</v>
      </c>
      <c r="C7023" s="212" t="s">
        <v>148</v>
      </c>
      <c r="D7023" s="408" t="s">
        <v>92</v>
      </c>
      <c r="E7023" s="408" t="s">
        <v>63</v>
      </c>
      <c r="F7023" s="97">
        <v>0</v>
      </c>
      <c r="G7023" s="97"/>
      <c r="H7023" s="116"/>
      <c r="I7023" s="116"/>
      <c r="J7023" s="97"/>
      <c r="AD7023" s="476"/>
      <c r="AI7023" s="473"/>
    </row>
    <row r="7024" spans="1:35" s="4" customFormat="1" x14ac:dyDescent="0.25">
      <c r="A7024" s="408">
        <f t="shared" si="107"/>
        <v>7022</v>
      </c>
      <c r="B7024" s="488">
        <v>45565</v>
      </c>
      <c r="C7024" s="213" t="s">
        <v>467</v>
      </c>
      <c r="D7024" s="408" t="e">
        <v>#N/A</v>
      </c>
      <c r="E7024" s="408" t="e">
        <v>#N/A</v>
      </c>
      <c r="F7024" s="97">
        <v>0</v>
      </c>
      <c r="G7024" s="97"/>
      <c r="H7024" s="116"/>
      <c r="I7024" s="116"/>
      <c r="J7024" s="97"/>
      <c r="AD7024" s="476"/>
      <c r="AI7024" s="473"/>
    </row>
    <row r="7025" spans="1:35" s="4" customFormat="1" x14ac:dyDescent="0.25">
      <c r="A7025" s="408">
        <f t="shared" si="107"/>
        <v>7023</v>
      </c>
      <c r="B7025" s="488">
        <v>45565</v>
      </c>
      <c r="C7025" s="212" t="s">
        <v>150</v>
      </c>
      <c r="D7025" s="408" t="s">
        <v>92</v>
      </c>
      <c r="E7025" s="408" t="s">
        <v>63</v>
      </c>
      <c r="F7025" s="97">
        <v>0</v>
      </c>
      <c r="G7025" s="97"/>
      <c r="H7025" s="116"/>
      <c r="I7025" s="116"/>
      <c r="J7025" s="97"/>
      <c r="AD7025" s="476"/>
      <c r="AI7025" s="473"/>
    </row>
    <row r="7026" spans="1:35" s="4" customFormat="1" x14ac:dyDescent="0.25">
      <c r="A7026" s="408">
        <f t="shared" si="107"/>
        <v>7024</v>
      </c>
      <c r="B7026" s="488">
        <v>45565</v>
      </c>
      <c r="C7026" s="212" t="s">
        <v>153</v>
      </c>
      <c r="D7026" s="408" t="s">
        <v>103</v>
      </c>
      <c r="E7026" s="408" t="s">
        <v>62</v>
      </c>
      <c r="F7026" s="97">
        <v>114</v>
      </c>
      <c r="G7026" s="97"/>
      <c r="H7026" s="116"/>
      <c r="I7026" s="116"/>
      <c r="J7026" s="97"/>
      <c r="AD7026" s="476"/>
      <c r="AI7026" s="473"/>
    </row>
    <row r="7027" spans="1:35" s="4" customFormat="1" x14ac:dyDescent="0.25">
      <c r="A7027" s="408">
        <f t="shared" si="107"/>
        <v>7025</v>
      </c>
      <c r="B7027" s="488">
        <v>45565</v>
      </c>
      <c r="C7027" s="212" t="s">
        <v>154</v>
      </c>
      <c r="D7027" s="408" t="s">
        <v>92</v>
      </c>
      <c r="E7027" s="408" t="s">
        <v>62</v>
      </c>
      <c r="F7027" s="97">
        <v>0</v>
      </c>
      <c r="G7027" s="97"/>
      <c r="H7027" s="116"/>
      <c r="I7027" s="116"/>
      <c r="J7027" s="97"/>
      <c r="AD7027" s="476"/>
      <c r="AI7027" s="473"/>
    </row>
    <row r="7028" spans="1:35" s="4" customFormat="1" x14ac:dyDescent="0.25">
      <c r="A7028" s="408">
        <f t="shared" si="107"/>
        <v>7026</v>
      </c>
      <c r="B7028" s="488">
        <v>45565</v>
      </c>
      <c r="C7028" s="212" t="s">
        <v>155</v>
      </c>
      <c r="D7028" s="408" t="s">
        <v>92</v>
      </c>
      <c r="E7028" s="408" t="s">
        <v>62</v>
      </c>
      <c r="F7028" s="97">
        <v>102</v>
      </c>
      <c r="G7028" s="97"/>
      <c r="H7028" s="116"/>
      <c r="I7028" s="116"/>
      <c r="J7028" s="97"/>
      <c r="AD7028" s="476"/>
      <c r="AI7028" s="473"/>
    </row>
    <row r="7029" spans="1:35" s="4" customFormat="1" x14ac:dyDescent="0.25">
      <c r="A7029" s="408">
        <f t="shared" si="107"/>
        <v>7027</v>
      </c>
      <c r="B7029" s="488">
        <v>45565</v>
      </c>
      <c r="C7029" s="212" t="s">
        <v>379</v>
      </c>
      <c r="D7029" s="408" t="s">
        <v>269</v>
      </c>
      <c r="E7029" s="408" t="s">
        <v>381</v>
      </c>
      <c r="F7029" s="97">
        <v>0</v>
      </c>
      <c r="G7029" s="97"/>
      <c r="H7029" s="116"/>
      <c r="I7029" s="116"/>
      <c r="J7029" s="97"/>
      <c r="AD7029" s="476"/>
      <c r="AI7029" s="473"/>
    </row>
    <row r="7030" spans="1:35" s="4" customFormat="1" x14ac:dyDescent="0.25">
      <c r="A7030" s="408">
        <f t="shared" si="107"/>
        <v>7028</v>
      </c>
      <c r="B7030" s="488">
        <v>45565</v>
      </c>
      <c r="C7030" s="212" t="s">
        <v>380</v>
      </c>
      <c r="D7030" s="408" t="s">
        <v>269</v>
      </c>
      <c r="E7030" s="408" t="s">
        <v>381</v>
      </c>
      <c r="F7030" s="97">
        <v>0</v>
      </c>
      <c r="G7030" s="97"/>
      <c r="H7030" s="116"/>
      <c r="I7030" s="116"/>
      <c r="J7030" s="97"/>
      <c r="AD7030" s="476"/>
      <c r="AI7030" s="473"/>
    </row>
    <row r="7031" spans="1:35" s="4" customFormat="1" x14ac:dyDescent="0.25">
      <c r="A7031" s="408">
        <f t="shared" si="107"/>
        <v>7029</v>
      </c>
      <c r="B7031" s="488">
        <v>45565</v>
      </c>
      <c r="C7031" s="212" t="s">
        <v>489</v>
      </c>
      <c r="D7031" s="408" t="s">
        <v>269</v>
      </c>
      <c r="E7031" s="408" t="s">
        <v>381</v>
      </c>
      <c r="F7031" s="97">
        <v>0</v>
      </c>
      <c r="G7031" s="97"/>
      <c r="H7031" s="116"/>
      <c r="I7031" s="116"/>
      <c r="J7031" s="97"/>
      <c r="AD7031" s="476"/>
      <c r="AI7031" s="473"/>
    </row>
    <row r="7032" spans="1:35" s="4" customFormat="1" x14ac:dyDescent="0.25">
      <c r="A7032" s="408">
        <f t="shared" ref="A7032:A7095" si="108">ROW()-2</f>
        <v>7030</v>
      </c>
      <c r="B7032" s="488">
        <v>45565</v>
      </c>
      <c r="C7032" s="212" t="s">
        <v>389</v>
      </c>
      <c r="D7032" s="408" t="s">
        <v>103</v>
      </c>
      <c r="E7032" s="408" t="s">
        <v>381</v>
      </c>
      <c r="F7032" s="97">
        <v>0</v>
      </c>
      <c r="G7032" s="97"/>
      <c r="H7032" s="116"/>
      <c r="I7032" s="116"/>
      <c r="J7032" s="97"/>
      <c r="AD7032" s="476"/>
      <c r="AI7032" s="473"/>
    </row>
    <row r="7033" spans="1:35" s="4" customFormat="1" x14ac:dyDescent="0.25">
      <c r="A7033" s="408">
        <f t="shared" si="108"/>
        <v>7031</v>
      </c>
      <c r="B7033" s="488">
        <v>45565</v>
      </c>
      <c r="C7033" s="212" t="s">
        <v>177</v>
      </c>
      <c r="D7033" s="408" t="s">
        <v>159</v>
      </c>
      <c r="E7033" s="408" t="s">
        <v>8</v>
      </c>
      <c r="F7033" s="97">
        <v>0</v>
      </c>
      <c r="G7033" s="97"/>
      <c r="H7033" s="116"/>
      <c r="I7033" s="116"/>
      <c r="J7033" s="97"/>
      <c r="AD7033" s="476"/>
      <c r="AI7033" s="473"/>
    </row>
    <row r="7034" spans="1:35" s="4" customFormat="1" x14ac:dyDescent="0.25">
      <c r="A7034" s="408">
        <f t="shared" si="108"/>
        <v>7032</v>
      </c>
      <c r="B7034" s="488">
        <v>45565</v>
      </c>
      <c r="C7034" s="212" t="s">
        <v>390</v>
      </c>
      <c r="D7034" s="408" t="s">
        <v>99</v>
      </c>
      <c r="E7034" s="408" t="s">
        <v>381</v>
      </c>
      <c r="F7034" s="97">
        <v>248</v>
      </c>
      <c r="G7034" s="97"/>
      <c r="H7034" s="116"/>
      <c r="I7034" s="116"/>
      <c r="J7034" s="97"/>
      <c r="AD7034" s="476"/>
      <c r="AI7034" s="473"/>
    </row>
    <row r="7035" spans="1:35" s="4" customFormat="1" x14ac:dyDescent="0.25">
      <c r="A7035" s="408">
        <f t="shared" si="108"/>
        <v>7033</v>
      </c>
      <c r="B7035" s="488">
        <v>45565</v>
      </c>
      <c r="C7035" s="212" t="s">
        <v>425</v>
      </c>
      <c r="D7035" s="408" t="s">
        <v>99</v>
      </c>
      <c r="E7035" s="203" t="s">
        <v>498</v>
      </c>
      <c r="F7035" s="97">
        <v>0</v>
      </c>
      <c r="G7035" s="97"/>
      <c r="H7035" s="116"/>
      <c r="I7035" s="116"/>
      <c r="J7035" s="97"/>
      <c r="AD7035" s="476"/>
      <c r="AI7035" s="473"/>
    </row>
    <row r="7036" spans="1:35" s="4" customFormat="1" x14ac:dyDescent="0.25">
      <c r="A7036" s="408">
        <f t="shared" si="108"/>
        <v>7034</v>
      </c>
      <c r="B7036" s="488">
        <v>45565</v>
      </c>
      <c r="C7036" s="212" t="s">
        <v>426</v>
      </c>
      <c r="D7036" s="408" t="s">
        <v>159</v>
      </c>
      <c r="E7036" s="408" t="s">
        <v>381</v>
      </c>
      <c r="F7036" s="97">
        <v>0</v>
      </c>
      <c r="G7036" s="97"/>
      <c r="H7036" s="116"/>
      <c r="I7036" s="116"/>
      <c r="J7036" s="97"/>
      <c r="AD7036" s="476"/>
      <c r="AI7036" s="473"/>
    </row>
    <row r="7037" spans="1:35" s="4" customFormat="1" x14ac:dyDescent="0.25">
      <c r="A7037" s="408">
        <f t="shared" si="108"/>
        <v>7035</v>
      </c>
      <c r="B7037" s="488">
        <v>45565</v>
      </c>
      <c r="C7037" s="212" t="s">
        <v>162</v>
      </c>
      <c r="D7037" s="408" t="s">
        <v>163</v>
      </c>
      <c r="E7037" s="408" t="s">
        <v>164</v>
      </c>
      <c r="F7037" s="97">
        <v>245</v>
      </c>
      <c r="G7037" s="97"/>
      <c r="H7037" s="116"/>
      <c r="I7037" s="116"/>
      <c r="J7037" s="97"/>
      <c r="AD7037" s="476"/>
      <c r="AI7037" s="473"/>
    </row>
    <row r="7038" spans="1:35" s="4" customFormat="1" x14ac:dyDescent="0.25">
      <c r="A7038" s="408">
        <f t="shared" si="108"/>
        <v>7036</v>
      </c>
      <c r="B7038" s="488">
        <v>45565</v>
      </c>
      <c r="C7038" s="212" t="s">
        <v>166</v>
      </c>
      <c r="D7038" s="408" t="s">
        <v>167</v>
      </c>
      <c r="E7038" s="408" t="s">
        <v>164</v>
      </c>
      <c r="F7038" s="97">
        <v>71</v>
      </c>
      <c r="G7038" s="97"/>
      <c r="H7038" s="116"/>
      <c r="I7038" s="116"/>
      <c r="J7038" s="97"/>
      <c r="AD7038" s="476"/>
      <c r="AI7038" s="473"/>
    </row>
    <row r="7039" spans="1:35" s="4" customFormat="1" x14ac:dyDescent="0.25">
      <c r="A7039" s="408">
        <f t="shared" si="108"/>
        <v>7037</v>
      </c>
      <c r="B7039" s="488">
        <v>45565</v>
      </c>
      <c r="C7039" s="212" t="s">
        <v>169</v>
      </c>
      <c r="D7039" s="408" t="s">
        <v>167</v>
      </c>
      <c r="E7039" s="408" t="s">
        <v>164</v>
      </c>
      <c r="F7039" s="97">
        <v>59</v>
      </c>
      <c r="G7039" s="97"/>
      <c r="H7039" s="116"/>
      <c r="I7039" s="116"/>
      <c r="J7039" s="97"/>
      <c r="AD7039" s="476"/>
      <c r="AI7039" s="473"/>
    </row>
    <row r="7040" spans="1:35" s="4" customFormat="1" x14ac:dyDescent="0.25">
      <c r="A7040" s="408">
        <f t="shared" si="108"/>
        <v>7038</v>
      </c>
      <c r="B7040" s="488">
        <v>45565</v>
      </c>
      <c r="C7040" s="212" t="s">
        <v>170</v>
      </c>
      <c r="D7040" s="408" t="s">
        <v>103</v>
      </c>
      <c r="E7040" s="408" t="s">
        <v>164</v>
      </c>
      <c r="F7040" s="97">
        <v>80</v>
      </c>
      <c r="G7040" s="97"/>
      <c r="H7040" s="116"/>
      <c r="I7040" s="116"/>
      <c r="J7040" s="97"/>
      <c r="AD7040" s="476"/>
      <c r="AI7040" s="473"/>
    </row>
    <row r="7041" spans="1:35" s="4" customFormat="1" x14ac:dyDescent="0.25">
      <c r="A7041" s="408">
        <f t="shared" si="108"/>
        <v>7039</v>
      </c>
      <c r="B7041" s="488">
        <v>45565</v>
      </c>
      <c r="C7041" s="212" t="s">
        <v>171</v>
      </c>
      <c r="D7041" s="408" t="s">
        <v>159</v>
      </c>
      <c r="E7041" s="408" t="s">
        <v>164</v>
      </c>
      <c r="F7041" s="97">
        <v>0</v>
      </c>
      <c r="G7041" s="97"/>
      <c r="H7041" s="116"/>
      <c r="I7041" s="116"/>
      <c r="J7041" s="97"/>
      <c r="AD7041" s="476"/>
      <c r="AI7041" s="473"/>
    </row>
    <row r="7042" spans="1:35" s="4" customFormat="1" x14ac:dyDescent="0.25">
      <c r="A7042" s="408">
        <f t="shared" si="108"/>
        <v>7040</v>
      </c>
      <c r="B7042" s="488">
        <v>45565</v>
      </c>
      <c r="C7042" s="212" t="s">
        <v>172</v>
      </c>
      <c r="D7042" s="408" t="s">
        <v>173</v>
      </c>
      <c r="E7042" s="408" t="s">
        <v>164</v>
      </c>
      <c r="F7042" s="97">
        <v>0</v>
      </c>
      <c r="G7042" s="97"/>
      <c r="H7042" s="116"/>
      <c r="I7042" s="116"/>
      <c r="J7042" s="97"/>
      <c r="AD7042" s="476"/>
      <c r="AI7042" s="473"/>
    </row>
    <row r="7043" spans="1:35" s="4" customFormat="1" x14ac:dyDescent="0.25">
      <c r="A7043" s="408">
        <f t="shared" si="108"/>
        <v>7041</v>
      </c>
      <c r="B7043" s="488">
        <v>45565</v>
      </c>
      <c r="C7043" s="212" t="s">
        <v>174</v>
      </c>
      <c r="D7043" s="408" t="s">
        <v>99</v>
      </c>
      <c r="E7043" s="408" t="s">
        <v>164</v>
      </c>
      <c r="F7043" s="97">
        <v>220</v>
      </c>
      <c r="G7043" s="97"/>
      <c r="H7043" s="116"/>
      <c r="I7043" s="116"/>
      <c r="J7043" s="97"/>
      <c r="AD7043" s="476"/>
      <c r="AI7043" s="473"/>
    </row>
    <row r="7044" spans="1:35" s="4" customFormat="1" x14ac:dyDescent="0.25">
      <c r="A7044" s="408">
        <f t="shared" si="108"/>
        <v>7042</v>
      </c>
      <c r="B7044" s="488">
        <v>45565</v>
      </c>
      <c r="C7044" s="212" t="s">
        <v>175</v>
      </c>
      <c r="D7044" s="408" t="s">
        <v>176</v>
      </c>
      <c r="E7044" s="408" t="s">
        <v>164</v>
      </c>
      <c r="F7044" s="97">
        <v>0</v>
      </c>
      <c r="G7044" s="97"/>
      <c r="H7044" s="116"/>
      <c r="I7044" s="116"/>
      <c r="J7044" s="97"/>
      <c r="AD7044" s="476"/>
      <c r="AI7044" s="473"/>
    </row>
    <row r="7045" spans="1:35" s="4" customFormat="1" x14ac:dyDescent="0.25">
      <c r="A7045" s="408">
        <f t="shared" si="108"/>
        <v>7043</v>
      </c>
      <c r="B7045" s="488">
        <v>45565</v>
      </c>
      <c r="C7045" s="212" t="s">
        <v>263</v>
      </c>
      <c r="D7045" s="408" t="s">
        <v>176</v>
      </c>
      <c r="E7045" s="408" t="s">
        <v>164</v>
      </c>
      <c r="F7045" s="97">
        <v>0</v>
      </c>
      <c r="G7045" s="97"/>
      <c r="H7045" s="116"/>
      <c r="I7045" s="116"/>
      <c r="J7045" s="97"/>
      <c r="AD7045" s="476"/>
      <c r="AI7045" s="473"/>
    </row>
    <row r="7046" spans="1:35" s="4" customFormat="1" x14ac:dyDescent="0.25">
      <c r="A7046" s="408">
        <f t="shared" si="108"/>
        <v>7044</v>
      </c>
      <c r="B7046" s="488">
        <v>45565</v>
      </c>
      <c r="C7046" s="212" t="s">
        <v>261</v>
      </c>
      <c r="D7046" s="408" t="s">
        <v>269</v>
      </c>
      <c r="E7046" s="408" t="s">
        <v>164</v>
      </c>
      <c r="F7046" s="97">
        <v>0</v>
      </c>
      <c r="G7046" s="97"/>
      <c r="H7046" s="116"/>
      <c r="I7046" s="116"/>
      <c r="J7046" s="97"/>
      <c r="AD7046" s="476"/>
      <c r="AI7046" s="473"/>
    </row>
    <row r="7047" spans="1:35" s="4" customFormat="1" x14ac:dyDescent="0.25">
      <c r="A7047" s="408">
        <f t="shared" si="108"/>
        <v>7045</v>
      </c>
      <c r="B7047" s="488">
        <v>45565</v>
      </c>
      <c r="C7047" s="212" t="s">
        <v>277</v>
      </c>
      <c r="D7047" s="408" t="s">
        <v>176</v>
      </c>
      <c r="E7047" s="408" t="s">
        <v>164</v>
      </c>
      <c r="F7047" s="97">
        <v>140</v>
      </c>
      <c r="G7047" s="97"/>
      <c r="H7047" s="116"/>
      <c r="I7047" s="116"/>
      <c r="J7047" s="97"/>
      <c r="AD7047" s="476"/>
      <c r="AI7047" s="473"/>
    </row>
    <row r="7048" spans="1:35" s="4" customFormat="1" x14ac:dyDescent="0.25">
      <c r="A7048" s="408">
        <f t="shared" si="108"/>
        <v>7046</v>
      </c>
      <c r="B7048" s="488">
        <v>45565</v>
      </c>
      <c r="C7048" s="212" t="s">
        <v>254</v>
      </c>
      <c r="D7048" s="408" t="s">
        <v>159</v>
      </c>
      <c r="E7048" s="408" t="s">
        <v>164</v>
      </c>
      <c r="F7048" s="97">
        <v>0</v>
      </c>
      <c r="G7048" s="97"/>
      <c r="H7048" s="116"/>
      <c r="I7048" s="116"/>
      <c r="J7048" s="97"/>
      <c r="AD7048" s="476"/>
      <c r="AI7048" s="473"/>
    </row>
    <row r="7049" spans="1:35" s="4" customFormat="1" x14ac:dyDescent="0.25">
      <c r="A7049" s="408">
        <f t="shared" si="108"/>
        <v>7047</v>
      </c>
      <c r="B7049" s="488">
        <v>45565</v>
      </c>
      <c r="C7049" s="212" t="s">
        <v>354</v>
      </c>
      <c r="D7049" s="408" t="s">
        <v>103</v>
      </c>
      <c r="E7049" s="408" t="s">
        <v>164</v>
      </c>
      <c r="F7049" s="97">
        <v>0</v>
      </c>
      <c r="G7049" s="97"/>
      <c r="H7049" s="116"/>
      <c r="I7049" s="116"/>
      <c r="J7049" s="97"/>
      <c r="AD7049" s="476"/>
      <c r="AI7049" s="473"/>
    </row>
    <row r="7050" spans="1:35" s="4" customFormat="1" x14ac:dyDescent="0.25">
      <c r="A7050" s="408">
        <f t="shared" si="108"/>
        <v>7048</v>
      </c>
      <c r="B7050" s="488">
        <v>45565</v>
      </c>
      <c r="C7050" s="212" t="s">
        <v>352</v>
      </c>
      <c r="D7050" s="408" t="s">
        <v>176</v>
      </c>
      <c r="E7050" s="408" t="s">
        <v>164</v>
      </c>
      <c r="F7050" s="97">
        <v>0</v>
      </c>
      <c r="G7050" s="97"/>
      <c r="H7050" s="116"/>
      <c r="I7050" s="116"/>
      <c r="J7050" s="97"/>
      <c r="AD7050" s="476"/>
      <c r="AI7050" s="473"/>
    </row>
    <row r="7051" spans="1:35" s="4" customFormat="1" x14ac:dyDescent="0.25">
      <c r="A7051" s="408">
        <f t="shared" si="108"/>
        <v>7049</v>
      </c>
      <c r="B7051" s="488">
        <v>45565</v>
      </c>
      <c r="C7051" s="212" t="s">
        <v>135</v>
      </c>
      <c r="D7051" s="408" t="s">
        <v>136</v>
      </c>
      <c r="E7051" s="408" t="s">
        <v>2</v>
      </c>
      <c r="F7051" s="97">
        <v>208</v>
      </c>
      <c r="G7051" s="97"/>
      <c r="H7051" s="116"/>
      <c r="I7051" s="116"/>
      <c r="J7051" s="97"/>
      <c r="AD7051" s="476"/>
      <c r="AI7051" s="473"/>
    </row>
    <row r="7052" spans="1:35" s="4" customFormat="1" x14ac:dyDescent="0.25">
      <c r="A7052" s="408">
        <f t="shared" si="108"/>
        <v>7050</v>
      </c>
      <c r="B7052" s="488">
        <v>45565</v>
      </c>
      <c r="C7052" s="212" t="s">
        <v>137</v>
      </c>
      <c r="D7052" s="408" t="s">
        <v>136</v>
      </c>
      <c r="E7052" s="408" t="s">
        <v>2</v>
      </c>
      <c r="F7052" s="97">
        <v>389</v>
      </c>
      <c r="G7052" s="97"/>
      <c r="H7052" s="116"/>
      <c r="I7052" s="116"/>
      <c r="J7052" s="97"/>
      <c r="AD7052" s="476"/>
      <c r="AI7052" s="473"/>
    </row>
    <row r="7053" spans="1:35" s="4" customFormat="1" x14ac:dyDescent="0.25">
      <c r="A7053" s="408">
        <f t="shared" si="108"/>
        <v>7051</v>
      </c>
      <c r="B7053" s="488">
        <v>45565</v>
      </c>
      <c r="C7053" s="212" t="s">
        <v>134</v>
      </c>
      <c r="D7053" s="408" t="s">
        <v>99</v>
      </c>
      <c r="E7053" s="408" t="s">
        <v>2</v>
      </c>
      <c r="F7053" s="97">
        <v>290</v>
      </c>
      <c r="G7053" s="97"/>
      <c r="H7053" s="116"/>
      <c r="I7053" s="116"/>
      <c r="J7053" s="97"/>
      <c r="AD7053" s="476"/>
      <c r="AI7053" s="473"/>
    </row>
    <row r="7054" spans="1:35" s="4" customFormat="1" x14ac:dyDescent="0.25">
      <c r="A7054" s="408">
        <f t="shared" si="108"/>
        <v>7052</v>
      </c>
      <c r="B7054" s="488">
        <v>45565</v>
      </c>
      <c r="C7054" s="212" t="s">
        <v>279</v>
      </c>
      <c r="D7054" s="408" t="s">
        <v>99</v>
      </c>
      <c r="E7054" s="408" t="s">
        <v>2</v>
      </c>
      <c r="F7054" s="97">
        <v>0</v>
      </c>
      <c r="G7054" s="97"/>
      <c r="H7054" s="116"/>
      <c r="I7054" s="116"/>
      <c r="J7054" s="97"/>
      <c r="AD7054" s="476"/>
      <c r="AI7054" s="473"/>
    </row>
    <row r="7055" spans="1:35" s="4" customFormat="1" x14ac:dyDescent="0.25">
      <c r="A7055" s="408">
        <f t="shared" si="108"/>
        <v>7053</v>
      </c>
      <c r="B7055" s="488">
        <v>45565</v>
      </c>
      <c r="C7055" s="212" t="s">
        <v>139</v>
      </c>
      <c r="D7055" s="408" t="s">
        <v>92</v>
      </c>
      <c r="E7055" s="408" t="s">
        <v>2</v>
      </c>
      <c r="F7055" s="97">
        <v>0</v>
      </c>
      <c r="G7055" s="97"/>
      <c r="H7055" s="116"/>
      <c r="I7055" s="116"/>
      <c r="J7055" s="97"/>
      <c r="AD7055" s="476"/>
      <c r="AI7055" s="473"/>
    </row>
    <row r="7056" spans="1:35" s="4" customFormat="1" x14ac:dyDescent="0.25">
      <c r="A7056" s="408">
        <f t="shared" si="108"/>
        <v>7054</v>
      </c>
      <c r="B7056" s="488">
        <v>45565</v>
      </c>
      <c r="C7056" s="212" t="s">
        <v>140</v>
      </c>
      <c r="D7056" s="408" t="s">
        <v>92</v>
      </c>
      <c r="E7056" s="408" t="s">
        <v>2</v>
      </c>
      <c r="F7056" s="97">
        <v>154</v>
      </c>
      <c r="G7056" s="97"/>
      <c r="H7056" s="116"/>
      <c r="I7056" s="116"/>
      <c r="J7056" s="97"/>
      <c r="AD7056" s="476"/>
      <c r="AI7056" s="473"/>
    </row>
    <row r="7057" spans="1:35" s="4" customFormat="1" x14ac:dyDescent="0.25">
      <c r="A7057" s="408">
        <f t="shared" si="108"/>
        <v>7055</v>
      </c>
      <c r="B7057" s="488">
        <v>45565</v>
      </c>
      <c r="C7057" s="212" t="s">
        <v>141</v>
      </c>
      <c r="D7057" s="408" t="s">
        <v>92</v>
      </c>
      <c r="E7057" s="408" t="s">
        <v>2</v>
      </c>
      <c r="F7057" s="97">
        <v>0</v>
      </c>
      <c r="G7057" s="97"/>
      <c r="H7057" s="116"/>
      <c r="I7057" s="116"/>
      <c r="J7057" s="97"/>
      <c r="AD7057" s="476"/>
      <c r="AI7057" s="473"/>
    </row>
    <row r="7058" spans="1:35" s="4" customFormat="1" x14ac:dyDescent="0.25">
      <c r="A7058" s="408">
        <f t="shared" si="108"/>
        <v>7056</v>
      </c>
      <c r="B7058" s="488">
        <v>45565</v>
      </c>
      <c r="C7058" s="212" t="s">
        <v>252</v>
      </c>
      <c r="D7058" s="408" t="s">
        <v>92</v>
      </c>
      <c r="E7058" s="408" t="s">
        <v>2</v>
      </c>
      <c r="F7058" s="97">
        <v>0</v>
      </c>
      <c r="G7058" s="97"/>
      <c r="H7058" s="116"/>
      <c r="I7058" s="116"/>
      <c r="J7058" s="97"/>
      <c r="AD7058" s="476"/>
      <c r="AI7058" s="473"/>
    </row>
    <row r="7059" spans="1:35" s="4" customFormat="1" x14ac:dyDescent="0.25">
      <c r="A7059" s="408">
        <f t="shared" si="108"/>
        <v>7057</v>
      </c>
      <c r="B7059" s="488">
        <v>45565</v>
      </c>
      <c r="C7059" s="212" t="s">
        <v>259</v>
      </c>
      <c r="D7059" s="408" t="s">
        <v>92</v>
      </c>
      <c r="E7059" s="408" t="s">
        <v>2</v>
      </c>
      <c r="F7059" s="97">
        <v>0</v>
      </c>
      <c r="G7059" s="97"/>
      <c r="H7059" s="116"/>
      <c r="I7059" s="116"/>
      <c r="J7059" s="97"/>
      <c r="AD7059" s="476"/>
      <c r="AI7059" s="473"/>
    </row>
    <row r="7060" spans="1:35" s="4" customFormat="1" x14ac:dyDescent="0.25">
      <c r="A7060" s="408">
        <f t="shared" si="108"/>
        <v>7058</v>
      </c>
      <c r="B7060" s="488">
        <v>45565</v>
      </c>
      <c r="C7060" s="212" t="s">
        <v>260</v>
      </c>
      <c r="D7060" s="408" t="s">
        <v>92</v>
      </c>
      <c r="E7060" s="408" t="s">
        <v>2</v>
      </c>
      <c r="F7060" s="97">
        <v>0</v>
      </c>
      <c r="G7060" s="97"/>
      <c r="H7060" s="116"/>
      <c r="I7060" s="116"/>
      <c r="J7060" s="97"/>
      <c r="AD7060" s="476"/>
      <c r="AI7060" s="473"/>
    </row>
    <row r="7061" spans="1:35" s="4" customFormat="1" x14ac:dyDescent="0.25">
      <c r="A7061" s="408">
        <f t="shared" si="108"/>
        <v>7059</v>
      </c>
      <c r="B7061" s="488">
        <v>45565</v>
      </c>
      <c r="C7061" s="212" t="s">
        <v>474</v>
      </c>
      <c r="D7061" s="408" t="s">
        <v>269</v>
      </c>
      <c r="E7061" s="408" t="s">
        <v>470</v>
      </c>
      <c r="F7061" s="97">
        <v>0</v>
      </c>
      <c r="G7061" s="97"/>
      <c r="H7061" s="116"/>
      <c r="I7061" s="116"/>
      <c r="J7061" s="97"/>
      <c r="AD7061" s="476"/>
      <c r="AI7061" s="473"/>
    </row>
    <row r="7062" spans="1:35" s="4" customFormat="1" x14ac:dyDescent="0.25">
      <c r="A7062" s="408">
        <f t="shared" si="108"/>
        <v>7060</v>
      </c>
      <c r="B7062" s="488">
        <v>45565</v>
      </c>
      <c r="C7062" s="212" t="s">
        <v>475</v>
      </c>
      <c r="D7062" s="408" t="s">
        <v>269</v>
      </c>
      <c r="E7062" s="408" t="s">
        <v>470</v>
      </c>
      <c r="F7062" s="97">
        <v>0</v>
      </c>
      <c r="G7062" s="97"/>
      <c r="H7062" s="116"/>
      <c r="I7062" s="116"/>
      <c r="J7062" s="97"/>
      <c r="AD7062" s="476"/>
      <c r="AI7062" s="473"/>
    </row>
    <row r="7063" spans="1:35" s="4" customFormat="1" x14ac:dyDescent="0.25">
      <c r="A7063" s="408">
        <f t="shared" si="108"/>
        <v>7061</v>
      </c>
      <c r="B7063" s="488">
        <v>45565</v>
      </c>
      <c r="C7063" s="212" t="s">
        <v>476</v>
      </c>
      <c r="D7063" s="408" t="s">
        <v>269</v>
      </c>
      <c r="E7063" s="408" t="s">
        <v>470</v>
      </c>
      <c r="F7063" s="97">
        <v>0</v>
      </c>
      <c r="G7063" s="97"/>
      <c r="H7063" s="116"/>
      <c r="I7063" s="116"/>
      <c r="J7063" s="97"/>
      <c r="AD7063" s="476"/>
      <c r="AI7063" s="473"/>
    </row>
    <row r="7064" spans="1:35" s="4" customFormat="1" x14ac:dyDescent="0.25">
      <c r="A7064" s="408">
        <f t="shared" si="108"/>
        <v>7062</v>
      </c>
      <c r="B7064" s="488">
        <v>45565</v>
      </c>
      <c r="C7064" s="212" t="s">
        <v>477</v>
      </c>
      <c r="D7064" s="408" t="s">
        <v>269</v>
      </c>
      <c r="E7064" s="408" t="s">
        <v>470</v>
      </c>
      <c r="F7064" s="97">
        <v>0</v>
      </c>
      <c r="G7064" s="97"/>
      <c r="H7064" s="116"/>
      <c r="I7064" s="116"/>
      <c r="J7064" s="97"/>
      <c r="AD7064" s="476"/>
      <c r="AI7064" s="473"/>
    </row>
    <row r="7065" spans="1:35" s="4" customFormat="1" x14ac:dyDescent="0.25">
      <c r="A7065" s="408">
        <f t="shared" si="108"/>
        <v>7063</v>
      </c>
      <c r="B7065" s="488">
        <v>45565</v>
      </c>
      <c r="C7065" s="212" t="s">
        <v>509</v>
      </c>
      <c r="D7065" s="408" t="s">
        <v>269</v>
      </c>
      <c r="E7065" s="408" t="s">
        <v>470</v>
      </c>
      <c r="F7065" s="97">
        <v>0</v>
      </c>
      <c r="G7065" s="97"/>
      <c r="H7065" s="116"/>
      <c r="I7065" s="116"/>
      <c r="J7065" s="97"/>
      <c r="AD7065" s="476"/>
      <c r="AI7065" s="473"/>
    </row>
    <row r="7066" spans="1:35" s="4" customFormat="1" x14ac:dyDescent="0.25">
      <c r="A7066" s="408">
        <f t="shared" si="108"/>
        <v>7064</v>
      </c>
      <c r="B7066" s="488">
        <v>45565</v>
      </c>
      <c r="C7066" s="373" t="s">
        <v>478</v>
      </c>
      <c r="D7066" s="408" t="s">
        <v>103</v>
      </c>
      <c r="E7066" s="408" t="s">
        <v>470</v>
      </c>
      <c r="F7066" s="97">
        <v>0</v>
      </c>
      <c r="G7066" s="97"/>
      <c r="H7066" s="116"/>
      <c r="I7066" s="116"/>
      <c r="J7066" s="97"/>
      <c r="AD7066" s="476"/>
      <c r="AI7066" s="473"/>
    </row>
    <row r="7067" spans="1:35" s="4" customFormat="1" x14ac:dyDescent="0.25">
      <c r="A7067" s="408">
        <f t="shared" si="108"/>
        <v>7065</v>
      </c>
      <c r="B7067" s="488">
        <v>45565</v>
      </c>
      <c r="C7067" s="212" t="s">
        <v>519</v>
      </c>
      <c r="D7067" s="408" t="s">
        <v>103</v>
      </c>
      <c r="E7067" s="408" t="s">
        <v>504</v>
      </c>
      <c r="F7067" s="97">
        <v>0</v>
      </c>
      <c r="G7067" s="97"/>
      <c r="H7067" s="116"/>
      <c r="I7067" s="116"/>
      <c r="J7067" s="97"/>
      <c r="AD7067" s="476"/>
      <c r="AI7067" s="473"/>
    </row>
    <row r="7068" spans="1:35" s="4" customFormat="1" x14ac:dyDescent="0.25">
      <c r="A7068" s="408">
        <f t="shared" si="108"/>
        <v>7066</v>
      </c>
      <c r="B7068" s="488">
        <v>45565</v>
      </c>
      <c r="C7068" s="96" t="s">
        <v>507</v>
      </c>
      <c r="D7068" s="408" t="s">
        <v>269</v>
      </c>
      <c r="E7068" s="408" t="s">
        <v>504</v>
      </c>
      <c r="F7068" s="97">
        <v>0</v>
      </c>
      <c r="G7068" s="97"/>
      <c r="H7068" s="116"/>
      <c r="I7068" s="116"/>
      <c r="J7068" s="97"/>
      <c r="AD7068" s="476"/>
      <c r="AI7068" s="473"/>
    </row>
    <row r="7069" spans="1:35" s="4" customFormat="1" x14ac:dyDescent="0.25">
      <c r="A7069" s="408">
        <f t="shared" si="108"/>
        <v>7067</v>
      </c>
      <c r="B7069" s="488">
        <v>45564</v>
      </c>
      <c r="C7069" s="212" t="s">
        <v>125</v>
      </c>
      <c r="D7069" s="408" t="s">
        <v>99</v>
      </c>
      <c r="E7069" s="408" t="s">
        <v>334</v>
      </c>
      <c r="F7069" s="472">
        <v>0</v>
      </c>
      <c r="G7069" s="97"/>
      <c r="H7069" s="116"/>
      <c r="I7069" s="116"/>
      <c r="J7069" s="97"/>
      <c r="AD7069" s="476"/>
      <c r="AI7069" s="473"/>
    </row>
    <row r="7070" spans="1:35" s="4" customFormat="1" x14ac:dyDescent="0.25">
      <c r="A7070" s="408">
        <f t="shared" si="108"/>
        <v>7068</v>
      </c>
      <c r="B7070" s="488">
        <v>45564</v>
      </c>
      <c r="C7070" s="212" t="s">
        <v>290</v>
      </c>
      <c r="D7070" s="408" t="s">
        <v>99</v>
      </c>
      <c r="E7070" s="408" t="s">
        <v>335</v>
      </c>
      <c r="F7070" s="97">
        <v>0</v>
      </c>
      <c r="G7070" s="97"/>
      <c r="H7070" s="116"/>
      <c r="I7070" s="116"/>
      <c r="J7070" s="97"/>
      <c r="AD7070" s="476"/>
      <c r="AI7070" s="473"/>
    </row>
    <row r="7071" spans="1:35" s="4" customFormat="1" x14ac:dyDescent="0.25">
      <c r="A7071" s="408">
        <f t="shared" si="108"/>
        <v>7069</v>
      </c>
      <c r="B7071" s="488">
        <v>45564</v>
      </c>
      <c r="C7071" s="212" t="s">
        <v>88</v>
      </c>
      <c r="D7071" s="408" t="s">
        <v>89</v>
      </c>
      <c r="E7071" s="408" t="s">
        <v>336</v>
      </c>
      <c r="F7071" s="472">
        <v>0</v>
      </c>
      <c r="G7071" s="97"/>
      <c r="H7071" s="116"/>
      <c r="I7071" s="116"/>
      <c r="J7071" s="97"/>
      <c r="AD7071" s="476"/>
      <c r="AI7071" s="473"/>
    </row>
    <row r="7072" spans="1:35" s="4" customFormat="1" x14ac:dyDescent="0.25">
      <c r="A7072" s="408">
        <f t="shared" si="108"/>
        <v>7070</v>
      </c>
      <c r="B7072" s="488">
        <v>45564</v>
      </c>
      <c r="C7072" s="212" t="s">
        <v>294</v>
      </c>
      <c r="D7072" s="408" t="s">
        <v>89</v>
      </c>
      <c r="E7072" s="408" t="s">
        <v>337</v>
      </c>
      <c r="F7072" s="97">
        <v>207</v>
      </c>
      <c r="G7072" s="97"/>
      <c r="H7072" s="116"/>
      <c r="I7072" s="116"/>
      <c r="J7072" s="97"/>
      <c r="AD7072" s="476"/>
      <c r="AI7072" s="473"/>
    </row>
    <row r="7073" spans="1:35" s="4" customFormat="1" x14ac:dyDescent="0.25">
      <c r="A7073" s="408">
        <f t="shared" si="108"/>
        <v>7071</v>
      </c>
      <c r="B7073" s="488">
        <v>45564</v>
      </c>
      <c r="C7073" s="212" t="s">
        <v>119</v>
      </c>
      <c r="D7073" s="408" t="s">
        <v>131</v>
      </c>
      <c r="E7073" s="408" t="s">
        <v>338</v>
      </c>
      <c r="F7073" s="472">
        <v>79</v>
      </c>
      <c r="G7073" s="97"/>
      <c r="H7073" s="116"/>
      <c r="I7073" s="116"/>
      <c r="J7073" s="97"/>
      <c r="AD7073" s="476"/>
      <c r="AI7073" s="473"/>
    </row>
    <row r="7074" spans="1:35" s="4" customFormat="1" x14ac:dyDescent="0.25">
      <c r="A7074" s="408">
        <f t="shared" si="108"/>
        <v>7072</v>
      </c>
      <c r="B7074" s="488">
        <v>45564</v>
      </c>
      <c r="C7074" s="212" t="s">
        <v>121</v>
      </c>
      <c r="D7074" s="408" t="s">
        <v>122</v>
      </c>
      <c r="E7074" s="408" t="s">
        <v>339</v>
      </c>
      <c r="F7074" s="97">
        <v>48</v>
      </c>
      <c r="G7074" s="97"/>
      <c r="H7074" s="116"/>
      <c r="I7074" s="116"/>
      <c r="J7074" s="97"/>
      <c r="AD7074" s="476"/>
      <c r="AI7074" s="473"/>
    </row>
    <row r="7075" spans="1:35" s="4" customFormat="1" x14ac:dyDescent="0.25">
      <c r="A7075" s="408">
        <f t="shared" si="108"/>
        <v>7073</v>
      </c>
      <c r="B7075" s="488">
        <v>45564</v>
      </c>
      <c r="C7075" s="212" t="s">
        <v>349</v>
      </c>
      <c r="D7075" s="408" t="s">
        <v>360</v>
      </c>
      <c r="E7075" s="408" t="s">
        <v>127</v>
      </c>
      <c r="F7075" s="472">
        <v>56</v>
      </c>
      <c r="G7075" s="97"/>
      <c r="H7075" s="116"/>
      <c r="I7075" s="116"/>
      <c r="J7075" s="97"/>
      <c r="AD7075" s="476"/>
      <c r="AI7075" s="473"/>
    </row>
    <row r="7076" spans="1:35" s="4" customFormat="1" x14ac:dyDescent="0.25">
      <c r="A7076" s="408">
        <f t="shared" si="108"/>
        <v>7074</v>
      </c>
      <c r="B7076" s="488">
        <v>45564</v>
      </c>
      <c r="C7076" s="212" t="s">
        <v>449</v>
      </c>
      <c r="D7076" s="408" t="s">
        <v>122</v>
      </c>
      <c r="E7076" s="408" t="s">
        <v>339</v>
      </c>
      <c r="F7076" s="97">
        <v>0</v>
      </c>
      <c r="G7076" s="97"/>
      <c r="H7076" s="116"/>
      <c r="I7076" s="116"/>
      <c r="J7076" s="97"/>
      <c r="AD7076" s="476"/>
      <c r="AI7076" s="473"/>
    </row>
    <row r="7077" spans="1:35" s="4" customFormat="1" x14ac:dyDescent="0.25">
      <c r="A7077" s="408">
        <f t="shared" si="108"/>
        <v>7075</v>
      </c>
      <c r="B7077" s="488">
        <v>45564</v>
      </c>
      <c r="C7077" s="212" t="s">
        <v>118</v>
      </c>
      <c r="D7077" s="408" t="s">
        <v>107</v>
      </c>
      <c r="E7077" s="408" t="s">
        <v>340</v>
      </c>
      <c r="F7077" s="472">
        <v>0</v>
      </c>
      <c r="G7077" s="97"/>
      <c r="H7077" s="116"/>
      <c r="I7077" s="116"/>
      <c r="J7077" s="97"/>
      <c r="AD7077" s="476"/>
      <c r="AI7077" s="473"/>
    </row>
    <row r="7078" spans="1:35" s="4" customFormat="1" x14ac:dyDescent="0.25">
      <c r="A7078" s="408">
        <f t="shared" si="108"/>
        <v>7076</v>
      </c>
      <c r="B7078" s="488">
        <v>45564</v>
      </c>
      <c r="C7078" s="212" t="s">
        <v>109</v>
      </c>
      <c r="D7078" s="408" t="s">
        <v>107</v>
      </c>
      <c r="E7078" s="408" t="s">
        <v>341</v>
      </c>
      <c r="F7078" s="97">
        <v>0</v>
      </c>
      <c r="G7078" s="97"/>
      <c r="H7078" s="116"/>
      <c r="I7078" s="116"/>
      <c r="J7078" s="97"/>
      <c r="AD7078" s="476"/>
      <c r="AI7078" s="473"/>
    </row>
    <row r="7079" spans="1:35" s="4" customFormat="1" x14ac:dyDescent="0.25">
      <c r="A7079" s="408">
        <f t="shared" si="108"/>
        <v>7077</v>
      </c>
      <c r="B7079" s="488">
        <v>45564</v>
      </c>
      <c r="C7079" s="212" t="s">
        <v>106</v>
      </c>
      <c r="D7079" s="408" t="s">
        <v>107</v>
      </c>
      <c r="E7079" s="408" t="s">
        <v>342</v>
      </c>
      <c r="F7079" s="472">
        <v>0</v>
      </c>
      <c r="G7079" s="97"/>
      <c r="H7079" s="116"/>
      <c r="I7079" s="116"/>
      <c r="J7079" s="97"/>
      <c r="AD7079" s="476"/>
      <c r="AI7079" s="473"/>
    </row>
    <row r="7080" spans="1:35" s="4" customFormat="1" x14ac:dyDescent="0.25">
      <c r="A7080" s="408">
        <f t="shared" si="108"/>
        <v>7078</v>
      </c>
      <c r="B7080" s="488">
        <v>45564</v>
      </c>
      <c r="C7080" s="212" t="s">
        <v>278</v>
      </c>
      <c r="D7080" s="408" t="s">
        <v>107</v>
      </c>
      <c r="E7080" s="408" t="s">
        <v>341</v>
      </c>
      <c r="F7080" s="97">
        <v>103</v>
      </c>
      <c r="G7080" s="97"/>
      <c r="H7080" s="116"/>
      <c r="I7080" s="116"/>
      <c r="J7080" s="97"/>
      <c r="AD7080" s="476"/>
      <c r="AI7080" s="473"/>
    </row>
    <row r="7081" spans="1:35" s="4" customFormat="1" x14ac:dyDescent="0.25">
      <c r="A7081" s="408">
        <f t="shared" si="108"/>
        <v>7079</v>
      </c>
      <c r="B7081" s="488">
        <v>45564</v>
      </c>
      <c r="C7081" s="212" t="s">
        <v>372</v>
      </c>
      <c r="D7081" s="408" t="s">
        <v>107</v>
      </c>
      <c r="E7081" s="408">
        <v>0</v>
      </c>
      <c r="F7081" s="472">
        <v>0</v>
      </c>
      <c r="G7081" s="97"/>
      <c r="H7081" s="116"/>
      <c r="I7081" s="116"/>
      <c r="J7081" s="97"/>
      <c r="AD7081" s="476"/>
      <c r="AI7081" s="473"/>
    </row>
    <row r="7082" spans="1:35" s="4" customFormat="1" x14ac:dyDescent="0.25">
      <c r="A7082" s="408">
        <f t="shared" si="108"/>
        <v>7080</v>
      </c>
      <c r="B7082" s="488">
        <v>45564</v>
      </c>
      <c r="C7082" s="212" t="s">
        <v>373</v>
      </c>
      <c r="D7082" s="408" t="s">
        <v>107</v>
      </c>
      <c r="E7082" s="408">
        <v>0</v>
      </c>
      <c r="F7082" s="97">
        <v>0</v>
      </c>
      <c r="G7082" s="97"/>
      <c r="H7082" s="116"/>
      <c r="I7082" s="116"/>
      <c r="J7082" s="97"/>
      <c r="AD7082" s="476"/>
      <c r="AI7082" s="473"/>
    </row>
    <row r="7083" spans="1:35" s="4" customFormat="1" x14ac:dyDescent="0.25">
      <c r="A7083" s="408">
        <f t="shared" si="108"/>
        <v>7081</v>
      </c>
      <c r="B7083" s="488">
        <v>45564</v>
      </c>
      <c r="C7083" s="212" t="s">
        <v>91</v>
      </c>
      <c r="D7083" s="408" t="s">
        <v>92</v>
      </c>
      <c r="E7083" s="408" t="s">
        <v>343</v>
      </c>
      <c r="F7083" s="472">
        <v>0</v>
      </c>
      <c r="G7083" s="97"/>
      <c r="H7083" s="116"/>
      <c r="I7083" s="116"/>
      <c r="J7083" s="97"/>
      <c r="AD7083" s="476"/>
      <c r="AI7083" s="473"/>
    </row>
    <row r="7084" spans="1:35" s="4" customFormat="1" x14ac:dyDescent="0.25">
      <c r="A7084" s="408">
        <f t="shared" si="108"/>
        <v>7082</v>
      </c>
      <c r="B7084" s="488">
        <v>45564</v>
      </c>
      <c r="C7084" s="212" t="s">
        <v>94</v>
      </c>
      <c r="D7084" s="408" t="s">
        <v>92</v>
      </c>
      <c r="E7084" s="408" t="s">
        <v>344</v>
      </c>
      <c r="F7084" s="97">
        <v>0</v>
      </c>
      <c r="G7084" s="97"/>
      <c r="H7084" s="116"/>
      <c r="I7084" s="116"/>
      <c r="J7084" s="97"/>
      <c r="AD7084" s="476"/>
      <c r="AI7084" s="473"/>
    </row>
    <row r="7085" spans="1:35" s="4" customFormat="1" x14ac:dyDescent="0.25">
      <c r="A7085" s="408">
        <f t="shared" si="108"/>
        <v>7083</v>
      </c>
      <c r="B7085" s="488">
        <v>45564</v>
      </c>
      <c r="C7085" s="212" t="s">
        <v>116</v>
      </c>
      <c r="D7085" s="408" t="s">
        <v>92</v>
      </c>
      <c r="E7085" s="408" t="s">
        <v>345</v>
      </c>
      <c r="F7085" s="472">
        <v>0</v>
      </c>
      <c r="G7085" s="97"/>
      <c r="H7085" s="116"/>
      <c r="I7085" s="116"/>
      <c r="J7085" s="97"/>
      <c r="AD7085" s="476"/>
      <c r="AI7085" s="473"/>
    </row>
    <row r="7086" spans="1:35" s="4" customFormat="1" x14ac:dyDescent="0.25">
      <c r="A7086" s="408">
        <f t="shared" si="108"/>
        <v>7084</v>
      </c>
      <c r="B7086" s="488">
        <v>45564</v>
      </c>
      <c r="C7086" s="212" t="s">
        <v>128</v>
      </c>
      <c r="D7086" s="408" t="s">
        <v>97</v>
      </c>
      <c r="E7086" s="408" t="s">
        <v>346</v>
      </c>
      <c r="F7086" s="97">
        <v>53</v>
      </c>
      <c r="G7086" s="97"/>
      <c r="H7086" s="116"/>
      <c r="I7086" s="116"/>
      <c r="J7086" s="97"/>
      <c r="AD7086" s="476"/>
      <c r="AI7086" s="473"/>
    </row>
    <row r="7087" spans="1:35" s="4" customFormat="1" x14ac:dyDescent="0.25">
      <c r="A7087" s="408">
        <f t="shared" si="108"/>
        <v>7085</v>
      </c>
      <c r="B7087" s="488">
        <v>45564</v>
      </c>
      <c r="C7087" s="212" t="s">
        <v>96</v>
      </c>
      <c r="D7087" s="408" t="s">
        <v>97</v>
      </c>
      <c r="E7087" s="408" t="s">
        <v>347</v>
      </c>
      <c r="F7087" s="472">
        <v>60</v>
      </c>
      <c r="G7087" s="97"/>
      <c r="H7087" s="116"/>
      <c r="I7087" s="116"/>
      <c r="J7087" s="97"/>
      <c r="AD7087" s="476"/>
      <c r="AI7087" s="473"/>
    </row>
    <row r="7088" spans="1:35" s="4" customFormat="1" x14ac:dyDescent="0.25">
      <c r="A7088" s="408">
        <f t="shared" si="108"/>
        <v>7086</v>
      </c>
      <c r="B7088" s="488">
        <v>45564</v>
      </c>
      <c r="C7088" s="212" t="s">
        <v>113</v>
      </c>
      <c r="D7088" s="408" t="s">
        <v>114</v>
      </c>
      <c r="E7088" s="408" t="s">
        <v>348</v>
      </c>
      <c r="F7088" s="97">
        <v>0</v>
      </c>
      <c r="G7088" s="97"/>
      <c r="H7088" s="116"/>
      <c r="I7088" s="116"/>
      <c r="J7088" s="97"/>
      <c r="AD7088" s="476"/>
      <c r="AI7088" s="473"/>
    </row>
    <row r="7089" spans="1:35" s="4" customFormat="1" x14ac:dyDescent="0.25">
      <c r="A7089" s="408">
        <f t="shared" si="108"/>
        <v>7087</v>
      </c>
      <c r="B7089" s="488">
        <v>45564</v>
      </c>
      <c r="C7089" s="96" t="s">
        <v>559</v>
      </c>
      <c r="D7089" s="408" t="str">
        <f>VLOOKUP(C7089,X$4:Z7090,2,FALSE)</f>
        <v>لودر VOLVO</v>
      </c>
      <c r="E7089" s="408" t="str">
        <f>VLOOKUP(C7089,X$4:Z7090,3,FALSE)</f>
        <v>شرکتی</v>
      </c>
      <c r="F7089" s="472">
        <v>0</v>
      </c>
      <c r="G7089" s="97"/>
      <c r="H7089" s="116"/>
      <c r="I7089" s="116"/>
      <c r="J7089" s="97"/>
      <c r="AD7089" s="476"/>
      <c r="AI7089" s="473"/>
    </row>
    <row r="7090" spans="1:35" s="4" customFormat="1" x14ac:dyDescent="0.25">
      <c r="A7090" s="408">
        <f t="shared" si="108"/>
        <v>7088</v>
      </c>
      <c r="B7090" s="488">
        <v>45564</v>
      </c>
      <c r="C7090" s="212" t="s">
        <v>156</v>
      </c>
      <c r="D7090" s="408" t="s">
        <v>136</v>
      </c>
      <c r="E7090" s="408" t="s">
        <v>149</v>
      </c>
      <c r="F7090" s="97">
        <v>0</v>
      </c>
      <c r="G7090" s="97"/>
      <c r="H7090" s="116"/>
      <c r="I7090" s="116"/>
      <c r="J7090" s="97"/>
      <c r="AD7090" s="476"/>
      <c r="AI7090" s="473"/>
    </row>
    <row r="7091" spans="1:35" s="4" customFormat="1" x14ac:dyDescent="0.25">
      <c r="A7091" s="408">
        <f t="shared" si="108"/>
        <v>7089</v>
      </c>
      <c r="B7091" s="488">
        <v>45564</v>
      </c>
      <c r="C7091" s="212" t="s">
        <v>142</v>
      </c>
      <c r="D7091" s="408" t="s">
        <v>264</v>
      </c>
      <c r="E7091" s="408" t="s">
        <v>143</v>
      </c>
      <c r="F7091" s="472">
        <v>242</v>
      </c>
      <c r="G7091" s="97"/>
      <c r="H7091" s="116"/>
      <c r="I7091" s="116"/>
      <c r="J7091" s="97"/>
      <c r="AD7091" s="476"/>
      <c r="AI7091" s="473"/>
    </row>
    <row r="7092" spans="1:35" s="4" customFormat="1" x14ac:dyDescent="0.25">
      <c r="A7092" s="408">
        <f t="shared" si="108"/>
        <v>7090</v>
      </c>
      <c r="B7092" s="488">
        <v>45564</v>
      </c>
      <c r="C7092" s="212" t="s">
        <v>144</v>
      </c>
      <c r="D7092" s="408" t="s">
        <v>264</v>
      </c>
      <c r="E7092" s="408" t="s">
        <v>143</v>
      </c>
      <c r="F7092" s="97">
        <v>172</v>
      </c>
      <c r="G7092" s="97"/>
      <c r="H7092" s="116"/>
      <c r="I7092" s="116"/>
      <c r="J7092" s="97"/>
      <c r="AD7092" s="476"/>
      <c r="AI7092" s="473"/>
    </row>
    <row r="7093" spans="1:35" s="4" customFormat="1" x14ac:dyDescent="0.25">
      <c r="A7093" s="408">
        <f t="shared" si="108"/>
        <v>7091</v>
      </c>
      <c r="B7093" s="488">
        <v>45564</v>
      </c>
      <c r="C7093" s="212" t="s">
        <v>145</v>
      </c>
      <c r="D7093" s="408" t="s">
        <v>265</v>
      </c>
      <c r="E7093" s="408" t="s">
        <v>146</v>
      </c>
      <c r="F7093" s="472">
        <v>0</v>
      </c>
      <c r="G7093" s="97"/>
      <c r="H7093" s="116"/>
      <c r="I7093" s="116"/>
      <c r="J7093" s="97"/>
      <c r="AD7093" s="476"/>
      <c r="AI7093" s="473"/>
    </row>
    <row r="7094" spans="1:35" s="4" customFormat="1" x14ac:dyDescent="0.25">
      <c r="A7094" s="408">
        <f t="shared" si="108"/>
        <v>7092</v>
      </c>
      <c r="B7094" s="488">
        <v>45564</v>
      </c>
      <c r="C7094" s="212" t="s">
        <v>160</v>
      </c>
      <c r="D7094" s="408" t="s">
        <v>136</v>
      </c>
      <c r="E7094" s="408" t="s">
        <v>64</v>
      </c>
      <c r="F7094" s="97">
        <v>157</v>
      </c>
      <c r="G7094" s="97"/>
      <c r="H7094" s="116"/>
      <c r="I7094" s="116"/>
      <c r="J7094" s="97"/>
      <c r="AD7094" s="476"/>
      <c r="AI7094" s="473"/>
    </row>
    <row r="7095" spans="1:35" s="4" customFormat="1" x14ac:dyDescent="0.25">
      <c r="A7095" s="408">
        <f t="shared" si="108"/>
        <v>7093</v>
      </c>
      <c r="B7095" s="488">
        <v>45564</v>
      </c>
      <c r="C7095" s="212" t="s">
        <v>390</v>
      </c>
      <c r="D7095" s="408" t="s">
        <v>99</v>
      </c>
      <c r="E7095" s="408" t="s">
        <v>381</v>
      </c>
      <c r="F7095" s="472">
        <v>0</v>
      </c>
      <c r="G7095" s="97"/>
      <c r="H7095" s="116"/>
      <c r="I7095" s="116"/>
      <c r="J7095" s="97"/>
      <c r="AD7095" s="476"/>
      <c r="AI7095" s="473"/>
    </row>
    <row r="7096" spans="1:35" s="4" customFormat="1" x14ac:dyDescent="0.25">
      <c r="A7096" s="408">
        <f t="shared" ref="A7096:A7159" si="109">ROW()-2</f>
        <v>7094</v>
      </c>
      <c r="B7096" s="488">
        <v>45564</v>
      </c>
      <c r="C7096" s="96" t="s">
        <v>283</v>
      </c>
      <c r="D7096" s="408" t="s">
        <v>266</v>
      </c>
      <c r="E7096" s="408" t="s">
        <v>63</v>
      </c>
      <c r="F7096" s="97">
        <v>132</v>
      </c>
      <c r="G7096" s="97"/>
      <c r="H7096" s="116"/>
      <c r="I7096" s="116"/>
      <c r="J7096" s="97"/>
      <c r="AD7096" s="476"/>
      <c r="AI7096" s="473"/>
    </row>
    <row r="7097" spans="1:35" s="4" customFormat="1" x14ac:dyDescent="0.25">
      <c r="A7097" s="408">
        <f t="shared" si="109"/>
        <v>7095</v>
      </c>
      <c r="B7097" s="488">
        <v>45564</v>
      </c>
      <c r="C7097" s="212" t="s">
        <v>148</v>
      </c>
      <c r="D7097" s="408" t="s">
        <v>92</v>
      </c>
      <c r="E7097" s="408" t="s">
        <v>63</v>
      </c>
      <c r="F7097" s="472">
        <v>0</v>
      </c>
      <c r="G7097" s="97"/>
      <c r="H7097" s="116"/>
      <c r="I7097" s="116"/>
      <c r="J7097" s="97"/>
      <c r="AD7097" s="476"/>
      <c r="AI7097" s="473"/>
    </row>
    <row r="7098" spans="1:35" s="4" customFormat="1" x14ac:dyDescent="0.25">
      <c r="A7098" s="408">
        <f t="shared" si="109"/>
        <v>7096</v>
      </c>
      <c r="B7098" s="488">
        <v>45564</v>
      </c>
      <c r="C7098" s="212" t="s">
        <v>150</v>
      </c>
      <c r="D7098" s="408" t="s">
        <v>92</v>
      </c>
      <c r="E7098" s="408" t="s">
        <v>63</v>
      </c>
      <c r="F7098" s="97">
        <v>0</v>
      </c>
      <c r="G7098" s="97"/>
      <c r="H7098" s="116"/>
      <c r="I7098" s="116"/>
      <c r="J7098" s="97"/>
      <c r="AD7098" s="476"/>
      <c r="AI7098" s="473"/>
    </row>
    <row r="7099" spans="1:35" s="4" customFormat="1" x14ac:dyDescent="0.25">
      <c r="A7099" s="408">
        <f t="shared" si="109"/>
        <v>7097</v>
      </c>
      <c r="B7099" s="488">
        <v>45564</v>
      </c>
      <c r="C7099" s="213" t="s">
        <v>467</v>
      </c>
      <c r="D7099" s="408" t="s">
        <v>92</v>
      </c>
      <c r="E7099" s="408" t="s">
        <v>63</v>
      </c>
      <c r="F7099" s="472">
        <v>0</v>
      </c>
      <c r="G7099" s="97"/>
      <c r="H7099" s="116"/>
      <c r="I7099" s="116"/>
      <c r="J7099" s="97"/>
      <c r="AD7099" s="476"/>
      <c r="AI7099" s="473"/>
    </row>
    <row r="7100" spans="1:35" s="4" customFormat="1" x14ac:dyDescent="0.25">
      <c r="A7100" s="408">
        <f t="shared" si="109"/>
        <v>7098</v>
      </c>
      <c r="B7100" s="488">
        <v>45564</v>
      </c>
      <c r="C7100" s="212" t="s">
        <v>135</v>
      </c>
      <c r="D7100" s="408" t="s">
        <v>136</v>
      </c>
      <c r="E7100" s="408" t="s">
        <v>2</v>
      </c>
      <c r="F7100" s="97">
        <v>365</v>
      </c>
      <c r="G7100" s="97"/>
      <c r="H7100" s="116"/>
      <c r="I7100" s="116"/>
      <c r="J7100" s="97"/>
      <c r="AD7100" s="476"/>
      <c r="AI7100" s="473"/>
    </row>
    <row r="7101" spans="1:35" s="4" customFormat="1" x14ac:dyDescent="0.25">
      <c r="A7101" s="408">
        <f t="shared" si="109"/>
        <v>7099</v>
      </c>
      <c r="B7101" s="488">
        <v>45564</v>
      </c>
      <c r="C7101" s="212" t="s">
        <v>137</v>
      </c>
      <c r="D7101" s="408" t="s">
        <v>136</v>
      </c>
      <c r="E7101" s="408" t="s">
        <v>2</v>
      </c>
      <c r="F7101" s="472">
        <v>227</v>
      </c>
      <c r="G7101" s="97"/>
      <c r="H7101" s="116"/>
      <c r="I7101" s="116"/>
      <c r="J7101" s="97"/>
      <c r="AD7101" s="476"/>
      <c r="AI7101" s="473"/>
    </row>
    <row r="7102" spans="1:35" s="4" customFormat="1" x14ac:dyDescent="0.25">
      <c r="A7102" s="408">
        <f t="shared" si="109"/>
        <v>7100</v>
      </c>
      <c r="B7102" s="488">
        <v>45564</v>
      </c>
      <c r="C7102" s="212" t="s">
        <v>139</v>
      </c>
      <c r="D7102" s="408" t="s">
        <v>92</v>
      </c>
      <c r="E7102" s="408" t="s">
        <v>2</v>
      </c>
      <c r="F7102" s="97">
        <v>460</v>
      </c>
      <c r="G7102" s="97"/>
      <c r="H7102" s="116"/>
      <c r="I7102" s="116"/>
      <c r="J7102" s="97"/>
      <c r="AD7102" s="476"/>
      <c r="AI7102" s="473"/>
    </row>
    <row r="7103" spans="1:35" s="4" customFormat="1" x14ac:dyDescent="0.25">
      <c r="A7103" s="408">
        <f t="shared" si="109"/>
        <v>7101</v>
      </c>
      <c r="B7103" s="488">
        <v>45564</v>
      </c>
      <c r="C7103" s="212" t="s">
        <v>140</v>
      </c>
      <c r="D7103" s="408" t="s">
        <v>92</v>
      </c>
      <c r="E7103" s="408" t="s">
        <v>2</v>
      </c>
      <c r="F7103" s="472">
        <v>0</v>
      </c>
      <c r="G7103" s="97"/>
      <c r="H7103" s="116"/>
      <c r="I7103" s="116"/>
      <c r="J7103" s="97"/>
      <c r="AD7103" s="476"/>
      <c r="AI7103" s="473"/>
    </row>
    <row r="7104" spans="1:35" s="4" customFormat="1" x14ac:dyDescent="0.25">
      <c r="A7104" s="408">
        <f t="shared" si="109"/>
        <v>7102</v>
      </c>
      <c r="B7104" s="488">
        <v>45564</v>
      </c>
      <c r="C7104" s="212" t="s">
        <v>141</v>
      </c>
      <c r="D7104" s="408" t="s">
        <v>92</v>
      </c>
      <c r="E7104" s="408" t="s">
        <v>2</v>
      </c>
      <c r="F7104" s="97">
        <v>0</v>
      </c>
      <c r="G7104" s="97"/>
      <c r="H7104" s="116"/>
      <c r="I7104" s="116"/>
      <c r="J7104" s="97"/>
      <c r="AD7104" s="476"/>
      <c r="AI7104" s="473"/>
    </row>
    <row r="7105" spans="1:35" s="4" customFormat="1" x14ac:dyDescent="0.25">
      <c r="A7105" s="408">
        <f t="shared" si="109"/>
        <v>7103</v>
      </c>
      <c r="B7105" s="488">
        <v>45564</v>
      </c>
      <c r="C7105" s="212" t="s">
        <v>134</v>
      </c>
      <c r="D7105" s="408" t="s">
        <v>99</v>
      </c>
      <c r="E7105" s="408" t="s">
        <v>2</v>
      </c>
      <c r="F7105" s="472">
        <v>337</v>
      </c>
      <c r="G7105" s="97"/>
      <c r="H7105" s="116"/>
      <c r="I7105" s="116"/>
      <c r="J7105" s="97"/>
      <c r="AD7105" s="476"/>
      <c r="AI7105" s="473"/>
    </row>
    <row r="7106" spans="1:35" s="4" customFormat="1" x14ac:dyDescent="0.25">
      <c r="A7106" s="408">
        <f t="shared" si="109"/>
        <v>7104</v>
      </c>
      <c r="B7106" s="488">
        <v>45564</v>
      </c>
      <c r="C7106" s="212" t="s">
        <v>279</v>
      </c>
      <c r="D7106" s="408" t="s">
        <v>99</v>
      </c>
      <c r="E7106" s="408" t="s">
        <v>2</v>
      </c>
      <c r="F7106" s="97">
        <v>0</v>
      </c>
      <c r="G7106" s="97"/>
      <c r="H7106" s="116"/>
      <c r="I7106" s="116"/>
      <c r="J7106" s="97"/>
      <c r="AD7106" s="476"/>
      <c r="AI7106" s="473"/>
    </row>
    <row r="7107" spans="1:35" s="4" customFormat="1" x14ac:dyDescent="0.25">
      <c r="A7107" s="408">
        <f t="shared" si="109"/>
        <v>7105</v>
      </c>
      <c r="B7107" s="488">
        <v>45564</v>
      </c>
      <c r="C7107" s="212" t="s">
        <v>153</v>
      </c>
      <c r="D7107" s="408" t="s">
        <v>103</v>
      </c>
      <c r="E7107" s="408" t="s">
        <v>62</v>
      </c>
      <c r="F7107" s="472">
        <v>0</v>
      </c>
      <c r="G7107" s="97"/>
      <c r="H7107" s="116"/>
      <c r="I7107" s="116"/>
      <c r="J7107" s="97"/>
      <c r="AD7107" s="476"/>
      <c r="AI7107" s="473"/>
    </row>
    <row r="7108" spans="1:35" s="4" customFormat="1" x14ac:dyDescent="0.25">
      <c r="A7108" s="408">
        <f t="shared" si="109"/>
        <v>7106</v>
      </c>
      <c r="B7108" s="488">
        <v>45564</v>
      </c>
      <c r="C7108" s="212" t="s">
        <v>154</v>
      </c>
      <c r="D7108" s="408" t="s">
        <v>92</v>
      </c>
      <c r="E7108" s="408" t="s">
        <v>62</v>
      </c>
      <c r="F7108" s="97">
        <v>0</v>
      </c>
      <c r="G7108" s="97"/>
      <c r="H7108" s="116"/>
      <c r="I7108" s="116"/>
      <c r="J7108" s="97"/>
      <c r="AD7108" s="476"/>
      <c r="AI7108" s="473"/>
    </row>
    <row r="7109" spans="1:35" s="4" customFormat="1" x14ac:dyDescent="0.25">
      <c r="A7109" s="408">
        <f t="shared" si="109"/>
        <v>7107</v>
      </c>
      <c r="B7109" s="488">
        <v>45564</v>
      </c>
      <c r="C7109" s="212" t="s">
        <v>155</v>
      </c>
      <c r="D7109" s="408" t="s">
        <v>92</v>
      </c>
      <c r="E7109" s="408" t="s">
        <v>62</v>
      </c>
      <c r="F7109" s="472">
        <v>0</v>
      </c>
      <c r="G7109" s="97"/>
      <c r="H7109" s="116"/>
      <c r="I7109" s="116"/>
      <c r="J7109" s="97"/>
      <c r="AD7109" s="476"/>
      <c r="AI7109" s="473"/>
    </row>
    <row r="7110" spans="1:35" s="4" customFormat="1" x14ac:dyDescent="0.25">
      <c r="A7110" s="408">
        <f t="shared" si="109"/>
        <v>7108</v>
      </c>
      <c r="B7110" s="488">
        <v>45564</v>
      </c>
      <c r="C7110" s="212" t="s">
        <v>295</v>
      </c>
      <c r="D7110" s="408" t="s">
        <v>92</v>
      </c>
      <c r="E7110" s="408" t="s">
        <v>62</v>
      </c>
      <c r="F7110" s="97">
        <v>0</v>
      </c>
      <c r="G7110" s="97"/>
      <c r="H7110" s="116"/>
      <c r="I7110" s="116"/>
      <c r="J7110" s="97"/>
      <c r="AD7110" s="476"/>
      <c r="AI7110" s="473"/>
    </row>
    <row r="7111" spans="1:35" s="4" customFormat="1" x14ac:dyDescent="0.25">
      <c r="A7111" s="408">
        <f t="shared" si="109"/>
        <v>7109</v>
      </c>
      <c r="B7111" s="488">
        <v>45564</v>
      </c>
      <c r="C7111" s="212" t="s">
        <v>259</v>
      </c>
      <c r="D7111" s="408" t="s">
        <v>92</v>
      </c>
      <c r="E7111" s="408" t="s">
        <v>2</v>
      </c>
      <c r="F7111" s="472">
        <v>230</v>
      </c>
      <c r="G7111" s="97"/>
      <c r="H7111" s="116"/>
      <c r="I7111" s="116"/>
      <c r="J7111" s="97"/>
      <c r="AD7111" s="476"/>
      <c r="AI7111" s="473"/>
    </row>
    <row r="7112" spans="1:35" s="4" customFormat="1" x14ac:dyDescent="0.25">
      <c r="A7112" s="408">
        <f t="shared" si="109"/>
        <v>7110</v>
      </c>
      <c r="B7112" s="488">
        <v>45564</v>
      </c>
      <c r="C7112" s="212" t="s">
        <v>260</v>
      </c>
      <c r="D7112" s="408" t="s">
        <v>92</v>
      </c>
      <c r="E7112" s="408" t="s">
        <v>2</v>
      </c>
      <c r="F7112" s="97">
        <v>240</v>
      </c>
      <c r="G7112" s="97"/>
      <c r="H7112" s="116"/>
      <c r="I7112" s="116"/>
      <c r="J7112" s="97"/>
      <c r="AD7112" s="476"/>
      <c r="AI7112" s="473"/>
    </row>
    <row r="7113" spans="1:35" s="4" customFormat="1" x14ac:dyDescent="0.25">
      <c r="A7113" s="408">
        <f t="shared" si="109"/>
        <v>7111</v>
      </c>
      <c r="B7113" s="488">
        <v>45564</v>
      </c>
      <c r="C7113" s="212" t="s">
        <v>252</v>
      </c>
      <c r="D7113" s="408" t="s">
        <v>92</v>
      </c>
      <c r="E7113" s="408" t="s">
        <v>2</v>
      </c>
      <c r="F7113" s="472">
        <v>202</v>
      </c>
      <c r="G7113" s="97"/>
      <c r="H7113" s="116"/>
      <c r="I7113" s="116"/>
      <c r="J7113" s="97"/>
      <c r="AD7113" s="476"/>
      <c r="AI7113" s="473"/>
    </row>
    <row r="7114" spans="1:35" s="4" customFormat="1" x14ac:dyDescent="0.25">
      <c r="A7114" s="408">
        <f t="shared" si="109"/>
        <v>7112</v>
      </c>
      <c r="B7114" s="488">
        <v>45564</v>
      </c>
      <c r="C7114" s="212" t="s">
        <v>177</v>
      </c>
      <c r="D7114" s="408" t="s">
        <v>159</v>
      </c>
      <c r="E7114" s="408" t="s">
        <v>8</v>
      </c>
      <c r="F7114" s="97">
        <v>113</v>
      </c>
      <c r="G7114" s="97"/>
      <c r="H7114" s="116"/>
      <c r="I7114" s="116"/>
      <c r="J7114" s="97"/>
      <c r="AD7114" s="476"/>
      <c r="AI7114" s="473"/>
    </row>
    <row r="7115" spans="1:35" s="4" customFormat="1" x14ac:dyDescent="0.25">
      <c r="A7115" s="408">
        <f t="shared" si="109"/>
        <v>7113</v>
      </c>
      <c r="B7115" s="488">
        <v>45564</v>
      </c>
      <c r="C7115" s="212" t="s">
        <v>162</v>
      </c>
      <c r="D7115" s="408" t="s">
        <v>163</v>
      </c>
      <c r="E7115" s="408" t="s">
        <v>164</v>
      </c>
      <c r="F7115" s="472">
        <v>0</v>
      </c>
      <c r="G7115" s="97"/>
      <c r="H7115" s="116"/>
      <c r="I7115" s="116"/>
      <c r="J7115" s="97"/>
      <c r="AD7115" s="476"/>
      <c r="AI7115" s="473"/>
    </row>
    <row r="7116" spans="1:35" s="4" customFormat="1" x14ac:dyDescent="0.25">
      <c r="A7116" s="408">
        <f t="shared" si="109"/>
        <v>7114</v>
      </c>
      <c r="B7116" s="488">
        <v>45564</v>
      </c>
      <c r="C7116" s="212" t="s">
        <v>166</v>
      </c>
      <c r="D7116" s="408" t="s">
        <v>167</v>
      </c>
      <c r="E7116" s="408" t="s">
        <v>164</v>
      </c>
      <c r="F7116" s="97">
        <v>0</v>
      </c>
      <c r="G7116" s="97"/>
      <c r="H7116" s="116"/>
      <c r="I7116" s="116"/>
      <c r="J7116" s="97"/>
      <c r="AD7116" s="476"/>
      <c r="AI7116" s="473"/>
    </row>
    <row r="7117" spans="1:35" s="4" customFormat="1" x14ac:dyDescent="0.25">
      <c r="A7117" s="408">
        <f t="shared" si="109"/>
        <v>7115</v>
      </c>
      <c r="B7117" s="488">
        <v>45564</v>
      </c>
      <c r="C7117" s="212" t="s">
        <v>169</v>
      </c>
      <c r="D7117" s="408" t="s">
        <v>167</v>
      </c>
      <c r="E7117" s="408" t="s">
        <v>164</v>
      </c>
      <c r="F7117" s="472">
        <v>0</v>
      </c>
      <c r="G7117" s="97"/>
      <c r="H7117" s="116"/>
      <c r="I7117" s="116"/>
      <c r="J7117" s="97"/>
      <c r="AD7117" s="476"/>
      <c r="AI7117" s="473"/>
    </row>
    <row r="7118" spans="1:35" s="4" customFormat="1" x14ac:dyDescent="0.25">
      <c r="A7118" s="408">
        <f t="shared" si="109"/>
        <v>7116</v>
      </c>
      <c r="B7118" s="488">
        <v>45564</v>
      </c>
      <c r="C7118" s="212" t="s">
        <v>170</v>
      </c>
      <c r="D7118" s="408" t="s">
        <v>103</v>
      </c>
      <c r="E7118" s="408" t="s">
        <v>164</v>
      </c>
      <c r="F7118" s="97">
        <v>121</v>
      </c>
      <c r="G7118" s="97"/>
      <c r="H7118" s="116"/>
      <c r="I7118" s="116"/>
      <c r="J7118" s="97"/>
      <c r="AD7118" s="476"/>
      <c r="AI7118" s="473"/>
    </row>
    <row r="7119" spans="1:35" s="4" customFormat="1" x14ac:dyDescent="0.25">
      <c r="A7119" s="408">
        <f t="shared" si="109"/>
        <v>7117</v>
      </c>
      <c r="B7119" s="488">
        <v>45564</v>
      </c>
      <c r="C7119" s="212" t="s">
        <v>171</v>
      </c>
      <c r="D7119" s="408" t="s">
        <v>159</v>
      </c>
      <c r="E7119" s="408" t="s">
        <v>164</v>
      </c>
      <c r="F7119" s="472">
        <v>0</v>
      </c>
      <c r="G7119" s="97"/>
      <c r="H7119" s="116"/>
      <c r="I7119" s="116"/>
      <c r="J7119" s="97"/>
      <c r="AD7119" s="476"/>
      <c r="AI7119" s="473"/>
    </row>
    <row r="7120" spans="1:35" s="4" customFormat="1" x14ac:dyDescent="0.25">
      <c r="A7120" s="408">
        <f t="shared" si="109"/>
        <v>7118</v>
      </c>
      <c r="B7120" s="488">
        <v>45564</v>
      </c>
      <c r="C7120" s="212" t="s">
        <v>172</v>
      </c>
      <c r="D7120" s="408" t="s">
        <v>173</v>
      </c>
      <c r="E7120" s="408" t="s">
        <v>164</v>
      </c>
      <c r="F7120" s="97">
        <v>0</v>
      </c>
      <c r="G7120" s="97"/>
      <c r="H7120" s="116"/>
      <c r="I7120" s="116"/>
      <c r="J7120" s="97"/>
      <c r="AD7120" s="476"/>
      <c r="AI7120" s="473"/>
    </row>
    <row r="7121" spans="1:35" s="4" customFormat="1" x14ac:dyDescent="0.25">
      <c r="A7121" s="408">
        <f t="shared" si="109"/>
        <v>7119</v>
      </c>
      <c r="B7121" s="488">
        <v>45564</v>
      </c>
      <c r="C7121" s="212" t="s">
        <v>174</v>
      </c>
      <c r="D7121" s="408" t="s">
        <v>99</v>
      </c>
      <c r="E7121" s="408" t="s">
        <v>164</v>
      </c>
      <c r="F7121" s="472">
        <v>205</v>
      </c>
      <c r="G7121" s="97"/>
      <c r="H7121" s="116"/>
      <c r="I7121" s="116"/>
      <c r="J7121" s="97"/>
      <c r="AD7121" s="476"/>
      <c r="AI7121" s="473"/>
    </row>
    <row r="7122" spans="1:35" s="4" customFormat="1" x14ac:dyDescent="0.25">
      <c r="A7122" s="408">
        <f t="shared" si="109"/>
        <v>7120</v>
      </c>
      <c r="B7122" s="488">
        <v>45564</v>
      </c>
      <c r="C7122" s="212" t="s">
        <v>175</v>
      </c>
      <c r="D7122" s="408" t="s">
        <v>176</v>
      </c>
      <c r="E7122" s="408" t="s">
        <v>164</v>
      </c>
      <c r="F7122" s="97">
        <v>0</v>
      </c>
      <c r="G7122" s="97"/>
      <c r="H7122" s="116"/>
      <c r="I7122" s="116"/>
      <c r="J7122" s="97"/>
      <c r="AD7122" s="476"/>
      <c r="AI7122" s="473"/>
    </row>
    <row r="7123" spans="1:35" s="4" customFormat="1" x14ac:dyDescent="0.25">
      <c r="A7123" s="408">
        <f t="shared" si="109"/>
        <v>7121</v>
      </c>
      <c r="B7123" s="488">
        <v>45564</v>
      </c>
      <c r="C7123" s="212" t="s">
        <v>263</v>
      </c>
      <c r="D7123" s="408" t="s">
        <v>176</v>
      </c>
      <c r="E7123" s="408" t="s">
        <v>164</v>
      </c>
      <c r="F7123" s="472">
        <v>0</v>
      </c>
      <c r="G7123" s="97"/>
      <c r="H7123" s="116"/>
      <c r="I7123" s="116"/>
      <c r="J7123" s="97"/>
      <c r="AD7123" s="476"/>
      <c r="AI7123" s="473"/>
    </row>
    <row r="7124" spans="1:35" s="4" customFormat="1" x14ac:dyDescent="0.25">
      <c r="A7124" s="408">
        <f t="shared" si="109"/>
        <v>7122</v>
      </c>
      <c r="B7124" s="488">
        <v>45564</v>
      </c>
      <c r="C7124" s="212" t="s">
        <v>261</v>
      </c>
      <c r="D7124" s="408" t="s">
        <v>269</v>
      </c>
      <c r="E7124" s="408" t="s">
        <v>164</v>
      </c>
      <c r="F7124" s="97">
        <v>0</v>
      </c>
      <c r="G7124" s="97"/>
      <c r="H7124" s="116"/>
      <c r="I7124" s="116"/>
      <c r="J7124" s="97"/>
      <c r="AD7124" s="476"/>
      <c r="AI7124" s="473"/>
    </row>
    <row r="7125" spans="1:35" s="4" customFormat="1" x14ac:dyDescent="0.25">
      <c r="A7125" s="408">
        <f t="shared" si="109"/>
        <v>7123</v>
      </c>
      <c r="B7125" s="488">
        <v>45564</v>
      </c>
      <c r="C7125" s="212" t="s">
        <v>254</v>
      </c>
      <c r="D7125" s="408" t="s">
        <v>159</v>
      </c>
      <c r="E7125" s="408" t="s">
        <v>164</v>
      </c>
      <c r="F7125" s="472">
        <v>0</v>
      </c>
      <c r="G7125" s="97"/>
      <c r="H7125" s="116"/>
      <c r="I7125" s="116"/>
      <c r="J7125" s="97"/>
      <c r="AD7125" s="476"/>
      <c r="AI7125" s="473"/>
    </row>
    <row r="7126" spans="1:35" s="4" customFormat="1" x14ac:dyDescent="0.25">
      <c r="A7126" s="408">
        <f t="shared" si="109"/>
        <v>7124</v>
      </c>
      <c r="B7126" s="488">
        <v>45564</v>
      </c>
      <c r="C7126" s="212" t="s">
        <v>277</v>
      </c>
      <c r="D7126" s="408" t="s">
        <v>176</v>
      </c>
      <c r="E7126" s="408" t="s">
        <v>164</v>
      </c>
      <c r="F7126" s="97">
        <v>160</v>
      </c>
      <c r="G7126" s="97"/>
      <c r="H7126" s="116"/>
      <c r="I7126" s="116"/>
      <c r="J7126" s="97"/>
      <c r="AD7126" s="476"/>
      <c r="AI7126" s="473"/>
    </row>
    <row r="7127" spans="1:35" s="4" customFormat="1" x14ac:dyDescent="0.25">
      <c r="A7127" s="408">
        <f t="shared" si="109"/>
        <v>7125</v>
      </c>
      <c r="B7127" s="488">
        <v>45564</v>
      </c>
      <c r="C7127" s="212" t="s">
        <v>352</v>
      </c>
      <c r="D7127" s="408" t="s">
        <v>176</v>
      </c>
      <c r="E7127" s="408" t="s">
        <v>164</v>
      </c>
      <c r="F7127" s="472">
        <v>0</v>
      </c>
      <c r="G7127" s="97"/>
      <c r="H7127" s="116"/>
      <c r="I7127" s="116"/>
      <c r="J7127" s="97"/>
      <c r="AD7127" s="476"/>
      <c r="AI7127" s="473"/>
    </row>
    <row r="7128" spans="1:35" s="4" customFormat="1" x14ac:dyDescent="0.25">
      <c r="A7128" s="408">
        <f t="shared" si="109"/>
        <v>7126</v>
      </c>
      <c r="B7128" s="488">
        <v>45564</v>
      </c>
      <c r="C7128" s="212" t="s">
        <v>354</v>
      </c>
      <c r="D7128" s="408" t="s">
        <v>103</v>
      </c>
      <c r="E7128" s="408" t="s">
        <v>164</v>
      </c>
      <c r="F7128" s="97">
        <v>0</v>
      </c>
      <c r="G7128" s="97"/>
      <c r="H7128" s="116"/>
      <c r="I7128" s="116"/>
      <c r="J7128" s="97"/>
      <c r="AD7128" s="476"/>
      <c r="AI7128" s="473"/>
    </row>
    <row r="7129" spans="1:35" s="4" customFormat="1" x14ac:dyDescent="0.25">
      <c r="A7129" s="408">
        <f t="shared" si="109"/>
        <v>7127</v>
      </c>
      <c r="B7129" s="488">
        <v>45564</v>
      </c>
      <c r="C7129" s="212" t="s">
        <v>385</v>
      </c>
      <c r="D7129" s="408" t="s">
        <v>386</v>
      </c>
      <c r="E7129" s="408" t="s">
        <v>383</v>
      </c>
      <c r="F7129" s="472">
        <v>0</v>
      </c>
      <c r="G7129" s="97"/>
      <c r="H7129" s="116"/>
      <c r="I7129" s="116"/>
      <c r="J7129" s="97"/>
      <c r="AD7129" s="476"/>
      <c r="AI7129" s="473"/>
    </row>
    <row r="7130" spans="1:35" s="4" customFormat="1" x14ac:dyDescent="0.25">
      <c r="A7130" s="408">
        <f t="shared" si="109"/>
        <v>7128</v>
      </c>
      <c r="B7130" s="488">
        <v>45564</v>
      </c>
      <c r="C7130" s="212" t="s">
        <v>379</v>
      </c>
      <c r="D7130" s="408" t="s">
        <v>269</v>
      </c>
      <c r="E7130" s="408" t="s">
        <v>381</v>
      </c>
      <c r="F7130" s="97">
        <v>0</v>
      </c>
      <c r="G7130" s="97"/>
      <c r="H7130" s="116"/>
      <c r="I7130" s="116"/>
      <c r="J7130" s="97"/>
      <c r="AD7130" s="476"/>
      <c r="AI7130" s="473"/>
    </row>
    <row r="7131" spans="1:35" s="4" customFormat="1" x14ac:dyDescent="0.25">
      <c r="A7131" s="408">
        <f t="shared" si="109"/>
        <v>7129</v>
      </c>
      <c r="B7131" s="488">
        <v>45564</v>
      </c>
      <c r="C7131" s="212" t="s">
        <v>380</v>
      </c>
      <c r="D7131" s="408" t="s">
        <v>269</v>
      </c>
      <c r="E7131" s="408" t="s">
        <v>381</v>
      </c>
      <c r="F7131" s="472">
        <v>0</v>
      </c>
      <c r="G7131" s="97"/>
      <c r="H7131" s="116"/>
      <c r="I7131" s="116"/>
      <c r="J7131" s="97"/>
      <c r="AD7131" s="476"/>
      <c r="AI7131" s="473"/>
    </row>
    <row r="7132" spans="1:35" s="4" customFormat="1" x14ac:dyDescent="0.25">
      <c r="A7132" s="408">
        <f t="shared" si="109"/>
        <v>7130</v>
      </c>
      <c r="B7132" s="488">
        <v>45564</v>
      </c>
      <c r="C7132" s="212" t="s">
        <v>489</v>
      </c>
      <c r="D7132" s="408" t="s">
        <v>269</v>
      </c>
      <c r="E7132" s="408" t="s">
        <v>381</v>
      </c>
      <c r="F7132" s="97">
        <v>0</v>
      </c>
      <c r="G7132" s="97"/>
      <c r="H7132" s="116"/>
      <c r="I7132" s="116"/>
      <c r="J7132" s="97"/>
      <c r="AD7132" s="476"/>
      <c r="AI7132" s="473"/>
    </row>
    <row r="7133" spans="1:35" s="4" customFormat="1" x14ac:dyDescent="0.25">
      <c r="A7133" s="408">
        <f t="shared" si="109"/>
        <v>7131</v>
      </c>
      <c r="B7133" s="488">
        <v>45564</v>
      </c>
      <c r="C7133" s="212" t="s">
        <v>389</v>
      </c>
      <c r="D7133" s="408" t="s">
        <v>103</v>
      </c>
      <c r="E7133" s="408" t="s">
        <v>381</v>
      </c>
      <c r="F7133" s="472">
        <v>145</v>
      </c>
      <c r="G7133" s="97"/>
      <c r="H7133" s="116"/>
      <c r="I7133" s="116"/>
      <c r="J7133" s="97"/>
      <c r="AD7133" s="476"/>
      <c r="AI7133" s="473"/>
    </row>
    <row r="7134" spans="1:35" s="4" customFormat="1" x14ac:dyDescent="0.25">
      <c r="A7134" s="408">
        <f t="shared" si="109"/>
        <v>7132</v>
      </c>
      <c r="B7134" s="488">
        <v>45564</v>
      </c>
      <c r="C7134" s="212" t="s">
        <v>425</v>
      </c>
      <c r="D7134" s="408" t="s">
        <v>99</v>
      </c>
      <c r="E7134" s="203" t="s">
        <v>498</v>
      </c>
      <c r="F7134" s="97">
        <v>110</v>
      </c>
      <c r="G7134" s="97"/>
      <c r="H7134" s="116"/>
      <c r="I7134" s="116"/>
      <c r="J7134" s="97"/>
      <c r="AD7134" s="476"/>
      <c r="AI7134" s="473"/>
    </row>
    <row r="7135" spans="1:35" s="4" customFormat="1" x14ac:dyDescent="0.25">
      <c r="A7135" s="408">
        <f t="shared" si="109"/>
        <v>7133</v>
      </c>
      <c r="B7135" s="488">
        <v>45564</v>
      </c>
      <c r="C7135" s="212" t="s">
        <v>426</v>
      </c>
      <c r="D7135" s="408" t="s">
        <v>159</v>
      </c>
      <c r="E7135" s="408" t="s">
        <v>381</v>
      </c>
      <c r="F7135" s="472">
        <v>0</v>
      </c>
      <c r="G7135" s="97"/>
      <c r="H7135" s="116"/>
      <c r="I7135" s="116"/>
      <c r="J7135" s="97"/>
      <c r="AD7135" s="476"/>
      <c r="AI7135" s="473"/>
    </row>
    <row r="7136" spans="1:35" s="4" customFormat="1" x14ac:dyDescent="0.25">
      <c r="A7136" s="408">
        <f t="shared" si="109"/>
        <v>7134</v>
      </c>
      <c r="B7136" s="488">
        <v>45564</v>
      </c>
      <c r="C7136" s="96" t="s">
        <v>255</v>
      </c>
      <c r="D7136" s="408" t="s">
        <v>159</v>
      </c>
      <c r="E7136" s="408" t="s">
        <v>448</v>
      </c>
      <c r="F7136" s="97">
        <v>0</v>
      </c>
      <c r="G7136" s="97"/>
      <c r="H7136" s="116"/>
      <c r="I7136" s="116"/>
      <c r="J7136" s="97"/>
      <c r="AD7136" s="476"/>
      <c r="AI7136" s="473"/>
    </row>
    <row r="7137" spans="1:35" s="4" customFormat="1" x14ac:dyDescent="0.25">
      <c r="A7137" s="408">
        <f t="shared" si="109"/>
        <v>7135</v>
      </c>
      <c r="B7137" s="488">
        <v>45564</v>
      </c>
      <c r="C7137" s="373" t="s">
        <v>474</v>
      </c>
      <c r="D7137" s="408" t="s">
        <v>269</v>
      </c>
      <c r="E7137" s="408" t="s">
        <v>470</v>
      </c>
      <c r="F7137" s="472">
        <v>216</v>
      </c>
      <c r="G7137" s="97"/>
      <c r="H7137" s="116"/>
      <c r="I7137" s="116"/>
      <c r="J7137" s="97"/>
      <c r="AD7137" s="476"/>
      <c r="AI7137" s="473"/>
    </row>
    <row r="7138" spans="1:35" s="4" customFormat="1" x14ac:dyDescent="0.25">
      <c r="A7138" s="408">
        <f t="shared" si="109"/>
        <v>7136</v>
      </c>
      <c r="B7138" s="488">
        <v>45564</v>
      </c>
      <c r="C7138" s="96" t="s">
        <v>475</v>
      </c>
      <c r="D7138" s="408" t="s">
        <v>269</v>
      </c>
      <c r="E7138" s="408" t="s">
        <v>470</v>
      </c>
      <c r="F7138" s="97">
        <v>232</v>
      </c>
      <c r="G7138" s="97"/>
      <c r="H7138" s="116"/>
      <c r="I7138" s="116"/>
      <c r="J7138" s="97"/>
      <c r="AD7138" s="476"/>
      <c r="AI7138" s="473"/>
    </row>
    <row r="7139" spans="1:35" s="4" customFormat="1" x14ac:dyDescent="0.25">
      <c r="A7139" s="408">
        <f t="shared" si="109"/>
        <v>7137</v>
      </c>
      <c r="B7139" s="488">
        <v>45564</v>
      </c>
      <c r="C7139" s="373" t="s">
        <v>476</v>
      </c>
      <c r="D7139" s="408" t="s">
        <v>269</v>
      </c>
      <c r="E7139" s="408" t="s">
        <v>470</v>
      </c>
      <c r="F7139" s="472">
        <v>259</v>
      </c>
      <c r="G7139" s="97"/>
      <c r="H7139" s="116"/>
      <c r="I7139" s="116"/>
      <c r="J7139" s="97"/>
      <c r="AD7139" s="476"/>
      <c r="AI7139" s="473"/>
    </row>
    <row r="7140" spans="1:35" s="4" customFormat="1" x14ac:dyDescent="0.25">
      <c r="A7140" s="408">
        <f t="shared" si="109"/>
        <v>7138</v>
      </c>
      <c r="B7140" s="488">
        <v>45564</v>
      </c>
      <c r="C7140" s="96" t="s">
        <v>477</v>
      </c>
      <c r="D7140" s="408" t="s">
        <v>269</v>
      </c>
      <c r="E7140" s="408" t="s">
        <v>470</v>
      </c>
      <c r="F7140" s="97">
        <v>209</v>
      </c>
      <c r="G7140" s="97"/>
      <c r="H7140" s="116"/>
      <c r="I7140" s="116"/>
      <c r="J7140" s="97"/>
      <c r="AD7140" s="476"/>
      <c r="AI7140" s="473"/>
    </row>
    <row r="7141" spans="1:35" s="4" customFormat="1" x14ac:dyDescent="0.25">
      <c r="A7141" s="408">
        <f t="shared" si="109"/>
        <v>7139</v>
      </c>
      <c r="B7141" s="488">
        <v>45564</v>
      </c>
      <c r="C7141" s="373" t="s">
        <v>478</v>
      </c>
      <c r="D7141" s="408" t="s">
        <v>103</v>
      </c>
      <c r="E7141" s="408" t="s">
        <v>470</v>
      </c>
      <c r="F7141" s="472">
        <v>94</v>
      </c>
      <c r="G7141" s="97"/>
      <c r="H7141" s="116"/>
      <c r="I7141" s="116"/>
      <c r="J7141" s="97"/>
      <c r="AD7141" s="476"/>
      <c r="AI7141" s="473"/>
    </row>
    <row r="7142" spans="1:35" s="4" customFormat="1" x14ac:dyDescent="0.25">
      <c r="A7142" s="408">
        <f t="shared" si="109"/>
        <v>7140</v>
      </c>
      <c r="B7142" s="488">
        <v>45564</v>
      </c>
      <c r="C7142" s="96" t="s">
        <v>489</v>
      </c>
      <c r="D7142" s="408" t="s">
        <v>269</v>
      </c>
      <c r="E7142" s="408" t="s">
        <v>381</v>
      </c>
      <c r="F7142" s="97">
        <v>215</v>
      </c>
      <c r="G7142" s="97"/>
      <c r="H7142" s="116"/>
      <c r="I7142" s="116"/>
      <c r="J7142" s="97"/>
      <c r="AD7142" s="476"/>
      <c r="AI7142" s="473"/>
    </row>
    <row r="7143" spans="1:35" s="4" customFormat="1" x14ac:dyDescent="0.25">
      <c r="A7143" s="408">
        <f t="shared" si="109"/>
        <v>7141</v>
      </c>
      <c r="B7143" s="488">
        <v>45564</v>
      </c>
      <c r="C7143" s="373" t="s">
        <v>519</v>
      </c>
      <c r="D7143" s="408" t="s">
        <v>103</v>
      </c>
      <c r="E7143" s="408" t="s">
        <v>504</v>
      </c>
      <c r="F7143" s="472">
        <v>86</v>
      </c>
      <c r="G7143" s="97"/>
      <c r="H7143" s="116"/>
      <c r="I7143" s="116"/>
      <c r="J7143" s="97"/>
      <c r="AD7143" s="476"/>
      <c r="AI7143" s="473"/>
    </row>
    <row r="7144" spans="1:35" s="4" customFormat="1" x14ac:dyDescent="0.25">
      <c r="A7144" s="408">
        <f t="shared" si="109"/>
        <v>7142</v>
      </c>
      <c r="B7144" s="488">
        <v>45566</v>
      </c>
      <c r="C7144" s="212" t="s">
        <v>125</v>
      </c>
      <c r="D7144" s="408" t="s">
        <v>99</v>
      </c>
      <c r="E7144" s="408" t="s">
        <v>334</v>
      </c>
      <c r="F7144" s="97">
        <v>232</v>
      </c>
      <c r="G7144" s="97"/>
      <c r="H7144" s="116"/>
      <c r="I7144" s="116"/>
      <c r="J7144" s="97"/>
      <c r="AD7144" s="476"/>
      <c r="AI7144" s="473"/>
    </row>
    <row r="7145" spans="1:35" s="4" customFormat="1" x14ac:dyDescent="0.25">
      <c r="A7145" s="408">
        <f t="shared" si="109"/>
        <v>7143</v>
      </c>
      <c r="B7145" s="488">
        <v>45566</v>
      </c>
      <c r="C7145" s="212" t="s">
        <v>290</v>
      </c>
      <c r="D7145" s="408" t="s">
        <v>99</v>
      </c>
      <c r="E7145" s="408" t="s">
        <v>335</v>
      </c>
      <c r="F7145" s="472">
        <v>0</v>
      </c>
      <c r="G7145" s="97"/>
      <c r="H7145" s="116"/>
      <c r="I7145" s="116"/>
      <c r="J7145" s="97"/>
      <c r="AD7145" s="476"/>
      <c r="AI7145" s="473"/>
    </row>
    <row r="7146" spans="1:35" s="4" customFormat="1" x14ac:dyDescent="0.25">
      <c r="A7146" s="408">
        <f t="shared" si="109"/>
        <v>7144</v>
      </c>
      <c r="B7146" s="488">
        <v>45566</v>
      </c>
      <c r="C7146" s="212" t="s">
        <v>88</v>
      </c>
      <c r="D7146" s="408" t="s">
        <v>89</v>
      </c>
      <c r="E7146" s="408" t="s">
        <v>336</v>
      </c>
      <c r="F7146" s="97">
        <v>0</v>
      </c>
      <c r="G7146" s="97"/>
      <c r="H7146" s="116"/>
      <c r="I7146" s="116"/>
      <c r="J7146" s="97"/>
      <c r="AD7146" s="476"/>
      <c r="AI7146" s="473"/>
    </row>
    <row r="7147" spans="1:35" s="4" customFormat="1" x14ac:dyDescent="0.25">
      <c r="A7147" s="408">
        <f t="shared" si="109"/>
        <v>7145</v>
      </c>
      <c r="B7147" s="488">
        <v>45566</v>
      </c>
      <c r="C7147" s="212" t="s">
        <v>294</v>
      </c>
      <c r="D7147" s="408" t="s">
        <v>89</v>
      </c>
      <c r="E7147" s="408" t="s">
        <v>337</v>
      </c>
      <c r="F7147" s="472">
        <v>0</v>
      </c>
      <c r="G7147" s="97"/>
      <c r="H7147" s="116"/>
      <c r="I7147" s="116"/>
      <c r="J7147" s="97"/>
      <c r="AD7147" s="476"/>
      <c r="AI7147" s="473"/>
    </row>
    <row r="7148" spans="1:35" s="4" customFormat="1" x14ac:dyDescent="0.25">
      <c r="A7148" s="408">
        <f t="shared" si="109"/>
        <v>7146</v>
      </c>
      <c r="B7148" s="488">
        <v>45566</v>
      </c>
      <c r="C7148" s="212" t="s">
        <v>119</v>
      </c>
      <c r="D7148" s="408" t="s">
        <v>131</v>
      </c>
      <c r="E7148" s="408" t="s">
        <v>338</v>
      </c>
      <c r="F7148" s="97">
        <v>100</v>
      </c>
      <c r="G7148" s="97"/>
      <c r="H7148" s="116"/>
      <c r="I7148" s="116"/>
      <c r="J7148" s="97"/>
      <c r="AD7148" s="476"/>
      <c r="AI7148" s="473"/>
    </row>
    <row r="7149" spans="1:35" s="4" customFormat="1" x14ac:dyDescent="0.25">
      <c r="A7149" s="408">
        <f t="shared" si="109"/>
        <v>7147</v>
      </c>
      <c r="B7149" s="488">
        <v>45566</v>
      </c>
      <c r="C7149" s="212" t="s">
        <v>121</v>
      </c>
      <c r="D7149" s="408" t="s">
        <v>122</v>
      </c>
      <c r="E7149" s="408" t="s">
        <v>339</v>
      </c>
      <c r="F7149" s="472">
        <v>84</v>
      </c>
      <c r="G7149" s="97"/>
      <c r="H7149" s="116"/>
      <c r="I7149" s="116"/>
      <c r="J7149" s="97"/>
      <c r="AD7149" s="476"/>
      <c r="AI7149" s="473"/>
    </row>
    <row r="7150" spans="1:35" s="4" customFormat="1" x14ac:dyDescent="0.25">
      <c r="A7150" s="408">
        <f t="shared" si="109"/>
        <v>7148</v>
      </c>
      <c r="B7150" s="488">
        <v>45566</v>
      </c>
      <c r="C7150" s="212" t="s">
        <v>349</v>
      </c>
      <c r="D7150" s="408" t="s">
        <v>360</v>
      </c>
      <c r="E7150" s="408" t="s">
        <v>127</v>
      </c>
      <c r="F7150" s="97">
        <v>101</v>
      </c>
      <c r="G7150" s="97"/>
      <c r="H7150" s="116"/>
      <c r="I7150" s="116"/>
      <c r="J7150" s="97"/>
      <c r="AD7150" s="476"/>
      <c r="AI7150" s="473"/>
    </row>
    <row r="7151" spans="1:35" s="4" customFormat="1" x14ac:dyDescent="0.25">
      <c r="A7151" s="408">
        <f t="shared" si="109"/>
        <v>7149</v>
      </c>
      <c r="B7151" s="488">
        <v>45566</v>
      </c>
      <c r="C7151" s="212" t="s">
        <v>449</v>
      </c>
      <c r="D7151" s="408" t="s">
        <v>122</v>
      </c>
      <c r="E7151" s="408" t="s">
        <v>339</v>
      </c>
      <c r="F7151" s="472">
        <v>0</v>
      </c>
      <c r="G7151" s="97"/>
      <c r="H7151" s="116"/>
      <c r="I7151" s="116"/>
      <c r="J7151" s="97"/>
      <c r="AD7151" s="476"/>
      <c r="AI7151" s="473"/>
    </row>
    <row r="7152" spans="1:35" s="4" customFormat="1" x14ac:dyDescent="0.25">
      <c r="A7152" s="408">
        <f t="shared" si="109"/>
        <v>7150</v>
      </c>
      <c r="B7152" s="488">
        <v>45566</v>
      </c>
      <c r="C7152" s="212" t="s">
        <v>118</v>
      </c>
      <c r="D7152" s="408" t="s">
        <v>107</v>
      </c>
      <c r="E7152" s="408" t="s">
        <v>340</v>
      </c>
      <c r="F7152" s="97">
        <v>0</v>
      </c>
      <c r="G7152" s="97"/>
      <c r="H7152" s="116"/>
      <c r="I7152" s="116"/>
      <c r="J7152" s="97"/>
      <c r="AD7152" s="476"/>
      <c r="AI7152" s="473"/>
    </row>
    <row r="7153" spans="1:35" s="4" customFormat="1" x14ac:dyDescent="0.25">
      <c r="A7153" s="408">
        <f t="shared" si="109"/>
        <v>7151</v>
      </c>
      <c r="B7153" s="488">
        <v>45566</v>
      </c>
      <c r="C7153" s="212" t="s">
        <v>109</v>
      </c>
      <c r="D7153" s="408" t="s">
        <v>107</v>
      </c>
      <c r="E7153" s="408" t="s">
        <v>341</v>
      </c>
      <c r="F7153" s="472">
        <v>0</v>
      </c>
      <c r="G7153" s="97"/>
      <c r="H7153" s="116"/>
      <c r="I7153" s="116"/>
      <c r="J7153" s="97"/>
      <c r="AD7153" s="476"/>
      <c r="AI7153" s="473"/>
    </row>
    <row r="7154" spans="1:35" s="4" customFormat="1" x14ac:dyDescent="0.25">
      <c r="A7154" s="408">
        <f t="shared" si="109"/>
        <v>7152</v>
      </c>
      <c r="B7154" s="488">
        <v>45566</v>
      </c>
      <c r="C7154" s="212" t="s">
        <v>106</v>
      </c>
      <c r="D7154" s="408" t="s">
        <v>107</v>
      </c>
      <c r="E7154" s="408" t="s">
        <v>342</v>
      </c>
      <c r="F7154" s="97">
        <v>0</v>
      </c>
      <c r="G7154" s="97"/>
      <c r="H7154" s="116"/>
      <c r="I7154" s="116"/>
      <c r="J7154" s="97"/>
      <c r="AD7154" s="476"/>
      <c r="AI7154" s="473"/>
    </row>
    <row r="7155" spans="1:35" s="4" customFormat="1" x14ac:dyDescent="0.25">
      <c r="A7155" s="408">
        <f t="shared" si="109"/>
        <v>7153</v>
      </c>
      <c r="B7155" s="488">
        <v>45566</v>
      </c>
      <c r="C7155" s="212" t="s">
        <v>278</v>
      </c>
      <c r="D7155" s="408" t="s">
        <v>107</v>
      </c>
      <c r="E7155" s="408" t="s">
        <v>341</v>
      </c>
      <c r="F7155" s="472">
        <v>0</v>
      </c>
      <c r="G7155" s="97"/>
      <c r="H7155" s="116"/>
      <c r="I7155" s="116"/>
      <c r="J7155" s="97"/>
      <c r="AD7155" s="476"/>
      <c r="AI7155" s="473"/>
    </row>
    <row r="7156" spans="1:35" s="4" customFormat="1" x14ac:dyDescent="0.25">
      <c r="A7156" s="408">
        <f t="shared" si="109"/>
        <v>7154</v>
      </c>
      <c r="B7156" s="488">
        <v>45566</v>
      </c>
      <c r="C7156" s="212" t="s">
        <v>372</v>
      </c>
      <c r="D7156" s="408" t="s">
        <v>107</v>
      </c>
      <c r="E7156" s="408">
        <v>0</v>
      </c>
      <c r="F7156" s="97">
        <v>0</v>
      </c>
      <c r="G7156" s="97"/>
      <c r="H7156" s="116"/>
      <c r="I7156" s="116"/>
      <c r="J7156" s="97"/>
      <c r="AD7156" s="476"/>
      <c r="AI7156" s="473"/>
    </row>
    <row r="7157" spans="1:35" s="4" customFormat="1" x14ac:dyDescent="0.25">
      <c r="A7157" s="408">
        <f t="shared" si="109"/>
        <v>7155</v>
      </c>
      <c r="B7157" s="488">
        <v>45566</v>
      </c>
      <c r="C7157" s="212" t="s">
        <v>373</v>
      </c>
      <c r="D7157" s="408" t="s">
        <v>107</v>
      </c>
      <c r="E7157" s="408">
        <v>0</v>
      </c>
      <c r="F7157" s="472">
        <v>0</v>
      </c>
      <c r="G7157" s="97"/>
      <c r="H7157" s="116"/>
      <c r="I7157" s="116"/>
      <c r="J7157" s="97"/>
      <c r="AD7157" s="476"/>
      <c r="AI7157" s="473"/>
    </row>
    <row r="7158" spans="1:35" s="4" customFormat="1" x14ac:dyDescent="0.25">
      <c r="A7158" s="408">
        <f t="shared" si="109"/>
        <v>7156</v>
      </c>
      <c r="B7158" s="488">
        <v>45566</v>
      </c>
      <c r="C7158" s="212" t="s">
        <v>91</v>
      </c>
      <c r="D7158" s="408" t="s">
        <v>92</v>
      </c>
      <c r="E7158" s="408" t="s">
        <v>343</v>
      </c>
      <c r="F7158" s="97">
        <v>0</v>
      </c>
      <c r="G7158" s="97"/>
      <c r="H7158" s="116"/>
      <c r="I7158" s="116"/>
      <c r="J7158" s="97"/>
      <c r="AD7158" s="476"/>
      <c r="AI7158" s="473"/>
    </row>
    <row r="7159" spans="1:35" s="4" customFormat="1" x14ac:dyDescent="0.25">
      <c r="A7159" s="408">
        <f t="shared" si="109"/>
        <v>7157</v>
      </c>
      <c r="B7159" s="488">
        <v>45566</v>
      </c>
      <c r="C7159" s="212" t="s">
        <v>94</v>
      </c>
      <c r="D7159" s="408" t="s">
        <v>92</v>
      </c>
      <c r="E7159" s="408" t="s">
        <v>344</v>
      </c>
      <c r="F7159" s="472">
        <v>0</v>
      </c>
      <c r="G7159" s="97"/>
      <c r="H7159" s="116"/>
      <c r="I7159" s="116"/>
      <c r="J7159" s="97"/>
      <c r="AD7159" s="476"/>
      <c r="AI7159" s="473"/>
    </row>
    <row r="7160" spans="1:35" s="4" customFormat="1" x14ac:dyDescent="0.25">
      <c r="A7160" s="408">
        <f t="shared" ref="A7160:A7223" si="110">ROW()-2</f>
        <v>7158</v>
      </c>
      <c r="B7160" s="488">
        <v>45566</v>
      </c>
      <c r="C7160" s="212" t="s">
        <v>116</v>
      </c>
      <c r="D7160" s="408" t="s">
        <v>92</v>
      </c>
      <c r="E7160" s="408" t="s">
        <v>345</v>
      </c>
      <c r="F7160" s="97">
        <v>0</v>
      </c>
      <c r="G7160" s="97"/>
      <c r="H7160" s="116"/>
      <c r="I7160" s="116"/>
      <c r="J7160" s="97"/>
      <c r="AD7160" s="476"/>
      <c r="AI7160" s="473"/>
    </row>
    <row r="7161" spans="1:35" s="4" customFormat="1" x14ac:dyDescent="0.25">
      <c r="A7161" s="408">
        <f t="shared" si="110"/>
        <v>7159</v>
      </c>
      <c r="B7161" s="488">
        <v>45566</v>
      </c>
      <c r="C7161" s="212" t="s">
        <v>128</v>
      </c>
      <c r="D7161" s="408" t="s">
        <v>97</v>
      </c>
      <c r="E7161" s="408" t="s">
        <v>346</v>
      </c>
      <c r="F7161" s="472">
        <v>52</v>
      </c>
      <c r="G7161" s="97"/>
      <c r="H7161" s="116"/>
      <c r="I7161" s="116"/>
      <c r="J7161" s="97"/>
      <c r="AD7161" s="476"/>
      <c r="AI7161" s="473"/>
    </row>
    <row r="7162" spans="1:35" s="4" customFormat="1" x14ac:dyDescent="0.25">
      <c r="A7162" s="408">
        <f t="shared" si="110"/>
        <v>7160</v>
      </c>
      <c r="B7162" s="488">
        <v>45566</v>
      </c>
      <c r="C7162" s="212" t="s">
        <v>96</v>
      </c>
      <c r="D7162" s="408" t="s">
        <v>97</v>
      </c>
      <c r="E7162" s="408" t="s">
        <v>347</v>
      </c>
      <c r="F7162" s="97">
        <v>66</v>
      </c>
      <c r="G7162" s="97"/>
      <c r="H7162" s="116"/>
      <c r="I7162" s="116"/>
      <c r="J7162" s="97"/>
      <c r="AD7162" s="476"/>
      <c r="AI7162" s="473"/>
    </row>
    <row r="7163" spans="1:35" s="4" customFormat="1" x14ac:dyDescent="0.25">
      <c r="A7163" s="408">
        <f t="shared" si="110"/>
        <v>7161</v>
      </c>
      <c r="B7163" s="488">
        <v>45566</v>
      </c>
      <c r="C7163" s="212" t="s">
        <v>113</v>
      </c>
      <c r="D7163" s="408" t="s">
        <v>114</v>
      </c>
      <c r="E7163" s="408" t="s">
        <v>348</v>
      </c>
      <c r="F7163" s="472">
        <v>0</v>
      </c>
      <c r="G7163" s="97"/>
      <c r="H7163" s="116"/>
      <c r="I7163" s="116"/>
      <c r="J7163" s="97"/>
      <c r="AD7163" s="476"/>
      <c r="AI7163" s="473"/>
    </row>
    <row r="7164" spans="1:35" s="4" customFormat="1" x14ac:dyDescent="0.25">
      <c r="A7164" s="408">
        <f t="shared" si="110"/>
        <v>7162</v>
      </c>
      <c r="B7164" s="488">
        <v>45566</v>
      </c>
      <c r="C7164" s="96" t="s">
        <v>559</v>
      </c>
      <c r="D7164" s="408" t="str">
        <f>VLOOKUP(C7164,X$4:Z7165,2,FALSE)</f>
        <v>لودر VOLVO</v>
      </c>
      <c r="E7164" s="408" t="str">
        <f>VLOOKUP(C7164,X$4:Z7165,3,FALSE)</f>
        <v>شرکتی</v>
      </c>
      <c r="F7164" s="97">
        <v>178</v>
      </c>
      <c r="G7164" s="97"/>
      <c r="H7164" s="116"/>
      <c r="I7164" s="116"/>
      <c r="J7164" s="97"/>
      <c r="AD7164" s="476"/>
      <c r="AI7164" s="473"/>
    </row>
    <row r="7165" spans="1:35" s="4" customFormat="1" x14ac:dyDescent="0.25">
      <c r="A7165" s="408">
        <f t="shared" si="110"/>
        <v>7163</v>
      </c>
      <c r="B7165" s="488">
        <v>45566</v>
      </c>
      <c r="C7165" s="212" t="s">
        <v>156</v>
      </c>
      <c r="D7165" s="408" t="s">
        <v>136</v>
      </c>
      <c r="E7165" s="408" t="s">
        <v>149</v>
      </c>
      <c r="F7165" s="472">
        <v>0</v>
      </c>
      <c r="G7165" s="97"/>
      <c r="H7165" s="116"/>
      <c r="I7165" s="116"/>
      <c r="J7165" s="97"/>
      <c r="AD7165" s="476"/>
      <c r="AI7165" s="473"/>
    </row>
    <row r="7166" spans="1:35" s="4" customFormat="1" x14ac:dyDescent="0.25">
      <c r="A7166" s="408">
        <f t="shared" si="110"/>
        <v>7164</v>
      </c>
      <c r="B7166" s="488">
        <v>45566</v>
      </c>
      <c r="C7166" s="212" t="s">
        <v>142</v>
      </c>
      <c r="D7166" s="408" t="s">
        <v>264</v>
      </c>
      <c r="E7166" s="408" t="s">
        <v>143</v>
      </c>
      <c r="F7166" s="97">
        <v>135</v>
      </c>
      <c r="G7166" s="97"/>
      <c r="H7166" s="116"/>
      <c r="I7166" s="116"/>
      <c r="J7166" s="97"/>
      <c r="AD7166" s="476"/>
      <c r="AI7166" s="473"/>
    </row>
    <row r="7167" spans="1:35" s="4" customFormat="1" x14ac:dyDescent="0.25">
      <c r="A7167" s="408">
        <f t="shared" si="110"/>
        <v>7165</v>
      </c>
      <c r="B7167" s="488">
        <v>45566</v>
      </c>
      <c r="C7167" s="212" t="s">
        <v>144</v>
      </c>
      <c r="D7167" s="408" t="s">
        <v>264</v>
      </c>
      <c r="E7167" s="408" t="s">
        <v>143</v>
      </c>
      <c r="F7167" s="472">
        <v>160</v>
      </c>
      <c r="G7167" s="97"/>
      <c r="H7167" s="116"/>
      <c r="I7167" s="116"/>
      <c r="J7167" s="97"/>
      <c r="AD7167" s="476"/>
      <c r="AI7167" s="473"/>
    </row>
    <row r="7168" spans="1:35" s="4" customFormat="1" x14ac:dyDescent="0.25">
      <c r="A7168" s="408">
        <f t="shared" si="110"/>
        <v>7166</v>
      </c>
      <c r="B7168" s="488">
        <v>45566</v>
      </c>
      <c r="C7168" s="212" t="s">
        <v>145</v>
      </c>
      <c r="D7168" s="408" t="s">
        <v>265</v>
      </c>
      <c r="E7168" s="408" t="s">
        <v>146</v>
      </c>
      <c r="F7168" s="97">
        <v>0</v>
      </c>
      <c r="G7168" s="97"/>
      <c r="H7168" s="116"/>
      <c r="I7168" s="116"/>
      <c r="J7168" s="97"/>
      <c r="AD7168" s="476"/>
      <c r="AI7168" s="473"/>
    </row>
    <row r="7169" spans="1:35" s="4" customFormat="1" x14ac:dyDescent="0.25">
      <c r="A7169" s="408">
        <f t="shared" si="110"/>
        <v>7167</v>
      </c>
      <c r="B7169" s="488">
        <v>45566</v>
      </c>
      <c r="C7169" s="212" t="s">
        <v>160</v>
      </c>
      <c r="D7169" s="408" t="s">
        <v>136</v>
      </c>
      <c r="E7169" s="408" t="s">
        <v>64</v>
      </c>
      <c r="F7169" s="472">
        <v>162</v>
      </c>
      <c r="G7169" s="97"/>
      <c r="H7169" s="116"/>
      <c r="I7169" s="116"/>
      <c r="J7169" s="97"/>
      <c r="AD7169" s="476"/>
      <c r="AI7169" s="473"/>
    </row>
    <row r="7170" spans="1:35" s="4" customFormat="1" x14ac:dyDescent="0.25">
      <c r="A7170" s="408">
        <f t="shared" si="110"/>
        <v>7168</v>
      </c>
      <c r="B7170" s="488">
        <v>45566</v>
      </c>
      <c r="C7170" s="212" t="s">
        <v>390</v>
      </c>
      <c r="D7170" s="408" t="s">
        <v>99</v>
      </c>
      <c r="E7170" s="408" t="s">
        <v>381</v>
      </c>
      <c r="F7170" s="97">
        <v>0</v>
      </c>
      <c r="G7170" s="97"/>
      <c r="H7170" s="116"/>
      <c r="I7170" s="116"/>
      <c r="J7170" s="97"/>
      <c r="AD7170" s="476"/>
      <c r="AI7170" s="473"/>
    </row>
    <row r="7171" spans="1:35" s="4" customFormat="1" x14ac:dyDescent="0.25">
      <c r="A7171" s="408">
        <f t="shared" si="110"/>
        <v>7169</v>
      </c>
      <c r="B7171" s="488">
        <v>45566</v>
      </c>
      <c r="C7171" s="96" t="s">
        <v>283</v>
      </c>
      <c r="D7171" s="408" t="s">
        <v>266</v>
      </c>
      <c r="E7171" s="408" t="s">
        <v>63</v>
      </c>
      <c r="F7171" s="472">
        <v>0</v>
      </c>
      <c r="G7171" s="97"/>
      <c r="H7171" s="116"/>
      <c r="I7171" s="116"/>
      <c r="J7171" s="97"/>
      <c r="AD7171" s="476"/>
      <c r="AI7171" s="473"/>
    </row>
    <row r="7172" spans="1:35" s="4" customFormat="1" x14ac:dyDescent="0.25">
      <c r="A7172" s="408">
        <f t="shared" si="110"/>
        <v>7170</v>
      </c>
      <c r="B7172" s="488">
        <v>45566</v>
      </c>
      <c r="C7172" s="212" t="s">
        <v>148</v>
      </c>
      <c r="D7172" s="408" t="s">
        <v>92</v>
      </c>
      <c r="E7172" s="408" t="s">
        <v>63</v>
      </c>
      <c r="F7172" s="97">
        <v>0</v>
      </c>
      <c r="G7172" s="97"/>
      <c r="H7172" s="116"/>
      <c r="I7172" s="116"/>
      <c r="J7172" s="97"/>
      <c r="AD7172" s="476"/>
      <c r="AI7172" s="473"/>
    </row>
    <row r="7173" spans="1:35" s="4" customFormat="1" x14ac:dyDescent="0.25">
      <c r="A7173" s="408">
        <f t="shared" si="110"/>
        <v>7171</v>
      </c>
      <c r="B7173" s="488">
        <v>45566</v>
      </c>
      <c r="C7173" s="212" t="s">
        <v>150</v>
      </c>
      <c r="D7173" s="408" t="s">
        <v>92</v>
      </c>
      <c r="E7173" s="408" t="s">
        <v>63</v>
      </c>
      <c r="F7173" s="472">
        <v>0</v>
      </c>
      <c r="G7173" s="97"/>
      <c r="H7173" s="116"/>
      <c r="I7173" s="116"/>
      <c r="J7173" s="97"/>
      <c r="AD7173" s="476"/>
      <c r="AI7173" s="473"/>
    </row>
    <row r="7174" spans="1:35" s="4" customFormat="1" x14ac:dyDescent="0.25">
      <c r="A7174" s="408">
        <f t="shared" si="110"/>
        <v>7172</v>
      </c>
      <c r="B7174" s="488">
        <v>45566</v>
      </c>
      <c r="C7174" s="213" t="s">
        <v>467</v>
      </c>
      <c r="D7174" s="408" t="s">
        <v>92</v>
      </c>
      <c r="E7174" s="408" t="s">
        <v>63</v>
      </c>
      <c r="F7174" s="97">
        <v>171</v>
      </c>
      <c r="G7174" s="97"/>
      <c r="H7174" s="116"/>
      <c r="I7174" s="116"/>
      <c r="J7174" s="97"/>
      <c r="AD7174" s="476"/>
      <c r="AI7174" s="473"/>
    </row>
    <row r="7175" spans="1:35" s="4" customFormat="1" x14ac:dyDescent="0.25">
      <c r="A7175" s="408">
        <f t="shared" si="110"/>
        <v>7173</v>
      </c>
      <c r="B7175" s="488">
        <v>45566</v>
      </c>
      <c r="C7175" s="212" t="s">
        <v>135</v>
      </c>
      <c r="D7175" s="408" t="s">
        <v>136</v>
      </c>
      <c r="E7175" s="408" t="s">
        <v>2</v>
      </c>
      <c r="F7175" s="472">
        <v>263</v>
      </c>
      <c r="G7175" s="97"/>
      <c r="H7175" s="116"/>
      <c r="I7175" s="116"/>
      <c r="J7175" s="97"/>
      <c r="AD7175" s="476"/>
      <c r="AI7175" s="473"/>
    </row>
    <row r="7176" spans="1:35" s="4" customFormat="1" x14ac:dyDescent="0.25">
      <c r="A7176" s="408">
        <f t="shared" si="110"/>
        <v>7174</v>
      </c>
      <c r="B7176" s="488">
        <v>45566</v>
      </c>
      <c r="C7176" s="212" t="s">
        <v>137</v>
      </c>
      <c r="D7176" s="408" t="s">
        <v>136</v>
      </c>
      <c r="E7176" s="408" t="s">
        <v>2</v>
      </c>
      <c r="F7176" s="97">
        <v>258</v>
      </c>
      <c r="G7176" s="97"/>
      <c r="H7176" s="116"/>
      <c r="I7176" s="116"/>
      <c r="J7176" s="97"/>
      <c r="AD7176" s="476"/>
      <c r="AI7176" s="473"/>
    </row>
    <row r="7177" spans="1:35" s="4" customFormat="1" x14ac:dyDescent="0.25">
      <c r="A7177" s="408">
        <f t="shared" si="110"/>
        <v>7175</v>
      </c>
      <c r="B7177" s="488">
        <v>45566</v>
      </c>
      <c r="C7177" s="212" t="s">
        <v>139</v>
      </c>
      <c r="D7177" s="408" t="s">
        <v>92</v>
      </c>
      <c r="E7177" s="408" t="s">
        <v>2</v>
      </c>
      <c r="F7177" s="472">
        <v>200</v>
      </c>
      <c r="G7177" s="97"/>
      <c r="H7177" s="116"/>
      <c r="I7177" s="116"/>
      <c r="J7177" s="97"/>
      <c r="AD7177" s="476"/>
      <c r="AI7177" s="473"/>
    </row>
    <row r="7178" spans="1:35" s="4" customFormat="1" x14ac:dyDescent="0.25">
      <c r="A7178" s="408">
        <f t="shared" si="110"/>
        <v>7176</v>
      </c>
      <c r="B7178" s="488">
        <v>45566</v>
      </c>
      <c r="C7178" s="212" t="s">
        <v>140</v>
      </c>
      <c r="D7178" s="408" t="s">
        <v>92</v>
      </c>
      <c r="E7178" s="408" t="s">
        <v>2</v>
      </c>
      <c r="F7178" s="97">
        <v>0</v>
      </c>
      <c r="G7178" s="97"/>
      <c r="H7178" s="116"/>
      <c r="I7178" s="116"/>
      <c r="J7178" s="97"/>
      <c r="AD7178" s="476"/>
      <c r="AI7178" s="473"/>
    </row>
    <row r="7179" spans="1:35" s="4" customFormat="1" x14ac:dyDescent="0.25">
      <c r="A7179" s="408">
        <f t="shared" si="110"/>
        <v>7177</v>
      </c>
      <c r="B7179" s="488">
        <v>45566</v>
      </c>
      <c r="C7179" s="212" t="s">
        <v>141</v>
      </c>
      <c r="D7179" s="408" t="s">
        <v>92</v>
      </c>
      <c r="E7179" s="408" t="s">
        <v>2</v>
      </c>
      <c r="F7179" s="472">
        <v>0</v>
      </c>
      <c r="G7179" s="97"/>
      <c r="H7179" s="116"/>
      <c r="I7179" s="116"/>
      <c r="J7179" s="97"/>
      <c r="AD7179" s="476"/>
      <c r="AI7179" s="473"/>
    </row>
    <row r="7180" spans="1:35" s="4" customFormat="1" x14ac:dyDescent="0.25">
      <c r="A7180" s="408">
        <f t="shared" si="110"/>
        <v>7178</v>
      </c>
      <c r="B7180" s="488">
        <v>45566</v>
      </c>
      <c r="C7180" s="212" t="s">
        <v>134</v>
      </c>
      <c r="D7180" s="408" t="s">
        <v>99</v>
      </c>
      <c r="E7180" s="408" t="s">
        <v>2</v>
      </c>
      <c r="F7180" s="97">
        <v>225</v>
      </c>
      <c r="G7180" s="97"/>
      <c r="H7180" s="116"/>
      <c r="I7180" s="116"/>
      <c r="J7180" s="97"/>
      <c r="AD7180" s="476"/>
      <c r="AI7180" s="473"/>
    </row>
    <row r="7181" spans="1:35" s="4" customFormat="1" x14ac:dyDescent="0.25">
      <c r="A7181" s="408">
        <f t="shared" si="110"/>
        <v>7179</v>
      </c>
      <c r="B7181" s="488">
        <v>45566</v>
      </c>
      <c r="C7181" s="212" t="s">
        <v>279</v>
      </c>
      <c r="D7181" s="408" t="s">
        <v>99</v>
      </c>
      <c r="E7181" s="408" t="s">
        <v>2</v>
      </c>
      <c r="F7181" s="472">
        <v>0</v>
      </c>
      <c r="G7181" s="97"/>
      <c r="H7181" s="116"/>
      <c r="I7181" s="116"/>
      <c r="J7181" s="97"/>
      <c r="AD7181" s="476"/>
      <c r="AI7181" s="473"/>
    </row>
    <row r="7182" spans="1:35" s="4" customFormat="1" x14ac:dyDescent="0.25">
      <c r="A7182" s="408">
        <f t="shared" si="110"/>
        <v>7180</v>
      </c>
      <c r="B7182" s="488">
        <v>45566</v>
      </c>
      <c r="C7182" s="212" t="s">
        <v>153</v>
      </c>
      <c r="D7182" s="408" t="s">
        <v>103</v>
      </c>
      <c r="E7182" s="408" t="s">
        <v>62</v>
      </c>
      <c r="F7182" s="97">
        <v>0</v>
      </c>
      <c r="G7182" s="97"/>
      <c r="H7182" s="116"/>
      <c r="I7182" s="116"/>
      <c r="J7182" s="97"/>
      <c r="AD7182" s="476"/>
      <c r="AI7182" s="473"/>
    </row>
    <row r="7183" spans="1:35" s="4" customFormat="1" x14ac:dyDescent="0.25">
      <c r="A7183" s="408">
        <f t="shared" si="110"/>
        <v>7181</v>
      </c>
      <c r="B7183" s="488">
        <v>45566</v>
      </c>
      <c r="C7183" s="212" t="s">
        <v>154</v>
      </c>
      <c r="D7183" s="408" t="s">
        <v>92</v>
      </c>
      <c r="E7183" s="408" t="s">
        <v>62</v>
      </c>
      <c r="F7183" s="472">
        <v>250</v>
      </c>
      <c r="G7183" s="97"/>
      <c r="H7183" s="116"/>
      <c r="I7183" s="116"/>
      <c r="J7183" s="97"/>
      <c r="AD7183" s="476"/>
      <c r="AI7183" s="473"/>
    </row>
    <row r="7184" spans="1:35" s="4" customFormat="1" x14ac:dyDescent="0.25">
      <c r="A7184" s="408">
        <f t="shared" si="110"/>
        <v>7182</v>
      </c>
      <c r="B7184" s="488">
        <v>45566</v>
      </c>
      <c r="C7184" s="212" t="s">
        <v>155</v>
      </c>
      <c r="D7184" s="408" t="s">
        <v>92</v>
      </c>
      <c r="E7184" s="408" t="s">
        <v>62</v>
      </c>
      <c r="F7184" s="97">
        <v>0</v>
      </c>
      <c r="G7184" s="97"/>
      <c r="H7184" s="116"/>
      <c r="I7184" s="116"/>
      <c r="J7184" s="97"/>
      <c r="AD7184" s="476"/>
      <c r="AI7184" s="473"/>
    </row>
    <row r="7185" spans="1:35" s="4" customFormat="1" x14ac:dyDescent="0.25">
      <c r="A7185" s="408">
        <f t="shared" si="110"/>
        <v>7183</v>
      </c>
      <c r="B7185" s="488">
        <v>45566</v>
      </c>
      <c r="C7185" s="212" t="s">
        <v>295</v>
      </c>
      <c r="D7185" s="408" t="s">
        <v>92</v>
      </c>
      <c r="E7185" s="408" t="s">
        <v>62</v>
      </c>
      <c r="F7185" s="472">
        <v>0</v>
      </c>
      <c r="G7185" s="97"/>
      <c r="H7185" s="116"/>
      <c r="I7185" s="116"/>
      <c r="J7185" s="97"/>
      <c r="AD7185" s="476"/>
      <c r="AI7185" s="473"/>
    </row>
    <row r="7186" spans="1:35" s="4" customFormat="1" x14ac:dyDescent="0.25">
      <c r="A7186" s="408">
        <f t="shared" si="110"/>
        <v>7184</v>
      </c>
      <c r="B7186" s="488">
        <v>45566</v>
      </c>
      <c r="C7186" s="212" t="s">
        <v>259</v>
      </c>
      <c r="D7186" s="408" t="s">
        <v>92</v>
      </c>
      <c r="E7186" s="408" t="s">
        <v>2</v>
      </c>
      <c r="F7186" s="97">
        <v>0</v>
      </c>
      <c r="G7186" s="97"/>
      <c r="H7186" s="116"/>
      <c r="I7186" s="116"/>
      <c r="J7186" s="97"/>
      <c r="AD7186" s="476"/>
      <c r="AI7186" s="473"/>
    </row>
    <row r="7187" spans="1:35" s="4" customFormat="1" x14ac:dyDescent="0.25">
      <c r="A7187" s="408">
        <f t="shared" si="110"/>
        <v>7185</v>
      </c>
      <c r="B7187" s="488">
        <v>45566</v>
      </c>
      <c r="C7187" s="212" t="s">
        <v>260</v>
      </c>
      <c r="D7187" s="408" t="s">
        <v>92</v>
      </c>
      <c r="E7187" s="408" t="s">
        <v>2</v>
      </c>
      <c r="F7187" s="472">
        <v>0</v>
      </c>
      <c r="G7187" s="97"/>
      <c r="H7187" s="116"/>
      <c r="I7187" s="116"/>
      <c r="J7187" s="97"/>
      <c r="AD7187" s="476"/>
      <c r="AI7187" s="473"/>
    </row>
    <row r="7188" spans="1:35" s="4" customFormat="1" x14ac:dyDescent="0.25">
      <c r="A7188" s="408">
        <f t="shared" si="110"/>
        <v>7186</v>
      </c>
      <c r="B7188" s="488">
        <v>45566</v>
      </c>
      <c r="C7188" s="212" t="s">
        <v>252</v>
      </c>
      <c r="D7188" s="408" t="s">
        <v>92</v>
      </c>
      <c r="E7188" s="408" t="s">
        <v>2</v>
      </c>
      <c r="F7188" s="97">
        <v>0</v>
      </c>
      <c r="G7188" s="97"/>
      <c r="H7188" s="116"/>
      <c r="I7188" s="116"/>
      <c r="J7188" s="97"/>
      <c r="AD7188" s="476"/>
      <c r="AI7188" s="473"/>
    </row>
    <row r="7189" spans="1:35" s="4" customFormat="1" x14ac:dyDescent="0.25">
      <c r="A7189" s="408">
        <f t="shared" si="110"/>
        <v>7187</v>
      </c>
      <c r="B7189" s="488">
        <v>45566</v>
      </c>
      <c r="C7189" s="212" t="s">
        <v>177</v>
      </c>
      <c r="D7189" s="408" t="s">
        <v>159</v>
      </c>
      <c r="E7189" s="408" t="s">
        <v>8</v>
      </c>
      <c r="F7189" s="472">
        <v>75</v>
      </c>
      <c r="G7189" s="97"/>
      <c r="H7189" s="116"/>
      <c r="I7189" s="116"/>
      <c r="J7189" s="97"/>
      <c r="AD7189" s="476"/>
      <c r="AI7189" s="473"/>
    </row>
    <row r="7190" spans="1:35" s="4" customFormat="1" x14ac:dyDescent="0.25">
      <c r="A7190" s="408">
        <f t="shared" si="110"/>
        <v>7188</v>
      </c>
      <c r="B7190" s="488">
        <v>45566</v>
      </c>
      <c r="C7190" s="212" t="s">
        <v>162</v>
      </c>
      <c r="D7190" s="408" t="s">
        <v>163</v>
      </c>
      <c r="E7190" s="408" t="s">
        <v>164</v>
      </c>
      <c r="F7190" s="97">
        <v>138</v>
      </c>
      <c r="G7190" s="97"/>
      <c r="H7190" s="116"/>
      <c r="I7190" s="116"/>
      <c r="J7190" s="97"/>
      <c r="AD7190" s="476"/>
      <c r="AI7190" s="473"/>
    </row>
    <row r="7191" spans="1:35" s="4" customFormat="1" x14ac:dyDescent="0.25">
      <c r="A7191" s="408">
        <f t="shared" si="110"/>
        <v>7189</v>
      </c>
      <c r="B7191" s="488">
        <v>45566</v>
      </c>
      <c r="C7191" s="212" t="s">
        <v>166</v>
      </c>
      <c r="D7191" s="408" t="s">
        <v>167</v>
      </c>
      <c r="E7191" s="408" t="s">
        <v>164</v>
      </c>
      <c r="F7191" s="472">
        <v>0</v>
      </c>
      <c r="G7191" s="97"/>
      <c r="H7191" s="116"/>
      <c r="I7191" s="116"/>
      <c r="J7191" s="97"/>
      <c r="AD7191" s="476"/>
      <c r="AI7191" s="473"/>
    </row>
    <row r="7192" spans="1:35" s="4" customFormat="1" x14ac:dyDescent="0.25">
      <c r="A7192" s="408">
        <f t="shared" si="110"/>
        <v>7190</v>
      </c>
      <c r="B7192" s="488">
        <v>45566</v>
      </c>
      <c r="C7192" s="212" t="s">
        <v>169</v>
      </c>
      <c r="D7192" s="408" t="s">
        <v>167</v>
      </c>
      <c r="E7192" s="408" t="s">
        <v>164</v>
      </c>
      <c r="F7192" s="97">
        <v>0</v>
      </c>
      <c r="G7192" s="97"/>
      <c r="H7192" s="116"/>
      <c r="I7192" s="116"/>
      <c r="J7192" s="97"/>
      <c r="AD7192" s="476"/>
      <c r="AI7192" s="473"/>
    </row>
    <row r="7193" spans="1:35" s="4" customFormat="1" x14ac:dyDescent="0.25">
      <c r="A7193" s="408">
        <f t="shared" si="110"/>
        <v>7191</v>
      </c>
      <c r="B7193" s="488">
        <v>45566</v>
      </c>
      <c r="C7193" s="212" t="s">
        <v>170</v>
      </c>
      <c r="D7193" s="408" t="s">
        <v>103</v>
      </c>
      <c r="E7193" s="408" t="s">
        <v>164</v>
      </c>
      <c r="F7193" s="472">
        <v>160</v>
      </c>
      <c r="G7193" s="97"/>
      <c r="H7193" s="116"/>
      <c r="I7193" s="116"/>
      <c r="J7193" s="97"/>
      <c r="AD7193" s="476"/>
      <c r="AI7193" s="473"/>
    </row>
    <row r="7194" spans="1:35" s="4" customFormat="1" x14ac:dyDescent="0.25">
      <c r="A7194" s="408">
        <f t="shared" si="110"/>
        <v>7192</v>
      </c>
      <c r="B7194" s="488">
        <v>45566</v>
      </c>
      <c r="C7194" s="212" t="s">
        <v>171</v>
      </c>
      <c r="D7194" s="408" t="s">
        <v>159</v>
      </c>
      <c r="E7194" s="408" t="s">
        <v>164</v>
      </c>
      <c r="F7194" s="97">
        <v>0</v>
      </c>
      <c r="G7194" s="97"/>
      <c r="H7194" s="116"/>
      <c r="I7194" s="116"/>
      <c r="J7194" s="97"/>
      <c r="AD7194" s="476"/>
      <c r="AI7194" s="473"/>
    </row>
    <row r="7195" spans="1:35" s="4" customFormat="1" x14ac:dyDescent="0.25">
      <c r="A7195" s="408">
        <f t="shared" si="110"/>
        <v>7193</v>
      </c>
      <c r="B7195" s="488">
        <v>45566</v>
      </c>
      <c r="C7195" s="212" t="s">
        <v>172</v>
      </c>
      <c r="D7195" s="408" t="s">
        <v>173</v>
      </c>
      <c r="E7195" s="408" t="s">
        <v>164</v>
      </c>
      <c r="F7195" s="472">
        <v>0</v>
      </c>
      <c r="G7195" s="97"/>
      <c r="H7195" s="116"/>
      <c r="I7195" s="116"/>
      <c r="J7195" s="97"/>
      <c r="AD7195" s="476"/>
      <c r="AI7195" s="473"/>
    </row>
    <row r="7196" spans="1:35" s="4" customFormat="1" x14ac:dyDescent="0.25">
      <c r="A7196" s="408">
        <f t="shared" si="110"/>
        <v>7194</v>
      </c>
      <c r="B7196" s="488">
        <v>45566</v>
      </c>
      <c r="C7196" s="212" t="s">
        <v>174</v>
      </c>
      <c r="D7196" s="408" t="s">
        <v>99</v>
      </c>
      <c r="E7196" s="408" t="s">
        <v>164</v>
      </c>
      <c r="F7196" s="97">
        <v>547</v>
      </c>
      <c r="G7196" s="97"/>
      <c r="H7196" s="116"/>
      <c r="I7196" s="116"/>
      <c r="J7196" s="97"/>
      <c r="AD7196" s="476"/>
      <c r="AI7196" s="473"/>
    </row>
    <row r="7197" spans="1:35" s="4" customFormat="1" x14ac:dyDescent="0.25">
      <c r="A7197" s="408">
        <f t="shared" si="110"/>
        <v>7195</v>
      </c>
      <c r="B7197" s="488">
        <v>45566</v>
      </c>
      <c r="C7197" s="212" t="s">
        <v>175</v>
      </c>
      <c r="D7197" s="408" t="s">
        <v>176</v>
      </c>
      <c r="E7197" s="408" t="s">
        <v>164</v>
      </c>
      <c r="F7197" s="472">
        <v>0</v>
      </c>
      <c r="G7197" s="97"/>
      <c r="H7197" s="116"/>
      <c r="I7197" s="116"/>
      <c r="J7197" s="97"/>
      <c r="AD7197" s="476"/>
      <c r="AI7197" s="473"/>
    </row>
    <row r="7198" spans="1:35" s="4" customFormat="1" x14ac:dyDescent="0.25">
      <c r="A7198" s="408">
        <f t="shared" si="110"/>
        <v>7196</v>
      </c>
      <c r="B7198" s="488">
        <v>45566</v>
      </c>
      <c r="C7198" s="212" t="s">
        <v>263</v>
      </c>
      <c r="D7198" s="408" t="s">
        <v>176</v>
      </c>
      <c r="E7198" s="408" t="s">
        <v>164</v>
      </c>
      <c r="F7198" s="97">
        <v>0</v>
      </c>
      <c r="G7198" s="97"/>
      <c r="H7198" s="116"/>
      <c r="I7198" s="116"/>
      <c r="J7198" s="97"/>
      <c r="AD7198" s="476"/>
      <c r="AI7198" s="473"/>
    </row>
    <row r="7199" spans="1:35" s="4" customFormat="1" x14ac:dyDescent="0.25">
      <c r="A7199" s="408">
        <f t="shared" si="110"/>
        <v>7197</v>
      </c>
      <c r="B7199" s="488">
        <v>45566</v>
      </c>
      <c r="C7199" s="212" t="s">
        <v>261</v>
      </c>
      <c r="D7199" s="408" t="s">
        <v>269</v>
      </c>
      <c r="E7199" s="408" t="s">
        <v>164</v>
      </c>
      <c r="F7199" s="472">
        <v>0</v>
      </c>
      <c r="G7199" s="97"/>
      <c r="H7199" s="116"/>
      <c r="I7199" s="116"/>
      <c r="J7199" s="97"/>
      <c r="AD7199" s="476"/>
      <c r="AI7199" s="473"/>
    </row>
    <row r="7200" spans="1:35" s="4" customFormat="1" x14ac:dyDescent="0.25">
      <c r="A7200" s="408">
        <f t="shared" si="110"/>
        <v>7198</v>
      </c>
      <c r="B7200" s="488">
        <v>45566</v>
      </c>
      <c r="C7200" s="212" t="s">
        <v>254</v>
      </c>
      <c r="D7200" s="408" t="s">
        <v>159</v>
      </c>
      <c r="E7200" s="408" t="s">
        <v>164</v>
      </c>
      <c r="F7200" s="97">
        <v>290</v>
      </c>
      <c r="G7200" s="97"/>
      <c r="H7200" s="116"/>
      <c r="I7200" s="116"/>
      <c r="J7200" s="97"/>
      <c r="AD7200" s="476"/>
      <c r="AI7200" s="473"/>
    </row>
    <row r="7201" spans="1:35" s="4" customFormat="1" x14ac:dyDescent="0.25">
      <c r="A7201" s="408">
        <f t="shared" si="110"/>
        <v>7199</v>
      </c>
      <c r="B7201" s="488">
        <v>45566</v>
      </c>
      <c r="C7201" s="212" t="s">
        <v>277</v>
      </c>
      <c r="D7201" s="408" t="s">
        <v>176</v>
      </c>
      <c r="E7201" s="408" t="s">
        <v>164</v>
      </c>
      <c r="F7201" s="472">
        <v>170</v>
      </c>
      <c r="G7201" s="97"/>
      <c r="H7201" s="116"/>
      <c r="I7201" s="116"/>
      <c r="J7201" s="97"/>
      <c r="AD7201" s="476"/>
      <c r="AI7201" s="473"/>
    </row>
    <row r="7202" spans="1:35" s="4" customFormat="1" x14ac:dyDescent="0.25">
      <c r="A7202" s="408">
        <f t="shared" si="110"/>
        <v>7200</v>
      </c>
      <c r="B7202" s="488">
        <v>45566</v>
      </c>
      <c r="C7202" s="212" t="s">
        <v>352</v>
      </c>
      <c r="D7202" s="408" t="s">
        <v>176</v>
      </c>
      <c r="E7202" s="408" t="s">
        <v>164</v>
      </c>
      <c r="F7202" s="97">
        <v>0</v>
      </c>
      <c r="G7202" s="97"/>
      <c r="H7202" s="116"/>
      <c r="I7202" s="116"/>
      <c r="J7202" s="97"/>
      <c r="AD7202" s="476"/>
      <c r="AI7202" s="473"/>
    </row>
    <row r="7203" spans="1:35" s="4" customFormat="1" x14ac:dyDescent="0.25">
      <c r="A7203" s="408">
        <f t="shared" si="110"/>
        <v>7201</v>
      </c>
      <c r="B7203" s="488">
        <v>45566</v>
      </c>
      <c r="C7203" s="212" t="s">
        <v>354</v>
      </c>
      <c r="D7203" s="408" t="s">
        <v>103</v>
      </c>
      <c r="E7203" s="408" t="s">
        <v>164</v>
      </c>
      <c r="F7203" s="472">
        <v>0</v>
      </c>
      <c r="G7203" s="97"/>
      <c r="H7203" s="116"/>
      <c r="I7203" s="116"/>
      <c r="J7203" s="97"/>
      <c r="AD7203" s="476"/>
      <c r="AI7203" s="473"/>
    </row>
    <row r="7204" spans="1:35" s="4" customFormat="1" x14ac:dyDescent="0.25">
      <c r="A7204" s="408">
        <f t="shared" si="110"/>
        <v>7202</v>
      </c>
      <c r="B7204" s="488">
        <v>45566</v>
      </c>
      <c r="C7204" s="212" t="s">
        <v>385</v>
      </c>
      <c r="D7204" s="408" t="s">
        <v>386</v>
      </c>
      <c r="E7204" s="408" t="s">
        <v>383</v>
      </c>
      <c r="F7204" s="97">
        <v>0</v>
      </c>
      <c r="G7204" s="97"/>
      <c r="H7204" s="116"/>
      <c r="I7204" s="116"/>
      <c r="J7204" s="97"/>
      <c r="AD7204" s="476"/>
      <c r="AI7204" s="473"/>
    </row>
    <row r="7205" spans="1:35" s="4" customFormat="1" x14ac:dyDescent="0.25">
      <c r="A7205" s="408">
        <f t="shared" si="110"/>
        <v>7203</v>
      </c>
      <c r="B7205" s="488">
        <v>45566</v>
      </c>
      <c r="C7205" s="212" t="s">
        <v>379</v>
      </c>
      <c r="D7205" s="408" t="s">
        <v>269</v>
      </c>
      <c r="E7205" s="408" t="s">
        <v>381</v>
      </c>
      <c r="F7205" s="472">
        <v>0</v>
      </c>
      <c r="G7205" s="97"/>
      <c r="H7205" s="116"/>
      <c r="I7205" s="116"/>
      <c r="J7205" s="97"/>
      <c r="AD7205" s="476"/>
      <c r="AI7205" s="473"/>
    </row>
    <row r="7206" spans="1:35" s="4" customFormat="1" x14ac:dyDescent="0.25">
      <c r="A7206" s="408">
        <f t="shared" si="110"/>
        <v>7204</v>
      </c>
      <c r="B7206" s="488">
        <v>45566</v>
      </c>
      <c r="C7206" s="212" t="s">
        <v>380</v>
      </c>
      <c r="D7206" s="408" t="s">
        <v>269</v>
      </c>
      <c r="E7206" s="408" t="s">
        <v>381</v>
      </c>
      <c r="F7206" s="97">
        <v>0</v>
      </c>
      <c r="G7206" s="97"/>
      <c r="H7206" s="116"/>
      <c r="I7206" s="116"/>
      <c r="J7206" s="97"/>
      <c r="AD7206" s="476"/>
      <c r="AI7206" s="473"/>
    </row>
    <row r="7207" spans="1:35" s="4" customFormat="1" x14ac:dyDescent="0.25">
      <c r="A7207" s="408">
        <f t="shared" si="110"/>
        <v>7205</v>
      </c>
      <c r="B7207" s="488">
        <v>45566</v>
      </c>
      <c r="C7207" s="212" t="s">
        <v>489</v>
      </c>
      <c r="D7207" s="408" t="s">
        <v>269</v>
      </c>
      <c r="E7207" s="408" t="s">
        <v>381</v>
      </c>
      <c r="F7207" s="472">
        <v>0</v>
      </c>
      <c r="G7207" s="97"/>
      <c r="H7207" s="116"/>
      <c r="I7207" s="116"/>
      <c r="J7207" s="97"/>
      <c r="AD7207" s="476"/>
      <c r="AI7207" s="473"/>
    </row>
    <row r="7208" spans="1:35" s="4" customFormat="1" x14ac:dyDescent="0.25">
      <c r="A7208" s="408">
        <f t="shared" si="110"/>
        <v>7206</v>
      </c>
      <c r="B7208" s="488">
        <v>45566</v>
      </c>
      <c r="C7208" s="212" t="s">
        <v>389</v>
      </c>
      <c r="D7208" s="408" t="s">
        <v>103</v>
      </c>
      <c r="E7208" s="408" t="s">
        <v>381</v>
      </c>
      <c r="F7208" s="97">
        <v>0</v>
      </c>
      <c r="G7208" s="97"/>
      <c r="H7208" s="116"/>
      <c r="I7208" s="116"/>
      <c r="J7208" s="97"/>
      <c r="AD7208" s="476"/>
      <c r="AI7208" s="473"/>
    </row>
    <row r="7209" spans="1:35" s="4" customFormat="1" x14ac:dyDescent="0.25">
      <c r="A7209" s="408">
        <f t="shared" si="110"/>
        <v>7207</v>
      </c>
      <c r="B7209" s="488">
        <v>45566</v>
      </c>
      <c r="C7209" s="212" t="s">
        <v>425</v>
      </c>
      <c r="D7209" s="408" t="s">
        <v>99</v>
      </c>
      <c r="E7209" s="203" t="s">
        <v>498</v>
      </c>
      <c r="F7209" s="472">
        <v>277</v>
      </c>
      <c r="G7209" s="97"/>
      <c r="H7209" s="116"/>
      <c r="I7209" s="116"/>
      <c r="J7209" s="97"/>
      <c r="AD7209" s="476"/>
      <c r="AI7209" s="473"/>
    </row>
    <row r="7210" spans="1:35" s="4" customFormat="1" x14ac:dyDescent="0.25">
      <c r="A7210" s="408">
        <f t="shared" si="110"/>
        <v>7208</v>
      </c>
      <c r="B7210" s="488">
        <v>45566</v>
      </c>
      <c r="C7210" s="212" t="s">
        <v>426</v>
      </c>
      <c r="D7210" s="408" t="s">
        <v>159</v>
      </c>
      <c r="E7210" s="408" t="s">
        <v>381</v>
      </c>
      <c r="F7210" s="97">
        <v>198</v>
      </c>
      <c r="G7210" s="97"/>
      <c r="H7210" s="116"/>
      <c r="I7210" s="116"/>
      <c r="J7210" s="97"/>
      <c r="AD7210" s="476"/>
      <c r="AI7210" s="473"/>
    </row>
    <row r="7211" spans="1:35" s="4" customFormat="1" x14ac:dyDescent="0.25">
      <c r="A7211" s="408">
        <f t="shared" si="110"/>
        <v>7209</v>
      </c>
      <c r="B7211" s="488">
        <v>45566</v>
      </c>
      <c r="C7211" s="373" t="s">
        <v>255</v>
      </c>
      <c r="D7211" s="408" t="s">
        <v>159</v>
      </c>
      <c r="E7211" s="408" t="s">
        <v>448</v>
      </c>
      <c r="F7211" s="472">
        <v>0</v>
      </c>
      <c r="G7211" s="97"/>
      <c r="H7211" s="116"/>
      <c r="I7211" s="116"/>
      <c r="J7211" s="97"/>
      <c r="AD7211" s="476"/>
      <c r="AI7211" s="473"/>
    </row>
    <row r="7212" spans="1:35" s="4" customFormat="1" x14ac:dyDescent="0.25">
      <c r="A7212" s="408">
        <f t="shared" si="110"/>
        <v>7210</v>
      </c>
      <c r="B7212" s="488">
        <v>45566</v>
      </c>
      <c r="C7212" s="96" t="s">
        <v>474</v>
      </c>
      <c r="D7212" s="408" t="s">
        <v>269</v>
      </c>
      <c r="E7212" s="408" t="s">
        <v>470</v>
      </c>
      <c r="F7212" s="97">
        <v>0</v>
      </c>
      <c r="G7212" s="97"/>
      <c r="H7212" s="116"/>
      <c r="I7212" s="116"/>
      <c r="J7212" s="97"/>
      <c r="AD7212" s="476"/>
      <c r="AI7212" s="473"/>
    </row>
    <row r="7213" spans="1:35" s="4" customFormat="1" x14ac:dyDescent="0.25">
      <c r="A7213" s="408">
        <f t="shared" si="110"/>
        <v>7211</v>
      </c>
      <c r="B7213" s="488">
        <v>45566</v>
      </c>
      <c r="C7213" s="373" t="s">
        <v>475</v>
      </c>
      <c r="D7213" s="408" t="s">
        <v>269</v>
      </c>
      <c r="E7213" s="408" t="s">
        <v>470</v>
      </c>
      <c r="F7213" s="472">
        <v>0</v>
      </c>
      <c r="G7213" s="97"/>
      <c r="H7213" s="116"/>
      <c r="I7213" s="116"/>
      <c r="J7213" s="97"/>
      <c r="AD7213" s="476"/>
      <c r="AI7213" s="473"/>
    </row>
    <row r="7214" spans="1:35" s="4" customFormat="1" x14ac:dyDescent="0.25">
      <c r="A7214" s="408">
        <f t="shared" si="110"/>
        <v>7212</v>
      </c>
      <c r="B7214" s="488">
        <v>45566</v>
      </c>
      <c r="C7214" s="96" t="s">
        <v>476</v>
      </c>
      <c r="D7214" s="408" t="s">
        <v>269</v>
      </c>
      <c r="E7214" s="408" t="s">
        <v>470</v>
      </c>
      <c r="F7214" s="97">
        <v>0</v>
      </c>
      <c r="G7214" s="97"/>
      <c r="H7214" s="116"/>
      <c r="I7214" s="116"/>
      <c r="J7214" s="97"/>
      <c r="AD7214" s="476"/>
      <c r="AI7214" s="473"/>
    </row>
    <row r="7215" spans="1:35" s="4" customFormat="1" x14ac:dyDescent="0.25">
      <c r="A7215" s="408">
        <f t="shared" si="110"/>
        <v>7213</v>
      </c>
      <c r="B7215" s="488">
        <v>45566</v>
      </c>
      <c r="C7215" s="373" t="s">
        <v>477</v>
      </c>
      <c r="D7215" s="408" t="s">
        <v>269</v>
      </c>
      <c r="E7215" s="408" t="s">
        <v>470</v>
      </c>
      <c r="F7215" s="472">
        <v>0</v>
      </c>
      <c r="G7215" s="97"/>
      <c r="H7215" s="116"/>
      <c r="I7215" s="116"/>
      <c r="J7215" s="97"/>
      <c r="AD7215" s="476"/>
      <c r="AI7215" s="473"/>
    </row>
    <row r="7216" spans="1:35" s="4" customFormat="1" x14ac:dyDescent="0.25">
      <c r="A7216" s="408">
        <f t="shared" si="110"/>
        <v>7214</v>
      </c>
      <c r="B7216" s="488">
        <v>45566</v>
      </c>
      <c r="C7216" s="373" t="s">
        <v>478</v>
      </c>
      <c r="D7216" s="408" t="s">
        <v>103</v>
      </c>
      <c r="E7216" s="408" t="s">
        <v>470</v>
      </c>
      <c r="F7216" s="97">
        <v>92</v>
      </c>
      <c r="G7216" s="97"/>
      <c r="H7216" s="116"/>
      <c r="I7216" s="116"/>
      <c r="J7216" s="97"/>
      <c r="AD7216" s="476"/>
      <c r="AI7216" s="473"/>
    </row>
    <row r="7217" spans="1:35" s="4" customFormat="1" x14ac:dyDescent="0.25">
      <c r="A7217" s="408">
        <f t="shared" si="110"/>
        <v>7215</v>
      </c>
      <c r="B7217" s="488">
        <v>45566</v>
      </c>
      <c r="C7217" s="96" t="s">
        <v>489</v>
      </c>
      <c r="D7217" s="408" t="s">
        <v>269</v>
      </c>
      <c r="E7217" s="408" t="s">
        <v>381</v>
      </c>
      <c r="F7217" s="472">
        <v>0</v>
      </c>
      <c r="G7217" s="97"/>
      <c r="H7217" s="116"/>
      <c r="I7217" s="116"/>
      <c r="J7217" s="97"/>
      <c r="AD7217" s="476"/>
      <c r="AI7217" s="473"/>
    </row>
    <row r="7218" spans="1:35" s="4" customFormat="1" x14ac:dyDescent="0.25">
      <c r="A7218" s="408">
        <f t="shared" si="110"/>
        <v>7216</v>
      </c>
      <c r="B7218" s="488">
        <v>45566</v>
      </c>
      <c r="C7218" s="373" t="s">
        <v>519</v>
      </c>
      <c r="D7218" s="408" t="s">
        <v>103</v>
      </c>
      <c r="E7218" s="408" t="s">
        <v>504</v>
      </c>
      <c r="F7218" s="97">
        <v>75</v>
      </c>
      <c r="G7218" s="97"/>
      <c r="H7218" s="116"/>
      <c r="I7218" s="116"/>
      <c r="J7218" s="97"/>
      <c r="AD7218" s="476"/>
      <c r="AI7218" s="473"/>
    </row>
    <row r="7219" spans="1:35" s="4" customFormat="1" x14ac:dyDescent="0.25">
      <c r="A7219" s="408">
        <f t="shared" si="110"/>
        <v>7217</v>
      </c>
      <c r="B7219" s="488">
        <v>45567</v>
      </c>
      <c r="C7219" s="212" t="s">
        <v>125</v>
      </c>
      <c r="D7219" s="408" t="s">
        <v>99</v>
      </c>
      <c r="E7219" s="408" t="s">
        <v>334</v>
      </c>
      <c r="F7219" s="97">
        <v>265</v>
      </c>
      <c r="G7219" s="97"/>
      <c r="H7219" s="116"/>
      <c r="I7219" s="116"/>
      <c r="J7219" s="97"/>
      <c r="AD7219" s="476"/>
      <c r="AI7219" s="473"/>
    </row>
    <row r="7220" spans="1:35" s="4" customFormat="1" x14ac:dyDescent="0.25">
      <c r="A7220" s="408">
        <f t="shared" si="110"/>
        <v>7218</v>
      </c>
      <c r="B7220" s="488">
        <v>45567</v>
      </c>
      <c r="C7220" s="212" t="s">
        <v>290</v>
      </c>
      <c r="D7220" s="408" t="s">
        <v>99</v>
      </c>
      <c r="E7220" s="408" t="s">
        <v>335</v>
      </c>
      <c r="F7220" s="97">
        <v>387</v>
      </c>
      <c r="G7220" s="97"/>
      <c r="H7220" s="116"/>
      <c r="I7220" s="116"/>
      <c r="J7220" s="97"/>
      <c r="AD7220" s="476"/>
      <c r="AI7220" s="473"/>
    </row>
    <row r="7221" spans="1:35" s="4" customFormat="1" x14ac:dyDescent="0.25">
      <c r="A7221" s="408">
        <f t="shared" si="110"/>
        <v>7219</v>
      </c>
      <c r="B7221" s="488">
        <v>45567</v>
      </c>
      <c r="C7221" s="212" t="s">
        <v>88</v>
      </c>
      <c r="D7221" s="408" t="s">
        <v>89</v>
      </c>
      <c r="E7221" s="408" t="s">
        <v>336</v>
      </c>
      <c r="F7221" s="97">
        <v>0</v>
      </c>
      <c r="G7221" s="97"/>
      <c r="H7221" s="116"/>
      <c r="I7221" s="116"/>
      <c r="J7221" s="97"/>
      <c r="AD7221" s="476"/>
      <c r="AI7221" s="473"/>
    </row>
    <row r="7222" spans="1:35" s="4" customFormat="1" x14ac:dyDescent="0.25">
      <c r="A7222" s="408">
        <f t="shared" si="110"/>
        <v>7220</v>
      </c>
      <c r="B7222" s="488">
        <v>45567</v>
      </c>
      <c r="C7222" s="212" t="s">
        <v>294</v>
      </c>
      <c r="D7222" s="408" t="s">
        <v>89</v>
      </c>
      <c r="E7222" s="408" t="s">
        <v>337</v>
      </c>
      <c r="F7222" s="97">
        <v>0</v>
      </c>
      <c r="G7222" s="97"/>
      <c r="H7222" s="116"/>
      <c r="I7222" s="116"/>
      <c r="J7222" s="97"/>
      <c r="AD7222" s="476"/>
      <c r="AI7222" s="473"/>
    </row>
    <row r="7223" spans="1:35" s="4" customFormat="1" x14ac:dyDescent="0.25">
      <c r="A7223" s="408">
        <f t="shared" si="110"/>
        <v>7221</v>
      </c>
      <c r="B7223" s="488">
        <v>45567</v>
      </c>
      <c r="C7223" s="212" t="s">
        <v>119</v>
      </c>
      <c r="D7223" s="408" t="s">
        <v>131</v>
      </c>
      <c r="E7223" s="408" t="s">
        <v>338</v>
      </c>
      <c r="F7223" s="97">
        <v>0</v>
      </c>
      <c r="G7223" s="97"/>
      <c r="H7223" s="116"/>
      <c r="I7223" s="116"/>
      <c r="J7223" s="97"/>
      <c r="AD7223" s="476"/>
      <c r="AI7223" s="473"/>
    </row>
    <row r="7224" spans="1:35" s="4" customFormat="1" x14ac:dyDescent="0.25">
      <c r="A7224" s="408">
        <f t="shared" ref="A7224:A7287" si="111">ROW()-2</f>
        <v>7222</v>
      </c>
      <c r="B7224" s="488">
        <v>45567</v>
      </c>
      <c r="C7224" s="212" t="s">
        <v>121</v>
      </c>
      <c r="D7224" s="408" t="s">
        <v>122</v>
      </c>
      <c r="E7224" s="408" t="s">
        <v>339</v>
      </c>
      <c r="F7224" s="97">
        <v>0</v>
      </c>
      <c r="G7224" s="97"/>
      <c r="H7224" s="116"/>
      <c r="I7224" s="116"/>
      <c r="J7224" s="97"/>
      <c r="AD7224" s="476"/>
      <c r="AI7224" s="473"/>
    </row>
    <row r="7225" spans="1:35" s="4" customFormat="1" x14ac:dyDescent="0.25">
      <c r="A7225" s="408">
        <f t="shared" si="111"/>
        <v>7223</v>
      </c>
      <c r="B7225" s="488">
        <v>45567</v>
      </c>
      <c r="C7225" s="212" t="s">
        <v>349</v>
      </c>
      <c r="D7225" s="408" t="s">
        <v>360</v>
      </c>
      <c r="E7225" s="408" t="s">
        <v>127</v>
      </c>
      <c r="F7225" s="97">
        <v>0</v>
      </c>
      <c r="G7225" s="97"/>
      <c r="H7225" s="116"/>
      <c r="I7225" s="116"/>
      <c r="J7225" s="97"/>
      <c r="AD7225" s="476"/>
      <c r="AI7225" s="473"/>
    </row>
    <row r="7226" spans="1:35" s="4" customFormat="1" x14ac:dyDescent="0.25">
      <c r="A7226" s="408">
        <f t="shared" si="111"/>
        <v>7224</v>
      </c>
      <c r="B7226" s="488">
        <v>45567</v>
      </c>
      <c r="C7226" s="212" t="s">
        <v>449</v>
      </c>
      <c r="D7226" s="408" t="s">
        <v>122</v>
      </c>
      <c r="E7226" s="408" t="s">
        <v>339</v>
      </c>
      <c r="F7226" s="97">
        <v>0</v>
      </c>
      <c r="G7226" s="97"/>
      <c r="H7226" s="116"/>
      <c r="I7226" s="116"/>
      <c r="J7226" s="97"/>
      <c r="AD7226" s="476"/>
      <c r="AI7226" s="473"/>
    </row>
    <row r="7227" spans="1:35" s="4" customFormat="1" x14ac:dyDescent="0.25">
      <c r="A7227" s="408">
        <f t="shared" si="111"/>
        <v>7225</v>
      </c>
      <c r="B7227" s="488">
        <v>45567</v>
      </c>
      <c r="C7227" s="212" t="s">
        <v>118</v>
      </c>
      <c r="D7227" s="408" t="s">
        <v>107</v>
      </c>
      <c r="E7227" s="408" t="s">
        <v>340</v>
      </c>
      <c r="F7227" s="97">
        <v>0</v>
      </c>
      <c r="G7227" s="97"/>
      <c r="H7227" s="116"/>
      <c r="I7227" s="116"/>
      <c r="J7227" s="97"/>
      <c r="AD7227" s="476"/>
      <c r="AI7227" s="473"/>
    </row>
    <row r="7228" spans="1:35" s="4" customFormat="1" x14ac:dyDescent="0.25">
      <c r="A7228" s="408">
        <f t="shared" si="111"/>
        <v>7226</v>
      </c>
      <c r="B7228" s="488">
        <v>45567</v>
      </c>
      <c r="C7228" s="212" t="s">
        <v>109</v>
      </c>
      <c r="D7228" s="408" t="s">
        <v>107</v>
      </c>
      <c r="E7228" s="408" t="s">
        <v>341</v>
      </c>
      <c r="F7228" s="97">
        <v>53</v>
      </c>
      <c r="G7228" s="97"/>
      <c r="H7228" s="116"/>
      <c r="I7228" s="116"/>
      <c r="J7228" s="97"/>
      <c r="AD7228" s="476"/>
      <c r="AI7228" s="473"/>
    </row>
    <row r="7229" spans="1:35" s="4" customFormat="1" x14ac:dyDescent="0.25">
      <c r="A7229" s="408">
        <f t="shared" si="111"/>
        <v>7227</v>
      </c>
      <c r="B7229" s="488">
        <v>45567</v>
      </c>
      <c r="C7229" s="212" t="s">
        <v>106</v>
      </c>
      <c r="D7229" s="408" t="s">
        <v>107</v>
      </c>
      <c r="E7229" s="408" t="s">
        <v>342</v>
      </c>
      <c r="F7229" s="97">
        <v>95</v>
      </c>
      <c r="G7229" s="97"/>
      <c r="H7229" s="116"/>
      <c r="I7229" s="116"/>
      <c r="J7229" s="97"/>
      <c r="AD7229" s="476"/>
      <c r="AI7229" s="473"/>
    </row>
    <row r="7230" spans="1:35" s="4" customFormat="1" x14ac:dyDescent="0.25">
      <c r="A7230" s="408">
        <f t="shared" si="111"/>
        <v>7228</v>
      </c>
      <c r="B7230" s="488">
        <v>45567</v>
      </c>
      <c r="C7230" s="212" t="s">
        <v>278</v>
      </c>
      <c r="D7230" s="408" t="s">
        <v>107</v>
      </c>
      <c r="E7230" s="408" t="s">
        <v>341</v>
      </c>
      <c r="F7230" s="97">
        <v>150</v>
      </c>
      <c r="G7230" s="97"/>
      <c r="H7230" s="116"/>
      <c r="I7230" s="116"/>
      <c r="J7230" s="97"/>
      <c r="AD7230" s="476"/>
      <c r="AI7230" s="473"/>
    </row>
    <row r="7231" spans="1:35" s="4" customFormat="1" x14ac:dyDescent="0.25">
      <c r="A7231" s="408">
        <f t="shared" si="111"/>
        <v>7229</v>
      </c>
      <c r="B7231" s="488">
        <v>45567</v>
      </c>
      <c r="C7231" s="212" t="s">
        <v>372</v>
      </c>
      <c r="D7231" s="408" t="s">
        <v>107</v>
      </c>
      <c r="E7231" s="408">
        <v>0</v>
      </c>
      <c r="F7231" s="97">
        <v>0</v>
      </c>
      <c r="G7231" s="97"/>
      <c r="H7231" s="116"/>
      <c r="I7231" s="116"/>
      <c r="J7231" s="97"/>
      <c r="AD7231" s="476"/>
      <c r="AI7231" s="473"/>
    </row>
    <row r="7232" spans="1:35" s="4" customFormat="1" x14ac:dyDescent="0.25">
      <c r="A7232" s="408">
        <f t="shared" si="111"/>
        <v>7230</v>
      </c>
      <c r="B7232" s="488">
        <v>45567</v>
      </c>
      <c r="C7232" s="212" t="s">
        <v>373</v>
      </c>
      <c r="D7232" s="408" t="s">
        <v>107</v>
      </c>
      <c r="E7232" s="408">
        <v>0</v>
      </c>
      <c r="F7232" s="97">
        <v>113</v>
      </c>
      <c r="G7232" s="97"/>
      <c r="H7232" s="116"/>
      <c r="I7232" s="116"/>
      <c r="J7232" s="97"/>
      <c r="AD7232" s="476"/>
      <c r="AI7232" s="473"/>
    </row>
    <row r="7233" spans="1:35" s="4" customFormat="1" x14ac:dyDescent="0.25">
      <c r="A7233" s="408">
        <f t="shared" si="111"/>
        <v>7231</v>
      </c>
      <c r="B7233" s="488">
        <v>45567</v>
      </c>
      <c r="C7233" s="212" t="s">
        <v>91</v>
      </c>
      <c r="D7233" s="408" t="s">
        <v>92</v>
      </c>
      <c r="E7233" s="408" t="s">
        <v>343</v>
      </c>
      <c r="F7233" s="97">
        <v>0</v>
      </c>
      <c r="G7233" s="97"/>
      <c r="H7233" s="116"/>
      <c r="I7233" s="116"/>
      <c r="J7233" s="97"/>
      <c r="AD7233" s="476"/>
      <c r="AI7233" s="473"/>
    </row>
    <row r="7234" spans="1:35" s="4" customFormat="1" x14ac:dyDescent="0.25">
      <c r="A7234" s="408">
        <f t="shared" si="111"/>
        <v>7232</v>
      </c>
      <c r="B7234" s="488">
        <v>45567</v>
      </c>
      <c r="C7234" s="212" t="s">
        <v>94</v>
      </c>
      <c r="D7234" s="408" t="s">
        <v>92</v>
      </c>
      <c r="E7234" s="408" t="s">
        <v>344</v>
      </c>
      <c r="F7234" s="97">
        <v>0</v>
      </c>
      <c r="G7234" s="97"/>
      <c r="H7234" s="116"/>
      <c r="I7234" s="116"/>
      <c r="J7234" s="97"/>
      <c r="AD7234" s="476"/>
      <c r="AI7234" s="473"/>
    </row>
    <row r="7235" spans="1:35" s="4" customFormat="1" x14ac:dyDescent="0.25">
      <c r="A7235" s="408">
        <f t="shared" si="111"/>
        <v>7233</v>
      </c>
      <c r="B7235" s="488">
        <v>45567</v>
      </c>
      <c r="C7235" s="212" t="s">
        <v>116</v>
      </c>
      <c r="D7235" s="408" t="s">
        <v>92</v>
      </c>
      <c r="E7235" s="408" t="s">
        <v>345</v>
      </c>
      <c r="F7235" s="97">
        <v>202</v>
      </c>
      <c r="G7235" s="97"/>
      <c r="H7235" s="116"/>
      <c r="I7235" s="116"/>
      <c r="J7235" s="97"/>
      <c r="AD7235" s="476"/>
      <c r="AI7235" s="473"/>
    </row>
    <row r="7236" spans="1:35" s="4" customFormat="1" x14ac:dyDescent="0.25">
      <c r="A7236" s="408">
        <f t="shared" si="111"/>
        <v>7234</v>
      </c>
      <c r="B7236" s="488">
        <v>45567</v>
      </c>
      <c r="C7236" s="212" t="s">
        <v>128</v>
      </c>
      <c r="D7236" s="408" t="s">
        <v>97</v>
      </c>
      <c r="E7236" s="408" t="s">
        <v>346</v>
      </c>
      <c r="F7236" s="97">
        <v>45</v>
      </c>
      <c r="G7236" s="97"/>
      <c r="H7236" s="116"/>
      <c r="I7236" s="116"/>
      <c r="J7236" s="97"/>
      <c r="AD7236" s="476"/>
      <c r="AI7236" s="473"/>
    </row>
    <row r="7237" spans="1:35" s="4" customFormat="1" x14ac:dyDescent="0.25">
      <c r="A7237" s="408">
        <f t="shared" si="111"/>
        <v>7235</v>
      </c>
      <c r="B7237" s="488">
        <v>45567</v>
      </c>
      <c r="C7237" s="212" t="s">
        <v>96</v>
      </c>
      <c r="D7237" s="408" t="s">
        <v>97</v>
      </c>
      <c r="E7237" s="408" t="s">
        <v>347</v>
      </c>
      <c r="F7237" s="97">
        <v>56</v>
      </c>
      <c r="G7237" s="97"/>
      <c r="H7237" s="116"/>
      <c r="I7237" s="116"/>
      <c r="J7237" s="97"/>
      <c r="AD7237" s="476"/>
      <c r="AI7237" s="473"/>
    </row>
    <row r="7238" spans="1:35" s="4" customFormat="1" x14ac:dyDescent="0.25">
      <c r="A7238" s="408">
        <f t="shared" si="111"/>
        <v>7236</v>
      </c>
      <c r="B7238" s="488">
        <v>45567</v>
      </c>
      <c r="C7238" s="212" t="s">
        <v>113</v>
      </c>
      <c r="D7238" s="408" t="s">
        <v>114</v>
      </c>
      <c r="E7238" s="408" t="s">
        <v>348</v>
      </c>
      <c r="F7238" s="97">
        <v>0</v>
      </c>
      <c r="G7238" s="97"/>
      <c r="H7238" s="116"/>
      <c r="I7238" s="116"/>
      <c r="J7238" s="97"/>
      <c r="AD7238" s="476"/>
      <c r="AI7238" s="473"/>
    </row>
    <row r="7239" spans="1:35" s="4" customFormat="1" x14ac:dyDescent="0.25">
      <c r="A7239" s="408">
        <f t="shared" si="111"/>
        <v>7237</v>
      </c>
      <c r="B7239" s="488">
        <v>45567</v>
      </c>
      <c r="C7239" s="96" t="s">
        <v>559</v>
      </c>
      <c r="D7239" s="408" t="str">
        <f>VLOOKUP(C7239,X$4:Z7240,2,FALSE)</f>
        <v>لودر VOLVO</v>
      </c>
      <c r="E7239" s="408" t="str">
        <f>VLOOKUP(C7239,X$4:Z7240,3,FALSE)</f>
        <v>شرکتی</v>
      </c>
      <c r="F7239" s="97">
        <v>0</v>
      </c>
      <c r="G7239" s="97"/>
      <c r="H7239" s="116"/>
      <c r="I7239" s="116"/>
      <c r="J7239" s="97"/>
      <c r="AD7239" s="476"/>
      <c r="AI7239" s="473"/>
    </row>
    <row r="7240" spans="1:35" s="4" customFormat="1" x14ac:dyDescent="0.25">
      <c r="A7240" s="408">
        <f t="shared" si="111"/>
        <v>7238</v>
      </c>
      <c r="B7240" s="488">
        <v>45567</v>
      </c>
      <c r="C7240" s="212" t="s">
        <v>156</v>
      </c>
      <c r="D7240" s="408" t="s">
        <v>136</v>
      </c>
      <c r="E7240" s="408" t="s">
        <v>149</v>
      </c>
      <c r="F7240" s="97">
        <v>0</v>
      </c>
      <c r="G7240" s="97"/>
      <c r="H7240" s="116"/>
      <c r="I7240" s="116"/>
      <c r="J7240" s="97"/>
      <c r="AD7240" s="476"/>
      <c r="AI7240" s="473"/>
    </row>
    <row r="7241" spans="1:35" s="4" customFormat="1" x14ac:dyDescent="0.25">
      <c r="A7241" s="408">
        <f t="shared" si="111"/>
        <v>7239</v>
      </c>
      <c r="B7241" s="488">
        <v>45567</v>
      </c>
      <c r="C7241" s="212" t="s">
        <v>142</v>
      </c>
      <c r="D7241" s="408" t="s">
        <v>264</v>
      </c>
      <c r="E7241" s="408" t="s">
        <v>143</v>
      </c>
      <c r="F7241" s="97">
        <v>0</v>
      </c>
      <c r="G7241" s="97"/>
      <c r="H7241" s="116"/>
      <c r="I7241" s="116"/>
      <c r="J7241" s="97"/>
      <c r="AD7241" s="476"/>
      <c r="AI7241" s="473"/>
    </row>
    <row r="7242" spans="1:35" s="4" customFormat="1" x14ac:dyDescent="0.25">
      <c r="A7242" s="408">
        <f t="shared" si="111"/>
        <v>7240</v>
      </c>
      <c r="B7242" s="488">
        <v>45567</v>
      </c>
      <c r="C7242" s="212" t="s">
        <v>144</v>
      </c>
      <c r="D7242" s="408" t="s">
        <v>264</v>
      </c>
      <c r="E7242" s="408" t="s">
        <v>143</v>
      </c>
      <c r="F7242" s="97">
        <v>0</v>
      </c>
      <c r="G7242" s="97"/>
      <c r="H7242" s="116"/>
      <c r="I7242" s="116"/>
      <c r="J7242" s="97"/>
      <c r="AD7242" s="476"/>
      <c r="AI7242" s="473"/>
    </row>
    <row r="7243" spans="1:35" s="4" customFormat="1" x14ac:dyDescent="0.25">
      <c r="A7243" s="408">
        <f t="shared" si="111"/>
        <v>7241</v>
      </c>
      <c r="B7243" s="488">
        <v>45567</v>
      </c>
      <c r="C7243" s="212" t="s">
        <v>145</v>
      </c>
      <c r="D7243" s="408" t="s">
        <v>265</v>
      </c>
      <c r="E7243" s="408" t="s">
        <v>146</v>
      </c>
      <c r="F7243" s="97">
        <v>448</v>
      </c>
      <c r="G7243" s="97"/>
      <c r="H7243" s="116"/>
      <c r="I7243" s="116"/>
      <c r="J7243" s="97"/>
      <c r="AD7243" s="476"/>
      <c r="AI7243" s="473"/>
    </row>
    <row r="7244" spans="1:35" s="4" customFormat="1" x14ac:dyDescent="0.25">
      <c r="A7244" s="408">
        <f t="shared" si="111"/>
        <v>7242</v>
      </c>
      <c r="B7244" s="488">
        <v>45567</v>
      </c>
      <c r="C7244" s="212" t="s">
        <v>160</v>
      </c>
      <c r="D7244" s="408" t="s">
        <v>136</v>
      </c>
      <c r="E7244" s="408" t="s">
        <v>64</v>
      </c>
      <c r="F7244" s="97">
        <v>0</v>
      </c>
      <c r="G7244" s="97"/>
      <c r="H7244" s="116"/>
      <c r="I7244" s="116"/>
      <c r="J7244" s="97"/>
      <c r="AD7244" s="476"/>
      <c r="AI7244" s="473"/>
    </row>
    <row r="7245" spans="1:35" s="4" customFormat="1" x14ac:dyDescent="0.25">
      <c r="A7245" s="408">
        <f t="shared" si="111"/>
        <v>7243</v>
      </c>
      <c r="B7245" s="488">
        <v>45567</v>
      </c>
      <c r="C7245" s="212" t="s">
        <v>390</v>
      </c>
      <c r="D7245" s="408" t="s">
        <v>99</v>
      </c>
      <c r="E7245" s="408" t="s">
        <v>381</v>
      </c>
      <c r="F7245" s="97">
        <v>302</v>
      </c>
      <c r="G7245" s="97"/>
      <c r="H7245" s="116"/>
      <c r="I7245" s="116"/>
      <c r="J7245" s="97"/>
      <c r="AD7245" s="476"/>
      <c r="AI7245" s="473"/>
    </row>
    <row r="7246" spans="1:35" s="4" customFormat="1" x14ac:dyDescent="0.25">
      <c r="A7246" s="408">
        <f t="shared" si="111"/>
        <v>7244</v>
      </c>
      <c r="B7246" s="488">
        <v>45567</v>
      </c>
      <c r="C7246" s="96" t="s">
        <v>283</v>
      </c>
      <c r="D7246" s="408" t="s">
        <v>266</v>
      </c>
      <c r="E7246" s="408" t="s">
        <v>63</v>
      </c>
      <c r="F7246" s="97">
        <v>109</v>
      </c>
      <c r="G7246" s="97"/>
      <c r="H7246" s="116"/>
      <c r="I7246" s="116"/>
      <c r="J7246" s="97"/>
      <c r="AD7246" s="476"/>
      <c r="AI7246" s="473"/>
    </row>
    <row r="7247" spans="1:35" s="4" customFormat="1" x14ac:dyDescent="0.25">
      <c r="A7247" s="408">
        <f t="shared" si="111"/>
        <v>7245</v>
      </c>
      <c r="B7247" s="488">
        <v>45567</v>
      </c>
      <c r="C7247" s="212" t="s">
        <v>148</v>
      </c>
      <c r="D7247" s="408" t="s">
        <v>92</v>
      </c>
      <c r="E7247" s="408" t="s">
        <v>63</v>
      </c>
      <c r="F7247" s="97">
        <v>100</v>
      </c>
      <c r="G7247" s="97"/>
      <c r="H7247" s="116"/>
      <c r="I7247" s="116"/>
      <c r="J7247" s="97"/>
      <c r="AD7247" s="476"/>
      <c r="AI7247" s="473"/>
    </row>
    <row r="7248" spans="1:35" s="4" customFormat="1" x14ac:dyDescent="0.25">
      <c r="A7248" s="408">
        <f t="shared" si="111"/>
        <v>7246</v>
      </c>
      <c r="B7248" s="488">
        <v>45567</v>
      </c>
      <c r="C7248" s="212" t="s">
        <v>150</v>
      </c>
      <c r="D7248" s="408" t="s">
        <v>92</v>
      </c>
      <c r="E7248" s="408" t="s">
        <v>63</v>
      </c>
      <c r="F7248" s="97">
        <v>173</v>
      </c>
      <c r="G7248" s="97"/>
      <c r="H7248" s="116"/>
      <c r="I7248" s="116"/>
      <c r="J7248" s="97"/>
      <c r="AD7248" s="476"/>
      <c r="AI7248" s="473"/>
    </row>
    <row r="7249" spans="1:35" s="4" customFormat="1" x14ac:dyDescent="0.25">
      <c r="A7249" s="408">
        <f t="shared" si="111"/>
        <v>7247</v>
      </c>
      <c r="B7249" s="488">
        <v>45567</v>
      </c>
      <c r="C7249" s="213" t="s">
        <v>467</v>
      </c>
      <c r="D7249" s="408" t="s">
        <v>92</v>
      </c>
      <c r="E7249" s="408" t="s">
        <v>63</v>
      </c>
      <c r="F7249" s="97">
        <v>0</v>
      </c>
      <c r="G7249" s="97"/>
      <c r="H7249" s="116"/>
      <c r="I7249" s="116"/>
      <c r="J7249" s="97"/>
      <c r="AD7249" s="476"/>
      <c r="AI7249" s="473"/>
    </row>
    <row r="7250" spans="1:35" s="4" customFormat="1" x14ac:dyDescent="0.25">
      <c r="A7250" s="408">
        <f t="shared" si="111"/>
        <v>7248</v>
      </c>
      <c r="B7250" s="488">
        <v>45567</v>
      </c>
      <c r="C7250" s="212" t="s">
        <v>135</v>
      </c>
      <c r="D7250" s="408" t="s">
        <v>136</v>
      </c>
      <c r="E7250" s="408" t="s">
        <v>2</v>
      </c>
      <c r="F7250" s="97">
        <v>327</v>
      </c>
      <c r="G7250" s="97"/>
      <c r="H7250" s="116"/>
      <c r="I7250" s="116"/>
      <c r="J7250" s="97"/>
      <c r="AD7250" s="476"/>
      <c r="AI7250" s="473"/>
    </row>
    <row r="7251" spans="1:35" s="4" customFormat="1" x14ac:dyDescent="0.25">
      <c r="A7251" s="408">
        <f t="shared" si="111"/>
        <v>7249</v>
      </c>
      <c r="B7251" s="488">
        <v>45567</v>
      </c>
      <c r="C7251" s="212" t="s">
        <v>137</v>
      </c>
      <c r="D7251" s="408" t="s">
        <v>136</v>
      </c>
      <c r="E7251" s="408" t="s">
        <v>2</v>
      </c>
      <c r="F7251" s="97">
        <v>295</v>
      </c>
      <c r="G7251" s="97"/>
      <c r="H7251" s="116"/>
      <c r="I7251" s="116"/>
      <c r="J7251" s="97"/>
      <c r="AD7251" s="476"/>
      <c r="AI7251" s="473"/>
    </row>
    <row r="7252" spans="1:35" s="4" customFormat="1" x14ac:dyDescent="0.25">
      <c r="A7252" s="408">
        <f t="shared" si="111"/>
        <v>7250</v>
      </c>
      <c r="B7252" s="488">
        <v>45567</v>
      </c>
      <c r="C7252" s="212" t="s">
        <v>139</v>
      </c>
      <c r="D7252" s="408" t="s">
        <v>92</v>
      </c>
      <c r="E7252" s="408" t="s">
        <v>2</v>
      </c>
      <c r="F7252" s="97">
        <v>0</v>
      </c>
      <c r="G7252" s="97"/>
      <c r="H7252" s="116"/>
      <c r="I7252" s="116"/>
      <c r="J7252" s="97"/>
      <c r="AD7252" s="476"/>
      <c r="AI7252" s="473"/>
    </row>
    <row r="7253" spans="1:35" s="4" customFormat="1" x14ac:dyDescent="0.25">
      <c r="A7253" s="408">
        <f t="shared" si="111"/>
        <v>7251</v>
      </c>
      <c r="B7253" s="488">
        <v>45567</v>
      </c>
      <c r="C7253" s="212" t="s">
        <v>140</v>
      </c>
      <c r="D7253" s="408" t="s">
        <v>92</v>
      </c>
      <c r="E7253" s="408" t="s">
        <v>2</v>
      </c>
      <c r="F7253" s="97">
        <v>120</v>
      </c>
      <c r="G7253" s="97"/>
      <c r="H7253" s="116"/>
      <c r="I7253" s="116"/>
      <c r="J7253" s="97"/>
      <c r="AD7253" s="476"/>
      <c r="AI7253" s="473"/>
    </row>
    <row r="7254" spans="1:35" s="4" customFormat="1" x14ac:dyDescent="0.25">
      <c r="A7254" s="408">
        <f t="shared" si="111"/>
        <v>7252</v>
      </c>
      <c r="B7254" s="488">
        <v>45567</v>
      </c>
      <c r="C7254" s="212" t="s">
        <v>141</v>
      </c>
      <c r="D7254" s="408" t="s">
        <v>92</v>
      </c>
      <c r="E7254" s="408" t="s">
        <v>2</v>
      </c>
      <c r="F7254" s="97">
        <v>0</v>
      </c>
      <c r="G7254" s="97"/>
      <c r="H7254" s="116"/>
      <c r="I7254" s="116"/>
      <c r="J7254" s="97"/>
      <c r="AD7254" s="476"/>
      <c r="AI7254" s="473"/>
    </row>
    <row r="7255" spans="1:35" s="4" customFormat="1" x14ac:dyDescent="0.25">
      <c r="A7255" s="408">
        <f t="shared" si="111"/>
        <v>7253</v>
      </c>
      <c r="B7255" s="488">
        <v>45567</v>
      </c>
      <c r="C7255" s="212" t="s">
        <v>134</v>
      </c>
      <c r="D7255" s="408" t="s">
        <v>99</v>
      </c>
      <c r="E7255" s="408" t="s">
        <v>2</v>
      </c>
      <c r="F7255" s="97">
        <v>372</v>
      </c>
      <c r="G7255" s="97"/>
      <c r="H7255" s="116"/>
      <c r="I7255" s="116"/>
      <c r="J7255" s="97"/>
      <c r="AD7255" s="476"/>
      <c r="AI7255" s="473"/>
    </row>
    <row r="7256" spans="1:35" s="4" customFormat="1" x14ac:dyDescent="0.25">
      <c r="A7256" s="408">
        <f t="shared" si="111"/>
        <v>7254</v>
      </c>
      <c r="B7256" s="488">
        <v>45567</v>
      </c>
      <c r="C7256" s="212" t="s">
        <v>279</v>
      </c>
      <c r="D7256" s="408" t="s">
        <v>99</v>
      </c>
      <c r="E7256" s="408" t="s">
        <v>2</v>
      </c>
      <c r="F7256" s="97">
        <v>0</v>
      </c>
      <c r="G7256" s="97"/>
      <c r="H7256" s="116"/>
      <c r="I7256" s="116"/>
      <c r="J7256" s="97"/>
      <c r="AD7256" s="476"/>
      <c r="AI7256" s="473"/>
    </row>
    <row r="7257" spans="1:35" s="4" customFormat="1" x14ac:dyDescent="0.25">
      <c r="A7257" s="408">
        <f t="shared" si="111"/>
        <v>7255</v>
      </c>
      <c r="B7257" s="488">
        <v>45567</v>
      </c>
      <c r="C7257" s="212" t="s">
        <v>153</v>
      </c>
      <c r="D7257" s="408" t="s">
        <v>103</v>
      </c>
      <c r="E7257" s="408" t="s">
        <v>62</v>
      </c>
      <c r="F7257" s="97">
        <v>138</v>
      </c>
      <c r="G7257" s="97"/>
      <c r="H7257" s="116"/>
      <c r="I7257" s="116"/>
      <c r="J7257" s="97"/>
      <c r="AD7257" s="476"/>
      <c r="AI7257" s="473"/>
    </row>
    <row r="7258" spans="1:35" s="4" customFormat="1" x14ac:dyDescent="0.25">
      <c r="A7258" s="408">
        <f t="shared" si="111"/>
        <v>7256</v>
      </c>
      <c r="B7258" s="488">
        <v>45567</v>
      </c>
      <c r="C7258" s="212" t="s">
        <v>154</v>
      </c>
      <c r="D7258" s="408" t="s">
        <v>92</v>
      </c>
      <c r="E7258" s="408" t="s">
        <v>62</v>
      </c>
      <c r="F7258" s="97">
        <v>0</v>
      </c>
      <c r="G7258" s="97"/>
      <c r="H7258" s="116"/>
      <c r="I7258" s="116"/>
      <c r="J7258" s="97"/>
      <c r="AD7258" s="476"/>
      <c r="AI7258" s="473"/>
    </row>
    <row r="7259" spans="1:35" s="4" customFormat="1" x14ac:dyDescent="0.25">
      <c r="A7259" s="408">
        <f t="shared" si="111"/>
        <v>7257</v>
      </c>
      <c r="B7259" s="488">
        <v>45567</v>
      </c>
      <c r="C7259" s="212" t="s">
        <v>155</v>
      </c>
      <c r="D7259" s="408" t="s">
        <v>92</v>
      </c>
      <c r="E7259" s="408" t="s">
        <v>62</v>
      </c>
      <c r="F7259" s="97">
        <v>150</v>
      </c>
      <c r="G7259" s="97"/>
      <c r="H7259" s="116"/>
      <c r="I7259" s="116"/>
      <c r="J7259" s="97"/>
      <c r="AD7259" s="476"/>
      <c r="AI7259" s="473"/>
    </row>
    <row r="7260" spans="1:35" s="4" customFormat="1" x14ac:dyDescent="0.25">
      <c r="A7260" s="408">
        <f t="shared" si="111"/>
        <v>7258</v>
      </c>
      <c r="B7260" s="488">
        <v>45567</v>
      </c>
      <c r="C7260" s="212" t="s">
        <v>295</v>
      </c>
      <c r="D7260" s="408" t="s">
        <v>92</v>
      </c>
      <c r="E7260" s="408" t="s">
        <v>62</v>
      </c>
      <c r="F7260" s="97">
        <v>0</v>
      </c>
      <c r="G7260" s="97"/>
      <c r="H7260" s="116"/>
      <c r="I7260" s="116"/>
      <c r="J7260" s="97"/>
      <c r="AD7260" s="476"/>
      <c r="AI7260" s="473"/>
    </row>
    <row r="7261" spans="1:35" s="4" customFormat="1" x14ac:dyDescent="0.25">
      <c r="A7261" s="408">
        <f t="shared" si="111"/>
        <v>7259</v>
      </c>
      <c r="B7261" s="488">
        <v>45567</v>
      </c>
      <c r="C7261" s="212" t="s">
        <v>259</v>
      </c>
      <c r="D7261" s="408" t="s">
        <v>92</v>
      </c>
      <c r="E7261" s="408" t="s">
        <v>2</v>
      </c>
      <c r="F7261" s="97">
        <v>130</v>
      </c>
      <c r="G7261" s="97"/>
      <c r="H7261" s="116"/>
      <c r="I7261" s="116"/>
      <c r="J7261" s="97"/>
      <c r="AD7261" s="476"/>
      <c r="AI7261" s="473"/>
    </row>
    <row r="7262" spans="1:35" s="4" customFormat="1" x14ac:dyDescent="0.25">
      <c r="A7262" s="408">
        <f t="shared" si="111"/>
        <v>7260</v>
      </c>
      <c r="B7262" s="488">
        <v>45567</v>
      </c>
      <c r="C7262" s="212" t="s">
        <v>260</v>
      </c>
      <c r="D7262" s="408" t="s">
        <v>92</v>
      </c>
      <c r="E7262" s="408" t="s">
        <v>2</v>
      </c>
      <c r="F7262" s="97">
        <v>112</v>
      </c>
      <c r="G7262" s="97"/>
      <c r="H7262" s="116"/>
      <c r="I7262" s="116"/>
      <c r="J7262" s="97"/>
      <c r="AD7262" s="476"/>
      <c r="AI7262" s="473"/>
    </row>
    <row r="7263" spans="1:35" s="4" customFormat="1" x14ac:dyDescent="0.25">
      <c r="A7263" s="408">
        <f t="shared" si="111"/>
        <v>7261</v>
      </c>
      <c r="B7263" s="488">
        <v>45567</v>
      </c>
      <c r="C7263" s="212" t="s">
        <v>252</v>
      </c>
      <c r="D7263" s="408" t="s">
        <v>92</v>
      </c>
      <c r="E7263" s="408" t="s">
        <v>2</v>
      </c>
      <c r="F7263" s="97">
        <v>168</v>
      </c>
      <c r="G7263" s="97"/>
      <c r="H7263" s="116"/>
      <c r="I7263" s="116"/>
      <c r="J7263" s="97"/>
      <c r="AD7263" s="476"/>
      <c r="AI7263" s="473"/>
    </row>
    <row r="7264" spans="1:35" s="4" customFormat="1" x14ac:dyDescent="0.25">
      <c r="A7264" s="408">
        <f t="shared" si="111"/>
        <v>7262</v>
      </c>
      <c r="B7264" s="488">
        <v>45567</v>
      </c>
      <c r="C7264" s="212" t="s">
        <v>177</v>
      </c>
      <c r="D7264" s="408" t="s">
        <v>159</v>
      </c>
      <c r="E7264" s="408" t="s">
        <v>8</v>
      </c>
      <c r="F7264" s="97">
        <v>71</v>
      </c>
      <c r="G7264" s="97"/>
      <c r="H7264" s="116"/>
      <c r="I7264" s="116"/>
      <c r="J7264" s="97"/>
      <c r="AD7264" s="476"/>
      <c r="AI7264" s="473"/>
    </row>
    <row r="7265" spans="1:35" s="4" customFormat="1" x14ac:dyDescent="0.25">
      <c r="A7265" s="408">
        <f t="shared" si="111"/>
        <v>7263</v>
      </c>
      <c r="B7265" s="488">
        <v>45567</v>
      </c>
      <c r="C7265" s="212" t="s">
        <v>162</v>
      </c>
      <c r="D7265" s="408" t="s">
        <v>163</v>
      </c>
      <c r="E7265" s="408" t="s">
        <v>164</v>
      </c>
      <c r="F7265" s="97">
        <v>107</v>
      </c>
      <c r="G7265" s="97"/>
      <c r="H7265" s="116"/>
      <c r="I7265" s="116"/>
      <c r="J7265" s="97"/>
      <c r="AD7265" s="476"/>
      <c r="AI7265" s="473"/>
    </row>
    <row r="7266" spans="1:35" s="4" customFormat="1" x14ac:dyDescent="0.25">
      <c r="A7266" s="408">
        <f t="shared" si="111"/>
        <v>7264</v>
      </c>
      <c r="B7266" s="488">
        <v>45567</v>
      </c>
      <c r="C7266" s="212" t="s">
        <v>166</v>
      </c>
      <c r="D7266" s="408" t="s">
        <v>167</v>
      </c>
      <c r="E7266" s="408" t="s">
        <v>164</v>
      </c>
      <c r="F7266" s="97">
        <v>0</v>
      </c>
      <c r="G7266" s="97"/>
      <c r="H7266" s="116"/>
      <c r="I7266" s="116"/>
      <c r="J7266" s="97"/>
      <c r="AD7266" s="476"/>
      <c r="AI7266" s="473"/>
    </row>
    <row r="7267" spans="1:35" s="4" customFormat="1" x14ac:dyDescent="0.25">
      <c r="A7267" s="408">
        <f t="shared" si="111"/>
        <v>7265</v>
      </c>
      <c r="B7267" s="488">
        <v>45567</v>
      </c>
      <c r="C7267" s="212" t="s">
        <v>169</v>
      </c>
      <c r="D7267" s="408" t="s">
        <v>167</v>
      </c>
      <c r="E7267" s="408" t="s">
        <v>164</v>
      </c>
      <c r="F7267" s="97">
        <v>0</v>
      </c>
      <c r="G7267" s="97"/>
      <c r="H7267" s="116"/>
      <c r="I7267" s="116"/>
      <c r="J7267" s="97"/>
      <c r="AD7267" s="476"/>
      <c r="AI7267" s="473"/>
    </row>
    <row r="7268" spans="1:35" s="4" customFormat="1" x14ac:dyDescent="0.25">
      <c r="A7268" s="408">
        <f t="shared" si="111"/>
        <v>7266</v>
      </c>
      <c r="B7268" s="488">
        <v>45567</v>
      </c>
      <c r="C7268" s="212" t="s">
        <v>170</v>
      </c>
      <c r="D7268" s="408" t="s">
        <v>103</v>
      </c>
      <c r="E7268" s="408" t="s">
        <v>164</v>
      </c>
      <c r="F7268" s="97">
        <v>154</v>
      </c>
      <c r="G7268" s="97"/>
      <c r="H7268" s="116"/>
      <c r="I7268" s="116"/>
      <c r="J7268" s="97"/>
      <c r="AD7268" s="476"/>
      <c r="AI7268" s="473"/>
    </row>
    <row r="7269" spans="1:35" s="4" customFormat="1" x14ac:dyDescent="0.25">
      <c r="A7269" s="408">
        <f t="shared" si="111"/>
        <v>7267</v>
      </c>
      <c r="B7269" s="488">
        <v>45567</v>
      </c>
      <c r="C7269" s="212" t="s">
        <v>171</v>
      </c>
      <c r="D7269" s="408" t="s">
        <v>159</v>
      </c>
      <c r="E7269" s="408" t="s">
        <v>164</v>
      </c>
      <c r="F7269" s="97">
        <v>0</v>
      </c>
      <c r="G7269" s="97"/>
      <c r="H7269" s="116"/>
      <c r="I7269" s="116"/>
      <c r="J7269" s="97"/>
      <c r="AD7269" s="476"/>
      <c r="AI7269" s="473"/>
    </row>
    <row r="7270" spans="1:35" s="4" customFormat="1" x14ac:dyDescent="0.25">
      <c r="A7270" s="408">
        <f t="shared" si="111"/>
        <v>7268</v>
      </c>
      <c r="B7270" s="488">
        <v>45567</v>
      </c>
      <c r="C7270" s="212" t="s">
        <v>172</v>
      </c>
      <c r="D7270" s="408" t="s">
        <v>173</v>
      </c>
      <c r="E7270" s="408" t="s">
        <v>164</v>
      </c>
      <c r="F7270" s="97">
        <v>0</v>
      </c>
      <c r="G7270" s="97"/>
      <c r="H7270" s="116"/>
      <c r="I7270" s="116"/>
      <c r="J7270" s="97"/>
      <c r="AD7270" s="476"/>
      <c r="AI7270" s="473"/>
    </row>
    <row r="7271" spans="1:35" s="4" customFormat="1" x14ac:dyDescent="0.25">
      <c r="A7271" s="408">
        <f t="shared" si="111"/>
        <v>7269</v>
      </c>
      <c r="B7271" s="488">
        <v>45567</v>
      </c>
      <c r="C7271" s="212" t="s">
        <v>174</v>
      </c>
      <c r="D7271" s="408" t="s">
        <v>99</v>
      </c>
      <c r="E7271" s="408" t="s">
        <v>164</v>
      </c>
      <c r="F7271" s="97">
        <v>213</v>
      </c>
      <c r="G7271" s="97"/>
      <c r="H7271" s="116"/>
      <c r="I7271" s="116"/>
      <c r="J7271" s="97"/>
      <c r="AD7271" s="476"/>
      <c r="AI7271" s="473"/>
    </row>
    <row r="7272" spans="1:35" s="4" customFormat="1" x14ac:dyDescent="0.25">
      <c r="A7272" s="408">
        <f t="shared" si="111"/>
        <v>7270</v>
      </c>
      <c r="B7272" s="488">
        <v>45567</v>
      </c>
      <c r="C7272" s="212" t="s">
        <v>175</v>
      </c>
      <c r="D7272" s="408" t="s">
        <v>176</v>
      </c>
      <c r="E7272" s="408" t="s">
        <v>164</v>
      </c>
      <c r="F7272" s="97">
        <v>0</v>
      </c>
      <c r="G7272" s="97"/>
      <c r="H7272" s="116"/>
      <c r="I7272" s="116"/>
      <c r="J7272" s="97"/>
      <c r="AD7272" s="476"/>
      <c r="AI7272" s="473"/>
    </row>
    <row r="7273" spans="1:35" s="4" customFormat="1" x14ac:dyDescent="0.25">
      <c r="A7273" s="408">
        <f t="shared" si="111"/>
        <v>7271</v>
      </c>
      <c r="B7273" s="488">
        <v>45567</v>
      </c>
      <c r="C7273" s="212" t="s">
        <v>263</v>
      </c>
      <c r="D7273" s="408" t="s">
        <v>176</v>
      </c>
      <c r="E7273" s="408" t="s">
        <v>164</v>
      </c>
      <c r="F7273" s="97">
        <v>0</v>
      </c>
      <c r="G7273" s="97"/>
      <c r="H7273" s="116"/>
      <c r="I7273" s="116"/>
      <c r="J7273" s="97"/>
      <c r="AD7273" s="476"/>
      <c r="AI7273" s="473"/>
    </row>
    <row r="7274" spans="1:35" s="4" customFormat="1" x14ac:dyDescent="0.25">
      <c r="A7274" s="408">
        <f t="shared" si="111"/>
        <v>7272</v>
      </c>
      <c r="B7274" s="488">
        <v>45567</v>
      </c>
      <c r="C7274" s="212" t="s">
        <v>261</v>
      </c>
      <c r="D7274" s="408" t="s">
        <v>269</v>
      </c>
      <c r="E7274" s="408" t="s">
        <v>164</v>
      </c>
      <c r="F7274" s="97">
        <v>0</v>
      </c>
      <c r="G7274" s="97"/>
      <c r="H7274" s="116"/>
      <c r="I7274" s="116"/>
      <c r="J7274" s="97"/>
      <c r="AD7274" s="476"/>
      <c r="AI7274" s="473"/>
    </row>
    <row r="7275" spans="1:35" s="4" customFormat="1" x14ac:dyDescent="0.25">
      <c r="A7275" s="408">
        <f t="shared" si="111"/>
        <v>7273</v>
      </c>
      <c r="B7275" s="488">
        <v>45567</v>
      </c>
      <c r="C7275" s="212" t="s">
        <v>254</v>
      </c>
      <c r="D7275" s="408" t="s">
        <v>159</v>
      </c>
      <c r="E7275" s="408" t="s">
        <v>164</v>
      </c>
      <c r="F7275" s="97">
        <v>0</v>
      </c>
      <c r="G7275" s="97"/>
      <c r="H7275" s="116"/>
      <c r="I7275" s="116"/>
      <c r="J7275" s="97"/>
      <c r="AD7275" s="476"/>
      <c r="AI7275" s="473"/>
    </row>
    <row r="7276" spans="1:35" s="4" customFormat="1" x14ac:dyDescent="0.25">
      <c r="A7276" s="408">
        <f t="shared" si="111"/>
        <v>7274</v>
      </c>
      <c r="B7276" s="488">
        <v>45567</v>
      </c>
      <c r="C7276" s="212" t="s">
        <v>277</v>
      </c>
      <c r="D7276" s="408" t="s">
        <v>176</v>
      </c>
      <c r="E7276" s="408" t="s">
        <v>164</v>
      </c>
      <c r="F7276" s="97">
        <v>147</v>
      </c>
      <c r="G7276" s="97"/>
      <c r="H7276" s="116"/>
      <c r="I7276" s="116"/>
      <c r="J7276" s="97"/>
      <c r="AD7276" s="476"/>
      <c r="AI7276" s="473"/>
    </row>
    <row r="7277" spans="1:35" s="4" customFormat="1" x14ac:dyDescent="0.25">
      <c r="A7277" s="408">
        <f t="shared" si="111"/>
        <v>7275</v>
      </c>
      <c r="B7277" s="488">
        <v>45567</v>
      </c>
      <c r="C7277" s="212" t="s">
        <v>352</v>
      </c>
      <c r="D7277" s="408" t="s">
        <v>176</v>
      </c>
      <c r="E7277" s="408" t="s">
        <v>164</v>
      </c>
      <c r="F7277" s="97">
        <v>0</v>
      </c>
      <c r="G7277" s="97"/>
      <c r="H7277" s="116"/>
      <c r="I7277" s="116"/>
      <c r="J7277" s="97"/>
      <c r="AD7277" s="476"/>
      <c r="AI7277" s="473"/>
    </row>
    <row r="7278" spans="1:35" s="4" customFormat="1" x14ac:dyDescent="0.25">
      <c r="A7278" s="408">
        <f t="shared" si="111"/>
        <v>7276</v>
      </c>
      <c r="B7278" s="488">
        <v>45567</v>
      </c>
      <c r="C7278" s="212" t="s">
        <v>354</v>
      </c>
      <c r="D7278" s="408" t="s">
        <v>103</v>
      </c>
      <c r="E7278" s="408" t="s">
        <v>164</v>
      </c>
      <c r="F7278" s="97">
        <v>0</v>
      </c>
      <c r="G7278" s="97"/>
      <c r="H7278" s="116"/>
      <c r="I7278" s="116"/>
      <c r="J7278" s="97"/>
      <c r="AD7278" s="476"/>
      <c r="AI7278" s="473"/>
    </row>
    <row r="7279" spans="1:35" s="4" customFormat="1" x14ac:dyDescent="0.25">
      <c r="A7279" s="408">
        <f t="shared" si="111"/>
        <v>7277</v>
      </c>
      <c r="B7279" s="488">
        <v>45567</v>
      </c>
      <c r="C7279" s="212" t="s">
        <v>385</v>
      </c>
      <c r="D7279" s="408" t="s">
        <v>386</v>
      </c>
      <c r="E7279" s="408" t="s">
        <v>383</v>
      </c>
      <c r="F7279" s="97">
        <v>0</v>
      </c>
      <c r="G7279" s="97"/>
      <c r="H7279" s="116"/>
      <c r="I7279" s="116"/>
      <c r="J7279" s="97"/>
      <c r="AD7279" s="476"/>
      <c r="AI7279" s="473"/>
    </row>
    <row r="7280" spans="1:35" s="4" customFormat="1" x14ac:dyDescent="0.25">
      <c r="A7280" s="408">
        <f t="shared" si="111"/>
        <v>7278</v>
      </c>
      <c r="B7280" s="488">
        <v>45567</v>
      </c>
      <c r="C7280" s="212" t="s">
        <v>379</v>
      </c>
      <c r="D7280" s="408" t="s">
        <v>269</v>
      </c>
      <c r="E7280" s="408" t="s">
        <v>381</v>
      </c>
      <c r="F7280" s="97">
        <v>185</v>
      </c>
      <c r="G7280" s="97"/>
      <c r="H7280" s="116"/>
      <c r="I7280" s="116"/>
      <c r="J7280" s="97"/>
      <c r="AD7280" s="476"/>
      <c r="AI7280" s="473"/>
    </row>
    <row r="7281" spans="1:35" s="4" customFormat="1" x14ac:dyDescent="0.25">
      <c r="A7281" s="408">
        <f t="shared" si="111"/>
        <v>7279</v>
      </c>
      <c r="B7281" s="488">
        <v>45567</v>
      </c>
      <c r="C7281" s="212" t="s">
        <v>380</v>
      </c>
      <c r="D7281" s="408" t="s">
        <v>269</v>
      </c>
      <c r="E7281" s="408" t="s">
        <v>381</v>
      </c>
      <c r="F7281" s="97">
        <v>213</v>
      </c>
      <c r="G7281" s="97"/>
      <c r="H7281" s="116"/>
      <c r="I7281" s="116"/>
      <c r="J7281" s="97"/>
      <c r="AD7281" s="476"/>
      <c r="AI7281" s="473"/>
    </row>
    <row r="7282" spans="1:35" s="4" customFormat="1" x14ac:dyDescent="0.25">
      <c r="A7282" s="408">
        <f t="shared" si="111"/>
        <v>7280</v>
      </c>
      <c r="B7282" s="488">
        <v>45567</v>
      </c>
      <c r="C7282" s="212" t="s">
        <v>489</v>
      </c>
      <c r="D7282" s="408" t="s">
        <v>269</v>
      </c>
      <c r="E7282" s="408" t="s">
        <v>381</v>
      </c>
      <c r="F7282" s="97">
        <v>0</v>
      </c>
      <c r="G7282" s="97"/>
      <c r="H7282" s="116"/>
      <c r="I7282" s="116"/>
      <c r="J7282" s="97"/>
      <c r="AD7282" s="476"/>
      <c r="AI7282" s="473"/>
    </row>
    <row r="7283" spans="1:35" s="4" customFormat="1" x14ac:dyDescent="0.25">
      <c r="A7283" s="408">
        <f t="shared" si="111"/>
        <v>7281</v>
      </c>
      <c r="B7283" s="488">
        <v>45567</v>
      </c>
      <c r="C7283" s="212" t="s">
        <v>389</v>
      </c>
      <c r="D7283" s="408" t="s">
        <v>103</v>
      </c>
      <c r="E7283" s="408" t="s">
        <v>381</v>
      </c>
      <c r="F7283" s="97">
        <v>212</v>
      </c>
      <c r="G7283" s="97"/>
      <c r="H7283" s="116"/>
      <c r="I7283" s="116"/>
      <c r="J7283" s="97"/>
      <c r="AD7283" s="476"/>
      <c r="AI7283" s="473"/>
    </row>
    <row r="7284" spans="1:35" s="4" customFormat="1" x14ac:dyDescent="0.25">
      <c r="A7284" s="408">
        <f t="shared" si="111"/>
        <v>7282</v>
      </c>
      <c r="B7284" s="488">
        <v>45567</v>
      </c>
      <c r="C7284" s="212" t="s">
        <v>425</v>
      </c>
      <c r="D7284" s="408" t="s">
        <v>99</v>
      </c>
      <c r="E7284" s="203" t="s">
        <v>498</v>
      </c>
      <c r="F7284" s="97">
        <v>0</v>
      </c>
      <c r="G7284" s="97"/>
      <c r="H7284" s="116"/>
      <c r="I7284" s="116"/>
      <c r="J7284" s="97"/>
      <c r="AD7284" s="476"/>
      <c r="AI7284" s="473"/>
    </row>
    <row r="7285" spans="1:35" s="4" customFormat="1" x14ac:dyDescent="0.25">
      <c r="A7285" s="408">
        <f t="shared" si="111"/>
        <v>7283</v>
      </c>
      <c r="B7285" s="488">
        <v>45567</v>
      </c>
      <c r="C7285" s="212" t="s">
        <v>426</v>
      </c>
      <c r="D7285" s="408" t="s">
        <v>159</v>
      </c>
      <c r="E7285" s="408" t="s">
        <v>381</v>
      </c>
      <c r="F7285" s="97">
        <v>0</v>
      </c>
      <c r="G7285" s="97"/>
      <c r="H7285" s="116"/>
      <c r="I7285" s="116"/>
      <c r="J7285" s="97"/>
      <c r="AD7285" s="476"/>
      <c r="AI7285" s="473"/>
    </row>
    <row r="7286" spans="1:35" s="4" customFormat="1" x14ac:dyDescent="0.25">
      <c r="A7286" s="408">
        <f t="shared" si="111"/>
        <v>7284</v>
      </c>
      <c r="B7286" s="488">
        <v>45567</v>
      </c>
      <c r="C7286" s="96" t="s">
        <v>255</v>
      </c>
      <c r="D7286" s="408" t="s">
        <v>159</v>
      </c>
      <c r="E7286" s="408" t="s">
        <v>448</v>
      </c>
      <c r="F7286" s="97">
        <v>0</v>
      </c>
      <c r="G7286" s="97"/>
      <c r="H7286" s="116"/>
      <c r="I7286" s="116"/>
      <c r="J7286" s="97"/>
      <c r="AD7286" s="476"/>
      <c r="AI7286" s="473"/>
    </row>
    <row r="7287" spans="1:35" s="4" customFormat="1" x14ac:dyDescent="0.25">
      <c r="A7287" s="408">
        <f t="shared" si="111"/>
        <v>7285</v>
      </c>
      <c r="B7287" s="488">
        <v>45567</v>
      </c>
      <c r="C7287" s="96" t="s">
        <v>474</v>
      </c>
      <c r="D7287" s="408" t="s">
        <v>269</v>
      </c>
      <c r="E7287" s="408" t="s">
        <v>470</v>
      </c>
      <c r="F7287" s="97">
        <v>122</v>
      </c>
      <c r="G7287" s="97"/>
      <c r="H7287" s="116"/>
      <c r="I7287" s="116"/>
      <c r="J7287" s="97"/>
      <c r="AD7287" s="476"/>
      <c r="AI7287" s="473"/>
    </row>
    <row r="7288" spans="1:35" s="4" customFormat="1" x14ac:dyDescent="0.25">
      <c r="A7288" s="408">
        <f t="shared" ref="A7288:A7351" si="112">ROW()-2</f>
        <v>7286</v>
      </c>
      <c r="B7288" s="488">
        <v>45567</v>
      </c>
      <c r="C7288" s="96" t="s">
        <v>475</v>
      </c>
      <c r="D7288" s="408" t="s">
        <v>269</v>
      </c>
      <c r="E7288" s="408" t="s">
        <v>470</v>
      </c>
      <c r="F7288" s="97">
        <v>102</v>
      </c>
      <c r="G7288" s="97"/>
      <c r="H7288" s="116"/>
      <c r="I7288" s="116"/>
      <c r="J7288" s="97"/>
      <c r="AD7288" s="476"/>
      <c r="AI7288" s="473"/>
    </row>
    <row r="7289" spans="1:35" s="4" customFormat="1" x14ac:dyDescent="0.25">
      <c r="A7289" s="408">
        <f t="shared" si="112"/>
        <v>7287</v>
      </c>
      <c r="B7289" s="488">
        <v>45567</v>
      </c>
      <c r="C7289" s="96" t="s">
        <v>476</v>
      </c>
      <c r="D7289" s="408" t="s">
        <v>269</v>
      </c>
      <c r="E7289" s="408" t="s">
        <v>470</v>
      </c>
      <c r="F7289" s="97">
        <v>108</v>
      </c>
      <c r="G7289" s="97"/>
      <c r="H7289" s="116"/>
      <c r="I7289" s="116"/>
      <c r="J7289" s="97"/>
      <c r="AD7289" s="476"/>
      <c r="AI7289" s="473"/>
    </row>
    <row r="7290" spans="1:35" s="4" customFormat="1" x14ac:dyDescent="0.25">
      <c r="A7290" s="408">
        <f t="shared" si="112"/>
        <v>7288</v>
      </c>
      <c r="B7290" s="488">
        <v>45567</v>
      </c>
      <c r="C7290" s="96" t="s">
        <v>477</v>
      </c>
      <c r="D7290" s="408" t="s">
        <v>269</v>
      </c>
      <c r="E7290" s="408" t="s">
        <v>470</v>
      </c>
      <c r="F7290" s="97">
        <v>250</v>
      </c>
      <c r="G7290" s="97"/>
      <c r="H7290" s="116"/>
      <c r="I7290" s="116"/>
      <c r="J7290" s="97"/>
      <c r="AD7290" s="476"/>
      <c r="AI7290" s="473"/>
    </row>
    <row r="7291" spans="1:35" s="4" customFormat="1" x14ac:dyDescent="0.25">
      <c r="A7291" s="408">
        <f t="shared" si="112"/>
        <v>7289</v>
      </c>
      <c r="B7291" s="488">
        <v>45567</v>
      </c>
      <c r="C7291" s="373" t="s">
        <v>478</v>
      </c>
      <c r="D7291" s="408" t="s">
        <v>103</v>
      </c>
      <c r="E7291" s="408" t="s">
        <v>470</v>
      </c>
      <c r="F7291" s="97">
        <v>73</v>
      </c>
      <c r="G7291" s="97"/>
      <c r="H7291" s="116"/>
      <c r="I7291" s="116"/>
      <c r="J7291" s="97"/>
      <c r="AD7291" s="476"/>
      <c r="AI7291" s="473"/>
    </row>
    <row r="7292" spans="1:35" s="4" customFormat="1" x14ac:dyDescent="0.25">
      <c r="A7292" s="408">
        <f t="shared" si="112"/>
        <v>7290</v>
      </c>
      <c r="B7292" s="488">
        <v>45567</v>
      </c>
      <c r="C7292" s="96" t="s">
        <v>509</v>
      </c>
      <c r="D7292" s="408" t="s">
        <v>269</v>
      </c>
      <c r="E7292" s="408" t="s">
        <v>470</v>
      </c>
      <c r="F7292" s="97">
        <v>299</v>
      </c>
      <c r="G7292" s="97"/>
      <c r="H7292" s="116"/>
      <c r="I7292" s="116"/>
      <c r="J7292" s="97"/>
      <c r="AD7292" s="476"/>
      <c r="AI7292" s="473"/>
    </row>
    <row r="7293" spans="1:35" s="4" customFormat="1" x14ac:dyDescent="0.25">
      <c r="A7293" s="408">
        <f t="shared" si="112"/>
        <v>7291</v>
      </c>
      <c r="B7293" s="488">
        <v>45567</v>
      </c>
      <c r="C7293" s="96" t="s">
        <v>489</v>
      </c>
      <c r="D7293" s="408" t="s">
        <v>269</v>
      </c>
      <c r="E7293" s="408" t="s">
        <v>381</v>
      </c>
      <c r="F7293" s="97">
        <v>0</v>
      </c>
      <c r="G7293" s="97"/>
      <c r="H7293" s="116"/>
      <c r="I7293" s="116"/>
      <c r="J7293" s="97"/>
      <c r="AD7293" s="476"/>
      <c r="AI7293" s="473"/>
    </row>
    <row r="7294" spans="1:35" s="4" customFormat="1" x14ac:dyDescent="0.25">
      <c r="A7294" s="408">
        <f t="shared" si="112"/>
        <v>7292</v>
      </c>
      <c r="B7294" s="488">
        <v>45567</v>
      </c>
      <c r="C7294" s="373" t="s">
        <v>519</v>
      </c>
      <c r="D7294" s="408" t="s">
        <v>103</v>
      </c>
      <c r="E7294" s="408" t="s">
        <v>504</v>
      </c>
      <c r="F7294" s="97">
        <v>0</v>
      </c>
      <c r="G7294" s="97"/>
      <c r="H7294" s="116"/>
      <c r="I7294" s="116"/>
      <c r="J7294" s="97"/>
      <c r="AD7294" s="476"/>
      <c r="AI7294" s="473"/>
    </row>
    <row r="7295" spans="1:35" s="4" customFormat="1" x14ac:dyDescent="0.25">
      <c r="A7295" s="408">
        <f t="shared" si="112"/>
        <v>7293</v>
      </c>
      <c r="B7295" s="488">
        <v>45568</v>
      </c>
      <c r="C7295" s="212" t="s">
        <v>125</v>
      </c>
      <c r="D7295" s="408" t="s">
        <v>99</v>
      </c>
      <c r="E7295" s="408" t="s">
        <v>334</v>
      </c>
      <c r="F7295" s="97">
        <v>230</v>
      </c>
      <c r="G7295" s="97"/>
      <c r="H7295" s="116"/>
      <c r="I7295" s="116"/>
      <c r="J7295" s="97"/>
      <c r="AD7295" s="476"/>
      <c r="AI7295" s="473"/>
    </row>
    <row r="7296" spans="1:35" s="4" customFormat="1" x14ac:dyDescent="0.25">
      <c r="A7296" s="408">
        <f t="shared" si="112"/>
        <v>7294</v>
      </c>
      <c r="B7296" s="488">
        <v>45568</v>
      </c>
      <c r="C7296" s="212" t="s">
        <v>290</v>
      </c>
      <c r="D7296" s="408" t="s">
        <v>99</v>
      </c>
      <c r="E7296" s="408" t="s">
        <v>335</v>
      </c>
      <c r="F7296" s="97">
        <v>153</v>
      </c>
      <c r="G7296" s="97"/>
      <c r="H7296" s="116"/>
      <c r="I7296" s="116"/>
      <c r="J7296" s="97"/>
      <c r="AD7296" s="476"/>
      <c r="AI7296" s="473"/>
    </row>
    <row r="7297" spans="1:35" s="4" customFormat="1" x14ac:dyDescent="0.25">
      <c r="A7297" s="408">
        <f t="shared" si="112"/>
        <v>7295</v>
      </c>
      <c r="B7297" s="488">
        <v>45568</v>
      </c>
      <c r="C7297" s="212" t="s">
        <v>88</v>
      </c>
      <c r="D7297" s="408" t="s">
        <v>89</v>
      </c>
      <c r="E7297" s="408" t="s">
        <v>336</v>
      </c>
      <c r="F7297" s="97">
        <v>0</v>
      </c>
      <c r="G7297" s="97"/>
      <c r="H7297" s="116"/>
      <c r="I7297" s="116"/>
      <c r="J7297" s="97"/>
      <c r="AD7297" s="476"/>
      <c r="AI7297" s="473"/>
    </row>
    <row r="7298" spans="1:35" s="4" customFormat="1" x14ac:dyDescent="0.25">
      <c r="A7298" s="408">
        <f t="shared" si="112"/>
        <v>7296</v>
      </c>
      <c r="B7298" s="488">
        <v>45568</v>
      </c>
      <c r="C7298" s="212" t="s">
        <v>294</v>
      </c>
      <c r="D7298" s="408" t="s">
        <v>89</v>
      </c>
      <c r="E7298" s="408" t="s">
        <v>337</v>
      </c>
      <c r="F7298" s="97">
        <v>0</v>
      </c>
      <c r="G7298" s="97"/>
      <c r="H7298" s="116"/>
      <c r="I7298" s="116"/>
      <c r="J7298" s="97"/>
      <c r="AD7298" s="476"/>
      <c r="AI7298" s="473"/>
    </row>
    <row r="7299" spans="1:35" s="4" customFormat="1" x14ac:dyDescent="0.25">
      <c r="A7299" s="408">
        <f t="shared" si="112"/>
        <v>7297</v>
      </c>
      <c r="B7299" s="488">
        <v>45568</v>
      </c>
      <c r="C7299" s="212" t="s">
        <v>119</v>
      </c>
      <c r="D7299" s="408" t="s">
        <v>131</v>
      </c>
      <c r="E7299" s="408" t="s">
        <v>338</v>
      </c>
      <c r="F7299" s="97">
        <v>57</v>
      </c>
      <c r="G7299" s="97"/>
      <c r="H7299" s="116"/>
      <c r="I7299" s="116"/>
      <c r="J7299" s="97"/>
      <c r="AD7299" s="476"/>
      <c r="AI7299" s="473"/>
    </row>
    <row r="7300" spans="1:35" s="4" customFormat="1" x14ac:dyDescent="0.25">
      <c r="A7300" s="408">
        <f t="shared" si="112"/>
        <v>7298</v>
      </c>
      <c r="B7300" s="488">
        <v>45568</v>
      </c>
      <c r="C7300" s="212" t="s">
        <v>121</v>
      </c>
      <c r="D7300" s="408" t="s">
        <v>122</v>
      </c>
      <c r="E7300" s="408" t="s">
        <v>339</v>
      </c>
      <c r="F7300" s="97">
        <v>65</v>
      </c>
      <c r="G7300" s="97"/>
      <c r="H7300" s="116"/>
      <c r="I7300" s="116"/>
      <c r="J7300" s="97"/>
      <c r="AD7300" s="476"/>
      <c r="AI7300" s="473"/>
    </row>
    <row r="7301" spans="1:35" s="4" customFormat="1" x14ac:dyDescent="0.25">
      <c r="A7301" s="408">
        <f t="shared" si="112"/>
        <v>7299</v>
      </c>
      <c r="B7301" s="488">
        <v>45568</v>
      </c>
      <c r="C7301" s="212" t="s">
        <v>349</v>
      </c>
      <c r="D7301" s="408" t="s">
        <v>360</v>
      </c>
      <c r="E7301" s="408" t="s">
        <v>127</v>
      </c>
      <c r="F7301" s="97">
        <v>45</v>
      </c>
      <c r="G7301" s="97"/>
      <c r="H7301" s="116"/>
      <c r="I7301" s="116"/>
      <c r="J7301" s="97"/>
      <c r="AD7301" s="476"/>
      <c r="AI7301" s="473"/>
    </row>
    <row r="7302" spans="1:35" s="4" customFormat="1" x14ac:dyDescent="0.25">
      <c r="A7302" s="408">
        <f t="shared" si="112"/>
        <v>7300</v>
      </c>
      <c r="B7302" s="488">
        <v>45568</v>
      </c>
      <c r="C7302" s="212" t="s">
        <v>449</v>
      </c>
      <c r="D7302" s="408" t="s">
        <v>122</v>
      </c>
      <c r="E7302" s="408" t="s">
        <v>339</v>
      </c>
      <c r="F7302" s="97">
        <v>328</v>
      </c>
      <c r="G7302" s="97"/>
      <c r="H7302" s="116"/>
      <c r="I7302" s="116"/>
      <c r="J7302" s="97"/>
      <c r="AD7302" s="476"/>
      <c r="AI7302" s="473"/>
    </row>
    <row r="7303" spans="1:35" s="4" customFormat="1" x14ac:dyDescent="0.25">
      <c r="A7303" s="408">
        <f t="shared" si="112"/>
        <v>7301</v>
      </c>
      <c r="B7303" s="488">
        <v>45568</v>
      </c>
      <c r="C7303" s="212" t="s">
        <v>118</v>
      </c>
      <c r="D7303" s="408" t="s">
        <v>107</v>
      </c>
      <c r="E7303" s="408" t="s">
        <v>340</v>
      </c>
      <c r="F7303" s="97">
        <v>0</v>
      </c>
      <c r="G7303" s="97"/>
      <c r="H7303" s="116"/>
      <c r="I7303" s="116"/>
      <c r="J7303" s="97"/>
      <c r="AD7303" s="476"/>
      <c r="AI7303" s="473"/>
    </row>
    <row r="7304" spans="1:35" s="4" customFormat="1" x14ac:dyDescent="0.25">
      <c r="A7304" s="408">
        <f t="shared" si="112"/>
        <v>7302</v>
      </c>
      <c r="B7304" s="488">
        <v>45568</v>
      </c>
      <c r="C7304" s="212" t="s">
        <v>109</v>
      </c>
      <c r="D7304" s="408" t="s">
        <v>107</v>
      </c>
      <c r="E7304" s="408" t="s">
        <v>341</v>
      </c>
      <c r="F7304" s="97">
        <v>0</v>
      </c>
      <c r="G7304" s="97"/>
      <c r="H7304" s="116"/>
      <c r="I7304" s="116"/>
      <c r="J7304" s="97"/>
      <c r="AD7304" s="476"/>
      <c r="AI7304" s="473"/>
    </row>
    <row r="7305" spans="1:35" s="4" customFormat="1" x14ac:dyDescent="0.25">
      <c r="A7305" s="408">
        <f t="shared" si="112"/>
        <v>7303</v>
      </c>
      <c r="B7305" s="488">
        <v>45568</v>
      </c>
      <c r="C7305" s="212" t="s">
        <v>106</v>
      </c>
      <c r="D7305" s="408" t="s">
        <v>107</v>
      </c>
      <c r="E7305" s="408" t="s">
        <v>342</v>
      </c>
      <c r="F7305" s="97">
        <v>0</v>
      </c>
      <c r="G7305" s="97"/>
      <c r="H7305" s="116"/>
      <c r="I7305" s="116"/>
      <c r="J7305" s="97"/>
      <c r="AD7305" s="476"/>
      <c r="AI7305" s="473"/>
    </row>
    <row r="7306" spans="1:35" s="4" customFormat="1" x14ac:dyDescent="0.25">
      <c r="A7306" s="408">
        <f t="shared" si="112"/>
        <v>7304</v>
      </c>
      <c r="B7306" s="488">
        <v>45568</v>
      </c>
      <c r="C7306" s="212" t="s">
        <v>278</v>
      </c>
      <c r="D7306" s="408" t="s">
        <v>107</v>
      </c>
      <c r="E7306" s="408" t="s">
        <v>341</v>
      </c>
      <c r="F7306" s="97">
        <v>0</v>
      </c>
      <c r="G7306" s="97"/>
      <c r="H7306" s="116"/>
      <c r="I7306" s="116"/>
      <c r="J7306" s="97"/>
      <c r="AD7306" s="476"/>
      <c r="AI7306" s="473"/>
    </row>
    <row r="7307" spans="1:35" s="4" customFormat="1" x14ac:dyDescent="0.25">
      <c r="A7307" s="408">
        <f t="shared" si="112"/>
        <v>7305</v>
      </c>
      <c r="B7307" s="488">
        <v>45568</v>
      </c>
      <c r="C7307" s="212" t="s">
        <v>372</v>
      </c>
      <c r="D7307" s="408" t="s">
        <v>107</v>
      </c>
      <c r="E7307" s="408">
        <v>0</v>
      </c>
      <c r="F7307" s="97">
        <v>0</v>
      </c>
      <c r="G7307" s="97"/>
      <c r="H7307" s="116"/>
      <c r="I7307" s="116"/>
      <c r="J7307" s="97"/>
      <c r="AD7307" s="476"/>
      <c r="AI7307" s="473"/>
    </row>
    <row r="7308" spans="1:35" s="4" customFormat="1" x14ac:dyDescent="0.25">
      <c r="A7308" s="408">
        <f t="shared" si="112"/>
        <v>7306</v>
      </c>
      <c r="B7308" s="488">
        <v>45568</v>
      </c>
      <c r="C7308" s="212" t="s">
        <v>373</v>
      </c>
      <c r="D7308" s="408" t="s">
        <v>107</v>
      </c>
      <c r="E7308" s="408">
        <v>0</v>
      </c>
      <c r="F7308" s="97">
        <v>0</v>
      </c>
      <c r="G7308" s="97"/>
      <c r="H7308" s="116"/>
      <c r="I7308" s="116"/>
      <c r="J7308" s="97"/>
      <c r="AD7308" s="476"/>
      <c r="AI7308" s="473"/>
    </row>
    <row r="7309" spans="1:35" s="4" customFormat="1" x14ac:dyDescent="0.25">
      <c r="A7309" s="408">
        <f t="shared" si="112"/>
        <v>7307</v>
      </c>
      <c r="B7309" s="488">
        <v>45568</v>
      </c>
      <c r="C7309" s="212" t="s">
        <v>91</v>
      </c>
      <c r="D7309" s="408" t="s">
        <v>92</v>
      </c>
      <c r="E7309" s="408" t="s">
        <v>343</v>
      </c>
      <c r="F7309" s="97">
        <v>202</v>
      </c>
      <c r="G7309" s="97"/>
      <c r="H7309" s="116"/>
      <c r="I7309" s="116"/>
      <c r="J7309" s="97"/>
      <c r="AD7309" s="476"/>
      <c r="AI7309" s="473"/>
    </row>
    <row r="7310" spans="1:35" s="4" customFormat="1" x14ac:dyDescent="0.25">
      <c r="A7310" s="408">
        <f t="shared" si="112"/>
        <v>7308</v>
      </c>
      <c r="B7310" s="488">
        <v>45568</v>
      </c>
      <c r="C7310" s="212" t="s">
        <v>94</v>
      </c>
      <c r="D7310" s="408" t="s">
        <v>92</v>
      </c>
      <c r="E7310" s="408" t="s">
        <v>344</v>
      </c>
      <c r="F7310" s="97">
        <v>260</v>
      </c>
      <c r="G7310" s="97"/>
      <c r="H7310" s="116"/>
      <c r="I7310" s="116"/>
      <c r="J7310" s="97"/>
      <c r="AD7310" s="476"/>
      <c r="AI7310" s="473"/>
    </row>
    <row r="7311" spans="1:35" s="4" customFormat="1" x14ac:dyDescent="0.25">
      <c r="A7311" s="408">
        <f t="shared" si="112"/>
        <v>7309</v>
      </c>
      <c r="B7311" s="488">
        <v>45568</v>
      </c>
      <c r="C7311" s="212" t="s">
        <v>116</v>
      </c>
      <c r="D7311" s="408" t="s">
        <v>92</v>
      </c>
      <c r="E7311" s="408" t="s">
        <v>345</v>
      </c>
      <c r="F7311" s="97">
        <v>0</v>
      </c>
      <c r="G7311" s="97"/>
      <c r="H7311" s="116"/>
      <c r="I7311" s="116"/>
      <c r="J7311" s="97"/>
      <c r="AD7311" s="476"/>
      <c r="AI7311" s="473"/>
    </row>
    <row r="7312" spans="1:35" s="4" customFormat="1" x14ac:dyDescent="0.25">
      <c r="A7312" s="408">
        <f t="shared" si="112"/>
        <v>7310</v>
      </c>
      <c r="B7312" s="488">
        <v>45568</v>
      </c>
      <c r="C7312" s="212" t="s">
        <v>128</v>
      </c>
      <c r="D7312" s="408" t="s">
        <v>97</v>
      </c>
      <c r="E7312" s="408" t="s">
        <v>346</v>
      </c>
      <c r="F7312" s="97">
        <v>0</v>
      </c>
      <c r="G7312" s="97"/>
      <c r="H7312" s="116"/>
      <c r="I7312" s="116"/>
      <c r="J7312" s="97"/>
      <c r="AD7312" s="476"/>
      <c r="AI7312" s="473"/>
    </row>
    <row r="7313" spans="1:35" s="4" customFormat="1" x14ac:dyDescent="0.25">
      <c r="A7313" s="408">
        <f t="shared" si="112"/>
        <v>7311</v>
      </c>
      <c r="B7313" s="488">
        <v>45568</v>
      </c>
      <c r="C7313" s="212" t="s">
        <v>96</v>
      </c>
      <c r="D7313" s="408" t="s">
        <v>97</v>
      </c>
      <c r="E7313" s="408" t="s">
        <v>347</v>
      </c>
      <c r="F7313" s="97">
        <v>95</v>
      </c>
      <c r="G7313" s="97"/>
      <c r="H7313" s="116"/>
      <c r="I7313" s="116"/>
      <c r="J7313" s="97"/>
      <c r="AD7313" s="476"/>
      <c r="AI7313" s="473"/>
    </row>
    <row r="7314" spans="1:35" s="4" customFormat="1" x14ac:dyDescent="0.25">
      <c r="A7314" s="408">
        <f t="shared" si="112"/>
        <v>7312</v>
      </c>
      <c r="B7314" s="488">
        <v>45568</v>
      </c>
      <c r="C7314" s="212" t="s">
        <v>113</v>
      </c>
      <c r="D7314" s="408" t="s">
        <v>114</v>
      </c>
      <c r="E7314" s="408" t="s">
        <v>348</v>
      </c>
      <c r="F7314" s="97">
        <v>0</v>
      </c>
      <c r="G7314" s="97"/>
      <c r="H7314" s="116"/>
      <c r="I7314" s="116"/>
      <c r="J7314" s="97"/>
      <c r="AD7314" s="476"/>
      <c r="AI7314" s="473"/>
    </row>
    <row r="7315" spans="1:35" s="4" customFormat="1" x14ac:dyDescent="0.25">
      <c r="A7315" s="408">
        <f t="shared" si="112"/>
        <v>7313</v>
      </c>
      <c r="B7315" s="488">
        <v>45568</v>
      </c>
      <c r="C7315" s="96" t="s">
        <v>559</v>
      </c>
      <c r="D7315" s="408" t="str">
        <f>VLOOKUP(C7315,X$4:Z7316,2,FALSE)</f>
        <v>لودر VOLVO</v>
      </c>
      <c r="E7315" s="408" t="str">
        <f>VLOOKUP(C7315,X$4:Z7316,3,FALSE)</f>
        <v>شرکتی</v>
      </c>
      <c r="F7315" s="97">
        <v>0</v>
      </c>
      <c r="G7315" s="97"/>
      <c r="H7315" s="116"/>
      <c r="I7315" s="116"/>
      <c r="J7315" s="97"/>
      <c r="AD7315" s="476"/>
      <c r="AI7315" s="473"/>
    </row>
    <row r="7316" spans="1:35" s="4" customFormat="1" x14ac:dyDescent="0.25">
      <c r="A7316" s="408">
        <f t="shared" si="112"/>
        <v>7314</v>
      </c>
      <c r="B7316" s="488">
        <v>45568</v>
      </c>
      <c r="C7316" s="212" t="s">
        <v>156</v>
      </c>
      <c r="D7316" s="408" t="s">
        <v>136</v>
      </c>
      <c r="E7316" s="408" t="s">
        <v>149</v>
      </c>
      <c r="F7316" s="97">
        <v>143</v>
      </c>
      <c r="G7316" s="97"/>
      <c r="H7316" s="116"/>
      <c r="I7316" s="116"/>
      <c r="J7316" s="97"/>
      <c r="AD7316" s="476"/>
      <c r="AI7316" s="473"/>
    </row>
    <row r="7317" spans="1:35" s="4" customFormat="1" x14ac:dyDescent="0.25">
      <c r="A7317" s="408">
        <f t="shared" si="112"/>
        <v>7315</v>
      </c>
      <c r="B7317" s="488">
        <v>45568</v>
      </c>
      <c r="C7317" s="212" t="s">
        <v>142</v>
      </c>
      <c r="D7317" s="408" t="s">
        <v>264</v>
      </c>
      <c r="E7317" s="408" t="s">
        <v>143</v>
      </c>
      <c r="F7317" s="97">
        <v>149</v>
      </c>
      <c r="G7317" s="97"/>
      <c r="H7317" s="116"/>
      <c r="I7317" s="116"/>
      <c r="J7317" s="97"/>
      <c r="AD7317" s="476"/>
      <c r="AI7317" s="473"/>
    </row>
    <row r="7318" spans="1:35" s="4" customFormat="1" x14ac:dyDescent="0.25">
      <c r="A7318" s="408">
        <f t="shared" si="112"/>
        <v>7316</v>
      </c>
      <c r="B7318" s="488">
        <v>45568</v>
      </c>
      <c r="C7318" s="212" t="s">
        <v>144</v>
      </c>
      <c r="D7318" s="408" t="s">
        <v>264</v>
      </c>
      <c r="E7318" s="408" t="s">
        <v>143</v>
      </c>
      <c r="F7318" s="97">
        <v>165</v>
      </c>
      <c r="G7318" s="97"/>
      <c r="H7318" s="116"/>
      <c r="I7318" s="116"/>
      <c r="J7318" s="97"/>
      <c r="AD7318" s="476"/>
      <c r="AI7318" s="473"/>
    </row>
    <row r="7319" spans="1:35" s="4" customFormat="1" x14ac:dyDescent="0.25">
      <c r="A7319" s="408">
        <f t="shared" si="112"/>
        <v>7317</v>
      </c>
      <c r="B7319" s="488">
        <v>45568</v>
      </c>
      <c r="C7319" s="212" t="s">
        <v>145</v>
      </c>
      <c r="D7319" s="408" t="s">
        <v>265</v>
      </c>
      <c r="E7319" s="408" t="s">
        <v>146</v>
      </c>
      <c r="F7319" s="97">
        <v>234</v>
      </c>
      <c r="G7319" s="97"/>
      <c r="H7319" s="116"/>
      <c r="I7319" s="116"/>
      <c r="J7319" s="97"/>
      <c r="AD7319" s="476"/>
      <c r="AI7319" s="473"/>
    </row>
    <row r="7320" spans="1:35" s="4" customFormat="1" x14ac:dyDescent="0.25">
      <c r="A7320" s="408">
        <f t="shared" si="112"/>
        <v>7318</v>
      </c>
      <c r="B7320" s="488">
        <v>45568</v>
      </c>
      <c r="C7320" s="212" t="s">
        <v>160</v>
      </c>
      <c r="D7320" s="408" t="s">
        <v>136</v>
      </c>
      <c r="E7320" s="408" t="s">
        <v>64</v>
      </c>
      <c r="F7320" s="97">
        <v>102</v>
      </c>
      <c r="G7320" s="97"/>
      <c r="H7320" s="116"/>
      <c r="I7320" s="116"/>
      <c r="J7320" s="97"/>
      <c r="AD7320" s="476"/>
      <c r="AI7320" s="473"/>
    </row>
    <row r="7321" spans="1:35" s="4" customFormat="1" x14ac:dyDescent="0.25">
      <c r="A7321" s="408">
        <f t="shared" si="112"/>
        <v>7319</v>
      </c>
      <c r="B7321" s="488">
        <v>45568</v>
      </c>
      <c r="C7321" s="212" t="s">
        <v>390</v>
      </c>
      <c r="D7321" s="408" t="s">
        <v>99</v>
      </c>
      <c r="E7321" s="408" t="s">
        <v>381</v>
      </c>
      <c r="F7321" s="97">
        <v>142</v>
      </c>
      <c r="G7321" s="97"/>
      <c r="H7321" s="116"/>
      <c r="I7321" s="116"/>
      <c r="J7321" s="97"/>
      <c r="AD7321" s="476"/>
      <c r="AI7321" s="473"/>
    </row>
    <row r="7322" spans="1:35" s="4" customFormat="1" x14ac:dyDescent="0.25">
      <c r="A7322" s="408">
        <f t="shared" si="112"/>
        <v>7320</v>
      </c>
      <c r="B7322" s="488">
        <v>45568</v>
      </c>
      <c r="C7322" s="96" t="s">
        <v>283</v>
      </c>
      <c r="D7322" s="408" t="s">
        <v>266</v>
      </c>
      <c r="E7322" s="408" t="s">
        <v>63</v>
      </c>
      <c r="F7322" s="97">
        <v>0</v>
      </c>
      <c r="G7322" s="97"/>
      <c r="H7322" s="116"/>
      <c r="I7322" s="116"/>
      <c r="J7322" s="97"/>
      <c r="AD7322" s="476"/>
      <c r="AI7322" s="473"/>
    </row>
    <row r="7323" spans="1:35" s="4" customFormat="1" x14ac:dyDescent="0.25">
      <c r="A7323" s="408">
        <f t="shared" si="112"/>
        <v>7321</v>
      </c>
      <c r="B7323" s="488">
        <v>45568</v>
      </c>
      <c r="C7323" s="212" t="s">
        <v>148</v>
      </c>
      <c r="D7323" s="408" t="s">
        <v>92</v>
      </c>
      <c r="E7323" s="408" t="s">
        <v>63</v>
      </c>
      <c r="F7323" s="97">
        <v>0</v>
      </c>
      <c r="G7323" s="97"/>
      <c r="H7323" s="116"/>
      <c r="I7323" s="116"/>
      <c r="J7323" s="97"/>
      <c r="AD7323" s="476"/>
      <c r="AI7323" s="473"/>
    </row>
    <row r="7324" spans="1:35" s="4" customFormat="1" x14ac:dyDescent="0.25">
      <c r="A7324" s="408">
        <f t="shared" si="112"/>
        <v>7322</v>
      </c>
      <c r="B7324" s="488">
        <v>45568</v>
      </c>
      <c r="C7324" s="212" t="s">
        <v>150</v>
      </c>
      <c r="D7324" s="408" t="s">
        <v>92</v>
      </c>
      <c r="E7324" s="408" t="s">
        <v>63</v>
      </c>
      <c r="F7324" s="97">
        <v>0</v>
      </c>
      <c r="G7324" s="97"/>
      <c r="H7324" s="116"/>
      <c r="I7324" s="116"/>
      <c r="J7324" s="97"/>
      <c r="AD7324" s="476"/>
      <c r="AI7324" s="473"/>
    </row>
    <row r="7325" spans="1:35" s="4" customFormat="1" x14ac:dyDescent="0.25">
      <c r="A7325" s="408">
        <f t="shared" si="112"/>
        <v>7323</v>
      </c>
      <c r="B7325" s="488">
        <v>45568</v>
      </c>
      <c r="C7325" s="213" t="s">
        <v>467</v>
      </c>
      <c r="D7325" s="408" t="s">
        <v>92</v>
      </c>
      <c r="E7325" s="408" t="s">
        <v>63</v>
      </c>
      <c r="F7325" s="97">
        <v>0</v>
      </c>
      <c r="G7325" s="97"/>
      <c r="H7325" s="116"/>
      <c r="I7325" s="116"/>
      <c r="J7325" s="97"/>
      <c r="AD7325" s="476"/>
      <c r="AI7325" s="473"/>
    </row>
    <row r="7326" spans="1:35" s="4" customFormat="1" x14ac:dyDescent="0.25">
      <c r="A7326" s="408">
        <f t="shared" si="112"/>
        <v>7324</v>
      </c>
      <c r="B7326" s="488">
        <v>45568</v>
      </c>
      <c r="C7326" s="212" t="s">
        <v>135</v>
      </c>
      <c r="D7326" s="408" t="s">
        <v>136</v>
      </c>
      <c r="E7326" s="408" t="s">
        <v>2</v>
      </c>
      <c r="F7326" s="97">
        <v>306</v>
      </c>
      <c r="G7326" s="97"/>
      <c r="H7326" s="116"/>
      <c r="I7326" s="116"/>
      <c r="J7326" s="97"/>
      <c r="AD7326" s="476"/>
      <c r="AI7326" s="473"/>
    </row>
    <row r="7327" spans="1:35" s="4" customFormat="1" x14ac:dyDescent="0.25">
      <c r="A7327" s="408">
        <f t="shared" si="112"/>
        <v>7325</v>
      </c>
      <c r="B7327" s="488">
        <v>45568</v>
      </c>
      <c r="C7327" s="212" t="s">
        <v>137</v>
      </c>
      <c r="D7327" s="408" t="s">
        <v>136</v>
      </c>
      <c r="E7327" s="408" t="s">
        <v>2</v>
      </c>
      <c r="F7327" s="97">
        <v>252</v>
      </c>
      <c r="G7327" s="97"/>
      <c r="H7327" s="116"/>
      <c r="I7327" s="116"/>
      <c r="J7327" s="97"/>
      <c r="AD7327" s="476"/>
      <c r="AI7327" s="473"/>
    </row>
    <row r="7328" spans="1:35" s="4" customFormat="1" x14ac:dyDescent="0.25">
      <c r="A7328" s="408">
        <f t="shared" si="112"/>
        <v>7326</v>
      </c>
      <c r="B7328" s="488">
        <v>45568</v>
      </c>
      <c r="C7328" s="212" t="s">
        <v>139</v>
      </c>
      <c r="D7328" s="408" t="s">
        <v>92</v>
      </c>
      <c r="E7328" s="408" t="s">
        <v>2</v>
      </c>
      <c r="F7328" s="97">
        <v>300</v>
      </c>
      <c r="G7328" s="97"/>
      <c r="H7328" s="116"/>
      <c r="I7328" s="116"/>
      <c r="J7328" s="97"/>
      <c r="AD7328" s="476"/>
      <c r="AI7328" s="473"/>
    </row>
    <row r="7329" spans="1:35" s="4" customFormat="1" x14ac:dyDescent="0.25">
      <c r="A7329" s="408">
        <f t="shared" si="112"/>
        <v>7327</v>
      </c>
      <c r="B7329" s="488">
        <v>45568</v>
      </c>
      <c r="C7329" s="212" t="s">
        <v>140</v>
      </c>
      <c r="D7329" s="408" t="s">
        <v>92</v>
      </c>
      <c r="E7329" s="408" t="s">
        <v>2</v>
      </c>
      <c r="F7329" s="97">
        <v>0</v>
      </c>
      <c r="G7329" s="97"/>
      <c r="H7329" s="116"/>
      <c r="I7329" s="116"/>
      <c r="J7329" s="97"/>
      <c r="AD7329" s="476"/>
      <c r="AI7329" s="473"/>
    </row>
    <row r="7330" spans="1:35" s="4" customFormat="1" x14ac:dyDescent="0.25">
      <c r="A7330" s="408">
        <f t="shared" si="112"/>
        <v>7328</v>
      </c>
      <c r="B7330" s="488">
        <v>45568</v>
      </c>
      <c r="C7330" s="212" t="s">
        <v>141</v>
      </c>
      <c r="D7330" s="408" t="s">
        <v>92</v>
      </c>
      <c r="E7330" s="408" t="s">
        <v>2</v>
      </c>
      <c r="F7330" s="97">
        <v>0</v>
      </c>
      <c r="G7330" s="97"/>
      <c r="H7330" s="116"/>
      <c r="I7330" s="116"/>
      <c r="J7330" s="97"/>
      <c r="AD7330" s="476"/>
      <c r="AI7330" s="473"/>
    </row>
    <row r="7331" spans="1:35" s="4" customFormat="1" x14ac:dyDescent="0.25">
      <c r="A7331" s="408">
        <f t="shared" si="112"/>
        <v>7329</v>
      </c>
      <c r="B7331" s="488">
        <v>45568</v>
      </c>
      <c r="C7331" s="212" t="s">
        <v>134</v>
      </c>
      <c r="D7331" s="408" t="s">
        <v>99</v>
      </c>
      <c r="E7331" s="408" t="s">
        <v>2</v>
      </c>
      <c r="F7331" s="97">
        <v>265</v>
      </c>
      <c r="G7331" s="97"/>
      <c r="H7331" s="116"/>
      <c r="I7331" s="116"/>
      <c r="J7331" s="97"/>
      <c r="AD7331" s="476"/>
      <c r="AI7331" s="473"/>
    </row>
    <row r="7332" spans="1:35" s="4" customFormat="1" x14ac:dyDescent="0.25">
      <c r="A7332" s="408">
        <f t="shared" si="112"/>
        <v>7330</v>
      </c>
      <c r="B7332" s="488">
        <v>45568</v>
      </c>
      <c r="C7332" s="212" t="s">
        <v>279</v>
      </c>
      <c r="D7332" s="408" t="s">
        <v>99</v>
      </c>
      <c r="E7332" s="408" t="s">
        <v>2</v>
      </c>
      <c r="F7332" s="97">
        <v>0</v>
      </c>
      <c r="G7332" s="97"/>
      <c r="H7332" s="116"/>
      <c r="I7332" s="116"/>
      <c r="J7332" s="97"/>
      <c r="AD7332" s="476"/>
      <c r="AI7332" s="473"/>
    </row>
    <row r="7333" spans="1:35" s="4" customFormat="1" x14ac:dyDescent="0.25">
      <c r="A7333" s="408">
        <f t="shared" si="112"/>
        <v>7331</v>
      </c>
      <c r="B7333" s="488">
        <v>45568</v>
      </c>
      <c r="C7333" s="212" t="s">
        <v>153</v>
      </c>
      <c r="D7333" s="408" t="s">
        <v>103</v>
      </c>
      <c r="E7333" s="408" t="s">
        <v>62</v>
      </c>
      <c r="F7333" s="97">
        <v>0</v>
      </c>
      <c r="G7333" s="97"/>
      <c r="H7333" s="116"/>
      <c r="I7333" s="116"/>
      <c r="J7333" s="97"/>
      <c r="AD7333" s="476"/>
      <c r="AI7333" s="473"/>
    </row>
    <row r="7334" spans="1:35" s="4" customFormat="1" x14ac:dyDescent="0.25">
      <c r="A7334" s="408">
        <f t="shared" si="112"/>
        <v>7332</v>
      </c>
      <c r="B7334" s="488">
        <v>45568</v>
      </c>
      <c r="C7334" s="212" t="s">
        <v>154</v>
      </c>
      <c r="D7334" s="408" t="s">
        <v>92</v>
      </c>
      <c r="E7334" s="408" t="s">
        <v>62</v>
      </c>
      <c r="F7334" s="97">
        <v>0</v>
      </c>
      <c r="G7334" s="97"/>
      <c r="H7334" s="116"/>
      <c r="I7334" s="116"/>
      <c r="J7334" s="97"/>
      <c r="AD7334" s="476"/>
      <c r="AI7334" s="473"/>
    </row>
    <row r="7335" spans="1:35" s="4" customFormat="1" x14ac:dyDescent="0.25">
      <c r="A7335" s="408">
        <f t="shared" si="112"/>
        <v>7333</v>
      </c>
      <c r="B7335" s="488">
        <v>45568</v>
      </c>
      <c r="C7335" s="212" t="s">
        <v>155</v>
      </c>
      <c r="D7335" s="408" t="s">
        <v>92</v>
      </c>
      <c r="E7335" s="408" t="s">
        <v>62</v>
      </c>
      <c r="F7335" s="97">
        <v>0</v>
      </c>
      <c r="G7335" s="97"/>
      <c r="H7335" s="116"/>
      <c r="I7335" s="116"/>
      <c r="J7335" s="97"/>
      <c r="AD7335" s="476"/>
      <c r="AI7335" s="473"/>
    </row>
    <row r="7336" spans="1:35" s="4" customFormat="1" x14ac:dyDescent="0.25">
      <c r="A7336" s="408">
        <f t="shared" si="112"/>
        <v>7334</v>
      </c>
      <c r="B7336" s="488">
        <v>45568</v>
      </c>
      <c r="C7336" s="212" t="s">
        <v>295</v>
      </c>
      <c r="D7336" s="408" t="s">
        <v>92</v>
      </c>
      <c r="E7336" s="408" t="s">
        <v>62</v>
      </c>
      <c r="F7336" s="97">
        <v>0</v>
      </c>
      <c r="G7336" s="97"/>
      <c r="H7336" s="116"/>
      <c r="I7336" s="116"/>
      <c r="J7336" s="97"/>
      <c r="AD7336" s="476"/>
      <c r="AI7336" s="473"/>
    </row>
    <row r="7337" spans="1:35" s="4" customFormat="1" x14ac:dyDescent="0.25">
      <c r="A7337" s="408">
        <f t="shared" si="112"/>
        <v>7335</v>
      </c>
      <c r="B7337" s="488">
        <v>45568</v>
      </c>
      <c r="C7337" s="212" t="s">
        <v>259</v>
      </c>
      <c r="D7337" s="408" t="s">
        <v>92</v>
      </c>
      <c r="E7337" s="408" t="s">
        <v>2</v>
      </c>
      <c r="F7337" s="97">
        <v>0</v>
      </c>
      <c r="G7337" s="97"/>
      <c r="H7337" s="116"/>
      <c r="I7337" s="116"/>
      <c r="J7337" s="97"/>
      <c r="AD7337" s="476"/>
      <c r="AI7337" s="473"/>
    </row>
    <row r="7338" spans="1:35" s="4" customFormat="1" x14ac:dyDescent="0.25">
      <c r="A7338" s="408">
        <f t="shared" si="112"/>
        <v>7336</v>
      </c>
      <c r="B7338" s="488">
        <v>45568</v>
      </c>
      <c r="C7338" s="212" t="s">
        <v>260</v>
      </c>
      <c r="D7338" s="408" t="s">
        <v>92</v>
      </c>
      <c r="E7338" s="408" t="s">
        <v>2</v>
      </c>
      <c r="F7338" s="97">
        <v>0</v>
      </c>
      <c r="G7338" s="97"/>
      <c r="H7338" s="116"/>
      <c r="I7338" s="116"/>
      <c r="J7338" s="97"/>
      <c r="AD7338" s="476"/>
      <c r="AI7338" s="473"/>
    </row>
    <row r="7339" spans="1:35" s="4" customFormat="1" x14ac:dyDescent="0.25">
      <c r="A7339" s="408">
        <f t="shared" si="112"/>
        <v>7337</v>
      </c>
      <c r="B7339" s="488">
        <v>45568</v>
      </c>
      <c r="C7339" s="212" t="s">
        <v>252</v>
      </c>
      <c r="D7339" s="408" t="s">
        <v>92</v>
      </c>
      <c r="E7339" s="408" t="s">
        <v>2</v>
      </c>
      <c r="F7339" s="97">
        <v>0</v>
      </c>
      <c r="G7339" s="97"/>
      <c r="H7339" s="116"/>
      <c r="I7339" s="116"/>
      <c r="J7339" s="97"/>
      <c r="AD7339" s="476"/>
      <c r="AI7339" s="473"/>
    </row>
    <row r="7340" spans="1:35" s="4" customFormat="1" x14ac:dyDescent="0.25">
      <c r="A7340" s="408">
        <f t="shared" si="112"/>
        <v>7338</v>
      </c>
      <c r="B7340" s="488">
        <v>45568</v>
      </c>
      <c r="C7340" s="212" t="s">
        <v>177</v>
      </c>
      <c r="D7340" s="408" t="s">
        <v>159</v>
      </c>
      <c r="E7340" s="408" t="s">
        <v>8</v>
      </c>
      <c r="F7340" s="97">
        <v>0</v>
      </c>
      <c r="G7340" s="97"/>
      <c r="H7340" s="116"/>
      <c r="I7340" s="116"/>
      <c r="J7340" s="97"/>
      <c r="AD7340" s="476"/>
      <c r="AI7340" s="473"/>
    </row>
    <row r="7341" spans="1:35" s="4" customFormat="1" x14ac:dyDescent="0.25">
      <c r="A7341" s="408">
        <f t="shared" si="112"/>
        <v>7339</v>
      </c>
      <c r="B7341" s="488">
        <v>45568</v>
      </c>
      <c r="C7341" s="212" t="s">
        <v>162</v>
      </c>
      <c r="D7341" s="408" t="s">
        <v>163</v>
      </c>
      <c r="E7341" s="408" t="s">
        <v>164</v>
      </c>
      <c r="F7341" s="97">
        <v>102</v>
      </c>
      <c r="G7341" s="97"/>
      <c r="H7341" s="116"/>
      <c r="I7341" s="116"/>
      <c r="J7341" s="97"/>
      <c r="AD7341" s="476"/>
      <c r="AI7341" s="473"/>
    </row>
    <row r="7342" spans="1:35" s="4" customFormat="1" x14ac:dyDescent="0.25">
      <c r="A7342" s="408">
        <f t="shared" si="112"/>
        <v>7340</v>
      </c>
      <c r="B7342" s="488">
        <v>45568</v>
      </c>
      <c r="C7342" s="212" t="s">
        <v>166</v>
      </c>
      <c r="D7342" s="408" t="s">
        <v>167</v>
      </c>
      <c r="E7342" s="408" t="s">
        <v>164</v>
      </c>
      <c r="F7342" s="97">
        <v>0</v>
      </c>
      <c r="G7342" s="97"/>
      <c r="H7342" s="116"/>
      <c r="I7342" s="116"/>
      <c r="J7342" s="97"/>
      <c r="AD7342" s="476"/>
      <c r="AI7342" s="473"/>
    </row>
    <row r="7343" spans="1:35" s="4" customFormat="1" x14ac:dyDescent="0.25">
      <c r="A7343" s="408">
        <f t="shared" si="112"/>
        <v>7341</v>
      </c>
      <c r="B7343" s="488">
        <v>45568</v>
      </c>
      <c r="C7343" s="212" t="s">
        <v>169</v>
      </c>
      <c r="D7343" s="408" t="s">
        <v>167</v>
      </c>
      <c r="E7343" s="408" t="s">
        <v>164</v>
      </c>
      <c r="F7343" s="97">
        <v>0</v>
      </c>
      <c r="G7343" s="97"/>
      <c r="H7343" s="116"/>
      <c r="I7343" s="116"/>
      <c r="J7343" s="97"/>
      <c r="AD7343" s="476"/>
      <c r="AI7343" s="473"/>
    </row>
    <row r="7344" spans="1:35" s="4" customFormat="1" x14ac:dyDescent="0.25">
      <c r="A7344" s="408">
        <f t="shared" si="112"/>
        <v>7342</v>
      </c>
      <c r="B7344" s="488">
        <v>45568</v>
      </c>
      <c r="C7344" s="212" t="s">
        <v>170</v>
      </c>
      <c r="D7344" s="408" t="s">
        <v>103</v>
      </c>
      <c r="E7344" s="408" t="s">
        <v>164</v>
      </c>
      <c r="F7344" s="97">
        <v>107</v>
      </c>
      <c r="G7344" s="97"/>
      <c r="H7344" s="116"/>
      <c r="I7344" s="116"/>
      <c r="J7344" s="97"/>
      <c r="AD7344" s="476"/>
      <c r="AI7344" s="473"/>
    </row>
    <row r="7345" spans="1:35" s="4" customFormat="1" x14ac:dyDescent="0.25">
      <c r="A7345" s="408">
        <f t="shared" si="112"/>
        <v>7343</v>
      </c>
      <c r="B7345" s="488">
        <v>45568</v>
      </c>
      <c r="C7345" s="212" t="s">
        <v>171</v>
      </c>
      <c r="D7345" s="408" t="s">
        <v>159</v>
      </c>
      <c r="E7345" s="408" t="s">
        <v>164</v>
      </c>
      <c r="F7345" s="97">
        <v>0</v>
      </c>
      <c r="G7345" s="97"/>
      <c r="H7345" s="116"/>
      <c r="I7345" s="116"/>
      <c r="J7345" s="97"/>
      <c r="AD7345" s="476"/>
      <c r="AI7345" s="473"/>
    </row>
    <row r="7346" spans="1:35" s="4" customFormat="1" x14ac:dyDescent="0.25">
      <c r="A7346" s="408">
        <f t="shared" si="112"/>
        <v>7344</v>
      </c>
      <c r="B7346" s="488">
        <v>45568</v>
      </c>
      <c r="C7346" s="212" t="s">
        <v>172</v>
      </c>
      <c r="D7346" s="408" t="s">
        <v>173</v>
      </c>
      <c r="E7346" s="408" t="s">
        <v>164</v>
      </c>
      <c r="F7346" s="97">
        <v>0</v>
      </c>
      <c r="G7346" s="97"/>
      <c r="H7346" s="116"/>
      <c r="I7346" s="116"/>
      <c r="J7346" s="97"/>
      <c r="AD7346" s="476"/>
      <c r="AI7346" s="473"/>
    </row>
    <row r="7347" spans="1:35" s="4" customFormat="1" x14ac:dyDescent="0.25">
      <c r="A7347" s="408">
        <f t="shared" si="112"/>
        <v>7345</v>
      </c>
      <c r="B7347" s="488">
        <v>45568</v>
      </c>
      <c r="C7347" s="212" t="s">
        <v>174</v>
      </c>
      <c r="D7347" s="408" t="s">
        <v>99</v>
      </c>
      <c r="E7347" s="408" t="s">
        <v>164</v>
      </c>
      <c r="F7347" s="97">
        <v>218</v>
      </c>
      <c r="G7347" s="97"/>
      <c r="H7347" s="116"/>
      <c r="I7347" s="116"/>
      <c r="J7347" s="97"/>
      <c r="AD7347" s="476"/>
      <c r="AI7347" s="473"/>
    </row>
    <row r="7348" spans="1:35" s="4" customFormat="1" x14ac:dyDescent="0.25">
      <c r="A7348" s="408">
        <f t="shared" si="112"/>
        <v>7346</v>
      </c>
      <c r="B7348" s="488">
        <v>45568</v>
      </c>
      <c r="C7348" s="212" t="s">
        <v>175</v>
      </c>
      <c r="D7348" s="408" t="s">
        <v>176</v>
      </c>
      <c r="E7348" s="408" t="s">
        <v>164</v>
      </c>
      <c r="F7348" s="97">
        <v>0</v>
      </c>
      <c r="G7348" s="97"/>
      <c r="H7348" s="116"/>
      <c r="I7348" s="116"/>
      <c r="J7348" s="97"/>
      <c r="AD7348" s="476"/>
      <c r="AI7348" s="473"/>
    </row>
    <row r="7349" spans="1:35" s="4" customFormat="1" x14ac:dyDescent="0.25">
      <c r="A7349" s="408">
        <f t="shared" si="112"/>
        <v>7347</v>
      </c>
      <c r="B7349" s="488">
        <v>45568</v>
      </c>
      <c r="C7349" s="212" t="s">
        <v>263</v>
      </c>
      <c r="D7349" s="408" t="s">
        <v>176</v>
      </c>
      <c r="E7349" s="408" t="s">
        <v>164</v>
      </c>
      <c r="F7349" s="97">
        <v>0</v>
      </c>
      <c r="G7349" s="97"/>
      <c r="H7349" s="116"/>
      <c r="I7349" s="116"/>
      <c r="J7349" s="97"/>
      <c r="AD7349" s="476"/>
      <c r="AI7349" s="473"/>
    </row>
    <row r="7350" spans="1:35" s="4" customFormat="1" x14ac:dyDescent="0.25">
      <c r="A7350" s="408">
        <f t="shared" si="112"/>
        <v>7348</v>
      </c>
      <c r="B7350" s="488">
        <v>45568</v>
      </c>
      <c r="C7350" s="212" t="s">
        <v>261</v>
      </c>
      <c r="D7350" s="408" t="s">
        <v>269</v>
      </c>
      <c r="E7350" s="408" t="s">
        <v>164</v>
      </c>
      <c r="F7350" s="97">
        <v>0</v>
      </c>
      <c r="G7350" s="97"/>
      <c r="H7350" s="116"/>
      <c r="I7350" s="116"/>
      <c r="J7350" s="97"/>
      <c r="AD7350" s="476"/>
      <c r="AI7350" s="473"/>
    </row>
    <row r="7351" spans="1:35" s="4" customFormat="1" x14ac:dyDescent="0.25">
      <c r="A7351" s="408">
        <f t="shared" si="112"/>
        <v>7349</v>
      </c>
      <c r="B7351" s="488">
        <v>45568</v>
      </c>
      <c r="C7351" s="212" t="s">
        <v>254</v>
      </c>
      <c r="D7351" s="408" t="s">
        <v>159</v>
      </c>
      <c r="E7351" s="408" t="s">
        <v>164</v>
      </c>
      <c r="F7351" s="97">
        <v>0</v>
      </c>
      <c r="G7351" s="97"/>
      <c r="H7351" s="116"/>
      <c r="I7351" s="116"/>
      <c r="J7351" s="97"/>
      <c r="AD7351" s="476"/>
      <c r="AI7351" s="473"/>
    </row>
    <row r="7352" spans="1:35" s="4" customFormat="1" x14ac:dyDescent="0.25">
      <c r="A7352" s="408">
        <f t="shared" ref="A7352:A7415" si="113">ROW()-2</f>
        <v>7350</v>
      </c>
      <c r="B7352" s="488">
        <v>45568</v>
      </c>
      <c r="C7352" s="212" t="s">
        <v>277</v>
      </c>
      <c r="D7352" s="408" t="s">
        <v>176</v>
      </c>
      <c r="E7352" s="408" t="s">
        <v>164</v>
      </c>
      <c r="F7352" s="97">
        <v>0</v>
      </c>
      <c r="G7352" s="97"/>
      <c r="H7352" s="116"/>
      <c r="I7352" s="116"/>
      <c r="J7352" s="97"/>
      <c r="AD7352" s="476"/>
      <c r="AI7352" s="473"/>
    </row>
    <row r="7353" spans="1:35" s="4" customFormat="1" x14ac:dyDescent="0.25">
      <c r="A7353" s="408">
        <f t="shared" si="113"/>
        <v>7351</v>
      </c>
      <c r="B7353" s="488">
        <v>45568</v>
      </c>
      <c r="C7353" s="212" t="s">
        <v>352</v>
      </c>
      <c r="D7353" s="408" t="s">
        <v>176</v>
      </c>
      <c r="E7353" s="408" t="s">
        <v>164</v>
      </c>
      <c r="F7353" s="97">
        <v>0</v>
      </c>
      <c r="G7353" s="97"/>
      <c r="H7353" s="116"/>
      <c r="I7353" s="116"/>
      <c r="J7353" s="97"/>
      <c r="AD7353" s="476"/>
      <c r="AI7353" s="473"/>
    </row>
    <row r="7354" spans="1:35" s="4" customFormat="1" x14ac:dyDescent="0.25">
      <c r="A7354" s="408">
        <f t="shared" si="113"/>
        <v>7352</v>
      </c>
      <c r="B7354" s="488">
        <v>45568</v>
      </c>
      <c r="C7354" s="212" t="s">
        <v>354</v>
      </c>
      <c r="D7354" s="408" t="s">
        <v>103</v>
      </c>
      <c r="E7354" s="408" t="s">
        <v>164</v>
      </c>
      <c r="F7354" s="97">
        <v>0</v>
      </c>
      <c r="G7354" s="97"/>
      <c r="H7354" s="116"/>
      <c r="I7354" s="116"/>
      <c r="J7354" s="97"/>
      <c r="AD7354" s="476"/>
      <c r="AI7354" s="473"/>
    </row>
    <row r="7355" spans="1:35" s="4" customFormat="1" x14ac:dyDescent="0.25">
      <c r="A7355" s="408">
        <f t="shared" si="113"/>
        <v>7353</v>
      </c>
      <c r="B7355" s="488">
        <v>45568</v>
      </c>
      <c r="C7355" s="212" t="s">
        <v>385</v>
      </c>
      <c r="D7355" s="408" t="s">
        <v>386</v>
      </c>
      <c r="E7355" s="408" t="s">
        <v>383</v>
      </c>
      <c r="F7355" s="97">
        <v>150</v>
      </c>
      <c r="G7355" s="97"/>
      <c r="H7355" s="116"/>
      <c r="I7355" s="116"/>
      <c r="J7355" s="97"/>
      <c r="AD7355" s="476"/>
      <c r="AI7355" s="473"/>
    </row>
    <row r="7356" spans="1:35" s="4" customFormat="1" x14ac:dyDescent="0.25">
      <c r="A7356" s="408">
        <f t="shared" si="113"/>
        <v>7354</v>
      </c>
      <c r="B7356" s="488">
        <v>45568</v>
      </c>
      <c r="C7356" s="212" t="s">
        <v>379</v>
      </c>
      <c r="D7356" s="408" t="s">
        <v>269</v>
      </c>
      <c r="E7356" s="408" t="s">
        <v>381</v>
      </c>
      <c r="F7356" s="97">
        <v>0</v>
      </c>
      <c r="G7356" s="97"/>
      <c r="H7356" s="116"/>
      <c r="I7356" s="116"/>
      <c r="J7356" s="97"/>
      <c r="AD7356" s="476"/>
      <c r="AI7356" s="473"/>
    </row>
    <row r="7357" spans="1:35" s="4" customFormat="1" x14ac:dyDescent="0.25">
      <c r="A7357" s="408">
        <f t="shared" si="113"/>
        <v>7355</v>
      </c>
      <c r="B7357" s="488">
        <v>45568</v>
      </c>
      <c r="C7357" s="212" t="s">
        <v>380</v>
      </c>
      <c r="D7357" s="408" t="s">
        <v>269</v>
      </c>
      <c r="E7357" s="408" t="s">
        <v>381</v>
      </c>
      <c r="F7357" s="97">
        <v>0</v>
      </c>
      <c r="G7357" s="97"/>
      <c r="H7357" s="116"/>
      <c r="I7357" s="116"/>
      <c r="J7357" s="97"/>
      <c r="AD7357" s="476"/>
      <c r="AI7357" s="473"/>
    </row>
    <row r="7358" spans="1:35" s="4" customFormat="1" x14ac:dyDescent="0.25">
      <c r="A7358" s="408">
        <f t="shared" si="113"/>
        <v>7356</v>
      </c>
      <c r="B7358" s="488">
        <v>45568</v>
      </c>
      <c r="C7358" s="212" t="s">
        <v>489</v>
      </c>
      <c r="D7358" s="408" t="s">
        <v>269</v>
      </c>
      <c r="E7358" s="408" t="s">
        <v>381</v>
      </c>
      <c r="F7358" s="97">
        <v>0</v>
      </c>
      <c r="G7358" s="97"/>
      <c r="H7358" s="116"/>
      <c r="I7358" s="116"/>
      <c r="J7358" s="97"/>
      <c r="AD7358" s="476"/>
      <c r="AI7358" s="473"/>
    </row>
    <row r="7359" spans="1:35" s="4" customFormat="1" x14ac:dyDescent="0.25">
      <c r="A7359" s="408">
        <f t="shared" si="113"/>
        <v>7357</v>
      </c>
      <c r="B7359" s="488">
        <v>45568</v>
      </c>
      <c r="C7359" s="212" t="s">
        <v>389</v>
      </c>
      <c r="D7359" s="408" t="s">
        <v>103</v>
      </c>
      <c r="E7359" s="408" t="s">
        <v>381</v>
      </c>
      <c r="F7359" s="97">
        <v>0</v>
      </c>
      <c r="G7359" s="97"/>
      <c r="H7359" s="116"/>
      <c r="I7359" s="116"/>
      <c r="J7359" s="97"/>
      <c r="AD7359" s="476"/>
      <c r="AI7359" s="473"/>
    </row>
    <row r="7360" spans="1:35" s="4" customFormat="1" x14ac:dyDescent="0.25">
      <c r="A7360" s="408">
        <f t="shared" si="113"/>
        <v>7358</v>
      </c>
      <c r="B7360" s="488">
        <v>45568</v>
      </c>
      <c r="C7360" s="212" t="s">
        <v>425</v>
      </c>
      <c r="D7360" s="408" t="s">
        <v>99</v>
      </c>
      <c r="E7360" s="203" t="s">
        <v>498</v>
      </c>
      <c r="F7360" s="97">
        <v>262</v>
      </c>
      <c r="G7360" s="97"/>
      <c r="H7360" s="116"/>
      <c r="I7360" s="116"/>
      <c r="J7360" s="97"/>
      <c r="AD7360" s="476"/>
      <c r="AI7360" s="473"/>
    </row>
    <row r="7361" spans="1:35" s="4" customFormat="1" x14ac:dyDescent="0.25">
      <c r="A7361" s="408">
        <f t="shared" si="113"/>
        <v>7359</v>
      </c>
      <c r="B7361" s="488">
        <v>45568</v>
      </c>
      <c r="C7361" s="212" t="s">
        <v>426</v>
      </c>
      <c r="D7361" s="408" t="s">
        <v>159</v>
      </c>
      <c r="E7361" s="408" t="s">
        <v>381</v>
      </c>
      <c r="F7361" s="97">
        <v>0</v>
      </c>
      <c r="G7361" s="97"/>
      <c r="H7361" s="116"/>
      <c r="I7361" s="116"/>
      <c r="J7361" s="97"/>
      <c r="AD7361" s="476"/>
      <c r="AI7361" s="473"/>
    </row>
    <row r="7362" spans="1:35" s="4" customFormat="1" x14ac:dyDescent="0.25">
      <c r="A7362" s="408">
        <f t="shared" si="113"/>
        <v>7360</v>
      </c>
      <c r="B7362" s="488">
        <v>45568</v>
      </c>
      <c r="C7362" s="96" t="s">
        <v>255</v>
      </c>
      <c r="D7362" s="408" t="s">
        <v>159</v>
      </c>
      <c r="E7362" s="408" t="s">
        <v>448</v>
      </c>
      <c r="F7362" s="97">
        <v>0</v>
      </c>
      <c r="G7362" s="97"/>
      <c r="H7362" s="116"/>
      <c r="I7362" s="116"/>
      <c r="J7362" s="97"/>
      <c r="AD7362" s="476"/>
      <c r="AI7362" s="473"/>
    </row>
    <row r="7363" spans="1:35" s="4" customFormat="1" x14ac:dyDescent="0.25">
      <c r="A7363" s="408">
        <f t="shared" si="113"/>
        <v>7361</v>
      </c>
      <c r="B7363" s="488">
        <v>45568</v>
      </c>
      <c r="C7363" s="96" t="s">
        <v>474</v>
      </c>
      <c r="D7363" s="408" t="s">
        <v>269</v>
      </c>
      <c r="E7363" s="408" t="s">
        <v>470</v>
      </c>
      <c r="F7363" s="97">
        <v>0</v>
      </c>
      <c r="G7363" s="97"/>
      <c r="H7363" s="116"/>
      <c r="I7363" s="116"/>
      <c r="J7363" s="97"/>
      <c r="AD7363" s="476"/>
      <c r="AI7363" s="473"/>
    </row>
    <row r="7364" spans="1:35" s="4" customFormat="1" x14ac:dyDescent="0.25">
      <c r="A7364" s="408">
        <f t="shared" si="113"/>
        <v>7362</v>
      </c>
      <c r="B7364" s="488">
        <v>45568</v>
      </c>
      <c r="C7364" s="96" t="s">
        <v>475</v>
      </c>
      <c r="D7364" s="408" t="s">
        <v>269</v>
      </c>
      <c r="E7364" s="408" t="s">
        <v>470</v>
      </c>
      <c r="F7364" s="97">
        <v>0</v>
      </c>
      <c r="G7364" s="97"/>
      <c r="H7364" s="116"/>
      <c r="I7364" s="116"/>
      <c r="J7364" s="97"/>
      <c r="AD7364" s="476"/>
      <c r="AI7364" s="473"/>
    </row>
    <row r="7365" spans="1:35" s="4" customFormat="1" x14ac:dyDescent="0.25">
      <c r="A7365" s="408">
        <f t="shared" si="113"/>
        <v>7363</v>
      </c>
      <c r="B7365" s="488">
        <v>45568</v>
      </c>
      <c r="C7365" s="96" t="s">
        <v>476</v>
      </c>
      <c r="D7365" s="408" t="s">
        <v>269</v>
      </c>
      <c r="E7365" s="408" t="s">
        <v>470</v>
      </c>
      <c r="F7365" s="97">
        <v>0</v>
      </c>
      <c r="G7365" s="97"/>
      <c r="H7365" s="116"/>
      <c r="I7365" s="116"/>
      <c r="J7365" s="97"/>
      <c r="AD7365" s="476"/>
      <c r="AI7365" s="473"/>
    </row>
    <row r="7366" spans="1:35" s="4" customFormat="1" x14ac:dyDescent="0.25">
      <c r="A7366" s="408">
        <f t="shared" si="113"/>
        <v>7364</v>
      </c>
      <c r="B7366" s="488">
        <v>45568</v>
      </c>
      <c r="C7366" s="96" t="s">
        <v>477</v>
      </c>
      <c r="D7366" s="408" t="s">
        <v>269</v>
      </c>
      <c r="E7366" s="408" t="s">
        <v>470</v>
      </c>
      <c r="F7366" s="97">
        <v>0</v>
      </c>
      <c r="G7366" s="97"/>
      <c r="H7366" s="116"/>
      <c r="I7366" s="116"/>
      <c r="J7366" s="97"/>
      <c r="AD7366" s="476"/>
      <c r="AI7366" s="473"/>
    </row>
    <row r="7367" spans="1:35" s="4" customFormat="1" x14ac:dyDescent="0.25">
      <c r="A7367" s="408">
        <f t="shared" si="113"/>
        <v>7365</v>
      </c>
      <c r="B7367" s="488">
        <v>45568</v>
      </c>
      <c r="C7367" s="373" t="s">
        <v>478</v>
      </c>
      <c r="D7367" s="408" t="s">
        <v>103</v>
      </c>
      <c r="E7367" s="408" t="s">
        <v>470</v>
      </c>
      <c r="F7367" s="97">
        <v>55</v>
      </c>
      <c r="G7367" s="97"/>
      <c r="H7367" s="116"/>
      <c r="I7367" s="116"/>
      <c r="J7367" s="97"/>
      <c r="AD7367" s="476"/>
      <c r="AI7367" s="473"/>
    </row>
    <row r="7368" spans="1:35" s="4" customFormat="1" x14ac:dyDescent="0.25">
      <c r="A7368" s="408">
        <f t="shared" si="113"/>
        <v>7366</v>
      </c>
      <c r="B7368" s="488">
        <v>45568</v>
      </c>
      <c r="C7368" s="96" t="s">
        <v>509</v>
      </c>
      <c r="D7368" s="408" t="s">
        <v>269</v>
      </c>
      <c r="E7368" s="408" t="s">
        <v>470</v>
      </c>
      <c r="F7368" s="97">
        <v>0</v>
      </c>
      <c r="G7368" s="97"/>
      <c r="H7368" s="116"/>
      <c r="I7368" s="116"/>
      <c r="J7368" s="97"/>
      <c r="AD7368" s="476"/>
      <c r="AI7368" s="473"/>
    </row>
    <row r="7369" spans="1:35" s="4" customFormat="1" x14ac:dyDescent="0.25">
      <c r="A7369" s="408">
        <f t="shared" si="113"/>
        <v>7367</v>
      </c>
      <c r="B7369" s="488">
        <v>45568</v>
      </c>
      <c r="C7369" s="96" t="s">
        <v>489</v>
      </c>
      <c r="D7369" s="408" t="s">
        <v>269</v>
      </c>
      <c r="E7369" s="408" t="s">
        <v>381</v>
      </c>
      <c r="F7369" s="97">
        <v>0</v>
      </c>
      <c r="G7369" s="97"/>
      <c r="H7369" s="116"/>
      <c r="I7369" s="116"/>
      <c r="J7369" s="97"/>
      <c r="AD7369" s="476"/>
      <c r="AI7369" s="473"/>
    </row>
    <row r="7370" spans="1:35" s="4" customFormat="1" x14ac:dyDescent="0.25">
      <c r="A7370" s="408">
        <f t="shared" si="113"/>
        <v>7368</v>
      </c>
      <c r="B7370" s="488">
        <v>45568</v>
      </c>
      <c r="C7370" s="96" t="s">
        <v>519</v>
      </c>
      <c r="D7370" s="408" t="s">
        <v>103</v>
      </c>
      <c r="E7370" s="408" t="s">
        <v>504</v>
      </c>
      <c r="F7370" s="97">
        <v>178</v>
      </c>
      <c r="G7370" s="97"/>
      <c r="H7370" s="116"/>
      <c r="I7370" s="116"/>
      <c r="J7370" s="97"/>
      <c r="AD7370" s="476"/>
      <c r="AI7370" s="473"/>
    </row>
    <row r="7371" spans="1:35" s="4" customFormat="1" x14ac:dyDescent="0.25">
      <c r="A7371" s="408">
        <f t="shared" si="113"/>
        <v>7369</v>
      </c>
      <c r="B7371" s="488">
        <v>45568</v>
      </c>
      <c r="C7371" s="96" t="s">
        <v>507</v>
      </c>
      <c r="D7371" s="408" t="s">
        <v>269</v>
      </c>
      <c r="E7371" s="408" t="s">
        <v>504</v>
      </c>
      <c r="F7371" s="97">
        <v>270</v>
      </c>
      <c r="G7371" s="97"/>
      <c r="H7371" s="116"/>
      <c r="I7371" s="116"/>
      <c r="J7371" s="97"/>
      <c r="AD7371" s="476"/>
      <c r="AI7371" s="473"/>
    </row>
    <row r="7372" spans="1:35" s="4" customFormat="1" x14ac:dyDescent="0.25">
      <c r="A7372" s="408">
        <f t="shared" si="113"/>
        <v>7370</v>
      </c>
      <c r="B7372" s="488">
        <v>45569</v>
      </c>
      <c r="C7372" s="212" t="s">
        <v>125</v>
      </c>
      <c r="D7372" s="408" t="s">
        <v>99</v>
      </c>
      <c r="E7372" s="408" t="s">
        <v>334</v>
      </c>
      <c r="F7372" s="97">
        <v>0</v>
      </c>
      <c r="G7372" s="97"/>
      <c r="H7372" s="116"/>
      <c r="I7372" s="116"/>
      <c r="J7372" s="97"/>
      <c r="AD7372" s="476"/>
      <c r="AI7372" s="473"/>
    </row>
    <row r="7373" spans="1:35" s="4" customFormat="1" x14ac:dyDescent="0.25">
      <c r="A7373" s="408">
        <f t="shared" si="113"/>
        <v>7371</v>
      </c>
      <c r="B7373" s="488">
        <v>45569</v>
      </c>
      <c r="C7373" s="212" t="s">
        <v>290</v>
      </c>
      <c r="D7373" s="408" t="s">
        <v>99</v>
      </c>
      <c r="E7373" s="408" t="s">
        <v>335</v>
      </c>
      <c r="F7373" s="472">
        <v>0</v>
      </c>
      <c r="G7373" s="97"/>
      <c r="H7373" s="116"/>
      <c r="I7373" s="116"/>
      <c r="J7373" s="97"/>
      <c r="AD7373" s="476"/>
      <c r="AI7373" s="473"/>
    </row>
    <row r="7374" spans="1:35" s="4" customFormat="1" x14ac:dyDescent="0.25">
      <c r="A7374" s="408">
        <f t="shared" si="113"/>
        <v>7372</v>
      </c>
      <c r="B7374" s="488">
        <v>45569</v>
      </c>
      <c r="C7374" s="212" t="s">
        <v>88</v>
      </c>
      <c r="D7374" s="408" t="s">
        <v>89</v>
      </c>
      <c r="E7374" s="408" t="s">
        <v>336</v>
      </c>
      <c r="F7374" s="97">
        <v>0</v>
      </c>
      <c r="G7374" s="97"/>
      <c r="H7374" s="116"/>
      <c r="I7374" s="116"/>
      <c r="J7374" s="97"/>
      <c r="AD7374" s="476"/>
      <c r="AI7374" s="473"/>
    </row>
    <row r="7375" spans="1:35" s="4" customFormat="1" x14ac:dyDescent="0.25">
      <c r="A7375" s="408">
        <f t="shared" si="113"/>
        <v>7373</v>
      </c>
      <c r="B7375" s="488">
        <v>45569</v>
      </c>
      <c r="C7375" s="212" t="s">
        <v>294</v>
      </c>
      <c r="D7375" s="408" t="s">
        <v>89</v>
      </c>
      <c r="E7375" s="408" t="s">
        <v>337</v>
      </c>
      <c r="F7375" s="472">
        <v>0</v>
      </c>
      <c r="G7375" s="97"/>
      <c r="H7375" s="116"/>
      <c r="I7375" s="116"/>
      <c r="J7375" s="97"/>
      <c r="AD7375" s="476"/>
      <c r="AI7375" s="473"/>
    </row>
    <row r="7376" spans="1:35" s="4" customFormat="1" x14ac:dyDescent="0.25">
      <c r="A7376" s="408">
        <f t="shared" si="113"/>
        <v>7374</v>
      </c>
      <c r="B7376" s="488">
        <v>45569</v>
      </c>
      <c r="C7376" s="212" t="s">
        <v>119</v>
      </c>
      <c r="D7376" s="408" t="s">
        <v>131</v>
      </c>
      <c r="E7376" s="408" t="s">
        <v>338</v>
      </c>
      <c r="F7376" s="97">
        <v>66</v>
      </c>
      <c r="G7376" s="97"/>
      <c r="H7376" s="116"/>
      <c r="I7376" s="116"/>
      <c r="J7376" s="97"/>
      <c r="AD7376" s="476"/>
      <c r="AI7376" s="473"/>
    </row>
    <row r="7377" spans="1:35" s="4" customFormat="1" x14ac:dyDescent="0.25">
      <c r="A7377" s="408">
        <f t="shared" si="113"/>
        <v>7375</v>
      </c>
      <c r="B7377" s="488">
        <v>45569</v>
      </c>
      <c r="C7377" s="212" t="s">
        <v>121</v>
      </c>
      <c r="D7377" s="408" t="s">
        <v>122</v>
      </c>
      <c r="E7377" s="408" t="s">
        <v>339</v>
      </c>
      <c r="F7377" s="472">
        <v>76</v>
      </c>
      <c r="G7377" s="97"/>
      <c r="H7377" s="116"/>
      <c r="I7377" s="116"/>
      <c r="J7377" s="97"/>
      <c r="AD7377" s="476"/>
      <c r="AI7377" s="473"/>
    </row>
    <row r="7378" spans="1:35" s="4" customFormat="1" x14ac:dyDescent="0.25">
      <c r="A7378" s="408">
        <f t="shared" si="113"/>
        <v>7376</v>
      </c>
      <c r="B7378" s="488">
        <v>45569</v>
      </c>
      <c r="C7378" s="212" t="s">
        <v>349</v>
      </c>
      <c r="D7378" s="408" t="s">
        <v>360</v>
      </c>
      <c r="E7378" s="408" t="s">
        <v>127</v>
      </c>
      <c r="F7378" s="97">
        <v>74</v>
      </c>
      <c r="G7378" s="97"/>
      <c r="H7378" s="116"/>
      <c r="I7378" s="116"/>
      <c r="J7378" s="97"/>
      <c r="AD7378" s="476"/>
      <c r="AI7378" s="473"/>
    </row>
    <row r="7379" spans="1:35" s="4" customFormat="1" x14ac:dyDescent="0.25">
      <c r="A7379" s="408">
        <f t="shared" si="113"/>
        <v>7377</v>
      </c>
      <c r="B7379" s="488">
        <v>45569</v>
      </c>
      <c r="C7379" s="212" t="s">
        <v>449</v>
      </c>
      <c r="D7379" s="408" t="s">
        <v>122</v>
      </c>
      <c r="E7379" s="408" t="s">
        <v>339</v>
      </c>
      <c r="F7379" s="472">
        <v>0</v>
      </c>
      <c r="G7379" s="97"/>
      <c r="H7379" s="116"/>
      <c r="I7379" s="116"/>
      <c r="J7379" s="97"/>
      <c r="AD7379" s="476"/>
      <c r="AI7379" s="473"/>
    </row>
    <row r="7380" spans="1:35" s="4" customFormat="1" x14ac:dyDescent="0.25">
      <c r="A7380" s="408">
        <f t="shared" si="113"/>
        <v>7378</v>
      </c>
      <c r="B7380" s="488">
        <v>45569</v>
      </c>
      <c r="C7380" s="212" t="s">
        <v>118</v>
      </c>
      <c r="D7380" s="408" t="s">
        <v>107</v>
      </c>
      <c r="E7380" s="408" t="s">
        <v>340</v>
      </c>
      <c r="F7380" s="97">
        <v>0</v>
      </c>
      <c r="G7380" s="97"/>
      <c r="H7380" s="116"/>
      <c r="I7380" s="116"/>
      <c r="J7380" s="97"/>
      <c r="AD7380" s="476"/>
      <c r="AI7380" s="473"/>
    </row>
    <row r="7381" spans="1:35" s="4" customFormat="1" x14ac:dyDescent="0.25">
      <c r="A7381" s="408">
        <f t="shared" si="113"/>
        <v>7379</v>
      </c>
      <c r="B7381" s="488">
        <v>45569</v>
      </c>
      <c r="C7381" s="212" t="s">
        <v>109</v>
      </c>
      <c r="D7381" s="408" t="s">
        <v>107</v>
      </c>
      <c r="E7381" s="408" t="s">
        <v>341</v>
      </c>
      <c r="F7381" s="472">
        <v>0</v>
      </c>
      <c r="G7381" s="97"/>
      <c r="H7381" s="116"/>
      <c r="I7381" s="116"/>
      <c r="J7381" s="97"/>
      <c r="AD7381" s="476"/>
      <c r="AI7381" s="473"/>
    </row>
    <row r="7382" spans="1:35" s="4" customFormat="1" x14ac:dyDescent="0.25">
      <c r="A7382" s="408">
        <f t="shared" si="113"/>
        <v>7380</v>
      </c>
      <c r="B7382" s="488">
        <v>45569</v>
      </c>
      <c r="C7382" s="212" t="s">
        <v>106</v>
      </c>
      <c r="D7382" s="408" t="s">
        <v>107</v>
      </c>
      <c r="E7382" s="408" t="s">
        <v>342</v>
      </c>
      <c r="F7382" s="97">
        <v>0</v>
      </c>
      <c r="G7382" s="97"/>
      <c r="H7382" s="116"/>
      <c r="I7382" s="116"/>
      <c r="J7382" s="97"/>
      <c r="AD7382" s="476"/>
      <c r="AI7382" s="473"/>
    </row>
    <row r="7383" spans="1:35" s="4" customFormat="1" x14ac:dyDescent="0.25">
      <c r="A7383" s="408">
        <f t="shared" si="113"/>
        <v>7381</v>
      </c>
      <c r="B7383" s="488">
        <v>45569</v>
      </c>
      <c r="C7383" s="212" t="s">
        <v>278</v>
      </c>
      <c r="D7383" s="408" t="s">
        <v>107</v>
      </c>
      <c r="E7383" s="408" t="s">
        <v>341</v>
      </c>
      <c r="F7383" s="472">
        <v>0</v>
      </c>
      <c r="G7383" s="97"/>
      <c r="H7383" s="116"/>
      <c r="I7383" s="116"/>
      <c r="J7383" s="97"/>
      <c r="AD7383" s="476"/>
      <c r="AI7383" s="473"/>
    </row>
    <row r="7384" spans="1:35" s="4" customFormat="1" x14ac:dyDescent="0.25">
      <c r="A7384" s="408">
        <f t="shared" si="113"/>
        <v>7382</v>
      </c>
      <c r="B7384" s="488">
        <v>45569</v>
      </c>
      <c r="C7384" s="212" t="s">
        <v>372</v>
      </c>
      <c r="D7384" s="408" t="s">
        <v>107</v>
      </c>
      <c r="E7384" s="408">
        <v>0</v>
      </c>
      <c r="F7384" s="97">
        <v>0</v>
      </c>
      <c r="G7384" s="97"/>
      <c r="H7384" s="116"/>
      <c r="I7384" s="116"/>
      <c r="J7384" s="97"/>
      <c r="AD7384" s="476"/>
      <c r="AI7384" s="473"/>
    </row>
    <row r="7385" spans="1:35" s="4" customFormat="1" x14ac:dyDescent="0.25">
      <c r="A7385" s="408">
        <f t="shared" si="113"/>
        <v>7383</v>
      </c>
      <c r="B7385" s="488">
        <v>45569</v>
      </c>
      <c r="C7385" s="212" t="s">
        <v>373</v>
      </c>
      <c r="D7385" s="408" t="s">
        <v>107</v>
      </c>
      <c r="E7385" s="408">
        <v>0</v>
      </c>
      <c r="F7385" s="472">
        <v>0</v>
      </c>
      <c r="G7385" s="97"/>
      <c r="H7385" s="116"/>
      <c r="I7385" s="116"/>
      <c r="J7385" s="97"/>
      <c r="AD7385" s="476"/>
      <c r="AI7385" s="473"/>
    </row>
    <row r="7386" spans="1:35" s="4" customFormat="1" x14ac:dyDescent="0.25">
      <c r="A7386" s="408">
        <f t="shared" si="113"/>
        <v>7384</v>
      </c>
      <c r="B7386" s="488">
        <v>45569</v>
      </c>
      <c r="C7386" s="212" t="s">
        <v>91</v>
      </c>
      <c r="D7386" s="408" t="s">
        <v>92</v>
      </c>
      <c r="E7386" s="408" t="s">
        <v>343</v>
      </c>
      <c r="F7386" s="97">
        <v>0</v>
      </c>
      <c r="G7386" s="97"/>
      <c r="H7386" s="116"/>
      <c r="I7386" s="116"/>
      <c r="J7386" s="97"/>
      <c r="AD7386" s="476"/>
      <c r="AI7386" s="473"/>
    </row>
    <row r="7387" spans="1:35" s="4" customFormat="1" x14ac:dyDescent="0.25">
      <c r="A7387" s="408">
        <f t="shared" si="113"/>
        <v>7385</v>
      </c>
      <c r="B7387" s="488">
        <v>45569</v>
      </c>
      <c r="C7387" s="212" t="s">
        <v>94</v>
      </c>
      <c r="D7387" s="408" t="s">
        <v>92</v>
      </c>
      <c r="E7387" s="408" t="s">
        <v>344</v>
      </c>
      <c r="F7387" s="472">
        <v>0</v>
      </c>
      <c r="G7387" s="97"/>
      <c r="H7387" s="116"/>
      <c r="I7387" s="116"/>
      <c r="J7387" s="97"/>
      <c r="AD7387" s="476"/>
      <c r="AI7387" s="473"/>
    </row>
    <row r="7388" spans="1:35" s="4" customFormat="1" x14ac:dyDescent="0.25">
      <c r="A7388" s="408">
        <f t="shared" si="113"/>
        <v>7386</v>
      </c>
      <c r="B7388" s="488">
        <v>45569</v>
      </c>
      <c r="C7388" s="212" t="s">
        <v>116</v>
      </c>
      <c r="D7388" s="408" t="s">
        <v>92</v>
      </c>
      <c r="E7388" s="408" t="s">
        <v>345</v>
      </c>
      <c r="F7388" s="97">
        <v>0</v>
      </c>
      <c r="G7388" s="97"/>
      <c r="H7388" s="116"/>
      <c r="I7388" s="116"/>
      <c r="J7388" s="97"/>
      <c r="AD7388" s="476"/>
      <c r="AI7388" s="473"/>
    </row>
    <row r="7389" spans="1:35" s="4" customFormat="1" x14ac:dyDescent="0.25">
      <c r="A7389" s="408">
        <f t="shared" si="113"/>
        <v>7387</v>
      </c>
      <c r="B7389" s="488">
        <v>45569</v>
      </c>
      <c r="C7389" s="212" t="s">
        <v>128</v>
      </c>
      <c r="D7389" s="408" t="s">
        <v>97</v>
      </c>
      <c r="E7389" s="408" t="s">
        <v>346</v>
      </c>
      <c r="F7389" s="472">
        <v>79</v>
      </c>
      <c r="G7389" s="97"/>
      <c r="H7389" s="116"/>
      <c r="I7389" s="116"/>
      <c r="J7389" s="97"/>
      <c r="AD7389" s="476"/>
      <c r="AI7389" s="473"/>
    </row>
    <row r="7390" spans="1:35" s="4" customFormat="1" x14ac:dyDescent="0.25">
      <c r="A7390" s="408">
        <f t="shared" si="113"/>
        <v>7388</v>
      </c>
      <c r="B7390" s="488">
        <v>45569</v>
      </c>
      <c r="C7390" s="212" t="s">
        <v>96</v>
      </c>
      <c r="D7390" s="408" t="s">
        <v>97</v>
      </c>
      <c r="E7390" s="408" t="s">
        <v>347</v>
      </c>
      <c r="F7390" s="97">
        <v>0</v>
      </c>
      <c r="G7390" s="97"/>
      <c r="H7390" s="116"/>
      <c r="I7390" s="116"/>
      <c r="J7390" s="97"/>
      <c r="AD7390" s="476"/>
      <c r="AI7390" s="473"/>
    </row>
    <row r="7391" spans="1:35" s="4" customFormat="1" x14ac:dyDescent="0.25">
      <c r="A7391" s="408">
        <f t="shared" si="113"/>
        <v>7389</v>
      </c>
      <c r="B7391" s="488">
        <v>45569</v>
      </c>
      <c r="C7391" s="212" t="s">
        <v>113</v>
      </c>
      <c r="D7391" s="408" t="s">
        <v>114</v>
      </c>
      <c r="E7391" s="408" t="s">
        <v>348</v>
      </c>
      <c r="F7391" s="472">
        <v>0</v>
      </c>
      <c r="G7391" s="97"/>
      <c r="H7391" s="116"/>
      <c r="I7391" s="116"/>
      <c r="J7391" s="97"/>
      <c r="AD7391" s="476"/>
      <c r="AI7391" s="473"/>
    </row>
    <row r="7392" spans="1:35" s="4" customFormat="1" x14ac:dyDescent="0.25">
      <c r="A7392" s="408">
        <f t="shared" si="113"/>
        <v>7390</v>
      </c>
      <c r="B7392" s="488">
        <v>45569</v>
      </c>
      <c r="C7392" s="96" t="s">
        <v>559</v>
      </c>
      <c r="D7392" s="408" t="str">
        <f>VLOOKUP(C7392,X$4:Z7393,2,FALSE)</f>
        <v>لودر VOLVO</v>
      </c>
      <c r="E7392" s="408" t="str">
        <f>VLOOKUP(C7392,X$4:Z7393,3,FALSE)</f>
        <v>شرکتی</v>
      </c>
      <c r="F7392" s="97">
        <v>0</v>
      </c>
      <c r="G7392" s="97"/>
      <c r="H7392" s="116"/>
      <c r="I7392" s="116"/>
      <c r="J7392" s="97"/>
      <c r="AD7392" s="476"/>
      <c r="AI7392" s="473"/>
    </row>
    <row r="7393" spans="1:35" s="4" customFormat="1" x14ac:dyDescent="0.25">
      <c r="A7393" s="408">
        <f t="shared" si="113"/>
        <v>7391</v>
      </c>
      <c r="B7393" s="488">
        <v>45569</v>
      </c>
      <c r="C7393" s="212" t="s">
        <v>156</v>
      </c>
      <c r="D7393" s="408" t="s">
        <v>136</v>
      </c>
      <c r="E7393" s="408" t="s">
        <v>149</v>
      </c>
      <c r="F7393" s="472">
        <v>0</v>
      </c>
      <c r="G7393" s="97"/>
      <c r="H7393" s="116"/>
      <c r="I7393" s="116"/>
      <c r="J7393" s="97"/>
      <c r="AD7393" s="476"/>
      <c r="AI7393" s="473"/>
    </row>
    <row r="7394" spans="1:35" s="4" customFormat="1" x14ac:dyDescent="0.25">
      <c r="A7394" s="408">
        <f t="shared" si="113"/>
        <v>7392</v>
      </c>
      <c r="B7394" s="488">
        <v>45569</v>
      </c>
      <c r="C7394" s="212" t="s">
        <v>142</v>
      </c>
      <c r="D7394" s="408" t="s">
        <v>264</v>
      </c>
      <c r="E7394" s="408" t="s">
        <v>143</v>
      </c>
      <c r="F7394" s="97">
        <v>0</v>
      </c>
      <c r="G7394" s="97"/>
      <c r="H7394" s="116"/>
      <c r="I7394" s="116"/>
      <c r="J7394" s="97"/>
      <c r="AD7394" s="476"/>
      <c r="AI7394" s="473"/>
    </row>
    <row r="7395" spans="1:35" s="4" customFormat="1" x14ac:dyDescent="0.25">
      <c r="A7395" s="408">
        <f t="shared" si="113"/>
        <v>7393</v>
      </c>
      <c r="B7395" s="488">
        <v>45569</v>
      </c>
      <c r="C7395" s="212" t="s">
        <v>144</v>
      </c>
      <c r="D7395" s="408" t="s">
        <v>264</v>
      </c>
      <c r="E7395" s="408" t="s">
        <v>143</v>
      </c>
      <c r="F7395" s="472">
        <v>0</v>
      </c>
      <c r="G7395" s="97"/>
      <c r="H7395" s="116"/>
      <c r="I7395" s="116"/>
      <c r="J7395" s="97"/>
      <c r="AD7395" s="476"/>
      <c r="AI7395" s="473"/>
    </row>
    <row r="7396" spans="1:35" s="4" customFormat="1" x14ac:dyDescent="0.25">
      <c r="A7396" s="408">
        <f t="shared" si="113"/>
        <v>7394</v>
      </c>
      <c r="B7396" s="488">
        <v>45569</v>
      </c>
      <c r="C7396" s="212" t="s">
        <v>145</v>
      </c>
      <c r="D7396" s="408" t="s">
        <v>265</v>
      </c>
      <c r="E7396" s="408" t="s">
        <v>146</v>
      </c>
      <c r="F7396" s="97">
        <v>0</v>
      </c>
      <c r="G7396" s="97"/>
      <c r="H7396" s="116"/>
      <c r="I7396" s="116"/>
      <c r="J7396" s="97"/>
      <c r="AD7396" s="476"/>
      <c r="AI7396" s="473"/>
    </row>
    <row r="7397" spans="1:35" s="4" customFormat="1" x14ac:dyDescent="0.25">
      <c r="A7397" s="408">
        <f t="shared" si="113"/>
        <v>7395</v>
      </c>
      <c r="B7397" s="488">
        <v>45569</v>
      </c>
      <c r="C7397" s="212" t="s">
        <v>160</v>
      </c>
      <c r="D7397" s="408" t="s">
        <v>136</v>
      </c>
      <c r="E7397" s="408" t="s">
        <v>64</v>
      </c>
      <c r="F7397" s="472">
        <v>0</v>
      </c>
      <c r="G7397" s="97"/>
      <c r="H7397" s="116"/>
      <c r="I7397" s="116"/>
      <c r="J7397" s="97"/>
      <c r="AD7397" s="476"/>
      <c r="AI7397" s="473"/>
    </row>
    <row r="7398" spans="1:35" s="4" customFormat="1" x14ac:dyDescent="0.25">
      <c r="A7398" s="408">
        <f t="shared" si="113"/>
        <v>7396</v>
      </c>
      <c r="B7398" s="488">
        <v>45569</v>
      </c>
      <c r="C7398" s="212" t="s">
        <v>390</v>
      </c>
      <c r="D7398" s="408" t="s">
        <v>99</v>
      </c>
      <c r="E7398" s="408" t="s">
        <v>381</v>
      </c>
      <c r="F7398" s="97">
        <v>0</v>
      </c>
      <c r="G7398" s="97"/>
      <c r="H7398" s="116"/>
      <c r="I7398" s="116"/>
      <c r="J7398" s="97"/>
      <c r="AD7398" s="476"/>
      <c r="AI7398" s="473"/>
    </row>
    <row r="7399" spans="1:35" s="4" customFormat="1" x14ac:dyDescent="0.25">
      <c r="A7399" s="408">
        <f t="shared" si="113"/>
        <v>7397</v>
      </c>
      <c r="B7399" s="488">
        <v>45569</v>
      </c>
      <c r="C7399" s="96" t="s">
        <v>283</v>
      </c>
      <c r="D7399" s="408" t="s">
        <v>266</v>
      </c>
      <c r="E7399" s="408" t="s">
        <v>63</v>
      </c>
      <c r="F7399" s="472">
        <v>0</v>
      </c>
      <c r="G7399" s="97"/>
      <c r="H7399" s="116"/>
      <c r="I7399" s="116"/>
      <c r="J7399" s="97"/>
      <c r="AD7399" s="476"/>
      <c r="AI7399" s="473"/>
    </row>
    <row r="7400" spans="1:35" s="4" customFormat="1" x14ac:dyDescent="0.25">
      <c r="A7400" s="408">
        <f t="shared" si="113"/>
        <v>7398</v>
      </c>
      <c r="B7400" s="488">
        <v>45569</v>
      </c>
      <c r="C7400" s="212" t="s">
        <v>148</v>
      </c>
      <c r="D7400" s="408" t="s">
        <v>92</v>
      </c>
      <c r="E7400" s="408" t="s">
        <v>63</v>
      </c>
      <c r="F7400" s="97">
        <v>0</v>
      </c>
      <c r="G7400" s="97"/>
      <c r="H7400" s="116"/>
      <c r="I7400" s="116"/>
      <c r="J7400" s="97"/>
      <c r="AD7400" s="476"/>
      <c r="AI7400" s="473"/>
    </row>
    <row r="7401" spans="1:35" s="4" customFormat="1" x14ac:dyDescent="0.25">
      <c r="A7401" s="408">
        <f t="shared" si="113"/>
        <v>7399</v>
      </c>
      <c r="B7401" s="488">
        <v>45569</v>
      </c>
      <c r="C7401" s="212" t="s">
        <v>150</v>
      </c>
      <c r="D7401" s="408" t="s">
        <v>92</v>
      </c>
      <c r="E7401" s="408" t="s">
        <v>63</v>
      </c>
      <c r="F7401" s="472">
        <v>0</v>
      </c>
      <c r="G7401" s="97"/>
      <c r="H7401" s="116"/>
      <c r="I7401" s="116"/>
      <c r="J7401" s="97"/>
      <c r="AD7401" s="476"/>
      <c r="AI7401" s="473"/>
    </row>
    <row r="7402" spans="1:35" s="4" customFormat="1" x14ac:dyDescent="0.25">
      <c r="A7402" s="408">
        <f t="shared" si="113"/>
        <v>7400</v>
      </c>
      <c r="B7402" s="488">
        <v>45569</v>
      </c>
      <c r="C7402" s="213" t="s">
        <v>467</v>
      </c>
      <c r="D7402" s="408" t="s">
        <v>92</v>
      </c>
      <c r="E7402" s="408" t="s">
        <v>63</v>
      </c>
      <c r="F7402" s="97">
        <v>0</v>
      </c>
      <c r="G7402" s="97"/>
      <c r="H7402" s="116"/>
      <c r="I7402" s="116"/>
      <c r="J7402" s="97"/>
      <c r="AD7402" s="476"/>
      <c r="AI7402" s="473"/>
    </row>
    <row r="7403" spans="1:35" s="4" customFormat="1" x14ac:dyDescent="0.25">
      <c r="A7403" s="408">
        <f t="shared" si="113"/>
        <v>7401</v>
      </c>
      <c r="B7403" s="488">
        <v>45569</v>
      </c>
      <c r="C7403" s="212" t="s">
        <v>135</v>
      </c>
      <c r="D7403" s="408" t="s">
        <v>136</v>
      </c>
      <c r="E7403" s="408" t="s">
        <v>2</v>
      </c>
      <c r="F7403" s="472">
        <v>0</v>
      </c>
      <c r="G7403" s="97"/>
      <c r="H7403" s="116"/>
      <c r="I7403" s="116"/>
      <c r="J7403" s="97"/>
      <c r="AD7403" s="476"/>
      <c r="AI7403" s="473"/>
    </row>
    <row r="7404" spans="1:35" s="4" customFormat="1" x14ac:dyDescent="0.25">
      <c r="A7404" s="408">
        <f t="shared" si="113"/>
        <v>7402</v>
      </c>
      <c r="B7404" s="488">
        <v>45569</v>
      </c>
      <c r="C7404" s="212" t="s">
        <v>137</v>
      </c>
      <c r="D7404" s="408" t="s">
        <v>136</v>
      </c>
      <c r="E7404" s="408" t="s">
        <v>2</v>
      </c>
      <c r="F7404" s="97">
        <v>0</v>
      </c>
      <c r="G7404" s="97"/>
      <c r="H7404" s="116"/>
      <c r="I7404" s="116"/>
      <c r="J7404" s="97"/>
      <c r="AD7404" s="476"/>
      <c r="AI7404" s="473"/>
    </row>
    <row r="7405" spans="1:35" s="4" customFormat="1" x14ac:dyDescent="0.25">
      <c r="A7405" s="408">
        <f t="shared" si="113"/>
        <v>7403</v>
      </c>
      <c r="B7405" s="488">
        <v>45569</v>
      </c>
      <c r="C7405" s="212" t="s">
        <v>139</v>
      </c>
      <c r="D7405" s="408" t="s">
        <v>92</v>
      </c>
      <c r="E7405" s="408" t="s">
        <v>2</v>
      </c>
      <c r="F7405" s="472">
        <v>0</v>
      </c>
      <c r="G7405" s="97"/>
      <c r="H7405" s="116"/>
      <c r="I7405" s="116"/>
      <c r="J7405" s="97"/>
      <c r="AD7405" s="476"/>
      <c r="AI7405" s="473"/>
    </row>
    <row r="7406" spans="1:35" s="4" customFormat="1" x14ac:dyDescent="0.25">
      <c r="A7406" s="408">
        <f t="shared" si="113"/>
        <v>7404</v>
      </c>
      <c r="B7406" s="488">
        <v>45569</v>
      </c>
      <c r="C7406" s="212" t="s">
        <v>140</v>
      </c>
      <c r="D7406" s="408" t="s">
        <v>92</v>
      </c>
      <c r="E7406" s="408" t="s">
        <v>2</v>
      </c>
      <c r="F7406" s="97">
        <v>0</v>
      </c>
      <c r="G7406" s="97"/>
      <c r="H7406" s="116"/>
      <c r="I7406" s="116"/>
      <c r="J7406" s="97"/>
      <c r="AD7406" s="476"/>
      <c r="AI7406" s="473"/>
    </row>
    <row r="7407" spans="1:35" s="4" customFormat="1" x14ac:dyDescent="0.25">
      <c r="A7407" s="408">
        <f t="shared" si="113"/>
        <v>7405</v>
      </c>
      <c r="B7407" s="488">
        <v>45569</v>
      </c>
      <c r="C7407" s="212" t="s">
        <v>141</v>
      </c>
      <c r="D7407" s="408" t="s">
        <v>92</v>
      </c>
      <c r="E7407" s="408" t="s">
        <v>2</v>
      </c>
      <c r="F7407" s="472">
        <v>0</v>
      </c>
      <c r="G7407" s="97"/>
      <c r="H7407" s="116"/>
      <c r="I7407" s="116"/>
      <c r="J7407" s="97"/>
      <c r="AD7407" s="476"/>
      <c r="AI7407" s="473"/>
    </row>
    <row r="7408" spans="1:35" s="4" customFormat="1" x14ac:dyDescent="0.25">
      <c r="A7408" s="408">
        <f t="shared" si="113"/>
        <v>7406</v>
      </c>
      <c r="B7408" s="488">
        <v>45569</v>
      </c>
      <c r="C7408" s="212" t="s">
        <v>134</v>
      </c>
      <c r="D7408" s="408" t="s">
        <v>99</v>
      </c>
      <c r="E7408" s="408" t="s">
        <v>2</v>
      </c>
      <c r="F7408" s="97">
        <v>0</v>
      </c>
      <c r="G7408" s="97"/>
      <c r="H7408" s="116"/>
      <c r="I7408" s="116"/>
      <c r="J7408" s="97"/>
      <c r="AD7408" s="476"/>
      <c r="AI7408" s="473"/>
    </row>
    <row r="7409" spans="1:35" s="4" customFormat="1" x14ac:dyDescent="0.25">
      <c r="A7409" s="408">
        <f t="shared" si="113"/>
        <v>7407</v>
      </c>
      <c r="B7409" s="488">
        <v>45569</v>
      </c>
      <c r="C7409" s="212" t="s">
        <v>279</v>
      </c>
      <c r="D7409" s="408" t="s">
        <v>99</v>
      </c>
      <c r="E7409" s="408" t="s">
        <v>2</v>
      </c>
      <c r="F7409" s="472">
        <v>0</v>
      </c>
      <c r="G7409" s="97"/>
      <c r="H7409" s="116"/>
      <c r="I7409" s="116"/>
      <c r="J7409" s="97"/>
      <c r="AD7409" s="476"/>
      <c r="AI7409" s="473"/>
    </row>
    <row r="7410" spans="1:35" s="4" customFormat="1" x14ac:dyDescent="0.25">
      <c r="A7410" s="408">
        <f t="shared" si="113"/>
        <v>7408</v>
      </c>
      <c r="B7410" s="488">
        <v>45569</v>
      </c>
      <c r="C7410" s="212" t="s">
        <v>153</v>
      </c>
      <c r="D7410" s="408" t="s">
        <v>103</v>
      </c>
      <c r="E7410" s="408" t="s">
        <v>62</v>
      </c>
      <c r="F7410" s="97">
        <v>0</v>
      </c>
      <c r="G7410" s="97"/>
      <c r="H7410" s="116"/>
      <c r="I7410" s="116"/>
      <c r="J7410" s="97"/>
      <c r="AD7410" s="476"/>
      <c r="AI7410" s="473"/>
    </row>
    <row r="7411" spans="1:35" s="4" customFormat="1" x14ac:dyDescent="0.25">
      <c r="A7411" s="408">
        <f t="shared" si="113"/>
        <v>7409</v>
      </c>
      <c r="B7411" s="488">
        <v>45569</v>
      </c>
      <c r="C7411" s="212" t="s">
        <v>154</v>
      </c>
      <c r="D7411" s="408" t="s">
        <v>92</v>
      </c>
      <c r="E7411" s="408" t="s">
        <v>62</v>
      </c>
      <c r="F7411" s="472">
        <v>0</v>
      </c>
      <c r="G7411" s="97"/>
      <c r="H7411" s="116"/>
      <c r="I7411" s="116"/>
      <c r="J7411" s="97"/>
      <c r="AD7411" s="476"/>
      <c r="AI7411" s="473"/>
    </row>
    <row r="7412" spans="1:35" s="4" customFormat="1" x14ac:dyDescent="0.25">
      <c r="A7412" s="408">
        <f t="shared" si="113"/>
        <v>7410</v>
      </c>
      <c r="B7412" s="488">
        <v>45569</v>
      </c>
      <c r="C7412" s="212" t="s">
        <v>155</v>
      </c>
      <c r="D7412" s="408" t="s">
        <v>92</v>
      </c>
      <c r="E7412" s="408" t="s">
        <v>62</v>
      </c>
      <c r="F7412" s="97">
        <v>0</v>
      </c>
      <c r="G7412" s="97"/>
      <c r="H7412" s="116"/>
      <c r="I7412" s="116"/>
      <c r="J7412" s="97"/>
      <c r="AD7412" s="476"/>
      <c r="AI7412" s="473"/>
    </row>
    <row r="7413" spans="1:35" s="4" customFormat="1" x14ac:dyDescent="0.25">
      <c r="A7413" s="408">
        <f t="shared" si="113"/>
        <v>7411</v>
      </c>
      <c r="B7413" s="488">
        <v>45569</v>
      </c>
      <c r="C7413" s="212" t="s">
        <v>295</v>
      </c>
      <c r="D7413" s="408" t="s">
        <v>92</v>
      </c>
      <c r="E7413" s="408" t="s">
        <v>62</v>
      </c>
      <c r="F7413" s="472">
        <v>0</v>
      </c>
      <c r="G7413" s="97"/>
      <c r="H7413" s="116"/>
      <c r="I7413" s="116"/>
      <c r="J7413" s="97"/>
      <c r="AD7413" s="476"/>
      <c r="AI7413" s="473"/>
    </row>
    <row r="7414" spans="1:35" s="4" customFormat="1" x14ac:dyDescent="0.25">
      <c r="A7414" s="408">
        <f t="shared" si="113"/>
        <v>7412</v>
      </c>
      <c r="B7414" s="488">
        <v>45569</v>
      </c>
      <c r="C7414" s="212" t="s">
        <v>259</v>
      </c>
      <c r="D7414" s="408" t="s">
        <v>92</v>
      </c>
      <c r="E7414" s="408" t="s">
        <v>2</v>
      </c>
      <c r="F7414" s="97">
        <v>0</v>
      </c>
      <c r="G7414" s="97"/>
      <c r="H7414" s="116"/>
      <c r="I7414" s="116"/>
      <c r="J7414" s="97"/>
      <c r="AD7414" s="476"/>
      <c r="AI7414" s="473"/>
    </row>
    <row r="7415" spans="1:35" s="4" customFormat="1" x14ac:dyDescent="0.25">
      <c r="A7415" s="408">
        <f t="shared" si="113"/>
        <v>7413</v>
      </c>
      <c r="B7415" s="488">
        <v>45569</v>
      </c>
      <c r="C7415" s="212" t="s">
        <v>260</v>
      </c>
      <c r="D7415" s="408" t="s">
        <v>92</v>
      </c>
      <c r="E7415" s="408" t="s">
        <v>2</v>
      </c>
      <c r="F7415" s="472">
        <v>0</v>
      </c>
      <c r="G7415" s="97"/>
      <c r="H7415" s="116"/>
      <c r="I7415" s="116"/>
      <c r="J7415" s="97"/>
      <c r="AD7415" s="476"/>
      <c r="AI7415" s="473"/>
    </row>
    <row r="7416" spans="1:35" s="4" customFormat="1" x14ac:dyDescent="0.25">
      <c r="A7416" s="408">
        <f t="shared" ref="A7416:A7479" si="114">ROW()-2</f>
        <v>7414</v>
      </c>
      <c r="B7416" s="488">
        <v>45569</v>
      </c>
      <c r="C7416" s="212" t="s">
        <v>252</v>
      </c>
      <c r="D7416" s="408" t="s">
        <v>92</v>
      </c>
      <c r="E7416" s="408" t="s">
        <v>2</v>
      </c>
      <c r="F7416" s="97">
        <v>0</v>
      </c>
      <c r="G7416" s="97"/>
      <c r="H7416" s="116"/>
      <c r="I7416" s="116"/>
      <c r="J7416" s="97"/>
      <c r="AD7416" s="476"/>
      <c r="AI7416" s="473"/>
    </row>
    <row r="7417" spans="1:35" s="4" customFormat="1" x14ac:dyDescent="0.25">
      <c r="A7417" s="408">
        <f t="shared" si="114"/>
        <v>7415</v>
      </c>
      <c r="B7417" s="488">
        <v>45569</v>
      </c>
      <c r="C7417" s="212" t="s">
        <v>177</v>
      </c>
      <c r="D7417" s="408" t="s">
        <v>159</v>
      </c>
      <c r="E7417" s="408" t="s">
        <v>8</v>
      </c>
      <c r="F7417" s="472">
        <v>0</v>
      </c>
      <c r="G7417" s="97"/>
      <c r="H7417" s="116"/>
      <c r="I7417" s="116"/>
      <c r="J7417" s="97"/>
      <c r="AD7417" s="476"/>
      <c r="AI7417" s="473"/>
    </row>
    <row r="7418" spans="1:35" s="4" customFormat="1" x14ac:dyDescent="0.25">
      <c r="A7418" s="408">
        <f t="shared" si="114"/>
        <v>7416</v>
      </c>
      <c r="B7418" s="488">
        <v>45569</v>
      </c>
      <c r="C7418" s="212" t="s">
        <v>162</v>
      </c>
      <c r="D7418" s="408" t="s">
        <v>163</v>
      </c>
      <c r="E7418" s="408" t="s">
        <v>164</v>
      </c>
      <c r="F7418" s="97">
        <v>0</v>
      </c>
      <c r="G7418" s="97"/>
      <c r="H7418" s="116"/>
      <c r="I7418" s="116"/>
      <c r="J7418" s="97"/>
      <c r="AD7418" s="476"/>
      <c r="AI7418" s="473"/>
    </row>
    <row r="7419" spans="1:35" s="4" customFormat="1" x14ac:dyDescent="0.25">
      <c r="A7419" s="408">
        <f t="shared" si="114"/>
        <v>7417</v>
      </c>
      <c r="B7419" s="488">
        <v>45569</v>
      </c>
      <c r="C7419" s="212" t="s">
        <v>166</v>
      </c>
      <c r="D7419" s="408" t="s">
        <v>167</v>
      </c>
      <c r="E7419" s="408" t="s">
        <v>164</v>
      </c>
      <c r="F7419" s="472">
        <v>0</v>
      </c>
      <c r="G7419" s="97"/>
      <c r="H7419" s="116"/>
      <c r="I7419" s="116"/>
      <c r="J7419" s="97"/>
      <c r="AD7419" s="476"/>
      <c r="AI7419" s="473"/>
    </row>
    <row r="7420" spans="1:35" s="4" customFormat="1" x14ac:dyDescent="0.25">
      <c r="A7420" s="408">
        <f t="shared" si="114"/>
        <v>7418</v>
      </c>
      <c r="B7420" s="488">
        <v>45569</v>
      </c>
      <c r="C7420" s="212" t="s">
        <v>169</v>
      </c>
      <c r="D7420" s="408" t="s">
        <v>167</v>
      </c>
      <c r="E7420" s="408" t="s">
        <v>164</v>
      </c>
      <c r="F7420" s="97">
        <v>0</v>
      </c>
      <c r="G7420" s="97"/>
      <c r="H7420" s="116"/>
      <c r="I7420" s="116"/>
      <c r="J7420" s="97"/>
      <c r="AD7420" s="476"/>
      <c r="AI7420" s="473"/>
    </row>
    <row r="7421" spans="1:35" s="4" customFormat="1" x14ac:dyDescent="0.25">
      <c r="A7421" s="408">
        <f t="shared" si="114"/>
        <v>7419</v>
      </c>
      <c r="B7421" s="488">
        <v>45569</v>
      </c>
      <c r="C7421" s="212" t="s">
        <v>170</v>
      </c>
      <c r="D7421" s="408" t="s">
        <v>103</v>
      </c>
      <c r="E7421" s="408" t="s">
        <v>164</v>
      </c>
      <c r="F7421" s="472">
        <v>0</v>
      </c>
      <c r="G7421" s="97"/>
      <c r="H7421" s="116"/>
      <c r="I7421" s="116"/>
      <c r="J7421" s="97"/>
      <c r="AD7421" s="476"/>
      <c r="AI7421" s="473"/>
    </row>
    <row r="7422" spans="1:35" s="4" customFormat="1" x14ac:dyDescent="0.25">
      <c r="A7422" s="408">
        <f t="shared" si="114"/>
        <v>7420</v>
      </c>
      <c r="B7422" s="488">
        <v>45569</v>
      </c>
      <c r="C7422" s="212" t="s">
        <v>171</v>
      </c>
      <c r="D7422" s="408" t="s">
        <v>159</v>
      </c>
      <c r="E7422" s="408" t="s">
        <v>164</v>
      </c>
      <c r="F7422" s="97">
        <v>0</v>
      </c>
      <c r="G7422" s="97"/>
      <c r="H7422" s="116"/>
      <c r="I7422" s="116"/>
      <c r="J7422" s="97"/>
      <c r="AD7422" s="476"/>
      <c r="AI7422" s="473"/>
    </row>
    <row r="7423" spans="1:35" s="4" customFormat="1" x14ac:dyDescent="0.25">
      <c r="A7423" s="408">
        <f t="shared" si="114"/>
        <v>7421</v>
      </c>
      <c r="B7423" s="488">
        <v>45569</v>
      </c>
      <c r="C7423" s="212" t="s">
        <v>172</v>
      </c>
      <c r="D7423" s="408" t="s">
        <v>173</v>
      </c>
      <c r="E7423" s="408" t="s">
        <v>164</v>
      </c>
      <c r="F7423" s="472">
        <v>0</v>
      </c>
      <c r="G7423" s="97"/>
      <c r="H7423" s="116"/>
      <c r="I7423" s="116"/>
      <c r="J7423" s="97"/>
      <c r="AD7423" s="476"/>
      <c r="AI7423" s="473"/>
    </row>
    <row r="7424" spans="1:35" s="4" customFormat="1" x14ac:dyDescent="0.25">
      <c r="A7424" s="408">
        <f t="shared" si="114"/>
        <v>7422</v>
      </c>
      <c r="B7424" s="488">
        <v>45569</v>
      </c>
      <c r="C7424" s="212" t="s">
        <v>174</v>
      </c>
      <c r="D7424" s="408" t="s">
        <v>99</v>
      </c>
      <c r="E7424" s="408" t="s">
        <v>164</v>
      </c>
      <c r="F7424" s="97">
        <v>0</v>
      </c>
      <c r="G7424" s="97"/>
      <c r="H7424" s="116"/>
      <c r="I7424" s="116"/>
      <c r="J7424" s="97"/>
      <c r="AD7424" s="476"/>
      <c r="AI7424" s="473"/>
    </row>
    <row r="7425" spans="1:35" s="4" customFormat="1" x14ac:dyDescent="0.25">
      <c r="A7425" s="408">
        <f t="shared" si="114"/>
        <v>7423</v>
      </c>
      <c r="B7425" s="488">
        <v>45569</v>
      </c>
      <c r="C7425" s="212" t="s">
        <v>175</v>
      </c>
      <c r="D7425" s="408" t="s">
        <v>176</v>
      </c>
      <c r="E7425" s="408" t="s">
        <v>164</v>
      </c>
      <c r="F7425" s="472">
        <v>0</v>
      </c>
      <c r="G7425" s="97"/>
      <c r="H7425" s="116"/>
      <c r="I7425" s="116"/>
      <c r="J7425" s="97"/>
      <c r="AD7425" s="476"/>
      <c r="AI7425" s="473"/>
    </row>
    <row r="7426" spans="1:35" s="4" customFormat="1" x14ac:dyDescent="0.25">
      <c r="A7426" s="408">
        <f t="shared" si="114"/>
        <v>7424</v>
      </c>
      <c r="B7426" s="488">
        <v>45569</v>
      </c>
      <c r="C7426" s="212" t="s">
        <v>263</v>
      </c>
      <c r="D7426" s="408" t="s">
        <v>176</v>
      </c>
      <c r="E7426" s="408" t="s">
        <v>164</v>
      </c>
      <c r="F7426" s="97">
        <v>0</v>
      </c>
      <c r="G7426" s="97"/>
      <c r="H7426" s="116"/>
      <c r="I7426" s="116"/>
      <c r="J7426" s="97"/>
      <c r="AD7426" s="476"/>
      <c r="AI7426" s="473"/>
    </row>
    <row r="7427" spans="1:35" s="4" customFormat="1" x14ac:dyDescent="0.25">
      <c r="A7427" s="408">
        <f t="shared" si="114"/>
        <v>7425</v>
      </c>
      <c r="B7427" s="488">
        <v>45569</v>
      </c>
      <c r="C7427" s="212" t="s">
        <v>261</v>
      </c>
      <c r="D7427" s="408" t="s">
        <v>269</v>
      </c>
      <c r="E7427" s="408" t="s">
        <v>164</v>
      </c>
      <c r="F7427" s="472">
        <v>0</v>
      </c>
      <c r="G7427" s="97"/>
      <c r="H7427" s="116"/>
      <c r="I7427" s="116"/>
      <c r="J7427" s="97"/>
      <c r="AD7427" s="476"/>
      <c r="AI7427" s="473"/>
    </row>
    <row r="7428" spans="1:35" s="4" customFormat="1" x14ac:dyDescent="0.25">
      <c r="A7428" s="408">
        <f t="shared" si="114"/>
        <v>7426</v>
      </c>
      <c r="B7428" s="488">
        <v>45569</v>
      </c>
      <c r="C7428" s="212" t="s">
        <v>254</v>
      </c>
      <c r="D7428" s="408" t="s">
        <v>159</v>
      </c>
      <c r="E7428" s="408" t="s">
        <v>164</v>
      </c>
      <c r="F7428" s="97">
        <v>0</v>
      </c>
      <c r="G7428" s="97"/>
      <c r="H7428" s="116"/>
      <c r="I7428" s="116"/>
      <c r="J7428" s="97"/>
      <c r="AD7428" s="476"/>
      <c r="AI7428" s="473"/>
    </row>
    <row r="7429" spans="1:35" s="4" customFormat="1" x14ac:dyDescent="0.25">
      <c r="A7429" s="408">
        <f t="shared" si="114"/>
        <v>7427</v>
      </c>
      <c r="B7429" s="488">
        <v>45569</v>
      </c>
      <c r="C7429" s="212" t="s">
        <v>277</v>
      </c>
      <c r="D7429" s="408" t="s">
        <v>176</v>
      </c>
      <c r="E7429" s="408" t="s">
        <v>164</v>
      </c>
      <c r="F7429" s="472">
        <v>0</v>
      </c>
      <c r="G7429" s="97"/>
      <c r="H7429" s="116"/>
      <c r="I7429" s="116"/>
      <c r="J7429" s="97"/>
      <c r="AD7429" s="476"/>
      <c r="AI7429" s="473"/>
    </row>
    <row r="7430" spans="1:35" s="4" customFormat="1" x14ac:dyDescent="0.25">
      <c r="A7430" s="408">
        <f t="shared" si="114"/>
        <v>7428</v>
      </c>
      <c r="B7430" s="488">
        <v>45569</v>
      </c>
      <c r="C7430" s="212" t="s">
        <v>352</v>
      </c>
      <c r="D7430" s="408" t="s">
        <v>176</v>
      </c>
      <c r="E7430" s="408" t="s">
        <v>164</v>
      </c>
      <c r="F7430" s="97">
        <v>0</v>
      </c>
      <c r="G7430" s="97"/>
      <c r="H7430" s="116"/>
      <c r="I7430" s="116"/>
      <c r="J7430" s="97"/>
      <c r="AD7430" s="476"/>
      <c r="AI7430" s="473"/>
    </row>
    <row r="7431" spans="1:35" s="4" customFormat="1" x14ac:dyDescent="0.25">
      <c r="A7431" s="408">
        <f t="shared" si="114"/>
        <v>7429</v>
      </c>
      <c r="B7431" s="488">
        <v>45569</v>
      </c>
      <c r="C7431" s="212" t="s">
        <v>354</v>
      </c>
      <c r="D7431" s="408" t="s">
        <v>103</v>
      </c>
      <c r="E7431" s="408" t="s">
        <v>164</v>
      </c>
      <c r="F7431" s="472">
        <v>0</v>
      </c>
      <c r="G7431" s="97"/>
      <c r="H7431" s="116"/>
      <c r="I7431" s="116"/>
      <c r="J7431" s="97"/>
      <c r="AD7431" s="476"/>
      <c r="AI7431" s="473"/>
    </row>
    <row r="7432" spans="1:35" s="4" customFormat="1" x14ac:dyDescent="0.25">
      <c r="A7432" s="408">
        <f t="shared" si="114"/>
        <v>7430</v>
      </c>
      <c r="B7432" s="488">
        <v>45569</v>
      </c>
      <c r="C7432" s="212" t="s">
        <v>385</v>
      </c>
      <c r="D7432" s="408" t="s">
        <v>386</v>
      </c>
      <c r="E7432" s="408" t="s">
        <v>383</v>
      </c>
      <c r="F7432" s="97">
        <v>0</v>
      </c>
      <c r="G7432" s="97"/>
      <c r="H7432" s="116"/>
      <c r="I7432" s="116"/>
      <c r="J7432" s="97"/>
      <c r="AD7432" s="476"/>
      <c r="AI7432" s="473"/>
    </row>
    <row r="7433" spans="1:35" s="4" customFormat="1" x14ac:dyDescent="0.25">
      <c r="A7433" s="408">
        <f t="shared" si="114"/>
        <v>7431</v>
      </c>
      <c r="B7433" s="488">
        <v>45569</v>
      </c>
      <c r="C7433" s="212" t="s">
        <v>379</v>
      </c>
      <c r="D7433" s="408" t="s">
        <v>269</v>
      </c>
      <c r="E7433" s="408" t="s">
        <v>381</v>
      </c>
      <c r="F7433" s="472">
        <v>0</v>
      </c>
      <c r="G7433" s="97"/>
      <c r="H7433" s="116"/>
      <c r="I7433" s="116"/>
      <c r="J7433" s="97"/>
      <c r="AD7433" s="476"/>
      <c r="AI7433" s="473"/>
    </row>
    <row r="7434" spans="1:35" s="4" customFormat="1" x14ac:dyDescent="0.25">
      <c r="A7434" s="408">
        <f t="shared" si="114"/>
        <v>7432</v>
      </c>
      <c r="B7434" s="488">
        <v>45569</v>
      </c>
      <c r="C7434" s="212" t="s">
        <v>380</v>
      </c>
      <c r="D7434" s="408" t="s">
        <v>269</v>
      </c>
      <c r="E7434" s="408" t="s">
        <v>381</v>
      </c>
      <c r="F7434" s="97">
        <v>0</v>
      </c>
      <c r="G7434" s="97"/>
      <c r="H7434" s="116"/>
      <c r="I7434" s="116"/>
      <c r="J7434" s="97"/>
      <c r="AD7434" s="476"/>
      <c r="AI7434" s="473"/>
    </row>
    <row r="7435" spans="1:35" s="4" customFormat="1" x14ac:dyDescent="0.25">
      <c r="A7435" s="408">
        <f t="shared" si="114"/>
        <v>7433</v>
      </c>
      <c r="B7435" s="488">
        <v>45569</v>
      </c>
      <c r="C7435" s="212" t="s">
        <v>489</v>
      </c>
      <c r="D7435" s="408" t="s">
        <v>269</v>
      </c>
      <c r="E7435" s="408" t="s">
        <v>381</v>
      </c>
      <c r="F7435" s="472">
        <v>0</v>
      </c>
      <c r="G7435" s="97"/>
      <c r="H7435" s="116"/>
      <c r="I7435" s="116"/>
      <c r="J7435" s="97"/>
      <c r="AD7435" s="476"/>
      <c r="AI7435" s="473"/>
    </row>
    <row r="7436" spans="1:35" s="4" customFormat="1" x14ac:dyDescent="0.25">
      <c r="A7436" s="408">
        <f t="shared" si="114"/>
        <v>7434</v>
      </c>
      <c r="B7436" s="488">
        <v>45569</v>
      </c>
      <c r="C7436" s="212" t="s">
        <v>389</v>
      </c>
      <c r="D7436" s="408" t="s">
        <v>103</v>
      </c>
      <c r="E7436" s="408" t="s">
        <v>381</v>
      </c>
      <c r="F7436" s="97">
        <v>0</v>
      </c>
      <c r="G7436" s="97"/>
      <c r="H7436" s="116"/>
      <c r="I7436" s="116"/>
      <c r="J7436" s="97"/>
      <c r="AD7436" s="476"/>
      <c r="AI7436" s="473"/>
    </row>
    <row r="7437" spans="1:35" s="4" customFormat="1" x14ac:dyDescent="0.25">
      <c r="A7437" s="408">
        <f t="shared" si="114"/>
        <v>7435</v>
      </c>
      <c r="B7437" s="488">
        <v>45569</v>
      </c>
      <c r="C7437" s="212" t="s">
        <v>425</v>
      </c>
      <c r="D7437" s="408" t="s">
        <v>99</v>
      </c>
      <c r="E7437" s="203" t="s">
        <v>498</v>
      </c>
      <c r="F7437" s="472">
        <v>0</v>
      </c>
      <c r="G7437" s="97"/>
      <c r="H7437" s="116"/>
      <c r="I7437" s="116"/>
      <c r="J7437" s="97"/>
      <c r="AD7437" s="476"/>
      <c r="AI7437" s="473"/>
    </row>
    <row r="7438" spans="1:35" s="4" customFormat="1" x14ac:dyDescent="0.25">
      <c r="A7438" s="408">
        <f t="shared" si="114"/>
        <v>7436</v>
      </c>
      <c r="B7438" s="488">
        <v>45569</v>
      </c>
      <c r="C7438" s="212" t="s">
        <v>426</v>
      </c>
      <c r="D7438" s="408" t="s">
        <v>159</v>
      </c>
      <c r="E7438" s="408" t="s">
        <v>381</v>
      </c>
      <c r="F7438" s="97">
        <v>0</v>
      </c>
      <c r="G7438" s="97"/>
      <c r="H7438" s="116"/>
      <c r="I7438" s="116"/>
      <c r="J7438" s="97"/>
      <c r="AD7438" s="476"/>
      <c r="AI7438" s="473"/>
    </row>
    <row r="7439" spans="1:35" s="4" customFormat="1" x14ac:dyDescent="0.25">
      <c r="A7439" s="408">
        <f t="shared" si="114"/>
        <v>7437</v>
      </c>
      <c r="B7439" s="488">
        <v>45569</v>
      </c>
      <c r="C7439" s="373" t="s">
        <v>255</v>
      </c>
      <c r="D7439" s="408" t="s">
        <v>159</v>
      </c>
      <c r="E7439" s="408" t="s">
        <v>448</v>
      </c>
      <c r="F7439" s="472">
        <v>0</v>
      </c>
      <c r="G7439" s="97"/>
      <c r="H7439" s="116"/>
      <c r="I7439" s="116"/>
      <c r="J7439" s="97"/>
      <c r="AD7439" s="476"/>
      <c r="AI7439" s="473"/>
    </row>
    <row r="7440" spans="1:35" s="4" customFormat="1" x14ac:dyDescent="0.25">
      <c r="A7440" s="408">
        <f t="shared" si="114"/>
        <v>7438</v>
      </c>
      <c r="B7440" s="488">
        <v>45569</v>
      </c>
      <c r="C7440" s="96" t="s">
        <v>474</v>
      </c>
      <c r="D7440" s="408" t="s">
        <v>269</v>
      </c>
      <c r="E7440" s="408" t="s">
        <v>470</v>
      </c>
      <c r="F7440" s="97">
        <v>0</v>
      </c>
      <c r="G7440" s="97"/>
      <c r="H7440" s="116"/>
      <c r="I7440" s="116"/>
      <c r="J7440" s="97"/>
      <c r="AD7440" s="476"/>
      <c r="AI7440" s="473"/>
    </row>
    <row r="7441" spans="1:35" s="4" customFormat="1" x14ac:dyDescent="0.25">
      <c r="A7441" s="408">
        <f t="shared" si="114"/>
        <v>7439</v>
      </c>
      <c r="B7441" s="488">
        <v>45569</v>
      </c>
      <c r="C7441" s="373" t="s">
        <v>475</v>
      </c>
      <c r="D7441" s="408" t="s">
        <v>269</v>
      </c>
      <c r="E7441" s="408" t="s">
        <v>470</v>
      </c>
      <c r="F7441" s="472">
        <v>0</v>
      </c>
      <c r="G7441" s="97"/>
      <c r="H7441" s="116"/>
      <c r="I7441" s="116"/>
      <c r="J7441" s="97"/>
      <c r="AD7441" s="476"/>
      <c r="AI7441" s="473"/>
    </row>
    <row r="7442" spans="1:35" s="4" customFormat="1" x14ac:dyDescent="0.25">
      <c r="A7442" s="408">
        <f t="shared" si="114"/>
        <v>7440</v>
      </c>
      <c r="B7442" s="488">
        <v>45569</v>
      </c>
      <c r="C7442" s="96" t="s">
        <v>476</v>
      </c>
      <c r="D7442" s="408" t="s">
        <v>269</v>
      </c>
      <c r="E7442" s="408" t="s">
        <v>470</v>
      </c>
      <c r="F7442" s="97">
        <v>0</v>
      </c>
      <c r="G7442" s="97"/>
      <c r="H7442" s="116"/>
      <c r="I7442" s="116"/>
      <c r="J7442" s="97"/>
      <c r="AD7442" s="476"/>
      <c r="AI7442" s="473"/>
    </row>
    <row r="7443" spans="1:35" s="4" customFormat="1" x14ac:dyDescent="0.25">
      <c r="A7443" s="408">
        <f t="shared" si="114"/>
        <v>7441</v>
      </c>
      <c r="B7443" s="488">
        <v>45569</v>
      </c>
      <c r="C7443" s="373" t="s">
        <v>477</v>
      </c>
      <c r="D7443" s="408" t="s">
        <v>269</v>
      </c>
      <c r="E7443" s="408" t="s">
        <v>470</v>
      </c>
      <c r="F7443" s="472">
        <v>0</v>
      </c>
      <c r="G7443" s="97"/>
      <c r="H7443" s="116"/>
      <c r="I7443" s="116"/>
      <c r="J7443" s="97"/>
      <c r="AD7443" s="476"/>
      <c r="AI7443" s="473"/>
    </row>
    <row r="7444" spans="1:35" s="4" customFormat="1" x14ac:dyDescent="0.25">
      <c r="A7444" s="408">
        <f t="shared" si="114"/>
        <v>7442</v>
      </c>
      <c r="B7444" s="488">
        <v>45569</v>
      </c>
      <c r="C7444" s="373" t="s">
        <v>478</v>
      </c>
      <c r="D7444" s="408" t="s">
        <v>103</v>
      </c>
      <c r="E7444" s="408" t="s">
        <v>470</v>
      </c>
      <c r="F7444" s="97">
        <v>0</v>
      </c>
      <c r="G7444" s="97"/>
      <c r="H7444" s="116"/>
      <c r="I7444" s="116"/>
      <c r="J7444" s="97"/>
      <c r="AD7444" s="476"/>
      <c r="AI7444" s="473"/>
    </row>
    <row r="7445" spans="1:35" s="4" customFormat="1" x14ac:dyDescent="0.25">
      <c r="A7445" s="408">
        <f t="shared" si="114"/>
        <v>7443</v>
      </c>
      <c r="B7445" s="488">
        <v>45569</v>
      </c>
      <c r="C7445" s="373" t="s">
        <v>509</v>
      </c>
      <c r="D7445" s="408" t="s">
        <v>269</v>
      </c>
      <c r="E7445" s="408" t="s">
        <v>470</v>
      </c>
      <c r="F7445" s="472">
        <v>0</v>
      </c>
      <c r="G7445" s="97"/>
      <c r="H7445" s="116"/>
      <c r="I7445" s="116"/>
      <c r="J7445" s="97"/>
      <c r="AD7445" s="476"/>
      <c r="AI7445" s="473"/>
    </row>
    <row r="7446" spans="1:35" s="4" customFormat="1" x14ac:dyDescent="0.25">
      <c r="A7446" s="408">
        <f t="shared" si="114"/>
        <v>7444</v>
      </c>
      <c r="B7446" s="488">
        <v>45569</v>
      </c>
      <c r="C7446" s="96" t="s">
        <v>489</v>
      </c>
      <c r="D7446" s="408" t="s">
        <v>269</v>
      </c>
      <c r="E7446" s="408" t="s">
        <v>381</v>
      </c>
      <c r="F7446" s="97">
        <v>0</v>
      </c>
      <c r="G7446" s="97"/>
      <c r="H7446" s="116"/>
      <c r="I7446" s="116"/>
      <c r="J7446" s="97"/>
      <c r="AD7446" s="476"/>
      <c r="AI7446" s="473"/>
    </row>
    <row r="7447" spans="1:35" s="4" customFormat="1" x14ac:dyDescent="0.25">
      <c r="A7447" s="408">
        <f t="shared" si="114"/>
        <v>7445</v>
      </c>
      <c r="B7447" s="488">
        <v>45569</v>
      </c>
      <c r="C7447" s="373" t="s">
        <v>519</v>
      </c>
      <c r="D7447" s="408" t="s">
        <v>103</v>
      </c>
      <c r="E7447" s="408" t="s">
        <v>504</v>
      </c>
      <c r="F7447" s="472">
        <v>0</v>
      </c>
      <c r="G7447" s="97"/>
      <c r="H7447" s="116"/>
      <c r="I7447" s="116"/>
      <c r="J7447" s="97"/>
      <c r="AD7447" s="476"/>
      <c r="AI7447" s="473"/>
    </row>
    <row r="7448" spans="1:35" s="4" customFormat="1" x14ac:dyDescent="0.25">
      <c r="A7448" s="408">
        <f t="shared" si="114"/>
        <v>7446</v>
      </c>
      <c r="B7448" s="488">
        <v>45569</v>
      </c>
      <c r="C7448" s="96" t="s">
        <v>507</v>
      </c>
      <c r="D7448" s="408" t="s">
        <v>269</v>
      </c>
      <c r="E7448" s="408" t="s">
        <v>504</v>
      </c>
      <c r="F7448" s="97">
        <v>0</v>
      </c>
      <c r="G7448" s="97"/>
      <c r="H7448" s="116"/>
      <c r="I7448" s="116"/>
      <c r="J7448" s="97"/>
      <c r="AD7448" s="476"/>
      <c r="AI7448" s="473"/>
    </row>
    <row r="7449" spans="1:35" s="4" customFormat="1" x14ac:dyDescent="0.25">
      <c r="A7449" s="408">
        <f t="shared" si="114"/>
        <v>7447</v>
      </c>
      <c r="B7449" s="488">
        <v>45570</v>
      </c>
      <c r="C7449" s="212" t="s">
        <v>125</v>
      </c>
      <c r="D7449" s="408" t="s">
        <v>99</v>
      </c>
      <c r="E7449" s="408" t="s">
        <v>334</v>
      </c>
      <c r="F7449" s="97">
        <v>178</v>
      </c>
      <c r="G7449" s="97"/>
      <c r="H7449" s="116"/>
      <c r="I7449" s="116"/>
      <c r="J7449" s="97"/>
      <c r="AD7449" s="476"/>
      <c r="AI7449" s="473"/>
    </row>
    <row r="7450" spans="1:35" s="4" customFormat="1" x14ac:dyDescent="0.25">
      <c r="A7450" s="408">
        <f t="shared" si="114"/>
        <v>7448</v>
      </c>
      <c r="B7450" s="488">
        <v>45570</v>
      </c>
      <c r="C7450" s="212" t="s">
        <v>290</v>
      </c>
      <c r="D7450" s="408" t="s">
        <v>99</v>
      </c>
      <c r="E7450" s="408" t="s">
        <v>335</v>
      </c>
      <c r="F7450" s="97">
        <v>459</v>
      </c>
      <c r="G7450" s="97"/>
      <c r="H7450" s="116"/>
      <c r="I7450" s="116"/>
      <c r="J7450" s="97"/>
      <c r="AD7450" s="476"/>
      <c r="AI7450" s="473"/>
    </row>
    <row r="7451" spans="1:35" s="4" customFormat="1" x14ac:dyDescent="0.25">
      <c r="A7451" s="408">
        <f t="shared" si="114"/>
        <v>7449</v>
      </c>
      <c r="B7451" s="488">
        <v>45570</v>
      </c>
      <c r="C7451" s="212" t="s">
        <v>88</v>
      </c>
      <c r="D7451" s="408" t="s">
        <v>89</v>
      </c>
      <c r="E7451" s="408" t="s">
        <v>336</v>
      </c>
      <c r="F7451" s="97">
        <v>0</v>
      </c>
      <c r="G7451" s="97"/>
      <c r="H7451" s="116"/>
      <c r="I7451" s="116"/>
      <c r="J7451" s="97"/>
      <c r="AD7451" s="476"/>
      <c r="AI7451" s="473"/>
    </row>
    <row r="7452" spans="1:35" s="4" customFormat="1" x14ac:dyDescent="0.25">
      <c r="A7452" s="408">
        <f t="shared" si="114"/>
        <v>7450</v>
      </c>
      <c r="B7452" s="488">
        <v>45570</v>
      </c>
      <c r="C7452" s="212" t="s">
        <v>294</v>
      </c>
      <c r="D7452" s="408" t="s">
        <v>89</v>
      </c>
      <c r="E7452" s="408" t="s">
        <v>337</v>
      </c>
      <c r="F7452" s="97">
        <v>0</v>
      </c>
      <c r="G7452" s="97"/>
      <c r="H7452" s="116"/>
      <c r="I7452" s="116"/>
      <c r="J7452" s="97"/>
      <c r="AD7452" s="476"/>
      <c r="AI7452" s="473"/>
    </row>
    <row r="7453" spans="1:35" s="4" customFormat="1" x14ac:dyDescent="0.25">
      <c r="A7453" s="408">
        <f t="shared" si="114"/>
        <v>7451</v>
      </c>
      <c r="B7453" s="488">
        <v>45570</v>
      </c>
      <c r="C7453" s="212" t="s">
        <v>119</v>
      </c>
      <c r="D7453" s="408" t="s">
        <v>131</v>
      </c>
      <c r="E7453" s="408" t="s">
        <v>338</v>
      </c>
      <c r="F7453" s="97">
        <v>75</v>
      </c>
      <c r="G7453" s="97"/>
      <c r="H7453" s="116"/>
      <c r="I7453" s="116"/>
      <c r="J7453" s="97"/>
      <c r="AD7453" s="476"/>
      <c r="AI7453" s="473"/>
    </row>
    <row r="7454" spans="1:35" s="4" customFormat="1" x14ac:dyDescent="0.25">
      <c r="A7454" s="408">
        <f t="shared" si="114"/>
        <v>7452</v>
      </c>
      <c r="B7454" s="488">
        <v>45570</v>
      </c>
      <c r="C7454" s="212" t="s">
        <v>121</v>
      </c>
      <c r="D7454" s="408" t="s">
        <v>122</v>
      </c>
      <c r="E7454" s="408" t="s">
        <v>339</v>
      </c>
      <c r="F7454" s="97">
        <v>76</v>
      </c>
      <c r="G7454" s="97"/>
      <c r="H7454" s="116"/>
      <c r="I7454" s="116"/>
      <c r="J7454" s="97"/>
      <c r="AD7454" s="476"/>
      <c r="AI7454" s="473"/>
    </row>
    <row r="7455" spans="1:35" s="4" customFormat="1" x14ac:dyDescent="0.25">
      <c r="A7455" s="408">
        <f t="shared" si="114"/>
        <v>7453</v>
      </c>
      <c r="B7455" s="488">
        <v>45570</v>
      </c>
      <c r="C7455" s="212" t="s">
        <v>349</v>
      </c>
      <c r="D7455" s="408" t="s">
        <v>360</v>
      </c>
      <c r="E7455" s="408" t="s">
        <v>127</v>
      </c>
      <c r="F7455" s="97">
        <v>0</v>
      </c>
      <c r="G7455" s="97"/>
      <c r="H7455" s="116"/>
      <c r="I7455" s="116"/>
      <c r="J7455" s="97"/>
      <c r="AD7455" s="476"/>
      <c r="AI7455" s="473"/>
    </row>
    <row r="7456" spans="1:35" s="4" customFormat="1" x14ac:dyDescent="0.25">
      <c r="A7456" s="408">
        <f t="shared" si="114"/>
        <v>7454</v>
      </c>
      <c r="B7456" s="488">
        <v>45570</v>
      </c>
      <c r="C7456" s="212" t="s">
        <v>449</v>
      </c>
      <c r="D7456" s="408" t="s">
        <v>122</v>
      </c>
      <c r="E7456" s="408" t="s">
        <v>339</v>
      </c>
      <c r="F7456" s="97">
        <v>0</v>
      </c>
      <c r="G7456" s="97"/>
      <c r="H7456" s="116"/>
      <c r="I7456" s="116"/>
      <c r="J7456" s="97"/>
      <c r="AD7456" s="476"/>
      <c r="AI7456" s="473"/>
    </row>
    <row r="7457" spans="1:35" s="4" customFormat="1" x14ac:dyDescent="0.25">
      <c r="A7457" s="408">
        <f t="shared" si="114"/>
        <v>7455</v>
      </c>
      <c r="B7457" s="488">
        <v>45570</v>
      </c>
      <c r="C7457" s="212" t="s">
        <v>118</v>
      </c>
      <c r="D7457" s="408" t="s">
        <v>107</v>
      </c>
      <c r="E7457" s="408" t="s">
        <v>340</v>
      </c>
      <c r="F7457" s="97">
        <v>0</v>
      </c>
      <c r="G7457" s="97"/>
      <c r="H7457" s="116"/>
      <c r="I7457" s="116"/>
      <c r="J7457" s="97"/>
      <c r="AD7457" s="476"/>
      <c r="AI7457" s="473"/>
    </row>
    <row r="7458" spans="1:35" s="4" customFormat="1" x14ac:dyDescent="0.25">
      <c r="A7458" s="408">
        <f t="shared" si="114"/>
        <v>7456</v>
      </c>
      <c r="B7458" s="488">
        <v>45570</v>
      </c>
      <c r="C7458" s="212" t="s">
        <v>109</v>
      </c>
      <c r="D7458" s="408" t="s">
        <v>107</v>
      </c>
      <c r="E7458" s="408" t="s">
        <v>341</v>
      </c>
      <c r="F7458" s="97">
        <v>0</v>
      </c>
      <c r="G7458" s="97"/>
      <c r="H7458" s="116"/>
      <c r="I7458" s="116"/>
      <c r="J7458" s="97"/>
      <c r="AD7458" s="476"/>
      <c r="AI7458" s="473"/>
    </row>
    <row r="7459" spans="1:35" s="4" customFormat="1" x14ac:dyDescent="0.25">
      <c r="A7459" s="408">
        <f t="shared" si="114"/>
        <v>7457</v>
      </c>
      <c r="B7459" s="488">
        <v>45570</v>
      </c>
      <c r="C7459" s="212" t="s">
        <v>106</v>
      </c>
      <c r="D7459" s="408" t="s">
        <v>107</v>
      </c>
      <c r="E7459" s="408" t="s">
        <v>342</v>
      </c>
      <c r="F7459" s="97">
        <v>87</v>
      </c>
      <c r="G7459" s="97"/>
      <c r="H7459" s="116"/>
      <c r="I7459" s="116"/>
      <c r="J7459" s="97"/>
      <c r="AD7459" s="476"/>
      <c r="AI7459" s="473"/>
    </row>
    <row r="7460" spans="1:35" s="4" customFormat="1" x14ac:dyDescent="0.25">
      <c r="A7460" s="408">
        <f t="shared" si="114"/>
        <v>7458</v>
      </c>
      <c r="B7460" s="488">
        <v>45570</v>
      </c>
      <c r="C7460" s="212" t="s">
        <v>278</v>
      </c>
      <c r="D7460" s="408" t="s">
        <v>107</v>
      </c>
      <c r="E7460" s="408" t="s">
        <v>341</v>
      </c>
      <c r="F7460" s="97">
        <v>96</v>
      </c>
      <c r="G7460" s="97"/>
      <c r="H7460" s="116"/>
      <c r="I7460" s="116"/>
      <c r="J7460" s="97"/>
      <c r="AD7460" s="476"/>
      <c r="AI7460" s="473"/>
    </row>
    <row r="7461" spans="1:35" s="4" customFormat="1" x14ac:dyDescent="0.25">
      <c r="A7461" s="408">
        <f t="shared" si="114"/>
        <v>7459</v>
      </c>
      <c r="B7461" s="488">
        <v>45570</v>
      </c>
      <c r="C7461" s="212" t="s">
        <v>372</v>
      </c>
      <c r="D7461" s="408" t="s">
        <v>107</v>
      </c>
      <c r="E7461" s="408">
        <v>0</v>
      </c>
      <c r="F7461" s="97">
        <v>0</v>
      </c>
      <c r="G7461" s="97"/>
      <c r="H7461" s="116"/>
      <c r="I7461" s="116"/>
      <c r="J7461" s="97"/>
      <c r="AD7461" s="476"/>
      <c r="AI7461" s="473"/>
    </row>
    <row r="7462" spans="1:35" s="4" customFormat="1" x14ac:dyDescent="0.25">
      <c r="A7462" s="408">
        <f t="shared" si="114"/>
        <v>7460</v>
      </c>
      <c r="B7462" s="488">
        <v>45570</v>
      </c>
      <c r="C7462" s="212" t="s">
        <v>373</v>
      </c>
      <c r="D7462" s="408" t="s">
        <v>107</v>
      </c>
      <c r="E7462" s="408">
        <v>0</v>
      </c>
      <c r="F7462" s="97">
        <v>71</v>
      </c>
      <c r="G7462" s="97"/>
      <c r="H7462" s="116"/>
      <c r="I7462" s="116"/>
      <c r="J7462" s="97"/>
      <c r="AD7462" s="476"/>
      <c r="AI7462" s="473"/>
    </row>
    <row r="7463" spans="1:35" s="4" customFormat="1" x14ac:dyDescent="0.25">
      <c r="A7463" s="408">
        <f t="shared" si="114"/>
        <v>7461</v>
      </c>
      <c r="B7463" s="488">
        <v>45570</v>
      </c>
      <c r="C7463" s="212" t="s">
        <v>91</v>
      </c>
      <c r="D7463" s="408" t="s">
        <v>92</v>
      </c>
      <c r="E7463" s="408" t="s">
        <v>343</v>
      </c>
      <c r="F7463" s="97">
        <v>0</v>
      </c>
      <c r="G7463" s="97"/>
      <c r="H7463" s="116"/>
      <c r="I7463" s="116"/>
      <c r="J7463" s="97"/>
      <c r="AD7463" s="476"/>
      <c r="AI7463" s="473"/>
    </row>
    <row r="7464" spans="1:35" s="4" customFormat="1" x14ac:dyDescent="0.25">
      <c r="A7464" s="408">
        <f t="shared" si="114"/>
        <v>7462</v>
      </c>
      <c r="B7464" s="488">
        <v>45570</v>
      </c>
      <c r="C7464" s="212" t="s">
        <v>94</v>
      </c>
      <c r="D7464" s="408" t="s">
        <v>92</v>
      </c>
      <c r="E7464" s="408" t="s">
        <v>344</v>
      </c>
      <c r="F7464" s="97">
        <v>0</v>
      </c>
      <c r="G7464" s="97"/>
      <c r="H7464" s="116"/>
      <c r="I7464" s="116"/>
      <c r="J7464" s="97"/>
      <c r="AD7464" s="476"/>
      <c r="AI7464" s="473"/>
    </row>
    <row r="7465" spans="1:35" s="4" customFormat="1" x14ac:dyDescent="0.25">
      <c r="A7465" s="408">
        <f t="shared" si="114"/>
        <v>7463</v>
      </c>
      <c r="B7465" s="488">
        <v>45570</v>
      </c>
      <c r="C7465" s="212" t="s">
        <v>116</v>
      </c>
      <c r="D7465" s="408" t="s">
        <v>92</v>
      </c>
      <c r="E7465" s="408" t="s">
        <v>345</v>
      </c>
      <c r="F7465" s="97">
        <v>0</v>
      </c>
      <c r="G7465" s="97"/>
      <c r="H7465" s="116"/>
      <c r="I7465" s="116"/>
      <c r="J7465" s="97"/>
      <c r="AD7465" s="476"/>
      <c r="AI7465" s="473"/>
    </row>
    <row r="7466" spans="1:35" s="4" customFormat="1" x14ac:dyDescent="0.25">
      <c r="A7466" s="408">
        <f t="shared" si="114"/>
        <v>7464</v>
      </c>
      <c r="B7466" s="488">
        <v>45570</v>
      </c>
      <c r="C7466" s="212" t="s">
        <v>128</v>
      </c>
      <c r="D7466" s="408" t="s">
        <v>97</v>
      </c>
      <c r="E7466" s="408" t="s">
        <v>346</v>
      </c>
      <c r="F7466" s="97">
        <v>0</v>
      </c>
      <c r="G7466" s="97"/>
      <c r="H7466" s="116"/>
      <c r="I7466" s="116"/>
      <c r="J7466" s="97"/>
      <c r="AD7466" s="476"/>
      <c r="AI7466" s="473"/>
    </row>
    <row r="7467" spans="1:35" s="4" customFormat="1" x14ac:dyDescent="0.25">
      <c r="A7467" s="408">
        <f t="shared" si="114"/>
        <v>7465</v>
      </c>
      <c r="B7467" s="488">
        <v>45570</v>
      </c>
      <c r="C7467" s="212" t="s">
        <v>96</v>
      </c>
      <c r="D7467" s="408" t="s">
        <v>97</v>
      </c>
      <c r="E7467" s="408" t="s">
        <v>347</v>
      </c>
      <c r="F7467" s="97">
        <v>113</v>
      </c>
      <c r="G7467" s="97"/>
      <c r="H7467" s="116"/>
      <c r="I7467" s="116"/>
      <c r="J7467" s="97"/>
      <c r="AD7467" s="476"/>
      <c r="AI7467" s="473"/>
    </row>
    <row r="7468" spans="1:35" s="4" customFormat="1" x14ac:dyDescent="0.25">
      <c r="A7468" s="408">
        <f t="shared" si="114"/>
        <v>7466</v>
      </c>
      <c r="B7468" s="488">
        <v>45570</v>
      </c>
      <c r="C7468" s="212" t="s">
        <v>113</v>
      </c>
      <c r="D7468" s="408" t="s">
        <v>114</v>
      </c>
      <c r="E7468" s="408" t="s">
        <v>348</v>
      </c>
      <c r="F7468" s="97">
        <v>0</v>
      </c>
      <c r="G7468" s="97"/>
      <c r="H7468" s="116"/>
      <c r="I7468" s="116"/>
      <c r="J7468" s="97"/>
      <c r="AD7468" s="476"/>
      <c r="AI7468" s="473"/>
    </row>
    <row r="7469" spans="1:35" s="4" customFormat="1" x14ac:dyDescent="0.25">
      <c r="A7469" s="408">
        <f t="shared" si="114"/>
        <v>7467</v>
      </c>
      <c r="B7469" s="488">
        <v>45570</v>
      </c>
      <c r="C7469" s="96" t="s">
        <v>559</v>
      </c>
      <c r="D7469" s="408" t="str">
        <f>VLOOKUP(C7469,X$4:Z7470,2,FALSE)</f>
        <v>لودر VOLVO</v>
      </c>
      <c r="E7469" s="408" t="str">
        <f>VLOOKUP(C7469,X$4:Z7470,3,FALSE)</f>
        <v>شرکتی</v>
      </c>
      <c r="F7469" s="97">
        <v>0</v>
      </c>
      <c r="G7469" s="97"/>
      <c r="H7469" s="116"/>
      <c r="I7469" s="116"/>
      <c r="J7469" s="97"/>
      <c r="AD7469" s="476"/>
      <c r="AI7469" s="473"/>
    </row>
    <row r="7470" spans="1:35" s="4" customFormat="1" x14ac:dyDescent="0.25">
      <c r="A7470" s="408">
        <f t="shared" si="114"/>
        <v>7468</v>
      </c>
      <c r="B7470" s="488">
        <v>45570</v>
      </c>
      <c r="C7470" s="212" t="s">
        <v>156</v>
      </c>
      <c r="D7470" s="408" t="s">
        <v>136</v>
      </c>
      <c r="E7470" s="408" t="s">
        <v>149</v>
      </c>
      <c r="F7470" s="97">
        <v>0</v>
      </c>
      <c r="G7470" s="97"/>
      <c r="H7470" s="116"/>
      <c r="I7470" s="116"/>
      <c r="J7470" s="97"/>
      <c r="AD7470" s="476"/>
      <c r="AI7470" s="473"/>
    </row>
    <row r="7471" spans="1:35" s="4" customFormat="1" x14ac:dyDescent="0.25">
      <c r="A7471" s="408">
        <f t="shared" si="114"/>
        <v>7469</v>
      </c>
      <c r="B7471" s="488">
        <v>45570</v>
      </c>
      <c r="C7471" s="212" t="s">
        <v>142</v>
      </c>
      <c r="D7471" s="408" t="s">
        <v>264</v>
      </c>
      <c r="E7471" s="408" t="s">
        <v>143</v>
      </c>
      <c r="F7471" s="97">
        <v>139</v>
      </c>
      <c r="G7471" s="97"/>
      <c r="H7471" s="116"/>
      <c r="I7471" s="116"/>
      <c r="J7471" s="97"/>
      <c r="AD7471" s="476"/>
      <c r="AI7471" s="473"/>
    </row>
    <row r="7472" spans="1:35" s="4" customFormat="1" x14ac:dyDescent="0.25">
      <c r="A7472" s="408">
        <f t="shared" si="114"/>
        <v>7470</v>
      </c>
      <c r="B7472" s="488">
        <v>45570</v>
      </c>
      <c r="C7472" s="212" t="s">
        <v>144</v>
      </c>
      <c r="D7472" s="408" t="s">
        <v>264</v>
      </c>
      <c r="E7472" s="408" t="s">
        <v>143</v>
      </c>
      <c r="F7472" s="97">
        <v>142</v>
      </c>
      <c r="G7472" s="97"/>
      <c r="H7472" s="116"/>
      <c r="I7472" s="116"/>
      <c r="J7472" s="97"/>
      <c r="AD7472" s="476"/>
      <c r="AI7472" s="473"/>
    </row>
    <row r="7473" spans="1:35" s="4" customFormat="1" x14ac:dyDescent="0.25">
      <c r="A7473" s="408">
        <f t="shared" si="114"/>
        <v>7471</v>
      </c>
      <c r="B7473" s="488">
        <v>45570</v>
      </c>
      <c r="C7473" s="212" t="s">
        <v>145</v>
      </c>
      <c r="D7473" s="408" t="s">
        <v>265</v>
      </c>
      <c r="E7473" s="408" t="s">
        <v>146</v>
      </c>
      <c r="F7473" s="97">
        <v>352</v>
      </c>
      <c r="G7473" s="97"/>
      <c r="H7473" s="116"/>
      <c r="I7473" s="116"/>
      <c r="J7473" s="97"/>
      <c r="AD7473" s="476"/>
      <c r="AI7473" s="473"/>
    </row>
    <row r="7474" spans="1:35" s="4" customFormat="1" x14ac:dyDescent="0.25">
      <c r="A7474" s="408">
        <f t="shared" si="114"/>
        <v>7472</v>
      </c>
      <c r="B7474" s="488">
        <v>45570</v>
      </c>
      <c r="C7474" s="212" t="s">
        <v>160</v>
      </c>
      <c r="D7474" s="408" t="s">
        <v>136</v>
      </c>
      <c r="E7474" s="408" t="s">
        <v>64</v>
      </c>
      <c r="F7474" s="97">
        <v>202</v>
      </c>
      <c r="G7474" s="97"/>
      <c r="H7474" s="116"/>
      <c r="I7474" s="116"/>
      <c r="J7474" s="97"/>
      <c r="AD7474" s="476"/>
      <c r="AI7474" s="473"/>
    </row>
    <row r="7475" spans="1:35" s="4" customFormat="1" x14ac:dyDescent="0.25">
      <c r="A7475" s="408">
        <f t="shared" si="114"/>
        <v>7473</v>
      </c>
      <c r="B7475" s="488">
        <v>45570</v>
      </c>
      <c r="C7475" s="212" t="s">
        <v>390</v>
      </c>
      <c r="D7475" s="408" t="s">
        <v>99</v>
      </c>
      <c r="E7475" s="408" t="s">
        <v>381</v>
      </c>
      <c r="F7475" s="97">
        <v>240</v>
      </c>
      <c r="G7475" s="97"/>
      <c r="H7475" s="116"/>
      <c r="I7475" s="116"/>
      <c r="J7475" s="97"/>
      <c r="AD7475" s="476"/>
      <c r="AI7475" s="473"/>
    </row>
    <row r="7476" spans="1:35" s="4" customFormat="1" x14ac:dyDescent="0.25">
      <c r="A7476" s="408">
        <f t="shared" si="114"/>
        <v>7474</v>
      </c>
      <c r="B7476" s="488">
        <v>45570</v>
      </c>
      <c r="C7476" s="96" t="s">
        <v>283</v>
      </c>
      <c r="D7476" s="408" t="s">
        <v>266</v>
      </c>
      <c r="E7476" s="408" t="s">
        <v>63</v>
      </c>
      <c r="F7476" s="97">
        <v>0</v>
      </c>
      <c r="G7476" s="97"/>
      <c r="H7476" s="116"/>
      <c r="I7476" s="116"/>
      <c r="J7476" s="97"/>
      <c r="AD7476" s="476"/>
      <c r="AI7476" s="473"/>
    </row>
    <row r="7477" spans="1:35" s="4" customFormat="1" x14ac:dyDescent="0.25">
      <c r="A7477" s="408">
        <f t="shared" si="114"/>
        <v>7475</v>
      </c>
      <c r="B7477" s="488">
        <v>45570</v>
      </c>
      <c r="C7477" s="212" t="s">
        <v>148</v>
      </c>
      <c r="D7477" s="408" t="s">
        <v>92</v>
      </c>
      <c r="E7477" s="408" t="s">
        <v>63</v>
      </c>
      <c r="F7477" s="97">
        <v>0</v>
      </c>
      <c r="G7477" s="97"/>
      <c r="H7477" s="116"/>
      <c r="I7477" s="116"/>
      <c r="J7477" s="97"/>
      <c r="AD7477" s="476"/>
      <c r="AI7477" s="473"/>
    </row>
    <row r="7478" spans="1:35" s="4" customFormat="1" x14ac:dyDescent="0.25">
      <c r="A7478" s="408">
        <f t="shared" si="114"/>
        <v>7476</v>
      </c>
      <c r="B7478" s="488">
        <v>45570</v>
      </c>
      <c r="C7478" s="212" t="s">
        <v>150</v>
      </c>
      <c r="D7478" s="408" t="s">
        <v>92</v>
      </c>
      <c r="E7478" s="408" t="s">
        <v>63</v>
      </c>
      <c r="F7478" s="97">
        <v>0</v>
      </c>
      <c r="G7478" s="97"/>
      <c r="H7478" s="116"/>
      <c r="I7478" s="116"/>
      <c r="J7478" s="97"/>
      <c r="AD7478" s="476"/>
      <c r="AI7478" s="473"/>
    </row>
    <row r="7479" spans="1:35" s="4" customFormat="1" x14ac:dyDescent="0.25">
      <c r="A7479" s="408">
        <f t="shared" si="114"/>
        <v>7477</v>
      </c>
      <c r="B7479" s="488">
        <v>45570</v>
      </c>
      <c r="C7479" s="213" t="s">
        <v>467</v>
      </c>
      <c r="D7479" s="408" t="s">
        <v>92</v>
      </c>
      <c r="E7479" s="408" t="s">
        <v>63</v>
      </c>
      <c r="F7479" s="97">
        <v>0</v>
      </c>
      <c r="G7479" s="97"/>
      <c r="H7479" s="116"/>
      <c r="I7479" s="116"/>
      <c r="J7479" s="97"/>
      <c r="AD7479" s="476"/>
      <c r="AI7479" s="473"/>
    </row>
    <row r="7480" spans="1:35" s="4" customFormat="1" x14ac:dyDescent="0.25">
      <c r="A7480" s="408">
        <f t="shared" ref="A7480:A7543" si="115">ROW()-2</f>
        <v>7478</v>
      </c>
      <c r="B7480" s="488">
        <v>45570</v>
      </c>
      <c r="C7480" s="212" t="s">
        <v>135</v>
      </c>
      <c r="D7480" s="408" t="s">
        <v>136</v>
      </c>
      <c r="E7480" s="408" t="s">
        <v>2</v>
      </c>
      <c r="F7480" s="97">
        <v>399</v>
      </c>
      <c r="G7480" s="97"/>
      <c r="H7480" s="116"/>
      <c r="I7480" s="116"/>
      <c r="J7480" s="97"/>
      <c r="AD7480" s="476"/>
      <c r="AI7480" s="473"/>
    </row>
    <row r="7481" spans="1:35" s="4" customFormat="1" x14ac:dyDescent="0.25">
      <c r="A7481" s="408">
        <f t="shared" si="115"/>
        <v>7479</v>
      </c>
      <c r="B7481" s="488">
        <v>45570</v>
      </c>
      <c r="C7481" s="212" t="s">
        <v>137</v>
      </c>
      <c r="D7481" s="408" t="s">
        <v>136</v>
      </c>
      <c r="E7481" s="408" t="s">
        <v>2</v>
      </c>
      <c r="F7481" s="97">
        <v>366</v>
      </c>
      <c r="G7481" s="97"/>
      <c r="H7481" s="116"/>
      <c r="I7481" s="116"/>
      <c r="J7481" s="97"/>
      <c r="AD7481" s="476"/>
      <c r="AI7481" s="473"/>
    </row>
    <row r="7482" spans="1:35" s="4" customFormat="1" x14ac:dyDescent="0.25">
      <c r="A7482" s="408">
        <f t="shared" si="115"/>
        <v>7480</v>
      </c>
      <c r="B7482" s="488">
        <v>45570</v>
      </c>
      <c r="C7482" s="212" t="s">
        <v>139</v>
      </c>
      <c r="D7482" s="408" t="s">
        <v>92</v>
      </c>
      <c r="E7482" s="408" t="s">
        <v>2</v>
      </c>
      <c r="F7482" s="97">
        <v>265</v>
      </c>
      <c r="G7482" s="97"/>
      <c r="H7482" s="116"/>
      <c r="I7482" s="116"/>
      <c r="J7482" s="97"/>
      <c r="AD7482" s="476"/>
      <c r="AI7482" s="473"/>
    </row>
    <row r="7483" spans="1:35" s="4" customFormat="1" x14ac:dyDescent="0.25">
      <c r="A7483" s="408">
        <f t="shared" si="115"/>
        <v>7481</v>
      </c>
      <c r="B7483" s="488">
        <v>45570</v>
      </c>
      <c r="C7483" s="212" t="s">
        <v>140</v>
      </c>
      <c r="D7483" s="408" t="s">
        <v>92</v>
      </c>
      <c r="E7483" s="408" t="s">
        <v>2</v>
      </c>
      <c r="F7483" s="97">
        <v>194</v>
      </c>
      <c r="G7483" s="97"/>
      <c r="H7483" s="116"/>
      <c r="I7483" s="116"/>
      <c r="J7483" s="97"/>
      <c r="AD7483" s="476"/>
      <c r="AI7483" s="473"/>
    </row>
    <row r="7484" spans="1:35" s="4" customFormat="1" x14ac:dyDescent="0.25">
      <c r="A7484" s="408">
        <f t="shared" si="115"/>
        <v>7482</v>
      </c>
      <c r="B7484" s="488">
        <v>45570</v>
      </c>
      <c r="C7484" s="212" t="s">
        <v>141</v>
      </c>
      <c r="D7484" s="408" t="s">
        <v>92</v>
      </c>
      <c r="E7484" s="408" t="s">
        <v>2</v>
      </c>
      <c r="F7484" s="97">
        <v>0</v>
      </c>
      <c r="G7484" s="97"/>
      <c r="H7484" s="116"/>
      <c r="I7484" s="116"/>
      <c r="J7484" s="97"/>
      <c r="AD7484" s="476"/>
      <c r="AI7484" s="473"/>
    </row>
    <row r="7485" spans="1:35" s="4" customFormat="1" x14ac:dyDescent="0.25">
      <c r="A7485" s="408">
        <f t="shared" si="115"/>
        <v>7483</v>
      </c>
      <c r="B7485" s="488">
        <v>45570</v>
      </c>
      <c r="C7485" s="212" t="s">
        <v>134</v>
      </c>
      <c r="D7485" s="408" t="s">
        <v>99</v>
      </c>
      <c r="E7485" s="408" t="s">
        <v>2</v>
      </c>
      <c r="F7485" s="97">
        <v>527</v>
      </c>
      <c r="G7485" s="97"/>
      <c r="H7485" s="116"/>
      <c r="I7485" s="116"/>
      <c r="J7485" s="97"/>
      <c r="AD7485" s="476"/>
      <c r="AI7485" s="473"/>
    </row>
    <row r="7486" spans="1:35" s="4" customFormat="1" x14ac:dyDescent="0.25">
      <c r="A7486" s="408">
        <f t="shared" si="115"/>
        <v>7484</v>
      </c>
      <c r="B7486" s="488">
        <v>45570</v>
      </c>
      <c r="C7486" s="212" t="s">
        <v>279</v>
      </c>
      <c r="D7486" s="408" t="s">
        <v>99</v>
      </c>
      <c r="E7486" s="408" t="s">
        <v>2</v>
      </c>
      <c r="F7486" s="97">
        <v>0</v>
      </c>
      <c r="G7486" s="97"/>
      <c r="H7486" s="116"/>
      <c r="I7486" s="116"/>
      <c r="J7486" s="97"/>
      <c r="AD7486" s="476"/>
      <c r="AI7486" s="473"/>
    </row>
    <row r="7487" spans="1:35" s="4" customFormat="1" x14ac:dyDescent="0.25">
      <c r="A7487" s="408">
        <f t="shared" si="115"/>
        <v>7485</v>
      </c>
      <c r="B7487" s="488">
        <v>45570</v>
      </c>
      <c r="C7487" s="212" t="s">
        <v>153</v>
      </c>
      <c r="D7487" s="408" t="s">
        <v>103</v>
      </c>
      <c r="E7487" s="408" t="s">
        <v>62</v>
      </c>
      <c r="F7487" s="97">
        <v>166</v>
      </c>
      <c r="G7487" s="97"/>
      <c r="H7487" s="116"/>
      <c r="I7487" s="116"/>
      <c r="J7487" s="97"/>
      <c r="AD7487" s="476"/>
      <c r="AI7487" s="473"/>
    </row>
    <row r="7488" spans="1:35" s="4" customFormat="1" x14ac:dyDescent="0.25">
      <c r="A7488" s="408">
        <f t="shared" si="115"/>
        <v>7486</v>
      </c>
      <c r="B7488" s="488">
        <v>45570</v>
      </c>
      <c r="C7488" s="212" t="s">
        <v>154</v>
      </c>
      <c r="D7488" s="408" t="s">
        <v>92</v>
      </c>
      <c r="E7488" s="408" t="s">
        <v>62</v>
      </c>
      <c r="F7488" s="97">
        <v>150</v>
      </c>
      <c r="G7488" s="97"/>
      <c r="H7488" s="116"/>
      <c r="I7488" s="116"/>
      <c r="J7488" s="97"/>
      <c r="AD7488" s="476"/>
      <c r="AI7488" s="473"/>
    </row>
    <row r="7489" spans="1:35" s="4" customFormat="1" x14ac:dyDescent="0.25">
      <c r="A7489" s="408">
        <f t="shared" si="115"/>
        <v>7487</v>
      </c>
      <c r="B7489" s="488">
        <v>45570</v>
      </c>
      <c r="C7489" s="212" t="s">
        <v>155</v>
      </c>
      <c r="D7489" s="408" t="s">
        <v>92</v>
      </c>
      <c r="E7489" s="408" t="s">
        <v>62</v>
      </c>
      <c r="F7489" s="97">
        <v>116</v>
      </c>
      <c r="G7489" s="97"/>
      <c r="H7489" s="116"/>
      <c r="I7489" s="116"/>
      <c r="J7489" s="97"/>
      <c r="AD7489" s="476"/>
      <c r="AI7489" s="473"/>
    </row>
    <row r="7490" spans="1:35" s="4" customFormat="1" x14ac:dyDescent="0.25">
      <c r="A7490" s="408">
        <f t="shared" si="115"/>
        <v>7488</v>
      </c>
      <c r="B7490" s="488">
        <v>45570</v>
      </c>
      <c r="C7490" s="212" t="s">
        <v>295</v>
      </c>
      <c r="D7490" s="408" t="s">
        <v>92</v>
      </c>
      <c r="E7490" s="408" t="s">
        <v>62</v>
      </c>
      <c r="F7490" s="97">
        <v>0</v>
      </c>
      <c r="G7490" s="97"/>
      <c r="H7490" s="116"/>
      <c r="I7490" s="116"/>
      <c r="J7490" s="97"/>
      <c r="AD7490" s="476"/>
      <c r="AI7490" s="473"/>
    </row>
    <row r="7491" spans="1:35" s="4" customFormat="1" x14ac:dyDescent="0.25">
      <c r="A7491" s="408">
        <f t="shared" si="115"/>
        <v>7489</v>
      </c>
      <c r="B7491" s="488">
        <v>45570</v>
      </c>
      <c r="C7491" s="212" t="s">
        <v>259</v>
      </c>
      <c r="D7491" s="408" t="s">
        <v>92</v>
      </c>
      <c r="E7491" s="408" t="s">
        <v>2</v>
      </c>
      <c r="F7491" s="97">
        <v>0</v>
      </c>
      <c r="G7491" s="97"/>
      <c r="H7491" s="116"/>
      <c r="I7491" s="116"/>
      <c r="J7491" s="97"/>
      <c r="AD7491" s="476"/>
      <c r="AI7491" s="473"/>
    </row>
    <row r="7492" spans="1:35" s="4" customFormat="1" x14ac:dyDescent="0.25">
      <c r="A7492" s="408">
        <f t="shared" si="115"/>
        <v>7490</v>
      </c>
      <c r="B7492" s="488">
        <v>45570</v>
      </c>
      <c r="C7492" s="212" t="s">
        <v>260</v>
      </c>
      <c r="D7492" s="408" t="s">
        <v>92</v>
      </c>
      <c r="E7492" s="408" t="s">
        <v>2</v>
      </c>
      <c r="F7492" s="97">
        <v>137</v>
      </c>
      <c r="G7492" s="97"/>
      <c r="H7492" s="116"/>
      <c r="I7492" s="116"/>
      <c r="J7492" s="97"/>
      <c r="AD7492" s="476"/>
      <c r="AI7492" s="473"/>
    </row>
    <row r="7493" spans="1:35" s="4" customFormat="1" x14ac:dyDescent="0.25">
      <c r="A7493" s="408">
        <f t="shared" si="115"/>
        <v>7491</v>
      </c>
      <c r="B7493" s="488">
        <v>45570</v>
      </c>
      <c r="C7493" s="212" t="s">
        <v>252</v>
      </c>
      <c r="D7493" s="408" t="s">
        <v>92</v>
      </c>
      <c r="E7493" s="408" t="s">
        <v>2</v>
      </c>
      <c r="F7493" s="97">
        <v>0</v>
      </c>
      <c r="G7493" s="97"/>
      <c r="H7493" s="116"/>
      <c r="I7493" s="116"/>
      <c r="J7493" s="97"/>
      <c r="AD7493" s="476"/>
      <c r="AI7493" s="473"/>
    </row>
    <row r="7494" spans="1:35" s="4" customFormat="1" x14ac:dyDescent="0.25">
      <c r="A7494" s="408">
        <f t="shared" si="115"/>
        <v>7492</v>
      </c>
      <c r="B7494" s="488">
        <v>45570</v>
      </c>
      <c r="C7494" s="212" t="s">
        <v>177</v>
      </c>
      <c r="D7494" s="408" t="s">
        <v>159</v>
      </c>
      <c r="E7494" s="408" t="s">
        <v>8</v>
      </c>
      <c r="F7494" s="97">
        <v>6</v>
      </c>
      <c r="G7494" s="97"/>
      <c r="H7494" s="116"/>
      <c r="I7494" s="116"/>
      <c r="J7494" s="97"/>
      <c r="AD7494" s="476"/>
      <c r="AI7494" s="473"/>
    </row>
    <row r="7495" spans="1:35" s="4" customFormat="1" x14ac:dyDescent="0.25">
      <c r="A7495" s="408">
        <f t="shared" si="115"/>
        <v>7493</v>
      </c>
      <c r="B7495" s="488">
        <v>45570</v>
      </c>
      <c r="C7495" s="212" t="s">
        <v>162</v>
      </c>
      <c r="D7495" s="408" t="s">
        <v>163</v>
      </c>
      <c r="E7495" s="408" t="s">
        <v>164</v>
      </c>
      <c r="F7495" s="97">
        <v>220</v>
      </c>
      <c r="G7495" s="97"/>
      <c r="H7495" s="116"/>
      <c r="I7495" s="116"/>
      <c r="J7495" s="97"/>
      <c r="AD7495" s="476"/>
      <c r="AI7495" s="473"/>
    </row>
    <row r="7496" spans="1:35" s="4" customFormat="1" x14ac:dyDescent="0.25">
      <c r="A7496" s="408">
        <f t="shared" si="115"/>
        <v>7494</v>
      </c>
      <c r="B7496" s="488">
        <v>45570</v>
      </c>
      <c r="C7496" s="212" t="s">
        <v>166</v>
      </c>
      <c r="D7496" s="408" t="s">
        <v>167</v>
      </c>
      <c r="E7496" s="408" t="s">
        <v>164</v>
      </c>
      <c r="F7496" s="97">
        <v>0</v>
      </c>
      <c r="G7496" s="97"/>
      <c r="H7496" s="116"/>
      <c r="I7496" s="116"/>
      <c r="J7496" s="97"/>
      <c r="AD7496" s="476"/>
      <c r="AI7496" s="473"/>
    </row>
    <row r="7497" spans="1:35" s="4" customFormat="1" x14ac:dyDescent="0.25">
      <c r="A7497" s="408">
        <f t="shared" si="115"/>
        <v>7495</v>
      </c>
      <c r="B7497" s="488">
        <v>45570</v>
      </c>
      <c r="C7497" s="212" t="s">
        <v>169</v>
      </c>
      <c r="D7497" s="408" t="s">
        <v>167</v>
      </c>
      <c r="E7497" s="408" t="s">
        <v>164</v>
      </c>
      <c r="F7497" s="97">
        <v>0</v>
      </c>
      <c r="G7497" s="97"/>
      <c r="H7497" s="116"/>
      <c r="I7497" s="116"/>
      <c r="J7497" s="97"/>
      <c r="AD7497" s="476"/>
      <c r="AI7497" s="473"/>
    </row>
    <row r="7498" spans="1:35" s="4" customFormat="1" x14ac:dyDescent="0.25">
      <c r="A7498" s="408">
        <f t="shared" si="115"/>
        <v>7496</v>
      </c>
      <c r="B7498" s="488">
        <v>45570</v>
      </c>
      <c r="C7498" s="212" t="s">
        <v>170</v>
      </c>
      <c r="D7498" s="408" t="s">
        <v>103</v>
      </c>
      <c r="E7498" s="408" t="s">
        <v>164</v>
      </c>
      <c r="F7498" s="97">
        <v>115</v>
      </c>
      <c r="G7498" s="97"/>
      <c r="H7498" s="116"/>
      <c r="I7498" s="116"/>
      <c r="J7498" s="97"/>
      <c r="AD7498" s="476"/>
      <c r="AI7498" s="473"/>
    </row>
    <row r="7499" spans="1:35" s="4" customFormat="1" x14ac:dyDescent="0.25">
      <c r="A7499" s="408">
        <f t="shared" si="115"/>
        <v>7497</v>
      </c>
      <c r="B7499" s="488">
        <v>45570</v>
      </c>
      <c r="C7499" s="212" t="s">
        <v>171</v>
      </c>
      <c r="D7499" s="408" t="s">
        <v>159</v>
      </c>
      <c r="E7499" s="408" t="s">
        <v>164</v>
      </c>
      <c r="F7499" s="97">
        <v>0</v>
      </c>
      <c r="G7499" s="97"/>
      <c r="H7499" s="116"/>
      <c r="I7499" s="116"/>
      <c r="J7499" s="97"/>
      <c r="AD7499" s="476"/>
      <c r="AI7499" s="473"/>
    </row>
    <row r="7500" spans="1:35" s="4" customFormat="1" x14ac:dyDescent="0.25">
      <c r="A7500" s="408">
        <f t="shared" si="115"/>
        <v>7498</v>
      </c>
      <c r="B7500" s="488">
        <v>45570</v>
      </c>
      <c r="C7500" s="212" t="s">
        <v>172</v>
      </c>
      <c r="D7500" s="408" t="s">
        <v>173</v>
      </c>
      <c r="E7500" s="408" t="s">
        <v>164</v>
      </c>
      <c r="F7500" s="97">
        <v>0</v>
      </c>
      <c r="G7500" s="97"/>
      <c r="H7500" s="116"/>
      <c r="I7500" s="116"/>
      <c r="J7500" s="97"/>
      <c r="AD7500" s="476"/>
      <c r="AI7500" s="473"/>
    </row>
    <row r="7501" spans="1:35" s="4" customFormat="1" x14ac:dyDescent="0.25">
      <c r="A7501" s="408">
        <f t="shared" si="115"/>
        <v>7499</v>
      </c>
      <c r="B7501" s="488">
        <v>45570</v>
      </c>
      <c r="C7501" s="212" t="s">
        <v>174</v>
      </c>
      <c r="D7501" s="408" t="s">
        <v>99</v>
      </c>
      <c r="E7501" s="408" t="s">
        <v>164</v>
      </c>
      <c r="F7501" s="97">
        <v>0</v>
      </c>
      <c r="G7501" s="97"/>
      <c r="H7501" s="116"/>
      <c r="I7501" s="116"/>
      <c r="J7501" s="97"/>
      <c r="AD7501" s="476"/>
      <c r="AI7501" s="473"/>
    </row>
    <row r="7502" spans="1:35" s="4" customFormat="1" x14ac:dyDescent="0.25">
      <c r="A7502" s="408">
        <f t="shared" si="115"/>
        <v>7500</v>
      </c>
      <c r="B7502" s="488">
        <v>45570</v>
      </c>
      <c r="C7502" s="212" t="s">
        <v>175</v>
      </c>
      <c r="D7502" s="408" t="s">
        <v>176</v>
      </c>
      <c r="E7502" s="408" t="s">
        <v>164</v>
      </c>
      <c r="F7502" s="97">
        <v>0</v>
      </c>
      <c r="G7502" s="97"/>
      <c r="H7502" s="116"/>
      <c r="I7502" s="116"/>
      <c r="J7502" s="97"/>
      <c r="AD7502" s="476"/>
      <c r="AI7502" s="473"/>
    </row>
    <row r="7503" spans="1:35" s="4" customFormat="1" x14ac:dyDescent="0.25">
      <c r="A7503" s="408">
        <f t="shared" si="115"/>
        <v>7501</v>
      </c>
      <c r="B7503" s="488">
        <v>45570</v>
      </c>
      <c r="C7503" s="212" t="s">
        <v>263</v>
      </c>
      <c r="D7503" s="408" t="s">
        <v>176</v>
      </c>
      <c r="E7503" s="408" t="s">
        <v>164</v>
      </c>
      <c r="F7503" s="97">
        <v>0</v>
      </c>
      <c r="G7503" s="97"/>
      <c r="H7503" s="116"/>
      <c r="I7503" s="116"/>
      <c r="J7503" s="97"/>
      <c r="AD7503" s="476"/>
      <c r="AI7503" s="473"/>
    </row>
    <row r="7504" spans="1:35" s="4" customFormat="1" x14ac:dyDescent="0.25">
      <c r="A7504" s="408">
        <f t="shared" si="115"/>
        <v>7502</v>
      </c>
      <c r="B7504" s="488">
        <v>45570</v>
      </c>
      <c r="C7504" s="212" t="s">
        <v>261</v>
      </c>
      <c r="D7504" s="408" t="s">
        <v>269</v>
      </c>
      <c r="E7504" s="408" t="s">
        <v>164</v>
      </c>
      <c r="F7504" s="97">
        <v>0</v>
      </c>
      <c r="G7504" s="97"/>
      <c r="H7504" s="116"/>
      <c r="I7504" s="116"/>
      <c r="J7504" s="97"/>
      <c r="AD7504" s="476"/>
      <c r="AI7504" s="473"/>
    </row>
    <row r="7505" spans="1:35" s="4" customFormat="1" x14ac:dyDescent="0.25">
      <c r="A7505" s="408">
        <f t="shared" si="115"/>
        <v>7503</v>
      </c>
      <c r="B7505" s="488">
        <v>45570</v>
      </c>
      <c r="C7505" s="212" t="s">
        <v>254</v>
      </c>
      <c r="D7505" s="408" t="s">
        <v>159</v>
      </c>
      <c r="E7505" s="408" t="s">
        <v>164</v>
      </c>
      <c r="F7505" s="97">
        <v>0</v>
      </c>
      <c r="G7505" s="97"/>
      <c r="H7505" s="116"/>
      <c r="I7505" s="116"/>
      <c r="J7505" s="97"/>
      <c r="AD7505" s="476"/>
      <c r="AI7505" s="473"/>
    </row>
    <row r="7506" spans="1:35" s="4" customFormat="1" x14ac:dyDescent="0.25">
      <c r="A7506" s="408">
        <f t="shared" si="115"/>
        <v>7504</v>
      </c>
      <c r="B7506" s="488">
        <v>45570</v>
      </c>
      <c r="C7506" s="212" t="s">
        <v>277</v>
      </c>
      <c r="D7506" s="408" t="s">
        <v>176</v>
      </c>
      <c r="E7506" s="408" t="s">
        <v>164</v>
      </c>
      <c r="F7506" s="97">
        <v>252</v>
      </c>
      <c r="G7506" s="97"/>
      <c r="H7506" s="116"/>
      <c r="I7506" s="116"/>
      <c r="J7506" s="97"/>
      <c r="AD7506" s="476"/>
      <c r="AI7506" s="473"/>
    </row>
    <row r="7507" spans="1:35" s="4" customFormat="1" x14ac:dyDescent="0.25">
      <c r="A7507" s="408">
        <f t="shared" si="115"/>
        <v>7505</v>
      </c>
      <c r="B7507" s="488">
        <v>45570</v>
      </c>
      <c r="C7507" s="212" t="s">
        <v>352</v>
      </c>
      <c r="D7507" s="408" t="s">
        <v>176</v>
      </c>
      <c r="E7507" s="408" t="s">
        <v>164</v>
      </c>
      <c r="F7507" s="97">
        <v>0</v>
      </c>
      <c r="G7507" s="97"/>
      <c r="H7507" s="116"/>
      <c r="I7507" s="116"/>
      <c r="J7507" s="97"/>
      <c r="AD7507" s="476"/>
      <c r="AI7507" s="473"/>
    </row>
    <row r="7508" spans="1:35" s="4" customFormat="1" x14ac:dyDescent="0.25">
      <c r="A7508" s="408">
        <f t="shared" si="115"/>
        <v>7506</v>
      </c>
      <c r="B7508" s="488">
        <v>45570</v>
      </c>
      <c r="C7508" s="212" t="s">
        <v>354</v>
      </c>
      <c r="D7508" s="408" t="s">
        <v>103</v>
      </c>
      <c r="E7508" s="408" t="s">
        <v>164</v>
      </c>
      <c r="F7508" s="97">
        <v>0</v>
      </c>
      <c r="G7508" s="97"/>
      <c r="H7508" s="116"/>
      <c r="I7508" s="116"/>
      <c r="J7508" s="97"/>
      <c r="AD7508" s="476"/>
      <c r="AI7508" s="473"/>
    </row>
    <row r="7509" spans="1:35" s="4" customFormat="1" x14ac:dyDescent="0.25">
      <c r="A7509" s="408">
        <f t="shared" si="115"/>
        <v>7507</v>
      </c>
      <c r="B7509" s="488">
        <v>45570</v>
      </c>
      <c r="C7509" s="212" t="s">
        <v>385</v>
      </c>
      <c r="D7509" s="408" t="s">
        <v>386</v>
      </c>
      <c r="E7509" s="408" t="s">
        <v>383</v>
      </c>
      <c r="F7509" s="97">
        <v>0</v>
      </c>
      <c r="G7509" s="97"/>
      <c r="H7509" s="116"/>
      <c r="I7509" s="116"/>
      <c r="J7509" s="97"/>
      <c r="AD7509" s="476"/>
      <c r="AI7509" s="473"/>
    </row>
    <row r="7510" spans="1:35" s="4" customFormat="1" x14ac:dyDescent="0.25">
      <c r="A7510" s="408">
        <f t="shared" si="115"/>
        <v>7508</v>
      </c>
      <c r="B7510" s="488">
        <v>45570</v>
      </c>
      <c r="C7510" s="212" t="s">
        <v>379</v>
      </c>
      <c r="D7510" s="408" t="s">
        <v>269</v>
      </c>
      <c r="E7510" s="408" t="s">
        <v>381</v>
      </c>
      <c r="F7510" s="97">
        <v>144</v>
      </c>
      <c r="G7510" s="97"/>
      <c r="H7510" s="116"/>
      <c r="I7510" s="116"/>
      <c r="J7510" s="97"/>
      <c r="AD7510" s="476"/>
      <c r="AI7510" s="473"/>
    </row>
    <row r="7511" spans="1:35" s="4" customFormat="1" x14ac:dyDescent="0.25">
      <c r="A7511" s="408">
        <f t="shared" si="115"/>
        <v>7509</v>
      </c>
      <c r="B7511" s="488">
        <v>45570</v>
      </c>
      <c r="C7511" s="212" t="s">
        <v>380</v>
      </c>
      <c r="D7511" s="408" t="s">
        <v>269</v>
      </c>
      <c r="E7511" s="408" t="s">
        <v>381</v>
      </c>
      <c r="F7511" s="97">
        <v>0</v>
      </c>
      <c r="G7511" s="97"/>
      <c r="H7511" s="116"/>
      <c r="I7511" s="116"/>
      <c r="J7511" s="97"/>
      <c r="AD7511" s="476"/>
      <c r="AI7511" s="473"/>
    </row>
    <row r="7512" spans="1:35" s="4" customFormat="1" x14ac:dyDescent="0.25">
      <c r="A7512" s="408">
        <f t="shared" si="115"/>
        <v>7510</v>
      </c>
      <c r="B7512" s="488">
        <v>45570</v>
      </c>
      <c r="C7512" s="212" t="s">
        <v>489</v>
      </c>
      <c r="D7512" s="408" t="s">
        <v>269</v>
      </c>
      <c r="E7512" s="408" t="s">
        <v>381</v>
      </c>
      <c r="F7512" s="97">
        <v>272</v>
      </c>
      <c r="G7512" s="97"/>
      <c r="H7512" s="116"/>
      <c r="I7512" s="116"/>
      <c r="J7512" s="97"/>
      <c r="AD7512" s="476"/>
      <c r="AI7512" s="473"/>
    </row>
    <row r="7513" spans="1:35" s="4" customFormat="1" x14ac:dyDescent="0.25">
      <c r="A7513" s="408">
        <f t="shared" si="115"/>
        <v>7511</v>
      </c>
      <c r="B7513" s="488">
        <v>45570</v>
      </c>
      <c r="C7513" s="212" t="s">
        <v>389</v>
      </c>
      <c r="D7513" s="408" t="s">
        <v>103</v>
      </c>
      <c r="E7513" s="408" t="s">
        <v>381</v>
      </c>
      <c r="F7513" s="97">
        <v>210</v>
      </c>
      <c r="G7513" s="97"/>
      <c r="H7513" s="116"/>
      <c r="I7513" s="116"/>
      <c r="J7513" s="97"/>
      <c r="AD7513" s="476"/>
      <c r="AI7513" s="473"/>
    </row>
    <row r="7514" spans="1:35" s="4" customFormat="1" x14ac:dyDescent="0.25">
      <c r="A7514" s="408">
        <f t="shared" si="115"/>
        <v>7512</v>
      </c>
      <c r="B7514" s="488">
        <v>45570</v>
      </c>
      <c r="C7514" s="212" t="s">
        <v>425</v>
      </c>
      <c r="D7514" s="408" t="s">
        <v>99</v>
      </c>
      <c r="E7514" s="203" t="s">
        <v>498</v>
      </c>
      <c r="F7514" s="97">
        <v>150</v>
      </c>
      <c r="G7514" s="97"/>
      <c r="H7514" s="116"/>
      <c r="I7514" s="116"/>
      <c r="J7514" s="97"/>
      <c r="AD7514" s="476"/>
      <c r="AI7514" s="473"/>
    </row>
    <row r="7515" spans="1:35" s="4" customFormat="1" x14ac:dyDescent="0.25">
      <c r="A7515" s="408">
        <f t="shared" si="115"/>
        <v>7513</v>
      </c>
      <c r="B7515" s="488">
        <v>45570</v>
      </c>
      <c r="C7515" s="212" t="s">
        <v>426</v>
      </c>
      <c r="D7515" s="408" t="s">
        <v>159</v>
      </c>
      <c r="E7515" s="408" t="s">
        <v>381</v>
      </c>
      <c r="F7515" s="97">
        <v>0</v>
      </c>
      <c r="G7515" s="97"/>
      <c r="H7515" s="116"/>
      <c r="I7515" s="116"/>
      <c r="J7515" s="97"/>
      <c r="AD7515" s="476"/>
      <c r="AI7515" s="473"/>
    </row>
    <row r="7516" spans="1:35" s="4" customFormat="1" x14ac:dyDescent="0.25">
      <c r="A7516" s="408">
        <f t="shared" si="115"/>
        <v>7514</v>
      </c>
      <c r="B7516" s="488">
        <v>45570</v>
      </c>
      <c r="C7516" s="96" t="s">
        <v>255</v>
      </c>
      <c r="D7516" s="408" t="s">
        <v>159</v>
      </c>
      <c r="E7516" s="408" t="s">
        <v>448</v>
      </c>
      <c r="F7516" s="97">
        <v>0</v>
      </c>
      <c r="G7516" s="97"/>
      <c r="H7516" s="116"/>
      <c r="I7516" s="116"/>
      <c r="J7516" s="97"/>
      <c r="AD7516" s="476"/>
      <c r="AI7516" s="473"/>
    </row>
    <row r="7517" spans="1:35" s="4" customFormat="1" x14ac:dyDescent="0.25">
      <c r="A7517" s="408">
        <f t="shared" si="115"/>
        <v>7515</v>
      </c>
      <c r="B7517" s="488">
        <v>45570</v>
      </c>
      <c r="C7517" s="96" t="s">
        <v>474</v>
      </c>
      <c r="D7517" s="408" t="s">
        <v>269</v>
      </c>
      <c r="E7517" s="408" t="s">
        <v>470</v>
      </c>
      <c r="F7517" s="97">
        <v>169</v>
      </c>
      <c r="G7517" s="97"/>
      <c r="H7517" s="116"/>
      <c r="I7517" s="116"/>
      <c r="J7517" s="97"/>
      <c r="AD7517" s="476"/>
      <c r="AI7517" s="473"/>
    </row>
    <row r="7518" spans="1:35" s="4" customFormat="1" x14ac:dyDescent="0.25">
      <c r="A7518" s="408">
        <f t="shared" si="115"/>
        <v>7516</v>
      </c>
      <c r="B7518" s="488">
        <v>45570</v>
      </c>
      <c r="C7518" s="96" t="s">
        <v>475</v>
      </c>
      <c r="D7518" s="408" t="s">
        <v>269</v>
      </c>
      <c r="E7518" s="408" t="s">
        <v>470</v>
      </c>
      <c r="F7518" s="97">
        <v>190</v>
      </c>
      <c r="G7518" s="97"/>
      <c r="H7518" s="116"/>
      <c r="I7518" s="116"/>
      <c r="J7518" s="97"/>
      <c r="AD7518" s="476"/>
      <c r="AI7518" s="473"/>
    </row>
    <row r="7519" spans="1:35" s="4" customFormat="1" x14ac:dyDescent="0.25">
      <c r="A7519" s="408">
        <f t="shared" si="115"/>
        <v>7517</v>
      </c>
      <c r="B7519" s="488">
        <v>45570</v>
      </c>
      <c r="C7519" s="96" t="s">
        <v>476</v>
      </c>
      <c r="D7519" s="408" t="s">
        <v>269</v>
      </c>
      <c r="E7519" s="408" t="s">
        <v>470</v>
      </c>
      <c r="F7519" s="97">
        <v>0</v>
      </c>
      <c r="G7519" s="97"/>
      <c r="H7519" s="116"/>
      <c r="I7519" s="116"/>
      <c r="J7519" s="97"/>
      <c r="AD7519" s="476"/>
      <c r="AI7519" s="473"/>
    </row>
    <row r="7520" spans="1:35" s="4" customFormat="1" x14ac:dyDescent="0.25">
      <c r="A7520" s="408">
        <f t="shared" si="115"/>
        <v>7518</v>
      </c>
      <c r="B7520" s="488">
        <v>45570</v>
      </c>
      <c r="C7520" s="96" t="s">
        <v>477</v>
      </c>
      <c r="D7520" s="408" t="s">
        <v>269</v>
      </c>
      <c r="E7520" s="408" t="s">
        <v>470</v>
      </c>
      <c r="F7520" s="97">
        <v>280</v>
      </c>
      <c r="G7520" s="97"/>
      <c r="H7520" s="116"/>
      <c r="I7520" s="116"/>
      <c r="J7520" s="97"/>
      <c r="AD7520" s="476"/>
      <c r="AI7520" s="473"/>
    </row>
    <row r="7521" spans="1:35" s="4" customFormat="1" x14ac:dyDescent="0.25">
      <c r="A7521" s="408">
        <f t="shared" si="115"/>
        <v>7519</v>
      </c>
      <c r="B7521" s="488">
        <v>45570</v>
      </c>
      <c r="C7521" s="373" t="s">
        <v>478</v>
      </c>
      <c r="D7521" s="408" t="s">
        <v>103</v>
      </c>
      <c r="E7521" s="408" t="s">
        <v>470</v>
      </c>
      <c r="F7521" s="97">
        <v>143</v>
      </c>
      <c r="G7521" s="97"/>
      <c r="H7521" s="116"/>
      <c r="I7521" s="116"/>
      <c r="J7521" s="97"/>
      <c r="AD7521" s="476"/>
      <c r="AI7521" s="473"/>
    </row>
    <row r="7522" spans="1:35" s="4" customFormat="1" x14ac:dyDescent="0.25">
      <c r="A7522" s="408">
        <f t="shared" si="115"/>
        <v>7520</v>
      </c>
      <c r="B7522" s="488">
        <v>45570</v>
      </c>
      <c r="C7522" s="96" t="s">
        <v>509</v>
      </c>
      <c r="D7522" s="408" t="s">
        <v>269</v>
      </c>
      <c r="E7522" s="408" t="s">
        <v>470</v>
      </c>
      <c r="F7522" s="97">
        <v>0</v>
      </c>
      <c r="G7522" s="97"/>
      <c r="H7522" s="116"/>
      <c r="I7522" s="116"/>
      <c r="J7522" s="97"/>
      <c r="AD7522" s="476"/>
      <c r="AI7522" s="473"/>
    </row>
    <row r="7523" spans="1:35" s="4" customFormat="1" x14ac:dyDescent="0.25">
      <c r="A7523" s="408">
        <f t="shared" si="115"/>
        <v>7521</v>
      </c>
      <c r="B7523" s="488">
        <v>45570</v>
      </c>
      <c r="C7523" s="96" t="s">
        <v>489</v>
      </c>
      <c r="D7523" s="408" t="s">
        <v>269</v>
      </c>
      <c r="E7523" s="408" t="s">
        <v>381</v>
      </c>
      <c r="F7523" s="97">
        <v>0</v>
      </c>
      <c r="G7523" s="97"/>
      <c r="H7523" s="116"/>
      <c r="I7523" s="116"/>
      <c r="J7523" s="97"/>
      <c r="AD7523" s="476"/>
      <c r="AI7523" s="473"/>
    </row>
    <row r="7524" spans="1:35" s="4" customFormat="1" x14ac:dyDescent="0.25">
      <c r="A7524" s="408">
        <f t="shared" si="115"/>
        <v>7522</v>
      </c>
      <c r="B7524" s="488">
        <v>45570</v>
      </c>
      <c r="C7524" s="96" t="s">
        <v>519</v>
      </c>
      <c r="D7524" s="408" t="s">
        <v>103</v>
      </c>
      <c r="E7524" s="408" t="s">
        <v>504</v>
      </c>
      <c r="F7524" s="97">
        <v>0</v>
      </c>
      <c r="G7524" s="97"/>
      <c r="H7524" s="116"/>
      <c r="I7524" s="116"/>
      <c r="J7524" s="97"/>
      <c r="AD7524" s="476"/>
      <c r="AI7524" s="473"/>
    </row>
    <row r="7525" spans="1:35" s="4" customFormat="1" x14ac:dyDescent="0.25">
      <c r="A7525" s="408">
        <f t="shared" si="115"/>
        <v>7523</v>
      </c>
      <c r="B7525" s="488">
        <v>45570</v>
      </c>
      <c r="C7525" s="96" t="s">
        <v>507</v>
      </c>
      <c r="D7525" s="408" t="s">
        <v>269</v>
      </c>
      <c r="E7525" s="408" t="s">
        <v>504</v>
      </c>
      <c r="F7525" s="97">
        <v>70</v>
      </c>
      <c r="G7525" s="97"/>
      <c r="H7525" s="116"/>
      <c r="I7525" s="116"/>
      <c r="J7525" s="97"/>
      <c r="AD7525" s="476"/>
      <c r="AI7525" s="473"/>
    </row>
    <row r="7526" spans="1:35" s="4" customFormat="1" x14ac:dyDescent="0.25">
      <c r="A7526" s="408">
        <f t="shared" si="115"/>
        <v>7524</v>
      </c>
      <c r="B7526" s="488">
        <v>45571</v>
      </c>
      <c r="C7526" s="212" t="s">
        <v>125</v>
      </c>
      <c r="D7526" s="408" t="s">
        <v>99</v>
      </c>
      <c r="E7526" s="408" t="s">
        <v>334</v>
      </c>
      <c r="F7526" s="97">
        <v>181</v>
      </c>
      <c r="G7526" s="97"/>
      <c r="H7526" s="116"/>
      <c r="I7526" s="116"/>
      <c r="J7526" s="97"/>
      <c r="AD7526" s="476"/>
      <c r="AI7526" s="473"/>
    </row>
    <row r="7527" spans="1:35" s="4" customFormat="1" x14ac:dyDescent="0.25">
      <c r="A7527" s="408">
        <f t="shared" si="115"/>
        <v>7525</v>
      </c>
      <c r="B7527" s="488">
        <v>45571</v>
      </c>
      <c r="C7527" s="212" t="s">
        <v>290</v>
      </c>
      <c r="D7527" s="408" t="s">
        <v>99</v>
      </c>
      <c r="E7527" s="408" t="s">
        <v>335</v>
      </c>
      <c r="F7527" s="97">
        <v>0</v>
      </c>
      <c r="G7527" s="97"/>
      <c r="H7527" s="116"/>
      <c r="I7527" s="116"/>
      <c r="J7527" s="97"/>
      <c r="AD7527" s="476"/>
      <c r="AI7527" s="473"/>
    </row>
    <row r="7528" spans="1:35" s="4" customFormat="1" x14ac:dyDescent="0.25">
      <c r="A7528" s="408">
        <f t="shared" si="115"/>
        <v>7526</v>
      </c>
      <c r="B7528" s="488">
        <v>45571</v>
      </c>
      <c r="C7528" s="212" t="s">
        <v>88</v>
      </c>
      <c r="D7528" s="408" t="s">
        <v>89</v>
      </c>
      <c r="E7528" s="408" t="s">
        <v>336</v>
      </c>
      <c r="F7528" s="97">
        <v>0</v>
      </c>
      <c r="G7528" s="97"/>
      <c r="H7528" s="116"/>
      <c r="I7528" s="116"/>
      <c r="J7528" s="97"/>
      <c r="AD7528" s="476"/>
      <c r="AI7528" s="473"/>
    </row>
    <row r="7529" spans="1:35" s="4" customFormat="1" x14ac:dyDescent="0.25">
      <c r="A7529" s="408">
        <f t="shared" si="115"/>
        <v>7527</v>
      </c>
      <c r="B7529" s="488">
        <v>45571</v>
      </c>
      <c r="C7529" s="212" t="s">
        <v>294</v>
      </c>
      <c r="D7529" s="408" t="s">
        <v>89</v>
      </c>
      <c r="E7529" s="408" t="s">
        <v>337</v>
      </c>
      <c r="F7529" s="97">
        <v>0</v>
      </c>
      <c r="G7529" s="97"/>
      <c r="H7529" s="116"/>
      <c r="I7529" s="116"/>
      <c r="J7529" s="97"/>
      <c r="AD7529" s="476"/>
      <c r="AI7529" s="473"/>
    </row>
    <row r="7530" spans="1:35" s="4" customFormat="1" x14ac:dyDescent="0.25">
      <c r="A7530" s="408">
        <f t="shared" si="115"/>
        <v>7528</v>
      </c>
      <c r="B7530" s="488">
        <v>45571</v>
      </c>
      <c r="C7530" s="212" t="s">
        <v>119</v>
      </c>
      <c r="D7530" s="408" t="s">
        <v>131</v>
      </c>
      <c r="E7530" s="408" t="s">
        <v>338</v>
      </c>
      <c r="F7530" s="97">
        <v>73</v>
      </c>
      <c r="G7530" s="97"/>
      <c r="H7530" s="116"/>
      <c r="I7530" s="116"/>
      <c r="J7530" s="97"/>
      <c r="AD7530" s="476"/>
      <c r="AI7530" s="473"/>
    </row>
    <row r="7531" spans="1:35" s="4" customFormat="1" x14ac:dyDescent="0.25">
      <c r="A7531" s="408">
        <f t="shared" si="115"/>
        <v>7529</v>
      </c>
      <c r="B7531" s="488">
        <v>45571</v>
      </c>
      <c r="C7531" s="212" t="s">
        <v>121</v>
      </c>
      <c r="D7531" s="408" t="s">
        <v>122</v>
      </c>
      <c r="E7531" s="408" t="s">
        <v>339</v>
      </c>
      <c r="F7531" s="97">
        <v>75</v>
      </c>
      <c r="G7531" s="97"/>
      <c r="H7531" s="116"/>
      <c r="I7531" s="116"/>
      <c r="J7531" s="97"/>
      <c r="AD7531" s="476"/>
      <c r="AI7531" s="473"/>
    </row>
    <row r="7532" spans="1:35" s="4" customFormat="1" x14ac:dyDescent="0.25">
      <c r="A7532" s="408">
        <f t="shared" si="115"/>
        <v>7530</v>
      </c>
      <c r="B7532" s="488">
        <v>45571</v>
      </c>
      <c r="C7532" s="212" t="s">
        <v>349</v>
      </c>
      <c r="D7532" s="408" t="s">
        <v>360</v>
      </c>
      <c r="E7532" s="408" t="s">
        <v>127</v>
      </c>
      <c r="F7532" s="97">
        <v>54</v>
      </c>
      <c r="G7532" s="97"/>
      <c r="H7532" s="116"/>
      <c r="I7532" s="116"/>
      <c r="J7532" s="97"/>
      <c r="AD7532" s="476"/>
      <c r="AI7532" s="473"/>
    </row>
    <row r="7533" spans="1:35" s="4" customFormat="1" x14ac:dyDescent="0.25">
      <c r="A7533" s="408">
        <f t="shared" si="115"/>
        <v>7531</v>
      </c>
      <c r="B7533" s="488">
        <v>45571</v>
      </c>
      <c r="C7533" s="212" t="s">
        <v>449</v>
      </c>
      <c r="D7533" s="408" t="s">
        <v>122</v>
      </c>
      <c r="E7533" s="408" t="s">
        <v>339</v>
      </c>
      <c r="F7533" s="97">
        <v>0</v>
      </c>
      <c r="G7533" s="97"/>
      <c r="H7533" s="116"/>
      <c r="I7533" s="116"/>
      <c r="J7533" s="97"/>
      <c r="AD7533" s="476"/>
      <c r="AI7533" s="473"/>
    </row>
    <row r="7534" spans="1:35" s="4" customFormat="1" x14ac:dyDescent="0.25">
      <c r="A7534" s="408">
        <f t="shared" si="115"/>
        <v>7532</v>
      </c>
      <c r="B7534" s="488">
        <v>45571</v>
      </c>
      <c r="C7534" s="212" t="s">
        <v>118</v>
      </c>
      <c r="D7534" s="408" t="s">
        <v>107</v>
      </c>
      <c r="E7534" s="408" t="s">
        <v>340</v>
      </c>
      <c r="F7534" s="97">
        <v>0</v>
      </c>
      <c r="G7534" s="97"/>
      <c r="H7534" s="116"/>
      <c r="I7534" s="116"/>
      <c r="J7534" s="97"/>
      <c r="AD7534" s="476"/>
      <c r="AI7534" s="473"/>
    </row>
    <row r="7535" spans="1:35" s="4" customFormat="1" x14ac:dyDescent="0.25">
      <c r="A7535" s="408">
        <f t="shared" si="115"/>
        <v>7533</v>
      </c>
      <c r="B7535" s="488">
        <v>45571</v>
      </c>
      <c r="C7535" s="212" t="s">
        <v>109</v>
      </c>
      <c r="D7535" s="408" t="s">
        <v>107</v>
      </c>
      <c r="E7535" s="408" t="s">
        <v>341</v>
      </c>
      <c r="F7535" s="97">
        <v>85</v>
      </c>
      <c r="G7535" s="97"/>
      <c r="H7535" s="116"/>
      <c r="I7535" s="116"/>
      <c r="J7535" s="97"/>
      <c r="AD7535" s="476"/>
      <c r="AI7535" s="473"/>
    </row>
    <row r="7536" spans="1:35" s="4" customFormat="1" x14ac:dyDescent="0.25">
      <c r="A7536" s="408">
        <f t="shared" si="115"/>
        <v>7534</v>
      </c>
      <c r="B7536" s="488">
        <v>45571</v>
      </c>
      <c r="C7536" s="212" t="s">
        <v>106</v>
      </c>
      <c r="D7536" s="408" t="s">
        <v>107</v>
      </c>
      <c r="E7536" s="408" t="s">
        <v>342</v>
      </c>
      <c r="F7536" s="97">
        <v>0</v>
      </c>
      <c r="G7536" s="97"/>
      <c r="H7536" s="116"/>
      <c r="I7536" s="116"/>
      <c r="J7536" s="97"/>
      <c r="AD7536" s="476"/>
      <c r="AI7536" s="473"/>
    </row>
    <row r="7537" spans="1:35" s="4" customFormat="1" x14ac:dyDescent="0.25">
      <c r="A7537" s="408">
        <f t="shared" si="115"/>
        <v>7535</v>
      </c>
      <c r="B7537" s="488">
        <v>45571</v>
      </c>
      <c r="C7537" s="212" t="s">
        <v>278</v>
      </c>
      <c r="D7537" s="408" t="s">
        <v>107</v>
      </c>
      <c r="E7537" s="408" t="s">
        <v>341</v>
      </c>
      <c r="F7537" s="97">
        <v>0</v>
      </c>
      <c r="G7537" s="97"/>
      <c r="H7537" s="116"/>
      <c r="I7537" s="116"/>
      <c r="J7537" s="97"/>
      <c r="AD7537" s="476"/>
      <c r="AI7537" s="473"/>
    </row>
    <row r="7538" spans="1:35" s="4" customFormat="1" x14ac:dyDescent="0.25">
      <c r="A7538" s="408">
        <f t="shared" si="115"/>
        <v>7536</v>
      </c>
      <c r="B7538" s="488">
        <v>45571</v>
      </c>
      <c r="C7538" s="212" t="s">
        <v>372</v>
      </c>
      <c r="D7538" s="408" t="s">
        <v>107</v>
      </c>
      <c r="E7538" s="408">
        <v>0</v>
      </c>
      <c r="F7538" s="97">
        <v>0</v>
      </c>
      <c r="G7538" s="97"/>
      <c r="H7538" s="116"/>
      <c r="I7538" s="116"/>
      <c r="J7538" s="97"/>
      <c r="AD7538" s="476"/>
      <c r="AI7538" s="473"/>
    </row>
    <row r="7539" spans="1:35" s="4" customFormat="1" x14ac:dyDescent="0.25">
      <c r="A7539" s="408">
        <f t="shared" si="115"/>
        <v>7537</v>
      </c>
      <c r="B7539" s="488">
        <v>45571</v>
      </c>
      <c r="C7539" s="212" t="s">
        <v>373</v>
      </c>
      <c r="D7539" s="408" t="s">
        <v>107</v>
      </c>
      <c r="E7539" s="408">
        <v>0</v>
      </c>
      <c r="F7539" s="97">
        <v>144</v>
      </c>
      <c r="G7539" s="97"/>
      <c r="H7539" s="116"/>
      <c r="I7539" s="116"/>
      <c r="J7539" s="97"/>
      <c r="AD7539" s="476"/>
      <c r="AI7539" s="473"/>
    </row>
    <row r="7540" spans="1:35" s="4" customFormat="1" x14ac:dyDescent="0.25">
      <c r="A7540" s="408">
        <f t="shared" si="115"/>
        <v>7538</v>
      </c>
      <c r="B7540" s="488">
        <v>45571</v>
      </c>
      <c r="C7540" s="212" t="s">
        <v>91</v>
      </c>
      <c r="D7540" s="408" t="s">
        <v>92</v>
      </c>
      <c r="E7540" s="408" t="s">
        <v>343</v>
      </c>
      <c r="F7540" s="97">
        <v>0</v>
      </c>
      <c r="G7540" s="97"/>
      <c r="H7540" s="116"/>
      <c r="I7540" s="116"/>
      <c r="J7540" s="97"/>
      <c r="AD7540" s="476"/>
      <c r="AI7540" s="473"/>
    </row>
    <row r="7541" spans="1:35" s="4" customFormat="1" x14ac:dyDescent="0.25">
      <c r="A7541" s="408">
        <f t="shared" si="115"/>
        <v>7539</v>
      </c>
      <c r="B7541" s="488">
        <v>45571</v>
      </c>
      <c r="C7541" s="212" t="s">
        <v>94</v>
      </c>
      <c r="D7541" s="408" t="s">
        <v>92</v>
      </c>
      <c r="E7541" s="408" t="s">
        <v>344</v>
      </c>
      <c r="F7541" s="97">
        <v>0</v>
      </c>
      <c r="G7541" s="97"/>
      <c r="H7541" s="116"/>
      <c r="I7541" s="116"/>
      <c r="J7541" s="97"/>
      <c r="AD7541" s="476"/>
      <c r="AI7541" s="473"/>
    </row>
    <row r="7542" spans="1:35" s="4" customFormat="1" x14ac:dyDescent="0.25">
      <c r="A7542" s="408">
        <f t="shared" si="115"/>
        <v>7540</v>
      </c>
      <c r="B7542" s="488">
        <v>45571</v>
      </c>
      <c r="C7542" s="212" t="s">
        <v>116</v>
      </c>
      <c r="D7542" s="408" t="s">
        <v>92</v>
      </c>
      <c r="E7542" s="408" t="s">
        <v>345</v>
      </c>
      <c r="F7542" s="97">
        <v>0</v>
      </c>
      <c r="G7542" s="97"/>
      <c r="H7542" s="116"/>
      <c r="I7542" s="116"/>
      <c r="J7542" s="97"/>
      <c r="AD7542" s="476"/>
      <c r="AI7542" s="473"/>
    </row>
    <row r="7543" spans="1:35" s="4" customFormat="1" x14ac:dyDescent="0.25">
      <c r="A7543" s="408">
        <f t="shared" si="115"/>
        <v>7541</v>
      </c>
      <c r="B7543" s="488">
        <v>45571</v>
      </c>
      <c r="C7543" s="212" t="s">
        <v>128</v>
      </c>
      <c r="D7543" s="408" t="s">
        <v>97</v>
      </c>
      <c r="E7543" s="408" t="s">
        <v>346</v>
      </c>
      <c r="F7543" s="97">
        <v>134</v>
      </c>
      <c r="G7543" s="97"/>
      <c r="H7543" s="116"/>
      <c r="I7543" s="116"/>
      <c r="J7543" s="97"/>
      <c r="AD7543" s="476"/>
      <c r="AI7543" s="473"/>
    </row>
    <row r="7544" spans="1:35" s="4" customFormat="1" x14ac:dyDescent="0.25">
      <c r="A7544" s="408">
        <f t="shared" ref="A7544:A7607" si="116">ROW()-2</f>
        <v>7542</v>
      </c>
      <c r="B7544" s="488">
        <v>45571</v>
      </c>
      <c r="C7544" s="212" t="s">
        <v>96</v>
      </c>
      <c r="D7544" s="408" t="s">
        <v>97</v>
      </c>
      <c r="E7544" s="408" t="s">
        <v>347</v>
      </c>
      <c r="F7544" s="97">
        <v>86</v>
      </c>
      <c r="G7544" s="97"/>
      <c r="H7544" s="116"/>
      <c r="I7544" s="116"/>
      <c r="J7544" s="97"/>
      <c r="AD7544" s="476"/>
      <c r="AI7544" s="473"/>
    </row>
    <row r="7545" spans="1:35" s="4" customFormat="1" x14ac:dyDescent="0.25">
      <c r="A7545" s="408">
        <f t="shared" si="116"/>
        <v>7543</v>
      </c>
      <c r="B7545" s="488">
        <v>45571</v>
      </c>
      <c r="C7545" s="212" t="s">
        <v>113</v>
      </c>
      <c r="D7545" s="408" t="s">
        <v>114</v>
      </c>
      <c r="E7545" s="408" t="s">
        <v>348</v>
      </c>
      <c r="F7545" s="97">
        <v>146</v>
      </c>
      <c r="G7545" s="97"/>
      <c r="H7545" s="116"/>
      <c r="I7545" s="116"/>
      <c r="J7545" s="97"/>
      <c r="AD7545" s="476"/>
      <c r="AI7545" s="473"/>
    </row>
    <row r="7546" spans="1:35" s="4" customFormat="1" x14ac:dyDescent="0.25">
      <c r="A7546" s="408">
        <f t="shared" si="116"/>
        <v>7544</v>
      </c>
      <c r="B7546" s="488">
        <v>45571</v>
      </c>
      <c r="C7546" s="96" t="s">
        <v>559</v>
      </c>
      <c r="D7546" s="408" t="str">
        <f>VLOOKUP(C7546,X$4:Z7547,2,FALSE)</f>
        <v>لودر VOLVO</v>
      </c>
      <c r="E7546" s="408" t="str">
        <f>VLOOKUP(C7546,X$4:Z7547,3,FALSE)</f>
        <v>شرکتی</v>
      </c>
      <c r="F7546" s="97">
        <v>149</v>
      </c>
      <c r="G7546" s="97"/>
      <c r="H7546" s="116"/>
      <c r="I7546" s="116"/>
      <c r="J7546" s="97"/>
      <c r="AD7546" s="476"/>
      <c r="AI7546" s="473"/>
    </row>
    <row r="7547" spans="1:35" s="4" customFormat="1" x14ac:dyDescent="0.25">
      <c r="A7547" s="408">
        <f t="shared" si="116"/>
        <v>7545</v>
      </c>
      <c r="B7547" s="488">
        <v>45571</v>
      </c>
      <c r="C7547" s="212" t="s">
        <v>156</v>
      </c>
      <c r="D7547" s="408" t="s">
        <v>136</v>
      </c>
      <c r="E7547" s="408" t="s">
        <v>149</v>
      </c>
      <c r="F7547" s="97">
        <v>0</v>
      </c>
      <c r="G7547" s="97"/>
      <c r="H7547" s="116"/>
      <c r="I7547" s="116"/>
      <c r="J7547" s="97"/>
      <c r="AD7547" s="476"/>
      <c r="AI7547" s="473"/>
    </row>
    <row r="7548" spans="1:35" s="4" customFormat="1" x14ac:dyDescent="0.25">
      <c r="A7548" s="408">
        <f t="shared" si="116"/>
        <v>7546</v>
      </c>
      <c r="B7548" s="488">
        <v>45571</v>
      </c>
      <c r="C7548" s="212" t="s">
        <v>142</v>
      </c>
      <c r="D7548" s="408" t="s">
        <v>264</v>
      </c>
      <c r="E7548" s="408" t="s">
        <v>143</v>
      </c>
      <c r="F7548" s="97">
        <v>0</v>
      </c>
      <c r="G7548" s="97"/>
      <c r="H7548" s="116"/>
      <c r="I7548" s="116"/>
      <c r="J7548" s="97"/>
      <c r="AD7548" s="476"/>
      <c r="AI7548" s="473"/>
    </row>
    <row r="7549" spans="1:35" s="4" customFormat="1" x14ac:dyDescent="0.25">
      <c r="A7549" s="408">
        <f t="shared" si="116"/>
        <v>7547</v>
      </c>
      <c r="B7549" s="488">
        <v>45571</v>
      </c>
      <c r="C7549" s="212" t="s">
        <v>144</v>
      </c>
      <c r="D7549" s="408" t="s">
        <v>264</v>
      </c>
      <c r="E7549" s="408" t="s">
        <v>143</v>
      </c>
      <c r="F7549" s="97">
        <v>0</v>
      </c>
      <c r="G7549" s="97"/>
      <c r="H7549" s="116"/>
      <c r="I7549" s="116"/>
      <c r="J7549" s="97"/>
      <c r="AD7549" s="476"/>
      <c r="AI7549" s="473"/>
    </row>
    <row r="7550" spans="1:35" s="4" customFormat="1" x14ac:dyDescent="0.25">
      <c r="A7550" s="408">
        <f t="shared" si="116"/>
        <v>7548</v>
      </c>
      <c r="B7550" s="488">
        <v>45571</v>
      </c>
      <c r="C7550" s="212" t="s">
        <v>145</v>
      </c>
      <c r="D7550" s="408" t="s">
        <v>265</v>
      </c>
      <c r="E7550" s="408" t="s">
        <v>146</v>
      </c>
      <c r="F7550" s="97">
        <v>0</v>
      </c>
      <c r="G7550" s="97"/>
      <c r="H7550" s="116"/>
      <c r="I7550" s="116"/>
      <c r="J7550" s="97"/>
      <c r="AD7550" s="476"/>
      <c r="AI7550" s="473"/>
    </row>
    <row r="7551" spans="1:35" s="4" customFormat="1" x14ac:dyDescent="0.25">
      <c r="A7551" s="408">
        <f t="shared" si="116"/>
        <v>7549</v>
      </c>
      <c r="B7551" s="488">
        <v>45571</v>
      </c>
      <c r="C7551" s="212" t="s">
        <v>160</v>
      </c>
      <c r="D7551" s="408" t="s">
        <v>136</v>
      </c>
      <c r="E7551" s="408" t="s">
        <v>64</v>
      </c>
      <c r="F7551" s="97">
        <v>0</v>
      </c>
      <c r="G7551" s="97"/>
      <c r="H7551" s="116"/>
      <c r="I7551" s="116"/>
      <c r="J7551" s="97"/>
      <c r="AD7551" s="476"/>
      <c r="AI7551" s="473"/>
    </row>
    <row r="7552" spans="1:35" s="4" customFormat="1" x14ac:dyDescent="0.25">
      <c r="A7552" s="408">
        <f t="shared" si="116"/>
        <v>7550</v>
      </c>
      <c r="B7552" s="488">
        <v>45571</v>
      </c>
      <c r="C7552" s="212" t="s">
        <v>390</v>
      </c>
      <c r="D7552" s="408" t="s">
        <v>99</v>
      </c>
      <c r="E7552" s="408" t="s">
        <v>381</v>
      </c>
      <c r="F7552" s="97">
        <v>0</v>
      </c>
      <c r="G7552" s="97"/>
      <c r="H7552" s="116"/>
      <c r="I7552" s="116"/>
      <c r="J7552" s="97"/>
      <c r="AD7552" s="476"/>
      <c r="AI7552" s="473"/>
    </row>
    <row r="7553" spans="1:35" s="4" customFormat="1" x14ac:dyDescent="0.25">
      <c r="A7553" s="408">
        <f t="shared" si="116"/>
        <v>7551</v>
      </c>
      <c r="B7553" s="488">
        <v>45571</v>
      </c>
      <c r="C7553" s="96" t="s">
        <v>283</v>
      </c>
      <c r="D7553" s="408" t="s">
        <v>266</v>
      </c>
      <c r="E7553" s="408" t="s">
        <v>63</v>
      </c>
      <c r="F7553" s="97">
        <v>0</v>
      </c>
      <c r="G7553" s="97"/>
      <c r="H7553" s="116"/>
      <c r="I7553" s="116"/>
      <c r="J7553" s="97"/>
      <c r="AD7553" s="476"/>
      <c r="AI7553" s="473"/>
    </row>
    <row r="7554" spans="1:35" s="4" customFormat="1" x14ac:dyDescent="0.25">
      <c r="A7554" s="408">
        <f t="shared" si="116"/>
        <v>7552</v>
      </c>
      <c r="B7554" s="488">
        <v>45571</v>
      </c>
      <c r="C7554" s="212" t="s">
        <v>148</v>
      </c>
      <c r="D7554" s="408" t="s">
        <v>92</v>
      </c>
      <c r="E7554" s="408" t="s">
        <v>63</v>
      </c>
      <c r="F7554" s="97">
        <v>150</v>
      </c>
      <c r="G7554" s="97"/>
      <c r="H7554" s="116"/>
      <c r="I7554" s="116"/>
      <c r="J7554" s="97"/>
      <c r="AD7554" s="476"/>
      <c r="AI7554" s="473"/>
    </row>
    <row r="7555" spans="1:35" s="4" customFormat="1" x14ac:dyDescent="0.25">
      <c r="A7555" s="408">
        <f t="shared" si="116"/>
        <v>7553</v>
      </c>
      <c r="B7555" s="488">
        <v>45571</v>
      </c>
      <c r="C7555" s="212" t="s">
        <v>150</v>
      </c>
      <c r="D7555" s="408" t="s">
        <v>92</v>
      </c>
      <c r="E7555" s="408" t="s">
        <v>63</v>
      </c>
      <c r="F7555" s="97">
        <v>32</v>
      </c>
      <c r="G7555" s="97"/>
      <c r="H7555" s="116"/>
      <c r="I7555" s="116"/>
      <c r="J7555" s="97"/>
      <c r="AD7555" s="476"/>
      <c r="AI7555" s="473"/>
    </row>
    <row r="7556" spans="1:35" s="4" customFormat="1" x14ac:dyDescent="0.25">
      <c r="A7556" s="408">
        <f t="shared" si="116"/>
        <v>7554</v>
      </c>
      <c r="B7556" s="488">
        <v>45571</v>
      </c>
      <c r="C7556" s="213" t="s">
        <v>467</v>
      </c>
      <c r="D7556" s="408" t="s">
        <v>92</v>
      </c>
      <c r="E7556" s="408" t="s">
        <v>63</v>
      </c>
      <c r="F7556" s="97">
        <v>0</v>
      </c>
      <c r="G7556" s="97"/>
      <c r="H7556" s="116"/>
      <c r="I7556" s="116"/>
      <c r="J7556" s="97"/>
      <c r="AD7556" s="476"/>
      <c r="AI7556" s="473"/>
    </row>
    <row r="7557" spans="1:35" s="4" customFormat="1" x14ac:dyDescent="0.25">
      <c r="A7557" s="408">
        <f t="shared" si="116"/>
        <v>7555</v>
      </c>
      <c r="B7557" s="488">
        <v>45571</v>
      </c>
      <c r="C7557" s="212" t="s">
        <v>135</v>
      </c>
      <c r="D7557" s="408" t="s">
        <v>136</v>
      </c>
      <c r="E7557" s="408" t="s">
        <v>2</v>
      </c>
      <c r="F7557" s="97">
        <v>249</v>
      </c>
      <c r="G7557" s="97"/>
      <c r="H7557" s="116"/>
      <c r="I7557" s="116"/>
      <c r="J7557" s="97"/>
      <c r="AD7557" s="476"/>
      <c r="AI7557" s="473"/>
    </row>
    <row r="7558" spans="1:35" s="4" customFormat="1" x14ac:dyDescent="0.25">
      <c r="A7558" s="408">
        <f t="shared" si="116"/>
        <v>7556</v>
      </c>
      <c r="B7558" s="488">
        <v>45571</v>
      </c>
      <c r="C7558" s="212" t="s">
        <v>137</v>
      </c>
      <c r="D7558" s="408" t="s">
        <v>136</v>
      </c>
      <c r="E7558" s="408" t="s">
        <v>2</v>
      </c>
      <c r="F7558" s="97">
        <v>305</v>
      </c>
      <c r="G7558" s="97"/>
      <c r="H7558" s="116"/>
      <c r="I7558" s="116"/>
      <c r="J7558" s="97"/>
      <c r="AD7558" s="476"/>
      <c r="AI7558" s="473"/>
    </row>
    <row r="7559" spans="1:35" s="4" customFormat="1" x14ac:dyDescent="0.25">
      <c r="A7559" s="408">
        <f t="shared" si="116"/>
        <v>7557</v>
      </c>
      <c r="B7559" s="488">
        <v>45571</v>
      </c>
      <c r="C7559" s="212" t="s">
        <v>139</v>
      </c>
      <c r="D7559" s="408" t="s">
        <v>92</v>
      </c>
      <c r="E7559" s="408" t="s">
        <v>2</v>
      </c>
      <c r="F7559" s="97">
        <v>0</v>
      </c>
      <c r="G7559" s="97"/>
      <c r="H7559" s="116"/>
      <c r="I7559" s="116"/>
      <c r="J7559" s="97"/>
      <c r="AD7559" s="476"/>
      <c r="AI7559" s="473"/>
    </row>
    <row r="7560" spans="1:35" s="4" customFormat="1" x14ac:dyDescent="0.25">
      <c r="A7560" s="408">
        <f t="shared" si="116"/>
        <v>7558</v>
      </c>
      <c r="B7560" s="488">
        <v>45571</v>
      </c>
      <c r="C7560" s="212" t="s">
        <v>140</v>
      </c>
      <c r="D7560" s="408" t="s">
        <v>92</v>
      </c>
      <c r="E7560" s="408" t="s">
        <v>2</v>
      </c>
      <c r="F7560" s="97">
        <v>0</v>
      </c>
      <c r="G7560" s="97"/>
      <c r="H7560" s="116"/>
      <c r="I7560" s="116"/>
      <c r="J7560" s="97"/>
      <c r="AD7560" s="476"/>
      <c r="AI7560" s="473"/>
    </row>
    <row r="7561" spans="1:35" s="4" customFormat="1" x14ac:dyDescent="0.25">
      <c r="A7561" s="408">
        <f t="shared" si="116"/>
        <v>7559</v>
      </c>
      <c r="B7561" s="488">
        <v>45571</v>
      </c>
      <c r="C7561" s="212" t="s">
        <v>141</v>
      </c>
      <c r="D7561" s="408" t="s">
        <v>92</v>
      </c>
      <c r="E7561" s="408" t="s">
        <v>2</v>
      </c>
      <c r="F7561" s="97">
        <v>0</v>
      </c>
      <c r="G7561" s="97"/>
      <c r="H7561" s="116"/>
      <c r="I7561" s="116"/>
      <c r="J7561" s="97"/>
      <c r="AD7561" s="476"/>
      <c r="AI7561" s="473"/>
    </row>
    <row r="7562" spans="1:35" s="4" customFormat="1" x14ac:dyDescent="0.25">
      <c r="A7562" s="408">
        <f t="shared" si="116"/>
        <v>7560</v>
      </c>
      <c r="B7562" s="488">
        <v>45571</v>
      </c>
      <c r="C7562" s="212" t="s">
        <v>134</v>
      </c>
      <c r="D7562" s="408" t="s">
        <v>99</v>
      </c>
      <c r="E7562" s="408" t="s">
        <v>2</v>
      </c>
      <c r="F7562" s="97">
        <v>323</v>
      </c>
      <c r="G7562" s="97"/>
      <c r="H7562" s="116"/>
      <c r="I7562" s="116"/>
      <c r="J7562" s="97"/>
      <c r="AD7562" s="476"/>
      <c r="AI7562" s="473"/>
    </row>
    <row r="7563" spans="1:35" s="4" customFormat="1" x14ac:dyDescent="0.25">
      <c r="A7563" s="408">
        <f t="shared" si="116"/>
        <v>7561</v>
      </c>
      <c r="B7563" s="488">
        <v>45571</v>
      </c>
      <c r="C7563" s="212" t="s">
        <v>279</v>
      </c>
      <c r="D7563" s="408" t="s">
        <v>99</v>
      </c>
      <c r="E7563" s="408" t="s">
        <v>2</v>
      </c>
      <c r="F7563" s="97">
        <v>0</v>
      </c>
      <c r="G7563" s="97"/>
      <c r="H7563" s="116"/>
      <c r="I7563" s="116"/>
      <c r="J7563" s="97"/>
      <c r="AD7563" s="476"/>
      <c r="AI7563" s="473"/>
    </row>
    <row r="7564" spans="1:35" s="4" customFormat="1" x14ac:dyDescent="0.25">
      <c r="A7564" s="408">
        <f t="shared" si="116"/>
        <v>7562</v>
      </c>
      <c r="B7564" s="488">
        <v>45571</v>
      </c>
      <c r="C7564" s="212" t="s">
        <v>153</v>
      </c>
      <c r="D7564" s="408" t="s">
        <v>103</v>
      </c>
      <c r="E7564" s="408" t="s">
        <v>62</v>
      </c>
      <c r="F7564" s="97">
        <v>0</v>
      </c>
      <c r="G7564" s="97"/>
      <c r="H7564" s="116"/>
      <c r="I7564" s="116"/>
      <c r="J7564" s="97"/>
      <c r="AD7564" s="476"/>
      <c r="AI7564" s="473"/>
    </row>
    <row r="7565" spans="1:35" s="4" customFormat="1" x14ac:dyDescent="0.25">
      <c r="A7565" s="408">
        <f t="shared" si="116"/>
        <v>7563</v>
      </c>
      <c r="B7565" s="488">
        <v>45571</v>
      </c>
      <c r="C7565" s="212" t="s">
        <v>154</v>
      </c>
      <c r="D7565" s="408" t="s">
        <v>92</v>
      </c>
      <c r="E7565" s="408" t="s">
        <v>62</v>
      </c>
      <c r="F7565" s="97">
        <v>0</v>
      </c>
      <c r="G7565" s="97"/>
      <c r="H7565" s="116"/>
      <c r="I7565" s="116"/>
      <c r="J7565" s="97"/>
      <c r="AD7565" s="476"/>
      <c r="AI7565" s="473"/>
    </row>
    <row r="7566" spans="1:35" s="4" customFormat="1" x14ac:dyDescent="0.25">
      <c r="A7566" s="408">
        <f t="shared" si="116"/>
        <v>7564</v>
      </c>
      <c r="B7566" s="488">
        <v>45571</v>
      </c>
      <c r="C7566" s="212" t="s">
        <v>155</v>
      </c>
      <c r="D7566" s="408" t="s">
        <v>92</v>
      </c>
      <c r="E7566" s="408" t="s">
        <v>62</v>
      </c>
      <c r="F7566" s="97">
        <v>0</v>
      </c>
      <c r="G7566" s="97"/>
      <c r="H7566" s="116"/>
      <c r="I7566" s="116"/>
      <c r="J7566" s="97"/>
      <c r="AD7566" s="476"/>
      <c r="AI7566" s="473"/>
    </row>
    <row r="7567" spans="1:35" s="4" customFormat="1" x14ac:dyDescent="0.25">
      <c r="A7567" s="408">
        <f t="shared" si="116"/>
        <v>7565</v>
      </c>
      <c r="B7567" s="488">
        <v>45571</v>
      </c>
      <c r="C7567" s="212" t="s">
        <v>295</v>
      </c>
      <c r="D7567" s="408" t="s">
        <v>92</v>
      </c>
      <c r="E7567" s="408" t="s">
        <v>62</v>
      </c>
      <c r="F7567" s="97">
        <v>0</v>
      </c>
      <c r="G7567" s="97"/>
      <c r="H7567" s="116"/>
      <c r="I7567" s="116"/>
      <c r="J7567" s="97"/>
      <c r="AD7567" s="476"/>
      <c r="AI7567" s="473"/>
    </row>
    <row r="7568" spans="1:35" s="4" customFormat="1" x14ac:dyDescent="0.25">
      <c r="A7568" s="408">
        <f t="shared" si="116"/>
        <v>7566</v>
      </c>
      <c r="B7568" s="488">
        <v>45571</v>
      </c>
      <c r="C7568" s="212" t="s">
        <v>259</v>
      </c>
      <c r="D7568" s="408" t="s">
        <v>92</v>
      </c>
      <c r="E7568" s="408" t="s">
        <v>2</v>
      </c>
      <c r="F7568" s="97">
        <v>210</v>
      </c>
      <c r="G7568" s="97"/>
      <c r="H7568" s="116"/>
      <c r="I7568" s="116"/>
      <c r="J7568" s="97"/>
      <c r="AD7568" s="476"/>
      <c r="AI7568" s="473"/>
    </row>
    <row r="7569" spans="1:35" s="4" customFormat="1" x14ac:dyDescent="0.25">
      <c r="A7569" s="408">
        <f t="shared" si="116"/>
        <v>7567</v>
      </c>
      <c r="B7569" s="488">
        <v>45571</v>
      </c>
      <c r="C7569" s="212" t="s">
        <v>260</v>
      </c>
      <c r="D7569" s="408" t="s">
        <v>92</v>
      </c>
      <c r="E7569" s="408" t="s">
        <v>2</v>
      </c>
      <c r="F7569" s="97">
        <v>0</v>
      </c>
      <c r="G7569" s="97"/>
      <c r="H7569" s="116"/>
      <c r="I7569" s="116"/>
      <c r="J7569" s="97"/>
      <c r="AD7569" s="476"/>
      <c r="AI7569" s="473"/>
    </row>
    <row r="7570" spans="1:35" s="4" customFormat="1" x14ac:dyDescent="0.25">
      <c r="A7570" s="408">
        <f t="shared" si="116"/>
        <v>7568</v>
      </c>
      <c r="B7570" s="488">
        <v>45571</v>
      </c>
      <c r="C7570" s="212" t="s">
        <v>252</v>
      </c>
      <c r="D7570" s="408" t="s">
        <v>92</v>
      </c>
      <c r="E7570" s="408" t="s">
        <v>2</v>
      </c>
      <c r="F7570" s="97">
        <v>190</v>
      </c>
      <c r="G7570" s="97"/>
      <c r="H7570" s="116"/>
      <c r="I7570" s="116"/>
      <c r="J7570" s="97"/>
      <c r="AD7570" s="476"/>
      <c r="AI7570" s="473"/>
    </row>
    <row r="7571" spans="1:35" s="4" customFormat="1" x14ac:dyDescent="0.25">
      <c r="A7571" s="408">
        <f t="shared" si="116"/>
        <v>7569</v>
      </c>
      <c r="B7571" s="488">
        <v>45571</v>
      </c>
      <c r="C7571" s="212" t="s">
        <v>177</v>
      </c>
      <c r="D7571" s="408" t="s">
        <v>159</v>
      </c>
      <c r="E7571" s="408" t="s">
        <v>8</v>
      </c>
      <c r="F7571" s="97">
        <v>0</v>
      </c>
      <c r="G7571" s="97"/>
      <c r="H7571" s="116"/>
      <c r="I7571" s="116"/>
      <c r="J7571" s="97"/>
      <c r="AD7571" s="476"/>
      <c r="AI7571" s="473"/>
    </row>
    <row r="7572" spans="1:35" s="4" customFormat="1" x14ac:dyDescent="0.25">
      <c r="A7572" s="408">
        <f t="shared" si="116"/>
        <v>7570</v>
      </c>
      <c r="B7572" s="488">
        <v>45571</v>
      </c>
      <c r="C7572" s="212" t="s">
        <v>162</v>
      </c>
      <c r="D7572" s="408" t="s">
        <v>163</v>
      </c>
      <c r="E7572" s="408" t="s">
        <v>164</v>
      </c>
      <c r="F7572" s="97">
        <v>0</v>
      </c>
      <c r="G7572" s="97"/>
      <c r="H7572" s="116"/>
      <c r="I7572" s="116"/>
      <c r="J7572" s="97"/>
      <c r="AD7572" s="476"/>
      <c r="AI7572" s="473"/>
    </row>
    <row r="7573" spans="1:35" s="4" customFormat="1" x14ac:dyDescent="0.25">
      <c r="A7573" s="408">
        <f t="shared" si="116"/>
        <v>7571</v>
      </c>
      <c r="B7573" s="488">
        <v>45571</v>
      </c>
      <c r="C7573" s="212" t="s">
        <v>166</v>
      </c>
      <c r="D7573" s="408" t="s">
        <v>167</v>
      </c>
      <c r="E7573" s="408" t="s">
        <v>164</v>
      </c>
      <c r="F7573" s="97">
        <v>40</v>
      </c>
      <c r="G7573" s="97"/>
      <c r="H7573" s="116"/>
      <c r="I7573" s="116"/>
      <c r="J7573" s="97"/>
      <c r="AD7573" s="476"/>
      <c r="AI7573" s="473"/>
    </row>
    <row r="7574" spans="1:35" s="4" customFormat="1" x14ac:dyDescent="0.25">
      <c r="A7574" s="408">
        <f t="shared" si="116"/>
        <v>7572</v>
      </c>
      <c r="B7574" s="488">
        <v>45571</v>
      </c>
      <c r="C7574" s="212" t="s">
        <v>169</v>
      </c>
      <c r="D7574" s="408" t="s">
        <v>167</v>
      </c>
      <c r="E7574" s="408" t="s">
        <v>164</v>
      </c>
      <c r="F7574" s="97">
        <v>51</v>
      </c>
      <c r="G7574" s="97"/>
      <c r="H7574" s="116"/>
      <c r="I7574" s="116"/>
      <c r="J7574" s="97"/>
      <c r="AD7574" s="476"/>
      <c r="AI7574" s="473"/>
    </row>
    <row r="7575" spans="1:35" s="4" customFormat="1" x14ac:dyDescent="0.25">
      <c r="A7575" s="408">
        <f t="shared" si="116"/>
        <v>7573</v>
      </c>
      <c r="B7575" s="488">
        <v>45571</v>
      </c>
      <c r="C7575" s="212" t="s">
        <v>170</v>
      </c>
      <c r="D7575" s="408" t="s">
        <v>103</v>
      </c>
      <c r="E7575" s="408" t="s">
        <v>164</v>
      </c>
      <c r="F7575" s="97">
        <v>200</v>
      </c>
      <c r="G7575" s="97"/>
      <c r="H7575" s="116"/>
      <c r="I7575" s="116"/>
      <c r="J7575" s="97"/>
      <c r="AD7575" s="476"/>
      <c r="AI7575" s="473"/>
    </row>
    <row r="7576" spans="1:35" s="4" customFormat="1" x14ac:dyDescent="0.25">
      <c r="A7576" s="408">
        <f t="shared" si="116"/>
        <v>7574</v>
      </c>
      <c r="B7576" s="488">
        <v>45571</v>
      </c>
      <c r="C7576" s="212" t="s">
        <v>171</v>
      </c>
      <c r="D7576" s="408" t="s">
        <v>159</v>
      </c>
      <c r="E7576" s="408" t="s">
        <v>164</v>
      </c>
      <c r="F7576" s="97">
        <v>0</v>
      </c>
      <c r="G7576" s="97"/>
      <c r="H7576" s="116"/>
      <c r="I7576" s="116"/>
      <c r="J7576" s="97"/>
      <c r="AD7576" s="476"/>
      <c r="AI7576" s="473"/>
    </row>
    <row r="7577" spans="1:35" s="4" customFormat="1" x14ac:dyDescent="0.25">
      <c r="A7577" s="408">
        <f t="shared" si="116"/>
        <v>7575</v>
      </c>
      <c r="B7577" s="488">
        <v>45571</v>
      </c>
      <c r="C7577" s="212" t="s">
        <v>172</v>
      </c>
      <c r="D7577" s="408" t="s">
        <v>173</v>
      </c>
      <c r="E7577" s="408" t="s">
        <v>164</v>
      </c>
      <c r="F7577" s="97">
        <v>0</v>
      </c>
      <c r="G7577" s="97"/>
      <c r="H7577" s="116"/>
      <c r="I7577" s="116"/>
      <c r="J7577" s="97"/>
      <c r="AD7577" s="476"/>
      <c r="AI7577" s="473"/>
    </row>
    <row r="7578" spans="1:35" s="4" customFormat="1" x14ac:dyDescent="0.25">
      <c r="A7578" s="408">
        <f t="shared" si="116"/>
        <v>7576</v>
      </c>
      <c r="B7578" s="488">
        <v>45571</v>
      </c>
      <c r="C7578" s="212" t="s">
        <v>174</v>
      </c>
      <c r="D7578" s="408" t="s">
        <v>99</v>
      </c>
      <c r="E7578" s="408" t="s">
        <v>164</v>
      </c>
      <c r="F7578" s="97">
        <v>477</v>
      </c>
      <c r="G7578" s="97"/>
      <c r="H7578" s="116"/>
      <c r="I7578" s="116"/>
      <c r="J7578" s="97"/>
      <c r="AD7578" s="476"/>
      <c r="AI7578" s="473"/>
    </row>
    <row r="7579" spans="1:35" s="4" customFormat="1" x14ac:dyDescent="0.25">
      <c r="A7579" s="408">
        <f t="shared" si="116"/>
        <v>7577</v>
      </c>
      <c r="B7579" s="488">
        <v>45571</v>
      </c>
      <c r="C7579" s="212" t="s">
        <v>175</v>
      </c>
      <c r="D7579" s="408" t="s">
        <v>176</v>
      </c>
      <c r="E7579" s="408" t="s">
        <v>164</v>
      </c>
      <c r="F7579" s="97">
        <v>0</v>
      </c>
      <c r="G7579" s="97"/>
      <c r="H7579" s="116"/>
      <c r="I7579" s="116"/>
      <c r="J7579" s="97"/>
      <c r="AD7579" s="476"/>
      <c r="AI7579" s="473"/>
    </row>
    <row r="7580" spans="1:35" s="4" customFormat="1" x14ac:dyDescent="0.25">
      <c r="A7580" s="408">
        <f t="shared" si="116"/>
        <v>7578</v>
      </c>
      <c r="B7580" s="488">
        <v>45571</v>
      </c>
      <c r="C7580" s="212" t="s">
        <v>263</v>
      </c>
      <c r="D7580" s="408" t="s">
        <v>176</v>
      </c>
      <c r="E7580" s="408" t="s">
        <v>164</v>
      </c>
      <c r="F7580" s="97">
        <v>0</v>
      </c>
      <c r="G7580" s="97"/>
      <c r="H7580" s="116"/>
      <c r="I7580" s="116"/>
      <c r="J7580" s="97"/>
      <c r="AD7580" s="476"/>
      <c r="AI7580" s="473"/>
    </row>
    <row r="7581" spans="1:35" s="4" customFormat="1" x14ac:dyDescent="0.25">
      <c r="A7581" s="408">
        <f t="shared" si="116"/>
        <v>7579</v>
      </c>
      <c r="B7581" s="488">
        <v>45571</v>
      </c>
      <c r="C7581" s="212" t="s">
        <v>261</v>
      </c>
      <c r="D7581" s="408" t="s">
        <v>269</v>
      </c>
      <c r="E7581" s="408" t="s">
        <v>164</v>
      </c>
      <c r="F7581" s="97">
        <v>0</v>
      </c>
      <c r="G7581" s="97"/>
      <c r="H7581" s="116"/>
      <c r="I7581" s="116"/>
      <c r="J7581" s="97"/>
      <c r="AD7581" s="476"/>
      <c r="AI7581" s="473"/>
    </row>
    <row r="7582" spans="1:35" s="4" customFormat="1" x14ac:dyDescent="0.25">
      <c r="A7582" s="408">
        <f t="shared" si="116"/>
        <v>7580</v>
      </c>
      <c r="B7582" s="488">
        <v>45571</v>
      </c>
      <c r="C7582" s="212" t="s">
        <v>254</v>
      </c>
      <c r="D7582" s="408" t="s">
        <v>159</v>
      </c>
      <c r="E7582" s="408" t="s">
        <v>164</v>
      </c>
      <c r="F7582" s="97">
        <v>0</v>
      </c>
      <c r="G7582" s="97"/>
      <c r="H7582" s="116"/>
      <c r="I7582" s="116"/>
      <c r="J7582" s="97"/>
      <c r="AD7582" s="476"/>
      <c r="AI7582" s="473"/>
    </row>
    <row r="7583" spans="1:35" s="4" customFormat="1" x14ac:dyDescent="0.25">
      <c r="A7583" s="408">
        <f t="shared" si="116"/>
        <v>7581</v>
      </c>
      <c r="B7583" s="488">
        <v>45571</v>
      </c>
      <c r="C7583" s="212" t="s">
        <v>277</v>
      </c>
      <c r="D7583" s="408" t="s">
        <v>176</v>
      </c>
      <c r="E7583" s="408" t="s">
        <v>164</v>
      </c>
      <c r="F7583" s="97">
        <v>189</v>
      </c>
      <c r="G7583" s="97"/>
      <c r="H7583" s="116"/>
      <c r="I7583" s="116"/>
      <c r="J7583" s="97"/>
      <c r="AD7583" s="476"/>
      <c r="AI7583" s="473"/>
    </row>
    <row r="7584" spans="1:35" s="4" customFormat="1" x14ac:dyDescent="0.25">
      <c r="A7584" s="408">
        <f t="shared" si="116"/>
        <v>7582</v>
      </c>
      <c r="B7584" s="488">
        <v>45571</v>
      </c>
      <c r="C7584" s="212" t="s">
        <v>352</v>
      </c>
      <c r="D7584" s="408" t="s">
        <v>176</v>
      </c>
      <c r="E7584" s="408" t="s">
        <v>164</v>
      </c>
      <c r="F7584" s="97">
        <v>0</v>
      </c>
      <c r="G7584" s="97"/>
      <c r="H7584" s="116"/>
      <c r="I7584" s="116"/>
      <c r="J7584" s="97"/>
      <c r="AD7584" s="476"/>
      <c r="AI7584" s="473"/>
    </row>
    <row r="7585" spans="1:35" s="4" customFormat="1" x14ac:dyDescent="0.25">
      <c r="A7585" s="408">
        <f t="shared" si="116"/>
        <v>7583</v>
      </c>
      <c r="B7585" s="488">
        <v>45571</v>
      </c>
      <c r="C7585" s="212" t="s">
        <v>354</v>
      </c>
      <c r="D7585" s="408" t="s">
        <v>103</v>
      </c>
      <c r="E7585" s="408" t="s">
        <v>164</v>
      </c>
      <c r="F7585" s="97">
        <v>0</v>
      </c>
      <c r="G7585" s="97"/>
      <c r="H7585" s="116"/>
      <c r="I7585" s="116"/>
      <c r="J7585" s="97"/>
      <c r="AD7585" s="476"/>
      <c r="AI7585" s="473"/>
    </row>
    <row r="7586" spans="1:35" s="4" customFormat="1" x14ac:dyDescent="0.25">
      <c r="A7586" s="408">
        <f t="shared" si="116"/>
        <v>7584</v>
      </c>
      <c r="B7586" s="488">
        <v>45571</v>
      </c>
      <c r="C7586" s="212" t="s">
        <v>385</v>
      </c>
      <c r="D7586" s="408" t="s">
        <v>386</v>
      </c>
      <c r="E7586" s="408" t="s">
        <v>383</v>
      </c>
      <c r="F7586" s="97">
        <v>150</v>
      </c>
      <c r="G7586" s="97"/>
      <c r="H7586" s="116"/>
      <c r="I7586" s="116"/>
      <c r="J7586" s="97"/>
      <c r="AD7586" s="476"/>
      <c r="AI7586" s="473"/>
    </row>
    <row r="7587" spans="1:35" s="4" customFormat="1" x14ac:dyDescent="0.25">
      <c r="A7587" s="408">
        <f t="shared" si="116"/>
        <v>7585</v>
      </c>
      <c r="B7587" s="488">
        <v>45571</v>
      </c>
      <c r="C7587" s="212" t="s">
        <v>379</v>
      </c>
      <c r="D7587" s="408" t="s">
        <v>269</v>
      </c>
      <c r="E7587" s="408" t="s">
        <v>381</v>
      </c>
      <c r="F7587" s="97">
        <v>0</v>
      </c>
      <c r="G7587" s="97"/>
      <c r="H7587" s="116"/>
      <c r="I7587" s="116"/>
      <c r="J7587" s="97"/>
      <c r="AD7587" s="476"/>
      <c r="AI7587" s="473"/>
    </row>
    <row r="7588" spans="1:35" s="4" customFormat="1" x14ac:dyDescent="0.25">
      <c r="A7588" s="408">
        <f t="shared" si="116"/>
        <v>7586</v>
      </c>
      <c r="B7588" s="488">
        <v>45571</v>
      </c>
      <c r="C7588" s="212" t="s">
        <v>380</v>
      </c>
      <c r="D7588" s="408" t="s">
        <v>269</v>
      </c>
      <c r="E7588" s="408" t="s">
        <v>381</v>
      </c>
      <c r="F7588" s="97">
        <v>0</v>
      </c>
      <c r="G7588" s="97"/>
      <c r="H7588" s="116"/>
      <c r="I7588" s="116"/>
      <c r="J7588" s="97"/>
      <c r="AD7588" s="476"/>
      <c r="AI7588" s="473"/>
    </row>
    <row r="7589" spans="1:35" s="4" customFormat="1" x14ac:dyDescent="0.25">
      <c r="A7589" s="408">
        <f t="shared" si="116"/>
        <v>7587</v>
      </c>
      <c r="B7589" s="488">
        <v>45571</v>
      </c>
      <c r="C7589" s="212" t="s">
        <v>489</v>
      </c>
      <c r="D7589" s="408" t="s">
        <v>269</v>
      </c>
      <c r="E7589" s="408" t="s">
        <v>381</v>
      </c>
      <c r="F7589" s="97">
        <v>0</v>
      </c>
      <c r="G7589" s="97"/>
      <c r="H7589" s="116"/>
      <c r="I7589" s="116"/>
      <c r="J7589" s="97"/>
      <c r="AD7589" s="476"/>
      <c r="AI7589" s="473"/>
    </row>
    <row r="7590" spans="1:35" s="4" customFormat="1" x14ac:dyDescent="0.25">
      <c r="A7590" s="408">
        <f t="shared" si="116"/>
        <v>7588</v>
      </c>
      <c r="B7590" s="488">
        <v>45571</v>
      </c>
      <c r="C7590" s="212" t="s">
        <v>389</v>
      </c>
      <c r="D7590" s="408" t="s">
        <v>103</v>
      </c>
      <c r="E7590" s="408" t="s">
        <v>381</v>
      </c>
      <c r="F7590" s="97">
        <v>0</v>
      </c>
      <c r="G7590" s="97"/>
      <c r="H7590" s="116"/>
      <c r="I7590" s="116"/>
      <c r="J7590" s="97"/>
      <c r="AD7590" s="476"/>
      <c r="AI7590" s="473"/>
    </row>
    <row r="7591" spans="1:35" s="4" customFormat="1" x14ac:dyDescent="0.25">
      <c r="A7591" s="408">
        <f t="shared" si="116"/>
        <v>7589</v>
      </c>
      <c r="B7591" s="488">
        <v>45571</v>
      </c>
      <c r="C7591" s="212" t="s">
        <v>425</v>
      </c>
      <c r="D7591" s="408" t="s">
        <v>99</v>
      </c>
      <c r="E7591" s="203" t="s">
        <v>498</v>
      </c>
      <c r="F7591" s="97">
        <v>0</v>
      </c>
      <c r="G7591" s="97"/>
      <c r="H7591" s="116"/>
      <c r="I7591" s="116"/>
      <c r="J7591" s="97"/>
      <c r="AD7591" s="476"/>
      <c r="AI7591" s="473"/>
    </row>
    <row r="7592" spans="1:35" s="4" customFormat="1" x14ac:dyDescent="0.25">
      <c r="A7592" s="408">
        <f t="shared" si="116"/>
        <v>7590</v>
      </c>
      <c r="B7592" s="488">
        <v>45571</v>
      </c>
      <c r="C7592" s="212" t="s">
        <v>426</v>
      </c>
      <c r="D7592" s="408" t="s">
        <v>159</v>
      </c>
      <c r="E7592" s="408" t="s">
        <v>381</v>
      </c>
      <c r="F7592" s="97">
        <v>0</v>
      </c>
      <c r="G7592" s="97"/>
      <c r="H7592" s="116"/>
      <c r="I7592" s="116"/>
      <c r="J7592" s="97"/>
      <c r="AD7592" s="476"/>
      <c r="AI7592" s="473"/>
    </row>
    <row r="7593" spans="1:35" s="4" customFormat="1" x14ac:dyDescent="0.25">
      <c r="A7593" s="408">
        <f t="shared" si="116"/>
        <v>7591</v>
      </c>
      <c r="B7593" s="488">
        <v>45571</v>
      </c>
      <c r="C7593" s="96" t="s">
        <v>255</v>
      </c>
      <c r="D7593" s="408" t="s">
        <v>159</v>
      </c>
      <c r="E7593" s="408" t="s">
        <v>448</v>
      </c>
      <c r="F7593" s="97">
        <v>0</v>
      </c>
      <c r="G7593" s="97"/>
      <c r="H7593" s="116"/>
      <c r="I7593" s="116"/>
      <c r="J7593" s="97"/>
      <c r="AD7593" s="476"/>
      <c r="AI7593" s="473"/>
    </row>
    <row r="7594" spans="1:35" s="4" customFormat="1" x14ac:dyDescent="0.25">
      <c r="A7594" s="408">
        <f t="shared" si="116"/>
        <v>7592</v>
      </c>
      <c r="B7594" s="488">
        <v>45571</v>
      </c>
      <c r="C7594" s="96" t="s">
        <v>474</v>
      </c>
      <c r="D7594" s="408" t="s">
        <v>269</v>
      </c>
      <c r="E7594" s="408" t="s">
        <v>470</v>
      </c>
      <c r="F7594" s="97">
        <v>0</v>
      </c>
      <c r="G7594" s="97"/>
      <c r="H7594" s="116"/>
      <c r="I7594" s="116"/>
      <c r="J7594" s="97"/>
      <c r="AD7594" s="476"/>
      <c r="AI7594" s="473"/>
    </row>
    <row r="7595" spans="1:35" s="4" customFormat="1" x14ac:dyDescent="0.25">
      <c r="A7595" s="408">
        <f t="shared" si="116"/>
        <v>7593</v>
      </c>
      <c r="B7595" s="488">
        <v>45571</v>
      </c>
      <c r="C7595" s="96" t="s">
        <v>475</v>
      </c>
      <c r="D7595" s="408" t="s">
        <v>269</v>
      </c>
      <c r="E7595" s="408" t="s">
        <v>470</v>
      </c>
      <c r="F7595" s="97">
        <v>0</v>
      </c>
      <c r="G7595" s="97"/>
      <c r="H7595" s="116"/>
      <c r="I7595" s="116"/>
      <c r="J7595" s="97"/>
      <c r="AD7595" s="476"/>
      <c r="AI7595" s="473"/>
    </row>
    <row r="7596" spans="1:35" s="4" customFormat="1" x14ac:dyDescent="0.25">
      <c r="A7596" s="408">
        <f t="shared" si="116"/>
        <v>7594</v>
      </c>
      <c r="B7596" s="488">
        <v>45571</v>
      </c>
      <c r="C7596" s="96" t="s">
        <v>476</v>
      </c>
      <c r="D7596" s="408" t="s">
        <v>269</v>
      </c>
      <c r="E7596" s="408" t="s">
        <v>470</v>
      </c>
      <c r="F7596" s="97">
        <v>211</v>
      </c>
      <c r="G7596" s="97"/>
      <c r="H7596" s="116"/>
      <c r="I7596" s="116"/>
      <c r="J7596" s="97"/>
      <c r="AD7596" s="476"/>
      <c r="AI7596" s="473"/>
    </row>
    <row r="7597" spans="1:35" s="4" customFormat="1" x14ac:dyDescent="0.25">
      <c r="A7597" s="408">
        <f t="shared" si="116"/>
        <v>7595</v>
      </c>
      <c r="B7597" s="488">
        <v>45571</v>
      </c>
      <c r="C7597" s="96" t="s">
        <v>477</v>
      </c>
      <c r="D7597" s="408" t="s">
        <v>269</v>
      </c>
      <c r="E7597" s="408" t="s">
        <v>470</v>
      </c>
      <c r="F7597" s="97">
        <v>0</v>
      </c>
      <c r="G7597" s="97"/>
      <c r="H7597" s="116"/>
      <c r="I7597" s="116"/>
      <c r="J7597" s="97"/>
      <c r="AD7597" s="476"/>
      <c r="AI7597" s="473"/>
    </row>
    <row r="7598" spans="1:35" s="4" customFormat="1" x14ac:dyDescent="0.25">
      <c r="A7598" s="408">
        <f t="shared" si="116"/>
        <v>7596</v>
      </c>
      <c r="B7598" s="488">
        <v>45571</v>
      </c>
      <c r="C7598" s="373" t="s">
        <v>478</v>
      </c>
      <c r="D7598" s="408" t="s">
        <v>103</v>
      </c>
      <c r="E7598" s="408" t="s">
        <v>470</v>
      </c>
      <c r="F7598" s="97">
        <v>248</v>
      </c>
      <c r="G7598" s="97"/>
      <c r="H7598" s="116"/>
      <c r="I7598" s="116"/>
      <c r="J7598" s="97"/>
      <c r="AD7598" s="476"/>
      <c r="AI7598" s="473"/>
    </row>
    <row r="7599" spans="1:35" s="4" customFormat="1" x14ac:dyDescent="0.25">
      <c r="A7599" s="408">
        <f t="shared" si="116"/>
        <v>7597</v>
      </c>
      <c r="B7599" s="488">
        <v>45571</v>
      </c>
      <c r="C7599" s="96" t="s">
        <v>509</v>
      </c>
      <c r="D7599" s="408" t="s">
        <v>269</v>
      </c>
      <c r="E7599" s="408" t="s">
        <v>470</v>
      </c>
      <c r="F7599" s="97">
        <v>52</v>
      </c>
      <c r="G7599" s="97"/>
      <c r="H7599" s="116"/>
      <c r="I7599" s="116"/>
      <c r="J7599" s="97"/>
      <c r="AD7599" s="476"/>
      <c r="AI7599" s="473"/>
    </row>
    <row r="7600" spans="1:35" s="4" customFormat="1" x14ac:dyDescent="0.25">
      <c r="A7600" s="408">
        <f t="shared" si="116"/>
        <v>7598</v>
      </c>
      <c r="B7600" s="488">
        <v>45571</v>
      </c>
      <c r="C7600" s="96" t="s">
        <v>489</v>
      </c>
      <c r="D7600" s="408" t="s">
        <v>269</v>
      </c>
      <c r="E7600" s="408" t="s">
        <v>381</v>
      </c>
      <c r="F7600" s="97">
        <v>0</v>
      </c>
      <c r="G7600" s="97"/>
      <c r="H7600" s="116"/>
      <c r="I7600" s="116"/>
      <c r="J7600" s="97"/>
      <c r="AD7600" s="476"/>
      <c r="AI7600" s="473"/>
    </row>
    <row r="7601" spans="1:35" s="4" customFormat="1" x14ac:dyDescent="0.25">
      <c r="A7601" s="408">
        <f t="shared" si="116"/>
        <v>7599</v>
      </c>
      <c r="B7601" s="488">
        <v>45571</v>
      </c>
      <c r="C7601" s="96" t="s">
        <v>519</v>
      </c>
      <c r="D7601" s="408" t="s">
        <v>103</v>
      </c>
      <c r="E7601" s="408" t="s">
        <v>504</v>
      </c>
      <c r="F7601" s="97">
        <v>0</v>
      </c>
      <c r="G7601" s="97"/>
      <c r="H7601" s="116"/>
      <c r="I7601" s="116"/>
      <c r="J7601" s="97"/>
      <c r="AD7601" s="476"/>
      <c r="AI7601" s="473"/>
    </row>
    <row r="7602" spans="1:35" s="4" customFormat="1" x14ac:dyDescent="0.25">
      <c r="A7602" s="408">
        <f t="shared" si="116"/>
        <v>7600</v>
      </c>
      <c r="B7602" s="488">
        <v>45571</v>
      </c>
      <c r="C7602" s="96" t="s">
        <v>507</v>
      </c>
      <c r="D7602" s="408" t="s">
        <v>269</v>
      </c>
      <c r="E7602" s="408" t="s">
        <v>504</v>
      </c>
      <c r="F7602" s="97">
        <v>0</v>
      </c>
      <c r="G7602" s="97"/>
      <c r="H7602" s="116"/>
      <c r="I7602" s="116"/>
      <c r="J7602" s="97"/>
      <c r="AD7602" s="476"/>
      <c r="AI7602" s="473"/>
    </row>
    <row r="7603" spans="1:35" s="4" customFormat="1" x14ac:dyDescent="0.25">
      <c r="A7603" s="408">
        <f t="shared" si="116"/>
        <v>7601</v>
      </c>
      <c r="B7603" s="488">
        <v>45572</v>
      </c>
      <c r="C7603" s="212" t="s">
        <v>125</v>
      </c>
      <c r="D7603" s="408" t="s">
        <v>99</v>
      </c>
      <c r="E7603" s="408" t="s">
        <v>334</v>
      </c>
      <c r="F7603" s="97">
        <v>0</v>
      </c>
      <c r="G7603" s="97"/>
      <c r="H7603" s="116"/>
      <c r="I7603" s="116"/>
      <c r="J7603" s="97"/>
      <c r="AD7603" s="476"/>
      <c r="AI7603" s="473"/>
    </row>
    <row r="7604" spans="1:35" s="4" customFormat="1" x14ac:dyDescent="0.25">
      <c r="A7604" s="408">
        <f t="shared" si="116"/>
        <v>7602</v>
      </c>
      <c r="B7604" s="488">
        <v>45572</v>
      </c>
      <c r="C7604" s="212" t="s">
        <v>290</v>
      </c>
      <c r="D7604" s="408" t="s">
        <v>99</v>
      </c>
      <c r="E7604" s="408" t="s">
        <v>335</v>
      </c>
      <c r="F7604" s="97">
        <v>306</v>
      </c>
      <c r="G7604" s="97"/>
      <c r="H7604" s="116"/>
      <c r="I7604" s="116"/>
      <c r="J7604" s="97"/>
      <c r="AD7604" s="476"/>
      <c r="AI7604" s="473"/>
    </row>
    <row r="7605" spans="1:35" s="4" customFormat="1" x14ac:dyDescent="0.25">
      <c r="A7605" s="408">
        <f t="shared" si="116"/>
        <v>7603</v>
      </c>
      <c r="B7605" s="488">
        <v>45572</v>
      </c>
      <c r="C7605" s="212" t="s">
        <v>88</v>
      </c>
      <c r="D7605" s="408" t="s">
        <v>89</v>
      </c>
      <c r="E7605" s="408" t="s">
        <v>336</v>
      </c>
      <c r="F7605" s="97">
        <v>0</v>
      </c>
      <c r="G7605" s="97"/>
      <c r="H7605" s="116"/>
      <c r="I7605" s="116"/>
      <c r="J7605" s="97"/>
      <c r="AD7605" s="476"/>
      <c r="AI7605" s="473"/>
    </row>
    <row r="7606" spans="1:35" s="4" customFormat="1" x14ac:dyDescent="0.25">
      <c r="A7606" s="408">
        <f t="shared" si="116"/>
        <v>7604</v>
      </c>
      <c r="B7606" s="488">
        <v>45572</v>
      </c>
      <c r="C7606" s="212" t="s">
        <v>294</v>
      </c>
      <c r="D7606" s="408" t="s">
        <v>89</v>
      </c>
      <c r="E7606" s="408" t="s">
        <v>337</v>
      </c>
      <c r="F7606" s="97">
        <v>0</v>
      </c>
      <c r="G7606" s="97"/>
      <c r="H7606" s="116"/>
      <c r="I7606" s="116"/>
      <c r="J7606" s="97"/>
      <c r="AD7606" s="476"/>
      <c r="AI7606" s="473"/>
    </row>
    <row r="7607" spans="1:35" s="4" customFormat="1" x14ac:dyDescent="0.25">
      <c r="A7607" s="408">
        <f t="shared" si="116"/>
        <v>7605</v>
      </c>
      <c r="B7607" s="488">
        <v>45572</v>
      </c>
      <c r="C7607" s="212" t="s">
        <v>119</v>
      </c>
      <c r="D7607" s="408" t="s">
        <v>131</v>
      </c>
      <c r="E7607" s="408" t="s">
        <v>338</v>
      </c>
      <c r="F7607" s="97">
        <v>43</v>
      </c>
      <c r="G7607" s="97"/>
      <c r="H7607" s="116"/>
      <c r="I7607" s="116"/>
      <c r="J7607" s="97"/>
      <c r="AD7607" s="476"/>
      <c r="AI7607" s="473"/>
    </row>
    <row r="7608" spans="1:35" s="4" customFormat="1" x14ac:dyDescent="0.25">
      <c r="A7608" s="408">
        <f t="shared" ref="A7608:A7671" si="117">ROW()-2</f>
        <v>7606</v>
      </c>
      <c r="B7608" s="488">
        <v>45572</v>
      </c>
      <c r="C7608" s="212" t="s">
        <v>121</v>
      </c>
      <c r="D7608" s="408" t="s">
        <v>122</v>
      </c>
      <c r="E7608" s="408" t="s">
        <v>339</v>
      </c>
      <c r="F7608" s="97">
        <v>95</v>
      </c>
      <c r="G7608" s="97"/>
      <c r="H7608" s="116"/>
      <c r="I7608" s="116"/>
      <c r="J7608" s="97"/>
      <c r="AD7608" s="476"/>
      <c r="AI7608" s="473"/>
    </row>
    <row r="7609" spans="1:35" s="4" customFormat="1" x14ac:dyDescent="0.25">
      <c r="A7609" s="408">
        <f t="shared" si="117"/>
        <v>7607</v>
      </c>
      <c r="B7609" s="488">
        <v>45572</v>
      </c>
      <c r="C7609" s="212" t="s">
        <v>349</v>
      </c>
      <c r="D7609" s="408" t="s">
        <v>360</v>
      </c>
      <c r="E7609" s="408" t="s">
        <v>127</v>
      </c>
      <c r="F7609" s="97">
        <v>46</v>
      </c>
      <c r="G7609" s="97"/>
      <c r="H7609" s="116"/>
      <c r="I7609" s="116"/>
      <c r="J7609" s="97"/>
      <c r="AD7609" s="476"/>
      <c r="AI7609" s="473"/>
    </row>
    <row r="7610" spans="1:35" s="4" customFormat="1" x14ac:dyDescent="0.25">
      <c r="A7610" s="408">
        <f t="shared" si="117"/>
        <v>7608</v>
      </c>
      <c r="B7610" s="488">
        <v>45572</v>
      </c>
      <c r="C7610" s="212" t="s">
        <v>449</v>
      </c>
      <c r="D7610" s="408" t="s">
        <v>122</v>
      </c>
      <c r="E7610" s="408" t="s">
        <v>339</v>
      </c>
      <c r="F7610" s="97">
        <v>260</v>
      </c>
      <c r="G7610" s="97"/>
      <c r="H7610" s="116"/>
      <c r="I7610" s="116"/>
      <c r="J7610" s="97"/>
      <c r="AD7610" s="476"/>
      <c r="AI7610" s="473"/>
    </row>
    <row r="7611" spans="1:35" s="4" customFormat="1" x14ac:dyDescent="0.25">
      <c r="A7611" s="408">
        <f t="shared" si="117"/>
        <v>7609</v>
      </c>
      <c r="B7611" s="488">
        <v>45572</v>
      </c>
      <c r="C7611" s="212" t="s">
        <v>118</v>
      </c>
      <c r="D7611" s="408" t="s">
        <v>107</v>
      </c>
      <c r="E7611" s="408" t="s">
        <v>340</v>
      </c>
      <c r="F7611" s="97">
        <v>0</v>
      </c>
      <c r="G7611" s="97"/>
      <c r="H7611" s="116"/>
      <c r="I7611" s="116"/>
      <c r="J7611" s="97"/>
      <c r="AD7611" s="476"/>
      <c r="AI7611" s="473"/>
    </row>
    <row r="7612" spans="1:35" s="4" customFormat="1" x14ac:dyDescent="0.25">
      <c r="A7612" s="408">
        <f t="shared" si="117"/>
        <v>7610</v>
      </c>
      <c r="B7612" s="488">
        <v>45572</v>
      </c>
      <c r="C7612" s="212" t="s">
        <v>109</v>
      </c>
      <c r="D7612" s="408" t="s">
        <v>107</v>
      </c>
      <c r="E7612" s="408" t="s">
        <v>341</v>
      </c>
      <c r="F7612" s="97">
        <v>0</v>
      </c>
      <c r="G7612" s="97"/>
      <c r="H7612" s="116"/>
      <c r="I7612" s="116"/>
      <c r="J7612" s="97"/>
      <c r="AD7612" s="476"/>
      <c r="AI7612" s="473"/>
    </row>
    <row r="7613" spans="1:35" s="4" customFormat="1" x14ac:dyDescent="0.25">
      <c r="A7613" s="408">
        <f t="shared" si="117"/>
        <v>7611</v>
      </c>
      <c r="B7613" s="488">
        <v>45572</v>
      </c>
      <c r="C7613" s="212" t="s">
        <v>106</v>
      </c>
      <c r="D7613" s="408" t="s">
        <v>107</v>
      </c>
      <c r="E7613" s="408" t="s">
        <v>342</v>
      </c>
      <c r="F7613" s="97">
        <v>0</v>
      </c>
      <c r="G7613" s="97"/>
      <c r="H7613" s="116"/>
      <c r="I7613" s="116"/>
      <c r="J7613" s="97"/>
      <c r="AD7613" s="476"/>
      <c r="AI7613" s="473"/>
    </row>
    <row r="7614" spans="1:35" s="4" customFormat="1" x14ac:dyDescent="0.25">
      <c r="A7614" s="408">
        <f t="shared" si="117"/>
        <v>7612</v>
      </c>
      <c r="B7614" s="488">
        <v>45572</v>
      </c>
      <c r="C7614" s="212" t="s">
        <v>278</v>
      </c>
      <c r="D7614" s="408" t="s">
        <v>107</v>
      </c>
      <c r="E7614" s="408" t="s">
        <v>341</v>
      </c>
      <c r="F7614" s="97">
        <v>77</v>
      </c>
      <c r="G7614" s="97"/>
      <c r="H7614" s="116"/>
      <c r="I7614" s="116"/>
      <c r="J7614" s="97"/>
      <c r="AD7614" s="476"/>
      <c r="AI7614" s="473"/>
    </row>
    <row r="7615" spans="1:35" s="4" customFormat="1" x14ac:dyDescent="0.25">
      <c r="A7615" s="408">
        <f t="shared" si="117"/>
        <v>7613</v>
      </c>
      <c r="B7615" s="488">
        <v>45572</v>
      </c>
      <c r="C7615" s="212" t="s">
        <v>372</v>
      </c>
      <c r="D7615" s="408" t="s">
        <v>107</v>
      </c>
      <c r="E7615" s="408">
        <v>0</v>
      </c>
      <c r="F7615" s="97">
        <v>0</v>
      </c>
      <c r="G7615" s="97"/>
      <c r="H7615" s="116"/>
      <c r="I7615" s="116"/>
      <c r="J7615" s="97"/>
      <c r="AD7615" s="476"/>
      <c r="AI7615" s="473"/>
    </row>
    <row r="7616" spans="1:35" s="4" customFormat="1" x14ac:dyDescent="0.25">
      <c r="A7616" s="408">
        <f t="shared" si="117"/>
        <v>7614</v>
      </c>
      <c r="B7616" s="488">
        <v>45572</v>
      </c>
      <c r="C7616" s="212" t="s">
        <v>373</v>
      </c>
      <c r="D7616" s="408" t="s">
        <v>107</v>
      </c>
      <c r="E7616" s="408">
        <v>0</v>
      </c>
      <c r="F7616" s="97">
        <v>0</v>
      </c>
      <c r="G7616" s="97"/>
      <c r="H7616" s="116"/>
      <c r="I7616" s="116"/>
      <c r="J7616" s="97"/>
      <c r="AD7616" s="476"/>
      <c r="AI7616" s="473"/>
    </row>
    <row r="7617" spans="1:35" s="4" customFormat="1" x14ac:dyDescent="0.25">
      <c r="A7617" s="408">
        <f t="shared" si="117"/>
        <v>7615</v>
      </c>
      <c r="B7617" s="488">
        <v>45572</v>
      </c>
      <c r="C7617" s="212" t="s">
        <v>91</v>
      </c>
      <c r="D7617" s="408" t="s">
        <v>92</v>
      </c>
      <c r="E7617" s="408" t="s">
        <v>343</v>
      </c>
      <c r="F7617" s="97">
        <v>0</v>
      </c>
      <c r="G7617" s="97"/>
      <c r="H7617" s="116"/>
      <c r="I7617" s="116"/>
      <c r="J7617" s="97"/>
      <c r="AD7617" s="476"/>
      <c r="AI7617" s="473"/>
    </row>
    <row r="7618" spans="1:35" s="4" customFormat="1" x14ac:dyDescent="0.25">
      <c r="A7618" s="408">
        <f t="shared" si="117"/>
        <v>7616</v>
      </c>
      <c r="B7618" s="488">
        <v>45572</v>
      </c>
      <c r="C7618" s="212" t="s">
        <v>94</v>
      </c>
      <c r="D7618" s="408" t="s">
        <v>92</v>
      </c>
      <c r="E7618" s="408" t="s">
        <v>344</v>
      </c>
      <c r="F7618" s="97">
        <v>235</v>
      </c>
      <c r="G7618" s="97"/>
      <c r="H7618" s="116"/>
      <c r="I7618" s="116"/>
      <c r="J7618" s="97"/>
      <c r="AD7618" s="476"/>
      <c r="AI7618" s="473"/>
    </row>
    <row r="7619" spans="1:35" s="4" customFormat="1" x14ac:dyDescent="0.25">
      <c r="A7619" s="408">
        <f t="shared" si="117"/>
        <v>7617</v>
      </c>
      <c r="B7619" s="488">
        <v>45572</v>
      </c>
      <c r="C7619" s="212" t="s">
        <v>116</v>
      </c>
      <c r="D7619" s="408" t="s">
        <v>92</v>
      </c>
      <c r="E7619" s="408" t="s">
        <v>345</v>
      </c>
      <c r="F7619" s="97">
        <v>0</v>
      </c>
      <c r="G7619" s="97"/>
      <c r="H7619" s="116"/>
      <c r="I7619" s="116"/>
      <c r="J7619" s="97"/>
      <c r="AD7619" s="476"/>
      <c r="AI7619" s="473"/>
    </row>
    <row r="7620" spans="1:35" s="4" customFormat="1" x14ac:dyDescent="0.25">
      <c r="A7620" s="408">
        <f t="shared" si="117"/>
        <v>7618</v>
      </c>
      <c r="B7620" s="488">
        <v>45572</v>
      </c>
      <c r="C7620" s="212" t="s">
        <v>128</v>
      </c>
      <c r="D7620" s="408" t="s">
        <v>97</v>
      </c>
      <c r="E7620" s="408" t="s">
        <v>346</v>
      </c>
      <c r="F7620" s="97">
        <v>0</v>
      </c>
      <c r="G7620" s="97"/>
      <c r="H7620" s="116"/>
      <c r="I7620" s="116"/>
      <c r="J7620" s="97"/>
      <c r="AD7620" s="476"/>
      <c r="AI7620" s="473"/>
    </row>
    <row r="7621" spans="1:35" s="4" customFormat="1" x14ac:dyDescent="0.25">
      <c r="A7621" s="408">
        <f t="shared" si="117"/>
        <v>7619</v>
      </c>
      <c r="B7621" s="488">
        <v>45572</v>
      </c>
      <c r="C7621" s="212" t="s">
        <v>96</v>
      </c>
      <c r="D7621" s="408" t="s">
        <v>97</v>
      </c>
      <c r="E7621" s="408" t="s">
        <v>347</v>
      </c>
      <c r="F7621" s="97">
        <v>31</v>
      </c>
      <c r="G7621" s="97"/>
      <c r="H7621" s="116"/>
      <c r="I7621" s="116"/>
      <c r="J7621" s="97"/>
      <c r="AD7621" s="476"/>
      <c r="AI7621" s="473"/>
    </row>
    <row r="7622" spans="1:35" s="4" customFormat="1" x14ac:dyDescent="0.25">
      <c r="A7622" s="408">
        <f t="shared" si="117"/>
        <v>7620</v>
      </c>
      <c r="B7622" s="488">
        <v>45572</v>
      </c>
      <c r="C7622" s="212" t="s">
        <v>113</v>
      </c>
      <c r="D7622" s="408" t="s">
        <v>114</v>
      </c>
      <c r="E7622" s="408" t="s">
        <v>348</v>
      </c>
      <c r="F7622" s="97">
        <v>0</v>
      </c>
      <c r="G7622" s="97"/>
      <c r="H7622" s="116"/>
      <c r="I7622" s="116"/>
      <c r="J7622" s="97"/>
      <c r="AD7622" s="476"/>
      <c r="AI7622" s="473"/>
    </row>
    <row r="7623" spans="1:35" s="4" customFormat="1" x14ac:dyDescent="0.25">
      <c r="A7623" s="408">
        <f t="shared" si="117"/>
        <v>7621</v>
      </c>
      <c r="B7623" s="488">
        <v>45572</v>
      </c>
      <c r="C7623" s="96" t="s">
        <v>559</v>
      </c>
      <c r="D7623" s="408" t="str">
        <f>VLOOKUP(C7623,X$4:Z7624,2,FALSE)</f>
        <v>لودر VOLVO</v>
      </c>
      <c r="E7623" s="408" t="str">
        <f>VLOOKUP(C7623,X$4:Z7624,3,FALSE)</f>
        <v>شرکتی</v>
      </c>
      <c r="F7623" s="97">
        <v>0</v>
      </c>
      <c r="G7623" s="97"/>
      <c r="H7623" s="116"/>
      <c r="I7623" s="116"/>
      <c r="J7623" s="97"/>
      <c r="AD7623" s="476"/>
      <c r="AI7623" s="473"/>
    </row>
    <row r="7624" spans="1:35" s="4" customFormat="1" x14ac:dyDescent="0.25">
      <c r="A7624" s="408">
        <f t="shared" si="117"/>
        <v>7622</v>
      </c>
      <c r="B7624" s="488">
        <v>45572</v>
      </c>
      <c r="C7624" s="212" t="s">
        <v>156</v>
      </c>
      <c r="D7624" s="408" t="s">
        <v>136</v>
      </c>
      <c r="E7624" s="408" t="s">
        <v>149</v>
      </c>
      <c r="F7624" s="97">
        <v>208</v>
      </c>
      <c r="G7624" s="97"/>
      <c r="H7624" s="116"/>
      <c r="I7624" s="116"/>
      <c r="J7624" s="97"/>
      <c r="AD7624" s="476"/>
      <c r="AI7624" s="473"/>
    </row>
    <row r="7625" spans="1:35" s="4" customFormat="1" x14ac:dyDescent="0.25">
      <c r="A7625" s="408">
        <f t="shared" si="117"/>
        <v>7623</v>
      </c>
      <c r="B7625" s="488">
        <v>45572</v>
      </c>
      <c r="C7625" s="212" t="s">
        <v>142</v>
      </c>
      <c r="D7625" s="408" t="s">
        <v>264</v>
      </c>
      <c r="E7625" s="408" t="s">
        <v>143</v>
      </c>
      <c r="F7625" s="97">
        <v>0</v>
      </c>
      <c r="G7625" s="97"/>
      <c r="H7625" s="116"/>
      <c r="I7625" s="116"/>
      <c r="J7625" s="97"/>
      <c r="AD7625" s="476"/>
      <c r="AI7625" s="473"/>
    </row>
    <row r="7626" spans="1:35" s="4" customFormat="1" x14ac:dyDescent="0.25">
      <c r="A7626" s="408">
        <f t="shared" si="117"/>
        <v>7624</v>
      </c>
      <c r="B7626" s="488">
        <v>45572</v>
      </c>
      <c r="C7626" s="212" t="s">
        <v>144</v>
      </c>
      <c r="D7626" s="408" t="s">
        <v>264</v>
      </c>
      <c r="E7626" s="408" t="s">
        <v>143</v>
      </c>
      <c r="F7626" s="97">
        <v>0</v>
      </c>
      <c r="G7626" s="97"/>
      <c r="H7626" s="116"/>
      <c r="I7626" s="116"/>
      <c r="J7626" s="97"/>
      <c r="AD7626" s="476"/>
      <c r="AI7626" s="473"/>
    </row>
    <row r="7627" spans="1:35" s="4" customFormat="1" x14ac:dyDescent="0.25">
      <c r="A7627" s="408">
        <f t="shared" si="117"/>
        <v>7625</v>
      </c>
      <c r="B7627" s="488">
        <v>45572</v>
      </c>
      <c r="C7627" s="212" t="s">
        <v>145</v>
      </c>
      <c r="D7627" s="408" t="s">
        <v>265</v>
      </c>
      <c r="E7627" s="408" t="s">
        <v>146</v>
      </c>
      <c r="F7627" s="97">
        <v>369</v>
      </c>
      <c r="G7627" s="97"/>
      <c r="H7627" s="116"/>
      <c r="I7627" s="116"/>
      <c r="J7627" s="97"/>
      <c r="AD7627" s="476"/>
      <c r="AI7627" s="473"/>
    </row>
    <row r="7628" spans="1:35" s="4" customFormat="1" x14ac:dyDescent="0.25">
      <c r="A7628" s="408">
        <f t="shared" si="117"/>
        <v>7626</v>
      </c>
      <c r="B7628" s="488">
        <v>45572</v>
      </c>
      <c r="C7628" s="212" t="s">
        <v>160</v>
      </c>
      <c r="D7628" s="408" t="s">
        <v>136</v>
      </c>
      <c r="E7628" s="408" t="s">
        <v>64</v>
      </c>
      <c r="F7628" s="97">
        <v>0</v>
      </c>
      <c r="G7628" s="97"/>
      <c r="H7628" s="116"/>
      <c r="I7628" s="116"/>
      <c r="J7628" s="97"/>
      <c r="AD7628" s="476"/>
      <c r="AI7628" s="473"/>
    </row>
    <row r="7629" spans="1:35" s="4" customFormat="1" x14ac:dyDescent="0.25">
      <c r="A7629" s="408">
        <f t="shared" si="117"/>
        <v>7627</v>
      </c>
      <c r="B7629" s="488">
        <v>45572</v>
      </c>
      <c r="C7629" s="212" t="s">
        <v>390</v>
      </c>
      <c r="D7629" s="408" t="s">
        <v>99</v>
      </c>
      <c r="E7629" s="408" t="s">
        <v>381</v>
      </c>
      <c r="F7629" s="97">
        <v>219</v>
      </c>
      <c r="G7629" s="97"/>
      <c r="H7629" s="116"/>
      <c r="I7629" s="116"/>
      <c r="J7629" s="97"/>
      <c r="AD7629" s="476"/>
      <c r="AI7629" s="473"/>
    </row>
    <row r="7630" spans="1:35" s="4" customFormat="1" x14ac:dyDescent="0.25">
      <c r="A7630" s="408">
        <f t="shared" si="117"/>
        <v>7628</v>
      </c>
      <c r="B7630" s="488">
        <v>45572</v>
      </c>
      <c r="C7630" s="96" t="s">
        <v>283</v>
      </c>
      <c r="D7630" s="408" t="s">
        <v>266</v>
      </c>
      <c r="E7630" s="408" t="s">
        <v>63</v>
      </c>
      <c r="F7630" s="97">
        <v>126</v>
      </c>
      <c r="G7630" s="97"/>
      <c r="H7630" s="116"/>
      <c r="I7630" s="116"/>
      <c r="J7630" s="97"/>
      <c r="AD7630" s="476"/>
      <c r="AI7630" s="473"/>
    </row>
    <row r="7631" spans="1:35" s="4" customFormat="1" x14ac:dyDescent="0.25">
      <c r="A7631" s="408">
        <f t="shared" si="117"/>
        <v>7629</v>
      </c>
      <c r="B7631" s="488">
        <v>45572</v>
      </c>
      <c r="C7631" s="212" t="s">
        <v>148</v>
      </c>
      <c r="D7631" s="408" t="s">
        <v>92</v>
      </c>
      <c r="E7631" s="408" t="s">
        <v>63</v>
      </c>
      <c r="F7631" s="97">
        <v>0</v>
      </c>
      <c r="G7631" s="97"/>
      <c r="H7631" s="116"/>
      <c r="I7631" s="116"/>
      <c r="J7631" s="97"/>
      <c r="AD7631" s="476"/>
      <c r="AI7631" s="473"/>
    </row>
    <row r="7632" spans="1:35" s="4" customFormat="1" x14ac:dyDescent="0.25">
      <c r="A7632" s="408">
        <f t="shared" si="117"/>
        <v>7630</v>
      </c>
      <c r="B7632" s="488">
        <v>45572</v>
      </c>
      <c r="C7632" s="212" t="s">
        <v>150</v>
      </c>
      <c r="D7632" s="408" t="s">
        <v>92</v>
      </c>
      <c r="E7632" s="408" t="s">
        <v>63</v>
      </c>
      <c r="F7632" s="97">
        <v>0</v>
      </c>
      <c r="G7632" s="97"/>
      <c r="H7632" s="116"/>
      <c r="I7632" s="116"/>
      <c r="J7632" s="97"/>
      <c r="AD7632" s="476"/>
      <c r="AI7632" s="473"/>
    </row>
    <row r="7633" spans="1:35" s="4" customFormat="1" x14ac:dyDescent="0.25">
      <c r="A7633" s="408">
        <f t="shared" si="117"/>
        <v>7631</v>
      </c>
      <c r="B7633" s="488">
        <v>45572</v>
      </c>
      <c r="C7633" s="213" t="s">
        <v>467</v>
      </c>
      <c r="D7633" s="408" t="s">
        <v>92</v>
      </c>
      <c r="E7633" s="408" t="s">
        <v>63</v>
      </c>
      <c r="F7633" s="97">
        <v>0</v>
      </c>
      <c r="G7633" s="97"/>
      <c r="H7633" s="116"/>
      <c r="I7633" s="116"/>
      <c r="J7633" s="97"/>
      <c r="AD7633" s="476"/>
      <c r="AI7633" s="473"/>
    </row>
    <row r="7634" spans="1:35" s="4" customFormat="1" x14ac:dyDescent="0.25">
      <c r="A7634" s="408">
        <f t="shared" si="117"/>
        <v>7632</v>
      </c>
      <c r="B7634" s="488">
        <v>45572</v>
      </c>
      <c r="C7634" s="212" t="s">
        <v>135</v>
      </c>
      <c r="D7634" s="408" t="s">
        <v>136</v>
      </c>
      <c r="E7634" s="408" t="s">
        <v>2</v>
      </c>
      <c r="F7634" s="97">
        <v>221</v>
      </c>
      <c r="G7634" s="97"/>
      <c r="H7634" s="116"/>
      <c r="I7634" s="116"/>
      <c r="J7634" s="97"/>
      <c r="AD7634" s="476"/>
      <c r="AI7634" s="473"/>
    </row>
    <row r="7635" spans="1:35" s="4" customFormat="1" x14ac:dyDescent="0.25">
      <c r="A7635" s="408">
        <f t="shared" si="117"/>
        <v>7633</v>
      </c>
      <c r="B7635" s="488">
        <v>45572</v>
      </c>
      <c r="C7635" s="212" t="s">
        <v>137</v>
      </c>
      <c r="D7635" s="408" t="s">
        <v>136</v>
      </c>
      <c r="E7635" s="408" t="s">
        <v>2</v>
      </c>
      <c r="F7635" s="97">
        <v>234</v>
      </c>
      <c r="G7635" s="97"/>
      <c r="H7635" s="116"/>
      <c r="I7635" s="116"/>
      <c r="J7635" s="97"/>
      <c r="AD7635" s="476"/>
      <c r="AI7635" s="473"/>
    </row>
    <row r="7636" spans="1:35" s="4" customFormat="1" x14ac:dyDescent="0.25">
      <c r="A7636" s="408">
        <f t="shared" si="117"/>
        <v>7634</v>
      </c>
      <c r="B7636" s="488">
        <v>45572</v>
      </c>
      <c r="C7636" s="212" t="s">
        <v>139</v>
      </c>
      <c r="D7636" s="408" t="s">
        <v>92</v>
      </c>
      <c r="E7636" s="408" t="s">
        <v>2</v>
      </c>
      <c r="F7636" s="97">
        <v>262</v>
      </c>
      <c r="G7636" s="97"/>
      <c r="H7636" s="116"/>
      <c r="I7636" s="116"/>
      <c r="J7636" s="97"/>
      <c r="AD7636" s="476"/>
      <c r="AI7636" s="473"/>
    </row>
    <row r="7637" spans="1:35" s="4" customFormat="1" x14ac:dyDescent="0.25">
      <c r="A7637" s="408">
        <f t="shared" si="117"/>
        <v>7635</v>
      </c>
      <c r="B7637" s="488">
        <v>45572</v>
      </c>
      <c r="C7637" s="212" t="s">
        <v>140</v>
      </c>
      <c r="D7637" s="408" t="s">
        <v>92</v>
      </c>
      <c r="E7637" s="408" t="s">
        <v>2</v>
      </c>
      <c r="F7637" s="97">
        <v>197</v>
      </c>
      <c r="G7637" s="97"/>
      <c r="H7637" s="116"/>
      <c r="I7637" s="116"/>
      <c r="J7637" s="97"/>
      <c r="AD7637" s="476"/>
      <c r="AI7637" s="473"/>
    </row>
    <row r="7638" spans="1:35" s="4" customFormat="1" x14ac:dyDescent="0.25">
      <c r="A7638" s="408">
        <f t="shared" si="117"/>
        <v>7636</v>
      </c>
      <c r="B7638" s="488">
        <v>45572</v>
      </c>
      <c r="C7638" s="212" t="s">
        <v>141</v>
      </c>
      <c r="D7638" s="408" t="s">
        <v>92</v>
      </c>
      <c r="E7638" s="408" t="s">
        <v>2</v>
      </c>
      <c r="F7638" s="97">
        <v>0</v>
      </c>
      <c r="G7638" s="97"/>
      <c r="H7638" s="116"/>
      <c r="I7638" s="116"/>
      <c r="J7638" s="97"/>
      <c r="AD7638" s="476"/>
      <c r="AI7638" s="473"/>
    </row>
    <row r="7639" spans="1:35" s="4" customFormat="1" x14ac:dyDescent="0.25">
      <c r="A7639" s="408">
        <f t="shared" si="117"/>
        <v>7637</v>
      </c>
      <c r="B7639" s="488">
        <v>45572</v>
      </c>
      <c r="C7639" s="212" t="s">
        <v>134</v>
      </c>
      <c r="D7639" s="408" t="s">
        <v>99</v>
      </c>
      <c r="E7639" s="408" t="s">
        <v>2</v>
      </c>
      <c r="F7639" s="97">
        <v>286</v>
      </c>
      <c r="G7639" s="97"/>
      <c r="H7639" s="116"/>
      <c r="I7639" s="116"/>
      <c r="J7639" s="97"/>
      <c r="AD7639" s="476"/>
      <c r="AI7639" s="473"/>
    </row>
    <row r="7640" spans="1:35" s="4" customFormat="1" x14ac:dyDescent="0.25">
      <c r="A7640" s="408">
        <f t="shared" si="117"/>
        <v>7638</v>
      </c>
      <c r="B7640" s="488">
        <v>45572</v>
      </c>
      <c r="C7640" s="212" t="s">
        <v>279</v>
      </c>
      <c r="D7640" s="408" t="s">
        <v>99</v>
      </c>
      <c r="E7640" s="408" t="s">
        <v>2</v>
      </c>
      <c r="F7640" s="97">
        <v>0</v>
      </c>
      <c r="G7640" s="97"/>
      <c r="H7640" s="116"/>
      <c r="I7640" s="116"/>
      <c r="J7640" s="97"/>
      <c r="AD7640" s="476"/>
      <c r="AI7640" s="473"/>
    </row>
    <row r="7641" spans="1:35" s="4" customFormat="1" x14ac:dyDescent="0.25">
      <c r="A7641" s="408">
        <f t="shared" si="117"/>
        <v>7639</v>
      </c>
      <c r="B7641" s="488">
        <v>45572</v>
      </c>
      <c r="C7641" s="212" t="s">
        <v>153</v>
      </c>
      <c r="D7641" s="408" t="s">
        <v>103</v>
      </c>
      <c r="E7641" s="408" t="s">
        <v>62</v>
      </c>
      <c r="F7641" s="97">
        <v>108</v>
      </c>
      <c r="G7641" s="97"/>
      <c r="H7641" s="116"/>
      <c r="I7641" s="116"/>
      <c r="J7641" s="97"/>
      <c r="AD7641" s="476"/>
      <c r="AI7641" s="473"/>
    </row>
    <row r="7642" spans="1:35" s="4" customFormat="1" x14ac:dyDescent="0.25">
      <c r="A7642" s="408">
        <f t="shared" si="117"/>
        <v>7640</v>
      </c>
      <c r="B7642" s="488">
        <v>45572</v>
      </c>
      <c r="C7642" s="212" t="s">
        <v>154</v>
      </c>
      <c r="D7642" s="408" t="s">
        <v>92</v>
      </c>
      <c r="E7642" s="408" t="s">
        <v>62</v>
      </c>
      <c r="F7642" s="97">
        <v>103</v>
      </c>
      <c r="G7642" s="97"/>
      <c r="H7642" s="116"/>
      <c r="I7642" s="116"/>
      <c r="J7642" s="97"/>
      <c r="AD7642" s="476"/>
      <c r="AI7642" s="473"/>
    </row>
    <row r="7643" spans="1:35" s="4" customFormat="1" x14ac:dyDescent="0.25">
      <c r="A7643" s="408">
        <f t="shared" si="117"/>
        <v>7641</v>
      </c>
      <c r="B7643" s="488">
        <v>45572</v>
      </c>
      <c r="C7643" s="212" t="s">
        <v>155</v>
      </c>
      <c r="D7643" s="408" t="s">
        <v>92</v>
      </c>
      <c r="E7643" s="408" t="s">
        <v>62</v>
      </c>
      <c r="F7643" s="97">
        <v>102</v>
      </c>
      <c r="G7643" s="97"/>
      <c r="H7643" s="116"/>
      <c r="I7643" s="116"/>
      <c r="J7643" s="97"/>
      <c r="AD7643" s="476"/>
      <c r="AI7643" s="473"/>
    </row>
    <row r="7644" spans="1:35" s="4" customFormat="1" x14ac:dyDescent="0.25">
      <c r="A7644" s="408">
        <f t="shared" si="117"/>
        <v>7642</v>
      </c>
      <c r="B7644" s="488">
        <v>45572</v>
      </c>
      <c r="C7644" s="212" t="s">
        <v>295</v>
      </c>
      <c r="D7644" s="408" t="s">
        <v>92</v>
      </c>
      <c r="E7644" s="408" t="s">
        <v>62</v>
      </c>
      <c r="F7644" s="97">
        <v>0</v>
      </c>
      <c r="G7644" s="97"/>
      <c r="H7644" s="116"/>
      <c r="I7644" s="116"/>
      <c r="J7644" s="97"/>
      <c r="AD7644" s="476"/>
      <c r="AI7644" s="473"/>
    </row>
    <row r="7645" spans="1:35" s="4" customFormat="1" x14ac:dyDescent="0.25">
      <c r="A7645" s="408">
        <f t="shared" si="117"/>
        <v>7643</v>
      </c>
      <c r="B7645" s="488">
        <v>45572</v>
      </c>
      <c r="C7645" s="212" t="s">
        <v>259</v>
      </c>
      <c r="D7645" s="408" t="s">
        <v>92</v>
      </c>
      <c r="E7645" s="408" t="s">
        <v>2</v>
      </c>
      <c r="F7645" s="97">
        <v>0</v>
      </c>
      <c r="G7645" s="97"/>
      <c r="H7645" s="116"/>
      <c r="I7645" s="116"/>
      <c r="J7645" s="97"/>
      <c r="AD7645" s="476"/>
      <c r="AI7645" s="473"/>
    </row>
    <row r="7646" spans="1:35" s="4" customFormat="1" x14ac:dyDescent="0.25">
      <c r="A7646" s="408">
        <f t="shared" si="117"/>
        <v>7644</v>
      </c>
      <c r="B7646" s="488">
        <v>45572</v>
      </c>
      <c r="C7646" s="212" t="s">
        <v>260</v>
      </c>
      <c r="D7646" s="408" t="s">
        <v>92</v>
      </c>
      <c r="E7646" s="408" t="s">
        <v>2</v>
      </c>
      <c r="F7646" s="97">
        <v>0</v>
      </c>
      <c r="G7646" s="97"/>
      <c r="H7646" s="116"/>
      <c r="I7646" s="116"/>
      <c r="J7646" s="97"/>
      <c r="AD7646" s="476"/>
      <c r="AI7646" s="473"/>
    </row>
    <row r="7647" spans="1:35" s="4" customFormat="1" x14ac:dyDescent="0.25">
      <c r="A7647" s="408">
        <f t="shared" si="117"/>
        <v>7645</v>
      </c>
      <c r="B7647" s="488">
        <v>45572</v>
      </c>
      <c r="C7647" s="212" t="s">
        <v>252</v>
      </c>
      <c r="D7647" s="408" t="s">
        <v>92</v>
      </c>
      <c r="E7647" s="408" t="s">
        <v>2</v>
      </c>
      <c r="F7647" s="97">
        <v>0</v>
      </c>
      <c r="G7647" s="97"/>
      <c r="H7647" s="116"/>
      <c r="I7647" s="116"/>
      <c r="J7647" s="97"/>
      <c r="AD7647" s="476"/>
      <c r="AI7647" s="473"/>
    </row>
    <row r="7648" spans="1:35" s="4" customFormat="1" x14ac:dyDescent="0.25">
      <c r="A7648" s="408">
        <f t="shared" si="117"/>
        <v>7646</v>
      </c>
      <c r="B7648" s="488">
        <v>45572</v>
      </c>
      <c r="C7648" s="212" t="s">
        <v>177</v>
      </c>
      <c r="D7648" s="408" t="s">
        <v>159</v>
      </c>
      <c r="E7648" s="408" t="s">
        <v>8</v>
      </c>
      <c r="F7648" s="97">
        <v>87</v>
      </c>
      <c r="G7648" s="97"/>
      <c r="H7648" s="116"/>
      <c r="I7648" s="116"/>
      <c r="J7648" s="97"/>
      <c r="AD7648" s="476"/>
      <c r="AI7648" s="473"/>
    </row>
    <row r="7649" spans="1:35" s="4" customFormat="1" x14ac:dyDescent="0.25">
      <c r="A7649" s="408">
        <f t="shared" si="117"/>
        <v>7647</v>
      </c>
      <c r="B7649" s="488">
        <v>45572</v>
      </c>
      <c r="C7649" s="212" t="s">
        <v>162</v>
      </c>
      <c r="D7649" s="408" t="s">
        <v>163</v>
      </c>
      <c r="E7649" s="408" t="s">
        <v>164</v>
      </c>
      <c r="F7649" s="97">
        <v>262</v>
      </c>
      <c r="G7649" s="97"/>
      <c r="H7649" s="116"/>
      <c r="I7649" s="116"/>
      <c r="J7649" s="97"/>
      <c r="AD7649" s="476"/>
      <c r="AI7649" s="473"/>
    </row>
    <row r="7650" spans="1:35" s="4" customFormat="1" x14ac:dyDescent="0.25">
      <c r="A7650" s="408">
        <f t="shared" si="117"/>
        <v>7648</v>
      </c>
      <c r="B7650" s="488">
        <v>45572</v>
      </c>
      <c r="C7650" s="212" t="s">
        <v>166</v>
      </c>
      <c r="D7650" s="408" t="s">
        <v>167</v>
      </c>
      <c r="E7650" s="408" t="s">
        <v>164</v>
      </c>
      <c r="F7650" s="97">
        <v>0</v>
      </c>
      <c r="G7650" s="97"/>
      <c r="H7650" s="116"/>
      <c r="I7650" s="116"/>
      <c r="J7650" s="97"/>
      <c r="AD7650" s="476"/>
      <c r="AI7650" s="473"/>
    </row>
    <row r="7651" spans="1:35" s="4" customFormat="1" x14ac:dyDescent="0.25">
      <c r="A7651" s="408">
        <f t="shared" si="117"/>
        <v>7649</v>
      </c>
      <c r="B7651" s="488">
        <v>45572</v>
      </c>
      <c r="C7651" s="212" t="s">
        <v>169</v>
      </c>
      <c r="D7651" s="408" t="s">
        <v>167</v>
      </c>
      <c r="E7651" s="408" t="s">
        <v>164</v>
      </c>
      <c r="F7651" s="97">
        <v>0</v>
      </c>
      <c r="G7651" s="97"/>
      <c r="H7651" s="116"/>
      <c r="I7651" s="116"/>
      <c r="J7651" s="97"/>
      <c r="AD7651" s="476"/>
      <c r="AI7651" s="473"/>
    </row>
    <row r="7652" spans="1:35" s="4" customFormat="1" x14ac:dyDescent="0.25">
      <c r="A7652" s="408">
        <f t="shared" si="117"/>
        <v>7650</v>
      </c>
      <c r="B7652" s="488">
        <v>45572</v>
      </c>
      <c r="C7652" s="212" t="s">
        <v>170</v>
      </c>
      <c r="D7652" s="408" t="s">
        <v>103</v>
      </c>
      <c r="E7652" s="408" t="s">
        <v>164</v>
      </c>
      <c r="F7652" s="97">
        <v>0</v>
      </c>
      <c r="G7652" s="97"/>
      <c r="H7652" s="116"/>
      <c r="I7652" s="116"/>
      <c r="J7652" s="97"/>
      <c r="AD7652" s="476"/>
      <c r="AI7652" s="473"/>
    </row>
    <row r="7653" spans="1:35" s="4" customFormat="1" x14ac:dyDescent="0.25">
      <c r="A7653" s="408">
        <f t="shared" si="117"/>
        <v>7651</v>
      </c>
      <c r="B7653" s="488">
        <v>45572</v>
      </c>
      <c r="C7653" s="212" t="s">
        <v>171</v>
      </c>
      <c r="D7653" s="408" t="s">
        <v>159</v>
      </c>
      <c r="E7653" s="408" t="s">
        <v>164</v>
      </c>
      <c r="F7653" s="97">
        <v>0</v>
      </c>
      <c r="G7653" s="97"/>
      <c r="H7653" s="116"/>
      <c r="I7653" s="116"/>
      <c r="J7653" s="97"/>
      <c r="AD7653" s="476"/>
      <c r="AI7653" s="473"/>
    </row>
    <row r="7654" spans="1:35" s="4" customFormat="1" x14ac:dyDescent="0.25">
      <c r="A7654" s="408">
        <f t="shared" si="117"/>
        <v>7652</v>
      </c>
      <c r="B7654" s="488">
        <v>45572</v>
      </c>
      <c r="C7654" s="212" t="s">
        <v>172</v>
      </c>
      <c r="D7654" s="408" t="s">
        <v>173</v>
      </c>
      <c r="E7654" s="408" t="s">
        <v>164</v>
      </c>
      <c r="F7654" s="97">
        <v>0</v>
      </c>
      <c r="G7654" s="97"/>
      <c r="H7654" s="116"/>
      <c r="I7654" s="116"/>
      <c r="J7654" s="97"/>
      <c r="AD7654" s="476"/>
      <c r="AI7654" s="473"/>
    </row>
    <row r="7655" spans="1:35" s="4" customFormat="1" x14ac:dyDescent="0.25">
      <c r="A7655" s="408">
        <f t="shared" si="117"/>
        <v>7653</v>
      </c>
      <c r="B7655" s="488">
        <v>45572</v>
      </c>
      <c r="C7655" s="212" t="s">
        <v>174</v>
      </c>
      <c r="D7655" s="408" t="s">
        <v>99</v>
      </c>
      <c r="E7655" s="408" t="s">
        <v>164</v>
      </c>
      <c r="F7655" s="97">
        <v>0</v>
      </c>
      <c r="G7655" s="97"/>
      <c r="H7655" s="116"/>
      <c r="I7655" s="116"/>
      <c r="J7655" s="97"/>
      <c r="AD7655" s="476"/>
      <c r="AI7655" s="473"/>
    </row>
    <row r="7656" spans="1:35" s="4" customFormat="1" x14ac:dyDescent="0.25">
      <c r="A7656" s="408">
        <f t="shared" si="117"/>
        <v>7654</v>
      </c>
      <c r="B7656" s="488">
        <v>45572</v>
      </c>
      <c r="C7656" s="212" t="s">
        <v>175</v>
      </c>
      <c r="D7656" s="408" t="s">
        <v>176</v>
      </c>
      <c r="E7656" s="408" t="s">
        <v>164</v>
      </c>
      <c r="F7656" s="97">
        <v>0</v>
      </c>
      <c r="G7656" s="97"/>
      <c r="H7656" s="116"/>
      <c r="I7656" s="116"/>
      <c r="J7656" s="97"/>
      <c r="AD7656" s="476"/>
      <c r="AI7656" s="473"/>
    </row>
    <row r="7657" spans="1:35" s="4" customFormat="1" x14ac:dyDescent="0.25">
      <c r="A7657" s="408">
        <f t="shared" si="117"/>
        <v>7655</v>
      </c>
      <c r="B7657" s="488">
        <v>45572</v>
      </c>
      <c r="C7657" s="212" t="s">
        <v>263</v>
      </c>
      <c r="D7657" s="408" t="s">
        <v>176</v>
      </c>
      <c r="E7657" s="408" t="s">
        <v>164</v>
      </c>
      <c r="F7657" s="97">
        <v>0</v>
      </c>
      <c r="G7657" s="97"/>
      <c r="H7657" s="116"/>
      <c r="I7657" s="116"/>
      <c r="J7657" s="97"/>
      <c r="AD7657" s="476"/>
      <c r="AI7657" s="473"/>
    </row>
    <row r="7658" spans="1:35" s="4" customFormat="1" x14ac:dyDescent="0.25">
      <c r="A7658" s="408">
        <f t="shared" si="117"/>
        <v>7656</v>
      </c>
      <c r="B7658" s="488">
        <v>45572</v>
      </c>
      <c r="C7658" s="212" t="s">
        <v>261</v>
      </c>
      <c r="D7658" s="408" t="s">
        <v>269</v>
      </c>
      <c r="E7658" s="408" t="s">
        <v>164</v>
      </c>
      <c r="F7658" s="97">
        <v>0</v>
      </c>
      <c r="G7658" s="97"/>
      <c r="H7658" s="116"/>
      <c r="I7658" s="116"/>
      <c r="J7658" s="97"/>
      <c r="AD7658" s="476"/>
      <c r="AI7658" s="473"/>
    </row>
    <row r="7659" spans="1:35" s="4" customFormat="1" x14ac:dyDescent="0.25">
      <c r="A7659" s="408">
        <f t="shared" si="117"/>
        <v>7657</v>
      </c>
      <c r="B7659" s="488">
        <v>45572</v>
      </c>
      <c r="C7659" s="212" t="s">
        <v>254</v>
      </c>
      <c r="D7659" s="408" t="s">
        <v>159</v>
      </c>
      <c r="E7659" s="408" t="s">
        <v>164</v>
      </c>
      <c r="F7659" s="97">
        <v>0</v>
      </c>
      <c r="G7659" s="97"/>
      <c r="H7659" s="116"/>
      <c r="I7659" s="116"/>
      <c r="J7659" s="97"/>
      <c r="AD7659" s="476"/>
      <c r="AI7659" s="473"/>
    </row>
    <row r="7660" spans="1:35" s="4" customFormat="1" x14ac:dyDescent="0.25">
      <c r="A7660" s="408">
        <f t="shared" si="117"/>
        <v>7658</v>
      </c>
      <c r="B7660" s="488">
        <v>45572</v>
      </c>
      <c r="C7660" s="212" t="s">
        <v>277</v>
      </c>
      <c r="D7660" s="408" t="s">
        <v>176</v>
      </c>
      <c r="E7660" s="408" t="s">
        <v>164</v>
      </c>
      <c r="F7660" s="97">
        <v>140</v>
      </c>
      <c r="G7660" s="97"/>
      <c r="H7660" s="116"/>
      <c r="I7660" s="116"/>
      <c r="J7660" s="97"/>
      <c r="AD7660" s="476"/>
      <c r="AI7660" s="473"/>
    </row>
    <row r="7661" spans="1:35" s="4" customFormat="1" x14ac:dyDescent="0.25">
      <c r="A7661" s="408">
        <f t="shared" si="117"/>
        <v>7659</v>
      </c>
      <c r="B7661" s="488">
        <v>45572</v>
      </c>
      <c r="C7661" s="212" t="s">
        <v>352</v>
      </c>
      <c r="D7661" s="408" t="s">
        <v>176</v>
      </c>
      <c r="E7661" s="408" t="s">
        <v>164</v>
      </c>
      <c r="F7661" s="97">
        <v>0</v>
      </c>
      <c r="G7661" s="97"/>
      <c r="H7661" s="116"/>
      <c r="I7661" s="116"/>
      <c r="J7661" s="97"/>
      <c r="AD7661" s="476"/>
      <c r="AI7661" s="473"/>
    </row>
    <row r="7662" spans="1:35" s="4" customFormat="1" x14ac:dyDescent="0.25">
      <c r="A7662" s="408">
        <f t="shared" si="117"/>
        <v>7660</v>
      </c>
      <c r="B7662" s="488">
        <v>45572</v>
      </c>
      <c r="C7662" s="212" t="s">
        <v>354</v>
      </c>
      <c r="D7662" s="408" t="s">
        <v>103</v>
      </c>
      <c r="E7662" s="408" t="s">
        <v>164</v>
      </c>
      <c r="F7662" s="97">
        <v>98</v>
      </c>
      <c r="G7662" s="97"/>
      <c r="H7662" s="116"/>
      <c r="I7662" s="116"/>
      <c r="J7662" s="97"/>
      <c r="AD7662" s="476"/>
      <c r="AI7662" s="473"/>
    </row>
    <row r="7663" spans="1:35" s="4" customFormat="1" x14ac:dyDescent="0.25">
      <c r="A7663" s="408">
        <f t="shared" si="117"/>
        <v>7661</v>
      </c>
      <c r="B7663" s="488">
        <v>45572</v>
      </c>
      <c r="C7663" s="212" t="s">
        <v>385</v>
      </c>
      <c r="D7663" s="408" t="s">
        <v>386</v>
      </c>
      <c r="E7663" s="408" t="s">
        <v>383</v>
      </c>
      <c r="F7663" s="97">
        <v>0</v>
      </c>
      <c r="G7663" s="97"/>
      <c r="H7663" s="116"/>
      <c r="I7663" s="116"/>
      <c r="J7663" s="97"/>
      <c r="AD7663" s="476"/>
      <c r="AI7663" s="473"/>
    </row>
    <row r="7664" spans="1:35" s="4" customFormat="1" x14ac:dyDescent="0.25">
      <c r="A7664" s="408">
        <f t="shared" si="117"/>
        <v>7662</v>
      </c>
      <c r="B7664" s="488">
        <v>45572</v>
      </c>
      <c r="C7664" s="212" t="s">
        <v>379</v>
      </c>
      <c r="D7664" s="408" t="s">
        <v>269</v>
      </c>
      <c r="E7664" s="408" t="s">
        <v>381</v>
      </c>
      <c r="F7664" s="97">
        <v>0</v>
      </c>
      <c r="G7664" s="97"/>
      <c r="H7664" s="116"/>
      <c r="I7664" s="116"/>
      <c r="J7664" s="97"/>
      <c r="AD7664" s="476"/>
      <c r="AI7664" s="473"/>
    </row>
    <row r="7665" spans="1:35" s="4" customFormat="1" x14ac:dyDescent="0.25">
      <c r="A7665" s="408">
        <f t="shared" si="117"/>
        <v>7663</v>
      </c>
      <c r="B7665" s="488">
        <v>45572</v>
      </c>
      <c r="C7665" s="212" t="s">
        <v>380</v>
      </c>
      <c r="D7665" s="408" t="s">
        <v>269</v>
      </c>
      <c r="E7665" s="408" t="s">
        <v>381</v>
      </c>
      <c r="F7665" s="97">
        <v>211</v>
      </c>
      <c r="G7665" s="97"/>
      <c r="H7665" s="116"/>
      <c r="I7665" s="116"/>
      <c r="J7665" s="97"/>
      <c r="AD7665" s="476"/>
      <c r="AI7665" s="473"/>
    </row>
    <row r="7666" spans="1:35" s="4" customFormat="1" x14ac:dyDescent="0.25">
      <c r="A7666" s="408">
        <f t="shared" si="117"/>
        <v>7664</v>
      </c>
      <c r="B7666" s="488">
        <v>45572</v>
      </c>
      <c r="C7666" s="212" t="s">
        <v>489</v>
      </c>
      <c r="D7666" s="408" t="s">
        <v>269</v>
      </c>
      <c r="E7666" s="408" t="s">
        <v>381</v>
      </c>
      <c r="F7666" s="97">
        <v>0</v>
      </c>
      <c r="G7666" s="97"/>
      <c r="H7666" s="116"/>
      <c r="I7666" s="116"/>
      <c r="J7666" s="97"/>
      <c r="AD7666" s="476"/>
      <c r="AI7666" s="473"/>
    </row>
    <row r="7667" spans="1:35" s="4" customFormat="1" x14ac:dyDescent="0.25">
      <c r="A7667" s="408">
        <f t="shared" si="117"/>
        <v>7665</v>
      </c>
      <c r="B7667" s="488">
        <v>45572</v>
      </c>
      <c r="C7667" s="212" t="s">
        <v>389</v>
      </c>
      <c r="D7667" s="408" t="s">
        <v>103</v>
      </c>
      <c r="E7667" s="408" t="s">
        <v>381</v>
      </c>
      <c r="F7667" s="97">
        <v>167</v>
      </c>
      <c r="G7667" s="97"/>
      <c r="H7667" s="116"/>
      <c r="I7667" s="116"/>
      <c r="J7667" s="97"/>
      <c r="AD7667" s="476"/>
      <c r="AI7667" s="473"/>
    </row>
    <row r="7668" spans="1:35" s="4" customFormat="1" x14ac:dyDescent="0.25">
      <c r="A7668" s="408">
        <f t="shared" si="117"/>
        <v>7666</v>
      </c>
      <c r="B7668" s="488">
        <v>45572</v>
      </c>
      <c r="C7668" s="212" t="s">
        <v>425</v>
      </c>
      <c r="D7668" s="408" t="s">
        <v>99</v>
      </c>
      <c r="E7668" s="203" t="s">
        <v>498</v>
      </c>
      <c r="F7668" s="97">
        <v>345</v>
      </c>
      <c r="G7668" s="97"/>
      <c r="H7668" s="116"/>
      <c r="I7668" s="116"/>
      <c r="J7668" s="97"/>
      <c r="AD7668" s="476"/>
      <c r="AI7668" s="473"/>
    </row>
    <row r="7669" spans="1:35" s="4" customFormat="1" x14ac:dyDescent="0.25">
      <c r="A7669" s="408">
        <f t="shared" si="117"/>
        <v>7667</v>
      </c>
      <c r="B7669" s="488">
        <v>45572</v>
      </c>
      <c r="C7669" s="212" t="s">
        <v>426</v>
      </c>
      <c r="D7669" s="408" t="s">
        <v>159</v>
      </c>
      <c r="E7669" s="408" t="s">
        <v>381</v>
      </c>
      <c r="F7669" s="97">
        <v>160</v>
      </c>
      <c r="G7669" s="97"/>
      <c r="H7669" s="116"/>
      <c r="I7669" s="116"/>
      <c r="J7669" s="97"/>
      <c r="AD7669" s="476"/>
      <c r="AI7669" s="473"/>
    </row>
    <row r="7670" spans="1:35" s="4" customFormat="1" x14ac:dyDescent="0.25">
      <c r="A7670" s="408">
        <f t="shared" si="117"/>
        <v>7668</v>
      </c>
      <c r="B7670" s="488">
        <v>45572</v>
      </c>
      <c r="C7670" s="96" t="s">
        <v>255</v>
      </c>
      <c r="D7670" s="408" t="s">
        <v>159</v>
      </c>
      <c r="E7670" s="408" t="s">
        <v>448</v>
      </c>
      <c r="F7670" s="97">
        <v>0</v>
      </c>
      <c r="G7670" s="97"/>
      <c r="H7670" s="116"/>
      <c r="I7670" s="116"/>
      <c r="J7670" s="97"/>
      <c r="AD7670" s="476"/>
      <c r="AI7670" s="473"/>
    </row>
    <row r="7671" spans="1:35" s="4" customFormat="1" x14ac:dyDescent="0.25">
      <c r="A7671" s="408">
        <f t="shared" si="117"/>
        <v>7669</v>
      </c>
      <c r="B7671" s="488">
        <v>45572</v>
      </c>
      <c r="C7671" s="96" t="s">
        <v>474</v>
      </c>
      <c r="D7671" s="408" t="s">
        <v>269</v>
      </c>
      <c r="E7671" s="408" t="s">
        <v>470</v>
      </c>
      <c r="F7671" s="97">
        <v>0</v>
      </c>
      <c r="G7671" s="97"/>
      <c r="H7671" s="116"/>
      <c r="I7671" s="116"/>
      <c r="J7671" s="97"/>
      <c r="AD7671" s="476"/>
      <c r="AI7671" s="473"/>
    </row>
    <row r="7672" spans="1:35" s="4" customFormat="1" x14ac:dyDescent="0.25">
      <c r="A7672" s="408">
        <f t="shared" ref="A7672:A7735" si="118">ROW()-2</f>
        <v>7670</v>
      </c>
      <c r="B7672" s="488">
        <v>45572</v>
      </c>
      <c r="C7672" s="96" t="s">
        <v>475</v>
      </c>
      <c r="D7672" s="408" t="s">
        <v>269</v>
      </c>
      <c r="E7672" s="408" t="s">
        <v>470</v>
      </c>
      <c r="F7672" s="97">
        <v>0</v>
      </c>
      <c r="G7672" s="97"/>
      <c r="H7672" s="116"/>
      <c r="I7672" s="116"/>
      <c r="J7672" s="97"/>
      <c r="AD7672" s="476"/>
      <c r="AI7672" s="473"/>
    </row>
    <row r="7673" spans="1:35" s="4" customFormat="1" x14ac:dyDescent="0.25">
      <c r="A7673" s="408">
        <f t="shared" si="118"/>
        <v>7671</v>
      </c>
      <c r="B7673" s="488">
        <v>45572</v>
      </c>
      <c r="C7673" s="96" t="s">
        <v>476</v>
      </c>
      <c r="D7673" s="408" t="s">
        <v>269</v>
      </c>
      <c r="E7673" s="408" t="s">
        <v>470</v>
      </c>
      <c r="F7673" s="97">
        <v>0</v>
      </c>
      <c r="G7673" s="97"/>
      <c r="H7673" s="116"/>
      <c r="I7673" s="116"/>
      <c r="J7673" s="97"/>
      <c r="AD7673" s="476"/>
      <c r="AI7673" s="473"/>
    </row>
    <row r="7674" spans="1:35" s="4" customFormat="1" x14ac:dyDescent="0.25">
      <c r="A7674" s="408">
        <f t="shared" si="118"/>
        <v>7672</v>
      </c>
      <c r="B7674" s="488">
        <v>45572</v>
      </c>
      <c r="C7674" s="96" t="s">
        <v>477</v>
      </c>
      <c r="D7674" s="408" t="s">
        <v>269</v>
      </c>
      <c r="E7674" s="408" t="s">
        <v>470</v>
      </c>
      <c r="F7674" s="97">
        <v>0</v>
      </c>
      <c r="G7674" s="97"/>
      <c r="H7674" s="116"/>
      <c r="I7674" s="116"/>
      <c r="J7674" s="97"/>
      <c r="AD7674" s="476"/>
      <c r="AI7674" s="473"/>
    </row>
    <row r="7675" spans="1:35" s="4" customFormat="1" x14ac:dyDescent="0.25">
      <c r="A7675" s="408">
        <f t="shared" si="118"/>
        <v>7673</v>
      </c>
      <c r="B7675" s="488">
        <v>45572</v>
      </c>
      <c r="C7675" s="373" t="s">
        <v>478</v>
      </c>
      <c r="D7675" s="408" t="s">
        <v>103</v>
      </c>
      <c r="E7675" s="408" t="s">
        <v>470</v>
      </c>
      <c r="F7675" s="97">
        <v>0</v>
      </c>
      <c r="G7675" s="97"/>
      <c r="H7675" s="116"/>
      <c r="I7675" s="116"/>
      <c r="J7675" s="97"/>
      <c r="AD7675" s="476"/>
      <c r="AI7675" s="473"/>
    </row>
    <row r="7676" spans="1:35" s="4" customFormat="1" x14ac:dyDescent="0.25">
      <c r="A7676" s="408">
        <f t="shared" si="118"/>
        <v>7674</v>
      </c>
      <c r="B7676" s="488">
        <v>45572</v>
      </c>
      <c r="C7676" s="96" t="s">
        <v>509</v>
      </c>
      <c r="D7676" s="408" t="s">
        <v>269</v>
      </c>
      <c r="E7676" s="408" t="s">
        <v>470</v>
      </c>
      <c r="F7676" s="97">
        <v>0</v>
      </c>
      <c r="G7676" s="97"/>
      <c r="H7676" s="116"/>
      <c r="I7676" s="116"/>
      <c r="J7676" s="97"/>
      <c r="AD7676" s="476"/>
      <c r="AI7676" s="473"/>
    </row>
    <row r="7677" spans="1:35" s="4" customFormat="1" x14ac:dyDescent="0.25">
      <c r="A7677" s="408">
        <f t="shared" si="118"/>
        <v>7675</v>
      </c>
      <c r="B7677" s="488">
        <v>45572</v>
      </c>
      <c r="C7677" s="96" t="s">
        <v>489</v>
      </c>
      <c r="D7677" s="408" t="s">
        <v>269</v>
      </c>
      <c r="E7677" s="408" t="s">
        <v>381</v>
      </c>
      <c r="F7677" s="97">
        <v>0</v>
      </c>
      <c r="G7677" s="97"/>
      <c r="H7677" s="116"/>
      <c r="I7677" s="116"/>
      <c r="J7677" s="97"/>
      <c r="AD7677" s="476"/>
      <c r="AI7677" s="473"/>
    </row>
    <row r="7678" spans="1:35" s="4" customFormat="1" x14ac:dyDescent="0.25">
      <c r="A7678" s="408">
        <f t="shared" si="118"/>
        <v>7676</v>
      </c>
      <c r="B7678" s="488">
        <v>45572</v>
      </c>
      <c r="C7678" s="96" t="s">
        <v>519</v>
      </c>
      <c r="D7678" s="408" t="s">
        <v>103</v>
      </c>
      <c r="E7678" s="408" t="s">
        <v>504</v>
      </c>
      <c r="F7678" s="97">
        <v>190</v>
      </c>
      <c r="G7678" s="97"/>
      <c r="H7678" s="116"/>
      <c r="I7678" s="116"/>
      <c r="J7678" s="97"/>
      <c r="AD7678" s="476"/>
      <c r="AI7678" s="473"/>
    </row>
    <row r="7679" spans="1:35" s="4" customFormat="1" x14ac:dyDescent="0.25">
      <c r="A7679" s="408">
        <f t="shared" si="118"/>
        <v>7677</v>
      </c>
      <c r="B7679" s="488">
        <v>45572</v>
      </c>
      <c r="C7679" s="96" t="s">
        <v>507</v>
      </c>
      <c r="D7679" s="408" t="s">
        <v>269</v>
      </c>
      <c r="E7679" s="408" t="s">
        <v>504</v>
      </c>
      <c r="F7679" s="97">
        <v>132</v>
      </c>
      <c r="G7679" s="97"/>
      <c r="H7679" s="116"/>
      <c r="I7679" s="116"/>
      <c r="J7679" s="97"/>
      <c r="AD7679" s="476"/>
      <c r="AI7679" s="473"/>
    </row>
    <row r="7680" spans="1:35" s="4" customFormat="1" x14ac:dyDescent="0.25">
      <c r="A7680" s="408">
        <f t="shared" si="118"/>
        <v>7678</v>
      </c>
      <c r="B7680" s="488">
        <v>45573</v>
      </c>
      <c r="C7680" s="212" t="s">
        <v>125</v>
      </c>
      <c r="D7680" s="408" t="s">
        <v>99</v>
      </c>
      <c r="E7680" s="408" t="s">
        <v>334</v>
      </c>
      <c r="F7680" s="97">
        <v>225</v>
      </c>
      <c r="G7680" s="97"/>
      <c r="H7680" s="116"/>
      <c r="I7680" s="116"/>
      <c r="J7680" s="97"/>
      <c r="AD7680" s="476"/>
      <c r="AI7680" s="473"/>
    </row>
    <row r="7681" spans="1:35" s="4" customFormat="1" x14ac:dyDescent="0.25">
      <c r="A7681" s="408">
        <f t="shared" si="118"/>
        <v>7679</v>
      </c>
      <c r="B7681" s="488">
        <v>45573</v>
      </c>
      <c r="C7681" s="212" t="s">
        <v>290</v>
      </c>
      <c r="D7681" s="408" t="s">
        <v>99</v>
      </c>
      <c r="E7681" s="408" t="s">
        <v>335</v>
      </c>
      <c r="F7681" s="97">
        <v>0</v>
      </c>
      <c r="G7681" s="97"/>
      <c r="H7681" s="116"/>
      <c r="I7681" s="116"/>
      <c r="J7681" s="97"/>
      <c r="AD7681" s="476"/>
      <c r="AI7681" s="473"/>
    </row>
    <row r="7682" spans="1:35" s="4" customFormat="1" x14ac:dyDescent="0.25">
      <c r="A7682" s="408">
        <f t="shared" si="118"/>
        <v>7680</v>
      </c>
      <c r="B7682" s="488">
        <v>45573</v>
      </c>
      <c r="C7682" s="212" t="s">
        <v>88</v>
      </c>
      <c r="D7682" s="408" t="s">
        <v>89</v>
      </c>
      <c r="E7682" s="408" t="s">
        <v>336</v>
      </c>
      <c r="F7682" s="97">
        <v>377</v>
      </c>
      <c r="G7682" s="97"/>
      <c r="H7682" s="116"/>
      <c r="I7682" s="116"/>
      <c r="J7682" s="97"/>
      <c r="AD7682" s="476"/>
      <c r="AI7682" s="473"/>
    </row>
    <row r="7683" spans="1:35" s="4" customFormat="1" x14ac:dyDescent="0.25">
      <c r="A7683" s="408">
        <f t="shared" si="118"/>
        <v>7681</v>
      </c>
      <c r="B7683" s="488">
        <v>45573</v>
      </c>
      <c r="C7683" s="212" t="s">
        <v>294</v>
      </c>
      <c r="D7683" s="408" t="s">
        <v>89</v>
      </c>
      <c r="E7683" s="408" t="s">
        <v>337</v>
      </c>
      <c r="F7683" s="97">
        <v>0</v>
      </c>
      <c r="G7683" s="97"/>
      <c r="H7683" s="116"/>
      <c r="I7683" s="116"/>
      <c r="J7683" s="97"/>
      <c r="AD7683" s="476"/>
      <c r="AI7683" s="473"/>
    </row>
    <row r="7684" spans="1:35" s="4" customFormat="1" x14ac:dyDescent="0.25">
      <c r="A7684" s="408">
        <f t="shared" si="118"/>
        <v>7682</v>
      </c>
      <c r="B7684" s="488">
        <v>45573</v>
      </c>
      <c r="C7684" s="212" t="s">
        <v>119</v>
      </c>
      <c r="D7684" s="408" t="s">
        <v>131</v>
      </c>
      <c r="E7684" s="408" t="s">
        <v>338</v>
      </c>
      <c r="F7684" s="97">
        <v>78</v>
      </c>
      <c r="G7684" s="97"/>
      <c r="H7684" s="116"/>
      <c r="I7684" s="116"/>
      <c r="J7684" s="97"/>
      <c r="AD7684" s="476"/>
      <c r="AI7684" s="473"/>
    </row>
    <row r="7685" spans="1:35" s="4" customFormat="1" x14ac:dyDescent="0.25">
      <c r="A7685" s="408">
        <f t="shared" si="118"/>
        <v>7683</v>
      </c>
      <c r="B7685" s="488">
        <v>45573</v>
      </c>
      <c r="C7685" s="212" t="s">
        <v>121</v>
      </c>
      <c r="D7685" s="408" t="s">
        <v>122</v>
      </c>
      <c r="E7685" s="408" t="s">
        <v>339</v>
      </c>
      <c r="F7685" s="97">
        <v>63</v>
      </c>
      <c r="G7685" s="97"/>
      <c r="H7685" s="116"/>
      <c r="I7685" s="116"/>
      <c r="J7685" s="97"/>
      <c r="AD7685" s="476"/>
      <c r="AI7685" s="473"/>
    </row>
    <row r="7686" spans="1:35" s="4" customFormat="1" x14ac:dyDescent="0.25">
      <c r="A7686" s="408">
        <f t="shared" si="118"/>
        <v>7684</v>
      </c>
      <c r="B7686" s="488">
        <v>45573</v>
      </c>
      <c r="C7686" s="212" t="s">
        <v>349</v>
      </c>
      <c r="D7686" s="408" t="s">
        <v>360</v>
      </c>
      <c r="E7686" s="408" t="s">
        <v>127</v>
      </c>
      <c r="F7686" s="97">
        <v>78</v>
      </c>
      <c r="G7686" s="97"/>
      <c r="H7686" s="116"/>
      <c r="I7686" s="116"/>
      <c r="J7686" s="97"/>
      <c r="AD7686" s="476"/>
      <c r="AI7686" s="473"/>
    </row>
    <row r="7687" spans="1:35" s="4" customFormat="1" x14ac:dyDescent="0.25">
      <c r="A7687" s="408">
        <f t="shared" si="118"/>
        <v>7685</v>
      </c>
      <c r="B7687" s="488">
        <v>45573</v>
      </c>
      <c r="C7687" s="212" t="s">
        <v>449</v>
      </c>
      <c r="D7687" s="408" t="s">
        <v>122</v>
      </c>
      <c r="E7687" s="408" t="s">
        <v>339</v>
      </c>
      <c r="F7687" s="97">
        <v>0</v>
      </c>
      <c r="G7687" s="97"/>
      <c r="H7687" s="116"/>
      <c r="I7687" s="116"/>
      <c r="J7687" s="97"/>
      <c r="AD7687" s="476"/>
      <c r="AI7687" s="473"/>
    </row>
    <row r="7688" spans="1:35" s="4" customFormat="1" x14ac:dyDescent="0.25">
      <c r="A7688" s="408">
        <f t="shared" si="118"/>
        <v>7686</v>
      </c>
      <c r="B7688" s="488">
        <v>45573</v>
      </c>
      <c r="C7688" s="212" t="s">
        <v>118</v>
      </c>
      <c r="D7688" s="408" t="s">
        <v>107</v>
      </c>
      <c r="E7688" s="408" t="s">
        <v>340</v>
      </c>
      <c r="F7688" s="97">
        <v>110</v>
      </c>
      <c r="G7688" s="97"/>
      <c r="H7688" s="116"/>
      <c r="I7688" s="116"/>
      <c r="J7688" s="97"/>
      <c r="AD7688" s="476"/>
      <c r="AI7688" s="473"/>
    </row>
    <row r="7689" spans="1:35" s="4" customFormat="1" x14ac:dyDescent="0.25">
      <c r="A7689" s="408">
        <f t="shared" si="118"/>
        <v>7687</v>
      </c>
      <c r="B7689" s="488">
        <v>45573</v>
      </c>
      <c r="C7689" s="212" t="s">
        <v>109</v>
      </c>
      <c r="D7689" s="408" t="s">
        <v>107</v>
      </c>
      <c r="E7689" s="408" t="s">
        <v>341</v>
      </c>
      <c r="F7689" s="97">
        <v>0</v>
      </c>
      <c r="G7689" s="97"/>
      <c r="H7689" s="116"/>
      <c r="I7689" s="116"/>
      <c r="J7689" s="97"/>
      <c r="AD7689" s="476"/>
      <c r="AI7689" s="473"/>
    </row>
    <row r="7690" spans="1:35" s="4" customFormat="1" x14ac:dyDescent="0.25">
      <c r="A7690" s="408">
        <f t="shared" si="118"/>
        <v>7688</v>
      </c>
      <c r="B7690" s="488">
        <v>45573</v>
      </c>
      <c r="C7690" s="212" t="s">
        <v>106</v>
      </c>
      <c r="D7690" s="408" t="s">
        <v>107</v>
      </c>
      <c r="E7690" s="408" t="s">
        <v>342</v>
      </c>
      <c r="F7690" s="97">
        <v>0</v>
      </c>
      <c r="G7690" s="97"/>
      <c r="H7690" s="116"/>
      <c r="I7690" s="116"/>
      <c r="J7690" s="97"/>
      <c r="AD7690" s="476"/>
      <c r="AI7690" s="473"/>
    </row>
    <row r="7691" spans="1:35" s="4" customFormat="1" x14ac:dyDescent="0.25">
      <c r="A7691" s="408">
        <f t="shared" si="118"/>
        <v>7689</v>
      </c>
      <c r="B7691" s="488">
        <v>45573</v>
      </c>
      <c r="C7691" s="212" t="s">
        <v>278</v>
      </c>
      <c r="D7691" s="408" t="s">
        <v>107</v>
      </c>
      <c r="E7691" s="408" t="s">
        <v>341</v>
      </c>
      <c r="F7691" s="97">
        <v>0</v>
      </c>
      <c r="G7691" s="97"/>
      <c r="H7691" s="116"/>
      <c r="I7691" s="116"/>
      <c r="J7691" s="97"/>
      <c r="AD7691" s="476"/>
      <c r="AI7691" s="473"/>
    </row>
    <row r="7692" spans="1:35" s="4" customFormat="1" x14ac:dyDescent="0.25">
      <c r="A7692" s="408">
        <f t="shared" si="118"/>
        <v>7690</v>
      </c>
      <c r="B7692" s="488">
        <v>45573</v>
      </c>
      <c r="C7692" s="212" t="s">
        <v>372</v>
      </c>
      <c r="D7692" s="408" t="s">
        <v>107</v>
      </c>
      <c r="E7692" s="408">
        <v>0</v>
      </c>
      <c r="F7692" s="97">
        <v>0</v>
      </c>
      <c r="G7692" s="97"/>
      <c r="H7692" s="116"/>
      <c r="I7692" s="116"/>
      <c r="J7692" s="97"/>
      <c r="AD7692" s="476"/>
      <c r="AI7692" s="473"/>
    </row>
    <row r="7693" spans="1:35" s="4" customFormat="1" x14ac:dyDescent="0.25">
      <c r="A7693" s="408">
        <f t="shared" si="118"/>
        <v>7691</v>
      </c>
      <c r="B7693" s="488">
        <v>45573</v>
      </c>
      <c r="C7693" s="212" t="s">
        <v>373</v>
      </c>
      <c r="D7693" s="408" t="s">
        <v>107</v>
      </c>
      <c r="E7693" s="408">
        <v>0</v>
      </c>
      <c r="F7693" s="97">
        <v>0</v>
      </c>
      <c r="G7693" s="97"/>
      <c r="H7693" s="116"/>
      <c r="I7693" s="116"/>
      <c r="J7693" s="97"/>
      <c r="AD7693" s="476"/>
      <c r="AI7693" s="473"/>
    </row>
    <row r="7694" spans="1:35" s="4" customFormat="1" x14ac:dyDescent="0.25">
      <c r="A7694" s="408">
        <f t="shared" si="118"/>
        <v>7692</v>
      </c>
      <c r="B7694" s="488">
        <v>45573</v>
      </c>
      <c r="C7694" s="212" t="s">
        <v>91</v>
      </c>
      <c r="D7694" s="408" t="s">
        <v>92</v>
      </c>
      <c r="E7694" s="408" t="s">
        <v>343</v>
      </c>
      <c r="F7694" s="97">
        <v>0</v>
      </c>
      <c r="G7694" s="97"/>
      <c r="H7694" s="116"/>
      <c r="I7694" s="116"/>
      <c r="J7694" s="97"/>
      <c r="AD7694" s="476"/>
      <c r="AI7694" s="473"/>
    </row>
    <row r="7695" spans="1:35" s="4" customFormat="1" x14ac:dyDescent="0.25">
      <c r="A7695" s="408">
        <f t="shared" si="118"/>
        <v>7693</v>
      </c>
      <c r="B7695" s="488">
        <v>45573</v>
      </c>
      <c r="C7695" s="212" t="s">
        <v>94</v>
      </c>
      <c r="D7695" s="408" t="s">
        <v>92</v>
      </c>
      <c r="E7695" s="408" t="s">
        <v>344</v>
      </c>
      <c r="F7695" s="97">
        <v>0</v>
      </c>
      <c r="G7695" s="97"/>
      <c r="H7695" s="116"/>
      <c r="I7695" s="116"/>
      <c r="J7695" s="97"/>
      <c r="AD7695" s="476"/>
      <c r="AI7695" s="473"/>
    </row>
    <row r="7696" spans="1:35" s="4" customFormat="1" x14ac:dyDescent="0.25">
      <c r="A7696" s="408">
        <f t="shared" si="118"/>
        <v>7694</v>
      </c>
      <c r="B7696" s="488">
        <v>45573</v>
      </c>
      <c r="C7696" s="212" t="s">
        <v>116</v>
      </c>
      <c r="D7696" s="408" t="s">
        <v>92</v>
      </c>
      <c r="E7696" s="408" t="s">
        <v>345</v>
      </c>
      <c r="F7696" s="97">
        <v>166</v>
      </c>
      <c r="G7696" s="97"/>
      <c r="H7696" s="116"/>
      <c r="I7696" s="116"/>
      <c r="J7696" s="97"/>
      <c r="AD7696" s="476"/>
      <c r="AI7696" s="473"/>
    </row>
    <row r="7697" spans="1:35" s="4" customFormat="1" x14ac:dyDescent="0.25">
      <c r="A7697" s="408">
        <f t="shared" si="118"/>
        <v>7695</v>
      </c>
      <c r="B7697" s="488">
        <v>45573</v>
      </c>
      <c r="C7697" s="212" t="s">
        <v>128</v>
      </c>
      <c r="D7697" s="408" t="s">
        <v>97</v>
      </c>
      <c r="E7697" s="408" t="s">
        <v>346</v>
      </c>
      <c r="F7697" s="97">
        <v>73</v>
      </c>
      <c r="G7697" s="97"/>
      <c r="H7697" s="116"/>
      <c r="I7697" s="116"/>
      <c r="J7697" s="97"/>
      <c r="AD7697" s="476"/>
      <c r="AI7697" s="473"/>
    </row>
    <row r="7698" spans="1:35" s="4" customFormat="1" x14ac:dyDescent="0.25">
      <c r="A7698" s="408">
        <f t="shared" si="118"/>
        <v>7696</v>
      </c>
      <c r="B7698" s="488">
        <v>45573</v>
      </c>
      <c r="C7698" s="212" t="s">
        <v>96</v>
      </c>
      <c r="D7698" s="408" t="s">
        <v>97</v>
      </c>
      <c r="E7698" s="408" t="s">
        <v>347</v>
      </c>
      <c r="F7698" s="97">
        <v>0</v>
      </c>
      <c r="G7698" s="97"/>
      <c r="H7698" s="116"/>
      <c r="I7698" s="116"/>
      <c r="J7698" s="97"/>
      <c r="AD7698" s="476"/>
      <c r="AI7698" s="473"/>
    </row>
    <row r="7699" spans="1:35" s="4" customFormat="1" x14ac:dyDescent="0.25">
      <c r="A7699" s="408">
        <f t="shared" si="118"/>
        <v>7697</v>
      </c>
      <c r="B7699" s="488">
        <v>45573</v>
      </c>
      <c r="C7699" s="212" t="s">
        <v>113</v>
      </c>
      <c r="D7699" s="408" t="s">
        <v>114</v>
      </c>
      <c r="E7699" s="408" t="s">
        <v>348</v>
      </c>
      <c r="F7699" s="97">
        <v>0</v>
      </c>
      <c r="G7699" s="97"/>
      <c r="H7699" s="116"/>
      <c r="I7699" s="116"/>
      <c r="J7699" s="97"/>
      <c r="AD7699" s="476"/>
      <c r="AI7699" s="473"/>
    </row>
    <row r="7700" spans="1:35" s="4" customFormat="1" x14ac:dyDescent="0.25">
      <c r="A7700" s="408">
        <f t="shared" si="118"/>
        <v>7698</v>
      </c>
      <c r="B7700" s="488">
        <v>45573</v>
      </c>
      <c r="C7700" s="96" t="s">
        <v>559</v>
      </c>
      <c r="D7700" s="408" t="str">
        <f>VLOOKUP(C7700,X$4:Z7701,2,FALSE)</f>
        <v>لودر VOLVO</v>
      </c>
      <c r="E7700" s="408" t="str">
        <f>VLOOKUP(C7700,X$4:Z7701,3,FALSE)</f>
        <v>شرکتی</v>
      </c>
      <c r="F7700" s="97">
        <v>0</v>
      </c>
      <c r="G7700" s="97"/>
      <c r="H7700" s="116"/>
      <c r="I7700" s="116"/>
      <c r="J7700" s="97"/>
      <c r="AD7700" s="476"/>
      <c r="AI7700" s="473"/>
    </row>
    <row r="7701" spans="1:35" s="4" customFormat="1" x14ac:dyDescent="0.25">
      <c r="A7701" s="408">
        <f t="shared" si="118"/>
        <v>7699</v>
      </c>
      <c r="B7701" s="488">
        <v>45573</v>
      </c>
      <c r="C7701" s="212" t="s">
        <v>156</v>
      </c>
      <c r="D7701" s="408" t="s">
        <v>136</v>
      </c>
      <c r="E7701" s="408" t="s">
        <v>149</v>
      </c>
      <c r="F7701" s="97">
        <v>0</v>
      </c>
      <c r="G7701" s="97"/>
      <c r="H7701" s="116"/>
      <c r="I7701" s="116"/>
      <c r="J7701" s="97"/>
      <c r="AD7701" s="476"/>
      <c r="AI7701" s="473"/>
    </row>
    <row r="7702" spans="1:35" s="4" customFormat="1" x14ac:dyDescent="0.25">
      <c r="A7702" s="408">
        <f t="shared" si="118"/>
        <v>7700</v>
      </c>
      <c r="B7702" s="488">
        <v>45573</v>
      </c>
      <c r="C7702" s="212" t="s">
        <v>142</v>
      </c>
      <c r="D7702" s="408" t="s">
        <v>264</v>
      </c>
      <c r="E7702" s="408" t="s">
        <v>143</v>
      </c>
      <c r="F7702" s="97">
        <v>202</v>
      </c>
      <c r="G7702" s="97"/>
      <c r="H7702" s="116"/>
      <c r="I7702" s="116"/>
      <c r="J7702" s="97"/>
      <c r="AD7702" s="476"/>
      <c r="AI7702" s="473"/>
    </row>
    <row r="7703" spans="1:35" s="4" customFormat="1" x14ac:dyDescent="0.25">
      <c r="A7703" s="408">
        <f t="shared" si="118"/>
        <v>7701</v>
      </c>
      <c r="B7703" s="488">
        <v>45573</v>
      </c>
      <c r="C7703" s="212" t="s">
        <v>144</v>
      </c>
      <c r="D7703" s="408" t="s">
        <v>264</v>
      </c>
      <c r="E7703" s="408" t="s">
        <v>143</v>
      </c>
      <c r="F7703" s="97">
        <v>219</v>
      </c>
      <c r="G7703" s="97"/>
      <c r="H7703" s="116"/>
      <c r="I7703" s="116"/>
      <c r="J7703" s="97"/>
      <c r="AD7703" s="476"/>
      <c r="AI7703" s="473"/>
    </row>
    <row r="7704" spans="1:35" s="4" customFormat="1" x14ac:dyDescent="0.25">
      <c r="A7704" s="408">
        <f t="shared" si="118"/>
        <v>7702</v>
      </c>
      <c r="B7704" s="488">
        <v>45573</v>
      </c>
      <c r="C7704" s="212" t="s">
        <v>145</v>
      </c>
      <c r="D7704" s="408" t="s">
        <v>265</v>
      </c>
      <c r="E7704" s="408" t="s">
        <v>146</v>
      </c>
      <c r="F7704" s="97">
        <v>0</v>
      </c>
      <c r="G7704" s="97"/>
      <c r="H7704" s="116"/>
      <c r="I7704" s="116"/>
      <c r="J7704" s="97"/>
      <c r="AD7704" s="476"/>
      <c r="AI7704" s="473"/>
    </row>
    <row r="7705" spans="1:35" s="4" customFormat="1" x14ac:dyDescent="0.25">
      <c r="A7705" s="408">
        <f t="shared" si="118"/>
        <v>7703</v>
      </c>
      <c r="B7705" s="488">
        <v>45573</v>
      </c>
      <c r="C7705" s="212" t="s">
        <v>160</v>
      </c>
      <c r="D7705" s="408" t="s">
        <v>136</v>
      </c>
      <c r="E7705" s="408" t="s">
        <v>64</v>
      </c>
      <c r="F7705" s="97">
        <v>129</v>
      </c>
      <c r="G7705" s="97"/>
      <c r="H7705" s="116"/>
      <c r="I7705" s="116"/>
      <c r="J7705" s="97"/>
      <c r="AD7705" s="476"/>
      <c r="AI7705" s="473"/>
    </row>
    <row r="7706" spans="1:35" s="4" customFormat="1" x14ac:dyDescent="0.25">
      <c r="A7706" s="408">
        <f t="shared" si="118"/>
        <v>7704</v>
      </c>
      <c r="B7706" s="488">
        <v>45573</v>
      </c>
      <c r="C7706" s="212" t="s">
        <v>390</v>
      </c>
      <c r="D7706" s="408" t="s">
        <v>99</v>
      </c>
      <c r="E7706" s="408" t="s">
        <v>381</v>
      </c>
      <c r="F7706" s="97">
        <v>0</v>
      </c>
      <c r="G7706" s="97"/>
      <c r="H7706" s="116"/>
      <c r="I7706" s="116"/>
      <c r="J7706" s="97"/>
      <c r="AD7706" s="476"/>
      <c r="AI7706" s="473"/>
    </row>
    <row r="7707" spans="1:35" s="4" customFormat="1" x14ac:dyDescent="0.25">
      <c r="A7707" s="408">
        <f t="shared" si="118"/>
        <v>7705</v>
      </c>
      <c r="B7707" s="488">
        <v>45573</v>
      </c>
      <c r="C7707" s="96" t="s">
        <v>283</v>
      </c>
      <c r="D7707" s="408" t="s">
        <v>266</v>
      </c>
      <c r="E7707" s="408" t="s">
        <v>63</v>
      </c>
      <c r="F7707" s="97">
        <v>0</v>
      </c>
      <c r="G7707" s="97"/>
      <c r="H7707" s="116"/>
      <c r="I7707" s="116"/>
      <c r="J7707" s="97"/>
      <c r="AD7707" s="476"/>
      <c r="AI7707" s="473"/>
    </row>
    <row r="7708" spans="1:35" s="4" customFormat="1" x14ac:dyDescent="0.25">
      <c r="A7708" s="408">
        <f t="shared" si="118"/>
        <v>7706</v>
      </c>
      <c r="B7708" s="488">
        <v>45573</v>
      </c>
      <c r="C7708" s="212" t="s">
        <v>148</v>
      </c>
      <c r="D7708" s="408" t="s">
        <v>92</v>
      </c>
      <c r="E7708" s="408" t="s">
        <v>63</v>
      </c>
      <c r="F7708" s="97">
        <v>0</v>
      </c>
      <c r="G7708" s="97"/>
      <c r="H7708" s="116"/>
      <c r="I7708" s="116"/>
      <c r="J7708" s="97"/>
      <c r="AD7708" s="476"/>
      <c r="AI7708" s="473"/>
    </row>
    <row r="7709" spans="1:35" s="4" customFormat="1" x14ac:dyDescent="0.25">
      <c r="A7709" s="408">
        <f t="shared" si="118"/>
        <v>7707</v>
      </c>
      <c r="B7709" s="488">
        <v>45573</v>
      </c>
      <c r="C7709" s="212" t="s">
        <v>150</v>
      </c>
      <c r="D7709" s="408" t="s">
        <v>92</v>
      </c>
      <c r="E7709" s="408" t="s">
        <v>63</v>
      </c>
      <c r="F7709" s="97">
        <v>0</v>
      </c>
      <c r="G7709" s="97"/>
      <c r="H7709" s="116"/>
      <c r="I7709" s="116"/>
      <c r="J7709" s="97"/>
      <c r="AD7709" s="476"/>
      <c r="AI7709" s="473"/>
    </row>
    <row r="7710" spans="1:35" s="4" customFormat="1" x14ac:dyDescent="0.25">
      <c r="A7710" s="408">
        <f t="shared" si="118"/>
        <v>7708</v>
      </c>
      <c r="B7710" s="488">
        <v>45573</v>
      </c>
      <c r="C7710" s="213" t="s">
        <v>467</v>
      </c>
      <c r="D7710" s="408" t="s">
        <v>92</v>
      </c>
      <c r="E7710" s="408" t="s">
        <v>63</v>
      </c>
      <c r="F7710" s="97">
        <v>0</v>
      </c>
      <c r="G7710" s="97"/>
      <c r="H7710" s="116"/>
      <c r="I7710" s="116"/>
      <c r="J7710" s="97"/>
      <c r="AD7710" s="476"/>
      <c r="AI7710" s="473"/>
    </row>
    <row r="7711" spans="1:35" s="4" customFormat="1" x14ac:dyDescent="0.25">
      <c r="A7711" s="408">
        <f t="shared" si="118"/>
        <v>7709</v>
      </c>
      <c r="B7711" s="488">
        <v>45573</v>
      </c>
      <c r="C7711" s="212" t="s">
        <v>135</v>
      </c>
      <c r="D7711" s="408" t="s">
        <v>136</v>
      </c>
      <c r="E7711" s="408" t="s">
        <v>2</v>
      </c>
      <c r="F7711" s="97">
        <v>213</v>
      </c>
      <c r="G7711" s="97"/>
      <c r="H7711" s="116"/>
      <c r="I7711" s="116"/>
      <c r="J7711" s="97"/>
      <c r="AD7711" s="476"/>
      <c r="AI7711" s="473"/>
    </row>
    <row r="7712" spans="1:35" s="4" customFormat="1" x14ac:dyDescent="0.25">
      <c r="A7712" s="408">
        <f t="shared" si="118"/>
        <v>7710</v>
      </c>
      <c r="B7712" s="488">
        <v>45573</v>
      </c>
      <c r="C7712" s="212" t="s">
        <v>137</v>
      </c>
      <c r="D7712" s="408" t="s">
        <v>136</v>
      </c>
      <c r="E7712" s="408" t="s">
        <v>2</v>
      </c>
      <c r="F7712" s="97">
        <v>208</v>
      </c>
      <c r="G7712" s="97"/>
      <c r="H7712" s="116"/>
      <c r="I7712" s="116"/>
      <c r="J7712" s="97"/>
      <c r="AD7712" s="476"/>
      <c r="AI7712" s="473"/>
    </row>
    <row r="7713" spans="1:35" s="4" customFormat="1" x14ac:dyDescent="0.25">
      <c r="A7713" s="408">
        <f t="shared" si="118"/>
        <v>7711</v>
      </c>
      <c r="B7713" s="488">
        <v>45573</v>
      </c>
      <c r="C7713" s="212" t="s">
        <v>139</v>
      </c>
      <c r="D7713" s="408" t="s">
        <v>92</v>
      </c>
      <c r="E7713" s="408" t="s">
        <v>2</v>
      </c>
      <c r="F7713" s="97">
        <v>0</v>
      </c>
      <c r="G7713" s="97"/>
      <c r="H7713" s="116"/>
      <c r="I7713" s="116"/>
      <c r="J7713" s="97"/>
      <c r="AD7713" s="476"/>
      <c r="AI7713" s="473"/>
    </row>
    <row r="7714" spans="1:35" s="4" customFormat="1" x14ac:dyDescent="0.25">
      <c r="A7714" s="408">
        <f t="shared" si="118"/>
        <v>7712</v>
      </c>
      <c r="B7714" s="488">
        <v>45573</v>
      </c>
      <c r="C7714" s="212" t="s">
        <v>140</v>
      </c>
      <c r="D7714" s="408" t="s">
        <v>92</v>
      </c>
      <c r="E7714" s="408" t="s">
        <v>2</v>
      </c>
      <c r="F7714" s="97">
        <v>0</v>
      </c>
      <c r="G7714" s="97"/>
      <c r="H7714" s="116"/>
      <c r="I7714" s="116"/>
      <c r="J7714" s="97"/>
      <c r="AD7714" s="476"/>
      <c r="AI7714" s="473"/>
    </row>
    <row r="7715" spans="1:35" s="4" customFormat="1" x14ac:dyDescent="0.25">
      <c r="A7715" s="408">
        <f t="shared" si="118"/>
        <v>7713</v>
      </c>
      <c r="B7715" s="488">
        <v>45573</v>
      </c>
      <c r="C7715" s="212" t="s">
        <v>141</v>
      </c>
      <c r="D7715" s="408" t="s">
        <v>92</v>
      </c>
      <c r="E7715" s="408" t="s">
        <v>2</v>
      </c>
      <c r="F7715" s="97">
        <v>0</v>
      </c>
      <c r="G7715" s="97"/>
      <c r="H7715" s="116"/>
      <c r="I7715" s="116"/>
      <c r="J7715" s="97"/>
      <c r="AD7715" s="476"/>
      <c r="AI7715" s="473"/>
    </row>
    <row r="7716" spans="1:35" s="4" customFormat="1" x14ac:dyDescent="0.25">
      <c r="A7716" s="408">
        <f t="shared" si="118"/>
        <v>7714</v>
      </c>
      <c r="B7716" s="488">
        <v>45573</v>
      </c>
      <c r="C7716" s="212" t="s">
        <v>134</v>
      </c>
      <c r="D7716" s="408" t="s">
        <v>99</v>
      </c>
      <c r="E7716" s="408" t="s">
        <v>2</v>
      </c>
      <c r="F7716" s="97">
        <v>264</v>
      </c>
      <c r="G7716" s="97"/>
      <c r="H7716" s="116"/>
      <c r="I7716" s="116"/>
      <c r="J7716" s="97"/>
      <c r="AD7716" s="476"/>
      <c r="AI7716" s="473"/>
    </row>
    <row r="7717" spans="1:35" s="4" customFormat="1" x14ac:dyDescent="0.25">
      <c r="A7717" s="408">
        <f t="shared" si="118"/>
        <v>7715</v>
      </c>
      <c r="B7717" s="488">
        <v>45573</v>
      </c>
      <c r="C7717" s="212" t="s">
        <v>279</v>
      </c>
      <c r="D7717" s="408" t="s">
        <v>99</v>
      </c>
      <c r="E7717" s="408" t="s">
        <v>2</v>
      </c>
      <c r="F7717" s="97">
        <v>0</v>
      </c>
      <c r="G7717" s="97"/>
      <c r="H7717" s="116"/>
      <c r="I7717" s="116"/>
      <c r="J7717" s="97"/>
      <c r="AD7717" s="476"/>
      <c r="AI7717" s="473"/>
    </row>
    <row r="7718" spans="1:35" s="4" customFormat="1" x14ac:dyDescent="0.25">
      <c r="A7718" s="408">
        <f t="shared" si="118"/>
        <v>7716</v>
      </c>
      <c r="B7718" s="488">
        <v>45573</v>
      </c>
      <c r="C7718" s="212" t="s">
        <v>153</v>
      </c>
      <c r="D7718" s="408" t="s">
        <v>103</v>
      </c>
      <c r="E7718" s="408" t="s">
        <v>62</v>
      </c>
      <c r="F7718" s="97">
        <v>0</v>
      </c>
      <c r="G7718" s="97"/>
      <c r="H7718" s="116"/>
      <c r="I7718" s="116"/>
      <c r="J7718" s="97"/>
      <c r="AD7718" s="476"/>
      <c r="AI7718" s="473"/>
    </row>
    <row r="7719" spans="1:35" s="4" customFormat="1" x14ac:dyDescent="0.25">
      <c r="A7719" s="408">
        <f t="shared" si="118"/>
        <v>7717</v>
      </c>
      <c r="B7719" s="488">
        <v>45573</v>
      </c>
      <c r="C7719" s="212" t="s">
        <v>154</v>
      </c>
      <c r="D7719" s="408" t="s">
        <v>92</v>
      </c>
      <c r="E7719" s="408" t="s">
        <v>62</v>
      </c>
      <c r="F7719" s="97">
        <v>0</v>
      </c>
      <c r="G7719" s="97"/>
      <c r="H7719" s="116"/>
      <c r="I7719" s="116"/>
      <c r="J7719" s="97"/>
      <c r="AD7719" s="476"/>
      <c r="AI7719" s="473"/>
    </row>
    <row r="7720" spans="1:35" s="4" customFormat="1" x14ac:dyDescent="0.25">
      <c r="A7720" s="408">
        <f t="shared" si="118"/>
        <v>7718</v>
      </c>
      <c r="B7720" s="488">
        <v>45573</v>
      </c>
      <c r="C7720" s="212" t="s">
        <v>155</v>
      </c>
      <c r="D7720" s="408" t="s">
        <v>92</v>
      </c>
      <c r="E7720" s="408" t="s">
        <v>62</v>
      </c>
      <c r="F7720" s="97">
        <v>0</v>
      </c>
      <c r="G7720" s="97"/>
      <c r="H7720" s="116"/>
      <c r="I7720" s="116"/>
      <c r="J7720" s="97"/>
      <c r="AD7720" s="476"/>
      <c r="AI7720" s="473"/>
    </row>
    <row r="7721" spans="1:35" s="4" customFormat="1" x14ac:dyDescent="0.25">
      <c r="A7721" s="408">
        <f t="shared" si="118"/>
        <v>7719</v>
      </c>
      <c r="B7721" s="488">
        <v>45573</v>
      </c>
      <c r="C7721" s="212" t="s">
        <v>295</v>
      </c>
      <c r="D7721" s="408" t="s">
        <v>92</v>
      </c>
      <c r="E7721" s="408" t="s">
        <v>62</v>
      </c>
      <c r="F7721" s="97">
        <v>0</v>
      </c>
      <c r="G7721" s="97"/>
      <c r="H7721" s="116"/>
      <c r="I7721" s="116"/>
      <c r="J7721" s="97"/>
      <c r="AD7721" s="476"/>
      <c r="AI7721" s="473"/>
    </row>
    <row r="7722" spans="1:35" s="4" customFormat="1" x14ac:dyDescent="0.25">
      <c r="A7722" s="408">
        <f t="shared" si="118"/>
        <v>7720</v>
      </c>
      <c r="B7722" s="488">
        <v>45573</v>
      </c>
      <c r="C7722" s="212" t="s">
        <v>259</v>
      </c>
      <c r="D7722" s="408" t="s">
        <v>92</v>
      </c>
      <c r="E7722" s="408" t="s">
        <v>2</v>
      </c>
      <c r="F7722" s="97">
        <v>0</v>
      </c>
      <c r="G7722" s="97"/>
      <c r="H7722" s="116"/>
      <c r="I7722" s="116"/>
      <c r="J7722" s="97"/>
      <c r="AD7722" s="476"/>
      <c r="AI7722" s="473"/>
    </row>
    <row r="7723" spans="1:35" s="4" customFormat="1" x14ac:dyDescent="0.25">
      <c r="A7723" s="408">
        <f t="shared" si="118"/>
        <v>7721</v>
      </c>
      <c r="B7723" s="488">
        <v>45573</v>
      </c>
      <c r="C7723" s="212" t="s">
        <v>260</v>
      </c>
      <c r="D7723" s="408" t="s">
        <v>92</v>
      </c>
      <c r="E7723" s="408" t="s">
        <v>2</v>
      </c>
      <c r="F7723" s="97">
        <v>0</v>
      </c>
      <c r="G7723" s="97"/>
      <c r="H7723" s="116"/>
      <c r="I7723" s="116"/>
      <c r="J7723" s="97"/>
      <c r="AD7723" s="476"/>
      <c r="AI7723" s="473"/>
    </row>
    <row r="7724" spans="1:35" s="4" customFormat="1" x14ac:dyDescent="0.25">
      <c r="A7724" s="408">
        <f t="shared" si="118"/>
        <v>7722</v>
      </c>
      <c r="B7724" s="488">
        <v>45573</v>
      </c>
      <c r="C7724" s="212" t="s">
        <v>252</v>
      </c>
      <c r="D7724" s="408" t="s">
        <v>92</v>
      </c>
      <c r="E7724" s="408" t="s">
        <v>2</v>
      </c>
      <c r="F7724" s="97">
        <v>0</v>
      </c>
      <c r="G7724" s="97"/>
      <c r="H7724" s="116"/>
      <c r="I7724" s="116"/>
      <c r="J7724" s="97"/>
      <c r="AD7724" s="476"/>
      <c r="AI7724" s="473"/>
    </row>
    <row r="7725" spans="1:35" s="4" customFormat="1" x14ac:dyDescent="0.25">
      <c r="A7725" s="408">
        <f t="shared" si="118"/>
        <v>7723</v>
      </c>
      <c r="B7725" s="488">
        <v>45573</v>
      </c>
      <c r="C7725" s="212" t="s">
        <v>177</v>
      </c>
      <c r="D7725" s="408" t="s">
        <v>159</v>
      </c>
      <c r="E7725" s="408" t="s">
        <v>8</v>
      </c>
      <c r="F7725" s="97">
        <v>30</v>
      </c>
      <c r="G7725" s="97"/>
      <c r="H7725" s="116"/>
      <c r="I7725" s="116"/>
      <c r="J7725" s="97"/>
      <c r="AD7725" s="476"/>
      <c r="AI7725" s="473"/>
    </row>
    <row r="7726" spans="1:35" s="4" customFormat="1" x14ac:dyDescent="0.25">
      <c r="A7726" s="408">
        <f t="shared" si="118"/>
        <v>7724</v>
      </c>
      <c r="B7726" s="488">
        <v>45573</v>
      </c>
      <c r="C7726" s="212" t="s">
        <v>162</v>
      </c>
      <c r="D7726" s="408" t="s">
        <v>163</v>
      </c>
      <c r="E7726" s="408" t="s">
        <v>164</v>
      </c>
      <c r="F7726" s="97">
        <v>0</v>
      </c>
      <c r="G7726" s="97"/>
      <c r="H7726" s="116"/>
      <c r="I7726" s="116"/>
      <c r="J7726" s="97"/>
      <c r="AD7726" s="476"/>
      <c r="AI7726" s="473"/>
    </row>
    <row r="7727" spans="1:35" s="4" customFormat="1" x14ac:dyDescent="0.25">
      <c r="A7727" s="408">
        <f t="shared" si="118"/>
        <v>7725</v>
      </c>
      <c r="B7727" s="488">
        <v>45573</v>
      </c>
      <c r="C7727" s="212" t="s">
        <v>166</v>
      </c>
      <c r="D7727" s="408" t="s">
        <v>167</v>
      </c>
      <c r="E7727" s="408" t="s">
        <v>164</v>
      </c>
      <c r="F7727" s="97">
        <v>85</v>
      </c>
      <c r="G7727" s="97"/>
      <c r="H7727" s="116"/>
      <c r="I7727" s="116"/>
      <c r="J7727" s="97"/>
      <c r="AD7727" s="476"/>
      <c r="AI7727" s="473"/>
    </row>
    <row r="7728" spans="1:35" s="4" customFormat="1" x14ac:dyDescent="0.25">
      <c r="A7728" s="408">
        <f t="shared" si="118"/>
        <v>7726</v>
      </c>
      <c r="B7728" s="488">
        <v>45573</v>
      </c>
      <c r="C7728" s="212" t="s">
        <v>169</v>
      </c>
      <c r="D7728" s="408" t="s">
        <v>167</v>
      </c>
      <c r="E7728" s="408" t="s">
        <v>164</v>
      </c>
      <c r="F7728" s="97">
        <v>71</v>
      </c>
      <c r="G7728" s="97"/>
      <c r="H7728" s="116"/>
      <c r="I7728" s="116"/>
      <c r="J7728" s="97"/>
      <c r="AD7728" s="476"/>
      <c r="AI7728" s="473"/>
    </row>
    <row r="7729" spans="1:35" s="4" customFormat="1" x14ac:dyDescent="0.25">
      <c r="A7729" s="408">
        <f t="shared" si="118"/>
        <v>7727</v>
      </c>
      <c r="B7729" s="488">
        <v>45573</v>
      </c>
      <c r="C7729" s="212" t="s">
        <v>170</v>
      </c>
      <c r="D7729" s="408" t="s">
        <v>103</v>
      </c>
      <c r="E7729" s="408" t="s">
        <v>164</v>
      </c>
      <c r="F7729" s="97">
        <v>87</v>
      </c>
      <c r="G7729" s="97"/>
      <c r="H7729" s="116"/>
      <c r="I7729" s="116"/>
      <c r="J7729" s="97"/>
      <c r="AD7729" s="476"/>
      <c r="AI7729" s="473"/>
    </row>
    <row r="7730" spans="1:35" s="4" customFormat="1" x14ac:dyDescent="0.25">
      <c r="A7730" s="408">
        <f t="shared" si="118"/>
        <v>7728</v>
      </c>
      <c r="B7730" s="488">
        <v>45573</v>
      </c>
      <c r="C7730" s="212" t="s">
        <v>171</v>
      </c>
      <c r="D7730" s="408" t="s">
        <v>159</v>
      </c>
      <c r="E7730" s="408" t="s">
        <v>164</v>
      </c>
      <c r="F7730" s="97">
        <v>0</v>
      </c>
      <c r="G7730" s="97"/>
      <c r="H7730" s="116"/>
      <c r="I7730" s="116"/>
      <c r="J7730" s="97"/>
      <c r="AD7730" s="476"/>
      <c r="AI7730" s="473"/>
    </row>
    <row r="7731" spans="1:35" s="4" customFormat="1" x14ac:dyDescent="0.25">
      <c r="A7731" s="408">
        <f t="shared" si="118"/>
        <v>7729</v>
      </c>
      <c r="B7731" s="488">
        <v>45573</v>
      </c>
      <c r="C7731" s="212" t="s">
        <v>172</v>
      </c>
      <c r="D7731" s="408" t="s">
        <v>173</v>
      </c>
      <c r="E7731" s="408" t="s">
        <v>164</v>
      </c>
      <c r="F7731" s="97">
        <v>0</v>
      </c>
      <c r="G7731" s="97"/>
      <c r="H7731" s="116"/>
      <c r="I7731" s="116"/>
      <c r="J7731" s="97"/>
      <c r="AD7731" s="476"/>
      <c r="AI7731" s="473"/>
    </row>
    <row r="7732" spans="1:35" s="4" customFormat="1" x14ac:dyDescent="0.25">
      <c r="A7732" s="408">
        <f t="shared" si="118"/>
        <v>7730</v>
      </c>
      <c r="B7732" s="488">
        <v>45573</v>
      </c>
      <c r="C7732" s="212" t="s">
        <v>174</v>
      </c>
      <c r="D7732" s="408" t="s">
        <v>99</v>
      </c>
      <c r="E7732" s="408" t="s">
        <v>164</v>
      </c>
      <c r="F7732" s="97">
        <v>269</v>
      </c>
      <c r="G7732" s="97"/>
      <c r="H7732" s="116"/>
      <c r="I7732" s="116"/>
      <c r="J7732" s="97"/>
      <c r="AD7732" s="476"/>
      <c r="AI7732" s="473"/>
    </row>
    <row r="7733" spans="1:35" s="4" customFormat="1" x14ac:dyDescent="0.25">
      <c r="A7733" s="408">
        <f t="shared" si="118"/>
        <v>7731</v>
      </c>
      <c r="B7733" s="488">
        <v>45573</v>
      </c>
      <c r="C7733" s="212" t="s">
        <v>175</v>
      </c>
      <c r="D7733" s="408" t="s">
        <v>176</v>
      </c>
      <c r="E7733" s="408" t="s">
        <v>164</v>
      </c>
      <c r="F7733" s="97">
        <v>0</v>
      </c>
      <c r="G7733" s="97"/>
      <c r="H7733" s="116"/>
      <c r="I7733" s="116"/>
      <c r="J7733" s="97"/>
      <c r="AD7733" s="476"/>
      <c r="AI7733" s="473"/>
    </row>
    <row r="7734" spans="1:35" s="4" customFormat="1" x14ac:dyDescent="0.25">
      <c r="A7734" s="408">
        <f t="shared" si="118"/>
        <v>7732</v>
      </c>
      <c r="B7734" s="488">
        <v>45573</v>
      </c>
      <c r="C7734" s="212" t="s">
        <v>263</v>
      </c>
      <c r="D7734" s="408" t="s">
        <v>176</v>
      </c>
      <c r="E7734" s="408" t="s">
        <v>164</v>
      </c>
      <c r="F7734" s="97">
        <v>0</v>
      </c>
      <c r="G7734" s="97"/>
      <c r="H7734" s="116"/>
      <c r="I7734" s="116"/>
      <c r="J7734" s="97"/>
      <c r="AD7734" s="476"/>
      <c r="AI7734" s="473"/>
    </row>
    <row r="7735" spans="1:35" s="4" customFormat="1" x14ac:dyDescent="0.25">
      <c r="A7735" s="408">
        <f t="shared" si="118"/>
        <v>7733</v>
      </c>
      <c r="B7735" s="488">
        <v>45573</v>
      </c>
      <c r="C7735" s="212" t="s">
        <v>261</v>
      </c>
      <c r="D7735" s="408" t="s">
        <v>269</v>
      </c>
      <c r="E7735" s="408" t="s">
        <v>164</v>
      </c>
      <c r="F7735" s="97">
        <v>0</v>
      </c>
      <c r="G7735" s="97"/>
      <c r="H7735" s="116"/>
      <c r="I7735" s="116"/>
      <c r="J7735" s="97"/>
      <c r="AD7735" s="476"/>
      <c r="AI7735" s="473"/>
    </row>
    <row r="7736" spans="1:35" s="4" customFormat="1" x14ac:dyDescent="0.25">
      <c r="A7736" s="408">
        <f t="shared" ref="A7736:A7799" si="119">ROW()-2</f>
        <v>7734</v>
      </c>
      <c r="B7736" s="488">
        <v>45573</v>
      </c>
      <c r="C7736" s="212" t="s">
        <v>254</v>
      </c>
      <c r="D7736" s="408" t="s">
        <v>159</v>
      </c>
      <c r="E7736" s="408" t="s">
        <v>164</v>
      </c>
      <c r="F7736" s="97">
        <v>0</v>
      </c>
      <c r="G7736" s="97"/>
      <c r="H7736" s="116"/>
      <c r="I7736" s="116"/>
      <c r="J7736" s="97"/>
      <c r="AD7736" s="476"/>
      <c r="AI7736" s="473"/>
    </row>
    <row r="7737" spans="1:35" s="4" customFormat="1" x14ac:dyDescent="0.25">
      <c r="A7737" s="408">
        <f t="shared" si="119"/>
        <v>7735</v>
      </c>
      <c r="B7737" s="488">
        <v>45573</v>
      </c>
      <c r="C7737" s="212" t="s">
        <v>277</v>
      </c>
      <c r="D7737" s="408" t="s">
        <v>176</v>
      </c>
      <c r="E7737" s="408" t="s">
        <v>164</v>
      </c>
      <c r="F7737" s="97">
        <v>90</v>
      </c>
      <c r="G7737" s="97"/>
      <c r="H7737" s="116"/>
      <c r="I7737" s="116"/>
      <c r="J7737" s="97"/>
      <c r="AD7737" s="476"/>
      <c r="AI7737" s="473"/>
    </row>
    <row r="7738" spans="1:35" s="4" customFormat="1" x14ac:dyDescent="0.25">
      <c r="A7738" s="408">
        <f t="shared" si="119"/>
        <v>7736</v>
      </c>
      <c r="B7738" s="488">
        <v>45573</v>
      </c>
      <c r="C7738" s="212" t="s">
        <v>352</v>
      </c>
      <c r="D7738" s="408" t="s">
        <v>176</v>
      </c>
      <c r="E7738" s="408" t="s">
        <v>164</v>
      </c>
      <c r="F7738" s="97">
        <v>0</v>
      </c>
      <c r="G7738" s="97"/>
      <c r="H7738" s="116"/>
      <c r="I7738" s="116"/>
      <c r="J7738" s="97"/>
      <c r="AD7738" s="476"/>
      <c r="AI7738" s="473"/>
    </row>
    <row r="7739" spans="1:35" s="4" customFormat="1" x14ac:dyDescent="0.25">
      <c r="A7739" s="408">
        <f t="shared" si="119"/>
        <v>7737</v>
      </c>
      <c r="B7739" s="488">
        <v>45573</v>
      </c>
      <c r="C7739" s="212" t="s">
        <v>354</v>
      </c>
      <c r="D7739" s="408" t="s">
        <v>103</v>
      </c>
      <c r="E7739" s="408" t="s">
        <v>164</v>
      </c>
      <c r="F7739" s="97">
        <v>0</v>
      </c>
      <c r="G7739" s="97"/>
      <c r="H7739" s="116"/>
      <c r="I7739" s="116"/>
      <c r="J7739" s="97"/>
      <c r="AD7739" s="476"/>
      <c r="AI7739" s="473"/>
    </row>
    <row r="7740" spans="1:35" s="4" customFormat="1" x14ac:dyDescent="0.25">
      <c r="A7740" s="408">
        <f t="shared" si="119"/>
        <v>7738</v>
      </c>
      <c r="B7740" s="488">
        <v>45573</v>
      </c>
      <c r="C7740" s="212" t="s">
        <v>385</v>
      </c>
      <c r="D7740" s="408" t="s">
        <v>386</v>
      </c>
      <c r="E7740" s="408" t="s">
        <v>383</v>
      </c>
      <c r="F7740" s="97">
        <v>151</v>
      </c>
      <c r="G7740" s="97"/>
      <c r="H7740" s="116"/>
      <c r="I7740" s="116"/>
      <c r="J7740" s="97"/>
      <c r="AD7740" s="476"/>
      <c r="AI7740" s="473"/>
    </row>
    <row r="7741" spans="1:35" s="4" customFormat="1" x14ac:dyDescent="0.25">
      <c r="A7741" s="408">
        <f t="shared" si="119"/>
        <v>7739</v>
      </c>
      <c r="B7741" s="488">
        <v>45573</v>
      </c>
      <c r="C7741" s="212" t="s">
        <v>379</v>
      </c>
      <c r="D7741" s="408" t="s">
        <v>269</v>
      </c>
      <c r="E7741" s="408" t="s">
        <v>381</v>
      </c>
      <c r="F7741" s="97">
        <v>0</v>
      </c>
      <c r="G7741" s="97"/>
      <c r="H7741" s="116"/>
      <c r="I7741" s="116"/>
      <c r="J7741" s="97"/>
      <c r="AD7741" s="476"/>
      <c r="AI7741" s="473"/>
    </row>
    <row r="7742" spans="1:35" s="4" customFormat="1" x14ac:dyDescent="0.25">
      <c r="A7742" s="408">
        <f t="shared" si="119"/>
        <v>7740</v>
      </c>
      <c r="B7742" s="488">
        <v>45573</v>
      </c>
      <c r="C7742" s="212" t="s">
        <v>380</v>
      </c>
      <c r="D7742" s="408" t="s">
        <v>269</v>
      </c>
      <c r="E7742" s="408" t="s">
        <v>381</v>
      </c>
      <c r="F7742" s="97">
        <v>0</v>
      </c>
      <c r="G7742" s="97"/>
      <c r="H7742" s="116"/>
      <c r="I7742" s="116"/>
      <c r="J7742" s="97"/>
      <c r="AD7742" s="476"/>
      <c r="AI7742" s="473"/>
    </row>
    <row r="7743" spans="1:35" s="4" customFormat="1" x14ac:dyDescent="0.25">
      <c r="A7743" s="408">
        <f t="shared" si="119"/>
        <v>7741</v>
      </c>
      <c r="B7743" s="488">
        <v>45573</v>
      </c>
      <c r="C7743" s="212" t="s">
        <v>489</v>
      </c>
      <c r="D7743" s="408" t="s">
        <v>269</v>
      </c>
      <c r="E7743" s="408" t="s">
        <v>381</v>
      </c>
      <c r="F7743" s="97">
        <v>0</v>
      </c>
      <c r="G7743" s="97"/>
      <c r="H7743" s="116"/>
      <c r="I7743" s="116"/>
      <c r="J7743" s="97"/>
      <c r="AD7743" s="476"/>
      <c r="AI7743" s="473"/>
    </row>
    <row r="7744" spans="1:35" s="4" customFormat="1" x14ac:dyDescent="0.25">
      <c r="A7744" s="408">
        <f t="shared" si="119"/>
        <v>7742</v>
      </c>
      <c r="B7744" s="488">
        <v>45573</v>
      </c>
      <c r="C7744" s="212" t="s">
        <v>389</v>
      </c>
      <c r="D7744" s="408" t="s">
        <v>103</v>
      </c>
      <c r="E7744" s="408" t="s">
        <v>381</v>
      </c>
      <c r="F7744" s="97">
        <v>0</v>
      </c>
      <c r="G7744" s="97"/>
      <c r="H7744" s="116"/>
      <c r="I7744" s="116"/>
      <c r="J7744" s="97"/>
      <c r="AD7744" s="476"/>
      <c r="AI7744" s="473"/>
    </row>
    <row r="7745" spans="1:35" s="4" customFormat="1" x14ac:dyDescent="0.25">
      <c r="A7745" s="408">
        <f t="shared" si="119"/>
        <v>7743</v>
      </c>
      <c r="B7745" s="488">
        <v>45573</v>
      </c>
      <c r="C7745" s="212" t="s">
        <v>425</v>
      </c>
      <c r="D7745" s="408" t="s">
        <v>99</v>
      </c>
      <c r="E7745" s="203" t="s">
        <v>498</v>
      </c>
      <c r="F7745" s="97">
        <v>0</v>
      </c>
      <c r="G7745" s="97"/>
      <c r="H7745" s="116"/>
      <c r="I7745" s="116"/>
      <c r="J7745" s="97"/>
      <c r="AD7745" s="476"/>
      <c r="AI7745" s="473"/>
    </row>
    <row r="7746" spans="1:35" s="4" customFormat="1" x14ac:dyDescent="0.25">
      <c r="A7746" s="408">
        <f t="shared" si="119"/>
        <v>7744</v>
      </c>
      <c r="B7746" s="488">
        <v>45573</v>
      </c>
      <c r="C7746" s="212" t="s">
        <v>426</v>
      </c>
      <c r="D7746" s="408" t="s">
        <v>159</v>
      </c>
      <c r="E7746" s="408" t="s">
        <v>381</v>
      </c>
      <c r="F7746" s="97">
        <v>0</v>
      </c>
      <c r="G7746" s="97"/>
      <c r="H7746" s="116"/>
      <c r="I7746" s="116"/>
      <c r="J7746" s="97"/>
      <c r="AD7746" s="476"/>
      <c r="AI7746" s="473"/>
    </row>
    <row r="7747" spans="1:35" s="4" customFormat="1" x14ac:dyDescent="0.25">
      <c r="A7747" s="408">
        <f t="shared" si="119"/>
        <v>7745</v>
      </c>
      <c r="B7747" s="488">
        <v>45573</v>
      </c>
      <c r="C7747" s="96" t="s">
        <v>255</v>
      </c>
      <c r="D7747" s="408" t="s">
        <v>159</v>
      </c>
      <c r="E7747" s="408" t="s">
        <v>448</v>
      </c>
      <c r="F7747" s="97">
        <v>0</v>
      </c>
      <c r="G7747" s="97"/>
      <c r="H7747" s="116"/>
      <c r="I7747" s="116"/>
      <c r="J7747" s="97"/>
      <c r="AD7747" s="476"/>
      <c r="AI7747" s="473"/>
    </row>
    <row r="7748" spans="1:35" s="4" customFormat="1" x14ac:dyDescent="0.25">
      <c r="A7748" s="408">
        <f t="shared" si="119"/>
        <v>7746</v>
      </c>
      <c r="B7748" s="488">
        <v>45573</v>
      </c>
      <c r="C7748" s="96" t="s">
        <v>474</v>
      </c>
      <c r="D7748" s="408" t="s">
        <v>269</v>
      </c>
      <c r="E7748" s="408" t="s">
        <v>470</v>
      </c>
      <c r="F7748" s="97">
        <v>143</v>
      </c>
      <c r="G7748" s="97"/>
      <c r="H7748" s="116"/>
      <c r="I7748" s="116"/>
      <c r="J7748" s="97"/>
      <c r="AD7748" s="476"/>
      <c r="AI7748" s="473"/>
    </row>
    <row r="7749" spans="1:35" s="4" customFormat="1" x14ac:dyDescent="0.25">
      <c r="A7749" s="408">
        <f t="shared" si="119"/>
        <v>7747</v>
      </c>
      <c r="B7749" s="488">
        <v>45573</v>
      </c>
      <c r="C7749" s="96" t="s">
        <v>475</v>
      </c>
      <c r="D7749" s="408" t="s">
        <v>269</v>
      </c>
      <c r="E7749" s="408" t="s">
        <v>470</v>
      </c>
      <c r="F7749" s="97">
        <v>155</v>
      </c>
      <c r="G7749" s="97"/>
      <c r="H7749" s="116"/>
      <c r="I7749" s="116"/>
      <c r="J7749" s="97"/>
      <c r="AD7749" s="476"/>
      <c r="AI7749" s="473"/>
    </row>
    <row r="7750" spans="1:35" s="4" customFormat="1" x14ac:dyDescent="0.25">
      <c r="A7750" s="408">
        <f t="shared" si="119"/>
        <v>7748</v>
      </c>
      <c r="B7750" s="488">
        <v>45573</v>
      </c>
      <c r="C7750" s="96" t="s">
        <v>476</v>
      </c>
      <c r="D7750" s="408" t="s">
        <v>269</v>
      </c>
      <c r="E7750" s="408" t="s">
        <v>470</v>
      </c>
      <c r="F7750" s="97">
        <v>95</v>
      </c>
      <c r="G7750" s="97"/>
      <c r="H7750" s="116"/>
      <c r="I7750" s="116"/>
      <c r="J7750" s="97"/>
      <c r="AD7750" s="476"/>
      <c r="AI7750" s="473"/>
    </row>
    <row r="7751" spans="1:35" s="4" customFormat="1" x14ac:dyDescent="0.25">
      <c r="A7751" s="408">
        <f t="shared" si="119"/>
        <v>7749</v>
      </c>
      <c r="B7751" s="488">
        <v>45573</v>
      </c>
      <c r="C7751" s="96" t="s">
        <v>477</v>
      </c>
      <c r="D7751" s="408" t="s">
        <v>269</v>
      </c>
      <c r="E7751" s="408" t="s">
        <v>470</v>
      </c>
      <c r="F7751" s="97">
        <v>0</v>
      </c>
      <c r="G7751" s="97"/>
      <c r="H7751" s="116"/>
      <c r="I7751" s="116"/>
      <c r="J7751" s="97"/>
      <c r="AD7751" s="476"/>
      <c r="AI7751" s="473"/>
    </row>
    <row r="7752" spans="1:35" s="4" customFormat="1" x14ac:dyDescent="0.25">
      <c r="A7752" s="408">
        <f t="shared" si="119"/>
        <v>7750</v>
      </c>
      <c r="B7752" s="488">
        <v>45573</v>
      </c>
      <c r="C7752" s="373" t="s">
        <v>478</v>
      </c>
      <c r="D7752" s="408" t="s">
        <v>103</v>
      </c>
      <c r="E7752" s="408" t="s">
        <v>470</v>
      </c>
      <c r="F7752" s="97">
        <v>0</v>
      </c>
      <c r="G7752" s="97"/>
      <c r="H7752" s="116"/>
      <c r="I7752" s="116"/>
      <c r="J7752" s="97"/>
      <c r="AD7752" s="476"/>
      <c r="AI7752" s="473"/>
    </row>
    <row r="7753" spans="1:35" s="4" customFormat="1" x14ac:dyDescent="0.25">
      <c r="A7753" s="408">
        <f t="shared" si="119"/>
        <v>7751</v>
      </c>
      <c r="B7753" s="488">
        <v>45573</v>
      </c>
      <c r="C7753" s="96" t="s">
        <v>509</v>
      </c>
      <c r="D7753" s="408" t="s">
        <v>269</v>
      </c>
      <c r="E7753" s="408" t="s">
        <v>470</v>
      </c>
      <c r="F7753" s="97">
        <v>123</v>
      </c>
      <c r="G7753" s="97"/>
      <c r="H7753" s="116"/>
      <c r="I7753" s="116"/>
      <c r="J7753" s="97"/>
      <c r="AD7753" s="476"/>
      <c r="AI7753" s="473"/>
    </row>
    <row r="7754" spans="1:35" s="4" customFormat="1" x14ac:dyDescent="0.25">
      <c r="A7754" s="408">
        <f t="shared" si="119"/>
        <v>7752</v>
      </c>
      <c r="B7754" s="488">
        <v>45573</v>
      </c>
      <c r="C7754" s="96" t="s">
        <v>489</v>
      </c>
      <c r="D7754" s="408" t="s">
        <v>269</v>
      </c>
      <c r="E7754" s="408" t="s">
        <v>381</v>
      </c>
      <c r="F7754" s="97">
        <v>0</v>
      </c>
      <c r="G7754" s="97"/>
      <c r="H7754" s="116"/>
      <c r="I7754" s="116"/>
      <c r="J7754" s="97"/>
      <c r="AD7754" s="476"/>
      <c r="AI7754" s="473"/>
    </row>
    <row r="7755" spans="1:35" s="4" customFormat="1" x14ac:dyDescent="0.25">
      <c r="A7755" s="408">
        <f t="shared" si="119"/>
        <v>7753</v>
      </c>
      <c r="B7755" s="488">
        <v>45573</v>
      </c>
      <c r="C7755" s="96" t="s">
        <v>519</v>
      </c>
      <c r="D7755" s="408" t="s">
        <v>103</v>
      </c>
      <c r="E7755" s="408" t="s">
        <v>504</v>
      </c>
      <c r="F7755" s="97">
        <v>0</v>
      </c>
      <c r="G7755" s="97"/>
      <c r="H7755" s="116"/>
      <c r="I7755" s="116"/>
      <c r="J7755" s="97"/>
      <c r="AD7755" s="476"/>
      <c r="AI7755" s="473"/>
    </row>
    <row r="7756" spans="1:35" s="4" customFormat="1" x14ac:dyDescent="0.25">
      <c r="A7756" s="408">
        <f t="shared" si="119"/>
        <v>7754</v>
      </c>
      <c r="B7756" s="488">
        <v>45573</v>
      </c>
      <c r="C7756" s="96" t="s">
        <v>507</v>
      </c>
      <c r="D7756" s="408" t="s">
        <v>269</v>
      </c>
      <c r="E7756" s="408" t="s">
        <v>504</v>
      </c>
      <c r="F7756" s="97">
        <v>0</v>
      </c>
      <c r="G7756" s="97"/>
      <c r="H7756" s="116"/>
      <c r="I7756" s="116"/>
      <c r="J7756" s="97"/>
      <c r="AD7756" s="476"/>
      <c r="AI7756" s="473"/>
    </row>
    <row r="7757" spans="1:35" s="4" customFormat="1" x14ac:dyDescent="0.25">
      <c r="A7757" s="408">
        <f t="shared" si="119"/>
        <v>7755</v>
      </c>
      <c r="B7757" s="488">
        <v>45574</v>
      </c>
      <c r="C7757" s="212" t="s">
        <v>125</v>
      </c>
      <c r="D7757" s="408" t="s">
        <v>99</v>
      </c>
      <c r="E7757" s="408" t="s">
        <v>334</v>
      </c>
      <c r="F7757" s="472">
        <v>0</v>
      </c>
      <c r="G7757" s="97"/>
      <c r="H7757" s="116"/>
      <c r="I7757" s="116"/>
      <c r="J7757" s="97"/>
      <c r="AD7757" s="476"/>
      <c r="AI7757" s="473"/>
    </row>
    <row r="7758" spans="1:35" s="4" customFormat="1" x14ac:dyDescent="0.25">
      <c r="A7758" s="408">
        <f t="shared" si="119"/>
        <v>7756</v>
      </c>
      <c r="B7758" s="488">
        <v>45574</v>
      </c>
      <c r="C7758" s="212" t="s">
        <v>290</v>
      </c>
      <c r="D7758" s="408" t="s">
        <v>99</v>
      </c>
      <c r="E7758" s="408" t="s">
        <v>335</v>
      </c>
      <c r="F7758" s="97">
        <v>360</v>
      </c>
      <c r="G7758" s="97"/>
      <c r="H7758" s="116"/>
      <c r="I7758" s="116"/>
      <c r="J7758" s="97"/>
      <c r="AD7758" s="476"/>
      <c r="AI7758" s="473"/>
    </row>
    <row r="7759" spans="1:35" s="4" customFormat="1" x14ac:dyDescent="0.25">
      <c r="A7759" s="408">
        <f t="shared" si="119"/>
        <v>7757</v>
      </c>
      <c r="B7759" s="488">
        <v>45574</v>
      </c>
      <c r="C7759" s="212" t="s">
        <v>88</v>
      </c>
      <c r="D7759" s="408" t="s">
        <v>89</v>
      </c>
      <c r="E7759" s="408" t="s">
        <v>336</v>
      </c>
      <c r="F7759" s="472">
        <v>0</v>
      </c>
      <c r="G7759" s="97"/>
      <c r="H7759" s="116"/>
      <c r="I7759" s="116"/>
      <c r="J7759" s="97"/>
      <c r="AD7759" s="476"/>
      <c r="AI7759" s="473"/>
    </row>
    <row r="7760" spans="1:35" s="4" customFormat="1" x14ac:dyDescent="0.25">
      <c r="A7760" s="408">
        <f t="shared" si="119"/>
        <v>7758</v>
      </c>
      <c r="B7760" s="488">
        <v>45574</v>
      </c>
      <c r="C7760" s="212" t="s">
        <v>294</v>
      </c>
      <c r="D7760" s="408" t="s">
        <v>89</v>
      </c>
      <c r="E7760" s="408" t="s">
        <v>337</v>
      </c>
      <c r="F7760" s="97">
        <v>0</v>
      </c>
      <c r="G7760" s="97"/>
      <c r="H7760" s="116"/>
      <c r="I7760" s="116"/>
      <c r="J7760" s="97"/>
      <c r="AD7760" s="476"/>
      <c r="AI7760" s="473"/>
    </row>
    <row r="7761" spans="1:35" s="4" customFormat="1" x14ac:dyDescent="0.25">
      <c r="A7761" s="408">
        <f t="shared" si="119"/>
        <v>7759</v>
      </c>
      <c r="B7761" s="488">
        <v>45574</v>
      </c>
      <c r="C7761" s="212" t="s">
        <v>119</v>
      </c>
      <c r="D7761" s="408" t="s">
        <v>131</v>
      </c>
      <c r="E7761" s="408" t="s">
        <v>338</v>
      </c>
      <c r="F7761" s="472">
        <v>48</v>
      </c>
      <c r="G7761" s="97"/>
      <c r="H7761" s="116"/>
      <c r="I7761" s="116"/>
      <c r="J7761" s="97"/>
      <c r="AD7761" s="476"/>
      <c r="AI7761" s="473"/>
    </row>
    <row r="7762" spans="1:35" s="4" customFormat="1" x14ac:dyDescent="0.25">
      <c r="A7762" s="408">
        <f t="shared" si="119"/>
        <v>7760</v>
      </c>
      <c r="B7762" s="488">
        <v>45574</v>
      </c>
      <c r="C7762" s="212" t="s">
        <v>121</v>
      </c>
      <c r="D7762" s="408" t="s">
        <v>122</v>
      </c>
      <c r="E7762" s="408" t="s">
        <v>339</v>
      </c>
      <c r="F7762" s="97">
        <v>42</v>
      </c>
      <c r="G7762" s="97"/>
      <c r="H7762" s="116"/>
      <c r="I7762" s="116"/>
      <c r="J7762" s="97"/>
      <c r="AD7762" s="476"/>
      <c r="AI7762" s="473"/>
    </row>
    <row r="7763" spans="1:35" s="4" customFormat="1" x14ac:dyDescent="0.25">
      <c r="A7763" s="408">
        <f t="shared" si="119"/>
        <v>7761</v>
      </c>
      <c r="B7763" s="488">
        <v>45574</v>
      </c>
      <c r="C7763" s="212" t="s">
        <v>349</v>
      </c>
      <c r="D7763" s="408" t="s">
        <v>360</v>
      </c>
      <c r="E7763" s="408" t="s">
        <v>127</v>
      </c>
      <c r="F7763" s="472">
        <v>44</v>
      </c>
      <c r="G7763" s="97"/>
      <c r="H7763" s="116"/>
      <c r="I7763" s="116"/>
      <c r="J7763" s="97"/>
      <c r="AD7763" s="476"/>
      <c r="AI7763" s="473"/>
    </row>
    <row r="7764" spans="1:35" s="4" customFormat="1" x14ac:dyDescent="0.25">
      <c r="A7764" s="408">
        <f t="shared" si="119"/>
        <v>7762</v>
      </c>
      <c r="B7764" s="488">
        <v>45574</v>
      </c>
      <c r="C7764" s="212" t="s">
        <v>449</v>
      </c>
      <c r="D7764" s="408" t="s">
        <v>122</v>
      </c>
      <c r="E7764" s="408" t="s">
        <v>339</v>
      </c>
      <c r="F7764" s="97">
        <v>0</v>
      </c>
      <c r="G7764" s="97"/>
      <c r="H7764" s="116"/>
      <c r="I7764" s="116"/>
      <c r="J7764" s="97"/>
      <c r="AD7764" s="476"/>
      <c r="AI7764" s="473"/>
    </row>
    <row r="7765" spans="1:35" s="4" customFormat="1" x14ac:dyDescent="0.25">
      <c r="A7765" s="408">
        <f t="shared" si="119"/>
        <v>7763</v>
      </c>
      <c r="B7765" s="488">
        <v>45574</v>
      </c>
      <c r="C7765" s="212" t="s">
        <v>118</v>
      </c>
      <c r="D7765" s="408" t="s">
        <v>107</v>
      </c>
      <c r="E7765" s="408" t="s">
        <v>340</v>
      </c>
      <c r="F7765" s="472">
        <v>0</v>
      </c>
      <c r="G7765" s="97"/>
      <c r="H7765" s="116"/>
      <c r="I7765" s="116"/>
      <c r="J7765" s="97"/>
      <c r="AD7765" s="476"/>
      <c r="AI7765" s="473"/>
    </row>
    <row r="7766" spans="1:35" s="4" customFormat="1" x14ac:dyDescent="0.25">
      <c r="A7766" s="408">
        <f t="shared" si="119"/>
        <v>7764</v>
      </c>
      <c r="B7766" s="488">
        <v>45574</v>
      </c>
      <c r="C7766" s="212" t="s">
        <v>109</v>
      </c>
      <c r="D7766" s="408" t="s">
        <v>107</v>
      </c>
      <c r="E7766" s="408" t="s">
        <v>341</v>
      </c>
      <c r="F7766" s="97">
        <v>0</v>
      </c>
      <c r="G7766" s="97"/>
      <c r="H7766" s="116"/>
      <c r="I7766" s="116"/>
      <c r="J7766" s="97"/>
      <c r="AD7766" s="476"/>
      <c r="AI7766" s="473"/>
    </row>
    <row r="7767" spans="1:35" s="4" customFormat="1" x14ac:dyDescent="0.25">
      <c r="A7767" s="408">
        <f t="shared" si="119"/>
        <v>7765</v>
      </c>
      <c r="B7767" s="488">
        <v>45574</v>
      </c>
      <c r="C7767" s="212" t="s">
        <v>106</v>
      </c>
      <c r="D7767" s="408" t="s">
        <v>107</v>
      </c>
      <c r="E7767" s="408" t="s">
        <v>342</v>
      </c>
      <c r="F7767" s="472">
        <v>50</v>
      </c>
      <c r="G7767" s="97"/>
      <c r="H7767" s="116"/>
      <c r="I7767" s="116"/>
      <c r="J7767" s="97"/>
      <c r="AD7767" s="476"/>
      <c r="AI7767" s="473"/>
    </row>
    <row r="7768" spans="1:35" s="4" customFormat="1" x14ac:dyDescent="0.25">
      <c r="A7768" s="408">
        <f t="shared" si="119"/>
        <v>7766</v>
      </c>
      <c r="B7768" s="488">
        <v>45574</v>
      </c>
      <c r="C7768" s="212" t="s">
        <v>278</v>
      </c>
      <c r="D7768" s="408" t="s">
        <v>107</v>
      </c>
      <c r="E7768" s="408" t="s">
        <v>341</v>
      </c>
      <c r="F7768" s="97">
        <v>0</v>
      </c>
      <c r="G7768" s="97"/>
      <c r="H7768" s="116"/>
      <c r="I7768" s="116"/>
      <c r="J7768" s="97"/>
      <c r="AD7768" s="476"/>
      <c r="AI7768" s="473"/>
    </row>
    <row r="7769" spans="1:35" s="4" customFormat="1" x14ac:dyDescent="0.25">
      <c r="A7769" s="408">
        <f t="shared" si="119"/>
        <v>7767</v>
      </c>
      <c r="B7769" s="488">
        <v>45574</v>
      </c>
      <c r="C7769" s="212" t="s">
        <v>539</v>
      </c>
      <c r="D7769" s="408" t="s">
        <v>107</v>
      </c>
      <c r="E7769" s="408" t="s">
        <v>1</v>
      </c>
      <c r="F7769" s="472">
        <v>75</v>
      </c>
      <c r="G7769" s="97"/>
      <c r="H7769" s="116"/>
      <c r="I7769" s="116"/>
      <c r="J7769" s="97"/>
      <c r="AD7769" s="476"/>
      <c r="AI7769" s="473"/>
    </row>
    <row r="7770" spans="1:35" s="4" customFormat="1" x14ac:dyDescent="0.25">
      <c r="A7770" s="408">
        <f t="shared" si="119"/>
        <v>7768</v>
      </c>
      <c r="B7770" s="488">
        <v>45574</v>
      </c>
      <c r="C7770" s="212" t="s">
        <v>540</v>
      </c>
      <c r="D7770" s="408" t="e">
        <v>#N/A</v>
      </c>
      <c r="E7770" s="408" t="e">
        <v>#N/A</v>
      </c>
      <c r="F7770" s="97">
        <v>0</v>
      </c>
      <c r="G7770" s="97"/>
      <c r="H7770" s="116"/>
      <c r="I7770" s="116"/>
      <c r="J7770" s="97"/>
      <c r="AD7770" s="476"/>
      <c r="AI7770" s="473"/>
    </row>
    <row r="7771" spans="1:35" s="4" customFormat="1" x14ac:dyDescent="0.25">
      <c r="A7771" s="408">
        <f t="shared" si="119"/>
        <v>7769</v>
      </c>
      <c r="B7771" s="488">
        <v>45574</v>
      </c>
      <c r="C7771" s="212" t="s">
        <v>91</v>
      </c>
      <c r="D7771" s="408" t="s">
        <v>92</v>
      </c>
      <c r="E7771" s="408" t="s">
        <v>343</v>
      </c>
      <c r="F7771" s="472">
        <v>0</v>
      </c>
      <c r="G7771" s="97"/>
      <c r="H7771" s="116"/>
      <c r="I7771" s="116"/>
      <c r="J7771" s="97"/>
      <c r="AD7771" s="476"/>
      <c r="AI7771" s="473"/>
    </row>
    <row r="7772" spans="1:35" s="4" customFormat="1" x14ac:dyDescent="0.25">
      <c r="A7772" s="408">
        <f t="shared" si="119"/>
        <v>7770</v>
      </c>
      <c r="B7772" s="488">
        <v>45574</v>
      </c>
      <c r="C7772" s="212" t="s">
        <v>94</v>
      </c>
      <c r="D7772" s="408" t="s">
        <v>92</v>
      </c>
      <c r="E7772" s="408" t="s">
        <v>344</v>
      </c>
      <c r="F7772" s="97">
        <v>0</v>
      </c>
      <c r="G7772" s="97"/>
      <c r="H7772" s="116"/>
      <c r="I7772" s="116"/>
      <c r="J7772" s="97"/>
      <c r="AD7772" s="476"/>
      <c r="AI7772" s="473"/>
    </row>
    <row r="7773" spans="1:35" s="4" customFormat="1" x14ac:dyDescent="0.25">
      <c r="A7773" s="408">
        <f t="shared" si="119"/>
        <v>7771</v>
      </c>
      <c r="B7773" s="488">
        <v>45574</v>
      </c>
      <c r="C7773" s="212" t="s">
        <v>116</v>
      </c>
      <c r="D7773" s="408" t="s">
        <v>92</v>
      </c>
      <c r="E7773" s="408" t="s">
        <v>345</v>
      </c>
      <c r="F7773" s="472">
        <v>0</v>
      </c>
      <c r="G7773" s="97"/>
      <c r="H7773" s="116"/>
      <c r="I7773" s="116"/>
      <c r="J7773" s="97"/>
      <c r="AD7773" s="476"/>
      <c r="AI7773" s="473"/>
    </row>
    <row r="7774" spans="1:35" s="4" customFormat="1" x14ac:dyDescent="0.25">
      <c r="A7774" s="408">
        <f t="shared" si="119"/>
        <v>7772</v>
      </c>
      <c r="B7774" s="488">
        <v>45574</v>
      </c>
      <c r="C7774" s="212" t="s">
        <v>128</v>
      </c>
      <c r="D7774" s="408" t="s">
        <v>97</v>
      </c>
      <c r="E7774" s="408" t="s">
        <v>346</v>
      </c>
      <c r="F7774" s="97">
        <v>57</v>
      </c>
      <c r="G7774" s="97"/>
      <c r="H7774" s="116"/>
      <c r="I7774" s="116"/>
      <c r="J7774" s="97"/>
      <c r="AD7774" s="476"/>
      <c r="AI7774" s="473"/>
    </row>
    <row r="7775" spans="1:35" s="4" customFormat="1" x14ac:dyDescent="0.25">
      <c r="A7775" s="408">
        <f t="shared" si="119"/>
        <v>7773</v>
      </c>
      <c r="B7775" s="488">
        <v>45574</v>
      </c>
      <c r="C7775" s="212" t="s">
        <v>96</v>
      </c>
      <c r="D7775" s="408" t="s">
        <v>97</v>
      </c>
      <c r="E7775" s="408" t="s">
        <v>347</v>
      </c>
      <c r="F7775" s="472">
        <v>0</v>
      </c>
      <c r="G7775" s="97"/>
      <c r="H7775" s="116"/>
      <c r="I7775" s="116"/>
      <c r="J7775" s="97"/>
      <c r="AD7775" s="476"/>
      <c r="AI7775" s="473"/>
    </row>
    <row r="7776" spans="1:35" s="4" customFormat="1" x14ac:dyDescent="0.25">
      <c r="A7776" s="408">
        <f t="shared" si="119"/>
        <v>7774</v>
      </c>
      <c r="B7776" s="488">
        <v>45574</v>
      </c>
      <c r="C7776" s="212" t="s">
        <v>113</v>
      </c>
      <c r="D7776" s="408" t="s">
        <v>114</v>
      </c>
      <c r="E7776" s="408" t="s">
        <v>348</v>
      </c>
      <c r="F7776" s="97">
        <v>0</v>
      </c>
      <c r="G7776" s="97"/>
      <c r="H7776" s="116"/>
      <c r="I7776" s="116"/>
      <c r="J7776" s="97"/>
      <c r="AD7776" s="476"/>
      <c r="AI7776" s="473"/>
    </row>
    <row r="7777" spans="1:35" s="4" customFormat="1" x14ac:dyDescent="0.25">
      <c r="A7777" s="408">
        <f t="shared" si="119"/>
        <v>7775</v>
      </c>
      <c r="B7777" s="488">
        <v>45574</v>
      </c>
      <c r="C7777" s="96" t="s">
        <v>559</v>
      </c>
      <c r="D7777" s="408" t="str">
        <f>VLOOKUP(C7777,X$4:Z7778,2,FALSE)</f>
        <v>لودر VOLVO</v>
      </c>
      <c r="E7777" s="408" t="str">
        <f>VLOOKUP(C7777,X$4:Z7778,3,FALSE)</f>
        <v>شرکتی</v>
      </c>
      <c r="F7777" s="472">
        <v>87</v>
      </c>
      <c r="G7777" s="97"/>
      <c r="H7777" s="116"/>
      <c r="I7777" s="116"/>
      <c r="J7777" s="97"/>
      <c r="AD7777" s="476"/>
      <c r="AI7777" s="473"/>
    </row>
    <row r="7778" spans="1:35" s="4" customFormat="1" x14ac:dyDescent="0.25">
      <c r="A7778" s="408">
        <f t="shared" si="119"/>
        <v>7776</v>
      </c>
      <c r="B7778" s="488">
        <v>45574</v>
      </c>
      <c r="C7778" s="212" t="s">
        <v>156</v>
      </c>
      <c r="D7778" s="408" t="s">
        <v>136</v>
      </c>
      <c r="E7778" s="408" t="s">
        <v>149</v>
      </c>
      <c r="F7778" s="97">
        <v>0</v>
      </c>
      <c r="G7778" s="97"/>
      <c r="H7778" s="116"/>
      <c r="I7778" s="116"/>
      <c r="J7778" s="97"/>
      <c r="AD7778" s="476"/>
      <c r="AI7778" s="473"/>
    </row>
    <row r="7779" spans="1:35" s="4" customFormat="1" x14ac:dyDescent="0.25">
      <c r="A7779" s="408">
        <f t="shared" si="119"/>
        <v>7777</v>
      </c>
      <c r="B7779" s="488">
        <v>45574</v>
      </c>
      <c r="C7779" s="212" t="s">
        <v>142</v>
      </c>
      <c r="D7779" s="408" t="s">
        <v>264</v>
      </c>
      <c r="E7779" s="408" t="s">
        <v>143</v>
      </c>
      <c r="F7779" s="472">
        <v>0</v>
      </c>
      <c r="G7779" s="97"/>
      <c r="H7779" s="116"/>
      <c r="I7779" s="116"/>
      <c r="J7779" s="97"/>
      <c r="AD7779" s="476"/>
      <c r="AI7779" s="473"/>
    </row>
    <row r="7780" spans="1:35" s="4" customFormat="1" x14ac:dyDescent="0.25">
      <c r="A7780" s="408">
        <f t="shared" si="119"/>
        <v>7778</v>
      </c>
      <c r="B7780" s="488">
        <v>45574</v>
      </c>
      <c r="C7780" s="212" t="s">
        <v>144</v>
      </c>
      <c r="D7780" s="408" t="s">
        <v>264</v>
      </c>
      <c r="E7780" s="408" t="s">
        <v>143</v>
      </c>
      <c r="F7780" s="97">
        <v>0</v>
      </c>
      <c r="G7780" s="97"/>
      <c r="H7780" s="116"/>
      <c r="I7780" s="116"/>
      <c r="J7780" s="97"/>
      <c r="AD7780" s="476"/>
      <c r="AI7780" s="473"/>
    </row>
    <row r="7781" spans="1:35" s="4" customFormat="1" x14ac:dyDescent="0.25">
      <c r="A7781" s="408">
        <f t="shared" si="119"/>
        <v>7779</v>
      </c>
      <c r="B7781" s="488">
        <v>45574</v>
      </c>
      <c r="C7781" s="212" t="s">
        <v>145</v>
      </c>
      <c r="D7781" s="408" t="s">
        <v>265</v>
      </c>
      <c r="E7781" s="408" t="s">
        <v>146</v>
      </c>
      <c r="F7781" s="472">
        <v>443</v>
      </c>
      <c r="G7781" s="97"/>
      <c r="H7781" s="116"/>
      <c r="I7781" s="116"/>
      <c r="J7781" s="97"/>
      <c r="AD7781" s="476"/>
      <c r="AI7781" s="473"/>
    </row>
    <row r="7782" spans="1:35" s="4" customFormat="1" x14ac:dyDescent="0.25">
      <c r="A7782" s="408">
        <f t="shared" si="119"/>
        <v>7780</v>
      </c>
      <c r="B7782" s="488">
        <v>45574</v>
      </c>
      <c r="C7782" s="212" t="s">
        <v>160</v>
      </c>
      <c r="D7782" s="408" t="s">
        <v>136</v>
      </c>
      <c r="E7782" s="408" t="s">
        <v>64</v>
      </c>
      <c r="F7782" s="97">
        <v>0</v>
      </c>
      <c r="G7782" s="97"/>
      <c r="H7782" s="116"/>
      <c r="I7782" s="116"/>
      <c r="J7782" s="97"/>
      <c r="AD7782" s="476"/>
      <c r="AI7782" s="473"/>
    </row>
    <row r="7783" spans="1:35" s="4" customFormat="1" x14ac:dyDescent="0.25">
      <c r="A7783" s="408">
        <f t="shared" si="119"/>
        <v>7781</v>
      </c>
      <c r="B7783" s="488">
        <v>45574</v>
      </c>
      <c r="C7783" s="212" t="s">
        <v>390</v>
      </c>
      <c r="D7783" s="408" t="s">
        <v>99</v>
      </c>
      <c r="E7783" s="408" t="s">
        <v>381</v>
      </c>
      <c r="F7783" s="472">
        <v>149</v>
      </c>
      <c r="G7783" s="97"/>
      <c r="H7783" s="116"/>
      <c r="I7783" s="116"/>
      <c r="J7783" s="97"/>
      <c r="AD7783" s="476"/>
      <c r="AI7783" s="473"/>
    </row>
    <row r="7784" spans="1:35" s="4" customFormat="1" x14ac:dyDescent="0.25">
      <c r="A7784" s="408">
        <f t="shared" si="119"/>
        <v>7782</v>
      </c>
      <c r="B7784" s="488">
        <v>45574</v>
      </c>
      <c r="C7784" s="96" t="s">
        <v>283</v>
      </c>
      <c r="D7784" s="408" t="s">
        <v>266</v>
      </c>
      <c r="E7784" s="408" t="s">
        <v>63</v>
      </c>
      <c r="F7784" s="97">
        <v>88</v>
      </c>
      <c r="G7784" s="97"/>
      <c r="H7784" s="116"/>
      <c r="I7784" s="116"/>
      <c r="J7784" s="97"/>
      <c r="AD7784" s="476"/>
      <c r="AI7784" s="473"/>
    </row>
    <row r="7785" spans="1:35" s="4" customFormat="1" x14ac:dyDescent="0.25">
      <c r="A7785" s="408">
        <f t="shared" si="119"/>
        <v>7783</v>
      </c>
      <c r="B7785" s="488">
        <v>45574</v>
      </c>
      <c r="C7785" s="212" t="s">
        <v>148</v>
      </c>
      <c r="D7785" s="408" t="s">
        <v>92</v>
      </c>
      <c r="E7785" s="408" t="s">
        <v>63</v>
      </c>
      <c r="F7785" s="472">
        <v>0</v>
      </c>
      <c r="G7785" s="97"/>
      <c r="H7785" s="116"/>
      <c r="I7785" s="116"/>
      <c r="J7785" s="97"/>
      <c r="AD7785" s="476"/>
      <c r="AI7785" s="473"/>
    </row>
    <row r="7786" spans="1:35" s="4" customFormat="1" x14ac:dyDescent="0.25">
      <c r="A7786" s="408">
        <f t="shared" si="119"/>
        <v>7784</v>
      </c>
      <c r="B7786" s="488">
        <v>45574</v>
      </c>
      <c r="C7786" s="212" t="s">
        <v>150</v>
      </c>
      <c r="D7786" s="408" t="s">
        <v>92</v>
      </c>
      <c r="E7786" s="408" t="s">
        <v>63</v>
      </c>
      <c r="F7786" s="97">
        <v>268</v>
      </c>
      <c r="G7786" s="97"/>
      <c r="H7786" s="116"/>
      <c r="I7786" s="116"/>
      <c r="J7786" s="97"/>
      <c r="AD7786" s="476"/>
      <c r="AI7786" s="473"/>
    </row>
    <row r="7787" spans="1:35" s="4" customFormat="1" x14ac:dyDescent="0.25">
      <c r="A7787" s="408">
        <f t="shared" si="119"/>
        <v>7785</v>
      </c>
      <c r="B7787" s="488">
        <v>45574</v>
      </c>
      <c r="C7787" s="213" t="s">
        <v>467</v>
      </c>
      <c r="D7787" s="408" t="s">
        <v>92</v>
      </c>
      <c r="E7787" s="408" t="s">
        <v>63</v>
      </c>
      <c r="F7787" s="472">
        <v>306</v>
      </c>
      <c r="G7787" s="97"/>
      <c r="H7787" s="116"/>
      <c r="I7787" s="116"/>
      <c r="J7787" s="97"/>
      <c r="AD7787" s="476"/>
      <c r="AI7787" s="473"/>
    </row>
    <row r="7788" spans="1:35" s="4" customFormat="1" x14ac:dyDescent="0.25">
      <c r="A7788" s="408">
        <f t="shared" si="119"/>
        <v>7786</v>
      </c>
      <c r="B7788" s="488">
        <v>45574</v>
      </c>
      <c r="C7788" s="212" t="s">
        <v>135</v>
      </c>
      <c r="D7788" s="408" t="s">
        <v>136</v>
      </c>
      <c r="E7788" s="408" t="s">
        <v>2</v>
      </c>
      <c r="F7788" s="97">
        <v>277</v>
      </c>
      <c r="G7788" s="97"/>
      <c r="H7788" s="116"/>
      <c r="I7788" s="116"/>
      <c r="J7788" s="97"/>
      <c r="AD7788" s="476"/>
      <c r="AI7788" s="473"/>
    </row>
    <row r="7789" spans="1:35" s="4" customFormat="1" x14ac:dyDescent="0.25">
      <c r="A7789" s="408">
        <f t="shared" si="119"/>
        <v>7787</v>
      </c>
      <c r="B7789" s="488">
        <v>45574</v>
      </c>
      <c r="C7789" s="212" t="s">
        <v>137</v>
      </c>
      <c r="D7789" s="408" t="s">
        <v>136</v>
      </c>
      <c r="E7789" s="408" t="s">
        <v>2</v>
      </c>
      <c r="F7789" s="472">
        <v>222</v>
      </c>
      <c r="G7789" s="97"/>
      <c r="H7789" s="116"/>
      <c r="I7789" s="116"/>
      <c r="J7789" s="97"/>
      <c r="AD7789" s="476"/>
      <c r="AI7789" s="473"/>
    </row>
    <row r="7790" spans="1:35" s="4" customFormat="1" x14ac:dyDescent="0.25">
      <c r="A7790" s="408">
        <f t="shared" si="119"/>
        <v>7788</v>
      </c>
      <c r="B7790" s="488">
        <v>45574</v>
      </c>
      <c r="C7790" s="212" t="s">
        <v>139</v>
      </c>
      <c r="D7790" s="408" t="s">
        <v>92</v>
      </c>
      <c r="E7790" s="408" t="s">
        <v>2</v>
      </c>
      <c r="F7790" s="97">
        <v>154</v>
      </c>
      <c r="G7790" s="97"/>
      <c r="H7790" s="116"/>
      <c r="I7790" s="116"/>
      <c r="J7790" s="97"/>
      <c r="AD7790" s="476"/>
      <c r="AI7790" s="473"/>
    </row>
    <row r="7791" spans="1:35" s="4" customFormat="1" x14ac:dyDescent="0.25">
      <c r="A7791" s="408">
        <f t="shared" si="119"/>
        <v>7789</v>
      </c>
      <c r="B7791" s="488">
        <v>45574</v>
      </c>
      <c r="C7791" s="212" t="s">
        <v>140</v>
      </c>
      <c r="D7791" s="408" t="s">
        <v>92</v>
      </c>
      <c r="E7791" s="408" t="s">
        <v>2</v>
      </c>
      <c r="F7791" s="472">
        <v>161</v>
      </c>
      <c r="G7791" s="97"/>
      <c r="H7791" s="116"/>
      <c r="I7791" s="116"/>
      <c r="J7791" s="97"/>
      <c r="AD7791" s="476"/>
      <c r="AI7791" s="473"/>
    </row>
    <row r="7792" spans="1:35" s="4" customFormat="1" x14ac:dyDescent="0.25">
      <c r="A7792" s="408">
        <f t="shared" si="119"/>
        <v>7790</v>
      </c>
      <c r="B7792" s="488">
        <v>45574</v>
      </c>
      <c r="C7792" s="212" t="s">
        <v>141</v>
      </c>
      <c r="D7792" s="408" t="s">
        <v>92</v>
      </c>
      <c r="E7792" s="408" t="s">
        <v>2</v>
      </c>
      <c r="F7792" s="97">
        <v>0</v>
      </c>
      <c r="G7792" s="97"/>
      <c r="H7792" s="116"/>
      <c r="I7792" s="116"/>
      <c r="J7792" s="97"/>
      <c r="AD7792" s="476"/>
      <c r="AI7792" s="473"/>
    </row>
    <row r="7793" spans="1:35" s="4" customFormat="1" x14ac:dyDescent="0.25">
      <c r="A7793" s="408">
        <f t="shared" si="119"/>
        <v>7791</v>
      </c>
      <c r="B7793" s="488">
        <v>45574</v>
      </c>
      <c r="C7793" s="212" t="s">
        <v>134</v>
      </c>
      <c r="D7793" s="408" t="s">
        <v>99</v>
      </c>
      <c r="E7793" s="408" t="s">
        <v>2</v>
      </c>
      <c r="F7793" s="472">
        <v>260</v>
      </c>
      <c r="G7793" s="97"/>
      <c r="H7793" s="116"/>
      <c r="I7793" s="116"/>
      <c r="J7793" s="97"/>
      <c r="AD7793" s="476"/>
      <c r="AI7793" s="473"/>
    </row>
    <row r="7794" spans="1:35" s="4" customFormat="1" x14ac:dyDescent="0.25">
      <c r="A7794" s="408">
        <f t="shared" si="119"/>
        <v>7792</v>
      </c>
      <c r="B7794" s="488">
        <v>45574</v>
      </c>
      <c r="C7794" s="212" t="s">
        <v>279</v>
      </c>
      <c r="D7794" s="408" t="s">
        <v>99</v>
      </c>
      <c r="E7794" s="408" t="s">
        <v>2</v>
      </c>
      <c r="F7794" s="97">
        <v>0</v>
      </c>
      <c r="G7794" s="97"/>
      <c r="H7794" s="116"/>
      <c r="I7794" s="116"/>
      <c r="J7794" s="97"/>
      <c r="AD7794" s="476"/>
      <c r="AI7794" s="473"/>
    </row>
    <row r="7795" spans="1:35" s="4" customFormat="1" x14ac:dyDescent="0.25">
      <c r="A7795" s="408">
        <f t="shared" si="119"/>
        <v>7793</v>
      </c>
      <c r="B7795" s="488">
        <v>45574</v>
      </c>
      <c r="C7795" s="212" t="s">
        <v>153</v>
      </c>
      <c r="D7795" s="408" t="s">
        <v>103</v>
      </c>
      <c r="E7795" s="408" t="s">
        <v>62</v>
      </c>
      <c r="F7795" s="472">
        <v>173</v>
      </c>
      <c r="G7795" s="97"/>
      <c r="H7795" s="116"/>
      <c r="I7795" s="116"/>
      <c r="J7795" s="97"/>
      <c r="AD7795" s="476"/>
      <c r="AI7795" s="473"/>
    </row>
    <row r="7796" spans="1:35" s="4" customFormat="1" x14ac:dyDescent="0.25">
      <c r="A7796" s="408">
        <f t="shared" si="119"/>
        <v>7794</v>
      </c>
      <c r="B7796" s="488">
        <v>45574</v>
      </c>
      <c r="C7796" s="212" t="s">
        <v>154</v>
      </c>
      <c r="D7796" s="408" t="s">
        <v>92</v>
      </c>
      <c r="E7796" s="408" t="s">
        <v>62</v>
      </c>
      <c r="F7796" s="97">
        <v>100</v>
      </c>
      <c r="G7796" s="97"/>
      <c r="H7796" s="116"/>
      <c r="I7796" s="116"/>
      <c r="J7796" s="97"/>
      <c r="AD7796" s="476"/>
      <c r="AI7796" s="473"/>
    </row>
    <row r="7797" spans="1:35" s="4" customFormat="1" x14ac:dyDescent="0.25">
      <c r="A7797" s="408">
        <f t="shared" si="119"/>
        <v>7795</v>
      </c>
      <c r="B7797" s="488">
        <v>45574</v>
      </c>
      <c r="C7797" s="212" t="s">
        <v>155</v>
      </c>
      <c r="D7797" s="408" t="s">
        <v>92</v>
      </c>
      <c r="E7797" s="408" t="s">
        <v>62</v>
      </c>
      <c r="F7797" s="472">
        <v>0</v>
      </c>
      <c r="G7797" s="97"/>
      <c r="H7797" s="116"/>
      <c r="I7797" s="116"/>
      <c r="J7797" s="97"/>
      <c r="AD7797" s="476"/>
      <c r="AI7797" s="473"/>
    </row>
    <row r="7798" spans="1:35" s="4" customFormat="1" x14ac:dyDescent="0.25">
      <c r="A7798" s="408">
        <f t="shared" si="119"/>
        <v>7796</v>
      </c>
      <c r="B7798" s="488">
        <v>45574</v>
      </c>
      <c r="C7798" s="212" t="s">
        <v>295</v>
      </c>
      <c r="D7798" s="408" t="s">
        <v>92</v>
      </c>
      <c r="E7798" s="408" t="s">
        <v>62</v>
      </c>
      <c r="F7798" s="97">
        <v>0</v>
      </c>
      <c r="G7798" s="97"/>
      <c r="H7798" s="116"/>
      <c r="I7798" s="116"/>
      <c r="J7798" s="97"/>
      <c r="AD7798" s="476"/>
      <c r="AI7798" s="473"/>
    </row>
    <row r="7799" spans="1:35" s="4" customFormat="1" x14ac:dyDescent="0.25">
      <c r="A7799" s="408">
        <f t="shared" si="119"/>
        <v>7797</v>
      </c>
      <c r="B7799" s="488">
        <v>45574</v>
      </c>
      <c r="C7799" s="212" t="s">
        <v>259</v>
      </c>
      <c r="D7799" s="408" t="s">
        <v>92</v>
      </c>
      <c r="E7799" s="408" t="s">
        <v>2</v>
      </c>
      <c r="F7799" s="472">
        <v>0</v>
      </c>
      <c r="G7799" s="97"/>
      <c r="H7799" s="116"/>
      <c r="I7799" s="116"/>
      <c r="J7799" s="97"/>
      <c r="AD7799" s="476"/>
      <c r="AI7799" s="473"/>
    </row>
    <row r="7800" spans="1:35" s="4" customFormat="1" x14ac:dyDescent="0.25">
      <c r="A7800" s="408">
        <f t="shared" ref="A7800:A7863" si="120">ROW()-2</f>
        <v>7798</v>
      </c>
      <c r="B7800" s="488">
        <v>45574</v>
      </c>
      <c r="C7800" s="212" t="s">
        <v>260</v>
      </c>
      <c r="D7800" s="408" t="s">
        <v>92</v>
      </c>
      <c r="E7800" s="408" t="s">
        <v>2</v>
      </c>
      <c r="F7800" s="97">
        <v>0</v>
      </c>
      <c r="G7800" s="97"/>
      <c r="H7800" s="116"/>
      <c r="I7800" s="116"/>
      <c r="J7800" s="97"/>
      <c r="AD7800" s="476"/>
      <c r="AI7800" s="473"/>
    </row>
    <row r="7801" spans="1:35" s="4" customFormat="1" x14ac:dyDescent="0.25">
      <c r="A7801" s="408">
        <f t="shared" si="120"/>
        <v>7799</v>
      </c>
      <c r="B7801" s="488">
        <v>45574</v>
      </c>
      <c r="C7801" s="212" t="s">
        <v>252</v>
      </c>
      <c r="D7801" s="408" t="s">
        <v>92</v>
      </c>
      <c r="E7801" s="408" t="s">
        <v>2</v>
      </c>
      <c r="F7801" s="472">
        <v>0</v>
      </c>
      <c r="G7801" s="97"/>
      <c r="H7801" s="116"/>
      <c r="I7801" s="116"/>
      <c r="J7801" s="97"/>
      <c r="AD7801" s="476"/>
      <c r="AI7801" s="473"/>
    </row>
    <row r="7802" spans="1:35" s="4" customFormat="1" x14ac:dyDescent="0.25">
      <c r="A7802" s="408">
        <f t="shared" si="120"/>
        <v>7800</v>
      </c>
      <c r="B7802" s="488">
        <v>45574</v>
      </c>
      <c r="C7802" s="212" t="s">
        <v>177</v>
      </c>
      <c r="D7802" s="408" t="s">
        <v>159</v>
      </c>
      <c r="E7802" s="408" t="s">
        <v>8</v>
      </c>
      <c r="F7802" s="97">
        <v>0</v>
      </c>
      <c r="G7802" s="97"/>
      <c r="H7802" s="116"/>
      <c r="I7802" s="116"/>
      <c r="J7802" s="97"/>
      <c r="AD7802" s="476"/>
      <c r="AI7802" s="473"/>
    </row>
    <row r="7803" spans="1:35" s="4" customFormat="1" x14ac:dyDescent="0.25">
      <c r="A7803" s="408">
        <f t="shared" si="120"/>
        <v>7801</v>
      </c>
      <c r="B7803" s="488">
        <v>45574</v>
      </c>
      <c r="C7803" s="212" t="s">
        <v>162</v>
      </c>
      <c r="D7803" s="408" t="s">
        <v>163</v>
      </c>
      <c r="E7803" s="408" t="s">
        <v>164</v>
      </c>
      <c r="F7803" s="472">
        <v>242</v>
      </c>
      <c r="G7803" s="97"/>
      <c r="H7803" s="116"/>
      <c r="I7803" s="116"/>
      <c r="J7803" s="97"/>
      <c r="AD7803" s="476"/>
      <c r="AI7803" s="473"/>
    </row>
    <row r="7804" spans="1:35" s="4" customFormat="1" x14ac:dyDescent="0.25">
      <c r="A7804" s="408">
        <f t="shared" si="120"/>
        <v>7802</v>
      </c>
      <c r="B7804" s="488">
        <v>45574</v>
      </c>
      <c r="C7804" s="212" t="s">
        <v>166</v>
      </c>
      <c r="D7804" s="408" t="s">
        <v>167</v>
      </c>
      <c r="E7804" s="408" t="s">
        <v>164</v>
      </c>
      <c r="F7804" s="97">
        <v>0</v>
      </c>
      <c r="G7804" s="97"/>
      <c r="H7804" s="116"/>
      <c r="I7804" s="116"/>
      <c r="J7804" s="97"/>
      <c r="AD7804" s="476"/>
      <c r="AI7804" s="473"/>
    </row>
    <row r="7805" spans="1:35" s="4" customFormat="1" x14ac:dyDescent="0.25">
      <c r="A7805" s="408">
        <f t="shared" si="120"/>
        <v>7803</v>
      </c>
      <c r="B7805" s="488">
        <v>45574</v>
      </c>
      <c r="C7805" s="212" t="s">
        <v>169</v>
      </c>
      <c r="D7805" s="408" t="s">
        <v>167</v>
      </c>
      <c r="E7805" s="408" t="s">
        <v>164</v>
      </c>
      <c r="F7805" s="472">
        <v>0</v>
      </c>
      <c r="G7805" s="97"/>
      <c r="H7805" s="116"/>
      <c r="I7805" s="116"/>
      <c r="J7805" s="97"/>
      <c r="AD7805" s="476"/>
      <c r="AI7805" s="473"/>
    </row>
    <row r="7806" spans="1:35" s="4" customFormat="1" x14ac:dyDescent="0.25">
      <c r="A7806" s="408">
        <f t="shared" si="120"/>
        <v>7804</v>
      </c>
      <c r="B7806" s="488">
        <v>45574</v>
      </c>
      <c r="C7806" s="212" t="s">
        <v>170</v>
      </c>
      <c r="D7806" s="408" t="s">
        <v>103</v>
      </c>
      <c r="E7806" s="408" t="s">
        <v>164</v>
      </c>
      <c r="F7806" s="97">
        <v>0</v>
      </c>
      <c r="G7806" s="97"/>
      <c r="H7806" s="116"/>
      <c r="I7806" s="116"/>
      <c r="J7806" s="97"/>
      <c r="AD7806" s="476"/>
      <c r="AI7806" s="473"/>
    </row>
    <row r="7807" spans="1:35" s="4" customFormat="1" x14ac:dyDescent="0.25">
      <c r="A7807" s="408">
        <f t="shared" si="120"/>
        <v>7805</v>
      </c>
      <c r="B7807" s="488">
        <v>45574</v>
      </c>
      <c r="C7807" s="212" t="s">
        <v>171</v>
      </c>
      <c r="D7807" s="408" t="s">
        <v>159</v>
      </c>
      <c r="E7807" s="408" t="s">
        <v>164</v>
      </c>
      <c r="F7807" s="472">
        <v>0</v>
      </c>
      <c r="G7807" s="97"/>
      <c r="H7807" s="116"/>
      <c r="I7807" s="116"/>
      <c r="J7807" s="97"/>
      <c r="AD7807" s="476"/>
      <c r="AI7807" s="473"/>
    </row>
    <row r="7808" spans="1:35" s="4" customFormat="1" x14ac:dyDescent="0.25">
      <c r="A7808" s="408">
        <f t="shared" si="120"/>
        <v>7806</v>
      </c>
      <c r="B7808" s="488">
        <v>45574</v>
      </c>
      <c r="C7808" s="212" t="s">
        <v>172</v>
      </c>
      <c r="D7808" s="408" t="s">
        <v>173</v>
      </c>
      <c r="E7808" s="408" t="s">
        <v>164</v>
      </c>
      <c r="F7808" s="97">
        <v>0</v>
      </c>
      <c r="G7808" s="97"/>
      <c r="H7808" s="116"/>
      <c r="I7808" s="116"/>
      <c r="J7808" s="97"/>
      <c r="AD7808" s="476"/>
      <c r="AI7808" s="473"/>
    </row>
    <row r="7809" spans="1:35" s="4" customFormat="1" x14ac:dyDescent="0.25">
      <c r="A7809" s="408">
        <f t="shared" si="120"/>
        <v>7807</v>
      </c>
      <c r="B7809" s="488">
        <v>45574</v>
      </c>
      <c r="C7809" s="212" t="s">
        <v>174</v>
      </c>
      <c r="D7809" s="408" t="s">
        <v>99</v>
      </c>
      <c r="E7809" s="408" t="s">
        <v>164</v>
      </c>
      <c r="F7809" s="472">
        <v>227</v>
      </c>
      <c r="G7809" s="97"/>
      <c r="H7809" s="116"/>
      <c r="I7809" s="116"/>
      <c r="J7809" s="97"/>
      <c r="AD7809" s="476"/>
      <c r="AI7809" s="473"/>
    </row>
    <row r="7810" spans="1:35" s="4" customFormat="1" x14ac:dyDescent="0.25">
      <c r="A7810" s="408">
        <f t="shared" si="120"/>
        <v>7808</v>
      </c>
      <c r="B7810" s="488">
        <v>45574</v>
      </c>
      <c r="C7810" s="212" t="s">
        <v>175</v>
      </c>
      <c r="D7810" s="408" t="s">
        <v>176</v>
      </c>
      <c r="E7810" s="408" t="s">
        <v>164</v>
      </c>
      <c r="F7810" s="97">
        <v>0</v>
      </c>
      <c r="G7810" s="97"/>
      <c r="H7810" s="116"/>
      <c r="I7810" s="116"/>
      <c r="J7810" s="97"/>
      <c r="AD7810" s="476"/>
      <c r="AI7810" s="473"/>
    </row>
    <row r="7811" spans="1:35" s="4" customFormat="1" x14ac:dyDescent="0.25">
      <c r="A7811" s="408">
        <f t="shared" si="120"/>
        <v>7809</v>
      </c>
      <c r="B7811" s="488">
        <v>45574</v>
      </c>
      <c r="C7811" s="212" t="s">
        <v>263</v>
      </c>
      <c r="D7811" s="408" t="s">
        <v>176</v>
      </c>
      <c r="E7811" s="408" t="s">
        <v>164</v>
      </c>
      <c r="F7811" s="472">
        <v>0</v>
      </c>
      <c r="G7811" s="97"/>
      <c r="H7811" s="116"/>
      <c r="I7811" s="116"/>
      <c r="J7811" s="97"/>
      <c r="AD7811" s="476"/>
      <c r="AI7811" s="473"/>
    </row>
    <row r="7812" spans="1:35" s="4" customFormat="1" x14ac:dyDescent="0.25">
      <c r="A7812" s="408">
        <f t="shared" si="120"/>
        <v>7810</v>
      </c>
      <c r="B7812" s="488">
        <v>45574</v>
      </c>
      <c r="C7812" s="212" t="s">
        <v>261</v>
      </c>
      <c r="D7812" s="408" t="s">
        <v>269</v>
      </c>
      <c r="E7812" s="408" t="s">
        <v>164</v>
      </c>
      <c r="F7812" s="97">
        <v>0</v>
      </c>
      <c r="G7812" s="97"/>
      <c r="H7812" s="116"/>
      <c r="I7812" s="116"/>
      <c r="J7812" s="97"/>
      <c r="AD7812" s="476"/>
      <c r="AI7812" s="473"/>
    </row>
    <row r="7813" spans="1:35" s="4" customFormat="1" x14ac:dyDescent="0.25">
      <c r="A7813" s="408">
        <f t="shared" si="120"/>
        <v>7811</v>
      </c>
      <c r="B7813" s="488">
        <v>45574</v>
      </c>
      <c r="C7813" s="212" t="s">
        <v>254</v>
      </c>
      <c r="D7813" s="408" t="s">
        <v>159</v>
      </c>
      <c r="E7813" s="408" t="s">
        <v>164</v>
      </c>
      <c r="F7813" s="472">
        <v>422</v>
      </c>
      <c r="G7813" s="97"/>
      <c r="H7813" s="116"/>
      <c r="I7813" s="116"/>
      <c r="J7813" s="97"/>
      <c r="AD7813" s="476"/>
      <c r="AI7813" s="473"/>
    </row>
    <row r="7814" spans="1:35" s="4" customFormat="1" x14ac:dyDescent="0.25">
      <c r="A7814" s="408">
        <f t="shared" si="120"/>
        <v>7812</v>
      </c>
      <c r="B7814" s="488">
        <v>45574</v>
      </c>
      <c r="C7814" s="212" t="s">
        <v>277</v>
      </c>
      <c r="D7814" s="408" t="s">
        <v>176</v>
      </c>
      <c r="E7814" s="408" t="s">
        <v>164</v>
      </c>
      <c r="F7814" s="97">
        <v>130</v>
      </c>
      <c r="G7814" s="97"/>
      <c r="H7814" s="116"/>
      <c r="I7814" s="116"/>
      <c r="J7814" s="97"/>
      <c r="AD7814" s="476"/>
      <c r="AI7814" s="473"/>
    </row>
    <row r="7815" spans="1:35" s="4" customFormat="1" x14ac:dyDescent="0.25">
      <c r="A7815" s="408">
        <f t="shared" si="120"/>
        <v>7813</v>
      </c>
      <c r="B7815" s="488">
        <v>45574</v>
      </c>
      <c r="C7815" s="212" t="s">
        <v>352</v>
      </c>
      <c r="D7815" s="408" t="s">
        <v>176</v>
      </c>
      <c r="E7815" s="408" t="s">
        <v>164</v>
      </c>
      <c r="F7815" s="472">
        <v>0</v>
      </c>
      <c r="G7815" s="97"/>
      <c r="H7815" s="116"/>
      <c r="I7815" s="116"/>
      <c r="J7815" s="97"/>
      <c r="AD7815" s="476"/>
      <c r="AI7815" s="473"/>
    </row>
    <row r="7816" spans="1:35" s="4" customFormat="1" x14ac:dyDescent="0.25">
      <c r="A7816" s="408">
        <f t="shared" si="120"/>
        <v>7814</v>
      </c>
      <c r="B7816" s="488">
        <v>45574</v>
      </c>
      <c r="C7816" s="212" t="s">
        <v>354</v>
      </c>
      <c r="D7816" s="408" t="s">
        <v>103</v>
      </c>
      <c r="E7816" s="408" t="s">
        <v>164</v>
      </c>
      <c r="F7816" s="97">
        <v>88</v>
      </c>
      <c r="G7816" s="97"/>
      <c r="H7816" s="116"/>
      <c r="I7816" s="116"/>
      <c r="J7816" s="97"/>
      <c r="AD7816" s="476"/>
      <c r="AI7816" s="473"/>
    </row>
    <row r="7817" spans="1:35" s="4" customFormat="1" x14ac:dyDescent="0.25">
      <c r="A7817" s="408">
        <f t="shared" si="120"/>
        <v>7815</v>
      </c>
      <c r="B7817" s="488">
        <v>45574</v>
      </c>
      <c r="C7817" s="212" t="s">
        <v>385</v>
      </c>
      <c r="D7817" s="408" t="s">
        <v>386</v>
      </c>
      <c r="E7817" s="408" t="s">
        <v>383</v>
      </c>
      <c r="F7817" s="472">
        <v>0</v>
      </c>
      <c r="G7817" s="97"/>
      <c r="H7817" s="116"/>
      <c r="I7817" s="116"/>
      <c r="J7817" s="97"/>
      <c r="AD7817" s="476"/>
      <c r="AI7817" s="473"/>
    </row>
    <row r="7818" spans="1:35" s="4" customFormat="1" x14ac:dyDescent="0.25">
      <c r="A7818" s="408">
        <f t="shared" si="120"/>
        <v>7816</v>
      </c>
      <c r="B7818" s="488">
        <v>45574</v>
      </c>
      <c r="C7818" s="212" t="s">
        <v>379</v>
      </c>
      <c r="D7818" s="408" t="s">
        <v>269</v>
      </c>
      <c r="E7818" s="408" t="s">
        <v>381</v>
      </c>
      <c r="F7818" s="97">
        <v>151</v>
      </c>
      <c r="G7818" s="97"/>
      <c r="H7818" s="116"/>
      <c r="I7818" s="116"/>
      <c r="J7818" s="97"/>
      <c r="AD7818" s="476"/>
      <c r="AI7818" s="473"/>
    </row>
    <row r="7819" spans="1:35" s="4" customFormat="1" x14ac:dyDescent="0.25">
      <c r="A7819" s="408">
        <f t="shared" si="120"/>
        <v>7817</v>
      </c>
      <c r="B7819" s="488">
        <v>45574</v>
      </c>
      <c r="C7819" s="212" t="s">
        <v>380</v>
      </c>
      <c r="D7819" s="408" t="s">
        <v>269</v>
      </c>
      <c r="E7819" s="408" t="s">
        <v>381</v>
      </c>
      <c r="F7819" s="472">
        <v>0</v>
      </c>
      <c r="G7819" s="97"/>
      <c r="H7819" s="116"/>
      <c r="I7819" s="116"/>
      <c r="J7819" s="97"/>
      <c r="AD7819" s="476"/>
      <c r="AI7819" s="473"/>
    </row>
    <row r="7820" spans="1:35" s="4" customFormat="1" x14ac:dyDescent="0.25">
      <c r="A7820" s="408">
        <f t="shared" si="120"/>
        <v>7818</v>
      </c>
      <c r="B7820" s="488">
        <v>45574</v>
      </c>
      <c r="C7820" s="212" t="s">
        <v>489</v>
      </c>
      <c r="D7820" s="408" t="s">
        <v>269</v>
      </c>
      <c r="E7820" s="408" t="s">
        <v>381</v>
      </c>
      <c r="F7820" s="97">
        <v>0</v>
      </c>
      <c r="G7820" s="97"/>
      <c r="H7820" s="116"/>
      <c r="I7820" s="116"/>
      <c r="J7820" s="97"/>
      <c r="AD7820" s="476"/>
      <c r="AI7820" s="473"/>
    </row>
    <row r="7821" spans="1:35" s="4" customFormat="1" x14ac:dyDescent="0.25">
      <c r="A7821" s="408">
        <f t="shared" si="120"/>
        <v>7819</v>
      </c>
      <c r="B7821" s="488">
        <v>45574</v>
      </c>
      <c r="C7821" s="212" t="s">
        <v>389</v>
      </c>
      <c r="D7821" s="408" t="s">
        <v>103</v>
      </c>
      <c r="E7821" s="408" t="s">
        <v>381</v>
      </c>
      <c r="F7821" s="472">
        <v>161</v>
      </c>
      <c r="G7821" s="97"/>
      <c r="H7821" s="116"/>
      <c r="I7821" s="116"/>
      <c r="J7821" s="97"/>
      <c r="AD7821" s="476"/>
      <c r="AI7821" s="473"/>
    </row>
    <row r="7822" spans="1:35" s="4" customFormat="1" x14ac:dyDescent="0.25">
      <c r="A7822" s="408">
        <f t="shared" si="120"/>
        <v>7820</v>
      </c>
      <c r="B7822" s="488">
        <v>45574</v>
      </c>
      <c r="C7822" s="212" t="s">
        <v>425</v>
      </c>
      <c r="D7822" s="408" t="s">
        <v>99</v>
      </c>
      <c r="E7822" s="203" t="s">
        <v>498</v>
      </c>
      <c r="F7822" s="97">
        <v>217</v>
      </c>
      <c r="G7822" s="97"/>
      <c r="H7822" s="116"/>
      <c r="I7822" s="116"/>
      <c r="J7822" s="97"/>
      <c r="AD7822" s="476"/>
      <c r="AI7822" s="473"/>
    </row>
    <row r="7823" spans="1:35" s="4" customFormat="1" x14ac:dyDescent="0.25">
      <c r="A7823" s="408">
        <f t="shared" si="120"/>
        <v>7821</v>
      </c>
      <c r="B7823" s="488">
        <v>45574</v>
      </c>
      <c r="C7823" s="212" t="s">
        <v>426</v>
      </c>
      <c r="D7823" s="408" t="s">
        <v>159</v>
      </c>
      <c r="E7823" s="408" t="s">
        <v>381</v>
      </c>
      <c r="F7823" s="472">
        <v>0</v>
      </c>
      <c r="G7823" s="97"/>
      <c r="H7823" s="116"/>
      <c r="I7823" s="116"/>
      <c r="J7823" s="97"/>
      <c r="AD7823" s="476"/>
      <c r="AI7823" s="473"/>
    </row>
    <row r="7824" spans="1:35" s="4" customFormat="1" x14ac:dyDescent="0.25">
      <c r="A7824" s="408">
        <f t="shared" si="120"/>
        <v>7822</v>
      </c>
      <c r="B7824" s="488">
        <v>45574</v>
      </c>
      <c r="C7824" s="96" t="s">
        <v>255</v>
      </c>
      <c r="D7824" s="408" t="s">
        <v>159</v>
      </c>
      <c r="E7824" s="408" t="s">
        <v>448</v>
      </c>
      <c r="F7824" s="97">
        <v>0</v>
      </c>
      <c r="G7824" s="97"/>
      <c r="H7824" s="116"/>
      <c r="I7824" s="116"/>
      <c r="J7824" s="97"/>
      <c r="AD7824" s="476"/>
      <c r="AI7824" s="473"/>
    </row>
    <row r="7825" spans="1:35" s="4" customFormat="1" x14ac:dyDescent="0.25">
      <c r="A7825" s="408">
        <f t="shared" si="120"/>
        <v>7823</v>
      </c>
      <c r="B7825" s="488">
        <v>45574</v>
      </c>
      <c r="C7825" s="373" t="s">
        <v>474</v>
      </c>
      <c r="D7825" s="408" t="s">
        <v>269</v>
      </c>
      <c r="E7825" s="408" t="s">
        <v>470</v>
      </c>
      <c r="F7825" s="472">
        <v>0</v>
      </c>
      <c r="G7825" s="97"/>
      <c r="H7825" s="116"/>
      <c r="I7825" s="116"/>
      <c r="J7825" s="97"/>
      <c r="AD7825" s="476"/>
      <c r="AI7825" s="473"/>
    </row>
    <row r="7826" spans="1:35" s="4" customFormat="1" x14ac:dyDescent="0.25">
      <c r="A7826" s="408">
        <f t="shared" si="120"/>
        <v>7824</v>
      </c>
      <c r="B7826" s="488">
        <v>45574</v>
      </c>
      <c r="C7826" s="96" t="s">
        <v>475</v>
      </c>
      <c r="D7826" s="408" t="s">
        <v>269</v>
      </c>
      <c r="E7826" s="408" t="s">
        <v>470</v>
      </c>
      <c r="F7826" s="97">
        <v>0</v>
      </c>
      <c r="G7826" s="97"/>
      <c r="H7826" s="116"/>
      <c r="I7826" s="116"/>
      <c r="J7826" s="97"/>
      <c r="AD7826" s="476"/>
      <c r="AI7826" s="473"/>
    </row>
    <row r="7827" spans="1:35" s="4" customFormat="1" x14ac:dyDescent="0.25">
      <c r="A7827" s="408">
        <f t="shared" si="120"/>
        <v>7825</v>
      </c>
      <c r="B7827" s="488">
        <v>45574</v>
      </c>
      <c r="C7827" s="373" t="s">
        <v>476</v>
      </c>
      <c r="D7827" s="408" t="s">
        <v>269</v>
      </c>
      <c r="E7827" s="408" t="s">
        <v>470</v>
      </c>
      <c r="F7827" s="472">
        <v>0</v>
      </c>
      <c r="G7827" s="97"/>
      <c r="H7827" s="116"/>
      <c r="I7827" s="116"/>
      <c r="J7827" s="97"/>
      <c r="AD7827" s="476"/>
      <c r="AI7827" s="473"/>
    </row>
    <row r="7828" spans="1:35" s="4" customFormat="1" x14ac:dyDescent="0.25">
      <c r="A7828" s="408">
        <f t="shared" si="120"/>
        <v>7826</v>
      </c>
      <c r="B7828" s="488">
        <v>45574</v>
      </c>
      <c r="C7828" s="96" t="s">
        <v>477</v>
      </c>
      <c r="D7828" s="408" t="s">
        <v>269</v>
      </c>
      <c r="E7828" s="408" t="s">
        <v>470</v>
      </c>
      <c r="F7828" s="97">
        <v>0</v>
      </c>
      <c r="G7828" s="97"/>
      <c r="H7828" s="116"/>
      <c r="I7828" s="116"/>
      <c r="J7828" s="97"/>
      <c r="AD7828" s="476"/>
      <c r="AI7828" s="473"/>
    </row>
    <row r="7829" spans="1:35" s="4" customFormat="1" x14ac:dyDescent="0.25">
      <c r="A7829" s="408">
        <f t="shared" si="120"/>
        <v>7827</v>
      </c>
      <c r="B7829" s="488">
        <v>45574</v>
      </c>
      <c r="C7829" s="373" t="s">
        <v>478</v>
      </c>
      <c r="D7829" s="408" t="s">
        <v>103</v>
      </c>
      <c r="E7829" s="408" t="s">
        <v>470</v>
      </c>
      <c r="F7829" s="472">
        <v>0</v>
      </c>
      <c r="G7829" s="97"/>
      <c r="H7829" s="116"/>
      <c r="I7829" s="116"/>
      <c r="J7829" s="97"/>
      <c r="AD7829" s="476"/>
      <c r="AI7829" s="473"/>
    </row>
    <row r="7830" spans="1:35" s="4" customFormat="1" x14ac:dyDescent="0.25">
      <c r="A7830" s="408">
        <f t="shared" si="120"/>
        <v>7828</v>
      </c>
      <c r="B7830" s="488">
        <v>45574</v>
      </c>
      <c r="C7830" s="96" t="s">
        <v>509</v>
      </c>
      <c r="D7830" s="408" t="s">
        <v>269</v>
      </c>
      <c r="E7830" s="408" t="s">
        <v>470</v>
      </c>
      <c r="F7830" s="97">
        <v>200</v>
      </c>
      <c r="G7830" s="97"/>
      <c r="H7830" s="116"/>
      <c r="I7830" s="116"/>
      <c r="J7830" s="97"/>
      <c r="AD7830" s="476"/>
      <c r="AI7830" s="473"/>
    </row>
    <row r="7831" spans="1:35" s="4" customFormat="1" x14ac:dyDescent="0.25">
      <c r="A7831" s="408">
        <f t="shared" si="120"/>
        <v>7829</v>
      </c>
      <c r="B7831" s="488">
        <v>45574</v>
      </c>
      <c r="C7831" s="96" t="s">
        <v>489</v>
      </c>
      <c r="D7831" s="408" t="s">
        <v>269</v>
      </c>
      <c r="E7831" s="408" t="s">
        <v>381</v>
      </c>
      <c r="F7831" s="472">
        <v>0</v>
      </c>
      <c r="G7831" s="97"/>
      <c r="H7831" s="116"/>
      <c r="I7831" s="116"/>
      <c r="J7831" s="97"/>
      <c r="AD7831" s="476"/>
      <c r="AI7831" s="473"/>
    </row>
    <row r="7832" spans="1:35" s="4" customFormat="1" x14ac:dyDescent="0.25">
      <c r="A7832" s="408">
        <f t="shared" si="120"/>
        <v>7830</v>
      </c>
      <c r="B7832" s="488">
        <v>45574</v>
      </c>
      <c r="C7832" s="96" t="s">
        <v>519</v>
      </c>
      <c r="D7832" s="408" t="s">
        <v>103</v>
      </c>
      <c r="E7832" s="408" t="s">
        <v>504</v>
      </c>
      <c r="F7832" s="97">
        <v>0</v>
      </c>
      <c r="G7832" s="97"/>
      <c r="H7832" s="116"/>
      <c r="I7832" s="116"/>
      <c r="J7832" s="97"/>
      <c r="AD7832" s="476"/>
      <c r="AI7832" s="473"/>
    </row>
    <row r="7833" spans="1:35" s="4" customFormat="1" x14ac:dyDescent="0.25">
      <c r="A7833" s="408">
        <f t="shared" si="120"/>
        <v>7831</v>
      </c>
      <c r="B7833" s="488">
        <v>45574</v>
      </c>
      <c r="C7833" s="96" t="s">
        <v>507</v>
      </c>
      <c r="D7833" s="408" t="s">
        <v>269</v>
      </c>
      <c r="E7833" s="408" t="s">
        <v>504</v>
      </c>
      <c r="F7833" s="472">
        <v>107</v>
      </c>
      <c r="G7833" s="97"/>
      <c r="H7833" s="116"/>
      <c r="I7833" s="116"/>
      <c r="J7833" s="97"/>
      <c r="AD7833" s="476"/>
      <c r="AI7833" s="473"/>
    </row>
    <row r="7834" spans="1:35" s="4" customFormat="1" x14ac:dyDescent="0.25">
      <c r="A7834" s="408">
        <f t="shared" si="120"/>
        <v>7832</v>
      </c>
      <c r="B7834" s="488">
        <v>45575</v>
      </c>
      <c r="C7834" s="212" t="s">
        <v>125</v>
      </c>
      <c r="D7834" s="408" t="s">
        <v>99</v>
      </c>
      <c r="E7834" s="408" t="s">
        <v>334</v>
      </c>
      <c r="F7834" s="97">
        <v>216</v>
      </c>
      <c r="G7834" s="97"/>
      <c r="H7834" s="116"/>
      <c r="I7834" s="116"/>
      <c r="J7834" s="97"/>
      <c r="AD7834" s="476"/>
      <c r="AI7834" s="473"/>
    </row>
    <row r="7835" spans="1:35" s="4" customFormat="1" x14ac:dyDescent="0.25">
      <c r="A7835" s="408">
        <f t="shared" si="120"/>
        <v>7833</v>
      </c>
      <c r="B7835" s="488">
        <v>45575</v>
      </c>
      <c r="C7835" s="212" t="s">
        <v>290</v>
      </c>
      <c r="D7835" s="408" t="s">
        <v>99</v>
      </c>
      <c r="E7835" s="408" t="s">
        <v>335</v>
      </c>
      <c r="F7835" s="472">
        <v>0</v>
      </c>
      <c r="G7835" s="97"/>
      <c r="H7835" s="116"/>
      <c r="I7835" s="116"/>
      <c r="J7835" s="97"/>
      <c r="AD7835" s="476"/>
      <c r="AI7835" s="473"/>
    </row>
    <row r="7836" spans="1:35" s="4" customFormat="1" x14ac:dyDescent="0.25">
      <c r="A7836" s="408">
        <f t="shared" si="120"/>
        <v>7834</v>
      </c>
      <c r="B7836" s="488">
        <v>45575</v>
      </c>
      <c r="C7836" s="212" t="s">
        <v>88</v>
      </c>
      <c r="D7836" s="408" t="s">
        <v>89</v>
      </c>
      <c r="E7836" s="408" t="s">
        <v>336</v>
      </c>
      <c r="F7836" s="97">
        <v>210</v>
      </c>
      <c r="G7836" s="97"/>
      <c r="H7836" s="116"/>
      <c r="I7836" s="116"/>
      <c r="J7836" s="97"/>
      <c r="AD7836" s="476"/>
      <c r="AI7836" s="473"/>
    </row>
    <row r="7837" spans="1:35" s="4" customFormat="1" x14ac:dyDescent="0.25">
      <c r="A7837" s="408">
        <f t="shared" si="120"/>
        <v>7835</v>
      </c>
      <c r="B7837" s="488">
        <v>45575</v>
      </c>
      <c r="C7837" s="212" t="s">
        <v>294</v>
      </c>
      <c r="D7837" s="408" t="s">
        <v>89</v>
      </c>
      <c r="E7837" s="408" t="s">
        <v>337</v>
      </c>
      <c r="F7837" s="472">
        <v>0</v>
      </c>
      <c r="G7837" s="97"/>
      <c r="H7837" s="116"/>
      <c r="I7837" s="116"/>
      <c r="J7837" s="97"/>
      <c r="AD7837" s="476"/>
      <c r="AI7837" s="473"/>
    </row>
    <row r="7838" spans="1:35" s="4" customFormat="1" x14ac:dyDescent="0.25">
      <c r="A7838" s="408">
        <f t="shared" si="120"/>
        <v>7836</v>
      </c>
      <c r="B7838" s="488">
        <v>45575</v>
      </c>
      <c r="C7838" s="212" t="s">
        <v>119</v>
      </c>
      <c r="D7838" s="408" t="s">
        <v>131</v>
      </c>
      <c r="E7838" s="408" t="s">
        <v>338</v>
      </c>
      <c r="F7838" s="97">
        <v>43</v>
      </c>
      <c r="G7838" s="97"/>
      <c r="H7838" s="116"/>
      <c r="I7838" s="116"/>
      <c r="J7838" s="97"/>
      <c r="AD7838" s="476"/>
      <c r="AI7838" s="473"/>
    </row>
    <row r="7839" spans="1:35" s="4" customFormat="1" x14ac:dyDescent="0.25">
      <c r="A7839" s="408">
        <f t="shared" si="120"/>
        <v>7837</v>
      </c>
      <c r="B7839" s="488">
        <v>45575</v>
      </c>
      <c r="C7839" s="212" t="s">
        <v>121</v>
      </c>
      <c r="D7839" s="408" t="s">
        <v>122</v>
      </c>
      <c r="E7839" s="408" t="s">
        <v>339</v>
      </c>
      <c r="F7839" s="472">
        <v>61</v>
      </c>
      <c r="G7839" s="97"/>
      <c r="H7839" s="116"/>
      <c r="I7839" s="116"/>
      <c r="J7839" s="97"/>
      <c r="AD7839" s="476"/>
      <c r="AI7839" s="473"/>
    </row>
    <row r="7840" spans="1:35" s="4" customFormat="1" x14ac:dyDescent="0.25">
      <c r="A7840" s="408">
        <f t="shared" si="120"/>
        <v>7838</v>
      </c>
      <c r="B7840" s="488">
        <v>45575</v>
      </c>
      <c r="C7840" s="212" t="s">
        <v>349</v>
      </c>
      <c r="D7840" s="408" t="s">
        <v>360</v>
      </c>
      <c r="E7840" s="408" t="s">
        <v>127</v>
      </c>
      <c r="F7840" s="97">
        <v>51</v>
      </c>
      <c r="G7840" s="97"/>
      <c r="H7840" s="116"/>
      <c r="I7840" s="116"/>
      <c r="J7840" s="97"/>
      <c r="AD7840" s="476"/>
      <c r="AI7840" s="473"/>
    </row>
    <row r="7841" spans="1:35" s="4" customFormat="1" x14ac:dyDescent="0.25">
      <c r="A7841" s="408">
        <f t="shared" si="120"/>
        <v>7839</v>
      </c>
      <c r="B7841" s="488">
        <v>45575</v>
      </c>
      <c r="C7841" s="212" t="s">
        <v>449</v>
      </c>
      <c r="D7841" s="408" t="s">
        <v>122</v>
      </c>
      <c r="E7841" s="408" t="s">
        <v>339</v>
      </c>
      <c r="F7841" s="472">
        <v>178</v>
      </c>
      <c r="G7841" s="97"/>
      <c r="H7841" s="116"/>
      <c r="I7841" s="116"/>
      <c r="J7841" s="97"/>
      <c r="AD7841" s="476"/>
      <c r="AI7841" s="473"/>
    </row>
    <row r="7842" spans="1:35" s="4" customFormat="1" x14ac:dyDescent="0.25">
      <c r="A7842" s="408">
        <f t="shared" si="120"/>
        <v>7840</v>
      </c>
      <c r="B7842" s="488">
        <v>45575</v>
      </c>
      <c r="C7842" s="212" t="s">
        <v>118</v>
      </c>
      <c r="D7842" s="408" t="s">
        <v>107</v>
      </c>
      <c r="E7842" s="408" t="s">
        <v>340</v>
      </c>
      <c r="F7842" s="97">
        <v>60</v>
      </c>
      <c r="G7842" s="97"/>
      <c r="H7842" s="116"/>
      <c r="I7842" s="116"/>
      <c r="J7842" s="97"/>
      <c r="AD7842" s="476"/>
      <c r="AI7842" s="473"/>
    </row>
    <row r="7843" spans="1:35" s="4" customFormat="1" x14ac:dyDescent="0.25">
      <c r="A7843" s="408">
        <f t="shared" si="120"/>
        <v>7841</v>
      </c>
      <c r="B7843" s="488">
        <v>45575</v>
      </c>
      <c r="C7843" s="212" t="s">
        <v>109</v>
      </c>
      <c r="D7843" s="408" t="s">
        <v>107</v>
      </c>
      <c r="E7843" s="408" t="s">
        <v>341</v>
      </c>
      <c r="F7843" s="472">
        <v>0</v>
      </c>
      <c r="G7843" s="97"/>
      <c r="H7843" s="116"/>
      <c r="I7843" s="116"/>
      <c r="J7843" s="97"/>
      <c r="AD7843" s="476"/>
      <c r="AI7843" s="473"/>
    </row>
    <row r="7844" spans="1:35" s="4" customFormat="1" x14ac:dyDescent="0.25">
      <c r="A7844" s="408">
        <f t="shared" si="120"/>
        <v>7842</v>
      </c>
      <c r="B7844" s="488">
        <v>45575</v>
      </c>
      <c r="C7844" s="212" t="s">
        <v>106</v>
      </c>
      <c r="D7844" s="408" t="s">
        <v>107</v>
      </c>
      <c r="E7844" s="408" t="s">
        <v>342</v>
      </c>
      <c r="F7844" s="97">
        <v>0</v>
      </c>
      <c r="G7844" s="97"/>
      <c r="H7844" s="116"/>
      <c r="I7844" s="116"/>
      <c r="J7844" s="97"/>
      <c r="AD7844" s="476"/>
      <c r="AI7844" s="473"/>
    </row>
    <row r="7845" spans="1:35" s="4" customFormat="1" x14ac:dyDescent="0.25">
      <c r="A7845" s="408">
        <f t="shared" si="120"/>
        <v>7843</v>
      </c>
      <c r="B7845" s="488">
        <v>45575</v>
      </c>
      <c r="C7845" s="212" t="s">
        <v>278</v>
      </c>
      <c r="D7845" s="408" t="s">
        <v>107</v>
      </c>
      <c r="E7845" s="408" t="s">
        <v>341</v>
      </c>
      <c r="F7845" s="472">
        <v>137</v>
      </c>
      <c r="G7845" s="97"/>
      <c r="H7845" s="116"/>
      <c r="I7845" s="116"/>
      <c r="J7845" s="97"/>
      <c r="AD7845" s="476"/>
      <c r="AI7845" s="473"/>
    </row>
    <row r="7846" spans="1:35" s="4" customFormat="1" x14ac:dyDescent="0.25">
      <c r="A7846" s="408">
        <f t="shared" si="120"/>
        <v>7844</v>
      </c>
      <c r="B7846" s="488">
        <v>45575</v>
      </c>
      <c r="C7846" s="212" t="s">
        <v>539</v>
      </c>
      <c r="D7846" s="408" t="s">
        <v>107</v>
      </c>
      <c r="E7846" s="408" t="s">
        <v>1</v>
      </c>
      <c r="F7846" s="97">
        <v>0</v>
      </c>
      <c r="G7846" s="97"/>
      <c r="H7846" s="116"/>
      <c r="I7846" s="116"/>
      <c r="J7846" s="97"/>
      <c r="AD7846" s="476"/>
      <c r="AI7846" s="473"/>
    </row>
    <row r="7847" spans="1:35" s="4" customFormat="1" x14ac:dyDescent="0.25">
      <c r="A7847" s="408">
        <f t="shared" si="120"/>
        <v>7845</v>
      </c>
      <c r="B7847" s="488">
        <v>45575</v>
      </c>
      <c r="C7847" s="212" t="s">
        <v>540</v>
      </c>
      <c r="D7847" s="408" t="e">
        <v>#N/A</v>
      </c>
      <c r="E7847" s="408" t="e">
        <v>#N/A</v>
      </c>
      <c r="F7847" s="472">
        <v>0</v>
      </c>
      <c r="G7847" s="97"/>
      <c r="H7847" s="116"/>
      <c r="I7847" s="116"/>
      <c r="J7847" s="97"/>
      <c r="AD7847" s="476"/>
      <c r="AI7847" s="473"/>
    </row>
    <row r="7848" spans="1:35" s="4" customFormat="1" x14ac:dyDescent="0.25">
      <c r="A7848" s="408">
        <f t="shared" si="120"/>
        <v>7846</v>
      </c>
      <c r="B7848" s="488">
        <v>45575</v>
      </c>
      <c r="C7848" s="212" t="s">
        <v>91</v>
      </c>
      <c r="D7848" s="408" t="s">
        <v>92</v>
      </c>
      <c r="E7848" s="408" t="s">
        <v>343</v>
      </c>
      <c r="F7848" s="97">
        <v>0</v>
      </c>
      <c r="G7848" s="97"/>
      <c r="H7848" s="116"/>
      <c r="I7848" s="116"/>
      <c r="J7848" s="97"/>
      <c r="AD7848" s="476"/>
      <c r="AI7848" s="473"/>
    </row>
    <row r="7849" spans="1:35" s="4" customFormat="1" x14ac:dyDescent="0.25">
      <c r="A7849" s="408">
        <f t="shared" si="120"/>
        <v>7847</v>
      </c>
      <c r="B7849" s="488">
        <v>45575</v>
      </c>
      <c r="C7849" s="212" t="s">
        <v>94</v>
      </c>
      <c r="D7849" s="408" t="s">
        <v>92</v>
      </c>
      <c r="E7849" s="408" t="s">
        <v>344</v>
      </c>
      <c r="F7849" s="472">
        <v>150</v>
      </c>
      <c r="G7849" s="97"/>
      <c r="H7849" s="116"/>
      <c r="I7849" s="116"/>
      <c r="J7849" s="97"/>
      <c r="AD7849" s="476"/>
      <c r="AI7849" s="473"/>
    </row>
    <row r="7850" spans="1:35" s="4" customFormat="1" x14ac:dyDescent="0.25">
      <c r="A7850" s="408">
        <f t="shared" si="120"/>
        <v>7848</v>
      </c>
      <c r="B7850" s="488">
        <v>45575</v>
      </c>
      <c r="C7850" s="212" t="s">
        <v>116</v>
      </c>
      <c r="D7850" s="408" t="s">
        <v>92</v>
      </c>
      <c r="E7850" s="408" t="s">
        <v>345</v>
      </c>
      <c r="F7850" s="97">
        <v>0</v>
      </c>
      <c r="G7850" s="97"/>
      <c r="H7850" s="116"/>
      <c r="I7850" s="116"/>
      <c r="J7850" s="97"/>
      <c r="AD7850" s="476"/>
      <c r="AI7850" s="473"/>
    </row>
    <row r="7851" spans="1:35" s="4" customFormat="1" x14ac:dyDescent="0.25">
      <c r="A7851" s="408">
        <f t="shared" si="120"/>
        <v>7849</v>
      </c>
      <c r="B7851" s="488">
        <v>45575</v>
      </c>
      <c r="C7851" s="212" t="s">
        <v>128</v>
      </c>
      <c r="D7851" s="408" t="s">
        <v>97</v>
      </c>
      <c r="E7851" s="408" t="s">
        <v>346</v>
      </c>
      <c r="F7851" s="472">
        <v>0</v>
      </c>
      <c r="G7851" s="97"/>
      <c r="H7851" s="116"/>
      <c r="I7851" s="116"/>
      <c r="J7851" s="97"/>
      <c r="AD7851" s="476"/>
      <c r="AI7851" s="473"/>
    </row>
    <row r="7852" spans="1:35" s="4" customFormat="1" x14ac:dyDescent="0.25">
      <c r="A7852" s="408">
        <f t="shared" si="120"/>
        <v>7850</v>
      </c>
      <c r="B7852" s="488">
        <v>45575</v>
      </c>
      <c r="C7852" s="212" t="s">
        <v>96</v>
      </c>
      <c r="D7852" s="408" t="s">
        <v>97</v>
      </c>
      <c r="E7852" s="408" t="s">
        <v>347</v>
      </c>
      <c r="F7852" s="97">
        <v>0</v>
      </c>
      <c r="G7852" s="97"/>
      <c r="H7852" s="116"/>
      <c r="I7852" s="116"/>
      <c r="J7852" s="97"/>
      <c r="AD7852" s="476"/>
      <c r="AI7852" s="473"/>
    </row>
    <row r="7853" spans="1:35" s="4" customFormat="1" x14ac:dyDescent="0.25">
      <c r="A7853" s="408">
        <f t="shared" si="120"/>
        <v>7851</v>
      </c>
      <c r="B7853" s="488">
        <v>45575</v>
      </c>
      <c r="C7853" s="212" t="s">
        <v>113</v>
      </c>
      <c r="D7853" s="408" t="s">
        <v>114</v>
      </c>
      <c r="E7853" s="408" t="s">
        <v>348</v>
      </c>
      <c r="F7853" s="472">
        <v>0</v>
      </c>
      <c r="G7853" s="97"/>
      <c r="H7853" s="116"/>
      <c r="I7853" s="116"/>
      <c r="J7853" s="97"/>
      <c r="AD7853" s="476"/>
      <c r="AI7853" s="473"/>
    </row>
    <row r="7854" spans="1:35" s="4" customFormat="1" x14ac:dyDescent="0.25">
      <c r="A7854" s="408">
        <f t="shared" si="120"/>
        <v>7852</v>
      </c>
      <c r="B7854" s="488">
        <v>45575</v>
      </c>
      <c r="C7854" s="96" t="s">
        <v>559</v>
      </c>
      <c r="D7854" s="408" t="str">
        <f>VLOOKUP(C7854,X$4:Z7855,2,FALSE)</f>
        <v>لودر VOLVO</v>
      </c>
      <c r="E7854" s="408" t="str">
        <f>VLOOKUP(C7854,X$4:Z7855,3,FALSE)</f>
        <v>شرکتی</v>
      </c>
      <c r="F7854" s="97">
        <v>0</v>
      </c>
      <c r="G7854" s="97"/>
      <c r="H7854" s="116"/>
      <c r="I7854" s="116"/>
      <c r="J7854" s="97"/>
      <c r="AD7854" s="476"/>
      <c r="AI7854" s="473"/>
    </row>
    <row r="7855" spans="1:35" s="4" customFormat="1" x14ac:dyDescent="0.25">
      <c r="A7855" s="408">
        <f t="shared" si="120"/>
        <v>7853</v>
      </c>
      <c r="B7855" s="488">
        <v>45575</v>
      </c>
      <c r="C7855" s="212" t="s">
        <v>156</v>
      </c>
      <c r="D7855" s="408" t="s">
        <v>136</v>
      </c>
      <c r="E7855" s="408" t="s">
        <v>149</v>
      </c>
      <c r="F7855" s="472">
        <v>0</v>
      </c>
      <c r="G7855" s="97"/>
      <c r="H7855" s="116"/>
      <c r="I7855" s="116"/>
      <c r="J7855" s="97"/>
      <c r="AD7855" s="476"/>
      <c r="AI7855" s="473"/>
    </row>
    <row r="7856" spans="1:35" s="4" customFormat="1" x14ac:dyDescent="0.25">
      <c r="A7856" s="408">
        <f t="shared" si="120"/>
        <v>7854</v>
      </c>
      <c r="B7856" s="488">
        <v>45575</v>
      </c>
      <c r="C7856" s="212" t="s">
        <v>142</v>
      </c>
      <c r="D7856" s="408" t="s">
        <v>264</v>
      </c>
      <c r="E7856" s="408" t="s">
        <v>143</v>
      </c>
      <c r="F7856" s="97">
        <v>144</v>
      </c>
      <c r="G7856" s="97"/>
      <c r="H7856" s="116"/>
      <c r="I7856" s="116"/>
      <c r="J7856" s="97"/>
      <c r="AD7856" s="476"/>
      <c r="AI7856" s="473"/>
    </row>
    <row r="7857" spans="1:35" s="4" customFormat="1" x14ac:dyDescent="0.25">
      <c r="A7857" s="408">
        <f t="shared" si="120"/>
        <v>7855</v>
      </c>
      <c r="B7857" s="488">
        <v>45575</v>
      </c>
      <c r="C7857" s="212" t="s">
        <v>144</v>
      </c>
      <c r="D7857" s="408" t="s">
        <v>264</v>
      </c>
      <c r="E7857" s="408" t="s">
        <v>143</v>
      </c>
      <c r="F7857" s="472">
        <v>171</v>
      </c>
      <c r="G7857" s="97"/>
      <c r="H7857" s="116"/>
      <c r="I7857" s="116"/>
      <c r="J7857" s="97"/>
      <c r="AD7857" s="476"/>
      <c r="AI7857" s="473"/>
    </row>
    <row r="7858" spans="1:35" s="4" customFormat="1" x14ac:dyDescent="0.25">
      <c r="A7858" s="408">
        <f t="shared" si="120"/>
        <v>7856</v>
      </c>
      <c r="B7858" s="488">
        <v>45575</v>
      </c>
      <c r="C7858" s="212" t="s">
        <v>145</v>
      </c>
      <c r="D7858" s="408" t="s">
        <v>265</v>
      </c>
      <c r="E7858" s="408" t="s">
        <v>146</v>
      </c>
      <c r="F7858" s="97">
        <v>127</v>
      </c>
      <c r="G7858" s="97"/>
      <c r="H7858" s="116"/>
      <c r="I7858" s="116"/>
      <c r="J7858" s="97"/>
      <c r="AD7858" s="476"/>
      <c r="AI7858" s="473"/>
    </row>
    <row r="7859" spans="1:35" s="4" customFormat="1" x14ac:dyDescent="0.25">
      <c r="A7859" s="408">
        <f t="shared" si="120"/>
        <v>7857</v>
      </c>
      <c r="B7859" s="488">
        <v>45575</v>
      </c>
      <c r="C7859" s="212" t="s">
        <v>160</v>
      </c>
      <c r="D7859" s="408" t="s">
        <v>136</v>
      </c>
      <c r="E7859" s="408" t="s">
        <v>64</v>
      </c>
      <c r="F7859" s="472">
        <v>177</v>
      </c>
      <c r="G7859" s="97"/>
      <c r="H7859" s="116"/>
      <c r="I7859" s="116"/>
      <c r="J7859" s="97"/>
      <c r="AD7859" s="476"/>
      <c r="AI7859" s="473"/>
    </row>
    <row r="7860" spans="1:35" s="4" customFormat="1" x14ac:dyDescent="0.25">
      <c r="A7860" s="408">
        <f t="shared" si="120"/>
        <v>7858</v>
      </c>
      <c r="B7860" s="488">
        <v>45575</v>
      </c>
      <c r="C7860" s="212" t="s">
        <v>390</v>
      </c>
      <c r="D7860" s="408" t="s">
        <v>99</v>
      </c>
      <c r="E7860" s="408" t="s">
        <v>381</v>
      </c>
      <c r="F7860" s="97">
        <v>0</v>
      </c>
      <c r="G7860" s="97"/>
      <c r="H7860" s="116"/>
      <c r="I7860" s="116"/>
      <c r="J7860" s="97"/>
      <c r="AD7860" s="476"/>
      <c r="AI7860" s="473"/>
    </row>
    <row r="7861" spans="1:35" s="4" customFormat="1" x14ac:dyDescent="0.25">
      <c r="A7861" s="408">
        <f t="shared" si="120"/>
        <v>7859</v>
      </c>
      <c r="B7861" s="488">
        <v>45575</v>
      </c>
      <c r="C7861" s="96" t="s">
        <v>283</v>
      </c>
      <c r="D7861" s="408" t="s">
        <v>266</v>
      </c>
      <c r="E7861" s="408" t="s">
        <v>63</v>
      </c>
      <c r="F7861" s="472">
        <v>0</v>
      </c>
      <c r="G7861" s="97"/>
      <c r="H7861" s="116"/>
      <c r="I7861" s="116"/>
      <c r="J7861" s="97"/>
      <c r="AD7861" s="476"/>
      <c r="AI7861" s="473"/>
    </row>
    <row r="7862" spans="1:35" s="4" customFormat="1" x14ac:dyDescent="0.25">
      <c r="A7862" s="408">
        <f t="shared" si="120"/>
        <v>7860</v>
      </c>
      <c r="B7862" s="488">
        <v>45575</v>
      </c>
      <c r="C7862" s="212" t="s">
        <v>148</v>
      </c>
      <c r="D7862" s="408" t="s">
        <v>92</v>
      </c>
      <c r="E7862" s="408" t="s">
        <v>63</v>
      </c>
      <c r="F7862" s="97">
        <v>180</v>
      </c>
      <c r="G7862" s="97"/>
      <c r="H7862" s="116"/>
      <c r="I7862" s="116"/>
      <c r="J7862" s="97"/>
      <c r="AD7862" s="476"/>
      <c r="AI7862" s="473"/>
    </row>
    <row r="7863" spans="1:35" s="4" customFormat="1" x14ac:dyDescent="0.25">
      <c r="A7863" s="408">
        <f t="shared" si="120"/>
        <v>7861</v>
      </c>
      <c r="B7863" s="488">
        <v>45575</v>
      </c>
      <c r="C7863" s="212" t="s">
        <v>150</v>
      </c>
      <c r="D7863" s="408" t="s">
        <v>92</v>
      </c>
      <c r="E7863" s="408" t="s">
        <v>63</v>
      </c>
      <c r="F7863" s="472">
        <v>0</v>
      </c>
      <c r="G7863" s="97"/>
      <c r="H7863" s="116"/>
      <c r="I7863" s="116"/>
      <c r="J7863" s="97"/>
      <c r="AD7863" s="476"/>
      <c r="AI7863" s="473"/>
    </row>
    <row r="7864" spans="1:35" s="4" customFormat="1" x14ac:dyDescent="0.25">
      <c r="A7864" s="408">
        <f t="shared" ref="A7864:A7927" si="121">ROW()-2</f>
        <v>7862</v>
      </c>
      <c r="B7864" s="488">
        <v>45575</v>
      </c>
      <c r="C7864" s="213" t="s">
        <v>467</v>
      </c>
      <c r="D7864" s="408" t="s">
        <v>92</v>
      </c>
      <c r="E7864" s="408" t="s">
        <v>63</v>
      </c>
      <c r="F7864" s="97">
        <v>0</v>
      </c>
      <c r="G7864" s="97"/>
      <c r="H7864" s="116"/>
      <c r="I7864" s="116"/>
      <c r="J7864" s="97"/>
      <c r="AD7864" s="476"/>
      <c r="AI7864" s="473"/>
    </row>
    <row r="7865" spans="1:35" s="4" customFormat="1" x14ac:dyDescent="0.25">
      <c r="A7865" s="408">
        <f t="shared" si="121"/>
        <v>7863</v>
      </c>
      <c r="B7865" s="488">
        <v>45575</v>
      </c>
      <c r="C7865" s="212" t="s">
        <v>135</v>
      </c>
      <c r="D7865" s="408" t="s">
        <v>136</v>
      </c>
      <c r="E7865" s="408" t="s">
        <v>2</v>
      </c>
      <c r="F7865" s="472">
        <v>249</v>
      </c>
      <c r="G7865" s="97"/>
      <c r="H7865" s="116"/>
      <c r="I7865" s="116"/>
      <c r="J7865" s="97"/>
      <c r="AD7865" s="476"/>
      <c r="AI7865" s="473"/>
    </row>
    <row r="7866" spans="1:35" s="4" customFormat="1" x14ac:dyDescent="0.25">
      <c r="A7866" s="408">
        <f t="shared" si="121"/>
        <v>7864</v>
      </c>
      <c r="B7866" s="488">
        <v>45575</v>
      </c>
      <c r="C7866" s="212" t="s">
        <v>137</v>
      </c>
      <c r="D7866" s="408" t="s">
        <v>136</v>
      </c>
      <c r="E7866" s="408" t="s">
        <v>2</v>
      </c>
      <c r="F7866" s="97">
        <v>262</v>
      </c>
      <c r="G7866" s="97"/>
      <c r="H7866" s="116"/>
      <c r="I7866" s="116"/>
      <c r="J7866" s="97"/>
      <c r="AD7866" s="476"/>
      <c r="AI7866" s="473"/>
    </row>
    <row r="7867" spans="1:35" s="4" customFormat="1" x14ac:dyDescent="0.25">
      <c r="A7867" s="408">
        <f t="shared" si="121"/>
        <v>7865</v>
      </c>
      <c r="B7867" s="488">
        <v>45575</v>
      </c>
      <c r="C7867" s="212" t="s">
        <v>139</v>
      </c>
      <c r="D7867" s="408" t="s">
        <v>92</v>
      </c>
      <c r="E7867" s="408" t="s">
        <v>2</v>
      </c>
      <c r="F7867" s="472">
        <v>0</v>
      </c>
      <c r="G7867" s="97"/>
      <c r="H7867" s="116"/>
      <c r="I7867" s="116"/>
      <c r="J7867" s="97"/>
      <c r="AD7867" s="476"/>
      <c r="AI7867" s="473"/>
    </row>
    <row r="7868" spans="1:35" s="4" customFormat="1" x14ac:dyDescent="0.25">
      <c r="A7868" s="408">
        <f t="shared" si="121"/>
        <v>7866</v>
      </c>
      <c r="B7868" s="488">
        <v>45575</v>
      </c>
      <c r="C7868" s="212" t="s">
        <v>140</v>
      </c>
      <c r="D7868" s="408" t="s">
        <v>92</v>
      </c>
      <c r="E7868" s="408" t="s">
        <v>2</v>
      </c>
      <c r="F7868" s="97">
        <v>0</v>
      </c>
      <c r="G7868" s="97"/>
      <c r="H7868" s="116"/>
      <c r="I7868" s="116"/>
      <c r="J7868" s="97"/>
      <c r="AD7868" s="476"/>
      <c r="AI7868" s="473"/>
    </row>
    <row r="7869" spans="1:35" s="4" customFormat="1" x14ac:dyDescent="0.25">
      <c r="A7869" s="408">
        <f t="shared" si="121"/>
        <v>7867</v>
      </c>
      <c r="B7869" s="488">
        <v>45575</v>
      </c>
      <c r="C7869" s="212" t="s">
        <v>141</v>
      </c>
      <c r="D7869" s="408" t="s">
        <v>92</v>
      </c>
      <c r="E7869" s="408" t="s">
        <v>2</v>
      </c>
      <c r="F7869" s="472">
        <v>0</v>
      </c>
      <c r="G7869" s="97"/>
      <c r="H7869" s="116"/>
      <c r="I7869" s="116"/>
      <c r="J7869" s="97"/>
      <c r="AD7869" s="476"/>
      <c r="AI7869" s="473"/>
    </row>
    <row r="7870" spans="1:35" s="4" customFormat="1" x14ac:dyDescent="0.25">
      <c r="A7870" s="408">
        <f t="shared" si="121"/>
        <v>7868</v>
      </c>
      <c r="B7870" s="488">
        <v>45575</v>
      </c>
      <c r="C7870" s="212" t="s">
        <v>134</v>
      </c>
      <c r="D7870" s="408" t="s">
        <v>99</v>
      </c>
      <c r="E7870" s="408" t="s">
        <v>2</v>
      </c>
      <c r="F7870" s="97">
        <v>231</v>
      </c>
      <c r="G7870" s="97"/>
      <c r="H7870" s="116"/>
      <c r="I7870" s="116"/>
      <c r="J7870" s="97"/>
      <c r="AD7870" s="476"/>
      <c r="AI7870" s="473"/>
    </row>
    <row r="7871" spans="1:35" s="4" customFormat="1" x14ac:dyDescent="0.25">
      <c r="A7871" s="408">
        <f t="shared" si="121"/>
        <v>7869</v>
      </c>
      <c r="B7871" s="488">
        <v>45575</v>
      </c>
      <c r="C7871" s="212" t="s">
        <v>279</v>
      </c>
      <c r="D7871" s="408" t="s">
        <v>99</v>
      </c>
      <c r="E7871" s="408" t="s">
        <v>2</v>
      </c>
      <c r="F7871" s="472">
        <v>0</v>
      </c>
      <c r="G7871" s="97"/>
      <c r="H7871" s="116"/>
      <c r="I7871" s="116"/>
      <c r="J7871" s="97"/>
      <c r="AD7871" s="476"/>
      <c r="AI7871" s="473"/>
    </row>
    <row r="7872" spans="1:35" s="4" customFormat="1" x14ac:dyDescent="0.25">
      <c r="A7872" s="408">
        <f t="shared" si="121"/>
        <v>7870</v>
      </c>
      <c r="B7872" s="488">
        <v>45575</v>
      </c>
      <c r="C7872" s="212" t="s">
        <v>153</v>
      </c>
      <c r="D7872" s="408" t="s">
        <v>103</v>
      </c>
      <c r="E7872" s="408" t="s">
        <v>62</v>
      </c>
      <c r="F7872" s="97">
        <v>0</v>
      </c>
      <c r="G7872" s="97"/>
      <c r="H7872" s="116"/>
      <c r="I7872" s="116"/>
      <c r="J7872" s="97"/>
      <c r="AD7872" s="476"/>
      <c r="AI7872" s="473"/>
    </row>
    <row r="7873" spans="1:35" s="4" customFormat="1" x14ac:dyDescent="0.25">
      <c r="A7873" s="408">
        <f t="shared" si="121"/>
        <v>7871</v>
      </c>
      <c r="B7873" s="488">
        <v>45575</v>
      </c>
      <c r="C7873" s="212" t="s">
        <v>154</v>
      </c>
      <c r="D7873" s="408" t="s">
        <v>92</v>
      </c>
      <c r="E7873" s="408" t="s">
        <v>62</v>
      </c>
      <c r="F7873" s="472">
        <v>0</v>
      </c>
      <c r="G7873" s="97"/>
      <c r="H7873" s="116"/>
      <c r="I7873" s="116"/>
      <c r="J7873" s="97"/>
      <c r="AD7873" s="476"/>
      <c r="AI7873" s="473"/>
    </row>
    <row r="7874" spans="1:35" s="4" customFormat="1" x14ac:dyDescent="0.25">
      <c r="A7874" s="408">
        <f t="shared" si="121"/>
        <v>7872</v>
      </c>
      <c r="B7874" s="488">
        <v>45575</v>
      </c>
      <c r="C7874" s="212" t="s">
        <v>155</v>
      </c>
      <c r="D7874" s="408" t="s">
        <v>92</v>
      </c>
      <c r="E7874" s="408" t="s">
        <v>62</v>
      </c>
      <c r="F7874" s="97">
        <v>0</v>
      </c>
      <c r="G7874" s="97"/>
      <c r="H7874" s="116"/>
      <c r="I7874" s="116"/>
      <c r="J7874" s="97"/>
      <c r="AD7874" s="476"/>
      <c r="AI7874" s="473"/>
    </row>
    <row r="7875" spans="1:35" s="4" customFormat="1" x14ac:dyDescent="0.25">
      <c r="A7875" s="408">
        <f t="shared" si="121"/>
        <v>7873</v>
      </c>
      <c r="B7875" s="488">
        <v>45575</v>
      </c>
      <c r="C7875" s="212" t="s">
        <v>295</v>
      </c>
      <c r="D7875" s="408" t="s">
        <v>92</v>
      </c>
      <c r="E7875" s="408" t="s">
        <v>62</v>
      </c>
      <c r="F7875" s="472">
        <v>0</v>
      </c>
      <c r="G7875" s="97"/>
      <c r="H7875" s="116"/>
      <c r="I7875" s="116"/>
      <c r="J7875" s="97"/>
      <c r="AD7875" s="476"/>
      <c r="AI7875" s="473"/>
    </row>
    <row r="7876" spans="1:35" s="4" customFormat="1" x14ac:dyDescent="0.25">
      <c r="A7876" s="408">
        <f t="shared" si="121"/>
        <v>7874</v>
      </c>
      <c r="B7876" s="488">
        <v>45575</v>
      </c>
      <c r="C7876" s="212" t="s">
        <v>259</v>
      </c>
      <c r="D7876" s="408" t="s">
        <v>92</v>
      </c>
      <c r="E7876" s="408" t="s">
        <v>2</v>
      </c>
      <c r="F7876" s="97">
        <v>136</v>
      </c>
      <c r="G7876" s="97"/>
      <c r="H7876" s="116"/>
      <c r="I7876" s="116"/>
      <c r="J7876" s="97"/>
      <c r="AD7876" s="476"/>
      <c r="AI7876" s="473"/>
    </row>
    <row r="7877" spans="1:35" s="4" customFormat="1" x14ac:dyDescent="0.25">
      <c r="A7877" s="408">
        <f t="shared" si="121"/>
        <v>7875</v>
      </c>
      <c r="B7877" s="488">
        <v>45575</v>
      </c>
      <c r="C7877" s="212" t="s">
        <v>260</v>
      </c>
      <c r="D7877" s="408" t="s">
        <v>92</v>
      </c>
      <c r="E7877" s="408" t="s">
        <v>2</v>
      </c>
      <c r="F7877" s="472">
        <v>222</v>
      </c>
      <c r="G7877" s="97"/>
      <c r="H7877" s="116"/>
      <c r="I7877" s="116"/>
      <c r="J7877" s="97"/>
      <c r="AD7877" s="476"/>
      <c r="AI7877" s="473"/>
    </row>
    <row r="7878" spans="1:35" s="4" customFormat="1" x14ac:dyDescent="0.25">
      <c r="A7878" s="408">
        <f t="shared" si="121"/>
        <v>7876</v>
      </c>
      <c r="B7878" s="488">
        <v>45575</v>
      </c>
      <c r="C7878" s="212" t="s">
        <v>252</v>
      </c>
      <c r="D7878" s="408" t="s">
        <v>92</v>
      </c>
      <c r="E7878" s="408" t="s">
        <v>2</v>
      </c>
      <c r="F7878" s="97">
        <v>173</v>
      </c>
      <c r="G7878" s="97"/>
      <c r="H7878" s="116"/>
      <c r="I7878" s="116"/>
      <c r="J7878" s="97"/>
      <c r="AD7878" s="476"/>
      <c r="AI7878" s="473"/>
    </row>
    <row r="7879" spans="1:35" s="4" customFormat="1" x14ac:dyDescent="0.25">
      <c r="A7879" s="408">
        <f t="shared" si="121"/>
        <v>7877</v>
      </c>
      <c r="B7879" s="488">
        <v>45575</v>
      </c>
      <c r="C7879" s="212" t="s">
        <v>177</v>
      </c>
      <c r="D7879" s="408" t="s">
        <v>159</v>
      </c>
      <c r="E7879" s="408" t="s">
        <v>8</v>
      </c>
      <c r="F7879" s="472">
        <v>128</v>
      </c>
      <c r="G7879" s="97"/>
      <c r="H7879" s="116"/>
      <c r="I7879" s="116"/>
      <c r="J7879" s="97"/>
      <c r="AD7879" s="476"/>
      <c r="AI7879" s="473"/>
    </row>
    <row r="7880" spans="1:35" s="4" customFormat="1" x14ac:dyDescent="0.25">
      <c r="A7880" s="408">
        <f t="shared" si="121"/>
        <v>7878</v>
      </c>
      <c r="B7880" s="488">
        <v>45575</v>
      </c>
      <c r="C7880" s="212" t="s">
        <v>162</v>
      </c>
      <c r="D7880" s="408" t="s">
        <v>163</v>
      </c>
      <c r="E7880" s="408" t="s">
        <v>164</v>
      </c>
      <c r="F7880" s="97">
        <v>127</v>
      </c>
      <c r="G7880" s="97"/>
      <c r="H7880" s="116"/>
      <c r="I7880" s="116"/>
      <c r="J7880" s="97"/>
      <c r="AD7880" s="476"/>
      <c r="AI7880" s="473"/>
    </row>
    <row r="7881" spans="1:35" s="4" customFormat="1" x14ac:dyDescent="0.25">
      <c r="A7881" s="408">
        <f t="shared" si="121"/>
        <v>7879</v>
      </c>
      <c r="B7881" s="488">
        <v>45575</v>
      </c>
      <c r="C7881" s="212" t="s">
        <v>166</v>
      </c>
      <c r="D7881" s="408" t="s">
        <v>167</v>
      </c>
      <c r="E7881" s="408" t="s">
        <v>164</v>
      </c>
      <c r="F7881" s="472">
        <v>68</v>
      </c>
      <c r="G7881" s="97"/>
      <c r="H7881" s="116"/>
      <c r="I7881" s="116"/>
      <c r="J7881" s="97"/>
      <c r="AD7881" s="476"/>
      <c r="AI7881" s="473"/>
    </row>
    <row r="7882" spans="1:35" s="4" customFormat="1" x14ac:dyDescent="0.25">
      <c r="A7882" s="408">
        <f t="shared" si="121"/>
        <v>7880</v>
      </c>
      <c r="B7882" s="488">
        <v>45575</v>
      </c>
      <c r="C7882" s="212" t="s">
        <v>169</v>
      </c>
      <c r="D7882" s="408" t="s">
        <v>167</v>
      </c>
      <c r="E7882" s="408" t="s">
        <v>164</v>
      </c>
      <c r="F7882" s="97">
        <v>58</v>
      </c>
      <c r="G7882" s="97"/>
      <c r="H7882" s="116"/>
      <c r="I7882" s="116"/>
      <c r="J7882" s="97"/>
      <c r="AD7882" s="476"/>
      <c r="AI7882" s="473"/>
    </row>
    <row r="7883" spans="1:35" s="4" customFormat="1" x14ac:dyDescent="0.25">
      <c r="A7883" s="408">
        <f t="shared" si="121"/>
        <v>7881</v>
      </c>
      <c r="B7883" s="488">
        <v>45575</v>
      </c>
      <c r="C7883" s="212" t="s">
        <v>170</v>
      </c>
      <c r="D7883" s="408" t="s">
        <v>103</v>
      </c>
      <c r="E7883" s="408" t="s">
        <v>164</v>
      </c>
      <c r="F7883" s="472">
        <v>0</v>
      </c>
      <c r="G7883" s="97"/>
      <c r="H7883" s="116"/>
      <c r="I7883" s="116"/>
      <c r="J7883" s="97"/>
      <c r="AD7883" s="476"/>
      <c r="AI7883" s="473"/>
    </row>
    <row r="7884" spans="1:35" s="4" customFormat="1" x14ac:dyDescent="0.25">
      <c r="A7884" s="408">
        <f t="shared" si="121"/>
        <v>7882</v>
      </c>
      <c r="B7884" s="488">
        <v>45575</v>
      </c>
      <c r="C7884" s="212" t="s">
        <v>171</v>
      </c>
      <c r="D7884" s="408" t="s">
        <v>159</v>
      </c>
      <c r="E7884" s="408" t="s">
        <v>164</v>
      </c>
      <c r="F7884" s="97">
        <v>0</v>
      </c>
      <c r="G7884" s="97"/>
      <c r="H7884" s="116"/>
      <c r="I7884" s="116"/>
      <c r="J7884" s="97"/>
      <c r="AD7884" s="476"/>
      <c r="AI7884" s="473"/>
    </row>
    <row r="7885" spans="1:35" s="4" customFormat="1" x14ac:dyDescent="0.25">
      <c r="A7885" s="408">
        <f t="shared" si="121"/>
        <v>7883</v>
      </c>
      <c r="B7885" s="488">
        <v>45575</v>
      </c>
      <c r="C7885" s="212" t="s">
        <v>172</v>
      </c>
      <c r="D7885" s="408" t="s">
        <v>173</v>
      </c>
      <c r="E7885" s="408" t="s">
        <v>164</v>
      </c>
      <c r="F7885" s="472">
        <v>0</v>
      </c>
      <c r="G7885" s="97"/>
      <c r="H7885" s="116"/>
      <c r="I7885" s="116"/>
      <c r="J7885" s="97"/>
      <c r="AD7885" s="476"/>
      <c r="AI7885" s="473"/>
    </row>
    <row r="7886" spans="1:35" s="4" customFormat="1" x14ac:dyDescent="0.25">
      <c r="A7886" s="408">
        <f t="shared" si="121"/>
        <v>7884</v>
      </c>
      <c r="B7886" s="488">
        <v>45575</v>
      </c>
      <c r="C7886" s="212" t="s">
        <v>174</v>
      </c>
      <c r="D7886" s="408" t="s">
        <v>99</v>
      </c>
      <c r="E7886" s="408" t="s">
        <v>164</v>
      </c>
      <c r="F7886" s="97">
        <v>446</v>
      </c>
      <c r="G7886" s="97"/>
      <c r="H7886" s="116"/>
      <c r="I7886" s="116"/>
      <c r="J7886" s="97"/>
      <c r="AD7886" s="476"/>
      <c r="AI7886" s="473"/>
    </row>
    <row r="7887" spans="1:35" s="4" customFormat="1" x14ac:dyDescent="0.25">
      <c r="A7887" s="408">
        <f t="shared" si="121"/>
        <v>7885</v>
      </c>
      <c r="B7887" s="488">
        <v>45575</v>
      </c>
      <c r="C7887" s="212" t="s">
        <v>175</v>
      </c>
      <c r="D7887" s="408" t="s">
        <v>176</v>
      </c>
      <c r="E7887" s="408" t="s">
        <v>164</v>
      </c>
      <c r="F7887" s="472">
        <v>0</v>
      </c>
      <c r="G7887" s="97"/>
      <c r="H7887" s="116"/>
      <c r="I7887" s="116"/>
      <c r="J7887" s="97"/>
      <c r="AD7887" s="476"/>
      <c r="AI7887" s="473"/>
    </row>
    <row r="7888" spans="1:35" s="4" customFormat="1" x14ac:dyDescent="0.25">
      <c r="A7888" s="408">
        <f t="shared" si="121"/>
        <v>7886</v>
      </c>
      <c r="B7888" s="488">
        <v>45575</v>
      </c>
      <c r="C7888" s="212" t="s">
        <v>263</v>
      </c>
      <c r="D7888" s="408" t="s">
        <v>176</v>
      </c>
      <c r="E7888" s="408" t="s">
        <v>164</v>
      </c>
      <c r="F7888" s="97">
        <v>0</v>
      </c>
      <c r="G7888" s="97"/>
      <c r="H7888" s="116"/>
      <c r="I7888" s="116"/>
      <c r="J7888" s="97"/>
      <c r="AD7888" s="476"/>
      <c r="AI7888" s="473"/>
    </row>
    <row r="7889" spans="1:35" s="4" customFormat="1" x14ac:dyDescent="0.25">
      <c r="A7889" s="408">
        <f t="shared" si="121"/>
        <v>7887</v>
      </c>
      <c r="B7889" s="488">
        <v>45575</v>
      </c>
      <c r="C7889" s="212" t="s">
        <v>261</v>
      </c>
      <c r="D7889" s="408" t="s">
        <v>269</v>
      </c>
      <c r="E7889" s="408" t="s">
        <v>164</v>
      </c>
      <c r="F7889" s="472">
        <v>0</v>
      </c>
      <c r="G7889" s="97"/>
      <c r="H7889" s="116"/>
      <c r="I7889" s="116"/>
      <c r="J7889" s="97"/>
      <c r="AD7889" s="476"/>
      <c r="AI7889" s="473"/>
    </row>
    <row r="7890" spans="1:35" s="4" customFormat="1" x14ac:dyDescent="0.25">
      <c r="A7890" s="408">
        <f t="shared" si="121"/>
        <v>7888</v>
      </c>
      <c r="B7890" s="488">
        <v>45575</v>
      </c>
      <c r="C7890" s="212" t="s">
        <v>254</v>
      </c>
      <c r="D7890" s="408" t="s">
        <v>159</v>
      </c>
      <c r="E7890" s="408" t="s">
        <v>164</v>
      </c>
      <c r="F7890" s="97">
        <v>0</v>
      </c>
      <c r="G7890" s="97"/>
      <c r="H7890" s="116"/>
      <c r="I7890" s="116"/>
      <c r="J7890" s="97"/>
      <c r="AD7890" s="476"/>
      <c r="AI7890" s="473"/>
    </row>
    <row r="7891" spans="1:35" s="4" customFormat="1" x14ac:dyDescent="0.25">
      <c r="A7891" s="408">
        <f t="shared" si="121"/>
        <v>7889</v>
      </c>
      <c r="B7891" s="488">
        <v>45575</v>
      </c>
      <c r="C7891" s="212" t="s">
        <v>277</v>
      </c>
      <c r="D7891" s="408" t="s">
        <v>176</v>
      </c>
      <c r="E7891" s="408" t="s">
        <v>164</v>
      </c>
      <c r="F7891" s="472">
        <v>111</v>
      </c>
      <c r="G7891" s="97"/>
      <c r="H7891" s="116"/>
      <c r="I7891" s="116"/>
      <c r="J7891" s="97"/>
      <c r="AD7891" s="476"/>
      <c r="AI7891" s="473"/>
    </row>
    <row r="7892" spans="1:35" s="4" customFormat="1" x14ac:dyDescent="0.25">
      <c r="A7892" s="408">
        <f t="shared" si="121"/>
        <v>7890</v>
      </c>
      <c r="B7892" s="488">
        <v>45575</v>
      </c>
      <c r="C7892" s="212" t="s">
        <v>352</v>
      </c>
      <c r="D7892" s="408" t="s">
        <v>176</v>
      </c>
      <c r="E7892" s="408" t="s">
        <v>164</v>
      </c>
      <c r="F7892" s="97">
        <v>0</v>
      </c>
      <c r="G7892" s="97"/>
      <c r="H7892" s="116"/>
      <c r="I7892" s="116"/>
      <c r="J7892" s="97"/>
      <c r="AD7892" s="476"/>
      <c r="AI7892" s="473"/>
    </row>
    <row r="7893" spans="1:35" s="4" customFormat="1" x14ac:dyDescent="0.25">
      <c r="A7893" s="408">
        <f t="shared" si="121"/>
        <v>7891</v>
      </c>
      <c r="B7893" s="488">
        <v>45575</v>
      </c>
      <c r="C7893" s="212" t="s">
        <v>354</v>
      </c>
      <c r="D7893" s="408" t="s">
        <v>103</v>
      </c>
      <c r="E7893" s="408" t="s">
        <v>164</v>
      </c>
      <c r="F7893" s="472">
        <v>171</v>
      </c>
      <c r="G7893" s="97"/>
      <c r="H7893" s="116"/>
      <c r="I7893" s="116"/>
      <c r="J7893" s="97"/>
      <c r="AD7893" s="476"/>
      <c r="AI7893" s="473"/>
    </row>
    <row r="7894" spans="1:35" s="4" customFormat="1" x14ac:dyDescent="0.25">
      <c r="A7894" s="408">
        <f t="shared" si="121"/>
        <v>7892</v>
      </c>
      <c r="B7894" s="488">
        <v>45575</v>
      </c>
      <c r="C7894" s="212" t="s">
        <v>385</v>
      </c>
      <c r="D7894" s="408" t="s">
        <v>386</v>
      </c>
      <c r="E7894" s="408" t="s">
        <v>383</v>
      </c>
      <c r="F7894" s="97">
        <v>150</v>
      </c>
      <c r="G7894" s="97"/>
      <c r="H7894" s="116"/>
      <c r="I7894" s="116"/>
      <c r="J7894" s="97"/>
      <c r="AD7894" s="476"/>
      <c r="AI7894" s="473"/>
    </row>
    <row r="7895" spans="1:35" s="4" customFormat="1" x14ac:dyDescent="0.25">
      <c r="A7895" s="408">
        <f t="shared" si="121"/>
        <v>7893</v>
      </c>
      <c r="B7895" s="488">
        <v>45575</v>
      </c>
      <c r="C7895" s="212" t="s">
        <v>379</v>
      </c>
      <c r="D7895" s="408" t="s">
        <v>269</v>
      </c>
      <c r="E7895" s="408" t="s">
        <v>381</v>
      </c>
      <c r="F7895" s="472">
        <v>0</v>
      </c>
      <c r="G7895" s="97"/>
      <c r="H7895" s="116"/>
      <c r="I7895" s="116"/>
      <c r="J7895" s="97"/>
      <c r="AD7895" s="476"/>
      <c r="AI7895" s="473"/>
    </row>
    <row r="7896" spans="1:35" s="4" customFormat="1" x14ac:dyDescent="0.25">
      <c r="A7896" s="408">
        <f t="shared" si="121"/>
        <v>7894</v>
      </c>
      <c r="B7896" s="488">
        <v>45575</v>
      </c>
      <c r="C7896" s="212" t="s">
        <v>380</v>
      </c>
      <c r="D7896" s="408" t="s">
        <v>269</v>
      </c>
      <c r="E7896" s="408" t="s">
        <v>381</v>
      </c>
      <c r="F7896" s="97">
        <v>0</v>
      </c>
      <c r="G7896" s="97"/>
      <c r="H7896" s="116"/>
      <c r="I7896" s="116"/>
      <c r="J7896" s="97"/>
      <c r="AD7896" s="476"/>
      <c r="AI7896" s="473"/>
    </row>
    <row r="7897" spans="1:35" s="4" customFormat="1" x14ac:dyDescent="0.25">
      <c r="A7897" s="408">
        <f t="shared" si="121"/>
        <v>7895</v>
      </c>
      <c r="B7897" s="488">
        <v>45575</v>
      </c>
      <c r="C7897" s="212" t="s">
        <v>489</v>
      </c>
      <c r="D7897" s="408" t="s">
        <v>269</v>
      </c>
      <c r="E7897" s="408" t="s">
        <v>381</v>
      </c>
      <c r="F7897" s="472">
        <v>0</v>
      </c>
      <c r="G7897" s="97"/>
      <c r="H7897" s="116"/>
      <c r="I7897" s="116"/>
      <c r="J7897" s="97"/>
      <c r="AD7897" s="476"/>
      <c r="AI7897" s="473"/>
    </row>
    <row r="7898" spans="1:35" s="4" customFormat="1" x14ac:dyDescent="0.25">
      <c r="A7898" s="408">
        <f t="shared" si="121"/>
        <v>7896</v>
      </c>
      <c r="B7898" s="488">
        <v>45575</v>
      </c>
      <c r="C7898" s="212" t="s">
        <v>389</v>
      </c>
      <c r="D7898" s="408" t="s">
        <v>103</v>
      </c>
      <c r="E7898" s="408" t="s">
        <v>381</v>
      </c>
      <c r="F7898" s="97">
        <v>0</v>
      </c>
      <c r="G7898" s="97"/>
      <c r="H7898" s="116"/>
      <c r="I7898" s="116"/>
      <c r="J7898" s="97"/>
      <c r="AD7898" s="476"/>
      <c r="AI7898" s="473"/>
    </row>
    <row r="7899" spans="1:35" s="4" customFormat="1" x14ac:dyDescent="0.25">
      <c r="A7899" s="408">
        <f t="shared" si="121"/>
        <v>7897</v>
      </c>
      <c r="B7899" s="488">
        <v>45575</v>
      </c>
      <c r="C7899" s="212" t="s">
        <v>425</v>
      </c>
      <c r="D7899" s="408" t="s">
        <v>99</v>
      </c>
      <c r="E7899" s="203" t="s">
        <v>498</v>
      </c>
      <c r="F7899" s="472">
        <v>0</v>
      </c>
      <c r="G7899" s="97"/>
      <c r="H7899" s="116"/>
      <c r="I7899" s="116"/>
      <c r="J7899" s="97"/>
      <c r="AD7899" s="476"/>
      <c r="AI7899" s="473"/>
    </row>
    <row r="7900" spans="1:35" s="4" customFormat="1" x14ac:dyDescent="0.25">
      <c r="A7900" s="408">
        <f t="shared" si="121"/>
        <v>7898</v>
      </c>
      <c r="B7900" s="488">
        <v>45575</v>
      </c>
      <c r="C7900" s="212" t="s">
        <v>426</v>
      </c>
      <c r="D7900" s="408" t="s">
        <v>159</v>
      </c>
      <c r="E7900" s="408" t="s">
        <v>381</v>
      </c>
      <c r="F7900" s="97">
        <v>220</v>
      </c>
      <c r="G7900" s="97"/>
      <c r="H7900" s="116"/>
      <c r="I7900" s="116"/>
      <c r="J7900" s="97"/>
      <c r="AD7900" s="476"/>
      <c r="AI7900" s="473"/>
    </row>
    <row r="7901" spans="1:35" s="4" customFormat="1" x14ac:dyDescent="0.25">
      <c r="A7901" s="408">
        <f t="shared" si="121"/>
        <v>7899</v>
      </c>
      <c r="B7901" s="488">
        <v>45575</v>
      </c>
      <c r="C7901" s="373" t="s">
        <v>255</v>
      </c>
      <c r="D7901" s="408" t="s">
        <v>159</v>
      </c>
      <c r="E7901" s="408" t="s">
        <v>448</v>
      </c>
      <c r="F7901" s="472">
        <v>0</v>
      </c>
      <c r="G7901" s="97"/>
      <c r="H7901" s="116"/>
      <c r="I7901" s="116"/>
      <c r="J7901" s="97"/>
      <c r="AD7901" s="476"/>
      <c r="AI7901" s="473"/>
    </row>
    <row r="7902" spans="1:35" s="4" customFormat="1" x14ac:dyDescent="0.25">
      <c r="A7902" s="408">
        <f t="shared" si="121"/>
        <v>7900</v>
      </c>
      <c r="B7902" s="488">
        <v>45575</v>
      </c>
      <c r="C7902" s="96" t="s">
        <v>474</v>
      </c>
      <c r="D7902" s="408" t="s">
        <v>269</v>
      </c>
      <c r="E7902" s="408" t="s">
        <v>470</v>
      </c>
      <c r="F7902" s="97">
        <v>101</v>
      </c>
      <c r="G7902" s="97"/>
      <c r="H7902" s="116"/>
      <c r="I7902" s="116"/>
      <c r="J7902" s="97"/>
      <c r="AD7902" s="476"/>
      <c r="AI7902" s="473"/>
    </row>
    <row r="7903" spans="1:35" s="4" customFormat="1" x14ac:dyDescent="0.25">
      <c r="A7903" s="408">
        <f t="shared" si="121"/>
        <v>7901</v>
      </c>
      <c r="B7903" s="488">
        <v>45575</v>
      </c>
      <c r="C7903" s="373" t="s">
        <v>475</v>
      </c>
      <c r="D7903" s="408" t="s">
        <v>269</v>
      </c>
      <c r="E7903" s="408" t="s">
        <v>470</v>
      </c>
      <c r="F7903" s="472">
        <v>0</v>
      </c>
      <c r="G7903" s="97"/>
      <c r="H7903" s="116"/>
      <c r="I7903" s="116"/>
      <c r="J7903" s="97"/>
      <c r="AD7903" s="476"/>
      <c r="AI7903" s="473"/>
    </row>
    <row r="7904" spans="1:35" s="4" customFormat="1" x14ac:dyDescent="0.25">
      <c r="A7904" s="408">
        <f t="shared" si="121"/>
        <v>7902</v>
      </c>
      <c r="B7904" s="488">
        <v>45575</v>
      </c>
      <c r="C7904" s="96" t="s">
        <v>476</v>
      </c>
      <c r="D7904" s="408" t="s">
        <v>269</v>
      </c>
      <c r="E7904" s="408" t="s">
        <v>470</v>
      </c>
      <c r="F7904" s="97">
        <v>114</v>
      </c>
      <c r="G7904" s="97"/>
      <c r="H7904" s="116"/>
      <c r="I7904" s="116"/>
      <c r="J7904" s="97"/>
      <c r="AD7904" s="476"/>
      <c r="AI7904" s="473"/>
    </row>
    <row r="7905" spans="1:35" s="4" customFormat="1" x14ac:dyDescent="0.25">
      <c r="A7905" s="408">
        <f t="shared" si="121"/>
        <v>7903</v>
      </c>
      <c r="B7905" s="488">
        <v>45575</v>
      </c>
      <c r="C7905" s="373" t="s">
        <v>477</v>
      </c>
      <c r="D7905" s="408" t="s">
        <v>269</v>
      </c>
      <c r="E7905" s="408" t="s">
        <v>470</v>
      </c>
      <c r="F7905" s="472">
        <v>301</v>
      </c>
      <c r="G7905" s="97"/>
      <c r="H7905" s="116"/>
      <c r="I7905" s="116"/>
      <c r="J7905" s="97"/>
      <c r="AD7905" s="476"/>
      <c r="AI7905" s="473"/>
    </row>
    <row r="7906" spans="1:35" s="4" customFormat="1" x14ac:dyDescent="0.25">
      <c r="A7906" s="408">
        <f t="shared" si="121"/>
        <v>7904</v>
      </c>
      <c r="B7906" s="488">
        <v>45575</v>
      </c>
      <c r="C7906" s="373" t="s">
        <v>478</v>
      </c>
      <c r="D7906" s="408" t="s">
        <v>103</v>
      </c>
      <c r="E7906" s="408" t="s">
        <v>470</v>
      </c>
      <c r="F7906" s="97">
        <v>0</v>
      </c>
      <c r="G7906" s="97"/>
      <c r="H7906" s="116"/>
      <c r="I7906" s="116"/>
      <c r="J7906" s="97"/>
      <c r="AD7906" s="476"/>
      <c r="AI7906" s="473"/>
    </row>
    <row r="7907" spans="1:35" s="4" customFormat="1" x14ac:dyDescent="0.25">
      <c r="A7907" s="408">
        <f t="shared" si="121"/>
        <v>7905</v>
      </c>
      <c r="B7907" s="488">
        <v>45575</v>
      </c>
      <c r="C7907" s="373" t="s">
        <v>509</v>
      </c>
      <c r="D7907" s="408" t="s">
        <v>269</v>
      </c>
      <c r="E7907" s="408" t="s">
        <v>470</v>
      </c>
      <c r="F7907" s="472">
        <v>130</v>
      </c>
      <c r="G7907" s="97"/>
      <c r="H7907" s="116"/>
      <c r="I7907" s="116"/>
      <c r="J7907" s="97"/>
      <c r="AD7907" s="476"/>
      <c r="AI7907" s="473"/>
    </row>
    <row r="7908" spans="1:35" s="4" customFormat="1" x14ac:dyDescent="0.25">
      <c r="A7908" s="408">
        <f t="shared" si="121"/>
        <v>7906</v>
      </c>
      <c r="B7908" s="488">
        <v>45575</v>
      </c>
      <c r="C7908" s="96" t="s">
        <v>489</v>
      </c>
      <c r="D7908" s="408" t="s">
        <v>269</v>
      </c>
      <c r="E7908" s="408" t="s">
        <v>381</v>
      </c>
      <c r="F7908" s="97">
        <v>0</v>
      </c>
      <c r="G7908" s="97"/>
      <c r="H7908" s="116"/>
      <c r="I7908" s="116"/>
      <c r="J7908" s="97"/>
      <c r="AD7908" s="476"/>
      <c r="AI7908" s="473"/>
    </row>
    <row r="7909" spans="1:35" s="4" customFormat="1" x14ac:dyDescent="0.25">
      <c r="A7909" s="408">
        <f t="shared" si="121"/>
        <v>7907</v>
      </c>
      <c r="B7909" s="488">
        <v>45575</v>
      </c>
      <c r="C7909" s="373" t="s">
        <v>519</v>
      </c>
      <c r="D7909" s="408" t="s">
        <v>103</v>
      </c>
      <c r="E7909" s="408" t="s">
        <v>504</v>
      </c>
      <c r="F7909" s="472">
        <v>220</v>
      </c>
      <c r="G7909" s="97"/>
      <c r="H7909" s="116"/>
      <c r="I7909" s="116"/>
      <c r="J7909" s="97"/>
      <c r="AD7909" s="476"/>
      <c r="AI7909" s="473"/>
    </row>
    <row r="7910" spans="1:35" s="4" customFormat="1" x14ac:dyDescent="0.25">
      <c r="A7910" s="408">
        <f t="shared" si="121"/>
        <v>7908</v>
      </c>
      <c r="B7910" s="488">
        <v>45575</v>
      </c>
      <c r="C7910" s="96" t="s">
        <v>507</v>
      </c>
      <c r="D7910" s="408" t="s">
        <v>269</v>
      </c>
      <c r="E7910" s="408" t="s">
        <v>504</v>
      </c>
      <c r="F7910" s="97">
        <v>0</v>
      </c>
      <c r="G7910" s="97"/>
      <c r="H7910" s="116"/>
      <c r="I7910" s="116"/>
      <c r="J7910" s="97"/>
      <c r="AD7910" s="476"/>
      <c r="AI7910" s="473"/>
    </row>
    <row r="7911" spans="1:35" s="4" customFormat="1" x14ac:dyDescent="0.25">
      <c r="A7911" s="408">
        <f t="shared" si="121"/>
        <v>7909</v>
      </c>
      <c r="B7911" s="488">
        <v>45577</v>
      </c>
      <c r="C7911" s="212" t="s">
        <v>125</v>
      </c>
      <c r="D7911" s="408" t="s">
        <v>99</v>
      </c>
      <c r="E7911" s="408" t="s">
        <v>334</v>
      </c>
      <c r="F7911" s="472">
        <v>0</v>
      </c>
      <c r="G7911" s="97"/>
      <c r="H7911" s="116"/>
      <c r="I7911" s="116"/>
      <c r="J7911" s="97"/>
      <c r="AD7911" s="476"/>
      <c r="AI7911" s="473"/>
    </row>
    <row r="7912" spans="1:35" s="4" customFormat="1" x14ac:dyDescent="0.25">
      <c r="A7912" s="408">
        <f t="shared" si="121"/>
        <v>7910</v>
      </c>
      <c r="B7912" s="488">
        <v>45577</v>
      </c>
      <c r="C7912" s="212" t="s">
        <v>290</v>
      </c>
      <c r="D7912" s="408" t="s">
        <v>99</v>
      </c>
      <c r="E7912" s="408" t="s">
        <v>335</v>
      </c>
      <c r="F7912" s="97">
        <v>280</v>
      </c>
      <c r="G7912" s="97"/>
      <c r="H7912" s="116"/>
      <c r="I7912" s="116"/>
      <c r="J7912" s="97"/>
      <c r="AD7912" s="476"/>
      <c r="AI7912" s="473"/>
    </row>
    <row r="7913" spans="1:35" s="4" customFormat="1" x14ac:dyDescent="0.25">
      <c r="A7913" s="408">
        <f t="shared" si="121"/>
        <v>7911</v>
      </c>
      <c r="B7913" s="488">
        <v>45577</v>
      </c>
      <c r="C7913" s="212" t="s">
        <v>88</v>
      </c>
      <c r="D7913" s="408" t="s">
        <v>89</v>
      </c>
      <c r="E7913" s="408" t="s">
        <v>336</v>
      </c>
      <c r="F7913" s="472">
        <v>0</v>
      </c>
      <c r="G7913" s="97"/>
      <c r="H7913" s="116"/>
      <c r="I7913" s="116"/>
      <c r="J7913" s="97"/>
      <c r="AD7913" s="476"/>
      <c r="AI7913" s="473"/>
    </row>
    <row r="7914" spans="1:35" s="4" customFormat="1" x14ac:dyDescent="0.25">
      <c r="A7914" s="408">
        <f t="shared" si="121"/>
        <v>7912</v>
      </c>
      <c r="B7914" s="488">
        <v>45577</v>
      </c>
      <c r="C7914" s="212" t="s">
        <v>294</v>
      </c>
      <c r="D7914" s="408" t="s">
        <v>89</v>
      </c>
      <c r="E7914" s="408" t="s">
        <v>337</v>
      </c>
      <c r="F7914" s="97">
        <v>0</v>
      </c>
      <c r="G7914" s="97"/>
      <c r="H7914" s="116"/>
      <c r="I7914" s="116"/>
      <c r="J7914" s="97"/>
      <c r="AD7914" s="476"/>
      <c r="AI7914" s="473"/>
    </row>
    <row r="7915" spans="1:35" s="4" customFormat="1" x14ac:dyDescent="0.25">
      <c r="A7915" s="408">
        <f t="shared" si="121"/>
        <v>7913</v>
      </c>
      <c r="B7915" s="488">
        <v>45577</v>
      </c>
      <c r="C7915" s="212" t="s">
        <v>119</v>
      </c>
      <c r="D7915" s="408" t="s">
        <v>131</v>
      </c>
      <c r="E7915" s="408" t="s">
        <v>338</v>
      </c>
      <c r="F7915" s="472">
        <v>0</v>
      </c>
      <c r="G7915" s="97"/>
      <c r="H7915" s="116"/>
      <c r="I7915" s="116"/>
      <c r="J7915" s="97"/>
      <c r="AD7915" s="476"/>
      <c r="AI7915" s="473"/>
    </row>
    <row r="7916" spans="1:35" s="4" customFormat="1" x14ac:dyDescent="0.25">
      <c r="A7916" s="408">
        <f t="shared" si="121"/>
        <v>7914</v>
      </c>
      <c r="B7916" s="488">
        <v>45577</v>
      </c>
      <c r="C7916" s="212" t="s">
        <v>121</v>
      </c>
      <c r="D7916" s="408" t="s">
        <v>122</v>
      </c>
      <c r="E7916" s="408" t="s">
        <v>339</v>
      </c>
      <c r="F7916" s="97">
        <v>0</v>
      </c>
      <c r="G7916" s="97"/>
      <c r="H7916" s="116"/>
      <c r="I7916" s="116"/>
      <c r="J7916" s="97"/>
      <c r="AD7916" s="476"/>
      <c r="AI7916" s="473"/>
    </row>
    <row r="7917" spans="1:35" s="4" customFormat="1" x14ac:dyDescent="0.25">
      <c r="A7917" s="408">
        <f t="shared" si="121"/>
        <v>7915</v>
      </c>
      <c r="B7917" s="488">
        <v>45577</v>
      </c>
      <c r="C7917" s="212" t="s">
        <v>349</v>
      </c>
      <c r="D7917" s="408" t="s">
        <v>360</v>
      </c>
      <c r="E7917" s="408" t="s">
        <v>127</v>
      </c>
      <c r="F7917" s="472">
        <v>0</v>
      </c>
      <c r="G7917" s="97"/>
      <c r="H7917" s="116"/>
      <c r="I7917" s="116"/>
      <c r="J7917" s="97"/>
      <c r="AD7917" s="476"/>
      <c r="AI7917" s="473"/>
    </row>
    <row r="7918" spans="1:35" s="4" customFormat="1" x14ac:dyDescent="0.25">
      <c r="A7918" s="408">
        <f t="shared" si="121"/>
        <v>7916</v>
      </c>
      <c r="B7918" s="488">
        <v>45577</v>
      </c>
      <c r="C7918" s="212" t="s">
        <v>449</v>
      </c>
      <c r="D7918" s="408" t="s">
        <v>122</v>
      </c>
      <c r="E7918" s="408" t="s">
        <v>339</v>
      </c>
      <c r="F7918" s="97">
        <v>0</v>
      </c>
      <c r="G7918" s="97"/>
      <c r="H7918" s="116"/>
      <c r="I7918" s="116"/>
      <c r="J7918" s="97"/>
      <c r="AD7918" s="476"/>
      <c r="AI7918" s="473"/>
    </row>
    <row r="7919" spans="1:35" s="4" customFormat="1" x14ac:dyDescent="0.25">
      <c r="A7919" s="408">
        <f t="shared" si="121"/>
        <v>7917</v>
      </c>
      <c r="B7919" s="488">
        <v>45577</v>
      </c>
      <c r="C7919" s="212" t="s">
        <v>118</v>
      </c>
      <c r="D7919" s="408" t="s">
        <v>107</v>
      </c>
      <c r="E7919" s="408" t="s">
        <v>340</v>
      </c>
      <c r="F7919" s="472">
        <v>0</v>
      </c>
      <c r="G7919" s="97"/>
      <c r="H7919" s="116"/>
      <c r="I7919" s="116"/>
      <c r="J7919" s="97"/>
      <c r="AD7919" s="476"/>
      <c r="AI7919" s="473"/>
    </row>
    <row r="7920" spans="1:35" s="4" customFormat="1" x14ac:dyDescent="0.25">
      <c r="A7920" s="408">
        <f t="shared" si="121"/>
        <v>7918</v>
      </c>
      <c r="B7920" s="488">
        <v>45577</v>
      </c>
      <c r="C7920" s="212" t="s">
        <v>109</v>
      </c>
      <c r="D7920" s="408" t="s">
        <v>107</v>
      </c>
      <c r="E7920" s="408" t="s">
        <v>341</v>
      </c>
      <c r="F7920" s="97">
        <v>0</v>
      </c>
      <c r="G7920" s="97"/>
      <c r="H7920" s="116"/>
      <c r="I7920" s="116"/>
      <c r="J7920" s="97"/>
      <c r="AD7920" s="476"/>
      <c r="AI7920" s="473"/>
    </row>
    <row r="7921" spans="1:35" s="4" customFormat="1" x14ac:dyDescent="0.25">
      <c r="A7921" s="408">
        <f t="shared" si="121"/>
        <v>7919</v>
      </c>
      <c r="B7921" s="488">
        <v>45577</v>
      </c>
      <c r="C7921" s="212" t="s">
        <v>106</v>
      </c>
      <c r="D7921" s="408" t="s">
        <v>107</v>
      </c>
      <c r="E7921" s="408" t="s">
        <v>342</v>
      </c>
      <c r="F7921" s="472">
        <v>60</v>
      </c>
      <c r="G7921" s="97"/>
      <c r="H7921" s="116"/>
      <c r="I7921" s="116"/>
      <c r="J7921" s="97"/>
      <c r="AD7921" s="476"/>
      <c r="AI7921" s="473"/>
    </row>
    <row r="7922" spans="1:35" s="4" customFormat="1" x14ac:dyDescent="0.25">
      <c r="A7922" s="408">
        <f t="shared" si="121"/>
        <v>7920</v>
      </c>
      <c r="B7922" s="488">
        <v>45577</v>
      </c>
      <c r="C7922" s="212" t="s">
        <v>278</v>
      </c>
      <c r="D7922" s="408" t="s">
        <v>107</v>
      </c>
      <c r="E7922" s="408" t="s">
        <v>341</v>
      </c>
      <c r="F7922" s="97">
        <v>0</v>
      </c>
      <c r="G7922" s="97"/>
      <c r="H7922" s="116"/>
      <c r="I7922" s="116"/>
      <c r="J7922" s="97"/>
      <c r="AD7922" s="476"/>
      <c r="AI7922" s="473"/>
    </row>
    <row r="7923" spans="1:35" s="4" customFormat="1" x14ac:dyDescent="0.25">
      <c r="A7923" s="408">
        <f t="shared" si="121"/>
        <v>7921</v>
      </c>
      <c r="B7923" s="488">
        <v>45577</v>
      </c>
      <c r="C7923" s="212" t="s">
        <v>539</v>
      </c>
      <c r="D7923" s="408" t="s">
        <v>107</v>
      </c>
      <c r="E7923" s="408" t="s">
        <v>1</v>
      </c>
      <c r="F7923" s="472">
        <v>0</v>
      </c>
      <c r="G7923" s="97"/>
      <c r="H7923" s="116"/>
      <c r="I7923" s="116"/>
      <c r="J7923" s="97"/>
      <c r="AD7923" s="476"/>
      <c r="AI7923" s="473"/>
    </row>
    <row r="7924" spans="1:35" s="4" customFormat="1" x14ac:dyDescent="0.25">
      <c r="A7924" s="408">
        <f t="shared" si="121"/>
        <v>7922</v>
      </c>
      <c r="B7924" s="488">
        <v>45577</v>
      </c>
      <c r="C7924" s="212" t="s">
        <v>540</v>
      </c>
      <c r="D7924" s="408" t="e">
        <v>#N/A</v>
      </c>
      <c r="E7924" s="408" t="e">
        <v>#N/A</v>
      </c>
      <c r="F7924" s="97">
        <v>0</v>
      </c>
      <c r="G7924" s="97"/>
      <c r="H7924" s="116"/>
      <c r="I7924" s="116"/>
      <c r="J7924" s="97"/>
      <c r="AD7924" s="476"/>
      <c r="AI7924" s="473"/>
    </row>
    <row r="7925" spans="1:35" s="4" customFormat="1" x14ac:dyDescent="0.25">
      <c r="A7925" s="408">
        <f t="shared" si="121"/>
        <v>7923</v>
      </c>
      <c r="B7925" s="488">
        <v>45577</v>
      </c>
      <c r="C7925" s="212" t="s">
        <v>91</v>
      </c>
      <c r="D7925" s="408" t="s">
        <v>92</v>
      </c>
      <c r="E7925" s="408" t="s">
        <v>343</v>
      </c>
      <c r="F7925" s="472">
        <v>150</v>
      </c>
      <c r="G7925" s="97"/>
      <c r="H7925" s="116"/>
      <c r="I7925" s="116"/>
      <c r="J7925" s="97"/>
      <c r="AD7925" s="476"/>
      <c r="AI7925" s="473"/>
    </row>
    <row r="7926" spans="1:35" s="4" customFormat="1" x14ac:dyDescent="0.25">
      <c r="A7926" s="408">
        <f t="shared" si="121"/>
        <v>7924</v>
      </c>
      <c r="B7926" s="488">
        <v>45577</v>
      </c>
      <c r="C7926" s="212" t="s">
        <v>94</v>
      </c>
      <c r="D7926" s="408" t="s">
        <v>92</v>
      </c>
      <c r="E7926" s="408" t="s">
        <v>344</v>
      </c>
      <c r="F7926" s="97">
        <v>0</v>
      </c>
      <c r="G7926" s="97"/>
      <c r="H7926" s="116"/>
      <c r="I7926" s="116"/>
      <c r="J7926" s="97"/>
      <c r="AD7926" s="476"/>
      <c r="AI7926" s="473"/>
    </row>
    <row r="7927" spans="1:35" s="4" customFormat="1" x14ac:dyDescent="0.25">
      <c r="A7927" s="408">
        <f t="shared" si="121"/>
        <v>7925</v>
      </c>
      <c r="B7927" s="488">
        <v>45577</v>
      </c>
      <c r="C7927" s="212" t="s">
        <v>116</v>
      </c>
      <c r="D7927" s="408" t="s">
        <v>92</v>
      </c>
      <c r="E7927" s="408" t="s">
        <v>345</v>
      </c>
      <c r="F7927" s="472">
        <v>150</v>
      </c>
      <c r="G7927" s="97"/>
      <c r="H7927" s="116"/>
      <c r="I7927" s="116"/>
      <c r="J7927" s="97"/>
      <c r="AD7927" s="476"/>
      <c r="AI7927" s="473"/>
    </row>
    <row r="7928" spans="1:35" s="4" customFormat="1" x14ac:dyDescent="0.25">
      <c r="A7928" s="408">
        <f t="shared" ref="A7928:A7991" si="122">ROW()-2</f>
        <v>7926</v>
      </c>
      <c r="B7928" s="488">
        <v>45577</v>
      </c>
      <c r="C7928" s="212" t="s">
        <v>128</v>
      </c>
      <c r="D7928" s="408" t="s">
        <v>97</v>
      </c>
      <c r="E7928" s="408" t="s">
        <v>346</v>
      </c>
      <c r="F7928" s="97">
        <v>62</v>
      </c>
      <c r="G7928" s="97"/>
      <c r="H7928" s="116"/>
      <c r="I7928" s="116"/>
      <c r="J7928" s="97"/>
      <c r="AD7928" s="476"/>
      <c r="AI7928" s="473"/>
    </row>
    <row r="7929" spans="1:35" s="4" customFormat="1" x14ac:dyDescent="0.25">
      <c r="A7929" s="408">
        <f t="shared" si="122"/>
        <v>7927</v>
      </c>
      <c r="B7929" s="488">
        <v>45577</v>
      </c>
      <c r="C7929" s="212" t="s">
        <v>96</v>
      </c>
      <c r="D7929" s="408" t="s">
        <v>97</v>
      </c>
      <c r="E7929" s="408" t="s">
        <v>347</v>
      </c>
      <c r="F7929" s="472">
        <v>105</v>
      </c>
      <c r="G7929" s="97"/>
      <c r="H7929" s="116"/>
      <c r="I7929" s="116"/>
      <c r="J7929" s="97"/>
      <c r="AD7929" s="476"/>
      <c r="AI7929" s="473"/>
    </row>
    <row r="7930" spans="1:35" s="4" customFormat="1" x14ac:dyDescent="0.25">
      <c r="A7930" s="408">
        <f t="shared" si="122"/>
        <v>7928</v>
      </c>
      <c r="B7930" s="488">
        <v>45577</v>
      </c>
      <c r="C7930" s="212" t="s">
        <v>113</v>
      </c>
      <c r="D7930" s="408" t="s">
        <v>114</v>
      </c>
      <c r="E7930" s="408" t="s">
        <v>348</v>
      </c>
      <c r="F7930" s="97">
        <v>0</v>
      </c>
      <c r="G7930" s="97"/>
      <c r="H7930" s="116"/>
      <c r="I7930" s="116"/>
      <c r="J7930" s="97"/>
      <c r="AD7930" s="476"/>
      <c r="AI7930" s="473"/>
    </row>
    <row r="7931" spans="1:35" s="4" customFormat="1" x14ac:dyDescent="0.25">
      <c r="A7931" s="408">
        <f t="shared" si="122"/>
        <v>7929</v>
      </c>
      <c r="B7931" s="488">
        <v>45577</v>
      </c>
      <c r="C7931" s="96" t="s">
        <v>559</v>
      </c>
      <c r="D7931" s="408" t="str">
        <f>VLOOKUP(C7931,X$4:Z7932,2,FALSE)</f>
        <v>لودر VOLVO</v>
      </c>
      <c r="E7931" s="408" t="str">
        <f>VLOOKUP(C7931,X$4:Z7932,3,FALSE)</f>
        <v>شرکتی</v>
      </c>
      <c r="F7931" s="472">
        <v>0</v>
      </c>
      <c r="G7931" s="97"/>
      <c r="H7931" s="116"/>
      <c r="I7931" s="116"/>
      <c r="J7931" s="97"/>
      <c r="AD7931" s="476"/>
      <c r="AI7931" s="473"/>
    </row>
    <row r="7932" spans="1:35" s="4" customFormat="1" x14ac:dyDescent="0.25">
      <c r="A7932" s="408">
        <f t="shared" si="122"/>
        <v>7930</v>
      </c>
      <c r="B7932" s="488">
        <v>45577</v>
      </c>
      <c r="C7932" s="212" t="s">
        <v>156</v>
      </c>
      <c r="D7932" s="408" t="s">
        <v>136</v>
      </c>
      <c r="E7932" s="408" t="s">
        <v>149</v>
      </c>
      <c r="F7932" s="97">
        <v>200</v>
      </c>
      <c r="G7932" s="97"/>
      <c r="H7932" s="116"/>
      <c r="I7932" s="116"/>
      <c r="J7932" s="97"/>
      <c r="AD7932" s="476"/>
      <c r="AI7932" s="473"/>
    </row>
    <row r="7933" spans="1:35" s="4" customFormat="1" x14ac:dyDescent="0.25">
      <c r="A7933" s="408">
        <f t="shared" si="122"/>
        <v>7931</v>
      </c>
      <c r="B7933" s="488">
        <v>45577</v>
      </c>
      <c r="C7933" s="212" t="s">
        <v>142</v>
      </c>
      <c r="D7933" s="408" t="s">
        <v>264</v>
      </c>
      <c r="E7933" s="408" t="s">
        <v>143</v>
      </c>
      <c r="F7933" s="472">
        <v>0</v>
      </c>
      <c r="G7933" s="97"/>
      <c r="H7933" s="116"/>
      <c r="I7933" s="116"/>
      <c r="J7933" s="97"/>
      <c r="AD7933" s="476"/>
      <c r="AI7933" s="473"/>
    </row>
    <row r="7934" spans="1:35" s="4" customFormat="1" x14ac:dyDescent="0.25">
      <c r="A7934" s="408">
        <f t="shared" si="122"/>
        <v>7932</v>
      </c>
      <c r="B7934" s="488">
        <v>45577</v>
      </c>
      <c r="C7934" s="212" t="s">
        <v>144</v>
      </c>
      <c r="D7934" s="408" t="s">
        <v>264</v>
      </c>
      <c r="E7934" s="408" t="s">
        <v>143</v>
      </c>
      <c r="F7934" s="97">
        <v>0</v>
      </c>
      <c r="G7934" s="97"/>
      <c r="H7934" s="116"/>
      <c r="I7934" s="116"/>
      <c r="J7934" s="97"/>
      <c r="AD7934" s="476"/>
      <c r="AI7934" s="473"/>
    </row>
    <row r="7935" spans="1:35" s="4" customFormat="1" x14ac:dyDescent="0.25">
      <c r="A7935" s="408">
        <f t="shared" si="122"/>
        <v>7933</v>
      </c>
      <c r="B7935" s="488">
        <v>45577</v>
      </c>
      <c r="C7935" s="212" t="s">
        <v>145</v>
      </c>
      <c r="D7935" s="408" t="s">
        <v>265</v>
      </c>
      <c r="E7935" s="408" t="s">
        <v>146</v>
      </c>
      <c r="F7935" s="472">
        <v>304</v>
      </c>
      <c r="G7935" s="97"/>
      <c r="H7935" s="116"/>
      <c r="I7935" s="116"/>
      <c r="J7935" s="97"/>
      <c r="AD7935" s="476"/>
      <c r="AI7935" s="473"/>
    </row>
    <row r="7936" spans="1:35" s="4" customFormat="1" x14ac:dyDescent="0.25">
      <c r="A7936" s="408">
        <f t="shared" si="122"/>
        <v>7934</v>
      </c>
      <c r="B7936" s="488">
        <v>45577</v>
      </c>
      <c r="C7936" s="212" t="s">
        <v>160</v>
      </c>
      <c r="D7936" s="408" t="s">
        <v>136</v>
      </c>
      <c r="E7936" s="408" t="s">
        <v>64</v>
      </c>
      <c r="F7936" s="97">
        <v>95</v>
      </c>
      <c r="G7936" s="97"/>
      <c r="H7936" s="116"/>
      <c r="I7936" s="116"/>
      <c r="J7936" s="97"/>
      <c r="AD7936" s="476"/>
      <c r="AI7936" s="473"/>
    </row>
    <row r="7937" spans="1:35" s="4" customFormat="1" x14ac:dyDescent="0.25">
      <c r="A7937" s="408">
        <f t="shared" si="122"/>
        <v>7935</v>
      </c>
      <c r="B7937" s="488">
        <v>45577</v>
      </c>
      <c r="C7937" s="212" t="s">
        <v>390</v>
      </c>
      <c r="D7937" s="408" t="s">
        <v>99</v>
      </c>
      <c r="E7937" s="408" t="s">
        <v>381</v>
      </c>
      <c r="F7937" s="472">
        <v>0</v>
      </c>
      <c r="G7937" s="97"/>
      <c r="H7937" s="116"/>
      <c r="I7937" s="116"/>
      <c r="J7937" s="97"/>
      <c r="AD7937" s="476"/>
      <c r="AI7937" s="473"/>
    </row>
    <row r="7938" spans="1:35" s="4" customFormat="1" x14ac:dyDescent="0.25">
      <c r="A7938" s="408">
        <f t="shared" si="122"/>
        <v>7936</v>
      </c>
      <c r="B7938" s="488">
        <v>45577</v>
      </c>
      <c r="C7938" s="96" t="s">
        <v>283</v>
      </c>
      <c r="D7938" s="408" t="s">
        <v>266</v>
      </c>
      <c r="E7938" s="408" t="s">
        <v>63</v>
      </c>
      <c r="F7938" s="97">
        <v>98</v>
      </c>
      <c r="G7938" s="97"/>
      <c r="H7938" s="116"/>
      <c r="I7938" s="116"/>
      <c r="J7938" s="97"/>
      <c r="AD7938" s="476"/>
      <c r="AI7938" s="473"/>
    </row>
    <row r="7939" spans="1:35" s="4" customFormat="1" x14ac:dyDescent="0.25">
      <c r="A7939" s="408">
        <f t="shared" si="122"/>
        <v>7937</v>
      </c>
      <c r="B7939" s="488">
        <v>45577</v>
      </c>
      <c r="C7939" s="212" t="s">
        <v>148</v>
      </c>
      <c r="D7939" s="408" t="s">
        <v>92</v>
      </c>
      <c r="E7939" s="408" t="s">
        <v>63</v>
      </c>
      <c r="F7939" s="472">
        <v>0</v>
      </c>
      <c r="G7939" s="97"/>
      <c r="H7939" s="116"/>
      <c r="I7939" s="116"/>
      <c r="J7939" s="97"/>
      <c r="AD7939" s="476"/>
      <c r="AI7939" s="473"/>
    </row>
    <row r="7940" spans="1:35" s="4" customFormat="1" x14ac:dyDescent="0.25">
      <c r="A7940" s="408">
        <f t="shared" si="122"/>
        <v>7938</v>
      </c>
      <c r="B7940" s="488">
        <v>45577</v>
      </c>
      <c r="C7940" s="212" t="s">
        <v>150</v>
      </c>
      <c r="D7940" s="408" t="s">
        <v>92</v>
      </c>
      <c r="E7940" s="408" t="s">
        <v>63</v>
      </c>
      <c r="F7940" s="97">
        <v>0</v>
      </c>
      <c r="G7940" s="97"/>
      <c r="H7940" s="116"/>
      <c r="I7940" s="116"/>
      <c r="J7940" s="97"/>
      <c r="AD7940" s="476"/>
      <c r="AI7940" s="473"/>
    </row>
    <row r="7941" spans="1:35" s="4" customFormat="1" x14ac:dyDescent="0.25">
      <c r="A7941" s="408">
        <f t="shared" si="122"/>
        <v>7939</v>
      </c>
      <c r="B7941" s="488">
        <v>45577</v>
      </c>
      <c r="C7941" s="213" t="s">
        <v>467</v>
      </c>
      <c r="D7941" s="408" t="s">
        <v>92</v>
      </c>
      <c r="E7941" s="408" t="s">
        <v>63</v>
      </c>
      <c r="F7941" s="472">
        <v>0</v>
      </c>
      <c r="G7941" s="97"/>
      <c r="H7941" s="116"/>
      <c r="I7941" s="116"/>
      <c r="J7941" s="97"/>
      <c r="AD7941" s="476"/>
      <c r="AI7941" s="473"/>
    </row>
    <row r="7942" spans="1:35" s="4" customFormat="1" x14ac:dyDescent="0.25">
      <c r="A7942" s="408">
        <f t="shared" si="122"/>
        <v>7940</v>
      </c>
      <c r="B7942" s="488">
        <v>45577</v>
      </c>
      <c r="C7942" s="212" t="s">
        <v>135</v>
      </c>
      <c r="D7942" s="408" t="s">
        <v>136</v>
      </c>
      <c r="E7942" s="408" t="s">
        <v>2</v>
      </c>
      <c r="F7942" s="97">
        <v>0</v>
      </c>
      <c r="G7942" s="97"/>
      <c r="H7942" s="116"/>
      <c r="I7942" s="116"/>
      <c r="J7942" s="97"/>
      <c r="AD7942" s="476"/>
      <c r="AI7942" s="473"/>
    </row>
    <row r="7943" spans="1:35" s="4" customFormat="1" x14ac:dyDescent="0.25">
      <c r="A7943" s="408">
        <f t="shared" si="122"/>
        <v>7941</v>
      </c>
      <c r="B7943" s="488">
        <v>45577</v>
      </c>
      <c r="C7943" s="212" t="s">
        <v>137</v>
      </c>
      <c r="D7943" s="408" t="s">
        <v>136</v>
      </c>
      <c r="E7943" s="408" t="s">
        <v>2</v>
      </c>
      <c r="F7943" s="472">
        <v>198</v>
      </c>
      <c r="G7943" s="97"/>
      <c r="H7943" s="116"/>
      <c r="I7943" s="116"/>
      <c r="J7943" s="97"/>
      <c r="AD7943" s="476"/>
      <c r="AI7943" s="473"/>
    </row>
    <row r="7944" spans="1:35" s="4" customFormat="1" x14ac:dyDescent="0.25">
      <c r="A7944" s="408">
        <f t="shared" si="122"/>
        <v>7942</v>
      </c>
      <c r="B7944" s="488">
        <v>45577</v>
      </c>
      <c r="C7944" s="212" t="s">
        <v>139</v>
      </c>
      <c r="D7944" s="408" t="s">
        <v>92</v>
      </c>
      <c r="E7944" s="408" t="s">
        <v>2</v>
      </c>
      <c r="F7944" s="97">
        <v>150</v>
      </c>
      <c r="G7944" s="97"/>
      <c r="H7944" s="116"/>
      <c r="I7944" s="116"/>
      <c r="J7944" s="97"/>
      <c r="AD7944" s="476"/>
      <c r="AI7944" s="473"/>
    </row>
    <row r="7945" spans="1:35" s="4" customFormat="1" x14ac:dyDescent="0.25">
      <c r="A7945" s="408">
        <f t="shared" si="122"/>
        <v>7943</v>
      </c>
      <c r="B7945" s="488">
        <v>45577</v>
      </c>
      <c r="C7945" s="212" t="s">
        <v>140</v>
      </c>
      <c r="D7945" s="408" t="s">
        <v>92</v>
      </c>
      <c r="E7945" s="408" t="s">
        <v>2</v>
      </c>
      <c r="F7945" s="472">
        <v>147</v>
      </c>
      <c r="G7945" s="97"/>
      <c r="H7945" s="116"/>
      <c r="I7945" s="116"/>
      <c r="J7945" s="97"/>
      <c r="AD7945" s="476"/>
      <c r="AI7945" s="473"/>
    </row>
    <row r="7946" spans="1:35" s="4" customFormat="1" x14ac:dyDescent="0.25">
      <c r="A7946" s="408">
        <f t="shared" si="122"/>
        <v>7944</v>
      </c>
      <c r="B7946" s="488">
        <v>45577</v>
      </c>
      <c r="C7946" s="212" t="s">
        <v>141</v>
      </c>
      <c r="D7946" s="408" t="s">
        <v>92</v>
      </c>
      <c r="E7946" s="408" t="s">
        <v>2</v>
      </c>
      <c r="F7946" s="97">
        <v>0</v>
      </c>
      <c r="G7946" s="97"/>
      <c r="H7946" s="116"/>
      <c r="I7946" s="116"/>
      <c r="J7946" s="97"/>
      <c r="AD7946" s="476"/>
      <c r="AI7946" s="473"/>
    </row>
    <row r="7947" spans="1:35" s="4" customFormat="1" x14ac:dyDescent="0.25">
      <c r="A7947" s="408">
        <f t="shared" si="122"/>
        <v>7945</v>
      </c>
      <c r="B7947" s="488">
        <v>45577</v>
      </c>
      <c r="C7947" s="212" t="s">
        <v>134</v>
      </c>
      <c r="D7947" s="408" t="s">
        <v>99</v>
      </c>
      <c r="E7947" s="408" t="s">
        <v>2</v>
      </c>
      <c r="F7947" s="472">
        <v>0</v>
      </c>
      <c r="G7947" s="97"/>
      <c r="H7947" s="116"/>
      <c r="I7947" s="116"/>
      <c r="J7947" s="97"/>
      <c r="AD7947" s="476"/>
      <c r="AI7947" s="473"/>
    </row>
    <row r="7948" spans="1:35" s="4" customFormat="1" x14ac:dyDescent="0.25">
      <c r="A7948" s="408">
        <f t="shared" si="122"/>
        <v>7946</v>
      </c>
      <c r="B7948" s="488">
        <v>45577</v>
      </c>
      <c r="C7948" s="212" t="s">
        <v>279</v>
      </c>
      <c r="D7948" s="408" t="s">
        <v>99</v>
      </c>
      <c r="E7948" s="408" t="s">
        <v>2</v>
      </c>
      <c r="F7948" s="97">
        <v>0</v>
      </c>
      <c r="G7948" s="97"/>
      <c r="H7948" s="116"/>
      <c r="I7948" s="116"/>
      <c r="J7948" s="97"/>
      <c r="AD7948" s="476"/>
      <c r="AI7948" s="473"/>
    </row>
    <row r="7949" spans="1:35" s="4" customFormat="1" x14ac:dyDescent="0.25">
      <c r="A7949" s="408">
        <f t="shared" si="122"/>
        <v>7947</v>
      </c>
      <c r="B7949" s="488">
        <v>45577</v>
      </c>
      <c r="C7949" s="212" t="s">
        <v>153</v>
      </c>
      <c r="D7949" s="408" t="s">
        <v>103</v>
      </c>
      <c r="E7949" s="408" t="s">
        <v>62</v>
      </c>
      <c r="F7949" s="472">
        <v>99</v>
      </c>
      <c r="G7949" s="97"/>
      <c r="H7949" s="116"/>
      <c r="I7949" s="116"/>
      <c r="J7949" s="97"/>
      <c r="AD7949" s="476"/>
      <c r="AI7949" s="473"/>
    </row>
    <row r="7950" spans="1:35" s="4" customFormat="1" x14ac:dyDescent="0.25">
      <c r="A7950" s="408">
        <f t="shared" si="122"/>
        <v>7948</v>
      </c>
      <c r="B7950" s="488">
        <v>45577</v>
      </c>
      <c r="C7950" s="212" t="s">
        <v>154</v>
      </c>
      <c r="D7950" s="408" t="s">
        <v>92</v>
      </c>
      <c r="E7950" s="408" t="s">
        <v>62</v>
      </c>
      <c r="F7950" s="97">
        <v>0</v>
      </c>
      <c r="G7950" s="97"/>
      <c r="H7950" s="116"/>
      <c r="I7950" s="116"/>
      <c r="J7950" s="97"/>
      <c r="AD7950" s="476"/>
      <c r="AI7950" s="473"/>
    </row>
    <row r="7951" spans="1:35" s="4" customFormat="1" x14ac:dyDescent="0.25">
      <c r="A7951" s="408">
        <f t="shared" si="122"/>
        <v>7949</v>
      </c>
      <c r="B7951" s="488">
        <v>45577</v>
      </c>
      <c r="C7951" s="212" t="s">
        <v>155</v>
      </c>
      <c r="D7951" s="408" t="s">
        <v>92</v>
      </c>
      <c r="E7951" s="408" t="s">
        <v>62</v>
      </c>
      <c r="F7951" s="472">
        <v>200</v>
      </c>
      <c r="G7951" s="97"/>
      <c r="H7951" s="116"/>
      <c r="I7951" s="116"/>
      <c r="J7951" s="97"/>
      <c r="AD7951" s="476"/>
      <c r="AI7951" s="473"/>
    </row>
    <row r="7952" spans="1:35" s="4" customFormat="1" x14ac:dyDescent="0.25">
      <c r="A7952" s="408">
        <f t="shared" si="122"/>
        <v>7950</v>
      </c>
      <c r="B7952" s="488">
        <v>45577</v>
      </c>
      <c r="C7952" s="212" t="s">
        <v>295</v>
      </c>
      <c r="D7952" s="408" t="s">
        <v>92</v>
      </c>
      <c r="E7952" s="408" t="s">
        <v>62</v>
      </c>
      <c r="F7952" s="97">
        <v>0</v>
      </c>
      <c r="G7952" s="97"/>
      <c r="H7952" s="116"/>
      <c r="I7952" s="116"/>
      <c r="J7952" s="97"/>
      <c r="AD7952" s="476"/>
      <c r="AI7952" s="473"/>
    </row>
    <row r="7953" spans="1:35" s="4" customFormat="1" x14ac:dyDescent="0.25">
      <c r="A7953" s="408">
        <f t="shared" si="122"/>
        <v>7951</v>
      </c>
      <c r="B7953" s="488">
        <v>45577</v>
      </c>
      <c r="C7953" s="212" t="s">
        <v>259</v>
      </c>
      <c r="D7953" s="408" t="s">
        <v>92</v>
      </c>
      <c r="E7953" s="408" t="s">
        <v>2</v>
      </c>
      <c r="F7953" s="472">
        <v>0</v>
      </c>
      <c r="G7953" s="97"/>
      <c r="H7953" s="116"/>
      <c r="I7953" s="116"/>
      <c r="J7953" s="97"/>
      <c r="AD7953" s="476"/>
      <c r="AI7953" s="473"/>
    </row>
    <row r="7954" spans="1:35" s="4" customFormat="1" x14ac:dyDescent="0.25">
      <c r="A7954" s="408">
        <f t="shared" si="122"/>
        <v>7952</v>
      </c>
      <c r="B7954" s="488">
        <v>45577</v>
      </c>
      <c r="C7954" s="212" t="s">
        <v>260</v>
      </c>
      <c r="D7954" s="408" t="s">
        <v>92</v>
      </c>
      <c r="E7954" s="408" t="s">
        <v>2</v>
      </c>
      <c r="F7954" s="97">
        <v>0</v>
      </c>
      <c r="G7954" s="97"/>
      <c r="H7954" s="116"/>
      <c r="I7954" s="116"/>
      <c r="J7954" s="97"/>
      <c r="AD7954" s="476"/>
      <c r="AI7954" s="473"/>
    </row>
    <row r="7955" spans="1:35" s="4" customFormat="1" x14ac:dyDescent="0.25">
      <c r="A7955" s="408">
        <f t="shared" si="122"/>
        <v>7953</v>
      </c>
      <c r="B7955" s="488">
        <v>45577</v>
      </c>
      <c r="C7955" s="212" t="s">
        <v>252</v>
      </c>
      <c r="D7955" s="408" t="s">
        <v>92</v>
      </c>
      <c r="E7955" s="408" t="s">
        <v>2</v>
      </c>
      <c r="F7955" s="472">
        <v>0</v>
      </c>
      <c r="G7955" s="97"/>
      <c r="H7955" s="116"/>
      <c r="I7955" s="116"/>
      <c r="J7955" s="97"/>
      <c r="AD7955" s="476"/>
      <c r="AI7955" s="473"/>
    </row>
    <row r="7956" spans="1:35" s="4" customFormat="1" x14ac:dyDescent="0.25">
      <c r="A7956" s="408">
        <f t="shared" si="122"/>
        <v>7954</v>
      </c>
      <c r="B7956" s="488">
        <v>45577</v>
      </c>
      <c r="C7956" s="212" t="s">
        <v>177</v>
      </c>
      <c r="D7956" s="408" t="s">
        <v>159</v>
      </c>
      <c r="E7956" s="408" t="s">
        <v>8</v>
      </c>
      <c r="F7956" s="97">
        <v>0</v>
      </c>
      <c r="G7956" s="97"/>
      <c r="H7956" s="116"/>
      <c r="I7956" s="116"/>
      <c r="J7956" s="97"/>
      <c r="AD7956" s="476"/>
      <c r="AI7956" s="473"/>
    </row>
    <row r="7957" spans="1:35" s="4" customFormat="1" x14ac:dyDescent="0.25">
      <c r="A7957" s="408">
        <f t="shared" si="122"/>
        <v>7955</v>
      </c>
      <c r="B7957" s="488">
        <v>45577</v>
      </c>
      <c r="C7957" s="212" t="s">
        <v>162</v>
      </c>
      <c r="D7957" s="408" t="s">
        <v>163</v>
      </c>
      <c r="E7957" s="408" t="s">
        <v>164</v>
      </c>
      <c r="F7957" s="472">
        <v>0</v>
      </c>
      <c r="G7957" s="97"/>
      <c r="H7957" s="116"/>
      <c r="I7957" s="116"/>
      <c r="J7957" s="97"/>
      <c r="AD7957" s="476"/>
      <c r="AI7957" s="473"/>
    </row>
    <row r="7958" spans="1:35" s="4" customFormat="1" x14ac:dyDescent="0.25">
      <c r="A7958" s="408">
        <f t="shared" si="122"/>
        <v>7956</v>
      </c>
      <c r="B7958" s="488">
        <v>45577</v>
      </c>
      <c r="C7958" s="212" t="s">
        <v>166</v>
      </c>
      <c r="D7958" s="408" t="s">
        <v>167</v>
      </c>
      <c r="E7958" s="408" t="s">
        <v>164</v>
      </c>
      <c r="F7958" s="97">
        <v>67</v>
      </c>
      <c r="G7958" s="97"/>
      <c r="H7958" s="116"/>
      <c r="I7958" s="116"/>
      <c r="J7958" s="97"/>
      <c r="AD7958" s="476"/>
      <c r="AI7958" s="473"/>
    </row>
    <row r="7959" spans="1:35" s="4" customFormat="1" x14ac:dyDescent="0.25">
      <c r="A7959" s="408">
        <f t="shared" si="122"/>
        <v>7957</v>
      </c>
      <c r="B7959" s="488">
        <v>45577</v>
      </c>
      <c r="C7959" s="212" t="s">
        <v>169</v>
      </c>
      <c r="D7959" s="408" t="s">
        <v>167</v>
      </c>
      <c r="E7959" s="408" t="s">
        <v>164</v>
      </c>
      <c r="F7959" s="472">
        <v>72</v>
      </c>
      <c r="G7959" s="97"/>
      <c r="H7959" s="116"/>
      <c r="I7959" s="116"/>
      <c r="J7959" s="97"/>
      <c r="AD7959" s="476"/>
      <c r="AI7959" s="473"/>
    </row>
    <row r="7960" spans="1:35" s="4" customFormat="1" x14ac:dyDescent="0.25">
      <c r="A7960" s="408">
        <f t="shared" si="122"/>
        <v>7958</v>
      </c>
      <c r="B7960" s="488">
        <v>45577</v>
      </c>
      <c r="C7960" s="212" t="s">
        <v>170</v>
      </c>
      <c r="D7960" s="408" t="s">
        <v>103</v>
      </c>
      <c r="E7960" s="408" t="s">
        <v>164</v>
      </c>
      <c r="F7960" s="97">
        <v>0</v>
      </c>
      <c r="G7960" s="97"/>
      <c r="H7960" s="116"/>
      <c r="I7960" s="116"/>
      <c r="J7960" s="97"/>
      <c r="AD7960" s="476"/>
      <c r="AI7960" s="473"/>
    </row>
    <row r="7961" spans="1:35" s="4" customFormat="1" x14ac:dyDescent="0.25">
      <c r="A7961" s="408">
        <f t="shared" si="122"/>
        <v>7959</v>
      </c>
      <c r="B7961" s="488">
        <v>45577</v>
      </c>
      <c r="C7961" s="212" t="s">
        <v>171</v>
      </c>
      <c r="D7961" s="408" t="s">
        <v>159</v>
      </c>
      <c r="E7961" s="408" t="s">
        <v>164</v>
      </c>
      <c r="F7961" s="472">
        <v>0</v>
      </c>
      <c r="G7961" s="97"/>
      <c r="H7961" s="116"/>
      <c r="I7961" s="116"/>
      <c r="J7961" s="97"/>
      <c r="AD7961" s="476"/>
      <c r="AI7961" s="473"/>
    </row>
    <row r="7962" spans="1:35" s="4" customFormat="1" x14ac:dyDescent="0.25">
      <c r="A7962" s="408">
        <f t="shared" si="122"/>
        <v>7960</v>
      </c>
      <c r="B7962" s="488">
        <v>45577</v>
      </c>
      <c r="C7962" s="212" t="s">
        <v>172</v>
      </c>
      <c r="D7962" s="408" t="s">
        <v>173</v>
      </c>
      <c r="E7962" s="408" t="s">
        <v>164</v>
      </c>
      <c r="F7962" s="97">
        <v>0</v>
      </c>
      <c r="G7962" s="97"/>
      <c r="H7962" s="116"/>
      <c r="I7962" s="116"/>
      <c r="J7962" s="97"/>
      <c r="AD7962" s="476"/>
      <c r="AI7962" s="473"/>
    </row>
    <row r="7963" spans="1:35" s="4" customFormat="1" x14ac:dyDescent="0.25">
      <c r="A7963" s="408">
        <f t="shared" si="122"/>
        <v>7961</v>
      </c>
      <c r="B7963" s="488">
        <v>45577</v>
      </c>
      <c r="C7963" s="212" t="s">
        <v>174</v>
      </c>
      <c r="D7963" s="408" t="s">
        <v>99</v>
      </c>
      <c r="E7963" s="408" t="s">
        <v>164</v>
      </c>
      <c r="F7963" s="472">
        <v>0</v>
      </c>
      <c r="G7963" s="97"/>
      <c r="H7963" s="116"/>
      <c r="I7963" s="116"/>
      <c r="J7963" s="97"/>
      <c r="AD7963" s="476"/>
      <c r="AI7963" s="473"/>
    </row>
    <row r="7964" spans="1:35" s="4" customFormat="1" x14ac:dyDescent="0.25">
      <c r="A7964" s="408">
        <f t="shared" si="122"/>
        <v>7962</v>
      </c>
      <c r="B7964" s="488">
        <v>45577</v>
      </c>
      <c r="C7964" s="212" t="s">
        <v>175</v>
      </c>
      <c r="D7964" s="408" t="s">
        <v>176</v>
      </c>
      <c r="E7964" s="408" t="s">
        <v>164</v>
      </c>
      <c r="F7964" s="97">
        <v>0</v>
      </c>
      <c r="G7964" s="97"/>
      <c r="H7964" s="116"/>
      <c r="I7964" s="116"/>
      <c r="J7964" s="97"/>
      <c r="AD7964" s="476"/>
      <c r="AI7964" s="473"/>
    </row>
    <row r="7965" spans="1:35" s="4" customFormat="1" x14ac:dyDescent="0.25">
      <c r="A7965" s="408">
        <f t="shared" si="122"/>
        <v>7963</v>
      </c>
      <c r="B7965" s="488">
        <v>45577</v>
      </c>
      <c r="C7965" s="212" t="s">
        <v>263</v>
      </c>
      <c r="D7965" s="408" t="s">
        <v>176</v>
      </c>
      <c r="E7965" s="408" t="s">
        <v>164</v>
      </c>
      <c r="F7965" s="472">
        <v>0</v>
      </c>
      <c r="G7965" s="97"/>
      <c r="H7965" s="116"/>
      <c r="I7965" s="116"/>
      <c r="J7965" s="97"/>
      <c r="AD7965" s="476"/>
      <c r="AI7965" s="473"/>
    </row>
    <row r="7966" spans="1:35" s="4" customFormat="1" x14ac:dyDescent="0.25">
      <c r="A7966" s="408">
        <f t="shared" si="122"/>
        <v>7964</v>
      </c>
      <c r="B7966" s="488">
        <v>45577</v>
      </c>
      <c r="C7966" s="212" t="s">
        <v>261</v>
      </c>
      <c r="D7966" s="408" t="s">
        <v>269</v>
      </c>
      <c r="E7966" s="408" t="s">
        <v>164</v>
      </c>
      <c r="F7966" s="97">
        <v>0</v>
      </c>
      <c r="G7966" s="97"/>
      <c r="H7966" s="116"/>
      <c r="I7966" s="116"/>
      <c r="J7966" s="97"/>
      <c r="AD7966" s="476"/>
      <c r="AI7966" s="473"/>
    </row>
    <row r="7967" spans="1:35" s="4" customFormat="1" x14ac:dyDescent="0.25">
      <c r="A7967" s="408">
        <f t="shared" si="122"/>
        <v>7965</v>
      </c>
      <c r="B7967" s="488">
        <v>45577</v>
      </c>
      <c r="C7967" s="212" t="s">
        <v>254</v>
      </c>
      <c r="D7967" s="408" t="s">
        <v>159</v>
      </c>
      <c r="E7967" s="408" t="s">
        <v>164</v>
      </c>
      <c r="F7967" s="472">
        <v>0</v>
      </c>
      <c r="G7967" s="97"/>
      <c r="H7967" s="116"/>
      <c r="I7967" s="116"/>
      <c r="J7967" s="97"/>
      <c r="AD7967" s="476"/>
      <c r="AI7967" s="473"/>
    </row>
    <row r="7968" spans="1:35" s="4" customFormat="1" x14ac:dyDescent="0.25">
      <c r="A7968" s="408">
        <f t="shared" si="122"/>
        <v>7966</v>
      </c>
      <c r="B7968" s="488">
        <v>45577</v>
      </c>
      <c r="C7968" s="212" t="s">
        <v>277</v>
      </c>
      <c r="D7968" s="408" t="s">
        <v>176</v>
      </c>
      <c r="E7968" s="408" t="s">
        <v>164</v>
      </c>
      <c r="F7968" s="97">
        <v>150</v>
      </c>
      <c r="G7968" s="97"/>
      <c r="H7968" s="116"/>
      <c r="I7968" s="116"/>
      <c r="J7968" s="97"/>
      <c r="AD7968" s="476"/>
      <c r="AI7968" s="473"/>
    </row>
    <row r="7969" spans="1:35" s="4" customFormat="1" x14ac:dyDescent="0.25">
      <c r="A7969" s="408">
        <f t="shared" si="122"/>
        <v>7967</v>
      </c>
      <c r="B7969" s="488">
        <v>45577</v>
      </c>
      <c r="C7969" s="212" t="s">
        <v>352</v>
      </c>
      <c r="D7969" s="408" t="s">
        <v>176</v>
      </c>
      <c r="E7969" s="408" t="s">
        <v>164</v>
      </c>
      <c r="F7969" s="472">
        <v>0</v>
      </c>
      <c r="G7969" s="97"/>
      <c r="H7969" s="116"/>
      <c r="I7969" s="116"/>
      <c r="J7969" s="97"/>
      <c r="AD7969" s="476"/>
      <c r="AI7969" s="473"/>
    </row>
    <row r="7970" spans="1:35" s="4" customFormat="1" x14ac:dyDescent="0.25">
      <c r="A7970" s="408">
        <f t="shared" si="122"/>
        <v>7968</v>
      </c>
      <c r="B7970" s="488">
        <v>45577</v>
      </c>
      <c r="C7970" s="212" t="s">
        <v>354</v>
      </c>
      <c r="D7970" s="408" t="s">
        <v>103</v>
      </c>
      <c r="E7970" s="408" t="s">
        <v>164</v>
      </c>
      <c r="F7970" s="97">
        <v>125</v>
      </c>
      <c r="G7970" s="97"/>
      <c r="H7970" s="116"/>
      <c r="I7970" s="116"/>
      <c r="J7970" s="97"/>
      <c r="AD7970" s="476"/>
      <c r="AI7970" s="473"/>
    </row>
    <row r="7971" spans="1:35" s="4" customFormat="1" x14ac:dyDescent="0.25">
      <c r="A7971" s="408">
        <f t="shared" si="122"/>
        <v>7969</v>
      </c>
      <c r="B7971" s="488">
        <v>45577</v>
      </c>
      <c r="C7971" s="212" t="s">
        <v>385</v>
      </c>
      <c r="D7971" s="408" t="s">
        <v>386</v>
      </c>
      <c r="E7971" s="408" t="s">
        <v>383</v>
      </c>
      <c r="F7971" s="472">
        <v>0</v>
      </c>
      <c r="G7971" s="97"/>
      <c r="H7971" s="116"/>
      <c r="I7971" s="116"/>
      <c r="J7971" s="97"/>
      <c r="AD7971" s="476"/>
      <c r="AI7971" s="473"/>
    </row>
    <row r="7972" spans="1:35" s="4" customFormat="1" x14ac:dyDescent="0.25">
      <c r="A7972" s="408">
        <f t="shared" si="122"/>
        <v>7970</v>
      </c>
      <c r="B7972" s="488">
        <v>45577</v>
      </c>
      <c r="C7972" s="212" t="s">
        <v>379</v>
      </c>
      <c r="D7972" s="408" t="s">
        <v>269</v>
      </c>
      <c r="E7972" s="408" t="s">
        <v>381</v>
      </c>
      <c r="F7972" s="97">
        <v>130</v>
      </c>
      <c r="G7972" s="97"/>
      <c r="H7972" s="116"/>
      <c r="I7972" s="116"/>
      <c r="J7972" s="97"/>
      <c r="AD7972" s="476"/>
      <c r="AI7972" s="473"/>
    </row>
    <row r="7973" spans="1:35" s="4" customFormat="1" x14ac:dyDescent="0.25">
      <c r="A7973" s="408">
        <f t="shared" si="122"/>
        <v>7971</v>
      </c>
      <c r="B7973" s="488">
        <v>45577</v>
      </c>
      <c r="C7973" s="212" t="s">
        <v>380</v>
      </c>
      <c r="D7973" s="408" t="s">
        <v>269</v>
      </c>
      <c r="E7973" s="408" t="s">
        <v>381</v>
      </c>
      <c r="F7973" s="472">
        <v>151</v>
      </c>
      <c r="G7973" s="97"/>
      <c r="H7973" s="116"/>
      <c r="I7973" s="116"/>
      <c r="J7973" s="97"/>
      <c r="AD7973" s="476"/>
      <c r="AI7973" s="473"/>
    </row>
    <row r="7974" spans="1:35" s="4" customFormat="1" x14ac:dyDescent="0.25">
      <c r="A7974" s="408">
        <f t="shared" si="122"/>
        <v>7972</v>
      </c>
      <c r="B7974" s="488">
        <v>45577</v>
      </c>
      <c r="C7974" s="212" t="s">
        <v>489</v>
      </c>
      <c r="D7974" s="408" t="s">
        <v>269</v>
      </c>
      <c r="E7974" s="408" t="s">
        <v>381</v>
      </c>
      <c r="F7974" s="97">
        <v>150</v>
      </c>
      <c r="G7974" s="97"/>
      <c r="H7974" s="116"/>
      <c r="I7974" s="116"/>
      <c r="J7974" s="97"/>
      <c r="AD7974" s="476"/>
      <c r="AI7974" s="473"/>
    </row>
    <row r="7975" spans="1:35" s="4" customFormat="1" x14ac:dyDescent="0.25">
      <c r="A7975" s="408">
        <f t="shared" si="122"/>
        <v>7973</v>
      </c>
      <c r="B7975" s="488">
        <v>45577</v>
      </c>
      <c r="C7975" s="212" t="s">
        <v>389</v>
      </c>
      <c r="D7975" s="408" t="s">
        <v>103</v>
      </c>
      <c r="E7975" s="408" t="s">
        <v>381</v>
      </c>
      <c r="F7975" s="472">
        <v>151</v>
      </c>
      <c r="G7975" s="97"/>
      <c r="H7975" s="116"/>
      <c r="I7975" s="116"/>
      <c r="J7975" s="97"/>
      <c r="AD7975" s="476"/>
      <c r="AI7975" s="473"/>
    </row>
    <row r="7976" spans="1:35" s="4" customFormat="1" x14ac:dyDescent="0.25">
      <c r="A7976" s="408">
        <f t="shared" si="122"/>
        <v>7974</v>
      </c>
      <c r="B7976" s="488">
        <v>45577</v>
      </c>
      <c r="C7976" s="212" t="s">
        <v>425</v>
      </c>
      <c r="D7976" s="408" t="s">
        <v>99</v>
      </c>
      <c r="E7976" s="203" t="s">
        <v>498</v>
      </c>
      <c r="F7976" s="97">
        <v>277</v>
      </c>
      <c r="G7976" s="97"/>
      <c r="H7976" s="116"/>
      <c r="I7976" s="116"/>
      <c r="J7976" s="97"/>
      <c r="AD7976" s="476"/>
      <c r="AI7976" s="473"/>
    </row>
    <row r="7977" spans="1:35" s="4" customFormat="1" x14ac:dyDescent="0.25">
      <c r="A7977" s="408">
        <f t="shared" si="122"/>
        <v>7975</v>
      </c>
      <c r="B7977" s="488">
        <v>45577</v>
      </c>
      <c r="C7977" s="212" t="s">
        <v>426</v>
      </c>
      <c r="D7977" s="408" t="s">
        <v>159</v>
      </c>
      <c r="E7977" s="408" t="s">
        <v>381</v>
      </c>
      <c r="F7977" s="472">
        <v>0</v>
      </c>
      <c r="G7977" s="97"/>
      <c r="H7977" s="116"/>
      <c r="I7977" s="116"/>
      <c r="J7977" s="97"/>
      <c r="AD7977" s="476"/>
      <c r="AI7977" s="473"/>
    </row>
    <row r="7978" spans="1:35" s="4" customFormat="1" x14ac:dyDescent="0.25">
      <c r="A7978" s="408">
        <f t="shared" si="122"/>
        <v>7976</v>
      </c>
      <c r="B7978" s="488">
        <v>45577</v>
      </c>
      <c r="C7978" s="96" t="s">
        <v>255</v>
      </c>
      <c r="D7978" s="408" t="s">
        <v>159</v>
      </c>
      <c r="E7978" s="408" t="s">
        <v>448</v>
      </c>
      <c r="F7978" s="97">
        <v>0</v>
      </c>
      <c r="G7978" s="97"/>
      <c r="H7978" s="116"/>
      <c r="I7978" s="116"/>
      <c r="J7978" s="97"/>
      <c r="AD7978" s="476"/>
      <c r="AI7978" s="473"/>
    </row>
    <row r="7979" spans="1:35" s="4" customFormat="1" x14ac:dyDescent="0.25">
      <c r="A7979" s="408">
        <f t="shared" si="122"/>
        <v>7977</v>
      </c>
      <c r="B7979" s="488">
        <v>45577</v>
      </c>
      <c r="C7979" s="373" t="s">
        <v>474</v>
      </c>
      <c r="D7979" s="408" t="s">
        <v>269</v>
      </c>
      <c r="E7979" s="408" t="s">
        <v>470</v>
      </c>
      <c r="F7979" s="472">
        <v>0</v>
      </c>
      <c r="G7979" s="97"/>
      <c r="H7979" s="116"/>
      <c r="I7979" s="116"/>
      <c r="J7979" s="97"/>
      <c r="AD7979" s="476"/>
      <c r="AI7979" s="473"/>
    </row>
    <row r="7980" spans="1:35" s="4" customFormat="1" x14ac:dyDescent="0.25">
      <c r="A7980" s="408">
        <f t="shared" si="122"/>
        <v>7978</v>
      </c>
      <c r="B7980" s="488">
        <v>45577</v>
      </c>
      <c r="C7980" s="96" t="s">
        <v>475</v>
      </c>
      <c r="D7980" s="408" t="s">
        <v>269</v>
      </c>
      <c r="E7980" s="408" t="s">
        <v>470</v>
      </c>
      <c r="F7980" s="97">
        <v>0</v>
      </c>
      <c r="G7980" s="97"/>
      <c r="H7980" s="116"/>
      <c r="I7980" s="116"/>
      <c r="J7980" s="97"/>
      <c r="AD7980" s="476"/>
      <c r="AI7980" s="473"/>
    </row>
    <row r="7981" spans="1:35" s="4" customFormat="1" x14ac:dyDescent="0.25">
      <c r="A7981" s="408">
        <f t="shared" si="122"/>
        <v>7979</v>
      </c>
      <c r="B7981" s="488">
        <v>45577</v>
      </c>
      <c r="C7981" s="373" t="s">
        <v>476</v>
      </c>
      <c r="D7981" s="408" t="s">
        <v>269</v>
      </c>
      <c r="E7981" s="408" t="s">
        <v>470</v>
      </c>
      <c r="F7981" s="472">
        <v>0</v>
      </c>
      <c r="G7981" s="97"/>
      <c r="H7981" s="116"/>
      <c r="I7981" s="116"/>
      <c r="J7981" s="97"/>
      <c r="AD7981" s="476"/>
      <c r="AI7981" s="473"/>
    </row>
    <row r="7982" spans="1:35" s="4" customFormat="1" x14ac:dyDescent="0.25">
      <c r="A7982" s="408">
        <f t="shared" si="122"/>
        <v>7980</v>
      </c>
      <c r="B7982" s="488">
        <v>45577</v>
      </c>
      <c r="C7982" s="96" t="s">
        <v>477</v>
      </c>
      <c r="D7982" s="408" t="s">
        <v>269</v>
      </c>
      <c r="E7982" s="408" t="s">
        <v>470</v>
      </c>
      <c r="F7982" s="97">
        <v>0</v>
      </c>
      <c r="G7982" s="97"/>
      <c r="H7982" s="116"/>
      <c r="I7982" s="116"/>
      <c r="J7982" s="97"/>
      <c r="AD7982" s="476"/>
      <c r="AI7982" s="473"/>
    </row>
    <row r="7983" spans="1:35" s="4" customFormat="1" x14ac:dyDescent="0.25">
      <c r="A7983" s="408">
        <f t="shared" si="122"/>
        <v>7981</v>
      </c>
      <c r="B7983" s="488">
        <v>45577</v>
      </c>
      <c r="C7983" s="373" t="s">
        <v>478</v>
      </c>
      <c r="D7983" s="408" t="s">
        <v>103</v>
      </c>
      <c r="E7983" s="408" t="s">
        <v>470</v>
      </c>
      <c r="F7983" s="472">
        <v>82</v>
      </c>
      <c r="G7983" s="97"/>
      <c r="H7983" s="116"/>
      <c r="I7983" s="116"/>
      <c r="J7983" s="97"/>
      <c r="AD7983" s="476"/>
      <c r="AI7983" s="473"/>
    </row>
    <row r="7984" spans="1:35" s="4" customFormat="1" x14ac:dyDescent="0.25">
      <c r="A7984" s="408">
        <f t="shared" si="122"/>
        <v>7982</v>
      </c>
      <c r="B7984" s="488">
        <v>45577</v>
      </c>
      <c r="C7984" s="96" t="s">
        <v>509</v>
      </c>
      <c r="D7984" s="408" t="s">
        <v>269</v>
      </c>
      <c r="E7984" s="408" t="s">
        <v>470</v>
      </c>
      <c r="F7984" s="97">
        <v>0</v>
      </c>
      <c r="G7984" s="97"/>
      <c r="H7984" s="116"/>
      <c r="I7984" s="116"/>
      <c r="J7984" s="97"/>
      <c r="AD7984" s="476"/>
      <c r="AI7984" s="473"/>
    </row>
    <row r="7985" spans="1:35" s="4" customFormat="1" x14ac:dyDescent="0.25">
      <c r="A7985" s="408">
        <f t="shared" si="122"/>
        <v>7983</v>
      </c>
      <c r="B7985" s="488">
        <v>45577</v>
      </c>
      <c r="C7985" s="96" t="s">
        <v>489</v>
      </c>
      <c r="D7985" s="408" t="s">
        <v>269</v>
      </c>
      <c r="E7985" s="408" t="s">
        <v>381</v>
      </c>
      <c r="F7985" s="472">
        <v>110</v>
      </c>
      <c r="G7985" s="97"/>
      <c r="H7985" s="116"/>
      <c r="I7985" s="116"/>
      <c r="J7985" s="97"/>
      <c r="AD7985" s="476"/>
      <c r="AI7985" s="473"/>
    </row>
    <row r="7986" spans="1:35" s="4" customFormat="1" x14ac:dyDescent="0.25">
      <c r="A7986" s="408">
        <f t="shared" si="122"/>
        <v>7984</v>
      </c>
      <c r="B7986" s="488">
        <v>45577</v>
      </c>
      <c r="C7986" s="96" t="s">
        <v>519</v>
      </c>
      <c r="D7986" s="408" t="s">
        <v>103</v>
      </c>
      <c r="E7986" s="408" t="s">
        <v>504</v>
      </c>
      <c r="F7986" s="97">
        <v>150</v>
      </c>
      <c r="G7986" s="97"/>
      <c r="H7986" s="116"/>
      <c r="I7986" s="116"/>
      <c r="J7986" s="97"/>
      <c r="AD7986" s="476"/>
      <c r="AI7986" s="473"/>
    </row>
    <row r="7987" spans="1:35" s="4" customFormat="1" x14ac:dyDescent="0.25">
      <c r="A7987" s="408">
        <f t="shared" si="122"/>
        <v>7985</v>
      </c>
      <c r="B7987" s="488">
        <v>45577</v>
      </c>
      <c r="C7987" s="96" t="s">
        <v>507</v>
      </c>
      <c r="D7987" s="408" t="s">
        <v>269</v>
      </c>
      <c r="E7987" s="408" t="s">
        <v>504</v>
      </c>
      <c r="F7987" s="472">
        <v>84</v>
      </c>
      <c r="G7987" s="97"/>
      <c r="H7987" s="116"/>
      <c r="I7987" s="116"/>
      <c r="J7987" s="97"/>
      <c r="AD7987" s="476"/>
      <c r="AI7987" s="473"/>
    </row>
    <row r="7988" spans="1:35" s="4" customFormat="1" x14ac:dyDescent="0.25">
      <c r="A7988" s="408">
        <f t="shared" si="122"/>
        <v>7986</v>
      </c>
      <c r="B7988" s="488">
        <v>45578</v>
      </c>
      <c r="C7988" s="212" t="s">
        <v>125</v>
      </c>
      <c r="D7988" s="408" t="s">
        <v>99</v>
      </c>
      <c r="E7988" s="408" t="s">
        <v>334</v>
      </c>
      <c r="F7988" s="97">
        <v>0</v>
      </c>
      <c r="G7988" s="97"/>
      <c r="H7988" s="116"/>
      <c r="I7988" s="116"/>
      <c r="J7988" s="97"/>
      <c r="AD7988" s="476"/>
      <c r="AI7988" s="473"/>
    </row>
    <row r="7989" spans="1:35" s="4" customFormat="1" x14ac:dyDescent="0.25">
      <c r="A7989" s="408">
        <f t="shared" si="122"/>
        <v>7987</v>
      </c>
      <c r="B7989" s="488">
        <v>45578</v>
      </c>
      <c r="C7989" s="212" t="s">
        <v>290</v>
      </c>
      <c r="D7989" s="408" t="s">
        <v>99</v>
      </c>
      <c r="E7989" s="408" t="s">
        <v>335</v>
      </c>
      <c r="F7989" s="97">
        <v>293</v>
      </c>
      <c r="G7989" s="97"/>
      <c r="H7989" s="116"/>
      <c r="I7989" s="116"/>
      <c r="J7989" s="97"/>
      <c r="AD7989" s="476"/>
      <c r="AI7989" s="473"/>
    </row>
    <row r="7990" spans="1:35" s="4" customFormat="1" x14ac:dyDescent="0.25">
      <c r="A7990" s="408">
        <f t="shared" si="122"/>
        <v>7988</v>
      </c>
      <c r="B7990" s="488">
        <v>45578</v>
      </c>
      <c r="C7990" s="212" t="s">
        <v>88</v>
      </c>
      <c r="D7990" s="408" t="s">
        <v>89</v>
      </c>
      <c r="E7990" s="408" t="s">
        <v>336</v>
      </c>
      <c r="F7990" s="97">
        <v>271</v>
      </c>
      <c r="G7990" s="97"/>
      <c r="H7990" s="116"/>
      <c r="I7990" s="116"/>
      <c r="J7990" s="97"/>
      <c r="AD7990" s="476"/>
      <c r="AI7990" s="473"/>
    </row>
    <row r="7991" spans="1:35" s="4" customFormat="1" x14ac:dyDescent="0.25">
      <c r="A7991" s="408">
        <f t="shared" si="122"/>
        <v>7989</v>
      </c>
      <c r="B7991" s="488">
        <v>45578</v>
      </c>
      <c r="C7991" s="212" t="s">
        <v>294</v>
      </c>
      <c r="D7991" s="408" t="s">
        <v>89</v>
      </c>
      <c r="E7991" s="408" t="s">
        <v>337</v>
      </c>
      <c r="F7991" s="97">
        <v>0</v>
      </c>
      <c r="G7991" s="97"/>
      <c r="H7991" s="116"/>
      <c r="I7991" s="116"/>
      <c r="J7991" s="97"/>
      <c r="AD7991" s="476"/>
      <c r="AI7991" s="473"/>
    </row>
    <row r="7992" spans="1:35" s="4" customFormat="1" x14ac:dyDescent="0.25">
      <c r="A7992" s="408">
        <f t="shared" ref="A7992:A8055" si="123">ROW()-2</f>
        <v>7990</v>
      </c>
      <c r="B7992" s="488">
        <v>45578</v>
      </c>
      <c r="C7992" s="212" t="s">
        <v>119</v>
      </c>
      <c r="D7992" s="408" t="s">
        <v>131</v>
      </c>
      <c r="E7992" s="408" t="s">
        <v>338</v>
      </c>
      <c r="F7992" s="97">
        <v>0</v>
      </c>
      <c r="G7992" s="97"/>
      <c r="H7992" s="116"/>
      <c r="I7992" s="116"/>
      <c r="J7992" s="97"/>
      <c r="AD7992" s="476"/>
      <c r="AI7992" s="473"/>
    </row>
    <row r="7993" spans="1:35" s="4" customFormat="1" x14ac:dyDescent="0.25">
      <c r="A7993" s="408">
        <f t="shared" si="123"/>
        <v>7991</v>
      </c>
      <c r="B7993" s="488">
        <v>45578</v>
      </c>
      <c r="C7993" s="212" t="s">
        <v>121</v>
      </c>
      <c r="D7993" s="408" t="s">
        <v>122</v>
      </c>
      <c r="E7993" s="408" t="s">
        <v>339</v>
      </c>
      <c r="F7993" s="97">
        <v>0</v>
      </c>
      <c r="G7993" s="97"/>
      <c r="H7993" s="116"/>
      <c r="I7993" s="116"/>
      <c r="J7993" s="97"/>
      <c r="AD7993" s="476"/>
      <c r="AI7993" s="473"/>
    </row>
    <row r="7994" spans="1:35" s="4" customFormat="1" x14ac:dyDescent="0.25">
      <c r="A7994" s="408">
        <f t="shared" si="123"/>
        <v>7992</v>
      </c>
      <c r="B7994" s="488">
        <v>45578</v>
      </c>
      <c r="C7994" s="212" t="s">
        <v>349</v>
      </c>
      <c r="D7994" s="408" t="s">
        <v>360</v>
      </c>
      <c r="E7994" s="408" t="s">
        <v>127</v>
      </c>
      <c r="F7994" s="97">
        <v>0</v>
      </c>
      <c r="G7994" s="97"/>
      <c r="H7994" s="116"/>
      <c r="I7994" s="116"/>
      <c r="J7994" s="97"/>
      <c r="AD7994" s="476"/>
      <c r="AI7994" s="473"/>
    </row>
    <row r="7995" spans="1:35" s="4" customFormat="1" x14ac:dyDescent="0.25">
      <c r="A7995" s="408">
        <f t="shared" si="123"/>
        <v>7993</v>
      </c>
      <c r="B7995" s="488">
        <v>45578</v>
      </c>
      <c r="C7995" s="212" t="s">
        <v>449</v>
      </c>
      <c r="D7995" s="408" t="s">
        <v>122</v>
      </c>
      <c r="E7995" s="408" t="s">
        <v>339</v>
      </c>
      <c r="F7995" s="97">
        <v>0</v>
      </c>
      <c r="G7995" s="97"/>
      <c r="H7995" s="116"/>
      <c r="I7995" s="116"/>
      <c r="J7995" s="97"/>
      <c r="AD7995" s="476"/>
      <c r="AI7995" s="473"/>
    </row>
    <row r="7996" spans="1:35" s="4" customFormat="1" x14ac:dyDescent="0.25">
      <c r="A7996" s="408">
        <f t="shared" si="123"/>
        <v>7994</v>
      </c>
      <c r="B7996" s="488">
        <v>45578</v>
      </c>
      <c r="C7996" s="212" t="s">
        <v>118</v>
      </c>
      <c r="D7996" s="408" t="s">
        <v>107</v>
      </c>
      <c r="E7996" s="408" t="s">
        <v>340</v>
      </c>
      <c r="F7996" s="97">
        <v>58</v>
      </c>
      <c r="G7996" s="97"/>
      <c r="H7996" s="116"/>
      <c r="I7996" s="116"/>
      <c r="J7996" s="97"/>
      <c r="AD7996" s="476"/>
      <c r="AI7996" s="473"/>
    </row>
    <row r="7997" spans="1:35" s="4" customFormat="1" x14ac:dyDescent="0.25">
      <c r="A7997" s="408">
        <f t="shared" si="123"/>
        <v>7995</v>
      </c>
      <c r="B7997" s="488">
        <v>45578</v>
      </c>
      <c r="C7997" s="212" t="s">
        <v>109</v>
      </c>
      <c r="D7997" s="408" t="s">
        <v>107</v>
      </c>
      <c r="E7997" s="408" t="s">
        <v>341</v>
      </c>
      <c r="F7997" s="97">
        <v>0</v>
      </c>
      <c r="G7997" s="97"/>
      <c r="H7997" s="116"/>
      <c r="I7997" s="116"/>
      <c r="J7997" s="97"/>
      <c r="AD7997" s="476"/>
      <c r="AI7997" s="473"/>
    </row>
    <row r="7998" spans="1:35" s="4" customFormat="1" x14ac:dyDescent="0.25">
      <c r="A7998" s="408">
        <f t="shared" si="123"/>
        <v>7996</v>
      </c>
      <c r="B7998" s="488">
        <v>45578</v>
      </c>
      <c r="C7998" s="212" t="s">
        <v>106</v>
      </c>
      <c r="D7998" s="408" t="s">
        <v>107</v>
      </c>
      <c r="E7998" s="408" t="s">
        <v>342</v>
      </c>
      <c r="F7998" s="97">
        <v>0</v>
      </c>
      <c r="G7998" s="97"/>
      <c r="H7998" s="116"/>
      <c r="I7998" s="116"/>
      <c r="J7998" s="97"/>
      <c r="AD7998" s="476"/>
      <c r="AI7998" s="473"/>
    </row>
    <row r="7999" spans="1:35" s="4" customFormat="1" x14ac:dyDescent="0.25">
      <c r="A7999" s="408">
        <f t="shared" si="123"/>
        <v>7997</v>
      </c>
      <c r="B7999" s="488">
        <v>45578</v>
      </c>
      <c r="C7999" s="2" t="s">
        <v>278</v>
      </c>
      <c r="D7999" s="408" t="s">
        <v>107</v>
      </c>
      <c r="E7999" s="408" t="s">
        <v>1</v>
      </c>
      <c r="F7999" s="97">
        <v>50</v>
      </c>
      <c r="G7999" s="97"/>
      <c r="H7999" s="116"/>
      <c r="I7999" s="116"/>
      <c r="J7999" s="97"/>
      <c r="AD7999" s="476"/>
      <c r="AI7999" s="473"/>
    </row>
    <row r="8000" spans="1:35" s="4" customFormat="1" x14ac:dyDescent="0.25">
      <c r="A8000" s="408">
        <f t="shared" si="123"/>
        <v>7998</v>
      </c>
      <c r="B8000" s="488">
        <v>45578</v>
      </c>
      <c r="C8000" s="212" t="s">
        <v>539</v>
      </c>
      <c r="D8000" s="408" t="s">
        <v>107</v>
      </c>
      <c r="E8000" s="408" t="s">
        <v>1</v>
      </c>
      <c r="F8000" s="97">
        <v>0</v>
      </c>
      <c r="G8000" s="97"/>
      <c r="H8000" s="116"/>
      <c r="I8000" s="116"/>
      <c r="J8000" s="97"/>
      <c r="AD8000" s="476"/>
      <c r="AI8000" s="473"/>
    </row>
    <row r="8001" spans="1:35" s="4" customFormat="1" x14ac:dyDescent="0.25">
      <c r="A8001" s="408">
        <f t="shared" si="123"/>
        <v>7999</v>
      </c>
      <c r="B8001" s="488">
        <v>45578</v>
      </c>
      <c r="C8001" s="212" t="s">
        <v>540</v>
      </c>
      <c r="D8001" s="408" t="e">
        <v>#N/A</v>
      </c>
      <c r="E8001" s="408" t="e">
        <v>#N/A</v>
      </c>
      <c r="F8001" s="97">
        <v>0</v>
      </c>
      <c r="G8001" s="97"/>
      <c r="H8001" s="116"/>
      <c r="I8001" s="116"/>
      <c r="J8001" s="97"/>
      <c r="AD8001" s="476"/>
      <c r="AI8001" s="473"/>
    </row>
    <row r="8002" spans="1:35" s="4" customFormat="1" x14ac:dyDescent="0.25">
      <c r="A8002" s="408">
        <f t="shared" si="123"/>
        <v>8000</v>
      </c>
      <c r="B8002" s="488">
        <v>45578</v>
      </c>
      <c r="C8002" s="212" t="s">
        <v>91</v>
      </c>
      <c r="D8002" s="408" t="s">
        <v>92</v>
      </c>
      <c r="E8002" s="408" t="s">
        <v>343</v>
      </c>
      <c r="F8002" s="97">
        <v>0</v>
      </c>
      <c r="G8002" s="97"/>
      <c r="H8002" s="116"/>
      <c r="I8002" s="116"/>
      <c r="J8002" s="97"/>
      <c r="AD8002" s="476"/>
      <c r="AI8002" s="473"/>
    </row>
    <row r="8003" spans="1:35" s="4" customFormat="1" x14ac:dyDescent="0.25">
      <c r="A8003" s="408">
        <f t="shared" si="123"/>
        <v>8001</v>
      </c>
      <c r="B8003" s="488">
        <v>45578</v>
      </c>
      <c r="C8003" s="212" t="s">
        <v>94</v>
      </c>
      <c r="D8003" s="408" t="s">
        <v>92</v>
      </c>
      <c r="E8003" s="408" t="s">
        <v>344</v>
      </c>
      <c r="F8003" s="97">
        <v>0</v>
      </c>
      <c r="G8003" s="97"/>
      <c r="H8003" s="116"/>
      <c r="I8003" s="116"/>
      <c r="J8003" s="97"/>
      <c r="AD8003" s="476"/>
      <c r="AI8003" s="473"/>
    </row>
    <row r="8004" spans="1:35" s="4" customFormat="1" x14ac:dyDescent="0.25">
      <c r="A8004" s="408">
        <f t="shared" si="123"/>
        <v>8002</v>
      </c>
      <c r="B8004" s="488">
        <v>45578</v>
      </c>
      <c r="C8004" s="212" t="s">
        <v>116</v>
      </c>
      <c r="D8004" s="408" t="s">
        <v>92</v>
      </c>
      <c r="E8004" s="408" t="s">
        <v>345</v>
      </c>
      <c r="F8004" s="97">
        <v>0</v>
      </c>
      <c r="G8004" s="97"/>
      <c r="H8004" s="116"/>
      <c r="I8004" s="116"/>
      <c r="J8004" s="97"/>
      <c r="AD8004" s="476"/>
      <c r="AI8004" s="473"/>
    </row>
    <row r="8005" spans="1:35" s="4" customFormat="1" x14ac:dyDescent="0.25">
      <c r="A8005" s="408">
        <f t="shared" si="123"/>
        <v>8003</v>
      </c>
      <c r="B8005" s="488">
        <v>45578</v>
      </c>
      <c r="C8005" s="212" t="s">
        <v>128</v>
      </c>
      <c r="D8005" s="408" t="s">
        <v>97</v>
      </c>
      <c r="E8005" s="408" t="s">
        <v>346</v>
      </c>
      <c r="F8005" s="97">
        <v>0</v>
      </c>
      <c r="G8005" s="97"/>
      <c r="H8005" s="116"/>
      <c r="I8005" s="116"/>
      <c r="J8005" s="97"/>
      <c r="AD8005" s="476"/>
      <c r="AI8005" s="473"/>
    </row>
    <row r="8006" spans="1:35" s="4" customFormat="1" x14ac:dyDescent="0.25">
      <c r="A8006" s="408">
        <f t="shared" si="123"/>
        <v>8004</v>
      </c>
      <c r="B8006" s="488">
        <v>45578</v>
      </c>
      <c r="C8006" s="212" t="s">
        <v>96</v>
      </c>
      <c r="D8006" s="408" t="s">
        <v>97</v>
      </c>
      <c r="E8006" s="408" t="s">
        <v>347</v>
      </c>
      <c r="F8006" s="97">
        <v>0</v>
      </c>
      <c r="G8006" s="97"/>
      <c r="H8006" s="116"/>
      <c r="I8006" s="116"/>
      <c r="J8006" s="97"/>
      <c r="AD8006" s="476"/>
      <c r="AI8006" s="473"/>
    </row>
    <row r="8007" spans="1:35" s="4" customFormat="1" x14ac:dyDescent="0.25">
      <c r="A8007" s="408">
        <f t="shared" si="123"/>
        <v>8005</v>
      </c>
      <c r="B8007" s="488">
        <v>45578</v>
      </c>
      <c r="C8007" s="212" t="s">
        <v>113</v>
      </c>
      <c r="D8007" s="408" t="s">
        <v>114</v>
      </c>
      <c r="E8007" s="408" t="s">
        <v>348</v>
      </c>
      <c r="F8007" s="97">
        <v>156</v>
      </c>
      <c r="G8007" s="97"/>
      <c r="H8007" s="116"/>
      <c r="I8007" s="116"/>
      <c r="J8007" s="97"/>
      <c r="AD8007" s="476"/>
      <c r="AI8007" s="473"/>
    </row>
    <row r="8008" spans="1:35" s="4" customFormat="1" x14ac:dyDescent="0.25">
      <c r="A8008" s="408">
        <f t="shared" si="123"/>
        <v>8006</v>
      </c>
      <c r="B8008" s="488">
        <v>45578</v>
      </c>
      <c r="C8008" s="96" t="s">
        <v>559</v>
      </c>
      <c r="D8008" s="408" t="str">
        <f>VLOOKUP(C8008,X$4:Z8009,2,FALSE)</f>
        <v>لودر VOLVO</v>
      </c>
      <c r="E8008" s="408" t="str">
        <f>VLOOKUP(C8008,X$4:Z8009,3,FALSE)</f>
        <v>شرکتی</v>
      </c>
      <c r="F8008" s="97">
        <v>0</v>
      </c>
      <c r="G8008" s="97"/>
      <c r="H8008" s="116"/>
      <c r="I8008" s="116"/>
      <c r="J8008" s="97"/>
      <c r="AD8008" s="476"/>
      <c r="AI8008" s="473"/>
    </row>
    <row r="8009" spans="1:35" s="4" customFormat="1" x14ac:dyDescent="0.25">
      <c r="A8009" s="408">
        <f t="shared" si="123"/>
        <v>8007</v>
      </c>
      <c r="B8009" s="488">
        <v>45578</v>
      </c>
      <c r="C8009" s="212" t="s">
        <v>156</v>
      </c>
      <c r="D8009" s="408" t="s">
        <v>136</v>
      </c>
      <c r="E8009" s="408" t="s">
        <v>149</v>
      </c>
      <c r="F8009" s="97">
        <v>0</v>
      </c>
      <c r="G8009" s="97"/>
      <c r="H8009" s="116"/>
      <c r="I8009" s="116"/>
      <c r="J8009" s="97"/>
      <c r="AD8009" s="476"/>
      <c r="AI8009" s="473"/>
    </row>
    <row r="8010" spans="1:35" s="4" customFormat="1" x14ac:dyDescent="0.25">
      <c r="A8010" s="408">
        <f t="shared" si="123"/>
        <v>8008</v>
      </c>
      <c r="B8010" s="488">
        <v>45578</v>
      </c>
      <c r="C8010" s="212" t="s">
        <v>142</v>
      </c>
      <c r="D8010" s="408" t="s">
        <v>264</v>
      </c>
      <c r="E8010" s="408" t="s">
        <v>143</v>
      </c>
      <c r="F8010" s="97">
        <v>136</v>
      </c>
      <c r="G8010" s="97"/>
      <c r="H8010" s="116"/>
      <c r="I8010" s="116"/>
      <c r="J8010" s="97"/>
      <c r="AD8010" s="476"/>
      <c r="AI8010" s="473"/>
    </row>
    <row r="8011" spans="1:35" s="4" customFormat="1" x14ac:dyDescent="0.25">
      <c r="A8011" s="408">
        <f t="shared" si="123"/>
        <v>8009</v>
      </c>
      <c r="B8011" s="488">
        <v>45578</v>
      </c>
      <c r="C8011" s="212" t="s">
        <v>144</v>
      </c>
      <c r="D8011" s="408" t="s">
        <v>264</v>
      </c>
      <c r="E8011" s="408" t="s">
        <v>143</v>
      </c>
      <c r="F8011" s="97">
        <v>160</v>
      </c>
      <c r="G8011" s="97"/>
      <c r="H8011" s="116"/>
      <c r="I8011" s="116"/>
      <c r="J8011" s="97"/>
      <c r="AD8011" s="476"/>
      <c r="AI8011" s="473"/>
    </row>
    <row r="8012" spans="1:35" s="4" customFormat="1" x14ac:dyDescent="0.25">
      <c r="A8012" s="408">
        <f t="shared" si="123"/>
        <v>8010</v>
      </c>
      <c r="B8012" s="488">
        <v>45578</v>
      </c>
      <c r="C8012" s="212" t="s">
        <v>135</v>
      </c>
      <c r="D8012" s="408" t="s">
        <v>136</v>
      </c>
      <c r="E8012" s="408" t="s">
        <v>2</v>
      </c>
      <c r="F8012" s="97">
        <v>385</v>
      </c>
      <c r="G8012" s="97"/>
      <c r="H8012" s="116"/>
      <c r="I8012" s="116"/>
      <c r="J8012" s="97"/>
      <c r="AD8012" s="476"/>
      <c r="AI8012" s="473"/>
    </row>
    <row r="8013" spans="1:35" s="4" customFormat="1" x14ac:dyDescent="0.25">
      <c r="A8013" s="408">
        <f t="shared" si="123"/>
        <v>8011</v>
      </c>
      <c r="B8013" s="488">
        <v>45578</v>
      </c>
      <c r="C8013" s="212" t="s">
        <v>137</v>
      </c>
      <c r="D8013" s="408" t="s">
        <v>136</v>
      </c>
      <c r="E8013" s="408" t="s">
        <v>2</v>
      </c>
      <c r="F8013" s="97">
        <v>121</v>
      </c>
      <c r="G8013" s="97"/>
      <c r="H8013" s="116"/>
      <c r="I8013" s="116"/>
      <c r="J8013" s="97"/>
      <c r="AD8013" s="476"/>
      <c r="AI8013" s="473"/>
    </row>
    <row r="8014" spans="1:35" s="4" customFormat="1" x14ac:dyDescent="0.25">
      <c r="A8014" s="408">
        <f t="shared" si="123"/>
        <v>8012</v>
      </c>
      <c r="B8014" s="488">
        <v>45578</v>
      </c>
      <c r="C8014" s="212" t="s">
        <v>139</v>
      </c>
      <c r="D8014" s="408" t="s">
        <v>92</v>
      </c>
      <c r="E8014" s="408" t="s">
        <v>2</v>
      </c>
      <c r="F8014" s="97">
        <v>210</v>
      </c>
      <c r="G8014" s="97"/>
      <c r="H8014" s="116"/>
      <c r="I8014" s="116"/>
      <c r="J8014" s="97"/>
      <c r="AD8014" s="476"/>
      <c r="AI8014" s="473"/>
    </row>
    <row r="8015" spans="1:35" s="4" customFormat="1" x14ac:dyDescent="0.25">
      <c r="A8015" s="408">
        <f t="shared" si="123"/>
        <v>8013</v>
      </c>
      <c r="B8015" s="488">
        <v>45578</v>
      </c>
      <c r="C8015" s="212" t="s">
        <v>140</v>
      </c>
      <c r="D8015" s="408" t="s">
        <v>92</v>
      </c>
      <c r="E8015" s="408" t="s">
        <v>2</v>
      </c>
      <c r="F8015" s="97">
        <v>0</v>
      </c>
      <c r="G8015" s="97"/>
      <c r="H8015" s="116"/>
      <c r="I8015" s="116"/>
      <c r="J8015" s="97"/>
      <c r="AD8015" s="476"/>
      <c r="AI8015" s="473"/>
    </row>
    <row r="8016" spans="1:35" s="4" customFormat="1" x14ac:dyDescent="0.25">
      <c r="A8016" s="408">
        <f t="shared" si="123"/>
        <v>8014</v>
      </c>
      <c r="B8016" s="488">
        <v>45578</v>
      </c>
      <c r="C8016" s="212" t="s">
        <v>141</v>
      </c>
      <c r="D8016" s="408" t="s">
        <v>92</v>
      </c>
      <c r="E8016" s="408" t="s">
        <v>2</v>
      </c>
      <c r="F8016" s="97">
        <v>0</v>
      </c>
      <c r="G8016" s="97"/>
      <c r="H8016" s="116"/>
      <c r="I8016" s="116"/>
      <c r="J8016" s="97"/>
      <c r="AD8016" s="476"/>
      <c r="AI8016" s="473"/>
    </row>
    <row r="8017" spans="1:35" s="4" customFormat="1" x14ac:dyDescent="0.25">
      <c r="A8017" s="408">
        <f t="shared" si="123"/>
        <v>8015</v>
      </c>
      <c r="B8017" s="488">
        <v>45578</v>
      </c>
      <c r="C8017" s="212" t="s">
        <v>134</v>
      </c>
      <c r="D8017" s="408" t="s">
        <v>99</v>
      </c>
      <c r="E8017" s="408" t="s">
        <v>2</v>
      </c>
      <c r="F8017" s="97">
        <v>305</v>
      </c>
      <c r="G8017" s="97"/>
      <c r="H8017" s="116"/>
      <c r="I8017" s="116"/>
      <c r="J8017" s="97"/>
      <c r="AD8017" s="476"/>
      <c r="AI8017" s="473"/>
    </row>
    <row r="8018" spans="1:35" s="4" customFormat="1" x14ac:dyDescent="0.25">
      <c r="A8018" s="408">
        <f t="shared" si="123"/>
        <v>8016</v>
      </c>
      <c r="B8018" s="488">
        <v>45578</v>
      </c>
      <c r="C8018" s="212" t="s">
        <v>279</v>
      </c>
      <c r="D8018" s="408" t="s">
        <v>99</v>
      </c>
      <c r="E8018" s="408" t="s">
        <v>2</v>
      </c>
      <c r="F8018" s="97">
        <v>0</v>
      </c>
      <c r="G8018" s="97"/>
      <c r="H8018" s="116"/>
      <c r="I8018" s="116"/>
      <c r="J8018" s="97"/>
      <c r="AD8018" s="476"/>
      <c r="AI8018" s="473"/>
    </row>
    <row r="8019" spans="1:35" s="4" customFormat="1" x14ac:dyDescent="0.25">
      <c r="A8019" s="408">
        <f t="shared" si="123"/>
        <v>8017</v>
      </c>
      <c r="B8019" s="488">
        <v>45578</v>
      </c>
      <c r="C8019" s="212" t="s">
        <v>162</v>
      </c>
      <c r="D8019" s="408" t="s">
        <v>163</v>
      </c>
      <c r="E8019" s="408" t="s">
        <v>164</v>
      </c>
      <c r="F8019" s="97">
        <v>0</v>
      </c>
      <c r="G8019" s="97"/>
      <c r="H8019" s="116"/>
      <c r="I8019" s="116"/>
      <c r="J8019" s="97"/>
      <c r="AD8019" s="476"/>
      <c r="AI8019" s="473"/>
    </row>
    <row r="8020" spans="1:35" s="4" customFormat="1" x14ac:dyDescent="0.25">
      <c r="A8020" s="408">
        <f t="shared" si="123"/>
        <v>8018</v>
      </c>
      <c r="B8020" s="488">
        <v>45578</v>
      </c>
      <c r="C8020" s="212" t="s">
        <v>166</v>
      </c>
      <c r="D8020" s="408" t="s">
        <v>167</v>
      </c>
      <c r="E8020" s="408" t="s">
        <v>164</v>
      </c>
      <c r="F8020" s="97">
        <v>0</v>
      </c>
      <c r="G8020" s="97"/>
      <c r="H8020" s="116"/>
      <c r="I8020" s="116"/>
      <c r="J8020" s="97"/>
      <c r="AD8020" s="476"/>
      <c r="AI8020" s="473"/>
    </row>
    <row r="8021" spans="1:35" s="4" customFormat="1" x14ac:dyDescent="0.25">
      <c r="A8021" s="408">
        <f t="shared" si="123"/>
        <v>8019</v>
      </c>
      <c r="B8021" s="488">
        <v>45578</v>
      </c>
      <c r="C8021" s="212" t="s">
        <v>169</v>
      </c>
      <c r="D8021" s="408" t="s">
        <v>167</v>
      </c>
      <c r="E8021" s="408" t="s">
        <v>164</v>
      </c>
      <c r="F8021" s="97">
        <v>0</v>
      </c>
      <c r="G8021" s="97"/>
      <c r="H8021" s="116"/>
      <c r="I8021" s="116"/>
      <c r="J8021" s="97"/>
      <c r="AD8021" s="476"/>
      <c r="AI8021" s="473"/>
    </row>
    <row r="8022" spans="1:35" s="4" customFormat="1" x14ac:dyDescent="0.25">
      <c r="A8022" s="408">
        <f t="shared" si="123"/>
        <v>8020</v>
      </c>
      <c r="B8022" s="488">
        <v>45578</v>
      </c>
      <c r="C8022" s="212" t="s">
        <v>174</v>
      </c>
      <c r="D8022" s="408" t="s">
        <v>99</v>
      </c>
      <c r="E8022" s="408" t="s">
        <v>164</v>
      </c>
      <c r="F8022" s="97">
        <v>308</v>
      </c>
      <c r="G8022" s="97"/>
      <c r="H8022" s="116"/>
      <c r="I8022" s="116"/>
      <c r="J8022" s="97"/>
      <c r="AD8022" s="476"/>
      <c r="AI8022" s="473"/>
    </row>
    <row r="8023" spans="1:35" s="4" customFormat="1" x14ac:dyDescent="0.25">
      <c r="A8023" s="408">
        <f t="shared" si="123"/>
        <v>8021</v>
      </c>
      <c r="B8023" s="488">
        <v>45578</v>
      </c>
      <c r="C8023" s="212" t="s">
        <v>254</v>
      </c>
      <c r="D8023" s="408" t="s">
        <v>159</v>
      </c>
      <c r="E8023" s="408" t="s">
        <v>164</v>
      </c>
      <c r="F8023" s="97">
        <v>181</v>
      </c>
      <c r="G8023" s="97"/>
      <c r="H8023" s="116"/>
      <c r="I8023" s="116"/>
      <c r="J8023" s="97"/>
      <c r="AD8023" s="476"/>
      <c r="AI8023" s="473"/>
    </row>
    <row r="8024" spans="1:35" s="4" customFormat="1" x14ac:dyDescent="0.25">
      <c r="A8024" s="408">
        <f t="shared" si="123"/>
        <v>8022</v>
      </c>
      <c r="B8024" s="488">
        <v>45578</v>
      </c>
      <c r="C8024" s="212" t="s">
        <v>277</v>
      </c>
      <c r="D8024" s="408" t="s">
        <v>176</v>
      </c>
      <c r="E8024" s="408" t="s">
        <v>164</v>
      </c>
      <c r="F8024" s="97">
        <v>156</v>
      </c>
      <c r="G8024" s="97"/>
      <c r="H8024" s="116"/>
      <c r="I8024" s="116"/>
      <c r="J8024" s="97"/>
      <c r="AD8024" s="476"/>
      <c r="AI8024" s="473"/>
    </row>
    <row r="8025" spans="1:35" s="4" customFormat="1" x14ac:dyDescent="0.25">
      <c r="A8025" s="408">
        <f t="shared" si="123"/>
        <v>8023</v>
      </c>
      <c r="B8025" s="488">
        <v>45578</v>
      </c>
      <c r="C8025" s="212" t="s">
        <v>354</v>
      </c>
      <c r="D8025" s="408" t="s">
        <v>103</v>
      </c>
      <c r="E8025" s="408" t="s">
        <v>164</v>
      </c>
      <c r="F8025" s="97">
        <v>141</v>
      </c>
      <c r="G8025" s="97"/>
      <c r="H8025" s="116"/>
      <c r="I8025" s="116"/>
      <c r="J8025" s="97"/>
      <c r="AD8025" s="476"/>
      <c r="AI8025" s="473"/>
    </row>
    <row r="8026" spans="1:35" s="4" customFormat="1" x14ac:dyDescent="0.25">
      <c r="A8026" s="408">
        <f t="shared" si="123"/>
        <v>8024</v>
      </c>
      <c r="B8026" s="488">
        <v>45578</v>
      </c>
      <c r="C8026" s="373" t="s">
        <v>474</v>
      </c>
      <c r="D8026" s="408" t="s">
        <v>269</v>
      </c>
      <c r="E8026" s="408" t="s">
        <v>470</v>
      </c>
      <c r="F8026" s="97">
        <v>156</v>
      </c>
      <c r="G8026" s="97"/>
      <c r="H8026" s="116"/>
      <c r="I8026" s="116"/>
      <c r="J8026" s="97"/>
      <c r="AD8026" s="476"/>
      <c r="AI8026" s="473"/>
    </row>
    <row r="8027" spans="1:35" s="4" customFormat="1" x14ac:dyDescent="0.25">
      <c r="A8027" s="408">
        <f t="shared" si="123"/>
        <v>8025</v>
      </c>
      <c r="B8027" s="488">
        <v>45578</v>
      </c>
      <c r="C8027" s="96" t="s">
        <v>475</v>
      </c>
      <c r="D8027" s="408" t="s">
        <v>269</v>
      </c>
      <c r="E8027" s="408" t="s">
        <v>470</v>
      </c>
      <c r="F8027" s="97">
        <v>302</v>
      </c>
      <c r="G8027" s="97"/>
      <c r="H8027" s="116"/>
      <c r="I8027" s="116"/>
      <c r="J8027" s="97"/>
      <c r="AD8027" s="476"/>
      <c r="AI8027" s="473"/>
    </row>
    <row r="8028" spans="1:35" s="4" customFormat="1" x14ac:dyDescent="0.25">
      <c r="A8028" s="408">
        <f t="shared" si="123"/>
        <v>8026</v>
      </c>
      <c r="B8028" s="488">
        <v>45578</v>
      </c>
      <c r="C8028" s="373" t="s">
        <v>476</v>
      </c>
      <c r="D8028" s="408" t="s">
        <v>269</v>
      </c>
      <c r="E8028" s="408" t="s">
        <v>470</v>
      </c>
      <c r="F8028" s="97">
        <v>128</v>
      </c>
      <c r="G8028" s="97"/>
      <c r="H8028" s="116"/>
      <c r="I8028" s="116"/>
      <c r="J8028" s="97"/>
      <c r="AD8028" s="476"/>
      <c r="AI8028" s="473"/>
    </row>
    <row r="8029" spans="1:35" s="4" customFormat="1" x14ac:dyDescent="0.25">
      <c r="A8029" s="408">
        <f t="shared" si="123"/>
        <v>8027</v>
      </c>
      <c r="B8029" s="488">
        <v>45578</v>
      </c>
      <c r="C8029" s="96" t="s">
        <v>477</v>
      </c>
      <c r="D8029" s="408" t="s">
        <v>269</v>
      </c>
      <c r="E8029" s="408" t="s">
        <v>470</v>
      </c>
      <c r="F8029" s="97">
        <v>0</v>
      </c>
      <c r="G8029" s="97"/>
      <c r="H8029" s="116"/>
      <c r="I8029" s="116"/>
      <c r="J8029" s="97"/>
      <c r="AD8029" s="476"/>
      <c r="AI8029" s="473"/>
    </row>
    <row r="8030" spans="1:35" s="4" customFormat="1" x14ac:dyDescent="0.25">
      <c r="A8030" s="408">
        <f t="shared" si="123"/>
        <v>8028</v>
      </c>
      <c r="B8030" s="488">
        <v>45578</v>
      </c>
      <c r="C8030" s="373" t="s">
        <v>478</v>
      </c>
      <c r="D8030" s="408" t="s">
        <v>103</v>
      </c>
      <c r="E8030" s="408" t="s">
        <v>470</v>
      </c>
      <c r="F8030" s="97">
        <v>0</v>
      </c>
      <c r="G8030" s="97"/>
      <c r="H8030" s="116"/>
      <c r="I8030" s="116"/>
      <c r="J8030" s="97"/>
      <c r="AD8030" s="476"/>
      <c r="AI8030" s="473"/>
    </row>
    <row r="8031" spans="1:35" s="4" customFormat="1" x14ac:dyDescent="0.25">
      <c r="A8031" s="408">
        <f t="shared" si="123"/>
        <v>8029</v>
      </c>
      <c r="B8031" s="488">
        <v>45578</v>
      </c>
      <c r="C8031" s="96" t="s">
        <v>509</v>
      </c>
      <c r="D8031" s="408" t="s">
        <v>269</v>
      </c>
      <c r="E8031" s="408" t="s">
        <v>470</v>
      </c>
      <c r="F8031" s="97">
        <v>175</v>
      </c>
      <c r="G8031" s="97"/>
      <c r="H8031" s="116"/>
      <c r="I8031" s="116"/>
      <c r="J8031" s="97"/>
      <c r="AD8031" s="476"/>
      <c r="AI8031" s="473"/>
    </row>
    <row r="8032" spans="1:35" s="4" customFormat="1" ht="26.25" x14ac:dyDescent="0.25">
      <c r="A8032" s="408">
        <f t="shared" si="123"/>
        <v>8030</v>
      </c>
      <c r="B8032" s="488">
        <v>45579</v>
      </c>
      <c r="C8032" s="96" t="s">
        <v>125</v>
      </c>
      <c r="D8032" s="408" t="s">
        <v>99</v>
      </c>
      <c r="E8032" s="408" t="s">
        <v>334</v>
      </c>
      <c r="F8032" s="97">
        <v>360</v>
      </c>
      <c r="G8032" s="97"/>
      <c r="H8032" s="116"/>
      <c r="I8032" s="116"/>
      <c r="J8032" s="97"/>
      <c r="K8032" s="596"/>
      <c r="L8032" s="591"/>
      <c r="M8032" s="591"/>
      <c r="AD8032" s="476"/>
      <c r="AI8032" s="473"/>
    </row>
    <row r="8033" spans="1:35" s="4" customFormat="1" ht="26.25" x14ac:dyDescent="0.25">
      <c r="A8033" s="408">
        <f t="shared" si="123"/>
        <v>8031</v>
      </c>
      <c r="B8033" s="488">
        <v>45579</v>
      </c>
      <c r="C8033" s="96" t="s">
        <v>290</v>
      </c>
      <c r="D8033" s="408" t="s">
        <v>99</v>
      </c>
      <c r="E8033" s="408" t="s">
        <v>335</v>
      </c>
      <c r="F8033" s="97">
        <v>0</v>
      </c>
      <c r="G8033" s="97"/>
      <c r="H8033" s="116"/>
      <c r="I8033" s="116"/>
      <c r="J8033" s="97"/>
      <c r="K8033" s="596"/>
      <c r="L8033" s="591"/>
      <c r="M8033" s="591"/>
      <c r="AD8033" s="476"/>
      <c r="AI8033" s="473"/>
    </row>
    <row r="8034" spans="1:35" s="4" customFormat="1" ht="26.25" x14ac:dyDescent="0.25">
      <c r="A8034" s="408">
        <f t="shared" si="123"/>
        <v>8032</v>
      </c>
      <c r="B8034" s="488">
        <v>45579</v>
      </c>
      <c r="C8034" s="96" t="s">
        <v>88</v>
      </c>
      <c r="D8034" s="408" t="s">
        <v>89</v>
      </c>
      <c r="E8034" s="408" t="s">
        <v>336</v>
      </c>
      <c r="F8034" s="97">
        <v>0</v>
      </c>
      <c r="G8034" s="97"/>
      <c r="H8034" s="116"/>
      <c r="I8034" s="116"/>
      <c r="J8034" s="97"/>
      <c r="K8034" s="596"/>
      <c r="L8034" s="591"/>
      <c r="M8034" s="591"/>
      <c r="AD8034" s="476"/>
      <c r="AI8034" s="473"/>
    </row>
    <row r="8035" spans="1:35" s="4" customFormat="1" ht="26.25" x14ac:dyDescent="0.25">
      <c r="A8035" s="408">
        <f t="shared" si="123"/>
        <v>8033</v>
      </c>
      <c r="B8035" s="488">
        <v>45579</v>
      </c>
      <c r="C8035" s="96" t="s">
        <v>294</v>
      </c>
      <c r="D8035" s="408" t="s">
        <v>89</v>
      </c>
      <c r="E8035" s="408" t="s">
        <v>337</v>
      </c>
      <c r="F8035" s="97">
        <v>0</v>
      </c>
      <c r="G8035" s="97"/>
      <c r="H8035" s="116"/>
      <c r="I8035" s="116"/>
      <c r="J8035" s="97"/>
      <c r="K8035" s="596"/>
      <c r="L8035" s="591"/>
      <c r="M8035" s="591"/>
      <c r="AD8035" s="476"/>
      <c r="AI8035" s="473"/>
    </row>
    <row r="8036" spans="1:35" s="4" customFormat="1" ht="26.25" x14ac:dyDescent="0.25">
      <c r="A8036" s="408">
        <f t="shared" si="123"/>
        <v>8034</v>
      </c>
      <c r="B8036" s="488">
        <v>45579</v>
      </c>
      <c r="C8036" s="96" t="s">
        <v>559</v>
      </c>
      <c r="D8036" s="408" t="str">
        <f>VLOOKUP(C8036,X$4:Z8037,2,FALSE)</f>
        <v>لودر VOLVO</v>
      </c>
      <c r="E8036" s="408" t="str">
        <f>VLOOKUP(C8036,X$4:Z8037,3,FALSE)</f>
        <v>شرکتی</v>
      </c>
      <c r="F8036" s="97">
        <v>104</v>
      </c>
      <c r="G8036" s="97"/>
      <c r="H8036" s="116"/>
      <c r="I8036" s="116"/>
      <c r="J8036" s="97"/>
      <c r="K8036" s="596"/>
      <c r="L8036" s="591"/>
      <c r="M8036" s="591"/>
      <c r="AD8036" s="476"/>
      <c r="AI8036" s="473"/>
    </row>
    <row r="8037" spans="1:35" s="4" customFormat="1" ht="26.25" x14ac:dyDescent="0.25">
      <c r="A8037" s="408">
        <f t="shared" si="123"/>
        <v>8035</v>
      </c>
      <c r="B8037" s="488">
        <v>45579</v>
      </c>
      <c r="C8037" s="96" t="s">
        <v>119</v>
      </c>
      <c r="D8037" s="408" t="s">
        <v>131</v>
      </c>
      <c r="E8037" s="408" t="s">
        <v>338</v>
      </c>
      <c r="F8037" s="97">
        <v>0</v>
      </c>
      <c r="G8037" s="97"/>
      <c r="H8037" s="116"/>
      <c r="I8037" s="116"/>
      <c r="J8037" s="97"/>
      <c r="K8037" s="596"/>
      <c r="L8037" s="591"/>
      <c r="M8037" s="591"/>
      <c r="AD8037" s="476"/>
      <c r="AI8037" s="473"/>
    </row>
    <row r="8038" spans="1:35" s="4" customFormat="1" ht="26.25" x14ac:dyDescent="0.25">
      <c r="A8038" s="408">
        <f t="shared" si="123"/>
        <v>8036</v>
      </c>
      <c r="B8038" s="488">
        <v>45579</v>
      </c>
      <c r="C8038" s="96" t="s">
        <v>121</v>
      </c>
      <c r="D8038" s="408" t="s">
        <v>122</v>
      </c>
      <c r="E8038" s="408" t="s">
        <v>339</v>
      </c>
      <c r="F8038" s="97">
        <v>0</v>
      </c>
      <c r="G8038" s="97"/>
      <c r="H8038" s="116"/>
      <c r="I8038" s="116"/>
      <c r="J8038" s="97"/>
      <c r="K8038" s="596"/>
      <c r="L8038" s="591"/>
      <c r="M8038" s="591"/>
      <c r="AD8038" s="476"/>
      <c r="AI8038" s="473"/>
    </row>
    <row r="8039" spans="1:35" s="4" customFormat="1" ht="26.25" x14ac:dyDescent="0.25">
      <c r="A8039" s="408">
        <f t="shared" si="123"/>
        <v>8037</v>
      </c>
      <c r="B8039" s="488">
        <v>45579</v>
      </c>
      <c r="C8039" s="96" t="s">
        <v>349</v>
      </c>
      <c r="D8039" s="408" t="s">
        <v>360</v>
      </c>
      <c r="E8039" s="408" t="s">
        <v>127</v>
      </c>
      <c r="F8039" s="97">
        <v>13</v>
      </c>
      <c r="G8039" s="97"/>
      <c r="H8039" s="116"/>
      <c r="I8039" s="116"/>
      <c r="J8039" s="97"/>
      <c r="K8039" s="596"/>
      <c r="L8039" s="596"/>
      <c r="M8039" s="596"/>
      <c r="AD8039" s="476"/>
      <c r="AI8039" s="473"/>
    </row>
    <row r="8040" spans="1:35" s="4" customFormat="1" ht="26.25" x14ac:dyDescent="0.25">
      <c r="A8040" s="408">
        <f t="shared" si="123"/>
        <v>8038</v>
      </c>
      <c r="B8040" s="488">
        <v>45579</v>
      </c>
      <c r="C8040" s="96" t="s">
        <v>449</v>
      </c>
      <c r="D8040" s="408" t="s">
        <v>122</v>
      </c>
      <c r="E8040" s="408" t="s">
        <v>339</v>
      </c>
      <c r="F8040" s="97">
        <v>0</v>
      </c>
      <c r="G8040" s="97"/>
      <c r="H8040" s="116"/>
      <c r="I8040" s="116"/>
      <c r="J8040" s="97"/>
      <c r="K8040" s="596"/>
      <c r="L8040" s="591"/>
      <c r="M8040" s="591"/>
      <c r="AD8040" s="476"/>
      <c r="AI8040" s="473"/>
    </row>
    <row r="8041" spans="1:35" s="4" customFormat="1" ht="26.25" x14ac:dyDescent="0.25">
      <c r="A8041" s="408">
        <f t="shared" si="123"/>
        <v>8039</v>
      </c>
      <c r="B8041" s="488">
        <v>45579</v>
      </c>
      <c r="C8041" s="96" t="s">
        <v>118</v>
      </c>
      <c r="D8041" s="408" t="s">
        <v>107</v>
      </c>
      <c r="E8041" s="408" t="s">
        <v>340</v>
      </c>
      <c r="F8041" s="97">
        <v>0</v>
      </c>
      <c r="G8041" s="97"/>
      <c r="H8041" s="116"/>
      <c r="I8041" s="116"/>
      <c r="J8041" s="97"/>
      <c r="K8041" s="596"/>
      <c r="L8041" s="591"/>
      <c r="M8041" s="591"/>
      <c r="AD8041" s="476"/>
      <c r="AI8041" s="473"/>
    </row>
    <row r="8042" spans="1:35" s="4" customFormat="1" ht="26.25" x14ac:dyDescent="0.25">
      <c r="A8042" s="408">
        <f t="shared" si="123"/>
        <v>8040</v>
      </c>
      <c r="B8042" s="488">
        <v>45579</v>
      </c>
      <c r="C8042" s="96" t="s">
        <v>109</v>
      </c>
      <c r="D8042" s="408" t="s">
        <v>107</v>
      </c>
      <c r="E8042" s="408" t="s">
        <v>341</v>
      </c>
      <c r="F8042" s="97">
        <v>0</v>
      </c>
      <c r="G8042" s="97"/>
      <c r="H8042" s="116"/>
      <c r="I8042" s="116"/>
      <c r="J8042" s="97"/>
      <c r="K8042" s="596"/>
      <c r="L8042" s="591"/>
      <c r="M8042" s="591"/>
      <c r="AD8042" s="476"/>
      <c r="AI8042" s="473"/>
    </row>
    <row r="8043" spans="1:35" s="4" customFormat="1" ht="26.25" x14ac:dyDescent="0.25">
      <c r="A8043" s="408">
        <f t="shared" si="123"/>
        <v>8041</v>
      </c>
      <c r="B8043" s="488">
        <v>45579</v>
      </c>
      <c r="C8043" s="96" t="s">
        <v>106</v>
      </c>
      <c r="D8043" s="408" t="s">
        <v>107</v>
      </c>
      <c r="E8043" s="408" t="s">
        <v>342</v>
      </c>
      <c r="F8043" s="97">
        <v>40</v>
      </c>
      <c r="G8043" s="97"/>
      <c r="H8043" s="116"/>
      <c r="I8043" s="116"/>
      <c r="J8043" s="97"/>
      <c r="K8043" s="596"/>
      <c r="L8043" s="591"/>
      <c r="M8043" s="591"/>
      <c r="AD8043" s="476"/>
      <c r="AI8043" s="473"/>
    </row>
    <row r="8044" spans="1:35" s="4" customFormat="1" ht="26.25" x14ac:dyDescent="0.25">
      <c r="A8044" s="408">
        <f t="shared" si="123"/>
        <v>8042</v>
      </c>
      <c r="B8044" s="488">
        <v>45579</v>
      </c>
      <c r="C8044" s="2" t="s">
        <v>278</v>
      </c>
      <c r="D8044" s="408" t="s">
        <v>107</v>
      </c>
      <c r="E8044" s="408" t="s">
        <v>1</v>
      </c>
      <c r="F8044" s="97">
        <v>0</v>
      </c>
      <c r="G8044" s="97"/>
      <c r="H8044" s="116"/>
      <c r="I8044" s="116"/>
      <c r="J8044" s="97"/>
      <c r="K8044" s="596"/>
      <c r="L8044" s="591"/>
      <c r="M8044" s="591"/>
      <c r="AD8044" s="476"/>
      <c r="AI8044" s="473"/>
    </row>
    <row r="8045" spans="1:35" s="4" customFormat="1" ht="26.25" x14ac:dyDescent="0.25">
      <c r="A8045" s="408">
        <f t="shared" si="123"/>
        <v>8043</v>
      </c>
      <c r="B8045" s="488">
        <v>45579</v>
      </c>
      <c r="C8045" s="96" t="s">
        <v>539</v>
      </c>
      <c r="D8045" s="408" t="s">
        <v>107</v>
      </c>
      <c r="E8045" s="408" t="s">
        <v>1</v>
      </c>
      <c r="F8045" s="97">
        <v>40</v>
      </c>
      <c r="G8045" s="97"/>
      <c r="H8045" s="116"/>
      <c r="I8045" s="116"/>
      <c r="J8045" s="97"/>
      <c r="K8045" s="596"/>
      <c r="L8045" s="591"/>
      <c r="M8045" s="591"/>
      <c r="AD8045" s="476"/>
      <c r="AI8045" s="473"/>
    </row>
    <row r="8046" spans="1:35" s="4" customFormat="1" ht="26.25" x14ac:dyDescent="0.25">
      <c r="A8046" s="408">
        <f t="shared" si="123"/>
        <v>8044</v>
      </c>
      <c r="B8046" s="488">
        <v>45579</v>
      </c>
      <c r="C8046" s="96" t="s">
        <v>562</v>
      </c>
      <c r="D8046" s="408" t="s">
        <v>107</v>
      </c>
      <c r="E8046" s="408" t="s">
        <v>1</v>
      </c>
      <c r="F8046" s="97">
        <v>0</v>
      </c>
      <c r="G8046" s="97"/>
      <c r="H8046" s="116"/>
      <c r="I8046" s="116"/>
      <c r="J8046" s="97"/>
      <c r="K8046" s="596"/>
      <c r="L8046" s="591"/>
      <c r="M8046" s="591"/>
      <c r="AD8046" s="476"/>
      <c r="AI8046" s="473"/>
    </row>
    <row r="8047" spans="1:35" s="4" customFormat="1" ht="26.25" x14ac:dyDescent="0.25">
      <c r="A8047" s="408">
        <f t="shared" si="123"/>
        <v>8045</v>
      </c>
      <c r="B8047" s="488">
        <v>45579</v>
      </c>
      <c r="C8047" s="96" t="s">
        <v>91</v>
      </c>
      <c r="D8047" s="408" t="s">
        <v>92</v>
      </c>
      <c r="E8047" s="408" t="s">
        <v>343</v>
      </c>
      <c r="F8047" s="97">
        <v>0</v>
      </c>
      <c r="G8047" s="97"/>
      <c r="H8047" s="116"/>
      <c r="I8047" s="116"/>
      <c r="J8047" s="97"/>
      <c r="K8047" s="596"/>
      <c r="L8047" s="591"/>
      <c r="M8047" s="591"/>
      <c r="AD8047" s="476"/>
      <c r="AI8047" s="473"/>
    </row>
    <row r="8048" spans="1:35" s="4" customFormat="1" ht="26.25" x14ac:dyDescent="0.25">
      <c r="A8048" s="408">
        <f t="shared" si="123"/>
        <v>8046</v>
      </c>
      <c r="B8048" s="488">
        <v>45579</v>
      </c>
      <c r="C8048" s="96" t="s">
        <v>94</v>
      </c>
      <c r="D8048" s="408" t="s">
        <v>92</v>
      </c>
      <c r="E8048" s="408" t="s">
        <v>344</v>
      </c>
      <c r="F8048" s="97">
        <v>110</v>
      </c>
      <c r="G8048" s="97"/>
      <c r="H8048" s="116"/>
      <c r="I8048" s="116"/>
      <c r="J8048" s="97"/>
      <c r="K8048" s="596"/>
      <c r="L8048" s="591"/>
      <c r="M8048" s="591"/>
      <c r="AD8048" s="476"/>
      <c r="AI8048" s="473"/>
    </row>
    <row r="8049" spans="1:35" s="4" customFormat="1" ht="26.25" x14ac:dyDescent="0.25">
      <c r="A8049" s="408">
        <f t="shared" si="123"/>
        <v>8047</v>
      </c>
      <c r="B8049" s="488">
        <v>45579</v>
      </c>
      <c r="C8049" s="96" t="s">
        <v>116</v>
      </c>
      <c r="D8049" s="408" t="s">
        <v>92</v>
      </c>
      <c r="E8049" s="408" t="s">
        <v>345</v>
      </c>
      <c r="F8049" s="97">
        <v>109</v>
      </c>
      <c r="G8049" s="97"/>
      <c r="H8049" s="116"/>
      <c r="I8049" s="116"/>
      <c r="J8049" s="97"/>
      <c r="K8049" s="596"/>
      <c r="L8049" s="591"/>
      <c r="M8049" s="591"/>
      <c r="AD8049" s="476"/>
      <c r="AI8049" s="473"/>
    </row>
    <row r="8050" spans="1:35" s="4" customFormat="1" ht="26.25" x14ac:dyDescent="0.25">
      <c r="A8050" s="408">
        <f t="shared" si="123"/>
        <v>8048</v>
      </c>
      <c r="B8050" s="488">
        <v>45579</v>
      </c>
      <c r="C8050" s="96" t="s">
        <v>128</v>
      </c>
      <c r="D8050" s="408" t="s">
        <v>97</v>
      </c>
      <c r="E8050" s="408" t="s">
        <v>346</v>
      </c>
      <c r="F8050" s="97">
        <v>0</v>
      </c>
      <c r="G8050" s="97"/>
      <c r="H8050" s="116"/>
      <c r="I8050" s="116"/>
      <c r="J8050" s="97"/>
      <c r="K8050" s="596"/>
      <c r="L8050" s="591"/>
      <c r="M8050" s="591"/>
      <c r="AD8050" s="476"/>
      <c r="AI8050" s="473"/>
    </row>
    <row r="8051" spans="1:35" s="4" customFormat="1" ht="26.25" x14ac:dyDescent="0.25">
      <c r="A8051" s="408">
        <f t="shared" si="123"/>
        <v>8049</v>
      </c>
      <c r="B8051" s="488">
        <v>45579</v>
      </c>
      <c r="C8051" s="96" t="s">
        <v>96</v>
      </c>
      <c r="D8051" s="408" t="s">
        <v>97</v>
      </c>
      <c r="E8051" s="408" t="s">
        <v>347</v>
      </c>
      <c r="F8051" s="97">
        <v>0</v>
      </c>
      <c r="G8051" s="97"/>
      <c r="H8051" s="116"/>
      <c r="I8051" s="116"/>
      <c r="J8051" s="97"/>
      <c r="K8051" s="596"/>
      <c r="L8051" s="591"/>
      <c r="M8051" s="591"/>
      <c r="AD8051" s="476"/>
      <c r="AI8051" s="473"/>
    </row>
    <row r="8052" spans="1:35" s="4" customFormat="1" ht="26.25" x14ac:dyDescent="0.25">
      <c r="A8052" s="408">
        <f t="shared" si="123"/>
        <v>8050</v>
      </c>
      <c r="B8052" s="488">
        <v>45579</v>
      </c>
      <c r="C8052" s="96" t="s">
        <v>113</v>
      </c>
      <c r="D8052" s="408" t="s">
        <v>114</v>
      </c>
      <c r="E8052" s="408" t="s">
        <v>348</v>
      </c>
      <c r="F8052" s="97">
        <v>0</v>
      </c>
      <c r="G8052" s="97"/>
      <c r="H8052" s="116"/>
      <c r="I8052" s="116"/>
      <c r="J8052" s="97"/>
      <c r="K8052" s="596"/>
      <c r="L8052" s="591"/>
      <c r="M8052" s="591"/>
      <c r="AD8052" s="476"/>
      <c r="AI8052" s="473"/>
    </row>
    <row r="8053" spans="1:35" s="4" customFormat="1" ht="26.25" x14ac:dyDescent="0.25">
      <c r="A8053" s="408">
        <f t="shared" si="123"/>
        <v>8051</v>
      </c>
      <c r="B8053" s="488">
        <v>45579</v>
      </c>
      <c r="C8053" s="96" t="s">
        <v>156</v>
      </c>
      <c r="D8053" s="408" t="s">
        <v>136</v>
      </c>
      <c r="E8053" s="408" t="s">
        <v>149</v>
      </c>
      <c r="F8053" s="97">
        <v>156</v>
      </c>
      <c r="G8053" s="97"/>
      <c r="H8053" s="116"/>
      <c r="I8053" s="116"/>
      <c r="J8053" s="97"/>
      <c r="K8053" s="591"/>
      <c r="L8053" s="591"/>
      <c r="M8053" s="591"/>
      <c r="AD8053" s="476"/>
      <c r="AI8053" s="473"/>
    </row>
    <row r="8054" spans="1:35" s="4" customFormat="1" ht="26.25" x14ac:dyDescent="0.25">
      <c r="A8054" s="408">
        <f t="shared" si="123"/>
        <v>8052</v>
      </c>
      <c r="B8054" s="488">
        <v>45579</v>
      </c>
      <c r="C8054" s="96" t="s">
        <v>142</v>
      </c>
      <c r="D8054" s="408" t="s">
        <v>264</v>
      </c>
      <c r="E8054" s="408" t="s">
        <v>143</v>
      </c>
      <c r="F8054" s="97">
        <v>0</v>
      </c>
      <c r="G8054" s="97"/>
      <c r="H8054" s="116"/>
      <c r="I8054" s="116"/>
      <c r="J8054" s="97"/>
      <c r="K8054" s="591"/>
      <c r="L8054" s="591"/>
      <c r="M8054" s="591"/>
      <c r="AD8054" s="476"/>
      <c r="AI8054" s="473"/>
    </row>
    <row r="8055" spans="1:35" s="4" customFormat="1" ht="26.25" x14ac:dyDescent="0.25">
      <c r="A8055" s="408">
        <f t="shared" si="123"/>
        <v>8053</v>
      </c>
      <c r="B8055" s="488">
        <v>45579</v>
      </c>
      <c r="C8055" s="96" t="s">
        <v>144</v>
      </c>
      <c r="D8055" s="408" t="s">
        <v>264</v>
      </c>
      <c r="E8055" s="408" t="s">
        <v>143</v>
      </c>
      <c r="F8055" s="97">
        <v>0</v>
      </c>
      <c r="G8055" s="97"/>
      <c r="H8055" s="116"/>
      <c r="I8055" s="116"/>
      <c r="J8055" s="97"/>
      <c r="K8055" s="591"/>
      <c r="L8055" s="591"/>
      <c r="M8055" s="591"/>
      <c r="AD8055" s="476"/>
      <c r="AI8055" s="473"/>
    </row>
    <row r="8056" spans="1:35" s="4" customFormat="1" ht="26.25" x14ac:dyDescent="0.25">
      <c r="A8056" s="408">
        <f t="shared" ref="A8056:A8119" si="124">ROW()-2</f>
        <v>8054</v>
      </c>
      <c r="B8056" s="488">
        <v>45579</v>
      </c>
      <c r="C8056" s="96" t="s">
        <v>145</v>
      </c>
      <c r="D8056" s="408" t="s">
        <v>265</v>
      </c>
      <c r="E8056" s="408" t="s">
        <v>146</v>
      </c>
      <c r="F8056" s="97">
        <v>0</v>
      </c>
      <c r="G8056" s="97"/>
      <c r="H8056" s="116"/>
      <c r="I8056" s="116"/>
      <c r="J8056" s="97"/>
      <c r="K8056" s="591"/>
      <c r="L8056" s="591"/>
      <c r="M8056" s="591"/>
      <c r="AD8056" s="476"/>
      <c r="AI8056" s="473"/>
    </row>
    <row r="8057" spans="1:35" s="4" customFormat="1" ht="26.25" x14ac:dyDescent="0.25">
      <c r="A8057" s="408">
        <f t="shared" si="124"/>
        <v>8055</v>
      </c>
      <c r="B8057" s="488">
        <v>45579</v>
      </c>
      <c r="C8057" s="96" t="s">
        <v>160</v>
      </c>
      <c r="D8057" s="408" t="s">
        <v>136</v>
      </c>
      <c r="E8057" s="408" t="s">
        <v>64</v>
      </c>
      <c r="F8057" s="97">
        <v>187</v>
      </c>
      <c r="G8057" s="97"/>
      <c r="H8057" s="116"/>
      <c r="I8057" s="116"/>
      <c r="J8057" s="97"/>
      <c r="K8057" s="591"/>
      <c r="L8057" s="591"/>
      <c r="M8057" s="591"/>
      <c r="AD8057" s="476"/>
      <c r="AI8057" s="473"/>
    </row>
    <row r="8058" spans="1:35" s="4" customFormat="1" ht="26.25" x14ac:dyDescent="0.25">
      <c r="A8058" s="408">
        <f t="shared" si="124"/>
        <v>8056</v>
      </c>
      <c r="B8058" s="488">
        <v>45579</v>
      </c>
      <c r="C8058" s="96" t="s">
        <v>283</v>
      </c>
      <c r="D8058" s="408" t="s">
        <v>266</v>
      </c>
      <c r="E8058" s="408" t="s">
        <v>63</v>
      </c>
      <c r="F8058" s="97">
        <v>103</v>
      </c>
      <c r="G8058" s="97"/>
      <c r="H8058" s="116"/>
      <c r="I8058" s="116"/>
      <c r="J8058" s="97"/>
      <c r="K8058" s="591"/>
      <c r="L8058" s="591"/>
      <c r="M8058" s="591"/>
      <c r="AD8058" s="476"/>
      <c r="AI8058" s="473"/>
    </row>
    <row r="8059" spans="1:35" s="4" customFormat="1" ht="26.25" x14ac:dyDescent="0.25">
      <c r="A8059" s="408">
        <f t="shared" si="124"/>
        <v>8057</v>
      </c>
      <c r="B8059" s="488">
        <v>45579</v>
      </c>
      <c r="C8059" s="96" t="s">
        <v>148</v>
      </c>
      <c r="D8059" s="408" t="s">
        <v>92</v>
      </c>
      <c r="E8059" s="408" t="s">
        <v>63</v>
      </c>
      <c r="F8059" s="97">
        <v>120</v>
      </c>
      <c r="G8059" s="97"/>
      <c r="H8059" s="116"/>
      <c r="I8059" s="116"/>
      <c r="J8059" s="97"/>
      <c r="K8059" s="591"/>
      <c r="L8059" s="591"/>
      <c r="M8059" s="591"/>
      <c r="AD8059" s="476"/>
      <c r="AI8059" s="473"/>
    </row>
    <row r="8060" spans="1:35" s="4" customFormat="1" ht="26.25" x14ac:dyDescent="0.25">
      <c r="A8060" s="408">
        <f t="shared" si="124"/>
        <v>8058</v>
      </c>
      <c r="B8060" s="488">
        <v>45579</v>
      </c>
      <c r="C8060" s="213" t="s">
        <v>467</v>
      </c>
      <c r="D8060" s="408" t="e">
        <v>#N/A</v>
      </c>
      <c r="E8060" s="408" t="e">
        <v>#N/A</v>
      </c>
      <c r="F8060" s="97">
        <v>0</v>
      </c>
      <c r="G8060" s="97"/>
      <c r="H8060" s="116"/>
      <c r="I8060" s="116"/>
      <c r="J8060" s="97"/>
      <c r="K8060" s="591"/>
      <c r="L8060" s="591"/>
      <c r="M8060" s="591"/>
      <c r="AD8060" s="476"/>
      <c r="AI8060" s="473"/>
    </row>
    <row r="8061" spans="1:35" s="4" customFormat="1" ht="26.25" x14ac:dyDescent="0.25">
      <c r="A8061" s="408">
        <f t="shared" si="124"/>
        <v>8059</v>
      </c>
      <c r="B8061" s="488">
        <v>45579</v>
      </c>
      <c r="C8061" s="96" t="s">
        <v>150</v>
      </c>
      <c r="D8061" s="408" t="s">
        <v>92</v>
      </c>
      <c r="E8061" s="408" t="s">
        <v>63</v>
      </c>
      <c r="F8061" s="97">
        <v>110</v>
      </c>
      <c r="G8061" s="97"/>
      <c r="H8061" s="116"/>
      <c r="I8061" s="116"/>
      <c r="J8061" s="97"/>
      <c r="K8061" s="591"/>
      <c r="L8061" s="591"/>
      <c r="M8061" s="591"/>
      <c r="AD8061" s="476"/>
      <c r="AI8061" s="473"/>
    </row>
    <row r="8062" spans="1:35" s="4" customFormat="1" ht="26.25" x14ac:dyDescent="0.25">
      <c r="A8062" s="408">
        <f t="shared" si="124"/>
        <v>8060</v>
      </c>
      <c r="B8062" s="488">
        <v>45579</v>
      </c>
      <c r="C8062" s="96" t="s">
        <v>153</v>
      </c>
      <c r="D8062" s="408" t="s">
        <v>103</v>
      </c>
      <c r="E8062" s="408" t="s">
        <v>62</v>
      </c>
      <c r="F8062" s="97">
        <v>120</v>
      </c>
      <c r="G8062" s="97"/>
      <c r="H8062" s="116"/>
      <c r="I8062" s="116"/>
      <c r="J8062" s="97"/>
      <c r="K8062" s="591"/>
      <c r="L8062" s="591"/>
      <c r="M8062" s="591"/>
      <c r="AD8062" s="476"/>
      <c r="AI8062" s="473"/>
    </row>
    <row r="8063" spans="1:35" s="4" customFormat="1" ht="26.25" x14ac:dyDescent="0.25">
      <c r="A8063" s="408">
        <f t="shared" si="124"/>
        <v>8061</v>
      </c>
      <c r="B8063" s="488">
        <v>45579</v>
      </c>
      <c r="C8063" s="96" t="s">
        <v>154</v>
      </c>
      <c r="D8063" s="408" t="s">
        <v>92</v>
      </c>
      <c r="E8063" s="408" t="s">
        <v>62</v>
      </c>
      <c r="F8063" s="97">
        <v>120</v>
      </c>
      <c r="G8063" s="97"/>
      <c r="H8063" s="116"/>
      <c r="I8063" s="116"/>
      <c r="J8063" s="97"/>
      <c r="K8063" s="591"/>
      <c r="L8063" s="591"/>
      <c r="M8063" s="591"/>
      <c r="AD8063" s="476"/>
      <c r="AI8063" s="473"/>
    </row>
    <row r="8064" spans="1:35" s="4" customFormat="1" ht="26.25" x14ac:dyDescent="0.25">
      <c r="A8064" s="408">
        <f t="shared" si="124"/>
        <v>8062</v>
      </c>
      <c r="B8064" s="488">
        <v>45579</v>
      </c>
      <c r="C8064" s="96" t="s">
        <v>155</v>
      </c>
      <c r="D8064" s="408" t="s">
        <v>92</v>
      </c>
      <c r="E8064" s="408" t="s">
        <v>62</v>
      </c>
      <c r="F8064" s="97">
        <v>120</v>
      </c>
      <c r="G8064" s="97"/>
      <c r="H8064" s="116"/>
      <c r="I8064" s="116"/>
      <c r="J8064" s="97"/>
      <c r="K8064" s="591"/>
      <c r="L8064" s="591"/>
      <c r="M8064" s="591"/>
      <c r="AD8064" s="476"/>
      <c r="AI8064" s="473"/>
    </row>
    <row r="8065" spans="1:35" s="4" customFormat="1" ht="26.25" x14ac:dyDescent="0.25">
      <c r="A8065" s="408">
        <f t="shared" si="124"/>
        <v>8063</v>
      </c>
      <c r="B8065" s="488">
        <v>45579</v>
      </c>
      <c r="C8065" s="96" t="s">
        <v>379</v>
      </c>
      <c r="D8065" s="408" t="s">
        <v>269</v>
      </c>
      <c r="E8065" s="408" t="s">
        <v>381</v>
      </c>
      <c r="F8065" s="97">
        <v>109</v>
      </c>
      <c r="G8065" s="97"/>
      <c r="H8065" s="116"/>
      <c r="I8065" s="116"/>
      <c r="J8065" s="97"/>
      <c r="K8065" s="596"/>
      <c r="L8065" s="591"/>
      <c r="M8065" s="591"/>
      <c r="AD8065" s="476"/>
      <c r="AI8065" s="473"/>
    </row>
    <row r="8066" spans="1:35" s="4" customFormat="1" ht="26.25" x14ac:dyDescent="0.25">
      <c r="A8066" s="408">
        <f t="shared" si="124"/>
        <v>8064</v>
      </c>
      <c r="B8066" s="488">
        <v>45579</v>
      </c>
      <c r="C8066" s="96" t="s">
        <v>380</v>
      </c>
      <c r="D8066" s="408" t="s">
        <v>269</v>
      </c>
      <c r="E8066" s="408" t="s">
        <v>381</v>
      </c>
      <c r="F8066" s="97">
        <v>120</v>
      </c>
      <c r="G8066" s="97"/>
      <c r="H8066" s="116"/>
      <c r="I8066" s="116"/>
      <c r="J8066" s="97"/>
      <c r="K8066" s="596"/>
      <c r="L8066" s="591"/>
      <c r="M8066" s="591"/>
      <c r="AD8066" s="476"/>
      <c r="AI8066" s="473"/>
    </row>
    <row r="8067" spans="1:35" s="4" customFormat="1" ht="26.25" x14ac:dyDescent="0.25">
      <c r="A8067" s="408">
        <f t="shared" si="124"/>
        <v>8065</v>
      </c>
      <c r="B8067" s="488">
        <v>45579</v>
      </c>
      <c r="C8067" s="96" t="s">
        <v>489</v>
      </c>
      <c r="D8067" s="408" t="s">
        <v>269</v>
      </c>
      <c r="E8067" s="408" t="s">
        <v>381</v>
      </c>
      <c r="F8067" s="97">
        <v>0</v>
      </c>
      <c r="G8067" s="97"/>
      <c r="H8067" s="116"/>
      <c r="I8067" s="116"/>
      <c r="J8067" s="97"/>
      <c r="K8067" s="596"/>
      <c r="L8067" s="591"/>
      <c r="M8067" s="591"/>
      <c r="AD8067" s="476"/>
      <c r="AI8067" s="473"/>
    </row>
    <row r="8068" spans="1:35" s="4" customFormat="1" ht="26.25" x14ac:dyDescent="0.25">
      <c r="A8068" s="408">
        <f t="shared" si="124"/>
        <v>8066</v>
      </c>
      <c r="B8068" s="488">
        <v>45579</v>
      </c>
      <c r="C8068" s="96" t="s">
        <v>389</v>
      </c>
      <c r="D8068" s="408" t="s">
        <v>103</v>
      </c>
      <c r="E8068" s="408" t="s">
        <v>381</v>
      </c>
      <c r="F8068" s="97">
        <v>120</v>
      </c>
      <c r="G8068" s="97"/>
      <c r="H8068" s="116"/>
      <c r="I8068" s="116"/>
      <c r="J8068" s="97"/>
      <c r="K8068" s="596"/>
      <c r="L8068" s="591"/>
      <c r="M8068" s="591"/>
      <c r="AD8068" s="476"/>
      <c r="AI8068" s="473"/>
    </row>
    <row r="8069" spans="1:35" s="4" customFormat="1" ht="26.25" x14ac:dyDescent="0.25">
      <c r="A8069" s="408">
        <f t="shared" si="124"/>
        <v>8067</v>
      </c>
      <c r="B8069" s="488">
        <v>45579</v>
      </c>
      <c r="C8069" s="96" t="s">
        <v>177</v>
      </c>
      <c r="D8069" s="408" t="s">
        <v>159</v>
      </c>
      <c r="E8069" s="408" t="s">
        <v>8</v>
      </c>
      <c r="F8069" s="97">
        <v>0</v>
      </c>
      <c r="G8069" s="97"/>
      <c r="H8069" s="116"/>
      <c r="I8069" s="116"/>
      <c r="J8069" s="97"/>
      <c r="K8069" s="591"/>
      <c r="L8069" s="591"/>
      <c r="M8069" s="591"/>
      <c r="AD8069" s="476"/>
      <c r="AI8069" s="473"/>
    </row>
    <row r="8070" spans="1:35" s="4" customFormat="1" ht="26.25" x14ac:dyDescent="0.25">
      <c r="A8070" s="408">
        <f t="shared" si="124"/>
        <v>8068</v>
      </c>
      <c r="B8070" s="488">
        <v>45579</v>
      </c>
      <c r="C8070" s="96" t="s">
        <v>390</v>
      </c>
      <c r="D8070" s="408" t="s">
        <v>99</v>
      </c>
      <c r="E8070" s="408" t="s">
        <v>381</v>
      </c>
      <c r="F8070" s="97">
        <v>0</v>
      </c>
      <c r="G8070" s="97"/>
      <c r="H8070" s="116"/>
      <c r="I8070" s="116"/>
      <c r="J8070" s="97"/>
      <c r="K8070" s="596"/>
      <c r="L8070" s="591"/>
      <c r="M8070" s="591"/>
      <c r="AD8070" s="476"/>
      <c r="AI8070" s="473"/>
    </row>
    <row r="8071" spans="1:35" s="4" customFormat="1" ht="26.25" x14ac:dyDescent="0.25">
      <c r="A8071" s="408">
        <f t="shared" si="124"/>
        <v>8069</v>
      </c>
      <c r="B8071" s="488">
        <v>45579</v>
      </c>
      <c r="C8071" s="96" t="s">
        <v>425</v>
      </c>
      <c r="D8071" s="408" t="s">
        <v>99</v>
      </c>
      <c r="E8071" s="203" t="s">
        <v>498</v>
      </c>
      <c r="F8071" s="97">
        <v>183</v>
      </c>
      <c r="G8071" s="97"/>
      <c r="H8071" s="116"/>
      <c r="I8071" s="116"/>
      <c r="J8071" s="97"/>
      <c r="K8071" s="596"/>
      <c r="L8071" s="591"/>
      <c r="M8071" s="591"/>
      <c r="AD8071" s="476"/>
      <c r="AI8071" s="473"/>
    </row>
    <row r="8072" spans="1:35" s="4" customFormat="1" ht="26.25" x14ac:dyDescent="0.25">
      <c r="A8072" s="408">
        <f t="shared" si="124"/>
        <v>8070</v>
      </c>
      <c r="B8072" s="488">
        <v>45579</v>
      </c>
      <c r="C8072" s="96" t="s">
        <v>426</v>
      </c>
      <c r="D8072" s="408" t="s">
        <v>159</v>
      </c>
      <c r="E8072" s="408" t="s">
        <v>381</v>
      </c>
      <c r="F8072" s="97">
        <v>120</v>
      </c>
      <c r="G8072" s="97"/>
      <c r="H8072" s="116"/>
      <c r="I8072" s="116"/>
      <c r="J8072" s="97"/>
      <c r="K8072" s="596"/>
      <c r="L8072" s="591"/>
      <c r="M8072" s="591"/>
      <c r="AD8072" s="476"/>
      <c r="AI8072" s="473"/>
    </row>
    <row r="8073" spans="1:35" s="4" customFormat="1" ht="26.25" x14ac:dyDescent="0.25">
      <c r="A8073" s="408">
        <f t="shared" si="124"/>
        <v>8071</v>
      </c>
      <c r="B8073" s="488">
        <v>45579</v>
      </c>
      <c r="C8073" s="96" t="s">
        <v>162</v>
      </c>
      <c r="D8073" s="408" t="s">
        <v>163</v>
      </c>
      <c r="E8073" s="408" t="s">
        <v>164</v>
      </c>
      <c r="F8073" s="97"/>
      <c r="G8073" s="97"/>
      <c r="H8073" s="116"/>
      <c r="I8073" s="116"/>
      <c r="J8073" s="97"/>
      <c r="K8073" s="591"/>
      <c r="L8073" s="591"/>
      <c r="M8073" s="591"/>
      <c r="AD8073" s="476"/>
      <c r="AI8073" s="473"/>
    </row>
    <row r="8074" spans="1:35" s="4" customFormat="1" ht="26.25" x14ac:dyDescent="0.25">
      <c r="A8074" s="408">
        <f t="shared" si="124"/>
        <v>8072</v>
      </c>
      <c r="B8074" s="488">
        <v>45579</v>
      </c>
      <c r="C8074" s="96" t="s">
        <v>166</v>
      </c>
      <c r="D8074" s="408" t="s">
        <v>167</v>
      </c>
      <c r="E8074" s="408" t="s">
        <v>164</v>
      </c>
      <c r="F8074" s="97"/>
      <c r="G8074" s="97"/>
      <c r="H8074" s="116"/>
      <c r="I8074" s="116"/>
      <c r="J8074" s="97"/>
      <c r="K8074" s="591"/>
      <c r="L8074" s="591"/>
      <c r="M8074" s="591"/>
      <c r="AD8074" s="476"/>
      <c r="AI8074" s="473"/>
    </row>
    <row r="8075" spans="1:35" s="4" customFormat="1" ht="26.25" x14ac:dyDescent="0.25">
      <c r="A8075" s="408">
        <f t="shared" si="124"/>
        <v>8073</v>
      </c>
      <c r="B8075" s="488">
        <v>45579</v>
      </c>
      <c r="C8075" s="96" t="s">
        <v>169</v>
      </c>
      <c r="D8075" s="408" t="s">
        <v>167</v>
      </c>
      <c r="E8075" s="408" t="s">
        <v>164</v>
      </c>
      <c r="F8075" s="97"/>
      <c r="G8075" s="97"/>
      <c r="H8075" s="116"/>
      <c r="I8075" s="116"/>
      <c r="J8075" s="97"/>
      <c r="K8075" s="591"/>
      <c r="L8075" s="591"/>
      <c r="M8075" s="591"/>
      <c r="AD8075" s="476"/>
      <c r="AI8075" s="473"/>
    </row>
    <row r="8076" spans="1:35" s="4" customFormat="1" ht="26.25" x14ac:dyDescent="0.25">
      <c r="A8076" s="408">
        <f t="shared" si="124"/>
        <v>8074</v>
      </c>
      <c r="B8076" s="488">
        <v>45579</v>
      </c>
      <c r="C8076" s="96" t="s">
        <v>170</v>
      </c>
      <c r="D8076" s="408" t="s">
        <v>103</v>
      </c>
      <c r="E8076" s="408" t="s">
        <v>164</v>
      </c>
      <c r="F8076" s="97"/>
      <c r="G8076" s="97"/>
      <c r="H8076" s="116"/>
      <c r="I8076" s="116"/>
      <c r="J8076" s="97"/>
      <c r="K8076" s="591"/>
      <c r="L8076" s="591"/>
      <c r="M8076" s="591"/>
      <c r="AD8076" s="476"/>
      <c r="AI8076" s="473"/>
    </row>
    <row r="8077" spans="1:35" s="4" customFormat="1" ht="26.25" x14ac:dyDescent="0.25">
      <c r="A8077" s="408">
        <f t="shared" si="124"/>
        <v>8075</v>
      </c>
      <c r="B8077" s="488">
        <v>45579</v>
      </c>
      <c r="C8077" s="96" t="s">
        <v>171</v>
      </c>
      <c r="D8077" s="408" t="s">
        <v>159</v>
      </c>
      <c r="E8077" s="408" t="s">
        <v>164</v>
      </c>
      <c r="F8077" s="97"/>
      <c r="G8077" s="97"/>
      <c r="H8077" s="116"/>
      <c r="I8077" s="116"/>
      <c r="J8077" s="97"/>
      <c r="K8077" s="591"/>
      <c r="L8077" s="591"/>
      <c r="M8077" s="591"/>
      <c r="AD8077" s="476"/>
      <c r="AI8077" s="473"/>
    </row>
    <row r="8078" spans="1:35" s="4" customFormat="1" ht="26.25" x14ac:dyDescent="0.25">
      <c r="A8078" s="408">
        <f t="shared" si="124"/>
        <v>8076</v>
      </c>
      <c r="B8078" s="488">
        <v>45579</v>
      </c>
      <c r="C8078" s="96" t="s">
        <v>172</v>
      </c>
      <c r="D8078" s="408" t="s">
        <v>173</v>
      </c>
      <c r="E8078" s="408" t="s">
        <v>164</v>
      </c>
      <c r="F8078" s="97"/>
      <c r="G8078" s="97"/>
      <c r="H8078" s="116"/>
      <c r="I8078" s="116"/>
      <c r="J8078" s="97"/>
      <c r="K8078" s="591"/>
      <c r="L8078" s="591"/>
      <c r="M8078" s="591"/>
      <c r="AD8078" s="476"/>
      <c r="AI8078" s="473"/>
    </row>
    <row r="8079" spans="1:35" s="4" customFormat="1" ht="26.25" x14ac:dyDescent="0.25">
      <c r="A8079" s="408">
        <f t="shared" si="124"/>
        <v>8077</v>
      </c>
      <c r="B8079" s="488">
        <v>45579</v>
      </c>
      <c r="C8079" s="96" t="s">
        <v>174</v>
      </c>
      <c r="D8079" s="408" t="s">
        <v>99</v>
      </c>
      <c r="E8079" s="408" t="s">
        <v>164</v>
      </c>
      <c r="F8079" s="97"/>
      <c r="G8079" s="97"/>
      <c r="H8079" s="116"/>
      <c r="I8079" s="116"/>
      <c r="J8079" s="97"/>
      <c r="K8079" s="591"/>
      <c r="L8079" s="591"/>
      <c r="M8079" s="591"/>
      <c r="AD8079" s="476"/>
      <c r="AI8079" s="473"/>
    </row>
    <row r="8080" spans="1:35" s="4" customFormat="1" ht="26.25" x14ac:dyDescent="0.25">
      <c r="A8080" s="408">
        <f t="shared" si="124"/>
        <v>8078</v>
      </c>
      <c r="B8080" s="488">
        <v>45579</v>
      </c>
      <c r="C8080" s="96" t="s">
        <v>175</v>
      </c>
      <c r="D8080" s="408" t="s">
        <v>176</v>
      </c>
      <c r="E8080" s="408" t="s">
        <v>164</v>
      </c>
      <c r="F8080" s="97"/>
      <c r="G8080" s="97"/>
      <c r="H8080" s="116"/>
      <c r="I8080" s="116"/>
      <c r="J8080" s="97"/>
      <c r="K8080" s="591"/>
      <c r="L8080" s="591"/>
      <c r="M8080" s="591"/>
      <c r="AD8080" s="476"/>
      <c r="AI8080" s="473"/>
    </row>
    <row r="8081" spans="1:35" s="4" customFormat="1" ht="26.25" x14ac:dyDescent="0.25">
      <c r="A8081" s="408">
        <f t="shared" si="124"/>
        <v>8079</v>
      </c>
      <c r="B8081" s="488">
        <v>45579</v>
      </c>
      <c r="C8081" s="96" t="s">
        <v>263</v>
      </c>
      <c r="D8081" s="408" t="s">
        <v>176</v>
      </c>
      <c r="E8081" s="408" t="s">
        <v>164</v>
      </c>
      <c r="F8081" s="97"/>
      <c r="G8081" s="97"/>
      <c r="H8081" s="116"/>
      <c r="I8081" s="116"/>
      <c r="J8081" s="97"/>
      <c r="K8081" s="591"/>
      <c r="L8081" s="591"/>
      <c r="M8081" s="591"/>
      <c r="AD8081" s="476"/>
      <c r="AI8081" s="473"/>
    </row>
    <row r="8082" spans="1:35" s="4" customFormat="1" ht="26.25" x14ac:dyDescent="0.25">
      <c r="A8082" s="408">
        <f t="shared" si="124"/>
        <v>8080</v>
      </c>
      <c r="B8082" s="488">
        <v>45579</v>
      </c>
      <c r="C8082" s="96" t="s">
        <v>261</v>
      </c>
      <c r="D8082" s="408" t="s">
        <v>269</v>
      </c>
      <c r="E8082" s="408" t="s">
        <v>164</v>
      </c>
      <c r="F8082" s="97"/>
      <c r="G8082" s="97"/>
      <c r="H8082" s="116"/>
      <c r="I8082" s="116"/>
      <c r="J8082" s="97"/>
      <c r="K8082" s="591"/>
      <c r="L8082" s="591"/>
      <c r="M8082" s="591"/>
      <c r="AD8082" s="476"/>
      <c r="AI8082" s="473"/>
    </row>
    <row r="8083" spans="1:35" s="4" customFormat="1" ht="26.25" x14ac:dyDescent="0.25">
      <c r="A8083" s="408">
        <f t="shared" si="124"/>
        <v>8081</v>
      </c>
      <c r="B8083" s="488">
        <v>45579</v>
      </c>
      <c r="C8083" s="96" t="s">
        <v>277</v>
      </c>
      <c r="D8083" s="408" t="s">
        <v>176</v>
      </c>
      <c r="E8083" s="408" t="s">
        <v>164</v>
      </c>
      <c r="F8083" s="97"/>
      <c r="G8083" s="97"/>
      <c r="H8083" s="116"/>
      <c r="I8083" s="116"/>
      <c r="J8083" s="97"/>
      <c r="K8083" s="591"/>
      <c r="L8083" s="591"/>
      <c r="M8083" s="591"/>
      <c r="AD8083" s="476"/>
      <c r="AI8083" s="473"/>
    </row>
    <row r="8084" spans="1:35" s="4" customFormat="1" ht="26.25" x14ac:dyDescent="0.25">
      <c r="A8084" s="408">
        <f t="shared" si="124"/>
        <v>8082</v>
      </c>
      <c r="B8084" s="488">
        <v>45579</v>
      </c>
      <c r="C8084" s="96" t="s">
        <v>254</v>
      </c>
      <c r="D8084" s="408" t="s">
        <v>159</v>
      </c>
      <c r="E8084" s="408" t="s">
        <v>164</v>
      </c>
      <c r="F8084" s="97"/>
      <c r="G8084" s="97"/>
      <c r="H8084" s="116"/>
      <c r="I8084" s="116"/>
      <c r="J8084" s="97"/>
      <c r="K8084" s="591"/>
      <c r="L8084" s="591"/>
      <c r="M8084" s="591"/>
      <c r="AD8084" s="476"/>
      <c r="AI8084" s="473"/>
    </row>
    <row r="8085" spans="1:35" s="4" customFormat="1" ht="26.25" x14ac:dyDescent="0.25">
      <c r="A8085" s="408">
        <f t="shared" si="124"/>
        <v>8083</v>
      </c>
      <c r="B8085" s="488">
        <v>45579</v>
      </c>
      <c r="C8085" s="96" t="s">
        <v>354</v>
      </c>
      <c r="D8085" s="408" t="s">
        <v>103</v>
      </c>
      <c r="E8085" s="408" t="s">
        <v>164</v>
      </c>
      <c r="F8085" s="97"/>
      <c r="G8085" s="97"/>
      <c r="H8085" s="116"/>
      <c r="I8085" s="116"/>
      <c r="J8085" s="97"/>
      <c r="K8085" s="591"/>
      <c r="L8085" s="591"/>
      <c r="M8085" s="591"/>
      <c r="AD8085" s="476"/>
      <c r="AI8085" s="473"/>
    </row>
    <row r="8086" spans="1:35" s="4" customFormat="1" ht="26.25" x14ac:dyDescent="0.25">
      <c r="A8086" s="408">
        <f t="shared" si="124"/>
        <v>8084</v>
      </c>
      <c r="B8086" s="488">
        <v>45579</v>
      </c>
      <c r="C8086" s="96" t="s">
        <v>352</v>
      </c>
      <c r="D8086" s="408" t="s">
        <v>176</v>
      </c>
      <c r="E8086" s="408" t="s">
        <v>164</v>
      </c>
      <c r="F8086" s="97"/>
      <c r="G8086" s="97"/>
      <c r="H8086" s="116"/>
      <c r="I8086" s="116"/>
      <c r="J8086" s="97"/>
      <c r="K8086" s="591"/>
      <c r="L8086" s="591"/>
      <c r="M8086" s="591"/>
      <c r="AD8086" s="476"/>
      <c r="AI8086" s="473"/>
    </row>
    <row r="8087" spans="1:35" s="4" customFormat="1" ht="26.25" x14ac:dyDescent="0.25">
      <c r="A8087" s="408">
        <f t="shared" si="124"/>
        <v>8085</v>
      </c>
      <c r="B8087" s="488">
        <v>45579</v>
      </c>
      <c r="C8087" s="96" t="s">
        <v>135</v>
      </c>
      <c r="D8087" s="408" t="s">
        <v>136</v>
      </c>
      <c r="E8087" s="408" t="s">
        <v>2</v>
      </c>
      <c r="F8087" s="97">
        <v>301</v>
      </c>
      <c r="G8087" s="97"/>
      <c r="H8087" s="116"/>
      <c r="I8087" s="116"/>
      <c r="J8087" s="97"/>
      <c r="K8087" s="591"/>
      <c r="L8087" s="591"/>
      <c r="M8087" s="591"/>
      <c r="AD8087" s="476"/>
      <c r="AI8087" s="473"/>
    </row>
    <row r="8088" spans="1:35" s="4" customFormat="1" ht="26.25" x14ac:dyDescent="0.25">
      <c r="A8088" s="408">
        <f t="shared" si="124"/>
        <v>8086</v>
      </c>
      <c r="B8088" s="488">
        <v>45579</v>
      </c>
      <c r="C8088" s="96" t="s">
        <v>137</v>
      </c>
      <c r="D8088" s="408" t="s">
        <v>136</v>
      </c>
      <c r="E8088" s="408" t="s">
        <v>2</v>
      </c>
      <c r="F8088" s="97">
        <v>207</v>
      </c>
      <c r="G8088" s="97"/>
      <c r="H8088" s="116"/>
      <c r="I8088" s="116"/>
      <c r="J8088" s="97"/>
      <c r="K8088" s="591"/>
      <c r="L8088" s="591"/>
      <c r="M8088" s="591"/>
      <c r="AD8088" s="476"/>
      <c r="AI8088" s="473"/>
    </row>
    <row r="8089" spans="1:35" s="4" customFormat="1" ht="26.25" x14ac:dyDescent="0.25">
      <c r="A8089" s="408">
        <f t="shared" si="124"/>
        <v>8087</v>
      </c>
      <c r="B8089" s="488">
        <v>45579</v>
      </c>
      <c r="C8089" s="96" t="s">
        <v>134</v>
      </c>
      <c r="D8089" s="408" t="s">
        <v>99</v>
      </c>
      <c r="E8089" s="408" t="s">
        <v>2</v>
      </c>
      <c r="F8089" s="97">
        <v>142</v>
      </c>
      <c r="G8089" s="97"/>
      <c r="H8089" s="116"/>
      <c r="I8089" s="116"/>
      <c r="J8089" s="97"/>
      <c r="K8089" s="591"/>
      <c r="L8089" s="591"/>
      <c r="M8089" s="591"/>
      <c r="AD8089" s="476"/>
      <c r="AI8089" s="473"/>
    </row>
    <row r="8090" spans="1:35" s="4" customFormat="1" ht="26.25" x14ac:dyDescent="0.25">
      <c r="A8090" s="408">
        <f t="shared" si="124"/>
        <v>8088</v>
      </c>
      <c r="B8090" s="488">
        <v>45579</v>
      </c>
      <c r="C8090" s="96" t="s">
        <v>279</v>
      </c>
      <c r="D8090" s="408" t="s">
        <v>99</v>
      </c>
      <c r="E8090" s="408" t="s">
        <v>2</v>
      </c>
      <c r="F8090" s="97">
        <v>0</v>
      </c>
      <c r="G8090" s="97"/>
      <c r="H8090" s="116"/>
      <c r="I8090" s="116"/>
      <c r="J8090" s="97"/>
      <c r="K8090" s="591"/>
      <c r="L8090" s="591"/>
      <c r="M8090" s="591"/>
      <c r="AD8090" s="476"/>
      <c r="AI8090" s="473"/>
    </row>
    <row r="8091" spans="1:35" s="4" customFormat="1" ht="26.25" x14ac:dyDescent="0.25">
      <c r="A8091" s="408">
        <f t="shared" si="124"/>
        <v>8089</v>
      </c>
      <c r="B8091" s="488">
        <v>45579</v>
      </c>
      <c r="C8091" s="96" t="s">
        <v>139</v>
      </c>
      <c r="D8091" s="408" t="s">
        <v>92</v>
      </c>
      <c r="E8091" s="408" t="s">
        <v>2</v>
      </c>
      <c r="F8091" s="97"/>
      <c r="G8091" s="97"/>
      <c r="H8091" s="116"/>
      <c r="I8091" s="116"/>
      <c r="J8091" s="97"/>
      <c r="K8091" s="591"/>
      <c r="L8091" s="591"/>
      <c r="M8091" s="591"/>
      <c r="AD8091" s="476"/>
      <c r="AI8091" s="473"/>
    </row>
    <row r="8092" spans="1:35" s="4" customFormat="1" ht="26.25" x14ac:dyDescent="0.25">
      <c r="A8092" s="408">
        <f t="shared" si="124"/>
        <v>8090</v>
      </c>
      <c r="B8092" s="488">
        <v>45579</v>
      </c>
      <c r="C8092" s="96" t="s">
        <v>140</v>
      </c>
      <c r="D8092" s="408" t="s">
        <v>92</v>
      </c>
      <c r="E8092" s="408" t="s">
        <v>2</v>
      </c>
      <c r="F8092" s="97">
        <v>0</v>
      </c>
      <c r="G8092" s="97"/>
      <c r="H8092" s="116"/>
      <c r="I8092" s="116"/>
      <c r="J8092" s="97"/>
      <c r="K8092" s="591"/>
      <c r="L8092" s="591"/>
      <c r="M8092" s="591"/>
      <c r="AD8092" s="476"/>
      <c r="AI8092" s="473"/>
    </row>
    <row r="8093" spans="1:35" s="4" customFormat="1" ht="26.25" x14ac:dyDescent="0.25">
      <c r="A8093" s="408">
        <f t="shared" si="124"/>
        <v>8091</v>
      </c>
      <c r="B8093" s="488">
        <v>45579</v>
      </c>
      <c r="C8093" s="96" t="s">
        <v>141</v>
      </c>
      <c r="D8093" s="408" t="s">
        <v>92</v>
      </c>
      <c r="E8093" s="408" t="s">
        <v>2</v>
      </c>
      <c r="F8093" s="97"/>
      <c r="G8093" s="97"/>
      <c r="H8093" s="116"/>
      <c r="I8093" s="116"/>
      <c r="J8093" s="97"/>
      <c r="K8093" s="591"/>
      <c r="L8093" s="591"/>
      <c r="M8093" s="591"/>
      <c r="AD8093" s="476"/>
      <c r="AI8093" s="473"/>
    </row>
    <row r="8094" spans="1:35" s="4" customFormat="1" ht="26.25" x14ac:dyDescent="0.25">
      <c r="A8094" s="408">
        <f t="shared" si="124"/>
        <v>8092</v>
      </c>
      <c r="B8094" s="488">
        <v>45579</v>
      </c>
      <c r="C8094" s="96" t="s">
        <v>252</v>
      </c>
      <c r="D8094" s="408" t="s">
        <v>92</v>
      </c>
      <c r="E8094" s="408" t="s">
        <v>2</v>
      </c>
      <c r="F8094" s="97">
        <v>0</v>
      </c>
      <c r="G8094" s="97"/>
      <c r="H8094" s="116"/>
      <c r="I8094" s="116"/>
      <c r="J8094" s="97"/>
      <c r="K8094" s="591"/>
      <c r="L8094" s="591"/>
      <c r="M8094" s="591"/>
      <c r="AD8094" s="476"/>
      <c r="AI8094" s="473"/>
    </row>
    <row r="8095" spans="1:35" s="4" customFormat="1" ht="26.25" x14ac:dyDescent="0.25">
      <c r="A8095" s="408">
        <f t="shared" si="124"/>
        <v>8093</v>
      </c>
      <c r="B8095" s="488">
        <v>45579</v>
      </c>
      <c r="C8095" s="96" t="s">
        <v>259</v>
      </c>
      <c r="D8095" s="408" t="s">
        <v>92</v>
      </c>
      <c r="E8095" s="408" t="s">
        <v>2</v>
      </c>
      <c r="F8095" s="97"/>
      <c r="G8095" s="97"/>
      <c r="H8095" s="116"/>
      <c r="I8095" s="116"/>
      <c r="J8095" s="97"/>
      <c r="K8095" s="591"/>
      <c r="L8095" s="591"/>
      <c r="M8095" s="591"/>
      <c r="AD8095" s="476"/>
      <c r="AI8095" s="473"/>
    </row>
    <row r="8096" spans="1:35" s="4" customFormat="1" ht="26.25" x14ac:dyDescent="0.25">
      <c r="A8096" s="408">
        <f t="shared" si="124"/>
        <v>8094</v>
      </c>
      <c r="B8096" s="488">
        <v>45579</v>
      </c>
      <c r="C8096" s="96" t="s">
        <v>260</v>
      </c>
      <c r="D8096" s="408" t="s">
        <v>92</v>
      </c>
      <c r="E8096" s="408" t="s">
        <v>2</v>
      </c>
      <c r="F8096" s="97"/>
      <c r="G8096" s="97"/>
      <c r="H8096" s="116"/>
      <c r="I8096" s="116"/>
      <c r="J8096" s="97"/>
      <c r="K8096" s="591"/>
      <c r="L8096" s="591"/>
      <c r="M8096" s="591"/>
      <c r="AD8096" s="476"/>
      <c r="AI8096" s="473"/>
    </row>
    <row r="8097" spans="1:35" s="4" customFormat="1" ht="26.25" x14ac:dyDescent="0.25">
      <c r="A8097" s="408">
        <f t="shared" si="124"/>
        <v>8095</v>
      </c>
      <c r="B8097" s="488">
        <v>45579</v>
      </c>
      <c r="C8097" s="96" t="s">
        <v>474</v>
      </c>
      <c r="D8097" s="408" t="s">
        <v>269</v>
      </c>
      <c r="E8097" s="408" t="s">
        <v>470</v>
      </c>
      <c r="F8097" s="97"/>
      <c r="G8097" s="97"/>
      <c r="H8097" s="116"/>
      <c r="I8097" s="116"/>
      <c r="J8097" s="97"/>
      <c r="K8097" s="596"/>
      <c r="L8097" s="591"/>
      <c r="M8097" s="591"/>
      <c r="AD8097" s="476"/>
      <c r="AI8097" s="473"/>
    </row>
    <row r="8098" spans="1:35" s="4" customFormat="1" ht="26.25" x14ac:dyDescent="0.25">
      <c r="A8098" s="408">
        <f t="shared" si="124"/>
        <v>8096</v>
      </c>
      <c r="B8098" s="488">
        <v>45579</v>
      </c>
      <c r="C8098" s="96" t="s">
        <v>475</v>
      </c>
      <c r="D8098" s="408" t="s">
        <v>269</v>
      </c>
      <c r="E8098" s="408" t="s">
        <v>470</v>
      </c>
      <c r="F8098" s="97"/>
      <c r="G8098" s="97"/>
      <c r="H8098" s="116"/>
      <c r="I8098" s="116"/>
      <c r="J8098" s="97"/>
      <c r="K8098" s="596"/>
      <c r="L8098" s="591"/>
      <c r="M8098" s="591"/>
      <c r="AD8098" s="476"/>
      <c r="AI8098" s="473"/>
    </row>
    <row r="8099" spans="1:35" s="4" customFormat="1" ht="26.25" x14ac:dyDescent="0.25">
      <c r="A8099" s="408">
        <f t="shared" si="124"/>
        <v>8097</v>
      </c>
      <c r="B8099" s="488">
        <v>45579</v>
      </c>
      <c r="C8099" s="96" t="s">
        <v>476</v>
      </c>
      <c r="D8099" s="408" t="s">
        <v>269</v>
      </c>
      <c r="E8099" s="408" t="s">
        <v>470</v>
      </c>
      <c r="F8099" s="97"/>
      <c r="G8099" s="97"/>
      <c r="H8099" s="116"/>
      <c r="I8099" s="116"/>
      <c r="J8099" s="97"/>
      <c r="K8099" s="596"/>
      <c r="L8099" s="591"/>
      <c r="M8099" s="591"/>
      <c r="AD8099" s="476"/>
      <c r="AI8099" s="473"/>
    </row>
    <row r="8100" spans="1:35" s="4" customFormat="1" ht="26.25" x14ac:dyDescent="0.25">
      <c r="A8100" s="408">
        <f t="shared" si="124"/>
        <v>8098</v>
      </c>
      <c r="B8100" s="488">
        <v>45579</v>
      </c>
      <c r="C8100" s="96" t="s">
        <v>477</v>
      </c>
      <c r="D8100" s="408" t="s">
        <v>269</v>
      </c>
      <c r="E8100" s="408" t="s">
        <v>470</v>
      </c>
      <c r="F8100" s="97">
        <v>120</v>
      </c>
      <c r="G8100" s="97"/>
      <c r="H8100" s="116"/>
      <c r="I8100" s="116"/>
      <c r="J8100" s="97"/>
      <c r="K8100" s="596"/>
      <c r="L8100" s="591"/>
      <c r="M8100" s="591"/>
      <c r="AD8100" s="476"/>
      <c r="AI8100" s="473"/>
    </row>
    <row r="8101" spans="1:35" s="4" customFormat="1" ht="26.25" x14ac:dyDescent="0.25">
      <c r="A8101" s="408">
        <f t="shared" si="124"/>
        <v>8099</v>
      </c>
      <c r="B8101" s="488">
        <v>45579</v>
      </c>
      <c r="C8101" s="96" t="s">
        <v>509</v>
      </c>
      <c r="D8101" s="408" t="s">
        <v>269</v>
      </c>
      <c r="E8101" s="408" t="s">
        <v>470</v>
      </c>
      <c r="F8101" s="97">
        <v>0</v>
      </c>
      <c r="G8101" s="97"/>
      <c r="H8101" s="116"/>
      <c r="I8101" s="116"/>
      <c r="J8101" s="97"/>
      <c r="K8101" s="596"/>
      <c r="L8101" s="591"/>
      <c r="M8101" s="591"/>
      <c r="AD8101" s="476"/>
      <c r="AI8101" s="473"/>
    </row>
    <row r="8102" spans="1:35" s="4" customFormat="1" ht="26.25" x14ac:dyDescent="0.25">
      <c r="A8102" s="408">
        <f t="shared" si="124"/>
        <v>8100</v>
      </c>
      <c r="B8102" s="488">
        <v>45579</v>
      </c>
      <c r="C8102" s="373" t="s">
        <v>478</v>
      </c>
      <c r="D8102" s="408" t="s">
        <v>103</v>
      </c>
      <c r="E8102" s="408" t="s">
        <v>470</v>
      </c>
      <c r="F8102" s="97">
        <v>105</v>
      </c>
      <c r="G8102" s="97"/>
      <c r="H8102" s="116"/>
      <c r="I8102" s="116"/>
      <c r="J8102" s="97"/>
      <c r="K8102" s="596"/>
      <c r="L8102" s="591"/>
      <c r="M8102" s="591"/>
      <c r="AD8102" s="476"/>
      <c r="AI8102" s="473"/>
    </row>
    <row r="8103" spans="1:35" s="4" customFormat="1" ht="26.25" x14ac:dyDescent="0.25">
      <c r="A8103" s="408">
        <f t="shared" si="124"/>
        <v>8101</v>
      </c>
      <c r="B8103" s="488">
        <v>45579</v>
      </c>
      <c r="C8103" s="96" t="s">
        <v>519</v>
      </c>
      <c r="D8103" s="408" t="s">
        <v>103</v>
      </c>
      <c r="E8103" s="408" t="s">
        <v>504</v>
      </c>
      <c r="F8103" s="97"/>
      <c r="G8103" s="97"/>
      <c r="H8103" s="116"/>
      <c r="I8103" s="116"/>
      <c r="J8103" s="97"/>
      <c r="K8103" s="591"/>
      <c r="L8103" s="591"/>
      <c r="M8103" s="591"/>
      <c r="AD8103" s="476"/>
      <c r="AI8103" s="473"/>
    </row>
    <row r="8104" spans="1:35" s="4" customFormat="1" ht="26.25" x14ac:dyDescent="0.25">
      <c r="A8104" s="408">
        <f t="shared" si="124"/>
        <v>8102</v>
      </c>
      <c r="B8104" s="488">
        <v>45579</v>
      </c>
      <c r="C8104" s="96" t="s">
        <v>507</v>
      </c>
      <c r="D8104" s="408" t="s">
        <v>269</v>
      </c>
      <c r="E8104" s="408" t="s">
        <v>504</v>
      </c>
      <c r="F8104" s="97"/>
      <c r="G8104" s="97"/>
      <c r="H8104" s="116"/>
      <c r="I8104" s="116"/>
      <c r="J8104" s="97"/>
      <c r="K8104" s="591"/>
      <c r="L8104" s="591"/>
      <c r="M8104" s="591"/>
      <c r="AD8104" s="476"/>
      <c r="AI8104" s="473"/>
    </row>
    <row r="8105" spans="1:35" s="4" customFormat="1" x14ac:dyDescent="0.25">
      <c r="A8105" s="408">
        <f t="shared" si="124"/>
        <v>8103</v>
      </c>
      <c r="B8105" s="488">
        <v>45580</v>
      </c>
      <c r="C8105" s="96" t="s">
        <v>125</v>
      </c>
      <c r="D8105" s="408" t="s">
        <v>99</v>
      </c>
      <c r="E8105" s="408" t="s">
        <v>334</v>
      </c>
      <c r="F8105" s="97">
        <v>0</v>
      </c>
      <c r="G8105" s="97"/>
      <c r="H8105" s="116"/>
      <c r="I8105" s="116"/>
      <c r="J8105" s="97"/>
      <c r="AD8105" s="476"/>
      <c r="AI8105" s="473"/>
    </row>
    <row r="8106" spans="1:35" s="4" customFormat="1" x14ac:dyDescent="0.25">
      <c r="A8106" s="408">
        <f t="shared" si="124"/>
        <v>8104</v>
      </c>
      <c r="B8106" s="488">
        <v>45580</v>
      </c>
      <c r="C8106" s="96" t="s">
        <v>290</v>
      </c>
      <c r="D8106" s="408" t="s">
        <v>99</v>
      </c>
      <c r="E8106" s="408" t="s">
        <v>335</v>
      </c>
      <c r="F8106" s="97">
        <v>373</v>
      </c>
      <c r="G8106" s="97"/>
      <c r="H8106" s="116"/>
      <c r="I8106" s="116"/>
      <c r="J8106" s="97"/>
      <c r="AD8106" s="476"/>
      <c r="AI8106" s="473"/>
    </row>
    <row r="8107" spans="1:35" s="4" customFormat="1" x14ac:dyDescent="0.25">
      <c r="A8107" s="408">
        <f t="shared" si="124"/>
        <v>8105</v>
      </c>
      <c r="B8107" s="488">
        <v>45580</v>
      </c>
      <c r="C8107" s="96" t="s">
        <v>88</v>
      </c>
      <c r="D8107" s="408" t="s">
        <v>89</v>
      </c>
      <c r="E8107" s="408" t="s">
        <v>336</v>
      </c>
      <c r="F8107" s="97">
        <v>201</v>
      </c>
      <c r="G8107" s="97"/>
      <c r="H8107" s="116"/>
      <c r="I8107" s="116"/>
      <c r="J8107" s="97"/>
      <c r="AD8107" s="476"/>
      <c r="AI8107" s="473"/>
    </row>
    <row r="8108" spans="1:35" s="4" customFormat="1" x14ac:dyDescent="0.25">
      <c r="A8108" s="408">
        <f t="shared" si="124"/>
        <v>8106</v>
      </c>
      <c r="B8108" s="488">
        <v>45580</v>
      </c>
      <c r="C8108" s="96" t="s">
        <v>294</v>
      </c>
      <c r="D8108" s="408" t="s">
        <v>89</v>
      </c>
      <c r="E8108" s="408" t="s">
        <v>337</v>
      </c>
      <c r="F8108" s="97">
        <v>0</v>
      </c>
      <c r="G8108" s="97"/>
      <c r="H8108" s="116"/>
      <c r="I8108" s="116"/>
      <c r="J8108" s="97"/>
      <c r="AD8108" s="476"/>
      <c r="AI8108" s="473"/>
    </row>
    <row r="8109" spans="1:35" s="4" customFormat="1" x14ac:dyDescent="0.25">
      <c r="A8109" s="408">
        <f t="shared" si="124"/>
        <v>8107</v>
      </c>
      <c r="B8109" s="488">
        <v>45580</v>
      </c>
      <c r="C8109" s="96" t="s">
        <v>559</v>
      </c>
      <c r="D8109" s="408" t="str">
        <f>VLOOKUP(C8109,X$4:Z8110,2,FALSE)</f>
        <v>لودر VOLVO</v>
      </c>
      <c r="E8109" s="408" t="str">
        <f>VLOOKUP(C8109,X$4:Z8110,3,FALSE)</f>
        <v>شرکتی</v>
      </c>
      <c r="F8109" s="97">
        <v>0</v>
      </c>
      <c r="G8109" s="97"/>
      <c r="H8109" s="116"/>
      <c r="I8109" s="116"/>
      <c r="J8109" s="97"/>
      <c r="AD8109" s="476"/>
      <c r="AI8109" s="473"/>
    </row>
    <row r="8110" spans="1:35" s="4" customFormat="1" x14ac:dyDescent="0.25">
      <c r="A8110" s="408">
        <f t="shared" si="124"/>
        <v>8108</v>
      </c>
      <c r="B8110" s="488">
        <v>45580</v>
      </c>
      <c r="C8110" s="96" t="s">
        <v>119</v>
      </c>
      <c r="D8110" s="408" t="s">
        <v>131</v>
      </c>
      <c r="E8110" s="408" t="s">
        <v>338</v>
      </c>
      <c r="F8110" s="97">
        <v>0</v>
      </c>
      <c r="G8110" s="97"/>
      <c r="H8110" s="116"/>
      <c r="I8110" s="116"/>
      <c r="J8110" s="97"/>
      <c r="AD8110" s="476"/>
      <c r="AI8110" s="473"/>
    </row>
    <row r="8111" spans="1:35" s="4" customFormat="1" x14ac:dyDescent="0.25">
      <c r="A8111" s="408">
        <f t="shared" si="124"/>
        <v>8109</v>
      </c>
      <c r="B8111" s="488">
        <v>45580</v>
      </c>
      <c r="C8111" s="96" t="s">
        <v>121</v>
      </c>
      <c r="D8111" s="408" t="s">
        <v>122</v>
      </c>
      <c r="E8111" s="408" t="s">
        <v>339</v>
      </c>
      <c r="F8111" s="97">
        <v>0</v>
      </c>
      <c r="G8111" s="97"/>
      <c r="H8111" s="116"/>
      <c r="I8111" s="116"/>
      <c r="J8111" s="97"/>
      <c r="AD8111" s="476"/>
      <c r="AI8111" s="473"/>
    </row>
    <row r="8112" spans="1:35" s="4" customFormat="1" x14ac:dyDescent="0.25">
      <c r="A8112" s="408">
        <f t="shared" si="124"/>
        <v>8110</v>
      </c>
      <c r="B8112" s="488">
        <v>45580</v>
      </c>
      <c r="C8112" s="96" t="s">
        <v>349</v>
      </c>
      <c r="D8112" s="408" t="s">
        <v>360</v>
      </c>
      <c r="E8112" s="408" t="s">
        <v>127</v>
      </c>
      <c r="F8112" s="97">
        <v>0</v>
      </c>
      <c r="G8112" s="97"/>
      <c r="H8112" s="116"/>
      <c r="I8112" s="116"/>
      <c r="J8112" s="97"/>
      <c r="AD8112" s="476"/>
      <c r="AI8112" s="473"/>
    </row>
    <row r="8113" spans="1:35" s="4" customFormat="1" x14ac:dyDescent="0.25">
      <c r="A8113" s="408">
        <f t="shared" si="124"/>
        <v>8111</v>
      </c>
      <c r="B8113" s="488">
        <v>45580</v>
      </c>
      <c r="C8113" s="96" t="s">
        <v>449</v>
      </c>
      <c r="D8113" s="408" t="s">
        <v>122</v>
      </c>
      <c r="E8113" s="408" t="s">
        <v>339</v>
      </c>
      <c r="F8113" s="97">
        <v>0</v>
      </c>
      <c r="G8113" s="97"/>
      <c r="H8113" s="116"/>
      <c r="I8113" s="116"/>
      <c r="J8113" s="97"/>
      <c r="AD8113" s="476"/>
      <c r="AI8113" s="473"/>
    </row>
    <row r="8114" spans="1:35" s="4" customFormat="1" x14ac:dyDescent="0.25">
      <c r="A8114" s="408">
        <f t="shared" si="124"/>
        <v>8112</v>
      </c>
      <c r="B8114" s="488">
        <v>45580</v>
      </c>
      <c r="C8114" s="96" t="s">
        <v>118</v>
      </c>
      <c r="D8114" s="408" t="s">
        <v>107</v>
      </c>
      <c r="E8114" s="408" t="s">
        <v>340</v>
      </c>
      <c r="F8114" s="97">
        <v>40</v>
      </c>
      <c r="G8114" s="97"/>
      <c r="H8114" s="116"/>
      <c r="I8114" s="116"/>
      <c r="J8114" s="97"/>
      <c r="AD8114" s="476"/>
      <c r="AI8114" s="473"/>
    </row>
    <row r="8115" spans="1:35" s="4" customFormat="1" x14ac:dyDescent="0.25">
      <c r="A8115" s="408">
        <f t="shared" si="124"/>
        <v>8113</v>
      </c>
      <c r="B8115" s="488">
        <v>45580</v>
      </c>
      <c r="C8115" s="96" t="s">
        <v>109</v>
      </c>
      <c r="D8115" s="408" t="s">
        <v>107</v>
      </c>
      <c r="E8115" s="408" t="s">
        <v>341</v>
      </c>
      <c r="F8115" s="97">
        <v>0</v>
      </c>
      <c r="G8115" s="97"/>
      <c r="H8115" s="116"/>
      <c r="I8115" s="116"/>
      <c r="J8115" s="97"/>
      <c r="AD8115" s="476"/>
      <c r="AI8115" s="473"/>
    </row>
    <row r="8116" spans="1:35" s="4" customFormat="1" x14ac:dyDescent="0.25">
      <c r="A8116" s="408">
        <f t="shared" si="124"/>
        <v>8114</v>
      </c>
      <c r="B8116" s="488">
        <v>45580</v>
      </c>
      <c r="C8116" s="96" t="s">
        <v>106</v>
      </c>
      <c r="D8116" s="408" t="s">
        <v>107</v>
      </c>
      <c r="E8116" s="408" t="s">
        <v>342</v>
      </c>
      <c r="F8116" s="97">
        <v>0</v>
      </c>
      <c r="G8116" s="97"/>
      <c r="H8116" s="116"/>
      <c r="I8116" s="116"/>
      <c r="J8116" s="97"/>
      <c r="AD8116" s="476"/>
      <c r="AI8116" s="473"/>
    </row>
    <row r="8117" spans="1:35" s="4" customFormat="1" x14ac:dyDescent="0.25">
      <c r="A8117" s="408">
        <f t="shared" si="124"/>
        <v>8115</v>
      </c>
      <c r="B8117" s="488">
        <v>45580</v>
      </c>
      <c r="C8117" s="2" t="s">
        <v>278</v>
      </c>
      <c r="D8117" s="408" t="s">
        <v>107</v>
      </c>
      <c r="E8117" s="408" t="s">
        <v>1</v>
      </c>
      <c r="F8117" s="97">
        <v>106</v>
      </c>
      <c r="G8117" s="97"/>
      <c r="H8117" s="116"/>
      <c r="I8117" s="116"/>
      <c r="J8117" s="97"/>
      <c r="AD8117" s="476"/>
      <c r="AI8117" s="473"/>
    </row>
    <row r="8118" spans="1:35" s="4" customFormat="1" x14ac:dyDescent="0.25">
      <c r="A8118" s="408">
        <f t="shared" si="124"/>
        <v>8116</v>
      </c>
      <c r="B8118" s="488">
        <v>45580</v>
      </c>
      <c r="C8118" s="96" t="s">
        <v>539</v>
      </c>
      <c r="D8118" s="408" t="s">
        <v>107</v>
      </c>
      <c r="E8118" s="408" t="s">
        <v>1</v>
      </c>
      <c r="F8118" s="97">
        <v>0</v>
      </c>
      <c r="G8118" s="97"/>
      <c r="H8118" s="116"/>
      <c r="I8118" s="116"/>
      <c r="J8118" s="97"/>
      <c r="AD8118" s="476"/>
      <c r="AI8118" s="473"/>
    </row>
    <row r="8119" spans="1:35" s="4" customFormat="1" x14ac:dyDescent="0.25">
      <c r="A8119" s="408">
        <f t="shared" si="124"/>
        <v>8117</v>
      </c>
      <c r="B8119" s="488">
        <v>45580</v>
      </c>
      <c r="C8119" s="96" t="s">
        <v>562</v>
      </c>
      <c r="D8119" s="408" t="s">
        <v>107</v>
      </c>
      <c r="E8119" s="408" t="s">
        <v>1</v>
      </c>
      <c r="F8119" s="97">
        <v>0</v>
      </c>
      <c r="G8119" s="97"/>
      <c r="H8119" s="116"/>
      <c r="I8119" s="116"/>
      <c r="J8119" s="97"/>
      <c r="AD8119" s="476"/>
      <c r="AI8119" s="473"/>
    </row>
    <row r="8120" spans="1:35" s="4" customFormat="1" x14ac:dyDescent="0.25">
      <c r="A8120" s="408">
        <f t="shared" ref="A8120:A8183" si="125">ROW()-2</f>
        <v>8118</v>
      </c>
      <c r="B8120" s="488">
        <v>45580</v>
      </c>
      <c r="C8120" s="96" t="s">
        <v>91</v>
      </c>
      <c r="D8120" s="408" t="s">
        <v>92</v>
      </c>
      <c r="E8120" s="408" t="s">
        <v>343</v>
      </c>
      <c r="F8120" s="97">
        <v>0</v>
      </c>
      <c r="G8120" s="97"/>
      <c r="H8120" s="116"/>
      <c r="I8120" s="116"/>
      <c r="J8120" s="97"/>
      <c r="AD8120" s="476"/>
      <c r="AI8120" s="473"/>
    </row>
    <row r="8121" spans="1:35" s="4" customFormat="1" x14ac:dyDescent="0.25">
      <c r="A8121" s="408">
        <f t="shared" si="125"/>
        <v>8119</v>
      </c>
      <c r="B8121" s="488">
        <v>45580</v>
      </c>
      <c r="C8121" s="96" t="s">
        <v>94</v>
      </c>
      <c r="D8121" s="408" t="s">
        <v>92</v>
      </c>
      <c r="E8121" s="408" t="s">
        <v>344</v>
      </c>
      <c r="F8121" s="97">
        <v>0</v>
      </c>
      <c r="G8121" s="97"/>
      <c r="H8121" s="116"/>
      <c r="I8121" s="116"/>
      <c r="J8121" s="97"/>
      <c r="AD8121" s="476"/>
      <c r="AI8121" s="473"/>
    </row>
    <row r="8122" spans="1:35" s="4" customFormat="1" x14ac:dyDescent="0.25">
      <c r="A8122" s="408">
        <f t="shared" si="125"/>
        <v>8120</v>
      </c>
      <c r="B8122" s="488">
        <v>45580</v>
      </c>
      <c r="C8122" s="96" t="s">
        <v>116</v>
      </c>
      <c r="D8122" s="408" t="s">
        <v>92</v>
      </c>
      <c r="E8122" s="408" t="s">
        <v>345</v>
      </c>
      <c r="F8122" s="97">
        <v>0</v>
      </c>
      <c r="G8122" s="97"/>
      <c r="H8122" s="116"/>
      <c r="I8122" s="116"/>
      <c r="J8122" s="97"/>
      <c r="AD8122" s="476"/>
      <c r="AI8122" s="473"/>
    </row>
    <row r="8123" spans="1:35" s="4" customFormat="1" x14ac:dyDescent="0.25">
      <c r="A8123" s="408">
        <f t="shared" si="125"/>
        <v>8121</v>
      </c>
      <c r="B8123" s="488">
        <v>45580</v>
      </c>
      <c r="C8123" s="96" t="s">
        <v>128</v>
      </c>
      <c r="D8123" s="408" t="s">
        <v>97</v>
      </c>
      <c r="E8123" s="408" t="s">
        <v>346</v>
      </c>
      <c r="F8123" s="97">
        <v>0</v>
      </c>
      <c r="G8123" s="97"/>
      <c r="H8123" s="116"/>
      <c r="I8123" s="116"/>
      <c r="J8123" s="97"/>
      <c r="AD8123" s="476"/>
      <c r="AI8123" s="473"/>
    </row>
    <row r="8124" spans="1:35" s="4" customFormat="1" x14ac:dyDescent="0.25">
      <c r="A8124" s="408">
        <f t="shared" si="125"/>
        <v>8122</v>
      </c>
      <c r="B8124" s="488">
        <v>45580</v>
      </c>
      <c r="C8124" s="96" t="s">
        <v>96</v>
      </c>
      <c r="D8124" s="408" t="s">
        <v>97</v>
      </c>
      <c r="E8124" s="408" t="s">
        <v>347</v>
      </c>
      <c r="F8124" s="97">
        <v>60</v>
      </c>
      <c r="G8124" s="97"/>
      <c r="H8124" s="116"/>
      <c r="I8124" s="116"/>
      <c r="J8124" s="97"/>
      <c r="AD8124" s="476"/>
      <c r="AI8124" s="473"/>
    </row>
    <row r="8125" spans="1:35" s="4" customFormat="1" x14ac:dyDescent="0.25">
      <c r="A8125" s="408">
        <f t="shared" si="125"/>
        <v>8123</v>
      </c>
      <c r="B8125" s="488">
        <v>45580</v>
      </c>
      <c r="C8125" s="96" t="s">
        <v>113</v>
      </c>
      <c r="D8125" s="408" t="s">
        <v>114</v>
      </c>
      <c r="E8125" s="408" t="s">
        <v>348</v>
      </c>
      <c r="F8125" s="97">
        <v>0</v>
      </c>
      <c r="G8125" s="97"/>
      <c r="H8125" s="116"/>
      <c r="I8125" s="116"/>
      <c r="J8125" s="97"/>
      <c r="AD8125" s="476"/>
      <c r="AI8125" s="473"/>
    </row>
    <row r="8126" spans="1:35" s="4" customFormat="1" x14ac:dyDescent="0.25">
      <c r="A8126" s="408">
        <f t="shared" si="125"/>
        <v>8124</v>
      </c>
      <c r="B8126" s="488">
        <v>45580</v>
      </c>
      <c r="C8126" s="96" t="s">
        <v>156</v>
      </c>
      <c r="D8126" s="408" t="s">
        <v>136</v>
      </c>
      <c r="E8126" s="408" t="s">
        <v>149</v>
      </c>
      <c r="F8126" s="97">
        <v>0</v>
      </c>
      <c r="G8126" s="97"/>
      <c r="H8126" s="116"/>
      <c r="I8126" s="116"/>
      <c r="J8126" s="97"/>
      <c r="AD8126" s="476"/>
      <c r="AI8126" s="473"/>
    </row>
    <row r="8127" spans="1:35" s="4" customFormat="1" x14ac:dyDescent="0.25">
      <c r="A8127" s="408">
        <f t="shared" si="125"/>
        <v>8125</v>
      </c>
      <c r="B8127" s="488">
        <v>45580</v>
      </c>
      <c r="C8127" s="96" t="s">
        <v>142</v>
      </c>
      <c r="D8127" s="408" t="s">
        <v>264</v>
      </c>
      <c r="E8127" s="408" t="s">
        <v>143</v>
      </c>
      <c r="F8127" s="97">
        <v>175</v>
      </c>
      <c r="G8127" s="97"/>
      <c r="H8127" s="116"/>
      <c r="I8127" s="116"/>
      <c r="J8127" s="97"/>
      <c r="AD8127" s="476"/>
      <c r="AI8127" s="473"/>
    </row>
    <row r="8128" spans="1:35" s="4" customFormat="1" x14ac:dyDescent="0.25">
      <c r="A8128" s="408">
        <f t="shared" si="125"/>
        <v>8126</v>
      </c>
      <c r="B8128" s="488">
        <v>45580</v>
      </c>
      <c r="C8128" s="96" t="s">
        <v>144</v>
      </c>
      <c r="D8128" s="408" t="s">
        <v>264</v>
      </c>
      <c r="E8128" s="408" t="s">
        <v>143</v>
      </c>
      <c r="F8128" s="97">
        <v>245</v>
      </c>
      <c r="G8128" s="97"/>
      <c r="H8128" s="116"/>
      <c r="I8128" s="116"/>
      <c r="J8128" s="97"/>
      <c r="AD8128" s="476"/>
      <c r="AI8128" s="473"/>
    </row>
    <row r="8129" spans="1:35" s="4" customFormat="1" x14ac:dyDescent="0.25">
      <c r="A8129" s="408">
        <f t="shared" si="125"/>
        <v>8127</v>
      </c>
      <c r="B8129" s="488">
        <v>45580</v>
      </c>
      <c r="C8129" s="96" t="s">
        <v>145</v>
      </c>
      <c r="D8129" s="408" t="s">
        <v>265</v>
      </c>
      <c r="E8129" s="408" t="s">
        <v>146</v>
      </c>
      <c r="F8129" s="97">
        <v>360</v>
      </c>
      <c r="G8129" s="97"/>
      <c r="H8129" s="116"/>
      <c r="I8129" s="116"/>
      <c r="J8129" s="97"/>
      <c r="AD8129" s="476"/>
      <c r="AI8129" s="473"/>
    </row>
    <row r="8130" spans="1:35" s="4" customFormat="1" x14ac:dyDescent="0.25">
      <c r="A8130" s="408">
        <f t="shared" si="125"/>
        <v>8128</v>
      </c>
      <c r="B8130" s="488">
        <v>45580</v>
      </c>
      <c r="C8130" s="96" t="s">
        <v>160</v>
      </c>
      <c r="D8130" s="408" t="s">
        <v>136</v>
      </c>
      <c r="E8130" s="408" t="s">
        <v>64</v>
      </c>
      <c r="F8130" s="97">
        <v>0</v>
      </c>
      <c r="G8130" s="97"/>
      <c r="H8130" s="116"/>
      <c r="I8130" s="116"/>
      <c r="J8130" s="97"/>
      <c r="AD8130" s="476"/>
      <c r="AI8130" s="473"/>
    </row>
    <row r="8131" spans="1:35" s="4" customFormat="1" x14ac:dyDescent="0.25">
      <c r="A8131" s="408">
        <f t="shared" si="125"/>
        <v>8129</v>
      </c>
      <c r="B8131" s="488">
        <v>45580</v>
      </c>
      <c r="C8131" s="96" t="s">
        <v>283</v>
      </c>
      <c r="D8131" s="408" t="s">
        <v>266</v>
      </c>
      <c r="E8131" s="408" t="s">
        <v>63</v>
      </c>
      <c r="F8131" s="97">
        <v>0</v>
      </c>
      <c r="G8131" s="97"/>
      <c r="H8131" s="116"/>
      <c r="I8131" s="116"/>
      <c r="J8131" s="97"/>
      <c r="AD8131" s="476"/>
      <c r="AI8131" s="473"/>
    </row>
    <row r="8132" spans="1:35" s="4" customFormat="1" x14ac:dyDescent="0.25">
      <c r="A8132" s="408">
        <f t="shared" si="125"/>
        <v>8130</v>
      </c>
      <c r="B8132" s="488">
        <v>45580</v>
      </c>
      <c r="C8132" s="96" t="s">
        <v>148</v>
      </c>
      <c r="D8132" s="408" t="s">
        <v>92</v>
      </c>
      <c r="E8132" s="408" t="s">
        <v>63</v>
      </c>
      <c r="F8132" s="97">
        <v>0</v>
      </c>
      <c r="G8132" s="97"/>
      <c r="H8132" s="116"/>
      <c r="I8132" s="116"/>
      <c r="J8132" s="97"/>
      <c r="AD8132" s="476"/>
      <c r="AI8132" s="473"/>
    </row>
    <row r="8133" spans="1:35" s="4" customFormat="1" x14ac:dyDescent="0.25">
      <c r="A8133" s="408">
        <f t="shared" si="125"/>
        <v>8131</v>
      </c>
      <c r="B8133" s="488">
        <v>45580</v>
      </c>
      <c r="C8133" s="213" t="s">
        <v>467</v>
      </c>
      <c r="D8133" s="408" t="e">
        <v>#N/A</v>
      </c>
      <c r="E8133" s="408" t="e">
        <v>#N/A</v>
      </c>
      <c r="F8133" s="97">
        <v>121</v>
      </c>
      <c r="G8133" s="97"/>
      <c r="H8133" s="116"/>
      <c r="I8133" s="116"/>
      <c r="J8133" s="97"/>
      <c r="AD8133" s="476"/>
      <c r="AI8133" s="473"/>
    </row>
    <row r="8134" spans="1:35" s="4" customFormat="1" x14ac:dyDescent="0.25">
      <c r="A8134" s="408">
        <f t="shared" si="125"/>
        <v>8132</v>
      </c>
      <c r="B8134" s="488">
        <v>45580</v>
      </c>
      <c r="C8134" s="96" t="s">
        <v>150</v>
      </c>
      <c r="D8134" s="408" t="s">
        <v>92</v>
      </c>
      <c r="E8134" s="408" t="s">
        <v>63</v>
      </c>
      <c r="F8134" s="97">
        <v>0</v>
      </c>
      <c r="G8134" s="97"/>
      <c r="H8134" s="116"/>
      <c r="I8134" s="116"/>
      <c r="J8134" s="97"/>
      <c r="AD8134" s="476"/>
      <c r="AI8134" s="473"/>
    </row>
    <row r="8135" spans="1:35" s="4" customFormat="1" x14ac:dyDescent="0.25">
      <c r="A8135" s="408">
        <f t="shared" si="125"/>
        <v>8133</v>
      </c>
      <c r="B8135" s="488">
        <v>45580</v>
      </c>
      <c r="C8135" s="96" t="s">
        <v>153</v>
      </c>
      <c r="D8135" s="408" t="s">
        <v>103</v>
      </c>
      <c r="E8135" s="408" t="s">
        <v>62</v>
      </c>
      <c r="F8135" s="97">
        <v>0</v>
      </c>
      <c r="G8135" s="97"/>
      <c r="H8135" s="116"/>
      <c r="I8135" s="116"/>
      <c r="J8135" s="97"/>
      <c r="AD8135" s="476"/>
      <c r="AI8135" s="473"/>
    </row>
    <row r="8136" spans="1:35" s="4" customFormat="1" x14ac:dyDescent="0.25">
      <c r="A8136" s="408">
        <f t="shared" si="125"/>
        <v>8134</v>
      </c>
      <c r="B8136" s="488">
        <v>45580</v>
      </c>
      <c r="C8136" s="96" t="s">
        <v>154</v>
      </c>
      <c r="D8136" s="408" t="s">
        <v>92</v>
      </c>
      <c r="E8136" s="408" t="s">
        <v>62</v>
      </c>
      <c r="F8136" s="97">
        <v>0</v>
      </c>
      <c r="G8136" s="97"/>
      <c r="H8136" s="116"/>
      <c r="I8136" s="116"/>
      <c r="J8136" s="97"/>
      <c r="AD8136" s="476"/>
      <c r="AI8136" s="473"/>
    </row>
    <row r="8137" spans="1:35" s="4" customFormat="1" x14ac:dyDescent="0.25">
      <c r="A8137" s="408">
        <f t="shared" si="125"/>
        <v>8135</v>
      </c>
      <c r="B8137" s="488">
        <v>45580</v>
      </c>
      <c r="C8137" s="96" t="s">
        <v>155</v>
      </c>
      <c r="D8137" s="408" t="s">
        <v>92</v>
      </c>
      <c r="E8137" s="408" t="s">
        <v>62</v>
      </c>
      <c r="F8137" s="97"/>
      <c r="G8137" s="97"/>
      <c r="H8137" s="116"/>
      <c r="I8137" s="116"/>
      <c r="J8137" s="97"/>
      <c r="AD8137" s="476"/>
      <c r="AI8137" s="473"/>
    </row>
    <row r="8138" spans="1:35" s="4" customFormat="1" x14ac:dyDescent="0.25">
      <c r="A8138" s="408">
        <f t="shared" si="125"/>
        <v>8136</v>
      </c>
      <c r="B8138" s="488">
        <v>45580</v>
      </c>
      <c r="C8138" s="96" t="s">
        <v>379</v>
      </c>
      <c r="D8138" s="408" t="s">
        <v>269</v>
      </c>
      <c r="E8138" s="408" t="s">
        <v>381</v>
      </c>
      <c r="F8138" s="97">
        <v>0</v>
      </c>
      <c r="G8138" s="97"/>
      <c r="H8138" s="116"/>
      <c r="I8138" s="116"/>
      <c r="J8138" s="97"/>
      <c r="AD8138" s="476"/>
      <c r="AI8138" s="473"/>
    </row>
    <row r="8139" spans="1:35" s="4" customFormat="1" x14ac:dyDescent="0.25">
      <c r="A8139" s="408">
        <f t="shared" si="125"/>
        <v>8137</v>
      </c>
      <c r="B8139" s="488">
        <v>45580</v>
      </c>
      <c r="C8139" s="96" t="s">
        <v>380</v>
      </c>
      <c r="D8139" s="408" t="s">
        <v>269</v>
      </c>
      <c r="E8139" s="408" t="s">
        <v>381</v>
      </c>
      <c r="F8139" s="97">
        <v>0</v>
      </c>
      <c r="G8139" s="97"/>
      <c r="H8139" s="116"/>
      <c r="I8139" s="116"/>
      <c r="J8139" s="97"/>
      <c r="AD8139" s="476"/>
      <c r="AI8139" s="473"/>
    </row>
    <row r="8140" spans="1:35" s="4" customFormat="1" x14ac:dyDescent="0.25">
      <c r="A8140" s="408">
        <f t="shared" si="125"/>
        <v>8138</v>
      </c>
      <c r="B8140" s="488">
        <v>45580</v>
      </c>
      <c r="C8140" s="96" t="s">
        <v>489</v>
      </c>
      <c r="D8140" s="408" t="s">
        <v>269</v>
      </c>
      <c r="E8140" s="408" t="s">
        <v>381</v>
      </c>
      <c r="F8140" s="97">
        <v>0</v>
      </c>
      <c r="G8140" s="97"/>
      <c r="H8140" s="116"/>
      <c r="I8140" s="116"/>
      <c r="J8140" s="97"/>
      <c r="AD8140" s="476"/>
      <c r="AI8140" s="473"/>
    </row>
    <row r="8141" spans="1:35" s="4" customFormat="1" x14ac:dyDescent="0.25">
      <c r="A8141" s="408">
        <f t="shared" si="125"/>
        <v>8139</v>
      </c>
      <c r="B8141" s="488">
        <v>45580</v>
      </c>
      <c r="C8141" s="96" t="s">
        <v>389</v>
      </c>
      <c r="D8141" s="408" t="s">
        <v>103</v>
      </c>
      <c r="E8141" s="408" t="s">
        <v>381</v>
      </c>
      <c r="F8141" s="97">
        <v>0</v>
      </c>
      <c r="G8141" s="97"/>
      <c r="H8141" s="116"/>
      <c r="I8141" s="116"/>
      <c r="J8141" s="97"/>
      <c r="AD8141" s="476"/>
      <c r="AI8141" s="473"/>
    </row>
    <row r="8142" spans="1:35" s="4" customFormat="1" x14ac:dyDescent="0.25">
      <c r="A8142" s="408">
        <f t="shared" si="125"/>
        <v>8140</v>
      </c>
      <c r="B8142" s="488">
        <v>45580</v>
      </c>
      <c r="C8142" s="96" t="s">
        <v>177</v>
      </c>
      <c r="D8142" s="408" t="s">
        <v>159</v>
      </c>
      <c r="E8142" s="408" t="s">
        <v>8</v>
      </c>
      <c r="F8142" s="97">
        <v>0</v>
      </c>
      <c r="G8142" s="97"/>
      <c r="H8142" s="116"/>
      <c r="I8142" s="116"/>
      <c r="J8142" s="97"/>
      <c r="AD8142" s="476"/>
      <c r="AI8142" s="473"/>
    </row>
    <row r="8143" spans="1:35" s="4" customFormat="1" x14ac:dyDescent="0.25">
      <c r="A8143" s="408">
        <f t="shared" si="125"/>
        <v>8141</v>
      </c>
      <c r="B8143" s="488">
        <v>45580</v>
      </c>
      <c r="C8143" s="96" t="s">
        <v>390</v>
      </c>
      <c r="D8143" s="408" t="s">
        <v>99</v>
      </c>
      <c r="E8143" s="408" t="s">
        <v>381</v>
      </c>
      <c r="F8143" s="97">
        <v>252</v>
      </c>
      <c r="G8143" s="97"/>
      <c r="H8143" s="116"/>
      <c r="I8143" s="116"/>
      <c r="J8143" s="97"/>
      <c r="AD8143" s="476"/>
      <c r="AI8143" s="473"/>
    </row>
    <row r="8144" spans="1:35" s="4" customFormat="1" x14ac:dyDescent="0.25">
      <c r="A8144" s="408">
        <f t="shared" si="125"/>
        <v>8142</v>
      </c>
      <c r="B8144" s="488">
        <v>45580</v>
      </c>
      <c r="C8144" s="96" t="s">
        <v>425</v>
      </c>
      <c r="D8144" s="408" t="s">
        <v>99</v>
      </c>
      <c r="E8144" s="203" t="s">
        <v>498</v>
      </c>
      <c r="F8144" s="97">
        <v>0</v>
      </c>
      <c r="G8144" s="97"/>
      <c r="H8144" s="116"/>
      <c r="I8144" s="116"/>
      <c r="J8144" s="97"/>
      <c r="AD8144" s="476"/>
      <c r="AI8144" s="473"/>
    </row>
    <row r="8145" spans="1:35" s="4" customFormat="1" x14ac:dyDescent="0.25">
      <c r="A8145" s="408">
        <f t="shared" si="125"/>
        <v>8143</v>
      </c>
      <c r="B8145" s="488">
        <v>45580</v>
      </c>
      <c r="C8145" s="96" t="s">
        <v>426</v>
      </c>
      <c r="D8145" s="408" t="s">
        <v>159</v>
      </c>
      <c r="E8145" s="408" t="s">
        <v>381</v>
      </c>
      <c r="F8145" s="97">
        <v>0</v>
      </c>
      <c r="G8145" s="97"/>
      <c r="H8145" s="116"/>
      <c r="I8145" s="116"/>
      <c r="J8145" s="97"/>
      <c r="AD8145" s="476"/>
      <c r="AI8145" s="473"/>
    </row>
    <row r="8146" spans="1:35" s="4" customFormat="1" x14ac:dyDescent="0.25">
      <c r="A8146" s="408">
        <f t="shared" si="125"/>
        <v>8144</v>
      </c>
      <c r="B8146" s="488">
        <v>45580</v>
      </c>
      <c r="C8146" s="96" t="s">
        <v>162</v>
      </c>
      <c r="D8146" s="408" t="s">
        <v>163</v>
      </c>
      <c r="E8146" s="408" t="s">
        <v>164</v>
      </c>
      <c r="F8146" s="97">
        <v>0</v>
      </c>
      <c r="G8146" s="97"/>
      <c r="H8146" s="116"/>
      <c r="I8146" s="116"/>
      <c r="J8146" s="97"/>
      <c r="AD8146" s="476"/>
      <c r="AI8146" s="473"/>
    </row>
    <row r="8147" spans="1:35" s="4" customFormat="1" x14ac:dyDescent="0.25">
      <c r="A8147" s="408">
        <f t="shared" si="125"/>
        <v>8145</v>
      </c>
      <c r="B8147" s="488">
        <v>45580</v>
      </c>
      <c r="C8147" s="96" t="s">
        <v>166</v>
      </c>
      <c r="D8147" s="408" t="s">
        <v>167</v>
      </c>
      <c r="E8147" s="408" t="s">
        <v>164</v>
      </c>
      <c r="F8147" s="97">
        <v>0</v>
      </c>
      <c r="G8147" s="97"/>
      <c r="H8147" s="116"/>
      <c r="I8147" s="116"/>
      <c r="J8147" s="97"/>
      <c r="AD8147" s="476"/>
      <c r="AI8147" s="473"/>
    </row>
    <row r="8148" spans="1:35" s="4" customFormat="1" x14ac:dyDescent="0.25">
      <c r="A8148" s="408">
        <f t="shared" si="125"/>
        <v>8146</v>
      </c>
      <c r="B8148" s="488">
        <v>45580</v>
      </c>
      <c r="C8148" s="96" t="s">
        <v>169</v>
      </c>
      <c r="D8148" s="408" t="s">
        <v>167</v>
      </c>
      <c r="E8148" s="408" t="s">
        <v>164</v>
      </c>
      <c r="F8148" s="97">
        <v>0</v>
      </c>
      <c r="G8148" s="97"/>
      <c r="H8148" s="116"/>
      <c r="I8148" s="116"/>
      <c r="J8148" s="97"/>
      <c r="AD8148" s="476"/>
      <c r="AI8148" s="473"/>
    </row>
    <row r="8149" spans="1:35" s="4" customFormat="1" x14ac:dyDescent="0.25">
      <c r="A8149" s="408">
        <f t="shared" si="125"/>
        <v>8147</v>
      </c>
      <c r="B8149" s="488">
        <v>45580</v>
      </c>
      <c r="C8149" s="96" t="s">
        <v>170</v>
      </c>
      <c r="D8149" s="408" t="s">
        <v>103</v>
      </c>
      <c r="E8149" s="408" t="s">
        <v>164</v>
      </c>
      <c r="F8149" s="97">
        <v>142</v>
      </c>
      <c r="G8149" s="97"/>
      <c r="H8149" s="116"/>
      <c r="I8149" s="116"/>
      <c r="J8149" s="97"/>
      <c r="AD8149" s="476"/>
      <c r="AI8149" s="473"/>
    </row>
    <row r="8150" spans="1:35" s="4" customFormat="1" x14ac:dyDescent="0.25">
      <c r="A8150" s="408">
        <f t="shared" si="125"/>
        <v>8148</v>
      </c>
      <c r="B8150" s="488">
        <v>45580</v>
      </c>
      <c r="C8150" s="96" t="s">
        <v>171</v>
      </c>
      <c r="D8150" s="408" t="s">
        <v>159</v>
      </c>
      <c r="E8150" s="408" t="s">
        <v>164</v>
      </c>
      <c r="F8150" s="97">
        <v>0</v>
      </c>
      <c r="G8150" s="97"/>
      <c r="H8150" s="116"/>
      <c r="I8150" s="116"/>
      <c r="J8150" s="97"/>
      <c r="AD8150" s="476"/>
      <c r="AI8150" s="473"/>
    </row>
    <row r="8151" spans="1:35" s="4" customFormat="1" x14ac:dyDescent="0.25">
      <c r="A8151" s="408">
        <f t="shared" si="125"/>
        <v>8149</v>
      </c>
      <c r="B8151" s="488">
        <v>45580</v>
      </c>
      <c r="C8151" s="96" t="s">
        <v>172</v>
      </c>
      <c r="D8151" s="408" t="s">
        <v>173</v>
      </c>
      <c r="E8151" s="408" t="s">
        <v>164</v>
      </c>
      <c r="F8151" s="97">
        <v>0</v>
      </c>
      <c r="G8151" s="97"/>
      <c r="H8151" s="116"/>
      <c r="I8151" s="116"/>
      <c r="J8151" s="97"/>
      <c r="AD8151" s="476"/>
      <c r="AI8151" s="473"/>
    </row>
    <row r="8152" spans="1:35" s="4" customFormat="1" x14ac:dyDescent="0.25">
      <c r="A8152" s="408">
        <f t="shared" si="125"/>
        <v>8150</v>
      </c>
      <c r="B8152" s="488">
        <v>45580</v>
      </c>
      <c r="C8152" s="96" t="s">
        <v>174</v>
      </c>
      <c r="D8152" s="408" t="s">
        <v>99</v>
      </c>
      <c r="E8152" s="408" t="s">
        <v>164</v>
      </c>
      <c r="F8152" s="97">
        <v>349</v>
      </c>
      <c r="G8152" s="97"/>
      <c r="H8152" s="116"/>
      <c r="I8152" s="116"/>
      <c r="J8152" s="97"/>
      <c r="AD8152" s="476"/>
      <c r="AI8152" s="473"/>
    </row>
    <row r="8153" spans="1:35" s="4" customFormat="1" x14ac:dyDescent="0.25">
      <c r="A8153" s="408">
        <f t="shared" si="125"/>
        <v>8151</v>
      </c>
      <c r="B8153" s="488">
        <v>45580</v>
      </c>
      <c r="C8153" s="96" t="s">
        <v>175</v>
      </c>
      <c r="D8153" s="408" t="s">
        <v>176</v>
      </c>
      <c r="E8153" s="408" t="s">
        <v>164</v>
      </c>
      <c r="F8153" s="97">
        <v>0</v>
      </c>
      <c r="G8153" s="97"/>
      <c r="H8153" s="116"/>
      <c r="I8153" s="116"/>
      <c r="J8153" s="97"/>
      <c r="AD8153" s="476"/>
      <c r="AI8153" s="473"/>
    </row>
    <row r="8154" spans="1:35" s="4" customFormat="1" x14ac:dyDescent="0.25">
      <c r="A8154" s="408">
        <f t="shared" si="125"/>
        <v>8152</v>
      </c>
      <c r="B8154" s="488">
        <v>45580</v>
      </c>
      <c r="C8154" s="96" t="s">
        <v>263</v>
      </c>
      <c r="D8154" s="408" t="s">
        <v>176</v>
      </c>
      <c r="E8154" s="408" t="s">
        <v>164</v>
      </c>
      <c r="F8154" s="97">
        <v>0</v>
      </c>
      <c r="G8154" s="97"/>
      <c r="H8154" s="116"/>
      <c r="I8154" s="116"/>
      <c r="J8154" s="97"/>
      <c r="AD8154" s="476"/>
      <c r="AI8154" s="473"/>
    </row>
    <row r="8155" spans="1:35" s="4" customFormat="1" x14ac:dyDescent="0.25">
      <c r="A8155" s="408">
        <f t="shared" si="125"/>
        <v>8153</v>
      </c>
      <c r="B8155" s="488">
        <v>45580</v>
      </c>
      <c r="C8155" s="96" t="s">
        <v>261</v>
      </c>
      <c r="D8155" s="408" t="s">
        <v>269</v>
      </c>
      <c r="E8155" s="408" t="s">
        <v>164</v>
      </c>
      <c r="F8155" s="97">
        <v>0</v>
      </c>
      <c r="G8155" s="97"/>
      <c r="H8155" s="116"/>
      <c r="I8155" s="116"/>
      <c r="J8155" s="97"/>
      <c r="AD8155" s="476"/>
      <c r="AI8155" s="473"/>
    </row>
    <row r="8156" spans="1:35" s="4" customFormat="1" x14ac:dyDescent="0.25">
      <c r="A8156" s="408">
        <f t="shared" si="125"/>
        <v>8154</v>
      </c>
      <c r="B8156" s="488">
        <v>45580</v>
      </c>
      <c r="C8156" s="96" t="s">
        <v>277</v>
      </c>
      <c r="D8156" s="408" t="s">
        <v>176</v>
      </c>
      <c r="E8156" s="408" t="s">
        <v>164</v>
      </c>
      <c r="F8156" s="97">
        <v>128</v>
      </c>
      <c r="G8156" s="97"/>
      <c r="H8156" s="116"/>
      <c r="I8156" s="116"/>
      <c r="J8156" s="97"/>
      <c r="AD8156" s="476"/>
      <c r="AI8156" s="473"/>
    </row>
    <row r="8157" spans="1:35" s="4" customFormat="1" x14ac:dyDescent="0.25">
      <c r="A8157" s="408">
        <f t="shared" si="125"/>
        <v>8155</v>
      </c>
      <c r="B8157" s="488">
        <v>45580</v>
      </c>
      <c r="C8157" s="96" t="s">
        <v>254</v>
      </c>
      <c r="D8157" s="408" t="s">
        <v>159</v>
      </c>
      <c r="E8157" s="408" t="s">
        <v>164</v>
      </c>
      <c r="F8157" s="97">
        <v>50</v>
      </c>
      <c r="G8157" s="97"/>
      <c r="H8157" s="116"/>
      <c r="I8157" s="116"/>
      <c r="J8157" s="97"/>
      <c r="AD8157" s="476"/>
      <c r="AI8157" s="473"/>
    </row>
    <row r="8158" spans="1:35" s="4" customFormat="1" x14ac:dyDescent="0.25">
      <c r="A8158" s="408">
        <f t="shared" si="125"/>
        <v>8156</v>
      </c>
      <c r="B8158" s="488">
        <v>45580</v>
      </c>
      <c r="C8158" s="96" t="s">
        <v>354</v>
      </c>
      <c r="D8158" s="408" t="s">
        <v>103</v>
      </c>
      <c r="E8158" s="408" t="s">
        <v>164</v>
      </c>
      <c r="F8158" s="97">
        <v>0</v>
      </c>
      <c r="G8158" s="97"/>
      <c r="H8158" s="116"/>
      <c r="I8158" s="116"/>
      <c r="J8158" s="97"/>
      <c r="AD8158" s="476"/>
      <c r="AI8158" s="473"/>
    </row>
    <row r="8159" spans="1:35" s="4" customFormat="1" x14ac:dyDescent="0.25">
      <c r="A8159" s="408">
        <f t="shared" si="125"/>
        <v>8157</v>
      </c>
      <c r="B8159" s="488">
        <v>45580</v>
      </c>
      <c r="C8159" s="96" t="s">
        <v>352</v>
      </c>
      <c r="D8159" s="408" t="s">
        <v>176</v>
      </c>
      <c r="E8159" s="408" t="s">
        <v>164</v>
      </c>
      <c r="F8159" s="97">
        <v>0</v>
      </c>
      <c r="G8159" s="97"/>
      <c r="H8159" s="116"/>
      <c r="I8159" s="116"/>
      <c r="J8159" s="97"/>
      <c r="AD8159" s="476"/>
      <c r="AI8159" s="473"/>
    </row>
    <row r="8160" spans="1:35" s="4" customFormat="1" x14ac:dyDescent="0.25">
      <c r="A8160" s="408">
        <f t="shared" si="125"/>
        <v>8158</v>
      </c>
      <c r="B8160" s="488">
        <v>45580</v>
      </c>
      <c r="C8160" s="96" t="s">
        <v>135</v>
      </c>
      <c r="D8160" s="408" t="s">
        <v>136</v>
      </c>
      <c r="E8160" s="408" t="s">
        <v>2</v>
      </c>
      <c r="F8160" s="97">
        <v>230</v>
      </c>
      <c r="G8160" s="97"/>
      <c r="H8160" s="116"/>
      <c r="I8160" s="116"/>
      <c r="J8160" s="97"/>
      <c r="AD8160" s="476"/>
      <c r="AI8160" s="473"/>
    </row>
    <row r="8161" spans="1:35" s="4" customFormat="1" x14ac:dyDescent="0.25">
      <c r="A8161" s="408">
        <f t="shared" si="125"/>
        <v>8159</v>
      </c>
      <c r="B8161" s="488">
        <v>45580</v>
      </c>
      <c r="C8161" s="96" t="s">
        <v>137</v>
      </c>
      <c r="D8161" s="408" t="s">
        <v>136</v>
      </c>
      <c r="E8161" s="408" t="s">
        <v>2</v>
      </c>
      <c r="F8161" s="97">
        <v>156</v>
      </c>
      <c r="G8161" s="97"/>
      <c r="H8161" s="116"/>
      <c r="I8161" s="116"/>
      <c r="J8161" s="97"/>
      <c r="AD8161" s="476"/>
      <c r="AI8161" s="473"/>
    </row>
    <row r="8162" spans="1:35" s="4" customFormat="1" x14ac:dyDescent="0.25">
      <c r="A8162" s="408">
        <f t="shared" si="125"/>
        <v>8160</v>
      </c>
      <c r="B8162" s="488">
        <v>45580</v>
      </c>
      <c r="C8162" s="96" t="s">
        <v>134</v>
      </c>
      <c r="D8162" s="408" t="s">
        <v>99</v>
      </c>
      <c r="E8162" s="408" t="s">
        <v>2</v>
      </c>
      <c r="F8162" s="97">
        <v>0</v>
      </c>
      <c r="G8162" s="97"/>
      <c r="H8162" s="116"/>
      <c r="I8162" s="116"/>
      <c r="J8162" s="97"/>
      <c r="AD8162" s="476"/>
      <c r="AI8162" s="473"/>
    </row>
    <row r="8163" spans="1:35" s="4" customFormat="1" x14ac:dyDescent="0.25">
      <c r="A8163" s="408">
        <f t="shared" si="125"/>
        <v>8161</v>
      </c>
      <c r="B8163" s="488">
        <v>45580</v>
      </c>
      <c r="C8163" s="96" t="s">
        <v>279</v>
      </c>
      <c r="D8163" s="408" t="s">
        <v>99</v>
      </c>
      <c r="E8163" s="408" t="s">
        <v>2</v>
      </c>
      <c r="F8163" s="97">
        <v>0</v>
      </c>
      <c r="G8163" s="97"/>
      <c r="H8163" s="116"/>
      <c r="I8163" s="116"/>
      <c r="J8163" s="97"/>
      <c r="AD8163" s="476"/>
      <c r="AI8163" s="473"/>
    </row>
    <row r="8164" spans="1:35" s="4" customFormat="1" x14ac:dyDescent="0.25">
      <c r="A8164" s="408">
        <f t="shared" si="125"/>
        <v>8162</v>
      </c>
      <c r="B8164" s="488">
        <v>45580</v>
      </c>
      <c r="C8164" s="96" t="s">
        <v>139</v>
      </c>
      <c r="D8164" s="408" t="s">
        <v>92</v>
      </c>
      <c r="E8164" s="408" t="s">
        <v>2</v>
      </c>
      <c r="F8164" s="97">
        <v>300</v>
      </c>
      <c r="G8164" s="97"/>
      <c r="H8164" s="116"/>
      <c r="I8164" s="116"/>
      <c r="J8164" s="97"/>
      <c r="AD8164" s="476"/>
      <c r="AI8164" s="473"/>
    </row>
    <row r="8165" spans="1:35" s="4" customFormat="1" x14ac:dyDescent="0.25">
      <c r="A8165" s="408">
        <f t="shared" si="125"/>
        <v>8163</v>
      </c>
      <c r="B8165" s="488">
        <v>45580</v>
      </c>
      <c r="C8165" s="96" t="s">
        <v>140</v>
      </c>
      <c r="D8165" s="408" t="s">
        <v>92</v>
      </c>
      <c r="E8165" s="408" t="s">
        <v>2</v>
      </c>
      <c r="F8165" s="97">
        <v>130</v>
      </c>
      <c r="G8165" s="97"/>
      <c r="H8165" s="116"/>
      <c r="I8165" s="116"/>
      <c r="J8165" s="97"/>
      <c r="AD8165" s="476"/>
      <c r="AI8165" s="473"/>
    </row>
    <row r="8166" spans="1:35" s="4" customFormat="1" x14ac:dyDescent="0.25">
      <c r="A8166" s="408">
        <f t="shared" si="125"/>
        <v>8164</v>
      </c>
      <c r="B8166" s="488">
        <v>45580</v>
      </c>
      <c r="C8166" s="96" t="s">
        <v>141</v>
      </c>
      <c r="D8166" s="408" t="s">
        <v>92</v>
      </c>
      <c r="E8166" s="408" t="s">
        <v>2</v>
      </c>
      <c r="F8166" s="97">
        <v>0</v>
      </c>
      <c r="G8166" s="97"/>
      <c r="H8166" s="116"/>
      <c r="I8166" s="116"/>
      <c r="J8166" s="97"/>
      <c r="AD8166" s="476"/>
      <c r="AI8166" s="473"/>
    </row>
    <row r="8167" spans="1:35" s="4" customFormat="1" x14ac:dyDescent="0.25">
      <c r="A8167" s="408">
        <f t="shared" si="125"/>
        <v>8165</v>
      </c>
      <c r="B8167" s="488">
        <v>45580</v>
      </c>
      <c r="C8167" s="96" t="s">
        <v>252</v>
      </c>
      <c r="D8167" s="408" t="s">
        <v>92</v>
      </c>
      <c r="E8167" s="408" t="s">
        <v>2</v>
      </c>
      <c r="F8167" s="97">
        <v>0</v>
      </c>
      <c r="G8167" s="97"/>
      <c r="H8167" s="116"/>
      <c r="I8167" s="116"/>
      <c r="J8167" s="97"/>
      <c r="AD8167" s="476"/>
      <c r="AI8167" s="473"/>
    </row>
    <row r="8168" spans="1:35" s="4" customFormat="1" x14ac:dyDescent="0.25">
      <c r="A8168" s="408">
        <f t="shared" si="125"/>
        <v>8166</v>
      </c>
      <c r="B8168" s="488">
        <v>45580</v>
      </c>
      <c r="C8168" s="96" t="s">
        <v>259</v>
      </c>
      <c r="D8168" s="408" t="s">
        <v>92</v>
      </c>
      <c r="E8168" s="408" t="s">
        <v>2</v>
      </c>
      <c r="F8168" s="97"/>
      <c r="G8168" s="97"/>
      <c r="H8168" s="116"/>
      <c r="I8168" s="116"/>
      <c r="J8168" s="97"/>
      <c r="AD8168" s="476"/>
      <c r="AI8168" s="473"/>
    </row>
    <row r="8169" spans="1:35" s="4" customFormat="1" x14ac:dyDescent="0.25">
      <c r="A8169" s="408">
        <f t="shared" si="125"/>
        <v>8167</v>
      </c>
      <c r="B8169" s="488">
        <v>45580</v>
      </c>
      <c r="C8169" s="96" t="s">
        <v>260</v>
      </c>
      <c r="D8169" s="408" t="s">
        <v>92</v>
      </c>
      <c r="E8169" s="408" t="s">
        <v>2</v>
      </c>
      <c r="F8169" s="97">
        <v>0</v>
      </c>
      <c r="G8169" s="97"/>
      <c r="H8169" s="116"/>
      <c r="I8169" s="116"/>
      <c r="J8169" s="97"/>
      <c r="AD8169" s="476"/>
      <c r="AI8169" s="473"/>
    </row>
    <row r="8170" spans="1:35" s="4" customFormat="1" x14ac:dyDescent="0.25">
      <c r="A8170" s="408">
        <f t="shared" si="125"/>
        <v>8168</v>
      </c>
      <c r="B8170" s="488">
        <v>45580</v>
      </c>
      <c r="C8170" s="96" t="s">
        <v>474</v>
      </c>
      <c r="D8170" s="408" t="s">
        <v>269</v>
      </c>
      <c r="E8170" s="408" t="s">
        <v>470</v>
      </c>
      <c r="F8170" s="97">
        <v>0</v>
      </c>
      <c r="G8170" s="97"/>
      <c r="H8170" s="116"/>
      <c r="I8170" s="116"/>
      <c r="J8170" s="97"/>
      <c r="AD8170" s="476"/>
      <c r="AI8170" s="473"/>
    </row>
    <row r="8171" spans="1:35" s="4" customFormat="1" x14ac:dyDescent="0.25">
      <c r="A8171" s="408">
        <f t="shared" si="125"/>
        <v>8169</v>
      </c>
      <c r="B8171" s="488">
        <v>45580</v>
      </c>
      <c r="C8171" s="96" t="s">
        <v>475</v>
      </c>
      <c r="D8171" s="408" t="s">
        <v>269</v>
      </c>
      <c r="E8171" s="408" t="s">
        <v>470</v>
      </c>
      <c r="F8171" s="97">
        <v>0</v>
      </c>
      <c r="G8171" s="97"/>
      <c r="H8171" s="116"/>
      <c r="I8171" s="116"/>
      <c r="J8171" s="97"/>
      <c r="AD8171" s="476"/>
      <c r="AI8171" s="473"/>
    </row>
    <row r="8172" spans="1:35" s="4" customFormat="1" x14ac:dyDescent="0.25">
      <c r="A8172" s="408">
        <f t="shared" si="125"/>
        <v>8170</v>
      </c>
      <c r="B8172" s="488">
        <v>45580</v>
      </c>
      <c r="C8172" s="96" t="s">
        <v>476</v>
      </c>
      <c r="D8172" s="408" t="s">
        <v>269</v>
      </c>
      <c r="E8172" s="408" t="s">
        <v>470</v>
      </c>
      <c r="F8172" s="97">
        <v>103</v>
      </c>
      <c r="G8172" s="97"/>
      <c r="H8172" s="116"/>
      <c r="I8172" s="116"/>
      <c r="J8172" s="97"/>
      <c r="AD8172" s="476"/>
      <c r="AI8172" s="473"/>
    </row>
    <row r="8173" spans="1:35" s="4" customFormat="1" x14ac:dyDescent="0.25">
      <c r="A8173" s="408">
        <f t="shared" si="125"/>
        <v>8171</v>
      </c>
      <c r="B8173" s="488">
        <v>45580</v>
      </c>
      <c r="C8173" s="96" t="s">
        <v>477</v>
      </c>
      <c r="D8173" s="408" t="s">
        <v>269</v>
      </c>
      <c r="E8173" s="408" t="s">
        <v>470</v>
      </c>
      <c r="F8173" s="97">
        <v>0</v>
      </c>
      <c r="G8173" s="97"/>
      <c r="H8173" s="116"/>
      <c r="I8173" s="116"/>
      <c r="J8173" s="97"/>
      <c r="AD8173" s="476"/>
      <c r="AI8173" s="473"/>
    </row>
    <row r="8174" spans="1:35" s="4" customFormat="1" x14ac:dyDescent="0.25">
      <c r="A8174" s="408">
        <f t="shared" si="125"/>
        <v>8172</v>
      </c>
      <c r="B8174" s="488">
        <v>45580</v>
      </c>
      <c r="C8174" s="96" t="s">
        <v>509</v>
      </c>
      <c r="D8174" s="408" t="s">
        <v>269</v>
      </c>
      <c r="E8174" s="408" t="s">
        <v>470</v>
      </c>
      <c r="F8174" s="97"/>
      <c r="G8174" s="97"/>
      <c r="H8174" s="116"/>
      <c r="I8174" s="116"/>
      <c r="J8174" s="97"/>
      <c r="AD8174" s="476"/>
      <c r="AI8174" s="473"/>
    </row>
    <row r="8175" spans="1:35" s="4" customFormat="1" x14ac:dyDescent="0.25">
      <c r="A8175" s="408">
        <f t="shared" si="125"/>
        <v>8173</v>
      </c>
      <c r="B8175" s="488">
        <v>45580</v>
      </c>
      <c r="C8175" s="373" t="s">
        <v>478</v>
      </c>
      <c r="D8175" s="408" t="s">
        <v>103</v>
      </c>
      <c r="E8175" s="408" t="s">
        <v>470</v>
      </c>
      <c r="F8175" s="97"/>
      <c r="G8175" s="97"/>
      <c r="H8175" s="116"/>
      <c r="I8175" s="116"/>
      <c r="J8175" s="97"/>
      <c r="AD8175" s="476"/>
      <c r="AI8175" s="473"/>
    </row>
    <row r="8176" spans="1:35" s="4" customFormat="1" x14ac:dyDescent="0.25">
      <c r="A8176" s="408">
        <f t="shared" si="125"/>
        <v>8174</v>
      </c>
      <c r="B8176" s="488">
        <v>45580</v>
      </c>
      <c r="C8176" s="96" t="s">
        <v>519</v>
      </c>
      <c r="D8176" s="408" t="s">
        <v>103</v>
      </c>
      <c r="E8176" s="408" t="s">
        <v>504</v>
      </c>
      <c r="F8176" s="97">
        <v>122</v>
      </c>
      <c r="G8176" s="97"/>
      <c r="H8176" s="116"/>
      <c r="I8176" s="116"/>
      <c r="J8176" s="97"/>
      <c r="AD8176" s="476"/>
      <c r="AI8176" s="473"/>
    </row>
    <row r="8177" spans="1:35" s="4" customFormat="1" x14ac:dyDescent="0.25">
      <c r="A8177" s="408">
        <f t="shared" si="125"/>
        <v>8175</v>
      </c>
      <c r="B8177" s="488">
        <v>45580</v>
      </c>
      <c r="C8177" s="96" t="s">
        <v>507</v>
      </c>
      <c r="D8177" s="408" t="s">
        <v>269</v>
      </c>
      <c r="E8177" s="408" t="s">
        <v>504</v>
      </c>
      <c r="F8177" s="97">
        <v>121</v>
      </c>
      <c r="G8177" s="97"/>
      <c r="H8177" s="116"/>
      <c r="I8177" s="116"/>
      <c r="J8177" s="97"/>
      <c r="AD8177" s="476"/>
      <c r="AI8177" s="473"/>
    </row>
    <row r="8178" spans="1:35" s="4" customFormat="1" x14ac:dyDescent="0.25">
      <c r="A8178" s="408">
        <f t="shared" si="125"/>
        <v>8176</v>
      </c>
      <c r="B8178" s="488">
        <v>45581</v>
      </c>
      <c r="C8178" s="96" t="s">
        <v>125</v>
      </c>
      <c r="D8178" s="408" t="s">
        <v>99</v>
      </c>
      <c r="E8178" s="408" t="s">
        <v>334</v>
      </c>
      <c r="F8178" s="97">
        <v>0</v>
      </c>
      <c r="G8178" s="97"/>
      <c r="H8178" s="116"/>
      <c r="I8178" s="116"/>
      <c r="J8178" s="97"/>
      <c r="AD8178" s="476"/>
      <c r="AI8178" s="473"/>
    </row>
    <row r="8179" spans="1:35" s="4" customFormat="1" x14ac:dyDescent="0.25">
      <c r="A8179" s="408">
        <f t="shared" si="125"/>
        <v>8177</v>
      </c>
      <c r="B8179" s="488">
        <v>45581</v>
      </c>
      <c r="C8179" s="96" t="s">
        <v>290</v>
      </c>
      <c r="D8179" s="408" t="s">
        <v>99</v>
      </c>
      <c r="E8179" s="408" t="s">
        <v>335</v>
      </c>
      <c r="F8179" s="97">
        <v>273</v>
      </c>
      <c r="G8179" s="97"/>
      <c r="H8179" s="116"/>
      <c r="I8179" s="116"/>
      <c r="J8179" s="97"/>
      <c r="AD8179" s="476"/>
      <c r="AI8179" s="473"/>
    </row>
    <row r="8180" spans="1:35" s="4" customFormat="1" x14ac:dyDescent="0.25">
      <c r="A8180" s="408">
        <f t="shared" si="125"/>
        <v>8178</v>
      </c>
      <c r="B8180" s="488">
        <v>45581</v>
      </c>
      <c r="C8180" s="96" t="s">
        <v>88</v>
      </c>
      <c r="D8180" s="408" t="s">
        <v>89</v>
      </c>
      <c r="E8180" s="408" t="s">
        <v>336</v>
      </c>
      <c r="F8180" s="97">
        <v>0</v>
      </c>
      <c r="G8180" s="97"/>
      <c r="H8180" s="116"/>
      <c r="I8180" s="116"/>
      <c r="J8180" s="97"/>
      <c r="AD8180" s="476"/>
      <c r="AI8180" s="473"/>
    </row>
    <row r="8181" spans="1:35" s="4" customFormat="1" x14ac:dyDescent="0.25">
      <c r="A8181" s="408">
        <f t="shared" si="125"/>
        <v>8179</v>
      </c>
      <c r="B8181" s="488">
        <v>45581</v>
      </c>
      <c r="C8181" s="96" t="s">
        <v>294</v>
      </c>
      <c r="D8181" s="408" t="s">
        <v>89</v>
      </c>
      <c r="E8181" s="408" t="s">
        <v>337</v>
      </c>
      <c r="F8181" s="97">
        <v>0</v>
      </c>
      <c r="G8181" s="97"/>
      <c r="H8181" s="116"/>
      <c r="I8181" s="116"/>
      <c r="J8181" s="97"/>
      <c r="AD8181" s="476"/>
      <c r="AI8181" s="473"/>
    </row>
    <row r="8182" spans="1:35" s="4" customFormat="1" x14ac:dyDescent="0.25">
      <c r="A8182" s="408">
        <f t="shared" si="125"/>
        <v>8180</v>
      </c>
      <c r="B8182" s="488">
        <v>45581</v>
      </c>
      <c r="C8182" s="96" t="s">
        <v>559</v>
      </c>
      <c r="D8182" s="408" t="str">
        <f>VLOOKUP(C8182,X$4:Z8183,2,FALSE)</f>
        <v>لودر VOLVO</v>
      </c>
      <c r="E8182" s="408" t="str">
        <f>VLOOKUP(C8182,X$4:Z8183,3,FALSE)</f>
        <v>شرکتی</v>
      </c>
      <c r="F8182" s="97">
        <v>0</v>
      </c>
      <c r="G8182" s="97"/>
      <c r="H8182" s="116"/>
      <c r="I8182" s="116"/>
      <c r="J8182" s="97"/>
      <c r="AD8182" s="476"/>
      <c r="AI8182" s="473"/>
    </row>
    <row r="8183" spans="1:35" s="4" customFormat="1" x14ac:dyDescent="0.25">
      <c r="A8183" s="408">
        <f t="shared" si="125"/>
        <v>8181</v>
      </c>
      <c r="B8183" s="488">
        <v>45581</v>
      </c>
      <c r="C8183" s="96" t="s">
        <v>119</v>
      </c>
      <c r="D8183" s="408" t="s">
        <v>131</v>
      </c>
      <c r="E8183" s="408" t="s">
        <v>338</v>
      </c>
      <c r="F8183" s="97">
        <v>0</v>
      </c>
      <c r="G8183" s="97"/>
      <c r="H8183" s="116"/>
      <c r="I8183" s="116"/>
      <c r="J8183" s="97"/>
      <c r="AD8183" s="476"/>
      <c r="AI8183" s="473"/>
    </row>
    <row r="8184" spans="1:35" s="4" customFormat="1" x14ac:dyDescent="0.25">
      <c r="A8184" s="408">
        <f t="shared" ref="A8184:A8247" si="126">ROW()-2</f>
        <v>8182</v>
      </c>
      <c r="B8184" s="488">
        <v>45581</v>
      </c>
      <c r="C8184" s="96" t="s">
        <v>121</v>
      </c>
      <c r="D8184" s="408" t="s">
        <v>122</v>
      </c>
      <c r="E8184" s="408" t="s">
        <v>339</v>
      </c>
      <c r="F8184" s="97">
        <v>0</v>
      </c>
      <c r="G8184" s="97"/>
      <c r="H8184" s="116"/>
      <c r="I8184" s="116"/>
      <c r="J8184" s="97"/>
      <c r="AD8184" s="476"/>
      <c r="AI8184" s="473"/>
    </row>
    <row r="8185" spans="1:35" s="4" customFormat="1" x14ac:dyDescent="0.25">
      <c r="A8185" s="408">
        <f t="shared" si="126"/>
        <v>8183</v>
      </c>
      <c r="B8185" s="488">
        <v>45581</v>
      </c>
      <c r="C8185" s="96" t="s">
        <v>349</v>
      </c>
      <c r="D8185" s="408" t="s">
        <v>360</v>
      </c>
      <c r="E8185" s="408" t="s">
        <v>127</v>
      </c>
      <c r="F8185" s="97">
        <v>0</v>
      </c>
      <c r="G8185" s="97"/>
      <c r="H8185" s="116"/>
      <c r="I8185" s="116"/>
      <c r="J8185" s="97"/>
      <c r="AD8185" s="476"/>
      <c r="AI8185" s="473"/>
    </row>
    <row r="8186" spans="1:35" s="4" customFormat="1" x14ac:dyDescent="0.25">
      <c r="A8186" s="408">
        <f t="shared" si="126"/>
        <v>8184</v>
      </c>
      <c r="B8186" s="488">
        <v>45581</v>
      </c>
      <c r="C8186" s="96" t="s">
        <v>449</v>
      </c>
      <c r="D8186" s="408" t="s">
        <v>122</v>
      </c>
      <c r="E8186" s="408" t="s">
        <v>339</v>
      </c>
      <c r="F8186" s="97">
        <v>0</v>
      </c>
      <c r="G8186" s="97"/>
      <c r="H8186" s="116"/>
      <c r="I8186" s="116"/>
      <c r="J8186" s="97"/>
      <c r="AD8186" s="476"/>
      <c r="AI8186" s="473"/>
    </row>
    <row r="8187" spans="1:35" s="4" customFormat="1" x14ac:dyDescent="0.25">
      <c r="A8187" s="408">
        <f t="shared" si="126"/>
        <v>8185</v>
      </c>
      <c r="B8187" s="488">
        <v>45581</v>
      </c>
      <c r="C8187" s="96" t="s">
        <v>118</v>
      </c>
      <c r="D8187" s="408" t="s">
        <v>107</v>
      </c>
      <c r="E8187" s="408" t="s">
        <v>340</v>
      </c>
      <c r="F8187" s="97">
        <v>0</v>
      </c>
      <c r="G8187" s="97"/>
      <c r="H8187" s="116"/>
      <c r="I8187" s="116"/>
      <c r="J8187" s="97"/>
      <c r="AD8187" s="476"/>
      <c r="AI8187" s="473"/>
    </row>
    <row r="8188" spans="1:35" s="4" customFormat="1" x14ac:dyDescent="0.25">
      <c r="A8188" s="408">
        <f t="shared" si="126"/>
        <v>8186</v>
      </c>
      <c r="B8188" s="488">
        <v>45581</v>
      </c>
      <c r="C8188" s="96" t="s">
        <v>109</v>
      </c>
      <c r="D8188" s="408" t="s">
        <v>107</v>
      </c>
      <c r="E8188" s="408" t="s">
        <v>341</v>
      </c>
      <c r="F8188" s="97">
        <v>0</v>
      </c>
      <c r="G8188" s="97"/>
      <c r="H8188" s="116"/>
      <c r="I8188" s="116"/>
      <c r="J8188" s="97"/>
      <c r="AD8188" s="476"/>
      <c r="AI8188" s="473"/>
    </row>
    <row r="8189" spans="1:35" s="4" customFormat="1" x14ac:dyDescent="0.25">
      <c r="A8189" s="408">
        <f t="shared" si="126"/>
        <v>8187</v>
      </c>
      <c r="B8189" s="488">
        <v>45581</v>
      </c>
      <c r="C8189" s="96" t="s">
        <v>106</v>
      </c>
      <c r="D8189" s="408" t="s">
        <v>107</v>
      </c>
      <c r="E8189" s="408" t="s">
        <v>342</v>
      </c>
      <c r="F8189" s="97"/>
      <c r="G8189" s="97"/>
      <c r="H8189" s="116"/>
      <c r="I8189" s="116"/>
      <c r="J8189" s="97"/>
      <c r="AD8189" s="476"/>
      <c r="AI8189" s="473"/>
    </row>
    <row r="8190" spans="1:35" s="4" customFormat="1" x14ac:dyDescent="0.25">
      <c r="A8190" s="408">
        <f t="shared" si="126"/>
        <v>8188</v>
      </c>
      <c r="B8190" s="488">
        <v>45581</v>
      </c>
      <c r="C8190" s="2" t="s">
        <v>278</v>
      </c>
      <c r="D8190" s="408" t="s">
        <v>107</v>
      </c>
      <c r="E8190" s="408" t="s">
        <v>1</v>
      </c>
      <c r="F8190" s="97">
        <v>0</v>
      </c>
      <c r="G8190" s="97"/>
      <c r="H8190" s="116"/>
      <c r="I8190" s="116"/>
      <c r="J8190" s="97"/>
      <c r="AD8190" s="476"/>
      <c r="AI8190" s="473"/>
    </row>
    <row r="8191" spans="1:35" s="4" customFormat="1" x14ac:dyDescent="0.25">
      <c r="A8191" s="408">
        <f t="shared" si="126"/>
        <v>8189</v>
      </c>
      <c r="B8191" s="488">
        <v>45581</v>
      </c>
      <c r="C8191" s="96" t="s">
        <v>539</v>
      </c>
      <c r="D8191" s="408" t="s">
        <v>107</v>
      </c>
      <c r="E8191" s="408" t="s">
        <v>1</v>
      </c>
      <c r="F8191" s="97">
        <v>0</v>
      </c>
      <c r="G8191" s="97"/>
      <c r="H8191" s="116"/>
      <c r="I8191" s="116"/>
      <c r="J8191" s="97"/>
      <c r="AD8191" s="476"/>
      <c r="AI8191" s="473"/>
    </row>
    <row r="8192" spans="1:35" s="4" customFormat="1" x14ac:dyDescent="0.25">
      <c r="A8192" s="408">
        <f t="shared" si="126"/>
        <v>8190</v>
      </c>
      <c r="B8192" s="488">
        <v>45581</v>
      </c>
      <c r="C8192" s="96" t="s">
        <v>562</v>
      </c>
      <c r="D8192" s="408" t="s">
        <v>107</v>
      </c>
      <c r="E8192" s="408" t="s">
        <v>1</v>
      </c>
      <c r="F8192" s="97"/>
      <c r="G8192" s="97"/>
      <c r="H8192" s="116"/>
      <c r="I8192" s="116"/>
      <c r="J8192" s="97"/>
      <c r="AD8192" s="476"/>
      <c r="AI8192" s="473"/>
    </row>
    <row r="8193" spans="1:35" s="4" customFormat="1" x14ac:dyDescent="0.25">
      <c r="A8193" s="408">
        <f t="shared" si="126"/>
        <v>8191</v>
      </c>
      <c r="B8193" s="488">
        <v>45581</v>
      </c>
      <c r="C8193" s="96" t="s">
        <v>91</v>
      </c>
      <c r="D8193" s="408" t="s">
        <v>92</v>
      </c>
      <c r="E8193" s="408" t="s">
        <v>343</v>
      </c>
      <c r="F8193" s="97"/>
      <c r="G8193" s="97"/>
      <c r="H8193" s="116"/>
      <c r="I8193" s="116"/>
      <c r="J8193" s="97"/>
      <c r="AD8193" s="476"/>
      <c r="AI8193" s="473"/>
    </row>
    <row r="8194" spans="1:35" s="4" customFormat="1" x14ac:dyDescent="0.25">
      <c r="A8194" s="408">
        <f t="shared" si="126"/>
        <v>8192</v>
      </c>
      <c r="B8194" s="488">
        <v>45581</v>
      </c>
      <c r="C8194" s="96" t="s">
        <v>94</v>
      </c>
      <c r="D8194" s="408" t="s">
        <v>92</v>
      </c>
      <c r="E8194" s="408" t="s">
        <v>344</v>
      </c>
      <c r="F8194" s="97"/>
      <c r="G8194" s="97"/>
      <c r="H8194" s="116"/>
      <c r="I8194" s="116"/>
      <c r="J8194" s="97"/>
      <c r="AD8194" s="476"/>
      <c r="AI8194" s="473"/>
    </row>
    <row r="8195" spans="1:35" s="4" customFormat="1" x14ac:dyDescent="0.25">
      <c r="A8195" s="408">
        <f t="shared" si="126"/>
        <v>8193</v>
      </c>
      <c r="B8195" s="488">
        <v>45581</v>
      </c>
      <c r="C8195" s="96" t="s">
        <v>116</v>
      </c>
      <c r="D8195" s="408" t="s">
        <v>92</v>
      </c>
      <c r="E8195" s="408" t="s">
        <v>345</v>
      </c>
      <c r="F8195" s="97"/>
      <c r="G8195" s="97"/>
      <c r="H8195" s="116"/>
      <c r="I8195" s="116"/>
      <c r="J8195" s="97"/>
      <c r="AD8195" s="476"/>
      <c r="AI8195" s="473"/>
    </row>
    <row r="8196" spans="1:35" s="4" customFormat="1" x14ac:dyDescent="0.25">
      <c r="A8196" s="408">
        <f t="shared" si="126"/>
        <v>8194</v>
      </c>
      <c r="B8196" s="488">
        <v>45581</v>
      </c>
      <c r="C8196" s="96" t="s">
        <v>128</v>
      </c>
      <c r="D8196" s="408" t="s">
        <v>97</v>
      </c>
      <c r="E8196" s="408" t="s">
        <v>346</v>
      </c>
      <c r="F8196" s="97"/>
      <c r="G8196" s="97"/>
      <c r="H8196" s="116"/>
      <c r="I8196" s="116"/>
      <c r="J8196" s="97"/>
      <c r="AD8196" s="476"/>
      <c r="AI8196" s="473"/>
    </row>
    <row r="8197" spans="1:35" s="4" customFormat="1" x14ac:dyDescent="0.25">
      <c r="A8197" s="408">
        <f t="shared" si="126"/>
        <v>8195</v>
      </c>
      <c r="B8197" s="488">
        <v>45581</v>
      </c>
      <c r="C8197" s="96" t="s">
        <v>96</v>
      </c>
      <c r="D8197" s="408" t="s">
        <v>97</v>
      </c>
      <c r="E8197" s="408" t="s">
        <v>347</v>
      </c>
      <c r="F8197" s="97"/>
      <c r="G8197" s="97"/>
      <c r="H8197" s="116"/>
      <c r="I8197" s="116"/>
      <c r="J8197" s="97"/>
      <c r="AD8197" s="476"/>
      <c r="AI8197" s="473"/>
    </row>
    <row r="8198" spans="1:35" s="4" customFormat="1" x14ac:dyDescent="0.25">
      <c r="A8198" s="408">
        <f t="shared" si="126"/>
        <v>8196</v>
      </c>
      <c r="B8198" s="488">
        <v>45581</v>
      </c>
      <c r="C8198" s="96" t="s">
        <v>113</v>
      </c>
      <c r="D8198" s="408" t="s">
        <v>114</v>
      </c>
      <c r="E8198" s="408" t="s">
        <v>348</v>
      </c>
      <c r="F8198" s="97">
        <v>76</v>
      </c>
      <c r="G8198" s="97"/>
      <c r="H8198" s="116"/>
      <c r="I8198" s="116"/>
      <c r="J8198" s="97"/>
      <c r="AD8198" s="476"/>
      <c r="AI8198" s="473"/>
    </row>
    <row r="8199" spans="1:35" s="4" customFormat="1" x14ac:dyDescent="0.25">
      <c r="A8199" s="408">
        <f t="shared" si="126"/>
        <v>8197</v>
      </c>
      <c r="B8199" s="488">
        <v>45581</v>
      </c>
      <c r="C8199" s="96" t="s">
        <v>156</v>
      </c>
      <c r="D8199" s="408" t="s">
        <v>136</v>
      </c>
      <c r="E8199" s="408" t="s">
        <v>149</v>
      </c>
      <c r="F8199" s="97">
        <v>0</v>
      </c>
      <c r="G8199" s="97"/>
      <c r="H8199" s="116"/>
      <c r="I8199" s="116"/>
      <c r="J8199" s="97"/>
      <c r="AD8199" s="476"/>
      <c r="AI8199" s="473"/>
    </row>
    <row r="8200" spans="1:35" s="4" customFormat="1" x14ac:dyDescent="0.25">
      <c r="A8200" s="408">
        <f t="shared" si="126"/>
        <v>8198</v>
      </c>
      <c r="B8200" s="488">
        <v>45581</v>
      </c>
      <c r="C8200" s="96" t="s">
        <v>142</v>
      </c>
      <c r="D8200" s="408" t="s">
        <v>264</v>
      </c>
      <c r="E8200" s="408" t="s">
        <v>143</v>
      </c>
      <c r="F8200" s="97">
        <v>0</v>
      </c>
      <c r="G8200" s="97"/>
      <c r="H8200" s="116"/>
      <c r="I8200" s="116"/>
      <c r="J8200" s="97"/>
      <c r="AD8200" s="476"/>
      <c r="AI8200" s="473"/>
    </row>
    <row r="8201" spans="1:35" s="4" customFormat="1" x14ac:dyDescent="0.25">
      <c r="A8201" s="408">
        <f t="shared" si="126"/>
        <v>8199</v>
      </c>
      <c r="B8201" s="488">
        <v>45581</v>
      </c>
      <c r="C8201" s="96" t="s">
        <v>144</v>
      </c>
      <c r="D8201" s="408" t="s">
        <v>264</v>
      </c>
      <c r="E8201" s="408" t="s">
        <v>143</v>
      </c>
      <c r="F8201" s="97">
        <v>0</v>
      </c>
      <c r="G8201" s="97"/>
      <c r="H8201" s="116"/>
      <c r="I8201" s="116"/>
      <c r="J8201" s="97"/>
      <c r="AD8201" s="476"/>
      <c r="AI8201" s="473"/>
    </row>
    <row r="8202" spans="1:35" s="4" customFormat="1" x14ac:dyDescent="0.25">
      <c r="A8202" s="408">
        <f t="shared" si="126"/>
        <v>8200</v>
      </c>
      <c r="B8202" s="488">
        <v>45581</v>
      </c>
      <c r="C8202" s="96" t="s">
        <v>145</v>
      </c>
      <c r="D8202" s="408" t="s">
        <v>265</v>
      </c>
      <c r="E8202" s="408" t="s">
        <v>146</v>
      </c>
      <c r="F8202" s="97">
        <v>311</v>
      </c>
      <c r="G8202" s="97"/>
      <c r="H8202" s="116"/>
      <c r="I8202" s="116"/>
      <c r="J8202" s="97"/>
      <c r="AD8202" s="476"/>
      <c r="AI8202" s="473"/>
    </row>
    <row r="8203" spans="1:35" s="4" customFormat="1" x14ac:dyDescent="0.25">
      <c r="A8203" s="408">
        <f t="shared" si="126"/>
        <v>8201</v>
      </c>
      <c r="B8203" s="488">
        <v>45581</v>
      </c>
      <c r="C8203" s="96" t="s">
        <v>160</v>
      </c>
      <c r="D8203" s="408" t="s">
        <v>136</v>
      </c>
      <c r="E8203" s="408" t="s">
        <v>64</v>
      </c>
      <c r="F8203" s="97">
        <v>173</v>
      </c>
      <c r="G8203" s="97"/>
      <c r="H8203" s="116"/>
      <c r="I8203" s="116"/>
      <c r="J8203" s="97"/>
      <c r="AD8203" s="476"/>
      <c r="AI8203" s="473"/>
    </row>
    <row r="8204" spans="1:35" s="4" customFormat="1" x14ac:dyDescent="0.25">
      <c r="A8204" s="408">
        <f t="shared" si="126"/>
        <v>8202</v>
      </c>
      <c r="B8204" s="488">
        <v>45581</v>
      </c>
      <c r="C8204" s="96" t="s">
        <v>283</v>
      </c>
      <c r="D8204" s="408" t="s">
        <v>266</v>
      </c>
      <c r="E8204" s="408" t="s">
        <v>63</v>
      </c>
      <c r="F8204" s="97">
        <v>91</v>
      </c>
      <c r="G8204" s="97"/>
      <c r="H8204" s="116"/>
      <c r="I8204" s="116"/>
      <c r="J8204" s="97"/>
      <c r="AD8204" s="476"/>
      <c r="AI8204" s="473"/>
    </row>
    <row r="8205" spans="1:35" s="4" customFormat="1" x14ac:dyDescent="0.25">
      <c r="A8205" s="408">
        <f t="shared" si="126"/>
        <v>8203</v>
      </c>
      <c r="B8205" s="488">
        <v>45581</v>
      </c>
      <c r="C8205" s="96" t="s">
        <v>148</v>
      </c>
      <c r="D8205" s="408" t="s">
        <v>92</v>
      </c>
      <c r="E8205" s="408" t="s">
        <v>63</v>
      </c>
      <c r="F8205" s="97">
        <v>0</v>
      </c>
      <c r="G8205" s="97"/>
      <c r="H8205" s="116"/>
      <c r="I8205" s="116"/>
      <c r="J8205" s="97"/>
      <c r="AD8205" s="476"/>
      <c r="AI8205" s="473"/>
    </row>
    <row r="8206" spans="1:35" s="4" customFormat="1" x14ac:dyDescent="0.25">
      <c r="A8206" s="408">
        <f t="shared" si="126"/>
        <v>8204</v>
      </c>
      <c r="B8206" s="488">
        <v>45581</v>
      </c>
      <c r="C8206" s="213" t="s">
        <v>467</v>
      </c>
      <c r="D8206" s="408" t="e">
        <v>#N/A</v>
      </c>
      <c r="E8206" s="408" t="e">
        <v>#N/A</v>
      </c>
      <c r="F8206" s="97">
        <v>0</v>
      </c>
      <c r="G8206" s="97"/>
      <c r="H8206" s="116"/>
      <c r="I8206" s="116"/>
      <c r="J8206" s="97"/>
      <c r="AD8206" s="476"/>
      <c r="AI8206" s="473"/>
    </row>
    <row r="8207" spans="1:35" s="4" customFormat="1" x14ac:dyDescent="0.25">
      <c r="A8207" s="408">
        <f t="shared" si="126"/>
        <v>8205</v>
      </c>
      <c r="B8207" s="488">
        <v>45581</v>
      </c>
      <c r="C8207" s="96" t="s">
        <v>150</v>
      </c>
      <c r="D8207" s="408" t="s">
        <v>92</v>
      </c>
      <c r="E8207" s="408" t="s">
        <v>63</v>
      </c>
      <c r="F8207" s="97">
        <v>0</v>
      </c>
      <c r="G8207" s="97"/>
      <c r="H8207" s="116"/>
      <c r="I8207" s="116"/>
      <c r="J8207" s="97"/>
      <c r="AD8207" s="476"/>
      <c r="AI8207" s="473"/>
    </row>
    <row r="8208" spans="1:35" s="4" customFormat="1" x14ac:dyDescent="0.25">
      <c r="A8208" s="408">
        <f t="shared" si="126"/>
        <v>8206</v>
      </c>
      <c r="B8208" s="488">
        <v>45581</v>
      </c>
      <c r="C8208" s="96" t="s">
        <v>153</v>
      </c>
      <c r="D8208" s="408" t="s">
        <v>103</v>
      </c>
      <c r="E8208" s="408" t="s">
        <v>62</v>
      </c>
      <c r="F8208" s="97">
        <v>136</v>
      </c>
      <c r="G8208" s="97"/>
      <c r="H8208" s="116"/>
      <c r="I8208" s="116"/>
      <c r="J8208" s="97"/>
      <c r="AD8208" s="476"/>
      <c r="AI8208" s="473"/>
    </row>
    <row r="8209" spans="1:35" s="4" customFormat="1" x14ac:dyDescent="0.25">
      <c r="A8209" s="408">
        <f t="shared" si="126"/>
        <v>8207</v>
      </c>
      <c r="B8209" s="488">
        <v>45581</v>
      </c>
      <c r="C8209" s="96" t="s">
        <v>154</v>
      </c>
      <c r="D8209" s="408" t="s">
        <v>92</v>
      </c>
      <c r="E8209" s="408" t="s">
        <v>62</v>
      </c>
      <c r="F8209" s="97">
        <v>104</v>
      </c>
      <c r="G8209" s="97"/>
      <c r="H8209" s="116"/>
      <c r="I8209" s="116"/>
      <c r="J8209" s="97"/>
      <c r="AD8209" s="476"/>
      <c r="AI8209" s="473"/>
    </row>
    <row r="8210" spans="1:35" s="4" customFormat="1" x14ac:dyDescent="0.25">
      <c r="A8210" s="408">
        <f t="shared" si="126"/>
        <v>8208</v>
      </c>
      <c r="B8210" s="488">
        <v>45581</v>
      </c>
      <c r="C8210" s="96" t="s">
        <v>155</v>
      </c>
      <c r="D8210" s="408" t="s">
        <v>92</v>
      </c>
      <c r="E8210" s="408" t="s">
        <v>62</v>
      </c>
      <c r="F8210" s="97">
        <v>100</v>
      </c>
      <c r="G8210" s="97"/>
      <c r="H8210" s="116"/>
      <c r="I8210" s="116"/>
      <c r="J8210" s="97"/>
      <c r="AD8210" s="476"/>
      <c r="AI8210" s="473"/>
    </row>
    <row r="8211" spans="1:35" s="4" customFormat="1" x14ac:dyDescent="0.25">
      <c r="A8211" s="408">
        <f t="shared" si="126"/>
        <v>8209</v>
      </c>
      <c r="B8211" s="488">
        <v>45581</v>
      </c>
      <c r="C8211" s="96" t="s">
        <v>379</v>
      </c>
      <c r="D8211" s="408" t="s">
        <v>269</v>
      </c>
      <c r="E8211" s="408" t="s">
        <v>381</v>
      </c>
      <c r="F8211" s="97">
        <v>0</v>
      </c>
      <c r="G8211" s="97"/>
      <c r="H8211" s="116"/>
      <c r="I8211" s="116"/>
      <c r="J8211" s="97"/>
      <c r="AD8211" s="476"/>
      <c r="AI8211" s="473"/>
    </row>
    <row r="8212" spans="1:35" s="4" customFormat="1" x14ac:dyDescent="0.25">
      <c r="A8212" s="408">
        <f t="shared" si="126"/>
        <v>8210</v>
      </c>
      <c r="B8212" s="488">
        <v>45581</v>
      </c>
      <c r="C8212" s="96" t="s">
        <v>380</v>
      </c>
      <c r="D8212" s="408" t="s">
        <v>269</v>
      </c>
      <c r="E8212" s="408" t="s">
        <v>381</v>
      </c>
      <c r="F8212" s="97">
        <v>100</v>
      </c>
      <c r="G8212" s="97"/>
      <c r="H8212" s="116"/>
      <c r="I8212" s="116"/>
      <c r="J8212" s="97"/>
      <c r="AD8212" s="476"/>
      <c r="AI8212" s="473"/>
    </row>
    <row r="8213" spans="1:35" s="4" customFormat="1" x14ac:dyDescent="0.25">
      <c r="A8213" s="408">
        <f t="shared" si="126"/>
        <v>8211</v>
      </c>
      <c r="B8213" s="488">
        <v>45581</v>
      </c>
      <c r="C8213" s="96" t="s">
        <v>489</v>
      </c>
      <c r="D8213" s="408" t="s">
        <v>269</v>
      </c>
      <c r="E8213" s="408" t="s">
        <v>381</v>
      </c>
      <c r="F8213" s="97">
        <v>100</v>
      </c>
      <c r="G8213" s="97"/>
      <c r="H8213" s="116"/>
      <c r="I8213" s="116"/>
      <c r="J8213" s="97"/>
      <c r="AD8213" s="476"/>
      <c r="AI8213" s="473"/>
    </row>
    <row r="8214" spans="1:35" s="4" customFormat="1" x14ac:dyDescent="0.25">
      <c r="A8214" s="408">
        <f t="shared" si="126"/>
        <v>8212</v>
      </c>
      <c r="B8214" s="488">
        <v>45581</v>
      </c>
      <c r="C8214" s="96" t="s">
        <v>389</v>
      </c>
      <c r="D8214" s="408" t="s">
        <v>103</v>
      </c>
      <c r="E8214" s="408" t="s">
        <v>381</v>
      </c>
      <c r="F8214" s="97">
        <v>169</v>
      </c>
      <c r="G8214" s="97"/>
      <c r="H8214" s="116"/>
      <c r="I8214" s="116"/>
      <c r="J8214" s="97"/>
      <c r="AD8214" s="476"/>
      <c r="AI8214" s="473"/>
    </row>
    <row r="8215" spans="1:35" s="4" customFormat="1" x14ac:dyDescent="0.25">
      <c r="A8215" s="408">
        <f t="shared" si="126"/>
        <v>8213</v>
      </c>
      <c r="B8215" s="488">
        <v>45581</v>
      </c>
      <c r="C8215" s="96" t="s">
        <v>177</v>
      </c>
      <c r="D8215" s="408" t="s">
        <v>159</v>
      </c>
      <c r="E8215" s="408" t="s">
        <v>8</v>
      </c>
      <c r="F8215" s="97">
        <v>105</v>
      </c>
      <c r="G8215" s="97"/>
      <c r="H8215" s="116"/>
      <c r="I8215" s="116"/>
      <c r="J8215" s="97"/>
      <c r="AD8215" s="476"/>
      <c r="AI8215" s="473"/>
    </row>
    <row r="8216" spans="1:35" s="4" customFormat="1" x14ac:dyDescent="0.25">
      <c r="A8216" s="408">
        <f t="shared" si="126"/>
        <v>8214</v>
      </c>
      <c r="B8216" s="488">
        <v>45581</v>
      </c>
      <c r="C8216" s="96" t="s">
        <v>390</v>
      </c>
      <c r="D8216" s="408" t="s">
        <v>99</v>
      </c>
      <c r="E8216" s="408" t="s">
        <v>381</v>
      </c>
      <c r="F8216" s="97">
        <v>0</v>
      </c>
      <c r="G8216" s="97"/>
      <c r="H8216" s="116"/>
      <c r="I8216" s="116"/>
      <c r="J8216" s="97"/>
      <c r="AD8216" s="476"/>
      <c r="AI8216" s="473"/>
    </row>
    <row r="8217" spans="1:35" s="4" customFormat="1" x14ac:dyDescent="0.25">
      <c r="A8217" s="408">
        <f t="shared" si="126"/>
        <v>8215</v>
      </c>
      <c r="B8217" s="488">
        <v>45581</v>
      </c>
      <c r="C8217" s="96" t="s">
        <v>425</v>
      </c>
      <c r="D8217" s="408" t="s">
        <v>99</v>
      </c>
      <c r="E8217" s="203" t="s">
        <v>498</v>
      </c>
      <c r="F8217" s="97">
        <v>207</v>
      </c>
      <c r="G8217" s="97"/>
      <c r="H8217" s="116"/>
      <c r="I8217" s="116"/>
      <c r="J8217" s="97"/>
      <c r="AD8217" s="476"/>
      <c r="AI8217" s="473"/>
    </row>
    <row r="8218" spans="1:35" s="4" customFormat="1" x14ac:dyDescent="0.25">
      <c r="A8218" s="408">
        <f t="shared" si="126"/>
        <v>8216</v>
      </c>
      <c r="B8218" s="488">
        <v>45581</v>
      </c>
      <c r="C8218" s="96" t="s">
        <v>426</v>
      </c>
      <c r="D8218" s="408" t="s">
        <v>159</v>
      </c>
      <c r="E8218" s="408" t="s">
        <v>381</v>
      </c>
      <c r="F8218" s="97">
        <v>0</v>
      </c>
      <c r="G8218" s="97"/>
      <c r="H8218" s="116"/>
      <c r="I8218" s="116"/>
      <c r="J8218" s="97"/>
      <c r="AD8218" s="476"/>
      <c r="AI8218" s="473"/>
    </row>
    <row r="8219" spans="1:35" s="4" customFormat="1" x14ac:dyDescent="0.25">
      <c r="A8219" s="408">
        <f t="shared" si="126"/>
        <v>8217</v>
      </c>
      <c r="B8219" s="488">
        <v>45581</v>
      </c>
      <c r="C8219" s="96" t="s">
        <v>162</v>
      </c>
      <c r="D8219" s="408" t="s">
        <v>163</v>
      </c>
      <c r="E8219" s="408" t="s">
        <v>164</v>
      </c>
      <c r="F8219" s="97">
        <v>0</v>
      </c>
      <c r="G8219" s="97"/>
      <c r="H8219" s="116"/>
      <c r="I8219" s="116"/>
      <c r="J8219" s="97"/>
      <c r="AD8219" s="476"/>
      <c r="AI8219" s="473"/>
    </row>
    <row r="8220" spans="1:35" s="4" customFormat="1" x14ac:dyDescent="0.25">
      <c r="A8220" s="408">
        <f t="shared" si="126"/>
        <v>8218</v>
      </c>
      <c r="B8220" s="488">
        <v>45581</v>
      </c>
      <c r="C8220" s="96" t="s">
        <v>166</v>
      </c>
      <c r="D8220" s="408" t="s">
        <v>167</v>
      </c>
      <c r="E8220" s="408" t="s">
        <v>164</v>
      </c>
      <c r="F8220" s="97">
        <v>0</v>
      </c>
      <c r="G8220" s="97"/>
      <c r="H8220" s="116"/>
      <c r="I8220" s="116"/>
      <c r="J8220" s="97"/>
      <c r="AD8220" s="476"/>
      <c r="AI8220" s="473"/>
    </row>
    <row r="8221" spans="1:35" s="4" customFormat="1" x14ac:dyDescent="0.25">
      <c r="A8221" s="408">
        <f t="shared" si="126"/>
        <v>8219</v>
      </c>
      <c r="B8221" s="488">
        <v>45581</v>
      </c>
      <c r="C8221" s="96" t="s">
        <v>169</v>
      </c>
      <c r="D8221" s="408" t="s">
        <v>167</v>
      </c>
      <c r="E8221" s="408" t="s">
        <v>164</v>
      </c>
      <c r="F8221" s="97">
        <v>0</v>
      </c>
      <c r="G8221" s="97"/>
      <c r="H8221" s="116"/>
      <c r="I8221" s="116"/>
      <c r="J8221" s="97"/>
      <c r="AD8221" s="476"/>
      <c r="AI8221" s="473"/>
    </row>
    <row r="8222" spans="1:35" s="4" customFormat="1" x14ac:dyDescent="0.25">
      <c r="A8222" s="408">
        <f t="shared" si="126"/>
        <v>8220</v>
      </c>
      <c r="B8222" s="488">
        <v>45581</v>
      </c>
      <c r="C8222" s="96" t="s">
        <v>170</v>
      </c>
      <c r="D8222" s="408" t="s">
        <v>103</v>
      </c>
      <c r="E8222" s="408" t="s">
        <v>164</v>
      </c>
      <c r="F8222" s="97">
        <v>82</v>
      </c>
      <c r="G8222" s="97"/>
      <c r="H8222" s="116"/>
      <c r="I8222" s="116"/>
      <c r="J8222" s="97"/>
      <c r="AD8222" s="476"/>
      <c r="AI8222" s="473"/>
    </row>
    <row r="8223" spans="1:35" s="4" customFormat="1" x14ac:dyDescent="0.25">
      <c r="A8223" s="408">
        <f t="shared" si="126"/>
        <v>8221</v>
      </c>
      <c r="B8223" s="488">
        <v>45581</v>
      </c>
      <c r="C8223" s="96" t="s">
        <v>171</v>
      </c>
      <c r="D8223" s="408" t="s">
        <v>159</v>
      </c>
      <c r="E8223" s="408" t="s">
        <v>164</v>
      </c>
      <c r="F8223" s="97">
        <v>0</v>
      </c>
      <c r="G8223" s="97"/>
      <c r="H8223" s="116"/>
      <c r="I8223" s="116"/>
      <c r="J8223" s="97"/>
      <c r="AD8223" s="476"/>
      <c r="AI8223" s="473"/>
    </row>
    <row r="8224" spans="1:35" s="4" customFormat="1" x14ac:dyDescent="0.25">
      <c r="A8224" s="408">
        <f t="shared" si="126"/>
        <v>8222</v>
      </c>
      <c r="B8224" s="488">
        <v>45581</v>
      </c>
      <c r="C8224" s="96" t="s">
        <v>172</v>
      </c>
      <c r="D8224" s="408" t="s">
        <v>173</v>
      </c>
      <c r="E8224" s="408" t="s">
        <v>164</v>
      </c>
      <c r="F8224" s="97">
        <v>0</v>
      </c>
      <c r="G8224" s="97"/>
      <c r="H8224" s="116"/>
      <c r="I8224" s="116"/>
      <c r="J8224" s="97"/>
      <c r="AD8224" s="476"/>
      <c r="AI8224" s="473"/>
    </row>
    <row r="8225" spans="1:35" s="4" customFormat="1" x14ac:dyDescent="0.25">
      <c r="A8225" s="408">
        <f t="shared" si="126"/>
        <v>8223</v>
      </c>
      <c r="B8225" s="488">
        <v>45581</v>
      </c>
      <c r="C8225" s="96" t="s">
        <v>174</v>
      </c>
      <c r="D8225" s="408" t="s">
        <v>99</v>
      </c>
      <c r="E8225" s="408" t="s">
        <v>164</v>
      </c>
      <c r="F8225" s="97"/>
      <c r="G8225" s="97"/>
      <c r="H8225" s="116"/>
      <c r="I8225" s="116"/>
      <c r="J8225" s="97"/>
      <c r="AD8225" s="476"/>
      <c r="AI8225" s="473"/>
    </row>
    <row r="8226" spans="1:35" s="4" customFormat="1" x14ac:dyDescent="0.25">
      <c r="A8226" s="408">
        <f t="shared" si="126"/>
        <v>8224</v>
      </c>
      <c r="B8226" s="488">
        <v>45581</v>
      </c>
      <c r="C8226" s="96" t="s">
        <v>175</v>
      </c>
      <c r="D8226" s="408" t="s">
        <v>176</v>
      </c>
      <c r="E8226" s="408" t="s">
        <v>164</v>
      </c>
      <c r="F8226" s="97"/>
      <c r="G8226" s="97"/>
      <c r="H8226" s="116"/>
      <c r="I8226" s="116"/>
      <c r="J8226" s="97"/>
      <c r="AD8226" s="476"/>
      <c r="AI8226" s="473"/>
    </row>
    <row r="8227" spans="1:35" s="4" customFormat="1" x14ac:dyDescent="0.25">
      <c r="A8227" s="408">
        <f t="shared" si="126"/>
        <v>8225</v>
      </c>
      <c r="B8227" s="488">
        <v>45581</v>
      </c>
      <c r="C8227" s="96" t="s">
        <v>263</v>
      </c>
      <c r="D8227" s="408" t="s">
        <v>176</v>
      </c>
      <c r="E8227" s="408" t="s">
        <v>164</v>
      </c>
      <c r="F8227" s="97"/>
      <c r="G8227" s="97"/>
      <c r="H8227" s="116"/>
      <c r="I8227" s="116"/>
      <c r="J8227" s="97"/>
      <c r="AD8227" s="476"/>
      <c r="AI8227" s="473"/>
    </row>
    <row r="8228" spans="1:35" s="4" customFormat="1" x14ac:dyDescent="0.25">
      <c r="A8228" s="408">
        <f t="shared" si="126"/>
        <v>8226</v>
      </c>
      <c r="B8228" s="488">
        <v>45581</v>
      </c>
      <c r="C8228" s="96" t="s">
        <v>261</v>
      </c>
      <c r="D8228" s="408" t="s">
        <v>269</v>
      </c>
      <c r="E8228" s="408" t="s">
        <v>164</v>
      </c>
      <c r="F8228" s="97"/>
      <c r="G8228" s="97"/>
      <c r="H8228" s="116"/>
      <c r="I8228" s="116"/>
      <c r="J8228" s="97"/>
      <c r="AD8228" s="476"/>
      <c r="AI8228" s="473"/>
    </row>
    <row r="8229" spans="1:35" s="4" customFormat="1" x14ac:dyDescent="0.25">
      <c r="A8229" s="408">
        <f t="shared" si="126"/>
        <v>8227</v>
      </c>
      <c r="B8229" s="488">
        <v>45581</v>
      </c>
      <c r="C8229" s="96" t="s">
        <v>277</v>
      </c>
      <c r="D8229" s="408" t="s">
        <v>176</v>
      </c>
      <c r="E8229" s="408" t="s">
        <v>164</v>
      </c>
      <c r="F8229" s="97">
        <v>120</v>
      </c>
      <c r="G8229" s="97"/>
      <c r="H8229" s="116"/>
      <c r="I8229" s="116"/>
      <c r="J8229" s="97"/>
      <c r="AD8229" s="476"/>
      <c r="AI8229" s="473"/>
    </row>
    <row r="8230" spans="1:35" s="4" customFormat="1" x14ac:dyDescent="0.25">
      <c r="A8230" s="408">
        <f t="shared" si="126"/>
        <v>8228</v>
      </c>
      <c r="B8230" s="488">
        <v>45581</v>
      </c>
      <c r="C8230" s="96" t="s">
        <v>254</v>
      </c>
      <c r="D8230" s="408" t="s">
        <v>159</v>
      </c>
      <c r="E8230" s="408" t="s">
        <v>164</v>
      </c>
      <c r="F8230" s="97"/>
      <c r="G8230" s="97"/>
      <c r="H8230" s="116"/>
      <c r="I8230" s="116"/>
      <c r="J8230" s="97"/>
      <c r="AD8230" s="476"/>
      <c r="AI8230" s="473"/>
    </row>
    <row r="8231" spans="1:35" s="4" customFormat="1" x14ac:dyDescent="0.25">
      <c r="A8231" s="408">
        <f t="shared" si="126"/>
        <v>8229</v>
      </c>
      <c r="B8231" s="488">
        <v>45581</v>
      </c>
      <c r="C8231" s="96" t="s">
        <v>354</v>
      </c>
      <c r="D8231" s="408" t="s">
        <v>103</v>
      </c>
      <c r="E8231" s="408" t="s">
        <v>164</v>
      </c>
      <c r="F8231" s="97"/>
      <c r="G8231" s="97"/>
      <c r="H8231" s="116"/>
      <c r="I8231" s="116"/>
      <c r="J8231" s="97"/>
      <c r="AD8231" s="476"/>
      <c r="AI8231" s="473"/>
    </row>
    <row r="8232" spans="1:35" s="4" customFormat="1" x14ac:dyDescent="0.25">
      <c r="A8232" s="408">
        <f t="shared" si="126"/>
        <v>8230</v>
      </c>
      <c r="B8232" s="488">
        <v>45581</v>
      </c>
      <c r="C8232" s="96" t="s">
        <v>352</v>
      </c>
      <c r="D8232" s="408" t="s">
        <v>176</v>
      </c>
      <c r="E8232" s="408" t="s">
        <v>164</v>
      </c>
      <c r="F8232" s="97"/>
      <c r="G8232" s="97"/>
      <c r="H8232" s="116"/>
      <c r="I8232" s="116"/>
      <c r="J8232" s="97"/>
      <c r="AD8232" s="476"/>
      <c r="AI8232" s="473"/>
    </row>
    <row r="8233" spans="1:35" s="4" customFormat="1" x14ac:dyDescent="0.25">
      <c r="A8233" s="408">
        <f t="shared" si="126"/>
        <v>8231</v>
      </c>
      <c r="B8233" s="488">
        <v>45581</v>
      </c>
      <c r="C8233" s="96" t="s">
        <v>135</v>
      </c>
      <c r="D8233" s="408" t="s">
        <v>136</v>
      </c>
      <c r="E8233" s="408" t="s">
        <v>2</v>
      </c>
      <c r="F8233" s="97">
        <v>311</v>
      </c>
      <c r="G8233" s="97"/>
      <c r="H8233" s="116"/>
      <c r="I8233" s="116"/>
      <c r="J8233" s="97"/>
      <c r="AD8233" s="476"/>
      <c r="AI8233" s="473"/>
    </row>
    <row r="8234" spans="1:35" s="4" customFormat="1" x14ac:dyDescent="0.25">
      <c r="A8234" s="408">
        <f t="shared" si="126"/>
        <v>8232</v>
      </c>
      <c r="B8234" s="488">
        <v>45581</v>
      </c>
      <c r="C8234" s="96" t="s">
        <v>137</v>
      </c>
      <c r="D8234" s="408" t="s">
        <v>136</v>
      </c>
      <c r="E8234" s="408" t="s">
        <v>2</v>
      </c>
      <c r="F8234" s="97">
        <v>223</v>
      </c>
      <c r="G8234" s="97"/>
      <c r="H8234" s="116"/>
      <c r="I8234" s="116"/>
      <c r="J8234" s="97"/>
      <c r="AD8234" s="476"/>
      <c r="AI8234" s="473"/>
    </row>
    <row r="8235" spans="1:35" s="4" customFormat="1" x14ac:dyDescent="0.25">
      <c r="A8235" s="408">
        <f t="shared" si="126"/>
        <v>8233</v>
      </c>
      <c r="B8235" s="488">
        <v>45581</v>
      </c>
      <c r="C8235" s="96" t="s">
        <v>134</v>
      </c>
      <c r="D8235" s="408" t="s">
        <v>99</v>
      </c>
      <c r="E8235" s="408" t="s">
        <v>2</v>
      </c>
      <c r="F8235" s="97">
        <v>145</v>
      </c>
      <c r="G8235" s="97"/>
      <c r="H8235" s="116"/>
      <c r="I8235" s="116"/>
      <c r="J8235" s="97"/>
      <c r="AD8235" s="476"/>
      <c r="AI8235" s="473"/>
    </row>
    <row r="8236" spans="1:35" s="4" customFormat="1" x14ac:dyDescent="0.25">
      <c r="A8236" s="408">
        <f t="shared" si="126"/>
        <v>8234</v>
      </c>
      <c r="B8236" s="488">
        <v>45581</v>
      </c>
      <c r="C8236" s="96" t="s">
        <v>279</v>
      </c>
      <c r="D8236" s="408" t="s">
        <v>99</v>
      </c>
      <c r="E8236" s="408" t="s">
        <v>2</v>
      </c>
      <c r="F8236" s="97">
        <v>0</v>
      </c>
      <c r="G8236" s="97"/>
      <c r="H8236" s="116"/>
      <c r="I8236" s="116"/>
      <c r="J8236" s="97"/>
      <c r="AD8236" s="476"/>
      <c r="AI8236" s="473"/>
    </row>
    <row r="8237" spans="1:35" s="4" customFormat="1" x14ac:dyDescent="0.25">
      <c r="A8237" s="408">
        <f t="shared" si="126"/>
        <v>8235</v>
      </c>
      <c r="B8237" s="488">
        <v>45581</v>
      </c>
      <c r="C8237" s="96" t="s">
        <v>139</v>
      </c>
      <c r="D8237" s="408" t="s">
        <v>92</v>
      </c>
      <c r="E8237" s="408" t="s">
        <v>2</v>
      </c>
      <c r="F8237" s="97">
        <v>0</v>
      </c>
      <c r="G8237" s="97"/>
      <c r="H8237" s="116"/>
      <c r="I8237" s="116"/>
      <c r="J8237" s="97"/>
      <c r="AD8237" s="476"/>
      <c r="AI8237" s="473"/>
    </row>
    <row r="8238" spans="1:35" s="4" customFormat="1" x14ac:dyDescent="0.25">
      <c r="A8238" s="408">
        <f t="shared" si="126"/>
        <v>8236</v>
      </c>
      <c r="B8238" s="488">
        <v>45581</v>
      </c>
      <c r="C8238" s="96" t="s">
        <v>140</v>
      </c>
      <c r="D8238" s="408" t="s">
        <v>92</v>
      </c>
      <c r="E8238" s="408" t="s">
        <v>2</v>
      </c>
      <c r="F8238" s="97">
        <v>0</v>
      </c>
      <c r="G8238" s="97"/>
      <c r="H8238" s="116"/>
      <c r="I8238" s="116"/>
      <c r="J8238" s="97"/>
      <c r="AD8238" s="476"/>
      <c r="AI8238" s="473"/>
    </row>
    <row r="8239" spans="1:35" s="4" customFormat="1" x14ac:dyDescent="0.25">
      <c r="A8239" s="408">
        <f t="shared" si="126"/>
        <v>8237</v>
      </c>
      <c r="B8239" s="488">
        <v>45581</v>
      </c>
      <c r="C8239" s="96" t="s">
        <v>141</v>
      </c>
      <c r="D8239" s="408" t="s">
        <v>92</v>
      </c>
      <c r="E8239" s="408" t="s">
        <v>2</v>
      </c>
      <c r="F8239" s="97">
        <v>0</v>
      </c>
      <c r="G8239" s="97"/>
      <c r="H8239" s="116"/>
      <c r="I8239" s="116"/>
      <c r="J8239" s="97"/>
      <c r="AD8239" s="476"/>
      <c r="AI8239" s="473"/>
    </row>
    <row r="8240" spans="1:35" s="4" customFormat="1" x14ac:dyDescent="0.25">
      <c r="A8240" s="408">
        <f t="shared" si="126"/>
        <v>8238</v>
      </c>
      <c r="B8240" s="488">
        <v>45581</v>
      </c>
      <c r="C8240" s="96" t="s">
        <v>252</v>
      </c>
      <c r="D8240" s="408" t="s">
        <v>92</v>
      </c>
      <c r="E8240" s="408" t="s">
        <v>2</v>
      </c>
      <c r="F8240" s="97">
        <v>100</v>
      </c>
      <c r="G8240" s="97"/>
      <c r="H8240" s="116"/>
      <c r="I8240" s="116"/>
      <c r="J8240" s="97"/>
      <c r="AD8240" s="476"/>
      <c r="AI8240" s="473"/>
    </row>
    <row r="8241" spans="1:35" s="4" customFormat="1" x14ac:dyDescent="0.25">
      <c r="A8241" s="408">
        <f t="shared" si="126"/>
        <v>8239</v>
      </c>
      <c r="B8241" s="488">
        <v>45581</v>
      </c>
      <c r="C8241" s="96" t="s">
        <v>259</v>
      </c>
      <c r="D8241" s="408" t="s">
        <v>92</v>
      </c>
      <c r="E8241" s="408" t="s">
        <v>2</v>
      </c>
      <c r="F8241" s="97">
        <v>0</v>
      </c>
      <c r="G8241" s="97"/>
      <c r="H8241" s="116"/>
      <c r="I8241" s="116"/>
      <c r="J8241" s="97"/>
      <c r="AD8241" s="476"/>
      <c r="AI8241" s="473"/>
    </row>
    <row r="8242" spans="1:35" s="4" customFormat="1" x14ac:dyDescent="0.25">
      <c r="A8242" s="408">
        <f t="shared" si="126"/>
        <v>8240</v>
      </c>
      <c r="B8242" s="488">
        <v>45581</v>
      </c>
      <c r="C8242" s="96" t="s">
        <v>260</v>
      </c>
      <c r="D8242" s="408" t="s">
        <v>92</v>
      </c>
      <c r="E8242" s="408" t="s">
        <v>2</v>
      </c>
      <c r="F8242" s="97">
        <v>100</v>
      </c>
      <c r="G8242" s="97"/>
      <c r="H8242" s="116"/>
      <c r="I8242" s="116"/>
      <c r="J8242" s="97"/>
      <c r="AD8242" s="476"/>
      <c r="AI8242" s="473"/>
    </row>
    <row r="8243" spans="1:35" s="4" customFormat="1" x14ac:dyDescent="0.25">
      <c r="A8243" s="408">
        <f t="shared" si="126"/>
        <v>8241</v>
      </c>
      <c r="B8243" s="488">
        <v>45581</v>
      </c>
      <c r="C8243" s="96" t="s">
        <v>474</v>
      </c>
      <c r="D8243" s="408" t="s">
        <v>269</v>
      </c>
      <c r="E8243" s="408" t="s">
        <v>470</v>
      </c>
      <c r="F8243" s="97">
        <v>100</v>
      </c>
      <c r="G8243" s="97"/>
      <c r="H8243" s="116"/>
      <c r="I8243" s="116"/>
      <c r="J8243" s="97"/>
      <c r="AD8243" s="476"/>
      <c r="AI8243" s="473"/>
    </row>
    <row r="8244" spans="1:35" s="4" customFormat="1" x14ac:dyDescent="0.25">
      <c r="A8244" s="408">
        <f t="shared" si="126"/>
        <v>8242</v>
      </c>
      <c r="B8244" s="488">
        <v>45581</v>
      </c>
      <c r="C8244" s="96" t="s">
        <v>475</v>
      </c>
      <c r="D8244" s="408" t="s">
        <v>269</v>
      </c>
      <c r="E8244" s="408" t="s">
        <v>470</v>
      </c>
      <c r="F8244" s="97">
        <v>100</v>
      </c>
      <c r="G8244" s="97"/>
      <c r="H8244" s="116"/>
      <c r="I8244" s="116"/>
      <c r="J8244" s="97"/>
      <c r="AD8244" s="476"/>
      <c r="AI8244" s="473"/>
    </row>
    <row r="8245" spans="1:35" s="4" customFormat="1" x14ac:dyDescent="0.25">
      <c r="A8245" s="408">
        <f t="shared" si="126"/>
        <v>8243</v>
      </c>
      <c r="B8245" s="488">
        <v>45581</v>
      </c>
      <c r="C8245" s="96" t="s">
        <v>476</v>
      </c>
      <c r="D8245" s="408" t="s">
        <v>269</v>
      </c>
      <c r="E8245" s="408" t="s">
        <v>470</v>
      </c>
      <c r="F8245" s="97">
        <v>0</v>
      </c>
      <c r="G8245" s="97"/>
      <c r="H8245" s="116"/>
      <c r="I8245" s="116"/>
      <c r="J8245" s="97"/>
      <c r="AD8245" s="476"/>
      <c r="AI8245" s="473"/>
    </row>
    <row r="8246" spans="1:35" s="4" customFormat="1" x14ac:dyDescent="0.25">
      <c r="A8246" s="408">
        <f t="shared" si="126"/>
        <v>8244</v>
      </c>
      <c r="B8246" s="488">
        <v>45581</v>
      </c>
      <c r="C8246" s="96" t="s">
        <v>477</v>
      </c>
      <c r="D8246" s="408" t="s">
        <v>269</v>
      </c>
      <c r="E8246" s="408" t="s">
        <v>470</v>
      </c>
      <c r="F8246" s="97">
        <v>101</v>
      </c>
      <c r="G8246" s="97"/>
      <c r="H8246" s="116"/>
      <c r="I8246" s="116"/>
      <c r="J8246" s="97"/>
      <c r="AD8246" s="476"/>
      <c r="AI8246" s="473"/>
    </row>
    <row r="8247" spans="1:35" s="4" customFormat="1" x14ac:dyDescent="0.25">
      <c r="A8247" s="408">
        <f t="shared" si="126"/>
        <v>8245</v>
      </c>
      <c r="B8247" s="488">
        <v>45581</v>
      </c>
      <c r="C8247" s="96" t="s">
        <v>509</v>
      </c>
      <c r="D8247" s="408" t="s">
        <v>269</v>
      </c>
      <c r="E8247" s="408" t="s">
        <v>470</v>
      </c>
      <c r="F8247" s="97">
        <v>0</v>
      </c>
      <c r="G8247" s="97"/>
      <c r="H8247" s="116"/>
      <c r="I8247" s="116"/>
      <c r="J8247" s="97"/>
      <c r="AD8247" s="476"/>
      <c r="AI8247" s="473"/>
    </row>
    <row r="8248" spans="1:35" s="4" customFormat="1" x14ac:dyDescent="0.25">
      <c r="A8248" s="408">
        <f>ROW()-2</f>
        <v>8246</v>
      </c>
      <c r="B8248" s="488">
        <v>45581</v>
      </c>
      <c r="C8248" s="373" t="s">
        <v>478</v>
      </c>
      <c r="D8248" s="408" t="s">
        <v>103</v>
      </c>
      <c r="E8248" s="408" t="s">
        <v>470</v>
      </c>
      <c r="F8248" s="97">
        <v>92</v>
      </c>
      <c r="G8248" s="97"/>
      <c r="H8248" s="116"/>
      <c r="I8248" s="116"/>
      <c r="J8248" s="97"/>
      <c r="AD8248" s="476"/>
      <c r="AI8248" s="473"/>
    </row>
    <row r="8249" spans="1:35" s="4" customFormat="1" x14ac:dyDescent="0.25">
      <c r="A8249" s="408">
        <f>ROW()-2</f>
        <v>8247</v>
      </c>
      <c r="B8249" s="488">
        <v>45581</v>
      </c>
      <c r="C8249" s="96" t="s">
        <v>519</v>
      </c>
      <c r="D8249" s="408" t="s">
        <v>103</v>
      </c>
      <c r="E8249" s="408" t="s">
        <v>504</v>
      </c>
      <c r="F8249" s="97">
        <v>0</v>
      </c>
      <c r="G8249" s="97"/>
      <c r="H8249" s="116"/>
      <c r="I8249" s="116"/>
      <c r="J8249" s="97"/>
      <c r="AD8249" s="476"/>
      <c r="AI8249" s="473"/>
    </row>
    <row r="8250" spans="1:35" s="4" customFormat="1" x14ac:dyDescent="0.25">
      <c r="A8250" s="408">
        <f>ROW()-2</f>
        <v>8248</v>
      </c>
      <c r="B8250" s="488">
        <v>45581</v>
      </c>
      <c r="C8250" s="96" t="s">
        <v>507</v>
      </c>
      <c r="D8250" s="408" t="s">
        <v>269</v>
      </c>
      <c r="E8250" s="408" t="s">
        <v>504</v>
      </c>
      <c r="F8250" s="97">
        <v>0</v>
      </c>
      <c r="G8250" s="97"/>
      <c r="H8250" s="116"/>
      <c r="I8250" s="116"/>
      <c r="J8250" s="97"/>
      <c r="AD8250" s="476"/>
      <c r="AI8250" s="473"/>
    </row>
    <row r="8251" spans="1:35" s="4" customFormat="1" x14ac:dyDescent="0.25">
      <c r="A8251" s="408">
        <f>ROW()-2</f>
        <v>8249</v>
      </c>
      <c r="B8251" s="488">
        <v>45582</v>
      </c>
      <c r="C8251" s="96" t="s">
        <v>125</v>
      </c>
      <c r="D8251" s="408" t="s">
        <v>99</v>
      </c>
      <c r="E8251" s="408" t="s">
        <v>334</v>
      </c>
      <c r="F8251" s="97">
        <v>0</v>
      </c>
      <c r="G8251" s="97"/>
      <c r="H8251" s="116"/>
      <c r="I8251" s="116"/>
      <c r="J8251" s="97"/>
      <c r="AD8251" s="476"/>
      <c r="AI8251" s="473"/>
    </row>
    <row r="8252" spans="1:35" s="4" customFormat="1" x14ac:dyDescent="0.25">
      <c r="A8252" s="408"/>
      <c r="B8252" s="488">
        <v>45582</v>
      </c>
      <c r="C8252" s="96" t="s">
        <v>290</v>
      </c>
      <c r="D8252" s="408" t="s">
        <v>99</v>
      </c>
      <c r="E8252" s="408" t="s">
        <v>335</v>
      </c>
      <c r="F8252" s="97">
        <v>295</v>
      </c>
      <c r="G8252" s="97"/>
      <c r="H8252" s="116"/>
      <c r="I8252" s="116"/>
      <c r="J8252" s="97"/>
      <c r="AD8252" s="476"/>
      <c r="AI8252" s="473"/>
    </row>
    <row r="8253" spans="1:35" s="4" customFormat="1" x14ac:dyDescent="0.25">
      <c r="A8253" s="408"/>
      <c r="B8253" s="488">
        <v>45582</v>
      </c>
      <c r="C8253" s="96" t="s">
        <v>88</v>
      </c>
      <c r="D8253" s="408" t="s">
        <v>89</v>
      </c>
      <c r="E8253" s="408" t="s">
        <v>336</v>
      </c>
      <c r="F8253" s="97">
        <v>144</v>
      </c>
      <c r="G8253" s="97"/>
      <c r="H8253" s="116"/>
      <c r="I8253" s="116"/>
      <c r="J8253" s="97"/>
      <c r="AD8253" s="476"/>
      <c r="AI8253" s="473"/>
    </row>
    <row r="8254" spans="1:35" s="4" customFormat="1" x14ac:dyDescent="0.25">
      <c r="A8254" s="408"/>
      <c r="B8254" s="488">
        <v>45582</v>
      </c>
      <c r="C8254" s="96" t="s">
        <v>294</v>
      </c>
      <c r="D8254" s="408" t="s">
        <v>89</v>
      </c>
      <c r="E8254" s="408" t="s">
        <v>337</v>
      </c>
      <c r="F8254" s="97">
        <v>0</v>
      </c>
      <c r="G8254" s="97"/>
      <c r="H8254" s="116"/>
      <c r="I8254" s="116"/>
      <c r="J8254" s="97"/>
      <c r="AD8254" s="476"/>
      <c r="AI8254" s="473"/>
    </row>
    <row r="8255" spans="1:35" s="4" customFormat="1" x14ac:dyDescent="0.25">
      <c r="A8255" s="408"/>
      <c r="B8255" s="488">
        <v>45582</v>
      </c>
      <c r="C8255" s="96" t="s">
        <v>559</v>
      </c>
      <c r="D8255" s="408" t="str">
        <f>VLOOKUP(C8255,X$4:Z8256,2,FALSE)</f>
        <v>لودر VOLVO</v>
      </c>
      <c r="E8255" s="408" t="str">
        <f>VLOOKUP(C8255,X$4:Z8256,3,FALSE)</f>
        <v>شرکتی</v>
      </c>
      <c r="F8255" s="97">
        <v>0</v>
      </c>
      <c r="G8255" s="97"/>
      <c r="H8255" s="116"/>
      <c r="I8255" s="116"/>
      <c r="J8255" s="97"/>
      <c r="AD8255" s="476"/>
      <c r="AI8255" s="473"/>
    </row>
    <row r="8256" spans="1:35" s="4" customFormat="1" x14ac:dyDescent="0.25">
      <c r="A8256" s="408"/>
      <c r="B8256" s="488">
        <v>45582</v>
      </c>
      <c r="C8256" s="96" t="s">
        <v>119</v>
      </c>
      <c r="D8256" s="408" t="s">
        <v>131</v>
      </c>
      <c r="E8256" s="408" t="s">
        <v>338</v>
      </c>
      <c r="F8256" s="97">
        <v>0</v>
      </c>
      <c r="G8256" s="97"/>
      <c r="H8256" s="116"/>
      <c r="I8256" s="116"/>
      <c r="J8256" s="97"/>
      <c r="AD8256" s="476"/>
      <c r="AI8256" s="473"/>
    </row>
    <row r="8257" spans="1:35" s="4" customFormat="1" x14ac:dyDescent="0.25">
      <c r="A8257" s="408"/>
      <c r="B8257" s="488">
        <v>45582</v>
      </c>
      <c r="C8257" s="96" t="s">
        <v>121</v>
      </c>
      <c r="D8257" s="408" t="s">
        <v>122</v>
      </c>
      <c r="E8257" s="408" t="s">
        <v>339</v>
      </c>
      <c r="F8257" s="97">
        <v>0</v>
      </c>
      <c r="G8257" s="97"/>
      <c r="H8257" s="116"/>
      <c r="I8257" s="116"/>
      <c r="J8257" s="97"/>
      <c r="AD8257" s="476"/>
      <c r="AI8257" s="473"/>
    </row>
    <row r="8258" spans="1:35" s="4" customFormat="1" x14ac:dyDescent="0.25">
      <c r="A8258" s="408"/>
      <c r="B8258" s="488">
        <v>45582</v>
      </c>
      <c r="C8258" s="96" t="s">
        <v>349</v>
      </c>
      <c r="D8258" s="408" t="s">
        <v>360</v>
      </c>
      <c r="E8258" s="408" t="s">
        <v>127</v>
      </c>
      <c r="F8258" s="97">
        <v>0</v>
      </c>
      <c r="G8258" s="97"/>
      <c r="H8258" s="116"/>
      <c r="I8258" s="116"/>
      <c r="J8258" s="97"/>
      <c r="AD8258" s="476"/>
      <c r="AI8258" s="473"/>
    </row>
    <row r="8259" spans="1:35" s="4" customFormat="1" x14ac:dyDescent="0.25">
      <c r="A8259" s="408"/>
      <c r="B8259" s="488">
        <v>45582</v>
      </c>
      <c r="C8259" s="96" t="s">
        <v>449</v>
      </c>
      <c r="D8259" s="408" t="s">
        <v>122</v>
      </c>
      <c r="E8259" s="408" t="s">
        <v>339</v>
      </c>
      <c r="F8259" s="97">
        <v>0</v>
      </c>
      <c r="G8259" s="97"/>
      <c r="H8259" s="116"/>
      <c r="I8259" s="116"/>
      <c r="J8259" s="97"/>
      <c r="AD8259" s="476"/>
      <c r="AI8259" s="473"/>
    </row>
    <row r="8260" spans="1:35" s="4" customFormat="1" x14ac:dyDescent="0.25">
      <c r="A8260" s="408"/>
      <c r="B8260" s="488">
        <v>45582</v>
      </c>
      <c r="C8260" s="96" t="s">
        <v>118</v>
      </c>
      <c r="D8260" s="408" t="s">
        <v>107</v>
      </c>
      <c r="E8260" s="408" t="s">
        <v>340</v>
      </c>
      <c r="F8260" s="97">
        <v>0</v>
      </c>
      <c r="G8260" s="97"/>
      <c r="H8260" s="116"/>
      <c r="I8260" s="116"/>
      <c r="J8260" s="97"/>
      <c r="AD8260" s="476"/>
      <c r="AI8260" s="473"/>
    </row>
    <row r="8261" spans="1:35" s="4" customFormat="1" x14ac:dyDescent="0.25">
      <c r="A8261" s="408"/>
      <c r="B8261" s="488">
        <v>45582</v>
      </c>
      <c r="C8261" s="96" t="s">
        <v>109</v>
      </c>
      <c r="D8261" s="408" t="s">
        <v>107</v>
      </c>
      <c r="E8261" s="408" t="s">
        <v>341</v>
      </c>
      <c r="F8261" s="97">
        <v>0</v>
      </c>
      <c r="G8261" s="97"/>
      <c r="H8261" s="116"/>
      <c r="I8261" s="116"/>
      <c r="J8261" s="97"/>
      <c r="AD8261" s="476"/>
      <c r="AI8261" s="473"/>
    </row>
    <row r="8262" spans="1:35" s="4" customFormat="1" x14ac:dyDescent="0.25">
      <c r="A8262" s="408"/>
      <c r="B8262" s="488">
        <v>45582</v>
      </c>
      <c r="C8262" s="96" t="s">
        <v>106</v>
      </c>
      <c r="D8262" s="408" t="s">
        <v>107</v>
      </c>
      <c r="E8262" s="408" t="s">
        <v>342</v>
      </c>
      <c r="F8262" s="97">
        <v>100</v>
      </c>
      <c r="G8262" s="97"/>
      <c r="H8262" s="116"/>
      <c r="I8262" s="116"/>
      <c r="J8262" s="97"/>
      <c r="AD8262" s="476"/>
      <c r="AI8262" s="473"/>
    </row>
    <row r="8263" spans="1:35" s="4" customFormat="1" x14ac:dyDescent="0.25">
      <c r="A8263" s="408"/>
      <c r="B8263" s="488">
        <v>45582</v>
      </c>
      <c r="C8263" s="2" t="s">
        <v>278</v>
      </c>
      <c r="D8263" s="408" t="s">
        <v>107</v>
      </c>
      <c r="E8263" s="408" t="s">
        <v>1</v>
      </c>
      <c r="F8263" s="97">
        <v>0</v>
      </c>
      <c r="G8263" s="97"/>
      <c r="H8263" s="116"/>
      <c r="I8263" s="116"/>
      <c r="J8263" s="97"/>
      <c r="AD8263" s="476"/>
      <c r="AI8263" s="473"/>
    </row>
    <row r="8264" spans="1:35" s="4" customFormat="1" x14ac:dyDescent="0.25">
      <c r="A8264" s="408"/>
      <c r="B8264" s="488">
        <v>45582</v>
      </c>
      <c r="C8264" s="96" t="s">
        <v>539</v>
      </c>
      <c r="D8264" s="408" t="s">
        <v>107</v>
      </c>
      <c r="E8264" s="408" t="s">
        <v>1</v>
      </c>
      <c r="F8264" s="97">
        <v>88</v>
      </c>
      <c r="G8264" s="97"/>
      <c r="H8264" s="116"/>
      <c r="I8264" s="116"/>
      <c r="J8264" s="97"/>
      <c r="AD8264" s="476"/>
      <c r="AI8264" s="473"/>
    </row>
    <row r="8265" spans="1:35" s="4" customFormat="1" x14ac:dyDescent="0.25">
      <c r="A8265" s="408"/>
      <c r="B8265" s="488">
        <v>45582</v>
      </c>
      <c r="C8265" s="96" t="s">
        <v>562</v>
      </c>
      <c r="D8265" s="408" t="s">
        <v>107</v>
      </c>
      <c r="E8265" s="408" t="s">
        <v>1</v>
      </c>
      <c r="F8265" s="97">
        <v>67</v>
      </c>
      <c r="G8265" s="97"/>
      <c r="H8265" s="116"/>
      <c r="I8265" s="116"/>
      <c r="J8265" s="97"/>
      <c r="AD8265" s="476"/>
      <c r="AI8265" s="473"/>
    </row>
    <row r="8266" spans="1:35" s="4" customFormat="1" x14ac:dyDescent="0.25">
      <c r="A8266" s="408"/>
      <c r="B8266" s="488">
        <v>45582</v>
      </c>
      <c r="C8266" s="96" t="s">
        <v>91</v>
      </c>
      <c r="D8266" s="408" t="s">
        <v>92</v>
      </c>
      <c r="E8266" s="408" t="s">
        <v>343</v>
      </c>
      <c r="F8266" s="97">
        <v>203</v>
      </c>
      <c r="G8266" s="97"/>
      <c r="H8266" s="116"/>
      <c r="I8266" s="116"/>
      <c r="J8266" s="97"/>
      <c r="AD8266" s="476"/>
      <c r="AI8266" s="473"/>
    </row>
    <row r="8267" spans="1:35" s="4" customFormat="1" x14ac:dyDescent="0.25">
      <c r="A8267" s="408"/>
      <c r="B8267" s="488">
        <v>45582</v>
      </c>
      <c r="C8267" s="96" t="s">
        <v>94</v>
      </c>
      <c r="D8267" s="408" t="s">
        <v>92</v>
      </c>
      <c r="E8267" s="408" t="s">
        <v>344</v>
      </c>
      <c r="F8267" s="97">
        <v>122</v>
      </c>
      <c r="G8267" s="97"/>
      <c r="H8267" s="116"/>
      <c r="I8267" s="116"/>
      <c r="J8267" s="97"/>
      <c r="AD8267" s="476"/>
      <c r="AI8267" s="473"/>
    </row>
    <row r="8268" spans="1:35" s="4" customFormat="1" x14ac:dyDescent="0.25">
      <c r="A8268" s="408"/>
      <c r="B8268" s="488">
        <v>45582</v>
      </c>
      <c r="C8268" s="96" t="s">
        <v>116</v>
      </c>
      <c r="D8268" s="408" t="s">
        <v>92</v>
      </c>
      <c r="E8268" s="408" t="s">
        <v>345</v>
      </c>
      <c r="F8268" s="97">
        <v>0</v>
      </c>
      <c r="G8268" s="97"/>
      <c r="H8268" s="116"/>
      <c r="I8268" s="116"/>
      <c r="J8268" s="97"/>
      <c r="AD8268" s="476"/>
      <c r="AI8268" s="473"/>
    </row>
    <row r="8269" spans="1:35" s="4" customFormat="1" x14ac:dyDescent="0.25">
      <c r="A8269" s="408"/>
      <c r="B8269" s="488">
        <v>45582</v>
      </c>
      <c r="C8269" s="96" t="s">
        <v>128</v>
      </c>
      <c r="D8269" s="408" t="s">
        <v>97</v>
      </c>
      <c r="E8269" s="408" t="s">
        <v>346</v>
      </c>
      <c r="F8269" s="97">
        <v>0</v>
      </c>
      <c r="G8269" s="97"/>
      <c r="H8269" s="116"/>
      <c r="I8269" s="116"/>
      <c r="J8269" s="97"/>
      <c r="AD8269" s="476"/>
      <c r="AI8269" s="473"/>
    </row>
    <row r="8270" spans="1:35" s="4" customFormat="1" x14ac:dyDescent="0.25">
      <c r="A8270" s="408"/>
      <c r="B8270" s="488">
        <v>45582</v>
      </c>
      <c r="C8270" s="96" t="s">
        <v>96</v>
      </c>
      <c r="D8270" s="408" t="s">
        <v>97</v>
      </c>
      <c r="E8270" s="408" t="s">
        <v>347</v>
      </c>
      <c r="F8270" s="97">
        <v>74</v>
      </c>
      <c r="G8270" s="97"/>
      <c r="H8270" s="116"/>
      <c r="I8270" s="116"/>
      <c r="J8270" s="97"/>
      <c r="AD8270" s="476"/>
      <c r="AI8270" s="473"/>
    </row>
    <row r="8271" spans="1:35" s="4" customFormat="1" x14ac:dyDescent="0.25">
      <c r="A8271" s="408"/>
      <c r="B8271" s="488">
        <v>45582</v>
      </c>
      <c r="C8271" s="96" t="s">
        <v>113</v>
      </c>
      <c r="D8271" s="408" t="s">
        <v>114</v>
      </c>
      <c r="E8271" s="408" t="s">
        <v>348</v>
      </c>
      <c r="F8271" s="97">
        <v>0</v>
      </c>
      <c r="G8271" s="97"/>
      <c r="H8271" s="116"/>
      <c r="I8271" s="116"/>
      <c r="J8271" s="97"/>
      <c r="AD8271" s="476"/>
      <c r="AI8271" s="473"/>
    </row>
    <row r="8272" spans="1:35" s="4" customFormat="1" x14ac:dyDescent="0.25">
      <c r="A8272" s="408"/>
      <c r="B8272" s="488">
        <v>45582</v>
      </c>
      <c r="C8272" s="96" t="s">
        <v>156</v>
      </c>
      <c r="D8272" s="408" t="s">
        <v>136</v>
      </c>
      <c r="E8272" s="408" t="s">
        <v>149</v>
      </c>
      <c r="F8272" s="97">
        <v>141</v>
      </c>
      <c r="G8272" s="97"/>
      <c r="H8272" s="116"/>
      <c r="I8272" s="116"/>
      <c r="J8272" s="97"/>
      <c r="AD8272" s="476"/>
      <c r="AI8272" s="473"/>
    </row>
    <row r="8273" spans="1:35" s="4" customFormat="1" x14ac:dyDescent="0.25">
      <c r="A8273" s="408"/>
      <c r="B8273" s="488">
        <v>45582</v>
      </c>
      <c r="C8273" s="96" t="s">
        <v>142</v>
      </c>
      <c r="D8273" s="408" t="s">
        <v>264</v>
      </c>
      <c r="E8273" s="408" t="s">
        <v>143</v>
      </c>
      <c r="F8273" s="97">
        <v>130</v>
      </c>
      <c r="G8273" s="97"/>
      <c r="H8273" s="116"/>
      <c r="I8273" s="116"/>
      <c r="J8273" s="97"/>
      <c r="AD8273" s="476"/>
      <c r="AI8273" s="473"/>
    </row>
    <row r="8274" spans="1:35" s="4" customFormat="1" x14ac:dyDescent="0.25">
      <c r="A8274" s="408"/>
      <c r="B8274" s="488">
        <v>45582</v>
      </c>
      <c r="C8274" s="96" t="s">
        <v>144</v>
      </c>
      <c r="D8274" s="408" t="s">
        <v>264</v>
      </c>
      <c r="E8274" s="408" t="s">
        <v>143</v>
      </c>
      <c r="F8274" s="97">
        <v>162</v>
      </c>
      <c r="G8274" s="97"/>
      <c r="H8274" s="116"/>
      <c r="I8274" s="116"/>
      <c r="J8274" s="97"/>
      <c r="AD8274" s="476"/>
      <c r="AI8274" s="473"/>
    </row>
    <row r="8275" spans="1:35" s="4" customFormat="1" x14ac:dyDescent="0.25">
      <c r="A8275" s="408"/>
      <c r="B8275" s="488">
        <v>45582</v>
      </c>
      <c r="C8275" s="96" t="s">
        <v>145</v>
      </c>
      <c r="D8275" s="408" t="s">
        <v>265</v>
      </c>
      <c r="E8275" s="408" t="s">
        <v>146</v>
      </c>
      <c r="F8275" s="97">
        <v>0</v>
      </c>
      <c r="G8275" s="97"/>
      <c r="H8275" s="116"/>
      <c r="I8275" s="116"/>
      <c r="J8275" s="97"/>
      <c r="AD8275" s="476"/>
      <c r="AI8275" s="473"/>
    </row>
    <row r="8276" spans="1:35" s="4" customFormat="1" x14ac:dyDescent="0.25">
      <c r="A8276" s="408"/>
      <c r="B8276" s="488">
        <v>45582</v>
      </c>
      <c r="C8276" s="96" t="s">
        <v>160</v>
      </c>
      <c r="D8276" s="408" t="s">
        <v>136</v>
      </c>
      <c r="E8276" s="408" t="s">
        <v>64</v>
      </c>
      <c r="F8276" s="97">
        <v>0</v>
      </c>
      <c r="G8276" s="97"/>
      <c r="H8276" s="116"/>
      <c r="I8276" s="116"/>
      <c r="J8276" s="97"/>
      <c r="AD8276" s="476"/>
      <c r="AI8276" s="473"/>
    </row>
    <row r="8277" spans="1:35" s="4" customFormat="1" x14ac:dyDescent="0.25">
      <c r="A8277" s="408"/>
      <c r="B8277" s="488">
        <v>45582</v>
      </c>
      <c r="C8277" s="96" t="s">
        <v>283</v>
      </c>
      <c r="D8277" s="408" t="s">
        <v>266</v>
      </c>
      <c r="E8277" s="408" t="s">
        <v>63</v>
      </c>
      <c r="F8277" s="97">
        <v>0</v>
      </c>
      <c r="G8277" s="97"/>
      <c r="H8277" s="116"/>
      <c r="I8277" s="116"/>
      <c r="J8277" s="97"/>
      <c r="AD8277" s="476"/>
      <c r="AI8277" s="473"/>
    </row>
    <row r="8278" spans="1:35" s="4" customFormat="1" x14ac:dyDescent="0.25">
      <c r="A8278" s="408"/>
      <c r="B8278" s="488">
        <v>45582</v>
      </c>
      <c r="C8278" s="96" t="s">
        <v>148</v>
      </c>
      <c r="D8278" s="408" t="s">
        <v>92</v>
      </c>
      <c r="E8278" s="408" t="s">
        <v>63</v>
      </c>
      <c r="F8278" s="97">
        <v>0</v>
      </c>
      <c r="G8278" s="97"/>
      <c r="H8278" s="116"/>
      <c r="I8278" s="116"/>
      <c r="J8278" s="97"/>
      <c r="AD8278" s="476"/>
      <c r="AI8278" s="473"/>
    </row>
    <row r="8279" spans="1:35" s="4" customFormat="1" x14ac:dyDescent="0.25">
      <c r="A8279" s="408"/>
      <c r="B8279" s="488">
        <v>45582</v>
      </c>
      <c r="C8279" s="213" t="s">
        <v>467</v>
      </c>
      <c r="D8279" s="408" t="e">
        <v>#N/A</v>
      </c>
      <c r="E8279" s="408" t="e">
        <v>#N/A</v>
      </c>
      <c r="F8279" s="97">
        <v>0</v>
      </c>
      <c r="G8279" s="97"/>
      <c r="H8279" s="116"/>
      <c r="I8279" s="116"/>
      <c r="J8279" s="97"/>
      <c r="AD8279" s="476"/>
      <c r="AI8279" s="473"/>
    </row>
    <row r="8280" spans="1:35" s="4" customFormat="1" x14ac:dyDescent="0.25">
      <c r="A8280" s="408"/>
      <c r="B8280" s="488">
        <v>45582</v>
      </c>
      <c r="C8280" s="96" t="s">
        <v>150</v>
      </c>
      <c r="D8280" s="408" t="s">
        <v>92</v>
      </c>
      <c r="E8280" s="408" t="s">
        <v>63</v>
      </c>
      <c r="F8280" s="97">
        <v>0</v>
      </c>
      <c r="G8280" s="97"/>
      <c r="H8280" s="116"/>
      <c r="I8280" s="116"/>
      <c r="J8280" s="97"/>
      <c r="AD8280" s="476"/>
      <c r="AI8280" s="473"/>
    </row>
    <row r="8281" spans="1:35" s="4" customFormat="1" x14ac:dyDescent="0.25">
      <c r="A8281" s="408"/>
      <c r="B8281" s="488">
        <v>45582</v>
      </c>
      <c r="C8281" s="96" t="s">
        <v>153</v>
      </c>
      <c r="D8281" s="408" t="s">
        <v>103</v>
      </c>
      <c r="E8281" s="408" t="s">
        <v>62</v>
      </c>
      <c r="F8281" s="97">
        <v>0</v>
      </c>
      <c r="G8281" s="97"/>
      <c r="H8281" s="116"/>
      <c r="I8281" s="116"/>
      <c r="J8281" s="97"/>
      <c r="AD8281" s="476"/>
      <c r="AI8281" s="473"/>
    </row>
    <row r="8282" spans="1:35" s="4" customFormat="1" x14ac:dyDescent="0.25">
      <c r="A8282" s="408"/>
      <c r="B8282" s="488">
        <v>45582</v>
      </c>
      <c r="C8282" s="96" t="s">
        <v>154</v>
      </c>
      <c r="D8282" s="408" t="s">
        <v>92</v>
      </c>
      <c r="E8282" s="408" t="s">
        <v>62</v>
      </c>
      <c r="F8282" s="97">
        <v>0</v>
      </c>
      <c r="G8282" s="97"/>
      <c r="H8282" s="116"/>
      <c r="I8282" s="116"/>
      <c r="J8282" s="97"/>
      <c r="AD8282" s="476"/>
      <c r="AI8282" s="473"/>
    </row>
    <row r="8283" spans="1:35" s="4" customFormat="1" x14ac:dyDescent="0.25">
      <c r="A8283" s="408"/>
      <c r="B8283" s="488">
        <v>45582</v>
      </c>
      <c r="C8283" s="96" t="s">
        <v>155</v>
      </c>
      <c r="D8283" s="408" t="s">
        <v>92</v>
      </c>
      <c r="E8283" s="408" t="s">
        <v>62</v>
      </c>
      <c r="F8283" s="97">
        <v>0</v>
      </c>
      <c r="G8283" s="97"/>
      <c r="H8283" s="116"/>
      <c r="I8283" s="116"/>
      <c r="J8283" s="97"/>
      <c r="AD8283" s="476"/>
      <c r="AI8283" s="473"/>
    </row>
    <row r="8284" spans="1:35" s="4" customFormat="1" x14ac:dyDescent="0.25">
      <c r="A8284" s="408"/>
      <c r="B8284" s="488">
        <v>45582</v>
      </c>
      <c r="C8284" s="96" t="s">
        <v>379</v>
      </c>
      <c r="D8284" s="408" t="s">
        <v>269</v>
      </c>
      <c r="E8284" s="408" t="s">
        <v>381</v>
      </c>
      <c r="F8284" s="97">
        <v>0</v>
      </c>
      <c r="G8284" s="97"/>
      <c r="H8284" s="116"/>
      <c r="I8284" s="116"/>
      <c r="J8284" s="97"/>
      <c r="AD8284" s="476"/>
      <c r="AI8284" s="473"/>
    </row>
    <row r="8285" spans="1:35" s="4" customFormat="1" x14ac:dyDescent="0.25">
      <c r="A8285" s="408"/>
      <c r="B8285" s="488">
        <v>45582</v>
      </c>
      <c r="C8285" s="96" t="s">
        <v>380</v>
      </c>
      <c r="D8285" s="408" t="s">
        <v>269</v>
      </c>
      <c r="E8285" s="408" t="s">
        <v>381</v>
      </c>
      <c r="F8285" s="97">
        <v>0</v>
      </c>
      <c r="G8285" s="97"/>
      <c r="H8285" s="116"/>
      <c r="I8285" s="116"/>
      <c r="J8285" s="97"/>
      <c r="AD8285" s="476"/>
      <c r="AI8285" s="473"/>
    </row>
    <row r="8286" spans="1:35" s="4" customFormat="1" x14ac:dyDescent="0.25">
      <c r="A8286" s="408"/>
      <c r="B8286" s="488">
        <v>45582</v>
      </c>
      <c r="C8286" s="96" t="s">
        <v>489</v>
      </c>
      <c r="D8286" s="408" t="s">
        <v>269</v>
      </c>
      <c r="E8286" s="408" t="s">
        <v>381</v>
      </c>
      <c r="F8286" s="97">
        <v>0</v>
      </c>
      <c r="G8286" s="97"/>
      <c r="H8286" s="116"/>
      <c r="I8286" s="116"/>
      <c r="J8286" s="97"/>
      <c r="AD8286" s="476"/>
      <c r="AI8286" s="473"/>
    </row>
    <row r="8287" spans="1:35" s="4" customFormat="1" x14ac:dyDescent="0.25">
      <c r="A8287" s="408"/>
      <c r="B8287" s="488">
        <v>45582</v>
      </c>
      <c r="C8287" s="96" t="s">
        <v>389</v>
      </c>
      <c r="D8287" s="408" t="s">
        <v>103</v>
      </c>
      <c r="E8287" s="408" t="s">
        <v>381</v>
      </c>
      <c r="F8287" s="97">
        <v>0</v>
      </c>
      <c r="G8287" s="97"/>
      <c r="H8287" s="116"/>
      <c r="I8287" s="116"/>
      <c r="J8287" s="97"/>
      <c r="AD8287" s="476"/>
      <c r="AI8287" s="473"/>
    </row>
    <row r="8288" spans="1:35" s="4" customFormat="1" x14ac:dyDescent="0.25">
      <c r="A8288" s="408"/>
      <c r="B8288" s="488">
        <v>45582</v>
      </c>
      <c r="C8288" s="96" t="s">
        <v>177</v>
      </c>
      <c r="D8288" s="408" t="s">
        <v>159</v>
      </c>
      <c r="E8288" s="408" t="s">
        <v>8</v>
      </c>
      <c r="F8288" s="97">
        <v>0</v>
      </c>
      <c r="G8288" s="97"/>
      <c r="H8288" s="116"/>
      <c r="I8288" s="116"/>
      <c r="J8288" s="97"/>
      <c r="AD8288" s="476"/>
      <c r="AI8288" s="473"/>
    </row>
    <row r="8289" spans="1:35" s="4" customFormat="1" x14ac:dyDescent="0.25">
      <c r="A8289" s="408"/>
      <c r="B8289" s="488">
        <v>45582</v>
      </c>
      <c r="C8289" s="96" t="s">
        <v>390</v>
      </c>
      <c r="D8289" s="408" t="s">
        <v>99</v>
      </c>
      <c r="E8289" s="408" t="s">
        <v>381</v>
      </c>
      <c r="F8289" s="97">
        <v>0</v>
      </c>
      <c r="G8289" s="97"/>
      <c r="H8289" s="116"/>
      <c r="I8289" s="116"/>
      <c r="J8289" s="97"/>
      <c r="AD8289" s="476"/>
      <c r="AI8289" s="473"/>
    </row>
    <row r="8290" spans="1:35" s="4" customFormat="1" x14ac:dyDescent="0.25">
      <c r="A8290" s="408"/>
      <c r="B8290" s="488">
        <v>45582</v>
      </c>
      <c r="C8290" s="96" t="s">
        <v>425</v>
      </c>
      <c r="D8290" s="408" t="s">
        <v>99</v>
      </c>
      <c r="E8290" s="203" t="s">
        <v>498</v>
      </c>
      <c r="F8290" s="97">
        <v>118</v>
      </c>
      <c r="G8290" s="97"/>
      <c r="H8290" s="116"/>
      <c r="I8290" s="116"/>
      <c r="J8290" s="97"/>
      <c r="AD8290" s="476"/>
      <c r="AI8290" s="473"/>
    </row>
    <row r="8291" spans="1:35" s="4" customFormat="1" x14ac:dyDescent="0.25">
      <c r="A8291" s="408"/>
      <c r="B8291" s="488">
        <v>45582</v>
      </c>
      <c r="C8291" s="96" t="s">
        <v>426</v>
      </c>
      <c r="D8291" s="408" t="s">
        <v>159</v>
      </c>
      <c r="E8291" s="408" t="s">
        <v>381</v>
      </c>
      <c r="F8291" s="97">
        <v>0</v>
      </c>
      <c r="G8291" s="97"/>
      <c r="H8291" s="116"/>
      <c r="I8291" s="116"/>
      <c r="J8291" s="97"/>
      <c r="AD8291" s="476"/>
      <c r="AI8291" s="473"/>
    </row>
    <row r="8292" spans="1:35" s="4" customFormat="1" x14ac:dyDescent="0.25">
      <c r="A8292" s="408"/>
      <c r="B8292" s="488">
        <v>45582</v>
      </c>
      <c r="C8292" s="96" t="s">
        <v>162</v>
      </c>
      <c r="D8292" s="408" t="s">
        <v>163</v>
      </c>
      <c r="E8292" s="408" t="s">
        <v>164</v>
      </c>
      <c r="F8292" s="97">
        <v>0</v>
      </c>
      <c r="G8292" s="97"/>
      <c r="H8292" s="116"/>
      <c r="I8292" s="116"/>
      <c r="J8292" s="97"/>
      <c r="AD8292" s="476"/>
      <c r="AI8292" s="473"/>
    </row>
    <row r="8293" spans="1:35" s="4" customFormat="1" x14ac:dyDescent="0.25">
      <c r="A8293" s="408"/>
      <c r="B8293" s="488">
        <v>45582</v>
      </c>
      <c r="C8293" s="96" t="s">
        <v>166</v>
      </c>
      <c r="D8293" s="408" t="s">
        <v>167</v>
      </c>
      <c r="E8293" s="408" t="s">
        <v>164</v>
      </c>
      <c r="F8293" s="97">
        <v>0</v>
      </c>
      <c r="G8293" s="97"/>
      <c r="H8293" s="116"/>
      <c r="I8293" s="116"/>
      <c r="J8293" s="97"/>
      <c r="AD8293" s="476"/>
      <c r="AI8293" s="473"/>
    </row>
    <row r="8294" spans="1:35" s="4" customFormat="1" x14ac:dyDescent="0.25">
      <c r="A8294" s="408"/>
      <c r="B8294" s="488">
        <v>45582</v>
      </c>
      <c r="C8294" s="96" t="s">
        <v>169</v>
      </c>
      <c r="D8294" s="408" t="s">
        <v>167</v>
      </c>
      <c r="E8294" s="408" t="s">
        <v>164</v>
      </c>
      <c r="F8294" s="97">
        <v>0</v>
      </c>
      <c r="G8294" s="97"/>
      <c r="H8294" s="116"/>
      <c r="I8294" s="116"/>
      <c r="J8294" s="97"/>
      <c r="AD8294" s="476"/>
      <c r="AI8294" s="473"/>
    </row>
    <row r="8295" spans="1:35" s="4" customFormat="1" x14ac:dyDescent="0.25">
      <c r="A8295" s="408"/>
      <c r="B8295" s="488">
        <v>45582</v>
      </c>
      <c r="C8295" s="96" t="s">
        <v>170</v>
      </c>
      <c r="D8295" s="408" t="s">
        <v>103</v>
      </c>
      <c r="E8295" s="408" t="s">
        <v>164</v>
      </c>
      <c r="F8295" s="97">
        <v>102</v>
      </c>
      <c r="G8295" s="97"/>
      <c r="H8295" s="116"/>
      <c r="I8295" s="116"/>
      <c r="J8295" s="97"/>
      <c r="AD8295" s="476"/>
      <c r="AI8295" s="473"/>
    </row>
    <row r="8296" spans="1:35" s="4" customFormat="1" x14ac:dyDescent="0.25">
      <c r="A8296" s="408"/>
      <c r="B8296" s="488">
        <v>45582</v>
      </c>
      <c r="C8296" s="96" t="s">
        <v>171</v>
      </c>
      <c r="D8296" s="408" t="s">
        <v>159</v>
      </c>
      <c r="E8296" s="408" t="s">
        <v>164</v>
      </c>
      <c r="F8296" s="97">
        <v>0</v>
      </c>
      <c r="G8296" s="97"/>
      <c r="H8296" s="116"/>
      <c r="I8296" s="116"/>
      <c r="J8296" s="97"/>
      <c r="AD8296" s="476"/>
      <c r="AI8296" s="473"/>
    </row>
    <row r="8297" spans="1:35" s="4" customFormat="1" x14ac:dyDescent="0.25">
      <c r="A8297" s="408"/>
      <c r="B8297" s="488">
        <v>45582</v>
      </c>
      <c r="C8297" s="96" t="s">
        <v>172</v>
      </c>
      <c r="D8297" s="408" t="s">
        <v>173</v>
      </c>
      <c r="E8297" s="408" t="s">
        <v>164</v>
      </c>
      <c r="F8297" s="97">
        <v>0</v>
      </c>
      <c r="G8297" s="97"/>
      <c r="H8297" s="116"/>
      <c r="I8297" s="116"/>
      <c r="J8297" s="97"/>
      <c r="AD8297" s="476"/>
      <c r="AI8297" s="473"/>
    </row>
    <row r="8298" spans="1:35" s="4" customFormat="1" x14ac:dyDescent="0.25">
      <c r="A8298" s="408"/>
      <c r="B8298" s="488">
        <v>45582</v>
      </c>
      <c r="C8298" s="96" t="s">
        <v>174</v>
      </c>
      <c r="D8298" s="408" t="s">
        <v>99</v>
      </c>
      <c r="E8298" s="408" t="s">
        <v>164</v>
      </c>
      <c r="F8298" s="97">
        <v>396</v>
      </c>
      <c r="G8298" s="97"/>
      <c r="H8298" s="116"/>
      <c r="I8298" s="116"/>
      <c r="J8298" s="97"/>
      <c r="AD8298" s="476"/>
      <c r="AI8298" s="473"/>
    </row>
    <row r="8299" spans="1:35" s="4" customFormat="1" x14ac:dyDescent="0.25">
      <c r="A8299" s="408"/>
      <c r="B8299" s="488">
        <v>45582</v>
      </c>
      <c r="C8299" s="96" t="s">
        <v>175</v>
      </c>
      <c r="D8299" s="408" t="s">
        <v>176</v>
      </c>
      <c r="E8299" s="408" t="s">
        <v>164</v>
      </c>
      <c r="F8299" s="97">
        <v>0</v>
      </c>
      <c r="G8299" s="97"/>
      <c r="H8299" s="116"/>
      <c r="I8299" s="116"/>
      <c r="J8299" s="97"/>
      <c r="AD8299" s="476"/>
      <c r="AI8299" s="473"/>
    </row>
    <row r="8300" spans="1:35" s="4" customFormat="1" x14ac:dyDescent="0.25">
      <c r="A8300" s="408"/>
      <c r="B8300" s="488">
        <v>45582</v>
      </c>
      <c r="C8300" s="96" t="s">
        <v>263</v>
      </c>
      <c r="D8300" s="408" t="s">
        <v>176</v>
      </c>
      <c r="E8300" s="408" t="s">
        <v>164</v>
      </c>
      <c r="F8300" s="97">
        <v>0</v>
      </c>
      <c r="G8300" s="97"/>
      <c r="H8300" s="116"/>
      <c r="I8300" s="116"/>
      <c r="J8300" s="97"/>
      <c r="AD8300" s="476"/>
      <c r="AI8300" s="473"/>
    </row>
    <row r="8301" spans="1:35" s="4" customFormat="1" x14ac:dyDescent="0.25">
      <c r="A8301" s="408"/>
      <c r="B8301" s="488">
        <v>45582</v>
      </c>
      <c r="C8301" s="96" t="s">
        <v>261</v>
      </c>
      <c r="D8301" s="408" t="s">
        <v>269</v>
      </c>
      <c r="E8301" s="408" t="s">
        <v>164</v>
      </c>
      <c r="F8301" s="97">
        <v>0</v>
      </c>
      <c r="G8301" s="97"/>
      <c r="H8301" s="116"/>
      <c r="I8301" s="116"/>
      <c r="J8301" s="97"/>
      <c r="AD8301" s="476"/>
      <c r="AI8301" s="473"/>
    </row>
    <row r="8302" spans="1:35" s="4" customFormat="1" x14ac:dyDescent="0.25">
      <c r="A8302" s="408"/>
      <c r="B8302" s="488">
        <v>45582</v>
      </c>
      <c r="C8302" s="96" t="s">
        <v>277</v>
      </c>
      <c r="D8302" s="408" t="s">
        <v>176</v>
      </c>
      <c r="E8302" s="408" t="s">
        <v>164</v>
      </c>
      <c r="F8302" s="97">
        <v>120</v>
      </c>
      <c r="G8302" s="97"/>
      <c r="H8302" s="116"/>
      <c r="I8302" s="116"/>
      <c r="J8302" s="97"/>
      <c r="AD8302" s="476"/>
      <c r="AI8302" s="473"/>
    </row>
    <row r="8303" spans="1:35" s="4" customFormat="1" x14ac:dyDescent="0.25">
      <c r="A8303" s="408"/>
      <c r="B8303" s="488">
        <v>45582</v>
      </c>
      <c r="C8303" s="96" t="s">
        <v>254</v>
      </c>
      <c r="D8303" s="408" t="s">
        <v>159</v>
      </c>
      <c r="E8303" s="408" t="s">
        <v>164</v>
      </c>
      <c r="F8303" s="97">
        <v>0</v>
      </c>
      <c r="G8303" s="97"/>
      <c r="H8303" s="116"/>
      <c r="I8303" s="116"/>
      <c r="J8303" s="97"/>
      <c r="AD8303" s="476"/>
      <c r="AI8303" s="473"/>
    </row>
    <row r="8304" spans="1:35" s="4" customFormat="1" x14ac:dyDescent="0.25">
      <c r="A8304" s="408"/>
      <c r="B8304" s="488">
        <v>45582</v>
      </c>
      <c r="C8304" s="96" t="s">
        <v>354</v>
      </c>
      <c r="D8304" s="408" t="s">
        <v>103</v>
      </c>
      <c r="E8304" s="408" t="s">
        <v>164</v>
      </c>
      <c r="F8304" s="97">
        <v>0</v>
      </c>
      <c r="G8304" s="97"/>
      <c r="H8304" s="116"/>
      <c r="I8304" s="116"/>
      <c r="J8304" s="97"/>
      <c r="AD8304" s="476"/>
      <c r="AI8304" s="473"/>
    </row>
    <row r="8305" spans="1:35" s="4" customFormat="1" x14ac:dyDescent="0.25">
      <c r="A8305" s="408"/>
      <c r="B8305" s="488">
        <v>45582</v>
      </c>
      <c r="C8305" s="96" t="s">
        <v>352</v>
      </c>
      <c r="D8305" s="408" t="s">
        <v>176</v>
      </c>
      <c r="E8305" s="408" t="s">
        <v>164</v>
      </c>
      <c r="F8305" s="97">
        <v>0</v>
      </c>
      <c r="G8305" s="97"/>
      <c r="H8305" s="116"/>
      <c r="I8305" s="116"/>
      <c r="J8305" s="97"/>
      <c r="AD8305" s="476"/>
      <c r="AI8305" s="473"/>
    </row>
    <row r="8306" spans="1:35" s="4" customFormat="1" x14ac:dyDescent="0.25">
      <c r="A8306" s="408"/>
      <c r="B8306" s="488">
        <v>45582</v>
      </c>
      <c r="C8306" s="96" t="s">
        <v>135</v>
      </c>
      <c r="D8306" s="408" t="s">
        <v>136</v>
      </c>
      <c r="E8306" s="408" t="s">
        <v>2</v>
      </c>
      <c r="F8306" s="97">
        <v>289</v>
      </c>
      <c r="G8306" s="97"/>
      <c r="H8306" s="116"/>
      <c r="I8306" s="116"/>
      <c r="J8306" s="97"/>
      <c r="AD8306" s="476"/>
      <c r="AI8306" s="473"/>
    </row>
    <row r="8307" spans="1:35" s="4" customFormat="1" x14ac:dyDescent="0.25">
      <c r="A8307" s="408"/>
      <c r="B8307" s="488">
        <v>45582</v>
      </c>
      <c r="C8307" s="96" t="s">
        <v>137</v>
      </c>
      <c r="D8307" s="408" t="s">
        <v>136</v>
      </c>
      <c r="E8307" s="408" t="s">
        <v>2</v>
      </c>
      <c r="F8307" s="97">
        <v>279</v>
      </c>
      <c r="G8307" s="97"/>
      <c r="H8307" s="116"/>
      <c r="I8307" s="116"/>
      <c r="J8307" s="97"/>
      <c r="AD8307" s="476"/>
      <c r="AI8307" s="473"/>
    </row>
    <row r="8308" spans="1:35" s="4" customFormat="1" x14ac:dyDescent="0.25">
      <c r="A8308" s="408"/>
      <c r="B8308" s="488">
        <v>45582</v>
      </c>
      <c r="C8308" s="96" t="s">
        <v>134</v>
      </c>
      <c r="D8308" s="408" t="s">
        <v>99</v>
      </c>
      <c r="E8308" s="408" t="s">
        <v>2</v>
      </c>
      <c r="F8308" s="97">
        <v>96</v>
      </c>
      <c r="G8308" s="97"/>
      <c r="H8308" s="116"/>
      <c r="I8308" s="116"/>
      <c r="J8308" s="97"/>
      <c r="AD8308" s="476"/>
      <c r="AI8308" s="473"/>
    </row>
    <row r="8309" spans="1:35" s="4" customFormat="1" x14ac:dyDescent="0.25">
      <c r="A8309" s="408"/>
      <c r="B8309" s="488">
        <v>45582</v>
      </c>
      <c r="C8309" s="96" t="s">
        <v>279</v>
      </c>
      <c r="D8309" s="408" t="s">
        <v>99</v>
      </c>
      <c r="E8309" s="408" t="s">
        <v>2</v>
      </c>
      <c r="F8309" s="97">
        <v>0</v>
      </c>
      <c r="G8309" s="97"/>
      <c r="H8309" s="116"/>
      <c r="I8309" s="116"/>
      <c r="J8309" s="97"/>
      <c r="AD8309" s="476"/>
      <c r="AI8309" s="473"/>
    </row>
    <row r="8310" spans="1:35" s="4" customFormat="1" x14ac:dyDescent="0.25">
      <c r="A8310" s="408"/>
      <c r="B8310" s="488">
        <v>45582</v>
      </c>
      <c r="C8310" s="96" t="s">
        <v>139</v>
      </c>
      <c r="D8310" s="408" t="s">
        <v>92</v>
      </c>
      <c r="E8310" s="408" t="s">
        <v>2</v>
      </c>
      <c r="F8310" s="97">
        <v>231</v>
      </c>
      <c r="G8310" s="97"/>
      <c r="H8310" s="116"/>
      <c r="I8310" s="116"/>
      <c r="J8310" s="97"/>
      <c r="AD8310" s="476"/>
      <c r="AI8310" s="473"/>
    </row>
    <row r="8311" spans="1:35" s="4" customFormat="1" x14ac:dyDescent="0.25">
      <c r="A8311" s="408"/>
      <c r="B8311" s="488">
        <v>45582</v>
      </c>
      <c r="C8311" s="96" t="s">
        <v>140</v>
      </c>
      <c r="D8311" s="408" t="s">
        <v>92</v>
      </c>
      <c r="E8311" s="408" t="s">
        <v>2</v>
      </c>
      <c r="F8311" s="97">
        <v>172</v>
      </c>
      <c r="G8311" s="97"/>
      <c r="H8311" s="116"/>
      <c r="I8311" s="116"/>
      <c r="J8311" s="97"/>
      <c r="AD8311" s="476"/>
      <c r="AI8311" s="473"/>
    </row>
    <row r="8312" spans="1:35" s="4" customFormat="1" x14ac:dyDescent="0.25">
      <c r="A8312" s="408"/>
      <c r="B8312" s="488">
        <v>45582</v>
      </c>
      <c r="C8312" s="96" t="s">
        <v>141</v>
      </c>
      <c r="D8312" s="408" t="s">
        <v>92</v>
      </c>
      <c r="E8312" s="408" t="s">
        <v>2</v>
      </c>
      <c r="F8312" s="97">
        <v>0</v>
      </c>
      <c r="G8312" s="97"/>
      <c r="H8312" s="116"/>
      <c r="I8312" s="116"/>
      <c r="J8312" s="97"/>
      <c r="AD8312" s="476"/>
      <c r="AI8312" s="473"/>
    </row>
    <row r="8313" spans="1:35" s="4" customFormat="1" x14ac:dyDescent="0.25">
      <c r="A8313" s="408"/>
      <c r="B8313" s="488">
        <v>45582</v>
      </c>
      <c r="C8313" s="96" t="s">
        <v>252</v>
      </c>
      <c r="D8313" s="408" t="s">
        <v>92</v>
      </c>
      <c r="E8313" s="408" t="s">
        <v>2</v>
      </c>
      <c r="F8313" s="97">
        <v>0</v>
      </c>
      <c r="G8313" s="97"/>
      <c r="H8313" s="116"/>
      <c r="I8313" s="116"/>
      <c r="J8313" s="97"/>
      <c r="AD8313" s="476"/>
      <c r="AI8313" s="473"/>
    </row>
    <row r="8314" spans="1:35" s="4" customFormat="1" x14ac:dyDescent="0.25">
      <c r="A8314" s="408"/>
      <c r="B8314" s="488">
        <v>45582</v>
      </c>
      <c r="C8314" s="96" t="s">
        <v>259</v>
      </c>
      <c r="D8314" s="408" t="s">
        <v>92</v>
      </c>
      <c r="E8314" s="408" t="s">
        <v>2</v>
      </c>
      <c r="F8314" s="97">
        <v>130</v>
      </c>
      <c r="G8314" s="97"/>
      <c r="H8314" s="116"/>
      <c r="I8314" s="116"/>
      <c r="J8314" s="97"/>
      <c r="AD8314" s="476"/>
      <c r="AI8314" s="473"/>
    </row>
    <row r="8315" spans="1:35" s="4" customFormat="1" x14ac:dyDescent="0.25">
      <c r="A8315" s="408"/>
      <c r="B8315" s="488">
        <v>45582</v>
      </c>
      <c r="C8315" s="96" t="s">
        <v>260</v>
      </c>
      <c r="D8315" s="408" t="s">
        <v>92</v>
      </c>
      <c r="E8315" s="408" t="s">
        <v>2</v>
      </c>
      <c r="F8315" s="97">
        <v>0</v>
      </c>
      <c r="G8315" s="97"/>
      <c r="H8315" s="116"/>
      <c r="I8315" s="116"/>
      <c r="J8315" s="97"/>
      <c r="AD8315" s="476"/>
      <c r="AI8315" s="473"/>
    </row>
    <row r="8316" spans="1:35" s="4" customFormat="1" x14ac:dyDescent="0.25">
      <c r="A8316" s="408"/>
      <c r="B8316" s="488">
        <v>45582</v>
      </c>
      <c r="C8316" s="96" t="s">
        <v>474</v>
      </c>
      <c r="D8316" s="408" t="s">
        <v>269</v>
      </c>
      <c r="E8316" s="408" t="s">
        <v>470</v>
      </c>
      <c r="F8316" s="97">
        <v>0</v>
      </c>
      <c r="G8316" s="97"/>
      <c r="H8316" s="116"/>
      <c r="I8316" s="116"/>
      <c r="J8316" s="97"/>
      <c r="AD8316" s="476"/>
      <c r="AI8316" s="473"/>
    </row>
    <row r="8317" spans="1:35" s="4" customFormat="1" x14ac:dyDescent="0.25">
      <c r="A8317" s="408"/>
      <c r="B8317" s="488">
        <v>45582</v>
      </c>
      <c r="C8317" s="96" t="s">
        <v>475</v>
      </c>
      <c r="D8317" s="408" t="s">
        <v>269</v>
      </c>
      <c r="E8317" s="408" t="s">
        <v>470</v>
      </c>
      <c r="F8317" s="97">
        <v>0</v>
      </c>
      <c r="G8317" s="97"/>
      <c r="H8317" s="116"/>
      <c r="I8317" s="116"/>
      <c r="J8317" s="97"/>
      <c r="AD8317" s="476"/>
      <c r="AI8317" s="473"/>
    </row>
    <row r="8318" spans="1:35" s="4" customFormat="1" x14ac:dyDescent="0.25">
      <c r="A8318" s="408"/>
      <c r="B8318" s="488">
        <v>45582</v>
      </c>
      <c r="C8318" s="96" t="s">
        <v>476</v>
      </c>
      <c r="D8318" s="408" t="s">
        <v>269</v>
      </c>
      <c r="E8318" s="408" t="s">
        <v>470</v>
      </c>
      <c r="F8318" s="97">
        <v>102</v>
      </c>
      <c r="G8318" s="97"/>
      <c r="H8318" s="116"/>
      <c r="I8318" s="116"/>
      <c r="J8318" s="97"/>
      <c r="AD8318" s="476"/>
      <c r="AI8318" s="473"/>
    </row>
    <row r="8319" spans="1:35" s="4" customFormat="1" x14ac:dyDescent="0.25">
      <c r="A8319" s="408"/>
      <c r="B8319" s="488">
        <v>45582</v>
      </c>
      <c r="C8319" s="96" t="s">
        <v>477</v>
      </c>
      <c r="D8319" s="408" t="s">
        <v>269</v>
      </c>
      <c r="E8319" s="408" t="s">
        <v>470</v>
      </c>
      <c r="F8319" s="97">
        <v>0</v>
      </c>
      <c r="G8319" s="97"/>
      <c r="H8319" s="116"/>
      <c r="I8319" s="116"/>
      <c r="J8319" s="97"/>
      <c r="AD8319" s="476"/>
      <c r="AI8319" s="473"/>
    </row>
    <row r="8320" spans="1:35" s="4" customFormat="1" x14ac:dyDescent="0.25">
      <c r="A8320" s="408"/>
      <c r="B8320" s="488">
        <v>45582</v>
      </c>
      <c r="C8320" s="96" t="s">
        <v>509</v>
      </c>
      <c r="D8320" s="408" t="s">
        <v>269</v>
      </c>
      <c r="E8320" s="408" t="s">
        <v>470</v>
      </c>
      <c r="F8320" s="97">
        <v>0</v>
      </c>
      <c r="G8320" s="97"/>
      <c r="H8320" s="116"/>
      <c r="I8320" s="116"/>
      <c r="J8320" s="97"/>
      <c r="AD8320" s="476"/>
      <c r="AI8320" s="473"/>
    </row>
    <row r="8321" spans="1:35" s="4" customFormat="1" x14ac:dyDescent="0.25">
      <c r="A8321" s="408"/>
      <c r="B8321" s="488">
        <v>45582</v>
      </c>
      <c r="C8321" s="373" t="s">
        <v>478</v>
      </c>
      <c r="D8321" s="408" t="s">
        <v>103</v>
      </c>
      <c r="E8321" s="408" t="s">
        <v>470</v>
      </c>
      <c r="F8321" s="97">
        <v>62</v>
      </c>
      <c r="G8321" s="97"/>
      <c r="H8321" s="116"/>
      <c r="I8321" s="116"/>
      <c r="J8321" s="97"/>
      <c r="AD8321" s="476"/>
      <c r="AI8321" s="473"/>
    </row>
    <row r="8322" spans="1:35" s="4" customFormat="1" x14ac:dyDescent="0.25">
      <c r="A8322" s="408"/>
      <c r="B8322" s="488">
        <v>45582</v>
      </c>
      <c r="C8322" s="96" t="s">
        <v>519</v>
      </c>
      <c r="D8322" s="408" t="s">
        <v>103</v>
      </c>
      <c r="E8322" s="408" t="s">
        <v>504</v>
      </c>
      <c r="F8322" s="97">
        <v>120</v>
      </c>
      <c r="G8322" s="97"/>
      <c r="H8322" s="116"/>
      <c r="I8322" s="116"/>
      <c r="J8322" s="97"/>
      <c r="AD8322" s="476"/>
      <c r="AI8322" s="473"/>
    </row>
    <row r="8323" spans="1:35" s="4" customFormat="1" x14ac:dyDescent="0.25">
      <c r="A8323" s="408"/>
      <c r="B8323" s="488">
        <v>45582</v>
      </c>
      <c r="C8323" s="96" t="s">
        <v>507</v>
      </c>
      <c r="D8323" s="408" t="s">
        <v>269</v>
      </c>
      <c r="E8323" s="408" t="s">
        <v>504</v>
      </c>
      <c r="F8323" s="97">
        <v>135</v>
      </c>
      <c r="G8323" s="97"/>
      <c r="H8323" s="116"/>
      <c r="I8323" s="116"/>
      <c r="J8323" s="97"/>
      <c r="AD8323" s="476"/>
      <c r="AI8323" s="473"/>
    </row>
    <row r="8324" spans="1:35" s="4" customFormat="1" x14ac:dyDescent="0.25">
      <c r="A8324" s="408"/>
      <c r="B8324" s="488">
        <v>45584</v>
      </c>
      <c r="C8324" s="96" t="s">
        <v>125</v>
      </c>
      <c r="D8324" s="408" t="s">
        <v>99</v>
      </c>
      <c r="E8324" s="408" t="s">
        <v>334</v>
      </c>
      <c r="F8324" s="97">
        <v>0</v>
      </c>
      <c r="G8324" s="97"/>
      <c r="H8324" s="116"/>
      <c r="I8324" s="116"/>
      <c r="J8324" s="97"/>
      <c r="AD8324" s="476"/>
      <c r="AI8324" s="473"/>
    </row>
    <row r="8325" spans="1:35" s="4" customFormat="1" x14ac:dyDescent="0.25">
      <c r="A8325" s="408"/>
      <c r="B8325" s="488">
        <v>45584</v>
      </c>
      <c r="C8325" s="96" t="s">
        <v>290</v>
      </c>
      <c r="D8325" s="408" t="s">
        <v>99</v>
      </c>
      <c r="E8325" s="408" t="s">
        <v>335</v>
      </c>
      <c r="F8325" s="97">
        <v>466</v>
      </c>
      <c r="G8325" s="97"/>
      <c r="H8325" s="116"/>
      <c r="I8325" s="116"/>
      <c r="J8325" s="97"/>
      <c r="AD8325" s="476"/>
      <c r="AI8325" s="473"/>
    </row>
    <row r="8326" spans="1:35" s="4" customFormat="1" x14ac:dyDescent="0.25">
      <c r="A8326" s="408"/>
      <c r="B8326" s="488">
        <v>45584</v>
      </c>
      <c r="C8326" s="96" t="s">
        <v>88</v>
      </c>
      <c r="D8326" s="408" t="s">
        <v>89</v>
      </c>
      <c r="E8326" s="408" t="s">
        <v>336</v>
      </c>
      <c r="F8326" s="97">
        <v>0</v>
      </c>
      <c r="G8326" s="97"/>
      <c r="H8326" s="116"/>
      <c r="I8326" s="116"/>
      <c r="J8326" s="97"/>
      <c r="AD8326" s="476"/>
      <c r="AI8326" s="473"/>
    </row>
    <row r="8327" spans="1:35" s="4" customFormat="1" x14ac:dyDescent="0.25">
      <c r="A8327" s="408"/>
      <c r="B8327" s="488">
        <v>45584</v>
      </c>
      <c r="C8327" s="96" t="s">
        <v>294</v>
      </c>
      <c r="D8327" s="408" t="s">
        <v>89</v>
      </c>
      <c r="E8327" s="408" t="s">
        <v>337</v>
      </c>
      <c r="F8327" s="97">
        <v>0</v>
      </c>
      <c r="G8327" s="97"/>
      <c r="H8327" s="116"/>
      <c r="I8327" s="116"/>
      <c r="J8327" s="97"/>
      <c r="AD8327" s="476"/>
      <c r="AI8327" s="473"/>
    </row>
    <row r="8328" spans="1:35" s="4" customFormat="1" x14ac:dyDescent="0.25">
      <c r="A8328" s="408"/>
      <c r="B8328" s="488">
        <v>45584</v>
      </c>
      <c r="C8328" s="96" t="s">
        <v>559</v>
      </c>
      <c r="D8328" s="408" t="str">
        <f>VLOOKUP(C8328,X$4:Z8329,2,FALSE)</f>
        <v>لودر VOLVO</v>
      </c>
      <c r="E8328" s="408" t="str">
        <f>VLOOKUP(C8328,X$4:Z8329,3,FALSE)</f>
        <v>شرکتی</v>
      </c>
      <c r="F8328" s="97">
        <v>0</v>
      </c>
      <c r="G8328" s="97"/>
      <c r="H8328" s="116"/>
      <c r="I8328" s="116"/>
      <c r="J8328" s="97"/>
      <c r="AD8328" s="476"/>
      <c r="AI8328" s="473"/>
    </row>
    <row r="8329" spans="1:35" s="4" customFormat="1" x14ac:dyDescent="0.25">
      <c r="A8329" s="408"/>
      <c r="B8329" s="488">
        <v>45584</v>
      </c>
      <c r="C8329" s="96" t="s">
        <v>119</v>
      </c>
      <c r="D8329" s="408" t="s">
        <v>131</v>
      </c>
      <c r="E8329" s="408" t="s">
        <v>338</v>
      </c>
      <c r="F8329" s="97">
        <v>0</v>
      </c>
      <c r="G8329" s="97"/>
      <c r="H8329" s="116"/>
      <c r="I8329" s="116"/>
      <c r="J8329" s="97"/>
      <c r="AD8329" s="476"/>
      <c r="AI8329" s="473"/>
    </row>
    <row r="8330" spans="1:35" s="4" customFormat="1" x14ac:dyDescent="0.25">
      <c r="A8330" s="408"/>
      <c r="B8330" s="488">
        <v>45584</v>
      </c>
      <c r="C8330" s="96" t="s">
        <v>121</v>
      </c>
      <c r="D8330" s="408" t="s">
        <v>122</v>
      </c>
      <c r="E8330" s="408" t="s">
        <v>339</v>
      </c>
      <c r="F8330" s="97">
        <v>0</v>
      </c>
      <c r="G8330" s="97"/>
      <c r="H8330" s="116"/>
      <c r="I8330" s="116"/>
      <c r="J8330" s="97"/>
      <c r="AD8330" s="476"/>
      <c r="AI8330" s="473"/>
    </row>
    <row r="8331" spans="1:35" s="4" customFormat="1" x14ac:dyDescent="0.25">
      <c r="A8331" s="408"/>
      <c r="B8331" s="488">
        <v>45584</v>
      </c>
      <c r="C8331" s="96" t="s">
        <v>349</v>
      </c>
      <c r="D8331" s="408" t="s">
        <v>360</v>
      </c>
      <c r="E8331" s="408" t="s">
        <v>127</v>
      </c>
      <c r="F8331" s="97">
        <v>0</v>
      </c>
      <c r="G8331" s="97"/>
      <c r="H8331" s="116"/>
      <c r="I8331" s="116"/>
      <c r="J8331" s="97"/>
      <c r="AD8331" s="476"/>
      <c r="AI8331" s="473"/>
    </row>
    <row r="8332" spans="1:35" s="4" customFormat="1" x14ac:dyDescent="0.25">
      <c r="A8332" s="408"/>
      <c r="B8332" s="488">
        <v>45584</v>
      </c>
      <c r="C8332" s="96" t="s">
        <v>449</v>
      </c>
      <c r="D8332" s="408" t="s">
        <v>122</v>
      </c>
      <c r="E8332" s="408" t="s">
        <v>339</v>
      </c>
      <c r="F8332" s="97">
        <v>0</v>
      </c>
      <c r="G8332" s="97"/>
      <c r="H8332" s="116"/>
      <c r="I8332" s="116"/>
      <c r="J8332" s="97"/>
      <c r="AD8332" s="476"/>
      <c r="AI8332" s="473"/>
    </row>
    <row r="8333" spans="1:35" s="4" customFormat="1" x14ac:dyDescent="0.25">
      <c r="A8333" s="408"/>
      <c r="B8333" s="488">
        <v>45584</v>
      </c>
      <c r="C8333" s="96" t="s">
        <v>118</v>
      </c>
      <c r="D8333" s="408" t="s">
        <v>107</v>
      </c>
      <c r="E8333" s="408" t="s">
        <v>340</v>
      </c>
      <c r="F8333" s="97">
        <v>50</v>
      </c>
      <c r="G8333" s="97"/>
      <c r="H8333" s="116"/>
      <c r="I8333" s="116"/>
      <c r="J8333" s="97"/>
      <c r="AD8333" s="476"/>
      <c r="AI8333" s="473"/>
    </row>
    <row r="8334" spans="1:35" s="4" customFormat="1" x14ac:dyDescent="0.25">
      <c r="A8334" s="408"/>
      <c r="B8334" s="488">
        <v>45584</v>
      </c>
      <c r="C8334" s="96" t="s">
        <v>109</v>
      </c>
      <c r="D8334" s="408" t="s">
        <v>107</v>
      </c>
      <c r="E8334" s="408" t="s">
        <v>341</v>
      </c>
      <c r="F8334" s="97">
        <v>0</v>
      </c>
      <c r="G8334" s="97"/>
      <c r="H8334" s="116"/>
      <c r="I8334" s="116"/>
      <c r="J8334" s="97"/>
      <c r="AD8334" s="476"/>
      <c r="AI8334" s="473"/>
    </row>
    <row r="8335" spans="1:35" s="4" customFormat="1" x14ac:dyDescent="0.25">
      <c r="A8335" s="408"/>
      <c r="B8335" s="488">
        <v>45584</v>
      </c>
      <c r="C8335" s="96" t="s">
        <v>106</v>
      </c>
      <c r="D8335" s="408" t="s">
        <v>107</v>
      </c>
      <c r="E8335" s="408" t="s">
        <v>342</v>
      </c>
      <c r="F8335" s="97">
        <v>0</v>
      </c>
      <c r="G8335" s="97"/>
      <c r="H8335" s="116"/>
      <c r="I8335" s="116"/>
      <c r="J8335" s="97"/>
      <c r="AD8335" s="476"/>
      <c r="AI8335" s="473"/>
    </row>
    <row r="8336" spans="1:35" s="4" customFormat="1" x14ac:dyDescent="0.25">
      <c r="A8336" s="408"/>
      <c r="B8336" s="488">
        <v>45584</v>
      </c>
      <c r="C8336" s="2" t="s">
        <v>278</v>
      </c>
      <c r="D8336" s="408" t="s">
        <v>107</v>
      </c>
      <c r="E8336" s="408" t="s">
        <v>1</v>
      </c>
      <c r="F8336" s="97">
        <v>0</v>
      </c>
      <c r="G8336" s="97"/>
      <c r="H8336" s="116"/>
      <c r="I8336" s="116"/>
      <c r="J8336" s="97"/>
      <c r="AD8336" s="476"/>
      <c r="AI8336" s="473"/>
    </row>
    <row r="8337" spans="1:35" s="4" customFormat="1" x14ac:dyDescent="0.25">
      <c r="A8337" s="408"/>
      <c r="B8337" s="488">
        <v>45584</v>
      </c>
      <c r="C8337" s="96" t="s">
        <v>539</v>
      </c>
      <c r="D8337" s="408" t="s">
        <v>107</v>
      </c>
      <c r="E8337" s="408" t="s">
        <v>1</v>
      </c>
      <c r="F8337" s="97">
        <v>0</v>
      </c>
      <c r="G8337" s="97"/>
      <c r="H8337" s="116"/>
      <c r="I8337" s="116"/>
      <c r="J8337" s="97"/>
      <c r="AD8337" s="476"/>
      <c r="AI8337" s="473"/>
    </row>
    <row r="8338" spans="1:35" s="4" customFormat="1" x14ac:dyDescent="0.25">
      <c r="A8338" s="408"/>
      <c r="B8338" s="488">
        <v>45584</v>
      </c>
      <c r="C8338" s="96" t="s">
        <v>562</v>
      </c>
      <c r="D8338" s="408" t="s">
        <v>107</v>
      </c>
      <c r="E8338" s="408" t="s">
        <v>1</v>
      </c>
      <c r="F8338" s="97">
        <v>0</v>
      </c>
      <c r="G8338" s="97"/>
      <c r="H8338" s="116"/>
      <c r="I8338" s="116"/>
      <c r="J8338" s="97"/>
      <c r="AD8338" s="476"/>
      <c r="AI8338" s="473"/>
    </row>
    <row r="8339" spans="1:35" s="4" customFormat="1" x14ac:dyDescent="0.25">
      <c r="A8339" s="408"/>
      <c r="B8339" s="488">
        <v>45584</v>
      </c>
      <c r="C8339" s="96" t="s">
        <v>91</v>
      </c>
      <c r="D8339" s="408" t="s">
        <v>92</v>
      </c>
      <c r="E8339" s="408" t="s">
        <v>343</v>
      </c>
      <c r="F8339" s="97">
        <v>0</v>
      </c>
      <c r="G8339" s="97"/>
      <c r="H8339" s="116"/>
      <c r="I8339" s="116"/>
      <c r="J8339" s="97"/>
      <c r="AD8339" s="476"/>
      <c r="AI8339" s="473"/>
    </row>
    <row r="8340" spans="1:35" s="4" customFormat="1" x14ac:dyDescent="0.25">
      <c r="A8340" s="408"/>
      <c r="B8340" s="488">
        <v>45584</v>
      </c>
      <c r="C8340" s="96" t="s">
        <v>94</v>
      </c>
      <c r="D8340" s="408" t="s">
        <v>92</v>
      </c>
      <c r="E8340" s="408" t="s">
        <v>344</v>
      </c>
      <c r="F8340" s="97">
        <v>0</v>
      </c>
      <c r="G8340" s="97"/>
      <c r="H8340" s="116"/>
      <c r="I8340" s="116"/>
      <c r="J8340" s="97"/>
      <c r="AD8340" s="476"/>
      <c r="AI8340" s="473"/>
    </row>
    <row r="8341" spans="1:35" s="4" customFormat="1" x14ac:dyDescent="0.25">
      <c r="A8341" s="408"/>
      <c r="B8341" s="488">
        <v>45584</v>
      </c>
      <c r="C8341" s="96" t="s">
        <v>116</v>
      </c>
      <c r="D8341" s="408" t="s">
        <v>92</v>
      </c>
      <c r="E8341" s="408" t="s">
        <v>345</v>
      </c>
      <c r="F8341" s="97">
        <v>0</v>
      </c>
      <c r="G8341" s="97"/>
      <c r="H8341" s="116"/>
      <c r="I8341" s="116"/>
      <c r="J8341" s="97"/>
      <c r="AD8341" s="476"/>
      <c r="AI8341" s="473"/>
    </row>
    <row r="8342" spans="1:35" s="4" customFormat="1" x14ac:dyDescent="0.25">
      <c r="A8342" s="408"/>
      <c r="B8342" s="488">
        <v>45584</v>
      </c>
      <c r="C8342" s="96" t="s">
        <v>128</v>
      </c>
      <c r="D8342" s="408" t="s">
        <v>97</v>
      </c>
      <c r="E8342" s="408" t="s">
        <v>346</v>
      </c>
      <c r="F8342" s="97">
        <v>0</v>
      </c>
      <c r="G8342" s="97"/>
      <c r="H8342" s="116"/>
      <c r="I8342" s="116"/>
      <c r="J8342" s="97"/>
      <c r="AD8342" s="476"/>
      <c r="AI8342" s="473"/>
    </row>
    <row r="8343" spans="1:35" s="4" customFormat="1" x14ac:dyDescent="0.25">
      <c r="A8343" s="408"/>
      <c r="B8343" s="488">
        <v>45584</v>
      </c>
      <c r="C8343" s="96" t="s">
        <v>96</v>
      </c>
      <c r="D8343" s="408" t="s">
        <v>97</v>
      </c>
      <c r="E8343" s="408" t="s">
        <v>347</v>
      </c>
      <c r="F8343" s="97">
        <v>0</v>
      </c>
      <c r="G8343" s="97"/>
      <c r="H8343" s="116"/>
      <c r="I8343" s="116"/>
      <c r="J8343" s="97"/>
      <c r="AD8343" s="476"/>
      <c r="AI8343" s="473"/>
    </row>
    <row r="8344" spans="1:35" s="4" customFormat="1" x14ac:dyDescent="0.25">
      <c r="A8344" s="408"/>
      <c r="B8344" s="488">
        <v>45584</v>
      </c>
      <c r="C8344" s="96" t="s">
        <v>113</v>
      </c>
      <c r="D8344" s="408" t="s">
        <v>114</v>
      </c>
      <c r="E8344" s="408" t="s">
        <v>348</v>
      </c>
      <c r="F8344" s="97">
        <v>0</v>
      </c>
      <c r="G8344" s="97"/>
      <c r="H8344" s="116"/>
      <c r="I8344" s="116"/>
      <c r="J8344" s="97"/>
      <c r="AD8344" s="476"/>
      <c r="AI8344" s="473"/>
    </row>
    <row r="8345" spans="1:35" s="4" customFormat="1" x14ac:dyDescent="0.25">
      <c r="A8345" s="408"/>
      <c r="B8345" s="488">
        <v>45584</v>
      </c>
      <c r="C8345" s="96" t="s">
        <v>156</v>
      </c>
      <c r="D8345" s="408" t="s">
        <v>136</v>
      </c>
      <c r="E8345" s="408" t="s">
        <v>149</v>
      </c>
      <c r="F8345" s="97">
        <v>0</v>
      </c>
      <c r="G8345" s="97"/>
      <c r="H8345" s="116"/>
      <c r="I8345" s="116"/>
      <c r="J8345" s="97"/>
      <c r="AD8345" s="476"/>
      <c r="AI8345" s="473"/>
    </row>
    <row r="8346" spans="1:35" s="4" customFormat="1" x14ac:dyDescent="0.25">
      <c r="A8346" s="408"/>
      <c r="B8346" s="488">
        <v>45584</v>
      </c>
      <c r="C8346" s="96" t="s">
        <v>142</v>
      </c>
      <c r="D8346" s="408" t="s">
        <v>264</v>
      </c>
      <c r="E8346" s="408" t="s">
        <v>143</v>
      </c>
      <c r="F8346" s="97">
        <v>0</v>
      </c>
      <c r="G8346" s="97"/>
      <c r="H8346" s="116"/>
      <c r="I8346" s="116"/>
      <c r="J8346" s="97"/>
      <c r="AD8346" s="476"/>
      <c r="AI8346" s="473"/>
    </row>
    <row r="8347" spans="1:35" s="4" customFormat="1" x14ac:dyDescent="0.25">
      <c r="A8347" s="408"/>
      <c r="B8347" s="488">
        <v>45584</v>
      </c>
      <c r="C8347" s="96" t="s">
        <v>144</v>
      </c>
      <c r="D8347" s="408" t="s">
        <v>264</v>
      </c>
      <c r="E8347" s="408" t="s">
        <v>143</v>
      </c>
      <c r="F8347" s="97">
        <v>0</v>
      </c>
      <c r="G8347" s="97"/>
      <c r="H8347" s="116"/>
      <c r="I8347" s="116"/>
      <c r="J8347" s="97"/>
      <c r="AD8347" s="476"/>
      <c r="AI8347" s="473"/>
    </row>
    <row r="8348" spans="1:35" s="4" customFormat="1" x14ac:dyDescent="0.25">
      <c r="A8348" s="408"/>
      <c r="B8348" s="488">
        <v>45584</v>
      </c>
      <c r="C8348" s="96" t="s">
        <v>145</v>
      </c>
      <c r="D8348" s="408" t="s">
        <v>265</v>
      </c>
      <c r="E8348" s="408" t="s">
        <v>146</v>
      </c>
      <c r="F8348" s="97">
        <v>564</v>
      </c>
      <c r="G8348" s="97"/>
      <c r="H8348" s="116"/>
      <c r="I8348" s="116"/>
      <c r="J8348" s="97"/>
      <c r="AD8348" s="476"/>
      <c r="AI8348" s="473"/>
    </row>
    <row r="8349" spans="1:35" s="4" customFormat="1" x14ac:dyDescent="0.25">
      <c r="A8349" s="408"/>
      <c r="B8349" s="488">
        <v>45584</v>
      </c>
      <c r="C8349" s="96" t="s">
        <v>160</v>
      </c>
      <c r="D8349" s="408" t="s">
        <v>136</v>
      </c>
      <c r="E8349" s="408" t="s">
        <v>64</v>
      </c>
      <c r="F8349" s="97">
        <v>0</v>
      </c>
      <c r="G8349" s="97"/>
      <c r="H8349" s="116"/>
      <c r="I8349" s="116"/>
      <c r="J8349" s="97"/>
      <c r="AD8349" s="476"/>
      <c r="AI8349" s="473"/>
    </row>
    <row r="8350" spans="1:35" s="4" customFormat="1" x14ac:dyDescent="0.25">
      <c r="A8350" s="408"/>
      <c r="B8350" s="488">
        <v>45584</v>
      </c>
      <c r="C8350" s="96" t="s">
        <v>283</v>
      </c>
      <c r="D8350" s="408" t="s">
        <v>266</v>
      </c>
      <c r="E8350" s="408" t="s">
        <v>63</v>
      </c>
      <c r="F8350" s="97">
        <v>80</v>
      </c>
      <c r="G8350" s="97"/>
      <c r="H8350" s="116"/>
      <c r="I8350" s="116"/>
      <c r="J8350" s="97"/>
      <c r="AD8350" s="476"/>
      <c r="AI8350" s="473"/>
    </row>
    <row r="8351" spans="1:35" s="4" customFormat="1" x14ac:dyDescent="0.25">
      <c r="A8351" s="408"/>
      <c r="B8351" s="488">
        <v>45584</v>
      </c>
      <c r="C8351" s="96" t="s">
        <v>148</v>
      </c>
      <c r="D8351" s="408" t="s">
        <v>92</v>
      </c>
      <c r="E8351" s="408" t="s">
        <v>63</v>
      </c>
      <c r="F8351" s="97">
        <v>125</v>
      </c>
      <c r="G8351" s="97"/>
      <c r="H8351" s="116"/>
      <c r="I8351" s="116"/>
      <c r="J8351" s="97"/>
      <c r="AD8351" s="476"/>
      <c r="AI8351" s="473"/>
    </row>
    <row r="8352" spans="1:35" s="4" customFormat="1" x14ac:dyDescent="0.25">
      <c r="A8352" s="408"/>
      <c r="B8352" s="488">
        <v>45584</v>
      </c>
      <c r="C8352" s="213" t="s">
        <v>467</v>
      </c>
      <c r="D8352" s="408" t="e">
        <v>#N/A</v>
      </c>
      <c r="E8352" s="408" t="e">
        <v>#N/A</v>
      </c>
      <c r="F8352" s="97">
        <v>122</v>
      </c>
      <c r="G8352" s="97"/>
      <c r="H8352" s="116"/>
      <c r="I8352" s="116"/>
      <c r="J8352" s="97"/>
      <c r="AD8352" s="476"/>
      <c r="AI8352" s="473"/>
    </row>
    <row r="8353" spans="1:35" s="4" customFormat="1" x14ac:dyDescent="0.25">
      <c r="A8353" s="408"/>
      <c r="B8353" s="488">
        <v>45584</v>
      </c>
      <c r="C8353" s="96" t="s">
        <v>150</v>
      </c>
      <c r="D8353" s="408" t="s">
        <v>92</v>
      </c>
      <c r="E8353" s="408" t="s">
        <v>63</v>
      </c>
      <c r="F8353" s="97">
        <v>120</v>
      </c>
      <c r="G8353" s="97"/>
      <c r="H8353" s="116"/>
      <c r="I8353" s="116"/>
      <c r="J8353" s="97"/>
      <c r="AD8353" s="476"/>
      <c r="AI8353" s="473"/>
    </row>
    <row r="8354" spans="1:35" s="4" customFormat="1" x14ac:dyDescent="0.25">
      <c r="A8354" s="408"/>
      <c r="B8354" s="488">
        <v>45584</v>
      </c>
      <c r="C8354" s="96" t="s">
        <v>153</v>
      </c>
      <c r="D8354" s="408" t="s">
        <v>103</v>
      </c>
      <c r="E8354" s="408" t="s">
        <v>62</v>
      </c>
      <c r="F8354" s="97">
        <v>112</v>
      </c>
      <c r="G8354" s="97"/>
      <c r="H8354" s="116"/>
      <c r="I8354" s="116"/>
      <c r="J8354" s="97"/>
      <c r="AD8354" s="476"/>
      <c r="AI8354" s="473"/>
    </row>
    <row r="8355" spans="1:35" s="4" customFormat="1" x14ac:dyDescent="0.25">
      <c r="A8355" s="408"/>
      <c r="B8355" s="488">
        <v>45584</v>
      </c>
      <c r="C8355" s="96" t="s">
        <v>154</v>
      </c>
      <c r="D8355" s="408" t="s">
        <v>92</v>
      </c>
      <c r="E8355" s="408" t="s">
        <v>62</v>
      </c>
      <c r="F8355" s="97">
        <v>201</v>
      </c>
      <c r="G8355" s="97"/>
      <c r="H8355" s="116"/>
      <c r="I8355" s="116"/>
      <c r="J8355" s="97"/>
      <c r="AD8355" s="476"/>
      <c r="AI8355" s="473"/>
    </row>
    <row r="8356" spans="1:35" s="4" customFormat="1" x14ac:dyDescent="0.25">
      <c r="A8356" s="408"/>
      <c r="B8356" s="488">
        <v>45584</v>
      </c>
      <c r="C8356" s="96" t="s">
        <v>155</v>
      </c>
      <c r="D8356" s="408" t="s">
        <v>92</v>
      </c>
      <c r="E8356" s="408" t="s">
        <v>62</v>
      </c>
      <c r="F8356" s="97">
        <v>0</v>
      </c>
      <c r="G8356" s="97"/>
      <c r="H8356" s="116"/>
      <c r="I8356" s="116"/>
      <c r="J8356" s="97"/>
      <c r="AD8356" s="476"/>
      <c r="AI8356" s="473"/>
    </row>
    <row r="8357" spans="1:35" s="4" customFormat="1" x14ac:dyDescent="0.25">
      <c r="A8357" s="408"/>
      <c r="B8357" s="488">
        <v>45584</v>
      </c>
      <c r="C8357" s="96" t="s">
        <v>379</v>
      </c>
      <c r="D8357" s="408" t="s">
        <v>269</v>
      </c>
      <c r="E8357" s="408" t="s">
        <v>381</v>
      </c>
      <c r="F8357" s="97">
        <v>122</v>
      </c>
      <c r="G8357" s="97"/>
      <c r="H8357" s="116"/>
      <c r="I8357" s="116"/>
      <c r="J8357" s="97"/>
      <c r="AD8357" s="476"/>
      <c r="AI8357" s="473"/>
    </row>
    <row r="8358" spans="1:35" s="4" customFormat="1" x14ac:dyDescent="0.25">
      <c r="A8358" s="408"/>
      <c r="B8358" s="488">
        <v>45584</v>
      </c>
      <c r="C8358" s="96" t="s">
        <v>380</v>
      </c>
      <c r="D8358" s="408" t="s">
        <v>269</v>
      </c>
      <c r="E8358" s="408" t="s">
        <v>381</v>
      </c>
      <c r="F8358" s="97">
        <v>122</v>
      </c>
      <c r="G8358" s="97"/>
      <c r="H8358" s="116"/>
      <c r="I8358" s="116"/>
      <c r="J8358" s="97"/>
      <c r="AD8358" s="476"/>
      <c r="AI8358" s="473"/>
    </row>
    <row r="8359" spans="1:35" s="4" customFormat="1" x14ac:dyDescent="0.25">
      <c r="A8359" s="408"/>
      <c r="B8359" s="488">
        <v>45584</v>
      </c>
      <c r="C8359" s="96" t="s">
        <v>489</v>
      </c>
      <c r="D8359" s="408" t="s">
        <v>269</v>
      </c>
      <c r="E8359" s="408" t="s">
        <v>381</v>
      </c>
      <c r="F8359" s="97">
        <v>122</v>
      </c>
      <c r="G8359" s="97"/>
      <c r="H8359" s="116"/>
      <c r="I8359" s="116"/>
      <c r="J8359" s="97"/>
      <c r="AD8359" s="476"/>
      <c r="AI8359" s="473"/>
    </row>
    <row r="8360" spans="1:35" s="4" customFormat="1" x14ac:dyDescent="0.25">
      <c r="A8360" s="408"/>
      <c r="B8360" s="488">
        <v>45584</v>
      </c>
      <c r="C8360" s="96" t="s">
        <v>389</v>
      </c>
      <c r="D8360" s="408" t="s">
        <v>103</v>
      </c>
      <c r="E8360" s="408" t="s">
        <v>381</v>
      </c>
      <c r="F8360" s="97">
        <v>190</v>
      </c>
      <c r="G8360" s="97"/>
      <c r="H8360" s="116"/>
      <c r="I8360" s="116"/>
      <c r="J8360" s="97"/>
      <c r="AD8360" s="476"/>
      <c r="AI8360" s="473"/>
    </row>
    <row r="8361" spans="1:35" s="4" customFormat="1" x14ac:dyDescent="0.25">
      <c r="A8361" s="408"/>
      <c r="B8361" s="488">
        <v>45584</v>
      </c>
      <c r="C8361" s="96" t="s">
        <v>177</v>
      </c>
      <c r="D8361" s="408" t="s">
        <v>159</v>
      </c>
      <c r="E8361" s="408" t="s">
        <v>8</v>
      </c>
      <c r="F8361" s="97">
        <v>0</v>
      </c>
      <c r="G8361" s="97"/>
      <c r="H8361" s="116"/>
      <c r="I8361" s="116"/>
      <c r="J8361" s="97"/>
      <c r="AD8361" s="476"/>
      <c r="AI8361" s="473"/>
    </row>
    <row r="8362" spans="1:35" s="4" customFormat="1" x14ac:dyDescent="0.25">
      <c r="A8362" s="408"/>
      <c r="B8362" s="488">
        <v>45584</v>
      </c>
      <c r="C8362" s="96" t="s">
        <v>390</v>
      </c>
      <c r="D8362" s="408" t="s">
        <v>99</v>
      </c>
      <c r="E8362" s="408" t="s">
        <v>381</v>
      </c>
      <c r="F8362" s="97">
        <v>393</v>
      </c>
      <c r="G8362" s="97"/>
      <c r="H8362" s="116"/>
      <c r="I8362" s="116"/>
      <c r="J8362" s="97"/>
      <c r="AD8362" s="476"/>
      <c r="AI8362" s="473"/>
    </row>
    <row r="8363" spans="1:35" s="4" customFormat="1" x14ac:dyDescent="0.25">
      <c r="A8363" s="408"/>
      <c r="B8363" s="488">
        <v>45584</v>
      </c>
      <c r="C8363" s="96" t="s">
        <v>425</v>
      </c>
      <c r="D8363" s="408" t="s">
        <v>99</v>
      </c>
      <c r="E8363" s="203" t="s">
        <v>498</v>
      </c>
      <c r="F8363" s="97">
        <v>0</v>
      </c>
      <c r="G8363" s="97"/>
      <c r="H8363" s="116"/>
      <c r="I8363" s="116"/>
      <c r="J8363" s="97"/>
      <c r="AD8363" s="476"/>
      <c r="AI8363" s="473"/>
    </row>
    <row r="8364" spans="1:35" s="4" customFormat="1" x14ac:dyDescent="0.25">
      <c r="A8364" s="408"/>
      <c r="B8364" s="488">
        <v>45584</v>
      </c>
      <c r="C8364" s="96" t="s">
        <v>426</v>
      </c>
      <c r="D8364" s="408" t="s">
        <v>159</v>
      </c>
      <c r="E8364" s="408" t="s">
        <v>381</v>
      </c>
      <c r="F8364" s="97">
        <v>151</v>
      </c>
      <c r="G8364" s="97"/>
      <c r="H8364" s="116"/>
      <c r="I8364" s="116"/>
      <c r="J8364" s="97"/>
      <c r="AD8364" s="476"/>
      <c r="AI8364" s="473"/>
    </row>
    <row r="8365" spans="1:35" s="4" customFormat="1" x14ac:dyDescent="0.25">
      <c r="A8365" s="408"/>
      <c r="B8365" s="488">
        <v>45584</v>
      </c>
      <c r="C8365" s="96" t="s">
        <v>162</v>
      </c>
      <c r="D8365" s="408" t="s">
        <v>163</v>
      </c>
      <c r="E8365" s="408" t="s">
        <v>164</v>
      </c>
      <c r="F8365" s="97">
        <v>0</v>
      </c>
      <c r="G8365" s="97"/>
      <c r="H8365" s="116"/>
      <c r="I8365" s="116"/>
      <c r="J8365" s="97"/>
      <c r="AD8365" s="476"/>
      <c r="AI8365" s="473"/>
    </row>
    <row r="8366" spans="1:35" s="4" customFormat="1" x14ac:dyDescent="0.25">
      <c r="A8366" s="408"/>
      <c r="B8366" s="488">
        <v>45584</v>
      </c>
      <c r="C8366" s="96" t="s">
        <v>166</v>
      </c>
      <c r="D8366" s="408" t="s">
        <v>167</v>
      </c>
      <c r="E8366" s="408" t="s">
        <v>164</v>
      </c>
      <c r="F8366" s="97">
        <v>0</v>
      </c>
      <c r="G8366" s="97"/>
      <c r="H8366" s="116"/>
      <c r="I8366" s="116"/>
      <c r="J8366" s="97"/>
      <c r="AD8366" s="476"/>
      <c r="AI8366" s="473"/>
    </row>
    <row r="8367" spans="1:35" s="4" customFormat="1" x14ac:dyDescent="0.25">
      <c r="A8367" s="408"/>
      <c r="B8367" s="488">
        <v>45584</v>
      </c>
      <c r="C8367" s="96" t="s">
        <v>169</v>
      </c>
      <c r="D8367" s="408" t="s">
        <v>167</v>
      </c>
      <c r="E8367" s="408" t="s">
        <v>164</v>
      </c>
      <c r="F8367" s="97">
        <v>0</v>
      </c>
      <c r="G8367" s="97"/>
      <c r="H8367" s="116"/>
      <c r="I8367" s="116"/>
      <c r="J8367" s="97"/>
      <c r="AD8367" s="476"/>
      <c r="AI8367" s="473"/>
    </row>
    <row r="8368" spans="1:35" s="4" customFormat="1" x14ac:dyDescent="0.25">
      <c r="A8368" s="408"/>
      <c r="B8368" s="488">
        <v>45584</v>
      </c>
      <c r="C8368" s="96" t="s">
        <v>170</v>
      </c>
      <c r="D8368" s="408" t="s">
        <v>103</v>
      </c>
      <c r="E8368" s="408" t="s">
        <v>164</v>
      </c>
      <c r="F8368" s="97">
        <v>130</v>
      </c>
      <c r="G8368" s="97"/>
      <c r="H8368" s="116"/>
      <c r="I8368" s="116"/>
      <c r="J8368" s="97"/>
      <c r="AD8368" s="476"/>
      <c r="AI8368" s="473"/>
    </row>
    <row r="8369" spans="1:35" s="4" customFormat="1" x14ac:dyDescent="0.25">
      <c r="A8369" s="408"/>
      <c r="B8369" s="488">
        <v>45584</v>
      </c>
      <c r="C8369" s="96" t="s">
        <v>171</v>
      </c>
      <c r="D8369" s="408" t="s">
        <v>159</v>
      </c>
      <c r="E8369" s="408" t="s">
        <v>164</v>
      </c>
      <c r="F8369" s="97">
        <v>0</v>
      </c>
      <c r="G8369" s="97"/>
      <c r="H8369" s="116"/>
      <c r="I8369" s="116"/>
      <c r="J8369" s="97"/>
      <c r="AD8369" s="476"/>
      <c r="AI8369" s="473"/>
    </row>
    <row r="8370" spans="1:35" s="4" customFormat="1" x14ac:dyDescent="0.25">
      <c r="A8370" s="408"/>
      <c r="B8370" s="488">
        <v>45584</v>
      </c>
      <c r="C8370" s="96" t="s">
        <v>172</v>
      </c>
      <c r="D8370" s="408" t="s">
        <v>173</v>
      </c>
      <c r="E8370" s="408" t="s">
        <v>164</v>
      </c>
      <c r="F8370" s="97">
        <v>0</v>
      </c>
      <c r="G8370" s="97"/>
      <c r="H8370" s="116"/>
      <c r="I8370" s="116"/>
      <c r="J8370" s="97"/>
      <c r="AD8370" s="476"/>
      <c r="AI8370" s="473"/>
    </row>
    <row r="8371" spans="1:35" s="4" customFormat="1" x14ac:dyDescent="0.25">
      <c r="A8371" s="408"/>
      <c r="B8371" s="488">
        <v>45584</v>
      </c>
      <c r="C8371" s="96" t="s">
        <v>174</v>
      </c>
      <c r="D8371" s="408" t="s">
        <v>99</v>
      </c>
      <c r="E8371" s="408" t="s">
        <v>164</v>
      </c>
      <c r="F8371" s="97">
        <v>0</v>
      </c>
      <c r="G8371" s="97"/>
      <c r="H8371" s="116"/>
      <c r="I8371" s="116"/>
      <c r="J8371" s="97"/>
      <c r="AD8371" s="476"/>
      <c r="AI8371" s="473"/>
    </row>
    <row r="8372" spans="1:35" s="4" customFormat="1" x14ac:dyDescent="0.25">
      <c r="A8372" s="408"/>
      <c r="B8372" s="488">
        <v>45584</v>
      </c>
      <c r="C8372" s="96" t="s">
        <v>175</v>
      </c>
      <c r="D8372" s="408" t="s">
        <v>176</v>
      </c>
      <c r="E8372" s="408" t="s">
        <v>164</v>
      </c>
      <c r="F8372" s="97">
        <v>0</v>
      </c>
      <c r="G8372" s="97"/>
      <c r="H8372" s="116"/>
      <c r="I8372" s="116"/>
      <c r="J8372" s="97"/>
      <c r="AD8372" s="476"/>
      <c r="AI8372" s="473"/>
    </row>
    <row r="8373" spans="1:35" s="4" customFormat="1" x14ac:dyDescent="0.25">
      <c r="A8373" s="408"/>
      <c r="B8373" s="488">
        <v>45584</v>
      </c>
      <c r="C8373" s="96" t="s">
        <v>263</v>
      </c>
      <c r="D8373" s="408" t="s">
        <v>176</v>
      </c>
      <c r="E8373" s="408" t="s">
        <v>164</v>
      </c>
      <c r="F8373" s="97">
        <v>0</v>
      </c>
      <c r="G8373" s="97"/>
      <c r="H8373" s="116"/>
      <c r="I8373" s="116"/>
      <c r="J8373" s="97"/>
      <c r="AD8373" s="476"/>
      <c r="AI8373" s="473"/>
    </row>
    <row r="8374" spans="1:35" s="4" customFormat="1" x14ac:dyDescent="0.25">
      <c r="A8374" s="408"/>
      <c r="B8374" s="488">
        <v>45584</v>
      </c>
      <c r="C8374" s="96" t="s">
        <v>261</v>
      </c>
      <c r="D8374" s="408" t="s">
        <v>269</v>
      </c>
      <c r="E8374" s="408" t="s">
        <v>164</v>
      </c>
      <c r="F8374" s="97">
        <v>0</v>
      </c>
      <c r="G8374" s="97"/>
      <c r="H8374" s="116"/>
      <c r="I8374" s="116"/>
      <c r="J8374" s="97"/>
      <c r="AD8374" s="476"/>
      <c r="AI8374" s="473"/>
    </row>
    <row r="8375" spans="1:35" s="4" customFormat="1" x14ac:dyDescent="0.25">
      <c r="A8375" s="408"/>
      <c r="B8375" s="488">
        <v>45584</v>
      </c>
      <c r="C8375" s="96" t="s">
        <v>277</v>
      </c>
      <c r="D8375" s="408" t="s">
        <v>176</v>
      </c>
      <c r="E8375" s="408" t="s">
        <v>164</v>
      </c>
      <c r="F8375" s="97">
        <v>253</v>
      </c>
      <c r="G8375" s="97"/>
      <c r="H8375" s="116"/>
      <c r="I8375" s="116"/>
      <c r="J8375" s="97"/>
      <c r="AD8375" s="476"/>
      <c r="AI8375" s="473"/>
    </row>
    <row r="8376" spans="1:35" s="4" customFormat="1" x14ac:dyDescent="0.25">
      <c r="A8376" s="408"/>
      <c r="B8376" s="488">
        <v>45584</v>
      </c>
      <c r="C8376" s="96" t="s">
        <v>254</v>
      </c>
      <c r="D8376" s="408" t="s">
        <v>159</v>
      </c>
      <c r="E8376" s="408" t="s">
        <v>164</v>
      </c>
      <c r="F8376" s="97">
        <v>119</v>
      </c>
      <c r="G8376" s="97"/>
      <c r="H8376" s="116"/>
      <c r="I8376" s="116"/>
      <c r="J8376" s="97"/>
      <c r="AD8376" s="476"/>
      <c r="AI8376" s="473"/>
    </row>
    <row r="8377" spans="1:35" s="4" customFormat="1" x14ac:dyDescent="0.25">
      <c r="A8377" s="408"/>
      <c r="B8377" s="488">
        <v>45584</v>
      </c>
      <c r="C8377" s="96" t="s">
        <v>354</v>
      </c>
      <c r="D8377" s="408" t="s">
        <v>103</v>
      </c>
      <c r="E8377" s="408" t="s">
        <v>164</v>
      </c>
      <c r="F8377" s="97">
        <v>0</v>
      </c>
      <c r="G8377" s="97"/>
      <c r="H8377" s="116"/>
      <c r="I8377" s="116"/>
      <c r="J8377" s="97"/>
      <c r="AD8377" s="476"/>
      <c r="AI8377" s="473"/>
    </row>
    <row r="8378" spans="1:35" s="4" customFormat="1" x14ac:dyDescent="0.25">
      <c r="A8378" s="408"/>
      <c r="B8378" s="488">
        <v>45584</v>
      </c>
      <c r="C8378" s="96" t="s">
        <v>352</v>
      </c>
      <c r="D8378" s="408" t="s">
        <v>176</v>
      </c>
      <c r="E8378" s="408" t="s">
        <v>164</v>
      </c>
      <c r="F8378" s="97">
        <v>0</v>
      </c>
      <c r="G8378" s="97"/>
      <c r="H8378" s="116"/>
      <c r="I8378" s="116"/>
      <c r="J8378" s="97"/>
      <c r="AD8378" s="476"/>
      <c r="AI8378" s="473"/>
    </row>
    <row r="8379" spans="1:35" s="4" customFormat="1" x14ac:dyDescent="0.25">
      <c r="A8379" s="408"/>
      <c r="B8379" s="488">
        <v>45584</v>
      </c>
      <c r="C8379" s="96" t="s">
        <v>135</v>
      </c>
      <c r="D8379" s="408" t="s">
        <v>136</v>
      </c>
      <c r="E8379" s="408" t="s">
        <v>2</v>
      </c>
      <c r="F8379" s="97">
        <v>309</v>
      </c>
      <c r="G8379" s="97"/>
      <c r="H8379" s="116"/>
      <c r="I8379" s="116"/>
      <c r="J8379" s="97"/>
      <c r="AD8379" s="476"/>
      <c r="AI8379" s="473"/>
    </row>
    <row r="8380" spans="1:35" s="4" customFormat="1" x14ac:dyDescent="0.25">
      <c r="A8380" s="408"/>
      <c r="B8380" s="488">
        <v>45584</v>
      </c>
      <c r="C8380" s="96" t="s">
        <v>137</v>
      </c>
      <c r="D8380" s="408" t="s">
        <v>136</v>
      </c>
      <c r="E8380" s="408" t="s">
        <v>2</v>
      </c>
      <c r="F8380" s="97">
        <v>305</v>
      </c>
      <c r="G8380" s="97"/>
      <c r="H8380" s="116"/>
      <c r="I8380" s="116"/>
      <c r="J8380" s="97"/>
      <c r="AD8380" s="476"/>
      <c r="AI8380" s="473"/>
    </row>
    <row r="8381" spans="1:35" s="4" customFormat="1" x14ac:dyDescent="0.25">
      <c r="A8381" s="408"/>
      <c r="B8381" s="488">
        <v>45584</v>
      </c>
      <c r="C8381" s="96" t="s">
        <v>134</v>
      </c>
      <c r="D8381" s="408" t="s">
        <v>99</v>
      </c>
      <c r="E8381" s="408" t="s">
        <v>2</v>
      </c>
      <c r="F8381" s="97">
        <v>407</v>
      </c>
      <c r="G8381" s="97"/>
      <c r="H8381" s="116"/>
      <c r="I8381" s="116"/>
      <c r="J8381" s="97"/>
      <c r="AD8381" s="476"/>
      <c r="AI8381" s="473"/>
    </row>
    <row r="8382" spans="1:35" s="4" customFormat="1" x14ac:dyDescent="0.25">
      <c r="A8382" s="408"/>
      <c r="B8382" s="488">
        <v>45584</v>
      </c>
      <c r="C8382" s="96" t="s">
        <v>279</v>
      </c>
      <c r="D8382" s="408" t="s">
        <v>99</v>
      </c>
      <c r="E8382" s="408" t="s">
        <v>2</v>
      </c>
      <c r="F8382" s="97">
        <v>0</v>
      </c>
      <c r="G8382" s="97"/>
      <c r="H8382" s="116"/>
      <c r="I8382" s="116"/>
      <c r="J8382" s="97"/>
      <c r="AD8382" s="476"/>
      <c r="AI8382" s="473"/>
    </row>
    <row r="8383" spans="1:35" s="4" customFormat="1" x14ac:dyDescent="0.25">
      <c r="A8383" s="408"/>
      <c r="B8383" s="488">
        <v>45584</v>
      </c>
      <c r="C8383" s="96" t="s">
        <v>139</v>
      </c>
      <c r="D8383" s="408" t="s">
        <v>92</v>
      </c>
      <c r="E8383" s="408" t="s">
        <v>2</v>
      </c>
      <c r="F8383" s="97">
        <v>302</v>
      </c>
      <c r="G8383" s="97"/>
      <c r="H8383" s="116"/>
      <c r="I8383" s="116"/>
      <c r="J8383" s="97"/>
      <c r="AD8383" s="476"/>
      <c r="AI8383" s="473"/>
    </row>
    <row r="8384" spans="1:35" s="4" customFormat="1" x14ac:dyDescent="0.25">
      <c r="A8384" s="408"/>
      <c r="B8384" s="488">
        <v>45584</v>
      </c>
      <c r="C8384" s="96" t="s">
        <v>140</v>
      </c>
      <c r="D8384" s="408" t="s">
        <v>92</v>
      </c>
      <c r="E8384" s="408" t="s">
        <v>2</v>
      </c>
      <c r="F8384" s="97">
        <v>105</v>
      </c>
      <c r="G8384" s="97"/>
      <c r="H8384" s="116"/>
      <c r="I8384" s="116"/>
      <c r="J8384" s="97"/>
      <c r="AD8384" s="476"/>
      <c r="AI8384" s="473"/>
    </row>
    <row r="8385" spans="1:35" s="4" customFormat="1" x14ac:dyDescent="0.25">
      <c r="A8385" s="408"/>
      <c r="B8385" s="488">
        <v>45584</v>
      </c>
      <c r="C8385" s="96" t="s">
        <v>141</v>
      </c>
      <c r="D8385" s="408" t="s">
        <v>92</v>
      </c>
      <c r="E8385" s="408" t="s">
        <v>2</v>
      </c>
      <c r="F8385" s="97">
        <v>0</v>
      </c>
      <c r="G8385" s="97"/>
      <c r="H8385" s="116"/>
      <c r="I8385" s="116"/>
      <c r="J8385" s="97"/>
      <c r="AD8385" s="476"/>
      <c r="AI8385" s="473"/>
    </row>
    <row r="8386" spans="1:35" s="4" customFormat="1" x14ac:dyDescent="0.25">
      <c r="A8386" s="408"/>
      <c r="B8386" s="488">
        <v>45584</v>
      </c>
      <c r="C8386" s="96" t="s">
        <v>252</v>
      </c>
      <c r="D8386" s="408" t="s">
        <v>92</v>
      </c>
      <c r="E8386" s="408" t="s">
        <v>2</v>
      </c>
      <c r="F8386" s="97">
        <v>150</v>
      </c>
      <c r="G8386" s="97"/>
      <c r="H8386" s="116"/>
      <c r="I8386" s="116"/>
      <c r="J8386" s="97"/>
      <c r="AD8386" s="476"/>
      <c r="AI8386" s="473"/>
    </row>
    <row r="8387" spans="1:35" s="4" customFormat="1" x14ac:dyDescent="0.25">
      <c r="A8387" s="408"/>
      <c r="B8387" s="488">
        <v>45584</v>
      </c>
      <c r="C8387" s="96" t="s">
        <v>259</v>
      </c>
      <c r="D8387" s="408" t="s">
        <v>92</v>
      </c>
      <c r="E8387" s="408" t="s">
        <v>2</v>
      </c>
      <c r="F8387" s="97">
        <v>0</v>
      </c>
      <c r="G8387" s="97"/>
      <c r="H8387" s="116"/>
      <c r="I8387" s="116"/>
      <c r="J8387" s="97"/>
      <c r="AD8387" s="476"/>
      <c r="AI8387" s="473"/>
    </row>
    <row r="8388" spans="1:35" s="4" customFormat="1" x14ac:dyDescent="0.25">
      <c r="A8388" s="408"/>
      <c r="B8388" s="488">
        <v>45584</v>
      </c>
      <c r="C8388" s="96" t="s">
        <v>260</v>
      </c>
      <c r="D8388" s="408" t="s">
        <v>92</v>
      </c>
      <c r="E8388" s="408" t="s">
        <v>2</v>
      </c>
      <c r="F8388" s="97">
        <v>120</v>
      </c>
      <c r="G8388" s="97"/>
      <c r="H8388" s="116"/>
      <c r="I8388" s="116"/>
      <c r="J8388" s="97"/>
      <c r="AD8388" s="476"/>
      <c r="AI8388" s="473"/>
    </row>
    <row r="8389" spans="1:35" s="4" customFormat="1" x14ac:dyDescent="0.25">
      <c r="A8389" s="408"/>
      <c r="B8389" s="488">
        <v>45584</v>
      </c>
      <c r="C8389" s="96" t="s">
        <v>474</v>
      </c>
      <c r="D8389" s="408" t="s">
        <v>269</v>
      </c>
      <c r="E8389" s="408" t="s">
        <v>470</v>
      </c>
      <c r="F8389" s="97">
        <v>120</v>
      </c>
      <c r="G8389" s="97"/>
      <c r="H8389" s="116"/>
      <c r="I8389" s="116"/>
      <c r="J8389" s="97"/>
      <c r="AD8389" s="476"/>
      <c r="AI8389" s="473"/>
    </row>
    <row r="8390" spans="1:35" s="4" customFormat="1" x14ac:dyDescent="0.25">
      <c r="A8390" s="408"/>
      <c r="B8390" s="488">
        <v>45584</v>
      </c>
      <c r="C8390" s="96" t="s">
        <v>475</v>
      </c>
      <c r="D8390" s="408" t="s">
        <v>269</v>
      </c>
      <c r="E8390" s="408" t="s">
        <v>470</v>
      </c>
      <c r="F8390" s="97">
        <v>120</v>
      </c>
      <c r="G8390" s="97"/>
      <c r="H8390" s="116"/>
      <c r="I8390" s="116"/>
      <c r="J8390" s="97"/>
      <c r="AD8390" s="476"/>
      <c r="AI8390" s="473"/>
    </row>
    <row r="8391" spans="1:35" s="4" customFormat="1" x14ac:dyDescent="0.25">
      <c r="A8391" s="408"/>
      <c r="B8391" s="488">
        <v>45584</v>
      </c>
      <c r="C8391" s="96" t="s">
        <v>476</v>
      </c>
      <c r="D8391" s="408" t="s">
        <v>269</v>
      </c>
      <c r="E8391" s="408" t="s">
        <v>470</v>
      </c>
      <c r="F8391" s="97">
        <v>70</v>
      </c>
      <c r="G8391" s="97"/>
      <c r="H8391" s="116"/>
      <c r="I8391" s="116"/>
      <c r="J8391" s="97"/>
      <c r="AD8391" s="476"/>
      <c r="AI8391" s="473"/>
    </row>
    <row r="8392" spans="1:35" s="4" customFormat="1" x14ac:dyDescent="0.25">
      <c r="A8392" s="408"/>
      <c r="B8392" s="488">
        <v>45584</v>
      </c>
      <c r="C8392" s="96" t="s">
        <v>477</v>
      </c>
      <c r="D8392" s="408" t="s">
        <v>269</v>
      </c>
      <c r="E8392" s="408" t="s">
        <v>470</v>
      </c>
      <c r="F8392" s="97">
        <v>150</v>
      </c>
      <c r="G8392" s="97"/>
      <c r="H8392" s="116"/>
      <c r="I8392" s="116"/>
      <c r="J8392" s="97"/>
      <c r="AD8392" s="476"/>
      <c r="AI8392" s="473"/>
    </row>
    <row r="8393" spans="1:35" s="4" customFormat="1" x14ac:dyDescent="0.25">
      <c r="A8393" s="408"/>
      <c r="B8393" s="488">
        <v>45584</v>
      </c>
      <c r="C8393" s="96" t="s">
        <v>509</v>
      </c>
      <c r="D8393" s="408" t="s">
        <v>269</v>
      </c>
      <c r="E8393" s="408" t="s">
        <v>470</v>
      </c>
      <c r="F8393" s="97">
        <v>0</v>
      </c>
      <c r="G8393" s="97"/>
      <c r="H8393" s="116"/>
      <c r="I8393" s="116"/>
      <c r="J8393" s="97"/>
      <c r="AD8393" s="476"/>
      <c r="AI8393" s="473"/>
    </row>
    <row r="8394" spans="1:35" s="4" customFormat="1" x14ac:dyDescent="0.25">
      <c r="A8394" s="408"/>
      <c r="B8394" s="488">
        <v>45584</v>
      </c>
      <c r="C8394" s="373" t="s">
        <v>478</v>
      </c>
      <c r="D8394" s="408" t="s">
        <v>103</v>
      </c>
      <c r="E8394" s="408" t="s">
        <v>470</v>
      </c>
      <c r="F8394" s="97">
        <v>49</v>
      </c>
      <c r="G8394" s="97"/>
      <c r="H8394" s="116"/>
      <c r="I8394" s="116"/>
      <c r="J8394" s="97"/>
      <c r="AD8394" s="476"/>
      <c r="AI8394" s="473"/>
    </row>
    <row r="8395" spans="1:35" s="4" customFormat="1" x14ac:dyDescent="0.25">
      <c r="A8395" s="408"/>
      <c r="B8395" s="488">
        <v>45584</v>
      </c>
      <c r="C8395" s="96" t="s">
        <v>519</v>
      </c>
      <c r="D8395" s="408" t="s">
        <v>103</v>
      </c>
      <c r="E8395" s="408" t="s">
        <v>504</v>
      </c>
      <c r="F8395" s="97">
        <v>0</v>
      </c>
      <c r="G8395" s="97"/>
      <c r="H8395" s="116"/>
      <c r="I8395" s="116"/>
      <c r="J8395" s="97"/>
      <c r="AD8395" s="476"/>
      <c r="AI8395" s="473"/>
    </row>
    <row r="8396" spans="1:35" s="4" customFormat="1" x14ac:dyDescent="0.25">
      <c r="A8396" s="408"/>
      <c r="B8396" s="488">
        <v>45584</v>
      </c>
      <c r="C8396" s="96" t="s">
        <v>507</v>
      </c>
      <c r="D8396" s="408" t="s">
        <v>269</v>
      </c>
      <c r="E8396" s="408" t="s">
        <v>504</v>
      </c>
      <c r="F8396" s="97">
        <v>0</v>
      </c>
      <c r="G8396" s="97"/>
      <c r="H8396" s="116"/>
      <c r="I8396" s="116"/>
      <c r="J8396" s="97"/>
      <c r="AD8396" s="476"/>
      <c r="AI8396" s="473"/>
    </row>
    <row r="8397" spans="1:35" s="4" customFormat="1" x14ac:dyDescent="0.25">
      <c r="A8397" s="408"/>
      <c r="B8397" s="488">
        <v>45585</v>
      </c>
      <c r="C8397" s="96" t="s">
        <v>125</v>
      </c>
      <c r="D8397" s="408" t="s">
        <v>99</v>
      </c>
      <c r="E8397" s="408" t="s">
        <v>334</v>
      </c>
      <c r="F8397" s="97">
        <v>0</v>
      </c>
      <c r="G8397" s="97"/>
      <c r="H8397" s="116"/>
      <c r="I8397" s="116"/>
      <c r="J8397" s="97"/>
      <c r="AD8397" s="476"/>
      <c r="AI8397" s="473"/>
    </row>
    <row r="8398" spans="1:35" s="4" customFormat="1" x14ac:dyDescent="0.25">
      <c r="A8398" s="408"/>
      <c r="B8398" s="488">
        <v>45585</v>
      </c>
      <c r="C8398" s="96" t="s">
        <v>290</v>
      </c>
      <c r="D8398" s="408" t="s">
        <v>99</v>
      </c>
      <c r="E8398" s="408" t="s">
        <v>335</v>
      </c>
      <c r="F8398" s="97">
        <v>258</v>
      </c>
      <c r="G8398" s="97"/>
      <c r="H8398" s="116"/>
      <c r="I8398" s="116"/>
      <c r="J8398" s="97"/>
      <c r="AD8398" s="476"/>
      <c r="AI8398" s="473"/>
    </row>
    <row r="8399" spans="1:35" s="4" customFormat="1" x14ac:dyDescent="0.25">
      <c r="A8399" s="408"/>
      <c r="B8399" s="488">
        <v>45585</v>
      </c>
      <c r="C8399" s="96" t="s">
        <v>88</v>
      </c>
      <c r="D8399" s="408" t="s">
        <v>89</v>
      </c>
      <c r="E8399" s="408" t="s">
        <v>336</v>
      </c>
      <c r="F8399" s="97">
        <v>312</v>
      </c>
      <c r="G8399" s="97"/>
      <c r="H8399" s="116"/>
      <c r="I8399" s="116"/>
      <c r="J8399" s="97"/>
      <c r="AD8399" s="476"/>
      <c r="AI8399" s="473"/>
    </row>
    <row r="8400" spans="1:35" s="4" customFormat="1" x14ac:dyDescent="0.25">
      <c r="A8400" s="408"/>
      <c r="B8400" s="488">
        <v>45585</v>
      </c>
      <c r="C8400" s="96" t="s">
        <v>294</v>
      </c>
      <c r="D8400" s="408" t="s">
        <v>89</v>
      </c>
      <c r="E8400" s="408" t="s">
        <v>337</v>
      </c>
      <c r="F8400" s="97">
        <v>0</v>
      </c>
      <c r="G8400" s="97"/>
      <c r="H8400" s="116"/>
      <c r="I8400" s="116"/>
      <c r="J8400" s="97"/>
      <c r="AD8400" s="476"/>
      <c r="AI8400" s="473"/>
    </row>
    <row r="8401" spans="1:35" s="4" customFormat="1" x14ac:dyDescent="0.25">
      <c r="A8401" s="408"/>
      <c r="B8401" s="488">
        <v>45585</v>
      </c>
      <c r="C8401" s="96" t="s">
        <v>559</v>
      </c>
      <c r="D8401" s="408" t="str">
        <f>VLOOKUP(C8401,X$4:Z8402,2,FALSE)</f>
        <v>لودر VOLVO</v>
      </c>
      <c r="E8401" s="408" t="str">
        <f>VLOOKUP(C8401,X$4:Z8402,3,FALSE)</f>
        <v>شرکتی</v>
      </c>
      <c r="F8401" s="97">
        <v>0</v>
      </c>
      <c r="G8401" s="97"/>
      <c r="H8401" s="116"/>
      <c r="I8401" s="116"/>
      <c r="J8401" s="97"/>
      <c r="AD8401" s="476"/>
      <c r="AI8401" s="473"/>
    </row>
    <row r="8402" spans="1:35" s="4" customFormat="1" x14ac:dyDescent="0.25">
      <c r="A8402" s="408"/>
      <c r="B8402" s="488">
        <v>45585</v>
      </c>
      <c r="C8402" s="96" t="s">
        <v>119</v>
      </c>
      <c r="D8402" s="408" t="s">
        <v>131</v>
      </c>
      <c r="E8402" s="408" t="s">
        <v>338</v>
      </c>
      <c r="F8402" s="97">
        <v>0</v>
      </c>
      <c r="G8402" s="97"/>
      <c r="H8402" s="116"/>
      <c r="I8402" s="116"/>
      <c r="J8402" s="97"/>
      <c r="AD8402" s="476"/>
      <c r="AI8402" s="473"/>
    </row>
    <row r="8403" spans="1:35" s="4" customFormat="1" x14ac:dyDescent="0.25">
      <c r="A8403" s="408"/>
      <c r="B8403" s="488">
        <v>45585</v>
      </c>
      <c r="C8403" s="96" t="s">
        <v>121</v>
      </c>
      <c r="D8403" s="408" t="s">
        <v>122</v>
      </c>
      <c r="E8403" s="408" t="s">
        <v>339</v>
      </c>
      <c r="F8403" s="97">
        <v>0</v>
      </c>
      <c r="G8403" s="97"/>
      <c r="H8403" s="116"/>
      <c r="I8403" s="116"/>
      <c r="J8403" s="97"/>
      <c r="AD8403" s="476"/>
      <c r="AI8403" s="473"/>
    </row>
    <row r="8404" spans="1:35" s="4" customFormat="1" x14ac:dyDescent="0.25">
      <c r="A8404" s="408"/>
      <c r="B8404" s="488">
        <v>45585</v>
      </c>
      <c r="C8404" s="96" t="s">
        <v>349</v>
      </c>
      <c r="D8404" s="408" t="s">
        <v>360</v>
      </c>
      <c r="E8404" s="408" t="s">
        <v>127</v>
      </c>
      <c r="F8404" s="97">
        <v>0</v>
      </c>
      <c r="G8404" s="97"/>
      <c r="H8404" s="116"/>
      <c r="I8404" s="116"/>
      <c r="J8404" s="97"/>
      <c r="AD8404" s="476"/>
      <c r="AI8404" s="473"/>
    </row>
    <row r="8405" spans="1:35" s="4" customFormat="1" x14ac:dyDescent="0.25">
      <c r="A8405" s="408"/>
      <c r="B8405" s="488">
        <v>45585</v>
      </c>
      <c r="C8405" s="96" t="s">
        <v>449</v>
      </c>
      <c r="D8405" s="408" t="s">
        <v>122</v>
      </c>
      <c r="E8405" s="408" t="s">
        <v>339</v>
      </c>
      <c r="F8405" s="97">
        <v>0</v>
      </c>
      <c r="G8405" s="97"/>
      <c r="H8405" s="116"/>
      <c r="I8405" s="116"/>
      <c r="J8405" s="97"/>
      <c r="AD8405" s="476"/>
      <c r="AI8405" s="473"/>
    </row>
    <row r="8406" spans="1:35" s="4" customFormat="1" x14ac:dyDescent="0.25">
      <c r="A8406" s="408"/>
      <c r="B8406" s="488">
        <v>45585</v>
      </c>
      <c r="C8406" s="96" t="s">
        <v>118</v>
      </c>
      <c r="D8406" s="408" t="s">
        <v>107</v>
      </c>
      <c r="E8406" s="408" t="s">
        <v>340</v>
      </c>
      <c r="F8406" s="97">
        <v>0</v>
      </c>
      <c r="G8406" s="97"/>
      <c r="H8406" s="116"/>
      <c r="I8406" s="116"/>
      <c r="J8406" s="97"/>
      <c r="AD8406" s="476"/>
      <c r="AI8406" s="473"/>
    </row>
    <row r="8407" spans="1:35" s="4" customFormat="1" x14ac:dyDescent="0.25">
      <c r="A8407" s="408"/>
      <c r="B8407" s="488">
        <v>45585</v>
      </c>
      <c r="C8407" s="96" t="s">
        <v>109</v>
      </c>
      <c r="D8407" s="408" t="s">
        <v>107</v>
      </c>
      <c r="E8407" s="408" t="s">
        <v>341</v>
      </c>
      <c r="F8407" s="97">
        <v>0</v>
      </c>
      <c r="G8407" s="97"/>
      <c r="H8407" s="116"/>
      <c r="I8407" s="116"/>
      <c r="J8407" s="97"/>
      <c r="AD8407" s="476"/>
      <c r="AI8407" s="473"/>
    </row>
    <row r="8408" spans="1:35" s="4" customFormat="1" x14ac:dyDescent="0.25">
      <c r="A8408" s="408"/>
      <c r="B8408" s="488">
        <v>45585</v>
      </c>
      <c r="C8408" s="96" t="s">
        <v>106</v>
      </c>
      <c r="D8408" s="408" t="s">
        <v>107</v>
      </c>
      <c r="E8408" s="408" t="s">
        <v>342</v>
      </c>
      <c r="F8408" s="97">
        <v>85</v>
      </c>
      <c r="G8408" s="97"/>
      <c r="H8408" s="116"/>
      <c r="I8408" s="116"/>
      <c r="J8408" s="97"/>
      <c r="AD8408" s="476"/>
      <c r="AI8408" s="473"/>
    </row>
    <row r="8409" spans="1:35" s="4" customFormat="1" x14ac:dyDescent="0.25">
      <c r="A8409" s="408"/>
      <c r="B8409" s="488">
        <v>45585</v>
      </c>
      <c r="C8409" s="2" t="s">
        <v>278</v>
      </c>
      <c r="D8409" s="408" t="s">
        <v>107</v>
      </c>
      <c r="E8409" s="408" t="s">
        <v>1</v>
      </c>
      <c r="F8409" s="97">
        <v>0</v>
      </c>
      <c r="G8409" s="97"/>
      <c r="H8409" s="116"/>
      <c r="I8409" s="116"/>
      <c r="J8409" s="97"/>
      <c r="AD8409" s="476"/>
      <c r="AI8409" s="473"/>
    </row>
    <row r="8410" spans="1:35" s="4" customFormat="1" x14ac:dyDescent="0.25">
      <c r="A8410" s="408"/>
      <c r="B8410" s="488">
        <v>45585</v>
      </c>
      <c r="C8410" s="96" t="s">
        <v>539</v>
      </c>
      <c r="D8410" s="408" t="s">
        <v>107</v>
      </c>
      <c r="E8410" s="408" t="s">
        <v>1</v>
      </c>
      <c r="F8410" s="97">
        <v>67</v>
      </c>
      <c r="G8410" s="97"/>
      <c r="H8410" s="116"/>
      <c r="I8410" s="116"/>
      <c r="J8410" s="97"/>
      <c r="AD8410" s="476"/>
      <c r="AI8410" s="473"/>
    </row>
    <row r="8411" spans="1:35" s="4" customFormat="1" x14ac:dyDescent="0.25">
      <c r="A8411" s="408"/>
      <c r="B8411" s="488">
        <v>45585</v>
      </c>
      <c r="C8411" s="96" t="s">
        <v>562</v>
      </c>
      <c r="D8411" s="408" t="s">
        <v>107</v>
      </c>
      <c r="E8411" s="408" t="s">
        <v>1</v>
      </c>
      <c r="F8411" s="97">
        <v>66</v>
      </c>
      <c r="G8411" s="97"/>
      <c r="H8411" s="116"/>
      <c r="I8411" s="116"/>
      <c r="J8411" s="97"/>
      <c r="AD8411" s="476"/>
      <c r="AI8411" s="473"/>
    </row>
    <row r="8412" spans="1:35" s="4" customFormat="1" x14ac:dyDescent="0.25">
      <c r="A8412" s="408"/>
      <c r="B8412" s="488">
        <v>45585</v>
      </c>
      <c r="C8412" s="96" t="s">
        <v>91</v>
      </c>
      <c r="D8412" s="408" t="s">
        <v>92</v>
      </c>
      <c r="E8412" s="408" t="s">
        <v>343</v>
      </c>
      <c r="F8412" s="97">
        <v>0</v>
      </c>
      <c r="G8412" s="97"/>
      <c r="H8412" s="116"/>
      <c r="I8412" s="116"/>
      <c r="J8412" s="97"/>
      <c r="AD8412" s="476"/>
      <c r="AI8412" s="473"/>
    </row>
    <row r="8413" spans="1:35" s="4" customFormat="1" x14ac:dyDescent="0.25">
      <c r="A8413" s="408"/>
      <c r="B8413" s="488">
        <v>45585</v>
      </c>
      <c r="C8413" s="96" t="s">
        <v>94</v>
      </c>
      <c r="D8413" s="408" t="s">
        <v>92</v>
      </c>
      <c r="E8413" s="408" t="s">
        <v>344</v>
      </c>
      <c r="F8413" s="97">
        <v>0</v>
      </c>
      <c r="G8413" s="97"/>
      <c r="H8413" s="116"/>
      <c r="I8413" s="116"/>
      <c r="J8413" s="97"/>
      <c r="AD8413" s="476"/>
      <c r="AI8413" s="473"/>
    </row>
    <row r="8414" spans="1:35" s="4" customFormat="1" x14ac:dyDescent="0.25">
      <c r="A8414" s="408"/>
      <c r="B8414" s="488">
        <v>45585</v>
      </c>
      <c r="C8414" s="96" t="s">
        <v>116</v>
      </c>
      <c r="D8414" s="408" t="s">
        <v>92</v>
      </c>
      <c r="E8414" s="408" t="s">
        <v>345</v>
      </c>
      <c r="F8414" s="97">
        <v>0</v>
      </c>
      <c r="G8414" s="97"/>
      <c r="H8414" s="116"/>
      <c r="I8414" s="116"/>
      <c r="J8414" s="97"/>
      <c r="AD8414" s="476"/>
      <c r="AI8414" s="473"/>
    </row>
    <row r="8415" spans="1:35" s="4" customFormat="1" x14ac:dyDescent="0.25">
      <c r="A8415" s="408"/>
      <c r="B8415" s="488">
        <v>45585</v>
      </c>
      <c r="C8415" s="96" t="s">
        <v>128</v>
      </c>
      <c r="D8415" s="408" t="s">
        <v>97</v>
      </c>
      <c r="E8415" s="408" t="s">
        <v>346</v>
      </c>
      <c r="F8415" s="97">
        <v>110</v>
      </c>
      <c r="G8415" s="97"/>
      <c r="H8415" s="116"/>
      <c r="I8415" s="116"/>
      <c r="J8415" s="97"/>
      <c r="AD8415" s="476"/>
      <c r="AI8415" s="473"/>
    </row>
    <row r="8416" spans="1:35" s="4" customFormat="1" x14ac:dyDescent="0.25">
      <c r="A8416" s="408"/>
      <c r="B8416" s="488">
        <v>45585</v>
      </c>
      <c r="C8416" s="96" t="s">
        <v>96</v>
      </c>
      <c r="D8416" s="408" t="s">
        <v>97</v>
      </c>
      <c r="E8416" s="408" t="s">
        <v>347</v>
      </c>
      <c r="F8416" s="97">
        <v>106</v>
      </c>
      <c r="G8416" s="97"/>
      <c r="H8416" s="116"/>
      <c r="I8416" s="116"/>
      <c r="J8416" s="97"/>
      <c r="AD8416" s="476"/>
      <c r="AI8416" s="473"/>
    </row>
    <row r="8417" spans="1:35" s="4" customFormat="1" x14ac:dyDescent="0.25">
      <c r="A8417" s="408"/>
      <c r="B8417" s="488">
        <v>45585</v>
      </c>
      <c r="C8417" s="96" t="s">
        <v>113</v>
      </c>
      <c r="D8417" s="408" t="s">
        <v>114</v>
      </c>
      <c r="E8417" s="408" t="s">
        <v>348</v>
      </c>
      <c r="F8417" s="97">
        <v>79</v>
      </c>
      <c r="G8417" s="97"/>
      <c r="H8417" s="116"/>
      <c r="I8417" s="116"/>
      <c r="J8417" s="97"/>
      <c r="AD8417" s="476"/>
      <c r="AI8417" s="473"/>
    </row>
    <row r="8418" spans="1:35" s="4" customFormat="1" x14ac:dyDescent="0.25">
      <c r="A8418" s="408"/>
      <c r="B8418" s="488">
        <v>45585</v>
      </c>
      <c r="C8418" s="96" t="s">
        <v>156</v>
      </c>
      <c r="D8418" s="408" t="s">
        <v>136</v>
      </c>
      <c r="E8418" s="408" t="s">
        <v>149</v>
      </c>
      <c r="F8418" s="97">
        <v>0</v>
      </c>
      <c r="G8418" s="97"/>
      <c r="H8418" s="116"/>
      <c r="I8418" s="116"/>
      <c r="J8418" s="97"/>
      <c r="AD8418" s="476"/>
      <c r="AI8418" s="473"/>
    </row>
    <row r="8419" spans="1:35" s="4" customFormat="1" x14ac:dyDescent="0.25">
      <c r="A8419" s="408"/>
      <c r="B8419" s="488">
        <v>45585</v>
      </c>
      <c r="C8419" s="96" t="s">
        <v>142</v>
      </c>
      <c r="D8419" s="408" t="s">
        <v>264</v>
      </c>
      <c r="E8419" s="408" t="s">
        <v>143</v>
      </c>
      <c r="F8419" s="97">
        <v>140</v>
      </c>
      <c r="G8419" s="97"/>
      <c r="H8419" s="116"/>
      <c r="I8419" s="116"/>
      <c r="J8419" s="97"/>
      <c r="AD8419" s="476"/>
      <c r="AI8419" s="473"/>
    </row>
    <row r="8420" spans="1:35" s="4" customFormat="1" x14ac:dyDescent="0.25">
      <c r="A8420" s="408"/>
      <c r="B8420" s="488">
        <v>45585</v>
      </c>
      <c r="C8420" s="96" t="s">
        <v>144</v>
      </c>
      <c r="D8420" s="408" t="s">
        <v>264</v>
      </c>
      <c r="E8420" s="408" t="s">
        <v>143</v>
      </c>
      <c r="F8420" s="97">
        <v>140</v>
      </c>
      <c r="G8420" s="97"/>
      <c r="H8420" s="116"/>
      <c r="I8420" s="116"/>
      <c r="J8420" s="97"/>
      <c r="AD8420" s="476"/>
      <c r="AI8420" s="473"/>
    </row>
    <row r="8421" spans="1:35" s="4" customFormat="1" x14ac:dyDescent="0.25">
      <c r="A8421" s="408"/>
      <c r="B8421" s="488">
        <v>45585</v>
      </c>
      <c r="C8421" s="96" t="s">
        <v>145</v>
      </c>
      <c r="D8421" s="408" t="s">
        <v>265</v>
      </c>
      <c r="E8421" s="408" t="s">
        <v>146</v>
      </c>
      <c r="F8421" s="97">
        <v>0</v>
      </c>
      <c r="G8421" s="97"/>
      <c r="H8421" s="116"/>
      <c r="I8421" s="116"/>
      <c r="J8421" s="97"/>
      <c r="AD8421" s="476"/>
      <c r="AI8421" s="473"/>
    </row>
    <row r="8422" spans="1:35" s="4" customFormat="1" x14ac:dyDescent="0.25">
      <c r="A8422" s="408"/>
      <c r="B8422" s="488">
        <v>45585</v>
      </c>
      <c r="C8422" s="96" t="s">
        <v>160</v>
      </c>
      <c r="D8422" s="408" t="s">
        <v>136</v>
      </c>
      <c r="E8422" s="408" t="s">
        <v>64</v>
      </c>
      <c r="F8422" s="97">
        <v>0</v>
      </c>
      <c r="G8422" s="97"/>
      <c r="H8422" s="116"/>
      <c r="I8422" s="116"/>
      <c r="J8422" s="97"/>
      <c r="AD8422" s="476"/>
      <c r="AI8422" s="473"/>
    </row>
    <row r="8423" spans="1:35" s="4" customFormat="1" x14ac:dyDescent="0.25">
      <c r="A8423" s="408"/>
      <c r="B8423" s="488">
        <v>45585</v>
      </c>
      <c r="C8423" s="96" t="s">
        <v>283</v>
      </c>
      <c r="D8423" s="408" t="s">
        <v>266</v>
      </c>
      <c r="E8423" s="408" t="s">
        <v>63</v>
      </c>
      <c r="F8423" s="97">
        <v>0</v>
      </c>
      <c r="G8423" s="97"/>
      <c r="H8423" s="116"/>
      <c r="I8423" s="116"/>
      <c r="J8423" s="97"/>
      <c r="AD8423" s="476"/>
      <c r="AI8423" s="473"/>
    </row>
    <row r="8424" spans="1:35" s="4" customFormat="1" x14ac:dyDescent="0.25">
      <c r="A8424" s="408"/>
      <c r="B8424" s="488">
        <v>45585</v>
      </c>
      <c r="C8424" s="96" t="s">
        <v>148</v>
      </c>
      <c r="D8424" s="408" t="s">
        <v>92</v>
      </c>
      <c r="E8424" s="408" t="s">
        <v>63</v>
      </c>
      <c r="F8424" s="97">
        <v>0</v>
      </c>
      <c r="G8424" s="97"/>
      <c r="H8424" s="116"/>
      <c r="I8424" s="116"/>
      <c r="J8424" s="97"/>
      <c r="AD8424" s="476"/>
      <c r="AI8424" s="473"/>
    </row>
    <row r="8425" spans="1:35" s="4" customFormat="1" x14ac:dyDescent="0.25">
      <c r="A8425" s="408"/>
      <c r="B8425" s="488">
        <v>45585</v>
      </c>
      <c r="C8425" s="213" t="s">
        <v>467</v>
      </c>
      <c r="D8425" s="408" t="e">
        <v>#N/A</v>
      </c>
      <c r="E8425" s="408" t="e">
        <v>#N/A</v>
      </c>
      <c r="F8425" s="97">
        <v>0</v>
      </c>
      <c r="G8425" s="97"/>
      <c r="H8425" s="116"/>
      <c r="I8425" s="116"/>
      <c r="J8425" s="97"/>
      <c r="AD8425" s="476"/>
      <c r="AI8425" s="473"/>
    </row>
    <row r="8426" spans="1:35" s="4" customFormat="1" x14ac:dyDescent="0.25">
      <c r="A8426" s="408"/>
      <c r="B8426" s="488">
        <v>45585</v>
      </c>
      <c r="C8426" s="96" t="s">
        <v>150</v>
      </c>
      <c r="D8426" s="408" t="s">
        <v>92</v>
      </c>
      <c r="E8426" s="408" t="s">
        <v>63</v>
      </c>
      <c r="F8426" s="97">
        <v>0</v>
      </c>
      <c r="G8426" s="97"/>
      <c r="H8426" s="116"/>
      <c r="I8426" s="116"/>
      <c r="J8426" s="97"/>
      <c r="AD8426" s="476"/>
      <c r="AI8426" s="473"/>
    </row>
    <row r="8427" spans="1:35" s="4" customFormat="1" x14ac:dyDescent="0.25">
      <c r="A8427" s="408"/>
      <c r="B8427" s="488">
        <v>45585</v>
      </c>
      <c r="C8427" s="96" t="s">
        <v>153</v>
      </c>
      <c r="D8427" s="408" t="s">
        <v>103</v>
      </c>
      <c r="E8427" s="408" t="s">
        <v>62</v>
      </c>
      <c r="F8427" s="97">
        <v>0</v>
      </c>
      <c r="G8427" s="97"/>
      <c r="H8427" s="116"/>
      <c r="I8427" s="116"/>
      <c r="J8427" s="97"/>
      <c r="AD8427" s="476"/>
      <c r="AI8427" s="473"/>
    </row>
    <row r="8428" spans="1:35" s="4" customFormat="1" x14ac:dyDescent="0.25">
      <c r="A8428" s="408"/>
      <c r="B8428" s="488">
        <v>45585</v>
      </c>
      <c r="C8428" s="96" t="s">
        <v>154</v>
      </c>
      <c r="D8428" s="408" t="s">
        <v>92</v>
      </c>
      <c r="E8428" s="408" t="s">
        <v>62</v>
      </c>
      <c r="F8428" s="97">
        <v>0</v>
      </c>
      <c r="G8428" s="97"/>
      <c r="H8428" s="116"/>
      <c r="I8428" s="116"/>
      <c r="J8428" s="97"/>
      <c r="AD8428" s="476"/>
      <c r="AI8428" s="473"/>
    </row>
    <row r="8429" spans="1:35" s="4" customFormat="1" x14ac:dyDescent="0.25">
      <c r="A8429" s="408"/>
      <c r="B8429" s="488">
        <v>45585</v>
      </c>
      <c r="C8429" s="96" t="s">
        <v>155</v>
      </c>
      <c r="D8429" s="408" t="s">
        <v>92</v>
      </c>
      <c r="E8429" s="408" t="s">
        <v>62</v>
      </c>
      <c r="F8429" s="97">
        <v>0</v>
      </c>
      <c r="G8429" s="97"/>
      <c r="H8429" s="116"/>
      <c r="I8429" s="116"/>
      <c r="J8429" s="97"/>
      <c r="AD8429" s="476"/>
      <c r="AI8429" s="473"/>
    </row>
    <row r="8430" spans="1:35" s="4" customFormat="1" x14ac:dyDescent="0.25">
      <c r="A8430" s="408"/>
      <c r="B8430" s="488">
        <v>45585</v>
      </c>
      <c r="C8430" s="96" t="s">
        <v>379</v>
      </c>
      <c r="D8430" s="408" t="s">
        <v>269</v>
      </c>
      <c r="E8430" s="408" t="s">
        <v>381</v>
      </c>
      <c r="F8430" s="97">
        <v>0</v>
      </c>
      <c r="G8430" s="97"/>
      <c r="H8430" s="116"/>
      <c r="I8430" s="116"/>
      <c r="J8430" s="97"/>
      <c r="AD8430" s="476"/>
      <c r="AI8430" s="473"/>
    </row>
    <row r="8431" spans="1:35" s="4" customFormat="1" x14ac:dyDescent="0.25">
      <c r="A8431" s="408"/>
      <c r="B8431" s="488">
        <v>45585</v>
      </c>
      <c r="C8431" s="96" t="s">
        <v>380</v>
      </c>
      <c r="D8431" s="408" t="s">
        <v>269</v>
      </c>
      <c r="E8431" s="408" t="s">
        <v>381</v>
      </c>
      <c r="F8431" s="97">
        <v>0</v>
      </c>
      <c r="G8431" s="97"/>
      <c r="H8431" s="116"/>
      <c r="I8431" s="116"/>
      <c r="J8431" s="97"/>
      <c r="AD8431" s="476"/>
      <c r="AI8431" s="473"/>
    </row>
    <row r="8432" spans="1:35" s="4" customFormat="1" x14ac:dyDescent="0.25">
      <c r="A8432" s="408"/>
      <c r="B8432" s="488">
        <v>45585</v>
      </c>
      <c r="C8432" s="96" t="s">
        <v>489</v>
      </c>
      <c r="D8432" s="408" t="s">
        <v>269</v>
      </c>
      <c r="E8432" s="408" t="s">
        <v>381</v>
      </c>
      <c r="F8432" s="97">
        <v>0</v>
      </c>
      <c r="G8432" s="97"/>
      <c r="H8432" s="116"/>
      <c r="I8432" s="116"/>
      <c r="J8432" s="97"/>
      <c r="AD8432" s="476"/>
      <c r="AI8432" s="473"/>
    </row>
    <row r="8433" spans="1:35" s="4" customFormat="1" x14ac:dyDescent="0.25">
      <c r="A8433" s="408"/>
      <c r="B8433" s="488">
        <v>45585</v>
      </c>
      <c r="C8433" s="96" t="s">
        <v>389</v>
      </c>
      <c r="D8433" s="408" t="s">
        <v>103</v>
      </c>
      <c r="E8433" s="408" t="s">
        <v>381</v>
      </c>
      <c r="F8433" s="97">
        <v>0</v>
      </c>
      <c r="G8433" s="97"/>
      <c r="H8433" s="116"/>
      <c r="I8433" s="116"/>
      <c r="J8433" s="97"/>
      <c r="AD8433" s="476"/>
      <c r="AI8433" s="473"/>
    </row>
    <row r="8434" spans="1:35" s="4" customFormat="1" x14ac:dyDescent="0.25">
      <c r="A8434" s="408"/>
      <c r="B8434" s="488">
        <v>45585</v>
      </c>
      <c r="C8434" s="96" t="s">
        <v>177</v>
      </c>
      <c r="D8434" s="408" t="s">
        <v>159</v>
      </c>
      <c r="E8434" s="408" t="s">
        <v>8</v>
      </c>
      <c r="F8434" s="97">
        <v>88</v>
      </c>
      <c r="G8434" s="97"/>
      <c r="H8434" s="116"/>
      <c r="I8434" s="116"/>
      <c r="J8434" s="97"/>
      <c r="AD8434" s="476"/>
      <c r="AI8434" s="473"/>
    </row>
    <row r="8435" spans="1:35" s="4" customFormat="1" x14ac:dyDescent="0.25">
      <c r="A8435" s="408"/>
      <c r="B8435" s="488">
        <v>45585</v>
      </c>
      <c r="C8435" s="96" t="s">
        <v>390</v>
      </c>
      <c r="D8435" s="408" t="s">
        <v>99</v>
      </c>
      <c r="E8435" s="408" t="s">
        <v>381</v>
      </c>
      <c r="F8435" s="97">
        <v>0</v>
      </c>
      <c r="G8435" s="97"/>
      <c r="H8435" s="116"/>
      <c r="I8435" s="116"/>
      <c r="J8435" s="97"/>
      <c r="AD8435" s="476"/>
      <c r="AI8435" s="473"/>
    </row>
    <row r="8436" spans="1:35" s="4" customFormat="1" x14ac:dyDescent="0.25">
      <c r="A8436" s="408"/>
      <c r="B8436" s="488">
        <v>45585</v>
      </c>
      <c r="C8436" s="96" t="s">
        <v>425</v>
      </c>
      <c r="D8436" s="408" t="s">
        <v>99</v>
      </c>
      <c r="E8436" s="203" t="s">
        <v>498</v>
      </c>
      <c r="F8436" s="97">
        <v>196</v>
      </c>
      <c r="G8436" s="97"/>
      <c r="H8436" s="116"/>
      <c r="I8436" s="116"/>
      <c r="J8436" s="97"/>
      <c r="AD8436" s="476"/>
      <c r="AI8436" s="473"/>
    </row>
    <row r="8437" spans="1:35" s="4" customFormat="1" x14ac:dyDescent="0.25">
      <c r="A8437" s="408"/>
      <c r="B8437" s="488">
        <v>45585</v>
      </c>
      <c r="C8437" s="96" t="s">
        <v>426</v>
      </c>
      <c r="D8437" s="408" t="s">
        <v>159</v>
      </c>
      <c r="E8437" s="408" t="s">
        <v>381</v>
      </c>
      <c r="F8437" s="97">
        <v>0</v>
      </c>
      <c r="G8437" s="97"/>
      <c r="H8437" s="116"/>
      <c r="I8437" s="116"/>
      <c r="J8437" s="97"/>
      <c r="AD8437" s="476"/>
      <c r="AI8437" s="473"/>
    </row>
    <row r="8438" spans="1:35" s="4" customFormat="1" x14ac:dyDescent="0.25">
      <c r="A8438" s="408"/>
      <c r="B8438" s="488">
        <v>45585</v>
      </c>
      <c r="C8438" s="96" t="s">
        <v>162</v>
      </c>
      <c r="D8438" s="408" t="s">
        <v>163</v>
      </c>
      <c r="E8438" s="408" t="s">
        <v>164</v>
      </c>
      <c r="F8438" s="97">
        <v>211</v>
      </c>
      <c r="G8438" s="97"/>
      <c r="H8438" s="116"/>
      <c r="I8438" s="116"/>
      <c r="J8438" s="97"/>
      <c r="AD8438" s="476"/>
      <c r="AI8438" s="473"/>
    </row>
    <row r="8439" spans="1:35" s="4" customFormat="1" x14ac:dyDescent="0.25">
      <c r="A8439" s="408"/>
      <c r="B8439" s="488">
        <v>45585</v>
      </c>
      <c r="C8439" s="96" t="s">
        <v>166</v>
      </c>
      <c r="D8439" s="408" t="s">
        <v>167</v>
      </c>
      <c r="E8439" s="408" t="s">
        <v>164</v>
      </c>
      <c r="F8439" s="97">
        <v>0</v>
      </c>
      <c r="G8439" s="97"/>
      <c r="H8439" s="116"/>
      <c r="I8439" s="116"/>
      <c r="J8439" s="97"/>
      <c r="AD8439" s="476"/>
      <c r="AI8439" s="473"/>
    </row>
    <row r="8440" spans="1:35" s="4" customFormat="1" x14ac:dyDescent="0.25">
      <c r="A8440" s="408"/>
      <c r="B8440" s="488">
        <v>45585</v>
      </c>
      <c r="C8440" s="96" t="s">
        <v>169</v>
      </c>
      <c r="D8440" s="408" t="s">
        <v>167</v>
      </c>
      <c r="E8440" s="408" t="s">
        <v>164</v>
      </c>
      <c r="F8440" s="97">
        <v>0</v>
      </c>
      <c r="G8440" s="97"/>
      <c r="H8440" s="116"/>
      <c r="I8440" s="116"/>
      <c r="J8440" s="97"/>
      <c r="AD8440" s="476"/>
      <c r="AI8440" s="473"/>
    </row>
    <row r="8441" spans="1:35" s="4" customFormat="1" x14ac:dyDescent="0.25">
      <c r="A8441" s="408"/>
      <c r="B8441" s="488">
        <v>45585</v>
      </c>
      <c r="C8441" s="96" t="s">
        <v>170</v>
      </c>
      <c r="D8441" s="408" t="s">
        <v>103</v>
      </c>
      <c r="E8441" s="408" t="s">
        <v>164</v>
      </c>
      <c r="F8441" s="97">
        <v>157</v>
      </c>
      <c r="G8441" s="97"/>
      <c r="H8441" s="116"/>
      <c r="I8441" s="116"/>
      <c r="J8441" s="97"/>
      <c r="AD8441" s="476"/>
      <c r="AI8441" s="473"/>
    </row>
    <row r="8442" spans="1:35" s="4" customFormat="1" x14ac:dyDescent="0.25">
      <c r="A8442" s="408"/>
      <c r="B8442" s="488">
        <v>45585</v>
      </c>
      <c r="C8442" s="96" t="s">
        <v>171</v>
      </c>
      <c r="D8442" s="408" t="s">
        <v>159</v>
      </c>
      <c r="E8442" s="408" t="s">
        <v>164</v>
      </c>
      <c r="F8442" s="97">
        <v>0</v>
      </c>
      <c r="G8442" s="97"/>
      <c r="H8442" s="116"/>
      <c r="I8442" s="116"/>
      <c r="J8442" s="97"/>
      <c r="AD8442" s="476"/>
      <c r="AI8442" s="473"/>
    </row>
    <row r="8443" spans="1:35" s="4" customFormat="1" x14ac:dyDescent="0.25">
      <c r="A8443" s="408"/>
      <c r="B8443" s="488">
        <v>45585</v>
      </c>
      <c r="C8443" s="96" t="s">
        <v>172</v>
      </c>
      <c r="D8443" s="408" t="s">
        <v>173</v>
      </c>
      <c r="E8443" s="408" t="s">
        <v>164</v>
      </c>
      <c r="F8443" s="97">
        <v>0</v>
      </c>
      <c r="G8443" s="97"/>
      <c r="H8443" s="116"/>
      <c r="I8443" s="116"/>
      <c r="J8443" s="97"/>
      <c r="AD8443" s="476"/>
      <c r="AI8443" s="473"/>
    </row>
    <row r="8444" spans="1:35" s="4" customFormat="1" x14ac:dyDescent="0.25">
      <c r="A8444" s="408"/>
      <c r="B8444" s="488">
        <v>45585</v>
      </c>
      <c r="C8444" s="96" t="s">
        <v>174</v>
      </c>
      <c r="D8444" s="408" t="s">
        <v>99</v>
      </c>
      <c r="E8444" s="408" t="s">
        <v>164</v>
      </c>
      <c r="F8444" s="97">
        <v>0</v>
      </c>
      <c r="G8444" s="97"/>
      <c r="H8444" s="116"/>
      <c r="I8444" s="116"/>
      <c r="J8444" s="97"/>
      <c r="AD8444" s="476"/>
      <c r="AI8444" s="473"/>
    </row>
    <row r="8445" spans="1:35" s="4" customFormat="1" x14ac:dyDescent="0.25">
      <c r="A8445" s="408"/>
      <c r="B8445" s="488">
        <v>45585</v>
      </c>
      <c r="C8445" s="96" t="s">
        <v>175</v>
      </c>
      <c r="D8445" s="408" t="s">
        <v>176</v>
      </c>
      <c r="E8445" s="408" t="s">
        <v>164</v>
      </c>
      <c r="F8445" s="97">
        <v>0</v>
      </c>
      <c r="G8445" s="97"/>
      <c r="H8445" s="116"/>
      <c r="I8445" s="116"/>
      <c r="J8445" s="97"/>
      <c r="AD8445" s="476"/>
      <c r="AI8445" s="473"/>
    </row>
    <row r="8446" spans="1:35" s="4" customFormat="1" x14ac:dyDescent="0.25">
      <c r="A8446" s="408"/>
      <c r="B8446" s="488">
        <v>45585</v>
      </c>
      <c r="C8446" s="96" t="s">
        <v>263</v>
      </c>
      <c r="D8446" s="408" t="s">
        <v>176</v>
      </c>
      <c r="E8446" s="408" t="s">
        <v>164</v>
      </c>
      <c r="F8446" s="97">
        <v>0</v>
      </c>
      <c r="G8446" s="97"/>
      <c r="H8446" s="116"/>
      <c r="I8446" s="116"/>
      <c r="J8446" s="97"/>
      <c r="AD8446" s="476"/>
      <c r="AI8446" s="473"/>
    </row>
    <row r="8447" spans="1:35" s="4" customFormat="1" x14ac:dyDescent="0.25">
      <c r="A8447" s="408"/>
      <c r="B8447" s="488">
        <v>45585</v>
      </c>
      <c r="C8447" s="96" t="s">
        <v>261</v>
      </c>
      <c r="D8447" s="408" t="s">
        <v>269</v>
      </c>
      <c r="E8447" s="408" t="s">
        <v>164</v>
      </c>
      <c r="F8447" s="97">
        <v>0</v>
      </c>
      <c r="G8447" s="97"/>
      <c r="H8447" s="116"/>
      <c r="I8447" s="116"/>
      <c r="J8447" s="97"/>
      <c r="AD8447" s="476"/>
      <c r="AI8447" s="473"/>
    </row>
    <row r="8448" spans="1:35" s="4" customFormat="1" x14ac:dyDescent="0.25">
      <c r="A8448" s="408"/>
      <c r="B8448" s="488">
        <v>45585</v>
      </c>
      <c r="C8448" s="96" t="s">
        <v>277</v>
      </c>
      <c r="D8448" s="408" t="s">
        <v>176</v>
      </c>
      <c r="E8448" s="408" t="s">
        <v>164</v>
      </c>
      <c r="F8448" s="97">
        <v>123</v>
      </c>
      <c r="G8448" s="97"/>
      <c r="H8448" s="116"/>
      <c r="I8448" s="116"/>
      <c r="J8448" s="97"/>
      <c r="AD8448" s="476"/>
      <c r="AI8448" s="473"/>
    </row>
    <row r="8449" spans="1:35" s="4" customFormat="1" x14ac:dyDescent="0.25">
      <c r="A8449" s="408"/>
      <c r="B8449" s="488">
        <v>45585</v>
      </c>
      <c r="C8449" s="96" t="s">
        <v>254</v>
      </c>
      <c r="D8449" s="408" t="s">
        <v>159</v>
      </c>
      <c r="E8449" s="408" t="s">
        <v>164</v>
      </c>
      <c r="F8449" s="97">
        <v>0</v>
      </c>
      <c r="G8449" s="97"/>
      <c r="H8449" s="116"/>
      <c r="I8449" s="116"/>
      <c r="J8449" s="97"/>
      <c r="AD8449" s="476"/>
      <c r="AI8449" s="473"/>
    </row>
    <row r="8450" spans="1:35" s="4" customFormat="1" x14ac:dyDescent="0.25">
      <c r="A8450" s="408"/>
      <c r="B8450" s="488">
        <v>45585</v>
      </c>
      <c r="C8450" s="96" t="s">
        <v>354</v>
      </c>
      <c r="D8450" s="408" t="s">
        <v>103</v>
      </c>
      <c r="E8450" s="408" t="s">
        <v>164</v>
      </c>
      <c r="F8450" s="97">
        <v>0</v>
      </c>
      <c r="G8450" s="97"/>
      <c r="H8450" s="116"/>
      <c r="I8450" s="116"/>
      <c r="J8450" s="97"/>
      <c r="AD8450" s="476"/>
      <c r="AI8450" s="473"/>
    </row>
    <row r="8451" spans="1:35" s="4" customFormat="1" x14ac:dyDescent="0.25">
      <c r="A8451" s="408"/>
      <c r="B8451" s="488">
        <v>45585</v>
      </c>
      <c r="C8451" s="96" t="s">
        <v>352</v>
      </c>
      <c r="D8451" s="408" t="s">
        <v>176</v>
      </c>
      <c r="E8451" s="408" t="s">
        <v>164</v>
      </c>
      <c r="F8451" s="97">
        <v>0</v>
      </c>
      <c r="G8451" s="97"/>
      <c r="H8451" s="116"/>
      <c r="I8451" s="116"/>
      <c r="J8451" s="97"/>
      <c r="AD8451" s="476"/>
      <c r="AI8451" s="473"/>
    </row>
    <row r="8452" spans="1:35" s="4" customFormat="1" x14ac:dyDescent="0.25">
      <c r="A8452" s="408"/>
      <c r="B8452" s="488">
        <v>45585</v>
      </c>
      <c r="C8452" s="96" t="s">
        <v>135</v>
      </c>
      <c r="D8452" s="408" t="s">
        <v>136</v>
      </c>
      <c r="E8452" s="408" t="s">
        <v>2</v>
      </c>
      <c r="F8452" s="97">
        <v>337</v>
      </c>
      <c r="G8452" s="97"/>
      <c r="H8452" s="116"/>
      <c r="I8452" s="116"/>
      <c r="J8452" s="97"/>
      <c r="AD8452" s="476"/>
      <c r="AI8452" s="473"/>
    </row>
    <row r="8453" spans="1:35" s="4" customFormat="1" x14ac:dyDescent="0.25">
      <c r="A8453" s="408"/>
      <c r="B8453" s="488">
        <v>45585</v>
      </c>
      <c r="C8453" s="96" t="s">
        <v>137</v>
      </c>
      <c r="D8453" s="408" t="s">
        <v>136</v>
      </c>
      <c r="E8453" s="408" t="s">
        <v>2</v>
      </c>
      <c r="F8453" s="97">
        <v>222</v>
      </c>
      <c r="G8453" s="97"/>
      <c r="H8453" s="116"/>
      <c r="I8453" s="116"/>
      <c r="J8453" s="97"/>
      <c r="AD8453" s="476"/>
      <c r="AI8453" s="473"/>
    </row>
    <row r="8454" spans="1:35" s="4" customFormat="1" x14ac:dyDescent="0.25">
      <c r="A8454" s="408"/>
      <c r="B8454" s="488">
        <v>45585</v>
      </c>
      <c r="C8454" s="96" t="s">
        <v>134</v>
      </c>
      <c r="D8454" s="408" t="s">
        <v>99</v>
      </c>
      <c r="E8454" s="408" t="s">
        <v>2</v>
      </c>
      <c r="F8454" s="97">
        <v>435</v>
      </c>
      <c r="G8454" s="97"/>
      <c r="H8454" s="116"/>
      <c r="I8454" s="116"/>
      <c r="J8454" s="97"/>
      <c r="AD8454" s="476"/>
      <c r="AI8454" s="473"/>
    </row>
    <row r="8455" spans="1:35" s="4" customFormat="1" x14ac:dyDescent="0.25">
      <c r="A8455" s="408"/>
      <c r="B8455" s="488">
        <v>45585</v>
      </c>
      <c r="C8455" s="96" t="s">
        <v>279</v>
      </c>
      <c r="D8455" s="408" t="s">
        <v>99</v>
      </c>
      <c r="E8455" s="408" t="s">
        <v>2</v>
      </c>
      <c r="F8455" s="97">
        <v>0</v>
      </c>
      <c r="G8455" s="97"/>
      <c r="H8455" s="116"/>
      <c r="I8455" s="116"/>
      <c r="J8455" s="97"/>
      <c r="AD8455" s="476"/>
      <c r="AI8455" s="473"/>
    </row>
    <row r="8456" spans="1:35" s="4" customFormat="1" x14ac:dyDescent="0.25">
      <c r="A8456" s="408"/>
      <c r="B8456" s="488">
        <v>45585</v>
      </c>
      <c r="C8456" s="96" t="s">
        <v>139</v>
      </c>
      <c r="D8456" s="408" t="s">
        <v>92</v>
      </c>
      <c r="E8456" s="408" t="s">
        <v>2</v>
      </c>
      <c r="F8456" s="97">
        <v>0</v>
      </c>
      <c r="G8456" s="97"/>
      <c r="H8456" s="116"/>
      <c r="I8456" s="116"/>
      <c r="J8456" s="97"/>
      <c r="AD8456" s="476"/>
      <c r="AI8456" s="473"/>
    </row>
    <row r="8457" spans="1:35" s="4" customFormat="1" x14ac:dyDescent="0.25">
      <c r="A8457" s="408"/>
      <c r="B8457" s="488">
        <v>45585</v>
      </c>
      <c r="C8457" s="96" t="s">
        <v>140</v>
      </c>
      <c r="D8457" s="408" t="s">
        <v>92</v>
      </c>
      <c r="E8457" s="408" t="s">
        <v>2</v>
      </c>
      <c r="F8457" s="97">
        <v>0</v>
      </c>
      <c r="G8457" s="97"/>
      <c r="H8457" s="116"/>
      <c r="I8457" s="116"/>
      <c r="J8457" s="97"/>
      <c r="AD8457" s="476"/>
      <c r="AI8457" s="473"/>
    </row>
    <row r="8458" spans="1:35" s="4" customFormat="1" x14ac:dyDescent="0.25">
      <c r="A8458" s="408"/>
      <c r="B8458" s="488">
        <v>45585</v>
      </c>
      <c r="C8458" s="96" t="s">
        <v>141</v>
      </c>
      <c r="D8458" s="408" t="s">
        <v>92</v>
      </c>
      <c r="E8458" s="408" t="s">
        <v>2</v>
      </c>
      <c r="F8458" s="97">
        <v>0</v>
      </c>
      <c r="G8458" s="97"/>
      <c r="H8458" s="116"/>
      <c r="I8458" s="116"/>
      <c r="J8458" s="97"/>
      <c r="AD8458" s="476"/>
      <c r="AI8458" s="473"/>
    </row>
    <row r="8459" spans="1:35" s="4" customFormat="1" x14ac:dyDescent="0.25">
      <c r="A8459" s="408"/>
      <c r="B8459" s="488">
        <v>45585</v>
      </c>
      <c r="C8459" s="96" t="s">
        <v>252</v>
      </c>
      <c r="D8459" s="408" t="s">
        <v>92</v>
      </c>
      <c r="E8459" s="408" t="s">
        <v>2</v>
      </c>
      <c r="F8459" s="97">
        <v>0</v>
      </c>
      <c r="G8459" s="97"/>
      <c r="H8459" s="116"/>
      <c r="I8459" s="116"/>
      <c r="J8459" s="97"/>
      <c r="AD8459" s="476"/>
      <c r="AI8459" s="473"/>
    </row>
    <row r="8460" spans="1:35" s="4" customFormat="1" x14ac:dyDescent="0.25">
      <c r="A8460" s="408"/>
      <c r="B8460" s="488">
        <v>45585</v>
      </c>
      <c r="C8460" s="96" t="s">
        <v>259</v>
      </c>
      <c r="D8460" s="408" t="s">
        <v>92</v>
      </c>
      <c r="E8460" s="408" t="s">
        <v>2</v>
      </c>
      <c r="F8460" s="97">
        <v>122</v>
      </c>
      <c r="G8460" s="97"/>
      <c r="H8460" s="116"/>
      <c r="I8460" s="116"/>
      <c r="J8460" s="97"/>
      <c r="AD8460" s="476"/>
      <c r="AI8460" s="473"/>
    </row>
    <row r="8461" spans="1:35" s="4" customFormat="1" x14ac:dyDescent="0.25">
      <c r="A8461" s="408"/>
      <c r="B8461" s="488">
        <v>45585</v>
      </c>
      <c r="C8461" s="96" t="s">
        <v>260</v>
      </c>
      <c r="D8461" s="408" t="s">
        <v>92</v>
      </c>
      <c r="E8461" s="408" t="s">
        <v>2</v>
      </c>
      <c r="F8461" s="97">
        <v>0</v>
      </c>
      <c r="G8461" s="97"/>
      <c r="H8461" s="116"/>
      <c r="I8461" s="116"/>
      <c r="J8461" s="97"/>
      <c r="AD8461" s="476"/>
      <c r="AI8461" s="473"/>
    </row>
    <row r="8462" spans="1:35" s="4" customFormat="1" x14ac:dyDescent="0.25">
      <c r="A8462" s="408"/>
      <c r="B8462" s="488">
        <v>45585</v>
      </c>
      <c r="C8462" s="96" t="s">
        <v>474</v>
      </c>
      <c r="D8462" s="408" t="s">
        <v>269</v>
      </c>
      <c r="E8462" s="408" t="s">
        <v>470</v>
      </c>
      <c r="F8462" s="97">
        <v>0</v>
      </c>
      <c r="G8462" s="97"/>
      <c r="H8462" s="116"/>
      <c r="I8462" s="116"/>
      <c r="J8462" s="97"/>
      <c r="AD8462" s="476"/>
      <c r="AI8462" s="473"/>
    </row>
    <row r="8463" spans="1:35" s="4" customFormat="1" x14ac:dyDescent="0.25">
      <c r="A8463" s="408"/>
      <c r="B8463" s="488">
        <v>45585</v>
      </c>
      <c r="C8463" s="96" t="s">
        <v>475</v>
      </c>
      <c r="D8463" s="408" t="s">
        <v>269</v>
      </c>
      <c r="E8463" s="408" t="s">
        <v>470</v>
      </c>
      <c r="F8463" s="97">
        <v>0</v>
      </c>
      <c r="G8463" s="97"/>
      <c r="H8463" s="116"/>
      <c r="I8463" s="116"/>
      <c r="J8463" s="97"/>
      <c r="AD8463" s="476"/>
      <c r="AI8463" s="473"/>
    </row>
    <row r="8464" spans="1:35" s="4" customFormat="1" x14ac:dyDescent="0.25">
      <c r="A8464" s="408"/>
      <c r="B8464" s="488">
        <v>45585</v>
      </c>
      <c r="C8464" s="96" t="s">
        <v>476</v>
      </c>
      <c r="D8464" s="408" t="s">
        <v>269</v>
      </c>
      <c r="E8464" s="408" t="s">
        <v>470</v>
      </c>
      <c r="F8464" s="97">
        <v>0</v>
      </c>
      <c r="G8464" s="97"/>
      <c r="H8464" s="116"/>
      <c r="I8464" s="116"/>
      <c r="J8464" s="97"/>
      <c r="AD8464" s="476"/>
      <c r="AI8464" s="473"/>
    </row>
    <row r="8465" spans="1:35" s="4" customFormat="1" x14ac:dyDescent="0.25">
      <c r="A8465" s="408"/>
      <c r="B8465" s="488">
        <v>45585</v>
      </c>
      <c r="C8465" s="96" t="s">
        <v>477</v>
      </c>
      <c r="D8465" s="408" t="s">
        <v>269</v>
      </c>
      <c r="E8465" s="408" t="s">
        <v>470</v>
      </c>
      <c r="F8465" s="97">
        <v>0</v>
      </c>
      <c r="G8465" s="97"/>
      <c r="H8465" s="116"/>
      <c r="I8465" s="116"/>
      <c r="J8465" s="97"/>
      <c r="AD8465" s="476"/>
      <c r="AI8465" s="473"/>
    </row>
    <row r="8466" spans="1:35" s="4" customFormat="1" x14ac:dyDescent="0.25">
      <c r="A8466" s="408"/>
      <c r="B8466" s="488">
        <v>45585</v>
      </c>
      <c r="C8466" s="96" t="s">
        <v>509</v>
      </c>
      <c r="D8466" s="408" t="s">
        <v>269</v>
      </c>
      <c r="E8466" s="408" t="s">
        <v>470</v>
      </c>
      <c r="F8466" s="97">
        <v>0</v>
      </c>
      <c r="G8466" s="97"/>
      <c r="H8466" s="116"/>
      <c r="I8466" s="116"/>
      <c r="J8466" s="97"/>
      <c r="AD8466" s="476"/>
      <c r="AI8466" s="473"/>
    </row>
    <row r="8467" spans="1:35" s="4" customFormat="1" x14ac:dyDescent="0.25">
      <c r="A8467" s="408"/>
      <c r="B8467" s="488">
        <v>45585</v>
      </c>
      <c r="C8467" s="373" t="s">
        <v>478</v>
      </c>
      <c r="D8467" s="408" t="s">
        <v>103</v>
      </c>
      <c r="E8467" s="408" t="s">
        <v>470</v>
      </c>
      <c r="F8467" s="97">
        <v>0</v>
      </c>
      <c r="G8467" s="97"/>
      <c r="H8467" s="116"/>
      <c r="I8467" s="116"/>
      <c r="J8467" s="97"/>
      <c r="AD8467" s="476"/>
      <c r="AI8467" s="473"/>
    </row>
    <row r="8468" spans="1:35" s="4" customFormat="1" x14ac:dyDescent="0.25">
      <c r="A8468" s="408"/>
      <c r="B8468" s="488">
        <v>45585</v>
      </c>
      <c r="C8468" s="96" t="s">
        <v>519</v>
      </c>
      <c r="D8468" s="408" t="s">
        <v>103</v>
      </c>
      <c r="E8468" s="408" t="s">
        <v>504</v>
      </c>
      <c r="F8468" s="97">
        <v>108</v>
      </c>
      <c r="G8468" s="97"/>
      <c r="H8468" s="116"/>
      <c r="I8468" s="116"/>
      <c r="J8468" s="97"/>
      <c r="AD8468" s="476"/>
      <c r="AI8468" s="473"/>
    </row>
    <row r="8469" spans="1:35" s="4" customFormat="1" x14ac:dyDescent="0.25">
      <c r="A8469" s="408"/>
      <c r="B8469" s="488">
        <v>45585</v>
      </c>
      <c r="C8469" s="96" t="s">
        <v>507</v>
      </c>
      <c r="D8469" s="408" t="s">
        <v>269</v>
      </c>
      <c r="E8469" s="408" t="s">
        <v>504</v>
      </c>
      <c r="F8469" s="97">
        <v>121</v>
      </c>
      <c r="G8469" s="97"/>
      <c r="H8469" s="116"/>
      <c r="I8469" s="116"/>
      <c r="J8469" s="97"/>
      <c r="AD8469" s="476"/>
      <c r="AI8469" s="473"/>
    </row>
    <row r="8470" spans="1:35" s="4" customFormat="1" x14ac:dyDescent="0.25">
      <c r="A8470" s="408"/>
      <c r="B8470" s="488">
        <v>45586</v>
      </c>
      <c r="C8470" s="96" t="s">
        <v>125</v>
      </c>
      <c r="D8470" s="408" t="s">
        <v>99</v>
      </c>
      <c r="E8470" s="408" t="s">
        <v>334</v>
      </c>
      <c r="F8470" s="97">
        <v>0</v>
      </c>
      <c r="G8470" s="97"/>
      <c r="H8470" s="116"/>
      <c r="I8470" s="116"/>
      <c r="J8470" s="97"/>
      <c r="AD8470" s="476"/>
      <c r="AI8470" s="473"/>
    </row>
    <row r="8471" spans="1:35" s="4" customFormat="1" x14ac:dyDescent="0.25">
      <c r="A8471" s="408"/>
      <c r="B8471" s="488">
        <v>45586</v>
      </c>
      <c r="C8471" s="96" t="s">
        <v>290</v>
      </c>
      <c r="D8471" s="408" t="s">
        <v>99</v>
      </c>
      <c r="E8471" s="408" t="s">
        <v>335</v>
      </c>
      <c r="F8471" s="97">
        <v>302</v>
      </c>
      <c r="G8471" s="97"/>
      <c r="H8471" s="116"/>
      <c r="I8471" s="116"/>
      <c r="J8471" s="97"/>
      <c r="AD8471" s="476"/>
      <c r="AI8471" s="473"/>
    </row>
    <row r="8472" spans="1:35" s="4" customFormat="1" x14ac:dyDescent="0.25">
      <c r="A8472" s="408"/>
      <c r="B8472" s="488">
        <v>45586</v>
      </c>
      <c r="C8472" s="96" t="s">
        <v>88</v>
      </c>
      <c r="D8472" s="408" t="s">
        <v>89</v>
      </c>
      <c r="E8472" s="408" t="s">
        <v>336</v>
      </c>
      <c r="F8472" s="97">
        <v>0</v>
      </c>
      <c r="G8472" s="97"/>
      <c r="H8472" s="116"/>
      <c r="I8472" s="116"/>
      <c r="J8472" s="97"/>
      <c r="AD8472" s="476"/>
      <c r="AI8472" s="473"/>
    </row>
    <row r="8473" spans="1:35" s="4" customFormat="1" x14ac:dyDescent="0.25">
      <c r="A8473" s="408"/>
      <c r="B8473" s="488">
        <v>45586</v>
      </c>
      <c r="C8473" s="96" t="s">
        <v>294</v>
      </c>
      <c r="D8473" s="408" t="s">
        <v>89</v>
      </c>
      <c r="E8473" s="408" t="s">
        <v>337</v>
      </c>
      <c r="F8473" s="97">
        <v>0</v>
      </c>
      <c r="G8473" s="97"/>
      <c r="H8473" s="116"/>
      <c r="I8473" s="116"/>
      <c r="J8473" s="97"/>
      <c r="AD8473" s="476"/>
      <c r="AI8473" s="473"/>
    </row>
    <row r="8474" spans="1:35" s="4" customFormat="1" x14ac:dyDescent="0.25">
      <c r="A8474" s="408"/>
      <c r="B8474" s="488">
        <v>45586</v>
      </c>
      <c r="C8474" s="96" t="s">
        <v>559</v>
      </c>
      <c r="D8474" s="408" t="str">
        <f>VLOOKUP(C8474,X$4:Z8475,2,FALSE)</f>
        <v>لودر VOLVO</v>
      </c>
      <c r="E8474" s="408" t="str">
        <f>VLOOKUP(C8474,X$4:Z8475,3,FALSE)</f>
        <v>شرکتی</v>
      </c>
      <c r="F8474" s="97">
        <v>0</v>
      </c>
      <c r="G8474" s="97"/>
      <c r="H8474" s="116"/>
      <c r="I8474" s="116"/>
      <c r="J8474" s="97"/>
      <c r="AD8474" s="476"/>
      <c r="AI8474" s="473"/>
    </row>
    <row r="8475" spans="1:35" s="4" customFormat="1" x14ac:dyDescent="0.25">
      <c r="A8475" s="408"/>
      <c r="B8475" s="488">
        <v>45586</v>
      </c>
      <c r="C8475" s="96" t="s">
        <v>119</v>
      </c>
      <c r="D8475" s="408" t="s">
        <v>131</v>
      </c>
      <c r="E8475" s="408" t="s">
        <v>338</v>
      </c>
      <c r="F8475" s="97">
        <v>0</v>
      </c>
      <c r="G8475" s="97"/>
      <c r="H8475" s="116"/>
      <c r="I8475" s="116"/>
      <c r="J8475" s="97"/>
      <c r="AD8475" s="476"/>
      <c r="AI8475" s="473"/>
    </row>
    <row r="8476" spans="1:35" s="4" customFormat="1" x14ac:dyDescent="0.25">
      <c r="A8476" s="408"/>
      <c r="B8476" s="488">
        <v>45586</v>
      </c>
      <c r="C8476" s="96" t="s">
        <v>121</v>
      </c>
      <c r="D8476" s="408" t="s">
        <v>122</v>
      </c>
      <c r="E8476" s="408" t="s">
        <v>339</v>
      </c>
      <c r="F8476" s="97">
        <v>0</v>
      </c>
      <c r="G8476" s="97"/>
      <c r="H8476" s="116"/>
      <c r="I8476" s="116"/>
      <c r="J8476" s="97"/>
      <c r="AD8476" s="476"/>
      <c r="AI8476" s="473"/>
    </row>
    <row r="8477" spans="1:35" s="4" customFormat="1" x14ac:dyDescent="0.25">
      <c r="A8477" s="408"/>
      <c r="B8477" s="488">
        <v>45586</v>
      </c>
      <c r="C8477" s="96" t="s">
        <v>349</v>
      </c>
      <c r="D8477" s="408" t="s">
        <v>360</v>
      </c>
      <c r="E8477" s="408" t="s">
        <v>127</v>
      </c>
      <c r="F8477" s="97">
        <v>0</v>
      </c>
      <c r="G8477" s="97"/>
      <c r="H8477" s="116"/>
      <c r="I8477" s="116"/>
      <c r="J8477" s="97"/>
      <c r="AD8477" s="476"/>
      <c r="AI8477" s="473"/>
    </row>
    <row r="8478" spans="1:35" s="4" customFormat="1" x14ac:dyDescent="0.25">
      <c r="A8478" s="408"/>
      <c r="B8478" s="488">
        <v>45586</v>
      </c>
      <c r="C8478" s="96" t="s">
        <v>449</v>
      </c>
      <c r="D8478" s="408" t="s">
        <v>122</v>
      </c>
      <c r="E8478" s="408" t="s">
        <v>339</v>
      </c>
      <c r="F8478" s="97">
        <v>0</v>
      </c>
      <c r="G8478" s="97"/>
      <c r="H8478" s="116"/>
      <c r="I8478" s="116"/>
      <c r="J8478" s="97"/>
      <c r="AD8478" s="476"/>
      <c r="AI8478" s="473"/>
    </row>
    <row r="8479" spans="1:35" s="4" customFormat="1" x14ac:dyDescent="0.25">
      <c r="A8479" s="408"/>
      <c r="B8479" s="488">
        <v>45586</v>
      </c>
      <c r="C8479" s="96" t="s">
        <v>118</v>
      </c>
      <c r="D8479" s="408" t="s">
        <v>107</v>
      </c>
      <c r="E8479" s="408" t="s">
        <v>340</v>
      </c>
      <c r="F8479" s="97">
        <v>0</v>
      </c>
      <c r="G8479" s="97"/>
      <c r="H8479" s="116"/>
      <c r="I8479" s="116"/>
      <c r="J8479" s="97"/>
      <c r="AD8479" s="476"/>
      <c r="AI8479" s="473"/>
    </row>
    <row r="8480" spans="1:35" s="4" customFormat="1" x14ac:dyDescent="0.25">
      <c r="A8480" s="408"/>
      <c r="B8480" s="488">
        <v>45586</v>
      </c>
      <c r="C8480" s="96" t="s">
        <v>109</v>
      </c>
      <c r="D8480" s="408" t="s">
        <v>107</v>
      </c>
      <c r="E8480" s="408" t="s">
        <v>341</v>
      </c>
      <c r="F8480" s="97">
        <v>0</v>
      </c>
      <c r="G8480" s="97"/>
      <c r="H8480" s="116"/>
      <c r="I8480" s="116"/>
      <c r="J8480" s="97"/>
      <c r="AD8480" s="476"/>
      <c r="AI8480" s="473"/>
    </row>
    <row r="8481" spans="1:35" s="4" customFormat="1" x14ac:dyDescent="0.25">
      <c r="A8481" s="408"/>
      <c r="B8481" s="488">
        <v>45586</v>
      </c>
      <c r="C8481" s="96" t="s">
        <v>106</v>
      </c>
      <c r="D8481" s="408" t="s">
        <v>107</v>
      </c>
      <c r="E8481" s="408" t="s">
        <v>342</v>
      </c>
      <c r="F8481" s="97">
        <v>0</v>
      </c>
      <c r="G8481" s="97"/>
      <c r="H8481" s="116"/>
      <c r="I8481" s="116"/>
      <c r="J8481" s="97"/>
      <c r="AD8481" s="476"/>
      <c r="AI8481" s="473"/>
    </row>
    <row r="8482" spans="1:35" s="4" customFormat="1" x14ac:dyDescent="0.25">
      <c r="A8482" s="408"/>
      <c r="B8482" s="488">
        <v>45586</v>
      </c>
      <c r="C8482" s="2" t="s">
        <v>278</v>
      </c>
      <c r="D8482" s="408" t="s">
        <v>107</v>
      </c>
      <c r="E8482" s="408" t="s">
        <v>1</v>
      </c>
      <c r="F8482" s="97">
        <v>0</v>
      </c>
      <c r="G8482" s="97"/>
      <c r="H8482" s="116"/>
      <c r="I8482" s="116"/>
      <c r="J8482" s="97"/>
      <c r="AD8482" s="476"/>
      <c r="AI8482" s="473"/>
    </row>
    <row r="8483" spans="1:35" s="4" customFormat="1" x14ac:dyDescent="0.25">
      <c r="A8483" s="408"/>
      <c r="B8483" s="488">
        <v>45586</v>
      </c>
      <c r="C8483" s="96" t="s">
        <v>539</v>
      </c>
      <c r="D8483" s="408" t="s">
        <v>107</v>
      </c>
      <c r="E8483" s="408" t="s">
        <v>1</v>
      </c>
      <c r="F8483" s="97">
        <v>0</v>
      </c>
      <c r="G8483" s="97"/>
      <c r="H8483" s="116"/>
      <c r="I8483" s="116"/>
      <c r="J8483" s="97"/>
      <c r="AD8483" s="476"/>
      <c r="AI8483" s="473"/>
    </row>
    <row r="8484" spans="1:35" s="4" customFormat="1" x14ac:dyDescent="0.25">
      <c r="A8484" s="408"/>
      <c r="B8484" s="488">
        <v>45586</v>
      </c>
      <c r="C8484" s="96" t="s">
        <v>562</v>
      </c>
      <c r="D8484" s="408" t="s">
        <v>107</v>
      </c>
      <c r="E8484" s="408" t="s">
        <v>1</v>
      </c>
      <c r="F8484" s="97">
        <v>0</v>
      </c>
      <c r="G8484" s="97"/>
      <c r="H8484" s="116"/>
      <c r="I8484" s="116"/>
      <c r="J8484" s="97"/>
      <c r="AD8484" s="476"/>
      <c r="AI8484" s="473"/>
    </row>
    <row r="8485" spans="1:35" s="4" customFormat="1" x14ac:dyDescent="0.25">
      <c r="A8485" s="408"/>
      <c r="B8485" s="488">
        <v>45586</v>
      </c>
      <c r="C8485" s="96" t="s">
        <v>91</v>
      </c>
      <c r="D8485" s="408" t="s">
        <v>92</v>
      </c>
      <c r="E8485" s="408" t="s">
        <v>343</v>
      </c>
      <c r="F8485" s="97">
        <v>142</v>
      </c>
      <c r="G8485" s="97"/>
      <c r="H8485" s="116"/>
      <c r="I8485" s="116"/>
      <c r="J8485" s="97"/>
      <c r="AD8485" s="476"/>
      <c r="AI8485" s="473"/>
    </row>
    <row r="8486" spans="1:35" s="4" customFormat="1" x14ac:dyDescent="0.25">
      <c r="A8486" s="408"/>
      <c r="B8486" s="488">
        <v>45586</v>
      </c>
      <c r="C8486" s="96" t="s">
        <v>94</v>
      </c>
      <c r="D8486" s="408" t="s">
        <v>92</v>
      </c>
      <c r="E8486" s="408" t="s">
        <v>344</v>
      </c>
      <c r="F8486" s="97">
        <v>150</v>
      </c>
      <c r="G8486" s="97"/>
      <c r="H8486" s="116"/>
      <c r="I8486" s="116"/>
      <c r="J8486" s="97"/>
      <c r="AD8486" s="476"/>
      <c r="AI8486" s="473"/>
    </row>
    <row r="8487" spans="1:35" s="4" customFormat="1" x14ac:dyDescent="0.25">
      <c r="A8487" s="408"/>
      <c r="B8487" s="488">
        <v>45586</v>
      </c>
      <c r="C8487" s="96" t="s">
        <v>116</v>
      </c>
      <c r="D8487" s="408" t="s">
        <v>92</v>
      </c>
      <c r="E8487" s="408" t="s">
        <v>345</v>
      </c>
      <c r="F8487" s="97">
        <v>124</v>
      </c>
      <c r="G8487" s="97"/>
      <c r="H8487" s="116"/>
      <c r="I8487" s="116"/>
      <c r="J8487" s="97"/>
      <c r="AD8487" s="476"/>
      <c r="AI8487" s="473"/>
    </row>
    <row r="8488" spans="1:35" s="4" customFormat="1" x14ac:dyDescent="0.25">
      <c r="A8488" s="408"/>
      <c r="B8488" s="488">
        <v>45586</v>
      </c>
      <c r="C8488" s="96" t="s">
        <v>128</v>
      </c>
      <c r="D8488" s="408" t="s">
        <v>97</v>
      </c>
      <c r="E8488" s="408" t="s">
        <v>346</v>
      </c>
      <c r="F8488" s="97">
        <v>0</v>
      </c>
      <c r="G8488" s="97"/>
      <c r="H8488" s="116"/>
      <c r="I8488" s="116"/>
      <c r="J8488" s="97"/>
      <c r="AD8488" s="476"/>
      <c r="AI8488" s="473"/>
    </row>
    <row r="8489" spans="1:35" s="4" customFormat="1" x14ac:dyDescent="0.25">
      <c r="A8489" s="408"/>
      <c r="B8489" s="488">
        <v>45586</v>
      </c>
      <c r="C8489" s="96" t="s">
        <v>96</v>
      </c>
      <c r="D8489" s="408" t="s">
        <v>97</v>
      </c>
      <c r="E8489" s="408" t="s">
        <v>347</v>
      </c>
      <c r="F8489" s="97">
        <v>0</v>
      </c>
      <c r="G8489" s="97"/>
      <c r="H8489" s="116"/>
      <c r="I8489" s="116"/>
      <c r="J8489" s="97"/>
      <c r="AD8489" s="476"/>
      <c r="AI8489" s="473"/>
    </row>
    <row r="8490" spans="1:35" s="4" customFormat="1" x14ac:dyDescent="0.25">
      <c r="A8490" s="408"/>
      <c r="B8490" s="488">
        <v>45586</v>
      </c>
      <c r="C8490" s="96" t="s">
        <v>113</v>
      </c>
      <c r="D8490" s="408" t="s">
        <v>114</v>
      </c>
      <c r="E8490" s="408" t="s">
        <v>348</v>
      </c>
      <c r="F8490" s="97">
        <v>0</v>
      </c>
      <c r="G8490" s="97"/>
      <c r="H8490" s="116"/>
      <c r="I8490" s="116"/>
      <c r="J8490" s="97"/>
      <c r="AD8490" s="476"/>
      <c r="AI8490" s="473"/>
    </row>
    <row r="8491" spans="1:35" s="4" customFormat="1" x14ac:dyDescent="0.25">
      <c r="A8491" s="408"/>
      <c r="B8491" s="488">
        <v>45586</v>
      </c>
      <c r="C8491" s="96" t="s">
        <v>156</v>
      </c>
      <c r="D8491" s="408" t="s">
        <v>136</v>
      </c>
      <c r="E8491" s="408" t="s">
        <v>149</v>
      </c>
      <c r="F8491" s="97">
        <v>99</v>
      </c>
      <c r="G8491" s="97"/>
      <c r="H8491" s="116"/>
      <c r="I8491" s="116"/>
      <c r="J8491" s="97"/>
      <c r="AD8491" s="476"/>
      <c r="AI8491" s="473"/>
    </row>
    <row r="8492" spans="1:35" s="4" customFormat="1" x14ac:dyDescent="0.25">
      <c r="A8492" s="408"/>
      <c r="B8492" s="488">
        <v>45586</v>
      </c>
      <c r="C8492" s="96" t="s">
        <v>142</v>
      </c>
      <c r="D8492" s="408" t="s">
        <v>264</v>
      </c>
      <c r="E8492" s="408" t="s">
        <v>143</v>
      </c>
      <c r="F8492" s="97">
        <v>0</v>
      </c>
      <c r="G8492" s="97"/>
      <c r="H8492" s="116"/>
      <c r="I8492" s="116"/>
      <c r="J8492" s="97"/>
      <c r="AD8492" s="476"/>
      <c r="AI8492" s="473"/>
    </row>
    <row r="8493" spans="1:35" s="4" customFormat="1" x14ac:dyDescent="0.25">
      <c r="A8493" s="408"/>
      <c r="B8493" s="488">
        <v>45586</v>
      </c>
      <c r="C8493" s="96" t="s">
        <v>144</v>
      </c>
      <c r="D8493" s="408" t="s">
        <v>264</v>
      </c>
      <c r="E8493" s="408" t="s">
        <v>143</v>
      </c>
      <c r="F8493" s="97">
        <v>0</v>
      </c>
      <c r="G8493" s="97"/>
      <c r="H8493" s="116"/>
      <c r="I8493" s="116"/>
      <c r="J8493" s="97"/>
      <c r="AD8493" s="476"/>
      <c r="AI8493" s="473"/>
    </row>
    <row r="8494" spans="1:35" s="4" customFormat="1" x14ac:dyDescent="0.25">
      <c r="A8494" s="408"/>
      <c r="B8494" s="488">
        <v>45586</v>
      </c>
      <c r="C8494" s="96" t="s">
        <v>145</v>
      </c>
      <c r="D8494" s="408" t="s">
        <v>265</v>
      </c>
      <c r="E8494" s="408" t="s">
        <v>146</v>
      </c>
      <c r="F8494" s="97">
        <v>0</v>
      </c>
      <c r="G8494" s="97"/>
      <c r="H8494" s="116"/>
      <c r="I8494" s="116"/>
      <c r="J8494" s="97"/>
      <c r="AD8494" s="476"/>
      <c r="AI8494" s="473"/>
    </row>
    <row r="8495" spans="1:35" s="4" customFormat="1" x14ac:dyDescent="0.25">
      <c r="A8495" s="408"/>
      <c r="B8495" s="488">
        <v>45586</v>
      </c>
      <c r="C8495" s="96" t="s">
        <v>160</v>
      </c>
      <c r="D8495" s="408" t="s">
        <v>136</v>
      </c>
      <c r="E8495" s="408" t="s">
        <v>64</v>
      </c>
      <c r="F8495" s="97">
        <v>290</v>
      </c>
      <c r="G8495" s="97"/>
      <c r="H8495" s="116"/>
      <c r="I8495" s="116"/>
      <c r="J8495" s="97"/>
      <c r="AD8495" s="476"/>
      <c r="AI8495" s="473"/>
    </row>
    <row r="8496" spans="1:35" s="4" customFormat="1" x14ac:dyDescent="0.25">
      <c r="A8496" s="408"/>
      <c r="B8496" s="488">
        <v>45586</v>
      </c>
      <c r="C8496" s="96" t="s">
        <v>283</v>
      </c>
      <c r="D8496" s="408" t="s">
        <v>266</v>
      </c>
      <c r="E8496" s="408" t="s">
        <v>63</v>
      </c>
      <c r="F8496" s="97">
        <v>114</v>
      </c>
      <c r="G8496" s="97"/>
      <c r="H8496" s="116"/>
      <c r="I8496" s="116"/>
      <c r="J8496" s="97"/>
      <c r="AD8496" s="476"/>
      <c r="AI8496" s="473"/>
    </row>
    <row r="8497" spans="1:35" s="4" customFormat="1" x14ac:dyDescent="0.25">
      <c r="A8497" s="408"/>
      <c r="B8497" s="488">
        <v>45586</v>
      </c>
      <c r="C8497" s="96" t="s">
        <v>148</v>
      </c>
      <c r="D8497" s="408" t="s">
        <v>92</v>
      </c>
      <c r="E8497" s="408" t="s">
        <v>63</v>
      </c>
      <c r="F8497" s="97">
        <v>123</v>
      </c>
      <c r="G8497" s="97"/>
      <c r="H8497" s="116"/>
      <c r="I8497" s="116"/>
      <c r="J8497" s="97"/>
      <c r="AD8497" s="476"/>
      <c r="AI8497" s="473"/>
    </row>
    <row r="8498" spans="1:35" s="4" customFormat="1" x14ac:dyDescent="0.25">
      <c r="A8498" s="408"/>
      <c r="B8498" s="488">
        <v>45586</v>
      </c>
      <c r="C8498" s="213" t="s">
        <v>467</v>
      </c>
      <c r="D8498" s="408" t="e">
        <v>#N/A</v>
      </c>
      <c r="E8498" s="408" t="e">
        <v>#N/A</v>
      </c>
      <c r="F8498" s="97">
        <v>121</v>
      </c>
      <c r="G8498" s="97"/>
      <c r="H8498" s="116"/>
      <c r="I8498" s="116"/>
      <c r="J8498" s="97"/>
      <c r="AD8498" s="476"/>
      <c r="AI8498" s="473"/>
    </row>
    <row r="8499" spans="1:35" s="4" customFormat="1" x14ac:dyDescent="0.25">
      <c r="A8499" s="408"/>
      <c r="B8499" s="488">
        <v>45586</v>
      </c>
      <c r="C8499" s="96" t="s">
        <v>150</v>
      </c>
      <c r="D8499" s="408" t="s">
        <v>92</v>
      </c>
      <c r="E8499" s="408" t="s">
        <v>63</v>
      </c>
      <c r="F8499" s="97">
        <v>125</v>
      </c>
      <c r="G8499" s="97"/>
      <c r="H8499" s="116"/>
      <c r="I8499" s="116"/>
      <c r="J8499" s="97"/>
      <c r="AD8499" s="476"/>
      <c r="AI8499" s="473"/>
    </row>
    <row r="8500" spans="1:35" s="4" customFormat="1" x14ac:dyDescent="0.25">
      <c r="A8500" s="408"/>
      <c r="B8500" s="488">
        <v>45586</v>
      </c>
      <c r="C8500" s="96" t="s">
        <v>153</v>
      </c>
      <c r="D8500" s="408" t="s">
        <v>103</v>
      </c>
      <c r="E8500" s="408" t="s">
        <v>62</v>
      </c>
      <c r="F8500" s="97">
        <v>111</v>
      </c>
      <c r="G8500" s="97"/>
      <c r="H8500" s="116"/>
      <c r="I8500" s="116"/>
      <c r="J8500" s="97"/>
      <c r="AD8500" s="476"/>
      <c r="AI8500" s="473"/>
    </row>
    <row r="8501" spans="1:35" s="4" customFormat="1" x14ac:dyDescent="0.25">
      <c r="A8501" s="408"/>
      <c r="B8501" s="488">
        <v>45586</v>
      </c>
      <c r="C8501" s="96" t="s">
        <v>154</v>
      </c>
      <c r="D8501" s="408" t="s">
        <v>92</v>
      </c>
      <c r="E8501" s="408" t="s">
        <v>62</v>
      </c>
      <c r="F8501" s="97">
        <v>122</v>
      </c>
      <c r="G8501" s="97"/>
      <c r="H8501" s="116"/>
      <c r="I8501" s="116"/>
      <c r="J8501" s="97"/>
      <c r="AD8501" s="476"/>
      <c r="AI8501" s="473"/>
    </row>
    <row r="8502" spans="1:35" s="4" customFormat="1" x14ac:dyDescent="0.25">
      <c r="A8502" s="408"/>
      <c r="B8502" s="488">
        <v>45586</v>
      </c>
      <c r="C8502" s="96" t="s">
        <v>155</v>
      </c>
      <c r="D8502" s="408" t="s">
        <v>92</v>
      </c>
      <c r="E8502" s="408" t="s">
        <v>62</v>
      </c>
      <c r="F8502" s="97">
        <v>0</v>
      </c>
      <c r="G8502" s="97"/>
      <c r="H8502" s="116"/>
      <c r="I8502" s="116"/>
      <c r="J8502" s="97"/>
      <c r="AD8502" s="476"/>
      <c r="AI8502" s="473"/>
    </row>
    <row r="8503" spans="1:35" s="4" customFormat="1" x14ac:dyDescent="0.25">
      <c r="A8503" s="408"/>
      <c r="B8503" s="488">
        <v>45586</v>
      </c>
      <c r="C8503" s="96" t="s">
        <v>379</v>
      </c>
      <c r="D8503" s="408" t="s">
        <v>269</v>
      </c>
      <c r="E8503" s="408" t="s">
        <v>381</v>
      </c>
      <c r="F8503" s="97">
        <v>132</v>
      </c>
      <c r="G8503" s="97"/>
      <c r="H8503" s="116"/>
      <c r="I8503" s="116"/>
      <c r="J8503" s="97"/>
      <c r="AD8503" s="476"/>
      <c r="AI8503" s="473"/>
    </row>
    <row r="8504" spans="1:35" s="4" customFormat="1" x14ac:dyDescent="0.25">
      <c r="A8504" s="408"/>
      <c r="B8504" s="488">
        <v>45586</v>
      </c>
      <c r="C8504" s="96" t="s">
        <v>380</v>
      </c>
      <c r="D8504" s="408" t="s">
        <v>269</v>
      </c>
      <c r="E8504" s="408" t="s">
        <v>381</v>
      </c>
      <c r="F8504" s="97">
        <v>122</v>
      </c>
      <c r="G8504" s="97"/>
      <c r="H8504" s="116"/>
      <c r="I8504" s="116"/>
      <c r="J8504" s="97"/>
      <c r="AD8504" s="476"/>
      <c r="AI8504" s="473"/>
    </row>
    <row r="8505" spans="1:35" s="4" customFormat="1" x14ac:dyDescent="0.25">
      <c r="A8505" s="408"/>
      <c r="B8505" s="488">
        <v>45586</v>
      </c>
      <c r="C8505" s="96" t="s">
        <v>489</v>
      </c>
      <c r="D8505" s="408" t="s">
        <v>269</v>
      </c>
      <c r="E8505" s="408" t="s">
        <v>381</v>
      </c>
      <c r="F8505" s="97">
        <v>121</v>
      </c>
      <c r="G8505" s="97"/>
      <c r="H8505" s="116"/>
      <c r="I8505" s="116"/>
      <c r="J8505" s="97"/>
      <c r="AD8505" s="476"/>
      <c r="AI8505" s="473"/>
    </row>
    <row r="8506" spans="1:35" s="4" customFormat="1" x14ac:dyDescent="0.25">
      <c r="A8506" s="408"/>
      <c r="B8506" s="488">
        <v>45586</v>
      </c>
      <c r="C8506" s="96" t="s">
        <v>389</v>
      </c>
      <c r="D8506" s="408" t="s">
        <v>103</v>
      </c>
      <c r="E8506" s="408" t="s">
        <v>381</v>
      </c>
      <c r="F8506" s="97">
        <v>171</v>
      </c>
      <c r="G8506" s="97"/>
      <c r="H8506" s="116"/>
      <c r="I8506" s="116"/>
      <c r="J8506" s="97"/>
      <c r="AD8506" s="476"/>
      <c r="AI8506" s="473"/>
    </row>
    <row r="8507" spans="1:35" s="4" customFormat="1" x14ac:dyDescent="0.25">
      <c r="A8507" s="408"/>
      <c r="B8507" s="488">
        <v>45586</v>
      </c>
      <c r="C8507" s="96" t="s">
        <v>177</v>
      </c>
      <c r="D8507" s="408" t="s">
        <v>159</v>
      </c>
      <c r="E8507" s="408" t="s">
        <v>8</v>
      </c>
      <c r="F8507" s="97">
        <v>0</v>
      </c>
      <c r="G8507" s="97"/>
      <c r="H8507" s="116"/>
      <c r="I8507" s="116"/>
      <c r="J8507" s="97"/>
      <c r="AD8507" s="476"/>
      <c r="AI8507" s="473"/>
    </row>
    <row r="8508" spans="1:35" s="4" customFormat="1" x14ac:dyDescent="0.25">
      <c r="A8508" s="408"/>
      <c r="B8508" s="488">
        <v>45586</v>
      </c>
      <c r="C8508" s="96" t="s">
        <v>390</v>
      </c>
      <c r="D8508" s="408" t="s">
        <v>99</v>
      </c>
      <c r="E8508" s="408" t="s">
        <v>381</v>
      </c>
      <c r="F8508" s="97">
        <v>0</v>
      </c>
      <c r="G8508" s="97"/>
      <c r="H8508" s="116"/>
      <c r="I8508" s="116"/>
      <c r="J8508" s="97"/>
      <c r="AD8508" s="476"/>
      <c r="AI8508" s="473"/>
    </row>
    <row r="8509" spans="1:35" s="4" customFormat="1" x14ac:dyDescent="0.25">
      <c r="A8509" s="408"/>
      <c r="B8509" s="488">
        <v>45586</v>
      </c>
      <c r="C8509" s="96" t="s">
        <v>425</v>
      </c>
      <c r="D8509" s="408" t="s">
        <v>99</v>
      </c>
      <c r="E8509" s="203" t="s">
        <v>498</v>
      </c>
      <c r="F8509" s="97">
        <v>126</v>
      </c>
      <c r="G8509" s="97"/>
      <c r="H8509" s="116"/>
      <c r="I8509" s="116"/>
      <c r="J8509" s="97"/>
      <c r="AD8509" s="476"/>
      <c r="AI8509" s="473"/>
    </row>
    <row r="8510" spans="1:35" s="4" customFormat="1" x14ac:dyDescent="0.25">
      <c r="A8510" s="408"/>
      <c r="B8510" s="488">
        <v>45586</v>
      </c>
      <c r="C8510" s="96" t="s">
        <v>426</v>
      </c>
      <c r="D8510" s="408" t="s">
        <v>159</v>
      </c>
      <c r="E8510" s="408" t="s">
        <v>381</v>
      </c>
      <c r="F8510" s="97">
        <v>0</v>
      </c>
      <c r="G8510" s="97"/>
      <c r="H8510" s="116"/>
      <c r="I8510" s="116"/>
      <c r="J8510" s="97"/>
      <c r="AD8510" s="476"/>
      <c r="AI8510" s="473"/>
    </row>
    <row r="8511" spans="1:35" s="4" customFormat="1" x14ac:dyDescent="0.25">
      <c r="A8511" s="408"/>
      <c r="B8511" s="488">
        <v>45586</v>
      </c>
      <c r="C8511" s="96" t="s">
        <v>162</v>
      </c>
      <c r="D8511" s="408" t="s">
        <v>163</v>
      </c>
      <c r="E8511" s="408" t="s">
        <v>164</v>
      </c>
      <c r="F8511" s="97">
        <v>0</v>
      </c>
      <c r="G8511" s="97"/>
      <c r="H8511" s="116"/>
      <c r="I8511" s="116"/>
      <c r="J8511" s="97"/>
      <c r="AD8511" s="476"/>
      <c r="AI8511" s="473"/>
    </row>
    <row r="8512" spans="1:35" s="4" customFormat="1" x14ac:dyDescent="0.25">
      <c r="A8512" s="408"/>
      <c r="B8512" s="488">
        <v>45586</v>
      </c>
      <c r="C8512" s="96" t="s">
        <v>166</v>
      </c>
      <c r="D8512" s="408" t="s">
        <v>167</v>
      </c>
      <c r="E8512" s="408" t="s">
        <v>164</v>
      </c>
      <c r="F8512" s="97">
        <v>42</v>
      </c>
      <c r="G8512" s="97"/>
      <c r="H8512" s="116"/>
      <c r="I8512" s="116"/>
      <c r="J8512" s="97"/>
      <c r="AD8512" s="476"/>
      <c r="AI8512" s="473"/>
    </row>
    <row r="8513" spans="1:35" s="4" customFormat="1" x14ac:dyDescent="0.25">
      <c r="A8513" s="408"/>
      <c r="B8513" s="488">
        <v>45586</v>
      </c>
      <c r="C8513" s="96" t="s">
        <v>169</v>
      </c>
      <c r="D8513" s="408" t="s">
        <v>167</v>
      </c>
      <c r="E8513" s="408" t="s">
        <v>164</v>
      </c>
      <c r="F8513" s="97">
        <v>30</v>
      </c>
      <c r="G8513" s="97"/>
      <c r="H8513" s="116"/>
      <c r="I8513" s="116"/>
      <c r="J8513" s="97"/>
      <c r="AD8513" s="476"/>
      <c r="AI8513" s="473"/>
    </row>
    <row r="8514" spans="1:35" s="4" customFormat="1" x14ac:dyDescent="0.25">
      <c r="A8514" s="408"/>
      <c r="B8514" s="488">
        <v>45586</v>
      </c>
      <c r="C8514" s="96" t="s">
        <v>170</v>
      </c>
      <c r="D8514" s="408" t="s">
        <v>103</v>
      </c>
      <c r="E8514" s="408" t="s">
        <v>164</v>
      </c>
      <c r="F8514" s="97">
        <v>0</v>
      </c>
      <c r="G8514" s="97"/>
      <c r="H8514" s="116"/>
      <c r="I8514" s="116"/>
      <c r="J8514" s="97"/>
      <c r="AD8514" s="476"/>
      <c r="AI8514" s="473"/>
    </row>
    <row r="8515" spans="1:35" s="4" customFormat="1" x14ac:dyDescent="0.25">
      <c r="A8515" s="408"/>
      <c r="B8515" s="488">
        <v>45586</v>
      </c>
      <c r="C8515" s="96" t="s">
        <v>171</v>
      </c>
      <c r="D8515" s="408" t="s">
        <v>159</v>
      </c>
      <c r="E8515" s="408" t="s">
        <v>164</v>
      </c>
      <c r="F8515" s="97">
        <v>0</v>
      </c>
      <c r="G8515" s="97"/>
      <c r="H8515" s="116"/>
      <c r="I8515" s="116"/>
      <c r="J8515" s="97"/>
      <c r="AD8515" s="476"/>
      <c r="AI8515" s="473"/>
    </row>
    <row r="8516" spans="1:35" s="4" customFormat="1" x14ac:dyDescent="0.25">
      <c r="A8516" s="408"/>
      <c r="B8516" s="488">
        <v>45586</v>
      </c>
      <c r="C8516" s="96" t="s">
        <v>172</v>
      </c>
      <c r="D8516" s="408" t="s">
        <v>173</v>
      </c>
      <c r="E8516" s="408" t="s">
        <v>164</v>
      </c>
      <c r="F8516" s="97">
        <v>0</v>
      </c>
      <c r="G8516" s="97"/>
      <c r="H8516" s="116"/>
      <c r="I8516" s="116"/>
      <c r="J8516" s="97"/>
      <c r="AD8516" s="476"/>
      <c r="AI8516" s="473"/>
    </row>
    <row r="8517" spans="1:35" s="4" customFormat="1" x14ac:dyDescent="0.25">
      <c r="A8517" s="408"/>
      <c r="B8517" s="488">
        <v>45586</v>
      </c>
      <c r="C8517" s="96" t="s">
        <v>174</v>
      </c>
      <c r="D8517" s="408" t="s">
        <v>99</v>
      </c>
      <c r="E8517" s="408" t="s">
        <v>164</v>
      </c>
      <c r="F8517" s="97">
        <v>0</v>
      </c>
      <c r="G8517" s="97"/>
      <c r="H8517" s="116"/>
      <c r="I8517" s="116"/>
      <c r="J8517" s="97"/>
      <c r="AD8517" s="476"/>
      <c r="AI8517" s="473"/>
    </row>
    <row r="8518" spans="1:35" s="4" customFormat="1" x14ac:dyDescent="0.25">
      <c r="A8518" s="408"/>
      <c r="B8518" s="488">
        <v>45586</v>
      </c>
      <c r="C8518" s="96" t="s">
        <v>175</v>
      </c>
      <c r="D8518" s="408" t="s">
        <v>176</v>
      </c>
      <c r="E8518" s="408" t="s">
        <v>164</v>
      </c>
      <c r="F8518" s="97">
        <v>0</v>
      </c>
      <c r="G8518" s="97"/>
      <c r="H8518" s="116"/>
      <c r="I8518" s="116"/>
      <c r="J8518" s="97"/>
      <c r="AD8518" s="476"/>
      <c r="AI8518" s="473"/>
    </row>
    <row r="8519" spans="1:35" s="4" customFormat="1" x14ac:dyDescent="0.25">
      <c r="A8519" s="408"/>
      <c r="B8519" s="488">
        <v>45586</v>
      </c>
      <c r="C8519" s="96" t="s">
        <v>263</v>
      </c>
      <c r="D8519" s="408" t="s">
        <v>176</v>
      </c>
      <c r="E8519" s="408" t="s">
        <v>164</v>
      </c>
      <c r="F8519" s="97">
        <v>0</v>
      </c>
      <c r="G8519" s="97"/>
      <c r="H8519" s="116"/>
      <c r="I8519" s="116"/>
      <c r="J8519" s="97"/>
      <c r="AD8519" s="476"/>
      <c r="AI8519" s="473"/>
    </row>
    <row r="8520" spans="1:35" s="4" customFormat="1" x14ac:dyDescent="0.25">
      <c r="A8520" s="408"/>
      <c r="B8520" s="488">
        <v>45586</v>
      </c>
      <c r="C8520" s="96" t="s">
        <v>261</v>
      </c>
      <c r="D8520" s="408" t="s">
        <v>269</v>
      </c>
      <c r="E8520" s="408" t="s">
        <v>164</v>
      </c>
      <c r="F8520" s="97">
        <v>122</v>
      </c>
      <c r="G8520" s="97"/>
      <c r="H8520" s="116"/>
      <c r="I8520" s="116"/>
      <c r="J8520" s="97"/>
      <c r="AD8520" s="476"/>
      <c r="AI8520" s="473"/>
    </row>
    <row r="8521" spans="1:35" s="4" customFormat="1" x14ac:dyDescent="0.25">
      <c r="A8521" s="408"/>
      <c r="B8521" s="488">
        <v>45586</v>
      </c>
      <c r="C8521" s="96" t="s">
        <v>277</v>
      </c>
      <c r="D8521" s="408" t="s">
        <v>176</v>
      </c>
      <c r="E8521" s="408" t="s">
        <v>164</v>
      </c>
      <c r="F8521" s="97">
        <v>122</v>
      </c>
      <c r="G8521" s="97"/>
      <c r="H8521" s="116"/>
      <c r="I8521" s="116"/>
      <c r="J8521" s="97"/>
      <c r="AD8521" s="476"/>
      <c r="AI8521" s="473"/>
    </row>
    <row r="8522" spans="1:35" s="4" customFormat="1" x14ac:dyDescent="0.25">
      <c r="A8522" s="408"/>
      <c r="B8522" s="488">
        <v>45586</v>
      </c>
      <c r="C8522" s="96" t="s">
        <v>254</v>
      </c>
      <c r="D8522" s="408" t="s">
        <v>159</v>
      </c>
      <c r="E8522" s="408" t="s">
        <v>164</v>
      </c>
      <c r="F8522" s="97">
        <v>0</v>
      </c>
      <c r="G8522" s="97"/>
      <c r="H8522" s="116"/>
      <c r="I8522" s="116"/>
      <c r="J8522" s="97"/>
      <c r="AD8522" s="476"/>
      <c r="AI8522" s="473"/>
    </row>
    <row r="8523" spans="1:35" s="4" customFormat="1" x14ac:dyDescent="0.25">
      <c r="A8523" s="408"/>
      <c r="B8523" s="488">
        <v>45586</v>
      </c>
      <c r="C8523" s="96" t="s">
        <v>354</v>
      </c>
      <c r="D8523" s="408" t="s">
        <v>103</v>
      </c>
      <c r="E8523" s="408" t="s">
        <v>164</v>
      </c>
      <c r="F8523" s="97">
        <v>162</v>
      </c>
      <c r="G8523" s="97"/>
      <c r="H8523" s="116"/>
      <c r="I8523" s="116"/>
      <c r="J8523" s="97"/>
      <c r="AD8523" s="476"/>
      <c r="AI8523" s="473"/>
    </row>
    <row r="8524" spans="1:35" s="4" customFormat="1" x14ac:dyDescent="0.25">
      <c r="A8524" s="408"/>
      <c r="B8524" s="488">
        <v>45586</v>
      </c>
      <c r="C8524" s="96" t="s">
        <v>352</v>
      </c>
      <c r="D8524" s="408" t="s">
        <v>176</v>
      </c>
      <c r="E8524" s="408" t="s">
        <v>164</v>
      </c>
      <c r="F8524" s="97">
        <v>0</v>
      </c>
      <c r="G8524" s="97"/>
      <c r="H8524" s="116"/>
      <c r="I8524" s="116"/>
      <c r="J8524" s="97"/>
      <c r="AD8524" s="476"/>
      <c r="AI8524" s="473"/>
    </row>
    <row r="8525" spans="1:35" s="4" customFormat="1" x14ac:dyDescent="0.25">
      <c r="A8525" s="408"/>
      <c r="B8525" s="488">
        <v>45586</v>
      </c>
      <c r="C8525" s="96" t="s">
        <v>135</v>
      </c>
      <c r="D8525" s="408" t="s">
        <v>136</v>
      </c>
      <c r="E8525" s="408" t="s">
        <v>2</v>
      </c>
      <c r="F8525" s="97">
        <v>0</v>
      </c>
      <c r="G8525" s="97"/>
      <c r="H8525" s="116"/>
      <c r="I8525" s="116"/>
      <c r="J8525" s="97"/>
      <c r="AD8525" s="476"/>
      <c r="AI8525" s="473"/>
    </row>
    <row r="8526" spans="1:35" s="4" customFormat="1" x14ac:dyDescent="0.25">
      <c r="A8526" s="408"/>
      <c r="B8526" s="488">
        <v>45586</v>
      </c>
      <c r="C8526" s="96" t="s">
        <v>137</v>
      </c>
      <c r="D8526" s="408" t="s">
        <v>136</v>
      </c>
      <c r="E8526" s="408" t="s">
        <v>2</v>
      </c>
      <c r="F8526" s="97">
        <v>230</v>
      </c>
      <c r="G8526" s="97"/>
      <c r="H8526" s="116"/>
      <c r="I8526" s="116"/>
      <c r="J8526" s="97"/>
      <c r="AD8526" s="476"/>
      <c r="AI8526" s="473"/>
    </row>
    <row r="8527" spans="1:35" s="4" customFormat="1" x14ac:dyDescent="0.25">
      <c r="A8527" s="408"/>
      <c r="B8527" s="488">
        <v>45586</v>
      </c>
      <c r="C8527" s="96" t="s">
        <v>134</v>
      </c>
      <c r="D8527" s="408" t="s">
        <v>99</v>
      </c>
      <c r="E8527" s="408" t="s">
        <v>2</v>
      </c>
      <c r="F8527" s="97">
        <v>299</v>
      </c>
      <c r="G8527" s="97"/>
      <c r="H8527" s="116"/>
      <c r="I8527" s="116"/>
      <c r="J8527" s="97"/>
      <c r="AD8527" s="476"/>
      <c r="AI8527" s="473"/>
    </row>
    <row r="8528" spans="1:35" s="4" customFormat="1" x14ac:dyDescent="0.25">
      <c r="A8528" s="408"/>
      <c r="B8528" s="488">
        <v>45586</v>
      </c>
      <c r="C8528" s="96" t="s">
        <v>279</v>
      </c>
      <c r="D8528" s="408" t="s">
        <v>99</v>
      </c>
      <c r="E8528" s="408" t="s">
        <v>2</v>
      </c>
      <c r="F8528" s="97">
        <v>0</v>
      </c>
      <c r="G8528" s="97"/>
      <c r="H8528" s="116"/>
      <c r="I8528" s="116"/>
      <c r="J8528" s="97"/>
      <c r="AD8528" s="476"/>
      <c r="AI8528" s="473"/>
    </row>
    <row r="8529" spans="1:35" s="4" customFormat="1" x14ac:dyDescent="0.25">
      <c r="A8529" s="408"/>
      <c r="B8529" s="488">
        <v>45586</v>
      </c>
      <c r="C8529" s="96" t="s">
        <v>139</v>
      </c>
      <c r="D8529" s="408" t="s">
        <v>92</v>
      </c>
      <c r="E8529" s="408" t="s">
        <v>2</v>
      </c>
      <c r="F8529" s="97">
        <v>200</v>
      </c>
      <c r="G8529" s="97"/>
      <c r="H8529" s="116"/>
      <c r="I8529" s="116"/>
      <c r="J8529" s="97"/>
      <c r="AD8529" s="476"/>
      <c r="AI8529" s="473"/>
    </row>
    <row r="8530" spans="1:35" s="4" customFormat="1" x14ac:dyDescent="0.25">
      <c r="A8530" s="408"/>
      <c r="B8530" s="488">
        <v>45586</v>
      </c>
      <c r="C8530" s="96" t="s">
        <v>140</v>
      </c>
      <c r="D8530" s="408" t="s">
        <v>92</v>
      </c>
      <c r="E8530" s="408" t="s">
        <v>2</v>
      </c>
      <c r="F8530" s="97">
        <v>116</v>
      </c>
      <c r="G8530" s="97"/>
      <c r="H8530" s="116"/>
      <c r="I8530" s="116"/>
      <c r="J8530" s="97"/>
      <c r="AD8530" s="476"/>
      <c r="AI8530" s="473"/>
    </row>
    <row r="8531" spans="1:35" s="4" customFormat="1" x14ac:dyDescent="0.25">
      <c r="A8531" s="408"/>
      <c r="B8531" s="488">
        <v>45586</v>
      </c>
      <c r="C8531" s="96" t="s">
        <v>141</v>
      </c>
      <c r="D8531" s="408" t="s">
        <v>92</v>
      </c>
      <c r="E8531" s="408" t="s">
        <v>2</v>
      </c>
      <c r="F8531" s="97">
        <v>0</v>
      </c>
      <c r="G8531" s="97"/>
      <c r="H8531" s="116"/>
      <c r="I8531" s="116"/>
      <c r="J8531" s="97"/>
      <c r="AD8531" s="476"/>
      <c r="AI8531" s="473"/>
    </row>
    <row r="8532" spans="1:35" s="4" customFormat="1" x14ac:dyDescent="0.25">
      <c r="A8532" s="408"/>
      <c r="B8532" s="488">
        <v>45586</v>
      </c>
      <c r="C8532" s="96" t="s">
        <v>252</v>
      </c>
      <c r="D8532" s="408" t="s">
        <v>92</v>
      </c>
      <c r="E8532" s="408" t="s">
        <v>2</v>
      </c>
      <c r="F8532" s="97">
        <v>0</v>
      </c>
      <c r="G8532" s="97"/>
      <c r="H8532" s="116"/>
      <c r="I8532" s="116"/>
      <c r="J8532" s="97"/>
      <c r="AD8532" s="476"/>
      <c r="AI8532" s="473"/>
    </row>
    <row r="8533" spans="1:35" s="4" customFormat="1" x14ac:dyDescent="0.25">
      <c r="A8533" s="408"/>
      <c r="B8533" s="488">
        <v>45586</v>
      </c>
      <c r="C8533" s="96" t="s">
        <v>259</v>
      </c>
      <c r="D8533" s="408" t="s">
        <v>92</v>
      </c>
      <c r="E8533" s="408" t="s">
        <v>2</v>
      </c>
      <c r="F8533" s="97">
        <v>0</v>
      </c>
      <c r="G8533" s="97"/>
      <c r="H8533" s="116"/>
      <c r="I8533" s="116"/>
      <c r="J8533" s="97"/>
      <c r="AD8533" s="476"/>
      <c r="AI8533" s="473"/>
    </row>
    <row r="8534" spans="1:35" s="4" customFormat="1" x14ac:dyDescent="0.25">
      <c r="A8534" s="408"/>
      <c r="B8534" s="488">
        <v>45586</v>
      </c>
      <c r="C8534" s="96" t="s">
        <v>260</v>
      </c>
      <c r="D8534" s="408" t="s">
        <v>92</v>
      </c>
      <c r="E8534" s="408" t="s">
        <v>2</v>
      </c>
      <c r="F8534" s="97">
        <v>0</v>
      </c>
      <c r="G8534" s="97"/>
      <c r="H8534" s="116"/>
      <c r="I8534" s="116"/>
      <c r="J8534" s="97"/>
      <c r="AD8534" s="476"/>
      <c r="AI8534" s="473"/>
    </row>
    <row r="8535" spans="1:35" s="4" customFormat="1" x14ac:dyDescent="0.25">
      <c r="A8535" s="408"/>
      <c r="B8535" s="488">
        <v>45586</v>
      </c>
      <c r="C8535" s="96" t="s">
        <v>474</v>
      </c>
      <c r="D8535" s="408" t="s">
        <v>269</v>
      </c>
      <c r="E8535" s="408" t="s">
        <v>470</v>
      </c>
      <c r="F8535" s="97">
        <v>121</v>
      </c>
      <c r="G8535" s="97"/>
      <c r="H8535" s="116"/>
      <c r="I8535" s="116"/>
      <c r="J8535" s="97"/>
      <c r="AD8535" s="476"/>
      <c r="AI8535" s="473"/>
    </row>
    <row r="8536" spans="1:35" s="4" customFormat="1" x14ac:dyDescent="0.25">
      <c r="A8536" s="408"/>
      <c r="B8536" s="488">
        <v>45586</v>
      </c>
      <c r="C8536" s="96" t="s">
        <v>475</v>
      </c>
      <c r="D8536" s="408" t="s">
        <v>269</v>
      </c>
      <c r="E8536" s="408" t="s">
        <v>470</v>
      </c>
      <c r="F8536" s="97">
        <v>122</v>
      </c>
      <c r="G8536" s="97"/>
      <c r="H8536" s="116"/>
      <c r="I8536" s="116"/>
      <c r="J8536" s="97"/>
      <c r="AD8536" s="476"/>
      <c r="AI8536" s="473"/>
    </row>
    <row r="8537" spans="1:35" s="4" customFormat="1" x14ac:dyDescent="0.25">
      <c r="A8537" s="408"/>
      <c r="B8537" s="488">
        <v>45586</v>
      </c>
      <c r="C8537" s="96" t="s">
        <v>476</v>
      </c>
      <c r="D8537" s="408" t="s">
        <v>269</v>
      </c>
      <c r="E8537" s="408" t="s">
        <v>470</v>
      </c>
      <c r="F8537" s="97">
        <v>106</v>
      </c>
      <c r="G8537" s="97"/>
      <c r="H8537" s="116"/>
      <c r="I8537" s="116"/>
      <c r="J8537" s="97"/>
      <c r="AD8537" s="476"/>
      <c r="AI8537" s="473"/>
    </row>
    <row r="8538" spans="1:35" s="4" customFormat="1" x14ac:dyDescent="0.25">
      <c r="A8538" s="408"/>
      <c r="B8538" s="488">
        <v>45586</v>
      </c>
      <c r="C8538" s="96" t="s">
        <v>477</v>
      </c>
      <c r="D8538" s="408" t="s">
        <v>269</v>
      </c>
      <c r="E8538" s="408" t="s">
        <v>470</v>
      </c>
      <c r="F8538" s="97">
        <v>123</v>
      </c>
      <c r="G8538" s="97"/>
      <c r="H8538" s="116"/>
      <c r="I8538" s="116"/>
      <c r="J8538" s="97"/>
      <c r="AD8538" s="476"/>
      <c r="AI8538" s="473"/>
    </row>
    <row r="8539" spans="1:35" s="4" customFormat="1" x14ac:dyDescent="0.25">
      <c r="A8539" s="408"/>
      <c r="B8539" s="488">
        <v>45586</v>
      </c>
      <c r="C8539" s="96" t="s">
        <v>509</v>
      </c>
      <c r="D8539" s="408" t="s">
        <v>269</v>
      </c>
      <c r="E8539" s="408" t="s">
        <v>470</v>
      </c>
      <c r="F8539" s="97">
        <v>0</v>
      </c>
      <c r="G8539" s="97"/>
      <c r="H8539" s="116"/>
      <c r="I8539" s="116"/>
      <c r="J8539" s="97"/>
      <c r="AD8539" s="476"/>
      <c r="AI8539" s="473"/>
    </row>
    <row r="8540" spans="1:35" s="4" customFormat="1" x14ac:dyDescent="0.25">
      <c r="A8540" s="408"/>
      <c r="B8540" s="488">
        <v>45586</v>
      </c>
      <c r="C8540" s="373" t="s">
        <v>478</v>
      </c>
      <c r="D8540" s="408" t="s">
        <v>103</v>
      </c>
      <c r="E8540" s="408" t="s">
        <v>470</v>
      </c>
      <c r="F8540" s="97">
        <v>98</v>
      </c>
      <c r="G8540" s="97"/>
      <c r="H8540" s="116"/>
      <c r="I8540" s="116"/>
      <c r="J8540" s="97"/>
      <c r="AD8540" s="476"/>
      <c r="AI8540" s="473"/>
    </row>
    <row r="8541" spans="1:35" s="4" customFormat="1" x14ac:dyDescent="0.25">
      <c r="A8541" s="408"/>
      <c r="B8541" s="488">
        <v>45586</v>
      </c>
      <c r="C8541" s="96" t="s">
        <v>519</v>
      </c>
      <c r="D8541" s="408" t="s">
        <v>103</v>
      </c>
      <c r="E8541" s="408" t="s">
        <v>504</v>
      </c>
      <c r="F8541" s="97">
        <v>0</v>
      </c>
      <c r="G8541" s="97"/>
      <c r="H8541" s="116"/>
      <c r="I8541" s="116"/>
      <c r="J8541" s="97"/>
      <c r="AD8541" s="476"/>
      <c r="AI8541" s="473"/>
    </row>
    <row r="8542" spans="1:35" s="4" customFormat="1" x14ac:dyDescent="0.25">
      <c r="A8542" s="408"/>
      <c r="B8542" s="488">
        <v>45586</v>
      </c>
      <c r="C8542" s="96" t="s">
        <v>507</v>
      </c>
      <c r="D8542" s="408" t="s">
        <v>269</v>
      </c>
      <c r="E8542" s="408" t="s">
        <v>504</v>
      </c>
      <c r="F8542" s="97">
        <v>0</v>
      </c>
      <c r="G8542" s="97"/>
      <c r="H8542" s="116"/>
      <c r="I8542" s="116"/>
      <c r="J8542" s="97"/>
      <c r="AD8542" s="476"/>
      <c r="AI8542" s="473"/>
    </row>
    <row r="8543" spans="1:35" s="4" customFormat="1" x14ac:dyDescent="0.25">
      <c r="A8543" s="408"/>
      <c r="B8543" s="488">
        <v>45587</v>
      </c>
      <c r="C8543" s="96" t="s">
        <v>125</v>
      </c>
      <c r="D8543" s="408" t="str">
        <f>VLOOKUP(C8543,X$4:Z8905,2,FALSE)</f>
        <v>بلدوزر D155</v>
      </c>
      <c r="E8543" s="408" t="str">
        <f>VLOOKUP(C8543,X$4:Z8905,3,FALSE)</f>
        <v>شرکتی</v>
      </c>
      <c r="F8543" s="97">
        <v>0</v>
      </c>
      <c r="G8543" s="97"/>
      <c r="H8543" s="116"/>
      <c r="I8543" s="116"/>
      <c r="J8543" s="97"/>
      <c r="AD8543" s="476"/>
      <c r="AI8543" s="473"/>
    </row>
    <row r="8544" spans="1:35" s="4" customFormat="1" x14ac:dyDescent="0.25">
      <c r="A8544" s="408"/>
      <c r="B8544" s="488">
        <v>45587</v>
      </c>
      <c r="C8544" s="96" t="s">
        <v>290</v>
      </c>
      <c r="D8544" s="408" t="str">
        <f>VLOOKUP(C8544,X$4:Z8906,2,FALSE)</f>
        <v>بلدوزر D155</v>
      </c>
      <c r="E8544" s="408" t="str">
        <f>VLOOKUP(C8544,X$4:Z8906,3,FALSE)</f>
        <v>شرکتی</v>
      </c>
      <c r="F8544" s="97">
        <v>0</v>
      </c>
      <c r="G8544" s="97"/>
      <c r="H8544" s="116"/>
      <c r="I8544" s="116"/>
      <c r="J8544" s="97"/>
      <c r="AD8544" s="476"/>
      <c r="AI8544" s="473"/>
    </row>
    <row r="8545" spans="1:35" s="4" customFormat="1" x14ac:dyDescent="0.25">
      <c r="A8545" s="408"/>
      <c r="B8545" s="488">
        <v>45587</v>
      </c>
      <c r="C8545" s="96" t="s">
        <v>88</v>
      </c>
      <c r="D8545" s="408" t="str">
        <f>VLOOKUP(C8545,X$4:Z8907,2,FALSE)</f>
        <v>گریدر  ۱۶g</v>
      </c>
      <c r="E8545" s="408" t="str">
        <f>VLOOKUP(C8545,X$4:Z8907,3,FALSE)</f>
        <v>شرکتی</v>
      </c>
      <c r="F8545" s="97">
        <v>0</v>
      </c>
      <c r="G8545" s="97"/>
      <c r="H8545" s="116"/>
      <c r="I8545" s="116"/>
      <c r="J8545" s="97"/>
      <c r="AD8545" s="476"/>
      <c r="AI8545" s="473"/>
    </row>
    <row r="8546" spans="1:35" s="4" customFormat="1" x14ac:dyDescent="0.25">
      <c r="A8546" s="408"/>
      <c r="B8546" s="488">
        <v>45587</v>
      </c>
      <c r="C8546" s="96" t="s">
        <v>294</v>
      </c>
      <c r="D8546" s="408" t="str">
        <f>VLOOKUP(C8546,X$4:Z8908,2,FALSE)</f>
        <v>گریدر  ۱۶g</v>
      </c>
      <c r="E8546" s="408" t="str">
        <f>VLOOKUP(C8546,X$4:Z8908,3,FALSE)</f>
        <v>شرکتی</v>
      </c>
      <c r="F8546" s="97">
        <v>0</v>
      </c>
      <c r="G8546" s="97"/>
      <c r="H8546" s="116"/>
      <c r="I8546" s="116"/>
      <c r="J8546" s="97"/>
      <c r="AD8546" s="476"/>
      <c r="AI8546" s="473"/>
    </row>
    <row r="8547" spans="1:35" s="4" customFormat="1" x14ac:dyDescent="0.25">
      <c r="A8547" s="408"/>
      <c r="B8547" s="488">
        <v>45587</v>
      </c>
      <c r="C8547" s="96" t="s">
        <v>559</v>
      </c>
      <c r="D8547" s="408" t="str">
        <f>VLOOKUP(C8547,X$4:Z8548,2,FALSE)</f>
        <v>لودر VOLVO</v>
      </c>
      <c r="E8547" s="408" t="str">
        <f>VLOOKUP(C8547,X$4:Z8548,3,FALSE)</f>
        <v>شرکتی</v>
      </c>
      <c r="F8547" s="97">
        <v>0</v>
      </c>
      <c r="G8547" s="97"/>
      <c r="H8547" s="116"/>
      <c r="I8547" s="116"/>
      <c r="J8547" s="97"/>
      <c r="AD8547" s="476"/>
      <c r="AI8547" s="473"/>
    </row>
    <row r="8548" spans="1:35" s="4" customFormat="1" x14ac:dyDescent="0.25">
      <c r="A8548" s="408"/>
      <c r="B8548" s="488">
        <v>45587</v>
      </c>
      <c r="C8548" s="96" t="s">
        <v>119</v>
      </c>
      <c r="D8548" s="408" t="str">
        <f>VLOOKUP(C8548,X$4:Z8910,2,FALSE)</f>
        <v>میکسراتکو</v>
      </c>
      <c r="E8548" s="408" t="str">
        <f>VLOOKUP(C8548,X$4:Z8910,3,FALSE)</f>
        <v>شرکتی</v>
      </c>
      <c r="F8548" s="97">
        <v>0</v>
      </c>
      <c r="G8548" s="97"/>
      <c r="H8548" s="116"/>
      <c r="I8548" s="116"/>
      <c r="J8548" s="97"/>
      <c r="AD8548" s="476"/>
      <c r="AI8548" s="473"/>
    </row>
    <row r="8549" spans="1:35" s="4" customFormat="1" x14ac:dyDescent="0.25">
      <c r="A8549" s="408"/>
      <c r="B8549" s="488">
        <v>45587</v>
      </c>
      <c r="C8549" s="96" t="s">
        <v>121</v>
      </c>
      <c r="D8549" s="408" t="str">
        <f>VLOOKUP(C8549,X$4:Z8911,2,FALSE)</f>
        <v>میکسر امیکو</v>
      </c>
      <c r="E8549" s="408" t="str">
        <f>VLOOKUP(C8549,X$4:Z8911,3,FALSE)</f>
        <v>شرکتی</v>
      </c>
      <c r="F8549" s="97">
        <v>0</v>
      </c>
      <c r="G8549" s="97"/>
      <c r="H8549" s="116"/>
      <c r="I8549" s="116"/>
      <c r="J8549" s="97"/>
      <c r="AD8549" s="476"/>
      <c r="AI8549" s="473"/>
    </row>
    <row r="8550" spans="1:35" s="4" customFormat="1" x14ac:dyDescent="0.25">
      <c r="A8550" s="408"/>
      <c r="B8550" s="488">
        <v>45587</v>
      </c>
      <c r="C8550" s="96" t="s">
        <v>349</v>
      </c>
      <c r="D8550" s="408" t="str">
        <f>VLOOKUP(C8550,X$4:Z8912,2,FALSE)</f>
        <v>میکسر اتکو</v>
      </c>
      <c r="E8550" s="408" t="str">
        <f>VLOOKUP(C8550,X$4:Z8912,3,FALSE)</f>
        <v>شرکتی</v>
      </c>
      <c r="F8550" s="97">
        <v>0</v>
      </c>
      <c r="G8550" s="97"/>
      <c r="H8550" s="116"/>
      <c r="I8550" s="116"/>
      <c r="J8550" s="97"/>
      <c r="AD8550" s="476"/>
      <c r="AI8550" s="473"/>
    </row>
    <row r="8551" spans="1:35" s="4" customFormat="1" x14ac:dyDescent="0.25">
      <c r="A8551" s="408"/>
      <c r="B8551" s="488">
        <v>45587</v>
      </c>
      <c r="C8551" s="96" t="s">
        <v>449</v>
      </c>
      <c r="D8551" s="408" t="str">
        <f>VLOOKUP(C8551,X$4:Z8913,2,FALSE)</f>
        <v>میکسر امیکو</v>
      </c>
      <c r="E8551" s="408" t="str">
        <f>VLOOKUP(C8551,X$4:Z8913,3,FALSE)</f>
        <v>شرکتی</v>
      </c>
      <c r="F8551" s="97">
        <v>0</v>
      </c>
      <c r="G8551" s="97"/>
      <c r="H8551" s="116"/>
      <c r="I8551" s="116"/>
      <c r="J8551" s="97"/>
      <c r="AD8551" s="476"/>
      <c r="AI8551" s="473"/>
    </row>
    <row r="8552" spans="1:35" s="4" customFormat="1" x14ac:dyDescent="0.25">
      <c r="A8552" s="408"/>
      <c r="B8552" s="488">
        <v>45587</v>
      </c>
      <c r="C8552" s="96" t="s">
        <v>118</v>
      </c>
      <c r="D8552" s="408" t="str">
        <f>VLOOKUP(C8552,X$4:Z8914,2,FALSE)</f>
        <v>غلطک</v>
      </c>
      <c r="E8552" s="408" t="str">
        <f>VLOOKUP(C8552,X$4:Z8914,3,FALSE)</f>
        <v>شرکتی</v>
      </c>
      <c r="F8552" s="97">
        <v>0</v>
      </c>
      <c r="G8552" s="97"/>
      <c r="H8552" s="116"/>
      <c r="I8552" s="116"/>
      <c r="J8552" s="97"/>
      <c r="AD8552" s="476"/>
      <c r="AI8552" s="473"/>
    </row>
    <row r="8553" spans="1:35" s="4" customFormat="1" x14ac:dyDescent="0.25">
      <c r="A8553" s="408"/>
      <c r="B8553" s="488">
        <v>45587</v>
      </c>
      <c r="C8553" s="96" t="s">
        <v>109</v>
      </c>
      <c r="D8553" s="408" t="str">
        <f>VLOOKUP(C8553,X$4:Z8915,2,FALSE)</f>
        <v>غلطک</v>
      </c>
      <c r="E8553" s="408" t="str">
        <f>VLOOKUP(C8553,X$4:Z8915,3,FALSE)</f>
        <v>شرکتی</v>
      </c>
      <c r="F8553" s="97">
        <v>0</v>
      </c>
      <c r="G8553" s="97"/>
      <c r="H8553" s="116"/>
      <c r="I8553" s="116"/>
      <c r="J8553" s="97"/>
      <c r="AD8553" s="476"/>
      <c r="AI8553" s="473"/>
    </row>
    <row r="8554" spans="1:35" s="4" customFormat="1" x14ac:dyDescent="0.25">
      <c r="A8554" s="408"/>
      <c r="B8554" s="488">
        <v>45587</v>
      </c>
      <c r="C8554" s="96" t="s">
        <v>106</v>
      </c>
      <c r="D8554" s="408" t="str">
        <f>VLOOKUP(C8554,X$4:Z8916,2,FALSE)</f>
        <v>غلطک</v>
      </c>
      <c r="E8554" s="408" t="str">
        <f>VLOOKUP(C8554,X$4:Z8916,3,FALSE)</f>
        <v>شرکتی</v>
      </c>
      <c r="F8554" s="97">
        <v>0</v>
      </c>
      <c r="G8554" s="97"/>
      <c r="H8554" s="116"/>
      <c r="I8554" s="116"/>
      <c r="J8554" s="97"/>
      <c r="AD8554" s="476"/>
      <c r="AI8554" s="473"/>
    </row>
    <row r="8555" spans="1:35" s="4" customFormat="1" x14ac:dyDescent="0.25">
      <c r="A8555" s="408"/>
      <c r="B8555" s="488">
        <v>45587</v>
      </c>
      <c r="C8555" s="2" t="s">
        <v>278</v>
      </c>
      <c r="D8555" s="408" t="str">
        <f>VLOOKUP(C8555,X$4:Z8917,2,FALSE)</f>
        <v>غلطک</v>
      </c>
      <c r="E8555" s="408" t="str">
        <f>VLOOKUP(C8555,X$4:Z8917,3,FALSE)</f>
        <v>شرکتی</v>
      </c>
      <c r="F8555" s="97">
        <v>0</v>
      </c>
      <c r="G8555" s="97"/>
      <c r="H8555" s="116"/>
      <c r="I8555" s="116"/>
      <c r="J8555" s="97"/>
      <c r="AD8555" s="476"/>
      <c r="AI8555" s="473"/>
    </row>
    <row r="8556" spans="1:35" s="4" customFormat="1" x14ac:dyDescent="0.25">
      <c r="A8556" s="408"/>
      <c r="B8556" s="488">
        <v>45587</v>
      </c>
      <c r="C8556" s="96" t="s">
        <v>539</v>
      </c>
      <c r="D8556" s="408" t="str">
        <f>VLOOKUP(C8556,X$4:Z8918,2,FALSE)</f>
        <v>غلطک</v>
      </c>
      <c r="E8556" s="408" t="str">
        <f>VLOOKUP(C8556,X$4:Z8918,3,FALSE)</f>
        <v>شرکتی</v>
      </c>
      <c r="F8556" s="97">
        <v>0</v>
      </c>
      <c r="G8556" s="97"/>
      <c r="H8556" s="116"/>
      <c r="I8556" s="116"/>
      <c r="J8556" s="97"/>
      <c r="AD8556" s="476"/>
      <c r="AI8556" s="473"/>
    </row>
    <row r="8557" spans="1:35" s="4" customFormat="1" x14ac:dyDescent="0.25">
      <c r="A8557" s="408"/>
      <c r="B8557" s="488">
        <v>45587</v>
      </c>
      <c r="C8557" s="96" t="s">
        <v>562</v>
      </c>
      <c r="D8557" s="408" t="str">
        <f>VLOOKUP(C8557,X$4:Z8919,2,FALSE)</f>
        <v>غلطک</v>
      </c>
      <c r="E8557" s="408" t="str">
        <f>VLOOKUP(C8557,X$4:Z8919,3,FALSE)</f>
        <v>شرکتی</v>
      </c>
      <c r="F8557" s="97">
        <v>0</v>
      </c>
      <c r="G8557" s="97"/>
      <c r="H8557" s="116"/>
      <c r="I8557" s="116"/>
      <c r="J8557" s="97"/>
      <c r="AD8557" s="476"/>
      <c r="AI8557" s="473"/>
    </row>
    <row r="8558" spans="1:35" s="4" customFormat="1" x14ac:dyDescent="0.25">
      <c r="A8558" s="408"/>
      <c r="B8558" s="488">
        <v>45587</v>
      </c>
      <c r="C8558" s="96" t="s">
        <v>91</v>
      </c>
      <c r="D8558" s="408" t="str">
        <f>VLOOKUP(C8558,X$4:Z8920,2,FALSE)</f>
        <v>کامیون کمپرسی جفت</v>
      </c>
      <c r="E8558" s="408" t="str">
        <f>VLOOKUP(C8558,X$4:Z8920,3,FALSE)</f>
        <v>شرکتی</v>
      </c>
      <c r="F8558" s="97">
        <v>0</v>
      </c>
      <c r="G8558" s="97"/>
      <c r="H8558" s="116"/>
      <c r="I8558" s="116"/>
      <c r="J8558" s="97"/>
      <c r="AD8558" s="476"/>
      <c r="AI8558" s="473"/>
    </row>
    <row r="8559" spans="1:35" s="4" customFormat="1" x14ac:dyDescent="0.25">
      <c r="A8559" s="408"/>
      <c r="B8559" s="488">
        <v>45587</v>
      </c>
      <c r="C8559" s="96" t="s">
        <v>94</v>
      </c>
      <c r="D8559" s="408" t="str">
        <f>VLOOKUP(C8559,X$4:Z8921,2,FALSE)</f>
        <v>کامیون کمپرسی جفت</v>
      </c>
      <c r="E8559" s="408" t="str">
        <f>VLOOKUP(C8559,X$4:Z8921,3,FALSE)</f>
        <v>شرکتی</v>
      </c>
      <c r="F8559" s="97">
        <v>0</v>
      </c>
      <c r="G8559" s="97"/>
      <c r="H8559" s="116"/>
      <c r="I8559" s="116"/>
      <c r="J8559" s="97"/>
      <c r="AD8559" s="476"/>
      <c r="AI8559" s="473"/>
    </row>
    <row r="8560" spans="1:35" s="4" customFormat="1" x14ac:dyDescent="0.25">
      <c r="A8560" s="408"/>
      <c r="B8560" s="488">
        <v>45587</v>
      </c>
      <c r="C8560" s="96" t="s">
        <v>116</v>
      </c>
      <c r="D8560" s="408" t="str">
        <f>VLOOKUP(C8560,X$4:Z8922,2,FALSE)</f>
        <v>کامیون کمپرسی جفت</v>
      </c>
      <c r="E8560" s="408" t="str">
        <f>VLOOKUP(C8560,X$4:Z8922,3,FALSE)</f>
        <v>شرکتی</v>
      </c>
      <c r="F8560" s="97">
        <v>0</v>
      </c>
      <c r="G8560" s="97"/>
      <c r="H8560" s="116"/>
      <c r="I8560" s="116"/>
      <c r="J8560" s="97"/>
      <c r="AD8560" s="476"/>
      <c r="AI8560" s="473"/>
    </row>
    <row r="8561" spans="1:35" s="4" customFormat="1" x14ac:dyDescent="0.25">
      <c r="A8561" s="408"/>
      <c r="B8561" s="488">
        <v>45587</v>
      </c>
      <c r="C8561" s="96" t="s">
        <v>128</v>
      </c>
      <c r="D8561" s="408" t="str">
        <f>VLOOKUP(C8561,X$4:Z8923,2,FALSE)</f>
        <v>تانکر ابپاش بنز</v>
      </c>
      <c r="E8561" s="408" t="str">
        <f>VLOOKUP(C8561,X$4:Z8923,3,FALSE)</f>
        <v>شرکتی</v>
      </c>
      <c r="F8561" s="97">
        <v>0</v>
      </c>
      <c r="G8561" s="97"/>
      <c r="H8561" s="116"/>
      <c r="I8561" s="116"/>
      <c r="J8561" s="97"/>
      <c r="AD8561" s="476"/>
      <c r="AI8561" s="473"/>
    </row>
    <row r="8562" spans="1:35" s="4" customFormat="1" x14ac:dyDescent="0.25">
      <c r="A8562" s="408"/>
      <c r="B8562" s="488">
        <v>45587</v>
      </c>
      <c r="C8562" s="96" t="s">
        <v>96</v>
      </c>
      <c r="D8562" s="408" t="str">
        <f>VLOOKUP(C8562,X$4:Z8924,2,FALSE)</f>
        <v>تانکر ابپاش بنز</v>
      </c>
      <c r="E8562" s="408" t="str">
        <f>VLOOKUP(C8562,X$4:Z8924,3,FALSE)</f>
        <v>شرکتی</v>
      </c>
      <c r="F8562" s="97">
        <v>0</v>
      </c>
      <c r="G8562" s="97"/>
      <c r="H8562" s="116"/>
      <c r="I8562" s="116"/>
      <c r="J8562" s="97"/>
      <c r="AD8562" s="476"/>
      <c r="AI8562" s="473"/>
    </row>
    <row r="8563" spans="1:35" s="4" customFormat="1" x14ac:dyDescent="0.25">
      <c r="A8563" s="408"/>
      <c r="B8563" s="488">
        <v>45587</v>
      </c>
      <c r="C8563" s="96" t="s">
        <v>113</v>
      </c>
      <c r="D8563" s="408" t="str">
        <f>VLOOKUP(C8563,X$4:Z8925,2,FALSE)</f>
        <v>تانکر سوخت بنز</v>
      </c>
      <c r="E8563" s="408" t="str">
        <f>VLOOKUP(C8563,X$4:Z8925,3,FALSE)</f>
        <v>شرکتی</v>
      </c>
      <c r="F8563" s="97">
        <v>0</v>
      </c>
      <c r="G8563" s="97"/>
      <c r="H8563" s="116"/>
      <c r="I8563" s="116"/>
      <c r="J8563" s="97"/>
      <c r="AD8563" s="476"/>
      <c r="AI8563" s="473"/>
    </row>
    <row r="8564" spans="1:35" s="4" customFormat="1" x14ac:dyDescent="0.25">
      <c r="A8564" s="408"/>
      <c r="B8564" s="488">
        <v>45587</v>
      </c>
      <c r="C8564" s="96" t="s">
        <v>156</v>
      </c>
      <c r="D8564" s="408" t="str">
        <f>VLOOKUP(C8564,X$4:Z8926,2,FALSE)</f>
        <v>بیل مکانیکی 220</v>
      </c>
      <c r="E8564" s="408" t="str">
        <f>VLOOKUP(C8564,X$4:Z8926,3,FALSE)</f>
        <v>تکبری</v>
      </c>
      <c r="F8564" s="97">
        <v>0</v>
      </c>
      <c r="G8564" s="97"/>
      <c r="H8564" s="116"/>
      <c r="I8564" s="116"/>
      <c r="J8564" s="97"/>
      <c r="AD8564" s="476"/>
      <c r="AI8564" s="473"/>
    </row>
    <row r="8565" spans="1:35" s="4" customFormat="1" x14ac:dyDescent="0.25">
      <c r="A8565" s="408"/>
      <c r="B8565" s="488">
        <v>45587</v>
      </c>
      <c r="C8565" s="96" t="s">
        <v>142</v>
      </c>
      <c r="D8565" s="408" t="str">
        <f>VLOOKUP(C8565,X$4:Z8927,2,FALSE)</f>
        <v>بلدوزر D85</v>
      </c>
      <c r="E8565" s="408" t="str">
        <f>VLOOKUP(C8565,X$4:Z8927,3,FALSE)</f>
        <v>اکبری</v>
      </c>
      <c r="F8565" s="97">
        <v>237</v>
      </c>
      <c r="G8565" s="97"/>
      <c r="H8565" s="116"/>
      <c r="I8565" s="116"/>
      <c r="J8565" s="97"/>
      <c r="AD8565" s="476"/>
      <c r="AI8565" s="473"/>
    </row>
    <row r="8566" spans="1:35" s="4" customFormat="1" x14ac:dyDescent="0.25">
      <c r="A8566" s="408"/>
      <c r="B8566" s="488">
        <v>45587</v>
      </c>
      <c r="C8566" s="96" t="s">
        <v>144</v>
      </c>
      <c r="D8566" s="408" t="str">
        <f>VLOOKUP(C8566,X$4:Z8928,2,FALSE)</f>
        <v>بلدوزر D85</v>
      </c>
      <c r="E8566" s="408" t="str">
        <f>VLOOKUP(C8566,X$4:Z8928,3,FALSE)</f>
        <v>اکبری</v>
      </c>
      <c r="F8566" s="97">
        <v>223</v>
      </c>
      <c r="G8566" s="97"/>
      <c r="H8566" s="116"/>
      <c r="I8566" s="116"/>
      <c r="J8566" s="97"/>
      <c r="AD8566" s="476"/>
      <c r="AI8566" s="473"/>
    </row>
    <row r="8567" spans="1:35" s="4" customFormat="1" x14ac:dyDescent="0.25">
      <c r="A8567" s="408"/>
      <c r="B8567" s="488">
        <v>45587</v>
      </c>
      <c r="C8567" s="96" t="s">
        <v>145</v>
      </c>
      <c r="D8567" s="408" t="str">
        <f>VLOOKUP(C8567,X$4:Z8929,2,FALSE)</f>
        <v>بلدوزر کاترپیلار D8</v>
      </c>
      <c r="E8567" s="408" t="str">
        <f>VLOOKUP(C8567,X$4:Z8929,3,FALSE)</f>
        <v>حسن پور</v>
      </c>
      <c r="F8567" s="97">
        <v>119</v>
      </c>
      <c r="G8567" s="97"/>
      <c r="H8567" s="116"/>
      <c r="I8567" s="116"/>
      <c r="J8567" s="97"/>
      <c r="AD8567" s="476"/>
      <c r="AI8567" s="473"/>
    </row>
    <row r="8568" spans="1:35" s="4" customFormat="1" x14ac:dyDescent="0.25">
      <c r="A8568" s="408"/>
      <c r="B8568" s="488">
        <v>45587</v>
      </c>
      <c r="C8568" s="96" t="s">
        <v>160</v>
      </c>
      <c r="D8568" s="408" t="str">
        <f>VLOOKUP(C8568,X$4:Z8930,2,FALSE)</f>
        <v>بیل مکانیکی 220</v>
      </c>
      <c r="E8568" s="408" t="str">
        <f>VLOOKUP(C8568,X$4:Z8930,3,FALSE)</f>
        <v>رضاپور</v>
      </c>
      <c r="F8568" s="97">
        <v>0</v>
      </c>
      <c r="G8568" s="97"/>
      <c r="H8568" s="116"/>
      <c r="I8568" s="116"/>
      <c r="J8568" s="97"/>
      <c r="AD8568" s="476"/>
      <c r="AI8568" s="473"/>
    </row>
    <row r="8569" spans="1:35" s="4" customFormat="1" x14ac:dyDescent="0.25">
      <c r="A8569" s="408"/>
      <c r="B8569" s="488">
        <v>45587</v>
      </c>
      <c r="C8569" s="96" t="s">
        <v>283</v>
      </c>
      <c r="D8569" s="408" t="str">
        <f>VLOOKUP(C8569,X$4:Z8931,2,FALSE)</f>
        <v>لودر ZL50</v>
      </c>
      <c r="E8569" s="408" t="str">
        <f>VLOOKUP(C8569,X$4:Z8931,3,FALSE)</f>
        <v>میرزایی</v>
      </c>
      <c r="F8569" s="97">
        <v>0</v>
      </c>
      <c r="G8569" s="97"/>
      <c r="H8569" s="116"/>
      <c r="I8569" s="116"/>
      <c r="J8569" s="97"/>
      <c r="AD8569" s="476"/>
      <c r="AI8569" s="473"/>
    </row>
    <row r="8570" spans="1:35" s="4" customFormat="1" x14ac:dyDescent="0.25">
      <c r="A8570" s="408"/>
      <c r="B8570" s="488">
        <v>45587</v>
      </c>
      <c r="C8570" s="96" t="s">
        <v>148</v>
      </c>
      <c r="D8570" s="408" t="str">
        <f>VLOOKUP(C8570,X$4:Z8932,2,FALSE)</f>
        <v>کامیون کمپرسی تک</v>
      </c>
      <c r="E8570" s="408" t="str">
        <f>VLOOKUP(C8570,X$4:Z8932,3,FALSE)</f>
        <v>میرزایی</v>
      </c>
      <c r="F8570" s="97">
        <v>0</v>
      </c>
      <c r="G8570" s="97"/>
      <c r="H8570" s="116"/>
      <c r="I8570" s="116"/>
      <c r="J8570" s="97"/>
      <c r="AD8570" s="476"/>
      <c r="AI8570" s="473"/>
    </row>
    <row r="8571" spans="1:35" s="4" customFormat="1" x14ac:dyDescent="0.25">
      <c r="A8571" s="408"/>
      <c r="B8571" s="488">
        <v>45587</v>
      </c>
      <c r="C8571" s="213" t="s">
        <v>467</v>
      </c>
      <c r="D8571" s="408" t="str">
        <f>VLOOKUP(C8571,X$4:Z8933,2,FALSE)</f>
        <v>تانکر ابپاش بنز</v>
      </c>
      <c r="E8571" s="408" t="str">
        <f>VLOOKUP(C8571,X$4:Z8933,3,FALSE)</f>
        <v>میرزایی</v>
      </c>
      <c r="F8571" s="97">
        <v>0</v>
      </c>
      <c r="G8571" s="97"/>
      <c r="H8571" s="116"/>
      <c r="I8571" s="116"/>
      <c r="J8571" s="97"/>
      <c r="AD8571" s="476"/>
      <c r="AI8571" s="473"/>
    </row>
    <row r="8572" spans="1:35" s="4" customFormat="1" x14ac:dyDescent="0.25">
      <c r="A8572" s="408"/>
      <c r="B8572" s="488">
        <v>45587</v>
      </c>
      <c r="C8572" s="96" t="s">
        <v>150</v>
      </c>
      <c r="D8572" s="408" t="str">
        <f>VLOOKUP(C8572,X$4:Z8934,2,FALSE)</f>
        <v>کامیون کمپرسی تک</v>
      </c>
      <c r="E8572" s="408" t="str">
        <f>VLOOKUP(C8572,X$4:Z8934,3,FALSE)</f>
        <v>میرزایی</v>
      </c>
      <c r="F8572" s="97">
        <v>0</v>
      </c>
      <c r="G8572" s="97"/>
      <c r="H8572" s="116"/>
      <c r="I8572" s="116"/>
      <c r="J8572" s="97"/>
      <c r="AD8572" s="476"/>
      <c r="AI8572" s="473"/>
    </row>
    <row r="8573" spans="1:35" s="4" customFormat="1" x14ac:dyDescent="0.25">
      <c r="A8573" s="408"/>
      <c r="B8573" s="488">
        <v>45587</v>
      </c>
      <c r="C8573" s="96" t="s">
        <v>153</v>
      </c>
      <c r="D8573" s="408" t="str">
        <f>VLOOKUP(C8573,X$4:Z8935,2,FALSE)</f>
        <v>لودر</v>
      </c>
      <c r="E8573" s="408" t="str">
        <f>VLOOKUP(C8573,X$4:Z8935,3,FALSE)</f>
        <v>صداقت</v>
      </c>
      <c r="F8573" s="97">
        <v>0</v>
      </c>
      <c r="G8573" s="97"/>
      <c r="H8573" s="116"/>
      <c r="I8573" s="116"/>
      <c r="J8573" s="97"/>
      <c r="AD8573" s="476"/>
      <c r="AI8573" s="473"/>
    </row>
    <row r="8574" spans="1:35" s="4" customFormat="1" x14ac:dyDescent="0.25">
      <c r="A8574" s="408"/>
      <c r="B8574" s="488">
        <v>45587</v>
      </c>
      <c r="C8574" s="96" t="s">
        <v>154</v>
      </c>
      <c r="D8574" s="408" t="str">
        <f>VLOOKUP(C8574,X$4:Z8936,2,FALSE)</f>
        <v>کامیون کمپرسی تک</v>
      </c>
      <c r="E8574" s="408" t="str">
        <f>VLOOKUP(C8574,X$4:Z8936,3,FALSE)</f>
        <v>صداقت</v>
      </c>
      <c r="F8574" s="97">
        <v>0</v>
      </c>
      <c r="G8574" s="97"/>
      <c r="H8574" s="116"/>
      <c r="I8574" s="116"/>
      <c r="J8574" s="97"/>
      <c r="AD8574" s="476"/>
      <c r="AI8574" s="473"/>
    </row>
    <row r="8575" spans="1:35" s="4" customFormat="1" x14ac:dyDescent="0.25">
      <c r="A8575" s="408"/>
      <c r="B8575" s="488">
        <v>45587</v>
      </c>
      <c r="C8575" s="96" t="s">
        <v>155</v>
      </c>
      <c r="D8575" s="408" t="str">
        <f>VLOOKUP(C8575,X$4:Z8937,2,FALSE)</f>
        <v>کامیون کمپرسی تک</v>
      </c>
      <c r="E8575" s="408" t="str">
        <f>VLOOKUP(C8575,X$4:Z8937,3,FALSE)</f>
        <v>صداقت</v>
      </c>
      <c r="F8575" s="97">
        <v>0</v>
      </c>
      <c r="G8575" s="97"/>
      <c r="H8575" s="116"/>
      <c r="I8575" s="116"/>
      <c r="J8575" s="97"/>
      <c r="AD8575" s="476"/>
      <c r="AI8575" s="473"/>
    </row>
    <row r="8576" spans="1:35" s="4" customFormat="1" x14ac:dyDescent="0.25">
      <c r="A8576" s="408"/>
      <c r="B8576" s="488">
        <v>45587</v>
      </c>
      <c r="C8576" s="96" t="s">
        <v>379</v>
      </c>
      <c r="D8576" s="408" t="str">
        <f>VLOOKUP(C8576,X$4:Z8938,2,FALSE)</f>
        <v>کامیون کمپرسی تک</v>
      </c>
      <c r="E8576" s="408" t="str">
        <f>VLOOKUP(C8576,X$4:Z8938,3,FALSE)</f>
        <v>جواد رضاپور</v>
      </c>
      <c r="F8576" s="97">
        <v>0</v>
      </c>
      <c r="G8576" s="97"/>
      <c r="H8576" s="116"/>
      <c r="I8576" s="116"/>
      <c r="J8576" s="97"/>
      <c r="AD8576" s="476"/>
      <c r="AI8576" s="473"/>
    </row>
    <row r="8577" spans="1:35" s="4" customFormat="1" x14ac:dyDescent="0.25">
      <c r="A8577" s="408"/>
      <c r="B8577" s="488">
        <v>45587</v>
      </c>
      <c r="C8577" s="96" t="s">
        <v>380</v>
      </c>
      <c r="D8577" s="408" t="str">
        <f>VLOOKUP(C8577,X$4:Z8939,2,FALSE)</f>
        <v>کامیون کمپرسی تک</v>
      </c>
      <c r="E8577" s="408" t="str">
        <f>VLOOKUP(C8577,X$4:Z8939,3,FALSE)</f>
        <v>جواد رضاپور</v>
      </c>
      <c r="F8577" s="97">
        <v>0</v>
      </c>
      <c r="G8577" s="97"/>
      <c r="H8577" s="116"/>
      <c r="I8577" s="116"/>
      <c r="J8577" s="97"/>
      <c r="AD8577" s="476"/>
      <c r="AI8577" s="473"/>
    </row>
    <row r="8578" spans="1:35" s="4" customFormat="1" x14ac:dyDescent="0.25">
      <c r="A8578" s="408"/>
      <c r="B8578" s="488">
        <v>45587</v>
      </c>
      <c r="C8578" s="96" t="s">
        <v>489</v>
      </c>
      <c r="D8578" s="408" t="str">
        <f>VLOOKUP(C8578,X$4:Z8940,2,FALSE)</f>
        <v>کامیون کمپرسی تک</v>
      </c>
      <c r="E8578" s="408" t="str">
        <f>VLOOKUP(C8578,X$4:Z8940,3,FALSE)</f>
        <v>جواد رضاپور</v>
      </c>
      <c r="F8578" s="97">
        <v>0</v>
      </c>
      <c r="G8578" s="97"/>
      <c r="H8578" s="116"/>
      <c r="I8578" s="116"/>
      <c r="J8578" s="97"/>
      <c r="AD8578" s="476"/>
      <c r="AI8578" s="473"/>
    </row>
    <row r="8579" spans="1:35" s="4" customFormat="1" x14ac:dyDescent="0.25">
      <c r="A8579" s="408"/>
      <c r="B8579" s="488">
        <v>45587</v>
      </c>
      <c r="C8579" s="96" t="s">
        <v>389</v>
      </c>
      <c r="D8579" s="408" t="str">
        <f>VLOOKUP(C8579,X$4:Z8941,2,FALSE)</f>
        <v>لودر</v>
      </c>
      <c r="E8579" s="408" t="str">
        <f>VLOOKUP(C8579,X$4:Z8941,3,FALSE)</f>
        <v>جواد رضاپور</v>
      </c>
      <c r="F8579" s="97">
        <v>0</v>
      </c>
      <c r="G8579" s="97"/>
      <c r="H8579" s="116"/>
      <c r="I8579" s="116"/>
      <c r="J8579" s="97"/>
      <c r="AD8579" s="476"/>
      <c r="AI8579" s="473"/>
    </row>
    <row r="8580" spans="1:35" s="4" customFormat="1" x14ac:dyDescent="0.25">
      <c r="A8580" s="408"/>
      <c r="B8580" s="488">
        <v>45587</v>
      </c>
      <c r="C8580" s="96" t="s">
        <v>177</v>
      </c>
      <c r="D8580" s="408" t="str">
        <f>VLOOKUP(C8580,X$4:Z8918,2,FALSE)</f>
        <v>تانکر ابپاش بنز</v>
      </c>
      <c r="E8580" s="408" t="str">
        <f>VLOOKUP(C8580,X$4:Z8918,3,FALSE)</f>
        <v>گلپایگانی</v>
      </c>
      <c r="F8580" s="97">
        <v>0</v>
      </c>
      <c r="G8580" s="97"/>
      <c r="H8580" s="116"/>
      <c r="I8580" s="116"/>
      <c r="J8580" s="97"/>
      <c r="AD8580" s="476"/>
      <c r="AI8580" s="473"/>
    </row>
    <row r="8581" spans="1:35" s="4" customFormat="1" x14ac:dyDescent="0.25">
      <c r="A8581" s="408"/>
      <c r="B8581" s="488">
        <v>45587</v>
      </c>
      <c r="C8581" s="96" t="s">
        <v>390</v>
      </c>
      <c r="D8581" s="408" t="str">
        <f>VLOOKUP(C8581,X$4:Z8919,2,FALSE)</f>
        <v>بلدوزر D85</v>
      </c>
      <c r="E8581" s="408" t="str">
        <f>VLOOKUP(C8581,X$4:Z8919,3,FALSE)</f>
        <v>جواد رضاپور</v>
      </c>
      <c r="F8581" s="97">
        <v>0</v>
      </c>
      <c r="G8581" s="97"/>
      <c r="H8581" s="116"/>
      <c r="I8581" s="116"/>
      <c r="J8581" s="97"/>
      <c r="AD8581" s="476"/>
      <c r="AI8581" s="473"/>
    </row>
    <row r="8582" spans="1:35" s="4" customFormat="1" x14ac:dyDescent="0.25">
      <c r="A8582" s="408"/>
      <c r="B8582" s="488">
        <v>45587</v>
      </c>
      <c r="C8582" s="96" t="s">
        <v>425</v>
      </c>
      <c r="D8582" s="408" t="str">
        <f>VLOOKUP(C8582,X$4:Z8920,2,FALSE)</f>
        <v>بلدوزر D85</v>
      </c>
      <c r="E8582" s="203" t="s">
        <v>498</v>
      </c>
      <c r="F8582" s="97">
        <v>0</v>
      </c>
      <c r="G8582" s="97"/>
      <c r="H8582" s="116"/>
      <c r="I8582" s="116"/>
      <c r="J8582" s="97"/>
      <c r="AD8582" s="476"/>
      <c r="AI8582" s="473"/>
    </row>
    <row r="8583" spans="1:35" s="4" customFormat="1" x14ac:dyDescent="0.25">
      <c r="A8583" s="408"/>
      <c r="B8583" s="488">
        <v>45587</v>
      </c>
      <c r="C8583" s="96" t="s">
        <v>426</v>
      </c>
      <c r="D8583" s="408" t="str">
        <f>VLOOKUP(C8583,X$4:Z8921,2,FALSE)</f>
        <v>تانکر آب</v>
      </c>
      <c r="E8583" s="408" t="str">
        <f>VLOOKUP(C8583,X$4:Z8921,3,FALSE)</f>
        <v>جواد رضاپور</v>
      </c>
      <c r="F8583" s="97">
        <v>0</v>
      </c>
      <c r="G8583" s="97"/>
      <c r="H8583" s="116"/>
      <c r="I8583" s="116"/>
      <c r="J8583" s="97"/>
      <c r="AD8583" s="476"/>
      <c r="AI8583" s="473"/>
    </row>
    <row r="8584" spans="1:35" s="4" customFormat="1" x14ac:dyDescent="0.25">
      <c r="A8584" s="408"/>
      <c r="B8584" s="488">
        <v>45587</v>
      </c>
      <c r="C8584" s="96" t="s">
        <v>162</v>
      </c>
      <c r="D8584" s="408" t="str">
        <f>VLOOKUP(C8584,X$4:Z8922,2,FALSE)</f>
        <v>گریدر 14G</v>
      </c>
      <c r="E8584" s="408" t="str">
        <f>VLOOKUP(C8584,X$4:Z8922,3,FALSE)</f>
        <v>محمد پور</v>
      </c>
      <c r="F8584" s="97">
        <v>0</v>
      </c>
      <c r="G8584" s="97"/>
      <c r="H8584" s="116"/>
      <c r="I8584" s="116"/>
      <c r="J8584" s="97"/>
      <c r="AD8584" s="476"/>
      <c r="AI8584" s="473"/>
    </row>
    <row r="8585" spans="1:35" s="4" customFormat="1" x14ac:dyDescent="0.25">
      <c r="A8585" s="408"/>
      <c r="B8585" s="488">
        <v>45587</v>
      </c>
      <c r="C8585" s="96" t="s">
        <v>166</v>
      </c>
      <c r="D8585" s="408" t="str">
        <f>VLOOKUP(C8585,X$4:Z8923,2,FALSE)</f>
        <v>غلطک کششی</v>
      </c>
      <c r="E8585" s="408" t="str">
        <f>VLOOKUP(C8585,X$4:Z8923,3,FALSE)</f>
        <v>محمد پور</v>
      </c>
      <c r="F8585" s="97">
        <v>0</v>
      </c>
      <c r="G8585" s="97"/>
      <c r="H8585" s="116"/>
      <c r="I8585" s="116"/>
      <c r="J8585" s="97"/>
      <c r="AD8585" s="476"/>
      <c r="AI8585" s="473"/>
    </row>
    <row r="8586" spans="1:35" s="4" customFormat="1" x14ac:dyDescent="0.25">
      <c r="A8586" s="408"/>
      <c r="B8586" s="488">
        <v>45587</v>
      </c>
      <c r="C8586" s="96" t="s">
        <v>169</v>
      </c>
      <c r="D8586" s="408" t="str">
        <f>VLOOKUP(C8586,X$4:Z8924,2,FALSE)</f>
        <v>غلطک کششی</v>
      </c>
      <c r="E8586" s="408" t="str">
        <f>VLOOKUP(C8586,X$4:Z8924,3,FALSE)</f>
        <v>محمد پور</v>
      </c>
      <c r="F8586" s="97">
        <v>0</v>
      </c>
      <c r="G8586" s="97"/>
      <c r="H8586" s="116"/>
      <c r="I8586" s="116"/>
      <c r="J8586" s="97"/>
      <c r="AD8586" s="476"/>
      <c r="AI8586" s="473"/>
    </row>
    <row r="8587" spans="1:35" s="4" customFormat="1" x14ac:dyDescent="0.25">
      <c r="A8587" s="408"/>
      <c r="B8587" s="488">
        <v>45587</v>
      </c>
      <c r="C8587" s="96" t="s">
        <v>170</v>
      </c>
      <c r="D8587" s="408" t="str">
        <f>VLOOKUP(C8587,X$4:Z8925,2,FALSE)</f>
        <v>لودر</v>
      </c>
      <c r="E8587" s="408" t="str">
        <f>VLOOKUP(C8587,X$4:Z8925,3,FALSE)</f>
        <v>محمد پور</v>
      </c>
      <c r="F8587" s="97">
        <v>0</v>
      </c>
      <c r="G8587" s="97"/>
      <c r="H8587" s="116"/>
      <c r="I8587" s="116"/>
      <c r="J8587" s="97"/>
      <c r="AD8587" s="476"/>
      <c r="AI8587" s="473"/>
    </row>
    <row r="8588" spans="1:35" s="4" customFormat="1" x14ac:dyDescent="0.25">
      <c r="A8588" s="408"/>
      <c r="B8588" s="488">
        <v>45587</v>
      </c>
      <c r="C8588" s="96" t="s">
        <v>171</v>
      </c>
      <c r="D8588" s="408" t="str">
        <f>VLOOKUP(C8588,X$4:Z8926,2,FALSE)</f>
        <v>تانکر ابپاش بنز</v>
      </c>
      <c r="E8588" s="408" t="str">
        <f>VLOOKUP(C8588,X$4:Z8926,3,FALSE)</f>
        <v>محمد پور</v>
      </c>
      <c r="F8588" s="97">
        <v>0</v>
      </c>
      <c r="G8588" s="97"/>
      <c r="H8588" s="116"/>
      <c r="I8588" s="116"/>
      <c r="J8588" s="97"/>
      <c r="AD8588" s="476"/>
      <c r="AI8588" s="473"/>
    </row>
    <row r="8589" spans="1:35" s="4" customFormat="1" x14ac:dyDescent="0.25">
      <c r="A8589" s="408"/>
      <c r="B8589" s="488">
        <v>45587</v>
      </c>
      <c r="C8589" s="96" t="s">
        <v>172</v>
      </c>
      <c r="D8589" s="408" t="str">
        <f>VLOOKUP(C8589,X$4:Z8927,2,FALSE)</f>
        <v xml:space="preserve">غلطک </v>
      </c>
      <c r="E8589" s="408" t="str">
        <f>VLOOKUP(C8589,X$4:Z8927,3,FALSE)</f>
        <v>محمد پور</v>
      </c>
      <c r="F8589" s="97">
        <v>0</v>
      </c>
      <c r="G8589" s="97"/>
      <c r="H8589" s="116"/>
      <c r="I8589" s="116"/>
      <c r="J8589" s="97"/>
      <c r="AD8589" s="476"/>
      <c r="AI8589" s="473"/>
    </row>
    <row r="8590" spans="1:35" s="4" customFormat="1" x14ac:dyDescent="0.25">
      <c r="A8590" s="408"/>
      <c r="B8590" s="488">
        <v>45587</v>
      </c>
      <c r="C8590" s="96" t="s">
        <v>174</v>
      </c>
      <c r="D8590" s="408" t="str">
        <f>VLOOKUP(C8590,X$4:Z8928,2,FALSE)</f>
        <v>بلدوزر کاترپیلار D8</v>
      </c>
      <c r="E8590" s="408" t="str">
        <f>VLOOKUP(C8590,X$4:Z8928,3,FALSE)</f>
        <v>محمد پور</v>
      </c>
      <c r="F8590" s="97">
        <v>0</v>
      </c>
      <c r="G8590" s="97"/>
      <c r="H8590" s="116"/>
      <c r="I8590" s="116"/>
      <c r="J8590" s="97"/>
      <c r="AD8590" s="476"/>
      <c r="AI8590" s="473"/>
    </row>
    <row r="8591" spans="1:35" s="4" customFormat="1" x14ac:dyDescent="0.25">
      <c r="A8591" s="408"/>
      <c r="B8591" s="488">
        <v>45587</v>
      </c>
      <c r="C8591" s="96" t="s">
        <v>175</v>
      </c>
      <c r="D8591" s="408" t="str">
        <f>VLOOKUP(C8591,X$4:Z8929,2,FALSE)</f>
        <v>کامیون کمپرسی جفت</v>
      </c>
      <c r="E8591" s="408" t="str">
        <f>VLOOKUP(C8591,X$4:Z8929,3,FALSE)</f>
        <v>محمد پور</v>
      </c>
      <c r="F8591" s="97">
        <v>153</v>
      </c>
      <c r="G8591" s="97"/>
      <c r="H8591" s="116"/>
      <c r="I8591" s="116"/>
      <c r="J8591" s="97"/>
      <c r="AD8591" s="476"/>
      <c r="AI8591" s="473"/>
    </row>
    <row r="8592" spans="1:35" s="4" customFormat="1" x14ac:dyDescent="0.25">
      <c r="A8592" s="408"/>
      <c r="B8592" s="488">
        <v>45587</v>
      </c>
      <c r="C8592" s="96" t="s">
        <v>263</v>
      </c>
      <c r="D8592" s="408" t="str">
        <f>VLOOKUP(C8592,X$4:Z8930,2,FALSE)</f>
        <v>کامیون کمپرسی جفت</v>
      </c>
      <c r="E8592" s="408" t="str">
        <f>VLOOKUP(C8592,X$4:Z8930,3,FALSE)</f>
        <v>محمد پور</v>
      </c>
      <c r="F8592" s="97">
        <v>0</v>
      </c>
      <c r="G8592" s="97"/>
      <c r="H8592" s="116"/>
      <c r="I8592" s="116"/>
      <c r="J8592" s="97"/>
      <c r="AD8592" s="476"/>
      <c r="AI8592" s="473"/>
    </row>
    <row r="8593" spans="1:35" s="4" customFormat="1" x14ac:dyDescent="0.25">
      <c r="A8593" s="408"/>
      <c r="B8593" s="488">
        <v>45587</v>
      </c>
      <c r="C8593" s="96" t="s">
        <v>261</v>
      </c>
      <c r="D8593" s="408" t="str">
        <f>VLOOKUP(C8593,X$4:Z8931,2,FALSE)</f>
        <v>کامیون کمپرسی تک</v>
      </c>
      <c r="E8593" s="408" t="str">
        <f>VLOOKUP(C8593,X$4:Z8931,3,FALSE)</f>
        <v>محمد پور</v>
      </c>
      <c r="F8593" s="97">
        <v>122</v>
      </c>
      <c r="G8593" s="97"/>
      <c r="H8593" s="116"/>
      <c r="I8593" s="116"/>
      <c r="J8593" s="97"/>
      <c r="AD8593" s="476"/>
      <c r="AI8593" s="473"/>
    </row>
    <row r="8594" spans="1:35" s="4" customFormat="1" x14ac:dyDescent="0.25">
      <c r="A8594" s="408"/>
      <c r="B8594" s="488">
        <v>45587</v>
      </c>
      <c r="C8594" s="96" t="s">
        <v>277</v>
      </c>
      <c r="D8594" s="408" t="str">
        <f>VLOOKUP(C8594,X$4:Z8932,2,FALSE)</f>
        <v>کامیون کمپرسی جفت</v>
      </c>
      <c r="E8594" s="408" t="str">
        <f>VLOOKUP(C8594,X$4:Z8932,3,FALSE)</f>
        <v>محمد پور</v>
      </c>
      <c r="F8594" s="97">
        <v>120</v>
      </c>
      <c r="G8594" s="97"/>
      <c r="H8594" s="116"/>
      <c r="I8594" s="116"/>
      <c r="J8594" s="97"/>
      <c r="AD8594" s="476"/>
      <c r="AI8594" s="473"/>
    </row>
    <row r="8595" spans="1:35" s="4" customFormat="1" x14ac:dyDescent="0.25">
      <c r="A8595" s="408"/>
      <c r="B8595" s="488">
        <v>45587</v>
      </c>
      <c r="C8595" s="96" t="s">
        <v>254</v>
      </c>
      <c r="D8595" s="408" t="str">
        <f>VLOOKUP(C8595,X$4:Z8933,2,FALSE)</f>
        <v>تانکر ابپاش بنز</v>
      </c>
      <c r="E8595" s="408" t="str">
        <f>VLOOKUP(C8595,X$4:Z8933,3,FALSE)</f>
        <v>محمد پور</v>
      </c>
      <c r="F8595" s="97">
        <v>0</v>
      </c>
      <c r="G8595" s="97"/>
      <c r="H8595" s="116"/>
      <c r="I8595" s="116"/>
      <c r="J8595" s="97"/>
      <c r="AD8595" s="476"/>
      <c r="AI8595" s="473"/>
    </row>
    <row r="8596" spans="1:35" s="4" customFormat="1" x14ac:dyDescent="0.25">
      <c r="A8596" s="408"/>
      <c r="B8596" s="488">
        <v>45587</v>
      </c>
      <c r="C8596" s="96" t="s">
        <v>354</v>
      </c>
      <c r="D8596" s="408" t="str">
        <f>VLOOKUP(C8596,X$4:Z8934,2,FALSE)</f>
        <v>لودر</v>
      </c>
      <c r="E8596" s="408" t="str">
        <f>VLOOKUP(C8596,X$4:Z8934,3,FALSE)</f>
        <v>محمد پور</v>
      </c>
      <c r="F8596" s="97">
        <v>97</v>
      </c>
      <c r="G8596" s="97"/>
      <c r="H8596" s="116"/>
      <c r="I8596" s="116"/>
      <c r="J8596" s="97"/>
      <c r="AD8596" s="476"/>
      <c r="AI8596" s="473"/>
    </row>
    <row r="8597" spans="1:35" s="4" customFormat="1" x14ac:dyDescent="0.25">
      <c r="A8597" s="408"/>
      <c r="B8597" s="488">
        <v>45587</v>
      </c>
      <c r="C8597" s="96" t="s">
        <v>352</v>
      </c>
      <c r="D8597" s="408" t="str">
        <f>VLOOKUP(C8597,X$4:Z8935,2,FALSE)</f>
        <v>کمپرسی جفت</v>
      </c>
      <c r="E8597" s="408" t="str">
        <f>VLOOKUP(C8597,X$4:Z8935,3,FALSE)</f>
        <v>محمد پور</v>
      </c>
      <c r="F8597" s="97">
        <v>0</v>
      </c>
      <c r="G8597" s="97"/>
      <c r="H8597" s="116"/>
      <c r="I8597" s="116"/>
      <c r="J8597" s="97"/>
      <c r="AD8597" s="476"/>
      <c r="AI8597" s="473"/>
    </row>
    <row r="8598" spans="1:35" s="4" customFormat="1" x14ac:dyDescent="0.25">
      <c r="A8598" s="408"/>
      <c r="B8598" s="488">
        <v>45587</v>
      </c>
      <c r="C8598" s="96" t="s">
        <v>135</v>
      </c>
      <c r="D8598" s="408" t="str">
        <f>VLOOKUP(C8598,X$4:Z8936,2,FALSE)</f>
        <v>بیل مکانیکی PC400</v>
      </c>
      <c r="E8598" s="408" t="str">
        <f>VLOOKUP(C8598,X$4:Z8936,3,FALSE)</f>
        <v>انصاری</v>
      </c>
      <c r="F8598" s="97">
        <v>0</v>
      </c>
      <c r="G8598" s="97"/>
      <c r="H8598" s="116"/>
      <c r="I8598" s="116"/>
      <c r="J8598" s="97"/>
      <c r="AD8598" s="476"/>
      <c r="AI8598" s="473"/>
    </row>
    <row r="8599" spans="1:35" s="4" customFormat="1" x14ac:dyDescent="0.25">
      <c r="A8599" s="408"/>
      <c r="B8599" s="488">
        <v>45587</v>
      </c>
      <c r="C8599" s="96" t="s">
        <v>137</v>
      </c>
      <c r="D8599" s="408" t="str">
        <f>VLOOKUP(C8599,X$4:Z8937,2,FALSE)</f>
        <v>بیل مکانیکی PC300</v>
      </c>
      <c r="E8599" s="408" t="str">
        <f>VLOOKUP(C8599,X$4:Z8937,3,FALSE)</f>
        <v>انصاری</v>
      </c>
      <c r="F8599" s="97">
        <v>328</v>
      </c>
      <c r="G8599" s="97"/>
      <c r="H8599" s="116"/>
      <c r="I8599" s="116"/>
      <c r="J8599" s="97"/>
      <c r="AD8599" s="476"/>
      <c r="AI8599" s="473"/>
    </row>
    <row r="8600" spans="1:35" s="4" customFormat="1" x14ac:dyDescent="0.25">
      <c r="A8600" s="408"/>
      <c r="B8600" s="488">
        <v>45587</v>
      </c>
      <c r="C8600" s="96" t="s">
        <v>134</v>
      </c>
      <c r="D8600" s="408" t="str">
        <f>VLOOKUP(C8600,X$4:Z8938,2,FALSE)</f>
        <v>بلدوزر D155</v>
      </c>
      <c r="E8600" s="408" t="str">
        <f>VLOOKUP(C8600,X$4:Z8938,3,FALSE)</f>
        <v>انصاری</v>
      </c>
      <c r="F8600" s="97">
        <v>422</v>
      </c>
      <c r="G8600" s="97"/>
      <c r="H8600" s="116"/>
      <c r="I8600" s="116"/>
      <c r="J8600" s="97"/>
      <c r="AD8600" s="476"/>
      <c r="AI8600" s="473"/>
    </row>
    <row r="8601" spans="1:35" s="4" customFormat="1" x14ac:dyDescent="0.25">
      <c r="A8601" s="408"/>
      <c r="B8601" s="488">
        <v>45587</v>
      </c>
      <c r="C8601" s="96" t="s">
        <v>279</v>
      </c>
      <c r="D8601" s="408" t="str">
        <f>VLOOKUP(C8601,X$4:Z8939,2,FALSE)</f>
        <v>بلدوزر D155</v>
      </c>
      <c r="E8601" s="408" t="str">
        <f>VLOOKUP(C8601,X$4:Z8939,3,FALSE)</f>
        <v>انصاری</v>
      </c>
      <c r="F8601" s="97">
        <v>10</v>
      </c>
      <c r="G8601" s="97"/>
      <c r="H8601" s="116"/>
      <c r="I8601" s="116"/>
      <c r="J8601" s="97"/>
      <c r="AD8601" s="476"/>
      <c r="AI8601" s="473"/>
    </row>
    <row r="8602" spans="1:35" s="4" customFormat="1" x14ac:dyDescent="0.25">
      <c r="A8602" s="408"/>
      <c r="B8602" s="488">
        <v>45587</v>
      </c>
      <c r="C8602" s="96" t="s">
        <v>139</v>
      </c>
      <c r="D8602" s="408" t="str">
        <f>VLOOKUP(C8602,X$4:Z8940,2,FALSE)</f>
        <v>کامیون کمپرسی جفت</v>
      </c>
      <c r="E8602" s="408" t="str">
        <f>VLOOKUP(C8602,X$4:Z8940,3,FALSE)</f>
        <v>انصاری</v>
      </c>
      <c r="F8602" s="97">
        <v>105</v>
      </c>
      <c r="G8602" s="97"/>
      <c r="H8602" s="116"/>
      <c r="I8602" s="116"/>
      <c r="J8602" s="97"/>
      <c r="AD8602" s="476"/>
      <c r="AI8602" s="473"/>
    </row>
    <row r="8603" spans="1:35" s="4" customFormat="1" x14ac:dyDescent="0.25">
      <c r="A8603" s="408"/>
      <c r="B8603" s="488">
        <v>45587</v>
      </c>
      <c r="C8603" s="96" t="s">
        <v>140</v>
      </c>
      <c r="D8603" s="408" t="str">
        <f>VLOOKUP(C8603,X$4:Z8941,2,FALSE)</f>
        <v>کامیون کمپرسی جفت</v>
      </c>
      <c r="E8603" s="408" t="str">
        <f>VLOOKUP(C8603,X$4:Z8941,3,FALSE)</f>
        <v>انصاری</v>
      </c>
      <c r="F8603" s="97">
        <v>0</v>
      </c>
      <c r="G8603" s="97"/>
      <c r="H8603" s="116"/>
      <c r="I8603" s="116"/>
      <c r="J8603" s="97"/>
      <c r="AD8603" s="476"/>
      <c r="AI8603" s="473"/>
    </row>
    <row r="8604" spans="1:35" s="4" customFormat="1" x14ac:dyDescent="0.25">
      <c r="A8604" s="408"/>
      <c r="B8604" s="488">
        <v>45587</v>
      </c>
      <c r="C8604" s="96" t="s">
        <v>141</v>
      </c>
      <c r="D8604" s="408" t="str">
        <f>VLOOKUP(C8604,X$4:Z8942,2,FALSE)</f>
        <v>کامیون کمپرسی جفت</v>
      </c>
      <c r="E8604" s="408" t="str">
        <f>VLOOKUP(C8604,X$4:Z8942,3,FALSE)</f>
        <v>انصاری</v>
      </c>
      <c r="F8604" s="97">
        <v>0</v>
      </c>
      <c r="G8604" s="97"/>
      <c r="H8604" s="116"/>
      <c r="I8604" s="116"/>
      <c r="J8604" s="97"/>
      <c r="AD8604" s="476"/>
      <c r="AI8604" s="473"/>
    </row>
    <row r="8605" spans="1:35" s="4" customFormat="1" x14ac:dyDescent="0.25">
      <c r="A8605" s="408"/>
      <c r="B8605" s="488">
        <v>45587</v>
      </c>
      <c r="C8605" s="96" t="s">
        <v>252</v>
      </c>
      <c r="D8605" s="408" t="str">
        <f>VLOOKUP(C8605,X$4:Z8943,2,FALSE)</f>
        <v>کامیون کمپرسی جفت</v>
      </c>
      <c r="E8605" s="408" t="str">
        <f>VLOOKUP(C8605,X$4:Z8943,3,FALSE)</f>
        <v>انصاری</v>
      </c>
      <c r="F8605" s="97">
        <v>0</v>
      </c>
      <c r="G8605" s="97"/>
      <c r="H8605" s="116"/>
      <c r="I8605" s="116"/>
      <c r="J8605" s="97"/>
      <c r="AD8605" s="476"/>
      <c r="AI8605" s="473"/>
    </row>
    <row r="8606" spans="1:35" s="4" customFormat="1" x14ac:dyDescent="0.25">
      <c r="A8606" s="408"/>
      <c r="B8606" s="488">
        <v>45587</v>
      </c>
      <c r="C8606" s="96" t="s">
        <v>259</v>
      </c>
      <c r="D8606" s="408" t="str">
        <f>VLOOKUP(C8606,X$4:Z8944,2,FALSE)</f>
        <v>کامیون کمپرسی جفت</v>
      </c>
      <c r="E8606" s="408" t="str">
        <f>VLOOKUP(C8606,X$4:Z8944,3,FALSE)</f>
        <v>انصاری</v>
      </c>
      <c r="F8606" s="97">
        <v>0</v>
      </c>
      <c r="G8606" s="97"/>
      <c r="H8606" s="116"/>
      <c r="I8606" s="116"/>
      <c r="J8606" s="97"/>
      <c r="AD8606" s="476"/>
      <c r="AI8606" s="473"/>
    </row>
    <row r="8607" spans="1:35" s="4" customFormat="1" x14ac:dyDescent="0.25">
      <c r="A8607" s="408"/>
      <c r="B8607" s="488">
        <v>45587</v>
      </c>
      <c r="C8607" s="96" t="s">
        <v>260</v>
      </c>
      <c r="D8607" s="408" t="str">
        <f>VLOOKUP(C8607,X$4:Z8945,2,FALSE)</f>
        <v>کامیون کمپرسی جفت</v>
      </c>
      <c r="E8607" s="408" t="str">
        <f>VLOOKUP(C8607,X$4:Z8945,3,FALSE)</f>
        <v>انصاری</v>
      </c>
      <c r="F8607" s="97">
        <v>0</v>
      </c>
      <c r="G8607" s="97"/>
      <c r="H8607" s="116"/>
      <c r="I8607" s="116"/>
      <c r="J8607" s="97"/>
      <c r="AD8607" s="476"/>
      <c r="AI8607" s="473"/>
    </row>
    <row r="8608" spans="1:35" s="4" customFormat="1" x14ac:dyDescent="0.25">
      <c r="A8608" s="408"/>
      <c r="B8608" s="488">
        <v>45587</v>
      </c>
      <c r="C8608" s="96" t="s">
        <v>474</v>
      </c>
      <c r="D8608" s="408" t="str">
        <f>VLOOKUP(C8608,X$4:Z8946,2,FALSE)</f>
        <v>کامیون کمپرسی تک</v>
      </c>
      <c r="E8608" s="408" t="str">
        <f>VLOOKUP(C8608,X$4:Z8946,3,FALSE)</f>
        <v>رمضانی مقدم</v>
      </c>
      <c r="F8608" s="97">
        <v>0</v>
      </c>
      <c r="G8608" s="97"/>
      <c r="H8608" s="116"/>
      <c r="I8608" s="116"/>
      <c r="J8608" s="97"/>
      <c r="AD8608" s="476"/>
      <c r="AI8608" s="473"/>
    </row>
    <row r="8609" spans="1:35" s="4" customFormat="1" x14ac:dyDescent="0.25">
      <c r="A8609" s="408"/>
      <c r="B8609" s="488">
        <v>45587</v>
      </c>
      <c r="C8609" s="96" t="s">
        <v>475</v>
      </c>
      <c r="D8609" s="408" t="str">
        <f>VLOOKUP(C8609,X$4:Z8947,2,FALSE)</f>
        <v>کامیون کمپرسی تک</v>
      </c>
      <c r="E8609" s="408" t="str">
        <f>VLOOKUP(C8609,X$4:Z8947,3,FALSE)</f>
        <v>رمضانی مقدم</v>
      </c>
      <c r="F8609" s="97">
        <v>0</v>
      </c>
      <c r="G8609" s="97"/>
      <c r="H8609" s="116"/>
      <c r="I8609" s="116"/>
      <c r="J8609" s="97"/>
      <c r="AD8609" s="476"/>
      <c r="AI8609" s="473"/>
    </row>
    <row r="8610" spans="1:35" s="4" customFormat="1" x14ac:dyDescent="0.25">
      <c r="A8610" s="408"/>
      <c r="B8610" s="488">
        <v>45587</v>
      </c>
      <c r="C8610" s="96" t="s">
        <v>476</v>
      </c>
      <c r="D8610" s="408" t="str">
        <f>VLOOKUP(C8610,X$4:Z8948,2,FALSE)</f>
        <v>کامیون کمپرسی تک</v>
      </c>
      <c r="E8610" s="408" t="str">
        <f>VLOOKUP(C8610,X$4:Z8948,3,FALSE)</f>
        <v>رمضانی مقدم</v>
      </c>
      <c r="F8610" s="97">
        <v>0</v>
      </c>
      <c r="G8610" s="97"/>
      <c r="H8610" s="116"/>
      <c r="I8610" s="116"/>
      <c r="J8610" s="97"/>
      <c r="AD8610" s="476"/>
      <c r="AI8610" s="473"/>
    </row>
    <row r="8611" spans="1:35" s="4" customFormat="1" x14ac:dyDescent="0.25">
      <c r="A8611" s="408"/>
      <c r="B8611" s="488">
        <v>45587</v>
      </c>
      <c r="C8611" s="96" t="s">
        <v>477</v>
      </c>
      <c r="D8611" s="408" t="str">
        <f>VLOOKUP(C8611,X$4:Z8949,2,FALSE)</f>
        <v>کامیون کمپرسی تک</v>
      </c>
      <c r="E8611" s="408" t="str">
        <f>VLOOKUP(C8611,X$4:Z8949,3,FALSE)</f>
        <v>رمضانی مقدم</v>
      </c>
      <c r="F8611" s="97">
        <v>0</v>
      </c>
      <c r="G8611" s="97"/>
      <c r="H8611" s="116"/>
      <c r="I8611" s="116"/>
      <c r="J8611" s="97"/>
      <c r="AD8611" s="476"/>
      <c r="AI8611" s="473"/>
    </row>
    <row r="8612" spans="1:35" s="4" customFormat="1" x14ac:dyDescent="0.25">
      <c r="A8612" s="408">
        <f>ROW()-2</f>
        <v>8610</v>
      </c>
      <c r="B8612" s="488">
        <v>45587</v>
      </c>
      <c r="C8612" s="96" t="s">
        <v>509</v>
      </c>
      <c r="D8612" s="408" t="str">
        <f>VLOOKUP(C8612,X$4:Z8950,2,FALSE)</f>
        <v>کامیون کمپرسی تک</v>
      </c>
      <c r="E8612" s="408" t="str">
        <f>VLOOKUP(C8612,X$4:Z8950,3,FALSE)</f>
        <v>رمضانی مقدم</v>
      </c>
      <c r="F8612" s="97">
        <v>0</v>
      </c>
      <c r="G8612" s="97"/>
      <c r="H8612" s="116"/>
      <c r="I8612" s="116"/>
      <c r="J8612" s="97"/>
      <c r="AD8612" s="476"/>
      <c r="AI8612" s="473"/>
    </row>
    <row r="8613" spans="1:35" s="4" customFormat="1" x14ac:dyDescent="0.25">
      <c r="A8613" s="408">
        <f>ROW()-2</f>
        <v>8611</v>
      </c>
      <c r="B8613" s="488">
        <v>45587</v>
      </c>
      <c r="C8613" s="373" t="s">
        <v>478</v>
      </c>
      <c r="D8613" s="408" t="str">
        <f>VLOOKUP(C8613,X$4:Z8951,2,FALSE)</f>
        <v>لودر</v>
      </c>
      <c r="E8613" s="408" t="str">
        <f>VLOOKUP(C8613,X$4:Z8951,3,FALSE)</f>
        <v>رمضانی مقدم</v>
      </c>
      <c r="F8613" s="97">
        <v>0</v>
      </c>
      <c r="G8613" s="97"/>
      <c r="H8613" s="116"/>
      <c r="I8613" s="116"/>
      <c r="J8613" s="97"/>
      <c r="AD8613" s="476"/>
      <c r="AI8613" s="473"/>
    </row>
    <row r="8614" spans="1:35" s="4" customFormat="1" x14ac:dyDescent="0.25">
      <c r="A8614" s="408">
        <f>ROW()-2</f>
        <v>8612</v>
      </c>
      <c r="B8614" s="488">
        <v>45587</v>
      </c>
      <c r="C8614" s="96" t="s">
        <v>519</v>
      </c>
      <c r="D8614" s="408" t="str">
        <f>VLOOKUP(C8614,X$4:Z8952,2,FALSE)</f>
        <v>لودر</v>
      </c>
      <c r="E8614" s="408" t="str">
        <f>VLOOKUP(C8614,X$4:Z8952,3,FALSE)</f>
        <v>شهرکی</v>
      </c>
      <c r="F8614" s="97">
        <v>0</v>
      </c>
      <c r="G8614" s="97"/>
      <c r="H8614" s="116"/>
      <c r="I8614" s="116"/>
      <c r="J8614" s="97"/>
      <c r="AD8614" s="476"/>
      <c r="AI8614" s="473"/>
    </row>
    <row r="8615" spans="1:35" s="4" customFormat="1" x14ac:dyDescent="0.25">
      <c r="A8615" s="408">
        <f>ROW()-2</f>
        <v>8613</v>
      </c>
      <c r="B8615" s="488">
        <v>45587</v>
      </c>
      <c r="C8615" s="96" t="s">
        <v>507</v>
      </c>
      <c r="D8615" s="408" t="str">
        <f>VLOOKUP(C8615,X$4:Z8953,2,FALSE)</f>
        <v>کامیون کمپرسی تک</v>
      </c>
      <c r="E8615" s="408" t="str">
        <f>VLOOKUP(C8615,X$4:Z8953,3,FALSE)</f>
        <v>شهرکی</v>
      </c>
      <c r="F8615" s="97">
        <v>0</v>
      </c>
      <c r="G8615" s="97"/>
      <c r="H8615" s="116"/>
      <c r="I8615" s="116"/>
      <c r="J8615" s="97"/>
      <c r="AD8615" s="476"/>
      <c r="AI8615" s="473"/>
    </row>
    <row r="8616" spans="1:35" s="4" customFormat="1" x14ac:dyDescent="0.25">
      <c r="A8616" s="408"/>
      <c r="B8616" s="488">
        <v>45587</v>
      </c>
      <c r="C8616" s="96" t="s">
        <v>572</v>
      </c>
      <c r="D8616" s="408"/>
      <c r="E8616" s="408"/>
      <c r="F8616" s="97">
        <v>33</v>
      </c>
      <c r="G8616" s="97"/>
      <c r="H8616" s="116"/>
      <c r="I8616" s="116"/>
      <c r="J8616" s="97"/>
      <c r="AD8616" s="476"/>
      <c r="AI8616" s="473"/>
    </row>
    <row r="8617" spans="1:35" s="4" customFormat="1" x14ac:dyDescent="0.25">
      <c r="A8617" s="408">
        <f t="shared" ref="A8617:A8648" si="127">ROW()-2</f>
        <v>8615</v>
      </c>
      <c r="B8617" s="488">
        <v>45588</v>
      </c>
      <c r="C8617" s="96" t="s">
        <v>125</v>
      </c>
      <c r="D8617" s="408" t="str">
        <f>VLOOKUP(C8617,X$4:Z8954,2,FALSE)</f>
        <v>بلدوزر D155</v>
      </c>
      <c r="E8617" s="408" t="str">
        <f>VLOOKUP(C8617,X$4:Z8954,3,FALSE)</f>
        <v>شرکتی</v>
      </c>
      <c r="F8617" s="97"/>
      <c r="G8617" s="97"/>
      <c r="H8617" s="116"/>
      <c r="I8617" s="116"/>
      <c r="J8617" s="97"/>
      <c r="AD8617" s="476"/>
      <c r="AI8617" s="473"/>
    </row>
    <row r="8618" spans="1:35" s="4" customFormat="1" x14ac:dyDescent="0.25">
      <c r="A8618" s="408">
        <f t="shared" si="127"/>
        <v>8616</v>
      </c>
      <c r="B8618" s="488">
        <v>45588</v>
      </c>
      <c r="C8618" s="96" t="s">
        <v>290</v>
      </c>
      <c r="D8618" s="408" t="str">
        <f>VLOOKUP(C8618,X$4:Z8955,2,FALSE)</f>
        <v>بلدوزر D155</v>
      </c>
      <c r="E8618" s="408" t="str">
        <f>VLOOKUP(C8618,X$4:Z8955,3,FALSE)</f>
        <v>شرکتی</v>
      </c>
      <c r="F8618" s="97"/>
      <c r="G8618" s="97"/>
      <c r="H8618" s="116"/>
      <c r="I8618" s="116"/>
      <c r="J8618" s="97"/>
      <c r="AD8618" s="476"/>
      <c r="AI8618" s="473"/>
    </row>
    <row r="8619" spans="1:35" s="4" customFormat="1" x14ac:dyDescent="0.25">
      <c r="A8619" s="408">
        <f t="shared" si="127"/>
        <v>8617</v>
      </c>
      <c r="B8619" s="488">
        <v>45588</v>
      </c>
      <c r="C8619" s="96" t="s">
        <v>88</v>
      </c>
      <c r="D8619" s="408" t="str">
        <f>VLOOKUP(C8619,X$4:Z8956,2,FALSE)</f>
        <v>گریدر  ۱۶g</v>
      </c>
      <c r="E8619" s="408" t="str">
        <f>VLOOKUP(C8619,X$4:Z8956,3,FALSE)</f>
        <v>شرکتی</v>
      </c>
      <c r="F8619" s="97"/>
      <c r="G8619" s="97"/>
      <c r="H8619" s="116"/>
      <c r="I8619" s="116"/>
      <c r="J8619" s="97"/>
      <c r="AD8619" s="476"/>
      <c r="AI8619" s="473"/>
    </row>
    <row r="8620" spans="1:35" s="4" customFormat="1" x14ac:dyDescent="0.25">
      <c r="A8620" s="408">
        <f t="shared" si="127"/>
        <v>8618</v>
      </c>
      <c r="B8620" s="488">
        <v>45588</v>
      </c>
      <c r="C8620" s="96" t="s">
        <v>294</v>
      </c>
      <c r="D8620" s="408" t="str">
        <f>VLOOKUP(C8620,X$4:Z8957,2,FALSE)</f>
        <v>گریدر  ۱۶g</v>
      </c>
      <c r="E8620" s="408" t="str">
        <f>VLOOKUP(C8620,X$4:Z8957,3,FALSE)</f>
        <v>شرکتی</v>
      </c>
      <c r="F8620" s="97"/>
      <c r="G8620" s="97"/>
      <c r="H8620" s="116"/>
      <c r="I8620" s="116"/>
      <c r="J8620" s="97"/>
      <c r="AD8620" s="476"/>
      <c r="AI8620" s="473"/>
    </row>
    <row r="8621" spans="1:35" s="4" customFormat="1" x14ac:dyDescent="0.25">
      <c r="A8621" s="408">
        <f t="shared" si="127"/>
        <v>8619</v>
      </c>
      <c r="B8621" s="488">
        <v>45588</v>
      </c>
      <c r="C8621" s="96" t="s">
        <v>559</v>
      </c>
      <c r="D8621" s="408" t="str">
        <f>VLOOKUP(C8621,X$4:Z8622,2,FALSE)</f>
        <v>لودر VOLVO</v>
      </c>
      <c r="E8621" s="408" t="str">
        <f>VLOOKUP(C8621,X$4:Z8622,3,FALSE)</f>
        <v>شرکتی</v>
      </c>
      <c r="F8621" s="97"/>
      <c r="G8621" s="97"/>
      <c r="H8621" s="116"/>
      <c r="I8621" s="116"/>
      <c r="J8621" s="97"/>
      <c r="AD8621" s="476"/>
      <c r="AI8621" s="473"/>
    </row>
    <row r="8622" spans="1:35" s="4" customFormat="1" x14ac:dyDescent="0.25">
      <c r="A8622" s="408">
        <f t="shared" si="127"/>
        <v>8620</v>
      </c>
      <c r="B8622" s="488">
        <v>45588</v>
      </c>
      <c r="C8622" s="96" t="s">
        <v>119</v>
      </c>
      <c r="D8622" s="408" t="str">
        <f>VLOOKUP(C8622,X$4:Z8959,2,FALSE)</f>
        <v>میکسراتکو</v>
      </c>
      <c r="E8622" s="408" t="str">
        <f>VLOOKUP(C8622,X$4:Z8959,3,FALSE)</f>
        <v>شرکتی</v>
      </c>
      <c r="F8622" s="97"/>
      <c r="G8622" s="97"/>
      <c r="H8622" s="116"/>
      <c r="I8622" s="116"/>
      <c r="J8622" s="97"/>
      <c r="AD8622" s="476"/>
      <c r="AI8622" s="473"/>
    </row>
    <row r="8623" spans="1:35" s="4" customFormat="1" x14ac:dyDescent="0.25">
      <c r="A8623" s="408">
        <f t="shared" si="127"/>
        <v>8621</v>
      </c>
      <c r="B8623" s="488">
        <v>45588</v>
      </c>
      <c r="C8623" s="96" t="s">
        <v>121</v>
      </c>
      <c r="D8623" s="408" t="str">
        <f>VLOOKUP(C8623,X$4:Z8960,2,FALSE)</f>
        <v>میکسر امیکو</v>
      </c>
      <c r="E8623" s="408" t="str">
        <f>VLOOKUP(C8623,X$4:Z8960,3,FALSE)</f>
        <v>شرکتی</v>
      </c>
      <c r="F8623" s="97"/>
      <c r="G8623" s="97"/>
      <c r="H8623" s="116"/>
      <c r="I8623" s="116"/>
      <c r="J8623" s="97"/>
      <c r="AD8623" s="476"/>
      <c r="AI8623" s="473"/>
    </row>
    <row r="8624" spans="1:35" s="4" customFormat="1" x14ac:dyDescent="0.25">
      <c r="A8624" s="408">
        <f t="shared" si="127"/>
        <v>8622</v>
      </c>
      <c r="B8624" s="488">
        <v>45588</v>
      </c>
      <c r="C8624" s="96" t="s">
        <v>349</v>
      </c>
      <c r="D8624" s="408" t="str">
        <f>VLOOKUP(C8624,X$4:Z8961,2,FALSE)</f>
        <v>میکسر اتکو</v>
      </c>
      <c r="E8624" s="408" t="str">
        <f>VLOOKUP(C8624,X$4:Z8961,3,FALSE)</f>
        <v>شرکتی</v>
      </c>
      <c r="F8624" s="97"/>
      <c r="G8624" s="97"/>
      <c r="H8624" s="116"/>
      <c r="I8624" s="116"/>
      <c r="J8624" s="97"/>
      <c r="AD8624" s="476"/>
      <c r="AI8624" s="473"/>
    </row>
    <row r="8625" spans="1:35" s="4" customFormat="1" x14ac:dyDescent="0.25">
      <c r="A8625" s="408">
        <f t="shared" si="127"/>
        <v>8623</v>
      </c>
      <c r="B8625" s="488">
        <v>45588</v>
      </c>
      <c r="C8625" s="96" t="s">
        <v>449</v>
      </c>
      <c r="D8625" s="408" t="str">
        <f>VLOOKUP(C8625,X$4:Z8962,2,FALSE)</f>
        <v>میکسر امیکو</v>
      </c>
      <c r="E8625" s="408" t="str">
        <f>VLOOKUP(C8625,X$4:Z8962,3,FALSE)</f>
        <v>شرکتی</v>
      </c>
      <c r="F8625" s="97"/>
      <c r="G8625" s="97"/>
      <c r="H8625" s="116"/>
      <c r="I8625" s="116"/>
      <c r="J8625" s="97"/>
      <c r="AD8625" s="476"/>
      <c r="AI8625" s="473"/>
    </row>
    <row r="8626" spans="1:35" s="4" customFormat="1" x14ac:dyDescent="0.25">
      <c r="A8626" s="408">
        <f t="shared" si="127"/>
        <v>8624</v>
      </c>
      <c r="B8626" s="488">
        <v>45588</v>
      </c>
      <c r="C8626" s="96" t="s">
        <v>118</v>
      </c>
      <c r="D8626" s="408" t="str">
        <f>VLOOKUP(C8626,X$4:Z8963,2,FALSE)</f>
        <v>غلطک</v>
      </c>
      <c r="E8626" s="408" t="str">
        <f>VLOOKUP(C8626,X$4:Z8963,3,FALSE)</f>
        <v>شرکتی</v>
      </c>
      <c r="F8626" s="97"/>
      <c r="G8626" s="97"/>
      <c r="H8626" s="116"/>
      <c r="I8626" s="116"/>
      <c r="J8626" s="97"/>
      <c r="AD8626" s="476"/>
      <c r="AI8626" s="473"/>
    </row>
    <row r="8627" spans="1:35" s="4" customFormat="1" x14ac:dyDescent="0.25">
      <c r="A8627" s="408">
        <f t="shared" si="127"/>
        <v>8625</v>
      </c>
      <c r="B8627" s="488">
        <v>45588</v>
      </c>
      <c r="C8627" s="96" t="s">
        <v>109</v>
      </c>
      <c r="D8627" s="408" t="str">
        <f>VLOOKUP(C8627,X$4:Z8964,2,FALSE)</f>
        <v>غلطک</v>
      </c>
      <c r="E8627" s="408" t="str">
        <f>VLOOKUP(C8627,X$4:Z8964,3,FALSE)</f>
        <v>شرکتی</v>
      </c>
      <c r="F8627" s="97"/>
      <c r="G8627" s="97"/>
      <c r="H8627" s="116"/>
      <c r="I8627" s="116"/>
      <c r="J8627" s="97"/>
      <c r="AD8627" s="476"/>
      <c r="AI8627" s="473"/>
    </row>
    <row r="8628" spans="1:35" s="4" customFormat="1" x14ac:dyDescent="0.25">
      <c r="A8628" s="408">
        <f t="shared" si="127"/>
        <v>8626</v>
      </c>
      <c r="B8628" s="488">
        <v>45588</v>
      </c>
      <c r="C8628" s="96" t="s">
        <v>106</v>
      </c>
      <c r="D8628" s="408" t="str">
        <f>VLOOKUP(C8628,X$4:Z8965,2,FALSE)</f>
        <v>غلطک</v>
      </c>
      <c r="E8628" s="408" t="str">
        <f>VLOOKUP(C8628,X$4:Z8965,3,FALSE)</f>
        <v>شرکتی</v>
      </c>
      <c r="F8628" s="97"/>
      <c r="G8628" s="97"/>
      <c r="H8628" s="116"/>
      <c r="I8628" s="116"/>
      <c r="J8628" s="97"/>
      <c r="AD8628" s="476"/>
      <c r="AI8628" s="473"/>
    </row>
    <row r="8629" spans="1:35" s="4" customFormat="1" x14ac:dyDescent="0.25">
      <c r="A8629" s="408">
        <f t="shared" si="127"/>
        <v>8627</v>
      </c>
      <c r="B8629" s="488">
        <v>45588</v>
      </c>
      <c r="C8629" s="2" t="s">
        <v>278</v>
      </c>
      <c r="D8629" s="408" t="str">
        <f>VLOOKUP(C8629,X$4:Z8966,2,FALSE)</f>
        <v>غلطک</v>
      </c>
      <c r="E8629" s="408" t="str">
        <f>VLOOKUP(C8629,X$4:Z8966,3,FALSE)</f>
        <v>شرکتی</v>
      </c>
      <c r="F8629" s="97"/>
      <c r="G8629" s="97"/>
      <c r="H8629" s="116"/>
      <c r="I8629" s="116"/>
      <c r="J8629" s="97"/>
      <c r="AD8629" s="476"/>
      <c r="AI8629" s="473"/>
    </row>
    <row r="8630" spans="1:35" s="4" customFormat="1" x14ac:dyDescent="0.25">
      <c r="A8630" s="408">
        <f t="shared" si="127"/>
        <v>8628</v>
      </c>
      <c r="B8630" s="488">
        <v>45588</v>
      </c>
      <c r="C8630" s="96" t="s">
        <v>539</v>
      </c>
      <c r="D8630" s="408" t="str">
        <f>VLOOKUP(C8630,X$4:Z8967,2,FALSE)</f>
        <v>غلطک</v>
      </c>
      <c r="E8630" s="408" t="str">
        <f>VLOOKUP(C8630,X$4:Z8967,3,FALSE)</f>
        <v>شرکتی</v>
      </c>
      <c r="F8630" s="97"/>
      <c r="G8630" s="97"/>
      <c r="H8630" s="116"/>
      <c r="I8630" s="116"/>
      <c r="J8630" s="97"/>
      <c r="AD8630" s="476"/>
      <c r="AI8630" s="473"/>
    </row>
    <row r="8631" spans="1:35" s="4" customFormat="1" x14ac:dyDescent="0.25">
      <c r="A8631" s="408">
        <f t="shared" si="127"/>
        <v>8629</v>
      </c>
      <c r="B8631" s="488">
        <v>45588</v>
      </c>
      <c r="C8631" s="96" t="s">
        <v>562</v>
      </c>
      <c r="D8631" s="408" t="str">
        <f>VLOOKUP(C8631,X$4:Z8968,2,FALSE)</f>
        <v>غلطک</v>
      </c>
      <c r="E8631" s="408" t="str">
        <f>VLOOKUP(C8631,X$4:Z8968,3,FALSE)</f>
        <v>شرکتی</v>
      </c>
      <c r="F8631" s="97"/>
      <c r="G8631" s="97"/>
      <c r="H8631" s="116"/>
      <c r="I8631" s="116"/>
      <c r="J8631" s="97"/>
      <c r="AD8631" s="476"/>
      <c r="AI8631" s="473"/>
    </row>
    <row r="8632" spans="1:35" s="4" customFormat="1" x14ac:dyDescent="0.25">
      <c r="A8632" s="408">
        <f t="shared" si="127"/>
        <v>8630</v>
      </c>
      <c r="B8632" s="488">
        <v>45588</v>
      </c>
      <c r="C8632" s="96" t="s">
        <v>91</v>
      </c>
      <c r="D8632" s="408" t="str">
        <f>VLOOKUP(C8632,X$4:Z8969,2,FALSE)</f>
        <v>کامیون کمپرسی جفت</v>
      </c>
      <c r="E8632" s="408" t="str">
        <f>VLOOKUP(C8632,X$4:Z8969,3,FALSE)</f>
        <v>شرکتی</v>
      </c>
      <c r="F8632" s="97"/>
      <c r="G8632" s="97"/>
      <c r="H8632" s="116"/>
      <c r="I8632" s="116"/>
      <c r="J8632" s="97"/>
      <c r="AD8632" s="476"/>
      <c r="AI8632" s="473"/>
    </row>
    <row r="8633" spans="1:35" s="4" customFormat="1" x14ac:dyDescent="0.25">
      <c r="A8633" s="408">
        <f t="shared" si="127"/>
        <v>8631</v>
      </c>
      <c r="B8633" s="488">
        <v>45588</v>
      </c>
      <c r="C8633" s="96" t="s">
        <v>94</v>
      </c>
      <c r="D8633" s="408" t="str">
        <f>VLOOKUP(C8633,X$4:Z8970,2,FALSE)</f>
        <v>کامیون کمپرسی جفت</v>
      </c>
      <c r="E8633" s="408" t="str">
        <f>VLOOKUP(C8633,X$4:Z8970,3,FALSE)</f>
        <v>شرکتی</v>
      </c>
      <c r="F8633" s="97"/>
      <c r="G8633" s="97"/>
      <c r="H8633" s="116"/>
      <c r="I8633" s="116"/>
      <c r="J8633" s="97"/>
      <c r="AD8633" s="476"/>
      <c r="AI8633" s="473"/>
    </row>
    <row r="8634" spans="1:35" s="4" customFormat="1" x14ac:dyDescent="0.25">
      <c r="A8634" s="408">
        <f t="shared" si="127"/>
        <v>8632</v>
      </c>
      <c r="B8634" s="488">
        <v>45588</v>
      </c>
      <c r="C8634" s="96" t="s">
        <v>116</v>
      </c>
      <c r="D8634" s="408" t="str">
        <f>VLOOKUP(C8634,X$4:Z8971,2,FALSE)</f>
        <v>کامیون کمپرسی جفت</v>
      </c>
      <c r="E8634" s="408" t="str">
        <f>VLOOKUP(C8634,X$4:Z8971,3,FALSE)</f>
        <v>شرکتی</v>
      </c>
      <c r="F8634" s="97"/>
      <c r="G8634" s="97"/>
      <c r="H8634" s="116"/>
      <c r="I8634" s="116"/>
      <c r="J8634" s="97"/>
      <c r="AD8634" s="476"/>
      <c r="AI8634" s="473"/>
    </row>
    <row r="8635" spans="1:35" s="4" customFormat="1" x14ac:dyDescent="0.25">
      <c r="A8635" s="408">
        <f t="shared" si="127"/>
        <v>8633</v>
      </c>
      <c r="B8635" s="488">
        <v>45588</v>
      </c>
      <c r="C8635" s="96" t="s">
        <v>128</v>
      </c>
      <c r="D8635" s="408" t="str">
        <f>VLOOKUP(C8635,X$4:Z8972,2,FALSE)</f>
        <v>تانکر ابپاش بنز</v>
      </c>
      <c r="E8635" s="408" t="str">
        <f>VLOOKUP(C8635,X$4:Z8972,3,FALSE)</f>
        <v>شرکتی</v>
      </c>
      <c r="F8635" s="97"/>
      <c r="G8635" s="97"/>
      <c r="H8635" s="116"/>
      <c r="I8635" s="116"/>
      <c r="J8635" s="97"/>
      <c r="AD8635" s="476"/>
      <c r="AI8635" s="473"/>
    </row>
    <row r="8636" spans="1:35" s="4" customFormat="1" x14ac:dyDescent="0.25">
      <c r="A8636" s="408">
        <f t="shared" si="127"/>
        <v>8634</v>
      </c>
      <c r="B8636" s="488">
        <v>45588</v>
      </c>
      <c r="C8636" s="96" t="s">
        <v>96</v>
      </c>
      <c r="D8636" s="408" t="str">
        <f>VLOOKUP(C8636,X$4:Z8973,2,FALSE)</f>
        <v>تانکر ابپاش بنز</v>
      </c>
      <c r="E8636" s="408" t="str">
        <f>VLOOKUP(C8636,X$4:Z8973,3,FALSE)</f>
        <v>شرکتی</v>
      </c>
      <c r="F8636" s="97"/>
      <c r="G8636" s="97"/>
      <c r="H8636" s="116"/>
      <c r="I8636" s="116"/>
      <c r="J8636" s="97"/>
      <c r="AD8636" s="476"/>
      <c r="AI8636" s="473"/>
    </row>
    <row r="8637" spans="1:35" s="4" customFormat="1" x14ac:dyDescent="0.25">
      <c r="A8637" s="408">
        <f t="shared" si="127"/>
        <v>8635</v>
      </c>
      <c r="B8637" s="488">
        <v>45588</v>
      </c>
      <c r="C8637" s="96" t="s">
        <v>113</v>
      </c>
      <c r="D8637" s="408" t="str">
        <f>VLOOKUP(C8637,X$4:Z8974,2,FALSE)</f>
        <v>تانکر سوخت بنز</v>
      </c>
      <c r="E8637" s="408" t="str">
        <f>VLOOKUP(C8637,X$4:Z8974,3,FALSE)</f>
        <v>شرکتی</v>
      </c>
      <c r="F8637" s="97"/>
      <c r="G8637" s="97"/>
      <c r="H8637" s="116"/>
      <c r="I8637" s="116"/>
      <c r="J8637" s="97"/>
      <c r="AD8637" s="476"/>
      <c r="AI8637" s="473"/>
    </row>
    <row r="8638" spans="1:35" s="4" customFormat="1" x14ac:dyDescent="0.25">
      <c r="A8638" s="408">
        <f t="shared" si="127"/>
        <v>8636</v>
      </c>
      <c r="B8638" s="488">
        <v>45588</v>
      </c>
      <c r="C8638" s="96" t="s">
        <v>156</v>
      </c>
      <c r="D8638" s="408" t="str">
        <f>VLOOKUP(C8638,X$4:Z8975,2,FALSE)</f>
        <v>بیل مکانیکی 220</v>
      </c>
      <c r="E8638" s="408" t="str">
        <f>VLOOKUP(C8638,X$4:Z8975,3,FALSE)</f>
        <v>تکبری</v>
      </c>
      <c r="F8638" s="97"/>
      <c r="G8638" s="97"/>
      <c r="H8638" s="116"/>
      <c r="I8638" s="116"/>
      <c r="J8638" s="97"/>
      <c r="AD8638" s="476"/>
      <c r="AI8638" s="473"/>
    </row>
    <row r="8639" spans="1:35" s="4" customFormat="1" x14ac:dyDescent="0.25">
      <c r="A8639" s="408">
        <f t="shared" si="127"/>
        <v>8637</v>
      </c>
      <c r="B8639" s="488">
        <v>45588</v>
      </c>
      <c r="C8639" s="96" t="s">
        <v>142</v>
      </c>
      <c r="D8639" s="408" t="str">
        <f>VLOOKUP(C8639,X$4:Z8976,2,FALSE)</f>
        <v>بلدوزر D85</v>
      </c>
      <c r="E8639" s="408" t="str">
        <f>VLOOKUP(C8639,X$4:Z8976,3,FALSE)</f>
        <v>اکبری</v>
      </c>
      <c r="F8639" s="97"/>
      <c r="G8639" s="97"/>
      <c r="H8639" s="116"/>
      <c r="I8639" s="116"/>
      <c r="J8639" s="97"/>
      <c r="AD8639" s="476"/>
      <c r="AI8639" s="473"/>
    </row>
    <row r="8640" spans="1:35" s="4" customFormat="1" x14ac:dyDescent="0.25">
      <c r="A8640" s="408">
        <f t="shared" si="127"/>
        <v>8638</v>
      </c>
      <c r="B8640" s="488">
        <v>45588</v>
      </c>
      <c r="C8640" s="96" t="s">
        <v>144</v>
      </c>
      <c r="D8640" s="408" t="str">
        <f>VLOOKUP(C8640,X$4:Z8977,2,FALSE)</f>
        <v>بلدوزر D85</v>
      </c>
      <c r="E8640" s="408" t="str">
        <f>VLOOKUP(C8640,X$4:Z8977,3,FALSE)</f>
        <v>اکبری</v>
      </c>
      <c r="F8640" s="97"/>
      <c r="G8640" s="97"/>
      <c r="H8640" s="116"/>
      <c r="I8640" s="116"/>
      <c r="J8640" s="97"/>
      <c r="AD8640" s="476"/>
      <c r="AI8640" s="473"/>
    </row>
    <row r="8641" spans="1:35" s="4" customFormat="1" x14ac:dyDescent="0.25">
      <c r="A8641" s="408">
        <f t="shared" si="127"/>
        <v>8639</v>
      </c>
      <c r="B8641" s="488">
        <v>45588</v>
      </c>
      <c r="C8641" s="96" t="s">
        <v>145</v>
      </c>
      <c r="D8641" s="408" t="str">
        <f>VLOOKUP(C8641,X$4:Z8978,2,FALSE)</f>
        <v>بلدوزر کاترپیلار D8</v>
      </c>
      <c r="E8641" s="408" t="str">
        <f>VLOOKUP(C8641,X$4:Z8978,3,FALSE)</f>
        <v>حسن پور</v>
      </c>
      <c r="F8641" s="97"/>
      <c r="G8641" s="97"/>
      <c r="H8641" s="116"/>
      <c r="I8641" s="116"/>
      <c r="J8641" s="97"/>
      <c r="AD8641" s="476"/>
      <c r="AI8641" s="473"/>
    </row>
    <row r="8642" spans="1:35" s="4" customFormat="1" x14ac:dyDescent="0.25">
      <c r="A8642" s="408">
        <f t="shared" si="127"/>
        <v>8640</v>
      </c>
      <c r="B8642" s="488">
        <v>45588</v>
      </c>
      <c r="C8642" s="96" t="s">
        <v>160</v>
      </c>
      <c r="D8642" s="408" t="str">
        <f>VLOOKUP(C8642,X$4:Z8979,2,FALSE)</f>
        <v>بیل مکانیکی 220</v>
      </c>
      <c r="E8642" s="408" t="str">
        <f>VLOOKUP(C8642,X$4:Z8979,3,FALSE)</f>
        <v>رضاپور</v>
      </c>
      <c r="F8642" s="97"/>
      <c r="G8642" s="97"/>
      <c r="H8642" s="116"/>
      <c r="I8642" s="116"/>
      <c r="J8642" s="97"/>
      <c r="AD8642" s="476"/>
      <c r="AI8642" s="473"/>
    </row>
    <row r="8643" spans="1:35" s="4" customFormat="1" x14ac:dyDescent="0.25">
      <c r="A8643" s="408">
        <f t="shared" si="127"/>
        <v>8641</v>
      </c>
      <c r="B8643" s="488">
        <v>45588</v>
      </c>
      <c r="C8643" s="96" t="s">
        <v>283</v>
      </c>
      <c r="D8643" s="408" t="str">
        <f>VLOOKUP(C8643,X$4:Z8980,2,FALSE)</f>
        <v>لودر ZL50</v>
      </c>
      <c r="E8643" s="408" t="str">
        <f>VLOOKUP(C8643,X$4:Z8980,3,FALSE)</f>
        <v>میرزایی</v>
      </c>
      <c r="F8643" s="97"/>
      <c r="G8643" s="97"/>
      <c r="H8643" s="116"/>
      <c r="I8643" s="116"/>
      <c r="J8643" s="97"/>
      <c r="AD8643" s="476"/>
      <c r="AI8643" s="473"/>
    </row>
    <row r="8644" spans="1:35" s="4" customFormat="1" x14ac:dyDescent="0.25">
      <c r="A8644" s="408">
        <f t="shared" si="127"/>
        <v>8642</v>
      </c>
      <c r="B8644" s="488">
        <v>45588</v>
      </c>
      <c r="C8644" s="96" t="s">
        <v>148</v>
      </c>
      <c r="D8644" s="408" t="str">
        <f>VLOOKUP(C8644,X$4:Z8981,2,FALSE)</f>
        <v>کامیون کمپرسی تک</v>
      </c>
      <c r="E8644" s="408" t="str">
        <f>VLOOKUP(C8644,X$4:Z8981,3,FALSE)</f>
        <v>میرزایی</v>
      </c>
      <c r="F8644" s="97"/>
      <c r="G8644" s="97"/>
      <c r="H8644" s="116"/>
      <c r="I8644" s="116"/>
      <c r="J8644" s="97"/>
      <c r="AD8644" s="476"/>
      <c r="AI8644" s="473"/>
    </row>
    <row r="8645" spans="1:35" s="4" customFormat="1" x14ac:dyDescent="0.25">
      <c r="A8645" s="408">
        <f t="shared" si="127"/>
        <v>8643</v>
      </c>
      <c r="B8645" s="488">
        <v>45588</v>
      </c>
      <c r="C8645" s="213" t="s">
        <v>467</v>
      </c>
      <c r="D8645" s="408" t="str">
        <f>VLOOKUP(C8645,X$4:Z8982,2,FALSE)</f>
        <v>تانکر ابپاش بنز</v>
      </c>
      <c r="E8645" s="408" t="str">
        <f>VLOOKUP(C8645,X$4:Z8982,3,FALSE)</f>
        <v>میرزایی</v>
      </c>
      <c r="F8645" s="97"/>
      <c r="G8645" s="97"/>
      <c r="H8645" s="116"/>
      <c r="I8645" s="116"/>
      <c r="J8645" s="97"/>
      <c r="AD8645" s="476"/>
      <c r="AI8645" s="473"/>
    </row>
    <row r="8646" spans="1:35" s="4" customFormat="1" x14ac:dyDescent="0.25">
      <c r="A8646" s="408">
        <f t="shared" si="127"/>
        <v>8644</v>
      </c>
      <c r="B8646" s="488">
        <v>45588</v>
      </c>
      <c r="C8646" s="96" t="s">
        <v>150</v>
      </c>
      <c r="D8646" s="408" t="str">
        <f>VLOOKUP(C8646,X$4:Z8983,2,FALSE)</f>
        <v>کامیون کمپرسی تک</v>
      </c>
      <c r="E8646" s="408" t="str">
        <f>VLOOKUP(C8646,X$4:Z8983,3,FALSE)</f>
        <v>میرزایی</v>
      </c>
      <c r="F8646" s="97"/>
      <c r="G8646" s="97"/>
      <c r="H8646" s="116"/>
      <c r="I8646" s="116"/>
      <c r="J8646" s="97"/>
      <c r="AD8646" s="476"/>
      <c r="AI8646" s="473"/>
    </row>
    <row r="8647" spans="1:35" s="4" customFormat="1" x14ac:dyDescent="0.25">
      <c r="A8647" s="408">
        <f t="shared" si="127"/>
        <v>8645</v>
      </c>
      <c r="B8647" s="488">
        <v>45588</v>
      </c>
      <c r="C8647" s="96" t="s">
        <v>153</v>
      </c>
      <c r="D8647" s="408" t="str">
        <f>VLOOKUP(C8647,X$4:Z8984,2,FALSE)</f>
        <v>لودر</v>
      </c>
      <c r="E8647" s="408" t="str">
        <f>VLOOKUP(C8647,X$4:Z8984,3,FALSE)</f>
        <v>صداقت</v>
      </c>
      <c r="F8647" s="97"/>
      <c r="G8647" s="97"/>
      <c r="H8647" s="116"/>
      <c r="I8647" s="116"/>
      <c r="J8647" s="97"/>
      <c r="AD8647" s="476"/>
      <c r="AI8647" s="473"/>
    </row>
    <row r="8648" spans="1:35" s="4" customFormat="1" x14ac:dyDescent="0.25">
      <c r="A8648" s="408">
        <f t="shared" si="127"/>
        <v>8646</v>
      </c>
      <c r="B8648" s="488">
        <v>45588</v>
      </c>
      <c r="C8648" s="96" t="s">
        <v>154</v>
      </c>
      <c r="D8648" s="408" t="str">
        <f>VLOOKUP(C8648,X$4:Z8985,2,FALSE)</f>
        <v>کامیون کمپرسی تک</v>
      </c>
      <c r="E8648" s="408" t="str">
        <f>VLOOKUP(C8648,X$4:Z8985,3,FALSE)</f>
        <v>صداقت</v>
      </c>
      <c r="F8648" s="97"/>
      <c r="G8648" s="97"/>
      <c r="H8648" s="116"/>
      <c r="I8648" s="116"/>
      <c r="J8648" s="97"/>
      <c r="AD8648" s="476"/>
      <c r="AI8648" s="473"/>
    </row>
    <row r="8649" spans="1:35" s="4" customFormat="1" x14ac:dyDescent="0.25">
      <c r="A8649" s="408">
        <f t="shared" ref="A8649:A8673" si="128">ROW()-2</f>
        <v>8647</v>
      </c>
      <c r="B8649" s="488">
        <v>45588</v>
      </c>
      <c r="C8649" s="96" t="s">
        <v>155</v>
      </c>
      <c r="D8649" s="408" t="str">
        <f>VLOOKUP(C8649,X$4:Z8986,2,FALSE)</f>
        <v>کامیون کمپرسی تک</v>
      </c>
      <c r="E8649" s="408" t="str">
        <f>VLOOKUP(C8649,X$4:Z8986,3,FALSE)</f>
        <v>صداقت</v>
      </c>
      <c r="F8649" s="97"/>
      <c r="G8649" s="97"/>
      <c r="H8649" s="116"/>
      <c r="I8649" s="116"/>
      <c r="J8649" s="97"/>
      <c r="AD8649" s="476"/>
      <c r="AI8649" s="473"/>
    </row>
    <row r="8650" spans="1:35" s="4" customFormat="1" x14ac:dyDescent="0.25">
      <c r="A8650" s="408">
        <f t="shared" si="128"/>
        <v>8648</v>
      </c>
      <c r="B8650" s="488">
        <v>45588</v>
      </c>
      <c r="C8650" s="96" t="s">
        <v>379</v>
      </c>
      <c r="D8650" s="408" t="str">
        <f>VLOOKUP(C8650,X$4:Z8987,2,FALSE)</f>
        <v>کامیون کمپرسی تک</v>
      </c>
      <c r="E8650" s="408" t="str">
        <f>VLOOKUP(C8650,X$4:Z8987,3,FALSE)</f>
        <v>جواد رضاپور</v>
      </c>
      <c r="F8650" s="97"/>
      <c r="G8650" s="97"/>
      <c r="H8650" s="116"/>
      <c r="I8650" s="116"/>
      <c r="J8650" s="97"/>
      <c r="AD8650" s="476"/>
      <c r="AI8650" s="473"/>
    </row>
    <row r="8651" spans="1:35" s="4" customFormat="1" x14ac:dyDescent="0.25">
      <c r="A8651" s="408">
        <f t="shared" si="128"/>
        <v>8649</v>
      </c>
      <c r="B8651" s="488">
        <v>45588</v>
      </c>
      <c r="C8651" s="96" t="s">
        <v>380</v>
      </c>
      <c r="D8651" s="408" t="str">
        <f>VLOOKUP(C8651,X$4:Z8988,2,FALSE)</f>
        <v>کامیون کمپرسی تک</v>
      </c>
      <c r="E8651" s="408" t="str">
        <f>VLOOKUP(C8651,X$4:Z8988,3,FALSE)</f>
        <v>جواد رضاپور</v>
      </c>
      <c r="F8651" s="97"/>
      <c r="G8651" s="97"/>
      <c r="H8651" s="116"/>
      <c r="I8651" s="116"/>
      <c r="J8651" s="97"/>
      <c r="AD8651" s="476"/>
      <c r="AI8651" s="473"/>
    </row>
    <row r="8652" spans="1:35" s="4" customFormat="1" x14ac:dyDescent="0.25">
      <c r="A8652" s="408">
        <f t="shared" si="128"/>
        <v>8650</v>
      </c>
      <c r="B8652" s="488">
        <v>45588</v>
      </c>
      <c r="C8652" s="96" t="s">
        <v>489</v>
      </c>
      <c r="D8652" s="408" t="str">
        <f>VLOOKUP(C8652,X$4:Z8989,2,FALSE)</f>
        <v>کامیون کمپرسی تک</v>
      </c>
      <c r="E8652" s="408" t="str">
        <f>VLOOKUP(C8652,X$4:Z8989,3,FALSE)</f>
        <v>جواد رضاپور</v>
      </c>
      <c r="F8652" s="97"/>
      <c r="G8652" s="97"/>
      <c r="H8652" s="116"/>
      <c r="I8652" s="116"/>
      <c r="J8652" s="97"/>
      <c r="AD8652" s="476"/>
      <c r="AI8652" s="473"/>
    </row>
    <row r="8653" spans="1:35" s="4" customFormat="1" x14ac:dyDescent="0.25">
      <c r="A8653" s="408">
        <f t="shared" si="128"/>
        <v>8651</v>
      </c>
      <c r="B8653" s="488">
        <v>45588</v>
      </c>
      <c r="C8653" s="96" t="s">
        <v>389</v>
      </c>
      <c r="D8653" s="408" t="str">
        <f>VLOOKUP(C8653,X$4:Z8990,2,FALSE)</f>
        <v>لودر</v>
      </c>
      <c r="E8653" s="408" t="str">
        <f>VLOOKUP(C8653,X$4:Z8990,3,FALSE)</f>
        <v>جواد رضاپور</v>
      </c>
      <c r="F8653" s="97"/>
      <c r="G8653" s="97"/>
      <c r="H8653" s="116"/>
      <c r="I8653" s="116"/>
      <c r="J8653" s="97"/>
      <c r="AD8653" s="476"/>
      <c r="AI8653" s="473"/>
    </row>
    <row r="8654" spans="1:35" s="4" customFormat="1" x14ac:dyDescent="0.25">
      <c r="A8654" s="408">
        <f t="shared" si="128"/>
        <v>8652</v>
      </c>
      <c r="B8654" s="488">
        <v>45588</v>
      </c>
      <c r="C8654" s="96" t="s">
        <v>177</v>
      </c>
      <c r="D8654" s="408" t="str">
        <f>VLOOKUP(C8654,X$4:Z8991,2,FALSE)</f>
        <v>تانکر ابپاش بنز</v>
      </c>
      <c r="E8654" s="408" t="str">
        <f>VLOOKUP(C8654,X$4:Z8991,3,FALSE)</f>
        <v>گلپایگانی</v>
      </c>
      <c r="F8654" s="97"/>
      <c r="G8654" s="97"/>
      <c r="H8654" s="116"/>
      <c r="I8654" s="116"/>
      <c r="J8654" s="97"/>
      <c r="AD8654" s="476"/>
      <c r="AI8654" s="473"/>
    </row>
    <row r="8655" spans="1:35" s="4" customFormat="1" x14ac:dyDescent="0.25">
      <c r="A8655" s="408">
        <f t="shared" si="128"/>
        <v>8653</v>
      </c>
      <c r="B8655" s="488">
        <v>45588</v>
      </c>
      <c r="C8655" s="96" t="s">
        <v>390</v>
      </c>
      <c r="D8655" s="408" t="str">
        <f>VLOOKUP(C8655,X$4:Z8992,2,FALSE)</f>
        <v>بلدوزر D85</v>
      </c>
      <c r="E8655" s="408" t="str">
        <f>VLOOKUP(C8655,X$4:Z8992,3,FALSE)</f>
        <v>جواد رضاپور</v>
      </c>
      <c r="F8655" s="97"/>
      <c r="G8655" s="97"/>
      <c r="H8655" s="116"/>
      <c r="I8655" s="116"/>
      <c r="J8655" s="97"/>
      <c r="AD8655" s="476"/>
      <c r="AI8655" s="473"/>
    </row>
    <row r="8656" spans="1:35" s="4" customFormat="1" x14ac:dyDescent="0.25">
      <c r="A8656" s="408">
        <f t="shared" si="128"/>
        <v>8654</v>
      </c>
      <c r="B8656" s="488">
        <v>45588</v>
      </c>
      <c r="C8656" s="96" t="s">
        <v>425</v>
      </c>
      <c r="D8656" s="408" t="str">
        <f>VLOOKUP(C8656,X$4:Z8993,2,FALSE)</f>
        <v>بلدوزر D85</v>
      </c>
      <c r="E8656" s="203" t="s">
        <v>498</v>
      </c>
      <c r="F8656" s="97"/>
      <c r="G8656" s="97"/>
      <c r="H8656" s="116"/>
      <c r="I8656" s="116"/>
      <c r="J8656" s="97"/>
      <c r="AD8656" s="476"/>
      <c r="AI8656" s="473"/>
    </row>
    <row r="8657" spans="1:35" s="4" customFormat="1" x14ac:dyDescent="0.25">
      <c r="A8657" s="408">
        <f t="shared" si="128"/>
        <v>8655</v>
      </c>
      <c r="B8657" s="488">
        <v>45588</v>
      </c>
      <c r="C8657" s="96" t="s">
        <v>426</v>
      </c>
      <c r="D8657" s="408" t="str">
        <f>VLOOKUP(C8657,X$4:Z8994,2,FALSE)</f>
        <v>تانکر آب</v>
      </c>
      <c r="E8657" s="408" t="str">
        <f>VLOOKUP(C8657,X$4:Z8994,3,FALSE)</f>
        <v>جواد رضاپور</v>
      </c>
      <c r="F8657" s="97"/>
      <c r="G8657" s="97"/>
      <c r="H8657" s="116"/>
      <c r="I8657" s="116"/>
      <c r="J8657" s="97"/>
      <c r="AD8657" s="476"/>
      <c r="AI8657" s="473"/>
    </row>
    <row r="8658" spans="1:35" s="4" customFormat="1" x14ac:dyDescent="0.25">
      <c r="A8658" s="408">
        <f t="shared" si="128"/>
        <v>8656</v>
      </c>
      <c r="B8658" s="488">
        <v>45588</v>
      </c>
      <c r="C8658" s="96" t="s">
        <v>162</v>
      </c>
      <c r="D8658" s="408" t="str">
        <f>VLOOKUP(C8658,X$4:Z8995,2,FALSE)</f>
        <v>گریدر 14G</v>
      </c>
      <c r="E8658" s="408" t="str">
        <f>VLOOKUP(C8658,X$4:Z8995,3,FALSE)</f>
        <v>محمد پور</v>
      </c>
      <c r="F8658" s="97"/>
      <c r="G8658" s="97"/>
      <c r="H8658" s="116"/>
      <c r="I8658" s="116"/>
      <c r="J8658" s="97"/>
      <c r="AD8658" s="476"/>
      <c r="AI8658" s="473"/>
    </row>
    <row r="8659" spans="1:35" s="4" customFormat="1" x14ac:dyDescent="0.25">
      <c r="A8659" s="408">
        <f t="shared" si="128"/>
        <v>8657</v>
      </c>
      <c r="B8659" s="488">
        <v>45588</v>
      </c>
      <c r="C8659" s="96" t="s">
        <v>166</v>
      </c>
      <c r="D8659" s="408" t="str">
        <f>VLOOKUP(C8659,X$4:Z8996,2,FALSE)</f>
        <v>غلطک کششی</v>
      </c>
      <c r="E8659" s="408" t="str">
        <f>VLOOKUP(C8659,X$4:Z8996,3,FALSE)</f>
        <v>محمد پور</v>
      </c>
      <c r="F8659" s="97"/>
      <c r="G8659" s="97"/>
      <c r="H8659" s="116"/>
      <c r="I8659" s="116"/>
      <c r="J8659" s="97"/>
      <c r="AD8659" s="476"/>
      <c r="AI8659" s="473"/>
    </row>
    <row r="8660" spans="1:35" s="4" customFormat="1" x14ac:dyDescent="0.25">
      <c r="A8660" s="408">
        <f t="shared" si="128"/>
        <v>8658</v>
      </c>
      <c r="B8660" s="488">
        <v>45588</v>
      </c>
      <c r="C8660" s="96" t="s">
        <v>169</v>
      </c>
      <c r="D8660" s="408" t="str">
        <f>VLOOKUP(C8660,X$4:Z8997,2,FALSE)</f>
        <v>غلطک کششی</v>
      </c>
      <c r="E8660" s="408" t="str">
        <f>VLOOKUP(C8660,X$4:Z8997,3,FALSE)</f>
        <v>محمد پور</v>
      </c>
      <c r="F8660" s="97"/>
      <c r="G8660" s="97"/>
      <c r="H8660" s="116"/>
      <c r="I8660" s="116"/>
      <c r="J8660" s="97"/>
      <c r="AD8660" s="476"/>
      <c r="AI8660" s="473"/>
    </row>
    <row r="8661" spans="1:35" s="4" customFormat="1" x14ac:dyDescent="0.25">
      <c r="A8661" s="408">
        <f t="shared" si="128"/>
        <v>8659</v>
      </c>
      <c r="B8661" s="488">
        <v>45588</v>
      </c>
      <c r="C8661" s="96" t="s">
        <v>170</v>
      </c>
      <c r="D8661" s="408" t="str">
        <f>VLOOKUP(C8661,X$4:Z8998,2,FALSE)</f>
        <v>لودر</v>
      </c>
      <c r="E8661" s="408" t="str">
        <f>VLOOKUP(C8661,X$4:Z8998,3,FALSE)</f>
        <v>محمد پور</v>
      </c>
      <c r="F8661" s="97"/>
      <c r="G8661" s="97"/>
      <c r="H8661" s="116"/>
      <c r="I8661" s="116"/>
      <c r="J8661" s="97"/>
      <c r="AD8661" s="476"/>
      <c r="AI8661" s="473"/>
    </row>
    <row r="8662" spans="1:35" s="4" customFormat="1" x14ac:dyDescent="0.25">
      <c r="A8662" s="408">
        <f t="shared" si="128"/>
        <v>8660</v>
      </c>
      <c r="B8662" s="488">
        <v>45588</v>
      </c>
      <c r="C8662" s="96" t="s">
        <v>171</v>
      </c>
      <c r="D8662" s="408" t="str">
        <f>VLOOKUP(C8662,X$4:Z8999,2,FALSE)</f>
        <v>تانکر ابپاش بنز</v>
      </c>
      <c r="E8662" s="408" t="str">
        <f>VLOOKUP(C8662,X$4:Z8999,3,FALSE)</f>
        <v>محمد پور</v>
      </c>
      <c r="F8662" s="97"/>
      <c r="G8662" s="97"/>
      <c r="H8662" s="116"/>
      <c r="I8662" s="116"/>
      <c r="J8662" s="97"/>
      <c r="AD8662" s="476"/>
      <c r="AI8662" s="473"/>
    </row>
    <row r="8663" spans="1:35" s="4" customFormat="1" x14ac:dyDescent="0.25">
      <c r="A8663" s="408">
        <f t="shared" si="128"/>
        <v>8661</v>
      </c>
      <c r="B8663" s="488">
        <v>45588</v>
      </c>
      <c r="C8663" s="96" t="s">
        <v>172</v>
      </c>
      <c r="D8663" s="408" t="str">
        <f>VLOOKUP(C8663,X$4:Z9000,2,FALSE)</f>
        <v xml:space="preserve">غلطک </v>
      </c>
      <c r="E8663" s="408" t="str">
        <f>VLOOKUP(C8663,X$4:Z9000,3,FALSE)</f>
        <v>محمد پور</v>
      </c>
      <c r="F8663" s="97"/>
      <c r="G8663" s="97"/>
      <c r="H8663" s="116"/>
      <c r="I8663" s="116"/>
      <c r="J8663" s="97"/>
      <c r="AD8663" s="476"/>
      <c r="AI8663" s="473"/>
    </row>
    <row r="8664" spans="1:35" s="4" customFormat="1" x14ac:dyDescent="0.25">
      <c r="A8664" s="408">
        <f t="shared" si="128"/>
        <v>8662</v>
      </c>
      <c r="B8664" s="488">
        <v>45588</v>
      </c>
      <c r="C8664" s="96" t="s">
        <v>174</v>
      </c>
      <c r="D8664" s="408" t="str">
        <f>VLOOKUP(C8664,X$4:Z9001,2,FALSE)</f>
        <v>بلدوزر کاترپیلار D8</v>
      </c>
      <c r="E8664" s="408" t="str">
        <f>VLOOKUP(C8664,X$4:Z9001,3,FALSE)</f>
        <v>محمد پور</v>
      </c>
      <c r="F8664" s="97"/>
      <c r="G8664" s="97"/>
      <c r="H8664" s="116"/>
      <c r="I8664" s="116"/>
      <c r="J8664" s="97"/>
      <c r="AD8664" s="476"/>
      <c r="AI8664" s="473"/>
    </row>
    <row r="8665" spans="1:35" s="4" customFormat="1" x14ac:dyDescent="0.25">
      <c r="A8665" s="408">
        <f t="shared" si="128"/>
        <v>8663</v>
      </c>
      <c r="B8665" s="488">
        <v>45588</v>
      </c>
      <c r="C8665" s="96" t="s">
        <v>175</v>
      </c>
      <c r="D8665" s="408" t="str">
        <f>VLOOKUP(C8665,X$4:Z9002,2,FALSE)</f>
        <v>کامیون کمپرسی جفت</v>
      </c>
      <c r="E8665" s="408" t="str">
        <f>VLOOKUP(C8665,X$4:Z9002,3,FALSE)</f>
        <v>محمد پور</v>
      </c>
      <c r="F8665" s="97"/>
      <c r="G8665" s="97"/>
      <c r="H8665" s="116"/>
      <c r="I8665" s="116"/>
      <c r="J8665" s="97"/>
      <c r="AD8665" s="476"/>
      <c r="AI8665" s="473"/>
    </row>
    <row r="8666" spans="1:35" s="4" customFormat="1" x14ac:dyDescent="0.25">
      <c r="A8666" s="408">
        <f t="shared" si="128"/>
        <v>8664</v>
      </c>
      <c r="B8666" s="488">
        <v>45588</v>
      </c>
      <c r="C8666" s="96" t="s">
        <v>263</v>
      </c>
      <c r="D8666" s="408" t="str">
        <f>VLOOKUP(C8666,X$4:Z9003,2,FALSE)</f>
        <v>کامیون کمپرسی جفت</v>
      </c>
      <c r="E8666" s="408" t="str">
        <f>VLOOKUP(C8666,X$4:Z9003,3,FALSE)</f>
        <v>محمد پور</v>
      </c>
      <c r="F8666" s="97"/>
      <c r="G8666" s="97"/>
      <c r="H8666" s="116"/>
      <c r="I8666" s="116"/>
      <c r="J8666" s="97"/>
      <c r="AD8666" s="476"/>
      <c r="AI8666" s="473"/>
    </row>
    <row r="8667" spans="1:35" s="4" customFormat="1" x14ac:dyDescent="0.25">
      <c r="A8667" s="408">
        <f t="shared" si="128"/>
        <v>8665</v>
      </c>
      <c r="B8667" s="488">
        <v>45588</v>
      </c>
      <c r="C8667" s="96" t="s">
        <v>261</v>
      </c>
      <c r="D8667" s="408" t="str">
        <f>VLOOKUP(C8667,X$4:Z9004,2,FALSE)</f>
        <v>کامیون کمپرسی تک</v>
      </c>
      <c r="E8667" s="408" t="str">
        <f>VLOOKUP(C8667,X$4:Z9004,3,FALSE)</f>
        <v>محمد پور</v>
      </c>
      <c r="F8667" s="97"/>
      <c r="G8667" s="97"/>
      <c r="H8667" s="116"/>
      <c r="I8667" s="116"/>
      <c r="J8667" s="97"/>
      <c r="AD8667" s="476"/>
      <c r="AI8667" s="473"/>
    </row>
    <row r="8668" spans="1:35" s="4" customFormat="1" x14ac:dyDescent="0.25">
      <c r="A8668" s="408">
        <f t="shared" si="128"/>
        <v>8666</v>
      </c>
      <c r="B8668" s="488">
        <v>45588</v>
      </c>
      <c r="C8668" s="96" t="s">
        <v>277</v>
      </c>
      <c r="D8668" s="408" t="str">
        <f>VLOOKUP(C8668,X$4:Z9005,2,FALSE)</f>
        <v>کامیون کمپرسی جفت</v>
      </c>
      <c r="E8668" s="408" t="str">
        <f>VLOOKUP(C8668,X$4:Z9005,3,FALSE)</f>
        <v>محمد پور</v>
      </c>
      <c r="F8668" s="97"/>
      <c r="G8668" s="97"/>
      <c r="H8668" s="116"/>
      <c r="I8668" s="116"/>
      <c r="J8668" s="97"/>
      <c r="AD8668" s="476"/>
      <c r="AI8668" s="473"/>
    </row>
    <row r="8669" spans="1:35" s="4" customFormat="1" x14ac:dyDescent="0.25">
      <c r="A8669" s="408">
        <f t="shared" si="128"/>
        <v>8667</v>
      </c>
      <c r="B8669" s="488">
        <v>45588</v>
      </c>
      <c r="C8669" s="96" t="s">
        <v>254</v>
      </c>
      <c r="D8669" s="408" t="str">
        <f>VLOOKUP(C8669,X$4:Z9006,2,FALSE)</f>
        <v>تانکر ابپاش بنز</v>
      </c>
      <c r="E8669" s="408" t="str">
        <f>VLOOKUP(C8669,X$4:Z9006,3,FALSE)</f>
        <v>محمد پور</v>
      </c>
      <c r="F8669" s="97"/>
      <c r="G8669" s="97"/>
      <c r="H8669" s="116"/>
      <c r="I8669" s="116"/>
      <c r="J8669" s="97"/>
      <c r="AD8669" s="476"/>
      <c r="AI8669" s="473"/>
    </row>
    <row r="8670" spans="1:35" s="4" customFormat="1" x14ac:dyDescent="0.25">
      <c r="A8670" s="408">
        <f t="shared" si="128"/>
        <v>8668</v>
      </c>
      <c r="B8670" s="488">
        <v>45588</v>
      </c>
      <c r="C8670" s="96" t="s">
        <v>354</v>
      </c>
      <c r="D8670" s="408" t="str">
        <f>VLOOKUP(C8670,X$4:Z9007,2,FALSE)</f>
        <v>لودر</v>
      </c>
      <c r="E8670" s="408" t="str">
        <f>VLOOKUP(C8670,X$4:Z9007,3,FALSE)</f>
        <v>محمد پور</v>
      </c>
      <c r="F8670" s="97"/>
      <c r="G8670" s="97"/>
      <c r="H8670" s="116"/>
      <c r="I8670" s="116"/>
      <c r="J8670" s="97"/>
      <c r="AD8670" s="476"/>
      <c r="AI8670" s="473"/>
    </row>
    <row r="8671" spans="1:35" s="4" customFormat="1" x14ac:dyDescent="0.25">
      <c r="A8671" s="408">
        <f t="shared" si="128"/>
        <v>8669</v>
      </c>
      <c r="B8671" s="488">
        <v>45588</v>
      </c>
      <c r="C8671" s="96" t="s">
        <v>352</v>
      </c>
      <c r="D8671" s="408" t="str">
        <f>VLOOKUP(C8671,X$4:Z9008,2,FALSE)</f>
        <v>کمپرسی جفت</v>
      </c>
      <c r="E8671" s="408" t="str">
        <f>VLOOKUP(C8671,X$4:Z9008,3,FALSE)</f>
        <v>محمد پور</v>
      </c>
      <c r="F8671" s="97"/>
      <c r="G8671" s="97"/>
      <c r="H8671" s="116"/>
      <c r="I8671" s="116"/>
      <c r="J8671" s="97"/>
      <c r="AD8671" s="476"/>
      <c r="AI8671" s="473"/>
    </row>
    <row r="8672" spans="1:35" s="4" customFormat="1" x14ac:dyDescent="0.25">
      <c r="A8672" s="408">
        <f t="shared" si="128"/>
        <v>8670</v>
      </c>
      <c r="B8672" s="488">
        <v>45588</v>
      </c>
      <c r="C8672" s="96" t="s">
        <v>135</v>
      </c>
      <c r="D8672" s="408" t="str">
        <f>VLOOKUP(C8672,X$4:Z9009,2,FALSE)</f>
        <v>بیل مکانیکی PC400</v>
      </c>
      <c r="E8672" s="408" t="str">
        <f>VLOOKUP(C8672,X$4:Z9009,3,FALSE)</f>
        <v>انصاری</v>
      </c>
      <c r="F8672" s="97"/>
      <c r="G8672" s="97"/>
      <c r="H8672" s="116"/>
      <c r="I8672" s="116"/>
      <c r="J8672" s="97"/>
      <c r="AD8672" s="476"/>
      <c r="AI8672" s="473"/>
    </row>
    <row r="8673" spans="1:35" s="4" customFormat="1" x14ac:dyDescent="0.25">
      <c r="A8673" s="408">
        <f t="shared" si="128"/>
        <v>8671</v>
      </c>
      <c r="B8673" s="488">
        <v>45588</v>
      </c>
      <c r="C8673" s="96" t="s">
        <v>137</v>
      </c>
      <c r="D8673" s="408" t="str">
        <f>VLOOKUP(C8673,X$4:Z9010,2,FALSE)</f>
        <v>بیل مکانیکی PC300</v>
      </c>
      <c r="E8673" s="408" t="str">
        <f>VLOOKUP(C8673,X$4:Z9010,3,FALSE)</f>
        <v>انصاری</v>
      </c>
      <c r="F8673" s="97"/>
      <c r="G8673" s="97"/>
      <c r="H8673" s="116"/>
      <c r="I8673" s="116"/>
      <c r="J8673" s="97"/>
      <c r="AD8673" s="476"/>
      <c r="AI8673" s="473"/>
    </row>
    <row r="8674" spans="1:35" s="4" customFormat="1" x14ac:dyDescent="0.25">
      <c r="A8674" s="408">
        <f t="shared" ref="A8674:A8737" si="129">ROW()-2</f>
        <v>8672</v>
      </c>
      <c r="B8674" s="488">
        <v>45588</v>
      </c>
      <c r="C8674" s="96" t="s">
        <v>134</v>
      </c>
      <c r="D8674" s="408" t="str">
        <f>VLOOKUP(C8674,X$4:Z9011,2,FALSE)</f>
        <v>بلدوزر D155</v>
      </c>
      <c r="E8674" s="408" t="str">
        <f>VLOOKUP(C8674,X$4:Z9011,3,FALSE)</f>
        <v>انصاری</v>
      </c>
      <c r="F8674" s="97"/>
      <c r="G8674" s="97"/>
      <c r="H8674" s="116"/>
      <c r="I8674" s="116"/>
      <c r="J8674" s="97"/>
      <c r="AD8674" s="476"/>
      <c r="AI8674" s="473"/>
    </row>
    <row r="8675" spans="1:35" s="4" customFormat="1" x14ac:dyDescent="0.25">
      <c r="A8675" s="408">
        <f t="shared" si="129"/>
        <v>8673</v>
      </c>
      <c r="B8675" s="488">
        <v>45588</v>
      </c>
      <c r="C8675" s="96" t="s">
        <v>279</v>
      </c>
      <c r="D8675" s="408" t="str">
        <f>VLOOKUP(C8675,X$4:Z9012,2,FALSE)</f>
        <v>بلدوزر D155</v>
      </c>
      <c r="E8675" s="408" t="str">
        <f>VLOOKUP(C8675,X$4:Z9012,3,FALSE)</f>
        <v>انصاری</v>
      </c>
      <c r="F8675" s="97"/>
      <c r="G8675" s="97"/>
      <c r="H8675" s="116"/>
      <c r="I8675" s="116"/>
      <c r="J8675" s="97"/>
      <c r="AD8675" s="476"/>
      <c r="AI8675" s="473"/>
    </row>
    <row r="8676" spans="1:35" s="4" customFormat="1" x14ac:dyDescent="0.25">
      <c r="A8676" s="408">
        <f t="shared" si="129"/>
        <v>8674</v>
      </c>
      <c r="B8676" s="488">
        <v>45588</v>
      </c>
      <c r="C8676" s="96" t="s">
        <v>139</v>
      </c>
      <c r="D8676" s="408" t="str">
        <f>VLOOKUP(C8676,X$4:Z9013,2,FALSE)</f>
        <v>کامیون کمپرسی جفت</v>
      </c>
      <c r="E8676" s="408" t="str">
        <f>VLOOKUP(C8676,X$4:Z9013,3,FALSE)</f>
        <v>انصاری</v>
      </c>
      <c r="F8676" s="97"/>
      <c r="G8676" s="97"/>
      <c r="H8676" s="116"/>
      <c r="I8676" s="116"/>
      <c r="J8676" s="97"/>
      <c r="AD8676" s="476"/>
      <c r="AI8676" s="473"/>
    </row>
    <row r="8677" spans="1:35" s="4" customFormat="1" x14ac:dyDescent="0.25">
      <c r="A8677" s="408">
        <f t="shared" si="129"/>
        <v>8675</v>
      </c>
      <c r="B8677" s="488">
        <v>45588</v>
      </c>
      <c r="C8677" s="96" t="s">
        <v>140</v>
      </c>
      <c r="D8677" s="408" t="str">
        <f>VLOOKUP(C8677,X$4:Z9014,2,FALSE)</f>
        <v>کامیون کمپرسی جفت</v>
      </c>
      <c r="E8677" s="408" t="str">
        <f>VLOOKUP(C8677,X$4:Z9014,3,FALSE)</f>
        <v>انصاری</v>
      </c>
      <c r="F8677" s="97"/>
      <c r="G8677" s="97"/>
      <c r="H8677" s="116"/>
      <c r="I8677" s="116"/>
      <c r="J8677" s="97"/>
      <c r="AD8677" s="476"/>
      <c r="AI8677" s="473"/>
    </row>
    <row r="8678" spans="1:35" s="4" customFormat="1" x14ac:dyDescent="0.25">
      <c r="A8678" s="408">
        <f t="shared" si="129"/>
        <v>8676</v>
      </c>
      <c r="B8678" s="488">
        <v>45588</v>
      </c>
      <c r="C8678" s="96" t="s">
        <v>141</v>
      </c>
      <c r="D8678" s="408" t="str">
        <f>VLOOKUP(C8678,X$4:Z9015,2,FALSE)</f>
        <v>کامیون کمپرسی جفت</v>
      </c>
      <c r="E8678" s="408" t="str">
        <f>VLOOKUP(C8678,X$4:Z9015,3,FALSE)</f>
        <v>انصاری</v>
      </c>
      <c r="F8678" s="97"/>
      <c r="G8678" s="97"/>
      <c r="H8678" s="116"/>
      <c r="I8678" s="116"/>
      <c r="J8678" s="97"/>
      <c r="AD8678" s="476"/>
      <c r="AI8678" s="473"/>
    </row>
    <row r="8679" spans="1:35" s="4" customFormat="1" x14ac:dyDescent="0.25">
      <c r="A8679" s="408">
        <f t="shared" si="129"/>
        <v>8677</v>
      </c>
      <c r="B8679" s="488">
        <v>45588</v>
      </c>
      <c r="C8679" s="96" t="s">
        <v>252</v>
      </c>
      <c r="D8679" s="408" t="str">
        <f>VLOOKUP(C8679,X$4:Z9016,2,FALSE)</f>
        <v>کامیون کمپرسی جفت</v>
      </c>
      <c r="E8679" s="408" t="str">
        <f>VLOOKUP(C8679,X$4:Z9016,3,FALSE)</f>
        <v>انصاری</v>
      </c>
      <c r="F8679" s="97"/>
      <c r="G8679" s="97"/>
      <c r="H8679" s="116"/>
      <c r="I8679" s="116"/>
      <c r="J8679" s="97"/>
      <c r="AD8679" s="476"/>
      <c r="AI8679" s="473"/>
    </row>
    <row r="8680" spans="1:35" s="4" customFormat="1" x14ac:dyDescent="0.25">
      <c r="A8680" s="408">
        <f t="shared" si="129"/>
        <v>8678</v>
      </c>
      <c r="B8680" s="488">
        <v>45588</v>
      </c>
      <c r="C8680" s="96" t="s">
        <v>259</v>
      </c>
      <c r="D8680" s="408" t="str">
        <f>VLOOKUP(C8680,X$4:Z9017,2,FALSE)</f>
        <v>کامیون کمپرسی جفت</v>
      </c>
      <c r="E8680" s="408" t="str">
        <f>VLOOKUP(C8680,X$4:Z9017,3,FALSE)</f>
        <v>انصاری</v>
      </c>
      <c r="F8680" s="97"/>
      <c r="G8680" s="97"/>
      <c r="H8680" s="116"/>
      <c r="I8680" s="116"/>
      <c r="J8680" s="97"/>
      <c r="AD8680" s="476"/>
      <c r="AI8680" s="473"/>
    </row>
    <row r="8681" spans="1:35" s="4" customFormat="1" x14ac:dyDescent="0.25">
      <c r="A8681" s="408">
        <f t="shared" si="129"/>
        <v>8679</v>
      </c>
      <c r="B8681" s="488">
        <v>45588</v>
      </c>
      <c r="C8681" s="96" t="s">
        <v>260</v>
      </c>
      <c r="D8681" s="408" t="str">
        <f>VLOOKUP(C8681,X$4:Z9018,2,FALSE)</f>
        <v>کامیون کمپرسی جفت</v>
      </c>
      <c r="E8681" s="408" t="str">
        <f>VLOOKUP(C8681,X$4:Z9018,3,FALSE)</f>
        <v>انصاری</v>
      </c>
      <c r="F8681" s="97"/>
      <c r="G8681" s="97"/>
      <c r="H8681" s="116"/>
      <c r="I8681" s="116"/>
      <c r="J8681" s="97"/>
      <c r="AD8681" s="476"/>
      <c r="AI8681" s="473"/>
    </row>
    <row r="8682" spans="1:35" s="4" customFormat="1" x14ac:dyDescent="0.25">
      <c r="A8682" s="408">
        <f t="shared" si="129"/>
        <v>8680</v>
      </c>
      <c r="B8682" s="488">
        <v>45588</v>
      </c>
      <c r="C8682" s="96" t="s">
        <v>474</v>
      </c>
      <c r="D8682" s="408" t="str">
        <f>VLOOKUP(C8682,X$4:Z9019,2,FALSE)</f>
        <v>کامیون کمپرسی تک</v>
      </c>
      <c r="E8682" s="408" t="str">
        <f>VLOOKUP(C8682,X$4:Z9019,3,FALSE)</f>
        <v>رمضانی مقدم</v>
      </c>
      <c r="F8682" s="97"/>
      <c r="G8682" s="97"/>
      <c r="H8682" s="116"/>
      <c r="I8682" s="116"/>
      <c r="J8682" s="97"/>
      <c r="AD8682" s="476"/>
      <c r="AI8682" s="473"/>
    </row>
    <row r="8683" spans="1:35" s="4" customFormat="1" x14ac:dyDescent="0.25">
      <c r="A8683" s="408">
        <f t="shared" si="129"/>
        <v>8681</v>
      </c>
      <c r="B8683" s="488">
        <v>45588</v>
      </c>
      <c r="C8683" s="96" t="s">
        <v>475</v>
      </c>
      <c r="D8683" s="408" t="str">
        <f>VLOOKUP(C8683,X$4:Z9020,2,FALSE)</f>
        <v>کامیون کمپرسی تک</v>
      </c>
      <c r="E8683" s="408" t="str">
        <f>VLOOKUP(C8683,X$4:Z9020,3,FALSE)</f>
        <v>رمضانی مقدم</v>
      </c>
      <c r="F8683" s="97"/>
      <c r="G8683" s="97"/>
      <c r="H8683" s="116"/>
      <c r="I8683" s="116"/>
      <c r="J8683" s="97"/>
      <c r="AD8683" s="476"/>
      <c r="AI8683" s="473"/>
    </row>
    <row r="8684" spans="1:35" s="4" customFormat="1" x14ac:dyDescent="0.25">
      <c r="A8684" s="408">
        <f t="shared" si="129"/>
        <v>8682</v>
      </c>
      <c r="B8684" s="488">
        <v>45588</v>
      </c>
      <c r="C8684" s="96" t="s">
        <v>476</v>
      </c>
      <c r="D8684" s="408" t="str">
        <f>VLOOKUP(C8684,X$4:Z9021,2,FALSE)</f>
        <v>کامیون کمپرسی تک</v>
      </c>
      <c r="E8684" s="408" t="str">
        <f>VLOOKUP(C8684,X$4:Z9021,3,FALSE)</f>
        <v>رمضانی مقدم</v>
      </c>
      <c r="F8684" s="97"/>
      <c r="G8684" s="97"/>
      <c r="H8684" s="116"/>
      <c r="I8684" s="116"/>
      <c r="J8684" s="97"/>
      <c r="AD8684" s="476"/>
      <c r="AI8684" s="473"/>
    </row>
    <row r="8685" spans="1:35" s="4" customFormat="1" x14ac:dyDescent="0.25">
      <c r="A8685" s="408">
        <f t="shared" si="129"/>
        <v>8683</v>
      </c>
      <c r="B8685" s="488">
        <v>45588</v>
      </c>
      <c r="C8685" s="96" t="s">
        <v>477</v>
      </c>
      <c r="D8685" s="408" t="str">
        <f>VLOOKUP(C8685,X$4:Z9022,2,FALSE)</f>
        <v>کامیون کمپرسی تک</v>
      </c>
      <c r="E8685" s="408" t="str">
        <f>VLOOKUP(C8685,X$4:Z9022,3,FALSE)</f>
        <v>رمضانی مقدم</v>
      </c>
      <c r="F8685" s="97"/>
      <c r="G8685" s="97"/>
      <c r="H8685" s="116"/>
      <c r="I8685" s="116"/>
      <c r="J8685" s="97"/>
      <c r="AD8685" s="476"/>
      <c r="AI8685" s="473"/>
    </row>
    <row r="8686" spans="1:35" s="4" customFormat="1" x14ac:dyDescent="0.25">
      <c r="A8686" s="408">
        <f t="shared" si="129"/>
        <v>8684</v>
      </c>
      <c r="B8686" s="488">
        <v>45588</v>
      </c>
      <c r="C8686" s="96" t="s">
        <v>509</v>
      </c>
      <c r="D8686" s="408" t="str">
        <f>VLOOKUP(C8686,X$4:Z9023,2,FALSE)</f>
        <v>کامیون کمپرسی تک</v>
      </c>
      <c r="E8686" s="408" t="str">
        <f>VLOOKUP(C8686,X$4:Z9023,3,FALSE)</f>
        <v>رمضانی مقدم</v>
      </c>
      <c r="F8686" s="97"/>
      <c r="G8686" s="97"/>
      <c r="H8686" s="116"/>
      <c r="I8686" s="116"/>
      <c r="J8686" s="97"/>
      <c r="AD8686" s="476"/>
      <c r="AI8686" s="473"/>
    </row>
    <row r="8687" spans="1:35" s="4" customFormat="1" x14ac:dyDescent="0.25">
      <c r="A8687" s="408">
        <f t="shared" si="129"/>
        <v>8685</v>
      </c>
      <c r="B8687" s="488">
        <v>45588</v>
      </c>
      <c r="C8687" s="373" t="s">
        <v>478</v>
      </c>
      <c r="D8687" s="408" t="str">
        <f>VLOOKUP(C8687,X$4:Z9024,2,FALSE)</f>
        <v>لودر</v>
      </c>
      <c r="E8687" s="408" t="str">
        <f>VLOOKUP(C8687,X$4:Z9024,3,FALSE)</f>
        <v>رمضانی مقدم</v>
      </c>
      <c r="F8687" s="97"/>
      <c r="G8687" s="97"/>
      <c r="H8687" s="116"/>
      <c r="I8687" s="116"/>
      <c r="J8687" s="97"/>
      <c r="AD8687" s="476"/>
      <c r="AI8687" s="473"/>
    </row>
    <row r="8688" spans="1:35" s="4" customFormat="1" x14ac:dyDescent="0.25">
      <c r="A8688" s="408">
        <f t="shared" si="129"/>
        <v>8686</v>
      </c>
      <c r="B8688" s="488">
        <v>45588</v>
      </c>
      <c r="C8688" s="96" t="s">
        <v>519</v>
      </c>
      <c r="D8688" s="408" t="str">
        <f>VLOOKUP(C8688,X$4:Z9025,2,FALSE)</f>
        <v>لودر</v>
      </c>
      <c r="E8688" s="408" t="str">
        <f>VLOOKUP(C8688,X$4:Z9025,3,FALSE)</f>
        <v>شهرکی</v>
      </c>
      <c r="F8688" s="97"/>
      <c r="G8688" s="97"/>
      <c r="H8688" s="116"/>
      <c r="I8688" s="116"/>
      <c r="J8688" s="97"/>
      <c r="AD8688" s="476"/>
      <c r="AI8688" s="473"/>
    </row>
    <row r="8689" spans="1:35" s="4" customFormat="1" x14ac:dyDescent="0.25">
      <c r="A8689" s="408">
        <f t="shared" si="129"/>
        <v>8687</v>
      </c>
      <c r="B8689" s="488">
        <v>45588</v>
      </c>
      <c r="C8689" s="96" t="s">
        <v>507</v>
      </c>
      <c r="D8689" s="408" t="str">
        <f>VLOOKUP(C8689,X$4:Z9026,2,FALSE)</f>
        <v>کامیون کمپرسی تک</v>
      </c>
      <c r="E8689" s="408" t="str">
        <f>VLOOKUP(C8689,X$4:Z9026,3,FALSE)</f>
        <v>شهرکی</v>
      </c>
      <c r="F8689" s="97"/>
      <c r="G8689" s="97"/>
      <c r="H8689" s="116"/>
      <c r="I8689" s="116"/>
      <c r="J8689" s="97"/>
      <c r="AD8689" s="476"/>
      <c r="AI8689" s="473"/>
    </row>
    <row r="8690" spans="1:35" s="4" customFormat="1" x14ac:dyDescent="0.25">
      <c r="A8690" s="408">
        <f t="shared" si="129"/>
        <v>8688</v>
      </c>
      <c r="B8690" s="231"/>
      <c r="C8690" s="96"/>
      <c r="D8690" s="97"/>
      <c r="E8690" s="97"/>
      <c r="F8690" s="97"/>
      <c r="G8690" s="97"/>
      <c r="H8690" s="116"/>
      <c r="I8690" s="116"/>
      <c r="J8690" s="97"/>
      <c r="AD8690" s="476"/>
      <c r="AI8690" s="473"/>
    </row>
    <row r="8691" spans="1:35" s="4" customFormat="1" x14ac:dyDescent="0.25">
      <c r="A8691" s="408">
        <f t="shared" si="129"/>
        <v>8689</v>
      </c>
      <c r="B8691" s="231"/>
      <c r="C8691" s="96"/>
      <c r="D8691" s="97"/>
      <c r="E8691" s="97"/>
      <c r="F8691" s="97"/>
      <c r="G8691" s="97"/>
      <c r="H8691" s="116"/>
      <c r="I8691" s="116"/>
      <c r="J8691" s="97"/>
      <c r="AD8691" s="476"/>
      <c r="AI8691" s="473"/>
    </row>
    <row r="8692" spans="1:35" s="4" customFormat="1" x14ac:dyDescent="0.25">
      <c r="A8692" s="408">
        <f t="shared" si="129"/>
        <v>8690</v>
      </c>
      <c r="B8692" s="231"/>
      <c r="C8692" s="96"/>
      <c r="D8692" s="97"/>
      <c r="E8692" s="97"/>
      <c r="F8692" s="97"/>
      <c r="G8692" s="97"/>
      <c r="H8692" s="116"/>
      <c r="I8692" s="116"/>
      <c r="J8692" s="97"/>
      <c r="AD8692" s="476"/>
      <c r="AI8692" s="473"/>
    </row>
    <row r="8693" spans="1:35" s="4" customFormat="1" x14ac:dyDescent="0.25">
      <c r="A8693" s="408">
        <f t="shared" si="129"/>
        <v>8691</v>
      </c>
      <c r="B8693" s="231"/>
      <c r="C8693" s="96"/>
      <c r="D8693" s="97"/>
      <c r="E8693" s="97"/>
      <c r="F8693" s="97"/>
      <c r="G8693" s="97"/>
      <c r="H8693" s="116"/>
      <c r="I8693" s="116"/>
      <c r="J8693" s="97"/>
      <c r="AD8693" s="476"/>
      <c r="AI8693" s="473"/>
    </row>
    <row r="8694" spans="1:35" s="4" customFormat="1" x14ac:dyDescent="0.25">
      <c r="A8694" s="408">
        <f t="shared" si="129"/>
        <v>8692</v>
      </c>
      <c r="B8694" s="231"/>
      <c r="C8694" s="96"/>
      <c r="D8694" s="97"/>
      <c r="E8694" s="97"/>
      <c r="F8694" s="97"/>
      <c r="G8694" s="97"/>
      <c r="H8694" s="116"/>
      <c r="I8694" s="116"/>
      <c r="J8694" s="97"/>
      <c r="AD8694" s="476"/>
      <c r="AI8694" s="473"/>
    </row>
    <row r="8695" spans="1:35" s="4" customFormat="1" x14ac:dyDescent="0.25">
      <c r="A8695" s="408">
        <f t="shared" si="129"/>
        <v>8693</v>
      </c>
      <c r="B8695" s="231"/>
      <c r="C8695" s="96"/>
      <c r="D8695" s="97"/>
      <c r="E8695" s="97"/>
      <c r="F8695" s="97"/>
      <c r="G8695" s="97"/>
      <c r="H8695" s="116"/>
      <c r="I8695" s="116"/>
      <c r="J8695" s="97"/>
      <c r="AD8695" s="476"/>
      <c r="AI8695" s="473"/>
    </row>
    <row r="8696" spans="1:35" s="4" customFormat="1" x14ac:dyDescent="0.25">
      <c r="A8696" s="408">
        <f t="shared" si="129"/>
        <v>8694</v>
      </c>
      <c r="B8696" s="231"/>
      <c r="C8696" s="96"/>
      <c r="D8696" s="97"/>
      <c r="E8696" s="97"/>
      <c r="F8696" s="97"/>
      <c r="G8696" s="97"/>
      <c r="H8696" s="116"/>
      <c r="I8696" s="116"/>
      <c r="J8696" s="97"/>
      <c r="AD8696" s="476"/>
      <c r="AI8696" s="473"/>
    </row>
    <row r="8697" spans="1:35" s="4" customFormat="1" x14ac:dyDescent="0.25">
      <c r="A8697" s="408">
        <f t="shared" si="129"/>
        <v>8695</v>
      </c>
      <c r="B8697" s="231"/>
      <c r="C8697" s="96"/>
      <c r="D8697" s="97"/>
      <c r="E8697" s="97"/>
      <c r="F8697" s="97"/>
      <c r="G8697" s="97"/>
      <c r="H8697" s="116"/>
      <c r="I8697" s="116"/>
      <c r="J8697" s="97"/>
      <c r="AD8697" s="476"/>
      <c r="AI8697" s="473"/>
    </row>
    <row r="8698" spans="1:35" s="4" customFormat="1" x14ac:dyDescent="0.25">
      <c r="A8698" s="408">
        <f t="shared" si="129"/>
        <v>8696</v>
      </c>
      <c r="B8698" s="231"/>
      <c r="C8698" s="96"/>
      <c r="D8698" s="97"/>
      <c r="E8698" s="97"/>
      <c r="F8698" s="97"/>
      <c r="G8698" s="97"/>
      <c r="H8698" s="116"/>
      <c r="I8698" s="116"/>
      <c r="J8698" s="97"/>
      <c r="AD8698" s="476"/>
      <c r="AI8698" s="473"/>
    </row>
    <row r="8699" spans="1:35" s="4" customFormat="1" x14ac:dyDescent="0.25">
      <c r="A8699" s="408">
        <f t="shared" si="129"/>
        <v>8697</v>
      </c>
      <c r="B8699" s="231"/>
      <c r="C8699" s="96"/>
      <c r="D8699" s="97"/>
      <c r="E8699" s="97"/>
      <c r="F8699" s="97"/>
      <c r="G8699" s="97"/>
      <c r="H8699" s="116"/>
      <c r="I8699" s="116"/>
      <c r="J8699" s="97"/>
      <c r="AD8699" s="476"/>
      <c r="AI8699" s="473"/>
    </row>
    <row r="8700" spans="1:35" s="4" customFormat="1" x14ac:dyDescent="0.25">
      <c r="A8700" s="408">
        <f t="shared" si="129"/>
        <v>8698</v>
      </c>
      <c r="B8700" s="231"/>
      <c r="C8700" s="96"/>
      <c r="D8700" s="97"/>
      <c r="E8700" s="97"/>
      <c r="F8700" s="97"/>
      <c r="G8700" s="97"/>
      <c r="H8700" s="116"/>
      <c r="I8700" s="116"/>
      <c r="J8700" s="97"/>
      <c r="AD8700" s="476"/>
      <c r="AI8700" s="473"/>
    </row>
    <row r="8701" spans="1:35" s="4" customFormat="1" x14ac:dyDescent="0.25">
      <c r="A8701" s="408">
        <f t="shared" si="129"/>
        <v>8699</v>
      </c>
      <c r="B8701" s="231"/>
      <c r="C8701" s="96"/>
      <c r="D8701" s="97"/>
      <c r="E8701" s="97"/>
      <c r="F8701" s="97"/>
      <c r="G8701" s="97"/>
      <c r="H8701" s="116"/>
      <c r="I8701" s="116"/>
      <c r="J8701" s="97"/>
      <c r="AD8701" s="476"/>
      <c r="AI8701" s="473"/>
    </row>
    <row r="8702" spans="1:35" s="4" customFormat="1" x14ac:dyDescent="0.25">
      <c r="A8702" s="408">
        <f t="shared" si="129"/>
        <v>8700</v>
      </c>
      <c r="B8702" s="231"/>
      <c r="C8702" s="96"/>
      <c r="D8702" s="97"/>
      <c r="E8702" s="97"/>
      <c r="F8702" s="97"/>
      <c r="G8702" s="97"/>
      <c r="H8702" s="116"/>
      <c r="I8702" s="116"/>
      <c r="J8702" s="97"/>
      <c r="AD8702" s="476"/>
      <c r="AI8702" s="473"/>
    </row>
    <row r="8703" spans="1:35" s="4" customFormat="1" x14ac:dyDescent="0.25">
      <c r="A8703" s="408">
        <f t="shared" si="129"/>
        <v>8701</v>
      </c>
      <c r="B8703" s="231"/>
      <c r="C8703" s="96"/>
      <c r="D8703" s="97"/>
      <c r="E8703" s="97"/>
      <c r="F8703" s="97"/>
      <c r="G8703" s="97"/>
      <c r="H8703" s="116"/>
      <c r="I8703" s="116"/>
      <c r="J8703" s="97"/>
      <c r="AD8703" s="476"/>
      <c r="AI8703" s="473"/>
    </row>
    <row r="8704" spans="1:35" s="4" customFormat="1" x14ac:dyDescent="0.25">
      <c r="A8704" s="408">
        <f t="shared" si="129"/>
        <v>8702</v>
      </c>
      <c r="B8704" s="231"/>
      <c r="C8704" s="96"/>
      <c r="D8704" s="97"/>
      <c r="E8704" s="97"/>
      <c r="F8704" s="97"/>
      <c r="G8704" s="97"/>
      <c r="H8704" s="116"/>
      <c r="I8704" s="116"/>
      <c r="J8704" s="97"/>
      <c r="AD8704" s="476"/>
      <c r="AI8704" s="473"/>
    </row>
    <row r="8705" spans="1:35" s="4" customFormat="1" x14ac:dyDescent="0.25">
      <c r="A8705" s="408">
        <f t="shared" si="129"/>
        <v>8703</v>
      </c>
      <c r="B8705" s="231"/>
      <c r="C8705" s="96"/>
      <c r="D8705" s="97"/>
      <c r="E8705" s="97"/>
      <c r="F8705" s="97"/>
      <c r="G8705" s="97"/>
      <c r="H8705" s="116"/>
      <c r="I8705" s="116"/>
      <c r="J8705" s="97"/>
      <c r="AD8705" s="476"/>
      <c r="AI8705" s="473"/>
    </row>
    <row r="8706" spans="1:35" s="4" customFormat="1" x14ac:dyDescent="0.25">
      <c r="A8706" s="408">
        <f t="shared" si="129"/>
        <v>8704</v>
      </c>
      <c r="B8706" s="231"/>
      <c r="C8706" s="96"/>
      <c r="D8706" s="97"/>
      <c r="E8706" s="97"/>
      <c r="F8706" s="97"/>
      <c r="G8706" s="97"/>
      <c r="H8706" s="116"/>
      <c r="I8706" s="116"/>
      <c r="J8706" s="97"/>
      <c r="AD8706" s="476"/>
      <c r="AI8706" s="473"/>
    </row>
    <row r="8707" spans="1:35" s="4" customFormat="1" x14ac:dyDescent="0.25">
      <c r="A8707" s="408">
        <f t="shared" si="129"/>
        <v>8705</v>
      </c>
      <c r="B8707" s="231"/>
      <c r="C8707" s="96"/>
      <c r="D8707" s="97"/>
      <c r="E8707" s="97"/>
      <c r="F8707" s="97"/>
      <c r="G8707" s="97"/>
      <c r="H8707" s="116"/>
      <c r="I8707" s="116"/>
      <c r="J8707" s="97"/>
      <c r="AD8707" s="476"/>
      <c r="AI8707" s="473"/>
    </row>
    <row r="8708" spans="1:35" s="4" customFormat="1" x14ac:dyDescent="0.25">
      <c r="A8708" s="408">
        <f t="shared" si="129"/>
        <v>8706</v>
      </c>
      <c r="B8708" s="231"/>
      <c r="C8708" s="96"/>
      <c r="D8708" s="97"/>
      <c r="E8708" s="97"/>
      <c r="F8708" s="97"/>
      <c r="G8708" s="97"/>
      <c r="H8708" s="116"/>
      <c r="I8708" s="116"/>
      <c r="J8708" s="97"/>
      <c r="AD8708" s="476"/>
      <c r="AI8708" s="473"/>
    </row>
    <row r="8709" spans="1:35" s="4" customFormat="1" x14ac:dyDescent="0.25">
      <c r="A8709" s="408">
        <f t="shared" si="129"/>
        <v>8707</v>
      </c>
      <c r="B8709" s="231"/>
      <c r="C8709" s="96"/>
      <c r="D8709" s="97"/>
      <c r="E8709" s="97"/>
      <c r="F8709" s="97"/>
      <c r="G8709" s="97"/>
      <c r="H8709" s="116"/>
      <c r="I8709" s="116"/>
      <c r="J8709" s="97"/>
      <c r="AD8709" s="476"/>
      <c r="AI8709" s="473"/>
    </row>
    <row r="8710" spans="1:35" s="4" customFormat="1" x14ac:dyDescent="0.25">
      <c r="A8710" s="408">
        <f t="shared" si="129"/>
        <v>8708</v>
      </c>
      <c r="B8710" s="231"/>
      <c r="C8710" s="96"/>
      <c r="D8710" s="97"/>
      <c r="E8710" s="97"/>
      <c r="F8710" s="97"/>
      <c r="G8710" s="97"/>
      <c r="H8710" s="116"/>
      <c r="I8710" s="116"/>
      <c r="J8710" s="97"/>
      <c r="AD8710" s="476"/>
      <c r="AI8710" s="473"/>
    </row>
    <row r="8711" spans="1:35" s="4" customFormat="1" x14ac:dyDescent="0.25">
      <c r="A8711" s="408">
        <f t="shared" si="129"/>
        <v>8709</v>
      </c>
      <c r="B8711" s="231"/>
      <c r="C8711" s="96"/>
      <c r="D8711" s="97"/>
      <c r="E8711" s="97"/>
      <c r="F8711" s="97"/>
      <c r="G8711" s="97"/>
      <c r="H8711" s="116"/>
      <c r="I8711" s="116"/>
      <c r="J8711" s="97"/>
      <c r="AD8711" s="476"/>
      <c r="AI8711" s="473"/>
    </row>
    <row r="8712" spans="1:35" s="4" customFormat="1" x14ac:dyDescent="0.25">
      <c r="A8712" s="408">
        <f t="shared" si="129"/>
        <v>8710</v>
      </c>
      <c r="B8712" s="231"/>
      <c r="C8712" s="96"/>
      <c r="D8712" s="97"/>
      <c r="E8712" s="97"/>
      <c r="F8712" s="97"/>
      <c r="G8712" s="97"/>
      <c r="H8712" s="116"/>
      <c r="I8712" s="116"/>
      <c r="J8712" s="97"/>
      <c r="AD8712" s="476"/>
      <c r="AI8712" s="473"/>
    </row>
    <row r="8713" spans="1:35" s="4" customFormat="1" x14ac:dyDescent="0.25">
      <c r="A8713" s="408">
        <f t="shared" si="129"/>
        <v>8711</v>
      </c>
      <c r="B8713" s="231"/>
      <c r="C8713" s="96"/>
      <c r="D8713" s="97"/>
      <c r="E8713" s="97"/>
      <c r="F8713" s="97"/>
      <c r="G8713" s="97"/>
      <c r="H8713" s="116"/>
      <c r="I8713" s="116"/>
      <c r="J8713" s="97"/>
      <c r="AD8713" s="476"/>
      <c r="AI8713" s="473"/>
    </row>
    <row r="8714" spans="1:35" s="4" customFormat="1" x14ac:dyDescent="0.25">
      <c r="A8714" s="408">
        <f t="shared" si="129"/>
        <v>8712</v>
      </c>
      <c r="B8714" s="231"/>
      <c r="C8714" s="96"/>
      <c r="D8714" s="97"/>
      <c r="E8714" s="97"/>
      <c r="F8714" s="97"/>
      <c r="G8714" s="97"/>
      <c r="H8714" s="116"/>
      <c r="I8714" s="116"/>
      <c r="J8714" s="97"/>
      <c r="AD8714" s="476"/>
      <c r="AI8714" s="473"/>
    </row>
    <row r="8715" spans="1:35" s="4" customFormat="1" x14ac:dyDescent="0.25">
      <c r="A8715" s="408">
        <f t="shared" si="129"/>
        <v>8713</v>
      </c>
      <c r="B8715" s="231"/>
      <c r="C8715" s="96"/>
      <c r="D8715" s="97"/>
      <c r="E8715" s="97"/>
      <c r="F8715" s="97"/>
      <c r="G8715" s="97"/>
      <c r="H8715" s="116"/>
      <c r="I8715" s="116"/>
      <c r="J8715" s="97"/>
      <c r="AD8715" s="476"/>
      <c r="AI8715" s="473"/>
    </row>
    <row r="8716" spans="1:35" s="4" customFormat="1" x14ac:dyDescent="0.25">
      <c r="A8716" s="408">
        <f t="shared" si="129"/>
        <v>8714</v>
      </c>
      <c r="B8716" s="231"/>
      <c r="C8716" s="96"/>
      <c r="D8716" s="97"/>
      <c r="E8716" s="97"/>
      <c r="F8716" s="97"/>
      <c r="G8716" s="97"/>
      <c r="H8716" s="116"/>
      <c r="I8716" s="116"/>
      <c r="J8716" s="97"/>
      <c r="AD8716" s="476"/>
      <c r="AI8716" s="473"/>
    </row>
    <row r="8717" spans="1:35" s="4" customFormat="1" x14ac:dyDescent="0.25">
      <c r="A8717" s="408">
        <f t="shared" si="129"/>
        <v>8715</v>
      </c>
      <c r="B8717" s="231"/>
      <c r="C8717" s="96"/>
      <c r="D8717" s="97"/>
      <c r="E8717" s="97"/>
      <c r="F8717" s="97"/>
      <c r="G8717" s="97"/>
      <c r="H8717" s="116"/>
      <c r="I8717" s="116"/>
      <c r="J8717" s="97"/>
      <c r="AD8717" s="476"/>
      <c r="AI8717" s="473"/>
    </row>
    <row r="8718" spans="1:35" s="4" customFormat="1" x14ac:dyDescent="0.25">
      <c r="A8718" s="408">
        <f t="shared" si="129"/>
        <v>8716</v>
      </c>
      <c r="B8718" s="231"/>
      <c r="C8718" s="96"/>
      <c r="D8718" s="97"/>
      <c r="E8718" s="97"/>
      <c r="F8718" s="97"/>
      <c r="G8718" s="97"/>
      <c r="H8718" s="116"/>
      <c r="I8718" s="116"/>
      <c r="J8718" s="97"/>
      <c r="AD8718" s="476"/>
      <c r="AI8718" s="473"/>
    </row>
    <row r="8719" spans="1:35" s="4" customFormat="1" x14ac:dyDescent="0.25">
      <c r="A8719" s="408">
        <f t="shared" si="129"/>
        <v>8717</v>
      </c>
      <c r="B8719" s="231"/>
      <c r="C8719" s="96"/>
      <c r="D8719" s="97"/>
      <c r="E8719" s="97"/>
      <c r="F8719" s="97"/>
      <c r="G8719" s="97"/>
      <c r="H8719" s="116"/>
      <c r="I8719" s="116"/>
      <c r="J8719" s="97"/>
      <c r="AD8719" s="476"/>
      <c r="AI8719" s="473"/>
    </row>
    <row r="8720" spans="1:35" s="4" customFormat="1" x14ac:dyDescent="0.25">
      <c r="A8720" s="408">
        <f t="shared" si="129"/>
        <v>8718</v>
      </c>
      <c r="B8720" s="231"/>
      <c r="C8720" s="96"/>
      <c r="D8720" s="97"/>
      <c r="E8720" s="97"/>
      <c r="F8720" s="97"/>
      <c r="G8720" s="97"/>
      <c r="H8720" s="116"/>
      <c r="I8720" s="116"/>
      <c r="J8720" s="97"/>
      <c r="AD8720" s="476"/>
      <c r="AI8720" s="473"/>
    </row>
    <row r="8721" spans="1:35" s="4" customFormat="1" x14ac:dyDescent="0.25">
      <c r="A8721" s="408">
        <f t="shared" si="129"/>
        <v>8719</v>
      </c>
      <c r="B8721" s="231"/>
      <c r="C8721" s="96"/>
      <c r="D8721" s="97"/>
      <c r="E8721" s="97"/>
      <c r="F8721" s="97"/>
      <c r="G8721" s="97"/>
      <c r="H8721" s="116"/>
      <c r="I8721" s="116"/>
      <c r="J8721" s="97"/>
      <c r="AD8721" s="476"/>
      <c r="AI8721" s="473"/>
    </row>
    <row r="8722" spans="1:35" s="4" customFormat="1" x14ac:dyDescent="0.25">
      <c r="A8722" s="408">
        <f t="shared" si="129"/>
        <v>8720</v>
      </c>
      <c r="B8722" s="231"/>
      <c r="C8722" s="96"/>
      <c r="D8722" s="97"/>
      <c r="E8722" s="97"/>
      <c r="F8722" s="97"/>
      <c r="G8722" s="97"/>
      <c r="H8722" s="116"/>
      <c r="I8722" s="116"/>
      <c r="J8722" s="97"/>
      <c r="AD8722" s="476"/>
      <c r="AI8722" s="473"/>
    </row>
    <row r="8723" spans="1:35" s="4" customFormat="1" x14ac:dyDescent="0.25">
      <c r="A8723" s="408">
        <f t="shared" si="129"/>
        <v>8721</v>
      </c>
      <c r="B8723" s="231"/>
      <c r="C8723" s="96"/>
      <c r="D8723" s="97"/>
      <c r="E8723" s="97"/>
      <c r="F8723" s="97"/>
      <c r="G8723" s="97"/>
      <c r="H8723" s="116"/>
      <c r="I8723" s="116"/>
      <c r="J8723" s="97"/>
      <c r="AD8723" s="476"/>
      <c r="AI8723" s="473"/>
    </row>
    <row r="8724" spans="1:35" s="4" customFormat="1" x14ac:dyDescent="0.25">
      <c r="A8724" s="408">
        <f t="shared" si="129"/>
        <v>8722</v>
      </c>
      <c r="B8724" s="231"/>
      <c r="C8724" s="96"/>
      <c r="D8724" s="97"/>
      <c r="E8724" s="97"/>
      <c r="F8724" s="97"/>
      <c r="G8724" s="97"/>
      <c r="H8724" s="116"/>
      <c r="I8724" s="116"/>
      <c r="J8724" s="97"/>
      <c r="AD8724" s="476"/>
      <c r="AI8724" s="473"/>
    </row>
    <row r="8725" spans="1:35" s="4" customFormat="1" x14ac:dyDescent="0.25">
      <c r="A8725" s="408">
        <f t="shared" si="129"/>
        <v>8723</v>
      </c>
      <c r="B8725" s="231"/>
      <c r="C8725" s="96"/>
      <c r="D8725" s="97"/>
      <c r="E8725" s="97"/>
      <c r="F8725" s="97"/>
      <c r="G8725" s="97"/>
      <c r="H8725" s="116"/>
      <c r="I8725" s="116"/>
      <c r="J8725" s="97"/>
      <c r="AD8725" s="476"/>
      <c r="AI8725" s="473"/>
    </row>
    <row r="8726" spans="1:35" s="4" customFormat="1" x14ac:dyDescent="0.25">
      <c r="A8726" s="408">
        <f t="shared" si="129"/>
        <v>8724</v>
      </c>
      <c r="B8726" s="231"/>
      <c r="C8726" s="96"/>
      <c r="D8726" s="97"/>
      <c r="E8726" s="97"/>
      <c r="F8726" s="97"/>
      <c r="G8726" s="97"/>
      <c r="H8726" s="116"/>
      <c r="I8726" s="116"/>
      <c r="J8726" s="97"/>
      <c r="AD8726" s="476"/>
      <c r="AI8726" s="473"/>
    </row>
    <row r="8727" spans="1:35" s="4" customFormat="1" x14ac:dyDescent="0.25">
      <c r="A8727" s="408">
        <f t="shared" si="129"/>
        <v>8725</v>
      </c>
      <c r="B8727" s="231"/>
      <c r="C8727" s="96"/>
      <c r="D8727" s="97"/>
      <c r="E8727" s="97"/>
      <c r="F8727" s="97"/>
      <c r="G8727" s="97"/>
      <c r="H8727" s="116"/>
      <c r="I8727" s="116"/>
      <c r="J8727" s="97"/>
      <c r="AD8727" s="476"/>
      <c r="AI8727" s="473"/>
    </row>
    <row r="8728" spans="1:35" s="4" customFormat="1" x14ac:dyDescent="0.25">
      <c r="A8728" s="408">
        <f t="shared" si="129"/>
        <v>8726</v>
      </c>
      <c r="B8728" s="231"/>
      <c r="C8728" s="96"/>
      <c r="D8728" s="97"/>
      <c r="E8728" s="97"/>
      <c r="F8728" s="97"/>
      <c r="G8728" s="97"/>
      <c r="H8728" s="116"/>
      <c r="I8728" s="116"/>
      <c r="J8728" s="97"/>
      <c r="AD8728" s="476"/>
      <c r="AI8728" s="473"/>
    </row>
    <row r="8729" spans="1:35" s="4" customFormat="1" x14ac:dyDescent="0.25">
      <c r="A8729" s="408">
        <f t="shared" si="129"/>
        <v>8727</v>
      </c>
      <c r="B8729" s="231"/>
      <c r="C8729" s="96"/>
      <c r="D8729" s="97"/>
      <c r="E8729" s="97"/>
      <c r="F8729" s="97"/>
      <c r="G8729" s="97"/>
      <c r="H8729" s="116"/>
      <c r="I8729" s="116"/>
      <c r="J8729" s="97"/>
      <c r="AD8729" s="476"/>
      <c r="AI8729" s="473"/>
    </row>
    <row r="8730" spans="1:35" s="4" customFormat="1" x14ac:dyDescent="0.25">
      <c r="A8730" s="408">
        <f t="shared" si="129"/>
        <v>8728</v>
      </c>
      <c r="B8730" s="231"/>
      <c r="C8730" s="96"/>
      <c r="D8730" s="97"/>
      <c r="E8730" s="97"/>
      <c r="F8730" s="97"/>
      <c r="G8730" s="97"/>
      <c r="H8730" s="116"/>
      <c r="I8730" s="116"/>
      <c r="J8730" s="97"/>
      <c r="AD8730" s="476"/>
      <c r="AI8730" s="473"/>
    </row>
    <row r="8731" spans="1:35" s="4" customFormat="1" x14ac:dyDescent="0.25">
      <c r="A8731" s="408">
        <f t="shared" si="129"/>
        <v>8729</v>
      </c>
      <c r="B8731" s="231"/>
      <c r="C8731" s="96"/>
      <c r="D8731" s="97"/>
      <c r="E8731" s="97"/>
      <c r="F8731" s="97"/>
      <c r="G8731" s="97"/>
      <c r="H8731" s="116"/>
      <c r="I8731" s="116"/>
      <c r="J8731" s="97"/>
      <c r="AD8731" s="476"/>
      <c r="AI8731" s="473"/>
    </row>
    <row r="8732" spans="1:35" s="4" customFormat="1" x14ac:dyDescent="0.25">
      <c r="A8732" s="408">
        <f t="shared" si="129"/>
        <v>8730</v>
      </c>
      <c r="B8732" s="231"/>
      <c r="C8732" s="96"/>
      <c r="D8732" s="97"/>
      <c r="E8732" s="97"/>
      <c r="F8732" s="97"/>
      <c r="G8732" s="97"/>
      <c r="H8732" s="116"/>
      <c r="I8732" s="116"/>
      <c r="J8732" s="97"/>
      <c r="AD8732" s="476"/>
      <c r="AI8732" s="473"/>
    </row>
    <row r="8733" spans="1:35" s="4" customFormat="1" x14ac:dyDescent="0.25">
      <c r="A8733" s="408">
        <f t="shared" si="129"/>
        <v>8731</v>
      </c>
      <c r="B8733" s="231"/>
      <c r="C8733" s="96"/>
      <c r="D8733" s="97"/>
      <c r="E8733" s="97"/>
      <c r="F8733" s="97"/>
      <c r="G8733" s="97"/>
      <c r="H8733" s="116"/>
      <c r="I8733" s="116"/>
      <c r="J8733" s="97"/>
      <c r="AD8733" s="476"/>
      <c r="AI8733" s="473"/>
    </row>
    <row r="8734" spans="1:35" s="4" customFormat="1" x14ac:dyDescent="0.25">
      <c r="A8734" s="408">
        <f t="shared" si="129"/>
        <v>8732</v>
      </c>
      <c r="B8734" s="231"/>
      <c r="C8734" s="96"/>
      <c r="D8734" s="97"/>
      <c r="E8734" s="97"/>
      <c r="F8734" s="97"/>
      <c r="G8734" s="97"/>
      <c r="H8734" s="116"/>
      <c r="I8734" s="116"/>
      <c r="J8734" s="97"/>
      <c r="AD8734" s="476"/>
      <c r="AI8734" s="473"/>
    </row>
    <row r="8735" spans="1:35" s="4" customFormat="1" x14ac:dyDescent="0.25">
      <c r="A8735" s="408">
        <f t="shared" si="129"/>
        <v>8733</v>
      </c>
      <c r="B8735" s="231"/>
      <c r="C8735" s="96"/>
      <c r="D8735" s="97"/>
      <c r="E8735" s="97"/>
      <c r="F8735" s="97"/>
      <c r="G8735" s="97"/>
      <c r="H8735" s="116"/>
      <c r="I8735" s="116"/>
      <c r="J8735" s="97"/>
      <c r="AD8735" s="476"/>
      <c r="AI8735" s="473"/>
    </row>
    <row r="8736" spans="1:35" s="4" customFormat="1" x14ac:dyDescent="0.25">
      <c r="A8736" s="408">
        <f t="shared" si="129"/>
        <v>8734</v>
      </c>
      <c r="B8736" s="231"/>
      <c r="C8736" s="96"/>
      <c r="D8736" s="97"/>
      <c r="E8736" s="97"/>
      <c r="F8736" s="97"/>
      <c r="G8736" s="97"/>
      <c r="H8736" s="116"/>
      <c r="I8736" s="116"/>
      <c r="J8736" s="97"/>
      <c r="AD8736" s="476"/>
      <c r="AI8736" s="473"/>
    </row>
    <row r="8737" spans="1:35" s="4" customFormat="1" x14ac:dyDescent="0.25">
      <c r="A8737" s="408">
        <f t="shared" si="129"/>
        <v>8735</v>
      </c>
      <c r="B8737" s="231"/>
      <c r="C8737" s="96"/>
      <c r="D8737" s="97"/>
      <c r="E8737" s="97"/>
      <c r="F8737" s="97"/>
      <c r="G8737" s="97"/>
      <c r="H8737" s="116"/>
      <c r="I8737" s="116"/>
      <c r="J8737" s="97"/>
      <c r="AD8737" s="476"/>
      <c r="AI8737" s="473"/>
    </row>
    <row r="8738" spans="1:35" s="4" customFormat="1" x14ac:dyDescent="0.25">
      <c r="A8738" s="408">
        <f t="shared" ref="A8738:A8801" si="130">ROW()-2</f>
        <v>8736</v>
      </c>
      <c r="B8738" s="231"/>
      <c r="C8738" s="96"/>
      <c r="D8738" s="97"/>
      <c r="E8738" s="97"/>
      <c r="F8738" s="97"/>
      <c r="G8738" s="97"/>
      <c r="H8738" s="116"/>
      <c r="I8738" s="116"/>
      <c r="J8738" s="97"/>
      <c r="AD8738" s="476"/>
      <c r="AI8738" s="473"/>
    </row>
    <row r="8739" spans="1:35" s="4" customFormat="1" x14ac:dyDescent="0.25">
      <c r="A8739" s="408">
        <f t="shared" si="130"/>
        <v>8737</v>
      </c>
      <c r="B8739" s="231"/>
      <c r="C8739" s="96"/>
      <c r="D8739" s="97"/>
      <c r="E8739" s="97"/>
      <c r="F8739" s="97"/>
      <c r="G8739" s="97"/>
      <c r="H8739" s="116"/>
      <c r="I8739" s="116"/>
      <c r="J8739" s="97"/>
      <c r="AD8739" s="476"/>
      <c r="AI8739" s="473"/>
    </row>
    <row r="8740" spans="1:35" s="4" customFormat="1" x14ac:dyDescent="0.25">
      <c r="A8740" s="408">
        <f t="shared" si="130"/>
        <v>8738</v>
      </c>
      <c r="B8740" s="231"/>
      <c r="C8740" s="96"/>
      <c r="D8740" s="97"/>
      <c r="E8740" s="97"/>
      <c r="F8740" s="97"/>
      <c r="G8740" s="97"/>
      <c r="H8740" s="116"/>
      <c r="I8740" s="116"/>
      <c r="J8740" s="97"/>
      <c r="AD8740" s="476"/>
      <c r="AI8740" s="473"/>
    </row>
    <row r="8741" spans="1:35" s="4" customFormat="1" x14ac:dyDescent="0.25">
      <c r="A8741" s="408">
        <f t="shared" si="130"/>
        <v>8739</v>
      </c>
      <c r="B8741" s="231"/>
      <c r="C8741" s="96"/>
      <c r="D8741" s="97"/>
      <c r="E8741" s="97"/>
      <c r="F8741" s="97"/>
      <c r="G8741" s="97"/>
      <c r="H8741" s="116"/>
      <c r="I8741" s="116"/>
      <c r="J8741" s="97"/>
      <c r="AD8741" s="476"/>
      <c r="AI8741" s="473"/>
    </row>
    <row r="8742" spans="1:35" s="4" customFormat="1" x14ac:dyDescent="0.25">
      <c r="A8742" s="408">
        <f t="shared" si="130"/>
        <v>8740</v>
      </c>
      <c r="B8742" s="231"/>
      <c r="C8742" s="96"/>
      <c r="D8742" s="97"/>
      <c r="E8742" s="97"/>
      <c r="F8742" s="97"/>
      <c r="G8742" s="97"/>
      <c r="H8742" s="116"/>
      <c r="I8742" s="116"/>
      <c r="J8742" s="97"/>
      <c r="AD8742" s="476"/>
      <c r="AI8742" s="473"/>
    </row>
    <row r="8743" spans="1:35" s="4" customFormat="1" x14ac:dyDescent="0.25">
      <c r="A8743" s="408">
        <f t="shared" si="130"/>
        <v>8741</v>
      </c>
      <c r="B8743" s="231"/>
      <c r="C8743" s="96"/>
      <c r="D8743" s="97"/>
      <c r="E8743" s="97"/>
      <c r="F8743" s="97"/>
      <c r="G8743" s="97"/>
      <c r="H8743" s="116"/>
      <c r="I8743" s="116"/>
      <c r="J8743" s="97"/>
      <c r="AD8743" s="476"/>
      <c r="AI8743" s="473"/>
    </row>
    <row r="8744" spans="1:35" s="4" customFormat="1" x14ac:dyDescent="0.25">
      <c r="A8744" s="408">
        <f t="shared" si="130"/>
        <v>8742</v>
      </c>
      <c r="B8744" s="231"/>
      <c r="C8744" s="96"/>
      <c r="D8744" s="97"/>
      <c r="E8744" s="97"/>
      <c r="F8744" s="97"/>
      <c r="G8744" s="97"/>
      <c r="H8744" s="116"/>
      <c r="I8744" s="116"/>
      <c r="J8744" s="97"/>
      <c r="AD8744" s="476"/>
      <c r="AI8744" s="473"/>
    </row>
    <row r="8745" spans="1:35" s="4" customFormat="1" x14ac:dyDescent="0.25">
      <c r="A8745" s="408">
        <f t="shared" si="130"/>
        <v>8743</v>
      </c>
      <c r="B8745" s="231"/>
      <c r="C8745" s="96"/>
      <c r="D8745" s="97"/>
      <c r="E8745" s="97"/>
      <c r="F8745" s="97"/>
      <c r="G8745" s="97"/>
      <c r="H8745" s="116"/>
      <c r="I8745" s="116"/>
      <c r="J8745" s="97"/>
      <c r="AD8745" s="476"/>
      <c r="AI8745" s="473"/>
    </row>
    <row r="8746" spans="1:35" s="4" customFormat="1" x14ac:dyDescent="0.25">
      <c r="A8746" s="408">
        <f t="shared" si="130"/>
        <v>8744</v>
      </c>
      <c r="B8746" s="231"/>
      <c r="C8746" s="96"/>
      <c r="D8746" s="97"/>
      <c r="E8746" s="97"/>
      <c r="F8746" s="97"/>
      <c r="G8746" s="97"/>
      <c r="H8746" s="116"/>
      <c r="I8746" s="116"/>
      <c r="J8746" s="97"/>
      <c r="AD8746" s="476"/>
      <c r="AI8746" s="473"/>
    </row>
    <row r="8747" spans="1:35" s="4" customFormat="1" x14ac:dyDescent="0.25">
      <c r="A8747" s="408">
        <f t="shared" si="130"/>
        <v>8745</v>
      </c>
      <c r="B8747" s="231"/>
      <c r="C8747" s="96"/>
      <c r="D8747" s="97"/>
      <c r="E8747" s="97"/>
      <c r="F8747" s="97"/>
      <c r="G8747" s="97"/>
      <c r="H8747" s="116"/>
      <c r="I8747" s="116"/>
      <c r="J8747" s="97"/>
      <c r="AD8747" s="476"/>
      <c r="AI8747" s="473"/>
    </row>
    <row r="8748" spans="1:35" s="4" customFormat="1" x14ac:dyDescent="0.25">
      <c r="A8748" s="408">
        <f t="shared" si="130"/>
        <v>8746</v>
      </c>
      <c r="B8748" s="231"/>
      <c r="C8748" s="96"/>
      <c r="D8748" s="97"/>
      <c r="E8748" s="97"/>
      <c r="F8748" s="97"/>
      <c r="G8748" s="97"/>
      <c r="H8748" s="116"/>
      <c r="I8748" s="116"/>
      <c r="J8748" s="97"/>
      <c r="AD8748" s="476"/>
      <c r="AI8748" s="473"/>
    </row>
    <row r="8749" spans="1:35" s="4" customFormat="1" x14ac:dyDescent="0.25">
      <c r="A8749" s="408">
        <f t="shared" si="130"/>
        <v>8747</v>
      </c>
      <c r="B8749" s="231"/>
      <c r="C8749" s="96"/>
      <c r="D8749" s="97"/>
      <c r="E8749" s="97"/>
      <c r="F8749" s="97"/>
      <c r="G8749" s="97"/>
      <c r="H8749" s="116"/>
      <c r="I8749" s="116"/>
      <c r="J8749" s="97"/>
      <c r="AD8749" s="476"/>
      <c r="AI8749" s="473"/>
    </row>
    <row r="8750" spans="1:35" s="4" customFormat="1" x14ac:dyDescent="0.25">
      <c r="A8750" s="408">
        <f t="shared" si="130"/>
        <v>8748</v>
      </c>
      <c r="B8750" s="231"/>
      <c r="C8750" s="96"/>
      <c r="D8750" s="97"/>
      <c r="E8750" s="97"/>
      <c r="F8750" s="97"/>
      <c r="G8750" s="97"/>
      <c r="H8750" s="116"/>
      <c r="I8750" s="116"/>
      <c r="J8750" s="97"/>
      <c r="AD8750" s="476"/>
      <c r="AI8750" s="473"/>
    </row>
    <row r="8751" spans="1:35" s="4" customFormat="1" x14ac:dyDescent="0.25">
      <c r="A8751" s="408">
        <f t="shared" si="130"/>
        <v>8749</v>
      </c>
      <c r="B8751" s="231"/>
      <c r="C8751" s="96"/>
      <c r="D8751" s="97"/>
      <c r="E8751" s="97"/>
      <c r="F8751" s="97"/>
      <c r="G8751" s="97"/>
      <c r="H8751" s="116"/>
      <c r="I8751" s="116"/>
      <c r="J8751" s="97"/>
      <c r="AD8751" s="476"/>
      <c r="AI8751" s="473"/>
    </row>
    <row r="8752" spans="1:35" s="4" customFormat="1" x14ac:dyDescent="0.25">
      <c r="A8752" s="408">
        <f t="shared" si="130"/>
        <v>8750</v>
      </c>
      <c r="B8752" s="231"/>
      <c r="C8752" s="96"/>
      <c r="D8752" s="97"/>
      <c r="E8752" s="97"/>
      <c r="F8752" s="97"/>
      <c r="G8752" s="97"/>
      <c r="H8752" s="116"/>
      <c r="I8752" s="116"/>
      <c r="J8752" s="97"/>
      <c r="AD8752" s="476"/>
      <c r="AI8752" s="473"/>
    </row>
    <row r="8753" spans="1:35" s="4" customFormat="1" x14ac:dyDescent="0.25">
      <c r="A8753" s="408">
        <f t="shared" si="130"/>
        <v>8751</v>
      </c>
      <c r="B8753" s="231"/>
      <c r="C8753" s="96"/>
      <c r="D8753" s="97"/>
      <c r="E8753" s="97"/>
      <c r="F8753" s="97"/>
      <c r="G8753" s="97"/>
      <c r="H8753" s="116"/>
      <c r="I8753" s="116"/>
      <c r="J8753" s="97"/>
      <c r="AD8753" s="476"/>
      <c r="AI8753" s="473"/>
    </row>
    <row r="8754" spans="1:35" s="4" customFormat="1" x14ac:dyDescent="0.25">
      <c r="A8754" s="408">
        <f t="shared" si="130"/>
        <v>8752</v>
      </c>
      <c r="B8754" s="231"/>
      <c r="C8754" s="96"/>
      <c r="D8754" s="97"/>
      <c r="E8754" s="97"/>
      <c r="F8754" s="97"/>
      <c r="G8754" s="97"/>
      <c r="H8754" s="116"/>
      <c r="I8754" s="116"/>
      <c r="J8754" s="97"/>
      <c r="AD8754" s="476"/>
      <c r="AI8754" s="473"/>
    </row>
    <row r="8755" spans="1:35" s="4" customFormat="1" x14ac:dyDescent="0.25">
      <c r="A8755" s="408">
        <f t="shared" si="130"/>
        <v>8753</v>
      </c>
      <c r="B8755" s="231"/>
      <c r="C8755" s="96"/>
      <c r="D8755" s="97"/>
      <c r="E8755" s="97"/>
      <c r="F8755" s="97"/>
      <c r="G8755" s="97"/>
      <c r="H8755" s="116"/>
      <c r="I8755" s="116"/>
      <c r="J8755" s="97"/>
      <c r="AD8755" s="476"/>
      <c r="AI8755" s="473"/>
    </row>
    <row r="8756" spans="1:35" s="4" customFormat="1" x14ac:dyDescent="0.25">
      <c r="A8756" s="408">
        <f t="shared" si="130"/>
        <v>8754</v>
      </c>
      <c r="B8756" s="231"/>
      <c r="C8756" s="96"/>
      <c r="D8756" s="97"/>
      <c r="E8756" s="97"/>
      <c r="F8756" s="97"/>
      <c r="G8756" s="97"/>
      <c r="H8756" s="116"/>
      <c r="I8756" s="116"/>
      <c r="J8756" s="97"/>
      <c r="AD8756" s="476"/>
      <c r="AI8756" s="473"/>
    </row>
    <row r="8757" spans="1:35" s="4" customFormat="1" x14ac:dyDescent="0.25">
      <c r="A8757" s="408">
        <f t="shared" si="130"/>
        <v>8755</v>
      </c>
      <c r="B8757" s="231"/>
      <c r="C8757" s="96"/>
      <c r="D8757" s="97"/>
      <c r="E8757" s="97"/>
      <c r="F8757" s="97"/>
      <c r="G8757" s="97"/>
      <c r="H8757" s="116"/>
      <c r="I8757" s="116"/>
      <c r="J8757" s="97"/>
      <c r="AD8757" s="476"/>
      <c r="AI8757" s="473"/>
    </row>
    <row r="8758" spans="1:35" s="4" customFormat="1" x14ac:dyDescent="0.25">
      <c r="A8758" s="408">
        <f t="shared" si="130"/>
        <v>8756</v>
      </c>
      <c r="B8758" s="231"/>
      <c r="C8758" s="96"/>
      <c r="D8758" s="97"/>
      <c r="E8758" s="97"/>
      <c r="F8758" s="97"/>
      <c r="G8758" s="97"/>
      <c r="H8758" s="116"/>
      <c r="I8758" s="116"/>
      <c r="J8758" s="97"/>
      <c r="AD8758" s="476"/>
      <c r="AI8758" s="473"/>
    </row>
    <row r="8759" spans="1:35" s="4" customFormat="1" x14ac:dyDescent="0.25">
      <c r="A8759" s="408">
        <f t="shared" si="130"/>
        <v>8757</v>
      </c>
      <c r="B8759" s="231"/>
      <c r="C8759" s="96"/>
      <c r="D8759" s="97"/>
      <c r="E8759" s="97"/>
      <c r="F8759" s="97"/>
      <c r="G8759" s="97"/>
      <c r="H8759" s="116"/>
      <c r="I8759" s="116"/>
      <c r="J8759" s="97"/>
      <c r="AD8759" s="476"/>
      <c r="AI8759" s="473"/>
    </row>
    <row r="8760" spans="1:35" s="4" customFormat="1" x14ac:dyDescent="0.25">
      <c r="A8760" s="408">
        <f t="shared" si="130"/>
        <v>8758</v>
      </c>
      <c r="B8760" s="231"/>
      <c r="C8760" s="96"/>
      <c r="D8760" s="97"/>
      <c r="E8760" s="97"/>
      <c r="F8760" s="97"/>
      <c r="G8760" s="97"/>
      <c r="H8760" s="116"/>
      <c r="I8760" s="116"/>
      <c r="J8760" s="97"/>
      <c r="AD8760" s="476"/>
      <c r="AI8760" s="473"/>
    </row>
    <row r="8761" spans="1:35" s="4" customFormat="1" x14ac:dyDescent="0.25">
      <c r="A8761" s="408">
        <f t="shared" si="130"/>
        <v>8759</v>
      </c>
      <c r="B8761" s="231"/>
      <c r="C8761" s="96"/>
      <c r="D8761" s="97"/>
      <c r="E8761" s="97"/>
      <c r="F8761" s="97"/>
      <c r="G8761" s="97"/>
      <c r="H8761" s="116"/>
      <c r="I8761" s="116"/>
      <c r="J8761" s="97"/>
      <c r="AD8761" s="476"/>
      <c r="AI8761" s="473"/>
    </row>
    <row r="8762" spans="1:35" s="4" customFormat="1" x14ac:dyDescent="0.25">
      <c r="A8762" s="408">
        <f t="shared" si="130"/>
        <v>8760</v>
      </c>
      <c r="B8762" s="231"/>
      <c r="C8762" s="96"/>
      <c r="D8762" s="97"/>
      <c r="E8762" s="97"/>
      <c r="F8762" s="97"/>
      <c r="G8762" s="97"/>
      <c r="H8762" s="116"/>
      <c r="I8762" s="116"/>
      <c r="J8762" s="97"/>
      <c r="AD8762" s="476"/>
      <c r="AI8762" s="473"/>
    </row>
    <row r="8763" spans="1:35" s="4" customFormat="1" x14ac:dyDescent="0.25">
      <c r="A8763" s="408">
        <f t="shared" si="130"/>
        <v>8761</v>
      </c>
      <c r="B8763" s="231"/>
      <c r="C8763" s="96"/>
      <c r="D8763" s="97"/>
      <c r="E8763" s="97"/>
      <c r="F8763" s="97"/>
      <c r="G8763" s="97"/>
      <c r="H8763" s="116"/>
      <c r="I8763" s="116"/>
      <c r="J8763" s="97"/>
      <c r="AD8763" s="476"/>
      <c r="AI8763" s="473"/>
    </row>
    <row r="8764" spans="1:35" s="4" customFormat="1" x14ac:dyDescent="0.25">
      <c r="A8764" s="408">
        <f t="shared" si="130"/>
        <v>8762</v>
      </c>
      <c r="B8764" s="231"/>
      <c r="C8764" s="96"/>
      <c r="D8764" s="97"/>
      <c r="E8764" s="97"/>
      <c r="F8764" s="97"/>
      <c r="G8764" s="97"/>
      <c r="H8764" s="116"/>
      <c r="I8764" s="116"/>
      <c r="J8764" s="97"/>
      <c r="AD8764" s="476"/>
      <c r="AI8764" s="473"/>
    </row>
    <row r="8765" spans="1:35" s="4" customFormat="1" x14ac:dyDescent="0.25">
      <c r="A8765" s="408">
        <f t="shared" si="130"/>
        <v>8763</v>
      </c>
      <c r="B8765" s="231"/>
      <c r="C8765" s="96"/>
      <c r="D8765" s="97"/>
      <c r="E8765" s="97"/>
      <c r="F8765" s="97"/>
      <c r="G8765" s="97"/>
      <c r="H8765" s="116"/>
      <c r="I8765" s="116"/>
      <c r="J8765" s="97"/>
      <c r="AD8765" s="476"/>
      <c r="AI8765" s="473"/>
    </row>
    <row r="8766" spans="1:35" s="4" customFormat="1" x14ac:dyDescent="0.25">
      <c r="A8766" s="408">
        <f t="shared" si="130"/>
        <v>8764</v>
      </c>
      <c r="B8766" s="231"/>
      <c r="C8766" s="96"/>
      <c r="D8766" s="97"/>
      <c r="E8766" s="97"/>
      <c r="F8766" s="97"/>
      <c r="G8766" s="97"/>
      <c r="H8766" s="116"/>
      <c r="I8766" s="116"/>
      <c r="J8766" s="97"/>
      <c r="AD8766" s="476"/>
      <c r="AI8766" s="473"/>
    </row>
    <row r="8767" spans="1:35" s="4" customFormat="1" x14ac:dyDescent="0.25">
      <c r="A8767" s="408">
        <f t="shared" si="130"/>
        <v>8765</v>
      </c>
      <c r="B8767" s="231"/>
      <c r="C8767" s="96"/>
      <c r="D8767" s="97"/>
      <c r="E8767" s="97"/>
      <c r="F8767" s="97"/>
      <c r="G8767" s="97"/>
      <c r="H8767" s="116"/>
      <c r="I8767" s="116"/>
      <c r="J8767" s="97"/>
      <c r="AD8767" s="476"/>
      <c r="AI8767" s="473"/>
    </row>
    <row r="8768" spans="1:35" s="4" customFormat="1" x14ac:dyDescent="0.25">
      <c r="A8768" s="408">
        <f t="shared" si="130"/>
        <v>8766</v>
      </c>
      <c r="B8768" s="231"/>
      <c r="C8768" s="96"/>
      <c r="D8768" s="97"/>
      <c r="E8768" s="97"/>
      <c r="F8768" s="97"/>
      <c r="G8768" s="97"/>
      <c r="H8768" s="116"/>
      <c r="I8768" s="116"/>
      <c r="J8768" s="97"/>
      <c r="AD8768" s="476"/>
      <c r="AI8768" s="473"/>
    </row>
    <row r="8769" spans="1:35" s="4" customFormat="1" x14ac:dyDescent="0.25">
      <c r="A8769" s="408">
        <f t="shared" si="130"/>
        <v>8767</v>
      </c>
      <c r="B8769" s="231"/>
      <c r="C8769" s="96"/>
      <c r="D8769" s="97"/>
      <c r="E8769" s="97"/>
      <c r="F8769" s="97"/>
      <c r="G8769" s="97"/>
      <c r="H8769" s="116"/>
      <c r="I8769" s="116"/>
      <c r="J8769" s="97"/>
      <c r="AD8769" s="476"/>
      <c r="AI8769" s="473"/>
    </row>
    <row r="8770" spans="1:35" s="4" customFormat="1" x14ac:dyDescent="0.25">
      <c r="A8770" s="408">
        <f t="shared" si="130"/>
        <v>8768</v>
      </c>
      <c r="B8770" s="231"/>
      <c r="C8770" s="96"/>
      <c r="D8770" s="97"/>
      <c r="E8770" s="97"/>
      <c r="F8770" s="97"/>
      <c r="G8770" s="97"/>
      <c r="H8770" s="116"/>
      <c r="I8770" s="116"/>
      <c r="J8770" s="97"/>
      <c r="AD8770" s="476"/>
      <c r="AI8770" s="473"/>
    </row>
    <row r="8771" spans="1:35" s="4" customFormat="1" x14ac:dyDescent="0.25">
      <c r="A8771" s="408">
        <f t="shared" si="130"/>
        <v>8769</v>
      </c>
      <c r="B8771" s="231"/>
      <c r="C8771" s="96"/>
      <c r="D8771" s="97"/>
      <c r="E8771" s="97"/>
      <c r="F8771" s="97"/>
      <c r="G8771" s="97"/>
      <c r="H8771" s="116"/>
      <c r="I8771" s="116"/>
      <c r="J8771" s="97"/>
      <c r="AD8771" s="476"/>
      <c r="AI8771" s="473"/>
    </row>
    <row r="8772" spans="1:35" s="4" customFormat="1" x14ac:dyDescent="0.25">
      <c r="A8772" s="408">
        <f t="shared" si="130"/>
        <v>8770</v>
      </c>
      <c r="B8772" s="231"/>
      <c r="C8772" s="96"/>
      <c r="D8772" s="97"/>
      <c r="E8772" s="97"/>
      <c r="F8772" s="97"/>
      <c r="G8772" s="97"/>
      <c r="H8772" s="116"/>
      <c r="I8772" s="116"/>
      <c r="J8772" s="97"/>
      <c r="AD8772" s="476"/>
      <c r="AI8772" s="473"/>
    </row>
    <row r="8773" spans="1:35" s="4" customFormat="1" x14ac:dyDescent="0.25">
      <c r="A8773" s="408">
        <f t="shared" si="130"/>
        <v>8771</v>
      </c>
      <c r="B8773" s="231"/>
      <c r="C8773" s="96"/>
      <c r="D8773" s="97"/>
      <c r="E8773" s="97"/>
      <c r="F8773" s="97"/>
      <c r="G8773" s="97"/>
      <c r="H8773" s="116"/>
      <c r="I8773" s="116"/>
      <c r="J8773" s="97"/>
      <c r="AD8773" s="476"/>
      <c r="AI8773" s="473"/>
    </row>
    <row r="8774" spans="1:35" s="4" customFormat="1" x14ac:dyDescent="0.25">
      <c r="A8774" s="408">
        <f t="shared" si="130"/>
        <v>8772</v>
      </c>
      <c r="B8774" s="231"/>
      <c r="C8774" s="96"/>
      <c r="D8774" s="97"/>
      <c r="E8774" s="97"/>
      <c r="F8774" s="97"/>
      <c r="G8774" s="97"/>
      <c r="H8774" s="116"/>
      <c r="I8774" s="116"/>
      <c r="J8774" s="97"/>
      <c r="AD8774" s="476"/>
      <c r="AI8774" s="473"/>
    </row>
    <row r="8775" spans="1:35" s="4" customFormat="1" x14ac:dyDescent="0.25">
      <c r="A8775" s="408">
        <f t="shared" si="130"/>
        <v>8773</v>
      </c>
      <c r="B8775" s="231"/>
      <c r="C8775" s="96"/>
      <c r="D8775" s="97"/>
      <c r="E8775" s="97"/>
      <c r="F8775" s="97"/>
      <c r="G8775" s="97"/>
      <c r="H8775" s="116"/>
      <c r="I8775" s="116"/>
      <c r="J8775" s="97"/>
      <c r="AD8775" s="476"/>
      <c r="AI8775" s="473"/>
    </row>
    <row r="8776" spans="1:35" s="4" customFormat="1" x14ac:dyDescent="0.25">
      <c r="A8776" s="408">
        <f t="shared" si="130"/>
        <v>8774</v>
      </c>
      <c r="B8776" s="231"/>
      <c r="C8776" s="96"/>
      <c r="D8776" s="97"/>
      <c r="E8776" s="97"/>
      <c r="F8776" s="97"/>
      <c r="G8776" s="97"/>
      <c r="H8776" s="116"/>
      <c r="I8776" s="116"/>
      <c r="J8776" s="97"/>
      <c r="AD8776" s="476"/>
      <c r="AI8776" s="473"/>
    </row>
    <row r="8777" spans="1:35" s="4" customFormat="1" x14ac:dyDescent="0.25">
      <c r="A8777" s="408">
        <f t="shared" si="130"/>
        <v>8775</v>
      </c>
      <c r="B8777" s="231"/>
      <c r="C8777" s="96"/>
      <c r="D8777" s="97"/>
      <c r="E8777" s="97"/>
      <c r="F8777" s="97"/>
      <c r="G8777" s="97"/>
      <c r="H8777" s="116"/>
      <c r="I8777" s="116"/>
      <c r="J8777" s="97"/>
      <c r="AD8777" s="476"/>
      <c r="AI8777" s="473"/>
    </row>
    <row r="8778" spans="1:35" s="4" customFormat="1" x14ac:dyDescent="0.25">
      <c r="A8778" s="408">
        <f t="shared" si="130"/>
        <v>8776</v>
      </c>
      <c r="B8778" s="231"/>
      <c r="C8778" s="96"/>
      <c r="D8778" s="97"/>
      <c r="E8778" s="97"/>
      <c r="F8778" s="97"/>
      <c r="G8778" s="97"/>
      <c r="H8778" s="116"/>
      <c r="I8778" s="116"/>
      <c r="J8778" s="97"/>
      <c r="AD8778" s="476"/>
      <c r="AI8778" s="473"/>
    </row>
    <row r="8779" spans="1:35" s="4" customFormat="1" x14ac:dyDescent="0.25">
      <c r="A8779" s="408">
        <f t="shared" si="130"/>
        <v>8777</v>
      </c>
      <c r="B8779" s="231"/>
      <c r="C8779" s="96"/>
      <c r="D8779" s="97"/>
      <c r="E8779" s="97"/>
      <c r="F8779" s="97"/>
      <c r="G8779" s="97"/>
      <c r="H8779" s="116"/>
      <c r="I8779" s="116"/>
      <c r="J8779" s="97"/>
      <c r="AD8779" s="476"/>
      <c r="AI8779" s="473"/>
    </row>
    <row r="8780" spans="1:35" s="4" customFormat="1" x14ac:dyDescent="0.25">
      <c r="A8780" s="408">
        <f t="shared" si="130"/>
        <v>8778</v>
      </c>
      <c r="B8780" s="231"/>
      <c r="C8780" s="96"/>
      <c r="D8780" s="97"/>
      <c r="E8780" s="97"/>
      <c r="F8780" s="97"/>
      <c r="G8780" s="97"/>
      <c r="H8780" s="116"/>
      <c r="I8780" s="116"/>
      <c r="J8780" s="97"/>
      <c r="AD8780" s="476"/>
      <c r="AI8780" s="473"/>
    </row>
    <row r="8781" spans="1:35" s="4" customFormat="1" x14ac:dyDescent="0.25">
      <c r="A8781" s="408">
        <f t="shared" si="130"/>
        <v>8779</v>
      </c>
      <c r="B8781" s="231"/>
      <c r="C8781" s="96"/>
      <c r="D8781" s="97"/>
      <c r="E8781" s="97"/>
      <c r="F8781" s="97"/>
      <c r="G8781" s="97"/>
      <c r="H8781" s="116"/>
      <c r="I8781" s="116"/>
      <c r="J8781" s="97"/>
      <c r="AD8781" s="476"/>
      <c r="AI8781" s="473"/>
    </row>
    <row r="8782" spans="1:35" s="4" customFormat="1" x14ac:dyDescent="0.25">
      <c r="A8782" s="408">
        <f t="shared" si="130"/>
        <v>8780</v>
      </c>
      <c r="B8782" s="231"/>
      <c r="C8782" s="96"/>
      <c r="D8782" s="97"/>
      <c r="E8782" s="97"/>
      <c r="F8782" s="97"/>
      <c r="G8782" s="97"/>
      <c r="H8782" s="116"/>
      <c r="I8782" s="116"/>
      <c r="J8782" s="97"/>
      <c r="AD8782" s="476"/>
      <c r="AI8782" s="473"/>
    </row>
    <row r="8783" spans="1:35" s="4" customFormat="1" x14ac:dyDescent="0.25">
      <c r="A8783" s="408">
        <f t="shared" si="130"/>
        <v>8781</v>
      </c>
      <c r="B8783" s="231"/>
      <c r="C8783" s="96"/>
      <c r="D8783" s="97"/>
      <c r="E8783" s="97"/>
      <c r="F8783" s="97"/>
      <c r="G8783" s="97"/>
      <c r="H8783" s="116"/>
      <c r="I8783" s="116"/>
      <c r="J8783" s="97"/>
      <c r="AD8783" s="476"/>
      <c r="AI8783" s="473"/>
    </row>
    <row r="8784" spans="1:35" s="4" customFormat="1" x14ac:dyDescent="0.25">
      <c r="A8784" s="408">
        <f t="shared" si="130"/>
        <v>8782</v>
      </c>
      <c r="B8784" s="231"/>
      <c r="C8784" s="96"/>
      <c r="D8784" s="97"/>
      <c r="E8784" s="97"/>
      <c r="F8784" s="97"/>
      <c r="G8784" s="97"/>
      <c r="H8784" s="116"/>
      <c r="I8784" s="116"/>
      <c r="J8784" s="97"/>
      <c r="AD8784" s="476"/>
      <c r="AI8784" s="473"/>
    </row>
    <row r="8785" spans="1:35" s="4" customFormat="1" x14ac:dyDescent="0.25">
      <c r="A8785" s="408">
        <f t="shared" si="130"/>
        <v>8783</v>
      </c>
      <c r="B8785" s="231"/>
      <c r="C8785" s="96"/>
      <c r="D8785" s="97"/>
      <c r="E8785" s="97"/>
      <c r="F8785" s="97"/>
      <c r="G8785" s="97"/>
      <c r="H8785" s="116"/>
      <c r="I8785" s="116"/>
      <c r="J8785" s="97"/>
      <c r="AD8785" s="476"/>
      <c r="AI8785" s="473"/>
    </row>
    <row r="8786" spans="1:35" s="4" customFormat="1" x14ac:dyDescent="0.25">
      <c r="A8786" s="408">
        <f t="shared" si="130"/>
        <v>8784</v>
      </c>
      <c r="B8786" s="231"/>
      <c r="C8786" s="96"/>
      <c r="D8786" s="97"/>
      <c r="E8786" s="97"/>
      <c r="F8786" s="97"/>
      <c r="G8786" s="97"/>
      <c r="H8786" s="116"/>
      <c r="I8786" s="116"/>
      <c r="J8786" s="97"/>
      <c r="AD8786" s="476"/>
      <c r="AI8786" s="473"/>
    </row>
    <row r="8787" spans="1:35" s="4" customFormat="1" x14ac:dyDescent="0.25">
      <c r="A8787" s="408">
        <f t="shared" si="130"/>
        <v>8785</v>
      </c>
      <c r="B8787" s="231"/>
      <c r="C8787" s="96"/>
      <c r="D8787" s="97"/>
      <c r="E8787" s="97"/>
      <c r="F8787" s="97"/>
      <c r="G8787" s="97"/>
      <c r="H8787" s="116"/>
      <c r="I8787" s="116"/>
      <c r="J8787" s="97"/>
      <c r="AD8787" s="476"/>
      <c r="AI8787" s="473"/>
    </row>
    <row r="8788" spans="1:35" s="4" customFormat="1" x14ac:dyDescent="0.25">
      <c r="A8788" s="408">
        <f t="shared" si="130"/>
        <v>8786</v>
      </c>
      <c r="B8788" s="231"/>
      <c r="C8788" s="96"/>
      <c r="D8788" s="97"/>
      <c r="E8788" s="97"/>
      <c r="F8788" s="97"/>
      <c r="G8788" s="97"/>
      <c r="H8788" s="116"/>
      <c r="I8788" s="116"/>
      <c r="J8788" s="97"/>
      <c r="AD8788" s="476"/>
      <c r="AI8788" s="473"/>
    </row>
    <row r="8789" spans="1:35" s="4" customFormat="1" x14ac:dyDescent="0.25">
      <c r="A8789" s="408">
        <f t="shared" si="130"/>
        <v>8787</v>
      </c>
      <c r="B8789" s="231"/>
      <c r="C8789" s="96"/>
      <c r="D8789" s="97"/>
      <c r="E8789" s="97"/>
      <c r="F8789" s="97"/>
      <c r="G8789" s="97"/>
      <c r="H8789" s="116"/>
      <c r="I8789" s="116"/>
      <c r="J8789" s="97"/>
      <c r="AD8789" s="476"/>
      <c r="AI8789" s="473"/>
    </row>
    <row r="8790" spans="1:35" s="4" customFormat="1" x14ac:dyDescent="0.25">
      <c r="A8790" s="408">
        <f t="shared" si="130"/>
        <v>8788</v>
      </c>
      <c r="B8790" s="231"/>
      <c r="C8790" s="96"/>
      <c r="D8790" s="97"/>
      <c r="E8790" s="97"/>
      <c r="F8790" s="97"/>
      <c r="G8790" s="97"/>
      <c r="H8790" s="116"/>
      <c r="I8790" s="116"/>
      <c r="J8790" s="97"/>
      <c r="AD8790" s="476"/>
      <c r="AI8790" s="473"/>
    </row>
    <row r="8791" spans="1:35" s="4" customFormat="1" x14ac:dyDescent="0.25">
      <c r="A8791" s="408">
        <f t="shared" si="130"/>
        <v>8789</v>
      </c>
      <c r="B8791" s="231"/>
      <c r="C8791" s="96"/>
      <c r="D8791" s="97"/>
      <c r="E8791" s="97"/>
      <c r="F8791" s="97"/>
      <c r="G8791" s="97"/>
      <c r="H8791" s="116"/>
      <c r="I8791" s="116"/>
      <c r="J8791" s="97"/>
      <c r="AD8791" s="476"/>
      <c r="AI8791" s="473"/>
    </row>
    <row r="8792" spans="1:35" s="4" customFormat="1" x14ac:dyDescent="0.25">
      <c r="A8792" s="408">
        <f t="shared" si="130"/>
        <v>8790</v>
      </c>
      <c r="B8792" s="231"/>
      <c r="C8792" s="96"/>
      <c r="D8792" s="97"/>
      <c r="E8792" s="97"/>
      <c r="F8792" s="97"/>
      <c r="G8792" s="97"/>
      <c r="H8792" s="116"/>
      <c r="I8792" s="116"/>
      <c r="J8792" s="97"/>
      <c r="AD8792" s="476"/>
      <c r="AI8792" s="473"/>
    </row>
    <row r="8793" spans="1:35" s="4" customFormat="1" x14ac:dyDescent="0.25">
      <c r="A8793" s="408">
        <f t="shared" si="130"/>
        <v>8791</v>
      </c>
      <c r="B8793" s="231"/>
      <c r="C8793" s="96"/>
      <c r="D8793" s="97"/>
      <c r="E8793" s="97"/>
      <c r="F8793" s="97"/>
      <c r="G8793" s="97"/>
      <c r="H8793" s="116"/>
      <c r="I8793" s="116"/>
      <c r="J8793" s="97"/>
      <c r="AD8793" s="476"/>
      <c r="AI8793" s="473"/>
    </row>
    <row r="8794" spans="1:35" s="4" customFormat="1" x14ac:dyDescent="0.25">
      <c r="A8794" s="408">
        <f t="shared" si="130"/>
        <v>8792</v>
      </c>
      <c r="B8794" s="231"/>
      <c r="C8794" s="96"/>
      <c r="D8794" s="97"/>
      <c r="E8794" s="97"/>
      <c r="F8794" s="97"/>
      <c r="G8794" s="97"/>
      <c r="H8794" s="116"/>
      <c r="I8794" s="116"/>
      <c r="J8794" s="97"/>
      <c r="AD8794" s="476"/>
      <c r="AI8794" s="473"/>
    </row>
    <row r="8795" spans="1:35" s="4" customFormat="1" x14ac:dyDescent="0.25">
      <c r="A8795" s="408">
        <f t="shared" si="130"/>
        <v>8793</v>
      </c>
      <c r="B8795" s="231"/>
      <c r="C8795" s="96"/>
      <c r="D8795" s="97"/>
      <c r="E8795" s="97"/>
      <c r="F8795" s="97"/>
      <c r="G8795" s="97"/>
      <c r="H8795" s="116"/>
      <c r="I8795" s="116"/>
      <c r="J8795" s="97"/>
      <c r="AD8795" s="476"/>
      <c r="AI8795" s="473"/>
    </row>
    <row r="8796" spans="1:35" s="4" customFormat="1" x14ac:dyDescent="0.25">
      <c r="A8796" s="408">
        <f t="shared" si="130"/>
        <v>8794</v>
      </c>
      <c r="B8796" s="231"/>
      <c r="C8796" s="96"/>
      <c r="D8796" s="97"/>
      <c r="E8796" s="97"/>
      <c r="F8796" s="97"/>
      <c r="G8796" s="97"/>
      <c r="H8796" s="116"/>
      <c r="I8796" s="116"/>
      <c r="J8796" s="97"/>
      <c r="AD8796" s="476"/>
      <c r="AI8796" s="473"/>
    </row>
    <row r="8797" spans="1:35" s="4" customFormat="1" x14ac:dyDescent="0.25">
      <c r="A8797" s="408">
        <f t="shared" si="130"/>
        <v>8795</v>
      </c>
      <c r="B8797" s="231"/>
      <c r="C8797" s="96"/>
      <c r="D8797" s="97"/>
      <c r="E8797" s="97"/>
      <c r="F8797" s="97"/>
      <c r="G8797" s="97"/>
      <c r="H8797" s="116"/>
      <c r="I8797" s="116"/>
      <c r="J8797" s="97"/>
      <c r="AD8797" s="476"/>
      <c r="AI8797" s="473"/>
    </row>
    <row r="8798" spans="1:35" s="4" customFormat="1" x14ac:dyDescent="0.25">
      <c r="A8798" s="408">
        <f t="shared" si="130"/>
        <v>8796</v>
      </c>
      <c r="B8798" s="231"/>
      <c r="C8798" s="96"/>
      <c r="D8798" s="97"/>
      <c r="E8798" s="97"/>
      <c r="F8798" s="97"/>
      <c r="G8798" s="97"/>
      <c r="H8798" s="116"/>
      <c r="I8798" s="116"/>
      <c r="J8798" s="97"/>
      <c r="AD8798" s="476"/>
      <c r="AI8798" s="473"/>
    </row>
    <row r="8799" spans="1:35" s="4" customFormat="1" x14ac:dyDescent="0.25">
      <c r="A8799" s="408">
        <f t="shared" si="130"/>
        <v>8797</v>
      </c>
      <c r="B8799" s="231"/>
      <c r="C8799" s="96"/>
      <c r="D8799" s="97"/>
      <c r="E8799" s="97"/>
      <c r="F8799" s="97"/>
      <c r="G8799" s="97"/>
      <c r="H8799" s="116"/>
      <c r="I8799" s="116"/>
      <c r="J8799" s="97"/>
      <c r="AD8799" s="476"/>
      <c r="AI8799" s="473"/>
    </row>
    <row r="8800" spans="1:35" s="4" customFormat="1" x14ac:dyDescent="0.25">
      <c r="A8800" s="408">
        <f t="shared" si="130"/>
        <v>8798</v>
      </c>
      <c r="B8800" s="231"/>
      <c r="C8800" s="96"/>
      <c r="D8800" s="97"/>
      <c r="E8800" s="97"/>
      <c r="F8800" s="97"/>
      <c r="G8800" s="97"/>
      <c r="H8800" s="116"/>
      <c r="I8800" s="116"/>
      <c r="J8800" s="97"/>
      <c r="AD8800" s="476"/>
      <c r="AI8800" s="473"/>
    </row>
    <row r="8801" spans="1:35" s="4" customFormat="1" x14ac:dyDescent="0.25">
      <c r="A8801" s="408">
        <f t="shared" si="130"/>
        <v>8799</v>
      </c>
      <c r="B8801" s="231"/>
      <c r="C8801" s="96"/>
      <c r="D8801" s="97"/>
      <c r="E8801" s="97"/>
      <c r="F8801" s="97"/>
      <c r="G8801" s="97"/>
      <c r="H8801" s="116"/>
      <c r="I8801" s="116"/>
      <c r="J8801" s="97"/>
      <c r="AD8801" s="476"/>
      <c r="AI8801" s="473"/>
    </row>
    <row r="8802" spans="1:35" s="4" customFormat="1" x14ac:dyDescent="0.25">
      <c r="A8802" s="408">
        <f t="shared" ref="A8802:A8865" si="131">ROW()-2</f>
        <v>8800</v>
      </c>
      <c r="B8802" s="231"/>
      <c r="C8802" s="96"/>
      <c r="D8802" s="97"/>
      <c r="E8802" s="97"/>
      <c r="F8802" s="97"/>
      <c r="G8802" s="97"/>
      <c r="H8802" s="116"/>
      <c r="I8802" s="116"/>
      <c r="J8802" s="97"/>
      <c r="AD8802" s="476"/>
      <c r="AI8802" s="473"/>
    </row>
    <row r="8803" spans="1:35" s="4" customFormat="1" x14ac:dyDescent="0.25">
      <c r="A8803" s="408">
        <f t="shared" si="131"/>
        <v>8801</v>
      </c>
      <c r="B8803" s="231"/>
      <c r="C8803" s="96"/>
      <c r="D8803" s="97"/>
      <c r="E8803" s="97"/>
      <c r="F8803" s="97"/>
      <c r="G8803" s="97"/>
      <c r="H8803" s="116"/>
      <c r="I8803" s="116"/>
      <c r="J8803" s="97"/>
      <c r="AD8803" s="476"/>
      <c r="AI8803" s="473"/>
    </row>
    <row r="8804" spans="1:35" s="4" customFormat="1" x14ac:dyDescent="0.25">
      <c r="A8804" s="408">
        <f t="shared" si="131"/>
        <v>8802</v>
      </c>
      <c r="B8804" s="231"/>
      <c r="C8804" s="96"/>
      <c r="D8804" s="97"/>
      <c r="E8804" s="97"/>
      <c r="F8804" s="97"/>
      <c r="G8804" s="97"/>
      <c r="H8804" s="116"/>
      <c r="I8804" s="116"/>
      <c r="J8804" s="97"/>
      <c r="AD8804" s="476"/>
      <c r="AI8804" s="473"/>
    </row>
    <row r="8805" spans="1:35" s="4" customFormat="1" x14ac:dyDescent="0.25">
      <c r="A8805" s="408">
        <f t="shared" si="131"/>
        <v>8803</v>
      </c>
      <c r="B8805" s="231"/>
      <c r="C8805" s="96"/>
      <c r="D8805" s="97"/>
      <c r="E8805" s="97"/>
      <c r="F8805" s="97"/>
      <c r="G8805" s="97"/>
      <c r="H8805" s="116"/>
      <c r="I8805" s="116"/>
      <c r="J8805" s="97"/>
      <c r="AD8805" s="476"/>
      <c r="AI8805" s="473"/>
    </row>
    <row r="8806" spans="1:35" s="4" customFormat="1" x14ac:dyDescent="0.25">
      <c r="A8806" s="408">
        <f t="shared" si="131"/>
        <v>8804</v>
      </c>
      <c r="B8806" s="231"/>
      <c r="C8806" s="96"/>
      <c r="D8806" s="97"/>
      <c r="E8806" s="97"/>
      <c r="F8806" s="97"/>
      <c r="G8806" s="97"/>
      <c r="H8806" s="116"/>
      <c r="I8806" s="116"/>
      <c r="J8806" s="97"/>
      <c r="AD8806" s="476"/>
      <c r="AI8806" s="473"/>
    </row>
    <row r="8807" spans="1:35" s="4" customFormat="1" x14ac:dyDescent="0.25">
      <c r="A8807" s="408">
        <f t="shared" si="131"/>
        <v>8805</v>
      </c>
      <c r="B8807" s="231"/>
      <c r="C8807" s="96"/>
      <c r="D8807" s="97"/>
      <c r="E8807" s="97"/>
      <c r="F8807" s="97"/>
      <c r="G8807" s="97"/>
      <c r="H8807" s="116"/>
      <c r="I8807" s="116"/>
      <c r="J8807" s="97"/>
      <c r="AD8807" s="476"/>
      <c r="AI8807" s="473"/>
    </row>
    <row r="8808" spans="1:35" s="4" customFormat="1" x14ac:dyDescent="0.25">
      <c r="A8808" s="408">
        <f t="shared" si="131"/>
        <v>8806</v>
      </c>
      <c r="B8808" s="231"/>
      <c r="C8808" s="96"/>
      <c r="D8808" s="97"/>
      <c r="E8808" s="97"/>
      <c r="F8808" s="97"/>
      <c r="G8808" s="97"/>
      <c r="H8808" s="116"/>
      <c r="I8808" s="116"/>
      <c r="J8808" s="97"/>
      <c r="AD8808" s="476"/>
      <c r="AI8808" s="473"/>
    </row>
    <row r="8809" spans="1:35" s="4" customFormat="1" x14ac:dyDescent="0.25">
      <c r="A8809" s="408">
        <f t="shared" si="131"/>
        <v>8807</v>
      </c>
      <c r="B8809" s="231"/>
      <c r="C8809" s="96"/>
      <c r="D8809" s="97"/>
      <c r="E8809" s="97"/>
      <c r="F8809" s="97"/>
      <c r="G8809" s="97"/>
      <c r="H8809" s="116"/>
      <c r="I8809" s="116"/>
      <c r="J8809" s="97"/>
      <c r="AD8809" s="476"/>
      <c r="AI8809" s="473"/>
    </row>
    <row r="8810" spans="1:35" s="4" customFormat="1" x14ac:dyDescent="0.25">
      <c r="A8810" s="408">
        <f t="shared" si="131"/>
        <v>8808</v>
      </c>
      <c r="B8810" s="231"/>
      <c r="C8810" s="96"/>
      <c r="D8810" s="97"/>
      <c r="E8810" s="97"/>
      <c r="F8810" s="97"/>
      <c r="G8810" s="97"/>
      <c r="H8810" s="116"/>
      <c r="I8810" s="116"/>
      <c r="J8810" s="97"/>
      <c r="AD8810" s="476"/>
      <c r="AI8810" s="473"/>
    </row>
    <row r="8811" spans="1:35" s="4" customFormat="1" x14ac:dyDescent="0.25">
      <c r="A8811" s="408">
        <f t="shared" si="131"/>
        <v>8809</v>
      </c>
      <c r="B8811" s="231"/>
      <c r="C8811" s="96"/>
      <c r="D8811" s="97"/>
      <c r="E8811" s="97"/>
      <c r="F8811" s="97"/>
      <c r="G8811" s="97"/>
      <c r="H8811" s="116"/>
      <c r="I8811" s="116"/>
      <c r="J8811" s="97"/>
      <c r="AD8811" s="476"/>
      <c r="AI8811" s="473"/>
    </row>
    <row r="8812" spans="1:35" s="4" customFormat="1" x14ac:dyDescent="0.25">
      <c r="A8812" s="408">
        <f t="shared" si="131"/>
        <v>8810</v>
      </c>
      <c r="B8812" s="231"/>
      <c r="C8812" s="96"/>
      <c r="D8812" s="97"/>
      <c r="E8812" s="97"/>
      <c r="F8812" s="97"/>
      <c r="G8812" s="97"/>
      <c r="H8812" s="116"/>
      <c r="I8812" s="116"/>
      <c r="J8812" s="97"/>
      <c r="AD8812" s="476"/>
      <c r="AI8812" s="473"/>
    </row>
    <row r="8813" spans="1:35" s="4" customFormat="1" x14ac:dyDescent="0.25">
      <c r="A8813" s="408">
        <f t="shared" si="131"/>
        <v>8811</v>
      </c>
      <c r="B8813" s="231"/>
      <c r="C8813" s="96"/>
      <c r="D8813" s="97"/>
      <c r="E8813" s="97"/>
      <c r="F8813" s="97"/>
      <c r="G8813" s="97"/>
      <c r="H8813" s="116"/>
      <c r="I8813" s="116"/>
      <c r="J8813" s="97"/>
      <c r="AD8813" s="476"/>
      <c r="AI8813" s="473"/>
    </row>
    <row r="8814" spans="1:35" s="4" customFormat="1" x14ac:dyDescent="0.25">
      <c r="A8814" s="408">
        <f t="shared" si="131"/>
        <v>8812</v>
      </c>
      <c r="B8814" s="231"/>
      <c r="C8814" s="96"/>
      <c r="D8814" s="97"/>
      <c r="E8814" s="97"/>
      <c r="F8814" s="97"/>
      <c r="G8814" s="97"/>
      <c r="H8814" s="116"/>
      <c r="I8814" s="116"/>
      <c r="J8814" s="97"/>
      <c r="AD8814" s="476"/>
      <c r="AI8814" s="473"/>
    </row>
    <row r="8815" spans="1:35" s="4" customFormat="1" x14ac:dyDescent="0.25">
      <c r="A8815" s="408">
        <f t="shared" si="131"/>
        <v>8813</v>
      </c>
      <c r="B8815" s="231"/>
      <c r="C8815" s="96"/>
      <c r="D8815" s="97"/>
      <c r="E8815" s="97"/>
      <c r="F8815" s="97"/>
      <c r="G8815" s="97"/>
      <c r="H8815" s="116"/>
      <c r="I8815" s="116"/>
      <c r="J8815" s="97"/>
      <c r="AD8815" s="476"/>
      <c r="AI8815" s="473"/>
    </row>
    <row r="8816" spans="1:35" s="4" customFormat="1" x14ac:dyDescent="0.25">
      <c r="A8816" s="408">
        <f t="shared" si="131"/>
        <v>8814</v>
      </c>
      <c r="B8816" s="231"/>
      <c r="C8816" s="96"/>
      <c r="D8816" s="97"/>
      <c r="E8816" s="97"/>
      <c r="F8816" s="97"/>
      <c r="G8816" s="97"/>
      <c r="H8816" s="116"/>
      <c r="I8816" s="116"/>
      <c r="J8816" s="97"/>
      <c r="AD8816" s="476"/>
      <c r="AI8816" s="473"/>
    </row>
    <row r="8817" spans="1:35" s="4" customFormat="1" x14ac:dyDescent="0.25">
      <c r="A8817" s="408">
        <f t="shared" si="131"/>
        <v>8815</v>
      </c>
      <c r="B8817" s="231"/>
      <c r="C8817" s="96"/>
      <c r="D8817" s="97"/>
      <c r="E8817" s="97"/>
      <c r="F8817" s="97"/>
      <c r="G8817" s="97"/>
      <c r="H8817" s="116"/>
      <c r="I8817" s="116"/>
      <c r="J8817" s="97"/>
      <c r="AD8817" s="476"/>
      <c r="AI8817" s="473"/>
    </row>
    <row r="8818" spans="1:35" s="4" customFormat="1" x14ac:dyDescent="0.25">
      <c r="A8818" s="408">
        <f t="shared" si="131"/>
        <v>8816</v>
      </c>
      <c r="B8818" s="231"/>
      <c r="C8818" s="96"/>
      <c r="D8818" s="97"/>
      <c r="E8818" s="97"/>
      <c r="F8818" s="97"/>
      <c r="G8818" s="97"/>
      <c r="H8818" s="116"/>
      <c r="I8818" s="116"/>
      <c r="J8818" s="97"/>
      <c r="AD8818" s="476"/>
      <c r="AI8818" s="473"/>
    </row>
    <row r="8819" spans="1:35" s="4" customFormat="1" x14ac:dyDescent="0.25">
      <c r="A8819" s="408">
        <f t="shared" si="131"/>
        <v>8817</v>
      </c>
      <c r="B8819" s="231"/>
      <c r="C8819" s="96"/>
      <c r="D8819" s="97"/>
      <c r="E8819" s="97"/>
      <c r="F8819" s="97"/>
      <c r="G8819" s="97"/>
      <c r="H8819" s="116"/>
      <c r="I8819" s="116"/>
      <c r="J8819" s="97"/>
      <c r="AD8819" s="476"/>
      <c r="AI8819" s="473"/>
    </row>
    <row r="8820" spans="1:35" s="4" customFormat="1" x14ac:dyDescent="0.25">
      <c r="A8820" s="408">
        <f t="shared" si="131"/>
        <v>8818</v>
      </c>
      <c r="B8820" s="231"/>
      <c r="C8820" s="96"/>
      <c r="D8820" s="97"/>
      <c r="E8820" s="97"/>
      <c r="F8820" s="97"/>
      <c r="G8820" s="97"/>
      <c r="H8820" s="116"/>
      <c r="I8820" s="116"/>
      <c r="J8820" s="97"/>
      <c r="AD8820" s="476"/>
      <c r="AI8820" s="473"/>
    </row>
    <row r="8821" spans="1:35" s="4" customFormat="1" x14ac:dyDescent="0.25">
      <c r="A8821" s="408">
        <f t="shared" si="131"/>
        <v>8819</v>
      </c>
      <c r="B8821" s="231"/>
      <c r="C8821" s="96"/>
      <c r="D8821" s="97"/>
      <c r="E8821" s="97"/>
      <c r="F8821" s="97"/>
      <c r="G8821" s="97"/>
      <c r="H8821" s="116"/>
      <c r="I8821" s="116"/>
      <c r="J8821" s="97"/>
      <c r="AD8821" s="476"/>
      <c r="AI8821" s="473"/>
    </row>
    <row r="8822" spans="1:35" s="4" customFormat="1" x14ac:dyDescent="0.25">
      <c r="A8822" s="408">
        <f t="shared" si="131"/>
        <v>8820</v>
      </c>
      <c r="B8822" s="231"/>
      <c r="C8822" s="96"/>
      <c r="D8822" s="97"/>
      <c r="E8822" s="97"/>
      <c r="F8822" s="97"/>
      <c r="G8822" s="97"/>
      <c r="H8822" s="116"/>
      <c r="I8822" s="116"/>
      <c r="J8822" s="97"/>
      <c r="AD8822" s="476"/>
      <c r="AI8822" s="473"/>
    </row>
    <row r="8823" spans="1:35" s="4" customFormat="1" x14ac:dyDescent="0.25">
      <c r="A8823" s="408">
        <f t="shared" si="131"/>
        <v>8821</v>
      </c>
      <c r="B8823" s="231"/>
      <c r="C8823" s="96"/>
      <c r="D8823" s="97"/>
      <c r="E8823" s="97"/>
      <c r="F8823" s="97"/>
      <c r="G8823" s="97"/>
      <c r="H8823" s="116"/>
      <c r="I8823" s="116"/>
      <c r="J8823" s="97"/>
      <c r="AD8823" s="476"/>
      <c r="AI8823" s="473"/>
    </row>
    <row r="8824" spans="1:35" s="4" customFormat="1" x14ac:dyDescent="0.25">
      <c r="A8824" s="408">
        <f t="shared" si="131"/>
        <v>8822</v>
      </c>
      <c r="B8824" s="231"/>
      <c r="C8824" s="96"/>
      <c r="D8824" s="97"/>
      <c r="E8824" s="97"/>
      <c r="F8824" s="97"/>
      <c r="G8824" s="97"/>
      <c r="H8824" s="116"/>
      <c r="I8824" s="116"/>
      <c r="J8824" s="97"/>
      <c r="AD8824" s="476"/>
      <c r="AI8824" s="473"/>
    </row>
    <row r="8825" spans="1:35" s="4" customFormat="1" x14ac:dyDescent="0.25">
      <c r="A8825" s="408">
        <f t="shared" si="131"/>
        <v>8823</v>
      </c>
      <c r="B8825" s="231"/>
      <c r="C8825" s="96"/>
      <c r="D8825" s="97"/>
      <c r="E8825" s="97"/>
      <c r="F8825" s="97"/>
      <c r="G8825" s="97"/>
      <c r="H8825" s="116"/>
      <c r="I8825" s="116"/>
      <c r="J8825" s="97"/>
      <c r="AD8825" s="476"/>
      <c r="AI8825" s="473"/>
    </row>
    <row r="8826" spans="1:35" s="4" customFormat="1" x14ac:dyDescent="0.25">
      <c r="A8826" s="408">
        <f t="shared" si="131"/>
        <v>8824</v>
      </c>
      <c r="B8826" s="231"/>
      <c r="C8826" s="96"/>
      <c r="D8826" s="97"/>
      <c r="E8826" s="97"/>
      <c r="F8826" s="97"/>
      <c r="G8826" s="97"/>
      <c r="H8826" s="116"/>
      <c r="I8826" s="116"/>
      <c r="J8826" s="97"/>
      <c r="AD8826" s="476"/>
      <c r="AI8826" s="473"/>
    </row>
    <row r="8827" spans="1:35" s="4" customFormat="1" x14ac:dyDescent="0.25">
      <c r="A8827" s="408">
        <f t="shared" si="131"/>
        <v>8825</v>
      </c>
      <c r="B8827" s="231"/>
      <c r="C8827" s="96"/>
      <c r="D8827" s="97"/>
      <c r="E8827" s="97"/>
      <c r="F8827" s="97"/>
      <c r="G8827" s="97"/>
      <c r="H8827" s="116"/>
      <c r="I8827" s="116"/>
      <c r="J8827" s="97"/>
      <c r="AD8827" s="476"/>
      <c r="AI8827" s="473"/>
    </row>
    <row r="8828" spans="1:35" s="4" customFormat="1" x14ac:dyDescent="0.25">
      <c r="A8828" s="408">
        <f t="shared" si="131"/>
        <v>8826</v>
      </c>
      <c r="B8828" s="231"/>
      <c r="C8828" s="96"/>
      <c r="D8828" s="97"/>
      <c r="E8828" s="97"/>
      <c r="F8828" s="97"/>
      <c r="G8828" s="97"/>
      <c r="H8828" s="116"/>
      <c r="I8828" s="116"/>
      <c r="J8828" s="97"/>
      <c r="AD8828" s="476"/>
      <c r="AI8828" s="473"/>
    </row>
    <row r="8829" spans="1:35" s="4" customFormat="1" x14ac:dyDescent="0.25">
      <c r="A8829" s="408">
        <f t="shared" si="131"/>
        <v>8827</v>
      </c>
      <c r="B8829" s="231"/>
      <c r="C8829" s="96"/>
      <c r="D8829" s="97"/>
      <c r="E8829" s="97"/>
      <c r="F8829" s="97"/>
      <c r="G8829" s="97"/>
      <c r="H8829" s="116"/>
      <c r="I8829" s="116"/>
      <c r="J8829" s="97"/>
      <c r="AD8829" s="476"/>
      <c r="AI8829" s="473"/>
    </row>
    <row r="8830" spans="1:35" s="4" customFormat="1" x14ac:dyDescent="0.25">
      <c r="A8830" s="408">
        <f t="shared" si="131"/>
        <v>8828</v>
      </c>
      <c r="B8830" s="231"/>
      <c r="C8830" s="96"/>
      <c r="D8830" s="97"/>
      <c r="E8830" s="97"/>
      <c r="F8830" s="97"/>
      <c r="G8830" s="97"/>
      <c r="H8830" s="116"/>
      <c r="I8830" s="116"/>
      <c r="J8830" s="97"/>
      <c r="AD8830" s="476"/>
      <c r="AI8830" s="473"/>
    </row>
    <row r="8831" spans="1:35" s="4" customFormat="1" x14ac:dyDescent="0.25">
      <c r="A8831" s="408">
        <f t="shared" si="131"/>
        <v>8829</v>
      </c>
      <c r="B8831" s="231"/>
      <c r="C8831" s="96"/>
      <c r="D8831" s="97"/>
      <c r="E8831" s="97"/>
      <c r="F8831" s="97"/>
      <c r="G8831" s="97"/>
      <c r="H8831" s="116"/>
      <c r="I8831" s="116"/>
      <c r="J8831" s="97"/>
      <c r="AD8831" s="476"/>
      <c r="AI8831" s="473"/>
    </row>
    <row r="8832" spans="1:35" s="4" customFormat="1" x14ac:dyDescent="0.25">
      <c r="A8832" s="408">
        <f t="shared" si="131"/>
        <v>8830</v>
      </c>
      <c r="B8832" s="231"/>
      <c r="C8832" s="96"/>
      <c r="D8832" s="97"/>
      <c r="E8832" s="97"/>
      <c r="F8832" s="97"/>
      <c r="G8832" s="97"/>
      <c r="H8832" s="116"/>
      <c r="I8832" s="116"/>
      <c r="J8832" s="97"/>
      <c r="AD8832" s="476"/>
      <c r="AI8832" s="473"/>
    </row>
    <row r="8833" spans="1:35" s="4" customFormat="1" x14ac:dyDescent="0.25">
      <c r="A8833" s="408">
        <f t="shared" si="131"/>
        <v>8831</v>
      </c>
      <c r="B8833" s="231"/>
      <c r="C8833" s="96"/>
      <c r="D8833" s="97"/>
      <c r="E8833" s="97"/>
      <c r="F8833" s="97"/>
      <c r="G8833" s="97"/>
      <c r="H8833" s="116"/>
      <c r="I8833" s="116"/>
      <c r="J8833" s="97"/>
      <c r="AD8833" s="476"/>
      <c r="AI8833" s="473"/>
    </row>
    <row r="8834" spans="1:35" s="4" customFormat="1" x14ac:dyDescent="0.25">
      <c r="A8834" s="408">
        <f t="shared" si="131"/>
        <v>8832</v>
      </c>
      <c r="B8834" s="231"/>
      <c r="C8834" s="96"/>
      <c r="D8834" s="97"/>
      <c r="E8834" s="97"/>
      <c r="F8834" s="97"/>
      <c r="G8834" s="97"/>
      <c r="H8834" s="116"/>
      <c r="I8834" s="116"/>
      <c r="J8834" s="97"/>
      <c r="AD8834" s="476"/>
      <c r="AI8834" s="473"/>
    </row>
    <row r="8835" spans="1:35" s="4" customFormat="1" x14ac:dyDescent="0.25">
      <c r="A8835" s="408">
        <f t="shared" si="131"/>
        <v>8833</v>
      </c>
      <c r="B8835" s="231"/>
      <c r="C8835" s="96"/>
      <c r="D8835" s="97"/>
      <c r="E8835" s="97"/>
      <c r="F8835" s="97"/>
      <c r="G8835" s="97"/>
      <c r="H8835" s="116"/>
      <c r="I8835" s="116"/>
      <c r="J8835" s="97"/>
      <c r="AD8835" s="476"/>
      <c r="AI8835" s="473"/>
    </row>
    <row r="8836" spans="1:35" s="4" customFormat="1" x14ac:dyDescent="0.25">
      <c r="A8836" s="408">
        <f t="shared" si="131"/>
        <v>8834</v>
      </c>
      <c r="B8836" s="231"/>
      <c r="C8836" s="96"/>
      <c r="D8836" s="97"/>
      <c r="E8836" s="97"/>
      <c r="F8836" s="97"/>
      <c r="G8836" s="97"/>
      <c r="H8836" s="116"/>
      <c r="I8836" s="116"/>
      <c r="J8836" s="97"/>
      <c r="AD8836" s="476"/>
      <c r="AI8836" s="473"/>
    </row>
    <row r="8837" spans="1:35" s="4" customFormat="1" x14ac:dyDescent="0.25">
      <c r="A8837" s="408">
        <f t="shared" si="131"/>
        <v>8835</v>
      </c>
      <c r="B8837" s="231"/>
      <c r="C8837" s="96"/>
      <c r="D8837" s="97"/>
      <c r="E8837" s="97"/>
      <c r="F8837" s="97"/>
      <c r="G8837" s="97"/>
      <c r="H8837" s="116"/>
      <c r="I8837" s="116"/>
      <c r="J8837" s="97"/>
      <c r="AD8837" s="476"/>
      <c r="AI8837" s="473"/>
    </row>
    <row r="8838" spans="1:35" s="4" customFormat="1" x14ac:dyDescent="0.25">
      <c r="A8838" s="408">
        <f t="shared" si="131"/>
        <v>8836</v>
      </c>
      <c r="B8838" s="231"/>
      <c r="C8838" s="96"/>
      <c r="D8838" s="97"/>
      <c r="E8838" s="97"/>
      <c r="F8838" s="97"/>
      <c r="G8838" s="97"/>
      <c r="H8838" s="116"/>
      <c r="I8838" s="116"/>
      <c r="J8838" s="97"/>
      <c r="AD8838" s="476"/>
      <c r="AI8838" s="473"/>
    </row>
    <row r="8839" spans="1:35" s="4" customFormat="1" x14ac:dyDescent="0.25">
      <c r="A8839" s="408">
        <f t="shared" si="131"/>
        <v>8837</v>
      </c>
      <c r="B8839" s="231"/>
      <c r="C8839" s="96"/>
      <c r="D8839" s="97"/>
      <c r="E8839" s="97"/>
      <c r="F8839" s="97"/>
      <c r="G8839" s="97"/>
      <c r="H8839" s="116"/>
      <c r="I8839" s="116"/>
      <c r="J8839" s="97"/>
      <c r="AD8839" s="476"/>
      <c r="AI8839" s="473"/>
    </row>
    <row r="8840" spans="1:35" s="4" customFormat="1" x14ac:dyDescent="0.25">
      <c r="A8840" s="408">
        <f t="shared" si="131"/>
        <v>8838</v>
      </c>
      <c r="B8840" s="231"/>
      <c r="C8840" s="96"/>
      <c r="D8840" s="97"/>
      <c r="E8840" s="97"/>
      <c r="F8840" s="97"/>
      <c r="G8840" s="97"/>
      <c r="H8840" s="116"/>
      <c r="I8840" s="116"/>
      <c r="J8840" s="97"/>
      <c r="AD8840" s="476"/>
      <c r="AI8840" s="473"/>
    </row>
    <row r="8841" spans="1:35" s="4" customFormat="1" x14ac:dyDescent="0.25">
      <c r="A8841" s="408">
        <f t="shared" si="131"/>
        <v>8839</v>
      </c>
      <c r="B8841" s="231"/>
      <c r="C8841" s="96"/>
      <c r="D8841" s="97"/>
      <c r="E8841" s="97"/>
      <c r="F8841" s="97"/>
      <c r="G8841" s="97"/>
      <c r="H8841" s="116"/>
      <c r="I8841" s="116"/>
      <c r="J8841" s="97"/>
      <c r="AD8841" s="476"/>
      <c r="AI8841" s="473"/>
    </row>
    <row r="8842" spans="1:35" s="4" customFormat="1" x14ac:dyDescent="0.25">
      <c r="A8842" s="408">
        <f t="shared" si="131"/>
        <v>8840</v>
      </c>
      <c r="B8842" s="231"/>
      <c r="C8842" s="96"/>
      <c r="D8842" s="97"/>
      <c r="E8842" s="97"/>
      <c r="F8842" s="97"/>
      <c r="G8842" s="97"/>
      <c r="H8842" s="116"/>
      <c r="I8842" s="116"/>
      <c r="J8842" s="97"/>
      <c r="AD8842" s="476"/>
      <c r="AI8842" s="473"/>
    </row>
    <row r="8843" spans="1:35" s="4" customFormat="1" x14ac:dyDescent="0.25">
      <c r="A8843" s="408">
        <f t="shared" si="131"/>
        <v>8841</v>
      </c>
      <c r="B8843" s="231"/>
      <c r="C8843" s="96"/>
      <c r="D8843" s="97"/>
      <c r="E8843" s="97"/>
      <c r="F8843" s="97"/>
      <c r="G8843" s="97"/>
      <c r="H8843" s="116"/>
      <c r="I8843" s="116"/>
      <c r="J8843" s="97"/>
      <c r="AD8843" s="476"/>
      <c r="AI8843" s="473"/>
    </row>
    <row r="8844" spans="1:35" s="4" customFormat="1" x14ac:dyDescent="0.25">
      <c r="A8844" s="408">
        <f t="shared" si="131"/>
        <v>8842</v>
      </c>
      <c r="B8844" s="231"/>
      <c r="C8844" s="96"/>
      <c r="D8844" s="97"/>
      <c r="E8844" s="97"/>
      <c r="F8844" s="97"/>
      <c r="G8844" s="97"/>
      <c r="H8844" s="116"/>
      <c r="I8844" s="116"/>
      <c r="J8844" s="97"/>
      <c r="AD8844" s="476"/>
      <c r="AI8844" s="473"/>
    </row>
    <row r="8845" spans="1:35" s="4" customFormat="1" x14ac:dyDescent="0.25">
      <c r="A8845" s="408">
        <f t="shared" si="131"/>
        <v>8843</v>
      </c>
      <c r="B8845" s="231"/>
      <c r="C8845" s="96"/>
      <c r="D8845" s="97"/>
      <c r="E8845" s="97"/>
      <c r="F8845" s="97"/>
      <c r="G8845" s="97"/>
      <c r="H8845" s="116"/>
      <c r="I8845" s="116"/>
      <c r="J8845" s="97"/>
      <c r="AD8845" s="476"/>
      <c r="AI8845" s="473"/>
    </row>
    <row r="8846" spans="1:35" s="4" customFormat="1" x14ac:dyDescent="0.25">
      <c r="A8846" s="408">
        <f t="shared" si="131"/>
        <v>8844</v>
      </c>
      <c r="B8846" s="231"/>
      <c r="C8846" s="96"/>
      <c r="D8846" s="97"/>
      <c r="E8846" s="97"/>
      <c r="F8846" s="97"/>
      <c r="G8846" s="97"/>
      <c r="H8846" s="116"/>
      <c r="I8846" s="116"/>
      <c r="J8846" s="97"/>
      <c r="AD8846" s="476"/>
      <c r="AI8846" s="473"/>
    </row>
    <row r="8847" spans="1:35" s="4" customFormat="1" x14ac:dyDescent="0.25">
      <c r="A8847" s="408">
        <f t="shared" si="131"/>
        <v>8845</v>
      </c>
      <c r="B8847" s="231"/>
      <c r="C8847" s="96"/>
      <c r="D8847" s="97"/>
      <c r="E8847" s="97"/>
      <c r="F8847" s="97"/>
      <c r="G8847" s="97"/>
      <c r="H8847" s="116"/>
      <c r="I8847" s="116"/>
      <c r="J8847" s="97"/>
      <c r="AD8847" s="476"/>
      <c r="AI8847" s="473"/>
    </row>
    <row r="8848" spans="1:35" s="4" customFormat="1" x14ac:dyDescent="0.25">
      <c r="A8848" s="408">
        <f t="shared" si="131"/>
        <v>8846</v>
      </c>
      <c r="B8848" s="231"/>
      <c r="C8848" s="96"/>
      <c r="D8848" s="97"/>
      <c r="E8848" s="97"/>
      <c r="F8848" s="97"/>
      <c r="G8848" s="97"/>
      <c r="H8848" s="116"/>
      <c r="I8848" s="116"/>
      <c r="J8848" s="97"/>
      <c r="AD8848" s="476"/>
      <c r="AI8848" s="473"/>
    </row>
    <row r="8849" spans="1:35" s="4" customFormat="1" x14ac:dyDescent="0.25">
      <c r="A8849" s="408">
        <f t="shared" si="131"/>
        <v>8847</v>
      </c>
      <c r="B8849" s="231"/>
      <c r="C8849" s="96"/>
      <c r="D8849" s="97"/>
      <c r="E8849" s="97"/>
      <c r="F8849" s="97"/>
      <c r="G8849" s="97"/>
      <c r="H8849" s="116"/>
      <c r="I8849" s="116"/>
      <c r="J8849" s="97"/>
      <c r="AD8849" s="476"/>
      <c r="AI8849" s="473"/>
    </row>
    <row r="8850" spans="1:35" s="4" customFormat="1" x14ac:dyDescent="0.25">
      <c r="A8850" s="408">
        <f t="shared" si="131"/>
        <v>8848</v>
      </c>
      <c r="B8850" s="231"/>
      <c r="C8850" s="96"/>
      <c r="D8850" s="97"/>
      <c r="E8850" s="97"/>
      <c r="F8850" s="97"/>
      <c r="G8850" s="97"/>
      <c r="H8850" s="116"/>
      <c r="I8850" s="116"/>
      <c r="J8850" s="97"/>
      <c r="AD8850" s="476"/>
      <c r="AI8850" s="473"/>
    </row>
    <row r="8851" spans="1:35" s="4" customFormat="1" x14ac:dyDescent="0.25">
      <c r="A8851" s="408">
        <f t="shared" si="131"/>
        <v>8849</v>
      </c>
      <c r="B8851" s="231"/>
      <c r="C8851" s="96"/>
      <c r="D8851" s="97"/>
      <c r="E8851" s="97"/>
      <c r="F8851" s="97"/>
      <c r="G8851" s="97"/>
      <c r="H8851" s="116"/>
      <c r="I8851" s="116"/>
      <c r="J8851" s="97"/>
      <c r="AD8851" s="476"/>
      <c r="AI8851" s="473"/>
    </row>
    <row r="8852" spans="1:35" s="4" customFormat="1" x14ac:dyDescent="0.25">
      <c r="A8852" s="408">
        <f t="shared" si="131"/>
        <v>8850</v>
      </c>
      <c r="B8852" s="231"/>
      <c r="C8852" s="96"/>
      <c r="D8852" s="97"/>
      <c r="E8852" s="97"/>
      <c r="F8852" s="97"/>
      <c r="G8852" s="97"/>
      <c r="H8852" s="116"/>
      <c r="I8852" s="116"/>
      <c r="J8852" s="97"/>
      <c r="AD8852" s="476"/>
      <c r="AI8852" s="473"/>
    </row>
    <row r="8853" spans="1:35" s="4" customFormat="1" x14ac:dyDescent="0.25">
      <c r="A8853" s="408">
        <f t="shared" si="131"/>
        <v>8851</v>
      </c>
      <c r="B8853" s="231"/>
      <c r="C8853" s="96"/>
      <c r="D8853" s="97"/>
      <c r="E8853" s="97"/>
      <c r="F8853" s="97"/>
      <c r="G8853" s="97"/>
      <c r="H8853" s="116"/>
      <c r="I8853" s="116"/>
      <c r="J8853" s="97"/>
      <c r="AD8853" s="476"/>
      <c r="AI8853" s="473"/>
    </row>
    <row r="8854" spans="1:35" s="4" customFormat="1" x14ac:dyDescent="0.25">
      <c r="A8854" s="408">
        <f t="shared" si="131"/>
        <v>8852</v>
      </c>
      <c r="B8854" s="231"/>
      <c r="C8854" s="96"/>
      <c r="D8854" s="97"/>
      <c r="E8854" s="97"/>
      <c r="F8854" s="97"/>
      <c r="G8854" s="97"/>
      <c r="H8854" s="116"/>
      <c r="I8854" s="116"/>
      <c r="J8854" s="97"/>
      <c r="AD8854" s="476"/>
      <c r="AI8854" s="473"/>
    </row>
    <row r="8855" spans="1:35" s="4" customFormat="1" x14ac:dyDescent="0.25">
      <c r="A8855" s="408">
        <f t="shared" si="131"/>
        <v>8853</v>
      </c>
      <c r="B8855" s="231"/>
      <c r="C8855" s="96"/>
      <c r="D8855" s="97"/>
      <c r="E8855" s="97"/>
      <c r="F8855" s="97"/>
      <c r="G8855" s="97"/>
      <c r="H8855" s="116"/>
      <c r="I8855" s="116"/>
      <c r="J8855" s="97"/>
      <c r="AD8855" s="476"/>
      <c r="AI8855" s="473"/>
    </row>
    <row r="8856" spans="1:35" s="4" customFormat="1" x14ac:dyDescent="0.25">
      <c r="A8856" s="408">
        <f t="shared" si="131"/>
        <v>8854</v>
      </c>
      <c r="B8856" s="231"/>
      <c r="C8856" s="96"/>
      <c r="D8856" s="97"/>
      <c r="E8856" s="97"/>
      <c r="F8856" s="97"/>
      <c r="G8856" s="97"/>
      <c r="H8856" s="116"/>
      <c r="I8856" s="116"/>
      <c r="J8856" s="97"/>
      <c r="AD8856" s="476"/>
      <c r="AI8856" s="473"/>
    </row>
    <row r="8857" spans="1:35" s="4" customFormat="1" x14ac:dyDescent="0.25">
      <c r="A8857" s="408">
        <f t="shared" si="131"/>
        <v>8855</v>
      </c>
      <c r="B8857" s="231"/>
      <c r="C8857" s="96"/>
      <c r="D8857" s="97"/>
      <c r="E8857" s="97"/>
      <c r="F8857" s="97"/>
      <c r="G8857" s="97"/>
      <c r="H8857" s="116"/>
      <c r="I8857" s="116"/>
      <c r="J8857" s="97"/>
      <c r="AD8857" s="476"/>
      <c r="AI8857" s="473"/>
    </row>
    <row r="8858" spans="1:35" s="4" customFormat="1" x14ac:dyDescent="0.25">
      <c r="A8858" s="408">
        <f t="shared" si="131"/>
        <v>8856</v>
      </c>
      <c r="B8858" s="231"/>
      <c r="C8858" s="96"/>
      <c r="D8858" s="97"/>
      <c r="E8858" s="97"/>
      <c r="F8858" s="97"/>
      <c r="G8858" s="97"/>
      <c r="H8858" s="116"/>
      <c r="I8858" s="116"/>
      <c r="J8858" s="97"/>
      <c r="AD8858" s="476"/>
      <c r="AI8858" s="473"/>
    </row>
    <row r="8859" spans="1:35" s="4" customFormat="1" x14ac:dyDescent="0.25">
      <c r="A8859" s="408">
        <f t="shared" si="131"/>
        <v>8857</v>
      </c>
      <c r="B8859" s="231"/>
      <c r="C8859" s="96"/>
      <c r="D8859" s="97"/>
      <c r="E8859" s="97"/>
      <c r="F8859" s="97"/>
      <c r="G8859" s="97"/>
      <c r="H8859" s="116"/>
      <c r="I8859" s="116"/>
      <c r="J8859" s="97"/>
      <c r="AD8859" s="476"/>
      <c r="AI8859" s="473"/>
    </row>
    <row r="8860" spans="1:35" s="4" customFormat="1" x14ac:dyDescent="0.25">
      <c r="A8860" s="408">
        <f t="shared" si="131"/>
        <v>8858</v>
      </c>
      <c r="B8860" s="231"/>
      <c r="C8860" s="96"/>
      <c r="D8860" s="97"/>
      <c r="E8860" s="97"/>
      <c r="F8860" s="97"/>
      <c r="G8860" s="97"/>
      <c r="H8860" s="116"/>
      <c r="I8860" s="116"/>
      <c r="J8860" s="97"/>
      <c r="AD8860" s="476"/>
      <c r="AI8860" s="473"/>
    </row>
    <row r="8861" spans="1:35" s="4" customFormat="1" x14ac:dyDescent="0.25">
      <c r="A8861" s="408">
        <f t="shared" si="131"/>
        <v>8859</v>
      </c>
      <c r="B8861" s="488"/>
      <c r="C8861" s="96"/>
      <c r="D8861" s="408" t="e">
        <f>VLOOKUP(C8861,X$4:Z8862,2,FALSE)</f>
        <v>#N/A</v>
      </c>
      <c r="E8861" s="408" t="e">
        <f>VLOOKUP(C8861,X$4:Z8862,3,FALSE)</f>
        <v>#N/A</v>
      </c>
      <c r="F8861" s="97"/>
      <c r="G8861" s="97"/>
      <c r="H8861" s="116"/>
      <c r="I8861" s="116"/>
      <c r="J8861" s="97"/>
      <c r="AD8861" s="476"/>
      <c r="AI8861" s="473"/>
    </row>
    <row r="8862" spans="1:35" s="4" customFormat="1" x14ac:dyDescent="0.25">
      <c r="A8862" s="408">
        <f t="shared" si="131"/>
        <v>8860</v>
      </c>
      <c r="B8862" s="488"/>
      <c r="C8862" s="96"/>
      <c r="D8862" s="408" t="e">
        <f>VLOOKUP(C8862,X$4:Z8863,2,FALSE)</f>
        <v>#N/A</v>
      </c>
      <c r="E8862" s="408" t="e">
        <f>VLOOKUP(C8862,X$4:Z8863,3,FALSE)</f>
        <v>#N/A</v>
      </c>
      <c r="F8862" s="97"/>
      <c r="G8862" s="97"/>
      <c r="H8862" s="116"/>
      <c r="I8862" s="116"/>
      <c r="J8862" s="97"/>
      <c r="AD8862" s="476"/>
      <c r="AI8862" s="473"/>
    </row>
    <row r="8863" spans="1:35" s="4" customFormat="1" x14ac:dyDescent="0.25">
      <c r="A8863" s="408">
        <f t="shared" si="131"/>
        <v>8861</v>
      </c>
      <c r="B8863" s="488"/>
      <c r="C8863" s="96"/>
      <c r="D8863" s="408" t="e">
        <f>VLOOKUP(C8863,X$4:Z8864,2,FALSE)</f>
        <v>#N/A</v>
      </c>
      <c r="E8863" s="408" t="e">
        <f>VLOOKUP(C8863,X$4:Z8864,3,FALSE)</f>
        <v>#N/A</v>
      </c>
      <c r="F8863" s="97"/>
      <c r="G8863" s="97"/>
      <c r="H8863" s="116"/>
      <c r="I8863" s="116"/>
      <c r="J8863" s="97"/>
      <c r="AD8863" s="476"/>
      <c r="AI8863" s="473"/>
    </row>
    <row r="8864" spans="1:35" s="4" customFormat="1" x14ac:dyDescent="0.25">
      <c r="A8864" s="408">
        <f t="shared" si="131"/>
        <v>8862</v>
      </c>
      <c r="B8864" s="488"/>
      <c r="C8864" s="96"/>
      <c r="D8864" s="408" t="e">
        <f>VLOOKUP(C8864,X$4:Z8865,2,FALSE)</f>
        <v>#N/A</v>
      </c>
      <c r="E8864" s="408" t="e">
        <f>VLOOKUP(C8864,X$4:Z8865,3,FALSE)</f>
        <v>#N/A</v>
      </c>
      <c r="F8864" s="97"/>
      <c r="G8864" s="97"/>
      <c r="H8864" s="116"/>
      <c r="I8864" s="116"/>
      <c r="J8864" s="97"/>
      <c r="AD8864" s="476"/>
      <c r="AI8864" s="473"/>
    </row>
    <row r="8865" spans="1:35" s="4" customFormat="1" x14ac:dyDescent="0.25">
      <c r="A8865" s="408">
        <f t="shared" si="131"/>
        <v>8863</v>
      </c>
      <c r="B8865" s="488"/>
      <c r="C8865" s="96"/>
      <c r="D8865" s="408" t="e">
        <f>VLOOKUP(C8865,X$4:Z8866,2,FALSE)</f>
        <v>#N/A</v>
      </c>
      <c r="E8865" s="408" t="e">
        <f>VLOOKUP(C8865,X$4:Z8866,3,FALSE)</f>
        <v>#N/A</v>
      </c>
      <c r="F8865" s="97"/>
      <c r="G8865" s="97"/>
      <c r="H8865" s="116"/>
      <c r="I8865" s="116"/>
      <c r="J8865" s="97"/>
      <c r="AD8865" s="476"/>
      <c r="AI8865" s="473"/>
    </row>
    <row r="8866" spans="1:35" s="4" customFormat="1" x14ac:dyDescent="0.25">
      <c r="A8866" s="408">
        <f t="shared" ref="A8866:A8929" si="132">ROW()-2</f>
        <v>8864</v>
      </c>
      <c r="B8866" s="488"/>
      <c r="C8866" s="96"/>
      <c r="D8866" s="408" t="e">
        <f>VLOOKUP(C8866,X$4:Z8867,2,FALSE)</f>
        <v>#N/A</v>
      </c>
      <c r="E8866" s="408" t="e">
        <f>VLOOKUP(C8866,X$4:Z8867,3,FALSE)</f>
        <v>#N/A</v>
      </c>
      <c r="F8866" s="97"/>
      <c r="G8866" s="97"/>
      <c r="H8866" s="116"/>
      <c r="I8866" s="116"/>
      <c r="J8866" s="97"/>
      <c r="AD8866" s="476"/>
      <c r="AI8866" s="473"/>
    </row>
    <row r="8867" spans="1:35" s="4" customFormat="1" x14ac:dyDescent="0.25">
      <c r="A8867" s="408">
        <f t="shared" si="132"/>
        <v>8865</v>
      </c>
      <c r="B8867" s="488"/>
      <c r="C8867" s="96"/>
      <c r="D8867" s="408" t="e">
        <f>VLOOKUP(C8867,X$4:Z8868,2,FALSE)</f>
        <v>#N/A</v>
      </c>
      <c r="E8867" s="408" t="e">
        <f>VLOOKUP(C8867,X$4:Z8868,3,FALSE)</f>
        <v>#N/A</v>
      </c>
      <c r="F8867" s="97"/>
      <c r="G8867" s="97"/>
      <c r="H8867" s="116"/>
      <c r="I8867" s="116"/>
      <c r="J8867" s="97"/>
      <c r="AD8867" s="476"/>
      <c r="AI8867" s="473"/>
    </row>
    <row r="8868" spans="1:35" s="4" customFormat="1" x14ac:dyDescent="0.25">
      <c r="A8868" s="408">
        <f t="shared" si="132"/>
        <v>8866</v>
      </c>
      <c r="B8868" s="488"/>
      <c r="C8868" s="96"/>
      <c r="D8868" s="408" t="e">
        <f>VLOOKUP(C8868,X$4:Z8869,2,FALSE)</f>
        <v>#N/A</v>
      </c>
      <c r="E8868" s="408" t="e">
        <f>VLOOKUP(C8868,X$4:Z8869,3,FALSE)</f>
        <v>#N/A</v>
      </c>
      <c r="F8868" s="97"/>
      <c r="G8868" s="97"/>
      <c r="H8868" s="116"/>
      <c r="I8868" s="116"/>
      <c r="J8868" s="97"/>
      <c r="AD8868" s="476"/>
      <c r="AI8868" s="473"/>
    </row>
    <row r="8869" spans="1:35" s="4" customFormat="1" x14ac:dyDescent="0.25">
      <c r="A8869" s="408">
        <f t="shared" si="132"/>
        <v>8867</v>
      </c>
      <c r="B8869" s="488"/>
      <c r="C8869" s="96"/>
      <c r="D8869" s="408" t="e">
        <f>VLOOKUP(C8869,X$4:Z8870,2,FALSE)</f>
        <v>#N/A</v>
      </c>
      <c r="E8869" s="408" t="e">
        <f>VLOOKUP(C8869,X$4:Z8870,3,FALSE)</f>
        <v>#N/A</v>
      </c>
      <c r="F8869" s="97"/>
      <c r="G8869" s="97"/>
      <c r="H8869" s="116"/>
      <c r="I8869" s="116"/>
      <c r="J8869" s="97"/>
      <c r="AD8869" s="476"/>
      <c r="AI8869" s="473"/>
    </row>
    <row r="8870" spans="1:35" s="4" customFormat="1" x14ac:dyDescent="0.25">
      <c r="A8870" s="408">
        <f t="shared" si="132"/>
        <v>8868</v>
      </c>
      <c r="B8870" s="488"/>
      <c r="C8870" s="96"/>
      <c r="D8870" s="408" t="e">
        <f>VLOOKUP(C8870,X$4:Z8871,2,FALSE)</f>
        <v>#N/A</v>
      </c>
      <c r="E8870" s="408" t="e">
        <f>VLOOKUP(C8870,X$4:Z8871,3,FALSE)</f>
        <v>#N/A</v>
      </c>
      <c r="F8870" s="97"/>
      <c r="G8870" s="97"/>
      <c r="H8870" s="116"/>
      <c r="I8870" s="116"/>
      <c r="J8870" s="97"/>
      <c r="AD8870" s="476"/>
      <c r="AI8870" s="473"/>
    </row>
    <row r="8871" spans="1:35" s="4" customFormat="1" x14ac:dyDescent="0.25">
      <c r="A8871" s="408">
        <f t="shared" si="132"/>
        <v>8869</v>
      </c>
      <c r="B8871" s="488"/>
      <c r="C8871" s="96"/>
      <c r="D8871" s="408" t="e">
        <f>VLOOKUP(C8871,X$4:Z8872,2,FALSE)</f>
        <v>#N/A</v>
      </c>
      <c r="E8871" s="408" t="e">
        <f>VLOOKUP(C8871,X$4:Z8872,3,FALSE)</f>
        <v>#N/A</v>
      </c>
      <c r="F8871" s="97"/>
      <c r="G8871" s="97"/>
      <c r="H8871" s="116"/>
      <c r="I8871" s="116"/>
      <c r="J8871" s="97"/>
      <c r="AD8871" s="476"/>
      <c r="AI8871" s="473"/>
    </row>
    <row r="8872" spans="1:35" s="4" customFormat="1" x14ac:dyDescent="0.25">
      <c r="A8872" s="408">
        <f t="shared" si="132"/>
        <v>8870</v>
      </c>
      <c r="B8872" s="488"/>
      <c r="C8872" s="96"/>
      <c r="D8872" s="408" t="e">
        <f>VLOOKUP(C8872,X$4:Z8873,2,FALSE)</f>
        <v>#N/A</v>
      </c>
      <c r="E8872" s="408" t="e">
        <f>VLOOKUP(C8872,X$4:Z8873,3,FALSE)</f>
        <v>#N/A</v>
      </c>
      <c r="F8872" s="97"/>
      <c r="G8872" s="97"/>
      <c r="H8872" s="116"/>
      <c r="I8872" s="116"/>
      <c r="J8872" s="97"/>
      <c r="AD8872" s="476"/>
      <c r="AI8872" s="473"/>
    </row>
    <row r="8873" spans="1:35" s="4" customFormat="1" x14ac:dyDescent="0.25">
      <c r="A8873" s="408">
        <f t="shared" si="132"/>
        <v>8871</v>
      </c>
      <c r="B8873" s="488"/>
      <c r="C8873" s="96"/>
      <c r="D8873" s="408" t="e">
        <f>VLOOKUP(C8873,X$4:Z8874,2,FALSE)</f>
        <v>#N/A</v>
      </c>
      <c r="E8873" s="408" t="e">
        <f>VLOOKUP(C8873,X$4:Z8874,3,FALSE)</f>
        <v>#N/A</v>
      </c>
      <c r="F8873" s="97"/>
      <c r="G8873" s="97"/>
      <c r="H8873" s="116"/>
      <c r="I8873" s="116"/>
      <c r="J8873" s="97"/>
      <c r="AD8873" s="476"/>
      <c r="AI8873" s="473"/>
    </row>
    <row r="8874" spans="1:35" s="4" customFormat="1" x14ac:dyDescent="0.25">
      <c r="A8874" s="408">
        <f t="shared" si="132"/>
        <v>8872</v>
      </c>
      <c r="B8874" s="488"/>
      <c r="C8874" s="96"/>
      <c r="D8874" s="408" t="e">
        <f>VLOOKUP(C8874,X$4:Z8875,2,FALSE)</f>
        <v>#N/A</v>
      </c>
      <c r="E8874" s="408" t="e">
        <f>VLOOKUP(C8874,X$4:Z8875,3,FALSE)</f>
        <v>#N/A</v>
      </c>
      <c r="F8874" s="97"/>
      <c r="G8874" s="97"/>
      <c r="H8874" s="116"/>
      <c r="I8874" s="116"/>
      <c r="J8874" s="97"/>
      <c r="AD8874" s="476"/>
      <c r="AI8874" s="473"/>
    </row>
    <row r="8875" spans="1:35" s="4" customFormat="1" x14ac:dyDescent="0.25">
      <c r="A8875" s="408">
        <f t="shared" si="132"/>
        <v>8873</v>
      </c>
      <c r="B8875" s="488"/>
      <c r="C8875" s="96"/>
      <c r="D8875" s="408" t="e">
        <f>VLOOKUP(C8875,X$4:Z8876,2,FALSE)</f>
        <v>#N/A</v>
      </c>
      <c r="E8875" s="408" t="e">
        <f>VLOOKUP(C8875,X$4:Z8876,3,FALSE)</f>
        <v>#N/A</v>
      </c>
      <c r="F8875" s="97"/>
      <c r="G8875" s="97"/>
      <c r="H8875" s="116"/>
      <c r="I8875" s="116"/>
      <c r="J8875" s="97"/>
      <c r="AD8875" s="476"/>
      <c r="AI8875" s="473"/>
    </row>
    <row r="8876" spans="1:35" s="4" customFormat="1" x14ac:dyDescent="0.25">
      <c r="A8876" s="408">
        <f t="shared" si="132"/>
        <v>8874</v>
      </c>
      <c r="B8876" s="488"/>
      <c r="C8876" s="96"/>
      <c r="D8876" s="408" t="e">
        <f>VLOOKUP(C8876,X$4:Z8877,2,FALSE)</f>
        <v>#N/A</v>
      </c>
      <c r="E8876" s="408" t="e">
        <f>VLOOKUP(C8876,X$4:Z8877,3,FALSE)</f>
        <v>#N/A</v>
      </c>
      <c r="F8876" s="97"/>
      <c r="G8876" s="97"/>
      <c r="H8876" s="116"/>
      <c r="I8876" s="116"/>
      <c r="J8876" s="97"/>
      <c r="AD8876" s="476"/>
      <c r="AI8876" s="473"/>
    </row>
    <row r="8877" spans="1:35" s="4" customFormat="1" x14ac:dyDescent="0.25">
      <c r="A8877" s="408">
        <f t="shared" si="132"/>
        <v>8875</v>
      </c>
      <c r="B8877" s="488"/>
      <c r="C8877" s="96"/>
      <c r="D8877" s="408" t="e">
        <f>VLOOKUP(C8877,X$4:Z8878,2,FALSE)</f>
        <v>#N/A</v>
      </c>
      <c r="E8877" s="408" t="e">
        <f>VLOOKUP(C8877,X$4:Z8878,3,FALSE)</f>
        <v>#N/A</v>
      </c>
      <c r="F8877" s="97"/>
      <c r="G8877" s="97"/>
      <c r="H8877" s="116"/>
      <c r="I8877" s="116"/>
      <c r="J8877" s="97"/>
      <c r="AD8877" s="476"/>
      <c r="AI8877" s="473"/>
    </row>
    <row r="8878" spans="1:35" s="4" customFormat="1" x14ac:dyDescent="0.25">
      <c r="A8878" s="408">
        <f t="shared" si="132"/>
        <v>8876</v>
      </c>
      <c r="B8878" s="488"/>
      <c r="C8878" s="96"/>
      <c r="D8878" s="408" t="e">
        <f>VLOOKUP(C8878,X$4:Z8879,2,FALSE)</f>
        <v>#N/A</v>
      </c>
      <c r="E8878" s="408" t="e">
        <f>VLOOKUP(C8878,X$4:Z8879,3,FALSE)</f>
        <v>#N/A</v>
      </c>
      <c r="F8878" s="97"/>
      <c r="G8878" s="97"/>
      <c r="H8878" s="116"/>
      <c r="I8878" s="116"/>
      <c r="J8878" s="97"/>
      <c r="AD8878" s="476"/>
      <c r="AI8878" s="473"/>
    </row>
    <row r="8879" spans="1:35" s="4" customFormat="1" x14ac:dyDescent="0.25">
      <c r="A8879" s="408">
        <f t="shared" si="132"/>
        <v>8877</v>
      </c>
      <c r="B8879" s="488"/>
      <c r="C8879" s="96"/>
      <c r="D8879" s="408" t="e">
        <f>VLOOKUP(C8879,X$4:Z8880,2,FALSE)</f>
        <v>#N/A</v>
      </c>
      <c r="E8879" s="408" t="e">
        <f>VLOOKUP(C8879,X$4:Z8880,3,FALSE)</f>
        <v>#N/A</v>
      </c>
      <c r="F8879" s="97"/>
      <c r="G8879" s="97"/>
      <c r="H8879" s="116"/>
      <c r="I8879" s="116"/>
      <c r="J8879" s="97"/>
      <c r="AD8879" s="476"/>
      <c r="AI8879" s="473"/>
    </row>
    <row r="8880" spans="1:35" s="4" customFormat="1" x14ac:dyDescent="0.25">
      <c r="A8880" s="408">
        <f t="shared" si="132"/>
        <v>8878</v>
      </c>
      <c r="B8880" s="488"/>
      <c r="C8880" s="96"/>
      <c r="D8880" s="408" t="e">
        <f>VLOOKUP(C8880,X$4:Z8881,2,FALSE)</f>
        <v>#N/A</v>
      </c>
      <c r="E8880" s="408" t="e">
        <f>VLOOKUP(C8880,X$4:Z8881,3,FALSE)</f>
        <v>#N/A</v>
      </c>
      <c r="F8880" s="97"/>
      <c r="G8880" s="97"/>
      <c r="H8880" s="116"/>
      <c r="I8880" s="116"/>
      <c r="J8880" s="97"/>
      <c r="AD8880" s="476"/>
      <c r="AI8880" s="473"/>
    </row>
    <row r="8881" spans="1:35" s="4" customFormat="1" x14ac:dyDescent="0.25">
      <c r="A8881" s="408">
        <f t="shared" si="132"/>
        <v>8879</v>
      </c>
      <c r="B8881" s="488"/>
      <c r="C8881" s="96"/>
      <c r="D8881" s="408" t="e">
        <f>VLOOKUP(C8881,X$4:Z8882,2,FALSE)</f>
        <v>#N/A</v>
      </c>
      <c r="E8881" s="408" t="e">
        <f>VLOOKUP(C8881,X$4:Z8882,3,FALSE)</f>
        <v>#N/A</v>
      </c>
      <c r="F8881" s="97"/>
      <c r="G8881" s="97"/>
      <c r="H8881" s="116"/>
      <c r="I8881" s="116"/>
      <c r="J8881" s="97"/>
      <c r="AD8881" s="476"/>
      <c r="AI8881" s="473"/>
    </row>
    <row r="8882" spans="1:35" s="4" customFormat="1" x14ac:dyDescent="0.25">
      <c r="A8882" s="408">
        <f t="shared" si="132"/>
        <v>8880</v>
      </c>
      <c r="B8882" s="488"/>
      <c r="C8882" s="96"/>
      <c r="D8882" s="408" t="e">
        <f>VLOOKUP(C8882,X$4:Z8883,2,FALSE)</f>
        <v>#N/A</v>
      </c>
      <c r="E8882" s="408" t="e">
        <f>VLOOKUP(C8882,X$4:Z8883,3,FALSE)</f>
        <v>#N/A</v>
      </c>
      <c r="F8882" s="97"/>
      <c r="G8882" s="97"/>
      <c r="H8882" s="116"/>
      <c r="I8882" s="116"/>
      <c r="J8882" s="97"/>
      <c r="AD8882" s="476"/>
      <c r="AI8882" s="473"/>
    </row>
    <row r="8883" spans="1:35" s="4" customFormat="1" x14ac:dyDescent="0.25">
      <c r="A8883" s="408">
        <f t="shared" si="132"/>
        <v>8881</v>
      </c>
      <c r="B8883" s="488"/>
      <c r="C8883" s="96"/>
      <c r="D8883" s="408" t="e">
        <f>VLOOKUP(C8883,X$4:Z8884,2,FALSE)</f>
        <v>#N/A</v>
      </c>
      <c r="E8883" s="408" t="e">
        <f>VLOOKUP(C8883,X$4:Z8884,3,FALSE)</f>
        <v>#N/A</v>
      </c>
      <c r="F8883" s="97"/>
      <c r="G8883" s="97"/>
      <c r="H8883" s="116"/>
      <c r="I8883" s="116"/>
      <c r="J8883" s="97"/>
      <c r="AD8883" s="476"/>
      <c r="AI8883" s="473"/>
    </row>
    <row r="8884" spans="1:35" s="4" customFormat="1" x14ac:dyDescent="0.25">
      <c r="A8884" s="408">
        <f t="shared" si="132"/>
        <v>8882</v>
      </c>
      <c r="B8884" s="488"/>
      <c r="C8884" s="96"/>
      <c r="D8884" s="408" t="e">
        <f>VLOOKUP(C8884,X$4:Z8885,2,FALSE)</f>
        <v>#N/A</v>
      </c>
      <c r="E8884" s="408" t="e">
        <f>VLOOKUP(C8884,X$4:Z8885,3,FALSE)</f>
        <v>#N/A</v>
      </c>
      <c r="F8884" s="97"/>
      <c r="G8884" s="97"/>
      <c r="H8884" s="116"/>
      <c r="I8884" s="116"/>
      <c r="J8884" s="97"/>
      <c r="AD8884" s="476"/>
      <c r="AI8884" s="473"/>
    </row>
    <row r="8885" spans="1:35" s="4" customFormat="1" x14ac:dyDescent="0.25">
      <c r="A8885" s="408">
        <f t="shared" si="132"/>
        <v>8883</v>
      </c>
      <c r="B8885" s="488"/>
      <c r="C8885" s="96"/>
      <c r="D8885" s="408" t="e">
        <f>VLOOKUP(C8885,X$4:Z8886,2,FALSE)</f>
        <v>#N/A</v>
      </c>
      <c r="E8885" s="408" t="e">
        <f>VLOOKUP(C8885,X$4:Z8886,3,FALSE)</f>
        <v>#N/A</v>
      </c>
      <c r="F8885" s="97"/>
      <c r="G8885" s="97"/>
      <c r="H8885" s="116"/>
      <c r="I8885" s="116"/>
      <c r="J8885" s="97"/>
      <c r="AD8885" s="476"/>
      <c r="AI8885" s="473"/>
    </row>
    <row r="8886" spans="1:35" s="4" customFormat="1" x14ac:dyDescent="0.25">
      <c r="A8886" s="408">
        <f t="shared" si="132"/>
        <v>8884</v>
      </c>
      <c r="B8886" s="488"/>
      <c r="C8886" s="96"/>
      <c r="D8886" s="408" t="e">
        <f>VLOOKUP(C8886,X$4:Z8887,2,FALSE)</f>
        <v>#N/A</v>
      </c>
      <c r="E8886" s="408" t="e">
        <f>VLOOKUP(C8886,X$4:Z8887,3,FALSE)</f>
        <v>#N/A</v>
      </c>
      <c r="F8886" s="97"/>
      <c r="G8886" s="97"/>
      <c r="H8886" s="116"/>
      <c r="I8886" s="116"/>
      <c r="J8886" s="97"/>
      <c r="AD8886" s="476"/>
      <c r="AI8886" s="473"/>
    </row>
    <row r="8887" spans="1:35" s="4" customFormat="1" x14ac:dyDescent="0.25">
      <c r="A8887" s="408">
        <f t="shared" si="132"/>
        <v>8885</v>
      </c>
      <c r="B8887" s="488"/>
      <c r="C8887" s="96"/>
      <c r="D8887" s="408" t="e">
        <f>VLOOKUP(C8887,X$4:Z8888,2,FALSE)</f>
        <v>#N/A</v>
      </c>
      <c r="E8887" s="408" t="e">
        <f>VLOOKUP(C8887,X$4:Z8888,3,FALSE)</f>
        <v>#N/A</v>
      </c>
      <c r="F8887" s="97"/>
      <c r="G8887" s="97"/>
      <c r="H8887" s="116"/>
      <c r="I8887" s="116"/>
      <c r="J8887" s="97"/>
      <c r="AD8887" s="476"/>
      <c r="AI8887" s="473"/>
    </row>
    <row r="8888" spans="1:35" s="4" customFormat="1" x14ac:dyDescent="0.25">
      <c r="A8888" s="408">
        <f t="shared" si="132"/>
        <v>8886</v>
      </c>
      <c r="B8888" s="488"/>
      <c r="C8888" s="96"/>
      <c r="D8888" s="408" t="e">
        <f>VLOOKUP(C8888,X$4:Z8889,2,FALSE)</f>
        <v>#N/A</v>
      </c>
      <c r="E8888" s="408" t="e">
        <f>VLOOKUP(C8888,X$4:Z8889,3,FALSE)</f>
        <v>#N/A</v>
      </c>
      <c r="F8888" s="97"/>
      <c r="G8888" s="97"/>
      <c r="H8888" s="116"/>
      <c r="I8888" s="116"/>
      <c r="J8888" s="97"/>
      <c r="AD8888" s="476"/>
      <c r="AI8888" s="473"/>
    </row>
    <row r="8889" spans="1:35" s="4" customFormat="1" x14ac:dyDescent="0.25">
      <c r="A8889" s="408">
        <f t="shared" si="132"/>
        <v>8887</v>
      </c>
      <c r="B8889" s="488"/>
      <c r="C8889" s="96"/>
      <c r="D8889" s="408" t="e">
        <f>VLOOKUP(C8889,X$4:Z8890,2,FALSE)</f>
        <v>#N/A</v>
      </c>
      <c r="E8889" s="408" t="e">
        <f>VLOOKUP(C8889,X$4:Z8890,3,FALSE)</f>
        <v>#N/A</v>
      </c>
      <c r="F8889" s="97"/>
      <c r="G8889" s="97"/>
      <c r="H8889" s="116"/>
      <c r="I8889" s="116"/>
      <c r="J8889" s="97"/>
      <c r="AD8889" s="476"/>
      <c r="AI8889" s="473"/>
    </row>
    <row r="8890" spans="1:35" s="4" customFormat="1" x14ac:dyDescent="0.25">
      <c r="A8890" s="408">
        <f t="shared" si="132"/>
        <v>8888</v>
      </c>
      <c r="B8890" s="488"/>
      <c r="C8890" s="96"/>
      <c r="D8890" s="408" t="e">
        <f>VLOOKUP(C8890,X$4:Z8891,2,FALSE)</f>
        <v>#N/A</v>
      </c>
      <c r="E8890" s="408" t="e">
        <f>VLOOKUP(C8890,X$4:Z8891,3,FALSE)</f>
        <v>#N/A</v>
      </c>
      <c r="F8890" s="97"/>
      <c r="G8890" s="97"/>
      <c r="H8890" s="116"/>
      <c r="I8890" s="116"/>
      <c r="J8890" s="97"/>
      <c r="AD8890" s="476"/>
      <c r="AI8890" s="473"/>
    </row>
    <row r="8891" spans="1:35" s="4" customFormat="1" x14ac:dyDescent="0.25">
      <c r="A8891" s="408">
        <f t="shared" si="132"/>
        <v>8889</v>
      </c>
      <c r="B8891" s="488"/>
      <c r="C8891" s="96"/>
      <c r="D8891" s="408" t="e">
        <f>VLOOKUP(C8891,X$4:Z8892,2,FALSE)</f>
        <v>#N/A</v>
      </c>
      <c r="E8891" s="408" t="e">
        <f>VLOOKUP(C8891,X$4:Z8892,3,FALSE)</f>
        <v>#N/A</v>
      </c>
      <c r="F8891" s="97"/>
      <c r="G8891" s="97"/>
      <c r="H8891" s="116"/>
      <c r="I8891" s="116"/>
      <c r="J8891" s="97"/>
      <c r="AD8891" s="476"/>
      <c r="AI8891" s="473"/>
    </row>
    <row r="8892" spans="1:35" s="4" customFormat="1" x14ac:dyDescent="0.25">
      <c r="A8892" s="408">
        <f t="shared" si="132"/>
        <v>8890</v>
      </c>
      <c r="B8892" s="488"/>
      <c r="C8892" s="96"/>
      <c r="D8892" s="408" t="e">
        <f>VLOOKUP(C8892,X$4:Z8893,2,FALSE)</f>
        <v>#N/A</v>
      </c>
      <c r="E8892" s="408" t="e">
        <f>VLOOKUP(C8892,X$4:Z8893,3,FALSE)</f>
        <v>#N/A</v>
      </c>
      <c r="F8892" s="97"/>
      <c r="G8892" s="97"/>
      <c r="H8892" s="116"/>
      <c r="I8892" s="116"/>
      <c r="J8892" s="97"/>
      <c r="AD8892" s="476"/>
      <c r="AI8892" s="473"/>
    </row>
    <row r="8893" spans="1:35" s="4" customFormat="1" x14ac:dyDescent="0.25">
      <c r="A8893" s="408">
        <f t="shared" si="132"/>
        <v>8891</v>
      </c>
      <c r="B8893" s="488"/>
      <c r="C8893" s="96"/>
      <c r="D8893" s="408" t="e">
        <f>VLOOKUP(C8893,X$4:Z8894,2,FALSE)</f>
        <v>#N/A</v>
      </c>
      <c r="E8893" s="408" t="e">
        <f>VLOOKUP(C8893,X$4:Z8894,3,FALSE)</f>
        <v>#N/A</v>
      </c>
      <c r="F8893" s="97"/>
      <c r="G8893" s="97"/>
      <c r="H8893" s="116"/>
      <c r="I8893" s="116"/>
      <c r="J8893" s="97"/>
      <c r="AD8893" s="476"/>
      <c r="AI8893" s="473"/>
    </row>
    <row r="8894" spans="1:35" s="4" customFormat="1" x14ac:dyDescent="0.25">
      <c r="A8894" s="408">
        <f t="shared" si="132"/>
        <v>8892</v>
      </c>
      <c r="B8894" s="488"/>
      <c r="C8894" s="96"/>
      <c r="D8894" s="408" t="e">
        <f>VLOOKUP(C8894,X$4:Z8895,2,FALSE)</f>
        <v>#N/A</v>
      </c>
      <c r="E8894" s="408" t="e">
        <f>VLOOKUP(C8894,X$4:Z8895,3,FALSE)</f>
        <v>#N/A</v>
      </c>
      <c r="F8894" s="97"/>
      <c r="G8894" s="97"/>
      <c r="H8894" s="116"/>
      <c r="I8894" s="116"/>
      <c r="J8894" s="97"/>
      <c r="AD8894" s="476"/>
      <c r="AI8894" s="473"/>
    </row>
    <row r="8895" spans="1:35" s="4" customFormat="1" x14ac:dyDescent="0.25">
      <c r="A8895" s="408">
        <f t="shared" si="132"/>
        <v>8893</v>
      </c>
      <c r="B8895" s="488"/>
      <c r="C8895" s="96"/>
      <c r="D8895" s="408" t="e">
        <f>VLOOKUP(C8895,X$4:Z8896,2,FALSE)</f>
        <v>#N/A</v>
      </c>
      <c r="E8895" s="408" t="e">
        <f>VLOOKUP(C8895,X$4:Z8896,3,FALSE)</f>
        <v>#N/A</v>
      </c>
      <c r="F8895" s="97"/>
      <c r="G8895" s="97"/>
      <c r="H8895" s="116"/>
      <c r="I8895" s="116"/>
      <c r="J8895" s="97"/>
      <c r="AD8895" s="476"/>
      <c r="AI8895" s="473"/>
    </row>
    <row r="8896" spans="1:35" s="4" customFormat="1" x14ac:dyDescent="0.25">
      <c r="A8896" s="408">
        <f t="shared" si="132"/>
        <v>8894</v>
      </c>
      <c r="B8896" s="488"/>
      <c r="C8896" s="96"/>
      <c r="D8896" s="408" t="e">
        <f>VLOOKUP(C8896,X$4:Z8897,2,FALSE)</f>
        <v>#N/A</v>
      </c>
      <c r="E8896" s="408" t="e">
        <f>VLOOKUP(C8896,X$4:Z8897,3,FALSE)</f>
        <v>#N/A</v>
      </c>
      <c r="F8896" s="97"/>
      <c r="G8896" s="97"/>
      <c r="H8896" s="116"/>
      <c r="I8896" s="116"/>
      <c r="J8896" s="97"/>
      <c r="AD8896" s="476"/>
      <c r="AI8896" s="473"/>
    </row>
    <row r="8897" spans="1:35" s="4" customFormat="1" x14ac:dyDescent="0.25">
      <c r="A8897" s="408">
        <f t="shared" si="132"/>
        <v>8895</v>
      </c>
      <c r="B8897" s="488"/>
      <c r="C8897" s="96"/>
      <c r="D8897" s="408" t="e">
        <f>VLOOKUP(C8897,X$4:Z8898,2,FALSE)</f>
        <v>#N/A</v>
      </c>
      <c r="E8897" s="408" t="e">
        <f>VLOOKUP(C8897,X$4:Z8898,3,FALSE)</f>
        <v>#N/A</v>
      </c>
      <c r="F8897" s="97"/>
      <c r="G8897" s="97"/>
      <c r="H8897" s="116"/>
      <c r="I8897" s="116"/>
      <c r="J8897" s="97"/>
      <c r="AD8897" s="476"/>
      <c r="AI8897" s="473"/>
    </row>
    <row r="8898" spans="1:35" s="4" customFormat="1" x14ac:dyDescent="0.25">
      <c r="A8898" s="408">
        <f t="shared" si="132"/>
        <v>8896</v>
      </c>
      <c r="B8898" s="488"/>
      <c r="C8898" s="96"/>
      <c r="D8898" s="408" t="e">
        <f>VLOOKUP(C8898,X$4:Z8899,2,FALSE)</f>
        <v>#N/A</v>
      </c>
      <c r="E8898" s="408" t="e">
        <f>VLOOKUP(C8898,X$4:Z8899,3,FALSE)</f>
        <v>#N/A</v>
      </c>
      <c r="F8898" s="97"/>
      <c r="G8898" s="97"/>
      <c r="H8898" s="116"/>
      <c r="I8898" s="116"/>
      <c r="J8898" s="97"/>
      <c r="AD8898" s="476"/>
      <c r="AI8898" s="473"/>
    </row>
    <row r="8899" spans="1:35" s="4" customFormat="1" x14ac:dyDescent="0.25">
      <c r="A8899" s="408">
        <f t="shared" si="132"/>
        <v>8897</v>
      </c>
      <c r="B8899" s="488"/>
      <c r="C8899" s="96"/>
      <c r="D8899" s="408" t="e">
        <f>VLOOKUP(C8899,X$4:Z8900,2,FALSE)</f>
        <v>#N/A</v>
      </c>
      <c r="E8899" s="408" t="e">
        <f>VLOOKUP(C8899,X$4:Z8900,3,FALSE)</f>
        <v>#N/A</v>
      </c>
      <c r="F8899" s="97"/>
      <c r="G8899" s="97"/>
      <c r="H8899" s="116"/>
      <c r="I8899" s="116"/>
      <c r="J8899" s="97"/>
      <c r="AD8899" s="476"/>
      <c r="AI8899" s="473"/>
    </row>
    <row r="8900" spans="1:35" s="4" customFormat="1" x14ac:dyDescent="0.25">
      <c r="A8900" s="408">
        <f t="shared" si="132"/>
        <v>8898</v>
      </c>
      <c r="B8900" s="488"/>
      <c r="C8900" s="96"/>
      <c r="D8900" s="408" t="e">
        <f>VLOOKUP(C8900,X$4:Z8901,2,FALSE)</f>
        <v>#N/A</v>
      </c>
      <c r="E8900" s="408" t="e">
        <f>VLOOKUP(C8900,X$4:Z8901,3,FALSE)</f>
        <v>#N/A</v>
      </c>
      <c r="F8900" s="97"/>
      <c r="G8900" s="97"/>
      <c r="H8900" s="116"/>
      <c r="I8900" s="116"/>
      <c r="J8900" s="97"/>
      <c r="AD8900" s="476"/>
      <c r="AI8900" s="473"/>
    </row>
    <row r="8901" spans="1:35" s="4" customFormat="1" x14ac:dyDescent="0.25">
      <c r="A8901" s="408">
        <f t="shared" si="132"/>
        <v>8899</v>
      </c>
      <c r="B8901" s="488"/>
      <c r="C8901" s="96"/>
      <c r="D8901" s="408" t="e">
        <f>VLOOKUP(C8901,X$4:Z8902,2,FALSE)</f>
        <v>#N/A</v>
      </c>
      <c r="E8901" s="408" t="e">
        <f>VLOOKUP(C8901,X$4:Z8902,3,FALSE)</f>
        <v>#N/A</v>
      </c>
      <c r="F8901" s="97"/>
      <c r="G8901" s="97"/>
      <c r="H8901" s="116"/>
      <c r="I8901" s="116"/>
      <c r="J8901" s="97"/>
      <c r="AD8901" s="476"/>
      <c r="AI8901" s="473"/>
    </row>
    <row r="8902" spans="1:35" s="4" customFormat="1" x14ac:dyDescent="0.25">
      <c r="A8902" s="408">
        <f t="shared" si="132"/>
        <v>8900</v>
      </c>
      <c r="B8902" s="488"/>
      <c r="C8902" s="96"/>
      <c r="D8902" s="408" t="e">
        <f>VLOOKUP(C8902,X$4:Z8903,2,FALSE)</f>
        <v>#N/A</v>
      </c>
      <c r="E8902" s="408" t="e">
        <f>VLOOKUP(C8902,X$4:Z8903,3,FALSE)</f>
        <v>#N/A</v>
      </c>
      <c r="F8902" s="97"/>
      <c r="G8902" s="97"/>
      <c r="H8902" s="116"/>
      <c r="I8902" s="116"/>
      <c r="J8902" s="97"/>
      <c r="AD8902" s="476"/>
      <c r="AI8902" s="473"/>
    </row>
    <row r="8903" spans="1:35" s="4" customFormat="1" x14ac:dyDescent="0.25">
      <c r="A8903" s="408">
        <f t="shared" si="132"/>
        <v>8901</v>
      </c>
      <c r="B8903" s="488"/>
      <c r="C8903" s="96"/>
      <c r="D8903" s="408" t="e">
        <f>VLOOKUP(C8903,X$4:Z8904,2,FALSE)</f>
        <v>#N/A</v>
      </c>
      <c r="E8903" s="408" t="e">
        <f>VLOOKUP(C8903,X$4:Z8904,3,FALSE)</f>
        <v>#N/A</v>
      </c>
      <c r="F8903" s="97"/>
      <c r="G8903" s="97"/>
      <c r="H8903" s="116"/>
      <c r="I8903" s="116"/>
      <c r="J8903" s="97"/>
      <c r="AD8903" s="476"/>
      <c r="AI8903" s="473"/>
    </row>
    <row r="8904" spans="1:35" s="4" customFormat="1" x14ac:dyDescent="0.25">
      <c r="A8904" s="408">
        <f t="shared" si="132"/>
        <v>8902</v>
      </c>
      <c r="B8904" s="488"/>
      <c r="C8904" s="96"/>
      <c r="D8904" s="408" t="e">
        <f>VLOOKUP(C8904,X$4:Z8905,2,FALSE)</f>
        <v>#N/A</v>
      </c>
      <c r="E8904" s="408" t="e">
        <f>VLOOKUP(C8904,X$4:Z8905,3,FALSE)</f>
        <v>#N/A</v>
      </c>
      <c r="F8904" s="97"/>
      <c r="G8904" s="97"/>
      <c r="H8904" s="116"/>
      <c r="I8904" s="116"/>
      <c r="J8904" s="97"/>
      <c r="AD8904" s="476"/>
      <c r="AI8904" s="473"/>
    </row>
    <row r="8905" spans="1:35" s="4" customFormat="1" x14ac:dyDescent="0.25">
      <c r="A8905" s="408">
        <f t="shared" si="132"/>
        <v>8903</v>
      </c>
      <c r="B8905" s="488"/>
      <c r="C8905" s="96"/>
      <c r="D8905" s="408" t="e">
        <f>VLOOKUP(C8905,X$4:Z8906,2,FALSE)</f>
        <v>#N/A</v>
      </c>
      <c r="E8905" s="408" t="e">
        <f>VLOOKUP(C8905,X$4:Z8906,3,FALSE)</f>
        <v>#N/A</v>
      </c>
      <c r="F8905" s="97"/>
      <c r="G8905" s="97"/>
      <c r="H8905" s="116"/>
      <c r="I8905" s="116"/>
      <c r="J8905" s="97"/>
      <c r="AD8905" s="476"/>
      <c r="AI8905" s="473"/>
    </row>
    <row r="8906" spans="1:35" s="4" customFormat="1" x14ac:dyDescent="0.25">
      <c r="A8906" s="408">
        <f t="shared" si="132"/>
        <v>8904</v>
      </c>
      <c r="B8906" s="488"/>
      <c r="C8906" s="96"/>
      <c r="D8906" s="408" t="e">
        <f>VLOOKUP(C8906,X$4:Z8907,2,FALSE)</f>
        <v>#N/A</v>
      </c>
      <c r="E8906" s="408" t="e">
        <f>VLOOKUP(C8906,X$4:Z8907,3,FALSE)</f>
        <v>#N/A</v>
      </c>
      <c r="F8906" s="97"/>
      <c r="G8906" s="97"/>
      <c r="H8906" s="116"/>
      <c r="I8906" s="116"/>
      <c r="J8906" s="97"/>
      <c r="AD8906" s="476"/>
      <c r="AI8906" s="473"/>
    </row>
    <row r="8907" spans="1:35" s="4" customFormat="1" x14ac:dyDescent="0.25">
      <c r="A8907" s="408">
        <f t="shared" si="132"/>
        <v>8905</v>
      </c>
      <c r="B8907" s="488"/>
      <c r="C8907" s="96"/>
      <c r="D8907" s="408" t="e">
        <f>VLOOKUP(C8907,X$4:Z8908,2,FALSE)</f>
        <v>#N/A</v>
      </c>
      <c r="E8907" s="408" t="e">
        <f>VLOOKUP(C8907,X$4:Z8908,3,FALSE)</f>
        <v>#N/A</v>
      </c>
      <c r="F8907" s="97"/>
      <c r="G8907" s="97"/>
      <c r="H8907" s="116"/>
      <c r="I8907" s="116"/>
      <c r="J8907" s="97"/>
      <c r="AD8907" s="476"/>
      <c r="AI8907" s="473"/>
    </row>
    <row r="8908" spans="1:35" s="4" customFormat="1" x14ac:dyDescent="0.25">
      <c r="A8908" s="408">
        <f t="shared" si="132"/>
        <v>8906</v>
      </c>
      <c r="B8908" s="488"/>
      <c r="C8908" s="96"/>
      <c r="D8908" s="408" t="e">
        <f>VLOOKUP(C8908,X$4:Z8909,2,FALSE)</f>
        <v>#N/A</v>
      </c>
      <c r="E8908" s="408" t="e">
        <f>VLOOKUP(C8908,X$4:Z8909,3,FALSE)</f>
        <v>#N/A</v>
      </c>
      <c r="F8908" s="97"/>
      <c r="G8908" s="97"/>
      <c r="H8908" s="116"/>
      <c r="I8908" s="116"/>
      <c r="J8908" s="97"/>
      <c r="AD8908" s="476"/>
      <c r="AI8908" s="473"/>
    </row>
    <row r="8909" spans="1:35" s="4" customFormat="1" x14ac:dyDescent="0.25">
      <c r="A8909" s="408">
        <f t="shared" si="132"/>
        <v>8907</v>
      </c>
      <c r="B8909" s="488"/>
      <c r="C8909" s="96"/>
      <c r="D8909" s="408" t="e">
        <f>VLOOKUP(C8909,X$4:Z8910,2,FALSE)</f>
        <v>#N/A</v>
      </c>
      <c r="E8909" s="408" t="e">
        <f>VLOOKUP(C8909,X$4:Z8910,3,FALSE)</f>
        <v>#N/A</v>
      </c>
      <c r="F8909" s="97"/>
      <c r="G8909" s="97"/>
      <c r="H8909" s="116"/>
      <c r="I8909" s="116"/>
      <c r="J8909" s="97"/>
      <c r="AD8909" s="476"/>
      <c r="AI8909" s="473"/>
    </row>
    <row r="8910" spans="1:35" s="4" customFormat="1" x14ac:dyDescent="0.25">
      <c r="A8910" s="408">
        <f t="shared" si="132"/>
        <v>8908</v>
      </c>
      <c r="B8910" s="488"/>
      <c r="C8910" s="96"/>
      <c r="D8910" s="408" t="e">
        <f>VLOOKUP(C8910,X$4:Z8911,2,FALSE)</f>
        <v>#N/A</v>
      </c>
      <c r="E8910" s="408" t="e">
        <f>VLOOKUP(C8910,X$4:Z8911,3,FALSE)</f>
        <v>#N/A</v>
      </c>
      <c r="F8910" s="97"/>
      <c r="G8910" s="97"/>
      <c r="H8910" s="116"/>
      <c r="I8910" s="116"/>
      <c r="J8910" s="97"/>
      <c r="AD8910" s="476"/>
      <c r="AI8910" s="473"/>
    </row>
    <row r="8911" spans="1:35" s="4" customFormat="1" x14ac:dyDescent="0.25">
      <c r="A8911" s="408">
        <f t="shared" si="132"/>
        <v>8909</v>
      </c>
      <c r="B8911" s="488"/>
      <c r="C8911" s="96"/>
      <c r="D8911" s="408" t="e">
        <f>VLOOKUP(C8911,X$4:Z8912,2,FALSE)</f>
        <v>#N/A</v>
      </c>
      <c r="E8911" s="408" t="e">
        <f>VLOOKUP(C8911,X$4:Z8912,3,FALSE)</f>
        <v>#N/A</v>
      </c>
      <c r="F8911" s="97"/>
      <c r="G8911" s="97"/>
      <c r="H8911" s="116"/>
      <c r="I8911" s="116"/>
      <c r="J8911" s="97"/>
      <c r="AD8911" s="476"/>
      <c r="AI8911" s="473"/>
    </row>
    <row r="8912" spans="1:35" s="4" customFormat="1" x14ac:dyDescent="0.25">
      <c r="A8912" s="408">
        <f t="shared" si="132"/>
        <v>8910</v>
      </c>
      <c r="B8912" s="488"/>
      <c r="C8912" s="96"/>
      <c r="D8912" s="408" t="e">
        <f>VLOOKUP(C8912,X$4:Z8913,2,FALSE)</f>
        <v>#N/A</v>
      </c>
      <c r="E8912" s="408" t="e">
        <f>VLOOKUP(C8912,X$4:Z8913,3,FALSE)</f>
        <v>#N/A</v>
      </c>
      <c r="F8912" s="97"/>
      <c r="G8912" s="97"/>
      <c r="H8912" s="116"/>
      <c r="I8912" s="116"/>
      <c r="J8912" s="97"/>
      <c r="AD8912" s="476"/>
      <c r="AI8912" s="473"/>
    </row>
    <row r="8913" spans="1:35" s="4" customFormat="1" x14ac:dyDescent="0.25">
      <c r="A8913" s="408">
        <f t="shared" si="132"/>
        <v>8911</v>
      </c>
      <c r="B8913" s="488"/>
      <c r="C8913" s="96"/>
      <c r="D8913" s="408" t="e">
        <f>VLOOKUP(C8913,X$4:Z8914,2,FALSE)</f>
        <v>#N/A</v>
      </c>
      <c r="E8913" s="408" t="e">
        <f>VLOOKUP(C8913,X$4:Z8914,3,FALSE)</f>
        <v>#N/A</v>
      </c>
      <c r="F8913" s="97"/>
      <c r="G8913" s="97"/>
      <c r="H8913" s="116"/>
      <c r="I8913" s="116"/>
      <c r="J8913" s="97"/>
      <c r="AD8913" s="476"/>
      <c r="AI8913" s="473"/>
    </row>
    <row r="8914" spans="1:35" s="4" customFormat="1" x14ac:dyDescent="0.25">
      <c r="A8914" s="408">
        <f t="shared" si="132"/>
        <v>8912</v>
      </c>
      <c r="B8914" s="488"/>
      <c r="C8914" s="96"/>
      <c r="D8914" s="408" t="e">
        <f>VLOOKUP(C8914,X$4:Z8915,2,FALSE)</f>
        <v>#N/A</v>
      </c>
      <c r="E8914" s="408" t="e">
        <f>VLOOKUP(C8914,X$4:Z8915,3,FALSE)</f>
        <v>#N/A</v>
      </c>
      <c r="F8914" s="97"/>
      <c r="G8914" s="97"/>
      <c r="H8914" s="116"/>
      <c r="I8914" s="116"/>
      <c r="J8914" s="97"/>
      <c r="AD8914" s="476"/>
      <c r="AI8914" s="473"/>
    </row>
    <row r="8915" spans="1:35" s="4" customFormat="1" x14ac:dyDescent="0.25">
      <c r="A8915" s="408">
        <f t="shared" si="132"/>
        <v>8913</v>
      </c>
      <c r="B8915" s="488"/>
      <c r="C8915" s="96"/>
      <c r="D8915" s="408" t="e">
        <f>VLOOKUP(C8915,X$4:Z8916,2,FALSE)</f>
        <v>#N/A</v>
      </c>
      <c r="E8915" s="408" t="e">
        <f>VLOOKUP(C8915,X$4:Z8916,3,FALSE)</f>
        <v>#N/A</v>
      </c>
      <c r="F8915" s="97"/>
      <c r="G8915" s="97"/>
      <c r="H8915" s="116"/>
      <c r="I8915" s="116"/>
      <c r="J8915" s="97"/>
      <c r="AD8915" s="476"/>
      <c r="AI8915" s="473"/>
    </row>
    <row r="8916" spans="1:35" s="4" customFormat="1" x14ac:dyDescent="0.25">
      <c r="A8916" s="408">
        <f t="shared" si="132"/>
        <v>8914</v>
      </c>
      <c r="B8916" s="488"/>
      <c r="C8916" s="96"/>
      <c r="D8916" s="408" t="e">
        <f>VLOOKUP(C8916,X$4:Z8917,2,FALSE)</f>
        <v>#N/A</v>
      </c>
      <c r="E8916" s="408" t="e">
        <f>VLOOKUP(C8916,X$4:Z8917,3,FALSE)</f>
        <v>#N/A</v>
      </c>
      <c r="F8916" s="97"/>
      <c r="G8916" s="97"/>
      <c r="H8916" s="116"/>
      <c r="I8916" s="116"/>
      <c r="J8916" s="97"/>
      <c r="AD8916" s="476"/>
      <c r="AI8916" s="473"/>
    </row>
    <row r="8917" spans="1:35" s="4" customFormat="1" x14ac:dyDescent="0.25">
      <c r="A8917" s="408">
        <f t="shared" si="132"/>
        <v>8915</v>
      </c>
      <c r="B8917" s="488"/>
      <c r="C8917" s="96"/>
      <c r="D8917" s="408" t="e">
        <f>VLOOKUP(C8917,X$4:Z8918,2,FALSE)</f>
        <v>#N/A</v>
      </c>
      <c r="E8917" s="408" t="e">
        <f>VLOOKUP(C8917,X$4:Z8918,3,FALSE)</f>
        <v>#N/A</v>
      </c>
      <c r="F8917" s="97"/>
      <c r="G8917" s="97"/>
      <c r="H8917" s="116"/>
      <c r="I8917" s="116"/>
      <c r="J8917" s="97"/>
      <c r="AD8917" s="476"/>
      <c r="AI8917" s="473"/>
    </row>
    <row r="8918" spans="1:35" s="4" customFormat="1" x14ac:dyDescent="0.25">
      <c r="A8918" s="408">
        <f t="shared" si="132"/>
        <v>8916</v>
      </c>
      <c r="B8918" s="488"/>
      <c r="C8918" s="96"/>
      <c r="D8918" s="408" t="e">
        <f>VLOOKUP(C8918,X$4:Z8919,2,FALSE)</f>
        <v>#N/A</v>
      </c>
      <c r="E8918" s="408" t="e">
        <f>VLOOKUP(C8918,X$4:Z8919,3,FALSE)</f>
        <v>#N/A</v>
      </c>
      <c r="F8918" s="97"/>
      <c r="G8918" s="97"/>
      <c r="H8918" s="116"/>
      <c r="I8918" s="116"/>
      <c r="J8918" s="97"/>
      <c r="AD8918" s="476"/>
      <c r="AI8918" s="473"/>
    </row>
    <row r="8919" spans="1:35" s="4" customFormat="1" x14ac:dyDescent="0.25">
      <c r="A8919" s="408">
        <f t="shared" si="132"/>
        <v>8917</v>
      </c>
      <c r="B8919" s="488"/>
      <c r="C8919" s="96"/>
      <c r="D8919" s="408" t="e">
        <f>VLOOKUP(C8919,X$4:Z8920,2,FALSE)</f>
        <v>#N/A</v>
      </c>
      <c r="E8919" s="408" t="e">
        <f>VLOOKUP(C8919,X$4:Z8920,3,FALSE)</f>
        <v>#N/A</v>
      </c>
      <c r="F8919" s="97"/>
      <c r="G8919" s="97"/>
      <c r="H8919" s="116"/>
      <c r="I8919" s="116"/>
      <c r="J8919" s="97"/>
      <c r="AD8919" s="476"/>
      <c r="AI8919" s="473"/>
    </row>
    <row r="8920" spans="1:35" s="4" customFormat="1" x14ac:dyDescent="0.25">
      <c r="A8920" s="408">
        <f t="shared" si="132"/>
        <v>8918</v>
      </c>
      <c r="B8920" s="488"/>
      <c r="C8920" s="96"/>
      <c r="D8920" s="408" t="e">
        <f>VLOOKUP(C8920,X$4:Z8921,2,FALSE)</f>
        <v>#N/A</v>
      </c>
      <c r="E8920" s="408" t="e">
        <f>VLOOKUP(C8920,X$4:Z8921,3,FALSE)</f>
        <v>#N/A</v>
      </c>
      <c r="F8920" s="97"/>
      <c r="G8920" s="97"/>
      <c r="H8920" s="116"/>
      <c r="I8920" s="116"/>
      <c r="J8920" s="97"/>
      <c r="AD8920" s="476"/>
      <c r="AI8920" s="473"/>
    </row>
    <row r="8921" spans="1:35" s="4" customFormat="1" x14ac:dyDescent="0.25">
      <c r="A8921" s="408">
        <f t="shared" si="132"/>
        <v>8919</v>
      </c>
      <c r="B8921" s="488"/>
      <c r="C8921" s="96"/>
      <c r="D8921" s="408" t="e">
        <f>VLOOKUP(C8921,X$4:Z8922,2,FALSE)</f>
        <v>#N/A</v>
      </c>
      <c r="E8921" s="408" t="e">
        <f>VLOOKUP(C8921,X$4:Z8922,3,FALSE)</f>
        <v>#N/A</v>
      </c>
      <c r="F8921" s="97"/>
      <c r="G8921" s="97"/>
      <c r="H8921" s="116"/>
      <c r="I8921" s="116"/>
      <c r="J8921" s="97"/>
      <c r="AD8921" s="476"/>
      <c r="AI8921" s="473"/>
    </row>
    <row r="8922" spans="1:35" s="4" customFormat="1" x14ac:dyDescent="0.25">
      <c r="A8922" s="408">
        <f t="shared" si="132"/>
        <v>8920</v>
      </c>
      <c r="B8922" s="488"/>
      <c r="C8922" s="96"/>
      <c r="D8922" s="408" t="e">
        <f>VLOOKUP(C8922,X$4:Z8923,2,FALSE)</f>
        <v>#N/A</v>
      </c>
      <c r="E8922" s="408" t="e">
        <f>VLOOKUP(C8922,X$4:Z8923,3,FALSE)</f>
        <v>#N/A</v>
      </c>
      <c r="F8922" s="97"/>
      <c r="G8922" s="97"/>
      <c r="H8922" s="116"/>
      <c r="I8922" s="116"/>
      <c r="J8922" s="97"/>
      <c r="AD8922" s="476"/>
      <c r="AI8922" s="473"/>
    </row>
    <row r="8923" spans="1:35" s="4" customFormat="1" x14ac:dyDescent="0.25">
      <c r="A8923" s="408">
        <f t="shared" si="132"/>
        <v>8921</v>
      </c>
      <c r="B8923" s="488"/>
      <c r="C8923" s="96"/>
      <c r="D8923" s="408" t="e">
        <f>VLOOKUP(C8923,X$4:Z8924,2,FALSE)</f>
        <v>#N/A</v>
      </c>
      <c r="E8923" s="408" t="e">
        <f>VLOOKUP(C8923,X$4:Z8924,3,FALSE)</f>
        <v>#N/A</v>
      </c>
      <c r="F8923" s="97"/>
      <c r="G8923" s="97"/>
      <c r="H8923" s="116"/>
      <c r="I8923" s="116"/>
      <c r="J8923" s="97"/>
      <c r="AD8923" s="476"/>
      <c r="AI8923" s="473"/>
    </row>
    <row r="8924" spans="1:35" s="4" customFormat="1" x14ac:dyDescent="0.25">
      <c r="A8924" s="408">
        <f t="shared" si="132"/>
        <v>8922</v>
      </c>
      <c r="B8924" s="488"/>
      <c r="C8924" s="96"/>
      <c r="D8924" s="408" t="e">
        <f>VLOOKUP(C8924,X$4:Z8925,2,FALSE)</f>
        <v>#N/A</v>
      </c>
      <c r="E8924" s="408" t="e">
        <f>VLOOKUP(C8924,X$4:Z8925,3,FALSE)</f>
        <v>#N/A</v>
      </c>
      <c r="F8924" s="97"/>
      <c r="G8924" s="97"/>
      <c r="H8924" s="116"/>
      <c r="I8924" s="116"/>
      <c r="J8924" s="97"/>
      <c r="AD8924" s="476"/>
      <c r="AI8924" s="473"/>
    </row>
    <row r="8925" spans="1:35" s="4" customFormat="1" x14ac:dyDescent="0.25">
      <c r="A8925" s="408">
        <f t="shared" si="132"/>
        <v>8923</v>
      </c>
      <c r="B8925" s="488"/>
      <c r="C8925" s="96"/>
      <c r="D8925" s="408" t="e">
        <f>VLOOKUP(C8925,X$4:Z8926,2,FALSE)</f>
        <v>#N/A</v>
      </c>
      <c r="E8925" s="408" t="e">
        <f>VLOOKUP(C8925,X$4:Z8926,3,FALSE)</f>
        <v>#N/A</v>
      </c>
      <c r="F8925" s="97"/>
      <c r="G8925" s="97"/>
      <c r="H8925" s="116"/>
      <c r="I8925" s="116"/>
      <c r="J8925" s="97"/>
      <c r="AD8925" s="476"/>
      <c r="AI8925" s="473"/>
    </row>
    <row r="8926" spans="1:35" s="4" customFormat="1" x14ac:dyDescent="0.25">
      <c r="A8926" s="408">
        <f t="shared" si="132"/>
        <v>8924</v>
      </c>
      <c r="B8926" s="488"/>
      <c r="C8926" s="96"/>
      <c r="D8926" s="408" t="e">
        <f>VLOOKUP(C8926,X$4:Z8927,2,FALSE)</f>
        <v>#N/A</v>
      </c>
      <c r="E8926" s="408" t="e">
        <f>VLOOKUP(C8926,X$4:Z8927,3,FALSE)</f>
        <v>#N/A</v>
      </c>
      <c r="F8926" s="97"/>
      <c r="G8926" s="97"/>
      <c r="H8926" s="116"/>
      <c r="I8926" s="116"/>
      <c r="J8926" s="97"/>
      <c r="AD8926" s="476"/>
      <c r="AI8926" s="473"/>
    </row>
    <row r="8927" spans="1:35" s="4" customFormat="1" x14ac:dyDescent="0.25">
      <c r="A8927" s="408">
        <f t="shared" si="132"/>
        <v>8925</v>
      </c>
      <c r="B8927" s="488"/>
      <c r="C8927" s="96"/>
      <c r="D8927" s="408" t="e">
        <f>VLOOKUP(C8927,X$4:Z8928,2,FALSE)</f>
        <v>#N/A</v>
      </c>
      <c r="E8927" s="408" t="e">
        <f>VLOOKUP(C8927,X$4:Z8928,3,FALSE)</f>
        <v>#N/A</v>
      </c>
      <c r="F8927" s="97"/>
      <c r="G8927" s="97"/>
      <c r="H8927" s="116"/>
      <c r="I8927" s="116"/>
      <c r="J8927" s="97"/>
      <c r="AD8927" s="476"/>
      <c r="AI8927" s="473"/>
    </row>
    <row r="8928" spans="1:35" s="4" customFormat="1" x14ac:dyDescent="0.25">
      <c r="A8928" s="408">
        <f t="shared" si="132"/>
        <v>8926</v>
      </c>
      <c r="B8928" s="488"/>
      <c r="C8928" s="96"/>
      <c r="D8928" s="408" t="e">
        <f>VLOOKUP(C8928,X$4:Z8929,2,FALSE)</f>
        <v>#N/A</v>
      </c>
      <c r="E8928" s="408" t="e">
        <f>VLOOKUP(C8928,X$4:Z8929,3,FALSE)</f>
        <v>#N/A</v>
      </c>
      <c r="F8928" s="97"/>
      <c r="G8928" s="97"/>
      <c r="H8928" s="116"/>
      <c r="I8928" s="116"/>
      <c r="J8928" s="97"/>
      <c r="AD8928" s="476"/>
      <c r="AI8928" s="473"/>
    </row>
    <row r="8929" spans="1:35" s="4" customFormat="1" x14ac:dyDescent="0.25">
      <c r="A8929" s="408">
        <f t="shared" si="132"/>
        <v>8927</v>
      </c>
      <c r="B8929" s="488"/>
      <c r="C8929" s="96"/>
      <c r="D8929" s="408" t="e">
        <f>VLOOKUP(C8929,X$4:Z8930,2,FALSE)</f>
        <v>#N/A</v>
      </c>
      <c r="E8929" s="408" t="e">
        <f>VLOOKUP(C8929,X$4:Z8930,3,FALSE)</f>
        <v>#N/A</v>
      </c>
      <c r="F8929" s="97"/>
      <c r="G8929" s="97"/>
      <c r="H8929" s="116"/>
      <c r="I8929" s="116"/>
      <c r="J8929" s="97"/>
      <c r="AD8929" s="476"/>
      <c r="AI8929" s="473"/>
    </row>
    <row r="8930" spans="1:35" s="4" customFormat="1" x14ac:dyDescent="0.25">
      <c r="A8930" s="408">
        <f t="shared" ref="A8930:A8993" si="133">ROW()-2</f>
        <v>8928</v>
      </c>
      <c r="B8930" s="488"/>
      <c r="C8930" s="96"/>
      <c r="D8930" s="408" t="e">
        <f>VLOOKUP(C8930,X$4:Z8931,2,FALSE)</f>
        <v>#N/A</v>
      </c>
      <c r="E8930" s="408" t="e">
        <f>VLOOKUP(C8930,X$4:Z8931,3,FALSE)</f>
        <v>#N/A</v>
      </c>
      <c r="F8930" s="97"/>
      <c r="G8930" s="97"/>
      <c r="H8930" s="116"/>
      <c r="I8930" s="116"/>
      <c r="J8930" s="97"/>
      <c r="AD8930" s="476"/>
      <c r="AI8930" s="473"/>
    </row>
    <row r="8931" spans="1:35" s="4" customFormat="1" x14ac:dyDescent="0.25">
      <c r="A8931" s="408">
        <f t="shared" si="133"/>
        <v>8929</v>
      </c>
      <c r="B8931" s="488"/>
      <c r="C8931" s="96"/>
      <c r="D8931" s="408" t="e">
        <f>VLOOKUP(C8931,X$4:Z8932,2,FALSE)</f>
        <v>#N/A</v>
      </c>
      <c r="E8931" s="408" t="e">
        <f>VLOOKUP(C8931,X$4:Z8932,3,FALSE)</f>
        <v>#N/A</v>
      </c>
      <c r="F8931" s="97"/>
      <c r="G8931" s="97"/>
      <c r="H8931" s="116"/>
      <c r="I8931" s="116"/>
      <c r="J8931" s="97"/>
      <c r="AD8931" s="476"/>
      <c r="AI8931" s="473"/>
    </row>
    <row r="8932" spans="1:35" s="4" customFormat="1" x14ac:dyDescent="0.25">
      <c r="A8932" s="408">
        <f t="shared" si="133"/>
        <v>8930</v>
      </c>
      <c r="B8932" s="488"/>
      <c r="C8932" s="96"/>
      <c r="D8932" s="408" t="e">
        <f>VLOOKUP(C8932,X$4:Z8933,2,FALSE)</f>
        <v>#N/A</v>
      </c>
      <c r="E8932" s="408" t="e">
        <f>VLOOKUP(C8932,X$4:Z8933,3,FALSE)</f>
        <v>#N/A</v>
      </c>
      <c r="F8932" s="97"/>
      <c r="G8932" s="97"/>
      <c r="H8932" s="116"/>
      <c r="I8932" s="116"/>
      <c r="J8932" s="97"/>
      <c r="AD8932" s="476"/>
      <c r="AI8932" s="473"/>
    </row>
    <row r="8933" spans="1:35" s="4" customFormat="1" x14ac:dyDescent="0.25">
      <c r="A8933" s="408">
        <f t="shared" si="133"/>
        <v>8931</v>
      </c>
      <c r="B8933" s="488"/>
      <c r="C8933" s="96"/>
      <c r="D8933" s="408" t="e">
        <f>VLOOKUP(C8933,X$4:Z8934,2,FALSE)</f>
        <v>#N/A</v>
      </c>
      <c r="E8933" s="408" t="e">
        <f>VLOOKUP(C8933,X$4:Z8934,3,FALSE)</f>
        <v>#N/A</v>
      </c>
      <c r="F8933" s="97"/>
      <c r="G8933" s="97"/>
      <c r="H8933" s="116"/>
      <c r="I8933" s="116"/>
      <c r="J8933" s="97"/>
      <c r="AD8933" s="476"/>
      <c r="AI8933" s="473"/>
    </row>
    <row r="8934" spans="1:35" s="4" customFormat="1" x14ac:dyDescent="0.25">
      <c r="A8934" s="408">
        <f t="shared" si="133"/>
        <v>8932</v>
      </c>
      <c r="B8934" s="488"/>
      <c r="C8934" s="96"/>
      <c r="D8934" s="408" t="e">
        <f>VLOOKUP(C8934,X$4:Z8935,2,FALSE)</f>
        <v>#N/A</v>
      </c>
      <c r="E8934" s="408" t="e">
        <f>VLOOKUP(C8934,X$4:Z8935,3,FALSE)</f>
        <v>#N/A</v>
      </c>
      <c r="F8934" s="97"/>
      <c r="G8934" s="97"/>
      <c r="H8934" s="116"/>
      <c r="I8934" s="116"/>
      <c r="J8934" s="97"/>
      <c r="AD8934" s="476"/>
      <c r="AI8934" s="473"/>
    </row>
    <row r="8935" spans="1:35" s="517" customFormat="1" x14ac:dyDescent="0.25">
      <c r="A8935" s="101">
        <f t="shared" si="133"/>
        <v>8933</v>
      </c>
      <c r="B8935" s="519">
        <v>45596</v>
      </c>
      <c r="C8935" s="503" t="s">
        <v>180</v>
      </c>
      <c r="D8935" s="101" t="str">
        <f>VLOOKUP(C8935,X$4:Z8642,2,FALSE)</f>
        <v>تانکر اداره سوخت</v>
      </c>
      <c r="E8935" s="101" t="str">
        <f>VLOOKUP(C8935,X$4:Z8642,3,FALSE)</f>
        <v>شرکت نفت</v>
      </c>
      <c r="F8935" s="101">
        <v>0</v>
      </c>
      <c r="G8935" s="491">
        <f>19000*2</f>
        <v>38000</v>
      </c>
      <c r="H8935" s="491"/>
      <c r="I8935" s="491"/>
      <c r="J8935" s="101"/>
      <c r="AD8935" s="520"/>
      <c r="AI8935" s="521"/>
    </row>
    <row r="8936" spans="1:35" s="517" customFormat="1" x14ac:dyDescent="0.25">
      <c r="A8936" s="101">
        <f t="shared" si="133"/>
        <v>8934</v>
      </c>
      <c r="B8936" s="519">
        <v>45593</v>
      </c>
      <c r="C8936" s="503" t="s">
        <v>180</v>
      </c>
      <c r="D8936" s="101" t="str">
        <f>VLOOKUP(C8936,X$4:Z8642,2,FALSE)</f>
        <v>تانکر اداره سوخت</v>
      </c>
      <c r="E8936" s="101" t="str">
        <f>VLOOKUP(C8936,X$4:Z8642,3,FALSE)</f>
        <v>شرکت نفت</v>
      </c>
      <c r="F8936" s="101">
        <v>0</v>
      </c>
      <c r="G8936" s="101">
        <f>13500*4+19000*2</f>
        <v>92000</v>
      </c>
      <c r="H8936" s="491"/>
      <c r="I8936" s="491"/>
      <c r="J8936" s="101"/>
      <c r="AD8936" s="520"/>
      <c r="AI8936" s="521"/>
    </row>
    <row r="8937" spans="1:35" s="4" customFormat="1" x14ac:dyDescent="0.25">
      <c r="A8937" s="408">
        <f t="shared" si="133"/>
        <v>8935</v>
      </c>
      <c r="B8937" s="488">
        <v>45594</v>
      </c>
      <c r="C8937" s="96" t="s">
        <v>125</v>
      </c>
      <c r="D8937" s="408" t="str">
        <f>VLOOKUP(C8937,X$4:Z8643,2,FALSE)</f>
        <v>بلدوزر D155</v>
      </c>
      <c r="E8937" s="408" t="str">
        <f>VLOOKUP(C8937,X$4:Z8643,3,FALSE)</f>
        <v>شرکتی</v>
      </c>
      <c r="F8937" s="97">
        <v>0</v>
      </c>
      <c r="G8937" s="97"/>
      <c r="H8937" s="116"/>
      <c r="I8937" s="116"/>
      <c r="J8937" s="97"/>
      <c r="AD8937" s="476"/>
      <c r="AI8937" s="473"/>
    </row>
    <row r="8938" spans="1:35" s="4" customFormat="1" x14ac:dyDescent="0.25">
      <c r="A8938" s="408">
        <f t="shared" si="133"/>
        <v>8936</v>
      </c>
      <c r="B8938" s="488">
        <v>45594</v>
      </c>
      <c r="C8938" s="96" t="s">
        <v>290</v>
      </c>
      <c r="D8938" s="408" t="str">
        <f>VLOOKUP(C8938,X$4:Z8644,2,FALSE)</f>
        <v>بلدوزر D155</v>
      </c>
      <c r="E8938" s="408" t="str">
        <f>VLOOKUP(C8938,X$4:Z8644,3,FALSE)</f>
        <v>شرکتی</v>
      </c>
      <c r="F8938" s="97">
        <v>310</v>
      </c>
      <c r="G8938" s="97"/>
      <c r="H8938" s="116"/>
      <c r="I8938" s="116"/>
      <c r="J8938" s="97"/>
      <c r="AD8938" s="476"/>
      <c r="AI8938" s="473"/>
    </row>
    <row r="8939" spans="1:35" s="4" customFormat="1" x14ac:dyDescent="0.25">
      <c r="A8939" s="408">
        <f t="shared" si="133"/>
        <v>8937</v>
      </c>
      <c r="B8939" s="488">
        <v>45594</v>
      </c>
      <c r="C8939" s="96" t="s">
        <v>88</v>
      </c>
      <c r="D8939" s="408" t="str">
        <f>VLOOKUP(C8939,X$4:Z8645,2,FALSE)</f>
        <v>گریدر  ۱۶g</v>
      </c>
      <c r="E8939" s="408" t="str">
        <f>VLOOKUP(C8939,X$4:Z8645,3,FALSE)</f>
        <v>شرکتی</v>
      </c>
      <c r="F8939" s="97">
        <v>406</v>
      </c>
      <c r="G8939" s="97"/>
      <c r="H8939" s="116"/>
      <c r="I8939" s="116"/>
      <c r="J8939" s="97"/>
      <c r="AD8939" s="476"/>
      <c r="AI8939" s="473"/>
    </row>
    <row r="8940" spans="1:35" s="4" customFormat="1" x14ac:dyDescent="0.25">
      <c r="A8940" s="408">
        <f t="shared" si="133"/>
        <v>8938</v>
      </c>
      <c r="B8940" s="488">
        <v>45594</v>
      </c>
      <c r="C8940" s="96" t="s">
        <v>294</v>
      </c>
      <c r="D8940" s="408" t="str">
        <f>VLOOKUP(C8940,X$4:Z8646,2,FALSE)</f>
        <v>گریدر  ۱۶g</v>
      </c>
      <c r="E8940" s="408" t="str">
        <f>VLOOKUP(C8940,X$4:Z8646,3,FALSE)</f>
        <v>شرکتی</v>
      </c>
      <c r="F8940" s="97">
        <v>0</v>
      </c>
      <c r="G8940" s="97"/>
      <c r="H8940" s="116"/>
      <c r="I8940" s="116"/>
      <c r="J8940" s="97"/>
      <c r="AD8940" s="476"/>
      <c r="AI8940" s="473"/>
    </row>
    <row r="8941" spans="1:35" s="4" customFormat="1" x14ac:dyDescent="0.25">
      <c r="A8941" s="408">
        <f t="shared" si="133"/>
        <v>8939</v>
      </c>
      <c r="B8941" s="488">
        <v>45594</v>
      </c>
      <c r="C8941" s="96" t="s">
        <v>559</v>
      </c>
      <c r="D8941" s="408" t="str">
        <f>VLOOKUP(C8941,X$4:Z8942,2,FALSE)</f>
        <v>لودر VOLVO</v>
      </c>
      <c r="E8941" s="408" t="str">
        <f>VLOOKUP(C8941,X$4:Z8942,3,FALSE)</f>
        <v>شرکتی</v>
      </c>
      <c r="F8941" s="97">
        <v>0</v>
      </c>
      <c r="G8941" s="97"/>
      <c r="H8941" s="116"/>
      <c r="I8941" s="116"/>
      <c r="J8941" s="97"/>
      <c r="AD8941" s="476"/>
      <c r="AI8941" s="473"/>
    </row>
    <row r="8942" spans="1:35" s="4" customFormat="1" x14ac:dyDescent="0.25">
      <c r="A8942" s="408">
        <f t="shared" si="133"/>
        <v>8940</v>
      </c>
      <c r="B8942" s="488">
        <v>45594</v>
      </c>
      <c r="C8942" s="96" t="s">
        <v>119</v>
      </c>
      <c r="D8942" s="408" t="str">
        <f>VLOOKUP(C8942,X$4:Z8648,2,FALSE)</f>
        <v>میکسراتکو</v>
      </c>
      <c r="E8942" s="408" t="str">
        <f>VLOOKUP(C8942,X$4:Z8648,3,FALSE)</f>
        <v>شرکتی</v>
      </c>
      <c r="F8942" s="97">
        <v>0</v>
      </c>
      <c r="G8942" s="97"/>
      <c r="H8942" s="116"/>
      <c r="I8942" s="116"/>
      <c r="J8942" s="97"/>
      <c r="AD8942" s="476"/>
      <c r="AI8942" s="473"/>
    </row>
    <row r="8943" spans="1:35" s="4" customFormat="1" x14ac:dyDescent="0.25">
      <c r="A8943" s="408">
        <f t="shared" si="133"/>
        <v>8941</v>
      </c>
      <c r="B8943" s="488">
        <v>45594</v>
      </c>
      <c r="C8943" s="96" t="s">
        <v>121</v>
      </c>
      <c r="D8943" s="408" t="str">
        <f>VLOOKUP(C8943,X$4:Z8649,2,FALSE)</f>
        <v>میکسر امیکو</v>
      </c>
      <c r="E8943" s="408" t="str">
        <f>VLOOKUP(C8943,X$4:Z8649,3,FALSE)</f>
        <v>شرکتی</v>
      </c>
      <c r="F8943" s="97">
        <v>66</v>
      </c>
      <c r="G8943" s="97"/>
      <c r="H8943" s="116"/>
      <c r="I8943" s="116"/>
      <c r="J8943" s="97"/>
      <c r="AD8943" s="476"/>
      <c r="AI8943" s="473"/>
    </row>
    <row r="8944" spans="1:35" s="4" customFormat="1" x14ac:dyDescent="0.25">
      <c r="A8944" s="408">
        <f t="shared" si="133"/>
        <v>8942</v>
      </c>
      <c r="B8944" s="488">
        <v>45594</v>
      </c>
      <c r="C8944" s="96" t="s">
        <v>349</v>
      </c>
      <c r="D8944" s="408" t="str">
        <f>VLOOKUP(C8944,X$4:Z8650,2,FALSE)</f>
        <v>میکسر اتکو</v>
      </c>
      <c r="E8944" s="408" t="str">
        <f>VLOOKUP(C8944,X$4:Z8650,3,FALSE)</f>
        <v>شرکتی</v>
      </c>
      <c r="F8944" s="97">
        <v>69</v>
      </c>
      <c r="G8944" s="97"/>
      <c r="H8944" s="116"/>
      <c r="I8944" s="116"/>
      <c r="J8944" s="97"/>
      <c r="AD8944" s="476"/>
      <c r="AI8944" s="473"/>
    </row>
    <row r="8945" spans="1:35" s="4" customFormat="1" x14ac:dyDescent="0.25">
      <c r="A8945" s="408">
        <f t="shared" si="133"/>
        <v>8943</v>
      </c>
      <c r="B8945" s="488">
        <v>45594</v>
      </c>
      <c r="C8945" s="96" t="s">
        <v>449</v>
      </c>
      <c r="D8945" s="408" t="str">
        <f>VLOOKUP(C8945,X$4:Z8651,2,FALSE)</f>
        <v>میکسر امیکو</v>
      </c>
      <c r="E8945" s="408" t="str">
        <f>VLOOKUP(C8945,X$4:Z8651,3,FALSE)</f>
        <v>شرکتی</v>
      </c>
      <c r="F8945" s="97">
        <v>0</v>
      </c>
      <c r="G8945" s="97"/>
      <c r="H8945" s="116"/>
      <c r="I8945" s="116"/>
      <c r="J8945" s="97"/>
      <c r="AD8945" s="476"/>
      <c r="AI8945" s="473"/>
    </row>
    <row r="8946" spans="1:35" s="4" customFormat="1" x14ac:dyDescent="0.25">
      <c r="A8946" s="408">
        <f t="shared" si="133"/>
        <v>8944</v>
      </c>
      <c r="B8946" s="488">
        <v>45594</v>
      </c>
      <c r="C8946" s="96" t="s">
        <v>118</v>
      </c>
      <c r="D8946" s="408" t="str">
        <f>VLOOKUP(C8946,X$4:Z8652,2,FALSE)</f>
        <v>غلطک</v>
      </c>
      <c r="E8946" s="408" t="str">
        <f>VLOOKUP(C8946,X$4:Z8652,3,FALSE)</f>
        <v>شرکتی</v>
      </c>
      <c r="F8946" s="97">
        <v>103</v>
      </c>
      <c r="G8946" s="97"/>
      <c r="H8946" s="116"/>
      <c r="I8946" s="116"/>
      <c r="J8946" s="97"/>
      <c r="AD8946" s="476"/>
      <c r="AI8946" s="473"/>
    </row>
    <row r="8947" spans="1:35" s="4" customFormat="1" x14ac:dyDescent="0.25">
      <c r="A8947" s="408">
        <f t="shared" si="133"/>
        <v>8945</v>
      </c>
      <c r="B8947" s="488">
        <v>45594</v>
      </c>
      <c r="C8947" s="96" t="s">
        <v>109</v>
      </c>
      <c r="D8947" s="408" t="str">
        <f>VLOOKUP(C8947,X$4:Z8653,2,FALSE)</f>
        <v>غلطک</v>
      </c>
      <c r="E8947" s="408" t="str">
        <f>VLOOKUP(C8947,X$4:Z8653,3,FALSE)</f>
        <v>شرکتی</v>
      </c>
      <c r="F8947" s="97">
        <v>0</v>
      </c>
      <c r="G8947" s="97"/>
      <c r="H8947" s="116"/>
      <c r="I8947" s="116"/>
      <c r="J8947" s="97"/>
      <c r="AD8947" s="476"/>
      <c r="AI8947" s="473"/>
    </row>
    <row r="8948" spans="1:35" s="4" customFormat="1" x14ac:dyDescent="0.25">
      <c r="A8948" s="408">
        <f t="shared" si="133"/>
        <v>8946</v>
      </c>
      <c r="B8948" s="488">
        <v>45594</v>
      </c>
      <c r="C8948" s="96" t="s">
        <v>106</v>
      </c>
      <c r="D8948" s="408" t="str">
        <f>VLOOKUP(C8948,X$4:Z8654,2,FALSE)</f>
        <v>غلطک</v>
      </c>
      <c r="E8948" s="408" t="str">
        <f>VLOOKUP(C8948,X$4:Z8654,3,FALSE)</f>
        <v>شرکتی</v>
      </c>
      <c r="F8948" s="97">
        <v>132</v>
      </c>
      <c r="G8948" s="97"/>
      <c r="H8948" s="116"/>
      <c r="I8948" s="116"/>
      <c r="J8948" s="97"/>
      <c r="AD8948" s="476"/>
      <c r="AI8948" s="473"/>
    </row>
    <row r="8949" spans="1:35" s="4" customFormat="1" x14ac:dyDescent="0.25">
      <c r="A8949" s="408">
        <f t="shared" si="133"/>
        <v>8947</v>
      </c>
      <c r="B8949" s="488">
        <v>45594</v>
      </c>
      <c r="C8949" s="2" t="s">
        <v>278</v>
      </c>
      <c r="D8949" s="408" t="str">
        <f>VLOOKUP(C8949,X$4:Z8655,2,FALSE)</f>
        <v>غلطک</v>
      </c>
      <c r="E8949" s="408" t="str">
        <f>VLOOKUP(C8949,X$4:Z8655,3,FALSE)</f>
        <v>شرکتی</v>
      </c>
      <c r="F8949" s="97">
        <v>0</v>
      </c>
      <c r="G8949" s="97"/>
      <c r="H8949" s="116"/>
      <c r="I8949" s="116"/>
      <c r="J8949" s="97"/>
      <c r="AD8949" s="476"/>
      <c r="AI8949" s="473"/>
    </row>
    <row r="8950" spans="1:35" s="4" customFormat="1" x14ac:dyDescent="0.25">
      <c r="A8950" s="408">
        <f t="shared" si="133"/>
        <v>8948</v>
      </c>
      <c r="B8950" s="488">
        <v>45594</v>
      </c>
      <c r="C8950" s="96" t="s">
        <v>539</v>
      </c>
      <c r="D8950" s="408" t="str">
        <f>VLOOKUP(C8950,X$4:Z8656,2,FALSE)</f>
        <v>غلطک</v>
      </c>
      <c r="E8950" s="408" t="str">
        <f>VLOOKUP(C8950,X$4:Z8656,3,FALSE)</f>
        <v>شرکتی</v>
      </c>
      <c r="F8950" s="97">
        <v>0</v>
      </c>
      <c r="G8950" s="97"/>
      <c r="H8950" s="116"/>
      <c r="I8950" s="116"/>
      <c r="J8950" s="97"/>
      <c r="AD8950" s="476"/>
      <c r="AI8950" s="473"/>
    </row>
    <row r="8951" spans="1:35" s="4" customFormat="1" x14ac:dyDescent="0.25">
      <c r="A8951" s="408">
        <f t="shared" si="133"/>
        <v>8949</v>
      </c>
      <c r="B8951" s="488">
        <v>45594</v>
      </c>
      <c r="C8951" s="96" t="s">
        <v>562</v>
      </c>
      <c r="D8951" s="408" t="str">
        <f>VLOOKUP(C8951,X$4:Z8657,2,FALSE)</f>
        <v>غلطک</v>
      </c>
      <c r="E8951" s="408" t="str">
        <f>VLOOKUP(C8951,X$4:Z8657,3,FALSE)</f>
        <v>شرکتی</v>
      </c>
      <c r="F8951" s="97">
        <v>174</v>
      </c>
      <c r="G8951" s="97"/>
      <c r="H8951" s="116"/>
      <c r="I8951" s="116"/>
      <c r="J8951" s="97"/>
      <c r="AD8951" s="476"/>
      <c r="AI8951" s="473"/>
    </row>
    <row r="8952" spans="1:35" s="4" customFormat="1" x14ac:dyDescent="0.25">
      <c r="A8952" s="408">
        <f t="shared" si="133"/>
        <v>8950</v>
      </c>
      <c r="B8952" s="488">
        <v>45594</v>
      </c>
      <c r="C8952" s="96" t="s">
        <v>91</v>
      </c>
      <c r="D8952" s="408" t="str">
        <f>VLOOKUP(C8952,X$4:Z8658,2,FALSE)</f>
        <v>کامیون کمپرسی جفت</v>
      </c>
      <c r="E8952" s="408" t="str">
        <f>VLOOKUP(C8952,X$4:Z8658,3,FALSE)</f>
        <v>شرکتی</v>
      </c>
      <c r="F8952" s="97">
        <v>0</v>
      </c>
      <c r="G8952" s="97"/>
      <c r="H8952" s="116"/>
      <c r="I8952" s="116"/>
      <c r="J8952" s="97"/>
      <c r="AD8952" s="476"/>
      <c r="AI8952" s="473"/>
    </row>
    <row r="8953" spans="1:35" s="4" customFormat="1" x14ac:dyDescent="0.25">
      <c r="A8953" s="408">
        <f t="shared" si="133"/>
        <v>8951</v>
      </c>
      <c r="B8953" s="488">
        <v>45594</v>
      </c>
      <c r="C8953" s="96" t="s">
        <v>94</v>
      </c>
      <c r="D8953" s="408" t="str">
        <f>VLOOKUP(C8953,X$4:Z8659,2,FALSE)</f>
        <v>کامیون کمپرسی جفت</v>
      </c>
      <c r="E8953" s="408" t="str">
        <f>VLOOKUP(C8953,X$4:Z8659,3,FALSE)</f>
        <v>شرکتی</v>
      </c>
      <c r="F8953" s="97">
        <v>0</v>
      </c>
      <c r="G8953" s="97"/>
      <c r="H8953" s="116"/>
      <c r="I8953" s="116"/>
      <c r="J8953" s="97"/>
      <c r="AD8953" s="476"/>
      <c r="AI8953" s="473"/>
    </row>
    <row r="8954" spans="1:35" s="4" customFormat="1" x14ac:dyDescent="0.25">
      <c r="A8954" s="408">
        <f t="shared" si="133"/>
        <v>8952</v>
      </c>
      <c r="B8954" s="488">
        <v>45594</v>
      </c>
      <c r="C8954" s="96" t="s">
        <v>116</v>
      </c>
      <c r="D8954" s="408" t="str">
        <f>VLOOKUP(C8954,X$4:Z8660,2,FALSE)</f>
        <v>کامیون کمپرسی جفت</v>
      </c>
      <c r="E8954" s="408" t="str">
        <f>VLOOKUP(C8954,X$4:Z8660,3,FALSE)</f>
        <v>شرکتی</v>
      </c>
      <c r="F8954" s="97">
        <v>0</v>
      </c>
      <c r="G8954" s="97"/>
      <c r="H8954" s="116"/>
      <c r="I8954" s="116"/>
      <c r="J8954" s="97"/>
      <c r="AD8954" s="476"/>
      <c r="AI8954" s="473"/>
    </row>
    <row r="8955" spans="1:35" s="4" customFormat="1" x14ac:dyDescent="0.25">
      <c r="A8955" s="408">
        <f t="shared" si="133"/>
        <v>8953</v>
      </c>
      <c r="B8955" s="488">
        <v>45594</v>
      </c>
      <c r="C8955" s="96" t="s">
        <v>128</v>
      </c>
      <c r="D8955" s="408" t="str">
        <f>VLOOKUP(C8955,X$4:Z8661,2,FALSE)</f>
        <v>تانکر ابپاش بنز</v>
      </c>
      <c r="E8955" s="408" t="str">
        <f>VLOOKUP(C8955,X$4:Z8661,3,FALSE)</f>
        <v>شرکتی</v>
      </c>
      <c r="F8955" s="97">
        <v>0</v>
      </c>
      <c r="G8955" s="97"/>
      <c r="H8955" s="116"/>
      <c r="I8955" s="116"/>
      <c r="J8955" s="97"/>
      <c r="AD8955" s="476"/>
      <c r="AI8955" s="473"/>
    </row>
    <row r="8956" spans="1:35" s="4" customFormat="1" x14ac:dyDescent="0.25">
      <c r="A8956" s="408">
        <f t="shared" si="133"/>
        <v>8954</v>
      </c>
      <c r="B8956" s="488">
        <v>45594</v>
      </c>
      <c r="C8956" s="96" t="s">
        <v>96</v>
      </c>
      <c r="D8956" s="408" t="str">
        <f>VLOOKUP(C8956,X$4:Z8662,2,FALSE)</f>
        <v>تانکر ابپاش بنز</v>
      </c>
      <c r="E8956" s="408" t="str">
        <f>VLOOKUP(C8956,X$4:Z8662,3,FALSE)</f>
        <v>شرکتی</v>
      </c>
      <c r="F8956" s="97">
        <v>57</v>
      </c>
      <c r="G8956" s="97"/>
      <c r="H8956" s="116"/>
      <c r="I8956" s="116"/>
      <c r="J8956" s="97"/>
      <c r="AD8956" s="476"/>
      <c r="AI8956" s="473"/>
    </row>
    <row r="8957" spans="1:35" s="4" customFormat="1" x14ac:dyDescent="0.25">
      <c r="A8957" s="408">
        <f t="shared" si="133"/>
        <v>8955</v>
      </c>
      <c r="B8957" s="488">
        <v>45594</v>
      </c>
      <c r="C8957" s="96" t="s">
        <v>113</v>
      </c>
      <c r="D8957" s="408" t="str">
        <f>VLOOKUP(C8957,X$4:Z8663,2,FALSE)</f>
        <v>تانکر سوخت بنز</v>
      </c>
      <c r="E8957" s="408" t="str">
        <f>VLOOKUP(C8957,X$4:Z8663,3,FALSE)</f>
        <v>شرکتی</v>
      </c>
      <c r="F8957" s="97">
        <v>0</v>
      </c>
      <c r="G8957" s="97"/>
      <c r="H8957" s="116"/>
      <c r="I8957" s="116"/>
      <c r="J8957" s="97"/>
      <c r="AD8957" s="476"/>
      <c r="AI8957" s="473"/>
    </row>
    <row r="8958" spans="1:35" s="4" customFormat="1" x14ac:dyDescent="0.25">
      <c r="A8958" s="408">
        <f t="shared" si="133"/>
        <v>8956</v>
      </c>
      <c r="B8958" s="488">
        <v>45594</v>
      </c>
      <c r="C8958" s="96" t="s">
        <v>156</v>
      </c>
      <c r="D8958" s="408" t="str">
        <f>VLOOKUP(C8958,X$4:Z8664,2,FALSE)</f>
        <v>بیل مکانیکی 220</v>
      </c>
      <c r="E8958" s="408" t="str">
        <f>VLOOKUP(C8958,X$4:Z8664,3,FALSE)</f>
        <v>تکبری</v>
      </c>
      <c r="F8958" s="97">
        <v>0</v>
      </c>
      <c r="G8958" s="97"/>
      <c r="H8958" s="116"/>
      <c r="I8958" s="116"/>
      <c r="J8958" s="97"/>
      <c r="AD8958" s="476"/>
      <c r="AI8958" s="473"/>
    </row>
    <row r="8959" spans="1:35" s="4" customFormat="1" x14ac:dyDescent="0.25">
      <c r="A8959" s="408">
        <f t="shared" si="133"/>
        <v>8957</v>
      </c>
      <c r="B8959" s="488">
        <v>45594</v>
      </c>
      <c r="C8959" s="96" t="s">
        <v>142</v>
      </c>
      <c r="D8959" s="408" t="str">
        <f>VLOOKUP(C8959,X$4:Z8665,2,FALSE)</f>
        <v>بلدوزر D85</v>
      </c>
      <c r="E8959" s="408" t="str">
        <f>VLOOKUP(C8959,X$4:Z8665,3,FALSE)</f>
        <v>اکبری</v>
      </c>
      <c r="F8959" s="97">
        <v>214</v>
      </c>
      <c r="G8959" s="97"/>
      <c r="H8959" s="116"/>
      <c r="I8959" s="116"/>
      <c r="J8959" s="97"/>
      <c r="AD8959" s="476"/>
      <c r="AI8959" s="473"/>
    </row>
    <row r="8960" spans="1:35" s="4" customFormat="1" x14ac:dyDescent="0.25">
      <c r="A8960" s="408">
        <f t="shared" si="133"/>
        <v>8958</v>
      </c>
      <c r="B8960" s="488">
        <v>45594</v>
      </c>
      <c r="C8960" s="96" t="s">
        <v>144</v>
      </c>
      <c r="D8960" s="408" t="str">
        <f>VLOOKUP(C8960,X$4:Z8666,2,FALSE)</f>
        <v>بلدوزر D85</v>
      </c>
      <c r="E8960" s="408" t="str">
        <f>VLOOKUP(C8960,X$4:Z8666,3,FALSE)</f>
        <v>اکبری</v>
      </c>
      <c r="F8960" s="97">
        <v>250</v>
      </c>
      <c r="G8960" s="97"/>
      <c r="H8960" s="116"/>
      <c r="I8960" s="116"/>
      <c r="J8960" s="97"/>
      <c r="AD8960" s="476"/>
      <c r="AI8960" s="473"/>
    </row>
    <row r="8961" spans="1:35" s="4" customFormat="1" x14ac:dyDescent="0.25">
      <c r="A8961" s="408">
        <f t="shared" si="133"/>
        <v>8959</v>
      </c>
      <c r="B8961" s="488">
        <v>45594</v>
      </c>
      <c r="C8961" s="96" t="s">
        <v>145</v>
      </c>
      <c r="D8961" s="408" t="str">
        <f>VLOOKUP(C8961,X$4:Z8667,2,FALSE)</f>
        <v>بلدوزر کاترپیلار D8</v>
      </c>
      <c r="E8961" s="408" t="str">
        <f>VLOOKUP(C8961,X$4:Z8667,3,FALSE)</f>
        <v>حسن پور</v>
      </c>
      <c r="F8961" s="97">
        <v>0</v>
      </c>
      <c r="G8961" s="97"/>
      <c r="H8961" s="116"/>
      <c r="I8961" s="116"/>
      <c r="J8961" s="97"/>
      <c r="AD8961" s="476"/>
      <c r="AI8961" s="473"/>
    </row>
    <row r="8962" spans="1:35" s="4" customFormat="1" x14ac:dyDescent="0.25">
      <c r="A8962" s="408">
        <f t="shared" si="133"/>
        <v>8960</v>
      </c>
      <c r="B8962" s="488">
        <v>45594</v>
      </c>
      <c r="C8962" s="96" t="s">
        <v>160</v>
      </c>
      <c r="D8962" s="408" t="str">
        <f>VLOOKUP(C8962,X$4:Z8668,2,FALSE)</f>
        <v>بیل مکانیکی 220</v>
      </c>
      <c r="E8962" s="408" t="str">
        <f>VLOOKUP(C8962,X$4:Z8668,3,FALSE)</f>
        <v>رضاپور</v>
      </c>
      <c r="F8962" s="97">
        <v>0</v>
      </c>
      <c r="G8962" s="97"/>
      <c r="H8962" s="116"/>
      <c r="I8962" s="116"/>
      <c r="J8962" s="97"/>
      <c r="AD8962" s="476"/>
      <c r="AI8962" s="473"/>
    </row>
    <row r="8963" spans="1:35" s="4" customFormat="1" x14ac:dyDescent="0.25">
      <c r="A8963" s="408">
        <f t="shared" si="133"/>
        <v>8961</v>
      </c>
      <c r="B8963" s="488">
        <v>45594</v>
      </c>
      <c r="C8963" s="96" t="s">
        <v>283</v>
      </c>
      <c r="D8963" s="408" t="str">
        <f>VLOOKUP(C8963,X$4:Z8669,2,FALSE)</f>
        <v>لودر ZL50</v>
      </c>
      <c r="E8963" s="408" t="str">
        <f>VLOOKUP(C8963,X$4:Z8669,3,FALSE)</f>
        <v>میرزایی</v>
      </c>
      <c r="F8963" s="97">
        <v>0</v>
      </c>
      <c r="G8963" s="97"/>
      <c r="H8963" s="116"/>
      <c r="I8963" s="116"/>
      <c r="J8963" s="97"/>
      <c r="AD8963" s="476"/>
      <c r="AI8963" s="473"/>
    </row>
    <row r="8964" spans="1:35" s="4" customFormat="1" x14ac:dyDescent="0.25">
      <c r="A8964" s="408">
        <f t="shared" si="133"/>
        <v>8962</v>
      </c>
      <c r="B8964" s="488">
        <v>45594</v>
      </c>
      <c r="C8964" s="96" t="s">
        <v>148</v>
      </c>
      <c r="D8964" s="408" t="str">
        <f>VLOOKUP(C8964,X$4:Z8670,2,FALSE)</f>
        <v>کامیون کمپرسی تک</v>
      </c>
      <c r="E8964" s="408" t="str">
        <f>VLOOKUP(C8964,X$4:Z8670,3,FALSE)</f>
        <v>میرزایی</v>
      </c>
      <c r="F8964" s="97">
        <v>0</v>
      </c>
      <c r="G8964" s="97"/>
      <c r="H8964" s="116"/>
      <c r="I8964" s="116"/>
      <c r="J8964" s="97"/>
      <c r="AD8964" s="476"/>
      <c r="AI8964" s="473"/>
    </row>
    <row r="8965" spans="1:35" s="4" customFormat="1" x14ac:dyDescent="0.25">
      <c r="A8965" s="408">
        <f t="shared" si="133"/>
        <v>8963</v>
      </c>
      <c r="B8965" s="488">
        <v>45594</v>
      </c>
      <c r="C8965" s="213" t="s">
        <v>467</v>
      </c>
      <c r="D8965" s="408" t="str">
        <f>VLOOKUP(C8965,X$4:Z8671,2,FALSE)</f>
        <v>تانکر ابپاش بنز</v>
      </c>
      <c r="E8965" s="408" t="str">
        <f>VLOOKUP(C8965,X$4:Z8671,3,FALSE)</f>
        <v>میرزایی</v>
      </c>
      <c r="F8965" s="97">
        <v>0</v>
      </c>
      <c r="G8965" s="97"/>
      <c r="H8965" s="116"/>
      <c r="I8965" s="116"/>
      <c r="J8965" s="97"/>
      <c r="AD8965" s="476"/>
      <c r="AI8965" s="473"/>
    </row>
    <row r="8966" spans="1:35" s="4" customFormat="1" x14ac:dyDescent="0.25">
      <c r="A8966" s="408">
        <f t="shared" si="133"/>
        <v>8964</v>
      </c>
      <c r="B8966" s="488">
        <v>45594</v>
      </c>
      <c r="C8966" s="96" t="s">
        <v>150</v>
      </c>
      <c r="D8966" s="408" t="str">
        <f>VLOOKUP(C8966,X$4:Z8672,2,FALSE)</f>
        <v>کامیون کمپرسی تک</v>
      </c>
      <c r="E8966" s="408" t="str">
        <f>VLOOKUP(C8966,X$4:Z8672,3,FALSE)</f>
        <v>میرزایی</v>
      </c>
      <c r="F8966" s="97">
        <v>0</v>
      </c>
      <c r="G8966" s="97"/>
      <c r="H8966" s="116"/>
      <c r="I8966" s="116"/>
      <c r="J8966" s="97"/>
      <c r="AD8966" s="476"/>
      <c r="AI8966" s="473"/>
    </row>
    <row r="8967" spans="1:35" s="4" customFormat="1" x14ac:dyDescent="0.25">
      <c r="A8967" s="408">
        <f t="shared" si="133"/>
        <v>8965</v>
      </c>
      <c r="B8967" s="488">
        <v>45594</v>
      </c>
      <c r="C8967" s="96" t="s">
        <v>153</v>
      </c>
      <c r="D8967" s="408" t="str">
        <f>VLOOKUP(C8967,X$4:Z8673,2,FALSE)</f>
        <v>لودر</v>
      </c>
      <c r="E8967" s="408" t="str">
        <f>VLOOKUP(C8967,X$4:Z8673,3,FALSE)</f>
        <v>صداقت</v>
      </c>
      <c r="F8967" s="97">
        <v>0</v>
      </c>
      <c r="G8967" s="97"/>
      <c r="H8967" s="116"/>
      <c r="I8967" s="116"/>
      <c r="J8967" s="97"/>
      <c r="AD8967" s="476"/>
      <c r="AI8967" s="473"/>
    </row>
    <row r="8968" spans="1:35" s="4" customFormat="1" x14ac:dyDescent="0.25">
      <c r="A8968" s="408">
        <f t="shared" si="133"/>
        <v>8966</v>
      </c>
      <c r="B8968" s="488">
        <v>45594</v>
      </c>
      <c r="C8968" s="96" t="s">
        <v>154</v>
      </c>
      <c r="D8968" s="408" t="str">
        <f>VLOOKUP(C8968,X$4:Z8674,2,FALSE)</f>
        <v>کامیون کمپرسی تک</v>
      </c>
      <c r="E8968" s="408" t="str">
        <f>VLOOKUP(C8968,X$4:Z8674,3,FALSE)</f>
        <v>صداقت</v>
      </c>
      <c r="F8968" s="97">
        <v>0</v>
      </c>
      <c r="G8968" s="97"/>
      <c r="H8968" s="116"/>
      <c r="I8968" s="116"/>
      <c r="J8968" s="97"/>
      <c r="AD8968" s="476"/>
      <c r="AI8968" s="473"/>
    </row>
    <row r="8969" spans="1:35" s="4" customFormat="1" x14ac:dyDescent="0.25">
      <c r="A8969" s="408">
        <f t="shared" si="133"/>
        <v>8967</v>
      </c>
      <c r="B8969" s="488">
        <v>45594</v>
      </c>
      <c r="C8969" s="96" t="s">
        <v>155</v>
      </c>
      <c r="D8969" s="408" t="str">
        <f>VLOOKUP(C8969,X$4:Z8675,2,FALSE)</f>
        <v>کامیون کمپرسی تک</v>
      </c>
      <c r="E8969" s="408" t="str">
        <f>VLOOKUP(C8969,X$4:Z8675,3,FALSE)</f>
        <v>صداقت</v>
      </c>
      <c r="F8969" s="97">
        <v>0</v>
      </c>
      <c r="G8969" s="97"/>
      <c r="H8969" s="116"/>
      <c r="I8969" s="116"/>
      <c r="J8969" s="97"/>
      <c r="AD8969" s="476"/>
      <c r="AI8969" s="473"/>
    </row>
    <row r="8970" spans="1:35" s="4" customFormat="1" x14ac:dyDescent="0.25">
      <c r="A8970" s="408">
        <f t="shared" si="133"/>
        <v>8968</v>
      </c>
      <c r="B8970" s="488">
        <v>45594</v>
      </c>
      <c r="C8970" s="96" t="s">
        <v>379</v>
      </c>
      <c r="D8970" s="408" t="str">
        <f>VLOOKUP(C8970,X$4:Z8676,2,FALSE)</f>
        <v>کامیون کمپرسی تک</v>
      </c>
      <c r="E8970" s="408" t="str">
        <f>VLOOKUP(C8970,X$4:Z8676,3,FALSE)</f>
        <v>جواد رضاپور</v>
      </c>
      <c r="F8970" s="97">
        <v>139</v>
      </c>
      <c r="G8970" s="97"/>
      <c r="H8970" s="116"/>
      <c r="I8970" s="116"/>
      <c r="J8970" s="97"/>
      <c r="AD8970" s="476"/>
      <c r="AI8970" s="473"/>
    </row>
    <row r="8971" spans="1:35" s="4" customFormat="1" x14ac:dyDescent="0.25">
      <c r="A8971" s="408">
        <f t="shared" si="133"/>
        <v>8969</v>
      </c>
      <c r="B8971" s="488">
        <v>45594</v>
      </c>
      <c r="C8971" s="96" t="s">
        <v>380</v>
      </c>
      <c r="D8971" s="408" t="str">
        <f>VLOOKUP(C8971,X$4:Z8677,2,FALSE)</f>
        <v>کامیون کمپرسی تک</v>
      </c>
      <c r="E8971" s="408" t="str">
        <f>VLOOKUP(C8971,X$4:Z8677,3,FALSE)</f>
        <v>جواد رضاپور</v>
      </c>
      <c r="F8971" s="97">
        <v>122</v>
      </c>
      <c r="G8971" s="97"/>
      <c r="H8971" s="116"/>
      <c r="I8971" s="116"/>
      <c r="J8971" s="97"/>
      <c r="AD8971" s="476"/>
      <c r="AI8971" s="473"/>
    </row>
    <row r="8972" spans="1:35" s="4" customFormat="1" x14ac:dyDescent="0.25">
      <c r="A8972" s="408">
        <f t="shared" si="133"/>
        <v>8970</v>
      </c>
      <c r="B8972" s="488">
        <v>45594</v>
      </c>
      <c r="C8972" s="96" t="s">
        <v>489</v>
      </c>
      <c r="D8972" s="408" t="str">
        <f>VLOOKUP(C8972,X$4:Z8678,2,FALSE)</f>
        <v>کامیون کمپرسی تک</v>
      </c>
      <c r="E8972" s="408" t="str">
        <f>VLOOKUP(C8972,X$4:Z8678,3,FALSE)</f>
        <v>جواد رضاپور</v>
      </c>
      <c r="F8972" s="97">
        <v>125</v>
      </c>
      <c r="G8972" s="97"/>
      <c r="H8972" s="116"/>
      <c r="I8972" s="116"/>
      <c r="J8972" s="97"/>
      <c r="AD8972" s="476"/>
      <c r="AI8972" s="473"/>
    </row>
    <row r="8973" spans="1:35" s="4" customFormat="1" x14ac:dyDescent="0.25">
      <c r="A8973" s="408">
        <f t="shared" si="133"/>
        <v>8971</v>
      </c>
      <c r="B8973" s="488">
        <v>45594</v>
      </c>
      <c r="C8973" s="96" t="s">
        <v>389</v>
      </c>
      <c r="D8973" s="408" t="str">
        <f>VLOOKUP(C8973,X$4:Z8679,2,FALSE)</f>
        <v>لودر</v>
      </c>
      <c r="E8973" s="408" t="str">
        <f>VLOOKUP(C8973,X$4:Z8679,3,FALSE)</f>
        <v>جواد رضاپور</v>
      </c>
      <c r="F8973" s="97">
        <v>145</v>
      </c>
      <c r="G8973" s="97"/>
      <c r="H8973" s="116"/>
      <c r="I8973" s="116"/>
      <c r="J8973" s="97"/>
      <c r="AD8973" s="476"/>
      <c r="AI8973" s="473"/>
    </row>
    <row r="8974" spans="1:35" s="4" customFormat="1" x14ac:dyDescent="0.25">
      <c r="A8974" s="408">
        <f t="shared" si="133"/>
        <v>8972</v>
      </c>
      <c r="B8974" s="488">
        <v>45594</v>
      </c>
      <c r="C8974" s="96" t="s">
        <v>177</v>
      </c>
      <c r="D8974" s="408" t="str">
        <f>VLOOKUP(C8974,X$4:Z8680,2,FALSE)</f>
        <v>تانکر ابپاش بنز</v>
      </c>
      <c r="E8974" s="408" t="str">
        <f>VLOOKUP(C8974,X$4:Z8680,3,FALSE)</f>
        <v>گلپایگانی</v>
      </c>
      <c r="F8974" s="97">
        <v>0</v>
      </c>
      <c r="G8974" s="97"/>
      <c r="H8974" s="116"/>
      <c r="I8974" s="116"/>
      <c r="J8974" s="97"/>
      <c r="AD8974" s="476"/>
      <c r="AI8974" s="473"/>
    </row>
    <row r="8975" spans="1:35" s="4" customFormat="1" x14ac:dyDescent="0.25">
      <c r="A8975" s="408">
        <f t="shared" si="133"/>
        <v>8973</v>
      </c>
      <c r="B8975" s="488">
        <v>45594</v>
      </c>
      <c r="C8975" s="96" t="s">
        <v>390</v>
      </c>
      <c r="D8975" s="408" t="str">
        <f>VLOOKUP(C8975,X$4:Z8681,2,FALSE)</f>
        <v>بلدوزر D85</v>
      </c>
      <c r="E8975" s="408" t="str">
        <f>VLOOKUP(C8975,X$4:Z8681,3,FALSE)</f>
        <v>جواد رضاپور</v>
      </c>
      <c r="F8975" s="97">
        <v>0</v>
      </c>
      <c r="G8975" s="97"/>
      <c r="H8975" s="116"/>
      <c r="I8975" s="116"/>
      <c r="J8975" s="97"/>
      <c r="AD8975" s="476"/>
      <c r="AI8975" s="473"/>
    </row>
    <row r="8976" spans="1:35" s="4" customFormat="1" x14ac:dyDescent="0.25">
      <c r="A8976" s="408">
        <f t="shared" si="133"/>
        <v>8974</v>
      </c>
      <c r="B8976" s="488">
        <v>45594</v>
      </c>
      <c r="C8976" s="96" t="s">
        <v>425</v>
      </c>
      <c r="D8976" s="408" t="str">
        <f>VLOOKUP(C8976,X$4:Z8682,2,FALSE)</f>
        <v>بلدوزر D85</v>
      </c>
      <c r="E8976" s="203" t="s">
        <v>498</v>
      </c>
      <c r="F8976" s="97">
        <v>219</v>
      </c>
      <c r="G8976" s="97"/>
      <c r="H8976" s="116"/>
      <c r="I8976" s="116"/>
      <c r="J8976" s="97"/>
      <c r="AD8976" s="476"/>
      <c r="AI8976" s="473"/>
    </row>
    <row r="8977" spans="1:35" s="4" customFormat="1" x14ac:dyDescent="0.25">
      <c r="A8977" s="408">
        <f t="shared" si="133"/>
        <v>8975</v>
      </c>
      <c r="B8977" s="488">
        <v>45594</v>
      </c>
      <c r="C8977" s="96" t="s">
        <v>426</v>
      </c>
      <c r="D8977" s="408" t="str">
        <f>VLOOKUP(C8977,X$4:Z8683,2,FALSE)</f>
        <v>تانکر آب</v>
      </c>
      <c r="E8977" s="408" t="str">
        <f>VLOOKUP(C8977,X$4:Z8683,3,FALSE)</f>
        <v>جواد رضاپور</v>
      </c>
      <c r="F8977" s="97">
        <v>113</v>
      </c>
      <c r="G8977" s="97"/>
      <c r="H8977" s="116"/>
      <c r="I8977" s="116"/>
      <c r="J8977" s="97"/>
      <c r="AD8977" s="476"/>
      <c r="AI8977" s="473"/>
    </row>
    <row r="8978" spans="1:35" s="4" customFormat="1" x14ac:dyDescent="0.25">
      <c r="A8978" s="408">
        <f t="shared" si="133"/>
        <v>8976</v>
      </c>
      <c r="B8978" s="488">
        <v>45594</v>
      </c>
      <c r="C8978" s="96" t="s">
        <v>162</v>
      </c>
      <c r="D8978" s="408" t="str">
        <f>VLOOKUP(C8978,X$4:Z8684,2,FALSE)</f>
        <v>گریدر 14G</v>
      </c>
      <c r="E8978" s="408" t="str">
        <f>VLOOKUP(C8978,X$4:Z8684,3,FALSE)</f>
        <v>محمد پور</v>
      </c>
      <c r="F8978" s="97">
        <v>0</v>
      </c>
      <c r="G8978" s="97"/>
      <c r="H8978" s="116"/>
      <c r="I8978" s="116"/>
      <c r="J8978" s="97"/>
      <c r="AD8978" s="476"/>
      <c r="AI8978" s="473"/>
    </row>
    <row r="8979" spans="1:35" s="4" customFormat="1" x14ac:dyDescent="0.25">
      <c r="A8979" s="408">
        <f t="shared" si="133"/>
        <v>8977</v>
      </c>
      <c r="B8979" s="488">
        <v>45594</v>
      </c>
      <c r="C8979" s="96" t="s">
        <v>166</v>
      </c>
      <c r="D8979" s="408" t="str">
        <f>VLOOKUP(C8979,X$4:Z8685,2,FALSE)</f>
        <v>غلطک کششی</v>
      </c>
      <c r="E8979" s="408" t="str">
        <f>VLOOKUP(C8979,X$4:Z8685,3,FALSE)</f>
        <v>محمد پور</v>
      </c>
      <c r="F8979" s="97">
        <v>0</v>
      </c>
      <c r="G8979" s="97"/>
      <c r="H8979" s="116"/>
      <c r="I8979" s="116"/>
      <c r="J8979" s="97"/>
      <c r="AD8979" s="476"/>
      <c r="AI8979" s="473"/>
    </row>
    <row r="8980" spans="1:35" s="4" customFormat="1" x14ac:dyDescent="0.25">
      <c r="A8980" s="408">
        <f t="shared" si="133"/>
        <v>8978</v>
      </c>
      <c r="B8980" s="488">
        <v>45594</v>
      </c>
      <c r="C8980" s="96" t="s">
        <v>169</v>
      </c>
      <c r="D8980" s="408" t="str">
        <f>VLOOKUP(C8980,X$4:Z8686,2,FALSE)</f>
        <v>غلطک کششی</v>
      </c>
      <c r="E8980" s="408" t="str">
        <f>VLOOKUP(C8980,X$4:Z8686,3,FALSE)</f>
        <v>محمد پور</v>
      </c>
      <c r="F8980" s="97">
        <v>0</v>
      </c>
      <c r="G8980" s="97"/>
      <c r="H8980" s="116"/>
      <c r="I8980" s="116"/>
      <c r="J8980" s="97"/>
      <c r="AD8980" s="476"/>
      <c r="AI8980" s="473"/>
    </row>
    <row r="8981" spans="1:35" s="4" customFormat="1" x14ac:dyDescent="0.25">
      <c r="A8981" s="408">
        <f t="shared" si="133"/>
        <v>8979</v>
      </c>
      <c r="B8981" s="488">
        <v>45594</v>
      </c>
      <c r="C8981" s="96" t="s">
        <v>170</v>
      </c>
      <c r="D8981" s="408" t="str">
        <f>VLOOKUP(C8981,X$4:Z8687,2,FALSE)</f>
        <v>لودر</v>
      </c>
      <c r="E8981" s="408" t="str">
        <f>VLOOKUP(C8981,X$4:Z8687,3,FALSE)</f>
        <v>محمد پور</v>
      </c>
      <c r="F8981" s="97">
        <v>0</v>
      </c>
      <c r="G8981" s="97"/>
      <c r="H8981" s="116"/>
      <c r="I8981" s="116"/>
      <c r="J8981" s="97"/>
      <c r="AD8981" s="476"/>
      <c r="AI8981" s="473"/>
    </row>
    <row r="8982" spans="1:35" s="4" customFormat="1" x14ac:dyDescent="0.25">
      <c r="A8982" s="408">
        <f t="shared" si="133"/>
        <v>8980</v>
      </c>
      <c r="B8982" s="488">
        <v>45594</v>
      </c>
      <c r="C8982" s="96" t="s">
        <v>171</v>
      </c>
      <c r="D8982" s="408" t="str">
        <f>VLOOKUP(C8982,X$4:Z8688,2,FALSE)</f>
        <v>تانکر ابپاش بنز</v>
      </c>
      <c r="E8982" s="408" t="str">
        <f>VLOOKUP(C8982,X$4:Z8688,3,FALSE)</f>
        <v>محمد پور</v>
      </c>
      <c r="F8982" s="97">
        <v>0</v>
      </c>
      <c r="G8982" s="97"/>
      <c r="H8982" s="116"/>
      <c r="I8982" s="116"/>
      <c r="J8982" s="97"/>
      <c r="AD8982" s="476"/>
      <c r="AI8982" s="473"/>
    </row>
    <row r="8983" spans="1:35" s="4" customFormat="1" x14ac:dyDescent="0.25">
      <c r="A8983" s="408">
        <f t="shared" si="133"/>
        <v>8981</v>
      </c>
      <c r="B8983" s="488">
        <v>45594</v>
      </c>
      <c r="C8983" s="96" t="s">
        <v>172</v>
      </c>
      <c r="D8983" s="408" t="str">
        <f>VLOOKUP(C8983,X$4:Z8689,2,FALSE)</f>
        <v xml:space="preserve">غلطک </v>
      </c>
      <c r="E8983" s="408" t="str">
        <f>VLOOKUP(C8983,X$4:Z8689,3,FALSE)</f>
        <v>محمد پور</v>
      </c>
      <c r="F8983" s="97">
        <v>0</v>
      </c>
      <c r="G8983" s="97"/>
      <c r="H8983" s="116"/>
      <c r="I8983" s="116"/>
      <c r="J8983" s="97"/>
      <c r="AD8983" s="476"/>
      <c r="AI8983" s="473"/>
    </row>
    <row r="8984" spans="1:35" s="4" customFormat="1" x14ac:dyDescent="0.25">
      <c r="A8984" s="408">
        <f t="shared" si="133"/>
        <v>8982</v>
      </c>
      <c r="B8984" s="488">
        <v>45594</v>
      </c>
      <c r="C8984" s="96" t="s">
        <v>174</v>
      </c>
      <c r="D8984" s="408" t="str">
        <f>VLOOKUP(C8984,X$4:Z8690,2,FALSE)</f>
        <v>بلدوزر کاترپیلار D8</v>
      </c>
      <c r="E8984" s="408" t="str">
        <f>VLOOKUP(C8984,X$4:Z8690,3,FALSE)</f>
        <v>محمد پور</v>
      </c>
      <c r="F8984" s="97">
        <v>0</v>
      </c>
      <c r="G8984" s="97"/>
      <c r="H8984" s="116"/>
      <c r="I8984" s="116"/>
      <c r="J8984" s="97"/>
      <c r="AD8984" s="476"/>
      <c r="AI8984" s="473"/>
    </row>
    <row r="8985" spans="1:35" s="4" customFormat="1" x14ac:dyDescent="0.25">
      <c r="A8985" s="408">
        <f t="shared" si="133"/>
        <v>8983</v>
      </c>
      <c r="B8985" s="488">
        <v>45594</v>
      </c>
      <c r="C8985" s="96" t="s">
        <v>175</v>
      </c>
      <c r="D8985" s="408" t="str">
        <f>VLOOKUP(C8985,X$4:Z8691,2,FALSE)</f>
        <v>کامیون کمپرسی جفت</v>
      </c>
      <c r="E8985" s="408" t="str">
        <f>VLOOKUP(C8985,X$4:Z8691,3,FALSE)</f>
        <v>محمد پور</v>
      </c>
      <c r="F8985" s="97">
        <v>0</v>
      </c>
      <c r="G8985" s="97"/>
      <c r="H8985" s="116"/>
      <c r="I8985" s="116"/>
      <c r="J8985" s="97"/>
      <c r="AD8985" s="476"/>
      <c r="AI8985" s="473"/>
    </row>
    <row r="8986" spans="1:35" s="4" customFormat="1" x14ac:dyDescent="0.25">
      <c r="A8986" s="408">
        <f t="shared" si="133"/>
        <v>8984</v>
      </c>
      <c r="B8986" s="488">
        <v>45594</v>
      </c>
      <c r="C8986" s="96" t="s">
        <v>263</v>
      </c>
      <c r="D8986" s="408" t="str">
        <f>VLOOKUP(C8986,X$4:Z8692,2,FALSE)</f>
        <v>کامیون کمپرسی جفت</v>
      </c>
      <c r="E8986" s="408" t="str">
        <f>VLOOKUP(C8986,X$4:Z8692,3,FALSE)</f>
        <v>محمد پور</v>
      </c>
      <c r="F8986" s="97">
        <v>0</v>
      </c>
      <c r="G8986" s="97"/>
      <c r="H8986" s="116"/>
      <c r="I8986" s="116"/>
      <c r="J8986" s="97"/>
      <c r="AD8986" s="476"/>
      <c r="AI8986" s="473"/>
    </row>
    <row r="8987" spans="1:35" s="4" customFormat="1" x14ac:dyDescent="0.25">
      <c r="A8987" s="408">
        <f t="shared" si="133"/>
        <v>8985</v>
      </c>
      <c r="B8987" s="488">
        <v>45594</v>
      </c>
      <c r="C8987" s="96" t="s">
        <v>261</v>
      </c>
      <c r="D8987" s="408" t="str">
        <f>VLOOKUP(C8987,X$4:Z8693,2,FALSE)</f>
        <v>کامیون کمپرسی تک</v>
      </c>
      <c r="E8987" s="408" t="str">
        <f>VLOOKUP(C8987,X$4:Z8693,3,FALSE)</f>
        <v>محمد پور</v>
      </c>
      <c r="F8987" s="97">
        <v>0</v>
      </c>
      <c r="G8987" s="97"/>
      <c r="H8987" s="116"/>
      <c r="I8987" s="116"/>
      <c r="J8987" s="97"/>
      <c r="AD8987" s="476"/>
      <c r="AI8987" s="473"/>
    </row>
    <row r="8988" spans="1:35" s="4" customFormat="1" x14ac:dyDescent="0.25">
      <c r="A8988" s="408">
        <f t="shared" si="133"/>
        <v>8986</v>
      </c>
      <c r="B8988" s="488">
        <v>45594</v>
      </c>
      <c r="C8988" s="96" t="s">
        <v>277</v>
      </c>
      <c r="D8988" s="408" t="str">
        <f>VLOOKUP(C8988,X$4:Z8694,2,FALSE)</f>
        <v>کامیون کمپرسی جفت</v>
      </c>
      <c r="E8988" s="408" t="str">
        <f>VLOOKUP(C8988,X$4:Z8694,3,FALSE)</f>
        <v>محمد پور</v>
      </c>
      <c r="F8988" s="97">
        <v>123</v>
      </c>
      <c r="G8988" s="97"/>
      <c r="H8988" s="116"/>
      <c r="I8988" s="116"/>
      <c r="J8988" s="97"/>
      <c r="AD8988" s="476"/>
      <c r="AI8988" s="473"/>
    </row>
    <row r="8989" spans="1:35" s="4" customFormat="1" x14ac:dyDescent="0.25">
      <c r="A8989" s="408">
        <f t="shared" si="133"/>
        <v>8987</v>
      </c>
      <c r="B8989" s="488">
        <v>45594</v>
      </c>
      <c r="C8989" s="96" t="s">
        <v>254</v>
      </c>
      <c r="D8989" s="408" t="str">
        <f>VLOOKUP(C8989,X$4:Z8695,2,FALSE)</f>
        <v>تانکر ابپاش بنز</v>
      </c>
      <c r="E8989" s="408" t="str">
        <f>VLOOKUP(C8989,X$4:Z8695,3,FALSE)</f>
        <v>محمد پور</v>
      </c>
      <c r="F8989" s="97">
        <v>0</v>
      </c>
      <c r="G8989" s="97"/>
      <c r="H8989" s="116"/>
      <c r="I8989" s="116"/>
      <c r="J8989" s="97"/>
      <c r="AD8989" s="476"/>
      <c r="AI8989" s="473"/>
    </row>
    <row r="8990" spans="1:35" s="4" customFormat="1" x14ac:dyDescent="0.25">
      <c r="A8990" s="408">
        <f t="shared" si="133"/>
        <v>8988</v>
      </c>
      <c r="B8990" s="488">
        <v>45594</v>
      </c>
      <c r="C8990" s="96" t="s">
        <v>354</v>
      </c>
      <c r="D8990" s="408" t="str">
        <f>VLOOKUP(C8990,X$4:Z8696,2,FALSE)</f>
        <v>لودر</v>
      </c>
      <c r="E8990" s="408" t="str">
        <f>VLOOKUP(C8990,X$4:Z8696,3,FALSE)</f>
        <v>محمد پور</v>
      </c>
      <c r="F8990" s="97">
        <v>50</v>
      </c>
      <c r="G8990" s="97"/>
      <c r="H8990" s="116"/>
      <c r="I8990" s="116"/>
      <c r="J8990" s="97"/>
      <c r="AD8990" s="476"/>
      <c r="AI8990" s="473"/>
    </row>
    <row r="8991" spans="1:35" s="4" customFormat="1" x14ac:dyDescent="0.25">
      <c r="A8991" s="408">
        <f t="shared" si="133"/>
        <v>8989</v>
      </c>
      <c r="B8991" s="488">
        <v>45594</v>
      </c>
      <c r="C8991" s="96" t="s">
        <v>352</v>
      </c>
      <c r="D8991" s="408" t="str">
        <f>VLOOKUP(C8991,X$4:Z8697,2,FALSE)</f>
        <v>کمپرسی جفت</v>
      </c>
      <c r="E8991" s="408" t="str">
        <f>VLOOKUP(C8991,X$4:Z8697,3,FALSE)</f>
        <v>محمد پور</v>
      </c>
      <c r="F8991" s="97">
        <v>0</v>
      </c>
      <c r="G8991" s="97"/>
      <c r="H8991" s="116"/>
      <c r="I8991" s="116"/>
      <c r="J8991" s="97"/>
      <c r="AD8991" s="476"/>
      <c r="AI8991" s="473"/>
    </row>
    <row r="8992" spans="1:35" s="4" customFormat="1" x14ac:dyDescent="0.25">
      <c r="A8992" s="408">
        <f t="shared" si="133"/>
        <v>8990</v>
      </c>
      <c r="B8992" s="488">
        <v>45594</v>
      </c>
      <c r="C8992" s="96" t="s">
        <v>135</v>
      </c>
      <c r="D8992" s="408" t="str">
        <f>VLOOKUP(C8992,X$4:Z8698,2,FALSE)</f>
        <v>بیل مکانیکی PC400</v>
      </c>
      <c r="E8992" s="408" t="str">
        <f>VLOOKUP(C8992,X$4:Z8698,3,FALSE)</f>
        <v>انصاری</v>
      </c>
      <c r="F8992" s="97">
        <v>388</v>
      </c>
      <c r="G8992" s="97"/>
      <c r="H8992" s="116"/>
      <c r="I8992" s="116"/>
      <c r="J8992" s="97"/>
      <c r="AD8992" s="476"/>
      <c r="AI8992" s="473"/>
    </row>
    <row r="8993" spans="1:35" s="4" customFormat="1" x14ac:dyDescent="0.25">
      <c r="A8993" s="408">
        <f t="shared" si="133"/>
        <v>8991</v>
      </c>
      <c r="B8993" s="488">
        <v>45594</v>
      </c>
      <c r="C8993" s="96" t="s">
        <v>137</v>
      </c>
      <c r="D8993" s="408" t="str">
        <f>VLOOKUP(C8993,X$4:Z8699,2,FALSE)</f>
        <v>بیل مکانیکی PC300</v>
      </c>
      <c r="E8993" s="408" t="str">
        <f>VLOOKUP(C8993,X$4:Z8699,3,FALSE)</f>
        <v>انصاری</v>
      </c>
      <c r="F8993" s="97">
        <v>365</v>
      </c>
      <c r="G8993" s="97"/>
      <c r="H8993" s="116"/>
      <c r="I8993" s="116"/>
      <c r="J8993" s="97"/>
      <c r="AD8993" s="476"/>
      <c r="AI8993" s="473"/>
    </row>
    <row r="8994" spans="1:35" s="4" customFormat="1" x14ac:dyDescent="0.25">
      <c r="A8994" s="408">
        <f t="shared" ref="A8994:A9057" si="134">ROW()-2</f>
        <v>8992</v>
      </c>
      <c r="B8994" s="488">
        <v>45594</v>
      </c>
      <c r="C8994" s="96" t="s">
        <v>134</v>
      </c>
      <c r="D8994" s="408" t="str">
        <f>VLOOKUP(C8994,X$4:Z8700,2,FALSE)</f>
        <v>بلدوزر D155</v>
      </c>
      <c r="E8994" s="408" t="str">
        <f>VLOOKUP(C8994,X$4:Z8700,3,FALSE)</f>
        <v>انصاری</v>
      </c>
      <c r="F8994" s="97">
        <v>351</v>
      </c>
      <c r="G8994" s="97"/>
      <c r="H8994" s="116"/>
      <c r="I8994" s="116"/>
      <c r="J8994" s="97"/>
      <c r="AD8994" s="476"/>
      <c r="AI8994" s="473"/>
    </row>
    <row r="8995" spans="1:35" s="4" customFormat="1" x14ac:dyDescent="0.25">
      <c r="A8995" s="408">
        <f t="shared" si="134"/>
        <v>8993</v>
      </c>
      <c r="B8995" s="488">
        <v>45594</v>
      </c>
      <c r="C8995" s="96" t="s">
        <v>279</v>
      </c>
      <c r="D8995" s="408" t="str">
        <f>VLOOKUP(C8995,X$4:Z8701,2,FALSE)</f>
        <v>بلدوزر D155</v>
      </c>
      <c r="E8995" s="408" t="str">
        <f>VLOOKUP(C8995,X$4:Z8701,3,FALSE)</f>
        <v>انصاری</v>
      </c>
      <c r="F8995" s="97">
        <v>0</v>
      </c>
      <c r="G8995" s="97"/>
      <c r="H8995" s="116"/>
      <c r="I8995" s="116"/>
      <c r="J8995" s="97"/>
      <c r="AD8995" s="476"/>
      <c r="AI8995" s="473"/>
    </row>
    <row r="8996" spans="1:35" s="4" customFormat="1" x14ac:dyDescent="0.25">
      <c r="A8996" s="408">
        <f t="shared" si="134"/>
        <v>8994</v>
      </c>
      <c r="B8996" s="488">
        <v>45594</v>
      </c>
      <c r="C8996" s="96" t="s">
        <v>139</v>
      </c>
      <c r="D8996" s="408" t="str">
        <f>VLOOKUP(C8996,X$4:Z8702,2,FALSE)</f>
        <v>کامیون کمپرسی جفت</v>
      </c>
      <c r="E8996" s="408" t="str">
        <f>VLOOKUP(C8996,X$4:Z8702,3,FALSE)</f>
        <v>انصاری</v>
      </c>
      <c r="F8996" s="97">
        <v>200</v>
      </c>
      <c r="G8996" s="97"/>
      <c r="H8996" s="116"/>
      <c r="I8996" s="116"/>
      <c r="J8996" s="97"/>
      <c r="AD8996" s="476"/>
      <c r="AI8996" s="473"/>
    </row>
    <row r="8997" spans="1:35" s="4" customFormat="1" x14ac:dyDescent="0.25">
      <c r="A8997" s="408">
        <f t="shared" si="134"/>
        <v>8995</v>
      </c>
      <c r="B8997" s="488">
        <v>45594</v>
      </c>
      <c r="C8997" s="96" t="s">
        <v>140</v>
      </c>
      <c r="D8997" s="408" t="str">
        <f>VLOOKUP(C8997,X$4:Z8703,2,FALSE)</f>
        <v>کامیون کمپرسی جفت</v>
      </c>
      <c r="E8997" s="408" t="str">
        <f>VLOOKUP(C8997,X$4:Z8703,3,FALSE)</f>
        <v>انصاری</v>
      </c>
      <c r="F8997" s="97">
        <v>127</v>
      </c>
      <c r="G8997" s="97"/>
      <c r="H8997" s="116"/>
      <c r="I8997" s="116"/>
      <c r="J8997" s="97"/>
      <c r="AD8997" s="476"/>
      <c r="AI8997" s="473"/>
    </row>
    <row r="8998" spans="1:35" s="4" customFormat="1" x14ac:dyDescent="0.25">
      <c r="A8998" s="408">
        <f t="shared" si="134"/>
        <v>8996</v>
      </c>
      <c r="B8998" s="488">
        <v>45594</v>
      </c>
      <c r="C8998" s="96" t="s">
        <v>141</v>
      </c>
      <c r="D8998" s="408" t="str">
        <f>VLOOKUP(C8998,X$4:Z8704,2,FALSE)</f>
        <v>کامیون کمپرسی جفت</v>
      </c>
      <c r="E8998" s="408" t="str">
        <f>VLOOKUP(C8998,X$4:Z8704,3,FALSE)</f>
        <v>انصاری</v>
      </c>
      <c r="F8998" s="97">
        <v>0</v>
      </c>
      <c r="G8998" s="97"/>
      <c r="H8998" s="116"/>
      <c r="I8998" s="116"/>
      <c r="J8998" s="97"/>
      <c r="AD8998" s="476"/>
      <c r="AI8998" s="473"/>
    </row>
    <row r="8999" spans="1:35" s="4" customFormat="1" x14ac:dyDescent="0.25">
      <c r="A8999" s="408">
        <f t="shared" si="134"/>
        <v>8997</v>
      </c>
      <c r="B8999" s="488">
        <v>45594</v>
      </c>
      <c r="C8999" s="96" t="s">
        <v>252</v>
      </c>
      <c r="D8999" s="408" t="str">
        <f>VLOOKUP(C8999,X$4:Z8705,2,FALSE)</f>
        <v>کامیون کمپرسی جفت</v>
      </c>
      <c r="E8999" s="408" t="str">
        <f>VLOOKUP(C8999,X$4:Z8705,3,FALSE)</f>
        <v>انصاری</v>
      </c>
      <c r="F8999" s="97">
        <v>121</v>
      </c>
      <c r="G8999" s="97"/>
      <c r="H8999" s="116"/>
      <c r="I8999" s="116"/>
      <c r="J8999" s="97"/>
      <c r="AD8999" s="476"/>
      <c r="AI8999" s="473"/>
    </row>
    <row r="9000" spans="1:35" s="4" customFormat="1" x14ac:dyDescent="0.25">
      <c r="A9000" s="408">
        <f t="shared" si="134"/>
        <v>8998</v>
      </c>
      <c r="B9000" s="488">
        <v>45594</v>
      </c>
      <c r="C9000" s="96" t="s">
        <v>259</v>
      </c>
      <c r="D9000" s="408" t="str">
        <f>VLOOKUP(C9000,X$4:Z8706,2,FALSE)</f>
        <v>کامیون کمپرسی جفت</v>
      </c>
      <c r="E9000" s="408" t="str">
        <f>VLOOKUP(C9000,X$4:Z8706,3,FALSE)</f>
        <v>انصاری</v>
      </c>
      <c r="F9000" s="97">
        <v>0</v>
      </c>
      <c r="G9000" s="97"/>
      <c r="H9000" s="116"/>
      <c r="I9000" s="116"/>
      <c r="J9000" s="97"/>
      <c r="AD9000" s="476"/>
      <c r="AI9000" s="473"/>
    </row>
    <row r="9001" spans="1:35" s="4" customFormat="1" x14ac:dyDescent="0.25">
      <c r="A9001" s="408">
        <f t="shared" si="134"/>
        <v>8999</v>
      </c>
      <c r="B9001" s="488">
        <v>45594</v>
      </c>
      <c r="C9001" s="96" t="s">
        <v>260</v>
      </c>
      <c r="D9001" s="408" t="str">
        <f>VLOOKUP(C9001,X$4:Z8707,2,FALSE)</f>
        <v>کامیون کمپرسی جفت</v>
      </c>
      <c r="E9001" s="408" t="str">
        <f>VLOOKUP(C9001,X$4:Z8707,3,FALSE)</f>
        <v>انصاری</v>
      </c>
      <c r="F9001" s="97">
        <v>100</v>
      </c>
      <c r="G9001" s="97"/>
      <c r="H9001" s="116"/>
      <c r="I9001" s="116"/>
      <c r="J9001" s="97"/>
      <c r="AD9001" s="476"/>
      <c r="AI9001" s="473"/>
    </row>
    <row r="9002" spans="1:35" s="4" customFormat="1" x14ac:dyDescent="0.25">
      <c r="A9002" s="408">
        <f t="shared" si="134"/>
        <v>9000</v>
      </c>
      <c r="B9002" s="488">
        <v>45594</v>
      </c>
      <c r="C9002" s="96" t="s">
        <v>474</v>
      </c>
      <c r="D9002" s="408" t="str">
        <f>VLOOKUP(C9002,X$4:Z8708,2,FALSE)</f>
        <v>کامیون کمپرسی تک</v>
      </c>
      <c r="E9002" s="408" t="str">
        <f>VLOOKUP(C9002,X$4:Z8708,3,FALSE)</f>
        <v>رمضانی مقدم</v>
      </c>
      <c r="F9002" s="97">
        <v>0</v>
      </c>
      <c r="G9002" s="97"/>
      <c r="H9002" s="116"/>
      <c r="I9002" s="116"/>
      <c r="J9002" s="97"/>
      <c r="AD9002" s="476"/>
      <c r="AI9002" s="473"/>
    </row>
    <row r="9003" spans="1:35" s="4" customFormat="1" x14ac:dyDescent="0.25">
      <c r="A9003" s="408">
        <f t="shared" si="134"/>
        <v>9001</v>
      </c>
      <c r="B9003" s="488">
        <v>45594</v>
      </c>
      <c r="C9003" s="96" t="s">
        <v>475</v>
      </c>
      <c r="D9003" s="408" t="str">
        <f>VLOOKUP(C9003,X$4:Z8709,2,FALSE)</f>
        <v>کامیون کمپرسی تک</v>
      </c>
      <c r="E9003" s="408" t="str">
        <f>VLOOKUP(C9003,X$4:Z8709,3,FALSE)</f>
        <v>رمضانی مقدم</v>
      </c>
      <c r="F9003" s="97">
        <v>0</v>
      </c>
      <c r="G9003" s="97"/>
      <c r="H9003" s="116"/>
      <c r="I9003" s="116"/>
      <c r="J9003" s="97"/>
      <c r="AD9003" s="476"/>
      <c r="AI9003" s="473"/>
    </row>
    <row r="9004" spans="1:35" s="4" customFormat="1" x14ac:dyDescent="0.25">
      <c r="A9004" s="408">
        <f t="shared" si="134"/>
        <v>9002</v>
      </c>
      <c r="B9004" s="488">
        <v>45594</v>
      </c>
      <c r="C9004" s="96" t="s">
        <v>476</v>
      </c>
      <c r="D9004" s="408" t="str">
        <f>VLOOKUP(C9004,X$4:Z8710,2,FALSE)</f>
        <v>کامیون کمپرسی تک</v>
      </c>
      <c r="E9004" s="408" t="str">
        <f>VLOOKUP(C9004,X$4:Z8710,3,FALSE)</f>
        <v>رمضانی مقدم</v>
      </c>
      <c r="F9004" s="97">
        <v>0</v>
      </c>
      <c r="G9004" s="97"/>
      <c r="H9004" s="116"/>
      <c r="I9004" s="116"/>
      <c r="J9004" s="97"/>
      <c r="AD9004" s="476"/>
      <c r="AI9004" s="473"/>
    </row>
    <row r="9005" spans="1:35" s="4" customFormat="1" x14ac:dyDescent="0.25">
      <c r="A9005" s="408">
        <f t="shared" si="134"/>
        <v>9003</v>
      </c>
      <c r="B9005" s="488">
        <v>45594</v>
      </c>
      <c r="C9005" s="96" t="s">
        <v>477</v>
      </c>
      <c r="D9005" s="408" t="str">
        <f>VLOOKUP(C9005,X$4:Z8711,2,FALSE)</f>
        <v>کامیون کمپرسی تک</v>
      </c>
      <c r="E9005" s="408" t="str">
        <f>VLOOKUP(C9005,X$4:Z8711,3,FALSE)</f>
        <v>رمضانی مقدم</v>
      </c>
      <c r="F9005" s="97">
        <v>0</v>
      </c>
      <c r="G9005" s="97"/>
      <c r="H9005" s="116"/>
      <c r="I9005" s="116"/>
      <c r="J9005" s="97"/>
      <c r="AD9005" s="476"/>
      <c r="AI9005" s="473"/>
    </row>
    <row r="9006" spans="1:35" s="4" customFormat="1" x14ac:dyDescent="0.25">
      <c r="A9006" s="408">
        <f t="shared" si="134"/>
        <v>9004</v>
      </c>
      <c r="B9006" s="488">
        <v>45594</v>
      </c>
      <c r="C9006" s="96" t="s">
        <v>509</v>
      </c>
      <c r="D9006" s="408" t="str">
        <f>VLOOKUP(C9006,X$4:Z8712,2,FALSE)</f>
        <v>کامیون کمپرسی تک</v>
      </c>
      <c r="E9006" s="408" t="str">
        <f>VLOOKUP(C9006,X$4:Z8712,3,FALSE)</f>
        <v>رمضانی مقدم</v>
      </c>
      <c r="F9006" s="97">
        <v>0</v>
      </c>
      <c r="G9006" s="97"/>
      <c r="H9006" s="116"/>
      <c r="I9006" s="116"/>
      <c r="J9006" s="97"/>
      <c r="AD9006" s="476"/>
      <c r="AI9006" s="473"/>
    </row>
    <row r="9007" spans="1:35" s="4" customFormat="1" x14ac:dyDescent="0.25">
      <c r="A9007" s="408">
        <f t="shared" si="134"/>
        <v>9005</v>
      </c>
      <c r="B9007" s="488">
        <v>45594</v>
      </c>
      <c r="C9007" s="373" t="s">
        <v>478</v>
      </c>
      <c r="D9007" s="408" t="str">
        <f>VLOOKUP(C9007,X$4:Z8713,2,FALSE)</f>
        <v>لودر</v>
      </c>
      <c r="E9007" s="408" t="str">
        <f>VLOOKUP(C9007,X$4:Z8713,3,FALSE)</f>
        <v>رمضانی مقدم</v>
      </c>
      <c r="F9007" s="97">
        <v>0</v>
      </c>
      <c r="G9007" s="97"/>
      <c r="H9007" s="116"/>
      <c r="I9007" s="116"/>
      <c r="J9007" s="97"/>
      <c r="AD9007" s="476"/>
      <c r="AI9007" s="473"/>
    </row>
    <row r="9008" spans="1:35" s="4" customFormat="1" x14ac:dyDescent="0.25">
      <c r="A9008" s="408">
        <f t="shared" si="134"/>
        <v>9006</v>
      </c>
      <c r="B9008" s="488">
        <v>45594</v>
      </c>
      <c r="C9008" s="96" t="s">
        <v>519</v>
      </c>
      <c r="D9008" s="408" t="str">
        <f>VLOOKUP(C9008,X$4:Z8714,2,FALSE)</f>
        <v>لودر</v>
      </c>
      <c r="E9008" s="408" t="str">
        <f>VLOOKUP(C9008,X$4:Z8714,3,FALSE)</f>
        <v>شهرکی</v>
      </c>
      <c r="F9008" s="97">
        <v>0</v>
      </c>
      <c r="G9008" s="97"/>
      <c r="H9008" s="116"/>
      <c r="I9008" s="116"/>
      <c r="J9008" s="97"/>
      <c r="AD9008" s="476"/>
      <c r="AI9008" s="473"/>
    </row>
    <row r="9009" spans="1:35" s="4" customFormat="1" x14ac:dyDescent="0.25">
      <c r="A9009" s="408">
        <f t="shared" si="134"/>
        <v>9007</v>
      </c>
      <c r="B9009" s="488">
        <v>45594</v>
      </c>
      <c r="C9009" s="96" t="s">
        <v>507</v>
      </c>
      <c r="D9009" s="408" t="str">
        <f>VLOOKUP(C9009,X$4:Z8715,2,FALSE)</f>
        <v>کامیون کمپرسی تک</v>
      </c>
      <c r="E9009" s="408" t="str">
        <f>VLOOKUP(C9009,X$4:Z8715,3,FALSE)</f>
        <v>شهرکی</v>
      </c>
      <c r="F9009" s="97">
        <v>0</v>
      </c>
      <c r="G9009" s="97"/>
      <c r="H9009" s="116"/>
      <c r="I9009" s="116"/>
      <c r="J9009" s="97"/>
      <c r="AD9009" s="476"/>
      <c r="AI9009" s="473"/>
    </row>
    <row r="9010" spans="1:35" s="4" customFormat="1" x14ac:dyDescent="0.25">
      <c r="A9010" s="408">
        <f t="shared" si="134"/>
        <v>9008</v>
      </c>
      <c r="B9010" s="488">
        <v>45595</v>
      </c>
      <c r="C9010" s="96" t="s">
        <v>125</v>
      </c>
      <c r="D9010" s="408" t="str">
        <f>VLOOKUP(C9010,X$4:Z8716,2,FALSE)</f>
        <v>بلدوزر D155</v>
      </c>
      <c r="E9010" s="408" t="str">
        <f>VLOOKUP(C9010,X$4:Z8716,3,FALSE)</f>
        <v>شرکتی</v>
      </c>
      <c r="F9010" s="97">
        <v>211</v>
      </c>
      <c r="G9010" s="97"/>
      <c r="H9010" s="116"/>
      <c r="I9010" s="116"/>
      <c r="J9010" s="97"/>
      <c r="AD9010" s="476"/>
      <c r="AI9010" s="473"/>
    </row>
    <row r="9011" spans="1:35" s="4" customFormat="1" x14ac:dyDescent="0.25">
      <c r="A9011" s="408">
        <f t="shared" si="134"/>
        <v>9009</v>
      </c>
      <c r="B9011" s="488">
        <v>45595</v>
      </c>
      <c r="C9011" s="96" t="s">
        <v>290</v>
      </c>
      <c r="D9011" s="408" t="str">
        <f>VLOOKUP(C9011,X$4:Z8717,2,FALSE)</f>
        <v>بلدوزر D155</v>
      </c>
      <c r="E9011" s="408" t="str">
        <f>VLOOKUP(C9011,X$4:Z8717,3,FALSE)</f>
        <v>شرکتی</v>
      </c>
      <c r="F9011" s="97">
        <v>244</v>
      </c>
      <c r="G9011" s="97"/>
      <c r="H9011" s="116"/>
      <c r="I9011" s="116"/>
      <c r="J9011" s="97"/>
      <c r="AD9011" s="476"/>
      <c r="AI9011" s="473"/>
    </row>
    <row r="9012" spans="1:35" s="4" customFormat="1" x14ac:dyDescent="0.25">
      <c r="A9012" s="408">
        <f t="shared" si="134"/>
        <v>9010</v>
      </c>
      <c r="B9012" s="488">
        <v>45595</v>
      </c>
      <c r="C9012" s="96" t="s">
        <v>88</v>
      </c>
      <c r="D9012" s="408" t="str">
        <f>VLOOKUP(C9012,X$4:Z8718,2,FALSE)</f>
        <v>گریدر  ۱۶g</v>
      </c>
      <c r="E9012" s="408" t="str">
        <f>VLOOKUP(C9012,X$4:Z8718,3,FALSE)</f>
        <v>شرکتی</v>
      </c>
      <c r="F9012" s="97">
        <v>0</v>
      </c>
      <c r="G9012" s="97"/>
      <c r="H9012" s="116"/>
      <c r="I9012" s="116"/>
      <c r="J9012" s="97"/>
      <c r="AD9012" s="476"/>
      <c r="AI9012" s="473"/>
    </row>
    <row r="9013" spans="1:35" s="4" customFormat="1" x14ac:dyDescent="0.25">
      <c r="A9013" s="408">
        <f t="shared" si="134"/>
        <v>9011</v>
      </c>
      <c r="B9013" s="488">
        <v>45595</v>
      </c>
      <c r="C9013" s="96" t="s">
        <v>294</v>
      </c>
      <c r="D9013" s="408" t="str">
        <f>VLOOKUP(C9013,X$4:Z8719,2,FALSE)</f>
        <v>گریدر  ۱۶g</v>
      </c>
      <c r="E9013" s="408" t="str">
        <f>VLOOKUP(C9013,X$4:Z8719,3,FALSE)</f>
        <v>شرکتی</v>
      </c>
      <c r="F9013" s="97">
        <v>0</v>
      </c>
      <c r="G9013" s="97"/>
      <c r="H9013" s="116"/>
      <c r="I9013" s="116"/>
      <c r="J9013" s="97"/>
      <c r="AD9013" s="476"/>
      <c r="AI9013" s="473"/>
    </row>
    <row r="9014" spans="1:35" s="4" customFormat="1" x14ac:dyDescent="0.25">
      <c r="A9014" s="408">
        <f t="shared" si="134"/>
        <v>9012</v>
      </c>
      <c r="B9014" s="488">
        <v>45595</v>
      </c>
      <c r="C9014" s="96" t="s">
        <v>559</v>
      </c>
      <c r="D9014" s="408" t="str">
        <f>VLOOKUP(C9014,X$4:Z9015,2,FALSE)</f>
        <v>لودر VOLVO</v>
      </c>
      <c r="E9014" s="408" t="str">
        <f>VLOOKUP(C9014,X$4:Z9015,3,FALSE)</f>
        <v>شرکتی</v>
      </c>
      <c r="F9014" s="97">
        <v>0</v>
      </c>
      <c r="G9014" s="97"/>
      <c r="H9014" s="116"/>
      <c r="I9014" s="116"/>
      <c r="J9014" s="97"/>
      <c r="AD9014" s="476"/>
      <c r="AI9014" s="473"/>
    </row>
    <row r="9015" spans="1:35" s="4" customFormat="1" x14ac:dyDescent="0.25">
      <c r="A9015" s="408">
        <f t="shared" si="134"/>
        <v>9013</v>
      </c>
      <c r="B9015" s="488">
        <v>45595</v>
      </c>
      <c r="C9015" s="96" t="s">
        <v>119</v>
      </c>
      <c r="D9015" s="408" t="str">
        <f>VLOOKUP(C9015,X$4:Z8721,2,FALSE)</f>
        <v>میکسراتکو</v>
      </c>
      <c r="E9015" s="408" t="str">
        <f>VLOOKUP(C9015,X$4:Z8721,3,FALSE)</f>
        <v>شرکتی</v>
      </c>
      <c r="F9015" s="97">
        <v>67</v>
      </c>
      <c r="G9015" s="97"/>
      <c r="H9015" s="116"/>
      <c r="I9015" s="116"/>
      <c r="J9015" s="97"/>
      <c r="AD9015" s="476"/>
      <c r="AI9015" s="473"/>
    </row>
    <row r="9016" spans="1:35" s="4" customFormat="1" x14ac:dyDescent="0.25">
      <c r="A9016" s="408">
        <f t="shared" si="134"/>
        <v>9014</v>
      </c>
      <c r="B9016" s="488">
        <v>45595</v>
      </c>
      <c r="C9016" s="96" t="s">
        <v>121</v>
      </c>
      <c r="D9016" s="408" t="str">
        <f>VLOOKUP(C9016,X$4:Z8722,2,FALSE)</f>
        <v>میکسر امیکو</v>
      </c>
      <c r="E9016" s="408" t="str">
        <f>VLOOKUP(C9016,X$4:Z8722,3,FALSE)</f>
        <v>شرکتی</v>
      </c>
      <c r="F9016" s="97">
        <v>49</v>
      </c>
      <c r="G9016" s="97"/>
      <c r="H9016" s="116"/>
      <c r="I9016" s="116"/>
      <c r="J9016" s="97"/>
      <c r="AD9016" s="476"/>
      <c r="AI9016" s="473"/>
    </row>
    <row r="9017" spans="1:35" s="4" customFormat="1" x14ac:dyDescent="0.25">
      <c r="A9017" s="408">
        <f t="shared" si="134"/>
        <v>9015</v>
      </c>
      <c r="B9017" s="488">
        <v>45595</v>
      </c>
      <c r="C9017" s="96" t="s">
        <v>349</v>
      </c>
      <c r="D9017" s="408" t="str">
        <f>VLOOKUP(C9017,X$4:Z8723,2,FALSE)</f>
        <v>میکسر اتکو</v>
      </c>
      <c r="E9017" s="408" t="str">
        <f>VLOOKUP(C9017,X$4:Z8723,3,FALSE)</f>
        <v>شرکتی</v>
      </c>
      <c r="F9017" s="97">
        <v>0</v>
      </c>
      <c r="G9017" s="97"/>
      <c r="H9017" s="116"/>
      <c r="I9017" s="116"/>
      <c r="J9017" s="97"/>
      <c r="AD9017" s="476"/>
      <c r="AI9017" s="473"/>
    </row>
    <row r="9018" spans="1:35" s="4" customFormat="1" x14ac:dyDescent="0.25">
      <c r="A9018" s="408">
        <f t="shared" si="134"/>
        <v>9016</v>
      </c>
      <c r="B9018" s="488">
        <v>45595</v>
      </c>
      <c r="C9018" s="96" t="s">
        <v>449</v>
      </c>
      <c r="D9018" s="408" t="str">
        <f>VLOOKUP(C9018,X$4:Z8724,2,FALSE)</f>
        <v>میکسر امیکو</v>
      </c>
      <c r="E9018" s="408" t="str">
        <f>VLOOKUP(C9018,X$4:Z8724,3,FALSE)</f>
        <v>شرکتی</v>
      </c>
      <c r="F9018" s="97">
        <v>284</v>
      </c>
      <c r="G9018" s="97"/>
      <c r="H9018" s="116"/>
      <c r="I9018" s="116"/>
      <c r="J9018" s="97"/>
      <c r="AD9018" s="476"/>
      <c r="AI9018" s="473"/>
    </row>
    <row r="9019" spans="1:35" s="4" customFormat="1" x14ac:dyDescent="0.25">
      <c r="A9019" s="408">
        <f t="shared" si="134"/>
        <v>9017</v>
      </c>
      <c r="B9019" s="488">
        <v>45595</v>
      </c>
      <c r="C9019" s="96" t="s">
        <v>118</v>
      </c>
      <c r="D9019" s="408" t="str">
        <f>VLOOKUP(C9019,X$4:Z8725,2,FALSE)</f>
        <v>غلطک</v>
      </c>
      <c r="E9019" s="408" t="str">
        <f>VLOOKUP(C9019,X$4:Z8725,3,FALSE)</f>
        <v>شرکتی</v>
      </c>
      <c r="F9019" s="97">
        <v>0</v>
      </c>
      <c r="G9019" s="97"/>
      <c r="H9019" s="116"/>
      <c r="I9019" s="116"/>
      <c r="J9019" s="97"/>
      <c r="AD9019" s="476"/>
      <c r="AI9019" s="473"/>
    </row>
    <row r="9020" spans="1:35" s="4" customFormat="1" x14ac:dyDescent="0.25">
      <c r="A9020" s="408">
        <f t="shared" si="134"/>
        <v>9018</v>
      </c>
      <c r="B9020" s="488">
        <v>45595</v>
      </c>
      <c r="C9020" s="96" t="s">
        <v>109</v>
      </c>
      <c r="D9020" s="408" t="str">
        <f>VLOOKUP(C9020,X$4:Z8726,2,FALSE)</f>
        <v>غلطک</v>
      </c>
      <c r="E9020" s="408" t="str">
        <f>VLOOKUP(C9020,X$4:Z8726,3,FALSE)</f>
        <v>شرکتی</v>
      </c>
      <c r="F9020" s="97">
        <v>0</v>
      </c>
      <c r="G9020" s="97"/>
      <c r="H9020" s="116"/>
      <c r="I9020" s="116"/>
      <c r="J9020" s="97"/>
      <c r="AD9020" s="476"/>
      <c r="AI9020" s="473"/>
    </row>
    <row r="9021" spans="1:35" s="4" customFormat="1" x14ac:dyDescent="0.25">
      <c r="A9021" s="408">
        <f t="shared" si="134"/>
        <v>9019</v>
      </c>
      <c r="B9021" s="488">
        <v>45595</v>
      </c>
      <c r="C9021" s="96" t="s">
        <v>106</v>
      </c>
      <c r="D9021" s="408" t="str">
        <f>VLOOKUP(C9021,X$4:Z8727,2,FALSE)</f>
        <v>غلطک</v>
      </c>
      <c r="E9021" s="408" t="str">
        <f>VLOOKUP(C9021,X$4:Z8727,3,FALSE)</f>
        <v>شرکتی</v>
      </c>
      <c r="F9021" s="97">
        <v>0</v>
      </c>
      <c r="G9021" s="97"/>
      <c r="H9021" s="116"/>
      <c r="I9021" s="116"/>
      <c r="J9021" s="97"/>
      <c r="AD9021" s="476"/>
      <c r="AI9021" s="473"/>
    </row>
    <row r="9022" spans="1:35" s="4" customFormat="1" x14ac:dyDescent="0.25">
      <c r="A9022" s="408">
        <f t="shared" si="134"/>
        <v>9020</v>
      </c>
      <c r="B9022" s="488">
        <v>45595</v>
      </c>
      <c r="C9022" s="2" t="s">
        <v>278</v>
      </c>
      <c r="D9022" s="408" t="str">
        <f>VLOOKUP(C9022,X$4:Z8728,2,FALSE)</f>
        <v>غلطک</v>
      </c>
      <c r="E9022" s="408" t="str">
        <f>VLOOKUP(C9022,X$4:Z8728,3,FALSE)</f>
        <v>شرکتی</v>
      </c>
      <c r="F9022" s="97">
        <v>0</v>
      </c>
      <c r="G9022" s="97"/>
      <c r="H9022" s="116"/>
      <c r="I9022" s="116"/>
      <c r="J9022" s="97"/>
      <c r="AD9022" s="476"/>
      <c r="AI9022" s="473"/>
    </row>
    <row r="9023" spans="1:35" s="4" customFormat="1" x14ac:dyDescent="0.25">
      <c r="A9023" s="408">
        <f t="shared" si="134"/>
        <v>9021</v>
      </c>
      <c r="B9023" s="488">
        <v>45595</v>
      </c>
      <c r="C9023" s="96" t="s">
        <v>539</v>
      </c>
      <c r="D9023" s="408" t="str">
        <f>VLOOKUP(C9023,X$4:Z8729,2,FALSE)</f>
        <v>غلطک</v>
      </c>
      <c r="E9023" s="408" t="str">
        <f>VLOOKUP(C9023,X$4:Z8729,3,FALSE)</f>
        <v>شرکتی</v>
      </c>
      <c r="F9023" s="97">
        <v>75</v>
      </c>
      <c r="G9023" s="97"/>
      <c r="H9023" s="116"/>
      <c r="I9023" s="116"/>
      <c r="J9023" s="97"/>
      <c r="AD9023" s="476"/>
      <c r="AI9023" s="473"/>
    </row>
    <row r="9024" spans="1:35" s="4" customFormat="1" x14ac:dyDescent="0.25">
      <c r="A9024" s="408">
        <f t="shared" si="134"/>
        <v>9022</v>
      </c>
      <c r="B9024" s="488">
        <v>45595</v>
      </c>
      <c r="C9024" s="96" t="s">
        <v>562</v>
      </c>
      <c r="D9024" s="408" t="str">
        <f>VLOOKUP(C9024,X$4:Z8730,2,FALSE)</f>
        <v>غلطک</v>
      </c>
      <c r="E9024" s="408" t="str">
        <f>VLOOKUP(C9024,X$4:Z8730,3,FALSE)</f>
        <v>شرکتی</v>
      </c>
      <c r="F9024" s="97">
        <v>0</v>
      </c>
      <c r="G9024" s="97"/>
      <c r="H9024" s="116"/>
      <c r="I9024" s="116"/>
      <c r="J9024" s="97"/>
      <c r="AD9024" s="476"/>
      <c r="AI9024" s="473"/>
    </row>
    <row r="9025" spans="1:35" s="4" customFormat="1" x14ac:dyDescent="0.25">
      <c r="A9025" s="408">
        <f t="shared" si="134"/>
        <v>9023</v>
      </c>
      <c r="B9025" s="488">
        <v>45595</v>
      </c>
      <c r="C9025" s="96" t="s">
        <v>91</v>
      </c>
      <c r="D9025" s="408" t="str">
        <f>VLOOKUP(C9025,X$4:Z8731,2,FALSE)</f>
        <v>کامیون کمپرسی جفت</v>
      </c>
      <c r="E9025" s="408" t="str">
        <f>VLOOKUP(C9025,X$4:Z8731,3,FALSE)</f>
        <v>شرکتی</v>
      </c>
      <c r="F9025" s="97">
        <v>0</v>
      </c>
      <c r="G9025" s="97"/>
      <c r="H9025" s="116"/>
      <c r="I9025" s="116"/>
      <c r="J9025" s="97"/>
      <c r="AD9025" s="476"/>
      <c r="AI9025" s="473"/>
    </row>
    <row r="9026" spans="1:35" s="4" customFormat="1" x14ac:dyDescent="0.25">
      <c r="A9026" s="408">
        <f t="shared" si="134"/>
        <v>9024</v>
      </c>
      <c r="B9026" s="488">
        <v>45595</v>
      </c>
      <c r="C9026" s="96" t="s">
        <v>94</v>
      </c>
      <c r="D9026" s="408" t="str">
        <f>VLOOKUP(C9026,X$4:Z8732,2,FALSE)</f>
        <v>کامیون کمپرسی جفت</v>
      </c>
      <c r="E9026" s="408" t="str">
        <f>VLOOKUP(C9026,X$4:Z8732,3,FALSE)</f>
        <v>شرکتی</v>
      </c>
      <c r="F9026" s="97">
        <v>150</v>
      </c>
      <c r="G9026" s="97"/>
      <c r="H9026" s="116"/>
      <c r="I9026" s="116"/>
      <c r="J9026" s="97"/>
      <c r="AD9026" s="476"/>
      <c r="AI9026" s="473"/>
    </row>
    <row r="9027" spans="1:35" s="4" customFormat="1" x14ac:dyDescent="0.25">
      <c r="A9027" s="408">
        <f t="shared" si="134"/>
        <v>9025</v>
      </c>
      <c r="B9027" s="488">
        <v>45595</v>
      </c>
      <c r="C9027" s="96" t="s">
        <v>116</v>
      </c>
      <c r="D9027" s="408" t="str">
        <f>VLOOKUP(C9027,X$4:Z8733,2,FALSE)</f>
        <v>کامیون کمپرسی جفت</v>
      </c>
      <c r="E9027" s="408" t="str">
        <f>VLOOKUP(C9027,X$4:Z8733,3,FALSE)</f>
        <v>شرکتی</v>
      </c>
      <c r="F9027" s="97">
        <v>201</v>
      </c>
      <c r="G9027" s="97"/>
      <c r="H9027" s="116"/>
      <c r="I9027" s="116"/>
      <c r="J9027" s="97"/>
      <c r="AD9027" s="476"/>
      <c r="AI9027" s="473"/>
    </row>
    <row r="9028" spans="1:35" s="4" customFormat="1" x14ac:dyDescent="0.25">
      <c r="A9028" s="408">
        <f t="shared" si="134"/>
        <v>9026</v>
      </c>
      <c r="B9028" s="488">
        <v>45595</v>
      </c>
      <c r="C9028" s="96" t="s">
        <v>128</v>
      </c>
      <c r="D9028" s="408" t="str">
        <f>VLOOKUP(C9028,X$4:Z8734,2,FALSE)</f>
        <v>تانکر ابپاش بنز</v>
      </c>
      <c r="E9028" s="408" t="str">
        <f>VLOOKUP(C9028,X$4:Z8734,3,FALSE)</f>
        <v>شرکتی</v>
      </c>
      <c r="F9028" s="97">
        <v>85</v>
      </c>
      <c r="G9028" s="97"/>
      <c r="H9028" s="116"/>
      <c r="I9028" s="116"/>
      <c r="J9028" s="97"/>
      <c r="AD9028" s="476"/>
      <c r="AI9028" s="473"/>
    </row>
    <row r="9029" spans="1:35" s="4" customFormat="1" x14ac:dyDescent="0.25">
      <c r="A9029" s="408">
        <f t="shared" si="134"/>
        <v>9027</v>
      </c>
      <c r="B9029" s="488">
        <v>45595</v>
      </c>
      <c r="C9029" s="96" t="s">
        <v>96</v>
      </c>
      <c r="D9029" s="408" t="str">
        <f>VLOOKUP(C9029,X$4:Z8735,2,FALSE)</f>
        <v>تانکر ابپاش بنز</v>
      </c>
      <c r="E9029" s="408" t="str">
        <f>VLOOKUP(C9029,X$4:Z8735,3,FALSE)</f>
        <v>شرکتی</v>
      </c>
      <c r="F9029" s="97">
        <v>84</v>
      </c>
      <c r="G9029" s="97"/>
      <c r="H9029" s="116"/>
      <c r="I9029" s="116"/>
      <c r="J9029" s="97"/>
      <c r="AD9029" s="476"/>
      <c r="AI9029" s="473"/>
    </row>
    <row r="9030" spans="1:35" s="4" customFormat="1" x14ac:dyDescent="0.25">
      <c r="A9030" s="408">
        <f t="shared" si="134"/>
        <v>9028</v>
      </c>
      <c r="B9030" s="488">
        <v>45595</v>
      </c>
      <c r="C9030" s="96" t="s">
        <v>113</v>
      </c>
      <c r="D9030" s="408" t="str">
        <f>VLOOKUP(C9030,X$4:Z8736,2,FALSE)</f>
        <v>تانکر سوخت بنز</v>
      </c>
      <c r="E9030" s="408" t="str">
        <f>VLOOKUP(C9030,X$4:Z8736,3,FALSE)</f>
        <v>شرکتی</v>
      </c>
      <c r="F9030" s="97">
        <v>0</v>
      </c>
      <c r="G9030" s="97"/>
      <c r="H9030" s="116"/>
      <c r="I9030" s="116"/>
      <c r="J9030" s="97"/>
      <c r="AD9030" s="476"/>
      <c r="AI9030" s="473"/>
    </row>
    <row r="9031" spans="1:35" s="4" customFormat="1" x14ac:dyDescent="0.25">
      <c r="A9031" s="408">
        <f t="shared" si="134"/>
        <v>9029</v>
      </c>
      <c r="B9031" s="488">
        <v>45595</v>
      </c>
      <c r="C9031" s="96" t="s">
        <v>156</v>
      </c>
      <c r="D9031" s="408" t="str">
        <f>VLOOKUP(C9031,X$4:Z8737,2,FALSE)</f>
        <v>بیل مکانیکی 220</v>
      </c>
      <c r="E9031" s="408" t="str">
        <f>VLOOKUP(C9031,X$4:Z8737,3,FALSE)</f>
        <v>تکبری</v>
      </c>
      <c r="F9031" s="97">
        <v>0</v>
      </c>
      <c r="G9031" s="97"/>
      <c r="H9031" s="116"/>
      <c r="I9031" s="116"/>
      <c r="J9031" s="97"/>
      <c r="AD9031" s="476"/>
      <c r="AI9031" s="473"/>
    </row>
    <row r="9032" spans="1:35" s="4" customFormat="1" x14ac:dyDescent="0.25">
      <c r="A9032" s="408">
        <f t="shared" si="134"/>
        <v>9030</v>
      </c>
      <c r="B9032" s="488">
        <v>45595</v>
      </c>
      <c r="C9032" s="96" t="s">
        <v>142</v>
      </c>
      <c r="D9032" s="408" t="str">
        <f>VLOOKUP(C9032,X$4:Z8738,2,FALSE)</f>
        <v>بلدوزر D85</v>
      </c>
      <c r="E9032" s="408" t="str">
        <f>VLOOKUP(C9032,X$4:Z8738,3,FALSE)</f>
        <v>اکبری</v>
      </c>
      <c r="F9032" s="97">
        <v>0</v>
      </c>
      <c r="G9032" s="97"/>
      <c r="H9032" s="116"/>
      <c r="I9032" s="116"/>
      <c r="J9032" s="97"/>
      <c r="AD9032" s="476"/>
      <c r="AI9032" s="473"/>
    </row>
    <row r="9033" spans="1:35" s="4" customFormat="1" x14ac:dyDescent="0.25">
      <c r="A9033" s="408">
        <f t="shared" si="134"/>
        <v>9031</v>
      </c>
      <c r="B9033" s="488">
        <v>45595</v>
      </c>
      <c r="C9033" s="96" t="s">
        <v>144</v>
      </c>
      <c r="D9033" s="408" t="str">
        <f>VLOOKUP(C9033,X$4:Z8739,2,FALSE)</f>
        <v>بلدوزر D85</v>
      </c>
      <c r="E9033" s="408" t="str">
        <f>VLOOKUP(C9033,X$4:Z8739,3,FALSE)</f>
        <v>اکبری</v>
      </c>
      <c r="F9033" s="97">
        <v>0</v>
      </c>
      <c r="G9033" s="97"/>
      <c r="H9033" s="116"/>
      <c r="I9033" s="116"/>
      <c r="J9033" s="97"/>
      <c r="AD9033" s="476"/>
      <c r="AI9033" s="473"/>
    </row>
    <row r="9034" spans="1:35" s="4" customFormat="1" x14ac:dyDescent="0.25">
      <c r="A9034" s="408">
        <f t="shared" si="134"/>
        <v>9032</v>
      </c>
      <c r="B9034" s="488">
        <v>45595</v>
      </c>
      <c r="C9034" s="96" t="s">
        <v>145</v>
      </c>
      <c r="D9034" s="408" t="str">
        <f>VLOOKUP(C9034,X$4:Z8740,2,FALSE)</f>
        <v>بلدوزر کاترپیلار D8</v>
      </c>
      <c r="E9034" s="408" t="str">
        <f>VLOOKUP(C9034,X$4:Z8740,3,FALSE)</f>
        <v>حسن پور</v>
      </c>
      <c r="F9034" s="97">
        <v>270</v>
      </c>
      <c r="G9034" s="97"/>
      <c r="H9034" s="116"/>
      <c r="I9034" s="116"/>
      <c r="J9034" s="97"/>
      <c r="AD9034" s="476"/>
      <c r="AI9034" s="473"/>
    </row>
    <row r="9035" spans="1:35" s="4" customFormat="1" x14ac:dyDescent="0.25">
      <c r="A9035" s="408">
        <f t="shared" si="134"/>
        <v>9033</v>
      </c>
      <c r="B9035" s="488">
        <v>45595</v>
      </c>
      <c r="C9035" s="96" t="s">
        <v>160</v>
      </c>
      <c r="D9035" s="408" t="str">
        <f>VLOOKUP(C9035,X$4:Z8741,2,FALSE)</f>
        <v>بیل مکانیکی 220</v>
      </c>
      <c r="E9035" s="408" t="str">
        <f>VLOOKUP(C9035,X$4:Z8741,3,FALSE)</f>
        <v>رضاپور</v>
      </c>
      <c r="F9035" s="97">
        <v>150</v>
      </c>
      <c r="G9035" s="97"/>
      <c r="H9035" s="116"/>
      <c r="I9035" s="116"/>
      <c r="J9035" s="97"/>
      <c r="AD9035" s="476"/>
      <c r="AI9035" s="473"/>
    </row>
    <row r="9036" spans="1:35" s="4" customFormat="1" x14ac:dyDescent="0.25">
      <c r="A9036" s="408">
        <f t="shared" si="134"/>
        <v>9034</v>
      </c>
      <c r="B9036" s="488">
        <v>45595</v>
      </c>
      <c r="C9036" s="96" t="s">
        <v>283</v>
      </c>
      <c r="D9036" s="408" t="str">
        <f>VLOOKUP(C9036,X$4:Z8742,2,FALSE)</f>
        <v>لودر ZL50</v>
      </c>
      <c r="E9036" s="408" t="str">
        <f>VLOOKUP(C9036,X$4:Z8742,3,FALSE)</f>
        <v>میرزایی</v>
      </c>
      <c r="F9036" s="97">
        <v>117</v>
      </c>
      <c r="G9036" s="97"/>
      <c r="H9036" s="116"/>
      <c r="I9036" s="116"/>
      <c r="J9036" s="97"/>
      <c r="AD9036" s="476"/>
      <c r="AI9036" s="473"/>
    </row>
    <row r="9037" spans="1:35" s="4" customFormat="1" x14ac:dyDescent="0.25">
      <c r="A9037" s="408">
        <f t="shared" si="134"/>
        <v>9035</v>
      </c>
      <c r="B9037" s="488">
        <v>45595</v>
      </c>
      <c r="C9037" s="96" t="s">
        <v>148</v>
      </c>
      <c r="D9037" s="408" t="str">
        <f>VLOOKUP(C9037,X$4:Z8743,2,FALSE)</f>
        <v>کامیون کمپرسی تک</v>
      </c>
      <c r="E9037" s="408" t="str">
        <f>VLOOKUP(C9037,X$4:Z8743,3,FALSE)</f>
        <v>میرزایی</v>
      </c>
      <c r="F9037" s="97">
        <v>151</v>
      </c>
      <c r="G9037" s="97"/>
      <c r="H9037" s="116"/>
      <c r="I9037" s="116"/>
      <c r="J9037" s="97"/>
      <c r="AD9037" s="476"/>
      <c r="AI9037" s="473"/>
    </row>
    <row r="9038" spans="1:35" s="4" customFormat="1" x14ac:dyDescent="0.25">
      <c r="A9038" s="408">
        <f t="shared" si="134"/>
        <v>9036</v>
      </c>
      <c r="B9038" s="488">
        <v>45595</v>
      </c>
      <c r="C9038" s="213" t="s">
        <v>467</v>
      </c>
      <c r="D9038" s="408" t="str">
        <f>VLOOKUP(C9038,X$4:Z8744,2,FALSE)</f>
        <v>تانکر ابپاش بنز</v>
      </c>
      <c r="E9038" s="408" t="str">
        <f>VLOOKUP(C9038,X$4:Z8744,3,FALSE)</f>
        <v>میرزایی</v>
      </c>
      <c r="F9038" s="97">
        <v>0</v>
      </c>
      <c r="G9038" s="97"/>
      <c r="H9038" s="116"/>
      <c r="I9038" s="116"/>
      <c r="J9038" s="97"/>
      <c r="AD9038" s="476"/>
      <c r="AI9038" s="473"/>
    </row>
    <row r="9039" spans="1:35" s="4" customFormat="1" x14ac:dyDescent="0.25">
      <c r="A9039" s="408">
        <f t="shared" si="134"/>
        <v>9037</v>
      </c>
      <c r="B9039" s="488">
        <v>45595</v>
      </c>
      <c r="C9039" s="96" t="s">
        <v>150</v>
      </c>
      <c r="D9039" s="408" t="str">
        <f>VLOOKUP(C9039,X$4:Z8745,2,FALSE)</f>
        <v>کامیون کمپرسی تک</v>
      </c>
      <c r="E9039" s="408" t="str">
        <f>VLOOKUP(C9039,X$4:Z8745,3,FALSE)</f>
        <v>میرزایی</v>
      </c>
      <c r="F9039" s="97">
        <v>113</v>
      </c>
      <c r="G9039" s="97"/>
      <c r="H9039" s="116"/>
      <c r="I9039" s="116"/>
      <c r="J9039" s="97"/>
      <c r="AD9039" s="476"/>
      <c r="AI9039" s="473"/>
    </row>
    <row r="9040" spans="1:35" s="4" customFormat="1" x14ac:dyDescent="0.25">
      <c r="A9040" s="408">
        <f t="shared" si="134"/>
        <v>9038</v>
      </c>
      <c r="B9040" s="488">
        <v>45595</v>
      </c>
      <c r="C9040" s="96" t="s">
        <v>153</v>
      </c>
      <c r="D9040" s="408" t="str">
        <f>VLOOKUP(C9040,X$4:Z8746,2,FALSE)</f>
        <v>لودر</v>
      </c>
      <c r="E9040" s="408" t="str">
        <f>VLOOKUP(C9040,X$4:Z8746,3,FALSE)</f>
        <v>صداقت</v>
      </c>
      <c r="F9040" s="97">
        <v>154</v>
      </c>
      <c r="G9040" s="97"/>
      <c r="H9040" s="116"/>
      <c r="I9040" s="116"/>
      <c r="J9040" s="97"/>
      <c r="AD9040" s="476"/>
      <c r="AI9040" s="473"/>
    </row>
    <row r="9041" spans="1:35" s="4" customFormat="1" x14ac:dyDescent="0.25">
      <c r="A9041" s="408">
        <f t="shared" si="134"/>
        <v>9039</v>
      </c>
      <c r="B9041" s="488">
        <v>45595</v>
      </c>
      <c r="C9041" s="96" t="s">
        <v>154</v>
      </c>
      <c r="D9041" s="408" t="str">
        <f>VLOOKUP(C9041,X$4:Z8747,2,FALSE)</f>
        <v>کامیون کمپرسی تک</v>
      </c>
      <c r="E9041" s="408" t="str">
        <f>VLOOKUP(C9041,X$4:Z8747,3,FALSE)</f>
        <v>صداقت</v>
      </c>
      <c r="F9041" s="97">
        <v>123</v>
      </c>
      <c r="G9041" s="97"/>
      <c r="H9041" s="116"/>
      <c r="I9041" s="116"/>
      <c r="J9041" s="97"/>
      <c r="AD9041" s="476"/>
      <c r="AI9041" s="473"/>
    </row>
    <row r="9042" spans="1:35" s="4" customFormat="1" x14ac:dyDescent="0.25">
      <c r="A9042" s="408">
        <f t="shared" si="134"/>
        <v>9040</v>
      </c>
      <c r="B9042" s="488">
        <v>45595</v>
      </c>
      <c r="C9042" s="96" t="s">
        <v>155</v>
      </c>
      <c r="D9042" s="408" t="str">
        <f>VLOOKUP(C9042,X$4:Z8748,2,FALSE)</f>
        <v>کامیون کمپرسی تک</v>
      </c>
      <c r="E9042" s="408" t="str">
        <f>VLOOKUP(C9042,X$4:Z8748,3,FALSE)</f>
        <v>صداقت</v>
      </c>
      <c r="F9042" s="97">
        <v>133</v>
      </c>
      <c r="G9042" s="97"/>
      <c r="H9042" s="116"/>
      <c r="I9042" s="116"/>
      <c r="J9042" s="97"/>
      <c r="AD9042" s="476"/>
      <c r="AI9042" s="473"/>
    </row>
    <row r="9043" spans="1:35" s="4" customFormat="1" x14ac:dyDescent="0.25">
      <c r="A9043" s="408">
        <f t="shared" si="134"/>
        <v>9041</v>
      </c>
      <c r="B9043" s="488">
        <v>45595</v>
      </c>
      <c r="C9043" s="96" t="s">
        <v>379</v>
      </c>
      <c r="D9043" s="408" t="str">
        <f>VLOOKUP(C9043,X$4:Z8749,2,FALSE)</f>
        <v>کامیون کمپرسی تک</v>
      </c>
      <c r="E9043" s="408" t="str">
        <f>VLOOKUP(C9043,X$4:Z8749,3,FALSE)</f>
        <v>جواد رضاپور</v>
      </c>
      <c r="F9043" s="97">
        <v>0</v>
      </c>
      <c r="G9043" s="97"/>
      <c r="H9043" s="116"/>
      <c r="I9043" s="116"/>
      <c r="J9043" s="97"/>
      <c r="AD9043" s="476"/>
      <c r="AI9043" s="473"/>
    </row>
    <row r="9044" spans="1:35" s="4" customFormat="1" x14ac:dyDescent="0.25">
      <c r="A9044" s="408">
        <f t="shared" si="134"/>
        <v>9042</v>
      </c>
      <c r="B9044" s="488">
        <v>45595</v>
      </c>
      <c r="C9044" s="96" t="s">
        <v>380</v>
      </c>
      <c r="D9044" s="408" t="str">
        <f>VLOOKUP(C9044,X$4:Z8750,2,FALSE)</f>
        <v>کامیون کمپرسی تک</v>
      </c>
      <c r="E9044" s="408" t="str">
        <f>VLOOKUP(C9044,X$4:Z8750,3,FALSE)</f>
        <v>جواد رضاپور</v>
      </c>
      <c r="F9044" s="97">
        <v>0</v>
      </c>
      <c r="G9044" s="97"/>
      <c r="H9044" s="116"/>
      <c r="I9044" s="116"/>
      <c r="J9044" s="97"/>
      <c r="AD9044" s="476"/>
      <c r="AI9044" s="473"/>
    </row>
    <row r="9045" spans="1:35" s="4" customFormat="1" x14ac:dyDescent="0.25">
      <c r="A9045" s="408">
        <f t="shared" si="134"/>
        <v>9043</v>
      </c>
      <c r="B9045" s="488">
        <v>45595</v>
      </c>
      <c r="C9045" s="96" t="s">
        <v>489</v>
      </c>
      <c r="D9045" s="408" t="str">
        <f>VLOOKUP(C9045,X$4:Z8751,2,FALSE)</f>
        <v>کامیون کمپرسی تک</v>
      </c>
      <c r="E9045" s="408" t="str">
        <f>VLOOKUP(C9045,X$4:Z8751,3,FALSE)</f>
        <v>جواد رضاپور</v>
      </c>
      <c r="F9045" s="97">
        <v>0</v>
      </c>
      <c r="G9045" s="97"/>
      <c r="H9045" s="116"/>
      <c r="I9045" s="116"/>
      <c r="J9045" s="97"/>
      <c r="AD9045" s="476"/>
      <c r="AI9045" s="473"/>
    </row>
    <row r="9046" spans="1:35" s="4" customFormat="1" x14ac:dyDescent="0.25">
      <c r="A9046" s="408">
        <f t="shared" si="134"/>
        <v>9044</v>
      </c>
      <c r="B9046" s="488">
        <v>45595</v>
      </c>
      <c r="C9046" s="96" t="s">
        <v>389</v>
      </c>
      <c r="D9046" s="408" t="str">
        <f>VLOOKUP(C9046,X$4:Z8752,2,FALSE)</f>
        <v>لودر</v>
      </c>
      <c r="E9046" s="408" t="str">
        <f>VLOOKUP(C9046,X$4:Z8752,3,FALSE)</f>
        <v>جواد رضاپور</v>
      </c>
      <c r="F9046" s="97">
        <v>0</v>
      </c>
      <c r="G9046" s="97"/>
      <c r="H9046" s="116"/>
      <c r="I9046" s="116"/>
      <c r="J9046" s="97"/>
      <c r="AD9046" s="476"/>
      <c r="AI9046" s="473"/>
    </row>
    <row r="9047" spans="1:35" s="4" customFormat="1" x14ac:dyDescent="0.25">
      <c r="A9047" s="408">
        <f t="shared" si="134"/>
        <v>9045</v>
      </c>
      <c r="B9047" s="488">
        <v>45595</v>
      </c>
      <c r="C9047" s="96" t="s">
        <v>177</v>
      </c>
      <c r="D9047" s="408" t="str">
        <f>VLOOKUP(C9047,X$4:Z8753,2,FALSE)</f>
        <v>تانکر ابپاش بنز</v>
      </c>
      <c r="E9047" s="408" t="str">
        <f>VLOOKUP(C9047,X$4:Z8753,3,FALSE)</f>
        <v>گلپایگانی</v>
      </c>
      <c r="F9047" s="97">
        <v>114</v>
      </c>
      <c r="G9047" s="97"/>
      <c r="H9047" s="116"/>
      <c r="I9047" s="116"/>
      <c r="J9047" s="97"/>
      <c r="AD9047" s="476"/>
      <c r="AI9047" s="473"/>
    </row>
    <row r="9048" spans="1:35" s="4" customFormat="1" x14ac:dyDescent="0.25">
      <c r="A9048" s="408">
        <f t="shared" si="134"/>
        <v>9046</v>
      </c>
      <c r="B9048" s="488">
        <v>45595</v>
      </c>
      <c r="C9048" s="96" t="s">
        <v>390</v>
      </c>
      <c r="D9048" s="408" t="str">
        <f>VLOOKUP(C9048,X$4:Z8754,2,FALSE)</f>
        <v>بلدوزر D85</v>
      </c>
      <c r="E9048" s="408" t="str">
        <f>VLOOKUP(C9048,X$4:Z8754,3,FALSE)</f>
        <v>جواد رضاپور</v>
      </c>
      <c r="F9048" s="97">
        <v>0</v>
      </c>
      <c r="G9048" s="97"/>
      <c r="H9048" s="116"/>
      <c r="I9048" s="116"/>
      <c r="J9048" s="97"/>
      <c r="AD9048" s="476"/>
      <c r="AI9048" s="473"/>
    </row>
    <row r="9049" spans="1:35" s="4" customFormat="1" x14ac:dyDescent="0.25">
      <c r="A9049" s="408">
        <f t="shared" si="134"/>
        <v>9047</v>
      </c>
      <c r="B9049" s="488">
        <v>45595</v>
      </c>
      <c r="C9049" s="96" t="s">
        <v>425</v>
      </c>
      <c r="D9049" s="408" t="str">
        <f>VLOOKUP(C9049,X$4:Z8755,2,FALSE)</f>
        <v>بلدوزر D85</v>
      </c>
      <c r="E9049" s="203" t="s">
        <v>498</v>
      </c>
      <c r="F9049" s="97">
        <v>0</v>
      </c>
      <c r="G9049" s="97"/>
      <c r="H9049" s="116"/>
      <c r="I9049" s="116"/>
      <c r="J9049" s="97"/>
      <c r="AD9049" s="476"/>
      <c r="AI9049" s="473"/>
    </row>
    <row r="9050" spans="1:35" s="4" customFormat="1" x14ac:dyDescent="0.25">
      <c r="A9050" s="408">
        <f t="shared" si="134"/>
        <v>9048</v>
      </c>
      <c r="B9050" s="488">
        <v>45595</v>
      </c>
      <c r="C9050" s="96" t="s">
        <v>426</v>
      </c>
      <c r="D9050" s="408" t="str">
        <f>VLOOKUP(C9050,X$4:Z8756,2,FALSE)</f>
        <v>تانکر آب</v>
      </c>
      <c r="E9050" s="408" t="str">
        <f>VLOOKUP(C9050,X$4:Z8756,3,FALSE)</f>
        <v>جواد رضاپور</v>
      </c>
      <c r="F9050" s="97">
        <v>0</v>
      </c>
      <c r="G9050" s="97"/>
      <c r="H9050" s="116"/>
      <c r="I9050" s="116"/>
      <c r="J9050" s="97"/>
      <c r="AD9050" s="476"/>
      <c r="AI9050" s="473"/>
    </row>
    <row r="9051" spans="1:35" s="4" customFormat="1" x14ac:dyDescent="0.25">
      <c r="A9051" s="408">
        <f t="shared" si="134"/>
        <v>9049</v>
      </c>
      <c r="B9051" s="488">
        <v>45595</v>
      </c>
      <c r="C9051" s="96" t="s">
        <v>162</v>
      </c>
      <c r="D9051" s="408" t="str">
        <f>VLOOKUP(C9051,X$4:Z8757,2,FALSE)</f>
        <v>گریدر 14G</v>
      </c>
      <c r="E9051" s="408" t="str">
        <f>VLOOKUP(C9051,X$4:Z8757,3,FALSE)</f>
        <v>محمد پور</v>
      </c>
      <c r="F9051" s="97">
        <v>277</v>
      </c>
      <c r="G9051" s="97"/>
      <c r="H9051" s="116"/>
      <c r="I9051" s="116"/>
      <c r="J9051" s="97"/>
      <c r="AD9051" s="476"/>
      <c r="AI9051" s="473"/>
    </row>
    <row r="9052" spans="1:35" s="4" customFormat="1" x14ac:dyDescent="0.25">
      <c r="A9052" s="408">
        <f t="shared" si="134"/>
        <v>9050</v>
      </c>
      <c r="B9052" s="488">
        <v>45595</v>
      </c>
      <c r="C9052" s="96" t="s">
        <v>166</v>
      </c>
      <c r="D9052" s="408" t="str">
        <f>VLOOKUP(C9052,X$4:Z8758,2,FALSE)</f>
        <v>غلطک کششی</v>
      </c>
      <c r="E9052" s="408" t="str">
        <f>VLOOKUP(C9052,X$4:Z8758,3,FALSE)</f>
        <v>محمد پور</v>
      </c>
      <c r="F9052" s="97">
        <v>0</v>
      </c>
      <c r="G9052" s="97"/>
      <c r="H9052" s="116"/>
      <c r="I9052" s="116"/>
      <c r="J9052" s="97"/>
      <c r="AD9052" s="476"/>
      <c r="AI9052" s="473"/>
    </row>
    <row r="9053" spans="1:35" s="4" customFormat="1" x14ac:dyDescent="0.25">
      <c r="A9053" s="408">
        <f t="shared" si="134"/>
        <v>9051</v>
      </c>
      <c r="B9053" s="488">
        <v>45595</v>
      </c>
      <c r="C9053" s="96" t="s">
        <v>169</v>
      </c>
      <c r="D9053" s="408" t="str">
        <f>VLOOKUP(C9053,X$4:Z8759,2,FALSE)</f>
        <v>غلطک کششی</v>
      </c>
      <c r="E9053" s="408" t="str">
        <f>VLOOKUP(C9053,X$4:Z8759,3,FALSE)</f>
        <v>محمد پور</v>
      </c>
      <c r="F9053" s="97">
        <v>0</v>
      </c>
      <c r="G9053" s="97"/>
      <c r="H9053" s="116"/>
      <c r="I9053" s="116"/>
      <c r="J9053" s="97"/>
      <c r="AD9053" s="476"/>
      <c r="AI9053" s="473"/>
    </row>
    <row r="9054" spans="1:35" s="4" customFormat="1" x14ac:dyDescent="0.25">
      <c r="A9054" s="408">
        <f t="shared" si="134"/>
        <v>9052</v>
      </c>
      <c r="B9054" s="488">
        <v>45595</v>
      </c>
      <c r="C9054" s="96" t="s">
        <v>170</v>
      </c>
      <c r="D9054" s="408" t="str">
        <f>VLOOKUP(C9054,X$4:Z8760,2,FALSE)</f>
        <v>لودر</v>
      </c>
      <c r="E9054" s="408" t="str">
        <f>VLOOKUP(C9054,X$4:Z8760,3,FALSE)</f>
        <v>محمد پور</v>
      </c>
      <c r="F9054" s="97">
        <v>0</v>
      </c>
      <c r="G9054" s="97"/>
      <c r="H9054" s="116"/>
      <c r="I9054" s="116"/>
      <c r="J9054" s="97"/>
      <c r="AD9054" s="476"/>
      <c r="AI9054" s="473"/>
    </row>
    <row r="9055" spans="1:35" s="4" customFormat="1" x14ac:dyDescent="0.25">
      <c r="A9055" s="408">
        <f t="shared" si="134"/>
        <v>9053</v>
      </c>
      <c r="B9055" s="488">
        <v>45595</v>
      </c>
      <c r="C9055" s="96" t="s">
        <v>171</v>
      </c>
      <c r="D9055" s="408" t="str">
        <f>VLOOKUP(C9055,X$4:Z8761,2,FALSE)</f>
        <v>تانکر ابپاش بنز</v>
      </c>
      <c r="E9055" s="408" t="str">
        <f>VLOOKUP(C9055,X$4:Z8761,3,FALSE)</f>
        <v>محمد پور</v>
      </c>
      <c r="F9055" s="97">
        <v>0</v>
      </c>
      <c r="G9055" s="97"/>
      <c r="H9055" s="116"/>
      <c r="I9055" s="116"/>
      <c r="J9055" s="97"/>
      <c r="AD9055" s="476"/>
      <c r="AI9055" s="473"/>
    </row>
    <row r="9056" spans="1:35" s="4" customFormat="1" x14ac:dyDescent="0.25">
      <c r="A9056" s="408">
        <f t="shared" si="134"/>
        <v>9054</v>
      </c>
      <c r="B9056" s="488">
        <v>45595</v>
      </c>
      <c r="C9056" s="96" t="s">
        <v>172</v>
      </c>
      <c r="D9056" s="408" t="str">
        <f>VLOOKUP(C9056,X$4:Z8762,2,FALSE)</f>
        <v xml:space="preserve">غلطک </v>
      </c>
      <c r="E9056" s="408" t="str">
        <f>VLOOKUP(C9056,X$4:Z8762,3,FALSE)</f>
        <v>محمد پور</v>
      </c>
      <c r="F9056" s="97">
        <v>0</v>
      </c>
      <c r="G9056" s="97"/>
      <c r="H9056" s="116"/>
      <c r="I9056" s="116"/>
      <c r="J9056" s="97"/>
      <c r="AD9056" s="476"/>
      <c r="AI9056" s="473"/>
    </row>
    <row r="9057" spans="1:35" s="4" customFormat="1" x14ac:dyDescent="0.25">
      <c r="A9057" s="408">
        <f t="shared" si="134"/>
        <v>9055</v>
      </c>
      <c r="B9057" s="488">
        <v>45595</v>
      </c>
      <c r="C9057" s="96" t="s">
        <v>174</v>
      </c>
      <c r="D9057" s="408" t="str">
        <f>VLOOKUP(C9057,X$4:Z8763,2,FALSE)</f>
        <v>بلدوزر کاترپیلار D8</v>
      </c>
      <c r="E9057" s="408" t="str">
        <f>VLOOKUP(C9057,X$4:Z8763,3,FALSE)</f>
        <v>محمد پور</v>
      </c>
      <c r="F9057" s="97">
        <v>0</v>
      </c>
      <c r="G9057" s="97"/>
      <c r="H9057" s="116"/>
      <c r="I9057" s="116"/>
      <c r="J9057" s="97"/>
      <c r="AD9057" s="476"/>
      <c r="AI9057" s="473"/>
    </row>
    <row r="9058" spans="1:35" s="4" customFormat="1" x14ac:dyDescent="0.25">
      <c r="A9058" s="408">
        <f t="shared" ref="A9058:A9121" si="135">ROW()-2</f>
        <v>9056</v>
      </c>
      <c r="B9058" s="488">
        <v>45595</v>
      </c>
      <c r="C9058" s="96" t="s">
        <v>175</v>
      </c>
      <c r="D9058" s="408" t="str">
        <f>VLOOKUP(C9058,X$4:Z8764,2,FALSE)</f>
        <v>کامیون کمپرسی جفت</v>
      </c>
      <c r="E9058" s="408" t="str">
        <f>VLOOKUP(C9058,X$4:Z8764,3,FALSE)</f>
        <v>محمد پور</v>
      </c>
      <c r="F9058" s="97">
        <v>0</v>
      </c>
      <c r="G9058" s="97"/>
      <c r="H9058" s="116"/>
      <c r="I9058" s="116"/>
      <c r="J9058" s="97"/>
      <c r="AD9058" s="476"/>
      <c r="AI9058" s="473"/>
    </row>
    <row r="9059" spans="1:35" s="4" customFormat="1" x14ac:dyDescent="0.25">
      <c r="A9059" s="408">
        <f t="shared" si="135"/>
        <v>9057</v>
      </c>
      <c r="B9059" s="488">
        <v>45595</v>
      </c>
      <c r="C9059" s="96" t="s">
        <v>263</v>
      </c>
      <c r="D9059" s="408" t="str">
        <f>VLOOKUP(C9059,X$4:Z8765,2,FALSE)</f>
        <v>کامیون کمپرسی جفت</v>
      </c>
      <c r="E9059" s="408" t="str">
        <f>VLOOKUP(C9059,X$4:Z8765,3,FALSE)</f>
        <v>محمد پور</v>
      </c>
      <c r="F9059" s="97">
        <v>0</v>
      </c>
      <c r="G9059" s="97"/>
      <c r="H9059" s="116"/>
      <c r="I9059" s="116"/>
      <c r="J9059" s="97"/>
      <c r="AD9059" s="476"/>
      <c r="AI9059" s="473"/>
    </row>
    <row r="9060" spans="1:35" s="4" customFormat="1" x14ac:dyDescent="0.25">
      <c r="A9060" s="408">
        <f t="shared" si="135"/>
        <v>9058</v>
      </c>
      <c r="B9060" s="488">
        <v>45595</v>
      </c>
      <c r="C9060" s="96" t="s">
        <v>261</v>
      </c>
      <c r="D9060" s="408" t="str">
        <f>VLOOKUP(C9060,X$4:Z8766,2,FALSE)</f>
        <v>کامیون کمپرسی تک</v>
      </c>
      <c r="E9060" s="408" t="str">
        <f>VLOOKUP(C9060,X$4:Z8766,3,FALSE)</f>
        <v>محمد پور</v>
      </c>
      <c r="F9060" s="97">
        <v>0</v>
      </c>
      <c r="G9060" s="97"/>
      <c r="H9060" s="116"/>
      <c r="I9060" s="116"/>
      <c r="J9060" s="97"/>
      <c r="AD9060" s="476"/>
      <c r="AI9060" s="473"/>
    </row>
    <row r="9061" spans="1:35" s="4" customFormat="1" x14ac:dyDescent="0.25">
      <c r="A9061" s="408">
        <f t="shared" si="135"/>
        <v>9059</v>
      </c>
      <c r="B9061" s="488">
        <v>45595</v>
      </c>
      <c r="C9061" s="96" t="s">
        <v>277</v>
      </c>
      <c r="D9061" s="408" t="str">
        <f>VLOOKUP(C9061,X$4:Z8767,2,FALSE)</f>
        <v>کامیون کمپرسی جفت</v>
      </c>
      <c r="E9061" s="408" t="str">
        <f>VLOOKUP(C9061,X$4:Z8767,3,FALSE)</f>
        <v>محمد پور</v>
      </c>
      <c r="F9061" s="97">
        <v>121</v>
      </c>
      <c r="G9061" s="97"/>
      <c r="H9061" s="116"/>
      <c r="I9061" s="116"/>
      <c r="J9061" s="97"/>
      <c r="AD9061" s="476"/>
      <c r="AI9061" s="473"/>
    </row>
    <row r="9062" spans="1:35" s="4" customFormat="1" x14ac:dyDescent="0.25">
      <c r="A9062" s="408">
        <f t="shared" si="135"/>
        <v>9060</v>
      </c>
      <c r="B9062" s="488">
        <v>45595</v>
      </c>
      <c r="C9062" s="96" t="s">
        <v>254</v>
      </c>
      <c r="D9062" s="408" t="str">
        <f>VLOOKUP(C9062,X$4:Z8768,2,FALSE)</f>
        <v>تانکر ابپاش بنز</v>
      </c>
      <c r="E9062" s="408" t="str">
        <f>VLOOKUP(C9062,X$4:Z8768,3,FALSE)</f>
        <v>محمد پور</v>
      </c>
      <c r="F9062" s="97">
        <v>0</v>
      </c>
      <c r="G9062" s="97"/>
      <c r="H9062" s="116"/>
      <c r="I9062" s="116"/>
      <c r="J9062" s="97"/>
      <c r="AD9062" s="476"/>
      <c r="AI9062" s="473"/>
    </row>
    <row r="9063" spans="1:35" s="4" customFormat="1" x14ac:dyDescent="0.25">
      <c r="A9063" s="408">
        <f t="shared" si="135"/>
        <v>9061</v>
      </c>
      <c r="B9063" s="488">
        <v>45595</v>
      </c>
      <c r="C9063" s="96" t="s">
        <v>354</v>
      </c>
      <c r="D9063" s="408" t="str">
        <f>VLOOKUP(C9063,X$4:Z8769,2,FALSE)</f>
        <v>لودر</v>
      </c>
      <c r="E9063" s="408" t="str">
        <f>VLOOKUP(C9063,X$4:Z8769,3,FALSE)</f>
        <v>محمد پور</v>
      </c>
      <c r="F9063" s="97">
        <v>76</v>
      </c>
      <c r="G9063" s="97"/>
      <c r="H9063" s="116"/>
      <c r="I9063" s="116"/>
      <c r="J9063" s="97"/>
      <c r="AD9063" s="476"/>
      <c r="AI9063" s="473"/>
    </row>
    <row r="9064" spans="1:35" s="4" customFormat="1" x14ac:dyDescent="0.25">
      <c r="A9064" s="408">
        <f t="shared" si="135"/>
        <v>9062</v>
      </c>
      <c r="B9064" s="488">
        <v>45595</v>
      </c>
      <c r="C9064" s="96" t="s">
        <v>352</v>
      </c>
      <c r="D9064" s="408" t="str">
        <f>VLOOKUP(C9064,X$4:Z8770,2,FALSE)</f>
        <v>کمپرسی جفت</v>
      </c>
      <c r="E9064" s="408" t="str">
        <f>VLOOKUP(C9064,X$4:Z8770,3,FALSE)</f>
        <v>محمد پور</v>
      </c>
      <c r="F9064" s="97">
        <v>0</v>
      </c>
      <c r="G9064" s="97"/>
      <c r="H9064" s="116"/>
      <c r="I9064" s="116"/>
      <c r="J9064" s="97"/>
      <c r="AD9064" s="476"/>
      <c r="AI9064" s="473"/>
    </row>
    <row r="9065" spans="1:35" s="4" customFormat="1" x14ac:dyDescent="0.25">
      <c r="A9065" s="408">
        <f t="shared" si="135"/>
        <v>9063</v>
      </c>
      <c r="B9065" s="488">
        <v>45595</v>
      </c>
      <c r="C9065" s="96" t="s">
        <v>135</v>
      </c>
      <c r="D9065" s="408" t="str">
        <f>VLOOKUP(C9065,X$4:Z8771,2,FALSE)</f>
        <v>بیل مکانیکی PC400</v>
      </c>
      <c r="E9065" s="408" t="str">
        <f>VLOOKUP(C9065,X$4:Z8771,3,FALSE)</f>
        <v>انصاری</v>
      </c>
      <c r="F9065" s="97">
        <v>314</v>
      </c>
      <c r="G9065" s="97"/>
      <c r="H9065" s="116"/>
      <c r="I9065" s="116"/>
      <c r="J9065" s="97"/>
      <c r="AD9065" s="476"/>
      <c r="AI9065" s="473"/>
    </row>
    <row r="9066" spans="1:35" s="4" customFormat="1" x14ac:dyDescent="0.25">
      <c r="A9066" s="408">
        <f t="shared" si="135"/>
        <v>9064</v>
      </c>
      <c r="B9066" s="488">
        <v>45595</v>
      </c>
      <c r="C9066" s="96" t="s">
        <v>137</v>
      </c>
      <c r="D9066" s="408" t="str">
        <f>VLOOKUP(C9066,X$4:Z8772,2,FALSE)</f>
        <v>بیل مکانیکی PC300</v>
      </c>
      <c r="E9066" s="408" t="str">
        <f>VLOOKUP(C9066,X$4:Z8772,3,FALSE)</f>
        <v>انصاری</v>
      </c>
      <c r="F9066" s="97">
        <v>365</v>
      </c>
      <c r="G9066" s="97"/>
      <c r="H9066" s="116"/>
      <c r="I9066" s="116"/>
      <c r="J9066" s="97"/>
      <c r="AD9066" s="476"/>
      <c r="AI9066" s="473"/>
    </row>
    <row r="9067" spans="1:35" s="4" customFormat="1" x14ac:dyDescent="0.25">
      <c r="A9067" s="408">
        <f t="shared" si="135"/>
        <v>9065</v>
      </c>
      <c r="B9067" s="488">
        <v>45595</v>
      </c>
      <c r="C9067" s="96" t="s">
        <v>134</v>
      </c>
      <c r="D9067" s="408" t="str">
        <f>VLOOKUP(C9067,X$4:Z8773,2,FALSE)</f>
        <v>بلدوزر D155</v>
      </c>
      <c r="E9067" s="408" t="str">
        <f>VLOOKUP(C9067,X$4:Z8773,3,FALSE)</f>
        <v>انصاری</v>
      </c>
      <c r="F9067" s="97">
        <v>353</v>
      </c>
      <c r="G9067" s="97"/>
      <c r="H9067" s="116"/>
      <c r="I9067" s="116"/>
      <c r="J9067" s="97"/>
      <c r="AD9067" s="476"/>
      <c r="AI9067" s="473"/>
    </row>
    <row r="9068" spans="1:35" s="4" customFormat="1" x14ac:dyDescent="0.25">
      <c r="A9068" s="408">
        <f t="shared" si="135"/>
        <v>9066</v>
      </c>
      <c r="B9068" s="488">
        <v>45595</v>
      </c>
      <c r="C9068" s="96" t="s">
        <v>279</v>
      </c>
      <c r="D9068" s="408" t="str">
        <f>VLOOKUP(C9068,X$4:Z8774,2,FALSE)</f>
        <v>بلدوزر D155</v>
      </c>
      <c r="E9068" s="408" t="str">
        <f>VLOOKUP(C9068,X$4:Z8774,3,FALSE)</f>
        <v>انصاری</v>
      </c>
      <c r="F9068" s="97">
        <v>0</v>
      </c>
      <c r="G9068" s="97"/>
      <c r="H9068" s="116"/>
      <c r="I9068" s="116"/>
      <c r="J9068" s="97"/>
      <c r="AD9068" s="476"/>
      <c r="AI9068" s="473"/>
    </row>
    <row r="9069" spans="1:35" s="4" customFormat="1" x14ac:dyDescent="0.25">
      <c r="A9069" s="408">
        <f t="shared" si="135"/>
        <v>9067</v>
      </c>
      <c r="B9069" s="488">
        <v>45595</v>
      </c>
      <c r="C9069" s="96" t="s">
        <v>139</v>
      </c>
      <c r="D9069" s="408" t="str">
        <f>VLOOKUP(C9069,X$4:Z8775,2,FALSE)</f>
        <v>کامیون کمپرسی جفت</v>
      </c>
      <c r="E9069" s="408" t="str">
        <f>VLOOKUP(C9069,X$4:Z8775,3,FALSE)</f>
        <v>انصاری</v>
      </c>
      <c r="F9069" s="97">
        <v>0</v>
      </c>
      <c r="G9069" s="97"/>
      <c r="H9069" s="116"/>
      <c r="I9069" s="116"/>
      <c r="J9069" s="97"/>
      <c r="AD9069" s="476"/>
      <c r="AI9069" s="473"/>
    </row>
    <row r="9070" spans="1:35" s="4" customFormat="1" x14ac:dyDescent="0.25">
      <c r="A9070" s="408">
        <f t="shared" si="135"/>
        <v>9068</v>
      </c>
      <c r="B9070" s="488">
        <v>45595</v>
      </c>
      <c r="C9070" s="96" t="s">
        <v>140</v>
      </c>
      <c r="D9070" s="408" t="str">
        <f>VLOOKUP(C9070,X$4:Z8776,2,FALSE)</f>
        <v>کامیون کمپرسی جفت</v>
      </c>
      <c r="E9070" s="408" t="str">
        <f>VLOOKUP(C9070,X$4:Z8776,3,FALSE)</f>
        <v>انصاری</v>
      </c>
      <c r="F9070" s="97">
        <v>0</v>
      </c>
      <c r="G9070" s="97"/>
      <c r="H9070" s="116"/>
      <c r="I9070" s="116"/>
      <c r="J9070" s="97"/>
      <c r="AD9070" s="476"/>
      <c r="AI9070" s="473"/>
    </row>
    <row r="9071" spans="1:35" s="4" customFormat="1" x14ac:dyDescent="0.25">
      <c r="A9071" s="408">
        <f t="shared" si="135"/>
        <v>9069</v>
      </c>
      <c r="B9071" s="488">
        <v>45595</v>
      </c>
      <c r="C9071" s="96" t="s">
        <v>141</v>
      </c>
      <c r="D9071" s="408" t="str">
        <f>VLOOKUP(C9071,X$4:Z8777,2,FALSE)</f>
        <v>کامیون کمپرسی جفت</v>
      </c>
      <c r="E9071" s="408" t="str">
        <f>VLOOKUP(C9071,X$4:Z8777,3,FALSE)</f>
        <v>انصاری</v>
      </c>
      <c r="F9071" s="97">
        <v>0</v>
      </c>
      <c r="G9071" s="97"/>
      <c r="H9071" s="116"/>
      <c r="I9071" s="116"/>
      <c r="J9071" s="97"/>
      <c r="AD9071" s="476"/>
      <c r="AI9071" s="473"/>
    </row>
    <row r="9072" spans="1:35" s="4" customFormat="1" x14ac:dyDescent="0.25">
      <c r="A9072" s="408">
        <f t="shared" si="135"/>
        <v>9070</v>
      </c>
      <c r="B9072" s="488">
        <v>45595</v>
      </c>
      <c r="C9072" s="96" t="s">
        <v>252</v>
      </c>
      <c r="D9072" s="408" t="str">
        <f>VLOOKUP(C9072,X$4:Z8778,2,FALSE)</f>
        <v>کامیون کمپرسی جفت</v>
      </c>
      <c r="E9072" s="408" t="str">
        <f>VLOOKUP(C9072,X$4:Z8778,3,FALSE)</f>
        <v>انصاری</v>
      </c>
      <c r="F9072" s="97">
        <v>0</v>
      </c>
      <c r="G9072" s="97"/>
      <c r="H9072" s="116"/>
      <c r="I9072" s="116"/>
      <c r="J9072" s="97"/>
      <c r="AD9072" s="476"/>
      <c r="AI9072" s="473"/>
    </row>
    <row r="9073" spans="1:35" s="4" customFormat="1" x14ac:dyDescent="0.25">
      <c r="A9073" s="408">
        <f t="shared" si="135"/>
        <v>9071</v>
      </c>
      <c r="B9073" s="488">
        <v>45595</v>
      </c>
      <c r="C9073" s="96" t="s">
        <v>259</v>
      </c>
      <c r="D9073" s="408" t="str">
        <f>VLOOKUP(C9073,X$4:Z8779,2,FALSE)</f>
        <v>کامیون کمپرسی جفت</v>
      </c>
      <c r="E9073" s="408" t="str">
        <f>VLOOKUP(C9073,X$4:Z8779,3,FALSE)</f>
        <v>انصاری</v>
      </c>
      <c r="F9073" s="97">
        <v>114</v>
      </c>
      <c r="G9073" s="97"/>
      <c r="H9073" s="116"/>
      <c r="I9073" s="116"/>
      <c r="J9073" s="97"/>
      <c r="AD9073" s="476"/>
      <c r="AI9073" s="473"/>
    </row>
    <row r="9074" spans="1:35" s="4" customFormat="1" x14ac:dyDescent="0.25">
      <c r="A9074" s="408">
        <f t="shared" si="135"/>
        <v>9072</v>
      </c>
      <c r="B9074" s="488">
        <v>45595</v>
      </c>
      <c r="C9074" s="96" t="s">
        <v>260</v>
      </c>
      <c r="D9074" s="408" t="str">
        <f>VLOOKUP(C9074,X$4:Z8780,2,FALSE)</f>
        <v>کامیون کمپرسی جفت</v>
      </c>
      <c r="E9074" s="408" t="str">
        <f>VLOOKUP(C9074,X$4:Z8780,3,FALSE)</f>
        <v>انصاری</v>
      </c>
      <c r="F9074" s="97">
        <v>0</v>
      </c>
      <c r="G9074" s="97"/>
      <c r="H9074" s="116"/>
      <c r="I9074" s="116"/>
      <c r="J9074" s="97"/>
      <c r="AD9074" s="476"/>
      <c r="AI9074" s="473"/>
    </row>
    <row r="9075" spans="1:35" s="4" customFormat="1" x14ac:dyDescent="0.25">
      <c r="A9075" s="408">
        <f t="shared" si="135"/>
        <v>9073</v>
      </c>
      <c r="B9075" s="488">
        <v>45595</v>
      </c>
      <c r="C9075" s="96" t="s">
        <v>474</v>
      </c>
      <c r="D9075" s="408" t="str">
        <f>VLOOKUP(C9075,X$4:Z8781,2,FALSE)</f>
        <v>کامیون کمپرسی تک</v>
      </c>
      <c r="E9075" s="408" t="str">
        <f>VLOOKUP(C9075,X$4:Z8781,3,FALSE)</f>
        <v>رمضانی مقدم</v>
      </c>
      <c r="F9075" s="97">
        <v>153</v>
      </c>
      <c r="G9075" s="97"/>
      <c r="H9075" s="116"/>
      <c r="I9075" s="116"/>
      <c r="J9075" s="97"/>
      <c r="AD9075" s="476"/>
      <c r="AI9075" s="473"/>
    </row>
    <row r="9076" spans="1:35" s="4" customFormat="1" x14ac:dyDescent="0.25">
      <c r="A9076" s="408">
        <f t="shared" si="135"/>
        <v>9074</v>
      </c>
      <c r="B9076" s="488">
        <v>45595</v>
      </c>
      <c r="C9076" s="96" t="s">
        <v>475</v>
      </c>
      <c r="D9076" s="408" t="str">
        <f>VLOOKUP(C9076,X$4:Z8782,2,FALSE)</f>
        <v>کامیون کمپرسی تک</v>
      </c>
      <c r="E9076" s="408" t="str">
        <f>VLOOKUP(C9076,X$4:Z8782,3,FALSE)</f>
        <v>رمضانی مقدم</v>
      </c>
      <c r="F9076" s="97">
        <v>150</v>
      </c>
      <c r="G9076" s="97"/>
      <c r="H9076" s="116"/>
      <c r="I9076" s="116"/>
      <c r="J9076" s="97"/>
      <c r="AD9076" s="476"/>
      <c r="AI9076" s="473"/>
    </row>
    <row r="9077" spans="1:35" s="4" customFormat="1" x14ac:dyDescent="0.25">
      <c r="A9077" s="408">
        <f t="shared" si="135"/>
        <v>9075</v>
      </c>
      <c r="B9077" s="488">
        <v>45595</v>
      </c>
      <c r="C9077" s="96" t="s">
        <v>476</v>
      </c>
      <c r="D9077" s="408" t="str">
        <f>VLOOKUP(C9077,X$4:Z8783,2,FALSE)</f>
        <v>کامیون کمپرسی تک</v>
      </c>
      <c r="E9077" s="408" t="str">
        <f>VLOOKUP(C9077,X$4:Z8783,3,FALSE)</f>
        <v>رمضانی مقدم</v>
      </c>
      <c r="F9077" s="97">
        <v>138</v>
      </c>
      <c r="G9077" s="97"/>
      <c r="H9077" s="116"/>
      <c r="I9077" s="116"/>
      <c r="J9077" s="97"/>
      <c r="AD9077" s="476"/>
      <c r="AI9077" s="473"/>
    </row>
    <row r="9078" spans="1:35" s="4" customFormat="1" x14ac:dyDescent="0.25">
      <c r="A9078" s="408">
        <f t="shared" si="135"/>
        <v>9076</v>
      </c>
      <c r="B9078" s="488">
        <v>45595</v>
      </c>
      <c r="C9078" s="96" t="s">
        <v>477</v>
      </c>
      <c r="D9078" s="408" t="str">
        <f>VLOOKUP(C9078,X$4:Z8784,2,FALSE)</f>
        <v>کامیون کمپرسی تک</v>
      </c>
      <c r="E9078" s="408" t="str">
        <f>VLOOKUP(C9078,X$4:Z8784,3,FALSE)</f>
        <v>رمضانی مقدم</v>
      </c>
      <c r="F9078" s="97">
        <v>150</v>
      </c>
      <c r="G9078" s="97"/>
      <c r="H9078" s="116"/>
      <c r="I9078" s="116"/>
      <c r="J9078" s="97"/>
      <c r="AD9078" s="476"/>
      <c r="AI9078" s="473"/>
    </row>
    <row r="9079" spans="1:35" s="4" customFormat="1" x14ac:dyDescent="0.25">
      <c r="A9079" s="408">
        <f t="shared" si="135"/>
        <v>9077</v>
      </c>
      <c r="B9079" s="488">
        <v>45595</v>
      </c>
      <c r="C9079" s="96" t="s">
        <v>509</v>
      </c>
      <c r="D9079" s="408" t="str">
        <f>VLOOKUP(C9079,X$4:Z8785,2,FALSE)</f>
        <v>کامیون کمپرسی تک</v>
      </c>
      <c r="E9079" s="408" t="str">
        <f>VLOOKUP(C9079,X$4:Z8785,3,FALSE)</f>
        <v>رمضانی مقدم</v>
      </c>
      <c r="F9079" s="97">
        <v>0</v>
      </c>
      <c r="G9079" s="97"/>
      <c r="H9079" s="116"/>
      <c r="I9079" s="116"/>
      <c r="J9079" s="97"/>
      <c r="AD9079" s="476"/>
      <c r="AI9079" s="473"/>
    </row>
    <row r="9080" spans="1:35" s="4" customFormat="1" x14ac:dyDescent="0.25">
      <c r="A9080" s="408">
        <f t="shared" si="135"/>
        <v>9078</v>
      </c>
      <c r="B9080" s="488">
        <v>45595</v>
      </c>
      <c r="C9080" s="373" t="s">
        <v>478</v>
      </c>
      <c r="D9080" s="408" t="str">
        <f>VLOOKUP(C9080,X$4:Z8786,2,FALSE)</f>
        <v>لودر</v>
      </c>
      <c r="E9080" s="408" t="str">
        <f>VLOOKUP(C9080,X$4:Z8786,3,FALSE)</f>
        <v>رمضانی مقدم</v>
      </c>
      <c r="F9080" s="97">
        <v>116</v>
      </c>
      <c r="G9080" s="97"/>
      <c r="H9080" s="116"/>
      <c r="I9080" s="116"/>
      <c r="J9080" s="97"/>
      <c r="AD9080" s="476"/>
      <c r="AI9080" s="473"/>
    </row>
    <row r="9081" spans="1:35" s="4" customFormat="1" x14ac:dyDescent="0.25">
      <c r="A9081" s="408">
        <f t="shared" si="135"/>
        <v>9079</v>
      </c>
      <c r="B9081" s="488">
        <v>45595</v>
      </c>
      <c r="C9081" s="96" t="s">
        <v>519</v>
      </c>
      <c r="D9081" s="408" t="str">
        <f>VLOOKUP(C9081,X$4:Z8787,2,FALSE)</f>
        <v>لودر</v>
      </c>
      <c r="E9081" s="408" t="str">
        <f>VLOOKUP(C9081,X$4:Z8787,3,FALSE)</f>
        <v>شهرکی</v>
      </c>
      <c r="F9081" s="97">
        <v>126</v>
      </c>
      <c r="G9081" s="97"/>
      <c r="H9081" s="116"/>
      <c r="I9081" s="116"/>
      <c r="J9081" s="97"/>
      <c r="AD9081" s="476"/>
      <c r="AI9081" s="473"/>
    </row>
    <row r="9082" spans="1:35" s="4" customFormat="1" x14ac:dyDescent="0.25">
      <c r="A9082" s="408">
        <f t="shared" si="135"/>
        <v>9080</v>
      </c>
      <c r="B9082" s="488">
        <v>45595</v>
      </c>
      <c r="C9082" s="96" t="s">
        <v>507</v>
      </c>
      <c r="D9082" s="408" t="str">
        <f>VLOOKUP(C9082,X$4:Z8788,2,FALSE)</f>
        <v>کامیون کمپرسی تک</v>
      </c>
      <c r="E9082" s="408" t="str">
        <f>VLOOKUP(C9082,X$4:Z8788,3,FALSE)</f>
        <v>شهرکی</v>
      </c>
      <c r="F9082" s="97">
        <v>240</v>
      </c>
      <c r="G9082" s="97"/>
      <c r="H9082" s="116"/>
      <c r="I9082" s="116"/>
      <c r="J9082" s="97"/>
      <c r="AD9082" s="476"/>
      <c r="AI9082" s="473"/>
    </row>
    <row r="9083" spans="1:35" s="4" customFormat="1" x14ac:dyDescent="0.25">
      <c r="A9083" s="408">
        <f t="shared" si="135"/>
        <v>9081</v>
      </c>
      <c r="B9083" s="488">
        <v>45596</v>
      </c>
      <c r="C9083" s="96" t="s">
        <v>125</v>
      </c>
      <c r="D9083" s="408" t="str">
        <f>VLOOKUP(C9083,X$4:Z8789,2,FALSE)</f>
        <v>بلدوزر D155</v>
      </c>
      <c r="E9083" s="408" t="str">
        <f>VLOOKUP(C9083,X$4:Z8789,3,FALSE)</f>
        <v>شرکتی</v>
      </c>
      <c r="F9083" s="97">
        <v>0</v>
      </c>
      <c r="G9083" s="97"/>
      <c r="H9083" s="116"/>
      <c r="I9083" s="116"/>
      <c r="J9083" s="97"/>
      <c r="AD9083" s="476"/>
      <c r="AI9083" s="473"/>
    </row>
    <row r="9084" spans="1:35" s="4" customFormat="1" x14ac:dyDescent="0.25">
      <c r="A9084" s="408">
        <f t="shared" si="135"/>
        <v>9082</v>
      </c>
      <c r="B9084" s="488">
        <v>45596</v>
      </c>
      <c r="C9084" s="96" t="s">
        <v>290</v>
      </c>
      <c r="D9084" s="408" t="str">
        <f>VLOOKUP(C9084,X$4:Z8790,2,FALSE)</f>
        <v>بلدوزر D155</v>
      </c>
      <c r="E9084" s="408" t="str">
        <f>VLOOKUP(C9084,X$4:Z8790,3,FALSE)</f>
        <v>شرکتی</v>
      </c>
      <c r="F9084" s="97">
        <v>0</v>
      </c>
      <c r="G9084" s="97"/>
      <c r="H9084" s="116"/>
      <c r="I9084" s="116"/>
      <c r="J9084" s="97"/>
      <c r="AD9084" s="476"/>
      <c r="AI9084" s="473"/>
    </row>
    <row r="9085" spans="1:35" s="4" customFormat="1" x14ac:dyDescent="0.25">
      <c r="A9085" s="408">
        <f t="shared" si="135"/>
        <v>9083</v>
      </c>
      <c r="B9085" s="488">
        <v>45596</v>
      </c>
      <c r="C9085" s="96" t="s">
        <v>88</v>
      </c>
      <c r="D9085" s="408" t="str">
        <f>VLOOKUP(C9085,X$4:Z8791,2,FALSE)</f>
        <v>گریدر  ۱۶g</v>
      </c>
      <c r="E9085" s="408" t="str">
        <f>VLOOKUP(C9085,X$4:Z8791,3,FALSE)</f>
        <v>شرکتی</v>
      </c>
      <c r="F9085" s="97">
        <v>255</v>
      </c>
      <c r="G9085" s="97"/>
      <c r="H9085" s="116"/>
      <c r="I9085" s="116"/>
      <c r="J9085" s="97"/>
      <c r="AD9085" s="476"/>
      <c r="AI9085" s="473"/>
    </row>
    <row r="9086" spans="1:35" s="4" customFormat="1" x14ac:dyDescent="0.25">
      <c r="A9086" s="408">
        <f t="shared" si="135"/>
        <v>9084</v>
      </c>
      <c r="B9086" s="488">
        <v>45596</v>
      </c>
      <c r="C9086" s="96" t="s">
        <v>294</v>
      </c>
      <c r="D9086" s="408" t="str">
        <f>VLOOKUP(C9086,X$4:Z8792,2,FALSE)</f>
        <v>گریدر  ۱۶g</v>
      </c>
      <c r="E9086" s="408" t="str">
        <f>VLOOKUP(C9086,X$4:Z8792,3,FALSE)</f>
        <v>شرکتی</v>
      </c>
      <c r="F9086" s="97">
        <v>0</v>
      </c>
      <c r="G9086" s="97"/>
      <c r="H9086" s="116"/>
      <c r="I9086" s="116"/>
      <c r="J9086" s="97"/>
      <c r="AD9086" s="476"/>
      <c r="AI9086" s="473"/>
    </row>
    <row r="9087" spans="1:35" s="4" customFormat="1" x14ac:dyDescent="0.25">
      <c r="A9087" s="408">
        <f t="shared" si="135"/>
        <v>9085</v>
      </c>
      <c r="B9087" s="488">
        <v>45596</v>
      </c>
      <c r="C9087" s="96" t="s">
        <v>559</v>
      </c>
      <c r="D9087" s="408" t="str">
        <f>VLOOKUP(C9087,X$4:Z9088,2,FALSE)</f>
        <v>لودر VOLVO</v>
      </c>
      <c r="E9087" s="408" t="str">
        <f>VLOOKUP(C9087,X$4:Z9088,3,FALSE)</f>
        <v>شرکتی</v>
      </c>
      <c r="F9087" s="97">
        <v>130</v>
      </c>
      <c r="G9087" s="97"/>
      <c r="H9087" s="116"/>
      <c r="I9087" s="116"/>
      <c r="J9087" s="97"/>
      <c r="AD9087" s="476"/>
      <c r="AI9087" s="473"/>
    </row>
    <row r="9088" spans="1:35" s="4" customFormat="1" x14ac:dyDescent="0.25">
      <c r="A9088" s="408">
        <f t="shared" si="135"/>
        <v>9086</v>
      </c>
      <c r="B9088" s="488">
        <v>45596</v>
      </c>
      <c r="C9088" s="96" t="s">
        <v>119</v>
      </c>
      <c r="D9088" s="408" t="str">
        <f>VLOOKUP(C9088,X$4:Z8794,2,FALSE)</f>
        <v>میکسراتکو</v>
      </c>
      <c r="E9088" s="408" t="str">
        <f>VLOOKUP(C9088,X$4:Z8794,3,FALSE)</f>
        <v>شرکتی</v>
      </c>
      <c r="F9088" s="97">
        <v>46</v>
      </c>
      <c r="G9088" s="97"/>
      <c r="H9088" s="116"/>
      <c r="I9088" s="116"/>
      <c r="J9088" s="97"/>
      <c r="AD9088" s="476"/>
      <c r="AI9088" s="473"/>
    </row>
    <row r="9089" spans="1:35" s="4" customFormat="1" x14ac:dyDescent="0.25">
      <c r="A9089" s="408">
        <f t="shared" si="135"/>
        <v>9087</v>
      </c>
      <c r="B9089" s="488">
        <v>45596</v>
      </c>
      <c r="C9089" s="96" t="s">
        <v>121</v>
      </c>
      <c r="D9089" s="408" t="str">
        <f>VLOOKUP(C9089,X$4:Z8795,2,FALSE)</f>
        <v>میکسر امیکو</v>
      </c>
      <c r="E9089" s="408" t="str">
        <f>VLOOKUP(C9089,X$4:Z8795,3,FALSE)</f>
        <v>شرکتی</v>
      </c>
      <c r="F9089" s="97">
        <v>47</v>
      </c>
      <c r="G9089" s="97"/>
      <c r="H9089" s="116"/>
      <c r="I9089" s="116"/>
      <c r="J9089" s="97"/>
      <c r="AD9089" s="476"/>
      <c r="AI9089" s="473"/>
    </row>
    <row r="9090" spans="1:35" s="4" customFormat="1" x14ac:dyDescent="0.25">
      <c r="A9090" s="408">
        <f t="shared" si="135"/>
        <v>9088</v>
      </c>
      <c r="B9090" s="488">
        <v>45596</v>
      </c>
      <c r="C9090" s="96" t="s">
        <v>349</v>
      </c>
      <c r="D9090" s="408" t="str">
        <f>VLOOKUP(C9090,X$4:Z8796,2,FALSE)</f>
        <v>میکسر اتکو</v>
      </c>
      <c r="E9090" s="408" t="str">
        <f>VLOOKUP(C9090,X$4:Z8796,3,FALSE)</f>
        <v>شرکتی</v>
      </c>
      <c r="F9090" s="97">
        <v>108</v>
      </c>
      <c r="G9090" s="97"/>
      <c r="H9090" s="116"/>
      <c r="I9090" s="116"/>
      <c r="J9090" s="97"/>
      <c r="AD9090" s="476"/>
      <c r="AI9090" s="473"/>
    </row>
    <row r="9091" spans="1:35" s="4" customFormat="1" x14ac:dyDescent="0.25">
      <c r="A9091" s="408">
        <f t="shared" si="135"/>
        <v>9089</v>
      </c>
      <c r="B9091" s="488">
        <v>45596</v>
      </c>
      <c r="C9091" s="96" t="s">
        <v>449</v>
      </c>
      <c r="D9091" s="408" t="str">
        <f>VLOOKUP(C9091,X$4:Z8797,2,FALSE)</f>
        <v>میکسر امیکو</v>
      </c>
      <c r="E9091" s="408" t="str">
        <f>VLOOKUP(C9091,X$4:Z8797,3,FALSE)</f>
        <v>شرکتی</v>
      </c>
      <c r="F9091" s="97">
        <v>0</v>
      </c>
      <c r="G9091" s="97"/>
      <c r="H9091" s="116"/>
      <c r="I9091" s="116"/>
      <c r="J9091" s="97"/>
      <c r="AD9091" s="476"/>
      <c r="AI9091" s="473"/>
    </row>
    <row r="9092" spans="1:35" s="4" customFormat="1" x14ac:dyDescent="0.25">
      <c r="A9092" s="408">
        <f t="shared" si="135"/>
        <v>9090</v>
      </c>
      <c r="B9092" s="488">
        <v>45596</v>
      </c>
      <c r="C9092" s="96" t="s">
        <v>118</v>
      </c>
      <c r="D9092" s="408" t="str">
        <f>VLOOKUP(C9092,X$4:Z8798,2,FALSE)</f>
        <v>غلطک</v>
      </c>
      <c r="E9092" s="408" t="str">
        <f>VLOOKUP(C9092,X$4:Z8798,3,FALSE)</f>
        <v>شرکتی</v>
      </c>
      <c r="F9092" s="97">
        <v>106</v>
      </c>
      <c r="G9092" s="97"/>
      <c r="H9092" s="116"/>
      <c r="I9092" s="116"/>
      <c r="J9092" s="97"/>
      <c r="AD9092" s="476"/>
      <c r="AI9092" s="473"/>
    </row>
    <row r="9093" spans="1:35" s="4" customFormat="1" x14ac:dyDescent="0.25">
      <c r="A9093" s="408">
        <f t="shared" si="135"/>
        <v>9091</v>
      </c>
      <c r="B9093" s="488">
        <v>45596</v>
      </c>
      <c r="C9093" s="96" t="s">
        <v>109</v>
      </c>
      <c r="D9093" s="408" t="str">
        <f>VLOOKUP(C9093,X$4:Z8799,2,FALSE)</f>
        <v>غلطک</v>
      </c>
      <c r="E9093" s="408" t="str">
        <f>VLOOKUP(C9093,X$4:Z8799,3,FALSE)</f>
        <v>شرکتی</v>
      </c>
      <c r="F9093" s="97">
        <v>0</v>
      </c>
      <c r="G9093" s="97"/>
      <c r="H9093" s="116"/>
      <c r="I9093" s="116"/>
      <c r="J9093" s="97"/>
      <c r="AD9093" s="476"/>
      <c r="AI9093" s="473"/>
    </row>
    <row r="9094" spans="1:35" s="4" customFormat="1" x14ac:dyDescent="0.25">
      <c r="A9094" s="408">
        <f t="shared" si="135"/>
        <v>9092</v>
      </c>
      <c r="B9094" s="488">
        <v>45596</v>
      </c>
      <c r="C9094" s="96" t="s">
        <v>106</v>
      </c>
      <c r="D9094" s="408" t="str">
        <f>VLOOKUP(C9094,X$4:Z8800,2,FALSE)</f>
        <v>غلطک</v>
      </c>
      <c r="E9094" s="408" t="str">
        <f>VLOOKUP(C9094,X$4:Z8800,3,FALSE)</f>
        <v>شرکتی</v>
      </c>
      <c r="F9094" s="97">
        <v>70</v>
      </c>
      <c r="G9094" s="97"/>
      <c r="H9094" s="116"/>
      <c r="I9094" s="116"/>
      <c r="J9094" s="97"/>
      <c r="AD9094" s="476"/>
      <c r="AI9094" s="473"/>
    </row>
    <row r="9095" spans="1:35" s="4" customFormat="1" x14ac:dyDescent="0.25">
      <c r="A9095" s="408">
        <f t="shared" si="135"/>
        <v>9093</v>
      </c>
      <c r="B9095" s="488">
        <v>45596</v>
      </c>
      <c r="C9095" s="2" t="s">
        <v>278</v>
      </c>
      <c r="D9095" s="408" t="str">
        <f>VLOOKUP(C9095,X$4:Z8801,2,FALSE)</f>
        <v>غلطک</v>
      </c>
      <c r="E9095" s="408" t="str">
        <f>VLOOKUP(C9095,X$4:Z8801,3,FALSE)</f>
        <v>شرکتی</v>
      </c>
      <c r="F9095" s="97">
        <v>0</v>
      </c>
      <c r="G9095" s="97"/>
      <c r="H9095" s="116"/>
      <c r="I9095" s="116"/>
      <c r="J9095" s="97"/>
      <c r="AD9095" s="476"/>
      <c r="AI9095" s="473"/>
    </row>
    <row r="9096" spans="1:35" s="4" customFormat="1" x14ac:dyDescent="0.25">
      <c r="A9096" s="408">
        <f t="shared" si="135"/>
        <v>9094</v>
      </c>
      <c r="B9096" s="488">
        <v>45596</v>
      </c>
      <c r="C9096" s="96" t="s">
        <v>539</v>
      </c>
      <c r="D9096" s="408" t="str">
        <f>VLOOKUP(C9096,X$4:Z8802,2,FALSE)</f>
        <v>غلطک</v>
      </c>
      <c r="E9096" s="408" t="str">
        <f>VLOOKUP(C9096,X$4:Z8802,3,FALSE)</f>
        <v>شرکتی</v>
      </c>
      <c r="F9096" s="97">
        <v>0</v>
      </c>
      <c r="G9096" s="97"/>
      <c r="H9096" s="116"/>
      <c r="I9096" s="116"/>
      <c r="J9096" s="97"/>
      <c r="AD9096" s="476"/>
      <c r="AI9096" s="473"/>
    </row>
    <row r="9097" spans="1:35" s="4" customFormat="1" x14ac:dyDescent="0.25">
      <c r="A9097" s="408">
        <f t="shared" si="135"/>
        <v>9095</v>
      </c>
      <c r="B9097" s="488">
        <v>45596</v>
      </c>
      <c r="C9097" s="96" t="s">
        <v>562</v>
      </c>
      <c r="D9097" s="408" t="str">
        <f>VLOOKUP(C9097,X$4:Z8803,2,FALSE)</f>
        <v>غلطک</v>
      </c>
      <c r="E9097" s="408" t="str">
        <f>VLOOKUP(C9097,X$4:Z8803,3,FALSE)</f>
        <v>شرکتی</v>
      </c>
      <c r="F9097" s="97">
        <v>0</v>
      </c>
      <c r="G9097" s="97"/>
      <c r="H9097" s="116"/>
      <c r="I9097" s="116"/>
      <c r="J9097" s="97"/>
      <c r="AD9097" s="476"/>
      <c r="AI9097" s="473"/>
    </row>
    <row r="9098" spans="1:35" s="4" customFormat="1" x14ac:dyDescent="0.25">
      <c r="A9098" s="408">
        <f t="shared" si="135"/>
        <v>9096</v>
      </c>
      <c r="B9098" s="488">
        <v>45596</v>
      </c>
      <c r="C9098" s="96" t="s">
        <v>91</v>
      </c>
      <c r="D9098" s="408" t="str">
        <f>VLOOKUP(C9098,X$4:Z8804,2,FALSE)</f>
        <v>کامیون کمپرسی جفت</v>
      </c>
      <c r="E9098" s="408" t="str">
        <f>VLOOKUP(C9098,X$4:Z8804,3,FALSE)</f>
        <v>شرکتی</v>
      </c>
      <c r="F9098" s="97">
        <v>0</v>
      </c>
      <c r="G9098" s="97"/>
      <c r="H9098" s="116"/>
      <c r="I9098" s="116"/>
      <c r="J9098" s="97"/>
      <c r="AD9098" s="476"/>
      <c r="AI9098" s="473"/>
    </row>
    <row r="9099" spans="1:35" s="4" customFormat="1" x14ac:dyDescent="0.25">
      <c r="A9099" s="408">
        <f t="shared" si="135"/>
        <v>9097</v>
      </c>
      <c r="B9099" s="488">
        <v>45596</v>
      </c>
      <c r="C9099" s="96" t="s">
        <v>94</v>
      </c>
      <c r="D9099" s="408" t="str">
        <f>VLOOKUP(C9099,X$4:Z8805,2,FALSE)</f>
        <v>کامیون کمپرسی جفت</v>
      </c>
      <c r="E9099" s="408" t="str">
        <f>VLOOKUP(C9099,X$4:Z8805,3,FALSE)</f>
        <v>شرکتی</v>
      </c>
      <c r="F9099" s="97">
        <v>0</v>
      </c>
      <c r="G9099" s="97"/>
      <c r="H9099" s="116"/>
      <c r="I9099" s="116"/>
      <c r="J9099" s="97"/>
      <c r="AD9099" s="476"/>
      <c r="AI9099" s="473"/>
    </row>
    <row r="9100" spans="1:35" s="4" customFormat="1" x14ac:dyDescent="0.25">
      <c r="A9100" s="408">
        <f t="shared" si="135"/>
        <v>9098</v>
      </c>
      <c r="B9100" s="488">
        <v>45596</v>
      </c>
      <c r="C9100" s="96" t="s">
        <v>116</v>
      </c>
      <c r="D9100" s="408" t="str">
        <f>VLOOKUP(C9100,X$4:Z8806,2,FALSE)</f>
        <v>کامیون کمپرسی جفت</v>
      </c>
      <c r="E9100" s="408" t="str">
        <f>VLOOKUP(C9100,X$4:Z8806,3,FALSE)</f>
        <v>شرکتی</v>
      </c>
      <c r="F9100" s="97">
        <v>0</v>
      </c>
      <c r="G9100" s="97"/>
      <c r="H9100" s="116"/>
      <c r="I9100" s="116"/>
      <c r="J9100" s="97"/>
      <c r="AD9100" s="476"/>
      <c r="AI9100" s="473"/>
    </row>
    <row r="9101" spans="1:35" s="4" customFormat="1" x14ac:dyDescent="0.25">
      <c r="A9101" s="408">
        <f t="shared" si="135"/>
        <v>9099</v>
      </c>
      <c r="B9101" s="488">
        <v>45596</v>
      </c>
      <c r="C9101" s="96" t="s">
        <v>128</v>
      </c>
      <c r="D9101" s="408" t="str">
        <f>VLOOKUP(C9101,X$4:Z8807,2,FALSE)</f>
        <v>تانکر ابپاش بنز</v>
      </c>
      <c r="E9101" s="408" t="str">
        <f>VLOOKUP(C9101,X$4:Z8807,3,FALSE)</f>
        <v>شرکتی</v>
      </c>
      <c r="F9101" s="97">
        <v>0</v>
      </c>
      <c r="G9101" s="97"/>
      <c r="H9101" s="116"/>
      <c r="I9101" s="116"/>
      <c r="J9101" s="97"/>
      <c r="AD9101" s="476"/>
      <c r="AI9101" s="473"/>
    </row>
    <row r="9102" spans="1:35" s="4" customFormat="1" x14ac:dyDescent="0.25">
      <c r="A9102" s="408">
        <f t="shared" si="135"/>
        <v>9100</v>
      </c>
      <c r="B9102" s="488">
        <v>45596</v>
      </c>
      <c r="C9102" s="96" t="s">
        <v>96</v>
      </c>
      <c r="D9102" s="408" t="str">
        <f>VLOOKUP(C9102,X$4:Z8808,2,FALSE)</f>
        <v>تانکر ابپاش بنز</v>
      </c>
      <c r="E9102" s="408" t="str">
        <f>VLOOKUP(C9102,X$4:Z8808,3,FALSE)</f>
        <v>شرکتی</v>
      </c>
      <c r="F9102" s="97">
        <v>0</v>
      </c>
      <c r="G9102" s="97"/>
      <c r="H9102" s="116"/>
      <c r="I9102" s="116"/>
      <c r="J9102" s="97"/>
      <c r="AD9102" s="476"/>
      <c r="AI9102" s="473"/>
    </row>
    <row r="9103" spans="1:35" s="4" customFormat="1" x14ac:dyDescent="0.25">
      <c r="A9103" s="408">
        <f t="shared" si="135"/>
        <v>9101</v>
      </c>
      <c r="B9103" s="488">
        <v>45596</v>
      </c>
      <c r="C9103" s="96" t="s">
        <v>113</v>
      </c>
      <c r="D9103" s="408" t="str">
        <f>VLOOKUP(C9103,X$4:Z8809,2,FALSE)</f>
        <v>تانکر سوخت بنز</v>
      </c>
      <c r="E9103" s="408" t="str">
        <f>VLOOKUP(C9103,X$4:Z8809,3,FALSE)</f>
        <v>شرکتی</v>
      </c>
      <c r="F9103" s="97">
        <v>0</v>
      </c>
      <c r="G9103" s="97"/>
      <c r="H9103" s="116"/>
      <c r="I9103" s="116"/>
      <c r="J9103" s="97"/>
      <c r="AD9103" s="476"/>
      <c r="AI9103" s="473"/>
    </row>
    <row r="9104" spans="1:35" s="4" customFormat="1" x14ac:dyDescent="0.25">
      <c r="A9104" s="408">
        <f t="shared" si="135"/>
        <v>9102</v>
      </c>
      <c r="B9104" s="488">
        <v>45596</v>
      </c>
      <c r="C9104" s="96" t="s">
        <v>156</v>
      </c>
      <c r="D9104" s="408" t="str">
        <f>VLOOKUP(C9104,X$4:Z8810,2,FALSE)</f>
        <v>بیل مکانیکی 220</v>
      </c>
      <c r="E9104" s="408" t="str">
        <f>VLOOKUP(C9104,X$4:Z8810,3,FALSE)</f>
        <v>تکبری</v>
      </c>
      <c r="F9104" s="97">
        <v>228</v>
      </c>
      <c r="G9104" s="97"/>
      <c r="H9104" s="116"/>
      <c r="I9104" s="116"/>
      <c r="J9104" s="97"/>
      <c r="AD9104" s="476"/>
      <c r="AI9104" s="473"/>
    </row>
    <row r="9105" spans="1:35" s="4" customFormat="1" x14ac:dyDescent="0.25">
      <c r="A9105" s="408">
        <f t="shared" si="135"/>
        <v>9103</v>
      </c>
      <c r="B9105" s="488">
        <v>45596</v>
      </c>
      <c r="C9105" s="96" t="s">
        <v>142</v>
      </c>
      <c r="D9105" s="408" t="str">
        <f>VLOOKUP(C9105,X$4:Z8811,2,FALSE)</f>
        <v>بلدوزر D85</v>
      </c>
      <c r="E9105" s="408" t="str">
        <f>VLOOKUP(C9105,X$4:Z8811,3,FALSE)</f>
        <v>اکبری</v>
      </c>
      <c r="F9105" s="97">
        <v>221</v>
      </c>
      <c r="G9105" s="97"/>
      <c r="H9105" s="116"/>
      <c r="I9105" s="116"/>
      <c r="J9105" s="97"/>
      <c r="AD9105" s="476"/>
      <c r="AI9105" s="473"/>
    </row>
    <row r="9106" spans="1:35" s="4" customFormat="1" x14ac:dyDescent="0.25">
      <c r="A9106" s="408">
        <f t="shared" si="135"/>
        <v>9104</v>
      </c>
      <c r="B9106" s="488">
        <v>45596</v>
      </c>
      <c r="C9106" s="96" t="s">
        <v>144</v>
      </c>
      <c r="D9106" s="408" t="str">
        <f>VLOOKUP(C9106,X$4:Z8812,2,FALSE)</f>
        <v>بلدوزر D85</v>
      </c>
      <c r="E9106" s="408" t="str">
        <f>VLOOKUP(C9106,X$4:Z8812,3,FALSE)</f>
        <v>اکبری</v>
      </c>
      <c r="F9106" s="97">
        <v>190</v>
      </c>
      <c r="G9106" s="97"/>
      <c r="H9106" s="116"/>
      <c r="I9106" s="116"/>
      <c r="J9106" s="97"/>
      <c r="AD9106" s="476"/>
      <c r="AI9106" s="473"/>
    </row>
    <row r="9107" spans="1:35" s="4" customFormat="1" x14ac:dyDescent="0.25">
      <c r="A9107" s="408">
        <f t="shared" si="135"/>
        <v>9105</v>
      </c>
      <c r="B9107" s="488">
        <v>45596</v>
      </c>
      <c r="C9107" s="96" t="s">
        <v>145</v>
      </c>
      <c r="D9107" s="408" t="str">
        <f>VLOOKUP(C9107,X$4:Z8813,2,FALSE)</f>
        <v>بلدوزر کاترپیلار D8</v>
      </c>
      <c r="E9107" s="408" t="str">
        <f>VLOOKUP(C9107,X$4:Z8813,3,FALSE)</f>
        <v>حسن پور</v>
      </c>
      <c r="F9107" s="97">
        <v>0</v>
      </c>
      <c r="G9107" s="97"/>
      <c r="H9107" s="116"/>
      <c r="I9107" s="116"/>
      <c r="J9107" s="97"/>
      <c r="AD9107" s="476"/>
      <c r="AI9107" s="473"/>
    </row>
    <row r="9108" spans="1:35" s="4" customFormat="1" x14ac:dyDescent="0.25">
      <c r="A9108" s="408">
        <f t="shared" si="135"/>
        <v>9106</v>
      </c>
      <c r="B9108" s="488">
        <v>45596</v>
      </c>
      <c r="C9108" s="96" t="s">
        <v>160</v>
      </c>
      <c r="D9108" s="408" t="str">
        <f>VLOOKUP(C9108,X$4:Z8814,2,FALSE)</f>
        <v>بیل مکانیکی 220</v>
      </c>
      <c r="E9108" s="408" t="str">
        <f>VLOOKUP(C9108,X$4:Z8814,3,FALSE)</f>
        <v>رضاپور</v>
      </c>
      <c r="F9108" s="97">
        <v>0</v>
      </c>
      <c r="G9108" s="97"/>
      <c r="H9108" s="116"/>
      <c r="I9108" s="116"/>
      <c r="J9108" s="97"/>
      <c r="AD9108" s="476"/>
      <c r="AI9108" s="473"/>
    </row>
    <row r="9109" spans="1:35" s="4" customFormat="1" x14ac:dyDescent="0.25">
      <c r="A9109" s="408">
        <f t="shared" si="135"/>
        <v>9107</v>
      </c>
      <c r="B9109" s="488">
        <v>45596</v>
      </c>
      <c r="C9109" s="96" t="s">
        <v>283</v>
      </c>
      <c r="D9109" s="408" t="str">
        <f>VLOOKUP(C9109,X$4:Z8815,2,FALSE)</f>
        <v>لودر ZL50</v>
      </c>
      <c r="E9109" s="408" t="str">
        <f>VLOOKUP(C9109,X$4:Z8815,3,FALSE)</f>
        <v>میرزایی</v>
      </c>
      <c r="F9109" s="97">
        <v>0</v>
      </c>
      <c r="G9109" s="97"/>
      <c r="H9109" s="116"/>
      <c r="I9109" s="116"/>
      <c r="J9109" s="97"/>
      <c r="AD9109" s="476"/>
      <c r="AI9109" s="473"/>
    </row>
    <row r="9110" spans="1:35" s="4" customFormat="1" x14ac:dyDescent="0.25">
      <c r="A9110" s="408">
        <f t="shared" si="135"/>
        <v>9108</v>
      </c>
      <c r="B9110" s="488">
        <v>45596</v>
      </c>
      <c r="C9110" s="96" t="s">
        <v>148</v>
      </c>
      <c r="D9110" s="408" t="str">
        <f>VLOOKUP(C9110,X$4:Z8816,2,FALSE)</f>
        <v>کامیون کمپرسی تک</v>
      </c>
      <c r="E9110" s="408" t="str">
        <f>VLOOKUP(C9110,X$4:Z8816,3,FALSE)</f>
        <v>میرزایی</v>
      </c>
      <c r="F9110" s="97">
        <v>0</v>
      </c>
      <c r="G9110" s="97"/>
      <c r="H9110" s="116"/>
      <c r="I9110" s="116"/>
      <c r="J9110" s="97"/>
      <c r="AD9110" s="476"/>
      <c r="AI9110" s="473"/>
    </row>
    <row r="9111" spans="1:35" s="4" customFormat="1" x14ac:dyDescent="0.25">
      <c r="A9111" s="408">
        <f t="shared" si="135"/>
        <v>9109</v>
      </c>
      <c r="B9111" s="488">
        <v>45596</v>
      </c>
      <c r="C9111" s="213" t="s">
        <v>467</v>
      </c>
      <c r="D9111" s="408" t="str">
        <f>VLOOKUP(C9111,X$4:Z8817,2,FALSE)</f>
        <v>تانکر ابپاش بنز</v>
      </c>
      <c r="E9111" s="408" t="str">
        <f>VLOOKUP(C9111,X$4:Z8817,3,FALSE)</f>
        <v>میرزایی</v>
      </c>
      <c r="F9111" s="97">
        <v>0</v>
      </c>
      <c r="G9111" s="97"/>
      <c r="H9111" s="116"/>
      <c r="I9111" s="116"/>
      <c r="J9111" s="97"/>
      <c r="AD9111" s="476"/>
      <c r="AI9111" s="473"/>
    </row>
    <row r="9112" spans="1:35" s="4" customFormat="1" x14ac:dyDescent="0.25">
      <c r="A9112" s="408">
        <f t="shared" si="135"/>
        <v>9110</v>
      </c>
      <c r="B9112" s="488">
        <v>45596</v>
      </c>
      <c r="C9112" s="96" t="s">
        <v>150</v>
      </c>
      <c r="D9112" s="408" t="str">
        <f>VLOOKUP(C9112,X$4:Z8818,2,FALSE)</f>
        <v>کامیون کمپرسی تک</v>
      </c>
      <c r="E9112" s="408" t="str">
        <f>VLOOKUP(C9112,X$4:Z8818,3,FALSE)</f>
        <v>میرزایی</v>
      </c>
      <c r="F9112" s="97">
        <v>0</v>
      </c>
      <c r="G9112" s="97"/>
      <c r="H9112" s="116"/>
      <c r="I9112" s="116"/>
      <c r="J9112" s="97"/>
      <c r="AD9112" s="476"/>
      <c r="AI9112" s="473"/>
    </row>
    <row r="9113" spans="1:35" s="4" customFormat="1" x14ac:dyDescent="0.25">
      <c r="A9113" s="408">
        <f t="shared" si="135"/>
        <v>9111</v>
      </c>
      <c r="B9113" s="488">
        <v>45596</v>
      </c>
      <c r="C9113" s="96" t="s">
        <v>153</v>
      </c>
      <c r="D9113" s="408" t="str">
        <f>VLOOKUP(C9113,X$4:Z8819,2,FALSE)</f>
        <v>لودر</v>
      </c>
      <c r="E9113" s="408" t="str">
        <f>VLOOKUP(C9113,X$4:Z8819,3,FALSE)</f>
        <v>صداقت</v>
      </c>
      <c r="F9113" s="97">
        <v>0</v>
      </c>
      <c r="G9113" s="97"/>
      <c r="H9113" s="116"/>
      <c r="I9113" s="116"/>
      <c r="J9113" s="97"/>
      <c r="AD9113" s="476"/>
      <c r="AI9113" s="473"/>
    </row>
    <row r="9114" spans="1:35" s="4" customFormat="1" x14ac:dyDescent="0.25">
      <c r="A9114" s="408">
        <f t="shared" si="135"/>
        <v>9112</v>
      </c>
      <c r="B9114" s="488">
        <v>45596</v>
      </c>
      <c r="C9114" s="96" t="s">
        <v>154</v>
      </c>
      <c r="D9114" s="408" t="str">
        <f>VLOOKUP(C9114,X$4:Z8820,2,FALSE)</f>
        <v>کامیون کمپرسی تک</v>
      </c>
      <c r="E9114" s="408" t="str">
        <f>VLOOKUP(C9114,X$4:Z8820,3,FALSE)</f>
        <v>صداقت</v>
      </c>
      <c r="F9114" s="97">
        <v>0</v>
      </c>
      <c r="G9114" s="97"/>
      <c r="H9114" s="116"/>
      <c r="I9114" s="116"/>
      <c r="J9114" s="97"/>
      <c r="AD9114" s="476"/>
      <c r="AI9114" s="473"/>
    </row>
    <row r="9115" spans="1:35" s="4" customFormat="1" x14ac:dyDescent="0.25">
      <c r="A9115" s="408">
        <f t="shared" si="135"/>
        <v>9113</v>
      </c>
      <c r="B9115" s="488">
        <v>45596</v>
      </c>
      <c r="C9115" s="96" t="s">
        <v>155</v>
      </c>
      <c r="D9115" s="408" t="str">
        <f>VLOOKUP(C9115,X$4:Z8821,2,FALSE)</f>
        <v>کامیون کمپرسی تک</v>
      </c>
      <c r="E9115" s="408" t="str">
        <f>VLOOKUP(C9115,X$4:Z8821,3,FALSE)</f>
        <v>صداقت</v>
      </c>
      <c r="F9115" s="97">
        <v>0</v>
      </c>
      <c r="G9115" s="97"/>
      <c r="H9115" s="116"/>
      <c r="I9115" s="116"/>
      <c r="J9115" s="97"/>
      <c r="AD9115" s="476"/>
      <c r="AI9115" s="473"/>
    </row>
    <row r="9116" spans="1:35" s="4" customFormat="1" x14ac:dyDescent="0.25">
      <c r="A9116" s="408">
        <f t="shared" si="135"/>
        <v>9114</v>
      </c>
      <c r="B9116" s="488">
        <v>45596</v>
      </c>
      <c r="C9116" s="96" t="s">
        <v>379</v>
      </c>
      <c r="D9116" s="408" t="str">
        <f>VLOOKUP(C9116,X$4:Z8822,2,FALSE)</f>
        <v>کامیون کمپرسی تک</v>
      </c>
      <c r="E9116" s="408" t="str">
        <f>VLOOKUP(C9116,X$4:Z8822,3,FALSE)</f>
        <v>جواد رضاپور</v>
      </c>
      <c r="F9116" s="97">
        <v>150</v>
      </c>
      <c r="G9116" s="97"/>
      <c r="H9116" s="116"/>
      <c r="I9116" s="116"/>
      <c r="J9116" s="97"/>
      <c r="AD9116" s="476"/>
      <c r="AI9116" s="473"/>
    </row>
    <row r="9117" spans="1:35" s="4" customFormat="1" x14ac:dyDescent="0.25">
      <c r="A9117" s="408">
        <f t="shared" si="135"/>
        <v>9115</v>
      </c>
      <c r="B9117" s="488">
        <v>45596</v>
      </c>
      <c r="C9117" s="96" t="s">
        <v>380</v>
      </c>
      <c r="D9117" s="408" t="str">
        <f>VLOOKUP(C9117,X$4:Z8823,2,FALSE)</f>
        <v>کامیون کمپرسی تک</v>
      </c>
      <c r="E9117" s="408" t="str">
        <f>VLOOKUP(C9117,X$4:Z8823,3,FALSE)</f>
        <v>جواد رضاپور</v>
      </c>
      <c r="F9117" s="97">
        <v>122</v>
      </c>
      <c r="G9117" s="97"/>
      <c r="H9117" s="116"/>
      <c r="I9117" s="116"/>
      <c r="J9117" s="97"/>
      <c r="AD9117" s="476"/>
      <c r="AI9117" s="473"/>
    </row>
    <row r="9118" spans="1:35" s="4" customFormat="1" x14ac:dyDescent="0.25">
      <c r="A9118" s="408">
        <f t="shared" si="135"/>
        <v>9116</v>
      </c>
      <c r="B9118" s="488">
        <v>45596</v>
      </c>
      <c r="C9118" s="96" t="s">
        <v>489</v>
      </c>
      <c r="D9118" s="408" t="str">
        <f>VLOOKUP(C9118,X$4:Z8824,2,FALSE)</f>
        <v>کامیون کمپرسی تک</v>
      </c>
      <c r="E9118" s="408" t="str">
        <f>VLOOKUP(C9118,X$4:Z8824,3,FALSE)</f>
        <v>جواد رضاپور</v>
      </c>
      <c r="F9118" s="97">
        <v>122</v>
      </c>
      <c r="G9118" s="97"/>
      <c r="H9118" s="116"/>
      <c r="I9118" s="116"/>
      <c r="J9118" s="97"/>
      <c r="AD9118" s="476"/>
      <c r="AI9118" s="473"/>
    </row>
    <row r="9119" spans="1:35" s="4" customFormat="1" x14ac:dyDescent="0.25">
      <c r="A9119" s="408">
        <f t="shared" si="135"/>
        <v>9117</v>
      </c>
      <c r="B9119" s="488">
        <v>45596</v>
      </c>
      <c r="C9119" s="96" t="s">
        <v>389</v>
      </c>
      <c r="D9119" s="408" t="str">
        <f>VLOOKUP(C9119,X$4:Z8825,2,FALSE)</f>
        <v>لودر</v>
      </c>
      <c r="E9119" s="408" t="str">
        <f>VLOOKUP(C9119,X$4:Z8825,3,FALSE)</f>
        <v>جواد رضاپور</v>
      </c>
      <c r="F9119" s="97">
        <v>140</v>
      </c>
      <c r="G9119" s="97"/>
      <c r="H9119" s="116"/>
      <c r="I9119" s="116"/>
      <c r="J9119" s="97"/>
      <c r="AD9119" s="476"/>
      <c r="AI9119" s="473"/>
    </row>
    <row r="9120" spans="1:35" s="4" customFormat="1" x14ac:dyDescent="0.25">
      <c r="A9120" s="408">
        <f t="shared" si="135"/>
        <v>9118</v>
      </c>
      <c r="B9120" s="488">
        <v>45596</v>
      </c>
      <c r="C9120" s="96" t="s">
        <v>177</v>
      </c>
      <c r="D9120" s="408" t="str">
        <f>VLOOKUP(C9120,X$4:Z8826,2,FALSE)</f>
        <v>تانکر ابپاش بنز</v>
      </c>
      <c r="E9120" s="408" t="str">
        <f>VLOOKUP(C9120,X$4:Z8826,3,FALSE)</f>
        <v>گلپایگانی</v>
      </c>
      <c r="F9120" s="97">
        <v>33</v>
      </c>
      <c r="G9120" s="97"/>
      <c r="H9120" s="116"/>
      <c r="I9120" s="116"/>
      <c r="J9120" s="97"/>
      <c r="AD9120" s="476"/>
      <c r="AI9120" s="473"/>
    </row>
    <row r="9121" spans="1:35" s="4" customFormat="1" x14ac:dyDescent="0.25">
      <c r="A9121" s="408">
        <f t="shared" si="135"/>
        <v>9119</v>
      </c>
      <c r="B9121" s="488">
        <v>45596</v>
      </c>
      <c r="C9121" s="96" t="s">
        <v>390</v>
      </c>
      <c r="D9121" s="408" t="str">
        <f>VLOOKUP(C9121,X$4:Z8827,2,FALSE)</f>
        <v>بلدوزر D85</v>
      </c>
      <c r="E9121" s="408" t="str">
        <f>VLOOKUP(C9121,X$4:Z8827,3,FALSE)</f>
        <v>جواد رضاپور</v>
      </c>
      <c r="F9121" s="97">
        <v>0</v>
      </c>
      <c r="G9121" s="97"/>
      <c r="H9121" s="116"/>
      <c r="I9121" s="116"/>
      <c r="J9121" s="97"/>
      <c r="AD9121" s="476"/>
      <c r="AI9121" s="473"/>
    </row>
    <row r="9122" spans="1:35" s="4" customFormat="1" x14ac:dyDescent="0.25">
      <c r="A9122" s="408">
        <f t="shared" ref="A9122:A9187" si="136">ROW()-2</f>
        <v>9120</v>
      </c>
      <c r="B9122" s="488">
        <v>45596</v>
      </c>
      <c r="C9122" s="96" t="s">
        <v>425</v>
      </c>
      <c r="D9122" s="408" t="str">
        <f>VLOOKUP(C9122,X$4:Z8828,2,FALSE)</f>
        <v>بلدوزر D85</v>
      </c>
      <c r="E9122" s="203" t="s">
        <v>498</v>
      </c>
      <c r="F9122" s="97">
        <v>270</v>
      </c>
      <c r="G9122" s="97"/>
      <c r="H9122" s="116"/>
      <c r="I9122" s="116"/>
      <c r="J9122" s="97"/>
      <c r="AD9122" s="476"/>
      <c r="AI9122" s="473"/>
    </row>
    <row r="9123" spans="1:35" s="4" customFormat="1" x14ac:dyDescent="0.25">
      <c r="A9123" s="408">
        <f t="shared" si="136"/>
        <v>9121</v>
      </c>
      <c r="B9123" s="488">
        <v>45596</v>
      </c>
      <c r="C9123" s="96" t="s">
        <v>426</v>
      </c>
      <c r="D9123" s="408" t="str">
        <f>VLOOKUP(C9123,X$4:Z8829,2,FALSE)</f>
        <v>تانکر آب</v>
      </c>
      <c r="E9123" s="408" t="str">
        <f>VLOOKUP(C9123,X$4:Z8829,3,FALSE)</f>
        <v>جواد رضاپور</v>
      </c>
      <c r="F9123" s="97">
        <v>128</v>
      </c>
      <c r="G9123" s="97"/>
      <c r="H9123" s="116"/>
      <c r="I9123" s="116"/>
      <c r="J9123" s="97"/>
      <c r="AD9123" s="476"/>
      <c r="AI9123" s="473"/>
    </row>
    <row r="9124" spans="1:35" s="4" customFormat="1" x14ac:dyDescent="0.25">
      <c r="A9124" s="408">
        <f t="shared" si="136"/>
        <v>9122</v>
      </c>
      <c r="B9124" s="488">
        <v>45596</v>
      </c>
      <c r="C9124" s="96" t="s">
        <v>162</v>
      </c>
      <c r="D9124" s="408" t="str">
        <f>VLOOKUP(C9124,X$4:Z8830,2,FALSE)</f>
        <v>گریدر 14G</v>
      </c>
      <c r="E9124" s="408" t="str">
        <f>VLOOKUP(C9124,X$4:Z8830,3,FALSE)</f>
        <v>محمد پور</v>
      </c>
      <c r="F9124" s="97">
        <v>0</v>
      </c>
      <c r="G9124" s="97"/>
      <c r="H9124" s="116"/>
      <c r="I9124" s="116"/>
      <c r="J9124" s="97"/>
      <c r="AD9124" s="476"/>
      <c r="AI9124" s="473"/>
    </row>
    <row r="9125" spans="1:35" s="4" customFormat="1" x14ac:dyDescent="0.25">
      <c r="A9125" s="408">
        <f t="shared" si="136"/>
        <v>9123</v>
      </c>
      <c r="B9125" s="488">
        <v>45596</v>
      </c>
      <c r="C9125" s="96" t="s">
        <v>166</v>
      </c>
      <c r="D9125" s="408" t="str">
        <f>VLOOKUP(C9125,X$4:Z8831,2,FALSE)</f>
        <v>غلطک کششی</v>
      </c>
      <c r="E9125" s="408" t="str">
        <f>VLOOKUP(C9125,X$4:Z8831,3,FALSE)</f>
        <v>محمد پور</v>
      </c>
      <c r="F9125" s="97">
        <v>0</v>
      </c>
      <c r="G9125" s="97"/>
      <c r="H9125" s="116"/>
      <c r="I9125" s="116"/>
      <c r="J9125" s="97"/>
      <c r="AD9125" s="476"/>
      <c r="AI9125" s="473"/>
    </row>
    <row r="9126" spans="1:35" s="4" customFormat="1" x14ac:dyDescent="0.25">
      <c r="A9126" s="408">
        <f t="shared" si="136"/>
        <v>9124</v>
      </c>
      <c r="B9126" s="488">
        <v>45596</v>
      </c>
      <c r="C9126" s="96" t="s">
        <v>169</v>
      </c>
      <c r="D9126" s="408" t="str">
        <f>VLOOKUP(C9126,X$4:Z8832,2,FALSE)</f>
        <v>غلطک کششی</v>
      </c>
      <c r="E9126" s="408" t="str">
        <f>VLOOKUP(C9126,X$4:Z8832,3,FALSE)</f>
        <v>محمد پور</v>
      </c>
      <c r="F9126" s="97">
        <v>0</v>
      </c>
      <c r="G9126" s="97"/>
      <c r="H9126" s="116"/>
      <c r="I9126" s="116"/>
      <c r="J9126" s="97"/>
      <c r="AD9126" s="476"/>
      <c r="AI9126" s="473"/>
    </row>
    <row r="9127" spans="1:35" s="4" customFormat="1" x14ac:dyDescent="0.25">
      <c r="A9127" s="408">
        <f t="shared" si="136"/>
        <v>9125</v>
      </c>
      <c r="B9127" s="488">
        <v>45596</v>
      </c>
      <c r="C9127" s="96" t="s">
        <v>170</v>
      </c>
      <c r="D9127" s="408" t="str">
        <f>VLOOKUP(C9127,X$4:Z8833,2,FALSE)</f>
        <v>لودر</v>
      </c>
      <c r="E9127" s="408" t="str">
        <f>VLOOKUP(C9127,X$4:Z8833,3,FALSE)</f>
        <v>محمد پور</v>
      </c>
      <c r="F9127" s="97">
        <v>0</v>
      </c>
      <c r="G9127" s="97"/>
      <c r="H9127" s="116"/>
      <c r="I9127" s="116"/>
      <c r="J9127" s="97"/>
      <c r="AD9127" s="476"/>
      <c r="AI9127" s="473"/>
    </row>
    <row r="9128" spans="1:35" s="4" customFormat="1" x14ac:dyDescent="0.25">
      <c r="A9128" s="408">
        <f t="shared" si="136"/>
        <v>9126</v>
      </c>
      <c r="B9128" s="488">
        <v>45596</v>
      </c>
      <c r="C9128" s="96" t="s">
        <v>171</v>
      </c>
      <c r="D9128" s="408" t="str">
        <f>VLOOKUP(C9128,X$4:Z8834,2,FALSE)</f>
        <v>تانکر ابپاش بنز</v>
      </c>
      <c r="E9128" s="408" t="str">
        <f>VLOOKUP(C9128,X$4:Z8834,3,FALSE)</f>
        <v>محمد پور</v>
      </c>
      <c r="F9128" s="97">
        <v>0</v>
      </c>
      <c r="G9128" s="97"/>
      <c r="H9128" s="116"/>
      <c r="I9128" s="116"/>
      <c r="J9128" s="97"/>
      <c r="AD9128" s="476"/>
      <c r="AI9128" s="473"/>
    </row>
    <row r="9129" spans="1:35" s="4" customFormat="1" x14ac:dyDescent="0.25">
      <c r="A9129" s="408">
        <f t="shared" si="136"/>
        <v>9127</v>
      </c>
      <c r="B9129" s="488">
        <v>45596</v>
      </c>
      <c r="C9129" s="96" t="s">
        <v>172</v>
      </c>
      <c r="D9129" s="408" t="str">
        <f>VLOOKUP(C9129,X$4:Z8835,2,FALSE)</f>
        <v xml:space="preserve">غلطک </v>
      </c>
      <c r="E9129" s="408" t="str">
        <f>VLOOKUP(C9129,X$4:Z8835,3,FALSE)</f>
        <v>محمد پور</v>
      </c>
      <c r="F9129" s="97">
        <v>0</v>
      </c>
      <c r="G9129" s="97"/>
      <c r="H9129" s="116"/>
      <c r="I9129" s="116"/>
      <c r="J9129" s="97"/>
      <c r="AD9129" s="476"/>
      <c r="AI9129" s="473"/>
    </row>
    <row r="9130" spans="1:35" s="4" customFormat="1" x14ac:dyDescent="0.25">
      <c r="A9130" s="408">
        <f t="shared" si="136"/>
        <v>9128</v>
      </c>
      <c r="B9130" s="488">
        <v>45596</v>
      </c>
      <c r="C9130" s="96" t="s">
        <v>174</v>
      </c>
      <c r="D9130" s="408" t="str">
        <f>VLOOKUP(C9130,X$4:Z8836,2,FALSE)</f>
        <v>بلدوزر کاترپیلار D8</v>
      </c>
      <c r="E9130" s="408" t="str">
        <f>VLOOKUP(C9130,X$4:Z8836,3,FALSE)</f>
        <v>محمد پور</v>
      </c>
      <c r="F9130" s="97">
        <v>0</v>
      </c>
      <c r="G9130" s="97"/>
      <c r="H9130" s="116"/>
      <c r="I9130" s="116"/>
      <c r="J9130" s="97"/>
      <c r="AD9130" s="476"/>
      <c r="AI9130" s="473"/>
    </row>
    <row r="9131" spans="1:35" s="4" customFormat="1" x14ac:dyDescent="0.25">
      <c r="A9131" s="408">
        <f t="shared" si="136"/>
        <v>9129</v>
      </c>
      <c r="B9131" s="488">
        <v>45596</v>
      </c>
      <c r="C9131" s="96" t="s">
        <v>175</v>
      </c>
      <c r="D9131" s="408" t="str">
        <f>VLOOKUP(C9131,X$4:Z8837,2,FALSE)</f>
        <v>کامیون کمپرسی جفت</v>
      </c>
      <c r="E9131" s="408" t="str">
        <f>VLOOKUP(C9131,X$4:Z8837,3,FALSE)</f>
        <v>محمد پور</v>
      </c>
      <c r="F9131" s="97">
        <v>0</v>
      </c>
      <c r="G9131" s="97"/>
      <c r="H9131" s="116"/>
      <c r="I9131" s="116"/>
      <c r="J9131" s="97"/>
      <c r="AD9131" s="476"/>
      <c r="AI9131" s="473"/>
    </row>
    <row r="9132" spans="1:35" s="4" customFormat="1" x14ac:dyDescent="0.25">
      <c r="A9132" s="408">
        <f t="shared" si="136"/>
        <v>9130</v>
      </c>
      <c r="B9132" s="488">
        <v>45596</v>
      </c>
      <c r="C9132" s="96" t="s">
        <v>263</v>
      </c>
      <c r="D9132" s="408" t="str">
        <f>VLOOKUP(C9132,X$4:Z8838,2,FALSE)</f>
        <v>کامیون کمپرسی جفت</v>
      </c>
      <c r="E9132" s="408" t="str">
        <f>VLOOKUP(C9132,X$4:Z8838,3,FALSE)</f>
        <v>محمد پور</v>
      </c>
      <c r="F9132" s="97">
        <v>0</v>
      </c>
      <c r="G9132" s="97"/>
      <c r="H9132" s="116"/>
      <c r="I9132" s="116"/>
      <c r="J9132" s="97"/>
      <c r="AD9132" s="476"/>
      <c r="AI9132" s="473"/>
    </row>
    <row r="9133" spans="1:35" s="4" customFormat="1" x14ac:dyDescent="0.25">
      <c r="A9133" s="408">
        <f t="shared" si="136"/>
        <v>9131</v>
      </c>
      <c r="B9133" s="488">
        <v>45596</v>
      </c>
      <c r="C9133" s="96" t="s">
        <v>261</v>
      </c>
      <c r="D9133" s="408" t="str">
        <f>VLOOKUP(C9133,X$4:Z8839,2,FALSE)</f>
        <v>کامیون کمپرسی تک</v>
      </c>
      <c r="E9133" s="408" t="str">
        <f>VLOOKUP(C9133,X$4:Z8839,3,FALSE)</f>
        <v>محمد پور</v>
      </c>
      <c r="F9133" s="97">
        <v>0</v>
      </c>
      <c r="G9133" s="97"/>
      <c r="H9133" s="116"/>
      <c r="I9133" s="116"/>
      <c r="J9133" s="97"/>
      <c r="AD9133" s="476"/>
      <c r="AI9133" s="473"/>
    </row>
    <row r="9134" spans="1:35" s="4" customFormat="1" x14ac:dyDescent="0.25">
      <c r="A9134" s="408">
        <f t="shared" si="136"/>
        <v>9132</v>
      </c>
      <c r="B9134" s="488">
        <v>45596</v>
      </c>
      <c r="C9134" s="96" t="s">
        <v>277</v>
      </c>
      <c r="D9134" s="408" t="str">
        <f>VLOOKUP(C9134,X$4:Z8840,2,FALSE)</f>
        <v>کامیون کمپرسی جفت</v>
      </c>
      <c r="E9134" s="408" t="str">
        <f>VLOOKUP(C9134,X$4:Z8840,3,FALSE)</f>
        <v>محمد پور</v>
      </c>
      <c r="F9134" s="97">
        <v>145</v>
      </c>
      <c r="G9134" s="97"/>
      <c r="H9134" s="116"/>
      <c r="I9134" s="116"/>
      <c r="J9134" s="97"/>
      <c r="AD9134" s="476"/>
      <c r="AI9134" s="473"/>
    </row>
    <row r="9135" spans="1:35" s="4" customFormat="1" x14ac:dyDescent="0.25">
      <c r="A9135" s="408">
        <f t="shared" si="136"/>
        <v>9133</v>
      </c>
      <c r="B9135" s="488">
        <v>45596</v>
      </c>
      <c r="C9135" s="96" t="s">
        <v>254</v>
      </c>
      <c r="D9135" s="408" t="str">
        <f>VLOOKUP(C9135,X$4:Z8841,2,FALSE)</f>
        <v>تانکر ابپاش بنز</v>
      </c>
      <c r="E9135" s="408" t="str">
        <f>VLOOKUP(C9135,X$4:Z8841,3,FALSE)</f>
        <v>محمد پور</v>
      </c>
      <c r="F9135" s="97">
        <v>0</v>
      </c>
      <c r="G9135" s="97"/>
      <c r="H9135" s="116"/>
      <c r="I9135" s="116"/>
      <c r="J9135" s="97"/>
      <c r="AD9135" s="476"/>
      <c r="AI9135" s="473"/>
    </row>
    <row r="9136" spans="1:35" s="4" customFormat="1" x14ac:dyDescent="0.25">
      <c r="A9136" s="408">
        <f t="shared" si="136"/>
        <v>9134</v>
      </c>
      <c r="B9136" s="488">
        <v>45596</v>
      </c>
      <c r="C9136" s="96" t="s">
        <v>354</v>
      </c>
      <c r="D9136" s="408" t="str">
        <f>VLOOKUP(C9136,X$4:Z8842,2,FALSE)</f>
        <v>لودر</v>
      </c>
      <c r="E9136" s="408" t="str">
        <f>VLOOKUP(C9136,X$4:Z8842,3,FALSE)</f>
        <v>محمد پور</v>
      </c>
      <c r="F9136" s="97">
        <v>67</v>
      </c>
      <c r="G9136" s="97"/>
      <c r="H9136" s="116"/>
      <c r="I9136" s="116"/>
      <c r="J9136" s="97"/>
      <c r="AD9136" s="476"/>
      <c r="AI9136" s="473"/>
    </row>
    <row r="9137" spans="1:35" s="4" customFormat="1" x14ac:dyDescent="0.25">
      <c r="A9137" s="408">
        <f t="shared" si="136"/>
        <v>9135</v>
      </c>
      <c r="B9137" s="488">
        <v>45596</v>
      </c>
      <c r="C9137" s="96" t="s">
        <v>352</v>
      </c>
      <c r="D9137" s="408" t="str">
        <f>VLOOKUP(C9137,X$4:Z8843,2,FALSE)</f>
        <v>کمپرسی جفت</v>
      </c>
      <c r="E9137" s="408" t="str">
        <f>VLOOKUP(C9137,X$4:Z8843,3,FALSE)</f>
        <v>محمد پور</v>
      </c>
      <c r="F9137" s="97">
        <v>0</v>
      </c>
      <c r="G9137" s="97"/>
      <c r="H9137" s="116"/>
      <c r="I9137" s="116"/>
      <c r="J9137" s="97"/>
      <c r="AD9137" s="476"/>
      <c r="AI9137" s="473"/>
    </row>
    <row r="9138" spans="1:35" s="4" customFormat="1" x14ac:dyDescent="0.25">
      <c r="A9138" s="408">
        <f t="shared" si="136"/>
        <v>9136</v>
      </c>
      <c r="B9138" s="488">
        <v>45596</v>
      </c>
      <c r="C9138" s="96" t="s">
        <v>135</v>
      </c>
      <c r="D9138" s="408" t="str">
        <f>VLOOKUP(C9138,X$4:Z8844,2,FALSE)</f>
        <v>بیل مکانیکی PC400</v>
      </c>
      <c r="E9138" s="408" t="str">
        <f>VLOOKUP(C9138,X$4:Z8844,3,FALSE)</f>
        <v>انصاری</v>
      </c>
      <c r="F9138" s="97">
        <v>228</v>
      </c>
      <c r="G9138" s="97"/>
      <c r="H9138" s="116"/>
      <c r="I9138" s="116"/>
      <c r="J9138" s="97"/>
      <c r="AD9138" s="476"/>
      <c r="AI9138" s="473"/>
    </row>
    <row r="9139" spans="1:35" s="4" customFormat="1" x14ac:dyDescent="0.25">
      <c r="A9139" s="408">
        <f t="shared" si="136"/>
        <v>9137</v>
      </c>
      <c r="B9139" s="488">
        <v>45596</v>
      </c>
      <c r="C9139" s="96" t="s">
        <v>137</v>
      </c>
      <c r="D9139" s="408" t="str">
        <f>VLOOKUP(C9139,X$4:Z8845,2,FALSE)</f>
        <v>بیل مکانیکی PC300</v>
      </c>
      <c r="E9139" s="408" t="str">
        <f>VLOOKUP(C9139,X$4:Z8845,3,FALSE)</f>
        <v>انصاری</v>
      </c>
      <c r="F9139" s="97">
        <v>307</v>
      </c>
      <c r="G9139" s="97"/>
      <c r="H9139" s="116"/>
      <c r="I9139" s="116"/>
      <c r="J9139" s="97"/>
      <c r="AD9139" s="476"/>
      <c r="AI9139" s="473"/>
    </row>
    <row r="9140" spans="1:35" s="4" customFormat="1" x14ac:dyDescent="0.25">
      <c r="A9140" s="408">
        <f t="shared" si="136"/>
        <v>9138</v>
      </c>
      <c r="B9140" s="488">
        <v>45596</v>
      </c>
      <c r="C9140" s="96" t="s">
        <v>134</v>
      </c>
      <c r="D9140" s="408" t="str">
        <f>VLOOKUP(C9140,X$4:Z8846,2,FALSE)</f>
        <v>بلدوزر D155</v>
      </c>
      <c r="E9140" s="408" t="str">
        <f>VLOOKUP(C9140,X$4:Z8846,3,FALSE)</f>
        <v>انصاری</v>
      </c>
      <c r="F9140" s="97">
        <v>275</v>
      </c>
      <c r="G9140" s="97"/>
      <c r="H9140" s="116"/>
      <c r="I9140" s="116"/>
      <c r="J9140" s="97"/>
      <c r="AD9140" s="476"/>
      <c r="AI9140" s="473"/>
    </row>
    <row r="9141" spans="1:35" s="4" customFormat="1" x14ac:dyDescent="0.25">
      <c r="A9141" s="408">
        <f t="shared" si="136"/>
        <v>9139</v>
      </c>
      <c r="B9141" s="488">
        <v>45596</v>
      </c>
      <c r="C9141" s="96" t="s">
        <v>279</v>
      </c>
      <c r="D9141" s="408" t="str">
        <f>VLOOKUP(C9141,X$4:Z8847,2,FALSE)</f>
        <v>بلدوزر D155</v>
      </c>
      <c r="E9141" s="408" t="str">
        <f>VLOOKUP(C9141,X$4:Z8847,3,FALSE)</f>
        <v>انصاری</v>
      </c>
      <c r="F9141" s="97">
        <v>0</v>
      </c>
      <c r="G9141" s="97"/>
      <c r="H9141" s="116"/>
      <c r="I9141" s="116"/>
      <c r="J9141" s="97"/>
      <c r="AD9141" s="476"/>
      <c r="AI9141" s="473"/>
    </row>
    <row r="9142" spans="1:35" s="4" customFormat="1" x14ac:dyDescent="0.25">
      <c r="A9142" s="408">
        <f t="shared" si="136"/>
        <v>9140</v>
      </c>
      <c r="B9142" s="488">
        <v>45596</v>
      </c>
      <c r="C9142" s="96" t="s">
        <v>139</v>
      </c>
      <c r="D9142" s="408" t="str">
        <f>VLOOKUP(C9142,X$4:Z8848,2,FALSE)</f>
        <v>کامیون کمپرسی جفت</v>
      </c>
      <c r="E9142" s="408" t="str">
        <f>VLOOKUP(C9142,X$4:Z8848,3,FALSE)</f>
        <v>انصاری</v>
      </c>
      <c r="F9142" s="97">
        <v>268</v>
      </c>
      <c r="G9142" s="97"/>
      <c r="H9142" s="116"/>
      <c r="I9142" s="116"/>
      <c r="J9142" s="97"/>
      <c r="AD9142" s="476"/>
      <c r="AI9142" s="473"/>
    </row>
    <row r="9143" spans="1:35" s="4" customFormat="1" x14ac:dyDescent="0.25">
      <c r="A9143" s="408">
        <f t="shared" si="136"/>
        <v>9141</v>
      </c>
      <c r="B9143" s="488">
        <v>45596</v>
      </c>
      <c r="C9143" s="96" t="s">
        <v>140</v>
      </c>
      <c r="D9143" s="408" t="str">
        <f>VLOOKUP(C9143,X$4:Z8849,2,FALSE)</f>
        <v>کامیون کمپرسی جفت</v>
      </c>
      <c r="E9143" s="408" t="str">
        <f>VLOOKUP(C9143,X$4:Z8849,3,FALSE)</f>
        <v>انصاری</v>
      </c>
      <c r="F9143" s="97">
        <v>92</v>
      </c>
      <c r="G9143" s="97"/>
      <c r="H9143" s="116"/>
      <c r="I9143" s="116"/>
      <c r="J9143" s="97"/>
      <c r="AD9143" s="476"/>
      <c r="AI9143" s="473"/>
    </row>
    <row r="9144" spans="1:35" s="4" customFormat="1" x14ac:dyDescent="0.25">
      <c r="A9144" s="408">
        <f t="shared" si="136"/>
        <v>9142</v>
      </c>
      <c r="B9144" s="488">
        <v>45596</v>
      </c>
      <c r="C9144" s="96" t="s">
        <v>141</v>
      </c>
      <c r="D9144" s="408" t="str">
        <f>VLOOKUP(C9144,X$4:Z8850,2,FALSE)</f>
        <v>کامیون کمپرسی جفت</v>
      </c>
      <c r="E9144" s="408" t="str">
        <f>VLOOKUP(C9144,X$4:Z8850,3,FALSE)</f>
        <v>انصاری</v>
      </c>
      <c r="F9144" s="97">
        <v>0</v>
      </c>
      <c r="G9144" s="97"/>
      <c r="H9144" s="116"/>
      <c r="I9144" s="116"/>
      <c r="J9144" s="97"/>
      <c r="AD9144" s="476"/>
      <c r="AI9144" s="473"/>
    </row>
    <row r="9145" spans="1:35" s="4" customFormat="1" x14ac:dyDescent="0.25">
      <c r="A9145" s="408">
        <f t="shared" si="136"/>
        <v>9143</v>
      </c>
      <c r="B9145" s="488">
        <v>45596</v>
      </c>
      <c r="C9145" s="96" t="s">
        <v>252</v>
      </c>
      <c r="D9145" s="408" t="str">
        <f>VLOOKUP(C9145,X$4:Z8851,2,FALSE)</f>
        <v>کامیون کمپرسی جفت</v>
      </c>
      <c r="E9145" s="408" t="str">
        <f>VLOOKUP(C9145,X$4:Z8851,3,FALSE)</f>
        <v>انصاری</v>
      </c>
      <c r="F9145" s="97">
        <v>135</v>
      </c>
      <c r="G9145" s="97"/>
      <c r="H9145" s="116"/>
      <c r="I9145" s="116"/>
      <c r="J9145" s="97"/>
      <c r="AD9145" s="476"/>
      <c r="AI9145" s="473"/>
    </row>
    <row r="9146" spans="1:35" s="4" customFormat="1" x14ac:dyDescent="0.25">
      <c r="A9146" s="408">
        <f t="shared" si="136"/>
        <v>9144</v>
      </c>
      <c r="B9146" s="488">
        <v>45596</v>
      </c>
      <c r="C9146" s="96" t="s">
        <v>259</v>
      </c>
      <c r="D9146" s="408" t="str">
        <f>VLOOKUP(C9146,X$4:Z8852,2,FALSE)</f>
        <v>کامیون کمپرسی جفت</v>
      </c>
      <c r="E9146" s="408" t="str">
        <f>VLOOKUP(C9146,X$4:Z8852,3,FALSE)</f>
        <v>انصاری</v>
      </c>
      <c r="F9146" s="97">
        <v>0</v>
      </c>
      <c r="G9146" s="97"/>
      <c r="H9146" s="116"/>
      <c r="I9146" s="116"/>
      <c r="J9146" s="97"/>
      <c r="AD9146" s="476"/>
      <c r="AI9146" s="473"/>
    </row>
    <row r="9147" spans="1:35" s="4" customFormat="1" x14ac:dyDescent="0.25">
      <c r="A9147" s="408">
        <f t="shared" si="136"/>
        <v>9145</v>
      </c>
      <c r="B9147" s="488">
        <v>45596</v>
      </c>
      <c r="C9147" s="96" t="s">
        <v>260</v>
      </c>
      <c r="D9147" s="408" t="str">
        <f>VLOOKUP(C9147,X$4:Z8853,2,FALSE)</f>
        <v>کامیون کمپرسی جفت</v>
      </c>
      <c r="E9147" s="408" t="str">
        <f>VLOOKUP(C9147,X$4:Z8853,3,FALSE)</f>
        <v>انصاری</v>
      </c>
      <c r="F9147" s="97">
        <v>103</v>
      </c>
      <c r="G9147" s="97"/>
      <c r="H9147" s="116"/>
      <c r="I9147" s="116"/>
      <c r="J9147" s="97"/>
      <c r="AD9147" s="476"/>
      <c r="AI9147" s="473"/>
    </row>
    <row r="9148" spans="1:35" s="4" customFormat="1" x14ac:dyDescent="0.25">
      <c r="A9148" s="408">
        <f t="shared" si="136"/>
        <v>9146</v>
      </c>
      <c r="B9148" s="488">
        <v>45596</v>
      </c>
      <c r="C9148" s="96" t="s">
        <v>474</v>
      </c>
      <c r="D9148" s="408" t="str">
        <f>VLOOKUP(C9148,X$4:Z8854,2,FALSE)</f>
        <v>کامیون کمپرسی تک</v>
      </c>
      <c r="E9148" s="408" t="str">
        <f>VLOOKUP(C9148,X$4:Z8854,3,FALSE)</f>
        <v>رمضانی مقدم</v>
      </c>
      <c r="F9148" s="97">
        <v>75</v>
      </c>
      <c r="G9148" s="97"/>
      <c r="H9148" s="116"/>
      <c r="I9148" s="116"/>
      <c r="J9148" s="97"/>
      <c r="AD9148" s="476"/>
      <c r="AI9148" s="473"/>
    </row>
    <row r="9149" spans="1:35" s="4" customFormat="1" x14ac:dyDescent="0.25">
      <c r="A9149" s="408">
        <f t="shared" si="136"/>
        <v>9147</v>
      </c>
      <c r="B9149" s="488">
        <v>45596</v>
      </c>
      <c r="C9149" s="96" t="s">
        <v>475</v>
      </c>
      <c r="D9149" s="408" t="str">
        <f>VLOOKUP(C9149,X$4:Z8855,2,FALSE)</f>
        <v>کامیون کمپرسی تک</v>
      </c>
      <c r="E9149" s="408" t="str">
        <f>VLOOKUP(C9149,X$4:Z8855,3,FALSE)</f>
        <v>رمضانی مقدم</v>
      </c>
      <c r="F9149" s="97">
        <v>85</v>
      </c>
      <c r="G9149" s="97"/>
      <c r="H9149" s="116"/>
      <c r="I9149" s="116"/>
      <c r="J9149" s="97"/>
      <c r="AD9149" s="476"/>
      <c r="AI9149" s="473"/>
    </row>
    <row r="9150" spans="1:35" s="4" customFormat="1" x14ac:dyDescent="0.25">
      <c r="A9150" s="408">
        <f t="shared" si="136"/>
        <v>9148</v>
      </c>
      <c r="B9150" s="488">
        <v>45596</v>
      </c>
      <c r="C9150" s="96" t="s">
        <v>476</v>
      </c>
      <c r="D9150" s="408" t="str">
        <f>VLOOKUP(C9150,X$4:Z8856,2,FALSE)</f>
        <v>کامیون کمپرسی تک</v>
      </c>
      <c r="E9150" s="408" t="str">
        <f>VLOOKUP(C9150,X$4:Z8856,3,FALSE)</f>
        <v>رمضانی مقدم</v>
      </c>
      <c r="F9150" s="97">
        <v>0</v>
      </c>
      <c r="G9150" s="97"/>
      <c r="H9150" s="116"/>
      <c r="I9150" s="116"/>
      <c r="J9150" s="97"/>
      <c r="AD9150" s="476"/>
      <c r="AI9150" s="473"/>
    </row>
    <row r="9151" spans="1:35" s="4" customFormat="1" x14ac:dyDescent="0.25">
      <c r="A9151" s="408">
        <f t="shared" si="136"/>
        <v>9149</v>
      </c>
      <c r="B9151" s="488">
        <v>45596</v>
      </c>
      <c r="C9151" s="96" t="s">
        <v>477</v>
      </c>
      <c r="D9151" s="408" t="str">
        <f>VLOOKUP(C9151,X$4:Z8857,2,FALSE)</f>
        <v>کامیون کمپرسی تک</v>
      </c>
      <c r="E9151" s="408" t="str">
        <f>VLOOKUP(C9151,X$4:Z8857,3,FALSE)</f>
        <v>رمضانی مقدم</v>
      </c>
      <c r="F9151" s="97">
        <v>75</v>
      </c>
      <c r="G9151" s="97"/>
      <c r="H9151" s="116"/>
      <c r="I9151" s="116"/>
      <c r="J9151" s="97"/>
      <c r="AD9151" s="476"/>
      <c r="AI9151" s="473"/>
    </row>
    <row r="9152" spans="1:35" s="4" customFormat="1" x14ac:dyDescent="0.25">
      <c r="A9152" s="408">
        <f t="shared" si="136"/>
        <v>9150</v>
      </c>
      <c r="B9152" s="488">
        <v>45596</v>
      </c>
      <c r="C9152" s="96" t="s">
        <v>509</v>
      </c>
      <c r="D9152" s="408" t="str">
        <f>VLOOKUP(C9152,X$4:Z8858,2,FALSE)</f>
        <v>کامیون کمپرسی تک</v>
      </c>
      <c r="E9152" s="408" t="str">
        <f>VLOOKUP(C9152,X$4:Z8858,3,FALSE)</f>
        <v>رمضانی مقدم</v>
      </c>
      <c r="F9152" s="97">
        <v>151</v>
      </c>
      <c r="G9152" s="97"/>
      <c r="H9152" s="116"/>
      <c r="I9152" s="116"/>
      <c r="J9152" s="97"/>
      <c r="AD9152" s="476"/>
      <c r="AI9152" s="473"/>
    </row>
    <row r="9153" spans="1:35" s="4" customFormat="1" x14ac:dyDescent="0.25">
      <c r="A9153" s="408">
        <f t="shared" si="136"/>
        <v>9151</v>
      </c>
      <c r="B9153" s="488">
        <v>45596</v>
      </c>
      <c r="C9153" s="373" t="s">
        <v>478</v>
      </c>
      <c r="D9153" s="408" t="str">
        <f>VLOOKUP(C9153,X$4:Z8859,2,FALSE)</f>
        <v>لودر</v>
      </c>
      <c r="E9153" s="408" t="str">
        <f>VLOOKUP(C9153,X$4:Z8859,3,FALSE)</f>
        <v>رمضانی مقدم</v>
      </c>
      <c r="F9153" s="97">
        <v>35</v>
      </c>
      <c r="G9153" s="97"/>
      <c r="H9153" s="116"/>
      <c r="I9153" s="116"/>
      <c r="J9153" s="97"/>
      <c r="AD9153" s="476"/>
      <c r="AI9153" s="473"/>
    </row>
    <row r="9154" spans="1:35" s="4" customFormat="1" x14ac:dyDescent="0.25">
      <c r="A9154" s="408">
        <f t="shared" si="136"/>
        <v>9152</v>
      </c>
      <c r="B9154" s="488">
        <v>45596</v>
      </c>
      <c r="C9154" s="96" t="s">
        <v>519</v>
      </c>
      <c r="D9154" s="408" t="str">
        <f>VLOOKUP(C9154,X$4:Z8860,2,FALSE)</f>
        <v>لودر</v>
      </c>
      <c r="E9154" s="408" t="str">
        <f>VLOOKUP(C9154,X$4:Z8860,3,FALSE)</f>
        <v>شهرکی</v>
      </c>
      <c r="F9154" s="97">
        <v>0</v>
      </c>
      <c r="G9154" s="97"/>
      <c r="H9154" s="116"/>
      <c r="I9154" s="116"/>
      <c r="J9154" s="97"/>
      <c r="AD9154" s="476"/>
      <c r="AI9154" s="473"/>
    </row>
    <row r="9155" spans="1:35" s="4" customFormat="1" x14ac:dyDescent="0.25">
      <c r="A9155" s="408">
        <f t="shared" si="136"/>
        <v>9153</v>
      </c>
      <c r="B9155" s="488">
        <v>45596</v>
      </c>
      <c r="C9155" s="96" t="s">
        <v>507</v>
      </c>
      <c r="D9155" s="408" t="str">
        <f>VLOOKUP(C9155,X$4:Z8861,2,FALSE)</f>
        <v>کامیون کمپرسی تک</v>
      </c>
      <c r="E9155" s="408" t="str">
        <f>VLOOKUP(C9155,X$4:Z8861,3,FALSE)</f>
        <v>شهرکی</v>
      </c>
      <c r="F9155" s="97">
        <v>0</v>
      </c>
      <c r="G9155" s="97"/>
      <c r="H9155" s="116"/>
      <c r="I9155" s="116"/>
      <c r="J9155" s="97"/>
      <c r="AD9155" s="476"/>
      <c r="AI9155" s="473"/>
    </row>
    <row r="9156" spans="1:35" s="4" customFormat="1" x14ac:dyDescent="0.25">
      <c r="A9156" s="408"/>
      <c r="B9156" s="488"/>
      <c r="C9156" s="96"/>
      <c r="D9156" s="408"/>
      <c r="E9156" s="408"/>
      <c r="F9156" s="97"/>
      <c r="G9156" s="97"/>
      <c r="H9156" s="116"/>
      <c r="I9156" s="116"/>
      <c r="J9156" s="97"/>
      <c r="AD9156" s="476"/>
      <c r="AI9156" s="473"/>
    </row>
    <row r="9157" spans="1:35" s="4" customFormat="1" x14ac:dyDescent="0.25">
      <c r="A9157" s="408"/>
      <c r="B9157" s="488"/>
      <c r="C9157" s="96"/>
      <c r="D9157" s="408"/>
      <c r="E9157" s="408"/>
      <c r="F9157" s="97"/>
      <c r="G9157" s="97"/>
      <c r="H9157" s="116"/>
      <c r="I9157" s="116"/>
      <c r="J9157" s="97"/>
      <c r="AD9157" s="476"/>
      <c r="AI9157" s="473"/>
    </row>
    <row r="9158" spans="1:35" s="4" customFormat="1" x14ac:dyDescent="0.25">
      <c r="A9158" s="408">
        <f t="shared" si="136"/>
        <v>9156</v>
      </c>
      <c r="B9158" s="488">
        <v>45598</v>
      </c>
      <c r="C9158" s="96" t="s">
        <v>125</v>
      </c>
      <c r="D9158" s="408" t="str">
        <f>VLOOKUP(C9158,X$4:Z9159,2,FALSE)</f>
        <v>بلدوزر D155</v>
      </c>
      <c r="E9158" s="408" t="str">
        <f>VLOOKUP(C9158,X$4:Z9159,3,FALSE)</f>
        <v>شرکتی</v>
      </c>
      <c r="F9158" s="97">
        <v>279</v>
      </c>
      <c r="G9158" s="97"/>
      <c r="H9158" s="116"/>
      <c r="I9158" s="116"/>
      <c r="J9158" s="97"/>
      <c r="AD9158" s="476"/>
      <c r="AI9158" s="473"/>
    </row>
    <row r="9159" spans="1:35" s="4" customFormat="1" x14ac:dyDescent="0.25">
      <c r="A9159" s="408">
        <f t="shared" si="136"/>
        <v>9157</v>
      </c>
      <c r="B9159" s="488">
        <v>45598</v>
      </c>
      <c r="C9159" s="96" t="s">
        <v>290</v>
      </c>
      <c r="D9159" s="408" t="str">
        <f>VLOOKUP(C9159,X$4:Z9160,2,FALSE)</f>
        <v>بلدوزر D155</v>
      </c>
      <c r="E9159" s="408" t="str">
        <f>VLOOKUP(C9159,X$4:Z9160,3,FALSE)</f>
        <v>شرکتی</v>
      </c>
      <c r="F9159" s="97">
        <v>0</v>
      </c>
      <c r="G9159" s="97"/>
      <c r="H9159" s="116"/>
      <c r="I9159" s="116"/>
      <c r="J9159" s="97"/>
      <c r="AD9159" s="476"/>
      <c r="AI9159" s="473"/>
    </row>
    <row r="9160" spans="1:35" s="4" customFormat="1" x14ac:dyDescent="0.25">
      <c r="A9160" s="408">
        <f t="shared" si="136"/>
        <v>9158</v>
      </c>
      <c r="B9160" s="488">
        <v>45598</v>
      </c>
      <c r="C9160" s="96" t="s">
        <v>88</v>
      </c>
      <c r="D9160" s="408" t="str">
        <f>VLOOKUP(C9160,X$4:Z9161,2,FALSE)</f>
        <v>گریدر  ۱۶g</v>
      </c>
      <c r="E9160" s="408" t="str">
        <f>VLOOKUP(C9160,X$4:Z9161,3,FALSE)</f>
        <v>شرکتی</v>
      </c>
      <c r="F9160" s="97">
        <v>147</v>
      </c>
      <c r="G9160" s="97"/>
      <c r="H9160" s="116"/>
      <c r="I9160" s="116"/>
      <c r="J9160" s="97"/>
      <c r="AD9160" s="476"/>
      <c r="AI9160" s="473"/>
    </row>
    <row r="9161" spans="1:35" s="4" customFormat="1" x14ac:dyDescent="0.25">
      <c r="A9161" s="408">
        <f t="shared" si="136"/>
        <v>9159</v>
      </c>
      <c r="B9161" s="488">
        <v>45598</v>
      </c>
      <c r="C9161" s="96" t="s">
        <v>294</v>
      </c>
      <c r="D9161" s="408" t="str">
        <f>VLOOKUP(C9161,X$4:Z9162,2,FALSE)</f>
        <v>گریدر  ۱۶g</v>
      </c>
      <c r="E9161" s="408" t="str">
        <f>VLOOKUP(C9161,X$4:Z9162,3,FALSE)</f>
        <v>شرکتی</v>
      </c>
      <c r="F9161" s="97">
        <v>0</v>
      </c>
      <c r="G9161" s="97"/>
      <c r="H9161" s="116"/>
      <c r="I9161" s="116"/>
      <c r="J9161" s="97"/>
      <c r="AD9161" s="476"/>
      <c r="AI9161" s="473"/>
    </row>
    <row r="9162" spans="1:35" s="4" customFormat="1" x14ac:dyDescent="0.25">
      <c r="A9162" s="408">
        <f t="shared" si="136"/>
        <v>9160</v>
      </c>
      <c r="B9162" s="488">
        <v>45598</v>
      </c>
      <c r="C9162" s="96" t="s">
        <v>559</v>
      </c>
      <c r="D9162" s="408" t="str">
        <f>VLOOKUP(C9162,X$4:Z9163,2,FALSE)</f>
        <v>لودر VOLVO</v>
      </c>
      <c r="E9162" s="408" t="str">
        <f>VLOOKUP(C9162,X$4:Z9163,3,FALSE)</f>
        <v>شرکتی</v>
      </c>
      <c r="F9162" s="97">
        <v>0</v>
      </c>
      <c r="G9162" s="97"/>
      <c r="H9162" s="116"/>
      <c r="I9162" s="116"/>
      <c r="J9162" s="97"/>
      <c r="AD9162" s="476"/>
      <c r="AI9162" s="473"/>
    </row>
    <row r="9163" spans="1:35" s="4" customFormat="1" x14ac:dyDescent="0.25">
      <c r="A9163" s="408">
        <f t="shared" si="136"/>
        <v>9161</v>
      </c>
      <c r="B9163" s="488">
        <v>45598</v>
      </c>
      <c r="C9163" s="96" t="s">
        <v>119</v>
      </c>
      <c r="D9163" s="408" t="str">
        <f>VLOOKUP(C9163,X$4:Z9164,2,FALSE)</f>
        <v>میکسراتکو</v>
      </c>
      <c r="E9163" s="408" t="str">
        <f>VLOOKUP(C9163,X$4:Z9164,3,FALSE)</f>
        <v>شرکتی</v>
      </c>
      <c r="F9163" s="97">
        <v>0</v>
      </c>
      <c r="G9163" s="97"/>
      <c r="H9163" s="116"/>
      <c r="I9163" s="116"/>
      <c r="J9163" s="97"/>
      <c r="AD9163" s="476"/>
      <c r="AI9163" s="473"/>
    </row>
    <row r="9164" spans="1:35" s="4" customFormat="1" x14ac:dyDescent="0.25">
      <c r="A9164" s="408">
        <f t="shared" si="136"/>
        <v>9162</v>
      </c>
      <c r="B9164" s="488">
        <v>45598</v>
      </c>
      <c r="C9164" s="96" t="s">
        <v>121</v>
      </c>
      <c r="D9164" s="408" t="str">
        <f>VLOOKUP(C9164,X$4:Z9165,2,FALSE)</f>
        <v>میکسر امیکو</v>
      </c>
      <c r="E9164" s="408" t="str">
        <f>VLOOKUP(C9164,X$4:Z9165,3,FALSE)</f>
        <v>شرکتی</v>
      </c>
      <c r="F9164" s="97">
        <v>87</v>
      </c>
      <c r="G9164" s="97"/>
      <c r="H9164" s="116"/>
      <c r="I9164" s="116"/>
      <c r="J9164" s="97"/>
      <c r="AD9164" s="476"/>
      <c r="AI9164" s="473"/>
    </row>
    <row r="9165" spans="1:35" s="4" customFormat="1" x14ac:dyDescent="0.25">
      <c r="A9165" s="408">
        <f t="shared" si="136"/>
        <v>9163</v>
      </c>
      <c r="B9165" s="488">
        <v>45598</v>
      </c>
      <c r="C9165" s="96" t="s">
        <v>349</v>
      </c>
      <c r="D9165" s="408" t="str">
        <f>VLOOKUP(C9165,X$4:Z9166,2,FALSE)</f>
        <v>میکسر اتکو</v>
      </c>
      <c r="E9165" s="408" t="str">
        <f>VLOOKUP(C9165,X$4:Z9166,3,FALSE)</f>
        <v>شرکتی</v>
      </c>
      <c r="F9165" s="97">
        <v>0</v>
      </c>
      <c r="G9165" s="97"/>
      <c r="H9165" s="116"/>
      <c r="I9165" s="116"/>
      <c r="J9165" s="97"/>
      <c r="AD9165" s="476"/>
      <c r="AI9165" s="473"/>
    </row>
    <row r="9166" spans="1:35" s="4" customFormat="1" x14ac:dyDescent="0.25">
      <c r="A9166" s="408">
        <f t="shared" si="136"/>
        <v>9164</v>
      </c>
      <c r="B9166" s="488">
        <v>45598</v>
      </c>
      <c r="C9166" s="96" t="s">
        <v>449</v>
      </c>
      <c r="D9166" s="408" t="str">
        <f>VLOOKUP(C9166,X$4:Z9167,2,FALSE)</f>
        <v>میکسر امیکو</v>
      </c>
      <c r="E9166" s="408" t="str">
        <f>VLOOKUP(C9166,X$4:Z9167,3,FALSE)</f>
        <v>شرکتی</v>
      </c>
      <c r="F9166" s="97">
        <v>0</v>
      </c>
      <c r="G9166" s="97"/>
      <c r="H9166" s="116"/>
      <c r="I9166" s="116"/>
      <c r="J9166" s="97"/>
      <c r="AD9166" s="476"/>
      <c r="AI9166" s="473"/>
    </row>
    <row r="9167" spans="1:35" s="4" customFormat="1" x14ac:dyDescent="0.25">
      <c r="A9167" s="408">
        <f t="shared" si="136"/>
        <v>9165</v>
      </c>
      <c r="B9167" s="488">
        <v>45598</v>
      </c>
      <c r="C9167" s="96" t="s">
        <v>118</v>
      </c>
      <c r="D9167" s="408" t="str">
        <f>VLOOKUP(C9167,X$4:Z9168,2,FALSE)</f>
        <v>غلطک</v>
      </c>
      <c r="E9167" s="408" t="str">
        <f>VLOOKUP(C9167,X$4:Z9168,3,FALSE)</f>
        <v>شرکتی</v>
      </c>
      <c r="F9167" s="97">
        <v>0</v>
      </c>
      <c r="G9167" s="97"/>
      <c r="H9167" s="116"/>
      <c r="I9167" s="116"/>
      <c r="J9167" s="97"/>
      <c r="AD9167" s="476"/>
      <c r="AI9167" s="473"/>
    </row>
    <row r="9168" spans="1:35" s="4" customFormat="1" x14ac:dyDescent="0.25">
      <c r="A9168" s="408">
        <f t="shared" si="136"/>
        <v>9166</v>
      </c>
      <c r="B9168" s="488">
        <v>45598</v>
      </c>
      <c r="C9168" s="96" t="s">
        <v>109</v>
      </c>
      <c r="D9168" s="408" t="str">
        <f>VLOOKUP(C9168,X$4:Z9169,2,FALSE)</f>
        <v>غلطک</v>
      </c>
      <c r="E9168" s="408" t="str">
        <f>VLOOKUP(C9168,X$4:Z9169,3,FALSE)</f>
        <v>شرکتی</v>
      </c>
      <c r="F9168" s="97">
        <v>0</v>
      </c>
      <c r="G9168" s="97"/>
      <c r="H9168" s="116"/>
      <c r="I9168" s="116"/>
      <c r="J9168" s="97"/>
      <c r="AD9168" s="476"/>
      <c r="AI9168" s="473"/>
    </row>
    <row r="9169" spans="1:35" s="4" customFormat="1" x14ac:dyDescent="0.25">
      <c r="A9169" s="408">
        <f t="shared" si="136"/>
        <v>9167</v>
      </c>
      <c r="B9169" s="488">
        <v>45598</v>
      </c>
      <c r="C9169" s="96" t="s">
        <v>106</v>
      </c>
      <c r="D9169" s="408" t="str">
        <f>VLOOKUP(C9169,X$4:Z9170,2,FALSE)</f>
        <v>غلطک</v>
      </c>
      <c r="E9169" s="408" t="str">
        <f>VLOOKUP(C9169,X$4:Z9170,3,FALSE)</f>
        <v>شرکتی</v>
      </c>
      <c r="F9169" s="97">
        <v>68</v>
      </c>
      <c r="G9169" s="97"/>
      <c r="H9169" s="116"/>
      <c r="I9169" s="116"/>
      <c r="J9169" s="97"/>
      <c r="AD9169" s="476"/>
      <c r="AI9169" s="473"/>
    </row>
    <row r="9170" spans="1:35" s="4" customFormat="1" x14ac:dyDescent="0.25">
      <c r="A9170" s="408">
        <f t="shared" si="136"/>
        <v>9168</v>
      </c>
      <c r="B9170" s="488">
        <v>45598</v>
      </c>
      <c r="C9170" s="2" t="s">
        <v>278</v>
      </c>
      <c r="D9170" s="408" t="str">
        <f>VLOOKUP(C9170,X$4:Z9171,2,FALSE)</f>
        <v>غلطک</v>
      </c>
      <c r="E9170" s="408" t="str">
        <f>VLOOKUP(C9170,X$4:Z9171,3,FALSE)</f>
        <v>شرکتی</v>
      </c>
      <c r="F9170" s="97">
        <v>0</v>
      </c>
      <c r="G9170" s="97"/>
      <c r="H9170" s="116"/>
      <c r="I9170" s="116"/>
      <c r="J9170" s="97"/>
      <c r="AD9170" s="476"/>
      <c r="AI9170" s="473"/>
    </row>
    <row r="9171" spans="1:35" s="4" customFormat="1" x14ac:dyDescent="0.25">
      <c r="A9171" s="408">
        <f t="shared" si="136"/>
        <v>9169</v>
      </c>
      <c r="B9171" s="488">
        <v>45598</v>
      </c>
      <c r="C9171" s="96" t="s">
        <v>539</v>
      </c>
      <c r="D9171" s="408" t="str">
        <f>VLOOKUP(C9171,X$4:Z9172,2,FALSE)</f>
        <v>غلطک</v>
      </c>
      <c r="E9171" s="408" t="str">
        <f>VLOOKUP(C9171,X$4:Z9172,3,FALSE)</f>
        <v>شرکتی</v>
      </c>
      <c r="F9171" s="97">
        <v>0</v>
      </c>
      <c r="G9171" s="97"/>
      <c r="H9171" s="116"/>
      <c r="I9171" s="116"/>
      <c r="J9171" s="97"/>
      <c r="AD9171" s="476"/>
      <c r="AI9171" s="473"/>
    </row>
    <row r="9172" spans="1:35" s="4" customFormat="1" x14ac:dyDescent="0.25">
      <c r="A9172" s="408">
        <f t="shared" si="136"/>
        <v>9170</v>
      </c>
      <c r="B9172" s="488">
        <v>45598</v>
      </c>
      <c r="C9172" s="96" t="s">
        <v>562</v>
      </c>
      <c r="D9172" s="408" t="str">
        <f>VLOOKUP(C9172,X$4:Z9173,2,FALSE)</f>
        <v>غلطک</v>
      </c>
      <c r="E9172" s="408" t="str">
        <f>VLOOKUP(C9172,X$4:Z9173,3,FALSE)</f>
        <v>شرکتی</v>
      </c>
      <c r="F9172" s="97">
        <v>0</v>
      </c>
      <c r="G9172" s="97"/>
      <c r="H9172" s="116"/>
      <c r="I9172" s="116"/>
      <c r="J9172" s="97"/>
      <c r="AD9172" s="476"/>
      <c r="AI9172" s="473"/>
    </row>
    <row r="9173" spans="1:35" s="4" customFormat="1" x14ac:dyDescent="0.25">
      <c r="A9173" s="408">
        <f t="shared" si="136"/>
        <v>9171</v>
      </c>
      <c r="B9173" s="488">
        <v>45598</v>
      </c>
      <c r="C9173" s="96" t="s">
        <v>91</v>
      </c>
      <c r="D9173" s="408" t="str">
        <f>VLOOKUP(C9173,X$4:Z9174,2,FALSE)</f>
        <v>کامیون کمپرسی جفت</v>
      </c>
      <c r="E9173" s="408" t="str">
        <f>VLOOKUP(C9173,X$4:Z9174,3,FALSE)</f>
        <v>شرکتی</v>
      </c>
      <c r="F9173" s="97">
        <v>0</v>
      </c>
      <c r="G9173" s="97"/>
      <c r="H9173" s="116"/>
      <c r="I9173" s="116"/>
      <c r="J9173" s="97"/>
      <c r="AD9173" s="476"/>
      <c r="AI9173" s="473"/>
    </row>
    <row r="9174" spans="1:35" s="4" customFormat="1" x14ac:dyDescent="0.25">
      <c r="A9174" s="408">
        <f t="shared" si="136"/>
        <v>9172</v>
      </c>
      <c r="B9174" s="488">
        <v>45598</v>
      </c>
      <c r="C9174" s="96" t="s">
        <v>94</v>
      </c>
      <c r="D9174" s="408" t="str">
        <f>VLOOKUP(C9174,X$4:Z9175,2,FALSE)</f>
        <v>کامیون کمپرسی جفت</v>
      </c>
      <c r="E9174" s="408" t="str">
        <f>VLOOKUP(C9174,X$4:Z9175,3,FALSE)</f>
        <v>شرکتی</v>
      </c>
      <c r="F9174" s="97">
        <v>0</v>
      </c>
      <c r="G9174" s="97"/>
      <c r="H9174" s="116"/>
      <c r="I9174" s="116"/>
      <c r="J9174" s="97"/>
      <c r="AD9174" s="476"/>
      <c r="AI9174" s="473"/>
    </row>
    <row r="9175" spans="1:35" s="4" customFormat="1" x14ac:dyDescent="0.25">
      <c r="A9175" s="408">
        <f t="shared" si="136"/>
        <v>9173</v>
      </c>
      <c r="B9175" s="488">
        <v>45598</v>
      </c>
      <c r="C9175" s="96" t="s">
        <v>116</v>
      </c>
      <c r="D9175" s="408" t="str">
        <f>VLOOKUP(C9175,X$4:Z9176,2,FALSE)</f>
        <v>کامیون کمپرسی جفت</v>
      </c>
      <c r="E9175" s="408" t="str">
        <f>VLOOKUP(C9175,X$4:Z9176,3,FALSE)</f>
        <v>شرکتی</v>
      </c>
      <c r="F9175" s="97">
        <v>0</v>
      </c>
      <c r="G9175" s="97"/>
      <c r="H9175" s="116"/>
      <c r="I9175" s="116"/>
      <c r="J9175" s="97"/>
      <c r="AD9175" s="476"/>
      <c r="AI9175" s="473"/>
    </row>
    <row r="9176" spans="1:35" s="4" customFormat="1" x14ac:dyDescent="0.25">
      <c r="A9176" s="408">
        <f t="shared" si="136"/>
        <v>9174</v>
      </c>
      <c r="B9176" s="488">
        <v>45598</v>
      </c>
      <c r="C9176" s="96" t="s">
        <v>128</v>
      </c>
      <c r="D9176" s="408" t="str">
        <f>VLOOKUP(C9176,X$4:Z9177,2,FALSE)</f>
        <v>تانکر ابپاش بنز</v>
      </c>
      <c r="E9176" s="408" t="str">
        <f>VLOOKUP(C9176,X$4:Z9177,3,FALSE)</f>
        <v>شرکتی</v>
      </c>
      <c r="F9176" s="97">
        <v>0</v>
      </c>
      <c r="G9176" s="97"/>
      <c r="H9176" s="116"/>
      <c r="I9176" s="116"/>
      <c r="J9176" s="97"/>
      <c r="AD9176" s="476"/>
      <c r="AI9176" s="473"/>
    </row>
    <row r="9177" spans="1:35" s="4" customFormat="1" x14ac:dyDescent="0.25">
      <c r="A9177" s="408">
        <f t="shared" si="136"/>
        <v>9175</v>
      </c>
      <c r="B9177" s="488">
        <v>45598</v>
      </c>
      <c r="C9177" s="96" t="s">
        <v>96</v>
      </c>
      <c r="D9177" s="408" t="str">
        <f>VLOOKUP(C9177,X$4:Z9178,2,FALSE)</f>
        <v>تانکر ابپاش بنز</v>
      </c>
      <c r="E9177" s="408" t="str">
        <f>VLOOKUP(C9177,X$4:Z9178,3,FALSE)</f>
        <v>شرکتی</v>
      </c>
      <c r="F9177" s="97">
        <v>45</v>
      </c>
      <c r="G9177" s="97"/>
      <c r="H9177" s="116"/>
      <c r="I9177" s="116"/>
      <c r="J9177" s="97"/>
      <c r="AD9177" s="476"/>
      <c r="AI9177" s="473"/>
    </row>
    <row r="9178" spans="1:35" s="4" customFormat="1" x14ac:dyDescent="0.25">
      <c r="A9178" s="408">
        <f t="shared" si="136"/>
        <v>9176</v>
      </c>
      <c r="B9178" s="488">
        <v>45598</v>
      </c>
      <c r="C9178" s="96" t="s">
        <v>113</v>
      </c>
      <c r="D9178" s="408" t="str">
        <f>VLOOKUP(C9178,X$4:Z9179,2,FALSE)</f>
        <v>تانکر سوخت بنز</v>
      </c>
      <c r="E9178" s="408" t="str">
        <f>VLOOKUP(C9178,X$4:Z9179,3,FALSE)</f>
        <v>شرکتی</v>
      </c>
      <c r="F9178" s="97">
        <v>0</v>
      </c>
      <c r="G9178" s="97"/>
      <c r="H9178" s="116"/>
      <c r="I9178" s="116"/>
      <c r="J9178" s="97"/>
      <c r="AD9178" s="476"/>
      <c r="AI9178" s="473"/>
    </row>
    <row r="9179" spans="1:35" s="4" customFormat="1" x14ac:dyDescent="0.25">
      <c r="A9179" s="408">
        <f t="shared" si="136"/>
        <v>9177</v>
      </c>
      <c r="B9179" s="488">
        <v>45598</v>
      </c>
      <c r="C9179" s="96" t="s">
        <v>156</v>
      </c>
      <c r="D9179" s="408" t="str">
        <f>VLOOKUP(C9179,X$4:Z9180,2,FALSE)</f>
        <v>بیل مکانیکی 220</v>
      </c>
      <c r="E9179" s="408" t="str">
        <f>VLOOKUP(C9179,X$4:Z9180,3,FALSE)</f>
        <v>تکبری</v>
      </c>
      <c r="F9179" s="97">
        <v>169</v>
      </c>
      <c r="G9179" s="97"/>
      <c r="H9179" s="116"/>
      <c r="I9179" s="116"/>
      <c r="J9179" s="97"/>
      <c r="AD9179" s="476"/>
      <c r="AI9179" s="473"/>
    </row>
    <row r="9180" spans="1:35" s="4" customFormat="1" x14ac:dyDescent="0.25">
      <c r="A9180" s="408">
        <f t="shared" si="136"/>
        <v>9178</v>
      </c>
      <c r="B9180" s="488">
        <v>45598</v>
      </c>
      <c r="C9180" s="96" t="s">
        <v>142</v>
      </c>
      <c r="D9180" s="408" t="str">
        <f>VLOOKUP(C9180,X$4:Z9181,2,FALSE)</f>
        <v>بلدوزر D85</v>
      </c>
      <c r="E9180" s="408" t="str">
        <f>VLOOKUP(C9180,X$4:Z9181,3,FALSE)</f>
        <v>اکبری</v>
      </c>
      <c r="F9180" s="97">
        <v>231</v>
      </c>
      <c r="G9180" s="97"/>
      <c r="H9180" s="116"/>
      <c r="I9180" s="116"/>
      <c r="J9180" s="97"/>
      <c r="AD9180" s="476"/>
      <c r="AI9180" s="473"/>
    </row>
    <row r="9181" spans="1:35" s="4" customFormat="1" x14ac:dyDescent="0.25">
      <c r="A9181" s="408">
        <f t="shared" si="136"/>
        <v>9179</v>
      </c>
      <c r="B9181" s="488">
        <v>45598</v>
      </c>
      <c r="C9181" s="96" t="s">
        <v>144</v>
      </c>
      <c r="D9181" s="408" t="str">
        <f>VLOOKUP(C9181,X$4:Z9182,2,FALSE)</f>
        <v>بلدوزر D85</v>
      </c>
      <c r="E9181" s="408" t="str">
        <f>VLOOKUP(C9181,X$4:Z9182,3,FALSE)</f>
        <v>اکبری</v>
      </c>
      <c r="F9181" s="97">
        <v>0</v>
      </c>
      <c r="G9181" s="97"/>
      <c r="H9181" s="116"/>
      <c r="I9181" s="116"/>
      <c r="J9181" s="97"/>
      <c r="AD9181" s="476"/>
      <c r="AI9181" s="473"/>
    </row>
    <row r="9182" spans="1:35" s="4" customFormat="1" x14ac:dyDescent="0.25">
      <c r="A9182" s="408">
        <f t="shared" si="136"/>
        <v>9180</v>
      </c>
      <c r="B9182" s="488">
        <v>45598</v>
      </c>
      <c r="C9182" s="96" t="s">
        <v>145</v>
      </c>
      <c r="D9182" s="408" t="str">
        <f>VLOOKUP(C9182,X$4:Z9183,2,FALSE)</f>
        <v>بلدوزر کاترپیلار D8</v>
      </c>
      <c r="E9182" s="408" t="str">
        <f>VLOOKUP(C9182,X$4:Z9183,3,FALSE)</f>
        <v>حسن پور</v>
      </c>
      <c r="F9182" s="97">
        <v>0</v>
      </c>
      <c r="G9182" s="97"/>
      <c r="H9182" s="116"/>
      <c r="I9182" s="116"/>
      <c r="J9182" s="97"/>
      <c r="AD9182" s="476"/>
      <c r="AI9182" s="473"/>
    </row>
    <row r="9183" spans="1:35" s="4" customFormat="1" x14ac:dyDescent="0.25">
      <c r="A9183" s="408">
        <f t="shared" si="136"/>
        <v>9181</v>
      </c>
      <c r="B9183" s="488">
        <v>45598</v>
      </c>
      <c r="C9183" s="96" t="s">
        <v>160</v>
      </c>
      <c r="D9183" s="408" t="str">
        <f>VLOOKUP(C9183,X$4:Z9184,2,FALSE)</f>
        <v>بیل مکانیکی 220</v>
      </c>
      <c r="E9183" s="408" t="str">
        <f>VLOOKUP(C9183,X$4:Z9184,3,FALSE)</f>
        <v>رضاپور</v>
      </c>
      <c r="F9183" s="97">
        <v>0</v>
      </c>
      <c r="G9183" s="97"/>
      <c r="H9183" s="116"/>
      <c r="I9183" s="116"/>
      <c r="J9183" s="97"/>
      <c r="AD9183" s="476"/>
      <c r="AI9183" s="473"/>
    </row>
    <row r="9184" spans="1:35" s="4" customFormat="1" x14ac:dyDescent="0.25">
      <c r="A9184" s="408">
        <f t="shared" si="136"/>
        <v>9182</v>
      </c>
      <c r="B9184" s="488">
        <v>45598</v>
      </c>
      <c r="C9184" s="96" t="s">
        <v>283</v>
      </c>
      <c r="D9184" s="408" t="str">
        <f>VLOOKUP(C9184,X$4:Z9185,2,FALSE)</f>
        <v>لودر ZL50</v>
      </c>
      <c r="E9184" s="408" t="str">
        <f>VLOOKUP(C9184,X$4:Z9185,3,FALSE)</f>
        <v>میرزایی</v>
      </c>
      <c r="F9184" s="97">
        <v>90</v>
      </c>
      <c r="G9184" s="97"/>
      <c r="H9184" s="116"/>
      <c r="I9184" s="116"/>
      <c r="J9184" s="97"/>
      <c r="AD9184" s="476"/>
      <c r="AI9184" s="473"/>
    </row>
    <row r="9185" spans="1:35" s="4" customFormat="1" x14ac:dyDescent="0.25">
      <c r="A9185" s="408">
        <f t="shared" si="136"/>
        <v>9183</v>
      </c>
      <c r="B9185" s="488">
        <v>45598</v>
      </c>
      <c r="C9185" s="96" t="s">
        <v>148</v>
      </c>
      <c r="D9185" s="408" t="str">
        <f>VLOOKUP(C9185,X$4:Z9186,2,FALSE)</f>
        <v>کامیون کمپرسی تک</v>
      </c>
      <c r="E9185" s="408" t="str">
        <f>VLOOKUP(C9185,X$4:Z9186,3,FALSE)</f>
        <v>میرزایی</v>
      </c>
      <c r="F9185" s="97">
        <v>154</v>
      </c>
      <c r="G9185" s="97"/>
      <c r="H9185" s="116"/>
      <c r="I9185" s="116"/>
      <c r="J9185" s="97"/>
      <c r="AD9185" s="476"/>
      <c r="AI9185" s="473"/>
    </row>
    <row r="9186" spans="1:35" s="4" customFormat="1" x14ac:dyDescent="0.25">
      <c r="A9186" s="408">
        <f t="shared" si="136"/>
        <v>9184</v>
      </c>
      <c r="B9186" s="488">
        <v>45598</v>
      </c>
      <c r="C9186" s="213" t="s">
        <v>467</v>
      </c>
      <c r="D9186" s="408" t="str">
        <f>VLOOKUP(C9186,X$4:Z9187,2,FALSE)</f>
        <v>تانکر ابپاش بنز</v>
      </c>
      <c r="E9186" s="408" t="str">
        <f>VLOOKUP(C9186,X$4:Z9187,3,FALSE)</f>
        <v>میرزایی</v>
      </c>
      <c r="F9186" s="97">
        <v>0</v>
      </c>
      <c r="G9186" s="97"/>
      <c r="H9186" s="116"/>
      <c r="I9186" s="116"/>
      <c r="J9186" s="97"/>
      <c r="AD9186" s="476"/>
      <c r="AI9186" s="473"/>
    </row>
    <row r="9187" spans="1:35" s="4" customFormat="1" x14ac:dyDescent="0.25">
      <c r="A9187" s="408">
        <f t="shared" si="136"/>
        <v>9185</v>
      </c>
      <c r="B9187" s="488">
        <v>45598</v>
      </c>
      <c r="C9187" s="96" t="s">
        <v>150</v>
      </c>
      <c r="D9187" s="408" t="str">
        <f>VLOOKUP(C9187,X$4:Z9188,2,FALSE)</f>
        <v>کامیون کمپرسی تک</v>
      </c>
      <c r="E9187" s="408" t="str">
        <f>VLOOKUP(C9187,X$4:Z9188,3,FALSE)</f>
        <v>میرزایی</v>
      </c>
      <c r="F9187" s="97">
        <v>94</v>
      </c>
      <c r="G9187" s="97"/>
      <c r="H9187" s="116"/>
      <c r="I9187" s="116"/>
      <c r="J9187" s="97"/>
      <c r="AD9187" s="476"/>
      <c r="AI9187" s="473"/>
    </row>
    <row r="9188" spans="1:35" s="4" customFormat="1" x14ac:dyDescent="0.25">
      <c r="A9188" s="408">
        <f t="shared" ref="A9188:A9251" si="137">ROW()-2</f>
        <v>9186</v>
      </c>
      <c r="B9188" s="488">
        <v>45598</v>
      </c>
      <c r="C9188" s="96" t="s">
        <v>153</v>
      </c>
      <c r="D9188" s="408" t="str">
        <f>VLOOKUP(C9188,X$4:Z9189,2,FALSE)</f>
        <v>لودر</v>
      </c>
      <c r="E9188" s="408" t="str">
        <f>VLOOKUP(C9188,X$4:Z9189,3,FALSE)</f>
        <v>صداقت</v>
      </c>
      <c r="F9188" s="97">
        <v>115</v>
      </c>
      <c r="G9188" s="97"/>
      <c r="H9188" s="116"/>
      <c r="I9188" s="116"/>
      <c r="J9188" s="97"/>
      <c r="AD9188" s="476"/>
      <c r="AI9188" s="473"/>
    </row>
    <row r="9189" spans="1:35" s="4" customFormat="1" x14ac:dyDescent="0.25">
      <c r="A9189" s="408">
        <f t="shared" si="137"/>
        <v>9187</v>
      </c>
      <c r="B9189" s="488">
        <v>45598</v>
      </c>
      <c r="C9189" s="96" t="s">
        <v>154</v>
      </c>
      <c r="D9189" s="408" t="str">
        <f>VLOOKUP(C9189,X$4:Z9190,2,FALSE)</f>
        <v>کامیون کمپرسی تک</v>
      </c>
      <c r="E9189" s="408" t="str">
        <f>VLOOKUP(C9189,X$4:Z9190,3,FALSE)</f>
        <v>صداقت</v>
      </c>
      <c r="F9189" s="97">
        <v>124</v>
      </c>
      <c r="G9189" s="97"/>
      <c r="H9189" s="116"/>
      <c r="I9189" s="116"/>
      <c r="J9189" s="97"/>
      <c r="AD9189" s="476"/>
      <c r="AI9189" s="473"/>
    </row>
    <row r="9190" spans="1:35" s="4" customFormat="1" x14ac:dyDescent="0.25">
      <c r="A9190" s="408">
        <f t="shared" si="137"/>
        <v>9188</v>
      </c>
      <c r="B9190" s="488">
        <v>45598</v>
      </c>
      <c r="C9190" s="96" t="s">
        <v>155</v>
      </c>
      <c r="D9190" s="408" t="str">
        <f>VLOOKUP(C9190,X$4:Z9191,2,FALSE)</f>
        <v>کامیون کمپرسی تک</v>
      </c>
      <c r="E9190" s="408" t="str">
        <f>VLOOKUP(C9190,X$4:Z9191,3,FALSE)</f>
        <v>صداقت</v>
      </c>
      <c r="F9190" s="97">
        <v>129</v>
      </c>
      <c r="G9190" s="97"/>
      <c r="H9190" s="116"/>
      <c r="I9190" s="116"/>
      <c r="J9190" s="97"/>
      <c r="AD9190" s="476"/>
      <c r="AI9190" s="473"/>
    </row>
    <row r="9191" spans="1:35" s="4" customFormat="1" x14ac:dyDescent="0.25">
      <c r="A9191" s="408">
        <f t="shared" si="137"/>
        <v>9189</v>
      </c>
      <c r="B9191" s="488">
        <v>45598</v>
      </c>
      <c r="C9191" s="96" t="s">
        <v>379</v>
      </c>
      <c r="D9191" s="408" t="str">
        <f>VLOOKUP(C9191,X$4:Z9192,2,FALSE)</f>
        <v>کامیون کمپرسی تک</v>
      </c>
      <c r="E9191" s="408" t="str">
        <f>VLOOKUP(C9191,X$4:Z9192,3,FALSE)</f>
        <v>جواد رضاپور</v>
      </c>
      <c r="F9191" s="97">
        <v>0</v>
      </c>
      <c r="G9191" s="97"/>
      <c r="H9191" s="116"/>
      <c r="I9191" s="116"/>
      <c r="J9191" s="97"/>
      <c r="AD9191" s="476"/>
      <c r="AI9191" s="473"/>
    </row>
    <row r="9192" spans="1:35" s="4" customFormat="1" x14ac:dyDescent="0.25">
      <c r="A9192" s="408">
        <f t="shared" si="137"/>
        <v>9190</v>
      </c>
      <c r="B9192" s="488">
        <v>45598</v>
      </c>
      <c r="C9192" s="96" t="s">
        <v>380</v>
      </c>
      <c r="D9192" s="408" t="str">
        <f>VLOOKUP(C9192,X$4:Z9193,2,FALSE)</f>
        <v>کامیون کمپرسی تک</v>
      </c>
      <c r="E9192" s="408" t="str">
        <f>VLOOKUP(C9192,X$4:Z9193,3,FALSE)</f>
        <v>جواد رضاپور</v>
      </c>
      <c r="F9192" s="97">
        <v>0</v>
      </c>
      <c r="G9192" s="97"/>
      <c r="H9192" s="116"/>
      <c r="I9192" s="116"/>
      <c r="J9192" s="97"/>
      <c r="AD9192" s="476"/>
      <c r="AI9192" s="473"/>
    </row>
    <row r="9193" spans="1:35" s="4" customFormat="1" x14ac:dyDescent="0.25">
      <c r="A9193" s="408">
        <f t="shared" si="137"/>
        <v>9191</v>
      </c>
      <c r="B9193" s="488">
        <v>45598</v>
      </c>
      <c r="C9193" s="96" t="s">
        <v>489</v>
      </c>
      <c r="D9193" s="408" t="str">
        <f>VLOOKUP(C9193,X$4:Z9194,2,FALSE)</f>
        <v>کامیون کمپرسی تک</v>
      </c>
      <c r="E9193" s="408" t="str">
        <f>VLOOKUP(C9193,X$4:Z9194,3,FALSE)</f>
        <v>جواد رضاپور</v>
      </c>
      <c r="F9193" s="97">
        <v>0</v>
      </c>
      <c r="G9193" s="97"/>
      <c r="H9193" s="116"/>
      <c r="I9193" s="116"/>
      <c r="J9193" s="97"/>
      <c r="AD9193" s="476"/>
      <c r="AI9193" s="473"/>
    </row>
    <row r="9194" spans="1:35" s="4" customFormat="1" x14ac:dyDescent="0.25">
      <c r="A9194" s="408">
        <f t="shared" si="137"/>
        <v>9192</v>
      </c>
      <c r="B9194" s="488">
        <v>45598</v>
      </c>
      <c r="C9194" s="96" t="s">
        <v>389</v>
      </c>
      <c r="D9194" s="408" t="str">
        <f>VLOOKUP(C9194,X$4:Z9195,2,FALSE)</f>
        <v>لودر</v>
      </c>
      <c r="E9194" s="408" t="str">
        <f>VLOOKUP(C9194,X$4:Z9195,3,FALSE)</f>
        <v>جواد رضاپور</v>
      </c>
      <c r="F9194" s="97">
        <v>0</v>
      </c>
      <c r="G9194" s="97"/>
      <c r="H9194" s="116"/>
      <c r="I9194" s="116"/>
      <c r="J9194" s="97"/>
      <c r="AD9194" s="476"/>
      <c r="AI9194" s="473"/>
    </row>
    <row r="9195" spans="1:35" s="4" customFormat="1" x14ac:dyDescent="0.25">
      <c r="A9195" s="408">
        <f t="shared" si="137"/>
        <v>9193</v>
      </c>
      <c r="B9195" s="488">
        <v>45598</v>
      </c>
      <c r="C9195" s="96" t="s">
        <v>177</v>
      </c>
      <c r="D9195" s="408" t="str">
        <f>VLOOKUP(C9195,X$4:Z9196,2,FALSE)</f>
        <v>تانکر ابپاش بنز</v>
      </c>
      <c r="E9195" s="408" t="str">
        <f>VLOOKUP(C9195,X$4:Z9196,3,FALSE)</f>
        <v>گلپایگانی</v>
      </c>
      <c r="F9195" s="97">
        <v>0</v>
      </c>
      <c r="G9195" s="97"/>
      <c r="H9195" s="116"/>
      <c r="I9195" s="116"/>
      <c r="J9195" s="97"/>
      <c r="AD9195" s="476"/>
      <c r="AI9195" s="473"/>
    </row>
    <row r="9196" spans="1:35" s="4" customFormat="1" x14ac:dyDescent="0.25">
      <c r="A9196" s="408">
        <f t="shared" si="137"/>
        <v>9194</v>
      </c>
      <c r="B9196" s="488">
        <v>45598</v>
      </c>
      <c r="C9196" s="96" t="s">
        <v>390</v>
      </c>
      <c r="D9196" s="408" t="str">
        <f>VLOOKUP(C9196,X$4:Z9197,2,FALSE)</f>
        <v>بلدوزر D85</v>
      </c>
      <c r="E9196" s="408" t="str">
        <f>VLOOKUP(C9196,X$4:Z9197,3,FALSE)</f>
        <v>جواد رضاپور</v>
      </c>
      <c r="F9196" s="97">
        <v>0</v>
      </c>
      <c r="G9196" s="97"/>
      <c r="H9196" s="116"/>
      <c r="I9196" s="116"/>
      <c r="J9196" s="97"/>
      <c r="AD9196" s="476"/>
      <c r="AI9196" s="473"/>
    </row>
    <row r="9197" spans="1:35" s="4" customFormat="1" x14ac:dyDescent="0.25">
      <c r="A9197" s="408">
        <f t="shared" si="137"/>
        <v>9195</v>
      </c>
      <c r="B9197" s="488">
        <v>45598</v>
      </c>
      <c r="C9197" s="96" t="s">
        <v>425</v>
      </c>
      <c r="D9197" s="408" t="str">
        <f>VLOOKUP(C9197,X$4:Z9198,2,FALSE)</f>
        <v>بلدوزر D85</v>
      </c>
      <c r="E9197" s="408" t="str">
        <f>VLOOKUP(C9197,X$4:Z9198,3,FALSE)</f>
        <v>ثمری</v>
      </c>
      <c r="F9197" s="97">
        <v>0</v>
      </c>
      <c r="G9197" s="97"/>
      <c r="H9197" s="116"/>
      <c r="I9197" s="116"/>
      <c r="J9197" s="97"/>
      <c r="AD9197" s="476"/>
      <c r="AI9197" s="473"/>
    </row>
    <row r="9198" spans="1:35" s="4" customFormat="1" x14ac:dyDescent="0.25">
      <c r="A9198" s="408">
        <f t="shared" si="137"/>
        <v>9196</v>
      </c>
      <c r="B9198" s="488">
        <v>45598</v>
      </c>
      <c r="C9198" s="96" t="s">
        <v>426</v>
      </c>
      <c r="D9198" s="408" t="str">
        <f>VLOOKUP(C9198,X$4:Z9199,2,FALSE)</f>
        <v>تانکر آب</v>
      </c>
      <c r="E9198" s="408" t="str">
        <f>VLOOKUP(C9198,X$4:Z9199,3,FALSE)</f>
        <v>جواد رضاپور</v>
      </c>
      <c r="F9198" s="97">
        <v>23</v>
      </c>
      <c r="G9198" s="97"/>
      <c r="H9198" s="116"/>
      <c r="I9198" s="116"/>
      <c r="J9198" s="97"/>
      <c r="AD9198" s="476"/>
      <c r="AI9198" s="473"/>
    </row>
    <row r="9199" spans="1:35" s="4" customFormat="1" x14ac:dyDescent="0.25">
      <c r="A9199" s="408">
        <f t="shared" si="137"/>
        <v>9197</v>
      </c>
      <c r="B9199" s="488">
        <v>45598</v>
      </c>
      <c r="C9199" s="96" t="s">
        <v>162</v>
      </c>
      <c r="D9199" s="408" t="str">
        <f>VLOOKUP(C9199,X$4:Z9200,2,FALSE)</f>
        <v>گریدر 14G</v>
      </c>
      <c r="E9199" s="408" t="str">
        <f>VLOOKUP(C9199,X$4:Z9200,3,FALSE)</f>
        <v>محمد پور</v>
      </c>
      <c r="F9199" s="97">
        <v>0</v>
      </c>
      <c r="G9199" s="97"/>
      <c r="H9199" s="116"/>
      <c r="I9199" s="116"/>
      <c r="J9199" s="97"/>
      <c r="AD9199" s="476"/>
      <c r="AI9199" s="473"/>
    </row>
    <row r="9200" spans="1:35" s="4" customFormat="1" x14ac:dyDescent="0.25">
      <c r="A9200" s="408">
        <f t="shared" si="137"/>
        <v>9198</v>
      </c>
      <c r="B9200" s="488">
        <v>45598</v>
      </c>
      <c r="C9200" s="96" t="s">
        <v>166</v>
      </c>
      <c r="D9200" s="408" t="str">
        <f>VLOOKUP(C9200,X$4:Z9201,2,FALSE)</f>
        <v>غلطک کششی</v>
      </c>
      <c r="E9200" s="408" t="str">
        <f>VLOOKUP(C9200,X$4:Z9201,3,FALSE)</f>
        <v>محمد پور</v>
      </c>
      <c r="F9200" s="97">
        <v>98</v>
      </c>
      <c r="G9200" s="97"/>
      <c r="H9200" s="116"/>
      <c r="I9200" s="116"/>
      <c r="J9200" s="97"/>
      <c r="AD9200" s="476"/>
      <c r="AI9200" s="473"/>
    </row>
    <row r="9201" spans="1:35" s="4" customFormat="1" x14ac:dyDescent="0.25">
      <c r="A9201" s="408">
        <f t="shared" si="137"/>
        <v>9199</v>
      </c>
      <c r="B9201" s="488">
        <v>45598</v>
      </c>
      <c r="C9201" s="96" t="s">
        <v>169</v>
      </c>
      <c r="D9201" s="408" t="str">
        <f>VLOOKUP(C9201,X$4:Z9202,2,FALSE)</f>
        <v>غلطک کششی</v>
      </c>
      <c r="E9201" s="408" t="str">
        <f>VLOOKUP(C9201,X$4:Z9202,3,FALSE)</f>
        <v>محمد پور</v>
      </c>
      <c r="F9201" s="97">
        <v>103</v>
      </c>
      <c r="G9201" s="97"/>
      <c r="H9201" s="116"/>
      <c r="I9201" s="116"/>
      <c r="J9201" s="97"/>
      <c r="AD9201" s="476"/>
      <c r="AI9201" s="473"/>
    </row>
    <row r="9202" spans="1:35" s="4" customFormat="1" x14ac:dyDescent="0.25">
      <c r="A9202" s="408">
        <f t="shared" si="137"/>
        <v>9200</v>
      </c>
      <c r="B9202" s="488">
        <v>45598</v>
      </c>
      <c r="C9202" s="96" t="s">
        <v>170</v>
      </c>
      <c r="D9202" s="408" t="str">
        <f>VLOOKUP(C9202,X$4:Z9203,2,FALSE)</f>
        <v>لودر</v>
      </c>
      <c r="E9202" s="408" t="str">
        <f>VLOOKUP(C9202,X$4:Z9203,3,FALSE)</f>
        <v>محمد پور</v>
      </c>
      <c r="F9202" s="97">
        <v>0</v>
      </c>
      <c r="G9202" s="97"/>
      <c r="H9202" s="116"/>
      <c r="I9202" s="116"/>
      <c r="J9202" s="97"/>
      <c r="AD9202" s="476"/>
      <c r="AI9202" s="473"/>
    </row>
    <row r="9203" spans="1:35" s="4" customFormat="1" x14ac:dyDescent="0.25">
      <c r="A9203" s="408">
        <f t="shared" si="137"/>
        <v>9201</v>
      </c>
      <c r="B9203" s="488">
        <v>45598</v>
      </c>
      <c r="C9203" s="96" t="s">
        <v>171</v>
      </c>
      <c r="D9203" s="408" t="str">
        <f>VLOOKUP(C9203,X$4:Z9204,2,FALSE)</f>
        <v>تانکر ابپاش بنز</v>
      </c>
      <c r="E9203" s="408" t="str">
        <f>VLOOKUP(C9203,X$4:Z9204,3,FALSE)</f>
        <v>محمد پور</v>
      </c>
      <c r="F9203" s="97">
        <v>0</v>
      </c>
      <c r="G9203" s="97"/>
      <c r="H9203" s="116"/>
      <c r="I9203" s="116"/>
      <c r="J9203" s="97"/>
      <c r="AD9203" s="476"/>
      <c r="AI9203" s="473"/>
    </row>
    <row r="9204" spans="1:35" s="4" customFormat="1" x14ac:dyDescent="0.25">
      <c r="A9204" s="408">
        <f t="shared" si="137"/>
        <v>9202</v>
      </c>
      <c r="B9204" s="488">
        <v>45598</v>
      </c>
      <c r="C9204" s="96" t="s">
        <v>172</v>
      </c>
      <c r="D9204" s="408" t="str">
        <f>VLOOKUP(C9204,X$4:Z9205,2,FALSE)</f>
        <v xml:space="preserve">غلطک </v>
      </c>
      <c r="E9204" s="408" t="str">
        <f>VLOOKUP(C9204,X$4:Z9205,3,FALSE)</f>
        <v>محمد پور</v>
      </c>
      <c r="F9204" s="97">
        <v>0</v>
      </c>
      <c r="G9204" s="97"/>
      <c r="H9204" s="116"/>
      <c r="I9204" s="116"/>
      <c r="J9204" s="97"/>
      <c r="AD9204" s="476"/>
      <c r="AI9204" s="473"/>
    </row>
    <row r="9205" spans="1:35" s="4" customFormat="1" x14ac:dyDescent="0.25">
      <c r="A9205" s="408">
        <f t="shared" si="137"/>
        <v>9203</v>
      </c>
      <c r="B9205" s="488">
        <v>45598</v>
      </c>
      <c r="C9205" s="96" t="s">
        <v>174</v>
      </c>
      <c r="D9205" s="408" t="str">
        <f>VLOOKUP(C9205,X$4:Z9206,2,FALSE)</f>
        <v>بلدوزر کاترپیلار D8</v>
      </c>
      <c r="E9205" s="408" t="str">
        <f>VLOOKUP(C9205,X$4:Z9206,3,FALSE)</f>
        <v>محمد پور</v>
      </c>
      <c r="F9205" s="97">
        <v>0</v>
      </c>
      <c r="G9205" s="97"/>
      <c r="H9205" s="116"/>
      <c r="I9205" s="116"/>
      <c r="J9205" s="97"/>
      <c r="AD9205" s="476"/>
      <c r="AI9205" s="473"/>
    </row>
    <row r="9206" spans="1:35" s="4" customFormat="1" x14ac:dyDescent="0.25">
      <c r="A9206" s="408">
        <f t="shared" si="137"/>
        <v>9204</v>
      </c>
      <c r="B9206" s="488">
        <v>45598</v>
      </c>
      <c r="C9206" s="96" t="s">
        <v>175</v>
      </c>
      <c r="D9206" s="408" t="str">
        <f>VLOOKUP(C9206,X$4:Z9207,2,FALSE)</f>
        <v>کامیون کمپرسی جفت</v>
      </c>
      <c r="E9206" s="408" t="str">
        <f>VLOOKUP(C9206,X$4:Z9207,3,FALSE)</f>
        <v>محمد پور</v>
      </c>
      <c r="F9206" s="97">
        <v>120</v>
      </c>
      <c r="G9206" s="97"/>
      <c r="H9206" s="116"/>
      <c r="I9206" s="116"/>
      <c r="J9206" s="97"/>
      <c r="AD9206" s="476"/>
      <c r="AI9206" s="473"/>
    </row>
    <row r="9207" spans="1:35" s="4" customFormat="1" x14ac:dyDescent="0.25">
      <c r="A9207" s="408">
        <f t="shared" si="137"/>
        <v>9205</v>
      </c>
      <c r="B9207" s="488">
        <v>45598</v>
      </c>
      <c r="C9207" s="96" t="s">
        <v>263</v>
      </c>
      <c r="D9207" s="408" t="str">
        <f>VLOOKUP(C9207,X$4:Z9208,2,FALSE)</f>
        <v>کامیون کمپرسی جفت</v>
      </c>
      <c r="E9207" s="408" t="str">
        <f>VLOOKUP(C9207,X$4:Z9208,3,FALSE)</f>
        <v>محمد پور</v>
      </c>
      <c r="F9207" s="97">
        <v>0</v>
      </c>
      <c r="G9207" s="97"/>
      <c r="H9207" s="116"/>
      <c r="I9207" s="116"/>
      <c r="J9207" s="97"/>
      <c r="AD9207" s="476"/>
      <c r="AI9207" s="473"/>
    </row>
    <row r="9208" spans="1:35" s="4" customFormat="1" x14ac:dyDescent="0.25">
      <c r="A9208" s="408">
        <f t="shared" si="137"/>
        <v>9206</v>
      </c>
      <c r="B9208" s="488">
        <v>45598</v>
      </c>
      <c r="C9208" s="96" t="s">
        <v>261</v>
      </c>
      <c r="D9208" s="408" t="str">
        <f>VLOOKUP(C9208,X$4:Z9209,2,FALSE)</f>
        <v>کامیون کمپرسی تک</v>
      </c>
      <c r="E9208" s="408" t="str">
        <f>VLOOKUP(C9208,X$4:Z9209,3,FALSE)</f>
        <v>محمد پور</v>
      </c>
      <c r="F9208" s="97">
        <v>0</v>
      </c>
      <c r="G9208" s="97"/>
      <c r="H9208" s="116"/>
      <c r="I9208" s="116"/>
      <c r="J9208" s="97"/>
      <c r="AD9208" s="476"/>
      <c r="AI9208" s="473"/>
    </row>
    <row r="9209" spans="1:35" s="4" customFormat="1" x14ac:dyDescent="0.25">
      <c r="A9209" s="408">
        <f t="shared" si="137"/>
        <v>9207</v>
      </c>
      <c r="B9209" s="488">
        <v>45598</v>
      </c>
      <c r="C9209" s="96" t="s">
        <v>277</v>
      </c>
      <c r="D9209" s="408" t="str">
        <f>VLOOKUP(C9209,X$4:Z9210,2,FALSE)</f>
        <v>کامیون کمپرسی جفت</v>
      </c>
      <c r="E9209" s="408" t="str">
        <f>VLOOKUP(C9209,X$4:Z9210,3,FALSE)</f>
        <v>محمد پور</v>
      </c>
      <c r="F9209" s="97">
        <v>124</v>
      </c>
      <c r="G9209" s="97"/>
      <c r="H9209" s="116"/>
      <c r="I9209" s="116"/>
      <c r="J9209" s="97"/>
      <c r="AD9209" s="476"/>
      <c r="AI9209" s="473"/>
    </row>
    <row r="9210" spans="1:35" s="4" customFormat="1" x14ac:dyDescent="0.25">
      <c r="A9210" s="408">
        <f t="shared" si="137"/>
        <v>9208</v>
      </c>
      <c r="B9210" s="488">
        <v>45598</v>
      </c>
      <c r="C9210" s="96" t="s">
        <v>254</v>
      </c>
      <c r="D9210" s="408" t="str">
        <f>VLOOKUP(C9210,X$4:Z9211,2,FALSE)</f>
        <v>تانکر ابپاش بنز</v>
      </c>
      <c r="E9210" s="408" t="str">
        <f>VLOOKUP(C9210,X$4:Z9211,3,FALSE)</f>
        <v>محمد پور</v>
      </c>
      <c r="F9210" s="97">
        <v>200</v>
      </c>
      <c r="G9210" s="97"/>
      <c r="H9210" s="116"/>
      <c r="I9210" s="116"/>
      <c r="J9210" s="97"/>
      <c r="AD9210" s="476"/>
      <c r="AI9210" s="473"/>
    </row>
    <row r="9211" spans="1:35" s="4" customFormat="1" x14ac:dyDescent="0.25">
      <c r="A9211" s="408">
        <f t="shared" si="137"/>
        <v>9209</v>
      </c>
      <c r="B9211" s="488">
        <v>45598</v>
      </c>
      <c r="C9211" s="96" t="s">
        <v>354</v>
      </c>
      <c r="D9211" s="408" t="str">
        <f>VLOOKUP(C9211,X$4:Z9212,2,FALSE)</f>
        <v>لودر</v>
      </c>
      <c r="E9211" s="408" t="str">
        <f>VLOOKUP(C9211,X$4:Z9212,3,FALSE)</f>
        <v>محمد پور</v>
      </c>
      <c r="F9211" s="97">
        <v>113</v>
      </c>
      <c r="G9211" s="97"/>
      <c r="H9211" s="116"/>
      <c r="I9211" s="116"/>
      <c r="J9211" s="97"/>
      <c r="AD9211" s="476"/>
      <c r="AI9211" s="473"/>
    </row>
    <row r="9212" spans="1:35" s="4" customFormat="1" x14ac:dyDescent="0.25">
      <c r="A9212" s="408">
        <f t="shared" si="137"/>
        <v>9210</v>
      </c>
      <c r="B9212" s="488">
        <v>45598</v>
      </c>
      <c r="C9212" s="96" t="s">
        <v>352</v>
      </c>
      <c r="D9212" s="408" t="str">
        <f>VLOOKUP(C9212,X$4:Z9213,2,FALSE)</f>
        <v>کمپرسی جفت</v>
      </c>
      <c r="E9212" s="408" t="str">
        <f>VLOOKUP(C9212,X$4:Z9213,3,FALSE)</f>
        <v>محمد پور</v>
      </c>
      <c r="F9212" s="97">
        <v>0</v>
      </c>
      <c r="G9212" s="97"/>
      <c r="H9212" s="116"/>
      <c r="I9212" s="116"/>
      <c r="J9212" s="97"/>
      <c r="AD9212" s="476"/>
      <c r="AI9212" s="473"/>
    </row>
    <row r="9213" spans="1:35" s="4" customFormat="1" x14ac:dyDescent="0.25">
      <c r="A9213" s="408">
        <f t="shared" si="137"/>
        <v>9211</v>
      </c>
      <c r="B9213" s="488">
        <v>45598</v>
      </c>
      <c r="C9213" s="96" t="s">
        <v>135</v>
      </c>
      <c r="D9213" s="408" t="str">
        <f>VLOOKUP(C9213,X$4:Z9214,2,FALSE)</f>
        <v>بیل مکانیکی PC400</v>
      </c>
      <c r="E9213" s="408" t="str">
        <f>VLOOKUP(C9213,X$4:Z9214,3,FALSE)</f>
        <v>انصاری</v>
      </c>
      <c r="F9213" s="97">
        <v>387</v>
      </c>
      <c r="G9213" s="97"/>
      <c r="H9213" s="116"/>
      <c r="I9213" s="116"/>
      <c r="J9213" s="97"/>
      <c r="AD9213" s="476"/>
      <c r="AI9213" s="473"/>
    </row>
    <row r="9214" spans="1:35" s="4" customFormat="1" x14ac:dyDescent="0.25">
      <c r="A9214" s="408">
        <f t="shared" si="137"/>
        <v>9212</v>
      </c>
      <c r="B9214" s="488">
        <v>45598</v>
      </c>
      <c r="C9214" s="96" t="s">
        <v>137</v>
      </c>
      <c r="D9214" s="408" t="str">
        <f>VLOOKUP(C9214,X$4:Z9215,2,FALSE)</f>
        <v>بیل مکانیکی PC300</v>
      </c>
      <c r="E9214" s="408" t="str">
        <f>VLOOKUP(C9214,X$4:Z9215,3,FALSE)</f>
        <v>انصاری</v>
      </c>
      <c r="F9214" s="97">
        <v>275</v>
      </c>
      <c r="G9214" s="97"/>
      <c r="H9214" s="116"/>
      <c r="I9214" s="116"/>
      <c r="J9214" s="97"/>
      <c r="AD9214" s="476"/>
      <c r="AI9214" s="473"/>
    </row>
    <row r="9215" spans="1:35" s="4" customFormat="1" x14ac:dyDescent="0.25">
      <c r="A9215" s="408">
        <f t="shared" si="137"/>
        <v>9213</v>
      </c>
      <c r="B9215" s="488">
        <v>45598</v>
      </c>
      <c r="C9215" s="96" t="s">
        <v>134</v>
      </c>
      <c r="D9215" s="408" t="str">
        <f>VLOOKUP(C9215,X$4:Z9216,2,FALSE)</f>
        <v>بلدوزر D155</v>
      </c>
      <c r="E9215" s="408" t="str">
        <f>VLOOKUP(C9215,X$4:Z9216,3,FALSE)</f>
        <v>انصاری</v>
      </c>
      <c r="F9215" s="97">
        <v>445</v>
      </c>
      <c r="G9215" s="97"/>
      <c r="H9215" s="116"/>
      <c r="I9215" s="116"/>
      <c r="J9215" s="97"/>
      <c r="AD9215" s="476"/>
      <c r="AI9215" s="473"/>
    </row>
    <row r="9216" spans="1:35" s="4" customFormat="1" x14ac:dyDescent="0.25">
      <c r="A9216" s="408">
        <f t="shared" si="137"/>
        <v>9214</v>
      </c>
      <c r="B9216" s="488">
        <v>45598</v>
      </c>
      <c r="C9216" s="96" t="s">
        <v>279</v>
      </c>
      <c r="D9216" s="408" t="str">
        <f>VLOOKUP(C9216,X$4:Z9217,2,FALSE)</f>
        <v>بلدوزر D155</v>
      </c>
      <c r="E9216" s="408" t="str">
        <f>VLOOKUP(C9216,X$4:Z9217,3,FALSE)</f>
        <v>انصاری</v>
      </c>
      <c r="F9216" s="97">
        <v>0</v>
      </c>
      <c r="G9216" s="97"/>
      <c r="H9216" s="116"/>
      <c r="I9216" s="116"/>
      <c r="J9216" s="97"/>
      <c r="AD9216" s="476"/>
      <c r="AI9216" s="473"/>
    </row>
    <row r="9217" spans="1:35" s="4" customFormat="1" x14ac:dyDescent="0.25">
      <c r="A9217" s="408">
        <f t="shared" si="137"/>
        <v>9215</v>
      </c>
      <c r="B9217" s="488">
        <v>45598</v>
      </c>
      <c r="C9217" s="96" t="s">
        <v>139</v>
      </c>
      <c r="D9217" s="408" t="str">
        <f>VLOOKUP(C9217,X$4:Z9218,2,FALSE)</f>
        <v>کامیون کمپرسی جفت</v>
      </c>
      <c r="E9217" s="408" t="str">
        <f>VLOOKUP(C9217,X$4:Z9218,3,FALSE)</f>
        <v>انصاری</v>
      </c>
      <c r="F9217" s="97">
        <v>201</v>
      </c>
      <c r="G9217" s="97"/>
      <c r="H9217" s="116"/>
      <c r="I9217" s="116"/>
      <c r="J9217" s="97"/>
      <c r="AD9217" s="476"/>
      <c r="AI9217" s="473"/>
    </row>
    <row r="9218" spans="1:35" s="4" customFormat="1" x14ac:dyDescent="0.25">
      <c r="A9218" s="408">
        <f t="shared" si="137"/>
        <v>9216</v>
      </c>
      <c r="B9218" s="488">
        <v>45598</v>
      </c>
      <c r="C9218" s="96" t="s">
        <v>140</v>
      </c>
      <c r="D9218" s="408" t="str">
        <f>VLOOKUP(C9218,X$4:Z9219,2,FALSE)</f>
        <v>کامیون کمپرسی جفت</v>
      </c>
      <c r="E9218" s="408" t="str">
        <f>VLOOKUP(C9218,X$4:Z9219,3,FALSE)</f>
        <v>انصاری</v>
      </c>
      <c r="F9218" s="97">
        <v>184</v>
      </c>
      <c r="G9218" s="97"/>
      <c r="H9218" s="116"/>
      <c r="I9218" s="116"/>
      <c r="J9218" s="97"/>
      <c r="AD9218" s="476"/>
      <c r="AI9218" s="473"/>
    </row>
    <row r="9219" spans="1:35" s="4" customFormat="1" x14ac:dyDescent="0.25">
      <c r="A9219" s="408">
        <f t="shared" si="137"/>
        <v>9217</v>
      </c>
      <c r="B9219" s="488">
        <v>45598</v>
      </c>
      <c r="C9219" s="96" t="s">
        <v>141</v>
      </c>
      <c r="D9219" s="408" t="str">
        <f>VLOOKUP(C9219,X$4:Z9220,2,FALSE)</f>
        <v>کامیون کمپرسی جفت</v>
      </c>
      <c r="E9219" s="408" t="str">
        <f>VLOOKUP(C9219,X$4:Z9220,3,FALSE)</f>
        <v>انصاری</v>
      </c>
      <c r="F9219" s="97">
        <v>0</v>
      </c>
      <c r="G9219" s="97"/>
      <c r="H9219" s="116"/>
      <c r="I9219" s="116"/>
      <c r="J9219" s="97"/>
      <c r="AD9219" s="476"/>
      <c r="AI9219" s="473"/>
    </row>
    <row r="9220" spans="1:35" s="4" customFormat="1" x14ac:dyDescent="0.25">
      <c r="A9220" s="408">
        <f t="shared" si="137"/>
        <v>9218</v>
      </c>
      <c r="B9220" s="488">
        <v>45598</v>
      </c>
      <c r="C9220" s="96" t="s">
        <v>252</v>
      </c>
      <c r="D9220" s="408" t="str">
        <f>VLOOKUP(C9220,X$4:Z9221,2,FALSE)</f>
        <v>کامیون کمپرسی جفت</v>
      </c>
      <c r="E9220" s="408" t="str">
        <f>VLOOKUP(C9220,X$4:Z9221,3,FALSE)</f>
        <v>انصاری</v>
      </c>
      <c r="F9220" s="97">
        <v>0</v>
      </c>
      <c r="G9220" s="97"/>
      <c r="H9220" s="116"/>
      <c r="I9220" s="116"/>
      <c r="J9220" s="97"/>
      <c r="AD9220" s="476"/>
      <c r="AI9220" s="473"/>
    </row>
    <row r="9221" spans="1:35" s="4" customFormat="1" x14ac:dyDescent="0.25">
      <c r="A9221" s="408">
        <f t="shared" si="137"/>
        <v>9219</v>
      </c>
      <c r="B9221" s="488">
        <v>45598</v>
      </c>
      <c r="C9221" s="96" t="s">
        <v>259</v>
      </c>
      <c r="D9221" s="408" t="str">
        <f>VLOOKUP(C9221,X$4:Z9222,2,FALSE)</f>
        <v>کامیون کمپرسی جفت</v>
      </c>
      <c r="E9221" s="408" t="str">
        <f>VLOOKUP(C9221,X$4:Z9222,3,FALSE)</f>
        <v>انصاری</v>
      </c>
      <c r="F9221" s="97">
        <v>100</v>
      </c>
      <c r="G9221" s="97"/>
      <c r="H9221" s="116"/>
      <c r="I9221" s="116"/>
      <c r="J9221" s="97"/>
      <c r="AD9221" s="476"/>
      <c r="AI9221" s="473"/>
    </row>
    <row r="9222" spans="1:35" s="4" customFormat="1" x14ac:dyDescent="0.25">
      <c r="A9222" s="408">
        <f t="shared" si="137"/>
        <v>9220</v>
      </c>
      <c r="B9222" s="488">
        <v>45598</v>
      </c>
      <c r="C9222" s="96" t="s">
        <v>260</v>
      </c>
      <c r="D9222" s="408" t="str">
        <f>VLOOKUP(C9222,X$4:Z9223,2,FALSE)</f>
        <v>کامیون کمپرسی جفت</v>
      </c>
      <c r="E9222" s="408" t="str">
        <f>VLOOKUP(C9222,X$4:Z9223,3,FALSE)</f>
        <v>انصاری</v>
      </c>
      <c r="F9222" s="97">
        <v>0</v>
      </c>
      <c r="G9222" s="97"/>
      <c r="H9222" s="116"/>
      <c r="I9222" s="116"/>
      <c r="J9222" s="97"/>
      <c r="AD9222" s="476"/>
      <c r="AI9222" s="473"/>
    </row>
    <row r="9223" spans="1:35" s="4" customFormat="1" x14ac:dyDescent="0.25">
      <c r="A9223" s="408">
        <f t="shared" si="137"/>
        <v>9221</v>
      </c>
      <c r="B9223" s="488">
        <v>45598</v>
      </c>
      <c r="C9223" s="96" t="s">
        <v>474</v>
      </c>
      <c r="D9223" s="408" t="str">
        <f>VLOOKUP(C9223,X$4:Z9224,2,FALSE)</f>
        <v>کامیون کمپرسی تک</v>
      </c>
      <c r="E9223" s="408" t="str">
        <f>VLOOKUP(C9223,X$4:Z9224,3,FALSE)</f>
        <v>رمضانی مقدم</v>
      </c>
      <c r="F9223" s="97">
        <v>141</v>
      </c>
      <c r="G9223" s="97"/>
      <c r="H9223" s="116"/>
      <c r="I9223" s="116"/>
      <c r="J9223" s="97"/>
      <c r="AD9223" s="476"/>
      <c r="AI9223" s="473"/>
    </row>
    <row r="9224" spans="1:35" s="4" customFormat="1" x14ac:dyDescent="0.25">
      <c r="A9224" s="408">
        <f t="shared" si="137"/>
        <v>9222</v>
      </c>
      <c r="B9224" s="488">
        <v>45598</v>
      </c>
      <c r="C9224" s="96" t="s">
        <v>475</v>
      </c>
      <c r="D9224" s="408" t="str">
        <f>VLOOKUP(C9224,X$4:Z9225,2,FALSE)</f>
        <v>کامیون کمپرسی تک</v>
      </c>
      <c r="E9224" s="408" t="str">
        <f>VLOOKUP(C9224,X$4:Z9225,3,FALSE)</f>
        <v>رمضانی مقدم</v>
      </c>
      <c r="F9224" s="97">
        <v>110</v>
      </c>
      <c r="G9224" s="97"/>
      <c r="H9224" s="116"/>
      <c r="I9224" s="116"/>
      <c r="J9224" s="97"/>
      <c r="AD9224" s="476"/>
      <c r="AI9224" s="473"/>
    </row>
    <row r="9225" spans="1:35" s="4" customFormat="1" x14ac:dyDescent="0.25">
      <c r="A9225" s="408">
        <f t="shared" si="137"/>
        <v>9223</v>
      </c>
      <c r="B9225" s="488">
        <v>45598</v>
      </c>
      <c r="C9225" s="96" t="s">
        <v>476</v>
      </c>
      <c r="D9225" s="408" t="str">
        <f>VLOOKUP(C9225,X$4:Z9226,2,FALSE)</f>
        <v>کامیون کمپرسی تک</v>
      </c>
      <c r="E9225" s="408" t="str">
        <f>VLOOKUP(C9225,X$4:Z9226,3,FALSE)</f>
        <v>رمضانی مقدم</v>
      </c>
      <c r="F9225" s="97">
        <v>102</v>
      </c>
      <c r="G9225" s="97"/>
      <c r="H9225" s="116"/>
      <c r="I9225" s="116"/>
      <c r="J9225" s="97"/>
      <c r="AD9225" s="476"/>
      <c r="AI9225" s="473"/>
    </row>
    <row r="9226" spans="1:35" s="4" customFormat="1" x14ac:dyDescent="0.25">
      <c r="A9226" s="408">
        <f t="shared" si="137"/>
        <v>9224</v>
      </c>
      <c r="B9226" s="488">
        <v>45598</v>
      </c>
      <c r="C9226" s="96" t="s">
        <v>477</v>
      </c>
      <c r="D9226" s="408" t="str">
        <f>VLOOKUP(C9226,X$4:Z9227,2,FALSE)</f>
        <v>کامیون کمپرسی تک</v>
      </c>
      <c r="E9226" s="408" t="str">
        <f>VLOOKUP(C9226,X$4:Z9227,3,FALSE)</f>
        <v>رمضانی مقدم</v>
      </c>
      <c r="F9226" s="97">
        <v>151</v>
      </c>
      <c r="G9226" s="97"/>
      <c r="H9226" s="116"/>
      <c r="I9226" s="116"/>
      <c r="J9226" s="97"/>
      <c r="AD9226" s="476"/>
      <c r="AI9226" s="473"/>
    </row>
    <row r="9227" spans="1:35" s="4" customFormat="1" x14ac:dyDescent="0.25">
      <c r="A9227" s="408">
        <f t="shared" si="137"/>
        <v>9225</v>
      </c>
      <c r="B9227" s="488">
        <v>45598</v>
      </c>
      <c r="C9227" s="96" t="s">
        <v>509</v>
      </c>
      <c r="D9227" s="408" t="str">
        <f>VLOOKUP(C9227,X$4:Z9228,2,FALSE)</f>
        <v>کامیون کمپرسی تک</v>
      </c>
      <c r="E9227" s="408" t="str">
        <f>VLOOKUP(C9227,X$4:Z9228,3,FALSE)</f>
        <v>رمضانی مقدم</v>
      </c>
      <c r="F9227" s="97">
        <v>0</v>
      </c>
      <c r="G9227" s="97"/>
      <c r="H9227" s="116"/>
      <c r="I9227" s="116"/>
      <c r="J9227" s="97"/>
      <c r="AD9227" s="476"/>
      <c r="AI9227" s="473"/>
    </row>
    <row r="9228" spans="1:35" s="4" customFormat="1" x14ac:dyDescent="0.25">
      <c r="A9228" s="408">
        <f t="shared" si="137"/>
        <v>9226</v>
      </c>
      <c r="B9228" s="488">
        <v>45598</v>
      </c>
      <c r="C9228" s="373" t="s">
        <v>478</v>
      </c>
      <c r="D9228" s="408" t="str">
        <f>VLOOKUP(C9228,X$4:Z9229,2,FALSE)</f>
        <v>لودر</v>
      </c>
      <c r="E9228" s="408" t="str">
        <f>VLOOKUP(C9228,X$4:Z9229,3,FALSE)</f>
        <v>رمضانی مقدم</v>
      </c>
      <c r="F9228" s="97">
        <v>97</v>
      </c>
      <c r="G9228" s="97"/>
      <c r="H9228" s="116"/>
      <c r="I9228" s="116"/>
      <c r="J9228" s="97"/>
      <c r="AD9228" s="476"/>
      <c r="AI9228" s="473"/>
    </row>
    <row r="9229" spans="1:35" s="4" customFormat="1" x14ac:dyDescent="0.25">
      <c r="A9229" s="408">
        <f t="shared" si="137"/>
        <v>9227</v>
      </c>
      <c r="B9229" s="488">
        <v>45598</v>
      </c>
      <c r="C9229" s="96" t="s">
        <v>519</v>
      </c>
      <c r="D9229" s="408" t="str">
        <f>VLOOKUP(C9229,X$4:Z9230,2,FALSE)</f>
        <v>لودر</v>
      </c>
      <c r="E9229" s="408" t="str">
        <f>VLOOKUP(C9229,X$4:Z9230,3,FALSE)</f>
        <v>شهرکی</v>
      </c>
      <c r="F9229" s="97">
        <v>151</v>
      </c>
      <c r="G9229" s="97"/>
      <c r="H9229" s="116"/>
      <c r="I9229" s="116"/>
      <c r="J9229" s="97"/>
      <c r="AD9229" s="476"/>
      <c r="AI9229" s="473"/>
    </row>
    <row r="9230" spans="1:35" s="4" customFormat="1" x14ac:dyDescent="0.25">
      <c r="A9230" s="408">
        <f t="shared" si="137"/>
        <v>9228</v>
      </c>
      <c r="B9230" s="488">
        <v>45598</v>
      </c>
      <c r="C9230" s="96" t="s">
        <v>507</v>
      </c>
      <c r="D9230" s="408" t="str">
        <f>VLOOKUP(C9230,X$4:Z9231,2,FALSE)</f>
        <v>کامیون کمپرسی تک</v>
      </c>
      <c r="E9230" s="408" t="str">
        <f>VLOOKUP(C9230,X$4:Z9231,3,FALSE)</f>
        <v>شهرکی</v>
      </c>
      <c r="F9230" s="97">
        <v>100</v>
      </c>
      <c r="G9230" s="97"/>
      <c r="H9230" s="116"/>
      <c r="I9230" s="116"/>
      <c r="J9230" s="97"/>
      <c r="AD9230" s="476"/>
      <c r="AI9230" s="473"/>
    </row>
    <row r="9231" spans="1:35" s="4" customFormat="1" x14ac:dyDescent="0.25">
      <c r="A9231" s="408">
        <f t="shared" si="137"/>
        <v>9229</v>
      </c>
      <c r="B9231" s="488">
        <v>45599</v>
      </c>
      <c r="C9231" s="96"/>
      <c r="D9231" s="408" t="e">
        <f>VLOOKUP(C9231,X$4:Z9232,2,FALSE)</f>
        <v>#N/A</v>
      </c>
      <c r="E9231" s="408" t="e">
        <f>VLOOKUP(C9231,X$4:Z9232,3,FALSE)</f>
        <v>#N/A</v>
      </c>
      <c r="F9231" s="97"/>
      <c r="G9231" s="97"/>
      <c r="H9231" s="116"/>
      <c r="I9231" s="116"/>
      <c r="J9231" s="97"/>
      <c r="AD9231" s="476"/>
      <c r="AI9231" s="473"/>
    </row>
    <row r="9232" spans="1:35" s="4" customFormat="1" x14ac:dyDescent="0.25">
      <c r="A9232" s="408">
        <f t="shared" si="137"/>
        <v>9230</v>
      </c>
      <c r="B9232" s="488">
        <v>45600</v>
      </c>
      <c r="C9232" s="96"/>
      <c r="D9232" s="408" t="e">
        <f>VLOOKUP(C9232,X$4:Z9233,2,FALSE)</f>
        <v>#N/A</v>
      </c>
      <c r="E9232" s="408" t="e">
        <f>VLOOKUP(C9232,X$4:Z9233,3,FALSE)</f>
        <v>#N/A</v>
      </c>
      <c r="F9232" s="97"/>
      <c r="G9232" s="97"/>
      <c r="H9232" s="116"/>
      <c r="I9232" s="116"/>
      <c r="J9232" s="97"/>
      <c r="AD9232" s="476"/>
      <c r="AI9232" s="473"/>
    </row>
    <row r="9233" spans="1:35" s="4" customFormat="1" x14ac:dyDescent="0.25">
      <c r="A9233" s="408">
        <f t="shared" si="137"/>
        <v>9231</v>
      </c>
      <c r="B9233" s="488">
        <v>45601</v>
      </c>
      <c r="C9233" s="96"/>
      <c r="D9233" s="408" t="e">
        <f>VLOOKUP(C9233,X$4:Z9234,2,FALSE)</f>
        <v>#N/A</v>
      </c>
      <c r="E9233" s="408" t="e">
        <f>VLOOKUP(C9233,X$4:Z9234,3,FALSE)</f>
        <v>#N/A</v>
      </c>
      <c r="F9233" s="97"/>
      <c r="G9233" s="97"/>
      <c r="H9233" s="116"/>
      <c r="I9233" s="116"/>
      <c r="J9233" s="97"/>
      <c r="AD9233" s="476"/>
      <c r="AI9233" s="473"/>
    </row>
    <row r="9234" spans="1:35" s="4" customFormat="1" x14ac:dyDescent="0.25">
      <c r="A9234" s="408">
        <f t="shared" si="137"/>
        <v>9232</v>
      </c>
      <c r="B9234" s="488">
        <v>45602</v>
      </c>
      <c r="C9234" s="96"/>
      <c r="D9234" s="408" t="e">
        <f>VLOOKUP(C9234,X$4:Z9235,2,FALSE)</f>
        <v>#N/A</v>
      </c>
      <c r="E9234" s="408" t="e">
        <f>VLOOKUP(C9234,X$4:Z9235,3,FALSE)</f>
        <v>#N/A</v>
      </c>
      <c r="F9234" s="97"/>
      <c r="G9234" s="97"/>
      <c r="H9234" s="116"/>
      <c r="I9234" s="116"/>
      <c r="J9234" s="97"/>
      <c r="AD9234" s="476"/>
      <c r="AI9234" s="473"/>
    </row>
    <row r="9235" spans="1:35" s="4" customFormat="1" x14ac:dyDescent="0.25">
      <c r="A9235" s="408">
        <f t="shared" si="137"/>
        <v>9233</v>
      </c>
      <c r="B9235" s="488">
        <v>45603</v>
      </c>
      <c r="C9235" s="96" t="s">
        <v>474</v>
      </c>
      <c r="D9235" s="408" t="str">
        <f>VLOOKUP(C9235,X$4:Z9236,2,FALSE)</f>
        <v>کامیون کمپرسی تک</v>
      </c>
      <c r="E9235" s="408" t="str">
        <f>VLOOKUP(C9235,X$4:Z9236,3,FALSE)</f>
        <v>رمضانی مقدم</v>
      </c>
      <c r="F9235" s="97">
        <v>85</v>
      </c>
      <c r="G9235" s="97"/>
      <c r="H9235" s="116"/>
      <c r="I9235" s="116"/>
      <c r="J9235" s="97"/>
      <c r="AD9235" s="476"/>
      <c r="AI9235" s="473"/>
    </row>
    <row r="9236" spans="1:35" s="517" customFormat="1" x14ac:dyDescent="0.25">
      <c r="A9236" s="101">
        <f t="shared" si="137"/>
        <v>9234</v>
      </c>
      <c r="B9236" s="519">
        <v>45604</v>
      </c>
      <c r="C9236" s="503" t="s">
        <v>180</v>
      </c>
      <c r="D9236" s="101" t="str">
        <f>VLOOKUP(C9236,X$4:Z9237,2,FALSE)</f>
        <v>تانکر اداره سوخت</v>
      </c>
      <c r="E9236" s="101" t="str">
        <f>VLOOKUP(C9236,X$4:Z9237,3,FALSE)</f>
        <v>شرکت نفت</v>
      </c>
      <c r="F9236" s="101"/>
      <c r="G9236" s="101">
        <v>19000</v>
      </c>
      <c r="H9236" s="491"/>
      <c r="I9236" s="491"/>
      <c r="J9236" s="101"/>
      <c r="AD9236" s="520"/>
      <c r="AI9236" s="521"/>
    </row>
    <row r="9237" spans="1:35" s="4" customFormat="1" x14ac:dyDescent="0.25">
      <c r="A9237" s="408">
        <f t="shared" si="137"/>
        <v>9235</v>
      </c>
      <c r="B9237" s="488">
        <v>45610</v>
      </c>
      <c r="C9237" s="96" t="s">
        <v>559</v>
      </c>
      <c r="D9237" s="408" t="str">
        <f>VLOOKUP(C9237,X$4:Z9238,2,FALSE)</f>
        <v>لودر VOLVO</v>
      </c>
      <c r="E9237" s="408" t="str">
        <f>VLOOKUP(C9237,X$4:Z9238,3,FALSE)</f>
        <v>شرکتی</v>
      </c>
      <c r="F9237" s="97">
        <v>150</v>
      </c>
      <c r="G9237" s="97"/>
      <c r="H9237" s="116"/>
      <c r="I9237" s="116"/>
      <c r="J9237" s="97"/>
      <c r="AD9237" s="476"/>
      <c r="AI9237" s="473"/>
    </row>
    <row r="9238" spans="1:35" s="4" customFormat="1" x14ac:dyDescent="0.25">
      <c r="A9238" s="408">
        <f t="shared" si="137"/>
        <v>9236</v>
      </c>
      <c r="B9238" s="231"/>
      <c r="C9238" s="96"/>
      <c r="D9238" s="408" t="e">
        <f>VLOOKUP(C9238,X$4:Z9239,2,FALSE)</f>
        <v>#N/A</v>
      </c>
      <c r="E9238" s="408" t="e">
        <f>VLOOKUP(C9238,X$4:Z9239,3,FALSE)</f>
        <v>#N/A</v>
      </c>
      <c r="F9238" s="97"/>
      <c r="G9238" s="97"/>
      <c r="H9238" s="116"/>
      <c r="I9238" s="116"/>
      <c r="J9238" s="97"/>
      <c r="AD9238" s="476"/>
      <c r="AI9238" s="473"/>
    </row>
    <row r="9239" spans="1:35" s="4" customFormat="1" x14ac:dyDescent="0.25">
      <c r="A9239" s="408">
        <f t="shared" si="137"/>
        <v>9237</v>
      </c>
      <c r="B9239" s="231"/>
      <c r="C9239" s="96"/>
      <c r="D9239" s="408" t="e">
        <f>VLOOKUP(C9239,X$4:Z9240,2,FALSE)</f>
        <v>#N/A</v>
      </c>
      <c r="E9239" s="408" t="e">
        <f>VLOOKUP(C9239,X$4:Z9240,3,FALSE)</f>
        <v>#N/A</v>
      </c>
      <c r="F9239" s="97"/>
      <c r="G9239" s="97"/>
      <c r="H9239" s="116"/>
      <c r="I9239" s="116"/>
      <c r="J9239" s="97"/>
      <c r="AD9239" s="476"/>
      <c r="AI9239" s="473"/>
    </row>
    <row r="9240" spans="1:35" s="4" customFormat="1" x14ac:dyDescent="0.25">
      <c r="A9240" s="408">
        <f t="shared" si="137"/>
        <v>9238</v>
      </c>
      <c r="B9240" s="231"/>
      <c r="C9240" s="96"/>
      <c r="D9240" s="408" t="e">
        <f>VLOOKUP(C9240,X$4:Z9241,2,FALSE)</f>
        <v>#N/A</v>
      </c>
      <c r="E9240" s="408" t="e">
        <f>VLOOKUP(C9240,X$4:Z9241,3,FALSE)</f>
        <v>#N/A</v>
      </c>
      <c r="F9240" s="97"/>
      <c r="G9240" s="97"/>
      <c r="H9240" s="116"/>
      <c r="I9240" s="116"/>
      <c r="J9240" s="97"/>
      <c r="AD9240" s="476"/>
      <c r="AI9240" s="473"/>
    </row>
    <row r="9241" spans="1:35" s="4" customFormat="1" x14ac:dyDescent="0.25">
      <c r="A9241" s="408">
        <f t="shared" si="137"/>
        <v>9239</v>
      </c>
      <c r="B9241" s="231"/>
      <c r="C9241" s="96"/>
      <c r="D9241" s="408" t="e">
        <f>VLOOKUP(C9241,X$4:Z9242,2,FALSE)</f>
        <v>#N/A</v>
      </c>
      <c r="E9241" s="408" t="e">
        <f>VLOOKUP(C9241,X$4:Z9242,3,FALSE)</f>
        <v>#N/A</v>
      </c>
      <c r="F9241" s="97"/>
      <c r="G9241" s="97"/>
      <c r="H9241" s="116"/>
      <c r="I9241" s="116"/>
      <c r="J9241" s="97"/>
      <c r="AD9241" s="476"/>
      <c r="AI9241" s="473"/>
    </row>
    <row r="9242" spans="1:35" s="4" customFormat="1" x14ac:dyDescent="0.25">
      <c r="A9242" s="408">
        <f t="shared" si="137"/>
        <v>9240</v>
      </c>
      <c r="B9242" s="231"/>
      <c r="C9242" s="96"/>
      <c r="D9242" s="408" t="e">
        <f>VLOOKUP(C9242,X$4:Z9243,2,FALSE)</f>
        <v>#N/A</v>
      </c>
      <c r="E9242" s="408" t="e">
        <f>VLOOKUP(C9242,X$4:Z9243,3,FALSE)</f>
        <v>#N/A</v>
      </c>
      <c r="F9242" s="97"/>
      <c r="G9242" s="97"/>
      <c r="H9242" s="116"/>
      <c r="I9242" s="116"/>
      <c r="J9242" s="97"/>
      <c r="AD9242" s="476"/>
      <c r="AI9242" s="473"/>
    </row>
    <row r="9243" spans="1:35" s="4" customFormat="1" x14ac:dyDescent="0.25">
      <c r="A9243" s="408">
        <f t="shared" si="137"/>
        <v>9241</v>
      </c>
      <c r="B9243" s="231"/>
      <c r="C9243" s="96"/>
      <c r="D9243" s="408" t="e">
        <f>VLOOKUP(C9243,X$4:Z9244,2,FALSE)</f>
        <v>#N/A</v>
      </c>
      <c r="E9243" s="408" t="e">
        <f>VLOOKUP(C9243,X$4:Z9244,3,FALSE)</f>
        <v>#N/A</v>
      </c>
      <c r="F9243" s="97"/>
      <c r="G9243" s="97"/>
      <c r="H9243" s="116"/>
      <c r="I9243" s="116"/>
      <c r="J9243" s="97"/>
      <c r="AD9243" s="476"/>
      <c r="AI9243" s="473"/>
    </row>
    <row r="9244" spans="1:35" s="4" customFormat="1" x14ac:dyDescent="0.25">
      <c r="A9244" s="408">
        <f t="shared" si="137"/>
        <v>9242</v>
      </c>
      <c r="B9244" s="231"/>
      <c r="C9244" s="96"/>
      <c r="D9244" s="408" t="e">
        <f>VLOOKUP(C9244,X$4:Z9245,2,FALSE)</f>
        <v>#N/A</v>
      </c>
      <c r="E9244" s="408" t="e">
        <f>VLOOKUP(C9244,X$4:Z9245,3,FALSE)</f>
        <v>#N/A</v>
      </c>
      <c r="F9244" s="97"/>
      <c r="G9244" s="97"/>
      <c r="H9244" s="116"/>
      <c r="I9244" s="116"/>
      <c r="J9244" s="97"/>
      <c r="AD9244" s="476"/>
      <c r="AI9244" s="473"/>
    </row>
    <row r="9245" spans="1:35" s="4" customFormat="1" x14ac:dyDescent="0.25">
      <c r="A9245" s="408">
        <f t="shared" si="137"/>
        <v>9243</v>
      </c>
      <c r="B9245" s="231"/>
      <c r="C9245" s="96"/>
      <c r="D9245" s="408" t="e">
        <f>VLOOKUP(C9245,X$4:Z9246,2,FALSE)</f>
        <v>#N/A</v>
      </c>
      <c r="E9245" s="408" t="e">
        <f>VLOOKUP(C9245,X$4:Z9246,3,FALSE)</f>
        <v>#N/A</v>
      </c>
      <c r="F9245" s="97"/>
      <c r="G9245" s="97"/>
      <c r="H9245" s="116"/>
      <c r="I9245" s="116"/>
      <c r="J9245" s="97"/>
      <c r="AD9245" s="476"/>
      <c r="AI9245" s="473"/>
    </row>
    <row r="9246" spans="1:35" s="4" customFormat="1" x14ac:dyDescent="0.25">
      <c r="A9246" s="408">
        <f t="shared" si="137"/>
        <v>9244</v>
      </c>
      <c r="B9246" s="231"/>
      <c r="C9246" s="96"/>
      <c r="D9246" s="408" t="e">
        <f>VLOOKUP(C9246,X$4:Z9247,2,FALSE)</f>
        <v>#N/A</v>
      </c>
      <c r="E9246" s="408" t="e">
        <f>VLOOKUP(C9246,X$4:Z9247,3,FALSE)</f>
        <v>#N/A</v>
      </c>
      <c r="F9246" s="97"/>
      <c r="G9246" s="97"/>
      <c r="H9246" s="116"/>
      <c r="I9246" s="116"/>
      <c r="J9246" s="97"/>
      <c r="AD9246" s="476"/>
      <c r="AI9246" s="473"/>
    </row>
    <row r="9247" spans="1:35" s="4" customFormat="1" x14ac:dyDescent="0.25">
      <c r="A9247" s="408">
        <f t="shared" si="137"/>
        <v>9245</v>
      </c>
      <c r="B9247" s="231"/>
      <c r="C9247" s="96"/>
      <c r="D9247" s="408" t="e">
        <f>VLOOKUP(C9247,X$4:Z9248,2,FALSE)</f>
        <v>#N/A</v>
      </c>
      <c r="E9247" s="408" t="e">
        <f>VLOOKUP(C9247,X$4:Z9248,3,FALSE)</f>
        <v>#N/A</v>
      </c>
      <c r="F9247" s="97"/>
      <c r="G9247" s="97"/>
      <c r="H9247" s="116"/>
      <c r="I9247" s="116"/>
      <c r="J9247" s="97"/>
      <c r="AD9247" s="476"/>
      <c r="AI9247" s="473"/>
    </row>
    <row r="9248" spans="1:35" s="4" customFormat="1" x14ac:dyDescent="0.25">
      <c r="A9248" s="408">
        <f t="shared" si="137"/>
        <v>9246</v>
      </c>
      <c r="B9248" s="231"/>
      <c r="C9248" s="96"/>
      <c r="D9248" s="408" t="e">
        <f>VLOOKUP(C9248,X$4:Z9249,2,FALSE)</f>
        <v>#N/A</v>
      </c>
      <c r="E9248" s="408" t="e">
        <f>VLOOKUP(C9248,X$4:Z9249,3,FALSE)</f>
        <v>#N/A</v>
      </c>
      <c r="F9248" s="97"/>
      <c r="G9248" s="97"/>
      <c r="H9248" s="116"/>
      <c r="I9248" s="116"/>
      <c r="J9248" s="97"/>
      <c r="AD9248" s="476"/>
      <c r="AI9248" s="473"/>
    </row>
    <row r="9249" spans="1:35" s="4" customFormat="1" x14ac:dyDescent="0.25">
      <c r="A9249" s="408">
        <f t="shared" si="137"/>
        <v>9247</v>
      </c>
      <c r="B9249" s="231"/>
      <c r="C9249" s="96"/>
      <c r="D9249" s="408" t="e">
        <f>VLOOKUP(C9249,X$4:Z9250,2,FALSE)</f>
        <v>#N/A</v>
      </c>
      <c r="E9249" s="408" t="e">
        <f>VLOOKUP(C9249,X$4:Z9250,3,FALSE)</f>
        <v>#N/A</v>
      </c>
      <c r="F9249" s="97"/>
      <c r="G9249" s="97"/>
      <c r="H9249" s="116"/>
      <c r="I9249" s="116"/>
      <c r="J9249" s="97"/>
      <c r="AD9249" s="476"/>
      <c r="AI9249" s="473"/>
    </row>
    <row r="9250" spans="1:35" s="4" customFormat="1" x14ac:dyDescent="0.25">
      <c r="A9250" s="408">
        <f t="shared" si="137"/>
        <v>9248</v>
      </c>
      <c r="B9250" s="231"/>
      <c r="C9250" s="96"/>
      <c r="D9250" s="408" t="e">
        <f>VLOOKUP(C9250,X$4:Z9251,2,FALSE)</f>
        <v>#N/A</v>
      </c>
      <c r="E9250" s="408" t="e">
        <f>VLOOKUP(C9250,X$4:Z9251,3,FALSE)</f>
        <v>#N/A</v>
      </c>
      <c r="F9250" s="97"/>
      <c r="G9250" s="97"/>
      <c r="H9250" s="116"/>
      <c r="I9250" s="116"/>
      <c r="J9250" s="97"/>
      <c r="AD9250" s="476"/>
      <c r="AI9250" s="473"/>
    </row>
    <row r="9251" spans="1:35" s="4" customFormat="1" x14ac:dyDescent="0.25">
      <c r="A9251" s="408">
        <f t="shared" si="137"/>
        <v>9249</v>
      </c>
      <c r="B9251" s="231"/>
      <c r="C9251" s="96"/>
      <c r="D9251" s="408" t="e">
        <f>VLOOKUP(C9251,X$4:Z9252,2,FALSE)</f>
        <v>#N/A</v>
      </c>
      <c r="E9251" s="408" t="e">
        <f>VLOOKUP(C9251,X$4:Z9252,3,FALSE)</f>
        <v>#N/A</v>
      </c>
      <c r="F9251" s="97"/>
      <c r="G9251" s="97"/>
      <c r="H9251" s="116"/>
      <c r="I9251" s="116"/>
      <c r="J9251" s="97"/>
      <c r="AD9251" s="476"/>
      <c r="AI9251" s="473"/>
    </row>
    <row r="9252" spans="1:35" s="4" customFormat="1" x14ac:dyDescent="0.25">
      <c r="A9252" s="408">
        <f t="shared" ref="A9252:A9315" si="138">ROW()-2</f>
        <v>9250</v>
      </c>
      <c r="B9252" s="231"/>
      <c r="C9252" s="96"/>
      <c r="D9252" s="408" t="e">
        <f>VLOOKUP(C9252,X$4:Z9253,2,FALSE)</f>
        <v>#N/A</v>
      </c>
      <c r="E9252" s="408" t="e">
        <f>VLOOKUP(C9252,X$4:Z9253,3,FALSE)</f>
        <v>#N/A</v>
      </c>
      <c r="F9252" s="97"/>
      <c r="G9252" s="97"/>
      <c r="H9252" s="116"/>
      <c r="I9252" s="116"/>
      <c r="J9252" s="97"/>
      <c r="AD9252" s="476"/>
      <c r="AI9252" s="473"/>
    </row>
    <row r="9253" spans="1:35" s="4" customFormat="1" x14ac:dyDescent="0.25">
      <c r="A9253" s="408">
        <f t="shared" si="138"/>
        <v>9251</v>
      </c>
      <c r="B9253" s="231"/>
      <c r="C9253" s="96"/>
      <c r="D9253" s="408" t="e">
        <f>VLOOKUP(C9253,X$4:Z9254,2,FALSE)</f>
        <v>#N/A</v>
      </c>
      <c r="E9253" s="408" t="e">
        <f>VLOOKUP(C9253,X$4:Z9254,3,FALSE)</f>
        <v>#N/A</v>
      </c>
      <c r="F9253" s="97"/>
      <c r="G9253" s="97"/>
      <c r="H9253" s="116"/>
      <c r="I9253" s="116"/>
      <c r="J9253" s="97"/>
      <c r="AD9253" s="476"/>
      <c r="AI9253" s="473"/>
    </row>
    <row r="9254" spans="1:35" s="4" customFormat="1" x14ac:dyDescent="0.25">
      <c r="A9254" s="408">
        <f t="shared" si="138"/>
        <v>9252</v>
      </c>
      <c r="B9254" s="231"/>
      <c r="C9254" s="96"/>
      <c r="D9254" s="408" t="e">
        <f>VLOOKUP(C9254,X$4:Z9255,2,FALSE)</f>
        <v>#N/A</v>
      </c>
      <c r="E9254" s="408" t="e">
        <f>VLOOKUP(C9254,X$4:Z9255,3,FALSE)</f>
        <v>#N/A</v>
      </c>
      <c r="F9254" s="97"/>
      <c r="G9254" s="97"/>
      <c r="H9254" s="116"/>
      <c r="I9254" s="116"/>
      <c r="J9254" s="97"/>
      <c r="AD9254" s="476"/>
      <c r="AI9254" s="473"/>
    </row>
    <row r="9255" spans="1:35" s="4" customFormat="1" x14ac:dyDescent="0.25">
      <c r="A9255" s="408">
        <f t="shared" si="138"/>
        <v>9253</v>
      </c>
      <c r="B9255" s="231"/>
      <c r="C9255" s="96"/>
      <c r="D9255" s="408" t="e">
        <f>VLOOKUP(C9255,X$4:Z9256,2,FALSE)</f>
        <v>#N/A</v>
      </c>
      <c r="E9255" s="408" t="e">
        <f>VLOOKUP(C9255,X$4:Z9256,3,FALSE)</f>
        <v>#N/A</v>
      </c>
      <c r="F9255" s="97"/>
      <c r="G9255" s="97"/>
      <c r="H9255" s="116"/>
      <c r="I9255" s="116"/>
      <c r="J9255" s="97"/>
      <c r="AD9255" s="476"/>
      <c r="AI9255" s="473"/>
    </row>
    <row r="9256" spans="1:35" s="4" customFormat="1" x14ac:dyDescent="0.25">
      <c r="A9256" s="408">
        <f t="shared" si="138"/>
        <v>9254</v>
      </c>
      <c r="B9256" s="231"/>
      <c r="C9256" s="96"/>
      <c r="D9256" s="408" t="e">
        <f>VLOOKUP(C9256,X$4:Z9257,2,FALSE)</f>
        <v>#N/A</v>
      </c>
      <c r="E9256" s="408" t="e">
        <f>VLOOKUP(C9256,X$4:Z9257,3,FALSE)</f>
        <v>#N/A</v>
      </c>
      <c r="F9256" s="97"/>
      <c r="G9256" s="97"/>
      <c r="H9256" s="116"/>
      <c r="I9256" s="116"/>
      <c r="J9256" s="97"/>
      <c r="AD9256" s="476"/>
      <c r="AI9256" s="473"/>
    </row>
    <row r="9257" spans="1:35" s="4" customFormat="1" x14ac:dyDescent="0.25">
      <c r="A9257" s="408">
        <f t="shared" si="138"/>
        <v>9255</v>
      </c>
      <c r="B9257" s="231"/>
      <c r="C9257" s="96"/>
      <c r="D9257" s="408" t="e">
        <f>VLOOKUP(C9257,X$4:Z9258,2,FALSE)</f>
        <v>#N/A</v>
      </c>
      <c r="E9257" s="408" t="e">
        <f>VLOOKUP(C9257,X$4:Z9258,3,FALSE)</f>
        <v>#N/A</v>
      </c>
      <c r="F9257" s="97"/>
      <c r="G9257" s="97"/>
      <c r="H9257" s="116"/>
      <c r="I9257" s="116"/>
      <c r="J9257" s="97"/>
      <c r="AD9257" s="476"/>
      <c r="AI9257" s="473"/>
    </row>
    <row r="9258" spans="1:35" s="4" customFormat="1" x14ac:dyDescent="0.25">
      <c r="A9258" s="408">
        <f t="shared" si="138"/>
        <v>9256</v>
      </c>
      <c r="B9258" s="231"/>
      <c r="C9258" s="96"/>
      <c r="D9258" s="408" t="e">
        <f>VLOOKUP(C9258,X$4:Z9259,2,FALSE)</f>
        <v>#N/A</v>
      </c>
      <c r="E9258" s="408" t="e">
        <f>VLOOKUP(C9258,X$4:Z9259,3,FALSE)</f>
        <v>#N/A</v>
      </c>
      <c r="F9258" s="97"/>
      <c r="G9258" s="97"/>
      <c r="H9258" s="116"/>
      <c r="I9258" s="116"/>
      <c r="J9258" s="97"/>
      <c r="AD9258" s="476"/>
      <c r="AI9258" s="473"/>
    </row>
    <row r="9259" spans="1:35" s="4" customFormat="1" x14ac:dyDescent="0.25">
      <c r="A9259" s="408">
        <f t="shared" si="138"/>
        <v>9257</v>
      </c>
      <c r="B9259" s="231"/>
      <c r="C9259" s="96"/>
      <c r="D9259" s="408" t="e">
        <f>VLOOKUP(C9259,X$4:Z9260,2,FALSE)</f>
        <v>#N/A</v>
      </c>
      <c r="E9259" s="408" t="e">
        <f>VLOOKUP(C9259,X$4:Z9260,3,FALSE)</f>
        <v>#N/A</v>
      </c>
      <c r="F9259" s="97"/>
      <c r="G9259" s="97"/>
      <c r="H9259" s="116"/>
      <c r="I9259" s="116"/>
      <c r="J9259" s="97"/>
      <c r="AD9259" s="476"/>
      <c r="AI9259" s="473"/>
    </row>
    <row r="9260" spans="1:35" s="4" customFormat="1" x14ac:dyDescent="0.25">
      <c r="A9260" s="408">
        <f t="shared" si="138"/>
        <v>9258</v>
      </c>
      <c r="B9260" s="231"/>
      <c r="C9260" s="96"/>
      <c r="D9260" s="408" t="e">
        <f>VLOOKUP(C9260,X$4:Z9261,2,FALSE)</f>
        <v>#N/A</v>
      </c>
      <c r="E9260" s="408" t="e">
        <f>VLOOKUP(C9260,X$4:Z9261,3,FALSE)</f>
        <v>#N/A</v>
      </c>
      <c r="F9260" s="97"/>
      <c r="G9260" s="97"/>
      <c r="H9260" s="116"/>
      <c r="I9260" s="116"/>
      <c r="J9260" s="97"/>
      <c r="AD9260" s="476"/>
      <c r="AI9260" s="473"/>
    </row>
    <row r="9261" spans="1:35" s="4" customFormat="1" x14ac:dyDescent="0.25">
      <c r="A9261" s="408">
        <f t="shared" si="138"/>
        <v>9259</v>
      </c>
      <c r="B9261" s="231"/>
      <c r="C9261" s="96"/>
      <c r="D9261" s="408" t="e">
        <f>VLOOKUP(C9261,X$4:Z9262,2,FALSE)</f>
        <v>#N/A</v>
      </c>
      <c r="E9261" s="408" t="e">
        <f>VLOOKUP(C9261,X$4:Z9262,3,FALSE)</f>
        <v>#N/A</v>
      </c>
      <c r="F9261" s="97"/>
      <c r="G9261" s="97"/>
      <c r="H9261" s="116"/>
      <c r="I9261" s="116"/>
      <c r="J9261" s="97"/>
      <c r="AD9261" s="476"/>
      <c r="AI9261" s="473"/>
    </row>
    <row r="9262" spans="1:35" s="4" customFormat="1" x14ac:dyDescent="0.25">
      <c r="A9262" s="408">
        <f t="shared" si="138"/>
        <v>9260</v>
      </c>
      <c r="B9262" s="231"/>
      <c r="C9262" s="96"/>
      <c r="D9262" s="408" t="e">
        <f>VLOOKUP(C9262,X$4:Z9263,2,FALSE)</f>
        <v>#N/A</v>
      </c>
      <c r="E9262" s="408" t="e">
        <f>VLOOKUP(C9262,X$4:Z9263,3,FALSE)</f>
        <v>#N/A</v>
      </c>
      <c r="F9262" s="97"/>
      <c r="G9262" s="97"/>
      <c r="H9262" s="116"/>
      <c r="I9262" s="116"/>
      <c r="J9262" s="97"/>
      <c r="AD9262" s="476"/>
      <c r="AI9262" s="473"/>
    </row>
    <row r="9263" spans="1:35" s="4" customFormat="1" x14ac:dyDescent="0.25">
      <c r="A9263" s="408">
        <f t="shared" si="138"/>
        <v>9261</v>
      </c>
      <c r="B9263" s="231"/>
      <c r="C9263" s="96"/>
      <c r="D9263" s="408" t="e">
        <f>VLOOKUP(C9263,X$4:Z9264,2,FALSE)</f>
        <v>#N/A</v>
      </c>
      <c r="E9263" s="408" t="e">
        <f>VLOOKUP(C9263,X$4:Z9264,3,FALSE)</f>
        <v>#N/A</v>
      </c>
      <c r="F9263" s="97"/>
      <c r="G9263" s="97"/>
      <c r="H9263" s="116"/>
      <c r="I9263" s="116"/>
      <c r="J9263" s="97"/>
      <c r="AD9263" s="476"/>
      <c r="AI9263" s="473"/>
    </row>
    <row r="9264" spans="1:35" s="4" customFormat="1" x14ac:dyDescent="0.25">
      <c r="A9264" s="408">
        <f t="shared" si="138"/>
        <v>9262</v>
      </c>
      <c r="B9264" s="231"/>
      <c r="C9264" s="96"/>
      <c r="D9264" s="408" t="e">
        <f>VLOOKUP(C9264,X$4:Z9265,2,FALSE)</f>
        <v>#N/A</v>
      </c>
      <c r="E9264" s="408" t="e">
        <f>VLOOKUP(C9264,X$4:Z9265,3,FALSE)</f>
        <v>#N/A</v>
      </c>
      <c r="F9264" s="97"/>
      <c r="G9264" s="97"/>
      <c r="H9264" s="116"/>
      <c r="I9264" s="116"/>
      <c r="J9264" s="97"/>
      <c r="AD9264" s="476"/>
      <c r="AI9264" s="473"/>
    </row>
    <row r="9265" spans="1:35" s="4" customFormat="1" x14ac:dyDescent="0.25">
      <c r="A9265" s="408">
        <f t="shared" si="138"/>
        <v>9263</v>
      </c>
      <c r="B9265" s="231"/>
      <c r="C9265" s="96"/>
      <c r="D9265" s="408" t="e">
        <f>VLOOKUP(C9265,X$4:Z9266,2,FALSE)</f>
        <v>#N/A</v>
      </c>
      <c r="E9265" s="408" t="e">
        <f>VLOOKUP(C9265,X$4:Z9266,3,FALSE)</f>
        <v>#N/A</v>
      </c>
      <c r="F9265" s="97"/>
      <c r="G9265" s="97"/>
      <c r="H9265" s="116"/>
      <c r="I9265" s="116"/>
      <c r="J9265" s="97"/>
      <c r="AD9265" s="476"/>
      <c r="AI9265" s="473"/>
    </row>
    <row r="9266" spans="1:35" s="4" customFormat="1" x14ac:dyDescent="0.25">
      <c r="A9266" s="408">
        <f t="shared" si="138"/>
        <v>9264</v>
      </c>
      <c r="B9266" s="231"/>
      <c r="C9266" s="96"/>
      <c r="D9266" s="408" t="e">
        <f>VLOOKUP(C9266,X$4:Z9267,2,FALSE)</f>
        <v>#N/A</v>
      </c>
      <c r="E9266" s="408" t="e">
        <f>VLOOKUP(C9266,X$4:Z9267,3,FALSE)</f>
        <v>#N/A</v>
      </c>
      <c r="F9266" s="97"/>
      <c r="G9266" s="97"/>
      <c r="H9266" s="116"/>
      <c r="I9266" s="116"/>
      <c r="J9266" s="97"/>
      <c r="AD9266" s="476"/>
      <c r="AI9266" s="473"/>
    </row>
    <row r="9267" spans="1:35" s="4" customFormat="1" x14ac:dyDescent="0.25">
      <c r="A9267" s="408">
        <f t="shared" si="138"/>
        <v>9265</v>
      </c>
      <c r="B9267" s="231"/>
      <c r="C9267" s="96"/>
      <c r="D9267" s="408" t="e">
        <f>VLOOKUP(C9267,X$4:Z9268,2,FALSE)</f>
        <v>#N/A</v>
      </c>
      <c r="E9267" s="408" t="e">
        <f>VLOOKUP(C9267,X$4:Z9268,3,FALSE)</f>
        <v>#N/A</v>
      </c>
      <c r="F9267" s="97"/>
      <c r="G9267" s="97"/>
      <c r="H9267" s="116"/>
      <c r="I9267" s="116"/>
      <c r="J9267" s="97"/>
      <c r="AD9267" s="476"/>
      <c r="AI9267" s="473"/>
    </row>
    <row r="9268" spans="1:35" s="4" customFormat="1" x14ac:dyDescent="0.25">
      <c r="A9268" s="408">
        <f t="shared" si="138"/>
        <v>9266</v>
      </c>
      <c r="B9268" s="231"/>
      <c r="C9268" s="96"/>
      <c r="D9268" s="408" t="e">
        <f>VLOOKUP(C9268,X$4:Z9269,2,FALSE)</f>
        <v>#N/A</v>
      </c>
      <c r="E9268" s="408" t="e">
        <f>VLOOKUP(C9268,X$4:Z9269,3,FALSE)</f>
        <v>#N/A</v>
      </c>
      <c r="F9268" s="97"/>
      <c r="G9268" s="97"/>
      <c r="H9268" s="116"/>
      <c r="I9268" s="116"/>
      <c r="J9268" s="97"/>
      <c r="AD9268" s="476"/>
      <c r="AI9268" s="473"/>
    </row>
    <row r="9269" spans="1:35" s="4" customFormat="1" x14ac:dyDescent="0.25">
      <c r="A9269" s="408">
        <f t="shared" si="138"/>
        <v>9267</v>
      </c>
      <c r="B9269" s="231"/>
      <c r="C9269" s="96"/>
      <c r="D9269" s="408" t="e">
        <f>VLOOKUP(C9269,X$4:Z9270,2,FALSE)</f>
        <v>#N/A</v>
      </c>
      <c r="E9269" s="408" t="e">
        <f>VLOOKUP(C9269,X$4:Z9270,3,FALSE)</f>
        <v>#N/A</v>
      </c>
      <c r="F9269" s="97"/>
      <c r="G9269" s="97"/>
      <c r="H9269" s="116"/>
      <c r="I9269" s="116"/>
      <c r="J9269" s="97"/>
      <c r="AD9269" s="476"/>
      <c r="AI9269" s="473"/>
    </row>
    <row r="9270" spans="1:35" s="4" customFormat="1" x14ac:dyDescent="0.25">
      <c r="A9270" s="408">
        <f t="shared" si="138"/>
        <v>9268</v>
      </c>
      <c r="B9270" s="231"/>
      <c r="C9270" s="96"/>
      <c r="D9270" s="408" t="e">
        <f>VLOOKUP(C9270,X$4:Z9271,2,FALSE)</f>
        <v>#N/A</v>
      </c>
      <c r="E9270" s="408" t="e">
        <f>VLOOKUP(C9270,X$4:Z9271,3,FALSE)</f>
        <v>#N/A</v>
      </c>
      <c r="F9270" s="97"/>
      <c r="G9270" s="97"/>
      <c r="H9270" s="116"/>
      <c r="I9270" s="116"/>
      <c r="J9270" s="97"/>
      <c r="AD9270" s="476"/>
      <c r="AI9270" s="473"/>
    </row>
    <row r="9271" spans="1:35" s="4" customFormat="1" x14ac:dyDescent="0.25">
      <c r="A9271" s="408">
        <f t="shared" si="138"/>
        <v>9269</v>
      </c>
      <c r="B9271" s="231"/>
      <c r="C9271" s="96"/>
      <c r="D9271" s="408" t="e">
        <f>VLOOKUP(C9271,X$4:Z9272,2,FALSE)</f>
        <v>#N/A</v>
      </c>
      <c r="E9271" s="408" t="e">
        <f>VLOOKUP(C9271,X$4:Z9272,3,FALSE)</f>
        <v>#N/A</v>
      </c>
      <c r="F9271" s="97"/>
      <c r="G9271" s="97"/>
      <c r="H9271" s="116"/>
      <c r="I9271" s="116"/>
      <c r="J9271" s="97"/>
      <c r="AD9271" s="476"/>
      <c r="AI9271" s="473"/>
    </row>
    <row r="9272" spans="1:35" s="4" customFormat="1" x14ac:dyDescent="0.25">
      <c r="A9272" s="408">
        <f t="shared" si="138"/>
        <v>9270</v>
      </c>
      <c r="B9272" s="231"/>
      <c r="C9272" s="96"/>
      <c r="D9272" s="408" t="e">
        <f>VLOOKUP(C9272,X$4:Z9273,2,FALSE)</f>
        <v>#N/A</v>
      </c>
      <c r="E9272" s="408" t="e">
        <f>VLOOKUP(C9272,X$4:Z9273,3,FALSE)</f>
        <v>#N/A</v>
      </c>
      <c r="F9272" s="97"/>
      <c r="G9272" s="97"/>
      <c r="H9272" s="116"/>
      <c r="I9272" s="116"/>
      <c r="J9272" s="97"/>
      <c r="AD9272" s="476"/>
      <c r="AI9272" s="473"/>
    </row>
    <row r="9273" spans="1:35" s="4" customFormat="1" x14ac:dyDescent="0.25">
      <c r="A9273" s="408">
        <f t="shared" si="138"/>
        <v>9271</v>
      </c>
      <c r="B9273" s="231"/>
      <c r="C9273" s="96"/>
      <c r="D9273" s="408" t="e">
        <f>VLOOKUP(C9273,X$4:Z9274,2,FALSE)</f>
        <v>#N/A</v>
      </c>
      <c r="E9273" s="408" t="e">
        <f>VLOOKUP(C9273,X$4:Z9274,3,FALSE)</f>
        <v>#N/A</v>
      </c>
      <c r="F9273" s="97"/>
      <c r="G9273" s="97"/>
      <c r="H9273" s="116"/>
      <c r="I9273" s="116"/>
      <c r="J9273" s="97"/>
      <c r="AD9273" s="476"/>
      <c r="AI9273" s="473"/>
    </row>
    <row r="9274" spans="1:35" s="4" customFormat="1" x14ac:dyDescent="0.25">
      <c r="A9274" s="408">
        <f t="shared" si="138"/>
        <v>9272</v>
      </c>
      <c r="B9274" s="231"/>
      <c r="C9274" s="96"/>
      <c r="D9274" s="408" t="e">
        <f>VLOOKUP(C9274,X$4:Z9275,2,FALSE)</f>
        <v>#N/A</v>
      </c>
      <c r="E9274" s="408" t="e">
        <f>VLOOKUP(C9274,X$4:Z9275,3,FALSE)</f>
        <v>#N/A</v>
      </c>
      <c r="F9274" s="97"/>
      <c r="G9274" s="97"/>
      <c r="H9274" s="116"/>
      <c r="I9274" s="116"/>
      <c r="J9274" s="97"/>
      <c r="AD9274" s="476"/>
      <c r="AI9274" s="473"/>
    </row>
    <row r="9275" spans="1:35" s="4" customFormat="1" x14ac:dyDescent="0.25">
      <c r="A9275" s="408">
        <f t="shared" si="138"/>
        <v>9273</v>
      </c>
      <c r="B9275" s="231"/>
      <c r="C9275" s="96"/>
      <c r="D9275" s="408" t="e">
        <f>VLOOKUP(C9275,X$4:Z9276,2,FALSE)</f>
        <v>#N/A</v>
      </c>
      <c r="E9275" s="408" t="e">
        <f>VLOOKUP(C9275,X$4:Z9276,3,FALSE)</f>
        <v>#N/A</v>
      </c>
      <c r="F9275" s="97"/>
      <c r="G9275" s="97"/>
      <c r="H9275" s="116"/>
      <c r="I9275" s="116"/>
      <c r="J9275" s="97"/>
      <c r="AD9275" s="476"/>
      <c r="AI9275" s="473"/>
    </row>
    <row r="9276" spans="1:35" s="4" customFormat="1" x14ac:dyDescent="0.25">
      <c r="A9276" s="408">
        <f t="shared" si="138"/>
        <v>9274</v>
      </c>
      <c r="B9276" s="231"/>
      <c r="C9276" s="96"/>
      <c r="D9276" s="408" t="e">
        <f>VLOOKUP(C9276,X$4:Z9277,2,FALSE)</f>
        <v>#N/A</v>
      </c>
      <c r="E9276" s="408" t="e">
        <f>VLOOKUP(C9276,X$4:Z9277,3,FALSE)</f>
        <v>#N/A</v>
      </c>
      <c r="F9276" s="97"/>
      <c r="G9276" s="97"/>
      <c r="H9276" s="116"/>
      <c r="I9276" s="116"/>
      <c r="J9276" s="97"/>
      <c r="AD9276" s="476"/>
      <c r="AI9276" s="473"/>
    </row>
    <row r="9277" spans="1:35" s="4" customFormat="1" x14ac:dyDescent="0.25">
      <c r="A9277" s="408">
        <f t="shared" si="138"/>
        <v>9275</v>
      </c>
      <c r="B9277" s="231"/>
      <c r="C9277" s="96"/>
      <c r="D9277" s="408" t="e">
        <f>VLOOKUP(C9277,X$4:Z9278,2,FALSE)</f>
        <v>#N/A</v>
      </c>
      <c r="E9277" s="408" t="e">
        <f>VLOOKUP(C9277,X$4:Z9278,3,FALSE)</f>
        <v>#N/A</v>
      </c>
      <c r="F9277" s="97"/>
      <c r="G9277" s="97"/>
      <c r="H9277" s="116"/>
      <c r="I9277" s="116"/>
      <c r="J9277" s="97"/>
      <c r="AD9277" s="476"/>
      <c r="AI9277" s="473"/>
    </row>
    <row r="9278" spans="1:35" s="4" customFormat="1" x14ac:dyDescent="0.25">
      <c r="A9278" s="408">
        <f t="shared" si="138"/>
        <v>9276</v>
      </c>
      <c r="B9278" s="231"/>
      <c r="C9278" s="96"/>
      <c r="D9278" s="408" t="e">
        <f>VLOOKUP(C9278,X$4:Z9279,2,FALSE)</f>
        <v>#N/A</v>
      </c>
      <c r="E9278" s="408" t="e">
        <f>VLOOKUP(C9278,X$4:Z9279,3,FALSE)</f>
        <v>#N/A</v>
      </c>
      <c r="F9278" s="97"/>
      <c r="G9278" s="97"/>
      <c r="H9278" s="116"/>
      <c r="I9278" s="116"/>
      <c r="J9278" s="97"/>
      <c r="AD9278" s="476"/>
      <c r="AI9278" s="473"/>
    </row>
    <row r="9279" spans="1:35" s="4" customFormat="1" x14ac:dyDescent="0.25">
      <c r="A9279" s="408">
        <f t="shared" si="138"/>
        <v>9277</v>
      </c>
      <c r="B9279" s="231"/>
      <c r="C9279" s="96"/>
      <c r="D9279" s="408" t="e">
        <f>VLOOKUP(C9279,X$4:Z9280,2,FALSE)</f>
        <v>#N/A</v>
      </c>
      <c r="E9279" s="408" t="e">
        <f>VLOOKUP(C9279,X$4:Z9280,3,FALSE)</f>
        <v>#N/A</v>
      </c>
      <c r="F9279" s="97"/>
      <c r="G9279" s="97"/>
      <c r="H9279" s="116"/>
      <c r="I9279" s="116"/>
      <c r="J9279" s="97"/>
      <c r="AD9279" s="476"/>
      <c r="AI9279" s="473"/>
    </row>
    <row r="9280" spans="1:35" s="4" customFormat="1" x14ac:dyDescent="0.25">
      <c r="A9280" s="408">
        <f t="shared" si="138"/>
        <v>9278</v>
      </c>
      <c r="B9280" s="231"/>
      <c r="C9280" s="96"/>
      <c r="D9280" s="408" t="e">
        <f>VLOOKUP(C9280,X$4:Z9281,2,FALSE)</f>
        <v>#N/A</v>
      </c>
      <c r="E9280" s="408" t="e">
        <f>VLOOKUP(C9280,X$4:Z9281,3,FALSE)</f>
        <v>#N/A</v>
      </c>
      <c r="F9280" s="97"/>
      <c r="G9280" s="97"/>
      <c r="H9280" s="116"/>
      <c r="I9280" s="116"/>
      <c r="J9280" s="97"/>
      <c r="AD9280" s="476"/>
      <c r="AI9280" s="473"/>
    </row>
    <row r="9281" spans="1:35" s="4" customFormat="1" x14ac:dyDescent="0.25">
      <c r="A9281" s="408">
        <f t="shared" si="138"/>
        <v>9279</v>
      </c>
      <c r="B9281" s="231"/>
      <c r="C9281" s="96"/>
      <c r="D9281" s="408" t="e">
        <f>VLOOKUP(C9281,X$4:Z9282,2,FALSE)</f>
        <v>#N/A</v>
      </c>
      <c r="E9281" s="408" t="e">
        <f>VLOOKUP(C9281,X$4:Z9282,3,FALSE)</f>
        <v>#N/A</v>
      </c>
      <c r="F9281" s="97"/>
      <c r="G9281" s="97"/>
      <c r="H9281" s="116"/>
      <c r="I9281" s="116"/>
      <c r="J9281" s="97"/>
      <c r="AD9281" s="476"/>
      <c r="AI9281" s="473"/>
    </row>
    <row r="9282" spans="1:35" s="4" customFormat="1" x14ac:dyDescent="0.25">
      <c r="A9282" s="408">
        <f t="shared" si="138"/>
        <v>9280</v>
      </c>
      <c r="B9282" s="231"/>
      <c r="C9282" s="96"/>
      <c r="D9282" s="408" t="e">
        <f>VLOOKUP(C9282,X$4:Z9283,2,FALSE)</f>
        <v>#N/A</v>
      </c>
      <c r="E9282" s="408" t="e">
        <f>VLOOKUP(C9282,X$4:Z9283,3,FALSE)</f>
        <v>#N/A</v>
      </c>
      <c r="F9282" s="97"/>
      <c r="G9282" s="97"/>
      <c r="H9282" s="116"/>
      <c r="I9282" s="116"/>
      <c r="J9282" s="97"/>
      <c r="AD9282" s="476"/>
      <c r="AI9282" s="473"/>
    </row>
    <row r="9283" spans="1:35" s="4" customFormat="1" x14ac:dyDescent="0.25">
      <c r="A9283" s="408">
        <f t="shared" si="138"/>
        <v>9281</v>
      </c>
      <c r="B9283" s="231"/>
      <c r="C9283" s="96"/>
      <c r="D9283" s="408" t="e">
        <f>VLOOKUP(C9283,X$4:Z9284,2,FALSE)</f>
        <v>#N/A</v>
      </c>
      <c r="E9283" s="408" t="e">
        <f>VLOOKUP(C9283,X$4:Z9284,3,FALSE)</f>
        <v>#N/A</v>
      </c>
      <c r="F9283" s="97"/>
      <c r="G9283" s="97"/>
      <c r="H9283" s="116"/>
      <c r="I9283" s="116"/>
      <c r="J9283" s="97"/>
      <c r="AD9283" s="476"/>
      <c r="AI9283" s="473"/>
    </row>
    <row r="9284" spans="1:35" s="4" customFormat="1" x14ac:dyDescent="0.25">
      <c r="A9284" s="408">
        <f t="shared" si="138"/>
        <v>9282</v>
      </c>
      <c r="B9284" s="231"/>
      <c r="C9284" s="96"/>
      <c r="D9284" s="408" t="e">
        <f>VLOOKUP(C9284,X$4:Z9285,2,FALSE)</f>
        <v>#N/A</v>
      </c>
      <c r="E9284" s="408" t="e">
        <f>VLOOKUP(C9284,X$4:Z9285,3,FALSE)</f>
        <v>#N/A</v>
      </c>
      <c r="F9284" s="97"/>
      <c r="G9284" s="97"/>
      <c r="H9284" s="116"/>
      <c r="I9284" s="116"/>
      <c r="J9284" s="97"/>
      <c r="AD9284" s="476"/>
      <c r="AI9284" s="473"/>
    </row>
    <row r="9285" spans="1:35" s="4" customFormat="1" x14ac:dyDescent="0.25">
      <c r="A9285" s="408">
        <f t="shared" si="138"/>
        <v>9283</v>
      </c>
      <c r="B9285" s="231"/>
      <c r="C9285" s="96"/>
      <c r="D9285" s="408" t="e">
        <f>VLOOKUP(C9285,X$4:Z9286,2,FALSE)</f>
        <v>#N/A</v>
      </c>
      <c r="E9285" s="408" t="e">
        <f>VLOOKUP(C9285,X$4:Z9286,3,FALSE)</f>
        <v>#N/A</v>
      </c>
      <c r="F9285" s="97"/>
      <c r="G9285" s="97"/>
      <c r="H9285" s="116"/>
      <c r="I9285" s="116"/>
      <c r="J9285" s="97"/>
      <c r="AD9285" s="476"/>
      <c r="AI9285" s="473"/>
    </row>
    <row r="9286" spans="1:35" s="4" customFormat="1" x14ac:dyDescent="0.25">
      <c r="A9286" s="408">
        <f t="shared" si="138"/>
        <v>9284</v>
      </c>
      <c r="B9286" s="231"/>
      <c r="C9286" s="96"/>
      <c r="D9286" s="408" t="e">
        <f>VLOOKUP(C9286,X$4:Z9287,2,FALSE)</f>
        <v>#N/A</v>
      </c>
      <c r="E9286" s="408" t="e">
        <f>VLOOKUP(C9286,X$4:Z9287,3,FALSE)</f>
        <v>#N/A</v>
      </c>
      <c r="F9286" s="97"/>
      <c r="G9286" s="97"/>
      <c r="H9286" s="116"/>
      <c r="I9286" s="116"/>
      <c r="J9286" s="97"/>
      <c r="AD9286" s="476"/>
      <c r="AI9286" s="473"/>
    </row>
    <row r="9287" spans="1:35" s="4" customFormat="1" x14ac:dyDescent="0.25">
      <c r="A9287" s="408">
        <f t="shared" si="138"/>
        <v>9285</v>
      </c>
      <c r="B9287" s="231"/>
      <c r="C9287" s="96"/>
      <c r="D9287" s="408" t="e">
        <f>VLOOKUP(C9287,X$4:Z9288,2,FALSE)</f>
        <v>#N/A</v>
      </c>
      <c r="E9287" s="408" t="e">
        <f>VLOOKUP(C9287,X$4:Z9288,3,FALSE)</f>
        <v>#N/A</v>
      </c>
      <c r="F9287" s="97"/>
      <c r="G9287" s="97"/>
      <c r="H9287" s="116"/>
      <c r="I9287" s="116"/>
      <c r="J9287" s="97"/>
      <c r="AD9287" s="476"/>
      <c r="AI9287" s="473"/>
    </row>
    <row r="9288" spans="1:35" s="4" customFormat="1" x14ac:dyDescent="0.25">
      <c r="A9288" s="408">
        <f t="shared" si="138"/>
        <v>9286</v>
      </c>
      <c r="B9288" s="231"/>
      <c r="C9288" s="96"/>
      <c r="D9288" s="408" t="e">
        <f>VLOOKUP(C9288,X$4:Z9289,2,FALSE)</f>
        <v>#N/A</v>
      </c>
      <c r="E9288" s="408" t="e">
        <f>VLOOKUP(C9288,X$4:Z9289,3,FALSE)</f>
        <v>#N/A</v>
      </c>
      <c r="F9288" s="97"/>
      <c r="G9288" s="97"/>
      <c r="H9288" s="116"/>
      <c r="I9288" s="116"/>
      <c r="J9288" s="97"/>
      <c r="AD9288" s="476"/>
      <c r="AI9288" s="473"/>
    </row>
    <row r="9289" spans="1:35" s="4" customFormat="1" x14ac:dyDescent="0.25">
      <c r="A9289" s="408">
        <f t="shared" si="138"/>
        <v>9287</v>
      </c>
      <c r="B9289" s="231"/>
      <c r="C9289" s="96"/>
      <c r="D9289" s="408" t="e">
        <f>VLOOKUP(C9289,X$4:Z9290,2,FALSE)</f>
        <v>#N/A</v>
      </c>
      <c r="E9289" s="408" t="e">
        <f>VLOOKUP(C9289,X$4:Z9290,3,FALSE)</f>
        <v>#N/A</v>
      </c>
      <c r="F9289" s="97"/>
      <c r="G9289" s="97"/>
      <c r="H9289" s="116"/>
      <c r="I9289" s="116"/>
      <c r="J9289" s="97"/>
      <c r="AD9289" s="476"/>
      <c r="AI9289" s="473"/>
    </row>
    <row r="9290" spans="1:35" s="4" customFormat="1" x14ac:dyDescent="0.25">
      <c r="A9290" s="408">
        <f t="shared" si="138"/>
        <v>9288</v>
      </c>
      <c r="B9290" s="231"/>
      <c r="C9290" s="96"/>
      <c r="D9290" s="408" t="e">
        <f>VLOOKUP(C9290,X$4:Z9291,2,FALSE)</f>
        <v>#N/A</v>
      </c>
      <c r="E9290" s="408" t="e">
        <f>VLOOKUP(C9290,X$4:Z9291,3,FALSE)</f>
        <v>#N/A</v>
      </c>
      <c r="F9290" s="97"/>
      <c r="G9290" s="97"/>
      <c r="H9290" s="116"/>
      <c r="I9290" s="116"/>
      <c r="J9290" s="97"/>
      <c r="AD9290" s="476"/>
      <c r="AI9290" s="473"/>
    </row>
    <row r="9291" spans="1:35" s="4" customFormat="1" x14ac:dyDescent="0.25">
      <c r="A9291" s="408">
        <f t="shared" si="138"/>
        <v>9289</v>
      </c>
      <c r="B9291" s="231"/>
      <c r="C9291" s="96"/>
      <c r="D9291" s="408" t="e">
        <f>VLOOKUP(C9291,X$4:Z9292,2,FALSE)</f>
        <v>#N/A</v>
      </c>
      <c r="E9291" s="408" t="e">
        <f>VLOOKUP(C9291,X$4:Z9292,3,FALSE)</f>
        <v>#N/A</v>
      </c>
      <c r="F9291" s="97"/>
      <c r="G9291" s="97"/>
      <c r="H9291" s="116"/>
      <c r="I9291" s="116"/>
      <c r="J9291" s="97"/>
      <c r="AD9291" s="476"/>
      <c r="AI9291" s="473"/>
    </row>
    <row r="9292" spans="1:35" s="4" customFormat="1" x14ac:dyDescent="0.25">
      <c r="A9292" s="408">
        <f t="shared" si="138"/>
        <v>9290</v>
      </c>
      <c r="B9292" s="231"/>
      <c r="C9292" s="96"/>
      <c r="D9292" s="408" t="e">
        <f>VLOOKUP(C9292,X$4:Z9293,2,FALSE)</f>
        <v>#N/A</v>
      </c>
      <c r="E9292" s="408" t="e">
        <f>VLOOKUP(C9292,X$4:Z9293,3,FALSE)</f>
        <v>#N/A</v>
      </c>
      <c r="F9292" s="97"/>
      <c r="G9292" s="97"/>
      <c r="H9292" s="116"/>
      <c r="I9292" s="116"/>
      <c r="J9292" s="97"/>
      <c r="AD9292" s="476"/>
      <c r="AI9292" s="473"/>
    </row>
    <row r="9293" spans="1:35" s="4" customFormat="1" x14ac:dyDescent="0.25">
      <c r="A9293" s="408">
        <f t="shared" si="138"/>
        <v>9291</v>
      </c>
      <c r="B9293" s="231"/>
      <c r="C9293" s="96"/>
      <c r="D9293" s="408" t="e">
        <f>VLOOKUP(C9293,X$4:Z9294,2,FALSE)</f>
        <v>#N/A</v>
      </c>
      <c r="E9293" s="408" t="e">
        <f>VLOOKUP(C9293,X$4:Z9294,3,FALSE)</f>
        <v>#N/A</v>
      </c>
      <c r="F9293" s="97"/>
      <c r="G9293" s="97"/>
      <c r="H9293" s="116"/>
      <c r="I9293" s="116"/>
      <c r="J9293" s="97"/>
      <c r="AD9293" s="476"/>
      <c r="AI9293" s="473"/>
    </row>
    <row r="9294" spans="1:35" s="4" customFormat="1" x14ac:dyDescent="0.25">
      <c r="A9294" s="408">
        <f t="shared" si="138"/>
        <v>9292</v>
      </c>
      <c r="B9294" s="231"/>
      <c r="C9294" s="96"/>
      <c r="D9294" s="408" t="e">
        <f>VLOOKUP(C9294,X$4:Z9295,2,FALSE)</f>
        <v>#N/A</v>
      </c>
      <c r="E9294" s="408" t="e">
        <f>VLOOKUP(C9294,X$4:Z9295,3,FALSE)</f>
        <v>#N/A</v>
      </c>
      <c r="F9294" s="97"/>
      <c r="G9294" s="97"/>
      <c r="H9294" s="116"/>
      <c r="I9294" s="116"/>
      <c r="J9294" s="97"/>
      <c r="AD9294" s="476"/>
      <c r="AI9294" s="473"/>
    </row>
    <row r="9295" spans="1:35" s="4" customFormat="1" x14ac:dyDescent="0.25">
      <c r="A9295" s="408">
        <f t="shared" si="138"/>
        <v>9293</v>
      </c>
      <c r="B9295" s="231"/>
      <c r="C9295" s="96"/>
      <c r="D9295" s="408" t="e">
        <f>VLOOKUP(C9295,X$4:Z9296,2,FALSE)</f>
        <v>#N/A</v>
      </c>
      <c r="E9295" s="408" t="e">
        <f>VLOOKUP(C9295,X$4:Z9296,3,FALSE)</f>
        <v>#N/A</v>
      </c>
      <c r="F9295" s="97"/>
      <c r="G9295" s="97"/>
      <c r="H9295" s="116"/>
      <c r="I9295" s="116"/>
      <c r="J9295" s="97"/>
      <c r="AD9295" s="476"/>
      <c r="AI9295" s="473"/>
    </row>
    <row r="9296" spans="1:35" s="4" customFormat="1" x14ac:dyDescent="0.25">
      <c r="A9296" s="408">
        <f t="shared" si="138"/>
        <v>9294</v>
      </c>
      <c r="B9296" s="231"/>
      <c r="C9296" s="96"/>
      <c r="D9296" s="408" t="e">
        <f>VLOOKUP(C9296,X$4:Z9297,2,FALSE)</f>
        <v>#N/A</v>
      </c>
      <c r="E9296" s="408" t="e">
        <f>VLOOKUP(C9296,X$4:Z9297,3,FALSE)</f>
        <v>#N/A</v>
      </c>
      <c r="F9296" s="97"/>
      <c r="G9296" s="97"/>
      <c r="H9296" s="116"/>
      <c r="I9296" s="116"/>
      <c r="J9296" s="97"/>
      <c r="AD9296" s="476"/>
      <c r="AI9296" s="473"/>
    </row>
    <row r="9297" spans="1:35" s="4" customFormat="1" x14ac:dyDescent="0.25">
      <c r="A9297" s="408">
        <f t="shared" si="138"/>
        <v>9295</v>
      </c>
      <c r="B9297" s="231"/>
      <c r="C9297" s="96"/>
      <c r="D9297" s="408" t="e">
        <f>VLOOKUP(C9297,X$4:Z9298,2,FALSE)</f>
        <v>#N/A</v>
      </c>
      <c r="E9297" s="408" t="e">
        <f>VLOOKUP(C9297,X$4:Z9298,3,FALSE)</f>
        <v>#N/A</v>
      </c>
      <c r="F9297" s="97"/>
      <c r="G9297" s="97"/>
      <c r="H9297" s="116"/>
      <c r="I9297" s="116"/>
      <c r="J9297" s="97"/>
      <c r="AD9297" s="476"/>
      <c r="AI9297" s="473"/>
    </row>
    <row r="9298" spans="1:35" s="4" customFormat="1" x14ac:dyDescent="0.25">
      <c r="A9298" s="408">
        <f t="shared" si="138"/>
        <v>9296</v>
      </c>
      <c r="B9298" s="231"/>
      <c r="C9298" s="96"/>
      <c r="D9298" s="408" t="e">
        <f>VLOOKUP(C9298,X$4:Z9299,2,FALSE)</f>
        <v>#N/A</v>
      </c>
      <c r="E9298" s="408" t="e">
        <f>VLOOKUP(C9298,X$4:Z9299,3,FALSE)</f>
        <v>#N/A</v>
      </c>
      <c r="F9298" s="97"/>
      <c r="G9298" s="97"/>
      <c r="H9298" s="116"/>
      <c r="I9298" s="116"/>
      <c r="J9298" s="97"/>
      <c r="AD9298" s="476"/>
      <c r="AI9298" s="473"/>
    </row>
    <row r="9299" spans="1:35" s="4" customFormat="1" x14ac:dyDescent="0.25">
      <c r="A9299" s="408">
        <f t="shared" si="138"/>
        <v>9297</v>
      </c>
      <c r="B9299" s="231"/>
      <c r="C9299" s="96"/>
      <c r="D9299" s="408" t="e">
        <f>VLOOKUP(C9299,X$4:Z9300,2,FALSE)</f>
        <v>#N/A</v>
      </c>
      <c r="E9299" s="408" t="e">
        <f>VLOOKUP(C9299,X$4:Z9300,3,FALSE)</f>
        <v>#N/A</v>
      </c>
      <c r="F9299" s="97"/>
      <c r="G9299" s="97"/>
      <c r="H9299" s="116"/>
      <c r="I9299" s="116"/>
      <c r="J9299" s="97"/>
      <c r="AD9299" s="476"/>
      <c r="AI9299" s="473"/>
    </row>
    <row r="9300" spans="1:35" s="4" customFormat="1" x14ac:dyDescent="0.25">
      <c r="A9300" s="408">
        <f t="shared" si="138"/>
        <v>9298</v>
      </c>
      <c r="B9300" s="231"/>
      <c r="C9300" s="96"/>
      <c r="D9300" s="408" t="e">
        <f>VLOOKUP(C9300,X$4:Z9301,2,FALSE)</f>
        <v>#N/A</v>
      </c>
      <c r="E9300" s="408" t="e">
        <f>VLOOKUP(C9300,X$4:Z9301,3,FALSE)</f>
        <v>#N/A</v>
      </c>
      <c r="F9300" s="97"/>
      <c r="G9300" s="97"/>
      <c r="H9300" s="116"/>
      <c r="I9300" s="116"/>
      <c r="J9300" s="97"/>
      <c r="AD9300" s="476"/>
      <c r="AI9300" s="473"/>
    </row>
    <row r="9301" spans="1:35" s="4" customFormat="1" x14ac:dyDescent="0.25">
      <c r="A9301" s="408">
        <f t="shared" si="138"/>
        <v>9299</v>
      </c>
      <c r="B9301" s="231"/>
      <c r="C9301" s="96"/>
      <c r="D9301" s="408" t="e">
        <f>VLOOKUP(C9301,X$4:Z9302,2,FALSE)</f>
        <v>#N/A</v>
      </c>
      <c r="E9301" s="408" t="e">
        <f>VLOOKUP(C9301,X$4:Z9302,3,FALSE)</f>
        <v>#N/A</v>
      </c>
      <c r="F9301" s="97"/>
      <c r="G9301" s="97"/>
      <c r="H9301" s="116"/>
      <c r="I9301" s="116"/>
      <c r="J9301" s="97"/>
      <c r="AD9301" s="476"/>
      <c r="AI9301" s="473"/>
    </row>
    <row r="9302" spans="1:35" s="4" customFormat="1" x14ac:dyDescent="0.25">
      <c r="A9302" s="408">
        <f t="shared" si="138"/>
        <v>9300</v>
      </c>
      <c r="B9302" s="231"/>
      <c r="C9302" s="96"/>
      <c r="D9302" s="408" t="e">
        <f>VLOOKUP(C9302,X$4:Z9303,2,FALSE)</f>
        <v>#N/A</v>
      </c>
      <c r="E9302" s="408" t="e">
        <f>VLOOKUP(C9302,X$4:Z9303,3,FALSE)</f>
        <v>#N/A</v>
      </c>
      <c r="F9302" s="97"/>
      <c r="G9302" s="97"/>
      <c r="H9302" s="116"/>
      <c r="I9302" s="116"/>
      <c r="J9302" s="97"/>
      <c r="AD9302" s="476"/>
      <c r="AI9302" s="473"/>
    </row>
    <row r="9303" spans="1:35" s="4" customFormat="1" x14ac:dyDescent="0.25">
      <c r="A9303" s="408">
        <f t="shared" si="138"/>
        <v>9301</v>
      </c>
      <c r="B9303" s="231"/>
      <c r="C9303" s="96"/>
      <c r="D9303" s="408" t="e">
        <f>VLOOKUP(C9303,X$4:Z9304,2,FALSE)</f>
        <v>#N/A</v>
      </c>
      <c r="E9303" s="408" t="e">
        <f>VLOOKUP(C9303,X$4:Z9304,3,FALSE)</f>
        <v>#N/A</v>
      </c>
      <c r="F9303" s="97"/>
      <c r="G9303" s="97"/>
      <c r="H9303" s="116"/>
      <c r="I9303" s="116"/>
      <c r="J9303" s="97"/>
      <c r="AD9303" s="476"/>
      <c r="AI9303" s="473"/>
    </row>
    <row r="9304" spans="1:35" s="4" customFormat="1" x14ac:dyDescent="0.25">
      <c r="A9304" s="408">
        <f t="shared" si="138"/>
        <v>9302</v>
      </c>
      <c r="B9304" s="231"/>
      <c r="C9304" s="96"/>
      <c r="D9304" s="408" t="e">
        <f>VLOOKUP(C9304,X$4:Z9305,2,FALSE)</f>
        <v>#N/A</v>
      </c>
      <c r="E9304" s="408" t="e">
        <f>VLOOKUP(C9304,X$4:Z9305,3,FALSE)</f>
        <v>#N/A</v>
      </c>
      <c r="F9304" s="97"/>
      <c r="G9304" s="97"/>
      <c r="H9304" s="116"/>
      <c r="I9304" s="116"/>
      <c r="J9304" s="97"/>
      <c r="AD9304" s="476"/>
      <c r="AI9304" s="473"/>
    </row>
    <row r="9305" spans="1:35" s="4" customFormat="1" x14ac:dyDescent="0.25">
      <c r="A9305" s="408">
        <f t="shared" si="138"/>
        <v>9303</v>
      </c>
      <c r="B9305" s="231"/>
      <c r="C9305" s="96"/>
      <c r="D9305" s="408" t="e">
        <f>VLOOKUP(C9305,X$4:Z9306,2,FALSE)</f>
        <v>#N/A</v>
      </c>
      <c r="E9305" s="408" t="e">
        <f>VLOOKUP(C9305,X$4:Z9306,3,FALSE)</f>
        <v>#N/A</v>
      </c>
      <c r="F9305" s="97"/>
      <c r="G9305" s="97"/>
      <c r="H9305" s="116"/>
      <c r="I9305" s="116"/>
      <c r="J9305" s="97"/>
      <c r="AD9305" s="476"/>
      <c r="AI9305" s="473"/>
    </row>
    <row r="9306" spans="1:35" s="4" customFormat="1" x14ac:dyDescent="0.25">
      <c r="A9306" s="408">
        <f t="shared" si="138"/>
        <v>9304</v>
      </c>
      <c r="B9306" s="231"/>
      <c r="C9306" s="96"/>
      <c r="D9306" s="408" t="e">
        <f>VLOOKUP(C9306,X$4:Z9307,2,FALSE)</f>
        <v>#N/A</v>
      </c>
      <c r="E9306" s="408" t="e">
        <f>VLOOKUP(C9306,X$4:Z9307,3,FALSE)</f>
        <v>#N/A</v>
      </c>
      <c r="F9306" s="97"/>
      <c r="G9306" s="97"/>
      <c r="H9306" s="116"/>
      <c r="I9306" s="116"/>
      <c r="J9306" s="97"/>
      <c r="AD9306" s="476"/>
      <c r="AI9306" s="473"/>
    </row>
    <row r="9307" spans="1:35" s="4" customFormat="1" x14ac:dyDescent="0.25">
      <c r="A9307" s="408">
        <f t="shared" si="138"/>
        <v>9305</v>
      </c>
      <c r="B9307" s="231"/>
      <c r="C9307" s="96"/>
      <c r="D9307" s="408" t="e">
        <f>VLOOKUP(C9307,X$4:Z9308,2,FALSE)</f>
        <v>#N/A</v>
      </c>
      <c r="E9307" s="408" t="e">
        <f>VLOOKUP(C9307,X$4:Z9308,3,FALSE)</f>
        <v>#N/A</v>
      </c>
      <c r="F9307" s="97"/>
      <c r="G9307" s="97"/>
      <c r="H9307" s="116"/>
      <c r="I9307" s="116"/>
      <c r="J9307" s="97"/>
      <c r="AD9307" s="476"/>
      <c r="AI9307" s="473"/>
    </row>
    <row r="9308" spans="1:35" s="4" customFormat="1" x14ac:dyDescent="0.25">
      <c r="A9308" s="408">
        <f t="shared" si="138"/>
        <v>9306</v>
      </c>
      <c r="B9308" s="231"/>
      <c r="C9308" s="96"/>
      <c r="D9308" s="408" t="e">
        <f>VLOOKUP(C9308,X$4:Z9309,2,FALSE)</f>
        <v>#N/A</v>
      </c>
      <c r="E9308" s="408" t="e">
        <f>VLOOKUP(C9308,X$4:Z9309,3,FALSE)</f>
        <v>#N/A</v>
      </c>
      <c r="F9308" s="97"/>
      <c r="G9308" s="97"/>
      <c r="H9308" s="116"/>
      <c r="I9308" s="116"/>
      <c r="J9308" s="97"/>
      <c r="AD9308" s="476"/>
      <c r="AI9308" s="473"/>
    </row>
    <row r="9309" spans="1:35" s="4" customFormat="1" x14ac:dyDescent="0.25">
      <c r="A9309" s="408">
        <f t="shared" si="138"/>
        <v>9307</v>
      </c>
      <c r="B9309" s="231"/>
      <c r="C9309" s="96"/>
      <c r="D9309" s="408" t="e">
        <f>VLOOKUP(C9309,X$4:Z9310,2,FALSE)</f>
        <v>#N/A</v>
      </c>
      <c r="E9309" s="408" t="e">
        <f>VLOOKUP(C9309,X$4:Z9310,3,FALSE)</f>
        <v>#N/A</v>
      </c>
      <c r="F9309" s="97"/>
      <c r="G9309" s="97"/>
      <c r="H9309" s="116"/>
      <c r="I9309" s="116"/>
      <c r="J9309" s="97"/>
      <c r="AD9309" s="476"/>
      <c r="AI9309" s="473"/>
    </row>
    <row r="9310" spans="1:35" s="4" customFormat="1" x14ac:dyDescent="0.25">
      <c r="A9310" s="408">
        <f t="shared" si="138"/>
        <v>9308</v>
      </c>
      <c r="B9310" s="231"/>
      <c r="C9310" s="96"/>
      <c r="D9310" s="408" t="e">
        <f>VLOOKUP(C9310,X$4:Z9311,2,FALSE)</f>
        <v>#N/A</v>
      </c>
      <c r="E9310" s="408" t="e">
        <f>VLOOKUP(C9310,X$4:Z9311,3,FALSE)</f>
        <v>#N/A</v>
      </c>
      <c r="F9310" s="97"/>
      <c r="G9310" s="97"/>
      <c r="H9310" s="116"/>
      <c r="I9310" s="116"/>
      <c r="J9310" s="97"/>
      <c r="AD9310" s="476"/>
      <c r="AI9310" s="473"/>
    </row>
    <row r="9311" spans="1:35" s="4" customFormat="1" x14ac:dyDescent="0.25">
      <c r="A9311" s="408">
        <f t="shared" si="138"/>
        <v>9309</v>
      </c>
      <c r="B9311" s="231"/>
      <c r="C9311" s="96"/>
      <c r="D9311" s="408" t="e">
        <f>VLOOKUP(C9311,X$4:Z9312,2,FALSE)</f>
        <v>#N/A</v>
      </c>
      <c r="E9311" s="408" t="e">
        <f>VLOOKUP(C9311,X$4:Z9312,3,FALSE)</f>
        <v>#N/A</v>
      </c>
      <c r="F9311" s="97"/>
      <c r="G9311" s="97"/>
      <c r="H9311" s="116"/>
      <c r="I9311" s="116"/>
      <c r="J9311" s="97"/>
      <c r="AD9311" s="476"/>
      <c r="AI9311" s="473"/>
    </row>
    <row r="9312" spans="1:35" s="4" customFormat="1" x14ac:dyDescent="0.25">
      <c r="A9312" s="408">
        <f t="shared" si="138"/>
        <v>9310</v>
      </c>
      <c r="B9312" s="231"/>
      <c r="C9312" s="96"/>
      <c r="D9312" s="408" t="e">
        <f>VLOOKUP(C9312,X$4:Z9313,2,FALSE)</f>
        <v>#N/A</v>
      </c>
      <c r="E9312" s="408" t="e">
        <f>VLOOKUP(C9312,X$4:Z9313,3,FALSE)</f>
        <v>#N/A</v>
      </c>
      <c r="F9312" s="97"/>
      <c r="G9312" s="97"/>
      <c r="H9312" s="116"/>
      <c r="I9312" s="116"/>
      <c r="J9312" s="97"/>
      <c r="AD9312" s="476"/>
      <c r="AI9312" s="473"/>
    </row>
    <row r="9313" spans="1:35" s="4" customFormat="1" x14ac:dyDescent="0.25">
      <c r="A9313" s="408">
        <f t="shared" si="138"/>
        <v>9311</v>
      </c>
      <c r="B9313" s="231"/>
      <c r="C9313" s="96"/>
      <c r="D9313" s="408" t="e">
        <f>VLOOKUP(C9313,X$4:Z9314,2,FALSE)</f>
        <v>#N/A</v>
      </c>
      <c r="E9313" s="408" t="e">
        <f>VLOOKUP(C9313,X$4:Z9314,3,FALSE)</f>
        <v>#N/A</v>
      </c>
      <c r="F9313" s="97"/>
      <c r="G9313" s="97"/>
      <c r="H9313" s="116"/>
      <c r="I9313" s="116"/>
      <c r="J9313" s="97"/>
      <c r="AD9313" s="476"/>
      <c r="AI9313" s="473"/>
    </row>
    <row r="9314" spans="1:35" s="4" customFormat="1" x14ac:dyDescent="0.25">
      <c r="A9314" s="408">
        <f t="shared" si="138"/>
        <v>9312</v>
      </c>
      <c r="B9314" s="231"/>
      <c r="C9314" s="96"/>
      <c r="D9314" s="408" t="e">
        <f>VLOOKUP(C9314,X$4:Z9315,2,FALSE)</f>
        <v>#N/A</v>
      </c>
      <c r="E9314" s="408" t="e">
        <f>VLOOKUP(C9314,X$4:Z9315,3,FALSE)</f>
        <v>#N/A</v>
      </c>
      <c r="F9314" s="97"/>
      <c r="G9314" s="97"/>
      <c r="H9314" s="116"/>
      <c r="I9314" s="116"/>
      <c r="J9314" s="97"/>
      <c r="AD9314" s="476"/>
      <c r="AI9314" s="473"/>
    </row>
    <row r="9315" spans="1:35" s="4" customFormat="1" x14ac:dyDescent="0.25">
      <c r="A9315" s="408">
        <f t="shared" si="138"/>
        <v>9313</v>
      </c>
      <c r="B9315" s="231"/>
      <c r="C9315" s="96"/>
      <c r="D9315" s="408" t="e">
        <f>VLOOKUP(C9315,X$4:Z9316,2,FALSE)</f>
        <v>#N/A</v>
      </c>
      <c r="E9315" s="408" t="e">
        <f>VLOOKUP(C9315,X$4:Z9316,3,FALSE)</f>
        <v>#N/A</v>
      </c>
      <c r="F9315" s="97"/>
      <c r="G9315" s="97"/>
      <c r="H9315" s="116"/>
      <c r="I9315" s="116"/>
      <c r="J9315" s="97"/>
      <c r="AD9315" s="476"/>
      <c r="AI9315" s="473"/>
    </row>
    <row r="9316" spans="1:35" s="4" customFormat="1" x14ac:dyDescent="0.25">
      <c r="A9316" s="408">
        <f t="shared" ref="A9316:A9379" si="139">ROW()-2</f>
        <v>9314</v>
      </c>
      <c r="B9316" s="231"/>
      <c r="C9316" s="96"/>
      <c r="D9316" s="408" t="e">
        <f>VLOOKUP(C9316,X$4:Z9317,2,FALSE)</f>
        <v>#N/A</v>
      </c>
      <c r="E9316" s="408" t="e">
        <f>VLOOKUP(C9316,X$4:Z9317,3,FALSE)</f>
        <v>#N/A</v>
      </c>
      <c r="F9316" s="97"/>
      <c r="G9316" s="97"/>
      <c r="H9316" s="116"/>
      <c r="I9316" s="116"/>
      <c r="J9316" s="97"/>
      <c r="AD9316" s="476"/>
      <c r="AI9316" s="473"/>
    </row>
    <row r="9317" spans="1:35" s="4" customFormat="1" x14ac:dyDescent="0.25">
      <c r="A9317" s="408">
        <f t="shared" si="139"/>
        <v>9315</v>
      </c>
      <c r="B9317" s="231"/>
      <c r="C9317" s="96"/>
      <c r="D9317" s="408" t="e">
        <f>VLOOKUP(C9317,X$4:Z9318,2,FALSE)</f>
        <v>#N/A</v>
      </c>
      <c r="E9317" s="408" t="e">
        <f>VLOOKUP(C9317,X$4:Z9318,3,FALSE)</f>
        <v>#N/A</v>
      </c>
      <c r="F9317" s="97"/>
      <c r="G9317" s="97"/>
      <c r="H9317" s="116"/>
      <c r="I9317" s="116"/>
      <c r="J9317" s="97"/>
      <c r="AD9317" s="476"/>
      <c r="AI9317" s="473"/>
    </row>
    <row r="9318" spans="1:35" s="4" customFormat="1" x14ac:dyDescent="0.25">
      <c r="A9318" s="408">
        <f t="shared" si="139"/>
        <v>9316</v>
      </c>
      <c r="B9318" s="231"/>
      <c r="C9318" s="96"/>
      <c r="D9318" s="408" t="e">
        <f>VLOOKUP(C9318,X$4:Z9319,2,FALSE)</f>
        <v>#N/A</v>
      </c>
      <c r="E9318" s="408" t="e">
        <f>VLOOKUP(C9318,X$4:Z9319,3,FALSE)</f>
        <v>#N/A</v>
      </c>
      <c r="F9318" s="97"/>
      <c r="G9318" s="97"/>
      <c r="H9318" s="116"/>
      <c r="I9318" s="116"/>
      <c r="J9318" s="97"/>
      <c r="AD9318" s="476"/>
      <c r="AI9318" s="473"/>
    </row>
    <row r="9319" spans="1:35" s="4" customFormat="1" x14ac:dyDescent="0.25">
      <c r="A9319" s="408">
        <f t="shared" si="139"/>
        <v>9317</v>
      </c>
      <c r="B9319" s="231"/>
      <c r="C9319" s="96"/>
      <c r="D9319" s="408" t="e">
        <f>VLOOKUP(C9319,X$4:Z9320,2,FALSE)</f>
        <v>#N/A</v>
      </c>
      <c r="E9319" s="408" t="e">
        <f>VLOOKUP(C9319,X$4:Z9320,3,FALSE)</f>
        <v>#N/A</v>
      </c>
      <c r="F9319" s="97"/>
      <c r="G9319" s="97"/>
      <c r="H9319" s="116"/>
      <c r="I9319" s="116"/>
      <c r="J9319" s="97"/>
      <c r="AD9319" s="476"/>
      <c r="AI9319" s="473"/>
    </row>
    <row r="9320" spans="1:35" s="4" customFormat="1" x14ac:dyDescent="0.25">
      <c r="A9320" s="408">
        <f t="shared" si="139"/>
        <v>9318</v>
      </c>
      <c r="B9320" s="231"/>
      <c r="C9320" s="96"/>
      <c r="D9320" s="408" t="e">
        <f>VLOOKUP(C9320,X$4:Z9321,2,FALSE)</f>
        <v>#N/A</v>
      </c>
      <c r="E9320" s="408" t="e">
        <f>VLOOKUP(C9320,X$4:Z9321,3,FALSE)</f>
        <v>#N/A</v>
      </c>
      <c r="F9320" s="97"/>
      <c r="G9320" s="97"/>
      <c r="H9320" s="116"/>
      <c r="I9320" s="116"/>
      <c r="J9320" s="97"/>
      <c r="AD9320" s="476"/>
      <c r="AI9320" s="473"/>
    </row>
    <row r="9321" spans="1:35" s="4" customFormat="1" x14ac:dyDescent="0.25">
      <c r="A9321" s="408">
        <f t="shared" si="139"/>
        <v>9319</v>
      </c>
      <c r="B9321" s="231"/>
      <c r="C9321" s="96"/>
      <c r="D9321" s="408" t="e">
        <f>VLOOKUP(C9321,X$4:Z9322,2,FALSE)</f>
        <v>#N/A</v>
      </c>
      <c r="E9321" s="408" t="e">
        <f>VLOOKUP(C9321,X$4:Z9322,3,FALSE)</f>
        <v>#N/A</v>
      </c>
      <c r="F9321" s="97"/>
      <c r="G9321" s="97"/>
      <c r="H9321" s="116"/>
      <c r="I9321" s="116"/>
      <c r="J9321" s="97"/>
      <c r="AD9321" s="476"/>
      <c r="AI9321" s="473"/>
    </row>
    <row r="9322" spans="1:35" s="4" customFormat="1" x14ac:dyDescent="0.25">
      <c r="A9322" s="408">
        <f t="shared" si="139"/>
        <v>9320</v>
      </c>
      <c r="B9322" s="231"/>
      <c r="C9322" s="96"/>
      <c r="D9322" s="408" t="e">
        <f>VLOOKUP(C9322,X$4:Z9323,2,FALSE)</f>
        <v>#N/A</v>
      </c>
      <c r="E9322" s="408" t="e">
        <f>VLOOKUP(C9322,X$4:Z9323,3,FALSE)</f>
        <v>#N/A</v>
      </c>
      <c r="F9322" s="97"/>
      <c r="G9322" s="97"/>
      <c r="H9322" s="116"/>
      <c r="I9322" s="116"/>
      <c r="J9322" s="97"/>
      <c r="AD9322" s="476"/>
      <c r="AI9322" s="473"/>
    </row>
    <row r="9323" spans="1:35" s="4" customFormat="1" x14ac:dyDescent="0.25">
      <c r="A9323" s="408">
        <f t="shared" si="139"/>
        <v>9321</v>
      </c>
      <c r="B9323" s="231"/>
      <c r="C9323" s="96"/>
      <c r="D9323" s="408" t="e">
        <f>VLOOKUP(C9323,X$4:Z9324,2,FALSE)</f>
        <v>#N/A</v>
      </c>
      <c r="E9323" s="408" t="e">
        <f>VLOOKUP(C9323,X$4:Z9324,3,FALSE)</f>
        <v>#N/A</v>
      </c>
      <c r="F9323" s="97"/>
      <c r="G9323" s="97"/>
      <c r="H9323" s="116"/>
      <c r="I9323" s="116"/>
      <c r="J9323" s="97"/>
      <c r="AD9323" s="476"/>
      <c r="AI9323" s="473"/>
    </row>
    <row r="9324" spans="1:35" s="4" customFormat="1" x14ac:dyDescent="0.25">
      <c r="A9324" s="408">
        <f t="shared" si="139"/>
        <v>9322</v>
      </c>
      <c r="B9324" s="231"/>
      <c r="C9324" s="96"/>
      <c r="D9324" s="408" t="e">
        <f>VLOOKUP(C9324,X$4:Z9325,2,FALSE)</f>
        <v>#N/A</v>
      </c>
      <c r="E9324" s="408" t="e">
        <f>VLOOKUP(C9324,X$4:Z9325,3,FALSE)</f>
        <v>#N/A</v>
      </c>
      <c r="F9324" s="97"/>
      <c r="G9324" s="97"/>
      <c r="H9324" s="116"/>
      <c r="I9324" s="116"/>
      <c r="J9324" s="97"/>
      <c r="AD9324" s="476"/>
      <c r="AI9324" s="473"/>
    </row>
    <row r="9325" spans="1:35" s="4" customFormat="1" x14ac:dyDescent="0.25">
      <c r="A9325" s="408">
        <f t="shared" si="139"/>
        <v>9323</v>
      </c>
      <c r="B9325" s="231"/>
      <c r="C9325" s="96"/>
      <c r="D9325" s="408" t="e">
        <f>VLOOKUP(C9325,X$4:Z9326,2,FALSE)</f>
        <v>#N/A</v>
      </c>
      <c r="E9325" s="408" t="e">
        <f>VLOOKUP(C9325,X$4:Z9326,3,FALSE)</f>
        <v>#N/A</v>
      </c>
      <c r="F9325" s="97"/>
      <c r="G9325" s="97"/>
      <c r="H9325" s="116"/>
      <c r="I9325" s="116"/>
      <c r="J9325" s="97"/>
      <c r="AD9325" s="476"/>
      <c r="AI9325" s="473"/>
    </row>
    <row r="9326" spans="1:35" s="4" customFormat="1" x14ac:dyDescent="0.25">
      <c r="A9326" s="408">
        <f t="shared" si="139"/>
        <v>9324</v>
      </c>
      <c r="B9326" s="231"/>
      <c r="C9326" s="96"/>
      <c r="D9326" s="408" t="e">
        <f>VLOOKUP(C9326,X$4:Z9327,2,FALSE)</f>
        <v>#N/A</v>
      </c>
      <c r="E9326" s="408" t="e">
        <f>VLOOKUP(C9326,X$4:Z9327,3,FALSE)</f>
        <v>#N/A</v>
      </c>
      <c r="F9326" s="97"/>
      <c r="G9326" s="97"/>
      <c r="H9326" s="116"/>
      <c r="I9326" s="116"/>
      <c r="J9326" s="97"/>
      <c r="AD9326" s="476"/>
      <c r="AI9326" s="473"/>
    </row>
    <row r="9327" spans="1:35" s="4" customFormat="1" x14ac:dyDescent="0.25">
      <c r="A9327" s="408">
        <f t="shared" si="139"/>
        <v>9325</v>
      </c>
      <c r="B9327" s="231"/>
      <c r="C9327" s="96"/>
      <c r="D9327" s="408" t="e">
        <f>VLOOKUP(C9327,X$4:Z9328,2,FALSE)</f>
        <v>#N/A</v>
      </c>
      <c r="E9327" s="408" t="e">
        <f>VLOOKUP(C9327,X$4:Z9328,3,FALSE)</f>
        <v>#N/A</v>
      </c>
      <c r="F9327" s="97"/>
      <c r="G9327" s="97"/>
      <c r="H9327" s="116"/>
      <c r="I9327" s="116"/>
      <c r="J9327" s="97"/>
      <c r="AD9327" s="476"/>
      <c r="AI9327" s="473"/>
    </row>
    <row r="9328" spans="1:35" s="4" customFormat="1" x14ac:dyDescent="0.25">
      <c r="A9328" s="408">
        <f t="shared" si="139"/>
        <v>9326</v>
      </c>
      <c r="B9328" s="231"/>
      <c r="C9328" s="96"/>
      <c r="D9328" s="408" t="e">
        <f>VLOOKUP(C9328,X$4:Z9329,2,FALSE)</f>
        <v>#N/A</v>
      </c>
      <c r="E9328" s="408" t="e">
        <f>VLOOKUP(C9328,X$4:Z9329,3,FALSE)</f>
        <v>#N/A</v>
      </c>
      <c r="F9328" s="97"/>
      <c r="G9328" s="97"/>
      <c r="H9328" s="116"/>
      <c r="I9328" s="116"/>
      <c r="J9328" s="97"/>
      <c r="AD9328" s="476"/>
      <c r="AI9328" s="473"/>
    </row>
    <row r="9329" spans="1:35" s="4" customFormat="1" x14ac:dyDescent="0.25">
      <c r="A9329" s="408">
        <f t="shared" si="139"/>
        <v>9327</v>
      </c>
      <c r="B9329" s="231"/>
      <c r="C9329" s="96"/>
      <c r="D9329" s="408" t="e">
        <f>VLOOKUP(C9329,X$4:Z9330,2,FALSE)</f>
        <v>#N/A</v>
      </c>
      <c r="E9329" s="408" t="e">
        <f>VLOOKUP(C9329,X$4:Z9330,3,FALSE)</f>
        <v>#N/A</v>
      </c>
      <c r="F9329" s="97"/>
      <c r="G9329" s="97"/>
      <c r="H9329" s="116"/>
      <c r="I9329" s="116"/>
      <c r="J9329" s="97"/>
      <c r="AD9329" s="476"/>
      <c r="AI9329" s="473"/>
    </row>
    <row r="9330" spans="1:35" s="4" customFormat="1" x14ac:dyDescent="0.25">
      <c r="A9330" s="408">
        <f t="shared" si="139"/>
        <v>9328</v>
      </c>
      <c r="B9330" s="231"/>
      <c r="C9330" s="96"/>
      <c r="D9330" s="408" t="e">
        <f>VLOOKUP(C9330,X$4:Z9331,2,FALSE)</f>
        <v>#N/A</v>
      </c>
      <c r="E9330" s="408" t="e">
        <f>VLOOKUP(C9330,X$4:Z9331,3,FALSE)</f>
        <v>#N/A</v>
      </c>
      <c r="F9330" s="97"/>
      <c r="G9330" s="97"/>
      <c r="H9330" s="116"/>
      <c r="I9330" s="116"/>
      <c r="J9330" s="97"/>
      <c r="AD9330" s="476"/>
      <c r="AI9330" s="473"/>
    </row>
    <row r="9331" spans="1:35" s="4" customFormat="1" x14ac:dyDescent="0.25">
      <c r="A9331" s="408">
        <f t="shared" si="139"/>
        <v>9329</v>
      </c>
      <c r="B9331" s="231"/>
      <c r="C9331" s="96"/>
      <c r="D9331" s="408" t="e">
        <f>VLOOKUP(C9331,X$4:Z9332,2,FALSE)</f>
        <v>#N/A</v>
      </c>
      <c r="E9331" s="408" t="e">
        <f>VLOOKUP(C9331,X$4:Z9332,3,FALSE)</f>
        <v>#N/A</v>
      </c>
      <c r="F9331" s="97"/>
      <c r="G9331" s="97"/>
      <c r="H9331" s="116"/>
      <c r="I9331" s="116"/>
      <c r="J9331" s="97"/>
      <c r="AD9331" s="476"/>
      <c r="AI9331" s="473"/>
    </row>
    <row r="9332" spans="1:35" s="4" customFormat="1" x14ac:dyDescent="0.25">
      <c r="A9332" s="408">
        <f t="shared" si="139"/>
        <v>9330</v>
      </c>
      <c r="B9332" s="231"/>
      <c r="C9332" s="96"/>
      <c r="D9332" s="408" t="e">
        <f>VLOOKUP(C9332,X$4:Z9333,2,FALSE)</f>
        <v>#N/A</v>
      </c>
      <c r="E9332" s="408" t="e">
        <f>VLOOKUP(C9332,X$4:Z9333,3,FALSE)</f>
        <v>#N/A</v>
      </c>
      <c r="F9332" s="97"/>
      <c r="G9332" s="97"/>
      <c r="H9332" s="116"/>
      <c r="I9332" s="116"/>
      <c r="J9332" s="97"/>
      <c r="AD9332" s="476"/>
      <c r="AI9332" s="473"/>
    </row>
    <row r="9333" spans="1:35" s="4" customFormat="1" x14ac:dyDescent="0.25">
      <c r="A9333" s="408">
        <f t="shared" si="139"/>
        <v>9331</v>
      </c>
      <c r="B9333" s="231"/>
      <c r="C9333" s="96"/>
      <c r="D9333" s="408" t="e">
        <f>VLOOKUP(C9333,X$4:Z9334,2,FALSE)</f>
        <v>#N/A</v>
      </c>
      <c r="E9333" s="408" t="e">
        <f>VLOOKUP(C9333,X$4:Z9334,3,FALSE)</f>
        <v>#N/A</v>
      </c>
      <c r="F9333" s="97"/>
      <c r="G9333" s="97"/>
      <c r="H9333" s="116"/>
      <c r="I9333" s="116"/>
      <c r="J9333" s="97"/>
      <c r="AD9333" s="476"/>
      <c r="AI9333" s="473"/>
    </row>
    <row r="9334" spans="1:35" s="4" customFormat="1" x14ac:dyDescent="0.25">
      <c r="A9334" s="408">
        <f t="shared" si="139"/>
        <v>9332</v>
      </c>
      <c r="B9334" s="231"/>
      <c r="C9334" s="96"/>
      <c r="D9334" s="408" t="e">
        <f>VLOOKUP(C9334,X$4:Z9335,2,FALSE)</f>
        <v>#N/A</v>
      </c>
      <c r="E9334" s="408" t="e">
        <f>VLOOKUP(C9334,X$4:Z9335,3,FALSE)</f>
        <v>#N/A</v>
      </c>
      <c r="F9334" s="97"/>
      <c r="G9334" s="97"/>
      <c r="H9334" s="116"/>
      <c r="I9334" s="116"/>
      <c r="J9334" s="97"/>
      <c r="AD9334" s="476"/>
      <c r="AI9334" s="473"/>
    </row>
    <row r="9335" spans="1:35" s="4" customFormat="1" x14ac:dyDescent="0.25">
      <c r="A9335" s="408">
        <f t="shared" si="139"/>
        <v>9333</v>
      </c>
      <c r="B9335" s="231"/>
      <c r="C9335" s="96"/>
      <c r="D9335" s="408" t="e">
        <f>VLOOKUP(C9335,X$4:Z9336,2,FALSE)</f>
        <v>#N/A</v>
      </c>
      <c r="E9335" s="408" t="e">
        <f>VLOOKUP(C9335,X$4:Z9336,3,FALSE)</f>
        <v>#N/A</v>
      </c>
      <c r="F9335" s="97"/>
      <c r="G9335" s="97"/>
      <c r="H9335" s="116"/>
      <c r="I9335" s="116"/>
      <c r="J9335" s="97"/>
      <c r="AD9335" s="476"/>
      <c r="AI9335" s="473"/>
    </row>
    <row r="9336" spans="1:35" s="4" customFormat="1" x14ac:dyDescent="0.25">
      <c r="A9336" s="408">
        <f t="shared" si="139"/>
        <v>9334</v>
      </c>
      <c r="B9336" s="231"/>
      <c r="C9336" s="96"/>
      <c r="D9336" s="408" t="e">
        <f>VLOOKUP(C9336,X$4:Z9337,2,FALSE)</f>
        <v>#N/A</v>
      </c>
      <c r="E9336" s="408" t="e">
        <f>VLOOKUP(C9336,X$4:Z9337,3,FALSE)</f>
        <v>#N/A</v>
      </c>
      <c r="F9336" s="97"/>
      <c r="G9336" s="97"/>
      <c r="H9336" s="116"/>
      <c r="I9336" s="116"/>
      <c r="J9336" s="97"/>
      <c r="AD9336" s="476"/>
      <c r="AI9336" s="473"/>
    </row>
    <row r="9337" spans="1:35" s="4" customFormat="1" x14ac:dyDescent="0.25">
      <c r="A9337" s="408">
        <f t="shared" si="139"/>
        <v>9335</v>
      </c>
      <c r="B9337" s="231"/>
      <c r="C9337" s="96"/>
      <c r="D9337" s="408" t="e">
        <f>VLOOKUP(C9337,X$4:Z9338,2,FALSE)</f>
        <v>#N/A</v>
      </c>
      <c r="E9337" s="408" t="e">
        <f>VLOOKUP(C9337,X$4:Z9338,3,FALSE)</f>
        <v>#N/A</v>
      </c>
      <c r="F9337" s="97"/>
      <c r="G9337" s="97"/>
      <c r="H9337" s="116"/>
      <c r="I9337" s="116"/>
      <c r="J9337" s="97"/>
      <c r="AD9337" s="476"/>
      <c r="AI9337" s="473"/>
    </row>
    <row r="9338" spans="1:35" s="4" customFormat="1" x14ac:dyDescent="0.25">
      <c r="A9338" s="408">
        <f t="shared" si="139"/>
        <v>9336</v>
      </c>
      <c r="B9338" s="231"/>
      <c r="C9338" s="96"/>
      <c r="D9338" s="408" t="e">
        <f>VLOOKUP(C9338,X$4:Z9339,2,FALSE)</f>
        <v>#N/A</v>
      </c>
      <c r="E9338" s="408" t="e">
        <f>VLOOKUP(C9338,X$4:Z9339,3,FALSE)</f>
        <v>#N/A</v>
      </c>
      <c r="F9338" s="97"/>
      <c r="G9338" s="97"/>
      <c r="H9338" s="116"/>
      <c r="I9338" s="116"/>
      <c r="J9338" s="97"/>
      <c r="AD9338" s="476"/>
      <c r="AI9338" s="473"/>
    </row>
    <row r="9339" spans="1:35" s="4" customFormat="1" x14ac:dyDescent="0.25">
      <c r="A9339" s="408">
        <f t="shared" si="139"/>
        <v>9337</v>
      </c>
      <c r="B9339" s="231"/>
      <c r="C9339" s="96"/>
      <c r="D9339" s="408" t="e">
        <f>VLOOKUP(C9339,X$4:Z9340,2,FALSE)</f>
        <v>#N/A</v>
      </c>
      <c r="E9339" s="408" t="e">
        <f>VLOOKUP(C9339,X$4:Z9340,3,FALSE)</f>
        <v>#N/A</v>
      </c>
      <c r="F9339" s="97"/>
      <c r="G9339" s="97"/>
      <c r="H9339" s="116"/>
      <c r="I9339" s="116"/>
      <c r="J9339" s="97"/>
      <c r="AD9339" s="476"/>
      <c r="AI9339" s="473"/>
    </row>
    <row r="9340" spans="1:35" s="4" customFormat="1" x14ac:dyDescent="0.25">
      <c r="A9340" s="408">
        <f t="shared" si="139"/>
        <v>9338</v>
      </c>
      <c r="B9340" s="231"/>
      <c r="C9340" s="96"/>
      <c r="D9340" s="408" t="e">
        <f>VLOOKUP(C9340,X$4:Z9341,2,FALSE)</f>
        <v>#N/A</v>
      </c>
      <c r="E9340" s="408" t="e">
        <f>VLOOKUP(C9340,X$4:Z9341,3,FALSE)</f>
        <v>#N/A</v>
      </c>
      <c r="F9340" s="97"/>
      <c r="G9340" s="97"/>
      <c r="H9340" s="116"/>
      <c r="I9340" s="116"/>
      <c r="J9340" s="97"/>
      <c r="AD9340" s="476"/>
      <c r="AI9340" s="473"/>
    </row>
    <row r="9341" spans="1:35" s="4" customFormat="1" x14ac:dyDescent="0.25">
      <c r="A9341" s="408">
        <f t="shared" si="139"/>
        <v>9339</v>
      </c>
      <c r="B9341" s="231"/>
      <c r="C9341" s="96"/>
      <c r="D9341" s="408" t="e">
        <f>VLOOKUP(C9341,X$4:Z9342,2,FALSE)</f>
        <v>#N/A</v>
      </c>
      <c r="E9341" s="408" t="e">
        <f>VLOOKUP(C9341,X$4:Z9342,3,FALSE)</f>
        <v>#N/A</v>
      </c>
      <c r="F9341" s="97"/>
      <c r="G9341" s="97"/>
      <c r="H9341" s="116"/>
      <c r="I9341" s="116"/>
      <c r="J9341" s="97"/>
      <c r="AD9341" s="476"/>
      <c r="AI9341" s="473"/>
    </row>
    <row r="9342" spans="1:35" s="4" customFormat="1" x14ac:dyDescent="0.25">
      <c r="A9342" s="408">
        <f t="shared" si="139"/>
        <v>9340</v>
      </c>
      <c r="B9342" s="231"/>
      <c r="C9342" s="96"/>
      <c r="D9342" s="408" t="e">
        <f>VLOOKUP(C9342,X$4:Z9343,2,FALSE)</f>
        <v>#N/A</v>
      </c>
      <c r="E9342" s="408" t="e">
        <f>VLOOKUP(C9342,X$4:Z9343,3,FALSE)</f>
        <v>#N/A</v>
      </c>
      <c r="F9342" s="97"/>
      <c r="G9342" s="97"/>
      <c r="H9342" s="116"/>
      <c r="I9342" s="116"/>
      <c r="J9342" s="97"/>
      <c r="AD9342" s="476"/>
      <c r="AI9342" s="473"/>
    </row>
    <row r="9343" spans="1:35" s="4" customFormat="1" x14ac:dyDescent="0.25">
      <c r="A9343" s="408">
        <f t="shared" si="139"/>
        <v>9341</v>
      </c>
      <c r="B9343" s="231"/>
      <c r="C9343" s="96"/>
      <c r="D9343" s="408" t="e">
        <f>VLOOKUP(C9343,X$4:Z9344,2,FALSE)</f>
        <v>#N/A</v>
      </c>
      <c r="E9343" s="408" t="e">
        <f>VLOOKUP(C9343,X$4:Z9344,3,FALSE)</f>
        <v>#N/A</v>
      </c>
      <c r="F9343" s="97"/>
      <c r="G9343" s="97"/>
      <c r="H9343" s="116"/>
      <c r="I9343" s="116"/>
      <c r="J9343" s="97"/>
      <c r="AD9343" s="476"/>
      <c r="AI9343" s="473"/>
    </row>
    <row r="9344" spans="1:35" s="4" customFormat="1" x14ac:dyDescent="0.25">
      <c r="A9344" s="408">
        <f t="shared" si="139"/>
        <v>9342</v>
      </c>
      <c r="B9344" s="231"/>
      <c r="C9344" s="96"/>
      <c r="D9344" s="408" t="e">
        <f>VLOOKUP(C9344,X$4:Z9345,2,FALSE)</f>
        <v>#N/A</v>
      </c>
      <c r="E9344" s="408" t="e">
        <f>VLOOKUP(C9344,X$4:Z9345,3,FALSE)</f>
        <v>#N/A</v>
      </c>
      <c r="F9344" s="97"/>
      <c r="G9344" s="97"/>
      <c r="H9344" s="116"/>
      <c r="I9344" s="116"/>
      <c r="J9344" s="97"/>
      <c r="AD9344" s="476"/>
      <c r="AI9344" s="473"/>
    </row>
    <row r="9345" spans="1:35" s="4" customFormat="1" x14ac:dyDescent="0.25">
      <c r="A9345" s="408">
        <f t="shared" si="139"/>
        <v>9343</v>
      </c>
      <c r="B9345" s="231"/>
      <c r="C9345" s="96"/>
      <c r="D9345" s="408" t="e">
        <f>VLOOKUP(C9345,X$4:Z9346,2,FALSE)</f>
        <v>#N/A</v>
      </c>
      <c r="E9345" s="408" t="e">
        <f>VLOOKUP(C9345,X$4:Z9346,3,FALSE)</f>
        <v>#N/A</v>
      </c>
      <c r="F9345" s="97"/>
      <c r="G9345" s="97"/>
      <c r="H9345" s="116"/>
      <c r="I9345" s="116"/>
      <c r="J9345" s="97"/>
      <c r="AD9345" s="476"/>
      <c r="AI9345" s="473"/>
    </row>
    <row r="9346" spans="1:35" s="4" customFormat="1" x14ac:dyDescent="0.25">
      <c r="A9346" s="408">
        <f t="shared" si="139"/>
        <v>9344</v>
      </c>
      <c r="B9346" s="231"/>
      <c r="C9346" s="96"/>
      <c r="D9346" s="408" t="e">
        <f>VLOOKUP(C9346,X$4:Z9347,2,FALSE)</f>
        <v>#N/A</v>
      </c>
      <c r="E9346" s="408" t="e">
        <f>VLOOKUP(C9346,X$4:Z9347,3,FALSE)</f>
        <v>#N/A</v>
      </c>
      <c r="F9346" s="97"/>
      <c r="G9346" s="97"/>
      <c r="H9346" s="116"/>
      <c r="I9346" s="116"/>
      <c r="J9346" s="97"/>
      <c r="AD9346" s="476"/>
      <c r="AI9346" s="473"/>
    </row>
    <row r="9347" spans="1:35" s="4" customFormat="1" x14ac:dyDescent="0.25">
      <c r="A9347" s="408">
        <f t="shared" si="139"/>
        <v>9345</v>
      </c>
      <c r="B9347" s="231"/>
      <c r="C9347" s="96"/>
      <c r="D9347" s="408" t="e">
        <f>VLOOKUP(C9347,X$4:Z9348,2,FALSE)</f>
        <v>#N/A</v>
      </c>
      <c r="E9347" s="408" t="e">
        <f>VLOOKUP(C9347,X$4:Z9348,3,FALSE)</f>
        <v>#N/A</v>
      </c>
      <c r="F9347" s="97"/>
      <c r="G9347" s="97"/>
      <c r="H9347" s="116"/>
      <c r="I9347" s="116"/>
      <c r="J9347" s="97"/>
      <c r="AD9347" s="476"/>
      <c r="AI9347" s="473"/>
    </row>
    <row r="9348" spans="1:35" s="4" customFormat="1" x14ac:dyDescent="0.25">
      <c r="A9348" s="408">
        <f t="shared" si="139"/>
        <v>9346</v>
      </c>
      <c r="B9348" s="231"/>
      <c r="C9348" s="96"/>
      <c r="D9348" s="408" t="e">
        <f>VLOOKUP(C9348,X$4:Z9349,2,FALSE)</f>
        <v>#N/A</v>
      </c>
      <c r="E9348" s="408" t="e">
        <f>VLOOKUP(C9348,X$4:Z9349,3,FALSE)</f>
        <v>#N/A</v>
      </c>
      <c r="F9348" s="97"/>
      <c r="G9348" s="97"/>
      <c r="H9348" s="116"/>
      <c r="I9348" s="116"/>
      <c r="J9348" s="97"/>
      <c r="AD9348" s="476"/>
      <c r="AI9348" s="473"/>
    </row>
    <row r="9349" spans="1:35" s="4" customFormat="1" x14ac:dyDescent="0.25">
      <c r="A9349" s="408">
        <f t="shared" si="139"/>
        <v>9347</v>
      </c>
      <c r="B9349" s="231"/>
      <c r="C9349" s="96"/>
      <c r="D9349" s="408" t="e">
        <f>VLOOKUP(C9349,X$4:Z9350,2,FALSE)</f>
        <v>#N/A</v>
      </c>
      <c r="E9349" s="408" t="e">
        <f>VLOOKUP(C9349,X$4:Z9350,3,FALSE)</f>
        <v>#N/A</v>
      </c>
      <c r="F9349" s="97"/>
      <c r="G9349" s="97"/>
      <c r="H9349" s="116"/>
      <c r="I9349" s="116"/>
      <c r="J9349" s="97"/>
      <c r="AD9349" s="476"/>
      <c r="AI9349" s="473"/>
    </row>
    <row r="9350" spans="1:35" s="4" customFormat="1" x14ac:dyDescent="0.25">
      <c r="A9350" s="408">
        <f t="shared" si="139"/>
        <v>9348</v>
      </c>
      <c r="B9350" s="231"/>
      <c r="C9350" s="96"/>
      <c r="D9350" s="408" t="e">
        <f>VLOOKUP(C9350,X$4:Z9351,2,FALSE)</f>
        <v>#N/A</v>
      </c>
      <c r="E9350" s="408" t="e">
        <f>VLOOKUP(C9350,X$4:Z9351,3,FALSE)</f>
        <v>#N/A</v>
      </c>
      <c r="F9350" s="97"/>
      <c r="G9350" s="97"/>
      <c r="H9350" s="116"/>
      <c r="I9350" s="116"/>
      <c r="J9350" s="97"/>
      <c r="AD9350" s="476"/>
      <c r="AI9350" s="473"/>
    </row>
    <row r="9351" spans="1:35" s="4" customFormat="1" x14ac:dyDescent="0.25">
      <c r="A9351" s="408">
        <f t="shared" si="139"/>
        <v>9349</v>
      </c>
      <c r="B9351" s="231"/>
      <c r="C9351" s="96"/>
      <c r="D9351" s="408" t="e">
        <f>VLOOKUP(C9351,X$4:Z9352,2,FALSE)</f>
        <v>#N/A</v>
      </c>
      <c r="E9351" s="408" t="e">
        <f>VLOOKUP(C9351,X$4:Z9352,3,FALSE)</f>
        <v>#N/A</v>
      </c>
      <c r="F9351" s="97"/>
      <c r="G9351" s="97"/>
      <c r="H9351" s="116"/>
      <c r="I9351" s="116"/>
      <c r="J9351" s="97"/>
      <c r="AD9351" s="476"/>
      <c r="AI9351" s="473"/>
    </row>
    <row r="9352" spans="1:35" s="4" customFormat="1" x14ac:dyDescent="0.25">
      <c r="A9352" s="408">
        <f t="shared" si="139"/>
        <v>9350</v>
      </c>
      <c r="B9352" s="231"/>
      <c r="C9352" s="96"/>
      <c r="D9352" s="408" t="e">
        <f>VLOOKUP(C9352,X$4:Z9353,2,FALSE)</f>
        <v>#N/A</v>
      </c>
      <c r="E9352" s="408" t="e">
        <f>VLOOKUP(C9352,X$4:Z9353,3,FALSE)</f>
        <v>#N/A</v>
      </c>
      <c r="F9352" s="97"/>
      <c r="G9352" s="97"/>
      <c r="H9352" s="116"/>
      <c r="I9352" s="116"/>
      <c r="J9352" s="97"/>
      <c r="AD9352" s="476"/>
      <c r="AI9352" s="473"/>
    </row>
    <row r="9353" spans="1:35" s="4" customFormat="1" x14ac:dyDescent="0.25">
      <c r="A9353" s="408">
        <f t="shared" si="139"/>
        <v>9351</v>
      </c>
      <c r="B9353" s="231"/>
      <c r="C9353" s="96"/>
      <c r="D9353" s="408" t="e">
        <f>VLOOKUP(C9353,X$4:Z9354,2,FALSE)</f>
        <v>#N/A</v>
      </c>
      <c r="E9353" s="408" t="e">
        <f>VLOOKUP(C9353,X$4:Z9354,3,FALSE)</f>
        <v>#N/A</v>
      </c>
      <c r="F9353" s="97"/>
      <c r="G9353" s="97"/>
      <c r="H9353" s="116"/>
      <c r="I9353" s="116"/>
      <c r="J9353" s="97"/>
      <c r="AD9353" s="476"/>
      <c r="AI9353" s="473"/>
    </row>
    <row r="9354" spans="1:35" s="4" customFormat="1" x14ac:dyDescent="0.25">
      <c r="A9354" s="408">
        <f t="shared" si="139"/>
        <v>9352</v>
      </c>
      <c r="B9354" s="231"/>
      <c r="C9354" s="96"/>
      <c r="D9354" s="408" t="e">
        <f>VLOOKUP(C9354,X$4:Z9355,2,FALSE)</f>
        <v>#N/A</v>
      </c>
      <c r="E9354" s="408" t="e">
        <f>VLOOKUP(C9354,X$4:Z9355,3,FALSE)</f>
        <v>#N/A</v>
      </c>
      <c r="F9354" s="97"/>
      <c r="G9354" s="97"/>
      <c r="H9354" s="116"/>
      <c r="I9354" s="116"/>
      <c r="J9354" s="97"/>
      <c r="AD9354" s="476"/>
      <c r="AI9354" s="473"/>
    </row>
    <row r="9355" spans="1:35" s="4" customFormat="1" x14ac:dyDescent="0.25">
      <c r="A9355" s="408">
        <f t="shared" si="139"/>
        <v>9353</v>
      </c>
      <c r="B9355" s="231"/>
      <c r="C9355" s="96"/>
      <c r="D9355" s="408" t="e">
        <f>VLOOKUP(C9355,X$4:Z9356,2,FALSE)</f>
        <v>#N/A</v>
      </c>
      <c r="E9355" s="408" t="e">
        <f>VLOOKUP(C9355,X$4:Z9356,3,FALSE)</f>
        <v>#N/A</v>
      </c>
      <c r="F9355" s="97"/>
      <c r="G9355" s="97"/>
      <c r="H9355" s="116"/>
      <c r="I9355" s="116"/>
      <c r="J9355" s="97"/>
      <c r="AD9355" s="476"/>
      <c r="AI9355" s="473"/>
    </row>
    <row r="9356" spans="1:35" s="4" customFormat="1" x14ac:dyDescent="0.25">
      <c r="A9356" s="408">
        <f t="shared" si="139"/>
        <v>9354</v>
      </c>
      <c r="B9356" s="231"/>
      <c r="C9356" s="96"/>
      <c r="D9356" s="408" t="e">
        <f>VLOOKUP(C9356,X$4:Z9357,2,FALSE)</f>
        <v>#N/A</v>
      </c>
      <c r="E9356" s="408" t="e">
        <f>VLOOKUP(C9356,X$4:Z9357,3,FALSE)</f>
        <v>#N/A</v>
      </c>
      <c r="F9356" s="97"/>
      <c r="G9356" s="97"/>
      <c r="H9356" s="116"/>
      <c r="I9356" s="116"/>
      <c r="J9356" s="97"/>
      <c r="AD9356" s="476"/>
      <c r="AI9356" s="473"/>
    </row>
    <row r="9357" spans="1:35" s="4" customFormat="1" x14ac:dyDescent="0.25">
      <c r="A9357" s="408">
        <f t="shared" si="139"/>
        <v>9355</v>
      </c>
      <c r="B9357" s="231"/>
      <c r="C9357" s="96"/>
      <c r="D9357" s="408" t="e">
        <f>VLOOKUP(C9357,X$4:Z9358,2,FALSE)</f>
        <v>#N/A</v>
      </c>
      <c r="E9357" s="408" t="e">
        <f>VLOOKUP(C9357,X$4:Z9358,3,FALSE)</f>
        <v>#N/A</v>
      </c>
      <c r="F9357" s="97"/>
      <c r="G9357" s="97"/>
      <c r="H9357" s="116"/>
      <c r="I9357" s="116"/>
      <c r="J9357" s="97"/>
      <c r="AD9357" s="476"/>
      <c r="AI9357" s="473"/>
    </row>
    <row r="9358" spans="1:35" s="4" customFormat="1" x14ac:dyDescent="0.25">
      <c r="A9358" s="408">
        <f t="shared" si="139"/>
        <v>9356</v>
      </c>
      <c r="B9358" s="231"/>
      <c r="C9358" s="96"/>
      <c r="D9358" s="408" t="e">
        <f>VLOOKUP(C9358,X$4:Z9359,2,FALSE)</f>
        <v>#N/A</v>
      </c>
      <c r="E9358" s="408" t="e">
        <f>VLOOKUP(C9358,X$4:Z9359,3,FALSE)</f>
        <v>#N/A</v>
      </c>
      <c r="F9358" s="97"/>
      <c r="G9358" s="97"/>
      <c r="H9358" s="116"/>
      <c r="I9358" s="116"/>
      <c r="J9358" s="97"/>
      <c r="AD9358" s="476"/>
      <c r="AI9358" s="473"/>
    </row>
    <row r="9359" spans="1:35" s="4" customFormat="1" x14ac:dyDescent="0.25">
      <c r="A9359" s="408">
        <f t="shared" si="139"/>
        <v>9357</v>
      </c>
      <c r="B9359" s="231"/>
      <c r="C9359" s="96"/>
      <c r="D9359" s="408" t="e">
        <f>VLOOKUP(C9359,X$4:Z9360,2,FALSE)</f>
        <v>#N/A</v>
      </c>
      <c r="E9359" s="408" t="e">
        <f>VLOOKUP(C9359,X$4:Z9360,3,FALSE)</f>
        <v>#N/A</v>
      </c>
      <c r="F9359" s="97"/>
      <c r="G9359" s="97"/>
      <c r="H9359" s="116"/>
      <c r="I9359" s="116"/>
      <c r="J9359" s="97"/>
      <c r="AD9359" s="476"/>
      <c r="AI9359" s="473"/>
    </row>
    <row r="9360" spans="1:35" s="4" customFormat="1" x14ac:dyDescent="0.25">
      <c r="A9360" s="408">
        <f t="shared" si="139"/>
        <v>9358</v>
      </c>
      <c r="B9360" s="231"/>
      <c r="C9360" s="96"/>
      <c r="D9360" s="408" t="e">
        <f>VLOOKUP(C9360,X$4:Z9361,2,FALSE)</f>
        <v>#N/A</v>
      </c>
      <c r="E9360" s="408" t="e">
        <f>VLOOKUP(C9360,X$4:Z9361,3,FALSE)</f>
        <v>#N/A</v>
      </c>
      <c r="F9360" s="97"/>
      <c r="G9360" s="97"/>
      <c r="H9360" s="116"/>
      <c r="I9360" s="116"/>
      <c r="J9360" s="97"/>
      <c r="AD9360" s="476"/>
      <c r="AI9360" s="473"/>
    </row>
    <row r="9361" spans="1:35" s="4" customFormat="1" x14ac:dyDescent="0.25">
      <c r="A9361" s="408">
        <f t="shared" si="139"/>
        <v>9359</v>
      </c>
      <c r="B9361" s="231"/>
      <c r="C9361" s="96"/>
      <c r="D9361" s="408" t="e">
        <f>VLOOKUP(C9361,X$4:Z9362,2,FALSE)</f>
        <v>#N/A</v>
      </c>
      <c r="E9361" s="408" t="e">
        <f>VLOOKUP(C9361,X$4:Z9362,3,FALSE)</f>
        <v>#N/A</v>
      </c>
      <c r="F9361" s="97"/>
      <c r="G9361" s="97"/>
      <c r="H9361" s="116"/>
      <c r="I9361" s="116"/>
      <c r="J9361" s="97"/>
      <c r="AD9361" s="476"/>
      <c r="AI9361" s="473"/>
    </row>
    <row r="9362" spans="1:35" s="4" customFormat="1" x14ac:dyDescent="0.25">
      <c r="A9362" s="408">
        <f t="shared" si="139"/>
        <v>9360</v>
      </c>
      <c r="B9362" s="231"/>
      <c r="C9362" s="96"/>
      <c r="D9362" s="408" t="e">
        <f>VLOOKUP(C9362,X$4:Z9363,2,FALSE)</f>
        <v>#N/A</v>
      </c>
      <c r="E9362" s="408" t="e">
        <f>VLOOKUP(C9362,X$4:Z9363,3,FALSE)</f>
        <v>#N/A</v>
      </c>
      <c r="F9362" s="97"/>
      <c r="G9362" s="97"/>
      <c r="H9362" s="116"/>
      <c r="I9362" s="116"/>
      <c r="J9362" s="97"/>
      <c r="AD9362" s="476"/>
      <c r="AI9362" s="473"/>
    </row>
    <row r="9363" spans="1:35" s="4" customFormat="1" x14ac:dyDescent="0.25">
      <c r="A9363" s="408">
        <f t="shared" si="139"/>
        <v>9361</v>
      </c>
      <c r="B9363" s="231"/>
      <c r="C9363" s="96"/>
      <c r="D9363" s="408" t="e">
        <f>VLOOKUP(C9363,X$4:Z9364,2,FALSE)</f>
        <v>#N/A</v>
      </c>
      <c r="E9363" s="408" t="e">
        <f>VLOOKUP(C9363,X$4:Z9364,3,FALSE)</f>
        <v>#N/A</v>
      </c>
      <c r="F9363" s="97"/>
      <c r="G9363" s="97"/>
      <c r="H9363" s="116"/>
      <c r="I9363" s="116"/>
      <c r="J9363" s="97"/>
      <c r="AD9363" s="476"/>
      <c r="AI9363" s="473"/>
    </row>
    <row r="9364" spans="1:35" s="4" customFormat="1" x14ac:dyDescent="0.25">
      <c r="A9364" s="408">
        <f t="shared" si="139"/>
        <v>9362</v>
      </c>
      <c r="B9364" s="231"/>
      <c r="C9364" s="96"/>
      <c r="D9364" s="408" t="e">
        <f>VLOOKUP(C9364,X$4:Z9365,2,FALSE)</f>
        <v>#N/A</v>
      </c>
      <c r="E9364" s="408" t="e">
        <f>VLOOKUP(C9364,X$4:Z9365,3,FALSE)</f>
        <v>#N/A</v>
      </c>
      <c r="F9364" s="97"/>
      <c r="G9364" s="97"/>
      <c r="H9364" s="116"/>
      <c r="I9364" s="116"/>
      <c r="J9364" s="97"/>
      <c r="AD9364" s="476"/>
      <c r="AI9364" s="473"/>
    </row>
    <row r="9365" spans="1:35" s="4" customFormat="1" x14ac:dyDescent="0.25">
      <c r="A9365" s="408">
        <f t="shared" si="139"/>
        <v>9363</v>
      </c>
      <c r="B9365" s="231"/>
      <c r="C9365" s="96"/>
      <c r="D9365" s="408" t="e">
        <f>VLOOKUP(C9365,X$4:Z9366,2,FALSE)</f>
        <v>#N/A</v>
      </c>
      <c r="E9365" s="408" t="e">
        <f>VLOOKUP(C9365,X$4:Z9366,3,FALSE)</f>
        <v>#N/A</v>
      </c>
      <c r="F9365" s="97"/>
      <c r="G9365" s="97"/>
      <c r="H9365" s="116"/>
      <c r="I9365" s="116"/>
      <c r="J9365" s="97"/>
      <c r="AD9365" s="476"/>
      <c r="AI9365" s="473"/>
    </row>
    <row r="9366" spans="1:35" s="4" customFormat="1" x14ac:dyDescent="0.25">
      <c r="A9366" s="408">
        <f t="shared" si="139"/>
        <v>9364</v>
      </c>
      <c r="B9366" s="231"/>
      <c r="C9366" s="96"/>
      <c r="D9366" s="408" t="e">
        <f>VLOOKUP(C9366,X$4:Z9367,2,FALSE)</f>
        <v>#N/A</v>
      </c>
      <c r="E9366" s="408" t="e">
        <f>VLOOKUP(C9366,X$4:Z9367,3,FALSE)</f>
        <v>#N/A</v>
      </c>
      <c r="F9366" s="97"/>
      <c r="G9366" s="97"/>
      <c r="H9366" s="116"/>
      <c r="I9366" s="116"/>
      <c r="J9366" s="97"/>
      <c r="AD9366" s="476"/>
      <c r="AI9366" s="473"/>
    </row>
    <row r="9367" spans="1:35" s="4" customFormat="1" x14ac:dyDescent="0.25">
      <c r="A9367" s="408">
        <f t="shared" si="139"/>
        <v>9365</v>
      </c>
      <c r="B9367" s="231"/>
      <c r="C9367" s="96"/>
      <c r="D9367" s="408" t="e">
        <f>VLOOKUP(C9367,X$4:Z9368,2,FALSE)</f>
        <v>#N/A</v>
      </c>
      <c r="E9367" s="408" t="e">
        <f>VLOOKUP(C9367,X$4:Z9368,3,FALSE)</f>
        <v>#N/A</v>
      </c>
      <c r="F9367" s="97"/>
      <c r="G9367" s="97"/>
      <c r="H9367" s="116"/>
      <c r="I9367" s="116"/>
      <c r="J9367" s="97"/>
      <c r="AD9367" s="476"/>
      <c r="AI9367" s="473"/>
    </row>
    <row r="9368" spans="1:35" s="4" customFormat="1" x14ac:dyDescent="0.25">
      <c r="A9368" s="408">
        <f t="shared" si="139"/>
        <v>9366</v>
      </c>
      <c r="B9368" s="231"/>
      <c r="C9368" s="96"/>
      <c r="D9368" s="408" t="e">
        <f>VLOOKUP(C9368,X$4:Z9369,2,FALSE)</f>
        <v>#N/A</v>
      </c>
      <c r="E9368" s="408" t="e">
        <f>VLOOKUP(C9368,X$4:Z9369,3,FALSE)</f>
        <v>#N/A</v>
      </c>
      <c r="F9368" s="97"/>
      <c r="G9368" s="97"/>
      <c r="H9368" s="116"/>
      <c r="I9368" s="116"/>
      <c r="J9368" s="97"/>
      <c r="AD9368" s="476"/>
      <c r="AI9368" s="473"/>
    </row>
    <row r="9369" spans="1:35" s="4" customFormat="1" x14ac:dyDescent="0.25">
      <c r="A9369" s="408">
        <f t="shared" si="139"/>
        <v>9367</v>
      </c>
      <c r="B9369" s="231"/>
      <c r="C9369" s="96"/>
      <c r="D9369" s="408" t="e">
        <f>VLOOKUP(C9369,X$4:Z9370,2,FALSE)</f>
        <v>#N/A</v>
      </c>
      <c r="E9369" s="408" t="e">
        <f>VLOOKUP(C9369,X$4:Z9370,3,FALSE)</f>
        <v>#N/A</v>
      </c>
      <c r="F9369" s="97"/>
      <c r="G9369" s="97"/>
      <c r="H9369" s="116"/>
      <c r="I9369" s="116"/>
      <c r="J9369" s="97"/>
      <c r="AD9369" s="476"/>
      <c r="AI9369" s="473"/>
    </row>
    <row r="9370" spans="1:35" s="4" customFormat="1" x14ac:dyDescent="0.25">
      <c r="A9370" s="408">
        <f t="shared" si="139"/>
        <v>9368</v>
      </c>
      <c r="B9370" s="231"/>
      <c r="C9370" s="96"/>
      <c r="D9370" s="408" t="e">
        <f>VLOOKUP(C9370,X$4:Z9371,2,FALSE)</f>
        <v>#N/A</v>
      </c>
      <c r="E9370" s="408" t="e">
        <f>VLOOKUP(C9370,X$4:Z9371,3,FALSE)</f>
        <v>#N/A</v>
      </c>
      <c r="F9370" s="97"/>
      <c r="G9370" s="97"/>
      <c r="H9370" s="116"/>
      <c r="I9370" s="116"/>
      <c r="J9370" s="97"/>
      <c r="AD9370" s="476"/>
      <c r="AI9370" s="473"/>
    </row>
    <row r="9371" spans="1:35" s="4" customFormat="1" x14ac:dyDescent="0.25">
      <c r="A9371" s="408">
        <f t="shared" si="139"/>
        <v>9369</v>
      </c>
      <c r="B9371" s="231"/>
      <c r="C9371" s="96"/>
      <c r="D9371" s="408" t="e">
        <f>VLOOKUP(C9371,X$4:Z9372,2,FALSE)</f>
        <v>#N/A</v>
      </c>
      <c r="E9371" s="408" t="e">
        <f>VLOOKUP(C9371,X$4:Z9372,3,FALSE)</f>
        <v>#N/A</v>
      </c>
      <c r="F9371" s="97"/>
      <c r="G9371" s="97"/>
      <c r="H9371" s="116"/>
      <c r="I9371" s="116"/>
      <c r="J9371" s="97"/>
      <c r="AD9371" s="476"/>
      <c r="AI9371" s="473"/>
    </row>
    <row r="9372" spans="1:35" s="4" customFormat="1" x14ac:dyDescent="0.25">
      <c r="A9372" s="408">
        <f t="shared" si="139"/>
        <v>9370</v>
      </c>
      <c r="B9372" s="231"/>
      <c r="C9372" s="96"/>
      <c r="D9372" s="408" t="e">
        <f>VLOOKUP(C9372,X$4:Z9373,2,FALSE)</f>
        <v>#N/A</v>
      </c>
      <c r="E9372" s="408" t="e">
        <f>VLOOKUP(C9372,X$4:Z9373,3,FALSE)</f>
        <v>#N/A</v>
      </c>
      <c r="F9372" s="97"/>
      <c r="G9372" s="97"/>
      <c r="H9372" s="116"/>
      <c r="I9372" s="116"/>
      <c r="J9372" s="97"/>
      <c r="AD9372" s="476"/>
      <c r="AI9372" s="473"/>
    </row>
    <row r="9373" spans="1:35" s="4" customFormat="1" x14ac:dyDescent="0.25">
      <c r="A9373" s="408">
        <f t="shared" si="139"/>
        <v>9371</v>
      </c>
      <c r="B9373" s="231"/>
      <c r="C9373" s="96"/>
      <c r="D9373" s="408" t="e">
        <f>VLOOKUP(C9373,X$4:Z9374,2,FALSE)</f>
        <v>#N/A</v>
      </c>
      <c r="E9373" s="408" t="e">
        <f>VLOOKUP(C9373,X$4:Z9374,3,FALSE)</f>
        <v>#N/A</v>
      </c>
      <c r="F9373" s="97"/>
      <c r="G9373" s="97"/>
      <c r="H9373" s="116"/>
      <c r="I9373" s="116"/>
      <c r="J9373" s="97"/>
      <c r="AD9373" s="476"/>
      <c r="AI9373" s="473"/>
    </row>
    <row r="9374" spans="1:35" s="4" customFormat="1" x14ac:dyDescent="0.25">
      <c r="A9374" s="408">
        <f t="shared" si="139"/>
        <v>9372</v>
      </c>
      <c r="B9374" s="231"/>
      <c r="C9374" s="96"/>
      <c r="D9374" s="408" t="e">
        <f>VLOOKUP(C9374,X$4:Z9375,2,FALSE)</f>
        <v>#N/A</v>
      </c>
      <c r="E9374" s="408" t="e">
        <f>VLOOKUP(C9374,X$4:Z9375,3,FALSE)</f>
        <v>#N/A</v>
      </c>
      <c r="F9374" s="97"/>
      <c r="G9374" s="97"/>
      <c r="H9374" s="116"/>
      <c r="I9374" s="116"/>
      <c r="J9374" s="97"/>
      <c r="AD9374" s="476"/>
      <c r="AI9374" s="473"/>
    </row>
    <row r="9375" spans="1:35" s="4" customFormat="1" x14ac:dyDescent="0.25">
      <c r="A9375" s="408">
        <f t="shared" si="139"/>
        <v>9373</v>
      </c>
      <c r="B9375" s="231"/>
      <c r="C9375" s="96"/>
      <c r="D9375" s="408" t="e">
        <f>VLOOKUP(C9375,X$4:Z9376,2,FALSE)</f>
        <v>#N/A</v>
      </c>
      <c r="E9375" s="408" t="e">
        <f>VLOOKUP(C9375,X$4:Z9376,3,FALSE)</f>
        <v>#N/A</v>
      </c>
      <c r="F9375" s="97"/>
      <c r="G9375" s="97"/>
      <c r="H9375" s="116"/>
      <c r="I9375" s="116"/>
      <c r="J9375" s="97"/>
      <c r="AD9375" s="476"/>
      <c r="AI9375" s="473"/>
    </row>
    <row r="9376" spans="1:35" s="4" customFormat="1" x14ac:dyDescent="0.25">
      <c r="A9376" s="408">
        <f t="shared" si="139"/>
        <v>9374</v>
      </c>
      <c r="B9376" s="231"/>
      <c r="C9376" s="96"/>
      <c r="D9376" s="408" t="e">
        <f>VLOOKUP(C9376,X$4:Z9377,2,FALSE)</f>
        <v>#N/A</v>
      </c>
      <c r="E9376" s="408" t="e">
        <f>VLOOKUP(C9376,X$4:Z9377,3,FALSE)</f>
        <v>#N/A</v>
      </c>
      <c r="F9376" s="97"/>
      <c r="G9376" s="97"/>
      <c r="H9376" s="116"/>
      <c r="I9376" s="116"/>
      <c r="J9376" s="97"/>
      <c r="AD9376" s="476"/>
      <c r="AI9376" s="473"/>
    </row>
    <row r="9377" spans="1:35" s="4" customFormat="1" x14ac:dyDescent="0.25">
      <c r="A9377" s="408">
        <f t="shared" si="139"/>
        <v>9375</v>
      </c>
      <c r="B9377" s="231"/>
      <c r="C9377" s="96"/>
      <c r="D9377" s="408" t="e">
        <f>VLOOKUP(C9377,X$4:Z9378,2,FALSE)</f>
        <v>#N/A</v>
      </c>
      <c r="E9377" s="408" t="e">
        <f>VLOOKUP(C9377,X$4:Z9378,3,FALSE)</f>
        <v>#N/A</v>
      </c>
      <c r="F9377" s="97"/>
      <c r="G9377" s="97"/>
      <c r="H9377" s="116"/>
      <c r="I9377" s="116"/>
      <c r="J9377" s="97"/>
      <c r="AD9377" s="476"/>
      <c r="AI9377" s="473"/>
    </row>
    <row r="9378" spans="1:35" s="4" customFormat="1" x14ac:dyDescent="0.25">
      <c r="A9378" s="408">
        <f t="shared" si="139"/>
        <v>9376</v>
      </c>
      <c r="B9378" s="231"/>
      <c r="C9378" s="96"/>
      <c r="D9378" s="408" t="e">
        <f>VLOOKUP(C9378,X$4:Z9379,2,FALSE)</f>
        <v>#N/A</v>
      </c>
      <c r="E9378" s="408" t="e">
        <f>VLOOKUP(C9378,X$4:Z9379,3,FALSE)</f>
        <v>#N/A</v>
      </c>
      <c r="F9378" s="97"/>
      <c r="G9378" s="97"/>
      <c r="H9378" s="116"/>
      <c r="I9378" s="116"/>
      <c r="J9378" s="97"/>
      <c r="AD9378" s="476"/>
      <c r="AI9378" s="473"/>
    </row>
    <row r="9379" spans="1:35" s="4" customFormat="1" x14ac:dyDescent="0.25">
      <c r="A9379" s="408">
        <f t="shared" si="139"/>
        <v>9377</v>
      </c>
      <c r="B9379" s="231"/>
      <c r="C9379" s="96"/>
      <c r="D9379" s="408" t="e">
        <f>VLOOKUP(C9379,X$4:Z9380,2,FALSE)</f>
        <v>#N/A</v>
      </c>
      <c r="E9379" s="408" t="e">
        <f>VLOOKUP(C9379,X$4:Z9380,3,FALSE)</f>
        <v>#N/A</v>
      </c>
      <c r="F9379" s="97"/>
      <c r="G9379" s="97"/>
      <c r="H9379" s="116"/>
      <c r="I9379" s="116"/>
      <c r="J9379" s="97"/>
      <c r="AD9379" s="476"/>
      <c r="AI9379" s="473"/>
    </row>
    <row r="9380" spans="1:35" s="4" customFormat="1" x14ac:dyDescent="0.25">
      <c r="A9380" s="408">
        <f t="shared" ref="A9380:A9443" si="140">ROW()-2</f>
        <v>9378</v>
      </c>
      <c r="B9380" s="231"/>
      <c r="C9380" s="96"/>
      <c r="D9380" s="408" t="e">
        <f>VLOOKUP(C9380,X$4:Z9381,2,FALSE)</f>
        <v>#N/A</v>
      </c>
      <c r="E9380" s="408" t="e">
        <f>VLOOKUP(C9380,X$4:Z9381,3,FALSE)</f>
        <v>#N/A</v>
      </c>
      <c r="F9380" s="97"/>
      <c r="G9380" s="97"/>
      <c r="H9380" s="116"/>
      <c r="I9380" s="116"/>
      <c r="J9380" s="97"/>
      <c r="AD9380" s="476"/>
      <c r="AI9380" s="473"/>
    </row>
    <row r="9381" spans="1:35" s="4" customFormat="1" x14ac:dyDescent="0.25">
      <c r="A9381" s="408">
        <f t="shared" si="140"/>
        <v>9379</v>
      </c>
      <c r="B9381" s="231"/>
      <c r="C9381" s="96"/>
      <c r="D9381" s="408" t="e">
        <f>VLOOKUP(C9381,X$4:Z9382,2,FALSE)</f>
        <v>#N/A</v>
      </c>
      <c r="E9381" s="408" t="e">
        <f>VLOOKUP(C9381,X$4:Z9382,3,FALSE)</f>
        <v>#N/A</v>
      </c>
      <c r="F9381" s="97"/>
      <c r="G9381" s="97"/>
      <c r="H9381" s="116"/>
      <c r="I9381" s="116"/>
      <c r="J9381" s="97"/>
      <c r="AD9381" s="476"/>
      <c r="AI9381" s="473"/>
    </row>
    <row r="9382" spans="1:35" s="4" customFormat="1" x14ac:dyDescent="0.25">
      <c r="A9382" s="408">
        <f t="shared" si="140"/>
        <v>9380</v>
      </c>
      <c r="B9382" s="231"/>
      <c r="C9382" s="96"/>
      <c r="D9382" s="408" t="e">
        <f>VLOOKUP(C9382,X$4:Z9383,2,FALSE)</f>
        <v>#N/A</v>
      </c>
      <c r="E9382" s="408" t="e">
        <f>VLOOKUP(C9382,X$4:Z9383,3,FALSE)</f>
        <v>#N/A</v>
      </c>
      <c r="F9382" s="97"/>
      <c r="G9382" s="97"/>
      <c r="H9382" s="116"/>
      <c r="I9382" s="116"/>
      <c r="J9382" s="97"/>
      <c r="AD9382" s="476"/>
      <c r="AI9382" s="473"/>
    </row>
    <row r="9383" spans="1:35" s="4" customFormat="1" x14ac:dyDescent="0.25">
      <c r="A9383" s="408">
        <f t="shared" si="140"/>
        <v>9381</v>
      </c>
      <c r="B9383" s="231"/>
      <c r="C9383" s="96"/>
      <c r="D9383" s="408" t="e">
        <f>VLOOKUP(C9383,X$4:Z9384,2,FALSE)</f>
        <v>#N/A</v>
      </c>
      <c r="E9383" s="408" t="e">
        <f>VLOOKUP(C9383,X$4:Z9384,3,FALSE)</f>
        <v>#N/A</v>
      </c>
      <c r="F9383" s="97"/>
      <c r="G9383" s="97"/>
      <c r="H9383" s="116"/>
      <c r="I9383" s="116"/>
      <c r="J9383" s="97"/>
      <c r="AD9383" s="476"/>
      <c r="AI9383" s="473"/>
    </row>
    <row r="9384" spans="1:35" s="4" customFormat="1" x14ac:dyDescent="0.25">
      <c r="A9384" s="408">
        <f t="shared" si="140"/>
        <v>9382</v>
      </c>
      <c r="B9384" s="231"/>
      <c r="C9384" s="96"/>
      <c r="D9384" s="408" t="e">
        <f>VLOOKUP(C9384,X$4:Z9385,2,FALSE)</f>
        <v>#N/A</v>
      </c>
      <c r="E9384" s="408" t="e">
        <f>VLOOKUP(C9384,X$4:Z9385,3,FALSE)</f>
        <v>#N/A</v>
      </c>
      <c r="F9384" s="97"/>
      <c r="G9384" s="97"/>
      <c r="H9384" s="116"/>
      <c r="I9384" s="116"/>
      <c r="J9384" s="97"/>
      <c r="AD9384" s="476"/>
      <c r="AI9384" s="473"/>
    </row>
    <row r="9385" spans="1:35" s="4" customFormat="1" x14ac:dyDescent="0.25">
      <c r="A9385" s="408">
        <f t="shared" si="140"/>
        <v>9383</v>
      </c>
      <c r="B9385" s="231"/>
      <c r="C9385" s="96"/>
      <c r="D9385" s="408" t="e">
        <f>VLOOKUP(C9385,X$4:Z9386,2,FALSE)</f>
        <v>#N/A</v>
      </c>
      <c r="E9385" s="408" t="e">
        <f>VLOOKUP(C9385,X$4:Z9386,3,FALSE)</f>
        <v>#N/A</v>
      </c>
      <c r="F9385" s="97"/>
      <c r="G9385" s="97"/>
      <c r="H9385" s="116"/>
      <c r="I9385" s="116"/>
      <c r="J9385" s="97"/>
      <c r="AD9385" s="476"/>
      <c r="AI9385" s="473"/>
    </row>
    <row r="9386" spans="1:35" s="4" customFormat="1" x14ac:dyDescent="0.25">
      <c r="A9386" s="408">
        <f t="shared" si="140"/>
        <v>9384</v>
      </c>
      <c r="B9386" s="231"/>
      <c r="C9386" s="96"/>
      <c r="D9386" s="408" t="e">
        <f>VLOOKUP(C9386,X$4:Z9387,2,FALSE)</f>
        <v>#N/A</v>
      </c>
      <c r="E9386" s="408" t="e">
        <f>VLOOKUP(C9386,X$4:Z9387,3,FALSE)</f>
        <v>#N/A</v>
      </c>
      <c r="F9386" s="97"/>
      <c r="G9386" s="97"/>
      <c r="H9386" s="116"/>
      <c r="I9386" s="116"/>
      <c r="J9386" s="97"/>
      <c r="AD9386" s="476"/>
      <c r="AI9386" s="473"/>
    </row>
    <row r="9387" spans="1:35" s="4" customFormat="1" x14ac:dyDescent="0.25">
      <c r="A9387" s="408">
        <f t="shared" si="140"/>
        <v>9385</v>
      </c>
      <c r="B9387" s="231"/>
      <c r="C9387" s="96"/>
      <c r="D9387" s="408" t="e">
        <f>VLOOKUP(C9387,X$4:Z9388,2,FALSE)</f>
        <v>#N/A</v>
      </c>
      <c r="E9387" s="408" t="e">
        <f>VLOOKUP(C9387,X$4:Z9388,3,FALSE)</f>
        <v>#N/A</v>
      </c>
      <c r="F9387" s="97"/>
      <c r="G9387" s="97"/>
      <c r="H9387" s="116"/>
      <c r="I9387" s="116"/>
      <c r="J9387" s="97"/>
      <c r="AD9387" s="476"/>
      <c r="AI9387" s="473"/>
    </row>
    <row r="9388" spans="1:35" s="4" customFormat="1" x14ac:dyDescent="0.25">
      <c r="A9388" s="408">
        <f t="shared" si="140"/>
        <v>9386</v>
      </c>
      <c r="B9388" s="231"/>
      <c r="C9388" s="96"/>
      <c r="D9388" s="408" t="e">
        <f>VLOOKUP(C9388,X$4:Z9389,2,FALSE)</f>
        <v>#N/A</v>
      </c>
      <c r="E9388" s="408" t="e">
        <f>VLOOKUP(C9388,X$4:Z9389,3,FALSE)</f>
        <v>#N/A</v>
      </c>
      <c r="F9388" s="97"/>
      <c r="G9388" s="97"/>
      <c r="H9388" s="116"/>
      <c r="I9388" s="116"/>
      <c r="J9388" s="97"/>
      <c r="AD9388" s="476"/>
      <c r="AI9388" s="473"/>
    </row>
    <row r="9389" spans="1:35" s="4" customFormat="1" x14ac:dyDescent="0.25">
      <c r="A9389" s="408">
        <f t="shared" si="140"/>
        <v>9387</v>
      </c>
      <c r="B9389" s="231"/>
      <c r="C9389" s="96"/>
      <c r="D9389" s="408" t="e">
        <f>VLOOKUP(C9389,X$4:Z9390,2,FALSE)</f>
        <v>#N/A</v>
      </c>
      <c r="E9389" s="408" t="e">
        <f>VLOOKUP(C9389,X$4:Z9390,3,FALSE)</f>
        <v>#N/A</v>
      </c>
      <c r="F9389" s="97"/>
      <c r="G9389" s="97"/>
      <c r="H9389" s="116"/>
      <c r="I9389" s="116"/>
      <c r="J9389" s="97"/>
      <c r="AD9389" s="476"/>
      <c r="AI9389" s="473"/>
    </row>
    <row r="9390" spans="1:35" s="4" customFormat="1" x14ac:dyDescent="0.25">
      <c r="A9390" s="408">
        <f t="shared" si="140"/>
        <v>9388</v>
      </c>
      <c r="B9390" s="231"/>
      <c r="C9390" s="96"/>
      <c r="D9390" s="408" t="e">
        <f>VLOOKUP(C9390,X$4:Z9391,2,FALSE)</f>
        <v>#N/A</v>
      </c>
      <c r="E9390" s="408" t="e">
        <f>VLOOKUP(C9390,X$4:Z9391,3,FALSE)</f>
        <v>#N/A</v>
      </c>
      <c r="F9390" s="97"/>
      <c r="G9390" s="97"/>
      <c r="H9390" s="116"/>
      <c r="I9390" s="116"/>
      <c r="J9390" s="97"/>
      <c r="AD9390" s="476"/>
      <c r="AI9390" s="473"/>
    </row>
    <row r="9391" spans="1:35" s="4" customFormat="1" x14ac:dyDescent="0.25">
      <c r="A9391" s="408">
        <f t="shared" si="140"/>
        <v>9389</v>
      </c>
      <c r="B9391" s="231"/>
      <c r="C9391" s="96"/>
      <c r="D9391" s="408" t="e">
        <f>VLOOKUP(C9391,X$4:Z9392,2,FALSE)</f>
        <v>#N/A</v>
      </c>
      <c r="E9391" s="408" t="e">
        <f>VLOOKUP(C9391,X$4:Z9392,3,FALSE)</f>
        <v>#N/A</v>
      </c>
      <c r="F9391" s="97"/>
      <c r="G9391" s="97"/>
      <c r="H9391" s="116"/>
      <c r="I9391" s="116"/>
      <c r="J9391" s="97"/>
      <c r="AD9391" s="476"/>
      <c r="AI9391" s="473"/>
    </row>
    <row r="9392" spans="1:35" s="4" customFormat="1" x14ac:dyDescent="0.25">
      <c r="A9392" s="408">
        <f t="shared" si="140"/>
        <v>9390</v>
      </c>
      <c r="B9392" s="231"/>
      <c r="C9392" s="96"/>
      <c r="D9392" s="408" t="e">
        <f>VLOOKUP(C9392,X$4:Z9393,2,FALSE)</f>
        <v>#N/A</v>
      </c>
      <c r="E9392" s="408" t="e">
        <f>VLOOKUP(C9392,X$4:Z9393,3,FALSE)</f>
        <v>#N/A</v>
      </c>
      <c r="F9392" s="97"/>
      <c r="G9392" s="97"/>
      <c r="H9392" s="116"/>
      <c r="I9392" s="116"/>
      <c r="J9392" s="97"/>
      <c r="AD9392" s="476"/>
      <c r="AI9392" s="473"/>
    </row>
    <row r="9393" spans="1:35" s="4" customFormat="1" x14ac:dyDescent="0.25">
      <c r="A9393" s="408">
        <f t="shared" si="140"/>
        <v>9391</v>
      </c>
      <c r="B9393" s="231"/>
      <c r="C9393" s="96"/>
      <c r="D9393" s="408" t="e">
        <f>VLOOKUP(C9393,X$4:Z9394,2,FALSE)</f>
        <v>#N/A</v>
      </c>
      <c r="E9393" s="408" t="e">
        <f>VLOOKUP(C9393,X$4:Z9394,3,FALSE)</f>
        <v>#N/A</v>
      </c>
      <c r="F9393" s="97"/>
      <c r="G9393" s="97"/>
      <c r="H9393" s="116"/>
      <c r="I9393" s="116"/>
      <c r="J9393" s="97"/>
      <c r="AD9393" s="476"/>
      <c r="AI9393" s="473"/>
    </row>
    <row r="9394" spans="1:35" s="4" customFormat="1" x14ac:dyDescent="0.25">
      <c r="A9394" s="408">
        <f t="shared" si="140"/>
        <v>9392</v>
      </c>
      <c r="B9394" s="231"/>
      <c r="C9394" s="96"/>
      <c r="D9394" s="408" t="e">
        <f>VLOOKUP(C9394,X$4:Z9395,2,FALSE)</f>
        <v>#N/A</v>
      </c>
      <c r="E9394" s="408" t="e">
        <f>VLOOKUP(C9394,X$4:Z9395,3,FALSE)</f>
        <v>#N/A</v>
      </c>
      <c r="F9394" s="97"/>
      <c r="G9394" s="97"/>
      <c r="H9394" s="116"/>
      <c r="I9394" s="116"/>
      <c r="J9394" s="97"/>
      <c r="AD9394" s="476"/>
      <c r="AI9394" s="473"/>
    </row>
    <row r="9395" spans="1:35" s="4" customFormat="1" x14ac:dyDescent="0.25">
      <c r="A9395" s="408">
        <f t="shared" si="140"/>
        <v>9393</v>
      </c>
      <c r="B9395" s="231"/>
      <c r="C9395" s="96"/>
      <c r="D9395" s="408" t="e">
        <f>VLOOKUP(C9395,X$4:Z9396,2,FALSE)</f>
        <v>#N/A</v>
      </c>
      <c r="E9395" s="408" t="e">
        <f>VLOOKUP(C9395,X$4:Z9396,3,FALSE)</f>
        <v>#N/A</v>
      </c>
      <c r="F9395" s="97"/>
      <c r="G9395" s="97"/>
      <c r="H9395" s="116"/>
      <c r="I9395" s="116"/>
      <c r="J9395" s="97"/>
      <c r="AD9395" s="476"/>
      <c r="AI9395" s="473"/>
    </row>
    <row r="9396" spans="1:35" s="4" customFormat="1" x14ac:dyDescent="0.25">
      <c r="A9396" s="408">
        <f t="shared" si="140"/>
        <v>9394</v>
      </c>
      <c r="B9396" s="231"/>
      <c r="C9396" s="96"/>
      <c r="D9396" s="408" t="e">
        <f>VLOOKUP(C9396,X$4:Z9397,2,FALSE)</f>
        <v>#N/A</v>
      </c>
      <c r="E9396" s="408" t="e">
        <f>VLOOKUP(C9396,X$4:Z9397,3,FALSE)</f>
        <v>#N/A</v>
      </c>
      <c r="F9396" s="97"/>
      <c r="G9396" s="97"/>
      <c r="H9396" s="116"/>
      <c r="I9396" s="116"/>
      <c r="J9396" s="97"/>
      <c r="AD9396" s="476"/>
      <c r="AI9396" s="473"/>
    </row>
    <row r="9397" spans="1:35" s="4" customFormat="1" x14ac:dyDescent="0.25">
      <c r="A9397" s="408">
        <f t="shared" si="140"/>
        <v>9395</v>
      </c>
      <c r="B9397" s="231"/>
      <c r="C9397" s="96"/>
      <c r="D9397" s="408" t="e">
        <f>VLOOKUP(C9397,X$4:Z9398,2,FALSE)</f>
        <v>#N/A</v>
      </c>
      <c r="E9397" s="408" t="e">
        <f>VLOOKUP(C9397,X$4:Z9398,3,FALSE)</f>
        <v>#N/A</v>
      </c>
      <c r="F9397" s="97"/>
      <c r="G9397" s="97"/>
      <c r="H9397" s="116"/>
      <c r="I9397" s="116"/>
      <c r="J9397" s="97"/>
      <c r="AD9397" s="476"/>
      <c r="AI9397" s="473"/>
    </row>
    <row r="9398" spans="1:35" s="4" customFormat="1" x14ac:dyDescent="0.25">
      <c r="A9398" s="408">
        <f t="shared" si="140"/>
        <v>9396</v>
      </c>
      <c r="B9398" s="231"/>
      <c r="C9398" s="96"/>
      <c r="D9398" s="408" t="e">
        <f>VLOOKUP(C9398,X$4:Z9399,2,FALSE)</f>
        <v>#N/A</v>
      </c>
      <c r="E9398" s="408" t="e">
        <f>VLOOKUP(C9398,X$4:Z9399,3,FALSE)</f>
        <v>#N/A</v>
      </c>
      <c r="F9398" s="97"/>
      <c r="G9398" s="97"/>
      <c r="H9398" s="116"/>
      <c r="I9398" s="116"/>
      <c r="J9398" s="97"/>
      <c r="AD9398" s="476"/>
      <c r="AI9398" s="473"/>
    </row>
    <row r="9399" spans="1:35" s="4" customFormat="1" x14ac:dyDescent="0.25">
      <c r="A9399" s="408">
        <f t="shared" si="140"/>
        <v>9397</v>
      </c>
      <c r="B9399" s="231"/>
      <c r="C9399" s="96"/>
      <c r="D9399" s="408" t="e">
        <f>VLOOKUP(C9399,X$4:Z9400,2,FALSE)</f>
        <v>#N/A</v>
      </c>
      <c r="E9399" s="408" t="e">
        <f>VLOOKUP(C9399,X$4:Z9400,3,FALSE)</f>
        <v>#N/A</v>
      </c>
      <c r="F9399" s="97"/>
      <c r="G9399" s="97"/>
      <c r="H9399" s="116"/>
      <c r="I9399" s="116"/>
      <c r="J9399" s="97"/>
      <c r="AD9399" s="476"/>
      <c r="AI9399" s="473"/>
    </row>
    <row r="9400" spans="1:35" s="4" customFormat="1" x14ac:dyDescent="0.25">
      <c r="A9400" s="408">
        <f t="shared" si="140"/>
        <v>9398</v>
      </c>
      <c r="B9400" s="231"/>
      <c r="C9400" s="96"/>
      <c r="D9400" s="408" t="e">
        <f>VLOOKUP(C9400,X$4:Z9401,2,FALSE)</f>
        <v>#N/A</v>
      </c>
      <c r="E9400" s="408" t="e">
        <f>VLOOKUP(C9400,X$4:Z9401,3,FALSE)</f>
        <v>#N/A</v>
      </c>
      <c r="F9400" s="97"/>
      <c r="G9400" s="97"/>
      <c r="H9400" s="116"/>
      <c r="I9400" s="116"/>
      <c r="J9400" s="97"/>
      <c r="AD9400" s="476"/>
      <c r="AI9400" s="473"/>
    </row>
    <row r="9401" spans="1:35" s="4" customFormat="1" x14ac:dyDescent="0.25">
      <c r="A9401" s="408">
        <f t="shared" si="140"/>
        <v>9399</v>
      </c>
      <c r="B9401" s="231"/>
      <c r="C9401" s="96"/>
      <c r="D9401" s="408" t="e">
        <f>VLOOKUP(C9401,X$4:Z9402,2,FALSE)</f>
        <v>#N/A</v>
      </c>
      <c r="E9401" s="408" t="e">
        <f>VLOOKUP(C9401,X$4:Z9402,3,FALSE)</f>
        <v>#N/A</v>
      </c>
      <c r="F9401" s="97"/>
      <c r="G9401" s="97"/>
      <c r="H9401" s="116"/>
      <c r="I9401" s="116"/>
      <c r="J9401" s="97"/>
      <c r="AD9401" s="476"/>
      <c r="AI9401" s="473"/>
    </row>
    <row r="9402" spans="1:35" s="4" customFormat="1" x14ac:dyDescent="0.25">
      <c r="A9402" s="408">
        <f t="shared" si="140"/>
        <v>9400</v>
      </c>
      <c r="B9402" s="231"/>
      <c r="C9402" s="96"/>
      <c r="D9402" s="408" t="e">
        <f>VLOOKUP(C9402,X$4:Z9403,2,FALSE)</f>
        <v>#N/A</v>
      </c>
      <c r="E9402" s="408" t="e">
        <f>VLOOKUP(C9402,X$4:Z9403,3,FALSE)</f>
        <v>#N/A</v>
      </c>
      <c r="F9402" s="97"/>
      <c r="G9402" s="97"/>
      <c r="H9402" s="116"/>
      <c r="I9402" s="116"/>
      <c r="J9402" s="97"/>
      <c r="AD9402" s="476"/>
      <c r="AI9402" s="473"/>
    </row>
    <row r="9403" spans="1:35" s="4" customFormat="1" x14ac:dyDescent="0.25">
      <c r="A9403" s="408">
        <f t="shared" si="140"/>
        <v>9401</v>
      </c>
      <c r="B9403" s="231"/>
      <c r="C9403" s="96"/>
      <c r="D9403" s="408" t="e">
        <f>VLOOKUP(C9403,X$4:Z9404,2,FALSE)</f>
        <v>#N/A</v>
      </c>
      <c r="E9403" s="408" t="e">
        <f>VLOOKUP(C9403,X$4:Z9404,3,FALSE)</f>
        <v>#N/A</v>
      </c>
      <c r="F9403" s="97"/>
      <c r="G9403" s="97"/>
      <c r="H9403" s="116"/>
      <c r="I9403" s="116"/>
      <c r="J9403" s="97"/>
      <c r="AD9403" s="476"/>
      <c r="AI9403" s="473"/>
    </row>
    <row r="9404" spans="1:35" s="4" customFormat="1" x14ac:dyDescent="0.25">
      <c r="A9404" s="408">
        <f t="shared" si="140"/>
        <v>9402</v>
      </c>
      <c r="B9404" s="231"/>
      <c r="C9404" s="96"/>
      <c r="D9404" s="408" t="e">
        <f>VLOOKUP(C9404,X$4:Z9405,2,FALSE)</f>
        <v>#N/A</v>
      </c>
      <c r="E9404" s="408" t="e">
        <f>VLOOKUP(C9404,X$4:Z9405,3,FALSE)</f>
        <v>#N/A</v>
      </c>
      <c r="F9404" s="97"/>
      <c r="G9404" s="97"/>
      <c r="H9404" s="116"/>
      <c r="I9404" s="116"/>
      <c r="J9404" s="97"/>
      <c r="AD9404" s="476"/>
      <c r="AI9404" s="473"/>
    </row>
    <row r="9405" spans="1:35" s="4" customFormat="1" x14ac:dyDescent="0.25">
      <c r="A9405" s="408">
        <f t="shared" si="140"/>
        <v>9403</v>
      </c>
      <c r="B9405" s="231"/>
      <c r="C9405" s="96"/>
      <c r="D9405" s="408" t="e">
        <f>VLOOKUP(C9405,X$4:Z9406,2,FALSE)</f>
        <v>#N/A</v>
      </c>
      <c r="E9405" s="408" t="e">
        <f>VLOOKUP(C9405,X$4:Z9406,3,FALSE)</f>
        <v>#N/A</v>
      </c>
      <c r="F9405" s="97"/>
      <c r="G9405" s="97"/>
      <c r="H9405" s="116"/>
      <c r="I9405" s="116"/>
      <c r="J9405" s="97"/>
      <c r="AD9405" s="476"/>
      <c r="AI9405" s="473"/>
    </row>
    <row r="9406" spans="1:35" s="4" customFormat="1" x14ac:dyDescent="0.25">
      <c r="A9406" s="408">
        <f t="shared" si="140"/>
        <v>9404</v>
      </c>
      <c r="B9406" s="231"/>
      <c r="C9406" s="96"/>
      <c r="D9406" s="408" t="e">
        <f>VLOOKUP(C9406,X$4:Z9407,2,FALSE)</f>
        <v>#N/A</v>
      </c>
      <c r="E9406" s="408" t="e">
        <f>VLOOKUP(C9406,X$4:Z9407,3,FALSE)</f>
        <v>#N/A</v>
      </c>
      <c r="F9406" s="97"/>
      <c r="G9406" s="97"/>
      <c r="H9406" s="116"/>
      <c r="I9406" s="116"/>
      <c r="J9406" s="97"/>
      <c r="AD9406" s="476"/>
      <c r="AI9406" s="473"/>
    </row>
    <row r="9407" spans="1:35" s="4" customFormat="1" x14ac:dyDescent="0.25">
      <c r="A9407" s="408">
        <f t="shared" si="140"/>
        <v>9405</v>
      </c>
      <c r="B9407" s="231"/>
      <c r="C9407" s="96"/>
      <c r="D9407" s="408" t="e">
        <f>VLOOKUP(C9407,X$4:Z9408,2,FALSE)</f>
        <v>#N/A</v>
      </c>
      <c r="E9407" s="408" t="e">
        <f>VLOOKUP(C9407,X$4:Z9408,3,FALSE)</f>
        <v>#N/A</v>
      </c>
      <c r="F9407" s="97"/>
      <c r="G9407" s="97"/>
      <c r="H9407" s="116"/>
      <c r="I9407" s="116"/>
      <c r="J9407" s="97"/>
      <c r="AD9407" s="476"/>
      <c r="AI9407" s="473"/>
    </row>
    <row r="9408" spans="1:35" s="4" customFormat="1" x14ac:dyDescent="0.25">
      <c r="A9408" s="408">
        <f t="shared" si="140"/>
        <v>9406</v>
      </c>
      <c r="B9408" s="231"/>
      <c r="C9408" s="96"/>
      <c r="D9408" s="408" t="e">
        <f>VLOOKUP(C9408,X$4:Z9409,2,FALSE)</f>
        <v>#N/A</v>
      </c>
      <c r="E9408" s="408" t="e">
        <f>VLOOKUP(C9408,X$4:Z9409,3,FALSE)</f>
        <v>#N/A</v>
      </c>
      <c r="F9408" s="97"/>
      <c r="G9408" s="97"/>
      <c r="H9408" s="116"/>
      <c r="I9408" s="116"/>
      <c r="J9408" s="97"/>
      <c r="AD9408" s="476"/>
      <c r="AI9408" s="473"/>
    </row>
    <row r="9409" spans="1:35" s="4" customFormat="1" x14ac:dyDescent="0.25">
      <c r="A9409" s="408">
        <f t="shared" si="140"/>
        <v>9407</v>
      </c>
      <c r="B9409" s="231"/>
      <c r="C9409" s="96"/>
      <c r="D9409" s="408" t="e">
        <f>VLOOKUP(C9409,X$4:Z9410,2,FALSE)</f>
        <v>#N/A</v>
      </c>
      <c r="E9409" s="408" t="e">
        <f>VLOOKUP(C9409,X$4:Z9410,3,FALSE)</f>
        <v>#N/A</v>
      </c>
      <c r="F9409" s="97"/>
      <c r="G9409" s="97"/>
      <c r="H9409" s="116"/>
      <c r="I9409" s="116"/>
      <c r="J9409" s="97"/>
      <c r="AD9409" s="476"/>
      <c r="AI9409" s="473"/>
    </row>
    <row r="9410" spans="1:35" s="4" customFormat="1" x14ac:dyDescent="0.25">
      <c r="A9410" s="408">
        <f t="shared" si="140"/>
        <v>9408</v>
      </c>
      <c r="B9410" s="231"/>
      <c r="C9410" s="96"/>
      <c r="D9410" s="408" t="e">
        <f>VLOOKUP(C9410,X$4:Z9411,2,FALSE)</f>
        <v>#N/A</v>
      </c>
      <c r="E9410" s="408" t="e">
        <f>VLOOKUP(C9410,X$4:Z9411,3,FALSE)</f>
        <v>#N/A</v>
      </c>
      <c r="F9410" s="97"/>
      <c r="G9410" s="97"/>
      <c r="H9410" s="116"/>
      <c r="I9410" s="116"/>
      <c r="J9410" s="97"/>
      <c r="AD9410" s="476"/>
      <c r="AI9410" s="473"/>
    </row>
    <row r="9411" spans="1:35" s="4" customFormat="1" x14ac:dyDescent="0.25">
      <c r="A9411" s="408">
        <f t="shared" si="140"/>
        <v>9409</v>
      </c>
      <c r="B9411" s="231"/>
      <c r="C9411" s="96"/>
      <c r="D9411" s="408" t="e">
        <f>VLOOKUP(C9411,X$4:Z9412,2,FALSE)</f>
        <v>#N/A</v>
      </c>
      <c r="E9411" s="408" t="e">
        <f>VLOOKUP(C9411,X$4:Z9412,3,FALSE)</f>
        <v>#N/A</v>
      </c>
      <c r="F9411" s="97"/>
      <c r="G9411" s="97"/>
      <c r="H9411" s="116"/>
      <c r="I9411" s="116"/>
      <c r="J9411" s="97"/>
      <c r="AD9411" s="476"/>
      <c r="AI9411" s="473"/>
    </row>
    <row r="9412" spans="1:35" s="4" customFormat="1" x14ac:dyDescent="0.25">
      <c r="A9412" s="408">
        <f t="shared" si="140"/>
        <v>9410</v>
      </c>
      <c r="B9412" s="231"/>
      <c r="C9412" s="96"/>
      <c r="D9412" s="408" t="e">
        <f>VLOOKUP(C9412,X$4:Z9413,2,FALSE)</f>
        <v>#N/A</v>
      </c>
      <c r="E9412" s="408" t="e">
        <f>VLOOKUP(C9412,X$4:Z9413,3,FALSE)</f>
        <v>#N/A</v>
      </c>
      <c r="F9412" s="97"/>
      <c r="G9412" s="97"/>
      <c r="H9412" s="116"/>
      <c r="I9412" s="116"/>
      <c r="J9412" s="97"/>
      <c r="AD9412" s="476"/>
      <c r="AI9412" s="473"/>
    </row>
    <row r="9413" spans="1:35" s="4" customFormat="1" x14ac:dyDescent="0.25">
      <c r="A9413" s="408">
        <f t="shared" si="140"/>
        <v>9411</v>
      </c>
      <c r="B9413" s="231"/>
      <c r="C9413" s="96"/>
      <c r="D9413" s="408" t="e">
        <f>VLOOKUP(C9413,X$4:Z9414,2,FALSE)</f>
        <v>#N/A</v>
      </c>
      <c r="E9413" s="408" t="e">
        <f>VLOOKUP(C9413,X$4:Z9414,3,FALSE)</f>
        <v>#N/A</v>
      </c>
      <c r="F9413" s="97"/>
      <c r="G9413" s="97"/>
      <c r="H9413" s="116"/>
      <c r="I9413" s="116"/>
      <c r="J9413" s="97"/>
      <c r="AD9413" s="476"/>
      <c r="AI9413" s="473"/>
    </row>
    <row r="9414" spans="1:35" s="4" customFormat="1" x14ac:dyDescent="0.25">
      <c r="A9414" s="408">
        <f t="shared" si="140"/>
        <v>9412</v>
      </c>
      <c r="B9414" s="231"/>
      <c r="C9414" s="96"/>
      <c r="D9414" s="408" t="e">
        <f>VLOOKUP(C9414,X$4:Z9415,2,FALSE)</f>
        <v>#N/A</v>
      </c>
      <c r="E9414" s="408" t="e">
        <f>VLOOKUP(C9414,X$4:Z9415,3,FALSE)</f>
        <v>#N/A</v>
      </c>
      <c r="F9414" s="97"/>
      <c r="G9414" s="97"/>
      <c r="H9414" s="116"/>
      <c r="I9414" s="116"/>
      <c r="J9414" s="97"/>
      <c r="AD9414" s="476"/>
      <c r="AI9414" s="473"/>
    </row>
    <row r="9415" spans="1:35" s="4" customFormat="1" x14ac:dyDescent="0.25">
      <c r="A9415" s="408">
        <f t="shared" si="140"/>
        <v>9413</v>
      </c>
      <c r="B9415" s="231"/>
      <c r="C9415" s="96"/>
      <c r="D9415" s="408" t="e">
        <f>VLOOKUP(C9415,X$4:Z9416,2,FALSE)</f>
        <v>#N/A</v>
      </c>
      <c r="E9415" s="408" t="e">
        <f>VLOOKUP(C9415,X$4:Z9416,3,FALSE)</f>
        <v>#N/A</v>
      </c>
      <c r="F9415" s="97"/>
      <c r="G9415" s="97"/>
      <c r="H9415" s="116"/>
      <c r="I9415" s="116"/>
      <c r="J9415" s="97"/>
      <c r="AD9415" s="476"/>
      <c r="AI9415" s="473"/>
    </row>
    <row r="9416" spans="1:35" s="4" customFormat="1" x14ac:dyDescent="0.25">
      <c r="A9416" s="408">
        <f t="shared" si="140"/>
        <v>9414</v>
      </c>
      <c r="B9416" s="231"/>
      <c r="C9416" s="96"/>
      <c r="D9416" s="408" t="e">
        <f>VLOOKUP(C9416,X$4:Z9417,2,FALSE)</f>
        <v>#N/A</v>
      </c>
      <c r="E9416" s="408" t="e">
        <f>VLOOKUP(C9416,X$4:Z9417,3,FALSE)</f>
        <v>#N/A</v>
      </c>
      <c r="F9416" s="97"/>
      <c r="G9416" s="97"/>
      <c r="H9416" s="116"/>
      <c r="I9416" s="116"/>
      <c r="J9416" s="97"/>
      <c r="AD9416" s="476"/>
      <c r="AI9416" s="473"/>
    </row>
    <row r="9417" spans="1:35" s="4" customFormat="1" x14ac:dyDescent="0.25">
      <c r="A9417" s="408">
        <f t="shared" si="140"/>
        <v>9415</v>
      </c>
      <c r="B9417" s="231"/>
      <c r="C9417" s="96"/>
      <c r="D9417" s="408" t="e">
        <f>VLOOKUP(C9417,X$4:Z9418,2,FALSE)</f>
        <v>#N/A</v>
      </c>
      <c r="E9417" s="408" t="e">
        <f>VLOOKUP(C9417,X$4:Z9418,3,FALSE)</f>
        <v>#N/A</v>
      </c>
      <c r="F9417" s="97"/>
      <c r="G9417" s="97"/>
      <c r="H9417" s="116"/>
      <c r="I9417" s="116"/>
      <c r="J9417" s="97"/>
      <c r="AD9417" s="476"/>
      <c r="AI9417" s="473"/>
    </row>
    <row r="9418" spans="1:35" s="4" customFormat="1" x14ac:dyDescent="0.25">
      <c r="A9418" s="408">
        <f t="shared" si="140"/>
        <v>9416</v>
      </c>
      <c r="B9418" s="231"/>
      <c r="C9418" s="96"/>
      <c r="D9418" s="408" t="e">
        <f>VLOOKUP(C9418,X$4:Z9419,2,FALSE)</f>
        <v>#N/A</v>
      </c>
      <c r="E9418" s="408" t="e">
        <f>VLOOKUP(C9418,X$4:Z9419,3,FALSE)</f>
        <v>#N/A</v>
      </c>
      <c r="F9418" s="97"/>
      <c r="G9418" s="97"/>
      <c r="H9418" s="116"/>
      <c r="I9418" s="116"/>
      <c r="J9418" s="97"/>
      <c r="AD9418" s="476"/>
      <c r="AI9418" s="473"/>
    </row>
    <row r="9419" spans="1:35" s="4" customFormat="1" x14ac:dyDescent="0.25">
      <c r="A9419" s="408">
        <f t="shared" si="140"/>
        <v>9417</v>
      </c>
      <c r="B9419" s="231"/>
      <c r="C9419" s="96"/>
      <c r="D9419" s="408" t="e">
        <f>VLOOKUP(C9419,X$4:Z9420,2,FALSE)</f>
        <v>#N/A</v>
      </c>
      <c r="E9419" s="408" t="e">
        <f>VLOOKUP(C9419,X$4:Z9420,3,FALSE)</f>
        <v>#N/A</v>
      </c>
      <c r="F9419" s="97"/>
      <c r="G9419" s="97"/>
      <c r="H9419" s="116"/>
      <c r="I9419" s="116"/>
      <c r="J9419" s="97"/>
      <c r="AD9419" s="476"/>
      <c r="AI9419" s="473"/>
    </row>
    <row r="9420" spans="1:35" s="4" customFormat="1" x14ac:dyDescent="0.25">
      <c r="A9420" s="408">
        <f t="shared" si="140"/>
        <v>9418</v>
      </c>
      <c r="B9420" s="231"/>
      <c r="C9420" s="96"/>
      <c r="D9420" s="408" t="e">
        <f>VLOOKUP(C9420,X$4:Z9421,2,FALSE)</f>
        <v>#N/A</v>
      </c>
      <c r="E9420" s="408" t="e">
        <f>VLOOKUP(C9420,X$4:Z9421,3,FALSE)</f>
        <v>#N/A</v>
      </c>
      <c r="F9420" s="97"/>
      <c r="G9420" s="97"/>
      <c r="H9420" s="116"/>
      <c r="I9420" s="116"/>
      <c r="J9420" s="97"/>
      <c r="AD9420" s="476"/>
      <c r="AI9420" s="473"/>
    </row>
    <row r="9421" spans="1:35" s="4" customFormat="1" x14ac:dyDescent="0.25">
      <c r="A9421" s="408">
        <f t="shared" si="140"/>
        <v>9419</v>
      </c>
      <c r="B9421" s="231"/>
      <c r="C9421" s="96"/>
      <c r="D9421" s="408" t="e">
        <f>VLOOKUP(C9421,X$4:Z9422,2,FALSE)</f>
        <v>#N/A</v>
      </c>
      <c r="E9421" s="408" t="e">
        <f>VLOOKUP(C9421,X$4:Z9422,3,FALSE)</f>
        <v>#N/A</v>
      </c>
      <c r="F9421" s="97"/>
      <c r="G9421" s="97"/>
      <c r="H9421" s="116"/>
      <c r="I9421" s="116"/>
      <c r="J9421" s="97"/>
      <c r="AD9421" s="476"/>
      <c r="AI9421" s="473"/>
    </row>
    <row r="9422" spans="1:35" s="4" customFormat="1" x14ac:dyDescent="0.25">
      <c r="A9422" s="408">
        <f t="shared" si="140"/>
        <v>9420</v>
      </c>
      <c r="B9422" s="231"/>
      <c r="C9422" s="96"/>
      <c r="D9422" s="408" t="e">
        <f>VLOOKUP(C9422,X$4:Z9423,2,FALSE)</f>
        <v>#N/A</v>
      </c>
      <c r="E9422" s="408" t="e">
        <f>VLOOKUP(C9422,X$4:Z9423,3,FALSE)</f>
        <v>#N/A</v>
      </c>
      <c r="F9422" s="97"/>
      <c r="G9422" s="97"/>
      <c r="H9422" s="116"/>
      <c r="I9422" s="116"/>
      <c r="J9422" s="97"/>
      <c r="AD9422" s="476"/>
      <c r="AI9422" s="473"/>
    </row>
    <row r="9423" spans="1:35" s="4" customFormat="1" x14ac:dyDescent="0.25">
      <c r="A9423" s="408">
        <f t="shared" si="140"/>
        <v>9421</v>
      </c>
      <c r="B9423" s="231"/>
      <c r="C9423" s="96"/>
      <c r="D9423" s="408" t="e">
        <f>VLOOKUP(C9423,X$4:Z9424,2,FALSE)</f>
        <v>#N/A</v>
      </c>
      <c r="E9423" s="408" t="e">
        <f>VLOOKUP(C9423,X$4:Z9424,3,FALSE)</f>
        <v>#N/A</v>
      </c>
      <c r="F9423" s="97"/>
      <c r="G9423" s="97"/>
      <c r="H9423" s="116"/>
      <c r="I9423" s="116"/>
      <c r="J9423" s="97"/>
      <c r="AD9423" s="476"/>
      <c r="AI9423" s="473"/>
    </row>
    <row r="9424" spans="1:35" s="4" customFormat="1" x14ac:dyDescent="0.25">
      <c r="A9424" s="408">
        <f t="shared" si="140"/>
        <v>9422</v>
      </c>
      <c r="B9424" s="231"/>
      <c r="C9424" s="96"/>
      <c r="D9424" s="408" t="e">
        <f>VLOOKUP(C9424,X$4:Z9425,2,FALSE)</f>
        <v>#N/A</v>
      </c>
      <c r="E9424" s="408" t="e">
        <f>VLOOKUP(C9424,X$4:Z9425,3,FALSE)</f>
        <v>#N/A</v>
      </c>
      <c r="F9424" s="97"/>
      <c r="G9424" s="97"/>
      <c r="H9424" s="116"/>
      <c r="I9424" s="116"/>
      <c r="J9424" s="97"/>
      <c r="AD9424" s="476"/>
      <c r="AI9424" s="473"/>
    </row>
    <row r="9425" spans="1:35" s="4" customFormat="1" x14ac:dyDescent="0.25">
      <c r="A9425" s="408">
        <f t="shared" si="140"/>
        <v>9423</v>
      </c>
      <c r="B9425" s="231"/>
      <c r="C9425" s="96"/>
      <c r="D9425" s="408" t="e">
        <f>VLOOKUP(C9425,X$4:Z9426,2,FALSE)</f>
        <v>#N/A</v>
      </c>
      <c r="E9425" s="408" t="e">
        <f>VLOOKUP(C9425,X$4:Z9426,3,FALSE)</f>
        <v>#N/A</v>
      </c>
      <c r="F9425" s="97"/>
      <c r="G9425" s="97"/>
      <c r="H9425" s="116"/>
      <c r="I9425" s="116"/>
      <c r="J9425" s="97"/>
      <c r="AD9425" s="476"/>
      <c r="AI9425" s="473"/>
    </row>
    <row r="9426" spans="1:35" s="4" customFormat="1" x14ac:dyDescent="0.25">
      <c r="A9426" s="408">
        <f t="shared" si="140"/>
        <v>9424</v>
      </c>
      <c r="B9426" s="231"/>
      <c r="C9426" s="96"/>
      <c r="D9426" s="408" t="e">
        <f>VLOOKUP(C9426,X$4:Z9427,2,FALSE)</f>
        <v>#N/A</v>
      </c>
      <c r="E9426" s="408" t="e">
        <f>VLOOKUP(C9426,X$4:Z9427,3,FALSE)</f>
        <v>#N/A</v>
      </c>
      <c r="F9426" s="97"/>
      <c r="G9426" s="97"/>
      <c r="H9426" s="116"/>
      <c r="I9426" s="116"/>
      <c r="J9426" s="97"/>
      <c r="AD9426" s="476"/>
      <c r="AI9426" s="473"/>
    </row>
    <row r="9427" spans="1:35" s="4" customFormat="1" x14ac:dyDescent="0.25">
      <c r="A9427" s="408">
        <f t="shared" si="140"/>
        <v>9425</v>
      </c>
      <c r="B9427" s="231"/>
      <c r="C9427" s="96"/>
      <c r="D9427" s="408" t="e">
        <f>VLOOKUP(C9427,X$4:Z9428,2,FALSE)</f>
        <v>#N/A</v>
      </c>
      <c r="E9427" s="408" t="e">
        <f>VLOOKUP(C9427,X$4:Z9428,3,FALSE)</f>
        <v>#N/A</v>
      </c>
      <c r="F9427" s="97"/>
      <c r="G9427" s="97"/>
      <c r="H9427" s="116"/>
      <c r="I9427" s="116"/>
      <c r="J9427" s="97"/>
      <c r="AD9427" s="476"/>
      <c r="AI9427" s="473"/>
    </row>
    <row r="9428" spans="1:35" s="4" customFormat="1" x14ac:dyDescent="0.25">
      <c r="A9428" s="408">
        <f t="shared" si="140"/>
        <v>9426</v>
      </c>
      <c r="B9428" s="231"/>
      <c r="C9428" s="96"/>
      <c r="D9428" s="408" t="e">
        <f>VLOOKUP(C9428,X$4:Z9429,2,FALSE)</f>
        <v>#N/A</v>
      </c>
      <c r="E9428" s="408" t="e">
        <f>VLOOKUP(C9428,X$4:Z9429,3,FALSE)</f>
        <v>#N/A</v>
      </c>
      <c r="F9428" s="97"/>
      <c r="G9428" s="97"/>
      <c r="H9428" s="116"/>
      <c r="I9428" s="116"/>
      <c r="J9428" s="97"/>
      <c r="AD9428" s="476"/>
      <c r="AI9428" s="473"/>
    </row>
    <row r="9429" spans="1:35" s="4" customFormat="1" x14ac:dyDescent="0.25">
      <c r="A9429" s="408">
        <f t="shared" si="140"/>
        <v>9427</v>
      </c>
      <c r="B9429" s="231"/>
      <c r="C9429" s="96"/>
      <c r="D9429" s="408" t="e">
        <f>VLOOKUP(C9429,X$4:Z9430,2,FALSE)</f>
        <v>#N/A</v>
      </c>
      <c r="E9429" s="408" t="e">
        <f>VLOOKUP(C9429,X$4:Z9430,3,FALSE)</f>
        <v>#N/A</v>
      </c>
      <c r="F9429" s="97"/>
      <c r="G9429" s="97"/>
      <c r="H9429" s="116"/>
      <c r="I9429" s="116"/>
      <c r="J9429" s="97"/>
      <c r="AD9429" s="476"/>
      <c r="AI9429" s="473"/>
    </row>
    <row r="9430" spans="1:35" s="4" customFormat="1" x14ac:dyDescent="0.25">
      <c r="A9430" s="408">
        <f t="shared" si="140"/>
        <v>9428</v>
      </c>
      <c r="B9430" s="231"/>
      <c r="C9430" s="96"/>
      <c r="D9430" s="408" t="e">
        <f>VLOOKUP(C9430,X$4:Z9431,2,FALSE)</f>
        <v>#N/A</v>
      </c>
      <c r="E9430" s="408" t="e">
        <f>VLOOKUP(C9430,X$4:Z9431,3,FALSE)</f>
        <v>#N/A</v>
      </c>
      <c r="F9430" s="97"/>
      <c r="G9430" s="97"/>
      <c r="H9430" s="116"/>
      <c r="I9430" s="116"/>
      <c r="J9430" s="97"/>
      <c r="AD9430" s="476"/>
      <c r="AI9430" s="473"/>
    </row>
    <row r="9431" spans="1:35" s="4" customFormat="1" x14ac:dyDescent="0.25">
      <c r="A9431" s="408">
        <f t="shared" si="140"/>
        <v>9429</v>
      </c>
      <c r="B9431" s="231"/>
      <c r="C9431" s="96"/>
      <c r="D9431" s="408" t="e">
        <f>VLOOKUP(C9431,X$4:Z9432,2,FALSE)</f>
        <v>#N/A</v>
      </c>
      <c r="E9431" s="408" t="e">
        <f>VLOOKUP(C9431,X$4:Z9432,3,FALSE)</f>
        <v>#N/A</v>
      </c>
      <c r="F9431" s="97"/>
      <c r="G9431" s="97"/>
      <c r="H9431" s="116"/>
      <c r="I9431" s="116"/>
      <c r="J9431" s="97"/>
      <c r="AD9431" s="476"/>
      <c r="AI9431" s="473"/>
    </row>
    <row r="9432" spans="1:35" s="4" customFormat="1" x14ac:dyDescent="0.25">
      <c r="A9432" s="408">
        <f t="shared" si="140"/>
        <v>9430</v>
      </c>
      <c r="B9432" s="231"/>
      <c r="C9432" s="96"/>
      <c r="D9432" s="408" t="e">
        <f>VLOOKUP(C9432,X$4:Z9433,2,FALSE)</f>
        <v>#N/A</v>
      </c>
      <c r="E9432" s="408" t="e">
        <f>VLOOKUP(C9432,X$4:Z9433,3,FALSE)</f>
        <v>#N/A</v>
      </c>
      <c r="F9432" s="97"/>
      <c r="G9432" s="97"/>
      <c r="H9432" s="116"/>
      <c r="I9432" s="116"/>
      <c r="J9432" s="97"/>
      <c r="AD9432" s="476"/>
      <c r="AI9432" s="473"/>
    </row>
    <row r="9433" spans="1:35" s="4" customFormat="1" x14ac:dyDescent="0.25">
      <c r="A9433" s="408">
        <f t="shared" si="140"/>
        <v>9431</v>
      </c>
      <c r="B9433" s="231"/>
      <c r="C9433" s="96"/>
      <c r="D9433" s="408" t="e">
        <f>VLOOKUP(C9433,X$4:Z9434,2,FALSE)</f>
        <v>#N/A</v>
      </c>
      <c r="E9433" s="408" t="e">
        <f>VLOOKUP(C9433,X$4:Z9434,3,FALSE)</f>
        <v>#N/A</v>
      </c>
      <c r="F9433" s="97"/>
      <c r="G9433" s="97"/>
      <c r="H9433" s="116"/>
      <c r="I9433" s="116"/>
      <c r="J9433" s="97"/>
      <c r="AD9433" s="476"/>
      <c r="AI9433" s="473"/>
    </row>
    <row r="9434" spans="1:35" s="4" customFormat="1" x14ac:dyDescent="0.25">
      <c r="A9434" s="408">
        <f t="shared" si="140"/>
        <v>9432</v>
      </c>
      <c r="B9434" s="231"/>
      <c r="C9434" s="96"/>
      <c r="D9434" s="408" t="e">
        <f>VLOOKUP(C9434,X$4:Z9435,2,FALSE)</f>
        <v>#N/A</v>
      </c>
      <c r="E9434" s="408" t="e">
        <f>VLOOKUP(C9434,X$4:Z9435,3,FALSE)</f>
        <v>#N/A</v>
      </c>
      <c r="F9434" s="97"/>
      <c r="G9434" s="97"/>
      <c r="H9434" s="116"/>
      <c r="I9434" s="116"/>
      <c r="J9434" s="97"/>
      <c r="AD9434" s="476"/>
      <c r="AI9434" s="473"/>
    </row>
    <row r="9435" spans="1:35" s="4" customFormat="1" x14ac:dyDescent="0.25">
      <c r="A9435" s="408">
        <f t="shared" si="140"/>
        <v>9433</v>
      </c>
      <c r="B9435" s="231"/>
      <c r="C9435" s="96"/>
      <c r="D9435" s="408" t="e">
        <f>VLOOKUP(C9435,X$4:Z9436,2,FALSE)</f>
        <v>#N/A</v>
      </c>
      <c r="E9435" s="408" t="e">
        <f>VLOOKUP(C9435,X$4:Z9436,3,FALSE)</f>
        <v>#N/A</v>
      </c>
      <c r="F9435" s="97"/>
      <c r="G9435" s="97"/>
      <c r="H9435" s="116"/>
      <c r="I9435" s="116"/>
      <c r="J9435" s="97"/>
      <c r="AD9435" s="476"/>
      <c r="AI9435" s="473"/>
    </row>
    <row r="9436" spans="1:35" s="4" customFormat="1" x14ac:dyDescent="0.25">
      <c r="A9436" s="408">
        <f t="shared" si="140"/>
        <v>9434</v>
      </c>
      <c r="B9436" s="231"/>
      <c r="C9436" s="96"/>
      <c r="D9436" s="408" t="e">
        <f>VLOOKUP(C9436,X$4:Z9437,2,FALSE)</f>
        <v>#N/A</v>
      </c>
      <c r="E9436" s="408" t="e">
        <f>VLOOKUP(C9436,X$4:Z9437,3,FALSE)</f>
        <v>#N/A</v>
      </c>
      <c r="F9436" s="97"/>
      <c r="G9436" s="97"/>
      <c r="H9436" s="116"/>
      <c r="I9436" s="116"/>
      <c r="J9436" s="97"/>
      <c r="AD9436" s="476"/>
      <c r="AI9436" s="473"/>
    </row>
    <row r="9437" spans="1:35" s="4" customFormat="1" x14ac:dyDescent="0.25">
      <c r="A9437" s="408">
        <f t="shared" si="140"/>
        <v>9435</v>
      </c>
      <c r="B9437" s="231"/>
      <c r="C9437" s="96"/>
      <c r="D9437" s="408" t="e">
        <f>VLOOKUP(C9437,X$4:Z9438,2,FALSE)</f>
        <v>#N/A</v>
      </c>
      <c r="E9437" s="408" t="e">
        <f>VLOOKUP(C9437,X$4:Z9438,3,FALSE)</f>
        <v>#N/A</v>
      </c>
      <c r="F9437" s="97"/>
      <c r="G9437" s="97"/>
      <c r="H9437" s="116"/>
      <c r="I9437" s="116"/>
      <c r="J9437" s="97"/>
      <c r="AD9437" s="476"/>
      <c r="AI9437" s="473"/>
    </row>
    <row r="9438" spans="1:35" s="4" customFormat="1" x14ac:dyDescent="0.25">
      <c r="A9438" s="408">
        <f t="shared" si="140"/>
        <v>9436</v>
      </c>
      <c r="B9438" s="231"/>
      <c r="C9438" s="96"/>
      <c r="D9438" s="408" t="e">
        <f>VLOOKUP(C9438,X$4:Z9439,2,FALSE)</f>
        <v>#N/A</v>
      </c>
      <c r="E9438" s="408" t="e">
        <f>VLOOKUP(C9438,X$4:Z9439,3,FALSE)</f>
        <v>#N/A</v>
      </c>
      <c r="F9438" s="97"/>
      <c r="G9438" s="97"/>
      <c r="H9438" s="116"/>
      <c r="I9438" s="116"/>
      <c r="J9438" s="97"/>
      <c r="AD9438" s="476"/>
      <c r="AI9438" s="473"/>
    </row>
    <row r="9439" spans="1:35" s="4" customFormat="1" x14ac:dyDescent="0.25">
      <c r="A9439" s="408">
        <f t="shared" si="140"/>
        <v>9437</v>
      </c>
      <c r="B9439" s="231"/>
      <c r="C9439" s="96"/>
      <c r="D9439" s="408" t="e">
        <f>VLOOKUP(C9439,X$4:Z9440,2,FALSE)</f>
        <v>#N/A</v>
      </c>
      <c r="E9439" s="408" t="e">
        <f>VLOOKUP(C9439,X$4:Z9440,3,FALSE)</f>
        <v>#N/A</v>
      </c>
      <c r="F9439" s="97"/>
      <c r="G9439" s="97"/>
      <c r="H9439" s="116"/>
      <c r="I9439" s="116"/>
      <c r="J9439" s="97"/>
      <c r="AD9439" s="476"/>
      <c r="AI9439" s="473"/>
    </row>
    <row r="9440" spans="1:35" s="4" customFormat="1" x14ac:dyDescent="0.25">
      <c r="A9440" s="408">
        <f t="shared" si="140"/>
        <v>9438</v>
      </c>
      <c r="B9440" s="231"/>
      <c r="C9440" s="96"/>
      <c r="D9440" s="408" t="e">
        <f>VLOOKUP(C9440,X$4:Z9441,2,FALSE)</f>
        <v>#N/A</v>
      </c>
      <c r="E9440" s="408" t="e">
        <f>VLOOKUP(C9440,X$4:Z9441,3,FALSE)</f>
        <v>#N/A</v>
      </c>
      <c r="F9440" s="97"/>
      <c r="G9440" s="97"/>
      <c r="H9440" s="116"/>
      <c r="I9440" s="116"/>
      <c r="J9440" s="97"/>
      <c r="AD9440" s="476"/>
      <c r="AI9440" s="473"/>
    </row>
    <row r="9441" spans="1:35" s="4" customFormat="1" x14ac:dyDescent="0.25">
      <c r="A9441" s="408">
        <f t="shared" si="140"/>
        <v>9439</v>
      </c>
      <c r="B9441" s="231"/>
      <c r="C9441" s="96"/>
      <c r="D9441" s="408" t="e">
        <f>VLOOKUP(C9441,X$4:Z9442,2,FALSE)</f>
        <v>#N/A</v>
      </c>
      <c r="E9441" s="408" t="e">
        <f>VLOOKUP(C9441,X$4:Z9442,3,FALSE)</f>
        <v>#N/A</v>
      </c>
      <c r="F9441" s="97"/>
      <c r="G9441" s="97"/>
      <c r="H9441" s="116"/>
      <c r="I9441" s="116"/>
      <c r="J9441" s="97"/>
      <c r="AD9441" s="476"/>
      <c r="AI9441" s="473"/>
    </row>
    <row r="9442" spans="1:35" s="4" customFormat="1" x14ac:dyDescent="0.25">
      <c r="A9442" s="408">
        <f t="shared" si="140"/>
        <v>9440</v>
      </c>
      <c r="B9442" s="231"/>
      <c r="C9442" s="96"/>
      <c r="D9442" s="408" t="e">
        <f>VLOOKUP(C9442,X$4:Z9443,2,FALSE)</f>
        <v>#N/A</v>
      </c>
      <c r="E9442" s="408" t="e">
        <f>VLOOKUP(C9442,X$4:Z9443,3,FALSE)</f>
        <v>#N/A</v>
      </c>
      <c r="F9442" s="97"/>
      <c r="G9442" s="97"/>
      <c r="H9442" s="116"/>
      <c r="I9442" s="116"/>
      <c r="J9442" s="97"/>
      <c r="AD9442" s="476"/>
      <c r="AI9442" s="473"/>
    </row>
    <row r="9443" spans="1:35" s="4" customFormat="1" x14ac:dyDescent="0.25">
      <c r="A9443" s="408">
        <f t="shared" si="140"/>
        <v>9441</v>
      </c>
      <c r="B9443" s="231"/>
      <c r="C9443" s="96"/>
      <c r="D9443" s="408" t="e">
        <f>VLOOKUP(C9443,X$4:Z9444,2,FALSE)</f>
        <v>#N/A</v>
      </c>
      <c r="E9443" s="408" t="e">
        <f>VLOOKUP(C9443,X$4:Z9444,3,FALSE)</f>
        <v>#N/A</v>
      </c>
      <c r="F9443" s="97"/>
      <c r="G9443" s="97"/>
      <c r="H9443" s="116"/>
      <c r="I9443" s="116"/>
      <c r="J9443" s="97"/>
      <c r="AD9443" s="476"/>
      <c r="AI9443" s="473"/>
    </row>
    <row r="9444" spans="1:35" s="4" customFormat="1" x14ac:dyDescent="0.25">
      <c r="A9444" s="408">
        <f t="shared" ref="A9444:A9507" si="141">ROW()-2</f>
        <v>9442</v>
      </c>
      <c r="B9444" s="231"/>
      <c r="C9444" s="96"/>
      <c r="D9444" s="408" t="e">
        <f>VLOOKUP(C9444,X$4:Z9445,2,FALSE)</f>
        <v>#N/A</v>
      </c>
      <c r="E9444" s="408" t="e">
        <f>VLOOKUP(C9444,X$4:Z9445,3,FALSE)</f>
        <v>#N/A</v>
      </c>
      <c r="F9444" s="97"/>
      <c r="G9444" s="97"/>
      <c r="H9444" s="116"/>
      <c r="I9444" s="116"/>
      <c r="J9444" s="97"/>
      <c r="AD9444" s="476"/>
      <c r="AI9444" s="473"/>
    </row>
    <row r="9445" spans="1:35" s="4" customFormat="1" x14ac:dyDescent="0.25">
      <c r="A9445" s="408">
        <f t="shared" si="141"/>
        <v>9443</v>
      </c>
      <c r="B9445" s="231"/>
      <c r="C9445" s="96"/>
      <c r="D9445" s="408" t="e">
        <f>VLOOKUP(C9445,X$4:Z9446,2,FALSE)</f>
        <v>#N/A</v>
      </c>
      <c r="E9445" s="408" t="e">
        <f>VLOOKUP(C9445,X$4:Z9446,3,FALSE)</f>
        <v>#N/A</v>
      </c>
      <c r="F9445" s="97"/>
      <c r="G9445" s="97"/>
      <c r="H9445" s="116"/>
      <c r="I9445" s="116"/>
      <c r="J9445" s="97"/>
      <c r="AD9445" s="476"/>
      <c r="AI9445" s="473"/>
    </row>
    <row r="9446" spans="1:35" s="4" customFormat="1" x14ac:dyDescent="0.25">
      <c r="A9446" s="408">
        <f t="shared" si="141"/>
        <v>9444</v>
      </c>
      <c r="B9446" s="231"/>
      <c r="C9446" s="96"/>
      <c r="D9446" s="408" t="e">
        <f>VLOOKUP(C9446,X$4:Z9447,2,FALSE)</f>
        <v>#N/A</v>
      </c>
      <c r="E9446" s="408" t="e">
        <f>VLOOKUP(C9446,X$4:Z9447,3,FALSE)</f>
        <v>#N/A</v>
      </c>
      <c r="F9446" s="97"/>
      <c r="G9446" s="97"/>
      <c r="H9446" s="116"/>
      <c r="I9446" s="116"/>
      <c r="J9446" s="97"/>
      <c r="AD9446" s="476"/>
      <c r="AI9446" s="473"/>
    </row>
    <row r="9447" spans="1:35" s="4" customFormat="1" x14ac:dyDescent="0.25">
      <c r="A9447" s="408">
        <f t="shared" si="141"/>
        <v>9445</v>
      </c>
      <c r="B9447" s="231"/>
      <c r="C9447" s="96"/>
      <c r="D9447" s="408" t="e">
        <f>VLOOKUP(C9447,X$4:Z9448,2,FALSE)</f>
        <v>#N/A</v>
      </c>
      <c r="E9447" s="408" t="e">
        <f>VLOOKUP(C9447,X$4:Z9448,3,FALSE)</f>
        <v>#N/A</v>
      </c>
      <c r="F9447" s="97"/>
      <c r="G9447" s="97"/>
      <c r="H9447" s="116"/>
      <c r="I9447" s="116"/>
      <c r="J9447" s="97"/>
      <c r="AD9447" s="476"/>
      <c r="AI9447" s="473"/>
    </row>
    <row r="9448" spans="1:35" s="4" customFormat="1" x14ac:dyDescent="0.25">
      <c r="A9448" s="408">
        <f t="shared" si="141"/>
        <v>9446</v>
      </c>
      <c r="B9448" s="231"/>
      <c r="C9448" s="96"/>
      <c r="D9448" s="408" t="e">
        <f>VLOOKUP(C9448,X$4:Z9449,2,FALSE)</f>
        <v>#N/A</v>
      </c>
      <c r="E9448" s="408" t="e">
        <f>VLOOKUP(C9448,X$4:Z9449,3,FALSE)</f>
        <v>#N/A</v>
      </c>
      <c r="F9448" s="97"/>
      <c r="G9448" s="97"/>
      <c r="H9448" s="116"/>
      <c r="I9448" s="116"/>
      <c r="J9448" s="97"/>
      <c r="AD9448" s="476"/>
      <c r="AI9448" s="473"/>
    </row>
    <row r="9449" spans="1:35" s="4" customFormat="1" x14ac:dyDescent="0.25">
      <c r="A9449" s="408">
        <f t="shared" si="141"/>
        <v>9447</v>
      </c>
      <c r="B9449" s="231"/>
      <c r="C9449" s="96"/>
      <c r="D9449" s="408" t="e">
        <f>VLOOKUP(C9449,X$4:Z9450,2,FALSE)</f>
        <v>#N/A</v>
      </c>
      <c r="E9449" s="408" t="e">
        <f>VLOOKUP(C9449,X$4:Z9450,3,FALSE)</f>
        <v>#N/A</v>
      </c>
      <c r="F9449" s="97"/>
      <c r="G9449" s="97"/>
      <c r="H9449" s="116"/>
      <c r="I9449" s="116"/>
      <c r="J9449" s="97"/>
      <c r="AD9449" s="476"/>
      <c r="AI9449" s="473"/>
    </row>
    <row r="9450" spans="1:35" s="4" customFormat="1" x14ac:dyDescent="0.25">
      <c r="A9450" s="408">
        <f t="shared" si="141"/>
        <v>9448</v>
      </c>
      <c r="B9450" s="231"/>
      <c r="C9450" s="96"/>
      <c r="D9450" s="408" t="e">
        <f>VLOOKUP(C9450,X$4:Z9451,2,FALSE)</f>
        <v>#N/A</v>
      </c>
      <c r="E9450" s="408" t="e">
        <f>VLOOKUP(C9450,X$4:Z9451,3,FALSE)</f>
        <v>#N/A</v>
      </c>
      <c r="F9450" s="97"/>
      <c r="G9450" s="97"/>
      <c r="H9450" s="116"/>
      <c r="I9450" s="116"/>
      <c r="J9450" s="97"/>
      <c r="AD9450" s="476"/>
      <c r="AI9450" s="473"/>
    </row>
    <row r="9451" spans="1:35" s="4" customFormat="1" x14ac:dyDescent="0.25">
      <c r="A9451" s="408">
        <f t="shared" si="141"/>
        <v>9449</v>
      </c>
      <c r="B9451" s="231"/>
      <c r="C9451" s="96"/>
      <c r="D9451" s="408" t="e">
        <f>VLOOKUP(C9451,X$4:Z9452,2,FALSE)</f>
        <v>#N/A</v>
      </c>
      <c r="E9451" s="408" t="e">
        <f>VLOOKUP(C9451,X$4:Z9452,3,FALSE)</f>
        <v>#N/A</v>
      </c>
      <c r="F9451" s="97"/>
      <c r="G9451" s="97"/>
      <c r="H9451" s="116"/>
      <c r="I9451" s="116"/>
      <c r="J9451" s="97"/>
      <c r="AD9451" s="476"/>
      <c r="AI9451" s="473"/>
    </row>
    <row r="9452" spans="1:35" s="4" customFormat="1" x14ac:dyDescent="0.25">
      <c r="A9452" s="408">
        <f t="shared" si="141"/>
        <v>9450</v>
      </c>
      <c r="B9452" s="231"/>
      <c r="C9452" s="96"/>
      <c r="D9452" s="408" t="e">
        <f>VLOOKUP(C9452,X$4:Z9453,2,FALSE)</f>
        <v>#N/A</v>
      </c>
      <c r="E9452" s="408" t="e">
        <f>VLOOKUP(C9452,X$4:Z9453,3,FALSE)</f>
        <v>#N/A</v>
      </c>
      <c r="F9452" s="97"/>
      <c r="G9452" s="97"/>
      <c r="H9452" s="116"/>
      <c r="I9452" s="116"/>
      <c r="J9452" s="97"/>
      <c r="AD9452" s="476"/>
      <c r="AI9452" s="473"/>
    </row>
    <row r="9453" spans="1:35" s="4" customFormat="1" x14ac:dyDescent="0.25">
      <c r="A9453" s="408">
        <f t="shared" si="141"/>
        <v>9451</v>
      </c>
      <c r="B9453" s="231"/>
      <c r="C9453" s="96"/>
      <c r="D9453" s="408" t="e">
        <f>VLOOKUP(C9453,X$4:Z9454,2,FALSE)</f>
        <v>#N/A</v>
      </c>
      <c r="E9453" s="408" t="e">
        <f>VLOOKUP(C9453,X$4:Z9454,3,FALSE)</f>
        <v>#N/A</v>
      </c>
      <c r="F9453" s="97"/>
      <c r="G9453" s="97"/>
      <c r="H9453" s="116"/>
      <c r="I9453" s="116"/>
      <c r="J9453" s="97"/>
      <c r="AD9453" s="476"/>
      <c r="AI9453" s="473"/>
    </row>
    <row r="9454" spans="1:35" s="4" customFormat="1" x14ac:dyDescent="0.25">
      <c r="A9454" s="408">
        <f t="shared" si="141"/>
        <v>9452</v>
      </c>
      <c r="B9454" s="231"/>
      <c r="C9454" s="96"/>
      <c r="D9454" s="408" t="e">
        <f>VLOOKUP(C9454,X$4:Z9455,2,FALSE)</f>
        <v>#N/A</v>
      </c>
      <c r="E9454" s="408" t="e">
        <f>VLOOKUP(C9454,X$4:Z9455,3,FALSE)</f>
        <v>#N/A</v>
      </c>
      <c r="F9454" s="97"/>
      <c r="G9454" s="97"/>
      <c r="H9454" s="116"/>
      <c r="I9454" s="116"/>
      <c r="J9454" s="97"/>
      <c r="AD9454" s="476"/>
      <c r="AI9454" s="473"/>
    </row>
    <row r="9455" spans="1:35" s="4" customFormat="1" x14ac:dyDescent="0.25">
      <c r="A9455" s="408">
        <f t="shared" si="141"/>
        <v>9453</v>
      </c>
      <c r="B9455" s="231"/>
      <c r="C9455" s="96"/>
      <c r="D9455" s="408" t="e">
        <f>VLOOKUP(C9455,X$4:Z9456,2,FALSE)</f>
        <v>#N/A</v>
      </c>
      <c r="E9455" s="408" t="e">
        <f>VLOOKUP(C9455,X$4:Z9456,3,FALSE)</f>
        <v>#N/A</v>
      </c>
      <c r="F9455" s="97"/>
      <c r="G9455" s="97"/>
      <c r="H9455" s="116"/>
      <c r="I9455" s="116"/>
      <c r="J9455" s="97"/>
      <c r="AD9455" s="476"/>
      <c r="AI9455" s="473"/>
    </row>
    <row r="9456" spans="1:35" s="4" customFormat="1" x14ac:dyDescent="0.25">
      <c r="A9456" s="408">
        <f t="shared" si="141"/>
        <v>9454</v>
      </c>
      <c r="B9456" s="231"/>
      <c r="C9456" s="96"/>
      <c r="D9456" s="408" t="e">
        <f>VLOOKUP(C9456,X$4:Z9457,2,FALSE)</f>
        <v>#N/A</v>
      </c>
      <c r="E9456" s="408" t="e">
        <f>VLOOKUP(C9456,X$4:Z9457,3,FALSE)</f>
        <v>#N/A</v>
      </c>
      <c r="F9456" s="97"/>
      <c r="G9456" s="97"/>
      <c r="H9456" s="116"/>
      <c r="I9456" s="116"/>
      <c r="J9456" s="97"/>
      <c r="AD9456" s="476"/>
      <c r="AI9456" s="473"/>
    </row>
    <row r="9457" spans="1:35" s="4" customFormat="1" x14ac:dyDescent="0.25">
      <c r="A9457" s="408">
        <f t="shared" si="141"/>
        <v>9455</v>
      </c>
      <c r="B9457" s="231"/>
      <c r="C9457" s="96"/>
      <c r="D9457" s="408" t="e">
        <f>VLOOKUP(C9457,X$4:Z9458,2,FALSE)</f>
        <v>#N/A</v>
      </c>
      <c r="E9457" s="408" t="e">
        <f>VLOOKUP(C9457,X$4:Z9458,3,FALSE)</f>
        <v>#N/A</v>
      </c>
      <c r="F9457" s="97"/>
      <c r="G9457" s="97"/>
      <c r="H9457" s="116"/>
      <c r="I9457" s="116"/>
      <c r="J9457" s="97"/>
      <c r="AD9457" s="476"/>
      <c r="AI9457" s="473"/>
    </row>
    <row r="9458" spans="1:35" s="4" customFormat="1" x14ac:dyDescent="0.25">
      <c r="A9458" s="408">
        <f t="shared" si="141"/>
        <v>9456</v>
      </c>
      <c r="B9458" s="231"/>
      <c r="C9458" s="96"/>
      <c r="D9458" s="408" t="e">
        <f>VLOOKUP(C9458,X$4:Z9459,2,FALSE)</f>
        <v>#N/A</v>
      </c>
      <c r="E9458" s="408" t="e">
        <f>VLOOKUP(C9458,X$4:Z9459,3,FALSE)</f>
        <v>#N/A</v>
      </c>
      <c r="F9458" s="97"/>
      <c r="G9458" s="97"/>
      <c r="H9458" s="116"/>
      <c r="I9458" s="116"/>
      <c r="J9458" s="97"/>
      <c r="AD9458" s="476"/>
      <c r="AI9458" s="473"/>
    </row>
    <row r="9459" spans="1:35" s="4" customFormat="1" x14ac:dyDescent="0.25">
      <c r="A9459" s="408">
        <f t="shared" si="141"/>
        <v>9457</v>
      </c>
      <c r="B9459" s="231"/>
      <c r="C9459" s="96"/>
      <c r="D9459" s="408" t="e">
        <f>VLOOKUP(C9459,X$4:Z9460,2,FALSE)</f>
        <v>#N/A</v>
      </c>
      <c r="E9459" s="408" t="e">
        <f>VLOOKUP(C9459,X$4:Z9460,3,FALSE)</f>
        <v>#N/A</v>
      </c>
      <c r="F9459" s="97"/>
      <c r="G9459" s="97"/>
      <c r="H9459" s="116"/>
      <c r="I9459" s="116"/>
      <c r="J9459" s="97"/>
      <c r="AD9459" s="476"/>
      <c r="AI9459" s="473"/>
    </row>
    <row r="9460" spans="1:35" s="4" customFormat="1" x14ac:dyDescent="0.25">
      <c r="A9460" s="408">
        <f t="shared" si="141"/>
        <v>9458</v>
      </c>
      <c r="B9460" s="231"/>
      <c r="C9460" s="96"/>
      <c r="D9460" s="408" t="e">
        <f>VLOOKUP(C9460,X$4:Z9461,2,FALSE)</f>
        <v>#N/A</v>
      </c>
      <c r="E9460" s="408" t="e">
        <f>VLOOKUP(C9460,X$4:Z9461,3,FALSE)</f>
        <v>#N/A</v>
      </c>
      <c r="F9460" s="97"/>
      <c r="G9460" s="97"/>
      <c r="H9460" s="116"/>
      <c r="I9460" s="116"/>
      <c r="J9460" s="97"/>
      <c r="AD9460" s="476"/>
      <c r="AI9460" s="473"/>
    </row>
    <row r="9461" spans="1:35" s="4" customFormat="1" x14ac:dyDescent="0.25">
      <c r="A9461" s="408">
        <f t="shared" si="141"/>
        <v>9459</v>
      </c>
      <c r="B9461" s="231"/>
      <c r="C9461" s="96"/>
      <c r="D9461" s="408" t="e">
        <f>VLOOKUP(C9461,X$4:Z9462,2,FALSE)</f>
        <v>#N/A</v>
      </c>
      <c r="E9461" s="408" t="e">
        <f>VLOOKUP(C9461,X$4:Z9462,3,FALSE)</f>
        <v>#N/A</v>
      </c>
      <c r="F9461" s="97"/>
      <c r="G9461" s="97"/>
      <c r="H9461" s="116"/>
      <c r="I9461" s="116"/>
      <c r="J9461" s="97"/>
      <c r="AD9461" s="476"/>
      <c r="AI9461" s="473"/>
    </row>
    <row r="9462" spans="1:35" s="4" customFormat="1" x14ac:dyDescent="0.25">
      <c r="A9462" s="408">
        <f t="shared" si="141"/>
        <v>9460</v>
      </c>
      <c r="B9462" s="231"/>
      <c r="C9462" s="96"/>
      <c r="D9462" s="408" t="e">
        <f>VLOOKUP(C9462,X$4:Z9463,2,FALSE)</f>
        <v>#N/A</v>
      </c>
      <c r="E9462" s="408" t="e">
        <f>VLOOKUP(C9462,X$4:Z9463,3,FALSE)</f>
        <v>#N/A</v>
      </c>
      <c r="F9462" s="97"/>
      <c r="G9462" s="97"/>
      <c r="H9462" s="116"/>
      <c r="I9462" s="116"/>
      <c r="J9462" s="97"/>
      <c r="AD9462" s="476"/>
      <c r="AI9462" s="473"/>
    </row>
    <row r="9463" spans="1:35" s="4" customFormat="1" x14ac:dyDescent="0.25">
      <c r="A9463" s="408">
        <f t="shared" si="141"/>
        <v>9461</v>
      </c>
      <c r="B9463" s="231"/>
      <c r="C9463" s="96"/>
      <c r="D9463" s="408" t="e">
        <f>VLOOKUP(C9463,X$4:Z9464,2,FALSE)</f>
        <v>#N/A</v>
      </c>
      <c r="E9463" s="408" t="e">
        <f>VLOOKUP(C9463,X$4:Z9464,3,FALSE)</f>
        <v>#N/A</v>
      </c>
      <c r="F9463" s="97"/>
      <c r="G9463" s="97"/>
      <c r="H9463" s="116"/>
      <c r="I9463" s="116"/>
      <c r="J9463" s="97"/>
      <c r="AD9463" s="476"/>
      <c r="AI9463" s="473"/>
    </row>
    <row r="9464" spans="1:35" s="4" customFormat="1" x14ac:dyDescent="0.25">
      <c r="A9464" s="408">
        <f t="shared" si="141"/>
        <v>9462</v>
      </c>
      <c r="B9464" s="231"/>
      <c r="C9464" s="96"/>
      <c r="D9464" s="408" t="e">
        <f>VLOOKUP(C9464,X$4:Z9465,2,FALSE)</f>
        <v>#N/A</v>
      </c>
      <c r="E9464" s="408" t="e">
        <f>VLOOKUP(C9464,X$4:Z9465,3,FALSE)</f>
        <v>#N/A</v>
      </c>
      <c r="F9464" s="97"/>
      <c r="G9464" s="97"/>
      <c r="H9464" s="116"/>
      <c r="I9464" s="116"/>
      <c r="J9464" s="97"/>
      <c r="AD9464" s="476"/>
      <c r="AI9464" s="473"/>
    </row>
    <row r="9465" spans="1:35" s="4" customFormat="1" x14ac:dyDescent="0.25">
      <c r="A9465" s="408">
        <f t="shared" si="141"/>
        <v>9463</v>
      </c>
      <c r="B9465" s="231"/>
      <c r="C9465" s="96"/>
      <c r="D9465" s="408" t="e">
        <f>VLOOKUP(C9465,X$4:Z9466,2,FALSE)</f>
        <v>#N/A</v>
      </c>
      <c r="E9465" s="408" t="e">
        <f>VLOOKUP(C9465,X$4:Z9466,3,FALSE)</f>
        <v>#N/A</v>
      </c>
      <c r="F9465" s="97"/>
      <c r="G9465" s="97"/>
      <c r="H9465" s="116"/>
      <c r="I9465" s="116"/>
      <c r="J9465" s="97"/>
      <c r="AD9465" s="476"/>
      <c r="AI9465" s="473"/>
    </row>
    <row r="9466" spans="1:35" s="4" customFormat="1" x14ac:dyDescent="0.25">
      <c r="A9466" s="408">
        <f t="shared" si="141"/>
        <v>9464</v>
      </c>
      <c r="B9466" s="231"/>
      <c r="C9466" s="96"/>
      <c r="D9466" s="408" t="e">
        <f>VLOOKUP(C9466,X$4:Z9467,2,FALSE)</f>
        <v>#N/A</v>
      </c>
      <c r="E9466" s="408" t="e">
        <f>VLOOKUP(C9466,X$4:Z9467,3,FALSE)</f>
        <v>#N/A</v>
      </c>
      <c r="F9466" s="97"/>
      <c r="G9466" s="97"/>
      <c r="H9466" s="116"/>
      <c r="I9466" s="116"/>
      <c r="J9466" s="97"/>
      <c r="AD9466" s="476"/>
      <c r="AI9466" s="473"/>
    </row>
    <row r="9467" spans="1:35" s="4" customFormat="1" x14ac:dyDescent="0.25">
      <c r="A9467" s="408">
        <f t="shared" si="141"/>
        <v>9465</v>
      </c>
      <c r="B9467" s="231"/>
      <c r="C9467" s="96"/>
      <c r="D9467" s="408" t="e">
        <f>VLOOKUP(C9467,X$4:Z9468,2,FALSE)</f>
        <v>#N/A</v>
      </c>
      <c r="E9467" s="408" t="e">
        <f>VLOOKUP(C9467,X$4:Z9468,3,FALSE)</f>
        <v>#N/A</v>
      </c>
      <c r="F9467" s="97"/>
      <c r="G9467" s="97"/>
      <c r="H9467" s="116"/>
      <c r="I9467" s="116"/>
      <c r="J9467" s="97"/>
      <c r="AD9467" s="476"/>
      <c r="AI9467" s="473"/>
    </row>
    <row r="9468" spans="1:35" s="4" customFormat="1" x14ac:dyDescent="0.25">
      <c r="A9468" s="408">
        <f t="shared" si="141"/>
        <v>9466</v>
      </c>
      <c r="B9468" s="231"/>
      <c r="C9468" s="96"/>
      <c r="D9468" s="408" t="e">
        <f>VLOOKUP(C9468,X$4:Z9469,2,FALSE)</f>
        <v>#N/A</v>
      </c>
      <c r="E9468" s="408" t="e">
        <f>VLOOKUP(C9468,X$4:Z9469,3,FALSE)</f>
        <v>#N/A</v>
      </c>
      <c r="F9468" s="97"/>
      <c r="G9468" s="97"/>
      <c r="H9468" s="116"/>
      <c r="I9468" s="116"/>
      <c r="J9468" s="97"/>
      <c r="AD9468" s="476"/>
      <c r="AI9468" s="473"/>
    </row>
    <row r="9469" spans="1:35" s="4" customFormat="1" x14ac:dyDescent="0.25">
      <c r="A9469" s="408">
        <f t="shared" si="141"/>
        <v>9467</v>
      </c>
      <c r="B9469" s="231"/>
      <c r="C9469" s="96"/>
      <c r="D9469" s="408" t="e">
        <f>VLOOKUP(C9469,X$4:Z9470,2,FALSE)</f>
        <v>#N/A</v>
      </c>
      <c r="E9469" s="408" t="e">
        <f>VLOOKUP(C9469,X$4:Z9470,3,FALSE)</f>
        <v>#N/A</v>
      </c>
      <c r="F9469" s="97"/>
      <c r="G9469" s="97"/>
      <c r="H9469" s="116"/>
      <c r="I9469" s="116"/>
      <c r="J9469" s="97"/>
      <c r="AD9469" s="476"/>
      <c r="AI9469" s="473"/>
    </row>
    <row r="9470" spans="1:35" s="4" customFormat="1" x14ac:dyDescent="0.25">
      <c r="A9470" s="408">
        <f t="shared" si="141"/>
        <v>9468</v>
      </c>
      <c r="B9470" s="231"/>
      <c r="C9470" s="96"/>
      <c r="D9470" s="408" t="e">
        <f>VLOOKUP(C9470,X$4:Z9471,2,FALSE)</f>
        <v>#N/A</v>
      </c>
      <c r="E9470" s="408" t="e">
        <f>VLOOKUP(C9470,X$4:Z9471,3,FALSE)</f>
        <v>#N/A</v>
      </c>
      <c r="F9470" s="97"/>
      <c r="G9470" s="97"/>
      <c r="H9470" s="116"/>
      <c r="I9470" s="116"/>
      <c r="J9470" s="97"/>
      <c r="AD9470" s="476"/>
      <c r="AI9470" s="473"/>
    </row>
    <row r="9471" spans="1:35" s="4" customFormat="1" x14ac:dyDescent="0.25">
      <c r="A9471" s="408">
        <f t="shared" si="141"/>
        <v>9469</v>
      </c>
      <c r="B9471" s="231"/>
      <c r="C9471" s="96"/>
      <c r="D9471" s="408" t="e">
        <f>VLOOKUP(C9471,X$4:Z9472,2,FALSE)</f>
        <v>#N/A</v>
      </c>
      <c r="E9471" s="408" t="e">
        <f>VLOOKUP(C9471,X$4:Z9472,3,FALSE)</f>
        <v>#N/A</v>
      </c>
      <c r="F9471" s="97"/>
      <c r="G9471" s="97"/>
      <c r="H9471" s="116"/>
      <c r="I9471" s="116"/>
      <c r="J9471" s="97"/>
      <c r="AD9471" s="476"/>
      <c r="AI9471" s="473"/>
    </row>
    <row r="9472" spans="1:35" s="4" customFormat="1" x14ac:dyDescent="0.25">
      <c r="A9472" s="408">
        <f t="shared" si="141"/>
        <v>9470</v>
      </c>
      <c r="B9472" s="231"/>
      <c r="C9472" s="96"/>
      <c r="D9472" s="408" t="e">
        <f>VLOOKUP(C9472,X$4:Z9473,2,FALSE)</f>
        <v>#N/A</v>
      </c>
      <c r="E9472" s="408" t="e">
        <f>VLOOKUP(C9472,X$4:Z9473,3,FALSE)</f>
        <v>#N/A</v>
      </c>
      <c r="F9472" s="97"/>
      <c r="G9472" s="97"/>
      <c r="H9472" s="116"/>
      <c r="I9472" s="116"/>
      <c r="J9472" s="97"/>
      <c r="AD9472" s="476"/>
      <c r="AI9472" s="473"/>
    </row>
    <row r="9473" spans="1:35" s="4" customFormat="1" x14ac:dyDescent="0.25">
      <c r="A9473" s="408">
        <f t="shared" si="141"/>
        <v>9471</v>
      </c>
      <c r="B9473" s="231"/>
      <c r="C9473" s="96"/>
      <c r="D9473" s="408" t="e">
        <f>VLOOKUP(C9473,X$4:Z9474,2,FALSE)</f>
        <v>#N/A</v>
      </c>
      <c r="E9473" s="408" t="e">
        <f>VLOOKUP(C9473,X$4:Z9474,3,FALSE)</f>
        <v>#N/A</v>
      </c>
      <c r="F9473" s="97"/>
      <c r="G9473" s="97"/>
      <c r="H9473" s="116"/>
      <c r="I9473" s="116"/>
      <c r="J9473" s="97"/>
      <c r="AD9473" s="476"/>
      <c r="AI9473" s="473"/>
    </row>
    <row r="9474" spans="1:35" s="4" customFormat="1" x14ac:dyDescent="0.25">
      <c r="A9474" s="408">
        <f t="shared" si="141"/>
        <v>9472</v>
      </c>
      <c r="B9474" s="231"/>
      <c r="C9474" s="96"/>
      <c r="D9474" s="408" t="e">
        <f>VLOOKUP(C9474,X$4:Z9475,2,FALSE)</f>
        <v>#N/A</v>
      </c>
      <c r="E9474" s="408" t="e">
        <f>VLOOKUP(C9474,X$4:Z9475,3,FALSE)</f>
        <v>#N/A</v>
      </c>
      <c r="F9474" s="97"/>
      <c r="G9474" s="97"/>
      <c r="H9474" s="116"/>
      <c r="I9474" s="116"/>
      <c r="J9474" s="97"/>
      <c r="AD9474" s="476"/>
      <c r="AI9474" s="473"/>
    </row>
    <row r="9475" spans="1:35" s="4" customFormat="1" x14ac:dyDescent="0.25">
      <c r="A9475" s="408">
        <f t="shared" si="141"/>
        <v>9473</v>
      </c>
      <c r="B9475" s="231"/>
      <c r="C9475" s="96"/>
      <c r="D9475" s="408" t="e">
        <f>VLOOKUP(C9475,X$4:Z9476,2,FALSE)</f>
        <v>#N/A</v>
      </c>
      <c r="E9475" s="408" t="e">
        <f>VLOOKUP(C9475,X$4:Z9476,3,FALSE)</f>
        <v>#N/A</v>
      </c>
      <c r="F9475" s="97"/>
      <c r="G9475" s="97"/>
      <c r="H9475" s="116"/>
      <c r="I9475" s="116"/>
      <c r="J9475" s="97"/>
      <c r="AD9475" s="476"/>
      <c r="AI9475" s="473"/>
    </row>
    <row r="9476" spans="1:35" s="4" customFormat="1" x14ac:dyDescent="0.25">
      <c r="A9476" s="408">
        <f t="shared" si="141"/>
        <v>9474</v>
      </c>
      <c r="B9476" s="231"/>
      <c r="C9476" s="96"/>
      <c r="D9476" s="408" t="e">
        <f>VLOOKUP(C9476,X$4:Z9477,2,FALSE)</f>
        <v>#N/A</v>
      </c>
      <c r="E9476" s="408" t="e">
        <f>VLOOKUP(C9476,X$4:Z9477,3,FALSE)</f>
        <v>#N/A</v>
      </c>
      <c r="F9476" s="97"/>
      <c r="G9476" s="97"/>
      <c r="H9476" s="116"/>
      <c r="I9476" s="116"/>
      <c r="J9476" s="97"/>
      <c r="AD9476" s="476"/>
      <c r="AI9476" s="473"/>
    </row>
    <row r="9477" spans="1:35" s="4" customFormat="1" x14ac:dyDescent="0.25">
      <c r="A9477" s="408">
        <f t="shared" si="141"/>
        <v>9475</v>
      </c>
      <c r="B9477" s="231"/>
      <c r="C9477" s="96"/>
      <c r="D9477" s="408" t="e">
        <f>VLOOKUP(C9477,X$4:Z9478,2,FALSE)</f>
        <v>#N/A</v>
      </c>
      <c r="E9477" s="408" t="e">
        <f>VLOOKUP(C9477,X$4:Z9478,3,FALSE)</f>
        <v>#N/A</v>
      </c>
      <c r="F9477" s="97"/>
      <c r="G9477" s="97"/>
      <c r="H9477" s="116"/>
      <c r="I9477" s="116"/>
      <c r="J9477" s="97"/>
      <c r="AD9477" s="476"/>
      <c r="AI9477" s="473"/>
    </row>
    <row r="9478" spans="1:35" s="4" customFormat="1" x14ac:dyDescent="0.25">
      <c r="A9478" s="408">
        <f t="shared" si="141"/>
        <v>9476</v>
      </c>
      <c r="B9478" s="231"/>
      <c r="C9478" s="96"/>
      <c r="D9478" s="408" t="e">
        <f>VLOOKUP(C9478,X$4:Z9479,2,FALSE)</f>
        <v>#N/A</v>
      </c>
      <c r="E9478" s="408" t="e">
        <f>VLOOKUP(C9478,X$4:Z9479,3,FALSE)</f>
        <v>#N/A</v>
      </c>
      <c r="F9478" s="97"/>
      <c r="G9478" s="97"/>
      <c r="H9478" s="116"/>
      <c r="I9478" s="116"/>
      <c r="J9478" s="97"/>
      <c r="AD9478" s="476"/>
      <c r="AI9478" s="473"/>
    </row>
    <row r="9479" spans="1:35" s="4" customFormat="1" x14ac:dyDescent="0.25">
      <c r="A9479" s="408">
        <f t="shared" si="141"/>
        <v>9477</v>
      </c>
      <c r="B9479" s="231"/>
      <c r="C9479" s="96"/>
      <c r="D9479" s="408" t="e">
        <f>VLOOKUP(C9479,X$4:Z9480,2,FALSE)</f>
        <v>#N/A</v>
      </c>
      <c r="E9479" s="408" t="e">
        <f>VLOOKUP(C9479,X$4:Z9480,3,FALSE)</f>
        <v>#N/A</v>
      </c>
      <c r="F9479" s="97"/>
      <c r="G9479" s="97"/>
      <c r="H9479" s="116"/>
      <c r="I9479" s="116"/>
      <c r="J9479" s="97"/>
      <c r="AD9479" s="476"/>
      <c r="AI9479" s="473"/>
    </row>
    <row r="9480" spans="1:35" s="4" customFormat="1" x14ac:dyDescent="0.25">
      <c r="A9480" s="408">
        <f t="shared" si="141"/>
        <v>9478</v>
      </c>
      <c r="B9480" s="231"/>
      <c r="C9480" s="96"/>
      <c r="D9480" s="408" t="e">
        <f>VLOOKUP(C9480,X$4:Z9481,2,FALSE)</f>
        <v>#N/A</v>
      </c>
      <c r="E9480" s="408" t="e">
        <f>VLOOKUP(C9480,X$4:Z9481,3,FALSE)</f>
        <v>#N/A</v>
      </c>
      <c r="F9480" s="97"/>
      <c r="G9480" s="97"/>
      <c r="H9480" s="116"/>
      <c r="I9480" s="116"/>
      <c r="J9480" s="97"/>
      <c r="AD9480" s="476"/>
      <c r="AI9480" s="473"/>
    </row>
    <row r="9481" spans="1:35" s="4" customFormat="1" x14ac:dyDescent="0.25">
      <c r="A9481" s="408">
        <f t="shared" si="141"/>
        <v>9479</v>
      </c>
      <c r="B9481" s="231"/>
      <c r="C9481" s="96"/>
      <c r="D9481" s="408" t="e">
        <f>VLOOKUP(C9481,X$4:Z9482,2,FALSE)</f>
        <v>#N/A</v>
      </c>
      <c r="E9481" s="408" t="e">
        <f>VLOOKUP(C9481,X$4:Z9482,3,FALSE)</f>
        <v>#N/A</v>
      </c>
      <c r="F9481" s="97"/>
      <c r="G9481" s="97"/>
      <c r="H9481" s="116"/>
      <c r="I9481" s="116"/>
      <c r="J9481" s="97"/>
      <c r="AD9481" s="476"/>
      <c r="AI9481" s="473"/>
    </row>
    <row r="9482" spans="1:35" s="4" customFormat="1" x14ac:dyDescent="0.25">
      <c r="A9482" s="408">
        <f t="shared" si="141"/>
        <v>9480</v>
      </c>
      <c r="B9482" s="231"/>
      <c r="C9482" s="96"/>
      <c r="D9482" s="408" t="e">
        <f>VLOOKUP(C9482,X$4:Z9483,2,FALSE)</f>
        <v>#N/A</v>
      </c>
      <c r="E9482" s="408" t="e">
        <f>VLOOKUP(C9482,X$4:Z9483,3,FALSE)</f>
        <v>#N/A</v>
      </c>
      <c r="F9482" s="97"/>
      <c r="G9482" s="97"/>
      <c r="H9482" s="116"/>
      <c r="I9482" s="116"/>
      <c r="J9482" s="97"/>
      <c r="AD9482" s="476"/>
      <c r="AI9482" s="473"/>
    </row>
    <row r="9483" spans="1:35" s="4" customFormat="1" x14ac:dyDescent="0.25">
      <c r="A9483" s="408">
        <f t="shared" si="141"/>
        <v>9481</v>
      </c>
      <c r="B9483" s="231"/>
      <c r="C9483" s="96"/>
      <c r="D9483" s="408" t="e">
        <f>VLOOKUP(C9483,X$4:Z9484,2,FALSE)</f>
        <v>#N/A</v>
      </c>
      <c r="E9483" s="408" t="e">
        <f>VLOOKUP(C9483,X$4:Z9484,3,FALSE)</f>
        <v>#N/A</v>
      </c>
      <c r="F9483" s="97"/>
      <c r="G9483" s="97"/>
      <c r="H9483" s="116"/>
      <c r="I9483" s="116"/>
      <c r="J9483" s="97"/>
      <c r="AD9483" s="476"/>
      <c r="AI9483" s="473"/>
    </row>
    <row r="9484" spans="1:35" s="4" customFormat="1" x14ac:dyDescent="0.25">
      <c r="A9484" s="408">
        <f t="shared" si="141"/>
        <v>9482</v>
      </c>
      <c r="B9484" s="231"/>
      <c r="C9484" s="96"/>
      <c r="D9484" s="408" t="e">
        <f>VLOOKUP(C9484,X$4:Z9485,2,FALSE)</f>
        <v>#N/A</v>
      </c>
      <c r="E9484" s="408" t="e">
        <f>VLOOKUP(C9484,X$4:Z9485,3,FALSE)</f>
        <v>#N/A</v>
      </c>
      <c r="F9484" s="97"/>
      <c r="G9484" s="97"/>
      <c r="H9484" s="116"/>
      <c r="I9484" s="116"/>
      <c r="J9484" s="97"/>
      <c r="AD9484" s="476"/>
      <c r="AI9484" s="473"/>
    </row>
    <row r="9485" spans="1:35" s="4" customFormat="1" x14ac:dyDescent="0.25">
      <c r="A9485" s="408">
        <f t="shared" si="141"/>
        <v>9483</v>
      </c>
      <c r="B9485" s="231"/>
      <c r="C9485" s="96"/>
      <c r="D9485" s="408" t="e">
        <f>VLOOKUP(C9485,X$4:Z9486,2,FALSE)</f>
        <v>#N/A</v>
      </c>
      <c r="E9485" s="408" t="e">
        <f>VLOOKUP(C9485,X$4:Z9486,3,FALSE)</f>
        <v>#N/A</v>
      </c>
      <c r="F9485" s="97"/>
      <c r="G9485" s="97"/>
      <c r="H9485" s="116"/>
      <c r="I9485" s="116"/>
      <c r="J9485" s="97"/>
      <c r="AD9485" s="476"/>
      <c r="AI9485" s="473"/>
    </row>
    <row r="9486" spans="1:35" s="4" customFormat="1" x14ac:dyDescent="0.25">
      <c r="A9486" s="408">
        <f t="shared" si="141"/>
        <v>9484</v>
      </c>
      <c r="B9486" s="231"/>
      <c r="C9486" s="96"/>
      <c r="D9486" s="408" t="e">
        <f>VLOOKUP(C9486,X$4:Z9487,2,FALSE)</f>
        <v>#N/A</v>
      </c>
      <c r="E9486" s="408" t="e">
        <f>VLOOKUP(C9486,X$4:Z9487,3,FALSE)</f>
        <v>#N/A</v>
      </c>
      <c r="F9486" s="97"/>
      <c r="G9486" s="97"/>
      <c r="H9486" s="116"/>
      <c r="I9486" s="116"/>
      <c r="J9486" s="97"/>
      <c r="AD9486" s="476"/>
      <c r="AI9486" s="473"/>
    </row>
    <row r="9487" spans="1:35" s="4" customFormat="1" x14ac:dyDescent="0.25">
      <c r="A9487" s="408">
        <f t="shared" si="141"/>
        <v>9485</v>
      </c>
      <c r="B9487" s="231"/>
      <c r="C9487" s="96"/>
      <c r="D9487" s="408" t="e">
        <f>VLOOKUP(C9487,X$4:Z9488,2,FALSE)</f>
        <v>#N/A</v>
      </c>
      <c r="E9487" s="408" t="e">
        <f>VLOOKUP(C9487,X$4:Z9488,3,FALSE)</f>
        <v>#N/A</v>
      </c>
      <c r="F9487" s="97"/>
      <c r="G9487" s="97"/>
      <c r="H9487" s="116"/>
      <c r="I9487" s="116"/>
      <c r="J9487" s="97"/>
      <c r="AD9487" s="476"/>
      <c r="AI9487" s="473"/>
    </row>
    <row r="9488" spans="1:35" s="4" customFormat="1" x14ac:dyDescent="0.25">
      <c r="A9488" s="408">
        <f t="shared" si="141"/>
        <v>9486</v>
      </c>
      <c r="B9488" s="231"/>
      <c r="C9488" s="96"/>
      <c r="D9488" s="408" t="e">
        <f>VLOOKUP(C9488,X$4:Z9489,2,FALSE)</f>
        <v>#N/A</v>
      </c>
      <c r="E9488" s="408" t="e">
        <f>VLOOKUP(C9488,X$4:Z9489,3,FALSE)</f>
        <v>#N/A</v>
      </c>
      <c r="F9488" s="97"/>
      <c r="G9488" s="97"/>
      <c r="H9488" s="116"/>
      <c r="I9488" s="116"/>
      <c r="J9488" s="97"/>
      <c r="AD9488" s="476"/>
      <c r="AI9488" s="473"/>
    </row>
    <row r="9489" spans="1:35" s="4" customFormat="1" x14ac:dyDescent="0.25">
      <c r="A9489" s="408">
        <f t="shared" si="141"/>
        <v>9487</v>
      </c>
      <c r="B9489" s="231"/>
      <c r="C9489" s="96"/>
      <c r="D9489" s="408" t="e">
        <f>VLOOKUP(C9489,X$4:Z9490,2,FALSE)</f>
        <v>#N/A</v>
      </c>
      <c r="E9489" s="408" t="e">
        <f>VLOOKUP(C9489,X$4:Z9490,3,FALSE)</f>
        <v>#N/A</v>
      </c>
      <c r="F9489" s="97"/>
      <c r="G9489" s="97"/>
      <c r="H9489" s="116"/>
      <c r="I9489" s="116"/>
      <c r="J9489" s="97"/>
      <c r="AD9489" s="476"/>
      <c r="AI9489" s="473"/>
    </row>
    <row r="9490" spans="1:35" s="4" customFormat="1" x14ac:dyDescent="0.25">
      <c r="A9490" s="408">
        <f t="shared" si="141"/>
        <v>9488</v>
      </c>
      <c r="B9490" s="231"/>
      <c r="C9490" s="96"/>
      <c r="D9490" s="408" t="e">
        <f>VLOOKUP(C9490,X$4:Z9491,2,FALSE)</f>
        <v>#N/A</v>
      </c>
      <c r="E9490" s="408" t="e">
        <f>VLOOKUP(C9490,X$4:Z9491,3,FALSE)</f>
        <v>#N/A</v>
      </c>
      <c r="F9490" s="97"/>
      <c r="G9490" s="97"/>
      <c r="H9490" s="116"/>
      <c r="I9490" s="116"/>
      <c r="J9490" s="97"/>
      <c r="AD9490" s="476"/>
      <c r="AI9490" s="473"/>
    </row>
    <row r="9491" spans="1:35" s="4" customFormat="1" x14ac:dyDescent="0.25">
      <c r="A9491" s="408">
        <f t="shared" si="141"/>
        <v>9489</v>
      </c>
      <c r="B9491" s="231"/>
      <c r="C9491" s="96"/>
      <c r="D9491" s="408" t="e">
        <f>VLOOKUP(C9491,X$4:Z9492,2,FALSE)</f>
        <v>#N/A</v>
      </c>
      <c r="E9491" s="408" t="e">
        <f>VLOOKUP(C9491,X$4:Z9492,3,FALSE)</f>
        <v>#N/A</v>
      </c>
      <c r="F9491" s="97"/>
      <c r="G9491" s="97"/>
      <c r="H9491" s="116"/>
      <c r="I9491" s="116"/>
      <c r="J9491" s="97"/>
      <c r="AD9491" s="476"/>
      <c r="AI9491" s="473"/>
    </row>
    <row r="9492" spans="1:35" s="4" customFormat="1" x14ac:dyDescent="0.25">
      <c r="A9492" s="408">
        <f t="shared" si="141"/>
        <v>9490</v>
      </c>
      <c r="B9492" s="231"/>
      <c r="C9492" s="96"/>
      <c r="D9492" s="408" t="e">
        <f>VLOOKUP(C9492,X$4:Z9493,2,FALSE)</f>
        <v>#N/A</v>
      </c>
      <c r="E9492" s="408" t="e">
        <f>VLOOKUP(C9492,X$4:Z9493,3,FALSE)</f>
        <v>#N/A</v>
      </c>
      <c r="F9492" s="97"/>
      <c r="G9492" s="97"/>
      <c r="H9492" s="116"/>
      <c r="I9492" s="116"/>
      <c r="J9492" s="97"/>
      <c r="AD9492" s="476"/>
      <c r="AI9492" s="473"/>
    </row>
    <row r="9493" spans="1:35" s="4" customFormat="1" x14ac:dyDescent="0.25">
      <c r="A9493" s="408">
        <f t="shared" si="141"/>
        <v>9491</v>
      </c>
      <c r="B9493" s="231"/>
      <c r="C9493" s="96"/>
      <c r="D9493" s="408" t="e">
        <f>VLOOKUP(C9493,X$4:Z9494,2,FALSE)</f>
        <v>#N/A</v>
      </c>
      <c r="E9493" s="408" t="e">
        <f>VLOOKUP(C9493,X$4:Z9494,3,FALSE)</f>
        <v>#N/A</v>
      </c>
      <c r="F9493" s="97"/>
      <c r="G9493" s="97"/>
      <c r="H9493" s="116"/>
      <c r="I9493" s="116"/>
      <c r="J9493" s="97"/>
      <c r="AD9493" s="476"/>
      <c r="AI9493" s="473"/>
    </row>
    <row r="9494" spans="1:35" s="4" customFormat="1" x14ac:dyDescent="0.25">
      <c r="A9494" s="408">
        <f t="shared" si="141"/>
        <v>9492</v>
      </c>
      <c r="B9494" s="231"/>
      <c r="C9494" s="96"/>
      <c r="D9494" s="408" t="e">
        <f>VLOOKUP(C9494,X$4:Z9495,2,FALSE)</f>
        <v>#N/A</v>
      </c>
      <c r="E9494" s="408" t="e">
        <f>VLOOKUP(C9494,X$4:Z9495,3,FALSE)</f>
        <v>#N/A</v>
      </c>
      <c r="F9494" s="97"/>
      <c r="G9494" s="97"/>
      <c r="H9494" s="116"/>
      <c r="I9494" s="116"/>
      <c r="J9494" s="97"/>
      <c r="AD9494" s="476"/>
      <c r="AI9494" s="473"/>
    </row>
    <row r="9495" spans="1:35" s="4" customFormat="1" x14ac:dyDescent="0.25">
      <c r="A9495" s="408">
        <f t="shared" si="141"/>
        <v>9493</v>
      </c>
      <c r="B9495" s="231"/>
      <c r="C9495" s="96"/>
      <c r="D9495" s="408" t="e">
        <f>VLOOKUP(C9495,X$4:Z9496,2,FALSE)</f>
        <v>#N/A</v>
      </c>
      <c r="E9495" s="408" t="e">
        <f>VLOOKUP(C9495,X$4:Z9496,3,FALSE)</f>
        <v>#N/A</v>
      </c>
      <c r="F9495" s="97"/>
      <c r="G9495" s="97"/>
      <c r="H9495" s="116"/>
      <c r="I9495" s="116"/>
      <c r="J9495" s="97"/>
      <c r="AD9495" s="476"/>
      <c r="AI9495" s="473"/>
    </row>
    <row r="9496" spans="1:35" s="4" customFormat="1" x14ac:dyDescent="0.25">
      <c r="A9496" s="408">
        <f t="shared" si="141"/>
        <v>9494</v>
      </c>
      <c r="B9496" s="231"/>
      <c r="C9496" s="96"/>
      <c r="D9496" s="408" t="e">
        <f>VLOOKUP(C9496,X$4:Z9497,2,FALSE)</f>
        <v>#N/A</v>
      </c>
      <c r="E9496" s="408" t="e">
        <f>VLOOKUP(C9496,X$4:Z9497,3,FALSE)</f>
        <v>#N/A</v>
      </c>
      <c r="F9496" s="97"/>
      <c r="G9496" s="97"/>
      <c r="H9496" s="116"/>
      <c r="I9496" s="116"/>
      <c r="J9496" s="97"/>
      <c r="AD9496" s="476"/>
      <c r="AI9496" s="473"/>
    </row>
    <row r="9497" spans="1:35" s="4" customFormat="1" x14ac:dyDescent="0.25">
      <c r="A9497" s="408">
        <f t="shared" si="141"/>
        <v>9495</v>
      </c>
      <c r="B9497" s="231"/>
      <c r="C9497" s="96"/>
      <c r="D9497" s="408" t="e">
        <f>VLOOKUP(C9497,X$4:Z9498,2,FALSE)</f>
        <v>#N/A</v>
      </c>
      <c r="E9497" s="408" t="e">
        <f>VLOOKUP(C9497,X$4:Z9498,3,FALSE)</f>
        <v>#N/A</v>
      </c>
      <c r="F9497" s="97"/>
      <c r="G9497" s="97"/>
      <c r="H9497" s="116"/>
      <c r="I9497" s="116"/>
      <c r="J9497" s="97"/>
      <c r="AD9497" s="476"/>
      <c r="AI9497" s="473"/>
    </row>
    <row r="9498" spans="1:35" s="4" customFormat="1" x14ac:dyDescent="0.25">
      <c r="A9498" s="408">
        <f t="shared" si="141"/>
        <v>9496</v>
      </c>
      <c r="B9498" s="231"/>
      <c r="C9498" s="96"/>
      <c r="D9498" s="408" t="e">
        <f>VLOOKUP(C9498,X$4:Z9499,2,FALSE)</f>
        <v>#N/A</v>
      </c>
      <c r="E9498" s="408" t="e">
        <f>VLOOKUP(C9498,X$4:Z9499,3,FALSE)</f>
        <v>#N/A</v>
      </c>
      <c r="F9498" s="97"/>
      <c r="G9498" s="97"/>
      <c r="H9498" s="116"/>
      <c r="I9498" s="116"/>
      <c r="J9498" s="97"/>
      <c r="AD9498" s="476"/>
      <c r="AI9498" s="473"/>
    </row>
    <row r="9499" spans="1:35" s="4" customFormat="1" x14ac:dyDescent="0.25">
      <c r="A9499" s="408">
        <f t="shared" si="141"/>
        <v>9497</v>
      </c>
      <c r="B9499" s="231"/>
      <c r="C9499" s="96"/>
      <c r="D9499" s="408" t="e">
        <f>VLOOKUP(C9499,X$4:Z9500,2,FALSE)</f>
        <v>#N/A</v>
      </c>
      <c r="E9499" s="408" t="e">
        <f>VLOOKUP(C9499,X$4:Z9500,3,FALSE)</f>
        <v>#N/A</v>
      </c>
      <c r="F9499" s="97"/>
      <c r="G9499" s="97"/>
      <c r="H9499" s="116"/>
      <c r="I9499" s="116"/>
      <c r="J9499" s="97"/>
      <c r="AD9499" s="476"/>
      <c r="AI9499" s="473"/>
    </row>
    <row r="9500" spans="1:35" s="4" customFormat="1" x14ac:dyDescent="0.25">
      <c r="A9500" s="408">
        <f t="shared" si="141"/>
        <v>9498</v>
      </c>
      <c r="B9500" s="231"/>
      <c r="C9500" s="96"/>
      <c r="D9500" s="408" t="e">
        <f>VLOOKUP(C9500,X$4:Z9501,2,FALSE)</f>
        <v>#N/A</v>
      </c>
      <c r="E9500" s="408" t="e">
        <f>VLOOKUP(C9500,X$4:Z9501,3,FALSE)</f>
        <v>#N/A</v>
      </c>
      <c r="F9500" s="97"/>
      <c r="G9500" s="97"/>
      <c r="H9500" s="116"/>
      <c r="I9500" s="116"/>
      <c r="J9500" s="97"/>
      <c r="AD9500" s="476"/>
      <c r="AI9500" s="473"/>
    </row>
    <row r="9501" spans="1:35" s="4" customFormat="1" x14ac:dyDescent="0.25">
      <c r="A9501" s="408">
        <f t="shared" si="141"/>
        <v>9499</v>
      </c>
      <c r="B9501" s="231"/>
      <c r="C9501" s="96"/>
      <c r="D9501" s="408" t="e">
        <f>VLOOKUP(C9501,X$4:Z9502,2,FALSE)</f>
        <v>#N/A</v>
      </c>
      <c r="E9501" s="408" t="e">
        <f>VLOOKUP(C9501,X$4:Z9502,3,FALSE)</f>
        <v>#N/A</v>
      </c>
      <c r="F9501" s="97"/>
      <c r="G9501" s="97"/>
      <c r="H9501" s="116"/>
      <c r="I9501" s="116"/>
      <c r="J9501" s="97"/>
      <c r="AD9501" s="476"/>
      <c r="AI9501" s="473"/>
    </row>
    <row r="9502" spans="1:35" s="4" customFormat="1" x14ac:dyDescent="0.25">
      <c r="A9502" s="408">
        <f t="shared" si="141"/>
        <v>9500</v>
      </c>
      <c r="B9502" s="231"/>
      <c r="C9502" s="96"/>
      <c r="D9502" s="408" t="e">
        <f>VLOOKUP(C9502,X$4:Z9503,2,FALSE)</f>
        <v>#N/A</v>
      </c>
      <c r="E9502" s="408" t="e">
        <f>VLOOKUP(C9502,X$4:Z9503,3,FALSE)</f>
        <v>#N/A</v>
      </c>
      <c r="F9502" s="97"/>
      <c r="G9502" s="97"/>
      <c r="H9502" s="116"/>
      <c r="I9502" s="116"/>
      <c r="J9502" s="97"/>
      <c r="AD9502" s="476"/>
      <c r="AI9502" s="473"/>
    </row>
    <row r="9503" spans="1:35" s="4" customFormat="1" x14ac:dyDescent="0.25">
      <c r="A9503" s="408">
        <f t="shared" si="141"/>
        <v>9501</v>
      </c>
      <c r="B9503" s="231"/>
      <c r="C9503" s="96"/>
      <c r="D9503" s="408" t="e">
        <f>VLOOKUP(C9503,X$4:Z9504,2,FALSE)</f>
        <v>#N/A</v>
      </c>
      <c r="E9503" s="408" t="e">
        <f>VLOOKUP(C9503,X$4:Z9504,3,FALSE)</f>
        <v>#N/A</v>
      </c>
      <c r="F9503" s="97"/>
      <c r="G9503" s="97"/>
      <c r="H9503" s="116"/>
      <c r="I9503" s="116"/>
      <c r="J9503" s="97"/>
      <c r="AD9503" s="476"/>
      <c r="AI9503" s="473"/>
    </row>
    <row r="9504" spans="1:35" s="4" customFormat="1" x14ac:dyDescent="0.25">
      <c r="A9504" s="408">
        <f t="shared" si="141"/>
        <v>9502</v>
      </c>
      <c r="B9504" s="231"/>
      <c r="C9504" s="96"/>
      <c r="D9504" s="408" t="e">
        <f>VLOOKUP(C9504,X$4:Z9505,2,FALSE)</f>
        <v>#N/A</v>
      </c>
      <c r="E9504" s="408" t="e">
        <f>VLOOKUP(C9504,X$4:Z9505,3,FALSE)</f>
        <v>#N/A</v>
      </c>
      <c r="F9504" s="97"/>
      <c r="G9504" s="97"/>
      <c r="H9504" s="116"/>
      <c r="I9504" s="116"/>
      <c r="J9504" s="97"/>
      <c r="AD9504" s="476"/>
      <c r="AI9504" s="473"/>
    </row>
    <row r="9505" spans="1:35" s="4" customFormat="1" x14ac:dyDescent="0.25">
      <c r="A9505" s="408">
        <f t="shared" si="141"/>
        <v>9503</v>
      </c>
      <c r="B9505" s="231"/>
      <c r="C9505" s="96"/>
      <c r="D9505" s="408" t="e">
        <f>VLOOKUP(C9505,X$4:Z9506,2,FALSE)</f>
        <v>#N/A</v>
      </c>
      <c r="E9505" s="408" t="e">
        <f>VLOOKUP(C9505,X$4:Z9506,3,FALSE)</f>
        <v>#N/A</v>
      </c>
      <c r="F9505" s="97"/>
      <c r="G9505" s="97"/>
      <c r="H9505" s="116"/>
      <c r="I9505" s="116"/>
      <c r="J9505" s="97"/>
      <c r="AD9505" s="476"/>
      <c r="AI9505" s="473"/>
    </row>
    <row r="9506" spans="1:35" s="4" customFormat="1" x14ac:dyDescent="0.25">
      <c r="A9506" s="408">
        <f t="shared" si="141"/>
        <v>9504</v>
      </c>
      <c r="B9506" s="231"/>
      <c r="C9506" s="96"/>
      <c r="D9506" s="408" t="e">
        <f>VLOOKUP(C9506,X$4:Z9507,2,FALSE)</f>
        <v>#N/A</v>
      </c>
      <c r="E9506" s="408" t="e">
        <f>VLOOKUP(C9506,X$4:Z9507,3,FALSE)</f>
        <v>#N/A</v>
      </c>
      <c r="F9506" s="97"/>
      <c r="G9506" s="97"/>
      <c r="H9506" s="116"/>
      <c r="I9506" s="116"/>
      <c r="J9506" s="97"/>
      <c r="AD9506" s="476"/>
      <c r="AI9506" s="473"/>
    </row>
    <row r="9507" spans="1:35" s="4" customFormat="1" x14ac:dyDescent="0.25">
      <c r="A9507" s="408">
        <f t="shared" si="141"/>
        <v>9505</v>
      </c>
      <c r="B9507" s="231"/>
      <c r="C9507" s="96"/>
      <c r="D9507" s="408" t="e">
        <f>VLOOKUP(C9507,X$4:Z9508,2,FALSE)</f>
        <v>#N/A</v>
      </c>
      <c r="E9507" s="408" t="e">
        <f>VLOOKUP(C9507,X$4:Z9508,3,FALSE)</f>
        <v>#N/A</v>
      </c>
      <c r="F9507" s="97"/>
      <c r="G9507" s="97"/>
      <c r="H9507" s="116"/>
      <c r="I9507" s="116"/>
      <c r="J9507" s="97"/>
      <c r="AD9507" s="476"/>
      <c r="AI9507" s="473"/>
    </row>
    <row r="9508" spans="1:35" s="4" customFormat="1" x14ac:dyDescent="0.25">
      <c r="A9508" s="408">
        <f t="shared" ref="A9508:A9571" si="142">ROW()-2</f>
        <v>9506</v>
      </c>
      <c r="B9508" s="231"/>
      <c r="C9508" s="96"/>
      <c r="D9508" s="408" t="e">
        <f>VLOOKUP(C9508,X$4:Z9509,2,FALSE)</f>
        <v>#N/A</v>
      </c>
      <c r="E9508" s="408" t="e">
        <f>VLOOKUP(C9508,X$4:Z9509,3,FALSE)</f>
        <v>#N/A</v>
      </c>
      <c r="F9508" s="97"/>
      <c r="G9508" s="97"/>
      <c r="H9508" s="116"/>
      <c r="I9508" s="116"/>
      <c r="J9508" s="97"/>
      <c r="AD9508" s="476"/>
      <c r="AI9508" s="473"/>
    </row>
    <row r="9509" spans="1:35" s="4" customFormat="1" x14ac:dyDescent="0.25">
      <c r="A9509" s="408">
        <f t="shared" si="142"/>
        <v>9507</v>
      </c>
      <c r="B9509" s="231"/>
      <c r="C9509" s="96"/>
      <c r="D9509" s="408" t="e">
        <f>VLOOKUP(C9509,X$4:Z9510,2,FALSE)</f>
        <v>#N/A</v>
      </c>
      <c r="E9509" s="408" t="e">
        <f>VLOOKUP(C9509,X$4:Z9510,3,FALSE)</f>
        <v>#N/A</v>
      </c>
      <c r="F9509" s="97"/>
      <c r="G9509" s="97"/>
      <c r="H9509" s="116"/>
      <c r="I9509" s="116"/>
      <c r="J9509" s="97"/>
      <c r="AD9509" s="476"/>
      <c r="AI9509" s="473"/>
    </row>
    <row r="9510" spans="1:35" s="4" customFormat="1" x14ac:dyDescent="0.25">
      <c r="A9510" s="408">
        <f t="shared" si="142"/>
        <v>9508</v>
      </c>
      <c r="B9510" s="231"/>
      <c r="C9510" s="96"/>
      <c r="D9510" s="408" t="e">
        <f>VLOOKUP(C9510,X$4:Z9511,2,FALSE)</f>
        <v>#N/A</v>
      </c>
      <c r="E9510" s="408" t="e">
        <f>VLOOKUP(C9510,X$4:Z9511,3,FALSE)</f>
        <v>#N/A</v>
      </c>
      <c r="F9510" s="97"/>
      <c r="G9510" s="97"/>
      <c r="H9510" s="116"/>
      <c r="I9510" s="116"/>
      <c r="J9510" s="97"/>
      <c r="AD9510" s="476"/>
      <c r="AI9510" s="473"/>
    </row>
    <row r="9511" spans="1:35" s="4" customFormat="1" x14ac:dyDescent="0.25">
      <c r="A9511" s="408">
        <f t="shared" si="142"/>
        <v>9509</v>
      </c>
      <c r="B9511" s="231"/>
      <c r="C9511" s="96"/>
      <c r="D9511" s="408" t="e">
        <f>VLOOKUP(C9511,X$4:Z9512,2,FALSE)</f>
        <v>#N/A</v>
      </c>
      <c r="E9511" s="408" t="e">
        <f>VLOOKUP(C9511,X$4:Z9512,3,FALSE)</f>
        <v>#N/A</v>
      </c>
      <c r="F9511" s="97"/>
      <c r="G9511" s="97"/>
      <c r="H9511" s="116"/>
      <c r="I9511" s="116"/>
      <c r="J9511" s="97"/>
      <c r="AD9511" s="476"/>
      <c r="AI9511" s="473"/>
    </row>
    <row r="9512" spans="1:35" s="4" customFormat="1" x14ac:dyDescent="0.25">
      <c r="A9512" s="408">
        <f t="shared" si="142"/>
        <v>9510</v>
      </c>
      <c r="B9512" s="231"/>
      <c r="C9512" s="96"/>
      <c r="D9512" s="408" t="e">
        <f>VLOOKUP(C9512,X$4:Z9513,2,FALSE)</f>
        <v>#N/A</v>
      </c>
      <c r="E9512" s="408" t="e">
        <f>VLOOKUP(C9512,X$4:Z9513,3,FALSE)</f>
        <v>#N/A</v>
      </c>
      <c r="F9512" s="97"/>
      <c r="G9512" s="97"/>
      <c r="H9512" s="116"/>
      <c r="I9512" s="116"/>
      <c r="J9512" s="97"/>
      <c r="AD9512" s="476"/>
      <c r="AI9512" s="473"/>
    </row>
    <row r="9513" spans="1:35" s="4" customFormat="1" x14ac:dyDescent="0.25">
      <c r="A9513" s="408">
        <f t="shared" si="142"/>
        <v>9511</v>
      </c>
      <c r="B9513" s="231"/>
      <c r="C9513" s="96"/>
      <c r="D9513" s="408" t="e">
        <f>VLOOKUP(C9513,X$4:Z9514,2,FALSE)</f>
        <v>#N/A</v>
      </c>
      <c r="E9513" s="408" t="e">
        <f>VLOOKUP(C9513,X$4:Z9514,3,FALSE)</f>
        <v>#N/A</v>
      </c>
      <c r="F9513" s="97"/>
      <c r="G9513" s="97"/>
      <c r="H9513" s="116"/>
      <c r="I9513" s="116"/>
      <c r="J9513" s="97"/>
      <c r="AD9513" s="476"/>
      <c r="AI9513" s="473"/>
    </row>
    <row r="9514" spans="1:35" s="4" customFormat="1" x14ac:dyDescent="0.25">
      <c r="A9514" s="408">
        <f t="shared" si="142"/>
        <v>9512</v>
      </c>
      <c r="B9514" s="231"/>
      <c r="C9514" s="96"/>
      <c r="D9514" s="408" t="e">
        <f>VLOOKUP(C9514,X$4:Z9515,2,FALSE)</f>
        <v>#N/A</v>
      </c>
      <c r="E9514" s="408" t="e">
        <f>VLOOKUP(C9514,X$4:Z9515,3,FALSE)</f>
        <v>#N/A</v>
      </c>
      <c r="F9514" s="97"/>
      <c r="G9514" s="97"/>
      <c r="H9514" s="116"/>
      <c r="I9514" s="116"/>
      <c r="J9514" s="97"/>
      <c r="AD9514" s="476"/>
      <c r="AI9514" s="473"/>
    </row>
    <row r="9515" spans="1:35" s="4" customFormat="1" x14ac:dyDescent="0.25">
      <c r="A9515" s="408">
        <f t="shared" si="142"/>
        <v>9513</v>
      </c>
      <c r="B9515" s="231"/>
      <c r="C9515" s="96"/>
      <c r="D9515" s="408" t="e">
        <f>VLOOKUP(C9515,X$4:Z9516,2,FALSE)</f>
        <v>#N/A</v>
      </c>
      <c r="E9515" s="408" t="e">
        <f>VLOOKUP(C9515,X$4:Z9516,3,FALSE)</f>
        <v>#N/A</v>
      </c>
      <c r="F9515" s="97"/>
      <c r="G9515" s="97"/>
      <c r="H9515" s="116"/>
      <c r="I9515" s="116"/>
      <c r="J9515" s="97"/>
      <c r="AD9515" s="476"/>
      <c r="AI9515" s="473"/>
    </row>
    <row r="9516" spans="1:35" s="4" customFormat="1" x14ac:dyDescent="0.25">
      <c r="A9516" s="408">
        <f t="shared" si="142"/>
        <v>9514</v>
      </c>
      <c r="B9516" s="231"/>
      <c r="C9516" s="96"/>
      <c r="D9516" s="408" t="e">
        <f>VLOOKUP(C9516,X$4:Z9517,2,FALSE)</f>
        <v>#N/A</v>
      </c>
      <c r="E9516" s="408" t="e">
        <f>VLOOKUP(C9516,X$4:Z9517,3,FALSE)</f>
        <v>#N/A</v>
      </c>
      <c r="F9516" s="97"/>
      <c r="G9516" s="97"/>
      <c r="H9516" s="116"/>
      <c r="I9516" s="116"/>
      <c r="J9516" s="97"/>
      <c r="AD9516" s="476"/>
      <c r="AI9516" s="473"/>
    </row>
    <row r="9517" spans="1:35" s="4" customFormat="1" x14ac:dyDescent="0.25">
      <c r="A9517" s="408">
        <f t="shared" si="142"/>
        <v>9515</v>
      </c>
      <c r="B9517" s="231"/>
      <c r="C9517" s="96"/>
      <c r="D9517" s="408" t="e">
        <f>VLOOKUP(C9517,X$4:Z9518,2,FALSE)</f>
        <v>#N/A</v>
      </c>
      <c r="E9517" s="408" t="e">
        <f>VLOOKUP(C9517,X$4:Z9518,3,FALSE)</f>
        <v>#N/A</v>
      </c>
      <c r="F9517" s="97"/>
      <c r="G9517" s="97"/>
      <c r="H9517" s="116"/>
      <c r="I9517" s="116"/>
      <c r="J9517" s="97"/>
      <c r="AD9517" s="476"/>
      <c r="AI9517" s="473"/>
    </row>
    <row r="9518" spans="1:35" s="4" customFormat="1" x14ac:dyDescent="0.25">
      <c r="A9518" s="408">
        <f t="shared" si="142"/>
        <v>9516</v>
      </c>
      <c r="B9518" s="231"/>
      <c r="C9518" s="96"/>
      <c r="D9518" s="408" t="e">
        <f>VLOOKUP(C9518,X$4:Z9519,2,FALSE)</f>
        <v>#N/A</v>
      </c>
      <c r="E9518" s="408" t="e">
        <f>VLOOKUP(C9518,X$4:Z9519,3,FALSE)</f>
        <v>#N/A</v>
      </c>
      <c r="F9518" s="97"/>
      <c r="G9518" s="97"/>
      <c r="H9518" s="116"/>
      <c r="I9518" s="116"/>
      <c r="J9518" s="97"/>
      <c r="AD9518" s="476"/>
      <c r="AI9518" s="473"/>
    </row>
    <row r="9519" spans="1:35" s="4" customFormat="1" x14ac:dyDescent="0.25">
      <c r="A9519" s="408">
        <f t="shared" si="142"/>
        <v>9517</v>
      </c>
      <c r="B9519" s="231"/>
      <c r="C9519" s="96"/>
      <c r="D9519" s="408" t="e">
        <f>VLOOKUP(C9519,X$4:Z9520,2,FALSE)</f>
        <v>#N/A</v>
      </c>
      <c r="E9519" s="408" t="e">
        <f>VLOOKUP(C9519,X$4:Z9520,3,FALSE)</f>
        <v>#N/A</v>
      </c>
      <c r="F9519" s="97"/>
      <c r="G9519" s="97"/>
      <c r="H9519" s="116"/>
      <c r="I9519" s="116"/>
      <c r="J9519" s="97"/>
      <c r="AD9519" s="476"/>
      <c r="AI9519" s="473"/>
    </row>
    <row r="9520" spans="1:35" s="4" customFormat="1" x14ac:dyDescent="0.25">
      <c r="A9520" s="408">
        <f t="shared" si="142"/>
        <v>9518</v>
      </c>
      <c r="B9520" s="231"/>
      <c r="C9520" s="96"/>
      <c r="D9520" s="408" t="e">
        <f>VLOOKUP(C9520,X$4:Z9521,2,FALSE)</f>
        <v>#N/A</v>
      </c>
      <c r="E9520" s="408" t="e">
        <f>VLOOKUP(C9520,X$4:Z9521,3,FALSE)</f>
        <v>#N/A</v>
      </c>
      <c r="F9520" s="97"/>
      <c r="G9520" s="97"/>
      <c r="H9520" s="116"/>
      <c r="I9520" s="116"/>
      <c r="J9520" s="97"/>
      <c r="AD9520" s="476"/>
      <c r="AI9520" s="473"/>
    </row>
    <row r="9521" spans="1:35" s="4" customFormat="1" x14ac:dyDescent="0.25">
      <c r="A9521" s="408">
        <f t="shared" si="142"/>
        <v>9519</v>
      </c>
      <c r="B9521" s="231"/>
      <c r="C9521" s="96"/>
      <c r="D9521" s="408" t="e">
        <f>VLOOKUP(C9521,X$4:Z9522,2,FALSE)</f>
        <v>#N/A</v>
      </c>
      <c r="E9521" s="408" t="e">
        <f>VLOOKUP(C9521,X$4:Z9522,3,FALSE)</f>
        <v>#N/A</v>
      </c>
      <c r="F9521" s="97"/>
      <c r="G9521" s="97"/>
      <c r="H9521" s="116"/>
      <c r="I9521" s="116"/>
      <c r="J9521" s="97"/>
      <c r="AD9521" s="476"/>
      <c r="AI9521" s="473"/>
    </row>
    <row r="9522" spans="1:35" s="4" customFormat="1" x14ac:dyDescent="0.25">
      <c r="A9522" s="408">
        <f t="shared" si="142"/>
        <v>9520</v>
      </c>
      <c r="B9522" s="231"/>
      <c r="C9522" s="96"/>
      <c r="D9522" s="408" t="e">
        <f>VLOOKUP(C9522,X$4:Z9523,2,FALSE)</f>
        <v>#N/A</v>
      </c>
      <c r="E9522" s="408" t="e">
        <f>VLOOKUP(C9522,X$4:Z9523,3,FALSE)</f>
        <v>#N/A</v>
      </c>
      <c r="F9522" s="97"/>
      <c r="G9522" s="97"/>
      <c r="H9522" s="116"/>
      <c r="I9522" s="116"/>
      <c r="J9522" s="97"/>
      <c r="AD9522" s="476"/>
      <c r="AI9522" s="473"/>
    </row>
    <row r="9523" spans="1:35" s="4" customFormat="1" x14ac:dyDescent="0.25">
      <c r="A9523" s="408">
        <f t="shared" si="142"/>
        <v>9521</v>
      </c>
      <c r="B9523" s="231"/>
      <c r="C9523" s="96"/>
      <c r="D9523" s="408" t="e">
        <f>VLOOKUP(C9523,X$4:Z9524,2,FALSE)</f>
        <v>#N/A</v>
      </c>
      <c r="E9523" s="408" t="e">
        <f>VLOOKUP(C9523,X$4:Z9524,3,FALSE)</f>
        <v>#N/A</v>
      </c>
      <c r="F9523" s="97"/>
      <c r="G9523" s="97"/>
      <c r="H9523" s="116"/>
      <c r="I9523" s="116"/>
      <c r="J9523" s="97"/>
      <c r="AD9523" s="476"/>
      <c r="AI9523" s="473"/>
    </row>
    <row r="9524" spans="1:35" s="4" customFormat="1" x14ac:dyDescent="0.25">
      <c r="A9524" s="408">
        <f t="shared" si="142"/>
        <v>9522</v>
      </c>
      <c r="B9524" s="231"/>
      <c r="C9524" s="96"/>
      <c r="D9524" s="408" t="e">
        <f>VLOOKUP(C9524,X$4:Z9525,2,FALSE)</f>
        <v>#N/A</v>
      </c>
      <c r="E9524" s="408" t="e">
        <f>VLOOKUP(C9524,X$4:Z9525,3,FALSE)</f>
        <v>#N/A</v>
      </c>
      <c r="F9524" s="97"/>
      <c r="G9524" s="97"/>
      <c r="H9524" s="116"/>
      <c r="I9524" s="116"/>
      <c r="J9524" s="97"/>
      <c r="AD9524" s="476"/>
      <c r="AI9524" s="473"/>
    </row>
    <row r="9525" spans="1:35" s="4" customFormat="1" x14ac:dyDescent="0.25">
      <c r="A9525" s="408">
        <f t="shared" si="142"/>
        <v>9523</v>
      </c>
      <c r="B9525" s="231"/>
      <c r="C9525" s="96"/>
      <c r="D9525" s="408" t="e">
        <f>VLOOKUP(C9525,X$4:Z9526,2,FALSE)</f>
        <v>#N/A</v>
      </c>
      <c r="E9525" s="408" t="e">
        <f>VLOOKUP(C9525,X$4:Z9526,3,FALSE)</f>
        <v>#N/A</v>
      </c>
      <c r="F9525" s="97"/>
      <c r="G9525" s="97"/>
      <c r="H9525" s="116"/>
      <c r="I9525" s="116"/>
      <c r="J9525" s="97"/>
      <c r="AD9525" s="476"/>
      <c r="AI9525" s="473"/>
    </row>
    <row r="9526" spans="1:35" s="4" customFormat="1" x14ac:dyDescent="0.25">
      <c r="A9526" s="408">
        <f t="shared" si="142"/>
        <v>9524</v>
      </c>
      <c r="B9526" s="231"/>
      <c r="C9526" s="96"/>
      <c r="D9526" s="408" t="e">
        <f>VLOOKUP(C9526,X$4:Z9527,2,FALSE)</f>
        <v>#N/A</v>
      </c>
      <c r="E9526" s="408" t="e">
        <f>VLOOKUP(C9526,X$4:Z9527,3,FALSE)</f>
        <v>#N/A</v>
      </c>
      <c r="F9526" s="97"/>
      <c r="G9526" s="97"/>
      <c r="H9526" s="116"/>
      <c r="I9526" s="116"/>
      <c r="J9526" s="97"/>
      <c r="AD9526" s="476"/>
      <c r="AI9526" s="473"/>
    </row>
    <row r="9527" spans="1:35" s="4" customFormat="1" x14ac:dyDescent="0.25">
      <c r="A9527" s="408">
        <f t="shared" si="142"/>
        <v>9525</v>
      </c>
      <c r="B9527" s="231"/>
      <c r="C9527" s="96"/>
      <c r="D9527" s="408" t="e">
        <f>VLOOKUP(C9527,X$4:Z9528,2,FALSE)</f>
        <v>#N/A</v>
      </c>
      <c r="E9527" s="408" t="e">
        <f>VLOOKUP(C9527,X$4:Z9528,3,FALSE)</f>
        <v>#N/A</v>
      </c>
      <c r="F9527" s="97"/>
      <c r="G9527" s="97"/>
      <c r="H9527" s="116"/>
      <c r="I9527" s="116"/>
      <c r="J9527" s="97"/>
      <c r="AD9527" s="476"/>
      <c r="AI9527" s="473"/>
    </row>
    <row r="9528" spans="1:35" s="4" customFormat="1" x14ac:dyDescent="0.25">
      <c r="A9528" s="408">
        <f t="shared" si="142"/>
        <v>9526</v>
      </c>
      <c r="B9528" s="231"/>
      <c r="C9528" s="96"/>
      <c r="D9528" s="408" t="e">
        <f>VLOOKUP(C9528,X$4:Z9529,2,FALSE)</f>
        <v>#N/A</v>
      </c>
      <c r="E9528" s="408" t="e">
        <f>VLOOKUP(C9528,X$4:Z9529,3,FALSE)</f>
        <v>#N/A</v>
      </c>
      <c r="F9528" s="97"/>
      <c r="G9528" s="97"/>
      <c r="H9528" s="116"/>
      <c r="I9528" s="116"/>
      <c r="J9528" s="97"/>
      <c r="AD9528" s="476"/>
      <c r="AI9528" s="473"/>
    </row>
    <row r="9529" spans="1:35" s="4" customFormat="1" x14ac:dyDescent="0.25">
      <c r="A9529" s="408">
        <f t="shared" si="142"/>
        <v>9527</v>
      </c>
      <c r="B9529" s="231"/>
      <c r="C9529" s="96"/>
      <c r="D9529" s="408" t="e">
        <f>VLOOKUP(C9529,X$4:Z9530,2,FALSE)</f>
        <v>#N/A</v>
      </c>
      <c r="E9529" s="408" t="e">
        <f>VLOOKUP(C9529,X$4:Z9530,3,FALSE)</f>
        <v>#N/A</v>
      </c>
      <c r="F9529" s="97"/>
      <c r="G9529" s="97"/>
      <c r="H9529" s="116"/>
      <c r="I9529" s="116"/>
      <c r="J9529" s="97"/>
      <c r="AD9529" s="476"/>
      <c r="AI9529" s="473"/>
    </row>
    <row r="9530" spans="1:35" s="4" customFormat="1" x14ac:dyDescent="0.25">
      <c r="A9530" s="408">
        <f t="shared" si="142"/>
        <v>9528</v>
      </c>
      <c r="B9530" s="231"/>
      <c r="C9530" s="96"/>
      <c r="D9530" s="408" t="e">
        <f>VLOOKUP(C9530,X$4:Z9531,2,FALSE)</f>
        <v>#N/A</v>
      </c>
      <c r="E9530" s="408" t="e">
        <f>VLOOKUP(C9530,X$4:Z9531,3,FALSE)</f>
        <v>#N/A</v>
      </c>
      <c r="F9530" s="97"/>
      <c r="G9530" s="97"/>
      <c r="H9530" s="116"/>
      <c r="I9530" s="116"/>
      <c r="J9530" s="97"/>
      <c r="AD9530" s="476"/>
      <c r="AI9530" s="473"/>
    </row>
    <row r="9531" spans="1:35" s="4" customFormat="1" x14ac:dyDescent="0.25">
      <c r="A9531" s="408">
        <f t="shared" si="142"/>
        <v>9529</v>
      </c>
      <c r="B9531" s="231"/>
      <c r="C9531" s="96"/>
      <c r="D9531" s="408" t="e">
        <f>VLOOKUP(C9531,X$4:Z9532,2,FALSE)</f>
        <v>#N/A</v>
      </c>
      <c r="E9531" s="408" t="e">
        <f>VLOOKUP(C9531,X$4:Z9532,3,FALSE)</f>
        <v>#N/A</v>
      </c>
      <c r="F9531" s="97"/>
      <c r="G9531" s="97"/>
      <c r="H9531" s="116"/>
      <c r="I9531" s="116"/>
      <c r="J9531" s="97"/>
      <c r="AD9531" s="476"/>
      <c r="AI9531" s="473"/>
    </row>
    <row r="9532" spans="1:35" s="4" customFormat="1" x14ac:dyDescent="0.25">
      <c r="A9532" s="408">
        <f t="shared" si="142"/>
        <v>9530</v>
      </c>
      <c r="B9532" s="231"/>
      <c r="C9532" s="96"/>
      <c r="D9532" s="408" t="e">
        <f>VLOOKUP(C9532,X$4:Z9533,2,FALSE)</f>
        <v>#N/A</v>
      </c>
      <c r="E9532" s="408" t="e">
        <f>VLOOKUP(C9532,X$4:Z9533,3,FALSE)</f>
        <v>#N/A</v>
      </c>
      <c r="F9532" s="97"/>
      <c r="G9532" s="97"/>
      <c r="H9532" s="116"/>
      <c r="I9532" s="116"/>
      <c r="J9532" s="97"/>
      <c r="AD9532" s="476"/>
      <c r="AI9532" s="473"/>
    </row>
    <row r="9533" spans="1:35" s="4" customFormat="1" x14ac:dyDescent="0.25">
      <c r="A9533" s="408">
        <f t="shared" si="142"/>
        <v>9531</v>
      </c>
      <c r="B9533" s="231"/>
      <c r="C9533" s="96"/>
      <c r="D9533" s="408" t="e">
        <f>VLOOKUP(C9533,X$4:Z9534,2,FALSE)</f>
        <v>#N/A</v>
      </c>
      <c r="E9533" s="408" t="e">
        <f>VLOOKUP(C9533,X$4:Z9534,3,FALSE)</f>
        <v>#N/A</v>
      </c>
      <c r="F9533" s="97"/>
      <c r="G9533" s="97"/>
      <c r="H9533" s="116"/>
      <c r="I9533" s="116"/>
      <c r="J9533" s="97"/>
      <c r="AD9533" s="476"/>
      <c r="AI9533" s="473"/>
    </row>
    <row r="9534" spans="1:35" s="4" customFormat="1" x14ac:dyDescent="0.25">
      <c r="A9534" s="408">
        <f t="shared" si="142"/>
        <v>9532</v>
      </c>
      <c r="B9534" s="231"/>
      <c r="C9534" s="96"/>
      <c r="D9534" s="408" t="e">
        <f>VLOOKUP(C9534,X$4:Z9535,2,FALSE)</f>
        <v>#N/A</v>
      </c>
      <c r="E9534" s="408" t="e">
        <f>VLOOKUP(C9534,X$4:Z9535,3,FALSE)</f>
        <v>#N/A</v>
      </c>
      <c r="F9534" s="97"/>
      <c r="G9534" s="97"/>
      <c r="H9534" s="116"/>
      <c r="I9534" s="116"/>
      <c r="J9534" s="97"/>
      <c r="AD9534" s="476"/>
      <c r="AI9534" s="473"/>
    </row>
    <row r="9535" spans="1:35" s="4" customFormat="1" x14ac:dyDescent="0.25">
      <c r="A9535" s="408">
        <f t="shared" si="142"/>
        <v>9533</v>
      </c>
      <c r="B9535" s="231"/>
      <c r="C9535" s="96"/>
      <c r="D9535" s="408" t="e">
        <f>VLOOKUP(C9535,X$4:Z9536,2,FALSE)</f>
        <v>#N/A</v>
      </c>
      <c r="E9535" s="408" t="e">
        <f>VLOOKUP(C9535,X$4:Z9536,3,FALSE)</f>
        <v>#N/A</v>
      </c>
      <c r="F9535" s="97"/>
      <c r="G9535" s="97"/>
      <c r="H9535" s="116"/>
      <c r="I9535" s="116"/>
      <c r="J9535" s="97"/>
      <c r="AD9535" s="476"/>
      <c r="AI9535" s="473"/>
    </row>
    <row r="9536" spans="1:35" s="4" customFormat="1" x14ac:dyDescent="0.25">
      <c r="A9536" s="408">
        <f t="shared" si="142"/>
        <v>9534</v>
      </c>
      <c r="B9536" s="231"/>
      <c r="C9536" s="96"/>
      <c r="D9536" s="408" t="e">
        <f>VLOOKUP(C9536,X$4:Z9537,2,FALSE)</f>
        <v>#N/A</v>
      </c>
      <c r="E9536" s="408" t="e">
        <f>VLOOKUP(C9536,X$4:Z9537,3,FALSE)</f>
        <v>#N/A</v>
      </c>
      <c r="F9536" s="97"/>
      <c r="G9536" s="97"/>
      <c r="H9536" s="116"/>
      <c r="I9536" s="116"/>
      <c r="J9536" s="97"/>
      <c r="AD9536" s="476"/>
      <c r="AI9536" s="473"/>
    </row>
    <row r="9537" spans="1:35" s="4" customFormat="1" x14ac:dyDescent="0.25">
      <c r="A9537" s="408">
        <f t="shared" si="142"/>
        <v>9535</v>
      </c>
      <c r="B9537" s="231"/>
      <c r="C9537" s="96"/>
      <c r="D9537" s="408" t="e">
        <f>VLOOKUP(C9537,X$4:Z9538,2,FALSE)</f>
        <v>#N/A</v>
      </c>
      <c r="E9537" s="408" t="e">
        <f>VLOOKUP(C9537,X$4:Z9538,3,FALSE)</f>
        <v>#N/A</v>
      </c>
      <c r="F9537" s="97"/>
      <c r="G9537" s="97"/>
      <c r="H9537" s="116"/>
      <c r="I9537" s="116"/>
      <c r="J9537" s="97"/>
      <c r="AD9537" s="476"/>
      <c r="AI9537" s="473"/>
    </row>
    <row r="9538" spans="1:35" s="4" customFormat="1" x14ac:dyDescent="0.25">
      <c r="A9538" s="408">
        <f t="shared" si="142"/>
        <v>9536</v>
      </c>
      <c r="B9538" s="231"/>
      <c r="C9538" s="96"/>
      <c r="D9538" s="408" t="e">
        <f>VLOOKUP(C9538,X$4:Z9539,2,FALSE)</f>
        <v>#N/A</v>
      </c>
      <c r="E9538" s="408" t="e">
        <f>VLOOKUP(C9538,X$4:Z9539,3,FALSE)</f>
        <v>#N/A</v>
      </c>
      <c r="F9538" s="97"/>
      <c r="G9538" s="97"/>
      <c r="H9538" s="116"/>
      <c r="I9538" s="116"/>
      <c r="J9538" s="97"/>
      <c r="AD9538" s="476"/>
      <c r="AI9538" s="473"/>
    </row>
    <row r="9539" spans="1:35" s="4" customFormat="1" x14ac:dyDescent="0.25">
      <c r="A9539" s="408">
        <f t="shared" si="142"/>
        <v>9537</v>
      </c>
      <c r="B9539" s="231"/>
      <c r="C9539" s="96"/>
      <c r="D9539" s="408" t="e">
        <f>VLOOKUP(C9539,X$4:Z9540,2,FALSE)</f>
        <v>#N/A</v>
      </c>
      <c r="E9539" s="408" t="e">
        <f>VLOOKUP(C9539,X$4:Z9540,3,FALSE)</f>
        <v>#N/A</v>
      </c>
      <c r="F9539" s="97"/>
      <c r="G9539" s="97"/>
      <c r="H9539" s="116"/>
      <c r="I9539" s="116"/>
      <c r="J9539" s="97"/>
      <c r="AD9539" s="476"/>
      <c r="AI9539" s="473"/>
    </row>
    <row r="9540" spans="1:35" s="4" customFormat="1" x14ac:dyDescent="0.25">
      <c r="A9540" s="408">
        <f t="shared" si="142"/>
        <v>9538</v>
      </c>
      <c r="B9540" s="231"/>
      <c r="C9540" s="96"/>
      <c r="D9540" s="408" t="e">
        <f>VLOOKUP(C9540,X$4:Z9541,2,FALSE)</f>
        <v>#N/A</v>
      </c>
      <c r="E9540" s="408" t="e">
        <f>VLOOKUP(C9540,X$4:Z9541,3,FALSE)</f>
        <v>#N/A</v>
      </c>
      <c r="F9540" s="97"/>
      <c r="G9540" s="97"/>
      <c r="H9540" s="116"/>
      <c r="I9540" s="116"/>
      <c r="J9540" s="97"/>
      <c r="AD9540" s="476"/>
      <c r="AI9540" s="473"/>
    </row>
    <row r="9541" spans="1:35" s="4" customFormat="1" x14ac:dyDescent="0.25">
      <c r="A9541" s="408">
        <f t="shared" si="142"/>
        <v>9539</v>
      </c>
      <c r="B9541" s="231"/>
      <c r="C9541" s="96"/>
      <c r="D9541" s="408" t="e">
        <f>VLOOKUP(C9541,X$4:Z9542,2,FALSE)</f>
        <v>#N/A</v>
      </c>
      <c r="E9541" s="408" t="e">
        <f>VLOOKUP(C9541,X$4:Z9542,3,FALSE)</f>
        <v>#N/A</v>
      </c>
      <c r="F9541" s="97"/>
      <c r="G9541" s="97"/>
      <c r="H9541" s="116"/>
      <c r="I9541" s="116"/>
      <c r="J9541" s="97"/>
      <c r="AD9541" s="476"/>
      <c r="AI9541" s="473"/>
    </row>
    <row r="9542" spans="1:35" s="4" customFormat="1" x14ac:dyDescent="0.25">
      <c r="A9542" s="408">
        <f t="shared" si="142"/>
        <v>9540</v>
      </c>
      <c r="B9542" s="231"/>
      <c r="C9542" s="96"/>
      <c r="D9542" s="408" t="e">
        <f>VLOOKUP(C9542,X$4:Z9543,2,FALSE)</f>
        <v>#N/A</v>
      </c>
      <c r="E9542" s="408" t="e">
        <f>VLOOKUP(C9542,X$4:Z9543,3,FALSE)</f>
        <v>#N/A</v>
      </c>
      <c r="F9542" s="97"/>
      <c r="G9542" s="97"/>
      <c r="H9542" s="116"/>
      <c r="I9542" s="116"/>
      <c r="J9542" s="97"/>
      <c r="AD9542" s="476"/>
      <c r="AI9542" s="473"/>
    </row>
    <row r="9543" spans="1:35" s="4" customFormat="1" x14ac:dyDescent="0.25">
      <c r="A9543" s="408">
        <f t="shared" si="142"/>
        <v>9541</v>
      </c>
      <c r="B9543" s="231"/>
      <c r="C9543" s="96"/>
      <c r="D9543" s="408" t="e">
        <f>VLOOKUP(C9543,X$4:Z9544,2,FALSE)</f>
        <v>#N/A</v>
      </c>
      <c r="E9543" s="408" t="e">
        <f>VLOOKUP(C9543,X$4:Z9544,3,FALSE)</f>
        <v>#N/A</v>
      </c>
      <c r="F9543" s="97"/>
      <c r="G9543" s="97"/>
      <c r="H9543" s="116"/>
      <c r="I9543" s="116"/>
      <c r="J9543" s="97"/>
      <c r="AD9543" s="476"/>
      <c r="AI9543" s="473"/>
    </row>
    <row r="9544" spans="1:35" s="4" customFormat="1" x14ac:dyDescent="0.25">
      <c r="A9544" s="408">
        <f t="shared" si="142"/>
        <v>9542</v>
      </c>
      <c r="B9544" s="231"/>
      <c r="C9544" s="96"/>
      <c r="D9544" s="408" t="e">
        <f>VLOOKUP(C9544,X$4:Z9545,2,FALSE)</f>
        <v>#N/A</v>
      </c>
      <c r="E9544" s="408" t="e">
        <f>VLOOKUP(C9544,X$4:Z9545,3,FALSE)</f>
        <v>#N/A</v>
      </c>
      <c r="F9544" s="97"/>
      <c r="G9544" s="97"/>
      <c r="H9544" s="116"/>
      <c r="I9544" s="116"/>
      <c r="J9544" s="97"/>
      <c r="AD9544" s="476"/>
      <c r="AI9544" s="473"/>
    </row>
    <row r="9545" spans="1:35" s="4" customFormat="1" x14ac:dyDescent="0.25">
      <c r="A9545" s="408">
        <f t="shared" si="142"/>
        <v>9543</v>
      </c>
      <c r="B9545" s="231"/>
      <c r="C9545" s="96"/>
      <c r="D9545" s="408" t="e">
        <f>VLOOKUP(C9545,X$4:Z9546,2,FALSE)</f>
        <v>#N/A</v>
      </c>
      <c r="E9545" s="408" t="e">
        <f>VLOOKUP(C9545,X$4:Z9546,3,FALSE)</f>
        <v>#N/A</v>
      </c>
      <c r="F9545" s="97"/>
      <c r="G9545" s="97"/>
      <c r="H9545" s="116"/>
      <c r="I9545" s="116"/>
      <c r="J9545" s="97"/>
      <c r="AD9545" s="476"/>
      <c r="AI9545" s="473"/>
    </row>
    <row r="9546" spans="1:35" s="4" customFormat="1" x14ac:dyDescent="0.25">
      <c r="A9546" s="408">
        <f t="shared" si="142"/>
        <v>9544</v>
      </c>
      <c r="B9546" s="231"/>
      <c r="C9546" s="96"/>
      <c r="D9546" s="408" t="e">
        <f>VLOOKUP(C9546,X$4:Z9547,2,FALSE)</f>
        <v>#N/A</v>
      </c>
      <c r="E9546" s="408" t="e">
        <f>VLOOKUP(C9546,X$4:Z9547,3,FALSE)</f>
        <v>#N/A</v>
      </c>
      <c r="F9546" s="97"/>
      <c r="G9546" s="97"/>
      <c r="H9546" s="116"/>
      <c r="I9546" s="116"/>
      <c r="J9546" s="97"/>
      <c r="AD9546" s="476"/>
      <c r="AI9546" s="473"/>
    </row>
    <row r="9547" spans="1:35" s="4" customFormat="1" x14ac:dyDescent="0.25">
      <c r="A9547" s="408">
        <f t="shared" si="142"/>
        <v>9545</v>
      </c>
      <c r="B9547" s="231"/>
      <c r="C9547" s="96"/>
      <c r="D9547" s="408" t="e">
        <f>VLOOKUP(C9547,X$4:Z9548,2,FALSE)</f>
        <v>#N/A</v>
      </c>
      <c r="E9547" s="408" t="e">
        <f>VLOOKUP(C9547,X$4:Z9548,3,FALSE)</f>
        <v>#N/A</v>
      </c>
      <c r="F9547" s="97"/>
      <c r="G9547" s="97"/>
      <c r="H9547" s="116"/>
      <c r="I9547" s="116"/>
      <c r="J9547" s="97"/>
      <c r="AD9547" s="476"/>
      <c r="AI9547" s="473"/>
    </row>
    <row r="9548" spans="1:35" s="4" customFormat="1" x14ac:dyDescent="0.25">
      <c r="A9548" s="408">
        <f t="shared" si="142"/>
        <v>9546</v>
      </c>
      <c r="B9548" s="231"/>
      <c r="C9548" s="96"/>
      <c r="D9548" s="408" t="e">
        <f>VLOOKUP(C9548,X$4:Z9549,2,FALSE)</f>
        <v>#N/A</v>
      </c>
      <c r="E9548" s="408" t="e">
        <f>VLOOKUP(C9548,X$4:Z9549,3,FALSE)</f>
        <v>#N/A</v>
      </c>
      <c r="F9548" s="97"/>
      <c r="G9548" s="97"/>
      <c r="H9548" s="116"/>
      <c r="I9548" s="116"/>
      <c r="J9548" s="97"/>
      <c r="AD9548" s="476"/>
      <c r="AI9548" s="473"/>
    </row>
    <row r="9549" spans="1:35" s="4" customFormat="1" x14ac:dyDescent="0.25">
      <c r="A9549" s="408">
        <f t="shared" si="142"/>
        <v>9547</v>
      </c>
      <c r="B9549" s="231"/>
      <c r="C9549" s="96"/>
      <c r="D9549" s="408" t="e">
        <f>VLOOKUP(C9549,X$4:Z9550,2,FALSE)</f>
        <v>#N/A</v>
      </c>
      <c r="E9549" s="408" t="e">
        <f>VLOOKUP(C9549,X$4:Z9550,3,FALSE)</f>
        <v>#N/A</v>
      </c>
      <c r="F9549" s="97"/>
      <c r="G9549" s="97"/>
      <c r="H9549" s="116"/>
      <c r="I9549" s="116"/>
      <c r="J9549" s="97"/>
      <c r="AD9549" s="476"/>
      <c r="AI9549" s="473"/>
    </row>
    <row r="9550" spans="1:35" s="4" customFormat="1" x14ac:dyDescent="0.25">
      <c r="A9550" s="408">
        <f t="shared" si="142"/>
        <v>9548</v>
      </c>
      <c r="B9550" s="231"/>
      <c r="C9550" s="96"/>
      <c r="D9550" s="408" t="e">
        <f>VLOOKUP(C9550,X$4:Z9551,2,FALSE)</f>
        <v>#N/A</v>
      </c>
      <c r="E9550" s="408" t="e">
        <f>VLOOKUP(C9550,X$4:Z9551,3,FALSE)</f>
        <v>#N/A</v>
      </c>
      <c r="F9550" s="97"/>
      <c r="G9550" s="97"/>
      <c r="H9550" s="116"/>
      <c r="I9550" s="116"/>
      <c r="J9550" s="97"/>
      <c r="AD9550" s="476"/>
      <c r="AI9550" s="473"/>
    </row>
    <row r="9551" spans="1:35" s="4" customFormat="1" x14ac:dyDescent="0.25">
      <c r="A9551" s="408">
        <f t="shared" si="142"/>
        <v>9549</v>
      </c>
      <c r="B9551" s="231"/>
      <c r="C9551" s="96"/>
      <c r="D9551" s="408" t="e">
        <f>VLOOKUP(C9551,X$4:Z9552,2,FALSE)</f>
        <v>#N/A</v>
      </c>
      <c r="E9551" s="408" t="e">
        <f>VLOOKUP(C9551,X$4:Z9552,3,FALSE)</f>
        <v>#N/A</v>
      </c>
      <c r="F9551" s="97"/>
      <c r="G9551" s="97"/>
      <c r="H9551" s="116"/>
      <c r="I9551" s="116"/>
      <c r="J9551" s="97"/>
      <c r="AD9551" s="476"/>
      <c r="AI9551" s="473"/>
    </row>
    <row r="9552" spans="1:35" s="4" customFormat="1" x14ac:dyDescent="0.25">
      <c r="A9552" s="408">
        <f t="shared" si="142"/>
        <v>9550</v>
      </c>
      <c r="B9552" s="231"/>
      <c r="C9552" s="96"/>
      <c r="D9552" s="408" t="e">
        <f>VLOOKUP(C9552,X$4:Z9553,2,FALSE)</f>
        <v>#N/A</v>
      </c>
      <c r="E9552" s="408" t="e">
        <f>VLOOKUP(C9552,X$4:Z9553,3,FALSE)</f>
        <v>#N/A</v>
      </c>
      <c r="F9552" s="97"/>
      <c r="G9552" s="97"/>
      <c r="H9552" s="116"/>
      <c r="I9552" s="116"/>
      <c r="J9552" s="97"/>
      <c r="AD9552" s="476"/>
      <c r="AI9552" s="473"/>
    </row>
    <row r="9553" spans="1:35" s="4" customFormat="1" x14ac:dyDescent="0.25">
      <c r="A9553" s="408">
        <f t="shared" si="142"/>
        <v>9551</v>
      </c>
      <c r="B9553" s="231"/>
      <c r="C9553" s="96"/>
      <c r="D9553" s="408" t="e">
        <f>VLOOKUP(C9553,X$4:Z9554,2,FALSE)</f>
        <v>#N/A</v>
      </c>
      <c r="E9553" s="408" t="e">
        <f>VLOOKUP(C9553,X$4:Z9554,3,FALSE)</f>
        <v>#N/A</v>
      </c>
      <c r="F9553" s="97"/>
      <c r="G9553" s="97"/>
      <c r="H9553" s="116"/>
      <c r="I9553" s="116"/>
      <c r="J9553" s="97"/>
      <c r="AD9553" s="476"/>
      <c r="AI9553" s="473"/>
    </row>
    <row r="9554" spans="1:35" s="4" customFormat="1" x14ac:dyDescent="0.25">
      <c r="A9554" s="408">
        <f t="shared" si="142"/>
        <v>9552</v>
      </c>
      <c r="B9554" s="231"/>
      <c r="C9554" s="96"/>
      <c r="D9554" s="408" t="e">
        <f>VLOOKUP(C9554,X$4:Z9555,2,FALSE)</f>
        <v>#N/A</v>
      </c>
      <c r="E9554" s="408" t="e">
        <f>VLOOKUP(C9554,X$4:Z9555,3,FALSE)</f>
        <v>#N/A</v>
      </c>
      <c r="F9554" s="97"/>
      <c r="G9554" s="97"/>
      <c r="H9554" s="116"/>
      <c r="I9554" s="116"/>
      <c r="J9554" s="97"/>
      <c r="AD9554" s="476"/>
      <c r="AI9554" s="473"/>
    </row>
    <row r="9555" spans="1:35" s="4" customFormat="1" x14ac:dyDescent="0.25">
      <c r="A9555" s="408">
        <f t="shared" si="142"/>
        <v>9553</v>
      </c>
      <c r="B9555" s="231"/>
      <c r="C9555" s="96"/>
      <c r="D9555" s="408" t="e">
        <f>VLOOKUP(C9555,X$4:Z9556,2,FALSE)</f>
        <v>#N/A</v>
      </c>
      <c r="E9555" s="408" t="e">
        <f>VLOOKUP(C9555,X$4:Z9556,3,FALSE)</f>
        <v>#N/A</v>
      </c>
      <c r="F9555" s="97"/>
      <c r="G9555" s="97"/>
      <c r="H9555" s="116"/>
      <c r="I9555" s="116"/>
      <c r="J9555" s="97"/>
      <c r="AD9555" s="476"/>
      <c r="AI9555" s="473"/>
    </row>
    <row r="9556" spans="1:35" s="4" customFormat="1" x14ac:dyDescent="0.25">
      <c r="A9556" s="408">
        <f t="shared" si="142"/>
        <v>9554</v>
      </c>
      <c r="B9556" s="231"/>
      <c r="C9556" s="96"/>
      <c r="D9556" s="408" t="e">
        <f>VLOOKUP(C9556,X$4:Z9557,2,FALSE)</f>
        <v>#N/A</v>
      </c>
      <c r="E9556" s="408" t="e">
        <f>VLOOKUP(C9556,X$4:Z9557,3,FALSE)</f>
        <v>#N/A</v>
      </c>
      <c r="F9556" s="97"/>
      <c r="G9556" s="97"/>
      <c r="H9556" s="116"/>
      <c r="I9556" s="116"/>
      <c r="J9556" s="97"/>
      <c r="AD9556" s="476"/>
      <c r="AI9556" s="473"/>
    </row>
    <row r="9557" spans="1:35" s="4" customFormat="1" x14ac:dyDescent="0.25">
      <c r="A9557" s="408">
        <f t="shared" si="142"/>
        <v>9555</v>
      </c>
      <c r="B9557" s="231"/>
      <c r="C9557" s="96"/>
      <c r="D9557" s="408" t="e">
        <f>VLOOKUP(C9557,X$4:Z9558,2,FALSE)</f>
        <v>#N/A</v>
      </c>
      <c r="E9557" s="408" t="e">
        <f>VLOOKUP(C9557,X$4:Z9558,3,FALSE)</f>
        <v>#N/A</v>
      </c>
      <c r="F9557" s="97"/>
      <c r="G9557" s="97"/>
      <c r="H9557" s="116"/>
      <c r="I9557" s="116"/>
      <c r="J9557" s="97"/>
      <c r="AD9557" s="476"/>
      <c r="AI9557" s="473"/>
    </row>
    <row r="9558" spans="1:35" s="4" customFormat="1" x14ac:dyDescent="0.25">
      <c r="A9558" s="408">
        <f t="shared" si="142"/>
        <v>9556</v>
      </c>
      <c r="B9558" s="231"/>
      <c r="C9558" s="96"/>
      <c r="D9558" s="408" t="e">
        <f>VLOOKUP(C9558,X$4:Z9559,2,FALSE)</f>
        <v>#N/A</v>
      </c>
      <c r="E9558" s="408" t="e">
        <f>VLOOKUP(C9558,X$4:Z9559,3,FALSE)</f>
        <v>#N/A</v>
      </c>
      <c r="F9558" s="97"/>
      <c r="G9558" s="97"/>
      <c r="H9558" s="116"/>
      <c r="I9558" s="116"/>
      <c r="J9558" s="97"/>
      <c r="AD9558" s="476"/>
      <c r="AI9558" s="473"/>
    </row>
    <row r="9559" spans="1:35" s="4" customFormat="1" x14ac:dyDescent="0.25">
      <c r="A9559" s="408">
        <f t="shared" si="142"/>
        <v>9557</v>
      </c>
      <c r="B9559" s="231"/>
      <c r="C9559" s="96"/>
      <c r="D9559" s="408" t="e">
        <f>VLOOKUP(C9559,X$4:Z9560,2,FALSE)</f>
        <v>#N/A</v>
      </c>
      <c r="E9559" s="408" t="e">
        <f>VLOOKUP(C9559,X$4:Z9560,3,FALSE)</f>
        <v>#N/A</v>
      </c>
      <c r="F9559" s="97"/>
      <c r="G9559" s="97"/>
      <c r="H9559" s="116"/>
      <c r="I9559" s="116"/>
      <c r="J9559" s="97"/>
      <c r="AD9559" s="476"/>
      <c r="AI9559" s="473"/>
    </row>
    <row r="9560" spans="1:35" s="4" customFormat="1" x14ac:dyDescent="0.25">
      <c r="A9560" s="408">
        <f t="shared" si="142"/>
        <v>9558</v>
      </c>
      <c r="B9560" s="231"/>
      <c r="C9560" s="96"/>
      <c r="D9560" s="408" t="e">
        <f>VLOOKUP(C9560,X$4:Z9561,2,FALSE)</f>
        <v>#N/A</v>
      </c>
      <c r="E9560" s="408" t="e">
        <f>VLOOKUP(C9560,X$4:Z9561,3,FALSE)</f>
        <v>#N/A</v>
      </c>
      <c r="F9560" s="97"/>
      <c r="G9560" s="97"/>
      <c r="H9560" s="116"/>
      <c r="I9560" s="116"/>
      <c r="J9560" s="97"/>
      <c r="AD9560" s="476"/>
      <c r="AI9560" s="473"/>
    </row>
    <row r="9561" spans="1:35" s="4" customFormat="1" x14ac:dyDescent="0.25">
      <c r="A9561" s="408">
        <f t="shared" si="142"/>
        <v>9559</v>
      </c>
      <c r="B9561" s="231"/>
      <c r="C9561" s="96"/>
      <c r="D9561" s="408" t="e">
        <f>VLOOKUP(C9561,X$4:Z9562,2,FALSE)</f>
        <v>#N/A</v>
      </c>
      <c r="E9561" s="408" t="e">
        <f>VLOOKUP(C9561,X$4:Z9562,3,FALSE)</f>
        <v>#N/A</v>
      </c>
      <c r="F9561" s="97"/>
      <c r="G9561" s="97"/>
      <c r="H9561" s="116"/>
      <c r="I9561" s="116"/>
      <c r="J9561" s="97"/>
      <c r="AD9561" s="476"/>
      <c r="AI9561" s="473"/>
    </row>
    <row r="9562" spans="1:35" s="4" customFormat="1" x14ac:dyDescent="0.25">
      <c r="A9562" s="408">
        <f t="shared" si="142"/>
        <v>9560</v>
      </c>
      <c r="B9562" s="231"/>
      <c r="C9562" s="96"/>
      <c r="D9562" s="408" t="e">
        <f>VLOOKUP(C9562,X$4:Z9563,2,FALSE)</f>
        <v>#N/A</v>
      </c>
      <c r="E9562" s="408" t="e">
        <f>VLOOKUP(C9562,X$4:Z9563,3,FALSE)</f>
        <v>#N/A</v>
      </c>
      <c r="F9562" s="97"/>
      <c r="G9562" s="97"/>
      <c r="H9562" s="116"/>
      <c r="I9562" s="116"/>
      <c r="J9562" s="97"/>
      <c r="AD9562" s="476"/>
      <c r="AI9562" s="473"/>
    </row>
    <row r="9563" spans="1:35" s="4" customFormat="1" x14ac:dyDescent="0.25">
      <c r="A9563" s="408">
        <f t="shared" si="142"/>
        <v>9561</v>
      </c>
      <c r="B9563" s="231"/>
      <c r="C9563" s="96"/>
      <c r="D9563" s="408" t="e">
        <f>VLOOKUP(C9563,X$4:Z9564,2,FALSE)</f>
        <v>#N/A</v>
      </c>
      <c r="E9563" s="408" t="e">
        <f>VLOOKUP(C9563,X$4:Z9564,3,FALSE)</f>
        <v>#N/A</v>
      </c>
      <c r="F9563" s="97"/>
      <c r="G9563" s="97"/>
      <c r="H9563" s="116"/>
      <c r="I9563" s="116"/>
      <c r="J9563" s="97"/>
      <c r="AD9563" s="476"/>
      <c r="AI9563" s="473"/>
    </row>
    <row r="9564" spans="1:35" s="4" customFormat="1" x14ac:dyDescent="0.25">
      <c r="A9564" s="408">
        <f t="shared" si="142"/>
        <v>9562</v>
      </c>
      <c r="B9564" s="231"/>
      <c r="C9564" s="96"/>
      <c r="D9564" s="408" t="e">
        <f>VLOOKUP(C9564,X$4:Z9565,2,FALSE)</f>
        <v>#N/A</v>
      </c>
      <c r="E9564" s="408" t="e">
        <f>VLOOKUP(C9564,X$4:Z9565,3,FALSE)</f>
        <v>#N/A</v>
      </c>
      <c r="F9564" s="97"/>
      <c r="G9564" s="97"/>
      <c r="H9564" s="116"/>
      <c r="I9564" s="116"/>
      <c r="J9564" s="97"/>
      <c r="AD9564" s="476"/>
      <c r="AI9564" s="473"/>
    </row>
    <row r="9565" spans="1:35" s="4" customFormat="1" x14ac:dyDescent="0.25">
      <c r="A9565" s="408">
        <f t="shared" si="142"/>
        <v>9563</v>
      </c>
      <c r="B9565" s="231"/>
      <c r="C9565" s="96"/>
      <c r="D9565" s="408" t="e">
        <f>VLOOKUP(C9565,X$4:Z9566,2,FALSE)</f>
        <v>#N/A</v>
      </c>
      <c r="E9565" s="408" t="e">
        <f>VLOOKUP(C9565,X$4:Z9566,3,FALSE)</f>
        <v>#N/A</v>
      </c>
      <c r="F9565" s="97"/>
      <c r="G9565" s="97"/>
      <c r="H9565" s="116"/>
      <c r="I9565" s="116"/>
      <c r="J9565" s="97"/>
      <c r="AD9565" s="476"/>
      <c r="AI9565" s="473"/>
    </row>
    <row r="9566" spans="1:35" s="4" customFormat="1" x14ac:dyDescent="0.25">
      <c r="A9566" s="408">
        <f t="shared" si="142"/>
        <v>9564</v>
      </c>
      <c r="B9566" s="231"/>
      <c r="C9566" s="96"/>
      <c r="D9566" s="408" t="e">
        <f>VLOOKUP(C9566,X$4:Z9567,2,FALSE)</f>
        <v>#N/A</v>
      </c>
      <c r="E9566" s="408" t="e">
        <f>VLOOKUP(C9566,X$4:Z9567,3,FALSE)</f>
        <v>#N/A</v>
      </c>
      <c r="F9566" s="97"/>
      <c r="G9566" s="97"/>
      <c r="H9566" s="116"/>
      <c r="I9566" s="116"/>
      <c r="J9566" s="97"/>
      <c r="AD9566" s="476"/>
      <c r="AI9566" s="473"/>
    </row>
    <row r="9567" spans="1:35" s="4" customFormat="1" x14ac:dyDescent="0.25">
      <c r="A9567" s="408">
        <f t="shared" si="142"/>
        <v>9565</v>
      </c>
      <c r="B9567" s="231"/>
      <c r="C9567" s="96"/>
      <c r="D9567" s="408" t="e">
        <f>VLOOKUP(C9567,X$4:Z9568,2,FALSE)</f>
        <v>#N/A</v>
      </c>
      <c r="E9567" s="408" t="e">
        <f>VLOOKUP(C9567,X$4:Z9568,3,FALSE)</f>
        <v>#N/A</v>
      </c>
      <c r="F9567" s="97"/>
      <c r="G9567" s="97"/>
      <c r="H9567" s="116"/>
      <c r="I9567" s="116"/>
      <c r="J9567" s="97"/>
      <c r="AD9567" s="476"/>
      <c r="AI9567" s="473"/>
    </row>
    <row r="9568" spans="1:35" s="4" customFormat="1" x14ac:dyDescent="0.25">
      <c r="A9568" s="408">
        <f t="shared" si="142"/>
        <v>9566</v>
      </c>
      <c r="B9568" s="231"/>
      <c r="C9568" s="96"/>
      <c r="D9568" s="408" t="e">
        <f>VLOOKUP(C9568,X$4:Z9569,2,FALSE)</f>
        <v>#N/A</v>
      </c>
      <c r="E9568" s="408" t="e">
        <f>VLOOKUP(C9568,X$4:Z9569,3,FALSE)</f>
        <v>#N/A</v>
      </c>
      <c r="F9568" s="97"/>
      <c r="G9568" s="97"/>
      <c r="H9568" s="116"/>
      <c r="I9568" s="116"/>
      <c r="J9568" s="97"/>
      <c r="AD9568" s="476"/>
      <c r="AI9568" s="473"/>
    </row>
    <row r="9569" spans="1:35" s="4" customFormat="1" x14ac:dyDescent="0.25">
      <c r="A9569" s="408">
        <f t="shared" si="142"/>
        <v>9567</v>
      </c>
      <c r="B9569" s="231"/>
      <c r="C9569" s="96"/>
      <c r="D9569" s="408" t="e">
        <f>VLOOKUP(C9569,X$4:Z9570,2,FALSE)</f>
        <v>#N/A</v>
      </c>
      <c r="E9569" s="408" t="e">
        <f>VLOOKUP(C9569,X$4:Z9570,3,FALSE)</f>
        <v>#N/A</v>
      </c>
      <c r="F9569" s="97"/>
      <c r="G9569" s="97"/>
      <c r="H9569" s="116"/>
      <c r="I9569" s="116"/>
      <c r="J9569" s="97"/>
      <c r="AD9569" s="476"/>
      <c r="AI9569" s="473"/>
    </row>
    <row r="9570" spans="1:35" s="4" customFormat="1" x14ac:dyDescent="0.25">
      <c r="A9570" s="408">
        <f t="shared" si="142"/>
        <v>9568</v>
      </c>
      <c r="B9570" s="231"/>
      <c r="C9570" s="96"/>
      <c r="D9570" s="408" t="e">
        <f>VLOOKUP(C9570,X$4:Z9571,2,FALSE)</f>
        <v>#N/A</v>
      </c>
      <c r="E9570" s="408" t="e">
        <f>VLOOKUP(C9570,X$4:Z9571,3,FALSE)</f>
        <v>#N/A</v>
      </c>
      <c r="F9570" s="97"/>
      <c r="G9570" s="97"/>
      <c r="H9570" s="116"/>
      <c r="I9570" s="116"/>
      <c r="J9570" s="97"/>
      <c r="AD9570" s="476"/>
      <c r="AI9570" s="473"/>
    </row>
    <row r="9571" spans="1:35" s="4" customFormat="1" x14ac:dyDescent="0.25">
      <c r="A9571" s="408">
        <f t="shared" si="142"/>
        <v>9569</v>
      </c>
      <c r="B9571" s="231"/>
      <c r="C9571" s="96"/>
      <c r="D9571" s="408" t="e">
        <f>VLOOKUP(C9571,X$4:Z9572,2,FALSE)</f>
        <v>#N/A</v>
      </c>
      <c r="E9571" s="408" t="e">
        <f>VLOOKUP(C9571,X$4:Z9572,3,FALSE)</f>
        <v>#N/A</v>
      </c>
      <c r="F9571" s="97"/>
      <c r="G9571" s="97"/>
      <c r="H9571" s="116"/>
      <c r="I9571" s="116"/>
      <c r="J9571" s="97"/>
      <c r="AD9571" s="476"/>
      <c r="AI9571" s="473"/>
    </row>
    <row r="9572" spans="1:35" s="4" customFormat="1" x14ac:dyDescent="0.25">
      <c r="A9572" s="408">
        <f t="shared" ref="A9572:A9635" si="143">ROW()-2</f>
        <v>9570</v>
      </c>
      <c r="B9572" s="231"/>
      <c r="C9572" s="96"/>
      <c r="D9572" s="408" t="e">
        <f>VLOOKUP(C9572,X$4:Z9573,2,FALSE)</f>
        <v>#N/A</v>
      </c>
      <c r="E9572" s="408" t="e">
        <f>VLOOKUP(C9572,X$4:Z9573,3,FALSE)</f>
        <v>#N/A</v>
      </c>
      <c r="F9572" s="97"/>
      <c r="G9572" s="97"/>
      <c r="H9572" s="116"/>
      <c r="I9572" s="116"/>
      <c r="J9572" s="97"/>
      <c r="AD9572" s="476"/>
      <c r="AI9572" s="473"/>
    </row>
    <row r="9573" spans="1:35" s="4" customFormat="1" x14ac:dyDescent="0.25">
      <c r="A9573" s="408">
        <f t="shared" si="143"/>
        <v>9571</v>
      </c>
      <c r="B9573" s="231"/>
      <c r="C9573" s="96"/>
      <c r="D9573" s="408" t="e">
        <f>VLOOKUP(C9573,X$4:Z9574,2,FALSE)</f>
        <v>#N/A</v>
      </c>
      <c r="E9573" s="408" t="e">
        <f>VLOOKUP(C9573,X$4:Z9574,3,FALSE)</f>
        <v>#N/A</v>
      </c>
      <c r="F9573" s="97"/>
      <c r="G9573" s="97"/>
      <c r="H9573" s="116"/>
      <c r="I9573" s="116"/>
      <c r="J9573" s="97"/>
      <c r="AD9573" s="476"/>
      <c r="AI9573" s="473"/>
    </row>
    <row r="9574" spans="1:35" s="4" customFormat="1" x14ac:dyDescent="0.25">
      <c r="A9574" s="408">
        <f t="shared" si="143"/>
        <v>9572</v>
      </c>
      <c r="B9574" s="231"/>
      <c r="C9574" s="96"/>
      <c r="D9574" s="408" t="e">
        <f>VLOOKUP(C9574,X$4:Z9575,2,FALSE)</f>
        <v>#N/A</v>
      </c>
      <c r="E9574" s="408" t="e">
        <f>VLOOKUP(C9574,X$4:Z9575,3,FALSE)</f>
        <v>#N/A</v>
      </c>
      <c r="F9574" s="97"/>
      <c r="G9574" s="97"/>
      <c r="H9574" s="116"/>
      <c r="I9574" s="116"/>
      <c r="J9574" s="97"/>
      <c r="AD9574" s="476"/>
      <c r="AI9574" s="473"/>
    </row>
    <row r="9575" spans="1:35" s="4" customFormat="1" x14ac:dyDescent="0.25">
      <c r="A9575" s="408">
        <f t="shared" si="143"/>
        <v>9573</v>
      </c>
      <c r="B9575" s="231"/>
      <c r="C9575" s="96"/>
      <c r="D9575" s="408" t="e">
        <f>VLOOKUP(C9575,X$4:Z9576,2,FALSE)</f>
        <v>#N/A</v>
      </c>
      <c r="E9575" s="408" t="e">
        <f>VLOOKUP(C9575,X$4:Z9576,3,FALSE)</f>
        <v>#N/A</v>
      </c>
      <c r="F9575" s="97"/>
      <c r="G9575" s="97"/>
      <c r="H9575" s="116"/>
      <c r="I9575" s="116"/>
      <c r="J9575" s="97"/>
      <c r="AD9575" s="476"/>
      <c r="AI9575" s="473"/>
    </row>
    <row r="9576" spans="1:35" s="4" customFormat="1" x14ac:dyDescent="0.25">
      <c r="A9576" s="408">
        <f t="shared" si="143"/>
        <v>9574</v>
      </c>
      <c r="B9576" s="231"/>
      <c r="C9576" s="96"/>
      <c r="D9576" s="408" t="e">
        <f>VLOOKUP(C9576,X$4:Z9577,2,FALSE)</f>
        <v>#N/A</v>
      </c>
      <c r="E9576" s="408" t="e">
        <f>VLOOKUP(C9576,X$4:Z9577,3,FALSE)</f>
        <v>#N/A</v>
      </c>
      <c r="F9576" s="97"/>
      <c r="G9576" s="97"/>
      <c r="H9576" s="116"/>
      <c r="I9576" s="116"/>
      <c r="J9576" s="97"/>
      <c r="AD9576" s="476"/>
      <c r="AI9576" s="473"/>
    </row>
    <row r="9577" spans="1:35" s="4" customFormat="1" x14ac:dyDescent="0.25">
      <c r="A9577" s="408">
        <f t="shared" si="143"/>
        <v>9575</v>
      </c>
      <c r="B9577" s="231"/>
      <c r="C9577" s="96"/>
      <c r="D9577" s="408" t="e">
        <f>VLOOKUP(C9577,X$4:Z9578,2,FALSE)</f>
        <v>#N/A</v>
      </c>
      <c r="E9577" s="408" t="e">
        <f>VLOOKUP(C9577,X$4:Z9578,3,FALSE)</f>
        <v>#N/A</v>
      </c>
      <c r="F9577" s="97"/>
      <c r="G9577" s="97"/>
      <c r="H9577" s="116"/>
      <c r="I9577" s="116"/>
      <c r="J9577" s="97"/>
      <c r="AD9577" s="476"/>
      <c r="AI9577" s="473"/>
    </row>
    <row r="9578" spans="1:35" s="4" customFormat="1" x14ac:dyDescent="0.25">
      <c r="A9578" s="408">
        <f t="shared" si="143"/>
        <v>9576</v>
      </c>
      <c r="B9578" s="231"/>
      <c r="C9578" s="96"/>
      <c r="D9578" s="408" t="e">
        <f>VLOOKUP(C9578,X$4:Z9579,2,FALSE)</f>
        <v>#N/A</v>
      </c>
      <c r="E9578" s="408" t="e">
        <f>VLOOKUP(C9578,X$4:Z9579,3,FALSE)</f>
        <v>#N/A</v>
      </c>
      <c r="F9578" s="97"/>
      <c r="G9578" s="97"/>
      <c r="H9578" s="116"/>
      <c r="I9578" s="116"/>
      <c r="J9578" s="97"/>
      <c r="AD9578" s="476"/>
      <c r="AI9578" s="473"/>
    </row>
    <row r="9579" spans="1:35" s="4" customFormat="1" x14ac:dyDescent="0.25">
      <c r="A9579" s="408">
        <f t="shared" si="143"/>
        <v>9577</v>
      </c>
      <c r="B9579" s="231"/>
      <c r="C9579" s="96"/>
      <c r="D9579" s="408" t="e">
        <f>VLOOKUP(C9579,X$4:Z9580,2,FALSE)</f>
        <v>#N/A</v>
      </c>
      <c r="E9579" s="408" t="e">
        <f>VLOOKUP(C9579,X$4:Z9580,3,FALSE)</f>
        <v>#N/A</v>
      </c>
      <c r="F9579" s="97"/>
      <c r="G9579" s="97"/>
      <c r="H9579" s="116"/>
      <c r="I9579" s="116"/>
      <c r="J9579" s="97"/>
      <c r="AD9579" s="476"/>
      <c r="AI9579" s="473"/>
    </row>
    <row r="9580" spans="1:35" s="4" customFormat="1" x14ac:dyDescent="0.25">
      <c r="A9580" s="408">
        <f t="shared" si="143"/>
        <v>9578</v>
      </c>
      <c r="B9580" s="231"/>
      <c r="C9580" s="96"/>
      <c r="D9580" s="408" t="e">
        <f>VLOOKUP(C9580,X$4:Z9581,2,FALSE)</f>
        <v>#N/A</v>
      </c>
      <c r="E9580" s="408" t="e">
        <f>VLOOKUP(C9580,X$4:Z9581,3,FALSE)</f>
        <v>#N/A</v>
      </c>
      <c r="F9580" s="97"/>
      <c r="G9580" s="97"/>
      <c r="H9580" s="116"/>
      <c r="I9580" s="116"/>
      <c r="J9580" s="97"/>
      <c r="AD9580" s="476"/>
      <c r="AI9580" s="473"/>
    </row>
    <row r="9581" spans="1:35" s="4" customFormat="1" x14ac:dyDescent="0.25">
      <c r="A9581" s="408">
        <f t="shared" si="143"/>
        <v>9579</v>
      </c>
      <c r="B9581" s="231"/>
      <c r="C9581" s="96"/>
      <c r="D9581" s="408" t="e">
        <f>VLOOKUP(C9581,X$4:Z9582,2,FALSE)</f>
        <v>#N/A</v>
      </c>
      <c r="E9581" s="408" t="e">
        <f>VLOOKUP(C9581,X$4:Z9582,3,FALSE)</f>
        <v>#N/A</v>
      </c>
      <c r="F9581" s="97"/>
      <c r="G9581" s="97"/>
      <c r="H9581" s="116"/>
      <c r="I9581" s="116"/>
      <c r="J9581" s="97"/>
      <c r="AD9581" s="476"/>
      <c r="AI9581" s="473"/>
    </row>
    <row r="9582" spans="1:35" s="4" customFormat="1" x14ac:dyDescent="0.25">
      <c r="A9582" s="408">
        <f t="shared" si="143"/>
        <v>9580</v>
      </c>
      <c r="B9582" s="231"/>
      <c r="C9582" s="96"/>
      <c r="D9582" s="408" t="e">
        <f>VLOOKUP(C9582,X$4:Z9583,2,FALSE)</f>
        <v>#N/A</v>
      </c>
      <c r="E9582" s="408" t="e">
        <f>VLOOKUP(C9582,X$4:Z9583,3,FALSE)</f>
        <v>#N/A</v>
      </c>
      <c r="F9582" s="97"/>
      <c r="G9582" s="97"/>
      <c r="H9582" s="116"/>
      <c r="I9582" s="116"/>
      <c r="J9582" s="97"/>
      <c r="AD9582" s="476"/>
      <c r="AI9582" s="473"/>
    </row>
    <row r="9583" spans="1:35" s="4" customFormat="1" x14ac:dyDescent="0.25">
      <c r="A9583" s="408">
        <f t="shared" si="143"/>
        <v>9581</v>
      </c>
      <c r="B9583" s="231"/>
      <c r="C9583" s="96"/>
      <c r="D9583" s="408" t="e">
        <f>VLOOKUP(C9583,X$4:Z9584,2,FALSE)</f>
        <v>#N/A</v>
      </c>
      <c r="E9583" s="408" t="e">
        <f>VLOOKUP(C9583,X$4:Z9584,3,FALSE)</f>
        <v>#N/A</v>
      </c>
      <c r="F9583" s="97"/>
      <c r="G9583" s="97"/>
      <c r="H9583" s="116"/>
      <c r="I9583" s="116"/>
      <c r="J9583" s="97"/>
      <c r="AD9583" s="476"/>
      <c r="AI9583" s="473"/>
    </row>
    <row r="9584" spans="1:35" s="4" customFormat="1" x14ac:dyDescent="0.25">
      <c r="A9584" s="408">
        <f t="shared" si="143"/>
        <v>9582</v>
      </c>
      <c r="B9584" s="231"/>
      <c r="C9584" s="96"/>
      <c r="D9584" s="408" t="e">
        <f>VLOOKUP(C9584,X$4:Z9585,2,FALSE)</f>
        <v>#N/A</v>
      </c>
      <c r="E9584" s="408" t="e">
        <f>VLOOKUP(C9584,X$4:Z9585,3,FALSE)</f>
        <v>#N/A</v>
      </c>
      <c r="F9584" s="97"/>
      <c r="G9584" s="97"/>
      <c r="H9584" s="116"/>
      <c r="I9584" s="116"/>
      <c r="J9584" s="97"/>
      <c r="AD9584" s="476"/>
      <c r="AI9584" s="473"/>
    </row>
    <row r="9585" spans="1:35" s="4" customFormat="1" x14ac:dyDescent="0.25">
      <c r="A9585" s="408">
        <f t="shared" si="143"/>
        <v>9583</v>
      </c>
      <c r="B9585" s="231"/>
      <c r="C9585" s="96"/>
      <c r="D9585" s="408" t="e">
        <f>VLOOKUP(C9585,X$4:Z9586,2,FALSE)</f>
        <v>#N/A</v>
      </c>
      <c r="E9585" s="408" t="e">
        <f>VLOOKUP(C9585,X$4:Z9586,3,FALSE)</f>
        <v>#N/A</v>
      </c>
      <c r="F9585" s="97"/>
      <c r="G9585" s="97"/>
      <c r="H9585" s="116"/>
      <c r="I9585" s="116"/>
      <c r="J9585" s="97"/>
      <c r="AD9585" s="476"/>
      <c r="AI9585" s="473"/>
    </row>
    <row r="9586" spans="1:35" s="4" customFormat="1" x14ac:dyDescent="0.25">
      <c r="A9586" s="408">
        <f t="shared" si="143"/>
        <v>9584</v>
      </c>
      <c r="B9586" s="231"/>
      <c r="C9586" s="96"/>
      <c r="D9586" s="408" t="e">
        <f>VLOOKUP(C9586,X$4:Z9587,2,FALSE)</f>
        <v>#N/A</v>
      </c>
      <c r="E9586" s="408" t="e">
        <f>VLOOKUP(C9586,X$4:Z9587,3,FALSE)</f>
        <v>#N/A</v>
      </c>
      <c r="F9586" s="97"/>
      <c r="G9586" s="97"/>
      <c r="H9586" s="116"/>
      <c r="I9586" s="116"/>
      <c r="J9586" s="97"/>
      <c r="AD9586" s="476"/>
      <c r="AI9586" s="473"/>
    </row>
    <row r="9587" spans="1:35" s="4" customFormat="1" x14ac:dyDescent="0.25">
      <c r="A9587" s="408">
        <f t="shared" si="143"/>
        <v>9585</v>
      </c>
      <c r="B9587" s="231"/>
      <c r="C9587" s="96"/>
      <c r="D9587" s="408" t="e">
        <f>VLOOKUP(C9587,X$4:Z9588,2,FALSE)</f>
        <v>#N/A</v>
      </c>
      <c r="E9587" s="408" t="e">
        <f>VLOOKUP(C9587,X$4:Z9588,3,FALSE)</f>
        <v>#N/A</v>
      </c>
      <c r="F9587" s="97"/>
      <c r="G9587" s="97"/>
      <c r="H9587" s="116"/>
      <c r="I9587" s="116"/>
      <c r="J9587" s="97"/>
      <c r="AD9587" s="476"/>
      <c r="AI9587" s="473"/>
    </row>
    <row r="9588" spans="1:35" s="4" customFormat="1" x14ac:dyDescent="0.25">
      <c r="A9588" s="408">
        <f t="shared" si="143"/>
        <v>9586</v>
      </c>
      <c r="B9588" s="231"/>
      <c r="C9588" s="96"/>
      <c r="D9588" s="408" t="e">
        <f>VLOOKUP(C9588,X$4:Z9589,2,FALSE)</f>
        <v>#N/A</v>
      </c>
      <c r="E9588" s="408" t="e">
        <f>VLOOKUP(C9588,X$4:Z9589,3,FALSE)</f>
        <v>#N/A</v>
      </c>
      <c r="F9588" s="97"/>
      <c r="G9588" s="97"/>
      <c r="H9588" s="116"/>
      <c r="I9588" s="116"/>
      <c r="J9588" s="97"/>
      <c r="AD9588" s="476"/>
      <c r="AI9588" s="473"/>
    </row>
    <row r="9589" spans="1:35" s="4" customFormat="1" x14ac:dyDescent="0.25">
      <c r="A9589" s="408">
        <f t="shared" si="143"/>
        <v>9587</v>
      </c>
      <c r="B9589" s="231"/>
      <c r="C9589" s="96"/>
      <c r="D9589" s="408" t="e">
        <f>VLOOKUP(C9589,X$4:Z9590,2,FALSE)</f>
        <v>#N/A</v>
      </c>
      <c r="E9589" s="408" t="e">
        <f>VLOOKUP(C9589,X$4:Z9590,3,FALSE)</f>
        <v>#N/A</v>
      </c>
      <c r="F9589" s="97"/>
      <c r="G9589" s="97"/>
      <c r="H9589" s="116"/>
      <c r="I9589" s="116"/>
      <c r="J9589" s="97"/>
      <c r="AD9589" s="476"/>
      <c r="AI9589" s="473"/>
    </row>
    <row r="9590" spans="1:35" s="4" customFormat="1" x14ac:dyDescent="0.25">
      <c r="A9590" s="408">
        <f t="shared" si="143"/>
        <v>9588</v>
      </c>
      <c r="B9590" s="231"/>
      <c r="C9590" s="96"/>
      <c r="D9590" s="408" t="e">
        <f>VLOOKUP(C9590,X$4:Z9591,2,FALSE)</f>
        <v>#N/A</v>
      </c>
      <c r="E9590" s="408" t="e">
        <f>VLOOKUP(C9590,X$4:Z9591,3,FALSE)</f>
        <v>#N/A</v>
      </c>
      <c r="F9590" s="97"/>
      <c r="G9590" s="97"/>
      <c r="H9590" s="116"/>
      <c r="I9590" s="116"/>
      <c r="J9590" s="97"/>
      <c r="AD9590" s="476"/>
      <c r="AI9590" s="473"/>
    </row>
    <row r="9591" spans="1:35" s="4" customFormat="1" x14ac:dyDescent="0.25">
      <c r="A9591" s="408">
        <f t="shared" si="143"/>
        <v>9589</v>
      </c>
      <c r="B9591" s="231"/>
      <c r="C9591" s="96"/>
      <c r="D9591" s="408" t="e">
        <f>VLOOKUP(C9591,X$4:Z9592,2,FALSE)</f>
        <v>#N/A</v>
      </c>
      <c r="E9591" s="408" t="e">
        <f>VLOOKUP(C9591,X$4:Z9592,3,FALSE)</f>
        <v>#N/A</v>
      </c>
      <c r="F9591" s="97"/>
      <c r="G9591" s="97"/>
      <c r="H9591" s="116"/>
      <c r="I9591" s="116"/>
      <c r="J9591" s="97"/>
      <c r="AD9591" s="476"/>
      <c r="AI9591" s="473"/>
    </row>
    <row r="9592" spans="1:35" s="4" customFormat="1" x14ac:dyDescent="0.25">
      <c r="A9592" s="408">
        <f t="shared" si="143"/>
        <v>9590</v>
      </c>
      <c r="B9592" s="231"/>
      <c r="C9592" s="96"/>
      <c r="D9592" s="408" t="e">
        <f>VLOOKUP(C9592,X$4:Z9593,2,FALSE)</f>
        <v>#N/A</v>
      </c>
      <c r="E9592" s="408" t="e">
        <f>VLOOKUP(C9592,X$4:Z9593,3,FALSE)</f>
        <v>#N/A</v>
      </c>
      <c r="F9592" s="97"/>
      <c r="G9592" s="97"/>
      <c r="H9592" s="116"/>
      <c r="I9592" s="116"/>
      <c r="J9592" s="97"/>
      <c r="AD9592" s="476"/>
      <c r="AI9592" s="473"/>
    </row>
    <row r="9593" spans="1:35" s="4" customFormat="1" x14ac:dyDescent="0.25">
      <c r="A9593" s="408">
        <f t="shared" si="143"/>
        <v>9591</v>
      </c>
      <c r="B9593" s="231"/>
      <c r="C9593" s="96"/>
      <c r="D9593" s="408" t="e">
        <f>VLOOKUP(C9593,X$4:Z9594,2,FALSE)</f>
        <v>#N/A</v>
      </c>
      <c r="E9593" s="408" t="e">
        <f>VLOOKUP(C9593,X$4:Z9594,3,FALSE)</f>
        <v>#N/A</v>
      </c>
      <c r="F9593" s="97"/>
      <c r="G9593" s="97"/>
      <c r="H9593" s="116"/>
      <c r="I9593" s="116"/>
      <c r="J9593" s="97"/>
      <c r="AD9593" s="476"/>
      <c r="AI9593" s="473"/>
    </row>
    <row r="9594" spans="1:35" s="4" customFormat="1" x14ac:dyDescent="0.25">
      <c r="A9594" s="408">
        <f t="shared" si="143"/>
        <v>9592</v>
      </c>
      <c r="B9594" s="231"/>
      <c r="C9594" s="96"/>
      <c r="D9594" s="408" t="e">
        <f>VLOOKUP(C9594,X$4:Z9595,2,FALSE)</f>
        <v>#N/A</v>
      </c>
      <c r="E9594" s="408" t="e">
        <f>VLOOKUP(C9594,X$4:Z9595,3,FALSE)</f>
        <v>#N/A</v>
      </c>
      <c r="F9594" s="97"/>
      <c r="G9594" s="97"/>
      <c r="H9594" s="116"/>
      <c r="I9594" s="116"/>
      <c r="J9594" s="97"/>
      <c r="AD9594" s="476"/>
      <c r="AI9594" s="473"/>
    </row>
    <row r="9595" spans="1:35" s="4" customFormat="1" x14ac:dyDescent="0.25">
      <c r="A9595" s="408">
        <f t="shared" si="143"/>
        <v>9593</v>
      </c>
      <c r="B9595" s="231"/>
      <c r="C9595" s="96"/>
      <c r="D9595" s="408" t="e">
        <f>VLOOKUP(C9595,X$4:Z9596,2,FALSE)</f>
        <v>#N/A</v>
      </c>
      <c r="E9595" s="408" t="e">
        <f>VLOOKUP(C9595,X$4:Z9596,3,FALSE)</f>
        <v>#N/A</v>
      </c>
      <c r="F9595" s="97"/>
      <c r="G9595" s="97"/>
      <c r="H9595" s="116"/>
      <c r="I9595" s="116"/>
      <c r="J9595" s="97"/>
      <c r="AD9595" s="476"/>
      <c r="AI9595" s="473"/>
    </row>
    <row r="9596" spans="1:35" s="4" customFormat="1" x14ac:dyDescent="0.25">
      <c r="A9596" s="408">
        <f t="shared" si="143"/>
        <v>9594</v>
      </c>
      <c r="B9596" s="231"/>
      <c r="C9596" s="96"/>
      <c r="D9596" s="408" t="e">
        <f>VLOOKUP(C9596,X$4:Z9597,2,FALSE)</f>
        <v>#N/A</v>
      </c>
      <c r="E9596" s="408" t="e">
        <f>VLOOKUP(C9596,X$4:Z9597,3,FALSE)</f>
        <v>#N/A</v>
      </c>
      <c r="F9596" s="97"/>
      <c r="G9596" s="97"/>
      <c r="H9596" s="116"/>
      <c r="I9596" s="116"/>
      <c r="J9596" s="97"/>
      <c r="AD9596" s="476"/>
      <c r="AI9596" s="473"/>
    </row>
    <row r="9597" spans="1:35" s="4" customFormat="1" x14ac:dyDescent="0.25">
      <c r="A9597" s="408">
        <f t="shared" si="143"/>
        <v>9595</v>
      </c>
      <c r="B9597" s="231"/>
      <c r="C9597" s="96"/>
      <c r="D9597" s="408" t="e">
        <f>VLOOKUP(C9597,X$4:Z9598,2,FALSE)</f>
        <v>#N/A</v>
      </c>
      <c r="E9597" s="408" t="e">
        <f>VLOOKUP(C9597,X$4:Z9598,3,FALSE)</f>
        <v>#N/A</v>
      </c>
      <c r="F9597" s="97"/>
      <c r="G9597" s="97"/>
      <c r="H9597" s="116"/>
      <c r="I9597" s="116"/>
      <c r="J9597" s="97"/>
      <c r="AD9597" s="476"/>
      <c r="AI9597" s="473"/>
    </row>
    <row r="9598" spans="1:35" s="4" customFormat="1" x14ac:dyDescent="0.25">
      <c r="A9598" s="408">
        <f t="shared" si="143"/>
        <v>9596</v>
      </c>
      <c r="B9598" s="231"/>
      <c r="C9598" s="96"/>
      <c r="D9598" s="408" t="e">
        <f>VLOOKUP(C9598,X$4:Z9599,2,FALSE)</f>
        <v>#N/A</v>
      </c>
      <c r="E9598" s="408" t="e">
        <f>VLOOKUP(C9598,X$4:Z9599,3,FALSE)</f>
        <v>#N/A</v>
      </c>
      <c r="F9598" s="97"/>
      <c r="G9598" s="97"/>
      <c r="H9598" s="116"/>
      <c r="I9598" s="116"/>
      <c r="J9598" s="97"/>
      <c r="AD9598" s="476"/>
      <c r="AI9598" s="473"/>
    </row>
    <row r="9599" spans="1:35" s="4" customFormat="1" x14ac:dyDescent="0.25">
      <c r="A9599" s="408">
        <f t="shared" si="143"/>
        <v>9597</v>
      </c>
      <c r="B9599" s="231"/>
      <c r="C9599" s="96"/>
      <c r="D9599" s="408" t="e">
        <f>VLOOKUP(C9599,X$4:Z9600,2,FALSE)</f>
        <v>#N/A</v>
      </c>
      <c r="E9599" s="408" t="e">
        <f>VLOOKUP(C9599,X$4:Z9600,3,FALSE)</f>
        <v>#N/A</v>
      </c>
      <c r="F9599" s="97"/>
      <c r="G9599" s="97"/>
      <c r="H9599" s="116"/>
      <c r="I9599" s="116"/>
      <c r="J9599" s="97"/>
      <c r="AD9599" s="476"/>
      <c r="AI9599" s="473"/>
    </row>
    <row r="9600" spans="1:35" s="4" customFormat="1" x14ac:dyDescent="0.25">
      <c r="A9600" s="408">
        <f t="shared" si="143"/>
        <v>9598</v>
      </c>
      <c r="B9600" s="231"/>
      <c r="C9600" s="96"/>
      <c r="D9600" s="408" t="e">
        <f>VLOOKUP(C9600,X$4:Z9601,2,FALSE)</f>
        <v>#N/A</v>
      </c>
      <c r="E9600" s="408" t="e">
        <f>VLOOKUP(C9600,X$4:Z9601,3,FALSE)</f>
        <v>#N/A</v>
      </c>
      <c r="F9600" s="97"/>
      <c r="G9600" s="97"/>
      <c r="H9600" s="116"/>
      <c r="I9600" s="116"/>
      <c r="J9600" s="97"/>
      <c r="AD9600" s="476"/>
      <c r="AI9600" s="473"/>
    </row>
    <row r="9601" spans="1:35" s="4" customFormat="1" x14ac:dyDescent="0.25">
      <c r="A9601" s="408">
        <f t="shared" si="143"/>
        <v>9599</v>
      </c>
      <c r="B9601" s="231"/>
      <c r="C9601" s="96"/>
      <c r="D9601" s="408" t="e">
        <f>VLOOKUP(C9601,X$4:Z9602,2,FALSE)</f>
        <v>#N/A</v>
      </c>
      <c r="E9601" s="408" t="e">
        <f>VLOOKUP(C9601,X$4:Z9602,3,FALSE)</f>
        <v>#N/A</v>
      </c>
      <c r="F9601" s="97"/>
      <c r="G9601" s="97"/>
      <c r="H9601" s="116"/>
      <c r="I9601" s="116"/>
      <c r="J9601" s="97"/>
      <c r="AD9601" s="476"/>
      <c r="AI9601" s="473"/>
    </row>
    <row r="9602" spans="1:35" s="4" customFormat="1" x14ac:dyDescent="0.25">
      <c r="A9602" s="408">
        <f t="shared" si="143"/>
        <v>9600</v>
      </c>
      <c r="B9602" s="231"/>
      <c r="C9602" s="96"/>
      <c r="D9602" s="408" t="e">
        <f>VLOOKUP(C9602,X$4:Z9603,2,FALSE)</f>
        <v>#N/A</v>
      </c>
      <c r="E9602" s="408" t="e">
        <f>VLOOKUP(C9602,X$4:Z9603,3,FALSE)</f>
        <v>#N/A</v>
      </c>
      <c r="F9602" s="97"/>
      <c r="G9602" s="97"/>
      <c r="H9602" s="116"/>
      <c r="I9602" s="116"/>
      <c r="J9602" s="97"/>
      <c r="AD9602" s="476"/>
      <c r="AI9602" s="473"/>
    </row>
    <row r="9603" spans="1:35" s="4" customFormat="1" x14ac:dyDescent="0.25">
      <c r="A9603" s="408">
        <f t="shared" si="143"/>
        <v>9601</v>
      </c>
      <c r="B9603" s="231"/>
      <c r="C9603" s="96"/>
      <c r="D9603" s="408" t="e">
        <f>VLOOKUP(C9603,X$4:Z9604,2,FALSE)</f>
        <v>#N/A</v>
      </c>
      <c r="E9603" s="408" t="e">
        <f>VLOOKUP(C9603,X$4:Z9604,3,FALSE)</f>
        <v>#N/A</v>
      </c>
      <c r="F9603" s="97"/>
      <c r="G9603" s="97"/>
      <c r="H9603" s="116"/>
      <c r="I9603" s="116"/>
      <c r="J9603" s="97"/>
      <c r="AD9603" s="476"/>
      <c r="AI9603" s="473"/>
    </row>
    <row r="9604" spans="1:35" s="4" customFormat="1" x14ac:dyDescent="0.25">
      <c r="A9604" s="408">
        <f t="shared" si="143"/>
        <v>9602</v>
      </c>
      <c r="B9604" s="231"/>
      <c r="C9604" s="96"/>
      <c r="D9604" s="408" t="e">
        <f>VLOOKUP(C9604,X$4:Z9605,2,FALSE)</f>
        <v>#N/A</v>
      </c>
      <c r="E9604" s="408" t="e">
        <f>VLOOKUP(C9604,X$4:Z9605,3,FALSE)</f>
        <v>#N/A</v>
      </c>
      <c r="F9604" s="97"/>
      <c r="G9604" s="97"/>
      <c r="H9604" s="116"/>
      <c r="I9604" s="116"/>
      <c r="J9604" s="97"/>
      <c r="AD9604" s="476"/>
      <c r="AI9604" s="473"/>
    </row>
    <row r="9605" spans="1:35" s="4" customFormat="1" x14ac:dyDescent="0.25">
      <c r="A9605" s="408">
        <f t="shared" si="143"/>
        <v>9603</v>
      </c>
      <c r="B9605" s="231"/>
      <c r="C9605" s="96"/>
      <c r="D9605" s="408" t="e">
        <f>VLOOKUP(C9605,X$4:Z9606,2,FALSE)</f>
        <v>#N/A</v>
      </c>
      <c r="E9605" s="408" t="e">
        <f>VLOOKUP(C9605,X$4:Z9606,3,FALSE)</f>
        <v>#N/A</v>
      </c>
      <c r="F9605" s="97"/>
      <c r="G9605" s="97"/>
      <c r="H9605" s="116"/>
      <c r="I9605" s="116"/>
      <c r="J9605" s="97"/>
      <c r="AD9605" s="476"/>
      <c r="AI9605" s="473"/>
    </row>
    <row r="9606" spans="1:35" s="4" customFormat="1" x14ac:dyDescent="0.25">
      <c r="A9606" s="408">
        <f t="shared" si="143"/>
        <v>9604</v>
      </c>
      <c r="B9606" s="231"/>
      <c r="C9606" s="96"/>
      <c r="D9606" s="408" t="e">
        <f>VLOOKUP(C9606,X$4:Z9607,2,FALSE)</f>
        <v>#N/A</v>
      </c>
      <c r="E9606" s="408" t="e">
        <f>VLOOKUP(C9606,X$4:Z9607,3,FALSE)</f>
        <v>#N/A</v>
      </c>
      <c r="F9606" s="97"/>
      <c r="G9606" s="97"/>
      <c r="H9606" s="116"/>
      <c r="I9606" s="116"/>
      <c r="J9606" s="97"/>
      <c r="AD9606" s="476"/>
      <c r="AI9606" s="473"/>
    </row>
    <row r="9607" spans="1:35" s="4" customFormat="1" x14ac:dyDescent="0.25">
      <c r="A9607" s="408">
        <f t="shared" si="143"/>
        <v>9605</v>
      </c>
      <c r="B9607" s="231"/>
      <c r="C9607" s="96"/>
      <c r="D9607" s="408" t="e">
        <f>VLOOKUP(C9607,X$4:Z9608,2,FALSE)</f>
        <v>#N/A</v>
      </c>
      <c r="E9607" s="408" t="e">
        <f>VLOOKUP(C9607,X$4:Z9608,3,FALSE)</f>
        <v>#N/A</v>
      </c>
      <c r="F9607" s="97"/>
      <c r="G9607" s="97"/>
      <c r="H9607" s="116"/>
      <c r="I9607" s="116"/>
      <c r="J9607" s="97"/>
      <c r="AD9607" s="476"/>
      <c r="AI9607" s="473"/>
    </row>
    <row r="9608" spans="1:35" s="4" customFormat="1" x14ac:dyDescent="0.25">
      <c r="A9608" s="408">
        <f t="shared" si="143"/>
        <v>9606</v>
      </c>
      <c r="B9608" s="231"/>
      <c r="C9608" s="96"/>
      <c r="D9608" s="408" t="e">
        <f>VLOOKUP(C9608,X$4:Z9609,2,FALSE)</f>
        <v>#N/A</v>
      </c>
      <c r="E9608" s="408" t="e">
        <f>VLOOKUP(C9608,X$4:Z9609,3,FALSE)</f>
        <v>#N/A</v>
      </c>
      <c r="F9608" s="97"/>
      <c r="G9608" s="97"/>
      <c r="H9608" s="116"/>
      <c r="I9608" s="116"/>
      <c r="J9608" s="97"/>
      <c r="AD9608" s="476"/>
      <c r="AI9608" s="473"/>
    </row>
    <row r="9609" spans="1:35" s="4" customFormat="1" x14ac:dyDescent="0.25">
      <c r="A9609" s="408">
        <f t="shared" si="143"/>
        <v>9607</v>
      </c>
      <c r="B9609" s="231"/>
      <c r="C9609" s="96"/>
      <c r="D9609" s="408" t="e">
        <f>VLOOKUP(C9609,X$4:Z9610,2,FALSE)</f>
        <v>#N/A</v>
      </c>
      <c r="E9609" s="408" t="e">
        <f>VLOOKUP(C9609,X$4:Z9610,3,FALSE)</f>
        <v>#N/A</v>
      </c>
      <c r="F9609" s="97"/>
      <c r="G9609" s="97"/>
      <c r="H9609" s="116"/>
      <c r="I9609" s="116"/>
      <c r="J9609" s="97"/>
      <c r="AD9609" s="476"/>
      <c r="AI9609" s="473"/>
    </row>
    <row r="9610" spans="1:35" s="4" customFormat="1" x14ac:dyDescent="0.25">
      <c r="A9610" s="408">
        <f t="shared" si="143"/>
        <v>9608</v>
      </c>
      <c r="B9610" s="231"/>
      <c r="C9610" s="96"/>
      <c r="D9610" s="408" t="e">
        <f>VLOOKUP(C9610,X$4:Z9611,2,FALSE)</f>
        <v>#N/A</v>
      </c>
      <c r="E9610" s="408" t="e">
        <f>VLOOKUP(C9610,X$4:Z9611,3,FALSE)</f>
        <v>#N/A</v>
      </c>
      <c r="F9610" s="97"/>
      <c r="G9610" s="97"/>
      <c r="H9610" s="116"/>
      <c r="I9610" s="116"/>
      <c r="J9610" s="97"/>
      <c r="AD9610" s="476"/>
      <c r="AI9610" s="473"/>
    </row>
    <row r="9611" spans="1:35" s="4" customFormat="1" x14ac:dyDescent="0.25">
      <c r="A9611" s="408">
        <f t="shared" si="143"/>
        <v>9609</v>
      </c>
      <c r="B9611" s="231"/>
      <c r="C9611" s="96"/>
      <c r="D9611" s="408" t="e">
        <f>VLOOKUP(C9611,X$4:Z9612,2,FALSE)</f>
        <v>#N/A</v>
      </c>
      <c r="E9611" s="408" t="e">
        <f>VLOOKUP(C9611,X$4:Z9612,3,FALSE)</f>
        <v>#N/A</v>
      </c>
      <c r="F9611" s="97"/>
      <c r="G9611" s="97"/>
      <c r="H9611" s="116"/>
      <c r="I9611" s="116"/>
      <c r="J9611" s="97"/>
      <c r="AD9611" s="476"/>
      <c r="AI9611" s="473"/>
    </row>
    <row r="9612" spans="1:35" s="4" customFormat="1" x14ac:dyDescent="0.25">
      <c r="A9612" s="408">
        <f t="shared" si="143"/>
        <v>9610</v>
      </c>
      <c r="B9612" s="231"/>
      <c r="C9612" s="96"/>
      <c r="D9612" s="408" t="e">
        <f>VLOOKUP(C9612,X$4:Z9613,2,FALSE)</f>
        <v>#N/A</v>
      </c>
      <c r="E9612" s="408" t="e">
        <f>VLOOKUP(C9612,X$4:Z9613,3,FALSE)</f>
        <v>#N/A</v>
      </c>
      <c r="F9612" s="97"/>
      <c r="G9612" s="97"/>
      <c r="H9612" s="116"/>
      <c r="I9612" s="116"/>
      <c r="J9612" s="97"/>
      <c r="AD9612" s="476"/>
      <c r="AI9612" s="473"/>
    </row>
    <row r="9613" spans="1:35" s="4" customFormat="1" x14ac:dyDescent="0.25">
      <c r="A9613" s="408">
        <f t="shared" si="143"/>
        <v>9611</v>
      </c>
      <c r="B9613" s="231"/>
      <c r="C9613" s="96"/>
      <c r="D9613" s="408" t="e">
        <f>VLOOKUP(C9613,X$4:Z9614,2,FALSE)</f>
        <v>#N/A</v>
      </c>
      <c r="E9613" s="408" t="e">
        <f>VLOOKUP(C9613,X$4:Z9614,3,FALSE)</f>
        <v>#N/A</v>
      </c>
      <c r="F9613" s="97"/>
      <c r="G9613" s="97"/>
      <c r="H9613" s="116"/>
      <c r="I9613" s="116"/>
      <c r="J9613" s="97"/>
      <c r="AD9613" s="476"/>
      <c r="AI9613" s="473"/>
    </row>
    <row r="9614" spans="1:35" s="4" customFormat="1" x14ac:dyDescent="0.25">
      <c r="A9614" s="408">
        <f t="shared" si="143"/>
        <v>9612</v>
      </c>
      <c r="B9614" s="231"/>
      <c r="C9614" s="96"/>
      <c r="D9614" s="408" t="e">
        <f>VLOOKUP(C9614,X$4:Z9615,2,FALSE)</f>
        <v>#N/A</v>
      </c>
      <c r="E9614" s="408" t="e">
        <f>VLOOKUP(C9614,X$4:Z9615,3,FALSE)</f>
        <v>#N/A</v>
      </c>
      <c r="F9614" s="97"/>
      <c r="G9614" s="97"/>
      <c r="H9614" s="116"/>
      <c r="I9614" s="116"/>
      <c r="J9614" s="97"/>
      <c r="AD9614" s="476"/>
      <c r="AI9614" s="473"/>
    </row>
    <row r="9615" spans="1:35" s="4" customFormat="1" x14ac:dyDescent="0.25">
      <c r="A9615" s="408">
        <f t="shared" si="143"/>
        <v>9613</v>
      </c>
      <c r="B9615" s="231"/>
      <c r="C9615" s="96"/>
      <c r="D9615" s="408" t="e">
        <f>VLOOKUP(C9615,X$4:Z9616,2,FALSE)</f>
        <v>#N/A</v>
      </c>
      <c r="E9615" s="408" t="e">
        <f>VLOOKUP(C9615,X$4:Z9616,3,FALSE)</f>
        <v>#N/A</v>
      </c>
      <c r="F9615" s="97"/>
      <c r="G9615" s="97"/>
      <c r="H9615" s="116"/>
      <c r="I9615" s="116"/>
      <c r="J9615" s="97"/>
      <c r="AD9615" s="476"/>
      <c r="AI9615" s="473"/>
    </row>
    <row r="9616" spans="1:35" s="4" customFormat="1" x14ac:dyDescent="0.25">
      <c r="A9616" s="408">
        <f t="shared" si="143"/>
        <v>9614</v>
      </c>
      <c r="B9616" s="231"/>
      <c r="C9616" s="96"/>
      <c r="D9616" s="408" t="e">
        <f>VLOOKUP(C9616,X$4:Z9617,2,FALSE)</f>
        <v>#N/A</v>
      </c>
      <c r="E9616" s="408" t="e">
        <f>VLOOKUP(C9616,X$4:Z9617,3,FALSE)</f>
        <v>#N/A</v>
      </c>
      <c r="F9616" s="97"/>
      <c r="G9616" s="97"/>
      <c r="H9616" s="116"/>
      <c r="I9616" s="116"/>
      <c r="J9616" s="97"/>
      <c r="AD9616" s="476"/>
      <c r="AI9616" s="473"/>
    </row>
    <row r="9617" spans="1:35" s="4" customFormat="1" x14ac:dyDescent="0.25">
      <c r="A9617" s="408">
        <f t="shared" si="143"/>
        <v>9615</v>
      </c>
      <c r="B9617" s="231"/>
      <c r="C9617" s="96"/>
      <c r="D9617" s="408" t="e">
        <f>VLOOKUP(C9617,X$4:Z9618,2,FALSE)</f>
        <v>#N/A</v>
      </c>
      <c r="E9617" s="408" t="e">
        <f>VLOOKUP(C9617,X$4:Z9618,3,FALSE)</f>
        <v>#N/A</v>
      </c>
      <c r="F9617" s="97"/>
      <c r="G9617" s="97"/>
      <c r="H9617" s="116"/>
      <c r="I9617" s="116"/>
      <c r="J9617" s="97"/>
      <c r="AD9617" s="476"/>
      <c r="AI9617" s="473"/>
    </row>
    <row r="9618" spans="1:35" s="4" customFormat="1" x14ac:dyDescent="0.25">
      <c r="A9618" s="408">
        <f t="shared" si="143"/>
        <v>9616</v>
      </c>
      <c r="B9618" s="231"/>
      <c r="C9618" s="96"/>
      <c r="D9618" s="408" t="e">
        <f>VLOOKUP(C9618,X$4:Z9619,2,FALSE)</f>
        <v>#N/A</v>
      </c>
      <c r="E9618" s="408" t="e">
        <f>VLOOKUP(C9618,X$4:Z9619,3,FALSE)</f>
        <v>#N/A</v>
      </c>
      <c r="F9618" s="97"/>
      <c r="G9618" s="97"/>
      <c r="H9618" s="116"/>
      <c r="I9618" s="116"/>
      <c r="J9618" s="97"/>
      <c r="AD9618" s="476"/>
      <c r="AI9618" s="473"/>
    </row>
    <row r="9619" spans="1:35" s="4" customFormat="1" x14ac:dyDescent="0.25">
      <c r="A9619" s="408">
        <f t="shared" si="143"/>
        <v>9617</v>
      </c>
      <c r="B9619" s="231"/>
      <c r="C9619" s="96"/>
      <c r="D9619" s="408" t="e">
        <f>VLOOKUP(C9619,X$4:Z9620,2,FALSE)</f>
        <v>#N/A</v>
      </c>
      <c r="E9619" s="408" t="e">
        <f>VLOOKUP(C9619,X$4:Z9620,3,FALSE)</f>
        <v>#N/A</v>
      </c>
      <c r="F9619" s="97"/>
      <c r="G9619" s="97"/>
      <c r="H9619" s="116"/>
      <c r="I9619" s="116"/>
      <c r="J9619" s="97"/>
      <c r="AD9619" s="476"/>
      <c r="AI9619" s="473"/>
    </row>
    <row r="9620" spans="1:35" s="4" customFormat="1" x14ac:dyDescent="0.25">
      <c r="A9620" s="408">
        <f t="shared" si="143"/>
        <v>9618</v>
      </c>
      <c r="B9620" s="231"/>
      <c r="C9620" s="96"/>
      <c r="D9620" s="408" t="e">
        <f>VLOOKUP(C9620,X$4:Z9621,2,FALSE)</f>
        <v>#N/A</v>
      </c>
      <c r="E9620" s="408" t="e">
        <f>VLOOKUP(C9620,X$4:Z9621,3,FALSE)</f>
        <v>#N/A</v>
      </c>
      <c r="F9620" s="97"/>
      <c r="G9620" s="97"/>
      <c r="H9620" s="116"/>
      <c r="I9620" s="116"/>
      <c r="J9620" s="97"/>
      <c r="AD9620" s="476"/>
      <c r="AI9620" s="473"/>
    </row>
    <row r="9621" spans="1:35" s="4" customFormat="1" x14ac:dyDescent="0.25">
      <c r="A9621" s="408">
        <f t="shared" si="143"/>
        <v>9619</v>
      </c>
      <c r="B9621" s="231"/>
      <c r="C9621" s="96"/>
      <c r="D9621" s="408" t="e">
        <f>VLOOKUP(C9621,X$4:Z9622,2,FALSE)</f>
        <v>#N/A</v>
      </c>
      <c r="E9621" s="408" t="e">
        <f>VLOOKUP(C9621,X$4:Z9622,3,FALSE)</f>
        <v>#N/A</v>
      </c>
      <c r="F9621" s="97"/>
      <c r="G9621" s="97"/>
      <c r="H9621" s="116"/>
      <c r="I9621" s="116"/>
      <c r="J9621" s="97"/>
      <c r="AD9621" s="476"/>
      <c r="AI9621" s="473"/>
    </row>
    <row r="9622" spans="1:35" s="4" customFormat="1" x14ac:dyDescent="0.25">
      <c r="A9622" s="408">
        <f t="shared" si="143"/>
        <v>9620</v>
      </c>
      <c r="B9622" s="231"/>
      <c r="C9622" s="96"/>
      <c r="D9622" s="408" t="e">
        <f>VLOOKUP(C9622,X$4:Z9623,2,FALSE)</f>
        <v>#N/A</v>
      </c>
      <c r="E9622" s="408" t="e">
        <f>VLOOKUP(C9622,X$4:Z9623,3,FALSE)</f>
        <v>#N/A</v>
      </c>
      <c r="F9622" s="97"/>
      <c r="G9622" s="97"/>
      <c r="H9622" s="116"/>
      <c r="I9622" s="116"/>
      <c r="J9622" s="97"/>
      <c r="AD9622" s="476"/>
      <c r="AI9622" s="473"/>
    </row>
    <row r="9623" spans="1:35" s="4" customFormat="1" x14ac:dyDescent="0.25">
      <c r="A9623" s="408">
        <f t="shared" si="143"/>
        <v>9621</v>
      </c>
      <c r="B9623" s="231"/>
      <c r="C9623" s="96"/>
      <c r="D9623" s="408" t="e">
        <f>VLOOKUP(C9623,X$4:Z9624,2,FALSE)</f>
        <v>#N/A</v>
      </c>
      <c r="E9623" s="408" t="e">
        <f>VLOOKUP(C9623,X$4:Z9624,3,FALSE)</f>
        <v>#N/A</v>
      </c>
      <c r="F9623" s="97"/>
      <c r="G9623" s="97"/>
      <c r="H9623" s="116"/>
      <c r="I9623" s="116"/>
      <c r="J9623" s="97"/>
      <c r="AD9623" s="476"/>
      <c r="AI9623" s="473"/>
    </row>
    <row r="9624" spans="1:35" s="4" customFormat="1" x14ac:dyDescent="0.25">
      <c r="A9624" s="408">
        <f t="shared" si="143"/>
        <v>9622</v>
      </c>
      <c r="B9624" s="231"/>
      <c r="C9624" s="96"/>
      <c r="D9624" s="408" t="e">
        <f>VLOOKUP(C9624,X$4:Z9625,2,FALSE)</f>
        <v>#N/A</v>
      </c>
      <c r="E9624" s="408" t="e">
        <f>VLOOKUP(C9624,X$4:Z9625,3,FALSE)</f>
        <v>#N/A</v>
      </c>
      <c r="F9624" s="97"/>
      <c r="G9624" s="97"/>
      <c r="H9624" s="116"/>
      <c r="I9624" s="116"/>
      <c r="J9624" s="97"/>
      <c r="AD9624" s="476"/>
      <c r="AI9624" s="473"/>
    </row>
    <row r="9625" spans="1:35" s="4" customFormat="1" x14ac:dyDescent="0.25">
      <c r="A9625" s="408">
        <f t="shared" si="143"/>
        <v>9623</v>
      </c>
      <c r="B9625" s="231"/>
      <c r="C9625" s="96"/>
      <c r="D9625" s="408" t="e">
        <f>VLOOKUP(C9625,X$4:Z9626,2,FALSE)</f>
        <v>#N/A</v>
      </c>
      <c r="E9625" s="408" t="e">
        <f>VLOOKUP(C9625,X$4:Z9626,3,FALSE)</f>
        <v>#N/A</v>
      </c>
      <c r="F9625" s="97"/>
      <c r="G9625" s="97"/>
      <c r="H9625" s="116"/>
      <c r="I9625" s="116"/>
      <c r="J9625" s="97"/>
      <c r="AD9625" s="476"/>
      <c r="AI9625" s="473"/>
    </row>
    <row r="9626" spans="1:35" s="4" customFormat="1" x14ac:dyDescent="0.25">
      <c r="A9626" s="408">
        <f t="shared" si="143"/>
        <v>9624</v>
      </c>
      <c r="B9626" s="231"/>
      <c r="C9626" s="96"/>
      <c r="D9626" s="408" t="e">
        <f>VLOOKUP(C9626,X$4:Z9627,2,FALSE)</f>
        <v>#N/A</v>
      </c>
      <c r="E9626" s="408" t="e">
        <f>VLOOKUP(C9626,X$4:Z9627,3,FALSE)</f>
        <v>#N/A</v>
      </c>
      <c r="F9626" s="97"/>
      <c r="G9626" s="97"/>
      <c r="H9626" s="116"/>
      <c r="I9626" s="116"/>
      <c r="J9626" s="97"/>
      <c r="AD9626" s="476"/>
      <c r="AI9626" s="473"/>
    </row>
    <row r="9627" spans="1:35" s="4" customFormat="1" x14ac:dyDescent="0.25">
      <c r="A9627" s="408">
        <f t="shared" si="143"/>
        <v>9625</v>
      </c>
      <c r="B9627" s="231"/>
      <c r="C9627" s="96"/>
      <c r="D9627" s="408" t="e">
        <f>VLOOKUP(C9627,X$4:Z9628,2,FALSE)</f>
        <v>#N/A</v>
      </c>
      <c r="E9627" s="408" t="e">
        <f>VLOOKUP(C9627,X$4:Z9628,3,FALSE)</f>
        <v>#N/A</v>
      </c>
      <c r="F9627" s="97"/>
      <c r="G9627" s="97"/>
      <c r="H9627" s="116"/>
      <c r="I9627" s="116"/>
      <c r="J9627" s="97"/>
      <c r="AD9627" s="476"/>
      <c r="AI9627" s="473"/>
    </row>
    <row r="9628" spans="1:35" s="4" customFormat="1" x14ac:dyDescent="0.25">
      <c r="A9628" s="408">
        <f t="shared" si="143"/>
        <v>9626</v>
      </c>
      <c r="B9628" s="231"/>
      <c r="C9628" s="96"/>
      <c r="D9628" s="408" t="e">
        <f>VLOOKUP(C9628,X$4:Z9629,2,FALSE)</f>
        <v>#N/A</v>
      </c>
      <c r="E9628" s="408" t="e">
        <f>VLOOKUP(C9628,X$4:Z9629,3,FALSE)</f>
        <v>#N/A</v>
      </c>
      <c r="F9628" s="97"/>
      <c r="G9628" s="97"/>
      <c r="H9628" s="116"/>
      <c r="I9628" s="116"/>
      <c r="J9628" s="97"/>
      <c r="AD9628" s="476"/>
      <c r="AI9628" s="473"/>
    </row>
    <row r="9629" spans="1:35" s="4" customFormat="1" x14ac:dyDescent="0.25">
      <c r="A9629" s="408">
        <f t="shared" si="143"/>
        <v>9627</v>
      </c>
      <c r="B9629" s="231"/>
      <c r="C9629" s="96"/>
      <c r="D9629" s="408" t="e">
        <f>VLOOKUP(C9629,X$4:Z9630,2,FALSE)</f>
        <v>#N/A</v>
      </c>
      <c r="E9629" s="408" t="e">
        <f>VLOOKUP(C9629,X$4:Z9630,3,FALSE)</f>
        <v>#N/A</v>
      </c>
      <c r="F9629" s="97"/>
      <c r="G9629" s="97"/>
      <c r="H9629" s="116"/>
      <c r="I9629" s="116"/>
      <c r="J9629" s="97"/>
      <c r="AD9629" s="476"/>
      <c r="AI9629" s="473"/>
    </row>
    <row r="9630" spans="1:35" s="4" customFormat="1" x14ac:dyDescent="0.25">
      <c r="A9630" s="408">
        <f t="shared" si="143"/>
        <v>9628</v>
      </c>
      <c r="B9630" s="231"/>
      <c r="C9630" s="96"/>
      <c r="D9630" s="408" t="e">
        <f>VLOOKUP(C9630,X$4:Z9631,2,FALSE)</f>
        <v>#N/A</v>
      </c>
      <c r="E9630" s="408" t="e">
        <f>VLOOKUP(C9630,X$4:Z9631,3,FALSE)</f>
        <v>#N/A</v>
      </c>
      <c r="F9630" s="97"/>
      <c r="G9630" s="97"/>
      <c r="H9630" s="116"/>
      <c r="I9630" s="116"/>
      <c r="J9630" s="97"/>
      <c r="AD9630" s="476"/>
      <c r="AI9630" s="473"/>
    </row>
    <row r="9631" spans="1:35" s="4" customFormat="1" x14ac:dyDescent="0.25">
      <c r="A9631" s="408">
        <f t="shared" si="143"/>
        <v>9629</v>
      </c>
      <c r="B9631" s="231"/>
      <c r="C9631" s="96"/>
      <c r="D9631" s="408" t="e">
        <f>VLOOKUP(C9631,X$4:Z9632,2,FALSE)</f>
        <v>#N/A</v>
      </c>
      <c r="E9631" s="408" t="e">
        <f>VLOOKUP(C9631,X$4:Z9632,3,FALSE)</f>
        <v>#N/A</v>
      </c>
      <c r="F9631" s="97"/>
      <c r="G9631" s="97"/>
      <c r="H9631" s="116"/>
      <c r="I9631" s="116"/>
      <c r="J9631" s="97"/>
      <c r="AD9631" s="476"/>
      <c r="AI9631" s="473"/>
    </row>
    <row r="9632" spans="1:35" s="4" customFormat="1" x14ac:dyDescent="0.25">
      <c r="A9632" s="408">
        <f t="shared" si="143"/>
        <v>9630</v>
      </c>
      <c r="B9632" s="231"/>
      <c r="C9632" s="96"/>
      <c r="D9632" s="408" t="e">
        <f>VLOOKUP(C9632,X$4:Z9633,2,FALSE)</f>
        <v>#N/A</v>
      </c>
      <c r="E9632" s="408" t="e">
        <f>VLOOKUP(C9632,X$4:Z9633,3,FALSE)</f>
        <v>#N/A</v>
      </c>
      <c r="F9632" s="97"/>
      <c r="G9632" s="97"/>
      <c r="H9632" s="116"/>
      <c r="I9632" s="116"/>
      <c r="J9632" s="97"/>
      <c r="AD9632" s="476"/>
      <c r="AI9632" s="473"/>
    </row>
    <row r="9633" spans="1:35" s="4" customFormat="1" x14ac:dyDescent="0.25">
      <c r="A9633" s="408">
        <f t="shared" si="143"/>
        <v>9631</v>
      </c>
      <c r="B9633" s="231"/>
      <c r="C9633" s="96"/>
      <c r="D9633" s="408" t="e">
        <f>VLOOKUP(C9633,X$4:Z9634,2,FALSE)</f>
        <v>#N/A</v>
      </c>
      <c r="E9633" s="408" t="e">
        <f>VLOOKUP(C9633,X$4:Z9634,3,FALSE)</f>
        <v>#N/A</v>
      </c>
      <c r="F9633" s="97"/>
      <c r="G9633" s="97"/>
      <c r="H9633" s="116"/>
      <c r="I9633" s="116"/>
      <c r="J9633" s="97"/>
      <c r="AD9633" s="476"/>
      <c r="AI9633" s="473"/>
    </row>
    <row r="9634" spans="1:35" s="4" customFormat="1" x14ac:dyDescent="0.25">
      <c r="A9634" s="408">
        <f t="shared" si="143"/>
        <v>9632</v>
      </c>
      <c r="B9634" s="231"/>
      <c r="C9634" s="96"/>
      <c r="D9634" s="408" t="e">
        <f>VLOOKUP(C9634,X$4:Z9635,2,FALSE)</f>
        <v>#N/A</v>
      </c>
      <c r="E9634" s="408" t="e">
        <f>VLOOKUP(C9634,X$4:Z9635,3,FALSE)</f>
        <v>#N/A</v>
      </c>
      <c r="F9634" s="97"/>
      <c r="G9634" s="97"/>
      <c r="H9634" s="116"/>
      <c r="I9634" s="116"/>
      <c r="J9634" s="97"/>
      <c r="AD9634" s="476"/>
      <c r="AI9634" s="473"/>
    </row>
    <row r="9635" spans="1:35" s="4" customFormat="1" x14ac:dyDescent="0.25">
      <c r="A9635" s="408">
        <f t="shared" si="143"/>
        <v>9633</v>
      </c>
      <c r="B9635" s="231"/>
      <c r="C9635" s="96"/>
      <c r="D9635" s="408" t="e">
        <f>VLOOKUP(C9635,X$4:Z9636,2,FALSE)</f>
        <v>#N/A</v>
      </c>
      <c r="E9635" s="408" t="e">
        <f>VLOOKUP(C9635,X$4:Z9636,3,FALSE)</f>
        <v>#N/A</v>
      </c>
      <c r="F9635" s="97"/>
      <c r="G9635" s="97"/>
      <c r="H9635" s="116"/>
      <c r="I9635" s="116"/>
      <c r="J9635" s="97"/>
      <c r="AD9635" s="476"/>
      <c r="AI9635" s="473"/>
    </row>
    <row r="9636" spans="1:35" s="4" customFormat="1" x14ac:dyDescent="0.25">
      <c r="A9636" s="408">
        <f t="shared" ref="A9636:A9699" si="144">ROW()-2</f>
        <v>9634</v>
      </c>
      <c r="B9636" s="231"/>
      <c r="C9636" s="96"/>
      <c r="D9636" s="408" t="e">
        <f>VLOOKUP(C9636,X$4:Z9637,2,FALSE)</f>
        <v>#N/A</v>
      </c>
      <c r="E9636" s="408" t="e">
        <f>VLOOKUP(C9636,X$4:Z9637,3,FALSE)</f>
        <v>#N/A</v>
      </c>
      <c r="F9636" s="97"/>
      <c r="G9636" s="97"/>
      <c r="H9636" s="116"/>
      <c r="I9636" s="116"/>
      <c r="J9636" s="97"/>
      <c r="AD9636" s="476"/>
      <c r="AI9636" s="473"/>
    </row>
    <row r="9637" spans="1:35" s="4" customFormat="1" x14ac:dyDescent="0.25">
      <c r="A9637" s="408">
        <f t="shared" si="144"/>
        <v>9635</v>
      </c>
      <c r="B9637" s="231"/>
      <c r="C9637" s="96"/>
      <c r="D9637" s="408" t="e">
        <f>VLOOKUP(C9637,X$4:Z9638,2,FALSE)</f>
        <v>#N/A</v>
      </c>
      <c r="E9637" s="408" t="e">
        <f>VLOOKUP(C9637,X$4:Z9638,3,FALSE)</f>
        <v>#N/A</v>
      </c>
      <c r="F9637" s="97"/>
      <c r="G9637" s="97"/>
      <c r="H9637" s="116"/>
      <c r="I9637" s="116"/>
      <c r="J9637" s="97"/>
      <c r="AD9637" s="476"/>
      <c r="AI9637" s="473"/>
    </row>
    <row r="9638" spans="1:35" s="4" customFormat="1" x14ac:dyDescent="0.25">
      <c r="A9638" s="408">
        <f t="shared" si="144"/>
        <v>9636</v>
      </c>
      <c r="B9638" s="231"/>
      <c r="C9638" s="96"/>
      <c r="D9638" s="408" t="e">
        <f>VLOOKUP(C9638,X$4:Z9639,2,FALSE)</f>
        <v>#N/A</v>
      </c>
      <c r="E9638" s="408" t="e">
        <f>VLOOKUP(C9638,X$4:Z9639,3,FALSE)</f>
        <v>#N/A</v>
      </c>
      <c r="F9638" s="97"/>
      <c r="G9638" s="97"/>
      <c r="H9638" s="116"/>
      <c r="I9638" s="116"/>
      <c r="J9638" s="97"/>
      <c r="AD9638" s="476"/>
      <c r="AI9638" s="473"/>
    </row>
    <row r="9639" spans="1:35" s="4" customFormat="1" x14ac:dyDescent="0.25">
      <c r="A9639" s="408">
        <f t="shared" si="144"/>
        <v>9637</v>
      </c>
      <c r="B9639" s="231"/>
      <c r="C9639" s="96"/>
      <c r="D9639" s="408" t="e">
        <f>VLOOKUP(C9639,X$4:Z9640,2,FALSE)</f>
        <v>#N/A</v>
      </c>
      <c r="E9639" s="408" t="e">
        <f>VLOOKUP(C9639,X$4:Z9640,3,FALSE)</f>
        <v>#N/A</v>
      </c>
      <c r="F9639" s="97"/>
      <c r="G9639" s="97"/>
      <c r="H9639" s="116"/>
      <c r="I9639" s="116"/>
      <c r="J9639" s="97"/>
      <c r="AD9639" s="476"/>
      <c r="AI9639" s="473"/>
    </row>
    <row r="9640" spans="1:35" s="4" customFormat="1" x14ac:dyDescent="0.25">
      <c r="A9640" s="408">
        <f t="shared" si="144"/>
        <v>9638</v>
      </c>
      <c r="B9640" s="231"/>
      <c r="C9640" s="96"/>
      <c r="D9640" s="408" t="e">
        <f>VLOOKUP(C9640,X$4:Z9641,2,FALSE)</f>
        <v>#N/A</v>
      </c>
      <c r="E9640" s="408" t="e">
        <f>VLOOKUP(C9640,X$4:Z9641,3,FALSE)</f>
        <v>#N/A</v>
      </c>
      <c r="F9640" s="97"/>
      <c r="G9640" s="97"/>
      <c r="H9640" s="116"/>
      <c r="I9640" s="116"/>
      <c r="J9640" s="97"/>
      <c r="AD9640" s="476"/>
      <c r="AI9640" s="473"/>
    </row>
    <row r="9641" spans="1:35" s="4" customFormat="1" x14ac:dyDescent="0.25">
      <c r="A9641" s="408">
        <f t="shared" si="144"/>
        <v>9639</v>
      </c>
      <c r="B9641" s="231"/>
      <c r="C9641" s="96"/>
      <c r="D9641" s="408" t="e">
        <f>VLOOKUP(C9641,X$4:Z9642,2,FALSE)</f>
        <v>#N/A</v>
      </c>
      <c r="E9641" s="408" t="e">
        <f>VLOOKUP(C9641,X$4:Z9642,3,FALSE)</f>
        <v>#N/A</v>
      </c>
      <c r="F9641" s="97"/>
      <c r="G9641" s="97"/>
      <c r="H9641" s="116"/>
      <c r="I9641" s="116"/>
      <c r="J9641" s="97"/>
      <c r="AD9641" s="476"/>
      <c r="AI9641" s="473"/>
    </row>
    <row r="9642" spans="1:35" s="4" customFormat="1" x14ac:dyDescent="0.25">
      <c r="A9642" s="408">
        <f t="shared" si="144"/>
        <v>9640</v>
      </c>
      <c r="B9642" s="231"/>
      <c r="C9642" s="96"/>
      <c r="D9642" s="408" t="e">
        <f>VLOOKUP(C9642,X$4:Z9643,2,FALSE)</f>
        <v>#N/A</v>
      </c>
      <c r="E9642" s="408" t="e">
        <f>VLOOKUP(C9642,X$4:Z9643,3,FALSE)</f>
        <v>#N/A</v>
      </c>
      <c r="F9642" s="97"/>
      <c r="G9642" s="97"/>
      <c r="H9642" s="116"/>
      <c r="I9642" s="116"/>
      <c r="J9642" s="97"/>
      <c r="AD9642" s="476"/>
      <c r="AI9642" s="473"/>
    </row>
    <row r="9643" spans="1:35" s="4" customFormat="1" x14ac:dyDescent="0.25">
      <c r="A9643" s="408">
        <f t="shared" si="144"/>
        <v>9641</v>
      </c>
      <c r="B9643" s="231"/>
      <c r="C9643" s="96"/>
      <c r="D9643" s="408" t="e">
        <f>VLOOKUP(C9643,X$4:Z9644,2,FALSE)</f>
        <v>#N/A</v>
      </c>
      <c r="E9643" s="408" t="e">
        <f>VLOOKUP(C9643,X$4:Z9644,3,FALSE)</f>
        <v>#N/A</v>
      </c>
      <c r="F9643" s="97"/>
      <c r="G9643" s="97"/>
      <c r="H9643" s="116"/>
      <c r="I9643" s="116"/>
      <c r="J9643" s="97"/>
      <c r="AD9643" s="476"/>
      <c r="AI9643" s="473"/>
    </row>
    <row r="9644" spans="1:35" s="4" customFormat="1" x14ac:dyDescent="0.25">
      <c r="A9644" s="408">
        <f t="shared" si="144"/>
        <v>9642</v>
      </c>
      <c r="B9644" s="231"/>
      <c r="C9644" s="96"/>
      <c r="D9644" s="408" t="e">
        <f>VLOOKUP(C9644,X$4:Z9645,2,FALSE)</f>
        <v>#N/A</v>
      </c>
      <c r="E9644" s="408" t="e">
        <f>VLOOKUP(C9644,X$4:Z9645,3,FALSE)</f>
        <v>#N/A</v>
      </c>
      <c r="F9644" s="97"/>
      <c r="G9644" s="97"/>
      <c r="H9644" s="116"/>
      <c r="I9644" s="116"/>
      <c r="J9644" s="97"/>
      <c r="AD9644" s="476"/>
      <c r="AI9644" s="473"/>
    </row>
    <row r="9645" spans="1:35" s="4" customFormat="1" x14ac:dyDescent="0.25">
      <c r="A9645" s="408">
        <f t="shared" si="144"/>
        <v>9643</v>
      </c>
      <c r="B9645" s="231"/>
      <c r="C9645" s="96"/>
      <c r="D9645" s="408" t="e">
        <f>VLOOKUP(C9645,X$4:Z9646,2,FALSE)</f>
        <v>#N/A</v>
      </c>
      <c r="E9645" s="408" t="e">
        <f>VLOOKUP(C9645,X$4:Z9646,3,FALSE)</f>
        <v>#N/A</v>
      </c>
      <c r="F9645" s="97"/>
      <c r="G9645" s="97"/>
      <c r="H9645" s="116"/>
      <c r="I9645" s="116"/>
      <c r="J9645" s="97"/>
      <c r="AD9645" s="476"/>
      <c r="AI9645" s="473"/>
    </row>
    <row r="9646" spans="1:35" s="4" customFormat="1" x14ac:dyDescent="0.25">
      <c r="A9646" s="408">
        <f t="shared" si="144"/>
        <v>9644</v>
      </c>
      <c r="B9646" s="231"/>
      <c r="C9646" s="96"/>
      <c r="D9646" s="408" t="e">
        <f>VLOOKUP(C9646,X$4:Z9647,2,FALSE)</f>
        <v>#N/A</v>
      </c>
      <c r="E9646" s="408" t="e">
        <f>VLOOKUP(C9646,X$4:Z9647,3,FALSE)</f>
        <v>#N/A</v>
      </c>
      <c r="F9646" s="97"/>
      <c r="G9646" s="97"/>
      <c r="H9646" s="116"/>
      <c r="I9646" s="116"/>
      <c r="J9646" s="97"/>
      <c r="AD9646" s="476"/>
      <c r="AI9646" s="473"/>
    </row>
    <row r="9647" spans="1:35" s="4" customFormat="1" x14ac:dyDescent="0.25">
      <c r="A9647" s="408">
        <f t="shared" si="144"/>
        <v>9645</v>
      </c>
      <c r="B9647" s="231"/>
      <c r="C9647" s="96"/>
      <c r="D9647" s="408" t="e">
        <f>VLOOKUP(C9647,X$4:Z9648,2,FALSE)</f>
        <v>#N/A</v>
      </c>
      <c r="E9647" s="408" t="e">
        <f>VLOOKUP(C9647,X$4:Z9648,3,FALSE)</f>
        <v>#N/A</v>
      </c>
      <c r="F9647" s="97"/>
      <c r="G9647" s="97"/>
      <c r="H9647" s="116"/>
      <c r="I9647" s="116"/>
      <c r="J9647" s="97"/>
      <c r="AD9647" s="476"/>
      <c r="AI9647" s="473"/>
    </row>
    <row r="9648" spans="1:35" s="4" customFormat="1" x14ac:dyDescent="0.25">
      <c r="A9648" s="408">
        <f t="shared" si="144"/>
        <v>9646</v>
      </c>
      <c r="B9648" s="231"/>
      <c r="C9648" s="96"/>
      <c r="D9648" s="408" t="e">
        <f>VLOOKUP(C9648,X$4:Z9649,2,FALSE)</f>
        <v>#N/A</v>
      </c>
      <c r="E9648" s="408" t="e">
        <f>VLOOKUP(C9648,X$4:Z9649,3,FALSE)</f>
        <v>#N/A</v>
      </c>
      <c r="F9648" s="97"/>
      <c r="G9648" s="97"/>
      <c r="H9648" s="116"/>
      <c r="I9648" s="116"/>
      <c r="J9648" s="97"/>
      <c r="AD9648" s="476"/>
      <c r="AI9648" s="473"/>
    </row>
    <row r="9649" spans="1:35" s="4" customFormat="1" x14ac:dyDescent="0.25">
      <c r="A9649" s="408">
        <f t="shared" si="144"/>
        <v>9647</v>
      </c>
      <c r="B9649" s="231"/>
      <c r="C9649" s="96"/>
      <c r="D9649" s="408" t="e">
        <f>VLOOKUP(C9649,X$4:Z9650,2,FALSE)</f>
        <v>#N/A</v>
      </c>
      <c r="E9649" s="408" t="e">
        <f>VLOOKUP(C9649,X$4:Z9650,3,FALSE)</f>
        <v>#N/A</v>
      </c>
      <c r="F9649" s="97"/>
      <c r="G9649" s="97"/>
      <c r="H9649" s="116"/>
      <c r="I9649" s="116"/>
      <c r="J9649" s="97"/>
      <c r="AD9649" s="476"/>
      <c r="AI9649" s="473"/>
    </row>
    <row r="9650" spans="1:35" s="4" customFormat="1" x14ac:dyDescent="0.25">
      <c r="A9650" s="408">
        <f t="shared" si="144"/>
        <v>9648</v>
      </c>
      <c r="B9650" s="231"/>
      <c r="C9650" s="96"/>
      <c r="D9650" s="408" t="e">
        <f>VLOOKUP(C9650,X$4:Z9651,2,FALSE)</f>
        <v>#N/A</v>
      </c>
      <c r="E9650" s="408" t="e">
        <f>VLOOKUP(C9650,X$4:Z9651,3,FALSE)</f>
        <v>#N/A</v>
      </c>
      <c r="F9650" s="97"/>
      <c r="G9650" s="97"/>
      <c r="H9650" s="116"/>
      <c r="I9650" s="116"/>
      <c r="J9650" s="97"/>
      <c r="AD9650" s="476"/>
      <c r="AI9650" s="473"/>
    </row>
    <row r="9651" spans="1:35" s="4" customFormat="1" x14ac:dyDescent="0.25">
      <c r="A9651" s="408">
        <f t="shared" si="144"/>
        <v>9649</v>
      </c>
      <c r="B9651" s="231"/>
      <c r="C9651" s="96"/>
      <c r="D9651" s="408" t="e">
        <f>VLOOKUP(C9651,X$4:Z9652,2,FALSE)</f>
        <v>#N/A</v>
      </c>
      <c r="E9651" s="408" t="e">
        <f>VLOOKUP(C9651,X$4:Z9652,3,FALSE)</f>
        <v>#N/A</v>
      </c>
      <c r="F9651" s="97"/>
      <c r="G9651" s="97"/>
      <c r="H9651" s="116"/>
      <c r="I9651" s="116"/>
      <c r="J9651" s="97"/>
      <c r="AD9651" s="476"/>
      <c r="AI9651" s="473"/>
    </row>
    <row r="9652" spans="1:35" s="4" customFormat="1" x14ac:dyDescent="0.25">
      <c r="A9652" s="408">
        <f t="shared" si="144"/>
        <v>9650</v>
      </c>
      <c r="B9652" s="231"/>
      <c r="C9652" s="96"/>
      <c r="D9652" s="408" t="e">
        <f>VLOOKUP(C9652,X$4:Z9653,2,FALSE)</f>
        <v>#N/A</v>
      </c>
      <c r="E9652" s="408" t="e">
        <f>VLOOKUP(C9652,X$4:Z9653,3,FALSE)</f>
        <v>#N/A</v>
      </c>
      <c r="F9652" s="97"/>
      <c r="G9652" s="97"/>
      <c r="H9652" s="116"/>
      <c r="I9652" s="116"/>
      <c r="J9652" s="97"/>
      <c r="AD9652" s="476"/>
      <c r="AI9652" s="473"/>
    </row>
    <row r="9653" spans="1:35" s="4" customFormat="1" x14ac:dyDescent="0.25">
      <c r="A9653" s="408">
        <f t="shared" si="144"/>
        <v>9651</v>
      </c>
      <c r="B9653" s="231"/>
      <c r="C9653" s="96"/>
      <c r="D9653" s="408" t="e">
        <f>VLOOKUP(C9653,X$4:Z9654,2,FALSE)</f>
        <v>#N/A</v>
      </c>
      <c r="E9653" s="408" t="e">
        <f>VLOOKUP(C9653,X$4:Z9654,3,FALSE)</f>
        <v>#N/A</v>
      </c>
      <c r="F9653" s="97"/>
      <c r="G9653" s="97"/>
      <c r="H9653" s="116"/>
      <c r="I9653" s="116"/>
      <c r="J9653" s="97"/>
      <c r="AD9653" s="476"/>
      <c r="AI9653" s="473"/>
    </row>
    <row r="9654" spans="1:35" s="4" customFormat="1" x14ac:dyDescent="0.25">
      <c r="A9654" s="408">
        <f t="shared" si="144"/>
        <v>9652</v>
      </c>
      <c r="B9654" s="231"/>
      <c r="C9654" s="96"/>
      <c r="D9654" s="408" t="e">
        <f>VLOOKUP(C9654,X$4:Z9655,2,FALSE)</f>
        <v>#N/A</v>
      </c>
      <c r="E9654" s="408" t="e">
        <f>VLOOKUP(C9654,X$4:Z9655,3,FALSE)</f>
        <v>#N/A</v>
      </c>
      <c r="F9654" s="97"/>
      <c r="G9654" s="97"/>
      <c r="H9654" s="116"/>
      <c r="I9654" s="116"/>
      <c r="J9654" s="97"/>
      <c r="AD9654" s="476"/>
      <c r="AI9654" s="473"/>
    </row>
    <row r="9655" spans="1:35" s="4" customFormat="1" x14ac:dyDescent="0.25">
      <c r="A9655" s="408">
        <f t="shared" si="144"/>
        <v>9653</v>
      </c>
      <c r="B9655" s="231"/>
      <c r="C9655" s="96"/>
      <c r="D9655" s="408" t="e">
        <f>VLOOKUP(C9655,X$4:Z9656,2,FALSE)</f>
        <v>#N/A</v>
      </c>
      <c r="E9655" s="408" t="e">
        <f>VLOOKUP(C9655,X$4:Z9656,3,FALSE)</f>
        <v>#N/A</v>
      </c>
      <c r="F9655" s="97"/>
      <c r="G9655" s="97"/>
      <c r="H9655" s="116"/>
      <c r="I9655" s="116"/>
      <c r="J9655" s="97"/>
      <c r="AD9655" s="476"/>
      <c r="AI9655" s="473"/>
    </row>
    <row r="9656" spans="1:35" s="4" customFormat="1" x14ac:dyDescent="0.25">
      <c r="A9656" s="408">
        <f t="shared" si="144"/>
        <v>9654</v>
      </c>
      <c r="B9656" s="231"/>
      <c r="C9656" s="96"/>
      <c r="D9656" s="408" t="e">
        <f>VLOOKUP(C9656,X$4:Z9657,2,FALSE)</f>
        <v>#N/A</v>
      </c>
      <c r="E9656" s="408" t="e">
        <f>VLOOKUP(C9656,X$4:Z9657,3,FALSE)</f>
        <v>#N/A</v>
      </c>
      <c r="F9656" s="97"/>
      <c r="G9656" s="97"/>
      <c r="H9656" s="116"/>
      <c r="I9656" s="116"/>
      <c r="J9656" s="97"/>
      <c r="AD9656" s="476"/>
      <c r="AI9656" s="473"/>
    </row>
    <row r="9657" spans="1:35" s="4" customFormat="1" x14ac:dyDescent="0.25">
      <c r="A9657" s="408">
        <f t="shared" si="144"/>
        <v>9655</v>
      </c>
      <c r="B9657" s="231"/>
      <c r="C9657" s="96"/>
      <c r="D9657" s="408" t="e">
        <f>VLOOKUP(C9657,X$4:Z9658,2,FALSE)</f>
        <v>#N/A</v>
      </c>
      <c r="E9657" s="408" t="e">
        <f>VLOOKUP(C9657,X$4:Z9658,3,FALSE)</f>
        <v>#N/A</v>
      </c>
      <c r="F9657" s="97"/>
      <c r="G9657" s="97"/>
      <c r="H9657" s="116"/>
      <c r="I9657" s="116"/>
      <c r="J9657" s="97"/>
      <c r="AD9657" s="476"/>
      <c r="AI9657" s="473"/>
    </row>
    <row r="9658" spans="1:35" s="4" customFormat="1" x14ac:dyDescent="0.25">
      <c r="A9658" s="408">
        <f t="shared" si="144"/>
        <v>9656</v>
      </c>
      <c r="B9658" s="231"/>
      <c r="C9658" s="96"/>
      <c r="D9658" s="408" t="e">
        <f>VLOOKUP(C9658,X$4:Z9659,2,FALSE)</f>
        <v>#N/A</v>
      </c>
      <c r="E9658" s="408" t="e">
        <f>VLOOKUP(C9658,X$4:Z9659,3,FALSE)</f>
        <v>#N/A</v>
      </c>
      <c r="F9658" s="97"/>
      <c r="G9658" s="97"/>
      <c r="H9658" s="116"/>
      <c r="I9658" s="116"/>
      <c r="J9658" s="97"/>
      <c r="AD9658" s="476"/>
      <c r="AI9658" s="473"/>
    </row>
    <row r="9659" spans="1:35" s="4" customFormat="1" x14ac:dyDescent="0.25">
      <c r="A9659" s="408">
        <f t="shared" si="144"/>
        <v>9657</v>
      </c>
      <c r="B9659" s="231"/>
      <c r="C9659" s="96"/>
      <c r="D9659" s="408" t="e">
        <f>VLOOKUP(C9659,X$4:Z9660,2,FALSE)</f>
        <v>#N/A</v>
      </c>
      <c r="E9659" s="408" t="e">
        <f>VLOOKUP(C9659,X$4:Z9660,3,FALSE)</f>
        <v>#N/A</v>
      </c>
      <c r="F9659" s="97"/>
      <c r="G9659" s="97"/>
      <c r="H9659" s="116"/>
      <c r="I9659" s="116"/>
      <c r="J9659" s="97"/>
      <c r="AD9659" s="476"/>
      <c r="AI9659" s="473"/>
    </row>
    <row r="9660" spans="1:35" s="4" customFormat="1" x14ac:dyDescent="0.25">
      <c r="A9660" s="408">
        <f t="shared" si="144"/>
        <v>9658</v>
      </c>
      <c r="B9660" s="231"/>
      <c r="C9660" s="96"/>
      <c r="D9660" s="408" t="e">
        <f>VLOOKUP(C9660,X$4:Z9661,2,FALSE)</f>
        <v>#N/A</v>
      </c>
      <c r="E9660" s="408" t="e">
        <f>VLOOKUP(C9660,X$4:Z9661,3,FALSE)</f>
        <v>#N/A</v>
      </c>
      <c r="F9660" s="97"/>
      <c r="G9660" s="97"/>
      <c r="H9660" s="116"/>
      <c r="I9660" s="116"/>
      <c r="J9660" s="97"/>
      <c r="AD9660" s="476"/>
      <c r="AI9660" s="473"/>
    </row>
    <row r="9661" spans="1:35" s="4" customFormat="1" x14ac:dyDescent="0.25">
      <c r="A9661" s="408">
        <f t="shared" si="144"/>
        <v>9659</v>
      </c>
      <c r="B9661" s="231"/>
      <c r="C9661" s="96"/>
      <c r="D9661" s="408" t="e">
        <f>VLOOKUP(C9661,X$4:Z9662,2,FALSE)</f>
        <v>#N/A</v>
      </c>
      <c r="E9661" s="408" t="e">
        <f>VLOOKUP(C9661,X$4:Z9662,3,FALSE)</f>
        <v>#N/A</v>
      </c>
      <c r="F9661" s="97"/>
      <c r="G9661" s="97"/>
      <c r="H9661" s="116"/>
      <c r="I9661" s="116"/>
      <c r="J9661" s="97"/>
      <c r="AD9661" s="476"/>
      <c r="AI9661" s="473"/>
    </row>
    <row r="9662" spans="1:35" s="4" customFormat="1" x14ac:dyDescent="0.25">
      <c r="A9662" s="408">
        <f t="shared" si="144"/>
        <v>9660</v>
      </c>
      <c r="B9662" s="231"/>
      <c r="C9662" s="96"/>
      <c r="D9662" s="408" t="e">
        <f>VLOOKUP(C9662,X$4:Z9663,2,FALSE)</f>
        <v>#N/A</v>
      </c>
      <c r="E9662" s="408" t="e">
        <f>VLOOKUP(C9662,X$4:Z9663,3,FALSE)</f>
        <v>#N/A</v>
      </c>
      <c r="F9662" s="97"/>
      <c r="G9662" s="97"/>
      <c r="H9662" s="116"/>
      <c r="I9662" s="116"/>
      <c r="J9662" s="97"/>
      <c r="AD9662" s="476"/>
      <c r="AI9662" s="473"/>
    </row>
    <row r="9663" spans="1:35" s="4" customFormat="1" x14ac:dyDescent="0.25">
      <c r="A9663" s="408">
        <f t="shared" si="144"/>
        <v>9661</v>
      </c>
      <c r="B9663" s="231"/>
      <c r="C9663" s="96"/>
      <c r="D9663" s="408" t="e">
        <f>VLOOKUP(C9663,X$4:Z9664,2,FALSE)</f>
        <v>#N/A</v>
      </c>
      <c r="E9663" s="408" t="e">
        <f>VLOOKUP(C9663,X$4:Z9664,3,FALSE)</f>
        <v>#N/A</v>
      </c>
      <c r="F9663" s="97"/>
      <c r="G9663" s="97"/>
      <c r="H9663" s="116"/>
      <c r="I9663" s="116"/>
      <c r="J9663" s="97"/>
      <c r="AD9663" s="476"/>
      <c r="AI9663" s="473"/>
    </row>
    <row r="9664" spans="1:35" s="4" customFormat="1" x14ac:dyDescent="0.25">
      <c r="A9664" s="408">
        <f t="shared" si="144"/>
        <v>9662</v>
      </c>
      <c r="B9664" s="231"/>
      <c r="C9664" s="96"/>
      <c r="D9664" s="408" t="e">
        <f>VLOOKUP(C9664,X$4:Z9665,2,FALSE)</f>
        <v>#N/A</v>
      </c>
      <c r="E9664" s="408" t="e">
        <f>VLOOKUP(C9664,X$4:Z9665,3,FALSE)</f>
        <v>#N/A</v>
      </c>
      <c r="F9664" s="97"/>
      <c r="G9664" s="97"/>
      <c r="H9664" s="116"/>
      <c r="I9664" s="116"/>
      <c r="J9664" s="97"/>
      <c r="AD9664" s="476"/>
      <c r="AI9664" s="473"/>
    </row>
    <row r="9665" spans="1:35" s="4" customFormat="1" x14ac:dyDescent="0.25">
      <c r="A9665" s="408">
        <f t="shared" si="144"/>
        <v>9663</v>
      </c>
      <c r="B9665" s="231"/>
      <c r="C9665" s="96"/>
      <c r="D9665" s="408" t="e">
        <f>VLOOKUP(C9665,X$4:Z9666,2,FALSE)</f>
        <v>#N/A</v>
      </c>
      <c r="E9665" s="408" t="e">
        <f>VLOOKUP(C9665,X$4:Z9666,3,FALSE)</f>
        <v>#N/A</v>
      </c>
      <c r="F9665" s="97"/>
      <c r="G9665" s="97"/>
      <c r="H9665" s="116"/>
      <c r="I9665" s="116"/>
      <c r="J9665" s="97"/>
      <c r="AD9665" s="476"/>
      <c r="AI9665" s="473"/>
    </row>
    <row r="9666" spans="1:35" s="4" customFormat="1" x14ac:dyDescent="0.25">
      <c r="A9666" s="408">
        <f t="shared" si="144"/>
        <v>9664</v>
      </c>
      <c r="B9666" s="231"/>
      <c r="C9666" s="96"/>
      <c r="D9666" s="408" t="e">
        <f>VLOOKUP(C9666,X$4:Z9667,2,FALSE)</f>
        <v>#N/A</v>
      </c>
      <c r="E9666" s="408" t="e">
        <f>VLOOKUP(C9666,X$4:Z9667,3,FALSE)</f>
        <v>#N/A</v>
      </c>
      <c r="F9666" s="97"/>
      <c r="G9666" s="97"/>
      <c r="H9666" s="116"/>
      <c r="I9666" s="116"/>
      <c r="J9666" s="97"/>
      <c r="AD9666" s="476"/>
      <c r="AI9666" s="473"/>
    </row>
    <row r="9667" spans="1:35" s="4" customFormat="1" x14ac:dyDescent="0.25">
      <c r="A9667" s="408">
        <f t="shared" si="144"/>
        <v>9665</v>
      </c>
      <c r="B9667" s="231"/>
      <c r="C9667" s="96"/>
      <c r="D9667" s="408" t="e">
        <f>VLOOKUP(C9667,X$4:Z9668,2,FALSE)</f>
        <v>#N/A</v>
      </c>
      <c r="E9667" s="408" t="e">
        <f>VLOOKUP(C9667,X$4:Z9668,3,FALSE)</f>
        <v>#N/A</v>
      </c>
      <c r="F9667" s="97"/>
      <c r="G9667" s="97"/>
      <c r="H9667" s="116"/>
      <c r="I9667" s="116"/>
      <c r="J9667" s="97"/>
      <c r="AD9667" s="476"/>
      <c r="AI9667" s="473"/>
    </row>
    <row r="9668" spans="1:35" s="4" customFormat="1" x14ac:dyDescent="0.25">
      <c r="A9668" s="408">
        <f t="shared" si="144"/>
        <v>9666</v>
      </c>
      <c r="B9668" s="231"/>
      <c r="C9668" s="96"/>
      <c r="D9668" s="408" t="e">
        <f>VLOOKUP(C9668,X$4:Z9669,2,FALSE)</f>
        <v>#N/A</v>
      </c>
      <c r="E9668" s="408" t="e">
        <f>VLOOKUP(C9668,X$4:Z9669,3,FALSE)</f>
        <v>#N/A</v>
      </c>
      <c r="F9668" s="97"/>
      <c r="G9668" s="97"/>
      <c r="H9668" s="116"/>
      <c r="I9668" s="116"/>
      <c r="J9668" s="97"/>
      <c r="AD9668" s="476"/>
      <c r="AI9668" s="473"/>
    </row>
    <row r="9669" spans="1:35" s="4" customFormat="1" x14ac:dyDescent="0.25">
      <c r="A9669" s="408">
        <f t="shared" si="144"/>
        <v>9667</v>
      </c>
      <c r="B9669" s="231"/>
      <c r="C9669" s="96"/>
      <c r="D9669" s="408" t="e">
        <f>VLOOKUP(C9669,X$4:Z9670,2,FALSE)</f>
        <v>#N/A</v>
      </c>
      <c r="E9669" s="408" t="e">
        <f>VLOOKUP(C9669,X$4:Z9670,3,FALSE)</f>
        <v>#N/A</v>
      </c>
      <c r="F9669" s="97"/>
      <c r="G9669" s="97"/>
      <c r="H9669" s="116"/>
      <c r="I9669" s="116"/>
      <c r="J9669" s="97"/>
      <c r="AD9669" s="476"/>
      <c r="AI9669" s="473"/>
    </row>
    <row r="9670" spans="1:35" s="4" customFormat="1" x14ac:dyDescent="0.25">
      <c r="A9670" s="408">
        <f t="shared" si="144"/>
        <v>9668</v>
      </c>
      <c r="B9670" s="231"/>
      <c r="C9670" s="96"/>
      <c r="D9670" s="408" t="e">
        <f>VLOOKUP(C9670,X$4:Z9671,2,FALSE)</f>
        <v>#N/A</v>
      </c>
      <c r="E9670" s="408" t="e">
        <f>VLOOKUP(C9670,X$4:Z9671,3,FALSE)</f>
        <v>#N/A</v>
      </c>
      <c r="F9670" s="97"/>
      <c r="G9670" s="97"/>
      <c r="H9670" s="116"/>
      <c r="I9670" s="116"/>
      <c r="J9670" s="97"/>
      <c r="AD9670" s="476"/>
      <c r="AI9670" s="473"/>
    </row>
    <row r="9671" spans="1:35" s="4" customFormat="1" x14ac:dyDescent="0.25">
      <c r="A9671" s="408">
        <f t="shared" si="144"/>
        <v>9669</v>
      </c>
      <c r="B9671" s="231"/>
      <c r="C9671" s="96"/>
      <c r="D9671" s="408" t="e">
        <f>VLOOKUP(C9671,X$4:Z9672,2,FALSE)</f>
        <v>#N/A</v>
      </c>
      <c r="E9671" s="408" t="e">
        <f>VLOOKUP(C9671,X$4:Z9672,3,FALSE)</f>
        <v>#N/A</v>
      </c>
      <c r="F9671" s="97"/>
      <c r="G9671" s="97"/>
      <c r="H9671" s="116"/>
      <c r="I9671" s="116"/>
      <c r="J9671" s="97"/>
      <c r="AD9671" s="476"/>
      <c r="AI9671" s="473"/>
    </row>
    <row r="9672" spans="1:35" s="4" customFormat="1" x14ac:dyDescent="0.25">
      <c r="A9672" s="408">
        <f t="shared" si="144"/>
        <v>9670</v>
      </c>
      <c r="B9672" s="231"/>
      <c r="C9672" s="96"/>
      <c r="D9672" s="408" t="e">
        <f>VLOOKUP(C9672,X$4:Z9673,2,FALSE)</f>
        <v>#N/A</v>
      </c>
      <c r="E9672" s="408" t="e">
        <f>VLOOKUP(C9672,X$4:Z9673,3,FALSE)</f>
        <v>#N/A</v>
      </c>
      <c r="F9672" s="97"/>
      <c r="G9672" s="97"/>
      <c r="H9672" s="116"/>
      <c r="I9672" s="116"/>
      <c r="J9672" s="97"/>
      <c r="AD9672" s="476"/>
      <c r="AI9672" s="473"/>
    </row>
    <row r="9673" spans="1:35" s="4" customFormat="1" x14ac:dyDescent="0.25">
      <c r="A9673" s="408">
        <f t="shared" si="144"/>
        <v>9671</v>
      </c>
      <c r="B9673" s="231"/>
      <c r="C9673" s="96"/>
      <c r="D9673" s="408" t="e">
        <f>VLOOKUP(C9673,X$4:Z9674,2,FALSE)</f>
        <v>#N/A</v>
      </c>
      <c r="E9673" s="408" t="e">
        <f>VLOOKUP(C9673,X$4:Z9674,3,FALSE)</f>
        <v>#N/A</v>
      </c>
      <c r="F9673" s="97"/>
      <c r="G9673" s="97"/>
      <c r="H9673" s="116"/>
      <c r="I9673" s="116"/>
      <c r="J9673" s="97"/>
      <c r="AD9673" s="476"/>
      <c r="AI9673" s="473"/>
    </row>
    <row r="9674" spans="1:35" s="4" customFormat="1" x14ac:dyDescent="0.25">
      <c r="A9674" s="408">
        <f t="shared" si="144"/>
        <v>9672</v>
      </c>
      <c r="B9674" s="231"/>
      <c r="C9674" s="96"/>
      <c r="D9674" s="408" t="e">
        <f>VLOOKUP(C9674,X$4:Z9675,2,FALSE)</f>
        <v>#N/A</v>
      </c>
      <c r="E9674" s="408" t="e">
        <f>VLOOKUP(C9674,X$4:Z9675,3,FALSE)</f>
        <v>#N/A</v>
      </c>
      <c r="F9674" s="97"/>
      <c r="G9674" s="97"/>
      <c r="H9674" s="116"/>
      <c r="I9674" s="116"/>
      <c r="J9674" s="97"/>
      <c r="AD9674" s="476"/>
      <c r="AI9674" s="473"/>
    </row>
    <row r="9675" spans="1:35" s="4" customFormat="1" x14ac:dyDescent="0.25">
      <c r="A9675" s="408">
        <f t="shared" si="144"/>
        <v>9673</v>
      </c>
      <c r="B9675" s="231"/>
      <c r="C9675" s="96"/>
      <c r="D9675" s="408" t="e">
        <f>VLOOKUP(C9675,X$4:Z9676,2,FALSE)</f>
        <v>#N/A</v>
      </c>
      <c r="E9675" s="408" t="e">
        <f>VLOOKUP(C9675,X$4:Z9676,3,FALSE)</f>
        <v>#N/A</v>
      </c>
      <c r="F9675" s="97"/>
      <c r="G9675" s="97"/>
      <c r="H9675" s="116"/>
      <c r="I9675" s="116"/>
      <c r="J9675" s="97"/>
      <c r="AD9675" s="476"/>
      <c r="AI9675" s="473"/>
    </row>
    <row r="9676" spans="1:35" s="4" customFormat="1" x14ac:dyDescent="0.25">
      <c r="A9676" s="408">
        <f t="shared" si="144"/>
        <v>9674</v>
      </c>
      <c r="B9676" s="231"/>
      <c r="C9676" s="96"/>
      <c r="D9676" s="408" t="e">
        <f>VLOOKUP(C9676,X$4:Z9677,2,FALSE)</f>
        <v>#N/A</v>
      </c>
      <c r="E9676" s="408" t="e">
        <f>VLOOKUP(C9676,X$4:Z9677,3,FALSE)</f>
        <v>#N/A</v>
      </c>
      <c r="F9676" s="97"/>
      <c r="G9676" s="97"/>
      <c r="H9676" s="116"/>
      <c r="I9676" s="116"/>
      <c r="J9676" s="97"/>
      <c r="AD9676" s="476"/>
      <c r="AI9676" s="473"/>
    </row>
    <row r="9677" spans="1:35" s="4" customFormat="1" x14ac:dyDescent="0.25">
      <c r="A9677" s="408">
        <f t="shared" si="144"/>
        <v>9675</v>
      </c>
      <c r="B9677" s="231"/>
      <c r="C9677" s="96"/>
      <c r="D9677" s="408" t="e">
        <f>VLOOKUP(C9677,X$4:Z9678,2,FALSE)</f>
        <v>#N/A</v>
      </c>
      <c r="E9677" s="408" t="e">
        <f>VLOOKUP(C9677,X$4:Z9678,3,FALSE)</f>
        <v>#N/A</v>
      </c>
      <c r="F9677" s="97"/>
      <c r="G9677" s="97"/>
      <c r="H9677" s="116"/>
      <c r="I9677" s="116"/>
      <c r="J9677" s="97"/>
      <c r="AD9677" s="476"/>
      <c r="AI9677" s="473"/>
    </row>
    <row r="9678" spans="1:35" s="4" customFormat="1" x14ac:dyDescent="0.25">
      <c r="A9678" s="408">
        <f t="shared" si="144"/>
        <v>9676</v>
      </c>
      <c r="B9678" s="231"/>
      <c r="C9678" s="96"/>
      <c r="D9678" s="408" t="e">
        <f>VLOOKUP(C9678,X$4:Z9679,2,FALSE)</f>
        <v>#N/A</v>
      </c>
      <c r="E9678" s="408" t="e">
        <f>VLOOKUP(C9678,X$4:Z9679,3,FALSE)</f>
        <v>#N/A</v>
      </c>
      <c r="F9678" s="97"/>
      <c r="G9678" s="97"/>
      <c r="H9678" s="116"/>
      <c r="I9678" s="116"/>
      <c r="J9678" s="97"/>
      <c r="AD9678" s="476"/>
      <c r="AI9678" s="473"/>
    </row>
    <row r="9679" spans="1:35" s="4" customFormat="1" x14ac:dyDescent="0.25">
      <c r="A9679" s="408">
        <f t="shared" si="144"/>
        <v>9677</v>
      </c>
      <c r="B9679" s="231"/>
      <c r="C9679" s="96"/>
      <c r="D9679" s="408" t="e">
        <f>VLOOKUP(C9679,X$4:Z9680,2,FALSE)</f>
        <v>#N/A</v>
      </c>
      <c r="E9679" s="408" t="e">
        <f>VLOOKUP(C9679,X$4:Z9680,3,FALSE)</f>
        <v>#N/A</v>
      </c>
      <c r="F9679" s="97"/>
      <c r="G9679" s="97"/>
      <c r="H9679" s="116"/>
      <c r="I9679" s="116"/>
      <c r="J9679" s="97"/>
      <c r="AD9679" s="476"/>
      <c r="AI9679" s="473"/>
    </row>
    <row r="9680" spans="1:35" s="4" customFormat="1" x14ac:dyDescent="0.25">
      <c r="A9680" s="408">
        <f t="shared" si="144"/>
        <v>9678</v>
      </c>
      <c r="B9680" s="231"/>
      <c r="C9680" s="96"/>
      <c r="D9680" s="408" t="e">
        <f>VLOOKUP(C9680,X$4:Z9681,2,FALSE)</f>
        <v>#N/A</v>
      </c>
      <c r="E9680" s="408" t="e">
        <f>VLOOKUP(C9680,X$4:Z9681,3,FALSE)</f>
        <v>#N/A</v>
      </c>
      <c r="F9680" s="97"/>
      <c r="G9680" s="97"/>
      <c r="H9680" s="116"/>
      <c r="I9680" s="116"/>
      <c r="J9680" s="97"/>
      <c r="AD9680" s="476"/>
      <c r="AI9680" s="473"/>
    </row>
    <row r="9681" spans="1:35" s="4" customFormat="1" x14ac:dyDescent="0.25">
      <c r="A9681" s="408">
        <f t="shared" si="144"/>
        <v>9679</v>
      </c>
      <c r="B9681" s="231"/>
      <c r="C9681" s="96"/>
      <c r="D9681" s="408" t="e">
        <f>VLOOKUP(C9681,X$4:Z9682,2,FALSE)</f>
        <v>#N/A</v>
      </c>
      <c r="E9681" s="408" t="e">
        <f>VLOOKUP(C9681,X$4:Z9682,3,FALSE)</f>
        <v>#N/A</v>
      </c>
      <c r="F9681" s="97"/>
      <c r="G9681" s="97"/>
      <c r="H9681" s="116"/>
      <c r="I9681" s="116"/>
      <c r="J9681" s="97"/>
      <c r="AD9681" s="476"/>
      <c r="AI9681" s="473"/>
    </row>
    <row r="9682" spans="1:35" s="4" customFormat="1" x14ac:dyDescent="0.25">
      <c r="A9682" s="408">
        <f t="shared" si="144"/>
        <v>9680</v>
      </c>
      <c r="B9682" s="231"/>
      <c r="C9682" s="96"/>
      <c r="D9682" s="408" t="e">
        <f>VLOOKUP(C9682,X$4:Z9683,2,FALSE)</f>
        <v>#N/A</v>
      </c>
      <c r="E9682" s="408" t="e">
        <f>VLOOKUP(C9682,X$4:Z9683,3,FALSE)</f>
        <v>#N/A</v>
      </c>
      <c r="F9682" s="97"/>
      <c r="G9682" s="97"/>
      <c r="H9682" s="116"/>
      <c r="I9682" s="116"/>
      <c r="J9682" s="97"/>
      <c r="AD9682" s="476"/>
      <c r="AI9682" s="473"/>
    </row>
    <row r="9683" spans="1:35" s="4" customFormat="1" x14ac:dyDescent="0.25">
      <c r="A9683" s="408">
        <f t="shared" si="144"/>
        <v>9681</v>
      </c>
      <c r="B9683" s="231"/>
      <c r="C9683" s="96"/>
      <c r="D9683" s="408" t="e">
        <f>VLOOKUP(C9683,X$4:Z9684,2,FALSE)</f>
        <v>#N/A</v>
      </c>
      <c r="E9683" s="408" t="e">
        <f>VLOOKUP(C9683,X$4:Z9684,3,FALSE)</f>
        <v>#N/A</v>
      </c>
      <c r="F9683" s="97"/>
      <c r="G9683" s="97"/>
      <c r="H9683" s="116"/>
      <c r="I9683" s="116"/>
      <c r="J9683" s="97"/>
      <c r="AD9683" s="476"/>
      <c r="AI9683" s="473"/>
    </row>
    <row r="9684" spans="1:35" s="4" customFormat="1" x14ac:dyDescent="0.25">
      <c r="A9684" s="408">
        <f t="shared" si="144"/>
        <v>9682</v>
      </c>
      <c r="B9684" s="231"/>
      <c r="C9684" s="96"/>
      <c r="D9684" s="408" t="e">
        <f>VLOOKUP(C9684,X$4:Z9685,2,FALSE)</f>
        <v>#N/A</v>
      </c>
      <c r="E9684" s="408" t="e">
        <f>VLOOKUP(C9684,X$4:Z9685,3,FALSE)</f>
        <v>#N/A</v>
      </c>
      <c r="F9684" s="97"/>
      <c r="G9684" s="97"/>
      <c r="H9684" s="116"/>
      <c r="I9684" s="116"/>
      <c r="J9684" s="97"/>
      <c r="AD9684" s="476"/>
      <c r="AI9684" s="473"/>
    </row>
    <row r="9685" spans="1:35" s="4" customFormat="1" x14ac:dyDescent="0.25">
      <c r="A9685" s="408">
        <f t="shared" si="144"/>
        <v>9683</v>
      </c>
      <c r="B9685" s="231"/>
      <c r="C9685" s="96"/>
      <c r="D9685" s="408" t="e">
        <f>VLOOKUP(C9685,X$4:Z9686,2,FALSE)</f>
        <v>#N/A</v>
      </c>
      <c r="E9685" s="408" t="e">
        <f>VLOOKUP(C9685,X$4:Z9686,3,FALSE)</f>
        <v>#N/A</v>
      </c>
      <c r="F9685" s="97"/>
      <c r="G9685" s="97"/>
      <c r="H9685" s="116"/>
      <c r="I9685" s="116"/>
      <c r="J9685" s="97"/>
      <c r="AD9685" s="476"/>
      <c r="AI9685" s="473"/>
    </row>
    <row r="9686" spans="1:35" s="4" customFormat="1" x14ac:dyDescent="0.25">
      <c r="A9686" s="408">
        <f t="shared" si="144"/>
        <v>9684</v>
      </c>
      <c r="B9686" s="231"/>
      <c r="C9686" s="96"/>
      <c r="D9686" s="408" t="e">
        <f>VLOOKUP(C9686,X$4:Z9687,2,FALSE)</f>
        <v>#N/A</v>
      </c>
      <c r="E9686" s="408" t="e">
        <f>VLOOKUP(C9686,X$4:Z9687,3,FALSE)</f>
        <v>#N/A</v>
      </c>
      <c r="F9686" s="97"/>
      <c r="G9686" s="97"/>
      <c r="H9686" s="116"/>
      <c r="I9686" s="116"/>
      <c r="J9686" s="97"/>
      <c r="AD9686" s="476"/>
      <c r="AI9686" s="473"/>
    </row>
    <row r="9687" spans="1:35" s="4" customFormat="1" x14ac:dyDescent="0.25">
      <c r="A9687" s="408">
        <f t="shared" si="144"/>
        <v>9685</v>
      </c>
      <c r="B9687" s="231"/>
      <c r="C9687" s="96"/>
      <c r="D9687" s="408" t="e">
        <f>VLOOKUP(C9687,X$4:Z9688,2,FALSE)</f>
        <v>#N/A</v>
      </c>
      <c r="E9687" s="408" t="e">
        <f>VLOOKUP(C9687,X$4:Z9688,3,FALSE)</f>
        <v>#N/A</v>
      </c>
      <c r="F9687" s="97"/>
      <c r="G9687" s="97"/>
      <c r="H9687" s="116"/>
      <c r="I9687" s="116"/>
      <c r="J9687" s="97"/>
      <c r="AD9687" s="476"/>
      <c r="AI9687" s="473"/>
    </row>
    <row r="9688" spans="1:35" s="4" customFormat="1" x14ac:dyDescent="0.25">
      <c r="A9688" s="408">
        <f t="shared" si="144"/>
        <v>9686</v>
      </c>
      <c r="B9688" s="231"/>
      <c r="C9688" s="96"/>
      <c r="D9688" s="408" t="e">
        <f>VLOOKUP(C9688,X$4:Z9689,2,FALSE)</f>
        <v>#N/A</v>
      </c>
      <c r="E9688" s="408" t="e">
        <f>VLOOKUP(C9688,X$4:Z9689,3,FALSE)</f>
        <v>#N/A</v>
      </c>
      <c r="F9688" s="97"/>
      <c r="G9688" s="97"/>
      <c r="H9688" s="116"/>
      <c r="I9688" s="116"/>
      <c r="J9688" s="97"/>
      <c r="AD9688" s="476"/>
      <c r="AI9688" s="473"/>
    </row>
    <row r="9689" spans="1:35" s="4" customFormat="1" x14ac:dyDescent="0.25">
      <c r="A9689" s="408">
        <f t="shared" si="144"/>
        <v>9687</v>
      </c>
      <c r="B9689" s="231"/>
      <c r="C9689" s="96"/>
      <c r="D9689" s="408" t="e">
        <f>VLOOKUP(C9689,X$4:Z9690,2,FALSE)</f>
        <v>#N/A</v>
      </c>
      <c r="E9689" s="408" t="e">
        <f>VLOOKUP(C9689,X$4:Z9690,3,FALSE)</f>
        <v>#N/A</v>
      </c>
      <c r="F9689" s="97"/>
      <c r="G9689" s="97"/>
      <c r="H9689" s="116"/>
      <c r="I9689" s="116"/>
      <c r="J9689" s="97"/>
      <c r="AD9689" s="476"/>
      <c r="AI9689" s="473"/>
    </row>
    <row r="9690" spans="1:35" s="4" customFormat="1" x14ac:dyDescent="0.25">
      <c r="A9690" s="408">
        <f t="shared" si="144"/>
        <v>9688</v>
      </c>
      <c r="B9690" s="231"/>
      <c r="C9690" s="96"/>
      <c r="D9690" s="408" t="e">
        <f>VLOOKUP(C9690,X$4:Z9691,2,FALSE)</f>
        <v>#N/A</v>
      </c>
      <c r="E9690" s="408" t="e">
        <f>VLOOKUP(C9690,X$4:Z9691,3,FALSE)</f>
        <v>#N/A</v>
      </c>
      <c r="F9690" s="97"/>
      <c r="G9690" s="97"/>
      <c r="H9690" s="116"/>
      <c r="I9690" s="116"/>
      <c r="J9690" s="97"/>
      <c r="AD9690" s="476"/>
      <c r="AI9690" s="473"/>
    </row>
    <row r="9691" spans="1:35" s="4" customFormat="1" x14ac:dyDescent="0.25">
      <c r="A9691" s="408">
        <f t="shared" si="144"/>
        <v>9689</v>
      </c>
      <c r="B9691" s="231"/>
      <c r="C9691" s="96"/>
      <c r="D9691" s="408" t="e">
        <f>VLOOKUP(C9691,X$4:Z9692,2,FALSE)</f>
        <v>#N/A</v>
      </c>
      <c r="E9691" s="408" t="e">
        <f>VLOOKUP(C9691,X$4:Z9692,3,FALSE)</f>
        <v>#N/A</v>
      </c>
      <c r="F9691" s="97"/>
      <c r="G9691" s="97"/>
      <c r="H9691" s="116"/>
      <c r="I9691" s="116"/>
      <c r="J9691" s="97"/>
      <c r="AD9691" s="476"/>
      <c r="AI9691" s="473"/>
    </row>
    <row r="9692" spans="1:35" s="4" customFormat="1" x14ac:dyDescent="0.25">
      <c r="A9692" s="408">
        <f t="shared" si="144"/>
        <v>9690</v>
      </c>
      <c r="B9692" s="231"/>
      <c r="C9692" s="96"/>
      <c r="D9692" s="408" t="e">
        <f>VLOOKUP(C9692,X$4:Z9693,2,FALSE)</f>
        <v>#N/A</v>
      </c>
      <c r="E9692" s="408" t="e">
        <f>VLOOKUP(C9692,X$4:Z9693,3,FALSE)</f>
        <v>#N/A</v>
      </c>
      <c r="F9692" s="97"/>
      <c r="G9692" s="97"/>
      <c r="H9692" s="116"/>
      <c r="I9692" s="116"/>
      <c r="J9692" s="97"/>
      <c r="AD9692" s="476"/>
      <c r="AI9692" s="473"/>
    </row>
    <row r="9693" spans="1:35" s="4" customFormat="1" x14ac:dyDescent="0.25">
      <c r="A9693" s="408">
        <f t="shared" si="144"/>
        <v>9691</v>
      </c>
      <c r="B9693" s="231"/>
      <c r="C9693" s="96"/>
      <c r="D9693" s="408" t="e">
        <f>VLOOKUP(C9693,X$4:Z9694,2,FALSE)</f>
        <v>#N/A</v>
      </c>
      <c r="E9693" s="408" t="e">
        <f>VLOOKUP(C9693,X$4:Z9694,3,FALSE)</f>
        <v>#N/A</v>
      </c>
      <c r="F9693" s="97"/>
      <c r="G9693" s="97"/>
      <c r="H9693" s="116"/>
      <c r="I9693" s="116"/>
      <c r="J9693" s="97"/>
      <c r="AD9693" s="476"/>
      <c r="AI9693" s="473"/>
    </row>
    <row r="9694" spans="1:35" s="4" customFormat="1" x14ac:dyDescent="0.25">
      <c r="A9694" s="408">
        <f t="shared" si="144"/>
        <v>9692</v>
      </c>
      <c r="B9694" s="231"/>
      <c r="C9694" s="96"/>
      <c r="D9694" s="408" t="e">
        <f>VLOOKUP(C9694,X$4:Z9695,2,FALSE)</f>
        <v>#N/A</v>
      </c>
      <c r="E9694" s="408" t="e">
        <f>VLOOKUP(C9694,X$4:Z9695,3,FALSE)</f>
        <v>#N/A</v>
      </c>
      <c r="F9694" s="97"/>
      <c r="G9694" s="97"/>
      <c r="H9694" s="116"/>
      <c r="I9694" s="116"/>
      <c r="J9694" s="97"/>
      <c r="AD9694" s="476"/>
      <c r="AI9694" s="473"/>
    </row>
    <row r="9695" spans="1:35" s="4" customFormat="1" x14ac:dyDescent="0.25">
      <c r="A9695" s="408">
        <f t="shared" si="144"/>
        <v>9693</v>
      </c>
      <c r="B9695" s="231"/>
      <c r="C9695" s="96"/>
      <c r="D9695" s="408" t="e">
        <f>VLOOKUP(C9695,X$4:Z9696,2,FALSE)</f>
        <v>#N/A</v>
      </c>
      <c r="E9695" s="408" t="e">
        <f>VLOOKUP(C9695,X$4:Z9696,3,FALSE)</f>
        <v>#N/A</v>
      </c>
      <c r="F9695" s="97"/>
      <c r="G9695" s="97"/>
      <c r="H9695" s="116"/>
      <c r="I9695" s="116"/>
      <c r="J9695" s="97"/>
      <c r="AD9695" s="476"/>
      <c r="AI9695" s="473"/>
    </row>
    <row r="9696" spans="1:35" s="4" customFormat="1" x14ac:dyDescent="0.25">
      <c r="A9696" s="408">
        <f t="shared" si="144"/>
        <v>9694</v>
      </c>
      <c r="B9696" s="231"/>
      <c r="C9696" s="96"/>
      <c r="D9696" s="408" t="e">
        <f>VLOOKUP(C9696,X$4:Z9697,2,FALSE)</f>
        <v>#N/A</v>
      </c>
      <c r="E9696" s="408" t="e">
        <f>VLOOKUP(C9696,X$4:Z9697,3,FALSE)</f>
        <v>#N/A</v>
      </c>
      <c r="F9696" s="97"/>
      <c r="G9696" s="97"/>
      <c r="H9696" s="116"/>
      <c r="I9696" s="116"/>
      <c r="J9696" s="97"/>
      <c r="AD9696" s="476"/>
      <c r="AI9696" s="473"/>
    </row>
    <row r="9697" spans="1:35" s="4" customFormat="1" x14ac:dyDescent="0.25">
      <c r="A9697" s="408">
        <f t="shared" si="144"/>
        <v>9695</v>
      </c>
      <c r="B9697" s="231"/>
      <c r="C9697" s="96"/>
      <c r="D9697" s="408" t="e">
        <f>VLOOKUP(C9697,X$4:Z9698,2,FALSE)</f>
        <v>#N/A</v>
      </c>
      <c r="E9697" s="408" t="e">
        <f>VLOOKUP(C9697,X$4:Z9698,3,FALSE)</f>
        <v>#N/A</v>
      </c>
      <c r="F9697" s="97"/>
      <c r="G9697" s="97"/>
      <c r="H9697" s="116"/>
      <c r="I9697" s="116"/>
      <c r="J9697" s="97"/>
      <c r="AD9697" s="476"/>
      <c r="AI9697" s="473"/>
    </row>
    <row r="9698" spans="1:35" s="4" customFormat="1" x14ac:dyDescent="0.25">
      <c r="A9698" s="408">
        <f t="shared" si="144"/>
        <v>9696</v>
      </c>
      <c r="B9698" s="231"/>
      <c r="C9698" s="96"/>
      <c r="D9698" s="408" t="e">
        <f>VLOOKUP(C9698,X$4:Z9699,2,FALSE)</f>
        <v>#N/A</v>
      </c>
      <c r="E9698" s="408" t="e">
        <f>VLOOKUP(C9698,X$4:Z9699,3,FALSE)</f>
        <v>#N/A</v>
      </c>
      <c r="F9698" s="97"/>
      <c r="G9698" s="97"/>
      <c r="H9698" s="116"/>
      <c r="I9698" s="116"/>
      <c r="J9698" s="97"/>
      <c r="AD9698" s="476"/>
      <c r="AI9698" s="473"/>
    </row>
    <row r="9699" spans="1:35" s="4" customFormat="1" x14ac:dyDescent="0.25">
      <c r="A9699" s="408">
        <f t="shared" si="144"/>
        <v>9697</v>
      </c>
      <c r="B9699" s="231"/>
      <c r="C9699" s="96"/>
      <c r="D9699" s="408" t="e">
        <f>VLOOKUP(C9699,X$4:Z9700,2,FALSE)</f>
        <v>#N/A</v>
      </c>
      <c r="E9699" s="408" t="e">
        <f>VLOOKUP(C9699,X$4:Z9700,3,FALSE)</f>
        <v>#N/A</v>
      </c>
      <c r="F9699" s="97"/>
      <c r="G9699" s="97"/>
      <c r="H9699" s="116"/>
      <c r="I9699" s="116"/>
      <c r="J9699" s="97"/>
      <c r="AD9699" s="476"/>
      <c r="AI9699" s="473"/>
    </row>
    <row r="9700" spans="1:35" s="4" customFormat="1" x14ac:dyDescent="0.25">
      <c r="A9700" s="408">
        <f t="shared" ref="A9700:A9763" si="145">ROW()-2</f>
        <v>9698</v>
      </c>
      <c r="B9700" s="231"/>
      <c r="C9700" s="96"/>
      <c r="D9700" s="408" t="e">
        <f>VLOOKUP(C9700,X$4:Z9701,2,FALSE)</f>
        <v>#N/A</v>
      </c>
      <c r="E9700" s="408" t="e">
        <f>VLOOKUP(C9700,X$4:Z9701,3,FALSE)</f>
        <v>#N/A</v>
      </c>
      <c r="F9700" s="97"/>
      <c r="G9700" s="97"/>
      <c r="H9700" s="116"/>
      <c r="I9700" s="116"/>
      <c r="J9700" s="97"/>
      <c r="AD9700" s="476"/>
      <c r="AI9700" s="473"/>
    </row>
    <row r="9701" spans="1:35" s="4" customFormat="1" x14ac:dyDescent="0.25">
      <c r="A9701" s="408">
        <f t="shared" si="145"/>
        <v>9699</v>
      </c>
      <c r="B9701" s="231"/>
      <c r="C9701" s="96"/>
      <c r="D9701" s="408" t="e">
        <f>VLOOKUP(C9701,X$4:Z9702,2,FALSE)</f>
        <v>#N/A</v>
      </c>
      <c r="E9701" s="408" t="e">
        <f>VLOOKUP(C9701,X$4:Z9702,3,FALSE)</f>
        <v>#N/A</v>
      </c>
      <c r="F9701" s="97"/>
      <c r="G9701" s="97"/>
      <c r="H9701" s="116"/>
      <c r="I9701" s="116"/>
      <c r="J9701" s="97"/>
      <c r="AD9701" s="476"/>
      <c r="AI9701" s="473"/>
    </row>
    <row r="9702" spans="1:35" s="4" customFormat="1" x14ac:dyDescent="0.25">
      <c r="A9702" s="408">
        <f t="shared" si="145"/>
        <v>9700</v>
      </c>
      <c r="B9702" s="231"/>
      <c r="C9702" s="96"/>
      <c r="D9702" s="408" t="e">
        <f>VLOOKUP(C9702,X$4:Z9703,2,FALSE)</f>
        <v>#N/A</v>
      </c>
      <c r="E9702" s="408" t="e">
        <f>VLOOKUP(C9702,X$4:Z9703,3,FALSE)</f>
        <v>#N/A</v>
      </c>
      <c r="F9702" s="97"/>
      <c r="G9702" s="97"/>
      <c r="H9702" s="116"/>
      <c r="I9702" s="116"/>
      <c r="J9702" s="97"/>
      <c r="AD9702" s="476"/>
      <c r="AI9702" s="473"/>
    </row>
    <row r="9703" spans="1:35" s="4" customFormat="1" x14ac:dyDescent="0.25">
      <c r="A9703" s="408">
        <f t="shared" si="145"/>
        <v>9701</v>
      </c>
      <c r="B9703" s="231"/>
      <c r="C9703" s="96"/>
      <c r="D9703" s="408" t="e">
        <f>VLOOKUP(C9703,X$4:Z9704,2,FALSE)</f>
        <v>#N/A</v>
      </c>
      <c r="E9703" s="408" t="e">
        <f>VLOOKUP(C9703,X$4:Z9704,3,FALSE)</f>
        <v>#N/A</v>
      </c>
      <c r="F9703" s="97"/>
      <c r="G9703" s="97"/>
      <c r="H9703" s="116"/>
      <c r="I9703" s="116"/>
      <c r="J9703" s="97"/>
      <c r="AD9703" s="476"/>
      <c r="AI9703" s="473"/>
    </row>
    <row r="9704" spans="1:35" s="4" customFormat="1" x14ac:dyDescent="0.25">
      <c r="A9704" s="408">
        <f t="shared" si="145"/>
        <v>9702</v>
      </c>
      <c r="B9704" s="231"/>
      <c r="C9704" s="96"/>
      <c r="D9704" s="408" t="e">
        <f>VLOOKUP(C9704,X$4:Z9705,2,FALSE)</f>
        <v>#N/A</v>
      </c>
      <c r="E9704" s="408" t="e">
        <f>VLOOKUP(C9704,X$4:Z9705,3,FALSE)</f>
        <v>#N/A</v>
      </c>
      <c r="F9704" s="97"/>
      <c r="G9704" s="97"/>
      <c r="H9704" s="116"/>
      <c r="I9704" s="116"/>
      <c r="J9704" s="97"/>
      <c r="AD9704" s="476"/>
      <c r="AI9704" s="473"/>
    </row>
    <row r="9705" spans="1:35" s="4" customFormat="1" x14ac:dyDescent="0.25">
      <c r="A9705" s="408">
        <f t="shared" si="145"/>
        <v>9703</v>
      </c>
      <c r="B9705" s="231"/>
      <c r="C9705" s="96"/>
      <c r="D9705" s="408" t="e">
        <f>VLOOKUP(C9705,X$4:Z9706,2,FALSE)</f>
        <v>#N/A</v>
      </c>
      <c r="E9705" s="408" t="e">
        <f>VLOOKUP(C9705,X$4:Z9706,3,FALSE)</f>
        <v>#N/A</v>
      </c>
      <c r="F9705" s="97"/>
      <c r="G9705" s="97"/>
      <c r="H9705" s="116"/>
      <c r="I9705" s="116"/>
      <c r="J9705" s="97"/>
      <c r="AD9705" s="476"/>
      <c r="AI9705" s="473"/>
    </row>
    <row r="9706" spans="1:35" s="4" customFormat="1" x14ac:dyDescent="0.25">
      <c r="A9706" s="408">
        <f t="shared" si="145"/>
        <v>9704</v>
      </c>
      <c r="B9706" s="231"/>
      <c r="C9706" s="96"/>
      <c r="D9706" s="408" t="e">
        <f>VLOOKUP(C9706,X$4:Z9707,2,FALSE)</f>
        <v>#N/A</v>
      </c>
      <c r="E9706" s="408" t="e">
        <f>VLOOKUP(C9706,X$4:Z9707,3,FALSE)</f>
        <v>#N/A</v>
      </c>
      <c r="F9706" s="97"/>
      <c r="G9706" s="97"/>
      <c r="H9706" s="116"/>
      <c r="I9706" s="116"/>
      <c r="J9706" s="97"/>
      <c r="AD9706" s="476"/>
      <c r="AI9706" s="473"/>
    </row>
    <row r="9707" spans="1:35" s="4" customFormat="1" x14ac:dyDescent="0.25">
      <c r="A9707" s="408">
        <f t="shared" si="145"/>
        <v>9705</v>
      </c>
      <c r="B9707" s="231"/>
      <c r="C9707" s="96"/>
      <c r="D9707" s="408" t="e">
        <f>VLOOKUP(C9707,X$4:Z9708,2,FALSE)</f>
        <v>#N/A</v>
      </c>
      <c r="E9707" s="408" t="e">
        <f>VLOOKUP(C9707,X$4:Z9708,3,FALSE)</f>
        <v>#N/A</v>
      </c>
      <c r="F9707" s="97"/>
      <c r="G9707" s="97"/>
      <c r="H9707" s="116"/>
      <c r="I9707" s="116"/>
      <c r="J9707" s="97"/>
      <c r="AD9707" s="476"/>
      <c r="AI9707" s="473"/>
    </row>
    <row r="9708" spans="1:35" s="4" customFormat="1" x14ac:dyDescent="0.25">
      <c r="A9708" s="408">
        <f t="shared" si="145"/>
        <v>9706</v>
      </c>
      <c r="B9708" s="231"/>
      <c r="C9708" s="96"/>
      <c r="D9708" s="408" t="e">
        <f>VLOOKUP(C9708,X$4:Z9709,2,FALSE)</f>
        <v>#N/A</v>
      </c>
      <c r="E9708" s="408" t="e">
        <f>VLOOKUP(C9708,X$4:Z9709,3,FALSE)</f>
        <v>#N/A</v>
      </c>
      <c r="F9708" s="97"/>
      <c r="G9708" s="97"/>
      <c r="H9708" s="116"/>
      <c r="I9708" s="116"/>
      <c r="J9708" s="97"/>
      <c r="AD9708" s="476"/>
      <c r="AI9708" s="473"/>
    </row>
    <row r="9709" spans="1:35" s="4" customFormat="1" x14ac:dyDescent="0.25">
      <c r="A9709" s="408">
        <f t="shared" si="145"/>
        <v>9707</v>
      </c>
      <c r="B9709" s="231"/>
      <c r="C9709" s="96"/>
      <c r="D9709" s="408" t="e">
        <f>VLOOKUP(C9709,X$4:Z9710,2,FALSE)</f>
        <v>#N/A</v>
      </c>
      <c r="E9709" s="408" t="e">
        <f>VLOOKUP(C9709,X$4:Z9710,3,FALSE)</f>
        <v>#N/A</v>
      </c>
      <c r="F9709" s="97"/>
      <c r="G9709" s="97"/>
      <c r="H9709" s="116"/>
      <c r="I9709" s="116"/>
      <c r="J9709" s="97"/>
      <c r="AD9709" s="476"/>
      <c r="AI9709" s="473"/>
    </row>
    <row r="9710" spans="1:35" s="4" customFormat="1" x14ac:dyDescent="0.25">
      <c r="A9710" s="408">
        <f t="shared" si="145"/>
        <v>9708</v>
      </c>
      <c r="B9710" s="231"/>
      <c r="C9710" s="96"/>
      <c r="D9710" s="408" t="e">
        <f>VLOOKUP(C9710,X$4:Z9711,2,FALSE)</f>
        <v>#N/A</v>
      </c>
      <c r="E9710" s="408" t="e">
        <f>VLOOKUP(C9710,X$4:Z9711,3,FALSE)</f>
        <v>#N/A</v>
      </c>
      <c r="F9710" s="97"/>
      <c r="G9710" s="97"/>
      <c r="H9710" s="116"/>
      <c r="I9710" s="116"/>
      <c r="J9710" s="97"/>
      <c r="AD9710" s="476"/>
      <c r="AI9710" s="473"/>
    </row>
    <row r="9711" spans="1:35" s="4" customFormat="1" x14ac:dyDescent="0.25">
      <c r="A9711" s="408">
        <f t="shared" si="145"/>
        <v>9709</v>
      </c>
      <c r="B9711" s="231"/>
      <c r="C9711" s="96"/>
      <c r="D9711" s="408" t="e">
        <f>VLOOKUP(C9711,X$4:Z9712,2,FALSE)</f>
        <v>#N/A</v>
      </c>
      <c r="E9711" s="408" t="e">
        <f>VLOOKUP(C9711,X$4:Z9712,3,FALSE)</f>
        <v>#N/A</v>
      </c>
      <c r="F9711" s="97"/>
      <c r="G9711" s="97"/>
      <c r="H9711" s="116"/>
      <c r="I9711" s="116"/>
      <c r="J9711" s="97"/>
      <c r="AD9711" s="476"/>
      <c r="AI9711" s="473"/>
    </row>
    <row r="9712" spans="1:35" s="4" customFormat="1" x14ac:dyDescent="0.25">
      <c r="A9712" s="408">
        <f t="shared" si="145"/>
        <v>9710</v>
      </c>
      <c r="B9712" s="231"/>
      <c r="C9712" s="96"/>
      <c r="D9712" s="408" t="e">
        <f>VLOOKUP(C9712,X$4:Z9713,2,FALSE)</f>
        <v>#N/A</v>
      </c>
      <c r="E9712" s="408" t="e">
        <f>VLOOKUP(C9712,X$4:Z9713,3,FALSE)</f>
        <v>#N/A</v>
      </c>
      <c r="F9712" s="97"/>
      <c r="G9712" s="97"/>
      <c r="H9712" s="116"/>
      <c r="I9712" s="116"/>
      <c r="J9712" s="97"/>
      <c r="AD9712" s="476"/>
      <c r="AI9712" s="473"/>
    </row>
    <row r="9713" spans="1:35" s="4" customFormat="1" x14ac:dyDescent="0.25">
      <c r="A9713" s="408">
        <f t="shared" si="145"/>
        <v>9711</v>
      </c>
      <c r="B9713" s="231"/>
      <c r="C9713" s="96"/>
      <c r="D9713" s="408" t="e">
        <f>VLOOKUP(C9713,X$4:Z9714,2,FALSE)</f>
        <v>#N/A</v>
      </c>
      <c r="E9713" s="408" t="e">
        <f>VLOOKUP(C9713,X$4:Z9714,3,FALSE)</f>
        <v>#N/A</v>
      </c>
      <c r="F9713" s="97"/>
      <c r="G9713" s="97"/>
      <c r="H9713" s="116"/>
      <c r="I9713" s="116"/>
      <c r="J9713" s="97"/>
      <c r="AD9713" s="476"/>
      <c r="AI9713" s="473"/>
    </row>
    <row r="9714" spans="1:35" s="4" customFormat="1" x14ac:dyDescent="0.25">
      <c r="A9714" s="408">
        <f t="shared" si="145"/>
        <v>9712</v>
      </c>
      <c r="B9714" s="231"/>
      <c r="C9714" s="96"/>
      <c r="D9714" s="408" t="e">
        <f>VLOOKUP(C9714,X$4:Z9715,2,FALSE)</f>
        <v>#N/A</v>
      </c>
      <c r="E9714" s="408" t="e">
        <f>VLOOKUP(C9714,X$4:Z9715,3,FALSE)</f>
        <v>#N/A</v>
      </c>
      <c r="F9714" s="97"/>
      <c r="G9714" s="97"/>
      <c r="H9714" s="116"/>
      <c r="I9714" s="116"/>
      <c r="J9714" s="97"/>
      <c r="AD9714" s="476"/>
      <c r="AI9714" s="473"/>
    </row>
    <row r="9715" spans="1:35" s="4" customFormat="1" x14ac:dyDescent="0.25">
      <c r="A9715" s="408">
        <f t="shared" si="145"/>
        <v>9713</v>
      </c>
      <c r="B9715" s="231"/>
      <c r="C9715" s="96"/>
      <c r="D9715" s="408" t="e">
        <f>VLOOKUP(C9715,X$4:Z9716,2,FALSE)</f>
        <v>#N/A</v>
      </c>
      <c r="E9715" s="408" t="e">
        <f>VLOOKUP(C9715,X$4:Z9716,3,FALSE)</f>
        <v>#N/A</v>
      </c>
      <c r="F9715" s="97"/>
      <c r="G9715" s="97"/>
      <c r="H9715" s="116"/>
      <c r="I9715" s="116"/>
      <c r="J9715" s="97"/>
      <c r="AD9715" s="476"/>
      <c r="AI9715" s="473"/>
    </row>
    <row r="9716" spans="1:35" s="4" customFormat="1" x14ac:dyDescent="0.25">
      <c r="A9716" s="408">
        <f t="shared" si="145"/>
        <v>9714</v>
      </c>
      <c r="B9716" s="231"/>
      <c r="C9716" s="96"/>
      <c r="D9716" s="408" t="e">
        <f>VLOOKUP(C9716,X$4:Z9717,2,FALSE)</f>
        <v>#N/A</v>
      </c>
      <c r="E9716" s="408" t="e">
        <f>VLOOKUP(C9716,X$4:Z9717,3,FALSE)</f>
        <v>#N/A</v>
      </c>
      <c r="F9716" s="97"/>
      <c r="G9716" s="97"/>
      <c r="H9716" s="116"/>
      <c r="I9716" s="116"/>
      <c r="J9716" s="97"/>
      <c r="AD9716" s="476"/>
      <c r="AI9716" s="473"/>
    </row>
    <row r="9717" spans="1:35" s="4" customFormat="1" x14ac:dyDescent="0.25">
      <c r="A9717" s="408">
        <f t="shared" si="145"/>
        <v>9715</v>
      </c>
      <c r="B9717" s="231"/>
      <c r="C9717" s="96"/>
      <c r="D9717" s="408" t="e">
        <f>VLOOKUP(C9717,X$4:Z9718,2,FALSE)</f>
        <v>#N/A</v>
      </c>
      <c r="E9717" s="408" t="e">
        <f>VLOOKUP(C9717,X$4:Z9718,3,FALSE)</f>
        <v>#N/A</v>
      </c>
      <c r="F9717" s="97"/>
      <c r="G9717" s="97"/>
      <c r="H9717" s="116"/>
      <c r="I9717" s="116"/>
      <c r="J9717" s="97"/>
      <c r="AD9717" s="476"/>
      <c r="AI9717" s="473"/>
    </row>
    <row r="9718" spans="1:35" s="4" customFormat="1" x14ac:dyDescent="0.25">
      <c r="A9718" s="408">
        <f t="shared" si="145"/>
        <v>9716</v>
      </c>
      <c r="B9718" s="231"/>
      <c r="C9718" s="96"/>
      <c r="D9718" s="408" t="e">
        <f>VLOOKUP(C9718,X$4:Z9719,2,FALSE)</f>
        <v>#N/A</v>
      </c>
      <c r="E9718" s="408" t="e">
        <f>VLOOKUP(C9718,X$4:Z9719,3,FALSE)</f>
        <v>#N/A</v>
      </c>
      <c r="F9718" s="97"/>
      <c r="G9718" s="97"/>
      <c r="H9718" s="116"/>
      <c r="I9718" s="116"/>
      <c r="J9718" s="97"/>
      <c r="AD9718" s="476"/>
      <c r="AI9718" s="473"/>
    </row>
    <row r="9719" spans="1:35" s="4" customFormat="1" x14ac:dyDescent="0.25">
      <c r="A9719" s="408">
        <f t="shared" si="145"/>
        <v>9717</v>
      </c>
      <c r="B9719" s="231"/>
      <c r="C9719" s="96"/>
      <c r="D9719" s="408" t="e">
        <f>VLOOKUP(C9719,X$4:Z9720,2,FALSE)</f>
        <v>#N/A</v>
      </c>
      <c r="E9719" s="408" t="e">
        <f>VLOOKUP(C9719,X$4:Z9720,3,FALSE)</f>
        <v>#N/A</v>
      </c>
      <c r="F9719" s="97"/>
      <c r="G9719" s="97"/>
      <c r="H9719" s="116"/>
      <c r="I9719" s="116"/>
      <c r="J9719" s="97"/>
      <c r="AD9719" s="476"/>
      <c r="AI9719" s="473"/>
    </row>
    <row r="9720" spans="1:35" s="4" customFormat="1" x14ac:dyDescent="0.25">
      <c r="A9720" s="408">
        <f t="shared" si="145"/>
        <v>9718</v>
      </c>
      <c r="B9720" s="231"/>
      <c r="C9720" s="96"/>
      <c r="D9720" s="408" t="e">
        <f>VLOOKUP(C9720,X$4:Z9721,2,FALSE)</f>
        <v>#N/A</v>
      </c>
      <c r="E9720" s="408" t="e">
        <f>VLOOKUP(C9720,X$4:Z9721,3,FALSE)</f>
        <v>#N/A</v>
      </c>
      <c r="F9720" s="97"/>
      <c r="G9720" s="97"/>
      <c r="H9720" s="116"/>
      <c r="I9720" s="116"/>
      <c r="J9720" s="97"/>
      <c r="AD9720" s="476"/>
      <c r="AI9720" s="473"/>
    </row>
    <row r="9721" spans="1:35" s="4" customFormat="1" x14ac:dyDescent="0.25">
      <c r="A9721" s="408">
        <f t="shared" si="145"/>
        <v>9719</v>
      </c>
      <c r="B9721" s="231"/>
      <c r="C9721" s="96"/>
      <c r="D9721" s="408" t="e">
        <f>VLOOKUP(C9721,X$4:Z9722,2,FALSE)</f>
        <v>#N/A</v>
      </c>
      <c r="E9721" s="408" t="e">
        <f>VLOOKUP(C9721,X$4:Z9722,3,FALSE)</f>
        <v>#N/A</v>
      </c>
      <c r="F9721" s="97"/>
      <c r="G9721" s="97"/>
      <c r="H9721" s="116"/>
      <c r="I9721" s="116"/>
      <c r="J9721" s="97"/>
      <c r="AD9721" s="476"/>
      <c r="AI9721" s="473"/>
    </row>
    <row r="9722" spans="1:35" s="4" customFormat="1" x14ac:dyDescent="0.25">
      <c r="A9722" s="408">
        <f t="shared" si="145"/>
        <v>9720</v>
      </c>
      <c r="B9722" s="231"/>
      <c r="C9722" s="96"/>
      <c r="D9722" s="408" t="e">
        <f>VLOOKUP(C9722,X$4:Z9723,2,FALSE)</f>
        <v>#N/A</v>
      </c>
      <c r="E9722" s="408" t="e">
        <f>VLOOKUP(C9722,X$4:Z9723,3,FALSE)</f>
        <v>#N/A</v>
      </c>
      <c r="F9722" s="97"/>
      <c r="G9722" s="97"/>
      <c r="H9722" s="116"/>
      <c r="I9722" s="116"/>
      <c r="J9722" s="97"/>
      <c r="AD9722" s="476"/>
      <c r="AI9722" s="473"/>
    </row>
    <row r="9723" spans="1:35" s="4" customFormat="1" x14ac:dyDescent="0.25">
      <c r="A9723" s="408">
        <f t="shared" si="145"/>
        <v>9721</v>
      </c>
      <c r="B9723" s="231"/>
      <c r="C9723" s="96"/>
      <c r="D9723" s="408" t="e">
        <f>VLOOKUP(C9723,X$4:Z9724,2,FALSE)</f>
        <v>#N/A</v>
      </c>
      <c r="E9723" s="408" t="e">
        <f>VLOOKUP(C9723,X$4:Z9724,3,FALSE)</f>
        <v>#N/A</v>
      </c>
      <c r="F9723" s="97"/>
      <c r="G9723" s="97"/>
      <c r="H9723" s="116"/>
      <c r="I9723" s="116"/>
      <c r="J9723" s="97"/>
      <c r="AD9723" s="476"/>
      <c r="AI9723" s="473"/>
    </row>
    <row r="9724" spans="1:35" s="4" customFormat="1" x14ac:dyDescent="0.25">
      <c r="A9724" s="408">
        <f t="shared" si="145"/>
        <v>9722</v>
      </c>
      <c r="B9724" s="231"/>
      <c r="C9724" s="96"/>
      <c r="D9724" s="408" t="e">
        <f>VLOOKUP(C9724,X$4:Z9725,2,FALSE)</f>
        <v>#N/A</v>
      </c>
      <c r="E9724" s="408" t="e">
        <f>VLOOKUP(C9724,X$4:Z9725,3,FALSE)</f>
        <v>#N/A</v>
      </c>
      <c r="F9724" s="97"/>
      <c r="G9724" s="97"/>
      <c r="H9724" s="116"/>
      <c r="I9724" s="116"/>
      <c r="J9724" s="97"/>
      <c r="AD9724" s="476"/>
      <c r="AI9724" s="473"/>
    </row>
    <row r="9725" spans="1:35" s="4" customFormat="1" x14ac:dyDescent="0.25">
      <c r="A9725" s="408">
        <f t="shared" si="145"/>
        <v>9723</v>
      </c>
      <c r="B9725" s="231"/>
      <c r="C9725" s="96"/>
      <c r="D9725" s="408" t="e">
        <f>VLOOKUP(C9725,X$4:Z9726,2,FALSE)</f>
        <v>#N/A</v>
      </c>
      <c r="E9725" s="408" t="e">
        <f>VLOOKUP(C9725,X$4:Z9726,3,FALSE)</f>
        <v>#N/A</v>
      </c>
      <c r="F9725" s="97"/>
      <c r="G9725" s="97"/>
      <c r="H9725" s="116"/>
      <c r="I9725" s="116"/>
      <c r="J9725" s="97"/>
      <c r="AD9725" s="476"/>
      <c r="AI9725" s="473"/>
    </row>
    <row r="9726" spans="1:35" s="4" customFormat="1" x14ac:dyDescent="0.25">
      <c r="A9726" s="408">
        <f t="shared" si="145"/>
        <v>9724</v>
      </c>
      <c r="B9726" s="231"/>
      <c r="C9726" s="96"/>
      <c r="D9726" s="408" t="e">
        <f>VLOOKUP(C9726,X$4:Z9727,2,FALSE)</f>
        <v>#N/A</v>
      </c>
      <c r="E9726" s="408" t="e">
        <f>VLOOKUP(C9726,X$4:Z9727,3,FALSE)</f>
        <v>#N/A</v>
      </c>
      <c r="F9726" s="97"/>
      <c r="G9726" s="97"/>
      <c r="H9726" s="116"/>
      <c r="I9726" s="116"/>
      <c r="J9726" s="97"/>
      <c r="AD9726" s="476"/>
      <c r="AI9726" s="473"/>
    </row>
    <row r="9727" spans="1:35" s="4" customFormat="1" x14ac:dyDescent="0.25">
      <c r="A9727" s="408">
        <f t="shared" si="145"/>
        <v>9725</v>
      </c>
      <c r="B9727" s="231"/>
      <c r="C9727" s="96"/>
      <c r="D9727" s="408" t="e">
        <f>VLOOKUP(C9727,X$4:Z9728,2,FALSE)</f>
        <v>#N/A</v>
      </c>
      <c r="E9727" s="408" t="e">
        <f>VLOOKUP(C9727,X$4:Z9728,3,FALSE)</f>
        <v>#N/A</v>
      </c>
      <c r="F9727" s="97"/>
      <c r="G9727" s="97"/>
      <c r="H9727" s="116"/>
      <c r="I9727" s="116"/>
      <c r="J9727" s="97"/>
      <c r="AD9727" s="476"/>
      <c r="AI9727" s="473"/>
    </row>
    <row r="9728" spans="1:35" s="4" customFormat="1" x14ac:dyDescent="0.25">
      <c r="A9728" s="408">
        <f t="shared" si="145"/>
        <v>9726</v>
      </c>
      <c r="B9728" s="231"/>
      <c r="C9728" s="96"/>
      <c r="D9728" s="408" t="e">
        <f>VLOOKUP(C9728,X$4:Z9729,2,FALSE)</f>
        <v>#N/A</v>
      </c>
      <c r="E9728" s="408" t="e">
        <f>VLOOKUP(C9728,X$4:Z9729,3,FALSE)</f>
        <v>#N/A</v>
      </c>
      <c r="F9728" s="97"/>
      <c r="G9728" s="97"/>
      <c r="H9728" s="116"/>
      <c r="I9728" s="116"/>
      <c r="J9728" s="97"/>
      <c r="AD9728" s="476"/>
      <c r="AI9728" s="473"/>
    </row>
    <row r="9729" spans="1:35" s="4" customFormat="1" x14ac:dyDescent="0.25">
      <c r="A9729" s="408">
        <f t="shared" si="145"/>
        <v>9727</v>
      </c>
      <c r="B9729" s="231"/>
      <c r="C9729" s="96"/>
      <c r="D9729" s="408" t="e">
        <f>VLOOKUP(C9729,X$4:Z9730,2,FALSE)</f>
        <v>#N/A</v>
      </c>
      <c r="E9729" s="408" t="e">
        <f>VLOOKUP(C9729,X$4:Z9730,3,FALSE)</f>
        <v>#N/A</v>
      </c>
      <c r="F9729" s="97"/>
      <c r="G9729" s="97"/>
      <c r="H9729" s="116"/>
      <c r="I9729" s="116"/>
      <c r="J9729" s="97"/>
      <c r="AD9729" s="476"/>
      <c r="AI9729" s="473"/>
    </row>
    <row r="9730" spans="1:35" s="4" customFormat="1" x14ac:dyDescent="0.25">
      <c r="A9730" s="408">
        <f t="shared" si="145"/>
        <v>9728</v>
      </c>
      <c r="B9730" s="231"/>
      <c r="C9730" s="96"/>
      <c r="D9730" s="408" t="e">
        <f>VLOOKUP(C9730,X$4:Z9731,2,FALSE)</f>
        <v>#N/A</v>
      </c>
      <c r="E9730" s="408" t="e">
        <f>VLOOKUP(C9730,X$4:Z9731,3,FALSE)</f>
        <v>#N/A</v>
      </c>
      <c r="F9730" s="97"/>
      <c r="G9730" s="97"/>
      <c r="H9730" s="116"/>
      <c r="I9730" s="116"/>
      <c r="J9730" s="97"/>
      <c r="AD9730" s="476"/>
      <c r="AI9730" s="473"/>
    </row>
    <row r="9731" spans="1:35" s="4" customFormat="1" x14ac:dyDescent="0.25">
      <c r="A9731" s="408">
        <f t="shared" si="145"/>
        <v>9729</v>
      </c>
      <c r="B9731" s="231"/>
      <c r="C9731" s="96"/>
      <c r="D9731" s="408" t="e">
        <f>VLOOKUP(C9731,X$4:Z9732,2,FALSE)</f>
        <v>#N/A</v>
      </c>
      <c r="E9731" s="408" t="e">
        <f>VLOOKUP(C9731,X$4:Z9732,3,FALSE)</f>
        <v>#N/A</v>
      </c>
      <c r="F9731" s="97"/>
      <c r="G9731" s="97"/>
      <c r="H9731" s="116"/>
      <c r="I9731" s="116"/>
      <c r="J9731" s="97"/>
      <c r="AD9731" s="476"/>
      <c r="AI9731" s="473"/>
    </row>
    <row r="9732" spans="1:35" s="4" customFormat="1" x14ac:dyDescent="0.25">
      <c r="A9732" s="408">
        <f t="shared" si="145"/>
        <v>9730</v>
      </c>
      <c r="B9732" s="231"/>
      <c r="C9732" s="96"/>
      <c r="D9732" s="408" t="e">
        <f>VLOOKUP(C9732,X$4:Z9733,2,FALSE)</f>
        <v>#N/A</v>
      </c>
      <c r="E9732" s="408" t="e">
        <f>VLOOKUP(C9732,X$4:Z9733,3,FALSE)</f>
        <v>#N/A</v>
      </c>
      <c r="F9732" s="97"/>
      <c r="G9732" s="97"/>
      <c r="H9732" s="116"/>
      <c r="I9732" s="116"/>
      <c r="J9732" s="97"/>
      <c r="AD9732" s="476"/>
      <c r="AI9732" s="473"/>
    </row>
    <row r="9733" spans="1:35" s="4" customFormat="1" x14ac:dyDescent="0.25">
      <c r="A9733" s="408">
        <f t="shared" si="145"/>
        <v>9731</v>
      </c>
      <c r="B9733" s="231"/>
      <c r="C9733" s="96"/>
      <c r="D9733" s="408" t="e">
        <f>VLOOKUP(C9733,X$4:Z9734,2,FALSE)</f>
        <v>#N/A</v>
      </c>
      <c r="E9733" s="408" t="e">
        <f>VLOOKUP(C9733,X$4:Z9734,3,FALSE)</f>
        <v>#N/A</v>
      </c>
      <c r="F9733" s="97"/>
      <c r="G9733" s="97"/>
      <c r="H9733" s="116"/>
      <c r="I9733" s="116"/>
      <c r="J9733" s="97"/>
      <c r="AD9733" s="476"/>
      <c r="AI9733" s="473"/>
    </row>
    <row r="9734" spans="1:35" s="4" customFormat="1" x14ac:dyDescent="0.25">
      <c r="A9734" s="408">
        <f t="shared" si="145"/>
        <v>9732</v>
      </c>
      <c r="B9734" s="231"/>
      <c r="C9734" s="96"/>
      <c r="D9734" s="408" t="e">
        <f>VLOOKUP(C9734,X$4:Z9735,2,FALSE)</f>
        <v>#N/A</v>
      </c>
      <c r="E9734" s="408" t="e">
        <f>VLOOKUP(C9734,X$4:Z9735,3,FALSE)</f>
        <v>#N/A</v>
      </c>
      <c r="F9734" s="97"/>
      <c r="G9734" s="97"/>
      <c r="H9734" s="116"/>
      <c r="I9734" s="116"/>
      <c r="J9734" s="97"/>
      <c r="AD9734" s="476"/>
      <c r="AI9734" s="473"/>
    </row>
    <row r="9735" spans="1:35" s="4" customFormat="1" x14ac:dyDescent="0.25">
      <c r="A9735" s="408">
        <f t="shared" si="145"/>
        <v>9733</v>
      </c>
      <c r="B9735" s="231"/>
      <c r="C9735" s="96"/>
      <c r="D9735" s="408" t="e">
        <f>VLOOKUP(C9735,X$4:Z9736,2,FALSE)</f>
        <v>#N/A</v>
      </c>
      <c r="E9735" s="408" t="e">
        <f>VLOOKUP(C9735,X$4:Z9736,3,FALSE)</f>
        <v>#N/A</v>
      </c>
      <c r="F9735" s="97"/>
      <c r="G9735" s="97"/>
      <c r="H9735" s="116"/>
      <c r="I9735" s="116"/>
      <c r="J9735" s="97"/>
      <c r="AD9735" s="476"/>
      <c r="AI9735" s="473"/>
    </row>
    <row r="9736" spans="1:35" s="4" customFormat="1" x14ac:dyDescent="0.25">
      <c r="A9736" s="408">
        <f t="shared" si="145"/>
        <v>9734</v>
      </c>
      <c r="B9736" s="231"/>
      <c r="C9736" s="96"/>
      <c r="D9736" s="408" t="e">
        <f>VLOOKUP(C9736,X$4:Z9737,2,FALSE)</f>
        <v>#N/A</v>
      </c>
      <c r="E9736" s="408" t="e">
        <f>VLOOKUP(C9736,X$4:Z9737,3,FALSE)</f>
        <v>#N/A</v>
      </c>
      <c r="F9736" s="97"/>
      <c r="G9736" s="97"/>
      <c r="H9736" s="116"/>
      <c r="I9736" s="116"/>
      <c r="J9736" s="97"/>
      <c r="AD9736" s="476"/>
      <c r="AI9736" s="473"/>
    </row>
    <row r="9737" spans="1:35" s="4" customFormat="1" x14ac:dyDescent="0.25">
      <c r="A9737" s="408">
        <f t="shared" si="145"/>
        <v>9735</v>
      </c>
      <c r="B9737" s="231"/>
      <c r="C9737" s="96"/>
      <c r="D9737" s="408" t="e">
        <f>VLOOKUP(C9737,X$4:Z9738,2,FALSE)</f>
        <v>#N/A</v>
      </c>
      <c r="E9737" s="408" t="e">
        <f>VLOOKUP(C9737,X$4:Z9738,3,FALSE)</f>
        <v>#N/A</v>
      </c>
      <c r="F9737" s="97"/>
      <c r="G9737" s="97"/>
      <c r="H9737" s="116"/>
      <c r="I9737" s="116"/>
      <c r="J9737" s="97"/>
      <c r="AD9737" s="476"/>
      <c r="AI9737" s="473"/>
    </row>
    <row r="9738" spans="1:35" s="4" customFormat="1" x14ac:dyDescent="0.25">
      <c r="A9738" s="408">
        <f t="shared" si="145"/>
        <v>9736</v>
      </c>
      <c r="B9738" s="231"/>
      <c r="C9738" s="96"/>
      <c r="D9738" s="408" t="e">
        <f>VLOOKUP(C9738,X$4:Z9739,2,FALSE)</f>
        <v>#N/A</v>
      </c>
      <c r="E9738" s="408" t="e">
        <f>VLOOKUP(C9738,X$4:Z9739,3,FALSE)</f>
        <v>#N/A</v>
      </c>
      <c r="F9738" s="97"/>
      <c r="G9738" s="97"/>
      <c r="H9738" s="116"/>
      <c r="I9738" s="116"/>
      <c r="J9738" s="97"/>
      <c r="AD9738" s="476"/>
      <c r="AI9738" s="473"/>
    </row>
    <row r="9739" spans="1:35" s="4" customFormat="1" x14ac:dyDescent="0.25">
      <c r="A9739" s="408">
        <f t="shared" si="145"/>
        <v>9737</v>
      </c>
      <c r="B9739" s="231"/>
      <c r="C9739" s="96"/>
      <c r="D9739" s="408" t="e">
        <f>VLOOKUP(C9739,X$4:Z9740,2,FALSE)</f>
        <v>#N/A</v>
      </c>
      <c r="E9739" s="408" t="e">
        <f>VLOOKUP(C9739,X$4:Z9740,3,FALSE)</f>
        <v>#N/A</v>
      </c>
      <c r="F9739" s="97"/>
      <c r="G9739" s="97"/>
      <c r="H9739" s="116"/>
      <c r="I9739" s="116"/>
      <c r="J9739" s="97"/>
      <c r="AD9739" s="476"/>
      <c r="AI9739" s="473"/>
    </row>
    <row r="9740" spans="1:35" s="4" customFormat="1" x14ac:dyDescent="0.25">
      <c r="A9740" s="408">
        <f t="shared" si="145"/>
        <v>9738</v>
      </c>
      <c r="B9740" s="231"/>
      <c r="C9740" s="96"/>
      <c r="D9740" s="408" t="e">
        <f>VLOOKUP(C9740,X$4:Z9741,2,FALSE)</f>
        <v>#N/A</v>
      </c>
      <c r="E9740" s="408" t="e">
        <f>VLOOKUP(C9740,X$4:Z9741,3,FALSE)</f>
        <v>#N/A</v>
      </c>
      <c r="F9740" s="97"/>
      <c r="G9740" s="97"/>
      <c r="H9740" s="116"/>
      <c r="I9740" s="116"/>
      <c r="J9740" s="97"/>
      <c r="AD9740" s="476"/>
      <c r="AI9740" s="473"/>
    </row>
    <row r="9741" spans="1:35" s="4" customFormat="1" x14ac:dyDescent="0.25">
      <c r="A9741" s="408">
        <f t="shared" si="145"/>
        <v>9739</v>
      </c>
      <c r="B9741" s="231"/>
      <c r="C9741" s="96"/>
      <c r="D9741" s="408" t="e">
        <f>VLOOKUP(C9741,X$4:Z9742,2,FALSE)</f>
        <v>#N/A</v>
      </c>
      <c r="E9741" s="408" t="e">
        <f>VLOOKUP(C9741,X$4:Z9742,3,FALSE)</f>
        <v>#N/A</v>
      </c>
      <c r="F9741" s="97"/>
      <c r="G9741" s="97"/>
      <c r="H9741" s="116"/>
      <c r="I9741" s="116"/>
      <c r="J9741" s="97"/>
      <c r="AD9741" s="476"/>
      <c r="AI9741" s="473"/>
    </row>
    <row r="9742" spans="1:35" s="4" customFormat="1" x14ac:dyDescent="0.25">
      <c r="A9742" s="408">
        <f t="shared" si="145"/>
        <v>9740</v>
      </c>
      <c r="B9742" s="231"/>
      <c r="C9742" s="96"/>
      <c r="D9742" s="408" t="e">
        <f>VLOOKUP(C9742,X$4:Z9743,2,FALSE)</f>
        <v>#N/A</v>
      </c>
      <c r="E9742" s="408" t="e">
        <f>VLOOKUP(C9742,X$4:Z9743,3,FALSE)</f>
        <v>#N/A</v>
      </c>
      <c r="F9742" s="97"/>
      <c r="G9742" s="97"/>
      <c r="H9742" s="116"/>
      <c r="I9742" s="116"/>
      <c r="J9742" s="97"/>
      <c r="AD9742" s="476"/>
      <c r="AI9742" s="473"/>
    </row>
    <row r="9743" spans="1:35" s="4" customFormat="1" x14ac:dyDescent="0.25">
      <c r="A9743" s="408">
        <f t="shared" si="145"/>
        <v>9741</v>
      </c>
      <c r="B9743" s="231"/>
      <c r="C9743" s="96"/>
      <c r="D9743" s="408" t="e">
        <f>VLOOKUP(C9743,X$4:Z9744,2,FALSE)</f>
        <v>#N/A</v>
      </c>
      <c r="E9743" s="408" t="e">
        <f>VLOOKUP(C9743,X$4:Z9744,3,FALSE)</f>
        <v>#N/A</v>
      </c>
      <c r="F9743" s="97"/>
      <c r="G9743" s="97"/>
      <c r="H9743" s="116"/>
      <c r="I9743" s="116"/>
      <c r="J9743" s="97"/>
      <c r="AD9743" s="476"/>
      <c r="AI9743" s="473"/>
    </row>
    <row r="9744" spans="1:35" s="4" customFormat="1" x14ac:dyDescent="0.25">
      <c r="A9744" s="408">
        <f t="shared" si="145"/>
        <v>9742</v>
      </c>
      <c r="B9744" s="231"/>
      <c r="C9744" s="96"/>
      <c r="D9744" s="408" t="e">
        <f>VLOOKUP(C9744,X$4:Z9745,2,FALSE)</f>
        <v>#N/A</v>
      </c>
      <c r="E9744" s="408" t="e">
        <f>VLOOKUP(C9744,X$4:Z9745,3,FALSE)</f>
        <v>#N/A</v>
      </c>
      <c r="F9744" s="97"/>
      <c r="G9744" s="97"/>
      <c r="H9744" s="116"/>
      <c r="I9744" s="116"/>
      <c r="J9744" s="97"/>
      <c r="AD9744" s="476"/>
      <c r="AI9744" s="473"/>
    </row>
    <row r="9745" spans="1:35" s="4" customFormat="1" x14ac:dyDescent="0.25">
      <c r="A9745" s="408">
        <f t="shared" si="145"/>
        <v>9743</v>
      </c>
      <c r="B9745" s="231"/>
      <c r="C9745" s="96"/>
      <c r="D9745" s="408" t="e">
        <f>VLOOKUP(C9745,X$4:Z9746,2,FALSE)</f>
        <v>#N/A</v>
      </c>
      <c r="E9745" s="408" t="e">
        <f>VLOOKUP(C9745,X$4:Z9746,3,FALSE)</f>
        <v>#N/A</v>
      </c>
      <c r="F9745" s="97"/>
      <c r="G9745" s="97"/>
      <c r="H9745" s="116"/>
      <c r="I9745" s="116"/>
      <c r="J9745" s="97"/>
      <c r="AD9745" s="476"/>
      <c r="AI9745" s="473"/>
    </row>
    <row r="9746" spans="1:35" s="4" customFormat="1" x14ac:dyDescent="0.25">
      <c r="A9746" s="408">
        <f t="shared" si="145"/>
        <v>9744</v>
      </c>
      <c r="B9746" s="231"/>
      <c r="C9746" s="96"/>
      <c r="D9746" s="408" t="e">
        <f>VLOOKUP(C9746,X$4:Z9747,2,FALSE)</f>
        <v>#N/A</v>
      </c>
      <c r="E9746" s="408" t="e">
        <f>VLOOKUP(C9746,X$4:Z9747,3,FALSE)</f>
        <v>#N/A</v>
      </c>
      <c r="F9746" s="97"/>
      <c r="G9746" s="97"/>
      <c r="H9746" s="116"/>
      <c r="I9746" s="116"/>
      <c r="J9746" s="97"/>
      <c r="AD9746" s="476"/>
      <c r="AI9746" s="473"/>
    </row>
    <row r="9747" spans="1:35" s="4" customFormat="1" x14ac:dyDescent="0.25">
      <c r="A9747" s="408">
        <f t="shared" si="145"/>
        <v>9745</v>
      </c>
      <c r="B9747" s="231"/>
      <c r="C9747" s="96"/>
      <c r="D9747" s="408" t="e">
        <f>VLOOKUP(C9747,X$4:Z9748,2,FALSE)</f>
        <v>#N/A</v>
      </c>
      <c r="E9747" s="408" t="e">
        <f>VLOOKUP(C9747,X$4:Z9748,3,FALSE)</f>
        <v>#N/A</v>
      </c>
      <c r="F9747" s="97"/>
      <c r="G9747" s="97"/>
      <c r="H9747" s="116"/>
      <c r="I9747" s="116"/>
      <c r="J9747" s="97"/>
      <c r="AD9747" s="476"/>
      <c r="AI9747" s="473"/>
    </row>
    <row r="9748" spans="1:35" s="4" customFormat="1" x14ac:dyDescent="0.25">
      <c r="A9748" s="408">
        <f t="shared" si="145"/>
        <v>9746</v>
      </c>
      <c r="B9748" s="231"/>
      <c r="C9748" s="96"/>
      <c r="D9748" s="408" t="e">
        <f>VLOOKUP(C9748,X$4:Z9749,2,FALSE)</f>
        <v>#N/A</v>
      </c>
      <c r="E9748" s="408" t="e">
        <f>VLOOKUP(C9748,X$4:Z9749,3,FALSE)</f>
        <v>#N/A</v>
      </c>
      <c r="F9748" s="97"/>
      <c r="G9748" s="97"/>
      <c r="H9748" s="116"/>
      <c r="I9748" s="116"/>
      <c r="J9748" s="97"/>
      <c r="AD9748" s="476"/>
      <c r="AI9748" s="473"/>
    </row>
    <row r="9749" spans="1:35" s="4" customFormat="1" x14ac:dyDescent="0.25">
      <c r="A9749" s="408">
        <f t="shared" si="145"/>
        <v>9747</v>
      </c>
      <c r="B9749" s="231"/>
      <c r="C9749" s="96"/>
      <c r="D9749" s="408" t="e">
        <f>VLOOKUP(C9749,X$4:Z9750,2,FALSE)</f>
        <v>#N/A</v>
      </c>
      <c r="E9749" s="408" t="e">
        <f>VLOOKUP(C9749,X$4:Z9750,3,FALSE)</f>
        <v>#N/A</v>
      </c>
      <c r="F9749" s="97"/>
      <c r="G9749" s="97"/>
      <c r="H9749" s="116"/>
      <c r="I9749" s="116"/>
      <c r="J9749" s="97"/>
      <c r="AD9749" s="476"/>
      <c r="AI9749" s="473"/>
    </row>
    <row r="9750" spans="1:35" s="4" customFormat="1" x14ac:dyDescent="0.25">
      <c r="A9750" s="408">
        <f t="shared" si="145"/>
        <v>9748</v>
      </c>
      <c r="B9750" s="231"/>
      <c r="C9750" s="96"/>
      <c r="D9750" s="408" t="e">
        <f>VLOOKUP(C9750,X$4:Z9751,2,FALSE)</f>
        <v>#N/A</v>
      </c>
      <c r="E9750" s="408" t="e">
        <f>VLOOKUP(C9750,X$4:Z9751,3,FALSE)</f>
        <v>#N/A</v>
      </c>
      <c r="F9750" s="97"/>
      <c r="G9750" s="97"/>
      <c r="H9750" s="116"/>
      <c r="I9750" s="116"/>
      <c r="J9750" s="97"/>
      <c r="AD9750" s="476"/>
      <c r="AI9750" s="473"/>
    </row>
    <row r="9751" spans="1:35" s="4" customFormat="1" x14ac:dyDescent="0.25">
      <c r="A9751" s="408">
        <f t="shared" si="145"/>
        <v>9749</v>
      </c>
      <c r="B9751" s="231"/>
      <c r="C9751" s="96"/>
      <c r="D9751" s="408" t="e">
        <f>VLOOKUP(C9751,X$4:Z9752,2,FALSE)</f>
        <v>#N/A</v>
      </c>
      <c r="E9751" s="408" t="e">
        <f>VLOOKUP(C9751,X$4:Z9752,3,FALSE)</f>
        <v>#N/A</v>
      </c>
      <c r="F9751" s="97"/>
      <c r="G9751" s="97"/>
      <c r="H9751" s="116"/>
      <c r="I9751" s="116"/>
      <c r="J9751" s="97"/>
      <c r="AD9751" s="476"/>
      <c r="AI9751" s="473"/>
    </row>
    <row r="9752" spans="1:35" s="4" customFormat="1" x14ac:dyDescent="0.25">
      <c r="A9752" s="408">
        <f t="shared" si="145"/>
        <v>9750</v>
      </c>
      <c r="B9752" s="231"/>
      <c r="C9752" s="96"/>
      <c r="D9752" s="408" t="e">
        <f>VLOOKUP(C9752,X$4:Z9753,2,FALSE)</f>
        <v>#N/A</v>
      </c>
      <c r="E9752" s="408" t="e">
        <f>VLOOKUP(C9752,X$4:Z9753,3,FALSE)</f>
        <v>#N/A</v>
      </c>
      <c r="F9752" s="97"/>
      <c r="G9752" s="97"/>
      <c r="H9752" s="116"/>
      <c r="I9752" s="116"/>
      <c r="J9752" s="97"/>
      <c r="AD9752" s="476"/>
      <c r="AI9752" s="473"/>
    </row>
    <row r="9753" spans="1:35" s="4" customFormat="1" x14ac:dyDescent="0.25">
      <c r="A9753" s="408">
        <f t="shared" si="145"/>
        <v>9751</v>
      </c>
      <c r="B9753" s="231"/>
      <c r="C9753" s="96"/>
      <c r="D9753" s="408" t="e">
        <f>VLOOKUP(C9753,X$4:Z9754,2,FALSE)</f>
        <v>#N/A</v>
      </c>
      <c r="E9753" s="408" t="e">
        <f>VLOOKUP(C9753,X$4:Z9754,3,FALSE)</f>
        <v>#N/A</v>
      </c>
      <c r="F9753" s="97"/>
      <c r="G9753" s="97"/>
      <c r="H9753" s="116"/>
      <c r="I9753" s="116"/>
      <c r="J9753" s="97"/>
      <c r="AD9753" s="476"/>
      <c r="AI9753" s="473"/>
    </row>
    <row r="9754" spans="1:35" s="4" customFormat="1" x14ac:dyDescent="0.25">
      <c r="A9754" s="408">
        <f t="shared" si="145"/>
        <v>9752</v>
      </c>
      <c r="B9754" s="231"/>
      <c r="C9754" s="96"/>
      <c r="D9754" s="408" t="e">
        <f>VLOOKUP(C9754,X$4:Z9755,2,FALSE)</f>
        <v>#N/A</v>
      </c>
      <c r="E9754" s="408" t="e">
        <f>VLOOKUP(C9754,X$4:Z9755,3,FALSE)</f>
        <v>#N/A</v>
      </c>
      <c r="F9754" s="97"/>
      <c r="G9754" s="97"/>
      <c r="H9754" s="116"/>
      <c r="I9754" s="116"/>
      <c r="J9754" s="97"/>
      <c r="AD9754" s="476"/>
      <c r="AI9754" s="473"/>
    </row>
    <row r="9755" spans="1:35" s="4" customFormat="1" x14ac:dyDescent="0.25">
      <c r="A9755" s="408">
        <f t="shared" si="145"/>
        <v>9753</v>
      </c>
      <c r="B9755" s="231"/>
      <c r="C9755" s="96"/>
      <c r="D9755" s="408" t="e">
        <f>VLOOKUP(C9755,X$4:Z9756,2,FALSE)</f>
        <v>#N/A</v>
      </c>
      <c r="E9755" s="408" t="e">
        <f>VLOOKUP(C9755,X$4:Z9756,3,FALSE)</f>
        <v>#N/A</v>
      </c>
      <c r="F9755" s="97"/>
      <c r="G9755" s="97"/>
      <c r="H9755" s="116"/>
      <c r="I9755" s="116"/>
      <c r="J9755" s="97"/>
      <c r="AD9755" s="476"/>
      <c r="AI9755" s="473"/>
    </row>
    <row r="9756" spans="1:35" s="4" customFormat="1" x14ac:dyDescent="0.25">
      <c r="A9756" s="408">
        <f t="shared" si="145"/>
        <v>9754</v>
      </c>
      <c r="B9756" s="231"/>
      <c r="C9756" s="96"/>
      <c r="D9756" s="408" t="e">
        <f>VLOOKUP(C9756,X$4:Z9757,2,FALSE)</f>
        <v>#N/A</v>
      </c>
      <c r="E9756" s="408" t="e">
        <f>VLOOKUP(C9756,X$4:Z9757,3,FALSE)</f>
        <v>#N/A</v>
      </c>
      <c r="F9756" s="97"/>
      <c r="G9756" s="97"/>
      <c r="H9756" s="116"/>
      <c r="I9756" s="116"/>
      <c r="J9756" s="97"/>
      <c r="AD9756" s="476"/>
      <c r="AI9756" s="473"/>
    </row>
    <row r="9757" spans="1:35" s="4" customFormat="1" x14ac:dyDescent="0.25">
      <c r="A9757" s="408">
        <f t="shared" si="145"/>
        <v>9755</v>
      </c>
      <c r="B9757" s="231"/>
      <c r="C9757" s="96"/>
      <c r="D9757" s="408" t="e">
        <f>VLOOKUP(C9757,X$4:Z9758,2,FALSE)</f>
        <v>#N/A</v>
      </c>
      <c r="E9757" s="408" t="e">
        <f>VLOOKUP(C9757,X$4:Z9758,3,FALSE)</f>
        <v>#N/A</v>
      </c>
      <c r="F9757" s="97"/>
      <c r="G9757" s="97"/>
      <c r="H9757" s="116"/>
      <c r="I9757" s="116"/>
      <c r="J9757" s="97"/>
      <c r="AD9757" s="476"/>
      <c r="AI9757" s="473"/>
    </row>
    <row r="9758" spans="1:35" s="4" customFormat="1" x14ac:dyDescent="0.25">
      <c r="A9758" s="408">
        <f t="shared" si="145"/>
        <v>9756</v>
      </c>
      <c r="B9758" s="231"/>
      <c r="C9758" s="96"/>
      <c r="D9758" s="408" t="e">
        <f>VLOOKUP(C9758,X$4:Z9759,2,FALSE)</f>
        <v>#N/A</v>
      </c>
      <c r="E9758" s="408" t="e">
        <f>VLOOKUP(C9758,X$4:Z9759,3,FALSE)</f>
        <v>#N/A</v>
      </c>
      <c r="F9758" s="97"/>
      <c r="G9758" s="97"/>
      <c r="H9758" s="116"/>
      <c r="I9758" s="116"/>
      <c r="J9758" s="97"/>
      <c r="AD9758" s="476"/>
      <c r="AI9758" s="473"/>
    </row>
    <row r="9759" spans="1:35" s="4" customFormat="1" x14ac:dyDescent="0.25">
      <c r="A9759" s="408">
        <f t="shared" si="145"/>
        <v>9757</v>
      </c>
      <c r="B9759" s="231"/>
      <c r="C9759" s="96"/>
      <c r="D9759" s="408" t="e">
        <f>VLOOKUP(C9759,X$4:Z9760,2,FALSE)</f>
        <v>#N/A</v>
      </c>
      <c r="E9759" s="408" t="e">
        <f>VLOOKUP(C9759,X$4:Z9760,3,FALSE)</f>
        <v>#N/A</v>
      </c>
      <c r="F9759" s="97"/>
      <c r="G9759" s="97"/>
      <c r="H9759" s="116"/>
      <c r="I9759" s="116"/>
      <c r="J9759" s="97"/>
      <c r="AD9759" s="476"/>
      <c r="AI9759" s="473"/>
    </row>
    <row r="9760" spans="1:35" s="4" customFormat="1" x14ac:dyDescent="0.25">
      <c r="A9760" s="408">
        <f t="shared" si="145"/>
        <v>9758</v>
      </c>
      <c r="B9760" s="231"/>
      <c r="C9760" s="96"/>
      <c r="D9760" s="408" t="e">
        <f>VLOOKUP(C9760,X$4:Z9761,2,FALSE)</f>
        <v>#N/A</v>
      </c>
      <c r="E9760" s="408" t="e">
        <f>VLOOKUP(C9760,X$4:Z9761,3,FALSE)</f>
        <v>#N/A</v>
      </c>
      <c r="F9760" s="97"/>
      <c r="G9760" s="97"/>
      <c r="H9760" s="116"/>
      <c r="I9760" s="116"/>
      <c r="J9760" s="97"/>
      <c r="AD9760" s="476"/>
      <c r="AI9760" s="473"/>
    </row>
    <row r="9761" spans="1:35" s="4" customFormat="1" x14ac:dyDescent="0.25">
      <c r="A9761" s="408">
        <f t="shared" si="145"/>
        <v>9759</v>
      </c>
      <c r="B9761" s="231"/>
      <c r="C9761" s="96"/>
      <c r="D9761" s="408" t="e">
        <f>VLOOKUP(C9761,X$4:Z9762,2,FALSE)</f>
        <v>#N/A</v>
      </c>
      <c r="E9761" s="408" t="e">
        <f>VLOOKUP(C9761,X$4:Z9762,3,FALSE)</f>
        <v>#N/A</v>
      </c>
      <c r="F9761" s="97"/>
      <c r="G9761" s="97"/>
      <c r="H9761" s="116"/>
      <c r="I9761" s="116"/>
      <c r="J9761" s="97"/>
      <c r="AD9761" s="476"/>
      <c r="AI9761" s="473"/>
    </row>
    <row r="9762" spans="1:35" s="4" customFormat="1" x14ac:dyDescent="0.25">
      <c r="A9762" s="408">
        <f t="shared" si="145"/>
        <v>9760</v>
      </c>
      <c r="B9762" s="231"/>
      <c r="C9762" s="96"/>
      <c r="D9762" s="408" t="e">
        <f>VLOOKUP(C9762,X$4:Z9763,2,FALSE)</f>
        <v>#N/A</v>
      </c>
      <c r="E9762" s="408" t="e">
        <f>VLOOKUP(C9762,X$4:Z9763,3,FALSE)</f>
        <v>#N/A</v>
      </c>
      <c r="F9762" s="97"/>
      <c r="G9762" s="97"/>
      <c r="H9762" s="116"/>
      <c r="I9762" s="116"/>
      <c r="J9762" s="97"/>
      <c r="AD9762" s="476"/>
      <c r="AI9762" s="473"/>
    </row>
    <row r="9763" spans="1:35" s="4" customFormat="1" x14ac:dyDescent="0.25">
      <c r="A9763" s="408">
        <f t="shared" si="145"/>
        <v>9761</v>
      </c>
      <c r="B9763" s="231"/>
      <c r="C9763" s="96"/>
      <c r="D9763" s="408" t="e">
        <f>VLOOKUP(C9763,X$4:Z9764,2,FALSE)</f>
        <v>#N/A</v>
      </c>
      <c r="E9763" s="408" t="e">
        <f>VLOOKUP(C9763,X$4:Z9764,3,FALSE)</f>
        <v>#N/A</v>
      </c>
      <c r="F9763" s="97"/>
      <c r="G9763" s="97"/>
      <c r="H9763" s="116"/>
      <c r="I9763" s="116"/>
      <c r="J9763" s="97"/>
      <c r="AD9763" s="476"/>
      <c r="AI9763" s="473"/>
    </row>
    <row r="9764" spans="1:35" s="4" customFormat="1" x14ac:dyDescent="0.25">
      <c r="A9764" s="408">
        <f t="shared" ref="A9764:A9827" si="146">ROW()-2</f>
        <v>9762</v>
      </c>
      <c r="B9764" s="231"/>
      <c r="C9764" s="96"/>
      <c r="D9764" s="408" t="e">
        <f>VLOOKUP(C9764,X$4:Z9765,2,FALSE)</f>
        <v>#N/A</v>
      </c>
      <c r="E9764" s="408" t="e">
        <f>VLOOKUP(C9764,X$4:Z9765,3,FALSE)</f>
        <v>#N/A</v>
      </c>
      <c r="F9764" s="97"/>
      <c r="G9764" s="97"/>
      <c r="H9764" s="116"/>
      <c r="I9764" s="116"/>
      <c r="J9764" s="97"/>
      <c r="AD9764" s="476"/>
      <c r="AI9764" s="473"/>
    </row>
    <row r="9765" spans="1:35" s="4" customFormat="1" x14ac:dyDescent="0.25">
      <c r="A9765" s="408">
        <f t="shared" si="146"/>
        <v>9763</v>
      </c>
      <c r="B9765" s="231"/>
      <c r="C9765" s="96"/>
      <c r="D9765" s="408" t="e">
        <f>VLOOKUP(C9765,X$4:Z9766,2,FALSE)</f>
        <v>#N/A</v>
      </c>
      <c r="E9765" s="408" t="e">
        <f>VLOOKUP(C9765,X$4:Z9766,3,FALSE)</f>
        <v>#N/A</v>
      </c>
      <c r="F9765" s="97"/>
      <c r="G9765" s="97"/>
      <c r="H9765" s="116"/>
      <c r="I9765" s="116"/>
      <c r="J9765" s="97"/>
      <c r="AD9765" s="476"/>
      <c r="AI9765" s="473"/>
    </row>
    <row r="9766" spans="1:35" s="4" customFormat="1" x14ac:dyDescent="0.25">
      <c r="A9766" s="408">
        <f t="shared" si="146"/>
        <v>9764</v>
      </c>
      <c r="B9766" s="231"/>
      <c r="C9766" s="96"/>
      <c r="D9766" s="408" t="e">
        <f>VLOOKUP(C9766,X$4:Z9767,2,FALSE)</f>
        <v>#N/A</v>
      </c>
      <c r="E9766" s="408" t="e">
        <f>VLOOKUP(C9766,X$4:Z9767,3,FALSE)</f>
        <v>#N/A</v>
      </c>
      <c r="F9766" s="97"/>
      <c r="G9766" s="97"/>
      <c r="H9766" s="116"/>
      <c r="I9766" s="116"/>
      <c r="J9766" s="97"/>
      <c r="AD9766" s="476"/>
      <c r="AI9766" s="473"/>
    </row>
    <row r="9767" spans="1:35" s="4" customFormat="1" x14ac:dyDescent="0.25">
      <c r="A9767" s="408">
        <f t="shared" si="146"/>
        <v>9765</v>
      </c>
      <c r="B9767" s="231"/>
      <c r="C9767" s="96"/>
      <c r="D9767" s="408" t="e">
        <f>VLOOKUP(C9767,X$4:Z9768,2,FALSE)</f>
        <v>#N/A</v>
      </c>
      <c r="E9767" s="408" t="e">
        <f>VLOOKUP(C9767,X$4:Z9768,3,FALSE)</f>
        <v>#N/A</v>
      </c>
      <c r="F9767" s="97"/>
      <c r="G9767" s="97"/>
      <c r="H9767" s="116"/>
      <c r="I9767" s="116"/>
      <c r="J9767" s="97"/>
      <c r="AD9767" s="476"/>
      <c r="AI9767" s="473"/>
    </row>
    <row r="9768" spans="1:35" s="4" customFormat="1" x14ac:dyDescent="0.25">
      <c r="A9768" s="408">
        <f t="shared" si="146"/>
        <v>9766</v>
      </c>
      <c r="B9768" s="231"/>
      <c r="C9768" s="96"/>
      <c r="D9768" s="408" t="e">
        <f>VLOOKUP(C9768,X$4:Z9769,2,FALSE)</f>
        <v>#N/A</v>
      </c>
      <c r="E9768" s="408" t="e">
        <f>VLOOKUP(C9768,X$4:Z9769,3,FALSE)</f>
        <v>#N/A</v>
      </c>
      <c r="F9768" s="97"/>
      <c r="G9768" s="97"/>
      <c r="H9768" s="116"/>
      <c r="I9768" s="116"/>
      <c r="J9768" s="97"/>
      <c r="AD9768" s="476"/>
      <c r="AI9768" s="473"/>
    </row>
    <row r="9769" spans="1:35" s="4" customFormat="1" x14ac:dyDescent="0.25">
      <c r="A9769" s="408">
        <f t="shared" si="146"/>
        <v>9767</v>
      </c>
      <c r="B9769" s="231"/>
      <c r="C9769" s="96"/>
      <c r="D9769" s="408" t="e">
        <f>VLOOKUP(C9769,X$4:Z9770,2,FALSE)</f>
        <v>#N/A</v>
      </c>
      <c r="E9769" s="408" t="e">
        <f>VLOOKUP(C9769,X$4:Z9770,3,FALSE)</f>
        <v>#N/A</v>
      </c>
      <c r="F9769" s="97"/>
      <c r="G9769" s="97"/>
      <c r="H9769" s="116"/>
      <c r="I9769" s="116"/>
      <c r="J9769" s="97"/>
      <c r="AD9769" s="476"/>
      <c r="AI9769" s="473"/>
    </row>
    <row r="9770" spans="1:35" s="4" customFormat="1" x14ac:dyDescent="0.25">
      <c r="A9770" s="408">
        <f t="shared" si="146"/>
        <v>9768</v>
      </c>
      <c r="B9770" s="231"/>
      <c r="C9770" s="96"/>
      <c r="D9770" s="408" t="e">
        <f>VLOOKUP(C9770,X$4:Z9771,2,FALSE)</f>
        <v>#N/A</v>
      </c>
      <c r="E9770" s="408" t="e">
        <f>VLOOKUP(C9770,X$4:Z9771,3,FALSE)</f>
        <v>#N/A</v>
      </c>
      <c r="F9770" s="97"/>
      <c r="G9770" s="97"/>
      <c r="H9770" s="116"/>
      <c r="I9770" s="116"/>
      <c r="J9770" s="97"/>
      <c r="AD9770" s="476"/>
      <c r="AI9770" s="473"/>
    </row>
    <row r="9771" spans="1:35" s="4" customFormat="1" x14ac:dyDescent="0.25">
      <c r="A9771" s="408">
        <f t="shared" si="146"/>
        <v>9769</v>
      </c>
      <c r="B9771" s="231"/>
      <c r="C9771" s="96"/>
      <c r="D9771" s="408" t="e">
        <f>VLOOKUP(C9771,X$4:Z9772,2,FALSE)</f>
        <v>#N/A</v>
      </c>
      <c r="E9771" s="408" t="e">
        <f>VLOOKUP(C9771,X$4:Z9772,3,FALSE)</f>
        <v>#N/A</v>
      </c>
      <c r="F9771" s="97"/>
      <c r="G9771" s="97"/>
      <c r="H9771" s="116"/>
      <c r="I9771" s="116"/>
      <c r="J9771" s="97"/>
      <c r="AD9771" s="476"/>
      <c r="AI9771" s="473"/>
    </row>
    <row r="9772" spans="1:35" s="4" customFormat="1" x14ac:dyDescent="0.25">
      <c r="A9772" s="408">
        <f t="shared" si="146"/>
        <v>9770</v>
      </c>
      <c r="B9772" s="231"/>
      <c r="C9772" s="96"/>
      <c r="D9772" s="408" t="e">
        <f>VLOOKUP(C9772,X$4:Z9773,2,FALSE)</f>
        <v>#N/A</v>
      </c>
      <c r="E9772" s="408" t="e">
        <f>VLOOKUP(C9772,X$4:Z9773,3,FALSE)</f>
        <v>#N/A</v>
      </c>
      <c r="F9772" s="97"/>
      <c r="G9772" s="97"/>
      <c r="H9772" s="116"/>
      <c r="I9772" s="116"/>
      <c r="J9772" s="97"/>
      <c r="AD9772" s="476"/>
      <c r="AI9772" s="473"/>
    </row>
    <row r="9773" spans="1:35" s="4" customFormat="1" x14ac:dyDescent="0.25">
      <c r="A9773" s="408">
        <f t="shared" si="146"/>
        <v>9771</v>
      </c>
      <c r="B9773" s="231"/>
      <c r="C9773" s="96"/>
      <c r="D9773" s="408" t="e">
        <f>VLOOKUP(C9773,X$4:Z9774,2,FALSE)</f>
        <v>#N/A</v>
      </c>
      <c r="E9773" s="408" t="e">
        <f>VLOOKUP(C9773,X$4:Z9774,3,FALSE)</f>
        <v>#N/A</v>
      </c>
      <c r="F9773" s="97"/>
      <c r="G9773" s="97"/>
      <c r="H9773" s="116"/>
      <c r="I9773" s="116"/>
      <c r="J9773" s="97"/>
      <c r="AD9773" s="476"/>
      <c r="AI9773" s="473"/>
    </row>
    <row r="9774" spans="1:35" s="4" customFormat="1" x14ac:dyDescent="0.25">
      <c r="A9774" s="408">
        <f t="shared" si="146"/>
        <v>9772</v>
      </c>
      <c r="B9774" s="231"/>
      <c r="C9774" s="96"/>
      <c r="D9774" s="408" t="e">
        <f>VLOOKUP(C9774,X$4:Z9775,2,FALSE)</f>
        <v>#N/A</v>
      </c>
      <c r="E9774" s="408" t="e">
        <f>VLOOKUP(C9774,X$4:Z9775,3,FALSE)</f>
        <v>#N/A</v>
      </c>
      <c r="F9774" s="97"/>
      <c r="G9774" s="97"/>
      <c r="H9774" s="116"/>
      <c r="I9774" s="116"/>
      <c r="J9774" s="97"/>
      <c r="AD9774" s="476"/>
      <c r="AI9774" s="473"/>
    </row>
    <row r="9775" spans="1:35" s="4" customFormat="1" x14ac:dyDescent="0.25">
      <c r="A9775" s="408">
        <f t="shared" si="146"/>
        <v>9773</v>
      </c>
      <c r="B9775" s="231"/>
      <c r="C9775" s="96"/>
      <c r="D9775" s="408" t="e">
        <f>VLOOKUP(C9775,X$4:Z9776,2,FALSE)</f>
        <v>#N/A</v>
      </c>
      <c r="E9775" s="408" t="e">
        <f>VLOOKUP(C9775,X$4:Z9776,3,FALSE)</f>
        <v>#N/A</v>
      </c>
      <c r="F9775" s="97"/>
      <c r="G9775" s="97"/>
      <c r="H9775" s="116"/>
      <c r="I9775" s="116"/>
      <c r="J9775" s="97"/>
      <c r="AD9775" s="476"/>
      <c r="AI9775" s="473"/>
    </row>
    <row r="9776" spans="1:35" s="4" customFormat="1" x14ac:dyDescent="0.25">
      <c r="A9776" s="408">
        <f t="shared" si="146"/>
        <v>9774</v>
      </c>
      <c r="B9776" s="231"/>
      <c r="C9776" s="96"/>
      <c r="D9776" s="408" t="e">
        <f>VLOOKUP(C9776,X$4:Z9777,2,FALSE)</f>
        <v>#N/A</v>
      </c>
      <c r="E9776" s="408" t="e">
        <f>VLOOKUP(C9776,X$4:Z9777,3,FALSE)</f>
        <v>#N/A</v>
      </c>
      <c r="F9776" s="97"/>
      <c r="G9776" s="97"/>
      <c r="H9776" s="116"/>
      <c r="I9776" s="116"/>
      <c r="J9776" s="97"/>
      <c r="AD9776" s="476"/>
      <c r="AI9776" s="473"/>
    </row>
    <row r="9777" spans="1:35" s="4" customFormat="1" x14ac:dyDescent="0.25">
      <c r="A9777" s="408">
        <f t="shared" si="146"/>
        <v>9775</v>
      </c>
      <c r="B9777" s="231"/>
      <c r="C9777" s="96"/>
      <c r="D9777" s="408" t="e">
        <f>VLOOKUP(C9777,X$4:Z9778,2,FALSE)</f>
        <v>#N/A</v>
      </c>
      <c r="E9777" s="408" t="e">
        <f>VLOOKUP(C9777,X$4:Z9778,3,FALSE)</f>
        <v>#N/A</v>
      </c>
      <c r="F9777" s="97"/>
      <c r="G9777" s="97"/>
      <c r="H9777" s="116"/>
      <c r="I9777" s="116"/>
      <c r="J9777" s="97"/>
      <c r="AD9777" s="476"/>
      <c r="AI9777" s="473"/>
    </row>
    <row r="9778" spans="1:35" s="4" customFormat="1" x14ac:dyDescent="0.25">
      <c r="A9778" s="408">
        <f t="shared" si="146"/>
        <v>9776</v>
      </c>
      <c r="B9778" s="231"/>
      <c r="C9778" s="96"/>
      <c r="D9778" s="408" t="e">
        <f>VLOOKUP(C9778,X$4:Z9779,2,FALSE)</f>
        <v>#N/A</v>
      </c>
      <c r="E9778" s="408" t="e">
        <f>VLOOKUP(C9778,X$4:Z9779,3,FALSE)</f>
        <v>#N/A</v>
      </c>
      <c r="F9778" s="97"/>
      <c r="G9778" s="97"/>
      <c r="H9778" s="116"/>
      <c r="I9778" s="116"/>
      <c r="J9778" s="97"/>
      <c r="AD9778" s="476"/>
      <c r="AI9778" s="473"/>
    </row>
    <row r="9779" spans="1:35" s="4" customFormat="1" x14ac:dyDescent="0.25">
      <c r="A9779" s="408">
        <f t="shared" si="146"/>
        <v>9777</v>
      </c>
      <c r="B9779" s="231"/>
      <c r="C9779" s="96"/>
      <c r="D9779" s="408" t="e">
        <f>VLOOKUP(C9779,X$4:Z9780,2,FALSE)</f>
        <v>#N/A</v>
      </c>
      <c r="E9779" s="408" t="e">
        <f>VLOOKUP(C9779,X$4:Z9780,3,FALSE)</f>
        <v>#N/A</v>
      </c>
      <c r="F9779" s="97"/>
      <c r="G9779" s="97"/>
      <c r="H9779" s="116"/>
      <c r="I9779" s="116"/>
      <c r="J9779" s="97"/>
      <c r="AD9779" s="476"/>
      <c r="AI9779" s="473"/>
    </row>
    <row r="9780" spans="1:35" s="4" customFormat="1" x14ac:dyDescent="0.25">
      <c r="A9780" s="408">
        <f t="shared" si="146"/>
        <v>9778</v>
      </c>
      <c r="B9780" s="231"/>
      <c r="C9780" s="96"/>
      <c r="D9780" s="408" t="e">
        <f>VLOOKUP(C9780,X$4:Z9781,2,FALSE)</f>
        <v>#N/A</v>
      </c>
      <c r="E9780" s="408" t="e">
        <f>VLOOKUP(C9780,X$4:Z9781,3,FALSE)</f>
        <v>#N/A</v>
      </c>
      <c r="F9780" s="97"/>
      <c r="G9780" s="97"/>
      <c r="H9780" s="116"/>
      <c r="I9780" s="116"/>
      <c r="J9780" s="97"/>
      <c r="AD9780" s="476"/>
      <c r="AI9780" s="473"/>
    </row>
    <row r="9781" spans="1:35" s="4" customFormat="1" x14ac:dyDescent="0.25">
      <c r="A9781" s="408">
        <f t="shared" si="146"/>
        <v>9779</v>
      </c>
      <c r="B9781" s="231"/>
      <c r="C9781" s="96"/>
      <c r="D9781" s="408" t="e">
        <f>VLOOKUP(C9781,X$4:Z9782,2,FALSE)</f>
        <v>#N/A</v>
      </c>
      <c r="E9781" s="408" t="e">
        <f>VLOOKUP(C9781,X$4:Z9782,3,FALSE)</f>
        <v>#N/A</v>
      </c>
      <c r="F9781" s="97"/>
      <c r="G9781" s="97"/>
      <c r="H9781" s="116"/>
      <c r="I9781" s="116"/>
      <c r="J9781" s="97"/>
      <c r="AD9781" s="476"/>
      <c r="AI9781" s="473"/>
    </row>
    <row r="9782" spans="1:35" s="4" customFormat="1" x14ac:dyDescent="0.25">
      <c r="A9782" s="408">
        <f t="shared" si="146"/>
        <v>9780</v>
      </c>
      <c r="B9782" s="231"/>
      <c r="C9782" s="96"/>
      <c r="D9782" s="408" t="e">
        <f>VLOOKUP(C9782,X$4:Z9783,2,FALSE)</f>
        <v>#N/A</v>
      </c>
      <c r="E9782" s="408" t="e">
        <f>VLOOKUP(C9782,X$4:Z9783,3,FALSE)</f>
        <v>#N/A</v>
      </c>
      <c r="F9782" s="97"/>
      <c r="G9782" s="97"/>
      <c r="H9782" s="116"/>
      <c r="I9782" s="116"/>
      <c r="J9782" s="97"/>
      <c r="AD9782" s="476"/>
      <c r="AI9782" s="473"/>
    </row>
    <row r="9783" spans="1:35" s="4" customFormat="1" x14ac:dyDescent="0.25">
      <c r="A9783" s="408">
        <f t="shared" si="146"/>
        <v>9781</v>
      </c>
      <c r="B9783" s="231"/>
      <c r="C9783" s="96"/>
      <c r="D9783" s="408" t="e">
        <f>VLOOKUP(C9783,X$4:Z9784,2,FALSE)</f>
        <v>#N/A</v>
      </c>
      <c r="E9783" s="408" t="e">
        <f>VLOOKUP(C9783,X$4:Z9784,3,FALSE)</f>
        <v>#N/A</v>
      </c>
      <c r="F9783" s="97"/>
      <c r="G9783" s="97"/>
      <c r="H9783" s="116"/>
      <c r="I9783" s="116"/>
      <c r="J9783" s="97"/>
      <c r="AD9783" s="476"/>
      <c r="AI9783" s="473"/>
    </row>
    <row r="9784" spans="1:35" s="4" customFormat="1" x14ac:dyDescent="0.25">
      <c r="A9784" s="408">
        <f t="shared" si="146"/>
        <v>9782</v>
      </c>
      <c r="B9784" s="231"/>
      <c r="C9784" s="96"/>
      <c r="D9784" s="408" t="e">
        <f>VLOOKUP(C9784,X$4:Z9785,2,FALSE)</f>
        <v>#N/A</v>
      </c>
      <c r="E9784" s="408" t="e">
        <f>VLOOKUP(C9784,X$4:Z9785,3,FALSE)</f>
        <v>#N/A</v>
      </c>
      <c r="F9784" s="97"/>
      <c r="G9784" s="97"/>
      <c r="H9784" s="116"/>
      <c r="I9784" s="116"/>
      <c r="J9784" s="97"/>
      <c r="AD9784" s="476"/>
      <c r="AI9784" s="473"/>
    </row>
    <row r="9785" spans="1:35" s="4" customFormat="1" x14ac:dyDescent="0.25">
      <c r="A9785" s="408">
        <f t="shared" si="146"/>
        <v>9783</v>
      </c>
      <c r="B9785" s="231"/>
      <c r="C9785" s="96"/>
      <c r="D9785" s="408" t="e">
        <f>VLOOKUP(C9785,X$4:Z9786,2,FALSE)</f>
        <v>#N/A</v>
      </c>
      <c r="E9785" s="408" t="e">
        <f>VLOOKUP(C9785,X$4:Z9786,3,FALSE)</f>
        <v>#N/A</v>
      </c>
      <c r="F9785" s="97"/>
      <c r="G9785" s="97"/>
      <c r="H9785" s="116"/>
      <c r="I9785" s="116"/>
      <c r="J9785" s="97"/>
      <c r="AD9785" s="476"/>
      <c r="AI9785" s="473"/>
    </row>
    <row r="9786" spans="1:35" s="4" customFormat="1" x14ac:dyDescent="0.25">
      <c r="A9786" s="408">
        <f t="shared" si="146"/>
        <v>9784</v>
      </c>
      <c r="B9786" s="231"/>
      <c r="C9786" s="96"/>
      <c r="D9786" s="408" t="e">
        <f>VLOOKUP(C9786,X$4:Z9787,2,FALSE)</f>
        <v>#N/A</v>
      </c>
      <c r="E9786" s="408" t="e">
        <f>VLOOKUP(C9786,X$4:Z9787,3,FALSE)</f>
        <v>#N/A</v>
      </c>
      <c r="F9786" s="97"/>
      <c r="G9786" s="97"/>
      <c r="H9786" s="116"/>
      <c r="I9786" s="116"/>
      <c r="J9786" s="97"/>
      <c r="AD9786" s="476"/>
      <c r="AI9786" s="473"/>
    </row>
    <row r="9787" spans="1:35" s="4" customFormat="1" x14ac:dyDescent="0.25">
      <c r="A9787" s="408">
        <f t="shared" si="146"/>
        <v>9785</v>
      </c>
      <c r="B9787" s="231"/>
      <c r="C9787" s="96"/>
      <c r="D9787" s="408" t="e">
        <f>VLOOKUP(C9787,X$4:Z9788,2,FALSE)</f>
        <v>#N/A</v>
      </c>
      <c r="E9787" s="408" t="e">
        <f>VLOOKUP(C9787,X$4:Z9788,3,FALSE)</f>
        <v>#N/A</v>
      </c>
      <c r="F9787" s="97"/>
      <c r="G9787" s="97"/>
      <c r="H9787" s="116"/>
      <c r="I9787" s="116"/>
      <c r="J9787" s="97"/>
      <c r="AD9787" s="476"/>
      <c r="AI9787" s="473"/>
    </row>
    <row r="9788" spans="1:35" s="4" customFormat="1" x14ac:dyDescent="0.25">
      <c r="A9788" s="408">
        <f t="shared" si="146"/>
        <v>9786</v>
      </c>
      <c r="B9788" s="231"/>
      <c r="C9788" s="96"/>
      <c r="D9788" s="408" t="e">
        <f>VLOOKUP(C9788,X$4:Z9789,2,FALSE)</f>
        <v>#N/A</v>
      </c>
      <c r="E9788" s="408" t="e">
        <f>VLOOKUP(C9788,X$4:Z9789,3,FALSE)</f>
        <v>#N/A</v>
      </c>
      <c r="F9788" s="97"/>
      <c r="G9788" s="97"/>
      <c r="H9788" s="116"/>
      <c r="I9788" s="116"/>
      <c r="J9788" s="97"/>
      <c r="AD9788" s="476"/>
      <c r="AI9788" s="473"/>
    </row>
    <row r="9789" spans="1:35" s="4" customFormat="1" x14ac:dyDescent="0.25">
      <c r="A9789" s="408">
        <f t="shared" si="146"/>
        <v>9787</v>
      </c>
      <c r="B9789" s="231"/>
      <c r="C9789" s="96"/>
      <c r="D9789" s="408" t="e">
        <f>VLOOKUP(C9789,X$4:Z9790,2,FALSE)</f>
        <v>#N/A</v>
      </c>
      <c r="E9789" s="408" t="e">
        <f>VLOOKUP(C9789,X$4:Z9790,3,FALSE)</f>
        <v>#N/A</v>
      </c>
      <c r="F9789" s="97"/>
      <c r="G9789" s="97"/>
      <c r="H9789" s="116"/>
      <c r="I9789" s="116"/>
      <c r="J9789" s="97"/>
      <c r="AD9789" s="476"/>
      <c r="AI9789" s="473"/>
    </row>
    <row r="9790" spans="1:35" s="4" customFormat="1" x14ac:dyDescent="0.25">
      <c r="A9790" s="408">
        <f t="shared" si="146"/>
        <v>9788</v>
      </c>
      <c r="B9790" s="231"/>
      <c r="C9790" s="96"/>
      <c r="D9790" s="408" t="e">
        <f>VLOOKUP(C9790,X$4:Z9791,2,FALSE)</f>
        <v>#N/A</v>
      </c>
      <c r="E9790" s="408" t="e">
        <f>VLOOKUP(C9790,X$4:Z9791,3,FALSE)</f>
        <v>#N/A</v>
      </c>
      <c r="F9790" s="97"/>
      <c r="G9790" s="97"/>
      <c r="H9790" s="116"/>
      <c r="I9790" s="116"/>
      <c r="J9790" s="97"/>
      <c r="AD9790" s="476"/>
      <c r="AI9790" s="473"/>
    </row>
    <row r="9791" spans="1:35" s="4" customFormat="1" x14ac:dyDescent="0.25">
      <c r="A9791" s="408">
        <f t="shared" si="146"/>
        <v>9789</v>
      </c>
      <c r="B9791" s="231"/>
      <c r="C9791" s="96"/>
      <c r="D9791" s="408" t="e">
        <f>VLOOKUP(C9791,X$4:Z9792,2,FALSE)</f>
        <v>#N/A</v>
      </c>
      <c r="E9791" s="408" t="e">
        <f>VLOOKUP(C9791,X$4:Z9792,3,FALSE)</f>
        <v>#N/A</v>
      </c>
      <c r="F9791" s="97"/>
      <c r="G9791" s="97"/>
      <c r="H9791" s="116"/>
      <c r="I9791" s="116"/>
      <c r="J9791" s="97"/>
      <c r="AD9791" s="476"/>
      <c r="AI9791" s="473"/>
    </row>
    <row r="9792" spans="1:35" s="4" customFormat="1" x14ac:dyDescent="0.25">
      <c r="A9792" s="408">
        <f t="shared" si="146"/>
        <v>9790</v>
      </c>
      <c r="B9792" s="231"/>
      <c r="C9792" s="96"/>
      <c r="D9792" s="408" t="e">
        <f>VLOOKUP(C9792,X$4:Z9793,2,FALSE)</f>
        <v>#N/A</v>
      </c>
      <c r="E9792" s="408" t="e">
        <f>VLOOKUP(C9792,X$4:Z9793,3,FALSE)</f>
        <v>#N/A</v>
      </c>
      <c r="F9792" s="97"/>
      <c r="G9792" s="97"/>
      <c r="H9792" s="116"/>
      <c r="I9792" s="116"/>
      <c r="J9792" s="97"/>
      <c r="AD9792" s="476"/>
      <c r="AI9792" s="473"/>
    </row>
    <row r="9793" spans="1:35" s="4" customFormat="1" x14ac:dyDescent="0.25">
      <c r="A9793" s="408">
        <f t="shared" si="146"/>
        <v>9791</v>
      </c>
      <c r="B9793" s="231"/>
      <c r="C9793" s="96"/>
      <c r="D9793" s="408" t="e">
        <f>VLOOKUP(C9793,X$4:Z9794,2,FALSE)</f>
        <v>#N/A</v>
      </c>
      <c r="E9793" s="408" t="e">
        <f>VLOOKUP(C9793,X$4:Z9794,3,FALSE)</f>
        <v>#N/A</v>
      </c>
      <c r="F9793" s="97"/>
      <c r="G9793" s="97"/>
      <c r="H9793" s="116"/>
      <c r="I9793" s="116"/>
      <c r="J9793" s="97"/>
      <c r="AD9793" s="476"/>
      <c r="AI9793" s="473"/>
    </row>
    <row r="9794" spans="1:35" s="4" customFormat="1" x14ac:dyDescent="0.25">
      <c r="A9794" s="408">
        <f t="shared" si="146"/>
        <v>9792</v>
      </c>
      <c r="B9794" s="231"/>
      <c r="C9794" s="96"/>
      <c r="D9794" s="408" t="e">
        <f>VLOOKUP(C9794,X$4:Z9795,2,FALSE)</f>
        <v>#N/A</v>
      </c>
      <c r="E9794" s="408" t="e">
        <f>VLOOKUP(C9794,X$4:Z9795,3,FALSE)</f>
        <v>#N/A</v>
      </c>
      <c r="F9794" s="97"/>
      <c r="G9794" s="97"/>
      <c r="H9794" s="116"/>
      <c r="I9794" s="116"/>
      <c r="J9794" s="97"/>
      <c r="AD9794" s="476"/>
      <c r="AI9794" s="473"/>
    </row>
    <row r="9795" spans="1:35" s="4" customFormat="1" x14ac:dyDescent="0.25">
      <c r="A9795" s="408">
        <f t="shared" si="146"/>
        <v>9793</v>
      </c>
      <c r="B9795" s="231"/>
      <c r="C9795" s="96"/>
      <c r="D9795" s="408" t="e">
        <f>VLOOKUP(C9795,X$4:Z9796,2,FALSE)</f>
        <v>#N/A</v>
      </c>
      <c r="E9795" s="408" t="e">
        <f>VLOOKUP(C9795,X$4:Z9796,3,FALSE)</f>
        <v>#N/A</v>
      </c>
      <c r="F9795" s="97"/>
      <c r="G9795" s="97"/>
      <c r="H9795" s="116"/>
      <c r="I9795" s="116"/>
      <c r="J9795" s="97"/>
      <c r="AD9795" s="476"/>
      <c r="AI9795" s="473"/>
    </row>
    <row r="9796" spans="1:35" s="4" customFormat="1" x14ac:dyDescent="0.25">
      <c r="A9796" s="408">
        <f t="shared" si="146"/>
        <v>9794</v>
      </c>
      <c r="B9796" s="231"/>
      <c r="C9796" s="96"/>
      <c r="D9796" s="408" t="e">
        <f>VLOOKUP(C9796,X$4:Z9797,2,FALSE)</f>
        <v>#N/A</v>
      </c>
      <c r="E9796" s="408" t="e">
        <f>VLOOKUP(C9796,X$4:Z9797,3,FALSE)</f>
        <v>#N/A</v>
      </c>
      <c r="F9796" s="97"/>
      <c r="G9796" s="97"/>
      <c r="H9796" s="116"/>
      <c r="I9796" s="116"/>
      <c r="J9796" s="97"/>
      <c r="AD9796" s="476"/>
      <c r="AI9796" s="473"/>
    </row>
    <row r="9797" spans="1:35" s="4" customFormat="1" x14ac:dyDescent="0.25">
      <c r="A9797" s="408">
        <f t="shared" si="146"/>
        <v>9795</v>
      </c>
      <c r="B9797" s="231"/>
      <c r="C9797" s="96"/>
      <c r="D9797" s="408" t="e">
        <f>VLOOKUP(C9797,X$4:Z9798,2,FALSE)</f>
        <v>#N/A</v>
      </c>
      <c r="E9797" s="408" t="e">
        <f>VLOOKUP(C9797,X$4:Z9798,3,FALSE)</f>
        <v>#N/A</v>
      </c>
      <c r="F9797" s="97"/>
      <c r="G9797" s="97"/>
      <c r="H9797" s="116"/>
      <c r="I9797" s="116"/>
      <c r="J9797" s="97"/>
      <c r="AD9797" s="476"/>
      <c r="AI9797" s="473"/>
    </row>
    <row r="9798" spans="1:35" s="4" customFormat="1" x14ac:dyDescent="0.25">
      <c r="A9798" s="408">
        <f t="shared" si="146"/>
        <v>9796</v>
      </c>
      <c r="B9798" s="231"/>
      <c r="C9798" s="96"/>
      <c r="D9798" s="408" t="e">
        <f>VLOOKUP(C9798,X$4:Z9799,2,FALSE)</f>
        <v>#N/A</v>
      </c>
      <c r="E9798" s="408" t="e">
        <f>VLOOKUP(C9798,X$4:Z9799,3,FALSE)</f>
        <v>#N/A</v>
      </c>
      <c r="F9798" s="97"/>
      <c r="G9798" s="97"/>
      <c r="H9798" s="116"/>
      <c r="I9798" s="116"/>
      <c r="J9798" s="97"/>
      <c r="AD9798" s="476"/>
      <c r="AI9798" s="473"/>
    </row>
    <row r="9799" spans="1:35" s="4" customFormat="1" x14ac:dyDescent="0.25">
      <c r="A9799" s="408">
        <f t="shared" si="146"/>
        <v>9797</v>
      </c>
      <c r="B9799" s="231"/>
      <c r="C9799" s="96"/>
      <c r="D9799" s="408" t="e">
        <f>VLOOKUP(C9799,X$4:Z9800,2,FALSE)</f>
        <v>#N/A</v>
      </c>
      <c r="E9799" s="408" t="e">
        <f>VLOOKUP(C9799,X$4:Z9800,3,FALSE)</f>
        <v>#N/A</v>
      </c>
      <c r="F9799" s="97"/>
      <c r="G9799" s="97"/>
      <c r="H9799" s="116"/>
      <c r="I9799" s="116"/>
      <c r="J9799" s="97"/>
      <c r="AD9799" s="476"/>
      <c r="AI9799" s="473"/>
    </row>
    <row r="9800" spans="1:35" s="4" customFormat="1" x14ac:dyDescent="0.25">
      <c r="A9800" s="408">
        <f t="shared" si="146"/>
        <v>9798</v>
      </c>
      <c r="B9800" s="231"/>
      <c r="C9800" s="96"/>
      <c r="D9800" s="408" t="e">
        <f>VLOOKUP(C9800,X$4:Z9801,2,FALSE)</f>
        <v>#N/A</v>
      </c>
      <c r="E9800" s="408" t="e">
        <f>VLOOKUP(C9800,X$4:Z9801,3,FALSE)</f>
        <v>#N/A</v>
      </c>
      <c r="F9800" s="97"/>
      <c r="G9800" s="97"/>
      <c r="H9800" s="116"/>
      <c r="I9800" s="116"/>
      <c r="J9800" s="97"/>
      <c r="AD9800" s="476"/>
      <c r="AI9800" s="473"/>
    </row>
    <row r="9801" spans="1:35" s="4" customFormat="1" x14ac:dyDescent="0.25">
      <c r="A9801" s="408">
        <f t="shared" si="146"/>
        <v>9799</v>
      </c>
      <c r="B9801" s="231"/>
      <c r="C9801" s="96"/>
      <c r="D9801" s="408" t="e">
        <f>VLOOKUP(C9801,X$4:Z9802,2,FALSE)</f>
        <v>#N/A</v>
      </c>
      <c r="E9801" s="408" t="e">
        <f>VLOOKUP(C9801,X$4:Z9802,3,FALSE)</f>
        <v>#N/A</v>
      </c>
      <c r="F9801" s="97"/>
      <c r="G9801" s="97"/>
      <c r="H9801" s="116"/>
      <c r="I9801" s="116"/>
      <c r="J9801" s="97"/>
      <c r="AD9801" s="476"/>
      <c r="AI9801" s="473"/>
    </row>
    <row r="9802" spans="1:35" s="4" customFormat="1" x14ac:dyDescent="0.25">
      <c r="A9802" s="408">
        <f t="shared" si="146"/>
        <v>9800</v>
      </c>
      <c r="B9802" s="231"/>
      <c r="C9802" s="96"/>
      <c r="D9802" s="408" t="e">
        <f>VLOOKUP(C9802,X$4:Z9803,2,FALSE)</f>
        <v>#N/A</v>
      </c>
      <c r="E9802" s="408" t="e">
        <f>VLOOKUP(C9802,X$4:Z9803,3,FALSE)</f>
        <v>#N/A</v>
      </c>
      <c r="F9802" s="97"/>
      <c r="G9802" s="97"/>
      <c r="H9802" s="116"/>
      <c r="I9802" s="116"/>
      <c r="J9802" s="97"/>
      <c r="AD9802" s="476"/>
      <c r="AI9802" s="473"/>
    </row>
    <row r="9803" spans="1:35" s="4" customFormat="1" x14ac:dyDescent="0.25">
      <c r="A9803" s="408">
        <f t="shared" si="146"/>
        <v>9801</v>
      </c>
      <c r="B9803" s="231"/>
      <c r="C9803" s="96"/>
      <c r="D9803" s="408" t="e">
        <f>VLOOKUP(C9803,X$4:Z9804,2,FALSE)</f>
        <v>#N/A</v>
      </c>
      <c r="E9803" s="408" t="e">
        <f>VLOOKUP(C9803,X$4:Z9804,3,FALSE)</f>
        <v>#N/A</v>
      </c>
      <c r="F9803" s="97"/>
      <c r="G9803" s="97"/>
      <c r="H9803" s="116"/>
      <c r="I9803" s="116"/>
      <c r="J9803" s="97"/>
      <c r="AD9803" s="476"/>
      <c r="AI9803" s="473"/>
    </row>
    <row r="9804" spans="1:35" s="4" customFormat="1" x14ac:dyDescent="0.25">
      <c r="A9804" s="408">
        <f t="shared" si="146"/>
        <v>9802</v>
      </c>
      <c r="B9804" s="231"/>
      <c r="C9804" s="96"/>
      <c r="D9804" s="408" t="e">
        <f>VLOOKUP(C9804,X$4:Z9805,2,FALSE)</f>
        <v>#N/A</v>
      </c>
      <c r="E9804" s="408" t="e">
        <f>VLOOKUP(C9804,X$4:Z9805,3,FALSE)</f>
        <v>#N/A</v>
      </c>
      <c r="F9804" s="97"/>
      <c r="G9804" s="97"/>
      <c r="H9804" s="116"/>
      <c r="I9804" s="116"/>
      <c r="J9804" s="97"/>
      <c r="AD9804" s="476"/>
      <c r="AI9804" s="473"/>
    </row>
    <row r="9805" spans="1:35" s="4" customFormat="1" x14ac:dyDescent="0.25">
      <c r="A9805" s="408">
        <f t="shared" si="146"/>
        <v>9803</v>
      </c>
      <c r="B9805" s="231"/>
      <c r="C9805" s="96"/>
      <c r="D9805" s="408" t="e">
        <f>VLOOKUP(C9805,X$4:Z9806,2,FALSE)</f>
        <v>#N/A</v>
      </c>
      <c r="E9805" s="408" t="e">
        <f>VLOOKUP(C9805,X$4:Z9806,3,FALSE)</f>
        <v>#N/A</v>
      </c>
      <c r="F9805" s="97"/>
      <c r="G9805" s="97"/>
      <c r="H9805" s="116"/>
      <c r="I9805" s="116"/>
      <c r="J9805" s="97"/>
      <c r="AD9805" s="476"/>
      <c r="AI9805" s="473"/>
    </row>
    <row r="9806" spans="1:35" s="4" customFormat="1" x14ac:dyDescent="0.25">
      <c r="A9806" s="408">
        <f t="shared" si="146"/>
        <v>9804</v>
      </c>
      <c r="B9806" s="231"/>
      <c r="C9806" s="96"/>
      <c r="D9806" s="408" t="e">
        <f>VLOOKUP(C9806,X$4:Z9807,2,FALSE)</f>
        <v>#N/A</v>
      </c>
      <c r="E9806" s="408" t="e">
        <f>VLOOKUP(C9806,X$4:Z9807,3,FALSE)</f>
        <v>#N/A</v>
      </c>
      <c r="F9806" s="97"/>
      <c r="G9806" s="97"/>
      <c r="H9806" s="116"/>
      <c r="I9806" s="116"/>
      <c r="J9806" s="97"/>
      <c r="AD9806" s="476"/>
      <c r="AI9806" s="473"/>
    </row>
    <row r="9807" spans="1:35" s="4" customFormat="1" x14ac:dyDescent="0.25">
      <c r="A9807" s="408">
        <f t="shared" si="146"/>
        <v>9805</v>
      </c>
      <c r="B9807" s="231"/>
      <c r="C9807" s="96"/>
      <c r="D9807" s="408" t="e">
        <f>VLOOKUP(C9807,X$4:Z9808,2,FALSE)</f>
        <v>#N/A</v>
      </c>
      <c r="E9807" s="408" t="e">
        <f>VLOOKUP(C9807,X$4:Z9808,3,FALSE)</f>
        <v>#N/A</v>
      </c>
      <c r="F9807" s="97"/>
      <c r="G9807" s="97"/>
      <c r="H9807" s="116"/>
      <c r="I9807" s="116"/>
      <c r="J9807" s="97"/>
      <c r="AD9807" s="476"/>
      <c r="AI9807" s="473"/>
    </row>
    <row r="9808" spans="1:35" s="4" customFormat="1" x14ac:dyDescent="0.25">
      <c r="A9808" s="408">
        <f t="shared" si="146"/>
        <v>9806</v>
      </c>
      <c r="B9808" s="231"/>
      <c r="C9808" s="96"/>
      <c r="D9808" s="408" t="e">
        <f>VLOOKUP(C9808,X$4:Z9809,2,FALSE)</f>
        <v>#N/A</v>
      </c>
      <c r="E9808" s="408" t="e">
        <f>VLOOKUP(C9808,X$4:Z9809,3,FALSE)</f>
        <v>#N/A</v>
      </c>
      <c r="F9808" s="97"/>
      <c r="G9808" s="97"/>
      <c r="H9808" s="116"/>
      <c r="I9808" s="116"/>
      <c r="J9808" s="97"/>
      <c r="AD9808" s="476"/>
      <c r="AI9808" s="473"/>
    </row>
    <row r="9809" spans="1:35" s="4" customFormat="1" x14ac:dyDescent="0.25">
      <c r="A9809" s="408">
        <f t="shared" si="146"/>
        <v>9807</v>
      </c>
      <c r="B9809" s="231"/>
      <c r="C9809" s="96"/>
      <c r="D9809" s="408" t="e">
        <f>VLOOKUP(C9809,X$4:Z9810,2,FALSE)</f>
        <v>#N/A</v>
      </c>
      <c r="E9809" s="408" t="e">
        <f>VLOOKUP(C9809,X$4:Z9810,3,FALSE)</f>
        <v>#N/A</v>
      </c>
      <c r="F9809" s="97"/>
      <c r="G9809" s="97"/>
      <c r="H9809" s="116"/>
      <c r="I9809" s="116"/>
      <c r="J9809" s="97"/>
      <c r="AD9809" s="476"/>
      <c r="AI9809" s="473"/>
    </row>
    <row r="9810" spans="1:35" s="4" customFormat="1" x14ac:dyDescent="0.25">
      <c r="A9810" s="408">
        <f t="shared" si="146"/>
        <v>9808</v>
      </c>
      <c r="B9810" s="231"/>
      <c r="C9810" s="96"/>
      <c r="D9810" s="408" t="e">
        <f>VLOOKUP(C9810,X$4:Z9811,2,FALSE)</f>
        <v>#N/A</v>
      </c>
      <c r="E9810" s="408" t="e">
        <f>VLOOKUP(C9810,X$4:Z9811,3,FALSE)</f>
        <v>#N/A</v>
      </c>
      <c r="F9810" s="97"/>
      <c r="G9810" s="97"/>
      <c r="H9810" s="116"/>
      <c r="I9810" s="116"/>
      <c r="J9810" s="97"/>
      <c r="AD9810" s="476"/>
      <c r="AI9810" s="473"/>
    </row>
    <row r="9811" spans="1:35" s="4" customFormat="1" x14ac:dyDescent="0.25">
      <c r="A9811" s="408">
        <f t="shared" si="146"/>
        <v>9809</v>
      </c>
      <c r="B9811" s="231"/>
      <c r="C9811" s="96"/>
      <c r="D9811" s="408" t="e">
        <f>VLOOKUP(C9811,X$4:Z9812,2,FALSE)</f>
        <v>#N/A</v>
      </c>
      <c r="E9811" s="408" t="e">
        <f>VLOOKUP(C9811,X$4:Z9812,3,FALSE)</f>
        <v>#N/A</v>
      </c>
      <c r="F9811" s="97"/>
      <c r="G9811" s="97"/>
      <c r="H9811" s="116"/>
      <c r="I9811" s="116"/>
      <c r="J9811" s="97"/>
      <c r="AD9811" s="476"/>
      <c r="AI9811" s="473"/>
    </row>
    <row r="9812" spans="1:35" s="4" customFormat="1" x14ac:dyDescent="0.25">
      <c r="A9812" s="408">
        <f t="shared" si="146"/>
        <v>9810</v>
      </c>
      <c r="B9812" s="231"/>
      <c r="C9812" s="96"/>
      <c r="D9812" s="408" t="e">
        <f>VLOOKUP(C9812,X$4:Z9813,2,FALSE)</f>
        <v>#N/A</v>
      </c>
      <c r="E9812" s="408" t="e">
        <f>VLOOKUP(C9812,X$4:Z9813,3,FALSE)</f>
        <v>#N/A</v>
      </c>
      <c r="F9812" s="97"/>
      <c r="G9812" s="97"/>
      <c r="H9812" s="116"/>
      <c r="I9812" s="116"/>
      <c r="J9812" s="97"/>
      <c r="AD9812" s="476"/>
      <c r="AI9812" s="473"/>
    </row>
    <row r="9813" spans="1:35" s="4" customFormat="1" x14ac:dyDescent="0.25">
      <c r="A9813" s="408">
        <f t="shared" si="146"/>
        <v>9811</v>
      </c>
      <c r="B9813" s="231"/>
      <c r="C9813" s="96"/>
      <c r="D9813" s="408" t="e">
        <f>VLOOKUP(C9813,X$4:Z9814,2,FALSE)</f>
        <v>#N/A</v>
      </c>
      <c r="E9813" s="408" t="e">
        <f>VLOOKUP(C9813,X$4:Z9814,3,FALSE)</f>
        <v>#N/A</v>
      </c>
      <c r="F9813" s="97"/>
      <c r="G9813" s="97"/>
      <c r="H9813" s="116"/>
      <c r="I9813" s="116"/>
      <c r="J9813" s="97"/>
      <c r="AD9813" s="476"/>
      <c r="AI9813" s="473"/>
    </row>
    <row r="9814" spans="1:35" s="4" customFormat="1" x14ac:dyDescent="0.25">
      <c r="A9814" s="408">
        <f t="shared" si="146"/>
        <v>9812</v>
      </c>
      <c r="B9814" s="231"/>
      <c r="C9814" s="96"/>
      <c r="D9814" s="408" t="e">
        <f>VLOOKUP(C9814,X$4:Z9815,2,FALSE)</f>
        <v>#N/A</v>
      </c>
      <c r="E9814" s="408" t="e">
        <f>VLOOKUP(C9814,X$4:Z9815,3,FALSE)</f>
        <v>#N/A</v>
      </c>
      <c r="F9814" s="97"/>
      <c r="G9814" s="97"/>
      <c r="H9814" s="116"/>
      <c r="I9814" s="116"/>
      <c r="J9814" s="97"/>
      <c r="AD9814" s="476"/>
      <c r="AI9814" s="473"/>
    </row>
    <row r="9815" spans="1:35" s="4" customFormat="1" x14ac:dyDescent="0.25">
      <c r="A9815" s="408">
        <f t="shared" si="146"/>
        <v>9813</v>
      </c>
      <c r="B9815" s="231"/>
      <c r="C9815" s="96"/>
      <c r="D9815" s="408" t="e">
        <f>VLOOKUP(C9815,X$4:Z9816,2,FALSE)</f>
        <v>#N/A</v>
      </c>
      <c r="E9815" s="408" t="e">
        <f>VLOOKUP(C9815,X$4:Z9816,3,FALSE)</f>
        <v>#N/A</v>
      </c>
      <c r="F9815" s="97"/>
      <c r="G9815" s="97"/>
      <c r="H9815" s="116"/>
      <c r="I9815" s="116"/>
      <c r="J9815" s="97"/>
      <c r="AD9815" s="476"/>
      <c r="AI9815" s="473"/>
    </row>
    <row r="9816" spans="1:35" s="4" customFormat="1" x14ac:dyDescent="0.25">
      <c r="A9816" s="408">
        <f t="shared" si="146"/>
        <v>9814</v>
      </c>
      <c r="B9816" s="231"/>
      <c r="C9816" s="96"/>
      <c r="D9816" s="408" t="e">
        <f>VLOOKUP(C9816,X$4:Z9817,2,FALSE)</f>
        <v>#N/A</v>
      </c>
      <c r="E9816" s="408" t="e">
        <f>VLOOKUP(C9816,X$4:Z9817,3,FALSE)</f>
        <v>#N/A</v>
      </c>
      <c r="F9816" s="97"/>
      <c r="G9816" s="97"/>
      <c r="H9816" s="116"/>
      <c r="I9816" s="116"/>
      <c r="J9816" s="97"/>
      <c r="AD9816" s="476"/>
      <c r="AI9816" s="473"/>
    </row>
    <row r="9817" spans="1:35" s="4" customFormat="1" x14ac:dyDescent="0.25">
      <c r="A9817" s="408">
        <f t="shared" si="146"/>
        <v>9815</v>
      </c>
      <c r="B9817" s="231"/>
      <c r="C9817" s="96"/>
      <c r="D9817" s="408" t="e">
        <f>VLOOKUP(C9817,X$4:Z9818,2,FALSE)</f>
        <v>#N/A</v>
      </c>
      <c r="E9817" s="408" t="e">
        <f>VLOOKUP(C9817,X$4:Z9818,3,FALSE)</f>
        <v>#N/A</v>
      </c>
      <c r="F9817" s="97"/>
      <c r="G9817" s="97"/>
      <c r="H9817" s="116"/>
      <c r="I9817" s="116"/>
      <c r="J9817" s="97"/>
      <c r="AD9817" s="476"/>
      <c r="AI9817" s="473"/>
    </row>
    <row r="9818" spans="1:35" s="4" customFormat="1" x14ac:dyDescent="0.25">
      <c r="A9818" s="408">
        <f t="shared" si="146"/>
        <v>9816</v>
      </c>
      <c r="B9818" s="231"/>
      <c r="C9818" s="96"/>
      <c r="D9818" s="408" t="e">
        <f>VLOOKUP(C9818,X$4:Z9819,2,FALSE)</f>
        <v>#N/A</v>
      </c>
      <c r="E9818" s="408" t="e">
        <f>VLOOKUP(C9818,X$4:Z9819,3,FALSE)</f>
        <v>#N/A</v>
      </c>
      <c r="F9818" s="97"/>
      <c r="G9818" s="97"/>
      <c r="H9818" s="116"/>
      <c r="I9818" s="116"/>
      <c r="J9818" s="97"/>
      <c r="AD9818" s="476"/>
      <c r="AI9818" s="473"/>
    </row>
    <row r="9819" spans="1:35" s="4" customFormat="1" x14ac:dyDescent="0.25">
      <c r="A9819" s="408">
        <f t="shared" si="146"/>
        <v>9817</v>
      </c>
      <c r="B9819" s="231"/>
      <c r="C9819" s="96"/>
      <c r="D9819" s="408" t="e">
        <f>VLOOKUP(C9819,X$4:Z9820,2,FALSE)</f>
        <v>#N/A</v>
      </c>
      <c r="E9819" s="408" t="e">
        <f>VLOOKUP(C9819,X$4:Z9820,3,FALSE)</f>
        <v>#N/A</v>
      </c>
      <c r="F9819" s="97"/>
      <c r="G9819" s="97"/>
      <c r="H9819" s="116"/>
      <c r="I9819" s="116"/>
      <c r="J9819" s="97"/>
      <c r="AD9819" s="476"/>
      <c r="AI9819" s="473"/>
    </row>
    <row r="9820" spans="1:35" s="4" customFormat="1" x14ac:dyDescent="0.25">
      <c r="A9820" s="408">
        <f t="shared" si="146"/>
        <v>9818</v>
      </c>
      <c r="B9820" s="231"/>
      <c r="C9820" s="96"/>
      <c r="D9820" s="408" t="e">
        <f>VLOOKUP(C9820,X$4:Z9821,2,FALSE)</f>
        <v>#N/A</v>
      </c>
      <c r="E9820" s="408" t="e">
        <f>VLOOKUP(C9820,X$4:Z9821,3,FALSE)</f>
        <v>#N/A</v>
      </c>
      <c r="F9820" s="97"/>
      <c r="G9820" s="97"/>
      <c r="H9820" s="116"/>
      <c r="I9820" s="116"/>
      <c r="J9820" s="97"/>
      <c r="AD9820" s="476"/>
      <c r="AI9820" s="473"/>
    </row>
    <row r="9821" spans="1:35" s="4" customFormat="1" x14ac:dyDescent="0.25">
      <c r="A9821" s="408">
        <f t="shared" si="146"/>
        <v>9819</v>
      </c>
      <c r="B9821" s="231"/>
      <c r="C9821" s="96"/>
      <c r="D9821" s="408" t="e">
        <f>VLOOKUP(C9821,X$4:Z9822,2,FALSE)</f>
        <v>#N/A</v>
      </c>
      <c r="E9821" s="408" t="e">
        <f>VLOOKUP(C9821,X$4:Z9822,3,FALSE)</f>
        <v>#N/A</v>
      </c>
      <c r="F9821" s="97"/>
      <c r="G9821" s="97"/>
      <c r="H9821" s="116"/>
      <c r="I9821" s="116"/>
      <c r="J9821" s="97"/>
      <c r="AD9821" s="476"/>
      <c r="AI9821" s="473"/>
    </row>
    <row r="9822" spans="1:35" s="4" customFormat="1" x14ac:dyDescent="0.25">
      <c r="A9822" s="408">
        <f t="shared" si="146"/>
        <v>9820</v>
      </c>
      <c r="B9822" s="231"/>
      <c r="C9822" s="96"/>
      <c r="D9822" s="408" t="e">
        <f>VLOOKUP(C9822,X$4:Z9823,2,FALSE)</f>
        <v>#N/A</v>
      </c>
      <c r="E9822" s="408" t="e">
        <f>VLOOKUP(C9822,X$4:Z9823,3,FALSE)</f>
        <v>#N/A</v>
      </c>
      <c r="F9822" s="97"/>
      <c r="G9822" s="97"/>
      <c r="H9822" s="116"/>
      <c r="I9822" s="116"/>
      <c r="J9822" s="97"/>
      <c r="AD9822" s="476"/>
      <c r="AI9822" s="473"/>
    </row>
    <row r="9823" spans="1:35" s="4" customFormat="1" x14ac:dyDescent="0.25">
      <c r="A9823" s="408">
        <f t="shared" si="146"/>
        <v>9821</v>
      </c>
      <c r="B9823" s="231"/>
      <c r="C9823" s="96"/>
      <c r="D9823" s="408" t="e">
        <f>VLOOKUP(C9823,X$4:Z9824,2,FALSE)</f>
        <v>#N/A</v>
      </c>
      <c r="E9823" s="408" t="e">
        <f>VLOOKUP(C9823,X$4:Z9824,3,FALSE)</f>
        <v>#N/A</v>
      </c>
      <c r="F9823" s="97"/>
      <c r="G9823" s="97"/>
      <c r="H9823" s="116"/>
      <c r="I9823" s="116"/>
      <c r="J9823" s="97"/>
      <c r="AD9823" s="476"/>
      <c r="AI9823" s="473"/>
    </row>
    <row r="9824" spans="1:35" s="4" customFormat="1" x14ac:dyDescent="0.25">
      <c r="A9824" s="408">
        <f t="shared" si="146"/>
        <v>9822</v>
      </c>
      <c r="B9824" s="231"/>
      <c r="C9824" s="96"/>
      <c r="D9824" s="408" t="e">
        <f>VLOOKUP(C9824,X$4:Z9825,2,FALSE)</f>
        <v>#N/A</v>
      </c>
      <c r="E9824" s="408" t="e">
        <f>VLOOKUP(C9824,X$4:Z9825,3,FALSE)</f>
        <v>#N/A</v>
      </c>
      <c r="F9824" s="97"/>
      <c r="G9824" s="97"/>
      <c r="H9824" s="116"/>
      <c r="I9824" s="116"/>
      <c r="J9824" s="97"/>
      <c r="AD9824" s="476"/>
      <c r="AI9824" s="473"/>
    </row>
    <row r="9825" spans="1:35" s="4" customFormat="1" x14ac:dyDescent="0.25">
      <c r="A9825" s="408">
        <f t="shared" si="146"/>
        <v>9823</v>
      </c>
      <c r="B9825" s="231"/>
      <c r="C9825" s="96"/>
      <c r="D9825" s="408" t="e">
        <f>VLOOKUP(C9825,X$4:Z9826,2,FALSE)</f>
        <v>#N/A</v>
      </c>
      <c r="E9825" s="408" t="e">
        <f>VLOOKUP(C9825,X$4:Z9826,3,FALSE)</f>
        <v>#N/A</v>
      </c>
      <c r="F9825" s="97"/>
      <c r="G9825" s="97"/>
      <c r="H9825" s="116"/>
      <c r="I9825" s="116"/>
      <c r="J9825" s="97"/>
      <c r="AD9825" s="476"/>
      <c r="AI9825" s="473"/>
    </row>
    <row r="9826" spans="1:35" s="4" customFormat="1" x14ac:dyDescent="0.25">
      <c r="A9826" s="408">
        <f t="shared" si="146"/>
        <v>9824</v>
      </c>
      <c r="B9826" s="231"/>
      <c r="C9826" s="96"/>
      <c r="D9826" s="408" t="e">
        <f>VLOOKUP(C9826,X$4:Z9827,2,FALSE)</f>
        <v>#N/A</v>
      </c>
      <c r="E9826" s="408" t="e">
        <f>VLOOKUP(C9826,X$4:Z9827,3,FALSE)</f>
        <v>#N/A</v>
      </c>
      <c r="F9826" s="97"/>
      <c r="G9826" s="97"/>
      <c r="H9826" s="116"/>
      <c r="I9826" s="116"/>
      <c r="J9826" s="97"/>
      <c r="AD9826" s="476"/>
      <c r="AI9826" s="473"/>
    </row>
    <row r="9827" spans="1:35" s="4" customFormat="1" x14ac:dyDescent="0.25">
      <c r="A9827" s="408">
        <f t="shared" si="146"/>
        <v>9825</v>
      </c>
      <c r="B9827" s="231"/>
      <c r="C9827" s="96"/>
      <c r="D9827" s="408" t="e">
        <f>VLOOKUP(C9827,X$4:Z9828,2,FALSE)</f>
        <v>#N/A</v>
      </c>
      <c r="E9827" s="408" t="e">
        <f>VLOOKUP(C9827,X$4:Z9828,3,FALSE)</f>
        <v>#N/A</v>
      </c>
      <c r="F9827" s="97"/>
      <c r="G9827" s="97"/>
      <c r="H9827" s="116"/>
      <c r="I9827" s="116"/>
      <c r="J9827" s="97"/>
      <c r="AD9827" s="476"/>
      <c r="AI9827" s="473"/>
    </row>
    <row r="9828" spans="1:35" s="4" customFormat="1" x14ac:dyDescent="0.25">
      <c r="A9828" s="408">
        <f t="shared" ref="A9828:A9891" si="147">ROW()-2</f>
        <v>9826</v>
      </c>
      <c r="B9828" s="231"/>
      <c r="C9828" s="96"/>
      <c r="D9828" s="408" t="e">
        <f>VLOOKUP(C9828,X$4:Z9829,2,FALSE)</f>
        <v>#N/A</v>
      </c>
      <c r="E9828" s="408" t="e">
        <f>VLOOKUP(C9828,X$4:Z9829,3,FALSE)</f>
        <v>#N/A</v>
      </c>
      <c r="F9828" s="97"/>
      <c r="G9828" s="97"/>
      <c r="H9828" s="116"/>
      <c r="I9828" s="116"/>
      <c r="J9828" s="97"/>
      <c r="AD9828" s="476"/>
      <c r="AI9828" s="473"/>
    </row>
    <row r="9829" spans="1:35" s="4" customFormat="1" x14ac:dyDescent="0.25">
      <c r="A9829" s="408">
        <f t="shared" si="147"/>
        <v>9827</v>
      </c>
      <c r="B9829" s="231"/>
      <c r="C9829" s="96"/>
      <c r="D9829" s="408" t="e">
        <f>VLOOKUP(C9829,X$4:Z9830,2,FALSE)</f>
        <v>#N/A</v>
      </c>
      <c r="E9829" s="408" t="e">
        <f>VLOOKUP(C9829,X$4:Z9830,3,FALSE)</f>
        <v>#N/A</v>
      </c>
      <c r="F9829" s="97"/>
      <c r="G9829" s="97"/>
      <c r="H9829" s="116"/>
      <c r="I9829" s="116"/>
      <c r="J9829" s="97"/>
      <c r="AD9829" s="476"/>
      <c r="AI9829" s="473"/>
    </row>
    <row r="9830" spans="1:35" s="4" customFormat="1" x14ac:dyDescent="0.25">
      <c r="A9830" s="408">
        <f t="shared" si="147"/>
        <v>9828</v>
      </c>
      <c r="B9830" s="231"/>
      <c r="C9830" s="96"/>
      <c r="D9830" s="408" t="e">
        <f>VLOOKUP(C9830,X$4:Z9831,2,FALSE)</f>
        <v>#N/A</v>
      </c>
      <c r="E9830" s="408" t="e">
        <f>VLOOKUP(C9830,X$4:Z9831,3,FALSE)</f>
        <v>#N/A</v>
      </c>
      <c r="F9830" s="97"/>
      <c r="G9830" s="97"/>
      <c r="H9830" s="116"/>
      <c r="I9830" s="116"/>
      <c r="J9830" s="97"/>
      <c r="AD9830" s="476"/>
      <c r="AI9830" s="473"/>
    </row>
    <row r="9831" spans="1:35" s="4" customFormat="1" x14ac:dyDescent="0.25">
      <c r="A9831" s="408">
        <f t="shared" si="147"/>
        <v>9829</v>
      </c>
      <c r="B9831" s="231"/>
      <c r="C9831" s="96"/>
      <c r="D9831" s="408" t="e">
        <f>VLOOKUP(C9831,X$4:Z9832,2,FALSE)</f>
        <v>#N/A</v>
      </c>
      <c r="E9831" s="408" t="e">
        <f>VLOOKUP(C9831,X$4:Z9832,3,FALSE)</f>
        <v>#N/A</v>
      </c>
      <c r="F9831" s="97"/>
      <c r="G9831" s="97"/>
      <c r="H9831" s="116"/>
      <c r="I9831" s="116"/>
      <c r="J9831" s="97"/>
      <c r="AD9831" s="476"/>
      <c r="AI9831" s="473"/>
    </row>
    <row r="9832" spans="1:35" s="4" customFormat="1" x14ac:dyDescent="0.25">
      <c r="A9832" s="408">
        <f t="shared" si="147"/>
        <v>9830</v>
      </c>
      <c r="B9832" s="231"/>
      <c r="C9832" s="96"/>
      <c r="D9832" s="408" t="e">
        <f>VLOOKUP(C9832,X$4:Z9833,2,FALSE)</f>
        <v>#N/A</v>
      </c>
      <c r="E9832" s="408" t="e">
        <f>VLOOKUP(C9832,X$4:Z9833,3,FALSE)</f>
        <v>#N/A</v>
      </c>
      <c r="F9832" s="97"/>
      <c r="G9832" s="97"/>
      <c r="H9832" s="116"/>
      <c r="I9832" s="116"/>
      <c r="J9832" s="97"/>
      <c r="AD9832" s="476"/>
      <c r="AI9832" s="473"/>
    </row>
    <row r="9833" spans="1:35" s="4" customFormat="1" x14ac:dyDescent="0.25">
      <c r="A9833" s="408">
        <f t="shared" si="147"/>
        <v>9831</v>
      </c>
      <c r="B9833" s="231"/>
      <c r="C9833" s="96"/>
      <c r="D9833" s="408" t="e">
        <f>VLOOKUP(C9833,X$4:Z9834,2,FALSE)</f>
        <v>#N/A</v>
      </c>
      <c r="E9833" s="408" t="e">
        <f>VLOOKUP(C9833,X$4:Z9834,3,FALSE)</f>
        <v>#N/A</v>
      </c>
      <c r="F9833" s="97"/>
      <c r="G9833" s="97"/>
      <c r="H9833" s="116"/>
      <c r="I9833" s="116"/>
      <c r="J9833" s="97"/>
      <c r="AD9833" s="476"/>
      <c r="AI9833" s="473"/>
    </row>
    <row r="9834" spans="1:35" s="4" customFormat="1" x14ac:dyDescent="0.25">
      <c r="A9834" s="408">
        <f t="shared" si="147"/>
        <v>9832</v>
      </c>
      <c r="B9834" s="231"/>
      <c r="C9834" s="96"/>
      <c r="D9834" s="408" t="e">
        <f>VLOOKUP(C9834,X$4:Z9835,2,FALSE)</f>
        <v>#N/A</v>
      </c>
      <c r="E9834" s="408" t="e">
        <f>VLOOKUP(C9834,X$4:Z9835,3,FALSE)</f>
        <v>#N/A</v>
      </c>
      <c r="F9834" s="97"/>
      <c r="G9834" s="97"/>
      <c r="H9834" s="116"/>
      <c r="I9834" s="116"/>
      <c r="J9834" s="97"/>
      <c r="AD9834" s="476"/>
      <c r="AI9834" s="473"/>
    </row>
    <row r="9835" spans="1:35" s="4" customFormat="1" x14ac:dyDescent="0.25">
      <c r="A9835" s="408">
        <f t="shared" si="147"/>
        <v>9833</v>
      </c>
      <c r="B9835" s="231"/>
      <c r="C9835" s="96"/>
      <c r="D9835" s="408" t="e">
        <f>VLOOKUP(C9835,X$4:Z9836,2,FALSE)</f>
        <v>#N/A</v>
      </c>
      <c r="E9835" s="408" t="e">
        <f>VLOOKUP(C9835,X$4:Z9836,3,FALSE)</f>
        <v>#N/A</v>
      </c>
      <c r="F9835" s="97"/>
      <c r="G9835" s="97"/>
      <c r="H9835" s="116"/>
      <c r="I9835" s="116"/>
      <c r="J9835" s="97"/>
      <c r="AD9835" s="476"/>
      <c r="AI9835" s="473"/>
    </row>
    <row r="9836" spans="1:35" s="4" customFormat="1" x14ac:dyDescent="0.25">
      <c r="A9836" s="408">
        <f t="shared" si="147"/>
        <v>9834</v>
      </c>
      <c r="B9836" s="231"/>
      <c r="C9836" s="96"/>
      <c r="D9836" s="408" t="e">
        <f>VLOOKUP(C9836,X$4:Z9837,2,FALSE)</f>
        <v>#N/A</v>
      </c>
      <c r="E9836" s="408" t="e">
        <f>VLOOKUP(C9836,X$4:Z9837,3,FALSE)</f>
        <v>#N/A</v>
      </c>
      <c r="F9836" s="97"/>
      <c r="G9836" s="97"/>
      <c r="H9836" s="116"/>
      <c r="I9836" s="116"/>
      <c r="J9836" s="97"/>
      <c r="AD9836" s="476"/>
      <c r="AI9836" s="473"/>
    </row>
    <row r="9837" spans="1:35" s="4" customFormat="1" x14ac:dyDescent="0.25">
      <c r="A9837" s="408">
        <f t="shared" si="147"/>
        <v>9835</v>
      </c>
      <c r="B9837" s="231"/>
      <c r="C9837" s="96"/>
      <c r="D9837" s="408" t="e">
        <f>VLOOKUP(C9837,X$4:Z9838,2,FALSE)</f>
        <v>#N/A</v>
      </c>
      <c r="E9837" s="408" t="e">
        <f>VLOOKUP(C9837,X$4:Z9838,3,FALSE)</f>
        <v>#N/A</v>
      </c>
      <c r="F9837" s="97"/>
      <c r="G9837" s="97"/>
      <c r="H9837" s="116"/>
      <c r="I9837" s="116"/>
      <c r="J9837" s="97"/>
      <c r="AD9837" s="476"/>
      <c r="AI9837" s="473"/>
    </row>
    <row r="9838" spans="1:35" s="4" customFormat="1" x14ac:dyDescent="0.25">
      <c r="A9838" s="408">
        <f t="shared" si="147"/>
        <v>9836</v>
      </c>
      <c r="B9838" s="231"/>
      <c r="C9838" s="96"/>
      <c r="D9838" s="408" t="e">
        <f>VLOOKUP(C9838,X$4:Z9839,2,FALSE)</f>
        <v>#N/A</v>
      </c>
      <c r="E9838" s="408" t="e">
        <f>VLOOKUP(C9838,X$4:Z9839,3,FALSE)</f>
        <v>#N/A</v>
      </c>
      <c r="F9838" s="97"/>
      <c r="G9838" s="97"/>
      <c r="H9838" s="116"/>
      <c r="I9838" s="116"/>
      <c r="J9838" s="97"/>
      <c r="AD9838" s="476"/>
      <c r="AI9838" s="473"/>
    </row>
    <row r="9839" spans="1:35" s="4" customFormat="1" x14ac:dyDescent="0.25">
      <c r="A9839" s="408">
        <f t="shared" si="147"/>
        <v>9837</v>
      </c>
      <c r="B9839" s="231"/>
      <c r="C9839" s="96"/>
      <c r="D9839" s="408" t="e">
        <f>VLOOKUP(C9839,X$4:Z9840,2,FALSE)</f>
        <v>#N/A</v>
      </c>
      <c r="E9839" s="408" t="e">
        <f>VLOOKUP(C9839,X$4:Z9840,3,FALSE)</f>
        <v>#N/A</v>
      </c>
      <c r="F9839" s="97"/>
      <c r="G9839" s="97"/>
      <c r="H9839" s="116"/>
      <c r="I9839" s="116"/>
      <c r="J9839" s="97"/>
      <c r="AD9839" s="476"/>
      <c r="AI9839" s="473"/>
    </row>
    <row r="9840" spans="1:35" s="4" customFormat="1" x14ac:dyDescent="0.25">
      <c r="A9840" s="408">
        <f t="shared" si="147"/>
        <v>9838</v>
      </c>
      <c r="B9840" s="231"/>
      <c r="C9840" s="96"/>
      <c r="D9840" s="408" t="e">
        <f>VLOOKUP(C9840,X$4:Z9841,2,FALSE)</f>
        <v>#N/A</v>
      </c>
      <c r="E9840" s="408" t="e">
        <f>VLOOKUP(C9840,X$4:Z9841,3,FALSE)</f>
        <v>#N/A</v>
      </c>
      <c r="F9840" s="97"/>
      <c r="G9840" s="97"/>
      <c r="H9840" s="116"/>
      <c r="I9840" s="116"/>
      <c r="J9840" s="97"/>
      <c r="AD9840" s="476"/>
      <c r="AI9840" s="473"/>
    </row>
    <row r="9841" spans="1:35" s="4" customFormat="1" x14ac:dyDescent="0.25">
      <c r="A9841" s="408">
        <f t="shared" si="147"/>
        <v>9839</v>
      </c>
      <c r="B9841" s="231"/>
      <c r="C9841" s="96"/>
      <c r="D9841" s="408" t="e">
        <f>VLOOKUP(C9841,X$4:Z9842,2,FALSE)</f>
        <v>#N/A</v>
      </c>
      <c r="E9841" s="408" t="e">
        <f>VLOOKUP(C9841,X$4:Z9842,3,FALSE)</f>
        <v>#N/A</v>
      </c>
      <c r="F9841" s="97"/>
      <c r="G9841" s="97"/>
      <c r="H9841" s="116"/>
      <c r="I9841" s="116"/>
      <c r="J9841" s="97"/>
      <c r="AD9841" s="476"/>
      <c r="AI9841" s="473"/>
    </row>
    <row r="9842" spans="1:35" s="4" customFormat="1" x14ac:dyDescent="0.25">
      <c r="A9842" s="408">
        <f t="shared" si="147"/>
        <v>9840</v>
      </c>
      <c r="B9842" s="231"/>
      <c r="C9842" s="96"/>
      <c r="D9842" s="408" t="e">
        <f>VLOOKUP(C9842,X$4:Z9843,2,FALSE)</f>
        <v>#N/A</v>
      </c>
      <c r="E9842" s="408" t="e">
        <f>VLOOKUP(C9842,X$4:Z9843,3,FALSE)</f>
        <v>#N/A</v>
      </c>
      <c r="F9842" s="97"/>
      <c r="G9842" s="97"/>
      <c r="H9842" s="116"/>
      <c r="I9842" s="116"/>
      <c r="J9842" s="97"/>
      <c r="AD9842" s="476"/>
      <c r="AI9842" s="473"/>
    </row>
    <row r="9843" spans="1:35" s="4" customFormat="1" x14ac:dyDescent="0.25">
      <c r="A9843" s="408">
        <f t="shared" si="147"/>
        <v>9841</v>
      </c>
      <c r="B9843" s="231"/>
      <c r="C9843" s="96"/>
      <c r="D9843" s="408" t="e">
        <f>VLOOKUP(C9843,X$4:Z9844,2,FALSE)</f>
        <v>#N/A</v>
      </c>
      <c r="E9843" s="408" t="e">
        <f>VLOOKUP(C9843,X$4:Z9844,3,FALSE)</f>
        <v>#N/A</v>
      </c>
      <c r="F9843" s="97"/>
      <c r="G9843" s="97"/>
      <c r="H9843" s="116"/>
      <c r="I9843" s="116"/>
      <c r="J9843" s="97"/>
      <c r="AD9843" s="476"/>
      <c r="AI9843" s="473"/>
    </row>
    <row r="9844" spans="1:35" s="4" customFormat="1" x14ac:dyDescent="0.25">
      <c r="A9844" s="408">
        <f t="shared" si="147"/>
        <v>9842</v>
      </c>
      <c r="B9844" s="231"/>
      <c r="C9844" s="96"/>
      <c r="D9844" s="408" t="e">
        <f>VLOOKUP(C9844,X$4:Z9845,2,FALSE)</f>
        <v>#N/A</v>
      </c>
      <c r="E9844" s="408" t="e">
        <f>VLOOKUP(C9844,X$4:Z9845,3,FALSE)</f>
        <v>#N/A</v>
      </c>
      <c r="F9844" s="97"/>
      <c r="G9844" s="97"/>
      <c r="H9844" s="116"/>
      <c r="I9844" s="116"/>
      <c r="J9844" s="97"/>
      <c r="AD9844" s="476"/>
      <c r="AI9844" s="473"/>
    </row>
    <row r="9845" spans="1:35" s="4" customFormat="1" x14ac:dyDescent="0.25">
      <c r="A9845" s="408">
        <f t="shared" si="147"/>
        <v>9843</v>
      </c>
      <c r="B9845" s="231"/>
      <c r="C9845" s="96"/>
      <c r="D9845" s="408" t="e">
        <f>VLOOKUP(C9845,X$4:Z9846,2,FALSE)</f>
        <v>#N/A</v>
      </c>
      <c r="E9845" s="408" t="e">
        <f>VLOOKUP(C9845,X$4:Z9846,3,FALSE)</f>
        <v>#N/A</v>
      </c>
      <c r="F9845" s="97"/>
      <c r="G9845" s="97"/>
      <c r="H9845" s="116"/>
      <c r="I9845" s="116"/>
      <c r="J9845" s="97"/>
      <c r="AD9845" s="476"/>
      <c r="AI9845" s="473"/>
    </row>
    <row r="9846" spans="1:35" s="4" customFormat="1" x14ac:dyDescent="0.25">
      <c r="A9846" s="408">
        <f t="shared" si="147"/>
        <v>9844</v>
      </c>
      <c r="B9846" s="231"/>
      <c r="C9846" s="96"/>
      <c r="D9846" s="408" t="e">
        <f>VLOOKUP(C9846,X$4:Z9847,2,FALSE)</f>
        <v>#N/A</v>
      </c>
      <c r="E9846" s="408" t="e">
        <f>VLOOKUP(C9846,X$4:Z9847,3,FALSE)</f>
        <v>#N/A</v>
      </c>
      <c r="F9846" s="97"/>
      <c r="G9846" s="97"/>
      <c r="H9846" s="116"/>
      <c r="I9846" s="116"/>
      <c r="J9846" s="97"/>
      <c r="AD9846" s="476"/>
      <c r="AI9846" s="473"/>
    </row>
    <row r="9847" spans="1:35" s="4" customFormat="1" x14ac:dyDescent="0.25">
      <c r="A9847" s="408">
        <f t="shared" si="147"/>
        <v>9845</v>
      </c>
      <c r="B9847" s="231"/>
      <c r="C9847" s="96"/>
      <c r="D9847" s="408" t="e">
        <f>VLOOKUP(C9847,X$4:Z9848,2,FALSE)</f>
        <v>#N/A</v>
      </c>
      <c r="E9847" s="408" t="e">
        <f>VLOOKUP(C9847,X$4:Z9848,3,FALSE)</f>
        <v>#N/A</v>
      </c>
      <c r="F9847" s="97"/>
      <c r="G9847" s="97"/>
      <c r="H9847" s="116"/>
      <c r="I9847" s="116"/>
      <c r="J9847" s="97"/>
      <c r="AD9847" s="476"/>
      <c r="AI9847" s="473"/>
    </row>
    <row r="9848" spans="1:35" s="4" customFormat="1" x14ac:dyDescent="0.25">
      <c r="A9848" s="408">
        <f t="shared" si="147"/>
        <v>9846</v>
      </c>
      <c r="B9848" s="231"/>
      <c r="C9848" s="96"/>
      <c r="D9848" s="408" t="e">
        <f>VLOOKUP(C9848,X$4:Z9849,2,FALSE)</f>
        <v>#N/A</v>
      </c>
      <c r="E9848" s="408" t="e">
        <f>VLOOKUP(C9848,X$4:Z9849,3,FALSE)</f>
        <v>#N/A</v>
      </c>
      <c r="F9848" s="97"/>
      <c r="G9848" s="97"/>
      <c r="H9848" s="116"/>
      <c r="I9848" s="116"/>
      <c r="J9848" s="97"/>
      <c r="AD9848" s="476"/>
      <c r="AI9848" s="473"/>
    </row>
    <row r="9849" spans="1:35" s="4" customFormat="1" x14ac:dyDescent="0.25">
      <c r="A9849" s="408">
        <f t="shared" si="147"/>
        <v>9847</v>
      </c>
      <c r="B9849" s="231"/>
      <c r="C9849" s="96"/>
      <c r="D9849" s="408" t="e">
        <f>VLOOKUP(C9849,X$4:Z9850,2,FALSE)</f>
        <v>#N/A</v>
      </c>
      <c r="E9849" s="408" t="e">
        <f>VLOOKUP(C9849,X$4:Z9850,3,FALSE)</f>
        <v>#N/A</v>
      </c>
      <c r="F9849" s="97"/>
      <c r="G9849" s="97"/>
      <c r="H9849" s="116"/>
      <c r="I9849" s="116"/>
      <c r="J9849" s="97"/>
      <c r="AD9849" s="476"/>
      <c r="AI9849" s="473"/>
    </row>
    <row r="9850" spans="1:35" s="4" customFormat="1" x14ac:dyDescent="0.25">
      <c r="A9850" s="408">
        <f t="shared" si="147"/>
        <v>9848</v>
      </c>
      <c r="B9850" s="231"/>
      <c r="C9850" s="96"/>
      <c r="D9850" s="408" t="e">
        <f>VLOOKUP(C9850,X$4:Z9851,2,FALSE)</f>
        <v>#N/A</v>
      </c>
      <c r="E9850" s="408" t="e">
        <f>VLOOKUP(C9850,X$4:Z9851,3,FALSE)</f>
        <v>#N/A</v>
      </c>
      <c r="F9850" s="97"/>
      <c r="G9850" s="97"/>
      <c r="H9850" s="116"/>
      <c r="I9850" s="116"/>
      <c r="J9850" s="97"/>
      <c r="AD9850" s="476"/>
      <c r="AI9850" s="473"/>
    </row>
    <row r="9851" spans="1:35" s="4" customFormat="1" x14ac:dyDescent="0.25">
      <c r="A9851" s="408">
        <f t="shared" si="147"/>
        <v>9849</v>
      </c>
      <c r="B9851" s="231"/>
      <c r="C9851" s="96"/>
      <c r="D9851" s="408" t="e">
        <f>VLOOKUP(C9851,X$4:Z9852,2,FALSE)</f>
        <v>#N/A</v>
      </c>
      <c r="E9851" s="408" t="e">
        <f>VLOOKUP(C9851,X$4:Z9852,3,FALSE)</f>
        <v>#N/A</v>
      </c>
      <c r="F9851" s="97"/>
      <c r="G9851" s="97"/>
      <c r="H9851" s="116"/>
      <c r="I9851" s="116"/>
      <c r="J9851" s="97"/>
      <c r="AD9851" s="476"/>
      <c r="AI9851" s="473"/>
    </row>
    <row r="9852" spans="1:35" s="4" customFormat="1" x14ac:dyDescent="0.25">
      <c r="A9852" s="408">
        <f t="shared" si="147"/>
        <v>9850</v>
      </c>
      <c r="B9852" s="231"/>
      <c r="C9852" s="96"/>
      <c r="D9852" s="408" t="e">
        <f>VLOOKUP(C9852,X$4:Z9853,2,FALSE)</f>
        <v>#N/A</v>
      </c>
      <c r="E9852" s="408" t="e">
        <f>VLOOKUP(C9852,X$4:Z9853,3,FALSE)</f>
        <v>#N/A</v>
      </c>
      <c r="F9852" s="97"/>
      <c r="G9852" s="97"/>
      <c r="H9852" s="116"/>
      <c r="I9852" s="116"/>
      <c r="J9852" s="97"/>
      <c r="AD9852" s="476"/>
      <c r="AI9852" s="473"/>
    </row>
    <row r="9853" spans="1:35" s="4" customFormat="1" x14ac:dyDescent="0.25">
      <c r="A9853" s="408">
        <f t="shared" si="147"/>
        <v>9851</v>
      </c>
      <c r="B9853" s="231"/>
      <c r="C9853" s="96"/>
      <c r="D9853" s="408" t="e">
        <f>VLOOKUP(C9853,X$4:Z9854,2,FALSE)</f>
        <v>#N/A</v>
      </c>
      <c r="E9853" s="408" t="e">
        <f>VLOOKUP(C9853,X$4:Z9854,3,FALSE)</f>
        <v>#N/A</v>
      </c>
      <c r="F9853" s="97"/>
      <c r="G9853" s="97"/>
      <c r="H9853" s="116"/>
      <c r="I9853" s="116"/>
      <c r="J9853" s="97"/>
      <c r="AD9853" s="476"/>
      <c r="AI9853" s="473"/>
    </row>
    <row r="9854" spans="1:35" s="4" customFormat="1" x14ac:dyDescent="0.25">
      <c r="A9854" s="408">
        <f t="shared" si="147"/>
        <v>9852</v>
      </c>
      <c r="B9854" s="231"/>
      <c r="C9854" s="96"/>
      <c r="D9854" s="408" t="e">
        <f>VLOOKUP(C9854,X$4:Z9855,2,FALSE)</f>
        <v>#N/A</v>
      </c>
      <c r="E9854" s="408" t="e">
        <f>VLOOKUP(C9854,X$4:Z9855,3,FALSE)</f>
        <v>#N/A</v>
      </c>
      <c r="F9854" s="97"/>
      <c r="G9854" s="97"/>
      <c r="H9854" s="116"/>
      <c r="I9854" s="116"/>
      <c r="J9854" s="97"/>
      <c r="AD9854" s="476"/>
      <c r="AI9854" s="473"/>
    </row>
    <row r="9855" spans="1:35" s="4" customFormat="1" x14ac:dyDescent="0.25">
      <c r="A9855" s="408">
        <f t="shared" si="147"/>
        <v>9853</v>
      </c>
      <c r="B9855" s="231"/>
      <c r="C9855" s="96"/>
      <c r="D9855" s="408" t="e">
        <f>VLOOKUP(C9855,X$4:Z9856,2,FALSE)</f>
        <v>#N/A</v>
      </c>
      <c r="E9855" s="408" t="e">
        <f>VLOOKUP(C9855,X$4:Z9856,3,FALSE)</f>
        <v>#N/A</v>
      </c>
      <c r="F9855" s="97"/>
      <c r="G9855" s="97"/>
      <c r="H9855" s="116"/>
      <c r="I9855" s="116"/>
      <c r="J9855" s="97"/>
      <c r="AD9855" s="476"/>
      <c r="AI9855" s="473"/>
    </row>
    <row r="9856" spans="1:35" s="4" customFormat="1" x14ac:dyDescent="0.25">
      <c r="A9856" s="408">
        <f t="shared" si="147"/>
        <v>9854</v>
      </c>
      <c r="B9856" s="231"/>
      <c r="C9856" s="96"/>
      <c r="D9856" s="408" t="e">
        <f>VLOOKUP(C9856,X$4:Z9857,2,FALSE)</f>
        <v>#N/A</v>
      </c>
      <c r="E9856" s="408" t="e">
        <f>VLOOKUP(C9856,X$4:Z9857,3,FALSE)</f>
        <v>#N/A</v>
      </c>
      <c r="F9856" s="97"/>
      <c r="G9856" s="97"/>
      <c r="H9856" s="116"/>
      <c r="I9856" s="116"/>
      <c r="J9856" s="97"/>
      <c r="AD9856" s="476"/>
      <c r="AI9856" s="473"/>
    </row>
    <row r="9857" spans="1:35" s="4" customFormat="1" x14ac:dyDescent="0.25">
      <c r="A9857" s="408">
        <f t="shared" si="147"/>
        <v>9855</v>
      </c>
      <c r="B9857" s="231"/>
      <c r="C9857" s="96"/>
      <c r="D9857" s="408" t="e">
        <f>VLOOKUP(C9857,X$4:Z9858,2,FALSE)</f>
        <v>#N/A</v>
      </c>
      <c r="E9857" s="408" t="e">
        <f>VLOOKUP(C9857,X$4:Z9858,3,FALSE)</f>
        <v>#N/A</v>
      </c>
      <c r="F9857" s="97"/>
      <c r="G9857" s="97"/>
      <c r="H9857" s="116"/>
      <c r="I9857" s="116"/>
      <c r="J9857" s="97"/>
      <c r="AD9857" s="476"/>
      <c r="AI9857" s="473"/>
    </row>
    <row r="9858" spans="1:35" s="4" customFormat="1" x14ac:dyDescent="0.25">
      <c r="A9858" s="408">
        <f t="shared" si="147"/>
        <v>9856</v>
      </c>
      <c r="B9858" s="231"/>
      <c r="C9858" s="96"/>
      <c r="D9858" s="408" t="e">
        <f>VLOOKUP(C9858,X$4:Z9859,2,FALSE)</f>
        <v>#N/A</v>
      </c>
      <c r="E9858" s="408" t="e">
        <f>VLOOKUP(C9858,X$4:Z9859,3,FALSE)</f>
        <v>#N/A</v>
      </c>
      <c r="F9858" s="97"/>
      <c r="G9858" s="97"/>
      <c r="H9858" s="116"/>
      <c r="I9858" s="116"/>
      <c r="J9858" s="97"/>
      <c r="AD9858" s="476"/>
      <c r="AI9858" s="473"/>
    </row>
    <row r="9859" spans="1:35" s="4" customFormat="1" x14ac:dyDescent="0.25">
      <c r="A9859" s="408">
        <f t="shared" si="147"/>
        <v>9857</v>
      </c>
      <c r="B9859" s="231"/>
      <c r="C9859" s="96"/>
      <c r="D9859" s="408" t="e">
        <f>VLOOKUP(C9859,X$4:Z9860,2,FALSE)</f>
        <v>#N/A</v>
      </c>
      <c r="E9859" s="408" t="e">
        <f>VLOOKUP(C9859,X$4:Z9860,3,FALSE)</f>
        <v>#N/A</v>
      </c>
      <c r="F9859" s="97"/>
      <c r="G9859" s="97"/>
      <c r="H9859" s="116"/>
      <c r="I9859" s="116"/>
      <c r="J9859" s="97"/>
      <c r="AD9859" s="476"/>
      <c r="AI9859" s="473"/>
    </row>
    <row r="9860" spans="1:35" s="4" customFormat="1" x14ac:dyDescent="0.25">
      <c r="A9860" s="408">
        <f t="shared" si="147"/>
        <v>9858</v>
      </c>
      <c r="B9860" s="231"/>
      <c r="C9860" s="96"/>
      <c r="D9860" s="408" t="e">
        <f>VLOOKUP(C9860,X$4:Z9861,2,FALSE)</f>
        <v>#N/A</v>
      </c>
      <c r="E9860" s="408" t="e">
        <f>VLOOKUP(C9860,X$4:Z9861,3,FALSE)</f>
        <v>#N/A</v>
      </c>
      <c r="F9860" s="97"/>
      <c r="G9860" s="97"/>
      <c r="H9860" s="116"/>
      <c r="I9860" s="116"/>
      <c r="J9860" s="97"/>
      <c r="AD9860" s="476"/>
      <c r="AI9860" s="473"/>
    </row>
    <row r="9861" spans="1:35" s="4" customFormat="1" x14ac:dyDescent="0.25">
      <c r="A9861" s="408">
        <f t="shared" si="147"/>
        <v>9859</v>
      </c>
      <c r="B9861" s="231"/>
      <c r="C9861" s="96"/>
      <c r="D9861" s="408" t="e">
        <f>VLOOKUP(C9861,X$4:Z9862,2,FALSE)</f>
        <v>#N/A</v>
      </c>
      <c r="E9861" s="408" t="e">
        <f>VLOOKUP(C9861,X$4:Z9862,3,FALSE)</f>
        <v>#N/A</v>
      </c>
      <c r="F9861" s="97"/>
      <c r="G9861" s="97"/>
      <c r="H9861" s="116"/>
      <c r="I9861" s="116"/>
      <c r="J9861" s="97"/>
      <c r="AD9861" s="476"/>
      <c r="AI9861" s="473"/>
    </row>
    <row r="9862" spans="1:35" s="4" customFormat="1" x14ac:dyDescent="0.25">
      <c r="A9862" s="408">
        <f t="shared" si="147"/>
        <v>9860</v>
      </c>
      <c r="B9862" s="231"/>
      <c r="C9862" s="96"/>
      <c r="D9862" s="408" t="e">
        <f>VLOOKUP(C9862,X$4:Z9863,2,FALSE)</f>
        <v>#N/A</v>
      </c>
      <c r="E9862" s="408" t="e">
        <f>VLOOKUP(C9862,X$4:Z9863,3,FALSE)</f>
        <v>#N/A</v>
      </c>
      <c r="F9862" s="97"/>
      <c r="G9862" s="97"/>
      <c r="H9862" s="116"/>
      <c r="I9862" s="116"/>
      <c r="J9862" s="97"/>
      <c r="AD9862" s="476"/>
      <c r="AI9862" s="473"/>
    </row>
    <row r="9863" spans="1:35" s="4" customFormat="1" x14ac:dyDescent="0.25">
      <c r="A9863" s="408">
        <f t="shared" si="147"/>
        <v>9861</v>
      </c>
      <c r="B9863" s="231"/>
      <c r="C9863" s="96"/>
      <c r="D9863" s="408" t="e">
        <f>VLOOKUP(C9863,X$4:Z9864,2,FALSE)</f>
        <v>#N/A</v>
      </c>
      <c r="E9863" s="408" t="e">
        <f>VLOOKUP(C9863,X$4:Z9864,3,FALSE)</f>
        <v>#N/A</v>
      </c>
      <c r="F9863" s="97"/>
      <c r="G9863" s="97"/>
      <c r="H9863" s="116"/>
      <c r="I9863" s="116"/>
      <c r="J9863" s="97"/>
      <c r="AD9863" s="476"/>
      <c r="AI9863" s="473"/>
    </row>
    <row r="9864" spans="1:35" s="4" customFormat="1" x14ac:dyDescent="0.25">
      <c r="A9864" s="408">
        <f t="shared" si="147"/>
        <v>9862</v>
      </c>
      <c r="B9864" s="231"/>
      <c r="C9864" s="96"/>
      <c r="D9864" s="408" t="e">
        <f>VLOOKUP(C9864,X$4:Z9865,2,FALSE)</f>
        <v>#N/A</v>
      </c>
      <c r="E9864" s="408" t="e">
        <f>VLOOKUP(C9864,X$4:Z9865,3,FALSE)</f>
        <v>#N/A</v>
      </c>
      <c r="F9864" s="97"/>
      <c r="G9864" s="97"/>
      <c r="H9864" s="116"/>
      <c r="I9864" s="116"/>
      <c r="J9864" s="97"/>
      <c r="AD9864" s="476"/>
      <c r="AI9864" s="473"/>
    </row>
    <row r="9865" spans="1:35" s="4" customFormat="1" x14ac:dyDescent="0.25">
      <c r="A9865" s="408">
        <f t="shared" si="147"/>
        <v>9863</v>
      </c>
      <c r="B9865" s="231"/>
      <c r="C9865" s="96"/>
      <c r="D9865" s="408" t="e">
        <f>VLOOKUP(C9865,X$4:Z9866,2,FALSE)</f>
        <v>#N/A</v>
      </c>
      <c r="E9865" s="408" t="e">
        <f>VLOOKUP(C9865,X$4:Z9866,3,FALSE)</f>
        <v>#N/A</v>
      </c>
      <c r="F9865" s="97"/>
      <c r="G9865" s="97"/>
      <c r="H9865" s="116"/>
      <c r="I9865" s="116"/>
      <c r="J9865" s="97"/>
      <c r="AD9865" s="476"/>
      <c r="AI9865" s="473"/>
    </row>
    <row r="9866" spans="1:35" s="4" customFormat="1" x14ac:dyDescent="0.25">
      <c r="A9866" s="408">
        <f t="shared" si="147"/>
        <v>9864</v>
      </c>
      <c r="B9866" s="231"/>
      <c r="C9866" s="96"/>
      <c r="D9866" s="408" t="e">
        <f>VLOOKUP(C9866,X$4:Z9867,2,FALSE)</f>
        <v>#N/A</v>
      </c>
      <c r="E9866" s="408" t="e">
        <f>VLOOKUP(C9866,X$4:Z9867,3,FALSE)</f>
        <v>#N/A</v>
      </c>
      <c r="F9866" s="97"/>
      <c r="G9866" s="97"/>
      <c r="H9866" s="116"/>
      <c r="I9866" s="116"/>
      <c r="J9866" s="97"/>
      <c r="AD9866" s="476"/>
      <c r="AI9866" s="473"/>
    </row>
    <row r="9867" spans="1:35" s="4" customFormat="1" x14ac:dyDescent="0.25">
      <c r="A9867" s="408">
        <f t="shared" si="147"/>
        <v>9865</v>
      </c>
      <c r="B9867" s="231"/>
      <c r="C9867" s="96"/>
      <c r="D9867" s="408" t="e">
        <f>VLOOKUP(C9867,X$4:Z9868,2,FALSE)</f>
        <v>#N/A</v>
      </c>
      <c r="E9867" s="408" t="e">
        <f>VLOOKUP(C9867,X$4:Z9868,3,FALSE)</f>
        <v>#N/A</v>
      </c>
      <c r="F9867" s="97"/>
      <c r="G9867" s="97"/>
      <c r="H9867" s="116"/>
      <c r="I9867" s="116"/>
      <c r="J9867" s="97"/>
      <c r="AD9867" s="476"/>
      <c r="AI9867" s="473"/>
    </row>
    <row r="9868" spans="1:35" s="4" customFormat="1" x14ac:dyDescent="0.25">
      <c r="A9868" s="408">
        <f t="shared" si="147"/>
        <v>9866</v>
      </c>
      <c r="B9868" s="231"/>
      <c r="C9868" s="96"/>
      <c r="D9868" s="408" t="e">
        <f>VLOOKUP(C9868,X$4:Z9869,2,FALSE)</f>
        <v>#N/A</v>
      </c>
      <c r="E9868" s="408" t="e">
        <f>VLOOKUP(C9868,X$4:Z9869,3,FALSE)</f>
        <v>#N/A</v>
      </c>
      <c r="F9868" s="97"/>
      <c r="G9868" s="97"/>
      <c r="H9868" s="116"/>
      <c r="I9868" s="116"/>
      <c r="J9868" s="97"/>
      <c r="AD9868" s="476"/>
      <c r="AI9868" s="473"/>
    </row>
    <row r="9869" spans="1:35" s="4" customFormat="1" x14ac:dyDescent="0.25">
      <c r="A9869" s="408">
        <f t="shared" si="147"/>
        <v>9867</v>
      </c>
      <c r="B9869" s="231"/>
      <c r="C9869" s="96"/>
      <c r="D9869" s="408" t="e">
        <f>VLOOKUP(C9869,X$4:Z9870,2,FALSE)</f>
        <v>#N/A</v>
      </c>
      <c r="E9869" s="408" t="e">
        <f>VLOOKUP(C9869,X$4:Z9870,3,FALSE)</f>
        <v>#N/A</v>
      </c>
      <c r="F9869" s="97"/>
      <c r="G9869" s="97"/>
      <c r="H9869" s="116"/>
      <c r="I9869" s="116"/>
      <c r="J9869" s="97"/>
      <c r="AD9869" s="476"/>
      <c r="AI9869" s="473"/>
    </row>
    <row r="9870" spans="1:35" s="4" customFormat="1" x14ac:dyDescent="0.25">
      <c r="A9870" s="408">
        <f t="shared" si="147"/>
        <v>9868</v>
      </c>
      <c r="B9870" s="231"/>
      <c r="C9870" s="96"/>
      <c r="D9870" s="408" t="e">
        <f>VLOOKUP(C9870,X$4:Z9871,2,FALSE)</f>
        <v>#N/A</v>
      </c>
      <c r="E9870" s="408" t="e">
        <f>VLOOKUP(C9870,X$4:Z9871,3,FALSE)</f>
        <v>#N/A</v>
      </c>
      <c r="F9870" s="97"/>
      <c r="G9870" s="97"/>
      <c r="H9870" s="116"/>
      <c r="I9870" s="116"/>
      <c r="J9870" s="97"/>
      <c r="AD9870" s="476"/>
      <c r="AI9870" s="473"/>
    </row>
    <row r="9871" spans="1:35" s="4" customFormat="1" x14ac:dyDescent="0.25">
      <c r="A9871" s="408">
        <f t="shared" si="147"/>
        <v>9869</v>
      </c>
      <c r="B9871" s="231"/>
      <c r="C9871" s="96"/>
      <c r="D9871" s="408" t="e">
        <f>VLOOKUP(C9871,X$4:Z9872,2,FALSE)</f>
        <v>#N/A</v>
      </c>
      <c r="E9871" s="408" t="e">
        <f>VLOOKUP(C9871,X$4:Z9872,3,FALSE)</f>
        <v>#N/A</v>
      </c>
      <c r="F9871" s="97"/>
      <c r="G9871" s="97"/>
      <c r="H9871" s="116"/>
      <c r="I9871" s="116"/>
      <c r="J9871" s="97"/>
      <c r="AD9871" s="476"/>
      <c r="AI9871" s="473"/>
    </row>
    <row r="9872" spans="1:35" s="4" customFormat="1" x14ac:dyDescent="0.25">
      <c r="A9872" s="408">
        <f t="shared" si="147"/>
        <v>9870</v>
      </c>
      <c r="B9872" s="231"/>
      <c r="C9872" s="96"/>
      <c r="D9872" s="408" t="e">
        <f>VLOOKUP(C9872,X$4:Z9873,2,FALSE)</f>
        <v>#N/A</v>
      </c>
      <c r="E9872" s="408" t="e">
        <f>VLOOKUP(C9872,X$4:Z9873,3,FALSE)</f>
        <v>#N/A</v>
      </c>
      <c r="F9872" s="97"/>
      <c r="G9872" s="97"/>
      <c r="H9872" s="116"/>
      <c r="I9872" s="116"/>
      <c r="J9872" s="97"/>
      <c r="AD9872" s="476"/>
      <c r="AI9872" s="473"/>
    </row>
    <row r="9873" spans="1:35" s="4" customFormat="1" x14ac:dyDescent="0.25">
      <c r="A9873" s="408">
        <f t="shared" si="147"/>
        <v>9871</v>
      </c>
      <c r="B9873" s="231"/>
      <c r="C9873" s="96"/>
      <c r="D9873" s="408" t="e">
        <f>VLOOKUP(C9873,X$4:Z9874,2,FALSE)</f>
        <v>#N/A</v>
      </c>
      <c r="E9873" s="408" t="e">
        <f>VLOOKUP(C9873,X$4:Z9874,3,FALSE)</f>
        <v>#N/A</v>
      </c>
      <c r="F9873" s="97"/>
      <c r="G9873" s="97"/>
      <c r="H9873" s="116"/>
      <c r="I9873" s="116"/>
      <c r="J9873" s="97"/>
      <c r="AD9873" s="476"/>
      <c r="AI9873" s="473"/>
    </row>
    <row r="9874" spans="1:35" s="4" customFormat="1" x14ac:dyDescent="0.25">
      <c r="A9874" s="408">
        <f t="shared" si="147"/>
        <v>9872</v>
      </c>
      <c r="B9874" s="231"/>
      <c r="C9874" s="96"/>
      <c r="D9874" s="408" t="e">
        <f>VLOOKUP(C9874,X$4:Z9875,2,FALSE)</f>
        <v>#N/A</v>
      </c>
      <c r="E9874" s="408" t="e">
        <f>VLOOKUP(C9874,X$4:Z9875,3,FALSE)</f>
        <v>#N/A</v>
      </c>
      <c r="F9874" s="97"/>
      <c r="G9874" s="97"/>
      <c r="H9874" s="116"/>
      <c r="I9874" s="116"/>
      <c r="J9874" s="97"/>
      <c r="AD9874" s="476"/>
      <c r="AI9874" s="473"/>
    </row>
    <row r="9875" spans="1:35" s="4" customFormat="1" x14ac:dyDescent="0.25">
      <c r="A9875" s="408">
        <f t="shared" si="147"/>
        <v>9873</v>
      </c>
      <c r="B9875" s="231"/>
      <c r="C9875" s="96"/>
      <c r="D9875" s="408" t="e">
        <f>VLOOKUP(C9875,X$4:Z9876,2,FALSE)</f>
        <v>#N/A</v>
      </c>
      <c r="E9875" s="408" t="e">
        <f>VLOOKUP(C9875,X$4:Z9876,3,FALSE)</f>
        <v>#N/A</v>
      </c>
      <c r="F9875" s="97"/>
      <c r="G9875" s="97"/>
      <c r="H9875" s="116"/>
      <c r="I9875" s="116"/>
      <c r="J9875" s="97"/>
      <c r="AD9875" s="476"/>
      <c r="AI9875" s="473"/>
    </row>
    <row r="9876" spans="1:35" s="4" customFormat="1" x14ac:dyDescent="0.25">
      <c r="A9876" s="408">
        <f t="shared" si="147"/>
        <v>9874</v>
      </c>
      <c r="B9876" s="231"/>
      <c r="C9876" s="96"/>
      <c r="D9876" s="408" t="e">
        <f>VLOOKUP(C9876,X$4:Z9877,2,FALSE)</f>
        <v>#N/A</v>
      </c>
      <c r="E9876" s="408" t="e">
        <f>VLOOKUP(C9876,X$4:Z9877,3,FALSE)</f>
        <v>#N/A</v>
      </c>
      <c r="F9876" s="97"/>
      <c r="G9876" s="97"/>
      <c r="H9876" s="116"/>
      <c r="I9876" s="116"/>
      <c r="J9876" s="97"/>
      <c r="AD9876" s="476"/>
      <c r="AI9876" s="473"/>
    </row>
    <row r="9877" spans="1:35" s="4" customFormat="1" x14ac:dyDescent="0.25">
      <c r="A9877" s="408">
        <f t="shared" si="147"/>
        <v>9875</v>
      </c>
      <c r="B9877" s="231"/>
      <c r="C9877" s="96"/>
      <c r="D9877" s="408" t="e">
        <f>VLOOKUP(C9877,X$4:Z9878,2,FALSE)</f>
        <v>#N/A</v>
      </c>
      <c r="E9877" s="408" t="e">
        <f>VLOOKUP(C9877,X$4:Z9878,3,FALSE)</f>
        <v>#N/A</v>
      </c>
      <c r="F9877" s="97"/>
      <c r="G9877" s="97"/>
      <c r="H9877" s="116"/>
      <c r="I9877" s="116"/>
      <c r="J9877" s="97"/>
      <c r="AD9877" s="476"/>
      <c r="AI9877" s="473"/>
    </row>
    <row r="9878" spans="1:35" s="4" customFormat="1" x14ac:dyDescent="0.25">
      <c r="A9878" s="408">
        <f t="shared" si="147"/>
        <v>9876</v>
      </c>
      <c r="B9878" s="231"/>
      <c r="C9878" s="96"/>
      <c r="D9878" s="408" t="e">
        <f>VLOOKUP(C9878,X$4:Z9879,2,FALSE)</f>
        <v>#N/A</v>
      </c>
      <c r="E9878" s="408" t="e">
        <f>VLOOKUP(C9878,X$4:Z9879,3,FALSE)</f>
        <v>#N/A</v>
      </c>
      <c r="F9878" s="97"/>
      <c r="G9878" s="97"/>
      <c r="H9878" s="116"/>
      <c r="I9878" s="116"/>
      <c r="J9878" s="97"/>
      <c r="AD9878" s="476"/>
      <c r="AI9878" s="473"/>
    </row>
    <row r="9879" spans="1:35" s="4" customFormat="1" x14ac:dyDescent="0.25">
      <c r="A9879" s="408">
        <f t="shared" si="147"/>
        <v>9877</v>
      </c>
      <c r="B9879" s="231"/>
      <c r="C9879" s="96"/>
      <c r="D9879" s="408" t="e">
        <f>VLOOKUP(C9879,X$4:Z9880,2,FALSE)</f>
        <v>#N/A</v>
      </c>
      <c r="E9879" s="408" t="e">
        <f>VLOOKUP(C9879,X$4:Z9880,3,FALSE)</f>
        <v>#N/A</v>
      </c>
      <c r="F9879" s="97"/>
      <c r="G9879" s="97"/>
      <c r="H9879" s="116"/>
      <c r="I9879" s="116"/>
      <c r="J9879" s="97"/>
      <c r="AD9879" s="476"/>
      <c r="AI9879" s="473"/>
    </row>
    <row r="9880" spans="1:35" s="4" customFormat="1" x14ac:dyDescent="0.25">
      <c r="A9880" s="408">
        <f t="shared" si="147"/>
        <v>9878</v>
      </c>
      <c r="B9880" s="231"/>
      <c r="C9880" s="96"/>
      <c r="D9880" s="408" t="e">
        <f>VLOOKUP(C9880,X$4:Z9881,2,FALSE)</f>
        <v>#N/A</v>
      </c>
      <c r="E9880" s="408" t="e">
        <f>VLOOKUP(C9880,X$4:Z9881,3,FALSE)</f>
        <v>#N/A</v>
      </c>
      <c r="F9880" s="97"/>
      <c r="G9880" s="97"/>
      <c r="H9880" s="116"/>
      <c r="I9880" s="116"/>
      <c r="J9880" s="97"/>
      <c r="AD9880" s="476"/>
      <c r="AI9880" s="473"/>
    </row>
    <row r="9881" spans="1:35" s="4" customFormat="1" x14ac:dyDescent="0.25">
      <c r="A9881" s="408">
        <f t="shared" si="147"/>
        <v>9879</v>
      </c>
      <c r="B9881" s="231"/>
      <c r="C9881" s="96"/>
      <c r="D9881" s="408" t="e">
        <f>VLOOKUP(C9881,X$4:Z9882,2,FALSE)</f>
        <v>#N/A</v>
      </c>
      <c r="E9881" s="408" t="e">
        <f>VLOOKUP(C9881,X$4:Z9882,3,FALSE)</f>
        <v>#N/A</v>
      </c>
      <c r="F9881" s="97"/>
      <c r="G9881" s="97"/>
      <c r="H9881" s="116"/>
      <c r="I9881" s="116"/>
      <c r="J9881" s="97"/>
      <c r="AD9881" s="476"/>
      <c r="AI9881" s="473"/>
    </row>
    <row r="9882" spans="1:35" s="4" customFormat="1" x14ac:dyDescent="0.25">
      <c r="A9882" s="408">
        <f t="shared" si="147"/>
        <v>9880</v>
      </c>
      <c r="B9882" s="231"/>
      <c r="C9882" s="96"/>
      <c r="D9882" s="408" t="e">
        <f>VLOOKUP(C9882,X$4:Z9883,2,FALSE)</f>
        <v>#N/A</v>
      </c>
      <c r="E9882" s="408" t="e">
        <f>VLOOKUP(C9882,X$4:Z9883,3,FALSE)</f>
        <v>#N/A</v>
      </c>
      <c r="F9882" s="97"/>
      <c r="G9882" s="97"/>
      <c r="H9882" s="116"/>
      <c r="I9882" s="116"/>
      <c r="J9882" s="97"/>
      <c r="AD9882" s="476"/>
      <c r="AI9882" s="473"/>
    </row>
    <row r="9883" spans="1:35" s="4" customFormat="1" x14ac:dyDescent="0.25">
      <c r="A9883" s="408">
        <f t="shared" si="147"/>
        <v>9881</v>
      </c>
      <c r="B9883" s="231"/>
      <c r="C9883" s="96"/>
      <c r="D9883" s="408" t="e">
        <f>VLOOKUP(C9883,X$4:Z9884,2,FALSE)</f>
        <v>#N/A</v>
      </c>
      <c r="E9883" s="408" t="e">
        <f>VLOOKUP(C9883,X$4:Z9884,3,FALSE)</f>
        <v>#N/A</v>
      </c>
      <c r="F9883" s="97"/>
      <c r="G9883" s="97"/>
      <c r="H9883" s="116"/>
      <c r="I9883" s="116"/>
      <c r="J9883" s="97"/>
      <c r="AD9883" s="476"/>
      <c r="AI9883" s="473"/>
    </row>
    <row r="9884" spans="1:35" s="4" customFormat="1" x14ac:dyDescent="0.25">
      <c r="A9884" s="408">
        <f t="shared" si="147"/>
        <v>9882</v>
      </c>
      <c r="B9884" s="231"/>
      <c r="C9884" s="96"/>
      <c r="D9884" s="408" t="e">
        <f>VLOOKUP(C9884,X$4:Z9885,2,FALSE)</f>
        <v>#N/A</v>
      </c>
      <c r="E9884" s="408" t="e">
        <f>VLOOKUP(C9884,X$4:Z9885,3,FALSE)</f>
        <v>#N/A</v>
      </c>
      <c r="F9884" s="97"/>
      <c r="G9884" s="97"/>
      <c r="H9884" s="116"/>
      <c r="I9884" s="116"/>
      <c r="J9884" s="97"/>
      <c r="AD9884" s="476"/>
      <c r="AI9884" s="473"/>
    </row>
    <row r="9885" spans="1:35" s="4" customFormat="1" x14ac:dyDescent="0.25">
      <c r="A9885" s="408">
        <f t="shared" si="147"/>
        <v>9883</v>
      </c>
      <c r="B9885" s="231"/>
      <c r="C9885" s="96"/>
      <c r="D9885" s="408" t="e">
        <f>VLOOKUP(C9885,X$4:Z9886,2,FALSE)</f>
        <v>#N/A</v>
      </c>
      <c r="E9885" s="408" t="e">
        <f>VLOOKUP(C9885,X$4:Z9886,3,FALSE)</f>
        <v>#N/A</v>
      </c>
      <c r="F9885" s="97"/>
      <c r="G9885" s="97"/>
      <c r="H9885" s="116"/>
      <c r="I9885" s="116"/>
      <c r="J9885" s="97"/>
      <c r="AD9885" s="476"/>
      <c r="AI9885" s="473"/>
    </row>
    <row r="9886" spans="1:35" s="4" customFormat="1" x14ac:dyDescent="0.25">
      <c r="A9886" s="408">
        <f t="shared" si="147"/>
        <v>9884</v>
      </c>
      <c r="B9886" s="231"/>
      <c r="C9886" s="96"/>
      <c r="D9886" s="408" t="e">
        <f>VLOOKUP(C9886,X$4:Z9887,2,FALSE)</f>
        <v>#N/A</v>
      </c>
      <c r="E9886" s="408" t="e">
        <f>VLOOKUP(C9886,X$4:Z9887,3,FALSE)</f>
        <v>#N/A</v>
      </c>
      <c r="F9886" s="97"/>
      <c r="G9886" s="97"/>
      <c r="H9886" s="116"/>
      <c r="I9886" s="116"/>
      <c r="J9886" s="97"/>
      <c r="AD9886" s="476"/>
      <c r="AI9886" s="473"/>
    </row>
    <row r="9887" spans="1:35" s="4" customFormat="1" x14ac:dyDescent="0.25">
      <c r="A9887" s="408">
        <f t="shared" si="147"/>
        <v>9885</v>
      </c>
      <c r="B9887" s="231"/>
      <c r="C9887" s="96"/>
      <c r="D9887" s="408" t="e">
        <f>VLOOKUP(C9887,X$4:Z9888,2,FALSE)</f>
        <v>#N/A</v>
      </c>
      <c r="E9887" s="408" t="e">
        <f>VLOOKUP(C9887,X$4:Z9888,3,FALSE)</f>
        <v>#N/A</v>
      </c>
      <c r="F9887" s="97"/>
      <c r="G9887" s="97"/>
      <c r="H9887" s="116"/>
      <c r="I9887" s="116"/>
      <c r="J9887" s="97"/>
      <c r="AD9887" s="476"/>
      <c r="AI9887" s="473"/>
    </row>
    <row r="9888" spans="1:35" s="4" customFormat="1" x14ac:dyDescent="0.25">
      <c r="A9888" s="408">
        <f t="shared" si="147"/>
        <v>9886</v>
      </c>
      <c r="B9888" s="231"/>
      <c r="C9888" s="96"/>
      <c r="D9888" s="408" t="e">
        <f>VLOOKUP(C9888,X$4:Z9889,2,FALSE)</f>
        <v>#N/A</v>
      </c>
      <c r="E9888" s="408" t="e">
        <f>VLOOKUP(C9888,X$4:Z9889,3,FALSE)</f>
        <v>#N/A</v>
      </c>
      <c r="F9888" s="97"/>
      <c r="G9888" s="97"/>
      <c r="H9888" s="116"/>
      <c r="I9888" s="116"/>
      <c r="J9888" s="97"/>
      <c r="AD9888" s="476"/>
      <c r="AI9888" s="473"/>
    </row>
    <row r="9889" spans="1:35" s="4" customFormat="1" x14ac:dyDescent="0.25">
      <c r="A9889" s="408">
        <f t="shared" si="147"/>
        <v>9887</v>
      </c>
      <c r="B9889" s="231"/>
      <c r="C9889" s="96"/>
      <c r="D9889" s="408" t="e">
        <f>VLOOKUP(C9889,X$4:Z9890,2,FALSE)</f>
        <v>#N/A</v>
      </c>
      <c r="E9889" s="408" t="e">
        <f>VLOOKUP(C9889,X$4:Z9890,3,FALSE)</f>
        <v>#N/A</v>
      </c>
      <c r="F9889" s="97"/>
      <c r="G9889" s="97"/>
      <c r="H9889" s="116"/>
      <c r="I9889" s="116"/>
      <c r="J9889" s="97"/>
      <c r="AD9889" s="476"/>
      <c r="AI9889" s="473"/>
    </row>
    <row r="9890" spans="1:35" s="4" customFormat="1" x14ac:dyDescent="0.25">
      <c r="A9890" s="408">
        <f t="shared" si="147"/>
        <v>9888</v>
      </c>
      <c r="B9890" s="231"/>
      <c r="C9890" s="96"/>
      <c r="D9890" s="408" t="e">
        <f>VLOOKUP(C9890,X$4:Z9891,2,FALSE)</f>
        <v>#N/A</v>
      </c>
      <c r="E9890" s="408" t="e">
        <f>VLOOKUP(C9890,X$4:Z9891,3,FALSE)</f>
        <v>#N/A</v>
      </c>
      <c r="F9890" s="97"/>
      <c r="G9890" s="97"/>
      <c r="H9890" s="116"/>
      <c r="I9890" s="116"/>
      <c r="J9890" s="97"/>
      <c r="AD9890" s="476"/>
      <c r="AI9890" s="473"/>
    </row>
    <row r="9891" spans="1:35" s="4" customFormat="1" x14ac:dyDescent="0.25">
      <c r="A9891" s="408">
        <f t="shared" si="147"/>
        <v>9889</v>
      </c>
      <c r="B9891" s="231"/>
      <c r="C9891" s="96"/>
      <c r="D9891" s="408" t="e">
        <f>VLOOKUP(C9891,X$4:Z9892,2,FALSE)</f>
        <v>#N/A</v>
      </c>
      <c r="E9891" s="408" t="e">
        <f>VLOOKUP(C9891,X$4:Z9892,3,FALSE)</f>
        <v>#N/A</v>
      </c>
      <c r="F9891" s="97"/>
      <c r="G9891" s="97"/>
      <c r="H9891" s="116"/>
      <c r="I9891" s="116"/>
      <c r="J9891" s="97"/>
      <c r="AD9891" s="476"/>
      <c r="AI9891" s="473"/>
    </row>
    <row r="9892" spans="1:35" s="4" customFormat="1" x14ac:dyDescent="0.25">
      <c r="A9892" s="408">
        <f t="shared" ref="A9892:A9955" si="148">ROW()-2</f>
        <v>9890</v>
      </c>
      <c r="B9892" s="231"/>
      <c r="C9892" s="96"/>
      <c r="D9892" s="408" t="e">
        <f>VLOOKUP(C9892,X$4:Z9893,2,FALSE)</f>
        <v>#N/A</v>
      </c>
      <c r="E9892" s="408" t="e">
        <f>VLOOKUP(C9892,X$4:Z9893,3,FALSE)</f>
        <v>#N/A</v>
      </c>
      <c r="F9892" s="97"/>
      <c r="G9892" s="97"/>
      <c r="H9892" s="116"/>
      <c r="I9892" s="116"/>
      <c r="J9892" s="97"/>
      <c r="AD9892" s="476"/>
      <c r="AI9892" s="473"/>
    </row>
    <row r="9893" spans="1:35" s="4" customFormat="1" x14ac:dyDescent="0.25">
      <c r="A9893" s="408">
        <f t="shared" si="148"/>
        <v>9891</v>
      </c>
      <c r="B9893" s="231"/>
      <c r="C9893" s="96"/>
      <c r="D9893" s="408" t="e">
        <f>VLOOKUP(C9893,X$4:Z9894,2,FALSE)</f>
        <v>#N/A</v>
      </c>
      <c r="E9893" s="408" t="e">
        <f>VLOOKUP(C9893,X$4:Z9894,3,FALSE)</f>
        <v>#N/A</v>
      </c>
      <c r="F9893" s="97"/>
      <c r="G9893" s="97"/>
      <c r="H9893" s="116"/>
      <c r="I9893" s="116"/>
      <c r="J9893" s="97"/>
      <c r="AD9893" s="476"/>
      <c r="AI9893" s="473"/>
    </row>
    <row r="9894" spans="1:35" s="4" customFormat="1" x14ac:dyDescent="0.25">
      <c r="A9894" s="408">
        <f t="shared" si="148"/>
        <v>9892</v>
      </c>
      <c r="B9894" s="231"/>
      <c r="C9894" s="96"/>
      <c r="D9894" s="408" t="e">
        <f>VLOOKUP(C9894,X$4:Z9895,2,FALSE)</f>
        <v>#N/A</v>
      </c>
      <c r="E9894" s="408" t="e">
        <f>VLOOKUP(C9894,X$4:Z9895,3,FALSE)</f>
        <v>#N/A</v>
      </c>
      <c r="F9894" s="97"/>
      <c r="G9894" s="97"/>
      <c r="H9894" s="116"/>
      <c r="I9894" s="116"/>
      <c r="J9894" s="97"/>
      <c r="AD9894" s="476"/>
      <c r="AI9894" s="473"/>
    </row>
    <row r="9895" spans="1:35" s="4" customFormat="1" x14ac:dyDescent="0.25">
      <c r="A9895" s="408">
        <f t="shared" si="148"/>
        <v>9893</v>
      </c>
      <c r="B9895" s="231"/>
      <c r="C9895" s="96"/>
      <c r="D9895" s="408" t="e">
        <f>VLOOKUP(C9895,X$4:Z9896,2,FALSE)</f>
        <v>#N/A</v>
      </c>
      <c r="E9895" s="408" t="e">
        <f>VLOOKUP(C9895,X$4:Z9896,3,FALSE)</f>
        <v>#N/A</v>
      </c>
      <c r="F9895" s="97"/>
      <c r="G9895" s="97"/>
      <c r="H9895" s="116"/>
      <c r="I9895" s="116"/>
      <c r="J9895" s="97"/>
      <c r="AD9895" s="476"/>
      <c r="AI9895" s="473"/>
    </row>
    <row r="9896" spans="1:35" s="4" customFormat="1" x14ac:dyDescent="0.25">
      <c r="A9896" s="408">
        <f t="shared" si="148"/>
        <v>9894</v>
      </c>
      <c r="B9896" s="231"/>
      <c r="C9896" s="96"/>
      <c r="D9896" s="408" t="e">
        <f>VLOOKUP(C9896,X$4:Z9897,2,FALSE)</f>
        <v>#N/A</v>
      </c>
      <c r="E9896" s="408" t="e">
        <f>VLOOKUP(C9896,X$4:Z9897,3,FALSE)</f>
        <v>#N/A</v>
      </c>
      <c r="F9896" s="97"/>
      <c r="G9896" s="97"/>
      <c r="H9896" s="116"/>
      <c r="I9896" s="116"/>
      <c r="J9896" s="97"/>
      <c r="AD9896" s="476"/>
      <c r="AI9896" s="473"/>
    </row>
    <row r="9897" spans="1:35" s="4" customFormat="1" x14ac:dyDescent="0.25">
      <c r="A9897" s="408">
        <f t="shared" si="148"/>
        <v>9895</v>
      </c>
      <c r="B9897" s="231"/>
      <c r="C9897" s="96"/>
      <c r="D9897" s="408" t="e">
        <f>VLOOKUP(C9897,X$4:Z9898,2,FALSE)</f>
        <v>#N/A</v>
      </c>
      <c r="E9897" s="408" t="e">
        <f>VLOOKUP(C9897,X$4:Z9898,3,FALSE)</f>
        <v>#N/A</v>
      </c>
      <c r="F9897" s="97"/>
      <c r="G9897" s="97"/>
      <c r="H9897" s="116"/>
      <c r="I9897" s="116"/>
      <c r="J9897" s="97"/>
      <c r="AD9897" s="476"/>
      <c r="AI9897" s="473"/>
    </row>
    <row r="9898" spans="1:35" s="4" customFormat="1" x14ac:dyDescent="0.25">
      <c r="A9898" s="408">
        <f t="shared" si="148"/>
        <v>9896</v>
      </c>
      <c r="B9898" s="231"/>
      <c r="C9898" s="96"/>
      <c r="D9898" s="408" t="e">
        <f>VLOOKUP(C9898,X$4:Z9899,2,FALSE)</f>
        <v>#N/A</v>
      </c>
      <c r="E9898" s="408" t="e">
        <f>VLOOKUP(C9898,X$4:Z9899,3,FALSE)</f>
        <v>#N/A</v>
      </c>
      <c r="F9898" s="97"/>
      <c r="G9898" s="97"/>
      <c r="H9898" s="116"/>
      <c r="I9898" s="116"/>
      <c r="J9898" s="97"/>
      <c r="AD9898" s="476"/>
      <c r="AI9898" s="473"/>
    </row>
    <row r="9899" spans="1:35" s="4" customFormat="1" x14ac:dyDescent="0.25">
      <c r="A9899" s="408">
        <f t="shared" si="148"/>
        <v>9897</v>
      </c>
      <c r="B9899" s="231"/>
      <c r="C9899" s="96"/>
      <c r="D9899" s="408" t="e">
        <f>VLOOKUP(C9899,X$4:Z9900,2,FALSE)</f>
        <v>#N/A</v>
      </c>
      <c r="E9899" s="408" t="e">
        <f>VLOOKUP(C9899,X$4:Z9900,3,FALSE)</f>
        <v>#N/A</v>
      </c>
      <c r="F9899" s="97"/>
      <c r="G9899" s="97"/>
      <c r="H9899" s="116"/>
      <c r="I9899" s="116"/>
      <c r="J9899" s="97"/>
      <c r="AD9899" s="476"/>
      <c r="AI9899" s="473"/>
    </row>
    <row r="9900" spans="1:35" s="4" customFormat="1" x14ac:dyDescent="0.25">
      <c r="A9900" s="408">
        <f t="shared" si="148"/>
        <v>9898</v>
      </c>
      <c r="B9900" s="231"/>
      <c r="C9900" s="96"/>
      <c r="D9900" s="408" t="e">
        <f>VLOOKUP(C9900,X$4:Z9901,2,FALSE)</f>
        <v>#N/A</v>
      </c>
      <c r="E9900" s="408" t="e">
        <f>VLOOKUP(C9900,X$4:Z9901,3,FALSE)</f>
        <v>#N/A</v>
      </c>
      <c r="F9900" s="97"/>
      <c r="G9900" s="97"/>
      <c r="H9900" s="116"/>
      <c r="I9900" s="116"/>
      <c r="J9900" s="97"/>
      <c r="AD9900" s="476"/>
      <c r="AI9900" s="473"/>
    </row>
    <row r="9901" spans="1:35" s="4" customFormat="1" x14ac:dyDescent="0.25">
      <c r="A9901" s="408">
        <f t="shared" si="148"/>
        <v>9899</v>
      </c>
      <c r="B9901" s="231"/>
      <c r="C9901" s="96"/>
      <c r="D9901" s="408" t="e">
        <f>VLOOKUP(C9901,X$4:Z9902,2,FALSE)</f>
        <v>#N/A</v>
      </c>
      <c r="E9901" s="408" t="e">
        <f>VLOOKUP(C9901,X$4:Z9902,3,FALSE)</f>
        <v>#N/A</v>
      </c>
      <c r="F9901" s="97"/>
      <c r="G9901" s="97"/>
      <c r="H9901" s="116"/>
      <c r="I9901" s="116"/>
      <c r="J9901" s="97"/>
      <c r="AD9901" s="476"/>
      <c r="AI9901" s="473"/>
    </row>
    <row r="9902" spans="1:35" s="4" customFormat="1" x14ac:dyDescent="0.25">
      <c r="A9902" s="408">
        <f t="shared" si="148"/>
        <v>9900</v>
      </c>
      <c r="B9902" s="231"/>
      <c r="C9902" s="96"/>
      <c r="D9902" s="408" t="e">
        <f>VLOOKUP(C9902,X$4:Z9903,2,FALSE)</f>
        <v>#N/A</v>
      </c>
      <c r="E9902" s="408" t="e">
        <f>VLOOKUP(C9902,X$4:Z9903,3,FALSE)</f>
        <v>#N/A</v>
      </c>
      <c r="F9902" s="97"/>
      <c r="G9902" s="97"/>
      <c r="H9902" s="116"/>
      <c r="I9902" s="116"/>
      <c r="J9902" s="97"/>
      <c r="AD9902" s="476"/>
      <c r="AI9902" s="473"/>
    </row>
    <row r="9903" spans="1:35" s="4" customFormat="1" x14ac:dyDescent="0.25">
      <c r="A9903" s="408">
        <f t="shared" si="148"/>
        <v>9901</v>
      </c>
      <c r="B9903" s="231"/>
      <c r="C9903" s="96"/>
      <c r="D9903" s="408" t="e">
        <f>VLOOKUP(C9903,X$4:Z9904,2,FALSE)</f>
        <v>#N/A</v>
      </c>
      <c r="E9903" s="408" t="e">
        <f>VLOOKUP(C9903,X$4:Z9904,3,FALSE)</f>
        <v>#N/A</v>
      </c>
      <c r="F9903" s="97"/>
      <c r="G9903" s="97"/>
      <c r="H9903" s="116"/>
      <c r="I9903" s="116"/>
      <c r="J9903" s="97"/>
      <c r="AD9903" s="476"/>
      <c r="AI9903" s="473"/>
    </row>
    <row r="9904" spans="1:35" s="4" customFormat="1" x14ac:dyDescent="0.25">
      <c r="A9904" s="408">
        <f t="shared" si="148"/>
        <v>9902</v>
      </c>
      <c r="B9904" s="231"/>
      <c r="C9904" s="96"/>
      <c r="D9904" s="408" t="e">
        <f>VLOOKUP(C9904,X$4:Z9905,2,FALSE)</f>
        <v>#N/A</v>
      </c>
      <c r="E9904" s="408" t="e">
        <f>VLOOKUP(C9904,X$4:Z9905,3,FALSE)</f>
        <v>#N/A</v>
      </c>
      <c r="F9904" s="97"/>
      <c r="G9904" s="97"/>
      <c r="H9904" s="116"/>
      <c r="I9904" s="116"/>
      <c r="J9904" s="97"/>
      <c r="AD9904" s="476"/>
      <c r="AI9904" s="473"/>
    </row>
    <row r="9905" spans="1:35" s="4" customFormat="1" x14ac:dyDescent="0.25">
      <c r="A9905" s="408">
        <f t="shared" si="148"/>
        <v>9903</v>
      </c>
      <c r="B9905" s="231"/>
      <c r="C9905" s="96"/>
      <c r="D9905" s="408" t="e">
        <f>VLOOKUP(C9905,X$4:Z9906,2,FALSE)</f>
        <v>#N/A</v>
      </c>
      <c r="E9905" s="408" t="e">
        <f>VLOOKUP(C9905,X$4:Z9906,3,FALSE)</f>
        <v>#N/A</v>
      </c>
      <c r="F9905" s="97"/>
      <c r="G9905" s="97"/>
      <c r="H9905" s="116"/>
      <c r="I9905" s="116"/>
      <c r="J9905" s="97"/>
      <c r="AD9905" s="476"/>
      <c r="AI9905" s="473"/>
    </row>
    <row r="9906" spans="1:35" s="4" customFormat="1" x14ac:dyDescent="0.25">
      <c r="A9906" s="408">
        <f t="shared" si="148"/>
        <v>9904</v>
      </c>
      <c r="B9906" s="231"/>
      <c r="C9906" s="96"/>
      <c r="D9906" s="408" t="e">
        <f>VLOOKUP(C9906,X$4:Z9907,2,FALSE)</f>
        <v>#N/A</v>
      </c>
      <c r="E9906" s="408" t="e">
        <f>VLOOKUP(C9906,X$4:Z9907,3,FALSE)</f>
        <v>#N/A</v>
      </c>
      <c r="F9906" s="97"/>
      <c r="G9906" s="97"/>
      <c r="H9906" s="116"/>
      <c r="I9906" s="116"/>
      <c r="J9906" s="97"/>
      <c r="AD9906" s="476"/>
      <c r="AI9906" s="473"/>
    </row>
    <row r="9907" spans="1:35" s="4" customFormat="1" x14ac:dyDescent="0.25">
      <c r="A9907" s="408">
        <f t="shared" si="148"/>
        <v>9905</v>
      </c>
      <c r="B9907" s="231"/>
      <c r="C9907" s="96"/>
      <c r="D9907" s="408" t="e">
        <f>VLOOKUP(C9907,X$4:Z9908,2,FALSE)</f>
        <v>#N/A</v>
      </c>
      <c r="E9907" s="408" t="e">
        <f>VLOOKUP(C9907,X$4:Z9908,3,FALSE)</f>
        <v>#N/A</v>
      </c>
      <c r="F9907" s="97"/>
      <c r="G9907" s="97"/>
      <c r="H9907" s="116"/>
      <c r="I9907" s="116"/>
      <c r="J9907" s="97"/>
      <c r="AD9907" s="476"/>
      <c r="AI9907" s="473"/>
    </row>
    <row r="9908" spans="1:35" s="4" customFormat="1" x14ac:dyDescent="0.25">
      <c r="A9908" s="408">
        <f t="shared" si="148"/>
        <v>9906</v>
      </c>
      <c r="B9908" s="231"/>
      <c r="C9908" s="96"/>
      <c r="D9908" s="408" t="e">
        <f>VLOOKUP(C9908,X$4:Z9909,2,FALSE)</f>
        <v>#N/A</v>
      </c>
      <c r="E9908" s="408" t="e">
        <f>VLOOKUP(C9908,X$4:Z9909,3,FALSE)</f>
        <v>#N/A</v>
      </c>
      <c r="F9908" s="97"/>
      <c r="G9908" s="97"/>
      <c r="H9908" s="116"/>
      <c r="I9908" s="116"/>
      <c r="J9908" s="97"/>
      <c r="AD9908" s="476"/>
      <c r="AI9908" s="473"/>
    </row>
    <row r="9909" spans="1:35" s="4" customFormat="1" x14ac:dyDescent="0.25">
      <c r="A9909" s="408">
        <f t="shared" si="148"/>
        <v>9907</v>
      </c>
      <c r="B9909" s="231"/>
      <c r="C9909" s="96"/>
      <c r="D9909" s="408" t="e">
        <f>VLOOKUP(C9909,X$4:Z9910,2,FALSE)</f>
        <v>#N/A</v>
      </c>
      <c r="E9909" s="408" t="e">
        <f>VLOOKUP(C9909,X$4:Z9910,3,FALSE)</f>
        <v>#N/A</v>
      </c>
      <c r="F9909" s="97"/>
      <c r="G9909" s="97"/>
      <c r="H9909" s="116"/>
      <c r="I9909" s="116"/>
      <c r="J9909" s="97"/>
      <c r="AD9909" s="476"/>
      <c r="AI9909" s="473"/>
    </row>
    <row r="9910" spans="1:35" s="4" customFormat="1" x14ac:dyDescent="0.25">
      <c r="A9910" s="408">
        <f t="shared" si="148"/>
        <v>9908</v>
      </c>
      <c r="B9910" s="231"/>
      <c r="C9910" s="96"/>
      <c r="D9910" s="408" t="e">
        <f>VLOOKUP(C9910,X$4:Z9911,2,FALSE)</f>
        <v>#N/A</v>
      </c>
      <c r="E9910" s="408" t="e">
        <f>VLOOKUP(C9910,X$4:Z9911,3,FALSE)</f>
        <v>#N/A</v>
      </c>
      <c r="F9910" s="97"/>
      <c r="G9910" s="97"/>
      <c r="H9910" s="116"/>
      <c r="I9910" s="116"/>
      <c r="J9910" s="97"/>
      <c r="AD9910" s="476"/>
      <c r="AI9910" s="473"/>
    </row>
    <row r="9911" spans="1:35" s="4" customFormat="1" x14ac:dyDescent="0.25">
      <c r="A9911" s="408">
        <f t="shared" si="148"/>
        <v>9909</v>
      </c>
      <c r="B9911" s="231"/>
      <c r="C9911" s="96"/>
      <c r="D9911" s="408" t="e">
        <f>VLOOKUP(C9911,X$4:Z9912,2,FALSE)</f>
        <v>#N/A</v>
      </c>
      <c r="E9911" s="408" t="e">
        <f>VLOOKUP(C9911,X$4:Z9912,3,FALSE)</f>
        <v>#N/A</v>
      </c>
      <c r="F9911" s="97"/>
      <c r="G9911" s="97"/>
      <c r="H9911" s="116"/>
      <c r="I9911" s="116"/>
      <c r="J9911" s="97"/>
      <c r="AD9911" s="476"/>
      <c r="AI9911" s="473"/>
    </row>
    <row r="9912" spans="1:35" s="4" customFormat="1" x14ac:dyDescent="0.25">
      <c r="A9912" s="408">
        <f t="shared" si="148"/>
        <v>9910</v>
      </c>
      <c r="B9912" s="231"/>
      <c r="C9912" s="96"/>
      <c r="D9912" s="408" t="e">
        <f>VLOOKUP(C9912,X$4:Z9913,2,FALSE)</f>
        <v>#N/A</v>
      </c>
      <c r="E9912" s="408" t="e">
        <f>VLOOKUP(C9912,X$4:Z9913,3,FALSE)</f>
        <v>#N/A</v>
      </c>
      <c r="F9912" s="97"/>
      <c r="G9912" s="97"/>
      <c r="H9912" s="116"/>
      <c r="I9912" s="116"/>
      <c r="J9912" s="97"/>
      <c r="AD9912" s="476"/>
      <c r="AI9912" s="473"/>
    </row>
    <row r="9913" spans="1:35" s="4" customFormat="1" x14ac:dyDescent="0.25">
      <c r="A9913" s="408">
        <f t="shared" si="148"/>
        <v>9911</v>
      </c>
      <c r="B9913" s="231"/>
      <c r="C9913" s="96"/>
      <c r="D9913" s="408" t="e">
        <f>VLOOKUP(C9913,X$4:Z9914,2,FALSE)</f>
        <v>#N/A</v>
      </c>
      <c r="E9913" s="408" t="e">
        <f>VLOOKUP(C9913,X$4:Z9914,3,FALSE)</f>
        <v>#N/A</v>
      </c>
      <c r="F9913" s="97"/>
      <c r="G9913" s="97"/>
      <c r="H9913" s="116"/>
      <c r="I9913" s="116"/>
      <c r="J9913" s="97"/>
      <c r="AD9913" s="476"/>
      <c r="AI9913" s="473"/>
    </row>
    <row r="9914" spans="1:35" s="4" customFormat="1" x14ac:dyDescent="0.25">
      <c r="A9914" s="408">
        <f t="shared" si="148"/>
        <v>9912</v>
      </c>
      <c r="B9914" s="231"/>
      <c r="C9914" s="96"/>
      <c r="D9914" s="408" t="e">
        <f>VLOOKUP(C9914,X$4:Z9915,2,FALSE)</f>
        <v>#N/A</v>
      </c>
      <c r="E9914" s="408" t="e">
        <f>VLOOKUP(C9914,X$4:Z9915,3,FALSE)</f>
        <v>#N/A</v>
      </c>
      <c r="F9914" s="97"/>
      <c r="G9914" s="97"/>
      <c r="H9914" s="116"/>
      <c r="I9914" s="116"/>
      <c r="J9914" s="97"/>
      <c r="AD9914" s="476"/>
      <c r="AI9914" s="473"/>
    </row>
    <row r="9915" spans="1:35" s="4" customFormat="1" x14ac:dyDescent="0.25">
      <c r="A9915" s="408">
        <f t="shared" si="148"/>
        <v>9913</v>
      </c>
      <c r="B9915" s="231"/>
      <c r="C9915" s="96"/>
      <c r="D9915" s="408" t="e">
        <f>VLOOKUP(C9915,X$4:Z9916,2,FALSE)</f>
        <v>#N/A</v>
      </c>
      <c r="E9915" s="408" t="e">
        <f>VLOOKUP(C9915,X$4:Z9916,3,FALSE)</f>
        <v>#N/A</v>
      </c>
      <c r="F9915" s="97"/>
      <c r="G9915" s="97"/>
      <c r="H9915" s="116"/>
      <c r="I9915" s="116"/>
      <c r="J9915" s="97"/>
      <c r="AD9915" s="476"/>
      <c r="AI9915" s="473"/>
    </row>
    <row r="9916" spans="1:35" s="4" customFormat="1" x14ac:dyDescent="0.25">
      <c r="A9916" s="408">
        <f t="shared" si="148"/>
        <v>9914</v>
      </c>
      <c r="B9916" s="231"/>
      <c r="C9916" s="96"/>
      <c r="D9916" s="408" t="e">
        <f>VLOOKUP(C9916,X$4:Z9917,2,FALSE)</f>
        <v>#N/A</v>
      </c>
      <c r="E9916" s="408" t="e">
        <f>VLOOKUP(C9916,X$4:Z9917,3,FALSE)</f>
        <v>#N/A</v>
      </c>
      <c r="F9916" s="97"/>
      <c r="G9916" s="97"/>
      <c r="H9916" s="116"/>
      <c r="I9916" s="116"/>
      <c r="J9916" s="97"/>
      <c r="AD9916" s="476"/>
      <c r="AI9916" s="473"/>
    </row>
    <row r="9917" spans="1:35" s="4" customFormat="1" x14ac:dyDescent="0.25">
      <c r="A9917" s="408">
        <f t="shared" si="148"/>
        <v>9915</v>
      </c>
      <c r="B9917" s="231"/>
      <c r="C9917" s="96"/>
      <c r="D9917" s="408" t="e">
        <f>VLOOKUP(C9917,X$4:Z9918,2,FALSE)</f>
        <v>#N/A</v>
      </c>
      <c r="E9917" s="408" t="e">
        <f>VLOOKUP(C9917,X$4:Z9918,3,FALSE)</f>
        <v>#N/A</v>
      </c>
      <c r="F9917" s="97"/>
      <c r="G9917" s="97"/>
      <c r="H9917" s="116"/>
      <c r="I9917" s="116"/>
      <c r="J9917" s="97"/>
      <c r="AD9917" s="476"/>
      <c r="AI9917" s="473"/>
    </row>
    <row r="9918" spans="1:35" s="4" customFormat="1" x14ac:dyDescent="0.25">
      <c r="A9918" s="408">
        <f t="shared" si="148"/>
        <v>9916</v>
      </c>
      <c r="B9918" s="231"/>
      <c r="C9918" s="96"/>
      <c r="D9918" s="408" t="e">
        <f>VLOOKUP(C9918,X$4:Z9919,2,FALSE)</f>
        <v>#N/A</v>
      </c>
      <c r="E9918" s="408" t="e">
        <f>VLOOKUP(C9918,X$4:Z9919,3,FALSE)</f>
        <v>#N/A</v>
      </c>
      <c r="F9918" s="97"/>
      <c r="G9918" s="97"/>
      <c r="H9918" s="116"/>
      <c r="I9918" s="116"/>
      <c r="J9918" s="97"/>
      <c r="AD9918" s="476"/>
      <c r="AI9918" s="473"/>
    </row>
    <row r="9919" spans="1:35" s="4" customFormat="1" x14ac:dyDescent="0.25">
      <c r="A9919" s="408">
        <f t="shared" si="148"/>
        <v>9917</v>
      </c>
      <c r="B9919" s="231"/>
      <c r="C9919" s="96"/>
      <c r="D9919" s="408" t="e">
        <f>VLOOKUP(C9919,X$4:Z9920,2,FALSE)</f>
        <v>#N/A</v>
      </c>
      <c r="E9919" s="408" t="e">
        <f>VLOOKUP(C9919,X$4:Z9920,3,FALSE)</f>
        <v>#N/A</v>
      </c>
      <c r="F9919" s="97"/>
      <c r="G9919" s="97"/>
      <c r="H9919" s="116"/>
      <c r="I9919" s="116"/>
      <c r="J9919" s="97"/>
      <c r="AD9919" s="476"/>
      <c r="AI9919" s="473"/>
    </row>
    <row r="9920" spans="1:35" s="4" customFormat="1" x14ac:dyDescent="0.25">
      <c r="A9920" s="408">
        <f t="shared" si="148"/>
        <v>9918</v>
      </c>
      <c r="B9920" s="231"/>
      <c r="C9920" s="96"/>
      <c r="D9920" s="408" t="e">
        <f>VLOOKUP(C9920,X$4:Z9921,2,FALSE)</f>
        <v>#N/A</v>
      </c>
      <c r="E9920" s="408" t="e">
        <f>VLOOKUP(C9920,X$4:Z9921,3,FALSE)</f>
        <v>#N/A</v>
      </c>
      <c r="F9920" s="97"/>
      <c r="G9920" s="97"/>
      <c r="H9920" s="116"/>
      <c r="I9920" s="116"/>
      <c r="J9920" s="97"/>
      <c r="AD9920" s="476"/>
      <c r="AI9920" s="473"/>
    </row>
    <row r="9921" spans="1:35" s="4" customFormat="1" x14ac:dyDescent="0.25">
      <c r="A9921" s="408">
        <f t="shared" si="148"/>
        <v>9919</v>
      </c>
      <c r="B9921" s="231"/>
      <c r="C9921" s="96"/>
      <c r="D9921" s="408" t="e">
        <f>VLOOKUP(C9921,X$4:Z9922,2,FALSE)</f>
        <v>#N/A</v>
      </c>
      <c r="E9921" s="408" t="e">
        <f>VLOOKUP(C9921,X$4:Z9922,3,FALSE)</f>
        <v>#N/A</v>
      </c>
      <c r="F9921" s="97"/>
      <c r="G9921" s="97"/>
      <c r="H9921" s="116"/>
      <c r="I9921" s="116"/>
      <c r="J9921" s="97"/>
      <c r="AD9921" s="476"/>
      <c r="AI9921" s="473"/>
    </row>
    <row r="9922" spans="1:35" s="4" customFormat="1" x14ac:dyDescent="0.25">
      <c r="A9922" s="408">
        <f t="shared" si="148"/>
        <v>9920</v>
      </c>
      <c r="B9922" s="231"/>
      <c r="C9922" s="96"/>
      <c r="D9922" s="408" t="e">
        <f>VLOOKUP(C9922,X$4:Z9923,2,FALSE)</f>
        <v>#N/A</v>
      </c>
      <c r="E9922" s="408" t="e">
        <f>VLOOKUP(C9922,X$4:Z9923,3,FALSE)</f>
        <v>#N/A</v>
      </c>
      <c r="F9922" s="97"/>
      <c r="G9922" s="97"/>
      <c r="H9922" s="116"/>
      <c r="I9922" s="116"/>
      <c r="J9922" s="97"/>
      <c r="AD9922" s="476"/>
      <c r="AI9922" s="473"/>
    </row>
    <row r="9923" spans="1:35" s="4" customFormat="1" x14ac:dyDescent="0.25">
      <c r="A9923" s="408">
        <f t="shared" si="148"/>
        <v>9921</v>
      </c>
      <c r="B9923" s="231"/>
      <c r="C9923" s="96"/>
      <c r="D9923" s="408" t="e">
        <f>VLOOKUP(C9923,X$4:Z9924,2,FALSE)</f>
        <v>#N/A</v>
      </c>
      <c r="E9923" s="408" t="e">
        <f>VLOOKUP(C9923,X$4:Z9924,3,FALSE)</f>
        <v>#N/A</v>
      </c>
      <c r="F9923" s="97"/>
      <c r="G9923" s="97"/>
      <c r="H9923" s="116"/>
      <c r="I9923" s="116"/>
      <c r="J9923" s="97"/>
      <c r="AD9923" s="476"/>
      <c r="AI9923" s="473"/>
    </row>
    <row r="9924" spans="1:35" s="4" customFormat="1" x14ac:dyDescent="0.25">
      <c r="A9924" s="408">
        <f t="shared" si="148"/>
        <v>9922</v>
      </c>
      <c r="B9924" s="231"/>
      <c r="C9924" s="96"/>
      <c r="D9924" s="408" t="e">
        <f>VLOOKUP(C9924,X$4:Z9925,2,FALSE)</f>
        <v>#N/A</v>
      </c>
      <c r="E9924" s="408" t="e">
        <f>VLOOKUP(C9924,X$4:Z9925,3,FALSE)</f>
        <v>#N/A</v>
      </c>
      <c r="F9924" s="97"/>
      <c r="G9924" s="97"/>
      <c r="H9924" s="116"/>
      <c r="I9924" s="116"/>
      <c r="J9924" s="97"/>
      <c r="AD9924" s="476"/>
      <c r="AI9924" s="473"/>
    </row>
    <row r="9925" spans="1:35" s="4" customFormat="1" x14ac:dyDescent="0.25">
      <c r="A9925" s="408">
        <f t="shared" si="148"/>
        <v>9923</v>
      </c>
      <c r="B9925" s="231"/>
      <c r="C9925" s="96"/>
      <c r="D9925" s="408" t="e">
        <f>VLOOKUP(C9925,X$4:Z9926,2,FALSE)</f>
        <v>#N/A</v>
      </c>
      <c r="E9925" s="408" t="e">
        <f>VLOOKUP(C9925,X$4:Z9926,3,FALSE)</f>
        <v>#N/A</v>
      </c>
      <c r="F9925" s="97"/>
      <c r="G9925" s="97"/>
      <c r="H9925" s="116"/>
      <c r="I9925" s="116"/>
      <c r="J9925" s="97"/>
      <c r="AD9925" s="476"/>
      <c r="AI9925" s="473"/>
    </row>
    <row r="9926" spans="1:35" s="4" customFormat="1" x14ac:dyDescent="0.25">
      <c r="A9926" s="408">
        <f t="shared" si="148"/>
        <v>9924</v>
      </c>
      <c r="B9926" s="231"/>
      <c r="C9926" s="96"/>
      <c r="D9926" s="408" t="e">
        <f>VLOOKUP(C9926,X$4:Z9927,2,FALSE)</f>
        <v>#N/A</v>
      </c>
      <c r="E9926" s="408" t="e">
        <f>VLOOKUP(C9926,X$4:Z9927,3,FALSE)</f>
        <v>#N/A</v>
      </c>
      <c r="F9926" s="97"/>
      <c r="G9926" s="97"/>
      <c r="H9926" s="116"/>
      <c r="I9926" s="116"/>
      <c r="J9926" s="97"/>
      <c r="AD9926" s="476"/>
      <c r="AI9926" s="473"/>
    </row>
    <row r="9927" spans="1:35" s="4" customFormat="1" x14ac:dyDescent="0.25">
      <c r="A9927" s="408">
        <f t="shared" si="148"/>
        <v>9925</v>
      </c>
      <c r="B9927" s="231"/>
      <c r="C9927" s="96"/>
      <c r="D9927" s="408" t="e">
        <f>VLOOKUP(C9927,X$4:Z9928,2,FALSE)</f>
        <v>#N/A</v>
      </c>
      <c r="E9927" s="408" t="e">
        <f>VLOOKUP(C9927,X$4:Z9928,3,FALSE)</f>
        <v>#N/A</v>
      </c>
      <c r="F9927" s="97"/>
      <c r="G9927" s="97"/>
      <c r="H9927" s="116"/>
      <c r="I9927" s="116"/>
      <c r="J9927" s="97"/>
      <c r="AD9927" s="476"/>
      <c r="AI9927" s="473"/>
    </row>
    <row r="9928" spans="1:35" s="4" customFormat="1" x14ac:dyDescent="0.25">
      <c r="A9928" s="408">
        <f t="shared" si="148"/>
        <v>9926</v>
      </c>
      <c r="B9928" s="231"/>
      <c r="C9928" s="96"/>
      <c r="D9928" s="408" t="e">
        <f>VLOOKUP(C9928,X$4:Z9929,2,FALSE)</f>
        <v>#N/A</v>
      </c>
      <c r="E9928" s="408" t="e">
        <f>VLOOKUP(C9928,X$4:Z9929,3,FALSE)</f>
        <v>#N/A</v>
      </c>
      <c r="F9928" s="97"/>
      <c r="G9928" s="97"/>
      <c r="H9928" s="116"/>
      <c r="I9928" s="116"/>
      <c r="J9928" s="97"/>
      <c r="AD9928" s="476"/>
      <c r="AI9928" s="473"/>
    </row>
    <row r="9929" spans="1:35" s="4" customFormat="1" x14ac:dyDescent="0.25">
      <c r="A9929" s="408">
        <f t="shared" si="148"/>
        <v>9927</v>
      </c>
      <c r="B9929" s="231"/>
      <c r="C9929" s="96"/>
      <c r="D9929" s="408" t="e">
        <f>VLOOKUP(C9929,X$4:Z9930,2,FALSE)</f>
        <v>#N/A</v>
      </c>
      <c r="E9929" s="408" t="e">
        <f>VLOOKUP(C9929,X$4:Z9930,3,FALSE)</f>
        <v>#N/A</v>
      </c>
      <c r="F9929" s="97"/>
      <c r="G9929" s="97"/>
      <c r="H9929" s="116"/>
      <c r="I9929" s="116"/>
      <c r="J9929" s="97"/>
      <c r="AD9929" s="476"/>
      <c r="AI9929" s="473"/>
    </row>
    <row r="9930" spans="1:35" s="4" customFormat="1" x14ac:dyDescent="0.25">
      <c r="A9930" s="408">
        <f t="shared" si="148"/>
        <v>9928</v>
      </c>
      <c r="B9930" s="231"/>
      <c r="C9930" s="96"/>
      <c r="D9930" s="408" t="e">
        <f>VLOOKUP(C9930,X$4:Z9931,2,FALSE)</f>
        <v>#N/A</v>
      </c>
      <c r="E9930" s="408" t="e">
        <f>VLOOKUP(C9930,X$4:Z9931,3,FALSE)</f>
        <v>#N/A</v>
      </c>
      <c r="F9930" s="97"/>
      <c r="G9930" s="97"/>
      <c r="H9930" s="116"/>
      <c r="I9930" s="116"/>
      <c r="J9930" s="97"/>
      <c r="AD9930" s="476"/>
      <c r="AI9930" s="473"/>
    </row>
    <row r="9931" spans="1:35" s="4" customFormat="1" x14ac:dyDescent="0.25">
      <c r="A9931" s="408">
        <f t="shared" si="148"/>
        <v>9929</v>
      </c>
      <c r="B9931" s="231"/>
      <c r="C9931" s="96"/>
      <c r="D9931" s="408" t="e">
        <f>VLOOKUP(C9931,X$4:Z9932,2,FALSE)</f>
        <v>#N/A</v>
      </c>
      <c r="E9931" s="408" t="e">
        <f>VLOOKUP(C9931,X$4:Z9932,3,FALSE)</f>
        <v>#N/A</v>
      </c>
      <c r="F9931" s="97"/>
      <c r="G9931" s="97"/>
      <c r="H9931" s="116"/>
      <c r="I9931" s="116"/>
      <c r="J9931" s="97"/>
      <c r="AD9931" s="476"/>
      <c r="AI9931" s="473"/>
    </row>
    <row r="9932" spans="1:35" s="4" customFormat="1" x14ac:dyDescent="0.25">
      <c r="A9932" s="408">
        <f t="shared" si="148"/>
        <v>9930</v>
      </c>
      <c r="B9932" s="231"/>
      <c r="C9932" s="96"/>
      <c r="D9932" s="408" t="e">
        <f>VLOOKUP(C9932,X$4:Z9933,2,FALSE)</f>
        <v>#N/A</v>
      </c>
      <c r="E9932" s="408" t="e">
        <f>VLOOKUP(C9932,X$4:Z9933,3,FALSE)</f>
        <v>#N/A</v>
      </c>
      <c r="F9932" s="97"/>
      <c r="G9932" s="97"/>
      <c r="H9932" s="116"/>
      <c r="I9932" s="116"/>
      <c r="J9932" s="97"/>
      <c r="AD9932" s="476"/>
      <c r="AI9932" s="473"/>
    </row>
    <row r="9933" spans="1:35" s="4" customFormat="1" x14ac:dyDescent="0.25">
      <c r="A9933" s="408">
        <f t="shared" si="148"/>
        <v>9931</v>
      </c>
      <c r="B9933" s="231"/>
      <c r="C9933" s="96"/>
      <c r="D9933" s="408" t="e">
        <f>VLOOKUP(C9933,X$4:Z9934,2,FALSE)</f>
        <v>#N/A</v>
      </c>
      <c r="E9933" s="408" t="e">
        <f>VLOOKUP(C9933,X$4:Z9934,3,FALSE)</f>
        <v>#N/A</v>
      </c>
      <c r="F9933" s="97"/>
      <c r="G9933" s="97"/>
      <c r="H9933" s="116"/>
      <c r="I9933" s="116"/>
      <c r="J9933" s="97"/>
      <c r="AD9933" s="476"/>
      <c r="AI9933" s="473"/>
    </row>
    <row r="9934" spans="1:35" s="4" customFormat="1" x14ac:dyDescent="0.25">
      <c r="A9934" s="408">
        <f t="shared" si="148"/>
        <v>9932</v>
      </c>
      <c r="B9934" s="231"/>
      <c r="C9934" s="96"/>
      <c r="D9934" s="408" t="e">
        <f>VLOOKUP(C9934,X$4:Z9935,2,FALSE)</f>
        <v>#N/A</v>
      </c>
      <c r="E9934" s="408" t="e">
        <f>VLOOKUP(C9934,X$4:Z9935,3,FALSE)</f>
        <v>#N/A</v>
      </c>
      <c r="F9934" s="97"/>
      <c r="G9934" s="97"/>
      <c r="H9934" s="116"/>
      <c r="I9934" s="116"/>
      <c r="J9934" s="97"/>
      <c r="AD9934" s="476"/>
      <c r="AI9934" s="473"/>
    </row>
    <row r="9935" spans="1:35" s="4" customFormat="1" x14ac:dyDescent="0.25">
      <c r="A9935" s="408">
        <f t="shared" si="148"/>
        <v>9933</v>
      </c>
      <c r="B9935" s="231"/>
      <c r="C9935" s="96"/>
      <c r="D9935" s="408" t="e">
        <f>VLOOKUP(C9935,X$4:Z9936,2,FALSE)</f>
        <v>#N/A</v>
      </c>
      <c r="E9935" s="408" t="e">
        <f>VLOOKUP(C9935,X$4:Z9936,3,FALSE)</f>
        <v>#N/A</v>
      </c>
      <c r="F9935" s="97"/>
      <c r="G9935" s="97"/>
      <c r="H9935" s="116"/>
      <c r="I9935" s="116"/>
      <c r="J9935" s="97"/>
      <c r="AD9935" s="476"/>
      <c r="AI9935" s="473"/>
    </row>
    <row r="9936" spans="1:35" s="4" customFormat="1" x14ac:dyDescent="0.25">
      <c r="A9936" s="408">
        <f t="shared" si="148"/>
        <v>9934</v>
      </c>
      <c r="B9936" s="231"/>
      <c r="C9936" s="96"/>
      <c r="D9936" s="408" t="e">
        <f>VLOOKUP(C9936,X$4:Z9937,2,FALSE)</f>
        <v>#N/A</v>
      </c>
      <c r="E9936" s="408" t="e">
        <f>VLOOKUP(C9936,X$4:Z9937,3,FALSE)</f>
        <v>#N/A</v>
      </c>
      <c r="F9936" s="97"/>
      <c r="G9936" s="97"/>
      <c r="H9936" s="116"/>
      <c r="I9936" s="116"/>
      <c r="J9936" s="97"/>
      <c r="AD9936" s="476"/>
      <c r="AI9936" s="473"/>
    </row>
    <row r="9937" spans="1:35" s="4" customFormat="1" x14ac:dyDescent="0.25">
      <c r="A9937" s="408">
        <f t="shared" si="148"/>
        <v>9935</v>
      </c>
      <c r="B9937" s="231"/>
      <c r="C9937" s="96"/>
      <c r="D9937" s="408" t="e">
        <f>VLOOKUP(C9937,X$4:Z9938,2,FALSE)</f>
        <v>#N/A</v>
      </c>
      <c r="E9937" s="408" t="e">
        <f>VLOOKUP(C9937,X$4:Z9938,3,FALSE)</f>
        <v>#N/A</v>
      </c>
      <c r="F9937" s="97"/>
      <c r="G9937" s="97"/>
      <c r="H9937" s="116"/>
      <c r="I9937" s="116"/>
      <c r="J9937" s="97"/>
      <c r="AD9937" s="476"/>
      <c r="AI9937" s="473"/>
    </row>
    <row r="9938" spans="1:35" s="4" customFormat="1" x14ac:dyDescent="0.25">
      <c r="A9938" s="408">
        <f t="shared" si="148"/>
        <v>9936</v>
      </c>
      <c r="B9938" s="231"/>
      <c r="C9938" s="96"/>
      <c r="D9938" s="408" t="e">
        <f>VLOOKUP(C9938,X$4:Z9939,2,FALSE)</f>
        <v>#N/A</v>
      </c>
      <c r="E9938" s="408" t="e">
        <f>VLOOKUP(C9938,X$4:Z9939,3,FALSE)</f>
        <v>#N/A</v>
      </c>
      <c r="F9938" s="97"/>
      <c r="G9938" s="97"/>
      <c r="H9938" s="116"/>
      <c r="I9938" s="116"/>
      <c r="J9938" s="97"/>
      <c r="AD9938" s="476"/>
      <c r="AI9938" s="473"/>
    </row>
    <row r="9939" spans="1:35" s="4" customFormat="1" x14ac:dyDescent="0.25">
      <c r="A9939" s="408">
        <f t="shared" si="148"/>
        <v>9937</v>
      </c>
      <c r="B9939" s="231"/>
      <c r="C9939" s="96"/>
      <c r="D9939" s="408" t="e">
        <f>VLOOKUP(C9939,X$4:Z9940,2,FALSE)</f>
        <v>#N/A</v>
      </c>
      <c r="E9939" s="408" t="e">
        <f>VLOOKUP(C9939,X$4:Z9940,3,FALSE)</f>
        <v>#N/A</v>
      </c>
      <c r="F9939" s="97"/>
      <c r="G9939" s="97"/>
      <c r="H9939" s="116"/>
      <c r="I9939" s="116"/>
      <c r="J9939" s="97"/>
      <c r="AD9939" s="476"/>
      <c r="AI9939" s="473"/>
    </row>
    <row r="9940" spans="1:35" s="4" customFormat="1" x14ac:dyDescent="0.25">
      <c r="A9940" s="408">
        <f t="shared" si="148"/>
        <v>9938</v>
      </c>
      <c r="B9940" s="231"/>
      <c r="C9940" s="96"/>
      <c r="D9940" s="408" t="e">
        <f>VLOOKUP(C9940,X$4:Z9941,2,FALSE)</f>
        <v>#N/A</v>
      </c>
      <c r="E9940" s="408" t="e">
        <f>VLOOKUP(C9940,X$4:Z9941,3,FALSE)</f>
        <v>#N/A</v>
      </c>
      <c r="F9940" s="97"/>
      <c r="G9940" s="97"/>
      <c r="H9940" s="116"/>
      <c r="I9940" s="116"/>
      <c r="J9940" s="97"/>
      <c r="AD9940" s="476"/>
      <c r="AI9940" s="473"/>
    </row>
    <row r="9941" spans="1:35" s="4" customFormat="1" x14ac:dyDescent="0.25">
      <c r="A9941" s="408">
        <f t="shared" si="148"/>
        <v>9939</v>
      </c>
      <c r="B9941" s="231"/>
      <c r="C9941" s="96"/>
      <c r="D9941" s="408" t="e">
        <f>VLOOKUP(C9941,X$4:Z9942,2,FALSE)</f>
        <v>#N/A</v>
      </c>
      <c r="E9941" s="408" t="e">
        <f>VLOOKUP(C9941,X$4:Z9942,3,FALSE)</f>
        <v>#N/A</v>
      </c>
      <c r="F9941" s="97"/>
      <c r="G9941" s="97"/>
      <c r="H9941" s="116"/>
      <c r="I9941" s="116"/>
      <c r="J9941" s="97"/>
      <c r="AD9941" s="476"/>
      <c r="AI9941" s="473"/>
    </row>
    <row r="9942" spans="1:35" s="4" customFormat="1" x14ac:dyDescent="0.25">
      <c r="A9942" s="408">
        <f t="shared" si="148"/>
        <v>9940</v>
      </c>
      <c r="B9942" s="231"/>
      <c r="C9942" s="96"/>
      <c r="D9942" s="408" t="e">
        <f>VLOOKUP(C9942,X$4:Z9943,2,FALSE)</f>
        <v>#N/A</v>
      </c>
      <c r="E9942" s="408" t="e">
        <f>VLOOKUP(C9942,X$4:Z9943,3,FALSE)</f>
        <v>#N/A</v>
      </c>
      <c r="F9942" s="97"/>
      <c r="G9942" s="97"/>
      <c r="H9942" s="116"/>
      <c r="I9942" s="116"/>
      <c r="J9942" s="97"/>
      <c r="AD9942" s="476"/>
      <c r="AI9942" s="473"/>
    </row>
    <row r="9943" spans="1:35" s="4" customFormat="1" x14ac:dyDescent="0.25">
      <c r="A9943" s="408">
        <f t="shared" si="148"/>
        <v>9941</v>
      </c>
      <c r="B9943" s="231"/>
      <c r="C9943" s="96"/>
      <c r="D9943" s="408" t="e">
        <f>VLOOKUP(C9943,X$4:Z9944,2,FALSE)</f>
        <v>#N/A</v>
      </c>
      <c r="E9943" s="408" t="e">
        <f>VLOOKUP(C9943,X$4:Z9944,3,FALSE)</f>
        <v>#N/A</v>
      </c>
      <c r="F9943" s="97"/>
      <c r="G9943" s="97"/>
      <c r="H9943" s="116"/>
      <c r="I9943" s="116"/>
      <c r="J9943" s="97"/>
      <c r="AD9943" s="476"/>
      <c r="AI9943" s="473"/>
    </row>
    <row r="9944" spans="1:35" s="4" customFormat="1" x14ac:dyDescent="0.25">
      <c r="A9944" s="408">
        <f t="shared" si="148"/>
        <v>9942</v>
      </c>
      <c r="B9944" s="231"/>
      <c r="C9944" s="96"/>
      <c r="D9944" s="408" t="e">
        <f>VLOOKUP(C9944,X$4:Z9945,2,FALSE)</f>
        <v>#N/A</v>
      </c>
      <c r="E9944" s="408" t="e">
        <f>VLOOKUP(C9944,X$4:Z9945,3,FALSE)</f>
        <v>#N/A</v>
      </c>
      <c r="F9944" s="97"/>
      <c r="G9944" s="97"/>
      <c r="H9944" s="116"/>
      <c r="I9944" s="116"/>
      <c r="J9944" s="97"/>
      <c r="AD9944" s="476"/>
      <c r="AI9944" s="473"/>
    </row>
    <row r="9945" spans="1:35" s="4" customFormat="1" x14ac:dyDescent="0.25">
      <c r="A9945" s="408">
        <f t="shared" si="148"/>
        <v>9943</v>
      </c>
      <c r="B9945" s="231"/>
      <c r="C9945" s="96"/>
      <c r="D9945" s="408" t="e">
        <f>VLOOKUP(C9945,X$4:Z9946,2,FALSE)</f>
        <v>#N/A</v>
      </c>
      <c r="E9945" s="408" t="e">
        <f>VLOOKUP(C9945,X$4:Z9946,3,FALSE)</f>
        <v>#N/A</v>
      </c>
      <c r="F9945" s="97"/>
      <c r="G9945" s="97"/>
      <c r="H9945" s="116"/>
      <c r="I9945" s="116"/>
      <c r="J9945" s="97"/>
      <c r="AD9945" s="476"/>
      <c r="AI9945" s="473"/>
    </row>
    <row r="9946" spans="1:35" s="4" customFormat="1" x14ac:dyDescent="0.25">
      <c r="A9946" s="408">
        <f t="shared" si="148"/>
        <v>9944</v>
      </c>
      <c r="B9946" s="231"/>
      <c r="C9946" s="96"/>
      <c r="D9946" s="408" t="e">
        <f>VLOOKUP(C9946,X$4:Z9947,2,FALSE)</f>
        <v>#N/A</v>
      </c>
      <c r="E9946" s="408" t="e">
        <f>VLOOKUP(C9946,X$4:Z9947,3,FALSE)</f>
        <v>#N/A</v>
      </c>
      <c r="F9946" s="97"/>
      <c r="G9946" s="97"/>
      <c r="H9946" s="116"/>
      <c r="I9946" s="116"/>
      <c r="J9946" s="97"/>
      <c r="AD9946" s="476"/>
      <c r="AI9946" s="473"/>
    </row>
    <row r="9947" spans="1:35" s="4" customFormat="1" x14ac:dyDescent="0.25">
      <c r="A9947" s="408">
        <f t="shared" si="148"/>
        <v>9945</v>
      </c>
      <c r="B9947" s="231"/>
      <c r="C9947" s="96"/>
      <c r="D9947" s="408" t="e">
        <f>VLOOKUP(C9947,X$4:Z9948,2,FALSE)</f>
        <v>#N/A</v>
      </c>
      <c r="E9947" s="408" t="e">
        <f>VLOOKUP(C9947,X$4:Z9948,3,FALSE)</f>
        <v>#N/A</v>
      </c>
      <c r="F9947" s="97"/>
      <c r="G9947" s="97"/>
      <c r="H9947" s="116"/>
      <c r="I9947" s="116"/>
      <c r="J9947" s="97"/>
      <c r="AD9947" s="476"/>
      <c r="AI9947" s="473"/>
    </row>
    <row r="9948" spans="1:35" s="4" customFormat="1" x14ac:dyDescent="0.25">
      <c r="A9948" s="408">
        <f t="shared" si="148"/>
        <v>9946</v>
      </c>
      <c r="B9948" s="231"/>
      <c r="C9948" s="96"/>
      <c r="D9948" s="408" t="e">
        <f>VLOOKUP(C9948,X$4:Z9949,2,FALSE)</f>
        <v>#N/A</v>
      </c>
      <c r="E9948" s="408" t="e">
        <f>VLOOKUP(C9948,X$4:Z9949,3,FALSE)</f>
        <v>#N/A</v>
      </c>
      <c r="F9948" s="97"/>
      <c r="G9948" s="97"/>
      <c r="H9948" s="116"/>
      <c r="I9948" s="116"/>
      <c r="J9948" s="97"/>
      <c r="AD9948" s="476"/>
      <c r="AI9948" s="473"/>
    </row>
    <row r="9949" spans="1:35" s="4" customFormat="1" x14ac:dyDescent="0.25">
      <c r="A9949" s="408">
        <f t="shared" si="148"/>
        <v>9947</v>
      </c>
      <c r="B9949" s="231"/>
      <c r="C9949" s="96"/>
      <c r="D9949" s="408" t="e">
        <f>VLOOKUP(C9949,X$4:Z9950,2,FALSE)</f>
        <v>#N/A</v>
      </c>
      <c r="E9949" s="408" t="e">
        <f>VLOOKUP(C9949,X$4:Z9950,3,FALSE)</f>
        <v>#N/A</v>
      </c>
      <c r="F9949" s="97"/>
      <c r="G9949" s="97"/>
      <c r="H9949" s="116"/>
      <c r="I9949" s="116"/>
      <c r="J9949" s="97"/>
      <c r="AD9949" s="476"/>
      <c r="AI9949" s="473"/>
    </row>
    <row r="9950" spans="1:35" s="4" customFormat="1" x14ac:dyDescent="0.25">
      <c r="A9950" s="408">
        <f t="shared" si="148"/>
        <v>9948</v>
      </c>
      <c r="B9950" s="231"/>
      <c r="C9950" s="96"/>
      <c r="D9950" s="408" t="e">
        <f>VLOOKUP(C9950,X$4:Z9951,2,FALSE)</f>
        <v>#N/A</v>
      </c>
      <c r="E9950" s="408" t="e">
        <f>VLOOKUP(C9950,X$4:Z9951,3,FALSE)</f>
        <v>#N/A</v>
      </c>
      <c r="F9950" s="97"/>
      <c r="G9950" s="97"/>
      <c r="H9950" s="116"/>
      <c r="I9950" s="116"/>
      <c r="J9950" s="97"/>
      <c r="AD9950" s="476"/>
      <c r="AI9950" s="473"/>
    </row>
    <row r="9951" spans="1:35" s="4" customFormat="1" x14ac:dyDescent="0.25">
      <c r="A9951" s="408">
        <f t="shared" si="148"/>
        <v>9949</v>
      </c>
      <c r="B9951" s="231"/>
      <c r="C9951" s="96"/>
      <c r="D9951" s="408" t="e">
        <f>VLOOKUP(C9951,X$4:Z9952,2,FALSE)</f>
        <v>#N/A</v>
      </c>
      <c r="E9951" s="408" t="e">
        <f>VLOOKUP(C9951,X$4:Z9952,3,FALSE)</f>
        <v>#N/A</v>
      </c>
      <c r="F9951" s="97"/>
      <c r="G9951" s="97"/>
      <c r="H9951" s="116"/>
      <c r="I9951" s="116"/>
      <c r="J9951" s="97"/>
      <c r="AD9951" s="476"/>
      <c r="AI9951" s="473"/>
    </row>
    <row r="9952" spans="1:35" s="4" customFormat="1" x14ac:dyDescent="0.25">
      <c r="A9952" s="408">
        <f t="shared" si="148"/>
        <v>9950</v>
      </c>
      <c r="B9952" s="231"/>
      <c r="C9952" s="96"/>
      <c r="D9952" s="408" t="e">
        <f>VLOOKUP(C9952,X$4:Z9953,2,FALSE)</f>
        <v>#N/A</v>
      </c>
      <c r="E9952" s="408" t="e">
        <f>VLOOKUP(C9952,X$4:Z9953,3,FALSE)</f>
        <v>#N/A</v>
      </c>
      <c r="F9952" s="97"/>
      <c r="G9952" s="97"/>
      <c r="H9952" s="116"/>
      <c r="I9952" s="116"/>
      <c r="J9952" s="97"/>
      <c r="AD9952" s="476"/>
      <c r="AI9952" s="473"/>
    </row>
    <row r="9953" spans="1:35" s="4" customFormat="1" x14ac:dyDescent="0.25">
      <c r="A9953" s="408">
        <f t="shared" si="148"/>
        <v>9951</v>
      </c>
      <c r="B9953" s="231"/>
      <c r="C9953" s="96"/>
      <c r="D9953" s="408" t="e">
        <f>VLOOKUP(C9953,X$4:Z9954,2,FALSE)</f>
        <v>#N/A</v>
      </c>
      <c r="E9953" s="408" t="e">
        <f>VLOOKUP(C9953,X$4:Z9954,3,FALSE)</f>
        <v>#N/A</v>
      </c>
      <c r="F9953" s="97"/>
      <c r="G9953" s="97"/>
      <c r="H9953" s="116"/>
      <c r="I9953" s="116"/>
      <c r="J9953" s="97"/>
      <c r="AD9953" s="476"/>
      <c r="AI9953" s="473"/>
    </row>
    <row r="9954" spans="1:35" s="4" customFormat="1" x14ac:dyDescent="0.25">
      <c r="A9954" s="408">
        <f t="shared" si="148"/>
        <v>9952</v>
      </c>
      <c r="B9954" s="231"/>
      <c r="C9954" s="96"/>
      <c r="D9954" s="408" t="e">
        <f>VLOOKUP(C9954,X$4:Z9955,2,FALSE)</f>
        <v>#N/A</v>
      </c>
      <c r="E9954" s="408" t="e">
        <f>VLOOKUP(C9954,X$4:Z9955,3,FALSE)</f>
        <v>#N/A</v>
      </c>
      <c r="F9954" s="97"/>
      <c r="G9954" s="97"/>
      <c r="H9954" s="116"/>
      <c r="I9954" s="116"/>
      <c r="J9954" s="97"/>
      <c r="AD9954" s="476"/>
      <c r="AI9954" s="473"/>
    </row>
    <row r="9955" spans="1:35" s="4" customFormat="1" x14ac:dyDescent="0.25">
      <c r="A9955" s="408">
        <f t="shared" si="148"/>
        <v>9953</v>
      </c>
      <c r="B9955" s="231"/>
      <c r="C9955" s="96"/>
      <c r="D9955" s="408" t="e">
        <f>VLOOKUP(C9955,X$4:Z9956,2,FALSE)</f>
        <v>#N/A</v>
      </c>
      <c r="E9955" s="408" t="e">
        <f>VLOOKUP(C9955,X$4:Z9956,3,FALSE)</f>
        <v>#N/A</v>
      </c>
      <c r="F9955" s="97"/>
      <c r="G9955" s="97"/>
      <c r="H9955" s="116"/>
      <c r="I9955" s="116"/>
      <c r="J9955" s="97"/>
      <c r="AD9955" s="476"/>
      <c r="AI9955" s="473"/>
    </row>
    <row r="9956" spans="1:35" s="4" customFormat="1" x14ac:dyDescent="0.25">
      <c r="A9956" s="408">
        <f t="shared" ref="A9956:A10019" si="149">ROW()-2</f>
        <v>9954</v>
      </c>
      <c r="B9956" s="231"/>
      <c r="C9956" s="96"/>
      <c r="D9956" s="408" t="e">
        <f>VLOOKUP(C9956,X$4:Z9957,2,FALSE)</f>
        <v>#N/A</v>
      </c>
      <c r="E9956" s="408" t="e">
        <f>VLOOKUP(C9956,X$4:Z9957,3,FALSE)</f>
        <v>#N/A</v>
      </c>
      <c r="F9956" s="97"/>
      <c r="G9956" s="97"/>
      <c r="H9956" s="116"/>
      <c r="I9956" s="116"/>
      <c r="J9956" s="97"/>
      <c r="AD9956" s="476"/>
      <c r="AI9956" s="473"/>
    </row>
    <row r="9957" spans="1:35" s="4" customFormat="1" x14ac:dyDescent="0.25">
      <c r="A9957" s="408">
        <f t="shared" si="149"/>
        <v>9955</v>
      </c>
      <c r="B9957" s="231"/>
      <c r="C9957" s="96"/>
      <c r="D9957" s="408" t="e">
        <f>VLOOKUP(C9957,X$4:Z9958,2,FALSE)</f>
        <v>#N/A</v>
      </c>
      <c r="E9957" s="408" t="e">
        <f>VLOOKUP(C9957,X$4:Z9958,3,FALSE)</f>
        <v>#N/A</v>
      </c>
      <c r="F9957" s="97"/>
      <c r="G9957" s="97"/>
      <c r="H9957" s="116"/>
      <c r="I9957" s="116"/>
      <c r="J9957" s="97"/>
      <c r="AD9957" s="476"/>
      <c r="AI9957" s="473"/>
    </row>
    <row r="9958" spans="1:35" s="4" customFormat="1" x14ac:dyDescent="0.25">
      <c r="A9958" s="408">
        <f t="shared" si="149"/>
        <v>9956</v>
      </c>
      <c r="B9958" s="231"/>
      <c r="C9958" s="96"/>
      <c r="D9958" s="408" t="e">
        <f>VLOOKUP(C9958,X$4:Z9959,2,FALSE)</f>
        <v>#N/A</v>
      </c>
      <c r="E9958" s="408" t="e">
        <f>VLOOKUP(C9958,X$4:Z9959,3,FALSE)</f>
        <v>#N/A</v>
      </c>
      <c r="F9958" s="97"/>
      <c r="G9958" s="97"/>
      <c r="H9958" s="116"/>
      <c r="I9958" s="116"/>
      <c r="J9958" s="97"/>
      <c r="AD9958" s="476"/>
      <c r="AI9958" s="473"/>
    </row>
    <row r="9959" spans="1:35" s="4" customFormat="1" x14ac:dyDescent="0.25">
      <c r="A9959" s="408">
        <f t="shared" si="149"/>
        <v>9957</v>
      </c>
      <c r="B9959" s="231"/>
      <c r="C9959" s="96"/>
      <c r="D9959" s="408" t="e">
        <f>VLOOKUP(C9959,X$4:Z9960,2,FALSE)</f>
        <v>#N/A</v>
      </c>
      <c r="E9959" s="408" t="e">
        <f>VLOOKUP(C9959,X$4:Z9960,3,FALSE)</f>
        <v>#N/A</v>
      </c>
      <c r="F9959" s="97"/>
      <c r="G9959" s="97"/>
      <c r="H9959" s="116"/>
      <c r="I9959" s="116"/>
      <c r="J9959" s="97"/>
      <c r="AD9959" s="476"/>
      <c r="AI9959" s="473"/>
    </row>
    <row r="9960" spans="1:35" s="4" customFormat="1" x14ac:dyDescent="0.25">
      <c r="A9960" s="408">
        <f t="shared" si="149"/>
        <v>9958</v>
      </c>
      <c r="B9960" s="231"/>
      <c r="C9960" s="96"/>
      <c r="D9960" s="408" t="e">
        <f>VLOOKUP(C9960,X$4:Z9961,2,FALSE)</f>
        <v>#N/A</v>
      </c>
      <c r="E9960" s="408" t="e">
        <f>VLOOKUP(C9960,X$4:Z9961,3,FALSE)</f>
        <v>#N/A</v>
      </c>
      <c r="F9960" s="97"/>
      <c r="G9960" s="97"/>
      <c r="H9960" s="116"/>
      <c r="I9960" s="116"/>
      <c r="J9960" s="97"/>
      <c r="AD9960" s="476"/>
      <c r="AI9960" s="473"/>
    </row>
    <row r="9961" spans="1:35" s="4" customFormat="1" x14ac:dyDescent="0.25">
      <c r="A9961" s="408">
        <f t="shared" si="149"/>
        <v>9959</v>
      </c>
      <c r="B9961" s="231"/>
      <c r="C9961" s="96"/>
      <c r="D9961" s="408" t="e">
        <f>VLOOKUP(C9961,X$4:Z9962,2,FALSE)</f>
        <v>#N/A</v>
      </c>
      <c r="E9961" s="408" t="e">
        <f>VLOOKUP(C9961,X$4:Z9962,3,FALSE)</f>
        <v>#N/A</v>
      </c>
      <c r="F9961" s="97"/>
      <c r="G9961" s="97"/>
      <c r="H9961" s="116"/>
      <c r="I9961" s="116"/>
      <c r="J9961" s="97"/>
      <c r="AD9961" s="476"/>
      <c r="AI9961" s="473"/>
    </row>
    <row r="9962" spans="1:35" s="4" customFormat="1" x14ac:dyDescent="0.25">
      <c r="A9962" s="408">
        <f t="shared" si="149"/>
        <v>9960</v>
      </c>
      <c r="B9962" s="231"/>
      <c r="C9962" s="96"/>
      <c r="D9962" s="408" t="e">
        <f>VLOOKUP(C9962,X$4:Z9963,2,FALSE)</f>
        <v>#N/A</v>
      </c>
      <c r="E9962" s="408" t="e">
        <f>VLOOKUP(C9962,X$4:Z9963,3,FALSE)</f>
        <v>#N/A</v>
      </c>
      <c r="F9962" s="97"/>
      <c r="G9962" s="97"/>
      <c r="H9962" s="116"/>
      <c r="I9962" s="116"/>
      <c r="J9962" s="97"/>
      <c r="AD9962" s="476"/>
      <c r="AI9962" s="473"/>
    </row>
    <row r="9963" spans="1:35" s="4" customFormat="1" x14ac:dyDescent="0.25">
      <c r="A9963" s="408">
        <f t="shared" si="149"/>
        <v>9961</v>
      </c>
      <c r="B9963" s="231"/>
      <c r="C9963" s="96"/>
      <c r="D9963" s="408" t="e">
        <f>VLOOKUP(C9963,X$4:Z9964,2,FALSE)</f>
        <v>#N/A</v>
      </c>
      <c r="E9963" s="408" t="e">
        <f>VLOOKUP(C9963,X$4:Z9964,3,FALSE)</f>
        <v>#N/A</v>
      </c>
      <c r="F9963" s="97"/>
      <c r="G9963" s="97"/>
      <c r="H9963" s="116"/>
      <c r="I9963" s="116"/>
      <c r="J9963" s="97"/>
      <c r="AD9963" s="476"/>
      <c r="AI9963" s="473"/>
    </row>
    <row r="9964" spans="1:35" s="4" customFormat="1" x14ac:dyDescent="0.25">
      <c r="A9964" s="408">
        <f t="shared" si="149"/>
        <v>9962</v>
      </c>
      <c r="B9964" s="231"/>
      <c r="C9964" s="96"/>
      <c r="D9964" s="408" t="e">
        <f>VLOOKUP(C9964,X$4:Z9965,2,FALSE)</f>
        <v>#N/A</v>
      </c>
      <c r="E9964" s="408" t="e">
        <f>VLOOKUP(C9964,X$4:Z9965,3,FALSE)</f>
        <v>#N/A</v>
      </c>
      <c r="F9964" s="97"/>
      <c r="G9964" s="97"/>
      <c r="H9964" s="116"/>
      <c r="I9964" s="116"/>
      <c r="J9964" s="97"/>
      <c r="AD9964" s="476"/>
      <c r="AI9964" s="473"/>
    </row>
    <row r="9965" spans="1:35" s="4" customFormat="1" x14ac:dyDescent="0.25">
      <c r="A9965" s="408">
        <f t="shared" si="149"/>
        <v>9963</v>
      </c>
      <c r="B9965" s="231"/>
      <c r="C9965" s="96"/>
      <c r="D9965" s="408" t="e">
        <f>VLOOKUP(C9965,X$4:Z9966,2,FALSE)</f>
        <v>#N/A</v>
      </c>
      <c r="E9965" s="408" t="e">
        <f>VLOOKUP(C9965,X$4:Z9966,3,FALSE)</f>
        <v>#N/A</v>
      </c>
      <c r="F9965" s="97"/>
      <c r="G9965" s="97"/>
      <c r="H9965" s="116"/>
      <c r="I9965" s="116"/>
      <c r="J9965" s="97"/>
      <c r="AD9965" s="476"/>
      <c r="AI9965" s="473"/>
    </row>
    <row r="9966" spans="1:35" s="4" customFormat="1" x14ac:dyDescent="0.25">
      <c r="A9966" s="408">
        <f t="shared" si="149"/>
        <v>9964</v>
      </c>
      <c r="B9966" s="231"/>
      <c r="C9966" s="96"/>
      <c r="D9966" s="408" t="e">
        <f>VLOOKUP(C9966,X$4:Z9967,2,FALSE)</f>
        <v>#N/A</v>
      </c>
      <c r="E9966" s="408" t="e">
        <f>VLOOKUP(C9966,X$4:Z9967,3,FALSE)</f>
        <v>#N/A</v>
      </c>
      <c r="F9966" s="97"/>
      <c r="G9966" s="97"/>
      <c r="H9966" s="116"/>
      <c r="I9966" s="116"/>
      <c r="J9966" s="97"/>
      <c r="AD9966" s="476"/>
      <c r="AI9966" s="473"/>
    </row>
    <row r="9967" spans="1:35" s="4" customFormat="1" x14ac:dyDescent="0.25">
      <c r="A9967" s="408">
        <f t="shared" si="149"/>
        <v>9965</v>
      </c>
      <c r="B9967" s="231"/>
      <c r="C9967" s="96"/>
      <c r="D9967" s="408" t="e">
        <f>VLOOKUP(C9967,X$4:Z9968,2,FALSE)</f>
        <v>#N/A</v>
      </c>
      <c r="E9967" s="408" t="e">
        <f>VLOOKUP(C9967,X$4:Z9968,3,FALSE)</f>
        <v>#N/A</v>
      </c>
      <c r="F9967" s="97"/>
      <c r="G9967" s="97"/>
      <c r="H9967" s="116"/>
      <c r="I9967" s="116"/>
      <c r="J9967" s="97"/>
      <c r="AD9967" s="476"/>
      <c r="AI9967" s="473"/>
    </row>
    <row r="9968" spans="1:35" s="4" customFormat="1" x14ac:dyDescent="0.25">
      <c r="A9968" s="408">
        <f t="shared" si="149"/>
        <v>9966</v>
      </c>
      <c r="B9968" s="231"/>
      <c r="C9968" s="96"/>
      <c r="D9968" s="408" t="e">
        <f>VLOOKUP(C9968,X$4:Z9969,2,FALSE)</f>
        <v>#N/A</v>
      </c>
      <c r="E9968" s="408" t="e">
        <f>VLOOKUP(C9968,X$4:Z9969,3,FALSE)</f>
        <v>#N/A</v>
      </c>
      <c r="F9968" s="97"/>
      <c r="G9968" s="97"/>
      <c r="H9968" s="116"/>
      <c r="I9968" s="116"/>
      <c r="J9968" s="97"/>
      <c r="AD9968" s="476"/>
      <c r="AI9968" s="473"/>
    </row>
    <row r="9969" spans="1:35" s="4" customFormat="1" x14ac:dyDescent="0.25">
      <c r="A9969" s="408">
        <f t="shared" si="149"/>
        <v>9967</v>
      </c>
      <c r="B9969" s="231"/>
      <c r="C9969" s="96"/>
      <c r="D9969" s="408" t="e">
        <f>VLOOKUP(C9969,X$4:Z9970,2,FALSE)</f>
        <v>#N/A</v>
      </c>
      <c r="E9969" s="408" t="e">
        <f>VLOOKUP(C9969,X$4:Z9970,3,FALSE)</f>
        <v>#N/A</v>
      </c>
      <c r="F9969" s="97"/>
      <c r="G9969" s="97"/>
      <c r="H9969" s="116"/>
      <c r="I9969" s="116"/>
      <c r="J9969" s="97"/>
      <c r="AD9969" s="476"/>
      <c r="AI9969" s="473"/>
    </row>
    <row r="9970" spans="1:35" s="4" customFormat="1" x14ac:dyDescent="0.25">
      <c r="A9970" s="408">
        <f t="shared" si="149"/>
        <v>9968</v>
      </c>
      <c r="B9970" s="231"/>
      <c r="C9970" s="96"/>
      <c r="D9970" s="408" t="e">
        <f>VLOOKUP(C9970,X$4:Z9971,2,FALSE)</f>
        <v>#N/A</v>
      </c>
      <c r="E9970" s="408" t="e">
        <f>VLOOKUP(C9970,X$4:Z9971,3,FALSE)</f>
        <v>#N/A</v>
      </c>
      <c r="F9970" s="97"/>
      <c r="G9970" s="97"/>
      <c r="H9970" s="116"/>
      <c r="I9970" s="116"/>
      <c r="J9970" s="97"/>
      <c r="AD9970" s="476"/>
      <c r="AI9970" s="473"/>
    </row>
    <row r="9971" spans="1:35" s="4" customFormat="1" x14ac:dyDescent="0.25">
      <c r="A9971" s="408">
        <f t="shared" si="149"/>
        <v>9969</v>
      </c>
      <c r="B9971" s="231"/>
      <c r="C9971" s="96"/>
      <c r="D9971" s="408" t="e">
        <f>VLOOKUP(C9971,X$4:Z9972,2,FALSE)</f>
        <v>#N/A</v>
      </c>
      <c r="E9971" s="408" t="e">
        <f>VLOOKUP(C9971,X$4:Z9972,3,FALSE)</f>
        <v>#N/A</v>
      </c>
      <c r="F9971" s="97"/>
      <c r="G9971" s="97"/>
      <c r="H9971" s="116"/>
      <c r="I9971" s="116"/>
      <c r="J9971" s="97"/>
      <c r="AD9971" s="476"/>
      <c r="AI9971" s="473"/>
    </row>
    <row r="9972" spans="1:35" s="4" customFormat="1" x14ac:dyDescent="0.25">
      <c r="A9972" s="408">
        <f t="shared" si="149"/>
        <v>9970</v>
      </c>
      <c r="B9972" s="231"/>
      <c r="C9972" s="96"/>
      <c r="D9972" s="408" t="e">
        <f>VLOOKUP(C9972,X$4:Z9973,2,FALSE)</f>
        <v>#N/A</v>
      </c>
      <c r="E9972" s="408" t="e">
        <f>VLOOKUP(C9972,X$4:Z9973,3,FALSE)</f>
        <v>#N/A</v>
      </c>
      <c r="F9972" s="97"/>
      <c r="G9972" s="97"/>
      <c r="H9972" s="116"/>
      <c r="I9972" s="116"/>
      <c r="J9972" s="97"/>
      <c r="AD9972" s="476"/>
      <c r="AI9972" s="473"/>
    </row>
    <row r="9973" spans="1:35" s="4" customFormat="1" x14ac:dyDescent="0.25">
      <c r="A9973" s="408">
        <f t="shared" si="149"/>
        <v>9971</v>
      </c>
      <c r="B9973" s="231"/>
      <c r="C9973" s="96"/>
      <c r="D9973" s="408" t="e">
        <f>VLOOKUP(C9973,X$4:Z9974,2,FALSE)</f>
        <v>#N/A</v>
      </c>
      <c r="E9973" s="408" t="e">
        <f>VLOOKUP(C9973,X$4:Z9974,3,FALSE)</f>
        <v>#N/A</v>
      </c>
      <c r="F9973" s="97"/>
      <c r="G9973" s="97"/>
      <c r="H9973" s="116"/>
      <c r="I9973" s="116"/>
      <c r="J9973" s="97"/>
      <c r="AD9973" s="476"/>
      <c r="AI9973" s="473"/>
    </row>
    <row r="9974" spans="1:35" s="4" customFormat="1" x14ac:dyDescent="0.25">
      <c r="A9974" s="408">
        <f t="shared" si="149"/>
        <v>9972</v>
      </c>
      <c r="B9974" s="231"/>
      <c r="C9974" s="96"/>
      <c r="D9974" s="408" t="e">
        <f>VLOOKUP(C9974,X$4:Z9975,2,FALSE)</f>
        <v>#N/A</v>
      </c>
      <c r="E9974" s="408" t="e">
        <f>VLOOKUP(C9974,X$4:Z9975,3,FALSE)</f>
        <v>#N/A</v>
      </c>
      <c r="F9974" s="97"/>
      <c r="G9974" s="97"/>
      <c r="H9974" s="116"/>
      <c r="I9974" s="116"/>
      <c r="J9974" s="97"/>
      <c r="AD9974" s="476"/>
      <c r="AI9974" s="473"/>
    </row>
    <row r="9975" spans="1:35" s="4" customFormat="1" x14ac:dyDescent="0.25">
      <c r="A9975" s="408">
        <f t="shared" si="149"/>
        <v>9973</v>
      </c>
      <c r="B9975" s="231"/>
      <c r="C9975" s="96"/>
      <c r="D9975" s="408" t="e">
        <f>VLOOKUP(C9975,X$4:Z9976,2,FALSE)</f>
        <v>#N/A</v>
      </c>
      <c r="E9975" s="408" t="e">
        <f>VLOOKUP(C9975,X$4:Z9976,3,FALSE)</f>
        <v>#N/A</v>
      </c>
      <c r="F9975" s="97"/>
      <c r="G9975" s="97"/>
      <c r="H9975" s="116"/>
      <c r="I9975" s="116"/>
      <c r="J9975" s="97"/>
      <c r="AD9975" s="476"/>
      <c r="AI9975" s="473"/>
    </row>
    <row r="9976" spans="1:35" s="4" customFormat="1" x14ac:dyDescent="0.25">
      <c r="A9976" s="408">
        <f t="shared" si="149"/>
        <v>9974</v>
      </c>
      <c r="B9976" s="231"/>
      <c r="C9976" s="96"/>
      <c r="D9976" s="408" t="e">
        <f>VLOOKUP(C9976,X$4:Z9977,2,FALSE)</f>
        <v>#N/A</v>
      </c>
      <c r="E9976" s="408" t="e">
        <f>VLOOKUP(C9976,X$4:Z9977,3,FALSE)</f>
        <v>#N/A</v>
      </c>
      <c r="F9976" s="97"/>
      <c r="G9976" s="97"/>
      <c r="H9976" s="116"/>
      <c r="I9976" s="116"/>
      <c r="J9976" s="97"/>
      <c r="AD9976" s="476"/>
      <c r="AI9976" s="473"/>
    </row>
    <row r="9977" spans="1:35" s="4" customFormat="1" x14ac:dyDescent="0.25">
      <c r="A9977" s="408">
        <f t="shared" si="149"/>
        <v>9975</v>
      </c>
      <c r="B9977" s="231"/>
      <c r="C9977" s="96"/>
      <c r="D9977" s="408" t="e">
        <f>VLOOKUP(C9977,X$4:Z9978,2,FALSE)</f>
        <v>#N/A</v>
      </c>
      <c r="E9977" s="408" t="e">
        <f>VLOOKUP(C9977,X$4:Z9978,3,FALSE)</f>
        <v>#N/A</v>
      </c>
      <c r="F9977" s="97"/>
      <c r="G9977" s="97"/>
      <c r="H9977" s="116"/>
      <c r="I9977" s="116"/>
      <c r="J9977" s="97"/>
      <c r="AD9977" s="476"/>
      <c r="AI9977" s="473"/>
    </row>
    <row r="9978" spans="1:35" s="4" customFormat="1" x14ac:dyDescent="0.25">
      <c r="A9978" s="408">
        <f t="shared" si="149"/>
        <v>9976</v>
      </c>
      <c r="B9978" s="231"/>
      <c r="C9978" s="96"/>
      <c r="D9978" s="408" t="e">
        <f>VLOOKUP(C9978,X$4:Z9979,2,FALSE)</f>
        <v>#N/A</v>
      </c>
      <c r="E9978" s="408" t="e">
        <f>VLOOKUP(C9978,X$4:Z9979,3,FALSE)</f>
        <v>#N/A</v>
      </c>
      <c r="F9978" s="97"/>
      <c r="G9978" s="97"/>
      <c r="H9978" s="116"/>
      <c r="I9978" s="116"/>
      <c r="J9978" s="97"/>
      <c r="AD9978" s="476"/>
      <c r="AI9978" s="473"/>
    </row>
    <row r="9979" spans="1:35" s="4" customFormat="1" x14ac:dyDescent="0.25">
      <c r="A9979" s="408">
        <f t="shared" si="149"/>
        <v>9977</v>
      </c>
      <c r="B9979" s="231"/>
      <c r="C9979" s="96"/>
      <c r="D9979" s="408" t="e">
        <f>VLOOKUP(C9979,X$4:Z9980,2,FALSE)</f>
        <v>#N/A</v>
      </c>
      <c r="E9979" s="408" t="e">
        <f>VLOOKUP(C9979,X$4:Z9980,3,FALSE)</f>
        <v>#N/A</v>
      </c>
      <c r="F9979" s="97"/>
      <c r="G9979" s="97"/>
      <c r="H9979" s="116"/>
      <c r="I9979" s="116"/>
      <c r="J9979" s="97"/>
      <c r="AD9979" s="476"/>
      <c r="AI9979" s="473"/>
    </row>
    <row r="9980" spans="1:35" s="4" customFormat="1" x14ac:dyDescent="0.25">
      <c r="A9980" s="408">
        <f t="shared" si="149"/>
        <v>9978</v>
      </c>
      <c r="B9980" s="231"/>
      <c r="C9980" s="96"/>
      <c r="D9980" s="408" t="e">
        <f>VLOOKUP(C9980,X$4:Z9981,2,FALSE)</f>
        <v>#N/A</v>
      </c>
      <c r="E9980" s="408" t="e">
        <f>VLOOKUP(C9980,X$4:Z9981,3,FALSE)</f>
        <v>#N/A</v>
      </c>
      <c r="F9980" s="97"/>
      <c r="G9980" s="97"/>
      <c r="H9980" s="116"/>
      <c r="I9980" s="116"/>
      <c r="J9980" s="97"/>
      <c r="AD9980" s="476"/>
      <c r="AI9980" s="473"/>
    </row>
    <row r="9981" spans="1:35" s="4" customFormat="1" x14ac:dyDescent="0.25">
      <c r="A9981" s="408">
        <f t="shared" si="149"/>
        <v>9979</v>
      </c>
      <c r="B9981" s="231"/>
      <c r="C9981" s="96"/>
      <c r="D9981" s="408" t="e">
        <f>VLOOKUP(C9981,X$4:Z9982,2,FALSE)</f>
        <v>#N/A</v>
      </c>
      <c r="E9981" s="408" t="e">
        <f>VLOOKUP(C9981,X$4:Z9982,3,FALSE)</f>
        <v>#N/A</v>
      </c>
      <c r="F9981" s="97"/>
      <c r="G9981" s="97"/>
      <c r="H9981" s="116"/>
      <c r="I9981" s="116"/>
      <c r="J9981" s="97"/>
      <c r="AD9981" s="476"/>
      <c r="AI9981" s="473"/>
    </row>
    <row r="9982" spans="1:35" s="4" customFormat="1" x14ac:dyDescent="0.25">
      <c r="A9982" s="408">
        <f t="shared" si="149"/>
        <v>9980</v>
      </c>
      <c r="B9982" s="231"/>
      <c r="C9982" s="96"/>
      <c r="D9982" s="408" t="e">
        <f>VLOOKUP(C9982,X$4:Z9983,2,FALSE)</f>
        <v>#N/A</v>
      </c>
      <c r="E9982" s="408" t="e">
        <f>VLOOKUP(C9982,X$4:Z9983,3,FALSE)</f>
        <v>#N/A</v>
      </c>
      <c r="F9982" s="97"/>
      <c r="G9982" s="97"/>
      <c r="H9982" s="116"/>
      <c r="I9982" s="116"/>
      <c r="J9982" s="97"/>
      <c r="AD9982" s="476"/>
      <c r="AI9982" s="473"/>
    </row>
    <row r="9983" spans="1:35" s="4" customFormat="1" x14ac:dyDescent="0.25">
      <c r="A9983" s="408">
        <f t="shared" si="149"/>
        <v>9981</v>
      </c>
      <c r="B9983" s="231"/>
      <c r="C9983" s="96"/>
      <c r="D9983" s="408" t="e">
        <f>VLOOKUP(C9983,X$4:Z9984,2,FALSE)</f>
        <v>#N/A</v>
      </c>
      <c r="E9983" s="408" t="e">
        <f>VLOOKUP(C9983,X$4:Z9984,3,FALSE)</f>
        <v>#N/A</v>
      </c>
      <c r="F9983" s="97"/>
      <c r="G9983" s="97"/>
      <c r="H9983" s="116"/>
      <c r="I9983" s="116"/>
      <c r="J9983" s="97"/>
      <c r="AD9983" s="476"/>
      <c r="AI9983" s="473"/>
    </row>
    <row r="9984" spans="1:35" s="4" customFormat="1" x14ac:dyDescent="0.25">
      <c r="A9984" s="408">
        <f t="shared" si="149"/>
        <v>9982</v>
      </c>
      <c r="B9984" s="231"/>
      <c r="C9984" s="96"/>
      <c r="D9984" s="408" t="e">
        <f>VLOOKUP(C9984,X$4:Z9985,2,FALSE)</f>
        <v>#N/A</v>
      </c>
      <c r="E9984" s="408" t="e">
        <f>VLOOKUP(C9984,X$4:Z9985,3,FALSE)</f>
        <v>#N/A</v>
      </c>
      <c r="F9984" s="97"/>
      <c r="G9984" s="97"/>
      <c r="H9984" s="116"/>
      <c r="I9984" s="116"/>
      <c r="J9984" s="97"/>
      <c r="AD9984" s="476"/>
      <c r="AI9984" s="473"/>
    </row>
    <row r="9985" spans="1:35" s="4" customFormat="1" x14ac:dyDescent="0.25">
      <c r="A9985" s="408">
        <f t="shared" si="149"/>
        <v>9983</v>
      </c>
      <c r="B9985" s="231"/>
      <c r="C9985" s="96"/>
      <c r="D9985" s="408" t="e">
        <f>VLOOKUP(C9985,X$4:Z9986,2,FALSE)</f>
        <v>#N/A</v>
      </c>
      <c r="E9985" s="408" t="e">
        <f>VLOOKUP(C9985,X$4:Z9986,3,FALSE)</f>
        <v>#N/A</v>
      </c>
      <c r="F9985" s="97"/>
      <c r="G9985" s="97"/>
      <c r="H9985" s="116"/>
      <c r="I9985" s="116"/>
      <c r="J9985" s="97"/>
      <c r="AD9985" s="476"/>
      <c r="AI9985" s="473"/>
    </row>
    <row r="9986" spans="1:35" s="4" customFormat="1" x14ac:dyDescent="0.25">
      <c r="A9986" s="408">
        <f t="shared" si="149"/>
        <v>9984</v>
      </c>
      <c r="B9986" s="231"/>
      <c r="C9986" s="96"/>
      <c r="D9986" s="408" t="e">
        <f>VLOOKUP(C9986,X$4:Z9987,2,FALSE)</f>
        <v>#N/A</v>
      </c>
      <c r="E9986" s="408" t="e">
        <f>VLOOKUP(C9986,X$4:Z9987,3,FALSE)</f>
        <v>#N/A</v>
      </c>
      <c r="F9986" s="97"/>
      <c r="G9986" s="97"/>
      <c r="H9986" s="116"/>
      <c r="I9986" s="116"/>
      <c r="J9986" s="97"/>
      <c r="AD9986" s="476"/>
      <c r="AI9986" s="473"/>
    </row>
    <row r="9987" spans="1:35" s="4" customFormat="1" x14ac:dyDescent="0.25">
      <c r="A9987" s="408">
        <f t="shared" si="149"/>
        <v>9985</v>
      </c>
      <c r="B9987" s="231"/>
      <c r="C9987" s="96"/>
      <c r="D9987" s="408" t="e">
        <f>VLOOKUP(C9987,X$4:Z9988,2,FALSE)</f>
        <v>#N/A</v>
      </c>
      <c r="E9987" s="408" t="e">
        <f>VLOOKUP(C9987,X$4:Z9988,3,FALSE)</f>
        <v>#N/A</v>
      </c>
      <c r="F9987" s="97"/>
      <c r="G9987" s="97"/>
      <c r="H9987" s="116"/>
      <c r="I9987" s="116"/>
      <c r="J9987" s="97"/>
      <c r="AD9987" s="476"/>
      <c r="AI9987" s="473"/>
    </row>
    <row r="9988" spans="1:35" s="4" customFormat="1" x14ac:dyDescent="0.25">
      <c r="A9988" s="408">
        <f t="shared" si="149"/>
        <v>9986</v>
      </c>
      <c r="B9988" s="231"/>
      <c r="C9988" s="96"/>
      <c r="D9988" s="408" t="e">
        <f>VLOOKUP(C9988,X$4:Z9989,2,FALSE)</f>
        <v>#N/A</v>
      </c>
      <c r="E9988" s="408" t="e">
        <f>VLOOKUP(C9988,X$4:Z9989,3,FALSE)</f>
        <v>#N/A</v>
      </c>
      <c r="F9988" s="97"/>
      <c r="G9988" s="97"/>
      <c r="H9988" s="116"/>
      <c r="I9988" s="116"/>
      <c r="J9988" s="97"/>
      <c r="AD9988" s="476"/>
      <c r="AI9988" s="473"/>
    </row>
    <row r="9989" spans="1:35" s="4" customFormat="1" x14ac:dyDescent="0.25">
      <c r="A9989" s="408">
        <f t="shared" si="149"/>
        <v>9987</v>
      </c>
      <c r="B9989" s="231"/>
      <c r="C9989" s="96"/>
      <c r="D9989" s="408" t="e">
        <f>VLOOKUP(C9989,X$4:Z9990,2,FALSE)</f>
        <v>#N/A</v>
      </c>
      <c r="E9989" s="408" t="e">
        <f>VLOOKUP(C9989,X$4:Z9990,3,FALSE)</f>
        <v>#N/A</v>
      </c>
      <c r="F9989" s="97"/>
      <c r="G9989" s="97"/>
      <c r="H9989" s="116"/>
      <c r="I9989" s="116"/>
      <c r="J9989" s="97"/>
      <c r="AD9989" s="476"/>
      <c r="AI9989" s="473"/>
    </row>
    <row r="9990" spans="1:35" s="4" customFormat="1" x14ac:dyDescent="0.25">
      <c r="A9990" s="408">
        <f t="shared" si="149"/>
        <v>9988</v>
      </c>
      <c r="B9990" s="231"/>
      <c r="C9990" s="96"/>
      <c r="D9990" s="408" t="e">
        <f>VLOOKUP(C9990,X$4:Z9991,2,FALSE)</f>
        <v>#N/A</v>
      </c>
      <c r="E9990" s="408" t="e">
        <f>VLOOKUP(C9990,X$4:Z9991,3,FALSE)</f>
        <v>#N/A</v>
      </c>
      <c r="F9990" s="97"/>
      <c r="G9990" s="97"/>
      <c r="H9990" s="116"/>
      <c r="I9990" s="116"/>
      <c r="J9990" s="97"/>
      <c r="AD9990" s="476"/>
      <c r="AI9990" s="473"/>
    </row>
    <row r="9991" spans="1:35" s="4" customFormat="1" x14ac:dyDescent="0.25">
      <c r="A9991" s="408">
        <f t="shared" si="149"/>
        <v>9989</v>
      </c>
      <c r="B9991" s="231"/>
      <c r="C9991" s="96"/>
      <c r="D9991" s="408" t="e">
        <f>VLOOKUP(C9991,X$4:Z9992,2,FALSE)</f>
        <v>#N/A</v>
      </c>
      <c r="E9991" s="408" t="e">
        <f>VLOOKUP(C9991,X$4:Z9992,3,FALSE)</f>
        <v>#N/A</v>
      </c>
      <c r="F9991" s="97"/>
      <c r="G9991" s="97"/>
      <c r="H9991" s="116"/>
      <c r="I9991" s="116"/>
      <c r="J9991" s="97"/>
      <c r="AD9991" s="476"/>
      <c r="AI9991" s="473"/>
    </row>
    <row r="9992" spans="1:35" s="4" customFormat="1" x14ac:dyDescent="0.25">
      <c r="A9992" s="408">
        <f t="shared" si="149"/>
        <v>9990</v>
      </c>
      <c r="B9992" s="231"/>
      <c r="C9992" s="96"/>
      <c r="D9992" s="408" t="e">
        <f>VLOOKUP(C9992,X$4:Z9993,2,FALSE)</f>
        <v>#N/A</v>
      </c>
      <c r="E9992" s="408" t="e">
        <f>VLOOKUP(C9992,X$4:Z9993,3,FALSE)</f>
        <v>#N/A</v>
      </c>
      <c r="F9992" s="97"/>
      <c r="G9992" s="97"/>
      <c r="H9992" s="116"/>
      <c r="I9992" s="116"/>
      <c r="J9992" s="97"/>
      <c r="AD9992" s="476"/>
      <c r="AI9992" s="473"/>
    </row>
    <row r="9993" spans="1:35" s="4" customFormat="1" x14ac:dyDescent="0.25">
      <c r="A9993" s="408">
        <f t="shared" si="149"/>
        <v>9991</v>
      </c>
      <c r="B9993" s="231"/>
      <c r="C9993" s="96"/>
      <c r="D9993" s="408" t="e">
        <f>VLOOKUP(C9993,X$4:Z9994,2,FALSE)</f>
        <v>#N/A</v>
      </c>
      <c r="E9993" s="408" t="e">
        <f>VLOOKUP(C9993,X$4:Z9994,3,FALSE)</f>
        <v>#N/A</v>
      </c>
      <c r="F9993" s="97"/>
      <c r="G9993" s="97"/>
      <c r="H9993" s="116"/>
      <c r="I9993" s="116"/>
      <c r="J9993" s="97"/>
      <c r="AD9993" s="476"/>
      <c r="AI9993" s="473"/>
    </row>
    <row r="9994" spans="1:35" s="4" customFormat="1" x14ac:dyDescent="0.25">
      <c r="A9994" s="408">
        <f t="shared" si="149"/>
        <v>9992</v>
      </c>
      <c r="B9994" s="231"/>
      <c r="C9994" s="96"/>
      <c r="D9994" s="408" t="e">
        <f>VLOOKUP(C9994,X$4:Z9995,2,FALSE)</f>
        <v>#N/A</v>
      </c>
      <c r="E9994" s="408" t="e">
        <f>VLOOKUP(C9994,X$4:Z9995,3,FALSE)</f>
        <v>#N/A</v>
      </c>
      <c r="F9994" s="97"/>
      <c r="G9994" s="97"/>
      <c r="H9994" s="116"/>
      <c r="I9994" s="116"/>
      <c r="J9994" s="97"/>
      <c r="AD9994" s="476"/>
      <c r="AI9994" s="473"/>
    </row>
    <row r="9995" spans="1:35" s="4" customFormat="1" x14ac:dyDescent="0.25">
      <c r="A9995" s="408">
        <f t="shared" si="149"/>
        <v>9993</v>
      </c>
      <c r="B9995" s="231"/>
      <c r="C9995" s="96"/>
      <c r="D9995" s="408" t="e">
        <f>VLOOKUP(C9995,X$4:Z9996,2,FALSE)</f>
        <v>#N/A</v>
      </c>
      <c r="E9995" s="408" t="e">
        <f>VLOOKUP(C9995,X$4:Z9996,3,FALSE)</f>
        <v>#N/A</v>
      </c>
      <c r="F9995" s="97"/>
      <c r="G9995" s="97"/>
      <c r="H9995" s="116"/>
      <c r="I9995" s="116"/>
      <c r="J9995" s="97"/>
      <c r="AD9995" s="476"/>
      <c r="AI9995" s="473"/>
    </row>
    <row r="9996" spans="1:35" s="4" customFormat="1" x14ac:dyDescent="0.25">
      <c r="A9996" s="408">
        <f t="shared" si="149"/>
        <v>9994</v>
      </c>
      <c r="B9996" s="231"/>
      <c r="C9996" s="96"/>
      <c r="D9996" s="408" t="e">
        <f>VLOOKUP(C9996,X$4:Z9997,2,FALSE)</f>
        <v>#N/A</v>
      </c>
      <c r="E9996" s="408" t="e">
        <f>VLOOKUP(C9996,X$4:Z9997,3,FALSE)</f>
        <v>#N/A</v>
      </c>
      <c r="F9996" s="97"/>
      <c r="G9996" s="97"/>
      <c r="H9996" s="116"/>
      <c r="I9996" s="116"/>
      <c r="J9996" s="97"/>
      <c r="AD9996" s="476"/>
      <c r="AI9996" s="473"/>
    </row>
    <row r="9997" spans="1:35" s="4" customFormat="1" x14ac:dyDescent="0.25">
      <c r="A9997" s="408">
        <f t="shared" si="149"/>
        <v>9995</v>
      </c>
      <c r="B9997" s="231"/>
      <c r="C9997" s="96"/>
      <c r="D9997" s="408" t="e">
        <f>VLOOKUP(C9997,X$4:Z9998,2,FALSE)</f>
        <v>#N/A</v>
      </c>
      <c r="E9997" s="408" t="e">
        <f>VLOOKUP(C9997,X$4:Z9998,3,FALSE)</f>
        <v>#N/A</v>
      </c>
      <c r="F9997" s="97"/>
      <c r="G9997" s="97"/>
      <c r="H9997" s="116"/>
      <c r="I9997" s="116"/>
      <c r="J9997" s="97"/>
      <c r="AD9997" s="476"/>
      <c r="AI9997" s="473"/>
    </row>
    <row r="9998" spans="1:35" s="4" customFormat="1" x14ac:dyDescent="0.25">
      <c r="A9998" s="408">
        <f t="shared" si="149"/>
        <v>9996</v>
      </c>
      <c r="B9998" s="231"/>
      <c r="C9998" s="96"/>
      <c r="D9998" s="408" t="e">
        <f>VLOOKUP(C9998,X$4:Z9999,2,FALSE)</f>
        <v>#N/A</v>
      </c>
      <c r="E9998" s="408" t="e">
        <f>VLOOKUP(C9998,X$4:Z9999,3,FALSE)</f>
        <v>#N/A</v>
      </c>
      <c r="F9998" s="97"/>
      <c r="G9998" s="97"/>
      <c r="H9998" s="116"/>
      <c r="I9998" s="116"/>
      <c r="J9998" s="97"/>
      <c r="AD9998" s="476"/>
      <c r="AI9998" s="473"/>
    </row>
    <row r="9999" spans="1:35" s="4" customFormat="1" x14ac:dyDescent="0.25">
      <c r="A9999" s="408">
        <f t="shared" si="149"/>
        <v>9997</v>
      </c>
      <c r="B9999" s="231"/>
      <c r="C9999" s="96"/>
      <c r="D9999" s="408" t="e">
        <f>VLOOKUP(C9999,X$4:Z10000,2,FALSE)</f>
        <v>#N/A</v>
      </c>
      <c r="E9999" s="408" t="e">
        <f>VLOOKUP(C9999,X$4:Z10000,3,FALSE)</f>
        <v>#N/A</v>
      </c>
      <c r="F9999" s="97"/>
      <c r="G9999" s="97"/>
      <c r="H9999" s="116"/>
      <c r="I9999" s="116"/>
      <c r="J9999" s="97"/>
      <c r="AD9999" s="476"/>
      <c r="AI9999" s="473"/>
    </row>
    <row r="10000" spans="1:35" s="4" customFormat="1" x14ac:dyDescent="0.25">
      <c r="A10000" s="408">
        <f t="shared" si="149"/>
        <v>9998</v>
      </c>
      <c r="B10000" s="231"/>
      <c r="C10000" s="96"/>
      <c r="D10000" s="408" t="e">
        <f>VLOOKUP(C10000,X$4:Z10001,2,FALSE)</f>
        <v>#N/A</v>
      </c>
      <c r="E10000" s="408" t="e">
        <f>VLOOKUP(C10000,X$4:Z10001,3,FALSE)</f>
        <v>#N/A</v>
      </c>
      <c r="F10000" s="97"/>
      <c r="G10000" s="97"/>
      <c r="H10000" s="116"/>
      <c r="I10000" s="116"/>
      <c r="J10000" s="97"/>
      <c r="AD10000" s="476"/>
      <c r="AI10000" s="473"/>
    </row>
    <row r="10001" spans="1:35" s="4" customFormat="1" x14ac:dyDescent="0.25">
      <c r="A10001" s="408">
        <f t="shared" si="149"/>
        <v>9999</v>
      </c>
      <c r="B10001" s="231"/>
      <c r="C10001" s="96"/>
      <c r="D10001" s="408" t="e">
        <f>VLOOKUP(C10001,X$4:Z10002,2,FALSE)</f>
        <v>#N/A</v>
      </c>
      <c r="E10001" s="408" t="e">
        <f>VLOOKUP(C10001,X$4:Z10002,3,FALSE)</f>
        <v>#N/A</v>
      </c>
      <c r="F10001" s="97"/>
      <c r="G10001" s="97"/>
      <c r="H10001" s="116"/>
      <c r="I10001" s="116"/>
      <c r="J10001" s="97"/>
      <c r="AD10001" s="476"/>
      <c r="AI10001" s="473"/>
    </row>
    <row r="10002" spans="1:35" s="4" customFormat="1" x14ac:dyDescent="0.25">
      <c r="A10002" s="408">
        <f t="shared" si="149"/>
        <v>10000</v>
      </c>
      <c r="B10002" s="231"/>
      <c r="C10002" s="96"/>
      <c r="D10002" s="408" t="e">
        <f>VLOOKUP(C10002,X$4:Z10003,2,FALSE)</f>
        <v>#N/A</v>
      </c>
      <c r="E10002" s="408" t="e">
        <f>VLOOKUP(C10002,X$4:Z10003,3,FALSE)</f>
        <v>#N/A</v>
      </c>
      <c r="F10002" s="97"/>
      <c r="G10002" s="97"/>
      <c r="H10002" s="116"/>
      <c r="I10002" s="116"/>
      <c r="J10002" s="97"/>
      <c r="AD10002" s="476"/>
      <c r="AI10002" s="473"/>
    </row>
    <row r="10003" spans="1:35" s="4" customFormat="1" x14ac:dyDescent="0.25">
      <c r="A10003" s="408">
        <f t="shared" si="149"/>
        <v>10001</v>
      </c>
      <c r="B10003" s="231"/>
      <c r="C10003" s="96"/>
      <c r="D10003" s="408" t="e">
        <f>VLOOKUP(C10003,X$4:Z10004,2,FALSE)</f>
        <v>#N/A</v>
      </c>
      <c r="E10003" s="408" t="e">
        <f>VLOOKUP(C10003,X$4:Z10004,3,FALSE)</f>
        <v>#N/A</v>
      </c>
      <c r="F10003" s="97"/>
      <c r="G10003" s="97"/>
      <c r="H10003" s="116"/>
      <c r="I10003" s="116"/>
      <c r="J10003" s="97"/>
      <c r="AD10003" s="476"/>
      <c r="AI10003" s="473"/>
    </row>
    <row r="10004" spans="1:35" s="4" customFormat="1" x14ac:dyDescent="0.25">
      <c r="A10004" s="408">
        <f t="shared" si="149"/>
        <v>10002</v>
      </c>
      <c r="B10004" s="231"/>
      <c r="C10004" s="96"/>
      <c r="D10004" s="408" t="e">
        <f>VLOOKUP(C10004,X$4:Z10005,2,FALSE)</f>
        <v>#N/A</v>
      </c>
      <c r="E10004" s="408" t="e">
        <f>VLOOKUP(C10004,X$4:Z10005,3,FALSE)</f>
        <v>#N/A</v>
      </c>
      <c r="F10004" s="97"/>
      <c r="G10004" s="97"/>
      <c r="H10004" s="116"/>
      <c r="I10004" s="116"/>
      <c r="J10004" s="97"/>
      <c r="AD10004" s="476"/>
      <c r="AI10004" s="473"/>
    </row>
    <row r="10005" spans="1:35" s="4" customFormat="1" x14ac:dyDescent="0.25">
      <c r="A10005" s="408">
        <f t="shared" si="149"/>
        <v>10003</v>
      </c>
      <c r="B10005" s="231"/>
      <c r="C10005" s="96"/>
      <c r="D10005" s="408" t="e">
        <f>VLOOKUP(C10005,X$4:Z10006,2,FALSE)</f>
        <v>#N/A</v>
      </c>
      <c r="E10005" s="408" t="e">
        <f>VLOOKUP(C10005,X$4:Z10006,3,FALSE)</f>
        <v>#N/A</v>
      </c>
      <c r="F10005" s="97"/>
      <c r="G10005" s="97"/>
      <c r="H10005" s="116"/>
      <c r="I10005" s="116"/>
      <c r="J10005" s="97"/>
      <c r="AD10005" s="476"/>
      <c r="AI10005" s="473"/>
    </row>
    <row r="10006" spans="1:35" s="4" customFormat="1" x14ac:dyDescent="0.25">
      <c r="A10006" s="408">
        <f t="shared" si="149"/>
        <v>10004</v>
      </c>
      <c r="B10006" s="231"/>
      <c r="C10006" s="96"/>
      <c r="D10006" s="408" t="e">
        <f>VLOOKUP(C10006,X$4:Z10007,2,FALSE)</f>
        <v>#N/A</v>
      </c>
      <c r="E10006" s="408" t="e">
        <f>VLOOKUP(C10006,X$4:Z10007,3,FALSE)</f>
        <v>#N/A</v>
      </c>
      <c r="F10006" s="97"/>
      <c r="G10006" s="97"/>
      <c r="H10006" s="116"/>
      <c r="I10006" s="116"/>
      <c r="J10006" s="97"/>
      <c r="AD10006" s="476"/>
      <c r="AI10006" s="473"/>
    </row>
    <row r="10007" spans="1:35" s="4" customFormat="1" x14ac:dyDescent="0.25">
      <c r="A10007" s="408">
        <f t="shared" si="149"/>
        <v>10005</v>
      </c>
      <c r="B10007" s="231"/>
      <c r="C10007" s="96"/>
      <c r="D10007" s="408" t="e">
        <f>VLOOKUP(C10007,X$4:Z10008,2,FALSE)</f>
        <v>#N/A</v>
      </c>
      <c r="E10007" s="408" t="e">
        <f>VLOOKUP(C10007,X$4:Z10008,3,FALSE)</f>
        <v>#N/A</v>
      </c>
      <c r="F10007" s="97"/>
      <c r="G10007" s="97"/>
      <c r="H10007" s="116"/>
      <c r="I10007" s="116"/>
      <c r="J10007" s="97"/>
      <c r="AD10007" s="476"/>
      <c r="AI10007" s="473"/>
    </row>
    <row r="10008" spans="1:35" s="4" customFormat="1" x14ac:dyDescent="0.25">
      <c r="A10008" s="408">
        <f t="shared" si="149"/>
        <v>10006</v>
      </c>
      <c r="B10008" s="231"/>
      <c r="C10008" s="96"/>
      <c r="D10008" s="408" t="e">
        <f>VLOOKUP(C10008,X$4:Z10009,2,FALSE)</f>
        <v>#N/A</v>
      </c>
      <c r="E10008" s="408" t="e">
        <f>VLOOKUP(C10008,X$4:Z10009,3,FALSE)</f>
        <v>#N/A</v>
      </c>
      <c r="F10008" s="97"/>
      <c r="G10008" s="97"/>
      <c r="H10008" s="116"/>
      <c r="I10008" s="116"/>
      <c r="J10008" s="97"/>
      <c r="AD10008" s="476"/>
      <c r="AI10008" s="473"/>
    </row>
    <row r="10009" spans="1:35" s="4" customFormat="1" x14ac:dyDescent="0.25">
      <c r="A10009" s="408">
        <f t="shared" si="149"/>
        <v>10007</v>
      </c>
      <c r="B10009" s="231"/>
      <c r="C10009" s="96"/>
      <c r="D10009" s="408" t="e">
        <f>VLOOKUP(C10009,X$4:Z10010,2,FALSE)</f>
        <v>#N/A</v>
      </c>
      <c r="E10009" s="408" t="e">
        <f>VLOOKUP(C10009,X$4:Z10010,3,FALSE)</f>
        <v>#N/A</v>
      </c>
      <c r="F10009" s="97"/>
      <c r="G10009" s="97"/>
      <c r="H10009" s="116"/>
      <c r="I10009" s="116"/>
      <c r="J10009" s="97"/>
      <c r="AD10009" s="476"/>
      <c r="AI10009" s="473"/>
    </row>
    <row r="10010" spans="1:35" s="4" customFormat="1" x14ac:dyDescent="0.25">
      <c r="A10010" s="408">
        <f t="shared" si="149"/>
        <v>10008</v>
      </c>
      <c r="B10010" s="231"/>
      <c r="C10010" s="96"/>
      <c r="D10010" s="408" t="e">
        <f>VLOOKUP(C10010,X$4:Z10011,2,FALSE)</f>
        <v>#N/A</v>
      </c>
      <c r="E10010" s="408" t="e">
        <f>VLOOKUP(C10010,X$4:Z10011,3,FALSE)</f>
        <v>#N/A</v>
      </c>
      <c r="F10010" s="97"/>
      <c r="G10010" s="97"/>
      <c r="H10010" s="116"/>
      <c r="I10010" s="116"/>
      <c r="J10010" s="97"/>
      <c r="AD10010" s="476"/>
      <c r="AI10010" s="473"/>
    </row>
    <row r="10011" spans="1:35" s="4" customFormat="1" x14ac:dyDescent="0.25">
      <c r="A10011" s="408">
        <f t="shared" si="149"/>
        <v>10009</v>
      </c>
      <c r="B10011" s="231"/>
      <c r="C10011" s="96"/>
      <c r="D10011" s="408" t="e">
        <f>VLOOKUP(C10011,X$4:Z10012,2,FALSE)</f>
        <v>#N/A</v>
      </c>
      <c r="E10011" s="408" t="e">
        <f>VLOOKUP(C10011,X$4:Z10012,3,FALSE)</f>
        <v>#N/A</v>
      </c>
      <c r="F10011" s="97"/>
      <c r="G10011" s="97"/>
      <c r="H10011" s="116"/>
      <c r="I10011" s="116"/>
      <c r="J10011" s="97"/>
      <c r="AD10011" s="476"/>
      <c r="AI10011" s="473"/>
    </row>
    <row r="10012" spans="1:35" s="4" customFormat="1" x14ac:dyDescent="0.25">
      <c r="A10012" s="408">
        <f t="shared" si="149"/>
        <v>10010</v>
      </c>
      <c r="B10012" s="231"/>
      <c r="C10012" s="96"/>
      <c r="D10012" s="408" t="e">
        <f>VLOOKUP(C10012,X$4:Z10013,2,FALSE)</f>
        <v>#N/A</v>
      </c>
      <c r="E10012" s="408" t="e">
        <f>VLOOKUP(C10012,X$4:Z10013,3,FALSE)</f>
        <v>#N/A</v>
      </c>
      <c r="F10012" s="97"/>
      <c r="G10012" s="97"/>
      <c r="H10012" s="116"/>
      <c r="I10012" s="116"/>
      <c r="J10012" s="97"/>
      <c r="AD10012" s="476"/>
      <c r="AI10012" s="473"/>
    </row>
    <row r="10013" spans="1:35" s="4" customFormat="1" x14ac:dyDescent="0.25">
      <c r="A10013" s="408">
        <f t="shared" si="149"/>
        <v>10011</v>
      </c>
      <c r="B10013" s="231"/>
      <c r="C10013" s="96"/>
      <c r="D10013" s="408" t="e">
        <f>VLOOKUP(C10013,X$4:Z10014,2,FALSE)</f>
        <v>#N/A</v>
      </c>
      <c r="E10013" s="408" t="e">
        <f>VLOOKUP(C10013,X$4:Z10014,3,FALSE)</f>
        <v>#N/A</v>
      </c>
      <c r="F10013" s="97"/>
      <c r="G10013" s="97"/>
      <c r="H10013" s="116"/>
      <c r="I10013" s="116"/>
      <c r="J10013" s="97"/>
      <c r="AD10013" s="476"/>
      <c r="AI10013" s="473"/>
    </row>
    <row r="10014" spans="1:35" s="4" customFormat="1" x14ac:dyDescent="0.25">
      <c r="A10014" s="408">
        <f t="shared" si="149"/>
        <v>10012</v>
      </c>
      <c r="B10014" s="231"/>
      <c r="C10014" s="96"/>
      <c r="D10014" s="408" t="e">
        <f>VLOOKUP(C10014,X$4:Z10015,2,FALSE)</f>
        <v>#N/A</v>
      </c>
      <c r="E10014" s="408" t="e">
        <f>VLOOKUP(C10014,X$4:Z10015,3,FALSE)</f>
        <v>#N/A</v>
      </c>
      <c r="F10014" s="97"/>
      <c r="G10014" s="97"/>
      <c r="H10014" s="116"/>
      <c r="I10014" s="116"/>
      <c r="J10014" s="97"/>
      <c r="AD10014" s="476"/>
      <c r="AI10014" s="473"/>
    </row>
    <row r="10015" spans="1:35" s="4" customFormat="1" x14ac:dyDescent="0.25">
      <c r="A10015" s="408">
        <f t="shared" si="149"/>
        <v>10013</v>
      </c>
      <c r="B10015" s="231"/>
      <c r="C10015" s="96"/>
      <c r="D10015" s="408" t="e">
        <f>VLOOKUP(C10015,X$4:Z10016,2,FALSE)</f>
        <v>#N/A</v>
      </c>
      <c r="E10015" s="408" t="e">
        <f>VLOOKUP(C10015,X$4:Z10016,3,FALSE)</f>
        <v>#N/A</v>
      </c>
      <c r="F10015" s="97"/>
      <c r="G10015" s="97"/>
      <c r="H10015" s="116"/>
      <c r="I10015" s="116"/>
      <c r="J10015" s="97"/>
      <c r="AD10015" s="476"/>
      <c r="AI10015" s="473"/>
    </row>
    <row r="10016" spans="1:35" s="4" customFormat="1" x14ac:dyDescent="0.25">
      <c r="A10016" s="408">
        <f t="shared" si="149"/>
        <v>10014</v>
      </c>
      <c r="B10016" s="231"/>
      <c r="C10016" s="96"/>
      <c r="D10016" s="408" t="e">
        <f>VLOOKUP(C10016,X$4:Z10017,2,FALSE)</f>
        <v>#N/A</v>
      </c>
      <c r="E10016" s="408" t="e">
        <f>VLOOKUP(C10016,X$4:Z10017,3,FALSE)</f>
        <v>#N/A</v>
      </c>
      <c r="F10016" s="97"/>
      <c r="G10016" s="97"/>
      <c r="H10016" s="116"/>
      <c r="I10016" s="116"/>
      <c r="J10016" s="97"/>
      <c r="AD10016" s="476"/>
      <c r="AI10016" s="473"/>
    </row>
    <row r="10017" spans="1:35" s="4" customFormat="1" x14ac:dyDescent="0.25">
      <c r="A10017" s="408">
        <f t="shared" si="149"/>
        <v>10015</v>
      </c>
      <c r="B10017" s="231"/>
      <c r="C10017" s="96"/>
      <c r="D10017" s="408" t="e">
        <f>VLOOKUP(C10017,X$4:Z10018,2,FALSE)</f>
        <v>#N/A</v>
      </c>
      <c r="E10017" s="408" t="e">
        <f>VLOOKUP(C10017,X$4:Z10018,3,FALSE)</f>
        <v>#N/A</v>
      </c>
      <c r="F10017" s="97"/>
      <c r="G10017" s="97"/>
      <c r="H10017" s="116"/>
      <c r="I10017" s="116"/>
      <c r="J10017" s="97"/>
      <c r="AD10017" s="476"/>
      <c r="AI10017" s="473"/>
    </row>
    <row r="10018" spans="1:35" s="4" customFormat="1" x14ac:dyDescent="0.25">
      <c r="A10018" s="408">
        <f t="shared" si="149"/>
        <v>10016</v>
      </c>
      <c r="B10018" s="231"/>
      <c r="C10018" s="96"/>
      <c r="D10018" s="408" t="e">
        <f>VLOOKUP(C10018,X$4:Z10019,2,FALSE)</f>
        <v>#N/A</v>
      </c>
      <c r="E10018" s="408" t="e">
        <f>VLOOKUP(C10018,X$4:Z10019,3,FALSE)</f>
        <v>#N/A</v>
      </c>
      <c r="F10018" s="97"/>
      <c r="G10018" s="97"/>
      <c r="H10018" s="116"/>
      <c r="I10018" s="116"/>
      <c r="J10018" s="97"/>
      <c r="AD10018" s="476"/>
      <c r="AI10018" s="473"/>
    </row>
    <row r="10019" spans="1:35" s="4" customFormat="1" x14ac:dyDescent="0.25">
      <c r="A10019" s="408">
        <f t="shared" si="149"/>
        <v>10017</v>
      </c>
      <c r="B10019" s="231"/>
      <c r="C10019" s="96"/>
      <c r="D10019" s="408" t="e">
        <f>VLOOKUP(C10019,X$4:Z10020,2,FALSE)</f>
        <v>#N/A</v>
      </c>
      <c r="E10019" s="408" t="e">
        <f>VLOOKUP(C10019,X$4:Z10020,3,FALSE)</f>
        <v>#N/A</v>
      </c>
      <c r="F10019" s="97"/>
      <c r="G10019" s="97"/>
      <c r="H10019" s="116"/>
      <c r="I10019" s="116"/>
      <c r="J10019" s="97"/>
      <c r="AD10019" s="476"/>
      <c r="AI10019" s="473"/>
    </row>
    <row r="10020" spans="1:35" s="4" customFormat="1" x14ac:dyDescent="0.25">
      <c r="A10020" s="408">
        <f t="shared" ref="A10020:A10083" si="150">ROW()-2</f>
        <v>10018</v>
      </c>
      <c r="B10020" s="231"/>
      <c r="C10020" s="96"/>
      <c r="D10020" s="408" t="e">
        <f>VLOOKUP(C10020,X$4:Z10021,2,FALSE)</f>
        <v>#N/A</v>
      </c>
      <c r="E10020" s="408" t="e">
        <f>VLOOKUP(C10020,X$4:Z10021,3,FALSE)</f>
        <v>#N/A</v>
      </c>
      <c r="F10020" s="97"/>
      <c r="G10020" s="97"/>
      <c r="H10020" s="116"/>
      <c r="I10020" s="116"/>
      <c r="J10020" s="97"/>
      <c r="AD10020" s="476"/>
      <c r="AI10020" s="473"/>
    </row>
    <row r="10021" spans="1:35" s="4" customFormat="1" x14ac:dyDescent="0.25">
      <c r="A10021" s="408">
        <f t="shared" si="150"/>
        <v>10019</v>
      </c>
      <c r="B10021" s="231"/>
      <c r="C10021" s="96"/>
      <c r="D10021" s="408" t="e">
        <f>VLOOKUP(C10021,X$4:Z10022,2,FALSE)</f>
        <v>#N/A</v>
      </c>
      <c r="E10021" s="408" t="e">
        <f>VLOOKUP(C10021,X$4:Z10022,3,FALSE)</f>
        <v>#N/A</v>
      </c>
      <c r="F10021" s="97"/>
      <c r="G10021" s="97"/>
      <c r="H10021" s="116"/>
      <c r="I10021" s="116"/>
      <c r="J10021" s="97"/>
      <c r="AD10021" s="476"/>
      <c r="AI10021" s="473"/>
    </row>
    <row r="10022" spans="1:35" s="4" customFormat="1" x14ac:dyDescent="0.25">
      <c r="A10022" s="408">
        <f t="shared" si="150"/>
        <v>10020</v>
      </c>
      <c r="B10022" s="231"/>
      <c r="C10022" s="96"/>
      <c r="D10022" s="408" t="e">
        <f>VLOOKUP(C10022,X$4:Z10023,2,FALSE)</f>
        <v>#N/A</v>
      </c>
      <c r="E10022" s="408" t="e">
        <f>VLOOKUP(C10022,X$4:Z10023,3,FALSE)</f>
        <v>#N/A</v>
      </c>
      <c r="F10022" s="97"/>
      <c r="G10022" s="97"/>
      <c r="H10022" s="116"/>
      <c r="I10022" s="116"/>
      <c r="J10022" s="97"/>
      <c r="AD10022" s="476"/>
      <c r="AI10022" s="473"/>
    </row>
    <row r="10023" spans="1:35" s="4" customFormat="1" x14ac:dyDescent="0.25">
      <c r="A10023" s="408">
        <f t="shared" si="150"/>
        <v>10021</v>
      </c>
      <c r="B10023" s="231"/>
      <c r="C10023" s="96"/>
      <c r="D10023" s="408" t="e">
        <f>VLOOKUP(C10023,X$4:Z10024,2,FALSE)</f>
        <v>#N/A</v>
      </c>
      <c r="E10023" s="408" t="e">
        <f>VLOOKUP(C10023,X$4:Z10024,3,FALSE)</f>
        <v>#N/A</v>
      </c>
      <c r="F10023" s="97"/>
      <c r="G10023" s="97"/>
      <c r="H10023" s="116"/>
      <c r="I10023" s="116"/>
      <c r="J10023" s="97"/>
      <c r="AD10023" s="476"/>
      <c r="AI10023" s="473"/>
    </row>
    <row r="10024" spans="1:35" s="4" customFormat="1" x14ac:dyDescent="0.25">
      <c r="A10024" s="408">
        <f t="shared" si="150"/>
        <v>10022</v>
      </c>
      <c r="B10024" s="231"/>
      <c r="C10024" s="96"/>
      <c r="D10024" s="408" t="e">
        <f>VLOOKUP(C10024,X$4:Z10025,2,FALSE)</f>
        <v>#N/A</v>
      </c>
      <c r="E10024" s="408" t="e">
        <f>VLOOKUP(C10024,X$4:Z10025,3,FALSE)</f>
        <v>#N/A</v>
      </c>
      <c r="F10024" s="97"/>
      <c r="G10024" s="97"/>
      <c r="H10024" s="116"/>
      <c r="I10024" s="116"/>
      <c r="J10024" s="97"/>
      <c r="AD10024" s="476"/>
      <c r="AI10024" s="473"/>
    </row>
    <row r="10025" spans="1:35" s="4" customFormat="1" x14ac:dyDescent="0.25">
      <c r="A10025" s="408">
        <f t="shared" si="150"/>
        <v>10023</v>
      </c>
      <c r="B10025" s="231"/>
      <c r="C10025" s="96"/>
      <c r="D10025" s="408" t="e">
        <f>VLOOKUP(C10025,X$4:Z10026,2,FALSE)</f>
        <v>#N/A</v>
      </c>
      <c r="E10025" s="408" t="e">
        <f>VLOOKUP(C10025,X$4:Z10026,3,FALSE)</f>
        <v>#N/A</v>
      </c>
      <c r="F10025" s="97"/>
      <c r="G10025" s="97"/>
      <c r="H10025" s="116"/>
      <c r="I10025" s="116"/>
      <c r="J10025" s="97"/>
      <c r="AD10025" s="476"/>
      <c r="AI10025" s="473"/>
    </row>
    <row r="10026" spans="1:35" s="4" customFormat="1" x14ac:dyDescent="0.25">
      <c r="A10026" s="408">
        <f t="shared" si="150"/>
        <v>10024</v>
      </c>
      <c r="B10026" s="231"/>
      <c r="C10026" s="96"/>
      <c r="D10026" s="408" t="e">
        <f>VLOOKUP(C10026,X$4:Z10027,2,FALSE)</f>
        <v>#N/A</v>
      </c>
      <c r="E10026" s="408" t="e">
        <f>VLOOKUP(C10026,X$4:Z10027,3,FALSE)</f>
        <v>#N/A</v>
      </c>
      <c r="F10026" s="97"/>
      <c r="G10026" s="97"/>
      <c r="H10026" s="116"/>
      <c r="I10026" s="116"/>
      <c r="J10026" s="97"/>
      <c r="AD10026" s="476"/>
      <c r="AI10026" s="473"/>
    </row>
    <row r="10027" spans="1:35" s="4" customFormat="1" x14ac:dyDescent="0.25">
      <c r="A10027" s="408">
        <f t="shared" si="150"/>
        <v>10025</v>
      </c>
      <c r="B10027" s="231"/>
      <c r="C10027" s="96"/>
      <c r="D10027" s="408" t="e">
        <f>VLOOKUP(C10027,X$4:Z10028,2,FALSE)</f>
        <v>#N/A</v>
      </c>
      <c r="E10027" s="408" t="e">
        <f>VLOOKUP(C10027,X$4:Z10028,3,FALSE)</f>
        <v>#N/A</v>
      </c>
      <c r="F10027" s="97"/>
      <c r="G10027" s="97"/>
      <c r="H10027" s="116"/>
      <c r="I10027" s="116"/>
      <c r="J10027" s="97"/>
      <c r="AD10027" s="476"/>
      <c r="AI10027" s="473"/>
    </row>
    <row r="10028" spans="1:35" s="4" customFormat="1" x14ac:dyDescent="0.25">
      <c r="A10028" s="408">
        <f t="shared" si="150"/>
        <v>10026</v>
      </c>
      <c r="B10028" s="231"/>
      <c r="C10028" s="96"/>
      <c r="D10028" s="408" t="e">
        <f>VLOOKUP(C10028,X$4:Z10029,2,FALSE)</f>
        <v>#N/A</v>
      </c>
      <c r="E10028" s="408" t="e">
        <f>VLOOKUP(C10028,X$4:Z10029,3,FALSE)</f>
        <v>#N/A</v>
      </c>
      <c r="F10028" s="97"/>
      <c r="G10028" s="97"/>
      <c r="H10028" s="116"/>
      <c r="I10028" s="116"/>
      <c r="J10028" s="97"/>
      <c r="AD10028" s="476"/>
      <c r="AI10028" s="473"/>
    </row>
    <row r="10029" spans="1:35" s="4" customFormat="1" x14ac:dyDescent="0.25">
      <c r="A10029" s="408">
        <f t="shared" si="150"/>
        <v>10027</v>
      </c>
      <c r="B10029" s="231"/>
      <c r="C10029" s="96"/>
      <c r="D10029" s="408" t="e">
        <f>VLOOKUP(C10029,X$4:Z10030,2,FALSE)</f>
        <v>#N/A</v>
      </c>
      <c r="E10029" s="408" t="e">
        <f>VLOOKUP(C10029,X$4:Z10030,3,FALSE)</f>
        <v>#N/A</v>
      </c>
      <c r="F10029" s="97"/>
      <c r="G10029" s="97"/>
      <c r="H10029" s="116"/>
      <c r="I10029" s="116"/>
      <c r="J10029" s="97"/>
      <c r="AD10029" s="476"/>
      <c r="AI10029" s="473"/>
    </row>
    <row r="10030" spans="1:35" s="4" customFormat="1" x14ac:dyDescent="0.25">
      <c r="A10030" s="408">
        <f t="shared" si="150"/>
        <v>10028</v>
      </c>
      <c r="B10030" s="231"/>
      <c r="C10030" s="96"/>
      <c r="D10030" s="408" t="e">
        <f>VLOOKUP(C10030,X$4:Z10031,2,FALSE)</f>
        <v>#N/A</v>
      </c>
      <c r="E10030" s="408" t="e">
        <f>VLOOKUP(C10030,X$4:Z10031,3,FALSE)</f>
        <v>#N/A</v>
      </c>
      <c r="F10030" s="97"/>
      <c r="G10030" s="97"/>
      <c r="H10030" s="116"/>
      <c r="I10030" s="116"/>
      <c r="J10030" s="97"/>
      <c r="AD10030" s="476"/>
      <c r="AI10030" s="473"/>
    </row>
    <row r="10031" spans="1:35" s="4" customFormat="1" x14ac:dyDescent="0.25">
      <c r="A10031" s="408">
        <f t="shared" si="150"/>
        <v>10029</v>
      </c>
      <c r="B10031" s="231"/>
      <c r="C10031" s="96"/>
      <c r="D10031" s="408" t="e">
        <f>VLOOKUP(C10031,X$4:Z10032,2,FALSE)</f>
        <v>#N/A</v>
      </c>
      <c r="E10031" s="408" t="e">
        <f>VLOOKUP(C10031,X$4:Z10032,3,FALSE)</f>
        <v>#N/A</v>
      </c>
      <c r="F10031" s="97"/>
      <c r="G10031" s="97"/>
      <c r="H10031" s="116"/>
      <c r="I10031" s="116"/>
      <c r="J10031" s="97"/>
      <c r="AD10031" s="476"/>
      <c r="AI10031" s="473"/>
    </row>
    <row r="10032" spans="1:35" s="4" customFormat="1" x14ac:dyDescent="0.25">
      <c r="A10032" s="408">
        <f t="shared" si="150"/>
        <v>10030</v>
      </c>
      <c r="B10032" s="231"/>
      <c r="C10032" s="96"/>
      <c r="D10032" s="408" t="e">
        <f>VLOOKUP(C10032,X$4:Z10033,2,FALSE)</f>
        <v>#N/A</v>
      </c>
      <c r="E10032" s="408" t="e">
        <f>VLOOKUP(C10032,X$4:Z10033,3,FALSE)</f>
        <v>#N/A</v>
      </c>
      <c r="F10032" s="97"/>
      <c r="G10032" s="97"/>
      <c r="H10032" s="116"/>
      <c r="I10032" s="116"/>
      <c r="J10032" s="97"/>
      <c r="AD10032" s="476"/>
      <c r="AI10032" s="473"/>
    </row>
    <row r="10033" spans="1:35" s="4" customFormat="1" x14ac:dyDescent="0.25">
      <c r="A10033" s="408">
        <f t="shared" si="150"/>
        <v>10031</v>
      </c>
      <c r="B10033" s="231"/>
      <c r="C10033" s="96"/>
      <c r="D10033" s="408" t="e">
        <f>VLOOKUP(C10033,X$4:Z10034,2,FALSE)</f>
        <v>#N/A</v>
      </c>
      <c r="E10033" s="408" t="e">
        <f>VLOOKUP(C10033,X$4:Z10034,3,FALSE)</f>
        <v>#N/A</v>
      </c>
      <c r="F10033" s="97"/>
      <c r="G10033" s="97"/>
      <c r="H10033" s="116"/>
      <c r="I10033" s="116"/>
      <c r="J10033" s="97"/>
      <c r="AD10033" s="476"/>
      <c r="AI10033" s="473"/>
    </row>
    <row r="10034" spans="1:35" s="4" customFormat="1" x14ac:dyDescent="0.25">
      <c r="A10034" s="408">
        <f t="shared" si="150"/>
        <v>10032</v>
      </c>
      <c r="B10034" s="231"/>
      <c r="C10034" s="96"/>
      <c r="D10034" s="408" t="e">
        <f>VLOOKUP(C10034,X$4:Z10035,2,FALSE)</f>
        <v>#N/A</v>
      </c>
      <c r="E10034" s="408" t="e">
        <f>VLOOKUP(C10034,X$4:Z10035,3,FALSE)</f>
        <v>#N/A</v>
      </c>
      <c r="F10034" s="97"/>
      <c r="G10034" s="97"/>
      <c r="H10034" s="116"/>
      <c r="I10034" s="116"/>
      <c r="J10034" s="97"/>
      <c r="AD10034" s="476"/>
      <c r="AI10034" s="473"/>
    </row>
    <row r="10035" spans="1:35" s="4" customFormat="1" x14ac:dyDescent="0.25">
      <c r="A10035" s="408">
        <f t="shared" si="150"/>
        <v>10033</v>
      </c>
      <c r="B10035" s="231"/>
      <c r="C10035" s="96"/>
      <c r="D10035" s="408" t="e">
        <f>VLOOKUP(C10035,X$4:Z10036,2,FALSE)</f>
        <v>#N/A</v>
      </c>
      <c r="E10035" s="408" t="e">
        <f>VLOOKUP(C10035,X$4:Z10036,3,FALSE)</f>
        <v>#N/A</v>
      </c>
      <c r="F10035" s="97"/>
      <c r="G10035" s="97"/>
      <c r="H10035" s="116"/>
      <c r="I10035" s="116"/>
      <c r="J10035" s="97"/>
      <c r="AD10035" s="476"/>
      <c r="AI10035" s="473"/>
    </row>
    <row r="10036" spans="1:35" s="4" customFormat="1" x14ac:dyDescent="0.25">
      <c r="A10036" s="408">
        <f t="shared" si="150"/>
        <v>10034</v>
      </c>
      <c r="B10036" s="231"/>
      <c r="C10036" s="96"/>
      <c r="D10036" s="408" t="e">
        <f>VLOOKUP(C10036,X$4:Z10037,2,FALSE)</f>
        <v>#N/A</v>
      </c>
      <c r="E10036" s="408" t="e">
        <f>VLOOKUP(C10036,X$4:Z10037,3,FALSE)</f>
        <v>#N/A</v>
      </c>
      <c r="F10036" s="97"/>
      <c r="G10036" s="97"/>
      <c r="H10036" s="116"/>
      <c r="I10036" s="116"/>
      <c r="J10036" s="97"/>
      <c r="AD10036" s="476"/>
      <c r="AI10036" s="473"/>
    </row>
    <row r="10037" spans="1:35" s="4" customFormat="1" x14ac:dyDescent="0.25">
      <c r="A10037" s="408">
        <f t="shared" si="150"/>
        <v>10035</v>
      </c>
      <c r="B10037" s="231"/>
      <c r="C10037" s="96"/>
      <c r="D10037" s="408" t="e">
        <f>VLOOKUP(C10037,X$4:Z10038,2,FALSE)</f>
        <v>#N/A</v>
      </c>
      <c r="E10037" s="408" t="e">
        <f>VLOOKUP(C10037,X$4:Z10038,3,FALSE)</f>
        <v>#N/A</v>
      </c>
      <c r="F10037" s="97"/>
      <c r="G10037" s="97"/>
      <c r="H10037" s="116"/>
      <c r="I10037" s="116"/>
      <c r="J10037" s="97"/>
      <c r="AD10037" s="476"/>
      <c r="AI10037" s="473"/>
    </row>
    <row r="10038" spans="1:35" s="4" customFormat="1" x14ac:dyDescent="0.25">
      <c r="A10038" s="408">
        <f t="shared" si="150"/>
        <v>10036</v>
      </c>
      <c r="B10038" s="231"/>
      <c r="C10038" s="96"/>
      <c r="D10038" s="408" t="e">
        <f>VLOOKUP(C10038,X$4:Z10039,2,FALSE)</f>
        <v>#N/A</v>
      </c>
      <c r="E10038" s="408" t="e">
        <f>VLOOKUP(C10038,X$4:Z10039,3,FALSE)</f>
        <v>#N/A</v>
      </c>
      <c r="F10038" s="97"/>
      <c r="G10038" s="97"/>
      <c r="H10038" s="116"/>
      <c r="I10038" s="116"/>
      <c r="J10038" s="97"/>
      <c r="AD10038" s="476"/>
      <c r="AI10038" s="473"/>
    </row>
    <row r="10039" spans="1:35" s="4" customFormat="1" x14ac:dyDescent="0.25">
      <c r="A10039" s="408">
        <f t="shared" si="150"/>
        <v>10037</v>
      </c>
      <c r="B10039" s="231"/>
      <c r="C10039" s="96"/>
      <c r="D10039" s="408" t="e">
        <f>VLOOKUP(C10039,X$4:Z10040,2,FALSE)</f>
        <v>#N/A</v>
      </c>
      <c r="E10039" s="408" t="e">
        <f>VLOOKUP(C10039,X$4:Z10040,3,FALSE)</f>
        <v>#N/A</v>
      </c>
      <c r="F10039" s="97"/>
      <c r="G10039" s="97"/>
      <c r="H10039" s="116"/>
      <c r="I10039" s="116"/>
      <c r="J10039" s="97"/>
      <c r="AD10039" s="476"/>
      <c r="AI10039" s="473"/>
    </row>
    <row r="10040" spans="1:35" s="4" customFormat="1" x14ac:dyDescent="0.25">
      <c r="A10040" s="408">
        <f t="shared" si="150"/>
        <v>10038</v>
      </c>
      <c r="B10040" s="231"/>
      <c r="C10040" s="96"/>
      <c r="D10040" s="408" t="e">
        <f>VLOOKUP(C10040,X$4:Z10041,2,FALSE)</f>
        <v>#N/A</v>
      </c>
      <c r="E10040" s="408" t="e">
        <f>VLOOKUP(C10040,X$4:Z10041,3,FALSE)</f>
        <v>#N/A</v>
      </c>
      <c r="F10040" s="97"/>
      <c r="G10040" s="97"/>
      <c r="H10040" s="116"/>
      <c r="I10040" s="116"/>
      <c r="J10040" s="97"/>
      <c r="AD10040" s="476"/>
      <c r="AI10040" s="473"/>
    </row>
    <row r="10041" spans="1:35" s="4" customFormat="1" x14ac:dyDescent="0.25">
      <c r="A10041" s="408">
        <f t="shared" si="150"/>
        <v>10039</v>
      </c>
      <c r="B10041" s="231"/>
      <c r="C10041" s="96"/>
      <c r="D10041" s="408" t="e">
        <f>VLOOKUP(C10041,X$4:Z10042,2,FALSE)</f>
        <v>#N/A</v>
      </c>
      <c r="E10041" s="408" t="e">
        <f>VLOOKUP(C10041,X$4:Z10042,3,FALSE)</f>
        <v>#N/A</v>
      </c>
      <c r="F10041" s="97"/>
      <c r="G10041" s="97"/>
      <c r="H10041" s="116"/>
      <c r="I10041" s="116"/>
      <c r="J10041" s="97"/>
      <c r="AD10041" s="476"/>
      <c r="AI10041" s="473"/>
    </row>
    <row r="10042" spans="1:35" s="4" customFormat="1" x14ac:dyDescent="0.25">
      <c r="A10042" s="408">
        <f t="shared" si="150"/>
        <v>10040</v>
      </c>
      <c r="B10042" s="231"/>
      <c r="C10042" s="96"/>
      <c r="D10042" s="408" t="e">
        <f>VLOOKUP(C10042,X$4:Z10043,2,FALSE)</f>
        <v>#N/A</v>
      </c>
      <c r="E10042" s="408" t="e">
        <f>VLOOKUP(C10042,X$4:Z10043,3,FALSE)</f>
        <v>#N/A</v>
      </c>
      <c r="F10042" s="97"/>
      <c r="G10042" s="97"/>
      <c r="H10042" s="116"/>
      <c r="I10042" s="116"/>
      <c r="J10042" s="97"/>
      <c r="AD10042" s="476"/>
      <c r="AI10042" s="473"/>
    </row>
    <row r="10043" spans="1:35" s="4" customFormat="1" x14ac:dyDescent="0.25">
      <c r="A10043" s="408">
        <f t="shared" si="150"/>
        <v>10041</v>
      </c>
      <c r="B10043" s="231"/>
      <c r="C10043" s="96"/>
      <c r="D10043" s="408" t="e">
        <f>VLOOKUP(C10043,X$4:Z10044,2,FALSE)</f>
        <v>#N/A</v>
      </c>
      <c r="E10043" s="408" t="e">
        <f>VLOOKUP(C10043,X$4:Z10044,3,FALSE)</f>
        <v>#N/A</v>
      </c>
      <c r="F10043" s="97"/>
      <c r="G10043" s="97"/>
      <c r="H10043" s="116"/>
      <c r="I10043" s="116"/>
      <c r="J10043" s="97"/>
      <c r="AD10043" s="476"/>
      <c r="AI10043" s="473"/>
    </row>
    <row r="10044" spans="1:35" s="4" customFormat="1" x14ac:dyDescent="0.25">
      <c r="A10044" s="408">
        <f t="shared" si="150"/>
        <v>10042</v>
      </c>
      <c r="B10044" s="231"/>
      <c r="C10044" s="96"/>
      <c r="D10044" s="408" t="e">
        <f>VLOOKUP(C10044,X$4:Z10045,2,FALSE)</f>
        <v>#N/A</v>
      </c>
      <c r="E10044" s="408" t="e">
        <f>VLOOKUP(C10044,X$4:Z10045,3,FALSE)</f>
        <v>#N/A</v>
      </c>
      <c r="F10044" s="97"/>
      <c r="G10044" s="97"/>
      <c r="H10044" s="116"/>
      <c r="I10044" s="116"/>
      <c r="J10044" s="97"/>
      <c r="AD10044" s="476"/>
      <c r="AI10044" s="473"/>
    </row>
    <row r="10045" spans="1:35" s="4" customFormat="1" x14ac:dyDescent="0.25">
      <c r="A10045" s="408">
        <f t="shared" si="150"/>
        <v>10043</v>
      </c>
      <c r="B10045" s="231"/>
      <c r="C10045" s="96"/>
      <c r="D10045" s="408" t="e">
        <f>VLOOKUP(C10045,X$4:Z10046,2,FALSE)</f>
        <v>#N/A</v>
      </c>
      <c r="E10045" s="408" t="e">
        <f>VLOOKUP(C10045,X$4:Z10046,3,FALSE)</f>
        <v>#N/A</v>
      </c>
      <c r="F10045" s="97"/>
      <c r="G10045" s="97"/>
      <c r="H10045" s="116"/>
      <c r="I10045" s="116"/>
      <c r="J10045" s="97"/>
      <c r="AD10045" s="476"/>
      <c r="AI10045" s="473"/>
    </row>
    <row r="10046" spans="1:35" s="4" customFormat="1" x14ac:dyDescent="0.25">
      <c r="A10046" s="408">
        <f t="shared" si="150"/>
        <v>10044</v>
      </c>
      <c r="B10046" s="231"/>
      <c r="C10046" s="96"/>
      <c r="D10046" s="408" t="e">
        <f>VLOOKUP(C10046,X$4:Z10047,2,FALSE)</f>
        <v>#N/A</v>
      </c>
      <c r="E10046" s="408" t="e">
        <f>VLOOKUP(C10046,X$4:Z10047,3,FALSE)</f>
        <v>#N/A</v>
      </c>
      <c r="F10046" s="97"/>
      <c r="G10046" s="97"/>
      <c r="H10046" s="116"/>
      <c r="I10046" s="116"/>
      <c r="J10046" s="97"/>
      <c r="AD10046" s="476"/>
      <c r="AI10046" s="473"/>
    </row>
    <row r="10047" spans="1:35" s="4" customFormat="1" x14ac:dyDescent="0.25">
      <c r="A10047" s="408">
        <f t="shared" si="150"/>
        <v>10045</v>
      </c>
      <c r="B10047" s="231"/>
      <c r="C10047" s="96"/>
      <c r="D10047" s="408" t="e">
        <f>VLOOKUP(C10047,X$4:Z10048,2,FALSE)</f>
        <v>#N/A</v>
      </c>
      <c r="E10047" s="408" t="e">
        <f>VLOOKUP(C10047,X$4:Z10048,3,FALSE)</f>
        <v>#N/A</v>
      </c>
      <c r="F10047" s="97"/>
      <c r="G10047" s="97"/>
      <c r="H10047" s="116"/>
      <c r="I10047" s="116"/>
      <c r="J10047" s="97"/>
      <c r="AD10047" s="476"/>
      <c r="AI10047" s="473"/>
    </row>
    <row r="10048" spans="1:35" s="4" customFormat="1" x14ac:dyDescent="0.25">
      <c r="A10048" s="408">
        <f t="shared" si="150"/>
        <v>10046</v>
      </c>
      <c r="B10048" s="231"/>
      <c r="C10048" s="96"/>
      <c r="D10048" s="408" t="e">
        <f>VLOOKUP(C10048,X$4:Z10049,2,FALSE)</f>
        <v>#N/A</v>
      </c>
      <c r="E10048" s="408" t="e">
        <f>VLOOKUP(C10048,X$4:Z10049,3,FALSE)</f>
        <v>#N/A</v>
      </c>
      <c r="F10048" s="97"/>
      <c r="G10048" s="97"/>
      <c r="H10048" s="116"/>
      <c r="I10048" s="116"/>
      <c r="J10048" s="97"/>
      <c r="AD10048" s="476"/>
      <c r="AI10048" s="473"/>
    </row>
    <row r="10049" spans="1:35" s="4" customFormat="1" x14ac:dyDescent="0.25">
      <c r="A10049" s="408">
        <f t="shared" si="150"/>
        <v>10047</v>
      </c>
      <c r="B10049" s="231"/>
      <c r="C10049" s="96"/>
      <c r="D10049" s="408" t="e">
        <f>VLOOKUP(C10049,X$4:Z10050,2,FALSE)</f>
        <v>#N/A</v>
      </c>
      <c r="E10049" s="408" t="e">
        <f>VLOOKUP(C10049,X$4:Z10050,3,FALSE)</f>
        <v>#N/A</v>
      </c>
      <c r="F10049" s="97"/>
      <c r="G10049" s="97"/>
      <c r="H10049" s="116"/>
      <c r="I10049" s="116"/>
      <c r="J10049" s="97"/>
      <c r="AD10049" s="476"/>
      <c r="AI10049" s="473"/>
    </row>
    <row r="10050" spans="1:35" s="4" customFormat="1" x14ac:dyDescent="0.25">
      <c r="A10050" s="408">
        <f t="shared" si="150"/>
        <v>10048</v>
      </c>
      <c r="B10050" s="231"/>
      <c r="C10050" s="96"/>
      <c r="D10050" s="408" t="e">
        <f>VLOOKUP(C10050,X$4:Z10051,2,FALSE)</f>
        <v>#N/A</v>
      </c>
      <c r="E10050" s="408" t="e">
        <f>VLOOKUP(C10050,X$4:Z10051,3,FALSE)</f>
        <v>#N/A</v>
      </c>
      <c r="F10050" s="97"/>
      <c r="G10050" s="97"/>
      <c r="H10050" s="116"/>
      <c r="I10050" s="116"/>
      <c r="J10050" s="97"/>
      <c r="AD10050" s="476"/>
      <c r="AI10050" s="473"/>
    </row>
    <row r="10051" spans="1:35" s="4" customFormat="1" x14ac:dyDescent="0.25">
      <c r="A10051" s="408">
        <f t="shared" si="150"/>
        <v>10049</v>
      </c>
      <c r="B10051" s="231"/>
      <c r="C10051" s="96"/>
      <c r="D10051" s="408" t="e">
        <f>VLOOKUP(C10051,X$4:Z10052,2,FALSE)</f>
        <v>#N/A</v>
      </c>
      <c r="E10051" s="408" t="e">
        <f>VLOOKUP(C10051,X$4:Z10052,3,FALSE)</f>
        <v>#N/A</v>
      </c>
      <c r="F10051" s="97"/>
      <c r="G10051" s="97"/>
      <c r="H10051" s="116"/>
      <c r="I10051" s="116"/>
      <c r="J10051" s="97"/>
      <c r="AD10051" s="476"/>
      <c r="AI10051" s="473"/>
    </row>
    <row r="10052" spans="1:35" s="4" customFormat="1" x14ac:dyDescent="0.25">
      <c r="A10052" s="408">
        <f t="shared" si="150"/>
        <v>10050</v>
      </c>
      <c r="B10052" s="231"/>
      <c r="C10052" s="96"/>
      <c r="D10052" s="408" t="e">
        <f>VLOOKUP(C10052,X$4:Z10053,2,FALSE)</f>
        <v>#N/A</v>
      </c>
      <c r="E10052" s="408" t="e">
        <f>VLOOKUP(C10052,X$4:Z10053,3,FALSE)</f>
        <v>#N/A</v>
      </c>
      <c r="F10052" s="97"/>
      <c r="G10052" s="97"/>
      <c r="H10052" s="116"/>
      <c r="I10052" s="116"/>
      <c r="J10052" s="97"/>
      <c r="AD10052" s="476"/>
      <c r="AI10052" s="473"/>
    </row>
    <row r="10053" spans="1:35" s="4" customFormat="1" x14ac:dyDescent="0.25">
      <c r="A10053" s="408">
        <f t="shared" si="150"/>
        <v>10051</v>
      </c>
      <c r="B10053" s="231"/>
      <c r="C10053" s="96"/>
      <c r="D10053" s="408" t="e">
        <f>VLOOKUP(C10053,X$4:Z10054,2,FALSE)</f>
        <v>#N/A</v>
      </c>
      <c r="E10053" s="408" t="e">
        <f>VLOOKUP(C10053,X$4:Z10054,3,FALSE)</f>
        <v>#N/A</v>
      </c>
      <c r="F10053" s="97"/>
      <c r="G10053" s="97"/>
      <c r="H10053" s="116"/>
      <c r="I10053" s="116"/>
      <c r="J10053" s="97"/>
      <c r="AD10053" s="476"/>
      <c r="AI10053" s="473"/>
    </row>
    <row r="10054" spans="1:35" s="4" customFormat="1" x14ac:dyDescent="0.25">
      <c r="A10054" s="408">
        <f t="shared" si="150"/>
        <v>10052</v>
      </c>
      <c r="B10054" s="231"/>
      <c r="C10054" s="96"/>
      <c r="D10054" s="408" t="e">
        <f>VLOOKUP(C10054,X$4:Z10055,2,FALSE)</f>
        <v>#N/A</v>
      </c>
      <c r="E10054" s="408" t="e">
        <f>VLOOKUP(C10054,X$4:Z10055,3,FALSE)</f>
        <v>#N/A</v>
      </c>
      <c r="F10054" s="97"/>
      <c r="G10054" s="97"/>
      <c r="H10054" s="116"/>
      <c r="I10054" s="116"/>
      <c r="J10054" s="97"/>
      <c r="AD10054" s="476"/>
      <c r="AI10054" s="473"/>
    </row>
    <row r="10055" spans="1:35" s="4" customFormat="1" x14ac:dyDescent="0.25">
      <c r="A10055" s="408">
        <f t="shared" si="150"/>
        <v>10053</v>
      </c>
      <c r="B10055" s="231"/>
      <c r="C10055" s="96"/>
      <c r="D10055" s="408" t="e">
        <f>VLOOKUP(C10055,X$4:Z10056,2,FALSE)</f>
        <v>#N/A</v>
      </c>
      <c r="E10055" s="408" t="e">
        <f>VLOOKUP(C10055,X$4:Z10056,3,FALSE)</f>
        <v>#N/A</v>
      </c>
      <c r="F10055" s="97"/>
      <c r="G10055" s="97"/>
      <c r="H10055" s="116"/>
      <c r="I10055" s="116"/>
      <c r="J10055" s="97"/>
      <c r="AD10055" s="476"/>
      <c r="AI10055" s="473"/>
    </row>
    <row r="10056" spans="1:35" s="4" customFormat="1" x14ac:dyDescent="0.25">
      <c r="A10056" s="408">
        <f t="shared" si="150"/>
        <v>10054</v>
      </c>
      <c r="B10056" s="231"/>
      <c r="C10056" s="96"/>
      <c r="D10056" s="408" t="e">
        <f>VLOOKUP(C10056,X$4:Z10057,2,FALSE)</f>
        <v>#N/A</v>
      </c>
      <c r="E10056" s="408" t="e">
        <f>VLOOKUP(C10056,X$4:Z10057,3,FALSE)</f>
        <v>#N/A</v>
      </c>
      <c r="F10056" s="97"/>
      <c r="G10056" s="97"/>
      <c r="H10056" s="116"/>
      <c r="I10056" s="116"/>
      <c r="J10056" s="97"/>
      <c r="AD10056" s="476"/>
      <c r="AI10056" s="473"/>
    </row>
    <row r="10057" spans="1:35" s="4" customFormat="1" x14ac:dyDescent="0.25">
      <c r="A10057" s="408">
        <f t="shared" si="150"/>
        <v>10055</v>
      </c>
      <c r="B10057" s="231"/>
      <c r="C10057" s="96"/>
      <c r="D10057" s="408" t="e">
        <f>VLOOKUP(C10057,X$4:Z10058,2,FALSE)</f>
        <v>#N/A</v>
      </c>
      <c r="E10057" s="408" t="e">
        <f>VLOOKUP(C10057,X$4:Z10058,3,FALSE)</f>
        <v>#N/A</v>
      </c>
      <c r="F10057" s="97"/>
      <c r="G10057" s="97"/>
      <c r="H10057" s="116"/>
      <c r="I10057" s="116"/>
      <c r="J10057" s="97"/>
      <c r="AD10057" s="476"/>
      <c r="AI10057" s="473"/>
    </row>
    <row r="10058" spans="1:35" s="4" customFormat="1" x14ac:dyDescent="0.25">
      <c r="A10058" s="408">
        <f t="shared" si="150"/>
        <v>10056</v>
      </c>
      <c r="B10058" s="231"/>
      <c r="C10058" s="96"/>
      <c r="D10058" s="408" t="e">
        <f>VLOOKUP(C10058,X$4:Z10059,2,FALSE)</f>
        <v>#N/A</v>
      </c>
      <c r="E10058" s="408" t="e">
        <f>VLOOKUP(C10058,X$4:Z10059,3,FALSE)</f>
        <v>#N/A</v>
      </c>
      <c r="F10058" s="97"/>
      <c r="G10058" s="97"/>
      <c r="H10058" s="116"/>
      <c r="I10058" s="116"/>
      <c r="J10058" s="97"/>
      <c r="AD10058" s="476"/>
      <c r="AI10058" s="473"/>
    </row>
    <row r="10059" spans="1:35" s="4" customFormat="1" x14ac:dyDescent="0.25">
      <c r="A10059" s="408">
        <f t="shared" si="150"/>
        <v>10057</v>
      </c>
      <c r="B10059" s="231"/>
      <c r="C10059" s="96"/>
      <c r="D10059" s="408" t="e">
        <f>VLOOKUP(C10059,X$4:Z10060,2,FALSE)</f>
        <v>#N/A</v>
      </c>
      <c r="E10059" s="408" t="e">
        <f>VLOOKUP(C10059,X$4:Z10060,3,FALSE)</f>
        <v>#N/A</v>
      </c>
      <c r="F10059" s="97"/>
      <c r="G10059" s="97"/>
      <c r="H10059" s="116"/>
      <c r="I10059" s="116"/>
      <c r="J10059" s="97"/>
      <c r="AD10059" s="476"/>
      <c r="AI10059" s="473"/>
    </row>
    <row r="10060" spans="1:35" s="4" customFormat="1" x14ac:dyDescent="0.25">
      <c r="A10060" s="408">
        <f t="shared" si="150"/>
        <v>10058</v>
      </c>
      <c r="B10060" s="231"/>
      <c r="C10060" s="96"/>
      <c r="D10060" s="408" t="e">
        <f>VLOOKUP(C10060,X$4:Z10061,2,FALSE)</f>
        <v>#N/A</v>
      </c>
      <c r="E10060" s="408" t="e">
        <f>VLOOKUP(C10060,X$4:Z10061,3,FALSE)</f>
        <v>#N/A</v>
      </c>
      <c r="F10060" s="97"/>
      <c r="G10060" s="97"/>
      <c r="H10060" s="116"/>
      <c r="I10060" s="116"/>
      <c r="J10060" s="97"/>
      <c r="AD10060" s="476"/>
      <c r="AI10060" s="473"/>
    </row>
    <row r="10061" spans="1:35" s="4" customFormat="1" x14ac:dyDescent="0.25">
      <c r="A10061" s="408">
        <f t="shared" si="150"/>
        <v>10059</v>
      </c>
      <c r="B10061" s="231"/>
      <c r="C10061" s="96"/>
      <c r="D10061" s="408" t="e">
        <f>VLOOKUP(C10061,X$4:Z10062,2,FALSE)</f>
        <v>#N/A</v>
      </c>
      <c r="E10061" s="408" t="e">
        <f>VLOOKUP(C10061,X$4:Z10062,3,FALSE)</f>
        <v>#N/A</v>
      </c>
      <c r="F10061" s="97"/>
      <c r="G10061" s="97"/>
      <c r="H10061" s="116"/>
      <c r="I10061" s="116"/>
      <c r="J10061" s="97"/>
      <c r="AD10061" s="476"/>
      <c r="AI10061" s="473"/>
    </row>
    <row r="10062" spans="1:35" s="4" customFormat="1" x14ac:dyDescent="0.25">
      <c r="A10062" s="408">
        <f t="shared" si="150"/>
        <v>10060</v>
      </c>
      <c r="B10062" s="231"/>
      <c r="C10062" s="96"/>
      <c r="D10062" s="408" t="e">
        <f>VLOOKUP(C10062,X$4:Z10063,2,FALSE)</f>
        <v>#N/A</v>
      </c>
      <c r="E10062" s="408" t="e">
        <f>VLOOKUP(C10062,X$4:Z10063,3,FALSE)</f>
        <v>#N/A</v>
      </c>
      <c r="F10062" s="97"/>
      <c r="G10062" s="97"/>
      <c r="H10062" s="116"/>
      <c r="I10062" s="116"/>
      <c r="J10062" s="97"/>
      <c r="AD10062" s="476"/>
      <c r="AI10062" s="473"/>
    </row>
    <row r="10063" spans="1:35" s="4" customFormat="1" x14ac:dyDescent="0.25">
      <c r="A10063" s="408">
        <f t="shared" si="150"/>
        <v>10061</v>
      </c>
      <c r="B10063" s="231"/>
      <c r="C10063" s="96"/>
      <c r="D10063" s="408" t="e">
        <f>VLOOKUP(C10063,X$4:Z10064,2,FALSE)</f>
        <v>#N/A</v>
      </c>
      <c r="E10063" s="408" t="e">
        <f>VLOOKUP(C10063,X$4:Z10064,3,FALSE)</f>
        <v>#N/A</v>
      </c>
      <c r="F10063" s="97"/>
      <c r="G10063" s="97"/>
      <c r="H10063" s="116"/>
      <c r="I10063" s="116"/>
      <c r="J10063" s="97"/>
      <c r="AD10063" s="476"/>
      <c r="AI10063" s="473"/>
    </row>
    <row r="10064" spans="1:35" s="4" customFormat="1" x14ac:dyDescent="0.25">
      <c r="A10064" s="408">
        <f t="shared" si="150"/>
        <v>10062</v>
      </c>
      <c r="B10064" s="231"/>
      <c r="C10064" s="96"/>
      <c r="D10064" s="408" t="e">
        <f>VLOOKUP(C10064,X$4:Z10065,2,FALSE)</f>
        <v>#N/A</v>
      </c>
      <c r="E10064" s="408" t="e">
        <f>VLOOKUP(C10064,X$4:Z10065,3,FALSE)</f>
        <v>#N/A</v>
      </c>
      <c r="F10064" s="97"/>
      <c r="G10064" s="97"/>
      <c r="H10064" s="116"/>
      <c r="I10064" s="116"/>
      <c r="J10064" s="97"/>
      <c r="AD10064" s="476"/>
      <c r="AI10064" s="473"/>
    </row>
    <row r="10065" spans="1:35" s="4" customFormat="1" x14ac:dyDescent="0.25">
      <c r="A10065" s="408">
        <f t="shared" si="150"/>
        <v>10063</v>
      </c>
      <c r="B10065" s="231"/>
      <c r="C10065" s="96"/>
      <c r="D10065" s="408" t="e">
        <f>VLOOKUP(C10065,X$4:Z10066,2,FALSE)</f>
        <v>#N/A</v>
      </c>
      <c r="E10065" s="408" t="e">
        <f>VLOOKUP(C10065,X$4:Z10066,3,FALSE)</f>
        <v>#N/A</v>
      </c>
      <c r="F10065" s="97"/>
      <c r="G10065" s="97"/>
      <c r="H10065" s="116"/>
      <c r="I10065" s="116"/>
      <c r="J10065" s="97"/>
      <c r="AD10065" s="476"/>
      <c r="AI10065" s="473"/>
    </row>
    <row r="10066" spans="1:35" s="4" customFormat="1" x14ac:dyDescent="0.25">
      <c r="A10066" s="408">
        <f t="shared" si="150"/>
        <v>10064</v>
      </c>
      <c r="B10066" s="231"/>
      <c r="C10066" s="96"/>
      <c r="D10066" s="408" t="e">
        <f>VLOOKUP(C10066,X$4:Z10067,2,FALSE)</f>
        <v>#N/A</v>
      </c>
      <c r="E10066" s="408" t="e">
        <f>VLOOKUP(C10066,X$4:Z10067,3,FALSE)</f>
        <v>#N/A</v>
      </c>
      <c r="F10066" s="97"/>
      <c r="G10066" s="97"/>
      <c r="H10066" s="116"/>
      <c r="I10066" s="116"/>
      <c r="J10066" s="97"/>
      <c r="AD10066" s="476"/>
      <c r="AI10066" s="473"/>
    </row>
    <row r="10067" spans="1:35" s="4" customFormat="1" x14ac:dyDescent="0.25">
      <c r="A10067" s="408">
        <f t="shared" si="150"/>
        <v>10065</v>
      </c>
      <c r="B10067" s="231"/>
      <c r="C10067" s="96"/>
      <c r="D10067" s="408" t="e">
        <f>VLOOKUP(C10067,X$4:Z10068,2,FALSE)</f>
        <v>#N/A</v>
      </c>
      <c r="E10067" s="408" t="e">
        <f>VLOOKUP(C10067,X$4:Z10068,3,FALSE)</f>
        <v>#N/A</v>
      </c>
      <c r="F10067" s="97"/>
      <c r="G10067" s="97"/>
      <c r="H10067" s="116"/>
      <c r="I10067" s="116"/>
      <c r="J10067" s="97"/>
      <c r="AD10067" s="476"/>
      <c r="AI10067" s="473"/>
    </row>
    <row r="10068" spans="1:35" s="4" customFormat="1" x14ac:dyDescent="0.25">
      <c r="A10068" s="408">
        <f t="shared" si="150"/>
        <v>10066</v>
      </c>
      <c r="B10068" s="231"/>
      <c r="C10068" s="96"/>
      <c r="D10068" s="408" t="e">
        <f>VLOOKUP(C10068,X$4:Z10069,2,FALSE)</f>
        <v>#N/A</v>
      </c>
      <c r="E10068" s="408" t="e">
        <f>VLOOKUP(C10068,X$4:Z10069,3,FALSE)</f>
        <v>#N/A</v>
      </c>
      <c r="F10068" s="97"/>
      <c r="G10068" s="97"/>
      <c r="H10068" s="116"/>
      <c r="I10068" s="116"/>
      <c r="J10068" s="97"/>
      <c r="AD10068" s="476"/>
      <c r="AI10068" s="473"/>
    </row>
    <row r="10069" spans="1:35" s="4" customFormat="1" x14ac:dyDescent="0.25">
      <c r="A10069" s="408">
        <f t="shared" si="150"/>
        <v>10067</v>
      </c>
      <c r="B10069" s="231"/>
      <c r="C10069" s="96"/>
      <c r="D10069" s="408" t="e">
        <f>VLOOKUP(C10069,X$4:Z10070,2,FALSE)</f>
        <v>#N/A</v>
      </c>
      <c r="E10069" s="408" t="e">
        <f>VLOOKUP(C10069,X$4:Z10070,3,FALSE)</f>
        <v>#N/A</v>
      </c>
      <c r="F10069" s="97"/>
      <c r="G10069" s="97"/>
      <c r="H10069" s="116"/>
      <c r="I10069" s="116"/>
      <c r="J10069" s="97"/>
      <c r="AD10069" s="476"/>
      <c r="AI10069" s="473"/>
    </row>
    <row r="10070" spans="1:35" s="4" customFormat="1" x14ac:dyDescent="0.25">
      <c r="A10070" s="408">
        <f t="shared" si="150"/>
        <v>10068</v>
      </c>
      <c r="B10070" s="231"/>
      <c r="C10070" s="96"/>
      <c r="D10070" s="408" t="e">
        <f>VLOOKUP(C10070,X$4:Z10071,2,FALSE)</f>
        <v>#N/A</v>
      </c>
      <c r="E10070" s="408" t="e">
        <f>VLOOKUP(C10070,X$4:Z10071,3,FALSE)</f>
        <v>#N/A</v>
      </c>
      <c r="F10070" s="97"/>
      <c r="G10070" s="97"/>
      <c r="H10070" s="116"/>
      <c r="I10070" s="116"/>
      <c r="J10070" s="97"/>
      <c r="AD10070" s="476"/>
      <c r="AI10070" s="473"/>
    </row>
    <row r="10071" spans="1:35" s="4" customFormat="1" x14ac:dyDescent="0.25">
      <c r="A10071" s="408">
        <f t="shared" si="150"/>
        <v>10069</v>
      </c>
      <c r="B10071" s="231"/>
      <c r="C10071" s="96"/>
      <c r="D10071" s="408" t="e">
        <f>VLOOKUP(C10071,X$4:Z10072,2,FALSE)</f>
        <v>#N/A</v>
      </c>
      <c r="E10071" s="408" t="e">
        <f>VLOOKUP(C10071,X$4:Z10072,3,FALSE)</f>
        <v>#N/A</v>
      </c>
      <c r="F10071" s="97"/>
      <c r="G10071" s="97"/>
      <c r="H10071" s="116"/>
      <c r="I10071" s="116"/>
      <c r="J10071" s="97"/>
      <c r="AD10071" s="476"/>
      <c r="AI10071" s="473"/>
    </row>
    <row r="10072" spans="1:35" s="4" customFormat="1" x14ac:dyDescent="0.25">
      <c r="A10072" s="408">
        <f t="shared" si="150"/>
        <v>10070</v>
      </c>
      <c r="B10072" s="231"/>
      <c r="C10072" s="96"/>
      <c r="D10072" s="408" t="e">
        <f>VLOOKUP(C10072,X$4:Z10073,2,FALSE)</f>
        <v>#N/A</v>
      </c>
      <c r="E10072" s="408" t="e">
        <f>VLOOKUP(C10072,X$4:Z10073,3,FALSE)</f>
        <v>#N/A</v>
      </c>
      <c r="F10072" s="97"/>
      <c r="G10072" s="97"/>
      <c r="H10072" s="116"/>
      <c r="I10072" s="116"/>
      <c r="J10072" s="97"/>
      <c r="AD10072" s="476"/>
      <c r="AI10072" s="473"/>
    </row>
    <row r="10073" spans="1:35" s="4" customFormat="1" x14ac:dyDescent="0.25">
      <c r="A10073" s="408">
        <f t="shared" si="150"/>
        <v>10071</v>
      </c>
      <c r="B10073" s="231"/>
      <c r="C10073" s="96"/>
      <c r="D10073" s="408" t="e">
        <f>VLOOKUP(C10073,X$4:Z10074,2,FALSE)</f>
        <v>#N/A</v>
      </c>
      <c r="E10073" s="408" t="e">
        <f>VLOOKUP(C10073,X$4:Z10074,3,FALSE)</f>
        <v>#N/A</v>
      </c>
      <c r="F10073" s="97"/>
      <c r="G10073" s="97"/>
      <c r="H10073" s="116"/>
      <c r="I10073" s="116"/>
      <c r="J10073" s="97"/>
      <c r="AD10073" s="476"/>
      <c r="AI10073" s="473"/>
    </row>
    <row r="10074" spans="1:35" s="4" customFormat="1" x14ac:dyDescent="0.25">
      <c r="A10074" s="408">
        <f t="shared" si="150"/>
        <v>10072</v>
      </c>
      <c r="B10074" s="231"/>
      <c r="C10074" s="96"/>
      <c r="D10074" s="408" t="e">
        <f>VLOOKUP(C10074,X$4:Z10075,2,FALSE)</f>
        <v>#N/A</v>
      </c>
      <c r="E10074" s="408" t="e">
        <f>VLOOKUP(C10074,X$4:Z10075,3,FALSE)</f>
        <v>#N/A</v>
      </c>
      <c r="F10074" s="97"/>
      <c r="G10074" s="97"/>
      <c r="H10074" s="116"/>
      <c r="I10074" s="116"/>
      <c r="J10074" s="97"/>
      <c r="AD10074" s="476"/>
      <c r="AI10074" s="473"/>
    </row>
    <row r="10075" spans="1:35" s="4" customFormat="1" x14ac:dyDescent="0.25">
      <c r="A10075" s="408">
        <f t="shared" si="150"/>
        <v>10073</v>
      </c>
      <c r="B10075" s="231"/>
      <c r="C10075" s="96"/>
      <c r="D10075" s="408" t="e">
        <f>VLOOKUP(C10075,X$4:Z10076,2,FALSE)</f>
        <v>#N/A</v>
      </c>
      <c r="E10075" s="408" t="e">
        <f>VLOOKUP(C10075,X$4:Z10076,3,FALSE)</f>
        <v>#N/A</v>
      </c>
      <c r="F10075" s="97"/>
      <c r="G10075" s="97"/>
      <c r="H10075" s="116"/>
      <c r="I10075" s="116"/>
      <c r="J10075" s="97"/>
      <c r="AD10075" s="476"/>
      <c r="AI10075" s="473"/>
    </row>
    <row r="10076" spans="1:35" s="4" customFormat="1" x14ac:dyDescent="0.25">
      <c r="A10076" s="408">
        <f t="shared" si="150"/>
        <v>10074</v>
      </c>
      <c r="B10076" s="231"/>
      <c r="C10076" s="96"/>
      <c r="D10076" s="408" t="e">
        <f>VLOOKUP(C10076,X$4:Z10077,2,FALSE)</f>
        <v>#N/A</v>
      </c>
      <c r="E10076" s="408" t="e">
        <f>VLOOKUP(C10076,X$4:Z10077,3,FALSE)</f>
        <v>#N/A</v>
      </c>
      <c r="F10076" s="97"/>
      <c r="G10076" s="97"/>
      <c r="H10076" s="116"/>
      <c r="I10076" s="116"/>
      <c r="J10076" s="97"/>
      <c r="AD10076" s="476"/>
      <c r="AI10076" s="473"/>
    </row>
    <row r="10077" spans="1:35" s="4" customFormat="1" x14ac:dyDescent="0.25">
      <c r="A10077" s="408">
        <f t="shared" si="150"/>
        <v>10075</v>
      </c>
      <c r="B10077" s="231"/>
      <c r="C10077" s="96"/>
      <c r="D10077" s="408" t="e">
        <f>VLOOKUP(C10077,X$4:Z10078,2,FALSE)</f>
        <v>#N/A</v>
      </c>
      <c r="E10077" s="408" t="e">
        <f>VLOOKUP(C10077,X$4:Z10078,3,FALSE)</f>
        <v>#N/A</v>
      </c>
      <c r="F10077" s="97"/>
      <c r="G10077" s="97"/>
      <c r="H10077" s="116"/>
      <c r="I10077" s="116"/>
      <c r="J10077" s="97"/>
      <c r="AD10077" s="476"/>
      <c r="AI10077" s="473"/>
    </row>
    <row r="10078" spans="1:35" s="4" customFormat="1" x14ac:dyDescent="0.25">
      <c r="A10078" s="408">
        <f t="shared" si="150"/>
        <v>10076</v>
      </c>
      <c r="B10078" s="231"/>
      <c r="C10078" s="96"/>
      <c r="D10078" s="408" t="e">
        <f>VLOOKUP(C10078,X$4:Z10079,2,FALSE)</f>
        <v>#N/A</v>
      </c>
      <c r="E10078" s="408" t="e">
        <f>VLOOKUP(C10078,X$4:Z10079,3,FALSE)</f>
        <v>#N/A</v>
      </c>
      <c r="F10078" s="97"/>
      <c r="G10078" s="97"/>
      <c r="H10078" s="116"/>
      <c r="I10078" s="116"/>
      <c r="J10078" s="97"/>
      <c r="AD10078" s="476"/>
      <c r="AI10078" s="473"/>
    </row>
    <row r="10079" spans="1:35" s="4" customFormat="1" x14ac:dyDescent="0.25">
      <c r="A10079" s="408">
        <f t="shared" si="150"/>
        <v>10077</v>
      </c>
      <c r="B10079" s="231"/>
      <c r="C10079" s="96"/>
      <c r="D10079" s="408" t="e">
        <f>VLOOKUP(C10079,X$4:Z10080,2,FALSE)</f>
        <v>#N/A</v>
      </c>
      <c r="E10079" s="408" t="e">
        <f>VLOOKUP(C10079,X$4:Z10080,3,FALSE)</f>
        <v>#N/A</v>
      </c>
      <c r="F10079" s="97"/>
      <c r="G10079" s="97"/>
      <c r="H10079" s="116"/>
      <c r="I10079" s="116"/>
      <c r="J10079" s="97"/>
      <c r="AD10079" s="476"/>
      <c r="AI10079" s="473"/>
    </row>
    <row r="10080" spans="1:35" s="4" customFormat="1" x14ac:dyDescent="0.25">
      <c r="A10080" s="408">
        <f t="shared" si="150"/>
        <v>10078</v>
      </c>
      <c r="B10080" s="231"/>
      <c r="C10080" s="96"/>
      <c r="D10080" s="408" t="e">
        <f>VLOOKUP(C10080,X$4:Z10081,2,FALSE)</f>
        <v>#N/A</v>
      </c>
      <c r="E10080" s="408" t="e">
        <f>VLOOKUP(C10080,X$4:Z10081,3,FALSE)</f>
        <v>#N/A</v>
      </c>
      <c r="F10080" s="97"/>
      <c r="G10080" s="97"/>
      <c r="H10080" s="116"/>
      <c r="I10080" s="116"/>
      <c r="J10080" s="97"/>
      <c r="AD10080" s="476"/>
      <c r="AI10080" s="473"/>
    </row>
    <row r="10081" spans="1:35" s="4" customFormat="1" x14ac:dyDescent="0.25">
      <c r="A10081" s="408">
        <f t="shared" si="150"/>
        <v>10079</v>
      </c>
      <c r="B10081" s="231"/>
      <c r="C10081" s="96"/>
      <c r="D10081" s="408" t="e">
        <f>VLOOKUP(C10081,X$4:Z10082,2,FALSE)</f>
        <v>#N/A</v>
      </c>
      <c r="E10081" s="408" t="e">
        <f>VLOOKUP(C10081,X$4:Z10082,3,FALSE)</f>
        <v>#N/A</v>
      </c>
      <c r="F10081" s="97"/>
      <c r="G10081" s="97"/>
      <c r="H10081" s="116"/>
      <c r="I10081" s="116"/>
      <c r="J10081" s="97"/>
      <c r="AD10081" s="476"/>
      <c r="AI10081" s="473"/>
    </row>
    <row r="10082" spans="1:35" s="4" customFormat="1" x14ac:dyDescent="0.25">
      <c r="A10082" s="408">
        <f t="shared" si="150"/>
        <v>10080</v>
      </c>
      <c r="B10082" s="231"/>
      <c r="C10082" s="96"/>
      <c r="D10082" s="408" t="e">
        <f>VLOOKUP(C10082,X$4:Z10083,2,FALSE)</f>
        <v>#N/A</v>
      </c>
      <c r="E10082" s="408" t="e">
        <f>VLOOKUP(C10082,X$4:Z10083,3,FALSE)</f>
        <v>#N/A</v>
      </c>
      <c r="F10082" s="97"/>
      <c r="G10082" s="97"/>
      <c r="H10082" s="116"/>
      <c r="I10082" s="116"/>
      <c r="J10082" s="97"/>
      <c r="AD10082" s="476"/>
      <c r="AI10082" s="473"/>
    </row>
    <row r="10083" spans="1:35" s="4" customFormat="1" x14ac:dyDescent="0.25">
      <c r="A10083" s="408">
        <f t="shared" si="150"/>
        <v>10081</v>
      </c>
      <c r="B10083" s="231"/>
      <c r="C10083" s="96"/>
      <c r="D10083" s="408" t="e">
        <f>VLOOKUP(C10083,X$4:Z10084,2,FALSE)</f>
        <v>#N/A</v>
      </c>
      <c r="E10083" s="408" t="e">
        <f>VLOOKUP(C10083,X$4:Z10084,3,FALSE)</f>
        <v>#N/A</v>
      </c>
      <c r="F10083" s="97"/>
      <c r="G10083" s="97"/>
      <c r="H10083" s="116"/>
      <c r="I10083" s="116"/>
      <c r="J10083" s="97"/>
      <c r="AD10083" s="476"/>
      <c r="AI10083" s="473"/>
    </row>
    <row r="10084" spans="1:35" s="4" customFormat="1" x14ac:dyDescent="0.25">
      <c r="A10084" s="408">
        <f t="shared" ref="A10084:A10147" si="151">ROW()-2</f>
        <v>10082</v>
      </c>
      <c r="B10084" s="231"/>
      <c r="C10084" s="96"/>
      <c r="D10084" s="408" t="e">
        <f>VLOOKUP(C10084,X$4:Z10085,2,FALSE)</f>
        <v>#N/A</v>
      </c>
      <c r="E10084" s="408" t="e">
        <f>VLOOKUP(C10084,X$4:Z10085,3,FALSE)</f>
        <v>#N/A</v>
      </c>
      <c r="F10084" s="97"/>
      <c r="G10084" s="97"/>
      <c r="H10084" s="116"/>
      <c r="I10084" s="116"/>
      <c r="J10084" s="97"/>
      <c r="AD10084" s="476"/>
      <c r="AI10084" s="473"/>
    </row>
    <row r="10085" spans="1:35" s="4" customFormat="1" x14ac:dyDescent="0.25">
      <c r="A10085" s="408">
        <f t="shared" si="151"/>
        <v>10083</v>
      </c>
      <c r="B10085" s="231"/>
      <c r="C10085" s="96"/>
      <c r="D10085" s="408" t="e">
        <f>VLOOKUP(C10085,X$4:Z10086,2,FALSE)</f>
        <v>#N/A</v>
      </c>
      <c r="E10085" s="408" t="e">
        <f>VLOOKUP(C10085,X$4:Z10086,3,FALSE)</f>
        <v>#N/A</v>
      </c>
      <c r="F10085" s="97"/>
      <c r="G10085" s="97"/>
      <c r="H10085" s="116"/>
      <c r="I10085" s="116"/>
      <c r="J10085" s="97"/>
      <c r="AD10085" s="476"/>
      <c r="AI10085" s="473"/>
    </row>
    <row r="10086" spans="1:35" s="4" customFormat="1" x14ac:dyDescent="0.25">
      <c r="A10086" s="408">
        <f t="shared" si="151"/>
        <v>10084</v>
      </c>
      <c r="B10086" s="231"/>
      <c r="C10086" s="96"/>
      <c r="D10086" s="408" t="e">
        <f>VLOOKUP(C10086,X$4:Z10087,2,FALSE)</f>
        <v>#N/A</v>
      </c>
      <c r="E10086" s="408" t="e">
        <f>VLOOKUP(C10086,X$4:Z10087,3,FALSE)</f>
        <v>#N/A</v>
      </c>
      <c r="F10086" s="97"/>
      <c r="G10086" s="97"/>
      <c r="H10086" s="116"/>
      <c r="I10086" s="116"/>
      <c r="J10086" s="97"/>
      <c r="AD10086" s="476"/>
      <c r="AI10086" s="473"/>
    </row>
    <row r="10087" spans="1:35" s="4" customFormat="1" x14ac:dyDescent="0.25">
      <c r="A10087" s="408">
        <f t="shared" si="151"/>
        <v>10085</v>
      </c>
      <c r="B10087" s="231"/>
      <c r="C10087" s="96"/>
      <c r="D10087" s="408" t="e">
        <f>VLOOKUP(C10087,X$4:Z10088,2,FALSE)</f>
        <v>#N/A</v>
      </c>
      <c r="E10087" s="408" t="e">
        <f>VLOOKUP(C10087,X$4:Z10088,3,FALSE)</f>
        <v>#N/A</v>
      </c>
      <c r="F10087" s="97"/>
      <c r="G10087" s="97"/>
      <c r="H10087" s="116"/>
      <c r="I10087" s="116"/>
      <c r="J10087" s="97"/>
      <c r="AD10087" s="476"/>
      <c r="AI10087" s="473"/>
    </row>
    <row r="10088" spans="1:35" s="4" customFormat="1" x14ac:dyDescent="0.25">
      <c r="A10088" s="408">
        <f t="shared" si="151"/>
        <v>10086</v>
      </c>
      <c r="B10088" s="231"/>
      <c r="C10088" s="96"/>
      <c r="D10088" s="408" t="e">
        <f>VLOOKUP(C10088,X$4:Z10089,2,FALSE)</f>
        <v>#N/A</v>
      </c>
      <c r="E10088" s="408" t="e">
        <f>VLOOKUP(C10088,X$4:Z10089,3,FALSE)</f>
        <v>#N/A</v>
      </c>
      <c r="F10088" s="97"/>
      <c r="G10088" s="97"/>
      <c r="H10088" s="116"/>
      <c r="I10088" s="116"/>
      <c r="J10088" s="97"/>
      <c r="AD10088" s="476"/>
      <c r="AI10088" s="473"/>
    </row>
    <row r="10089" spans="1:35" s="4" customFormat="1" x14ac:dyDescent="0.25">
      <c r="A10089" s="408">
        <f t="shared" si="151"/>
        <v>10087</v>
      </c>
      <c r="B10089" s="231"/>
      <c r="C10089" s="96"/>
      <c r="D10089" s="408" t="e">
        <f>VLOOKUP(C10089,X$4:Z10090,2,FALSE)</f>
        <v>#N/A</v>
      </c>
      <c r="E10089" s="408" t="e">
        <f>VLOOKUP(C10089,X$4:Z10090,3,FALSE)</f>
        <v>#N/A</v>
      </c>
      <c r="F10089" s="97"/>
      <c r="G10089" s="97"/>
      <c r="H10089" s="116"/>
      <c r="I10089" s="116"/>
      <c r="J10089" s="97"/>
      <c r="AD10089" s="476"/>
      <c r="AI10089" s="473"/>
    </row>
    <row r="10090" spans="1:35" s="4" customFormat="1" x14ac:dyDescent="0.25">
      <c r="A10090" s="408">
        <f t="shared" si="151"/>
        <v>10088</v>
      </c>
      <c r="B10090" s="231"/>
      <c r="C10090" s="96"/>
      <c r="D10090" s="408" t="e">
        <f>VLOOKUP(C10090,X$4:Z10091,2,FALSE)</f>
        <v>#N/A</v>
      </c>
      <c r="E10090" s="408" t="e">
        <f>VLOOKUP(C10090,X$4:Z10091,3,FALSE)</f>
        <v>#N/A</v>
      </c>
      <c r="F10090" s="97"/>
      <c r="G10090" s="97"/>
      <c r="H10090" s="116"/>
      <c r="I10090" s="116"/>
      <c r="J10090" s="97"/>
      <c r="AD10090" s="476"/>
      <c r="AI10090" s="473"/>
    </row>
    <row r="10091" spans="1:35" s="4" customFormat="1" x14ac:dyDescent="0.25">
      <c r="A10091" s="408">
        <f t="shared" si="151"/>
        <v>10089</v>
      </c>
      <c r="B10091" s="231"/>
      <c r="C10091" s="96"/>
      <c r="D10091" s="408" t="e">
        <f>VLOOKUP(C10091,X$4:Z10092,2,FALSE)</f>
        <v>#N/A</v>
      </c>
      <c r="E10091" s="408" t="e">
        <f>VLOOKUP(C10091,X$4:Z10092,3,FALSE)</f>
        <v>#N/A</v>
      </c>
      <c r="F10091" s="97"/>
      <c r="G10091" s="97"/>
      <c r="H10091" s="116"/>
      <c r="I10091" s="116"/>
      <c r="J10091" s="97"/>
      <c r="AD10091" s="476"/>
      <c r="AI10091" s="473"/>
    </row>
    <row r="10092" spans="1:35" s="4" customFormat="1" x14ac:dyDescent="0.25">
      <c r="A10092" s="408">
        <f t="shared" si="151"/>
        <v>10090</v>
      </c>
      <c r="B10092" s="231"/>
      <c r="C10092" s="96"/>
      <c r="D10092" s="408" t="e">
        <f>VLOOKUP(C10092,X$4:Z10093,2,FALSE)</f>
        <v>#N/A</v>
      </c>
      <c r="E10092" s="408" t="e">
        <f>VLOOKUP(C10092,X$4:Z10093,3,FALSE)</f>
        <v>#N/A</v>
      </c>
      <c r="F10092" s="97"/>
      <c r="G10092" s="97"/>
      <c r="H10092" s="116"/>
      <c r="I10092" s="116"/>
      <c r="J10092" s="97"/>
      <c r="AD10092" s="476"/>
      <c r="AI10092" s="473"/>
    </row>
    <row r="10093" spans="1:35" s="4" customFormat="1" x14ac:dyDescent="0.25">
      <c r="A10093" s="408">
        <f t="shared" si="151"/>
        <v>10091</v>
      </c>
      <c r="B10093" s="231"/>
      <c r="C10093" s="96"/>
      <c r="D10093" s="408" t="e">
        <f>VLOOKUP(C10093,X$4:Z10094,2,FALSE)</f>
        <v>#N/A</v>
      </c>
      <c r="E10093" s="408" t="e">
        <f>VLOOKUP(C10093,X$4:Z10094,3,FALSE)</f>
        <v>#N/A</v>
      </c>
      <c r="F10093" s="97"/>
      <c r="G10093" s="97"/>
      <c r="H10093" s="116"/>
      <c r="I10093" s="116"/>
      <c r="J10093" s="97"/>
      <c r="AD10093" s="476"/>
      <c r="AI10093" s="473"/>
    </row>
    <row r="10094" spans="1:35" s="4" customFormat="1" x14ac:dyDescent="0.25">
      <c r="A10094" s="408">
        <f t="shared" si="151"/>
        <v>10092</v>
      </c>
      <c r="B10094" s="231"/>
      <c r="C10094" s="96"/>
      <c r="D10094" s="408" t="e">
        <f>VLOOKUP(C10094,X$4:Z10095,2,FALSE)</f>
        <v>#N/A</v>
      </c>
      <c r="E10094" s="408" t="e">
        <f>VLOOKUP(C10094,X$4:Z10095,3,FALSE)</f>
        <v>#N/A</v>
      </c>
      <c r="F10094" s="97"/>
      <c r="G10094" s="97"/>
      <c r="H10094" s="116"/>
      <c r="I10094" s="116"/>
      <c r="J10094" s="97"/>
      <c r="AD10094" s="476"/>
      <c r="AI10094" s="473"/>
    </row>
    <row r="10095" spans="1:35" s="4" customFormat="1" x14ac:dyDescent="0.25">
      <c r="A10095" s="408">
        <f t="shared" si="151"/>
        <v>10093</v>
      </c>
      <c r="B10095" s="231"/>
      <c r="C10095" s="96"/>
      <c r="D10095" s="408" t="e">
        <f>VLOOKUP(C10095,X$4:Z10096,2,FALSE)</f>
        <v>#N/A</v>
      </c>
      <c r="E10095" s="408" t="e">
        <f>VLOOKUP(C10095,X$4:Z10096,3,FALSE)</f>
        <v>#N/A</v>
      </c>
      <c r="F10095" s="97"/>
      <c r="G10095" s="97"/>
      <c r="H10095" s="116"/>
      <c r="I10095" s="116"/>
      <c r="J10095" s="97"/>
      <c r="AD10095" s="476"/>
      <c r="AI10095" s="473"/>
    </row>
    <row r="10096" spans="1:35" s="4" customFormat="1" x14ac:dyDescent="0.25">
      <c r="A10096" s="408">
        <f t="shared" si="151"/>
        <v>10094</v>
      </c>
      <c r="B10096" s="231"/>
      <c r="C10096" s="96"/>
      <c r="D10096" s="408" t="e">
        <f>VLOOKUP(C10096,X$4:Z10097,2,FALSE)</f>
        <v>#N/A</v>
      </c>
      <c r="E10096" s="408" t="e">
        <f>VLOOKUP(C10096,X$4:Z10097,3,FALSE)</f>
        <v>#N/A</v>
      </c>
      <c r="F10096" s="97"/>
      <c r="G10096" s="97"/>
      <c r="H10096" s="116"/>
      <c r="I10096" s="116"/>
      <c r="J10096" s="97"/>
      <c r="AD10096" s="476"/>
      <c r="AI10096" s="473"/>
    </row>
    <row r="10097" spans="1:35" s="4" customFormat="1" x14ac:dyDescent="0.25">
      <c r="A10097" s="408">
        <f t="shared" si="151"/>
        <v>10095</v>
      </c>
      <c r="B10097" s="231"/>
      <c r="C10097" s="96"/>
      <c r="D10097" s="408" t="e">
        <f>VLOOKUP(C10097,X$4:Z10098,2,FALSE)</f>
        <v>#N/A</v>
      </c>
      <c r="E10097" s="408" t="e">
        <f>VLOOKUP(C10097,X$4:Z10098,3,FALSE)</f>
        <v>#N/A</v>
      </c>
      <c r="F10097" s="97"/>
      <c r="G10097" s="97"/>
      <c r="H10097" s="116"/>
      <c r="I10097" s="116"/>
      <c r="J10097" s="97"/>
      <c r="AD10097" s="476"/>
      <c r="AI10097" s="473"/>
    </row>
    <row r="10098" spans="1:35" s="4" customFormat="1" x14ac:dyDescent="0.25">
      <c r="A10098" s="408">
        <f t="shared" si="151"/>
        <v>10096</v>
      </c>
      <c r="B10098" s="231"/>
      <c r="C10098" s="96"/>
      <c r="D10098" s="408" t="e">
        <f>VLOOKUP(C10098,X$4:Z10099,2,FALSE)</f>
        <v>#N/A</v>
      </c>
      <c r="E10098" s="408" t="e">
        <f>VLOOKUP(C10098,X$4:Z10099,3,FALSE)</f>
        <v>#N/A</v>
      </c>
      <c r="F10098" s="97"/>
      <c r="G10098" s="97"/>
      <c r="H10098" s="116"/>
      <c r="I10098" s="116"/>
      <c r="J10098" s="97"/>
      <c r="AD10098" s="476"/>
      <c r="AI10098" s="473"/>
    </row>
    <row r="10099" spans="1:35" s="4" customFormat="1" x14ac:dyDescent="0.25">
      <c r="A10099" s="408">
        <f t="shared" si="151"/>
        <v>10097</v>
      </c>
      <c r="B10099" s="231"/>
      <c r="C10099" s="96"/>
      <c r="D10099" s="408" t="e">
        <f>VLOOKUP(C10099,X$4:Z10100,2,FALSE)</f>
        <v>#N/A</v>
      </c>
      <c r="E10099" s="408" t="e">
        <f>VLOOKUP(C10099,X$4:Z10100,3,FALSE)</f>
        <v>#N/A</v>
      </c>
      <c r="F10099" s="97"/>
      <c r="G10099" s="97"/>
      <c r="H10099" s="116"/>
      <c r="I10099" s="116"/>
      <c r="J10099" s="97"/>
      <c r="AD10099" s="476"/>
      <c r="AI10099" s="473"/>
    </row>
    <row r="10100" spans="1:35" s="4" customFormat="1" x14ac:dyDescent="0.25">
      <c r="A10100" s="408">
        <f t="shared" si="151"/>
        <v>10098</v>
      </c>
      <c r="B10100" s="231"/>
      <c r="C10100" s="96"/>
      <c r="D10100" s="408" t="e">
        <f>VLOOKUP(C10100,X$4:Z10101,2,FALSE)</f>
        <v>#N/A</v>
      </c>
      <c r="E10100" s="408" t="e">
        <f>VLOOKUP(C10100,X$4:Z10101,3,FALSE)</f>
        <v>#N/A</v>
      </c>
      <c r="F10100" s="97"/>
      <c r="G10100" s="97"/>
      <c r="H10100" s="116"/>
      <c r="I10100" s="116"/>
      <c r="J10100" s="97"/>
      <c r="AD10100" s="476"/>
      <c r="AI10100" s="473"/>
    </row>
    <row r="10101" spans="1:35" s="4" customFormat="1" x14ac:dyDescent="0.25">
      <c r="A10101" s="408">
        <f t="shared" si="151"/>
        <v>10099</v>
      </c>
      <c r="B10101" s="231"/>
      <c r="C10101" s="96"/>
      <c r="D10101" s="408" t="e">
        <f>VLOOKUP(C10101,X$4:Z10102,2,FALSE)</f>
        <v>#N/A</v>
      </c>
      <c r="E10101" s="408" t="e">
        <f>VLOOKUP(C10101,X$4:Z10102,3,FALSE)</f>
        <v>#N/A</v>
      </c>
      <c r="F10101" s="97"/>
      <c r="G10101" s="97"/>
      <c r="H10101" s="116"/>
      <c r="I10101" s="116"/>
      <c r="J10101" s="97"/>
      <c r="AD10101" s="476"/>
      <c r="AI10101" s="473"/>
    </row>
    <row r="10102" spans="1:35" s="4" customFormat="1" x14ac:dyDescent="0.25">
      <c r="A10102" s="408">
        <f t="shared" si="151"/>
        <v>10100</v>
      </c>
      <c r="B10102" s="231"/>
      <c r="C10102" s="96"/>
      <c r="D10102" s="408" t="e">
        <f>VLOOKUP(C10102,X$4:Z10103,2,FALSE)</f>
        <v>#N/A</v>
      </c>
      <c r="E10102" s="408" t="e">
        <f>VLOOKUP(C10102,X$4:Z10103,3,FALSE)</f>
        <v>#N/A</v>
      </c>
      <c r="F10102" s="97"/>
      <c r="G10102" s="97"/>
      <c r="H10102" s="116"/>
      <c r="I10102" s="116"/>
      <c r="J10102" s="97"/>
      <c r="AD10102" s="476"/>
      <c r="AI10102" s="473"/>
    </row>
    <row r="10103" spans="1:35" s="4" customFormat="1" x14ac:dyDescent="0.25">
      <c r="A10103" s="408">
        <f t="shared" si="151"/>
        <v>10101</v>
      </c>
      <c r="B10103" s="231"/>
      <c r="C10103" s="96"/>
      <c r="D10103" s="408" t="e">
        <f>VLOOKUP(C10103,X$4:Z10104,2,FALSE)</f>
        <v>#N/A</v>
      </c>
      <c r="E10103" s="408" t="e">
        <f>VLOOKUP(C10103,X$4:Z10104,3,FALSE)</f>
        <v>#N/A</v>
      </c>
      <c r="F10103" s="97"/>
      <c r="G10103" s="97"/>
      <c r="H10103" s="116"/>
      <c r="I10103" s="116"/>
      <c r="J10103" s="97"/>
      <c r="AD10103" s="476"/>
      <c r="AI10103" s="473"/>
    </row>
    <row r="10104" spans="1:35" s="4" customFormat="1" x14ac:dyDescent="0.25">
      <c r="A10104" s="408">
        <f t="shared" si="151"/>
        <v>10102</v>
      </c>
      <c r="B10104" s="231"/>
      <c r="C10104" s="96"/>
      <c r="D10104" s="408" t="e">
        <f>VLOOKUP(C10104,X$4:Z10105,2,FALSE)</f>
        <v>#N/A</v>
      </c>
      <c r="E10104" s="408" t="e">
        <f>VLOOKUP(C10104,X$4:Z10105,3,FALSE)</f>
        <v>#N/A</v>
      </c>
      <c r="F10104" s="97"/>
      <c r="G10104" s="97"/>
      <c r="H10104" s="116"/>
      <c r="I10104" s="116"/>
      <c r="J10104" s="97"/>
      <c r="AD10104" s="476"/>
      <c r="AI10104" s="473"/>
    </row>
    <row r="10105" spans="1:35" s="4" customFormat="1" x14ac:dyDescent="0.25">
      <c r="A10105" s="408">
        <f t="shared" si="151"/>
        <v>10103</v>
      </c>
      <c r="B10105" s="231"/>
      <c r="C10105" s="96"/>
      <c r="D10105" s="408" t="e">
        <f>VLOOKUP(C10105,X$4:Z10106,2,FALSE)</f>
        <v>#N/A</v>
      </c>
      <c r="E10105" s="408" t="e">
        <f>VLOOKUP(C10105,X$4:Z10106,3,FALSE)</f>
        <v>#N/A</v>
      </c>
      <c r="F10105" s="97"/>
      <c r="G10105" s="97"/>
      <c r="H10105" s="116"/>
      <c r="I10105" s="116"/>
      <c r="J10105" s="97"/>
      <c r="AD10105" s="476"/>
      <c r="AI10105" s="473"/>
    </row>
    <row r="10106" spans="1:35" s="4" customFormat="1" x14ac:dyDescent="0.25">
      <c r="A10106" s="408">
        <f t="shared" si="151"/>
        <v>10104</v>
      </c>
      <c r="B10106" s="231"/>
      <c r="C10106" s="96"/>
      <c r="D10106" s="408" t="e">
        <f>VLOOKUP(C10106,X$4:Z10107,2,FALSE)</f>
        <v>#N/A</v>
      </c>
      <c r="E10106" s="408" t="e">
        <f>VLOOKUP(C10106,X$4:Z10107,3,FALSE)</f>
        <v>#N/A</v>
      </c>
      <c r="F10106" s="97"/>
      <c r="G10106" s="97"/>
      <c r="H10106" s="116"/>
      <c r="I10106" s="116"/>
      <c r="J10106" s="97"/>
      <c r="AD10106" s="476"/>
      <c r="AI10106" s="473"/>
    </row>
    <row r="10107" spans="1:35" s="4" customFormat="1" x14ac:dyDescent="0.25">
      <c r="A10107" s="408">
        <f t="shared" si="151"/>
        <v>10105</v>
      </c>
      <c r="B10107" s="231"/>
      <c r="C10107" s="96"/>
      <c r="D10107" s="408" t="e">
        <f>VLOOKUP(C10107,X$4:Z10108,2,FALSE)</f>
        <v>#N/A</v>
      </c>
      <c r="E10107" s="408" t="e">
        <f>VLOOKUP(C10107,X$4:Z10108,3,FALSE)</f>
        <v>#N/A</v>
      </c>
      <c r="F10107" s="97"/>
      <c r="G10107" s="97"/>
      <c r="H10107" s="116"/>
      <c r="I10107" s="116"/>
      <c r="J10107" s="97"/>
      <c r="AD10107" s="476"/>
      <c r="AI10107" s="473"/>
    </row>
    <row r="10108" spans="1:35" s="4" customFormat="1" x14ac:dyDescent="0.25">
      <c r="A10108" s="408">
        <f t="shared" si="151"/>
        <v>10106</v>
      </c>
      <c r="B10108" s="231"/>
      <c r="C10108" s="96"/>
      <c r="D10108" s="408" t="e">
        <f>VLOOKUP(C10108,X$4:Z10109,2,FALSE)</f>
        <v>#N/A</v>
      </c>
      <c r="E10108" s="408" t="e">
        <f>VLOOKUP(C10108,X$4:Z10109,3,FALSE)</f>
        <v>#N/A</v>
      </c>
      <c r="F10108" s="97"/>
      <c r="G10108" s="97"/>
      <c r="H10108" s="116"/>
      <c r="I10108" s="116"/>
      <c r="J10108" s="97"/>
      <c r="AD10108" s="476"/>
      <c r="AI10108" s="473"/>
    </row>
    <row r="10109" spans="1:35" s="4" customFormat="1" x14ac:dyDescent="0.25">
      <c r="A10109" s="408">
        <f t="shared" si="151"/>
        <v>10107</v>
      </c>
      <c r="B10109" s="231"/>
      <c r="C10109" s="96"/>
      <c r="D10109" s="408" t="e">
        <f>VLOOKUP(C10109,X$4:Z10110,2,FALSE)</f>
        <v>#N/A</v>
      </c>
      <c r="E10109" s="408" t="e">
        <f>VLOOKUP(C10109,X$4:Z10110,3,FALSE)</f>
        <v>#N/A</v>
      </c>
      <c r="F10109" s="97"/>
      <c r="G10109" s="97"/>
      <c r="H10109" s="116"/>
      <c r="I10109" s="116"/>
      <c r="J10109" s="97"/>
      <c r="AD10109" s="476"/>
      <c r="AI10109" s="473"/>
    </row>
    <row r="10110" spans="1:35" s="4" customFormat="1" x14ac:dyDescent="0.25">
      <c r="A10110" s="408">
        <f t="shared" si="151"/>
        <v>10108</v>
      </c>
      <c r="B10110" s="231"/>
      <c r="C10110" s="96"/>
      <c r="D10110" s="408" t="e">
        <f>VLOOKUP(C10110,X$4:Z10111,2,FALSE)</f>
        <v>#N/A</v>
      </c>
      <c r="E10110" s="408" t="e">
        <f>VLOOKUP(C10110,X$4:Z10111,3,FALSE)</f>
        <v>#N/A</v>
      </c>
      <c r="F10110" s="97"/>
      <c r="G10110" s="97"/>
      <c r="H10110" s="116"/>
      <c r="I10110" s="116"/>
      <c r="J10110" s="97"/>
      <c r="AD10110" s="476"/>
      <c r="AI10110" s="473"/>
    </row>
    <row r="10111" spans="1:35" s="4" customFormat="1" x14ac:dyDescent="0.25">
      <c r="A10111" s="408">
        <f t="shared" si="151"/>
        <v>10109</v>
      </c>
      <c r="B10111" s="231"/>
      <c r="C10111" s="96"/>
      <c r="D10111" s="408" t="e">
        <f>VLOOKUP(C10111,X$4:Z10112,2,FALSE)</f>
        <v>#N/A</v>
      </c>
      <c r="E10111" s="408" t="e">
        <f>VLOOKUP(C10111,X$4:Z10112,3,FALSE)</f>
        <v>#N/A</v>
      </c>
      <c r="F10111" s="97"/>
      <c r="G10111" s="97"/>
      <c r="H10111" s="116"/>
      <c r="I10111" s="116"/>
      <c r="J10111" s="97"/>
      <c r="AD10111" s="476"/>
      <c r="AI10111" s="473"/>
    </row>
    <row r="10112" spans="1:35" s="4" customFormat="1" x14ac:dyDescent="0.25">
      <c r="A10112" s="408">
        <f t="shared" si="151"/>
        <v>10110</v>
      </c>
      <c r="B10112" s="231"/>
      <c r="C10112" s="96"/>
      <c r="D10112" s="408" t="e">
        <f>VLOOKUP(C10112,X$4:Z10113,2,FALSE)</f>
        <v>#N/A</v>
      </c>
      <c r="E10112" s="408" t="e">
        <f>VLOOKUP(C10112,X$4:Z10113,3,FALSE)</f>
        <v>#N/A</v>
      </c>
      <c r="F10112" s="97"/>
      <c r="G10112" s="97"/>
      <c r="H10112" s="116"/>
      <c r="I10112" s="116"/>
      <c r="J10112" s="97"/>
      <c r="AD10112" s="476"/>
      <c r="AI10112" s="473"/>
    </row>
    <row r="10113" spans="1:35" s="4" customFormat="1" x14ac:dyDescent="0.25">
      <c r="A10113" s="408">
        <f t="shared" si="151"/>
        <v>10111</v>
      </c>
      <c r="B10113" s="231"/>
      <c r="C10113" s="96"/>
      <c r="D10113" s="408" t="e">
        <f>VLOOKUP(C10113,X$4:Z10114,2,FALSE)</f>
        <v>#N/A</v>
      </c>
      <c r="E10113" s="408" t="e">
        <f>VLOOKUP(C10113,X$4:Z10114,3,FALSE)</f>
        <v>#N/A</v>
      </c>
      <c r="F10113" s="97"/>
      <c r="G10113" s="97"/>
      <c r="H10113" s="116"/>
      <c r="I10113" s="116"/>
      <c r="J10113" s="97"/>
      <c r="AD10113" s="476"/>
      <c r="AI10113" s="473"/>
    </row>
    <row r="10114" spans="1:35" s="4" customFormat="1" x14ac:dyDescent="0.25">
      <c r="A10114" s="408">
        <f t="shared" si="151"/>
        <v>10112</v>
      </c>
      <c r="B10114" s="231"/>
      <c r="C10114" s="96"/>
      <c r="D10114" s="408" t="e">
        <f>VLOOKUP(C10114,X$4:Z10115,2,FALSE)</f>
        <v>#N/A</v>
      </c>
      <c r="E10114" s="408" t="e">
        <f>VLOOKUP(C10114,X$4:Z10115,3,FALSE)</f>
        <v>#N/A</v>
      </c>
      <c r="F10114" s="97"/>
      <c r="G10114" s="97"/>
      <c r="H10114" s="116"/>
      <c r="I10114" s="116"/>
      <c r="J10114" s="97"/>
      <c r="AD10114" s="476"/>
      <c r="AI10114" s="473"/>
    </row>
    <row r="10115" spans="1:35" s="4" customFormat="1" x14ac:dyDescent="0.25">
      <c r="A10115" s="408">
        <f t="shared" si="151"/>
        <v>10113</v>
      </c>
      <c r="B10115" s="231"/>
      <c r="C10115" s="96"/>
      <c r="D10115" s="408" t="e">
        <f>VLOOKUP(C10115,X$4:Z10116,2,FALSE)</f>
        <v>#N/A</v>
      </c>
      <c r="E10115" s="408" t="e">
        <f>VLOOKUP(C10115,X$4:Z10116,3,FALSE)</f>
        <v>#N/A</v>
      </c>
      <c r="F10115" s="97"/>
      <c r="G10115" s="97"/>
      <c r="H10115" s="116"/>
      <c r="I10115" s="116"/>
      <c r="J10115" s="97"/>
      <c r="AD10115" s="476"/>
      <c r="AI10115" s="473"/>
    </row>
    <row r="10116" spans="1:35" s="4" customFormat="1" x14ac:dyDescent="0.25">
      <c r="A10116" s="408">
        <f t="shared" si="151"/>
        <v>10114</v>
      </c>
      <c r="B10116" s="231"/>
      <c r="C10116" s="96"/>
      <c r="D10116" s="408" t="e">
        <f>VLOOKUP(C10116,X$4:Z10117,2,FALSE)</f>
        <v>#N/A</v>
      </c>
      <c r="E10116" s="408" t="e">
        <f>VLOOKUP(C10116,X$4:Z10117,3,FALSE)</f>
        <v>#N/A</v>
      </c>
      <c r="F10116" s="97"/>
      <c r="G10116" s="97"/>
      <c r="H10116" s="116"/>
      <c r="I10116" s="116"/>
      <c r="J10116" s="97"/>
      <c r="AD10116" s="476"/>
      <c r="AI10116" s="473"/>
    </row>
    <row r="10117" spans="1:35" s="4" customFormat="1" x14ac:dyDescent="0.25">
      <c r="A10117" s="408">
        <f t="shared" si="151"/>
        <v>10115</v>
      </c>
      <c r="B10117" s="231"/>
      <c r="C10117" s="96"/>
      <c r="D10117" s="408" t="e">
        <f>VLOOKUP(C10117,X$4:Z10118,2,FALSE)</f>
        <v>#N/A</v>
      </c>
      <c r="E10117" s="408" t="e">
        <f>VLOOKUP(C10117,X$4:Z10118,3,FALSE)</f>
        <v>#N/A</v>
      </c>
      <c r="F10117" s="97"/>
      <c r="G10117" s="97"/>
      <c r="H10117" s="116"/>
      <c r="I10117" s="116"/>
      <c r="J10117" s="97"/>
      <c r="AD10117" s="476"/>
      <c r="AI10117" s="473"/>
    </row>
    <row r="10118" spans="1:35" s="4" customFormat="1" x14ac:dyDescent="0.25">
      <c r="A10118" s="408">
        <f t="shared" si="151"/>
        <v>10116</v>
      </c>
      <c r="B10118" s="231"/>
      <c r="C10118" s="96"/>
      <c r="D10118" s="408" t="e">
        <f>VLOOKUP(C10118,X$4:Z10119,2,FALSE)</f>
        <v>#N/A</v>
      </c>
      <c r="E10118" s="408" t="e">
        <f>VLOOKUP(C10118,X$4:Z10119,3,FALSE)</f>
        <v>#N/A</v>
      </c>
      <c r="F10118" s="97"/>
      <c r="G10118" s="97"/>
      <c r="H10118" s="116"/>
      <c r="I10118" s="116"/>
      <c r="J10118" s="97"/>
      <c r="AD10118" s="476"/>
      <c r="AI10118" s="473"/>
    </row>
    <row r="10119" spans="1:35" s="4" customFormat="1" x14ac:dyDescent="0.25">
      <c r="A10119" s="408">
        <f t="shared" si="151"/>
        <v>10117</v>
      </c>
      <c r="B10119" s="231"/>
      <c r="C10119" s="96"/>
      <c r="D10119" s="408" t="e">
        <f>VLOOKUP(C10119,X$4:Z10120,2,FALSE)</f>
        <v>#N/A</v>
      </c>
      <c r="E10119" s="408" t="e">
        <f>VLOOKUP(C10119,X$4:Z10120,3,FALSE)</f>
        <v>#N/A</v>
      </c>
      <c r="F10119" s="97"/>
      <c r="G10119" s="97"/>
      <c r="H10119" s="116"/>
      <c r="I10119" s="116"/>
      <c r="J10119" s="97"/>
      <c r="AD10119" s="476"/>
      <c r="AI10119" s="473"/>
    </row>
    <row r="10120" spans="1:35" s="4" customFormat="1" x14ac:dyDescent="0.25">
      <c r="A10120" s="408">
        <f t="shared" si="151"/>
        <v>10118</v>
      </c>
      <c r="B10120" s="231"/>
      <c r="C10120" s="96"/>
      <c r="D10120" s="408" t="e">
        <f>VLOOKUP(C10120,X$4:Z10121,2,FALSE)</f>
        <v>#N/A</v>
      </c>
      <c r="E10120" s="408" t="e">
        <f>VLOOKUP(C10120,X$4:Z10121,3,FALSE)</f>
        <v>#N/A</v>
      </c>
      <c r="F10120" s="97"/>
      <c r="G10120" s="97"/>
      <c r="H10120" s="116"/>
      <c r="I10120" s="116"/>
      <c r="J10120" s="97"/>
      <c r="AD10120" s="476"/>
      <c r="AI10120" s="473"/>
    </row>
    <row r="10121" spans="1:35" s="4" customFormat="1" x14ac:dyDescent="0.25">
      <c r="A10121" s="408">
        <f t="shared" si="151"/>
        <v>10119</v>
      </c>
      <c r="B10121" s="231"/>
      <c r="C10121" s="96"/>
      <c r="D10121" s="408" t="e">
        <f>VLOOKUP(C10121,X$4:Z10122,2,FALSE)</f>
        <v>#N/A</v>
      </c>
      <c r="E10121" s="408" t="e">
        <f>VLOOKUP(C10121,X$4:Z10122,3,FALSE)</f>
        <v>#N/A</v>
      </c>
      <c r="F10121" s="97"/>
      <c r="G10121" s="97"/>
      <c r="H10121" s="116"/>
      <c r="I10121" s="116"/>
      <c r="J10121" s="97"/>
      <c r="AD10121" s="476"/>
      <c r="AI10121" s="473"/>
    </row>
    <row r="10122" spans="1:35" s="4" customFormat="1" x14ac:dyDescent="0.25">
      <c r="A10122" s="408">
        <f t="shared" si="151"/>
        <v>10120</v>
      </c>
      <c r="B10122" s="231"/>
      <c r="C10122" s="96"/>
      <c r="D10122" s="408" t="e">
        <f>VLOOKUP(C10122,X$4:Z10123,2,FALSE)</f>
        <v>#N/A</v>
      </c>
      <c r="E10122" s="408" t="e">
        <f>VLOOKUP(C10122,X$4:Z10123,3,FALSE)</f>
        <v>#N/A</v>
      </c>
      <c r="F10122" s="97"/>
      <c r="G10122" s="97"/>
      <c r="H10122" s="116"/>
      <c r="I10122" s="116"/>
      <c r="J10122" s="97"/>
      <c r="AD10122" s="476"/>
      <c r="AI10122" s="473"/>
    </row>
    <row r="10123" spans="1:35" s="4" customFormat="1" x14ac:dyDescent="0.25">
      <c r="A10123" s="408">
        <f t="shared" si="151"/>
        <v>10121</v>
      </c>
      <c r="B10123" s="231"/>
      <c r="C10123" s="96"/>
      <c r="D10123" s="408" t="e">
        <f>VLOOKUP(C10123,X$4:Z10124,2,FALSE)</f>
        <v>#N/A</v>
      </c>
      <c r="E10123" s="408" t="e">
        <f>VLOOKUP(C10123,X$4:Z10124,3,FALSE)</f>
        <v>#N/A</v>
      </c>
      <c r="F10123" s="97"/>
      <c r="G10123" s="97"/>
      <c r="H10123" s="116"/>
      <c r="I10123" s="116"/>
      <c r="J10123" s="97"/>
      <c r="AD10123" s="476"/>
      <c r="AI10123" s="473"/>
    </row>
    <row r="10124" spans="1:35" s="4" customFormat="1" x14ac:dyDescent="0.25">
      <c r="A10124" s="408">
        <f t="shared" si="151"/>
        <v>10122</v>
      </c>
      <c r="B10124" s="231"/>
      <c r="C10124" s="96"/>
      <c r="D10124" s="408" t="e">
        <f>VLOOKUP(C10124,X$4:Z10125,2,FALSE)</f>
        <v>#N/A</v>
      </c>
      <c r="E10124" s="408" t="e">
        <f>VLOOKUP(C10124,X$4:Z10125,3,FALSE)</f>
        <v>#N/A</v>
      </c>
      <c r="F10124" s="97"/>
      <c r="G10124" s="97"/>
      <c r="H10124" s="116"/>
      <c r="I10124" s="116"/>
      <c r="J10124" s="97"/>
      <c r="AD10124" s="476"/>
      <c r="AI10124" s="473"/>
    </row>
    <row r="10125" spans="1:35" s="4" customFormat="1" x14ac:dyDescent="0.25">
      <c r="A10125" s="408">
        <f t="shared" si="151"/>
        <v>10123</v>
      </c>
      <c r="B10125" s="231"/>
      <c r="C10125" s="96"/>
      <c r="D10125" s="408" t="e">
        <f>VLOOKUP(C10125,X$4:Z10126,2,FALSE)</f>
        <v>#N/A</v>
      </c>
      <c r="E10125" s="408" t="e">
        <f>VLOOKUP(C10125,X$4:Z10126,3,FALSE)</f>
        <v>#N/A</v>
      </c>
      <c r="F10125" s="97"/>
      <c r="G10125" s="97"/>
      <c r="H10125" s="116"/>
      <c r="I10125" s="116"/>
      <c r="J10125" s="97"/>
      <c r="AD10125" s="476"/>
      <c r="AI10125" s="473"/>
    </row>
    <row r="10126" spans="1:35" s="4" customFormat="1" x14ac:dyDescent="0.25">
      <c r="A10126" s="408">
        <f t="shared" si="151"/>
        <v>10124</v>
      </c>
      <c r="B10126" s="231"/>
      <c r="C10126" s="96"/>
      <c r="D10126" s="408" t="e">
        <f>VLOOKUP(C10126,X$4:Z10127,2,FALSE)</f>
        <v>#N/A</v>
      </c>
      <c r="E10126" s="408" t="e">
        <f>VLOOKUP(C10126,X$4:Z10127,3,FALSE)</f>
        <v>#N/A</v>
      </c>
      <c r="F10126" s="97"/>
      <c r="G10126" s="97"/>
      <c r="H10126" s="116"/>
      <c r="I10126" s="116"/>
      <c r="J10126" s="97"/>
      <c r="AD10126" s="476"/>
      <c r="AI10126" s="473"/>
    </row>
    <row r="10127" spans="1:35" s="4" customFormat="1" x14ac:dyDescent="0.25">
      <c r="A10127" s="408">
        <f t="shared" si="151"/>
        <v>10125</v>
      </c>
      <c r="B10127" s="231"/>
      <c r="C10127" s="96"/>
      <c r="D10127" s="408" t="e">
        <f>VLOOKUP(C10127,X$4:Z10128,2,FALSE)</f>
        <v>#N/A</v>
      </c>
      <c r="E10127" s="408" t="e">
        <f>VLOOKUP(C10127,X$4:Z10128,3,FALSE)</f>
        <v>#N/A</v>
      </c>
      <c r="F10127" s="97"/>
      <c r="G10127" s="97"/>
      <c r="H10127" s="116"/>
      <c r="I10127" s="116"/>
      <c r="J10127" s="97"/>
      <c r="AD10127" s="476"/>
      <c r="AI10127" s="473"/>
    </row>
    <row r="10128" spans="1:35" s="4" customFormat="1" x14ac:dyDescent="0.25">
      <c r="A10128" s="408">
        <f t="shared" si="151"/>
        <v>10126</v>
      </c>
      <c r="B10128" s="231"/>
      <c r="C10128" s="96"/>
      <c r="D10128" s="408" t="e">
        <f>VLOOKUP(C10128,X$4:Z10129,2,FALSE)</f>
        <v>#N/A</v>
      </c>
      <c r="E10128" s="408" t="e">
        <f>VLOOKUP(C10128,X$4:Z10129,3,FALSE)</f>
        <v>#N/A</v>
      </c>
      <c r="F10128" s="97"/>
      <c r="G10128" s="97"/>
      <c r="H10128" s="116"/>
      <c r="I10128" s="116"/>
      <c r="J10128" s="97"/>
      <c r="AD10128" s="476"/>
      <c r="AI10128" s="473"/>
    </row>
    <row r="10129" spans="1:35" s="4" customFormat="1" x14ac:dyDescent="0.25">
      <c r="A10129" s="408">
        <f t="shared" si="151"/>
        <v>10127</v>
      </c>
      <c r="B10129" s="231"/>
      <c r="C10129" s="96"/>
      <c r="D10129" s="408" t="e">
        <f>VLOOKUP(C10129,X$4:Z10130,2,FALSE)</f>
        <v>#N/A</v>
      </c>
      <c r="E10129" s="408" t="e">
        <f>VLOOKUP(C10129,X$4:Z10130,3,FALSE)</f>
        <v>#N/A</v>
      </c>
      <c r="F10129" s="97"/>
      <c r="G10129" s="97"/>
      <c r="H10129" s="116"/>
      <c r="I10129" s="116"/>
      <c r="J10129" s="97"/>
      <c r="AD10129" s="476"/>
      <c r="AI10129" s="473"/>
    </row>
    <row r="10130" spans="1:35" s="4" customFormat="1" x14ac:dyDescent="0.25">
      <c r="A10130" s="408">
        <f t="shared" si="151"/>
        <v>10128</v>
      </c>
      <c r="B10130" s="231"/>
      <c r="C10130" s="96"/>
      <c r="D10130" s="408" t="e">
        <f>VLOOKUP(C10130,X$4:Z10131,2,FALSE)</f>
        <v>#N/A</v>
      </c>
      <c r="E10130" s="408" t="e">
        <f>VLOOKUP(C10130,X$4:Z10131,3,FALSE)</f>
        <v>#N/A</v>
      </c>
      <c r="F10130" s="97"/>
      <c r="G10130" s="97"/>
      <c r="H10130" s="116"/>
      <c r="I10130" s="116"/>
      <c r="J10130" s="97"/>
      <c r="AD10130" s="476"/>
      <c r="AI10130" s="473"/>
    </row>
    <row r="10131" spans="1:35" s="4" customFormat="1" x14ac:dyDescent="0.25">
      <c r="A10131" s="408">
        <f t="shared" si="151"/>
        <v>10129</v>
      </c>
      <c r="B10131" s="231"/>
      <c r="C10131" s="96"/>
      <c r="D10131" s="408" t="e">
        <f>VLOOKUP(C10131,X$4:Z10132,2,FALSE)</f>
        <v>#N/A</v>
      </c>
      <c r="E10131" s="408" t="e">
        <f>VLOOKUP(C10131,X$4:Z10132,3,FALSE)</f>
        <v>#N/A</v>
      </c>
      <c r="F10131" s="97"/>
      <c r="G10131" s="97"/>
      <c r="H10131" s="116"/>
      <c r="I10131" s="116"/>
      <c r="J10131" s="97"/>
      <c r="AD10131" s="476"/>
      <c r="AI10131" s="473"/>
    </row>
    <row r="10132" spans="1:35" s="4" customFormat="1" x14ac:dyDescent="0.25">
      <c r="A10132" s="408">
        <f t="shared" si="151"/>
        <v>10130</v>
      </c>
      <c r="B10132" s="231"/>
      <c r="C10132" s="96"/>
      <c r="D10132" s="408" t="e">
        <f>VLOOKUP(C10132,X$4:Z10133,2,FALSE)</f>
        <v>#N/A</v>
      </c>
      <c r="E10132" s="408" t="e">
        <f>VLOOKUP(C10132,X$4:Z10133,3,FALSE)</f>
        <v>#N/A</v>
      </c>
      <c r="F10132" s="97"/>
      <c r="G10132" s="97"/>
      <c r="H10132" s="116"/>
      <c r="I10132" s="116"/>
      <c r="J10132" s="97"/>
      <c r="AD10132" s="476"/>
      <c r="AI10132" s="473"/>
    </row>
    <row r="10133" spans="1:35" s="4" customFormat="1" x14ac:dyDescent="0.25">
      <c r="A10133" s="408">
        <f t="shared" si="151"/>
        <v>10131</v>
      </c>
      <c r="B10133" s="231"/>
      <c r="C10133" s="96"/>
      <c r="D10133" s="408" t="e">
        <f>VLOOKUP(C10133,X$4:Z10134,2,FALSE)</f>
        <v>#N/A</v>
      </c>
      <c r="E10133" s="408" t="e">
        <f>VLOOKUP(C10133,X$4:Z10134,3,FALSE)</f>
        <v>#N/A</v>
      </c>
      <c r="F10133" s="97"/>
      <c r="G10133" s="97"/>
      <c r="H10133" s="116"/>
      <c r="I10133" s="116"/>
      <c r="J10133" s="97"/>
      <c r="AD10133" s="476"/>
      <c r="AI10133" s="473"/>
    </row>
    <row r="10134" spans="1:35" s="4" customFormat="1" x14ac:dyDescent="0.25">
      <c r="A10134" s="408">
        <f t="shared" si="151"/>
        <v>10132</v>
      </c>
      <c r="B10134" s="231"/>
      <c r="C10134" s="96"/>
      <c r="D10134" s="408" t="e">
        <f>VLOOKUP(C10134,X$4:Z10135,2,FALSE)</f>
        <v>#N/A</v>
      </c>
      <c r="E10134" s="408" t="e">
        <f>VLOOKUP(C10134,X$4:Z10135,3,FALSE)</f>
        <v>#N/A</v>
      </c>
      <c r="F10134" s="97"/>
      <c r="G10134" s="97"/>
      <c r="H10134" s="116"/>
      <c r="I10134" s="116"/>
      <c r="J10134" s="97"/>
      <c r="AD10134" s="476"/>
      <c r="AI10134" s="473"/>
    </row>
    <row r="10135" spans="1:35" s="4" customFormat="1" x14ac:dyDescent="0.25">
      <c r="A10135" s="408">
        <f t="shared" si="151"/>
        <v>10133</v>
      </c>
      <c r="B10135" s="231"/>
      <c r="C10135" s="96"/>
      <c r="D10135" s="408" t="e">
        <f>VLOOKUP(C10135,X$4:Z10136,2,FALSE)</f>
        <v>#N/A</v>
      </c>
      <c r="E10135" s="408" t="e">
        <f>VLOOKUP(C10135,X$4:Z10136,3,FALSE)</f>
        <v>#N/A</v>
      </c>
      <c r="F10135" s="97"/>
      <c r="G10135" s="97"/>
      <c r="H10135" s="116"/>
      <c r="I10135" s="116"/>
      <c r="J10135" s="97"/>
      <c r="AD10135" s="476"/>
      <c r="AI10135" s="473"/>
    </row>
    <row r="10136" spans="1:35" s="4" customFormat="1" x14ac:dyDescent="0.25">
      <c r="A10136" s="408">
        <f t="shared" si="151"/>
        <v>10134</v>
      </c>
      <c r="B10136" s="231"/>
      <c r="C10136" s="96"/>
      <c r="D10136" s="408" t="e">
        <f>VLOOKUP(C10136,X$4:Z10137,2,FALSE)</f>
        <v>#N/A</v>
      </c>
      <c r="E10136" s="408" t="e">
        <f>VLOOKUP(C10136,X$4:Z10137,3,FALSE)</f>
        <v>#N/A</v>
      </c>
      <c r="F10136" s="97"/>
      <c r="G10136" s="97"/>
      <c r="H10136" s="116"/>
      <c r="I10136" s="116"/>
      <c r="J10136" s="97"/>
      <c r="AD10136" s="476"/>
      <c r="AI10136" s="473"/>
    </row>
    <row r="10137" spans="1:35" s="4" customFormat="1" x14ac:dyDescent="0.25">
      <c r="A10137" s="408">
        <f t="shared" si="151"/>
        <v>10135</v>
      </c>
      <c r="B10137" s="231"/>
      <c r="C10137" s="96"/>
      <c r="D10137" s="408" t="e">
        <f>VLOOKUP(C10137,X$4:Z10138,2,FALSE)</f>
        <v>#N/A</v>
      </c>
      <c r="E10137" s="408" t="e">
        <f>VLOOKUP(C10137,X$4:Z10138,3,FALSE)</f>
        <v>#N/A</v>
      </c>
      <c r="F10137" s="97"/>
      <c r="G10137" s="97"/>
      <c r="H10137" s="116"/>
      <c r="I10137" s="116"/>
      <c r="J10137" s="97"/>
      <c r="AD10137" s="476"/>
      <c r="AI10137" s="473"/>
    </row>
    <row r="10138" spans="1:35" s="4" customFormat="1" x14ac:dyDescent="0.25">
      <c r="A10138" s="408">
        <f t="shared" si="151"/>
        <v>10136</v>
      </c>
      <c r="B10138" s="231"/>
      <c r="C10138" s="96"/>
      <c r="D10138" s="408" t="e">
        <f>VLOOKUP(C10138,X$4:Z10139,2,FALSE)</f>
        <v>#N/A</v>
      </c>
      <c r="E10138" s="408" t="e">
        <f>VLOOKUP(C10138,X$4:Z10139,3,FALSE)</f>
        <v>#N/A</v>
      </c>
      <c r="F10138" s="97"/>
      <c r="G10138" s="97"/>
      <c r="H10138" s="116"/>
      <c r="I10138" s="116"/>
      <c r="J10138" s="97"/>
      <c r="AD10138" s="476"/>
      <c r="AI10138" s="473"/>
    </row>
    <row r="10139" spans="1:35" s="4" customFormat="1" x14ac:dyDescent="0.25">
      <c r="A10139" s="408">
        <f t="shared" si="151"/>
        <v>10137</v>
      </c>
      <c r="B10139" s="231"/>
      <c r="C10139" s="96"/>
      <c r="D10139" s="408" t="e">
        <f>VLOOKUP(C10139,X$4:Z10140,2,FALSE)</f>
        <v>#N/A</v>
      </c>
      <c r="E10139" s="408" t="e">
        <f>VLOOKUP(C10139,X$4:Z10140,3,FALSE)</f>
        <v>#N/A</v>
      </c>
      <c r="F10139" s="97"/>
      <c r="G10139" s="97"/>
      <c r="H10139" s="116"/>
      <c r="I10139" s="116"/>
      <c r="J10139" s="97"/>
      <c r="AD10139" s="476"/>
      <c r="AI10139" s="473"/>
    </row>
    <row r="10140" spans="1:35" s="4" customFormat="1" x14ac:dyDescent="0.25">
      <c r="A10140" s="408">
        <f t="shared" si="151"/>
        <v>10138</v>
      </c>
      <c r="B10140" s="231"/>
      <c r="C10140" s="96"/>
      <c r="D10140" s="408" t="e">
        <f>VLOOKUP(C10140,X$4:Z10141,2,FALSE)</f>
        <v>#N/A</v>
      </c>
      <c r="E10140" s="408" t="e">
        <f>VLOOKUP(C10140,X$4:Z10141,3,FALSE)</f>
        <v>#N/A</v>
      </c>
      <c r="F10140" s="97"/>
      <c r="G10140" s="97"/>
      <c r="H10140" s="116"/>
      <c r="I10140" s="116"/>
      <c r="J10140" s="97"/>
      <c r="AD10140" s="476"/>
      <c r="AI10140" s="473"/>
    </row>
    <row r="10141" spans="1:35" s="4" customFormat="1" x14ac:dyDescent="0.25">
      <c r="A10141" s="408">
        <f t="shared" si="151"/>
        <v>10139</v>
      </c>
      <c r="B10141" s="231"/>
      <c r="C10141" s="96"/>
      <c r="D10141" s="408" t="e">
        <f>VLOOKUP(C10141,X$4:Z10142,2,FALSE)</f>
        <v>#N/A</v>
      </c>
      <c r="E10141" s="408" t="e">
        <f>VLOOKUP(C10141,X$4:Z10142,3,FALSE)</f>
        <v>#N/A</v>
      </c>
      <c r="F10141" s="97"/>
      <c r="G10141" s="97"/>
      <c r="H10141" s="116"/>
      <c r="I10141" s="116"/>
      <c r="J10141" s="97"/>
      <c r="AD10141" s="476"/>
      <c r="AI10141" s="473"/>
    </row>
    <row r="10142" spans="1:35" s="4" customFormat="1" x14ac:dyDescent="0.25">
      <c r="A10142" s="408">
        <f t="shared" si="151"/>
        <v>10140</v>
      </c>
      <c r="B10142" s="231"/>
      <c r="C10142" s="96"/>
      <c r="D10142" s="408" t="e">
        <f>VLOOKUP(C10142,X$4:Z10143,2,FALSE)</f>
        <v>#N/A</v>
      </c>
      <c r="E10142" s="408" t="e">
        <f>VLOOKUP(C10142,X$4:Z10143,3,FALSE)</f>
        <v>#N/A</v>
      </c>
      <c r="F10142" s="97"/>
      <c r="G10142" s="97"/>
      <c r="H10142" s="116"/>
      <c r="I10142" s="116"/>
      <c r="J10142" s="97"/>
      <c r="AD10142" s="476"/>
      <c r="AI10142" s="473"/>
    </row>
    <row r="10143" spans="1:35" s="4" customFormat="1" x14ac:dyDescent="0.25">
      <c r="A10143" s="408">
        <f t="shared" si="151"/>
        <v>10141</v>
      </c>
      <c r="B10143" s="231"/>
      <c r="C10143" s="96"/>
      <c r="D10143" s="408" t="e">
        <f>VLOOKUP(C10143,X$4:Z10144,2,FALSE)</f>
        <v>#N/A</v>
      </c>
      <c r="E10143" s="408" t="e">
        <f>VLOOKUP(C10143,X$4:Z10144,3,FALSE)</f>
        <v>#N/A</v>
      </c>
      <c r="F10143" s="97"/>
      <c r="G10143" s="97"/>
      <c r="H10143" s="116"/>
      <c r="I10143" s="116"/>
      <c r="J10143" s="97"/>
      <c r="AD10143" s="476"/>
      <c r="AI10143" s="473"/>
    </row>
    <row r="10144" spans="1:35" s="4" customFormat="1" x14ac:dyDescent="0.25">
      <c r="A10144" s="408">
        <f t="shared" si="151"/>
        <v>10142</v>
      </c>
      <c r="B10144" s="231"/>
      <c r="C10144" s="96"/>
      <c r="D10144" s="408" t="e">
        <f>VLOOKUP(C10144,X$4:Z10145,2,FALSE)</f>
        <v>#N/A</v>
      </c>
      <c r="E10144" s="408" t="e">
        <f>VLOOKUP(C10144,X$4:Z10145,3,FALSE)</f>
        <v>#N/A</v>
      </c>
      <c r="F10144" s="97"/>
      <c r="G10144" s="97"/>
      <c r="H10144" s="116"/>
      <c r="I10144" s="116"/>
      <c r="J10144" s="97"/>
      <c r="AD10144" s="476"/>
      <c r="AI10144" s="473"/>
    </row>
    <row r="10145" spans="1:35" s="4" customFormat="1" x14ac:dyDescent="0.25">
      <c r="A10145" s="408">
        <f t="shared" si="151"/>
        <v>10143</v>
      </c>
      <c r="B10145" s="231"/>
      <c r="C10145" s="96"/>
      <c r="D10145" s="408" t="e">
        <f>VLOOKUP(C10145,X$4:Z10146,2,FALSE)</f>
        <v>#N/A</v>
      </c>
      <c r="E10145" s="408" t="e">
        <f>VLOOKUP(C10145,X$4:Z10146,3,FALSE)</f>
        <v>#N/A</v>
      </c>
      <c r="F10145" s="97"/>
      <c r="G10145" s="97"/>
      <c r="H10145" s="116"/>
      <c r="I10145" s="116"/>
      <c r="J10145" s="97"/>
      <c r="AD10145" s="476"/>
      <c r="AI10145" s="473"/>
    </row>
    <row r="10146" spans="1:35" s="4" customFormat="1" x14ac:dyDescent="0.25">
      <c r="A10146" s="408">
        <f t="shared" si="151"/>
        <v>10144</v>
      </c>
      <c r="B10146" s="231"/>
      <c r="C10146" s="96"/>
      <c r="D10146" s="408" t="e">
        <f>VLOOKUP(C10146,X$4:Z10147,2,FALSE)</f>
        <v>#N/A</v>
      </c>
      <c r="E10146" s="408" t="e">
        <f>VLOOKUP(C10146,X$4:Z10147,3,FALSE)</f>
        <v>#N/A</v>
      </c>
      <c r="F10146" s="97"/>
      <c r="G10146" s="97"/>
      <c r="H10146" s="116"/>
      <c r="I10146" s="116"/>
      <c r="J10146" s="97"/>
      <c r="AD10146" s="476"/>
      <c r="AI10146" s="473"/>
    </row>
    <row r="10147" spans="1:35" s="4" customFormat="1" x14ac:dyDescent="0.25">
      <c r="A10147" s="408">
        <f t="shared" si="151"/>
        <v>10145</v>
      </c>
      <c r="B10147" s="231"/>
      <c r="C10147" s="96"/>
      <c r="D10147" s="408" t="e">
        <f>VLOOKUP(C10147,X$4:Z10148,2,FALSE)</f>
        <v>#N/A</v>
      </c>
      <c r="E10147" s="408" t="e">
        <f>VLOOKUP(C10147,X$4:Z10148,3,FALSE)</f>
        <v>#N/A</v>
      </c>
      <c r="F10147" s="97"/>
      <c r="G10147" s="97"/>
      <c r="H10147" s="116"/>
      <c r="I10147" s="116"/>
      <c r="J10147" s="97"/>
      <c r="AD10147" s="476"/>
      <c r="AI10147" s="473"/>
    </row>
    <row r="10148" spans="1:35" s="4" customFormat="1" x14ac:dyDescent="0.25">
      <c r="A10148" s="408">
        <f t="shared" ref="A10148:A10211" si="152">ROW()-2</f>
        <v>10146</v>
      </c>
      <c r="B10148" s="231"/>
      <c r="C10148" s="96"/>
      <c r="D10148" s="408" t="e">
        <f>VLOOKUP(C10148,X$4:Z10149,2,FALSE)</f>
        <v>#N/A</v>
      </c>
      <c r="E10148" s="408" t="e">
        <f>VLOOKUP(C10148,X$4:Z10149,3,FALSE)</f>
        <v>#N/A</v>
      </c>
      <c r="F10148" s="97"/>
      <c r="G10148" s="97"/>
      <c r="H10148" s="116"/>
      <c r="I10148" s="116"/>
      <c r="J10148" s="97"/>
      <c r="AD10148" s="476"/>
      <c r="AI10148" s="473"/>
    </row>
    <row r="10149" spans="1:35" s="4" customFormat="1" x14ac:dyDescent="0.25">
      <c r="A10149" s="408">
        <f t="shared" si="152"/>
        <v>10147</v>
      </c>
      <c r="B10149" s="231"/>
      <c r="C10149" s="96"/>
      <c r="D10149" s="408" t="e">
        <f>VLOOKUP(C10149,X$4:Z10150,2,FALSE)</f>
        <v>#N/A</v>
      </c>
      <c r="E10149" s="408" t="e">
        <f>VLOOKUP(C10149,X$4:Z10150,3,FALSE)</f>
        <v>#N/A</v>
      </c>
      <c r="F10149" s="97"/>
      <c r="G10149" s="97"/>
      <c r="H10149" s="116"/>
      <c r="I10149" s="116"/>
      <c r="J10149" s="97"/>
      <c r="AD10149" s="476"/>
      <c r="AI10149" s="473"/>
    </row>
    <row r="10150" spans="1:35" s="4" customFormat="1" x14ac:dyDescent="0.25">
      <c r="A10150" s="408">
        <f t="shared" si="152"/>
        <v>10148</v>
      </c>
      <c r="B10150" s="231"/>
      <c r="C10150" s="96"/>
      <c r="D10150" s="408" t="e">
        <f>VLOOKUP(C10150,X$4:Z10151,2,FALSE)</f>
        <v>#N/A</v>
      </c>
      <c r="E10150" s="408" t="e">
        <f>VLOOKUP(C10150,X$4:Z10151,3,FALSE)</f>
        <v>#N/A</v>
      </c>
      <c r="F10150" s="97"/>
      <c r="G10150" s="97"/>
      <c r="H10150" s="116"/>
      <c r="I10150" s="116"/>
      <c r="J10150" s="97"/>
      <c r="AD10150" s="476"/>
      <c r="AI10150" s="473"/>
    </row>
    <row r="10151" spans="1:35" s="4" customFormat="1" x14ac:dyDescent="0.25">
      <c r="A10151" s="408">
        <f t="shared" si="152"/>
        <v>10149</v>
      </c>
      <c r="B10151" s="231"/>
      <c r="C10151" s="96"/>
      <c r="D10151" s="408" t="e">
        <f>VLOOKUP(C10151,X$4:Z10152,2,FALSE)</f>
        <v>#N/A</v>
      </c>
      <c r="E10151" s="408" t="e">
        <f>VLOOKUP(C10151,X$4:Z10152,3,FALSE)</f>
        <v>#N/A</v>
      </c>
      <c r="F10151" s="97"/>
      <c r="G10151" s="97"/>
      <c r="H10151" s="116"/>
      <c r="I10151" s="116"/>
      <c r="J10151" s="97"/>
      <c r="AD10151" s="476"/>
      <c r="AI10151" s="473"/>
    </row>
    <row r="10152" spans="1:35" s="4" customFormat="1" x14ac:dyDescent="0.25">
      <c r="A10152" s="408">
        <f t="shared" si="152"/>
        <v>10150</v>
      </c>
      <c r="B10152" s="231"/>
      <c r="C10152" s="96"/>
      <c r="D10152" s="408" t="e">
        <f>VLOOKUP(C10152,X$4:Z10153,2,FALSE)</f>
        <v>#N/A</v>
      </c>
      <c r="E10152" s="408" t="e">
        <f>VLOOKUP(C10152,X$4:Z10153,3,FALSE)</f>
        <v>#N/A</v>
      </c>
      <c r="F10152" s="97"/>
      <c r="G10152" s="97"/>
      <c r="H10152" s="116"/>
      <c r="I10152" s="116"/>
      <c r="J10152" s="97"/>
      <c r="AD10152" s="476"/>
      <c r="AI10152" s="473"/>
    </row>
    <row r="10153" spans="1:35" s="4" customFormat="1" x14ac:dyDescent="0.25">
      <c r="A10153" s="408">
        <f t="shared" si="152"/>
        <v>10151</v>
      </c>
      <c r="B10153" s="231"/>
      <c r="C10153" s="96"/>
      <c r="D10153" s="408" t="e">
        <f>VLOOKUP(C10153,X$4:Z10154,2,FALSE)</f>
        <v>#N/A</v>
      </c>
      <c r="E10153" s="408" t="e">
        <f>VLOOKUP(C10153,X$4:Z10154,3,FALSE)</f>
        <v>#N/A</v>
      </c>
      <c r="F10153" s="97"/>
      <c r="G10153" s="97"/>
      <c r="H10153" s="116"/>
      <c r="I10153" s="116"/>
      <c r="J10153" s="97"/>
      <c r="AD10153" s="476"/>
      <c r="AI10153" s="473"/>
    </row>
    <row r="10154" spans="1:35" s="4" customFormat="1" x14ac:dyDescent="0.25">
      <c r="A10154" s="408">
        <f t="shared" si="152"/>
        <v>10152</v>
      </c>
      <c r="B10154" s="231"/>
      <c r="C10154" s="96"/>
      <c r="D10154" s="408" t="e">
        <f>VLOOKUP(C10154,X$4:Z10155,2,FALSE)</f>
        <v>#N/A</v>
      </c>
      <c r="E10154" s="408" t="e">
        <f>VLOOKUP(C10154,X$4:Z10155,3,FALSE)</f>
        <v>#N/A</v>
      </c>
      <c r="F10154" s="97"/>
      <c r="G10154" s="97"/>
      <c r="H10154" s="116"/>
      <c r="I10154" s="116"/>
      <c r="J10154" s="97"/>
      <c r="AD10154" s="476"/>
      <c r="AI10154" s="473"/>
    </row>
    <row r="10155" spans="1:35" s="4" customFormat="1" x14ac:dyDescent="0.25">
      <c r="A10155" s="408">
        <f t="shared" si="152"/>
        <v>10153</v>
      </c>
      <c r="B10155" s="231"/>
      <c r="C10155" s="96"/>
      <c r="D10155" s="408" t="e">
        <f>VLOOKUP(C10155,X$4:Z10156,2,FALSE)</f>
        <v>#N/A</v>
      </c>
      <c r="E10155" s="408" t="e">
        <f>VLOOKUP(C10155,X$4:Z10156,3,FALSE)</f>
        <v>#N/A</v>
      </c>
      <c r="F10155" s="97"/>
      <c r="G10155" s="97"/>
      <c r="H10155" s="116"/>
      <c r="I10155" s="116"/>
      <c r="J10155" s="97"/>
      <c r="AD10155" s="476"/>
      <c r="AI10155" s="473"/>
    </row>
    <row r="10156" spans="1:35" s="4" customFormat="1" x14ac:dyDescent="0.25">
      <c r="A10156" s="408">
        <f t="shared" si="152"/>
        <v>10154</v>
      </c>
      <c r="B10156" s="231"/>
      <c r="C10156" s="96"/>
      <c r="D10156" s="408" t="e">
        <f>VLOOKUP(C10156,X$4:Z10157,2,FALSE)</f>
        <v>#N/A</v>
      </c>
      <c r="E10156" s="408" t="e">
        <f>VLOOKUP(C10156,X$4:Z10157,3,FALSE)</f>
        <v>#N/A</v>
      </c>
      <c r="F10156" s="97"/>
      <c r="G10156" s="97"/>
      <c r="H10156" s="116"/>
      <c r="I10156" s="116"/>
      <c r="J10156" s="97"/>
      <c r="AD10156" s="476"/>
      <c r="AI10156" s="473"/>
    </row>
    <row r="10157" spans="1:35" s="4" customFormat="1" x14ac:dyDescent="0.25">
      <c r="A10157" s="408">
        <f t="shared" si="152"/>
        <v>10155</v>
      </c>
      <c r="B10157" s="231"/>
      <c r="C10157" s="96"/>
      <c r="D10157" s="408" t="e">
        <f>VLOOKUP(C10157,X$4:Z10158,2,FALSE)</f>
        <v>#N/A</v>
      </c>
      <c r="E10157" s="408" t="e">
        <f>VLOOKUP(C10157,X$4:Z10158,3,FALSE)</f>
        <v>#N/A</v>
      </c>
      <c r="F10157" s="97"/>
      <c r="G10157" s="97"/>
      <c r="H10157" s="116"/>
      <c r="I10157" s="116"/>
      <c r="J10157" s="97"/>
      <c r="AD10157" s="476"/>
      <c r="AI10157" s="473"/>
    </row>
    <row r="10158" spans="1:35" s="4" customFormat="1" x14ac:dyDescent="0.25">
      <c r="A10158" s="408">
        <f t="shared" si="152"/>
        <v>10156</v>
      </c>
      <c r="B10158" s="231"/>
      <c r="C10158" s="96"/>
      <c r="D10158" s="408" t="e">
        <f>VLOOKUP(C10158,X$4:Z10159,2,FALSE)</f>
        <v>#N/A</v>
      </c>
      <c r="E10158" s="408" t="e">
        <f>VLOOKUP(C10158,X$4:Z10159,3,FALSE)</f>
        <v>#N/A</v>
      </c>
      <c r="F10158" s="97"/>
      <c r="G10158" s="97"/>
      <c r="H10158" s="116"/>
      <c r="I10158" s="116"/>
      <c r="J10158" s="97"/>
      <c r="AD10158" s="476"/>
      <c r="AI10158" s="473"/>
    </row>
    <row r="10159" spans="1:35" s="4" customFormat="1" x14ac:dyDescent="0.25">
      <c r="A10159" s="408">
        <f t="shared" si="152"/>
        <v>10157</v>
      </c>
      <c r="B10159" s="231"/>
      <c r="C10159" s="96"/>
      <c r="D10159" s="408" t="e">
        <f>VLOOKUP(C10159,X$4:Z10160,2,FALSE)</f>
        <v>#N/A</v>
      </c>
      <c r="E10159" s="408" t="e">
        <f>VLOOKUP(C10159,X$4:Z10160,3,FALSE)</f>
        <v>#N/A</v>
      </c>
      <c r="F10159" s="97"/>
      <c r="G10159" s="97"/>
      <c r="H10159" s="116"/>
      <c r="I10159" s="116"/>
      <c r="J10159" s="97"/>
      <c r="AD10159" s="476"/>
      <c r="AI10159" s="473"/>
    </row>
    <row r="10160" spans="1:35" s="4" customFormat="1" x14ac:dyDescent="0.25">
      <c r="A10160" s="408">
        <f t="shared" si="152"/>
        <v>10158</v>
      </c>
      <c r="B10160" s="231"/>
      <c r="C10160" s="96"/>
      <c r="D10160" s="408" t="e">
        <f>VLOOKUP(C10160,X$4:Z10161,2,FALSE)</f>
        <v>#N/A</v>
      </c>
      <c r="E10160" s="408" t="e">
        <f>VLOOKUP(C10160,X$4:Z10161,3,FALSE)</f>
        <v>#N/A</v>
      </c>
      <c r="F10160" s="97"/>
      <c r="G10160" s="97"/>
      <c r="H10160" s="116"/>
      <c r="I10160" s="116"/>
      <c r="J10160" s="97"/>
      <c r="AD10160" s="476"/>
      <c r="AI10160" s="473"/>
    </row>
    <row r="10161" spans="1:35" s="4" customFormat="1" x14ac:dyDescent="0.25">
      <c r="A10161" s="408">
        <f t="shared" si="152"/>
        <v>10159</v>
      </c>
      <c r="B10161" s="231"/>
      <c r="C10161" s="96"/>
      <c r="D10161" s="408" t="e">
        <f>VLOOKUP(C10161,X$4:Z10162,2,FALSE)</f>
        <v>#N/A</v>
      </c>
      <c r="E10161" s="408" t="e">
        <f>VLOOKUP(C10161,X$4:Z10162,3,FALSE)</f>
        <v>#N/A</v>
      </c>
      <c r="F10161" s="97"/>
      <c r="G10161" s="97"/>
      <c r="H10161" s="116"/>
      <c r="I10161" s="116"/>
      <c r="J10161" s="97"/>
      <c r="AD10161" s="476"/>
      <c r="AI10161" s="473"/>
    </row>
    <row r="10162" spans="1:35" s="4" customFormat="1" x14ac:dyDescent="0.25">
      <c r="A10162" s="408">
        <f t="shared" si="152"/>
        <v>10160</v>
      </c>
      <c r="B10162" s="231"/>
      <c r="C10162" s="96"/>
      <c r="D10162" s="408" t="e">
        <f>VLOOKUP(C10162,X$4:Z10163,2,FALSE)</f>
        <v>#N/A</v>
      </c>
      <c r="E10162" s="408" t="e">
        <f>VLOOKUP(C10162,X$4:Z10163,3,FALSE)</f>
        <v>#N/A</v>
      </c>
      <c r="F10162" s="97"/>
      <c r="G10162" s="97"/>
      <c r="H10162" s="116"/>
      <c r="I10162" s="116"/>
      <c r="J10162" s="97"/>
      <c r="AD10162" s="476"/>
      <c r="AI10162" s="473"/>
    </row>
    <row r="10163" spans="1:35" s="4" customFormat="1" x14ac:dyDescent="0.25">
      <c r="A10163" s="408">
        <f t="shared" si="152"/>
        <v>10161</v>
      </c>
      <c r="B10163" s="231"/>
      <c r="C10163" s="96"/>
      <c r="D10163" s="408" t="e">
        <f>VLOOKUP(C10163,X$4:Z10164,2,FALSE)</f>
        <v>#N/A</v>
      </c>
      <c r="E10163" s="408" t="e">
        <f>VLOOKUP(C10163,X$4:Z10164,3,FALSE)</f>
        <v>#N/A</v>
      </c>
      <c r="F10163" s="97"/>
      <c r="G10163" s="97"/>
      <c r="H10163" s="116"/>
      <c r="I10163" s="116"/>
      <c r="J10163" s="97"/>
      <c r="AD10163" s="476"/>
      <c r="AI10163" s="473"/>
    </row>
    <row r="10164" spans="1:35" s="4" customFormat="1" x14ac:dyDescent="0.25">
      <c r="A10164" s="408">
        <f t="shared" si="152"/>
        <v>10162</v>
      </c>
      <c r="B10164" s="231"/>
      <c r="C10164" s="96"/>
      <c r="D10164" s="408" t="e">
        <f>VLOOKUP(C10164,X$4:Z10165,2,FALSE)</f>
        <v>#N/A</v>
      </c>
      <c r="E10164" s="408" t="e">
        <f>VLOOKUP(C10164,X$4:Z10165,3,FALSE)</f>
        <v>#N/A</v>
      </c>
      <c r="F10164" s="97"/>
      <c r="G10164" s="97"/>
      <c r="H10164" s="116"/>
      <c r="I10164" s="116"/>
      <c r="J10164" s="97"/>
      <c r="AD10164" s="476"/>
      <c r="AI10164" s="473"/>
    </row>
    <row r="10165" spans="1:35" s="4" customFormat="1" x14ac:dyDescent="0.25">
      <c r="A10165" s="408">
        <f t="shared" si="152"/>
        <v>10163</v>
      </c>
      <c r="B10165" s="231"/>
      <c r="C10165" s="96"/>
      <c r="D10165" s="408" t="e">
        <f>VLOOKUP(C10165,X$4:Z10166,2,FALSE)</f>
        <v>#N/A</v>
      </c>
      <c r="E10165" s="408" t="e">
        <f>VLOOKUP(C10165,X$4:Z10166,3,FALSE)</f>
        <v>#N/A</v>
      </c>
      <c r="F10165" s="97"/>
      <c r="G10165" s="97"/>
      <c r="H10165" s="116"/>
      <c r="I10165" s="116"/>
      <c r="J10165" s="97"/>
      <c r="AD10165" s="476"/>
      <c r="AI10165" s="473"/>
    </row>
    <row r="10166" spans="1:35" s="4" customFormat="1" x14ac:dyDescent="0.25">
      <c r="A10166" s="408">
        <f t="shared" si="152"/>
        <v>10164</v>
      </c>
      <c r="B10166" s="231"/>
      <c r="C10166" s="96"/>
      <c r="D10166" s="408" t="e">
        <f>VLOOKUP(C10166,X$4:Z10167,2,FALSE)</f>
        <v>#N/A</v>
      </c>
      <c r="E10166" s="408" t="e">
        <f>VLOOKUP(C10166,X$4:Z10167,3,FALSE)</f>
        <v>#N/A</v>
      </c>
      <c r="F10166" s="97"/>
      <c r="G10166" s="97"/>
      <c r="H10166" s="116"/>
      <c r="I10166" s="116"/>
      <c r="J10166" s="97"/>
      <c r="AD10166" s="476"/>
      <c r="AI10166" s="473"/>
    </row>
    <row r="10167" spans="1:35" s="4" customFormat="1" x14ac:dyDescent="0.25">
      <c r="A10167" s="408">
        <f t="shared" si="152"/>
        <v>10165</v>
      </c>
      <c r="B10167" s="231"/>
      <c r="C10167" s="96"/>
      <c r="D10167" s="408" t="e">
        <f>VLOOKUP(C10167,X$4:Z10168,2,FALSE)</f>
        <v>#N/A</v>
      </c>
      <c r="E10167" s="408" t="e">
        <f>VLOOKUP(C10167,X$4:Z10168,3,FALSE)</f>
        <v>#N/A</v>
      </c>
      <c r="F10167" s="97"/>
      <c r="G10167" s="97"/>
      <c r="H10167" s="116"/>
      <c r="I10167" s="116"/>
      <c r="J10167" s="97"/>
      <c r="AD10167" s="476"/>
      <c r="AI10167" s="473"/>
    </row>
    <row r="10168" spans="1:35" s="4" customFormat="1" x14ac:dyDescent="0.25">
      <c r="A10168" s="408">
        <f t="shared" si="152"/>
        <v>10166</v>
      </c>
      <c r="B10168" s="231"/>
      <c r="C10168" s="96"/>
      <c r="D10168" s="408" t="e">
        <f>VLOOKUP(C10168,X$4:Z10169,2,FALSE)</f>
        <v>#N/A</v>
      </c>
      <c r="E10168" s="408" t="e">
        <f>VLOOKUP(C10168,X$4:Z10169,3,FALSE)</f>
        <v>#N/A</v>
      </c>
      <c r="F10168" s="97"/>
      <c r="G10168" s="97"/>
      <c r="H10168" s="116"/>
      <c r="I10168" s="116"/>
      <c r="J10168" s="97"/>
      <c r="AD10168" s="476"/>
      <c r="AI10168" s="473"/>
    </row>
    <row r="10169" spans="1:35" s="4" customFormat="1" x14ac:dyDescent="0.25">
      <c r="A10169" s="408">
        <f t="shared" si="152"/>
        <v>10167</v>
      </c>
      <c r="B10169" s="231"/>
      <c r="C10169" s="96"/>
      <c r="D10169" s="408" t="e">
        <f>VLOOKUP(C10169,X$4:Z10170,2,FALSE)</f>
        <v>#N/A</v>
      </c>
      <c r="E10169" s="408" t="e">
        <f>VLOOKUP(C10169,X$4:Z10170,3,FALSE)</f>
        <v>#N/A</v>
      </c>
      <c r="F10169" s="97"/>
      <c r="G10169" s="97"/>
      <c r="H10169" s="116"/>
      <c r="I10169" s="116"/>
      <c r="J10169" s="97"/>
      <c r="AD10169" s="476"/>
      <c r="AI10169" s="473"/>
    </row>
    <row r="10170" spans="1:35" s="4" customFormat="1" x14ac:dyDescent="0.25">
      <c r="A10170" s="408">
        <f t="shared" si="152"/>
        <v>10168</v>
      </c>
      <c r="B10170" s="231"/>
      <c r="C10170" s="96"/>
      <c r="D10170" s="408" t="e">
        <f>VLOOKUP(C10170,X$4:Z10171,2,FALSE)</f>
        <v>#N/A</v>
      </c>
      <c r="E10170" s="408" t="e">
        <f>VLOOKUP(C10170,X$4:Z10171,3,FALSE)</f>
        <v>#N/A</v>
      </c>
      <c r="F10170" s="97"/>
      <c r="G10170" s="97"/>
      <c r="H10170" s="116"/>
      <c r="I10170" s="116"/>
      <c r="J10170" s="97"/>
      <c r="AD10170" s="476"/>
      <c r="AI10170" s="473"/>
    </row>
    <row r="10171" spans="1:35" s="4" customFormat="1" x14ac:dyDescent="0.25">
      <c r="A10171" s="408">
        <f t="shared" si="152"/>
        <v>10169</v>
      </c>
      <c r="B10171" s="231"/>
      <c r="C10171" s="96"/>
      <c r="D10171" s="408" t="e">
        <f>VLOOKUP(C10171,X$4:Z10172,2,FALSE)</f>
        <v>#N/A</v>
      </c>
      <c r="E10171" s="408" t="e">
        <f>VLOOKUP(C10171,X$4:Z10172,3,FALSE)</f>
        <v>#N/A</v>
      </c>
      <c r="F10171" s="97"/>
      <c r="G10171" s="97"/>
      <c r="H10171" s="116"/>
      <c r="I10171" s="116"/>
      <c r="J10171" s="97"/>
      <c r="AD10171" s="476"/>
      <c r="AI10171" s="473"/>
    </row>
    <row r="10172" spans="1:35" s="4" customFormat="1" x14ac:dyDescent="0.25">
      <c r="A10172" s="408">
        <f t="shared" si="152"/>
        <v>10170</v>
      </c>
      <c r="B10172" s="231"/>
      <c r="C10172" s="96"/>
      <c r="D10172" s="408" t="e">
        <f>VLOOKUP(C10172,X$4:Z10173,2,FALSE)</f>
        <v>#N/A</v>
      </c>
      <c r="E10172" s="408" t="e">
        <f>VLOOKUP(C10172,X$4:Z10173,3,FALSE)</f>
        <v>#N/A</v>
      </c>
      <c r="F10172" s="97"/>
      <c r="G10172" s="97"/>
      <c r="H10172" s="116"/>
      <c r="I10172" s="116"/>
      <c r="J10172" s="97"/>
      <c r="AD10172" s="476"/>
      <c r="AI10172" s="473"/>
    </row>
    <row r="10173" spans="1:35" s="4" customFormat="1" x14ac:dyDescent="0.25">
      <c r="A10173" s="408">
        <f t="shared" si="152"/>
        <v>10171</v>
      </c>
      <c r="B10173" s="231"/>
      <c r="C10173" s="96"/>
      <c r="D10173" s="408" t="e">
        <f>VLOOKUP(C10173,X$4:Z10174,2,FALSE)</f>
        <v>#N/A</v>
      </c>
      <c r="E10173" s="408" t="e">
        <f>VLOOKUP(C10173,X$4:Z10174,3,FALSE)</f>
        <v>#N/A</v>
      </c>
      <c r="F10173" s="97"/>
      <c r="G10173" s="97"/>
      <c r="H10173" s="116"/>
      <c r="I10173" s="116"/>
      <c r="J10173" s="97"/>
      <c r="AD10173" s="476"/>
      <c r="AI10173" s="473"/>
    </row>
    <row r="10174" spans="1:35" s="4" customFormat="1" x14ac:dyDescent="0.25">
      <c r="A10174" s="408">
        <f t="shared" si="152"/>
        <v>10172</v>
      </c>
      <c r="B10174" s="231"/>
      <c r="C10174" s="96"/>
      <c r="D10174" s="408" t="e">
        <f>VLOOKUP(C10174,X$4:Z10175,2,FALSE)</f>
        <v>#N/A</v>
      </c>
      <c r="E10174" s="408" t="e">
        <f>VLOOKUP(C10174,X$4:Z10175,3,FALSE)</f>
        <v>#N/A</v>
      </c>
      <c r="F10174" s="97"/>
      <c r="G10174" s="97"/>
      <c r="H10174" s="116"/>
      <c r="I10174" s="116"/>
      <c r="J10174" s="97"/>
      <c r="AD10174" s="476"/>
      <c r="AI10174" s="473"/>
    </row>
    <row r="10175" spans="1:35" s="4" customFormat="1" x14ac:dyDescent="0.25">
      <c r="A10175" s="408">
        <f t="shared" si="152"/>
        <v>10173</v>
      </c>
      <c r="B10175" s="231"/>
      <c r="C10175" s="96"/>
      <c r="D10175" s="408" t="e">
        <f>VLOOKUP(C10175,X$4:Z10176,2,FALSE)</f>
        <v>#N/A</v>
      </c>
      <c r="E10175" s="408" t="e">
        <f>VLOOKUP(C10175,X$4:Z10176,3,FALSE)</f>
        <v>#N/A</v>
      </c>
      <c r="F10175" s="97"/>
      <c r="G10175" s="97"/>
      <c r="H10175" s="116"/>
      <c r="I10175" s="116"/>
      <c r="J10175" s="97"/>
      <c r="AD10175" s="476"/>
      <c r="AI10175" s="473"/>
    </row>
    <row r="10176" spans="1:35" s="4" customFormat="1" x14ac:dyDescent="0.25">
      <c r="A10176" s="408">
        <f t="shared" si="152"/>
        <v>10174</v>
      </c>
      <c r="B10176" s="231"/>
      <c r="C10176" s="96"/>
      <c r="D10176" s="408" t="e">
        <f>VLOOKUP(C10176,X$4:Z10177,2,FALSE)</f>
        <v>#N/A</v>
      </c>
      <c r="E10176" s="408" t="e">
        <f>VLOOKUP(C10176,X$4:Z10177,3,FALSE)</f>
        <v>#N/A</v>
      </c>
      <c r="F10176" s="97"/>
      <c r="G10176" s="97"/>
      <c r="H10176" s="116"/>
      <c r="I10176" s="116"/>
      <c r="J10176" s="97"/>
      <c r="AD10176" s="476"/>
      <c r="AI10176" s="473"/>
    </row>
    <row r="10177" spans="1:35" s="4" customFormat="1" x14ac:dyDescent="0.25">
      <c r="A10177" s="408">
        <f t="shared" si="152"/>
        <v>10175</v>
      </c>
      <c r="B10177" s="231"/>
      <c r="C10177" s="96"/>
      <c r="D10177" s="408" t="e">
        <f>VLOOKUP(C10177,X$4:Z10178,2,FALSE)</f>
        <v>#N/A</v>
      </c>
      <c r="E10177" s="408" t="e">
        <f>VLOOKUP(C10177,X$4:Z10178,3,FALSE)</f>
        <v>#N/A</v>
      </c>
      <c r="F10177" s="97"/>
      <c r="G10177" s="97"/>
      <c r="H10177" s="116"/>
      <c r="I10177" s="116"/>
      <c r="J10177" s="97"/>
      <c r="AD10177" s="476"/>
      <c r="AI10177" s="473"/>
    </row>
    <row r="10178" spans="1:35" s="4" customFormat="1" x14ac:dyDescent="0.25">
      <c r="A10178" s="408">
        <f t="shared" si="152"/>
        <v>10176</v>
      </c>
      <c r="B10178" s="231"/>
      <c r="C10178" s="96"/>
      <c r="D10178" s="408" t="e">
        <f>VLOOKUP(C10178,X$4:Z10179,2,FALSE)</f>
        <v>#N/A</v>
      </c>
      <c r="E10178" s="408" t="e">
        <f>VLOOKUP(C10178,X$4:Z10179,3,FALSE)</f>
        <v>#N/A</v>
      </c>
      <c r="F10178" s="97"/>
      <c r="G10178" s="97"/>
      <c r="H10178" s="116"/>
      <c r="I10178" s="116"/>
      <c r="J10178" s="97"/>
      <c r="AD10178" s="476"/>
      <c r="AI10178" s="473"/>
    </row>
    <row r="10179" spans="1:35" s="4" customFormat="1" x14ac:dyDescent="0.25">
      <c r="A10179" s="408">
        <f t="shared" si="152"/>
        <v>10177</v>
      </c>
      <c r="B10179" s="231"/>
      <c r="C10179" s="96"/>
      <c r="D10179" s="408" t="e">
        <f>VLOOKUP(C10179,X$4:Z10180,2,FALSE)</f>
        <v>#N/A</v>
      </c>
      <c r="E10179" s="408" t="e">
        <f>VLOOKUP(C10179,X$4:Z10180,3,FALSE)</f>
        <v>#N/A</v>
      </c>
      <c r="F10179" s="97"/>
      <c r="G10179" s="97"/>
      <c r="H10179" s="116"/>
      <c r="I10179" s="116"/>
      <c r="J10179" s="97"/>
      <c r="AD10179" s="476"/>
      <c r="AI10179" s="473"/>
    </row>
    <row r="10180" spans="1:35" s="4" customFormat="1" x14ac:dyDescent="0.25">
      <c r="A10180" s="408">
        <f t="shared" si="152"/>
        <v>10178</v>
      </c>
      <c r="B10180" s="231"/>
      <c r="C10180" s="96"/>
      <c r="D10180" s="408" t="e">
        <f>VLOOKUP(C10180,X$4:Z10181,2,FALSE)</f>
        <v>#N/A</v>
      </c>
      <c r="E10180" s="408" t="e">
        <f>VLOOKUP(C10180,X$4:Z10181,3,FALSE)</f>
        <v>#N/A</v>
      </c>
      <c r="F10180" s="97"/>
      <c r="G10180" s="97"/>
      <c r="H10180" s="116"/>
      <c r="I10180" s="116"/>
      <c r="J10180" s="97"/>
      <c r="AD10180" s="476"/>
      <c r="AI10180" s="473"/>
    </row>
    <row r="10181" spans="1:35" s="4" customFormat="1" x14ac:dyDescent="0.25">
      <c r="A10181" s="408">
        <f t="shared" si="152"/>
        <v>10179</v>
      </c>
      <c r="B10181" s="231"/>
      <c r="C10181" s="96"/>
      <c r="D10181" s="408" t="e">
        <f>VLOOKUP(C10181,X$4:Z10182,2,FALSE)</f>
        <v>#N/A</v>
      </c>
      <c r="E10181" s="408" t="e">
        <f>VLOOKUP(C10181,X$4:Z10182,3,FALSE)</f>
        <v>#N/A</v>
      </c>
      <c r="F10181" s="97"/>
      <c r="G10181" s="97"/>
      <c r="H10181" s="116"/>
      <c r="I10181" s="116"/>
      <c r="J10181" s="97"/>
      <c r="AD10181" s="476"/>
      <c r="AI10181" s="473"/>
    </row>
    <row r="10182" spans="1:35" s="4" customFormat="1" x14ac:dyDescent="0.25">
      <c r="A10182" s="408">
        <f t="shared" si="152"/>
        <v>10180</v>
      </c>
      <c r="B10182" s="231"/>
      <c r="C10182" s="96"/>
      <c r="D10182" s="408" t="e">
        <f>VLOOKUP(C10182,X$4:Z10183,2,FALSE)</f>
        <v>#N/A</v>
      </c>
      <c r="E10182" s="408" t="e">
        <f>VLOOKUP(C10182,X$4:Z10183,3,FALSE)</f>
        <v>#N/A</v>
      </c>
      <c r="F10182" s="97"/>
      <c r="G10182" s="97"/>
      <c r="H10182" s="116"/>
      <c r="I10182" s="116"/>
      <c r="J10182" s="97"/>
      <c r="AD10182" s="476"/>
      <c r="AI10182" s="473"/>
    </row>
    <row r="10183" spans="1:35" s="4" customFormat="1" x14ac:dyDescent="0.25">
      <c r="A10183" s="408">
        <f t="shared" si="152"/>
        <v>10181</v>
      </c>
      <c r="B10183" s="231"/>
      <c r="C10183" s="96"/>
      <c r="D10183" s="408" t="e">
        <f>VLOOKUP(C10183,X$4:Z10184,2,FALSE)</f>
        <v>#N/A</v>
      </c>
      <c r="E10183" s="408" t="e">
        <f>VLOOKUP(C10183,X$4:Z10184,3,FALSE)</f>
        <v>#N/A</v>
      </c>
      <c r="F10183" s="97"/>
      <c r="G10183" s="97"/>
      <c r="H10183" s="116"/>
      <c r="I10183" s="116"/>
      <c r="J10183" s="97"/>
      <c r="AD10183" s="476"/>
      <c r="AI10183" s="473"/>
    </row>
    <row r="10184" spans="1:35" s="4" customFormat="1" x14ac:dyDescent="0.25">
      <c r="A10184" s="408">
        <f t="shared" si="152"/>
        <v>10182</v>
      </c>
      <c r="B10184" s="231"/>
      <c r="C10184" s="96"/>
      <c r="D10184" s="408" t="e">
        <f>VLOOKUP(C10184,X$4:Z10185,2,FALSE)</f>
        <v>#N/A</v>
      </c>
      <c r="E10184" s="408" t="e">
        <f>VLOOKUP(C10184,X$4:Z10185,3,FALSE)</f>
        <v>#N/A</v>
      </c>
      <c r="F10184" s="97"/>
      <c r="G10184" s="97"/>
      <c r="H10184" s="116"/>
      <c r="I10184" s="116"/>
      <c r="J10184" s="97"/>
      <c r="AD10184" s="476"/>
      <c r="AI10184" s="473"/>
    </row>
    <row r="10185" spans="1:35" s="4" customFormat="1" x14ac:dyDescent="0.25">
      <c r="A10185" s="408">
        <f t="shared" si="152"/>
        <v>10183</v>
      </c>
      <c r="B10185" s="231"/>
      <c r="C10185" s="96"/>
      <c r="D10185" s="408" t="e">
        <f>VLOOKUP(C10185,X$4:Z10186,2,FALSE)</f>
        <v>#N/A</v>
      </c>
      <c r="E10185" s="408" t="e">
        <f>VLOOKUP(C10185,X$4:Z10186,3,FALSE)</f>
        <v>#N/A</v>
      </c>
      <c r="F10185" s="97"/>
      <c r="G10185" s="97"/>
      <c r="H10185" s="116"/>
      <c r="I10185" s="116"/>
      <c r="J10185" s="97"/>
      <c r="AD10185" s="476"/>
      <c r="AI10185" s="473"/>
    </row>
    <row r="10186" spans="1:35" s="4" customFormat="1" x14ac:dyDescent="0.25">
      <c r="A10186" s="408">
        <f t="shared" si="152"/>
        <v>10184</v>
      </c>
      <c r="B10186" s="231"/>
      <c r="C10186" s="96"/>
      <c r="D10186" s="408" t="e">
        <f>VLOOKUP(C10186,X$4:Z10187,2,FALSE)</f>
        <v>#N/A</v>
      </c>
      <c r="E10186" s="408" t="e">
        <f>VLOOKUP(C10186,X$4:Z10187,3,FALSE)</f>
        <v>#N/A</v>
      </c>
      <c r="F10186" s="97"/>
      <c r="G10186" s="97"/>
      <c r="H10186" s="116"/>
      <c r="I10186" s="116"/>
      <c r="J10186" s="97"/>
      <c r="AD10186" s="476"/>
      <c r="AI10186" s="473"/>
    </row>
    <row r="10187" spans="1:35" s="4" customFormat="1" x14ac:dyDescent="0.25">
      <c r="A10187" s="408">
        <f t="shared" si="152"/>
        <v>10185</v>
      </c>
      <c r="B10187" s="231"/>
      <c r="C10187" s="96"/>
      <c r="D10187" s="408" t="e">
        <f>VLOOKUP(C10187,X$4:Z10188,2,FALSE)</f>
        <v>#N/A</v>
      </c>
      <c r="E10187" s="408" t="e">
        <f>VLOOKUP(C10187,X$4:Z10188,3,FALSE)</f>
        <v>#N/A</v>
      </c>
      <c r="F10187" s="97"/>
      <c r="G10187" s="97"/>
      <c r="H10187" s="116"/>
      <c r="I10187" s="116"/>
      <c r="J10187" s="97"/>
      <c r="AD10187" s="476"/>
      <c r="AI10187" s="473"/>
    </row>
    <row r="10188" spans="1:35" s="4" customFormat="1" x14ac:dyDescent="0.25">
      <c r="A10188" s="408">
        <f t="shared" si="152"/>
        <v>10186</v>
      </c>
      <c r="B10188" s="231"/>
      <c r="C10188" s="96"/>
      <c r="D10188" s="408" t="e">
        <f>VLOOKUP(C10188,X$4:Z10189,2,FALSE)</f>
        <v>#N/A</v>
      </c>
      <c r="E10188" s="408" t="e">
        <f>VLOOKUP(C10188,X$4:Z10189,3,FALSE)</f>
        <v>#N/A</v>
      </c>
      <c r="F10188" s="97"/>
      <c r="G10188" s="97"/>
      <c r="H10188" s="116"/>
      <c r="I10188" s="116"/>
      <c r="J10188" s="97"/>
      <c r="AD10188" s="476"/>
      <c r="AI10188" s="473"/>
    </row>
    <row r="10189" spans="1:35" s="4" customFormat="1" x14ac:dyDescent="0.25">
      <c r="A10189" s="408">
        <f t="shared" si="152"/>
        <v>10187</v>
      </c>
      <c r="B10189" s="231"/>
      <c r="C10189" s="96"/>
      <c r="D10189" s="408" t="e">
        <f>VLOOKUP(C10189,X$4:Z10190,2,FALSE)</f>
        <v>#N/A</v>
      </c>
      <c r="E10189" s="408" t="e">
        <f>VLOOKUP(C10189,X$4:Z10190,3,FALSE)</f>
        <v>#N/A</v>
      </c>
      <c r="F10189" s="97"/>
      <c r="G10189" s="97"/>
      <c r="H10189" s="116"/>
      <c r="I10189" s="116"/>
      <c r="J10189" s="97"/>
      <c r="AD10189" s="476"/>
      <c r="AI10189" s="473"/>
    </row>
    <row r="10190" spans="1:35" s="4" customFormat="1" x14ac:dyDescent="0.25">
      <c r="A10190" s="408">
        <f t="shared" si="152"/>
        <v>10188</v>
      </c>
      <c r="B10190" s="231"/>
      <c r="C10190" s="96"/>
      <c r="D10190" s="408" t="e">
        <f>VLOOKUP(C10190,X$4:Z10191,2,FALSE)</f>
        <v>#N/A</v>
      </c>
      <c r="E10190" s="408" t="e">
        <f>VLOOKUP(C10190,X$4:Z10191,3,FALSE)</f>
        <v>#N/A</v>
      </c>
      <c r="F10190" s="97"/>
      <c r="G10190" s="97"/>
      <c r="H10190" s="116"/>
      <c r="I10190" s="116"/>
      <c r="J10190" s="97"/>
      <c r="AD10190" s="476"/>
      <c r="AI10190" s="473"/>
    </row>
    <row r="10191" spans="1:35" s="4" customFormat="1" x14ac:dyDescent="0.25">
      <c r="A10191" s="408">
        <f t="shared" si="152"/>
        <v>10189</v>
      </c>
      <c r="B10191" s="231"/>
      <c r="C10191" s="96"/>
      <c r="D10191" s="408" t="e">
        <f>VLOOKUP(C10191,X$4:Z10192,2,FALSE)</f>
        <v>#N/A</v>
      </c>
      <c r="E10191" s="408" t="e">
        <f>VLOOKUP(C10191,X$4:Z10192,3,FALSE)</f>
        <v>#N/A</v>
      </c>
      <c r="F10191" s="97"/>
      <c r="G10191" s="97"/>
      <c r="H10191" s="116"/>
      <c r="I10191" s="116"/>
      <c r="J10191" s="97"/>
      <c r="AD10191" s="476"/>
      <c r="AI10191" s="473"/>
    </row>
    <row r="10192" spans="1:35" s="4" customFormat="1" x14ac:dyDescent="0.25">
      <c r="A10192" s="408">
        <f t="shared" si="152"/>
        <v>10190</v>
      </c>
      <c r="B10192" s="231"/>
      <c r="C10192" s="96"/>
      <c r="D10192" s="408" t="e">
        <f>VLOOKUP(C10192,X$4:Z10193,2,FALSE)</f>
        <v>#N/A</v>
      </c>
      <c r="E10192" s="408" t="e">
        <f>VLOOKUP(C10192,X$4:Z10193,3,FALSE)</f>
        <v>#N/A</v>
      </c>
      <c r="F10192" s="97"/>
      <c r="G10192" s="97"/>
      <c r="H10192" s="116"/>
      <c r="I10192" s="116"/>
      <c r="J10192" s="97"/>
      <c r="AD10192" s="476"/>
      <c r="AI10192" s="473"/>
    </row>
    <row r="10193" spans="1:35" s="4" customFormat="1" x14ac:dyDescent="0.25">
      <c r="A10193" s="408">
        <f t="shared" si="152"/>
        <v>10191</v>
      </c>
      <c r="B10193" s="231"/>
      <c r="C10193" s="96"/>
      <c r="D10193" s="408" t="e">
        <f>VLOOKUP(C10193,X$4:Z10194,2,FALSE)</f>
        <v>#N/A</v>
      </c>
      <c r="E10193" s="408" t="e">
        <f>VLOOKUP(C10193,X$4:Z10194,3,FALSE)</f>
        <v>#N/A</v>
      </c>
      <c r="F10193" s="97"/>
      <c r="G10193" s="97"/>
      <c r="H10193" s="116"/>
      <c r="I10193" s="116"/>
      <c r="J10193" s="97"/>
      <c r="AD10193" s="476"/>
      <c r="AI10193" s="473"/>
    </row>
    <row r="10194" spans="1:35" s="4" customFormat="1" x14ac:dyDescent="0.25">
      <c r="A10194" s="408">
        <f t="shared" si="152"/>
        <v>10192</v>
      </c>
      <c r="B10194" s="231"/>
      <c r="C10194" s="96"/>
      <c r="D10194" s="408" t="e">
        <f>VLOOKUP(C10194,X$4:Z10195,2,FALSE)</f>
        <v>#N/A</v>
      </c>
      <c r="E10194" s="408" t="e">
        <f>VLOOKUP(C10194,X$4:Z10195,3,FALSE)</f>
        <v>#N/A</v>
      </c>
      <c r="F10194" s="97"/>
      <c r="G10194" s="97"/>
      <c r="H10194" s="116"/>
      <c r="I10194" s="116"/>
      <c r="J10194" s="97"/>
      <c r="AD10194" s="476"/>
      <c r="AI10194" s="473"/>
    </row>
    <row r="10195" spans="1:35" s="4" customFormat="1" x14ac:dyDescent="0.25">
      <c r="A10195" s="408">
        <f t="shared" si="152"/>
        <v>10193</v>
      </c>
      <c r="B10195" s="231"/>
      <c r="C10195" s="96"/>
      <c r="D10195" s="408" t="e">
        <f>VLOOKUP(C10195,X$4:Z10196,2,FALSE)</f>
        <v>#N/A</v>
      </c>
      <c r="E10195" s="408" t="e">
        <f>VLOOKUP(C10195,X$4:Z10196,3,FALSE)</f>
        <v>#N/A</v>
      </c>
      <c r="F10195" s="97"/>
      <c r="G10195" s="97"/>
      <c r="H10195" s="116"/>
      <c r="I10195" s="116"/>
      <c r="J10195" s="97"/>
      <c r="AD10195" s="476"/>
      <c r="AI10195" s="473"/>
    </row>
    <row r="10196" spans="1:35" s="4" customFormat="1" x14ac:dyDescent="0.25">
      <c r="A10196" s="408">
        <f t="shared" si="152"/>
        <v>10194</v>
      </c>
      <c r="B10196" s="231"/>
      <c r="C10196" s="96"/>
      <c r="D10196" s="408" t="e">
        <f>VLOOKUP(C10196,X$4:Z10197,2,FALSE)</f>
        <v>#N/A</v>
      </c>
      <c r="E10196" s="408" t="e">
        <f>VLOOKUP(C10196,X$4:Z10197,3,FALSE)</f>
        <v>#N/A</v>
      </c>
      <c r="F10196" s="97"/>
      <c r="G10196" s="97"/>
      <c r="H10196" s="116"/>
      <c r="I10196" s="116"/>
      <c r="J10196" s="97"/>
      <c r="AD10196" s="476"/>
      <c r="AI10196" s="473"/>
    </row>
    <row r="10197" spans="1:35" s="4" customFormat="1" x14ac:dyDescent="0.25">
      <c r="A10197" s="408">
        <f t="shared" si="152"/>
        <v>10195</v>
      </c>
      <c r="B10197" s="231"/>
      <c r="C10197" s="96"/>
      <c r="D10197" s="408" t="e">
        <f>VLOOKUP(C10197,X$4:Z10198,2,FALSE)</f>
        <v>#N/A</v>
      </c>
      <c r="E10197" s="408" t="e">
        <f>VLOOKUP(C10197,X$4:Z10198,3,FALSE)</f>
        <v>#N/A</v>
      </c>
      <c r="F10197" s="97"/>
      <c r="G10197" s="97"/>
      <c r="H10197" s="116"/>
      <c r="I10197" s="116"/>
      <c r="J10197" s="97"/>
      <c r="AD10197" s="476"/>
      <c r="AI10197" s="473"/>
    </row>
    <row r="10198" spans="1:35" s="4" customFormat="1" x14ac:dyDescent="0.25">
      <c r="A10198" s="408">
        <f t="shared" si="152"/>
        <v>10196</v>
      </c>
      <c r="B10198" s="231"/>
      <c r="C10198" s="96"/>
      <c r="D10198" s="408" t="e">
        <f>VLOOKUP(C10198,X$4:Z10199,2,FALSE)</f>
        <v>#N/A</v>
      </c>
      <c r="E10198" s="408" t="e">
        <f>VLOOKUP(C10198,X$4:Z10199,3,FALSE)</f>
        <v>#N/A</v>
      </c>
      <c r="F10198" s="97"/>
      <c r="G10198" s="97"/>
      <c r="H10198" s="116"/>
      <c r="I10198" s="116"/>
      <c r="J10198" s="97"/>
      <c r="AD10198" s="476"/>
      <c r="AI10198" s="473"/>
    </row>
    <row r="10199" spans="1:35" s="4" customFormat="1" x14ac:dyDescent="0.25">
      <c r="A10199" s="408">
        <f t="shared" si="152"/>
        <v>10197</v>
      </c>
      <c r="B10199" s="231"/>
      <c r="C10199" s="96"/>
      <c r="D10199" s="408" t="e">
        <f>VLOOKUP(C10199,X$4:Z10200,2,FALSE)</f>
        <v>#N/A</v>
      </c>
      <c r="E10199" s="408" t="e">
        <f>VLOOKUP(C10199,X$4:Z10200,3,FALSE)</f>
        <v>#N/A</v>
      </c>
      <c r="F10199" s="97"/>
      <c r="G10199" s="97"/>
      <c r="H10199" s="116"/>
      <c r="I10199" s="116"/>
      <c r="J10199" s="97"/>
      <c r="AD10199" s="476"/>
      <c r="AI10199" s="473"/>
    </row>
    <row r="10200" spans="1:35" s="4" customFormat="1" x14ac:dyDescent="0.25">
      <c r="A10200" s="408">
        <f t="shared" si="152"/>
        <v>10198</v>
      </c>
      <c r="B10200" s="231"/>
      <c r="C10200" s="96"/>
      <c r="D10200" s="408" t="e">
        <f>VLOOKUP(C10200,X$4:Z10201,2,FALSE)</f>
        <v>#N/A</v>
      </c>
      <c r="E10200" s="408" t="e">
        <f>VLOOKUP(C10200,X$4:Z10201,3,FALSE)</f>
        <v>#N/A</v>
      </c>
      <c r="F10200" s="97"/>
      <c r="G10200" s="97"/>
      <c r="H10200" s="116"/>
      <c r="I10200" s="116"/>
      <c r="J10200" s="97"/>
      <c r="AD10200" s="476"/>
      <c r="AI10200" s="473"/>
    </row>
    <row r="10201" spans="1:35" s="4" customFormat="1" x14ac:dyDescent="0.25">
      <c r="A10201" s="408">
        <f t="shared" si="152"/>
        <v>10199</v>
      </c>
      <c r="B10201" s="231"/>
      <c r="C10201" s="96"/>
      <c r="D10201" s="408" t="e">
        <f>VLOOKUP(C10201,X$4:Z10202,2,FALSE)</f>
        <v>#N/A</v>
      </c>
      <c r="E10201" s="408" t="e">
        <f>VLOOKUP(C10201,X$4:Z10202,3,FALSE)</f>
        <v>#N/A</v>
      </c>
      <c r="F10201" s="97"/>
      <c r="G10201" s="97"/>
      <c r="H10201" s="116"/>
      <c r="I10201" s="116"/>
      <c r="J10201" s="97"/>
      <c r="AD10201" s="476"/>
      <c r="AI10201" s="473"/>
    </row>
    <row r="10202" spans="1:35" s="4" customFormat="1" x14ac:dyDescent="0.25">
      <c r="A10202" s="408">
        <f t="shared" si="152"/>
        <v>10200</v>
      </c>
      <c r="B10202" s="231"/>
      <c r="C10202" s="96"/>
      <c r="D10202" s="408" t="e">
        <f>VLOOKUP(C10202,X$4:Z10203,2,FALSE)</f>
        <v>#N/A</v>
      </c>
      <c r="E10202" s="408" t="e">
        <f>VLOOKUP(C10202,X$4:Z10203,3,FALSE)</f>
        <v>#N/A</v>
      </c>
      <c r="F10202" s="97"/>
      <c r="G10202" s="97"/>
      <c r="H10202" s="116"/>
      <c r="I10202" s="116"/>
      <c r="J10202" s="97"/>
      <c r="AD10202" s="476"/>
      <c r="AI10202" s="473"/>
    </row>
    <row r="10203" spans="1:35" s="4" customFormat="1" x14ac:dyDescent="0.25">
      <c r="A10203" s="408">
        <f t="shared" si="152"/>
        <v>10201</v>
      </c>
      <c r="B10203" s="231"/>
      <c r="C10203" s="96"/>
      <c r="D10203" s="408" t="e">
        <f>VLOOKUP(C10203,X$4:Z10204,2,FALSE)</f>
        <v>#N/A</v>
      </c>
      <c r="E10203" s="408" t="e">
        <f>VLOOKUP(C10203,X$4:Z10204,3,FALSE)</f>
        <v>#N/A</v>
      </c>
      <c r="F10203" s="97"/>
      <c r="G10203" s="97"/>
      <c r="H10203" s="116"/>
      <c r="I10203" s="116"/>
      <c r="J10203" s="97"/>
      <c r="AD10203" s="476"/>
      <c r="AI10203" s="473"/>
    </row>
    <row r="10204" spans="1:35" s="4" customFormat="1" x14ac:dyDescent="0.25">
      <c r="A10204" s="408">
        <f t="shared" si="152"/>
        <v>10202</v>
      </c>
      <c r="B10204" s="231"/>
      <c r="C10204" s="96"/>
      <c r="D10204" s="408" t="e">
        <f>VLOOKUP(C10204,X$4:Z10205,2,FALSE)</f>
        <v>#N/A</v>
      </c>
      <c r="E10204" s="408" t="e">
        <f>VLOOKUP(C10204,X$4:Z10205,3,FALSE)</f>
        <v>#N/A</v>
      </c>
      <c r="F10204" s="97"/>
      <c r="G10204" s="97"/>
      <c r="H10204" s="116"/>
      <c r="I10204" s="116"/>
      <c r="J10204" s="97"/>
      <c r="AD10204" s="476"/>
      <c r="AI10204" s="473"/>
    </row>
    <row r="10205" spans="1:35" s="4" customFormat="1" x14ac:dyDescent="0.25">
      <c r="A10205" s="408">
        <f t="shared" si="152"/>
        <v>10203</v>
      </c>
      <c r="B10205" s="231"/>
      <c r="C10205" s="96"/>
      <c r="D10205" s="408" t="e">
        <f>VLOOKUP(C10205,X$4:Z10206,2,FALSE)</f>
        <v>#N/A</v>
      </c>
      <c r="E10205" s="408" t="e">
        <f>VLOOKUP(C10205,X$4:Z10206,3,FALSE)</f>
        <v>#N/A</v>
      </c>
      <c r="F10205" s="97"/>
      <c r="G10205" s="97"/>
      <c r="H10205" s="116"/>
      <c r="I10205" s="116"/>
      <c r="J10205" s="97"/>
      <c r="AD10205" s="476"/>
      <c r="AI10205" s="473"/>
    </row>
    <row r="10206" spans="1:35" s="4" customFormat="1" x14ac:dyDescent="0.25">
      <c r="A10206" s="408">
        <f t="shared" si="152"/>
        <v>10204</v>
      </c>
      <c r="B10206" s="231"/>
      <c r="C10206" s="96"/>
      <c r="D10206" s="408" t="e">
        <f>VLOOKUP(C10206,X$4:Z10207,2,FALSE)</f>
        <v>#N/A</v>
      </c>
      <c r="E10206" s="408" t="e">
        <f>VLOOKUP(C10206,X$4:Z10207,3,FALSE)</f>
        <v>#N/A</v>
      </c>
      <c r="F10206" s="97"/>
      <c r="G10206" s="97"/>
      <c r="H10206" s="116"/>
      <c r="I10206" s="116"/>
      <c r="J10206" s="97"/>
      <c r="AD10206" s="476"/>
      <c r="AI10206" s="473"/>
    </row>
    <row r="10207" spans="1:35" s="4" customFormat="1" x14ac:dyDescent="0.25">
      <c r="A10207" s="408">
        <f t="shared" si="152"/>
        <v>10205</v>
      </c>
      <c r="B10207" s="231"/>
      <c r="C10207" s="96"/>
      <c r="D10207" s="408" t="e">
        <f>VLOOKUP(C10207,X$4:Z10208,2,FALSE)</f>
        <v>#N/A</v>
      </c>
      <c r="E10207" s="408" t="e">
        <f>VLOOKUP(C10207,X$4:Z10208,3,FALSE)</f>
        <v>#N/A</v>
      </c>
      <c r="F10207" s="97"/>
      <c r="G10207" s="97"/>
      <c r="H10207" s="116"/>
      <c r="I10207" s="116"/>
      <c r="J10207" s="97"/>
      <c r="AD10207" s="476"/>
      <c r="AI10207" s="473"/>
    </row>
    <row r="10208" spans="1:35" s="4" customFormat="1" x14ac:dyDescent="0.25">
      <c r="A10208" s="408">
        <f t="shared" si="152"/>
        <v>10206</v>
      </c>
      <c r="B10208" s="231"/>
      <c r="C10208" s="96"/>
      <c r="D10208" s="408" t="e">
        <f>VLOOKUP(C10208,X$4:Z10209,2,FALSE)</f>
        <v>#N/A</v>
      </c>
      <c r="E10208" s="408" t="e">
        <f>VLOOKUP(C10208,X$4:Z10209,3,FALSE)</f>
        <v>#N/A</v>
      </c>
      <c r="F10208" s="97"/>
      <c r="G10208" s="97"/>
      <c r="H10208" s="116"/>
      <c r="I10208" s="116"/>
      <c r="J10208" s="97"/>
      <c r="AD10208" s="476"/>
      <c r="AI10208" s="473"/>
    </row>
    <row r="10209" spans="1:35" s="4" customFormat="1" x14ac:dyDescent="0.25">
      <c r="A10209" s="408">
        <f t="shared" si="152"/>
        <v>10207</v>
      </c>
      <c r="B10209" s="231"/>
      <c r="C10209" s="96"/>
      <c r="D10209" s="408" t="e">
        <f>VLOOKUP(C10209,X$4:Z10210,2,FALSE)</f>
        <v>#N/A</v>
      </c>
      <c r="E10209" s="408" t="e">
        <f>VLOOKUP(C10209,X$4:Z10210,3,FALSE)</f>
        <v>#N/A</v>
      </c>
      <c r="F10209" s="97"/>
      <c r="G10209" s="97"/>
      <c r="H10209" s="116"/>
      <c r="I10209" s="116"/>
      <c r="J10209" s="97"/>
      <c r="AD10209" s="476"/>
      <c r="AI10209" s="473"/>
    </row>
    <row r="10210" spans="1:35" s="4" customFormat="1" x14ac:dyDescent="0.25">
      <c r="A10210" s="408">
        <f t="shared" si="152"/>
        <v>10208</v>
      </c>
      <c r="B10210" s="231"/>
      <c r="C10210" s="96"/>
      <c r="D10210" s="408" t="e">
        <f>VLOOKUP(C10210,X$4:Z10211,2,FALSE)</f>
        <v>#N/A</v>
      </c>
      <c r="E10210" s="408" t="e">
        <f>VLOOKUP(C10210,X$4:Z10211,3,FALSE)</f>
        <v>#N/A</v>
      </c>
      <c r="F10210" s="97"/>
      <c r="G10210" s="97"/>
      <c r="H10210" s="116"/>
      <c r="I10210" s="116"/>
      <c r="J10210" s="97"/>
      <c r="AD10210" s="476"/>
      <c r="AI10210" s="473"/>
    </row>
    <row r="10211" spans="1:35" s="4" customFormat="1" x14ac:dyDescent="0.25">
      <c r="A10211" s="408">
        <f t="shared" si="152"/>
        <v>10209</v>
      </c>
      <c r="B10211" s="231"/>
      <c r="C10211" s="96"/>
      <c r="D10211" s="408" t="e">
        <f>VLOOKUP(C10211,X$4:Z10212,2,FALSE)</f>
        <v>#N/A</v>
      </c>
      <c r="E10211" s="408" t="e">
        <f>VLOOKUP(C10211,X$4:Z10212,3,FALSE)</f>
        <v>#N/A</v>
      </c>
      <c r="F10211" s="97"/>
      <c r="G10211" s="97"/>
      <c r="H10211" s="116"/>
      <c r="I10211" s="116"/>
      <c r="J10211" s="97"/>
      <c r="AD10211" s="476"/>
      <c r="AI10211" s="473"/>
    </row>
    <row r="10212" spans="1:35" s="4" customFormat="1" x14ac:dyDescent="0.25">
      <c r="A10212" s="408">
        <f t="shared" ref="A10212:A10275" si="153">ROW()-2</f>
        <v>10210</v>
      </c>
      <c r="B10212" s="231"/>
      <c r="C10212" s="96"/>
      <c r="D10212" s="408" t="e">
        <f>VLOOKUP(C10212,X$4:Z10213,2,FALSE)</f>
        <v>#N/A</v>
      </c>
      <c r="E10212" s="408" t="e">
        <f>VLOOKUP(C10212,X$4:Z10213,3,FALSE)</f>
        <v>#N/A</v>
      </c>
      <c r="F10212" s="97"/>
      <c r="G10212" s="97"/>
      <c r="H10212" s="116"/>
      <c r="I10212" s="116"/>
      <c r="J10212" s="97"/>
      <c r="AD10212" s="476"/>
      <c r="AI10212" s="473"/>
    </row>
    <row r="10213" spans="1:35" s="4" customFormat="1" x14ac:dyDescent="0.25">
      <c r="A10213" s="408">
        <f t="shared" si="153"/>
        <v>10211</v>
      </c>
      <c r="B10213" s="231"/>
      <c r="C10213" s="96"/>
      <c r="D10213" s="408" t="e">
        <f>VLOOKUP(C10213,X$4:Z10214,2,FALSE)</f>
        <v>#N/A</v>
      </c>
      <c r="E10213" s="408" t="e">
        <f>VLOOKUP(C10213,X$4:Z10214,3,FALSE)</f>
        <v>#N/A</v>
      </c>
      <c r="F10213" s="97"/>
      <c r="G10213" s="97"/>
      <c r="H10213" s="116"/>
      <c r="I10213" s="116"/>
      <c r="J10213" s="97"/>
      <c r="AD10213" s="476"/>
      <c r="AI10213" s="473"/>
    </row>
    <row r="10214" spans="1:35" s="4" customFormat="1" x14ac:dyDescent="0.25">
      <c r="A10214" s="408">
        <f t="shared" si="153"/>
        <v>10212</v>
      </c>
      <c r="B10214" s="231"/>
      <c r="C10214" s="96"/>
      <c r="D10214" s="408" t="e">
        <f>VLOOKUP(C10214,X$4:Z10215,2,FALSE)</f>
        <v>#N/A</v>
      </c>
      <c r="E10214" s="408" t="e">
        <f>VLOOKUP(C10214,X$4:Z10215,3,FALSE)</f>
        <v>#N/A</v>
      </c>
      <c r="F10214" s="97"/>
      <c r="G10214" s="97"/>
      <c r="H10214" s="116"/>
      <c r="I10214" s="116"/>
      <c r="J10214" s="97"/>
      <c r="AD10214" s="476"/>
      <c r="AI10214" s="473"/>
    </row>
    <row r="10215" spans="1:35" s="4" customFormat="1" x14ac:dyDescent="0.25">
      <c r="A10215" s="408">
        <f t="shared" si="153"/>
        <v>10213</v>
      </c>
      <c r="B10215" s="231"/>
      <c r="C10215" s="96"/>
      <c r="D10215" s="408" t="e">
        <f>VLOOKUP(C10215,X$4:Z10216,2,FALSE)</f>
        <v>#N/A</v>
      </c>
      <c r="E10215" s="408" t="e">
        <f>VLOOKUP(C10215,X$4:Z10216,3,FALSE)</f>
        <v>#N/A</v>
      </c>
      <c r="F10215" s="97"/>
      <c r="G10215" s="97"/>
      <c r="H10215" s="116"/>
      <c r="I10215" s="116"/>
      <c r="J10215" s="97"/>
      <c r="AD10215" s="476"/>
      <c r="AI10215" s="473"/>
    </row>
    <row r="10216" spans="1:35" s="4" customFormat="1" x14ac:dyDescent="0.25">
      <c r="A10216" s="408">
        <f t="shared" si="153"/>
        <v>10214</v>
      </c>
      <c r="B10216" s="231"/>
      <c r="C10216" s="96"/>
      <c r="D10216" s="408" t="e">
        <f>VLOOKUP(C10216,X$4:Z10217,2,FALSE)</f>
        <v>#N/A</v>
      </c>
      <c r="E10216" s="408" t="e">
        <f>VLOOKUP(C10216,X$4:Z10217,3,FALSE)</f>
        <v>#N/A</v>
      </c>
      <c r="F10216" s="97"/>
      <c r="G10216" s="97"/>
      <c r="H10216" s="116"/>
      <c r="I10216" s="116"/>
      <c r="J10216" s="97"/>
      <c r="AD10216" s="476"/>
      <c r="AI10216" s="473"/>
    </row>
    <row r="10217" spans="1:35" s="4" customFormat="1" x14ac:dyDescent="0.25">
      <c r="A10217" s="408">
        <f t="shared" si="153"/>
        <v>10215</v>
      </c>
      <c r="B10217" s="231"/>
      <c r="C10217" s="96"/>
      <c r="D10217" s="408" t="e">
        <f>VLOOKUP(C10217,X$4:Z10218,2,FALSE)</f>
        <v>#N/A</v>
      </c>
      <c r="E10217" s="408" t="e">
        <f>VLOOKUP(C10217,X$4:Z10218,3,FALSE)</f>
        <v>#N/A</v>
      </c>
      <c r="F10217" s="97"/>
      <c r="G10217" s="97"/>
      <c r="H10217" s="116"/>
      <c r="I10217" s="116"/>
      <c r="J10217" s="97"/>
      <c r="AD10217" s="476"/>
      <c r="AI10217" s="473"/>
    </row>
    <row r="10218" spans="1:35" s="4" customFormat="1" x14ac:dyDescent="0.25">
      <c r="A10218" s="408">
        <f t="shared" si="153"/>
        <v>10216</v>
      </c>
      <c r="B10218" s="231"/>
      <c r="C10218" s="96"/>
      <c r="D10218" s="408" t="e">
        <f>VLOOKUP(C10218,X$4:Z10219,2,FALSE)</f>
        <v>#N/A</v>
      </c>
      <c r="E10218" s="408" t="e">
        <f>VLOOKUP(C10218,X$4:Z10219,3,FALSE)</f>
        <v>#N/A</v>
      </c>
      <c r="F10218" s="97"/>
      <c r="G10218" s="97"/>
      <c r="H10218" s="116"/>
      <c r="I10218" s="116"/>
      <c r="J10218" s="97"/>
      <c r="AD10218" s="476"/>
      <c r="AI10218" s="473"/>
    </row>
    <row r="10219" spans="1:35" s="4" customFormat="1" x14ac:dyDescent="0.25">
      <c r="A10219" s="408">
        <f t="shared" si="153"/>
        <v>10217</v>
      </c>
      <c r="B10219" s="231"/>
      <c r="C10219" s="96"/>
      <c r="D10219" s="408" t="e">
        <f>VLOOKUP(C10219,X$4:Z10220,2,FALSE)</f>
        <v>#N/A</v>
      </c>
      <c r="E10219" s="408" t="e">
        <f>VLOOKUP(C10219,X$4:Z10220,3,FALSE)</f>
        <v>#N/A</v>
      </c>
      <c r="F10219" s="97"/>
      <c r="G10219" s="97"/>
      <c r="H10219" s="116"/>
      <c r="I10219" s="116"/>
      <c r="J10219" s="97"/>
      <c r="AD10219" s="476"/>
      <c r="AI10219" s="473"/>
    </row>
    <row r="10220" spans="1:35" s="4" customFormat="1" x14ac:dyDescent="0.25">
      <c r="A10220" s="408">
        <f t="shared" si="153"/>
        <v>10218</v>
      </c>
      <c r="B10220" s="231"/>
      <c r="C10220" s="96"/>
      <c r="D10220" s="408" t="e">
        <f>VLOOKUP(C10220,X$4:Z10221,2,FALSE)</f>
        <v>#N/A</v>
      </c>
      <c r="E10220" s="408" t="e">
        <f>VLOOKUP(C10220,X$4:Z10221,3,FALSE)</f>
        <v>#N/A</v>
      </c>
      <c r="F10220" s="97"/>
      <c r="G10220" s="97"/>
      <c r="H10220" s="116"/>
      <c r="I10220" s="116"/>
      <c r="J10220" s="97"/>
      <c r="AD10220" s="476"/>
      <c r="AI10220" s="473"/>
    </row>
    <row r="10221" spans="1:35" s="4" customFormat="1" x14ac:dyDescent="0.25">
      <c r="A10221" s="408">
        <f t="shared" si="153"/>
        <v>10219</v>
      </c>
      <c r="B10221" s="231"/>
      <c r="C10221" s="96"/>
      <c r="D10221" s="408" t="e">
        <f>VLOOKUP(C10221,X$4:Z10222,2,FALSE)</f>
        <v>#N/A</v>
      </c>
      <c r="E10221" s="408" t="e">
        <f>VLOOKUP(C10221,X$4:Z10222,3,FALSE)</f>
        <v>#N/A</v>
      </c>
      <c r="F10221" s="97"/>
      <c r="G10221" s="97"/>
      <c r="H10221" s="116"/>
      <c r="I10221" s="116"/>
      <c r="J10221" s="97"/>
      <c r="AD10221" s="476"/>
      <c r="AI10221" s="473"/>
    </row>
    <row r="10222" spans="1:35" s="4" customFormat="1" x14ac:dyDescent="0.25">
      <c r="A10222" s="408">
        <f t="shared" si="153"/>
        <v>10220</v>
      </c>
      <c r="B10222" s="231"/>
      <c r="C10222" s="96"/>
      <c r="D10222" s="408" t="e">
        <f>VLOOKUP(C10222,X$4:Z10223,2,FALSE)</f>
        <v>#N/A</v>
      </c>
      <c r="E10222" s="408" t="e">
        <f>VLOOKUP(C10222,X$4:Z10223,3,FALSE)</f>
        <v>#N/A</v>
      </c>
      <c r="F10222" s="97"/>
      <c r="G10222" s="97"/>
      <c r="H10222" s="116"/>
      <c r="I10222" s="116"/>
      <c r="J10222" s="97"/>
      <c r="AD10222" s="476"/>
      <c r="AI10222" s="473"/>
    </row>
    <row r="10223" spans="1:35" s="4" customFormat="1" x14ac:dyDescent="0.25">
      <c r="A10223" s="408">
        <f t="shared" si="153"/>
        <v>10221</v>
      </c>
      <c r="B10223" s="231"/>
      <c r="C10223" s="96"/>
      <c r="D10223" s="408" t="e">
        <f>VLOOKUP(C10223,X$4:Z10224,2,FALSE)</f>
        <v>#N/A</v>
      </c>
      <c r="E10223" s="408" t="e">
        <f>VLOOKUP(C10223,X$4:Z10224,3,FALSE)</f>
        <v>#N/A</v>
      </c>
      <c r="F10223" s="97"/>
      <c r="G10223" s="97"/>
      <c r="H10223" s="116"/>
      <c r="I10223" s="116"/>
      <c r="J10223" s="97"/>
      <c r="AD10223" s="476"/>
      <c r="AI10223" s="473"/>
    </row>
    <row r="10224" spans="1:35" s="4" customFormat="1" x14ac:dyDescent="0.25">
      <c r="A10224" s="408">
        <f t="shared" si="153"/>
        <v>10222</v>
      </c>
      <c r="B10224" s="231"/>
      <c r="C10224" s="96"/>
      <c r="D10224" s="408" t="e">
        <f>VLOOKUP(C10224,X$4:Z10225,2,FALSE)</f>
        <v>#N/A</v>
      </c>
      <c r="E10224" s="408" t="e">
        <f>VLOOKUP(C10224,X$4:Z10225,3,FALSE)</f>
        <v>#N/A</v>
      </c>
      <c r="F10224" s="97"/>
      <c r="G10224" s="97"/>
      <c r="H10224" s="116"/>
      <c r="I10224" s="116"/>
      <c r="J10224" s="97"/>
      <c r="AD10224" s="476"/>
      <c r="AI10224" s="473"/>
    </row>
    <row r="10225" spans="1:35" s="4" customFormat="1" x14ac:dyDescent="0.25">
      <c r="A10225" s="408">
        <f t="shared" si="153"/>
        <v>10223</v>
      </c>
      <c r="B10225" s="231"/>
      <c r="C10225" s="96"/>
      <c r="D10225" s="408" t="e">
        <f>VLOOKUP(C10225,X$4:Z10226,2,FALSE)</f>
        <v>#N/A</v>
      </c>
      <c r="E10225" s="408" t="e">
        <f>VLOOKUP(C10225,X$4:Z10226,3,FALSE)</f>
        <v>#N/A</v>
      </c>
      <c r="F10225" s="97"/>
      <c r="G10225" s="97"/>
      <c r="H10225" s="116"/>
      <c r="I10225" s="116"/>
      <c r="J10225" s="97"/>
      <c r="AD10225" s="476"/>
      <c r="AI10225" s="473"/>
    </row>
    <row r="10226" spans="1:35" s="4" customFormat="1" x14ac:dyDescent="0.25">
      <c r="A10226" s="408">
        <f t="shared" si="153"/>
        <v>10224</v>
      </c>
      <c r="B10226" s="231"/>
      <c r="C10226" s="96"/>
      <c r="D10226" s="408" t="e">
        <f>VLOOKUP(C10226,X$4:Z10227,2,FALSE)</f>
        <v>#N/A</v>
      </c>
      <c r="E10226" s="408" t="e">
        <f>VLOOKUP(C10226,X$4:Z10227,3,FALSE)</f>
        <v>#N/A</v>
      </c>
      <c r="F10226" s="97"/>
      <c r="G10226" s="97"/>
      <c r="H10226" s="116"/>
      <c r="I10226" s="116"/>
      <c r="J10226" s="97"/>
      <c r="AD10226" s="476"/>
      <c r="AI10226" s="473"/>
    </row>
    <row r="10227" spans="1:35" s="4" customFormat="1" x14ac:dyDescent="0.25">
      <c r="A10227" s="408">
        <f t="shared" si="153"/>
        <v>10225</v>
      </c>
      <c r="B10227" s="231"/>
      <c r="C10227" s="96"/>
      <c r="D10227" s="408" t="e">
        <f>VLOOKUP(C10227,X$4:Z10228,2,FALSE)</f>
        <v>#N/A</v>
      </c>
      <c r="E10227" s="408" t="e">
        <f>VLOOKUP(C10227,X$4:Z10228,3,FALSE)</f>
        <v>#N/A</v>
      </c>
      <c r="F10227" s="97"/>
      <c r="G10227" s="97"/>
      <c r="H10227" s="116"/>
      <c r="I10227" s="116"/>
      <c r="J10227" s="97"/>
      <c r="AD10227" s="476"/>
      <c r="AI10227" s="473"/>
    </row>
    <row r="10228" spans="1:35" s="4" customFormat="1" x14ac:dyDescent="0.25">
      <c r="A10228" s="408">
        <f t="shared" si="153"/>
        <v>10226</v>
      </c>
      <c r="B10228" s="231"/>
      <c r="C10228" s="96"/>
      <c r="D10228" s="408" t="e">
        <f>VLOOKUP(C10228,X$4:Z10229,2,FALSE)</f>
        <v>#N/A</v>
      </c>
      <c r="E10228" s="408" t="e">
        <f>VLOOKUP(C10228,X$4:Z10229,3,FALSE)</f>
        <v>#N/A</v>
      </c>
      <c r="F10228" s="97"/>
      <c r="G10228" s="97"/>
      <c r="H10228" s="116"/>
      <c r="I10228" s="116"/>
      <c r="J10228" s="97"/>
      <c r="AD10228" s="476"/>
      <c r="AI10228" s="473"/>
    </row>
    <row r="10229" spans="1:35" s="4" customFormat="1" x14ac:dyDescent="0.25">
      <c r="A10229" s="408">
        <f t="shared" si="153"/>
        <v>10227</v>
      </c>
      <c r="B10229" s="231"/>
      <c r="C10229" s="96"/>
      <c r="D10229" s="408" t="e">
        <f>VLOOKUP(C10229,X$4:Z10230,2,FALSE)</f>
        <v>#N/A</v>
      </c>
      <c r="E10229" s="408" t="e">
        <f>VLOOKUP(C10229,X$4:Z10230,3,FALSE)</f>
        <v>#N/A</v>
      </c>
      <c r="F10229" s="97"/>
      <c r="G10229" s="97"/>
      <c r="H10229" s="116"/>
      <c r="I10229" s="116"/>
      <c r="J10229" s="97"/>
      <c r="AD10229" s="476"/>
      <c r="AI10229" s="473"/>
    </row>
    <row r="10230" spans="1:35" s="4" customFormat="1" x14ac:dyDescent="0.25">
      <c r="A10230" s="408">
        <f t="shared" si="153"/>
        <v>10228</v>
      </c>
      <c r="B10230" s="231"/>
      <c r="C10230" s="96"/>
      <c r="D10230" s="408" t="e">
        <f>VLOOKUP(C10230,X$4:Z10231,2,FALSE)</f>
        <v>#N/A</v>
      </c>
      <c r="E10230" s="408" t="e">
        <f>VLOOKUP(C10230,X$4:Z10231,3,FALSE)</f>
        <v>#N/A</v>
      </c>
      <c r="F10230" s="97"/>
      <c r="G10230" s="97"/>
      <c r="H10230" s="116"/>
      <c r="I10230" s="116"/>
      <c r="J10230" s="97"/>
      <c r="AD10230" s="476"/>
      <c r="AI10230" s="473"/>
    </row>
    <row r="10231" spans="1:35" s="4" customFormat="1" x14ac:dyDescent="0.25">
      <c r="A10231" s="408">
        <f t="shared" si="153"/>
        <v>10229</v>
      </c>
      <c r="B10231" s="231"/>
      <c r="C10231" s="96"/>
      <c r="D10231" s="408" t="e">
        <f>VLOOKUP(C10231,X$4:Z10232,2,FALSE)</f>
        <v>#N/A</v>
      </c>
      <c r="E10231" s="408" t="e">
        <f>VLOOKUP(C10231,X$4:Z10232,3,FALSE)</f>
        <v>#N/A</v>
      </c>
      <c r="F10231" s="97"/>
      <c r="G10231" s="97"/>
      <c r="H10231" s="116"/>
      <c r="I10231" s="116"/>
      <c r="J10231" s="97"/>
      <c r="AD10231" s="476"/>
      <c r="AI10231" s="473"/>
    </row>
    <row r="10232" spans="1:35" s="4" customFormat="1" x14ac:dyDescent="0.25">
      <c r="A10232" s="408">
        <f t="shared" si="153"/>
        <v>10230</v>
      </c>
      <c r="B10232" s="231"/>
      <c r="C10232" s="96"/>
      <c r="D10232" s="408" t="e">
        <f>VLOOKUP(C10232,X$4:Z10233,2,FALSE)</f>
        <v>#N/A</v>
      </c>
      <c r="E10232" s="408" t="e">
        <f>VLOOKUP(C10232,X$4:Z10233,3,FALSE)</f>
        <v>#N/A</v>
      </c>
      <c r="F10232" s="97"/>
      <c r="G10232" s="97"/>
      <c r="H10232" s="116"/>
      <c r="I10232" s="116"/>
      <c r="J10232" s="97"/>
      <c r="AD10232" s="476"/>
      <c r="AI10232" s="473"/>
    </row>
    <row r="10233" spans="1:35" s="4" customFormat="1" x14ac:dyDescent="0.25">
      <c r="A10233" s="408">
        <f t="shared" si="153"/>
        <v>10231</v>
      </c>
      <c r="B10233" s="231"/>
      <c r="C10233" s="96"/>
      <c r="D10233" s="408" t="e">
        <f>VLOOKUP(C10233,X$4:Z10234,2,FALSE)</f>
        <v>#N/A</v>
      </c>
      <c r="E10233" s="408" t="e">
        <f>VLOOKUP(C10233,X$4:Z10234,3,FALSE)</f>
        <v>#N/A</v>
      </c>
      <c r="F10233" s="97"/>
      <c r="G10233" s="97"/>
      <c r="H10233" s="116"/>
      <c r="I10233" s="116"/>
      <c r="J10233" s="97"/>
      <c r="AD10233" s="476"/>
      <c r="AI10233" s="473"/>
    </row>
    <row r="10234" spans="1:35" s="4" customFormat="1" x14ac:dyDescent="0.25">
      <c r="A10234" s="408">
        <f t="shared" si="153"/>
        <v>10232</v>
      </c>
      <c r="B10234" s="231"/>
      <c r="C10234" s="96"/>
      <c r="D10234" s="408" t="e">
        <f>VLOOKUP(C10234,X$4:Z10235,2,FALSE)</f>
        <v>#N/A</v>
      </c>
      <c r="E10234" s="408" t="e">
        <f>VLOOKUP(C10234,X$4:Z10235,3,FALSE)</f>
        <v>#N/A</v>
      </c>
      <c r="F10234" s="97"/>
      <c r="G10234" s="97"/>
      <c r="H10234" s="116"/>
      <c r="I10234" s="116"/>
      <c r="J10234" s="97"/>
      <c r="AD10234" s="476"/>
      <c r="AI10234" s="473"/>
    </row>
    <row r="10235" spans="1:35" s="4" customFormat="1" x14ac:dyDescent="0.25">
      <c r="A10235" s="408">
        <f t="shared" si="153"/>
        <v>10233</v>
      </c>
      <c r="B10235" s="231"/>
      <c r="C10235" s="96"/>
      <c r="D10235" s="408" t="e">
        <f>VLOOKUP(C10235,X$4:Z10236,2,FALSE)</f>
        <v>#N/A</v>
      </c>
      <c r="E10235" s="408" t="e">
        <f>VLOOKUP(C10235,X$4:Z10236,3,FALSE)</f>
        <v>#N/A</v>
      </c>
      <c r="F10235" s="97"/>
      <c r="G10235" s="97"/>
      <c r="H10235" s="116"/>
      <c r="I10235" s="116"/>
      <c r="J10235" s="97"/>
      <c r="AD10235" s="476"/>
      <c r="AI10235" s="473"/>
    </row>
    <row r="10236" spans="1:35" s="4" customFormat="1" x14ac:dyDescent="0.25">
      <c r="A10236" s="408">
        <f t="shared" si="153"/>
        <v>10234</v>
      </c>
      <c r="B10236" s="231"/>
      <c r="C10236" s="96"/>
      <c r="D10236" s="408" t="e">
        <f>VLOOKUP(C10236,X$4:Z10237,2,FALSE)</f>
        <v>#N/A</v>
      </c>
      <c r="E10236" s="408" t="e">
        <f>VLOOKUP(C10236,X$4:Z10237,3,FALSE)</f>
        <v>#N/A</v>
      </c>
      <c r="F10236" s="97"/>
      <c r="G10236" s="97"/>
      <c r="H10236" s="116"/>
      <c r="I10236" s="116"/>
      <c r="J10236" s="97"/>
      <c r="AD10236" s="476"/>
      <c r="AI10236" s="473"/>
    </row>
    <row r="10237" spans="1:35" s="4" customFormat="1" x14ac:dyDescent="0.25">
      <c r="A10237" s="408">
        <f t="shared" si="153"/>
        <v>10235</v>
      </c>
      <c r="B10237" s="231"/>
      <c r="C10237" s="96"/>
      <c r="D10237" s="408" t="e">
        <f>VLOOKUP(C10237,X$4:Z10238,2,FALSE)</f>
        <v>#N/A</v>
      </c>
      <c r="E10237" s="408" t="e">
        <f>VLOOKUP(C10237,X$4:Z10238,3,FALSE)</f>
        <v>#N/A</v>
      </c>
      <c r="F10237" s="97"/>
      <c r="G10237" s="97"/>
      <c r="H10237" s="116"/>
      <c r="I10237" s="116"/>
      <c r="J10237" s="97"/>
      <c r="AD10237" s="476"/>
      <c r="AI10237" s="473"/>
    </row>
    <row r="10238" spans="1:35" s="4" customFormat="1" x14ac:dyDescent="0.25">
      <c r="A10238" s="408">
        <f t="shared" si="153"/>
        <v>10236</v>
      </c>
      <c r="B10238" s="231"/>
      <c r="C10238" s="96"/>
      <c r="D10238" s="408" t="e">
        <f>VLOOKUP(C10238,X$4:Z10239,2,FALSE)</f>
        <v>#N/A</v>
      </c>
      <c r="E10238" s="408" t="e">
        <f>VLOOKUP(C10238,X$4:Z10239,3,FALSE)</f>
        <v>#N/A</v>
      </c>
      <c r="F10238" s="97"/>
      <c r="G10238" s="97"/>
      <c r="H10238" s="116"/>
      <c r="I10238" s="116"/>
      <c r="J10238" s="97"/>
      <c r="AD10238" s="476"/>
      <c r="AI10238" s="473"/>
    </row>
    <row r="10239" spans="1:35" s="4" customFormat="1" x14ac:dyDescent="0.25">
      <c r="A10239" s="408">
        <f t="shared" si="153"/>
        <v>10237</v>
      </c>
      <c r="B10239" s="231"/>
      <c r="C10239" s="96"/>
      <c r="D10239" s="408" t="e">
        <f>VLOOKUP(C10239,X$4:Z10240,2,FALSE)</f>
        <v>#N/A</v>
      </c>
      <c r="E10239" s="408" t="e">
        <f>VLOOKUP(C10239,X$4:Z10240,3,FALSE)</f>
        <v>#N/A</v>
      </c>
      <c r="F10239" s="97"/>
      <c r="G10239" s="97"/>
      <c r="H10239" s="116"/>
      <c r="I10239" s="116"/>
      <c r="J10239" s="97"/>
      <c r="AD10239" s="476"/>
      <c r="AI10239" s="473"/>
    </row>
    <row r="10240" spans="1:35" s="4" customFormat="1" x14ac:dyDescent="0.25">
      <c r="A10240" s="408">
        <f t="shared" si="153"/>
        <v>10238</v>
      </c>
      <c r="B10240" s="231"/>
      <c r="C10240" s="96"/>
      <c r="D10240" s="408" t="e">
        <f>VLOOKUP(C10240,X$4:Z10241,2,FALSE)</f>
        <v>#N/A</v>
      </c>
      <c r="E10240" s="408" t="e">
        <f>VLOOKUP(C10240,X$4:Z10241,3,FALSE)</f>
        <v>#N/A</v>
      </c>
      <c r="F10240" s="97"/>
      <c r="G10240" s="97"/>
      <c r="H10240" s="116"/>
      <c r="I10240" s="116"/>
      <c r="J10240" s="97"/>
      <c r="AD10240" s="476"/>
      <c r="AI10240" s="473"/>
    </row>
    <row r="10241" spans="1:35" s="4" customFormat="1" x14ac:dyDescent="0.25">
      <c r="A10241" s="408">
        <f t="shared" si="153"/>
        <v>10239</v>
      </c>
      <c r="B10241" s="231"/>
      <c r="C10241" s="96"/>
      <c r="D10241" s="408" t="e">
        <f>VLOOKUP(C10241,X$4:Z10242,2,FALSE)</f>
        <v>#N/A</v>
      </c>
      <c r="E10241" s="408" t="e">
        <f>VLOOKUP(C10241,X$4:Z10242,3,FALSE)</f>
        <v>#N/A</v>
      </c>
      <c r="F10241" s="97"/>
      <c r="G10241" s="97"/>
      <c r="H10241" s="116"/>
      <c r="I10241" s="116"/>
      <c r="J10241" s="97"/>
      <c r="AD10241" s="476"/>
      <c r="AI10241" s="473"/>
    </row>
    <row r="10242" spans="1:35" s="4" customFormat="1" x14ac:dyDescent="0.25">
      <c r="A10242" s="408">
        <f t="shared" si="153"/>
        <v>10240</v>
      </c>
      <c r="B10242" s="231"/>
      <c r="C10242" s="96"/>
      <c r="D10242" s="408" t="e">
        <f>VLOOKUP(C10242,X$4:Z10243,2,FALSE)</f>
        <v>#N/A</v>
      </c>
      <c r="E10242" s="408" t="e">
        <f>VLOOKUP(C10242,X$4:Z10243,3,FALSE)</f>
        <v>#N/A</v>
      </c>
      <c r="F10242" s="97"/>
      <c r="G10242" s="97"/>
      <c r="H10242" s="116"/>
      <c r="I10242" s="116"/>
      <c r="J10242" s="97"/>
      <c r="AD10242" s="476"/>
      <c r="AI10242" s="473"/>
    </row>
    <row r="10243" spans="1:35" s="4" customFormat="1" x14ac:dyDescent="0.25">
      <c r="A10243" s="408">
        <f t="shared" si="153"/>
        <v>10241</v>
      </c>
      <c r="B10243" s="231"/>
      <c r="C10243" s="96"/>
      <c r="D10243" s="408" t="e">
        <f>VLOOKUP(C10243,X$4:Z10244,2,FALSE)</f>
        <v>#N/A</v>
      </c>
      <c r="E10243" s="408" t="e">
        <f>VLOOKUP(C10243,X$4:Z10244,3,FALSE)</f>
        <v>#N/A</v>
      </c>
      <c r="F10243" s="97"/>
      <c r="G10243" s="97"/>
      <c r="H10243" s="116"/>
      <c r="I10243" s="116"/>
      <c r="J10243" s="97"/>
      <c r="AD10243" s="476"/>
      <c r="AI10243" s="473"/>
    </row>
    <row r="10244" spans="1:35" s="4" customFormat="1" x14ac:dyDescent="0.25">
      <c r="A10244" s="408">
        <f t="shared" si="153"/>
        <v>10242</v>
      </c>
      <c r="B10244" s="231"/>
      <c r="C10244" s="96"/>
      <c r="D10244" s="408" t="e">
        <f>VLOOKUP(C10244,X$4:Z10245,2,FALSE)</f>
        <v>#N/A</v>
      </c>
      <c r="E10244" s="408" t="e">
        <f>VLOOKUP(C10244,X$4:Z10245,3,FALSE)</f>
        <v>#N/A</v>
      </c>
      <c r="F10244" s="97"/>
      <c r="G10244" s="97"/>
      <c r="H10244" s="116"/>
      <c r="I10244" s="116"/>
      <c r="J10244" s="97"/>
      <c r="AD10244" s="476"/>
      <c r="AI10244" s="473"/>
    </row>
    <row r="10245" spans="1:35" s="4" customFormat="1" x14ac:dyDescent="0.25">
      <c r="A10245" s="408">
        <f t="shared" si="153"/>
        <v>10243</v>
      </c>
      <c r="B10245" s="231"/>
      <c r="C10245" s="96"/>
      <c r="D10245" s="408" t="e">
        <f>VLOOKUP(C10245,X$4:Z10246,2,FALSE)</f>
        <v>#N/A</v>
      </c>
      <c r="E10245" s="408" t="e">
        <f>VLOOKUP(C10245,X$4:Z10246,3,FALSE)</f>
        <v>#N/A</v>
      </c>
      <c r="F10245" s="97"/>
      <c r="G10245" s="97"/>
      <c r="H10245" s="116"/>
      <c r="I10245" s="116"/>
      <c r="J10245" s="97"/>
      <c r="AD10245" s="476"/>
      <c r="AI10245" s="473"/>
    </row>
    <row r="10246" spans="1:35" s="4" customFormat="1" x14ac:dyDescent="0.25">
      <c r="A10246" s="408">
        <f t="shared" si="153"/>
        <v>10244</v>
      </c>
      <c r="B10246" s="231"/>
      <c r="C10246" s="96"/>
      <c r="D10246" s="408" t="e">
        <f>VLOOKUP(C10246,X$4:Z10247,2,FALSE)</f>
        <v>#N/A</v>
      </c>
      <c r="E10246" s="408" t="e">
        <f>VLOOKUP(C10246,X$4:Z10247,3,FALSE)</f>
        <v>#N/A</v>
      </c>
      <c r="F10246" s="97"/>
      <c r="G10246" s="97"/>
      <c r="H10246" s="116"/>
      <c r="I10246" s="116"/>
      <c r="J10246" s="97"/>
      <c r="AD10246" s="476"/>
      <c r="AI10246" s="473"/>
    </row>
    <row r="10247" spans="1:35" s="4" customFormat="1" x14ac:dyDescent="0.25">
      <c r="A10247" s="408">
        <f t="shared" si="153"/>
        <v>10245</v>
      </c>
      <c r="B10247" s="231"/>
      <c r="C10247" s="96"/>
      <c r="D10247" s="408" t="e">
        <f>VLOOKUP(C10247,X$4:Z10248,2,FALSE)</f>
        <v>#N/A</v>
      </c>
      <c r="E10247" s="408" t="e">
        <f>VLOOKUP(C10247,X$4:Z10248,3,FALSE)</f>
        <v>#N/A</v>
      </c>
      <c r="F10247" s="97"/>
      <c r="G10247" s="97"/>
      <c r="H10247" s="116"/>
      <c r="I10247" s="116"/>
      <c r="J10247" s="97"/>
      <c r="AD10247" s="476"/>
      <c r="AI10247" s="473"/>
    </row>
    <row r="10248" spans="1:35" s="4" customFormat="1" x14ac:dyDescent="0.25">
      <c r="A10248" s="408">
        <f t="shared" si="153"/>
        <v>10246</v>
      </c>
      <c r="B10248" s="231"/>
      <c r="C10248" s="96"/>
      <c r="D10248" s="408" t="e">
        <f>VLOOKUP(C10248,X$4:Z10249,2,FALSE)</f>
        <v>#N/A</v>
      </c>
      <c r="E10248" s="408" t="e">
        <f>VLOOKUP(C10248,X$4:Z10249,3,FALSE)</f>
        <v>#N/A</v>
      </c>
      <c r="F10248" s="97"/>
      <c r="G10248" s="97"/>
      <c r="H10248" s="116"/>
      <c r="I10248" s="116"/>
      <c r="J10248" s="97"/>
      <c r="AD10248" s="476"/>
      <c r="AI10248" s="473"/>
    </row>
    <row r="10249" spans="1:35" s="4" customFormat="1" x14ac:dyDescent="0.25">
      <c r="A10249" s="408">
        <f t="shared" si="153"/>
        <v>10247</v>
      </c>
      <c r="B10249" s="231"/>
      <c r="C10249" s="96"/>
      <c r="D10249" s="408" t="e">
        <f>VLOOKUP(C10249,X$4:Z10250,2,FALSE)</f>
        <v>#N/A</v>
      </c>
      <c r="E10249" s="408" t="e">
        <f>VLOOKUP(C10249,X$4:Z10250,3,FALSE)</f>
        <v>#N/A</v>
      </c>
      <c r="F10249" s="97"/>
      <c r="G10249" s="97"/>
      <c r="H10249" s="116"/>
      <c r="I10249" s="116"/>
      <c r="J10249" s="97"/>
      <c r="AD10249" s="476"/>
      <c r="AI10249" s="473"/>
    </row>
    <row r="10250" spans="1:35" s="4" customFormat="1" x14ac:dyDescent="0.25">
      <c r="A10250" s="408">
        <f t="shared" si="153"/>
        <v>10248</v>
      </c>
      <c r="B10250" s="231"/>
      <c r="C10250" s="96"/>
      <c r="D10250" s="408" t="e">
        <f>VLOOKUP(C10250,X$4:Z10251,2,FALSE)</f>
        <v>#N/A</v>
      </c>
      <c r="E10250" s="408" t="e">
        <f>VLOOKUP(C10250,X$4:Z10251,3,FALSE)</f>
        <v>#N/A</v>
      </c>
      <c r="F10250" s="97"/>
      <c r="G10250" s="97"/>
      <c r="H10250" s="116"/>
      <c r="I10250" s="116"/>
      <c r="J10250" s="97"/>
      <c r="AD10250" s="476"/>
      <c r="AI10250" s="473"/>
    </row>
    <row r="10251" spans="1:35" s="4" customFormat="1" x14ac:dyDescent="0.25">
      <c r="A10251" s="408">
        <f t="shared" si="153"/>
        <v>10249</v>
      </c>
      <c r="B10251" s="231"/>
      <c r="C10251" s="96"/>
      <c r="D10251" s="408" t="e">
        <f>VLOOKUP(C10251,X$4:Z10252,2,FALSE)</f>
        <v>#N/A</v>
      </c>
      <c r="E10251" s="408" t="e">
        <f>VLOOKUP(C10251,X$4:Z10252,3,FALSE)</f>
        <v>#N/A</v>
      </c>
      <c r="F10251" s="97"/>
      <c r="G10251" s="97"/>
      <c r="H10251" s="116"/>
      <c r="I10251" s="116"/>
      <c r="J10251" s="97"/>
      <c r="AD10251" s="476"/>
      <c r="AI10251" s="473"/>
    </row>
    <row r="10252" spans="1:35" s="4" customFormat="1" x14ac:dyDescent="0.25">
      <c r="A10252" s="408">
        <f t="shared" si="153"/>
        <v>10250</v>
      </c>
      <c r="B10252" s="231"/>
      <c r="C10252" s="96"/>
      <c r="D10252" s="408" t="e">
        <f>VLOOKUP(C10252,X$4:Z10253,2,FALSE)</f>
        <v>#N/A</v>
      </c>
      <c r="E10252" s="408" t="e">
        <f>VLOOKUP(C10252,X$4:Z10253,3,FALSE)</f>
        <v>#N/A</v>
      </c>
      <c r="F10252" s="97"/>
      <c r="G10252" s="97"/>
      <c r="H10252" s="116"/>
      <c r="I10252" s="116"/>
      <c r="J10252" s="97"/>
      <c r="AD10252" s="476"/>
      <c r="AI10252" s="473"/>
    </row>
    <row r="10253" spans="1:35" s="4" customFormat="1" x14ac:dyDescent="0.25">
      <c r="A10253" s="408">
        <f t="shared" si="153"/>
        <v>10251</v>
      </c>
      <c r="B10253" s="231"/>
      <c r="C10253" s="96"/>
      <c r="D10253" s="408" t="e">
        <f>VLOOKUP(C10253,X$4:Z10254,2,FALSE)</f>
        <v>#N/A</v>
      </c>
      <c r="E10253" s="408" t="e">
        <f>VLOOKUP(C10253,X$4:Z10254,3,FALSE)</f>
        <v>#N/A</v>
      </c>
      <c r="F10253" s="97"/>
      <c r="G10253" s="97"/>
      <c r="H10253" s="116"/>
      <c r="I10253" s="116"/>
      <c r="J10253" s="97"/>
      <c r="AD10253" s="476"/>
      <c r="AI10253" s="473"/>
    </row>
    <row r="10254" spans="1:35" s="4" customFormat="1" x14ac:dyDescent="0.25">
      <c r="A10254" s="408">
        <f t="shared" si="153"/>
        <v>10252</v>
      </c>
      <c r="B10254" s="231"/>
      <c r="C10254" s="96"/>
      <c r="D10254" s="408" t="e">
        <f>VLOOKUP(C10254,X$4:Z10255,2,FALSE)</f>
        <v>#N/A</v>
      </c>
      <c r="E10254" s="408" t="e">
        <f>VLOOKUP(C10254,X$4:Z10255,3,FALSE)</f>
        <v>#N/A</v>
      </c>
      <c r="F10254" s="97"/>
      <c r="G10254" s="97"/>
      <c r="H10254" s="116"/>
      <c r="I10254" s="116"/>
      <c r="J10254" s="97"/>
      <c r="AD10254" s="476"/>
      <c r="AI10254" s="473"/>
    </row>
    <row r="10255" spans="1:35" s="4" customFormat="1" x14ac:dyDescent="0.25">
      <c r="A10255" s="408">
        <f t="shared" si="153"/>
        <v>10253</v>
      </c>
      <c r="B10255" s="231"/>
      <c r="C10255" s="96"/>
      <c r="D10255" s="408" t="e">
        <f>VLOOKUP(C10255,X$4:Z10256,2,FALSE)</f>
        <v>#N/A</v>
      </c>
      <c r="E10255" s="408" t="e">
        <f>VLOOKUP(C10255,X$4:Z10256,3,FALSE)</f>
        <v>#N/A</v>
      </c>
      <c r="F10255" s="97"/>
      <c r="G10255" s="97"/>
      <c r="H10255" s="116"/>
      <c r="I10255" s="116"/>
      <c r="J10255" s="97"/>
      <c r="AD10255" s="476"/>
      <c r="AI10255" s="473"/>
    </row>
    <row r="10256" spans="1:35" s="4" customFormat="1" x14ac:dyDescent="0.25">
      <c r="A10256" s="408">
        <f t="shared" si="153"/>
        <v>10254</v>
      </c>
      <c r="B10256" s="231"/>
      <c r="C10256" s="96"/>
      <c r="D10256" s="408" t="e">
        <f>VLOOKUP(C10256,X$4:Z10257,2,FALSE)</f>
        <v>#N/A</v>
      </c>
      <c r="E10256" s="408" t="e">
        <f>VLOOKUP(C10256,X$4:Z10257,3,FALSE)</f>
        <v>#N/A</v>
      </c>
      <c r="F10256" s="97"/>
      <c r="G10256" s="97"/>
      <c r="H10256" s="116"/>
      <c r="I10256" s="116"/>
      <c r="J10256" s="97"/>
      <c r="AD10256" s="476"/>
      <c r="AI10256" s="473"/>
    </row>
    <row r="10257" spans="1:35" s="4" customFormat="1" x14ac:dyDescent="0.25">
      <c r="A10257" s="408">
        <f t="shared" si="153"/>
        <v>10255</v>
      </c>
      <c r="B10257" s="231"/>
      <c r="C10257" s="96"/>
      <c r="D10257" s="408" t="e">
        <f>VLOOKUP(C10257,X$4:Z10258,2,FALSE)</f>
        <v>#N/A</v>
      </c>
      <c r="E10257" s="408" t="e">
        <f>VLOOKUP(C10257,X$4:Z10258,3,FALSE)</f>
        <v>#N/A</v>
      </c>
      <c r="F10257" s="97"/>
      <c r="G10257" s="97"/>
      <c r="H10257" s="116"/>
      <c r="I10257" s="116"/>
      <c r="J10257" s="97"/>
      <c r="AD10257" s="476"/>
      <c r="AI10257" s="473"/>
    </row>
    <row r="10258" spans="1:35" s="4" customFormat="1" x14ac:dyDescent="0.25">
      <c r="A10258" s="408">
        <f t="shared" si="153"/>
        <v>10256</v>
      </c>
      <c r="B10258" s="231"/>
      <c r="C10258" s="96"/>
      <c r="D10258" s="408" t="e">
        <f>VLOOKUP(C10258,X$4:Z10259,2,FALSE)</f>
        <v>#N/A</v>
      </c>
      <c r="E10258" s="408" t="e">
        <f>VLOOKUP(C10258,X$4:Z10259,3,FALSE)</f>
        <v>#N/A</v>
      </c>
      <c r="F10258" s="97"/>
      <c r="G10258" s="97"/>
      <c r="H10258" s="116"/>
      <c r="I10258" s="116"/>
      <c r="J10258" s="97"/>
      <c r="AD10258" s="476"/>
      <c r="AI10258" s="473"/>
    </row>
    <row r="10259" spans="1:35" s="4" customFormat="1" x14ac:dyDescent="0.25">
      <c r="A10259" s="408">
        <f t="shared" si="153"/>
        <v>10257</v>
      </c>
      <c r="B10259" s="231"/>
      <c r="C10259" s="96"/>
      <c r="D10259" s="408" t="e">
        <f>VLOOKUP(C10259,X$4:Z10260,2,FALSE)</f>
        <v>#N/A</v>
      </c>
      <c r="E10259" s="408" t="e">
        <f>VLOOKUP(C10259,X$4:Z10260,3,FALSE)</f>
        <v>#N/A</v>
      </c>
      <c r="F10259" s="97"/>
      <c r="G10259" s="97"/>
      <c r="H10259" s="116"/>
      <c r="I10259" s="116"/>
      <c r="J10259" s="97"/>
      <c r="AD10259" s="476"/>
      <c r="AI10259" s="473"/>
    </row>
    <row r="10260" spans="1:35" s="4" customFormat="1" x14ac:dyDescent="0.25">
      <c r="A10260" s="408">
        <f t="shared" si="153"/>
        <v>10258</v>
      </c>
      <c r="B10260" s="231"/>
      <c r="C10260" s="96"/>
      <c r="D10260" s="408" t="e">
        <f>VLOOKUP(C10260,X$4:Z10261,2,FALSE)</f>
        <v>#N/A</v>
      </c>
      <c r="E10260" s="408" t="e">
        <f>VLOOKUP(C10260,X$4:Z10261,3,FALSE)</f>
        <v>#N/A</v>
      </c>
      <c r="F10260" s="97"/>
      <c r="G10260" s="97"/>
      <c r="H10260" s="116"/>
      <c r="I10260" s="116"/>
      <c r="J10260" s="97"/>
      <c r="AD10260" s="476"/>
      <c r="AI10260" s="473"/>
    </row>
    <row r="10261" spans="1:35" s="4" customFormat="1" x14ac:dyDescent="0.25">
      <c r="A10261" s="408">
        <f t="shared" si="153"/>
        <v>10259</v>
      </c>
      <c r="B10261" s="231"/>
      <c r="C10261" s="96"/>
      <c r="D10261" s="408" t="e">
        <f>VLOOKUP(C10261,X$4:Z10262,2,FALSE)</f>
        <v>#N/A</v>
      </c>
      <c r="E10261" s="408" t="e">
        <f>VLOOKUP(C10261,X$4:Z10262,3,FALSE)</f>
        <v>#N/A</v>
      </c>
      <c r="F10261" s="97"/>
      <c r="G10261" s="97"/>
      <c r="H10261" s="116"/>
      <c r="I10261" s="116"/>
      <c r="J10261" s="97"/>
      <c r="AD10261" s="476"/>
      <c r="AI10261" s="473"/>
    </row>
    <row r="10262" spans="1:35" s="4" customFormat="1" x14ac:dyDescent="0.25">
      <c r="A10262" s="408">
        <f t="shared" si="153"/>
        <v>10260</v>
      </c>
      <c r="B10262" s="231"/>
      <c r="C10262" s="96"/>
      <c r="D10262" s="408" t="e">
        <f>VLOOKUP(C10262,X$4:Z10263,2,FALSE)</f>
        <v>#N/A</v>
      </c>
      <c r="E10262" s="408" t="e">
        <f>VLOOKUP(C10262,X$4:Z10263,3,FALSE)</f>
        <v>#N/A</v>
      </c>
      <c r="F10262" s="97"/>
      <c r="G10262" s="97"/>
      <c r="H10262" s="116"/>
      <c r="I10262" s="116"/>
      <c r="J10262" s="97"/>
      <c r="AD10262" s="476"/>
      <c r="AI10262" s="473"/>
    </row>
    <row r="10263" spans="1:35" s="4" customFormat="1" x14ac:dyDescent="0.25">
      <c r="A10263" s="408">
        <f t="shared" si="153"/>
        <v>10261</v>
      </c>
      <c r="B10263" s="231"/>
      <c r="C10263" s="96"/>
      <c r="D10263" s="408" t="e">
        <f>VLOOKUP(C10263,X$4:Z10264,2,FALSE)</f>
        <v>#N/A</v>
      </c>
      <c r="E10263" s="408" t="e">
        <f>VLOOKUP(C10263,X$4:Z10264,3,FALSE)</f>
        <v>#N/A</v>
      </c>
      <c r="F10263" s="97"/>
      <c r="G10263" s="97"/>
      <c r="H10263" s="116"/>
      <c r="I10263" s="116"/>
      <c r="J10263" s="97"/>
      <c r="AD10263" s="476"/>
      <c r="AI10263" s="473"/>
    </row>
    <row r="10264" spans="1:35" s="4" customFormat="1" x14ac:dyDescent="0.25">
      <c r="A10264" s="408">
        <f t="shared" si="153"/>
        <v>10262</v>
      </c>
      <c r="B10264" s="231"/>
      <c r="C10264" s="96"/>
      <c r="D10264" s="408" t="e">
        <f>VLOOKUP(C10264,X$4:Z10265,2,FALSE)</f>
        <v>#N/A</v>
      </c>
      <c r="E10264" s="408" t="e">
        <f>VLOOKUP(C10264,X$4:Z10265,3,FALSE)</f>
        <v>#N/A</v>
      </c>
      <c r="F10264" s="97"/>
      <c r="G10264" s="97"/>
      <c r="H10264" s="116"/>
      <c r="I10264" s="116"/>
      <c r="J10264" s="97"/>
      <c r="AD10264" s="476"/>
      <c r="AI10264" s="473"/>
    </row>
    <row r="10265" spans="1:35" s="4" customFormat="1" x14ac:dyDescent="0.25">
      <c r="A10265" s="408">
        <f t="shared" si="153"/>
        <v>10263</v>
      </c>
      <c r="B10265" s="231"/>
      <c r="C10265" s="96"/>
      <c r="D10265" s="408" t="e">
        <f>VLOOKUP(C10265,X$4:Z10266,2,FALSE)</f>
        <v>#N/A</v>
      </c>
      <c r="E10265" s="408" t="e">
        <f>VLOOKUP(C10265,X$4:Z10266,3,FALSE)</f>
        <v>#N/A</v>
      </c>
      <c r="F10265" s="97"/>
      <c r="G10265" s="97"/>
      <c r="H10265" s="116"/>
      <c r="I10265" s="116"/>
      <c r="J10265" s="97"/>
      <c r="AD10265" s="476"/>
      <c r="AI10265" s="473"/>
    </row>
    <row r="10266" spans="1:35" s="4" customFormat="1" x14ac:dyDescent="0.25">
      <c r="A10266" s="408">
        <f t="shared" si="153"/>
        <v>10264</v>
      </c>
      <c r="B10266" s="231"/>
      <c r="C10266" s="96"/>
      <c r="D10266" s="408" t="e">
        <f>VLOOKUP(C10266,X$4:Z10267,2,FALSE)</f>
        <v>#N/A</v>
      </c>
      <c r="E10266" s="408" t="e">
        <f>VLOOKUP(C10266,X$4:Z10267,3,FALSE)</f>
        <v>#N/A</v>
      </c>
      <c r="F10266" s="97"/>
      <c r="G10266" s="97"/>
      <c r="H10266" s="116"/>
      <c r="I10266" s="116"/>
      <c r="J10266" s="97"/>
      <c r="AD10266" s="476"/>
      <c r="AI10266" s="473"/>
    </row>
    <row r="10267" spans="1:35" s="4" customFormat="1" x14ac:dyDescent="0.25">
      <c r="A10267" s="408">
        <f t="shared" si="153"/>
        <v>10265</v>
      </c>
      <c r="B10267" s="231"/>
      <c r="C10267" s="96"/>
      <c r="D10267" s="408" t="e">
        <f>VLOOKUP(C10267,X$4:Z10268,2,FALSE)</f>
        <v>#N/A</v>
      </c>
      <c r="E10267" s="408" t="e">
        <f>VLOOKUP(C10267,X$4:Z10268,3,FALSE)</f>
        <v>#N/A</v>
      </c>
      <c r="F10267" s="97"/>
      <c r="G10267" s="97"/>
      <c r="H10267" s="116"/>
      <c r="I10267" s="116"/>
      <c r="J10267" s="97"/>
      <c r="AD10267" s="476"/>
      <c r="AI10267" s="473"/>
    </row>
    <row r="10268" spans="1:35" s="4" customFormat="1" x14ac:dyDescent="0.25">
      <c r="A10268" s="408">
        <f t="shared" si="153"/>
        <v>10266</v>
      </c>
      <c r="B10268" s="231"/>
      <c r="C10268" s="96"/>
      <c r="D10268" s="408" t="e">
        <f>VLOOKUP(C10268,X$4:Z10269,2,FALSE)</f>
        <v>#N/A</v>
      </c>
      <c r="E10268" s="408" t="e">
        <f>VLOOKUP(C10268,X$4:Z10269,3,FALSE)</f>
        <v>#N/A</v>
      </c>
      <c r="F10268" s="97"/>
      <c r="G10268" s="97"/>
      <c r="H10268" s="116"/>
      <c r="I10268" s="116"/>
      <c r="J10268" s="97"/>
      <c r="AD10268" s="476"/>
      <c r="AI10268" s="473"/>
    </row>
    <row r="10269" spans="1:35" s="4" customFormat="1" x14ac:dyDescent="0.25">
      <c r="A10269" s="408">
        <f t="shared" si="153"/>
        <v>10267</v>
      </c>
      <c r="B10269" s="231"/>
      <c r="C10269" s="96"/>
      <c r="D10269" s="408" t="e">
        <f>VLOOKUP(C10269,X$4:Z10270,2,FALSE)</f>
        <v>#N/A</v>
      </c>
      <c r="E10269" s="408" t="e">
        <f>VLOOKUP(C10269,X$4:Z10270,3,FALSE)</f>
        <v>#N/A</v>
      </c>
      <c r="F10269" s="97"/>
      <c r="G10269" s="97"/>
      <c r="H10269" s="116"/>
      <c r="I10269" s="116"/>
      <c r="J10269" s="97"/>
      <c r="AD10269" s="476"/>
      <c r="AI10269" s="473"/>
    </row>
    <row r="10270" spans="1:35" s="4" customFormat="1" x14ac:dyDescent="0.25">
      <c r="A10270" s="408">
        <f t="shared" si="153"/>
        <v>10268</v>
      </c>
      <c r="B10270" s="231"/>
      <c r="C10270" s="96"/>
      <c r="D10270" s="408" t="e">
        <f>VLOOKUP(C10270,X$4:Z10271,2,FALSE)</f>
        <v>#N/A</v>
      </c>
      <c r="E10270" s="408" t="e">
        <f>VLOOKUP(C10270,X$4:Z10271,3,FALSE)</f>
        <v>#N/A</v>
      </c>
      <c r="F10270" s="97"/>
      <c r="G10270" s="97"/>
      <c r="H10270" s="116"/>
      <c r="I10270" s="116"/>
      <c r="J10270" s="97"/>
      <c r="AD10270" s="476"/>
      <c r="AI10270" s="473"/>
    </row>
    <row r="10271" spans="1:35" s="4" customFormat="1" x14ac:dyDescent="0.25">
      <c r="A10271" s="408">
        <f t="shared" si="153"/>
        <v>10269</v>
      </c>
      <c r="B10271" s="231"/>
      <c r="C10271" s="96"/>
      <c r="D10271" s="408" t="e">
        <f>VLOOKUP(C10271,X$4:Z10272,2,FALSE)</f>
        <v>#N/A</v>
      </c>
      <c r="E10271" s="408" t="e">
        <f>VLOOKUP(C10271,X$4:Z10272,3,FALSE)</f>
        <v>#N/A</v>
      </c>
      <c r="F10271" s="97"/>
      <c r="G10271" s="97"/>
      <c r="H10271" s="116"/>
      <c r="I10271" s="116"/>
      <c r="J10271" s="97"/>
      <c r="AD10271" s="476"/>
      <c r="AI10271" s="473"/>
    </row>
    <row r="10272" spans="1:35" s="4" customFormat="1" x14ac:dyDescent="0.25">
      <c r="A10272" s="408">
        <f t="shared" si="153"/>
        <v>10270</v>
      </c>
      <c r="B10272" s="231"/>
      <c r="C10272" s="96"/>
      <c r="D10272" s="408" t="e">
        <f>VLOOKUP(C10272,X$4:Z10273,2,FALSE)</f>
        <v>#N/A</v>
      </c>
      <c r="E10272" s="408" t="e">
        <f>VLOOKUP(C10272,X$4:Z10273,3,FALSE)</f>
        <v>#N/A</v>
      </c>
      <c r="F10272" s="97"/>
      <c r="G10272" s="97"/>
      <c r="H10272" s="116"/>
      <c r="I10272" s="116"/>
      <c r="J10272" s="97"/>
      <c r="AD10272" s="476"/>
      <c r="AI10272" s="473"/>
    </row>
    <row r="10273" spans="1:35" s="4" customFormat="1" x14ac:dyDescent="0.25">
      <c r="A10273" s="408">
        <f t="shared" si="153"/>
        <v>10271</v>
      </c>
      <c r="B10273" s="231"/>
      <c r="C10273" s="96"/>
      <c r="D10273" s="408" t="e">
        <f>VLOOKUP(C10273,X$4:Z10274,2,FALSE)</f>
        <v>#N/A</v>
      </c>
      <c r="E10273" s="408" t="e">
        <f>VLOOKUP(C10273,X$4:Z10274,3,FALSE)</f>
        <v>#N/A</v>
      </c>
      <c r="F10273" s="97"/>
      <c r="G10273" s="97"/>
      <c r="H10273" s="116"/>
      <c r="I10273" s="116"/>
      <c r="J10273" s="97"/>
      <c r="AD10273" s="476"/>
      <c r="AI10273" s="473"/>
    </row>
    <row r="10274" spans="1:35" s="4" customFormat="1" x14ac:dyDescent="0.25">
      <c r="A10274" s="408">
        <f t="shared" si="153"/>
        <v>10272</v>
      </c>
      <c r="B10274" s="231"/>
      <c r="C10274" s="96"/>
      <c r="D10274" s="408" t="e">
        <f>VLOOKUP(C10274,X$4:Z10275,2,FALSE)</f>
        <v>#N/A</v>
      </c>
      <c r="E10274" s="408" t="e">
        <f>VLOOKUP(C10274,X$4:Z10275,3,FALSE)</f>
        <v>#N/A</v>
      </c>
      <c r="F10274" s="97"/>
      <c r="G10274" s="97"/>
      <c r="H10274" s="116"/>
      <c r="I10274" s="116"/>
      <c r="J10274" s="97"/>
      <c r="AD10274" s="476"/>
      <c r="AI10274" s="473"/>
    </row>
    <row r="10275" spans="1:35" s="4" customFormat="1" x14ac:dyDescent="0.25">
      <c r="A10275" s="408">
        <f t="shared" si="153"/>
        <v>10273</v>
      </c>
      <c r="B10275" s="231"/>
      <c r="C10275" s="96"/>
      <c r="D10275" s="408" t="e">
        <f>VLOOKUP(C10275,X$4:Z10276,2,FALSE)</f>
        <v>#N/A</v>
      </c>
      <c r="E10275" s="408" t="e">
        <f>VLOOKUP(C10275,X$4:Z10276,3,FALSE)</f>
        <v>#N/A</v>
      </c>
      <c r="F10275" s="97"/>
      <c r="G10275" s="97"/>
      <c r="H10275" s="116"/>
      <c r="I10275" s="116"/>
      <c r="J10275" s="97"/>
      <c r="AD10275" s="476"/>
      <c r="AI10275" s="473"/>
    </row>
    <row r="10276" spans="1:35" s="4" customFormat="1" x14ac:dyDescent="0.25">
      <c r="A10276" s="408">
        <f t="shared" ref="A10276:A10339" si="154">ROW()-2</f>
        <v>10274</v>
      </c>
      <c r="B10276" s="231"/>
      <c r="C10276" s="96"/>
      <c r="D10276" s="408" t="e">
        <f>VLOOKUP(C10276,X$4:Z10277,2,FALSE)</f>
        <v>#N/A</v>
      </c>
      <c r="E10276" s="408" t="e">
        <f>VLOOKUP(C10276,X$4:Z10277,3,FALSE)</f>
        <v>#N/A</v>
      </c>
      <c r="F10276" s="97"/>
      <c r="G10276" s="97"/>
      <c r="H10276" s="116"/>
      <c r="I10276" s="116"/>
      <c r="J10276" s="97"/>
      <c r="AD10276" s="476"/>
      <c r="AI10276" s="473"/>
    </row>
    <row r="10277" spans="1:35" s="4" customFormat="1" x14ac:dyDescent="0.25">
      <c r="A10277" s="408">
        <f t="shared" si="154"/>
        <v>10275</v>
      </c>
      <c r="B10277" s="231"/>
      <c r="C10277" s="96"/>
      <c r="D10277" s="408" t="e">
        <f>VLOOKUP(C10277,X$4:Z10278,2,FALSE)</f>
        <v>#N/A</v>
      </c>
      <c r="E10277" s="408" t="e">
        <f>VLOOKUP(C10277,X$4:Z10278,3,FALSE)</f>
        <v>#N/A</v>
      </c>
      <c r="F10277" s="97"/>
      <c r="G10277" s="97"/>
      <c r="H10277" s="116"/>
      <c r="I10277" s="116"/>
      <c r="J10277" s="97"/>
      <c r="AD10277" s="476"/>
      <c r="AI10277" s="473"/>
    </row>
    <row r="10278" spans="1:35" s="4" customFormat="1" x14ac:dyDescent="0.25">
      <c r="A10278" s="408">
        <f t="shared" si="154"/>
        <v>10276</v>
      </c>
      <c r="B10278" s="231"/>
      <c r="C10278" s="96"/>
      <c r="D10278" s="408" t="e">
        <f>VLOOKUP(C10278,X$4:Z10279,2,FALSE)</f>
        <v>#N/A</v>
      </c>
      <c r="E10278" s="408" t="e">
        <f>VLOOKUP(C10278,X$4:Z10279,3,FALSE)</f>
        <v>#N/A</v>
      </c>
      <c r="F10278" s="97"/>
      <c r="G10278" s="97"/>
      <c r="H10278" s="116"/>
      <c r="I10278" s="116"/>
      <c r="J10278" s="97"/>
      <c r="AD10278" s="476"/>
      <c r="AI10278" s="473"/>
    </row>
    <row r="10279" spans="1:35" s="4" customFormat="1" x14ac:dyDescent="0.25">
      <c r="A10279" s="408">
        <f t="shared" si="154"/>
        <v>10277</v>
      </c>
      <c r="B10279" s="231"/>
      <c r="C10279" s="96"/>
      <c r="D10279" s="408" t="e">
        <f>VLOOKUP(C10279,X$4:Z10280,2,FALSE)</f>
        <v>#N/A</v>
      </c>
      <c r="E10279" s="408" t="e">
        <f>VLOOKUP(C10279,X$4:Z10280,3,FALSE)</f>
        <v>#N/A</v>
      </c>
      <c r="F10279" s="97"/>
      <c r="G10279" s="97"/>
      <c r="H10279" s="116"/>
      <c r="I10279" s="116"/>
      <c r="J10279" s="97"/>
      <c r="AD10279" s="476"/>
      <c r="AI10279" s="473"/>
    </row>
    <row r="10280" spans="1:35" s="4" customFormat="1" x14ac:dyDescent="0.25">
      <c r="A10280" s="408">
        <f t="shared" si="154"/>
        <v>10278</v>
      </c>
      <c r="B10280" s="231"/>
      <c r="C10280" s="96"/>
      <c r="D10280" s="408" t="e">
        <f>VLOOKUP(C10280,X$4:Z10281,2,FALSE)</f>
        <v>#N/A</v>
      </c>
      <c r="E10280" s="408" t="e">
        <f>VLOOKUP(C10280,X$4:Z10281,3,FALSE)</f>
        <v>#N/A</v>
      </c>
      <c r="F10280" s="97"/>
      <c r="G10280" s="97"/>
      <c r="H10280" s="116"/>
      <c r="I10280" s="116"/>
      <c r="J10280" s="97"/>
      <c r="AD10280" s="476"/>
      <c r="AI10280" s="473"/>
    </row>
    <row r="10281" spans="1:35" s="4" customFormat="1" x14ac:dyDescent="0.25">
      <c r="A10281" s="408">
        <f t="shared" si="154"/>
        <v>10279</v>
      </c>
      <c r="B10281" s="231"/>
      <c r="C10281" s="96"/>
      <c r="D10281" s="408" t="e">
        <f>VLOOKUP(C10281,X$4:Z10282,2,FALSE)</f>
        <v>#N/A</v>
      </c>
      <c r="E10281" s="408" t="e">
        <f>VLOOKUP(C10281,X$4:Z10282,3,FALSE)</f>
        <v>#N/A</v>
      </c>
      <c r="F10281" s="97"/>
      <c r="G10281" s="97"/>
      <c r="H10281" s="116"/>
      <c r="I10281" s="116"/>
      <c r="J10281" s="97"/>
      <c r="AD10281" s="476"/>
      <c r="AI10281" s="473"/>
    </row>
    <row r="10282" spans="1:35" s="4" customFormat="1" x14ac:dyDescent="0.25">
      <c r="A10282" s="408">
        <f t="shared" si="154"/>
        <v>10280</v>
      </c>
      <c r="B10282" s="231"/>
      <c r="C10282" s="96"/>
      <c r="D10282" s="408" t="e">
        <f>VLOOKUP(C10282,X$4:Z10283,2,FALSE)</f>
        <v>#N/A</v>
      </c>
      <c r="E10282" s="408" t="e">
        <f>VLOOKUP(C10282,X$4:Z10283,3,FALSE)</f>
        <v>#N/A</v>
      </c>
      <c r="F10282" s="97"/>
      <c r="G10282" s="97"/>
      <c r="H10282" s="116"/>
      <c r="I10282" s="116"/>
      <c r="J10282" s="97"/>
      <c r="AD10282" s="476"/>
      <c r="AI10282" s="473"/>
    </row>
    <row r="10283" spans="1:35" s="4" customFormat="1" x14ac:dyDescent="0.25">
      <c r="A10283" s="408">
        <f t="shared" si="154"/>
        <v>10281</v>
      </c>
      <c r="B10283" s="231"/>
      <c r="C10283" s="96"/>
      <c r="D10283" s="408" t="e">
        <f>VLOOKUP(C10283,X$4:Z10284,2,FALSE)</f>
        <v>#N/A</v>
      </c>
      <c r="E10283" s="408" t="e">
        <f>VLOOKUP(C10283,X$4:Z10284,3,FALSE)</f>
        <v>#N/A</v>
      </c>
      <c r="F10283" s="97"/>
      <c r="G10283" s="97"/>
      <c r="H10283" s="116"/>
      <c r="I10283" s="116"/>
      <c r="J10283" s="97"/>
      <c r="AD10283" s="476"/>
      <c r="AI10283" s="473"/>
    </row>
    <row r="10284" spans="1:35" s="4" customFormat="1" x14ac:dyDescent="0.25">
      <c r="A10284" s="408">
        <f t="shared" si="154"/>
        <v>10282</v>
      </c>
      <c r="B10284" s="231"/>
      <c r="C10284" s="96"/>
      <c r="D10284" s="408" t="e">
        <f>VLOOKUP(C10284,X$4:Z10285,2,FALSE)</f>
        <v>#N/A</v>
      </c>
      <c r="E10284" s="408" t="e">
        <f>VLOOKUP(C10284,X$4:Z10285,3,FALSE)</f>
        <v>#N/A</v>
      </c>
      <c r="F10284" s="97"/>
      <c r="G10284" s="97"/>
      <c r="H10284" s="116"/>
      <c r="I10284" s="116"/>
      <c r="J10284" s="97"/>
      <c r="AD10284" s="476"/>
      <c r="AI10284" s="473"/>
    </row>
    <row r="10285" spans="1:35" s="4" customFormat="1" x14ac:dyDescent="0.25">
      <c r="A10285" s="408">
        <f t="shared" si="154"/>
        <v>10283</v>
      </c>
      <c r="B10285" s="231"/>
      <c r="C10285" s="96"/>
      <c r="D10285" s="408" t="e">
        <f>VLOOKUP(C10285,X$4:Z10286,2,FALSE)</f>
        <v>#N/A</v>
      </c>
      <c r="E10285" s="408" t="e">
        <f>VLOOKUP(C10285,X$4:Z10286,3,FALSE)</f>
        <v>#N/A</v>
      </c>
      <c r="F10285" s="97"/>
      <c r="G10285" s="97"/>
      <c r="H10285" s="116"/>
      <c r="I10285" s="116"/>
      <c r="J10285" s="97"/>
      <c r="AD10285" s="476"/>
      <c r="AI10285" s="473"/>
    </row>
    <row r="10286" spans="1:35" s="4" customFormat="1" x14ac:dyDescent="0.25">
      <c r="A10286" s="408">
        <f t="shared" si="154"/>
        <v>10284</v>
      </c>
      <c r="B10286" s="231"/>
      <c r="C10286" s="96"/>
      <c r="D10286" s="408" t="e">
        <f>VLOOKUP(C10286,X$4:Z10287,2,FALSE)</f>
        <v>#N/A</v>
      </c>
      <c r="E10286" s="408" t="e">
        <f>VLOOKUP(C10286,X$4:Z10287,3,FALSE)</f>
        <v>#N/A</v>
      </c>
      <c r="F10286" s="97"/>
      <c r="G10286" s="97"/>
      <c r="H10286" s="116"/>
      <c r="I10286" s="116"/>
      <c r="J10286" s="97"/>
      <c r="AD10286" s="476"/>
      <c r="AI10286" s="473"/>
    </row>
    <row r="10287" spans="1:35" s="4" customFormat="1" x14ac:dyDescent="0.25">
      <c r="A10287" s="408">
        <f t="shared" si="154"/>
        <v>10285</v>
      </c>
      <c r="B10287" s="231"/>
      <c r="C10287" s="96"/>
      <c r="D10287" s="408" t="e">
        <f>VLOOKUP(C10287,X$4:Z10288,2,FALSE)</f>
        <v>#N/A</v>
      </c>
      <c r="E10287" s="408" t="e">
        <f>VLOOKUP(C10287,X$4:Z10288,3,FALSE)</f>
        <v>#N/A</v>
      </c>
      <c r="F10287" s="97"/>
      <c r="G10287" s="97"/>
      <c r="H10287" s="116"/>
      <c r="I10287" s="116"/>
      <c r="J10287" s="97"/>
      <c r="AD10287" s="476"/>
      <c r="AI10287" s="473"/>
    </row>
    <row r="10288" spans="1:35" s="4" customFormat="1" x14ac:dyDescent="0.25">
      <c r="A10288" s="408">
        <f t="shared" si="154"/>
        <v>10286</v>
      </c>
      <c r="B10288" s="231"/>
      <c r="C10288" s="96"/>
      <c r="D10288" s="408" t="e">
        <f>VLOOKUP(C10288,X$4:Z10289,2,FALSE)</f>
        <v>#N/A</v>
      </c>
      <c r="E10288" s="408" t="e">
        <f>VLOOKUP(C10288,X$4:Z10289,3,FALSE)</f>
        <v>#N/A</v>
      </c>
      <c r="F10288" s="97"/>
      <c r="G10288" s="97"/>
      <c r="H10288" s="116"/>
      <c r="I10288" s="116"/>
      <c r="J10288" s="97"/>
      <c r="AD10288" s="476"/>
      <c r="AI10288" s="473"/>
    </row>
    <row r="10289" spans="1:35" s="4" customFormat="1" x14ac:dyDescent="0.25">
      <c r="A10289" s="408">
        <f t="shared" si="154"/>
        <v>10287</v>
      </c>
      <c r="B10289" s="231"/>
      <c r="C10289" s="96"/>
      <c r="D10289" s="408" t="e">
        <f>VLOOKUP(C10289,X$4:Z10290,2,FALSE)</f>
        <v>#N/A</v>
      </c>
      <c r="E10289" s="408" t="e">
        <f>VLOOKUP(C10289,X$4:Z10290,3,FALSE)</f>
        <v>#N/A</v>
      </c>
      <c r="F10289" s="97"/>
      <c r="G10289" s="97"/>
      <c r="H10289" s="116"/>
      <c r="I10289" s="116"/>
      <c r="J10289" s="97"/>
      <c r="AD10289" s="476"/>
      <c r="AI10289" s="473"/>
    </row>
    <row r="10290" spans="1:35" s="4" customFormat="1" x14ac:dyDescent="0.25">
      <c r="A10290" s="408">
        <f t="shared" si="154"/>
        <v>10288</v>
      </c>
      <c r="B10290" s="231"/>
      <c r="C10290" s="96"/>
      <c r="D10290" s="408" t="e">
        <f>VLOOKUP(C10290,X$4:Z10291,2,FALSE)</f>
        <v>#N/A</v>
      </c>
      <c r="E10290" s="408" t="e">
        <f>VLOOKUP(C10290,X$4:Z10291,3,FALSE)</f>
        <v>#N/A</v>
      </c>
      <c r="F10290" s="97"/>
      <c r="G10290" s="97"/>
      <c r="H10290" s="116"/>
      <c r="I10290" s="116"/>
      <c r="J10290" s="97"/>
      <c r="AD10290" s="476"/>
      <c r="AI10290" s="473"/>
    </row>
    <row r="10291" spans="1:35" s="4" customFormat="1" x14ac:dyDescent="0.25">
      <c r="A10291" s="408">
        <f t="shared" si="154"/>
        <v>10289</v>
      </c>
      <c r="B10291" s="231"/>
      <c r="C10291" s="96"/>
      <c r="D10291" s="408" t="e">
        <f>VLOOKUP(C10291,X$4:Z10292,2,FALSE)</f>
        <v>#N/A</v>
      </c>
      <c r="E10291" s="408" t="e">
        <f>VLOOKUP(C10291,X$4:Z10292,3,FALSE)</f>
        <v>#N/A</v>
      </c>
      <c r="F10291" s="97"/>
      <c r="G10291" s="97"/>
      <c r="H10291" s="116"/>
      <c r="I10291" s="116"/>
      <c r="J10291" s="97"/>
      <c r="AD10291" s="476"/>
      <c r="AI10291" s="473"/>
    </row>
    <row r="10292" spans="1:35" s="4" customFormat="1" x14ac:dyDescent="0.25">
      <c r="A10292" s="408">
        <f t="shared" si="154"/>
        <v>10290</v>
      </c>
      <c r="B10292" s="231"/>
      <c r="C10292" s="96"/>
      <c r="D10292" s="408" t="e">
        <f>VLOOKUP(C10292,X$4:Z10293,2,FALSE)</f>
        <v>#N/A</v>
      </c>
      <c r="E10292" s="408" t="e">
        <f>VLOOKUP(C10292,X$4:Z10293,3,FALSE)</f>
        <v>#N/A</v>
      </c>
      <c r="F10292" s="97"/>
      <c r="G10292" s="97"/>
      <c r="H10292" s="116"/>
      <c r="I10292" s="116"/>
      <c r="J10292" s="97"/>
      <c r="AD10292" s="476"/>
      <c r="AI10292" s="473"/>
    </row>
    <row r="10293" spans="1:35" s="4" customFormat="1" x14ac:dyDescent="0.25">
      <c r="A10293" s="408">
        <f t="shared" si="154"/>
        <v>10291</v>
      </c>
      <c r="B10293" s="231"/>
      <c r="C10293" s="96"/>
      <c r="D10293" s="408" t="e">
        <f>VLOOKUP(C10293,X$4:Z10294,2,FALSE)</f>
        <v>#N/A</v>
      </c>
      <c r="E10293" s="408" t="e">
        <f>VLOOKUP(C10293,X$4:Z10294,3,FALSE)</f>
        <v>#N/A</v>
      </c>
      <c r="F10293" s="97"/>
      <c r="G10293" s="97"/>
      <c r="H10293" s="116"/>
      <c r="I10293" s="116"/>
      <c r="J10293" s="97"/>
      <c r="AD10293" s="476"/>
      <c r="AI10293" s="473"/>
    </row>
    <row r="10294" spans="1:35" s="4" customFormat="1" x14ac:dyDescent="0.25">
      <c r="A10294" s="408">
        <f t="shared" si="154"/>
        <v>10292</v>
      </c>
      <c r="B10294" s="231"/>
      <c r="C10294" s="96"/>
      <c r="D10294" s="408" t="e">
        <f>VLOOKUP(C10294,X$4:Z10295,2,FALSE)</f>
        <v>#N/A</v>
      </c>
      <c r="E10294" s="408" t="e">
        <f>VLOOKUP(C10294,X$4:Z10295,3,FALSE)</f>
        <v>#N/A</v>
      </c>
      <c r="F10294" s="97"/>
      <c r="G10294" s="97"/>
      <c r="H10294" s="116"/>
      <c r="I10294" s="116"/>
      <c r="J10294" s="97"/>
      <c r="AD10294" s="476"/>
      <c r="AI10294" s="473"/>
    </row>
    <row r="10295" spans="1:35" s="4" customFormat="1" x14ac:dyDescent="0.25">
      <c r="A10295" s="408">
        <f t="shared" si="154"/>
        <v>10293</v>
      </c>
      <c r="B10295" s="231"/>
      <c r="C10295" s="96"/>
      <c r="D10295" s="408" t="e">
        <f>VLOOKUP(C10295,X$4:Z10296,2,FALSE)</f>
        <v>#N/A</v>
      </c>
      <c r="E10295" s="408" t="e">
        <f>VLOOKUP(C10295,X$4:Z10296,3,FALSE)</f>
        <v>#N/A</v>
      </c>
      <c r="F10295" s="97"/>
      <c r="G10295" s="97"/>
      <c r="H10295" s="116"/>
      <c r="I10295" s="116"/>
      <c r="J10295" s="97"/>
      <c r="AD10295" s="476"/>
      <c r="AI10295" s="473"/>
    </row>
    <row r="10296" spans="1:35" s="4" customFormat="1" x14ac:dyDescent="0.25">
      <c r="A10296" s="408">
        <f t="shared" si="154"/>
        <v>10294</v>
      </c>
      <c r="B10296" s="231"/>
      <c r="C10296" s="96"/>
      <c r="D10296" s="408" t="e">
        <f>VLOOKUP(C10296,X$4:Z10297,2,FALSE)</f>
        <v>#N/A</v>
      </c>
      <c r="E10296" s="408" t="e">
        <f>VLOOKUP(C10296,X$4:Z10297,3,FALSE)</f>
        <v>#N/A</v>
      </c>
      <c r="F10296" s="97"/>
      <c r="G10296" s="97"/>
      <c r="H10296" s="116"/>
      <c r="I10296" s="116"/>
      <c r="J10296" s="97"/>
      <c r="AD10296" s="476"/>
      <c r="AI10296" s="473"/>
    </row>
    <row r="10297" spans="1:35" s="4" customFormat="1" x14ac:dyDescent="0.25">
      <c r="A10297" s="408">
        <f t="shared" si="154"/>
        <v>10295</v>
      </c>
      <c r="B10297" s="231"/>
      <c r="C10297" s="96"/>
      <c r="D10297" s="408" t="e">
        <f>VLOOKUP(C10297,X$4:Z10298,2,FALSE)</f>
        <v>#N/A</v>
      </c>
      <c r="E10297" s="408" t="e">
        <f>VLOOKUP(C10297,X$4:Z10298,3,FALSE)</f>
        <v>#N/A</v>
      </c>
      <c r="F10297" s="97"/>
      <c r="G10297" s="97"/>
      <c r="H10297" s="116"/>
      <c r="I10297" s="116"/>
      <c r="J10297" s="97"/>
      <c r="AD10297" s="476"/>
      <c r="AI10297" s="473"/>
    </row>
    <row r="10298" spans="1:35" s="4" customFormat="1" x14ac:dyDescent="0.25">
      <c r="A10298" s="408">
        <f t="shared" si="154"/>
        <v>10296</v>
      </c>
      <c r="B10298" s="231"/>
      <c r="C10298" s="96"/>
      <c r="D10298" s="408" t="e">
        <f>VLOOKUP(C10298,X$4:Z10299,2,FALSE)</f>
        <v>#N/A</v>
      </c>
      <c r="E10298" s="408" t="e">
        <f>VLOOKUP(C10298,X$4:Z10299,3,FALSE)</f>
        <v>#N/A</v>
      </c>
      <c r="F10298" s="97"/>
      <c r="G10298" s="97"/>
      <c r="H10298" s="116"/>
      <c r="I10298" s="116"/>
      <c r="J10298" s="97"/>
      <c r="AD10298" s="476"/>
      <c r="AI10298" s="473"/>
    </row>
    <row r="10299" spans="1:35" s="4" customFormat="1" x14ac:dyDescent="0.25">
      <c r="A10299" s="408">
        <f t="shared" si="154"/>
        <v>10297</v>
      </c>
      <c r="B10299" s="231"/>
      <c r="C10299" s="96"/>
      <c r="D10299" s="408" t="e">
        <f>VLOOKUP(C10299,X$4:Z10300,2,FALSE)</f>
        <v>#N/A</v>
      </c>
      <c r="E10299" s="408" t="e">
        <f>VLOOKUP(C10299,X$4:Z10300,3,FALSE)</f>
        <v>#N/A</v>
      </c>
      <c r="F10299" s="97"/>
      <c r="G10299" s="97"/>
      <c r="H10299" s="116"/>
      <c r="I10299" s="116"/>
      <c r="J10299" s="97"/>
      <c r="AD10299" s="476"/>
      <c r="AI10299" s="473"/>
    </row>
    <row r="10300" spans="1:35" s="4" customFormat="1" x14ac:dyDescent="0.25">
      <c r="A10300" s="408">
        <f t="shared" si="154"/>
        <v>10298</v>
      </c>
      <c r="B10300" s="231"/>
      <c r="C10300" s="96"/>
      <c r="D10300" s="408" t="e">
        <f>VLOOKUP(C10300,X$4:Z10301,2,FALSE)</f>
        <v>#N/A</v>
      </c>
      <c r="E10300" s="408" t="e">
        <f>VLOOKUP(C10300,X$4:Z10301,3,FALSE)</f>
        <v>#N/A</v>
      </c>
      <c r="F10300" s="97"/>
      <c r="G10300" s="97"/>
      <c r="H10300" s="116"/>
      <c r="I10300" s="116"/>
      <c r="J10300" s="97"/>
      <c r="AD10300" s="476"/>
      <c r="AI10300" s="473"/>
    </row>
    <row r="10301" spans="1:35" s="4" customFormat="1" x14ac:dyDescent="0.25">
      <c r="A10301" s="408">
        <f t="shared" si="154"/>
        <v>10299</v>
      </c>
      <c r="B10301" s="231"/>
      <c r="C10301" s="96"/>
      <c r="D10301" s="408" t="e">
        <f>VLOOKUP(C10301,X$4:Z10302,2,FALSE)</f>
        <v>#N/A</v>
      </c>
      <c r="E10301" s="408" t="e">
        <f>VLOOKUP(C10301,X$4:Z10302,3,FALSE)</f>
        <v>#N/A</v>
      </c>
      <c r="F10301" s="97"/>
      <c r="G10301" s="97"/>
      <c r="H10301" s="116"/>
      <c r="I10301" s="116"/>
      <c r="J10301" s="97"/>
      <c r="AD10301" s="476"/>
      <c r="AI10301" s="473"/>
    </row>
    <row r="10302" spans="1:35" s="4" customFormat="1" x14ac:dyDescent="0.25">
      <c r="A10302" s="408">
        <f t="shared" si="154"/>
        <v>10300</v>
      </c>
      <c r="B10302" s="231"/>
      <c r="C10302" s="96"/>
      <c r="D10302" s="408" t="e">
        <f>VLOOKUP(C10302,X$4:Z10303,2,FALSE)</f>
        <v>#N/A</v>
      </c>
      <c r="E10302" s="408" t="e">
        <f>VLOOKUP(C10302,X$4:Z10303,3,FALSE)</f>
        <v>#N/A</v>
      </c>
      <c r="F10302" s="97"/>
      <c r="G10302" s="97"/>
      <c r="H10302" s="116"/>
      <c r="I10302" s="116"/>
      <c r="J10302" s="97"/>
      <c r="AD10302" s="476"/>
      <c r="AI10302" s="473"/>
    </row>
    <row r="10303" spans="1:35" s="4" customFormat="1" x14ac:dyDescent="0.25">
      <c r="A10303" s="408">
        <f t="shared" si="154"/>
        <v>10301</v>
      </c>
      <c r="B10303" s="231"/>
      <c r="C10303" s="96"/>
      <c r="D10303" s="408" t="e">
        <f>VLOOKUP(C10303,X$4:Z10304,2,FALSE)</f>
        <v>#N/A</v>
      </c>
      <c r="E10303" s="408" t="e">
        <f>VLOOKUP(C10303,X$4:Z10304,3,FALSE)</f>
        <v>#N/A</v>
      </c>
      <c r="F10303" s="97"/>
      <c r="G10303" s="97"/>
      <c r="H10303" s="116"/>
      <c r="I10303" s="116"/>
      <c r="J10303" s="97"/>
      <c r="AD10303" s="476"/>
      <c r="AI10303" s="473"/>
    </row>
    <row r="10304" spans="1:35" s="4" customFormat="1" x14ac:dyDescent="0.25">
      <c r="A10304" s="408">
        <f t="shared" si="154"/>
        <v>10302</v>
      </c>
      <c r="B10304" s="231"/>
      <c r="C10304" s="96"/>
      <c r="D10304" s="408" t="e">
        <f>VLOOKUP(C10304,X$4:Z10305,2,FALSE)</f>
        <v>#N/A</v>
      </c>
      <c r="E10304" s="408" t="e">
        <f>VLOOKUP(C10304,X$4:Z10305,3,FALSE)</f>
        <v>#N/A</v>
      </c>
      <c r="F10304" s="97"/>
      <c r="G10304" s="97"/>
      <c r="H10304" s="116"/>
      <c r="I10304" s="116"/>
      <c r="J10304" s="97"/>
      <c r="AD10304" s="476"/>
      <c r="AI10304" s="473"/>
    </row>
    <row r="10305" spans="1:35" s="4" customFormat="1" x14ac:dyDescent="0.25">
      <c r="A10305" s="408">
        <f t="shared" si="154"/>
        <v>10303</v>
      </c>
      <c r="B10305" s="231"/>
      <c r="C10305" s="96"/>
      <c r="D10305" s="408" t="e">
        <f>VLOOKUP(C10305,X$4:Z10306,2,FALSE)</f>
        <v>#N/A</v>
      </c>
      <c r="E10305" s="408" t="e">
        <f>VLOOKUP(C10305,X$4:Z10306,3,FALSE)</f>
        <v>#N/A</v>
      </c>
      <c r="F10305" s="97"/>
      <c r="G10305" s="97"/>
      <c r="H10305" s="116"/>
      <c r="I10305" s="116"/>
      <c r="J10305" s="97"/>
      <c r="AD10305" s="476"/>
      <c r="AI10305" s="473"/>
    </row>
    <row r="10306" spans="1:35" s="4" customFormat="1" x14ac:dyDescent="0.25">
      <c r="A10306" s="408">
        <f t="shared" si="154"/>
        <v>10304</v>
      </c>
      <c r="B10306" s="231"/>
      <c r="C10306" s="96"/>
      <c r="D10306" s="408" t="e">
        <f>VLOOKUP(C10306,X$4:Z10307,2,FALSE)</f>
        <v>#N/A</v>
      </c>
      <c r="E10306" s="408" t="e">
        <f>VLOOKUP(C10306,X$4:Z10307,3,FALSE)</f>
        <v>#N/A</v>
      </c>
      <c r="F10306" s="97"/>
      <c r="G10306" s="97"/>
      <c r="H10306" s="116"/>
      <c r="I10306" s="116"/>
      <c r="J10306" s="97"/>
      <c r="AD10306" s="476"/>
      <c r="AI10306" s="473"/>
    </row>
    <row r="10307" spans="1:35" s="4" customFormat="1" x14ac:dyDescent="0.25">
      <c r="A10307" s="408">
        <f t="shared" si="154"/>
        <v>10305</v>
      </c>
      <c r="B10307" s="231"/>
      <c r="C10307" s="96"/>
      <c r="D10307" s="408" t="e">
        <f>VLOOKUP(C10307,X$4:Z10308,2,FALSE)</f>
        <v>#N/A</v>
      </c>
      <c r="E10307" s="408" t="e">
        <f>VLOOKUP(C10307,X$4:Z10308,3,FALSE)</f>
        <v>#N/A</v>
      </c>
      <c r="F10307" s="97"/>
      <c r="G10307" s="97"/>
      <c r="H10307" s="116"/>
      <c r="I10307" s="116"/>
      <c r="J10307" s="97"/>
      <c r="AD10307" s="476"/>
      <c r="AI10307" s="473"/>
    </row>
    <row r="10308" spans="1:35" s="4" customFormat="1" x14ac:dyDescent="0.25">
      <c r="A10308" s="408">
        <f t="shared" si="154"/>
        <v>10306</v>
      </c>
      <c r="B10308" s="231"/>
      <c r="C10308" s="96"/>
      <c r="D10308" s="408" t="e">
        <f>VLOOKUP(C10308,X$4:Z10309,2,FALSE)</f>
        <v>#N/A</v>
      </c>
      <c r="E10308" s="408" t="e">
        <f>VLOOKUP(C10308,X$4:Z10309,3,FALSE)</f>
        <v>#N/A</v>
      </c>
      <c r="F10308" s="97"/>
      <c r="G10308" s="97"/>
      <c r="H10308" s="116"/>
      <c r="I10308" s="116"/>
      <c r="J10308" s="97"/>
      <c r="AD10308" s="476"/>
      <c r="AI10308" s="473"/>
    </row>
    <row r="10309" spans="1:35" s="4" customFormat="1" x14ac:dyDescent="0.25">
      <c r="A10309" s="408">
        <f t="shared" si="154"/>
        <v>10307</v>
      </c>
      <c r="B10309" s="231"/>
      <c r="C10309" s="96"/>
      <c r="D10309" s="408" t="e">
        <f>VLOOKUP(C10309,X$4:Z10310,2,FALSE)</f>
        <v>#N/A</v>
      </c>
      <c r="E10309" s="408" t="e">
        <f>VLOOKUP(C10309,X$4:Z10310,3,FALSE)</f>
        <v>#N/A</v>
      </c>
      <c r="F10309" s="97"/>
      <c r="G10309" s="97"/>
      <c r="H10309" s="116"/>
      <c r="I10309" s="116"/>
      <c r="J10309" s="97"/>
      <c r="AD10309" s="476"/>
      <c r="AI10309" s="473"/>
    </row>
    <row r="10310" spans="1:35" s="4" customFormat="1" x14ac:dyDescent="0.25">
      <c r="A10310" s="408">
        <f t="shared" si="154"/>
        <v>10308</v>
      </c>
      <c r="B10310" s="231"/>
      <c r="C10310" s="96"/>
      <c r="D10310" s="408" t="e">
        <f>VLOOKUP(C10310,X$4:Z10311,2,FALSE)</f>
        <v>#N/A</v>
      </c>
      <c r="E10310" s="408" t="e">
        <f>VLOOKUP(C10310,X$4:Z10311,3,FALSE)</f>
        <v>#N/A</v>
      </c>
      <c r="F10310" s="97"/>
      <c r="G10310" s="97"/>
      <c r="H10310" s="116"/>
      <c r="I10310" s="116"/>
      <c r="J10310" s="97"/>
      <c r="AD10310" s="476"/>
      <c r="AI10310" s="473"/>
    </row>
    <row r="10311" spans="1:35" s="4" customFormat="1" x14ac:dyDescent="0.25">
      <c r="A10311" s="408">
        <f t="shared" si="154"/>
        <v>10309</v>
      </c>
      <c r="B10311" s="231"/>
      <c r="C10311" s="96"/>
      <c r="D10311" s="408" t="e">
        <f>VLOOKUP(C10311,X$4:Z10312,2,FALSE)</f>
        <v>#N/A</v>
      </c>
      <c r="E10311" s="408" t="e">
        <f>VLOOKUP(C10311,X$4:Z10312,3,FALSE)</f>
        <v>#N/A</v>
      </c>
      <c r="F10311" s="97"/>
      <c r="G10311" s="97"/>
      <c r="H10311" s="116"/>
      <c r="I10311" s="116"/>
      <c r="J10311" s="97"/>
      <c r="AD10311" s="476"/>
      <c r="AI10311" s="473"/>
    </row>
    <row r="10312" spans="1:35" s="4" customFormat="1" x14ac:dyDescent="0.25">
      <c r="A10312" s="408">
        <f t="shared" si="154"/>
        <v>10310</v>
      </c>
      <c r="B10312" s="231"/>
      <c r="C10312" s="96"/>
      <c r="D10312" s="408" t="e">
        <f>VLOOKUP(C10312,X$4:Z10313,2,FALSE)</f>
        <v>#N/A</v>
      </c>
      <c r="E10312" s="408" t="e">
        <f>VLOOKUP(C10312,X$4:Z10313,3,FALSE)</f>
        <v>#N/A</v>
      </c>
      <c r="F10312" s="97"/>
      <c r="G10312" s="97"/>
      <c r="H10312" s="116"/>
      <c r="I10312" s="116"/>
      <c r="J10312" s="97"/>
      <c r="AD10312" s="476"/>
      <c r="AI10312" s="473"/>
    </row>
    <row r="10313" spans="1:35" s="4" customFormat="1" x14ac:dyDescent="0.25">
      <c r="A10313" s="408">
        <f t="shared" si="154"/>
        <v>10311</v>
      </c>
      <c r="B10313" s="231"/>
      <c r="C10313" s="96"/>
      <c r="D10313" s="408" t="e">
        <f>VLOOKUP(C10313,X$4:Z10314,2,FALSE)</f>
        <v>#N/A</v>
      </c>
      <c r="E10313" s="408" t="e">
        <f>VLOOKUP(C10313,X$4:Z10314,3,FALSE)</f>
        <v>#N/A</v>
      </c>
      <c r="F10313" s="97"/>
      <c r="G10313" s="97"/>
      <c r="H10313" s="116"/>
      <c r="I10313" s="116"/>
      <c r="J10313" s="97"/>
      <c r="AD10313" s="476"/>
      <c r="AI10313" s="473"/>
    </row>
    <row r="10314" spans="1:35" s="4" customFormat="1" x14ac:dyDescent="0.25">
      <c r="A10314" s="408">
        <f t="shared" si="154"/>
        <v>10312</v>
      </c>
      <c r="B10314" s="231"/>
      <c r="C10314" s="96"/>
      <c r="D10314" s="408" t="e">
        <f>VLOOKUP(C10314,X$4:Z10315,2,FALSE)</f>
        <v>#N/A</v>
      </c>
      <c r="E10314" s="408" t="e">
        <f>VLOOKUP(C10314,X$4:Z10315,3,FALSE)</f>
        <v>#N/A</v>
      </c>
      <c r="F10314" s="97"/>
      <c r="G10314" s="97"/>
      <c r="H10314" s="116"/>
      <c r="I10314" s="116"/>
      <c r="J10314" s="97"/>
      <c r="AD10314" s="476"/>
      <c r="AI10314" s="473"/>
    </row>
    <row r="10315" spans="1:35" s="4" customFormat="1" x14ac:dyDescent="0.25">
      <c r="A10315" s="408">
        <f t="shared" si="154"/>
        <v>10313</v>
      </c>
      <c r="B10315" s="231"/>
      <c r="C10315" s="96"/>
      <c r="D10315" s="408" t="e">
        <f>VLOOKUP(C10315,X$4:Z10316,2,FALSE)</f>
        <v>#N/A</v>
      </c>
      <c r="E10315" s="408" t="e">
        <f>VLOOKUP(C10315,X$4:Z10316,3,FALSE)</f>
        <v>#N/A</v>
      </c>
      <c r="F10315" s="97"/>
      <c r="G10315" s="97"/>
      <c r="H10315" s="116"/>
      <c r="I10315" s="116"/>
      <c r="J10315" s="97"/>
      <c r="AD10315" s="476"/>
      <c r="AI10315" s="473"/>
    </row>
    <row r="10316" spans="1:35" s="4" customFormat="1" x14ac:dyDescent="0.25">
      <c r="A10316" s="408">
        <f t="shared" si="154"/>
        <v>10314</v>
      </c>
      <c r="B10316" s="231"/>
      <c r="C10316" s="96"/>
      <c r="D10316" s="408" t="e">
        <f>VLOOKUP(C10316,X$4:Z10317,2,FALSE)</f>
        <v>#N/A</v>
      </c>
      <c r="E10316" s="408" t="e">
        <f>VLOOKUP(C10316,X$4:Z10317,3,FALSE)</f>
        <v>#N/A</v>
      </c>
      <c r="F10316" s="97"/>
      <c r="G10316" s="97"/>
      <c r="H10316" s="116"/>
      <c r="I10316" s="116"/>
      <c r="J10316" s="97"/>
      <c r="AD10316" s="476"/>
      <c r="AI10316" s="473"/>
    </row>
    <row r="10317" spans="1:35" s="4" customFormat="1" x14ac:dyDescent="0.25">
      <c r="A10317" s="408">
        <f t="shared" si="154"/>
        <v>10315</v>
      </c>
      <c r="B10317" s="231"/>
      <c r="C10317" s="96"/>
      <c r="D10317" s="408" t="e">
        <f>VLOOKUP(C10317,X$4:Z10318,2,FALSE)</f>
        <v>#N/A</v>
      </c>
      <c r="E10317" s="408" t="e">
        <f>VLOOKUP(C10317,X$4:Z10318,3,FALSE)</f>
        <v>#N/A</v>
      </c>
      <c r="F10317" s="97"/>
      <c r="G10317" s="97"/>
      <c r="H10317" s="116"/>
      <c r="I10317" s="116"/>
      <c r="J10317" s="97"/>
      <c r="AD10317" s="476"/>
      <c r="AI10317" s="473"/>
    </row>
    <row r="10318" spans="1:35" s="4" customFormat="1" x14ac:dyDescent="0.25">
      <c r="A10318" s="408">
        <f t="shared" si="154"/>
        <v>10316</v>
      </c>
      <c r="B10318" s="231"/>
      <c r="C10318" s="96"/>
      <c r="D10318" s="408" t="e">
        <f>VLOOKUP(C10318,X$4:Z10319,2,FALSE)</f>
        <v>#N/A</v>
      </c>
      <c r="E10318" s="408" t="e">
        <f>VLOOKUP(C10318,X$4:Z10319,3,FALSE)</f>
        <v>#N/A</v>
      </c>
      <c r="F10318" s="97"/>
      <c r="G10318" s="97"/>
      <c r="H10318" s="116"/>
      <c r="I10318" s="116"/>
      <c r="J10318" s="97"/>
      <c r="AD10318" s="476"/>
      <c r="AI10318" s="473"/>
    </row>
    <row r="10319" spans="1:35" s="4" customFormat="1" x14ac:dyDescent="0.25">
      <c r="A10319" s="408">
        <f t="shared" si="154"/>
        <v>10317</v>
      </c>
      <c r="B10319" s="231"/>
      <c r="C10319" s="96"/>
      <c r="D10319" s="408" t="e">
        <f>VLOOKUP(C10319,X$4:Z10320,2,FALSE)</f>
        <v>#N/A</v>
      </c>
      <c r="E10319" s="408" t="e">
        <f>VLOOKUP(C10319,X$4:Z10320,3,FALSE)</f>
        <v>#N/A</v>
      </c>
      <c r="F10319" s="97"/>
      <c r="G10319" s="97"/>
      <c r="H10319" s="116"/>
      <c r="I10319" s="116"/>
      <c r="J10319" s="97"/>
      <c r="AD10319" s="476"/>
      <c r="AI10319" s="473"/>
    </row>
    <row r="10320" spans="1:35" s="4" customFormat="1" x14ac:dyDescent="0.25">
      <c r="A10320" s="408">
        <f t="shared" si="154"/>
        <v>10318</v>
      </c>
      <c r="B10320" s="231"/>
      <c r="C10320" s="96"/>
      <c r="D10320" s="408" t="e">
        <f>VLOOKUP(C10320,X$4:Z10321,2,FALSE)</f>
        <v>#N/A</v>
      </c>
      <c r="E10320" s="408" t="e">
        <f>VLOOKUP(C10320,X$4:Z10321,3,FALSE)</f>
        <v>#N/A</v>
      </c>
      <c r="F10320" s="97"/>
      <c r="G10320" s="97"/>
      <c r="H10320" s="116"/>
      <c r="I10320" s="116"/>
      <c r="J10320" s="97"/>
      <c r="AD10320" s="476"/>
      <c r="AI10320" s="473"/>
    </row>
    <row r="10321" spans="1:35" s="4" customFormat="1" x14ac:dyDescent="0.25">
      <c r="A10321" s="408">
        <f t="shared" si="154"/>
        <v>10319</v>
      </c>
      <c r="B10321" s="231"/>
      <c r="C10321" s="96"/>
      <c r="D10321" s="408" t="e">
        <f>VLOOKUP(C10321,X$4:Z10322,2,FALSE)</f>
        <v>#N/A</v>
      </c>
      <c r="E10321" s="408" t="e">
        <f>VLOOKUP(C10321,X$4:Z10322,3,FALSE)</f>
        <v>#N/A</v>
      </c>
      <c r="F10321" s="97"/>
      <c r="G10321" s="97"/>
      <c r="H10321" s="116"/>
      <c r="I10321" s="116"/>
      <c r="J10321" s="97"/>
      <c r="AD10321" s="476"/>
      <c r="AI10321" s="473"/>
    </row>
    <row r="10322" spans="1:35" s="4" customFormat="1" x14ac:dyDescent="0.25">
      <c r="A10322" s="408">
        <f t="shared" si="154"/>
        <v>10320</v>
      </c>
      <c r="B10322" s="231"/>
      <c r="C10322" s="96"/>
      <c r="D10322" s="408" t="e">
        <f>VLOOKUP(C10322,X$4:Z10323,2,FALSE)</f>
        <v>#N/A</v>
      </c>
      <c r="E10322" s="408" t="e">
        <f>VLOOKUP(C10322,X$4:Z10323,3,FALSE)</f>
        <v>#N/A</v>
      </c>
      <c r="F10322" s="97"/>
      <c r="G10322" s="97"/>
      <c r="H10322" s="116"/>
      <c r="I10322" s="116"/>
      <c r="J10322" s="97"/>
      <c r="AD10322" s="476"/>
      <c r="AI10322" s="473"/>
    </row>
    <row r="10323" spans="1:35" s="4" customFormat="1" x14ac:dyDescent="0.25">
      <c r="A10323" s="408">
        <f t="shared" si="154"/>
        <v>10321</v>
      </c>
      <c r="B10323" s="231"/>
      <c r="C10323" s="96"/>
      <c r="D10323" s="408" t="e">
        <f>VLOOKUP(C10323,X$4:Z10324,2,FALSE)</f>
        <v>#N/A</v>
      </c>
      <c r="E10323" s="408" t="e">
        <f>VLOOKUP(C10323,X$4:Z10324,3,FALSE)</f>
        <v>#N/A</v>
      </c>
      <c r="F10323" s="97"/>
      <c r="G10323" s="97"/>
      <c r="H10323" s="116"/>
      <c r="I10323" s="116"/>
      <c r="J10323" s="97"/>
      <c r="AD10323" s="476"/>
      <c r="AI10323" s="473"/>
    </row>
    <row r="10324" spans="1:35" s="4" customFormat="1" x14ac:dyDescent="0.25">
      <c r="A10324" s="408">
        <f t="shared" si="154"/>
        <v>10322</v>
      </c>
      <c r="B10324" s="231"/>
      <c r="C10324" s="96"/>
      <c r="D10324" s="408" t="e">
        <f>VLOOKUP(C10324,X$4:Z10325,2,FALSE)</f>
        <v>#N/A</v>
      </c>
      <c r="E10324" s="408" t="e">
        <f>VLOOKUP(C10324,X$4:Z10325,3,FALSE)</f>
        <v>#N/A</v>
      </c>
      <c r="F10324" s="97"/>
      <c r="G10324" s="97"/>
      <c r="H10324" s="116"/>
      <c r="I10324" s="116"/>
      <c r="J10324" s="97"/>
      <c r="AD10324" s="476"/>
      <c r="AI10324" s="473"/>
    </row>
    <row r="10325" spans="1:35" s="4" customFormat="1" x14ac:dyDescent="0.25">
      <c r="A10325" s="408">
        <f t="shared" si="154"/>
        <v>10323</v>
      </c>
      <c r="B10325" s="231"/>
      <c r="C10325" s="96"/>
      <c r="D10325" s="408" t="e">
        <f>VLOOKUP(C10325,X$4:Z10326,2,FALSE)</f>
        <v>#N/A</v>
      </c>
      <c r="E10325" s="408" t="e">
        <f>VLOOKUP(C10325,X$4:Z10326,3,FALSE)</f>
        <v>#N/A</v>
      </c>
      <c r="F10325" s="97"/>
      <c r="G10325" s="97"/>
      <c r="H10325" s="116"/>
      <c r="I10325" s="116"/>
      <c r="J10325" s="97"/>
      <c r="AD10325" s="476"/>
      <c r="AI10325" s="473"/>
    </row>
    <row r="10326" spans="1:35" s="4" customFormat="1" x14ac:dyDescent="0.25">
      <c r="A10326" s="408">
        <f t="shared" si="154"/>
        <v>10324</v>
      </c>
      <c r="B10326" s="231"/>
      <c r="C10326" s="96"/>
      <c r="D10326" s="408" t="e">
        <f>VLOOKUP(C10326,X$4:Z10327,2,FALSE)</f>
        <v>#N/A</v>
      </c>
      <c r="E10326" s="408" t="e">
        <f>VLOOKUP(C10326,X$4:Z10327,3,FALSE)</f>
        <v>#N/A</v>
      </c>
      <c r="F10326" s="97"/>
      <c r="G10326" s="97"/>
      <c r="H10326" s="116"/>
      <c r="I10326" s="116"/>
      <c r="J10326" s="97"/>
      <c r="AD10326" s="476"/>
      <c r="AI10326" s="473"/>
    </row>
    <row r="10327" spans="1:35" s="4" customFormat="1" x14ac:dyDescent="0.25">
      <c r="A10327" s="408">
        <f t="shared" si="154"/>
        <v>10325</v>
      </c>
      <c r="B10327" s="231"/>
      <c r="C10327" s="96"/>
      <c r="D10327" s="408" t="e">
        <f>VLOOKUP(C10327,X$4:Z10328,2,FALSE)</f>
        <v>#N/A</v>
      </c>
      <c r="E10327" s="408" t="e">
        <f>VLOOKUP(C10327,X$4:Z10328,3,FALSE)</f>
        <v>#N/A</v>
      </c>
      <c r="F10327" s="97"/>
      <c r="G10327" s="97"/>
      <c r="H10327" s="116"/>
      <c r="I10327" s="116"/>
      <c r="J10327" s="97"/>
      <c r="AD10327" s="476"/>
      <c r="AI10327" s="473"/>
    </row>
    <row r="10328" spans="1:35" s="4" customFormat="1" x14ac:dyDescent="0.25">
      <c r="A10328" s="408">
        <f t="shared" si="154"/>
        <v>10326</v>
      </c>
      <c r="B10328" s="231"/>
      <c r="C10328" s="96"/>
      <c r="D10328" s="408" t="e">
        <f>VLOOKUP(C10328,X$4:Z10329,2,FALSE)</f>
        <v>#N/A</v>
      </c>
      <c r="E10328" s="408" t="e">
        <f>VLOOKUP(C10328,X$4:Z10329,3,FALSE)</f>
        <v>#N/A</v>
      </c>
      <c r="F10328" s="97"/>
      <c r="G10328" s="97"/>
      <c r="H10328" s="116"/>
      <c r="I10328" s="116"/>
      <c r="J10328" s="97"/>
      <c r="AD10328" s="476"/>
      <c r="AI10328" s="473"/>
    </row>
    <row r="10329" spans="1:35" s="4" customFormat="1" x14ac:dyDescent="0.25">
      <c r="A10329" s="408">
        <f t="shared" si="154"/>
        <v>10327</v>
      </c>
      <c r="B10329" s="231"/>
      <c r="C10329" s="96"/>
      <c r="D10329" s="408" t="e">
        <f>VLOOKUP(C10329,X$4:Z10330,2,FALSE)</f>
        <v>#N/A</v>
      </c>
      <c r="E10329" s="408" t="e">
        <f>VLOOKUP(C10329,X$4:Z10330,3,FALSE)</f>
        <v>#N/A</v>
      </c>
      <c r="F10329" s="97"/>
      <c r="G10329" s="97"/>
      <c r="H10329" s="116"/>
      <c r="I10329" s="116"/>
      <c r="J10329" s="97"/>
      <c r="AD10329" s="476"/>
      <c r="AI10329" s="473"/>
    </row>
    <row r="10330" spans="1:35" s="4" customFormat="1" x14ac:dyDescent="0.25">
      <c r="A10330" s="408">
        <f t="shared" si="154"/>
        <v>10328</v>
      </c>
      <c r="B10330" s="231"/>
      <c r="C10330" s="96"/>
      <c r="D10330" s="408" t="e">
        <f>VLOOKUP(C10330,X$4:Z10331,2,FALSE)</f>
        <v>#N/A</v>
      </c>
      <c r="E10330" s="408" t="e">
        <f>VLOOKUP(C10330,X$4:Z10331,3,FALSE)</f>
        <v>#N/A</v>
      </c>
      <c r="F10330" s="97"/>
      <c r="G10330" s="97"/>
      <c r="H10330" s="116"/>
      <c r="I10330" s="116"/>
      <c r="J10330" s="97"/>
      <c r="AD10330" s="476"/>
      <c r="AI10330" s="473"/>
    </row>
    <row r="10331" spans="1:35" s="4" customFormat="1" x14ac:dyDescent="0.25">
      <c r="A10331" s="408">
        <f t="shared" si="154"/>
        <v>10329</v>
      </c>
      <c r="B10331" s="231"/>
      <c r="C10331" s="96"/>
      <c r="D10331" s="408" t="e">
        <f>VLOOKUP(C10331,X$4:Z10332,2,FALSE)</f>
        <v>#N/A</v>
      </c>
      <c r="E10331" s="408" t="e">
        <f>VLOOKUP(C10331,X$4:Z10332,3,FALSE)</f>
        <v>#N/A</v>
      </c>
      <c r="F10331" s="97"/>
      <c r="G10331" s="97"/>
      <c r="H10331" s="116"/>
      <c r="I10331" s="116"/>
      <c r="J10331" s="97"/>
      <c r="AD10331" s="476"/>
      <c r="AI10331" s="473"/>
    </row>
    <row r="10332" spans="1:35" s="4" customFormat="1" x14ac:dyDescent="0.25">
      <c r="A10332" s="408">
        <f t="shared" si="154"/>
        <v>10330</v>
      </c>
      <c r="B10332" s="231"/>
      <c r="C10332" s="96"/>
      <c r="D10332" s="408" t="e">
        <f>VLOOKUP(C10332,X$4:Z10333,2,FALSE)</f>
        <v>#N/A</v>
      </c>
      <c r="E10332" s="408" t="e">
        <f>VLOOKUP(C10332,X$4:Z10333,3,FALSE)</f>
        <v>#N/A</v>
      </c>
      <c r="F10332" s="97"/>
      <c r="G10332" s="97"/>
      <c r="H10332" s="116"/>
      <c r="I10332" s="116"/>
      <c r="J10332" s="97"/>
      <c r="AD10332" s="476"/>
      <c r="AI10332" s="473"/>
    </row>
    <row r="10333" spans="1:35" s="4" customFormat="1" x14ac:dyDescent="0.25">
      <c r="A10333" s="408">
        <f t="shared" si="154"/>
        <v>10331</v>
      </c>
      <c r="B10333" s="231"/>
      <c r="C10333" s="96"/>
      <c r="D10333" s="408" t="e">
        <f>VLOOKUP(C10333,X$4:Z10334,2,FALSE)</f>
        <v>#N/A</v>
      </c>
      <c r="E10333" s="408" t="e">
        <f>VLOOKUP(C10333,X$4:Z10334,3,FALSE)</f>
        <v>#N/A</v>
      </c>
      <c r="F10333" s="97"/>
      <c r="G10333" s="97"/>
      <c r="H10333" s="116"/>
      <c r="I10333" s="116"/>
      <c r="J10333" s="97"/>
      <c r="AD10333" s="476"/>
      <c r="AI10333" s="473"/>
    </row>
    <row r="10334" spans="1:35" s="4" customFormat="1" x14ac:dyDescent="0.25">
      <c r="A10334" s="408">
        <f t="shared" si="154"/>
        <v>10332</v>
      </c>
      <c r="B10334" s="231"/>
      <c r="C10334" s="96"/>
      <c r="D10334" s="408" t="e">
        <f>VLOOKUP(C10334,X$4:Z10335,2,FALSE)</f>
        <v>#N/A</v>
      </c>
      <c r="E10334" s="408" t="e">
        <f>VLOOKUP(C10334,X$4:Z10335,3,FALSE)</f>
        <v>#N/A</v>
      </c>
      <c r="F10334" s="97"/>
      <c r="G10334" s="97"/>
      <c r="H10334" s="116"/>
      <c r="I10334" s="116"/>
      <c r="J10334" s="97"/>
      <c r="AD10334" s="476"/>
      <c r="AI10334" s="473"/>
    </row>
    <row r="10335" spans="1:35" s="4" customFormat="1" x14ac:dyDescent="0.25">
      <c r="A10335" s="408">
        <f t="shared" si="154"/>
        <v>10333</v>
      </c>
      <c r="B10335" s="231"/>
      <c r="C10335" s="96"/>
      <c r="D10335" s="408" t="e">
        <f>VLOOKUP(C10335,X$4:Z10336,2,FALSE)</f>
        <v>#N/A</v>
      </c>
      <c r="E10335" s="408" t="e">
        <f>VLOOKUP(C10335,X$4:Z10336,3,FALSE)</f>
        <v>#N/A</v>
      </c>
      <c r="F10335" s="97"/>
      <c r="G10335" s="97"/>
      <c r="H10335" s="116"/>
      <c r="I10335" s="116"/>
      <c r="J10335" s="97"/>
      <c r="AD10335" s="476"/>
      <c r="AI10335" s="473"/>
    </row>
    <row r="10336" spans="1:35" s="4" customFormat="1" x14ac:dyDescent="0.25">
      <c r="A10336" s="408">
        <f t="shared" si="154"/>
        <v>10334</v>
      </c>
      <c r="B10336" s="231"/>
      <c r="C10336" s="96"/>
      <c r="D10336" s="408" t="e">
        <f>VLOOKUP(C10336,X$4:Z10337,2,FALSE)</f>
        <v>#N/A</v>
      </c>
      <c r="E10336" s="408" t="e">
        <f>VLOOKUP(C10336,X$4:Z10337,3,FALSE)</f>
        <v>#N/A</v>
      </c>
      <c r="F10336" s="97"/>
      <c r="G10336" s="97"/>
      <c r="H10336" s="116"/>
      <c r="I10336" s="116"/>
      <c r="J10336" s="97"/>
      <c r="AD10336" s="476"/>
      <c r="AI10336" s="473"/>
    </row>
    <row r="10337" spans="1:35" s="4" customFormat="1" x14ac:dyDescent="0.25">
      <c r="A10337" s="408">
        <f t="shared" si="154"/>
        <v>10335</v>
      </c>
      <c r="B10337" s="231"/>
      <c r="C10337" s="96"/>
      <c r="D10337" s="408" t="e">
        <f>VLOOKUP(C10337,X$4:Z10338,2,FALSE)</f>
        <v>#N/A</v>
      </c>
      <c r="E10337" s="408" t="e">
        <f>VLOOKUP(C10337,X$4:Z10338,3,FALSE)</f>
        <v>#N/A</v>
      </c>
      <c r="F10337" s="97"/>
      <c r="G10337" s="97"/>
      <c r="H10337" s="116"/>
      <c r="I10337" s="116"/>
      <c r="J10337" s="97"/>
      <c r="AD10337" s="476"/>
      <c r="AI10337" s="473"/>
    </row>
    <row r="10338" spans="1:35" s="4" customFormat="1" x14ac:dyDescent="0.25">
      <c r="A10338" s="408">
        <f t="shared" si="154"/>
        <v>10336</v>
      </c>
      <c r="B10338" s="231"/>
      <c r="C10338" s="96"/>
      <c r="D10338" s="408" t="e">
        <f>VLOOKUP(C10338,X$4:Z10339,2,FALSE)</f>
        <v>#N/A</v>
      </c>
      <c r="E10338" s="408" t="e">
        <f>VLOOKUP(C10338,X$4:Z10339,3,FALSE)</f>
        <v>#N/A</v>
      </c>
      <c r="F10338" s="97"/>
      <c r="G10338" s="97"/>
      <c r="H10338" s="116"/>
      <c r="I10338" s="116"/>
      <c r="J10338" s="97"/>
      <c r="AD10338" s="476"/>
      <c r="AI10338" s="473"/>
    </row>
    <row r="10339" spans="1:35" s="4" customFormat="1" x14ac:dyDescent="0.25">
      <c r="A10339" s="408">
        <f t="shared" si="154"/>
        <v>10337</v>
      </c>
      <c r="B10339" s="231"/>
      <c r="C10339" s="96"/>
      <c r="D10339" s="408" t="e">
        <f>VLOOKUP(C10339,X$4:Z10340,2,FALSE)</f>
        <v>#N/A</v>
      </c>
      <c r="E10339" s="408" t="e">
        <f>VLOOKUP(C10339,X$4:Z10340,3,FALSE)</f>
        <v>#N/A</v>
      </c>
      <c r="F10339" s="97"/>
      <c r="G10339" s="97"/>
      <c r="H10339" s="116"/>
      <c r="I10339" s="116"/>
      <c r="J10339" s="97"/>
      <c r="AD10339" s="476"/>
      <c r="AI10339" s="473"/>
    </row>
    <row r="10340" spans="1:35" s="4" customFormat="1" x14ac:dyDescent="0.25">
      <c r="A10340" s="408">
        <f t="shared" ref="A10340:A10403" si="155">ROW()-2</f>
        <v>10338</v>
      </c>
      <c r="B10340" s="231"/>
      <c r="C10340" s="96"/>
      <c r="D10340" s="408" t="e">
        <f>VLOOKUP(C10340,X$4:Z10341,2,FALSE)</f>
        <v>#N/A</v>
      </c>
      <c r="E10340" s="408" t="e">
        <f>VLOOKUP(C10340,X$4:Z10341,3,FALSE)</f>
        <v>#N/A</v>
      </c>
      <c r="F10340" s="97"/>
      <c r="G10340" s="97"/>
      <c r="H10340" s="116"/>
      <c r="I10340" s="116"/>
      <c r="J10340" s="97"/>
      <c r="AD10340" s="476"/>
      <c r="AI10340" s="473"/>
    </row>
    <row r="10341" spans="1:35" s="4" customFormat="1" x14ac:dyDescent="0.25">
      <c r="A10341" s="408">
        <f t="shared" si="155"/>
        <v>10339</v>
      </c>
      <c r="B10341" s="231"/>
      <c r="C10341" s="96"/>
      <c r="D10341" s="408" t="e">
        <f>VLOOKUP(C10341,X$4:Z10342,2,FALSE)</f>
        <v>#N/A</v>
      </c>
      <c r="E10341" s="408" t="e">
        <f>VLOOKUP(C10341,X$4:Z10342,3,FALSE)</f>
        <v>#N/A</v>
      </c>
      <c r="F10341" s="97"/>
      <c r="G10341" s="97"/>
      <c r="H10341" s="116"/>
      <c r="I10341" s="116"/>
      <c r="J10341" s="97"/>
      <c r="AD10341" s="476"/>
      <c r="AI10341" s="473"/>
    </row>
    <row r="10342" spans="1:35" s="4" customFormat="1" x14ac:dyDescent="0.25">
      <c r="A10342" s="408">
        <f t="shared" si="155"/>
        <v>10340</v>
      </c>
      <c r="B10342" s="231"/>
      <c r="C10342" s="96"/>
      <c r="D10342" s="408" t="e">
        <f>VLOOKUP(C10342,X$4:Z10343,2,FALSE)</f>
        <v>#N/A</v>
      </c>
      <c r="E10342" s="408" t="e">
        <f>VLOOKUP(C10342,X$4:Z10343,3,FALSE)</f>
        <v>#N/A</v>
      </c>
      <c r="F10342" s="97"/>
      <c r="G10342" s="97"/>
      <c r="H10342" s="116"/>
      <c r="I10342" s="116"/>
      <c r="J10342" s="97"/>
      <c r="AD10342" s="476"/>
      <c r="AI10342" s="473"/>
    </row>
    <row r="10343" spans="1:35" s="4" customFormat="1" x14ac:dyDescent="0.25">
      <c r="A10343" s="408">
        <f t="shared" si="155"/>
        <v>10341</v>
      </c>
      <c r="B10343" s="231"/>
      <c r="C10343" s="96"/>
      <c r="D10343" s="408" t="e">
        <f>VLOOKUP(C10343,X$4:Z10344,2,FALSE)</f>
        <v>#N/A</v>
      </c>
      <c r="E10343" s="408" t="e">
        <f>VLOOKUP(C10343,X$4:Z10344,3,FALSE)</f>
        <v>#N/A</v>
      </c>
      <c r="F10343" s="97"/>
      <c r="G10343" s="97"/>
      <c r="H10343" s="116"/>
      <c r="I10343" s="116"/>
      <c r="J10343" s="97"/>
      <c r="AD10343" s="476"/>
      <c r="AI10343" s="473"/>
    </row>
    <row r="10344" spans="1:35" s="4" customFormat="1" x14ac:dyDescent="0.25">
      <c r="A10344" s="408">
        <f t="shared" si="155"/>
        <v>10342</v>
      </c>
      <c r="B10344" s="231"/>
      <c r="C10344" s="96"/>
      <c r="D10344" s="408" t="e">
        <f>VLOOKUP(C10344,X$4:Z10345,2,FALSE)</f>
        <v>#N/A</v>
      </c>
      <c r="E10344" s="408" t="e">
        <f>VLOOKUP(C10344,X$4:Z10345,3,FALSE)</f>
        <v>#N/A</v>
      </c>
      <c r="F10344" s="97"/>
      <c r="G10344" s="97"/>
      <c r="H10344" s="116"/>
      <c r="I10344" s="116"/>
      <c r="J10344" s="97"/>
      <c r="AD10344" s="476"/>
      <c r="AI10344" s="473"/>
    </row>
    <row r="10345" spans="1:35" s="4" customFormat="1" x14ac:dyDescent="0.25">
      <c r="A10345" s="408">
        <f t="shared" si="155"/>
        <v>10343</v>
      </c>
      <c r="B10345" s="231"/>
      <c r="C10345" s="96"/>
      <c r="D10345" s="408" t="e">
        <f>VLOOKUP(C10345,X$4:Z10346,2,FALSE)</f>
        <v>#N/A</v>
      </c>
      <c r="E10345" s="408" t="e">
        <f>VLOOKUP(C10345,X$4:Z10346,3,FALSE)</f>
        <v>#N/A</v>
      </c>
      <c r="F10345" s="97"/>
      <c r="G10345" s="97"/>
      <c r="H10345" s="116"/>
      <c r="I10345" s="116"/>
      <c r="J10345" s="97"/>
      <c r="AD10345" s="476"/>
      <c r="AI10345" s="473"/>
    </row>
    <row r="10346" spans="1:35" s="4" customFormat="1" x14ac:dyDescent="0.25">
      <c r="A10346" s="408">
        <f t="shared" si="155"/>
        <v>10344</v>
      </c>
      <c r="B10346" s="231"/>
      <c r="C10346" s="96"/>
      <c r="D10346" s="408" t="e">
        <f>VLOOKUP(C10346,X$4:Z10347,2,FALSE)</f>
        <v>#N/A</v>
      </c>
      <c r="E10346" s="408" t="e">
        <f>VLOOKUP(C10346,X$4:Z10347,3,FALSE)</f>
        <v>#N/A</v>
      </c>
      <c r="F10346" s="97"/>
      <c r="G10346" s="97"/>
      <c r="H10346" s="116"/>
      <c r="I10346" s="116"/>
      <c r="J10346" s="97"/>
      <c r="AD10346" s="476"/>
      <c r="AI10346" s="473"/>
    </row>
    <row r="10347" spans="1:35" s="4" customFormat="1" x14ac:dyDescent="0.25">
      <c r="A10347" s="408">
        <f t="shared" si="155"/>
        <v>10345</v>
      </c>
      <c r="B10347" s="231"/>
      <c r="C10347" s="96"/>
      <c r="D10347" s="408" t="e">
        <f>VLOOKUP(C10347,X$4:Z10348,2,FALSE)</f>
        <v>#N/A</v>
      </c>
      <c r="E10347" s="408" t="e">
        <f>VLOOKUP(C10347,X$4:Z10348,3,FALSE)</f>
        <v>#N/A</v>
      </c>
      <c r="F10347" s="97"/>
      <c r="G10347" s="97"/>
      <c r="H10347" s="116"/>
      <c r="I10347" s="116"/>
      <c r="J10347" s="97"/>
      <c r="AD10347" s="476"/>
      <c r="AI10347" s="473"/>
    </row>
    <row r="10348" spans="1:35" s="4" customFormat="1" x14ac:dyDescent="0.25">
      <c r="A10348" s="408">
        <f t="shared" si="155"/>
        <v>10346</v>
      </c>
      <c r="B10348" s="231"/>
      <c r="C10348" s="96"/>
      <c r="D10348" s="408" t="e">
        <f>VLOOKUP(C10348,X$4:Z10349,2,FALSE)</f>
        <v>#N/A</v>
      </c>
      <c r="E10348" s="408" t="e">
        <f>VLOOKUP(C10348,X$4:Z10349,3,FALSE)</f>
        <v>#N/A</v>
      </c>
      <c r="F10348" s="97"/>
      <c r="G10348" s="97"/>
      <c r="H10348" s="116"/>
      <c r="I10348" s="116"/>
      <c r="J10348" s="97"/>
      <c r="AD10348" s="476"/>
      <c r="AI10348" s="473"/>
    </row>
    <row r="10349" spans="1:35" s="4" customFormat="1" x14ac:dyDescent="0.25">
      <c r="A10349" s="408">
        <f t="shared" si="155"/>
        <v>10347</v>
      </c>
      <c r="B10349" s="231"/>
      <c r="C10349" s="96"/>
      <c r="D10349" s="408" t="e">
        <f>VLOOKUP(C10349,X$4:Z10350,2,FALSE)</f>
        <v>#N/A</v>
      </c>
      <c r="E10349" s="408" t="e">
        <f>VLOOKUP(C10349,X$4:Z10350,3,FALSE)</f>
        <v>#N/A</v>
      </c>
      <c r="F10349" s="97"/>
      <c r="G10349" s="97"/>
      <c r="H10349" s="116"/>
      <c r="I10349" s="116"/>
      <c r="J10349" s="97"/>
      <c r="AD10349" s="476"/>
      <c r="AI10349" s="473"/>
    </row>
    <row r="10350" spans="1:35" s="4" customFormat="1" x14ac:dyDescent="0.25">
      <c r="A10350" s="408">
        <f t="shared" si="155"/>
        <v>10348</v>
      </c>
      <c r="B10350" s="231"/>
      <c r="C10350" s="96"/>
      <c r="D10350" s="408" t="e">
        <f>VLOOKUP(C10350,X$4:Z10351,2,FALSE)</f>
        <v>#N/A</v>
      </c>
      <c r="E10350" s="408" t="e">
        <f>VLOOKUP(C10350,X$4:Z10351,3,FALSE)</f>
        <v>#N/A</v>
      </c>
      <c r="F10350" s="97"/>
      <c r="G10350" s="97"/>
      <c r="H10350" s="116"/>
      <c r="I10350" s="116"/>
      <c r="J10350" s="97"/>
      <c r="AD10350" s="476"/>
      <c r="AI10350" s="473"/>
    </row>
    <row r="10351" spans="1:35" s="4" customFormat="1" x14ac:dyDescent="0.25">
      <c r="A10351" s="408">
        <f t="shared" si="155"/>
        <v>10349</v>
      </c>
      <c r="B10351" s="231"/>
      <c r="C10351" s="96"/>
      <c r="D10351" s="408" t="e">
        <f>VLOOKUP(C10351,X$4:Z10352,2,FALSE)</f>
        <v>#N/A</v>
      </c>
      <c r="E10351" s="408" t="e">
        <f>VLOOKUP(C10351,X$4:Z10352,3,FALSE)</f>
        <v>#N/A</v>
      </c>
      <c r="F10351" s="97"/>
      <c r="G10351" s="97"/>
      <c r="H10351" s="116"/>
      <c r="I10351" s="116"/>
      <c r="J10351" s="97"/>
      <c r="AD10351" s="476"/>
      <c r="AI10351" s="473"/>
    </row>
    <row r="10352" spans="1:35" s="4" customFormat="1" x14ac:dyDescent="0.25">
      <c r="A10352" s="408">
        <f t="shared" si="155"/>
        <v>10350</v>
      </c>
      <c r="B10352" s="231"/>
      <c r="C10352" s="96"/>
      <c r="D10352" s="408" t="e">
        <f>VLOOKUP(C10352,X$4:Z10353,2,FALSE)</f>
        <v>#N/A</v>
      </c>
      <c r="E10352" s="408" t="e">
        <f>VLOOKUP(C10352,X$4:Z10353,3,FALSE)</f>
        <v>#N/A</v>
      </c>
      <c r="F10352" s="97"/>
      <c r="G10352" s="97"/>
      <c r="H10352" s="116"/>
      <c r="I10352" s="116"/>
      <c r="J10352" s="97"/>
      <c r="AD10352" s="476"/>
      <c r="AI10352" s="473"/>
    </row>
    <row r="10353" spans="1:35" s="4" customFormat="1" x14ac:dyDescent="0.25">
      <c r="A10353" s="408">
        <f t="shared" si="155"/>
        <v>10351</v>
      </c>
      <c r="B10353" s="231"/>
      <c r="C10353" s="96"/>
      <c r="D10353" s="408" t="e">
        <f>VLOOKUP(C10353,X$4:Z10354,2,FALSE)</f>
        <v>#N/A</v>
      </c>
      <c r="E10353" s="408" t="e">
        <f>VLOOKUP(C10353,X$4:Z10354,3,FALSE)</f>
        <v>#N/A</v>
      </c>
      <c r="F10353" s="97"/>
      <c r="G10353" s="97"/>
      <c r="H10353" s="116"/>
      <c r="I10353" s="116"/>
      <c r="J10353" s="97"/>
      <c r="AD10353" s="476"/>
      <c r="AI10353" s="473"/>
    </row>
    <row r="10354" spans="1:35" s="4" customFormat="1" x14ac:dyDescent="0.25">
      <c r="A10354" s="408">
        <f t="shared" si="155"/>
        <v>10352</v>
      </c>
      <c r="B10354" s="231"/>
      <c r="C10354" s="96"/>
      <c r="D10354" s="408" t="e">
        <f>VLOOKUP(C10354,X$4:Z10355,2,FALSE)</f>
        <v>#N/A</v>
      </c>
      <c r="E10354" s="408" t="e">
        <f>VLOOKUP(C10354,X$4:Z10355,3,FALSE)</f>
        <v>#N/A</v>
      </c>
      <c r="F10354" s="97"/>
      <c r="G10354" s="97"/>
      <c r="H10354" s="116"/>
      <c r="I10354" s="116"/>
      <c r="J10354" s="97"/>
      <c r="AD10354" s="476"/>
      <c r="AI10354" s="473"/>
    </row>
    <row r="10355" spans="1:35" s="4" customFormat="1" x14ac:dyDescent="0.25">
      <c r="A10355" s="408">
        <f t="shared" si="155"/>
        <v>10353</v>
      </c>
      <c r="B10355" s="231"/>
      <c r="C10355" s="96"/>
      <c r="D10355" s="408" t="e">
        <f>VLOOKUP(C10355,X$4:Z10356,2,FALSE)</f>
        <v>#N/A</v>
      </c>
      <c r="E10355" s="408" t="e">
        <f>VLOOKUP(C10355,X$4:Z10356,3,FALSE)</f>
        <v>#N/A</v>
      </c>
      <c r="F10355" s="97"/>
      <c r="G10355" s="97"/>
      <c r="H10355" s="116"/>
      <c r="I10355" s="116"/>
      <c r="J10355" s="97"/>
      <c r="AD10355" s="476"/>
      <c r="AI10355" s="473"/>
    </row>
    <row r="10356" spans="1:35" s="4" customFormat="1" x14ac:dyDescent="0.25">
      <c r="A10356" s="408">
        <f t="shared" si="155"/>
        <v>10354</v>
      </c>
      <c r="B10356" s="231"/>
      <c r="C10356" s="96"/>
      <c r="D10356" s="408" t="e">
        <f>VLOOKUP(C10356,X$4:Z10357,2,FALSE)</f>
        <v>#N/A</v>
      </c>
      <c r="E10356" s="408" t="e">
        <f>VLOOKUP(C10356,X$4:Z10357,3,FALSE)</f>
        <v>#N/A</v>
      </c>
      <c r="F10356" s="97"/>
      <c r="G10356" s="97"/>
      <c r="H10356" s="116"/>
      <c r="I10356" s="116"/>
      <c r="J10356" s="97"/>
      <c r="AD10356" s="476"/>
      <c r="AI10356" s="473"/>
    </row>
    <row r="10357" spans="1:35" s="4" customFormat="1" x14ac:dyDescent="0.25">
      <c r="A10357" s="408">
        <f t="shared" si="155"/>
        <v>10355</v>
      </c>
      <c r="B10357" s="231"/>
      <c r="C10357" s="96"/>
      <c r="D10357" s="408" t="e">
        <f>VLOOKUP(C10357,X$4:Z10358,2,FALSE)</f>
        <v>#N/A</v>
      </c>
      <c r="E10357" s="408" t="e">
        <f>VLOOKUP(C10357,X$4:Z10358,3,FALSE)</f>
        <v>#N/A</v>
      </c>
      <c r="F10357" s="97"/>
      <c r="G10357" s="97"/>
      <c r="H10357" s="116"/>
      <c r="I10357" s="116"/>
      <c r="J10357" s="97"/>
      <c r="AD10357" s="476"/>
      <c r="AI10357" s="473"/>
    </row>
    <row r="10358" spans="1:35" s="4" customFormat="1" x14ac:dyDescent="0.25">
      <c r="A10358" s="408">
        <f t="shared" si="155"/>
        <v>10356</v>
      </c>
      <c r="B10358" s="231"/>
      <c r="C10358" s="96"/>
      <c r="D10358" s="408" t="e">
        <f>VLOOKUP(C10358,X$4:Z10359,2,FALSE)</f>
        <v>#N/A</v>
      </c>
      <c r="E10358" s="408" t="e">
        <f>VLOOKUP(C10358,X$4:Z10359,3,FALSE)</f>
        <v>#N/A</v>
      </c>
      <c r="F10358" s="97"/>
      <c r="G10358" s="97"/>
      <c r="H10358" s="116"/>
      <c r="I10358" s="116"/>
      <c r="J10358" s="97"/>
      <c r="AD10358" s="476"/>
      <c r="AI10358" s="473"/>
    </row>
    <row r="10359" spans="1:35" s="4" customFormat="1" x14ac:dyDescent="0.25">
      <c r="A10359" s="408">
        <f t="shared" si="155"/>
        <v>10357</v>
      </c>
      <c r="B10359" s="231"/>
      <c r="C10359" s="96"/>
      <c r="D10359" s="408" t="e">
        <f>VLOOKUP(C10359,X$4:Z10360,2,FALSE)</f>
        <v>#N/A</v>
      </c>
      <c r="E10359" s="408" t="e">
        <f>VLOOKUP(C10359,X$4:Z10360,3,FALSE)</f>
        <v>#N/A</v>
      </c>
      <c r="F10359" s="97"/>
      <c r="G10359" s="97"/>
      <c r="H10359" s="116"/>
      <c r="I10359" s="116"/>
      <c r="J10359" s="97"/>
      <c r="AD10359" s="476"/>
      <c r="AI10359" s="473"/>
    </row>
    <row r="10360" spans="1:35" s="4" customFormat="1" x14ac:dyDescent="0.25">
      <c r="A10360" s="408">
        <f t="shared" si="155"/>
        <v>10358</v>
      </c>
      <c r="B10360" s="231"/>
      <c r="C10360" s="96"/>
      <c r="D10360" s="408" t="e">
        <f>VLOOKUP(C10360,X$4:Z10361,2,FALSE)</f>
        <v>#N/A</v>
      </c>
      <c r="E10360" s="408" t="e">
        <f>VLOOKUP(C10360,X$4:Z10361,3,FALSE)</f>
        <v>#N/A</v>
      </c>
      <c r="F10360" s="97"/>
      <c r="G10360" s="97"/>
      <c r="H10360" s="116"/>
      <c r="I10360" s="116"/>
      <c r="J10360" s="97"/>
      <c r="AD10360" s="476"/>
      <c r="AI10360" s="473"/>
    </row>
    <row r="10361" spans="1:35" s="4" customFormat="1" x14ac:dyDescent="0.25">
      <c r="A10361" s="408">
        <f t="shared" si="155"/>
        <v>10359</v>
      </c>
      <c r="B10361" s="231"/>
      <c r="C10361" s="96"/>
      <c r="D10361" s="408" t="e">
        <f>VLOOKUP(C10361,X$4:Z10362,2,FALSE)</f>
        <v>#N/A</v>
      </c>
      <c r="E10361" s="408" t="e">
        <f>VLOOKUP(C10361,X$4:Z10362,3,FALSE)</f>
        <v>#N/A</v>
      </c>
      <c r="F10361" s="97"/>
      <c r="G10361" s="97"/>
      <c r="H10361" s="116"/>
      <c r="I10361" s="116"/>
      <c r="J10361" s="97"/>
      <c r="AD10361" s="476"/>
      <c r="AI10361" s="473"/>
    </row>
    <row r="10362" spans="1:35" s="4" customFormat="1" x14ac:dyDescent="0.25">
      <c r="A10362" s="408">
        <f t="shared" si="155"/>
        <v>10360</v>
      </c>
      <c r="B10362" s="231"/>
      <c r="C10362" s="96"/>
      <c r="D10362" s="408" t="e">
        <f>VLOOKUP(C10362,X$4:Z10363,2,FALSE)</f>
        <v>#N/A</v>
      </c>
      <c r="E10362" s="408" t="e">
        <f>VLOOKUP(C10362,X$4:Z10363,3,FALSE)</f>
        <v>#N/A</v>
      </c>
      <c r="F10362" s="97"/>
      <c r="G10362" s="97"/>
      <c r="H10362" s="116"/>
      <c r="I10362" s="116"/>
      <c r="J10362" s="97"/>
      <c r="AD10362" s="476"/>
      <c r="AI10362" s="473"/>
    </row>
    <row r="10363" spans="1:35" s="4" customFormat="1" x14ac:dyDescent="0.25">
      <c r="A10363" s="408">
        <f t="shared" si="155"/>
        <v>10361</v>
      </c>
      <c r="B10363" s="231"/>
      <c r="C10363" s="96"/>
      <c r="D10363" s="408" t="e">
        <f>VLOOKUP(C10363,X$4:Z10364,2,FALSE)</f>
        <v>#N/A</v>
      </c>
      <c r="E10363" s="408" t="e">
        <f>VLOOKUP(C10363,X$4:Z10364,3,FALSE)</f>
        <v>#N/A</v>
      </c>
      <c r="F10363" s="97"/>
      <c r="G10363" s="97"/>
      <c r="H10363" s="116"/>
      <c r="I10363" s="116"/>
      <c r="J10363" s="97"/>
      <c r="AD10363" s="476"/>
      <c r="AI10363" s="473"/>
    </row>
    <row r="10364" spans="1:35" s="4" customFormat="1" x14ac:dyDescent="0.25">
      <c r="A10364" s="408">
        <f t="shared" si="155"/>
        <v>10362</v>
      </c>
      <c r="B10364" s="231"/>
      <c r="C10364" s="96"/>
      <c r="D10364" s="408" t="e">
        <f>VLOOKUP(C10364,X$4:Z10365,2,FALSE)</f>
        <v>#N/A</v>
      </c>
      <c r="E10364" s="408" t="e">
        <f>VLOOKUP(C10364,X$4:Z10365,3,FALSE)</f>
        <v>#N/A</v>
      </c>
      <c r="F10364" s="97"/>
      <c r="G10364" s="97"/>
      <c r="H10364" s="116"/>
      <c r="I10364" s="116"/>
      <c r="J10364" s="97"/>
      <c r="AD10364" s="476"/>
      <c r="AI10364" s="473"/>
    </row>
    <row r="10365" spans="1:35" s="4" customFormat="1" x14ac:dyDescent="0.25">
      <c r="A10365" s="408">
        <f t="shared" si="155"/>
        <v>10363</v>
      </c>
      <c r="B10365" s="231"/>
      <c r="C10365" s="96"/>
      <c r="D10365" s="408" t="e">
        <f>VLOOKUP(C10365,X$4:Z10366,2,FALSE)</f>
        <v>#N/A</v>
      </c>
      <c r="E10365" s="408" t="e">
        <f>VLOOKUP(C10365,X$4:Z10366,3,FALSE)</f>
        <v>#N/A</v>
      </c>
      <c r="F10365" s="97"/>
      <c r="G10365" s="97"/>
      <c r="H10365" s="116"/>
      <c r="I10365" s="116"/>
      <c r="J10365" s="97"/>
      <c r="AD10365" s="476"/>
      <c r="AI10365" s="473"/>
    </row>
    <row r="10366" spans="1:35" s="4" customFormat="1" x14ac:dyDescent="0.25">
      <c r="A10366" s="408">
        <f t="shared" si="155"/>
        <v>10364</v>
      </c>
      <c r="B10366" s="231"/>
      <c r="C10366" s="96"/>
      <c r="D10366" s="408" t="e">
        <f>VLOOKUP(C10366,X$4:Z10367,2,FALSE)</f>
        <v>#N/A</v>
      </c>
      <c r="E10366" s="408" t="e">
        <f>VLOOKUP(C10366,X$4:Z10367,3,FALSE)</f>
        <v>#N/A</v>
      </c>
      <c r="F10366" s="97"/>
      <c r="G10366" s="97"/>
      <c r="H10366" s="116"/>
      <c r="I10366" s="116"/>
      <c r="J10366" s="97"/>
      <c r="AD10366" s="476"/>
      <c r="AI10366" s="473"/>
    </row>
    <row r="10367" spans="1:35" s="4" customFormat="1" x14ac:dyDescent="0.25">
      <c r="A10367" s="408">
        <f t="shared" si="155"/>
        <v>10365</v>
      </c>
      <c r="B10367" s="231"/>
      <c r="C10367" s="96"/>
      <c r="D10367" s="408" t="e">
        <f>VLOOKUP(C10367,X$4:Z10368,2,FALSE)</f>
        <v>#N/A</v>
      </c>
      <c r="E10367" s="408" t="e">
        <f>VLOOKUP(C10367,X$4:Z10368,3,FALSE)</f>
        <v>#N/A</v>
      </c>
      <c r="F10367" s="97"/>
      <c r="G10367" s="97"/>
      <c r="H10367" s="116"/>
      <c r="I10367" s="116"/>
      <c r="J10367" s="97"/>
      <c r="AD10367" s="476"/>
      <c r="AI10367" s="473"/>
    </row>
    <row r="10368" spans="1:35" s="4" customFormat="1" x14ac:dyDescent="0.25">
      <c r="A10368" s="408">
        <f t="shared" si="155"/>
        <v>10366</v>
      </c>
      <c r="B10368" s="231"/>
      <c r="C10368" s="96"/>
      <c r="D10368" s="408" t="e">
        <f>VLOOKUP(C10368,X$4:Z10369,2,FALSE)</f>
        <v>#N/A</v>
      </c>
      <c r="E10368" s="408" t="e">
        <f>VLOOKUP(C10368,X$4:Z10369,3,FALSE)</f>
        <v>#N/A</v>
      </c>
      <c r="F10368" s="97"/>
      <c r="G10368" s="97"/>
      <c r="H10368" s="116"/>
      <c r="I10368" s="116"/>
      <c r="J10368" s="97"/>
      <c r="AD10368" s="476"/>
      <c r="AI10368" s="473"/>
    </row>
    <row r="10369" spans="1:35" s="4" customFormat="1" x14ac:dyDescent="0.25">
      <c r="A10369" s="408">
        <f t="shared" si="155"/>
        <v>10367</v>
      </c>
      <c r="B10369" s="231"/>
      <c r="C10369" s="96"/>
      <c r="D10369" s="408" t="e">
        <f>VLOOKUP(C10369,X$4:Z10370,2,FALSE)</f>
        <v>#N/A</v>
      </c>
      <c r="E10369" s="408" t="e">
        <f>VLOOKUP(C10369,X$4:Z10370,3,FALSE)</f>
        <v>#N/A</v>
      </c>
      <c r="F10369" s="97"/>
      <c r="G10369" s="97"/>
      <c r="H10369" s="116"/>
      <c r="I10369" s="116"/>
      <c r="J10369" s="97"/>
      <c r="AD10369" s="476"/>
      <c r="AI10369" s="473"/>
    </row>
    <row r="10370" spans="1:35" s="4" customFormat="1" x14ac:dyDescent="0.25">
      <c r="A10370" s="408">
        <f t="shared" si="155"/>
        <v>10368</v>
      </c>
      <c r="B10370" s="231"/>
      <c r="C10370" s="96"/>
      <c r="D10370" s="408" t="e">
        <f>VLOOKUP(C10370,X$4:Z10371,2,FALSE)</f>
        <v>#N/A</v>
      </c>
      <c r="E10370" s="408" t="e">
        <f>VLOOKUP(C10370,X$4:Z10371,3,FALSE)</f>
        <v>#N/A</v>
      </c>
      <c r="F10370" s="97"/>
      <c r="G10370" s="97"/>
      <c r="H10370" s="116"/>
      <c r="I10370" s="116"/>
      <c r="J10370" s="97"/>
      <c r="AD10370" s="476"/>
      <c r="AI10370" s="473"/>
    </row>
    <row r="10371" spans="1:35" s="4" customFormat="1" x14ac:dyDescent="0.25">
      <c r="A10371" s="408">
        <f t="shared" si="155"/>
        <v>10369</v>
      </c>
      <c r="B10371" s="231"/>
      <c r="C10371" s="96"/>
      <c r="D10371" s="408" t="e">
        <f>VLOOKUP(C10371,X$4:Z10372,2,FALSE)</f>
        <v>#N/A</v>
      </c>
      <c r="E10371" s="408" t="e">
        <f>VLOOKUP(C10371,X$4:Z10372,3,FALSE)</f>
        <v>#N/A</v>
      </c>
      <c r="F10371" s="97"/>
      <c r="G10371" s="97"/>
      <c r="H10371" s="116"/>
      <c r="I10371" s="116"/>
      <c r="J10371" s="97"/>
      <c r="AD10371" s="476"/>
      <c r="AI10371" s="473"/>
    </row>
    <row r="10372" spans="1:35" s="4" customFormat="1" x14ac:dyDescent="0.25">
      <c r="A10372" s="408">
        <f t="shared" si="155"/>
        <v>10370</v>
      </c>
      <c r="B10372" s="231"/>
      <c r="C10372" s="96"/>
      <c r="D10372" s="408" t="e">
        <f>VLOOKUP(C10372,X$4:Z10373,2,FALSE)</f>
        <v>#N/A</v>
      </c>
      <c r="E10372" s="408" t="e">
        <f>VLOOKUP(C10372,X$4:Z10373,3,FALSE)</f>
        <v>#N/A</v>
      </c>
      <c r="F10372" s="97"/>
      <c r="G10372" s="97"/>
      <c r="H10372" s="116"/>
      <c r="I10372" s="116"/>
      <c r="J10372" s="97"/>
      <c r="AD10372" s="476"/>
      <c r="AI10372" s="473"/>
    </row>
    <row r="10373" spans="1:35" s="4" customFormat="1" x14ac:dyDescent="0.25">
      <c r="A10373" s="408">
        <f t="shared" si="155"/>
        <v>10371</v>
      </c>
      <c r="B10373" s="231"/>
      <c r="C10373" s="96"/>
      <c r="D10373" s="408" t="e">
        <f>VLOOKUP(C10373,X$4:Z10374,2,FALSE)</f>
        <v>#N/A</v>
      </c>
      <c r="E10373" s="408" t="e">
        <f>VLOOKUP(C10373,X$4:Z10374,3,FALSE)</f>
        <v>#N/A</v>
      </c>
      <c r="F10373" s="97"/>
      <c r="G10373" s="97"/>
      <c r="H10373" s="116"/>
      <c r="I10373" s="116"/>
      <c r="J10373" s="97"/>
      <c r="AD10373" s="476"/>
      <c r="AI10373" s="473"/>
    </row>
    <row r="10374" spans="1:35" s="4" customFormat="1" x14ac:dyDescent="0.25">
      <c r="A10374" s="408">
        <f t="shared" si="155"/>
        <v>10372</v>
      </c>
      <c r="B10374" s="231"/>
      <c r="C10374" s="96"/>
      <c r="D10374" s="408" t="e">
        <f>VLOOKUP(C10374,X$4:Z10375,2,FALSE)</f>
        <v>#N/A</v>
      </c>
      <c r="E10374" s="408" t="e">
        <f>VLOOKUP(C10374,X$4:Z10375,3,FALSE)</f>
        <v>#N/A</v>
      </c>
      <c r="F10374" s="97"/>
      <c r="G10374" s="97"/>
      <c r="H10374" s="116"/>
      <c r="I10374" s="116"/>
      <c r="J10374" s="97"/>
      <c r="AD10374" s="476"/>
      <c r="AI10374" s="473"/>
    </row>
    <row r="10375" spans="1:35" s="4" customFormat="1" x14ac:dyDescent="0.25">
      <c r="A10375" s="408">
        <f t="shared" si="155"/>
        <v>10373</v>
      </c>
      <c r="B10375" s="231"/>
      <c r="C10375" s="96"/>
      <c r="D10375" s="408" t="e">
        <f>VLOOKUP(C10375,X$4:Z10376,2,FALSE)</f>
        <v>#N/A</v>
      </c>
      <c r="E10375" s="408" t="e">
        <f>VLOOKUP(C10375,X$4:Z10376,3,FALSE)</f>
        <v>#N/A</v>
      </c>
      <c r="F10375" s="97"/>
      <c r="G10375" s="97"/>
      <c r="H10375" s="116"/>
      <c r="I10375" s="116"/>
      <c r="J10375" s="97"/>
      <c r="AD10375" s="476"/>
      <c r="AI10375" s="473"/>
    </row>
    <row r="10376" spans="1:35" s="4" customFormat="1" x14ac:dyDescent="0.25">
      <c r="A10376" s="408">
        <f t="shared" si="155"/>
        <v>10374</v>
      </c>
      <c r="B10376" s="231"/>
      <c r="C10376" s="96"/>
      <c r="D10376" s="408" t="e">
        <f>VLOOKUP(C10376,X$4:Z10377,2,FALSE)</f>
        <v>#N/A</v>
      </c>
      <c r="E10376" s="408" t="e">
        <f>VLOOKUP(C10376,X$4:Z10377,3,FALSE)</f>
        <v>#N/A</v>
      </c>
      <c r="F10376" s="97"/>
      <c r="G10376" s="97"/>
      <c r="H10376" s="116"/>
      <c r="I10376" s="116"/>
      <c r="J10376" s="97"/>
      <c r="AD10376" s="476"/>
      <c r="AI10376" s="473"/>
    </row>
    <row r="10377" spans="1:35" s="4" customFormat="1" x14ac:dyDescent="0.25">
      <c r="A10377" s="408">
        <f t="shared" si="155"/>
        <v>10375</v>
      </c>
      <c r="B10377" s="231"/>
      <c r="C10377" s="96"/>
      <c r="D10377" s="408" t="e">
        <f>VLOOKUP(C10377,X$4:Z10378,2,FALSE)</f>
        <v>#N/A</v>
      </c>
      <c r="E10377" s="408" t="e">
        <f>VLOOKUP(C10377,X$4:Z10378,3,FALSE)</f>
        <v>#N/A</v>
      </c>
      <c r="F10377" s="97"/>
      <c r="G10377" s="97"/>
      <c r="H10377" s="116"/>
      <c r="I10377" s="116"/>
      <c r="J10377" s="97"/>
      <c r="AD10377" s="476"/>
      <c r="AI10377" s="473"/>
    </row>
    <row r="10378" spans="1:35" s="4" customFormat="1" x14ac:dyDescent="0.25">
      <c r="A10378" s="408">
        <f t="shared" si="155"/>
        <v>10376</v>
      </c>
      <c r="B10378" s="231"/>
      <c r="C10378" s="96"/>
      <c r="D10378" s="408" t="e">
        <f>VLOOKUP(C10378,X$4:Z10379,2,FALSE)</f>
        <v>#N/A</v>
      </c>
      <c r="E10378" s="408" t="e">
        <f>VLOOKUP(C10378,X$4:Z10379,3,FALSE)</f>
        <v>#N/A</v>
      </c>
      <c r="F10378" s="97"/>
      <c r="G10378" s="97"/>
      <c r="H10378" s="116"/>
      <c r="I10378" s="116"/>
      <c r="J10378" s="97"/>
      <c r="AD10378" s="476"/>
      <c r="AI10378" s="473"/>
    </row>
    <row r="10379" spans="1:35" s="4" customFormat="1" x14ac:dyDescent="0.25">
      <c r="A10379" s="408">
        <f t="shared" si="155"/>
        <v>10377</v>
      </c>
      <c r="B10379" s="231"/>
      <c r="C10379" s="96"/>
      <c r="D10379" s="408" t="e">
        <f>VLOOKUP(C10379,X$4:Z10380,2,FALSE)</f>
        <v>#N/A</v>
      </c>
      <c r="E10379" s="408" t="e">
        <f>VLOOKUP(C10379,X$4:Z10380,3,FALSE)</f>
        <v>#N/A</v>
      </c>
      <c r="F10379" s="97"/>
      <c r="G10379" s="97"/>
      <c r="H10379" s="116"/>
      <c r="I10379" s="116"/>
      <c r="J10379" s="97"/>
      <c r="AD10379" s="476"/>
      <c r="AI10379" s="473"/>
    </row>
    <row r="10380" spans="1:35" s="4" customFormat="1" x14ac:dyDescent="0.25">
      <c r="A10380" s="408">
        <f t="shared" si="155"/>
        <v>10378</v>
      </c>
      <c r="B10380" s="231"/>
      <c r="C10380" s="96"/>
      <c r="D10380" s="408" t="e">
        <f>VLOOKUP(C10380,X$4:Z10381,2,FALSE)</f>
        <v>#N/A</v>
      </c>
      <c r="E10380" s="408" t="e">
        <f>VLOOKUP(C10380,X$4:Z10381,3,FALSE)</f>
        <v>#N/A</v>
      </c>
      <c r="F10380" s="97"/>
      <c r="G10380" s="97"/>
      <c r="H10380" s="116"/>
      <c r="I10380" s="116"/>
      <c r="J10380" s="97"/>
      <c r="AD10380" s="476"/>
      <c r="AI10380" s="473"/>
    </row>
    <row r="10381" spans="1:35" s="4" customFormat="1" x14ac:dyDescent="0.25">
      <c r="A10381" s="408">
        <f t="shared" si="155"/>
        <v>10379</v>
      </c>
      <c r="B10381" s="231"/>
      <c r="C10381" s="96"/>
      <c r="D10381" s="408" t="e">
        <f>VLOOKUP(C10381,X$4:Z10382,2,FALSE)</f>
        <v>#N/A</v>
      </c>
      <c r="E10381" s="408" t="e">
        <f>VLOOKUP(C10381,X$4:Z10382,3,FALSE)</f>
        <v>#N/A</v>
      </c>
      <c r="F10381" s="97"/>
      <c r="G10381" s="97"/>
      <c r="H10381" s="116"/>
      <c r="I10381" s="116"/>
      <c r="J10381" s="97"/>
      <c r="AD10381" s="476"/>
      <c r="AI10381" s="473"/>
    </row>
    <row r="10382" spans="1:35" s="4" customFormat="1" x14ac:dyDescent="0.25">
      <c r="A10382" s="408">
        <f t="shared" si="155"/>
        <v>10380</v>
      </c>
      <c r="B10382" s="231"/>
      <c r="C10382" s="96"/>
      <c r="D10382" s="408" t="e">
        <f>VLOOKUP(C10382,X$4:Z10383,2,FALSE)</f>
        <v>#N/A</v>
      </c>
      <c r="E10382" s="408" t="e">
        <f>VLOOKUP(C10382,X$4:Z10383,3,FALSE)</f>
        <v>#N/A</v>
      </c>
      <c r="F10382" s="97"/>
      <c r="G10382" s="97"/>
      <c r="H10382" s="116"/>
      <c r="I10382" s="116"/>
      <c r="J10382" s="97"/>
      <c r="AD10382" s="476"/>
      <c r="AI10382" s="473"/>
    </row>
    <row r="10383" spans="1:35" s="4" customFormat="1" x14ac:dyDescent="0.25">
      <c r="A10383" s="408">
        <f t="shared" si="155"/>
        <v>10381</v>
      </c>
      <c r="B10383" s="231"/>
      <c r="C10383" s="96"/>
      <c r="D10383" s="408" t="e">
        <f>VLOOKUP(C10383,X$4:Z10384,2,FALSE)</f>
        <v>#N/A</v>
      </c>
      <c r="E10383" s="408" t="e">
        <f>VLOOKUP(C10383,X$4:Z10384,3,FALSE)</f>
        <v>#N/A</v>
      </c>
      <c r="F10383" s="97"/>
      <c r="G10383" s="97"/>
      <c r="H10383" s="116"/>
      <c r="I10383" s="116"/>
      <c r="J10383" s="97"/>
      <c r="AD10383" s="476"/>
      <c r="AI10383" s="473"/>
    </row>
    <row r="10384" spans="1:35" s="4" customFormat="1" x14ac:dyDescent="0.25">
      <c r="A10384" s="408">
        <f t="shared" si="155"/>
        <v>10382</v>
      </c>
      <c r="B10384" s="231"/>
      <c r="C10384" s="96"/>
      <c r="D10384" s="408" t="e">
        <f>VLOOKUP(C10384,X$4:Z10385,2,FALSE)</f>
        <v>#N/A</v>
      </c>
      <c r="E10384" s="408" t="e">
        <f>VLOOKUP(C10384,X$4:Z10385,3,FALSE)</f>
        <v>#N/A</v>
      </c>
      <c r="F10384" s="97"/>
      <c r="G10384" s="97"/>
      <c r="H10384" s="116"/>
      <c r="I10384" s="116"/>
      <c r="J10384" s="97"/>
      <c r="AD10384" s="476"/>
      <c r="AI10384" s="473"/>
    </row>
    <row r="10385" spans="1:35" s="4" customFormat="1" x14ac:dyDescent="0.25">
      <c r="A10385" s="408">
        <f t="shared" si="155"/>
        <v>10383</v>
      </c>
      <c r="B10385" s="231"/>
      <c r="C10385" s="96"/>
      <c r="D10385" s="408" t="e">
        <f>VLOOKUP(C10385,X$4:Z10386,2,FALSE)</f>
        <v>#N/A</v>
      </c>
      <c r="E10385" s="408" t="e">
        <f>VLOOKUP(C10385,X$4:Z10386,3,FALSE)</f>
        <v>#N/A</v>
      </c>
      <c r="F10385" s="97"/>
      <c r="G10385" s="97"/>
      <c r="H10385" s="116"/>
      <c r="I10385" s="116"/>
      <c r="J10385" s="97"/>
      <c r="AD10385" s="476"/>
      <c r="AI10385" s="473"/>
    </row>
    <row r="10386" spans="1:35" s="4" customFormat="1" x14ac:dyDescent="0.25">
      <c r="A10386" s="408">
        <f t="shared" si="155"/>
        <v>10384</v>
      </c>
      <c r="B10386" s="231"/>
      <c r="C10386" s="96"/>
      <c r="D10386" s="408" t="e">
        <f>VLOOKUP(C10386,X$4:Z10387,2,FALSE)</f>
        <v>#N/A</v>
      </c>
      <c r="E10386" s="408" t="e">
        <f>VLOOKUP(C10386,X$4:Z10387,3,FALSE)</f>
        <v>#N/A</v>
      </c>
      <c r="F10386" s="97"/>
      <c r="G10386" s="97"/>
      <c r="H10386" s="116"/>
      <c r="I10386" s="116"/>
      <c r="J10386" s="97"/>
      <c r="AD10386" s="476"/>
      <c r="AI10386" s="473"/>
    </row>
    <row r="10387" spans="1:35" s="4" customFormat="1" x14ac:dyDescent="0.25">
      <c r="A10387" s="408">
        <f t="shared" si="155"/>
        <v>10385</v>
      </c>
      <c r="B10387" s="231"/>
      <c r="C10387" s="96"/>
      <c r="D10387" s="408" t="e">
        <f>VLOOKUP(C10387,X$4:Z10388,2,FALSE)</f>
        <v>#N/A</v>
      </c>
      <c r="E10387" s="408" t="e">
        <f>VLOOKUP(C10387,X$4:Z10388,3,FALSE)</f>
        <v>#N/A</v>
      </c>
      <c r="F10387" s="97"/>
      <c r="G10387" s="97"/>
      <c r="H10387" s="116"/>
      <c r="I10387" s="116"/>
      <c r="J10387" s="97"/>
      <c r="AD10387" s="476"/>
      <c r="AI10387" s="473"/>
    </row>
    <row r="10388" spans="1:35" s="4" customFormat="1" x14ac:dyDescent="0.25">
      <c r="A10388" s="408">
        <f t="shared" si="155"/>
        <v>10386</v>
      </c>
      <c r="B10388" s="231"/>
      <c r="C10388" s="96"/>
      <c r="D10388" s="408" t="e">
        <f>VLOOKUP(C10388,X$4:Z10389,2,FALSE)</f>
        <v>#N/A</v>
      </c>
      <c r="E10388" s="408" t="e">
        <f>VLOOKUP(C10388,X$4:Z10389,3,FALSE)</f>
        <v>#N/A</v>
      </c>
      <c r="F10388" s="97"/>
      <c r="G10388" s="97"/>
      <c r="H10388" s="116"/>
      <c r="I10388" s="116"/>
      <c r="J10388" s="97"/>
      <c r="AD10388" s="476"/>
      <c r="AI10388" s="473"/>
    </row>
    <row r="10389" spans="1:35" s="4" customFormat="1" x14ac:dyDescent="0.25">
      <c r="A10389" s="408">
        <f t="shared" si="155"/>
        <v>10387</v>
      </c>
      <c r="B10389" s="231"/>
      <c r="C10389" s="96"/>
      <c r="D10389" s="408" t="e">
        <f>VLOOKUP(C10389,X$4:Z10390,2,FALSE)</f>
        <v>#N/A</v>
      </c>
      <c r="E10389" s="408" t="e">
        <f>VLOOKUP(C10389,X$4:Z10390,3,FALSE)</f>
        <v>#N/A</v>
      </c>
      <c r="F10389" s="97"/>
      <c r="G10389" s="97"/>
      <c r="H10389" s="116"/>
      <c r="I10389" s="116"/>
      <c r="J10389" s="97"/>
      <c r="AD10389" s="476"/>
      <c r="AI10389" s="473"/>
    </row>
    <row r="10390" spans="1:35" s="4" customFormat="1" x14ac:dyDescent="0.25">
      <c r="A10390" s="408">
        <f t="shared" si="155"/>
        <v>10388</v>
      </c>
      <c r="B10390" s="231"/>
      <c r="C10390" s="96"/>
      <c r="D10390" s="408" t="e">
        <f>VLOOKUP(C10390,X$4:Z10391,2,FALSE)</f>
        <v>#N/A</v>
      </c>
      <c r="E10390" s="408" t="e">
        <f>VLOOKUP(C10390,X$4:Z10391,3,FALSE)</f>
        <v>#N/A</v>
      </c>
      <c r="F10390" s="97"/>
      <c r="G10390" s="97"/>
      <c r="H10390" s="116"/>
      <c r="I10390" s="116"/>
      <c r="J10390" s="97"/>
      <c r="AD10390" s="476"/>
      <c r="AI10390" s="473"/>
    </row>
    <row r="10391" spans="1:35" s="4" customFormat="1" x14ac:dyDescent="0.25">
      <c r="A10391" s="408">
        <f t="shared" si="155"/>
        <v>10389</v>
      </c>
      <c r="B10391" s="231"/>
      <c r="C10391" s="96"/>
      <c r="D10391" s="408" t="e">
        <f>VLOOKUP(C10391,X$4:Z10392,2,FALSE)</f>
        <v>#N/A</v>
      </c>
      <c r="E10391" s="408" t="e">
        <f>VLOOKUP(C10391,X$4:Z10392,3,FALSE)</f>
        <v>#N/A</v>
      </c>
      <c r="F10391" s="97"/>
      <c r="G10391" s="97"/>
      <c r="H10391" s="116"/>
      <c r="I10391" s="116"/>
      <c r="J10391" s="97"/>
      <c r="AD10391" s="476"/>
      <c r="AI10391" s="473"/>
    </row>
    <row r="10392" spans="1:35" s="4" customFormat="1" x14ac:dyDescent="0.25">
      <c r="A10392" s="408">
        <f t="shared" si="155"/>
        <v>10390</v>
      </c>
      <c r="B10392" s="231"/>
      <c r="C10392" s="96"/>
      <c r="D10392" s="408" t="e">
        <f>VLOOKUP(C10392,X$4:Z10393,2,FALSE)</f>
        <v>#N/A</v>
      </c>
      <c r="E10392" s="408" t="e">
        <f>VLOOKUP(C10392,X$4:Z10393,3,FALSE)</f>
        <v>#N/A</v>
      </c>
      <c r="F10392" s="97"/>
      <c r="G10392" s="97"/>
      <c r="H10392" s="116"/>
      <c r="I10392" s="116"/>
      <c r="J10392" s="97"/>
      <c r="AD10392" s="476"/>
      <c r="AI10392" s="473"/>
    </row>
    <row r="10393" spans="1:35" s="4" customFormat="1" x14ac:dyDescent="0.25">
      <c r="A10393" s="408">
        <f t="shared" si="155"/>
        <v>10391</v>
      </c>
      <c r="B10393" s="231"/>
      <c r="C10393" s="96"/>
      <c r="D10393" s="408" t="e">
        <f>VLOOKUP(C10393,X$4:Z10394,2,FALSE)</f>
        <v>#N/A</v>
      </c>
      <c r="E10393" s="408" t="e">
        <f>VLOOKUP(C10393,X$4:Z10394,3,FALSE)</f>
        <v>#N/A</v>
      </c>
      <c r="F10393" s="97"/>
      <c r="G10393" s="97"/>
      <c r="H10393" s="116"/>
      <c r="I10393" s="116"/>
      <c r="J10393" s="97"/>
      <c r="AD10393" s="476"/>
      <c r="AI10393" s="473"/>
    </row>
    <row r="10394" spans="1:35" s="4" customFormat="1" x14ac:dyDescent="0.25">
      <c r="A10394" s="408">
        <f t="shared" si="155"/>
        <v>10392</v>
      </c>
      <c r="B10394" s="231"/>
      <c r="C10394" s="96"/>
      <c r="D10394" s="408" t="e">
        <f>VLOOKUP(C10394,X$4:Z10395,2,FALSE)</f>
        <v>#N/A</v>
      </c>
      <c r="E10394" s="408" t="e">
        <f>VLOOKUP(C10394,X$4:Z10395,3,FALSE)</f>
        <v>#N/A</v>
      </c>
      <c r="F10394" s="97"/>
      <c r="G10394" s="97"/>
      <c r="H10394" s="116"/>
      <c r="I10394" s="116"/>
      <c r="J10394" s="97"/>
      <c r="AD10394" s="476"/>
      <c r="AI10394" s="473"/>
    </row>
    <row r="10395" spans="1:35" s="4" customFormat="1" x14ac:dyDescent="0.25">
      <c r="A10395" s="408">
        <f t="shared" si="155"/>
        <v>10393</v>
      </c>
      <c r="B10395" s="231"/>
      <c r="C10395" s="96"/>
      <c r="D10395" s="408" t="e">
        <f>VLOOKUP(C10395,X$4:Z10396,2,FALSE)</f>
        <v>#N/A</v>
      </c>
      <c r="E10395" s="408" t="e">
        <f>VLOOKUP(C10395,X$4:Z10396,3,FALSE)</f>
        <v>#N/A</v>
      </c>
      <c r="F10395" s="97"/>
      <c r="G10395" s="97"/>
      <c r="H10395" s="116"/>
      <c r="I10395" s="116"/>
      <c r="J10395" s="97"/>
      <c r="AD10395" s="476"/>
      <c r="AI10395" s="473"/>
    </row>
    <row r="10396" spans="1:35" s="4" customFormat="1" x14ac:dyDescent="0.25">
      <c r="A10396" s="408">
        <f t="shared" si="155"/>
        <v>10394</v>
      </c>
      <c r="B10396" s="231"/>
      <c r="C10396" s="96"/>
      <c r="D10396" s="408" t="e">
        <f>VLOOKUP(C10396,X$4:Z10397,2,FALSE)</f>
        <v>#N/A</v>
      </c>
      <c r="E10396" s="408" t="e">
        <f>VLOOKUP(C10396,X$4:Z10397,3,FALSE)</f>
        <v>#N/A</v>
      </c>
      <c r="F10396" s="97"/>
      <c r="G10396" s="97"/>
      <c r="H10396" s="116"/>
      <c r="I10396" s="116"/>
      <c r="J10396" s="97"/>
      <c r="AD10396" s="476"/>
      <c r="AI10396" s="473"/>
    </row>
    <row r="10397" spans="1:35" s="4" customFormat="1" x14ac:dyDescent="0.25">
      <c r="A10397" s="408">
        <f t="shared" si="155"/>
        <v>10395</v>
      </c>
      <c r="B10397" s="231"/>
      <c r="C10397" s="96"/>
      <c r="D10397" s="408" t="e">
        <f>VLOOKUP(C10397,X$4:Z10398,2,FALSE)</f>
        <v>#N/A</v>
      </c>
      <c r="E10397" s="408" t="e">
        <f>VLOOKUP(C10397,X$4:Z10398,3,FALSE)</f>
        <v>#N/A</v>
      </c>
      <c r="F10397" s="97"/>
      <c r="G10397" s="97"/>
      <c r="H10397" s="116"/>
      <c r="I10397" s="116"/>
      <c r="J10397" s="97"/>
      <c r="AD10397" s="476"/>
      <c r="AI10397" s="473"/>
    </row>
    <row r="10398" spans="1:35" s="4" customFormat="1" x14ac:dyDescent="0.25">
      <c r="A10398" s="408">
        <f t="shared" si="155"/>
        <v>10396</v>
      </c>
      <c r="B10398" s="231"/>
      <c r="C10398" s="96"/>
      <c r="D10398" s="408" t="e">
        <f>VLOOKUP(C10398,X$4:Z10399,2,FALSE)</f>
        <v>#N/A</v>
      </c>
      <c r="E10398" s="408" t="e">
        <f>VLOOKUP(C10398,X$4:Z10399,3,FALSE)</f>
        <v>#N/A</v>
      </c>
      <c r="F10398" s="97"/>
      <c r="G10398" s="97"/>
      <c r="H10398" s="116"/>
      <c r="I10398" s="116"/>
      <c r="J10398" s="97"/>
      <c r="AD10398" s="476"/>
      <c r="AI10398" s="473"/>
    </row>
    <row r="10399" spans="1:35" s="4" customFormat="1" x14ac:dyDescent="0.25">
      <c r="A10399" s="408">
        <f t="shared" si="155"/>
        <v>10397</v>
      </c>
      <c r="B10399" s="231"/>
      <c r="C10399" s="96"/>
      <c r="D10399" s="408" t="e">
        <f>VLOOKUP(C10399,X$4:Z10400,2,FALSE)</f>
        <v>#N/A</v>
      </c>
      <c r="E10399" s="408" t="e">
        <f>VLOOKUP(C10399,X$4:Z10400,3,FALSE)</f>
        <v>#N/A</v>
      </c>
      <c r="F10399" s="97"/>
      <c r="G10399" s="97"/>
      <c r="H10399" s="116"/>
      <c r="I10399" s="116"/>
      <c r="J10399" s="97"/>
      <c r="AD10399" s="476"/>
      <c r="AI10399" s="473"/>
    </row>
    <row r="10400" spans="1:35" s="4" customFormat="1" x14ac:dyDescent="0.25">
      <c r="A10400" s="408">
        <f t="shared" si="155"/>
        <v>10398</v>
      </c>
      <c r="B10400" s="231"/>
      <c r="C10400" s="96"/>
      <c r="D10400" s="408" t="e">
        <f>VLOOKUP(C10400,X$4:Z10401,2,FALSE)</f>
        <v>#N/A</v>
      </c>
      <c r="E10400" s="408" t="e">
        <f>VLOOKUP(C10400,X$4:Z10401,3,FALSE)</f>
        <v>#N/A</v>
      </c>
      <c r="F10400" s="97"/>
      <c r="G10400" s="97"/>
      <c r="H10400" s="116"/>
      <c r="I10400" s="116"/>
      <c r="J10400" s="97"/>
      <c r="AD10400" s="476"/>
      <c r="AI10400" s="473"/>
    </row>
    <row r="10401" spans="1:35" s="4" customFormat="1" x14ac:dyDescent="0.25">
      <c r="A10401" s="408">
        <f t="shared" si="155"/>
        <v>10399</v>
      </c>
      <c r="B10401" s="231"/>
      <c r="C10401" s="96"/>
      <c r="D10401" s="408" t="e">
        <f>VLOOKUP(C10401,X$4:Z10402,2,FALSE)</f>
        <v>#N/A</v>
      </c>
      <c r="E10401" s="408" t="e">
        <f>VLOOKUP(C10401,X$4:Z10402,3,FALSE)</f>
        <v>#N/A</v>
      </c>
      <c r="F10401" s="97"/>
      <c r="G10401" s="97"/>
      <c r="H10401" s="116"/>
      <c r="I10401" s="116"/>
      <c r="J10401" s="97"/>
      <c r="AD10401" s="476"/>
      <c r="AI10401" s="473"/>
    </row>
    <row r="10402" spans="1:35" s="4" customFormat="1" x14ac:dyDescent="0.25">
      <c r="A10402" s="408">
        <f t="shared" si="155"/>
        <v>10400</v>
      </c>
      <c r="B10402" s="231"/>
      <c r="C10402" s="96"/>
      <c r="D10402" s="408" t="e">
        <f>VLOOKUP(C10402,X$4:Z10403,2,FALSE)</f>
        <v>#N/A</v>
      </c>
      <c r="E10402" s="408" t="e">
        <f>VLOOKUP(C10402,X$4:Z10403,3,FALSE)</f>
        <v>#N/A</v>
      </c>
      <c r="F10402" s="97"/>
      <c r="G10402" s="97"/>
      <c r="H10402" s="116"/>
      <c r="I10402" s="116"/>
      <c r="J10402" s="97"/>
      <c r="AD10402" s="476"/>
      <c r="AI10402" s="473"/>
    </row>
    <row r="10403" spans="1:35" s="4" customFormat="1" x14ac:dyDescent="0.25">
      <c r="A10403" s="408">
        <f t="shared" si="155"/>
        <v>10401</v>
      </c>
      <c r="B10403" s="231"/>
      <c r="C10403" s="96"/>
      <c r="D10403" s="408" t="e">
        <f>VLOOKUP(C10403,X$4:Z10404,2,FALSE)</f>
        <v>#N/A</v>
      </c>
      <c r="E10403" s="408" t="e">
        <f>VLOOKUP(C10403,X$4:Z10404,3,FALSE)</f>
        <v>#N/A</v>
      </c>
      <c r="F10403" s="97"/>
      <c r="G10403" s="97"/>
      <c r="H10403" s="116"/>
      <c r="I10403" s="116"/>
      <c r="J10403" s="97"/>
      <c r="AD10403" s="476"/>
      <c r="AI10403" s="473"/>
    </row>
    <row r="10404" spans="1:35" s="4" customFormat="1" x14ac:dyDescent="0.25">
      <c r="A10404" s="408">
        <f t="shared" ref="A10404:A10467" si="156">ROW()-2</f>
        <v>10402</v>
      </c>
      <c r="B10404" s="231"/>
      <c r="C10404" s="96"/>
      <c r="D10404" s="408" t="e">
        <f>VLOOKUP(C10404,X$4:Z10405,2,FALSE)</f>
        <v>#N/A</v>
      </c>
      <c r="E10404" s="408" t="e">
        <f>VLOOKUP(C10404,X$4:Z10405,3,FALSE)</f>
        <v>#N/A</v>
      </c>
      <c r="F10404" s="97"/>
      <c r="G10404" s="97"/>
      <c r="H10404" s="116"/>
      <c r="I10404" s="116"/>
      <c r="J10404" s="97"/>
      <c r="AD10404" s="476"/>
      <c r="AI10404" s="473"/>
    </row>
    <row r="10405" spans="1:35" s="4" customFormat="1" x14ac:dyDescent="0.25">
      <c r="A10405" s="408">
        <f t="shared" si="156"/>
        <v>10403</v>
      </c>
      <c r="B10405" s="231"/>
      <c r="C10405" s="96"/>
      <c r="D10405" s="408" t="e">
        <f>VLOOKUP(C10405,X$4:Z10406,2,FALSE)</f>
        <v>#N/A</v>
      </c>
      <c r="E10405" s="408" t="e">
        <f>VLOOKUP(C10405,X$4:Z10406,3,FALSE)</f>
        <v>#N/A</v>
      </c>
      <c r="F10405" s="97"/>
      <c r="G10405" s="97"/>
      <c r="H10405" s="116"/>
      <c r="I10405" s="116"/>
      <c r="J10405" s="97"/>
      <c r="AD10405" s="476"/>
      <c r="AI10405" s="473"/>
    </row>
    <row r="10406" spans="1:35" s="4" customFormat="1" x14ac:dyDescent="0.25">
      <c r="A10406" s="408">
        <f t="shared" si="156"/>
        <v>10404</v>
      </c>
      <c r="B10406" s="231"/>
      <c r="C10406" s="96"/>
      <c r="D10406" s="408" t="e">
        <f>VLOOKUP(C10406,X$4:Z10407,2,FALSE)</f>
        <v>#N/A</v>
      </c>
      <c r="E10406" s="408" t="e">
        <f>VLOOKUP(C10406,X$4:Z10407,3,FALSE)</f>
        <v>#N/A</v>
      </c>
      <c r="F10406" s="97"/>
      <c r="G10406" s="97"/>
      <c r="H10406" s="116"/>
      <c r="I10406" s="116"/>
      <c r="J10406" s="97"/>
      <c r="AD10406" s="476"/>
      <c r="AI10406" s="473"/>
    </row>
    <row r="10407" spans="1:35" s="4" customFormat="1" x14ac:dyDescent="0.25">
      <c r="A10407" s="408">
        <f t="shared" si="156"/>
        <v>10405</v>
      </c>
      <c r="B10407" s="231"/>
      <c r="C10407" s="96"/>
      <c r="D10407" s="408" t="e">
        <f>VLOOKUP(C10407,X$4:Z10408,2,FALSE)</f>
        <v>#N/A</v>
      </c>
      <c r="E10407" s="408" t="e">
        <f>VLOOKUP(C10407,X$4:Z10408,3,FALSE)</f>
        <v>#N/A</v>
      </c>
      <c r="F10407" s="97"/>
      <c r="G10407" s="97"/>
      <c r="H10407" s="116"/>
      <c r="I10407" s="116"/>
      <c r="J10407" s="97"/>
      <c r="AD10407" s="476"/>
      <c r="AI10407" s="473"/>
    </row>
    <row r="10408" spans="1:35" s="4" customFormat="1" x14ac:dyDescent="0.25">
      <c r="A10408" s="408">
        <f t="shared" si="156"/>
        <v>10406</v>
      </c>
      <c r="B10408" s="231"/>
      <c r="C10408" s="96"/>
      <c r="D10408" s="408" t="e">
        <f>VLOOKUP(C10408,X$4:Z10409,2,FALSE)</f>
        <v>#N/A</v>
      </c>
      <c r="E10408" s="408" t="e">
        <f>VLOOKUP(C10408,X$4:Z10409,3,FALSE)</f>
        <v>#N/A</v>
      </c>
      <c r="F10408" s="97"/>
      <c r="G10408" s="97"/>
      <c r="H10408" s="116"/>
      <c r="I10408" s="116"/>
      <c r="J10408" s="97"/>
      <c r="AD10408" s="476"/>
      <c r="AI10408" s="473"/>
    </row>
    <row r="10409" spans="1:35" s="4" customFormat="1" x14ac:dyDescent="0.25">
      <c r="A10409" s="408">
        <f t="shared" si="156"/>
        <v>10407</v>
      </c>
      <c r="B10409" s="231"/>
      <c r="C10409" s="96"/>
      <c r="D10409" s="408" t="e">
        <f>VLOOKUP(C10409,X$4:Z10410,2,FALSE)</f>
        <v>#N/A</v>
      </c>
      <c r="E10409" s="408" t="e">
        <f>VLOOKUP(C10409,X$4:Z10410,3,FALSE)</f>
        <v>#N/A</v>
      </c>
      <c r="F10409" s="97"/>
      <c r="G10409" s="97"/>
      <c r="H10409" s="116"/>
      <c r="I10409" s="116"/>
      <c r="J10409" s="97"/>
      <c r="AD10409" s="476"/>
      <c r="AI10409" s="473"/>
    </row>
    <row r="10410" spans="1:35" s="4" customFormat="1" x14ac:dyDescent="0.25">
      <c r="A10410" s="408">
        <f t="shared" si="156"/>
        <v>10408</v>
      </c>
      <c r="B10410" s="231"/>
      <c r="C10410" s="96"/>
      <c r="D10410" s="408" t="e">
        <f>VLOOKUP(C10410,X$4:Z10411,2,FALSE)</f>
        <v>#N/A</v>
      </c>
      <c r="E10410" s="408" t="e">
        <f>VLOOKUP(C10410,X$4:Z10411,3,FALSE)</f>
        <v>#N/A</v>
      </c>
      <c r="F10410" s="97"/>
      <c r="G10410" s="97"/>
      <c r="H10410" s="116"/>
      <c r="I10410" s="116"/>
      <c r="J10410" s="97"/>
      <c r="AD10410" s="476"/>
      <c r="AI10410" s="473"/>
    </row>
    <row r="10411" spans="1:35" s="4" customFormat="1" x14ac:dyDescent="0.25">
      <c r="A10411" s="408">
        <f t="shared" si="156"/>
        <v>10409</v>
      </c>
      <c r="B10411" s="231"/>
      <c r="C10411" s="96"/>
      <c r="D10411" s="408" t="e">
        <f>VLOOKUP(C10411,X$4:Z10412,2,FALSE)</f>
        <v>#N/A</v>
      </c>
      <c r="E10411" s="408" t="e">
        <f>VLOOKUP(C10411,X$4:Z10412,3,FALSE)</f>
        <v>#N/A</v>
      </c>
      <c r="F10411" s="97"/>
      <c r="G10411" s="97"/>
      <c r="H10411" s="116"/>
      <c r="I10411" s="116"/>
      <c r="J10411" s="97"/>
      <c r="AD10411" s="476"/>
      <c r="AI10411" s="473"/>
    </row>
    <row r="10412" spans="1:35" s="4" customFormat="1" x14ac:dyDescent="0.25">
      <c r="A10412" s="408">
        <f t="shared" si="156"/>
        <v>10410</v>
      </c>
      <c r="B10412" s="231"/>
      <c r="C10412" s="96"/>
      <c r="D10412" s="408" t="e">
        <f>VLOOKUP(C10412,X$4:Z10413,2,FALSE)</f>
        <v>#N/A</v>
      </c>
      <c r="E10412" s="408" t="e">
        <f>VLOOKUP(C10412,X$4:Z10413,3,FALSE)</f>
        <v>#N/A</v>
      </c>
      <c r="F10412" s="97"/>
      <c r="G10412" s="97"/>
      <c r="H10412" s="116"/>
      <c r="I10412" s="116"/>
      <c r="J10412" s="97"/>
      <c r="AD10412" s="476"/>
      <c r="AI10412" s="473"/>
    </row>
    <row r="10413" spans="1:35" s="4" customFormat="1" x14ac:dyDescent="0.25">
      <c r="A10413" s="408">
        <f t="shared" si="156"/>
        <v>10411</v>
      </c>
      <c r="B10413" s="231"/>
      <c r="C10413" s="96"/>
      <c r="D10413" s="408" t="e">
        <f>VLOOKUP(C10413,X$4:Z10414,2,FALSE)</f>
        <v>#N/A</v>
      </c>
      <c r="E10413" s="408" t="e">
        <f>VLOOKUP(C10413,X$4:Z10414,3,FALSE)</f>
        <v>#N/A</v>
      </c>
      <c r="F10413" s="97"/>
      <c r="G10413" s="97"/>
      <c r="H10413" s="116"/>
      <c r="I10413" s="116"/>
      <c r="J10413" s="97"/>
      <c r="AD10413" s="476"/>
      <c r="AI10413" s="473"/>
    </row>
    <row r="10414" spans="1:35" s="4" customFormat="1" x14ac:dyDescent="0.25">
      <c r="A10414" s="408">
        <f t="shared" si="156"/>
        <v>10412</v>
      </c>
      <c r="B10414" s="231"/>
      <c r="C10414" s="96"/>
      <c r="D10414" s="408" t="e">
        <f>VLOOKUP(C10414,X$4:Z10415,2,FALSE)</f>
        <v>#N/A</v>
      </c>
      <c r="E10414" s="408" t="e">
        <f>VLOOKUP(C10414,X$4:Z10415,3,FALSE)</f>
        <v>#N/A</v>
      </c>
      <c r="F10414" s="97"/>
      <c r="G10414" s="97"/>
      <c r="H10414" s="116"/>
      <c r="I10414" s="116"/>
      <c r="J10414" s="97"/>
      <c r="AD10414" s="476"/>
      <c r="AI10414" s="473"/>
    </row>
    <row r="10415" spans="1:35" s="4" customFormat="1" x14ac:dyDescent="0.25">
      <c r="A10415" s="408">
        <f t="shared" si="156"/>
        <v>10413</v>
      </c>
      <c r="B10415" s="231"/>
      <c r="C10415" s="96"/>
      <c r="D10415" s="408" t="e">
        <f>VLOOKUP(C10415,X$4:Z10416,2,FALSE)</f>
        <v>#N/A</v>
      </c>
      <c r="E10415" s="408" t="e">
        <f>VLOOKUP(C10415,X$4:Z10416,3,FALSE)</f>
        <v>#N/A</v>
      </c>
      <c r="F10415" s="97"/>
      <c r="G10415" s="97"/>
      <c r="H10415" s="116"/>
      <c r="I10415" s="116"/>
      <c r="J10415" s="97"/>
      <c r="AD10415" s="476"/>
      <c r="AI10415" s="473"/>
    </row>
    <row r="10416" spans="1:35" s="4" customFormat="1" x14ac:dyDescent="0.25">
      <c r="A10416" s="408">
        <f t="shared" si="156"/>
        <v>10414</v>
      </c>
      <c r="B10416" s="231"/>
      <c r="C10416" s="96"/>
      <c r="D10416" s="408" t="e">
        <f>VLOOKUP(C10416,X$4:Z10417,2,FALSE)</f>
        <v>#N/A</v>
      </c>
      <c r="E10416" s="408" t="e">
        <f>VLOOKUP(C10416,X$4:Z10417,3,FALSE)</f>
        <v>#N/A</v>
      </c>
      <c r="F10416" s="97"/>
      <c r="G10416" s="97"/>
      <c r="H10416" s="116"/>
      <c r="I10416" s="116"/>
      <c r="J10416" s="97"/>
      <c r="AD10416" s="476"/>
      <c r="AI10416" s="473"/>
    </row>
    <row r="10417" spans="1:35" s="4" customFormat="1" x14ac:dyDescent="0.25">
      <c r="A10417" s="408">
        <f t="shared" si="156"/>
        <v>10415</v>
      </c>
      <c r="B10417" s="231"/>
      <c r="C10417" s="96"/>
      <c r="D10417" s="408" t="e">
        <f>VLOOKUP(C10417,X$4:Z10418,2,FALSE)</f>
        <v>#N/A</v>
      </c>
      <c r="E10417" s="408" t="e">
        <f>VLOOKUP(C10417,X$4:Z10418,3,FALSE)</f>
        <v>#N/A</v>
      </c>
      <c r="F10417" s="97"/>
      <c r="G10417" s="97"/>
      <c r="H10417" s="116"/>
      <c r="I10417" s="116"/>
      <c r="J10417" s="97"/>
      <c r="AD10417" s="476"/>
      <c r="AI10417" s="473"/>
    </row>
    <row r="10418" spans="1:35" s="4" customFormat="1" x14ac:dyDescent="0.25">
      <c r="A10418" s="408">
        <f t="shared" si="156"/>
        <v>10416</v>
      </c>
      <c r="B10418" s="231"/>
      <c r="C10418" s="96"/>
      <c r="D10418" s="408" t="e">
        <f>VLOOKUP(C10418,X$4:Z10419,2,FALSE)</f>
        <v>#N/A</v>
      </c>
      <c r="E10418" s="408" t="e">
        <f>VLOOKUP(C10418,X$4:Z10419,3,FALSE)</f>
        <v>#N/A</v>
      </c>
      <c r="F10418" s="97"/>
      <c r="G10418" s="97"/>
      <c r="H10418" s="116"/>
      <c r="I10418" s="116"/>
      <c r="J10418" s="97"/>
      <c r="AD10418" s="476"/>
      <c r="AI10418" s="473"/>
    </row>
    <row r="10419" spans="1:35" s="4" customFormat="1" x14ac:dyDescent="0.25">
      <c r="A10419" s="408">
        <f t="shared" si="156"/>
        <v>10417</v>
      </c>
      <c r="B10419" s="231"/>
      <c r="C10419" s="96"/>
      <c r="D10419" s="408" t="e">
        <f>VLOOKUP(C10419,X$4:Z10420,2,FALSE)</f>
        <v>#N/A</v>
      </c>
      <c r="E10419" s="408" t="e">
        <f>VLOOKUP(C10419,X$4:Z10420,3,FALSE)</f>
        <v>#N/A</v>
      </c>
      <c r="F10419" s="97"/>
      <c r="G10419" s="97"/>
      <c r="H10419" s="116"/>
      <c r="I10419" s="116"/>
      <c r="J10419" s="97"/>
      <c r="AD10419" s="476"/>
      <c r="AI10419" s="473"/>
    </row>
    <row r="10420" spans="1:35" s="4" customFormat="1" x14ac:dyDescent="0.25">
      <c r="A10420" s="408">
        <f t="shared" si="156"/>
        <v>10418</v>
      </c>
      <c r="B10420" s="231"/>
      <c r="C10420" s="96"/>
      <c r="D10420" s="408" t="e">
        <f>VLOOKUP(C10420,X$4:Z10421,2,FALSE)</f>
        <v>#N/A</v>
      </c>
      <c r="E10420" s="408" t="e">
        <f>VLOOKUP(C10420,X$4:Z10421,3,FALSE)</f>
        <v>#N/A</v>
      </c>
      <c r="F10420" s="97"/>
      <c r="G10420" s="97"/>
      <c r="H10420" s="116"/>
      <c r="I10420" s="116"/>
      <c r="J10420" s="97"/>
      <c r="AD10420" s="476"/>
      <c r="AI10420" s="473"/>
    </row>
    <row r="10421" spans="1:35" s="4" customFormat="1" x14ac:dyDescent="0.25">
      <c r="A10421" s="408">
        <f t="shared" si="156"/>
        <v>10419</v>
      </c>
      <c r="B10421" s="231"/>
      <c r="C10421" s="96"/>
      <c r="D10421" s="408" t="e">
        <f>VLOOKUP(C10421,X$4:Z10422,2,FALSE)</f>
        <v>#N/A</v>
      </c>
      <c r="E10421" s="408" t="e">
        <f>VLOOKUP(C10421,X$4:Z10422,3,FALSE)</f>
        <v>#N/A</v>
      </c>
      <c r="F10421" s="97"/>
      <c r="G10421" s="97"/>
      <c r="H10421" s="116"/>
      <c r="I10421" s="116"/>
      <c r="J10421" s="97"/>
      <c r="AD10421" s="476"/>
      <c r="AI10421" s="473"/>
    </row>
    <row r="10422" spans="1:35" s="4" customFormat="1" x14ac:dyDescent="0.25">
      <c r="A10422" s="408">
        <f t="shared" si="156"/>
        <v>10420</v>
      </c>
      <c r="B10422" s="231"/>
      <c r="C10422" s="96"/>
      <c r="D10422" s="408" t="e">
        <f>VLOOKUP(C10422,X$4:Z10423,2,FALSE)</f>
        <v>#N/A</v>
      </c>
      <c r="E10422" s="408" t="e">
        <f>VLOOKUP(C10422,X$4:Z10423,3,FALSE)</f>
        <v>#N/A</v>
      </c>
      <c r="F10422" s="97"/>
      <c r="G10422" s="97"/>
      <c r="H10422" s="116"/>
      <c r="I10422" s="116"/>
      <c r="J10422" s="97"/>
      <c r="AD10422" s="476"/>
      <c r="AI10422" s="473"/>
    </row>
    <row r="10423" spans="1:35" s="4" customFormat="1" x14ac:dyDescent="0.25">
      <c r="A10423" s="408">
        <f t="shared" si="156"/>
        <v>10421</v>
      </c>
      <c r="B10423" s="231"/>
      <c r="C10423" s="96"/>
      <c r="D10423" s="408" t="e">
        <f>VLOOKUP(C10423,X$4:Z10424,2,FALSE)</f>
        <v>#N/A</v>
      </c>
      <c r="E10423" s="408" t="e">
        <f>VLOOKUP(C10423,X$4:Z10424,3,FALSE)</f>
        <v>#N/A</v>
      </c>
      <c r="F10423" s="97"/>
      <c r="G10423" s="97"/>
      <c r="H10423" s="116"/>
      <c r="I10423" s="116"/>
      <c r="J10423" s="97"/>
      <c r="AD10423" s="476"/>
      <c r="AI10423" s="473"/>
    </row>
    <row r="10424" spans="1:35" s="4" customFormat="1" x14ac:dyDescent="0.25">
      <c r="A10424" s="408">
        <f t="shared" si="156"/>
        <v>10422</v>
      </c>
      <c r="B10424" s="231"/>
      <c r="C10424" s="96"/>
      <c r="D10424" s="408" t="e">
        <f>VLOOKUP(C10424,X$4:Z10425,2,FALSE)</f>
        <v>#N/A</v>
      </c>
      <c r="E10424" s="408" t="e">
        <f>VLOOKUP(C10424,X$4:Z10425,3,FALSE)</f>
        <v>#N/A</v>
      </c>
      <c r="F10424" s="97"/>
      <c r="G10424" s="97"/>
      <c r="H10424" s="116"/>
      <c r="I10424" s="116"/>
      <c r="J10424" s="97"/>
      <c r="AD10424" s="476"/>
      <c r="AI10424" s="473"/>
    </row>
    <row r="10425" spans="1:35" s="4" customFormat="1" x14ac:dyDescent="0.25">
      <c r="A10425" s="408">
        <f t="shared" si="156"/>
        <v>10423</v>
      </c>
      <c r="B10425" s="231"/>
      <c r="C10425" s="96"/>
      <c r="D10425" s="408" t="e">
        <f>VLOOKUP(C10425,X$4:Z10426,2,FALSE)</f>
        <v>#N/A</v>
      </c>
      <c r="E10425" s="408" t="e">
        <f>VLOOKUP(C10425,X$4:Z10426,3,FALSE)</f>
        <v>#N/A</v>
      </c>
      <c r="F10425" s="97"/>
      <c r="G10425" s="97"/>
      <c r="H10425" s="116"/>
      <c r="I10425" s="116"/>
      <c r="J10425" s="97"/>
      <c r="AD10425" s="476"/>
      <c r="AI10425" s="473"/>
    </row>
    <row r="10426" spans="1:35" s="4" customFormat="1" x14ac:dyDescent="0.25">
      <c r="A10426" s="408">
        <f t="shared" si="156"/>
        <v>10424</v>
      </c>
      <c r="B10426" s="231"/>
      <c r="C10426" s="96"/>
      <c r="D10426" s="408" t="e">
        <f>VLOOKUP(C10426,X$4:Z10427,2,FALSE)</f>
        <v>#N/A</v>
      </c>
      <c r="E10426" s="408" t="e">
        <f>VLOOKUP(C10426,X$4:Z10427,3,FALSE)</f>
        <v>#N/A</v>
      </c>
      <c r="F10426" s="97"/>
      <c r="G10426" s="97"/>
      <c r="H10426" s="116"/>
      <c r="I10426" s="116"/>
      <c r="J10426" s="97"/>
      <c r="AD10426" s="476"/>
      <c r="AI10426" s="473"/>
    </row>
    <row r="10427" spans="1:35" s="4" customFormat="1" x14ac:dyDescent="0.25">
      <c r="A10427" s="408">
        <f t="shared" si="156"/>
        <v>10425</v>
      </c>
      <c r="B10427" s="231"/>
      <c r="C10427" s="96"/>
      <c r="D10427" s="408" t="e">
        <f>VLOOKUP(C10427,X$4:Z10428,2,FALSE)</f>
        <v>#N/A</v>
      </c>
      <c r="E10427" s="408" t="e">
        <f>VLOOKUP(C10427,X$4:Z10428,3,FALSE)</f>
        <v>#N/A</v>
      </c>
      <c r="F10427" s="97"/>
      <c r="G10427" s="97"/>
      <c r="H10427" s="116"/>
      <c r="I10427" s="116"/>
      <c r="J10427" s="97"/>
      <c r="AD10427" s="476"/>
      <c r="AI10427" s="473"/>
    </row>
    <row r="10428" spans="1:35" s="4" customFormat="1" x14ac:dyDescent="0.25">
      <c r="A10428" s="408">
        <f t="shared" si="156"/>
        <v>10426</v>
      </c>
      <c r="B10428" s="231"/>
      <c r="C10428" s="96"/>
      <c r="D10428" s="408" t="e">
        <f>VLOOKUP(C10428,X$4:Z10429,2,FALSE)</f>
        <v>#N/A</v>
      </c>
      <c r="E10428" s="408" t="e">
        <f>VLOOKUP(C10428,X$4:Z10429,3,FALSE)</f>
        <v>#N/A</v>
      </c>
      <c r="F10428" s="97"/>
      <c r="G10428" s="97"/>
      <c r="H10428" s="116"/>
      <c r="I10428" s="116"/>
      <c r="J10428" s="97"/>
      <c r="AD10428" s="476"/>
      <c r="AI10428" s="473"/>
    </row>
    <row r="10429" spans="1:35" s="4" customFormat="1" x14ac:dyDescent="0.25">
      <c r="A10429" s="408">
        <f t="shared" si="156"/>
        <v>10427</v>
      </c>
      <c r="B10429" s="231"/>
      <c r="C10429" s="96"/>
      <c r="D10429" s="408" t="e">
        <f>VLOOKUP(C10429,X$4:Z10430,2,FALSE)</f>
        <v>#N/A</v>
      </c>
      <c r="E10429" s="408" t="e">
        <f>VLOOKUP(C10429,X$4:Z10430,3,FALSE)</f>
        <v>#N/A</v>
      </c>
      <c r="F10429" s="97"/>
      <c r="G10429" s="97"/>
      <c r="H10429" s="116"/>
      <c r="I10429" s="116"/>
      <c r="J10429" s="97"/>
      <c r="AD10429" s="476"/>
      <c r="AI10429" s="473"/>
    </row>
    <row r="10430" spans="1:35" s="4" customFormat="1" x14ac:dyDescent="0.25">
      <c r="A10430" s="408">
        <f t="shared" si="156"/>
        <v>10428</v>
      </c>
      <c r="B10430" s="231"/>
      <c r="C10430" s="96"/>
      <c r="D10430" s="408" t="e">
        <f>VLOOKUP(C10430,X$4:Z10431,2,FALSE)</f>
        <v>#N/A</v>
      </c>
      <c r="E10430" s="408" t="e">
        <f>VLOOKUP(C10430,X$4:Z10431,3,FALSE)</f>
        <v>#N/A</v>
      </c>
      <c r="F10430" s="97"/>
      <c r="G10430" s="97"/>
      <c r="H10430" s="116"/>
      <c r="I10430" s="116"/>
      <c r="J10430" s="97"/>
      <c r="AD10430" s="476"/>
      <c r="AI10430" s="473"/>
    </row>
    <row r="10431" spans="1:35" s="4" customFormat="1" x14ac:dyDescent="0.25">
      <c r="A10431" s="408">
        <f t="shared" si="156"/>
        <v>10429</v>
      </c>
      <c r="B10431" s="231"/>
      <c r="C10431" s="96"/>
      <c r="D10431" s="408" t="e">
        <f>VLOOKUP(C10431,X$4:Z10432,2,FALSE)</f>
        <v>#N/A</v>
      </c>
      <c r="E10431" s="408" t="e">
        <f>VLOOKUP(C10431,X$4:Z10432,3,FALSE)</f>
        <v>#N/A</v>
      </c>
      <c r="F10431" s="97"/>
      <c r="G10431" s="97"/>
      <c r="H10431" s="116"/>
      <c r="I10431" s="116"/>
      <c r="J10431" s="97"/>
      <c r="AD10431" s="476"/>
      <c r="AI10431" s="473"/>
    </row>
    <row r="10432" spans="1:35" s="4" customFormat="1" x14ac:dyDescent="0.25">
      <c r="A10432" s="408">
        <f t="shared" si="156"/>
        <v>10430</v>
      </c>
      <c r="B10432" s="231"/>
      <c r="C10432" s="96"/>
      <c r="D10432" s="408" t="e">
        <f>VLOOKUP(C10432,X$4:Z10433,2,FALSE)</f>
        <v>#N/A</v>
      </c>
      <c r="E10432" s="408" t="e">
        <f>VLOOKUP(C10432,X$4:Z10433,3,FALSE)</f>
        <v>#N/A</v>
      </c>
      <c r="F10432" s="97"/>
      <c r="G10432" s="97"/>
      <c r="H10432" s="116"/>
      <c r="I10432" s="116"/>
      <c r="J10432" s="97"/>
      <c r="AD10432" s="476"/>
      <c r="AI10432" s="473"/>
    </row>
    <row r="10433" spans="1:35" s="4" customFormat="1" x14ac:dyDescent="0.25">
      <c r="A10433" s="408">
        <f t="shared" si="156"/>
        <v>10431</v>
      </c>
      <c r="B10433" s="231"/>
      <c r="C10433" s="96"/>
      <c r="D10433" s="408" t="e">
        <f>VLOOKUP(C10433,X$4:Z10434,2,FALSE)</f>
        <v>#N/A</v>
      </c>
      <c r="E10433" s="408" t="e">
        <f>VLOOKUP(C10433,X$4:Z10434,3,FALSE)</f>
        <v>#N/A</v>
      </c>
      <c r="F10433" s="97"/>
      <c r="G10433" s="97"/>
      <c r="H10433" s="116"/>
      <c r="I10433" s="116"/>
      <c r="J10433" s="97"/>
      <c r="AD10433" s="476"/>
      <c r="AI10433" s="473"/>
    </row>
    <row r="10434" spans="1:35" s="4" customFormat="1" x14ac:dyDescent="0.25">
      <c r="A10434" s="408">
        <f t="shared" si="156"/>
        <v>10432</v>
      </c>
      <c r="B10434" s="231"/>
      <c r="C10434" s="96"/>
      <c r="D10434" s="408" t="e">
        <f>VLOOKUP(C10434,X$4:Z10435,2,FALSE)</f>
        <v>#N/A</v>
      </c>
      <c r="E10434" s="408" t="e">
        <f>VLOOKUP(C10434,X$4:Z10435,3,FALSE)</f>
        <v>#N/A</v>
      </c>
      <c r="F10434" s="97"/>
      <c r="G10434" s="97"/>
      <c r="H10434" s="116"/>
      <c r="I10434" s="116"/>
      <c r="J10434" s="97"/>
      <c r="AD10434" s="476"/>
      <c r="AI10434" s="473"/>
    </row>
    <row r="10435" spans="1:35" s="4" customFormat="1" x14ac:dyDescent="0.25">
      <c r="A10435" s="408">
        <f t="shared" si="156"/>
        <v>10433</v>
      </c>
      <c r="B10435" s="231"/>
      <c r="C10435" s="96"/>
      <c r="D10435" s="408" t="e">
        <f>VLOOKUP(C10435,X$4:Z10436,2,FALSE)</f>
        <v>#N/A</v>
      </c>
      <c r="E10435" s="408" t="e">
        <f>VLOOKUP(C10435,X$4:Z10436,3,FALSE)</f>
        <v>#N/A</v>
      </c>
      <c r="F10435" s="97"/>
      <c r="G10435" s="97"/>
      <c r="H10435" s="116"/>
      <c r="I10435" s="116"/>
      <c r="J10435" s="97"/>
      <c r="AD10435" s="476"/>
      <c r="AI10435" s="473"/>
    </row>
    <row r="10436" spans="1:35" s="4" customFormat="1" x14ac:dyDescent="0.25">
      <c r="A10436" s="408">
        <f t="shared" si="156"/>
        <v>10434</v>
      </c>
      <c r="B10436" s="231"/>
      <c r="C10436" s="96"/>
      <c r="D10436" s="408" t="e">
        <f>VLOOKUP(C10436,X$4:Z10437,2,FALSE)</f>
        <v>#N/A</v>
      </c>
      <c r="E10436" s="408" t="e">
        <f>VLOOKUP(C10436,X$4:Z10437,3,FALSE)</f>
        <v>#N/A</v>
      </c>
      <c r="F10436" s="97"/>
      <c r="G10436" s="97"/>
      <c r="H10436" s="116"/>
      <c r="I10436" s="116"/>
      <c r="J10436" s="97"/>
      <c r="AD10436" s="476"/>
      <c r="AI10436" s="473"/>
    </row>
    <row r="10437" spans="1:35" s="4" customFormat="1" x14ac:dyDescent="0.25">
      <c r="A10437" s="408">
        <f t="shared" si="156"/>
        <v>10435</v>
      </c>
      <c r="B10437" s="231"/>
      <c r="C10437" s="96"/>
      <c r="D10437" s="408" t="e">
        <f>VLOOKUP(C10437,X$4:Z10438,2,FALSE)</f>
        <v>#N/A</v>
      </c>
      <c r="E10437" s="408" t="e">
        <f>VLOOKUP(C10437,X$4:Z10438,3,FALSE)</f>
        <v>#N/A</v>
      </c>
      <c r="F10437" s="97"/>
      <c r="G10437" s="97"/>
      <c r="H10437" s="116"/>
      <c r="I10437" s="116"/>
      <c r="J10437" s="97"/>
      <c r="AD10437" s="476"/>
      <c r="AI10437" s="473"/>
    </row>
    <row r="10438" spans="1:35" s="4" customFormat="1" x14ac:dyDescent="0.25">
      <c r="A10438" s="408">
        <f t="shared" si="156"/>
        <v>10436</v>
      </c>
      <c r="B10438" s="231"/>
      <c r="C10438" s="96"/>
      <c r="D10438" s="408" t="e">
        <f>VLOOKUP(C10438,X$4:Z10439,2,FALSE)</f>
        <v>#N/A</v>
      </c>
      <c r="E10438" s="408" t="e">
        <f>VLOOKUP(C10438,X$4:Z10439,3,FALSE)</f>
        <v>#N/A</v>
      </c>
      <c r="F10438" s="97"/>
      <c r="G10438" s="97"/>
      <c r="H10438" s="116"/>
      <c r="I10438" s="116"/>
      <c r="J10438" s="97"/>
      <c r="AD10438" s="476"/>
      <c r="AI10438" s="473"/>
    </row>
    <row r="10439" spans="1:35" s="4" customFormat="1" x14ac:dyDescent="0.25">
      <c r="A10439" s="408">
        <f t="shared" si="156"/>
        <v>10437</v>
      </c>
      <c r="B10439" s="231"/>
      <c r="C10439" s="96"/>
      <c r="D10439" s="408" t="e">
        <f>VLOOKUP(C10439,X$4:Z10440,2,FALSE)</f>
        <v>#N/A</v>
      </c>
      <c r="E10439" s="408" t="e">
        <f>VLOOKUP(C10439,X$4:Z10440,3,FALSE)</f>
        <v>#N/A</v>
      </c>
      <c r="F10439" s="97"/>
      <c r="G10439" s="97"/>
      <c r="H10439" s="116"/>
      <c r="I10439" s="116"/>
      <c r="J10439" s="97"/>
      <c r="AD10439" s="476"/>
      <c r="AI10439" s="473"/>
    </row>
    <row r="10440" spans="1:35" s="4" customFormat="1" x14ac:dyDescent="0.25">
      <c r="A10440" s="408">
        <f t="shared" si="156"/>
        <v>10438</v>
      </c>
      <c r="B10440" s="231"/>
      <c r="C10440" s="96"/>
      <c r="D10440" s="408" t="e">
        <f>VLOOKUP(C10440,X$4:Z10441,2,FALSE)</f>
        <v>#N/A</v>
      </c>
      <c r="E10440" s="408" t="e">
        <f>VLOOKUP(C10440,X$4:Z10441,3,FALSE)</f>
        <v>#N/A</v>
      </c>
      <c r="F10440" s="97"/>
      <c r="G10440" s="97"/>
      <c r="H10440" s="116"/>
      <c r="I10440" s="116"/>
      <c r="J10440" s="97"/>
      <c r="AD10440" s="476"/>
      <c r="AI10440" s="473"/>
    </row>
    <row r="10441" spans="1:35" s="4" customFormat="1" x14ac:dyDescent="0.25">
      <c r="A10441" s="408">
        <f t="shared" si="156"/>
        <v>10439</v>
      </c>
      <c r="B10441" s="231"/>
      <c r="C10441" s="96"/>
      <c r="D10441" s="408" t="e">
        <f>VLOOKUP(C10441,X$4:Z10442,2,FALSE)</f>
        <v>#N/A</v>
      </c>
      <c r="E10441" s="408" t="e">
        <f>VLOOKUP(C10441,X$4:Z10442,3,FALSE)</f>
        <v>#N/A</v>
      </c>
      <c r="F10441" s="97"/>
      <c r="G10441" s="97"/>
      <c r="H10441" s="116"/>
      <c r="I10441" s="116"/>
      <c r="J10441" s="97"/>
      <c r="AD10441" s="476"/>
      <c r="AI10441" s="473"/>
    </row>
    <row r="10442" spans="1:35" s="4" customFormat="1" x14ac:dyDescent="0.25">
      <c r="A10442" s="408">
        <f t="shared" si="156"/>
        <v>10440</v>
      </c>
      <c r="B10442" s="231"/>
      <c r="C10442" s="96"/>
      <c r="D10442" s="408" t="e">
        <f>VLOOKUP(C10442,X$4:Z10443,2,FALSE)</f>
        <v>#N/A</v>
      </c>
      <c r="E10442" s="408" t="e">
        <f>VLOOKUP(C10442,X$4:Z10443,3,FALSE)</f>
        <v>#N/A</v>
      </c>
      <c r="F10442" s="97"/>
      <c r="G10442" s="97"/>
      <c r="H10442" s="116"/>
      <c r="I10442" s="116"/>
      <c r="J10442" s="97"/>
      <c r="AD10442" s="476"/>
      <c r="AI10442" s="473"/>
    </row>
    <row r="10443" spans="1:35" s="4" customFormat="1" x14ac:dyDescent="0.25">
      <c r="A10443" s="408">
        <f t="shared" si="156"/>
        <v>10441</v>
      </c>
      <c r="B10443" s="231"/>
      <c r="C10443" s="96"/>
      <c r="D10443" s="408" t="e">
        <f>VLOOKUP(C10443,X$4:Z10444,2,FALSE)</f>
        <v>#N/A</v>
      </c>
      <c r="E10443" s="408" t="e">
        <f>VLOOKUP(C10443,X$4:Z10444,3,FALSE)</f>
        <v>#N/A</v>
      </c>
      <c r="F10443" s="97"/>
      <c r="G10443" s="97"/>
      <c r="H10443" s="116"/>
      <c r="I10443" s="116"/>
      <c r="J10443" s="97"/>
      <c r="AD10443" s="476"/>
      <c r="AI10443" s="473"/>
    </row>
    <row r="10444" spans="1:35" s="4" customFormat="1" x14ac:dyDescent="0.25">
      <c r="A10444" s="408">
        <f t="shared" si="156"/>
        <v>10442</v>
      </c>
      <c r="B10444" s="231"/>
      <c r="C10444" s="96"/>
      <c r="D10444" s="408" t="e">
        <f>VLOOKUP(C10444,X$4:Z10445,2,FALSE)</f>
        <v>#N/A</v>
      </c>
      <c r="E10444" s="408" t="e">
        <f>VLOOKUP(C10444,X$4:Z10445,3,FALSE)</f>
        <v>#N/A</v>
      </c>
      <c r="F10444" s="97"/>
      <c r="G10444" s="97"/>
      <c r="H10444" s="116"/>
      <c r="I10444" s="116"/>
      <c r="J10444" s="97"/>
      <c r="AD10444" s="476"/>
      <c r="AI10444" s="473"/>
    </row>
    <row r="10445" spans="1:35" s="4" customFormat="1" x14ac:dyDescent="0.25">
      <c r="A10445" s="408">
        <f t="shared" si="156"/>
        <v>10443</v>
      </c>
      <c r="B10445" s="231"/>
      <c r="C10445" s="96"/>
      <c r="D10445" s="408" t="e">
        <f>VLOOKUP(C10445,X$4:Z10446,2,FALSE)</f>
        <v>#N/A</v>
      </c>
      <c r="E10445" s="408" t="e">
        <f>VLOOKUP(C10445,X$4:Z10446,3,FALSE)</f>
        <v>#N/A</v>
      </c>
      <c r="F10445" s="97"/>
      <c r="G10445" s="97"/>
      <c r="H10445" s="116"/>
      <c r="I10445" s="116"/>
      <c r="J10445" s="97"/>
      <c r="AD10445" s="476"/>
      <c r="AI10445" s="473"/>
    </row>
    <row r="10446" spans="1:35" s="4" customFormat="1" x14ac:dyDescent="0.25">
      <c r="A10446" s="408">
        <f t="shared" si="156"/>
        <v>10444</v>
      </c>
      <c r="B10446" s="231"/>
      <c r="C10446" s="96"/>
      <c r="D10446" s="408" t="e">
        <f>VLOOKUP(C10446,X$4:Z10447,2,FALSE)</f>
        <v>#N/A</v>
      </c>
      <c r="E10446" s="408" t="e">
        <f>VLOOKUP(C10446,X$4:Z10447,3,FALSE)</f>
        <v>#N/A</v>
      </c>
      <c r="F10446" s="97"/>
      <c r="G10446" s="97"/>
      <c r="H10446" s="116"/>
      <c r="I10446" s="116"/>
      <c r="J10446" s="97"/>
      <c r="AD10446" s="476"/>
      <c r="AI10446" s="473"/>
    </row>
    <row r="10447" spans="1:35" s="4" customFormat="1" x14ac:dyDescent="0.25">
      <c r="A10447" s="408">
        <f t="shared" si="156"/>
        <v>10445</v>
      </c>
      <c r="B10447" s="231"/>
      <c r="C10447" s="96"/>
      <c r="D10447" s="408" t="e">
        <f>VLOOKUP(C10447,X$4:Z10448,2,FALSE)</f>
        <v>#N/A</v>
      </c>
      <c r="E10447" s="408" t="e">
        <f>VLOOKUP(C10447,X$4:Z10448,3,FALSE)</f>
        <v>#N/A</v>
      </c>
      <c r="F10447" s="97"/>
      <c r="G10447" s="97"/>
      <c r="H10447" s="116"/>
      <c r="I10447" s="116"/>
      <c r="J10447" s="97"/>
      <c r="AD10447" s="476"/>
      <c r="AI10447" s="473"/>
    </row>
    <row r="10448" spans="1:35" s="4" customFormat="1" x14ac:dyDescent="0.25">
      <c r="A10448" s="408">
        <f t="shared" si="156"/>
        <v>10446</v>
      </c>
      <c r="B10448" s="231"/>
      <c r="C10448" s="96"/>
      <c r="D10448" s="408" t="e">
        <f>VLOOKUP(C10448,X$4:Z10449,2,FALSE)</f>
        <v>#N/A</v>
      </c>
      <c r="E10448" s="408" t="e">
        <f>VLOOKUP(C10448,X$4:Z10449,3,FALSE)</f>
        <v>#N/A</v>
      </c>
      <c r="F10448" s="97"/>
      <c r="G10448" s="97"/>
      <c r="H10448" s="116"/>
      <c r="I10448" s="116"/>
      <c r="J10448" s="97"/>
      <c r="AD10448" s="476"/>
      <c r="AI10448" s="473"/>
    </row>
    <row r="10449" spans="1:35" s="4" customFormat="1" x14ac:dyDescent="0.25">
      <c r="A10449" s="408">
        <f t="shared" si="156"/>
        <v>10447</v>
      </c>
      <c r="B10449" s="231"/>
      <c r="C10449" s="96"/>
      <c r="D10449" s="408" t="e">
        <f>VLOOKUP(C10449,X$4:Z10450,2,FALSE)</f>
        <v>#N/A</v>
      </c>
      <c r="E10449" s="408" t="e">
        <f>VLOOKUP(C10449,X$4:Z10450,3,FALSE)</f>
        <v>#N/A</v>
      </c>
      <c r="F10449" s="97"/>
      <c r="G10449" s="97"/>
      <c r="H10449" s="116"/>
      <c r="I10449" s="116"/>
      <c r="J10449" s="97"/>
      <c r="AD10449" s="476"/>
      <c r="AI10449" s="473"/>
    </row>
    <row r="10450" spans="1:35" s="4" customFormat="1" x14ac:dyDescent="0.25">
      <c r="A10450" s="408">
        <f t="shared" si="156"/>
        <v>10448</v>
      </c>
      <c r="B10450" s="231"/>
      <c r="C10450" s="96"/>
      <c r="D10450" s="408" t="e">
        <f>VLOOKUP(C10450,X$4:Z10451,2,FALSE)</f>
        <v>#N/A</v>
      </c>
      <c r="E10450" s="408" t="e">
        <f>VLOOKUP(C10450,X$4:Z10451,3,FALSE)</f>
        <v>#N/A</v>
      </c>
      <c r="F10450" s="97"/>
      <c r="G10450" s="97"/>
      <c r="H10450" s="116"/>
      <c r="I10450" s="116"/>
      <c r="J10450" s="97"/>
      <c r="AD10450" s="476"/>
      <c r="AI10450" s="473"/>
    </row>
    <row r="10451" spans="1:35" s="4" customFormat="1" x14ac:dyDescent="0.25">
      <c r="A10451" s="408">
        <f t="shared" si="156"/>
        <v>10449</v>
      </c>
      <c r="B10451" s="231"/>
      <c r="C10451" s="96"/>
      <c r="D10451" s="408" t="e">
        <f>VLOOKUP(C10451,X$4:Z10452,2,FALSE)</f>
        <v>#N/A</v>
      </c>
      <c r="E10451" s="408" t="e">
        <f>VLOOKUP(C10451,X$4:Z10452,3,FALSE)</f>
        <v>#N/A</v>
      </c>
      <c r="F10451" s="97"/>
      <c r="G10451" s="97"/>
      <c r="H10451" s="116"/>
      <c r="I10451" s="116"/>
      <c r="J10451" s="97"/>
      <c r="AD10451" s="476"/>
      <c r="AI10451" s="473"/>
    </row>
    <row r="10452" spans="1:35" s="4" customFormat="1" x14ac:dyDescent="0.25">
      <c r="A10452" s="408">
        <f t="shared" si="156"/>
        <v>10450</v>
      </c>
      <c r="B10452" s="231"/>
      <c r="C10452" s="96"/>
      <c r="D10452" s="408" t="e">
        <f>VLOOKUP(C10452,X$4:Z10453,2,FALSE)</f>
        <v>#N/A</v>
      </c>
      <c r="E10452" s="408" t="e">
        <f>VLOOKUP(C10452,X$4:Z10453,3,FALSE)</f>
        <v>#N/A</v>
      </c>
      <c r="F10452" s="97"/>
      <c r="G10452" s="97"/>
      <c r="H10452" s="116"/>
      <c r="I10452" s="116"/>
      <c r="J10452" s="97"/>
      <c r="AD10452" s="476"/>
      <c r="AI10452" s="473"/>
    </row>
    <row r="10453" spans="1:35" s="4" customFormat="1" x14ac:dyDescent="0.25">
      <c r="A10453" s="408">
        <f t="shared" si="156"/>
        <v>10451</v>
      </c>
      <c r="B10453" s="231"/>
      <c r="C10453" s="96"/>
      <c r="D10453" s="408" t="e">
        <f>VLOOKUP(C10453,X$4:Z10454,2,FALSE)</f>
        <v>#N/A</v>
      </c>
      <c r="E10453" s="408" t="e">
        <f>VLOOKUP(C10453,X$4:Z10454,3,FALSE)</f>
        <v>#N/A</v>
      </c>
      <c r="F10453" s="97"/>
      <c r="G10453" s="97"/>
      <c r="H10453" s="116"/>
      <c r="I10453" s="116"/>
      <c r="J10453" s="97"/>
      <c r="AD10453" s="476"/>
      <c r="AI10453" s="473"/>
    </row>
    <row r="10454" spans="1:35" s="4" customFormat="1" x14ac:dyDescent="0.25">
      <c r="A10454" s="408">
        <f t="shared" si="156"/>
        <v>10452</v>
      </c>
      <c r="B10454" s="231"/>
      <c r="C10454" s="96"/>
      <c r="D10454" s="408" t="e">
        <f>VLOOKUP(C10454,X$4:Z10455,2,FALSE)</f>
        <v>#N/A</v>
      </c>
      <c r="E10454" s="408" t="e">
        <f>VLOOKUP(C10454,X$4:Z10455,3,FALSE)</f>
        <v>#N/A</v>
      </c>
      <c r="F10454" s="97"/>
      <c r="G10454" s="97"/>
      <c r="H10454" s="116"/>
      <c r="I10454" s="116"/>
      <c r="J10454" s="97"/>
      <c r="AD10454" s="476"/>
      <c r="AI10454" s="473"/>
    </row>
    <row r="10455" spans="1:35" s="4" customFormat="1" x14ac:dyDescent="0.25">
      <c r="A10455" s="408">
        <f t="shared" si="156"/>
        <v>10453</v>
      </c>
      <c r="B10455" s="231"/>
      <c r="C10455" s="96"/>
      <c r="D10455" s="408" t="e">
        <f>VLOOKUP(C10455,X$4:Z10456,2,FALSE)</f>
        <v>#N/A</v>
      </c>
      <c r="E10455" s="408" t="e">
        <f>VLOOKUP(C10455,X$4:Z10456,3,FALSE)</f>
        <v>#N/A</v>
      </c>
      <c r="F10455" s="97"/>
      <c r="G10455" s="97"/>
      <c r="H10455" s="116"/>
      <c r="I10455" s="116"/>
      <c r="J10455" s="97"/>
      <c r="AD10455" s="476"/>
      <c r="AI10455" s="473"/>
    </row>
    <row r="10456" spans="1:35" s="4" customFormat="1" x14ac:dyDescent="0.25">
      <c r="A10456" s="408">
        <f t="shared" si="156"/>
        <v>10454</v>
      </c>
      <c r="B10456" s="231"/>
      <c r="C10456" s="96"/>
      <c r="D10456" s="408" t="e">
        <f>VLOOKUP(C10456,X$4:Z10457,2,FALSE)</f>
        <v>#N/A</v>
      </c>
      <c r="E10456" s="408" t="e">
        <f>VLOOKUP(C10456,X$4:Z10457,3,FALSE)</f>
        <v>#N/A</v>
      </c>
      <c r="F10456" s="97"/>
      <c r="G10456" s="97"/>
      <c r="H10456" s="116"/>
      <c r="I10456" s="116"/>
      <c r="J10456" s="97"/>
      <c r="AD10456" s="476"/>
      <c r="AI10456" s="473"/>
    </row>
    <row r="10457" spans="1:35" s="4" customFormat="1" x14ac:dyDescent="0.25">
      <c r="A10457" s="408">
        <f t="shared" si="156"/>
        <v>10455</v>
      </c>
      <c r="B10457" s="231"/>
      <c r="C10457" s="96"/>
      <c r="D10457" s="408" t="e">
        <f>VLOOKUP(C10457,X$4:Z10458,2,FALSE)</f>
        <v>#N/A</v>
      </c>
      <c r="E10457" s="408" t="e">
        <f>VLOOKUP(C10457,X$4:Z10458,3,FALSE)</f>
        <v>#N/A</v>
      </c>
      <c r="F10457" s="97"/>
      <c r="G10457" s="97"/>
      <c r="H10457" s="116"/>
      <c r="I10457" s="116"/>
      <c r="J10457" s="97"/>
      <c r="AD10457" s="476"/>
      <c r="AI10457" s="473"/>
    </row>
    <row r="10458" spans="1:35" s="4" customFormat="1" x14ac:dyDescent="0.25">
      <c r="A10458" s="408">
        <f t="shared" si="156"/>
        <v>10456</v>
      </c>
      <c r="B10458" s="231"/>
      <c r="C10458" s="96"/>
      <c r="D10458" s="408" t="e">
        <f>VLOOKUP(C10458,X$4:Z10459,2,FALSE)</f>
        <v>#N/A</v>
      </c>
      <c r="E10458" s="408" t="e">
        <f>VLOOKUP(C10458,X$4:Z10459,3,FALSE)</f>
        <v>#N/A</v>
      </c>
      <c r="F10458" s="97"/>
      <c r="G10458" s="97"/>
      <c r="H10458" s="116"/>
      <c r="I10458" s="116"/>
      <c r="J10458" s="97"/>
      <c r="AD10458" s="476"/>
      <c r="AI10458" s="473"/>
    </row>
    <row r="10459" spans="1:35" s="4" customFormat="1" x14ac:dyDescent="0.25">
      <c r="A10459" s="408">
        <f t="shared" si="156"/>
        <v>10457</v>
      </c>
      <c r="B10459" s="231"/>
      <c r="C10459" s="96"/>
      <c r="D10459" s="408" t="e">
        <f>VLOOKUP(C10459,X$4:Z10460,2,FALSE)</f>
        <v>#N/A</v>
      </c>
      <c r="E10459" s="408" t="e">
        <f>VLOOKUP(C10459,X$4:Z10460,3,FALSE)</f>
        <v>#N/A</v>
      </c>
      <c r="F10459" s="97"/>
      <c r="G10459" s="97"/>
      <c r="H10459" s="116"/>
      <c r="I10459" s="116"/>
      <c r="J10459" s="97"/>
      <c r="AD10459" s="476"/>
      <c r="AI10459" s="473"/>
    </row>
    <row r="10460" spans="1:35" s="4" customFormat="1" x14ac:dyDescent="0.25">
      <c r="A10460" s="408">
        <f t="shared" si="156"/>
        <v>10458</v>
      </c>
      <c r="B10460" s="231"/>
      <c r="C10460" s="96"/>
      <c r="D10460" s="408" t="e">
        <f>VLOOKUP(C10460,X$4:Z10461,2,FALSE)</f>
        <v>#N/A</v>
      </c>
      <c r="E10460" s="408" t="e">
        <f>VLOOKUP(C10460,X$4:Z10461,3,FALSE)</f>
        <v>#N/A</v>
      </c>
      <c r="F10460" s="97"/>
      <c r="G10460" s="97"/>
      <c r="H10460" s="116"/>
      <c r="I10460" s="116"/>
      <c r="J10460" s="97"/>
      <c r="AD10460" s="476"/>
      <c r="AI10460" s="473"/>
    </row>
    <row r="10461" spans="1:35" s="4" customFormat="1" x14ac:dyDescent="0.25">
      <c r="A10461" s="408">
        <f t="shared" si="156"/>
        <v>10459</v>
      </c>
      <c r="B10461" s="231"/>
      <c r="C10461" s="96"/>
      <c r="D10461" s="408" t="e">
        <f>VLOOKUP(C10461,X$4:Z10462,2,FALSE)</f>
        <v>#N/A</v>
      </c>
      <c r="E10461" s="408" t="e">
        <f>VLOOKUP(C10461,X$4:Z10462,3,FALSE)</f>
        <v>#N/A</v>
      </c>
      <c r="F10461" s="97"/>
      <c r="G10461" s="97"/>
      <c r="H10461" s="116"/>
      <c r="I10461" s="116"/>
      <c r="J10461" s="97"/>
      <c r="AD10461" s="476"/>
      <c r="AI10461" s="473"/>
    </row>
    <row r="10462" spans="1:35" s="4" customFormat="1" x14ac:dyDescent="0.25">
      <c r="A10462" s="408">
        <f t="shared" si="156"/>
        <v>10460</v>
      </c>
      <c r="B10462" s="231"/>
      <c r="C10462" s="96"/>
      <c r="D10462" s="408" t="e">
        <f>VLOOKUP(C10462,X$4:Z10463,2,FALSE)</f>
        <v>#N/A</v>
      </c>
      <c r="E10462" s="408" t="e">
        <f>VLOOKUP(C10462,X$4:Z10463,3,FALSE)</f>
        <v>#N/A</v>
      </c>
      <c r="F10462" s="97"/>
      <c r="G10462" s="97"/>
      <c r="H10462" s="116"/>
      <c r="I10462" s="116"/>
      <c r="J10462" s="97"/>
      <c r="AD10462" s="476"/>
      <c r="AI10462" s="473"/>
    </row>
    <row r="10463" spans="1:35" s="4" customFormat="1" x14ac:dyDescent="0.25">
      <c r="A10463" s="408">
        <f t="shared" si="156"/>
        <v>10461</v>
      </c>
      <c r="B10463" s="231"/>
      <c r="C10463" s="96"/>
      <c r="D10463" s="408" t="e">
        <f>VLOOKUP(C10463,X$4:Z10464,2,FALSE)</f>
        <v>#N/A</v>
      </c>
      <c r="E10463" s="408" t="e">
        <f>VLOOKUP(C10463,X$4:Z10464,3,FALSE)</f>
        <v>#N/A</v>
      </c>
      <c r="F10463" s="97"/>
      <c r="G10463" s="97"/>
      <c r="H10463" s="116"/>
      <c r="I10463" s="116"/>
      <c r="J10463" s="97"/>
      <c r="AD10463" s="476"/>
      <c r="AI10463" s="473"/>
    </row>
    <row r="10464" spans="1:35" s="4" customFormat="1" x14ac:dyDescent="0.25">
      <c r="A10464" s="408">
        <f t="shared" si="156"/>
        <v>10462</v>
      </c>
      <c r="B10464" s="231"/>
      <c r="C10464" s="96"/>
      <c r="D10464" s="408" t="e">
        <f>VLOOKUP(C10464,X$4:Z10465,2,FALSE)</f>
        <v>#N/A</v>
      </c>
      <c r="E10464" s="408" t="e">
        <f>VLOOKUP(C10464,X$4:Z10465,3,FALSE)</f>
        <v>#N/A</v>
      </c>
      <c r="F10464" s="97"/>
      <c r="G10464" s="97"/>
      <c r="H10464" s="116"/>
      <c r="I10464" s="116"/>
      <c r="J10464" s="97"/>
      <c r="AD10464" s="476"/>
      <c r="AI10464" s="473"/>
    </row>
    <row r="10465" spans="1:35" s="4" customFormat="1" x14ac:dyDescent="0.25">
      <c r="A10465" s="408">
        <f t="shared" si="156"/>
        <v>10463</v>
      </c>
      <c r="B10465" s="231"/>
      <c r="C10465" s="96"/>
      <c r="D10465" s="408" t="e">
        <f>VLOOKUP(C10465,X$4:Z10466,2,FALSE)</f>
        <v>#N/A</v>
      </c>
      <c r="E10465" s="408" t="e">
        <f>VLOOKUP(C10465,X$4:Z10466,3,FALSE)</f>
        <v>#N/A</v>
      </c>
      <c r="F10465" s="97"/>
      <c r="G10465" s="97"/>
      <c r="H10465" s="116"/>
      <c r="I10465" s="116"/>
      <c r="J10465" s="97"/>
      <c r="AD10465" s="476"/>
      <c r="AI10465" s="473"/>
    </row>
    <row r="10466" spans="1:35" s="4" customFormat="1" x14ac:dyDescent="0.25">
      <c r="A10466" s="408">
        <f t="shared" si="156"/>
        <v>10464</v>
      </c>
      <c r="B10466" s="231"/>
      <c r="C10466" s="96"/>
      <c r="D10466" s="408" t="e">
        <f>VLOOKUP(C10466,X$4:Z10467,2,FALSE)</f>
        <v>#N/A</v>
      </c>
      <c r="E10466" s="408" t="e">
        <f>VLOOKUP(C10466,X$4:Z10467,3,FALSE)</f>
        <v>#N/A</v>
      </c>
      <c r="F10466" s="97"/>
      <c r="G10466" s="97"/>
      <c r="H10466" s="116"/>
      <c r="I10466" s="116"/>
      <c r="J10466" s="97"/>
      <c r="AD10466" s="476"/>
      <c r="AI10466" s="473"/>
    </row>
    <row r="10467" spans="1:35" s="4" customFormat="1" x14ac:dyDescent="0.25">
      <c r="A10467" s="408">
        <f t="shared" si="156"/>
        <v>10465</v>
      </c>
      <c r="B10467" s="231"/>
      <c r="C10467" s="96"/>
      <c r="D10467" s="408" t="e">
        <f>VLOOKUP(C10467,X$4:Z10468,2,FALSE)</f>
        <v>#N/A</v>
      </c>
      <c r="E10467" s="408" t="e">
        <f>VLOOKUP(C10467,X$4:Z10468,3,FALSE)</f>
        <v>#N/A</v>
      </c>
      <c r="F10467" s="97"/>
      <c r="G10467" s="97"/>
      <c r="H10467" s="116"/>
      <c r="I10467" s="116"/>
      <c r="J10467" s="97"/>
      <c r="AD10467" s="476"/>
      <c r="AI10467" s="473"/>
    </row>
    <row r="10468" spans="1:35" s="4" customFormat="1" x14ac:dyDescent="0.25">
      <c r="A10468" s="408">
        <f t="shared" ref="A10468:A10531" si="157">ROW()-2</f>
        <v>10466</v>
      </c>
      <c r="B10468" s="231"/>
      <c r="C10468" s="96"/>
      <c r="D10468" s="408" t="e">
        <f>VLOOKUP(C10468,X$4:Z10469,2,FALSE)</f>
        <v>#N/A</v>
      </c>
      <c r="E10468" s="408" t="e">
        <f>VLOOKUP(C10468,X$4:Z10469,3,FALSE)</f>
        <v>#N/A</v>
      </c>
      <c r="F10468" s="97"/>
      <c r="G10468" s="97"/>
      <c r="H10468" s="116"/>
      <c r="I10468" s="116"/>
      <c r="J10468" s="97"/>
      <c r="AD10468" s="476"/>
      <c r="AI10468" s="473"/>
    </row>
    <row r="10469" spans="1:35" s="4" customFormat="1" x14ac:dyDescent="0.25">
      <c r="A10469" s="408">
        <f t="shared" si="157"/>
        <v>10467</v>
      </c>
      <c r="B10469" s="231"/>
      <c r="C10469" s="96"/>
      <c r="D10469" s="408" t="e">
        <f>VLOOKUP(C10469,X$4:Z10470,2,FALSE)</f>
        <v>#N/A</v>
      </c>
      <c r="E10469" s="408" t="e">
        <f>VLOOKUP(C10469,X$4:Z10470,3,FALSE)</f>
        <v>#N/A</v>
      </c>
      <c r="F10469" s="97"/>
      <c r="G10469" s="97"/>
      <c r="H10469" s="116"/>
      <c r="I10469" s="116"/>
      <c r="J10469" s="97"/>
      <c r="AD10469" s="476"/>
      <c r="AI10469" s="473"/>
    </row>
    <row r="10470" spans="1:35" s="4" customFormat="1" x14ac:dyDescent="0.25">
      <c r="A10470" s="408">
        <f t="shared" si="157"/>
        <v>10468</v>
      </c>
      <c r="B10470" s="231"/>
      <c r="C10470" s="96"/>
      <c r="D10470" s="408" t="e">
        <f>VLOOKUP(C10470,X$4:Z10471,2,FALSE)</f>
        <v>#N/A</v>
      </c>
      <c r="E10470" s="408" t="e">
        <f>VLOOKUP(C10470,X$4:Z10471,3,FALSE)</f>
        <v>#N/A</v>
      </c>
      <c r="F10470" s="97"/>
      <c r="G10470" s="97"/>
      <c r="H10470" s="116"/>
      <c r="I10470" s="116"/>
      <c r="J10470" s="97"/>
      <c r="AD10470" s="476"/>
      <c r="AI10470" s="473"/>
    </row>
    <row r="10471" spans="1:35" s="4" customFormat="1" x14ac:dyDescent="0.25">
      <c r="A10471" s="408">
        <f t="shared" si="157"/>
        <v>10469</v>
      </c>
      <c r="B10471" s="231"/>
      <c r="C10471" s="96"/>
      <c r="D10471" s="408" t="e">
        <f>VLOOKUP(C10471,X$4:Z10472,2,FALSE)</f>
        <v>#N/A</v>
      </c>
      <c r="E10471" s="408" t="e">
        <f>VLOOKUP(C10471,X$4:Z10472,3,FALSE)</f>
        <v>#N/A</v>
      </c>
      <c r="F10471" s="97"/>
      <c r="G10471" s="97"/>
      <c r="H10471" s="116"/>
      <c r="I10471" s="116"/>
      <c r="J10471" s="97"/>
      <c r="AD10471" s="476"/>
      <c r="AI10471" s="473"/>
    </row>
    <row r="10472" spans="1:35" s="4" customFormat="1" x14ac:dyDescent="0.25">
      <c r="A10472" s="408">
        <f t="shared" si="157"/>
        <v>10470</v>
      </c>
      <c r="B10472" s="231"/>
      <c r="C10472" s="96"/>
      <c r="D10472" s="408" t="e">
        <f>VLOOKUP(C10472,X$4:Z10473,2,FALSE)</f>
        <v>#N/A</v>
      </c>
      <c r="E10472" s="408" t="e">
        <f>VLOOKUP(C10472,X$4:Z10473,3,FALSE)</f>
        <v>#N/A</v>
      </c>
      <c r="F10472" s="97"/>
      <c r="G10472" s="97"/>
      <c r="H10472" s="116"/>
      <c r="I10472" s="116"/>
      <c r="J10472" s="97"/>
      <c r="AD10472" s="476"/>
      <c r="AI10472" s="473"/>
    </row>
    <row r="10473" spans="1:35" s="4" customFormat="1" x14ac:dyDescent="0.25">
      <c r="A10473" s="408">
        <f t="shared" si="157"/>
        <v>10471</v>
      </c>
      <c r="B10473" s="231"/>
      <c r="C10473" s="96"/>
      <c r="D10473" s="408" t="e">
        <f>VLOOKUP(C10473,X$4:Z10474,2,FALSE)</f>
        <v>#N/A</v>
      </c>
      <c r="E10473" s="408" t="e">
        <f>VLOOKUP(C10473,X$4:Z10474,3,FALSE)</f>
        <v>#N/A</v>
      </c>
      <c r="F10473" s="97"/>
      <c r="G10473" s="97"/>
      <c r="H10473" s="116"/>
      <c r="I10473" s="116"/>
      <c r="J10473" s="97"/>
      <c r="AD10473" s="476"/>
      <c r="AI10473" s="473"/>
    </row>
    <row r="10474" spans="1:35" s="4" customFormat="1" x14ac:dyDescent="0.25">
      <c r="A10474" s="408">
        <f t="shared" si="157"/>
        <v>10472</v>
      </c>
      <c r="B10474" s="231"/>
      <c r="C10474" s="96"/>
      <c r="D10474" s="408" t="e">
        <f>VLOOKUP(C10474,X$4:Z10475,2,FALSE)</f>
        <v>#N/A</v>
      </c>
      <c r="E10474" s="408" t="e">
        <f>VLOOKUP(C10474,X$4:Z10475,3,FALSE)</f>
        <v>#N/A</v>
      </c>
      <c r="F10474" s="97"/>
      <c r="G10474" s="97"/>
      <c r="H10474" s="116"/>
      <c r="I10474" s="116"/>
      <c r="J10474" s="97"/>
      <c r="AD10474" s="476"/>
      <c r="AI10474" s="473"/>
    </row>
    <row r="10475" spans="1:35" s="4" customFormat="1" x14ac:dyDescent="0.25">
      <c r="A10475" s="408">
        <f t="shared" si="157"/>
        <v>10473</v>
      </c>
      <c r="B10475" s="231"/>
      <c r="C10475" s="96"/>
      <c r="D10475" s="408" t="e">
        <f>VLOOKUP(C10475,X$4:Z10476,2,FALSE)</f>
        <v>#N/A</v>
      </c>
      <c r="E10475" s="408" t="e">
        <f>VLOOKUP(C10475,X$4:Z10476,3,FALSE)</f>
        <v>#N/A</v>
      </c>
      <c r="F10475" s="97"/>
      <c r="G10475" s="97"/>
      <c r="H10475" s="116"/>
      <c r="I10475" s="116"/>
      <c r="J10475" s="97"/>
      <c r="AD10475" s="476"/>
      <c r="AI10475" s="473"/>
    </row>
    <row r="10476" spans="1:35" s="4" customFormat="1" x14ac:dyDescent="0.25">
      <c r="A10476" s="408">
        <f t="shared" si="157"/>
        <v>10474</v>
      </c>
      <c r="B10476" s="231"/>
      <c r="C10476" s="96"/>
      <c r="D10476" s="408" t="e">
        <f>VLOOKUP(C10476,X$4:Z10477,2,FALSE)</f>
        <v>#N/A</v>
      </c>
      <c r="E10476" s="408" t="e">
        <f>VLOOKUP(C10476,X$4:Z10477,3,FALSE)</f>
        <v>#N/A</v>
      </c>
      <c r="F10476" s="97"/>
      <c r="G10476" s="97"/>
      <c r="H10476" s="116"/>
      <c r="I10476" s="116"/>
      <c r="J10476" s="97"/>
      <c r="AD10476" s="476"/>
      <c r="AI10476" s="473"/>
    </row>
    <row r="10477" spans="1:35" s="4" customFormat="1" x14ac:dyDescent="0.25">
      <c r="A10477" s="408">
        <f t="shared" si="157"/>
        <v>10475</v>
      </c>
      <c r="B10477" s="231"/>
      <c r="C10477" s="96"/>
      <c r="D10477" s="408" t="e">
        <f>VLOOKUP(C10477,X$4:Z10478,2,FALSE)</f>
        <v>#N/A</v>
      </c>
      <c r="E10477" s="408" t="e">
        <f>VLOOKUP(C10477,X$4:Z10478,3,FALSE)</f>
        <v>#N/A</v>
      </c>
      <c r="F10477" s="97"/>
      <c r="G10477" s="97"/>
      <c r="H10477" s="116"/>
      <c r="I10477" s="116"/>
      <c r="J10477" s="97"/>
      <c r="AD10477" s="476"/>
      <c r="AI10477" s="473"/>
    </row>
    <row r="10478" spans="1:35" s="4" customFormat="1" x14ac:dyDescent="0.25">
      <c r="A10478" s="408">
        <f t="shared" si="157"/>
        <v>10476</v>
      </c>
      <c r="B10478" s="231"/>
      <c r="C10478" s="96"/>
      <c r="D10478" s="408" t="e">
        <f>VLOOKUP(C10478,X$4:Z10479,2,FALSE)</f>
        <v>#N/A</v>
      </c>
      <c r="E10478" s="408" t="e">
        <f>VLOOKUP(C10478,X$4:Z10479,3,FALSE)</f>
        <v>#N/A</v>
      </c>
      <c r="F10478" s="97"/>
      <c r="G10478" s="97"/>
      <c r="H10478" s="116"/>
      <c r="I10478" s="116"/>
      <c r="J10478" s="97"/>
      <c r="AD10478" s="476"/>
      <c r="AI10478" s="473"/>
    </row>
    <row r="10479" spans="1:35" s="4" customFormat="1" x14ac:dyDescent="0.25">
      <c r="A10479" s="408">
        <f t="shared" si="157"/>
        <v>10477</v>
      </c>
      <c r="B10479" s="231"/>
      <c r="C10479" s="96"/>
      <c r="D10479" s="408" t="e">
        <f>VLOOKUP(C10479,X$4:Z10480,2,FALSE)</f>
        <v>#N/A</v>
      </c>
      <c r="E10479" s="408" t="e">
        <f>VLOOKUP(C10479,X$4:Z10480,3,FALSE)</f>
        <v>#N/A</v>
      </c>
      <c r="F10479" s="97"/>
      <c r="G10479" s="97"/>
      <c r="H10479" s="116"/>
      <c r="I10479" s="116"/>
      <c r="J10479" s="97"/>
      <c r="AD10479" s="476"/>
      <c r="AI10479" s="473"/>
    </row>
    <row r="10480" spans="1:35" s="4" customFormat="1" x14ac:dyDescent="0.25">
      <c r="A10480" s="408">
        <f t="shared" si="157"/>
        <v>10478</v>
      </c>
      <c r="B10480" s="231"/>
      <c r="C10480" s="96"/>
      <c r="D10480" s="408" t="e">
        <f>VLOOKUP(C10480,X$4:Z10481,2,FALSE)</f>
        <v>#N/A</v>
      </c>
      <c r="E10480" s="408" t="e">
        <f>VLOOKUP(C10480,X$4:Z10481,3,FALSE)</f>
        <v>#N/A</v>
      </c>
      <c r="F10480" s="97"/>
      <c r="G10480" s="97"/>
      <c r="H10480" s="116"/>
      <c r="I10480" s="116"/>
      <c r="J10480" s="97"/>
      <c r="AD10480" s="476"/>
      <c r="AI10480" s="473"/>
    </row>
    <row r="10481" spans="1:35" s="4" customFormat="1" x14ac:dyDescent="0.25">
      <c r="A10481" s="408">
        <f t="shared" si="157"/>
        <v>10479</v>
      </c>
      <c r="B10481" s="231"/>
      <c r="C10481" s="96"/>
      <c r="D10481" s="408" t="e">
        <f>VLOOKUP(C10481,X$4:Z10482,2,FALSE)</f>
        <v>#N/A</v>
      </c>
      <c r="E10481" s="408" t="e">
        <f>VLOOKUP(C10481,X$4:Z10482,3,FALSE)</f>
        <v>#N/A</v>
      </c>
      <c r="F10481" s="97"/>
      <c r="G10481" s="97"/>
      <c r="H10481" s="116"/>
      <c r="I10481" s="116"/>
      <c r="J10481" s="97"/>
      <c r="AD10481" s="476"/>
      <c r="AI10481" s="473"/>
    </row>
    <row r="10482" spans="1:35" s="4" customFormat="1" x14ac:dyDescent="0.25">
      <c r="A10482" s="408">
        <f t="shared" si="157"/>
        <v>10480</v>
      </c>
      <c r="B10482" s="231"/>
      <c r="C10482" s="96"/>
      <c r="D10482" s="408" t="e">
        <f>VLOOKUP(C10482,X$4:Z10483,2,FALSE)</f>
        <v>#N/A</v>
      </c>
      <c r="E10482" s="408" t="e">
        <f>VLOOKUP(C10482,X$4:Z10483,3,FALSE)</f>
        <v>#N/A</v>
      </c>
      <c r="F10482" s="97"/>
      <c r="G10482" s="97"/>
      <c r="H10482" s="116"/>
      <c r="I10482" s="116"/>
      <c r="J10482" s="97"/>
      <c r="AD10482" s="476"/>
      <c r="AI10482" s="473"/>
    </row>
    <row r="10483" spans="1:35" s="4" customFormat="1" x14ac:dyDescent="0.25">
      <c r="A10483" s="408">
        <f t="shared" si="157"/>
        <v>10481</v>
      </c>
      <c r="B10483" s="231"/>
      <c r="C10483" s="96"/>
      <c r="D10483" s="408" t="e">
        <f>VLOOKUP(C10483,X$4:Z10484,2,FALSE)</f>
        <v>#N/A</v>
      </c>
      <c r="E10483" s="408" t="e">
        <f>VLOOKUP(C10483,X$4:Z10484,3,FALSE)</f>
        <v>#N/A</v>
      </c>
      <c r="F10483" s="97"/>
      <c r="G10483" s="97"/>
      <c r="H10483" s="116"/>
      <c r="I10483" s="116"/>
      <c r="J10483" s="97"/>
      <c r="AD10483" s="476"/>
      <c r="AI10483" s="473"/>
    </row>
    <row r="10484" spans="1:35" s="4" customFormat="1" x14ac:dyDescent="0.25">
      <c r="A10484" s="408">
        <f t="shared" si="157"/>
        <v>10482</v>
      </c>
      <c r="B10484" s="231"/>
      <c r="C10484" s="96"/>
      <c r="D10484" s="408" t="e">
        <f>VLOOKUP(C10484,X$4:Z10485,2,FALSE)</f>
        <v>#N/A</v>
      </c>
      <c r="E10484" s="408" t="e">
        <f>VLOOKUP(C10484,X$4:Z10485,3,FALSE)</f>
        <v>#N/A</v>
      </c>
      <c r="F10484" s="97"/>
      <c r="G10484" s="97"/>
      <c r="H10484" s="116"/>
      <c r="I10484" s="116"/>
      <c r="J10484" s="97"/>
      <c r="AD10484" s="476"/>
      <c r="AI10484" s="473"/>
    </row>
    <row r="10485" spans="1:35" s="4" customFormat="1" x14ac:dyDescent="0.25">
      <c r="A10485" s="408">
        <f t="shared" si="157"/>
        <v>10483</v>
      </c>
      <c r="B10485" s="231"/>
      <c r="C10485" s="96"/>
      <c r="D10485" s="408" t="e">
        <f>VLOOKUP(C10485,X$4:Z10486,2,FALSE)</f>
        <v>#N/A</v>
      </c>
      <c r="E10485" s="408" t="e">
        <f>VLOOKUP(C10485,X$4:Z10486,3,FALSE)</f>
        <v>#N/A</v>
      </c>
      <c r="F10485" s="97"/>
      <c r="G10485" s="97"/>
      <c r="H10485" s="116"/>
      <c r="I10485" s="116"/>
      <c r="J10485" s="97"/>
      <c r="AD10485" s="476"/>
      <c r="AI10485" s="473"/>
    </row>
    <row r="10486" spans="1:35" s="4" customFormat="1" x14ac:dyDescent="0.25">
      <c r="A10486" s="408">
        <f t="shared" si="157"/>
        <v>10484</v>
      </c>
      <c r="B10486" s="231"/>
      <c r="C10486" s="96"/>
      <c r="D10486" s="408" t="e">
        <f>VLOOKUP(C10486,X$4:Z10487,2,FALSE)</f>
        <v>#N/A</v>
      </c>
      <c r="E10486" s="408" t="e">
        <f>VLOOKUP(C10486,X$4:Z10487,3,FALSE)</f>
        <v>#N/A</v>
      </c>
      <c r="F10486" s="97"/>
      <c r="G10486" s="97"/>
      <c r="H10486" s="116"/>
      <c r="I10486" s="116"/>
      <c r="J10486" s="97"/>
      <c r="AD10486" s="476"/>
      <c r="AI10486" s="473"/>
    </row>
    <row r="10487" spans="1:35" s="4" customFormat="1" x14ac:dyDescent="0.25">
      <c r="A10487" s="408">
        <f t="shared" si="157"/>
        <v>10485</v>
      </c>
      <c r="B10487" s="231"/>
      <c r="C10487" s="96"/>
      <c r="D10487" s="408" t="e">
        <f>VLOOKUP(C10487,X$4:Z10488,2,FALSE)</f>
        <v>#N/A</v>
      </c>
      <c r="E10487" s="408" t="e">
        <f>VLOOKUP(C10487,X$4:Z10488,3,FALSE)</f>
        <v>#N/A</v>
      </c>
      <c r="F10487" s="97"/>
      <c r="G10487" s="97"/>
      <c r="H10487" s="116"/>
      <c r="I10487" s="116"/>
      <c r="J10487" s="97"/>
      <c r="AD10487" s="476"/>
      <c r="AI10487" s="473"/>
    </row>
    <row r="10488" spans="1:35" s="4" customFormat="1" x14ac:dyDescent="0.25">
      <c r="A10488" s="408">
        <f t="shared" si="157"/>
        <v>10486</v>
      </c>
      <c r="B10488" s="231"/>
      <c r="C10488" s="96"/>
      <c r="D10488" s="408" t="e">
        <f>VLOOKUP(C10488,X$4:Z10489,2,FALSE)</f>
        <v>#N/A</v>
      </c>
      <c r="E10488" s="408" t="e">
        <f>VLOOKUP(C10488,X$4:Z10489,3,FALSE)</f>
        <v>#N/A</v>
      </c>
      <c r="F10488" s="97"/>
      <c r="G10488" s="97"/>
      <c r="H10488" s="116"/>
      <c r="I10488" s="116"/>
      <c r="J10488" s="97"/>
      <c r="AD10488" s="476"/>
      <c r="AI10488" s="473"/>
    </row>
    <row r="10489" spans="1:35" s="4" customFormat="1" x14ac:dyDescent="0.25">
      <c r="A10489" s="408">
        <f t="shared" si="157"/>
        <v>10487</v>
      </c>
      <c r="B10489" s="231"/>
      <c r="C10489" s="96"/>
      <c r="D10489" s="408" t="e">
        <f>VLOOKUP(C10489,X$4:Z10490,2,FALSE)</f>
        <v>#N/A</v>
      </c>
      <c r="E10489" s="408" t="e">
        <f>VLOOKUP(C10489,X$4:Z10490,3,FALSE)</f>
        <v>#N/A</v>
      </c>
      <c r="F10489" s="97"/>
      <c r="G10489" s="97"/>
      <c r="H10489" s="116"/>
      <c r="I10489" s="116"/>
      <c r="J10489" s="97"/>
      <c r="AD10489" s="476"/>
      <c r="AI10489" s="473"/>
    </row>
    <row r="10490" spans="1:35" s="4" customFormat="1" x14ac:dyDescent="0.25">
      <c r="A10490" s="408">
        <f t="shared" si="157"/>
        <v>10488</v>
      </c>
      <c r="B10490" s="231"/>
      <c r="C10490" s="96"/>
      <c r="D10490" s="408" t="e">
        <f>VLOOKUP(C10490,X$4:Z10491,2,FALSE)</f>
        <v>#N/A</v>
      </c>
      <c r="E10490" s="408" t="e">
        <f>VLOOKUP(C10490,X$4:Z10491,3,FALSE)</f>
        <v>#N/A</v>
      </c>
      <c r="F10490" s="97"/>
      <c r="G10490" s="97"/>
      <c r="H10490" s="116"/>
      <c r="I10490" s="116"/>
      <c r="J10490" s="97"/>
      <c r="AD10490" s="476"/>
      <c r="AI10490" s="473"/>
    </row>
    <row r="10491" spans="1:35" s="4" customFormat="1" x14ac:dyDescent="0.25">
      <c r="A10491" s="408">
        <f t="shared" si="157"/>
        <v>10489</v>
      </c>
      <c r="B10491" s="231"/>
      <c r="C10491" s="96"/>
      <c r="D10491" s="408" t="e">
        <f>VLOOKUP(C10491,X$4:Z10492,2,FALSE)</f>
        <v>#N/A</v>
      </c>
      <c r="E10491" s="408" t="e">
        <f>VLOOKUP(C10491,X$4:Z10492,3,FALSE)</f>
        <v>#N/A</v>
      </c>
      <c r="F10491" s="97"/>
      <c r="G10491" s="97"/>
      <c r="H10491" s="116"/>
      <c r="I10491" s="116"/>
      <c r="J10491" s="97"/>
      <c r="AD10491" s="476"/>
      <c r="AI10491" s="473"/>
    </row>
    <row r="10492" spans="1:35" s="4" customFormat="1" x14ac:dyDescent="0.25">
      <c r="A10492" s="408">
        <f t="shared" si="157"/>
        <v>10490</v>
      </c>
      <c r="B10492" s="231"/>
      <c r="C10492" s="96"/>
      <c r="D10492" s="408" t="e">
        <f>VLOOKUP(C10492,X$4:Z10493,2,FALSE)</f>
        <v>#N/A</v>
      </c>
      <c r="E10492" s="408" t="e">
        <f>VLOOKUP(C10492,X$4:Z10493,3,FALSE)</f>
        <v>#N/A</v>
      </c>
      <c r="F10492" s="97"/>
      <c r="G10492" s="97"/>
      <c r="H10492" s="116"/>
      <c r="I10492" s="116"/>
      <c r="J10492" s="97"/>
      <c r="AD10492" s="476"/>
      <c r="AI10492" s="473"/>
    </row>
    <row r="10493" spans="1:35" s="4" customFormat="1" x14ac:dyDescent="0.25">
      <c r="A10493" s="408">
        <f t="shared" si="157"/>
        <v>10491</v>
      </c>
      <c r="B10493" s="231"/>
      <c r="C10493" s="96"/>
      <c r="D10493" s="408" t="e">
        <f>VLOOKUP(C10493,X$4:Z10494,2,FALSE)</f>
        <v>#N/A</v>
      </c>
      <c r="E10493" s="408" t="e">
        <f>VLOOKUP(C10493,X$4:Z10494,3,FALSE)</f>
        <v>#N/A</v>
      </c>
      <c r="F10493" s="97"/>
      <c r="G10493" s="97"/>
      <c r="H10493" s="116"/>
      <c r="I10493" s="116"/>
      <c r="J10493" s="97"/>
      <c r="AD10493" s="476"/>
      <c r="AI10493" s="473"/>
    </row>
    <row r="10494" spans="1:35" s="4" customFormat="1" x14ac:dyDescent="0.25">
      <c r="A10494" s="408">
        <f t="shared" si="157"/>
        <v>10492</v>
      </c>
      <c r="B10494" s="231"/>
      <c r="C10494" s="96"/>
      <c r="D10494" s="408" t="e">
        <f>VLOOKUP(C10494,X$4:Z10495,2,FALSE)</f>
        <v>#N/A</v>
      </c>
      <c r="E10494" s="408" t="e">
        <f>VLOOKUP(C10494,X$4:Z10495,3,FALSE)</f>
        <v>#N/A</v>
      </c>
      <c r="F10494" s="97"/>
      <c r="G10494" s="97"/>
      <c r="H10494" s="116"/>
      <c r="I10494" s="116"/>
      <c r="J10494" s="97"/>
      <c r="AD10494" s="476"/>
      <c r="AI10494" s="473"/>
    </row>
    <row r="10495" spans="1:35" s="4" customFormat="1" x14ac:dyDescent="0.25">
      <c r="A10495" s="408">
        <f t="shared" si="157"/>
        <v>10493</v>
      </c>
      <c r="B10495" s="231"/>
      <c r="C10495" s="96"/>
      <c r="D10495" s="408" t="e">
        <f>VLOOKUP(C10495,X$4:Z10496,2,FALSE)</f>
        <v>#N/A</v>
      </c>
      <c r="E10495" s="408" t="e">
        <f>VLOOKUP(C10495,X$4:Z10496,3,FALSE)</f>
        <v>#N/A</v>
      </c>
      <c r="F10495" s="97"/>
      <c r="G10495" s="97"/>
      <c r="H10495" s="116"/>
      <c r="I10495" s="116"/>
      <c r="J10495" s="97"/>
      <c r="AD10495" s="476"/>
      <c r="AI10495" s="473"/>
    </row>
    <row r="10496" spans="1:35" s="4" customFormat="1" x14ac:dyDescent="0.25">
      <c r="A10496" s="408">
        <f t="shared" si="157"/>
        <v>10494</v>
      </c>
      <c r="B10496" s="231"/>
      <c r="C10496" s="96"/>
      <c r="D10496" s="408" t="e">
        <f>VLOOKUP(C10496,X$4:Z10497,2,FALSE)</f>
        <v>#N/A</v>
      </c>
      <c r="E10496" s="408" t="e">
        <f>VLOOKUP(C10496,X$4:Z10497,3,FALSE)</f>
        <v>#N/A</v>
      </c>
      <c r="F10496" s="97"/>
      <c r="G10496" s="97"/>
      <c r="H10496" s="116"/>
      <c r="I10496" s="116"/>
      <c r="J10496" s="97"/>
      <c r="AD10496" s="476"/>
      <c r="AI10496" s="473"/>
    </row>
    <row r="10497" spans="1:35" s="4" customFormat="1" x14ac:dyDescent="0.25">
      <c r="A10497" s="408">
        <f t="shared" si="157"/>
        <v>10495</v>
      </c>
      <c r="B10497" s="231"/>
      <c r="C10497" s="96"/>
      <c r="D10497" s="408" t="e">
        <f>VLOOKUP(C10497,X$4:Z10498,2,FALSE)</f>
        <v>#N/A</v>
      </c>
      <c r="E10497" s="408" t="e">
        <f>VLOOKUP(C10497,X$4:Z10498,3,FALSE)</f>
        <v>#N/A</v>
      </c>
      <c r="F10497" s="97"/>
      <c r="G10497" s="97"/>
      <c r="H10497" s="116"/>
      <c r="I10497" s="116"/>
      <c r="J10497" s="97"/>
      <c r="AD10497" s="476"/>
      <c r="AI10497" s="473"/>
    </row>
    <row r="10498" spans="1:35" s="4" customFormat="1" x14ac:dyDescent="0.25">
      <c r="A10498" s="408">
        <f t="shared" si="157"/>
        <v>10496</v>
      </c>
      <c r="B10498" s="231"/>
      <c r="C10498" s="96"/>
      <c r="D10498" s="408" t="e">
        <f>VLOOKUP(C10498,X$4:Z10499,2,FALSE)</f>
        <v>#N/A</v>
      </c>
      <c r="E10498" s="408" t="e">
        <f>VLOOKUP(C10498,X$4:Z10499,3,FALSE)</f>
        <v>#N/A</v>
      </c>
      <c r="F10498" s="97"/>
      <c r="G10498" s="97"/>
      <c r="H10498" s="116"/>
      <c r="I10498" s="116"/>
      <c r="J10498" s="97"/>
      <c r="AD10498" s="476"/>
      <c r="AI10498" s="473"/>
    </row>
    <row r="10499" spans="1:35" s="4" customFormat="1" x14ac:dyDescent="0.25">
      <c r="A10499" s="408">
        <f t="shared" si="157"/>
        <v>10497</v>
      </c>
      <c r="B10499" s="231"/>
      <c r="C10499" s="96"/>
      <c r="D10499" s="408" t="e">
        <f>VLOOKUP(C10499,X$4:Z10500,2,FALSE)</f>
        <v>#N/A</v>
      </c>
      <c r="E10499" s="408" t="e">
        <f>VLOOKUP(C10499,X$4:Z10500,3,FALSE)</f>
        <v>#N/A</v>
      </c>
      <c r="F10499" s="97"/>
      <c r="G10499" s="97"/>
      <c r="H10499" s="116"/>
      <c r="I10499" s="116"/>
      <c r="J10499" s="97"/>
      <c r="AD10499" s="476"/>
      <c r="AI10499" s="473"/>
    </row>
    <row r="10500" spans="1:35" s="4" customFormat="1" x14ac:dyDescent="0.25">
      <c r="A10500" s="408">
        <f t="shared" si="157"/>
        <v>10498</v>
      </c>
      <c r="B10500" s="231"/>
      <c r="C10500" s="96"/>
      <c r="D10500" s="408" t="e">
        <f>VLOOKUP(C10500,X$4:Z10501,2,FALSE)</f>
        <v>#N/A</v>
      </c>
      <c r="E10500" s="408" t="e">
        <f>VLOOKUP(C10500,X$4:Z10501,3,FALSE)</f>
        <v>#N/A</v>
      </c>
      <c r="F10500" s="97"/>
      <c r="G10500" s="97"/>
      <c r="H10500" s="116"/>
      <c r="I10500" s="116"/>
      <c r="J10500" s="97"/>
      <c r="AD10500" s="476"/>
      <c r="AI10500" s="473"/>
    </row>
    <row r="10501" spans="1:35" s="4" customFormat="1" x14ac:dyDescent="0.25">
      <c r="A10501" s="408">
        <f t="shared" si="157"/>
        <v>10499</v>
      </c>
      <c r="B10501" s="231"/>
      <c r="C10501" s="96"/>
      <c r="D10501" s="408" t="e">
        <f>VLOOKUP(C10501,X$4:Z10502,2,FALSE)</f>
        <v>#N/A</v>
      </c>
      <c r="E10501" s="408" t="e">
        <f>VLOOKUP(C10501,X$4:Z10502,3,FALSE)</f>
        <v>#N/A</v>
      </c>
      <c r="F10501" s="97"/>
      <c r="G10501" s="97"/>
      <c r="H10501" s="116"/>
      <c r="I10501" s="116"/>
      <c r="J10501" s="97"/>
      <c r="AD10501" s="476"/>
      <c r="AI10501" s="473"/>
    </row>
    <row r="10502" spans="1:35" s="4" customFormat="1" x14ac:dyDescent="0.25">
      <c r="A10502" s="408">
        <f t="shared" si="157"/>
        <v>10500</v>
      </c>
      <c r="B10502" s="231"/>
      <c r="C10502" s="96"/>
      <c r="D10502" s="408" t="e">
        <f>VLOOKUP(C10502,X$4:Z10503,2,FALSE)</f>
        <v>#N/A</v>
      </c>
      <c r="E10502" s="408" t="e">
        <f>VLOOKUP(C10502,X$4:Z10503,3,FALSE)</f>
        <v>#N/A</v>
      </c>
      <c r="F10502" s="97"/>
      <c r="G10502" s="97"/>
      <c r="H10502" s="116"/>
      <c r="I10502" s="116"/>
      <c r="J10502" s="97"/>
      <c r="AD10502" s="476"/>
      <c r="AI10502" s="473"/>
    </row>
    <row r="10503" spans="1:35" s="4" customFormat="1" x14ac:dyDescent="0.25">
      <c r="A10503" s="408">
        <f t="shared" si="157"/>
        <v>10501</v>
      </c>
      <c r="B10503" s="231"/>
      <c r="C10503" s="96"/>
      <c r="D10503" s="408" t="e">
        <f>VLOOKUP(C10503,X$4:Z10504,2,FALSE)</f>
        <v>#N/A</v>
      </c>
      <c r="E10503" s="408" t="e">
        <f>VLOOKUP(C10503,X$4:Z10504,3,FALSE)</f>
        <v>#N/A</v>
      </c>
      <c r="F10503" s="97"/>
      <c r="G10503" s="97"/>
      <c r="H10503" s="116"/>
      <c r="I10503" s="116"/>
      <c r="J10503" s="97"/>
      <c r="AD10503" s="476"/>
      <c r="AI10503" s="473"/>
    </row>
    <row r="10504" spans="1:35" s="4" customFormat="1" x14ac:dyDescent="0.25">
      <c r="A10504" s="408">
        <f t="shared" si="157"/>
        <v>10502</v>
      </c>
      <c r="B10504" s="231"/>
      <c r="C10504" s="96"/>
      <c r="D10504" s="408" t="e">
        <f>VLOOKUP(C10504,X$4:Z10505,2,FALSE)</f>
        <v>#N/A</v>
      </c>
      <c r="E10504" s="408" t="e">
        <f>VLOOKUP(C10504,X$4:Z10505,3,FALSE)</f>
        <v>#N/A</v>
      </c>
      <c r="F10504" s="97"/>
      <c r="G10504" s="97"/>
      <c r="H10504" s="116"/>
      <c r="I10504" s="116"/>
      <c r="J10504" s="97"/>
      <c r="AD10504" s="476"/>
      <c r="AI10504" s="473"/>
    </row>
    <row r="10505" spans="1:35" s="4" customFormat="1" x14ac:dyDescent="0.25">
      <c r="A10505" s="408">
        <f t="shared" si="157"/>
        <v>10503</v>
      </c>
      <c r="B10505" s="231"/>
      <c r="C10505" s="96"/>
      <c r="D10505" s="408" t="e">
        <f>VLOOKUP(C10505,X$4:Z10506,2,FALSE)</f>
        <v>#N/A</v>
      </c>
      <c r="E10505" s="408" t="e">
        <f>VLOOKUP(C10505,X$4:Z10506,3,FALSE)</f>
        <v>#N/A</v>
      </c>
      <c r="F10505" s="97"/>
      <c r="G10505" s="97"/>
      <c r="H10505" s="116"/>
      <c r="I10505" s="116"/>
      <c r="J10505" s="97"/>
      <c r="AD10505" s="476"/>
      <c r="AI10505" s="473"/>
    </row>
    <row r="10506" spans="1:35" s="4" customFormat="1" x14ac:dyDescent="0.25">
      <c r="A10506" s="408">
        <f t="shared" si="157"/>
        <v>10504</v>
      </c>
      <c r="B10506" s="231"/>
      <c r="C10506" s="96"/>
      <c r="D10506" s="408" t="e">
        <f>VLOOKUP(C10506,X$4:Z10507,2,FALSE)</f>
        <v>#N/A</v>
      </c>
      <c r="E10506" s="408" t="e">
        <f>VLOOKUP(C10506,X$4:Z10507,3,FALSE)</f>
        <v>#N/A</v>
      </c>
      <c r="F10506" s="97"/>
      <c r="G10506" s="97"/>
      <c r="H10506" s="116"/>
      <c r="I10506" s="116"/>
      <c r="J10506" s="97"/>
      <c r="AD10506" s="476"/>
      <c r="AI10506" s="473"/>
    </row>
    <row r="10507" spans="1:35" s="4" customFormat="1" x14ac:dyDescent="0.25">
      <c r="A10507" s="408">
        <f t="shared" si="157"/>
        <v>10505</v>
      </c>
      <c r="B10507" s="231"/>
      <c r="C10507" s="96"/>
      <c r="D10507" s="408" t="e">
        <f>VLOOKUP(C10507,X$4:Z10508,2,FALSE)</f>
        <v>#N/A</v>
      </c>
      <c r="E10507" s="408" t="e">
        <f>VLOOKUP(C10507,X$4:Z10508,3,FALSE)</f>
        <v>#N/A</v>
      </c>
      <c r="F10507" s="97"/>
      <c r="G10507" s="97"/>
      <c r="H10507" s="116"/>
      <c r="I10507" s="116"/>
      <c r="J10507" s="97"/>
      <c r="AD10507" s="476"/>
      <c r="AI10507" s="473"/>
    </row>
    <row r="10508" spans="1:35" s="4" customFormat="1" x14ac:dyDescent="0.25">
      <c r="A10508" s="408">
        <f t="shared" si="157"/>
        <v>10506</v>
      </c>
      <c r="B10508" s="231"/>
      <c r="C10508" s="96"/>
      <c r="D10508" s="408" t="e">
        <f>VLOOKUP(C10508,X$4:Z10509,2,FALSE)</f>
        <v>#N/A</v>
      </c>
      <c r="E10508" s="408" t="e">
        <f>VLOOKUP(C10508,X$4:Z10509,3,FALSE)</f>
        <v>#N/A</v>
      </c>
      <c r="F10508" s="97"/>
      <c r="G10508" s="97"/>
      <c r="H10508" s="116"/>
      <c r="I10508" s="116"/>
      <c r="J10508" s="97"/>
      <c r="AD10508" s="476"/>
      <c r="AI10508" s="473"/>
    </row>
    <row r="10509" spans="1:35" s="4" customFormat="1" x14ac:dyDescent="0.25">
      <c r="A10509" s="408">
        <f t="shared" si="157"/>
        <v>10507</v>
      </c>
      <c r="B10509" s="231"/>
      <c r="C10509" s="96"/>
      <c r="D10509" s="408" t="e">
        <f>VLOOKUP(C10509,X$4:Z10510,2,FALSE)</f>
        <v>#N/A</v>
      </c>
      <c r="E10509" s="408" t="e">
        <f>VLOOKUP(C10509,X$4:Z10510,3,FALSE)</f>
        <v>#N/A</v>
      </c>
      <c r="F10509" s="97"/>
      <c r="G10509" s="97"/>
      <c r="H10509" s="116"/>
      <c r="I10509" s="116"/>
      <c r="J10509" s="97"/>
      <c r="AD10509" s="476"/>
      <c r="AI10509" s="473"/>
    </row>
    <row r="10510" spans="1:35" s="4" customFormat="1" x14ac:dyDescent="0.25">
      <c r="A10510" s="408">
        <f t="shared" si="157"/>
        <v>10508</v>
      </c>
      <c r="B10510" s="231"/>
      <c r="C10510" s="96"/>
      <c r="D10510" s="408" t="e">
        <f>VLOOKUP(C10510,X$4:Z10511,2,FALSE)</f>
        <v>#N/A</v>
      </c>
      <c r="E10510" s="408" t="e">
        <f>VLOOKUP(C10510,X$4:Z10511,3,FALSE)</f>
        <v>#N/A</v>
      </c>
      <c r="F10510" s="97"/>
      <c r="G10510" s="97"/>
      <c r="H10510" s="116"/>
      <c r="I10510" s="116"/>
      <c r="J10510" s="97"/>
      <c r="AD10510" s="476"/>
      <c r="AI10510" s="473"/>
    </row>
    <row r="10511" spans="1:35" s="4" customFormat="1" x14ac:dyDescent="0.25">
      <c r="A10511" s="408">
        <f t="shared" si="157"/>
        <v>10509</v>
      </c>
      <c r="B10511" s="231"/>
      <c r="C10511" s="96"/>
      <c r="D10511" s="408" t="e">
        <f>VLOOKUP(C10511,X$4:Z10512,2,FALSE)</f>
        <v>#N/A</v>
      </c>
      <c r="E10511" s="408" t="e">
        <f>VLOOKUP(C10511,X$4:Z10512,3,FALSE)</f>
        <v>#N/A</v>
      </c>
      <c r="F10511" s="97"/>
      <c r="G10511" s="97"/>
      <c r="H10511" s="116"/>
      <c r="I10511" s="116"/>
      <c r="J10511" s="97"/>
      <c r="AD10511" s="476"/>
      <c r="AI10511" s="473"/>
    </row>
    <row r="10512" spans="1:35" s="4" customFormat="1" x14ac:dyDescent="0.25">
      <c r="A10512" s="408">
        <f t="shared" si="157"/>
        <v>10510</v>
      </c>
      <c r="B10512" s="231"/>
      <c r="C10512" s="96"/>
      <c r="D10512" s="408" t="e">
        <f>VLOOKUP(C10512,X$4:Z10513,2,FALSE)</f>
        <v>#N/A</v>
      </c>
      <c r="E10512" s="408" t="e">
        <f>VLOOKUP(C10512,X$4:Z10513,3,FALSE)</f>
        <v>#N/A</v>
      </c>
      <c r="F10512" s="97"/>
      <c r="G10512" s="97"/>
      <c r="H10512" s="116"/>
      <c r="I10512" s="116"/>
      <c r="J10512" s="97"/>
      <c r="AD10512" s="476"/>
      <c r="AI10512" s="473"/>
    </row>
    <row r="10513" spans="1:35" s="4" customFormat="1" x14ac:dyDescent="0.25">
      <c r="A10513" s="408">
        <f t="shared" si="157"/>
        <v>10511</v>
      </c>
      <c r="B10513" s="231"/>
      <c r="C10513" s="96"/>
      <c r="D10513" s="408" t="e">
        <f>VLOOKUP(C10513,X$4:Z10514,2,FALSE)</f>
        <v>#N/A</v>
      </c>
      <c r="E10513" s="408" t="e">
        <f>VLOOKUP(C10513,X$4:Z10514,3,FALSE)</f>
        <v>#N/A</v>
      </c>
      <c r="F10513" s="97"/>
      <c r="G10513" s="97"/>
      <c r="H10513" s="116"/>
      <c r="I10513" s="116"/>
      <c r="J10513" s="97"/>
      <c r="AD10513" s="476"/>
      <c r="AI10513" s="473"/>
    </row>
    <row r="10514" spans="1:35" s="4" customFormat="1" x14ac:dyDescent="0.25">
      <c r="A10514" s="408">
        <f t="shared" si="157"/>
        <v>10512</v>
      </c>
      <c r="B10514" s="231"/>
      <c r="C10514" s="96"/>
      <c r="D10514" s="408" t="e">
        <f>VLOOKUP(C10514,X$4:Z10515,2,FALSE)</f>
        <v>#N/A</v>
      </c>
      <c r="E10514" s="408" t="e">
        <f>VLOOKUP(C10514,X$4:Z10515,3,FALSE)</f>
        <v>#N/A</v>
      </c>
      <c r="F10514" s="97"/>
      <c r="G10514" s="97"/>
      <c r="H10514" s="116"/>
      <c r="I10514" s="116"/>
      <c r="J10514" s="97"/>
      <c r="AD10514" s="476"/>
      <c r="AI10514" s="473"/>
    </row>
    <row r="10515" spans="1:35" s="4" customFormat="1" x14ac:dyDescent="0.25">
      <c r="A10515" s="408">
        <f t="shared" si="157"/>
        <v>10513</v>
      </c>
      <c r="B10515" s="231"/>
      <c r="C10515" s="96"/>
      <c r="D10515" s="408" t="e">
        <f>VLOOKUP(C10515,X$4:Z10516,2,FALSE)</f>
        <v>#N/A</v>
      </c>
      <c r="E10515" s="408" t="e">
        <f>VLOOKUP(C10515,X$4:Z10516,3,FALSE)</f>
        <v>#N/A</v>
      </c>
      <c r="F10515" s="97"/>
      <c r="G10515" s="97"/>
      <c r="H10515" s="116"/>
      <c r="I10515" s="116"/>
      <c r="J10515" s="97"/>
      <c r="AD10515" s="476"/>
      <c r="AI10515" s="473"/>
    </row>
    <row r="10516" spans="1:35" s="4" customFormat="1" x14ac:dyDescent="0.25">
      <c r="A10516" s="408">
        <f t="shared" si="157"/>
        <v>10514</v>
      </c>
      <c r="B10516" s="231"/>
      <c r="C10516" s="96"/>
      <c r="D10516" s="408" t="e">
        <f>VLOOKUP(C10516,X$4:Z10517,2,FALSE)</f>
        <v>#N/A</v>
      </c>
      <c r="E10516" s="408" t="e">
        <f>VLOOKUP(C10516,X$4:Z10517,3,FALSE)</f>
        <v>#N/A</v>
      </c>
      <c r="F10516" s="97"/>
      <c r="G10516" s="97"/>
      <c r="H10516" s="116"/>
      <c r="I10516" s="116"/>
      <c r="J10516" s="97"/>
      <c r="AD10516" s="476"/>
      <c r="AI10516" s="473"/>
    </row>
    <row r="10517" spans="1:35" s="4" customFormat="1" x14ac:dyDescent="0.25">
      <c r="A10517" s="408">
        <f t="shared" si="157"/>
        <v>10515</v>
      </c>
      <c r="B10517" s="231"/>
      <c r="C10517" s="96"/>
      <c r="D10517" s="408" t="e">
        <f>VLOOKUP(C10517,X$4:Z10518,2,FALSE)</f>
        <v>#N/A</v>
      </c>
      <c r="E10517" s="408" t="e">
        <f>VLOOKUP(C10517,X$4:Z10518,3,FALSE)</f>
        <v>#N/A</v>
      </c>
      <c r="F10517" s="97"/>
      <c r="G10517" s="97"/>
      <c r="H10517" s="116"/>
      <c r="I10517" s="116"/>
      <c r="J10517" s="97"/>
      <c r="AD10517" s="476"/>
      <c r="AI10517" s="473"/>
    </row>
    <row r="10518" spans="1:35" s="4" customFormat="1" x14ac:dyDescent="0.25">
      <c r="A10518" s="408">
        <f t="shared" si="157"/>
        <v>10516</v>
      </c>
      <c r="B10518" s="231"/>
      <c r="C10518" s="96"/>
      <c r="D10518" s="408" t="e">
        <f>VLOOKUP(C10518,X$4:Z10519,2,FALSE)</f>
        <v>#N/A</v>
      </c>
      <c r="E10518" s="408" t="e">
        <f>VLOOKUP(C10518,X$4:Z10519,3,FALSE)</f>
        <v>#N/A</v>
      </c>
      <c r="F10518" s="97"/>
      <c r="G10518" s="97"/>
      <c r="H10518" s="116"/>
      <c r="I10518" s="116"/>
      <c r="J10518" s="97"/>
      <c r="AD10518" s="476"/>
      <c r="AI10518" s="473"/>
    </row>
    <row r="10519" spans="1:35" s="4" customFormat="1" x14ac:dyDescent="0.25">
      <c r="A10519" s="408">
        <f t="shared" si="157"/>
        <v>10517</v>
      </c>
      <c r="B10519" s="231"/>
      <c r="C10519" s="96"/>
      <c r="D10519" s="408" t="e">
        <f>VLOOKUP(C10519,X$4:Z10520,2,FALSE)</f>
        <v>#N/A</v>
      </c>
      <c r="E10519" s="408" t="e">
        <f>VLOOKUP(C10519,X$4:Z10520,3,FALSE)</f>
        <v>#N/A</v>
      </c>
      <c r="F10519" s="97"/>
      <c r="G10519" s="97"/>
      <c r="H10519" s="116"/>
      <c r="I10519" s="116"/>
      <c r="J10519" s="97"/>
      <c r="AD10519" s="476"/>
      <c r="AI10519" s="473"/>
    </row>
    <row r="10520" spans="1:35" s="4" customFormat="1" x14ac:dyDescent="0.25">
      <c r="A10520" s="408">
        <f t="shared" si="157"/>
        <v>10518</v>
      </c>
      <c r="B10520" s="231"/>
      <c r="C10520" s="96"/>
      <c r="D10520" s="408" t="e">
        <f>VLOOKUP(C10520,X$4:Z10521,2,FALSE)</f>
        <v>#N/A</v>
      </c>
      <c r="E10520" s="408" t="e">
        <f>VLOOKUP(C10520,X$4:Z10521,3,FALSE)</f>
        <v>#N/A</v>
      </c>
      <c r="F10520" s="97"/>
      <c r="G10520" s="97"/>
      <c r="H10520" s="116"/>
      <c r="I10520" s="116"/>
      <c r="J10520" s="97"/>
      <c r="AD10520" s="476"/>
      <c r="AI10520" s="473"/>
    </row>
    <row r="10521" spans="1:35" s="4" customFormat="1" x14ac:dyDescent="0.25">
      <c r="A10521" s="408">
        <f t="shared" si="157"/>
        <v>10519</v>
      </c>
      <c r="B10521" s="231"/>
      <c r="C10521" s="96"/>
      <c r="D10521" s="408" t="e">
        <f>VLOOKUP(C10521,X$4:Z10522,2,FALSE)</f>
        <v>#N/A</v>
      </c>
      <c r="E10521" s="408" t="e">
        <f>VLOOKUP(C10521,X$4:Z10522,3,FALSE)</f>
        <v>#N/A</v>
      </c>
      <c r="F10521" s="97"/>
      <c r="G10521" s="97"/>
      <c r="H10521" s="116"/>
      <c r="I10521" s="116"/>
      <c r="J10521" s="97"/>
      <c r="AD10521" s="476"/>
      <c r="AI10521" s="473"/>
    </row>
    <row r="10522" spans="1:35" s="4" customFormat="1" x14ac:dyDescent="0.25">
      <c r="A10522" s="408">
        <f t="shared" si="157"/>
        <v>10520</v>
      </c>
      <c r="B10522" s="231"/>
      <c r="C10522" s="96"/>
      <c r="D10522" s="408" t="e">
        <f>VLOOKUP(C10522,X$4:Z10523,2,FALSE)</f>
        <v>#N/A</v>
      </c>
      <c r="E10522" s="408" t="e">
        <f>VLOOKUP(C10522,X$4:Z10523,3,FALSE)</f>
        <v>#N/A</v>
      </c>
      <c r="F10522" s="97"/>
      <c r="G10522" s="97"/>
      <c r="H10522" s="116"/>
      <c r="I10522" s="116"/>
      <c r="J10522" s="97"/>
      <c r="AD10522" s="476"/>
      <c r="AI10522" s="473"/>
    </row>
    <row r="10523" spans="1:35" s="4" customFormat="1" x14ac:dyDescent="0.25">
      <c r="A10523" s="408">
        <f t="shared" si="157"/>
        <v>10521</v>
      </c>
      <c r="B10523" s="231"/>
      <c r="C10523" s="96"/>
      <c r="D10523" s="408" t="e">
        <f>VLOOKUP(C10523,X$4:Z10524,2,FALSE)</f>
        <v>#N/A</v>
      </c>
      <c r="E10523" s="408" t="e">
        <f>VLOOKUP(C10523,X$4:Z10524,3,FALSE)</f>
        <v>#N/A</v>
      </c>
      <c r="F10523" s="97"/>
      <c r="G10523" s="97"/>
      <c r="H10523" s="116"/>
      <c r="I10523" s="116"/>
      <c r="J10523" s="97"/>
      <c r="AD10523" s="476"/>
      <c r="AI10523" s="473"/>
    </row>
    <row r="10524" spans="1:35" s="4" customFormat="1" x14ac:dyDescent="0.25">
      <c r="A10524" s="408">
        <f t="shared" si="157"/>
        <v>10522</v>
      </c>
      <c r="B10524" s="231"/>
      <c r="C10524" s="96"/>
      <c r="D10524" s="408" t="e">
        <f>VLOOKUP(C10524,X$4:Z10525,2,FALSE)</f>
        <v>#N/A</v>
      </c>
      <c r="E10524" s="408" t="e">
        <f>VLOOKUP(C10524,X$4:Z10525,3,FALSE)</f>
        <v>#N/A</v>
      </c>
      <c r="F10524" s="97"/>
      <c r="G10524" s="97"/>
      <c r="H10524" s="116"/>
      <c r="I10524" s="116"/>
      <c r="J10524" s="97"/>
      <c r="AD10524" s="476"/>
      <c r="AI10524" s="473"/>
    </row>
    <row r="10525" spans="1:35" s="4" customFormat="1" x14ac:dyDescent="0.25">
      <c r="A10525" s="408">
        <f t="shared" si="157"/>
        <v>10523</v>
      </c>
      <c r="B10525" s="231"/>
      <c r="C10525" s="96"/>
      <c r="D10525" s="408" t="e">
        <f>VLOOKUP(C10525,X$4:Z10526,2,FALSE)</f>
        <v>#N/A</v>
      </c>
      <c r="E10525" s="408" t="e">
        <f>VLOOKUP(C10525,X$4:Z10526,3,FALSE)</f>
        <v>#N/A</v>
      </c>
      <c r="F10525" s="97"/>
      <c r="G10525" s="97"/>
      <c r="H10525" s="116"/>
      <c r="I10525" s="116"/>
      <c r="J10525" s="97"/>
      <c r="AD10525" s="476"/>
      <c r="AI10525" s="473"/>
    </row>
    <row r="10526" spans="1:35" s="4" customFormat="1" x14ac:dyDescent="0.25">
      <c r="A10526" s="408">
        <f t="shared" si="157"/>
        <v>10524</v>
      </c>
      <c r="B10526" s="231"/>
      <c r="C10526" s="96"/>
      <c r="D10526" s="408" t="e">
        <f>VLOOKUP(C10526,X$4:Z10527,2,FALSE)</f>
        <v>#N/A</v>
      </c>
      <c r="E10526" s="408" t="e">
        <f>VLOOKUP(C10526,X$4:Z10527,3,FALSE)</f>
        <v>#N/A</v>
      </c>
      <c r="F10526" s="97"/>
      <c r="G10526" s="97"/>
      <c r="H10526" s="116"/>
      <c r="I10526" s="116"/>
      <c r="J10526" s="97"/>
      <c r="AD10526" s="476"/>
      <c r="AI10526" s="473"/>
    </row>
    <row r="10527" spans="1:35" s="4" customFormat="1" x14ac:dyDescent="0.25">
      <c r="A10527" s="408">
        <f t="shared" si="157"/>
        <v>10525</v>
      </c>
      <c r="B10527" s="231"/>
      <c r="C10527" s="96"/>
      <c r="D10527" s="408" t="e">
        <f>VLOOKUP(C10527,X$4:Z10528,2,FALSE)</f>
        <v>#N/A</v>
      </c>
      <c r="E10527" s="408" t="e">
        <f>VLOOKUP(C10527,X$4:Z10528,3,FALSE)</f>
        <v>#N/A</v>
      </c>
      <c r="F10527" s="97"/>
      <c r="G10527" s="97"/>
      <c r="H10527" s="116"/>
      <c r="I10527" s="116"/>
      <c r="J10527" s="97"/>
      <c r="AD10527" s="476"/>
      <c r="AI10527" s="473"/>
    </row>
    <row r="10528" spans="1:35" s="4" customFormat="1" x14ac:dyDescent="0.25">
      <c r="A10528" s="408">
        <f t="shared" si="157"/>
        <v>10526</v>
      </c>
      <c r="B10528" s="231"/>
      <c r="C10528" s="96"/>
      <c r="D10528" s="408" t="e">
        <f>VLOOKUP(C10528,X$4:Z10529,2,FALSE)</f>
        <v>#N/A</v>
      </c>
      <c r="E10528" s="408" t="e">
        <f>VLOOKUP(C10528,X$4:Z10529,3,FALSE)</f>
        <v>#N/A</v>
      </c>
      <c r="F10528" s="97"/>
      <c r="G10528" s="97"/>
      <c r="H10528" s="116"/>
      <c r="I10528" s="116"/>
      <c r="J10528" s="97"/>
      <c r="AD10528" s="476"/>
      <c r="AI10528" s="473"/>
    </row>
    <row r="10529" spans="1:35" s="4" customFormat="1" x14ac:dyDescent="0.25">
      <c r="A10529" s="408">
        <f t="shared" si="157"/>
        <v>10527</v>
      </c>
      <c r="B10529" s="231"/>
      <c r="C10529" s="96"/>
      <c r="D10529" s="408" t="e">
        <f>VLOOKUP(C10529,X$4:Z10530,2,FALSE)</f>
        <v>#N/A</v>
      </c>
      <c r="E10529" s="408" t="e">
        <f>VLOOKUP(C10529,X$4:Z10530,3,FALSE)</f>
        <v>#N/A</v>
      </c>
      <c r="F10529" s="97"/>
      <c r="G10529" s="97"/>
      <c r="H10529" s="116"/>
      <c r="I10529" s="116"/>
      <c r="J10529" s="97"/>
      <c r="AD10529" s="476"/>
      <c r="AI10529" s="473"/>
    </row>
    <row r="10530" spans="1:35" s="4" customFormat="1" x14ac:dyDescent="0.25">
      <c r="A10530" s="408">
        <f t="shared" si="157"/>
        <v>10528</v>
      </c>
      <c r="B10530" s="231"/>
      <c r="C10530" s="96"/>
      <c r="D10530" s="408" t="e">
        <f>VLOOKUP(C10530,X$4:Z10531,2,FALSE)</f>
        <v>#N/A</v>
      </c>
      <c r="E10530" s="408" t="e">
        <f>VLOOKUP(C10530,X$4:Z10531,3,FALSE)</f>
        <v>#N/A</v>
      </c>
      <c r="F10530" s="97"/>
      <c r="G10530" s="97"/>
      <c r="H10530" s="116"/>
      <c r="I10530" s="116"/>
      <c r="J10530" s="97"/>
      <c r="AD10530" s="476"/>
      <c r="AI10530" s="473"/>
    </row>
    <row r="10531" spans="1:35" s="4" customFormat="1" x14ac:dyDescent="0.25">
      <c r="A10531" s="408">
        <f t="shared" si="157"/>
        <v>10529</v>
      </c>
      <c r="B10531" s="231"/>
      <c r="C10531" s="96"/>
      <c r="D10531" s="408" t="e">
        <f>VLOOKUP(C10531,X$4:Z10532,2,FALSE)</f>
        <v>#N/A</v>
      </c>
      <c r="E10531" s="408" t="e">
        <f>VLOOKUP(C10531,X$4:Z10532,3,FALSE)</f>
        <v>#N/A</v>
      </c>
      <c r="F10531" s="97"/>
      <c r="G10531" s="97"/>
      <c r="H10531" s="116"/>
      <c r="I10531" s="116"/>
      <c r="J10531" s="97"/>
      <c r="AD10531" s="476"/>
      <c r="AI10531" s="473"/>
    </row>
    <row r="10532" spans="1:35" s="4" customFormat="1" x14ac:dyDescent="0.25">
      <c r="A10532" s="408">
        <f t="shared" ref="A10532:A10595" si="158">ROW()-2</f>
        <v>10530</v>
      </c>
      <c r="B10532" s="231"/>
      <c r="C10532" s="96"/>
      <c r="D10532" s="408" t="e">
        <f>VLOOKUP(C10532,X$4:Z10533,2,FALSE)</f>
        <v>#N/A</v>
      </c>
      <c r="E10532" s="408" t="e">
        <f>VLOOKUP(C10532,X$4:Z10533,3,FALSE)</f>
        <v>#N/A</v>
      </c>
      <c r="F10532" s="97"/>
      <c r="G10532" s="97"/>
      <c r="H10532" s="116"/>
      <c r="I10532" s="116"/>
      <c r="J10532" s="97"/>
      <c r="AD10532" s="476"/>
      <c r="AI10532" s="473"/>
    </row>
    <row r="10533" spans="1:35" s="4" customFormat="1" x14ac:dyDescent="0.25">
      <c r="A10533" s="408">
        <f t="shared" si="158"/>
        <v>10531</v>
      </c>
      <c r="B10533" s="231"/>
      <c r="C10533" s="96"/>
      <c r="D10533" s="408" t="e">
        <f>VLOOKUP(C10533,X$4:Z10534,2,FALSE)</f>
        <v>#N/A</v>
      </c>
      <c r="E10533" s="408" t="e">
        <f>VLOOKUP(C10533,X$4:Z10534,3,FALSE)</f>
        <v>#N/A</v>
      </c>
      <c r="F10533" s="97"/>
      <c r="G10533" s="97"/>
      <c r="H10533" s="116"/>
      <c r="I10533" s="116"/>
      <c r="J10533" s="97"/>
      <c r="AD10533" s="476"/>
      <c r="AI10533" s="473"/>
    </row>
    <row r="10534" spans="1:35" s="4" customFormat="1" x14ac:dyDescent="0.25">
      <c r="A10534" s="408">
        <f t="shared" si="158"/>
        <v>10532</v>
      </c>
      <c r="B10534" s="231"/>
      <c r="C10534" s="96"/>
      <c r="D10534" s="408" t="e">
        <f>VLOOKUP(C10534,X$4:Z10535,2,FALSE)</f>
        <v>#N/A</v>
      </c>
      <c r="E10534" s="408" t="e">
        <f>VLOOKUP(C10534,X$4:Z10535,3,FALSE)</f>
        <v>#N/A</v>
      </c>
      <c r="F10534" s="97"/>
      <c r="G10534" s="97"/>
      <c r="H10534" s="116"/>
      <c r="I10534" s="116"/>
      <c r="J10534" s="97"/>
      <c r="AD10534" s="476"/>
      <c r="AI10534" s="473"/>
    </row>
    <row r="10535" spans="1:35" s="4" customFormat="1" x14ac:dyDescent="0.25">
      <c r="A10535" s="408">
        <f t="shared" si="158"/>
        <v>10533</v>
      </c>
      <c r="B10535" s="231"/>
      <c r="C10535" s="96"/>
      <c r="D10535" s="408" t="e">
        <f>VLOOKUP(C10535,X$4:Z10536,2,FALSE)</f>
        <v>#N/A</v>
      </c>
      <c r="E10535" s="408" t="e">
        <f>VLOOKUP(C10535,X$4:Z10536,3,FALSE)</f>
        <v>#N/A</v>
      </c>
      <c r="F10535" s="97"/>
      <c r="G10535" s="97"/>
      <c r="H10535" s="116"/>
      <c r="I10535" s="116"/>
      <c r="J10535" s="97"/>
      <c r="AD10535" s="476"/>
      <c r="AI10535" s="473"/>
    </row>
    <row r="10536" spans="1:35" s="4" customFormat="1" x14ac:dyDescent="0.25">
      <c r="A10536" s="408">
        <f t="shared" si="158"/>
        <v>10534</v>
      </c>
      <c r="B10536" s="231"/>
      <c r="C10536" s="96"/>
      <c r="D10536" s="408" t="e">
        <f>VLOOKUP(C10536,X$4:Z10537,2,FALSE)</f>
        <v>#N/A</v>
      </c>
      <c r="E10536" s="408" t="e">
        <f>VLOOKUP(C10536,X$4:Z10537,3,FALSE)</f>
        <v>#N/A</v>
      </c>
      <c r="F10536" s="97"/>
      <c r="G10536" s="97"/>
      <c r="H10536" s="116"/>
      <c r="I10536" s="116"/>
      <c r="J10536" s="97"/>
      <c r="AD10536" s="476"/>
      <c r="AI10536" s="473"/>
    </row>
    <row r="10537" spans="1:35" s="4" customFormat="1" x14ac:dyDescent="0.25">
      <c r="A10537" s="408">
        <f t="shared" si="158"/>
        <v>10535</v>
      </c>
      <c r="B10537" s="231"/>
      <c r="C10537" s="96"/>
      <c r="D10537" s="408" t="e">
        <f>VLOOKUP(C10537,X$4:Z10538,2,FALSE)</f>
        <v>#N/A</v>
      </c>
      <c r="E10537" s="408" t="e">
        <f>VLOOKUP(C10537,X$4:Z10538,3,FALSE)</f>
        <v>#N/A</v>
      </c>
      <c r="F10537" s="97"/>
      <c r="G10537" s="97"/>
      <c r="H10537" s="116"/>
      <c r="I10537" s="116"/>
      <c r="J10537" s="97"/>
      <c r="AD10537" s="476"/>
      <c r="AI10537" s="473"/>
    </row>
    <row r="10538" spans="1:35" s="4" customFormat="1" x14ac:dyDescent="0.25">
      <c r="A10538" s="408">
        <f t="shared" si="158"/>
        <v>10536</v>
      </c>
      <c r="B10538" s="231"/>
      <c r="C10538" s="96"/>
      <c r="D10538" s="408" t="e">
        <f>VLOOKUP(C10538,X$4:Z10539,2,FALSE)</f>
        <v>#N/A</v>
      </c>
      <c r="E10538" s="408" t="e">
        <f>VLOOKUP(C10538,X$4:Z10539,3,FALSE)</f>
        <v>#N/A</v>
      </c>
      <c r="F10538" s="97"/>
      <c r="G10538" s="97"/>
      <c r="H10538" s="116"/>
      <c r="I10538" s="116"/>
      <c r="J10538" s="97"/>
      <c r="AD10538" s="476"/>
      <c r="AI10538" s="473"/>
    </row>
    <row r="10539" spans="1:35" s="4" customFormat="1" x14ac:dyDescent="0.25">
      <c r="A10539" s="408">
        <f t="shared" si="158"/>
        <v>10537</v>
      </c>
      <c r="B10539" s="231"/>
      <c r="C10539" s="96"/>
      <c r="D10539" s="408" t="e">
        <f>VLOOKUP(C10539,X$4:Z10540,2,FALSE)</f>
        <v>#N/A</v>
      </c>
      <c r="E10539" s="408" t="e">
        <f>VLOOKUP(C10539,X$4:Z10540,3,FALSE)</f>
        <v>#N/A</v>
      </c>
      <c r="F10539" s="97"/>
      <c r="G10539" s="97"/>
      <c r="H10539" s="116"/>
      <c r="I10539" s="116"/>
      <c r="J10539" s="97"/>
      <c r="AD10539" s="476"/>
      <c r="AI10539" s="473"/>
    </row>
    <row r="10540" spans="1:35" s="4" customFormat="1" x14ac:dyDescent="0.25">
      <c r="A10540" s="408">
        <f t="shared" si="158"/>
        <v>10538</v>
      </c>
      <c r="B10540" s="231"/>
      <c r="C10540" s="96"/>
      <c r="D10540" s="408" t="e">
        <f>VLOOKUP(C10540,X$4:Z10541,2,FALSE)</f>
        <v>#N/A</v>
      </c>
      <c r="E10540" s="408" t="e">
        <f>VLOOKUP(C10540,X$4:Z10541,3,FALSE)</f>
        <v>#N/A</v>
      </c>
      <c r="F10540" s="97"/>
      <c r="G10540" s="97"/>
      <c r="H10540" s="116"/>
      <c r="I10540" s="116"/>
      <c r="J10540" s="97"/>
      <c r="AD10540" s="476"/>
      <c r="AI10540" s="473"/>
    </row>
    <row r="10541" spans="1:35" s="4" customFormat="1" x14ac:dyDescent="0.25">
      <c r="A10541" s="408">
        <f t="shared" si="158"/>
        <v>10539</v>
      </c>
      <c r="B10541" s="231"/>
      <c r="C10541" s="96"/>
      <c r="D10541" s="408" t="e">
        <f>VLOOKUP(C10541,X$4:Z10542,2,FALSE)</f>
        <v>#N/A</v>
      </c>
      <c r="E10541" s="408" t="e">
        <f>VLOOKUP(C10541,X$4:Z10542,3,FALSE)</f>
        <v>#N/A</v>
      </c>
      <c r="F10541" s="97"/>
      <c r="G10541" s="97"/>
      <c r="H10541" s="116"/>
      <c r="I10541" s="116"/>
      <c r="J10541" s="97"/>
      <c r="AD10541" s="476"/>
      <c r="AI10541" s="473"/>
    </row>
    <row r="10542" spans="1:35" s="4" customFormat="1" x14ac:dyDescent="0.25">
      <c r="A10542" s="408">
        <f t="shared" si="158"/>
        <v>10540</v>
      </c>
      <c r="B10542" s="231"/>
      <c r="C10542" s="96"/>
      <c r="D10542" s="408" t="e">
        <f>VLOOKUP(C10542,X$4:Z10543,2,FALSE)</f>
        <v>#N/A</v>
      </c>
      <c r="E10542" s="408" t="e">
        <f>VLOOKUP(C10542,X$4:Z10543,3,FALSE)</f>
        <v>#N/A</v>
      </c>
      <c r="F10542" s="97"/>
      <c r="G10542" s="97"/>
      <c r="H10542" s="116"/>
      <c r="I10542" s="116"/>
      <c r="J10542" s="97"/>
      <c r="AD10542" s="476"/>
      <c r="AI10542" s="473"/>
    </row>
    <row r="10543" spans="1:35" s="4" customFormat="1" x14ac:dyDescent="0.25">
      <c r="A10543" s="408">
        <f t="shared" si="158"/>
        <v>10541</v>
      </c>
      <c r="B10543" s="231"/>
      <c r="C10543" s="96"/>
      <c r="D10543" s="408" t="e">
        <f>VLOOKUP(C10543,X$4:Z10544,2,FALSE)</f>
        <v>#N/A</v>
      </c>
      <c r="E10543" s="408" t="e">
        <f>VLOOKUP(C10543,X$4:Z10544,3,FALSE)</f>
        <v>#N/A</v>
      </c>
      <c r="F10543" s="97"/>
      <c r="G10543" s="97"/>
      <c r="H10543" s="116"/>
      <c r="I10543" s="116"/>
      <c r="J10543" s="97"/>
      <c r="AD10543" s="476"/>
      <c r="AI10543" s="473"/>
    </row>
    <row r="10544" spans="1:35" s="4" customFormat="1" x14ac:dyDescent="0.25">
      <c r="A10544" s="408">
        <f t="shared" si="158"/>
        <v>10542</v>
      </c>
      <c r="B10544" s="231"/>
      <c r="C10544" s="96"/>
      <c r="D10544" s="408" t="e">
        <f>VLOOKUP(C10544,X$4:Z10545,2,FALSE)</f>
        <v>#N/A</v>
      </c>
      <c r="E10544" s="408" t="e">
        <f>VLOOKUP(C10544,X$4:Z10545,3,FALSE)</f>
        <v>#N/A</v>
      </c>
      <c r="F10544" s="97"/>
      <c r="G10544" s="97"/>
      <c r="H10544" s="116"/>
      <c r="I10544" s="116"/>
      <c r="J10544" s="97"/>
      <c r="AD10544" s="476"/>
      <c r="AI10544" s="473"/>
    </row>
    <row r="10545" spans="1:35" s="4" customFormat="1" x14ac:dyDescent="0.25">
      <c r="A10545" s="408">
        <f t="shared" si="158"/>
        <v>10543</v>
      </c>
      <c r="B10545" s="231"/>
      <c r="C10545" s="96"/>
      <c r="D10545" s="408" t="e">
        <f>VLOOKUP(C10545,X$4:Z10546,2,FALSE)</f>
        <v>#N/A</v>
      </c>
      <c r="E10545" s="408" t="e">
        <f>VLOOKUP(C10545,X$4:Z10546,3,FALSE)</f>
        <v>#N/A</v>
      </c>
      <c r="F10545" s="97"/>
      <c r="G10545" s="97"/>
      <c r="H10545" s="116"/>
      <c r="I10545" s="116"/>
      <c r="J10545" s="97"/>
      <c r="AD10545" s="476"/>
      <c r="AI10545" s="473"/>
    </row>
    <row r="10546" spans="1:35" s="4" customFormat="1" x14ac:dyDescent="0.25">
      <c r="A10546" s="408">
        <f t="shared" si="158"/>
        <v>10544</v>
      </c>
      <c r="B10546" s="231"/>
      <c r="C10546" s="96"/>
      <c r="D10546" s="408" t="e">
        <f>VLOOKUP(C10546,X$4:Z10547,2,FALSE)</f>
        <v>#N/A</v>
      </c>
      <c r="E10546" s="408" t="e">
        <f>VLOOKUP(C10546,X$4:Z10547,3,FALSE)</f>
        <v>#N/A</v>
      </c>
      <c r="F10546" s="97"/>
      <c r="G10546" s="97"/>
      <c r="H10546" s="116"/>
      <c r="I10546" s="116"/>
      <c r="J10546" s="97"/>
      <c r="AD10546" s="476"/>
      <c r="AI10546" s="473"/>
    </row>
    <row r="10547" spans="1:35" s="4" customFormat="1" x14ac:dyDescent="0.25">
      <c r="A10547" s="408">
        <f t="shared" si="158"/>
        <v>10545</v>
      </c>
      <c r="B10547" s="231"/>
      <c r="C10547" s="96"/>
      <c r="D10547" s="408" t="e">
        <f>VLOOKUP(C10547,X$4:Z10548,2,FALSE)</f>
        <v>#N/A</v>
      </c>
      <c r="E10547" s="408" t="e">
        <f>VLOOKUP(C10547,X$4:Z10548,3,FALSE)</f>
        <v>#N/A</v>
      </c>
      <c r="F10547" s="97"/>
      <c r="G10547" s="97"/>
      <c r="H10547" s="116"/>
      <c r="I10547" s="116"/>
      <c r="J10547" s="97"/>
      <c r="AD10547" s="476"/>
      <c r="AI10547" s="473"/>
    </row>
    <row r="10548" spans="1:35" s="4" customFormat="1" x14ac:dyDescent="0.25">
      <c r="A10548" s="408">
        <f t="shared" si="158"/>
        <v>10546</v>
      </c>
      <c r="B10548" s="231"/>
      <c r="C10548" s="96"/>
      <c r="D10548" s="408" t="e">
        <f>VLOOKUP(C10548,X$4:Z10549,2,FALSE)</f>
        <v>#N/A</v>
      </c>
      <c r="E10548" s="408" t="e">
        <f>VLOOKUP(C10548,X$4:Z10549,3,FALSE)</f>
        <v>#N/A</v>
      </c>
      <c r="F10548" s="97"/>
      <c r="G10548" s="97"/>
      <c r="H10548" s="116"/>
      <c r="I10548" s="116"/>
      <c r="J10548" s="97"/>
      <c r="AD10548" s="476"/>
      <c r="AI10548" s="473"/>
    </row>
    <row r="10549" spans="1:35" s="4" customFormat="1" x14ac:dyDescent="0.25">
      <c r="A10549" s="408">
        <f t="shared" si="158"/>
        <v>10547</v>
      </c>
      <c r="B10549" s="231"/>
      <c r="C10549" s="96"/>
      <c r="D10549" s="408" t="e">
        <f>VLOOKUP(C10549,X$4:Z10550,2,FALSE)</f>
        <v>#N/A</v>
      </c>
      <c r="E10549" s="408" t="e">
        <f>VLOOKUP(C10549,X$4:Z10550,3,FALSE)</f>
        <v>#N/A</v>
      </c>
      <c r="F10549" s="97"/>
      <c r="G10549" s="97"/>
      <c r="H10549" s="116"/>
      <c r="I10549" s="116"/>
      <c r="J10549" s="97"/>
      <c r="AD10549" s="476"/>
      <c r="AI10549" s="473"/>
    </row>
    <row r="10550" spans="1:35" s="4" customFormat="1" x14ac:dyDescent="0.25">
      <c r="A10550" s="408">
        <f t="shared" si="158"/>
        <v>10548</v>
      </c>
      <c r="B10550" s="231"/>
      <c r="C10550" s="96"/>
      <c r="D10550" s="408" t="e">
        <f>VLOOKUP(C10550,X$4:Z10551,2,FALSE)</f>
        <v>#N/A</v>
      </c>
      <c r="E10550" s="408" t="e">
        <f>VLOOKUP(C10550,X$4:Z10551,3,FALSE)</f>
        <v>#N/A</v>
      </c>
      <c r="F10550" s="97"/>
      <c r="G10550" s="97"/>
      <c r="H10550" s="116"/>
      <c r="I10550" s="116"/>
      <c r="J10550" s="97"/>
      <c r="AD10550" s="476"/>
      <c r="AI10550" s="473"/>
    </row>
    <row r="10551" spans="1:35" s="4" customFormat="1" x14ac:dyDescent="0.25">
      <c r="A10551" s="408">
        <f t="shared" si="158"/>
        <v>10549</v>
      </c>
      <c r="B10551" s="231"/>
      <c r="C10551" s="96"/>
      <c r="D10551" s="408" t="e">
        <f>VLOOKUP(C10551,X$4:Z10552,2,FALSE)</f>
        <v>#N/A</v>
      </c>
      <c r="E10551" s="408" t="e">
        <f>VLOOKUP(C10551,X$4:Z10552,3,FALSE)</f>
        <v>#N/A</v>
      </c>
      <c r="F10551" s="97"/>
      <c r="G10551" s="97"/>
      <c r="H10551" s="116"/>
      <c r="I10551" s="116"/>
      <c r="J10551" s="97"/>
      <c r="AD10551" s="476"/>
      <c r="AI10551" s="473"/>
    </row>
    <row r="10552" spans="1:35" s="4" customFormat="1" x14ac:dyDescent="0.25">
      <c r="A10552" s="408">
        <f t="shared" si="158"/>
        <v>10550</v>
      </c>
      <c r="B10552" s="231"/>
      <c r="C10552" s="96"/>
      <c r="D10552" s="408" t="e">
        <f>VLOOKUP(C10552,X$4:Z10553,2,FALSE)</f>
        <v>#N/A</v>
      </c>
      <c r="E10552" s="408" t="e">
        <f>VLOOKUP(C10552,X$4:Z10553,3,FALSE)</f>
        <v>#N/A</v>
      </c>
      <c r="F10552" s="97"/>
      <c r="G10552" s="97"/>
      <c r="H10552" s="116"/>
      <c r="I10552" s="116"/>
      <c r="J10552" s="97"/>
      <c r="AD10552" s="476"/>
      <c r="AI10552" s="473"/>
    </row>
    <row r="10553" spans="1:35" s="4" customFormat="1" x14ac:dyDescent="0.25">
      <c r="A10553" s="408">
        <f t="shared" si="158"/>
        <v>10551</v>
      </c>
      <c r="B10553" s="231"/>
      <c r="C10553" s="96"/>
      <c r="D10553" s="408" t="e">
        <f>VLOOKUP(C10553,X$4:Z10554,2,FALSE)</f>
        <v>#N/A</v>
      </c>
      <c r="E10553" s="408" t="e">
        <f>VLOOKUP(C10553,X$4:Z10554,3,FALSE)</f>
        <v>#N/A</v>
      </c>
      <c r="F10553" s="97"/>
      <c r="G10553" s="97"/>
      <c r="H10553" s="116"/>
      <c r="I10553" s="116"/>
      <c r="J10553" s="97"/>
      <c r="AD10553" s="476"/>
      <c r="AI10553" s="473"/>
    </row>
    <row r="10554" spans="1:35" s="4" customFormat="1" x14ac:dyDescent="0.25">
      <c r="A10554" s="408">
        <f t="shared" si="158"/>
        <v>10552</v>
      </c>
      <c r="B10554" s="231"/>
      <c r="C10554" s="96"/>
      <c r="D10554" s="408" t="e">
        <f>VLOOKUP(C10554,X$4:Z10555,2,FALSE)</f>
        <v>#N/A</v>
      </c>
      <c r="E10554" s="408" t="e">
        <f>VLOOKUP(C10554,X$4:Z10555,3,FALSE)</f>
        <v>#N/A</v>
      </c>
      <c r="F10554" s="97"/>
      <c r="G10554" s="97"/>
      <c r="H10554" s="116"/>
      <c r="I10554" s="116"/>
      <c r="J10554" s="97"/>
      <c r="AD10554" s="476"/>
      <c r="AI10554" s="473"/>
    </row>
    <row r="10555" spans="1:35" s="4" customFormat="1" x14ac:dyDescent="0.25">
      <c r="A10555" s="408">
        <f t="shared" si="158"/>
        <v>10553</v>
      </c>
      <c r="B10555" s="231"/>
      <c r="C10555" s="96"/>
      <c r="D10555" s="408" t="e">
        <f>VLOOKUP(C10555,X$4:Z10556,2,FALSE)</f>
        <v>#N/A</v>
      </c>
      <c r="E10555" s="408" t="e">
        <f>VLOOKUP(C10555,X$4:Z10556,3,FALSE)</f>
        <v>#N/A</v>
      </c>
      <c r="F10555" s="97"/>
      <c r="G10555" s="97"/>
      <c r="H10555" s="116"/>
      <c r="I10555" s="116"/>
      <c r="J10555" s="97"/>
      <c r="AD10555" s="476"/>
      <c r="AI10555" s="473"/>
    </row>
    <row r="10556" spans="1:35" s="4" customFormat="1" x14ac:dyDescent="0.25">
      <c r="A10556" s="408">
        <f t="shared" si="158"/>
        <v>10554</v>
      </c>
      <c r="B10556" s="231"/>
      <c r="C10556" s="96"/>
      <c r="D10556" s="408" t="e">
        <f>VLOOKUP(C10556,X$4:Z10557,2,FALSE)</f>
        <v>#N/A</v>
      </c>
      <c r="E10556" s="408" t="e">
        <f>VLOOKUP(C10556,X$4:Z10557,3,FALSE)</f>
        <v>#N/A</v>
      </c>
      <c r="F10556" s="97"/>
      <c r="G10556" s="97"/>
      <c r="H10556" s="116"/>
      <c r="I10556" s="116"/>
      <c r="J10556" s="97"/>
      <c r="AD10556" s="476"/>
      <c r="AI10556" s="473"/>
    </row>
    <row r="10557" spans="1:35" s="4" customFormat="1" x14ac:dyDescent="0.25">
      <c r="A10557" s="408">
        <f t="shared" si="158"/>
        <v>10555</v>
      </c>
      <c r="B10557" s="231"/>
      <c r="C10557" s="96"/>
      <c r="D10557" s="408" t="e">
        <f>VLOOKUP(C10557,X$4:Z10558,2,FALSE)</f>
        <v>#N/A</v>
      </c>
      <c r="E10557" s="408" t="e">
        <f>VLOOKUP(C10557,X$4:Z10558,3,FALSE)</f>
        <v>#N/A</v>
      </c>
      <c r="F10557" s="97"/>
      <c r="G10557" s="97"/>
      <c r="H10557" s="116"/>
      <c r="I10557" s="116"/>
      <c r="J10557" s="97"/>
      <c r="AD10557" s="476"/>
      <c r="AI10557" s="473"/>
    </row>
    <row r="10558" spans="1:35" s="4" customFormat="1" x14ac:dyDescent="0.25">
      <c r="A10558" s="408">
        <f t="shared" si="158"/>
        <v>10556</v>
      </c>
      <c r="B10558" s="231"/>
      <c r="C10558" s="96"/>
      <c r="D10558" s="408" t="e">
        <f>VLOOKUP(C10558,X$4:Z10559,2,FALSE)</f>
        <v>#N/A</v>
      </c>
      <c r="E10558" s="408" t="e">
        <f>VLOOKUP(C10558,X$4:Z10559,3,FALSE)</f>
        <v>#N/A</v>
      </c>
      <c r="F10558" s="97"/>
      <c r="G10558" s="97"/>
      <c r="H10558" s="116"/>
      <c r="I10558" s="116"/>
      <c r="J10558" s="97"/>
      <c r="AD10558" s="476"/>
      <c r="AI10558" s="473"/>
    </row>
    <row r="10559" spans="1:35" s="4" customFormat="1" x14ac:dyDescent="0.25">
      <c r="A10559" s="408">
        <f t="shared" si="158"/>
        <v>10557</v>
      </c>
      <c r="B10559" s="231"/>
      <c r="C10559" s="96"/>
      <c r="D10559" s="408" t="e">
        <f>VLOOKUP(C10559,X$4:Z10560,2,FALSE)</f>
        <v>#N/A</v>
      </c>
      <c r="E10559" s="408" t="e">
        <f>VLOOKUP(C10559,X$4:Z10560,3,FALSE)</f>
        <v>#N/A</v>
      </c>
      <c r="F10559" s="97"/>
      <c r="G10559" s="97"/>
      <c r="H10559" s="116"/>
      <c r="I10559" s="116"/>
      <c r="J10559" s="97"/>
      <c r="AD10559" s="476"/>
      <c r="AI10559" s="473"/>
    </row>
    <row r="10560" spans="1:35" s="4" customFormat="1" x14ac:dyDescent="0.25">
      <c r="A10560" s="408">
        <f t="shared" si="158"/>
        <v>10558</v>
      </c>
      <c r="B10560" s="231"/>
      <c r="C10560" s="96"/>
      <c r="D10560" s="408" t="e">
        <f>VLOOKUP(C10560,X$4:Z10561,2,FALSE)</f>
        <v>#N/A</v>
      </c>
      <c r="E10560" s="408" t="e">
        <f>VLOOKUP(C10560,X$4:Z10561,3,FALSE)</f>
        <v>#N/A</v>
      </c>
      <c r="F10560" s="97"/>
      <c r="G10560" s="97"/>
      <c r="H10560" s="116"/>
      <c r="I10560" s="116"/>
      <c r="J10560" s="97"/>
      <c r="AD10560" s="476"/>
      <c r="AI10560" s="473"/>
    </row>
    <row r="10561" spans="1:35" s="4" customFormat="1" x14ac:dyDescent="0.25">
      <c r="A10561" s="408">
        <f t="shared" si="158"/>
        <v>10559</v>
      </c>
      <c r="B10561" s="231"/>
      <c r="C10561" s="96"/>
      <c r="D10561" s="408" t="e">
        <f>VLOOKUP(C10561,X$4:Z10562,2,FALSE)</f>
        <v>#N/A</v>
      </c>
      <c r="E10561" s="408" t="e">
        <f>VLOOKUP(C10561,X$4:Z10562,3,FALSE)</f>
        <v>#N/A</v>
      </c>
      <c r="F10561" s="97"/>
      <c r="G10561" s="97"/>
      <c r="H10561" s="116"/>
      <c r="I10561" s="116"/>
      <c r="J10561" s="97"/>
      <c r="AD10561" s="476"/>
      <c r="AI10561" s="473"/>
    </row>
    <row r="10562" spans="1:35" s="4" customFormat="1" x14ac:dyDescent="0.25">
      <c r="A10562" s="408">
        <f t="shared" si="158"/>
        <v>10560</v>
      </c>
      <c r="B10562" s="231"/>
      <c r="C10562" s="96"/>
      <c r="D10562" s="408" t="e">
        <f>VLOOKUP(C10562,X$4:Z10563,2,FALSE)</f>
        <v>#N/A</v>
      </c>
      <c r="E10562" s="408" t="e">
        <f>VLOOKUP(C10562,X$4:Z10563,3,FALSE)</f>
        <v>#N/A</v>
      </c>
      <c r="F10562" s="97"/>
      <c r="G10562" s="97"/>
      <c r="H10562" s="116"/>
      <c r="I10562" s="116"/>
      <c r="J10562" s="97"/>
      <c r="AD10562" s="476"/>
      <c r="AI10562" s="473"/>
    </row>
    <row r="10563" spans="1:35" s="4" customFormat="1" x14ac:dyDescent="0.25">
      <c r="A10563" s="408">
        <f t="shared" si="158"/>
        <v>10561</v>
      </c>
      <c r="B10563" s="231"/>
      <c r="C10563" s="96"/>
      <c r="D10563" s="408" t="e">
        <f>VLOOKUP(C10563,X$4:Z10564,2,FALSE)</f>
        <v>#N/A</v>
      </c>
      <c r="E10563" s="408" t="e">
        <f>VLOOKUP(C10563,X$4:Z10564,3,FALSE)</f>
        <v>#N/A</v>
      </c>
      <c r="F10563" s="97"/>
      <c r="G10563" s="97"/>
      <c r="H10563" s="116"/>
      <c r="I10563" s="116"/>
      <c r="J10563" s="97"/>
      <c r="AD10563" s="476"/>
      <c r="AI10563" s="473"/>
    </row>
    <row r="10564" spans="1:35" s="4" customFormat="1" x14ac:dyDescent="0.25">
      <c r="A10564" s="408">
        <f t="shared" si="158"/>
        <v>10562</v>
      </c>
      <c r="B10564" s="231"/>
      <c r="C10564" s="96"/>
      <c r="D10564" s="408" t="e">
        <f>VLOOKUP(C10564,X$4:Z10565,2,FALSE)</f>
        <v>#N/A</v>
      </c>
      <c r="E10564" s="408" t="e">
        <f>VLOOKUP(C10564,X$4:Z10565,3,FALSE)</f>
        <v>#N/A</v>
      </c>
      <c r="F10564" s="97"/>
      <c r="G10564" s="97"/>
      <c r="H10564" s="116"/>
      <c r="I10564" s="116"/>
      <c r="J10564" s="97"/>
      <c r="AD10564" s="476"/>
      <c r="AI10564" s="473"/>
    </row>
    <row r="10565" spans="1:35" s="4" customFormat="1" x14ac:dyDescent="0.25">
      <c r="A10565" s="408">
        <f t="shared" si="158"/>
        <v>10563</v>
      </c>
      <c r="B10565" s="231"/>
      <c r="C10565" s="96"/>
      <c r="D10565" s="408" t="e">
        <f>VLOOKUP(C10565,X$4:Z10566,2,FALSE)</f>
        <v>#N/A</v>
      </c>
      <c r="E10565" s="408" t="e">
        <f>VLOOKUP(C10565,X$4:Z10566,3,FALSE)</f>
        <v>#N/A</v>
      </c>
      <c r="F10565" s="97"/>
      <c r="G10565" s="97"/>
      <c r="H10565" s="116"/>
      <c r="I10565" s="116"/>
      <c r="J10565" s="97"/>
      <c r="AD10565" s="476"/>
      <c r="AI10565" s="473"/>
    </row>
    <row r="10566" spans="1:35" s="4" customFormat="1" x14ac:dyDescent="0.25">
      <c r="A10566" s="408">
        <f t="shared" si="158"/>
        <v>10564</v>
      </c>
      <c r="B10566" s="231"/>
      <c r="C10566" s="96"/>
      <c r="D10566" s="408" t="e">
        <f>VLOOKUP(C10566,X$4:Z10567,2,FALSE)</f>
        <v>#N/A</v>
      </c>
      <c r="E10566" s="408" t="e">
        <f>VLOOKUP(C10566,X$4:Z10567,3,FALSE)</f>
        <v>#N/A</v>
      </c>
      <c r="F10566" s="97"/>
      <c r="G10566" s="97"/>
      <c r="H10566" s="116"/>
      <c r="I10566" s="116"/>
      <c r="J10566" s="97"/>
      <c r="AD10566" s="476"/>
      <c r="AI10566" s="473"/>
    </row>
    <row r="10567" spans="1:35" s="4" customFormat="1" x14ac:dyDescent="0.25">
      <c r="A10567" s="408">
        <f t="shared" si="158"/>
        <v>10565</v>
      </c>
      <c r="B10567" s="231"/>
      <c r="C10567" s="96"/>
      <c r="D10567" s="408" t="e">
        <f>VLOOKUP(C10567,X$4:Z10568,2,FALSE)</f>
        <v>#N/A</v>
      </c>
      <c r="E10567" s="408" t="e">
        <f>VLOOKUP(C10567,X$4:Z10568,3,FALSE)</f>
        <v>#N/A</v>
      </c>
      <c r="F10567" s="97"/>
      <c r="G10567" s="97"/>
      <c r="H10567" s="116"/>
      <c r="I10567" s="116"/>
      <c r="J10567" s="97"/>
      <c r="AD10567" s="476"/>
      <c r="AI10567" s="473"/>
    </row>
    <row r="10568" spans="1:35" s="4" customFormat="1" x14ac:dyDescent="0.25">
      <c r="A10568" s="408">
        <f t="shared" si="158"/>
        <v>10566</v>
      </c>
      <c r="B10568" s="231"/>
      <c r="C10568" s="96"/>
      <c r="D10568" s="408" t="e">
        <f>VLOOKUP(C10568,X$4:Z10569,2,FALSE)</f>
        <v>#N/A</v>
      </c>
      <c r="E10568" s="408" t="e">
        <f>VLOOKUP(C10568,X$4:Z10569,3,FALSE)</f>
        <v>#N/A</v>
      </c>
      <c r="F10568" s="97"/>
      <c r="G10568" s="97"/>
      <c r="H10568" s="116"/>
      <c r="I10568" s="116"/>
      <c r="J10568" s="97"/>
      <c r="AD10568" s="476"/>
      <c r="AI10568" s="473"/>
    </row>
    <row r="10569" spans="1:35" s="4" customFormat="1" x14ac:dyDescent="0.25">
      <c r="A10569" s="408">
        <f t="shared" si="158"/>
        <v>10567</v>
      </c>
      <c r="B10569" s="231"/>
      <c r="C10569" s="96"/>
      <c r="D10569" s="408" t="e">
        <f>VLOOKUP(C10569,X$4:Z10570,2,FALSE)</f>
        <v>#N/A</v>
      </c>
      <c r="E10569" s="408" t="e">
        <f>VLOOKUP(C10569,X$4:Z10570,3,FALSE)</f>
        <v>#N/A</v>
      </c>
      <c r="F10569" s="97"/>
      <c r="G10569" s="97"/>
      <c r="H10569" s="116"/>
      <c r="I10569" s="116"/>
      <c r="J10569" s="97"/>
      <c r="AD10569" s="476"/>
      <c r="AI10569" s="473"/>
    </row>
    <row r="10570" spans="1:35" s="4" customFormat="1" x14ac:dyDescent="0.25">
      <c r="A10570" s="408">
        <f t="shared" si="158"/>
        <v>10568</v>
      </c>
      <c r="B10570" s="231"/>
      <c r="C10570" s="96"/>
      <c r="D10570" s="408" t="e">
        <f>VLOOKUP(C10570,X$4:Z10571,2,FALSE)</f>
        <v>#N/A</v>
      </c>
      <c r="E10570" s="408" t="e">
        <f>VLOOKUP(C10570,X$4:Z10571,3,FALSE)</f>
        <v>#N/A</v>
      </c>
      <c r="F10570" s="97"/>
      <c r="G10570" s="97"/>
      <c r="H10570" s="116"/>
      <c r="I10570" s="116"/>
      <c r="J10570" s="97"/>
      <c r="AD10570" s="476"/>
      <c r="AI10570" s="473"/>
    </row>
    <row r="10571" spans="1:35" s="4" customFormat="1" x14ac:dyDescent="0.25">
      <c r="A10571" s="408">
        <f t="shared" si="158"/>
        <v>10569</v>
      </c>
      <c r="B10571" s="231"/>
      <c r="C10571" s="96"/>
      <c r="D10571" s="408" t="e">
        <f>VLOOKUP(C10571,X$4:Z10572,2,FALSE)</f>
        <v>#N/A</v>
      </c>
      <c r="E10571" s="408" t="e">
        <f>VLOOKUP(C10571,X$4:Z10572,3,FALSE)</f>
        <v>#N/A</v>
      </c>
      <c r="F10571" s="97"/>
      <c r="G10571" s="97"/>
      <c r="H10571" s="116"/>
      <c r="I10571" s="116"/>
      <c r="J10571" s="97"/>
      <c r="AD10571" s="476"/>
      <c r="AI10571" s="473"/>
    </row>
    <row r="10572" spans="1:35" s="4" customFormat="1" x14ac:dyDescent="0.25">
      <c r="A10572" s="408">
        <f t="shared" si="158"/>
        <v>10570</v>
      </c>
      <c r="B10572" s="231"/>
      <c r="C10572" s="96"/>
      <c r="D10572" s="408" t="e">
        <f>VLOOKUP(C10572,X$4:Z10573,2,FALSE)</f>
        <v>#N/A</v>
      </c>
      <c r="E10572" s="408" t="e">
        <f>VLOOKUP(C10572,X$4:Z10573,3,FALSE)</f>
        <v>#N/A</v>
      </c>
      <c r="F10572" s="97"/>
      <c r="G10572" s="97"/>
      <c r="H10572" s="116"/>
      <c r="I10572" s="116"/>
      <c r="J10572" s="97"/>
      <c r="AD10572" s="476"/>
      <c r="AI10572" s="473"/>
    </row>
    <row r="10573" spans="1:35" s="4" customFormat="1" x14ac:dyDescent="0.25">
      <c r="A10573" s="408">
        <f t="shared" si="158"/>
        <v>10571</v>
      </c>
      <c r="B10573" s="231"/>
      <c r="C10573" s="96"/>
      <c r="D10573" s="408" t="e">
        <f>VLOOKUP(C10573,X$4:Z10574,2,FALSE)</f>
        <v>#N/A</v>
      </c>
      <c r="E10573" s="408" t="e">
        <f>VLOOKUP(C10573,X$4:Z10574,3,FALSE)</f>
        <v>#N/A</v>
      </c>
      <c r="F10573" s="97"/>
      <c r="G10573" s="97"/>
      <c r="H10573" s="116"/>
      <c r="I10573" s="116"/>
      <c r="J10573" s="97"/>
      <c r="AD10573" s="476"/>
      <c r="AI10573" s="473"/>
    </row>
    <row r="10574" spans="1:35" s="4" customFormat="1" x14ac:dyDescent="0.25">
      <c r="A10574" s="408">
        <f t="shared" si="158"/>
        <v>10572</v>
      </c>
      <c r="B10574" s="231"/>
      <c r="C10574" s="96"/>
      <c r="D10574" s="408" t="e">
        <f>VLOOKUP(C10574,X$4:Z10575,2,FALSE)</f>
        <v>#N/A</v>
      </c>
      <c r="E10574" s="408" t="e">
        <f>VLOOKUP(C10574,X$4:Z10575,3,FALSE)</f>
        <v>#N/A</v>
      </c>
      <c r="F10574" s="97"/>
      <c r="G10574" s="97"/>
      <c r="H10574" s="116"/>
      <c r="I10574" s="116"/>
      <c r="J10574" s="97"/>
      <c r="AD10574" s="476"/>
      <c r="AI10574" s="473"/>
    </row>
    <row r="10575" spans="1:35" s="4" customFormat="1" x14ac:dyDescent="0.25">
      <c r="A10575" s="408">
        <f t="shared" si="158"/>
        <v>10573</v>
      </c>
      <c r="B10575" s="231"/>
      <c r="C10575" s="96"/>
      <c r="D10575" s="408" t="e">
        <f>VLOOKUP(C10575,X$4:Z10576,2,FALSE)</f>
        <v>#N/A</v>
      </c>
      <c r="E10575" s="408" t="e">
        <f>VLOOKUP(C10575,X$4:Z10576,3,FALSE)</f>
        <v>#N/A</v>
      </c>
      <c r="F10575" s="97"/>
      <c r="G10575" s="97"/>
      <c r="H10575" s="116"/>
      <c r="I10575" s="116"/>
      <c r="J10575" s="97"/>
      <c r="AD10575" s="476"/>
      <c r="AI10575" s="473"/>
    </row>
    <row r="10576" spans="1:35" s="4" customFormat="1" x14ac:dyDescent="0.25">
      <c r="A10576" s="408">
        <f t="shared" si="158"/>
        <v>10574</v>
      </c>
      <c r="B10576" s="231"/>
      <c r="C10576" s="96"/>
      <c r="D10576" s="408" t="e">
        <f>VLOOKUP(C10576,X$4:Z10577,2,FALSE)</f>
        <v>#N/A</v>
      </c>
      <c r="E10576" s="408" t="e">
        <f>VLOOKUP(C10576,X$4:Z10577,3,FALSE)</f>
        <v>#N/A</v>
      </c>
      <c r="F10576" s="97"/>
      <c r="G10576" s="97"/>
      <c r="H10576" s="116"/>
      <c r="I10576" s="116"/>
      <c r="J10576" s="97"/>
      <c r="AD10576" s="476"/>
      <c r="AI10576" s="473"/>
    </row>
    <row r="10577" spans="1:35" s="4" customFormat="1" x14ac:dyDescent="0.25">
      <c r="A10577" s="408">
        <f t="shared" si="158"/>
        <v>10575</v>
      </c>
      <c r="B10577" s="231"/>
      <c r="C10577" s="96"/>
      <c r="D10577" s="408" t="e">
        <f>VLOOKUP(C10577,X$4:Z10578,2,FALSE)</f>
        <v>#N/A</v>
      </c>
      <c r="E10577" s="408" t="e">
        <f>VLOOKUP(C10577,X$4:Z10578,3,FALSE)</f>
        <v>#N/A</v>
      </c>
      <c r="F10577" s="97"/>
      <c r="G10577" s="97"/>
      <c r="H10577" s="116"/>
      <c r="I10577" s="116"/>
      <c r="J10577" s="97"/>
      <c r="AD10577" s="476"/>
      <c r="AI10577" s="473"/>
    </row>
    <row r="10578" spans="1:35" s="4" customFormat="1" x14ac:dyDescent="0.25">
      <c r="A10578" s="408">
        <f t="shared" si="158"/>
        <v>10576</v>
      </c>
      <c r="B10578" s="231"/>
      <c r="C10578" s="96"/>
      <c r="D10578" s="408" t="e">
        <f>VLOOKUP(C10578,X$4:Z10579,2,FALSE)</f>
        <v>#N/A</v>
      </c>
      <c r="E10578" s="408" t="e">
        <f>VLOOKUP(C10578,X$4:Z10579,3,FALSE)</f>
        <v>#N/A</v>
      </c>
      <c r="F10578" s="97"/>
      <c r="G10578" s="97"/>
      <c r="H10578" s="116"/>
      <c r="I10578" s="116"/>
      <c r="J10578" s="97"/>
      <c r="AD10578" s="476"/>
      <c r="AI10578" s="473"/>
    </row>
    <row r="10579" spans="1:35" s="4" customFormat="1" x14ac:dyDescent="0.25">
      <c r="A10579" s="408">
        <f t="shared" si="158"/>
        <v>10577</v>
      </c>
      <c r="B10579" s="231"/>
      <c r="C10579" s="96"/>
      <c r="D10579" s="408" t="e">
        <f>VLOOKUP(C10579,X$4:Z10580,2,FALSE)</f>
        <v>#N/A</v>
      </c>
      <c r="E10579" s="408" t="e">
        <f>VLOOKUP(C10579,X$4:Z10580,3,FALSE)</f>
        <v>#N/A</v>
      </c>
      <c r="F10579" s="97"/>
      <c r="G10579" s="97"/>
      <c r="H10579" s="116"/>
      <c r="I10579" s="116"/>
      <c r="J10579" s="97"/>
      <c r="AD10579" s="476"/>
      <c r="AI10579" s="473"/>
    </row>
    <row r="10580" spans="1:35" s="4" customFormat="1" x14ac:dyDescent="0.25">
      <c r="A10580" s="408">
        <f t="shared" si="158"/>
        <v>10578</v>
      </c>
      <c r="B10580" s="231"/>
      <c r="C10580" s="96"/>
      <c r="D10580" s="408" t="e">
        <f>VLOOKUP(C10580,X$4:Z10581,2,FALSE)</f>
        <v>#N/A</v>
      </c>
      <c r="E10580" s="408" t="e">
        <f>VLOOKUP(C10580,X$4:Z10581,3,FALSE)</f>
        <v>#N/A</v>
      </c>
      <c r="F10580" s="97"/>
      <c r="G10580" s="97"/>
      <c r="H10580" s="116"/>
      <c r="I10580" s="116"/>
      <c r="J10580" s="97"/>
      <c r="AD10580" s="476"/>
      <c r="AI10580" s="473"/>
    </row>
    <row r="10581" spans="1:35" s="4" customFormat="1" x14ac:dyDescent="0.25">
      <c r="A10581" s="408">
        <f t="shared" si="158"/>
        <v>10579</v>
      </c>
      <c r="B10581" s="231"/>
      <c r="C10581" s="96"/>
      <c r="D10581" s="408" t="e">
        <f>VLOOKUP(C10581,X$4:Z10582,2,FALSE)</f>
        <v>#N/A</v>
      </c>
      <c r="E10581" s="408" t="e">
        <f>VLOOKUP(C10581,X$4:Z10582,3,FALSE)</f>
        <v>#N/A</v>
      </c>
      <c r="F10581" s="97"/>
      <c r="G10581" s="97"/>
      <c r="H10581" s="116"/>
      <c r="I10581" s="116"/>
      <c r="J10581" s="97"/>
      <c r="AD10581" s="476"/>
      <c r="AI10581" s="473"/>
    </row>
    <row r="10582" spans="1:35" s="4" customFormat="1" x14ac:dyDescent="0.25">
      <c r="A10582" s="408">
        <f t="shared" si="158"/>
        <v>10580</v>
      </c>
      <c r="B10582" s="231"/>
      <c r="C10582" s="96"/>
      <c r="D10582" s="408" t="e">
        <f>VLOOKUP(C10582,X$4:Z10583,2,FALSE)</f>
        <v>#N/A</v>
      </c>
      <c r="E10582" s="408" t="e">
        <f>VLOOKUP(C10582,X$4:Z10583,3,FALSE)</f>
        <v>#N/A</v>
      </c>
      <c r="F10582" s="97"/>
      <c r="G10582" s="97"/>
      <c r="H10582" s="116"/>
      <c r="I10582" s="116"/>
      <c r="J10582" s="97"/>
      <c r="AD10582" s="476"/>
      <c r="AI10582" s="473"/>
    </row>
    <row r="10583" spans="1:35" s="4" customFormat="1" x14ac:dyDescent="0.25">
      <c r="A10583" s="408">
        <f t="shared" si="158"/>
        <v>10581</v>
      </c>
      <c r="B10583" s="231"/>
      <c r="C10583" s="96"/>
      <c r="D10583" s="408" t="e">
        <f>VLOOKUP(C10583,X$4:Z10584,2,FALSE)</f>
        <v>#N/A</v>
      </c>
      <c r="E10583" s="408" t="e">
        <f>VLOOKUP(C10583,X$4:Z10584,3,FALSE)</f>
        <v>#N/A</v>
      </c>
      <c r="F10583" s="97"/>
      <c r="G10583" s="97"/>
      <c r="H10583" s="116"/>
      <c r="I10583" s="116"/>
      <c r="J10583" s="97"/>
      <c r="AD10583" s="476"/>
      <c r="AI10583" s="473"/>
    </row>
    <row r="10584" spans="1:35" s="4" customFormat="1" x14ac:dyDescent="0.25">
      <c r="A10584" s="408">
        <f t="shared" si="158"/>
        <v>10582</v>
      </c>
      <c r="B10584" s="231"/>
      <c r="C10584" s="96"/>
      <c r="D10584" s="408" t="e">
        <f>VLOOKUP(C10584,X$4:Z10585,2,FALSE)</f>
        <v>#N/A</v>
      </c>
      <c r="E10584" s="408" t="e">
        <f>VLOOKUP(C10584,X$4:Z10585,3,FALSE)</f>
        <v>#N/A</v>
      </c>
      <c r="F10584" s="97"/>
      <c r="G10584" s="97"/>
      <c r="H10584" s="116"/>
      <c r="I10584" s="116"/>
      <c r="J10584" s="97"/>
      <c r="AD10584" s="476"/>
      <c r="AI10584" s="473"/>
    </row>
    <row r="10585" spans="1:35" s="4" customFormat="1" x14ac:dyDescent="0.25">
      <c r="A10585" s="408">
        <f t="shared" si="158"/>
        <v>10583</v>
      </c>
      <c r="B10585" s="231"/>
      <c r="C10585" s="96"/>
      <c r="D10585" s="408" t="e">
        <f>VLOOKUP(C10585,X$4:Z10586,2,FALSE)</f>
        <v>#N/A</v>
      </c>
      <c r="E10585" s="408" t="e">
        <f>VLOOKUP(C10585,X$4:Z10586,3,FALSE)</f>
        <v>#N/A</v>
      </c>
      <c r="F10585" s="97"/>
      <c r="G10585" s="97"/>
      <c r="H10585" s="116"/>
      <c r="I10585" s="116"/>
      <c r="J10585" s="97"/>
      <c r="AD10585" s="476"/>
      <c r="AI10585" s="473"/>
    </row>
    <row r="10586" spans="1:35" s="4" customFormat="1" x14ac:dyDescent="0.25">
      <c r="A10586" s="408">
        <f t="shared" si="158"/>
        <v>10584</v>
      </c>
      <c r="B10586" s="231"/>
      <c r="C10586" s="96"/>
      <c r="D10586" s="408" t="e">
        <f>VLOOKUP(C10586,X$4:Z10587,2,FALSE)</f>
        <v>#N/A</v>
      </c>
      <c r="E10586" s="408" t="e">
        <f>VLOOKUP(C10586,X$4:Z10587,3,FALSE)</f>
        <v>#N/A</v>
      </c>
      <c r="F10586" s="97"/>
      <c r="G10586" s="97"/>
      <c r="H10586" s="116"/>
      <c r="I10586" s="116"/>
      <c r="J10586" s="97"/>
      <c r="AD10586" s="476"/>
      <c r="AI10586" s="473"/>
    </row>
    <row r="10587" spans="1:35" s="4" customFormat="1" x14ac:dyDescent="0.25">
      <c r="A10587" s="408">
        <f t="shared" si="158"/>
        <v>10585</v>
      </c>
      <c r="B10587" s="231"/>
      <c r="C10587" s="96"/>
      <c r="D10587" s="408" t="e">
        <f>VLOOKUP(C10587,X$4:Z10588,2,FALSE)</f>
        <v>#N/A</v>
      </c>
      <c r="E10587" s="408" t="e">
        <f>VLOOKUP(C10587,X$4:Z10588,3,FALSE)</f>
        <v>#N/A</v>
      </c>
      <c r="F10587" s="97"/>
      <c r="G10587" s="97"/>
      <c r="H10587" s="116"/>
      <c r="I10587" s="116"/>
      <c r="J10587" s="97"/>
      <c r="AD10587" s="476"/>
      <c r="AI10587" s="473"/>
    </row>
    <row r="10588" spans="1:35" s="4" customFormat="1" x14ac:dyDescent="0.25">
      <c r="A10588" s="408">
        <f t="shared" si="158"/>
        <v>10586</v>
      </c>
      <c r="B10588" s="231"/>
      <c r="C10588" s="96"/>
      <c r="D10588" s="408" t="e">
        <f>VLOOKUP(C10588,X$4:Z10589,2,FALSE)</f>
        <v>#N/A</v>
      </c>
      <c r="E10588" s="408" t="e">
        <f>VLOOKUP(C10588,X$4:Z10589,3,FALSE)</f>
        <v>#N/A</v>
      </c>
      <c r="F10588" s="97"/>
      <c r="G10588" s="97"/>
      <c r="H10588" s="116"/>
      <c r="I10588" s="116"/>
      <c r="J10588" s="97"/>
      <c r="AD10588" s="476"/>
      <c r="AI10588" s="473"/>
    </row>
    <row r="10589" spans="1:35" s="4" customFormat="1" x14ac:dyDescent="0.25">
      <c r="A10589" s="408">
        <f t="shared" si="158"/>
        <v>10587</v>
      </c>
      <c r="B10589" s="231"/>
      <c r="C10589" s="96"/>
      <c r="D10589" s="408" t="e">
        <f>VLOOKUP(C10589,X$4:Z10590,2,FALSE)</f>
        <v>#N/A</v>
      </c>
      <c r="E10589" s="408" t="e">
        <f>VLOOKUP(C10589,X$4:Z10590,3,FALSE)</f>
        <v>#N/A</v>
      </c>
      <c r="F10589" s="97"/>
      <c r="G10589" s="97"/>
      <c r="H10589" s="116"/>
      <c r="I10589" s="116"/>
      <c r="J10589" s="97"/>
      <c r="AD10589" s="476"/>
      <c r="AI10589" s="473"/>
    </row>
    <row r="10590" spans="1:35" s="4" customFormat="1" x14ac:dyDescent="0.25">
      <c r="A10590" s="408">
        <f t="shared" si="158"/>
        <v>10588</v>
      </c>
      <c r="B10590" s="231"/>
      <c r="C10590" s="96"/>
      <c r="D10590" s="408" t="e">
        <f>VLOOKUP(C10590,X$4:Z10591,2,FALSE)</f>
        <v>#N/A</v>
      </c>
      <c r="E10590" s="408" t="e">
        <f>VLOOKUP(C10590,X$4:Z10591,3,FALSE)</f>
        <v>#N/A</v>
      </c>
      <c r="F10590" s="97"/>
      <c r="G10590" s="97"/>
      <c r="H10590" s="116"/>
      <c r="I10590" s="116"/>
      <c r="J10590" s="97"/>
      <c r="AD10590" s="476"/>
      <c r="AI10590" s="473"/>
    </row>
    <row r="10591" spans="1:35" s="4" customFormat="1" x14ac:dyDescent="0.25">
      <c r="A10591" s="408">
        <f t="shared" si="158"/>
        <v>10589</v>
      </c>
      <c r="B10591" s="231"/>
      <c r="C10591" s="96"/>
      <c r="D10591" s="408" t="e">
        <f>VLOOKUP(C10591,X$4:Z10592,2,FALSE)</f>
        <v>#N/A</v>
      </c>
      <c r="E10591" s="408" t="e">
        <f>VLOOKUP(C10591,X$4:Z10592,3,FALSE)</f>
        <v>#N/A</v>
      </c>
      <c r="F10591" s="97"/>
      <c r="G10591" s="97"/>
      <c r="H10591" s="116"/>
      <c r="I10591" s="116"/>
      <c r="J10591" s="97"/>
      <c r="AD10591" s="476"/>
      <c r="AI10591" s="473"/>
    </row>
    <row r="10592" spans="1:35" s="4" customFormat="1" x14ac:dyDescent="0.25">
      <c r="A10592" s="408">
        <f t="shared" si="158"/>
        <v>10590</v>
      </c>
      <c r="B10592" s="231"/>
      <c r="C10592" s="96"/>
      <c r="D10592" s="408" t="e">
        <f>VLOOKUP(C10592,X$4:Z10593,2,FALSE)</f>
        <v>#N/A</v>
      </c>
      <c r="E10592" s="408" t="e">
        <f>VLOOKUP(C10592,X$4:Z10593,3,FALSE)</f>
        <v>#N/A</v>
      </c>
      <c r="F10592" s="97"/>
      <c r="G10592" s="97"/>
      <c r="H10592" s="116"/>
      <c r="I10592" s="116"/>
      <c r="J10592" s="97"/>
      <c r="AD10592" s="476"/>
      <c r="AI10592" s="473"/>
    </row>
    <row r="10593" spans="1:35" s="4" customFormat="1" x14ac:dyDescent="0.25">
      <c r="A10593" s="408">
        <f t="shared" si="158"/>
        <v>10591</v>
      </c>
      <c r="B10593" s="231"/>
      <c r="C10593" s="96"/>
      <c r="D10593" s="408" t="e">
        <f>VLOOKUP(C10593,X$4:Z10594,2,FALSE)</f>
        <v>#N/A</v>
      </c>
      <c r="E10593" s="408" t="e">
        <f>VLOOKUP(C10593,X$4:Z10594,3,FALSE)</f>
        <v>#N/A</v>
      </c>
      <c r="F10593" s="97"/>
      <c r="G10593" s="97"/>
      <c r="H10593" s="116"/>
      <c r="I10593" s="116"/>
      <c r="J10593" s="97"/>
      <c r="AD10593" s="476"/>
      <c r="AI10593" s="473"/>
    </row>
    <row r="10594" spans="1:35" s="4" customFormat="1" x14ac:dyDescent="0.25">
      <c r="A10594" s="408">
        <f t="shared" si="158"/>
        <v>10592</v>
      </c>
      <c r="B10594" s="231"/>
      <c r="C10594" s="96"/>
      <c r="D10594" s="408" t="e">
        <f>VLOOKUP(C10594,X$4:Z10595,2,FALSE)</f>
        <v>#N/A</v>
      </c>
      <c r="E10594" s="408" t="e">
        <f>VLOOKUP(C10594,X$4:Z10595,3,FALSE)</f>
        <v>#N/A</v>
      </c>
      <c r="F10594" s="97"/>
      <c r="G10594" s="97"/>
      <c r="H10594" s="116"/>
      <c r="I10594" s="116"/>
      <c r="J10594" s="97"/>
      <c r="AD10594" s="476"/>
      <c r="AI10594" s="473"/>
    </row>
    <row r="10595" spans="1:35" s="4" customFormat="1" x14ac:dyDescent="0.25">
      <c r="A10595" s="408">
        <f t="shared" si="158"/>
        <v>10593</v>
      </c>
      <c r="B10595" s="231"/>
      <c r="C10595" s="96"/>
      <c r="D10595" s="408" t="e">
        <f>VLOOKUP(C10595,X$4:Z10596,2,FALSE)</f>
        <v>#N/A</v>
      </c>
      <c r="E10595" s="408" t="e">
        <f>VLOOKUP(C10595,X$4:Z10596,3,FALSE)</f>
        <v>#N/A</v>
      </c>
      <c r="F10595" s="97"/>
      <c r="G10595" s="97"/>
      <c r="H10595" s="116"/>
      <c r="I10595" s="116"/>
      <c r="J10595" s="97"/>
      <c r="AD10595" s="476"/>
      <c r="AI10595" s="473"/>
    </row>
    <row r="10596" spans="1:35" s="4" customFormat="1" x14ac:dyDescent="0.25">
      <c r="A10596" s="408">
        <f t="shared" ref="A10596:A10659" si="159">ROW()-2</f>
        <v>10594</v>
      </c>
      <c r="B10596" s="231"/>
      <c r="C10596" s="96"/>
      <c r="D10596" s="408" t="e">
        <f>VLOOKUP(C10596,X$4:Z10597,2,FALSE)</f>
        <v>#N/A</v>
      </c>
      <c r="E10596" s="408" t="e">
        <f>VLOOKUP(C10596,X$4:Z10597,3,FALSE)</f>
        <v>#N/A</v>
      </c>
      <c r="F10596" s="97"/>
      <c r="G10596" s="97"/>
      <c r="H10596" s="116"/>
      <c r="I10596" s="116"/>
      <c r="J10596" s="97"/>
      <c r="AD10596" s="476"/>
      <c r="AI10596" s="473"/>
    </row>
    <row r="10597" spans="1:35" s="4" customFormat="1" x14ac:dyDescent="0.25">
      <c r="A10597" s="408">
        <f t="shared" si="159"/>
        <v>10595</v>
      </c>
      <c r="B10597" s="231"/>
      <c r="C10597" s="96"/>
      <c r="D10597" s="408" t="e">
        <f>VLOOKUP(C10597,X$4:Z10598,2,FALSE)</f>
        <v>#N/A</v>
      </c>
      <c r="E10597" s="408" t="e">
        <f>VLOOKUP(C10597,X$4:Z10598,3,FALSE)</f>
        <v>#N/A</v>
      </c>
      <c r="F10597" s="97"/>
      <c r="G10597" s="97"/>
      <c r="H10597" s="116"/>
      <c r="I10597" s="116"/>
      <c r="J10597" s="97"/>
      <c r="AD10597" s="476"/>
      <c r="AI10597" s="473"/>
    </row>
    <row r="10598" spans="1:35" s="4" customFormat="1" x14ac:dyDescent="0.25">
      <c r="A10598" s="408">
        <f t="shared" si="159"/>
        <v>10596</v>
      </c>
      <c r="B10598" s="231"/>
      <c r="C10598" s="96"/>
      <c r="D10598" s="408" t="e">
        <f>VLOOKUP(C10598,X$4:Z10599,2,FALSE)</f>
        <v>#N/A</v>
      </c>
      <c r="E10598" s="408" t="e">
        <f>VLOOKUP(C10598,X$4:Z10599,3,FALSE)</f>
        <v>#N/A</v>
      </c>
      <c r="F10598" s="97"/>
      <c r="G10598" s="97"/>
      <c r="H10598" s="116"/>
      <c r="I10598" s="116"/>
      <c r="J10598" s="97"/>
      <c r="AD10598" s="476"/>
      <c r="AI10598" s="473"/>
    </row>
    <row r="10599" spans="1:35" s="4" customFormat="1" x14ac:dyDescent="0.25">
      <c r="A10599" s="408">
        <f t="shared" si="159"/>
        <v>10597</v>
      </c>
      <c r="B10599" s="231"/>
      <c r="C10599" s="96"/>
      <c r="D10599" s="408" t="e">
        <f>VLOOKUP(C10599,X$4:Z10600,2,FALSE)</f>
        <v>#N/A</v>
      </c>
      <c r="E10599" s="408" t="e">
        <f>VLOOKUP(C10599,X$4:Z10600,3,FALSE)</f>
        <v>#N/A</v>
      </c>
      <c r="F10599" s="97"/>
      <c r="G10599" s="97"/>
      <c r="H10599" s="116"/>
      <c r="I10599" s="116"/>
      <c r="J10599" s="97"/>
      <c r="AD10599" s="476"/>
      <c r="AI10599" s="473"/>
    </row>
    <row r="10600" spans="1:35" s="4" customFormat="1" x14ac:dyDescent="0.25">
      <c r="A10600" s="408">
        <f t="shared" si="159"/>
        <v>10598</v>
      </c>
      <c r="B10600" s="231"/>
      <c r="C10600" s="96"/>
      <c r="D10600" s="408" t="e">
        <f>VLOOKUP(C10600,X$4:Z10601,2,FALSE)</f>
        <v>#N/A</v>
      </c>
      <c r="E10600" s="408" t="e">
        <f>VLOOKUP(C10600,X$4:Z10601,3,FALSE)</f>
        <v>#N/A</v>
      </c>
      <c r="F10600" s="97"/>
      <c r="G10600" s="97"/>
      <c r="H10600" s="116"/>
      <c r="I10600" s="116"/>
      <c r="J10600" s="97"/>
      <c r="AD10600" s="476"/>
      <c r="AI10600" s="473"/>
    </row>
    <row r="10601" spans="1:35" s="4" customFormat="1" x14ac:dyDescent="0.25">
      <c r="A10601" s="408">
        <f t="shared" si="159"/>
        <v>10599</v>
      </c>
      <c r="B10601" s="231"/>
      <c r="C10601" s="96"/>
      <c r="D10601" s="408" t="e">
        <f>VLOOKUP(C10601,X$4:Z10602,2,FALSE)</f>
        <v>#N/A</v>
      </c>
      <c r="E10601" s="408" t="e">
        <f>VLOOKUP(C10601,X$4:Z10602,3,FALSE)</f>
        <v>#N/A</v>
      </c>
      <c r="F10601" s="97"/>
      <c r="G10601" s="97"/>
      <c r="H10601" s="116"/>
      <c r="I10601" s="116"/>
      <c r="J10601" s="97"/>
      <c r="AD10601" s="476"/>
      <c r="AI10601" s="473"/>
    </row>
    <row r="10602" spans="1:35" s="4" customFormat="1" x14ac:dyDescent="0.25">
      <c r="A10602" s="408">
        <f t="shared" si="159"/>
        <v>10600</v>
      </c>
      <c r="B10602" s="231"/>
      <c r="C10602" s="96"/>
      <c r="D10602" s="408" t="e">
        <f>VLOOKUP(C10602,X$4:Z10603,2,FALSE)</f>
        <v>#N/A</v>
      </c>
      <c r="E10602" s="408" t="e">
        <f>VLOOKUP(C10602,X$4:Z10603,3,FALSE)</f>
        <v>#N/A</v>
      </c>
      <c r="F10602" s="97"/>
      <c r="G10602" s="97"/>
      <c r="H10602" s="116"/>
      <c r="I10602" s="116"/>
      <c r="J10602" s="97"/>
      <c r="AD10602" s="476"/>
      <c r="AI10602" s="473"/>
    </row>
    <row r="10603" spans="1:35" s="4" customFormat="1" x14ac:dyDescent="0.25">
      <c r="A10603" s="408">
        <f t="shared" si="159"/>
        <v>10601</v>
      </c>
      <c r="B10603" s="231"/>
      <c r="C10603" s="96"/>
      <c r="D10603" s="408" t="e">
        <f>VLOOKUP(C10603,X$4:Z10604,2,FALSE)</f>
        <v>#N/A</v>
      </c>
      <c r="E10603" s="408" t="e">
        <f>VLOOKUP(C10603,X$4:Z10604,3,FALSE)</f>
        <v>#N/A</v>
      </c>
      <c r="F10603" s="97"/>
      <c r="G10603" s="97"/>
      <c r="H10603" s="116"/>
      <c r="I10603" s="116"/>
      <c r="J10603" s="97"/>
      <c r="AD10603" s="476"/>
      <c r="AI10603" s="473"/>
    </row>
    <row r="10604" spans="1:35" s="4" customFormat="1" x14ac:dyDescent="0.25">
      <c r="A10604" s="408">
        <f t="shared" si="159"/>
        <v>10602</v>
      </c>
      <c r="B10604" s="231"/>
      <c r="C10604" s="96"/>
      <c r="D10604" s="408" t="e">
        <f>VLOOKUP(C10604,X$4:Z10605,2,FALSE)</f>
        <v>#N/A</v>
      </c>
      <c r="E10604" s="408" t="e">
        <f>VLOOKUP(C10604,X$4:Z10605,3,FALSE)</f>
        <v>#N/A</v>
      </c>
      <c r="F10604" s="97"/>
      <c r="G10604" s="97"/>
      <c r="H10604" s="116"/>
      <c r="I10604" s="116"/>
      <c r="J10604" s="97"/>
      <c r="AD10604" s="476"/>
      <c r="AI10604" s="473"/>
    </row>
    <row r="10605" spans="1:35" s="4" customFormat="1" x14ac:dyDescent="0.25">
      <c r="A10605" s="408">
        <f t="shared" si="159"/>
        <v>10603</v>
      </c>
      <c r="B10605" s="231"/>
      <c r="C10605" s="96"/>
      <c r="D10605" s="408" t="e">
        <f>VLOOKUP(C10605,X$4:Z10606,2,FALSE)</f>
        <v>#N/A</v>
      </c>
      <c r="E10605" s="408" t="e">
        <f>VLOOKUP(C10605,X$4:Z10606,3,FALSE)</f>
        <v>#N/A</v>
      </c>
      <c r="F10605" s="97"/>
      <c r="G10605" s="97"/>
      <c r="H10605" s="116"/>
      <c r="I10605" s="116"/>
      <c r="J10605" s="97"/>
      <c r="AD10605" s="476"/>
      <c r="AI10605" s="473"/>
    </row>
    <row r="10606" spans="1:35" s="4" customFormat="1" x14ac:dyDescent="0.25">
      <c r="A10606" s="408">
        <f t="shared" si="159"/>
        <v>10604</v>
      </c>
      <c r="B10606" s="231"/>
      <c r="C10606" s="96"/>
      <c r="D10606" s="408" t="e">
        <f>VLOOKUP(C10606,X$4:Z10607,2,FALSE)</f>
        <v>#N/A</v>
      </c>
      <c r="E10606" s="408" t="e">
        <f>VLOOKUP(C10606,X$4:Z10607,3,FALSE)</f>
        <v>#N/A</v>
      </c>
      <c r="F10606" s="97"/>
      <c r="G10606" s="97"/>
      <c r="H10606" s="116"/>
      <c r="I10606" s="116"/>
      <c r="J10606" s="97"/>
      <c r="AD10606" s="476"/>
      <c r="AI10606" s="473"/>
    </row>
    <row r="10607" spans="1:35" s="4" customFormat="1" x14ac:dyDescent="0.25">
      <c r="A10607" s="408">
        <f t="shared" si="159"/>
        <v>10605</v>
      </c>
      <c r="B10607" s="231"/>
      <c r="C10607" s="96"/>
      <c r="D10607" s="408" t="e">
        <f>VLOOKUP(C10607,X$4:Z10608,2,FALSE)</f>
        <v>#N/A</v>
      </c>
      <c r="E10607" s="408" t="e">
        <f>VLOOKUP(C10607,X$4:Z10608,3,FALSE)</f>
        <v>#N/A</v>
      </c>
      <c r="F10607" s="97"/>
      <c r="G10607" s="97"/>
      <c r="H10607" s="116"/>
      <c r="I10607" s="116"/>
      <c r="J10607" s="97"/>
      <c r="AD10607" s="476"/>
      <c r="AI10607" s="473"/>
    </row>
    <row r="10608" spans="1:35" s="4" customFormat="1" x14ac:dyDescent="0.25">
      <c r="A10608" s="408">
        <f t="shared" si="159"/>
        <v>10606</v>
      </c>
      <c r="B10608" s="231"/>
      <c r="C10608" s="96"/>
      <c r="D10608" s="408" t="e">
        <f>VLOOKUP(C10608,X$4:Z10609,2,FALSE)</f>
        <v>#N/A</v>
      </c>
      <c r="E10608" s="408" t="e">
        <f>VLOOKUP(C10608,X$4:Z10609,3,FALSE)</f>
        <v>#N/A</v>
      </c>
      <c r="F10608" s="97"/>
      <c r="G10608" s="97"/>
      <c r="H10608" s="116"/>
      <c r="I10608" s="116"/>
      <c r="J10608" s="97"/>
      <c r="AD10608" s="476"/>
      <c r="AI10608" s="473"/>
    </row>
    <row r="10609" spans="1:35" s="4" customFormat="1" x14ac:dyDescent="0.25">
      <c r="A10609" s="408">
        <f t="shared" si="159"/>
        <v>10607</v>
      </c>
      <c r="B10609" s="231"/>
      <c r="C10609" s="96"/>
      <c r="D10609" s="408" t="e">
        <f>VLOOKUP(C10609,X$4:Z10610,2,FALSE)</f>
        <v>#N/A</v>
      </c>
      <c r="E10609" s="408" t="e">
        <f>VLOOKUP(C10609,X$4:Z10610,3,FALSE)</f>
        <v>#N/A</v>
      </c>
      <c r="F10609" s="97"/>
      <c r="G10609" s="97"/>
      <c r="H10609" s="116"/>
      <c r="I10609" s="116"/>
      <c r="J10609" s="97"/>
      <c r="AD10609" s="476"/>
      <c r="AI10609" s="473"/>
    </row>
    <row r="10610" spans="1:35" s="4" customFormat="1" x14ac:dyDescent="0.25">
      <c r="A10610" s="408">
        <f t="shared" si="159"/>
        <v>10608</v>
      </c>
      <c r="B10610" s="231"/>
      <c r="C10610" s="96"/>
      <c r="D10610" s="408" t="e">
        <f>VLOOKUP(C10610,X$4:Z10611,2,FALSE)</f>
        <v>#N/A</v>
      </c>
      <c r="E10610" s="408" t="e">
        <f>VLOOKUP(C10610,X$4:Z10611,3,FALSE)</f>
        <v>#N/A</v>
      </c>
      <c r="F10610" s="97"/>
      <c r="G10610" s="97"/>
      <c r="H10610" s="116"/>
      <c r="I10610" s="116"/>
      <c r="J10610" s="97"/>
      <c r="AD10610" s="476"/>
      <c r="AI10610" s="473"/>
    </row>
    <row r="10611" spans="1:35" s="4" customFormat="1" x14ac:dyDescent="0.25">
      <c r="A10611" s="408">
        <f t="shared" si="159"/>
        <v>10609</v>
      </c>
      <c r="B10611" s="231"/>
      <c r="C10611" s="96"/>
      <c r="D10611" s="408" t="e">
        <f>VLOOKUP(C10611,X$4:Z10612,2,FALSE)</f>
        <v>#N/A</v>
      </c>
      <c r="E10611" s="408" t="e">
        <f>VLOOKUP(C10611,X$4:Z10612,3,FALSE)</f>
        <v>#N/A</v>
      </c>
      <c r="F10611" s="97"/>
      <c r="G10611" s="97"/>
      <c r="H10611" s="116"/>
      <c r="I10611" s="116"/>
      <c r="J10611" s="97"/>
      <c r="AD10611" s="476"/>
      <c r="AI10611" s="473"/>
    </row>
    <row r="10612" spans="1:35" s="4" customFormat="1" x14ac:dyDescent="0.25">
      <c r="A10612" s="408">
        <f t="shared" si="159"/>
        <v>10610</v>
      </c>
      <c r="B10612" s="231"/>
      <c r="C10612" s="96"/>
      <c r="D10612" s="408" t="e">
        <f>VLOOKUP(C10612,X$4:Z10613,2,FALSE)</f>
        <v>#N/A</v>
      </c>
      <c r="E10612" s="408" t="e">
        <f>VLOOKUP(C10612,X$4:Z10613,3,FALSE)</f>
        <v>#N/A</v>
      </c>
      <c r="F10612" s="97"/>
      <c r="G10612" s="97"/>
      <c r="H10612" s="116"/>
      <c r="I10612" s="116"/>
      <c r="J10612" s="97"/>
      <c r="AD10612" s="476"/>
      <c r="AI10612" s="473"/>
    </row>
    <row r="10613" spans="1:35" s="4" customFormat="1" x14ac:dyDescent="0.25">
      <c r="A10613" s="408">
        <f t="shared" si="159"/>
        <v>10611</v>
      </c>
      <c r="B10613" s="231"/>
      <c r="C10613" s="96"/>
      <c r="D10613" s="408" t="e">
        <f>VLOOKUP(C10613,X$4:Z10614,2,FALSE)</f>
        <v>#N/A</v>
      </c>
      <c r="E10613" s="408" t="e">
        <f>VLOOKUP(C10613,X$4:Z10614,3,FALSE)</f>
        <v>#N/A</v>
      </c>
      <c r="F10613" s="97"/>
      <c r="G10613" s="97"/>
      <c r="H10613" s="116"/>
      <c r="I10613" s="116"/>
      <c r="J10613" s="97"/>
      <c r="AD10613" s="476"/>
      <c r="AI10613" s="473"/>
    </row>
    <row r="10614" spans="1:35" s="4" customFormat="1" x14ac:dyDescent="0.25">
      <c r="A10614" s="408">
        <f t="shared" si="159"/>
        <v>10612</v>
      </c>
      <c r="B10614" s="231"/>
      <c r="C10614" s="96"/>
      <c r="D10614" s="408" t="e">
        <f>VLOOKUP(C10614,X$4:Z10615,2,FALSE)</f>
        <v>#N/A</v>
      </c>
      <c r="E10614" s="408" t="e">
        <f>VLOOKUP(C10614,X$4:Z10615,3,FALSE)</f>
        <v>#N/A</v>
      </c>
      <c r="F10614" s="97"/>
      <c r="G10614" s="97"/>
      <c r="H10614" s="116"/>
      <c r="I10614" s="116"/>
      <c r="J10614" s="97"/>
      <c r="AD10614" s="476"/>
      <c r="AI10614" s="473"/>
    </row>
    <row r="10615" spans="1:35" s="4" customFormat="1" x14ac:dyDescent="0.25">
      <c r="A10615" s="408">
        <f t="shared" si="159"/>
        <v>10613</v>
      </c>
      <c r="B10615" s="231"/>
      <c r="C10615" s="96"/>
      <c r="D10615" s="408" t="e">
        <f>VLOOKUP(C10615,X$4:Z10616,2,FALSE)</f>
        <v>#N/A</v>
      </c>
      <c r="E10615" s="408" t="e">
        <f>VLOOKUP(C10615,X$4:Z10616,3,FALSE)</f>
        <v>#N/A</v>
      </c>
      <c r="F10615" s="97"/>
      <c r="G10615" s="97"/>
      <c r="H10615" s="116"/>
      <c r="I10615" s="116"/>
      <c r="J10615" s="97"/>
      <c r="AD10615" s="476"/>
      <c r="AI10615" s="473"/>
    </row>
    <row r="10616" spans="1:35" s="4" customFormat="1" x14ac:dyDescent="0.25">
      <c r="A10616" s="408">
        <f t="shared" si="159"/>
        <v>10614</v>
      </c>
      <c r="B10616" s="231"/>
      <c r="C10616" s="96"/>
      <c r="D10616" s="408" t="e">
        <f>VLOOKUP(C10616,X$4:Z10617,2,FALSE)</f>
        <v>#N/A</v>
      </c>
      <c r="E10616" s="408" t="e">
        <f>VLOOKUP(C10616,X$4:Z10617,3,FALSE)</f>
        <v>#N/A</v>
      </c>
      <c r="F10616" s="97"/>
      <c r="G10616" s="97"/>
      <c r="H10616" s="116"/>
      <c r="I10616" s="116"/>
      <c r="J10616" s="97"/>
      <c r="AD10616" s="476"/>
      <c r="AI10616" s="473"/>
    </row>
    <row r="10617" spans="1:35" s="4" customFormat="1" x14ac:dyDescent="0.25">
      <c r="A10617" s="408">
        <f t="shared" si="159"/>
        <v>10615</v>
      </c>
      <c r="B10617" s="231"/>
      <c r="C10617" s="96"/>
      <c r="D10617" s="408" t="e">
        <f>VLOOKUP(C10617,X$4:Z10618,2,FALSE)</f>
        <v>#N/A</v>
      </c>
      <c r="E10617" s="408" t="e">
        <f>VLOOKUP(C10617,X$4:Z10618,3,FALSE)</f>
        <v>#N/A</v>
      </c>
      <c r="F10617" s="97"/>
      <c r="G10617" s="97"/>
      <c r="H10617" s="116"/>
      <c r="I10617" s="116"/>
      <c r="J10617" s="97"/>
      <c r="AD10617" s="476"/>
      <c r="AI10617" s="473"/>
    </row>
    <row r="10618" spans="1:35" s="4" customFormat="1" x14ac:dyDescent="0.25">
      <c r="A10618" s="408">
        <f t="shared" si="159"/>
        <v>10616</v>
      </c>
      <c r="B10618" s="231"/>
      <c r="C10618" s="96"/>
      <c r="D10618" s="408" t="e">
        <f>VLOOKUP(C10618,X$4:Z10619,2,FALSE)</f>
        <v>#N/A</v>
      </c>
      <c r="E10618" s="408" t="e">
        <f>VLOOKUP(C10618,X$4:Z10619,3,FALSE)</f>
        <v>#N/A</v>
      </c>
      <c r="F10618" s="97"/>
      <c r="G10618" s="97"/>
      <c r="H10618" s="116"/>
      <c r="I10618" s="116"/>
      <c r="J10618" s="97"/>
      <c r="AD10618" s="476"/>
      <c r="AI10618" s="473"/>
    </row>
    <row r="10619" spans="1:35" s="4" customFormat="1" x14ac:dyDescent="0.25">
      <c r="A10619" s="408">
        <f t="shared" si="159"/>
        <v>10617</v>
      </c>
      <c r="B10619" s="231"/>
      <c r="C10619" s="96"/>
      <c r="D10619" s="408" t="e">
        <f>VLOOKUP(C10619,X$4:Z10620,2,FALSE)</f>
        <v>#N/A</v>
      </c>
      <c r="E10619" s="408" t="e">
        <f>VLOOKUP(C10619,X$4:Z10620,3,FALSE)</f>
        <v>#N/A</v>
      </c>
      <c r="F10619" s="97"/>
      <c r="G10619" s="97"/>
      <c r="H10619" s="116"/>
      <c r="I10619" s="116"/>
      <c r="J10619" s="97"/>
      <c r="AD10619" s="476"/>
      <c r="AI10619" s="473"/>
    </row>
    <row r="10620" spans="1:35" s="4" customFormat="1" x14ac:dyDescent="0.25">
      <c r="A10620" s="408">
        <f t="shared" si="159"/>
        <v>10618</v>
      </c>
      <c r="B10620" s="231"/>
      <c r="C10620" s="96"/>
      <c r="D10620" s="408" t="e">
        <f>VLOOKUP(C10620,X$4:Z10621,2,FALSE)</f>
        <v>#N/A</v>
      </c>
      <c r="E10620" s="408" t="e">
        <f>VLOOKUP(C10620,X$4:Z10621,3,FALSE)</f>
        <v>#N/A</v>
      </c>
      <c r="F10620" s="97"/>
      <c r="G10620" s="97"/>
      <c r="H10620" s="116"/>
      <c r="I10620" s="116"/>
      <c r="J10620" s="97"/>
      <c r="AD10620" s="476"/>
      <c r="AI10620" s="473"/>
    </row>
    <row r="10621" spans="1:35" s="4" customFormat="1" x14ac:dyDescent="0.25">
      <c r="A10621" s="408">
        <f t="shared" si="159"/>
        <v>10619</v>
      </c>
      <c r="B10621" s="231"/>
      <c r="C10621" s="96"/>
      <c r="D10621" s="408" t="e">
        <f>VLOOKUP(C10621,X$4:Z10622,2,FALSE)</f>
        <v>#N/A</v>
      </c>
      <c r="E10621" s="408" t="e">
        <f>VLOOKUP(C10621,X$4:Z10622,3,FALSE)</f>
        <v>#N/A</v>
      </c>
      <c r="F10621" s="97"/>
      <c r="G10621" s="97"/>
      <c r="H10621" s="116"/>
      <c r="I10621" s="116"/>
      <c r="J10621" s="97"/>
      <c r="AD10621" s="476"/>
      <c r="AI10621" s="473"/>
    </row>
    <row r="10622" spans="1:35" s="4" customFormat="1" x14ac:dyDescent="0.25">
      <c r="A10622" s="408">
        <f t="shared" si="159"/>
        <v>10620</v>
      </c>
      <c r="B10622" s="231"/>
      <c r="C10622" s="96"/>
      <c r="D10622" s="408" t="e">
        <f>VLOOKUP(C10622,X$4:Z10623,2,FALSE)</f>
        <v>#N/A</v>
      </c>
      <c r="E10622" s="408" t="e">
        <f>VLOOKUP(C10622,X$4:Z10623,3,FALSE)</f>
        <v>#N/A</v>
      </c>
      <c r="F10622" s="97"/>
      <c r="G10622" s="97"/>
      <c r="H10622" s="116"/>
      <c r="I10622" s="116"/>
      <c r="J10622" s="97"/>
      <c r="AD10622" s="476"/>
      <c r="AI10622" s="473"/>
    </row>
    <row r="10623" spans="1:35" s="4" customFormat="1" x14ac:dyDescent="0.25">
      <c r="A10623" s="408">
        <f t="shared" si="159"/>
        <v>10621</v>
      </c>
      <c r="B10623" s="231"/>
      <c r="C10623" s="96"/>
      <c r="D10623" s="408" t="e">
        <f>VLOOKUP(C10623,X$4:Z10624,2,FALSE)</f>
        <v>#N/A</v>
      </c>
      <c r="E10623" s="408" t="e">
        <f>VLOOKUP(C10623,X$4:Z10624,3,FALSE)</f>
        <v>#N/A</v>
      </c>
      <c r="F10623" s="97"/>
      <c r="G10623" s="97"/>
      <c r="H10623" s="116"/>
      <c r="I10623" s="116"/>
      <c r="J10623" s="97"/>
      <c r="AD10623" s="476"/>
      <c r="AI10623" s="473"/>
    </row>
    <row r="10624" spans="1:35" s="4" customFormat="1" x14ac:dyDescent="0.25">
      <c r="A10624" s="408">
        <f t="shared" si="159"/>
        <v>10622</v>
      </c>
      <c r="B10624" s="231"/>
      <c r="C10624" s="96"/>
      <c r="D10624" s="408" t="e">
        <f>VLOOKUP(C10624,X$4:Z10625,2,FALSE)</f>
        <v>#N/A</v>
      </c>
      <c r="E10624" s="408" t="e">
        <f>VLOOKUP(C10624,X$4:Z10625,3,FALSE)</f>
        <v>#N/A</v>
      </c>
      <c r="F10624" s="97"/>
      <c r="G10624" s="97"/>
      <c r="H10624" s="116"/>
      <c r="I10624" s="116"/>
      <c r="J10624" s="97"/>
      <c r="AD10624" s="476"/>
      <c r="AI10624" s="473"/>
    </row>
    <row r="10625" spans="1:35" s="4" customFormat="1" x14ac:dyDescent="0.25">
      <c r="A10625" s="408">
        <f t="shared" si="159"/>
        <v>10623</v>
      </c>
      <c r="B10625" s="231"/>
      <c r="C10625" s="96"/>
      <c r="D10625" s="408" t="e">
        <f>VLOOKUP(C10625,X$4:Z10626,2,FALSE)</f>
        <v>#N/A</v>
      </c>
      <c r="E10625" s="408" t="e">
        <f>VLOOKUP(C10625,X$4:Z10626,3,FALSE)</f>
        <v>#N/A</v>
      </c>
      <c r="F10625" s="97"/>
      <c r="G10625" s="97"/>
      <c r="H10625" s="116"/>
      <c r="I10625" s="116"/>
      <c r="J10625" s="97"/>
      <c r="AD10625" s="476"/>
      <c r="AI10625" s="473"/>
    </row>
    <row r="10626" spans="1:35" s="4" customFormat="1" x14ac:dyDescent="0.25">
      <c r="A10626" s="408">
        <f t="shared" si="159"/>
        <v>10624</v>
      </c>
      <c r="B10626" s="231"/>
      <c r="C10626" s="96"/>
      <c r="D10626" s="408" t="e">
        <f>VLOOKUP(C10626,X$4:Z10627,2,FALSE)</f>
        <v>#N/A</v>
      </c>
      <c r="E10626" s="408" t="e">
        <f>VLOOKUP(C10626,X$4:Z10627,3,FALSE)</f>
        <v>#N/A</v>
      </c>
      <c r="F10626" s="97"/>
      <c r="G10626" s="97"/>
      <c r="H10626" s="116"/>
      <c r="I10626" s="116"/>
      <c r="J10626" s="97"/>
      <c r="AD10626" s="476"/>
      <c r="AI10626" s="473"/>
    </row>
    <row r="10627" spans="1:35" s="4" customFormat="1" x14ac:dyDescent="0.25">
      <c r="A10627" s="408">
        <f t="shared" si="159"/>
        <v>10625</v>
      </c>
      <c r="B10627" s="231"/>
      <c r="C10627" s="96"/>
      <c r="D10627" s="408" t="e">
        <f>VLOOKUP(C10627,X$4:Z10628,2,FALSE)</f>
        <v>#N/A</v>
      </c>
      <c r="E10627" s="408" t="e">
        <f>VLOOKUP(C10627,X$4:Z10628,3,FALSE)</f>
        <v>#N/A</v>
      </c>
      <c r="F10627" s="97"/>
      <c r="G10627" s="97"/>
      <c r="H10627" s="116"/>
      <c r="I10627" s="116"/>
      <c r="J10627" s="97"/>
      <c r="AD10627" s="476"/>
      <c r="AI10627" s="473"/>
    </row>
    <row r="10628" spans="1:35" s="4" customFormat="1" x14ac:dyDescent="0.25">
      <c r="A10628" s="408">
        <f t="shared" si="159"/>
        <v>10626</v>
      </c>
      <c r="B10628" s="231"/>
      <c r="C10628" s="96"/>
      <c r="D10628" s="408" t="e">
        <f>VLOOKUP(C10628,X$4:Z10629,2,FALSE)</f>
        <v>#N/A</v>
      </c>
      <c r="E10628" s="408" t="e">
        <f>VLOOKUP(C10628,X$4:Z10629,3,FALSE)</f>
        <v>#N/A</v>
      </c>
      <c r="F10628" s="97"/>
      <c r="G10628" s="97"/>
      <c r="H10628" s="116"/>
      <c r="I10628" s="116"/>
      <c r="J10628" s="97"/>
      <c r="AD10628" s="476"/>
      <c r="AI10628" s="473"/>
    </row>
    <row r="10629" spans="1:35" s="4" customFormat="1" x14ac:dyDescent="0.25">
      <c r="A10629" s="408">
        <f t="shared" si="159"/>
        <v>10627</v>
      </c>
      <c r="B10629" s="231"/>
      <c r="C10629" s="96"/>
      <c r="D10629" s="408" t="e">
        <f>VLOOKUP(C10629,X$4:Z10630,2,FALSE)</f>
        <v>#N/A</v>
      </c>
      <c r="E10629" s="408" t="e">
        <f>VLOOKUP(C10629,X$4:Z10630,3,FALSE)</f>
        <v>#N/A</v>
      </c>
      <c r="F10629" s="97"/>
      <c r="G10629" s="97"/>
      <c r="H10629" s="116"/>
      <c r="I10629" s="116"/>
      <c r="J10629" s="97"/>
      <c r="AD10629" s="476"/>
      <c r="AI10629" s="473"/>
    </row>
    <row r="10630" spans="1:35" s="4" customFormat="1" x14ac:dyDescent="0.25">
      <c r="A10630" s="408">
        <f t="shared" si="159"/>
        <v>10628</v>
      </c>
      <c r="B10630" s="231"/>
      <c r="C10630" s="96"/>
      <c r="D10630" s="408" t="e">
        <f>VLOOKUP(C10630,X$4:Z10631,2,FALSE)</f>
        <v>#N/A</v>
      </c>
      <c r="E10630" s="408" t="e">
        <f>VLOOKUP(C10630,X$4:Z10631,3,FALSE)</f>
        <v>#N/A</v>
      </c>
      <c r="F10630" s="97"/>
      <c r="G10630" s="97"/>
      <c r="H10630" s="116"/>
      <c r="I10630" s="116"/>
      <c r="J10630" s="97"/>
      <c r="AD10630" s="476"/>
      <c r="AI10630" s="473"/>
    </row>
    <row r="10631" spans="1:35" s="4" customFormat="1" x14ac:dyDescent="0.25">
      <c r="A10631" s="408">
        <f t="shared" si="159"/>
        <v>10629</v>
      </c>
      <c r="B10631" s="231"/>
      <c r="C10631" s="96"/>
      <c r="D10631" s="408" t="e">
        <f>VLOOKUP(C10631,X$4:Z10632,2,FALSE)</f>
        <v>#N/A</v>
      </c>
      <c r="E10631" s="408" t="e">
        <f>VLOOKUP(C10631,X$4:Z10632,3,FALSE)</f>
        <v>#N/A</v>
      </c>
      <c r="F10631" s="97"/>
      <c r="G10631" s="97"/>
      <c r="H10631" s="116"/>
      <c r="I10631" s="116"/>
      <c r="J10631" s="97"/>
      <c r="AD10631" s="476"/>
      <c r="AI10631" s="473"/>
    </row>
    <row r="10632" spans="1:35" s="4" customFormat="1" x14ac:dyDescent="0.25">
      <c r="A10632" s="408">
        <f t="shared" si="159"/>
        <v>10630</v>
      </c>
      <c r="B10632" s="231"/>
      <c r="C10632" s="96"/>
      <c r="D10632" s="408" t="e">
        <f>VLOOKUP(C10632,X$4:Z10633,2,FALSE)</f>
        <v>#N/A</v>
      </c>
      <c r="E10632" s="408" t="e">
        <f>VLOOKUP(C10632,X$4:Z10633,3,FALSE)</f>
        <v>#N/A</v>
      </c>
      <c r="F10632" s="97"/>
      <c r="G10632" s="97"/>
      <c r="H10632" s="116"/>
      <c r="I10632" s="116"/>
      <c r="J10632" s="97"/>
      <c r="AD10632" s="476"/>
      <c r="AI10632" s="473"/>
    </row>
    <row r="10633" spans="1:35" s="4" customFormat="1" x14ac:dyDescent="0.25">
      <c r="A10633" s="408">
        <f t="shared" si="159"/>
        <v>10631</v>
      </c>
      <c r="B10633" s="231"/>
      <c r="C10633" s="96"/>
      <c r="D10633" s="408" t="e">
        <f>VLOOKUP(C10633,X$4:Z10634,2,FALSE)</f>
        <v>#N/A</v>
      </c>
      <c r="E10633" s="408" t="e">
        <f>VLOOKUP(C10633,X$4:Z10634,3,FALSE)</f>
        <v>#N/A</v>
      </c>
      <c r="F10633" s="97"/>
      <c r="G10633" s="97"/>
      <c r="H10633" s="116"/>
      <c r="I10633" s="116"/>
      <c r="J10633" s="97"/>
      <c r="AD10633" s="476"/>
      <c r="AI10633" s="473"/>
    </row>
    <row r="10634" spans="1:35" s="4" customFormat="1" x14ac:dyDescent="0.25">
      <c r="A10634" s="408">
        <f t="shared" si="159"/>
        <v>10632</v>
      </c>
      <c r="B10634" s="231"/>
      <c r="C10634" s="96"/>
      <c r="D10634" s="408" t="e">
        <f>VLOOKUP(C10634,X$4:Z10635,2,FALSE)</f>
        <v>#N/A</v>
      </c>
      <c r="E10634" s="408" t="e">
        <f>VLOOKUP(C10634,X$4:Z10635,3,FALSE)</f>
        <v>#N/A</v>
      </c>
      <c r="F10634" s="97"/>
      <c r="G10634" s="97"/>
      <c r="H10634" s="116"/>
      <c r="I10634" s="116"/>
      <c r="J10634" s="97"/>
      <c r="AD10634" s="476"/>
      <c r="AI10634" s="473"/>
    </row>
    <row r="10635" spans="1:35" s="4" customFormat="1" x14ac:dyDescent="0.25">
      <c r="A10635" s="408">
        <f t="shared" si="159"/>
        <v>10633</v>
      </c>
      <c r="B10635" s="231"/>
      <c r="C10635" s="96"/>
      <c r="D10635" s="408" t="e">
        <f>VLOOKUP(C10635,X$4:Z10636,2,FALSE)</f>
        <v>#N/A</v>
      </c>
      <c r="E10635" s="408" t="e">
        <f>VLOOKUP(C10635,X$4:Z10636,3,FALSE)</f>
        <v>#N/A</v>
      </c>
      <c r="F10635" s="97"/>
      <c r="G10635" s="97"/>
      <c r="H10635" s="116"/>
      <c r="I10635" s="116"/>
      <c r="J10635" s="97"/>
      <c r="AD10635" s="476"/>
      <c r="AI10635" s="473"/>
    </row>
    <row r="10636" spans="1:35" s="4" customFormat="1" x14ac:dyDescent="0.25">
      <c r="A10636" s="408">
        <f t="shared" si="159"/>
        <v>10634</v>
      </c>
      <c r="B10636" s="231"/>
      <c r="C10636" s="96"/>
      <c r="D10636" s="408" t="e">
        <f>VLOOKUP(C10636,X$4:Z10637,2,FALSE)</f>
        <v>#N/A</v>
      </c>
      <c r="E10636" s="408" t="e">
        <f>VLOOKUP(C10636,X$4:Z10637,3,FALSE)</f>
        <v>#N/A</v>
      </c>
      <c r="F10636" s="97"/>
      <c r="G10636" s="97"/>
      <c r="H10636" s="116"/>
      <c r="I10636" s="116"/>
      <c r="J10636" s="97"/>
      <c r="AD10636" s="476"/>
      <c r="AI10636" s="473"/>
    </row>
    <row r="10637" spans="1:35" s="4" customFormat="1" x14ac:dyDescent="0.25">
      <c r="A10637" s="408">
        <f t="shared" si="159"/>
        <v>10635</v>
      </c>
      <c r="B10637" s="231"/>
      <c r="C10637" s="96"/>
      <c r="D10637" s="408" t="e">
        <f>VLOOKUP(C10637,X$4:Z10638,2,FALSE)</f>
        <v>#N/A</v>
      </c>
      <c r="E10637" s="408" t="e">
        <f>VLOOKUP(C10637,X$4:Z10638,3,FALSE)</f>
        <v>#N/A</v>
      </c>
      <c r="F10637" s="97"/>
      <c r="G10637" s="97"/>
      <c r="H10637" s="116"/>
      <c r="I10637" s="116"/>
      <c r="J10637" s="97"/>
      <c r="AD10637" s="476"/>
      <c r="AI10637" s="473"/>
    </row>
    <row r="10638" spans="1:35" s="4" customFormat="1" x14ac:dyDescent="0.25">
      <c r="A10638" s="408">
        <f t="shared" si="159"/>
        <v>10636</v>
      </c>
      <c r="B10638" s="231"/>
      <c r="C10638" s="96"/>
      <c r="D10638" s="408" t="e">
        <f>VLOOKUP(C10638,X$4:Z10639,2,FALSE)</f>
        <v>#N/A</v>
      </c>
      <c r="E10638" s="408" t="e">
        <f>VLOOKUP(C10638,X$4:Z10639,3,FALSE)</f>
        <v>#N/A</v>
      </c>
      <c r="F10638" s="97"/>
      <c r="G10638" s="97"/>
      <c r="H10638" s="116"/>
      <c r="I10638" s="116"/>
      <c r="J10638" s="97"/>
      <c r="AD10638" s="476"/>
      <c r="AI10638" s="473"/>
    </row>
    <row r="10639" spans="1:35" s="4" customFormat="1" x14ac:dyDescent="0.25">
      <c r="A10639" s="408">
        <f t="shared" si="159"/>
        <v>10637</v>
      </c>
      <c r="B10639" s="231"/>
      <c r="C10639" s="96"/>
      <c r="D10639" s="408" t="e">
        <f>VLOOKUP(C10639,X$4:Z10640,2,FALSE)</f>
        <v>#N/A</v>
      </c>
      <c r="E10639" s="408" t="e">
        <f>VLOOKUP(C10639,X$4:Z10640,3,FALSE)</f>
        <v>#N/A</v>
      </c>
      <c r="F10639" s="97"/>
      <c r="G10639" s="97"/>
      <c r="H10639" s="116"/>
      <c r="I10639" s="116"/>
      <c r="J10639" s="97"/>
      <c r="AD10639" s="476"/>
      <c r="AI10639" s="473"/>
    </row>
    <row r="10640" spans="1:35" s="4" customFormat="1" x14ac:dyDescent="0.25">
      <c r="A10640" s="408">
        <f t="shared" si="159"/>
        <v>10638</v>
      </c>
      <c r="B10640" s="231"/>
      <c r="C10640" s="96"/>
      <c r="D10640" s="408" t="e">
        <f>VLOOKUP(C10640,X$4:Z10641,2,FALSE)</f>
        <v>#N/A</v>
      </c>
      <c r="E10640" s="408" t="e">
        <f>VLOOKUP(C10640,X$4:Z10641,3,FALSE)</f>
        <v>#N/A</v>
      </c>
      <c r="F10640" s="97"/>
      <c r="G10640" s="97"/>
      <c r="H10640" s="116"/>
      <c r="I10640" s="116"/>
      <c r="J10640" s="97"/>
      <c r="AD10640" s="476"/>
      <c r="AI10640" s="473"/>
    </row>
    <row r="10641" spans="1:35" s="4" customFormat="1" x14ac:dyDescent="0.25">
      <c r="A10641" s="408">
        <f t="shared" si="159"/>
        <v>10639</v>
      </c>
      <c r="B10641" s="231"/>
      <c r="C10641" s="96"/>
      <c r="D10641" s="408" t="e">
        <f>VLOOKUP(C10641,X$4:Z10642,2,FALSE)</f>
        <v>#N/A</v>
      </c>
      <c r="E10641" s="408" t="e">
        <f>VLOOKUP(C10641,X$4:Z10642,3,FALSE)</f>
        <v>#N/A</v>
      </c>
      <c r="F10641" s="97"/>
      <c r="G10641" s="97"/>
      <c r="H10641" s="116"/>
      <c r="I10641" s="116"/>
      <c r="J10641" s="97"/>
      <c r="AD10641" s="476"/>
      <c r="AI10641" s="473"/>
    </row>
    <row r="10642" spans="1:35" s="4" customFormat="1" x14ac:dyDescent="0.25">
      <c r="A10642" s="408">
        <f t="shared" si="159"/>
        <v>10640</v>
      </c>
      <c r="B10642" s="231"/>
      <c r="C10642" s="96"/>
      <c r="D10642" s="408" t="e">
        <f>VLOOKUP(C10642,X$4:Z10643,2,FALSE)</f>
        <v>#N/A</v>
      </c>
      <c r="E10642" s="408" t="e">
        <f>VLOOKUP(C10642,X$4:Z10643,3,FALSE)</f>
        <v>#N/A</v>
      </c>
      <c r="F10642" s="97"/>
      <c r="G10642" s="97"/>
      <c r="H10642" s="116"/>
      <c r="I10642" s="116"/>
      <c r="J10642" s="97"/>
      <c r="AD10642" s="476"/>
      <c r="AI10642" s="473"/>
    </row>
    <row r="10643" spans="1:35" s="4" customFormat="1" x14ac:dyDescent="0.25">
      <c r="A10643" s="408">
        <f t="shared" si="159"/>
        <v>10641</v>
      </c>
      <c r="B10643" s="231"/>
      <c r="C10643" s="96"/>
      <c r="D10643" s="408" t="e">
        <f>VLOOKUP(C10643,X$4:Z10644,2,FALSE)</f>
        <v>#N/A</v>
      </c>
      <c r="E10643" s="408" t="e">
        <f>VLOOKUP(C10643,X$4:Z10644,3,FALSE)</f>
        <v>#N/A</v>
      </c>
      <c r="F10643" s="97"/>
      <c r="G10643" s="97"/>
      <c r="H10643" s="116"/>
      <c r="I10643" s="116"/>
      <c r="J10643" s="97"/>
      <c r="AD10643" s="476"/>
      <c r="AI10643" s="473"/>
    </row>
    <row r="10644" spans="1:35" s="4" customFormat="1" x14ac:dyDescent="0.25">
      <c r="A10644" s="408">
        <f t="shared" si="159"/>
        <v>10642</v>
      </c>
      <c r="B10644" s="231"/>
      <c r="C10644" s="96"/>
      <c r="D10644" s="408" t="e">
        <f>VLOOKUP(C10644,X$4:Z10645,2,FALSE)</f>
        <v>#N/A</v>
      </c>
      <c r="E10644" s="408" t="e">
        <f>VLOOKUP(C10644,X$4:Z10645,3,FALSE)</f>
        <v>#N/A</v>
      </c>
      <c r="F10644" s="97"/>
      <c r="G10644" s="97"/>
      <c r="H10644" s="116"/>
      <c r="I10644" s="116"/>
      <c r="J10644" s="97"/>
      <c r="AD10644" s="476"/>
      <c r="AI10644" s="473"/>
    </row>
    <row r="10645" spans="1:35" s="4" customFormat="1" x14ac:dyDescent="0.25">
      <c r="A10645" s="408">
        <f t="shared" si="159"/>
        <v>10643</v>
      </c>
      <c r="B10645" s="231"/>
      <c r="C10645" s="96"/>
      <c r="D10645" s="408" t="e">
        <f>VLOOKUP(C10645,X$4:Z10646,2,FALSE)</f>
        <v>#N/A</v>
      </c>
      <c r="E10645" s="408" t="e">
        <f>VLOOKUP(C10645,X$4:Z10646,3,FALSE)</f>
        <v>#N/A</v>
      </c>
      <c r="F10645" s="97"/>
      <c r="G10645" s="97"/>
      <c r="H10645" s="116"/>
      <c r="I10645" s="116"/>
      <c r="J10645" s="97"/>
      <c r="AD10645" s="476"/>
      <c r="AI10645" s="473"/>
    </row>
    <row r="10646" spans="1:35" s="4" customFormat="1" x14ac:dyDescent="0.25">
      <c r="A10646" s="408">
        <f t="shared" si="159"/>
        <v>10644</v>
      </c>
      <c r="B10646" s="231"/>
      <c r="C10646" s="96"/>
      <c r="D10646" s="408" t="e">
        <f>VLOOKUP(C10646,X$4:Z10647,2,FALSE)</f>
        <v>#N/A</v>
      </c>
      <c r="E10646" s="408" t="e">
        <f>VLOOKUP(C10646,X$4:Z10647,3,FALSE)</f>
        <v>#N/A</v>
      </c>
      <c r="F10646" s="97"/>
      <c r="G10646" s="97"/>
      <c r="H10646" s="116"/>
      <c r="I10646" s="116"/>
      <c r="J10646" s="97"/>
      <c r="AD10646" s="476"/>
      <c r="AI10646" s="473"/>
    </row>
    <row r="10647" spans="1:35" s="4" customFormat="1" x14ac:dyDescent="0.25">
      <c r="A10647" s="408">
        <f t="shared" si="159"/>
        <v>10645</v>
      </c>
      <c r="B10647" s="231"/>
      <c r="C10647" s="96"/>
      <c r="D10647" s="408" t="e">
        <f>VLOOKUP(C10647,X$4:Z10648,2,FALSE)</f>
        <v>#N/A</v>
      </c>
      <c r="E10647" s="408" t="e">
        <f>VLOOKUP(C10647,X$4:Z10648,3,FALSE)</f>
        <v>#N/A</v>
      </c>
      <c r="F10647" s="97"/>
      <c r="G10647" s="97"/>
      <c r="H10647" s="116"/>
      <c r="I10647" s="116"/>
      <c r="J10647" s="97"/>
      <c r="AD10647" s="476"/>
      <c r="AI10647" s="473"/>
    </row>
    <row r="10648" spans="1:35" s="4" customFormat="1" x14ac:dyDescent="0.25">
      <c r="A10648" s="408">
        <f t="shared" si="159"/>
        <v>10646</v>
      </c>
      <c r="B10648" s="231"/>
      <c r="C10648" s="96"/>
      <c r="D10648" s="408" t="e">
        <f>VLOOKUP(C10648,X$4:Z10649,2,FALSE)</f>
        <v>#N/A</v>
      </c>
      <c r="E10648" s="408" t="e">
        <f>VLOOKUP(C10648,X$4:Z10649,3,FALSE)</f>
        <v>#N/A</v>
      </c>
      <c r="F10648" s="97"/>
      <c r="G10648" s="97"/>
      <c r="H10648" s="116"/>
      <c r="I10648" s="116"/>
      <c r="J10648" s="97"/>
      <c r="AD10648" s="476"/>
      <c r="AI10648" s="473"/>
    </row>
    <row r="10649" spans="1:35" s="4" customFormat="1" x14ac:dyDescent="0.25">
      <c r="A10649" s="408">
        <f t="shared" si="159"/>
        <v>10647</v>
      </c>
      <c r="B10649" s="231"/>
      <c r="C10649" s="96"/>
      <c r="D10649" s="408" t="e">
        <f>VLOOKUP(C10649,X$4:Z10650,2,FALSE)</f>
        <v>#N/A</v>
      </c>
      <c r="E10649" s="408" t="e">
        <f>VLOOKUP(C10649,X$4:Z10650,3,FALSE)</f>
        <v>#N/A</v>
      </c>
      <c r="F10649" s="97"/>
      <c r="G10649" s="97"/>
      <c r="H10649" s="116"/>
      <c r="I10649" s="116"/>
      <c r="J10649" s="97"/>
      <c r="AD10649" s="476"/>
      <c r="AI10649" s="473"/>
    </row>
    <row r="10650" spans="1:35" s="4" customFormat="1" x14ac:dyDescent="0.25">
      <c r="A10650" s="408">
        <f t="shared" si="159"/>
        <v>10648</v>
      </c>
      <c r="B10650" s="231"/>
      <c r="C10650" s="96"/>
      <c r="D10650" s="408" t="e">
        <f>VLOOKUP(C10650,X$4:Z10651,2,FALSE)</f>
        <v>#N/A</v>
      </c>
      <c r="E10650" s="408" t="e">
        <f>VLOOKUP(C10650,X$4:Z10651,3,FALSE)</f>
        <v>#N/A</v>
      </c>
      <c r="F10650" s="97"/>
      <c r="G10650" s="97"/>
      <c r="H10650" s="116"/>
      <c r="I10650" s="116"/>
      <c r="J10650" s="97"/>
      <c r="AD10650" s="476"/>
      <c r="AI10650" s="473"/>
    </row>
    <row r="10651" spans="1:35" s="4" customFormat="1" x14ac:dyDescent="0.25">
      <c r="A10651" s="408">
        <f t="shared" si="159"/>
        <v>10649</v>
      </c>
      <c r="B10651" s="231"/>
      <c r="C10651" s="96"/>
      <c r="D10651" s="408" t="e">
        <f>VLOOKUP(C10651,X$4:Z10652,2,FALSE)</f>
        <v>#N/A</v>
      </c>
      <c r="E10651" s="408" t="e">
        <f>VLOOKUP(C10651,X$4:Z10652,3,FALSE)</f>
        <v>#N/A</v>
      </c>
      <c r="F10651" s="97"/>
      <c r="G10651" s="97"/>
      <c r="H10651" s="116"/>
      <c r="I10651" s="116"/>
      <c r="J10651" s="97"/>
      <c r="AD10651" s="476"/>
      <c r="AI10651" s="473"/>
    </row>
    <row r="10652" spans="1:35" s="4" customFormat="1" x14ac:dyDescent="0.25">
      <c r="A10652" s="408">
        <f t="shared" si="159"/>
        <v>10650</v>
      </c>
      <c r="B10652" s="231"/>
      <c r="C10652" s="96"/>
      <c r="D10652" s="408" t="e">
        <f>VLOOKUP(C10652,X$4:Z10653,2,FALSE)</f>
        <v>#N/A</v>
      </c>
      <c r="E10652" s="408" t="e">
        <f>VLOOKUP(C10652,X$4:Z10653,3,FALSE)</f>
        <v>#N/A</v>
      </c>
      <c r="F10652" s="97"/>
      <c r="G10652" s="97"/>
      <c r="H10652" s="116"/>
      <c r="I10652" s="116"/>
      <c r="J10652" s="97"/>
      <c r="AD10652" s="476"/>
      <c r="AI10652" s="473"/>
    </row>
    <row r="10653" spans="1:35" s="4" customFormat="1" x14ac:dyDescent="0.25">
      <c r="A10653" s="408">
        <f t="shared" si="159"/>
        <v>10651</v>
      </c>
      <c r="B10653" s="231"/>
      <c r="C10653" s="96"/>
      <c r="D10653" s="408" t="e">
        <f>VLOOKUP(C10653,X$4:Z10654,2,FALSE)</f>
        <v>#N/A</v>
      </c>
      <c r="E10653" s="408" t="e">
        <f>VLOOKUP(C10653,X$4:Z10654,3,FALSE)</f>
        <v>#N/A</v>
      </c>
      <c r="F10653" s="97"/>
      <c r="G10653" s="97"/>
      <c r="H10653" s="116"/>
      <c r="I10653" s="116"/>
      <c r="J10653" s="97"/>
      <c r="AD10653" s="476"/>
      <c r="AI10653" s="473"/>
    </row>
    <row r="10654" spans="1:35" s="4" customFormat="1" x14ac:dyDescent="0.25">
      <c r="A10654" s="408">
        <f t="shared" si="159"/>
        <v>10652</v>
      </c>
      <c r="B10654" s="231"/>
      <c r="C10654" s="96"/>
      <c r="D10654" s="408" t="e">
        <f>VLOOKUP(C10654,X$4:Z10655,2,FALSE)</f>
        <v>#N/A</v>
      </c>
      <c r="E10654" s="408" t="e">
        <f>VLOOKUP(C10654,X$4:Z10655,3,FALSE)</f>
        <v>#N/A</v>
      </c>
      <c r="F10654" s="97"/>
      <c r="G10654" s="97"/>
      <c r="H10654" s="116"/>
      <c r="I10654" s="116"/>
      <c r="J10654" s="97"/>
      <c r="AD10654" s="476"/>
      <c r="AI10654" s="473"/>
    </row>
    <row r="10655" spans="1:35" s="4" customFormat="1" x14ac:dyDescent="0.25">
      <c r="A10655" s="408">
        <f t="shared" si="159"/>
        <v>10653</v>
      </c>
      <c r="B10655" s="231"/>
      <c r="C10655" s="96"/>
      <c r="D10655" s="408" t="e">
        <f>VLOOKUP(C10655,X$4:Z10656,2,FALSE)</f>
        <v>#N/A</v>
      </c>
      <c r="E10655" s="408" t="e">
        <f>VLOOKUP(C10655,X$4:Z10656,3,FALSE)</f>
        <v>#N/A</v>
      </c>
      <c r="F10655" s="97"/>
      <c r="G10655" s="97"/>
      <c r="H10655" s="116"/>
      <c r="I10655" s="116"/>
      <c r="J10655" s="97"/>
      <c r="AD10655" s="476"/>
      <c r="AI10655" s="473"/>
    </row>
    <row r="10656" spans="1:35" s="4" customFormat="1" x14ac:dyDescent="0.25">
      <c r="A10656" s="408">
        <f t="shared" si="159"/>
        <v>10654</v>
      </c>
      <c r="B10656" s="231"/>
      <c r="C10656" s="96"/>
      <c r="D10656" s="408" t="e">
        <f>VLOOKUP(C10656,X$4:Z10657,2,FALSE)</f>
        <v>#N/A</v>
      </c>
      <c r="E10656" s="408" t="e">
        <f>VLOOKUP(C10656,X$4:Z10657,3,FALSE)</f>
        <v>#N/A</v>
      </c>
      <c r="F10656" s="97"/>
      <c r="G10656" s="97"/>
      <c r="H10656" s="116"/>
      <c r="I10656" s="116"/>
      <c r="J10656" s="97"/>
      <c r="AD10656" s="476"/>
      <c r="AI10656" s="473"/>
    </row>
    <row r="10657" spans="1:35" s="4" customFormat="1" x14ac:dyDescent="0.25">
      <c r="A10657" s="408">
        <f t="shared" si="159"/>
        <v>10655</v>
      </c>
      <c r="B10657" s="231"/>
      <c r="C10657" s="96"/>
      <c r="D10657" s="408" t="e">
        <f>VLOOKUP(C10657,X$4:Z10658,2,FALSE)</f>
        <v>#N/A</v>
      </c>
      <c r="E10657" s="408" t="e">
        <f>VLOOKUP(C10657,X$4:Z10658,3,FALSE)</f>
        <v>#N/A</v>
      </c>
      <c r="F10657" s="97"/>
      <c r="G10657" s="97"/>
      <c r="H10657" s="116"/>
      <c r="I10657" s="116"/>
      <c r="J10657" s="97"/>
      <c r="AD10657" s="476"/>
      <c r="AI10657" s="473"/>
    </row>
    <row r="10658" spans="1:35" s="4" customFormat="1" x14ac:dyDescent="0.25">
      <c r="A10658" s="408">
        <f t="shared" si="159"/>
        <v>10656</v>
      </c>
      <c r="B10658" s="231"/>
      <c r="C10658" s="96"/>
      <c r="D10658" s="408" t="e">
        <f>VLOOKUP(C10658,X$4:Z10659,2,FALSE)</f>
        <v>#N/A</v>
      </c>
      <c r="E10658" s="408" t="e">
        <f>VLOOKUP(C10658,X$4:Z10659,3,FALSE)</f>
        <v>#N/A</v>
      </c>
      <c r="F10658" s="97"/>
      <c r="G10658" s="97"/>
      <c r="H10658" s="116"/>
      <c r="I10658" s="116"/>
      <c r="J10658" s="97"/>
      <c r="AD10658" s="476"/>
      <c r="AI10658" s="473"/>
    </row>
    <row r="10659" spans="1:35" s="4" customFormat="1" x14ac:dyDescent="0.25">
      <c r="A10659" s="408">
        <f t="shared" si="159"/>
        <v>10657</v>
      </c>
      <c r="B10659" s="231"/>
      <c r="C10659" s="96"/>
      <c r="D10659" s="408" t="e">
        <f>VLOOKUP(C10659,X$4:Z10660,2,FALSE)</f>
        <v>#N/A</v>
      </c>
      <c r="E10659" s="408" t="e">
        <f>VLOOKUP(C10659,X$4:Z10660,3,FALSE)</f>
        <v>#N/A</v>
      </c>
      <c r="F10659" s="97"/>
      <c r="G10659" s="97"/>
      <c r="H10659" s="116"/>
      <c r="I10659" s="116"/>
      <c r="J10659" s="97"/>
      <c r="AD10659" s="476"/>
      <c r="AI10659" s="473"/>
    </row>
    <row r="10660" spans="1:35" s="4" customFormat="1" x14ac:dyDescent="0.25">
      <c r="A10660" s="408">
        <f t="shared" ref="A10660:A10723" si="160">ROW()-2</f>
        <v>10658</v>
      </c>
      <c r="B10660" s="231"/>
      <c r="C10660" s="96"/>
      <c r="D10660" s="408" t="e">
        <f>VLOOKUP(C10660,X$4:Z10661,2,FALSE)</f>
        <v>#N/A</v>
      </c>
      <c r="E10660" s="408" t="e">
        <f>VLOOKUP(C10660,X$4:Z10661,3,FALSE)</f>
        <v>#N/A</v>
      </c>
      <c r="F10660" s="97"/>
      <c r="G10660" s="97"/>
      <c r="H10660" s="116"/>
      <c r="I10660" s="116"/>
      <c r="J10660" s="97"/>
      <c r="AD10660" s="476"/>
      <c r="AI10660" s="473"/>
    </row>
    <row r="10661" spans="1:35" s="4" customFormat="1" x14ac:dyDescent="0.25">
      <c r="A10661" s="408">
        <f t="shared" si="160"/>
        <v>10659</v>
      </c>
      <c r="B10661" s="231"/>
      <c r="C10661" s="96"/>
      <c r="D10661" s="408" t="e">
        <f>VLOOKUP(C10661,X$4:Z10662,2,FALSE)</f>
        <v>#N/A</v>
      </c>
      <c r="E10661" s="408" t="e">
        <f>VLOOKUP(C10661,X$4:Z10662,3,FALSE)</f>
        <v>#N/A</v>
      </c>
      <c r="F10661" s="97"/>
      <c r="G10661" s="97"/>
      <c r="H10661" s="116"/>
      <c r="I10661" s="116"/>
      <c r="J10661" s="97"/>
      <c r="AD10661" s="476"/>
      <c r="AI10661" s="473"/>
    </row>
    <row r="10662" spans="1:35" s="4" customFormat="1" x14ac:dyDescent="0.25">
      <c r="A10662" s="408">
        <f t="shared" si="160"/>
        <v>10660</v>
      </c>
      <c r="B10662" s="231"/>
      <c r="C10662" s="96"/>
      <c r="D10662" s="408" t="e">
        <f>VLOOKUP(C10662,X$4:Z10663,2,FALSE)</f>
        <v>#N/A</v>
      </c>
      <c r="E10662" s="408" t="e">
        <f>VLOOKUP(C10662,X$4:Z10663,3,FALSE)</f>
        <v>#N/A</v>
      </c>
      <c r="F10662" s="97"/>
      <c r="G10662" s="97"/>
      <c r="H10662" s="116"/>
      <c r="I10662" s="116"/>
      <c r="J10662" s="97"/>
      <c r="AD10662" s="476"/>
      <c r="AI10662" s="473"/>
    </row>
    <row r="10663" spans="1:35" s="4" customFormat="1" x14ac:dyDescent="0.25">
      <c r="A10663" s="408">
        <f t="shared" si="160"/>
        <v>10661</v>
      </c>
      <c r="B10663" s="231"/>
      <c r="C10663" s="96"/>
      <c r="D10663" s="408" t="e">
        <f>VLOOKUP(C10663,X$4:Z10664,2,FALSE)</f>
        <v>#N/A</v>
      </c>
      <c r="E10663" s="408" t="e">
        <f>VLOOKUP(C10663,X$4:Z10664,3,FALSE)</f>
        <v>#N/A</v>
      </c>
      <c r="F10663" s="97"/>
      <c r="G10663" s="97"/>
      <c r="H10663" s="116"/>
      <c r="I10663" s="116"/>
      <c r="J10663" s="97"/>
      <c r="AD10663" s="476"/>
      <c r="AI10663" s="473"/>
    </row>
    <row r="10664" spans="1:35" s="4" customFormat="1" x14ac:dyDescent="0.25">
      <c r="A10664" s="408">
        <f t="shared" si="160"/>
        <v>10662</v>
      </c>
      <c r="B10664" s="231"/>
      <c r="C10664" s="96"/>
      <c r="D10664" s="408" t="e">
        <f>VLOOKUP(C10664,X$4:Z10665,2,FALSE)</f>
        <v>#N/A</v>
      </c>
      <c r="E10664" s="408" t="e">
        <f>VLOOKUP(C10664,X$4:Z10665,3,FALSE)</f>
        <v>#N/A</v>
      </c>
      <c r="F10664" s="97"/>
      <c r="G10664" s="97"/>
      <c r="H10664" s="116"/>
      <c r="I10664" s="116"/>
      <c r="J10664" s="97"/>
      <c r="AD10664" s="476"/>
      <c r="AI10664" s="473"/>
    </row>
    <row r="10665" spans="1:35" s="4" customFormat="1" x14ac:dyDescent="0.25">
      <c r="A10665" s="408">
        <f t="shared" si="160"/>
        <v>10663</v>
      </c>
      <c r="B10665" s="231"/>
      <c r="C10665" s="96"/>
      <c r="D10665" s="408" t="e">
        <f>VLOOKUP(C10665,X$4:Z10666,2,FALSE)</f>
        <v>#N/A</v>
      </c>
      <c r="E10665" s="408" t="e">
        <f>VLOOKUP(C10665,X$4:Z10666,3,FALSE)</f>
        <v>#N/A</v>
      </c>
      <c r="F10665" s="97"/>
      <c r="G10665" s="97"/>
      <c r="H10665" s="116"/>
      <c r="I10665" s="116"/>
      <c r="J10665" s="97"/>
      <c r="AD10665" s="476"/>
      <c r="AI10665" s="473"/>
    </row>
    <row r="10666" spans="1:35" s="4" customFormat="1" x14ac:dyDescent="0.25">
      <c r="A10666" s="408">
        <f t="shared" si="160"/>
        <v>10664</v>
      </c>
      <c r="B10666" s="231"/>
      <c r="C10666" s="96"/>
      <c r="D10666" s="408" t="e">
        <f>VLOOKUP(C10666,X$4:Z10667,2,FALSE)</f>
        <v>#N/A</v>
      </c>
      <c r="E10666" s="408" t="e">
        <f>VLOOKUP(C10666,X$4:Z10667,3,FALSE)</f>
        <v>#N/A</v>
      </c>
      <c r="F10666" s="97"/>
      <c r="G10666" s="97"/>
      <c r="H10666" s="116"/>
      <c r="I10666" s="116"/>
      <c r="J10666" s="97"/>
      <c r="AD10666" s="476"/>
      <c r="AI10666" s="473"/>
    </row>
    <row r="10667" spans="1:35" s="4" customFormat="1" x14ac:dyDescent="0.25">
      <c r="A10667" s="408">
        <f t="shared" si="160"/>
        <v>10665</v>
      </c>
      <c r="B10667" s="231"/>
      <c r="C10667" s="96"/>
      <c r="D10667" s="408" t="e">
        <f>VLOOKUP(C10667,X$4:Z10668,2,FALSE)</f>
        <v>#N/A</v>
      </c>
      <c r="E10667" s="408" t="e">
        <f>VLOOKUP(C10667,X$4:Z10668,3,FALSE)</f>
        <v>#N/A</v>
      </c>
      <c r="F10667" s="97"/>
      <c r="G10667" s="97"/>
      <c r="H10667" s="116"/>
      <c r="I10667" s="116"/>
      <c r="J10667" s="97"/>
      <c r="AD10667" s="476"/>
      <c r="AI10667" s="473"/>
    </row>
    <row r="10668" spans="1:35" s="4" customFormat="1" x14ac:dyDescent="0.25">
      <c r="A10668" s="408">
        <f t="shared" si="160"/>
        <v>10666</v>
      </c>
      <c r="B10668" s="231"/>
      <c r="C10668" s="96"/>
      <c r="D10668" s="408" t="e">
        <f>VLOOKUP(C10668,X$4:Z10669,2,FALSE)</f>
        <v>#N/A</v>
      </c>
      <c r="E10668" s="408" t="e">
        <f>VLOOKUP(C10668,X$4:Z10669,3,FALSE)</f>
        <v>#N/A</v>
      </c>
      <c r="F10668" s="97"/>
      <c r="G10668" s="97"/>
      <c r="H10668" s="116"/>
      <c r="I10668" s="116"/>
      <c r="J10668" s="97"/>
      <c r="AD10668" s="476"/>
      <c r="AI10668" s="473"/>
    </row>
    <row r="10669" spans="1:35" s="4" customFormat="1" x14ac:dyDescent="0.25">
      <c r="A10669" s="408">
        <f t="shared" si="160"/>
        <v>10667</v>
      </c>
      <c r="B10669" s="231"/>
      <c r="C10669" s="96"/>
      <c r="D10669" s="408" t="e">
        <f>VLOOKUP(C10669,X$4:Z10670,2,FALSE)</f>
        <v>#N/A</v>
      </c>
      <c r="E10669" s="408" t="e">
        <f>VLOOKUP(C10669,X$4:Z10670,3,FALSE)</f>
        <v>#N/A</v>
      </c>
      <c r="F10669" s="97"/>
      <c r="G10669" s="97"/>
      <c r="H10669" s="116"/>
      <c r="I10669" s="116"/>
      <c r="J10669" s="97"/>
      <c r="AD10669" s="476"/>
      <c r="AI10669" s="473"/>
    </row>
    <row r="10670" spans="1:35" s="4" customFormat="1" x14ac:dyDescent="0.25">
      <c r="A10670" s="408">
        <f t="shared" si="160"/>
        <v>10668</v>
      </c>
      <c r="B10670" s="231"/>
      <c r="C10670" s="96"/>
      <c r="D10670" s="408" t="e">
        <f>VLOOKUP(C10670,X$4:Z10671,2,FALSE)</f>
        <v>#N/A</v>
      </c>
      <c r="E10670" s="408" t="e">
        <f>VLOOKUP(C10670,X$4:Z10671,3,FALSE)</f>
        <v>#N/A</v>
      </c>
      <c r="F10670" s="97"/>
      <c r="G10670" s="97"/>
      <c r="H10670" s="116"/>
      <c r="I10670" s="116"/>
      <c r="J10670" s="97"/>
      <c r="AD10670" s="476"/>
      <c r="AI10670" s="473"/>
    </row>
    <row r="10671" spans="1:35" s="4" customFormat="1" x14ac:dyDescent="0.25">
      <c r="A10671" s="408">
        <f t="shared" si="160"/>
        <v>10669</v>
      </c>
      <c r="B10671" s="231"/>
      <c r="C10671" s="96"/>
      <c r="D10671" s="408" t="e">
        <f>VLOOKUP(C10671,X$4:Z10672,2,FALSE)</f>
        <v>#N/A</v>
      </c>
      <c r="E10671" s="408" t="e">
        <f>VLOOKUP(C10671,X$4:Z10672,3,FALSE)</f>
        <v>#N/A</v>
      </c>
      <c r="F10671" s="97"/>
      <c r="G10671" s="97"/>
      <c r="H10671" s="116"/>
      <c r="I10671" s="116"/>
      <c r="J10671" s="97"/>
      <c r="AD10671" s="476"/>
      <c r="AI10671" s="473"/>
    </row>
    <row r="10672" spans="1:35" s="4" customFormat="1" x14ac:dyDescent="0.25">
      <c r="A10672" s="408">
        <f t="shared" si="160"/>
        <v>10670</v>
      </c>
      <c r="B10672" s="231"/>
      <c r="C10672" s="96"/>
      <c r="D10672" s="408" t="e">
        <f>VLOOKUP(C10672,X$4:Z10673,2,FALSE)</f>
        <v>#N/A</v>
      </c>
      <c r="E10672" s="408" t="e">
        <f>VLOOKUP(C10672,X$4:Z10673,3,FALSE)</f>
        <v>#N/A</v>
      </c>
      <c r="F10672" s="97"/>
      <c r="G10672" s="97"/>
      <c r="H10672" s="116"/>
      <c r="I10672" s="116"/>
      <c r="J10672" s="97"/>
      <c r="AD10672" s="476"/>
      <c r="AI10672" s="473"/>
    </row>
    <row r="10673" spans="1:35" s="4" customFormat="1" x14ac:dyDescent="0.25">
      <c r="A10673" s="408">
        <f t="shared" si="160"/>
        <v>10671</v>
      </c>
      <c r="B10673" s="231"/>
      <c r="C10673" s="96"/>
      <c r="D10673" s="408" t="e">
        <f>VLOOKUP(C10673,X$4:Z10674,2,FALSE)</f>
        <v>#N/A</v>
      </c>
      <c r="E10673" s="408" t="e">
        <f>VLOOKUP(C10673,X$4:Z10674,3,FALSE)</f>
        <v>#N/A</v>
      </c>
      <c r="F10673" s="97"/>
      <c r="G10673" s="97"/>
      <c r="H10673" s="116"/>
      <c r="I10673" s="116"/>
      <c r="J10673" s="97"/>
      <c r="AD10673" s="476"/>
      <c r="AI10673" s="473"/>
    </row>
    <row r="10674" spans="1:35" s="4" customFormat="1" x14ac:dyDescent="0.25">
      <c r="A10674" s="408">
        <f t="shared" si="160"/>
        <v>10672</v>
      </c>
      <c r="B10674" s="231"/>
      <c r="C10674" s="96"/>
      <c r="D10674" s="408" t="e">
        <f>VLOOKUP(C10674,X$4:Z10675,2,FALSE)</f>
        <v>#N/A</v>
      </c>
      <c r="E10674" s="408" t="e">
        <f>VLOOKUP(C10674,X$4:Z10675,3,FALSE)</f>
        <v>#N/A</v>
      </c>
      <c r="F10674" s="97"/>
      <c r="G10674" s="97"/>
      <c r="H10674" s="116"/>
      <c r="I10674" s="116"/>
      <c r="J10674" s="97"/>
      <c r="AD10674" s="476"/>
      <c r="AI10674" s="473"/>
    </row>
    <row r="10675" spans="1:35" s="4" customFormat="1" x14ac:dyDescent="0.25">
      <c r="A10675" s="408">
        <f t="shared" si="160"/>
        <v>10673</v>
      </c>
      <c r="B10675" s="231"/>
      <c r="C10675" s="96"/>
      <c r="D10675" s="408" t="e">
        <f>VLOOKUP(C10675,X$4:Z10676,2,FALSE)</f>
        <v>#N/A</v>
      </c>
      <c r="E10675" s="408" t="e">
        <f>VLOOKUP(C10675,X$4:Z10676,3,FALSE)</f>
        <v>#N/A</v>
      </c>
      <c r="F10675" s="97"/>
      <c r="G10675" s="97"/>
      <c r="H10675" s="116"/>
      <c r="I10675" s="116"/>
      <c r="J10675" s="97"/>
      <c r="AD10675" s="476"/>
      <c r="AI10675" s="473"/>
    </row>
    <row r="10676" spans="1:35" s="4" customFormat="1" x14ac:dyDescent="0.25">
      <c r="A10676" s="408">
        <f t="shared" si="160"/>
        <v>10674</v>
      </c>
      <c r="B10676" s="231"/>
      <c r="C10676" s="96"/>
      <c r="D10676" s="408" t="e">
        <f>VLOOKUP(C10676,X$4:Z10677,2,FALSE)</f>
        <v>#N/A</v>
      </c>
      <c r="E10676" s="408" t="e">
        <f>VLOOKUP(C10676,X$4:Z10677,3,FALSE)</f>
        <v>#N/A</v>
      </c>
      <c r="F10676" s="97"/>
      <c r="G10676" s="97"/>
      <c r="H10676" s="116"/>
      <c r="I10676" s="116"/>
      <c r="J10676" s="97"/>
      <c r="AD10676" s="476"/>
      <c r="AI10676" s="473"/>
    </row>
    <row r="10677" spans="1:35" s="4" customFormat="1" x14ac:dyDescent="0.25">
      <c r="A10677" s="408">
        <f t="shared" si="160"/>
        <v>10675</v>
      </c>
      <c r="B10677" s="231"/>
      <c r="C10677" s="96"/>
      <c r="D10677" s="408" t="e">
        <f>VLOOKUP(C10677,X$4:Z10678,2,FALSE)</f>
        <v>#N/A</v>
      </c>
      <c r="E10677" s="408" t="e">
        <f>VLOOKUP(C10677,X$4:Z10678,3,FALSE)</f>
        <v>#N/A</v>
      </c>
      <c r="F10677" s="97"/>
      <c r="G10677" s="97"/>
      <c r="H10677" s="116"/>
      <c r="I10677" s="116"/>
      <c r="J10677" s="97"/>
      <c r="AD10677" s="476"/>
      <c r="AI10677" s="473"/>
    </row>
    <row r="10678" spans="1:35" s="4" customFormat="1" x14ac:dyDescent="0.25">
      <c r="A10678" s="408">
        <f t="shared" si="160"/>
        <v>10676</v>
      </c>
      <c r="B10678" s="231"/>
      <c r="C10678" s="96"/>
      <c r="D10678" s="408" t="e">
        <f>VLOOKUP(C10678,X$4:Z10679,2,FALSE)</f>
        <v>#N/A</v>
      </c>
      <c r="E10678" s="408" t="e">
        <f>VLOOKUP(C10678,X$4:Z10679,3,FALSE)</f>
        <v>#N/A</v>
      </c>
      <c r="F10678" s="97"/>
      <c r="G10678" s="97"/>
      <c r="H10678" s="116"/>
      <c r="I10678" s="116"/>
      <c r="J10678" s="97"/>
      <c r="AD10678" s="476"/>
      <c r="AI10678" s="473"/>
    </row>
    <row r="10679" spans="1:35" s="4" customFormat="1" x14ac:dyDescent="0.25">
      <c r="A10679" s="408">
        <f t="shared" si="160"/>
        <v>10677</v>
      </c>
      <c r="B10679" s="231"/>
      <c r="C10679" s="96"/>
      <c r="D10679" s="408" t="e">
        <f>VLOOKUP(C10679,X$4:Z10680,2,FALSE)</f>
        <v>#N/A</v>
      </c>
      <c r="E10679" s="408" t="e">
        <f>VLOOKUP(C10679,X$4:Z10680,3,FALSE)</f>
        <v>#N/A</v>
      </c>
      <c r="F10679" s="97"/>
      <c r="G10679" s="97"/>
      <c r="H10679" s="116"/>
      <c r="I10679" s="116"/>
      <c r="J10679" s="97"/>
      <c r="AD10679" s="476"/>
      <c r="AI10679" s="473"/>
    </row>
    <row r="10680" spans="1:35" s="4" customFormat="1" x14ac:dyDescent="0.25">
      <c r="A10680" s="408">
        <f t="shared" si="160"/>
        <v>10678</v>
      </c>
      <c r="B10680" s="231"/>
      <c r="C10680" s="96"/>
      <c r="D10680" s="408" t="e">
        <f>VLOOKUP(C10680,X$4:Z10681,2,FALSE)</f>
        <v>#N/A</v>
      </c>
      <c r="E10680" s="408" t="e">
        <f>VLOOKUP(C10680,X$4:Z10681,3,FALSE)</f>
        <v>#N/A</v>
      </c>
      <c r="F10680" s="97"/>
      <c r="G10680" s="97"/>
      <c r="H10680" s="116"/>
      <c r="I10680" s="116"/>
      <c r="J10680" s="97"/>
      <c r="AD10680" s="476"/>
      <c r="AI10680" s="473"/>
    </row>
    <row r="10681" spans="1:35" s="4" customFormat="1" x14ac:dyDescent="0.25">
      <c r="A10681" s="408">
        <f t="shared" si="160"/>
        <v>10679</v>
      </c>
      <c r="B10681" s="231"/>
      <c r="C10681" s="96"/>
      <c r="D10681" s="408" t="e">
        <f>VLOOKUP(C10681,X$4:Z10682,2,FALSE)</f>
        <v>#N/A</v>
      </c>
      <c r="E10681" s="408" t="e">
        <f>VLOOKUP(C10681,X$4:Z10682,3,FALSE)</f>
        <v>#N/A</v>
      </c>
      <c r="F10681" s="97"/>
      <c r="G10681" s="97"/>
      <c r="H10681" s="116"/>
      <c r="I10681" s="116"/>
      <c r="J10681" s="97"/>
      <c r="AD10681" s="476"/>
      <c r="AI10681" s="473"/>
    </row>
    <row r="10682" spans="1:35" s="4" customFormat="1" x14ac:dyDescent="0.25">
      <c r="A10682" s="408">
        <f t="shared" si="160"/>
        <v>10680</v>
      </c>
      <c r="B10682" s="231"/>
      <c r="C10682" s="96"/>
      <c r="D10682" s="408" t="e">
        <f>VLOOKUP(C10682,X$4:Z10683,2,FALSE)</f>
        <v>#N/A</v>
      </c>
      <c r="E10682" s="408" t="e">
        <f>VLOOKUP(C10682,X$4:Z10683,3,FALSE)</f>
        <v>#N/A</v>
      </c>
      <c r="F10682" s="97"/>
      <c r="G10682" s="97"/>
      <c r="H10682" s="116"/>
      <c r="I10682" s="116"/>
      <c r="J10682" s="97"/>
      <c r="AD10682" s="476"/>
      <c r="AI10682" s="473"/>
    </row>
    <row r="10683" spans="1:35" s="4" customFormat="1" x14ac:dyDescent="0.25">
      <c r="A10683" s="408">
        <f t="shared" si="160"/>
        <v>10681</v>
      </c>
      <c r="B10683" s="231"/>
      <c r="C10683" s="96"/>
      <c r="D10683" s="408" t="e">
        <f>VLOOKUP(C10683,X$4:Z10684,2,FALSE)</f>
        <v>#N/A</v>
      </c>
      <c r="E10683" s="408" t="e">
        <f>VLOOKUP(C10683,X$4:Z10684,3,FALSE)</f>
        <v>#N/A</v>
      </c>
      <c r="F10683" s="97"/>
      <c r="G10683" s="97"/>
      <c r="H10683" s="116"/>
      <c r="I10683" s="116"/>
      <c r="J10683" s="97"/>
      <c r="AD10683" s="476"/>
      <c r="AI10683" s="473"/>
    </row>
    <row r="10684" spans="1:35" s="4" customFormat="1" x14ac:dyDescent="0.25">
      <c r="A10684" s="408">
        <f t="shared" si="160"/>
        <v>10682</v>
      </c>
      <c r="B10684" s="231"/>
      <c r="C10684" s="96"/>
      <c r="D10684" s="408" t="e">
        <f>VLOOKUP(C10684,X$4:Z10685,2,FALSE)</f>
        <v>#N/A</v>
      </c>
      <c r="E10684" s="408" t="e">
        <f>VLOOKUP(C10684,X$4:Z10685,3,FALSE)</f>
        <v>#N/A</v>
      </c>
      <c r="F10684" s="97"/>
      <c r="G10684" s="97"/>
      <c r="H10684" s="116"/>
      <c r="I10684" s="116"/>
      <c r="J10684" s="97"/>
      <c r="AD10684" s="476"/>
      <c r="AI10684" s="473"/>
    </row>
    <row r="10685" spans="1:35" s="4" customFormat="1" x14ac:dyDescent="0.25">
      <c r="A10685" s="408">
        <f t="shared" si="160"/>
        <v>10683</v>
      </c>
      <c r="B10685" s="231"/>
      <c r="C10685" s="96"/>
      <c r="D10685" s="408" t="e">
        <f>VLOOKUP(C10685,X$4:Z10686,2,FALSE)</f>
        <v>#N/A</v>
      </c>
      <c r="E10685" s="408" t="e">
        <f>VLOOKUP(C10685,X$4:Z10686,3,FALSE)</f>
        <v>#N/A</v>
      </c>
      <c r="F10685" s="97"/>
      <c r="G10685" s="97"/>
      <c r="H10685" s="116"/>
      <c r="I10685" s="116"/>
      <c r="J10685" s="97"/>
      <c r="AD10685" s="476"/>
      <c r="AI10685" s="473"/>
    </row>
    <row r="10686" spans="1:35" s="4" customFormat="1" x14ac:dyDescent="0.25">
      <c r="A10686" s="408">
        <f t="shared" si="160"/>
        <v>10684</v>
      </c>
      <c r="B10686" s="231"/>
      <c r="C10686" s="96"/>
      <c r="D10686" s="408" t="e">
        <f>VLOOKUP(C10686,X$4:Z10687,2,FALSE)</f>
        <v>#N/A</v>
      </c>
      <c r="E10686" s="408" t="e">
        <f>VLOOKUP(C10686,X$4:Z10687,3,FALSE)</f>
        <v>#N/A</v>
      </c>
      <c r="F10686" s="97"/>
      <c r="G10686" s="97"/>
      <c r="H10686" s="116"/>
      <c r="I10686" s="116"/>
      <c r="J10686" s="97"/>
      <c r="AD10686" s="476"/>
      <c r="AI10686" s="473"/>
    </row>
    <row r="10687" spans="1:35" s="4" customFormat="1" x14ac:dyDescent="0.25">
      <c r="A10687" s="408">
        <f t="shared" si="160"/>
        <v>10685</v>
      </c>
      <c r="B10687" s="231"/>
      <c r="C10687" s="96"/>
      <c r="D10687" s="408" t="e">
        <f>VLOOKUP(C10687,X$4:Z10688,2,FALSE)</f>
        <v>#N/A</v>
      </c>
      <c r="E10687" s="408" t="e">
        <f>VLOOKUP(C10687,X$4:Z10688,3,FALSE)</f>
        <v>#N/A</v>
      </c>
      <c r="F10687" s="97"/>
      <c r="G10687" s="97"/>
      <c r="H10687" s="116"/>
      <c r="I10687" s="116"/>
      <c r="J10687" s="97"/>
      <c r="AD10687" s="476"/>
      <c r="AI10687" s="473"/>
    </row>
    <row r="10688" spans="1:35" s="4" customFormat="1" x14ac:dyDescent="0.25">
      <c r="A10688" s="408">
        <f t="shared" si="160"/>
        <v>10686</v>
      </c>
      <c r="B10688" s="231"/>
      <c r="C10688" s="96"/>
      <c r="D10688" s="408" t="e">
        <f>VLOOKUP(C10688,X$4:Z10689,2,FALSE)</f>
        <v>#N/A</v>
      </c>
      <c r="E10688" s="408" t="e">
        <f>VLOOKUP(C10688,X$4:Z10689,3,FALSE)</f>
        <v>#N/A</v>
      </c>
      <c r="F10688" s="97"/>
      <c r="G10688" s="97"/>
      <c r="H10688" s="116"/>
      <c r="I10688" s="116"/>
      <c r="J10688" s="97"/>
      <c r="AD10688" s="476"/>
      <c r="AI10688" s="473"/>
    </row>
    <row r="10689" spans="1:35" s="4" customFormat="1" x14ac:dyDescent="0.25">
      <c r="A10689" s="408">
        <f t="shared" si="160"/>
        <v>10687</v>
      </c>
      <c r="B10689" s="231"/>
      <c r="C10689" s="96"/>
      <c r="D10689" s="408" t="e">
        <f>VLOOKUP(C10689,X$4:Z10690,2,FALSE)</f>
        <v>#N/A</v>
      </c>
      <c r="E10689" s="408" t="e">
        <f>VLOOKUP(C10689,X$4:Z10690,3,FALSE)</f>
        <v>#N/A</v>
      </c>
      <c r="F10689" s="97"/>
      <c r="G10689" s="97"/>
      <c r="H10689" s="116"/>
      <c r="I10689" s="116"/>
      <c r="J10689" s="97"/>
      <c r="AD10689" s="476"/>
      <c r="AI10689" s="473"/>
    </row>
    <row r="10690" spans="1:35" s="4" customFormat="1" x14ac:dyDescent="0.25">
      <c r="A10690" s="408">
        <f t="shared" si="160"/>
        <v>10688</v>
      </c>
      <c r="B10690" s="231"/>
      <c r="C10690" s="96"/>
      <c r="D10690" s="408" t="e">
        <f>VLOOKUP(C10690,X$4:Z10691,2,FALSE)</f>
        <v>#N/A</v>
      </c>
      <c r="E10690" s="408" t="e">
        <f>VLOOKUP(C10690,X$4:Z10691,3,FALSE)</f>
        <v>#N/A</v>
      </c>
      <c r="F10690" s="97"/>
      <c r="G10690" s="97"/>
      <c r="H10690" s="116"/>
      <c r="I10690" s="116"/>
      <c r="J10690" s="97"/>
      <c r="AD10690" s="476"/>
      <c r="AI10690" s="473"/>
    </row>
    <row r="10691" spans="1:35" s="4" customFormat="1" x14ac:dyDescent="0.25">
      <c r="A10691" s="408">
        <f t="shared" si="160"/>
        <v>10689</v>
      </c>
      <c r="B10691" s="231"/>
      <c r="C10691" s="96"/>
      <c r="D10691" s="408" t="e">
        <f>VLOOKUP(C10691,X$4:Z10692,2,FALSE)</f>
        <v>#N/A</v>
      </c>
      <c r="E10691" s="408" t="e">
        <f>VLOOKUP(C10691,X$4:Z10692,3,FALSE)</f>
        <v>#N/A</v>
      </c>
      <c r="F10691" s="97"/>
      <c r="G10691" s="97"/>
      <c r="H10691" s="116"/>
      <c r="I10691" s="116"/>
      <c r="J10691" s="97"/>
      <c r="AD10691" s="476"/>
      <c r="AI10691" s="473"/>
    </row>
    <row r="10692" spans="1:35" s="4" customFormat="1" x14ac:dyDescent="0.25">
      <c r="A10692" s="408">
        <f t="shared" si="160"/>
        <v>10690</v>
      </c>
      <c r="B10692" s="231"/>
      <c r="C10692" s="96"/>
      <c r="D10692" s="408" t="e">
        <f>VLOOKUP(C10692,X$4:Z10693,2,FALSE)</f>
        <v>#N/A</v>
      </c>
      <c r="E10692" s="408" t="e">
        <f>VLOOKUP(C10692,X$4:Z10693,3,FALSE)</f>
        <v>#N/A</v>
      </c>
      <c r="F10692" s="97"/>
      <c r="G10692" s="97"/>
      <c r="H10692" s="116"/>
      <c r="I10692" s="116"/>
      <c r="J10692" s="97"/>
      <c r="AD10692" s="476"/>
      <c r="AI10692" s="473"/>
    </row>
    <row r="10693" spans="1:35" s="4" customFormat="1" x14ac:dyDescent="0.25">
      <c r="A10693" s="408">
        <f t="shared" si="160"/>
        <v>10691</v>
      </c>
      <c r="B10693" s="231"/>
      <c r="C10693" s="96"/>
      <c r="D10693" s="408" t="e">
        <f>VLOOKUP(C10693,X$4:Z10694,2,FALSE)</f>
        <v>#N/A</v>
      </c>
      <c r="E10693" s="408" t="e">
        <f>VLOOKUP(C10693,X$4:Z10694,3,FALSE)</f>
        <v>#N/A</v>
      </c>
      <c r="F10693" s="97"/>
      <c r="G10693" s="97"/>
      <c r="H10693" s="116"/>
      <c r="I10693" s="116"/>
      <c r="J10693" s="97"/>
      <c r="AD10693" s="476"/>
      <c r="AI10693" s="473"/>
    </row>
    <row r="10694" spans="1:35" s="4" customFormat="1" x14ac:dyDescent="0.25">
      <c r="A10694" s="408">
        <f t="shared" si="160"/>
        <v>10692</v>
      </c>
      <c r="B10694" s="231"/>
      <c r="C10694" s="96"/>
      <c r="D10694" s="408" t="e">
        <f>VLOOKUP(C10694,X$4:Z10695,2,FALSE)</f>
        <v>#N/A</v>
      </c>
      <c r="E10694" s="408" t="e">
        <f>VLOOKUP(C10694,X$4:Z10695,3,FALSE)</f>
        <v>#N/A</v>
      </c>
      <c r="F10694" s="97"/>
      <c r="G10694" s="97"/>
      <c r="H10694" s="116"/>
      <c r="I10694" s="116"/>
      <c r="J10694" s="97"/>
      <c r="AD10694" s="476"/>
      <c r="AI10694" s="473"/>
    </row>
    <row r="10695" spans="1:35" s="4" customFormat="1" x14ac:dyDescent="0.25">
      <c r="A10695" s="408">
        <f t="shared" si="160"/>
        <v>10693</v>
      </c>
      <c r="B10695" s="231"/>
      <c r="C10695" s="96"/>
      <c r="D10695" s="408" t="e">
        <f>VLOOKUP(C10695,X$4:Z10696,2,FALSE)</f>
        <v>#N/A</v>
      </c>
      <c r="E10695" s="408" t="e">
        <f>VLOOKUP(C10695,X$4:Z10696,3,FALSE)</f>
        <v>#N/A</v>
      </c>
      <c r="F10695" s="97"/>
      <c r="G10695" s="97"/>
      <c r="H10695" s="116"/>
      <c r="I10695" s="116"/>
      <c r="J10695" s="97"/>
      <c r="AD10695" s="476"/>
      <c r="AI10695" s="473"/>
    </row>
    <row r="10696" spans="1:35" s="4" customFormat="1" x14ac:dyDescent="0.25">
      <c r="A10696" s="408">
        <f t="shared" si="160"/>
        <v>10694</v>
      </c>
      <c r="B10696" s="231"/>
      <c r="C10696" s="96"/>
      <c r="D10696" s="408" t="e">
        <f>VLOOKUP(C10696,X$4:Z10697,2,FALSE)</f>
        <v>#N/A</v>
      </c>
      <c r="E10696" s="408" t="e">
        <f>VLOOKUP(C10696,X$4:Z10697,3,FALSE)</f>
        <v>#N/A</v>
      </c>
      <c r="F10696" s="97"/>
      <c r="G10696" s="97"/>
      <c r="H10696" s="116"/>
      <c r="I10696" s="116"/>
      <c r="J10696" s="97"/>
      <c r="AD10696" s="476"/>
      <c r="AI10696" s="473"/>
    </row>
    <row r="10697" spans="1:35" s="4" customFormat="1" x14ac:dyDescent="0.25">
      <c r="A10697" s="408">
        <f t="shared" si="160"/>
        <v>10695</v>
      </c>
      <c r="B10697" s="231"/>
      <c r="C10697" s="96"/>
      <c r="D10697" s="408" t="e">
        <f>VLOOKUP(C10697,X$4:Z10698,2,FALSE)</f>
        <v>#N/A</v>
      </c>
      <c r="E10697" s="408" t="e">
        <f>VLOOKUP(C10697,X$4:Z10698,3,FALSE)</f>
        <v>#N/A</v>
      </c>
      <c r="F10697" s="97"/>
      <c r="G10697" s="97"/>
      <c r="H10697" s="116"/>
      <c r="I10697" s="116"/>
      <c r="J10697" s="97"/>
      <c r="AD10697" s="476"/>
      <c r="AI10697" s="473"/>
    </row>
    <row r="10698" spans="1:35" s="4" customFormat="1" x14ac:dyDescent="0.25">
      <c r="A10698" s="408">
        <f t="shared" si="160"/>
        <v>10696</v>
      </c>
      <c r="B10698" s="231"/>
      <c r="C10698" s="96"/>
      <c r="D10698" s="408" t="e">
        <f>VLOOKUP(C10698,X$4:Z10699,2,FALSE)</f>
        <v>#N/A</v>
      </c>
      <c r="E10698" s="408" t="e">
        <f>VLOOKUP(C10698,X$4:Z10699,3,FALSE)</f>
        <v>#N/A</v>
      </c>
      <c r="F10698" s="97"/>
      <c r="G10698" s="97"/>
      <c r="H10698" s="116"/>
      <c r="I10698" s="116"/>
      <c r="J10698" s="97"/>
      <c r="AD10698" s="476"/>
      <c r="AI10698" s="473"/>
    </row>
    <row r="10699" spans="1:35" s="4" customFormat="1" x14ac:dyDescent="0.25">
      <c r="A10699" s="408">
        <f t="shared" si="160"/>
        <v>10697</v>
      </c>
      <c r="B10699" s="231"/>
      <c r="C10699" s="96"/>
      <c r="D10699" s="408" t="e">
        <f>VLOOKUP(C10699,X$4:Z10700,2,FALSE)</f>
        <v>#N/A</v>
      </c>
      <c r="E10699" s="408" t="e">
        <f>VLOOKUP(C10699,X$4:Z10700,3,FALSE)</f>
        <v>#N/A</v>
      </c>
      <c r="F10699" s="97"/>
      <c r="G10699" s="97"/>
      <c r="H10699" s="116"/>
      <c r="I10699" s="116"/>
      <c r="J10699" s="97"/>
      <c r="AD10699" s="476"/>
      <c r="AI10699" s="473"/>
    </row>
    <row r="10700" spans="1:35" s="4" customFormat="1" x14ac:dyDescent="0.25">
      <c r="A10700" s="408">
        <f t="shared" si="160"/>
        <v>10698</v>
      </c>
      <c r="B10700" s="231"/>
      <c r="C10700" s="96"/>
      <c r="D10700" s="408" t="e">
        <f>VLOOKUP(C10700,X$4:Z10701,2,FALSE)</f>
        <v>#N/A</v>
      </c>
      <c r="E10700" s="408" t="e">
        <f>VLOOKUP(C10700,X$4:Z10701,3,FALSE)</f>
        <v>#N/A</v>
      </c>
      <c r="F10700" s="97"/>
      <c r="G10700" s="97"/>
      <c r="H10700" s="116"/>
      <c r="I10700" s="116"/>
      <c r="J10700" s="97"/>
      <c r="AD10700" s="476"/>
      <c r="AI10700" s="473"/>
    </row>
    <row r="10701" spans="1:35" s="4" customFormat="1" x14ac:dyDescent="0.25">
      <c r="A10701" s="408">
        <f t="shared" si="160"/>
        <v>10699</v>
      </c>
      <c r="B10701" s="231"/>
      <c r="C10701" s="96"/>
      <c r="D10701" s="408" t="e">
        <f>VLOOKUP(C10701,X$4:Z10702,2,FALSE)</f>
        <v>#N/A</v>
      </c>
      <c r="E10701" s="408" t="e">
        <f>VLOOKUP(C10701,X$4:Z10702,3,FALSE)</f>
        <v>#N/A</v>
      </c>
      <c r="F10701" s="97"/>
      <c r="G10701" s="97"/>
      <c r="H10701" s="116"/>
      <c r="I10701" s="116"/>
      <c r="J10701" s="97"/>
      <c r="AD10701" s="476"/>
      <c r="AI10701" s="473"/>
    </row>
    <row r="10702" spans="1:35" s="4" customFormat="1" x14ac:dyDescent="0.25">
      <c r="A10702" s="408">
        <f t="shared" si="160"/>
        <v>10700</v>
      </c>
      <c r="B10702" s="231"/>
      <c r="C10702" s="96"/>
      <c r="D10702" s="408" t="e">
        <f>VLOOKUP(C10702,X$4:Z10703,2,FALSE)</f>
        <v>#N/A</v>
      </c>
      <c r="E10702" s="408" t="e">
        <f>VLOOKUP(C10702,X$4:Z10703,3,FALSE)</f>
        <v>#N/A</v>
      </c>
      <c r="F10702" s="97"/>
      <c r="G10702" s="97"/>
      <c r="H10702" s="116"/>
      <c r="I10702" s="116"/>
      <c r="J10702" s="97"/>
      <c r="AD10702" s="476"/>
      <c r="AI10702" s="473"/>
    </row>
    <row r="10703" spans="1:35" s="4" customFormat="1" x14ac:dyDescent="0.25">
      <c r="A10703" s="408">
        <f t="shared" si="160"/>
        <v>10701</v>
      </c>
      <c r="B10703" s="231"/>
      <c r="C10703" s="96"/>
      <c r="D10703" s="408" t="e">
        <f>VLOOKUP(C10703,X$4:Z10704,2,FALSE)</f>
        <v>#N/A</v>
      </c>
      <c r="E10703" s="408" t="e">
        <f>VLOOKUP(C10703,X$4:Z10704,3,FALSE)</f>
        <v>#N/A</v>
      </c>
      <c r="F10703" s="97"/>
      <c r="G10703" s="97"/>
      <c r="H10703" s="116"/>
      <c r="I10703" s="116"/>
      <c r="J10703" s="97"/>
      <c r="AD10703" s="476"/>
      <c r="AI10703" s="473"/>
    </row>
    <row r="10704" spans="1:35" s="4" customFormat="1" x14ac:dyDescent="0.25">
      <c r="A10704" s="408">
        <f t="shared" si="160"/>
        <v>10702</v>
      </c>
      <c r="B10704" s="231"/>
      <c r="C10704" s="96"/>
      <c r="D10704" s="408" t="e">
        <f>VLOOKUP(C10704,X$4:Z10705,2,FALSE)</f>
        <v>#N/A</v>
      </c>
      <c r="E10704" s="408" t="e">
        <f>VLOOKUP(C10704,X$4:Z10705,3,FALSE)</f>
        <v>#N/A</v>
      </c>
      <c r="F10704" s="97"/>
      <c r="G10704" s="97"/>
      <c r="H10704" s="116"/>
      <c r="I10704" s="116"/>
      <c r="J10704" s="97"/>
      <c r="AD10704" s="476"/>
      <c r="AI10704" s="473"/>
    </row>
    <row r="10705" spans="1:35" s="4" customFormat="1" x14ac:dyDescent="0.25">
      <c r="A10705" s="408">
        <f t="shared" si="160"/>
        <v>10703</v>
      </c>
      <c r="B10705" s="231"/>
      <c r="C10705" s="96"/>
      <c r="D10705" s="408" t="e">
        <f>VLOOKUP(C10705,X$4:Z10706,2,FALSE)</f>
        <v>#N/A</v>
      </c>
      <c r="E10705" s="408" t="e">
        <f>VLOOKUP(C10705,X$4:Z10706,3,FALSE)</f>
        <v>#N/A</v>
      </c>
      <c r="F10705" s="97"/>
      <c r="G10705" s="97"/>
      <c r="H10705" s="116"/>
      <c r="I10705" s="116"/>
      <c r="J10705" s="97"/>
      <c r="AD10705" s="476"/>
      <c r="AI10705" s="473"/>
    </row>
    <row r="10706" spans="1:35" s="4" customFormat="1" x14ac:dyDescent="0.25">
      <c r="A10706" s="408">
        <f t="shared" si="160"/>
        <v>10704</v>
      </c>
      <c r="B10706" s="231"/>
      <c r="C10706" s="96"/>
      <c r="D10706" s="408" t="e">
        <f>VLOOKUP(C10706,X$4:Z10707,2,FALSE)</f>
        <v>#N/A</v>
      </c>
      <c r="E10706" s="408" t="e">
        <f>VLOOKUP(C10706,X$4:Z10707,3,FALSE)</f>
        <v>#N/A</v>
      </c>
      <c r="F10706" s="97"/>
      <c r="G10706" s="97"/>
      <c r="H10706" s="116"/>
      <c r="I10706" s="116"/>
      <c r="J10706" s="97"/>
      <c r="AD10706" s="476"/>
      <c r="AI10706" s="473"/>
    </row>
    <row r="10707" spans="1:35" s="4" customFormat="1" x14ac:dyDescent="0.25">
      <c r="A10707" s="408">
        <f t="shared" si="160"/>
        <v>10705</v>
      </c>
      <c r="B10707" s="231"/>
      <c r="C10707" s="96"/>
      <c r="D10707" s="408" t="e">
        <f>VLOOKUP(C10707,X$4:Z10708,2,FALSE)</f>
        <v>#N/A</v>
      </c>
      <c r="E10707" s="408" t="e">
        <f>VLOOKUP(C10707,X$4:Z10708,3,FALSE)</f>
        <v>#N/A</v>
      </c>
      <c r="F10707" s="97"/>
      <c r="G10707" s="97"/>
      <c r="H10707" s="116"/>
      <c r="I10707" s="116"/>
      <c r="J10707" s="97"/>
      <c r="AD10707" s="476"/>
      <c r="AI10707" s="473"/>
    </row>
    <row r="10708" spans="1:35" s="4" customFormat="1" x14ac:dyDescent="0.25">
      <c r="A10708" s="408">
        <f t="shared" si="160"/>
        <v>10706</v>
      </c>
      <c r="B10708" s="231"/>
      <c r="C10708" s="96"/>
      <c r="D10708" s="408" t="e">
        <f>VLOOKUP(C10708,X$4:Z10709,2,FALSE)</f>
        <v>#N/A</v>
      </c>
      <c r="E10708" s="408" t="e">
        <f>VLOOKUP(C10708,X$4:Z10709,3,FALSE)</f>
        <v>#N/A</v>
      </c>
      <c r="F10708" s="97"/>
      <c r="G10708" s="97"/>
      <c r="H10708" s="116"/>
      <c r="I10708" s="116"/>
      <c r="J10708" s="97"/>
      <c r="AD10708" s="476"/>
      <c r="AI10708" s="473"/>
    </row>
    <row r="10709" spans="1:35" s="4" customFormat="1" x14ac:dyDescent="0.25">
      <c r="A10709" s="408">
        <f t="shared" si="160"/>
        <v>10707</v>
      </c>
      <c r="B10709" s="231"/>
      <c r="C10709" s="96"/>
      <c r="D10709" s="408" t="e">
        <f>VLOOKUP(C10709,X$4:Z10710,2,FALSE)</f>
        <v>#N/A</v>
      </c>
      <c r="E10709" s="408" t="e">
        <f>VLOOKUP(C10709,X$4:Z10710,3,FALSE)</f>
        <v>#N/A</v>
      </c>
      <c r="F10709" s="97"/>
      <c r="G10709" s="97"/>
      <c r="H10709" s="116"/>
      <c r="I10709" s="116"/>
      <c r="J10709" s="97"/>
      <c r="AD10709" s="476"/>
      <c r="AI10709" s="473"/>
    </row>
    <row r="10710" spans="1:35" s="4" customFormat="1" x14ac:dyDescent="0.25">
      <c r="A10710" s="408">
        <f t="shared" si="160"/>
        <v>10708</v>
      </c>
      <c r="B10710" s="231"/>
      <c r="C10710" s="96"/>
      <c r="D10710" s="408" t="e">
        <f>VLOOKUP(C10710,X$4:Z10711,2,FALSE)</f>
        <v>#N/A</v>
      </c>
      <c r="E10710" s="408" t="e">
        <f>VLOOKUP(C10710,X$4:Z10711,3,FALSE)</f>
        <v>#N/A</v>
      </c>
      <c r="F10710" s="97"/>
      <c r="G10710" s="97"/>
      <c r="H10710" s="116"/>
      <c r="I10710" s="116"/>
      <c r="J10710" s="97"/>
      <c r="AD10710" s="476"/>
      <c r="AI10710" s="473"/>
    </row>
    <row r="10711" spans="1:35" s="4" customFormat="1" x14ac:dyDescent="0.25">
      <c r="A10711" s="408">
        <f t="shared" si="160"/>
        <v>10709</v>
      </c>
      <c r="B10711" s="231"/>
      <c r="C10711" s="96"/>
      <c r="D10711" s="408" t="e">
        <f>VLOOKUP(C10711,X$4:Z10712,2,FALSE)</f>
        <v>#N/A</v>
      </c>
      <c r="E10711" s="408" t="e">
        <f>VLOOKUP(C10711,X$4:Z10712,3,FALSE)</f>
        <v>#N/A</v>
      </c>
      <c r="F10711" s="97"/>
      <c r="G10711" s="97"/>
      <c r="H10711" s="116"/>
      <c r="I10711" s="116"/>
      <c r="J10711" s="97"/>
      <c r="AD10711" s="476"/>
      <c r="AI10711" s="473"/>
    </row>
    <row r="10712" spans="1:35" s="4" customFormat="1" x14ac:dyDescent="0.25">
      <c r="A10712" s="408">
        <f t="shared" si="160"/>
        <v>10710</v>
      </c>
      <c r="B10712" s="231"/>
      <c r="C10712" s="96"/>
      <c r="D10712" s="408" t="e">
        <f>VLOOKUP(C10712,X$4:Z10713,2,FALSE)</f>
        <v>#N/A</v>
      </c>
      <c r="E10712" s="408" t="e">
        <f>VLOOKUP(C10712,X$4:Z10713,3,FALSE)</f>
        <v>#N/A</v>
      </c>
      <c r="F10712" s="97"/>
      <c r="G10712" s="97"/>
      <c r="H10712" s="116"/>
      <c r="I10712" s="116"/>
      <c r="J10712" s="97"/>
      <c r="AD10712" s="476"/>
      <c r="AI10712" s="473"/>
    </row>
    <row r="10713" spans="1:35" s="4" customFormat="1" x14ac:dyDescent="0.25">
      <c r="A10713" s="408">
        <f t="shared" si="160"/>
        <v>10711</v>
      </c>
      <c r="B10713" s="231"/>
      <c r="C10713" s="96"/>
      <c r="D10713" s="408" t="e">
        <f>VLOOKUP(C10713,X$4:Z10714,2,FALSE)</f>
        <v>#N/A</v>
      </c>
      <c r="E10713" s="408" t="e">
        <f>VLOOKUP(C10713,X$4:Z10714,3,FALSE)</f>
        <v>#N/A</v>
      </c>
      <c r="F10713" s="97"/>
      <c r="G10713" s="97"/>
      <c r="H10713" s="116"/>
      <c r="I10713" s="116"/>
      <c r="J10713" s="97"/>
      <c r="AD10713" s="476"/>
      <c r="AI10713" s="473"/>
    </row>
    <row r="10714" spans="1:35" s="4" customFormat="1" x14ac:dyDescent="0.25">
      <c r="A10714" s="408">
        <f t="shared" si="160"/>
        <v>10712</v>
      </c>
      <c r="B10714" s="231"/>
      <c r="C10714" s="96"/>
      <c r="D10714" s="408" t="e">
        <f>VLOOKUP(C10714,X$4:Z10715,2,FALSE)</f>
        <v>#N/A</v>
      </c>
      <c r="E10714" s="408" t="e">
        <f>VLOOKUP(C10714,X$4:Z10715,3,FALSE)</f>
        <v>#N/A</v>
      </c>
      <c r="F10714" s="97"/>
      <c r="G10714" s="97"/>
      <c r="H10714" s="116"/>
      <c r="I10714" s="116"/>
      <c r="J10714" s="97"/>
      <c r="AD10714" s="476"/>
      <c r="AI10714" s="473"/>
    </row>
    <row r="10715" spans="1:35" s="4" customFormat="1" x14ac:dyDescent="0.25">
      <c r="A10715" s="408">
        <f t="shared" si="160"/>
        <v>10713</v>
      </c>
      <c r="B10715" s="231"/>
      <c r="C10715" s="96"/>
      <c r="D10715" s="408" t="e">
        <f>VLOOKUP(C10715,X$4:Z10716,2,FALSE)</f>
        <v>#N/A</v>
      </c>
      <c r="E10715" s="408" t="e">
        <f>VLOOKUP(C10715,X$4:Z10716,3,FALSE)</f>
        <v>#N/A</v>
      </c>
      <c r="F10715" s="97"/>
      <c r="G10715" s="97"/>
      <c r="H10715" s="116"/>
      <c r="I10715" s="116"/>
      <c r="J10715" s="97"/>
      <c r="AD10715" s="476"/>
      <c r="AI10715" s="473"/>
    </row>
    <row r="10716" spans="1:35" s="4" customFormat="1" x14ac:dyDescent="0.25">
      <c r="A10716" s="408">
        <f t="shared" si="160"/>
        <v>10714</v>
      </c>
      <c r="B10716" s="231"/>
      <c r="C10716" s="96"/>
      <c r="D10716" s="408" t="e">
        <f>VLOOKUP(C10716,X$4:Z10717,2,FALSE)</f>
        <v>#N/A</v>
      </c>
      <c r="E10716" s="408" t="e">
        <f>VLOOKUP(C10716,X$4:Z10717,3,FALSE)</f>
        <v>#N/A</v>
      </c>
      <c r="F10716" s="97"/>
      <c r="G10716" s="97"/>
      <c r="H10716" s="116"/>
      <c r="I10716" s="116"/>
      <c r="J10716" s="97"/>
      <c r="AD10716" s="476"/>
      <c r="AI10716" s="473"/>
    </row>
    <row r="10717" spans="1:35" s="4" customFormat="1" x14ac:dyDescent="0.25">
      <c r="A10717" s="408">
        <f t="shared" si="160"/>
        <v>10715</v>
      </c>
      <c r="B10717" s="231"/>
      <c r="C10717" s="96"/>
      <c r="D10717" s="408" t="e">
        <f>VLOOKUP(C10717,X$4:Z10718,2,FALSE)</f>
        <v>#N/A</v>
      </c>
      <c r="E10717" s="408" t="e">
        <f>VLOOKUP(C10717,X$4:Z10718,3,FALSE)</f>
        <v>#N/A</v>
      </c>
      <c r="F10717" s="97"/>
      <c r="G10717" s="97"/>
      <c r="H10717" s="116"/>
      <c r="I10717" s="116"/>
      <c r="J10717" s="97"/>
      <c r="AD10717" s="476"/>
      <c r="AI10717" s="473"/>
    </row>
    <row r="10718" spans="1:35" s="4" customFormat="1" x14ac:dyDescent="0.25">
      <c r="A10718" s="408">
        <f t="shared" si="160"/>
        <v>10716</v>
      </c>
      <c r="B10718" s="231"/>
      <c r="C10718" s="96"/>
      <c r="D10718" s="408" t="e">
        <f>VLOOKUP(C10718,X$4:Z10719,2,FALSE)</f>
        <v>#N/A</v>
      </c>
      <c r="E10718" s="408" t="e">
        <f>VLOOKUP(C10718,X$4:Z10719,3,FALSE)</f>
        <v>#N/A</v>
      </c>
      <c r="F10718" s="97"/>
      <c r="G10718" s="97"/>
      <c r="H10718" s="116"/>
      <c r="I10718" s="116"/>
      <c r="J10718" s="97"/>
      <c r="AD10718" s="476"/>
      <c r="AI10718" s="473"/>
    </row>
    <row r="10719" spans="1:35" s="4" customFormat="1" x14ac:dyDescent="0.25">
      <c r="A10719" s="408">
        <f t="shared" si="160"/>
        <v>10717</v>
      </c>
      <c r="B10719" s="231"/>
      <c r="C10719" s="96"/>
      <c r="D10719" s="408" t="e">
        <f>VLOOKUP(C10719,X$4:Z10720,2,FALSE)</f>
        <v>#N/A</v>
      </c>
      <c r="E10719" s="408" t="e">
        <f>VLOOKUP(C10719,X$4:Z10720,3,FALSE)</f>
        <v>#N/A</v>
      </c>
      <c r="F10719" s="97"/>
      <c r="G10719" s="97"/>
      <c r="H10719" s="116"/>
      <c r="I10719" s="116"/>
      <c r="J10719" s="97"/>
      <c r="AD10719" s="476"/>
      <c r="AI10719" s="473"/>
    </row>
    <row r="10720" spans="1:35" s="4" customFormat="1" x14ac:dyDescent="0.25">
      <c r="A10720" s="408">
        <f t="shared" si="160"/>
        <v>10718</v>
      </c>
      <c r="B10720" s="231"/>
      <c r="C10720" s="96"/>
      <c r="D10720" s="408" t="e">
        <f>VLOOKUP(C10720,X$4:Z10721,2,FALSE)</f>
        <v>#N/A</v>
      </c>
      <c r="E10720" s="408" t="e">
        <f>VLOOKUP(C10720,X$4:Z10721,3,FALSE)</f>
        <v>#N/A</v>
      </c>
      <c r="F10720" s="97"/>
      <c r="G10720" s="97"/>
      <c r="H10720" s="116"/>
      <c r="I10720" s="116"/>
      <c r="J10720" s="97"/>
      <c r="AD10720" s="476"/>
      <c r="AI10720" s="473"/>
    </row>
    <row r="10721" spans="1:35" s="4" customFormat="1" x14ac:dyDescent="0.25">
      <c r="A10721" s="408">
        <f t="shared" si="160"/>
        <v>10719</v>
      </c>
      <c r="B10721" s="231"/>
      <c r="C10721" s="96"/>
      <c r="D10721" s="408" t="e">
        <f>VLOOKUP(C10721,X$4:Z10722,2,FALSE)</f>
        <v>#N/A</v>
      </c>
      <c r="E10721" s="408" t="e">
        <f>VLOOKUP(C10721,X$4:Z10722,3,FALSE)</f>
        <v>#N/A</v>
      </c>
      <c r="F10721" s="97"/>
      <c r="G10721" s="97"/>
      <c r="H10721" s="116"/>
      <c r="I10721" s="116"/>
      <c r="J10721" s="97"/>
      <c r="AD10721" s="476"/>
      <c r="AI10721" s="473"/>
    </row>
    <row r="10722" spans="1:35" s="4" customFormat="1" x14ac:dyDescent="0.25">
      <c r="A10722" s="408">
        <f t="shared" si="160"/>
        <v>10720</v>
      </c>
      <c r="B10722" s="231"/>
      <c r="C10722" s="96"/>
      <c r="D10722" s="408" t="e">
        <f>VLOOKUP(C10722,X$4:Z10723,2,FALSE)</f>
        <v>#N/A</v>
      </c>
      <c r="E10722" s="408" t="e">
        <f>VLOOKUP(C10722,X$4:Z10723,3,FALSE)</f>
        <v>#N/A</v>
      </c>
      <c r="F10722" s="97"/>
      <c r="G10722" s="97"/>
      <c r="H10722" s="116"/>
      <c r="I10722" s="116"/>
      <c r="J10722" s="97"/>
      <c r="AD10722" s="476"/>
      <c r="AI10722" s="473"/>
    </row>
    <row r="10723" spans="1:35" s="4" customFormat="1" x14ac:dyDescent="0.25">
      <c r="A10723" s="408">
        <f t="shared" si="160"/>
        <v>10721</v>
      </c>
      <c r="B10723" s="231"/>
      <c r="C10723" s="96"/>
      <c r="D10723" s="408" t="e">
        <f>VLOOKUP(C10723,X$4:Z10724,2,FALSE)</f>
        <v>#N/A</v>
      </c>
      <c r="E10723" s="408" t="e">
        <f>VLOOKUP(C10723,X$4:Z10724,3,FALSE)</f>
        <v>#N/A</v>
      </c>
      <c r="F10723" s="97"/>
      <c r="G10723" s="97"/>
      <c r="H10723" s="116"/>
      <c r="I10723" s="116"/>
      <c r="J10723" s="97"/>
      <c r="AD10723" s="476"/>
      <c r="AI10723" s="473"/>
    </row>
    <row r="10724" spans="1:35" s="4" customFormat="1" x14ac:dyDescent="0.25">
      <c r="A10724" s="408">
        <f t="shared" ref="A10724:A10787" si="161">ROW()-2</f>
        <v>10722</v>
      </c>
      <c r="B10724" s="231"/>
      <c r="C10724" s="96"/>
      <c r="D10724" s="408" t="e">
        <f>VLOOKUP(C10724,X$4:Z10725,2,FALSE)</f>
        <v>#N/A</v>
      </c>
      <c r="E10724" s="408" t="e">
        <f>VLOOKUP(C10724,X$4:Z10725,3,FALSE)</f>
        <v>#N/A</v>
      </c>
      <c r="F10724" s="97"/>
      <c r="G10724" s="97"/>
      <c r="H10724" s="116"/>
      <c r="I10724" s="116"/>
      <c r="J10724" s="97"/>
      <c r="AD10724" s="476"/>
      <c r="AI10724" s="473"/>
    </row>
    <row r="10725" spans="1:35" s="4" customFormat="1" x14ac:dyDescent="0.25">
      <c r="A10725" s="408">
        <f t="shared" si="161"/>
        <v>10723</v>
      </c>
      <c r="B10725" s="231"/>
      <c r="C10725" s="96"/>
      <c r="D10725" s="408" t="e">
        <f>VLOOKUP(C10725,X$4:Z10726,2,FALSE)</f>
        <v>#N/A</v>
      </c>
      <c r="E10725" s="408" t="e">
        <f>VLOOKUP(C10725,X$4:Z10726,3,FALSE)</f>
        <v>#N/A</v>
      </c>
      <c r="F10725" s="97"/>
      <c r="G10725" s="97"/>
      <c r="H10725" s="116"/>
      <c r="I10725" s="116"/>
      <c r="J10725" s="97"/>
      <c r="AD10725" s="476"/>
      <c r="AI10725" s="473"/>
    </row>
    <row r="10726" spans="1:35" s="4" customFormat="1" x14ac:dyDescent="0.25">
      <c r="A10726" s="408">
        <f t="shared" si="161"/>
        <v>10724</v>
      </c>
      <c r="B10726" s="231"/>
      <c r="C10726" s="96"/>
      <c r="D10726" s="408" t="e">
        <f>VLOOKUP(C10726,X$4:Z10727,2,FALSE)</f>
        <v>#N/A</v>
      </c>
      <c r="E10726" s="408" t="e">
        <f>VLOOKUP(C10726,X$4:Z10727,3,FALSE)</f>
        <v>#N/A</v>
      </c>
      <c r="F10726" s="97"/>
      <c r="G10726" s="97"/>
      <c r="H10726" s="116"/>
      <c r="I10726" s="116"/>
      <c r="J10726" s="97"/>
      <c r="AD10726" s="476"/>
      <c r="AI10726" s="473"/>
    </row>
    <row r="10727" spans="1:35" s="4" customFormat="1" x14ac:dyDescent="0.25">
      <c r="A10727" s="408">
        <f t="shared" si="161"/>
        <v>10725</v>
      </c>
      <c r="B10727" s="231"/>
      <c r="C10727" s="96"/>
      <c r="D10727" s="408" t="e">
        <f>VLOOKUP(C10727,X$4:Z10728,2,FALSE)</f>
        <v>#N/A</v>
      </c>
      <c r="E10727" s="408" t="e">
        <f>VLOOKUP(C10727,X$4:Z10728,3,FALSE)</f>
        <v>#N/A</v>
      </c>
      <c r="F10727" s="97"/>
      <c r="G10727" s="97"/>
      <c r="H10727" s="116"/>
      <c r="I10727" s="116"/>
      <c r="J10727" s="97"/>
      <c r="AD10727" s="476"/>
      <c r="AI10727" s="473"/>
    </row>
    <row r="10728" spans="1:35" s="4" customFormat="1" x14ac:dyDescent="0.25">
      <c r="A10728" s="408">
        <f t="shared" si="161"/>
        <v>10726</v>
      </c>
      <c r="B10728" s="231"/>
      <c r="C10728" s="96"/>
      <c r="D10728" s="408" t="e">
        <f>VLOOKUP(C10728,X$4:Z10729,2,FALSE)</f>
        <v>#N/A</v>
      </c>
      <c r="E10728" s="408" t="e">
        <f>VLOOKUP(C10728,X$4:Z10729,3,FALSE)</f>
        <v>#N/A</v>
      </c>
      <c r="F10728" s="97"/>
      <c r="G10728" s="97"/>
      <c r="H10728" s="116"/>
      <c r="I10728" s="116"/>
      <c r="J10728" s="97"/>
      <c r="AD10728" s="476"/>
      <c r="AI10728" s="473"/>
    </row>
    <row r="10729" spans="1:35" s="4" customFormat="1" x14ac:dyDescent="0.25">
      <c r="A10729" s="408">
        <f t="shared" si="161"/>
        <v>10727</v>
      </c>
      <c r="B10729" s="231"/>
      <c r="C10729" s="96"/>
      <c r="D10729" s="408" t="e">
        <f>VLOOKUP(C10729,X$4:Z10730,2,FALSE)</f>
        <v>#N/A</v>
      </c>
      <c r="E10729" s="408" t="e">
        <f>VLOOKUP(C10729,X$4:Z10730,3,FALSE)</f>
        <v>#N/A</v>
      </c>
      <c r="F10729" s="97"/>
      <c r="G10729" s="97"/>
      <c r="H10729" s="116"/>
      <c r="I10729" s="116"/>
      <c r="J10729" s="97"/>
      <c r="AD10729" s="476"/>
      <c r="AI10729" s="473"/>
    </row>
    <row r="10730" spans="1:35" s="4" customFormat="1" x14ac:dyDescent="0.25">
      <c r="A10730" s="408">
        <f t="shared" si="161"/>
        <v>10728</v>
      </c>
      <c r="B10730" s="231"/>
      <c r="C10730" s="96"/>
      <c r="D10730" s="408" t="e">
        <f>VLOOKUP(C10730,X$4:Z10731,2,FALSE)</f>
        <v>#N/A</v>
      </c>
      <c r="E10730" s="408" t="e">
        <f>VLOOKUP(C10730,X$4:Z10731,3,FALSE)</f>
        <v>#N/A</v>
      </c>
      <c r="F10730" s="97"/>
      <c r="G10730" s="97"/>
      <c r="H10730" s="116"/>
      <c r="I10730" s="116"/>
      <c r="J10730" s="97"/>
      <c r="AD10730" s="476"/>
      <c r="AI10730" s="473"/>
    </row>
    <row r="10731" spans="1:35" s="4" customFormat="1" x14ac:dyDescent="0.25">
      <c r="A10731" s="408">
        <f t="shared" si="161"/>
        <v>10729</v>
      </c>
      <c r="B10731" s="231"/>
      <c r="C10731" s="96"/>
      <c r="D10731" s="408" t="e">
        <f>VLOOKUP(C10731,X$4:Z10732,2,FALSE)</f>
        <v>#N/A</v>
      </c>
      <c r="E10731" s="408" t="e">
        <f>VLOOKUP(C10731,X$4:Z10732,3,FALSE)</f>
        <v>#N/A</v>
      </c>
      <c r="F10731" s="97"/>
      <c r="G10731" s="97"/>
      <c r="H10731" s="116"/>
      <c r="I10731" s="116"/>
      <c r="J10731" s="97"/>
      <c r="AD10731" s="476"/>
      <c r="AI10731" s="473"/>
    </row>
    <row r="10732" spans="1:35" s="4" customFormat="1" x14ac:dyDescent="0.25">
      <c r="A10732" s="408">
        <f t="shared" si="161"/>
        <v>10730</v>
      </c>
      <c r="B10732" s="231"/>
      <c r="C10732" s="96"/>
      <c r="D10732" s="408" t="e">
        <f>VLOOKUP(C10732,X$4:Z10733,2,FALSE)</f>
        <v>#N/A</v>
      </c>
      <c r="E10732" s="408" t="e">
        <f>VLOOKUP(C10732,X$4:Z10733,3,FALSE)</f>
        <v>#N/A</v>
      </c>
      <c r="F10732" s="97"/>
      <c r="G10732" s="97"/>
      <c r="H10732" s="116"/>
      <c r="I10732" s="116"/>
      <c r="J10732" s="97"/>
      <c r="AD10732" s="476"/>
      <c r="AI10732" s="473"/>
    </row>
    <row r="10733" spans="1:35" s="4" customFormat="1" x14ac:dyDescent="0.25">
      <c r="A10733" s="408">
        <f t="shared" si="161"/>
        <v>10731</v>
      </c>
      <c r="B10733" s="231"/>
      <c r="C10733" s="96"/>
      <c r="D10733" s="408" t="e">
        <f>VLOOKUP(C10733,X$4:Z10734,2,FALSE)</f>
        <v>#N/A</v>
      </c>
      <c r="E10733" s="408" t="e">
        <f>VLOOKUP(C10733,X$4:Z10734,3,FALSE)</f>
        <v>#N/A</v>
      </c>
      <c r="F10733" s="97"/>
      <c r="G10733" s="97"/>
      <c r="H10733" s="116"/>
      <c r="I10733" s="116"/>
      <c r="J10733" s="97"/>
      <c r="AD10733" s="476"/>
      <c r="AI10733" s="473"/>
    </row>
    <row r="10734" spans="1:35" s="4" customFormat="1" x14ac:dyDescent="0.25">
      <c r="A10734" s="408">
        <f t="shared" si="161"/>
        <v>10732</v>
      </c>
      <c r="B10734" s="231"/>
      <c r="C10734" s="96"/>
      <c r="D10734" s="408" t="e">
        <f>VLOOKUP(C10734,X$4:Z10735,2,FALSE)</f>
        <v>#N/A</v>
      </c>
      <c r="E10734" s="408" t="e">
        <f>VLOOKUP(C10734,X$4:Z10735,3,FALSE)</f>
        <v>#N/A</v>
      </c>
      <c r="F10734" s="97"/>
      <c r="G10734" s="97"/>
      <c r="H10734" s="116"/>
      <c r="I10734" s="116"/>
      <c r="J10734" s="97"/>
      <c r="AD10734" s="476"/>
      <c r="AI10734" s="473"/>
    </row>
    <row r="10735" spans="1:35" s="4" customFormat="1" x14ac:dyDescent="0.25">
      <c r="A10735" s="408">
        <f t="shared" si="161"/>
        <v>10733</v>
      </c>
      <c r="B10735" s="231"/>
      <c r="C10735" s="96"/>
      <c r="D10735" s="408" t="e">
        <f>VLOOKUP(C10735,X$4:Z10736,2,FALSE)</f>
        <v>#N/A</v>
      </c>
      <c r="E10735" s="408" t="e">
        <f>VLOOKUP(C10735,X$4:Z10736,3,FALSE)</f>
        <v>#N/A</v>
      </c>
      <c r="F10735" s="97"/>
      <c r="G10735" s="97"/>
      <c r="H10735" s="116"/>
      <c r="I10735" s="116"/>
      <c r="J10735" s="97"/>
      <c r="AD10735" s="476"/>
      <c r="AI10735" s="473"/>
    </row>
    <row r="10736" spans="1:35" s="4" customFormat="1" x14ac:dyDescent="0.25">
      <c r="A10736" s="408">
        <f t="shared" si="161"/>
        <v>10734</v>
      </c>
      <c r="B10736" s="231"/>
      <c r="C10736" s="96"/>
      <c r="D10736" s="408" t="e">
        <f>VLOOKUP(C10736,X$4:Z10737,2,FALSE)</f>
        <v>#N/A</v>
      </c>
      <c r="E10736" s="408" t="e">
        <f>VLOOKUP(C10736,X$4:Z10737,3,FALSE)</f>
        <v>#N/A</v>
      </c>
      <c r="F10736" s="97"/>
      <c r="G10736" s="97"/>
      <c r="H10736" s="116"/>
      <c r="I10736" s="116"/>
      <c r="J10736" s="97"/>
      <c r="AD10736" s="476"/>
      <c r="AI10736" s="473"/>
    </row>
    <row r="10737" spans="1:35" s="4" customFormat="1" x14ac:dyDescent="0.25">
      <c r="A10737" s="408">
        <f t="shared" si="161"/>
        <v>10735</v>
      </c>
      <c r="B10737" s="231"/>
      <c r="C10737" s="96"/>
      <c r="D10737" s="408" t="e">
        <f>VLOOKUP(C10737,X$4:Z10738,2,FALSE)</f>
        <v>#N/A</v>
      </c>
      <c r="E10737" s="408" t="e">
        <f>VLOOKUP(C10737,X$4:Z10738,3,FALSE)</f>
        <v>#N/A</v>
      </c>
      <c r="F10737" s="97"/>
      <c r="G10737" s="97"/>
      <c r="H10737" s="116"/>
      <c r="I10737" s="116"/>
      <c r="J10737" s="97"/>
      <c r="AD10737" s="476"/>
      <c r="AI10737" s="473"/>
    </row>
    <row r="10738" spans="1:35" s="4" customFormat="1" x14ac:dyDescent="0.25">
      <c r="A10738" s="408">
        <f t="shared" si="161"/>
        <v>10736</v>
      </c>
      <c r="B10738" s="231"/>
      <c r="C10738" s="96"/>
      <c r="D10738" s="408" t="e">
        <f>VLOOKUP(C10738,X$4:Z10739,2,FALSE)</f>
        <v>#N/A</v>
      </c>
      <c r="E10738" s="408" t="e">
        <f>VLOOKUP(C10738,X$4:Z10739,3,FALSE)</f>
        <v>#N/A</v>
      </c>
      <c r="F10738" s="97"/>
      <c r="G10738" s="97"/>
      <c r="H10738" s="116"/>
      <c r="I10738" s="116"/>
      <c r="J10738" s="97"/>
      <c r="AD10738" s="476"/>
      <c r="AI10738" s="473"/>
    </row>
    <row r="10739" spans="1:35" s="4" customFormat="1" x14ac:dyDescent="0.25">
      <c r="A10739" s="408">
        <f t="shared" si="161"/>
        <v>10737</v>
      </c>
      <c r="B10739" s="231"/>
      <c r="C10739" s="96"/>
      <c r="D10739" s="408" t="e">
        <f>VLOOKUP(C10739,X$4:Z10740,2,FALSE)</f>
        <v>#N/A</v>
      </c>
      <c r="E10739" s="408" t="e">
        <f>VLOOKUP(C10739,X$4:Z10740,3,FALSE)</f>
        <v>#N/A</v>
      </c>
      <c r="F10739" s="97"/>
      <c r="G10739" s="97"/>
      <c r="H10739" s="116"/>
      <c r="I10739" s="116"/>
      <c r="J10739" s="97"/>
      <c r="AD10739" s="476"/>
      <c r="AI10739" s="473"/>
    </row>
    <row r="10740" spans="1:35" s="4" customFormat="1" x14ac:dyDescent="0.25">
      <c r="A10740" s="408">
        <f t="shared" si="161"/>
        <v>10738</v>
      </c>
      <c r="B10740" s="231"/>
      <c r="C10740" s="96"/>
      <c r="D10740" s="408" t="e">
        <f>VLOOKUP(C10740,X$4:Z10741,2,FALSE)</f>
        <v>#N/A</v>
      </c>
      <c r="E10740" s="408" t="e">
        <f>VLOOKUP(C10740,X$4:Z10741,3,FALSE)</f>
        <v>#N/A</v>
      </c>
      <c r="F10740" s="97"/>
      <c r="G10740" s="97"/>
      <c r="H10740" s="116"/>
      <c r="I10740" s="116"/>
      <c r="J10740" s="97"/>
      <c r="AD10740" s="476"/>
      <c r="AI10740" s="473"/>
    </row>
    <row r="10741" spans="1:35" s="4" customFormat="1" x14ac:dyDescent="0.25">
      <c r="A10741" s="408">
        <f t="shared" si="161"/>
        <v>10739</v>
      </c>
      <c r="B10741" s="231"/>
      <c r="C10741" s="96"/>
      <c r="D10741" s="408" t="e">
        <f>VLOOKUP(C10741,X$4:Z10742,2,FALSE)</f>
        <v>#N/A</v>
      </c>
      <c r="E10741" s="408" t="e">
        <f>VLOOKUP(C10741,X$4:Z10742,3,FALSE)</f>
        <v>#N/A</v>
      </c>
      <c r="F10741" s="97"/>
      <c r="G10741" s="97"/>
      <c r="H10741" s="116"/>
      <c r="I10741" s="116"/>
      <c r="J10741" s="97"/>
      <c r="AD10741" s="476"/>
      <c r="AI10741" s="473"/>
    </row>
    <row r="10742" spans="1:35" s="4" customFormat="1" x14ac:dyDescent="0.25">
      <c r="A10742" s="408">
        <f t="shared" si="161"/>
        <v>10740</v>
      </c>
      <c r="B10742" s="231"/>
      <c r="C10742" s="96"/>
      <c r="D10742" s="408" t="e">
        <f>VLOOKUP(C10742,X$4:Z10743,2,FALSE)</f>
        <v>#N/A</v>
      </c>
      <c r="E10742" s="408" t="e">
        <f>VLOOKUP(C10742,X$4:Z10743,3,FALSE)</f>
        <v>#N/A</v>
      </c>
      <c r="F10742" s="97"/>
      <c r="G10742" s="97"/>
      <c r="H10742" s="116"/>
      <c r="I10742" s="116"/>
      <c r="J10742" s="97"/>
      <c r="AD10742" s="476"/>
      <c r="AI10742" s="473"/>
    </row>
    <row r="10743" spans="1:35" s="4" customFormat="1" x14ac:dyDescent="0.25">
      <c r="A10743" s="408">
        <f t="shared" si="161"/>
        <v>10741</v>
      </c>
      <c r="B10743" s="231"/>
      <c r="C10743" s="96"/>
      <c r="D10743" s="408" t="e">
        <f>VLOOKUP(C10743,X$4:Z10744,2,FALSE)</f>
        <v>#N/A</v>
      </c>
      <c r="E10743" s="408" t="e">
        <f>VLOOKUP(C10743,X$4:Z10744,3,FALSE)</f>
        <v>#N/A</v>
      </c>
      <c r="F10743" s="97"/>
      <c r="G10743" s="97"/>
      <c r="H10743" s="116"/>
      <c r="I10743" s="116"/>
      <c r="J10743" s="97"/>
      <c r="AD10743" s="476"/>
      <c r="AI10743" s="473"/>
    </row>
    <row r="10744" spans="1:35" s="4" customFormat="1" x14ac:dyDescent="0.25">
      <c r="A10744" s="408">
        <f t="shared" si="161"/>
        <v>10742</v>
      </c>
      <c r="B10744" s="231"/>
      <c r="C10744" s="96"/>
      <c r="D10744" s="408" t="e">
        <f>VLOOKUP(C10744,X$4:Z10745,2,FALSE)</f>
        <v>#N/A</v>
      </c>
      <c r="E10744" s="408" t="e">
        <f>VLOOKUP(C10744,X$4:Z10745,3,FALSE)</f>
        <v>#N/A</v>
      </c>
      <c r="F10744" s="97"/>
      <c r="G10744" s="97"/>
      <c r="H10744" s="116"/>
      <c r="I10744" s="116"/>
      <c r="J10744" s="97"/>
      <c r="AD10744" s="476"/>
      <c r="AI10744" s="473"/>
    </row>
    <row r="10745" spans="1:35" s="4" customFormat="1" x14ac:dyDescent="0.25">
      <c r="A10745" s="408">
        <f t="shared" si="161"/>
        <v>10743</v>
      </c>
      <c r="B10745" s="231"/>
      <c r="C10745" s="96"/>
      <c r="D10745" s="408" t="e">
        <f>VLOOKUP(C10745,X$4:Z10746,2,FALSE)</f>
        <v>#N/A</v>
      </c>
      <c r="E10745" s="408" t="e">
        <f>VLOOKUP(C10745,X$4:Z10746,3,FALSE)</f>
        <v>#N/A</v>
      </c>
      <c r="F10745" s="97"/>
      <c r="G10745" s="97"/>
      <c r="H10745" s="116"/>
      <c r="I10745" s="116"/>
      <c r="J10745" s="97"/>
      <c r="AD10745" s="476"/>
      <c r="AI10745" s="473"/>
    </row>
    <row r="10746" spans="1:35" s="4" customFormat="1" x14ac:dyDescent="0.25">
      <c r="A10746" s="408">
        <f t="shared" si="161"/>
        <v>10744</v>
      </c>
      <c r="B10746" s="231"/>
      <c r="C10746" s="96"/>
      <c r="D10746" s="408" t="e">
        <f>VLOOKUP(C10746,X$4:Z10747,2,FALSE)</f>
        <v>#N/A</v>
      </c>
      <c r="E10746" s="408" t="e">
        <f>VLOOKUP(C10746,X$4:Z10747,3,FALSE)</f>
        <v>#N/A</v>
      </c>
      <c r="F10746" s="97"/>
      <c r="G10746" s="97"/>
      <c r="H10746" s="116"/>
      <c r="I10746" s="116"/>
      <c r="J10746" s="97"/>
      <c r="AD10746" s="476"/>
      <c r="AI10746" s="473"/>
    </row>
    <row r="10747" spans="1:35" s="4" customFormat="1" x14ac:dyDescent="0.25">
      <c r="A10747" s="408">
        <f t="shared" si="161"/>
        <v>10745</v>
      </c>
      <c r="B10747" s="231"/>
      <c r="C10747" s="96"/>
      <c r="D10747" s="408" t="e">
        <f>VLOOKUP(C10747,X$4:Z10748,2,FALSE)</f>
        <v>#N/A</v>
      </c>
      <c r="E10747" s="408" t="e">
        <f>VLOOKUP(C10747,X$4:Z10748,3,FALSE)</f>
        <v>#N/A</v>
      </c>
      <c r="F10747" s="97"/>
      <c r="G10747" s="97"/>
      <c r="H10747" s="116"/>
      <c r="I10747" s="116"/>
      <c r="J10747" s="97"/>
      <c r="AD10747" s="476"/>
      <c r="AI10747" s="473"/>
    </row>
    <row r="10748" spans="1:35" s="4" customFormat="1" x14ac:dyDescent="0.25">
      <c r="A10748" s="408">
        <f t="shared" si="161"/>
        <v>10746</v>
      </c>
      <c r="B10748" s="231"/>
      <c r="C10748" s="96"/>
      <c r="D10748" s="408" t="e">
        <f>VLOOKUP(C10748,X$4:Z10749,2,FALSE)</f>
        <v>#N/A</v>
      </c>
      <c r="E10748" s="408" t="e">
        <f>VLOOKUP(C10748,X$4:Z10749,3,FALSE)</f>
        <v>#N/A</v>
      </c>
      <c r="F10748" s="97"/>
      <c r="G10748" s="97"/>
      <c r="H10748" s="116"/>
      <c r="I10748" s="116"/>
      <c r="J10748" s="97"/>
      <c r="AD10748" s="476"/>
      <c r="AI10748" s="473"/>
    </row>
    <row r="10749" spans="1:35" s="4" customFormat="1" x14ac:dyDescent="0.25">
      <c r="A10749" s="408">
        <f t="shared" si="161"/>
        <v>10747</v>
      </c>
      <c r="B10749" s="231"/>
      <c r="C10749" s="96"/>
      <c r="D10749" s="408" t="e">
        <f>VLOOKUP(C10749,X$4:Z10750,2,FALSE)</f>
        <v>#N/A</v>
      </c>
      <c r="E10749" s="408" t="e">
        <f>VLOOKUP(C10749,X$4:Z10750,3,FALSE)</f>
        <v>#N/A</v>
      </c>
      <c r="F10749" s="97"/>
      <c r="G10749" s="97"/>
      <c r="H10749" s="116"/>
      <c r="I10749" s="116"/>
      <c r="J10749" s="97"/>
      <c r="AD10749" s="476"/>
      <c r="AI10749" s="473"/>
    </row>
    <row r="10750" spans="1:35" s="4" customFormat="1" x14ac:dyDescent="0.25">
      <c r="A10750" s="408">
        <f t="shared" si="161"/>
        <v>10748</v>
      </c>
      <c r="B10750" s="231"/>
      <c r="C10750" s="96"/>
      <c r="D10750" s="408" t="e">
        <f>VLOOKUP(C10750,X$4:Z10751,2,FALSE)</f>
        <v>#N/A</v>
      </c>
      <c r="E10750" s="408" t="e">
        <f>VLOOKUP(C10750,X$4:Z10751,3,FALSE)</f>
        <v>#N/A</v>
      </c>
      <c r="F10750" s="97"/>
      <c r="G10750" s="97"/>
      <c r="H10750" s="116"/>
      <c r="I10750" s="116"/>
      <c r="J10750" s="97"/>
      <c r="AD10750" s="476"/>
      <c r="AI10750" s="473"/>
    </row>
    <row r="10751" spans="1:35" s="4" customFormat="1" x14ac:dyDescent="0.25">
      <c r="A10751" s="408">
        <f t="shared" si="161"/>
        <v>10749</v>
      </c>
      <c r="B10751" s="231"/>
      <c r="C10751" s="96"/>
      <c r="D10751" s="408" t="e">
        <f>VLOOKUP(C10751,X$4:Z10752,2,FALSE)</f>
        <v>#N/A</v>
      </c>
      <c r="E10751" s="408" t="e">
        <f>VLOOKUP(C10751,X$4:Z10752,3,FALSE)</f>
        <v>#N/A</v>
      </c>
      <c r="F10751" s="97"/>
      <c r="G10751" s="97"/>
      <c r="H10751" s="116"/>
      <c r="I10751" s="116"/>
      <c r="J10751" s="97"/>
      <c r="AD10751" s="476"/>
      <c r="AI10751" s="473"/>
    </row>
    <row r="10752" spans="1:35" s="4" customFormat="1" x14ac:dyDescent="0.25">
      <c r="A10752" s="408">
        <f t="shared" si="161"/>
        <v>10750</v>
      </c>
      <c r="B10752" s="231"/>
      <c r="C10752" s="96"/>
      <c r="D10752" s="408" t="e">
        <f>VLOOKUP(C10752,X$4:Z10753,2,FALSE)</f>
        <v>#N/A</v>
      </c>
      <c r="E10752" s="408" t="e">
        <f>VLOOKUP(C10752,X$4:Z10753,3,FALSE)</f>
        <v>#N/A</v>
      </c>
      <c r="F10752" s="97"/>
      <c r="G10752" s="97"/>
      <c r="H10752" s="116"/>
      <c r="I10752" s="116"/>
      <c r="J10752" s="97"/>
      <c r="AD10752" s="476"/>
      <c r="AI10752" s="473"/>
    </row>
    <row r="10753" spans="1:35" s="4" customFormat="1" x14ac:dyDescent="0.25">
      <c r="A10753" s="408">
        <f t="shared" si="161"/>
        <v>10751</v>
      </c>
      <c r="B10753" s="231"/>
      <c r="C10753" s="96"/>
      <c r="D10753" s="408" t="e">
        <f>VLOOKUP(C10753,X$4:Z10754,2,FALSE)</f>
        <v>#N/A</v>
      </c>
      <c r="E10753" s="408" t="e">
        <f>VLOOKUP(C10753,X$4:Z10754,3,FALSE)</f>
        <v>#N/A</v>
      </c>
      <c r="F10753" s="97"/>
      <c r="G10753" s="97"/>
      <c r="H10753" s="116"/>
      <c r="I10753" s="116"/>
      <c r="J10753" s="97"/>
      <c r="AD10753" s="476"/>
      <c r="AI10753" s="473"/>
    </row>
    <row r="10754" spans="1:35" s="4" customFormat="1" x14ac:dyDescent="0.25">
      <c r="A10754" s="408">
        <f t="shared" si="161"/>
        <v>10752</v>
      </c>
      <c r="B10754" s="231"/>
      <c r="C10754" s="96"/>
      <c r="D10754" s="408" t="e">
        <f>VLOOKUP(C10754,X$4:Z10755,2,FALSE)</f>
        <v>#N/A</v>
      </c>
      <c r="E10754" s="408" t="e">
        <f>VLOOKUP(C10754,X$4:Z10755,3,FALSE)</f>
        <v>#N/A</v>
      </c>
      <c r="F10754" s="97"/>
      <c r="G10754" s="97"/>
      <c r="H10754" s="116"/>
      <c r="I10754" s="116"/>
      <c r="J10754" s="97"/>
      <c r="AD10754" s="476"/>
      <c r="AI10754" s="473"/>
    </row>
    <row r="10755" spans="1:35" s="4" customFormat="1" x14ac:dyDescent="0.25">
      <c r="A10755" s="408">
        <f t="shared" si="161"/>
        <v>10753</v>
      </c>
      <c r="B10755" s="231"/>
      <c r="C10755" s="96"/>
      <c r="D10755" s="408" t="e">
        <f>VLOOKUP(C10755,X$4:Z10756,2,FALSE)</f>
        <v>#N/A</v>
      </c>
      <c r="E10755" s="408" t="e">
        <f>VLOOKUP(C10755,X$4:Z10756,3,FALSE)</f>
        <v>#N/A</v>
      </c>
      <c r="F10755" s="97"/>
      <c r="G10755" s="97"/>
      <c r="H10755" s="116"/>
      <c r="I10755" s="116"/>
      <c r="J10755" s="97"/>
      <c r="AD10755" s="476"/>
      <c r="AI10755" s="473"/>
    </row>
    <row r="10756" spans="1:35" s="4" customFormat="1" x14ac:dyDescent="0.25">
      <c r="A10756" s="408">
        <f t="shared" si="161"/>
        <v>10754</v>
      </c>
      <c r="B10756" s="231"/>
      <c r="C10756" s="96"/>
      <c r="D10756" s="408" t="e">
        <f>VLOOKUP(C10756,X$4:Z10757,2,FALSE)</f>
        <v>#N/A</v>
      </c>
      <c r="E10756" s="408" t="e">
        <f>VLOOKUP(C10756,X$4:Z10757,3,FALSE)</f>
        <v>#N/A</v>
      </c>
      <c r="F10756" s="97"/>
      <c r="G10756" s="97"/>
      <c r="H10756" s="116"/>
      <c r="I10756" s="116"/>
      <c r="J10756" s="97"/>
      <c r="AD10756" s="476"/>
      <c r="AI10756" s="473"/>
    </row>
    <row r="10757" spans="1:35" s="4" customFormat="1" x14ac:dyDescent="0.25">
      <c r="A10757" s="408">
        <f t="shared" si="161"/>
        <v>10755</v>
      </c>
      <c r="B10757" s="231"/>
      <c r="C10757" s="96"/>
      <c r="D10757" s="408" t="e">
        <f>VLOOKUP(C10757,X$4:Z10758,2,FALSE)</f>
        <v>#N/A</v>
      </c>
      <c r="E10757" s="408" t="e">
        <f>VLOOKUP(C10757,X$4:Z10758,3,FALSE)</f>
        <v>#N/A</v>
      </c>
      <c r="F10757" s="97"/>
      <c r="G10757" s="97"/>
      <c r="H10757" s="116"/>
      <c r="I10757" s="116"/>
      <c r="J10757" s="97"/>
      <c r="AD10757" s="476"/>
      <c r="AI10757" s="473"/>
    </row>
    <row r="10758" spans="1:35" s="4" customFormat="1" x14ac:dyDescent="0.25">
      <c r="A10758" s="408">
        <f t="shared" si="161"/>
        <v>10756</v>
      </c>
      <c r="B10758" s="231"/>
      <c r="C10758" s="96"/>
      <c r="D10758" s="408" t="e">
        <f>VLOOKUP(C10758,X$4:Z10759,2,FALSE)</f>
        <v>#N/A</v>
      </c>
      <c r="E10758" s="408" t="e">
        <f>VLOOKUP(C10758,X$4:Z10759,3,FALSE)</f>
        <v>#N/A</v>
      </c>
      <c r="F10758" s="97"/>
      <c r="G10758" s="97"/>
      <c r="H10758" s="116"/>
      <c r="I10758" s="116"/>
      <c r="J10758" s="97"/>
      <c r="AD10758" s="476"/>
      <c r="AI10758" s="473"/>
    </row>
    <row r="10759" spans="1:35" s="4" customFormat="1" x14ac:dyDescent="0.25">
      <c r="A10759" s="408">
        <f t="shared" si="161"/>
        <v>10757</v>
      </c>
      <c r="B10759" s="231"/>
      <c r="C10759" s="96"/>
      <c r="D10759" s="408" t="e">
        <f>VLOOKUP(C10759,X$4:Z10760,2,FALSE)</f>
        <v>#N/A</v>
      </c>
      <c r="E10759" s="408" t="e">
        <f>VLOOKUP(C10759,X$4:Z10760,3,FALSE)</f>
        <v>#N/A</v>
      </c>
      <c r="F10759" s="97"/>
      <c r="G10759" s="97"/>
      <c r="H10759" s="116"/>
      <c r="I10759" s="116"/>
      <c r="J10759" s="97"/>
      <c r="AD10759" s="476"/>
      <c r="AI10759" s="473"/>
    </row>
    <row r="10760" spans="1:35" s="4" customFormat="1" x14ac:dyDescent="0.25">
      <c r="A10760" s="408">
        <f t="shared" si="161"/>
        <v>10758</v>
      </c>
      <c r="B10760" s="231"/>
      <c r="C10760" s="96"/>
      <c r="D10760" s="408" t="e">
        <f>VLOOKUP(C10760,X$4:Z10761,2,FALSE)</f>
        <v>#N/A</v>
      </c>
      <c r="E10760" s="408" t="e">
        <f>VLOOKUP(C10760,X$4:Z10761,3,FALSE)</f>
        <v>#N/A</v>
      </c>
      <c r="F10760" s="97"/>
      <c r="G10760" s="97"/>
      <c r="H10760" s="116"/>
      <c r="I10760" s="116"/>
      <c r="J10760" s="97"/>
      <c r="AD10760" s="476"/>
      <c r="AI10760" s="473"/>
    </row>
    <row r="10761" spans="1:35" s="4" customFormat="1" x14ac:dyDescent="0.25">
      <c r="A10761" s="408">
        <f t="shared" si="161"/>
        <v>10759</v>
      </c>
      <c r="B10761" s="231"/>
      <c r="C10761" s="96"/>
      <c r="D10761" s="408" t="e">
        <f>VLOOKUP(C10761,X$4:Z10762,2,FALSE)</f>
        <v>#N/A</v>
      </c>
      <c r="E10761" s="408" t="e">
        <f>VLOOKUP(C10761,X$4:Z10762,3,FALSE)</f>
        <v>#N/A</v>
      </c>
      <c r="F10761" s="97"/>
      <c r="G10761" s="97"/>
      <c r="H10761" s="116"/>
      <c r="I10761" s="116"/>
      <c r="J10761" s="97"/>
      <c r="AD10761" s="476"/>
      <c r="AI10761" s="473"/>
    </row>
    <row r="10762" spans="1:35" s="4" customFormat="1" x14ac:dyDescent="0.25">
      <c r="A10762" s="408">
        <f t="shared" si="161"/>
        <v>10760</v>
      </c>
      <c r="B10762" s="231"/>
      <c r="C10762" s="96"/>
      <c r="D10762" s="408" t="e">
        <f>VLOOKUP(C10762,X$4:Z10763,2,FALSE)</f>
        <v>#N/A</v>
      </c>
      <c r="E10762" s="408" t="e">
        <f>VLOOKUP(C10762,X$4:Z10763,3,FALSE)</f>
        <v>#N/A</v>
      </c>
      <c r="F10762" s="97"/>
      <c r="G10762" s="97"/>
      <c r="H10762" s="116"/>
      <c r="I10762" s="116"/>
      <c r="J10762" s="97"/>
      <c r="AD10762" s="476"/>
      <c r="AI10762" s="473"/>
    </row>
    <row r="10763" spans="1:35" s="4" customFormat="1" x14ac:dyDescent="0.25">
      <c r="A10763" s="408">
        <f t="shared" si="161"/>
        <v>10761</v>
      </c>
      <c r="B10763" s="231"/>
      <c r="C10763" s="96"/>
      <c r="D10763" s="408" t="e">
        <f>VLOOKUP(C10763,X$4:Z10764,2,FALSE)</f>
        <v>#N/A</v>
      </c>
      <c r="E10763" s="408" t="e">
        <f>VLOOKUP(C10763,X$4:Z10764,3,FALSE)</f>
        <v>#N/A</v>
      </c>
      <c r="F10763" s="97"/>
      <c r="G10763" s="97"/>
      <c r="H10763" s="116"/>
      <c r="I10763" s="116"/>
      <c r="J10763" s="97"/>
      <c r="AD10763" s="476"/>
      <c r="AI10763" s="473"/>
    </row>
    <row r="10764" spans="1:35" s="4" customFormat="1" x14ac:dyDescent="0.25">
      <c r="A10764" s="408">
        <f t="shared" si="161"/>
        <v>10762</v>
      </c>
      <c r="B10764" s="231"/>
      <c r="C10764" s="96"/>
      <c r="D10764" s="408" t="e">
        <f>VLOOKUP(C10764,X$4:Z10765,2,FALSE)</f>
        <v>#N/A</v>
      </c>
      <c r="E10764" s="408" t="e">
        <f>VLOOKUP(C10764,X$4:Z10765,3,FALSE)</f>
        <v>#N/A</v>
      </c>
      <c r="F10764" s="97"/>
      <c r="G10764" s="97"/>
      <c r="H10764" s="116"/>
      <c r="I10764" s="116"/>
      <c r="J10764" s="97"/>
      <c r="AD10764" s="476"/>
      <c r="AI10764" s="473"/>
    </row>
    <row r="10765" spans="1:35" s="4" customFormat="1" x14ac:dyDescent="0.25">
      <c r="A10765" s="408">
        <f t="shared" si="161"/>
        <v>10763</v>
      </c>
      <c r="B10765" s="231"/>
      <c r="C10765" s="96"/>
      <c r="D10765" s="408" t="e">
        <f>VLOOKUP(C10765,X$4:Z10766,2,FALSE)</f>
        <v>#N/A</v>
      </c>
      <c r="E10765" s="408" t="e">
        <f>VLOOKUP(C10765,X$4:Z10766,3,FALSE)</f>
        <v>#N/A</v>
      </c>
      <c r="F10765" s="97"/>
      <c r="G10765" s="97"/>
      <c r="H10765" s="116"/>
      <c r="I10765" s="116"/>
      <c r="J10765" s="97"/>
      <c r="AD10765" s="476"/>
      <c r="AI10765" s="473"/>
    </row>
    <row r="10766" spans="1:35" s="4" customFormat="1" x14ac:dyDescent="0.25">
      <c r="A10766" s="408">
        <f t="shared" si="161"/>
        <v>10764</v>
      </c>
      <c r="B10766" s="231"/>
      <c r="C10766" s="96"/>
      <c r="D10766" s="408" t="e">
        <f>VLOOKUP(C10766,X$4:Z10767,2,FALSE)</f>
        <v>#N/A</v>
      </c>
      <c r="E10766" s="408" t="e">
        <f>VLOOKUP(C10766,X$4:Z10767,3,FALSE)</f>
        <v>#N/A</v>
      </c>
      <c r="F10766" s="97"/>
      <c r="G10766" s="97"/>
      <c r="H10766" s="116"/>
      <c r="I10766" s="116"/>
      <c r="J10766" s="97"/>
      <c r="AD10766" s="476"/>
      <c r="AI10766" s="473"/>
    </row>
    <row r="10767" spans="1:35" s="4" customFormat="1" x14ac:dyDescent="0.25">
      <c r="A10767" s="408">
        <f t="shared" si="161"/>
        <v>10765</v>
      </c>
      <c r="B10767" s="231"/>
      <c r="C10767" s="96"/>
      <c r="D10767" s="408" t="e">
        <f>VLOOKUP(C10767,X$4:Z10768,2,FALSE)</f>
        <v>#N/A</v>
      </c>
      <c r="E10767" s="408" t="e">
        <f>VLOOKUP(C10767,X$4:Z10768,3,FALSE)</f>
        <v>#N/A</v>
      </c>
      <c r="F10767" s="97"/>
      <c r="G10767" s="97"/>
      <c r="H10767" s="116"/>
      <c r="I10767" s="116"/>
      <c r="J10767" s="97"/>
      <c r="AD10767" s="476"/>
      <c r="AI10767" s="473"/>
    </row>
    <row r="10768" spans="1:35" s="4" customFormat="1" x14ac:dyDescent="0.25">
      <c r="A10768" s="408">
        <f t="shared" si="161"/>
        <v>10766</v>
      </c>
      <c r="B10768" s="231"/>
      <c r="C10768" s="96"/>
      <c r="D10768" s="408" t="e">
        <f>VLOOKUP(C10768,X$4:Z10769,2,FALSE)</f>
        <v>#N/A</v>
      </c>
      <c r="E10768" s="408" t="e">
        <f>VLOOKUP(C10768,X$4:Z10769,3,FALSE)</f>
        <v>#N/A</v>
      </c>
      <c r="F10768" s="97"/>
      <c r="G10768" s="97"/>
      <c r="H10768" s="116"/>
      <c r="I10768" s="116"/>
      <c r="J10768" s="97"/>
      <c r="AD10768" s="476"/>
      <c r="AI10768" s="473"/>
    </row>
    <row r="10769" spans="1:35" s="4" customFormat="1" x14ac:dyDescent="0.25">
      <c r="A10769" s="408">
        <f t="shared" si="161"/>
        <v>10767</v>
      </c>
      <c r="B10769" s="231"/>
      <c r="C10769" s="96"/>
      <c r="D10769" s="408" t="e">
        <f>VLOOKUP(C10769,X$4:Z10770,2,FALSE)</f>
        <v>#N/A</v>
      </c>
      <c r="E10769" s="408" t="e">
        <f>VLOOKUP(C10769,X$4:Z10770,3,FALSE)</f>
        <v>#N/A</v>
      </c>
      <c r="F10769" s="97"/>
      <c r="G10769" s="97"/>
      <c r="H10769" s="116"/>
      <c r="I10769" s="116"/>
      <c r="J10769" s="97"/>
      <c r="AD10769" s="476"/>
      <c r="AI10769" s="473"/>
    </row>
    <row r="10770" spans="1:35" s="4" customFormat="1" x14ac:dyDescent="0.25">
      <c r="A10770" s="408">
        <f t="shared" si="161"/>
        <v>10768</v>
      </c>
      <c r="B10770" s="231"/>
      <c r="C10770" s="96"/>
      <c r="D10770" s="408" t="e">
        <f>VLOOKUP(C10770,X$4:Z10771,2,FALSE)</f>
        <v>#N/A</v>
      </c>
      <c r="E10770" s="408" t="e">
        <f>VLOOKUP(C10770,X$4:Z10771,3,FALSE)</f>
        <v>#N/A</v>
      </c>
      <c r="F10770" s="97"/>
      <c r="G10770" s="97"/>
      <c r="H10770" s="116"/>
      <c r="I10770" s="116"/>
      <c r="J10770" s="97"/>
      <c r="AD10770" s="476"/>
      <c r="AI10770" s="473"/>
    </row>
    <row r="10771" spans="1:35" s="4" customFormat="1" x14ac:dyDescent="0.25">
      <c r="A10771" s="408">
        <f t="shared" si="161"/>
        <v>10769</v>
      </c>
      <c r="B10771" s="231"/>
      <c r="C10771" s="96"/>
      <c r="D10771" s="408" t="e">
        <f>VLOOKUP(C10771,X$4:Z10772,2,FALSE)</f>
        <v>#N/A</v>
      </c>
      <c r="E10771" s="408" t="e">
        <f>VLOOKUP(C10771,X$4:Z10772,3,FALSE)</f>
        <v>#N/A</v>
      </c>
      <c r="F10771" s="97"/>
      <c r="G10771" s="97"/>
      <c r="H10771" s="116"/>
      <c r="I10771" s="116"/>
      <c r="J10771" s="97"/>
      <c r="AD10771" s="476"/>
      <c r="AI10771" s="473"/>
    </row>
    <row r="10772" spans="1:35" s="4" customFormat="1" x14ac:dyDescent="0.25">
      <c r="A10772" s="408">
        <f t="shared" si="161"/>
        <v>10770</v>
      </c>
      <c r="B10772" s="231"/>
      <c r="C10772" s="96"/>
      <c r="D10772" s="408" t="e">
        <f>VLOOKUP(C10772,X$4:Z10773,2,FALSE)</f>
        <v>#N/A</v>
      </c>
      <c r="E10772" s="408" t="e">
        <f>VLOOKUP(C10772,X$4:Z10773,3,FALSE)</f>
        <v>#N/A</v>
      </c>
      <c r="F10772" s="97"/>
      <c r="G10772" s="97"/>
      <c r="H10772" s="116"/>
      <c r="I10772" s="116"/>
      <c r="J10772" s="97"/>
      <c r="AD10772" s="476"/>
      <c r="AI10772" s="473"/>
    </row>
    <row r="10773" spans="1:35" s="4" customFormat="1" x14ac:dyDescent="0.25">
      <c r="A10773" s="408">
        <f t="shared" si="161"/>
        <v>10771</v>
      </c>
      <c r="B10773" s="231"/>
      <c r="C10773" s="96"/>
      <c r="D10773" s="408" t="e">
        <f>VLOOKUP(C10773,X$4:Z10774,2,FALSE)</f>
        <v>#N/A</v>
      </c>
      <c r="E10773" s="408" t="e">
        <f>VLOOKUP(C10773,X$4:Z10774,3,FALSE)</f>
        <v>#N/A</v>
      </c>
      <c r="F10773" s="97"/>
      <c r="G10773" s="97"/>
      <c r="H10773" s="116"/>
      <c r="I10773" s="116"/>
      <c r="J10773" s="97"/>
      <c r="AD10773" s="476"/>
      <c r="AI10773" s="473"/>
    </row>
    <row r="10774" spans="1:35" s="4" customFormat="1" x14ac:dyDescent="0.25">
      <c r="A10774" s="408">
        <f t="shared" si="161"/>
        <v>10772</v>
      </c>
      <c r="B10774" s="231"/>
      <c r="C10774" s="96"/>
      <c r="D10774" s="408" t="e">
        <f>VLOOKUP(C10774,X$4:Z10775,2,FALSE)</f>
        <v>#N/A</v>
      </c>
      <c r="E10774" s="408" t="e">
        <f>VLOOKUP(C10774,X$4:Z10775,3,FALSE)</f>
        <v>#N/A</v>
      </c>
      <c r="F10774" s="97"/>
      <c r="G10774" s="97"/>
      <c r="H10774" s="116"/>
      <c r="I10774" s="116"/>
      <c r="J10774" s="97"/>
      <c r="AD10774" s="476"/>
      <c r="AI10774" s="473"/>
    </row>
    <row r="10775" spans="1:35" s="4" customFormat="1" x14ac:dyDescent="0.25">
      <c r="A10775" s="408">
        <f t="shared" si="161"/>
        <v>10773</v>
      </c>
      <c r="B10775" s="231"/>
      <c r="C10775" s="96"/>
      <c r="D10775" s="408" t="e">
        <f>VLOOKUP(C10775,X$4:Z10776,2,FALSE)</f>
        <v>#N/A</v>
      </c>
      <c r="E10775" s="408" t="e">
        <f>VLOOKUP(C10775,X$4:Z10776,3,FALSE)</f>
        <v>#N/A</v>
      </c>
      <c r="F10775" s="97"/>
      <c r="G10775" s="97"/>
      <c r="H10775" s="116"/>
      <c r="I10775" s="116"/>
      <c r="J10775" s="97"/>
      <c r="AD10775" s="476"/>
      <c r="AI10775" s="473"/>
    </row>
    <row r="10776" spans="1:35" s="4" customFormat="1" x14ac:dyDescent="0.25">
      <c r="A10776" s="408">
        <f t="shared" si="161"/>
        <v>10774</v>
      </c>
      <c r="B10776" s="231"/>
      <c r="C10776" s="96"/>
      <c r="D10776" s="408" t="e">
        <f>VLOOKUP(C10776,X$4:Z10777,2,FALSE)</f>
        <v>#N/A</v>
      </c>
      <c r="E10776" s="408" t="e">
        <f>VLOOKUP(C10776,X$4:Z10777,3,FALSE)</f>
        <v>#N/A</v>
      </c>
      <c r="F10776" s="97"/>
      <c r="G10776" s="97"/>
      <c r="H10776" s="116"/>
      <c r="I10776" s="116"/>
      <c r="J10776" s="97"/>
      <c r="AD10776" s="476"/>
      <c r="AI10776" s="473"/>
    </row>
    <row r="10777" spans="1:35" s="4" customFormat="1" x14ac:dyDescent="0.25">
      <c r="A10777" s="408">
        <f t="shared" si="161"/>
        <v>10775</v>
      </c>
      <c r="B10777" s="231"/>
      <c r="C10777" s="96"/>
      <c r="D10777" s="408" t="e">
        <f>VLOOKUP(C10777,X$4:Z10778,2,FALSE)</f>
        <v>#N/A</v>
      </c>
      <c r="E10777" s="408" t="e">
        <f>VLOOKUP(C10777,X$4:Z10778,3,FALSE)</f>
        <v>#N/A</v>
      </c>
      <c r="F10777" s="97"/>
      <c r="G10777" s="97"/>
      <c r="H10777" s="116"/>
      <c r="I10777" s="116"/>
      <c r="J10777" s="97"/>
      <c r="AD10777" s="476"/>
      <c r="AI10777" s="473"/>
    </row>
    <row r="10778" spans="1:35" s="4" customFormat="1" x14ac:dyDescent="0.25">
      <c r="A10778" s="408">
        <f t="shared" si="161"/>
        <v>10776</v>
      </c>
      <c r="B10778" s="231"/>
      <c r="C10778" s="96"/>
      <c r="D10778" s="408" t="e">
        <f>VLOOKUP(C10778,X$4:Z10779,2,FALSE)</f>
        <v>#N/A</v>
      </c>
      <c r="E10778" s="408" t="e">
        <f>VLOOKUP(C10778,X$4:Z10779,3,FALSE)</f>
        <v>#N/A</v>
      </c>
      <c r="F10778" s="97"/>
      <c r="G10778" s="97"/>
      <c r="H10778" s="116"/>
      <c r="I10778" s="116"/>
      <c r="J10778" s="97"/>
      <c r="AD10778" s="476"/>
      <c r="AI10778" s="473"/>
    </row>
    <row r="10779" spans="1:35" s="4" customFormat="1" x14ac:dyDescent="0.25">
      <c r="A10779" s="408">
        <f t="shared" si="161"/>
        <v>10777</v>
      </c>
      <c r="B10779" s="231"/>
      <c r="C10779" s="96"/>
      <c r="D10779" s="408" t="e">
        <f>VLOOKUP(C10779,X$4:Z10780,2,FALSE)</f>
        <v>#N/A</v>
      </c>
      <c r="E10779" s="408" t="e">
        <f>VLOOKUP(C10779,X$4:Z10780,3,FALSE)</f>
        <v>#N/A</v>
      </c>
      <c r="F10779" s="97"/>
      <c r="G10779" s="97"/>
      <c r="H10779" s="116"/>
      <c r="I10779" s="116"/>
      <c r="J10779" s="97"/>
      <c r="AD10779" s="476"/>
      <c r="AI10779" s="473"/>
    </row>
    <row r="10780" spans="1:35" s="4" customFormat="1" x14ac:dyDescent="0.25">
      <c r="A10780" s="408">
        <f t="shared" si="161"/>
        <v>10778</v>
      </c>
      <c r="B10780" s="231"/>
      <c r="C10780" s="96"/>
      <c r="D10780" s="408" t="e">
        <f>VLOOKUP(C10780,X$4:Z10781,2,FALSE)</f>
        <v>#N/A</v>
      </c>
      <c r="E10780" s="408" t="e">
        <f>VLOOKUP(C10780,X$4:Z10781,3,FALSE)</f>
        <v>#N/A</v>
      </c>
      <c r="F10780" s="97"/>
      <c r="G10780" s="97"/>
      <c r="H10780" s="116"/>
      <c r="I10780" s="116"/>
      <c r="J10780" s="97"/>
      <c r="AD10780" s="476"/>
      <c r="AI10780" s="473"/>
    </row>
    <row r="10781" spans="1:35" s="4" customFormat="1" x14ac:dyDescent="0.25">
      <c r="A10781" s="408">
        <f t="shared" si="161"/>
        <v>10779</v>
      </c>
      <c r="B10781" s="231"/>
      <c r="C10781" s="96"/>
      <c r="D10781" s="408" t="e">
        <f>VLOOKUP(C10781,X$4:Z10782,2,FALSE)</f>
        <v>#N/A</v>
      </c>
      <c r="E10781" s="408" t="e">
        <f>VLOOKUP(C10781,X$4:Z10782,3,FALSE)</f>
        <v>#N/A</v>
      </c>
      <c r="F10781" s="97"/>
      <c r="G10781" s="97"/>
      <c r="H10781" s="116"/>
      <c r="I10781" s="116"/>
      <c r="J10781" s="97"/>
      <c r="AD10781" s="476"/>
      <c r="AI10781" s="473"/>
    </row>
    <row r="10782" spans="1:35" s="4" customFormat="1" x14ac:dyDescent="0.25">
      <c r="A10782" s="408">
        <f t="shared" si="161"/>
        <v>10780</v>
      </c>
      <c r="B10782" s="231"/>
      <c r="C10782" s="96"/>
      <c r="D10782" s="408" t="e">
        <f>VLOOKUP(C10782,X$4:Z10783,2,FALSE)</f>
        <v>#N/A</v>
      </c>
      <c r="E10782" s="408" t="e">
        <f>VLOOKUP(C10782,X$4:Z10783,3,FALSE)</f>
        <v>#N/A</v>
      </c>
      <c r="F10782" s="97"/>
      <c r="G10782" s="97"/>
      <c r="H10782" s="116"/>
      <c r="I10782" s="116"/>
      <c r="J10782" s="97"/>
      <c r="AD10782" s="476"/>
      <c r="AI10782" s="473"/>
    </row>
    <row r="10783" spans="1:35" s="4" customFormat="1" x14ac:dyDescent="0.25">
      <c r="A10783" s="408">
        <f t="shared" si="161"/>
        <v>10781</v>
      </c>
      <c r="B10783" s="231"/>
      <c r="C10783" s="96"/>
      <c r="D10783" s="408" t="e">
        <f>VLOOKUP(C10783,X$4:Z10784,2,FALSE)</f>
        <v>#N/A</v>
      </c>
      <c r="E10783" s="408" t="e">
        <f>VLOOKUP(C10783,X$4:Z10784,3,FALSE)</f>
        <v>#N/A</v>
      </c>
      <c r="F10783" s="97"/>
      <c r="G10783" s="97"/>
      <c r="H10783" s="116"/>
      <c r="I10783" s="116"/>
      <c r="J10783" s="97"/>
      <c r="AD10783" s="476"/>
      <c r="AI10783" s="473"/>
    </row>
    <row r="10784" spans="1:35" s="4" customFormat="1" x14ac:dyDescent="0.25">
      <c r="A10784" s="408">
        <f t="shared" si="161"/>
        <v>10782</v>
      </c>
      <c r="B10784" s="231"/>
      <c r="C10784" s="96"/>
      <c r="D10784" s="408" t="e">
        <f>VLOOKUP(C10784,X$4:Z10785,2,FALSE)</f>
        <v>#N/A</v>
      </c>
      <c r="E10784" s="408" t="e">
        <f>VLOOKUP(C10784,X$4:Z10785,3,FALSE)</f>
        <v>#N/A</v>
      </c>
      <c r="F10784" s="97"/>
      <c r="G10784" s="97"/>
      <c r="H10784" s="116"/>
      <c r="I10784" s="116"/>
      <c r="J10784" s="97"/>
      <c r="AD10784" s="476"/>
      <c r="AI10784" s="473"/>
    </row>
    <row r="10785" spans="1:35" s="4" customFormat="1" x14ac:dyDescent="0.25">
      <c r="A10785" s="408">
        <f t="shared" si="161"/>
        <v>10783</v>
      </c>
      <c r="B10785" s="231"/>
      <c r="C10785" s="96"/>
      <c r="D10785" s="408" t="e">
        <f>VLOOKUP(C10785,X$4:Z10786,2,FALSE)</f>
        <v>#N/A</v>
      </c>
      <c r="E10785" s="408" t="e">
        <f>VLOOKUP(C10785,X$4:Z10786,3,FALSE)</f>
        <v>#N/A</v>
      </c>
      <c r="F10785" s="97"/>
      <c r="G10785" s="97"/>
      <c r="H10785" s="116"/>
      <c r="I10785" s="116"/>
      <c r="J10785" s="97"/>
      <c r="AD10785" s="476"/>
      <c r="AI10785" s="473"/>
    </row>
    <row r="10786" spans="1:35" s="4" customFormat="1" x14ac:dyDescent="0.25">
      <c r="A10786" s="408">
        <f t="shared" si="161"/>
        <v>10784</v>
      </c>
      <c r="B10786" s="231"/>
      <c r="C10786" s="96"/>
      <c r="D10786" s="408" t="e">
        <f>VLOOKUP(C10786,X$4:Z10787,2,FALSE)</f>
        <v>#N/A</v>
      </c>
      <c r="E10786" s="408" t="e">
        <f>VLOOKUP(C10786,X$4:Z10787,3,FALSE)</f>
        <v>#N/A</v>
      </c>
      <c r="F10786" s="97"/>
      <c r="G10786" s="97"/>
      <c r="H10786" s="116"/>
      <c r="I10786" s="116"/>
      <c r="J10786" s="97"/>
      <c r="AD10786" s="476"/>
      <c r="AI10786" s="473"/>
    </row>
    <row r="10787" spans="1:35" s="4" customFormat="1" x14ac:dyDescent="0.25">
      <c r="A10787" s="408">
        <f t="shared" si="161"/>
        <v>10785</v>
      </c>
      <c r="B10787" s="231"/>
      <c r="C10787" s="96"/>
      <c r="D10787" s="408" t="e">
        <f>VLOOKUP(C10787,X$4:Z10788,2,FALSE)</f>
        <v>#N/A</v>
      </c>
      <c r="E10787" s="408" t="e">
        <f>VLOOKUP(C10787,X$4:Z10788,3,FALSE)</f>
        <v>#N/A</v>
      </c>
      <c r="F10787" s="97"/>
      <c r="G10787" s="97"/>
      <c r="H10787" s="116"/>
      <c r="I10787" s="116"/>
      <c r="J10787" s="97"/>
      <c r="AD10787" s="476"/>
      <c r="AI10787" s="473"/>
    </row>
    <row r="10788" spans="1:35" s="4" customFormat="1" x14ac:dyDescent="0.25">
      <c r="A10788" s="408">
        <f t="shared" ref="A10788:A10851" si="162">ROW()-2</f>
        <v>10786</v>
      </c>
      <c r="B10788" s="231"/>
      <c r="C10788" s="96"/>
      <c r="D10788" s="408" t="e">
        <f>VLOOKUP(C10788,X$4:Z10789,2,FALSE)</f>
        <v>#N/A</v>
      </c>
      <c r="E10788" s="408" t="e">
        <f>VLOOKUP(C10788,X$4:Z10789,3,FALSE)</f>
        <v>#N/A</v>
      </c>
      <c r="F10788" s="97"/>
      <c r="G10788" s="97"/>
      <c r="H10788" s="116"/>
      <c r="I10788" s="116"/>
      <c r="J10788" s="97"/>
      <c r="AD10788" s="476"/>
      <c r="AI10788" s="473"/>
    </row>
    <row r="10789" spans="1:35" s="4" customFormat="1" x14ac:dyDescent="0.25">
      <c r="A10789" s="408">
        <f t="shared" si="162"/>
        <v>10787</v>
      </c>
      <c r="B10789" s="231"/>
      <c r="C10789" s="96"/>
      <c r="D10789" s="408" t="e">
        <f>VLOOKUP(C10789,X$4:Z10790,2,FALSE)</f>
        <v>#N/A</v>
      </c>
      <c r="E10789" s="408" t="e">
        <f>VLOOKUP(C10789,X$4:Z10790,3,FALSE)</f>
        <v>#N/A</v>
      </c>
      <c r="F10789" s="97"/>
      <c r="G10789" s="97"/>
      <c r="H10789" s="116"/>
      <c r="I10789" s="116"/>
      <c r="J10789" s="97"/>
      <c r="AD10789" s="476"/>
      <c r="AI10789" s="473"/>
    </row>
    <row r="10790" spans="1:35" s="4" customFormat="1" x14ac:dyDescent="0.25">
      <c r="A10790" s="408">
        <f t="shared" si="162"/>
        <v>10788</v>
      </c>
      <c r="B10790" s="231"/>
      <c r="C10790" s="96"/>
      <c r="D10790" s="408" t="e">
        <f>VLOOKUP(C10790,X$4:Z10791,2,FALSE)</f>
        <v>#N/A</v>
      </c>
      <c r="E10790" s="408" t="e">
        <f>VLOOKUP(C10790,X$4:Z10791,3,FALSE)</f>
        <v>#N/A</v>
      </c>
      <c r="F10790" s="97"/>
      <c r="G10790" s="97"/>
      <c r="H10790" s="116"/>
      <c r="I10790" s="116"/>
      <c r="J10790" s="97"/>
      <c r="AD10790" s="476"/>
      <c r="AI10790" s="473"/>
    </row>
    <row r="10791" spans="1:35" s="4" customFormat="1" x14ac:dyDescent="0.25">
      <c r="A10791" s="408">
        <f t="shared" si="162"/>
        <v>10789</v>
      </c>
      <c r="B10791" s="231"/>
      <c r="C10791" s="96"/>
      <c r="D10791" s="408" t="e">
        <f>VLOOKUP(C10791,X$4:Z10792,2,FALSE)</f>
        <v>#N/A</v>
      </c>
      <c r="E10791" s="408" t="e">
        <f>VLOOKUP(C10791,X$4:Z10792,3,FALSE)</f>
        <v>#N/A</v>
      </c>
      <c r="F10791" s="97"/>
      <c r="G10791" s="97"/>
      <c r="H10791" s="116"/>
      <c r="I10791" s="116"/>
      <c r="J10791" s="97"/>
      <c r="AD10791" s="476"/>
      <c r="AI10791" s="473"/>
    </row>
    <row r="10792" spans="1:35" s="4" customFormat="1" x14ac:dyDescent="0.25">
      <c r="A10792" s="408">
        <f t="shared" si="162"/>
        <v>10790</v>
      </c>
      <c r="B10792" s="231"/>
      <c r="C10792" s="96"/>
      <c r="D10792" s="408" t="e">
        <f>VLOOKUP(C10792,X$4:Z10793,2,FALSE)</f>
        <v>#N/A</v>
      </c>
      <c r="E10792" s="408" t="e">
        <f>VLOOKUP(C10792,X$4:Z10793,3,FALSE)</f>
        <v>#N/A</v>
      </c>
      <c r="F10792" s="97"/>
      <c r="G10792" s="97"/>
      <c r="H10792" s="116"/>
      <c r="I10792" s="116"/>
      <c r="J10792" s="97"/>
      <c r="AD10792" s="476"/>
      <c r="AI10792" s="473"/>
    </row>
    <row r="10793" spans="1:35" s="4" customFormat="1" x14ac:dyDescent="0.25">
      <c r="A10793" s="408">
        <f t="shared" si="162"/>
        <v>10791</v>
      </c>
      <c r="B10793" s="231"/>
      <c r="C10793" s="96"/>
      <c r="D10793" s="408" t="e">
        <f>VLOOKUP(C10793,X$4:Z10794,2,FALSE)</f>
        <v>#N/A</v>
      </c>
      <c r="E10793" s="408" t="e">
        <f>VLOOKUP(C10793,X$4:Z10794,3,FALSE)</f>
        <v>#N/A</v>
      </c>
      <c r="F10793" s="97"/>
      <c r="G10793" s="97"/>
      <c r="H10793" s="116"/>
      <c r="I10793" s="116"/>
      <c r="J10793" s="97"/>
      <c r="AD10793" s="476"/>
      <c r="AI10793" s="473"/>
    </row>
    <row r="10794" spans="1:35" s="4" customFormat="1" x14ac:dyDescent="0.25">
      <c r="A10794" s="408">
        <f t="shared" si="162"/>
        <v>10792</v>
      </c>
      <c r="B10794" s="231"/>
      <c r="C10794" s="96"/>
      <c r="D10794" s="408" t="e">
        <f>VLOOKUP(C10794,X$4:Z10795,2,FALSE)</f>
        <v>#N/A</v>
      </c>
      <c r="E10794" s="408" t="e">
        <f>VLOOKUP(C10794,X$4:Z10795,3,FALSE)</f>
        <v>#N/A</v>
      </c>
      <c r="F10794" s="97"/>
      <c r="G10794" s="97"/>
      <c r="H10794" s="116"/>
      <c r="I10794" s="116"/>
      <c r="J10794" s="97"/>
      <c r="AD10794" s="476"/>
      <c r="AI10794" s="473"/>
    </row>
    <row r="10795" spans="1:35" s="4" customFormat="1" x14ac:dyDescent="0.25">
      <c r="A10795" s="408">
        <f t="shared" si="162"/>
        <v>10793</v>
      </c>
      <c r="B10795" s="231"/>
      <c r="C10795" s="96"/>
      <c r="D10795" s="408" t="e">
        <f>VLOOKUP(C10795,X$4:Z10796,2,FALSE)</f>
        <v>#N/A</v>
      </c>
      <c r="E10795" s="408" t="e">
        <f>VLOOKUP(C10795,X$4:Z10796,3,FALSE)</f>
        <v>#N/A</v>
      </c>
      <c r="F10795" s="97"/>
      <c r="G10795" s="97"/>
      <c r="H10795" s="116"/>
      <c r="I10795" s="116"/>
      <c r="J10795" s="97"/>
      <c r="AD10795" s="476"/>
      <c r="AI10795" s="473"/>
    </row>
    <row r="10796" spans="1:35" s="4" customFormat="1" x14ac:dyDescent="0.25">
      <c r="A10796" s="408">
        <f t="shared" si="162"/>
        <v>10794</v>
      </c>
      <c r="B10796" s="231"/>
      <c r="C10796" s="96"/>
      <c r="D10796" s="408" t="e">
        <f>VLOOKUP(C10796,X$4:Z10797,2,FALSE)</f>
        <v>#N/A</v>
      </c>
      <c r="E10796" s="408" t="e">
        <f>VLOOKUP(C10796,X$4:Z10797,3,FALSE)</f>
        <v>#N/A</v>
      </c>
      <c r="F10796" s="97"/>
      <c r="G10796" s="97"/>
      <c r="H10796" s="116"/>
      <c r="I10796" s="116"/>
      <c r="J10796" s="97"/>
      <c r="AD10796" s="476"/>
      <c r="AI10796" s="473"/>
    </row>
    <row r="10797" spans="1:35" s="4" customFormat="1" x14ac:dyDescent="0.25">
      <c r="A10797" s="408">
        <f t="shared" si="162"/>
        <v>10795</v>
      </c>
      <c r="B10797" s="231"/>
      <c r="C10797" s="96"/>
      <c r="D10797" s="408" t="e">
        <f>VLOOKUP(C10797,X$4:Z10798,2,FALSE)</f>
        <v>#N/A</v>
      </c>
      <c r="E10797" s="408" t="e">
        <f>VLOOKUP(C10797,X$4:Z10798,3,FALSE)</f>
        <v>#N/A</v>
      </c>
      <c r="F10797" s="97"/>
      <c r="G10797" s="97"/>
      <c r="H10797" s="116"/>
      <c r="I10797" s="116"/>
      <c r="J10797" s="97"/>
      <c r="AD10797" s="476"/>
      <c r="AI10797" s="473"/>
    </row>
    <row r="10798" spans="1:35" s="4" customFormat="1" x14ac:dyDescent="0.25">
      <c r="A10798" s="408">
        <f t="shared" si="162"/>
        <v>10796</v>
      </c>
      <c r="B10798" s="231"/>
      <c r="C10798" s="96"/>
      <c r="D10798" s="408" t="e">
        <f>VLOOKUP(C10798,X$4:Z10799,2,FALSE)</f>
        <v>#N/A</v>
      </c>
      <c r="E10798" s="408" t="e">
        <f>VLOOKUP(C10798,X$4:Z10799,3,FALSE)</f>
        <v>#N/A</v>
      </c>
      <c r="F10798" s="97"/>
      <c r="G10798" s="97"/>
      <c r="H10798" s="116"/>
      <c r="I10798" s="116"/>
      <c r="J10798" s="97"/>
      <c r="AD10798" s="476"/>
      <c r="AI10798" s="473"/>
    </row>
    <row r="10799" spans="1:35" s="4" customFormat="1" x14ac:dyDescent="0.25">
      <c r="A10799" s="408">
        <f t="shared" si="162"/>
        <v>10797</v>
      </c>
      <c r="B10799" s="231"/>
      <c r="C10799" s="96"/>
      <c r="D10799" s="408" t="e">
        <f>VLOOKUP(C10799,X$4:Z10800,2,FALSE)</f>
        <v>#N/A</v>
      </c>
      <c r="E10799" s="408" t="e">
        <f>VLOOKUP(C10799,X$4:Z10800,3,FALSE)</f>
        <v>#N/A</v>
      </c>
      <c r="F10799" s="97"/>
      <c r="G10799" s="97"/>
      <c r="H10799" s="116"/>
      <c r="I10799" s="116"/>
      <c r="J10799" s="97"/>
      <c r="AD10799" s="476"/>
      <c r="AI10799" s="473"/>
    </row>
    <row r="10800" spans="1:35" s="4" customFormat="1" x14ac:dyDescent="0.25">
      <c r="A10800" s="408">
        <f t="shared" si="162"/>
        <v>10798</v>
      </c>
      <c r="B10800" s="231"/>
      <c r="C10800" s="96"/>
      <c r="D10800" s="408" t="e">
        <f>VLOOKUP(C10800,X$4:Z10801,2,FALSE)</f>
        <v>#N/A</v>
      </c>
      <c r="E10800" s="408" t="e">
        <f>VLOOKUP(C10800,X$4:Z10801,3,FALSE)</f>
        <v>#N/A</v>
      </c>
      <c r="F10800" s="97"/>
      <c r="G10800" s="97"/>
      <c r="H10800" s="116"/>
      <c r="I10800" s="116"/>
      <c r="J10800" s="97"/>
      <c r="AD10800" s="476"/>
      <c r="AI10800" s="473"/>
    </row>
    <row r="10801" spans="1:35" s="4" customFormat="1" x14ac:dyDescent="0.25">
      <c r="A10801" s="408">
        <f t="shared" si="162"/>
        <v>10799</v>
      </c>
      <c r="B10801" s="231"/>
      <c r="C10801" s="96"/>
      <c r="D10801" s="408" t="e">
        <f>VLOOKUP(C10801,X$4:Z10802,2,FALSE)</f>
        <v>#N/A</v>
      </c>
      <c r="E10801" s="408" t="e">
        <f>VLOOKUP(C10801,X$4:Z10802,3,FALSE)</f>
        <v>#N/A</v>
      </c>
      <c r="F10801" s="97"/>
      <c r="G10801" s="97"/>
      <c r="H10801" s="116"/>
      <c r="I10801" s="116"/>
      <c r="J10801" s="97"/>
      <c r="AD10801" s="476"/>
      <c r="AI10801" s="473"/>
    </row>
    <row r="10802" spans="1:35" s="4" customFormat="1" x14ac:dyDescent="0.25">
      <c r="A10802" s="408">
        <f t="shared" si="162"/>
        <v>10800</v>
      </c>
      <c r="B10802" s="231"/>
      <c r="C10802" s="96"/>
      <c r="D10802" s="408" t="e">
        <f>VLOOKUP(C10802,X$4:Z10803,2,FALSE)</f>
        <v>#N/A</v>
      </c>
      <c r="E10802" s="408" t="e">
        <f>VLOOKUP(C10802,X$4:Z10803,3,FALSE)</f>
        <v>#N/A</v>
      </c>
      <c r="F10802" s="97"/>
      <c r="G10802" s="97"/>
      <c r="H10802" s="116"/>
      <c r="I10802" s="116"/>
      <c r="J10802" s="97"/>
      <c r="AD10802" s="476"/>
      <c r="AI10802" s="473"/>
    </row>
    <row r="10803" spans="1:35" s="4" customFormat="1" x14ac:dyDescent="0.25">
      <c r="A10803" s="408">
        <f t="shared" si="162"/>
        <v>10801</v>
      </c>
      <c r="B10803" s="231"/>
      <c r="C10803" s="96"/>
      <c r="D10803" s="408" t="e">
        <f>VLOOKUP(C10803,X$4:Z10804,2,FALSE)</f>
        <v>#N/A</v>
      </c>
      <c r="E10803" s="408" t="e">
        <f>VLOOKUP(C10803,X$4:Z10804,3,FALSE)</f>
        <v>#N/A</v>
      </c>
      <c r="F10803" s="97"/>
      <c r="G10803" s="97"/>
      <c r="H10803" s="116"/>
      <c r="I10803" s="116"/>
      <c r="J10803" s="97"/>
      <c r="AD10803" s="476"/>
      <c r="AI10803" s="473"/>
    </row>
    <row r="10804" spans="1:35" s="4" customFormat="1" x14ac:dyDescent="0.25">
      <c r="A10804" s="408">
        <f t="shared" si="162"/>
        <v>10802</v>
      </c>
      <c r="B10804" s="231"/>
      <c r="C10804" s="96"/>
      <c r="D10804" s="408" t="e">
        <f>VLOOKUP(C10804,X$4:Z10805,2,FALSE)</f>
        <v>#N/A</v>
      </c>
      <c r="E10804" s="408" t="e">
        <f>VLOOKUP(C10804,X$4:Z10805,3,FALSE)</f>
        <v>#N/A</v>
      </c>
      <c r="F10804" s="97"/>
      <c r="G10804" s="97"/>
      <c r="H10804" s="116"/>
      <c r="I10804" s="116"/>
      <c r="J10804" s="97"/>
      <c r="AD10804" s="476"/>
      <c r="AI10804" s="473"/>
    </row>
    <row r="10805" spans="1:35" s="4" customFormat="1" x14ac:dyDescent="0.25">
      <c r="A10805" s="408">
        <f t="shared" si="162"/>
        <v>10803</v>
      </c>
      <c r="B10805" s="231"/>
      <c r="C10805" s="96"/>
      <c r="D10805" s="408" t="e">
        <f>VLOOKUP(C10805,X$4:Z10806,2,FALSE)</f>
        <v>#N/A</v>
      </c>
      <c r="E10805" s="408" t="e">
        <f>VLOOKUP(C10805,X$4:Z10806,3,FALSE)</f>
        <v>#N/A</v>
      </c>
      <c r="F10805" s="97"/>
      <c r="G10805" s="97"/>
      <c r="H10805" s="116"/>
      <c r="I10805" s="116"/>
      <c r="J10805" s="97"/>
      <c r="AD10805" s="476"/>
      <c r="AI10805" s="473"/>
    </row>
    <row r="10806" spans="1:35" s="4" customFormat="1" x14ac:dyDescent="0.25">
      <c r="A10806" s="408">
        <f t="shared" si="162"/>
        <v>10804</v>
      </c>
      <c r="B10806" s="231"/>
      <c r="C10806" s="96"/>
      <c r="D10806" s="408" t="e">
        <f>VLOOKUP(C10806,X$4:Z10807,2,FALSE)</f>
        <v>#N/A</v>
      </c>
      <c r="E10806" s="408" t="e">
        <f>VLOOKUP(C10806,X$4:Z10807,3,FALSE)</f>
        <v>#N/A</v>
      </c>
      <c r="F10806" s="97"/>
      <c r="G10806" s="97"/>
      <c r="H10806" s="116"/>
      <c r="I10806" s="116"/>
      <c r="J10806" s="97"/>
      <c r="AD10806" s="476"/>
      <c r="AI10806" s="473"/>
    </row>
    <row r="10807" spans="1:35" s="4" customFormat="1" x14ac:dyDescent="0.25">
      <c r="A10807" s="408">
        <f t="shared" si="162"/>
        <v>10805</v>
      </c>
      <c r="B10807" s="231"/>
      <c r="C10807" s="96"/>
      <c r="D10807" s="408" t="e">
        <f>VLOOKUP(C10807,X$4:Z10808,2,FALSE)</f>
        <v>#N/A</v>
      </c>
      <c r="E10807" s="408" t="e">
        <f>VLOOKUP(C10807,X$4:Z10808,3,FALSE)</f>
        <v>#N/A</v>
      </c>
      <c r="F10807" s="97"/>
      <c r="G10807" s="97"/>
      <c r="H10807" s="116"/>
      <c r="I10807" s="116"/>
      <c r="J10807" s="97"/>
      <c r="AD10807" s="476"/>
      <c r="AI10807" s="473"/>
    </row>
    <row r="10808" spans="1:35" s="4" customFormat="1" x14ac:dyDescent="0.25">
      <c r="A10808" s="408">
        <f t="shared" si="162"/>
        <v>10806</v>
      </c>
      <c r="B10808" s="231"/>
      <c r="C10808" s="96"/>
      <c r="D10808" s="408" t="e">
        <f>VLOOKUP(C10808,X$4:Z10809,2,FALSE)</f>
        <v>#N/A</v>
      </c>
      <c r="E10808" s="408" t="e">
        <f>VLOOKUP(C10808,X$4:Z10809,3,FALSE)</f>
        <v>#N/A</v>
      </c>
      <c r="F10808" s="97"/>
      <c r="G10808" s="97"/>
      <c r="H10808" s="116"/>
      <c r="I10808" s="116"/>
      <c r="J10808" s="97"/>
      <c r="AD10808" s="476"/>
      <c r="AI10808" s="473"/>
    </row>
    <row r="10809" spans="1:35" s="4" customFormat="1" x14ac:dyDescent="0.25">
      <c r="A10809" s="408">
        <f t="shared" si="162"/>
        <v>10807</v>
      </c>
      <c r="B10809" s="231"/>
      <c r="C10809" s="96"/>
      <c r="D10809" s="408" t="e">
        <f>VLOOKUP(C10809,X$4:Z10810,2,FALSE)</f>
        <v>#N/A</v>
      </c>
      <c r="E10809" s="408" t="e">
        <f>VLOOKUP(C10809,X$4:Z10810,3,FALSE)</f>
        <v>#N/A</v>
      </c>
      <c r="F10809" s="97"/>
      <c r="G10809" s="97"/>
      <c r="H10809" s="116"/>
      <c r="I10809" s="116"/>
      <c r="J10809" s="97"/>
      <c r="AD10809" s="476"/>
      <c r="AI10809" s="473"/>
    </row>
    <row r="10810" spans="1:35" s="4" customFormat="1" x14ac:dyDescent="0.25">
      <c r="A10810" s="408">
        <f t="shared" si="162"/>
        <v>10808</v>
      </c>
      <c r="B10810" s="231"/>
      <c r="C10810" s="96"/>
      <c r="D10810" s="408" t="e">
        <f>VLOOKUP(C10810,X$4:Z10811,2,FALSE)</f>
        <v>#N/A</v>
      </c>
      <c r="E10810" s="408" t="e">
        <f>VLOOKUP(C10810,X$4:Z10811,3,FALSE)</f>
        <v>#N/A</v>
      </c>
      <c r="F10810" s="97"/>
      <c r="G10810" s="97"/>
      <c r="H10810" s="116"/>
      <c r="I10810" s="116"/>
      <c r="J10810" s="97"/>
      <c r="AD10810" s="476"/>
      <c r="AI10810" s="473"/>
    </row>
    <row r="10811" spans="1:35" s="4" customFormat="1" x14ac:dyDescent="0.25">
      <c r="A10811" s="408">
        <f t="shared" si="162"/>
        <v>10809</v>
      </c>
      <c r="B10811" s="231"/>
      <c r="C10811" s="96"/>
      <c r="D10811" s="408" t="e">
        <f>VLOOKUP(C10811,X$4:Z10812,2,FALSE)</f>
        <v>#N/A</v>
      </c>
      <c r="E10811" s="408" t="e">
        <f>VLOOKUP(C10811,X$4:Z10812,3,FALSE)</f>
        <v>#N/A</v>
      </c>
      <c r="F10811" s="97"/>
      <c r="G10811" s="97"/>
      <c r="H10811" s="116"/>
      <c r="I10811" s="116"/>
      <c r="J10811" s="97"/>
      <c r="AD10811" s="476"/>
      <c r="AI10811" s="473"/>
    </row>
    <row r="10812" spans="1:35" s="4" customFormat="1" x14ac:dyDescent="0.25">
      <c r="A10812" s="408">
        <f t="shared" si="162"/>
        <v>10810</v>
      </c>
      <c r="B10812" s="231"/>
      <c r="C10812" s="96"/>
      <c r="D10812" s="408" t="e">
        <f>VLOOKUP(C10812,X$4:Z10813,2,FALSE)</f>
        <v>#N/A</v>
      </c>
      <c r="E10812" s="408" t="e">
        <f>VLOOKUP(C10812,X$4:Z10813,3,FALSE)</f>
        <v>#N/A</v>
      </c>
      <c r="F10812" s="97"/>
      <c r="G10812" s="97"/>
      <c r="H10812" s="116"/>
      <c r="I10812" s="116"/>
      <c r="J10812" s="97"/>
      <c r="AD10812" s="476"/>
      <c r="AI10812" s="473"/>
    </row>
    <row r="10813" spans="1:35" s="4" customFormat="1" x14ac:dyDescent="0.25">
      <c r="A10813" s="408">
        <f t="shared" si="162"/>
        <v>10811</v>
      </c>
      <c r="B10813" s="231"/>
      <c r="C10813" s="96"/>
      <c r="D10813" s="408" t="e">
        <f>VLOOKUP(C10813,X$4:Z10814,2,FALSE)</f>
        <v>#N/A</v>
      </c>
      <c r="E10813" s="408" t="e">
        <f>VLOOKUP(C10813,X$4:Z10814,3,FALSE)</f>
        <v>#N/A</v>
      </c>
      <c r="F10813" s="97"/>
      <c r="G10813" s="97"/>
      <c r="H10813" s="116"/>
      <c r="I10813" s="116"/>
      <c r="J10813" s="97"/>
      <c r="AD10813" s="476"/>
      <c r="AI10813" s="473"/>
    </row>
    <row r="10814" spans="1:35" s="4" customFormat="1" x14ac:dyDescent="0.25">
      <c r="A10814" s="408">
        <f t="shared" si="162"/>
        <v>10812</v>
      </c>
      <c r="B10814" s="231"/>
      <c r="C10814" s="96"/>
      <c r="D10814" s="408" t="e">
        <f>VLOOKUP(C10814,X$4:Z10815,2,FALSE)</f>
        <v>#N/A</v>
      </c>
      <c r="E10814" s="408" t="e">
        <f>VLOOKUP(C10814,X$4:Z10815,3,FALSE)</f>
        <v>#N/A</v>
      </c>
      <c r="F10814" s="97"/>
      <c r="G10814" s="97"/>
      <c r="H10814" s="116"/>
      <c r="I10814" s="116"/>
      <c r="J10814" s="97"/>
      <c r="AD10814" s="476"/>
      <c r="AI10814" s="473"/>
    </row>
    <row r="10815" spans="1:35" s="4" customFormat="1" x14ac:dyDescent="0.25">
      <c r="A10815" s="408">
        <f t="shared" si="162"/>
        <v>10813</v>
      </c>
      <c r="B10815" s="231"/>
      <c r="C10815" s="96"/>
      <c r="D10815" s="408" t="e">
        <f>VLOOKUP(C10815,X$4:Z10816,2,FALSE)</f>
        <v>#N/A</v>
      </c>
      <c r="E10815" s="408" t="e">
        <f>VLOOKUP(C10815,X$4:Z10816,3,FALSE)</f>
        <v>#N/A</v>
      </c>
      <c r="F10815" s="97"/>
      <c r="G10815" s="97"/>
      <c r="H10815" s="116"/>
      <c r="I10815" s="116"/>
      <c r="J10815" s="97"/>
      <c r="AD10815" s="476"/>
      <c r="AI10815" s="473"/>
    </row>
    <row r="10816" spans="1:35" s="4" customFormat="1" x14ac:dyDescent="0.25">
      <c r="A10816" s="408">
        <f t="shared" si="162"/>
        <v>10814</v>
      </c>
      <c r="B10816" s="231"/>
      <c r="C10816" s="96"/>
      <c r="D10816" s="408" t="e">
        <f>VLOOKUP(C10816,X$4:Z10817,2,FALSE)</f>
        <v>#N/A</v>
      </c>
      <c r="E10816" s="408" t="e">
        <f>VLOOKUP(C10816,X$4:Z10817,3,FALSE)</f>
        <v>#N/A</v>
      </c>
      <c r="F10816" s="97"/>
      <c r="G10816" s="97"/>
      <c r="H10816" s="116"/>
      <c r="I10816" s="116"/>
      <c r="J10816" s="97"/>
      <c r="AD10816" s="476"/>
      <c r="AI10816" s="473"/>
    </row>
    <row r="10817" spans="1:35" s="4" customFormat="1" x14ac:dyDescent="0.25">
      <c r="A10817" s="408">
        <f t="shared" si="162"/>
        <v>10815</v>
      </c>
      <c r="B10817" s="231"/>
      <c r="C10817" s="96"/>
      <c r="D10817" s="408" t="e">
        <f>VLOOKUP(C10817,X$4:Z10818,2,FALSE)</f>
        <v>#N/A</v>
      </c>
      <c r="E10817" s="408" t="e">
        <f>VLOOKUP(C10817,X$4:Z10818,3,FALSE)</f>
        <v>#N/A</v>
      </c>
      <c r="F10817" s="97"/>
      <c r="G10817" s="97"/>
      <c r="H10817" s="116"/>
      <c r="I10817" s="116"/>
      <c r="J10817" s="97"/>
      <c r="AD10817" s="476"/>
      <c r="AI10817" s="473"/>
    </row>
    <row r="10818" spans="1:35" s="4" customFormat="1" x14ac:dyDescent="0.25">
      <c r="A10818" s="408">
        <f t="shared" si="162"/>
        <v>10816</v>
      </c>
      <c r="B10818" s="231"/>
      <c r="C10818" s="96"/>
      <c r="D10818" s="408" t="e">
        <f>VLOOKUP(C10818,X$4:Z10819,2,FALSE)</f>
        <v>#N/A</v>
      </c>
      <c r="E10818" s="408" t="e">
        <f>VLOOKUP(C10818,X$4:Z10819,3,FALSE)</f>
        <v>#N/A</v>
      </c>
      <c r="F10818" s="97"/>
      <c r="G10818" s="97"/>
      <c r="H10818" s="116"/>
      <c r="I10818" s="116"/>
      <c r="J10818" s="97"/>
      <c r="AD10818" s="476"/>
      <c r="AI10818" s="473"/>
    </row>
    <row r="10819" spans="1:35" s="4" customFormat="1" x14ac:dyDescent="0.25">
      <c r="A10819" s="408">
        <f t="shared" si="162"/>
        <v>10817</v>
      </c>
      <c r="B10819" s="231"/>
      <c r="C10819" s="96"/>
      <c r="D10819" s="408" t="e">
        <f>VLOOKUP(C10819,X$4:Z10820,2,FALSE)</f>
        <v>#N/A</v>
      </c>
      <c r="E10819" s="408" t="e">
        <f>VLOOKUP(C10819,X$4:Z10820,3,FALSE)</f>
        <v>#N/A</v>
      </c>
      <c r="F10819" s="97"/>
      <c r="G10819" s="97"/>
      <c r="H10819" s="116"/>
      <c r="I10819" s="116"/>
      <c r="J10819" s="97"/>
      <c r="AD10819" s="476"/>
      <c r="AI10819" s="473"/>
    </row>
    <row r="10820" spans="1:35" s="4" customFormat="1" x14ac:dyDescent="0.25">
      <c r="A10820" s="408">
        <f t="shared" si="162"/>
        <v>10818</v>
      </c>
      <c r="B10820" s="231"/>
      <c r="C10820" s="96"/>
      <c r="D10820" s="408" t="e">
        <f>VLOOKUP(C10820,X$4:Z10821,2,FALSE)</f>
        <v>#N/A</v>
      </c>
      <c r="E10820" s="408" t="e">
        <f>VLOOKUP(C10820,X$4:Z10821,3,FALSE)</f>
        <v>#N/A</v>
      </c>
      <c r="F10820" s="97"/>
      <c r="G10820" s="97"/>
      <c r="H10820" s="116"/>
      <c r="I10820" s="116"/>
      <c r="J10820" s="97"/>
      <c r="AD10820" s="476"/>
      <c r="AI10820" s="473"/>
    </row>
    <row r="10821" spans="1:35" s="4" customFormat="1" x14ac:dyDescent="0.25">
      <c r="A10821" s="408">
        <f t="shared" si="162"/>
        <v>10819</v>
      </c>
      <c r="B10821" s="231"/>
      <c r="C10821" s="96"/>
      <c r="D10821" s="408" t="e">
        <f>VLOOKUP(C10821,X$4:Z10822,2,FALSE)</f>
        <v>#N/A</v>
      </c>
      <c r="E10821" s="408" t="e">
        <f>VLOOKUP(C10821,X$4:Z10822,3,FALSE)</f>
        <v>#N/A</v>
      </c>
      <c r="F10821" s="97"/>
      <c r="G10821" s="97"/>
      <c r="H10821" s="116"/>
      <c r="I10821" s="116"/>
      <c r="J10821" s="97"/>
      <c r="AD10821" s="476"/>
      <c r="AI10821" s="473"/>
    </row>
    <row r="10822" spans="1:35" s="4" customFormat="1" x14ac:dyDescent="0.25">
      <c r="A10822" s="408">
        <f t="shared" si="162"/>
        <v>10820</v>
      </c>
      <c r="B10822" s="231"/>
      <c r="C10822" s="96"/>
      <c r="D10822" s="408" t="e">
        <f>VLOOKUP(C10822,X$4:Z10823,2,FALSE)</f>
        <v>#N/A</v>
      </c>
      <c r="E10822" s="408" t="e">
        <f>VLOOKUP(C10822,X$4:Z10823,3,FALSE)</f>
        <v>#N/A</v>
      </c>
      <c r="F10822" s="97"/>
      <c r="G10822" s="97"/>
      <c r="H10822" s="116"/>
      <c r="I10822" s="116"/>
      <c r="J10822" s="97"/>
      <c r="AD10822" s="476"/>
      <c r="AI10822" s="473"/>
    </row>
    <row r="10823" spans="1:35" s="4" customFormat="1" x14ac:dyDescent="0.25">
      <c r="A10823" s="408">
        <f t="shared" si="162"/>
        <v>10821</v>
      </c>
      <c r="B10823" s="231"/>
      <c r="C10823" s="96"/>
      <c r="D10823" s="408" t="e">
        <f>VLOOKUP(C10823,X$4:Z10824,2,FALSE)</f>
        <v>#N/A</v>
      </c>
      <c r="E10823" s="408" t="e">
        <f>VLOOKUP(C10823,X$4:Z10824,3,FALSE)</f>
        <v>#N/A</v>
      </c>
      <c r="F10823" s="97"/>
      <c r="G10823" s="97"/>
      <c r="H10823" s="116"/>
      <c r="I10823" s="116"/>
      <c r="J10823" s="97"/>
      <c r="AD10823" s="476"/>
      <c r="AI10823" s="473"/>
    </row>
    <row r="10824" spans="1:35" s="4" customFormat="1" x14ac:dyDescent="0.25">
      <c r="A10824" s="408">
        <f t="shared" si="162"/>
        <v>10822</v>
      </c>
      <c r="B10824" s="231"/>
      <c r="C10824" s="96"/>
      <c r="D10824" s="408" t="e">
        <f>VLOOKUP(C10824,X$4:Z10825,2,FALSE)</f>
        <v>#N/A</v>
      </c>
      <c r="E10824" s="408" t="e">
        <f>VLOOKUP(C10824,X$4:Z10825,3,FALSE)</f>
        <v>#N/A</v>
      </c>
      <c r="F10824" s="97"/>
      <c r="G10824" s="97"/>
      <c r="H10824" s="116"/>
      <c r="I10824" s="116"/>
      <c r="J10824" s="97"/>
      <c r="AD10824" s="476"/>
      <c r="AI10824" s="473"/>
    </row>
    <row r="10825" spans="1:35" s="4" customFormat="1" x14ac:dyDescent="0.25">
      <c r="A10825" s="408">
        <f t="shared" si="162"/>
        <v>10823</v>
      </c>
      <c r="B10825" s="231"/>
      <c r="C10825" s="96"/>
      <c r="D10825" s="408" t="e">
        <f>VLOOKUP(C10825,X$4:Z10826,2,FALSE)</f>
        <v>#N/A</v>
      </c>
      <c r="E10825" s="408" t="e">
        <f>VLOOKUP(C10825,X$4:Z10826,3,FALSE)</f>
        <v>#N/A</v>
      </c>
      <c r="F10825" s="97"/>
      <c r="G10825" s="97"/>
      <c r="H10825" s="116"/>
      <c r="I10825" s="116"/>
      <c r="J10825" s="97"/>
      <c r="AD10825" s="476"/>
      <c r="AI10825" s="473"/>
    </row>
    <row r="10826" spans="1:35" s="4" customFormat="1" x14ac:dyDescent="0.25">
      <c r="A10826" s="408">
        <f t="shared" si="162"/>
        <v>10824</v>
      </c>
      <c r="B10826" s="231"/>
      <c r="C10826" s="96"/>
      <c r="D10826" s="408" t="e">
        <f>VLOOKUP(C10826,X$4:Z10827,2,FALSE)</f>
        <v>#N/A</v>
      </c>
      <c r="E10826" s="408" t="e">
        <f>VLOOKUP(C10826,X$4:Z10827,3,FALSE)</f>
        <v>#N/A</v>
      </c>
      <c r="F10826" s="97"/>
      <c r="G10826" s="97"/>
      <c r="H10826" s="116"/>
      <c r="I10826" s="116"/>
      <c r="J10826" s="97"/>
      <c r="AD10826" s="476"/>
      <c r="AI10826" s="473"/>
    </row>
    <row r="10827" spans="1:35" s="4" customFormat="1" x14ac:dyDescent="0.25">
      <c r="A10827" s="408">
        <f t="shared" si="162"/>
        <v>10825</v>
      </c>
      <c r="B10827" s="231"/>
      <c r="C10827" s="96"/>
      <c r="D10827" s="408" t="e">
        <f>VLOOKUP(C10827,X$4:Z10828,2,FALSE)</f>
        <v>#N/A</v>
      </c>
      <c r="E10827" s="408" t="e">
        <f>VLOOKUP(C10827,X$4:Z10828,3,FALSE)</f>
        <v>#N/A</v>
      </c>
      <c r="F10827" s="97"/>
      <c r="G10827" s="97"/>
      <c r="H10827" s="116"/>
      <c r="I10827" s="116"/>
      <c r="J10827" s="97"/>
      <c r="AD10827" s="476"/>
      <c r="AI10827" s="473"/>
    </row>
    <row r="10828" spans="1:35" s="4" customFormat="1" x14ac:dyDescent="0.25">
      <c r="A10828" s="408">
        <f t="shared" si="162"/>
        <v>10826</v>
      </c>
      <c r="B10828" s="231"/>
      <c r="C10828" s="96"/>
      <c r="D10828" s="408" t="e">
        <f>VLOOKUP(C10828,X$4:Z10829,2,FALSE)</f>
        <v>#N/A</v>
      </c>
      <c r="E10828" s="408" t="e">
        <f>VLOOKUP(C10828,X$4:Z10829,3,FALSE)</f>
        <v>#N/A</v>
      </c>
      <c r="F10828" s="97"/>
      <c r="G10828" s="97"/>
      <c r="H10828" s="116"/>
      <c r="I10828" s="116"/>
      <c r="J10828" s="97"/>
      <c r="AD10828" s="476"/>
      <c r="AI10828" s="473"/>
    </row>
    <row r="10829" spans="1:35" s="4" customFormat="1" x14ac:dyDescent="0.25">
      <c r="A10829" s="408">
        <f t="shared" si="162"/>
        <v>10827</v>
      </c>
      <c r="B10829" s="231"/>
      <c r="C10829" s="96"/>
      <c r="D10829" s="408" t="e">
        <f>VLOOKUP(C10829,X$4:Z10830,2,FALSE)</f>
        <v>#N/A</v>
      </c>
      <c r="E10829" s="408" t="e">
        <f>VLOOKUP(C10829,X$4:Z10830,3,FALSE)</f>
        <v>#N/A</v>
      </c>
      <c r="F10829" s="97"/>
      <c r="G10829" s="97"/>
      <c r="H10829" s="116"/>
      <c r="I10829" s="116"/>
      <c r="J10829" s="97"/>
      <c r="AD10829" s="476"/>
      <c r="AI10829" s="473"/>
    </row>
    <row r="10830" spans="1:35" s="4" customFormat="1" x14ac:dyDescent="0.25">
      <c r="A10830" s="408">
        <f t="shared" si="162"/>
        <v>10828</v>
      </c>
      <c r="B10830" s="231"/>
      <c r="C10830" s="96"/>
      <c r="D10830" s="408" t="e">
        <f>VLOOKUP(C10830,X$4:Z10831,2,FALSE)</f>
        <v>#N/A</v>
      </c>
      <c r="E10830" s="408" t="e">
        <f>VLOOKUP(C10830,X$4:Z10831,3,FALSE)</f>
        <v>#N/A</v>
      </c>
      <c r="F10830" s="97"/>
      <c r="G10830" s="97"/>
      <c r="H10830" s="116"/>
      <c r="I10830" s="116"/>
      <c r="J10830" s="97"/>
      <c r="AD10830" s="476"/>
      <c r="AI10830" s="473"/>
    </row>
    <row r="10831" spans="1:35" s="4" customFormat="1" x14ac:dyDescent="0.25">
      <c r="A10831" s="408">
        <f t="shared" si="162"/>
        <v>10829</v>
      </c>
      <c r="B10831" s="231"/>
      <c r="C10831" s="96"/>
      <c r="D10831" s="408" t="e">
        <f>VLOOKUP(C10831,X$4:Z10832,2,FALSE)</f>
        <v>#N/A</v>
      </c>
      <c r="E10831" s="408" t="e">
        <f>VLOOKUP(C10831,X$4:Z10832,3,FALSE)</f>
        <v>#N/A</v>
      </c>
      <c r="F10831" s="97"/>
      <c r="G10831" s="97"/>
      <c r="H10831" s="116"/>
      <c r="I10831" s="116"/>
      <c r="J10831" s="97"/>
      <c r="AD10831" s="476"/>
      <c r="AI10831" s="473"/>
    </row>
    <row r="10832" spans="1:35" s="4" customFormat="1" x14ac:dyDescent="0.25">
      <c r="A10832" s="408">
        <f t="shared" si="162"/>
        <v>10830</v>
      </c>
      <c r="B10832" s="231"/>
      <c r="C10832" s="96"/>
      <c r="D10832" s="408" t="e">
        <f>VLOOKUP(C10832,X$4:Z10833,2,FALSE)</f>
        <v>#N/A</v>
      </c>
      <c r="E10832" s="408" t="e">
        <f>VLOOKUP(C10832,X$4:Z10833,3,FALSE)</f>
        <v>#N/A</v>
      </c>
      <c r="F10832" s="97"/>
      <c r="G10832" s="97"/>
      <c r="H10832" s="116"/>
      <c r="I10832" s="116"/>
      <c r="J10832" s="97"/>
      <c r="AD10832" s="476"/>
      <c r="AI10832" s="473"/>
    </row>
    <row r="10833" spans="1:35" s="4" customFormat="1" x14ac:dyDescent="0.25">
      <c r="A10833" s="408">
        <f t="shared" si="162"/>
        <v>10831</v>
      </c>
      <c r="B10833" s="231"/>
      <c r="C10833" s="96"/>
      <c r="D10833" s="408" t="e">
        <f>VLOOKUP(C10833,X$4:Z10834,2,FALSE)</f>
        <v>#N/A</v>
      </c>
      <c r="E10833" s="408" t="e">
        <f>VLOOKUP(C10833,X$4:Z10834,3,FALSE)</f>
        <v>#N/A</v>
      </c>
      <c r="F10833" s="97"/>
      <c r="G10833" s="97"/>
      <c r="H10833" s="116"/>
      <c r="I10833" s="116"/>
      <c r="J10833" s="97"/>
      <c r="AD10833" s="476"/>
      <c r="AI10833" s="473"/>
    </row>
    <row r="10834" spans="1:35" s="4" customFormat="1" x14ac:dyDescent="0.25">
      <c r="A10834" s="408">
        <f t="shared" si="162"/>
        <v>10832</v>
      </c>
      <c r="B10834" s="231"/>
      <c r="C10834" s="96"/>
      <c r="D10834" s="408" t="e">
        <f>VLOOKUP(C10834,X$4:Z10835,2,FALSE)</f>
        <v>#N/A</v>
      </c>
      <c r="E10834" s="408" t="e">
        <f>VLOOKUP(C10834,X$4:Z10835,3,FALSE)</f>
        <v>#N/A</v>
      </c>
      <c r="F10834" s="97"/>
      <c r="G10834" s="97"/>
      <c r="H10834" s="116"/>
      <c r="I10834" s="116"/>
      <c r="J10834" s="97"/>
      <c r="AD10834" s="476"/>
      <c r="AI10834" s="473"/>
    </row>
    <row r="10835" spans="1:35" s="4" customFormat="1" x14ac:dyDescent="0.25">
      <c r="A10835" s="408">
        <f t="shared" si="162"/>
        <v>10833</v>
      </c>
      <c r="B10835" s="231"/>
      <c r="C10835" s="96"/>
      <c r="D10835" s="408" t="e">
        <f>VLOOKUP(C10835,X$4:Z10836,2,FALSE)</f>
        <v>#N/A</v>
      </c>
      <c r="E10835" s="408" t="e">
        <f>VLOOKUP(C10835,X$4:Z10836,3,FALSE)</f>
        <v>#N/A</v>
      </c>
      <c r="F10835" s="97"/>
      <c r="G10835" s="97"/>
      <c r="H10835" s="116"/>
      <c r="I10835" s="116"/>
      <c r="J10835" s="97"/>
      <c r="AD10835" s="476"/>
      <c r="AI10835" s="473"/>
    </row>
    <row r="10836" spans="1:35" s="4" customFormat="1" x14ac:dyDescent="0.25">
      <c r="A10836" s="408">
        <f t="shared" si="162"/>
        <v>10834</v>
      </c>
      <c r="B10836" s="231"/>
      <c r="C10836" s="96"/>
      <c r="D10836" s="408" t="e">
        <f>VLOOKUP(C10836,X$4:Z10837,2,FALSE)</f>
        <v>#N/A</v>
      </c>
      <c r="E10836" s="408" t="e">
        <f>VLOOKUP(C10836,X$4:Z10837,3,FALSE)</f>
        <v>#N/A</v>
      </c>
      <c r="F10836" s="97"/>
      <c r="G10836" s="97"/>
      <c r="H10836" s="116"/>
      <c r="I10836" s="116"/>
      <c r="J10836" s="97"/>
      <c r="AD10836" s="476"/>
      <c r="AI10836" s="473"/>
    </row>
    <row r="10837" spans="1:35" s="4" customFormat="1" x14ac:dyDescent="0.25">
      <c r="A10837" s="408">
        <f t="shared" si="162"/>
        <v>10835</v>
      </c>
      <c r="B10837" s="231"/>
      <c r="C10837" s="96"/>
      <c r="D10837" s="408" t="e">
        <f>VLOOKUP(C10837,X$4:Z10838,2,FALSE)</f>
        <v>#N/A</v>
      </c>
      <c r="E10837" s="408" t="e">
        <f>VLOOKUP(C10837,X$4:Z10838,3,FALSE)</f>
        <v>#N/A</v>
      </c>
      <c r="F10837" s="97"/>
      <c r="G10837" s="97"/>
      <c r="H10837" s="116"/>
      <c r="I10837" s="116"/>
      <c r="J10837" s="97"/>
      <c r="AD10837" s="476"/>
      <c r="AI10837" s="473"/>
    </row>
    <row r="10838" spans="1:35" s="4" customFormat="1" x14ac:dyDescent="0.25">
      <c r="A10838" s="408">
        <f t="shared" si="162"/>
        <v>10836</v>
      </c>
      <c r="B10838" s="231"/>
      <c r="C10838" s="96"/>
      <c r="D10838" s="408" t="e">
        <f>VLOOKUP(C10838,X$4:Z10839,2,FALSE)</f>
        <v>#N/A</v>
      </c>
      <c r="E10838" s="408" t="e">
        <f>VLOOKUP(C10838,X$4:Z10839,3,FALSE)</f>
        <v>#N/A</v>
      </c>
      <c r="F10838" s="97"/>
      <c r="G10838" s="97"/>
      <c r="H10838" s="116"/>
      <c r="I10838" s="116"/>
      <c r="J10838" s="97"/>
      <c r="AD10838" s="476"/>
      <c r="AI10838" s="473"/>
    </row>
    <row r="10839" spans="1:35" s="4" customFormat="1" x14ac:dyDescent="0.25">
      <c r="A10839" s="408">
        <f t="shared" si="162"/>
        <v>10837</v>
      </c>
      <c r="B10839" s="231"/>
      <c r="C10839" s="96"/>
      <c r="D10839" s="408" t="e">
        <f>VLOOKUP(C10839,X$4:Z10840,2,FALSE)</f>
        <v>#N/A</v>
      </c>
      <c r="E10839" s="408" t="e">
        <f>VLOOKUP(C10839,X$4:Z10840,3,FALSE)</f>
        <v>#N/A</v>
      </c>
      <c r="F10839" s="97"/>
      <c r="G10839" s="97"/>
      <c r="H10839" s="116"/>
      <c r="I10839" s="116"/>
      <c r="J10839" s="97"/>
      <c r="AD10839" s="476"/>
      <c r="AI10839" s="473"/>
    </row>
    <row r="10840" spans="1:35" s="4" customFormat="1" x14ac:dyDescent="0.25">
      <c r="A10840" s="408">
        <f t="shared" si="162"/>
        <v>10838</v>
      </c>
      <c r="B10840" s="231"/>
      <c r="C10840" s="96"/>
      <c r="D10840" s="408" t="e">
        <f>VLOOKUP(C10840,X$4:Z10841,2,FALSE)</f>
        <v>#N/A</v>
      </c>
      <c r="E10840" s="408" t="e">
        <f>VLOOKUP(C10840,X$4:Z10841,3,FALSE)</f>
        <v>#N/A</v>
      </c>
      <c r="F10840" s="97"/>
      <c r="G10840" s="97"/>
      <c r="H10840" s="116"/>
      <c r="I10840" s="116"/>
      <c r="J10840" s="97"/>
      <c r="AD10840" s="476"/>
      <c r="AI10840" s="473"/>
    </row>
    <row r="10841" spans="1:35" s="4" customFormat="1" x14ac:dyDescent="0.25">
      <c r="A10841" s="408">
        <f t="shared" si="162"/>
        <v>10839</v>
      </c>
      <c r="B10841" s="231"/>
      <c r="C10841" s="96"/>
      <c r="D10841" s="408" t="e">
        <f>VLOOKUP(C10841,X$4:Z10842,2,FALSE)</f>
        <v>#N/A</v>
      </c>
      <c r="E10841" s="408" t="e">
        <f>VLOOKUP(C10841,X$4:Z10842,3,FALSE)</f>
        <v>#N/A</v>
      </c>
      <c r="F10841" s="97"/>
      <c r="G10841" s="97"/>
      <c r="H10841" s="116"/>
      <c r="I10841" s="116"/>
      <c r="J10841" s="97"/>
      <c r="AD10841" s="476"/>
      <c r="AI10841" s="473"/>
    </row>
    <row r="10842" spans="1:35" s="4" customFormat="1" x14ac:dyDescent="0.25">
      <c r="A10842" s="408">
        <f t="shared" si="162"/>
        <v>10840</v>
      </c>
      <c r="B10842" s="231"/>
      <c r="C10842" s="96"/>
      <c r="D10842" s="408" t="e">
        <f>VLOOKUP(C10842,X$4:Z10843,2,FALSE)</f>
        <v>#N/A</v>
      </c>
      <c r="E10842" s="408" t="e">
        <f>VLOOKUP(C10842,X$4:Z10843,3,FALSE)</f>
        <v>#N/A</v>
      </c>
      <c r="F10842" s="97"/>
      <c r="G10842" s="97"/>
      <c r="H10842" s="116"/>
      <c r="I10842" s="116"/>
      <c r="J10842" s="97"/>
      <c r="AD10842" s="476"/>
      <c r="AI10842" s="473"/>
    </row>
    <row r="10843" spans="1:35" s="4" customFormat="1" x14ac:dyDescent="0.25">
      <c r="A10843" s="408">
        <f t="shared" si="162"/>
        <v>10841</v>
      </c>
      <c r="B10843" s="231"/>
      <c r="C10843" s="96"/>
      <c r="D10843" s="408" t="e">
        <f>VLOOKUP(C10843,X$4:Z10844,2,FALSE)</f>
        <v>#N/A</v>
      </c>
      <c r="E10843" s="408" t="e">
        <f>VLOOKUP(C10843,X$4:Z10844,3,FALSE)</f>
        <v>#N/A</v>
      </c>
      <c r="F10843" s="97"/>
      <c r="G10843" s="97"/>
      <c r="H10843" s="116"/>
      <c r="I10843" s="116"/>
      <c r="J10843" s="97"/>
      <c r="AD10843" s="476"/>
      <c r="AI10843" s="473"/>
    </row>
    <row r="10844" spans="1:35" s="4" customFormat="1" x14ac:dyDescent="0.25">
      <c r="A10844" s="408">
        <f t="shared" si="162"/>
        <v>10842</v>
      </c>
      <c r="B10844" s="231"/>
      <c r="C10844" s="96"/>
      <c r="D10844" s="408" t="e">
        <f>VLOOKUP(C10844,X$4:Z10845,2,FALSE)</f>
        <v>#N/A</v>
      </c>
      <c r="E10844" s="408" t="e">
        <f>VLOOKUP(C10844,X$4:Z10845,3,FALSE)</f>
        <v>#N/A</v>
      </c>
      <c r="F10844" s="97"/>
      <c r="G10844" s="97"/>
      <c r="H10844" s="116"/>
      <c r="I10844" s="116"/>
      <c r="J10844" s="97"/>
      <c r="AD10844" s="476"/>
      <c r="AI10844" s="473"/>
    </row>
    <row r="10845" spans="1:35" s="4" customFormat="1" x14ac:dyDescent="0.25">
      <c r="A10845" s="408">
        <f t="shared" si="162"/>
        <v>10843</v>
      </c>
      <c r="B10845" s="231"/>
      <c r="C10845" s="96"/>
      <c r="D10845" s="408" t="e">
        <f>VLOOKUP(C10845,X$4:Z10846,2,FALSE)</f>
        <v>#N/A</v>
      </c>
      <c r="E10845" s="408" t="e">
        <f>VLOOKUP(C10845,X$4:Z10846,3,FALSE)</f>
        <v>#N/A</v>
      </c>
      <c r="F10845" s="97"/>
      <c r="G10845" s="97"/>
      <c r="H10845" s="116"/>
      <c r="I10845" s="116"/>
      <c r="J10845" s="97"/>
      <c r="AD10845" s="476"/>
      <c r="AI10845" s="473"/>
    </row>
    <row r="10846" spans="1:35" s="4" customFormat="1" x14ac:dyDescent="0.25">
      <c r="A10846" s="408">
        <f t="shared" si="162"/>
        <v>10844</v>
      </c>
      <c r="B10846" s="231"/>
      <c r="C10846" s="96"/>
      <c r="D10846" s="408" t="e">
        <f>VLOOKUP(C10846,X$4:Z10847,2,FALSE)</f>
        <v>#N/A</v>
      </c>
      <c r="E10846" s="408" t="e">
        <f>VLOOKUP(C10846,X$4:Z10847,3,FALSE)</f>
        <v>#N/A</v>
      </c>
      <c r="F10846" s="97"/>
      <c r="G10846" s="97"/>
      <c r="H10846" s="116"/>
      <c r="I10846" s="116"/>
      <c r="J10846" s="97"/>
      <c r="AD10846" s="476"/>
      <c r="AI10846" s="473"/>
    </row>
    <row r="10847" spans="1:35" s="4" customFormat="1" x14ac:dyDescent="0.25">
      <c r="A10847" s="408">
        <f t="shared" si="162"/>
        <v>10845</v>
      </c>
      <c r="B10847" s="231"/>
      <c r="C10847" s="96"/>
      <c r="D10847" s="408" t="e">
        <f>VLOOKUP(C10847,X$4:Z10848,2,FALSE)</f>
        <v>#N/A</v>
      </c>
      <c r="E10847" s="408" t="e">
        <f>VLOOKUP(C10847,X$4:Z10848,3,FALSE)</f>
        <v>#N/A</v>
      </c>
      <c r="F10847" s="97"/>
      <c r="G10847" s="97"/>
      <c r="H10847" s="116"/>
      <c r="I10847" s="116"/>
      <c r="J10847" s="97"/>
      <c r="AD10847" s="476"/>
      <c r="AI10847" s="473"/>
    </row>
    <row r="10848" spans="1:35" s="4" customFormat="1" x14ac:dyDescent="0.25">
      <c r="A10848" s="408">
        <f t="shared" si="162"/>
        <v>10846</v>
      </c>
      <c r="B10848" s="231"/>
      <c r="C10848" s="96"/>
      <c r="D10848" s="408" t="e">
        <f>VLOOKUP(C10848,X$4:Z10849,2,FALSE)</f>
        <v>#N/A</v>
      </c>
      <c r="E10848" s="408" t="e">
        <f>VLOOKUP(C10848,X$4:Z10849,3,FALSE)</f>
        <v>#N/A</v>
      </c>
      <c r="F10848" s="97"/>
      <c r="G10848" s="97"/>
      <c r="H10848" s="116"/>
      <c r="I10848" s="116"/>
      <c r="J10848" s="97"/>
      <c r="AD10848" s="476"/>
      <c r="AI10848" s="473"/>
    </row>
    <row r="10849" spans="1:35" s="4" customFormat="1" x14ac:dyDescent="0.25">
      <c r="A10849" s="408">
        <f t="shared" si="162"/>
        <v>10847</v>
      </c>
      <c r="B10849" s="231"/>
      <c r="C10849" s="96"/>
      <c r="D10849" s="408" t="e">
        <f>VLOOKUP(C10849,X$4:Z10850,2,FALSE)</f>
        <v>#N/A</v>
      </c>
      <c r="E10849" s="408" t="e">
        <f>VLOOKUP(C10849,X$4:Z10850,3,FALSE)</f>
        <v>#N/A</v>
      </c>
      <c r="F10849" s="97"/>
      <c r="G10849" s="97"/>
      <c r="H10849" s="116"/>
      <c r="I10849" s="116"/>
      <c r="J10849" s="97"/>
      <c r="AD10849" s="476"/>
      <c r="AI10849" s="473"/>
    </row>
    <row r="10850" spans="1:35" s="4" customFormat="1" x14ac:dyDescent="0.25">
      <c r="A10850" s="408">
        <f t="shared" si="162"/>
        <v>10848</v>
      </c>
      <c r="B10850" s="231"/>
      <c r="C10850" s="96"/>
      <c r="D10850" s="408" t="e">
        <f>VLOOKUP(C10850,X$4:Z10851,2,FALSE)</f>
        <v>#N/A</v>
      </c>
      <c r="E10850" s="408" t="e">
        <f>VLOOKUP(C10850,X$4:Z10851,3,FALSE)</f>
        <v>#N/A</v>
      </c>
      <c r="F10850" s="97"/>
      <c r="G10850" s="97"/>
      <c r="H10850" s="116"/>
      <c r="I10850" s="116"/>
      <c r="J10850" s="97"/>
      <c r="AD10850" s="476"/>
      <c r="AI10850" s="473"/>
    </row>
    <row r="10851" spans="1:35" s="4" customFormat="1" x14ac:dyDescent="0.25">
      <c r="A10851" s="408">
        <f t="shared" si="162"/>
        <v>10849</v>
      </c>
      <c r="B10851" s="231"/>
      <c r="C10851" s="96"/>
      <c r="D10851" s="408" t="e">
        <f>VLOOKUP(C10851,X$4:Z10852,2,FALSE)</f>
        <v>#N/A</v>
      </c>
      <c r="E10851" s="408" t="e">
        <f>VLOOKUP(C10851,X$4:Z10852,3,FALSE)</f>
        <v>#N/A</v>
      </c>
      <c r="F10851" s="97"/>
      <c r="G10851" s="97"/>
      <c r="H10851" s="116"/>
      <c r="I10851" s="116"/>
      <c r="J10851" s="97"/>
      <c r="AD10851" s="476"/>
      <c r="AI10851" s="473"/>
    </row>
    <row r="10852" spans="1:35" s="4" customFormat="1" x14ac:dyDescent="0.25">
      <c r="A10852" s="408">
        <f t="shared" ref="A10852:A10915" si="163">ROW()-2</f>
        <v>10850</v>
      </c>
      <c r="B10852" s="231"/>
      <c r="C10852" s="96"/>
      <c r="D10852" s="408" t="e">
        <f>VLOOKUP(C10852,X$4:Z10853,2,FALSE)</f>
        <v>#N/A</v>
      </c>
      <c r="E10852" s="408" t="e">
        <f>VLOOKUP(C10852,X$4:Z10853,3,FALSE)</f>
        <v>#N/A</v>
      </c>
      <c r="F10852" s="97"/>
      <c r="G10852" s="97"/>
      <c r="H10852" s="116"/>
      <c r="I10852" s="116"/>
      <c r="J10852" s="97"/>
      <c r="AD10852" s="476"/>
      <c r="AI10852" s="473"/>
    </row>
    <row r="10853" spans="1:35" s="4" customFormat="1" x14ac:dyDescent="0.25">
      <c r="A10853" s="408">
        <f t="shared" si="163"/>
        <v>10851</v>
      </c>
      <c r="B10853" s="231"/>
      <c r="C10853" s="96"/>
      <c r="D10853" s="408" t="e">
        <f>VLOOKUP(C10853,X$4:Z10854,2,FALSE)</f>
        <v>#N/A</v>
      </c>
      <c r="E10853" s="408" t="e">
        <f>VLOOKUP(C10853,X$4:Z10854,3,FALSE)</f>
        <v>#N/A</v>
      </c>
      <c r="F10853" s="97"/>
      <c r="G10853" s="97"/>
      <c r="H10853" s="116"/>
      <c r="I10853" s="116"/>
      <c r="J10853" s="97"/>
      <c r="AD10853" s="476"/>
      <c r="AI10853" s="473"/>
    </row>
    <row r="10854" spans="1:35" s="4" customFormat="1" x14ac:dyDescent="0.25">
      <c r="A10854" s="408">
        <f t="shared" si="163"/>
        <v>10852</v>
      </c>
      <c r="B10854" s="231"/>
      <c r="C10854" s="96"/>
      <c r="D10854" s="408" t="e">
        <f>VLOOKUP(C10854,X$4:Z10855,2,FALSE)</f>
        <v>#N/A</v>
      </c>
      <c r="E10854" s="408" t="e">
        <f>VLOOKUP(C10854,X$4:Z10855,3,FALSE)</f>
        <v>#N/A</v>
      </c>
      <c r="F10854" s="97"/>
      <c r="G10854" s="97"/>
      <c r="H10854" s="116"/>
      <c r="I10854" s="116"/>
      <c r="J10854" s="97"/>
      <c r="AD10854" s="476"/>
      <c r="AI10854" s="473"/>
    </row>
    <row r="10855" spans="1:35" s="4" customFormat="1" x14ac:dyDescent="0.25">
      <c r="A10855" s="408">
        <f t="shared" si="163"/>
        <v>10853</v>
      </c>
      <c r="B10855" s="231"/>
      <c r="C10855" s="96"/>
      <c r="D10855" s="408" t="e">
        <f>VLOOKUP(C10855,X$4:Z10856,2,FALSE)</f>
        <v>#N/A</v>
      </c>
      <c r="E10855" s="408" t="e">
        <f>VLOOKUP(C10855,X$4:Z10856,3,FALSE)</f>
        <v>#N/A</v>
      </c>
      <c r="F10855" s="97"/>
      <c r="G10855" s="97"/>
      <c r="H10855" s="116"/>
      <c r="I10855" s="116"/>
      <c r="J10855" s="97"/>
      <c r="AD10855" s="476"/>
      <c r="AI10855" s="473"/>
    </row>
    <row r="10856" spans="1:35" s="4" customFormat="1" x14ac:dyDescent="0.25">
      <c r="A10856" s="408">
        <f t="shared" si="163"/>
        <v>10854</v>
      </c>
      <c r="B10856" s="231"/>
      <c r="C10856" s="96"/>
      <c r="D10856" s="408" t="e">
        <f>VLOOKUP(C10856,X$4:Z10857,2,FALSE)</f>
        <v>#N/A</v>
      </c>
      <c r="E10856" s="408" t="e">
        <f>VLOOKUP(C10856,X$4:Z10857,3,FALSE)</f>
        <v>#N/A</v>
      </c>
      <c r="F10856" s="97"/>
      <c r="G10856" s="97"/>
      <c r="H10856" s="116"/>
      <c r="I10856" s="116"/>
      <c r="J10856" s="97"/>
      <c r="AD10856" s="476"/>
      <c r="AI10856" s="473"/>
    </row>
    <row r="10857" spans="1:35" s="4" customFormat="1" x14ac:dyDescent="0.25">
      <c r="A10857" s="408">
        <f t="shared" si="163"/>
        <v>10855</v>
      </c>
      <c r="B10857" s="231"/>
      <c r="C10857" s="96"/>
      <c r="D10857" s="408" t="e">
        <f>VLOOKUP(C10857,X$4:Z10858,2,FALSE)</f>
        <v>#N/A</v>
      </c>
      <c r="E10857" s="408" t="e">
        <f>VLOOKUP(C10857,X$4:Z10858,3,FALSE)</f>
        <v>#N/A</v>
      </c>
      <c r="F10857" s="97"/>
      <c r="G10857" s="97"/>
      <c r="H10857" s="116"/>
      <c r="I10857" s="116"/>
      <c r="J10857" s="97"/>
      <c r="AD10857" s="476"/>
      <c r="AI10857" s="473"/>
    </row>
    <row r="10858" spans="1:35" s="4" customFormat="1" x14ac:dyDescent="0.25">
      <c r="A10858" s="408">
        <f t="shared" si="163"/>
        <v>10856</v>
      </c>
      <c r="B10858" s="231"/>
      <c r="C10858" s="96"/>
      <c r="D10858" s="408" t="e">
        <f>VLOOKUP(C10858,X$4:Z10859,2,FALSE)</f>
        <v>#N/A</v>
      </c>
      <c r="E10858" s="408" t="e">
        <f>VLOOKUP(C10858,X$4:Z10859,3,FALSE)</f>
        <v>#N/A</v>
      </c>
      <c r="F10858" s="97"/>
      <c r="G10858" s="97"/>
      <c r="H10858" s="116"/>
      <c r="I10858" s="116"/>
      <c r="J10858" s="97"/>
      <c r="AD10858" s="476"/>
      <c r="AI10858" s="473"/>
    </row>
    <row r="10859" spans="1:35" s="4" customFormat="1" x14ac:dyDescent="0.25">
      <c r="A10859" s="408">
        <f t="shared" si="163"/>
        <v>10857</v>
      </c>
      <c r="B10859" s="231"/>
      <c r="C10859" s="96"/>
      <c r="D10859" s="408" t="e">
        <f>VLOOKUP(C10859,X$4:Z10860,2,FALSE)</f>
        <v>#N/A</v>
      </c>
      <c r="E10859" s="408" t="e">
        <f>VLOOKUP(C10859,X$4:Z10860,3,FALSE)</f>
        <v>#N/A</v>
      </c>
      <c r="F10859" s="97"/>
      <c r="G10859" s="97"/>
      <c r="H10859" s="116"/>
      <c r="I10859" s="116"/>
      <c r="J10859" s="97"/>
      <c r="AD10859" s="476"/>
      <c r="AI10859" s="473"/>
    </row>
    <row r="10860" spans="1:35" s="4" customFormat="1" x14ac:dyDescent="0.25">
      <c r="A10860" s="408">
        <f t="shared" si="163"/>
        <v>10858</v>
      </c>
      <c r="B10860" s="231"/>
      <c r="C10860" s="96"/>
      <c r="D10860" s="408" t="e">
        <f>VLOOKUP(C10860,X$4:Z10861,2,FALSE)</f>
        <v>#N/A</v>
      </c>
      <c r="E10860" s="408" t="e">
        <f>VLOOKUP(C10860,X$4:Z10861,3,FALSE)</f>
        <v>#N/A</v>
      </c>
      <c r="F10860" s="97"/>
      <c r="G10860" s="97"/>
      <c r="H10860" s="116"/>
      <c r="I10860" s="116"/>
      <c r="J10860" s="97"/>
      <c r="AD10860" s="476"/>
      <c r="AI10860" s="473"/>
    </row>
    <row r="10861" spans="1:35" s="4" customFormat="1" x14ac:dyDescent="0.25">
      <c r="A10861" s="408">
        <f t="shared" si="163"/>
        <v>10859</v>
      </c>
      <c r="B10861" s="231"/>
      <c r="C10861" s="96"/>
      <c r="D10861" s="408" t="e">
        <f>VLOOKUP(C10861,X$4:Z10862,2,FALSE)</f>
        <v>#N/A</v>
      </c>
      <c r="E10861" s="408" t="e">
        <f>VLOOKUP(C10861,X$4:Z10862,3,FALSE)</f>
        <v>#N/A</v>
      </c>
      <c r="F10861" s="97"/>
      <c r="G10861" s="97"/>
      <c r="H10861" s="116"/>
      <c r="I10861" s="116"/>
      <c r="J10861" s="97"/>
      <c r="AD10861" s="476"/>
      <c r="AI10861" s="473"/>
    </row>
    <row r="10862" spans="1:35" s="4" customFormat="1" x14ac:dyDescent="0.25">
      <c r="A10862" s="408">
        <f t="shared" si="163"/>
        <v>10860</v>
      </c>
      <c r="B10862" s="231"/>
      <c r="C10862" s="96"/>
      <c r="D10862" s="408" t="e">
        <f>VLOOKUP(C10862,X$4:Z10863,2,FALSE)</f>
        <v>#N/A</v>
      </c>
      <c r="E10862" s="408" t="e">
        <f>VLOOKUP(C10862,X$4:Z10863,3,FALSE)</f>
        <v>#N/A</v>
      </c>
      <c r="F10862" s="97"/>
      <c r="G10862" s="97"/>
      <c r="H10862" s="116"/>
      <c r="I10862" s="116"/>
      <c r="J10862" s="97"/>
      <c r="AD10862" s="476"/>
      <c r="AI10862" s="473"/>
    </row>
    <row r="10863" spans="1:35" s="4" customFormat="1" x14ac:dyDescent="0.25">
      <c r="A10863" s="408">
        <f t="shared" si="163"/>
        <v>10861</v>
      </c>
      <c r="B10863" s="231"/>
      <c r="C10863" s="96"/>
      <c r="D10863" s="408" t="e">
        <f>VLOOKUP(C10863,X$4:Z10864,2,FALSE)</f>
        <v>#N/A</v>
      </c>
      <c r="E10863" s="408" t="e">
        <f>VLOOKUP(C10863,X$4:Z10864,3,FALSE)</f>
        <v>#N/A</v>
      </c>
      <c r="F10863" s="97"/>
      <c r="G10863" s="97"/>
      <c r="H10863" s="116"/>
      <c r="I10863" s="116"/>
      <c r="J10863" s="97"/>
      <c r="AD10863" s="476"/>
      <c r="AI10863" s="473"/>
    </row>
    <row r="10864" spans="1:35" s="4" customFormat="1" x14ac:dyDescent="0.25">
      <c r="A10864" s="408">
        <f t="shared" si="163"/>
        <v>10862</v>
      </c>
      <c r="B10864" s="231"/>
      <c r="C10864" s="96"/>
      <c r="D10864" s="408" t="e">
        <f>VLOOKUP(C10864,X$4:Z10865,2,FALSE)</f>
        <v>#N/A</v>
      </c>
      <c r="E10864" s="408" t="e">
        <f>VLOOKUP(C10864,X$4:Z10865,3,FALSE)</f>
        <v>#N/A</v>
      </c>
      <c r="F10864" s="97"/>
      <c r="G10864" s="97"/>
      <c r="H10864" s="116"/>
      <c r="I10864" s="116"/>
      <c r="J10864" s="97"/>
      <c r="AD10864" s="476"/>
      <c r="AI10864" s="473"/>
    </row>
    <row r="10865" spans="1:35" s="4" customFormat="1" x14ac:dyDescent="0.25">
      <c r="A10865" s="408">
        <f t="shared" si="163"/>
        <v>10863</v>
      </c>
      <c r="B10865" s="231"/>
      <c r="C10865" s="96"/>
      <c r="D10865" s="408" t="e">
        <f>VLOOKUP(C10865,X$4:Z10866,2,FALSE)</f>
        <v>#N/A</v>
      </c>
      <c r="E10865" s="408" t="e">
        <f>VLOOKUP(C10865,X$4:Z10866,3,FALSE)</f>
        <v>#N/A</v>
      </c>
      <c r="F10865" s="97"/>
      <c r="G10865" s="97"/>
      <c r="H10865" s="116"/>
      <c r="I10865" s="116"/>
      <c r="J10865" s="97"/>
      <c r="AD10865" s="476"/>
      <c r="AI10865" s="473"/>
    </row>
    <row r="10866" spans="1:35" s="4" customFormat="1" x14ac:dyDescent="0.25">
      <c r="A10866" s="408">
        <f t="shared" si="163"/>
        <v>10864</v>
      </c>
      <c r="B10866" s="231"/>
      <c r="C10866" s="96"/>
      <c r="D10866" s="408" t="e">
        <f>VLOOKUP(C10866,X$4:Z10867,2,FALSE)</f>
        <v>#N/A</v>
      </c>
      <c r="E10866" s="408" t="e">
        <f>VLOOKUP(C10866,X$4:Z10867,3,FALSE)</f>
        <v>#N/A</v>
      </c>
      <c r="F10866" s="97"/>
      <c r="G10866" s="97"/>
      <c r="H10866" s="116"/>
      <c r="I10866" s="116"/>
      <c r="J10866" s="97"/>
      <c r="AD10866" s="476"/>
      <c r="AI10866" s="473"/>
    </row>
    <row r="10867" spans="1:35" s="4" customFormat="1" x14ac:dyDescent="0.25">
      <c r="A10867" s="408">
        <f t="shared" si="163"/>
        <v>10865</v>
      </c>
      <c r="B10867" s="231"/>
      <c r="C10867" s="96"/>
      <c r="D10867" s="408" t="e">
        <f>VLOOKUP(C10867,X$4:Z10868,2,FALSE)</f>
        <v>#N/A</v>
      </c>
      <c r="E10867" s="408" t="e">
        <f>VLOOKUP(C10867,X$4:Z10868,3,FALSE)</f>
        <v>#N/A</v>
      </c>
      <c r="F10867" s="97"/>
      <c r="G10867" s="97"/>
      <c r="H10867" s="116"/>
      <c r="I10867" s="116"/>
      <c r="J10867" s="97"/>
      <c r="AD10867" s="476"/>
      <c r="AI10867" s="473"/>
    </row>
    <row r="10868" spans="1:35" s="4" customFormat="1" x14ac:dyDescent="0.25">
      <c r="A10868" s="408">
        <f t="shared" si="163"/>
        <v>10866</v>
      </c>
      <c r="B10868" s="231"/>
      <c r="C10868" s="96"/>
      <c r="D10868" s="408" t="e">
        <f>VLOOKUP(C10868,X$4:Z10869,2,FALSE)</f>
        <v>#N/A</v>
      </c>
      <c r="E10868" s="408" t="e">
        <f>VLOOKUP(C10868,X$4:Z10869,3,FALSE)</f>
        <v>#N/A</v>
      </c>
      <c r="F10868" s="97"/>
      <c r="G10868" s="97"/>
      <c r="H10868" s="116"/>
      <c r="I10868" s="116"/>
      <c r="J10868" s="97"/>
      <c r="AD10868" s="476"/>
      <c r="AI10868" s="473"/>
    </row>
    <row r="10869" spans="1:35" s="4" customFormat="1" x14ac:dyDescent="0.25">
      <c r="A10869" s="408">
        <f t="shared" si="163"/>
        <v>10867</v>
      </c>
      <c r="B10869" s="231"/>
      <c r="C10869" s="96"/>
      <c r="D10869" s="408" t="e">
        <f>VLOOKUP(C10869,X$4:Z10870,2,FALSE)</f>
        <v>#N/A</v>
      </c>
      <c r="E10869" s="408" t="e">
        <f>VLOOKUP(C10869,X$4:Z10870,3,FALSE)</f>
        <v>#N/A</v>
      </c>
      <c r="F10869" s="97"/>
      <c r="G10869" s="97"/>
      <c r="H10869" s="116"/>
      <c r="I10869" s="116"/>
      <c r="J10869" s="97"/>
      <c r="AD10869" s="476"/>
      <c r="AI10869" s="473"/>
    </row>
    <row r="10870" spans="1:35" s="4" customFormat="1" x14ac:dyDescent="0.25">
      <c r="A10870" s="408">
        <f t="shared" si="163"/>
        <v>10868</v>
      </c>
      <c r="B10870" s="231"/>
      <c r="C10870" s="96"/>
      <c r="D10870" s="408" t="e">
        <f>VLOOKUP(C10870,X$4:Z10871,2,FALSE)</f>
        <v>#N/A</v>
      </c>
      <c r="E10870" s="408" t="e">
        <f>VLOOKUP(C10870,X$4:Z10871,3,FALSE)</f>
        <v>#N/A</v>
      </c>
      <c r="F10870" s="97"/>
      <c r="G10870" s="97"/>
      <c r="H10870" s="116"/>
      <c r="I10870" s="116"/>
      <c r="J10870" s="97"/>
      <c r="AD10870" s="476"/>
      <c r="AI10870" s="473"/>
    </row>
    <row r="10871" spans="1:35" s="4" customFormat="1" x14ac:dyDescent="0.25">
      <c r="A10871" s="408">
        <f t="shared" si="163"/>
        <v>10869</v>
      </c>
      <c r="B10871" s="231"/>
      <c r="C10871" s="96"/>
      <c r="D10871" s="408" t="e">
        <f>VLOOKUP(C10871,X$4:Z10872,2,FALSE)</f>
        <v>#N/A</v>
      </c>
      <c r="E10871" s="408" t="e">
        <f>VLOOKUP(C10871,X$4:Z10872,3,FALSE)</f>
        <v>#N/A</v>
      </c>
      <c r="F10871" s="97"/>
      <c r="G10871" s="97"/>
      <c r="H10871" s="116"/>
      <c r="I10871" s="116"/>
      <c r="J10871" s="97"/>
      <c r="AD10871" s="476"/>
      <c r="AI10871" s="473"/>
    </row>
    <row r="10872" spans="1:35" s="4" customFormat="1" x14ac:dyDescent="0.25">
      <c r="A10872" s="408">
        <f t="shared" si="163"/>
        <v>10870</v>
      </c>
      <c r="B10872" s="231"/>
      <c r="C10872" s="96"/>
      <c r="D10872" s="408" t="e">
        <f>VLOOKUP(C10872,X$4:Z10873,2,FALSE)</f>
        <v>#N/A</v>
      </c>
      <c r="E10872" s="408" t="e">
        <f>VLOOKUP(C10872,X$4:Z10873,3,FALSE)</f>
        <v>#N/A</v>
      </c>
      <c r="F10872" s="97"/>
      <c r="G10872" s="97"/>
      <c r="H10872" s="116"/>
      <c r="I10872" s="116"/>
      <c r="J10872" s="97"/>
      <c r="AD10872" s="476"/>
      <c r="AI10872" s="473"/>
    </row>
    <row r="10873" spans="1:35" s="4" customFormat="1" x14ac:dyDescent="0.25">
      <c r="A10873" s="408">
        <f t="shared" si="163"/>
        <v>10871</v>
      </c>
      <c r="B10873" s="231"/>
      <c r="C10873" s="96"/>
      <c r="D10873" s="408" t="e">
        <f>VLOOKUP(C10873,X$4:Z10874,2,FALSE)</f>
        <v>#N/A</v>
      </c>
      <c r="E10873" s="408" t="e">
        <f>VLOOKUP(C10873,X$4:Z10874,3,FALSE)</f>
        <v>#N/A</v>
      </c>
      <c r="F10873" s="97"/>
      <c r="G10873" s="97"/>
      <c r="H10873" s="116"/>
      <c r="I10873" s="116"/>
      <c r="J10873" s="97"/>
      <c r="AD10873" s="476"/>
      <c r="AI10873" s="473"/>
    </row>
    <row r="10874" spans="1:35" s="4" customFormat="1" x14ac:dyDescent="0.25">
      <c r="A10874" s="408">
        <f t="shared" si="163"/>
        <v>10872</v>
      </c>
      <c r="B10874" s="231"/>
      <c r="C10874" s="96"/>
      <c r="D10874" s="408" t="e">
        <f>VLOOKUP(C10874,X$4:Z10875,2,FALSE)</f>
        <v>#N/A</v>
      </c>
      <c r="E10874" s="408" t="e">
        <f>VLOOKUP(C10874,X$4:Z10875,3,FALSE)</f>
        <v>#N/A</v>
      </c>
      <c r="F10874" s="97"/>
      <c r="G10874" s="97"/>
      <c r="H10874" s="116"/>
      <c r="I10874" s="116"/>
      <c r="J10874" s="97"/>
      <c r="AD10874" s="476"/>
      <c r="AI10874" s="473"/>
    </row>
    <row r="10875" spans="1:35" s="4" customFormat="1" x14ac:dyDescent="0.25">
      <c r="A10875" s="408">
        <f t="shared" si="163"/>
        <v>10873</v>
      </c>
      <c r="B10875" s="231"/>
      <c r="C10875" s="96"/>
      <c r="D10875" s="408" t="e">
        <f>VLOOKUP(C10875,X$4:Z10876,2,FALSE)</f>
        <v>#N/A</v>
      </c>
      <c r="E10875" s="408" t="e">
        <f>VLOOKUP(C10875,X$4:Z10876,3,FALSE)</f>
        <v>#N/A</v>
      </c>
      <c r="F10875" s="97"/>
      <c r="G10875" s="97"/>
      <c r="H10875" s="116"/>
      <c r="I10875" s="116"/>
      <c r="J10875" s="97"/>
      <c r="AD10875" s="476"/>
      <c r="AI10875" s="473"/>
    </row>
    <row r="10876" spans="1:35" s="4" customFormat="1" x14ac:dyDescent="0.25">
      <c r="A10876" s="408">
        <f t="shared" si="163"/>
        <v>10874</v>
      </c>
      <c r="B10876" s="231"/>
      <c r="C10876" s="96"/>
      <c r="D10876" s="408" t="e">
        <f>VLOOKUP(C10876,X$4:Z10877,2,FALSE)</f>
        <v>#N/A</v>
      </c>
      <c r="E10876" s="408" t="e">
        <f>VLOOKUP(C10876,X$4:Z10877,3,FALSE)</f>
        <v>#N/A</v>
      </c>
      <c r="F10876" s="97"/>
      <c r="G10876" s="97"/>
      <c r="H10876" s="116"/>
      <c r="I10876" s="116"/>
      <c r="J10876" s="97"/>
      <c r="AD10876" s="476"/>
      <c r="AI10876" s="473"/>
    </row>
    <row r="10877" spans="1:35" s="4" customFormat="1" x14ac:dyDescent="0.25">
      <c r="A10877" s="408">
        <f t="shared" si="163"/>
        <v>10875</v>
      </c>
      <c r="B10877" s="231"/>
      <c r="C10877" s="96"/>
      <c r="D10877" s="408" t="e">
        <f>VLOOKUP(C10877,X$4:Z10878,2,FALSE)</f>
        <v>#N/A</v>
      </c>
      <c r="E10877" s="408" t="e">
        <f>VLOOKUP(C10877,X$4:Z10878,3,FALSE)</f>
        <v>#N/A</v>
      </c>
      <c r="F10877" s="97"/>
      <c r="G10877" s="97"/>
      <c r="H10877" s="116"/>
      <c r="I10877" s="116"/>
      <c r="J10877" s="97"/>
      <c r="AD10877" s="476"/>
      <c r="AI10877" s="473"/>
    </row>
    <row r="10878" spans="1:35" s="4" customFormat="1" x14ac:dyDescent="0.25">
      <c r="A10878" s="408">
        <f t="shared" si="163"/>
        <v>10876</v>
      </c>
      <c r="B10878" s="231"/>
      <c r="C10878" s="96"/>
      <c r="D10878" s="408" t="e">
        <f>VLOOKUP(C10878,X$4:Z10879,2,FALSE)</f>
        <v>#N/A</v>
      </c>
      <c r="E10878" s="408" t="e">
        <f>VLOOKUP(C10878,X$4:Z10879,3,FALSE)</f>
        <v>#N/A</v>
      </c>
      <c r="F10878" s="97"/>
      <c r="G10878" s="97"/>
      <c r="H10878" s="116"/>
      <c r="I10878" s="116"/>
      <c r="J10878" s="97"/>
      <c r="AD10878" s="476"/>
      <c r="AI10878" s="473"/>
    </row>
    <row r="10879" spans="1:35" s="4" customFormat="1" x14ac:dyDescent="0.25">
      <c r="A10879" s="408">
        <f t="shared" si="163"/>
        <v>10877</v>
      </c>
      <c r="B10879" s="231"/>
      <c r="C10879" s="96"/>
      <c r="D10879" s="408" t="e">
        <f>VLOOKUP(C10879,X$4:Z10880,2,FALSE)</f>
        <v>#N/A</v>
      </c>
      <c r="E10879" s="408" t="e">
        <f>VLOOKUP(C10879,X$4:Z10880,3,FALSE)</f>
        <v>#N/A</v>
      </c>
      <c r="F10879" s="97"/>
      <c r="G10879" s="97"/>
      <c r="H10879" s="116"/>
      <c r="I10879" s="116"/>
      <c r="J10879" s="97"/>
      <c r="AD10879" s="476"/>
      <c r="AI10879" s="473"/>
    </row>
    <row r="10880" spans="1:35" s="4" customFormat="1" x14ac:dyDescent="0.25">
      <c r="A10880" s="408">
        <f t="shared" si="163"/>
        <v>10878</v>
      </c>
      <c r="B10880" s="231"/>
      <c r="C10880" s="96"/>
      <c r="D10880" s="408" t="e">
        <f>VLOOKUP(C10880,X$4:Z10881,2,FALSE)</f>
        <v>#N/A</v>
      </c>
      <c r="E10880" s="408" t="e">
        <f>VLOOKUP(C10880,X$4:Z10881,3,FALSE)</f>
        <v>#N/A</v>
      </c>
      <c r="F10880" s="97"/>
      <c r="G10880" s="97"/>
      <c r="H10880" s="116"/>
      <c r="I10880" s="116"/>
      <c r="J10880" s="97"/>
      <c r="AD10880" s="476"/>
      <c r="AI10880" s="473"/>
    </row>
    <row r="10881" spans="1:35" s="4" customFormat="1" x14ac:dyDescent="0.25">
      <c r="A10881" s="408">
        <f t="shared" si="163"/>
        <v>10879</v>
      </c>
      <c r="B10881" s="231"/>
      <c r="C10881" s="96"/>
      <c r="D10881" s="408" t="e">
        <f>VLOOKUP(C10881,X$4:Z10882,2,FALSE)</f>
        <v>#N/A</v>
      </c>
      <c r="E10881" s="408" t="e">
        <f>VLOOKUP(C10881,X$4:Z10882,3,FALSE)</f>
        <v>#N/A</v>
      </c>
      <c r="F10881" s="97"/>
      <c r="G10881" s="97"/>
      <c r="H10881" s="116"/>
      <c r="I10881" s="116"/>
      <c r="J10881" s="97"/>
      <c r="AD10881" s="476"/>
      <c r="AI10881" s="473"/>
    </row>
    <row r="10882" spans="1:35" s="4" customFormat="1" x14ac:dyDescent="0.25">
      <c r="A10882" s="408">
        <f t="shared" si="163"/>
        <v>10880</v>
      </c>
      <c r="B10882" s="231"/>
      <c r="C10882" s="96"/>
      <c r="D10882" s="408" t="e">
        <f>VLOOKUP(C10882,X$4:Z10883,2,FALSE)</f>
        <v>#N/A</v>
      </c>
      <c r="E10882" s="408" t="e">
        <f>VLOOKUP(C10882,X$4:Z10883,3,FALSE)</f>
        <v>#N/A</v>
      </c>
      <c r="F10882" s="97"/>
      <c r="G10882" s="97"/>
      <c r="H10882" s="116"/>
      <c r="I10882" s="116"/>
      <c r="J10882" s="97"/>
      <c r="AD10882" s="476"/>
      <c r="AI10882" s="473"/>
    </row>
    <row r="10883" spans="1:35" s="4" customFormat="1" x14ac:dyDescent="0.25">
      <c r="A10883" s="408">
        <f t="shared" si="163"/>
        <v>10881</v>
      </c>
      <c r="B10883" s="231"/>
      <c r="C10883" s="96"/>
      <c r="D10883" s="408" t="e">
        <f>VLOOKUP(C10883,X$4:Z10884,2,FALSE)</f>
        <v>#N/A</v>
      </c>
      <c r="E10883" s="408" t="e">
        <f>VLOOKUP(C10883,X$4:Z10884,3,FALSE)</f>
        <v>#N/A</v>
      </c>
      <c r="F10883" s="97"/>
      <c r="G10883" s="97"/>
      <c r="H10883" s="116"/>
      <c r="I10883" s="116"/>
      <c r="J10883" s="97"/>
      <c r="AD10883" s="476"/>
      <c r="AI10883" s="473"/>
    </row>
    <row r="10884" spans="1:35" s="4" customFormat="1" x14ac:dyDescent="0.25">
      <c r="A10884" s="408">
        <f t="shared" si="163"/>
        <v>10882</v>
      </c>
      <c r="B10884" s="231"/>
      <c r="C10884" s="96"/>
      <c r="D10884" s="408" t="e">
        <f>VLOOKUP(C10884,X$4:Z10885,2,FALSE)</f>
        <v>#N/A</v>
      </c>
      <c r="E10884" s="408" t="e">
        <f>VLOOKUP(C10884,X$4:Z10885,3,FALSE)</f>
        <v>#N/A</v>
      </c>
      <c r="F10884" s="97"/>
      <c r="G10884" s="97"/>
      <c r="H10884" s="116"/>
      <c r="I10884" s="116"/>
      <c r="J10884" s="97"/>
      <c r="AD10884" s="476"/>
      <c r="AI10884" s="473"/>
    </row>
    <row r="10885" spans="1:35" s="4" customFormat="1" x14ac:dyDescent="0.25">
      <c r="A10885" s="408">
        <f t="shared" si="163"/>
        <v>10883</v>
      </c>
      <c r="B10885" s="231"/>
      <c r="C10885" s="96"/>
      <c r="D10885" s="408" t="e">
        <f>VLOOKUP(C10885,X$4:Z10886,2,FALSE)</f>
        <v>#N/A</v>
      </c>
      <c r="E10885" s="408" t="e">
        <f>VLOOKUP(C10885,X$4:Z10886,3,FALSE)</f>
        <v>#N/A</v>
      </c>
      <c r="F10885" s="97"/>
      <c r="G10885" s="97"/>
      <c r="H10885" s="116"/>
      <c r="I10885" s="116"/>
      <c r="J10885" s="97"/>
      <c r="AD10885" s="476"/>
      <c r="AI10885" s="473"/>
    </row>
    <row r="10886" spans="1:35" s="4" customFormat="1" x14ac:dyDescent="0.25">
      <c r="A10886" s="408">
        <f t="shared" si="163"/>
        <v>10884</v>
      </c>
      <c r="B10886" s="231"/>
      <c r="C10886" s="96"/>
      <c r="D10886" s="408" t="e">
        <f>VLOOKUP(C10886,X$4:Z10887,2,FALSE)</f>
        <v>#N/A</v>
      </c>
      <c r="E10886" s="408" t="e">
        <f>VLOOKUP(C10886,X$4:Z10887,3,FALSE)</f>
        <v>#N/A</v>
      </c>
      <c r="F10886" s="97"/>
      <c r="G10886" s="97"/>
      <c r="H10886" s="116"/>
      <c r="I10886" s="116"/>
      <c r="J10886" s="97"/>
      <c r="AD10886" s="476"/>
      <c r="AI10886" s="473"/>
    </row>
    <row r="10887" spans="1:35" s="4" customFormat="1" x14ac:dyDescent="0.25">
      <c r="A10887" s="408">
        <f t="shared" si="163"/>
        <v>10885</v>
      </c>
      <c r="B10887" s="231"/>
      <c r="C10887" s="96"/>
      <c r="D10887" s="408" t="e">
        <f>VLOOKUP(C10887,X$4:Z10888,2,FALSE)</f>
        <v>#N/A</v>
      </c>
      <c r="E10887" s="408" t="e">
        <f>VLOOKUP(C10887,X$4:Z10888,3,FALSE)</f>
        <v>#N/A</v>
      </c>
      <c r="F10887" s="97"/>
      <c r="G10887" s="97"/>
      <c r="H10887" s="116"/>
      <c r="I10887" s="116"/>
      <c r="J10887" s="97"/>
      <c r="AD10887" s="476"/>
      <c r="AI10887" s="473"/>
    </row>
    <row r="10888" spans="1:35" s="4" customFormat="1" x14ac:dyDescent="0.25">
      <c r="A10888" s="408">
        <f t="shared" si="163"/>
        <v>10886</v>
      </c>
      <c r="B10888" s="231"/>
      <c r="C10888" s="96"/>
      <c r="D10888" s="408" t="e">
        <f>VLOOKUP(C10888,X$4:Z10889,2,FALSE)</f>
        <v>#N/A</v>
      </c>
      <c r="E10888" s="408" t="e">
        <f>VLOOKUP(C10888,X$4:Z10889,3,FALSE)</f>
        <v>#N/A</v>
      </c>
      <c r="F10888" s="97"/>
      <c r="G10888" s="97"/>
      <c r="H10888" s="116"/>
      <c r="I10888" s="116"/>
      <c r="J10888" s="97"/>
      <c r="AD10888" s="476"/>
      <c r="AI10888" s="473"/>
    </row>
    <row r="10889" spans="1:35" s="4" customFormat="1" x14ac:dyDescent="0.25">
      <c r="A10889" s="408">
        <f t="shared" si="163"/>
        <v>10887</v>
      </c>
      <c r="B10889" s="231"/>
      <c r="C10889" s="96"/>
      <c r="D10889" s="408" t="e">
        <f>VLOOKUP(C10889,X$4:Z10890,2,FALSE)</f>
        <v>#N/A</v>
      </c>
      <c r="E10889" s="408" t="e">
        <f>VLOOKUP(C10889,X$4:Z10890,3,FALSE)</f>
        <v>#N/A</v>
      </c>
      <c r="F10889" s="97"/>
      <c r="G10889" s="97"/>
      <c r="H10889" s="116"/>
      <c r="I10889" s="116"/>
      <c r="J10889" s="97"/>
      <c r="AD10889" s="476"/>
      <c r="AI10889" s="473"/>
    </row>
    <row r="10890" spans="1:35" s="4" customFormat="1" x14ac:dyDescent="0.25">
      <c r="A10890" s="408">
        <f t="shared" si="163"/>
        <v>10888</v>
      </c>
      <c r="B10890" s="231"/>
      <c r="C10890" s="96"/>
      <c r="D10890" s="408" t="e">
        <f>VLOOKUP(C10890,X$4:Z10891,2,FALSE)</f>
        <v>#N/A</v>
      </c>
      <c r="E10890" s="408" t="e">
        <f>VLOOKUP(C10890,X$4:Z10891,3,FALSE)</f>
        <v>#N/A</v>
      </c>
      <c r="F10890" s="97"/>
      <c r="G10890" s="97"/>
      <c r="H10890" s="116"/>
      <c r="I10890" s="116"/>
      <c r="J10890" s="97"/>
      <c r="AD10890" s="476"/>
      <c r="AI10890" s="473"/>
    </row>
    <row r="10891" spans="1:35" s="4" customFormat="1" x14ac:dyDescent="0.25">
      <c r="A10891" s="408">
        <f t="shared" si="163"/>
        <v>10889</v>
      </c>
      <c r="B10891" s="231"/>
      <c r="C10891" s="96"/>
      <c r="D10891" s="408" t="e">
        <f>VLOOKUP(C10891,X$4:Z10892,2,FALSE)</f>
        <v>#N/A</v>
      </c>
      <c r="E10891" s="408" t="e">
        <f>VLOOKUP(C10891,X$4:Z10892,3,FALSE)</f>
        <v>#N/A</v>
      </c>
      <c r="F10891" s="97"/>
      <c r="G10891" s="97"/>
      <c r="H10891" s="116"/>
      <c r="I10891" s="116"/>
      <c r="J10891" s="97"/>
      <c r="AD10891" s="476"/>
      <c r="AI10891" s="473"/>
    </row>
    <row r="10892" spans="1:35" s="4" customFormat="1" x14ac:dyDescent="0.25">
      <c r="A10892" s="408">
        <f t="shared" si="163"/>
        <v>10890</v>
      </c>
      <c r="B10892" s="231"/>
      <c r="C10892" s="96"/>
      <c r="D10892" s="408" t="e">
        <f>VLOOKUP(C10892,X$4:Z10893,2,FALSE)</f>
        <v>#N/A</v>
      </c>
      <c r="E10892" s="408" t="e">
        <f>VLOOKUP(C10892,X$4:Z10893,3,FALSE)</f>
        <v>#N/A</v>
      </c>
      <c r="F10892" s="97"/>
      <c r="G10892" s="97"/>
      <c r="H10892" s="116"/>
      <c r="I10892" s="116"/>
      <c r="J10892" s="97"/>
      <c r="AD10892" s="476"/>
      <c r="AI10892" s="473"/>
    </row>
    <row r="10893" spans="1:35" s="4" customFormat="1" x14ac:dyDescent="0.25">
      <c r="A10893" s="408">
        <f t="shared" si="163"/>
        <v>10891</v>
      </c>
      <c r="B10893" s="231"/>
      <c r="C10893" s="96"/>
      <c r="D10893" s="408" t="e">
        <f>VLOOKUP(C10893,X$4:Z10894,2,FALSE)</f>
        <v>#N/A</v>
      </c>
      <c r="E10893" s="408" t="e">
        <f>VLOOKUP(C10893,X$4:Z10894,3,FALSE)</f>
        <v>#N/A</v>
      </c>
      <c r="F10893" s="97"/>
      <c r="G10893" s="97"/>
      <c r="H10893" s="116"/>
      <c r="I10893" s="116"/>
      <c r="J10893" s="97"/>
      <c r="AD10893" s="476"/>
      <c r="AI10893" s="473"/>
    </row>
    <row r="10894" spans="1:35" s="4" customFormat="1" x14ac:dyDescent="0.25">
      <c r="A10894" s="408">
        <f t="shared" si="163"/>
        <v>10892</v>
      </c>
      <c r="B10894" s="231"/>
      <c r="C10894" s="96"/>
      <c r="D10894" s="408" t="e">
        <f>VLOOKUP(C10894,X$4:Z10895,2,FALSE)</f>
        <v>#N/A</v>
      </c>
      <c r="E10894" s="408" t="e">
        <f>VLOOKUP(C10894,X$4:Z10895,3,FALSE)</f>
        <v>#N/A</v>
      </c>
      <c r="F10894" s="97"/>
      <c r="G10894" s="97"/>
      <c r="H10894" s="116"/>
      <c r="I10894" s="116"/>
      <c r="J10894" s="97"/>
      <c r="AD10894" s="476"/>
      <c r="AI10894" s="473"/>
    </row>
    <row r="10895" spans="1:35" s="4" customFormat="1" x14ac:dyDescent="0.25">
      <c r="A10895" s="408">
        <f t="shared" si="163"/>
        <v>10893</v>
      </c>
      <c r="B10895" s="231"/>
      <c r="C10895" s="96"/>
      <c r="D10895" s="408" t="e">
        <f>VLOOKUP(C10895,X$4:Z10896,2,FALSE)</f>
        <v>#N/A</v>
      </c>
      <c r="E10895" s="408" t="e">
        <f>VLOOKUP(C10895,X$4:Z10896,3,FALSE)</f>
        <v>#N/A</v>
      </c>
      <c r="F10895" s="97"/>
      <c r="G10895" s="97"/>
      <c r="H10895" s="116"/>
      <c r="I10895" s="116"/>
      <c r="J10895" s="97"/>
      <c r="AD10895" s="476"/>
      <c r="AI10895" s="473"/>
    </row>
    <row r="10896" spans="1:35" s="4" customFormat="1" x14ac:dyDescent="0.25">
      <c r="A10896" s="408">
        <f t="shared" si="163"/>
        <v>10894</v>
      </c>
      <c r="B10896" s="231"/>
      <c r="C10896" s="96"/>
      <c r="D10896" s="408" t="e">
        <f>VLOOKUP(C10896,X$4:Z10897,2,FALSE)</f>
        <v>#N/A</v>
      </c>
      <c r="E10896" s="408" t="e">
        <f>VLOOKUP(C10896,X$4:Z10897,3,FALSE)</f>
        <v>#N/A</v>
      </c>
      <c r="F10896" s="97"/>
      <c r="G10896" s="97"/>
      <c r="H10896" s="116"/>
      <c r="I10896" s="116"/>
      <c r="J10896" s="97"/>
      <c r="AD10896" s="476"/>
      <c r="AI10896" s="473"/>
    </row>
    <row r="10897" spans="1:35" s="4" customFormat="1" x14ac:dyDescent="0.25">
      <c r="A10897" s="408">
        <f t="shared" si="163"/>
        <v>10895</v>
      </c>
      <c r="B10897" s="231"/>
      <c r="C10897" s="96"/>
      <c r="D10897" s="408" t="e">
        <f>VLOOKUP(C10897,X$4:Z10898,2,FALSE)</f>
        <v>#N/A</v>
      </c>
      <c r="E10897" s="408" t="e">
        <f>VLOOKUP(C10897,X$4:Z10898,3,FALSE)</f>
        <v>#N/A</v>
      </c>
      <c r="F10897" s="97"/>
      <c r="G10897" s="97"/>
      <c r="H10897" s="116"/>
      <c r="I10897" s="116"/>
      <c r="J10897" s="97"/>
      <c r="AD10897" s="476"/>
      <c r="AI10897" s="473"/>
    </row>
    <row r="10898" spans="1:35" s="4" customFormat="1" x14ac:dyDescent="0.25">
      <c r="A10898" s="408">
        <f t="shared" si="163"/>
        <v>10896</v>
      </c>
      <c r="B10898" s="231"/>
      <c r="C10898" s="96"/>
      <c r="D10898" s="408" t="e">
        <f>VLOOKUP(C10898,X$4:Z10899,2,FALSE)</f>
        <v>#N/A</v>
      </c>
      <c r="E10898" s="408" t="e">
        <f>VLOOKUP(C10898,X$4:Z10899,3,FALSE)</f>
        <v>#N/A</v>
      </c>
      <c r="F10898" s="97"/>
      <c r="G10898" s="97"/>
      <c r="H10898" s="116"/>
      <c r="I10898" s="116"/>
      <c r="J10898" s="97"/>
      <c r="AD10898" s="476"/>
      <c r="AI10898" s="473"/>
    </row>
    <row r="10899" spans="1:35" s="4" customFormat="1" x14ac:dyDescent="0.25">
      <c r="A10899" s="408">
        <f t="shared" si="163"/>
        <v>10897</v>
      </c>
      <c r="B10899" s="231"/>
      <c r="C10899" s="96"/>
      <c r="D10899" s="408" t="e">
        <f>VLOOKUP(C10899,X$4:Z10900,2,FALSE)</f>
        <v>#N/A</v>
      </c>
      <c r="E10899" s="408" t="e">
        <f>VLOOKUP(C10899,X$4:Z10900,3,FALSE)</f>
        <v>#N/A</v>
      </c>
      <c r="F10899" s="97"/>
      <c r="G10899" s="97"/>
      <c r="H10899" s="116"/>
      <c r="I10899" s="116"/>
      <c r="J10899" s="97"/>
      <c r="AD10899" s="476"/>
      <c r="AI10899" s="473"/>
    </row>
    <row r="10900" spans="1:35" s="4" customFormat="1" x14ac:dyDescent="0.25">
      <c r="A10900" s="408">
        <f t="shared" si="163"/>
        <v>10898</v>
      </c>
      <c r="B10900" s="231"/>
      <c r="C10900" s="96"/>
      <c r="D10900" s="408" t="e">
        <f>VLOOKUP(C10900,X$4:Z10901,2,FALSE)</f>
        <v>#N/A</v>
      </c>
      <c r="E10900" s="408" t="e">
        <f>VLOOKUP(C10900,X$4:Z10901,3,FALSE)</f>
        <v>#N/A</v>
      </c>
      <c r="F10900" s="97"/>
      <c r="G10900" s="97"/>
      <c r="H10900" s="116"/>
      <c r="I10900" s="116"/>
      <c r="J10900" s="97"/>
      <c r="AD10900" s="476"/>
      <c r="AI10900" s="473"/>
    </row>
    <row r="10901" spans="1:35" s="4" customFormat="1" x14ac:dyDescent="0.25">
      <c r="A10901" s="408">
        <f t="shared" si="163"/>
        <v>10899</v>
      </c>
      <c r="B10901" s="231"/>
      <c r="C10901" s="96"/>
      <c r="D10901" s="408" t="e">
        <f>VLOOKUP(C10901,X$4:Z10902,2,FALSE)</f>
        <v>#N/A</v>
      </c>
      <c r="E10901" s="408" t="e">
        <f>VLOOKUP(C10901,X$4:Z10902,3,FALSE)</f>
        <v>#N/A</v>
      </c>
      <c r="F10901" s="97"/>
      <c r="G10901" s="97"/>
      <c r="H10901" s="116"/>
      <c r="I10901" s="116"/>
      <c r="J10901" s="97"/>
      <c r="AD10901" s="476"/>
      <c r="AI10901" s="473"/>
    </row>
    <row r="10902" spans="1:35" s="4" customFormat="1" x14ac:dyDescent="0.25">
      <c r="A10902" s="408">
        <f t="shared" si="163"/>
        <v>10900</v>
      </c>
      <c r="B10902" s="231"/>
      <c r="C10902" s="96"/>
      <c r="D10902" s="408" t="e">
        <f>VLOOKUP(C10902,X$4:Z10903,2,FALSE)</f>
        <v>#N/A</v>
      </c>
      <c r="E10902" s="408" t="e">
        <f>VLOOKUP(C10902,X$4:Z10903,3,FALSE)</f>
        <v>#N/A</v>
      </c>
      <c r="F10902" s="97"/>
      <c r="G10902" s="97"/>
      <c r="H10902" s="116"/>
      <c r="I10902" s="116"/>
      <c r="J10902" s="97"/>
      <c r="AD10902" s="476"/>
      <c r="AI10902" s="473"/>
    </row>
    <row r="10903" spans="1:35" s="4" customFormat="1" x14ac:dyDescent="0.25">
      <c r="A10903" s="408">
        <f t="shared" si="163"/>
        <v>10901</v>
      </c>
      <c r="B10903" s="231"/>
      <c r="C10903" s="96"/>
      <c r="D10903" s="408" t="e">
        <f>VLOOKUP(C10903,X$4:Z10904,2,FALSE)</f>
        <v>#N/A</v>
      </c>
      <c r="E10903" s="408" t="e">
        <f>VLOOKUP(C10903,X$4:Z10904,3,FALSE)</f>
        <v>#N/A</v>
      </c>
      <c r="F10903" s="97"/>
      <c r="G10903" s="97"/>
      <c r="H10903" s="116"/>
      <c r="I10903" s="116"/>
      <c r="J10903" s="97"/>
      <c r="AD10903" s="476"/>
      <c r="AI10903" s="473"/>
    </row>
    <row r="10904" spans="1:35" s="4" customFormat="1" x14ac:dyDescent="0.25">
      <c r="A10904" s="408">
        <f t="shared" si="163"/>
        <v>10902</v>
      </c>
      <c r="B10904" s="231"/>
      <c r="C10904" s="96"/>
      <c r="D10904" s="408" t="e">
        <f>VLOOKUP(C10904,X$4:Z10905,2,FALSE)</f>
        <v>#N/A</v>
      </c>
      <c r="E10904" s="408" t="e">
        <f>VLOOKUP(C10904,X$4:Z10905,3,FALSE)</f>
        <v>#N/A</v>
      </c>
      <c r="F10904" s="97"/>
      <c r="G10904" s="97"/>
      <c r="H10904" s="116"/>
      <c r="I10904" s="116"/>
      <c r="J10904" s="97"/>
      <c r="AD10904" s="476"/>
      <c r="AI10904" s="473"/>
    </row>
    <row r="10905" spans="1:35" s="4" customFormat="1" x14ac:dyDescent="0.25">
      <c r="A10905" s="408">
        <f t="shared" si="163"/>
        <v>10903</v>
      </c>
      <c r="B10905" s="231"/>
      <c r="C10905" s="96"/>
      <c r="D10905" s="408" t="e">
        <f>VLOOKUP(C10905,X$4:Z10906,2,FALSE)</f>
        <v>#N/A</v>
      </c>
      <c r="E10905" s="408" t="e">
        <f>VLOOKUP(C10905,X$4:Z10906,3,FALSE)</f>
        <v>#N/A</v>
      </c>
      <c r="F10905" s="97"/>
      <c r="G10905" s="97"/>
      <c r="H10905" s="116"/>
      <c r="I10905" s="116"/>
      <c r="J10905" s="97"/>
      <c r="AD10905" s="476"/>
      <c r="AI10905" s="473"/>
    </row>
    <row r="10906" spans="1:35" s="4" customFormat="1" x14ac:dyDescent="0.25">
      <c r="A10906" s="408">
        <f t="shared" si="163"/>
        <v>10904</v>
      </c>
      <c r="B10906" s="231"/>
      <c r="C10906" s="96"/>
      <c r="D10906" s="408" t="e">
        <f>VLOOKUP(C10906,X$4:Z10907,2,FALSE)</f>
        <v>#N/A</v>
      </c>
      <c r="E10906" s="408" t="e">
        <f>VLOOKUP(C10906,X$4:Z10907,3,FALSE)</f>
        <v>#N/A</v>
      </c>
      <c r="F10906" s="97"/>
      <c r="G10906" s="97"/>
      <c r="H10906" s="116"/>
      <c r="I10906" s="116"/>
      <c r="J10906" s="97"/>
      <c r="AD10906" s="476"/>
      <c r="AI10906" s="473"/>
    </row>
    <row r="10907" spans="1:35" s="4" customFormat="1" x14ac:dyDescent="0.25">
      <c r="A10907" s="408">
        <f t="shared" si="163"/>
        <v>10905</v>
      </c>
      <c r="B10907" s="231"/>
      <c r="C10907" s="96"/>
      <c r="D10907" s="408" t="e">
        <f>VLOOKUP(C10907,X$4:Z10908,2,FALSE)</f>
        <v>#N/A</v>
      </c>
      <c r="E10907" s="408" t="e">
        <f>VLOOKUP(C10907,X$4:Z10908,3,FALSE)</f>
        <v>#N/A</v>
      </c>
      <c r="F10907" s="97"/>
      <c r="G10907" s="97"/>
      <c r="H10907" s="116"/>
      <c r="I10907" s="116"/>
      <c r="J10907" s="97"/>
      <c r="AD10907" s="476"/>
      <c r="AI10907" s="473"/>
    </row>
    <row r="10908" spans="1:35" s="4" customFormat="1" x14ac:dyDescent="0.25">
      <c r="A10908" s="408">
        <f t="shared" si="163"/>
        <v>10906</v>
      </c>
      <c r="B10908" s="231"/>
      <c r="C10908" s="96"/>
      <c r="D10908" s="408" t="e">
        <f>VLOOKUP(C10908,X$4:Z10909,2,FALSE)</f>
        <v>#N/A</v>
      </c>
      <c r="E10908" s="408" t="e">
        <f>VLOOKUP(C10908,X$4:Z10909,3,FALSE)</f>
        <v>#N/A</v>
      </c>
      <c r="F10908" s="97"/>
      <c r="G10908" s="97"/>
      <c r="H10908" s="116"/>
      <c r="I10908" s="116"/>
      <c r="J10908" s="97"/>
      <c r="AD10908" s="476"/>
      <c r="AI10908" s="473"/>
    </row>
    <row r="10909" spans="1:35" s="4" customFormat="1" x14ac:dyDescent="0.25">
      <c r="A10909" s="408">
        <f t="shared" si="163"/>
        <v>10907</v>
      </c>
      <c r="B10909" s="231"/>
      <c r="C10909" s="96"/>
      <c r="D10909" s="408" t="e">
        <f>VLOOKUP(C10909,X$4:Z10910,2,FALSE)</f>
        <v>#N/A</v>
      </c>
      <c r="E10909" s="408" t="e">
        <f>VLOOKUP(C10909,X$4:Z10910,3,FALSE)</f>
        <v>#N/A</v>
      </c>
      <c r="F10909" s="97"/>
      <c r="G10909" s="97"/>
      <c r="H10909" s="116"/>
      <c r="I10909" s="116"/>
      <c r="J10909" s="97"/>
      <c r="AD10909" s="476"/>
      <c r="AI10909" s="473"/>
    </row>
    <row r="10910" spans="1:35" s="4" customFormat="1" x14ac:dyDescent="0.25">
      <c r="A10910" s="408">
        <f t="shared" si="163"/>
        <v>10908</v>
      </c>
      <c r="B10910" s="231"/>
      <c r="C10910" s="96"/>
      <c r="D10910" s="408" t="e">
        <f>VLOOKUP(C10910,X$4:Z10911,2,FALSE)</f>
        <v>#N/A</v>
      </c>
      <c r="E10910" s="408" t="e">
        <f>VLOOKUP(C10910,X$4:Z10911,3,FALSE)</f>
        <v>#N/A</v>
      </c>
      <c r="F10910" s="97"/>
      <c r="G10910" s="97"/>
      <c r="H10910" s="116"/>
      <c r="I10910" s="116"/>
      <c r="J10910" s="97"/>
      <c r="AD10910" s="476"/>
      <c r="AI10910" s="473"/>
    </row>
    <row r="10911" spans="1:35" s="4" customFormat="1" x14ac:dyDescent="0.25">
      <c r="A10911" s="408">
        <f t="shared" si="163"/>
        <v>10909</v>
      </c>
      <c r="B10911" s="231"/>
      <c r="C10911" s="96"/>
      <c r="D10911" s="408" t="e">
        <f>VLOOKUP(C10911,X$4:Z10912,2,FALSE)</f>
        <v>#N/A</v>
      </c>
      <c r="E10911" s="408" t="e">
        <f>VLOOKUP(C10911,X$4:Z10912,3,FALSE)</f>
        <v>#N/A</v>
      </c>
      <c r="F10911" s="97"/>
      <c r="G10911" s="97"/>
      <c r="H10911" s="116"/>
      <c r="I10911" s="116"/>
      <c r="J10911" s="97"/>
      <c r="AD10911" s="476"/>
      <c r="AI10911" s="473"/>
    </row>
    <row r="10912" spans="1:35" s="4" customFormat="1" x14ac:dyDescent="0.25">
      <c r="A10912" s="408">
        <f t="shared" si="163"/>
        <v>10910</v>
      </c>
      <c r="B10912" s="231"/>
      <c r="C10912" s="96"/>
      <c r="D10912" s="408" t="e">
        <f>VLOOKUP(C10912,X$4:Z10913,2,FALSE)</f>
        <v>#N/A</v>
      </c>
      <c r="E10912" s="408" t="e">
        <f>VLOOKUP(C10912,X$4:Z10913,3,FALSE)</f>
        <v>#N/A</v>
      </c>
      <c r="F10912" s="97"/>
      <c r="G10912" s="97"/>
      <c r="H10912" s="116"/>
      <c r="I10912" s="116"/>
      <c r="J10912" s="97"/>
      <c r="AD10912" s="476"/>
      <c r="AI10912" s="473"/>
    </row>
    <row r="10913" spans="1:35" s="4" customFormat="1" x14ac:dyDescent="0.25">
      <c r="A10913" s="408">
        <f t="shared" si="163"/>
        <v>10911</v>
      </c>
      <c r="B10913" s="231"/>
      <c r="C10913" s="96"/>
      <c r="D10913" s="408" t="e">
        <f>VLOOKUP(C10913,X$4:Z10914,2,FALSE)</f>
        <v>#N/A</v>
      </c>
      <c r="E10913" s="408" t="e">
        <f>VLOOKUP(C10913,X$4:Z10914,3,FALSE)</f>
        <v>#N/A</v>
      </c>
      <c r="F10913" s="97"/>
      <c r="G10913" s="97"/>
      <c r="H10913" s="116"/>
      <c r="I10913" s="116"/>
      <c r="J10913" s="97"/>
      <c r="AD10913" s="476"/>
      <c r="AI10913" s="473"/>
    </row>
    <row r="10914" spans="1:35" s="4" customFormat="1" x14ac:dyDescent="0.25">
      <c r="A10914" s="408">
        <f t="shared" si="163"/>
        <v>10912</v>
      </c>
      <c r="B10914" s="231"/>
      <c r="C10914" s="96"/>
      <c r="D10914" s="408" t="e">
        <f>VLOOKUP(C10914,X$4:Z10915,2,FALSE)</f>
        <v>#N/A</v>
      </c>
      <c r="E10914" s="408" t="e">
        <f>VLOOKUP(C10914,X$4:Z10915,3,FALSE)</f>
        <v>#N/A</v>
      </c>
      <c r="F10914" s="97"/>
      <c r="G10914" s="97"/>
      <c r="H10914" s="116"/>
      <c r="I10914" s="116"/>
      <c r="J10914" s="97"/>
      <c r="AD10914" s="476"/>
      <c r="AI10914" s="473"/>
    </row>
    <row r="10915" spans="1:35" s="4" customFormat="1" x14ac:dyDescent="0.25">
      <c r="A10915" s="408">
        <f t="shared" si="163"/>
        <v>10913</v>
      </c>
      <c r="B10915" s="231"/>
      <c r="C10915" s="96"/>
      <c r="D10915" s="408" t="e">
        <f>VLOOKUP(C10915,X$4:Z10916,2,FALSE)</f>
        <v>#N/A</v>
      </c>
      <c r="E10915" s="408" t="e">
        <f>VLOOKUP(C10915,X$4:Z10916,3,FALSE)</f>
        <v>#N/A</v>
      </c>
      <c r="F10915" s="97"/>
      <c r="G10915" s="97"/>
      <c r="H10915" s="116"/>
      <c r="I10915" s="116"/>
      <c r="J10915" s="97"/>
      <c r="AD10915" s="476"/>
      <c r="AI10915" s="473"/>
    </row>
    <row r="10916" spans="1:35" s="4" customFormat="1" x14ac:dyDescent="0.25">
      <c r="A10916" s="408">
        <f t="shared" ref="A10916:A10979" si="164">ROW()-2</f>
        <v>10914</v>
      </c>
      <c r="B10916" s="231"/>
      <c r="C10916" s="96"/>
      <c r="D10916" s="408" t="e">
        <f>VLOOKUP(C10916,X$4:Z10917,2,FALSE)</f>
        <v>#N/A</v>
      </c>
      <c r="E10916" s="408" t="e">
        <f>VLOOKUP(C10916,X$4:Z10917,3,FALSE)</f>
        <v>#N/A</v>
      </c>
      <c r="F10916" s="97"/>
      <c r="G10916" s="97"/>
      <c r="H10916" s="116"/>
      <c r="I10916" s="116"/>
      <c r="J10916" s="97"/>
      <c r="AD10916" s="476"/>
      <c r="AI10916" s="473"/>
    </row>
    <row r="10917" spans="1:35" s="4" customFormat="1" x14ac:dyDescent="0.25">
      <c r="A10917" s="408">
        <f t="shared" si="164"/>
        <v>10915</v>
      </c>
      <c r="B10917" s="231"/>
      <c r="C10917" s="96"/>
      <c r="D10917" s="408" t="e">
        <f>VLOOKUP(C10917,X$4:Z10918,2,FALSE)</f>
        <v>#N/A</v>
      </c>
      <c r="E10917" s="408" t="e">
        <f>VLOOKUP(C10917,X$4:Z10918,3,FALSE)</f>
        <v>#N/A</v>
      </c>
      <c r="F10917" s="97"/>
      <c r="G10917" s="97"/>
      <c r="H10917" s="116"/>
      <c r="I10917" s="116"/>
      <c r="J10917" s="97"/>
      <c r="AD10917" s="476"/>
      <c r="AI10917" s="473"/>
    </row>
    <row r="10918" spans="1:35" s="4" customFormat="1" x14ac:dyDescent="0.25">
      <c r="A10918" s="408">
        <f t="shared" si="164"/>
        <v>10916</v>
      </c>
      <c r="B10918" s="231"/>
      <c r="C10918" s="96"/>
      <c r="D10918" s="408" t="e">
        <f>VLOOKUP(C10918,X$4:Z10919,2,FALSE)</f>
        <v>#N/A</v>
      </c>
      <c r="E10918" s="408" t="e">
        <f>VLOOKUP(C10918,X$4:Z10919,3,FALSE)</f>
        <v>#N/A</v>
      </c>
      <c r="F10918" s="97"/>
      <c r="G10918" s="97"/>
      <c r="H10918" s="116"/>
      <c r="I10918" s="116"/>
      <c r="J10918" s="97"/>
      <c r="AD10918" s="476"/>
      <c r="AI10918" s="473"/>
    </row>
    <row r="10919" spans="1:35" s="4" customFormat="1" x14ac:dyDescent="0.25">
      <c r="A10919" s="408">
        <f t="shared" si="164"/>
        <v>10917</v>
      </c>
      <c r="B10919" s="231"/>
      <c r="C10919" s="96"/>
      <c r="D10919" s="408" t="e">
        <f>VLOOKUP(C10919,X$4:Z10920,2,FALSE)</f>
        <v>#N/A</v>
      </c>
      <c r="E10919" s="408" t="e">
        <f>VLOOKUP(C10919,X$4:Z10920,3,FALSE)</f>
        <v>#N/A</v>
      </c>
      <c r="F10919" s="97"/>
      <c r="G10919" s="97"/>
      <c r="H10919" s="116"/>
      <c r="I10919" s="116"/>
      <c r="J10919" s="97"/>
      <c r="AD10919" s="476"/>
      <c r="AI10919" s="473"/>
    </row>
    <row r="10920" spans="1:35" s="4" customFormat="1" x14ac:dyDescent="0.25">
      <c r="A10920" s="408">
        <f t="shared" si="164"/>
        <v>10918</v>
      </c>
      <c r="B10920" s="231"/>
      <c r="C10920" s="96"/>
      <c r="D10920" s="408" t="e">
        <f>VLOOKUP(C10920,X$4:Z10921,2,FALSE)</f>
        <v>#N/A</v>
      </c>
      <c r="E10920" s="408" t="e">
        <f>VLOOKUP(C10920,X$4:Z10921,3,FALSE)</f>
        <v>#N/A</v>
      </c>
      <c r="F10920" s="97"/>
      <c r="G10920" s="97"/>
      <c r="H10920" s="116"/>
      <c r="I10920" s="116"/>
      <c r="J10920" s="97"/>
      <c r="AD10920" s="476"/>
      <c r="AI10920" s="473"/>
    </row>
    <row r="10921" spans="1:35" s="4" customFormat="1" x14ac:dyDescent="0.25">
      <c r="A10921" s="408">
        <f t="shared" si="164"/>
        <v>10919</v>
      </c>
      <c r="B10921" s="231"/>
      <c r="C10921" s="96"/>
      <c r="D10921" s="408" t="e">
        <f>VLOOKUP(C10921,X$4:Z10922,2,FALSE)</f>
        <v>#N/A</v>
      </c>
      <c r="E10921" s="408" t="e">
        <f>VLOOKUP(C10921,X$4:Z10922,3,FALSE)</f>
        <v>#N/A</v>
      </c>
      <c r="F10921" s="97"/>
      <c r="G10921" s="97"/>
      <c r="H10921" s="116"/>
      <c r="I10921" s="116"/>
      <c r="J10921" s="97"/>
      <c r="AD10921" s="476"/>
      <c r="AI10921" s="473"/>
    </row>
    <row r="10922" spans="1:35" s="4" customFormat="1" x14ac:dyDescent="0.25">
      <c r="A10922" s="408">
        <f t="shared" si="164"/>
        <v>10920</v>
      </c>
      <c r="B10922" s="231"/>
      <c r="C10922" s="96"/>
      <c r="D10922" s="408" t="e">
        <f>VLOOKUP(C10922,X$4:Z10923,2,FALSE)</f>
        <v>#N/A</v>
      </c>
      <c r="E10922" s="408" t="e">
        <f>VLOOKUP(C10922,X$4:Z10923,3,FALSE)</f>
        <v>#N/A</v>
      </c>
      <c r="F10922" s="97"/>
      <c r="G10922" s="97"/>
      <c r="H10922" s="116"/>
      <c r="I10922" s="116"/>
      <c r="J10922" s="97"/>
      <c r="AD10922" s="476"/>
      <c r="AI10922" s="473"/>
    </row>
    <row r="10923" spans="1:35" s="4" customFormat="1" x14ac:dyDescent="0.25">
      <c r="A10923" s="408">
        <f t="shared" si="164"/>
        <v>10921</v>
      </c>
      <c r="B10923" s="231"/>
      <c r="C10923" s="96"/>
      <c r="D10923" s="408" t="e">
        <f>VLOOKUP(C10923,X$4:Z10924,2,FALSE)</f>
        <v>#N/A</v>
      </c>
      <c r="E10923" s="408" t="e">
        <f>VLOOKUP(C10923,X$4:Z10924,3,FALSE)</f>
        <v>#N/A</v>
      </c>
      <c r="F10923" s="97"/>
      <c r="G10923" s="97"/>
      <c r="H10923" s="116"/>
      <c r="I10923" s="116"/>
      <c r="J10923" s="97"/>
      <c r="AD10923" s="476"/>
      <c r="AI10923" s="473"/>
    </row>
    <row r="10924" spans="1:35" s="4" customFormat="1" x14ac:dyDescent="0.25">
      <c r="A10924" s="408">
        <f t="shared" si="164"/>
        <v>10922</v>
      </c>
      <c r="B10924" s="231"/>
      <c r="C10924" s="96"/>
      <c r="D10924" s="408" t="e">
        <f>VLOOKUP(C10924,X$4:Z10925,2,FALSE)</f>
        <v>#N/A</v>
      </c>
      <c r="E10924" s="408" t="e">
        <f>VLOOKUP(C10924,X$4:Z10925,3,FALSE)</f>
        <v>#N/A</v>
      </c>
      <c r="F10924" s="97"/>
      <c r="G10924" s="97"/>
      <c r="H10924" s="116"/>
      <c r="I10924" s="116"/>
      <c r="J10924" s="97"/>
      <c r="AD10924" s="476"/>
      <c r="AI10924" s="473"/>
    </row>
    <row r="10925" spans="1:35" s="4" customFormat="1" x14ac:dyDescent="0.25">
      <c r="A10925" s="408">
        <f t="shared" si="164"/>
        <v>10923</v>
      </c>
      <c r="B10925" s="231"/>
      <c r="C10925" s="96"/>
      <c r="D10925" s="408" t="e">
        <f>VLOOKUP(C10925,X$4:Z10926,2,FALSE)</f>
        <v>#N/A</v>
      </c>
      <c r="E10925" s="408" t="e">
        <f>VLOOKUP(C10925,X$4:Z10926,3,FALSE)</f>
        <v>#N/A</v>
      </c>
      <c r="F10925" s="97"/>
      <c r="G10925" s="97"/>
      <c r="H10925" s="116"/>
      <c r="I10925" s="116"/>
      <c r="J10925" s="97"/>
      <c r="AD10925" s="476"/>
      <c r="AI10925" s="473"/>
    </row>
    <row r="10926" spans="1:35" s="4" customFormat="1" x14ac:dyDescent="0.25">
      <c r="A10926" s="408">
        <f t="shared" si="164"/>
        <v>10924</v>
      </c>
      <c r="B10926" s="231"/>
      <c r="C10926" s="96"/>
      <c r="D10926" s="408" t="e">
        <f>VLOOKUP(C10926,X$4:Z10927,2,FALSE)</f>
        <v>#N/A</v>
      </c>
      <c r="E10926" s="408" t="e">
        <f>VLOOKUP(C10926,X$4:Z10927,3,FALSE)</f>
        <v>#N/A</v>
      </c>
      <c r="F10926" s="97"/>
      <c r="G10926" s="97"/>
      <c r="H10926" s="116"/>
      <c r="I10926" s="116"/>
      <c r="J10926" s="97"/>
      <c r="AD10926" s="476"/>
      <c r="AI10926" s="473"/>
    </row>
    <row r="10927" spans="1:35" s="4" customFormat="1" x14ac:dyDescent="0.25">
      <c r="A10927" s="408">
        <f t="shared" si="164"/>
        <v>10925</v>
      </c>
      <c r="B10927" s="231"/>
      <c r="C10927" s="96"/>
      <c r="D10927" s="408" t="e">
        <f>VLOOKUP(C10927,X$4:Z10928,2,FALSE)</f>
        <v>#N/A</v>
      </c>
      <c r="E10927" s="408" t="e">
        <f>VLOOKUP(C10927,X$4:Z10928,3,FALSE)</f>
        <v>#N/A</v>
      </c>
      <c r="F10927" s="97"/>
      <c r="G10927" s="97"/>
      <c r="H10927" s="116"/>
      <c r="I10927" s="116"/>
      <c r="J10927" s="97"/>
      <c r="AD10927" s="476"/>
      <c r="AI10927" s="473"/>
    </row>
    <row r="10928" spans="1:35" s="4" customFormat="1" x14ac:dyDescent="0.25">
      <c r="A10928" s="408">
        <f t="shared" si="164"/>
        <v>10926</v>
      </c>
      <c r="B10928" s="231"/>
      <c r="C10928" s="96"/>
      <c r="D10928" s="408" t="e">
        <f>VLOOKUP(C10928,X$4:Z10929,2,FALSE)</f>
        <v>#N/A</v>
      </c>
      <c r="E10928" s="408" t="e">
        <f>VLOOKUP(C10928,X$4:Z10929,3,FALSE)</f>
        <v>#N/A</v>
      </c>
      <c r="F10928" s="97"/>
      <c r="G10928" s="97"/>
      <c r="H10928" s="116"/>
      <c r="I10928" s="116"/>
      <c r="J10928" s="97"/>
      <c r="AD10928" s="476"/>
      <c r="AI10928" s="473"/>
    </row>
    <row r="10929" spans="1:35" s="4" customFormat="1" x14ac:dyDescent="0.25">
      <c r="A10929" s="408">
        <f t="shared" si="164"/>
        <v>10927</v>
      </c>
      <c r="B10929" s="231"/>
      <c r="C10929" s="96"/>
      <c r="D10929" s="408" t="e">
        <f>VLOOKUP(C10929,X$4:Z10930,2,FALSE)</f>
        <v>#N/A</v>
      </c>
      <c r="E10929" s="408" t="e">
        <f>VLOOKUP(C10929,X$4:Z10930,3,FALSE)</f>
        <v>#N/A</v>
      </c>
      <c r="F10929" s="97"/>
      <c r="G10929" s="97"/>
      <c r="H10929" s="116"/>
      <c r="I10929" s="116"/>
      <c r="J10929" s="97"/>
      <c r="AD10929" s="476"/>
      <c r="AI10929" s="473"/>
    </row>
    <row r="10930" spans="1:35" s="4" customFormat="1" x14ac:dyDescent="0.25">
      <c r="A10930" s="408">
        <f t="shared" si="164"/>
        <v>10928</v>
      </c>
      <c r="B10930" s="231"/>
      <c r="C10930" s="96"/>
      <c r="D10930" s="408" t="e">
        <f>VLOOKUP(C10930,X$4:Z10931,2,FALSE)</f>
        <v>#N/A</v>
      </c>
      <c r="E10930" s="408" t="e">
        <f>VLOOKUP(C10930,X$4:Z10931,3,FALSE)</f>
        <v>#N/A</v>
      </c>
      <c r="F10930" s="97"/>
      <c r="G10930" s="97"/>
      <c r="H10930" s="116"/>
      <c r="I10930" s="116"/>
      <c r="J10930" s="97"/>
      <c r="AD10930" s="476"/>
      <c r="AI10930" s="473"/>
    </row>
    <row r="10931" spans="1:35" s="4" customFormat="1" x14ac:dyDescent="0.25">
      <c r="A10931" s="408">
        <f t="shared" si="164"/>
        <v>10929</v>
      </c>
      <c r="B10931" s="231"/>
      <c r="C10931" s="96"/>
      <c r="D10931" s="408" t="e">
        <f>VLOOKUP(C10931,X$4:Z10932,2,FALSE)</f>
        <v>#N/A</v>
      </c>
      <c r="E10931" s="408" t="e">
        <f>VLOOKUP(C10931,X$4:Z10932,3,FALSE)</f>
        <v>#N/A</v>
      </c>
      <c r="F10931" s="97"/>
      <c r="G10931" s="97"/>
      <c r="H10931" s="116"/>
      <c r="I10931" s="116"/>
      <c r="J10931" s="97"/>
      <c r="AD10931" s="476"/>
      <c r="AI10931" s="473"/>
    </row>
    <row r="10932" spans="1:35" s="4" customFormat="1" x14ac:dyDescent="0.25">
      <c r="A10932" s="408">
        <f t="shared" si="164"/>
        <v>10930</v>
      </c>
      <c r="B10932" s="231"/>
      <c r="C10932" s="96"/>
      <c r="D10932" s="408" t="e">
        <f>VLOOKUP(C10932,X$4:Z10933,2,FALSE)</f>
        <v>#N/A</v>
      </c>
      <c r="E10932" s="408" t="e">
        <f>VLOOKUP(C10932,X$4:Z10933,3,FALSE)</f>
        <v>#N/A</v>
      </c>
      <c r="F10932" s="97"/>
      <c r="G10932" s="97"/>
      <c r="H10932" s="116"/>
      <c r="I10932" s="116"/>
      <c r="J10932" s="97"/>
      <c r="AD10932" s="476"/>
      <c r="AI10932" s="473"/>
    </row>
    <row r="10933" spans="1:35" s="4" customFormat="1" x14ac:dyDescent="0.25">
      <c r="A10933" s="408">
        <f t="shared" si="164"/>
        <v>10931</v>
      </c>
      <c r="B10933" s="231"/>
      <c r="C10933" s="96"/>
      <c r="D10933" s="408" t="e">
        <f>VLOOKUP(C10933,X$4:Z10934,2,FALSE)</f>
        <v>#N/A</v>
      </c>
      <c r="E10933" s="408" t="e">
        <f>VLOOKUP(C10933,X$4:Z10934,3,FALSE)</f>
        <v>#N/A</v>
      </c>
      <c r="F10933" s="97"/>
      <c r="G10933" s="97"/>
      <c r="H10933" s="116"/>
      <c r="I10933" s="116"/>
      <c r="J10933" s="97"/>
      <c r="AD10933" s="476"/>
      <c r="AI10933" s="473"/>
    </row>
    <row r="10934" spans="1:35" s="4" customFormat="1" x14ac:dyDescent="0.25">
      <c r="A10934" s="408">
        <f t="shared" si="164"/>
        <v>10932</v>
      </c>
      <c r="B10934" s="231"/>
      <c r="C10934" s="96"/>
      <c r="D10934" s="408" t="e">
        <f>VLOOKUP(C10934,X$4:Z10935,2,FALSE)</f>
        <v>#N/A</v>
      </c>
      <c r="E10934" s="408" t="e">
        <f>VLOOKUP(C10934,X$4:Z10935,3,FALSE)</f>
        <v>#N/A</v>
      </c>
      <c r="F10934" s="97"/>
      <c r="G10934" s="97"/>
      <c r="H10934" s="116"/>
      <c r="I10934" s="116"/>
      <c r="J10934" s="97"/>
      <c r="AD10934" s="476"/>
      <c r="AI10934" s="473"/>
    </row>
    <row r="10935" spans="1:35" s="4" customFormat="1" x14ac:dyDescent="0.25">
      <c r="A10935" s="408">
        <f t="shared" si="164"/>
        <v>10933</v>
      </c>
      <c r="B10935" s="231"/>
      <c r="C10935" s="96"/>
      <c r="D10935" s="408" t="e">
        <f>VLOOKUP(C10935,X$4:Z10936,2,FALSE)</f>
        <v>#N/A</v>
      </c>
      <c r="E10935" s="408" t="e">
        <f>VLOOKUP(C10935,X$4:Z10936,3,FALSE)</f>
        <v>#N/A</v>
      </c>
      <c r="F10935" s="97"/>
      <c r="G10935" s="97"/>
      <c r="H10935" s="116"/>
      <c r="I10935" s="116"/>
      <c r="J10935" s="97"/>
      <c r="AD10935" s="476"/>
      <c r="AI10935" s="473"/>
    </row>
    <row r="10936" spans="1:35" s="4" customFormat="1" x14ac:dyDescent="0.25">
      <c r="A10936" s="408">
        <f t="shared" si="164"/>
        <v>10934</v>
      </c>
      <c r="B10936" s="231"/>
      <c r="C10936" s="96"/>
      <c r="D10936" s="408" t="e">
        <f>VLOOKUP(C10936,X$4:Z10937,2,FALSE)</f>
        <v>#N/A</v>
      </c>
      <c r="E10936" s="408" t="e">
        <f>VLOOKUP(C10936,X$4:Z10937,3,FALSE)</f>
        <v>#N/A</v>
      </c>
      <c r="F10936" s="97"/>
      <c r="G10936" s="97"/>
      <c r="H10936" s="116"/>
      <c r="I10936" s="116"/>
      <c r="J10936" s="97"/>
      <c r="AD10936" s="476"/>
      <c r="AI10936" s="473"/>
    </row>
    <row r="10937" spans="1:35" s="4" customFormat="1" x14ac:dyDescent="0.25">
      <c r="A10937" s="408">
        <f t="shared" si="164"/>
        <v>10935</v>
      </c>
      <c r="B10937" s="231"/>
      <c r="C10937" s="96"/>
      <c r="D10937" s="408" t="e">
        <f>VLOOKUP(C10937,X$4:Z10938,2,FALSE)</f>
        <v>#N/A</v>
      </c>
      <c r="E10937" s="408" t="e">
        <f>VLOOKUP(C10937,X$4:Z10938,3,FALSE)</f>
        <v>#N/A</v>
      </c>
      <c r="F10937" s="97"/>
      <c r="G10937" s="97"/>
      <c r="H10937" s="116"/>
      <c r="I10937" s="116"/>
      <c r="J10937" s="97"/>
      <c r="AD10937" s="476"/>
      <c r="AI10937" s="473"/>
    </row>
    <row r="10938" spans="1:35" s="4" customFormat="1" x14ac:dyDescent="0.25">
      <c r="A10938" s="408">
        <f t="shared" si="164"/>
        <v>10936</v>
      </c>
      <c r="B10938" s="231"/>
      <c r="C10938" s="96"/>
      <c r="D10938" s="408" t="e">
        <f>VLOOKUP(C10938,X$4:Z10939,2,FALSE)</f>
        <v>#N/A</v>
      </c>
      <c r="E10938" s="408" t="e">
        <f>VLOOKUP(C10938,X$4:Z10939,3,FALSE)</f>
        <v>#N/A</v>
      </c>
      <c r="F10938" s="97"/>
      <c r="G10938" s="97"/>
      <c r="H10938" s="116"/>
      <c r="I10938" s="116"/>
      <c r="J10938" s="97"/>
      <c r="AD10938" s="476"/>
      <c r="AI10938" s="473"/>
    </row>
    <row r="10939" spans="1:35" s="4" customFormat="1" x14ac:dyDescent="0.25">
      <c r="A10939" s="408">
        <f t="shared" si="164"/>
        <v>10937</v>
      </c>
      <c r="B10939" s="231"/>
      <c r="C10939" s="96"/>
      <c r="D10939" s="408" t="e">
        <f>VLOOKUP(C10939,X$4:Z10940,2,FALSE)</f>
        <v>#N/A</v>
      </c>
      <c r="E10939" s="408" t="e">
        <f>VLOOKUP(C10939,X$4:Z10940,3,FALSE)</f>
        <v>#N/A</v>
      </c>
      <c r="F10939" s="97"/>
      <c r="G10939" s="97"/>
      <c r="H10939" s="116"/>
      <c r="I10939" s="116"/>
      <c r="J10939" s="97"/>
      <c r="AD10939" s="476"/>
      <c r="AI10939" s="473"/>
    </row>
    <row r="10940" spans="1:35" s="4" customFormat="1" x14ac:dyDescent="0.25">
      <c r="A10940" s="408">
        <f t="shared" si="164"/>
        <v>10938</v>
      </c>
      <c r="B10940" s="231"/>
      <c r="C10940" s="96"/>
      <c r="D10940" s="408" t="e">
        <f>VLOOKUP(C10940,X$4:Z10941,2,FALSE)</f>
        <v>#N/A</v>
      </c>
      <c r="E10940" s="408" t="e">
        <f>VLOOKUP(C10940,X$4:Z10941,3,FALSE)</f>
        <v>#N/A</v>
      </c>
      <c r="F10940" s="97"/>
      <c r="G10940" s="97"/>
      <c r="H10940" s="116"/>
      <c r="I10940" s="116"/>
      <c r="J10940" s="97"/>
      <c r="AD10940" s="476"/>
      <c r="AI10940" s="473"/>
    </row>
    <row r="10941" spans="1:35" s="4" customFormat="1" x14ac:dyDescent="0.25">
      <c r="A10941" s="408">
        <f t="shared" si="164"/>
        <v>10939</v>
      </c>
      <c r="B10941" s="231"/>
      <c r="C10941" s="96"/>
      <c r="D10941" s="408" t="e">
        <f>VLOOKUP(C10941,X$4:Z10942,2,FALSE)</f>
        <v>#N/A</v>
      </c>
      <c r="E10941" s="408" t="e">
        <f>VLOOKUP(C10941,X$4:Z10942,3,FALSE)</f>
        <v>#N/A</v>
      </c>
      <c r="F10941" s="97"/>
      <c r="G10941" s="97"/>
      <c r="H10941" s="116"/>
      <c r="I10941" s="116"/>
      <c r="J10941" s="97"/>
      <c r="AD10941" s="476"/>
      <c r="AI10941" s="473"/>
    </row>
    <row r="10942" spans="1:35" s="4" customFormat="1" x14ac:dyDescent="0.25">
      <c r="A10942" s="408">
        <f t="shared" si="164"/>
        <v>10940</v>
      </c>
      <c r="B10942" s="231"/>
      <c r="C10942" s="96"/>
      <c r="D10942" s="408" t="e">
        <f>VLOOKUP(C10942,X$4:Z10943,2,FALSE)</f>
        <v>#N/A</v>
      </c>
      <c r="E10942" s="408" t="e">
        <f>VLOOKUP(C10942,X$4:Z10943,3,FALSE)</f>
        <v>#N/A</v>
      </c>
      <c r="F10942" s="97"/>
      <c r="G10942" s="97"/>
      <c r="H10942" s="116"/>
      <c r="I10942" s="116"/>
      <c r="J10942" s="97"/>
      <c r="AD10942" s="476"/>
      <c r="AI10942" s="473"/>
    </row>
    <row r="10943" spans="1:35" s="4" customFormat="1" x14ac:dyDescent="0.25">
      <c r="A10943" s="408">
        <f t="shared" si="164"/>
        <v>10941</v>
      </c>
      <c r="B10943" s="231"/>
      <c r="C10943" s="96"/>
      <c r="D10943" s="408" t="e">
        <f>VLOOKUP(C10943,X$4:Z10944,2,FALSE)</f>
        <v>#N/A</v>
      </c>
      <c r="E10943" s="408" t="e">
        <f>VLOOKUP(C10943,X$4:Z10944,3,FALSE)</f>
        <v>#N/A</v>
      </c>
      <c r="F10943" s="97"/>
      <c r="G10943" s="97"/>
      <c r="H10943" s="116"/>
      <c r="I10943" s="116"/>
      <c r="J10943" s="97"/>
      <c r="AD10943" s="476"/>
      <c r="AI10943" s="473"/>
    </row>
    <row r="10944" spans="1:35" s="4" customFormat="1" x14ac:dyDescent="0.25">
      <c r="A10944" s="408">
        <f t="shared" si="164"/>
        <v>10942</v>
      </c>
      <c r="B10944" s="231"/>
      <c r="C10944" s="96"/>
      <c r="D10944" s="408" t="e">
        <f>VLOOKUP(C10944,X$4:Z10945,2,FALSE)</f>
        <v>#N/A</v>
      </c>
      <c r="E10944" s="408" t="e">
        <f>VLOOKUP(C10944,X$4:Z10945,3,FALSE)</f>
        <v>#N/A</v>
      </c>
      <c r="F10944" s="97"/>
      <c r="G10944" s="97"/>
      <c r="H10944" s="116"/>
      <c r="I10944" s="116"/>
      <c r="J10944" s="97"/>
      <c r="AD10944" s="476"/>
      <c r="AI10944" s="473"/>
    </row>
    <row r="10945" spans="1:35" s="4" customFormat="1" x14ac:dyDescent="0.25">
      <c r="A10945" s="408">
        <f t="shared" si="164"/>
        <v>10943</v>
      </c>
      <c r="B10945" s="231"/>
      <c r="C10945" s="96"/>
      <c r="D10945" s="408" t="e">
        <f>VLOOKUP(C10945,X$4:Z10946,2,FALSE)</f>
        <v>#N/A</v>
      </c>
      <c r="E10945" s="408" t="e">
        <f>VLOOKUP(C10945,X$4:Z10946,3,FALSE)</f>
        <v>#N/A</v>
      </c>
      <c r="F10945" s="97"/>
      <c r="G10945" s="97"/>
      <c r="H10945" s="116"/>
      <c r="I10945" s="116"/>
      <c r="J10945" s="97"/>
      <c r="AD10945" s="476"/>
      <c r="AI10945" s="473"/>
    </row>
    <row r="10946" spans="1:35" s="4" customFormat="1" x14ac:dyDescent="0.25">
      <c r="A10946" s="408">
        <f t="shared" si="164"/>
        <v>10944</v>
      </c>
      <c r="B10946" s="231"/>
      <c r="C10946" s="96"/>
      <c r="D10946" s="408" t="e">
        <f>VLOOKUP(C10946,X$4:Z10947,2,FALSE)</f>
        <v>#N/A</v>
      </c>
      <c r="E10946" s="408" t="e">
        <f>VLOOKUP(C10946,X$4:Z10947,3,FALSE)</f>
        <v>#N/A</v>
      </c>
      <c r="F10946" s="97"/>
      <c r="G10946" s="97"/>
      <c r="H10946" s="116"/>
      <c r="I10946" s="116"/>
      <c r="J10946" s="97"/>
      <c r="AD10946" s="476"/>
      <c r="AI10946" s="473"/>
    </row>
    <row r="10947" spans="1:35" s="4" customFormat="1" x14ac:dyDescent="0.25">
      <c r="A10947" s="408">
        <f t="shared" si="164"/>
        <v>10945</v>
      </c>
      <c r="B10947" s="231"/>
      <c r="C10947" s="96"/>
      <c r="D10947" s="408" t="e">
        <f>VLOOKUP(C10947,X$4:Z10948,2,FALSE)</f>
        <v>#N/A</v>
      </c>
      <c r="E10947" s="408" t="e">
        <f>VLOOKUP(C10947,X$4:Z10948,3,FALSE)</f>
        <v>#N/A</v>
      </c>
      <c r="F10947" s="97"/>
      <c r="G10947" s="97"/>
      <c r="H10947" s="116"/>
      <c r="I10947" s="116"/>
      <c r="J10947" s="97"/>
      <c r="AD10947" s="476"/>
      <c r="AI10947" s="473"/>
    </row>
    <row r="10948" spans="1:35" s="4" customFormat="1" x14ac:dyDescent="0.25">
      <c r="A10948" s="408">
        <f t="shared" si="164"/>
        <v>10946</v>
      </c>
      <c r="B10948" s="231"/>
      <c r="C10948" s="96"/>
      <c r="D10948" s="408" t="e">
        <f>VLOOKUP(C10948,X$4:Z10949,2,FALSE)</f>
        <v>#N/A</v>
      </c>
      <c r="E10948" s="408" t="e">
        <f>VLOOKUP(C10948,X$4:Z10949,3,FALSE)</f>
        <v>#N/A</v>
      </c>
      <c r="F10948" s="97"/>
      <c r="G10948" s="97"/>
      <c r="H10948" s="116"/>
      <c r="I10948" s="116"/>
      <c r="J10948" s="97"/>
      <c r="AD10948" s="476"/>
      <c r="AI10948" s="473"/>
    </row>
    <row r="10949" spans="1:35" s="4" customFormat="1" x14ac:dyDescent="0.25">
      <c r="A10949" s="408">
        <f t="shared" si="164"/>
        <v>10947</v>
      </c>
      <c r="B10949" s="231"/>
      <c r="C10949" s="96"/>
      <c r="D10949" s="408" t="e">
        <f>VLOOKUP(C10949,X$4:Z10950,2,FALSE)</f>
        <v>#N/A</v>
      </c>
      <c r="E10949" s="408" t="e">
        <f>VLOOKUP(C10949,X$4:Z10950,3,FALSE)</f>
        <v>#N/A</v>
      </c>
      <c r="F10949" s="97"/>
      <c r="G10949" s="97"/>
      <c r="H10949" s="116"/>
      <c r="I10949" s="116"/>
      <c r="J10949" s="97"/>
      <c r="AD10949" s="476"/>
      <c r="AI10949" s="473"/>
    </row>
    <row r="10950" spans="1:35" s="4" customFormat="1" x14ac:dyDescent="0.25">
      <c r="A10950" s="408">
        <f t="shared" si="164"/>
        <v>10948</v>
      </c>
      <c r="B10950" s="231"/>
      <c r="C10950" s="96"/>
      <c r="D10950" s="408" t="e">
        <f>VLOOKUP(C10950,X$4:Z10951,2,FALSE)</f>
        <v>#N/A</v>
      </c>
      <c r="E10950" s="408" t="e">
        <f>VLOOKUP(C10950,X$4:Z10951,3,FALSE)</f>
        <v>#N/A</v>
      </c>
      <c r="F10950" s="97"/>
      <c r="G10950" s="97"/>
      <c r="H10950" s="116"/>
      <c r="I10950" s="116"/>
      <c r="J10950" s="97"/>
      <c r="AD10950" s="476"/>
      <c r="AI10950" s="473"/>
    </row>
    <row r="10951" spans="1:35" s="4" customFormat="1" x14ac:dyDescent="0.25">
      <c r="A10951" s="408">
        <f t="shared" si="164"/>
        <v>10949</v>
      </c>
      <c r="B10951" s="231"/>
      <c r="C10951" s="96"/>
      <c r="D10951" s="408" t="e">
        <f>VLOOKUP(C10951,X$4:Z10952,2,FALSE)</f>
        <v>#N/A</v>
      </c>
      <c r="E10951" s="408" t="e">
        <f>VLOOKUP(C10951,X$4:Z10952,3,FALSE)</f>
        <v>#N/A</v>
      </c>
      <c r="F10951" s="97"/>
      <c r="G10951" s="97"/>
      <c r="H10951" s="116"/>
      <c r="I10951" s="116"/>
      <c r="J10951" s="97"/>
      <c r="AD10951" s="476"/>
      <c r="AI10951" s="473"/>
    </row>
    <row r="10952" spans="1:35" s="4" customFormat="1" x14ac:dyDescent="0.25">
      <c r="A10952" s="408">
        <f t="shared" si="164"/>
        <v>10950</v>
      </c>
      <c r="B10952" s="231"/>
      <c r="C10952" s="96"/>
      <c r="D10952" s="408" t="e">
        <f>VLOOKUP(C10952,X$4:Z10953,2,FALSE)</f>
        <v>#N/A</v>
      </c>
      <c r="E10952" s="408" t="e">
        <f>VLOOKUP(C10952,X$4:Z10953,3,FALSE)</f>
        <v>#N/A</v>
      </c>
      <c r="F10952" s="97"/>
      <c r="G10952" s="97"/>
      <c r="H10952" s="116"/>
      <c r="I10952" s="116"/>
      <c r="J10952" s="97"/>
      <c r="AD10952" s="476"/>
      <c r="AI10952" s="473"/>
    </row>
    <row r="10953" spans="1:35" s="4" customFormat="1" x14ac:dyDescent="0.25">
      <c r="A10953" s="408">
        <f t="shared" si="164"/>
        <v>10951</v>
      </c>
      <c r="B10953" s="231"/>
      <c r="C10953" s="96"/>
      <c r="D10953" s="408" t="e">
        <f>VLOOKUP(C10953,X$4:Z10954,2,FALSE)</f>
        <v>#N/A</v>
      </c>
      <c r="E10953" s="408" t="e">
        <f>VLOOKUP(C10953,X$4:Z10954,3,FALSE)</f>
        <v>#N/A</v>
      </c>
      <c r="F10953" s="97"/>
      <c r="G10953" s="97"/>
      <c r="H10953" s="116"/>
      <c r="I10953" s="116"/>
      <c r="J10953" s="97"/>
      <c r="AD10953" s="476"/>
      <c r="AI10953" s="473"/>
    </row>
    <row r="10954" spans="1:35" s="4" customFormat="1" x14ac:dyDescent="0.25">
      <c r="A10954" s="408">
        <f t="shared" si="164"/>
        <v>10952</v>
      </c>
      <c r="B10954" s="231"/>
      <c r="C10954" s="96"/>
      <c r="D10954" s="408" t="e">
        <f>VLOOKUP(C10954,X$4:Z10955,2,FALSE)</f>
        <v>#N/A</v>
      </c>
      <c r="E10954" s="408" t="e">
        <f>VLOOKUP(C10954,X$4:Z10955,3,FALSE)</f>
        <v>#N/A</v>
      </c>
      <c r="F10954" s="97"/>
      <c r="G10954" s="97"/>
      <c r="H10954" s="116"/>
      <c r="I10954" s="116"/>
      <c r="J10954" s="97"/>
      <c r="AD10954" s="476"/>
      <c r="AI10954" s="473"/>
    </row>
    <row r="10955" spans="1:35" s="4" customFormat="1" x14ac:dyDescent="0.25">
      <c r="A10955" s="408">
        <f t="shared" si="164"/>
        <v>10953</v>
      </c>
      <c r="B10955" s="231"/>
      <c r="C10955" s="96"/>
      <c r="D10955" s="408" t="e">
        <f>VLOOKUP(C10955,X$4:Z10956,2,FALSE)</f>
        <v>#N/A</v>
      </c>
      <c r="E10955" s="408" t="e">
        <f>VLOOKUP(C10955,X$4:Z10956,3,FALSE)</f>
        <v>#N/A</v>
      </c>
      <c r="F10955" s="97"/>
      <c r="G10955" s="97"/>
      <c r="H10955" s="116"/>
      <c r="I10955" s="116"/>
      <c r="J10955" s="97"/>
      <c r="AD10955" s="476"/>
      <c r="AI10955" s="473"/>
    </row>
    <row r="10956" spans="1:35" s="4" customFormat="1" x14ac:dyDescent="0.25">
      <c r="A10956" s="408">
        <f t="shared" si="164"/>
        <v>10954</v>
      </c>
      <c r="B10956" s="231"/>
      <c r="C10956" s="96"/>
      <c r="D10956" s="408" t="e">
        <f>VLOOKUP(C10956,X$4:Z10957,2,FALSE)</f>
        <v>#N/A</v>
      </c>
      <c r="E10956" s="408" t="e">
        <f>VLOOKUP(C10956,X$4:Z10957,3,FALSE)</f>
        <v>#N/A</v>
      </c>
      <c r="F10956" s="97"/>
      <c r="G10956" s="97"/>
      <c r="H10956" s="116"/>
      <c r="I10956" s="116"/>
      <c r="J10956" s="97"/>
      <c r="AD10956" s="476"/>
      <c r="AI10956" s="473"/>
    </row>
    <row r="10957" spans="1:35" s="4" customFormat="1" x14ac:dyDescent="0.25">
      <c r="A10957" s="408">
        <f t="shared" si="164"/>
        <v>10955</v>
      </c>
      <c r="B10957" s="231"/>
      <c r="C10957" s="96"/>
      <c r="D10957" s="408" t="e">
        <f>VLOOKUP(C10957,X$4:Z10958,2,FALSE)</f>
        <v>#N/A</v>
      </c>
      <c r="E10957" s="408" t="e">
        <f>VLOOKUP(C10957,X$4:Z10958,3,FALSE)</f>
        <v>#N/A</v>
      </c>
      <c r="F10957" s="97"/>
      <c r="G10957" s="97"/>
      <c r="H10957" s="116"/>
      <c r="I10957" s="116"/>
      <c r="J10957" s="97"/>
      <c r="AD10957" s="476"/>
      <c r="AI10957" s="473"/>
    </row>
    <row r="10958" spans="1:35" s="4" customFormat="1" x14ac:dyDescent="0.25">
      <c r="A10958" s="408">
        <f t="shared" si="164"/>
        <v>10956</v>
      </c>
      <c r="B10958" s="231"/>
      <c r="C10958" s="96"/>
      <c r="D10958" s="408" t="e">
        <f>VLOOKUP(C10958,X$4:Z10959,2,FALSE)</f>
        <v>#N/A</v>
      </c>
      <c r="E10958" s="408" t="e">
        <f>VLOOKUP(C10958,X$4:Z10959,3,FALSE)</f>
        <v>#N/A</v>
      </c>
      <c r="F10958" s="97"/>
      <c r="G10958" s="97"/>
      <c r="H10958" s="116"/>
      <c r="I10958" s="116"/>
      <c r="J10958" s="97"/>
      <c r="AD10958" s="476"/>
      <c r="AI10958" s="473"/>
    </row>
    <row r="10959" spans="1:35" s="4" customFormat="1" x14ac:dyDescent="0.25">
      <c r="A10959" s="408">
        <f t="shared" si="164"/>
        <v>10957</v>
      </c>
      <c r="B10959" s="231"/>
      <c r="C10959" s="96"/>
      <c r="D10959" s="408" t="e">
        <f>VLOOKUP(C10959,X$4:Z10960,2,FALSE)</f>
        <v>#N/A</v>
      </c>
      <c r="E10959" s="408" t="e">
        <f>VLOOKUP(C10959,X$4:Z10960,3,FALSE)</f>
        <v>#N/A</v>
      </c>
      <c r="F10959" s="97"/>
      <c r="G10959" s="97"/>
      <c r="H10959" s="116"/>
      <c r="I10959" s="116"/>
      <c r="J10959" s="97"/>
      <c r="AD10959" s="476"/>
      <c r="AI10959" s="473"/>
    </row>
    <row r="10960" spans="1:35" s="4" customFormat="1" x14ac:dyDescent="0.25">
      <c r="A10960" s="408">
        <f t="shared" si="164"/>
        <v>10958</v>
      </c>
      <c r="B10960" s="231"/>
      <c r="C10960" s="96"/>
      <c r="D10960" s="408" t="e">
        <f>VLOOKUP(C10960,X$4:Z10961,2,FALSE)</f>
        <v>#N/A</v>
      </c>
      <c r="E10960" s="408" t="e">
        <f>VLOOKUP(C10960,X$4:Z10961,3,FALSE)</f>
        <v>#N/A</v>
      </c>
      <c r="F10960" s="97"/>
      <c r="G10960" s="97"/>
      <c r="H10960" s="116"/>
      <c r="I10960" s="116"/>
      <c r="J10960" s="97"/>
      <c r="AD10960" s="476"/>
      <c r="AI10960" s="473"/>
    </row>
    <row r="10961" spans="1:35" s="4" customFormat="1" x14ac:dyDescent="0.25">
      <c r="A10961" s="408">
        <f t="shared" si="164"/>
        <v>10959</v>
      </c>
      <c r="B10961" s="231"/>
      <c r="C10961" s="96"/>
      <c r="D10961" s="408" t="e">
        <f>VLOOKUP(C10961,X$4:Z10962,2,FALSE)</f>
        <v>#N/A</v>
      </c>
      <c r="E10961" s="408" t="e">
        <f>VLOOKUP(C10961,X$4:Z10962,3,FALSE)</f>
        <v>#N/A</v>
      </c>
      <c r="F10961" s="97"/>
      <c r="G10961" s="97"/>
      <c r="H10961" s="116"/>
      <c r="I10961" s="116"/>
      <c r="J10961" s="97"/>
      <c r="AD10961" s="476"/>
      <c r="AI10961" s="473"/>
    </row>
    <row r="10962" spans="1:35" s="4" customFormat="1" x14ac:dyDescent="0.25">
      <c r="A10962" s="408">
        <f t="shared" si="164"/>
        <v>10960</v>
      </c>
      <c r="B10962" s="231"/>
      <c r="C10962" s="96"/>
      <c r="D10962" s="408" t="e">
        <f>VLOOKUP(C10962,X$4:Z10963,2,FALSE)</f>
        <v>#N/A</v>
      </c>
      <c r="E10962" s="408" t="e">
        <f>VLOOKUP(C10962,X$4:Z10963,3,FALSE)</f>
        <v>#N/A</v>
      </c>
      <c r="F10962" s="97"/>
      <c r="G10962" s="97"/>
      <c r="H10962" s="116"/>
      <c r="I10962" s="116"/>
      <c r="J10962" s="97"/>
      <c r="AD10962" s="476"/>
      <c r="AI10962" s="473"/>
    </row>
    <row r="10963" spans="1:35" s="4" customFormat="1" x14ac:dyDescent="0.25">
      <c r="A10963" s="408">
        <f t="shared" si="164"/>
        <v>10961</v>
      </c>
      <c r="B10963" s="231"/>
      <c r="C10963" s="96"/>
      <c r="D10963" s="408" t="e">
        <f>VLOOKUP(C10963,X$4:Z10964,2,FALSE)</f>
        <v>#N/A</v>
      </c>
      <c r="E10963" s="408" t="e">
        <f>VLOOKUP(C10963,X$4:Z10964,3,FALSE)</f>
        <v>#N/A</v>
      </c>
      <c r="F10963" s="97"/>
      <c r="G10963" s="97"/>
      <c r="H10963" s="116"/>
      <c r="I10963" s="116"/>
      <c r="J10963" s="97"/>
      <c r="AD10963" s="476"/>
      <c r="AI10963" s="473"/>
    </row>
    <row r="10964" spans="1:35" s="4" customFormat="1" x14ac:dyDescent="0.25">
      <c r="A10964" s="408">
        <f t="shared" si="164"/>
        <v>10962</v>
      </c>
      <c r="B10964" s="231"/>
      <c r="C10964" s="96"/>
      <c r="D10964" s="408" t="e">
        <f>VLOOKUP(C10964,X$4:Z10965,2,FALSE)</f>
        <v>#N/A</v>
      </c>
      <c r="E10964" s="408" t="e">
        <f>VLOOKUP(C10964,X$4:Z10965,3,FALSE)</f>
        <v>#N/A</v>
      </c>
      <c r="F10964" s="97"/>
      <c r="G10964" s="97"/>
      <c r="H10964" s="116"/>
      <c r="I10964" s="116"/>
      <c r="J10964" s="97"/>
      <c r="AD10964" s="476"/>
      <c r="AI10964" s="473"/>
    </row>
    <row r="10965" spans="1:35" s="4" customFormat="1" x14ac:dyDescent="0.25">
      <c r="A10965" s="408">
        <f t="shared" si="164"/>
        <v>10963</v>
      </c>
      <c r="B10965" s="231"/>
      <c r="C10965" s="96"/>
      <c r="D10965" s="408" t="e">
        <f>VLOOKUP(C10965,X$4:Z10966,2,FALSE)</f>
        <v>#N/A</v>
      </c>
      <c r="E10965" s="408" t="e">
        <f>VLOOKUP(C10965,X$4:Z10966,3,FALSE)</f>
        <v>#N/A</v>
      </c>
      <c r="F10965" s="97"/>
      <c r="G10965" s="97"/>
      <c r="H10965" s="116"/>
      <c r="I10965" s="116"/>
      <c r="J10965" s="97"/>
      <c r="AD10965" s="476"/>
      <c r="AI10965" s="473"/>
    </row>
    <row r="10966" spans="1:35" s="4" customFormat="1" x14ac:dyDescent="0.25">
      <c r="A10966" s="408">
        <f t="shared" si="164"/>
        <v>10964</v>
      </c>
      <c r="B10966" s="231"/>
      <c r="C10966" s="96"/>
      <c r="D10966" s="408" t="e">
        <f>VLOOKUP(C10966,X$4:Z10967,2,FALSE)</f>
        <v>#N/A</v>
      </c>
      <c r="E10966" s="408" t="e">
        <f>VLOOKUP(C10966,X$4:Z10967,3,FALSE)</f>
        <v>#N/A</v>
      </c>
      <c r="F10966" s="97"/>
      <c r="G10966" s="97"/>
      <c r="H10966" s="116"/>
      <c r="I10966" s="116"/>
      <c r="J10966" s="97"/>
      <c r="AD10966" s="476"/>
      <c r="AI10966" s="473"/>
    </row>
    <row r="10967" spans="1:35" s="4" customFormat="1" x14ac:dyDescent="0.25">
      <c r="A10967" s="408">
        <f t="shared" si="164"/>
        <v>10965</v>
      </c>
      <c r="B10967" s="231"/>
      <c r="C10967" s="96"/>
      <c r="D10967" s="408" t="e">
        <f>VLOOKUP(C10967,X$4:Z10968,2,FALSE)</f>
        <v>#N/A</v>
      </c>
      <c r="E10967" s="408" t="e">
        <f>VLOOKUP(C10967,X$4:Z10968,3,FALSE)</f>
        <v>#N/A</v>
      </c>
      <c r="F10967" s="97"/>
      <c r="G10967" s="97"/>
      <c r="H10967" s="116"/>
      <c r="I10967" s="116"/>
      <c r="J10967" s="97"/>
      <c r="AD10967" s="476"/>
      <c r="AI10967" s="473"/>
    </row>
    <row r="10968" spans="1:35" s="4" customFormat="1" x14ac:dyDescent="0.25">
      <c r="A10968" s="408">
        <f t="shared" si="164"/>
        <v>10966</v>
      </c>
      <c r="B10968" s="231"/>
      <c r="C10968" s="96"/>
      <c r="D10968" s="408" t="e">
        <f>VLOOKUP(C10968,X$4:Z10969,2,FALSE)</f>
        <v>#N/A</v>
      </c>
      <c r="E10968" s="408" t="e">
        <f>VLOOKUP(C10968,X$4:Z10969,3,FALSE)</f>
        <v>#N/A</v>
      </c>
      <c r="F10968" s="97"/>
      <c r="G10968" s="97"/>
      <c r="H10968" s="116"/>
      <c r="I10968" s="116"/>
      <c r="J10968" s="97"/>
      <c r="AD10968" s="476"/>
      <c r="AI10968" s="473"/>
    </row>
    <row r="10969" spans="1:35" s="4" customFormat="1" x14ac:dyDescent="0.25">
      <c r="A10969" s="408">
        <f t="shared" si="164"/>
        <v>10967</v>
      </c>
      <c r="B10969" s="231"/>
      <c r="C10969" s="96"/>
      <c r="D10969" s="408" t="e">
        <f>VLOOKUP(C10969,X$4:Z10970,2,FALSE)</f>
        <v>#N/A</v>
      </c>
      <c r="E10969" s="408" t="e">
        <f>VLOOKUP(C10969,X$4:Z10970,3,FALSE)</f>
        <v>#N/A</v>
      </c>
      <c r="F10969" s="97"/>
      <c r="G10969" s="97"/>
      <c r="H10969" s="116"/>
      <c r="I10969" s="116"/>
      <c r="J10969" s="97"/>
      <c r="AD10969" s="476"/>
      <c r="AI10969" s="473"/>
    </row>
    <row r="10970" spans="1:35" s="4" customFormat="1" x14ac:dyDescent="0.25">
      <c r="A10970" s="408">
        <f t="shared" si="164"/>
        <v>10968</v>
      </c>
      <c r="B10970" s="231"/>
      <c r="C10970" s="96"/>
      <c r="D10970" s="408" t="e">
        <f>VLOOKUP(C10970,X$4:Z10971,2,FALSE)</f>
        <v>#N/A</v>
      </c>
      <c r="E10970" s="408" t="e">
        <f>VLOOKUP(C10970,X$4:Z10971,3,FALSE)</f>
        <v>#N/A</v>
      </c>
      <c r="F10970" s="97"/>
      <c r="G10970" s="97"/>
      <c r="H10970" s="116"/>
      <c r="I10970" s="116"/>
      <c r="J10970" s="97"/>
      <c r="AD10970" s="476"/>
      <c r="AI10970" s="473"/>
    </row>
    <row r="10971" spans="1:35" s="4" customFormat="1" x14ac:dyDescent="0.25">
      <c r="A10971" s="408">
        <f t="shared" si="164"/>
        <v>10969</v>
      </c>
      <c r="B10971" s="231"/>
      <c r="C10971" s="96"/>
      <c r="D10971" s="408" t="e">
        <f>VLOOKUP(C10971,X$4:Z10972,2,FALSE)</f>
        <v>#N/A</v>
      </c>
      <c r="E10971" s="408" t="e">
        <f>VLOOKUP(C10971,X$4:Z10972,3,FALSE)</f>
        <v>#N/A</v>
      </c>
      <c r="F10971" s="97"/>
      <c r="G10971" s="97"/>
      <c r="H10971" s="116"/>
      <c r="I10971" s="116"/>
      <c r="J10971" s="97"/>
      <c r="AD10971" s="476"/>
      <c r="AI10971" s="473"/>
    </row>
    <row r="10972" spans="1:35" s="4" customFormat="1" x14ac:dyDescent="0.25">
      <c r="A10972" s="408">
        <f t="shared" si="164"/>
        <v>10970</v>
      </c>
      <c r="B10972" s="231"/>
      <c r="C10972" s="96"/>
      <c r="D10972" s="408" t="e">
        <f>VLOOKUP(C10972,X$4:Z10973,2,FALSE)</f>
        <v>#N/A</v>
      </c>
      <c r="E10972" s="408" t="e">
        <f>VLOOKUP(C10972,X$4:Z10973,3,FALSE)</f>
        <v>#N/A</v>
      </c>
      <c r="F10972" s="97"/>
      <c r="G10972" s="97"/>
      <c r="H10972" s="116"/>
      <c r="I10972" s="116"/>
      <c r="J10972" s="97"/>
      <c r="AD10972" s="476"/>
      <c r="AI10972" s="473"/>
    </row>
    <row r="10973" spans="1:35" s="4" customFormat="1" x14ac:dyDescent="0.25">
      <c r="A10973" s="408">
        <f t="shared" si="164"/>
        <v>10971</v>
      </c>
      <c r="B10973" s="231"/>
      <c r="C10973" s="96"/>
      <c r="D10973" s="408" t="e">
        <f>VLOOKUP(C10973,X$4:Z10974,2,FALSE)</f>
        <v>#N/A</v>
      </c>
      <c r="E10973" s="408" t="e">
        <f>VLOOKUP(C10973,X$4:Z10974,3,FALSE)</f>
        <v>#N/A</v>
      </c>
      <c r="F10973" s="97"/>
      <c r="G10973" s="97"/>
      <c r="H10973" s="116"/>
      <c r="I10973" s="116"/>
      <c r="J10973" s="97"/>
      <c r="AD10973" s="476"/>
      <c r="AI10973" s="473"/>
    </row>
    <row r="10974" spans="1:35" s="4" customFormat="1" x14ac:dyDescent="0.25">
      <c r="A10974" s="408">
        <f t="shared" si="164"/>
        <v>10972</v>
      </c>
      <c r="B10974" s="231"/>
      <c r="C10974" s="96"/>
      <c r="D10974" s="408" t="e">
        <f>VLOOKUP(C10974,X$4:Z10975,2,FALSE)</f>
        <v>#N/A</v>
      </c>
      <c r="E10974" s="408" t="e">
        <f>VLOOKUP(C10974,X$4:Z10975,3,FALSE)</f>
        <v>#N/A</v>
      </c>
      <c r="F10974" s="97"/>
      <c r="G10974" s="97"/>
      <c r="H10974" s="116"/>
      <c r="I10974" s="116"/>
      <c r="J10974" s="97"/>
      <c r="AD10974" s="476"/>
      <c r="AI10974" s="473"/>
    </row>
    <row r="10975" spans="1:35" s="4" customFormat="1" x14ac:dyDescent="0.25">
      <c r="A10975" s="408">
        <f t="shared" si="164"/>
        <v>10973</v>
      </c>
      <c r="B10975" s="231"/>
      <c r="C10975" s="96"/>
      <c r="D10975" s="408" t="e">
        <f>VLOOKUP(C10975,X$4:Z10976,2,FALSE)</f>
        <v>#N/A</v>
      </c>
      <c r="E10975" s="408" t="e">
        <f>VLOOKUP(C10975,X$4:Z10976,3,FALSE)</f>
        <v>#N/A</v>
      </c>
      <c r="F10975" s="97"/>
      <c r="G10975" s="97"/>
      <c r="H10975" s="116"/>
      <c r="I10975" s="116"/>
      <c r="J10975" s="97"/>
      <c r="AD10975" s="476"/>
      <c r="AI10975" s="473"/>
    </row>
    <row r="10976" spans="1:35" s="4" customFormat="1" x14ac:dyDescent="0.25">
      <c r="A10976" s="408">
        <f t="shared" si="164"/>
        <v>10974</v>
      </c>
      <c r="B10976" s="231"/>
      <c r="C10976" s="96"/>
      <c r="D10976" s="408" t="e">
        <f>VLOOKUP(C10976,X$4:Z10977,2,FALSE)</f>
        <v>#N/A</v>
      </c>
      <c r="E10976" s="408" t="e">
        <f>VLOOKUP(C10976,X$4:Z10977,3,FALSE)</f>
        <v>#N/A</v>
      </c>
      <c r="F10976" s="97"/>
      <c r="G10976" s="97"/>
      <c r="H10976" s="116"/>
      <c r="I10976" s="116"/>
      <c r="J10976" s="97"/>
      <c r="AD10976" s="476"/>
      <c r="AI10976" s="473"/>
    </row>
    <row r="10977" spans="1:35" s="4" customFormat="1" x14ac:dyDescent="0.25">
      <c r="A10977" s="408">
        <f t="shared" si="164"/>
        <v>10975</v>
      </c>
      <c r="B10977" s="231"/>
      <c r="C10977" s="96"/>
      <c r="D10977" s="408" t="e">
        <f>VLOOKUP(C10977,X$4:Z10978,2,FALSE)</f>
        <v>#N/A</v>
      </c>
      <c r="E10977" s="408" t="e">
        <f>VLOOKUP(C10977,X$4:Z10978,3,FALSE)</f>
        <v>#N/A</v>
      </c>
      <c r="F10977" s="97"/>
      <c r="G10977" s="97"/>
      <c r="H10977" s="116"/>
      <c r="I10977" s="116"/>
      <c r="J10977" s="97"/>
      <c r="AD10977" s="476"/>
      <c r="AI10977" s="473"/>
    </row>
    <row r="10978" spans="1:35" s="4" customFormat="1" x14ac:dyDescent="0.25">
      <c r="A10978" s="408">
        <f t="shared" si="164"/>
        <v>10976</v>
      </c>
      <c r="B10978" s="231"/>
      <c r="C10978" s="96"/>
      <c r="D10978" s="408" t="e">
        <f>VLOOKUP(C10978,X$4:Z10979,2,FALSE)</f>
        <v>#N/A</v>
      </c>
      <c r="E10978" s="408" t="e">
        <f>VLOOKUP(C10978,X$4:Z10979,3,FALSE)</f>
        <v>#N/A</v>
      </c>
      <c r="F10978" s="97"/>
      <c r="G10978" s="97"/>
      <c r="H10978" s="116"/>
      <c r="I10978" s="116"/>
      <c r="J10978" s="97"/>
      <c r="AD10978" s="476"/>
      <c r="AI10978" s="473"/>
    </row>
    <row r="10979" spans="1:35" s="4" customFormat="1" x14ac:dyDescent="0.25">
      <c r="A10979" s="408">
        <f t="shared" si="164"/>
        <v>10977</v>
      </c>
      <c r="B10979" s="231"/>
      <c r="C10979" s="96"/>
      <c r="D10979" s="408" t="e">
        <f>VLOOKUP(C10979,X$4:Z10980,2,FALSE)</f>
        <v>#N/A</v>
      </c>
      <c r="E10979" s="408" t="e">
        <f>VLOOKUP(C10979,X$4:Z10980,3,FALSE)</f>
        <v>#N/A</v>
      </c>
      <c r="F10979" s="97"/>
      <c r="G10979" s="97"/>
      <c r="H10979" s="116"/>
      <c r="I10979" s="116"/>
      <c r="J10979" s="97"/>
      <c r="AD10979" s="476"/>
      <c r="AI10979" s="473"/>
    </row>
    <row r="10980" spans="1:35" s="4" customFormat="1" x14ac:dyDescent="0.25">
      <c r="A10980" s="408">
        <f t="shared" ref="A10980:A11043" si="165">ROW()-2</f>
        <v>10978</v>
      </c>
      <c r="B10980" s="231"/>
      <c r="C10980" s="96"/>
      <c r="D10980" s="408" t="e">
        <f>VLOOKUP(C10980,X$4:Z10981,2,FALSE)</f>
        <v>#N/A</v>
      </c>
      <c r="E10980" s="408" t="e">
        <f>VLOOKUP(C10980,X$4:Z10981,3,FALSE)</f>
        <v>#N/A</v>
      </c>
      <c r="F10980" s="97"/>
      <c r="G10980" s="97"/>
      <c r="H10980" s="116"/>
      <c r="I10980" s="116"/>
      <c r="J10980" s="97"/>
      <c r="AD10980" s="476"/>
      <c r="AI10980" s="473"/>
    </row>
    <row r="10981" spans="1:35" s="4" customFormat="1" x14ac:dyDescent="0.25">
      <c r="A10981" s="408">
        <f t="shared" si="165"/>
        <v>10979</v>
      </c>
      <c r="B10981" s="231"/>
      <c r="C10981" s="96"/>
      <c r="D10981" s="408" t="e">
        <f>VLOOKUP(C10981,X$4:Z10982,2,FALSE)</f>
        <v>#N/A</v>
      </c>
      <c r="E10981" s="408" t="e">
        <f>VLOOKUP(C10981,X$4:Z10982,3,FALSE)</f>
        <v>#N/A</v>
      </c>
      <c r="F10981" s="97"/>
      <c r="G10981" s="97"/>
      <c r="H10981" s="116"/>
      <c r="I10981" s="116"/>
      <c r="J10981" s="97"/>
      <c r="AD10981" s="476"/>
      <c r="AI10981" s="473"/>
    </row>
    <row r="10982" spans="1:35" s="4" customFormat="1" x14ac:dyDescent="0.25">
      <c r="A10982" s="408">
        <f t="shared" si="165"/>
        <v>10980</v>
      </c>
      <c r="B10982" s="231"/>
      <c r="C10982" s="96"/>
      <c r="D10982" s="408" t="e">
        <f>VLOOKUP(C10982,X$4:Z10983,2,FALSE)</f>
        <v>#N/A</v>
      </c>
      <c r="E10982" s="408" t="e">
        <f>VLOOKUP(C10982,X$4:Z10983,3,FALSE)</f>
        <v>#N/A</v>
      </c>
      <c r="F10982" s="97"/>
      <c r="G10982" s="97"/>
      <c r="H10982" s="116"/>
      <c r="I10982" s="116"/>
      <c r="J10982" s="97"/>
      <c r="AD10982" s="476"/>
      <c r="AI10982" s="473"/>
    </row>
    <row r="10983" spans="1:35" s="4" customFormat="1" x14ac:dyDescent="0.25">
      <c r="A10983" s="408">
        <f t="shared" si="165"/>
        <v>10981</v>
      </c>
      <c r="B10983" s="231"/>
      <c r="C10983" s="96"/>
      <c r="D10983" s="408" t="e">
        <f>VLOOKUP(C10983,X$4:Z10984,2,FALSE)</f>
        <v>#N/A</v>
      </c>
      <c r="E10983" s="408" t="e">
        <f>VLOOKUP(C10983,X$4:Z10984,3,FALSE)</f>
        <v>#N/A</v>
      </c>
      <c r="F10983" s="97"/>
      <c r="G10983" s="97"/>
      <c r="H10983" s="116"/>
      <c r="I10983" s="116"/>
      <c r="J10983" s="97"/>
      <c r="AD10983" s="476"/>
      <c r="AI10983" s="473"/>
    </row>
    <row r="10984" spans="1:35" s="4" customFormat="1" x14ac:dyDescent="0.25">
      <c r="A10984" s="408">
        <f t="shared" si="165"/>
        <v>10982</v>
      </c>
      <c r="B10984" s="231"/>
      <c r="C10984" s="96"/>
      <c r="D10984" s="408" t="e">
        <f>VLOOKUP(C10984,X$4:Z10985,2,FALSE)</f>
        <v>#N/A</v>
      </c>
      <c r="E10984" s="408" t="e">
        <f>VLOOKUP(C10984,X$4:Z10985,3,FALSE)</f>
        <v>#N/A</v>
      </c>
      <c r="F10984" s="97"/>
      <c r="G10984" s="97"/>
      <c r="H10984" s="116"/>
      <c r="I10984" s="116"/>
      <c r="J10984" s="97"/>
      <c r="AD10984" s="476"/>
      <c r="AI10984" s="473"/>
    </row>
    <row r="10985" spans="1:35" s="4" customFormat="1" x14ac:dyDescent="0.25">
      <c r="A10985" s="408">
        <f t="shared" si="165"/>
        <v>10983</v>
      </c>
      <c r="B10985" s="231"/>
      <c r="C10985" s="96"/>
      <c r="D10985" s="408" t="e">
        <f>VLOOKUP(C10985,X$4:Z10986,2,FALSE)</f>
        <v>#N/A</v>
      </c>
      <c r="E10985" s="408" t="e">
        <f>VLOOKUP(C10985,X$4:Z10986,3,FALSE)</f>
        <v>#N/A</v>
      </c>
      <c r="F10985" s="97"/>
      <c r="G10985" s="97"/>
      <c r="H10985" s="116"/>
      <c r="I10985" s="116"/>
      <c r="J10985" s="97"/>
      <c r="AD10985" s="476"/>
      <c r="AI10985" s="473"/>
    </row>
    <row r="10986" spans="1:35" s="4" customFormat="1" x14ac:dyDescent="0.25">
      <c r="A10986" s="408">
        <f t="shared" si="165"/>
        <v>10984</v>
      </c>
      <c r="B10986" s="231"/>
      <c r="C10986" s="96"/>
      <c r="D10986" s="408" t="e">
        <f>VLOOKUP(C10986,X$4:Z10987,2,FALSE)</f>
        <v>#N/A</v>
      </c>
      <c r="E10986" s="408" t="e">
        <f>VLOOKUP(C10986,X$4:Z10987,3,FALSE)</f>
        <v>#N/A</v>
      </c>
      <c r="F10986" s="97"/>
      <c r="G10986" s="97"/>
      <c r="H10986" s="116"/>
      <c r="I10986" s="116"/>
      <c r="J10986" s="97"/>
      <c r="AD10986" s="476"/>
      <c r="AI10986" s="473"/>
    </row>
    <row r="10987" spans="1:35" s="4" customFormat="1" x14ac:dyDescent="0.25">
      <c r="A10987" s="408">
        <f t="shared" si="165"/>
        <v>10985</v>
      </c>
      <c r="B10987" s="231"/>
      <c r="C10987" s="96"/>
      <c r="D10987" s="408" t="e">
        <f>VLOOKUP(C10987,X$4:Z10988,2,FALSE)</f>
        <v>#N/A</v>
      </c>
      <c r="E10987" s="408" t="e">
        <f>VLOOKUP(C10987,X$4:Z10988,3,FALSE)</f>
        <v>#N/A</v>
      </c>
      <c r="F10987" s="97"/>
      <c r="G10987" s="97"/>
      <c r="H10987" s="116"/>
      <c r="I10987" s="116"/>
      <c r="J10987" s="97"/>
      <c r="AD10987" s="476"/>
      <c r="AI10987" s="473"/>
    </row>
    <row r="10988" spans="1:35" s="4" customFormat="1" x14ac:dyDescent="0.25">
      <c r="A10988" s="408">
        <f t="shared" si="165"/>
        <v>10986</v>
      </c>
      <c r="B10988" s="231"/>
      <c r="C10988" s="96"/>
      <c r="D10988" s="408" t="e">
        <f>VLOOKUP(C10988,X$4:Z10989,2,FALSE)</f>
        <v>#N/A</v>
      </c>
      <c r="E10988" s="408" t="e">
        <f>VLOOKUP(C10988,X$4:Z10989,3,FALSE)</f>
        <v>#N/A</v>
      </c>
      <c r="F10988" s="97"/>
      <c r="G10988" s="97"/>
      <c r="H10988" s="116"/>
      <c r="I10988" s="116"/>
      <c r="J10988" s="97"/>
      <c r="AD10988" s="476"/>
      <c r="AI10988" s="473"/>
    </row>
    <row r="10989" spans="1:35" s="4" customFormat="1" x14ac:dyDescent="0.25">
      <c r="A10989" s="408">
        <f t="shared" si="165"/>
        <v>10987</v>
      </c>
      <c r="B10989" s="231"/>
      <c r="C10989" s="96"/>
      <c r="D10989" s="408" t="e">
        <f>VLOOKUP(C10989,X$4:Z10990,2,FALSE)</f>
        <v>#N/A</v>
      </c>
      <c r="E10989" s="408" t="e">
        <f>VLOOKUP(C10989,X$4:Z10990,3,FALSE)</f>
        <v>#N/A</v>
      </c>
      <c r="F10989" s="97"/>
      <c r="G10989" s="97"/>
      <c r="H10989" s="116"/>
      <c r="I10989" s="116"/>
      <c r="J10989" s="97"/>
      <c r="AD10989" s="476"/>
      <c r="AI10989" s="473"/>
    </row>
    <row r="10990" spans="1:35" s="4" customFormat="1" x14ac:dyDescent="0.25">
      <c r="A10990" s="408">
        <f t="shared" si="165"/>
        <v>10988</v>
      </c>
      <c r="B10990" s="231"/>
      <c r="C10990" s="96"/>
      <c r="D10990" s="408" t="e">
        <f>VLOOKUP(C10990,X$4:Z10991,2,FALSE)</f>
        <v>#N/A</v>
      </c>
      <c r="E10990" s="408" t="e">
        <f>VLOOKUP(C10990,X$4:Z10991,3,FALSE)</f>
        <v>#N/A</v>
      </c>
      <c r="F10990" s="97"/>
      <c r="G10990" s="97"/>
      <c r="H10990" s="116"/>
      <c r="I10990" s="116"/>
      <c r="J10990" s="97"/>
      <c r="AD10990" s="476"/>
      <c r="AI10990" s="473"/>
    </row>
    <row r="10991" spans="1:35" s="4" customFormat="1" x14ac:dyDescent="0.25">
      <c r="A10991" s="408">
        <f t="shared" si="165"/>
        <v>10989</v>
      </c>
      <c r="B10991" s="231"/>
      <c r="C10991" s="96"/>
      <c r="D10991" s="408" t="e">
        <f>VLOOKUP(C10991,X$4:Z10992,2,FALSE)</f>
        <v>#N/A</v>
      </c>
      <c r="E10991" s="408" t="e">
        <f>VLOOKUP(C10991,X$4:Z10992,3,FALSE)</f>
        <v>#N/A</v>
      </c>
      <c r="F10991" s="97"/>
      <c r="G10991" s="97"/>
      <c r="H10991" s="116"/>
      <c r="I10991" s="116"/>
      <c r="J10991" s="97"/>
      <c r="AD10991" s="476"/>
      <c r="AI10991" s="473"/>
    </row>
    <row r="10992" spans="1:35" s="4" customFormat="1" x14ac:dyDescent="0.25">
      <c r="A10992" s="408">
        <f t="shared" si="165"/>
        <v>10990</v>
      </c>
      <c r="B10992" s="231"/>
      <c r="C10992" s="96"/>
      <c r="D10992" s="408" t="e">
        <f>VLOOKUP(C10992,X$4:Z10993,2,FALSE)</f>
        <v>#N/A</v>
      </c>
      <c r="E10992" s="408" t="e">
        <f>VLOOKUP(C10992,X$4:Z10993,3,FALSE)</f>
        <v>#N/A</v>
      </c>
      <c r="F10992" s="97"/>
      <c r="G10992" s="97"/>
      <c r="H10992" s="116"/>
      <c r="I10992" s="116"/>
      <c r="J10992" s="97"/>
      <c r="AD10992" s="476"/>
      <c r="AI10992" s="473"/>
    </row>
    <row r="10993" spans="1:35" s="4" customFormat="1" x14ac:dyDescent="0.25">
      <c r="A10993" s="408">
        <f t="shared" si="165"/>
        <v>10991</v>
      </c>
      <c r="B10993" s="231"/>
      <c r="C10993" s="96"/>
      <c r="D10993" s="408" t="e">
        <f>VLOOKUP(C10993,X$4:Z10994,2,FALSE)</f>
        <v>#N/A</v>
      </c>
      <c r="E10993" s="408" t="e">
        <f>VLOOKUP(C10993,X$4:Z10994,3,FALSE)</f>
        <v>#N/A</v>
      </c>
      <c r="F10993" s="97"/>
      <c r="G10993" s="97"/>
      <c r="H10993" s="116"/>
      <c r="I10993" s="116"/>
      <c r="J10993" s="97"/>
      <c r="AD10993" s="476"/>
      <c r="AI10993" s="473"/>
    </row>
    <row r="10994" spans="1:35" s="4" customFormat="1" x14ac:dyDescent="0.25">
      <c r="A10994" s="408">
        <f t="shared" si="165"/>
        <v>10992</v>
      </c>
      <c r="B10994" s="231"/>
      <c r="C10994" s="96"/>
      <c r="D10994" s="408" t="e">
        <f>VLOOKUP(C10994,X$4:Z10995,2,FALSE)</f>
        <v>#N/A</v>
      </c>
      <c r="E10994" s="408" t="e">
        <f>VLOOKUP(C10994,X$4:Z10995,3,FALSE)</f>
        <v>#N/A</v>
      </c>
      <c r="F10994" s="97"/>
      <c r="G10994" s="97"/>
      <c r="H10994" s="116"/>
      <c r="I10994" s="116"/>
      <c r="J10994" s="97"/>
      <c r="AD10994" s="476"/>
      <c r="AI10994" s="473"/>
    </row>
    <row r="10995" spans="1:35" s="4" customFormat="1" x14ac:dyDescent="0.25">
      <c r="A10995" s="408">
        <f t="shared" si="165"/>
        <v>10993</v>
      </c>
      <c r="B10995" s="231"/>
      <c r="C10995" s="96"/>
      <c r="D10995" s="408" t="e">
        <f>VLOOKUP(C10995,X$4:Z10996,2,FALSE)</f>
        <v>#N/A</v>
      </c>
      <c r="E10995" s="408" t="e">
        <f>VLOOKUP(C10995,X$4:Z10996,3,FALSE)</f>
        <v>#N/A</v>
      </c>
      <c r="F10995" s="97"/>
      <c r="G10995" s="97"/>
      <c r="H10995" s="116"/>
      <c r="I10995" s="116"/>
      <c r="J10995" s="97"/>
      <c r="AD10995" s="476"/>
      <c r="AI10995" s="473"/>
    </row>
    <row r="10996" spans="1:35" s="4" customFormat="1" x14ac:dyDescent="0.25">
      <c r="A10996" s="408">
        <f t="shared" si="165"/>
        <v>10994</v>
      </c>
      <c r="B10996" s="231"/>
      <c r="C10996" s="96"/>
      <c r="D10996" s="408" t="e">
        <f>VLOOKUP(C10996,X$4:Z10997,2,FALSE)</f>
        <v>#N/A</v>
      </c>
      <c r="E10996" s="408" t="e">
        <f>VLOOKUP(C10996,X$4:Z10997,3,FALSE)</f>
        <v>#N/A</v>
      </c>
      <c r="F10996" s="97"/>
      <c r="G10996" s="97"/>
      <c r="H10996" s="116"/>
      <c r="I10996" s="116"/>
      <c r="J10996" s="97"/>
      <c r="AD10996" s="476"/>
      <c r="AI10996" s="473"/>
    </row>
    <row r="10997" spans="1:35" s="4" customFormat="1" x14ac:dyDescent="0.25">
      <c r="A10997" s="408">
        <f t="shared" si="165"/>
        <v>10995</v>
      </c>
      <c r="B10997" s="231"/>
      <c r="C10997" s="96"/>
      <c r="D10997" s="408" t="e">
        <f>VLOOKUP(C10997,X$4:Z10998,2,FALSE)</f>
        <v>#N/A</v>
      </c>
      <c r="E10997" s="408" t="e">
        <f>VLOOKUP(C10997,X$4:Z10998,3,FALSE)</f>
        <v>#N/A</v>
      </c>
      <c r="F10997" s="97"/>
      <c r="G10997" s="97"/>
      <c r="H10997" s="116"/>
      <c r="I10997" s="116"/>
      <c r="J10997" s="97"/>
      <c r="AD10997" s="476"/>
      <c r="AI10997" s="473"/>
    </row>
    <row r="10998" spans="1:35" s="4" customFormat="1" x14ac:dyDescent="0.25">
      <c r="A10998" s="408">
        <f t="shared" si="165"/>
        <v>10996</v>
      </c>
      <c r="B10998" s="231"/>
      <c r="C10998" s="96"/>
      <c r="D10998" s="408" t="e">
        <f>VLOOKUP(C10998,X$4:Z10999,2,FALSE)</f>
        <v>#N/A</v>
      </c>
      <c r="E10998" s="408" t="e">
        <f>VLOOKUP(C10998,X$4:Z10999,3,FALSE)</f>
        <v>#N/A</v>
      </c>
      <c r="F10998" s="97"/>
      <c r="G10998" s="97"/>
      <c r="H10998" s="116"/>
      <c r="I10998" s="116"/>
      <c r="J10998" s="97"/>
      <c r="AD10998" s="476"/>
      <c r="AI10998" s="473"/>
    </row>
    <row r="10999" spans="1:35" s="4" customFormat="1" x14ac:dyDescent="0.25">
      <c r="A10999" s="408">
        <f t="shared" si="165"/>
        <v>10997</v>
      </c>
      <c r="B10999" s="231"/>
      <c r="C10999" s="96"/>
      <c r="D10999" s="408" t="e">
        <f>VLOOKUP(C10999,X$4:Z11000,2,FALSE)</f>
        <v>#N/A</v>
      </c>
      <c r="E10999" s="408" t="e">
        <f>VLOOKUP(C10999,X$4:Z11000,3,FALSE)</f>
        <v>#N/A</v>
      </c>
      <c r="F10999" s="97"/>
      <c r="G10999" s="97"/>
      <c r="H10999" s="116"/>
      <c r="I10999" s="116"/>
      <c r="J10999" s="97"/>
      <c r="AD10999" s="476"/>
      <c r="AI10999" s="473"/>
    </row>
    <row r="11000" spans="1:35" s="4" customFormat="1" x14ac:dyDescent="0.25">
      <c r="A11000" s="408">
        <f t="shared" si="165"/>
        <v>10998</v>
      </c>
      <c r="B11000" s="231"/>
      <c r="C11000" s="96"/>
      <c r="D11000" s="408" t="e">
        <f>VLOOKUP(C11000,X$4:Z11001,2,FALSE)</f>
        <v>#N/A</v>
      </c>
      <c r="E11000" s="408" t="e">
        <f>VLOOKUP(C11000,X$4:Z11001,3,FALSE)</f>
        <v>#N/A</v>
      </c>
      <c r="F11000" s="97"/>
      <c r="G11000" s="97"/>
      <c r="H11000" s="116"/>
      <c r="I11000" s="116"/>
      <c r="J11000" s="97"/>
      <c r="AD11000" s="476"/>
      <c r="AI11000" s="473"/>
    </row>
    <row r="11001" spans="1:35" s="4" customFormat="1" x14ac:dyDescent="0.25">
      <c r="A11001" s="408">
        <f t="shared" si="165"/>
        <v>10999</v>
      </c>
      <c r="B11001" s="231"/>
      <c r="C11001" s="96"/>
      <c r="D11001" s="408" t="e">
        <f>VLOOKUP(C11001,X$4:Z11002,2,FALSE)</f>
        <v>#N/A</v>
      </c>
      <c r="E11001" s="408" t="e">
        <f>VLOOKUP(C11001,X$4:Z11002,3,FALSE)</f>
        <v>#N/A</v>
      </c>
      <c r="F11001" s="97"/>
      <c r="G11001" s="97"/>
      <c r="H11001" s="116"/>
      <c r="I11001" s="116"/>
      <c r="J11001" s="97"/>
      <c r="AD11001" s="476"/>
      <c r="AI11001" s="473"/>
    </row>
    <row r="11002" spans="1:35" s="4" customFormat="1" x14ac:dyDescent="0.25">
      <c r="A11002" s="408">
        <f t="shared" si="165"/>
        <v>11000</v>
      </c>
      <c r="B11002" s="231"/>
      <c r="C11002" s="96"/>
      <c r="D11002" s="408" t="e">
        <f>VLOOKUP(C11002,X$4:Z11003,2,FALSE)</f>
        <v>#N/A</v>
      </c>
      <c r="E11002" s="408" t="e">
        <f>VLOOKUP(C11002,X$4:Z11003,3,FALSE)</f>
        <v>#N/A</v>
      </c>
      <c r="F11002" s="97"/>
      <c r="G11002" s="97"/>
      <c r="H11002" s="116"/>
      <c r="I11002" s="116"/>
      <c r="J11002" s="97"/>
      <c r="AD11002" s="476"/>
      <c r="AI11002" s="473"/>
    </row>
    <row r="11003" spans="1:35" s="4" customFormat="1" x14ac:dyDescent="0.25">
      <c r="A11003" s="408">
        <f t="shared" si="165"/>
        <v>11001</v>
      </c>
      <c r="B11003" s="231"/>
      <c r="C11003" s="96"/>
      <c r="D11003" s="408" t="e">
        <f>VLOOKUP(C11003,X$4:Z11004,2,FALSE)</f>
        <v>#N/A</v>
      </c>
      <c r="E11003" s="408" t="e">
        <f>VLOOKUP(C11003,X$4:Z11004,3,FALSE)</f>
        <v>#N/A</v>
      </c>
      <c r="F11003" s="97"/>
      <c r="G11003" s="97"/>
      <c r="H11003" s="116"/>
      <c r="I11003" s="116"/>
      <c r="J11003" s="97"/>
      <c r="AD11003" s="476"/>
      <c r="AI11003" s="473"/>
    </row>
    <row r="11004" spans="1:35" s="4" customFormat="1" x14ac:dyDescent="0.25">
      <c r="A11004" s="408">
        <f t="shared" si="165"/>
        <v>11002</v>
      </c>
      <c r="B11004" s="231"/>
      <c r="C11004" s="96"/>
      <c r="D11004" s="408" t="e">
        <f>VLOOKUP(C11004,X$4:Z11005,2,FALSE)</f>
        <v>#N/A</v>
      </c>
      <c r="E11004" s="408" t="e">
        <f>VLOOKUP(C11004,X$4:Z11005,3,FALSE)</f>
        <v>#N/A</v>
      </c>
      <c r="F11004" s="97"/>
      <c r="G11004" s="97"/>
      <c r="H11004" s="116"/>
      <c r="I11004" s="116"/>
      <c r="J11004" s="97"/>
      <c r="AD11004" s="476"/>
      <c r="AI11004" s="473"/>
    </row>
    <row r="11005" spans="1:35" s="4" customFormat="1" x14ac:dyDescent="0.25">
      <c r="A11005" s="408">
        <f t="shared" si="165"/>
        <v>11003</v>
      </c>
      <c r="B11005" s="231"/>
      <c r="C11005" s="96"/>
      <c r="D11005" s="408" t="e">
        <f>VLOOKUP(C11005,X$4:Z11006,2,FALSE)</f>
        <v>#N/A</v>
      </c>
      <c r="E11005" s="408" t="e">
        <f>VLOOKUP(C11005,X$4:Z11006,3,FALSE)</f>
        <v>#N/A</v>
      </c>
      <c r="F11005" s="97"/>
      <c r="G11005" s="97"/>
      <c r="H11005" s="116"/>
      <c r="I11005" s="116"/>
      <c r="J11005" s="97"/>
      <c r="AD11005" s="476"/>
      <c r="AI11005" s="473"/>
    </row>
    <row r="11006" spans="1:35" s="4" customFormat="1" x14ac:dyDescent="0.25">
      <c r="A11006" s="408">
        <f t="shared" si="165"/>
        <v>11004</v>
      </c>
      <c r="B11006" s="231"/>
      <c r="C11006" s="96"/>
      <c r="D11006" s="408" t="e">
        <f>VLOOKUP(C11006,X$4:Z11007,2,FALSE)</f>
        <v>#N/A</v>
      </c>
      <c r="E11006" s="408" t="e">
        <f>VLOOKUP(C11006,X$4:Z11007,3,FALSE)</f>
        <v>#N/A</v>
      </c>
      <c r="F11006" s="97"/>
      <c r="G11006" s="97"/>
      <c r="H11006" s="116"/>
      <c r="I11006" s="116"/>
      <c r="J11006" s="97"/>
      <c r="AD11006" s="476"/>
      <c r="AI11006" s="473"/>
    </row>
    <row r="11007" spans="1:35" s="4" customFormat="1" x14ac:dyDescent="0.25">
      <c r="A11007" s="408">
        <f t="shared" si="165"/>
        <v>11005</v>
      </c>
      <c r="B11007" s="231"/>
      <c r="C11007" s="96"/>
      <c r="D11007" s="408" t="e">
        <f>VLOOKUP(C11007,X$4:Z11008,2,FALSE)</f>
        <v>#N/A</v>
      </c>
      <c r="E11007" s="408" t="e">
        <f>VLOOKUP(C11007,X$4:Z11008,3,FALSE)</f>
        <v>#N/A</v>
      </c>
      <c r="F11007" s="97"/>
      <c r="G11007" s="97"/>
      <c r="H11007" s="116"/>
      <c r="I11007" s="116"/>
      <c r="J11007" s="97"/>
      <c r="AD11007" s="476"/>
      <c r="AI11007" s="473"/>
    </row>
    <row r="11008" spans="1:35" s="4" customFormat="1" x14ac:dyDescent="0.25">
      <c r="A11008" s="408">
        <f t="shared" si="165"/>
        <v>11006</v>
      </c>
      <c r="B11008" s="231"/>
      <c r="C11008" s="96"/>
      <c r="D11008" s="408" t="e">
        <f>VLOOKUP(C11008,X$4:Z11009,2,FALSE)</f>
        <v>#N/A</v>
      </c>
      <c r="E11008" s="408" t="e">
        <f>VLOOKUP(C11008,X$4:Z11009,3,FALSE)</f>
        <v>#N/A</v>
      </c>
      <c r="F11008" s="97"/>
      <c r="G11008" s="97"/>
      <c r="H11008" s="116"/>
      <c r="I11008" s="116"/>
      <c r="J11008" s="97"/>
      <c r="AD11008" s="476"/>
      <c r="AI11008" s="473"/>
    </row>
    <row r="11009" spans="1:35" s="4" customFormat="1" x14ac:dyDescent="0.25">
      <c r="A11009" s="408">
        <f t="shared" si="165"/>
        <v>11007</v>
      </c>
      <c r="B11009" s="231"/>
      <c r="C11009" s="96"/>
      <c r="D11009" s="408" t="e">
        <f>VLOOKUP(C11009,X$4:Z11010,2,FALSE)</f>
        <v>#N/A</v>
      </c>
      <c r="E11009" s="408" t="e">
        <f>VLOOKUP(C11009,X$4:Z11010,3,FALSE)</f>
        <v>#N/A</v>
      </c>
      <c r="F11009" s="97"/>
      <c r="G11009" s="97"/>
      <c r="H11009" s="116"/>
      <c r="I11009" s="116"/>
      <c r="J11009" s="97"/>
      <c r="AD11009" s="476"/>
      <c r="AI11009" s="473"/>
    </row>
    <row r="11010" spans="1:35" s="4" customFormat="1" x14ac:dyDescent="0.25">
      <c r="A11010" s="408">
        <f t="shared" si="165"/>
        <v>11008</v>
      </c>
      <c r="B11010" s="231"/>
      <c r="C11010" s="96"/>
      <c r="D11010" s="408" t="e">
        <f>VLOOKUP(C11010,X$4:Z11011,2,FALSE)</f>
        <v>#N/A</v>
      </c>
      <c r="E11010" s="408" t="e">
        <f>VLOOKUP(C11010,X$4:Z11011,3,FALSE)</f>
        <v>#N/A</v>
      </c>
      <c r="F11010" s="97"/>
      <c r="G11010" s="97"/>
      <c r="H11010" s="116"/>
      <c r="I11010" s="116"/>
      <c r="J11010" s="97"/>
      <c r="AD11010" s="476"/>
      <c r="AI11010" s="473"/>
    </row>
    <row r="11011" spans="1:35" s="4" customFormat="1" x14ac:dyDescent="0.25">
      <c r="A11011" s="408">
        <f t="shared" si="165"/>
        <v>11009</v>
      </c>
      <c r="B11011" s="231"/>
      <c r="C11011" s="96"/>
      <c r="D11011" s="408" t="e">
        <f>VLOOKUP(C11011,X$4:Z11012,2,FALSE)</f>
        <v>#N/A</v>
      </c>
      <c r="E11011" s="408" t="e">
        <f>VLOOKUP(C11011,X$4:Z11012,3,FALSE)</f>
        <v>#N/A</v>
      </c>
      <c r="F11011" s="97"/>
      <c r="G11011" s="97"/>
      <c r="H11011" s="116"/>
      <c r="I11011" s="116"/>
      <c r="J11011" s="97"/>
      <c r="AD11011" s="476"/>
      <c r="AI11011" s="473"/>
    </row>
    <row r="11012" spans="1:35" s="4" customFormat="1" x14ac:dyDescent="0.25">
      <c r="A11012" s="408">
        <f t="shared" si="165"/>
        <v>11010</v>
      </c>
      <c r="B11012" s="231"/>
      <c r="C11012" s="96"/>
      <c r="D11012" s="408" t="e">
        <f>VLOOKUP(C11012,X$4:Z11013,2,FALSE)</f>
        <v>#N/A</v>
      </c>
      <c r="E11012" s="408" t="e">
        <f>VLOOKUP(C11012,X$4:Z11013,3,FALSE)</f>
        <v>#N/A</v>
      </c>
      <c r="F11012" s="97"/>
      <c r="G11012" s="97"/>
      <c r="H11012" s="116"/>
      <c r="I11012" s="116"/>
      <c r="J11012" s="97"/>
      <c r="AD11012" s="476"/>
      <c r="AI11012" s="473"/>
    </row>
    <row r="11013" spans="1:35" s="4" customFormat="1" x14ac:dyDescent="0.25">
      <c r="A11013" s="408">
        <f t="shared" si="165"/>
        <v>11011</v>
      </c>
      <c r="B11013" s="231"/>
      <c r="C11013" s="96"/>
      <c r="D11013" s="408" t="e">
        <f>VLOOKUP(C11013,X$4:Z11014,2,FALSE)</f>
        <v>#N/A</v>
      </c>
      <c r="E11013" s="408" t="e">
        <f>VLOOKUP(C11013,X$4:Z11014,3,FALSE)</f>
        <v>#N/A</v>
      </c>
      <c r="F11013" s="97"/>
      <c r="G11013" s="97"/>
      <c r="H11013" s="116"/>
      <c r="I11013" s="116"/>
      <c r="J11013" s="97"/>
      <c r="AD11013" s="476"/>
      <c r="AI11013" s="473"/>
    </row>
    <row r="11014" spans="1:35" s="4" customFormat="1" x14ac:dyDescent="0.25">
      <c r="A11014" s="408">
        <f t="shared" si="165"/>
        <v>11012</v>
      </c>
      <c r="B11014" s="231"/>
      <c r="C11014" s="96"/>
      <c r="D11014" s="408" t="e">
        <f>VLOOKUP(C11014,X$4:Z11015,2,FALSE)</f>
        <v>#N/A</v>
      </c>
      <c r="E11014" s="408" t="e">
        <f>VLOOKUP(C11014,X$4:Z11015,3,FALSE)</f>
        <v>#N/A</v>
      </c>
      <c r="F11014" s="97"/>
      <c r="G11014" s="97"/>
      <c r="H11014" s="116"/>
      <c r="I11014" s="116"/>
      <c r="J11014" s="97"/>
      <c r="AD11014" s="476"/>
      <c r="AI11014" s="473"/>
    </row>
    <row r="11015" spans="1:35" s="4" customFormat="1" x14ac:dyDescent="0.25">
      <c r="A11015" s="408">
        <f t="shared" si="165"/>
        <v>11013</v>
      </c>
      <c r="B11015" s="231"/>
      <c r="C11015" s="96"/>
      <c r="D11015" s="408" t="e">
        <f>VLOOKUP(C11015,X$4:Z11016,2,FALSE)</f>
        <v>#N/A</v>
      </c>
      <c r="E11015" s="408" t="e">
        <f>VLOOKUP(C11015,X$4:Z11016,3,FALSE)</f>
        <v>#N/A</v>
      </c>
      <c r="F11015" s="97"/>
      <c r="G11015" s="97"/>
      <c r="H11015" s="116"/>
      <c r="I11015" s="116"/>
      <c r="J11015" s="97"/>
      <c r="AD11015" s="476"/>
      <c r="AI11015" s="473"/>
    </row>
    <row r="11016" spans="1:35" s="4" customFormat="1" x14ac:dyDescent="0.25">
      <c r="A11016" s="408">
        <f t="shared" si="165"/>
        <v>11014</v>
      </c>
      <c r="B11016" s="231"/>
      <c r="C11016" s="96"/>
      <c r="D11016" s="408" t="e">
        <f>VLOOKUP(C11016,X$4:Z11017,2,FALSE)</f>
        <v>#N/A</v>
      </c>
      <c r="E11016" s="408" t="e">
        <f>VLOOKUP(C11016,X$4:Z11017,3,FALSE)</f>
        <v>#N/A</v>
      </c>
      <c r="F11016" s="97"/>
      <c r="G11016" s="97"/>
      <c r="H11016" s="116"/>
      <c r="I11016" s="116"/>
      <c r="J11016" s="97"/>
      <c r="AD11016" s="476"/>
      <c r="AI11016" s="473"/>
    </row>
    <row r="11017" spans="1:35" s="4" customFormat="1" x14ac:dyDescent="0.25">
      <c r="A11017" s="408">
        <f t="shared" si="165"/>
        <v>11015</v>
      </c>
      <c r="B11017" s="231"/>
      <c r="C11017" s="96"/>
      <c r="D11017" s="408" t="e">
        <f>VLOOKUP(C11017,X$4:Z11018,2,FALSE)</f>
        <v>#N/A</v>
      </c>
      <c r="E11017" s="408" t="e">
        <f>VLOOKUP(C11017,X$4:Z11018,3,FALSE)</f>
        <v>#N/A</v>
      </c>
      <c r="F11017" s="97"/>
      <c r="G11017" s="97"/>
      <c r="H11017" s="116"/>
      <c r="I11017" s="116"/>
      <c r="J11017" s="97"/>
      <c r="AD11017" s="476"/>
      <c r="AI11017" s="473"/>
    </row>
    <row r="11018" spans="1:35" s="4" customFormat="1" x14ac:dyDescent="0.25">
      <c r="A11018" s="408">
        <f t="shared" si="165"/>
        <v>11016</v>
      </c>
      <c r="B11018" s="231"/>
      <c r="C11018" s="96"/>
      <c r="D11018" s="408" t="e">
        <f>VLOOKUP(C11018,X$4:Z11019,2,FALSE)</f>
        <v>#N/A</v>
      </c>
      <c r="E11018" s="408" t="e">
        <f>VLOOKUP(C11018,X$4:Z11019,3,FALSE)</f>
        <v>#N/A</v>
      </c>
      <c r="F11018" s="97"/>
      <c r="G11018" s="97"/>
      <c r="H11018" s="116"/>
      <c r="I11018" s="116"/>
      <c r="J11018" s="97"/>
      <c r="AD11018" s="476"/>
      <c r="AI11018" s="473"/>
    </row>
    <row r="11019" spans="1:35" s="4" customFormat="1" x14ac:dyDescent="0.25">
      <c r="A11019" s="408">
        <f t="shared" si="165"/>
        <v>11017</v>
      </c>
      <c r="B11019" s="231"/>
      <c r="C11019" s="96"/>
      <c r="D11019" s="408" t="e">
        <f>VLOOKUP(C11019,X$4:Z11020,2,FALSE)</f>
        <v>#N/A</v>
      </c>
      <c r="E11019" s="408" t="e">
        <f>VLOOKUP(C11019,X$4:Z11020,3,FALSE)</f>
        <v>#N/A</v>
      </c>
      <c r="F11019" s="97"/>
      <c r="G11019" s="97"/>
      <c r="H11019" s="116"/>
      <c r="I11019" s="116"/>
      <c r="J11019" s="97"/>
      <c r="AD11019" s="476"/>
      <c r="AI11019" s="473"/>
    </row>
    <row r="11020" spans="1:35" s="4" customFormat="1" x14ac:dyDescent="0.25">
      <c r="A11020" s="408">
        <f t="shared" si="165"/>
        <v>11018</v>
      </c>
      <c r="B11020" s="231"/>
      <c r="C11020" s="96"/>
      <c r="D11020" s="408" t="e">
        <f>VLOOKUP(C11020,X$4:Z11021,2,FALSE)</f>
        <v>#N/A</v>
      </c>
      <c r="E11020" s="408" t="e">
        <f>VLOOKUP(C11020,X$4:Z11021,3,FALSE)</f>
        <v>#N/A</v>
      </c>
      <c r="F11020" s="97"/>
      <c r="G11020" s="97"/>
      <c r="H11020" s="116"/>
      <c r="I11020" s="116"/>
      <c r="J11020" s="97"/>
      <c r="AD11020" s="476"/>
      <c r="AI11020" s="473"/>
    </row>
    <row r="11021" spans="1:35" s="4" customFormat="1" x14ac:dyDescent="0.25">
      <c r="A11021" s="408">
        <f t="shared" si="165"/>
        <v>11019</v>
      </c>
      <c r="B11021" s="231"/>
      <c r="C11021" s="96"/>
      <c r="D11021" s="408" t="e">
        <f>VLOOKUP(C11021,X$4:Z11022,2,FALSE)</f>
        <v>#N/A</v>
      </c>
      <c r="E11021" s="408" t="e">
        <f>VLOOKUP(C11021,X$4:Z11022,3,FALSE)</f>
        <v>#N/A</v>
      </c>
      <c r="F11021" s="97"/>
      <c r="G11021" s="97"/>
      <c r="H11021" s="116"/>
      <c r="I11021" s="116"/>
      <c r="J11021" s="97"/>
      <c r="AD11021" s="476"/>
      <c r="AI11021" s="473"/>
    </row>
    <row r="11022" spans="1:35" s="4" customFormat="1" x14ac:dyDescent="0.25">
      <c r="A11022" s="408">
        <f t="shared" si="165"/>
        <v>11020</v>
      </c>
      <c r="B11022" s="231"/>
      <c r="C11022" s="96"/>
      <c r="D11022" s="408" t="e">
        <f>VLOOKUP(C11022,X$4:Z11023,2,FALSE)</f>
        <v>#N/A</v>
      </c>
      <c r="E11022" s="408" t="e">
        <f>VLOOKUP(C11022,X$4:Z11023,3,FALSE)</f>
        <v>#N/A</v>
      </c>
      <c r="F11022" s="97"/>
      <c r="G11022" s="97"/>
      <c r="H11022" s="116"/>
      <c r="I11022" s="116"/>
      <c r="J11022" s="97"/>
      <c r="AD11022" s="476"/>
      <c r="AI11022" s="473"/>
    </row>
    <row r="11023" spans="1:35" s="4" customFormat="1" x14ac:dyDescent="0.25">
      <c r="A11023" s="408">
        <f t="shared" si="165"/>
        <v>11021</v>
      </c>
      <c r="B11023" s="231"/>
      <c r="C11023" s="96"/>
      <c r="D11023" s="408" t="e">
        <f>VLOOKUP(C11023,X$4:Z11024,2,FALSE)</f>
        <v>#N/A</v>
      </c>
      <c r="E11023" s="408" t="e">
        <f>VLOOKUP(C11023,X$4:Z11024,3,FALSE)</f>
        <v>#N/A</v>
      </c>
      <c r="F11023" s="97"/>
      <c r="G11023" s="97"/>
      <c r="H11023" s="116"/>
      <c r="I11023" s="116"/>
      <c r="J11023" s="97"/>
      <c r="AD11023" s="476"/>
      <c r="AI11023" s="473"/>
    </row>
    <row r="11024" spans="1:35" s="4" customFormat="1" x14ac:dyDescent="0.25">
      <c r="A11024" s="408">
        <f t="shared" si="165"/>
        <v>11022</v>
      </c>
      <c r="B11024" s="231"/>
      <c r="C11024" s="96"/>
      <c r="D11024" s="408" t="e">
        <f>VLOOKUP(C11024,X$4:Z11025,2,FALSE)</f>
        <v>#N/A</v>
      </c>
      <c r="E11024" s="408" t="e">
        <f>VLOOKUP(C11024,X$4:Z11025,3,FALSE)</f>
        <v>#N/A</v>
      </c>
      <c r="F11024" s="97"/>
      <c r="G11024" s="97"/>
      <c r="H11024" s="116"/>
      <c r="I11024" s="116"/>
      <c r="J11024" s="97"/>
      <c r="AD11024" s="476"/>
      <c r="AI11024" s="473"/>
    </row>
    <row r="11025" spans="1:35" s="4" customFormat="1" x14ac:dyDescent="0.25">
      <c r="A11025" s="408">
        <f t="shared" si="165"/>
        <v>11023</v>
      </c>
      <c r="B11025" s="231"/>
      <c r="C11025" s="96"/>
      <c r="D11025" s="408" t="e">
        <f>VLOOKUP(C11025,X$4:Z11026,2,FALSE)</f>
        <v>#N/A</v>
      </c>
      <c r="E11025" s="408" t="e">
        <f>VLOOKUP(C11025,X$4:Z11026,3,FALSE)</f>
        <v>#N/A</v>
      </c>
      <c r="F11025" s="97"/>
      <c r="G11025" s="97"/>
      <c r="H11025" s="116"/>
      <c r="I11025" s="116"/>
      <c r="J11025" s="97"/>
      <c r="AD11025" s="476"/>
      <c r="AI11025" s="473"/>
    </row>
    <row r="11026" spans="1:35" s="4" customFormat="1" x14ac:dyDescent="0.25">
      <c r="A11026" s="408">
        <f t="shared" si="165"/>
        <v>11024</v>
      </c>
      <c r="B11026" s="231"/>
      <c r="C11026" s="96"/>
      <c r="D11026" s="408" t="e">
        <f>VLOOKUP(C11026,X$4:Z11027,2,FALSE)</f>
        <v>#N/A</v>
      </c>
      <c r="E11026" s="408" t="e">
        <f>VLOOKUP(C11026,X$4:Z11027,3,FALSE)</f>
        <v>#N/A</v>
      </c>
      <c r="F11026" s="97"/>
      <c r="G11026" s="97"/>
      <c r="H11026" s="116"/>
      <c r="I11026" s="116"/>
      <c r="J11026" s="97"/>
      <c r="AD11026" s="476"/>
      <c r="AI11026" s="473"/>
    </row>
    <row r="11027" spans="1:35" s="4" customFormat="1" x14ac:dyDescent="0.25">
      <c r="A11027" s="408">
        <f t="shared" si="165"/>
        <v>11025</v>
      </c>
      <c r="B11027" s="231"/>
      <c r="C11027" s="96"/>
      <c r="D11027" s="408" t="e">
        <f>VLOOKUP(C11027,X$4:Z11028,2,FALSE)</f>
        <v>#N/A</v>
      </c>
      <c r="E11027" s="408" t="e">
        <f>VLOOKUP(C11027,X$4:Z11028,3,FALSE)</f>
        <v>#N/A</v>
      </c>
      <c r="F11027" s="97"/>
      <c r="G11027" s="97"/>
      <c r="H11027" s="116"/>
      <c r="I11027" s="116"/>
      <c r="J11027" s="97"/>
      <c r="AD11027" s="476"/>
      <c r="AI11027" s="473"/>
    </row>
    <row r="11028" spans="1:35" s="4" customFormat="1" x14ac:dyDescent="0.25">
      <c r="A11028" s="408">
        <f t="shared" si="165"/>
        <v>11026</v>
      </c>
      <c r="B11028" s="231"/>
      <c r="C11028" s="96"/>
      <c r="D11028" s="408" t="e">
        <f>VLOOKUP(C11028,X$4:Z11029,2,FALSE)</f>
        <v>#N/A</v>
      </c>
      <c r="E11028" s="408" t="e">
        <f>VLOOKUP(C11028,X$4:Z11029,3,FALSE)</f>
        <v>#N/A</v>
      </c>
      <c r="F11028" s="97"/>
      <c r="G11028" s="97"/>
      <c r="H11028" s="116"/>
      <c r="I11028" s="116"/>
      <c r="J11028" s="97"/>
      <c r="AD11028" s="476"/>
      <c r="AI11028" s="473"/>
    </row>
    <row r="11029" spans="1:35" s="4" customFormat="1" x14ac:dyDescent="0.25">
      <c r="A11029" s="408">
        <f t="shared" si="165"/>
        <v>11027</v>
      </c>
      <c r="B11029" s="231"/>
      <c r="C11029" s="96"/>
      <c r="D11029" s="408" t="e">
        <f>VLOOKUP(C11029,X$4:Z11030,2,FALSE)</f>
        <v>#N/A</v>
      </c>
      <c r="E11029" s="408" t="e">
        <f>VLOOKUP(C11029,X$4:Z11030,3,FALSE)</f>
        <v>#N/A</v>
      </c>
      <c r="F11029" s="97"/>
      <c r="G11029" s="97"/>
      <c r="H11029" s="116"/>
      <c r="I11029" s="116"/>
      <c r="J11029" s="97"/>
      <c r="AD11029" s="476"/>
      <c r="AI11029" s="473"/>
    </row>
    <row r="11030" spans="1:35" s="4" customFormat="1" x14ac:dyDescent="0.25">
      <c r="A11030" s="408">
        <f t="shared" si="165"/>
        <v>11028</v>
      </c>
      <c r="B11030" s="231"/>
      <c r="C11030" s="96"/>
      <c r="D11030" s="408" t="e">
        <f>VLOOKUP(C11030,X$4:Z11031,2,FALSE)</f>
        <v>#N/A</v>
      </c>
      <c r="E11030" s="408" t="e">
        <f>VLOOKUP(C11030,X$4:Z11031,3,FALSE)</f>
        <v>#N/A</v>
      </c>
      <c r="F11030" s="97"/>
      <c r="G11030" s="97"/>
      <c r="H11030" s="116"/>
      <c r="I11030" s="116"/>
      <c r="J11030" s="97"/>
      <c r="AD11030" s="476"/>
      <c r="AI11030" s="473"/>
    </row>
    <row r="11031" spans="1:35" s="4" customFormat="1" x14ac:dyDescent="0.25">
      <c r="A11031" s="408">
        <f t="shared" si="165"/>
        <v>11029</v>
      </c>
      <c r="B11031" s="231"/>
      <c r="C11031" s="96"/>
      <c r="D11031" s="408" t="e">
        <f>VLOOKUP(C11031,X$4:Z11032,2,FALSE)</f>
        <v>#N/A</v>
      </c>
      <c r="E11031" s="408" t="e">
        <f>VLOOKUP(C11031,X$4:Z11032,3,FALSE)</f>
        <v>#N/A</v>
      </c>
      <c r="F11031" s="97"/>
      <c r="G11031" s="97"/>
      <c r="H11031" s="116"/>
      <c r="I11031" s="116"/>
      <c r="J11031" s="97"/>
      <c r="AD11031" s="476"/>
      <c r="AI11031" s="473"/>
    </row>
    <row r="11032" spans="1:35" s="4" customFormat="1" x14ac:dyDescent="0.25">
      <c r="A11032" s="408">
        <f t="shared" si="165"/>
        <v>11030</v>
      </c>
      <c r="B11032" s="231"/>
      <c r="C11032" s="96"/>
      <c r="D11032" s="408" t="e">
        <f>VLOOKUP(C11032,X$4:Z11033,2,FALSE)</f>
        <v>#N/A</v>
      </c>
      <c r="E11032" s="408" t="e">
        <f>VLOOKUP(C11032,X$4:Z11033,3,FALSE)</f>
        <v>#N/A</v>
      </c>
      <c r="F11032" s="97"/>
      <c r="G11032" s="97"/>
      <c r="H11032" s="116"/>
      <c r="I11032" s="116"/>
      <c r="J11032" s="97"/>
      <c r="AD11032" s="476"/>
      <c r="AI11032" s="473"/>
    </row>
    <row r="11033" spans="1:35" s="4" customFormat="1" x14ac:dyDescent="0.25">
      <c r="A11033" s="408">
        <f t="shared" si="165"/>
        <v>11031</v>
      </c>
      <c r="B11033" s="231"/>
      <c r="C11033" s="96"/>
      <c r="D11033" s="408" t="e">
        <f>VLOOKUP(C11033,X$4:Z11034,2,FALSE)</f>
        <v>#N/A</v>
      </c>
      <c r="E11033" s="408" t="e">
        <f>VLOOKUP(C11033,X$4:Z11034,3,FALSE)</f>
        <v>#N/A</v>
      </c>
      <c r="F11033" s="97"/>
      <c r="G11033" s="97"/>
      <c r="H11033" s="116"/>
      <c r="I11033" s="116"/>
      <c r="J11033" s="97"/>
      <c r="AD11033" s="476"/>
      <c r="AI11033" s="473"/>
    </row>
    <row r="11034" spans="1:35" s="4" customFormat="1" x14ac:dyDescent="0.25">
      <c r="A11034" s="408">
        <f t="shared" si="165"/>
        <v>11032</v>
      </c>
      <c r="B11034" s="231"/>
      <c r="C11034" s="96"/>
      <c r="D11034" s="408" t="e">
        <f>VLOOKUP(C11034,X$4:Z11035,2,FALSE)</f>
        <v>#N/A</v>
      </c>
      <c r="E11034" s="408" t="e">
        <f>VLOOKUP(C11034,X$4:Z11035,3,FALSE)</f>
        <v>#N/A</v>
      </c>
      <c r="F11034" s="97"/>
      <c r="G11034" s="97"/>
      <c r="H11034" s="116"/>
      <c r="I11034" s="116"/>
      <c r="J11034" s="97"/>
      <c r="AD11034" s="476"/>
      <c r="AI11034" s="473"/>
    </row>
    <row r="11035" spans="1:35" s="4" customFormat="1" x14ac:dyDescent="0.25">
      <c r="A11035" s="408">
        <f t="shared" si="165"/>
        <v>11033</v>
      </c>
      <c r="B11035" s="231"/>
      <c r="C11035" s="96"/>
      <c r="D11035" s="408" t="e">
        <f>VLOOKUP(C11035,X$4:Z11036,2,FALSE)</f>
        <v>#N/A</v>
      </c>
      <c r="E11035" s="408" t="e">
        <f>VLOOKUP(C11035,X$4:Z11036,3,FALSE)</f>
        <v>#N/A</v>
      </c>
      <c r="F11035" s="97"/>
      <c r="G11035" s="97"/>
      <c r="H11035" s="116"/>
      <c r="I11035" s="116"/>
      <c r="J11035" s="97"/>
      <c r="AD11035" s="476"/>
      <c r="AI11035" s="473"/>
    </row>
    <row r="11036" spans="1:35" s="4" customFormat="1" x14ac:dyDescent="0.25">
      <c r="A11036" s="408">
        <f t="shared" si="165"/>
        <v>11034</v>
      </c>
      <c r="B11036" s="231"/>
      <c r="C11036" s="96"/>
      <c r="D11036" s="408" t="e">
        <f>VLOOKUP(C11036,X$4:Z11037,2,FALSE)</f>
        <v>#N/A</v>
      </c>
      <c r="E11036" s="408" t="e">
        <f>VLOOKUP(C11036,X$4:Z11037,3,FALSE)</f>
        <v>#N/A</v>
      </c>
      <c r="F11036" s="97"/>
      <c r="G11036" s="97"/>
      <c r="H11036" s="116"/>
      <c r="I11036" s="116"/>
      <c r="J11036" s="97"/>
      <c r="AD11036" s="476"/>
      <c r="AI11036" s="473"/>
    </row>
    <row r="11037" spans="1:35" s="4" customFormat="1" x14ac:dyDescent="0.25">
      <c r="A11037" s="408">
        <f t="shared" si="165"/>
        <v>11035</v>
      </c>
      <c r="B11037" s="231"/>
      <c r="C11037" s="96"/>
      <c r="D11037" s="408" t="e">
        <f>VLOOKUP(C11037,X$4:Z11038,2,FALSE)</f>
        <v>#N/A</v>
      </c>
      <c r="E11037" s="408" t="e">
        <f>VLOOKUP(C11037,X$4:Z11038,3,FALSE)</f>
        <v>#N/A</v>
      </c>
      <c r="F11037" s="97"/>
      <c r="G11037" s="97"/>
      <c r="H11037" s="116"/>
      <c r="I11037" s="116"/>
      <c r="J11037" s="97"/>
      <c r="AD11037" s="476"/>
      <c r="AI11037" s="473"/>
    </row>
    <row r="11038" spans="1:35" s="4" customFormat="1" x14ac:dyDescent="0.25">
      <c r="A11038" s="408">
        <f t="shared" si="165"/>
        <v>11036</v>
      </c>
      <c r="B11038" s="231"/>
      <c r="C11038" s="96"/>
      <c r="D11038" s="408" t="e">
        <f>VLOOKUP(C11038,X$4:Z11039,2,FALSE)</f>
        <v>#N/A</v>
      </c>
      <c r="E11038" s="408" t="e">
        <f>VLOOKUP(C11038,X$4:Z11039,3,FALSE)</f>
        <v>#N/A</v>
      </c>
      <c r="F11038" s="97"/>
      <c r="G11038" s="97"/>
      <c r="H11038" s="116"/>
      <c r="I11038" s="116"/>
      <c r="J11038" s="97"/>
      <c r="AD11038" s="476"/>
      <c r="AI11038" s="473"/>
    </row>
    <row r="11039" spans="1:35" s="4" customFormat="1" x14ac:dyDescent="0.25">
      <c r="A11039" s="408">
        <f t="shared" si="165"/>
        <v>11037</v>
      </c>
      <c r="B11039" s="231"/>
      <c r="C11039" s="96"/>
      <c r="D11039" s="408" t="e">
        <f>VLOOKUP(C11039,X$4:Z11040,2,FALSE)</f>
        <v>#N/A</v>
      </c>
      <c r="E11039" s="408" t="e">
        <f>VLOOKUP(C11039,X$4:Z11040,3,FALSE)</f>
        <v>#N/A</v>
      </c>
      <c r="F11039" s="97"/>
      <c r="G11039" s="97"/>
      <c r="H11039" s="116"/>
      <c r="I11039" s="116"/>
      <c r="J11039" s="97"/>
      <c r="AD11039" s="476"/>
      <c r="AI11039" s="473"/>
    </row>
    <row r="11040" spans="1:35" s="4" customFormat="1" x14ac:dyDescent="0.25">
      <c r="A11040" s="408">
        <f t="shared" si="165"/>
        <v>11038</v>
      </c>
      <c r="B11040" s="231"/>
      <c r="C11040" s="96"/>
      <c r="D11040" s="408" t="e">
        <f>VLOOKUP(C11040,X$4:Z11041,2,FALSE)</f>
        <v>#N/A</v>
      </c>
      <c r="E11040" s="408" t="e">
        <f>VLOOKUP(C11040,X$4:Z11041,3,FALSE)</f>
        <v>#N/A</v>
      </c>
      <c r="F11040" s="97"/>
      <c r="G11040" s="97"/>
      <c r="H11040" s="116"/>
      <c r="I11040" s="116"/>
      <c r="J11040" s="97"/>
      <c r="AD11040" s="476"/>
      <c r="AI11040" s="473"/>
    </row>
    <row r="11041" spans="1:35" s="4" customFormat="1" x14ac:dyDescent="0.25">
      <c r="A11041" s="408">
        <f t="shared" si="165"/>
        <v>11039</v>
      </c>
      <c r="B11041" s="231"/>
      <c r="C11041" s="96"/>
      <c r="D11041" s="408" t="e">
        <f>VLOOKUP(C11041,X$4:Z11042,2,FALSE)</f>
        <v>#N/A</v>
      </c>
      <c r="E11041" s="408" t="e">
        <f>VLOOKUP(C11041,X$4:Z11042,3,FALSE)</f>
        <v>#N/A</v>
      </c>
      <c r="F11041" s="97"/>
      <c r="G11041" s="97"/>
      <c r="H11041" s="116"/>
      <c r="I11041" s="116"/>
      <c r="J11041" s="97"/>
      <c r="AD11041" s="476"/>
      <c r="AI11041" s="473"/>
    </row>
    <row r="11042" spans="1:35" s="4" customFormat="1" x14ac:dyDescent="0.25">
      <c r="A11042" s="408">
        <f t="shared" si="165"/>
        <v>11040</v>
      </c>
      <c r="B11042" s="231"/>
      <c r="C11042" s="96"/>
      <c r="D11042" s="408" t="e">
        <f>VLOOKUP(C11042,X$4:Z11043,2,FALSE)</f>
        <v>#N/A</v>
      </c>
      <c r="E11042" s="408" t="e">
        <f>VLOOKUP(C11042,X$4:Z11043,3,FALSE)</f>
        <v>#N/A</v>
      </c>
      <c r="F11042" s="97"/>
      <c r="G11042" s="97"/>
      <c r="H11042" s="116"/>
      <c r="I11042" s="116"/>
      <c r="J11042" s="97"/>
      <c r="AD11042" s="476"/>
      <c r="AI11042" s="473"/>
    </row>
    <row r="11043" spans="1:35" s="4" customFormat="1" x14ac:dyDescent="0.25">
      <c r="A11043" s="408">
        <f t="shared" si="165"/>
        <v>11041</v>
      </c>
      <c r="B11043" s="231"/>
      <c r="C11043" s="96"/>
      <c r="D11043" s="408" t="e">
        <f>VLOOKUP(C11043,X$4:Z11044,2,FALSE)</f>
        <v>#N/A</v>
      </c>
      <c r="E11043" s="408" t="e">
        <f>VLOOKUP(C11043,X$4:Z11044,3,FALSE)</f>
        <v>#N/A</v>
      </c>
      <c r="F11043" s="97"/>
      <c r="G11043" s="97"/>
      <c r="H11043" s="116"/>
      <c r="I11043" s="116"/>
      <c r="J11043" s="97"/>
      <c r="AD11043" s="476"/>
      <c r="AI11043" s="473"/>
    </row>
    <row r="11044" spans="1:35" s="4" customFormat="1" x14ac:dyDescent="0.25">
      <c r="A11044" s="408">
        <f t="shared" ref="A11044:A11107" si="166">ROW()-2</f>
        <v>11042</v>
      </c>
      <c r="B11044" s="231"/>
      <c r="C11044" s="96"/>
      <c r="D11044" s="408" t="e">
        <f>VLOOKUP(C11044,X$4:Z11045,2,FALSE)</f>
        <v>#N/A</v>
      </c>
      <c r="E11044" s="408" t="e">
        <f>VLOOKUP(C11044,X$4:Z11045,3,FALSE)</f>
        <v>#N/A</v>
      </c>
      <c r="F11044" s="97"/>
      <c r="G11044" s="97"/>
      <c r="H11044" s="116"/>
      <c r="I11044" s="116"/>
      <c r="J11044" s="97"/>
      <c r="AD11044" s="476"/>
      <c r="AI11044" s="473"/>
    </row>
    <row r="11045" spans="1:35" s="4" customFormat="1" x14ac:dyDescent="0.25">
      <c r="A11045" s="408">
        <f t="shared" si="166"/>
        <v>11043</v>
      </c>
      <c r="B11045" s="231"/>
      <c r="C11045" s="96"/>
      <c r="D11045" s="408" t="e">
        <f>VLOOKUP(C11045,X$4:Z11046,2,FALSE)</f>
        <v>#N/A</v>
      </c>
      <c r="E11045" s="408" t="e">
        <f>VLOOKUP(C11045,X$4:Z11046,3,FALSE)</f>
        <v>#N/A</v>
      </c>
      <c r="F11045" s="97"/>
      <c r="G11045" s="97"/>
      <c r="H11045" s="116"/>
      <c r="I11045" s="116"/>
      <c r="J11045" s="97"/>
      <c r="AD11045" s="476"/>
      <c r="AI11045" s="473"/>
    </row>
    <row r="11046" spans="1:35" s="4" customFormat="1" x14ac:dyDescent="0.25">
      <c r="A11046" s="408">
        <f t="shared" si="166"/>
        <v>11044</v>
      </c>
      <c r="B11046" s="231"/>
      <c r="C11046" s="96"/>
      <c r="D11046" s="408" t="e">
        <f>VLOOKUP(C11046,X$4:Z11047,2,FALSE)</f>
        <v>#N/A</v>
      </c>
      <c r="E11046" s="408" t="e">
        <f>VLOOKUP(C11046,X$4:Z11047,3,FALSE)</f>
        <v>#N/A</v>
      </c>
      <c r="F11046" s="97"/>
      <c r="G11046" s="97"/>
      <c r="H11046" s="116"/>
      <c r="I11046" s="116"/>
      <c r="J11046" s="97"/>
      <c r="AD11046" s="476"/>
      <c r="AI11046" s="473"/>
    </row>
    <row r="11047" spans="1:35" s="4" customFormat="1" x14ac:dyDescent="0.25">
      <c r="A11047" s="408">
        <f t="shared" si="166"/>
        <v>11045</v>
      </c>
      <c r="B11047" s="231"/>
      <c r="C11047" s="96"/>
      <c r="D11047" s="408" t="e">
        <f>VLOOKUP(C11047,X$4:Z11048,2,FALSE)</f>
        <v>#N/A</v>
      </c>
      <c r="E11047" s="408" t="e">
        <f>VLOOKUP(C11047,X$4:Z11048,3,FALSE)</f>
        <v>#N/A</v>
      </c>
      <c r="F11047" s="97"/>
      <c r="G11047" s="97"/>
      <c r="H11047" s="116"/>
      <c r="I11047" s="116"/>
      <c r="J11047" s="97"/>
      <c r="AD11047" s="476"/>
      <c r="AI11047" s="473"/>
    </row>
    <row r="11048" spans="1:35" s="4" customFormat="1" x14ac:dyDescent="0.25">
      <c r="A11048" s="408">
        <f t="shared" si="166"/>
        <v>11046</v>
      </c>
      <c r="B11048" s="231"/>
      <c r="C11048" s="96"/>
      <c r="D11048" s="408" t="e">
        <f>VLOOKUP(C11048,X$4:Z11049,2,FALSE)</f>
        <v>#N/A</v>
      </c>
      <c r="E11048" s="408" t="e">
        <f>VLOOKUP(C11048,X$4:Z11049,3,FALSE)</f>
        <v>#N/A</v>
      </c>
      <c r="F11048" s="97"/>
      <c r="G11048" s="97"/>
      <c r="H11048" s="116"/>
      <c r="I11048" s="116"/>
      <c r="J11048" s="97"/>
      <c r="AD11048" s="476"/>
      <c r="AI11048" s="473"/>
    </row>
    <row r="11049" spans="1:35" s="4" customFormat="1" x14ac:dyDescent="0.25">
      <c r="A11049" s="408">
        <f t="shared" si="166"/>
        <v>11047</v>
      </c>
      <c r="B11049" s="231"/>
      <c r="C11049" s="96"/>
      <c r="D11049" s="408" t="e">
        <f>VLOOKUP(C11049,X$4:Z11050,2,FALSE)</f>
        <v>#N/A</v>
      </c>
      <c r="E11049" s="408" t="e">
        <f>VLOOKUP(C11049,X$4:Z11050,3,FALSE)</f>
        <v>#N/A</v>
      </c>
      <c r="F11049" s="97"/>
      <c r="G11049" s="97"/>
      <c r="H11049" s="116"/>
      <c r="I11049" s="116"/>
      <c r="J11049" s="97"/>
      <c r="AD11049" s="476"/>
      <c r="AI11049" s="473"/>
    </row>
    <row r="11050" spans="1:35" s="4" customFormat="1" x14ac:dyDescent="0.25">
      <c r="A11050" s="408">
        <f t="shared" si="166"/>
        <v>11048</v>
      </c>
      <c r="B11050" s="231"/>
      <c r="C11050" s="96"/>
      <c r="D11050" s="408" t="e">
        <f>VLOOKUP(C11050,X$4:Z11051,2,FALSE)</f>
        <v>#N/A</v>
      </c>
      <c r="E11050" s="408" t="e">
        <f>VLOOKUP(C11050,X$4:Z11051,3,FALSE)</f>
        <v>#N/A</v>
      </c>
      <c r="F11050" s="97"/>
      <c r="G11050" s="97"/>
      <c r="H11050" s="116"/>
      <c r="I11050" s="116"/>
      <c r="J11050" s="97"/>
      <c r="AD11050" s="476"/>
      <c r="AI11050" s="473"/>
    </row>
    <row r="11051" spans="1:35" s="4" customFormat="1" x14ac:dyDescent="0.25">
      <c r="A11051" s="408">
        <f t="shared" si="166"/>
        <v>11049</v>
      </c>
      <c r="B11051" s="231"/>
      <c r="C11051" s="96"/>
      <c r="D11051" s="408" t="e">
        <f>VLOOKUP(C11051,X$4:Z11052,2,FALSE)</f>
        <v>#N/A</v>
      </c>
      <c r="E11051" s="408" t="e">
        <f>VLOOKUP(C11051,X$4:Z11052,3,FALSE)</f>
        <v>#N/A</v>
      </c>
      <c r="F11051" s="97"/>
      <c r="G11051" s="97"/>
      <c r="H11051" s="116"/>
      <c r="I11051" s="116"/>
      <c r="J11051" s="97"/>
      <c r="AD11051" s="476"/>
      <c r="AI11051" s="473"/>
    </row>
    <row r="11052" spans="1:35" s="4" customFormat="1" x14ac:dyDescent="0.25">
      <c r="A11052" s="408">
        <f t="shared" si="166"/>
        <v>11050</v>
      </c>
      <c r="B11052" s="231"/>
      <c r="C11052" s="96"/>
      <c r="D11052" s="408" t="e">
        <f>VLOOKUP(C11052,X$4:Z11053,2,FALSE)</f>
        <v>#N/A</v>
      </c>
      <c r="E11052" s="408" t="e">
        <f>VLOOKUP(C11052,X$4:Z11053,3,FALSE)</f>
        <v>#N/A</v>
      </c>
      <c r="F11052" s="97"/>
      <c r="G11052" s="97"/>
      <c r="H11052" s="116"/>
      <c r="I11052" s="116"/>
      <c r="J11052" s="97"/>
      <c r="AD11052" s="476"/>
      <c r="AI11052" s="473"/>
    </row>
    <row r="11053" spans="1:35" s="4" customFormat="1" x14ac:dyDescent="0.25">
      <c r="A11053" s="408">
        <f t="shared" si="166"/>
        <v>11051</v>
      </c>
      <c r="B11053" s="231"/>
      <c r="C11053" s="96"/>
      <c r="D11053" s="408" t="e">
        <f>VLOOKUP(C11053,X$4:Z11054,2,FALSE)</f>
        <v>#N/A</v>
      </c>
      <c r="E11053" s="408" t="e">
        <f>VLOOKUP(C11053,X$4:Z11054,3,FALSE)</f>
        <v>#N/A</v>
      </c>
      <c r="F11053" s="97"/>
      <c r="G11053" s="97"/>
      <c r="H11053" s="116"/>
      <c r="I11053" s="116"/>
      <c r="J11053" s="97"/>
      <c r="AD11053" s="476"/>
      <c r="AI11053" s="473"/>
    </row>
    <row r="11054" spans="1:35" s="4" customFormat="1" x14ac:dyDescent="0.25">
      <c r="A11054" s="408">
        <f t="shared" si="166"/>
        <v>11052</v>
      </c>
      <c r="B11054" s="231"/>
      <c r="C11054" s="96"/>
      <c r="D11054" s="408" t="e">
        <f>VLOOKUP(C11054,X$4:Z11055,2,FALSE)</f>
        <v>#N/A</v>
      </c>
      <c r="E11054" s="408" t="e">
        <f>VLOOKUP(C11054,X$4:Z11055,3,FALSE)</f>
        <v>#N/A</v>
      </c>
      <c r="F11054" s="97"/>
      <c r="G11054" s="97"/>
      <c r="H11054" s="116"/>
      <c r="I11054" s="116"/>
      <c r="J11054" s="97"/>
      <c r="AD11054" s="476"/>
      <c r="AI11054" s="473"/>
    </row>
    <row r="11055" spans="1:35" s="4" customFormat="1" x14ac:dyDescent="0.25">
      <c r="A11055" s="408">
        <f t="shared" si="166"/>
        <v>11053</v>
      </c>
      <c r="B11055" s="231"/>
      <c r="C11055" s="96"/>
      <c r="D11055" s="408" t="e">
        <f>VLOOKUP(C11055,X$4:Z11056,2,FALSE)</f>
        <v>#N/A</v>
      </c>
      <c r="E11055" s="408" t="e">
        <f>VLOOKUP(C11055,X$4:Z11056,3,FALSE)</f>
        <v>#N/A</v>
      </c>
      <c r="F11055" s="97"/>
      <c r="G11055" s="97"/>
      <c r="H11055" s="116"/>
      <c r="I11055" s="116"/>
      <c r="J11055" s="97"/>
      <c r="AD11055" s="476"/>
      <c r="AI11055" s="473"/>
    </row>
    <row r="11056" spans="1:35" s="4" customFormat="1" x14ac:dyDescent="0.25">
      <c r="A11056" s="408">
        <f t="shared" si="166"/>
        <v>11054</v>
      </c>
      <c r="B11056" s="231"/>
      <c r="C11056" s="96"/>
      <c r="D11056" s="408" t="e">
        <f>VLOOKUP(C11056,X$4:Z11057,2,FALSE)</f>
        <v>#N/A</v>
      </c>
      <c r="E11056" s="408" t="e">
        <f>VLOOKUP(C11056,X$4:Z11057,3,FALSE)</f>
        <v>#N/A</v>
      </c>
      <c r="F11056" s="97"/>
      <c r="G11056" s="97"/>
      <c r="H11056" s="116"/>
      <c r="I11056" s="116"/>
      <c r="J11056" s="97"/>
      <c r="AD11056" s="476"/>
      <c r="AI11056" s="473"/>
    </row>
    <row r="11057" spans="1:35" s="4" customFormat="1" x14ac:dyDescent="0.25">
      <c r="A11057" s="408">
        <f t="shared" si="166"/>
        <v>11055</v>
      </c>
      <c r="B11057" s="231"/>
      <c r="C11057" s="96"/>
      <c r="D11057" s="408" t="e">
        <f>VLOOKUP(C11057,X$4:Z11058,2,FALSE)</f>
        <v>#N/A</v>
      </c>
      <c r="E11057" s="408" t="e">
        <f>VLOOKUP(C11057,X$4:Z11058,3,FALSE)</f>
        <v>#N/A</v>
      </c>
      <c r="F11057" s="97"/>
      <c r="G11057" s="97"/>
      <c r="H11057" s="116"/>
      <c r="I11057" s="116"/>
      <c r="J11057" s="97"/>
      <c r="AD11057" s="476"/>
      <c r="AI11057" s="473"/>
    </row>
    <row r="11058" spans="1:35" s="4" customFormat="1" x14ac:dyDescent="0.25">
      <c r="A11058" s="408">
        <f t="shared" si="166"/>
        <v>11056</v>
      </c>
      <c r="B11058" s="231"/>
      <c r="C11058" s="96"/>
      <c r="D11058" s="408" t="e">
        <f>VLOOKUP(C11058,X$4:Z11059,2,FALSE)</f>
        <v>#N/A</v>
      </c>
      <c r="E11058" s="408" t="e">
        <f>VLOOKUP(C11058,X$4:Z11059,3,FALSE)</f>
        <v>#N/A</v>
      </c>
      <c r="F11058" s="97"/>
      <c r="G11058" s="97"/>
      <c r="H11058" s="116"/>
      <c r="I11058" s="116"/>
      <c r="J11058" s="97"/>
      <c r="AD11058" s="476"/>
      <c r="AI11058" s="473"/>
    </row>
    <row r="11059" spans="1:35" s="4" customFormat="1" x14ac:dyDescent="0.25">
      <c r="A11059" s="408">
        <f t="shared" si="166"/>
        <v>11057</v>
      </c>
      <c r="B11059" s="231"/>
      <c r="C11059" s="96"/>
      <c r="D11059" s="408" t="e">
        <f>VLOOKUP(C11059,X$4:Z11060,2,FALSE)</f>
        <v>#N/A</v>
      </c>
      <c r="E11059" s="408" t="e">
        <f>VLOOKUP(C11059,X$4:Z11060,3,FALSE)</f>
        <v>#N/A</v>
      </c>
      <c r="F11059" s="97"/>
      <c r="G11059" s="97"/>
      <c r="H11059" s="116"/>
      <c r="I11059" s="116"/>
      <c r="J11059" s="97"/>
      <c r="AD11059" s="476"/>
      <c r="AI11059" s="473"/>
    </row>
    <row r="11060" spans="1:35" s="4" customFormat="1" x14ac:dyDescent="0.25">
      <c r="A11060" s="408">
        <f t="shared" si="166"/>
        <v>11058</v>
      </c>
      <c r="B11060" s="231"/>
      <c r="C11060" s="96"/>
      <c r="D11060" s="408" t="e">
        <f>VLOOKUP(C11060,X$4:Z11061,2,FALSE)</f>
        <v>#N/A</v>
      </c>
      <c r="E11060" s="408" t="e">
        <f>VLOOKUP(C11060,X$4:Z11061,3,FALSE)</f>
        <v>#N/A</v>
      </c>
      <c r="F11060" s="97"/>
      <c r="G11060" s="97"/>
      <c r="H11060" s="116"/>
      <c r="I11060" s="116"/>
      <c r="J11060" s="97"/>
      <c r="AD11060" s="476"/>
      <c r="AI11060" s="473"/>
    </row>
    <row r="11061" spans="1:35" s="4" customFormat="1" x14ac:dyDescent="0.25">
      <c r="A11061" s="408">
        <f t="shared" si="166"/>
        <v>11059</v>
      </c>
      <c r="B11061" s="231"/>
      <c r="C11061" s="96"/>
      <c r="D11061" s="408" t="e">
        <f>VLOOKUP(C11061,X$4:Z11062,2,FALSE)</f>
        <v>#N/A</v>
      </c>
      <c r="E11061" s="408" t="e">
        <f>VLOOKUP(C11061,X$4:Z11062,3,FALSE)</f>
        <v>#N/A</v>
      </c>
      <c r="F11061" s="97"/>
      <c r="G11061" s="97"/>
      <c r="H11061" s="116"/>
      <c r="I11061" s="116"/>
      <c r="J11061" s="97"/>
      <c r="AD11061" s="476"/>
      <c r="AI11061" s="473"/>
    </row>
    <row r="11062" spans="1:35" s="4" customFormat="1" x14ac:dyDescent="0.25">
      <c r="A11062" s="408">
        <f t="shared" si="166"/>
        <v>11060</v>
      </c>
      <c r="B11062" s="231"/>
      <c r="C11062" s="96"/>
      <c r="D11062" s="408" t="e">
        <f>VLOOKUP(C11062,X$4:Z11063,2,FALSE)</f>
        <v>#N/A</v>
      </c>
      <c r="E11062" s="408" t="e">
        <f>VLOOKUP(C11062,X$4:Z11063,3,FALSE)</f>
        <v>#N/A</v>
      </c>
      <c r="F11062" s="97"/>
      <c r="G11062" s="97"/>
      <c r="H11062" s="116"/>
      <c r="I11062" s="116"/>
      <c r="J11062" s="97"/>
      <c r="AD11062" s="476"/>
      <c r="AI11062" s="473"/>
    </row>
    <row r="11063" spans="1:35" s="4" customFormat="1" x14ac:dyDescent="0.25">
      <c r="A11063" s="408">
        <f t="shared" si="166"/>
        <v>11061</v>
      </c>
      <c r="B11063" s="231"/>
      <c r="C11063" s="96"/>
      <c r="D11063" s="408" t="e">
        <f>VLOOKUP(C11063,X$4:Z11064,2,FALSE)</f>
        <v>#N/A</v>
      </c>
      <c r="E11063" s="408" t="e">
        <f>VLOOKUP(C11063,X$4:Z11064,3,FALSE)</f>
        <v>#N/A</v>
      </c>
      <c r="F11063" s="97"/>
      <c r="G11063" s="97"/>
      <c r="H11063" s="116"/>
      <c r="I11063" s="116"/>
      <c r="J11063" s="97"/>
      <c r="AD11063" s="476"/>
      <c r="AI11063" s="473"/>
    </row>
    <row r="11064" spans="1:35" s="4" customFormat="1" x14ac:dyDescent="0.25">
      <c r="A11064" s="408">
        <f t="shared" si="166"/>
        <v>11062</v>
      </c>
      <c r="B11064" s="231"/>
      <c r="C11064" s="96"/>
      <c r="D11064" s="408" t="e">
        <f>VLOOKUP(C11064,X$4:Z11065,2,FALSE)</f>
        <v>#N/A</v>
      </c>
      <c r="E11064" s="408" t="e">
        <f>VLOOKUP(C11064,X$4:Z11065,3,FALSE)</f>
        <v>#N/A</v>
      </c>
      <c r="F11064" s="97"/>
      <c r="G11064" s="97"/>
      <c r="H11064" s="116"/>
      <c r="I11064" s="116"/>
      <c r="J11064" s="97"/>
      <c r="AD11064" s="476"/>
      <c r="AI11064" s="473"/>
    </row>
    <row r="11065" spans="1:35" s="4" customFormat="1" x14ac:dyDescent="0.25">
      <c r="A11065" s="408">
        <f t="shared" si="166"/>
        <v>11063</v>
      </c>
      <c r="B11065" s="231"/>
      <c r="C11065" s="96"/>
      <c r="D11065" s="408" t="e">
        <f>VLOOKUP(C11065,X$4:Z11066,2,FALSE)</f>
        <v>#N/A</v>
      </c>
      <c r="E11065" s="408" t="e">
        <f>VLOOKUP(C11065,X$4:Z11066,3,FALSE)</f>
        <v>#N/A</v>
      </c>
      <c r="F11065" s="97"/>
      <c r="G11065" s="97"/>
      <c r="H11065" s="116"/>
      <c r="I11065" s="116"/>
      <c r="J11065" s="97"/>
      <c r="AD11065" s="476"/>
      <c r="AI11065" s="473"/>
    </row>
    <row r="11066" spans="1:35" s="4" customFormat="1" x14ac:dyDescent="0.25">
      <c r="A11066" s="408">
        <f t="shared" si="166"/>
        <v>11064</v>
      </c>
      <c r="B11066" s="231"/>
      <c r="C11066" s="96"/>
      <c r="D11066" s="408" t="e">
        <f>VLOOKUP(C11066,X$4:Z11067,2,FALSE)</f>
        <v>#N/A</v>
      </c>
      <c r="E11066" s="408" t="e">
        <f>VLOOKUP(C11066,X$4:Z11067,3,FALSE)</f>
        <v>#N/A</v>
      </c>
      <c r="F11066" s="97"/>
      <c r="G11066" s="97"/>
      <c r="H11066" s="116"/>
      <c r="I11066" s="116"/>
      <c r="J11066" s="97"/>
      <c r="AD11066" s="476"/>
      <c r="AI11066" s="473"/>
    </row>
    <row r="11067" spans="1:35" s="4" customFormat="1" x14ac:dyDescent="0.25">
      <c r="A11067" s="408">
        <f t="shared" si="166"/>
        <v>11065</v>
      </c>
      <c r="B11067" s="231"/>
      <c r="C11067" s="96"/>
      <c r="D11067" s="408" t="e">
        <f>VLOOKUP(C11067,X$4:Z11068,2,FALSE)</f>
        <v>#N/A</v>
      </c>
      <c r="E11067" s="408" t="e">
        <f>VLOOKUP(C11067,X$4:Z11068,3,FALSE)</f>
        <v>#N/A</v>
      </c>
      <c r="F11067" s="97"/>
      <c r="G11067" s="97"/>
      <c r="H11067" s="116"/>
      <c r="I11067" s="116"/>
      <c r="J11067" s="97"/>
      <c r="AD11067" s="476"/>
      <c r="AI11067" s="473"/>
    </row>
    <row r="11068" spans="1:35" s="4" customFormat="1" x14ac:dyDescent="0.25">
      <c r="A11068" s="408">
        <f t="shared" si="166"/>
        <v>11066</v>
      </c>
      <c r="B11068" s="231"/>
      <c r="C11068" s="96"/>
      <c r="D11068" s="408" t="e">
        <f>VLOOKUP(C11068,X$4:Z11069,2,FALSE)</f>
        <v>#N/A</v>
      </c>
      <c r="E11068" s="408" t="e">
        <f>VLOOKUP(C11068,X$4:Z11069,3,FALSE)</f>
        <v>#N/A</v>
      </c>
      <c r="F11068" s="97"/>
      <c r="G11068" s="97"/>
      <c r="H11068" s="116"/>
      <c r="I11068" s="116"/>
      <c r="J11068" s="97"/>
      <c r="AD11068" s="476"/>
      <c r="AI11068" s="473"/>
    </row>
    <row r="11069" spans="1:35" s="4" customFormat="1" x14ac:dyDescent="0.25">
      <c r="A11069" s="408">
        <f t="shared" si="166"/>
        <v>11067</v>
      </c>
      <c r="B11069" s="231"/>
      <c r="C11069" s="96"/>
      <c r="D11069" s="408" t="e">
        <f>VLOOKUP(C11069,X$4:Z11070,2,FALSE)</f>
        <v>#N/A</v>
      </c>
      <c r="E11069" s="408" t="e">
        <f>VLOOKUP(C11069,X$4:Z11070,3,FALSE)</f>
        <v>#N/A</v>
      </c>
      <c r="F11069" s="97"/>
      <c r="G11069" s="97"/>
      <c r="H11069" s="116"/>
      <c r="I11069" s="116"/>
      <c r="J11069" s="97"/>
      <c r="AD11069" s="476"/>
      <c r="AI11069" s="473"/>
    </row>
    <row r="11070" spans="1:35" s="4" customFormat="1" x14ac:dyDescent="0.25">
      <c r="A11070" s="408">
        <f t="shared" si="166"/>
        <v>11068</v>
      </c>
      <c r="B11070" s="231"/>
      <c r="C11070" s="96"/>
      <c r="D11070" s="408" t="e">
        <f>VLOOKUP(C11070,X$4:Z11071,2,FALSE)</f>
        <v>#N/A</v>
      </c>
      <c r="E11070" s="408" t="e">
        <f>VLOOKUP(C11070,X$4:Z11071,3,FALSE)</f>
        <v>#N/A</v>
      </c>
      <c r="F11070" s="97"/>
      <c r="G11070" s="97"/>
      <c r="H11070" s="116"/>
      <c r="I11070" s="116"/>
      <c r="J11070" s="97"/>
      <c r="AD11070" s="476"/>
      <c r="AI11070" s="473"/>
    </row>
    <row r="11071" spans="1:35" s="4" customFormat="1" x14ac:dyDescent="0.25">
      <c r="A11071" s="408">
        <f t="shared" si="166"/>
        <v>11069</v>
      </c>
      <c r="B11071" s="231"/>
      <c r="C11071" s="96"/>
      <c r="D11071" s="408" t="e">
        <f>VLOOKUP(C11071,X$4:Z11072,2,FALSE)</f>
        <v>#N/A</v>
      </c>
      <c r="E11071" s="408" t="e">
        <f>VLOOKUP(C11071,X$4:Z11072,3,FALSE)</f>
        <v>#N/A</v>
      </c>
      <c r="F11071" s="97"/>
      <c r="G11071" s="97"/>
      <c r="H11071" s="116"/>
      <c r="I11071" s="116"/>
      <c r="J11071" s="97"/>
      <c r="AD11071" s="476"/>
      <c r="AI11071" s="473"/>
    </row>
    <row r="11072" spans="1:35" s="4" customFormat="1" x14ac:dyDescent="0.25">
      <c r="A11072" s="408">
        <f t="shared" si="166"/>
        <v>11070</v>
      </c>
      <c r="B11072" s="231"/>
      <c r="C11072" s="96"/>
      <c r="D11072" s="408" t="e">
        <f>VLOOKUP(C11072,X$4:Z11073,2,FALSE)</f>
        <v>#N/A</v>
      </c>
      <c r="E11072" s="408" t="e">
        <f>VLOOKUP(C11072,X$4:Z11073,3,FALSE)</f>
        <v>#N/A</v>
      </c>
      <c r="F11072" s="97"/>
      <c r="G11072" s="97"/>
      <c r="H11072" s="116"/>
      <c r="I11072" s="116"/>
      <c r="J11072" s="97"/>
      <c r="AD11072" s="476"/>
      <c r="AI11072" s="473"/>
    </row>
    <row r="11073" spans="1:35" s="4" customFormat="1" x14ac:dyDescent="0.25">
      <c r="A11073" s="408">
        <f t="shared" si="166"/>
        <v>11071</v>
      </c>
      <c r="B11073" s="231"/>
      <c r="C11073" s="96"/>
      <c r="D11073" s="408" t="e">
        <f>VLOOKUP(C11073,X$4:Z11074,2,FALSE)</f>
        <v>#N/A</v>
      </c>
      <c r="E11073" s="408" t="e">
        <f>VLOOKUP(C11073,X$4:Z11074,3,FALSE)</f>
        <v>#N/A</v>
      </c>
      <c r="F11073" s="97"/>
      <c r="G11073" s="97"/>
      <c r="H11073" s="116"/>
      <c r="I11073" s="116"/>
      <c r="J11073" s="97"/>
      <c r="AD11073" s="476"/>
      <c r="AI11073" s="473"/>
    </row>
    <row r="11074" spans="1:35" s="4" customFormat="1" x14ac:dyDescent="0.25">
      <c r="A11074" s="408">
        <f t="shared" si="166"/>
        <v>11072</v>
      </c>
      <c r="B11074" s="231"/>
      <c r="C11074" s="96"/>
      <c r="D11074" s="408" t="e">
        <f>VLOOKUP(C11074,X$4:Z11075,2,FALSE)</f>
        <v>#N/A</v>
      </c>
      <c r="E11074" s="408" t="e">
        <f>VLOOKUP(C11074,X$4:Z11075,3,FALSE)</f>
        <v>#N/A</v>
      </c>
      <c r="F11074" s="97"/>
      <c r="G11074" s="97"/>
      <c r="H11074" s="116"/>
      <c r="I11074" s="116"/>
      <c r="J11074" s="97"/>
      <c r="AD11074" s="476"/>
      <c r="AI11074" s="473"/>
    </row>
    <row r="11075" spans="1:35" s="4" customFormat="1" x14ac:dyDescent="0.25">
      <c r="A11075" s="408">
        <f t="shared" si="166"/>
        <v>11073</v>
      </c>
      <c r="B11075" s="231"/>
      <c r="C11075" s="96"/>
      <c r="D11075" s="408" t="e">
        <f>VLOOKUP(C11075,X$4:Z11076,2,FALSE)</f>
        <v>#N/A</v>
      </c>
      <c r="E11075" s="408" t="e">
        <f>VLOOKUP(C11075,X$4:Z11076,3,FALSE)</f>
        <v>#N/A</v>
      </c>
      <c r="F11075" s="97"/>
      <c r="G11075" s="97"/>
      <c r="H11075" s="116"/>
      <c r="I11075" s="116"/>
      <c r="J11075" s="97"/>
      <c r="AD11075" s="476"/>
      <c r="AI11075" s="473"/>
    </row>
    <row r="11076" spans="1:35" s="4" customFormat="1" x14ac:dyDescent="0.25">
      <c r="A11076" s="408">
        <f t="shared" si="166"/>
        <v>11074</v>
      </c>
      <c r="B11076" s="231"/>
      <c r="C11076" s="96"/>
      <c r="D11076" s="408" t="e">
        <f>VLOOKUP(C11076,X$4:Z11077,2,FALSE)</f>
        <v>#N/A</v>
      </c>
      <c r="E11076" s="408" t="e">
        <f>VLOOKUP(C11076,X$4:Z11077,3,FALSE)</f>
        <v>#N/A</v>
      </c>
      <c r="F11076" s="97"/>
      <c r="G11076" s="97"/>
      <c r="H11076" s="116"/>
      <c r="I11076" s="116"/>
      <c r="J11076" s="97"/>
      <c r="AD11076" s="476"/>
      <c r="AI11076" s="473"/>
    </row>
    <row r="11077" spans="1:35" s="4" customFormat="1" x14ac:dyDescent="0.25">
      <c r="A11077" s="408">
        <f t="shared" si="166"/>
        <v>11075</v>
      </c>
      <c r="B11077" s="231"/>
      <c r="C11077" s="96"/>
      <c r="D11077" s="408" t="e">
        <f>VLOOKUP(C11077,X$4:Z11078,2,FALSE)</f>
        <v>#N/A</v>
      </c>
      <c r="E11077" s="408" t="e">
        <f>VLOOKUP(C11077,X$4:Z11078,3,FALSE)</f>
        <v>#N/A</v>
      </c>
      <c r="F11077" s="97"/>
      <c r="G11077" s="97"/>
      <c r="H11077" s="116"/>
      <c r="I11077" s="116"/>
      <c r="J11077" s="97"/>
      <c r="AD11077" s="476"/>
      <c r="AI11077" s="473"/>
    </row>
    <row r="11078" spans="1:35" s="4" customFormat="1" x14ac:dyDescent="0.25">
      <c r="A11078" s="408">
        <f t="shared" si="166"/>
        <v>11076</v>
      </c>
      <c r="B11078" s="231"/>
      <c r="C11078" s="96"/>
      <c r="D11078" s="408" t="e">
        <f>VLOOKUP(C11078,X$4:Z11079,2,FALSE)</f>
        <v>#N/A</v>
      </c>
      <c r="E11078" s="408" t="e">
        <f>VLOOKUP(C11078,X$4:Z11079,3,FALSE)</f>
        <v>#N/A</v>
      </c>
      <c r="F11078" s="97"/>
      <c r="G11078" s="97"/>
      <c r="H11078" s="116"/>
      <c r="I11078" s="116"/>
      <c r="J11078" s="97"/>
      <c r="AD11078" s="476"/>
      <c r="AI11078" s="473"/>
    </row>
    <row r="11079" spans="1:35" s="4" customFormat="1" x14ac:dyDescent="0.25">
      <c r="A11079" s="408">
        <f t="shared" si="166"/>
        <v>11077</v>
      </c>
      <c r="B11079" s="231"/>
      <c r="C11079" s="96"/>
      <c r="D11079" s="408" t="e">
        <f>VLOOKUP(C11079,X$4:Z11080,2,FALSE)</f>
        <v>#N/A</v>
      </c>
      <c r="E11079" s="408" t="e">
        <f>VLOOKUP(C11079,X$4:Z11080,3,FALSE)</f>
        <v>#N/A</v>
      </c>
      <c r="F11079" s="97"/>
      <c r="G11079" s="97"/>
      <c r="H11079" s="116"/>
      <c r="I11079" s="116"/>
      <c r="J11079" s="97"/>
      <c r="AD11079" s="476"/>
      <c r="AI11079" s="473"/>
    </row>
    <row r="11080" spans="1:35" s="4" customFormat="1" x14ac:dyDescent="0.25">
      <c r="A11080" s="408">
        <f t="shared" si="166"/>
        <v>11078</v>
      </c>
      <c r="B11080" s="231"/>
      <c r="C11080" s="96"/>
      <c r="D11080" s="408" t="e">
        <f>VLOOKUP(C11080,X$4:Z11081,2,FALSE)</f>
        <v>#N/A</v>
      </c>
      <c r="E11080" s="408" t="e">
        <f>VLOOKUP(C11080,X$4:Z11081,3,FALSE)</f>
        <v>#N/A</v>
      </c>
      <c r="F11080" s="97"/>
      <c r="G11080" s="97"/>
      <c r="H11080" s="116"/>
      <c r="I11080" s="116"/>
      <c r="J11080" s="97"/>
      <c r="AD11080" s="476"/>
      <c r="AI11080" s="473"/>
    </row>
    <row r="11081" spans="1:35" s="4" customFormat="1" x14ac:dyDescent="0.25">
      <c r="A11081" s="408">
        <f t="shared" si="166"/>
        <v>11079</v>
      </c>
      <c r="B11081" s="231"/>
      <c r="C11081" s="96"/>
      <c r="D11081" s="408" t="e">
        <f>VLOOKUP(C11081,X$4:Z11082,2,FALSE)</f>
        <v>#N/A</v>
      </c>
      <c r="E11081" s="408" t="e">
        <f>VLOOKUP(C11081,X$4:Z11082,3,FALSE)</f>
        <v>#N/A</v>
      </c>
      <c r="F11081" s="97"/>
      <c r="G11081" s="97"/>
      <c r="H11081" s="116"/>
      <c r="I11081" s="116"/>
      <c r="J11081" s="97"/>
      <c r="AD11081" s="476"/>
      <c r="AI11081" s="473"/>
    </row>
    <row r="11082" spans="1:35" s="4" customFormat="1" x14ac:dyDescent="0.25">
      <c r="A11082" s="408">
        <f t="shared" si="166"/>
        <v>11080</v>
      </c>
      <c r="B11082" s="231"/>
      <c r="C11082" s="96"/>
      <c r="D11082" s="408" t="e">
        <f>VLOOKUP(C11082,X$4:Z11083,2,FALSE)</f>
        <v>#N/A</v>
      </c>
      <c r="E11082" s="408" t="e">
        <f>VLOOKUP(C11082,X$4:Z11083,3,FALSE)</f>
        <v>#N/A</v>
      </c>
      <c r="F11082" s="97"/>
      <c r="G11082" s="97"/>
      <c r="H11082" s="116"/>
      <c r="I11082" s="116"/>
      <c r="J11082" s="97"/>
      <c r="AD11082" s="476"/>
      <c r="AI11082" s="473"/>
    </row>
    <row r="11083" spans="1:35" s="4" customFormat="1" x14ac:dyDescent="0.25">
      <c r="A11083" s="408">
        <f t="shared" si="166"/>
        <v>11081</v>
      </c>
      <c r="B11083" s="231"/>
      <c r="C11083" s="96"/>
      <c r="D11083" s="408" t="e">
        <f>VLOOKUP(C11083,X$4:Z11084,2,FALSE)</f>
        <v>#N/A</v>
      </c>
      <c r="E11083" s="408" t="e">
        <f>VLOOKUP(C11083,X$4:Z11084,3,FALSE)</f>
        <v>#N/A</v>
      </c>
      <c r="F11083" s="97"/>
      <c r="G11083" s="97"/>
      <c r="H11083" s="116"/>
      <c r="I11083" s="116"/>
      <c r="J11083" s="97"/>
      <c r="AD11083" s="476"/>
      <c r="AI11083" s="473"/>
    </row>
    <row r="11084" spans="1:35" s="4" customFormat="1" x14ac:dyDescent="0.25">
      <c r="A11084" s="408">
        <f t="shared" si="166"/>
        <v>11082</v>
      </c>
      <c r="B11084" s="231"/>
      <c r="C11084" s="96"/>
      <c r="D11084" s="408" t="e">
        <f>VLOOKUP(C11084,X$4:Z11085,2,FALSE)</f>
        <v>#N/A</v>
      </c>
      <c r="E11084" s="408" t="e">
        <f>VLOOKUP(C11084,X$4:Z11085,3,FALSE)</f>
        <v>#N/A</v>
      </c>
      <c r="F11084" s="97"/>
      <c r="G11084" s="97"/>
      <c r="H11084" s="116"/>
      <c r="I11084" s="116"/>
      <c r="J11084" s="97"/>
      <c r="AD11084" s="476"/>
      <c r="AI11084" s="473"/>
    </row>
    <row r="11085" spans="1:35" s="4" customFormat="1" x14ac:dyDescent="0.25">
      <c r="A11085" s="408">
        <f t="shared" si="166"/>
        <v>11083</v>
      </c>
      <c r="B11085" s="231"/>
      <c r="C11085" s="96"/>
      <c r="D11085" s="408" t="e">
        <f>VLOOKUP(C11085,X$4:Z11086,2,FALSE)</f>
        <v>#N/A</v>
      </c>
      <c r="E11085" s="408" t="e">
        <f>VLOOKUP(C11085,X$4:Z11086,3,FALSE)</f>
        <v>#N/A</v>
      </c>
      <c r="F11085" s="97"/>
      <c r="G11085" s="97"/>
      <c r="H11085" s="116"/>
      <c r="I11085" s="116"/>
      <c r="J11085" s="97"/>
      <c r="AD11085" s="476"/>
      <c r="AI11085" s="473"/>
    </row>
    <row r="11086" spans="1:35" s="4" customFormat="1" x14ac:dyDescent="0.25">
      <c r="A11086" s="408">
        <f t="shared" si="166"/>
        <v>11084</v>
      </c>
      <c r="B11086" s="231"/>
      <c r="C11086" s="96"/>
      <c r="D11086" s="408" t="e">
        <f>VLOOKUP(C11086,X$4:Z11087,2,FALSE)</f>
        <v>#N/A</v>
      </c>
      <c r="E11086" s="408" t="e">
        <f>VLOOKUP(C11086,X$4:Z11087,3,FALSE)</f>
        <v>#N/A</v>
      </c>
      <c r="F11086" s="97"/>
      <c r="G11086" s="97"/>
      <c r="H11086" s="116"/>
      <c r="I11086" s="116"/>
      <c r="J11086" s="97"/>
      <c r="AD11086" s="476"/>
      <c r="AI11086" s="473"/>
    </row>
    <row r="11087" spans="1:35" s="4" customFormat="1" x14ac:dyDescent="0.25">
      <c r="A11087" s="408">
        <f t="shared" si="166"/>
        <v>11085</v>
      </c>
      <c r="B11087" s="231"/>
      <c r="C11087" s="96"/>
      <c r="D11087" s="408" t="e">
        <f>VLOOKUP(C11087,X$4:Z11088,2,FALSE)</f>
        <v>#N/A</v>
      </c>
      <c r="E11087" s="408" t="e">
        <f>VLOOKUP(C11087,X$4:Z11088,3,FALSE)</f>
        <v>#N/A</v>
      </c>
      <c r="F11087" s="97"/>
      <c r="G11087" s="97"/>
      <c r="H11087" s="116"/>
      <c r="I11087" s="116"/>
      <c r="J11087" s="97"/>
      <c r="AD11087" s="476"/>
      <c r="AI11087" s="473"/>
    </row>
    <row r="11088" spans="1:35" s="4" customFormat="1" x14ac:dyDescent="0.25">
      <c r="A11088" s="408">
        <f t="shared" si="166"/>
        <v>11086</v>
      </c>
      <c r="B11088" s="231"/>
      <c r="C11088" s="96"/>
      <c r="D11088" s="408" t="e">
        <f>VLOOKUP(C11088,X$4:Z11089,2,FALSE)</f>
        <v>#N/A</v>
      </c>
      <c r="E11088" s="408" t="e">
        <f>VLOOKUP(C11088,X$4:Z11089,3,FALSE)</f>
        <v>#N/A</v>
      </c>
      <c r="F11088" s="97"/>
      <c r="G11088" s="97"/>
      <c r="H11088" s="116"/>
      <c r="I11088" s="116"/>
      <c r="J11088" s="97"/>
      <c r="AD11088" s="476"/>
      <c r="AI11088" s="473"/>
    </row>
    <row r="11089" spans="1:35" s="4" customFormat="1" x14ac:dyDescent="0.25">
      <c r="A11089" s="408">
        <f t="shared" si="166"/>
        <v>11087</v>
      </c>
      <c r="B11089" s="231"/>
      <c r="C11089" s="96"/>
      <c r="D11089" s="408" t="e">
        <f>VLOOKUP(C11089,X$4:Z11090,2,FALSE)</f>
        <v>#N/A</v>
      </c>
      <c r="E11089" s="408" t="e">
        <f>VLOOKUP(C11089,X$4:Z11090,3,FALSE)</f>
        <v>#N/A</v>
      </c>
      <c r="F11089" s="97"/>
      <c r="G11089" s="97"/>
      <c r="H11089" s="116"/>
      <c r="I11089" s="116"/>
      <c r="J11089" s="97"/>
      <c r="AD11089" s="476"/>
      <c r="AI11089" s="473"/>
    </row>
    <row r="11090" spans="1:35" s="4" customFormat="1" x14ac:dyDescent="0.25">
      <c r="A11090" s="408">
        <f t="shared" si="166"/>
        <v>11088</v>
      </c>
      <c r="B11090" s="231"/>
      <c r="C11090" s="96"/>
      <c r="D11090" s="408" t="e">
        <f>VLOOKUP(C11090,X$4:Z11091,2,FALSE)</f>
        <v>#N/A</v>
      </c>
      <c r="E11090" s="408" t="e">
        <f>VLOOKUP(C11090,X$4:Z11091,3,FALSE)</f>
        <v>#N/A</v>
      </c>
      <c r="F11090" s="97"/>
      <c r="G11090" s="97"/>
      <c r="H11090" s="116"/>
      <c r="I11090" s="116"/>
      <c r="J11090" s="97"/>
      <c r="AD11090" s="476"/>
      <c r="AI11090" s="473"/>
    </row>
    <row r="11091" spans="1:35" s="4" customFormat="1" x14ac:dyDescent="0.25">
      <c r="A11091" s="408">
        <f t="shared" si="166"/>
        <v>11089</v>
      </c>
      <c r="B11091" s="231"/>
      <c r="C11091" s="96"/>
      <c r="D11091" s="408" t="e">
        <f>VLOOKUP(C11091,X$4:Z11092,2,FALSE)</f>
        <v>#N/A</v>
      </c>
      <c r="E11091" s="408" t="e">
        <f>VLOOKUP(C11091,X$4:Z11092,3,FALSE)</f>
        <v>#N/A</v>
      </c>
      <c r="F11091" s="97"/>
      <c r="G11091" s="97"/>
      <c r="H11091" s="116"/>
      <c r="I11091" s="116"/>
      <c r="J11091" s="97"/>
      <c r="AD11091" s="476"/>
      <c r="AI11091" s="473"/>
    </row>
    <row r="11092" spans="1:35" s="4" customFormat="1" x14ac:dyDescent="0.25">
      <c r="A11092" s="408">
        <f t="shared" si="166"/>
        <v>11090</v>
      </c>
      <c r="B11092" s="231"/>
      <c r="C11092" s="96"/>
      <c r="D11092" s="408" t="e">
        <f>VLOOKUP(C11092,X$4:Z11093,2,FALSE)</f>
        <v>#N/A</v>
      </c>
      <c r="E11092" s="408" t="e">
        <f>VLOOKUP(C11092,X$4:Z11093,3,FALSE)</f>
        <v>#N/A</v>
      </c>
      <c r="F11092" s="97"/>
      <c r="G11092" s="97"/>
      <c r="H11092" s="116"/>
      <c r="I11092" s="116"/>
      <c r="J11092" s="97"/>
      <c r="AD11092" s="476"/>
      <c r="AI11092" s="473"/>
    </row>
    <row r="11093" spans="1:35" s="4" customFormat="1" x14ac:dyDescent="0.25">
      <c r="A11093" s="408">
        <f t="shared" si="166"/>
        <v>11091</v>
      </c>
      <c r="B11093" s="231"/>
      <c r="C11093" s="96"/>
      <c r="D11093" s="408" t="e">
        <f>VLOOKUP(C11093,X$4:Z11094,2,FALSE)</f>
        <v>#N/A</v>
      </c>
      <c r="E11093" s="408" t="e">
        <f>VLOOKUP(C11093,X$4:Z11094,3,FALSE)</f>
        <v>#N/A</v>
      </c>
      <c r="F11093" s="97"/>
      <c r="G11093" s="97"/>
      <c r="H11093" s="116"/>
      <c r="I11093" s="116"/>
      <c r="J11093" s="97"/>
      <c r="AD11093" s="476"/>
      <c r="AI11093" s="473"/>
    </row>
    <row r="11094" spans="1:35" s="4" customFormat="1" x14ac:dyDescent="0.25">
      <c r="A11094" s="408">
        <f t="shared" si="166"/>
        <v>11092</v>
      </c>
      <c r="B11094" s="231"/>
      <c r="C11094" s="96"/>
      <c r="D11094" s="408" t="e">
        <f>VLOOKUP(C11094,X$4:Z11095,2,FALSE)</f>
        <v>#N/A</v>
      </c>
      <c r="E11094" s="408" t="e">
        <f>VLOOKUP(C11094,X$4:Z11095,3,FALSE)</f>
        <v>#N/A</v>
      </c>
      <c r="F11094" s="97"/>
      <c r="G11094" s="97"/>
      <c r="H11094" s="116"/>
      <c r="I11094" s="116"/>
      <c r="J11094" s="97"/>
      <c r="AD11094" s="476"/>
      <c r="AI11094" s="473"/>
    </row>
    <row r="11095" spans="1:35" s="4" customFormat="1" x14ac:dyDescent="0.25">
      <c r="A11095" s="408">
        <f t="shared" si="166"/>
        <v>11093</v>
      </c>
      <c r="B11095" s="231"/>
      <c r="C11095" s="96"/>
      <c r="D11095" s="408" t="e">
        <f>VLOOKUP(C11095,X$4:Z11096,2,FALSE)</f>
        <v>#N/A</v>
      </c>
      <c r="E11095" s="408" t="e">
        <f>VLOOKUP(C11095,X$4:Z11096,3,FALSE)</f>
        <v>#N/A</v>
      </c>
      <c r="F11095" s="97"/>
      <c r="G11095" s="97"/>
      <c r="H11095" s="116"/>
      <c r="I11095" s="116"/>
      <c r="J11095" s="97"/>
      <c r="AD11095" s="476"/>
      <c r="AI11095" s="473"/>
    </row>
    <row r="11096" spans="1:35" s="4" customFormat="1" x14ac:dyDescent="0.25">
      <c r="A11096" s="408">
        <f t="shared" si="166"/>
        <v>11094</v>
      </c>
      <c r="B11096" s="231"/>
      <c r="C11096" s="96"/>
      <c r="D11096" s="408" t="e">
        <f>VLOOKUP(C11096,X$4:Z11097,2,FALSE)</f>
        <v>#N/A</v>
      </c>
      <c r="E11096" s="408" t="e">
        <f>VLOOKUP(C11096,X$4:Z11097,3,FALSE)</f>
        <v>#N/A</v>
      </c>
      <c r="F11096" s="97"/>
      <c r="G11096" s="97"/>
      <c r="H11096" s="116"/>
      <c r="I11096" s="116"/>
      <c r="J11096" s="97"/>
      <c r="AD11096" s="476"/>
      <c r="AI11096" s="473"/>
    </row>
    <row r="11097" spans="1:35" s="4" customFormat="1" x14ac:dyDescent="0.25">
      <c r="A11097" s="408">
        <f t="shared" si="166"/>
        <v>11095</v>
      </c>
      <c r="B11097" s="231"/>
      <c r="C11097" s="96"/>
      <c r="D11097" s="408" t="e">
        <f>VLOOKUP(C11097,X$4:Z11098,2,FALSE)</f>
        <v>#N/A</v>
      </c>
      <c r="E11097" s="408" t="e">
        <f>VLOOKUP(C11097,X$4:Z11098,3,FALSE)</f>
        <v>#N/A</v>
      </c>
      <c r="F11097" s="97"/>
      <c r="G11097" s="97"/>
      <c r="H11097" s="116"/>
      <c r="I11097" s="116"/>
      <c r="J11097" s="97"/>
      <c r="AD11097" s="476"/>
      <c r="AI11097" s="473"/>
    </row>
    <row r="11098" spans="1:35" s="4" customFormat="1" x14ac:dyDescent="0.25">
      <c r="A11098" s="408">
        <f t="shared" si="166"/>
        <v>11096</v>
      </c>
      <c r="B11098" s="231"/>
      <c r="C11098" s="96"/>
      <c r="D11098" s="408" t="e">
        <f>VLOOKUP(C11098,X$4:Z11099,2,FALSE)</f>
        <v>#N/A</v>
      </c>
      <c r="E11098" s="408" t="e">
        <f>VLOOKUP(C11098,X$4:Z11099,3,FALSE)</f>
        <v>#N/A</v>
      </c>
      <c r="F11098" s="97"/>
      <c r="G11098" s="97"/>
      <c r="H11098" s="116"/>
      <c r="I11098" s="116"/>
      <c r="J11098" s="97"/>
      <c r="AD11098" s="476"/>
      <c r="AI11098" s="473"/>
    </row>
    <row r="11099" spans="1:35" s="4" customFormat="1" x14ac:dyDescent="0.25">
      <c r="A11099" s="408">
        <f t="shared" si="166"/>
        <v>11097</v>
      </c>
      <c r="B11099" s="231"/>
      <c r="C11099" s="96"/>
      <c r="D11099" s="408" t="e">
        <f>VLOOKUP(C11099,X$4:Z11100,2,FALSE)</f>
        <v>#N/A</v>
      </c>
      <c r="E11099" s="408" t="e">
        <f>VLOOKUP(C11099,X$4:Z11100,3,FALSE)</f>
        <v>#N/A</v>
      </c>
      <c r="F11099" s="97"/>
      <c r="G11099" s="97"/>
      <c r="H11099" s="116"/>
      <c r="I11099" s="116"/>
      <c r="J11099" s="97"/>
      <c r="AD11099" s="476"/>
      <c r="AI11099" s="473"/>
    </row>
    <row r="11100" spans="1:35" s="4" customFormat="1" x14ac:dyDescent="0.25">
      <c r="A11100" s="408">
        <f t="shared" si="166"/>
        <v>11098</v>
      </c>
      <c r="B11100" s="231"/>
      <c r="C11100" s="96"/>
      <c r="D11100" s="408" t="e">
        <f>VLOOKUP(C11100,X$4:Z11101,2,FALSE)</f>
        <v>#N/A</v>
      </c>
      <c r="E11100" s="408" t="e">
        <f>VLOOKUP(C11100,X$4:Z11101,3,FALSE)</f>
        <v>#N/A</v>
      </c>
      <c r="F11100" s="97"/>
      <c r="G11100" s="97"/>
      <c r="H11100" s="116"/>
      <c r="I11100" s="116"/>
      <c r="J11100" s="97"/>
      <c r="AD11100" s="476"/>
      <c r="AI11100" s="473"/>
    </row>
    <row r="11101" spans="1:35" s="4" customFormat="1" x14ac:dyDescent="0.25">
      <c r="A11101" s="408">
        <f t="shared" si="166"/>
        <v>11099</v>
      </c>
      <c r="B11101" s="231"/>
      <c r="C11101" s="96"/>
      <c r="D11101" s="408" t="e">
        <f>VLOOKUP(C11101,X$4:Z11102,2,FALSE)</f>
        <v>#N/A</v>
      </c>
      <c r="E11101" s="408" t="e">
        <f>VLOOKUP(C11101,X$4:Z11102,3,FALSE)</f>
        <v>#N/A</v>
      </c>
      <c r="F11101" s="97"/>
      <c r="G11101" s="97"/>
      <c r="H11101" s="116"/>
      <c r="I11101" s="116"/>
      <c r="J11101" s="97"/>
      <c r="AD11101" s="476"/>
      <c r="AI11101" s="473"/>
    </row>
    <row r="11102" spans="1:35" s="4" customFormat="1" x14ac:dyDescent="0.25">
      <c r="A11102" s="408">
        <f t="shared" si="166"/>
        <v>11100</v>
      </c>
      <c r="B11102" s="231"/>
      <c r="C11102" s="96"/>
      <c r="D11102" s="408" t="e">
        <f>VLOOKUP(C11102,X$4:Z11103,2,FALSE)</f>
        <v>#N/A</v>
      </c>
      <c r="E11102" s="408" t="e">
        <f>VLOOKUP(C11102,X$4:Z11103,3,FALSE)</f>
        <v>#N/A</v>
      </c>
      <c r="F11102" s="97"/>
      <c r="G11102" s="97"/>
      <c r="H11102" s="116"/>
      <c r="I11102" s="116"/>
      <c r="J11102" s="97"/>
      <c r="AD11102" s="476"/>
      <c r="AI11102" s="473"/>
    </row>
    <row r="11103" spans="1:35" s="4" customFormat="1" x14ac:dyDescent="0.25">
      <c r="A11103" s="408">
        <f t="shared" si="166"/>
        <v>11101</v>
      </c>
      <c r="B11103" s="231"/>
      <c r="C11103" s="96"/>
      <c r="D11103" s="408" t="e">
        <f>VLOOKUP(C11103,X$4:Z11104,2,FALSE)</f>
        <v>#N/A</v>
      </c>
      <c r="E11103" s="408" t="e">
        <f>VLOOKUP(C11103,X$4:Z11104,3,FALSE)</f>
        <v>#N/A</v>
      </c>
      <c r="F11103" s="97"/>
      <c r="G11103" s="97"/>
      <c r="H11103" s="116"/>
      <c r="I11103" s="116"/>
      <c r="J11103" s="97"/>
      <c r="AD11103" s="476"/>
      <c r="AI11103" s="473"/>
    </row>
    <row r="11104" spans="1:35" s="4" customFormat="1" x14ac:dyDescent="0.25">
      <c r="A11104" s="408">
        <f t="shared" si="166"/>
        <v>11102</v>
      </c>
      <c r="B11104" s="231"/>
      <c r="C11104" s="96"/>
      <c r="D11104" s="408" t="e">
        <f>VLOOKUP(C11104,X$4:Z11105,2,FALSE)</f>
        <v>#N/A</v>
      </c>
      <c r="E11104" s="408" t="e">
        <f>VLOOKUP(C11104,X$4:Z11105,3,FALSE)</f>
        <v>#N/A</v>
      </c>
      <c r="F11104" s="97"/>
      <c r="G11104" s="97"/>
      <c r="H11104" s="116"/>
      <c r="I11104" s="116"/>
      <c r="J11104" s="97"/>
      <c r="AD11104" s="476"/>
      <c r="AI11104" s="473"/>
    </row>
    <row r="11105" spans="1:35" s="4" customFormat="1" x14ac:dyDescent="0.25">
      <c r="A11105" s="408">
        <f t="shared" si="166"/>
        <v>11103</v>
      </c>
      <c r="B11105" s="231"/>
      <c r="C11105" s="96"/>
      <c r="D11105" s="408" t="e">
        <f>VLOOKUP(C11105,X$4:Z11106,2,FALSE)</f>
        <v>#N/A</v>
      </c>
      <c r="E11105" s="408" t="e">
        <f>VLOOKUP(C11105,X$4:Z11106,3,FALSE)</f>
        <v>#N/A</v>
      </c>
      <c r="F11105" s="97"/>
      <c r="G11105" s="97"/>
      <c r="H11105" s="116"/>
      <c r="I11105" s="116"/>
      <c r="J11105" s="97"/>
      <c r="AD11105" s="476"/>
      <c r="AI11105" s="473"/>
    </row>
    <row r="11106" spans="1:35" s="4" customFormat="1" x14ac:dyDescent="0.25">
      <c r="A11106" s="408">
        <f t="shared" si="166"/>
        <v>11104</v>
      </c>
      <c r="B11106" s="231"/>
      <c r="C11106" s="96"/>
      <c r="D11106" s="408" t="e">
        <f>VLOOKUP(C11106,X$4:Z11107,2,FALSE)</f>
        <v>#N/A</v>
      </c>
      <c r="E11106" s="408" t="e">
        <f>VLOOKUP(C11106,X$4:Z11107,3,FALSE)</f>
        <v>#N/A</v>
      </c>
      <c r="F11106" s="97"/>
      <c r="G11106" s="97"/>
      <c r="H11106" s="116"/>
      <c r="I11106" s="116"/>
      <c r="J11106" s="97"/>
      <c r="AD11106" s="476"/>
      <c r="AI11106" s="473"/>
    </row>
    <row r="11107" spans="1:35" s="4" customFormat="1" x14ac:dyDescent="0.25">
      <c r="A11107" s="408">
        <f t="shared" si="166"/>
        <v>11105</v>
      </c>
      <c r="B11107" s="231"/>
      <c r="C11107" s="96"/>
      <c r="D11107" s="408" t="e">
        <f>VLOOKUP(C11107,X$4:Z11108,2,FALSE)</f>
        <v>#N/A</v>
      </c>
      <c r="E11107" s="408" t="e">
        <f>VLOOKUP(C11107,X$4:Z11108,3,FALSE)</f>
        <v>#N/A</v>
      </c>
      <c r="F11107" s="97"/>
      <c r="G11107" s="97"/>
      <c r="H11107" s="116"/>
      <c r="I11107" s="116"/>
      <c r="J11107" s="97"/>
      <c r="AD11107" s="476"/>
      <c r="AI11107" s="473"/>
    </row>
    <row r="11108" spans="1:35" s="4" customFormat="1" x14ac:dyDescent="0.25">
      <c r="A11108" s="408">
        <f t="shared" ref="A11108:A11171" si="167">ROW()-2</f>
        <v>11106</v>
      </c>
      <c r="B11108" s="231"/>
      <c r="C11108" s="96"/>
      <c r="D11108" s="408" t="e">
        <f>VLOOKUP(C11108,X$4:Z11109,2,FALSE)</f>
        <v>#N/A</v>
      </c>
      <c r="E11108" s="408" t="e">
        <f>VLOOKUP(C11108,X$4:Z11109,3,FALSE)</f>
        <v>#N/A</v>
      </c>
      <c r="F11108" s="97"/>
      <c r="G11108" s="97"/>
      <c r="H11108" s="116"/>
      <c r="I11108" s="116"/>
      <c r="J11108" s="97"/>
      <c r="AD11108" s="476"/>
      <c r="AI11108" s="473"/>
    </row>
    <row r="11109" spans="1:35" s="4" customFormat="1" x14ac:dyDescent="0.25">
      <c r="A11109" s="408">
        <f t="shared" si="167"/>
        <v>11107</v>
      </c>
      <c r="B11109" s="231"/>
      <c r="C11109" s="96"/>
      <c r="D11109" s="408" t="e">
        <f>VLOOKUP(C11109,X$4:Z11110,2,FALSE)</f>
        <v>#N/A</v>
      </c>
      <c r="E11109" s="408" t="e">
        <f>VLOOKUP(C11109,X$4:Z11110,3,FALSE)</f>
        <v>#N/A</v>
      </c>
      <c r="F11109" s="97"/>
      <c r="G11109" s="97"/>
      <c r="H11109" s="116"/>
      <c r="I11109" s="116"/>
      <c r="J11109" s="97"/>
      <c r="AD11109" s="476"/>
      <c r="AI11109" s="473"/>
    </row>
    <row r="11110" spans="1:35" s="4" customFormat="1" x14ac:dyDescent="0.25">
      <c r="A11110" s="408">
        <f t="shared" si="167"/>
        <v>11108</v>
      </c>
      <c r="B11110" s="231"/>
      <c r="C11110" s="96"/>
      <c r="D11110" s="408" t="e">
        <f>VLOOKUP(C11110,X$4:Z11111,2,FALSE)</f>
        <v>#N/A</v>
      </c>
      <c r="E11110" s="408" t="e">
        <f>VLOOKUP(C11110,X$4:Z11111,3,FALSE)</f>
        <v>#N/A</v>
      </c>
      <c r="F11110" s="97"/>
      <c r="G11110" s="97"/>
      <c r="H11110" s="116"/>
      <c r="I11110" s="116"/>
      <c r="J11110" s="97"/>
      <c r="AD11110" s="476"/>
      <c r="AI11110" s="473"/>
    </row>
    <row r="11111" spans="1:35" s="4" customFormat="1" x14ac:dyDescent="0.25">
      <c r="A11111" s="408">
        <f t="shared" si="167"/>
        <v>11109</v>
      </c>
      <c r="B11111" s="231"/>
      <c r="C11111" s="96"/>
      <c r="D11111" s="408" t="e">
        <f>VLOOKUP(C11111,X$4:Z11112,2,FALSE)</f>
        <v>#N/A</v>
      </c>
      <c r="E11111" s="408" t="e">
        <f>VLOOKUP(C11111,X$4:Z11112,3,FALSE)</f>
        <v>#N/A</v>
      </c>
      <c r="F11111" s="97"/>
      <c r="G11111" s="97"/>
      <c r="H11111" s="116"/>
      <c r="I11111" s="116"/>
      <c r="J11111" s="97"/>
      <c r="AD11111" s="476"/>
      <c r="AI11111" s="473"/>
    </row>
    <row r="11112" spans="1:35" s="4" customFormat="1" x14ac:dyDescent="0.25">
      <c r="A11112" s="408">
        <f t="shared" si="167"/>
        <v>11110</v>
      </c>
      <c r="B11112" s="231"/>
      <c r="C11112" s="96"/>
      <c r="D11112" s="408" t="e">
        <f>VLOOKUP(C11112,X$4:Z11113,2,FALSE)</f>
        <v>#N/A</v>
      </c>
      <c r="E11112" s="408" t="e">
        <f>VLOOKUP(C11112,X$4:Z11113,3,FALSE)</f>
        <v>#N/A</v>
      </c>
      <c r="F11112" s="97"/>
      <c r="G11112" s="97"/>
      <c r="H11112" s="116"/>
      <c r="I11112" s="116"/>
      <c r="J11112" s="97"/>
      <c r="AD11112" s="476"/>
      <c r="AI11112" s="473"/>
    </row>
    <row r="11113" spans="1:35" s="4" customFormat="1" x14ac:dyDescent="0.25">
      <c r="A11113" s="408">
        <f t="shared" si="167"/>
        <v>11111</v>
      </c>
      <c r="B11113" s="231"/>
      <c r="C11113" s="96"/>
      <c r="D11113" s="408" t="e">
        <f>VLOOKUP(C11113,X$4:Z11114,2,FALSE)</f>
        <v>#N/A</v>
      </c>
      <c r="E11113" s="408" t="e">
        <f>VLOOKUP(C11113,X$4:Z11114,3,FALSE)</f>
        <v>#N/A</v>
      </c>
      <c r="F11113" s="97"/>
      <c r="G11113" s="97"/>
      <c r="H11113" s="116"/>
      <c r="I11113" s="116"/>
      <c r="J11113" s="97"/>
      <c r="AD11113" s="476"/>
      <c r="AI11113" s="473"/>
    </row>
    <row r="11114" spans="1:35" s="4" customFormat="1" x14ac:dyDescent="0.25">
      <c r="A11114" s="408">
        <f t="shared" si="167"/>
        <v>11112</v>
      </c>
      <c r="B11114" s="231"/>
      <c r="C11114" s="96"/>
      <c r="D11114" s="408" t="e">
        <f>VLOOKUP(C11114,X$4:Z11115,2,FALSE)</f>
        <v>#N/A</v>
      </c>
      <c r="E11114" s="408" t="e">
        <f>VLOOKUP(C11114,X$4:Z11115,3,FALSE)</f>
        <v>#N/A</v>
      </c>
      <c r="F11114" s="97"/>
      <c r="G11114" s="97"/>
      <c r="H11114" s="116"/>
      <c r="I11114" s="116"/>
      <c r="J11114" s="97"/>
      <c r="AD11114" s="476"/>
      <c r="AI11114" s="473"/>
    </row>
    <row r="11115" spans="1:35" s="4" customFormat="1" x14ac:dyDescent="0.25">
      <c r="A11115" s="408">
        <f t="shared" si="167"/>
        <v>11113</v>
      </c>
      <c r="B11115" s="231"/>
      <c r="C11115" s="96"/>
      <c r="D11115" s="408" t="e">
        <f>VLOOKUP(C11115,X$4:Z11116,2,FALSE)</f>
        <v>#N/A</v>
      </c>
      <c r="E11115" s="408" t="e">
        <f>VLOOKUP(C11115,X$4:Z11116,3,FALSE)</f>
        <v>#N/A</v>
      </c>
      <c r="F11115" s="97"/>
      <c r="G11115" s="97"/>
      <c r="H11115" s="116"/>
      <c r="I11115" s="116"/>
      <c r="J11115" s="97"/>
      <c r="AD11115" s="476"/>
      <c r="AI11115" s="473"/>
    </row>
    <row r="11116" spans="1:35" s="4" customFormat="1" x14ac:dyDescent="0.25">
      <c r="A11116" s="408">
        <f t="shared" si="167"/>
        <v>11114</v>
      </c>
      <c r="B11116" s="231"/>
      <c r="C11116" s="96"/>
      <c r="D11116" s="408" t="e">
        <f>VLOOKUP(C11116,X$4:Z11117,2,FALSE)</f>
        <v>#N/A</v>
      </c>
      <c r="E11116" s="408" t="e">
        <f>VLOOKUP(C11116,X$4:Z11117,3,FALSE)</f>
        <v>#N/A</v>
      </c>
      <c r="F11116" s="97"/>
      <c r="G11116" s="97"/>
      <c r="H11116" s="116"/>
      <c r="I11116" s="116"/>
      <c r="J11116" s="97"/>
      <c r="AD11116" s="476"/>
      <c r="AI11116" s="473"/>
    </row>
    <row r="11117" spans="1:35" s="4" customFormat="1" x14ac:dyDescent="0.25">
      <c r="A11117" s="408">
        <f t="shared" si="167"/>
        <v>11115</v>
      </c>
      <c r="B11117" s="231"/>
      <c r="C11117" s="96"/>
      <c r="D11117" s="408" t="e">
        <f>VLOOKUP(C11117,X$4:Z11118,2,FALSE)</f>
        <v>#N/A</v>
      </c>
      <c r="E11117" s="408" t="e">
        <f>VLOOKUP(C11117,X$4:Z11118,3,FALSE)</f>
        <v>#N/A</v>
      </c>
      <c r="F11117" s="97"/>
      <c r="G11117" s="97"/>
      <c r="H11117" s="116"/>
      <c r="I11117" s="116"/>
      <c r="J11117" s="97"/>
      <c r="AD11117" s="476"/>
      <c r="AI11117" s="473"/>
    </row>
    <row r="11118" spans="1:35" s="4" customFormat="1" x14ac:dyDescent="0.25">
      <c r="A11118" s="408">
        <f t="shared" si="167"/>
        <v>11116</v>
      </c>
      <c r="B11118" s="231"/>
      <c r="C11118" s="96"/>
      <c r="D11118" s="408" t="e">
        <f>VLOOKUP(C11118,X$4:Z11119,2,FALSE)</f>
        <v>#N/A</v>
      </c>
      <c r="E11118" s="408" t="e">
        <f>VLOOKUP(C11118,X$4:Z11119,3,FALSE)</f>
        <v>#N/A</v>
      </c>
      <c r="F11118" s="97"/>
      <c r="G11118" s="97"/>
      <c r="H11118" s="116"/>
      <c r="I11118" s="116"/>
      <c r="J11118" s="97"/>
      <c r="AD11118" s="476"/>
      <c r="AI11118" s="473"/>
    </row>
    <row r="11119" spans="1:35" s="4" customFormat="1" x14ac:dyDescent="0.25">
      <c r="A11119" s="408">
        <f t="shared" si="167"/>
        <v>11117</v>
      </c>
      <c r="B11119" s="231"/>
      <c r="C11119" s="96"/>
      <c r="D11119" s="408" t="e">
        <f>VLOOKUP(C11119,X$4:Z11120,2,FALSE)</f>
        <v>#N/A</v>
      </c>
      <c r="E11119" s="408" t="e">
        <f>VLOOKUP(C11119,X$4:Z11120,3,FALSE)</f>
        <v>#N/A</v>
      </c>
      <c r="F11119" s="97"/>
      <c r="G11119" s="97"/>
      <c r="H11119" s="116"/>
      <c r="I11119" s="116"/>
      <c r="J11119" s="97"/>
      <c r="AD11119" s="476"/>
      <c r="AI11119" s="473"/>
    </row>
    <row r="11120" spans="1:35" s="4" customFormat="1" x14ac:dyDescent="0.25">
      <c r="A11120" s="408">
        <f t="shared" si="167"/>
        <v>11118</v>
      </c>
      <c r="B11120" s="231"/>
      <c r="C11120" s="96"/>
      <c r="D11120" s="408" t="e">
        <f>VLOOKUP(C11120,X$4:Z11121,2,FALSE)</f>
        <v>#N/A</v>
      </c>
      <c r="E11120" s="408" t="e">
        <f>VLOOKUP(C11120,X$4:Z11121,3,FALSE)</f>
        <v>#N/A</v>
      </c>
      <c r="F11120" s="97"/>
      <c r="G11120" s="97"/>
      <c r="H11120" s="116"/>
      <c r="I11120" s="116"/>
      <c r="J11120" s="97"/>
      <c r="AD11120" s="476"/>
      <c r="AI11120" s="473"/>
    </row>
    <row r="11121" spans="1:35" s="4" customFormat="1" x14ac:dyDescent="0.25">
      <c r="A11121" s="408">
        <f t="shared" si="167"/>
        <v>11119</v>
      </c>
      <c r="B11121" s="231"/>
      <c r="C11121" s="96"/>
      <c r="D11121" s="408" t="e">
        <f>VLOOKUP(C11121,X$4:Z11122,2,FALSE)</f>
        <v>#N/A</v>
      </c>
      <c r="E11121" s="408" t="e">
        <f>VLOOKUP(C11121,X$4:Z11122,3,FALSE)</f>
        <v>#N/A</v>
      </c>
      <c r="F11121" s="97"/>
      <c r="G11121" s="97"/>
      <c r="H11121" s="116"/>
      <c r="I11121" s="116"/>
      <c r="J11121" s="97"/>
      <c r="AD11121" s="476"/>
      <c r="AI11121" s="473"/>
    </row>
    <row r="11122" spans="1:35" s="4" customFormat="1" x14ac:dyDescent="0.25">
      <c r="A11122" s="408">
        <f t="shared" si="167"/>
        <v>11120</v>
      </c>
      <c r="B11122" s="231"/>
      <c r="C11122" s="96"/>
      <c r="D11122" s="408" t="e">
        <f>VLOOKUP(C11122,X$4:Z11123,2,FALSE)</f>
        <v>#N/A</v>
      </c>
      <c r="E11122" s="408" t="e">
        <f>VLOOKUP(C11122,X$4:Z11123,3,FALSE)</f>
        <v>#N/A</v>
      </c>
      <c r="F11122" s="97"/>
      <c r="G11122" s="97"/>
      <c r="H11122" s="116"/>
      <c r="I11122" s="116"/>
      <c r="J11122" s="97"/>
      <c r="AD11122" s="476"/>
      <c r="AI11122" s="473"/>
    </row>
    <row r="11123" spans="1:35" s="4" customFormat="1" x14ac:dyDescent="0.25">
      <c r="A11123" s="408">
        <f t="shared" si="167"/>
        <v>11121</v>
      </c>
      <c r="B11123" s="231"/>
      <c r="C11123" s="96"/>
      <c r="D11123" s="408" t="e">
        <f>VLOOKUP(C11123,X$4:Z11124,2,FALSE)</f>
        <v>#N/A</v>
      </c>
      <c r="E11123" s="408" t="e">
        <f>VLOOKUP(C11123,X$4:Z11124,3,FALSE)</f>
        <v>#N/A</v>
      </c>
      <c r="F11123" s="97"/>
      <c r="G11123" s="97"/>
      <c r="H11123" s="116"/>
      <c r="I11123" s="116"/>
      <c r="J11123" s="97"/>
      <c r="AD11123" s="476"/>
      <c r="AI11123" s="473"/>
    </row>
    <row r="11124" spans="1:35" s="4" customFormat="1" x14ac:dyDescent="0.25">
      <c r="A11124" s="408">
        <f t="shared" si="167"/>
        <v>11122</v>
      </c>
      <c r="B11124" s="231"/>
      <c r="C11124" s="96"/>
      <c r="D11124" s="408" t="e">
        <f>VLOOKUP(C11124,X$4:Z11125,2,FALSE)</f>
        <v>#N/A</v>
      </c>
      <c r="E11124" s="408" t="e">
        <f>VLOOKUP(C11124,X$4:Z11125,3,FALSE)</f>
        <v>#N/A</v>
      </c>
      <c r="F11124" s="97"/>
      <c r="G11124" s="97"/>
      <c r="H11124" s="116"/>
      <c r="I11124" s="116"/>
      <c r="J11124" s="97"/>
      <c r="AD11124" s="476"/>
      <c r="AI11124" s="473"/>
    </row>
    <row r="11125" spans="1:35" s="4" customFormat="1" x14ac:dyDescent="0.25">
      <c r="A11125" s="408">
        <f t="shared" si="167"/>
        <v>11123</v>
      </c>
      <c r="B11125" s="231"/>
      <c r="C11125" s="96"/>
      <c r="D11125" s="408" t="e">
        <f>VLOOKUP(C11125,X$4:Z11126,2,FALSE)</f>
        <v>#N/A</v>
      </c>
      <c r="E11125" s="408" t="e">
        <f>VLOOKUP(C11125,X$4:Z11126,3,FALSE)</f>
        <v>#N/A</v>
      </c>
      <c r="F11125" s="97"/>
      <c r="G11125" s="97"/>
      <c r="H11125" s="116"/>
      <c r="I11125" s="116"/>
      <c r="J11125" s="97"/>
      <c r="AD11125" s="476"/>
      <c r="AI11125" s="473"/>
    </row>
    <row r="11126" spans="1:35" s="4" customFormat="1" x14ac:dyDescent="0.25">
      <c r="A11126" s="408">
        <f t="shared" si="167"/>
        <v>11124</v>
      </c>
      <c r="B11126" s="231"/>
      <c r="C11126" s="96"/>
      <c r="D11126" s="408" t="e">
        <f>VLOOKUP(C11126,X$4:Z11127,2,FALSE)</f>
        <v>#N/A</v>
      </c>
      <c r="E11126" s="408" t="e">
        <f>VLOOKUP(C11126,X$4:Z11127,3,FALSE)</f>
        <v>#N/A</v>
      </c>
      <c r="F11126" s="97"/>
      <c r="G11126" s="97"/>
      <c r="H11126" s="116"/>
      <c r="I11126" s="116"/>
      <c r="J11126" s="97"/>
      <c r="AD11126" s="476"/>
      <c r="AI11126" s="473"/>
    </row>
    <row r="11127" spans="1:35" s="4" customFormat="1" x14ac:dyDescent="0.25">
      <c r="A11127" s="408">
        <f t="shared" si="167"/>
        <v>11125</v>
      </c>
      <c r="B11127" s="231"/>
      <c r="C11127" s="96"/>
      <c r="D11127" s="408" t="e">
        <f>VLOOKUP(C11127,X$4:Z11128,2,FALSE)</f>
        <v>#N/A</v>
      </c>
      <c r="E11127" s="408" t="e">
        <f>VLOOKUP(C11127,X$4:Z11128,3,FALSE)</f>
        <v>#N/A</v>
      </c>
      <c r="F11127" s="97"/>
      <c r="G11127" s="97"/>
      <c r="H11127" s="116"/>
      <c r="I11127" s="116"/>
      <c r="J11127" s="97"/>
      <c r="AD11127" s="476"/>
      <c r="AI11127" s="473"/>
    </row>
    <row r="11128" spans="1:35" s="4" customFormat="1" x14ac:dyDescent="0.25">
      <c r="A11128" s="408">
        <f t="shared" si="167"/>
        <v>11126</v>
      </c>
      <c r="B11128" s="231"/>
      <c r="C11128" s="96"/>
      <c r="D11128" s="408" t="e">
        <f>VLOOKUP(C11128,X$4:Z11129,2,FALSE)</f>
        <v>#N/A</v>
      </c>
      <c r="E11128" s="408" t="e">
        <f>VLOOKUP(C11128,X$4:Z11129,3,FALSE)</f>
        <v>#N/A</v>
      </c>
      <c r="F11128" s="97"/>
      <c r="G11128" s="97"/>
      <c r="H11128" s="116"/>
      <c r="I11128" s="116"/>
      <c r="J11128" s="97"/>
      <c r="AD11128" s="476"/>
      <c r="AI11128" s="473"/>
    </row>
    <row r="11129" spans="1:35" s="4" customFormat="1" x14ac:dyDescent="0.25">
      <c r="A11129" s="408">
        <f t="shared" si="167"/>
        <v>11127</v>
      </c>
      <c r="B11129" s="231"/>
      <c r="C11129" s="96"/>
      <c r="D11129" s="408" t="e">
        <f>VLOOKUP(C11129,X$4:Z11130,2,FALSE)</f>
        <v>#N/A</v>
      </c>
      <c r="E11129" s="408" t="e">
        <f>VLOOKUP(C11129,X$4:Z11130,3,FALSE)</f>
        <v>#N/A</v>
      </c>
      <c r="F11129" s="97"/>
      <c r="G11129" s="97"/>
      <c r="H11129" s="116"/>
      <c r="I11129" s="116"/>
      <c r="J11129" s="97"/>
      <c r="AD11129" s="476"/>
      <c r="AI11129" s="473"/>
    </row>
    <row r="11130" spans="1:35" s="4" customFormat="1" x14ac:dyDescent="0.25">
      <c r="A11130" s="408">
        <f t="shared" si="167"/>
        <v>11128</v>
      </c>
      <c r="B11130" s="231"/>
      <c r="C11130" s="96"/>
      <c r="D11130" s="408" t="e">
        <f>VLOOKUP(C11130,X$4:Z11131,2,FALSE)</f>
        <v>#N/A</v>
      </c>
      <c r="E11130" s="408" t="e">
        <f>VLOOKUP(C11130,X$4:Z11131,3,FALSE)</f>
        <v>#N/A</v>
      </c>
      <c r="F11130" s="97"/>
      <c r="G11130" s="97"/>
      <c r="H11130" s="116"/>
      <c r="I11130" s="116"/>
      <c r="J11130" s="97"/>
      <c r="AD11130" s="476"/>
      <c r="AI11130" s="473"/>
    </row>
    <row r="11131" spans="1:35" s="4" customFormat="1" x14ac:dyDescent="0.25">
      <c r="A11131" s="408">
        <f t="shared" si="167"/>
        <v>11129</v>
      </c>
      <c r="B11131" s="231"/>
      <c r="C11131" s="96"/>
      <c r="D11131" s="408" t="e">
        <f>VLOOKUP(C11131,X$4:Z11132,2,FALSE)</f>
        <v>#N/A</v>
      </c>
      <c r="E11131" s="408" t="e">
        <f>VLOOKUP(C11131,X$4:Z11132,3,FALSE)</f>
        <v>#N/A</v>
      </c>
      <c r="F11131" s="97"/>
      <c r="G11131" s="97"/>
      <c r="H11131" s="116"/>
      <c r="I11131" s="116"/>
      <c r="J11131" s="97"/>
      <c r="AD11131" s="476"/>
      <c r="AI11131" s="473"/>
    </row>
    <row r="11132" spans="1:35" s="4" customFormat="1" x14ac:dyDescent="0.25">
      <c r="A11132" s="408">
        <f t="shared" si="167"/>
        <v>11130</v>
      </c>
      <c r="B11132" s="231"/>
      <c r="C11132" s="96"/>
      <c r="D11132" s="408" t="e">
        <f>VLOOKUP(C11132,X$4:Z11133,2,FALSE)</f>
        <v>#N/A</v>
      </c>
      <c r="E11132" s="408" t="e">
        <f>VLOOKUP(C11132,X$4:Z11133,3,FALSE)</f>
        <v>#N/A</v>
      </c>
      <c r="F11132" s="97"/>
      <c r="G11132" s="97"/>
      <c r="H11132" s="116"/>
      <c r="I11132" s="116"/>
      <c r="J11132" s="97"/>
      <c r="AD11132" s="476"/>
      <c r="AI11132" s="473"/>
    </row>
    <row r="11133" spans="1:35" s="4" customFormat="1" x14ac:dyDescent="0.25">
      <c r="A11133" s="408">
        <f t="shared" si="167"/>
        <v>11131</v>
      </c>
      <c r="B11133" s="231"/>
      <c r="C11133" s="96"/>
      <c r="D11133" s="408" t="e">
        <f>VLOOKUP(C11133,X$4:Z11134,2,FALSE)</f>
        <v>#N/A</v>
      </c>
      <c r="E11133" s="408" t="e">
        <f>VLOOKUP(C11133,X$4:Z11134,3,FALSE)</f>
        <v>#N/A</v>
      </c>
      <c r="F11133" s="97"/>
      <c r="G11133" s="97"/>
      <c r="H11133" s="116"/>
      <c r="I11133" s="116"/>
      <c r="J11133" s="97"/>
      <c r="AD11133" s="476"/>
      <c r="AI11133" s="473"/>
    </row>
    <row r="11134" spans="1:35" s="4" customFormat="1" x14ac:dyDescent="0.25">
      <c r="A11134" s="408">
        <f t="shared" si="167"/>
        <v>11132</v>
      </c>
      <c r="B11134" s="231"/>
      <c r="C11134" s="96"/>
      <c r="D11134" s="408" t="e">
        <f>VLOOKUP(C11134,X$4:Z11135,2,FALSE)</f>
        <v>#N/A</v>
      </c>
      <c r="E11134" s="408" t="e">
        <f>VLOOKUP(C11134,X$4:Z11135,3,FALSE)</f>
        <v>#N/A</v>
      </c>
      <c r="F11134" s="97"/>
      <c r="G11134" s="97"/>
      <c r="H11134" s="116"/>
      <c r="I11134" s="116"/>
      <c r="J11134" s="97"/>
      <c r="AD11134" s="476"/>
      <c r="AI11134" s="473"/>
    </row>
    <row r="11135" spans="1:35" s="4" customFormat="1" x14ac:dyDescent="0.25">
      <c r="A11135" s="408">
        <f t="shared" si="167"/>
        <v>11133</v>
      </c>
      <c r="B11135" s="231"/>
      <c r="C11135" s="96"/>
      <c r="D11135" s="408" t="e">
        <f>VLOOKUP(C11135,X$4:Z11136,2,FALSE)</f>
        <v>#N/A</v>
      </c>
      <c r="E11135" s="408" t="e">
        <f>VLOOKUP(C11135,X$4:Z11136,3,FALSE)</f>
        <v>#N/A</v>
      </c>
      <c r="F11135" s="97"/>
      <c r="G11135" s="97"/>
      <c r="H11135" s="116"/>
      <c r="I11135" s="116"/>
      <c r="J11135" s="97"/>
      <c r="AD11135" s="476"/>
      <c r="AI11135" s="473"/>
    </row>
    <row r="11136" spans="1:35" s="4" customFormat="1" x14ac:dyDescent="0.25">
      <c r="A11136" s="408">
        <f t="shared" si="167"/>
        <v>11134</v>
      </c>
      <c r="B11136" s="231"/>
      <c r="C11136" s="96"/>
      <c r="D11136" s="408" t="e">
        <f>VLOOKUP(C11136,X$4:Z11137,2,FALSE)</f>
        <v>#N/A</v>
      </c>
      <c r="E11136" s="408" t="e">
        <f>VLOOKUP(C11136,X$4:Z11137,3,FALSE)</f>
        <v>#N/A</v>
      </c>
      <c r="F11136" s="97"/>
      <c r="G11136" s="97"/>
      <c r="H11136" s="116"/>
      <c r="I11136" s="116"/>
      <c r="J11136" s="97"/>
      <c r="AD11136" s="476"/>
      <c r="AI11136" s="473"/>
    </row>
    <row r="11137" spans="1:35" s="4" customFormat="1" x14ac:dyDescent="0.25">
      <c r="A11137" s="408">
        <f t="shared" si="167"/>
        <v>11135</v>
      </c>
      <c r="B11137" s="231"/>
      <c r="C11137" s="96"/>
      <c r="D11137" s="408" t="e">
        <f>VLOOKUP(C11137,X$4:Z11138,2,FALSE)</f>
        <v>#N/A</v>
      </c>
      <c r="E11137" s="408" t="e">
        <f>VLOOKUP(C11137,X$4:Z11138,3,FALSE)</f>
        <v>#N/A</v>
      </c>
      <c r="F11137" s="97"/>
      <c r="G11137" s="97"/>
      <c r="H11137" s="116"/>
      <c r="I11137" s="116"/>
      <c r="J11137" s="97"/>
      <c r="AD11137" s="476"/>
      <c r="AI11137" s="473"/>
    </row>
    <row r="11138" spans="1:35" s="4" customFormat="1" x14ac:dyDescent="0.25">
      <c r="A11138" s="408">
        <f t="shared" si="167"/>
        <v>11136</v>
      </c>
      <c r="B11138" s="231"/>
      <c r="C11138" s="96"/>
      <c r="D11138" s="408" t="e">
        <f>VLOOKUP(C11138,X$4:Z11139,2,FALSE)</f>
        <v>#N/A</v>
      </c>
      <c r="E11138" s="408" t="e">
        <f>VLOOKUP(C11138,X$4:Z11139,3,FALSE)</f>
        <v>#N/A</v>
      </c>
      <c r="F11138" s="97"/>
      <c r="G11138" s="97"/>
      <c r="H11138" s="116"/>
      <c r="I11138" s="116"/>
      <c r="J11138" s="97"/>
      <c r="AD11138" s="476"/>
      <c r="AI11138" s="473"/>
    </row>
    <row r="11139" spans="1:35" s="4" customFormat="1" x14ac:dyDescent="0.25">
      <c r="A11139" s="408">
        <f t="shared" si="167"/>
        <v>11137</v>
      </c>
      <c r="B11139" s="231"/>
      <c r="C11139" s="96"/>
      <c r="D11139" s="408" t="e">
        <f>VLOOKUP(C11139,X$4:Z11140,2,FALSE)</f>
        <v>#N/A</v>
      </c>
      <c r="E11139" s="408" t="e">
        <f>VLOOKUP(C11139,X$4:Z11140,3,FALSE)</f>
        <v>#N/A</v>
      </c>
      <c r="F11139" s="97"/>
      <c r="G11139" s="97"/>
      <c r="H11139" s="116"/>
      <c r="I11139" s="116"/>
      <c r="J11139" s="97"/>
      <c r="AD11139" s="476"/>
      <c r="AI11139" s="473"/>
    </row>
    <row r="11140" spans="1:35" s="4" customFormat="1" x14ac:dyDescent="0.25">
      <c r="A11140" s="408">
        <f t="shared" si="167"/>
        <v>11138</v>
      </c>
      <c r="B11140" s="231"/>
      <c r="C11140" s="96"/>
      <c r="D11140" s="408" t="e">
        <f>VLOOKUP(C11140,X$4:Z11141,2,FALSE)</f>
        <v>#N/A</v>
      </c>
      <c r="E11140" s="408" t="e">
        <f>VLOOKUP(C11140,X$4:Z11141,3,FALSE)</f>
        <v>#N/A</v>
      </c>
      <c r="F11140" s="97"/>
      <c r="G11140" s="97"/>
      <c r="H11140" s="116"/>
      <c r="I11140" s="116"/>
      <c r="J11140" s="97"/>
      <c r="AD11140" s="476"/>
      <c r="AI11140" s="473"/>
    </row>
    <row r="11141" spans="1:35" s="4" customFormat="1" x14ac:dyDescent="0.25">
      <c r="A11141" s="408">
        <f t="shared" si="167"/>
        <v>11139</v>
      </c>
      <c r="B11141" s="231"/>
      <c r="C11141" s="96"/>
      <c r="D11141" s="408" t="e">
        <f>VLOOKUP(C11141,X$4:Z11142,2,FALSE)</f>
        <v>#N/A</v>
      </c>
      <c r="E11141" s="408" t="e">
        <f>VLOOKUP(C11141,X$4:Z11142,3,FALSE)</f>
        <v>#N/A</v>
      </c>
      <c r="F11141" s="97"/>
      <c r="G11141" s="97"/>
      <c r="H11141" s="116"/>
      <c r="I11141" s="116"/>
      <c r="J11141" s="97"/>
      <c r="AD11141" s="476"/>
      <c r="AI11141" s="473"/>
    </row>
    <row r="11142" spans="1:35" s="4" customFormat="1" x14ac:dyDescent="0.25">
      <c r="A11142" s="408">
        <f t="shared" si="167"/>
        <v>11140</v>
      </c>
      <c r="B11142" s="231"/>
      <c r="C11142" s="96"/>
      <c r="D11142" s="408" t="e">
        <f>VLOOKUP(C11142,X$4:Z11143,2,FALSE)</f>
        <v>#N/A</v>
      </c>
      <c r="E11142" s="408" t="e">
        <f>VLOOKUP(C11142,X$4:Z11143,3,FALSE)</f>
        <v>#N/A</v>
      </c>
      <c r="F11142" s="97"/>
      <c r="G11142" s="97"/>
      <c r="H11142" s="116"/>
      <c r="I11142" s="116"/>
      <c r="J11142" s="97"/>
      <c r="AD11142" s="476"/>
      <c r="AI11142" s="473"/>
    </row>
    <row r="11143" spans="1:35" s="4" customFormat="1" x14ac:dyDescent="0.25">
      <c r="A11143" s="408">
        <f t="shared" si="167"/>
        <v>11141</v>
      </c>
      <c r="B11143" s="231"/>
      <c r="C11143" s="96"/>
      <c r="D11143" s="408" t="e">
        <f>VLOOKUP(C11143,X$4:Z11144,2,FALSE)</f>
        <v>#N/A</v>
      </c>
      <c r="E11143" s="408" t="e">
        <f>VLOOKUP(C11143,X$4:Z11144,3,FALSE)</f>
        <v>#N/A</v>
      </c>
      <c r="F11143" s="97"/>
      <c r="G11143" s="97"/>
      <c r="H11143" s="116"/>
      <c r="I11143" s="116"/>
      <c r="J11143" s="97"/>
      <c r="AD11143" s="476"/>
      <c r="AI11143" s="473"/>
    </row>
    <row r="11144" spans="1:35" s="4" customFormat="1" x14ac:dyDescent="0.25">
      <c r="A11144" s="408">
        <f t="shared" si="167"/>
        <v>11142</v>
      </c>
      <c r="B11144" s="231"/>
      <c r="C11144" s="96"/>
      <c r="D11144" s="408" t="e">
        <f>VLOOKUP(C11144,X$4:Z11145,2,FALSE)</f>
        <v>#N/A</v>
      </c>
      <c r="E11144" s="408" t="e">
        <f>VLOOKUP(C11144,X$4:Z11145,3,FALSE)</f>
        <v>#N/A</v>
      </c>
      <c r="F11144" s="97"/>
      <c r="G11144" s="97"/>
      <c r="H11144" s="116"/>
      <c r="I11144" s="116"/>
      <c r="J11144" s="97"/>
      <c r="AD11144" s="476"/>
      <c r="AI11144" s="473"/>
    </row>
    <row r="11145" spans="1:35" s="4" customFormat="1" x14ac:dyDescent="0.25">
      <c r="A11145" s="408">
        <f t="shared" si="167"/>
        <v>11143</v>
      </c>
      <c r="B11145" s="231"/>
      <c r="C11145" s="96"/>
      <c r="D11145" s="408" t="e">
        <f>VLOOKUP(C11145,X$4:Z11146,2,FALSE)</f>
        <v>#N/A</v>
      </c>
      <c r="E11145" s="408" t="e">
        <f>VLOOKUP(C11145,X$4:Z11146,3,FALSE)</f>
        <v>#N/A</v>
      </c>
      <c r="F11145" s="97"/>
      <c r="G11145" s="97"/>
      <c r="H11145" s="116"/>
      <c r="I11145" s="116"/>
      <c r="J11145" s="97"/>
      <c r="AD11145" s="476"/>
      <c r="AI11145" s="473"/>
    </row>
    <row r="11146" spans="1:35" s="4" customFormat="1" x14ac:dyDescent="0.25">
      <c r="A11146" s="408">
        <f t="shared" si="167"/>
        <v>11144</v>
      </c>
      <c r="B11146" s="231"/>
      <c r="C11146" s="96"/>
      <c r="D11146" s="408" t="e">
        <f>VLOOKUP(C11146,X$4:Z11147,2,FALSE)</f>
        <v>#N/A</v>
      </c>
      <c r="E11146" s="408" t="e">
        <f>VLOOKUP(C11146,X$4:Z11147,3,FALSE)</f>
        <v>#N/A</v>
      </c>
      <c r="F11146" s="97"/>
      <c r="G11146" s="97"/>
      <c r="H11146" s="116"/>
      <c r="I11146" s="116"/>
      <c r="J11146" s="97"/>
      <c r="AD11146" s="476"/>
      <c r="AI11146" s="473"/>
    </row>
    <row r="11147" spans="1:35" s="4" customFormat="1" x14ac:dyDescent="0.25">
      <c r="A11147" s="408">
        <f t="shared" si="167"/>
        <v>11145</v>
      </c>
      <c r="B11147" s="231"/>
      <c r="C11147" s="96"/>
      <c r="D11147" s="408" t="e">
        <f>VLOOKUP(C11147,X$4:Z11148,2,FALSE)</f>
        <v>#N/A</v>
      </c>
      <c r="E11147" s="408" t="e">
        <f>VLOOKUP(C11147,X$4:Z11148,3,FALSE)</f>
        <v>#N/A</v>
      </c>
      <c r="F11147" s="97"/>
      <c r="G11147" s="97"/>
      <c r="H11147" s="116"/>
      <c r="I11147" s="116"/>
      <c r="J11147" s="97"/>
      <c r="AD11147" s="476"/>
      <c r="AI11147" s="473"/>
    </row>
    <row r="11148" spans="1:35" s="4" customFormat="1" x14ac:dyDescent="0.25">
      <c r="A11148" s="408">
        <f t="shared" si="167"/>
        <v>11146</v>
      </c>
      <c r="B11148" s="231"/>
      <c r="C11148" s="96"/>
      <c r="D11148" s="408" t="e">
        <f>VLOOKUP(C11148,X$4:Z11149,2,FALSE)</f>
        <v>#N/A</v>
      </c>
      <c r="E11148" s="408" t="e">
        <f>VLOOKUP(C11148,X$4:Z11149,3,FALSE)</f>
        <v>#N/A</v>
      </c>
      <c r="F11148" s="97"/>
      <c r="G11148" s="97"/>
      <c r="H11148" s="116"/>
      <c r="I11148" s="116"/>
      <c r="J11148" s="97"/>
      <c r="AD11148" s="476"/>
      <c r="AI11148" s="473"/>
    </row>
    <row r="11149" spans="1:35" s="4" customFormat="1" x14ac:dyDescent="0.25">
      <c r="A11149" s="408">
        <f t="shared" si="167"/>
        <v>11147</v>
      </c>
      <c r="B11149" s="231"/>
      <c r="C11149" s="96"/>
      <c r="D11149" s="408" t="e">
        <f>VLOOKUP(C11149,X$4:Z11150,2,FALSE)</f>
        <v>#N/A</v>
      </c>
      <c r="E11149" s="408" t="e">
        <f>VLOOKUP(C11149,X$4:Z11150,3,FALSE)</f>
        <v>#N/A</v>
      </c>
      <c r="F11149" s="97"/>
      <c r="G11149" s="97"/>
      <c r="H11149" s="116"/>
      <c r="I11149" s="116"/>
      <c r="J11149" s="97"/>
      <c r="AD11149" s="476"/>
      <c r="AI11149" s="473"/>
    </row>
    <row r="11150" spans="1:35" s="4" customFormat="1" x14ac:dyDescent="0.25">
      <c r="A11150" s="408">
        <f t="shared" si="167"/>
        <v>11148</v>
      </c>
      <c r="B11150" s="231"/>
      <c r="C11150" s="96"/>
      <c r="D11150" s="408" t="e">
        <f>VLOOKUP(C11150,X$4:Z11151,2,FALSE)</f>
        <v>#N/A</v>
      </c>
      <c r="E11150" s="408" t="e">
        <f>VLOOKUP(C11150,X$4:Z11151,3,FALSE)</f>
        <v>#N/A</v>
      </c>
      <c r="F11150" s="97"/>
      <c r="G11150" s="97"/>
      <c r="H11150" s="116"/>
      <c r="I11150" s="116"/>
      <c r="J11150" s="97"/>
      <c r="AD11150" s="476"/>
      <c r="AI11150" s="473"/>
    </row>
    <row r="11151" spans="1:35" s="4" customFormat="1" x14ac:dyDescent="0.25">
      <c r="A11151" s="408">
        <f t="shared" si="167"/>
        <v>11149</v>
      </c>
      <c r="B11151" s="231"/>
      <c r="C11151" s="96"/>
      <c r="D11151" s="408" t="e">
        <f>VLOOKUP(C11151,X$4:Z11152,2,FALSE)</f>
        <v>#N/A</v>
      </c>
      <c r="E11151" s="408" t="e">
        <f>VLOOKUP(C11151,X$4:Z11152,3,FALSE)</f>
        <v>#N/A</v>
      </c>
      <c r="F11151" s="97"/>
      <c r="G11151" s="97"/>
      <c r="H11151" s="116"/>
      <c r="I11151" s="116"/>
      <c r="J11151" s="97"/>
      <c r="AD11151" s="476"/>
      <c r="AI11151" s="473"/>
    </row>
    <row r="11152" spans="1:35" s="4" customFormat="1" x14ac:dyDescent="0.25">
      <c r="A11152" s="408">
        <f t="shared" si="167"/>
        <v>11150</v>
      </c>
      <c r="B11152" s="231"/>
      <c r="C11152" s="96"/>
      <c r="D11152" s="408" t="e">
        <f>VLOOKUP(C11152,X$4:Z11153,2,FALSE)</f>
        <v>#N/A</v>
      </c>
      <c r="E11152" s="408" t="e">
        <f>VLOOKUP(C11152,X$4:Z11153,3,FALSE)</f>
        <v>#N/A</v>
      </c>
      <c r="F11152" s="97"/>
      <c r="G11152" s="97"/>
      <c r="H11152" s="116"/>
      <c r="I11152" s="116"/>
      <c r="J11152" s="97"/>
      <c r="AD11152" s="476"/>
      <c r="AI11152" s="473"/>
    </row>
    <row r="11153" spans="1:35" s="4" customFormat="1" x14ac:dyDescent="0.25">
      <c r="A11153" s="408">
        <f t="shared" si="167"/>
        <v>11151</v>
      </c>
      <c r="B11153" s="231"/>
      <c r="C11153" s="96"/>
      <c r="D11153" s="408" t="e">
        <f>VLOOKUP(C11153,X$4:Z11154,2,FALSE)</f>
        <v>#N/A</v>
      </c>
      <c r="E11153" s="408" t="e">
        <f>VLOOKUP(C11153,X$4:Z11154,3,FALSE)</f>
        <v>#N/A</v>
      </c>
      <c r="F11153" s="97"/>
      <c r="G11153" s="97"/>
      <c r="H11153" s="116"/>
      <c r="I11153" s="116"/>
      <c r="J11153" s="97"/>
      <c r="AD11153" s="476"/>
      <c r="AI11153" s="473"/>
    </row>
    <row r="11154" spans="1:35" s="4" customFormat="1" x14ac:dyDescent="0.25">
      <c r="A11154" s="408">
        <f t="shared" si="167"/>
        <v>11152</v>
      </c>
      <c r="B11154" s="231"/>
      <c r="C11154" s="96"/>
      <c r="D11154" s="408" t="e">
        <f>VLOOKUP(C11154,X$4:Z11155,2,FALSE)</f>
        <v>#N/A</v>
      </c>
      <c r="E11154" s="408" t="e">
        <f>VLOOKUP(C11154,X$4:Z11155,3,FALSE)</f>
        <v>#N/A</v>
      </c>
      <c r="F11154" s="97"/>
      <c r="G11154" s="97"/>
      <c r="H11154" s="116"/>
      <c r="I11154" s="116"/>
      <c r="J11154" s="97"/>
      <c r="AD11154" s="476"/>
      <c r="AI11154" s="473"/>
    </row>
    <row r="11155" spans="1:35" s="4" customFormat="1" x14ac:dyDescent="0.25">
      <c r="A11155" s="408">
        <f t="shared" si="167"/>
        <v>11153</v>
      </c>
      <c r="B11155" s="231"/>
      <c r="C11155" s="96"/>
      <c r="D11155" s="408" t="e">
        <f>VLOOKUP(C11155,X$4:Z11156,2,FALSE)</f>
        <v>#N/A</v>
      </c>
      <c r="E11155" s="408" t="e">
        <f>VLOOKUP(C11155,X$4:Z11156,3,FALSE)</f>
        <v>#N/A</v>
      </c>
      <c r="F11155" s="97"/>
      <c r="G11155" s="97"/>
      <c r="H11155" s="116"/>
      <c r="I11155" s="116"/>
      <c r="J11155" s="97"/>
      <c r="AD11155" s="476"/>
      <c r="AI11155" s="473"/>
    </row>
    <row r="11156" spans="1:35" s="4" customFormat="1" x14ac:dyDescent="0.25">
      <c r="A11156" s="408">
        <f t="shared" si="167"/>
        <v>11154</v>
      </c>
      <c r="B11156" s="231"/>
      <c r="C11156" s="96"/>
      <c r="D11156" s="408" t="e">
        <f>VLOOKUP(C11156,X$4:Z11157,2,FALSE)</f>
        <v>#N/A</v>
      </c>
      <c r="E11156" s="408" t="e">
        <f>VLOOKUP(C11156,X$4:Z11157,3,FALSE)</f>
        <v>#N/A</v>
      </c>
      <c r="F11156" s="97"/>
      <c r="G11156" s="97"/>
      <c r="H11156" s="116"/>
      <c r="I11156" s="116"/>
      <c r="J11156" s="97"/>
      <c r="AD11156" s="476"/>
      <c r="AI11156" s="473"/>
    </row>
    <row r="11157" spans="1:35" s="4" customFormat="1" x14ac:dyDescent="0.25">
      <c r="A11157" s="408">
        <f t="shared" si="167"/>
        <v>11155</v>
      </c>
      <c r="B11157" s="231"/>
      <c r="C11157" s="96"/>
      <c r="D11157" s="408" t="e">
        <f>VLOOKUP(C11157,X$4:Z11158,2,FALSE)</f>
        <v>#N/A</v>
      </c>
      <c r="E11157" s="408" t="e">
        <f>VLOOKUP(C11157,X$4:Z11158,3,FALSE)</f>
        <v>#N/A</v>
      </c>
      <c r="F11157" s="97"/>
      <c r="G11157" s="97"/>
      <c r="H11157" s="116"/>
      <c r="I11157" s="116"/>
      <c r="J11157" s="97"/>
      <c r="AD11157" s="476"/>
      <c r="AI11157" s="473"/>
    </row>
    <row r="11158" spans="1:35" s="4" customFormat="1" x14ac:dyDescent="0.25">
      <c r="A11158" s="408">
        <f t="shared" si="167"/>
        <v>11156</v>
      </c>
      <c r="B11158" s="231"/>
      <c r="C11158" s="96"/>
      <c r="D11158" s="408" t="e">
        <f>VLOOKUP(C11158,X$4:Z11159,2,FALSE)</f>
        <v>#N/A</v>
      </c>
      <c r="E11158" s="408" t="e">
        <f>VLOOKUP(C11158,X$4:Z11159,3,FALSE)</f>
        <v>#N/A</v>
      </c>
      <c r="F11158" s="97"/>
      <c r="G11158" s="97"/>
      <c r="H11158" s="116"/>
      <c r="I11158" s="116"/>
      <c r="J11158" s="97"/>
      <c r="AD11158" s="476"/>
      <c r="AI11158" s="473"/>
    </row>
    <row r="11159" spans="1:35" s="4" customFormat="1" x14ac:dyDescent="0.25">
      <c r="A11159" s="408">
        <f t="shared" si="167"/>
        <v>11157</v>
      </c>
      <c r="B11159" s="231"/>
      <c r="C11159" s="96"/>
      <c r="D11159" s="408" t="e">
        <f>VLOOKUP(C11159,X$4:Z11160,2,FALSE)</f>
        <v>#N/A</v>
      </c>
      <c r="E11159" s="408" t="e">
        <f>VLOOKUP(C11159,X$4:Z11160,3,FALSE)</f>
        <v>#N/A</v>
      </c>
      <c r="F11159" s="97"/>
      <c r="G11159" s="97"/>
      <c r="H11159" s="116"/>
      <c r="I11159" s="116"/>
      <c r="J11159" s="97"/>
      <c r="AD11159" s="476"/>
      <c r="AI11159" s="473"/>
    </row>
    <row r="11160" spans="1:35" s="4" customFormat="1" x14ac:dyDescent="0.25">
      <c r="A11160" s="408">
        <f t="shared" si="167"/>
        <v>11158</v>
      </c>
      <c r="B11160" s="231"/>
      <c r="C11160" s="96"/>
      <c r="D11160" s="408" t="e">
        <f>VLOOKUP(C11160,X$4:Z11161,2,FALSE)</f>
        <v>#N/A</v>
      </c>
      <c r="E11160" s="408" t="e">
        <f>VLOOKUP(C11160,X$4:Z11161,3,FALSE)</f>
        <v>#N/A</v>
      </c>
      <c r="F11160" s="97"/>
      <c r="G11160" s="97"/>
      <c r="H11160" s="116"/>
      <c r="I11160" s="116"/>
      <c r="J11160" s="97"/>
      <c r="AD11160" s="476"/>
      <c r="AI11160" s="473"/>
    </row>
    <row r="11161" spans="1:35" s="4" customFormat="1" x14ac:dyDescent="0.25">
      <c r="A11161" s="408">
        <f t="shared" si="167"/>
        <v>11159</v>
      </c>
      <c r="B11161" s="231"/>
      <c r="C11161" s="96"/>
      <c r="D11161" s="408" t="e">
        <f>VLOOKUP(C11161,X$4:Z11162,2,FALSE)</f>
        <v>#N/A</v>
      </c>
      <c r="E11161" s="408" t="e">
        <f>VLOOKUP(C11161,X$4:Z11162,3,FALSE)</f>
        <v>#N/A</v>
      </c>
      <c r="F11161" s="97"/>
      <c r="G11161" s="97"/>
      <c r="H11161" s="116"/>
      <c r="I11161" s="116"/>
      <c r="J11161" s="97"/>
      <c r="AD11161" s="476"/>
      <c r="AI11161" s="473"/>
    </row>
    <row r="11162" spans="1:35" s="4" customFormat="1" x14ac:dyDescent="0.25">
      <c r="A11162" s="408">
        <f t="shared" si="167"/>
        <v>11160</v>
      </c>
      <c r="B11162" s="231"/>
      <c r="C11162" s="96"/>
      <c r="D11162" s="408" t="e">
        <f>VLOOKUP(C11162,X$4:Z11163,2,FALSE)</f>
        <v>#N/A</v>
      </c>
      <c r="E11162" s="408" t="e">
        <f>VLOOKUP(C11162,X$4:Z11163,3,FALSE)</f>
        <v>#N/A</v>
      </c>
      <c r="F11162" s="97"/>
      <c r="G11162" s="97"/>
      <c r="H11162" s="116"/>
      <c r="I11162" s="116"/>
      <c r="J11162" s="97"/>
      <c r="AD11162" s="476"/>
      <c r="AI11162" s="473"/>
    </row>
    <row r="11163" spans="1:35" s="4" customFormat="1" x14ac:dyDescent="0.25">
      <c r="A11163" s="408">
        <f t="shared" si="167"/>
        <v>11161</v>
      </c>
      <c r="B11163" s="231"/>
      <c r="C11163" s="96"/>
      <c r="D11163" s="408" t="e">
        <f>VLOOKUP(C11163,X$4:Z11164,2,FALSE)</f>
        <v>#N/A</v>
      </c>
      <c r="E11163" s="408" t="e">
        <f>VLOOKUP(C11163,X$4:Z11164,3,FALSE)</f>
        <v>#N/A</v>
      </c>
      <c r="F11163" s="97"/>
      <c r="G11163" s="97"/>
      <c r="H11163" s="116"/>
      <c r="I11163" s="116"/>
      <c r="J11163" s="97"/>
      <c r="AD11163" s="476"/>
      <c r="AI11163" s="473"/>
    </row>
    <row r="11164" spans="1:35" s="4" customFormat="1" x14ac:dyDescent="0.25">
      <c r="A11164" s="408">
        <f t="shared" si="167"/>
        <v>11162</v>
      </c>
      <c r="B11164" s="231"/>
      <c r="C11164" s="96"/>
      <c r="D11164" s="408" t="e">
        <f>VLOOKUP(C11164,X$4:Z11165,2,FALSE)</f>
        <v>#N/A</v>
      </c>
      <c r="E11164" s="408" t="e">
        <f>VLOOKUP(C11164,X$4:Z11165,3,FALSE)</f>
        <v>#N/A</v>
      </c>
      <c r="F11164" s="97"/>
      <c r="G11164" s="97"/>
      <c r="H11164" s="116"/>
      <c r="I11164" s="116"/>
      <c r="J11164" s="97"/>
      <c r="AD11164" s="476"/>
      <c r="AI11164" s="473"/>
    </row>
    <row r="11165" spans="1:35" s="4" customFormat="1" x14ac:dyDescent="0.25">
      <c r="A11165" s="408">
        <f t="shared" si="167"/>
        <v>11163</v>
      </c>
      <c r="B11165" s="231"/>
      <c r="C11165" s="96"/>
      <c r="D11165" s="408" t="e">
        <f>VLOOKUP(C11165,X$4:Z11166,2,FALSE)</f>
        <v>#N/A</v>
      </c>
      <c r="E11165" s="408" t="e">
        <f>VLOOKUP(C11165,X$4:Z11166,3,FALSE)</f>
        <v>#N/A</v>
      </c>
      <c r="F11165" s="97"/>
      <c r="G11165" s="97"/>
      <c r="H11165" s="116"/>
      <c r="I11165" s="116"/>
      <c r="J11165" s="97"/>
      <c r="AD11165" s="476"/>
      <c r="AI11165" s="473"/>
    </row>
    <row r="11166" spans="1:35" s="4" customFormat="1" x14ac:dyDescent="0.25">
      <c r="A11166" s="408">
        <f t="shared" si="167"/>
        <v>11164</v>
      </c>
      <c r="B11166" s="231"/>
      <c r="C11166" s="96"/>
      <c r="D11166" s="408" t="e">
        <f>VLOOKUP(C11166,X$4:Z11167,2,FALSE)</f>
        <v>#N/A</v>
      </c>
      <c r="E11166" s="408" t="e">
        <f>VLOOKUP(C11166,X$4:Z11167,3,FALSE)</f>
        <v>#N/A</v>
      </c>
      <c r="F11166" s="97"/>
      <c r="G11166" s="97"/>
      <c r="H11166" s="116"/>
      <c r="I11166" s="116"/>
      <c r="J11166" s="97"/>
      <c r="AD11166" s="476"/>
      <c r="AI11166" s="473"/>
    </row>
    <row r="11167" spans="1:35" s="4" customFormat="1" x14ac:dyDescent="0.25">
      <c r="A11167" s="408">
        <f t="shared" si="167"/>
        <v>11165</v>
      </c>
      <c r="B11167" s="231"/>
      <c r="C11167" s="96"/>
      <c r="D11167" s="408" t="e">
        <f>VLOOKUP(C11167,X$4:Z11168,2,FALSE)</f>
        <v>#N/A</v>
      </c>
      <c r="E11167" s="408" t="e">
        <f>VLOOKUP(C11167,X$4:Z11168,3,FALSE)</f>
        <v>#N/A</v>
      </c>
      <c r="F11167" s="97"/>
      <c r="G11167" s="97"/>
      <c r="H11167" s="116"/>
      <c r="I11167" s="116"/>
      <c r="J11167" s="97"/>
      <c r="AD11167" s="476"/>
      <c r="AI11167" s="473"/>
    </row>
    <row r="11168" spans="1:35" s="4" customFormat="1" x14ac:dyDescent="0.25">
      <c r="A11168" s="408">
        <f t="shared" si="167"/>
        <v>11166</v>
      </c>
      <c r="B11168" s="231"/>
      <c r="C11168" s="96"/>
      <c r="D11168" s="408" t="e">
        <f>VLOOKUP(C11168,X$4:Z11169,2,FALSE)</f>
        <v>#N/A</v>
      </c>
      <c r="E11168" s="408" t="e">
        <f>VLOOKUP(C11168,X$4:Z11169,3,FALSE)</f>
        <v>#N/A</v>
      </c>
      <c r="F11168" s="97"/>
      <c r="G11168" s="97"/>
      <c r="H11168" s="116"/>
      <c r="I11168" s="116"/>
      <c r="J11168" s="97"/>
      <c r="AD11168" s="476"/>
      <c r="AI11168" s="473"/>
    </row>
    <row r="11169" spans="1:35" s="4" customFormat="1" x14ac:dyDescent="0.25">
      <c r="A11169" s="408">
        <f t="shared" si="167"/>
        <v>11167</v>
      </c>
      <c r="B11169" s="231"/>
      <c r="C11169" s="96"/>
      <c r="D11169" s="408" t="e">
        <f>VLOOKUP(C11169,X$4:Z11170,2,FALSE)</f>
        <v>#N/A</v>
      </c>
      <c r="E11169" s="408" t="e">
        <f>VLOOKUP(C11169,X$4:Z11170,3,FALSE)</f>
        <v>#N/A</v>
      </c>
      <c r="F11169" s="97"/>
      <c r="G11169" s="97"/>
      <c r="H11169" s="116"/>
      <c r="I11169" s="116"/>
      <c r="J11169" s="97"/>
      <c r="AD11169" s="476"/>
      <c r="AI11169" s="473"/>
    </row>
    <row r="11170" spans="1:35" s="4" customFormat="1" x14ac:dyDescent="0.25">
      <c r="A11170" s="408">
        <f t="shared" si="167"/>
        <v>11168</v>
      </c>
      <c r="B11170" s="231"/>
      <c r="C11170" s="96"/>
      <c r="D11170" s="408" t="e">
        <f>VLOOKUP(C11170,X$4:Z11171,2,FALSE)</f>
        <v>#N/A</v>
      </c>
      <c r="E11170" s="408" t="e">
        <f>VLOOKUP(C11170,X$4:Z11171,3,FALSE)</f>
        <v>#N/A</v>
      </c>
      <c r="F11170" s="97"/>
      <c r="G11170" s="97"/>
      <c r="H11170" s="116"/>
      <c r="I11170" s="116"/>
      <c r="J11170" s="97"/>
      <c r="AD11170" s="476"/>
      <c r="AI11170" s="473"/>
    </row>
    <row r="11171" spans="1:35" s="4" customFormat="1" x14ac:dyDescent="0.25">
      <c r="A11171" s="408">
        <f t="shared" si="167"/>
        <v>11169</v>
      </c>
      <c r="B11171" s="231"/>
      <c r="C11171" s="96"/>
      <c r="D11171" s="408" t="e">
        <f>VLOOKUP(C11171,X$4:Z11172,2,FALSE)</f>
        <v>#N/A</v>
      </c>
      <c r="E11171" s="408" t="e">
        <f>VLOOKUP(C11171,X$4:Z11172,3,FALSE)</f>
        <v>#N/A</v>
      </c>
      <c r="F11171" s="97"/>
      <c r="G11171" s="97"/>
      <c r="H11171" s="116"/>
      <c r="I11171" s="116"/>
      <c r="J11171" s="97"/>
      <c r="AD11171" s="476"/>
      <c r="AI11171" s="473"/>
    </row>
    <row r="11172" spans="1:35" s="4" customFormat="1" x14ac:dyDescent="0.25">
      <c r="A11172" s="408">
        <f t="shared" ref="A11172:A11235" si="168">ROW()-2</f>
        <v>11170</v>
      </c>
      <c r="B11172" s="231"/>
      <c r="C11172" s="96"/>
      <c r="D11172" s="408" t="e">
        <f>VLOOKUP(C11172,X$4:Z11173,2,FALSE)</f>
        <v>#N/A</v>
      </c>
      <c r="E11172" s="408" t="e">
        <f>VLOOKUP(C11172,X$4:Z11173,3,FALSE)</f>
        <v>#N/A</v>
      </c>
      <c r="F11172" s="97"/>
      <c r="G11172" s="97"/>
      <c r="H11172" s="116"/>
      <c r="I11172" s="116"/>
      <c r="J11172" s="97"/>
      <c r="AD11172" s="476"/>
      <c r="AI11172" s="473"/>
    </row>
    <row r="11173" spans="1:35" s="4" customFormat="1" x14ac:dyDescent="0.25">
      <c r="A11173" s="408">
        <f t="shared" si="168"/>
        <v>11171</v>
      </c>
      <c r="B11173" s="231"/>
      <c r="C11173" s="96"/>
      <c r="D11173" s="408" t="e">
        <f>VLOOKUP(C11173,X$4:Z11174,2,FALSE)</f>
        <v>#N/A</v>
      </c>
      <c r="E11173" s="408" t="e">
        <f>VLOOKUP(C11173,X$4:Z11174,3,FALSE)</f>
        <v>#N/A</v>
      </c>
      <c r="F11173" s="97"/>
      <c r="G11173" s="97"/>
      <c r="H11173" s="116"/>
      <c r="I11173" s="116"/>
      <c r="J11173" s="97"/>
      <c r="AD11173" s="476"/>
      <c r="AI11173" s="473"/>
    </row>
    <row r="11174" spans="1:35" s="4" customFormat="1" x14ac:dyDescent="0.25">
      <c r="A11174" s="408">
        <f t="shared" si="168"/>
        <v>11172</v>
      </c>
      <c r="B11174" s="231"/>
      <c r="C11174" s="96"/>
      <c r="D11174" s="408" t="e">
        <f>VLOOKUP(C11174,X$4:Z11175,2,FALSE)</f>
        <v>#N/A</v>
      </c>
      <c r="E11174" s="408" t="e">
        <f>VLOOKUP(C11174,X$4:Z11175,3,FALSE)</f>
        <v>#N/A</v>
      </c>
      <c r="F11174" s="97"/>
      <c r="G11174" s="97"/>
      <c r="H11174" s="116"/>
      <c r="I11174" s="116"/>
      <c r="J11174" s="97"/>
      <c r="AD11174" s="476"/>
      <c r="AI11174" s="473"/>
    </row>
    <row r="11175" spans="1:35" s="4" customFormat="1" x14ac:dyDescent="0.25">
      <c r="A11175" s="408">
        <f t="shared" si="168"/>
        <v>11173</v>
      </c>
      <c r="B11175" s="231"/>
      <c r="C11175" s="96"/>
      <c r="D11175" s="408" t="e">
        <f>VLOOKUP(C11175,X$4:Z11176,2,FALSE)</f>
        <v>#N/A</v>
      </c>
      <c r="E11175" s="408" t="e">
        <f>VLOOKUP(C11175,X$4:Z11176,3,FALSE)</f>
        <v>#N/A</v>
      </c>
      <c r="F11175" s="97"/>
      <c r="G11175" s="97"/>
      <c r="H11175" s="116"/>
      <c r="I11175" s="116"/>
      <c r="J11175" s="97"/>
      <c r="AD11175" s="476"/>
      <c r="AI11175" s="473"/>
    </row>
    <row r="11176" spans="1:35" s="4" customFormat="1" x14ac:dyDescent="0.25">
      <c r="A11176" s="408">
        <f t="shared" si="168"/>
        <v>11174</v>
      </c>
      <c r="B11176" s="231"/>
      <c r="C11176" s="96"/>
      <c r="D11176" s="408" t="e">
        <f>VLOOKUP(C11176,X$4:Z11177,2,FALSE)</f>
        <v>#N/A</v>
      </c>
      <c r="E11176" s="408" t="e">
        <f>VLOOKUP(C11176,X$4:Z11177,3,FALSE)</f>
        <v>#N/A</v>
      </c>
      <c r="F11176" s="97"/>
      <c r="G11176" s="97"/>
      <c r="H11176" s="116"/>
      <c r="I11176" s="116"/>
      <c r="J11176" s="97"/>
      <c r="AD11176" s="476"/>
      <c r="AI11176" s="473"/>
    </row>
    <row r="11177" spans="1:35" s="4" customFormat="1" x14ac:dyDescent="0.25">
      <c r="A11177" s="408">
        <f t="shared" si="168"/>
        <v>11175</v>
      </c>
      <c r="B11177" s="231"/>
      <c r="C11177" s="96"/>
      <c r="D11177" s="408" t="e">
        <f>VLOOKUP(C11177,X$4:Z11178,2,FALSE)</f>
        <v>#N/A</v>
      </c>
      <c r="E11177" s="408" t="e">
        <f>VLOOKUP(C11177,X$4:Z11178,3,FALSE)</f>
        <v>#N/A</v>
      </c>
      <c r="F11177" s="97"/>
      <c r="G11177" s="97"/>
      <c r="H11177" s="116"/>
      <c r="I11177" s="116"/>
      <c r="J11177" s="97"/>
      <c r="AD11177" s="476"/>
      <c r="AI11177" s="473"/>
    </row>
    <row r="11178" spans="1:35" s="4" customFormat="1" x14ac:dyDescent="0.25">
      <c r="A11178" s="408">
        <f t="shared" si="168"/>
        <v>11176</v>
      </c>
      <c r="B11178" s="231"/>
      <c r="C11178" s="96"/>
      <c r="D11178" s="408" t="e">
        <f>VLOOKUP(C11178,X$4:Z11179,2,FALSE)</f>
        <v>#N/A</v>
      </c>
      <c r="E11178" s="408" t="e">
        <f>VLOOKUP(C11178,X$4:Z11179,3,FALSE)</f>
        <v>#N/A</v>
      </c>
      <c r="F11178" s="97"/>
      <c r="G11178" s="97"/>
      <c r="H11178" s="116"/>
      <c r="I11178" s="116"/>
      <c r="J11178" s="97"/>
      <c r="AD11178" s="476"/>
      <c r="AI11178" s="473"/>
    </row>
    <row r="11179" spans="1:35" s="4" customFormat="1" x14ac:dyDescent="0.25">
      <c r="A11179" s="408">
        <f t="shared" si="168"/>
        <v>11177</v>
      </c>
      <c r="B11179" s="231"/>
      <c r="C11179" s="96"/>
      <c r="D11179" s="408" t="e">
        <f>VLOOKUP(C11179,X$4:Z11180,2,FALSE)</f>
        <v>#N/A</v>
      </c>
      <c r="E11179" s="408" t="e">
        <f>VLOOKUP(C11179,X$4:Z11180,3,FALSE)</f>
        <v>#N/A</v>
      </c>
      <c r="F11179" s="97"/>
      <c r="G11179" s="97"/>
      <c r="H11179" s="116"/>
      <c r="I11179" s="116"/>
      <c r="J11179" s="97"/>
      <c r="AD11179" s="476"/>
      <c r="AI11179" s="473"/>
    </row>
    <row r="11180" spans="1:35" s="4" customFormat="1" x14ac:dyDescent="0.25">
      <c r="A11180" s="408">
        <f t="shared" si="168"/>
        <v>11178</v>
      </c>
      <c r="B11180" s="231"/>
      <c r="C11180" s="96"/>
      <c r="D11180" s="408" t="e">
        <f>VLOOKUP(C11180,X$4:Z11181,2,FALSE)</f>
        <v>#N/A</v>
      </c>
      <c r="E11180" s="408" t="e">
        <f>VLOOKUP(C11180,X$4:Z11181,3,FALSE)</f>
        <v>#N/A</v>
      </c>
      <c r="F11180" s="97"/>
      <c r="G11180" s="97"/>
      <c r="H11180" s="116"/>
      <c r="I11180" s="116"/>
      <c r="J11180" s="97"/>
      <c r="AD11180" s="476"/>
      <c r="AI11180" s="473"/>
    </row>
    <row r="11181" spans="1:35" s="4" customFormat="1" x14ac:dyDescent="0.25">
      <c r="A11181" s="408">
        <f t="shared" si="168"/>
        <v>11179</v>
      </c>
      <c r="B11181" s="231"/>
      <c r="C11181" s="96"/>
      <c r="D11181" s="408" t="e">
        <f>VLOOKUP(C11181,X$4:Z11182,2,FALSE)</f>
        <v>#N/A</v>
      </c>
      <c r="E11181" s="408" t="e">
        <f>VLOOKUP(C11181,X$4:Z11182,3,FALSE)</f>
        <v>#N/A</v>
      </c>
      <c r="F11181" s="97"/>
      <c r="G11181" s="97"/>
      <c r="H11181" s="116"/>
      <c r="I11181" s="116"/>
      <c r="J11181" s="97"/>
      <c r="AD11181" s="476"/>
      <c r="AI11181" s="473"/>
    </row>
    <row r="11182" spans="1:35" s="4" customFormat="1" x14ac:dyDescent="0.25">
      <c r="A11182" s="408">
        <f t="shared" si="168"/>
        <v>11180</v>
      </c>
      <c r="B11182" s="231"/>
      <c r="C11182" s="96"/>
      <c r="D11182" s="408" t="e">
        <f>VLOOKUP(C11182,X$4:Z11183,2,FALSE)</f>
        <v>#N/A</v>
      </c>
      <c r="E11182" s="408" t="e">
        <f>VLOOKUP(C11182,X$4:Z11183,3,FALSE)</f>
        <v>#N/A</v>
      </c>
      <c r="F11182" s="97"/>
      <c r="G11182" s="97"/>
      <c r="H11182" s="116"/>
      <c r="I11182" s="116"/>
      <c r="J11182" s="97"/>
      <c r="AD11182" s="476"/>
      <c r="AI11182" s="473"/>
    </row>
    <row r="11183" spans="1:35" s="4" customFormat="1" x14ac:dyDescent="0.25">
      <c r="A11183" s="408">
        <f t="shared" si="168"/>
        <v>11181</v>
      </c>
      <c r="B11183" s="231"/>
      <c r="C11183" s="96"/>
      <c r="D11183" s="408" t="e">
        <f>VLOOKUP(C11183,X$4:Z11184,2,FALSE)</f>
        <v>#N/A</v>
      </c>
      <c r="E11183" s="408" t="e">
        <f>VLOOKUP(C11183,X$4:Z11184,3,FALSE)</f>
        <v>#N/A</v>
      </c>
      <c r="F11183" s="97"/>
      <c r="G11183" s="97"/>
      <c r="H11183" s="116"/>
      <c r="I11183" s="116"/>
      <c r="J11183" s="97"/>
      <c r="AD11183" s="476"/>
      <c r="AI11183" s="473"/>
    </row>
    <row r="11184" spans="1:35" s="4" customFormat="1" x14ac:dyDescent="0.25">
      <c r="A11184" s="408">
        <f t="shared" si="168"/>
        <v>11182</v>
      </c>
      <c r="B11184" s="231"/>
      <c r="C11184" s="96"/>
      <c r="D11184" s="408" t="e">
        <f>VLOOKUP(C11184,X$4:Z11185,2,FALSE)</f>
        <v>#N/A</v>
      </c>
      <c r="E11184" s="408" t="e">
        <f>VLOOKUP(C11184,X$4:Z11185,3,FALSE)</f>
        <v>#N/A</v>
      </c>
      <c r="F11184" s="97"/>
      <c r="G11184" s="97"/>
      <c r="H11184" s="116"/>
      <c r="I11184" s="116"/>
      <c r="J11184" s="97"/>
      <c r="AD11184" s="476"/>
      <c r="AI11184" s="473"/>
    </row>
    <row r="11185" spans="1:35" s="4" customFormat="1" x14ac:dyDescent="0.25">
      <c r="A11185" s="408">
        <f t="shared" si="168"/>
        <v>11183</v>
      </c>
      <c r="B11185" s="231"/>
      <c r="C11185" s="96"/>
      <c r="D11185" s="408" t="e">
        <f>VLOOKUP(C11185,X$4:Z11186,2,FALSE)</f>
        <v>#N/A</v>
      </c>
      <c r="E11185" s="408" t="e">
        <f>VLOOKUP(C11185,X$4:Z11186,3,FALSE)</f>
        <v>#N/A</v>
      </c>
      <c r="F11185" s="97"/>
      <c r="G11185" s="97"/>
      <c r="H11185" s="116"/>
      <c r="I11185" s="116"/>
      <c r="J11185" s="97"/>
      <c r="AD11185" s="476"/>
      <c r="AI11185" s="473"/>
    </row>
    <row r="11186" spans="1:35" s="4" customFormat="1" x14ac:dyDescent="0.25">
      <c r="A11186" s="408">
        <f t="shared" si="168"/>
        <v>11184</v>
      </c>
      <c r="B11186" s="231"/>
      <c r="C11186" s="96"/>
      <c r="D11186" s="408" t="e">
        <f>VLOOKUP(C11186,X$4:Z11187,2,FALSE)</f>
        <v>#N/A</v>
      </c>
      <c r="E11186" s="408" t="e">
        <f>VLOOKUP(C11186,X$4:Z11187,3,FALSE)</f>
        <v>#N/A</v>
      </c>
      <c r="F11186" s="97"/>
      <c r="G11186" s="97"/>
      <c r="H11186" s="116"/>
      <c r="I11186" s="116"/>
      <c r="J11186" s="97"/>
      <c r="AD11186" s="476"/>
      <c r="AI11186" s="473"/>
    </row>
    <row r="11187" spans="1:35" s="4" customFormat="1" x14ac:dyDescent="0.25">
      <c r="A11187" s="408">
        <f t="shared" si="168"/>
        <v>11185</v>
      </c>
      <c r="B11187" s="231"/>
      <c r="C11187" s="96"/>
      <c r="D11187" s="408" t="e">
        <f>VLOOKUP(C11187,X$4:Z11188,2,FALSE)</f>
        <v>#N/A</v>
      </c>
      <c r="E11187" s="408" t="e">
        <f>VLOOKUP(C11187,X$4:Z11188,3,FALSE)</f>
        <v>#N/A</v>
      </c>
      <c r="F11187" s="97"/>
      <c r="G11187" s="97"/>
      <c r="H11187" s="116"/>
      <c r="I11187" s="116"/>
      <c r="J11187" s="97"/>
      <c r="AD11187" s="476"/>
      <c r="AI11187" s="473"/>
    </row>
    <row r="11188" spans="1:35" s="4" customFormat="1" x14ac:dyDescent="0.25">
      <c r="A11188" s="408">
        <f t="shared" si="168"/>
        <v>11186</v>
      </c>
      <c r="B11188" s="231"/>
      <c r="C11188" s="96"/>
      <c r="D11188" s="408" t="e">
        <f>VLOOKUP(C11188,X$4:Z11189,2,FALSE)</f>
        <v>#N/A</v>
      </c>
      <c r="E11188" s="408" t="e">
        <f>VLOOKUP(C11188,X$4:Z11189,3,FALSE)</f>
        <v>#N/A</v>
      </c>
      <c r="F11188" s="97"/>
      <c r="G11188" s="97"/>
      <c r="H11188" s="116"/>
      <c r="I11188" s="116"/>
      <c r="J11188" s="97"/>
      <c r="AD11188" s="476"/>
      <c r="AI11188" s="473"/>
    </row>
    <row r="11189" spans="1:35" s="4" customFormat="1" x14ac:dyDescent="0.25">
      <c r="A11189" s="408">
        <f t="shared" si="168"/>
        <v>11187</v>
      </c>
      <c r="B11189" s="231"/>
      <c r="C11189" s="96"/>
      <c r="D11189" s="408" t="e">
        <f>VLOOKUP(C11189,X$4:Z11190,2,FALSE)</f>
        <v>#N/A</v>
      </c>
      <c r="E11189" s="408" t="e">
        <f>VLOOKUP(C11189,X$4:Z11190,3,FALSE)</f>
        <v>#N/A</v>
      </c>
      <c r="F11189" s="97"/>
      <c r="G11189" s="97"/>
      <c r="H11189" s="116"/>
      <c r="I11189" s="116"/>
      <c r="J11189" s="97"/>
      <c r="AD11189" s="476"/>
      <c r="AI11189" s="473"/>
    </row>
    <row r="11190" spans="1:35" s="4" customFormat="1" x14ac:dyDescent="0.25">
      <c r="A11190" s="408">
        <f t="shared" si="168"/>
        <v>11188</v>
      </c>
      <c r="B11190" s="231"/>
      <c r="C11190" s="96"/>
      <c r="D11190" s="408" t="e">
        <f>VLOOKUP(C11190,X$4:Z11191,2,FALSE)</f>
        <v>#N/A</v>
      </c>
      <c r="E11190" s="408" t="e">
        <f>VLOOKUP(C11190,X$4:Z11191,3,FALSE)</f>
        <v>#N/A</v>
      </c>
      <c r="F11190" s="97"/>
      <c r="G11190" s="97"/>
      <c r="H11190" s="116"/>
      <c r="I11190" s="116"/>
      <c r="J11190" s="97"/>
      <c r="AD11190" s="476"/>
      <c r="AI11190" s="473"/>
    </row>
    <row r="11191" spans="1:35" s="4" customFormat="1" x14ac:dyDescent="0.25">
      <c r="A11191" s="408">
        <f t="shared" si="168"/>
        <v>11189</v>
      </c>
      <c r="B11191" s="231"/>
      <c r="C11191" s="96"/>
      <c r="D11191" s="408" t="e">
        <f>VLOOKUP(C11191,X$4:Z11192,2,FALSE)</f>
        <v>#N/A</v>
      </c>
      <c r="E11191" s="408" t="e">
        <f>VLOOKUP(C11191,X$4:Z11192,3,FALSE)</f>
        <v>#N/A</v>
      </c>
      <c r="F11191" s="97"/>
      <c r="G11191" s="97"/>
      <c r="H11191" s="116"/>
      <c r="I11191" s="116"/>
      <c r="J11191" s="97"/>
      <c r="AD11191" s="476"/>
      <c r="AI11191" s="473"/>
    </row>
    <row r="11192" spans="1:35" s="4" customFormat="1" x14ac:dyDescent="0.25">
      <c r="A11192" s="408">
        <f t="shared" si="168"/>
        <v>11190</v>
      </c>
      <c r="B11192" s="231"/>
      <c r="C11192" s="96"/>
      <c r="D11192" s="408" t="e">
        <f>VLOOKUP(C11192,X$4:Z11193,2,FALSE)</f>
        <v>#N/A</v>
      </c>
      <c r="E11192" s="408" t="e">
        <f>VLOOKUP(C11192,X$4:Z11193,3,FALSE)</f>
        <v>#N/A</v>
      </c>
      <c r="F11192" s="97"/>
      <c r="G11192" s="97"/>
      <c r="H11192" s="116"/>
      <c r="I11192" s="116"/>
      <c r="J11192" s="97"/>
      <c r="AD11192" s="476"/>
      <c r="AI11192" s="473"/>
    </row>
    <row r="11193" spans="1:35" s="4" customFormat="1" x14ac:dyDescent="0.25">
      <c r="A11193" s="408">
        <f t="shared" si="168"/>
        <v>11191</v>
      </c>
      <c r="B11193" s="231"/>
      <c r="C11193" s="96"/>
      <c r="D11193" s="408" t="e">
        <f>VLOOKUP(C11193,X$4:Z11194,2,FALSE)</f>
        <v>#N/A</v>
      </c>
      <c r="E11193" s="408" t="e">
        <f>VLOOKUP(C11193,X$4:Z11194,3,FALSE)</f>
        <v>#N/A</v>
      </c>
      <c r="F11193" s="97"/>
      <c r="G11193" s="97"/>
      <c r="H11193" s="116"/>
      <c r="I11193" s="116"/>
      <c r="J11193" s="97"/>
      <c r="AD11193" s="476"/>
      <c r="AI11193" s="473"/>
    </row>
    <row r="11194" spans="1:35" s="4" customFormat="1" x14ac:dyDescent="0.25">
      <c r="A11194" s="408">
        <f t="shared" si="168"/>
        <v>11192</v>
      </c>
      <c r="B11194" s="231"/>
      <c r="C11194" s="96"/>
      <c r="D11194" s="408" t="e">
        <f>VLOOKUP(C11194,X$4:Z11195,2,FALSE)</f>
        <v>#N/A</v>
      </c>
      <c r="E11194" s="408" t="e">
        <f>VLOOKUP(C11194,X$4:Z11195,3,FALSE)</f>
        <v>#N/A</v>
      </c>
      <c r="F11194" s="97"/>
      <c r="G11194" s="97"/>
      <c r="H11194" s="116"/>
      <c r="I11194" s="116"/>
      <c r="J11194" s="97"/>
      <c r="AD11194" s="476"/>
      <c r="AI11194" s="473"/>
    </row>
    <row r="11195" spans="1:35" s="4" customFormat="1" x14ac:dyDescent="0.25">
      <c r="A11195" s="408">
        <f t="shared" si="168"/>
        <v>11193</v>
      </c>
      <c r="B11195" s="231"/>
      <c r="C11195" s="96"/>
      <c r="D11195" s="408" t="e">
        <f>VLOOKUP(C11195,X$4:Z11196,2,FALSE)</f>
        <v>#N/A</v>
      </c>
      <c r="E11195" s="408" t="e">
        <f>VLOOKUP(C11195,X$4:Z11196,3,FALSE)</f>
        <v>#N/A</v>
      </c>
      <c r="F11195" s="97"/>
      <c r="G11195" s="97"/>
      <c r="H11195" s="116"/>
      <c r="I11195" s="116"/>
      <c r="J11195" s="97"/>
      <c r="AD11195" s="476"/>
      <c r="AI11195" s="473"/>
    </row>
    <row r="11196" spans="1:35" s="4" customFormat="1" x14ac:dyDescent="0.25">
      <c r="A11196" s="408">
        <f t="shared" si="168"/>
        <v>11194</v>
      </c>
      <c r="B11196" s="231"/>
      <c r="C11196" s="96"/>
      <c r="D11196" s="408" t="e">
        <f>VLOOKUP(C11196,X$4:Z11197,2,FALSE)</f>
        <v>#N/A</v>
      </c>
      <c r="E11196" s="408" t="e">
        <f>VLOOKUP(C11196,X$4:Z11197,3,FALSE)</f>
        <v>#N/A</v>
      </c>
      <c r="F11196" s="97"/>
      <c r="G11196" s="97"/>
      <c r="H11196" s="116"/>
      <c r="I11196" s="116"/>
      <c r="J11196" s="97"/>
      <c r="AD11196" s="476"/>
      <c r="AI11196" s="473"/>
    </row>
    <row r="11197" spans="1:35" s="4" customFormat="1" x14ac:dyDescent="0.25">
      <c r="A11197" s="408">
        <f t="shared" si="168"/>
        <v>11195</v>
      </c>
      <c r="B11197" s="231"/>
      <c r="C11197" s="96"/>
      <c r="D11197" s="408" t="e">
        <f>VLOOKUP(C11197,X$4:Z11198,2,FALSE)</f>
        <v>#N/A</v>
      </c>
      <c r="E11197" s="408" t="e">
        <f>VLOOKUP(C11197,X$4:Z11198,3,FALSE)</f>
        <v>#N/A</v>
      </c>
      <c r="F11197" s="97"/>
      <c r="G11197" s="97"/>
      <c r="H11197" s="116"/>
      <c r="I11197" s="116"/>
      <c r="J11197" s="97"/>
      <c r="AD11197" s="476"/>
      <c r="AI11197" s="473"/>
    </row>
    <row r="11198" spans="1:35" s="4" customFormat="1" x14ac:dyDescent="0.25">
      <c r="A11198" s="408">
        <f t="shared" si="168"/>
        <v>11196</v>
      </c>
      <c r="B11198" s="231"/>
      <c r="C11198" s="96"/>
      <c r="D11198" s="408" t="e">
        <f>VLOOKUP(C11198,X$4:Z11199,2,FALSE)</f>
        <v>#N/A</v>
      </c>
      <c r="E11198" s="408" t="e">
        <f>VLOOKUP(C11198,X$4:Z11199,3,FALSE)</f>
        <v>#N/A</v>
      </c>
      <c r="F11198" s="97"/>
      <c r="G11198" s="97"/>
      <c r="H11198" s="116"/>
      <c r="I11198" s="116"/>
      <c r="J11198" s="97"/>
      <c r="AD11198" s="476"/>
      <c r="AI11198" s="473"/>
    </row>
    <row r="11199" spans="1:35" s="4" customFormat="1" x14ac:dyDescent="0.25">
      <c r="A11199" s="408">
        <f t="shared" si="168"/>
        <v>11197</v>
      </c>
      <c r="B11199" s="231"/>
      <c r="C11199" s="96"/>
      <c r="D11199" s="408" t="e">
        <f>VLOOKUP(C11199,X$4:Z11200,2,FALSE)</f>
        <v>#N/A</v>
      </c>
      <c r="E11199" s="408" t="e">
        <f>VLOOKUP(C11199,X$4:Z11200,3,FALSE)</f>
        <v>#N/A</v>
      </c>
      <c r="F11199" s="97"/>
      <c r="G11199" s="97"/>
      <c r="H11199" s="116"/>
      <c r="I11199" s="116"/>
      <c r="J11199" s="97"/>
      <c r="AD11199" s="476"/>
      <c r="AI11199" s="473"/>
    </row>
    <row r="11200" spans="1:35" s="4" customFormat="1" x14ac:dyDescent="0.25">
      <c r="A11200" s="408">
        <f t="shared" si="168"/>
        <v>11198</v>
      </c>
      <c r="B11200" s="231"/>
      <c r="C11200" s="96"/>
      <c r="D11200" s="408" t="e">
        <f>VLOOKUP(C11200,X$4:Z11201,2,FALSE)</f>
        <v>#N/A</v>
      </c>
      <c r="E11200" s="408" t="e">
        <f>VLOOKUP(C11200,X$4:Z11201,3,FALSE)</f>
        <v>#N/A</v>
      </c>
      <c r="F11200" s="97"/>
      <c r="G11200" s="97"/>
      <c r="H11200" s="116"/>
      <c r="I11200" s="116"/>
      <c r="J11200" s="97"/>
      <c r="AD11200" s="476"/>
      <c r="AI11200" s="473"/>
    </row>
    <row r="11201" spans="1:35" s="4" customFormat="1" x14ac:dyDescent="0.25">
      <c r="A11201" s="408">
        <f t="shared" si="168"/>
        <v>11199</v>
      </c>
      <c r="B11201" s="231"/>
      <c r="C11201" s="96"/>
      <c r="D11201" s="408" t="e">
        <f>VLOOKUP(C11201,X$4:Z11202,2,FALSE)</f>
        <v>#N/A</v>
      </c>
      <c r="E11201" s="408" t="e">
        <f>VLOOKUP(C11201,X$4:Z11202,3,FALSE)</f>
        <v>#N/A</v>
      </c>
      <c r="F11201" s="97"/>
      <c r="G11201" s="97"/>
      <c r="H11201" s="116"/>
      <c r="I11201" s="116"/>
      <c r="J11201" s="97"/>
      <c r="AD11201" s="476"/>
      <c r="AI11201" s="473"/>
    </row>
    <row r="11202" spans="1:35" s="4" customFormat="1" x14ac:dyDescent="0.25">
      <c r="A11202" s="408">
        <f t="shared" si="168"/>
        <v>11200</v>
      </c>
      <c r="B11202" s="231"/>
      <c r="C11202" s="96"/>
      <c r="D11202" s="408" t="e">
        <f>VLOOKUP(C11202,X$4:Z11203,2,FALSE)</f>
        <v>#N/A</v>
      </c>
      <c r="E11202" s="408" t="e">
        <f>VLOOKUP(C11202,X$4:Z11203,3,FALSE)</f>
        <v>#N/A</v>
      </c>
      <c r="F11202" s="97"/>
      <c r="G11202" s="97"/>
      <c r="H11202" s="116"/>
      <c r="I11202" s="116"/>
      <c r="J11202" s="97"/>
      <c r="AD11202" s="476"/>
      <c r="AI11202" s="473"/>
    </row>
    <row r="11203" spans="1:35" s="4" customFormat="1" x14ac:dyDescent="0.25">
      <c r="A11203" s="408">
        <f t="shared" si="168"/>
        <v>11201</v>
      </c>
      <c r="B11203" s="231"/>
      <c r="C11203" s="96"/>
      <c r="D11203" s="408" t="e">
        <f>VLOOKUP(C11203,X$4:Z11204,2,FALSE)</f>
        <v>#N/A</v>
      </c>
      <c r="E11203" s="408" t="e">
        <f>VLOOKUP(C11203,X$4:Z11204,3,FALSE)</f>
        <v>#N/A</v>
      </c>
      <c r="F11203" s="97"/>
      <c r="G11203" s="97"/>
      <c r="H11203" s="116"/>
      <c r="I11203" s="116"/>
      <c r="J11203" s="97"/>
      <c r="AD11203" s="476"/>
      <c r="AI11203" s="473"/>
    </row>
    <row r="11204" spans="1:35" s="4" customFormat="1" x14ac:dyDescent="0.25">
      <c r="A11204" s="408">
        <f t="shared" si="168"/>
        <v>11202</v>
      </c>
      <c r="B11204" s="231"/>
      <c r="C11204" s="96"/>
      <c r="D11204" s="408" t="e">
        <f>VLOOKUP(C11204,X$4:Z11205,2,FALSE)</f>
        <v>#N/A</v>
      </c>
      <c r="E11204" s="408" t="e">
        <f>VLOOKUP(C11204,X$4:Z11205,3,FALSE)</f>
        <v>#N/A</v>
      </c>
      <c r="F11204" s="97"/>
      <c r="G11204" s="97"/>
      <c r="H11204" s="116"/>
      <c r="I11204" s="116"/>
      <c r="J11204" s="97"/>
      <c r="AD11204" s="476"/>
      <c r="AI11204" s="473"/>
    </row>
    <row r="11205" spans="1:35" s="4" customFormat="1" x14ac:dyDescent="0.25">
      <c r="A11205" s="408">
        <f t="shared" si="168"/>
        <v>11203</v>
      </c>
      <c r="B11205" s="231"/>
      <c r="C11205" s="96"/>
      <c r="D11205" s="408" t="e">
        <f>VLOOKUP(C11205,X$4:Z11206,2,FALSE)</f>
        <v>#N/A</v>
      </c>
      <c r="E11205" s="408" t="e">
        <f>VLOOKUP(C11205,X$4:Z11206,3,FALSE)</f>
        <v>#N/A</v>
      </c>
      <c r="F11205" s="97"/>
      <c r="G11205" s="97"/>
      <c r="H11205" s="116"/>
      <c r="I11205" s="116"/>
      <c r="J11205" s="97"/>
      <c r="AD11205" s="476"/>
      <c r="AI11205" s="473"/>
    </row>
    <row r="11206" spans="1:35" s="4" customFormat="1" x14ac:dyDescent="0.25">
      <c r="A11206" s="408">
        <f t="shared" si="168"/>
        <v>11204</v>
      </c>
      <c r="B11206" s="231"/>
      <c r="C11206" s="96"/>
      <c r="D11206" s="408" t="e">
        <f>VLOOKUP(C11206,X$4:Z11207,2,FALSE)</f>
        <v>#N/A</v>
      </c>
      <c r="E11206" s="408" t="e">
        <f>VLOOKUP(C11206,X$4:Z11207,3,FALSE)</f>
        <v>#N/A</v>
      </c>
      <c r="F11206" s="97"/>
      <c r="G11206" s="97"/>
      <c r="H11206" s="116"/>
      <c r="I11206" s="116"/>
      <c r="J11206" s="97"/>
      <c r="AD11206" s="476"/>
      <c r="AI11206" s="473"/>
    </row>
    <row r="11207" spans="1:35" s="4" customFormat="1" x14ac:dyDescent="0.25">
      <c r="A11207" s="408">
        <f t="shared" si="168"/>
        <v>11205</v>
      </c>
      <c r="B11207" s="231"/>
      <c r="C11207" s="96"/>
      <c r="D11207" s="408" t="e">
        <f>VLOOKUP(C11207,X$4:Z11208,2,FALSE)</f>
        <v>#N/A</v>
      </c>
      <c r="E11207" s="408" t="e">
        <f>VLOOKUP(C11207,X$4:Z11208,3,FALSE)</f>
        <v>#N/A</v>
      </c>
      <c r="F11207" s="97"/>
      <c r="G11207" s="97"/>
      <c r="H11207" s="116"/>
      <c r="I11207" s="116"/>
      <c r="J11207" s="97"/>
      <c r="AD11207" s="476"/>
      <c r="AI11207" s="473"/>
    </row>
    <row r="11208" spans="1:35" s="4" customFormat="1" x14ac:dyDescent="0.25">
      <c r="A11208" s="408">
        <f t="shared" si="168"/>
        <v>11206</v>
      </c>
      <c r="B11208" s="231"/>
      <c r="C11208" s="96"/>
      <c r="D11208" s="408" t="e">
        <f>VLOOKUP(C11208,X$4:Z11209,2,FALSE)</f>
        <v>#N/A</v>
      </c>
      <c r="E11208" s="408" t="e">
        <f>VLOOKUP(C11208,X$4:Z11209,3,FALSE)</f>
        <v>#N/A</v>
      </c>
      <c r="F11208" s="97"/>
      <c r="G11208" s="97"/>
      <c r="H11208" s="116"/>
      <c r="I11208" s="116"/>
      <c r="J11208" s="97"/>
      <c r="AD11208" s="476"/>
      <c r="AI11208" s="473"/>
    </row>
    <row r="11209" spans="1:35" s="4" customFormat="1" x14ac:dyDescent="0.25">
      <c r="A11209" s="408">
        <f t="shared" si="168"/>
        <v>11207</v>
      </c>
      <c r="B11209" s="231"/>
      <c r="C11209" s="96"/>
      <c r="D11209" s="408" t="e">
        <f>VLOOKUP(C11209,X$4:Z11210,2,FALSE)</f>
        <v>#N/A</v>
      </c>
      <c r="E11209" s="408" t="e">
        <f>VLOOKUP(C11209,X$4:Z11210,3,FALSE)</f>
        <v>#N/A</v>
      </c>
      <c r="F11209" s="97"/>
      <c r="G11209" s="97"/>
      <c r="H11209" s="116"/>
      <c r="I11209" s="116"/>
      <c r="J11209" s="97"/>
      <c r="AD11209" s="476"/>
      <c r="AI11209" s="473"/>
    </row>
    <row r="11210" spans="1:35" s="4" customFormat="1" x14ac:dyDescent="0.25">
      <c r="A11210" s="408">
        <f t="shared" si="168"/>
        <v>11208</v>
      </c>
      <c r="B11210" s="231"/>
      <c r="C11210" s="96"/>
      <c r="D11210" s="408" t="e">
        <f>VLOOKUP(C11210,X$4:Z11211,2,FALSE)</f>
        <v>#N/A</v>
      </c>
      <c r="E11210" s="408" t="e">
        <f>VLOOKUP(C11210,X$4:Z11211,3,FALSE)</f>
        <v>#N/A</v>
      </c>
      <c r="F11210" s="97"/>
      <c r="G11210" s="97"/>
      <c r="H11210" s="116"/>
      <c r="I11210" s="116"/>
      <c r="J11210" s="97"/>
      <c r="AD11210" s="476"/>
      <c r="AI11210" s="473"/>
    </row>
    <row r="11211" spans="1:35" s="4" customFormat="1" x14ac:dyDescent="0.25">
      <c r="A11211" s="408">
        <f t="shared" si="168"/>
        <v>11209</v>
      </c>
      <c r="B11211" s="231"/>
      <c r="C11211" s="96"/>
      <c r="D11211" s="408" t="e">
        <f>VLOOKUP(C11211,X$4:Z11212,2,FALSE)</f>
        <v>#N/A</v>
      </c>
      <c r="E11211" s="408" t="e">
        <f>VLOOKUP(C11211,X$4:Z11212,3,FALSE)</f>
        <v>#N/A</v>
      </c>
      <c r="F11211" s="97"/>
      <c r="G11211" s="97"/>
      <c r="H11211" s="116"/>
      <c r="I11211" s="116"/>
      <c r="J11211" s="97"/>
      <c r="AD11211" s="476"/>
      <c r="AI11211" s="473"/>
    </row>
    <row r="11212" spans="1:35" s="4" customFormat="1" x14ac:dyDescent="0.25">
      <c r="A11212" s="408">
        <f t="shared" si="168"/>
        <v>11210</v>
      </c>
      <c r="B11212" s="231"/>
      <c r="C11212" s="96"/>
      <c r="D11212" s="408" t="e">
        <f>VLOOKUP(C11212,X$4:Z11213,2,FALSE)</f>
        <v>#N/A</v>
      </c>
      <c r="E11212" s="408" t="e">
        <f>VLOOKUP(C11212,X$4:Z11213,3,FALSE)</f>
        <v>#N/A</v>
      </c>
      <c r="F11212" s="97"/>
      <c r="G11212" s="97"/>
      <c r="H11212" s="116"/>
      <c r="I11212" s="116"/>
      <c r="J11212" s="97"/>
      <c r="AD11212" s="476"/>
      <c r="AI11212" s="473"/>
    </row>
    <row r="11213" spans="1:35" s="4" customFormat="1" x14ac:dyDescent="0.25">
      <c r="A11213" s="408">
        <f t="shared" si="168"/>
        <v>11211</v>
      </c>
      <c r="B11213" s="231"/>
      <c r="C11213" s="96"/>
      <c r="D11213" s="408" t="e">
        <f>VLOOKUP(C11213,X$4:Z11214,2,FALSE)</f>
        <v>#N/A</v>
      </c>
      <c r="E11213" s="408" t="e">
        <f>VLOOKUP(C11213,X$4:Z11214,3,FALSE)</f>
        <v>#N/A</v>
      </c>
      <c r="F11213" s="97"/>
      <c r="G11213" s="97"/>
      <c r="H11213" s="116"/>
      <c r="I11213" s="116"/>
      <c r="J11213" s="97"/>
      <c r="AD11213" s="476"/>
      <c r="AI11213" s="473"/>
    </row>
    <row r="11214" spans="1:35" s="4" customFormat="1" x14ac:dyDescent="0.25">
      <c r="A11214" s="408">
        <f t="shared" si="168"/>
        <v>11212</v>
      </c>
      <c r="B11214" s="231"/>
      <c r="C11214" s="96"/>
      <c r="D11214" s="408" t="e">
        <f>VLOOKUP(C11214,X$4:Z11215,2,FALSE)</f>
        <v>#N/A</v>
      </c>
      <c r="E11214" s="408" t="e">
        <f>VLOOKUP(C11214,X$4:Z11215,3,FALSE)</f>
        <v>#N/A</v>
      </c>
      <c r="F11214" s="97"/>
      <c r="G11214" s="97"/>
      <c r="H11214" s="116"/>
      <c r="I11214" s="116"/>
      <c r="J11214" s="97"/>
      <c r="AD11214" s="476"/>
      <c r="AI11214" s="473"/>
    </row>
    <row r="11215" spans="1:35" s="4" customFormat="1" x14ac:dyDescent="0.25">
      <c r="A11215" s="408">
        <f t="shared" si="168"/>
        <v>11213</v>
      </c>
      <c r="B11215" s="231"/>
      <c r="C11215" s="96"/>
      <c r="D11215" s="408" t="e">
        <f>VLOOKUP(C11215,X$4:Z11216,2,FALSE)</f>
        <v>#N/A</v>
      </c>
      <c r="E11215" s="408" t="e">
        <f>VLOOKUP(C11215,X$4:Z11216,3,FALSE)</f>
        <v>#N/A</v>
      </c>
      <c r="F11215" s="97"/>
      <c r="G11215" s="97"/>
      <c r="H11215" s="116"/>
      <c r="I11215" s="116"/>
      <c r="J11215" s="97"/>
      <c r="AD11215" s="476"/>
      <c r="AI11215" s="473"/>
    </row>
    <row r="11216" spans="1:35" s="4" customFormat="1" x14ac:dyDescent="0.25">
      <c r="A11216" s="408">
        <f t="shared" si="168"/>
        <v>11214</v>
      </c>
      <c r="B11216" s="231"/>
      <c r="C11216" s="96"/>
      <c r="D11216" s="408" t="e">
        <f>VLOOKUP(C11216,X$4:Z11217,2,FALSE)</f>
        <v>#N/A</v>
      </c>
      <c r="E11216" s="408" t="e">
        <f>VLOOKUP(C11216,X$4:Z11217,3,FALSE)</f>
        <v>#N/A</v>
      </c>
      <c r="F11216" s="97"/>
      <c r="G11216" s="97"/>
      <c r="H11216" s="116"/>
      <c r="I11216" s="116"/>
      <c r="J11216" s="97"/>
      <c r="AD11216" s="476"/>
      <c r="AI11216" s="473"/>
    </row>
    <row r="11217" spans="1:35" s="4" customFormat="1" x14ac:dyDescent="0.25">
      <c r="A11217" s="408">
        <f t="shared" si="168"/>
        <v>11215</v>
      </c>
      <c r="B11217" s="231"/>
      <c r="C11217" s="96"/>
      <c r="D11217" s="408" t="e">
        <f>VLOOKUP(C11217,X$4:Z11218,2,FALSE)</f>
        <v>#N/A</v>
      </c>
      <c r="E11217" s="408" t="e">
        <f>VLOOKUP(C11217,X$4:Z11218,3,FALSE)</f>
        <v>#N/A</v>
      </c>
      <c r="F11217" s="97"/>
      <c r="G11217" s="97"/>
      <c r="H11217" s="116"/>
      <c r="I11217" s="116"/>
      <c r="J11217" s="97"/>
      <c r="AD11217" s="476"/>
      <c r="AI11217" s="473"/>
    </row>
    <row r="11218" spans="1:35" s="4" customFormat="1" x14ac:dyDescent="0.25">
      <c r="A11218" s="408">
        <f t="shared" si="168"/>
        <v>11216</v>
      </c>
      <c r="B11218" s="231"/>
      <c r="C11218" s="96"/>
      <c r="D11218" s="408" t="e">
        <f>VLOOKUP(C11218,X$4:Z11219,2,FALSE)</f>
        <v>#N/A</v>
      </c>
      <c r="E11218" s="408" t="e">
        <f>VLOOKUP(C11218,X$4:Z11219,3,FALSE)</f>
        <v>#N/A</v>
      </c>
      <c r="F11218" s="97"/>
      <c r="G11218" s="97"/>
      <c r="H11218" s="116"/>
      <c r="I11218" s="116"/>
      <c r="J11218" s="97"/>
      <c r="AD11218" s="476"/>
      <c r="AI11218" s="473"/>
    </row>
    <row r="11219" spans="1:35" s="4" customFormat="1" x14ac:dyDescent="0.25">
      <c r="A11219" s="408">
        <f t="shared" si="168"/>
        <v>11217</v>
      </c>
      <c r="B11219" s="231"/>
      <c r="C11219" s="96"/>
      <c r="D11219" s="408" t="e">
        <f>VLOOKUP(C11219,X$4:Z11220,2,FALSE)</f>
        <v>#N/A</v>
      </c>
      <c r="E11219" s="408" t="e">
        <f>VLOOKUP(C11219,X$4:Z11220,3,FALSE)</f>
        <v>#N/A</v>
      </c>
      <c r="F11219" s="97"/>
      <c r="G11219" s="97"/>
      <c r="H11219" s="116"/>
      <c r="I11219" s="116"/>
      <c r="J11219" s="97"/>
      <c r="AD11219" s="476"/>
      <c r="AI11219" s="473"/>
    </row>
    <row r="11220" spans="1:35" s="4" customFormat="1" x14ac:dyDescent="0.25">
      <c r="A11220" s="408">
        <f t="shared" si="168"/>
        <v>11218</v>
      </c>
      <c r="B11220" s="231"/>
      <c r="C11220" s="96"/>
      <c r="D11220" s="408" t="e">
        <f>VLOOKUP(C11220,X$4:Z11221,2,FALSE)</f>
        <v>#N/A</v>
      </c>
      <c r="E11220" s="408" t="e">
        <f>VLOOKUP(C11220,X$4:Z11221,3,FALSE)</f>
        <v>#N/A</v>
      </c>
      <c r="F11220" s="97"/>
      <c r="G11220" s="97"/>
      <c r="H11220" s="116"/>
      <c r="I11220" s="116"/>
      <c r="J11220" s="97"/>
      <c r="AD11220" s="476"/>
      <c r="AI11220" s="473"/>
    </row>
    <row r="11221" spans="1:35" s="4" customFormat="1" x14ac:dyDescent="0.25">
      <c r="A11221" s="408">
        <f t="shared" si="168"/>
        <v>11219</v>
      </c>
      <c r="B11221" s="231"/>
      <c r="C11221" s="96"/>
      <c r="D11221" s="408" t="e">
        <f>VLOOKUP(C11221,X$4:Z11222,2,FALSE)</f>
        <v>#N/A</v>
      </c>
      <c r="E11221" s="408" t="e">
        <f>VLOOKUP(C11221,X$4:Z11222,3,FALSE)</f>
        <v>#N/A</v>
      </c>
      <c r="F11221" s="97"/>
      <c r="G11221" s="97"/>
      <c r="H11221" s="116"/>
      <c r="I11221" s="116"/>
      <c r="J11221" s="97"/>
      <c r="AD11221" s="476"/>
      <c r="AI11221" s="473"/>
    </row>
    <row r="11222" spans="1:35" s="4" customFormat="1" x14ac:dyDescent="0.25">
      <c r="A11222" s="408">
        <f t="shared" si="168"/>
        <v>11220</v>
      </c>
      <c r="B11222" s="231"/>
      <c r="C11222" s="96"/>
      <c r="D11222" s="408" t="e">
        <f>VLOOKUP(C11222,X$4:Z11223,2,FALSE)</f>
        <v>#N/A</v>
      </c>
      <c r="E11222" s="408" t="e">
        <f>VLOOKUP(C11222,X$4:Z11223,3,FALSE)</f>
        <v>#N/A</v>
      </c>
      <c r="F11222" s="97"/>
      <c r="G11222" s="97"/>
      <c r="H11222" s="116"/>
      <c r="I11222" s="116"/>
      <c r="J11222" s="97"/>
      <c r="AD11222" s="476"/>
      <c r="AI11222" s="473"/>
    </row>
    <row r="11223" spans="1:35" s="4" customFormat="1" x14ac:dyDescent="0.25">
      <c r="A11223" s="408">
        <f t="shared" si="168"/>
        <v>11221</v>
      </c>
      <c r="B11223" s="231"/>
      <c r="C11223" s="96"/>
      <c r="D11223" s="408" t="e">
        <f>VLOOKUP(C11223,X$4:Z11224,2,FALSE)</f>
        <v>#N/A</v>
      </c>
      <c r="E11223" s="408" t="e">
        <f>VLOOKUP(C11223,X$4:Z11224,3,FALSE)</f>
        <v>#N/A</v>
      </c>
      <c r="F11223" s="97"/>
      <c r="G11223" s="97"/>
      <c r="H11223" s="116"/>
      <c r="I11223" s="116"/>
      <c r="J11223" s="97"/>
      <c r="AD11223" s="476"/>
      <c r="AI11223" s="473"/>
    </row>
    <row r="11224" spans="1:35" s="4" customFormat="1" x14ac:dyDescent="0.25">
      <c r="A11224" s="408">
        <f t="shared" si="168"/>
        <v>11222</v>
      </c>
      <c r="B11224" s="231"/>
      <c r="C11224" s="96"/>
      <c r="D11224" s="408" t="e">
        <f>VLOOKUP(C11224,X$4:Z11225,2,FALSE)</f>
        <v>#N/A</v>
      </c>
      <c r="E11224" s="408" t="e">
        <f>VLOOKUP(C11224,X$4:Z11225,3,FALSE)</f>
        <v>#N/A</v>
      </c>
      <c r="F11224" s="97"/>
      <c r="G11224" s="97"/>
      <c r="H11224" s="116"/>
      <c r="I11224" s="116"/>
      <c r="J11224" s="97"/>
      <c r="AD11224" s="476"/>
      <c r="AI11224" s="473"/>
    </row>
    <row r="11225" spans="1:35" s="4" customFormat="1" x14ac:dyDescent="0.25">
      <c r="A11225" s="408">
        <f t="shared" si="168"/>
        <v>11223</v>
      </c>
      <c r="B11225" s="231"/>
      <c r="C11225" s="96"/>
      <c r="D11225" s="408" t="e">
        <f>VLOOKUP(C11225,X$4:Z11226,2,FALSE)</f>
        <v>#N/A</v>
      </c>
      <c r="E11225" s="408" t="e">
        <f>VLOOKUP(C11225,X$4:Z11226,3,FALSE)</f>
        <v>#N/A</v>
      </c>
      <c r="F11225" s="97"/>
      <c r="G11225" s="97"/>
      <c r="H11225" s="116"/>
      <c r="I11225" s="116"/>
      <c r="J11225" s="97"/>
      <c r="AD11225" s="476"/>
      <c r="AI11225" s="473"/>
    </row>
    <row r="11226" spans="1:35" s="4" customFormat="1" x14ac:dyDescent="0.25">
      <c r="A11226" s="408">
        <f t="shared" si="168"/>
        <v>11224</v>
      </c>
      <c r="B11226" s="231"/>
      <c r="C11226" s="96"/>
      <c r="D11226" s="408" t="e">
        <f>VLOOKUP(C11226,X$4:Z11227,2,FALSE)</f>
        <v>#N/A</v>
      </c>
      <c r="E11226" s="408" t="e">
        <f>VLOOKUP(C11226,X$4:Z11227,3,FALSE)</f>
        <v>#N/A</v>
      </c>
      <c r="F11226" s="97"/>
      <c r="G11226" s="97"/>
      <c r="H11226" s="116"/>
      <c r="I11226" s="116"/>
      <c r="J11226" s="97"/>
      <c r="AD11226" s="476"/>
      <c r="AI11226" s="473"/>
    </row>
    <row r="11227" spans="1:35" s="4" customFormat="1" x14ac:dyDescent="0.25">
      <c r="A11227" s="408">
        <f t="shared" si="168"/>
        <v>11225</v>
      </c>
      <c r="B11227" s="231"/>
      <c r="C11227" s="96"/>
      <c r="D11227" s="408" t="e">
        <f>VLOOKUP(C11227,X$4:Z11228,2,FALSE)</f>
        <v>#N/A</v>
      </c>
      <c r="E11227" s="408" t="e">
        <f>VLOOKUP(C11227,X$4:Z11228,3,FALSE)</f>
        <v>#N/A</v>
      </c>
      <c r="F11227" s="97"/>
      <c r="G11227" s="97"/>
      <c r="H11227" s="116"/>
      <c r="I11227" s="116"/>
      <c r="J11227" s="97"/>
      <c r="AD11227" s="476"/>
      <c r="AI11227" s="473"/>
    </row>
    <row r="11228" spans="1:35" s="4" customFormat="1" x14ac:dyDescent="0.25">
      <c r="A11228" s="408">
        <f t="shared" si="168"/>
        <v>11226</v>
      </c>
      <c r="B11228" s="231"/>
      <c r="C11228" s="96"/>
      <c r="D11228" s="408" t="e">
        <f>VLOOKUP(C11228,X$4:Z11229,2,FALSE)</f>
        <v>#N/A</v>
      </c>
      <c r="E11228" s="408" t="e">
        <f>VLOOKUP(C11228,X$4:Z11229,3,FALSE)</f>
        <v>#N/A</v>
      </c>
      <c r="F11228" s="97"/>
      <c r="G11228" s="97"/>
      <c r="H11228" s="116"/>
      <c r="I11228" s="116"/>
      <c r="J11228" s="97"/>
      <c r="AD11228" s="476"/>
      <c r="AI11228" s="473"/>
    </row>
    <row r="11229" spans="1:35" s="4" customFormat="1" x14ac:dyDescent="0.25">
      <c r="A11229" s="408">
        <f t="shared" si="168"/>
        <v>11227</v>
      </c>
      <c r="B11229" s="231"/>
      <c r="C11229" s="96"/>
      <c r="D11229" s="408" t="e">
        <f>VLOOKUP(C11229,X$4:Z11230,2,FALSE)</f>
        <v>#N/A</v>
      </c>
      <c r="E11229" s="408" t="e">
        <f>VLOOKUP(C11229,X$4:Z11230,3,FALSE)</f>
        <v>#N/A</v>
      </c>
      <c r="F11229" s="97"/>
      <c r="G11229" s="97"/>
      <c r="H11229" s="116"/>
      <c r="I11229" s="116"/>
      <c r="J11229" s="97"/>
      <c r="AD11229" s="476"/>
      <c r="AI11229" s="473"/>
    </row>
    <row r="11230" spans="1:35" s="4" customFormat="1" x14ac:dyDescent="0.25">
      <c r="A11230" s="408">
        <f t="shared" si="168"/>
        <v>11228</v>
      </c>
      <c r="B11230" s="231"/>
      <c r="C11230" s="96"/>
      <c r="D11230" s="408" t="e">
        <f>VLOOKUP(C11230,X$4:Z11231,2,FALSE)</f>
        <v>#N/A</v>
      </c>
      <c r="E11230" s="408" t="e">
        <f>VLOOKUP(C11230,X$4:Z11231,3,FALSE)</f>
        <v>#N/A</v>
      </c>
      <c r="F11230" s="97"/>
      <c r="G11230" s="97"/>
      <c r="H11230" s="116"/>
      <c r="I11230" s="116"/>
      <c r="J11230" s="97"/>
      <c r="AD11230" s="476"/>
      <c r="AI11230" s="473"/>
    </row>
    <row r="11231" spans="1:35" s="4" customFormat="1" x14ac:dyDescent="0.25">
      <c r="A11231" s="408">
        <f t="shared" si="168"/>
        <v>11229</v>
      </c>
      <c r="B11231" s="231"/>
      <c r="C11231" s="96"/>
      <c r="D11231" s="408" t="e">
        <f>VLOOKUP(C11231,X$4:Z11232,2,FALSE)</f>
        <v>#N/A</v>
      </c>
      <c r="E11231" s="408" t="e">
        <f>VLOOKUP(C11231,X$4:Z11232,3,FALSE)</f>
        <v>#N/A</v>
      </c>
      <c r="F11231" s="97"/>
      <c r="G11231" s="97"/>
      <c r="H11231" s="116"/>
      <c r="I11231" s="116"/>
      <c r="J11231" s="97"/>
      <c r="AD11231" s="476"/>
      <c r="AI11231" s="473"/>
    </row>
    <row r="11232" spans="1:35" s="4" customFormat="1" x14ac:dyDescent="0.25">
      <c r="A11232" s="408">
        <f t="shared" si="168"/>
        <v>11230</v>
      </c>
      <c r="B11232" s="231"/>
      <c r="C11232" s="96"/>
      <c r="D11232" s="408" t="e">
        <f>VLOOKUP(C11232,X$4:Z11233,2,FALSE)</f>
        <v>#N/A</v>
      </c>
      <c r="E11232" s="408" t="e">
        <f>VLOOKUP(C11232,X$4:Z11233,3,FALSE)</f>
        <v>#N/A</v>
      </c>
      <c r="F11232" s="97"/>
      <c r="G11232" s="97"/>
      <c r="H11232" s="116"/>
      <c r="I11232" s="116"/>
      <c r="J11232" s="97"/>
      <c r="AD11232" s="476"/>
      <c r="AI11232" s="473"/>
    </row>
    <row r="11233" spans="1:35" s="4" customFormat="1" x14ac:dyDescent="0.25">
      <c r="A11233" s="408">
        <f t="shared" si="168"/>
        <v>11231</v>
      </c>
      <c r="B11233" s="231"/>
      <c r="C11233" s="96"/>
      <c r="D11233" s="408" t="e">
        <f>VLOOKUP(C11233,X$4:Z11234,2,FALSE)</f>
        <v>#N/A</v>
      </c>
      <c r="E11233" s="408" t="e">
        <f>VLOOKUP(C11233,X$4:Z11234,3,FALSE)</f>
        <v>#N/A</v>
      </c>
      <c r="F11233" s="97"/>
      <c r="G11233" s="97"/>
      <c r="H11233" s="116"/>
      <c r="I11233" s="116"/>
      <c r="J11233" s="97"/>
      <c r="AD11233" s="476"/>
      <c r="AI11233" s="473"/>
    </row>
    <row r="11234" spans="1:35" s="4" customFormat="1" x14ac:dyDescent="0.25">
      <c r="A11234" s="408">
        <f t="shared" si="168"/>
        <v>11232</v>
      </c>
      <c r="B11234" s="231"/>
      <c r="C11234" s="96"/>
      <c r="D11234" s="408" t="e">
        <f>VLOOKUP(C11234,X$4:Z11235,2,FALSE)</f>
        <v>#N/A</v>
      </c>
      <c r="E11234" s="408" t="e">
        <f>VLOOKUP(C11234,X$4:Z11235,3,FALSE)</f>
        <v>#N/A</v>
      </c>
      <c r="F11234" s="97"/>
      <c r="G11234" s="97"/>
      <c r="H11234" s="116"/>
      <c r="I11234" s="116"/>
      <c r="J11234" s="97"/>
      <c r="AD11234" s="476"/>
      <c r="AI11234" s="473"/>
    </row>
    <row r="11235" spans="1:35" s="4" customFormat="1" x14ac:dyDescent="0.25">
      <c r="A11235" s="408">
        <f t="shared" si="168"/>
        <v>11233</v>
      </c>
      <c r="B11235" s="231"/>
      <c r="C11235" s="96"/>
      <c r="D11235" s="408" t="e">
        <f>VLOOKUP(C11235,X$4:Z11236,2,FALSE)</f>
        <v>#N/A</v>
      </c>
      <c r="E11235" s="408" t="e">
        <f>VLOOKUP(C11235,X$4:Z11236,3,FALSE)</f>
        <v>#N/A</v>
      </c>
      <c r="F11235" s="97"/>
      <c r="G11235" s="97"/>
      <c r="H11235" s="116"/>
      <c r="I11235" s="116"/>
      <c r="J11235" s="97"/>
      <c r="AD11235" s="476"/>
      <c r="AI11235" s="473"/>
    </row>
    <row r="11236" spans="1:35" s="4" customFormat="1" x14ac:dyDescent="0.25">
      <c r="A11236" s="408">
        <f t="shared" ref="A11236:A11299" si="169">ROW()-2</f>
        <v>11234</v>
      </c>
      <c r="B11236" s="231"/>
      <c r="C11236" s="96"/>
      <c r="D11236" s="408" t="e">
        <f>VLOOKUP(C11236,X$4:Z11237,2,FALSE)</f>
        <v>#N/A</v>
      </c>
      <c r="E11236" s="408" t="e">
        <f>VLOOKUP(C11236,X$4:Z11237,3,FALSE)</f>
        <v>#N/A</v>
      </c>
      <c r="F11236" s="97"/>
      <c r="G11236" s="97"/>
      <c r="H11236" s="116"/>
      <c r="I11236" s="116"/>
      <c r="J11236" s="97"/>
      <c r="AD11236" s="476"/>
      <c r="AI11236" s="473"/>
    </row>
    <row r="11237" spans="1:35" s="4" customFormat="1" x14ac:dyDescent="0.25">
      <c r="A11237" s="408">
        <f t="shared" si="169"/>
        <v>11235</v>
      </c>
      <c r="B11237" s="231"/>
      <c r="C11237" s="96"/>
      <c r="D11237" s="408" t="e">
        <f>VLOOKUP(C11237,X$4:Z11238,2,FALSE)</f>
        <v>#N/A</v>
      </c>
      <c r="E11237" s="408" t="e">
        <f>VLOOKUP(C11237,X$4:Z11238,3,FALSE)</f>
        <v>#N/A</v>
      </c>
      <c r="F11237" s="97"/>
      <c r="G11237" s="97"/>
      <c r="H11237" s="116"/>
      <c r="I11237" s="116"/>
      <c r="J11237" s="97"/>
      <c r="AD11237" s="476"/>
      <c r="AI11237" s="473"/>
    </row>
    <row r="11238" spans="1:35" s="4" customFormat="1" x14ac:dyDescent="0.25">
      <c r="A11238" s="408">
        <f t="shared" si="169"/>
        <v>11236</v>
      </c>
      <c r="B11238" s="231"/>
      <c r="C11238" s="96"/>
      <c r="D11238" s="408" t="e">
        <f>VLOOKUP(C11238,X$4:Z11239,2,FALSE)</f>
        <v>#N/A</v>
      </c>
      <c r="E11238" s="408" t="e">
        <f>VLOOKUP(C11238,X$4:Z11239,3,FALSE)</f>
        <v>#N/A</v>
      </c>
      <c r="F11238" s="97"/>
      <c r="G11238" s="97"/>
      <c r="H11238" s="116"/>
      <c r="I11238" s="116"/>
      <c r="J11238" s="97"/>
      <c r="AD11238" s="476"/>
      <c r="AI11238" s="473"/>
    </row>
    <row r="11239" spans="1:35" s="4" customFormat="1" x14ac:dyDescent="0.25">
      <c r="A11239" s="408">
        <f t="shared" si="169"/>
        <v>11237</v>
      </c>
      <c r="B11239" s="231"/>
      <c r="C11239" s="96"/>
      <c r="D11239" s="408" t="e">
        <f>VLOOKUP(C11239,X$4:Z11240,2,FALSE)</f>
        <v>#N/A</v>
      </c>
      <c r="E11239" s="408" t="e">
        <f>VLOOKUP(C11239,X$4:Z11240,3,FALSE)</f>
        <v>#N/A</v>
      </c>
      <c r="F11239" s="97"/>
      <c r="G11239" s="97"/>
      <c r="H11239" s="116"/>
      <c r="I11239" s="116"/>
      <c r="J11239" s="97"/>
      <c r="AD11239" s="476"/>
      <c r="AI11239" s="473"/>
    </row>
    <row r="11240" spans="1:35" s="4" customFormat="1" x14ac:dyDescent="0.25">
      <c r="A11240" s="408">
        <f t="shared" si="169"/>
        <v>11238</v>
      </c>
      <c r="B11240" s="231"/>
      <c r="C11240" s="96"/>
      <c r="D11240" s="408" t="e">
        <f>VLOOKUP(C11240,X$4:Z11241,2,FALSE)</f>
        <v>#N/A</v>
      </c>
      <c r="E11240" s="408" t="e">
        <f>VLOOKUP(C11240,X$4:Z11241,3,FALSE)</f>
        <v>#N/A</v>
      </c>
      <c r="F11240" s="97"/>
      <c r="G11240" s="97"/>
      <c r="H11240" s="116"/>
      <c r="I11240" s="116"/>
      <c r="J11240" s="97"/>
      <c r="AD11240" s="476"/>
      <c r="AI11240" s="473"/>
    </row>
    <row r="11241" spans="1:35" s="4" customFormat="1" x14ac:dyDescent="0.25">
      <c r="A11241" s="408">
        <f t="shared" si="169"/>
        <v>11239</v>
      </c>
      <c r="B11241" s="231"/>
      <c r="C11241" s="96"/>
      <c r="D11241" s="408" t="e">
        <f>VLOOKUP(C11241,X$4:Z11242,2,FALSE)</f>
        <v>#N/A</v>
      </c>
      <c r="E11241" s="408" t="e">
        <f>VLOOKUP(C11241,X$4:Z11242,3,FALSE)</f>
        <v>#N/A</v>
      </c>
      <c r="F11241" s="97"/>
      <c r="G11241" s="97"/>
      <c r="H11241" s="116"/>
      <c r="I11241" s="116"/>
      <c r="J11241" s="97"/>
      <c r="AD11241" s="476"/>
      <c r="AI11241" s="473"/>
    </row>
    <row r="11242" spans="1:35" s="4" customFormat="1" x14ac:dyDescent="0.25">
      <c r="A11242" s="408">
        <f t="shared" si="169"/>
        <v>11240</v>
      </c>
      <c r="B11242" s="231"/>
      <c r="C11242" s="96"/>
      <c r="D11242" s="408" t="e">
        <f>VLOOKUP(C11242,X$4:Z11243,2,FALSE)</f>
        <v>#N/A</v>
      </c>
      <c r="E11242" s="408" t="e">
        <f>VLOOKUP(C11242,X$4:Z11243,3,FALSE)</f>
        <v>#N/A</v>
      </c>
      <c r="F11242" s="97"/>
      <c r="G11242" s="97"/>
      <c r="H11242" s="116"/>
      <c r="I11242" s="116"/>
      <c r="J11242" s="97"/>
      <c r="AD11242" s="476"/>
      <c r="AI11242" s="473"/>
    </row>
    <row r="11243" spans="1:35" s="4" customFormat="1" x14ac:dyDescent="0.25">
      <c r="A11243" s="408">
        <f t="shared" si="169"/>
        <v>11241</v>
      </c>
      <c r="B11243" s="231"/>
      <c r="C11243" s="96"/>
      <c r="D11243" s="408" t="e">
        <f>VLOOKUP(C11243,X$4:Z11244,2,FALSE)</f>
        <v>#N/A</v>
      </c>
      <c r="E11243" s="408" t="e">
        <f>VLOOKUP(C11243,X$4:Z11244,3,FALSE)</f>
        <v>#N/A</v>
      </c>
      <c r="F11243" s="97"/>
      <c r="G11243" s="97"/>
      <c r="H11243" s="116"/>
      <c r="I11243" s="116"/>
      <c r="J11243" s="97"/>
      <c r="AD11243" s="476"/>
      <c r="AI11243" s="473"/>
    </row>
    <row r="11244" spans="1:35" s="4" customFormat="1" x14ac:dyDescent="0.25">
      <c r="A11244" s="408">
        <f t="shared" si="169"/>
        <v>11242</v>
      </c>
      <c r="B11244" s="231"/>
      <c r="C11244" s="96"/>
      <c r="D11244" s="408" t="e">
        <f>VLOOKUP(C11244,X$4:Z11245,2,FALSE)</f>
        <v>#N/A</v>
      </c>
      <c r="E11244" s="408" t="e">
        <f>VLOOKUP(C11244,X$4:Z11245,3,FALSE)</f>
        <v>#N/A</v>
      </c>
      <c r="F11244" s="97"/>
      <c r="G11244" s="97"/>
      <c r="H11244" s="116"/>
      <c r="I11244" s="116"/>
      <c r="J11244" s="97"/>
      <c r="AD11244" s="476"/>
      <c r="AI11244" s="473"/>
    </row>
    <row r="11245" spans="1:35" s="4" customFormat="1" x14ac:dyDescent="0.25">
      <c r="A11245" s="408">
        <f t="shared" si="169"/>
        <v>11243</v>
      </c>
      <c r="B11245" s="231"/>
      <c r="C11245" s="96"/>
      <c r="D11245" s="408" t="e">
        <f>VLOOKUP(C11245,X$4:Z11246,2,FALSE)</f>
        <v>#N/A</v>
      </c>
      <c r="E11245" s="408" t="e">
        <f>VLOOKUP(C11245,X$4:Z11246,3,FALSE)</f>
        <v>#N/A</v>
      </c>
      <c r="F11245" s="97"/>
      <c r="G11245" s="97"/>
      <c r="H11245" s="116"/>
      <c r="I11245" s="116"/>
      <c r="J11245" s="97"/>
      <c r="AD11245" s="476"/>
      <c r="AI11245" s="473"/>
    </row>
    <row r="11246" spans="1:35" s="4" customFormat="1" x14ac:dyDescent="0.25">
      <c r="A11246" s="408">
        <f t="shared" si="169"/>
        <v>11244</v>
      </c>
      <c r="B11246" s="231"/>
      <c r="C11246" s="96"/>
      <c r="D11246" s="408" t="e">
        <f>VLOOKUP(C11246,X$4:Z11247,2,FALSE)</f>
        <v>#N/A</v>
      </c>
      <c r="E11246" s="408" t="e">
        <f>VLOOKUP(C11246,X$4:Z11247,3,FALSE)</f>
        <v>#N/A</v>
      </c>
      <c r="F11246" s="97"/>
      <c r="G11246" s="97"/>
      <c r="H11246" s="116"/>
      <c r="I11246" s="116"/>
      <c r="J11246" s="97"/>
      <c r="AD11246" s="476"/>
      <c r="AI11246" s="473"/>
    </row>
    <row r="11247" spans="1:35" s="4" customFormat="1" x14ac:dyDescent="0.25">
      <c r="A11247" s="408">
        <f t="shared" si="169"/>
        <v>11245</v>
      </c>
      <c r="B11247" s="231"/>
      <c r="C11247" s="96"/>
      <c r="D11247" s="408" t="e">
        <f>VLOOKUP(C11247,X$4:Z11248,2,FALSE)</f>
        <v>#N/A</v>
      </c>
      <c r="E11247" s="408" t="e">
        <f>VLOOKUP(C11247,X$4:Z11248,3,FALSE)</f>
        <v>#N/A</v>
      </c>
      <c r="F11247" s="97"/>
      <c r="G11247" s="97"/>
      <c r="H11247" s="116"/>
      <c r="I11247" s="116"/>
      <c r="J11247" s="97"/>
      <c r="AD11247" s="476"/>
      <c r="AI11247" s="473"/>
    </row>
    <row r="11248" spans="1:35" s="4" customFormat="1" x14ac:dyDescent="0.25">
      <c r="A11248" s="408">
        <f t="shared" si="169"/>
        <v>11246</v>
      </c>
      <c r="B11248" s="231"/>
      <c r="C11248" s="96"/>
      <c r="D11248" s="408" t="e">
        <f>VLOOKUP(C11248,X$4:Z11249,2,FALSE)</f>
        <v>#N/A</v>
      </c>
      <c r="E11248" s="408" t="e">
        <f>VLOOKUP(C11248,X$4:Z11249,3,FALSE)</f>
        <v>#N/A</v>
      </c>
      <c r="F11248" s="97"/>
      <c r="G11248" s="97"/>
      <c r="H11248" s="116"/>
      <c r="I11248" s="116"/>
      <c r="J11248" s="97"/>
      <c r="AD11248" s="476"/>
      <c r="AI11248" s="473"/>
    </row>
    <row r="11249" spans="1:35" s="4" customFormat="1" x14ac:dyDescent="0.25">
      <c r="A11249" s="408">
        <f t="shared" si="169"/>
        <v>11247</v>
      </c>
      <c r="B11249" s="231"/>
      <c r="C11249" s="96"/>
      <c r="D11249" s="408" t="e">
        <f>VLOOKUP(C11249,X$4:Z11250,2,FALSE)</f>
        <v>#N/A</v>
      </c>
      <c r="E11249" s="408" t="e">
        <f>VLOOKUP(C11249,X$4:Z11250,3,FALSE)</f>
        <v>#N/A</v>
      </c>
      <c r="F11249" s="97"/>
      <c r="G11249" s="97"/>
      <c r="H11249" s="116"/>
      <c r="I11249" s="116"/>
      <c r="J11249" s="97"/>
      <c r="AD11249" s="476"/>
      <c r="AI11249" s="473"/>
    </row>
    <row r="11250" spans="1:35" s="4" customFormat="1" x14ac:dyDescent="0.25">
      <c r="A11250" s="408">
        <f t="shared" si="169"/>
        <v>11248</v>
      </c>
      <c r="B11250" s="231"/>
      <c r="C11250" s="96"/>
      <c r="D11250" s="408" t="e">
        <f>VLOOKUP(C11250,X$4:Z11251,2,FALSE)</f>
        <v>#N/A</v>
      </c>
      <c r="E11250" s="408" t="e">
        <f>VLOOKUP(C11250,X$4:Z11251,3,FALSE)</f>
        <v>#N/A</v>
      </c>
      <c r="F11250" s="97"/>
      <c r="G11250" s="97"/>
      <c r="H11250" s="116"/>
      <c r="I11250" s="116"/>
      <c r="J11250" s="97"/>
      <c r="AD11250" s="476"/>
      <c r="AI11250" s="473"/>
    </row>
    <row r="11251" spans="1:35" s="4" customFormat="1" x14ac:dyDescent="0.25">
      <c r="A11251" s="408">
        <f t="shared" si="169"/>
        <v>11249</v>
      </c>
      <c r="B11251" s="231"/>
      <c r="C11251" s="96"/>
      <c r="D11251" s="408" t="e">
        <f>VLOOKUP(C11251,X$4:Z11252,2,FALSE)</f>
        <v>#N/A</v>
      </c>
      <c r="E11251" s="408" t="e">
        <f>VLOOKUP(C11251,X$4:Z11252,3,FALSE)</f>
        <v>#N/A</v>
      </c>
      <c r="F11251" s="97"/>
      <c r="G11251" s="97"/>
      <c r="H11251" s="116"/>
      <c r="I11251" s="116"/>
      <c r="J11251" s="97"/>
      <c r="AD11251" s="476"/>
      <c r="AI11251" s="473"/>
    </row>
    <row r="11252" spans="1:35" s="4" customFormat="1" x14ac:dyDescent="0.25">
      <c r="A11252" s="408">
        <f t="shared" si="169"/>
        <v>11250</v>
      </c>
      <c r="B11252" s="231"/>
      <c r="C11252" s="96"/>
      <c r="D11252" s="408" t="e">
        <f>VLOOKUP(C11252,X$4:Z11253,2,FALSE)</f>
        <v>#N/A</v>
      </c>
      <c r="E11252" s="408" t="e">
        <f>VLOOKUP(C11252,X$4:Z11253,3,FALSE)</f>
        <v>#N/A</v>
      </c>
      <c r="F11252" s="97"/>
      <c r="G11252" s="97"/>
      <c r="H11252" s="116"/>
      <c r="I11252" s="116"/>
      <c r="J11252" s="97"/>
      <c r="AD11252" s="476"/>
      <c r="AI11252" s="473"/>
    </row>
    <row r="11253" spans="1:35" s="4" customFormat="1" x14ac:dyDescent="0.25">
      <c r="A11253" s="408">
        <f t="shared" si="169"/>
        <v>11251</v>
      </c>
      <c r="B11253" s="231"/>
      <c r="C11253" s="96"/>
      <c r="D11253" s="408" t="e">
        <f>VLOOKUP(C11253,X$4:Z11254,2,FALSE)</f>
        <v>#N/A</v>
      </c>
      <c r="E11253" s="408" t="e">
        <f>VLOOKUP(C11253,X$4:Z11254,3,FALSE)</f>
        <v>#N/A</v>
      </c>
      <c r="F11253" s="97"/>
      <c r="G11253" s="97"/>
      <c r="H11253" s="116"/>
      <c r="I11253" s="116"/>
      <c r="J11253" s="97"/>
      <c r="AD11253" s="476"/>
      <c r="AI11253" s="473"/>
    </row>
    <row r="11254" spans="1:35" s="4" customFormat="1" x14ac:dyDescent="0.25">
      <c r="A11254" s="408">
        <f t="shared" si="169"/>
        <v>11252</v>
      </c>
      <c r="B11254" s="231"/>
      <c r="C11254" s="96"/>
      <c r="D11254" s="408" t="e">
        <f>VLOOKUP(C11254,X$4:Z11255,2,FALSE)</f>
        <v>#N/A</v>
      </c>
      <c r="E11254" s="408" t="e">
        <f>VLOOKUP(C11254,X$4:Z11255,3,FALSE)</f>
        <v>#N/A</v>
      </c>
      <c r="F11254" s="97"/>
      <c r="G11254" s="97"/>
      <c r="H11254" s="116"/>
      <c r="I11254" s="116"/>
      <c r="J11254" s="97"/>
      <c r="AD11254" s="476"/>
      <c r="AI11254" s="473"/>
    </row>
    <row r="11255" spans="1:35" s="4" customFormat="1" x14ac:dyDescent="0.25">
      <c r="A11255" s="408">
        <f t="shared" si="169"/>
        <v>11253</v>
      </c>
      <c r="B11255" s="231"/>
      <c r="C11255" s="96"/>
      <c r="D11255" s="408" t="e">
        <f>VLOOKUP(C11255,X$4:Z11256,2,FALSE)</f>
        <v>#N/A</v>
      </c>
      <c r="E11255" s="408" t="e">
        <f>VLOOKUP(C11255,X$4:Z11256,3,FALSE)</f>
        <v>#N/A</v>
      </c>
      <c r="F11255" s="97"/>
      <c r="G11255" s="97"/>
      <c r="H11255" s="116"/>
      <c r="I11255" s="116"/>
      <c r="J11255" s="97"/>
      <c r="AD11255" s="476"/>
      <c r="AI11255" s="473"/>
    </row>
    <row r="11256" spans="1:35" s="4" customFormat="1" x14ac:dyDescent="0.25">
      <c r="A11256" s="408">
        <f t="shared" si="169"/>
        <v>11254</v>
      </c>
      <c r="B11256" s="231"/>
      <c r="C11256" s="96"/>
      <c r="D11256" s="408" t="e">
        <f>VLOOKUP(C11256,X$4:Z11257,2,FALSE)</f>
        <v>#N/A</v>
      </c>
      <c r="E11256" s="408" t="e">
        <f>VLOOKUP(C11256,X$4:Z11257,3,FALSE)</f>
        <v>#N/A</v>
      </c>
      <c r="F11256" s="97"/>
      <c r="G11256" s="97"/>
      <c r="H11256" s="116"/>
      <c r="I11256" s="116"/>
      <c r="J11256" s="97"/>
      <c r="AD11256" s="476"/>
      <c r="AI11256" s="473"/>
    </row>
    <row r="11257" spans="1:35" s="4" customFormat="1" x14ac:dyDescent="0.25">
      <c r="A11257" s="408">
        <f t="shared" si="169"/>
        <v>11255</v>
      </c>
      <c r="B11257" s="231"/>
      <c r="C11257" s="96"/>
      <c r="D11257" s="408" t="e">
        <f>VLOOKUP(C11257,X$4:Z11258,2,FALSE)</f>
        <v>#N/A</v>
      </c>
      <c r="E11257" s="408" t="e">
        <f>VLOOKUP(C11257,X$4:Z11258,3,FALSE)</f>
        <v>#N/A</v>
      </c>
      <c r="F11257" s="97"/>
      <c r="G11257" s="97"/>
      <c r="H11257" s="116"/>
      <c r="I11257" s="116"/>
      <c r="J11257" s="97"/>
      <c r="AD11257" s="476"/>
      <c r="AI11257" s="473"/>
    </row>
    <row r="11258" spans="1:35" s="4" customFormat="1" x14ac:dyDescent="0.25">
      <c r="A11258" s="408">
        <f t="shared" si="169"/>
        <v>11256</v>
      </c>
      <c r="B11258" s="231"/>
      <c r="C11258" s="96"/>
      <c r="D11258" s="408" t="e">
        <f>VLOOKUP(C11258,X$4:Z11259,2,FALSE)</f>
        <v>#N/A</v>
      </c>
      <c r="E11258" s="408" t="e">
        <f>VLOOKUP(C11258,X$4:Z11259,3,FALSE)</f>
        <v>#N/A</v>
      </c>
      <c r="F11258" s="97"/>
      <c r="G11258" s="97"/>
      <c r="H11258" s="116"/>
      <c r="I11258" s="116"/>
      <c r="J11258" s="97"/>
      <c r="AD11258" s="476"/>
      <c r="AI11258" s="473"/>
    </row>
    <row r="11259" spans="1:35" s="4" customFormat="1" x14ac:dyDescent="0.25">
      <c r="A11259" s="408">
        <f t="shared" si="169"/>
        <v>11257</v>
      </c>
      <c r="B11259" s="231"/>
      <c r="C11259" s="96"/>
      <c r="D11259" s="408" t="e">
        <f>VLOOKUP(C11259,X$4:Z11260,2,FALSE)</f>
        <v>#N/A</v>
      </c>
      <c r="E11259" s="408" t="e">
        <f>VLOOKUP(C11259,X$4:Z11260,3,FALSE)</f>
        <v>#N/A</v>
      </c>
      <c r="F11259" s="97"/>
      <c r="G11259" s="97"/>
      <c r="H11259" s="116"/>
      <c r="I11259" s="116"/>
      <c r="J11259" s="97"/>
      <c r="AD11259" s="476"/>
      <c r="AI11259" s="473"/>
    </row>
    <row r="11260" spans="1:35" s="4" customFormat="1" x14ac:dyDescent="0.25">
      <c r="A11260" s="408">
        <f t="shared" si="169"/>
        <v>11258</v>
      </c>
      <c r="B11260" s="231"/>
      <c r="C11260" s="96"/>
      <c r="D11260" s="408" t="e">
        <f>VLOOKUP(C11260,X$4:Z11261,2,FALSE)</f>
        <v>#N/A</v>
      </c>
      <c r="E11260" s="408" t="e">
        <f>VLOOKUP(C11260,X$4:Z11261,3,FALSE)</f>
        <v>#N/A</v>
      </c>
      <c r="F11260" s="97"/>
      <c r="G11260" s="97"/>
      <c r="H11260" s="116"/>
      <c r="I11260" s="116"/>
      <c r="J11260" s="97"/>
      <c r="AD11260" s="476"/>
      <c r="AI11260" s="473"/>
    </row>
    <row r="11261" spans="1:35" s="4" customFormat="1" x14ac:dyDescent="0.25">
      <c r="A11261" s="408">
        <f t="shared" si="169"/>
        <v>11259</v>
      </c>
      <c r="B11261" s="231"/>
      <c r="C11261" s="96"/>
      <c r="D11261" s="408" t="e">
        <f>VLOOKUP(C11261,X$4:Z11262,2,FALSE)</f>
        <v>#N/A</v>
      </c>
      <c r="E11261" s="408" t="e">
        <f>VLOOKUP(C11261,X$4:Z11262,3,FALSE)</f>
        <v>#N/A</v>
      </c>
      <c r="F11261" s="97"/>
      <c r="G11261" s="97"/>
      <c r="H11261" s="116"/>
      <c r="I11261" s="116"/>
      <c r="J11261" s="97"/>
      <c r="AD11261" s="476"/>
      <c r="AI11261" s="473"/>
    </row>
    <row r="11262" spans="1:35" s="4" customFormat="1" x14ac:dyDescent="0.25">
      <c r="A11262" s="408">
        <f t="shared" si="169"/>
        <v>11260</v>
      </c>
      <c r="B11262" s="231"/>
      <c r="C11262" s="96"/>
      <c r="D11262" s="408" t="e">
        <f>VLOOKUP(C11262,X$4:Z11263,2,FALSE)</f>
        <v>#N/A</v>
      </c>
      <c r="E11262" s="408" t="e">
        <f>VLOOKUP(C11262,X$4:Z11263,3,FALSE)</f>
        <v>#N/A</v>
      </c>
      <c r="F11262" s="97"/>
      <c r="G11262" s="97"/>
      <c r="H11262" s="116"/>
      <c r="I11262" s="116"/>
      <c r="J11262" s="97"/>
      <c r="AD11262" s="476"/>
      <c r="AI11262" s="473"/>
    </row>
    <row r="11263" spans="1:35" s="4" customFormat="1" x14ac:dyDescent="0.25">
      <c r="A11263" s="408">
        <f t="shared" si="169"/>
        <v>11261</v>
      </c>
      <c r="B11263" s="231"/>
      <c r="C11263" s="96"/>
      <c r="D11263" s="408" t="e">
        <f>VLOOKUP(C11263,X$4:Z11264,2,FALSE)</f>
        <v>#N/A</v>
      </c>
      <c r="E11263" s="408" t="e">
        <f>VLOOKUP(C11263,X$4:Z11264,3,FALSE)</f>
        <v>#N/A</v>
      </c>
      <c r="F11263" s="97"/>
      <c r="G11263" s="97"/>
      <c r="H11263" s="116"/>
      <c r="I11263" s="116"/>
      <c r="J11263" s="97"/>
      <c r="AD11263" s="476"/>
      <c r="AI11263" s="473"/>
    </row>
    <row r="11264" spans="1:35" s="4" customFormat="1" x14ac:dyDescent="0.25">
      <c r="A11264" s="408">
        <f t="shared" si="169"/>
        <v>11262</v>
      </c>
      <c r="B11264" s="231"/>
      <c r="C11264" s="96"/>
      <c r="D11264" s="408" t="e">
        <f>VLOOKUP(C11264,X$4:Z11265,2,FALSE)</f>
        <v>#N/A</v>
      </c>
      <c r="E11264" s="408" t="e">
        <f>VLOOKUP(C11264,X$4:Z11265,3,FALSE)</f>
        <v>#N/A</v>
      </c>
      <c r="F11264" s="97"/>
      <c r="G11264" s="97"/>
      <c r="H11264" s="116"/>
      <c r="I11264" s="116"/>
      <c r="J11264" s="97"/>
      <c r="AD11264" s="476"/>
      <c r="AI11264" s="473"/>
    </row>
    <row r="11265" spans="1:35" s="4" customFormat="1" x14ac:dyDescent="0.25">
      <c r="A11265" s="408">
        <f t="shared" si="169"/>
        <v>11263</v>
      </c>
      <c r="B11265" s="231"/>
      <c r="C11265" s="96"/>
      <c r="D11265" s="408" t="e">
        <f>VLOOKUP(C11265,X$4:Z11266,2,FALSE)</f>
        <v>#N/A</v>
      </c>
      <c r="E11265" s="408" t="e">
        <f>VLOOKUP(C11265,X$4:Z11266,3,FALSE)</f>
        <v>#N/A</v>
      </c>
      <c r="F11265" s="97"/>
      <c r="G11265" s="97"/>
      <c r="H11265" s="116"/>
      <c r="I11265" s="116"/>
      <c r="J11265" s="97"/>
      <c r="AD11265" s="476"/>
      <c r="AI11265" s="473"/>
    </row>
    <row r="11266" spans="1:35" s="4" customFormat="1" x14ac:dyDescent="0.25">
      <c r="A11266" s="408">
        <f t="shared" si="169"/>
        <v>11264</v>
      </c>
      <c r="B11266" s="231"/>
      <c r="C11266" s="96"/>
      <c r="D11266" s="408" t="e">
        <f>VLOOKUP(C11266,X$4:Z11267,2,FALSE)</f>
        <v>#N/A</v>
      </c>
      <c r="E11266" s="408" t="e">
        <f>VLOOKUP(C11266,X$4:Z11267,3,FALSE)</f>
        <v>#N/A</v>
      </c>
      <c r="F11266" s="97"/>
      <c r="G11266" s="97"/>
      <c r="H11266" s="116"/>
      <c r="I11266" s="116"/>
      <c r="J11266" s="97"/>
      <c r="AD11266" s="476"/>
      <c r="AI11266" s="473"/>
    </row>
    <row r="11267" spans="1:35" s="4" customFormat="1" x14ac:dyDescent="0.25">
      <c r="A11267" s="408">
        <f t="shared" si="169"/>
        <v>11265</v>
      </c>
      <c r="B11267" s="231"/>
      <c r="C11267" s="96"/>
      <c r="D11267" s="408" t="e">
        <f>VLOOKUP(C11267,X$4:Z11268,2,FALSE)</f>
        <v>#N/A</v>
      </c>
      <c r="E11267" s="408" t="e">
        <f>VLOOKUP(C11267,X$4:Z11268,3,FALSE)</f>
        <v>#N/A</v>
      </c>
      <c r="F11267" s="97"/>
      <c r="G11267" s="97"/>
      <c r="H11267" s="116"/>
      <c r="I11267" s="116"/>
      <c r="J11267" s="97"/>
      <c r="AD11267" s="476"/>
      <c r="AI11267" s="473"/>
    </row>
    <row r="11268" spans="1:35" s="4" customFormat="1" x14ac:dyDescent="0.25">
      <c r="A11268" s="408">
        <f t="shared" si="169"/>
        <v>11266</v>
      </c>
      <c r="B11268" s="231"/>
      <c r="C11268" s="96"/>
      <c r="D11268" s="408" t="e">
        <f>VLOOKUP(C11268,X$4:Z11269,2,FALSE)</f>
        <v>#N/A</v>
      </c>
      <c r="E11268" s="408" t="e">
        <f>VLOOKUP(C11268,X$4:Z11269,3,FALSE)</f>
        <v>#N/A</v>
      </c>
      <c r="F11268" s="97"/>
      <c r="G11268" s="97"/>
      <c r="H11268" s="116"/>
      <c r="I11268" s="116"/>
      <c r="J11268" s="97"/>
      <c r="AD11268" s="476"/>
      <c r="AI11268" s="473"/>
    </row>
    <row r="11269" spans="1:35" s="4" customFormat="1" x14ac:dyDescent="0.25">
      <c r="A11269" s="408">
        <f t="shared" si="169"/>
        <v>11267</v>
      </c>
      <c r="B11269" s="231"/>
      <c r="C11269" s="96"/>
      <c r="D11269" s="408" t="e">
        <f>VLOOKUP(C11269,X$4:Z11270,2,FALSE)</f>
        <v>#N/A</v>
      </c>
      <c r="E11269" s="408" t="e">
        <f>VLOOKUP(C11269,X$4:Z11270,3,FALSE)</f>
        <v>#N/A</v>
      </c>
      <c r="F11269" s="97"/>
      <c r="G11269" s="97"/>
      <c r="H11269" s="116"/>
      <c r="I11269" s="116"/>
      <c r="J11269" s="97"/>
      <c r="AD11269" s="476"/>
      <c r="AI11269" s="473"/>
    </row>
    <row r="11270" spans="1:35" s="4" customFormat="1" x14ac:dyDescent="0.25">
      <c r="A11270" s="408">
        <f t="shared" si="169"/>
        <v>11268</v>
      </c>
      <c r="B11270" s="231"/>
      <c r="C11270" s="96"/>
      <c r="D11270" s="408" t="e">
        <f>VLOOKUP(C11270,X$4:Z11271,2,FALSE)</f>
        <v>#N/A</v>
      </c>
      <c r="E11270" s="408" t="e">
        <f>VLOOKUP(C11270,X$4:Z11271,3,FALSE)</f>
        <v>#N/A</v>
      </c>
      <c r="F11270" s="97"/>
      <c r="G11270" s="97"/>
      <c r="H11270" s="116"/>
      <c r="I11270" s="116"/>
      <c r="J11270" s="97"/>
      <c r="AD11270" s="476"/>
      <c r="AI11270" s="473"/>
    </row>
    <row r="11271" spans="1:35" s="4" customFormat="1" x14ac:dyDescent="0.25">
      <c r="A11271" s="408">
        <f t="shared" si="169"/>
        <v>11269</v>
      </c>
      <c r="B11271" s="231"/>
      <c r="C11271" s="96"/>
      <c r="D11271" s="408" t="e">
        <f>VLOOKUP(C11271,X$4:Z11272,2,FALSE)</f>
        <v>#N/A</v>
      </c>
      <c r="E11271" s="408" t="e">
        <f>VLOOKUP(C11271,X$4:Z11272,3,FALSE)</f>
        <v>#N/A</v>
      </c>
      <c r="F11271" s="97"/>
      <c r="G11271" s="97"/>
      <c r="H11271" s="116"/>
      <c r="I11271" s="116"/>
      <c r="J11271" s="97"/>
      <c r="AD11271" s="476"/>
      <c r="AI11271" s="473"/>
    </row>
    <row r="11272" spans="1:35" s="4" customFormat="1" x14ac:dyDescent="0.25">
      <c r="A11272" s="408">
        <f t="shared" si="169"/>
        <v>11270</v>
      </c>
      <c r="B11272" s="231"/>
      <c r="C11272" s="96"/>
      <c r="D11272" s="408" t="e">
        <f>VLOOKUP(C11272,X$4:Z11273,2,FALSE)</f>
        <v>#N/A</v>
      </c>
      <c r="E11272" s="408" t="e">
        <f>VLOOKUP(C11272,X$4:Z11273,3,FALSE)</f>
        <v>#N/A</v>
      </c>
      <c r="F11272" s="97"/>
      <c r="G11272" s="97"/>
      <c r="H11272" s="116"/>
      <c r="I11272" s="116"/>
      <c r="J11272" s="97"/>
      <c r="AD11272" s="476"/>
      <c r="AI11272" s="473"/>
    </row>
    <row r="11273" spans="1:35" s="4" customFormat="1" x14ac:dyDescent="0.25">
      <c r="A11273" s="408">
        <f t="shared" si="169"/>
        <v>11271</v>
      </c>
      <c r="B11273" s="231"/>
      <c r="C11273" s="96"/>
      <c r="D11273" s="408" t="e">
        <f>VLOOKUP(C11273,X$4:Z11274,2,FALSE)</f>
        <v>#N/A</v>
      </c>
      <c r="E11273" s="408" t="e">
        <f>VLOOKUP(C11273,X$4:Z11274,3,FALSE)</f>
        <v>#N/A</v>
      </c>
      <c r="F11273" s="97"/>
      <c r="G11273" s="97"/>
      <c r="H11273" s="116"/>
      <c r="I11273" s="116"/>
      <c r="J11273" s="97"/>
      <c r="AD11273" s="476"/>
      <c r="AI11273" s="473"/>
    </row>
    <row r="11274" spans="1:35" s="4" customFormat="1" x14ac:dyDescent="0.25">
      <c r="A11274" s="408">
        <f t="shared" si="169"/>
        <v>11272</v>
      </c>
      <c r="B11274" s="231"/>
      <c r="C11274" s="96"/>
      <c r="D11274" s="408" t="e">
        <f>VLOOKUP(C11274,X$4:Z11275,2,FALSE)</f>
        <v>#N/A</v>
      </c>
      <c r="E11274" s="408" t="e">
        <f>VLOOKUP(C11274,X$4:Z11275,3,FALSE)</f>
        <v>#N/A</v>
      </c>
      <c r="F11274" s="97"/>
      <c r="G11274" s="97"/>
      <c r="H11274" s="116"/>
      <c r="I11274" s="116"/>
      <c r="J11274" s="97"/>
      <c r="AD11274" s="476"/>
      <c r="AI11274" s="473"/>
    </row>
    <row r="11275" spans="1:35" s="4" customFormat="1" x14ac:dyDescent="0.25">
      <c r="A11275" s="408">
        <f t="shared" si="169"/>
        <v>11273</v>
      </c>
      <c r="B11275" s="231"/>
      <c r="C11275" s="96"/>
      <c r="D11275" s="408" t="e">
        <f>VLOOKUP(C11275,X$4:Z11276,2,FALSE)</f>
        <v>#N/A</v>
      </c>
      <c r="E11275" s="408" t="e">
        <f>VLOOKUP(C11275,X$4:Z11276,3,FALSE)</f>
        <v>#N/A</v>
      </c>
      <c r="F11275" s="97"/>
      <c r="G11275" s="97"/>
      <c r="H11275" s="116"/>
      <c r="I11275" s="116"/>
      <c r="J11275" s="97"/>
      <c r="AD11275" s="476"/>
      <c r="AI11275" s="473"/>
    </row>
    <row r="11276" spans="1:35" s="4" customFormat="1" x14ac:dyDescent="0.25">
      <c r="A11276" s="408">
        <f t="shared" si="169"/>
        <v>11274</v>
      </c>
      <c r="B11276" s="231"/>
      <c r="C11276" s="96"/>
      <c r="D11276" s="408" t="e">
        <f>VLOOKUP(C11276,X$4:Z11277,2,FALSE)</f>
        <v>#N/A</v>
      </c>
      <c r="E11276" s="408" t="e">
        <f>VLOOKUP(C11276,X$4:Z11277,3,FALSE)</f>
        <v>#N/A</v>
      </c>
      <c r="F11276" s="97"/>
      <c r="G11276" s="97"/>
      <c r="H11276" s="116"/>
      <c r="I11276" s="116"/>
      <c r="J11276" s="97"/>
      <c r="AD11276" s="476"/>
      <c r="AI11276" s="473"/>
    </row>
    <row r="11277" spans="1:35" s="4" customFormat="1" x14ac:dyDescent="0.25">
      <c r="A11277" s="408">
        <f t="shared" si="169"/>
        <v>11275</v>
      </c>
      <c r="B11277" s="231"/>
      <c r="C11277" s="96"/>
      <c r="D11277" s="408" t="e">
        <f>VLOOKUP(C11277,X$4:Z11278,2,FALSE)</f>
        <v>#N/A</v>
      </c>
      <c r="E11277" s="408" t="e">
        <f>VLOOKUP(C11277,X$4:Z11278,3,FALSE)</f>
        <v>#N/A</v>
      </c>
      <c r="F11277" s="97"/>
      <c r="G11277" s="97"/>
      <c r="H11277" s="116"/>
      <c r="I11277" s="116"/>
      <c r="J11277" s="97"/>
      <c r="AD11277" s="476"/>
      <c r="AI11277" s="473"/>
    </row>
    <row r="11278" spans="1:35" s="4" customFormat="1" x14ac:dyDescent="0.25">
      <c r="A11278" s="408">
        <f t="shared" si="169"/>
        <v>11276</v>
      </c>
      <c r="B11278" s="231"/>
      <c r="C11278" s="96"/>
      <c r="D11278" s="408" t="e">
        <f>VLOOKUP(C11278,X$4:Z11279,2,FALSE)</f>
        <v>#N/A</v>
      </c>
      <c r="E11278" s="408" t="e">
        <f>VLOOKUP(C11278,X$4:Z11279,3,FALSE)</f>
        <v>#N/A</v>
      </c>
      <c r="F11278" s="97"/>
      <c r="G11278" s="97"/>
      <c r="H11278" s="116"/>
      <c r="I11278" s="116"/>
      <c r="J11278" s="97"/>
      <c r="AD11278" s="476"/>
      <c r="AI11278" s="473"/>
    </row>
    <row r="11279" spans="1:35" s="4" customFormat="1" x14ac:dyDescent="0.25">
      <c r="A11279" s="408">
        <f t="shared" si="169"/>
        <v>11277</v>
      </c>
      <c r="B11279" s="231"/>
      <c r="C11279" s="96"/>
      <c r="D11279" s="408" t="e">
        <f>VLOOKUP(C11279,X$4:Z11280,2,FALSE)</f>
        <v>#N/A</v>
      </c>
      <c r="E11279" s="408" t="e">
        <f>VLOOKUP(C11279,X$4:Z11280,3,FALSE)</f>
        <v>#N/A</v>
      </c>
      <c r="F11279" s="97"/>
      <c r="G11279" s="97"/>
      <c r="H11279" s="116"/>
      <c r="I11279" s="116"/>
      <c r="J11279" s="97"/>
      <c r="AD11279" s="476"/>
      <c r="AI11279" s="473"/>
    </row>
    <row r="11280" spans="1:35" s="4" customFormat="1" x14ac:dyDescent="0.25">
      <c r="A11280" s="408">
        <f t="shared" si="169"/>
        <v>11278</v>
      </c>
      <c r="B11280" s="231"/>
      <c r="C11280" s="96"/>
      <c r="D11280" s="408" t="e">
        <f>VLOOKUP(C11280,X$4:Z11281,2,FALSE)</f>
        <v>#N/A</v>
      </c>
      <c r="E11280" s="408" t="e">
        <f>VLOOKUP(C11280,X$4:Z11281,3,FALSE)</f>
        <v>#N/A</v>
      </c>
      <c r="F11280" s="97"/>
      <c r="G11280" s="97"/>
      <c r="H11280" s="116"/>
      <c r="I11280" s="116"/>
      <c r="J11280" s="97"/>
      <c r="AD11280" s="476"/>
      <c r="AI11280" s="473"/>
    </row>
    <row r="11281" spans="1:35" s="4" customFormat="1" x14ac:dyDescent="0.25">
      <c r="A11281" s="408">
        <f t="shared" si="169"/>
        <v>11279</v>
      </c>
      <c r="B11281" s="231"/>
      <c r="C11281" s="96"/>
      <c r="D11281" s="408" t="e">
        <f>VLOOKUP(C11281,X$4:Z11282,2,FALSE)</f>
        <v>#N/A</v>
      </c>
      <c r="E11281" s="408" t="e">
        <f>VLOOKUP(C11281,X$4:Z11282,3,FALSE)</f>
        <v>#N/A</v>
      </c>
      <c r="F11281" s="97"/>
      <c r="G11281" s="97"/>
      <c r="H11281" s="116"/>
      <c r="I11281" s="116"/>
      <c r="J11281" s="97"/>
      <c r="AD11281" s="476"/>
      <c r="AI11281" s="473"/>
    </row>
    <row r="11282" spans="1:35" s="4" customFormat="1" x14ac:dyDescent="0.25">
      <c r="A11282" s="408">
        <f t="shared" si="169"/>
        <v>11280</v>
      </c>
      <c r="B11282" s="231"/>
      <c r="C11282" s="96"/>
      <c r="D11282" s="408" t="e">
        <f>VLOOKUP(C11282,X$4:Z11283,2,FALSE)</f>
        <v>#N/A</v>
      </c>
      <c r="E11282" s="408" t="e">
        <f>VLOOKUP(C11282,X$4:Z11283,3,FALSE)</f>
        <v>#N/A</v>
      </c>
      <c r="F11282" s="97"/>
      <c r="G11282" s="97"/>
      <c r="H11282" s="116"/>
      <c r="I11282" s="116"/>
      <c r="J11282" s="97"/>
      <c r="AD11282" s="476"/>
      <c r="AI11282" s="473"/>
    </row>
    <row r="11283" spans="1:35" s="4" customFormat="1" x14ac:dyDescent="0.25">
      <c r="A11283" s="408">
        <f t="shared" si="169"/>
        <v>11281</v>
      </c>
      <c r="B11283" s="231"/>
      <c r="C11283" s="96"/>
      <c r="D11283" s="408" t="e">
        <f>VLOOKUP(C11283,X$4:Z11284,2,FALSE)</f>
        <v>#N/A</v>
      </c>
      <c r="E11283" s="408" t="e">
        <f>VLOOKUP(C11283,X$4:Z11284,3,FALSE)</f>
        <v>#N/A</v>
      </c>
      <c r="F11283" s="97"/>
      <c r="G11283" s="97"/>
      <c r="H11283" s="116"/>
      <c r="I11283" s="116"/>
      <c r="J11283" s="97"/>
      <c r="AD11283" s="476"/>
      <c r="AI11283" s="473"/>
    </row>
    <row r="11284" spans="1:35" s="4" customFormat="1" x14ac:dyDescent="0.25">
      <c r="A11284" s="408">
        <f t="shared" si="169"/>
        <v>11282</v>
      </c>
      <c r="B11284" s="231"/>
      <c r="C11284" s="96"/>
      <c r="D11284" s="408" t="e">
        <f>VLOOKUP(C11284,X$4:Z11285,2,FALSE)</f>
        <v>#N/A</v>
      </c>
      <c r="E11284" s="408" t="e">
        <f>VLOOKUP(C11284,X$4:Z11285,3,FALSE)</f>
        <v>#N/A</v>
      </c>
      <c r="F11284" s="97"/>
      <c r="G11284" s="97"/>
      <c r="H11284" s="116"/>
      <c r="I11284" s="116"/>
      <c r="J11284" s="97"/>
      <c r="AD11284" s="476"/>
      <c r="AI11284" s="473"/>
    </row>
    <row r="11285" spans="1:35" s="4" customFormat="1" x14ac:dyDescent="0.25">
      <c r="A11285" s="408">
        <f t="shared" si="169"/>
        <v>11283</v>
      </c>
      <c r="B11285" s="231"/>
      <c r="C11285" s="96"/>
      <c r="D11285" s="408" t="e">
        <f>VLOOKUP(C11285,X$4:Z11286,2,FALSE)</f>
        <v>#N/A</v>
      </c>
      <c r="E11285" s="408" t="e">
        <f>VLOOKUP(C11285,X$4:Z11286,3,FALSE)</f>
        <v>#N/A</v>
      </c>
      <c r="F11285" s="97"/>
      <c r="G11285" s="97"/>
      <c r="H11285" s="116"/>
      <c r="I11285" s="116"/>
      <c r="J11285" s="97"/>
      <c r="AD11285" s="476"/>
      <c r="AI11285" s="473"/>
    </row>
    <row r="11286" spans="1:35" s="4" customFormat="1" x14ac:dyDescent="0.25">
      <c r="A11286" s="408">
        <f t="shared" si="169"/>
        <v>11284</v>
      </c>
      <c r="B11286" s="231"/>
      <c r="C11286" s="96"/>
      <c r="D11286" s="408" t="e">
        <f>VLOOKUP(C11286,X$4:Z11287,2,FALSE)</f>
        <v>#N/A</v>
      </c>
      <c r="E11286" s="408" t="e">
        <f>VLOOKUP(C11286,X$4:Z11287,3,FALSE)</f>
        <v>#N/A</v>
      </c>
      <c r="F11286" s="97"/>
      <c r="G11286" s="97"/>
      <c r="H11286" s="116"/>
      <c r="I11286" s="116"/>
      <c r="J11286" s="97"/>
      <c r="AD11286" s="476"/>
      <c r="AI11286" s="473"/>
    </row>
    <row r="11287" spans="1:35" s="4" customFormat="1" x14ac:dyDescent="0.25">
      <c r="A11287" s="408">
        <f t="shared" si="169"/>
        <v>11285</v>
      </c>
      <c r="B11287" s="231"/>
      <c r="C11287" s="96"/>
      <c r="D11287" s="408" t="e">
        <f>VLOOKUP(C11287,X$4:Z11288,2,FALSE)</f>
        <v>#N/A</v>
      </c>
      <c r="E11287" s="408" t="e">
        <f>VLOOKUP(C11287,X$4:Z11288,3,FALSE)</f>
        <v>#N/A</v>
      </c>
      <c r="F11287" s="97"/>
      <c r="G11287" s="97"/>
      <c r="H11287" s="116"/>
      <c r="I11287" s="116"/>
      <c r="J11287" s="97"/>
      <c r="AD11287" s="476"/>
      <c r="AI11287" s="473"/>
    </row>
    <row r="11288" spans="1:35" s="4" customFormat="1" x14ac:dyDescent="0.25">
      <c r="A11288" s="408">
        <f t="shared" si="169"/>
        <v>11286</v>
      </c>
      <c r="B11288" s="231"/>
      <c r="C11288" s="96"/>
      <c r="D11288" s="408" t="e">
        <f>VLOOKUP(C11288,X$4:Z11289,2,FALSE)</f>
        <v>#N/A</v>
      </c>
      <c r="E11288" s="408" t="e">
        <f>VLOOKUP(C11288,X$4:Z11289,3,FALSE)</f>
        <v>#N/A</v>
      </c>
      <c r="F11288" s="97"/>
      <c r="G11288" s="97"/>
      <c r="H11288" s="116"/>
      <c r="I11288" s="116"/>
      <c r="J11288" s="97"/>
      <c r="AD11288" s="476"/>
      <c r="AI11288" s="473"/>
    </row>
    <row r="11289" spans="1:35" s="4" customFormat="1" x14ac:dyDescent="0.25">
      <c r="A11289" s="408">
        <f t="shared" si="169"/>
        <v>11287</v>
      </c>
      <c r="B11289" s="231"/>
      <c r="C11289" s="96"/>
      <c r="D11289" s="408" t="e">
        <f>VLOOKUP(C11289,X$4:Z11290,2,FALSE)</f>
        <v>#N/A</v>
      </c>
      <c r="E11289" s="408" t="e">
        <f>VLOOKUP(C11289,X$4:Z11290,3,FALSE)</f>
        <v>#N/A</v>
      </c>
      <c r="F11289" s="97"/>
      <c r="G11289" s="97"/>
      <c r="H11289" s="116"/>
      <c r="I11289" s="116"/>
      <c r="J11289" s="97"/>
      <c r="AD11289" s="476"/>
      <c r="AI11289" s="473"/>
    </row>
    <row r="11290" spans="1:35" s="4" customFormat="1" x14ac:dyDescent="0.25">
      <c r="A11290" s="408">
        <f t="shared" si="169"/>
        <v>11288</v>
      </c>
      <c r="B11290" s="231"/>
      <c r="C11290" s="96"/>
      <c r="D11290" s="408" t="e">
        <f>VLOOKUP(C11290,X$4:Z11291,2,FALSE)</f>
        <v>#N/A</v>
      </c>
      <c r="E11290" s="408" t="e">
        <f>VLOOKUP(C11290,X$4:Z11291,3,FALSE)</f>
        <v>#N/A</v>
      </c>
      <c r="F11290" s="97"/>
      <c r="G11290" s="97"/>
      <c r="H11290" s="116"/>
      <c r="I11290" s="116"/>
      <c r="J11290" s="97"/>
      <c r="AD11290" s="476"/>
      <c r="AI11290" s="473"/>
    </row>
    <row r="11291" spans="1:35" s="4" customFormat="1" x14ac:dyDescent="0.25">
      <c r="A11291" s="408">
        <f t="shared" si="169"/>
        <v>11289</v>
      </c>
      <c r="B11291" s="231"/>
      <c r="C11291" s="96"/>
      <c r="D11291" s="408" t="e">
        <f>VLOOKUP(C11291,X$4:Z11292,2,FALSE)</f>
        <v>#N/A</v>
      </c>
      <c r="E11291" s="408" t="e">
        <f>VLOOKUP(C11291,X$4:Z11292,3,FALSE)</f>
        <v>#N/A</v>
      </c>
      <c r="F11291" s="97"/>
      <c r="G11291" s="97"/>
      <c r="H11291" s="116"/>
      <c r="I11291" s="116"/>
      <c r="J11291" s="97"/>
      <c r="AD11291" s="476"/>
      <c r="AI11291" s="473"/>
    </row>
    <row r="11292" spans="1:35" s="4" customFormat="1" x14ac:dyDescent="0.25">
      <c r="A11292" s="408">
        <f t="shared" si="169"/>
        <v>11290</v>
      </c>
      <c r="B11292" s="231"/>
      <c r="C11292" s="96"/>
      <c r="D11292" s="408" t="e">
        <f>VLOOKUP(C11292,X$4:Z11293,2,FALSE)</f>
        <v>#N/A</v>
      </c>
      <c r="E11292" s="408" t="e">
        <f>VLOOKUP(C11292,X$4:Z11293,3,FALSE)</f>
        <v>#N/A</v>
      </c>
      <c r="F11292" s="97"/>
      <c r="G11292" s="97"/>
      <c r="H11292" s="116"/>
      <c r="I11292" s="116"/>
      <c r="J11292" s="97"/>
      <c r="AD11292" s="476"/>
      <c r="AI11292" s="473"/>
    </row>
    <row r="11293" spans="1:35" s="4" customFormat="1" x14ac:dyDescent="0.25">
      <c r="A11293" s="408">
        <f t="shared" si="169"/>
        <v>11291</v>
      </c>
      <c r="B11293" s="231"/>
      <c r="C11293" s="96"/>
      <c r="D11293" s="408" t="e">
        <f>VLOOKUP(C11293,X$4:Z11294,2,FALSE)</f>
        <v>#N/A</v>
      </c>
      <c r="E11293" s="408" t="e">
        <f>VLOOKUP(C11293,X$4:Z11294,3,FALSE)</f>
        <v>#N/A</v>
      </c>
      <c r="F11293" s="97"/>
      <c r="G11293" s="97"/>
      <c r="H11293" s="116"/>
      <c r="I11293" s="116"/>
      <c r="J11293" s="97"/>
      <c r="AD11293" s="476"/>
      <c r="AI11293" s="473"/>
    </row>
    <row r="11294" spans="1:35" s="4" customFormat="1" x14ac:dyDescent="0.25">
      <c r="A11294" s="408">
        <f t="shared" si="169"/>
        <v>11292</v>
      </c>
      <c r="B11294" s="231"/>
      <c r="C11294" s="96"/>
      <c r="D11294" s="408" t="e">
        <f>VLOOKUP(C11294,X$4:Z11295,2,FALSE)</f>
        <v>#N/A</v>
      </c>
      <c r="E11294" s="408" t="e">
        <f>VLOOKUP(C11294,X$4:Z11295,3,FALSE)</f>
        <v>#N/A</v>
      </c>
      <c r="F11294" s="97"/>
      <c r="G11294" s="97"/>
      <c r="H11294" s="116"/>
      <c r="I11294" s="116"/>
      <c r="J11294" s="97"/>
      <c r="AD11294" s="476"/>
      <c r="AI11294" s="473"/>
    </row>
    <row r="11295" spans="1:35" s="4" customFormat="1" x14ac:dyDescent="0.25">
      <c r="A11295" s="408">
        <f t="shared" si="169"/>
        <v>11293</v>
      </c>
      <c r="B11295" s="231"/>
      <c r="C11295" s="96"/>
      <c r="D11295" s="408" t="e">
        <f>VLOOKUP(C11295,X$4:Z11296,2,FALSE)</f>
        <v>#N/A</v>
      </c>
      <c r="E11295" s="408" t="e">
        <f>VLOOKUP(C11295,X$4:Z11296,3,FALSE)</f>
        <v>#N/A</v>
      </c>
      <c r="F11295" s="97"/>
      <c r="G11295" s="97"/>
      <c r="H11295" s="116"/>
      <c r="I11295" s="116"/>
      <c r="J11295" s="97"/>
      <c r="AD11295" s="476"/>
      <c r="AI11295" s="473"/>
    </row>
    <row r="11296" spans="1:35" s="4" customFormat="1" x14ac:dyDescent="0.25">
      <c r="A11296" s="408">
        <f t="shared" si="169"/>
        <v>11294</v>
      </c>
      <c r="B11296" s="231"/>
      <c r="C11296" s="96"/>
      <c r="D11296" s="408" t="e">
        <f>VLOOKUP(C11296,X$4:Z11297,2,FALSE)</f>
        <v>#N/A</v>
      </c>
      <c r="E11296" s="408" t="e">
        <f>VLOOKUP(C11296,X$4:Z11297,3,FALSE)</f>
        <v>#N/A</v>
      </c>
      <c r="F11296" s="97"/>
      <c r="G11296" s="97"/>
      <c r="H11296" s="116"/>
      <c r="I11296" s="116"/>
      <c r="J11296" s="97"/>
      <c r="AD11296" s="476"/>
      <c r="AI11296" s="473"/>
    </row>
    <row r="11297" spans="1:35" s="4" customFormat="1" x14ac:dyDescent="0.25">
      <c r="A11297" s="408">
        <f t="shared" si="169"/>
        <v>11295</v>
      </c>
      <c r="B11297" s="231"/>
      <c r="C11297" s="96"/>
      <c r="D11297" s="408" t="e">
        <f>VLOOKUP(C11297,X$4:Z11298,2,FALSE)</f>
        <v>#N/A</v>
      </c>
      <c r="E11297" s="408" t="e">
        <f>VLOOKUP(C11297,X$4:Z11298,3,FALSE)</f>
        <v>#N/A</v>
      </c>
      <c r="F11297" s="97"/>
      <c r="G11297" s="97"/>
      <c r="H11297" s="116"/>
      <c r="I11297" s="116"/>
      <c r="J11297" s="97"/>
      <c r="AD11297" s="476"/>
      <c r="AI11297" s="473"/>
    </row>
    <row r="11298" spans="1:35" s="4" customFormat="1" x14ac:dyDescent="0.25">
      <c r="A11298" s="408">
        <f t="shared" si="169"/>
        <v>11296</v>
      </c>
      <c r="B11298" s="231"/>
      <c r="C11298" s="96"/>
      <c r="D11298" s="408" t="e">
        <f>VLOOKUP(C11298,X$4:Z11299,2,FALSE)</f>
        <v>#N/A</v>
      </c>
      <c r="E11298" s="408" t="e">
        <f>VLOOKUP(C11298,X$4:Z11299,3,FALSE)</f>
        <v>#N/A</v>
      </c>
      <c r="F11298" s="97"/>
      <c r="G11298" s="97"/>
      <c r="H11298" s="116"/>
      <c r="I11298" s="116"/>
      <c r="J11298" s="97"/>
      <c r="AD11298" s="476"/>
      <c r="AI11298" s="473"/>
    </row>
    <row r="11299" spans="1:35" s="4" customFormat="1" x14ac:dyDescent="0.25">
      <c r="A11299" s="408">
        <f t="shared" si="169"/>
        <v>11297</v>
      </c>
      <c r="B11299" s="231"/>
      <c r="C11299" s="96"/>
      <c r="D11299" s="408" t="e">
        <f>VLOOKUP(C11299,X$4:Z11300,2,FALSE)</f>
        <v>#N/A</v>
      </c>
      <c r="E11299" s="408" t="e">
        <f>VLOOKUP(C11299,X$4:Z11300,3,FALSE)</f>
        <v>#N/A</v>
      </c>
      <c r="F11299" s="97"/>
      <c r="G11299" s="97"/>
      <c r="H11299" s="116"/>
      <c r="I11299" s="116"/>
      <c r="J11299" s="97"/>
      <c r="AD11299" s="476"/>
      <c r="AI11299" s="473"/>
    </row>
    <row r="11300" spans="1:35" s="4" customFormat="1" x14ac:dyDescent="0.25">
      <c r="A11300" s="408">
        <f t="shared" ref="A11300:A11363" si="170">ROW()-2</f>
        <v>11298</v>
      </c>
      <c r="B11300" s="231"/>
      <c r="C11300" s="96"/>
      <c r="D11300" s="408" t="e">
        <f>VLOOKUP(C11300,X$4:Z11301,2,FALSE)</f>
        <v>#N/A</v>
      </c>
      <c r="E11300" s="408" t="e">
        <f>VLOOKUP(C11300,X$4:Z11301,3,FALSE)</f>
        <v>#N/A</v>
      </c>
      <c r="F11300" s="97"/>
      <c r="G11300" s="97"/>
      <c r="H11300" s="116"/>
      <c r="I11300" s="116"/>
      <c r="J11300" s="97"/>
      <c r="AD11300" s="476"/>
      <c r="AI11300" s="473"/>
    </row>
    <row r="11301" spans="1:35" s="4" customFormat="1" x14ac:dyDescent="0.25">
      <c r="A11301" s="408">
        <f t="shared" si="170"/>
        <v>11299</v>
      </c>
      <c r="B11301" s="231"/>
      <c r="C11301" s="96"/>
      <c r="D11301" s="408" t="e">
        <f>VLOOKUP(C11301,X$4:Z11302,2,FALSE)</f>
        <v>#N/A</v>
      </c>
      <c r="E11301" s="408" t="e">
        <f>VLOOKUP(C11301,X$4:Z11302,3,FALSE)</f>
        <v>#N/A</v>
      </c>
      <c r="F11301" s="97"/>
      <c r="G11301" s="97"/>
      <c r="H11301" s="116"/>
      <c r="I11301" s="116"/>
      <c r="J11301" s="97"/>
      <c r="AD11301" s="476"/>
      <c r="AI11301" s="473"/>
    </row>
    <row r="11302" spans="1:35" s="4" customFormat="1" x14ac:dyDescent="0.25">
      <c r="A11302" s="408">
        <f t="shared" si="170"/>
        <v>11300</v>
      </c>
      <c r="B11302" s="231"/>
      <c r="C11302" s="96"/>
      <c r="D11302" s="408" t="e">
        <f>VLOOKUP(C11302,X$4:Z11303,2,FALSE)</f>
        <v>#N/A</v>
      </c>
      <c r="E11302" s="408" t="e">
        <f>VLOOKUP(C11302,X$4:Z11303,3,FALSE)</f>
        <v>#N/A</v>
      </c>
      <c r="F11302" s="97"/>
      <c r="G11302" s="97"/>
      <c r="H11302" s="116"/>
      <c r="I11302" s="116"/>
      <c r="J11302" s="97"/>
      <c r="AD11302" s="476"/>
      <c r="AI11302" s="473"/>
    </row>
    <row r="11303" spans="1:35" s="4" customFormat="1" x14ac:dyDescent="0.25">
      <c r="A11303" s="408">
        <f t="shared" si="170"/>
        <v>11301</v>
      </c>
      <c r="B11303" s="231"/>
      <c r="C11303" s="96"/>
      <c r="D11303" s="408" t="e">
        <f>VLOOKUP(C11303,X$4:Z11304,2,FALSE)</f>
        <v>#N/A</v>
      </c>
      <c r="E11303" s="408" t="e">
        <f>VLOOKUP(C11303,X$4:Z11304,3,FALSE)</f>
        <v>#N/A</v>
      </c>
      <c r="F11303" s="97"/>
      <c r="G11303" s="97"/>
      <c r="H11303" s="116"/>
      <c r="I11303" s="116"/>
      <c r="J11303" s="97"/>
      <c r="AD11303" s="476"/>
      <c r="AI11303" s="473"/>
    </row>
    <row r="11304" spans="1:35" s="4" customFormat="1" x14ac:dyDescent="0.25">
      <c r="A11304" s="408">
        <f t="shared" si="170"/>
        <v>11302</v>
      </c>
      <c r="B11304" s="231"/>
      <c r="C11304" s="96"/>
      <c r="D11304" s="408" t="e">
        <f>VLOOKUP(C11304,X$4:Z11305,2,FALSE)</f>
        <v>#N/A</v>
      </c>
      <c r="E11304" s="408" t="e">
        <f>VLOOKUP(C11304,X$4:Z11305,3,FALSE)</f>
        <v>#N/A</v>
      </c>
      <c r="F11304" s="97"/>
      <c r="G11304" s="97"/>
      <c r="H11304" s="116"/>
      <c r="I11304" s="116"/>
      <c r="J11304" s="97"/>
      <c r="AD11304" s="476"/>
      <c r="AI11304" s="473"/>
    </row>
    <row r="11305" spans="1:35" s="4" customFormat="1" x14ac:dyDescent="0.25">
      <c r="A11305" s="408">
        <f t="shared" si="170"/>
        <v>11303</v>
      </c>
      <c r="B11305" s="231"/>
      <c r="C11305" s="96"/>
      <c r="D11305" s="408" t="e">
        <f>VLOOKUP(C11305,X$4:Z11306,2,FALSE)</f>
        <v>#N/A</v>
      </c>
      <c r="E11305" s="408" t="e">
        <f>VLOOKUP(C11305,X$4:Z11306,3,FALSE)</f>
        <v>#N/A</v>
      </c>
      <c r="F11305" s="97"/>
      <c r="G11305" s="97"/>
      <c r="H11305" s="116"/>
      <c r="I11305" s="116"/>
      <c r="J11305" s="97"/>
      <c r="AD11305" s="476"/>
      <c r="AI11305" s="473"/>
    </row>
    <row r="11306" spans="1:35" s="4" customFormat="1" x14ac:dyDescent="0.25">
      <c r="A11306" s="408">
        <f t="shared" si="170"/>
        <v>11304</v>
      </c>
      <c r="B11306" s="231"/>
      <c r="C11306" s="96"/>
      <c r="D11306" s="408" t="e">
        <f>VLOOKUP(C11306,X$4:Z11307,2,FALSE)</f>
        <v>#N/A</v>
      </c>
      <c r="E11306" s="408" t="e">
        <f>VLOOKUP(C11306,X$4:Z11307,3,FALSE)</f>
        <v>#N/A</v>
      </c>
      <c r="F11306" s="97"/>
      <c r="G11306" s="97"/>
      <c r="H11306" s="116"/>
      <c r="I11306" s="116"/>
      <c r="J11306" s="97"/>
      <c r="AD11306" s="476"/>
      <c r="AI11306" s="473"/>
    </row>
    <row r="11307" spans="1:35" s="4" customFormat="1" x14ac:dyDescent="0.25">
      <c r="A11307" s="408">
        <f t="shared" si="170"/>
        <v>11305</v>
      </c>
      <c r="B11307" s="231"/>
      <c r="C11307" s="96"/>
      <c r="D11307" s="408" t="e">
        <f>VLOOKUP(C11307,X$4:Z11308,2,FALSE)</f>
        <v>#N/A</v>
      </c>
      <c r="E11307" s="408" t="e">
        <f>VLOOKUP(C11307,X$4:Z11308,3,FALSE)</f>
        <v>#N/A</v>
      </c>
      <c r="F11307" s="97"/>
      <c r="G11307" s="97"/>
      <c r="H11307" s="116"/>
      <c r="I11307" s="116"/>
      <c r="J11307" s="97"/>
      <c r="AD11307" s="476"/>
      <c r="AI11307" s="473"/>
    </row>
    <row r="11308" spans="1:35" s="4" customFormat="1" x14ac:dyDescent="0.25">
      <c r="A11308" s="408">
        <f t="shared" si="170"/>
        <v>11306</v>
      </c>
      <c r="B11308" s="231"/>
      <c r="C11308" s="96"/>
      <c r="D11308" s="408" t="e">
        <f>VLOOKUP(C11308,X$4:Z11309,2,FALSE)</f>
        <v>#N/A</v>
      </c>
      <c r="E11308" s="408" t="e">
        <f>VLOOKUP(C11308,X$4:Z11309,3,FALSE)</f>
        <v>#N/A</v>
      </c>
      <c r="F11308" s="97"/>
      <c r="G11308" s="97"/>
      <c r="H11308" s="116"/>
      <c r="I11308" s="116"/>
      <c r="J11308" s="97"/>
      <c r="AD11308" s="476"/>
      <c r="AI11308" s="473"/>
    </row>
    <row r="11309" spans="1:35" s="4" customFormat="1" x14ac:dyDescent="0.25">
      <c r="A11309" s="408">
        <f t="shared" si="170"/>
        <v>11307</v>
      </c>
      <c r="B11309" s="231"/>
      <c r="C11309" s="96"/>
      <c r="D11309" s="408" t="e">
        <f>VLOOKUP(C11309,X$4:Z11310,2,FALSE)</f>
        <v>#N/A</v>
      </c>
      <c r="E11309" s="408" t="e">
        <f>VLOOKUP(C11309,X$4:Z11310,3,FALSE)</f>
        <v>#N/A</v>
      </c>
      <c r="F11309" s="97"/>
      <c r="G11309" s="97"/>
      <c r="H11309" s="116"/>
      <c r="I11309" s="116"/>
      <c r="J11309" s="97"/>
      <c r="AD11309" s="476"/>
      <c r="AI11309" s="473"/>
    </row>
    <row r="11310" spans="1:35" s="4" customFormat="1" x14ac:dyDescent="0.25">
      <c r="A11310" s="408">
        <f t="shared" si="170"/>
        <v>11308</v>
      </c>
      <c r="B11310" s="231"/>
      <c r="C11310" s="96"/>
      <c r="D11310" s="408" t="e">
        <f>VLOOKUP(C11310,X$4:Z11311,2,FALSE)</f>
        <v>#N/A</v>
      </c>
      <c r="E11310" s="408" t="e">
        <f>VLOOKUP(C11310,X$4:Z11311,3,FALSE)</f>
        <v>#N/A</v>
      </c>
      <c r="F11310" s="97"/>
      <c r="G11310" s="97"/>
      <c r="H11310" s="116"/>
      <c r="I11310" s="116"/>
      <c r="J11310" s="97"/>
      <c r="AD11310" s="476"/>
      <c r="AI11310" s="473"/>
    </row>
    <row r="11311" spans="1:35" s="4" customFormat="1" x14ac:dyDescent="0.25">
      <c r="A11311" s="408">
        <f t="shared" si="170"/>
        <v>11309</v>
      </c>
      <c r="B11311" s="231"/>
      <c r="C11311" s="96"/>
      <c r="D11311" s="408" t="e">
        <f>VLOOKUP(C11311,X$4:Z11312,2,FALSE)</f>
        <v>#N/A</v>
      </c>
      <c r="E11311" s="408" t="e">
        <f>VLOOKUP(C11311,X$4:Z11312,3,FALSE)</f>
        <v>#N/A</v>
      </c>
      <c r="F11311" s="97"/>
      <c r="G11311" s="97"/>
      <c r="H11311" s="116"/>
      <c r="I11311" s="116"/>
      <c r="J11311" s="97"/>
      <c r="AD11311" s="476"/>
      <c r="AI11311" s="473"/>
    </row>
    <row r="11312" spans="1:35" s="4" customFormat="1" x14ac:dyDescent="0.25">
      <c r="A11312" s="408">
        <f t="shared" si="170"/>
        <v>11310</v>
      </c>
      <c r="B11312" s="231"/>
      <c r="C11312" s="96"/>
      <c r="D11312" s="408" t="e">
        <f>VLOOKUP(C11312,X$4:Z11313,2,FALSE)</f>
        <v>#N/A</v>
      </c>
      <c r="E11312" s="408" t="e">
        <f>VLOOKUP(C11312,X$4:Z11313,3,FALSE)</f>
        <v>#N/A</v>
      </c>
      <c r="F11312" s="97"/>
      <c r="G11312" s="97"/>
      <c r="H11312" s="116"/>
      <c r="I11312" s="116"/>
      <c r="J11312" s="97"/>
      <c r="AD11312" s="476"/>
      <c r="AI11312" s="473"/>
    </row>
    <row r="11313" spans="1:35" s="4" customFormat="1" x14ac:dyDescent="0.25">
      <c r="A11313" s="408">
        <f t="shared" si="170"/>
        <v>11311</v>
      </c>
      <c r="B11313" s="231"/>
      <c r="C11313" s="96"/>
      <c r="D11313" s="408" t="e">
        <f>VLOOKUP(C11313,X$4:Z11314,2,FALSE)</f>
        <v>#N/A</v>
      </c>
      <c r="E11313" s="408" t="e">
        <f>VLOOKUP(C11313,X$4:Z11314,3,FALSE)</f>
        <v>#N/A</v>
      </c>
      <c r="F11313" s="97"/>
      <c r="G11313" s="97"/>
      <c r="H11313" s="116"/>
      <c r="I11313" s="116"/>
      <c r="J11313" s="97"/>
      <c r="AD11313" s="476"/>
      <c r="AI11313" s="473"/>
    </row>
    <row r="11314" spans="1:35" s="4" customFormat="1" x14ac:dyDescent="0.25">
      <c r="A11314" s="408">
        <f t="shared" si="170"/>
        <v>11312</v>
      </c>
      <c r="B11314" s="231"/>
      <c r="C11314" s="96"/>
      <c r="D11314" s="408" t="e">
        <f>VLOOKUP(C11314,X$4:Z11315,2,FALSE)</f>
        <v>#N/A</v>
      </c>
      <c r="E11314" s="408" t="e">
        <f>VLOOKUP(C11314,X$4:Z11315,3,FALSE)</f>
        <v>#N/A</v>
      </c>
      <c r="F11314" s="97"/>
      <c r="G11314" s="97"/>
      <c r="H11314" s="116"/>
      <c r="I11314" s="116"/>
      <c r="J11314" s="97"/>
      <c r="AD11314" s="476"/>
      <c r="AI11314" s="473"/>
    </row>
    <row r="11315" spans="1:35" s="4" customFormat="1" x14ac:dyDescent="0.25">
      <c r="A11315" s="408">
        <f t="shared" si="170"/>
        <v>11313</v>
      </c>
      <c r="B11315" s="231"/>
      <c r="C11315" s="96"/>
      <c r="D11315" s="408" t="e">
        <f>VLOOKUP(C11315,X$4:Z11316,2,FALSE)</f>
        <v>#N/A</v>
      </c>
      <c r="E11315" s="408" t="e">
        <f>VLOOKUP(C11315,X$4:Z11316,3,FALSE)</f>
        <v>#N/A</v>
      </c>
      <c r="F11315" s="97"/>
      <c r="G11315" s="97"/>
      <c r="H11315" s="116"/>
      <c r="I11315" s="116"/>
      <c r="J11315" s="97"/>
      <c r="AD11315" s="476"/>
      <c r="AI11315" s="473"/>
    </row>
    <row r="11316" spans="1:35" s="4" customFormat="1" x14ac:dyDescent="0.25">
      <c r="A11316" s="408">
        <f t="shared" si="170"/>
        <v>11314</v>
      </c>
      <c r="B11316" s="231"/>
      <c r="C11316" s="96"/>
      <c r="D11316" s="408" t="e">
        <f>VLOOKUP(C11316,X$4:Z11317,2,FALSE)</f>
        <v>#N/A</v>
      </c>
      <c r="E11316" s="408" t="e">
        <f>VLOOKUP(C11316,X$4:Z11317,3,FALSE)</f>
        <v>#N/A</v>
      </c>
      <c r="F11316" s="97"/>
      <c r="G11316" s="97"/>
      <c r="H11316" s="116"/>
      <c r="I11316" s="116"/>
      <c r="J11316" s="97"/>
      <c r="AD11316" s="476"/>
      <c r="AI11316" s="473"/>
    </row>
    <row r="11317" spans="1:35" s="4" customFormat="1" x14ac:dyDescent="0.25">
      <c r="A11317" s="408">
        <f t="shared" si="170"/>
        <v>11315</v>
      </c>
      <c r="B11317" s="231"/>
      <c r="C11317" s="96"/>
      <c r="D11317" s="408" t="e">
        <f>VLOOKUP(C11317,X$4:Z11318,2,FALSE)</f>
        <v>#N/A</v>
      </c>
      <c r="E11317" s="408" t="e">
        <f>VLOOKUP(C11317,X$4:Z11318,3,FALSE)</f>
        <v>#N/A</v>
      </c>
      <c r="F11317" s="97"/>
      <c r="G11317" s="97"/>
      <c r="H11317" s="116"/>
      <c r="I11317" s="116"/>
      <c r="J11317" s="97"/>
      <c r="AD11317" s="476"/>
      <c r="AI11317" s="473"/>
    </row>
    <row r="11318" spans="1:35" s="4" customFormat="1" x14ac:dyDescent="0.25">
      <c r="A11318" s="408">
        <f t="shared" si="170"/>
        <v>11316</v>
      </c>
      <c r="B11318" s="231"/>
      <c r="C11318" s="96"/>
      <c r="D11318" s="408" t="e">
        <f>VLOOKUP(C11318,X$4:Z11319,2,FALSE)</f>
        <v>#N/A</v>
      </c>
      <c r="E11318" s="408" t="e">
        <f>VLOOKUP(C11318,X$4:Z11319,3,FALSE)</f>
        <v>#N/A</v>
      </c>
      <c r="F11318" s="97"/>
      <c r="G11318" s="97"/>
      <c r="H11318" s="116"/>
      <c r="I11318" s="116"/>
      <c r="J11318" s="97"/>
      <c r="AD11318" s="476"/>
      <c r="AI11318" s="473"/>
    </row>
    <row r="11319" spans="1:35" s="4" customFormat="1" x14ac:dyDescent="0.25">
      <c r="A11319" s="408">
        <f t="shared" si="170"/>
        <v>11317</v>
      </c>
      <c r="B11319" s="231"/>
      <c r="C11319" s="96"/>
      <c r="D11319" s="408" t="e">
        <f>VLOOKUP(C11319,X$4:Z11320,2,FALSE)</f>
        <v>#N/A</v>
      </c>
      <c r="E11319" s="408" t="e">
        <f>VLOOKUP(C11319,X$4:Z11320,3,FALSE)</f>
        <v>#N/A</v>
      </c>
      <c r="F11319" s="97"/>
      <c r="G11319" s="97"/>
      <c r="H11319" s="116"/>
      <c r="I11319" s="116"/>
      <c r="J11319" s="97"/>
      <c r="AD11319" s="476"/>
      <c r="AI11319" s="473"/>
    </row>
    <row r="11320" spans="1:35" s="4" customFormat="1" x14ac:dyDescent="0.25">
      <c r="A11320" s="408">
        <f t="shared" si="170"/>
        <v>11318</v>
      </c>
      <c r="B11320" s="231"/>
      <c r="C11320" s="96"/>
      <c r="D11320" s="408" t="e">
        <f>VLOOKUP(C11320,X$4:Z11321,2,FALSE)</f>
        <v>#N/A</v>
      </c>
      <c r="E11320" s="408" t="e">
        <f>VLOOKUP(C11320,X$4:Z11321,3,FALSE)</f>
        <v>#N/A</v>
      </c>
      <c r="F11320" s="97"/>
      <c r="G11320" s="97"/>
      <c r="H11320" s="116"/>
      <c r="I11320" s="116"/>
      <c r="J11320" s="97"/>
      <c r="AD11320" s="476"/>
      <c r="AI11320" s="473"/>
    </row>
    <row r="11321" spans="1:35" s="4" customFormat="1" x14ac:dyDescent="0.25">
      <c r="A11321" s="408">
        <f t="shared" si="170"/>
        <v>11319</v>
      </c>
      <c r="B11321" s="231"/>
      <c r="C11321" s="96"/>
      <c r="D11321" s="408" t="e">
        <f>VLOOKUP(C11321,X$4:Z11322,2,FALSE)</f>
        <v>#N/A</v>
      </c>
      <c r="E11321" s="408" t="e">
        <f>VLOOKUP(C11321,X$4:Z11322,3,FALSE)</f>
        <v>#N/A</v>
      </c>
      <c r="F11321" s="97"/>
      <c r="G11321" s="97"/>
      <c r="H11321" s="116"/>
      <c r="I11321" s="116"/>
      <c r="J11321" s="97"/>
      <c r="AD11321" s="476"/>
      <c r="AI11321" s="473"/>
    </row>
    <row r="11322" spans="1:35" s="4" customFormat="1" x14ac:dyDescent="0.25">
      <c r="A11322" s="408">
        <f t="shared" si="170"/>
        <v>11320</v>
      </c>
      <c r="B11322" s="231"/>
      <c r="C11322" s="96"/>
      <c r="D11322" s="408" t="e">
        <f>VLOOKUP(C11322,X$4:Z11323,2,FALSE)</f>
        <v>#N/A</v>
      </c>
      <c r="E11322" s="408" t="e">
        <f>VLOOKUP(C11322,X$4:Z11323,3,FALSE)</f>
        <v>#N/A</v>
      </c>
      <c r="F11322" s="97"/>
      <c r="G11322" s="97"/>
      <c r="H11322" s="116"/>
      <c r="I11322" s="116"/>
      <c r="J11322" s="97"/>
      <c r="AD11322" s="476"/>
      <c r="AI11322" s="473"/>
    </row>
    <row r="11323" spans="1:35" s="4" customFormat="1" x14ac:dyDescent="0.25">
      <c r="A11323" s="408">
        <f t="shared" si="170"/>
        <v>11321</v>
      </c>
      <c r="B11323" s="231"/>
      <c r="C11323" s="96"/>
      <c r="D11323" s="408" t="e">
        <f>VLOOKUP(C11323,X$4:Z11324,2,FALSE)</f>
        <v>#N/A</v>
      </c>
      <c r="E11323" s="408" t="e">
        <f>VLOOKUP(C11323,X$4:Z11324,3,FALSE)</f>
        <v>#N/A</v>
      </c>
      <c r="F11323" s="97"/>
      <c r="G11323" s="97"/>
      <c r="H11323" s="116"/>
      <c r="I11323" s="116"/>
      <c r="J11323" s="97"/>
      <c r="AD11323" s="476"/>
      <c r="AI11323" s="473"/>
    </row>
    <row r="11324" spans="1:35" s="4" customFormat="1" x14ac:dyDescent="0.25">
      <c r="A11324" s="408">
        <f t="shared" si="170"/>
        <v>11322</v>
      </c>
      <c r="B11324" s="231"/>
      <c r="C11324" s="96"/>
      <c r="D11324" s="408" t="e">
        <f>VLOOKUP(C11324,X$4:Z11325,2,FALSE)</f>
        <v>#N/A</v>
      </c>
      <c r="E11324" s="408" t="e">
        <f>VLOOKUP(C11324,X$4:Z11325,3,FALSE)</f>
        <v>#N/A</v>
      </c>
      <c r="F11324" s="97"/>
      <c r="G11324" s="97"/>
      <c r="H11324" s="116"/>
      <c r="I11324" s="116"/>
      <c r="J11324" s="97"/>
      <c r="AD11324" s="476"/>
      <c r="AI11324" s="473"/>
    </row>
    <row r="11325" spans="1:35" s="4" customFormat="1" x14ac:dyDescent="0.25">
      <c r="A11325" s="408">
        <f t="shared" si="170"/>
        <v>11323</v>
      </c>
      <c r="B11325" s="231"/>
      <c r="C11325" s="96"/>
      <c r="D11325" s="408" t="e">
        <f>VLOOKUP(C11325,X$4:Z11326,2,FALSE)</f>
        <v>#N/A</v>
      </c>
      <c r="E11325" s="408" t="e">
        <f>VLOOKUP(C11325,X$4:Z11326,3,FALSE)</f>
        <v>#N/A</v>
      </c>
      <c r="F11325" s="97"/>
      <c r="G11325" s="97"/>
      <c r="H11325" s="116"/>
      <c r="I11325" s="116"/>
      <c r="J11325" s="97"/>
      <c r="AD11325" s="476"/>
      <c r="AI11325" s="473"/>
    </row>
    <row r="11326" spans="1:35" s="4" customFormat="1" x14ac:dyDescent="0.25">
      <c r="A11326" s="408">
        <f t="shared" si="170"/>
        <v>11324</v>
      </c>
      <c r="B11326" s="231"/>
      <c r="C11326" s="96"/>
      <c r="D11326" s="408" t="e">
        <f>VLOOKUP(C11326,X$4:Z11327,2,FALSE)</f>
        <v>#N/A</v>
      </c>
      <c r="E11326" s="408" t="e">
        <f>VLOOKUP(C11326,X$4:Z11327,3,FALSE)</f>
        <v>#N/A</v>
      </c>
      <c r="F11326" s="97"/>
      <c r="G11326" s="97"/>
      <c r="H11326" s="116"/>
      <c r="I11326" s="116"/>
      <c r="J11326" s="97"/>
      <c r="AD11326" s="476"/>
      <c r="AI11326" s="473"/>
    </row>
    <row r="11327" spans="1:35" s="4" customFormat="1" x14ac:dyDescent="0.25">
      <c r="A11327" s="408">
        <f t="shared" si="170"/>
        <v>11325</v>
      </c>
      <c r="B11327" s="231"/>
      <c r="C11327" s="96"/>
      <c r="D11327" s="408" t="e">
        <f>VLOOKUP(C11327,X$4:Z11328,2,FALSE)</f>
        <v>#N/A</v>
      </c>
      <c r="E11327" s="408" t="e">
        <f>VLOOKUP(C11327,X$4:Z11328,3,FALSE)</f>
        <v>#N/A</v>
      </c>
      <c r="F11327" s="97"/>
      <c r="G11327" s="97"/>
      <c r="H11327" s="116"/>
      <c r="I11327" s="116"/>
      <c r="J11327" s="97"/>
      <c r="AD11327" s="476"/>
      <c r="AI11327" s="473"/>
    </row>
    <row r="11328" spans="1:35" s="4" customFormat="1" x14ac:dyDescent="0.25">
      <c r="A11328" s="408">
        <f t="shared" si="170"/>
        <v>11326</v>
      </c>
      <c r="B11328" s="231"/>
      <c r="C11328" s="96"/>
      <c r="D11328" s="408" t="e">
        <f>VLOOKUP(C11328,X$4:Z11329,2,FALSE)</f>
        <v>#N/A</v>
      </c>
      <c r="E11328" s="408" t="e">
        <f>VLOOKUP(C11328,X$4:Z11329,3,FALSE)</f>
        <v>#N/A</v>
      </c>
      <c r="F11328" s="97"/>
      <c r="G11328" s="97"/>
      <c r="H11328" s="116"/>
      <c r="I11328" s="116"/>
      <c r="J11328" s="97"/>
      <c r="AD11328" s="476"/>
      <c r="AI11328" s="473"/>
    </row>
    <row r="11329" spans="1:35" s="4" customFormat="1" x14ac:dyDescent="0.25">
      <c r="A11329" s="408">
        <f t="shared" si="170"/>
        <v>11327</v>
      </c>
      <c r="B11329" s="231"/>
      <c r="C11329" s="96"/>
      <c r="D11329" s="408" t="e">
        <f>VLOOKUP(C11329,X$4:Z11330,2,FALSE)</f>
        <v>#N/A</v>
      </c>
      <c r="E11329" s="408" t="e">
        <f>VLOOKUP(C11329,X$4:Z11330,3,FALSE)</f>
        <v>#N/A</v>
      </c>
      <c r="F11329" s="97"/>
      <c r="G11329" s="97"/>
      <c r="H11329" s="116"/>
      <c r="I11329" s="116"/>
      <c r="J11329" s="97"/>
      <c r="AD11329" s="476"/>
      <c r="AI11329" s="473"/>
    </row>
    <row r="11330" spans="1:35" s="4" customFormat="1" x14ac:dyDescent="0.25">
      <c r="A11330" s="408">
        <f t="shared" si="170"/>
        <v>11328</v>
      </c>
      <c r="B11330" s="231"/>
      <c r="C11330" s="96"/>
      <c r="D11330" s="408" t="e">
        <f>VLOOKUP(C11330,X$4:Z11331,2,FALSE)</f>
        <v>#N/A</v>
      </c>
      <c r="E11330" s="408" t="e">
        <f>VLOOKUP(C11330,X$4:Z11331,3,FALSE)</f>
        <v>#N/A</v>
      </c>
      <c r="F11330" s="97"/>
      <c r="G11330" s="97"/>
      <c r="H11330" s="116"/>
      <c r="I11330" s="116"/>
      <c r="J11330" s="97"/>
      <c r="AD11330" s="476"/>
      <c r="AI11330" s="473"/>
    </row>
    <row r="11331" spans="1:35" s="4" customFormat="1" x14ac:dyDescent="0.25">
      <c r="A11331" s="408">
        <f t="shared" si="170"/>
        <v>11329</v>
      </c>
      <c r="B11331" s="231"/>
      <c r="C11331" s="96"/>
      <c r="D11331" s="408" t="e">
        <f>VLOOKUP(C11331,X$4:Z11332,2,FALSE)</f>
        <v>#N/A</v>
      </c>
      <c r="E11331" s="408" t="e">
        <f>VLOOKUP(C11331,X$4:Z11332,3,FALSE)</f>
        <v>#N/A</v>
      </c>
      <c r="F11331" s="97"/>
      <c r="G11331" s="97"/>
      <c r="H11331" s="116"/>
      <c r="I11331" s="116"/>
      <c r="J11331" s="97"/>
      <c r="AD11331" s="476"/>
      <c r="AI11331" s="473"/>
    </row>
    <row r="11332" spans="1:35" s="4" customFormat="1" x14ac:dyDescent="0.25">
      <c r="A11332" s="408">
        <f t="shared" si="170"/>
        <v>11330</v>
      </c>
      <c r="B11332" s="231"/>
      <c r="C11332" s="96"/>
      <c r="D11332" s="408" t="e">
        <f>VLOOKUP(C11332,X$4:Z11333,2,FALSE)</f>
        <v>#N/A</v>
      </c>
      <c r="E11332" s="408" t="e">
        <f>VLOOKUP(C11332,X$4:Z11333,3,FALSE)</f>
        <v>#N/A</v>
      </c>
      <c r="F11332" s="97"/>
      <c r="G11332" s="97"/>
      <c r="H11332" s="116"/>
      <c r="I11332" s="116"/>
      <c r="J11332" s="97"/>
      <c r="AD11332" s="476"/>
      <c r="AI11332" s="473"/>
    </row>
    <row r="11333" spans="1:35" s="4" customFormat="1" x14ac:dyDescent="0.25">
      <c r="A11333" s="408">
        <f t="shared" si="170"/>
        <v>11331</v>
      </c>
      <c r="B11333" s="231"/>
      <c r="C11333" s="96"/>
      <c r="D11333" s="408" t="e">
        <f>VLOOKUP(C11333,X$4:Z11334,2,FALSE)</f>
        <v>#N/A</v>
      </c>
      <c r="E11333" s="408" t="e">
        <f>VLOOKUP(C11333,X$4:Z11334,3,FALSE)</f>
        <v>#N/A</v>
      </c>
      <c r="F11333" s="97"/>
      <c r="G11333" s="97"/>
      <c r="H11333" s="116"/>
      <c r="I11333" s="116"/>
      <c r="J11333" s="97"/>
      <c r="AD11333" s="476"/>
      <c r="AI11333" s="473"/>
    </row>
    <row r="11334" spans="1:35" s="4" customFormat="1" x14ac:dyDescent="0.25">
      <c r="A11334" s="408">
        <f t="shared" si="170"/>
        <v>11332</v>
      </c>
      <c r="B11334" s="231"/>
      <c r="C11334" s="96"/>
      <c r="D11334" s="408" t="e">
        <f>VLOOKUP(C11334,X$4:Z11335,2,FALSE)</f>
        <v>#N/A</v>
      </c>
      <c r="E11334" s="408" t="e">
        <f>VLOOKUP(C11334,X$4:Z11335,3,FALSE)</f>
        <v>#N/A</v>
      </c>
      <c r="F11334" s="97"/>
      <c r="G11334" s="97"/>
      <c r="H11334" s="116"/>
      <c r="I11334" s="116"/>
      <c r="J11334" s="97"/>
      <c r="AD11334" s="476"/>
      <c r="AI11334" s="473"/>
    </row>
    <row r="11335" spans="1:35" s="4" customFormat="1" x14ac:dyDescent="0.25">
      <c r="A11335" s="408">
        <f t="shared" si="170"/>
        <v>11333</v>
      </c>
      <c r="B11335" s="231"/>
      <c r="C11335" s="96"/>
      <c r="D11335" s="408" t="e">
        <f>VLOOKUP(C11335,X$4:Z11336,2,FALSE)</f>
        <v>#N/A</v>
      </c>
      <c r="E11335" s="408" t="e">
        <f>VLOOKUP(C11335,X$4:Z11336,3,FALSE)</f>
        <v>#N/A</v>
      </c>
      <c r="F11335" s="97"/>
      <c r="G11335" s="97"/>
      <c r="H11335" s="116"/>
      <c r="I11335" s="116"/>
      <c r="J11335" s="97"/>
      <c r="AD11335" s="476"/>
      <c r="AI11335" s="473"/>
    </row>
    <row r="11336" spans="1:35" s="4" customFormat="1" x14ac:dyDescent="0.25">
      <c r="A11336" s="408">
        <f t="shared" si="170"/>
        <v>11334</v>
      </c>
      <c r="B11336" s="231"/>
      <c r="C11336" s="96"/>
      <c r="D11336" s="408" t="e">
        <f>VLOOKUP(C11336,X$4:Z11337,2,FALSE)</f>
        <v>#N/A</v>
      </c>
      <c r="E11336" s="408" t="e">
        <f>VLOOKUP(C11336,X$4:Z11337,3,FALSE)</f>
        <v>#N/A</v>
      </c>
      <c r="F11336" s="97"/>
      <c r="G11336" s="97"/>
      <c r="H11336" s="116"/>
      <c r="I11336" s="116"/>
      <c r="J11336" s="97"/>
      <c r="AD11336" s="476"/>
      <c r="AI11336" s="473"/>
    </row>
    <row r="11337" spans="1:35" s="4" customFormat="1" x14ac:dyDescent="0.25">
      <c r="A11337" s="408">
        <f t="shared" si="170"/>
        <v>11335</v>
      </c>
      <c r="B11337" s="231"/>
      <c r="C11337" s="96"/>
      <c r="D11337" s="408" t="e">
        <f>VLOOKUP(C11337,X$4:Z11338,2,FALSE)</f>
        <v>#N/A</v>
      </c>
      <c r="E11337" s="408" t="e">
        <f>VLOOKUP(C11337,X$4:Z11338,3,FALSE)</f>
        <v>#N/A</v>
      </c>
      <c r="F11337" s="97"/>
      <c r="G11337" s="97"/>
      <c r="H11337" s="116"/>
      <c r="I11337" s="116"/>
      <c r="J11337" s="97"/>
      <c r="AD11337" s="476"/>
      <c r="AI11337" s="473"/>
    </row>
    <row r="11338" spans="1:35" s="4" customFormat="1" x14ac:dyDescent="0.25">
      <c r="A11338" s="408">
        <f t="shared" si="170"/>
        <v>11336</v>
      </c>
      <c r="B11338" s="231"/>
      <c r="C11338" s="96"/>
      <c r="D11338" s="408" t="e">
        <f>VLOOKUP(C11338,X$4:Z11339,2,FALSE)</f>
        <v>#N/A</v>
      </c>
      <c r="E11338" s="408" t="e">
        <f>VLOOKUP(C11338,X$4:Z11339,3,FALSE)</f>
        <v>#N/A</v>
      </c>
      <c r="F11338" s="97"/>
      <c r="G11338" s="97"/>
      <c r="H11338" s="116"/>
      <c r="I11338" s="116"/>
      <c r="J11338" s="97"/>
      <c r="AD11338" s="476"/>
      <c r="AI11338" s="473"/>
    </row>
    <row r="11339" spans="1:35" s="4" customFormat="1" x14ac:dyDescent="0.25">
      <c r="A11339" s="408">
        <f t="shared" si="170"/>
        <v>11337</v>
      </c>
      <c r="B11339" s="231"/>
      <c r="C11339" s="96"/>
      <c r="D11339" s="408" t="e">
        <f>VLOOKUP(C11339,X$4:Z11340,2,FALSE)</f>
        <v>#N/A</v>
      </c>
      <c r="E11339" s="408" t="e">
        <f>VLOOKUP(C11339,X$4:Z11340,3,FALSE)</f>
        <v>#N/A</v>
      </c>
      <c r="F11339" s="97"/>
      <c r="G11339" s="97"/>
      <c r="H11339" s="116"/>
      <c r="I11339" s="116"/>
      <c r="J11339" s="97"/>
      <c r="AD11339" s="476"/>
      <c r="AI11339" s="473"/>
    </row>
    <row r="11340" spans="1:35" s="4" customFormat="1" x14ac:dyDescent="0.25">
      <c r="A11340" s="408">
        <f t="shared" si="170"/>
        <v>11338</v>
      </c>
      <c r="B11340" s="231"/>
      <c r="C11340" s="96"/>
      <c r="D11340" s="408" t="e">
        <f>VLOOKUP(C11340,X$4:Z11341,2,FALSE)</f>
        <v>#N/A</v>
      </c>
      <c r="E11340" s="408" t="e">
        <f>VLOOKUP(C11340,X$4:Z11341,3,FALSE)</f>
        <v>#N/A</v>
      </c>
      <c r="F11340" s="97"/>
      <c r="G11340" s="97"/>
      <c r="H11340" s="116"/>
      <c r="I11340" s="116"/>
      <c r="J11340" s="97"/>
      <c r="AD11340" s="476"/>
      <c r="AI11340" s="473"/>
    </row>
    <row r="11341" spans="1:35" s="4" customFormat="1" x14ac:dyDescent="0.25">
      <c r="A11341" s="408">
        <f t="shared" si="170"/>
        <v>11339</v>
      </c>
      <c r="B11341" s="231"/>
      <c r="C11341" s="96"/>
      <c r="D11341" s="408" t="e">
        <f>VLOOKUP(C11341,X$4:Z11342,2,FALSE)</f>
        <v>#N/A</v>
      </c>
      <c r="E11341" s="408" t="e">
        <f>VLOOKUP(C11341,X$4:Z11342,3,FALSE)</f>
        <v>#N/A</v>
      </c>
      <c r="F11341" s="97"/>
      <c r="G11341" s="97"/>
      <c r="H11341" s="116"/>
      <c r="I11341" s="116"/>
      <c r="J11341" s="97"/>
      <c r="AD11341" s="476"/>
      <c r="AI11341" s="473"/>
    </row>
    <row r="11342" spans="1:35" s="4" customFormat="1" x14ac:dyDescent="0.25">
      <c r="A11342" s="408">
        <f t="shared" si="170"/>
        <v>11340</v>
      </c>
      <c r="B11342" s="231"/>
      <c r="C11342" s="96"/>
      <c r="D11342" s="408" t="e">
        <f>VLOOKUP(C11342,X$4:Z11343,2,FALSE)</f>
        <v>#N/A</v>
      </c>
      <c r="E11342" s="408" t="e">
        <f>VLOOKUP(C11342,X$4:Z11343,3,FALSE)</f>
        <v>#N/A</v>
      </c>
      <c r="F11342" s="97"/>
      <c r="G11342" s="97"/>
      <c r="H11342" s="116"/>
      <c r="I11342" s="116"/>
      <c r="J11342" s="97"/>
      <c r="AD11342" s="476"/>
      <c r="AI11342" s="473"/>
    </row>
    <row r="11343" spans="1:35" s="4" customFormat="1" x14ac:dyDescent="0.25">
      <c r="A11343" s="408">
        <f t="shared" si="170"/>
        <v>11341</v>
      </c>
      <c r="B11343" s="231"/>
      <c r="C11343" s="96"/>
      <c r="D11343" s="408" t="e">
        <f>VLOOKUP(C11343,X$4:Z11344,2,FALSE)</f>
        <v>#N/A</v>
      </c>
      <c r="E11343" s="408" t="e">
        <f>VLOOKUP(C11343,X$4:Z11344,3,FALSE)</f>
        <v>#N/A</v>
      </c>
      <c r="F11343" s="97"/>
      <c r="G11343" s="97"/>
      <c r="H11343" s="116"/>
      <c r="I11343" s="116"/>
      <c r="J11343" s="97"/>
      <c r="AD11343" s="476"/>
      <c r="AI11343" s="473"/>
    </row>
    <row r="11344" spans="1:35" s="4" customFormat="1" x14ac:dyDescent="0.25">
      <c r="A11344" s="408">
        <f t="shared" si="170"/>
        <v>11342</v>
      </c>
      <c r="B11344" s="231"/>
      <c r="C11344" s="96"/>
      <c r="D11344" s="408" t="e">
        <f>VLOOKUP(C11344,X$4:Z11345,2,FALSE)</f>
        <v>#N/A</v>
      </c>
      <c r="E11344" s="408" t="e">
        <f>VLOOKUP(C11344,X$4:Z11345,3,FALSE)</f>
        <v>#N/A</v>
      </c>
      <c r="F11344" s="97"/>
      <c r="G11344" s="97"/>
      <c r="H11344" s="116"/>
      <c r="I11344" s="116"/>
      <c r="J11344" s="97"/>
      <c r="AD11344" s="476"/>
      <c r="AI11344" s="473"/>
    </row>
    <row r="11345" spans="1:35" s="4" customFormat="1" x14ac:dyDescent="0.25">
      <c r="A11345" s="408">
        <f t="shared" si="170"/>
        <v>11343</v>
      </c>
      <c r="B11345" s="231"/>
      <c r="C11345" s="96"/>
      <c r="D11345" s="408" t="e">
        <f>VLOOKUP(C11345,X$4:Z11346,2,FALSE)</f>
        <v>#N/A</v>
      </c>
      <c r="E11345" s="408" t="e">
        <f>VLOOKUP(C11345,X$4:Z11346,3,FALSE)</f>
        <v>#N/A</v>
      </c>
      <c r="F11345" s="97"/>
      <c r="G11345" s="97"/>
      <c r="H11345" s="116"/>
      <c r="I11345" s="116"/>
      <c r="J11345" s="97"/>
      <c r="AD11345" s="476"/>
      <c r="AI11345" s="473"/>
    </row>
    <row r="11346" spans="1:35" s="4" customFormat="1" x14ac:dyDescent="0.25">
      <c r="A11346" s="408">
        <f t="shared" si="170"/>
        <v>11344</v>
      </c>
      <c r="B11346" s="231"/>
      <c r="C11346" s="96"/>
      <c r="D11346" s="408" t="e">
        <f>VLOOKUP(C11346,X$4:Z11347,2,FALSE)</f>
        <v>#N/A</v>
      </c>
      <c r="E11346" s="408" t="e">
        <f>VLOOKUP(C11346,X$4:Z11347,3,FALSE)</f>
        <v>#N/A</v>
      </c>
      <c r="F11346" s="97"/>
      <c r="G11346" s="97"/>
      <c r="H11346" s="116"/>
      <c r="I11346" s="116"/>
      <c r="J11346" s="97"/>
      <c r="AD11346" s="476"/>
      <c r="AI11346" s="473"/>
    </row>
    <row r="11347" spans="1:35" s="4" customFormat="1" x14ac:dyDescent="0.25">
      <c r="A11347" s="408">
        <f t="shared" si="170"/>
        <v>11345</v>
      </c>
      <c r="B11347" s="231"/>
      <c r="C11347" s="96"/>
      <c r="D11347" s="408" t="e">
        <f>VLOOKUP(C11347,X$4:Z11348,2,FALSE)</f>
        <v>#N/A</v>
      </c>
      <c r="E11347" s="408" t="e">
        <f>VLOOKUP(C11347,X$4:Z11348,3,FALSE)</f>
        <v>#N/A</v>
      </c>
      <c r="F11347" s="97"/>
      <c r="G11347" s="97"/>
      <c r="H11347" s="116"/>
      <c r="I11347" s="116"/>
      <c r="J11347" s="97"/>
      <c r="AD11347" s="476"/>
      <c r="AI11347" s="473"/>
    </row>
    <row r="11348" spans="1:35" s="4" customFormat="1" x14ac:dyDescent="0.25">
      <c r="A11348" s="408">
        <f t="shared" si="170"/>
        <v>11346</v>
      </c>
      <c r="B11348" s="231"/>
      <c r="C11348" s="96"/>
      <c r="D11348" s="408" t="e">
        <f>VLOOKUP(C11348,X$4:Z11349,2,FALSE)</f>
        <v>#N/A</v>
      </c>
      <c r="E11348" s="408" t="e">
        <f>VLOOKUP(C11348,X$4:Z11349,3,FALSE)</f>
        <v>#N/A</v>
      </c>
      <c r="F11348" s="97"/>
      <c r="G11348" s="97"/>
      <c r="H11348" s="116"/>
      <c r="I11348" s="116"/>
      <c r="J11348" s="97"/>
      <c r="AD11348" s="476"/>
      <c r="AI11348" s="473"/>
    </row>
    <row r="11349" spans="1:35" s="4" customFormat="1" x14ac:dyDescent="0.25">
      <c r="A11349" s="408">
        <f t="shared" si="170"/>
        <v>11347</v>
      </c>
      <c r="B11349" s="231"/>
      <c r="C11349" s="96"/>
      <c r="D11349" s="408" t="e">
        <f>VLOOKUP(C11349,X$4:Z11350,2,FALSE)</f>
        <v>#N/A</v>
      </c>
      <c r="E11349" s="408" t="e">
        <f>VLOOKUP(C11349,X$4:Z11350,3,FALSE)</f>
        <v>#N/A</v>
      </c>
      <c r="F11349" s="97"/>
      <c r="G11349" s="97"/>
      <c r="H11349" s="116"/>
      <c r="I11349" s="116"/>
      <c r="J11349" s="97"/>
      <c r="AD11349" s="476"/>
      <c r="AI11349" s="473"/>
    </row>
    <row r="11350" spans="1:35" s="4" customFormat="1" x14ac:dyDescent="0.25">
      <c r="A11350" s="408">
        <f t="shared" si="170"/>
        <v>11348</v>
      </c>
      <c r="B11350" s="231"/>
      <c r="C11350" s="96"/>
      <c r="D11350" s="408" t="e">
        <f>VLOOKUP(C11350,X$4:Z11351,2,FALSE)</f>
        <v>#N/A</v>
      </c>
      <c r="E11350" s="408" t="e">
        <f>VLOOKUP(C11350,X$4:Z11351,3,FALSE)</f>
        <v>#N/A</v>
      </c>
      <c r="F11350" s="97"/>
      <c r="G11350" s="97"/>
      <c r="H11350" s="116"/>
      <c r="I11350" s="116"/>
      <c r="J11350" s="97"/>
      <c r="AD11350" s="476"/>
      <c r="AI11350" s="473"/>
    </row>
    <row r="11351" spans="1:35" s="4" customFormat="1" x14ac:dyDescent="0.25">
      <c r="A11351" s="408">
        <f t="shared" si="170"/>
        <v>11349</v>
      </c>
      <c r="B11351" s="231"/>
      <c r="C11351" s="96"/>
      <c r="D11351" s="408" t="e">
        <f>VLOOKUP(C11351,X$4:Z11352,2,FALSE)</f>
        <v>#N/A</v>
      </c>
      <c r="E11351" s="408" t="e">
        <f>VLOOKUP(C11351,X$4:Z11352,3,FALSE)</f>
        <v>#N/A</v>
      </c>
      <c r="F11351" s="97"/>
      <c r="G11351" s="97"/>
      <c r="H11351" s="116"/>
      <c r="I11351" s="116"/>
      <c r="J11351" s="97"/>
      <c r="AD11351" s="476"/>
      <c r="AI11351" s="473"/>
    </row>
    <row r="11352" spans="1:35" s="4" customFormat="1" x14ac:dyDescent="0.25">
      <c r="A11352" s="408">
        <f t="shared" si="170"/>
        <v>11350</v>
      </c>
      <c r="B11352" s="231"/>
      <c r="C11352" s="96"/>
      <c r="D11352" s="408" t="e">
        <f>VLOOKUP(C11352,X$4:Z11353,2,FALSE)</f>
        <v>#N/A</v>
      </c>
      <c r="E11352" s="408" t="e">
        <f>VLOOKUP(C11352,X$4:Z11353,3,FALSE)</f>
        <v>#N/A</v>
      </c>
      <c r="F11352" s="97"/>
      <c r="G11352" s="97"/>
      <c r="H11352" s="116"/>
      <c r="I11352" s="116"/>
      <c r="J11352" s="97"/>
      <c r="AD11352" s="476"/>
      <c r="AI11352" s="473"/>
    </row>
    <row r="11353" spans="1:35" s="4" customFormat="1" x14ac:dyDescent="0.25">
      <c r="A11353" s="408">
        <f t="shared" si="170"/>
        <v>11351</v>
      </c>
      <c r="B11353" s="231"/>
      <c r="C11353" s="96"/>
      <c r="D11353" s="408" t="e">
        <f>VLOOKUP(C11353,X$4:Z11354,2,FALSE)</f>
        <v>#N/A</v>
      </c>
      <c r="E11353" s="408" t="e">
        <f>VLOOKUP(C11353,X$4:Z11354,3,FALSE)</f>
        <v>#N/A</v>
      </c>
      <c r="F11353" s="97"/>
      <c r="G11353" s="97"/>
      <c r="H11353" s="116"/>
      <c r="I11353" s="116"/>
      <c r="J11353" s="97"/>
      <c r="AD11353" s="476"/>
      <c r="AI11353" s="473"/>
    </row>
    <row r="11354" spans="1:35" s="4" customFormat="1" x14ac:dyDescent="0.25">
      <c r="A11354" s="408">
        <f t="shared" si="170"/>
        <v>11352</v>
      </c>
      <c r="B11354" s="231"/>
      <c r="C11354" s="96"/>
      <c r="D11354" s="408" t="e">
        <f>VLOOKUP(C11354,X$4:Z11355,2,FALSE)</f>
        <v>#N/A</v>
      </c>
      <c r="E11354" s="408" t="e">
        <f>VLOOKUP(C11354,X$4:Z11355,3,FALSE)</f>
        <v>#N/A</v>
      </c>
      <c r="F11354" s="97"/>
      <c r="G11354" s="97"/>
      <c r="H11354" s="116"/>
      <c r="I11354" s="116"/>
      <c r="J11354" s="97"/>
      <c r="AD11354" s="476"/>
      <c r="AI11354" s="473"/>
    </row>
    <row r="11355" spans="1:35" s="4" customFormat="1" x14ac:dyDescent="0.25">
      <c r="A11355" s="408">
        <f t="shared" si="170"/>
        <v>11353</v>
      </c>
      <c r="B11355" s="231"/>
      <c r="C11355" s="96"/>
      <c r="D11355" s="408" t="e">
        <f>VLOOKUP(C11355,X$4:Z11356,2,FALSE)</f>
        <v>#N/A</v>
      </c>
      <c r="E11355" s="408" t="e">
        <f>VLOOKUP(C11355,X$4:Z11356,3,FALSE)</f>
        <v>#N/A</v>
      </c>
      <c r="F11355" s="97"/>
      <c r="G11355" s="97"/>
      <c r="H11355" s="116"/>
      <c r="I11355" s="116"/>
      <c r="J11355" s="97"/>
      <c r="AD11355" s="476"/>
      <c r="AI11355" s="473"/>
    </row>
    <row r="11356" spans="1:35" s="4" customFormat="1" x14ac:dyDescent="0.25">
      <c r="A11356" s="408">
        <f t="shared" si="170"/>
        <v>11354</v>
      </c>
      <c r="B11356" s="231"/>
      <c r="C11356" s="96"/>
      <c r="D11356" s="408" t="e">
        <f>VLOOKUP(C11356,X$4:Z11357,2,FALSE)</f>
        <v>#N/A</v>
      </c>
      <c r="E11356" s="408" t="e">
        <f>VLOOKUP(C11356,X$4:Z11357,3,FALSE)</f>
        <v>#N/A</v>
      </c>
      <c r="F11356" s="97"/>
      <c r="G11356" s="97"/>
      <c r="H11356" s="116"/>
      <c r="I11356" s="116"/>
      <c r="J11356" s="97"/>
      <c r="AD11356" s="476"/>
      <c r="AI11356" s="473"/>
    </row>
    <row r="11357" spans="1:35" s="4" customFormat="1" x14ac:dyDescent="0.25">
      <c r="A11357" s="408">
        <f t="shared" si="170"/>
        <v>11355</v>
      </c>
      <c r="B11357" s="231"/>
      <c r="C11357" s="96"/>
      <c r="D11357" s="408" t="e">
        <f>VLOOKUP(C11357,X$4:Z11358,2,FALSE)</f>
        <v>#N/A</v>
      </c>
      <c r="E11357" s="408" t="e">
        <f>VLOOKUP(C11357,X$4:Z11358,3,FALSE)</f>
        <v>#N/A</v>
      </c>
      <c r="F11357" s="97"/>
      <c r="G11357" s="97"/>
      <c r="H11357" s="116"/>
      <c r="I11357" s="116"/>
      <c r="J11357" s="97"/>
      <c r="AD11357" s="476"/>
      <c r="AI11357" s="473"/>
    </row>
    <row r="11358" spans="1:35" s="4" customFormat="1" x14ac:dyDescent="0.25">
      <c r="A11358" s="408">
        <f t="shared" si="170"/>
        <v>11356</v>
      </c>
      <c r="B11358" s="231"/>
      <c r="C11358" s="96"/>
      <c r="D11358" s="408" t="e">
        <f>VLOOKUP(C11358,X$4:Z11359,2,FALSE)</f>
        <v>#N/A</v>
      </c>
      <c r="E11358" s="408" t="e">
        <f>VLOOKUP(C11358,X$4:Z11359,3,FALSE)</f>
        <v>#N/A</v>
      </c>
      <c r="F11358" s="97"/>
      <c r="G11358" s="97"/>
      <c r="H11358" s="116"/>
      <c r="I11358" s="116"/>
      <c r="J11358" s="97"/>
      <c r="AD11358" s="476"/>
      <c r="AI11358" s="473"/>
    </row>
    <row r="11359" spans="1:35" s="4" customFormat="1" x14ac:dyDescent="0.25">
      <c r="A11359" s="408">
        <f t="shared" si="170"/>
        <v>11357</v>
      </c>
      <c r="B11359" s="231"/>
      <c r="C11359" s="96"/>
      <c r="D11359" s="408" t="e">
        <f>VLOOKUP(C11359,X$4:Z11360,2,FALSE)</f>
        <v>#N/A</v>
      </c>
      <c r="E11359" s="408" t="e">
        <f>VLOOKUP(C11359,X$4:Z11360,3,FALSE)</f>
        <v>#N/A</v>
      </c>
      <c r="F11359" s="97"/>
      <c r="G11359" s="97"/>
      <c r="H11359" s="116"/>
      <c r="I11359" s="116"/>
      <c r="J11359" s="97"/>
      <c r="AD11359" s="476"/>
      <c r="AI11359" s="473"/>
    </row>
    <row r="11360" spans="1:35" s="4" customFormat="1" x14ac:dyDescent="0.25">
      <c r="A11360" s="408">
        <f t="shared" si="170"/>
        <v>11358</v>
      </c>
      <c r="B11360" s="231"/>
      <c r="C11360" s="96"/>
      <c r="D11360" s="408" t="e">
        <f>VLOOKUP(C11360,X$4:Z11361,2,FALSE)</f>
        <v>#N/A</v>
      </c>
      <c r="E11360" s="408" t="e">
        <f>VLOOKUP(C11360,X$4:Z11361,3,FALSE)</f>
        <v>#N/A</v>
      </c>
      <c r="F11360" s="97"/>
      <c r="G11360" s="97"/>
      <c r="H11360" s="116"/>
      <c r="I11360" s="116"/>
      <c r="J11360" s="97"/>
      <c r="AD11360" s="476"/>
      <c r="AI11360" s="473"/>
    </row>
    <row r="11361" spans="1:35" s="4" customFormat="1" x14ac:dyDescent="0.25">
      <c r="A11361" s="408">
        <f t="shared" si="170"/>
        <v>11359</v>
      </c>
      <c r="B11361" s="231"/>
      <c r="C11361" s="96"/>
      <c r="D11361" s="408" t="e">
        <f>VLOOKUP(C11361,X$4:Z11362,2,FALSE)</f>
        <v>#N/A</v>
      </c>
      <c r="E11361" s="408" t="e">
        <f>VLOOKUP(C11361,X$4:Z11362,3,FALSE)</f>
        <v>#N/A</v>
      </c>
      <c r="F11361" s="97"/>
      <c r="G11361" s="97"/>
      <c r="H11361" s="116"/>
      <c r="I11361" s="116"/>
      <c r="J11361" s="97"/>
      <c r="AD11361" s="476"/>
      <c r="AI11361" s="473"/>
    </row>
    <row r="11362" spans="1:35" s="4" customFormat="1" x14ac:dyDescent="0.25">
      <c r="A11362" s="408">
        <f t="shared" si="170"/>
        <v>11360</v>
      </c>
      <c r="B11362" s="231"/>
      <c r="C11362" s="96"/>
      <c r="D11362" s="408" t="e">
        <f>VLOOKUP(C11362,X$4:Z11363,2,FALSE)</f>
        <v>#N/A</v>
      </c>
      <c r="E11362" s="408" t="e">
        <f>VLOOKUP(C11362,X$4:Z11363,3,FALSE)</f>
        <v>#N/A</v>
      </c>
      <c r="F11362" s="97"/>
      <c r="G11362" s="97"/>
      <c r="H11362" s="116"/>
      <c r="I11362" s="116"/>
      <c r="J11362" s="97"/>
      <c r="AD11362" s="476"/>
      <c r="AI11362" s="473"/>
    </row>
    <row r="11363" spans="1:35" s="4" customFormat="1" x14ac:dyDescent="0.25">
      <c r="A11363" s="408">
        <f t="shared" si="170"/>
        <v>11361</v>
      </c>
      <c r="B11363" s="231"/>
      <c r="C11363" s="96"/>
      <c r="D11363" s="408" t="e">
        <f>VLOOKUP(C11363,X$4:Z11364,2,FALSE)</f>
        <v>#N/A</v>
      </c>
      <c r="E11363" s="408" t="e">
        <f>VLOOKUP(C11363,X$4:Z11364,3,FALSE)</f>
        <v>#N/A</v>
      </c>
      <c r="F11363" s="97"/>
      <c r="G11363" s="97"/>
      <c r="H11363" s="116"/>
      <c r="I11363" s="116"/>
      <c r="J11363" s="97"/>
      <c r="AD11363" s="476"/>
      <c r="AI11363" s="473"/>
    </row>
    <row r="11364" spans="1:35" s="4" customFormat="1" x14ac:dyDescent="0.25">
      <c r="A11364" s="408">
        <f t="shared" ref="A11364:A11427" si="171">ROW()-2</f>
        <v>11362</v>
      </c>
      <c r="B11364" s="231"/>
      <c r="C11364" s="96"/>
      <c r="D11364" s="408" t="e">
        <f>VLOOKUP(C11364,X$4:Z11365,2,FALSE)</f>
        <v>#N/A</v>
      </c>
      <c r="E11364" s="408" t="e">
        <f>VLOOKUP(C11364,X$4:Z11365,3,FALSE)</f>
        <v>#N/A</v>
      </c>
      <c r="F11364" s="97"/>
      <c r="G11364" s="97"/>
      <c r="H11364" s="116"/>
      <c r="I11364" s="116"/>
      <c r="J11364" s="97"/>
      <c r="AD11364" s="476"/>
      <c r="AI11364" s="473"/>
    </row>
    <row r="11365" spans="1:35" s="4" customFormat="1" x14ac:dyDescent="0.25">
      <c r="A11365" s="408">
        <f t="shared" si="171"/>
        <v>11363</v>
      </c>
      <c r="B11365" s="231"/>
      <c r="C11365" s="96"/>
      <c r="D11365" s="408" t="e">
        <f>VLOOKUP(C11365,X$4:Z11366,2,FALSE)</f>
        <v>#N/A</v>
      </c>
      <c r="E11365" s="408" t="e">
        <f>VLOOKUP(C11365,X$4:Z11366,3,FALSE)</f>
        <v>#N/A</v>
      </c>
      <c r="F11365" s="97"/>
      <c r="G11365" s="97"/>
      <c r="H11365" s="116"/>
      <c r="I11365" s="116"/>
      <c r="J11365" s="97"/>
      <c r="AD11365" s="476"/>
      <c r="AI11365" s="473"/>
    </row>
    <row r="11366" spans="1:35" s="4" customFormat="1" x14ac:dyDescent="0.25">
      <c r="A11366" s="408">
        <f t="shared" si="171"/>
        <v>11364</v>
      </c>
      <c r="B11366" s="231"/>
      <c r="C11366" s="96"/>
      <c r="D11366" s="408" t="e">
        <f>VLOOKUP(C11366,X$4:Z11367,2,FALSE)</f>
        <v>#N/A</v>
      </c>
      <c r="E11366" s="408" t="e">
        <f>VLOOKUP(C11366,X$4:Z11367,3,FALSE)</f>
        <v>#N/A</v>
      </c>
      <c r="F11366" s="97"/>
      <c r="G11366" s="97"/>
      <c r="H11366" s="116"/>
      <c r="I11366" s="116"/>
      <c r="J11366" s="97"/>
      <c r="AD11366" s="476"/>
      <c r="AI11366" s="473"/>
    </row>
    <row r="11367" spans="1:35" s="4" customFormat="1" x14ac:dyDescent="0.25">
      <c r="A11367" s="408">
        <f t="shared" si="171"/>
        <v>11365</v>
      </c>
      <c r="B11367" s="231"/>
      <c r="C11367" s="96"/>
      <c r="D11367" s="408" t="e">
        <f>VLOOKUP(C11367,X$4:Z11368,2,FALSE)</f>
        <v>#N/A</v>
      </c>
      <c r="E11367" s="408" t="e">
        <f>VLOOKUP(C11367,X$4:Z11368,3,FALSE)</f>
        <v>#N/A</v>
      </c>
      <c r="F11367" s="97"/>
      <c r="G11367" s="97"/>
      <c r="H11367" s="116"/>
      <c r="I11367" s="116"/>
      <c r="J11367" s="97"/>
      <c r="AD11367" s="476"/>
      <c r="AI11367" s="473"/>
    </row>
    <row r="11368" spans="1:35" s="4" customFormat="1" x14ac:dyDescent="0.25">
      <c r="A11368" s="408">
        <f t="shared" si="171"/>
        <v>11366</v>
      </c>
      <c r="B11368" s="231"/>
      <c r="C11368" s="96"/>
      <c r="D11368" s="408" t="e">
        <f>VLOOKUP(C11368,X$4:Z11369,2,FALSE)</f>
        <v>#N/A</v>
      </c>
      <c r="E11368" s="408" t="e">
        <f>VLOOKUP(C11368,X$4:Z11369,3,FALSE)</f>
        <v>#N/A</v>
      </c>
      <c r="F11368" s="97"/>
      <c r="G11368" s="97"/>
      <c r="H11368" s="116"/>
      <c r="I11368" s="116"/>
      <c r="J11368" s="97"/>
      <c r="AD11368" s="476"/>
      <c r="AI11368" s="473"/>
    </row>
    <row r="11369" spans="1:35" s="4" customFormat="1" x14ac:dyDescent="0.25">
      <c r="A11369" s="408">
        <f t="shared" si="171"/>
        <v>11367</v>
      </c>
      <c r="B11369" s="231"/>
      <c r="C11369" s="96"/>
      <c r="D11369" s="408" t="e">
        <f>VLOOKUP(C11369,X$4:Z11370,2,FALSE)</f>
        <v>#N/A</v>
      </c>
      <c r="E11369" s="408" t="e">
        <f>VLOOKUP(C11369,X$4:Z11370,3,FALSE)</f>
        <v>#N/A</v>
      </c>
      <c r="F11369" s="97"/>
      <c r="G11369" s="97"/>
      <c r="H11369" s="116"/>
      <c r="I11369" s="116"/>
      <c r="J11369" s="97"/>
      <c r="AD11369" s="476"/>
      <c r="AI11369" s="473"/>
    </row>
    <row r="11370" spans="1:35" s="4" customFormat="1" x14ac:dyDescent="0.25">
      <c r="A11370" s="408">
        <f t="shared" si="171"/>
        <v>11368</v>
      </c>
      <c r="B11370" s="231"/>
      <c r="C11370" s="96"/>
      <c r="D11370" s="408" t="e">
        <f>VLOOKUP(C11370,X$4:Z11371,2,FALSE)</f>
        <v>#N/A</v>
      </c>
      <c r="E11370" s="408" t="e">
        <f>VLOOKUP(C11370,X$4:Z11371,3,FALSE)</f>
        <v>#N/A</v>
      </c>
      <c r="F11370" s="97"/>
      <c r="G11370" s="97"/>
      <c r="H11370" s="116"/>
      <c r="I11370" s="116"/>
      <c r="J11370" s="97"/>
      <c r="AD11370" s="476"/>
      <c r="AI11370" s="473"/>
    </row>
    <row r="11371" spans="1:35" s="4" customFormat="1" x14ac:dyDescent="0.25">
      <c r="A11371" s="408">
        <f t="shared" si="171"/>
        <v>11369</v>
      </c>
      <c r="B11371" s="231"/>
      <c r="C11371" s="96"/>
      <c r="D11371" s="408" t="e">
        <f>VLOOKUP(C11371,X$4:Z11372,2,FALSE)</f>
        <v>#N/A</v>
      </c>
      <c r="E11371" s="408" t="e">
        <f>VLOOKUP(C11371,X$4:Z11372,3,FALSE)</f>
        <v>#N/A</v>
      </c>
      <c r="F11371" s="97"/>
      <c r="G11371" s="97"/>
      <c r="H11371" s="116"/>
      <c r="I11371" s="116"/>
      <c r="J11371" s="97"/>
      <c r="AD11371" s="476"/>
      <c r="AI11371" s="473"/>
    </row>
    <row r="11372" spans="1:35" s="4" customFormat="1" x14ac:dyDescent="0.25">
      <c r="A11372" s="408">
        <f t="shared" si="171"/>
        <v>11370</v>
      </c>
      <c r="B11372" s="231"/>
      <c r="C11372" s="96"/>
      <c r="D11372" s="408" t="e">
        <f>VLOOKUP(C11372,X$4:Z11373,2,FALSE)</f>
        <v>#N/A</v>
      </c>
      <c r="E11372" s="408" t="e">
        <f>VLOOKUP(C11372,X$4:Z11373,3,FALSE)</f>
        <v>#N/A</v>
      </c>
      <c r="F11372" s="97"/>
      <c r="G11372" s="97"/>
      <c r="H11372" s="116"/>
      <c r="I11372" s="116"/>
      <c r="J11372" s="97"/>
      <c r="AD11372" s="476"/>
      <c r="AI11372" s="473"/>
    </row>
    <row r="11373" spans="1:35" s="4" customFormat="1" x14ac:dyDescent="0.25">
      <c r="A11373" s="408">
        <f t="shared" si="171"/>
        <v>11371</v>
      </c>
      <c r="B11373" s="231"/>
      <c r="C11373" s="96"/>
      <c r="D11373" s="408" t="e">
        <f>VLOOKUP(C11373,X$4:Z11374,2,FALSE)</f>
        <v>#N/A</v>
      </c>
      <c r="E11373" s="408" t="e">
        <f>VLOOKUP(C11373,X$4:Z11374,3,FALSE)</f>
        <v>#N/A</v>
      </c>
      <c r="F11373" s="97"/>
      <c r="G11373" s="97"/>
      <c r="H11373" s="116"/>
      <c r="I11373" s="116"/>
      <c r="J11373" s="97"/>
      <c r="AD11373" s="476"/>
      <c r="AI11373" s="473"/>
    </row>
    <row r="11374" spans="1:35" s="4" customFormat="1" x14ac:dyDescent="0.25">
      <c r="A11374" s="408">
        <f t="shared" si="171"/>
        <v>11372</v>
      </c>
      <c r="B11374" s="231"/>
      <c r="C11374" s="96"/>
      <c r="D11374" s="408" t="e">
        <f>VLOOKUP(C11374,X$4:Z11375,2,FALSE)</f>
        <v>#N/A</v>
      </c>
      <c r="E11374" s="408" t="e">
        <f>VLOOKUP(C11374,X$4:Z11375,3,FALSE)</f>
        <v>#N/A</v>
      </c>
      <c r="F11374" s="97"/>
      <c r="G11374" s="97"/>
      <c r="H11374" s="116"/>
      <c r="I11374" s="116"/>
      <c r="J11374" s="97"/>
      <c r="AD11374" s="476"/>
      <c r="AI11374" s="473"/>
    </row>
    <row r="11375" spans="1:35" s="4" customFormat="1" x14ac:dyDescent="0.25">
      <c r="A11375" s="408">
        <f t="shared" si="171"/>
        <v>11373</v>
      </c>
      <c r="B11375" s="231"/>
      <c r="C11375" s="96"/>
      <c r="D11375" s="408" t="e">
        <f>VLOOKUP(C11375,X$4:Z11376,2,FALSE)</f>
        <v>#N/A</v>
      </c>
      <c r="E11375" s="408" t="e">
        <f>VLOOKUP(C11375,X$4:Z11376,3,FALSE)</f>
        <v>#N/A</v>
      </c>
      <c r="F11375" s="97"/>
      <c r="G11375" s="97"/>
      <c r="H11375" s="116"/>
      <c r="I11375" s="116"/>
      <c r="J11375" s="97"/>
      <c r="AD11375" s="476"/>
      <c r="AI11375" s="473"/>
    </row>
    <row r="11376" spans="1:35" s="4" customFormat="1" x14ac:dyDescent="0.25">
      <c r="A11376" s="408">
        <f t="shared" si="171"/>
        <v>11374</v>
      </c>
      <c r="B11376" s="231"/>
      <c r="C11376" s="96"/>
      <c r="D11376" s="408" t="e">
        <f>VLOOKUP(C11376,X$4:Z11377,2,FALSE)</f>
        <v>#N/A</v>
      </c>
      <c r="E11376" s="408" t="e">
        <f>VLOOKUP(C11376,X$4:Z11377,3,FALSE)</f>
        <v>#N/A</v>
      </c>
      <c r="F11376" s="97"/>
      <c r="G11376" s="97"/>
      <c r="H11376" s="116"/>
      <c r="I11376" s="116"/>
      <c r="J11376" s="97"/>
      <c r="AD11376" s="476"/>
      <c r="AI11376" s="473"/>
    </row>
    <row r="11377" spans="1:35" s="4" customFormat="1" x14ac:dyDescent="0.25">
      <c r="A11377" s="408">
        <f t="shared" si="171"/>
        <v>11375</v>
      </c>
      <c r="B11377" s="231"/>
      <c r="C11377" s="96"/>
      <c r="D11377" s="408" t="e">
        <f>VLOOKUP(C11377,X$4:Z11378,2,FALSE)</f>
        <v>#N/A</v>
      </c>
      <c r="E11377" s="408" t="e">
        <f>VLOOKUP(C11377,X$4:Z11378,3,FALSE)</f>
        <v>#N/A</v>
      </c>
      <c r="F11377" s="97"/>
      <c r="G11377" s="97"/>
      <c r="H11377" s="116"/>
      <c r="I11377" s="116"/>
      <c r="J11377" s="97"/>
      <c r="AD11377" s="476"/>
      <c r="AI11377" s="473"/>
    </row>
    <row r="11378" spans="1:35" s="4" customFormat="1" x14ac:dyDescent="0.25">
      <c r="A11378" s="408">
        <f t="shared" si="171"/>
        <v>11376</v>
      </c>
      <c r="B11378" s="231"/>
      <c r="C11378" s="96"/>
      <c r="D11378" s="408" t="e">
        <f>VLOOKUP(C11378,X$4:Z11379,2,FALSE)</f>
        <v>#N/A</v>
      </c>
      <c r="E11378" s="408" t="e">
        <f>VLOOKUP(C11378,X$4:Z11379,3,FALSE)</f>
        <v>#N/A</v>
      </c>
      <c r="F11378" s="97"/>
      <c r="G11378" s="97"/>
      <c r="H11378" s="116"/>
      <c r="I11378" s="116"/>
      <c r="J11378" s="97"/>
      <c r="AD11378" s="476"/>
      <c r="AI11378" s="473"/>
    </row>
    <row r="11379" spans="1:35" s="4" customFormat="1" x14ac:dyDescent="0.25">
      <c r="A11379" s="408">
        <f t="shared" si="171"/>
        <v>11377</v>
      </c>
      <c r="B11379" s="231"/>
      <c r="C11379" s="96"/>
      <c r="D11379" s="408" t="e">
        <f>VLOOKUP(C11379,X$4:Z11380,2,FALSE)</f>
        <v>#N/A</v>
      </c>
      <c r="E11379" s="408" t="e">
        <f>VLOOKUP(C11379,X$4:Z11380,3,FALSE)</f>
        <v>#N/A</v>
      </c>
      <c r="F11379" s="97"/>
      <c r="G11379" s="97"/>
      <c r="H11379" s="116"/>
      <c r="I11379" s="116"/>
      <c r="J11379" s="97"/>
      <c r="AD11379" s="476"/>
      <c r="AI11379" s="473"/>
    </row>
    <row r="11380" spans="1:35" s="4" customFormat="1" x14ac:dyDescent="0.25">
      <c r="A11380" s="408">
        <f t="shared" si="171"/>
        <v>11378</v>
      </c>
      <c r="B11380" s="231"/>
      <c r="C11380" s="96"/>
      <c r="D11380" s="408" t="e">
        <f>VLOOKUP(C11380,X$4:Z11381,2,FALSE)</f>
        <v>#N/A</v>
      </c>
      <c r="E11380" s="408" t="e">
        <f>VLOOKUP(C11380,X$4:Z11381,3,FALSE)</f>
        <v>#N/A</v>
      </c>
      <c r="F11380" s="97"/>
      <c r="G11380" s="97"/>
      <c r="H11380" s="116"/>
      <c r="I11380" s="116"/>
      <c r="J11380" s="97"/>
      <c r="AD11380" s="476"/>
      <c r="AI11380" s="473"/>
    </row>
    <row r="11381" spans="1:35" s="4" customFormat="1" x14ac:dyDescent="0.25">
      <c r="A11381" s="408">
        <f t="shared" si="171"/>
        <v>11379</v>
      </c>
      <c r="B11381" s="231"/>
      <c r="C11381" s="96"/>
      <c r="D11381" s="408" t="e">
        <f>VLOOKUP(C11381,X$4:Z11382,2,FALSE)</f>
        <v>#N/A</v>
      </c>
      <c r="E11381" s="408" t="e">
        <f>VLOOKUP(C11381,X$4:Z11382,3,FALSE)</f>
        <v>#N/A</v>
      </c>
      <c r="F11381" s="97"/>
      <c r="G11381" s="97"/>
      <c r="H11381" s="116"/>
      <c r="I11381" s="116"/>
      <c r="J11381" s="97"/>
      <c r="AD11381" s="476"/>
      <c r="AI11381" s="473"/>
    </row>
    <row r="11382" spans="1:35" s="4" customFormat="1" x14ac:dyDescent="0.25">
      <c r="A11382" s="408">
        <f t="shared" si="171"/>
        <v>11380</v>
      </c>
      <c r="B11382" s="231"/>
      <c r="C11382" s="96"/>
      <c r="D11382" s="408" t="e">
        <f>VLOOKUP(C11382,X$4:Z11383,2,FALSE)</f>
        <v>#N/A</v>
      </c>
      <c r="E11382" s="408" t="e">
        <f>VLOOKUP(C11382,X$4:Z11383,3,FALSE)</f>
        <v>#N/A</v>
      </c>
      <c r="F11382" s="97"/>
      <c r="G11382" s="97"/>
      <c r="H11382" s="116"/>
      <c r="I11382" s="116"/>
      <c r="J11382" s="97"/>
      <c r="AD11382" s="476"/>
      <c r="AI11382" s="473"/>
    </row>
    <row r="11383" spans="1:35" s="4" customFormat="1" x14ac:dyDescent="0.25">
      <c r="A11383" s="408">
        <f t="shared" si="171"/>
        <v>11381</v>
      </c>
      <c r="B11383" s="231"/>
      <c r="C11383" s="96"/>
      <c r="D11383" s="408" t="e">
        <f>VLOOKUP(C11383,X$4:Z11384,2,FALSE)</f>
        <v>#N/A</v>
      </c>
      <c r="E11383" s="408" t="e">
        <f>VLOOKUP(C11383,X$4:Z11384,3,FALSE)</f>
        <v>#N/A</v>
      </c>
      <c r="F11383" s="97"/>
      <c r="G11383" s="97"/>
      <c r="H11383" s="116"/>
      <c r="I11383" s="116"/>
      <c r="J11383" s="97"/>
      <c r="AD11383" s="476"/>
      <c r="AI11383" s="473"/>
    </row>
    <row r="11384" spans="1:35" s="4" customFormat="1" x14ac:dyDescent="0.25">
      <c r="A11384" s="408">
        <f t="shared" si="171"/>
        <v>11382</v>
      </c>
      <c r="B11384" s="231"/>
      <c r="C11384" s="96"/>
      <c r="D11384" s="408" t="e">
        <f>VLOOKUP(C11384,X$4:Z11385,2,FALSE)</f>
        <v>#N/A</v>
      </c>
      <c r="E11384" s="408" t="e">
        <f>VLOOKUP(C11384,X$4:Z11385,3,FALSE)</f>
        <v>#N/A</v>
      </c>
      <c r="F11384" s="97"/>
      <c r="G11384" s="97"/>
      <c r="H11384" s="116"/>
      <c r="I11384" s="116"/>
      <c r="J11384" s="97"/>
      <c r="AD11384" s="476"/>
      <c r="AI11384" s="473"/>
    </row>
    <row r="11385" spans="1:35" s="4" customFormat="1" x14ac:dyDescent="0.25">
      <c r="A11385" s="408">
        <f t="shared" si="171"/>
        <v>11383</v>
      </c>
      <c r="B11385" s="231"/>
      <c r="C11385" s="96"/>
      <c r="D11385" s="408" t="e">
        <f>VLOOKUP(C11385,X$4:Z11386,2,FALSE)</f>
        <v>#N/A</v>
      </c>
      <c r="E11385" s="408" t="e">
        <f>VLOOKUP(C11385,X$4:Z11386,3,FALSE)</f>
        <v>#N/A</v>
      </c>
      <c r="F11385" s="97"/>
      <c r="G11385" s="97"/>
      <c r="H11385" s="116"/>
      <c r="I11385" s="116"/>
      <c r="J11385" s="97"/>
      <c r="AD11385" s="476"/>
      <c r="AI11385" s="473"/>
    </row>
    <row r="11386" spans="1:35" s="4" customFormat="1" x14ac:dyDescent="0.25">
      <c r="A11386" s="408">
        <f t="shared" si="171"/>
        <v>11384</v>
      </c>
      <c r="B11386" s="231"/>
      <c r="C11386" s="96"/>
      <c r="D11386" s="408" t="e">
        <f>VLOOKUP(C11386,X$4:Z11387,2,FALSE)</f>
        <v>#N/A</v>
      </c>
      <c r="E11386" s="408" t="e">
        <f>VLOOKUP(C11386,X$4:Z11387,3,FALSE)</f>
        <v>#N/A</v>
      </c>
      <c r="F11386" s="97"/>
      <c r="G11386" s="97"/>
      <c r="H11386" s="116"/>
      <c r="I11386" s="116"/>
      <c r="J11386" s="97"/>
      <c r="AD11386" s="476"/>
      <c r="AI11386" s="473"/>
    </row>
    <row r="11387" spans="1:35" s="4" customFormat="1" x14ac:dyDescent="0.25">
      <c r="A11387" s="408">
        <f t="shared" si="171"/>
        <v>11385</v>
      </c>
      <c r="B11387" s="231"/>
      <c r="C11387" s="96"/>
      <c r="D11387" s="408" t="e">
        <f>VLOOKUP(C11387,X$4:Z11388,2,FALSE)</f>
        <v>#N/A</v>
      </c>
      <c r="E11387" s="408" t="e">
        <f>VLOOKUP(C11387,X$4:Z11388,3,FALSE)</f>
        <v>#N/A</v>
      </c>
      <c r="F11387" s="97"/>
      <c r="G11387" s="97"/>
      <c r="H11387" s="116"/>
      <c r="I11387" s="116"/>
      <c r="J11387" s="97"/>
      <c r="AD11387" s="476"/>
      <c r="AI11387" s="473"/>
    </row>
    <row r="11388" spans="1:35" s="4" customFormat="1" x14ac:dyDescent="0.25">
      <c r="A11388" s="408">
        <f t="shared" si="171"/>
        <v>11386</v>
      </c>
      <c r="B11388" s="231"/>
      <c r="C11388" s="96"/>
      <c r="D11388" s="408" t="e">
        <f>VLOOKUP(C11388,X$4:Z11389,2,FALSE)</f>
        <v>#N/A</v>
      </c>
      <c r="E11388" s="408" t="e">
        <f>VLOOKUP(C11388,X$4:Z11389,3,FALSE)</f>
        <v>#N/A</v>
      </c>
      <c r="F11388" s="97"/>
      <c r="G11388" s="97"/>
      <c r="H11388" s="116"/>
      <c r="I11388" s="116"/>
      <c r="J11388" s="97"/>
      <c r="AD11388" s="476"/>
      <c r="AI11388" s="473"/>
    </row>
    <row r="11389" spans="1:35" s="4" customFormat="1" x14ac:dyDescent="0.25">
      <c r="A11389" s="408">
        <f t="shared" si="171"/>
        <v>11387</v>
      </c>
      <c r="B11389" s="231"/>
      <c r="C11389" s="96"/>
      <c r="D11389" s="408" t="e">
        <f>VLOOKUP(C11389,X$4:Z11390,2,FALSE)</f>
        <v>#N/A</v>
      </c>
      <c r="E11389" s="408" t="e">
        <f>VLOOKUP(C11389,X$4:Z11390,3,FALSE)</f>
        <v>#N/A</v>
      </c>
      <c r="F11389" s="97"/>
      <c r="G11389" s="97"/>
      <c r="H11389" s="116"/>
      <c r="I11389" s="116"/>
      <c r="J11389" s="97"/>
      <c r="AD11389" s="476"/>
      <c r="AI11389" s="473"/>
    </row>
    <row r="11390" spans="1:35" s="4" customFormat="1" x14ac:dyDescent="0.25">
      <c r="A11390" s="408">
        <f t="shared" si="171"/>
        <v>11388</v>
      </c>
      <c r="B11390" s="231"/>
      <c r="C11390" s="96"/>
      <c r="D11390" s="408" t="e">
        <f>VLOOKUP(C11390,X$4:Z11391,2,FALSE)</f>
        <v>#N/A</v>
      </c>
      <c r="E11390" s="408" t="e">
        <f>VLOOKUP(C11390,X$4:Z11391,3,FALSE)</f>
        <v>#N/A</v>
      </c>
      <c r="F11390" s="97"/>
      <c r="G11390" s="97"/>
      <c r="H11390" s="116"/>
      <c r="I11390" s="116"/>
      <c r="J11390" s="97"/>
      <c r="AD11390" s="476"/>
      <c r="AI11390" s="473"/>
    </row>
    <row r="11391" spans="1:35" s="4" customFormat="1" x14ac:dyDescent="0.25">
      <c r="A11391" s="408">
        <f t="shared" si="171"/>
        <v>11389</v>
      </c>
      <c r="B11391" s="231"/>
      <c r="C11391" s="96"/>
      <c r="D11391" s="408" t="e">
        <f>VLOOKUP(C11391,X$4:Z11392,2,FALSE)</f>
        <v>#N/A</v>
      </c>
      <c r="E11391" s="408" t="e">
        <f>VLOOKUP(C11391,X$4:Z11392,3,FALSE)</f>
        <v>#N/A</v>
      </c>
      <c r="F11391" s="97"/>
      <c r="G11391" s="97"/>
      <c r="H11391" s="116"/>
      <c r="I11391" s="116"/>
      <c r="J11391" s="97"/>
      <c r="AD11391" s="476"/>
      <c r="AI11391" s="473"/>
    </row>
    <row r="11392" spans="1:35" s="4" customFormat="1" x14ac:dyDescent="0.25">
      <c r="A11392" s="408">
        <f t="shared" si="171"/>
        <v>11390</v>
      </c>
      <c r="B11392" s="231"/>
      <c r="C11392" s="96"/>
      <c r="D11392" s="408" t="e">
        <f>VLOOKUP(C11392,X$4:Z11393,2,FALSE)</f>
        <v>#N/A</v>
      </c>
      <c r="E11392" s="408" t="e">
        <f>VLOOKUP(C11392,X$4:Z11393,3,FALSE)</f>
        <v>#N/A</v>
      </c>
      <c r="F11392" s="97"/>
      <c r="G11392" s="97"/>
      <c r="H11392" s="116"/>
      <c r="I11392" s="116"/>
      <c r="J11392" s="97"/>
      <c r="AD11392" s="476"/>
      <c r="AI11392" s="473"/>
    </row>
    <row r="11393" spans="1:35" s="4" customFormat="1" x14ac:dyDescent="0.25">
      <c r="A11393" s="408">
        <f t="shared" si="171"/>
        <v>11391</v>
      </c>
      <c r="B11393" s="231"/>
      <c r="C11393" s="96"/>
      <c r="D11393" s="408" t="e">
        <f>VLOOKUP(C11393,X$4:Z11394,2,FALSE)</f>
        <v>#N/A</v>
      </c>
      <c r="E11393" s="408" t="e">
        <f>VLOOKUP(C11393,X$4:Z11394,3,FALSE)</f>
        <v>#N/A</v>
      </c>
      <c r="F11393" s="97"/>
      <c r="G11393" s="97"/>
      <c r="H11393" s="116"/>
      <c r="I11393" s="116"/>
      <c r="J11393" s="97"/>
      <c r="AD11393" s="476"/>
      <c r="AI11393" s="473"/>
    </row>
    <row r="11394" spans="1:35" s="4" customFormat="1" x14ac:dyDescent="0.25">
      <c r="A11394" s="408">
        <f t="shared" si="171"/>
        <v>11392</v>
      </c>
      <c r="B11394" s="231"/>
      <c r="C11394" s="96"/>
      <c r="D11394" s="408" t="e">
        <f>VLOOKUP(C11394,X$4:Z11395,2,FALSE)</f>
        <v>#N/A</v>
      </c>
      <c r="E11394" s="408" t="e">
        <f>VLOOKUP(C11394,X$4:Z11395,3,FALSE)</f>
        <v>#N/A</v>
      </c>
      <c r="F11394" s="97"/>
      <c r="G11394" s="97"/>
      <c r="H11394" s="116"/>
      <c r="I11394" s="116"/>
      <c r="J11394" s="97"/>
      <c r="AD11394" s="476"/>
      <c r="AI11394" s="473"/>
    </row>
    <row r="11395" spans="1:35" s="4" customFormat="1" x14ac:dyDescent="0.25">
      <c r="A11395" s="408">
        <f t="shared" si="171"/>
        <v>11393</v>
      </c>
      <c r="B11395" s="231"/>
      <c r="C11395" s="96"/>
      <c r="D11395" s="408" t="e">
        <f>VLOOKUP(C11395,X$4:Z11396,2,FALSE)</f>
        <v>#N/A</v>
      </c>
      <c r="E11395" s="408" t="e">
        <f>VLOOKUP(C11395,X$4:Z11396,3,FALSE)</f>
        <v>#N/A</v>
      </c>
      <c r="F11395" s="97"/>
      <c r="G11395" s="97"/>
      <c r="H11395" s="116"/>
      <c r="I11395" s="116"/>
      <c r="J11395" s="97"/>
      <c r="AD11395" s="476"/>
      <c r="AI11395" s="473"/>
    </row>
    <row r="11396" spans="1:35" s="4" customFormat="1" x14ac:dyDescent="0.25">
      <c r="A11396" s="408">
        <f t="shared" si="171"/>
        <v>11394</v>
      </c>
      <c r="B11396" s="231"/>
      <c r="C11396" s="96"/>
      <c r="D11396" s="408" t="e">
        <f>VLOOKUP(C11396,X$4:Z11397,2,FALSE)</f>
        <v>#N/A</v>
      </c>
      <c r="E11396" s="408" t="e">
        <f>VLOOKUP(C11396,X$4:Z11397,3,FALSE)</f>
        <v>#N/A</v>
      </c>
      <c r="F11396" s="97"/>
      <c r="G11396" s="97"/>
      <c r="H11396" s="116"/>
      <c r="I11396" s="116"/>
      <c r="J11396" s="97"/>
      <c r="AD11396" s="476"/>
      <c r="AI11396" s="473"/>
    </row>
    <row r="11397" spans="1:35" s="4" customFormat="1" x14ac:dyDescent="0.25">
      <c r="A11397" s="408">
        <f t="shared" si="171"/>
        <v>11395</v>
      </c>
      <c r="B11397" s="231"/>
      <c r="C11397" s="96"/>
      <c r="D11397" s="408" t="e">
        <f>VLOOKUP(C11397,X$4:Z11398,2,FALSE)</f>
        <v>#N/A</v>
      </c>
      <c r="E11397" s="408" t="e">
        <f>VLOOKUP(C11397,X$4:Z11398,3,FALSE)</f>
        <v>#N/A</v>
      </c>
      <c r="F11397" s="97"/>
      <c r="G11397" s="97"/>
      <c r="H11397" s="116"/>
      <c r="I11397" s="116"/>
      <c r="J11397" s="97"/>
      <c r="AD11397" s="476"/>
      <c r="AI11397" s="473"/>
    </row>
    <row r="11398" spans="1:35" s="4" customFormat="1" x14ac:dyDescent="0.25">
      <c r="A11398" s="408">
        <f t="shared" si="171"/>
        <v>11396</v>
      </c>
      <c r="B11398" s="231"/>
      <c r="C11398" s="96"/>
      <c r="D11398" s="408" t="e">
        <f>VLOOKUP(C11398,X$4:Z11399,2,FALSE)</f>
        <v>#N/A</v>
      </c>
      <c r="E11398" s="408" t="e">
        <f>VLOOKUP(C11398,X$4:Z11399,3,FALSE)</f>
        <v>#N/A</v>
      </c>
      <c r="F11398" s="97"/>
      <c r="G11398" s="97"/>
      <c r="H11398" s="116"/>
      <c r="I11398" s="116"/>
      <c r="J11398" s="97"/>
      <c r="AD11398" s="476"/>
      <c r="AI11398" s="473"/>
    </row>
    <row r="11399" spans="1:35" s="4" customFormat="1" x14ac:dyDescent="0.25">
      <c r="A11399" s="408">
        <f t="shared" si="171"/>
        <v>11397</v>
      </c>
      <c r="B11399" s="231"/>
      <c r="C11399" s="96"/>
      <c r="D11399" s="408" t="e">
        <f>VLOOKUP(C11399,X$4:Z11400,2,FALSE)</f>
        <v>#N/A</v>
      </c>
      <c r="E11399" s="408" t="e">
        <f>VLOOKUP(C11399,X$4:Z11400,3,FALSE)</f>
        <v>#N/A</v>
      </c>
      <c r="F11399" s="97"/>
      <c r="G11399" s="97"/>
      <c r="H11399" s="116"/>
      <c r="I11399" s="116"/>
      <c r="J11399" s="97"/>
      <c r="AD11399" s="476"/>
      <c r="AI11399" s="473"/>
    </row>
    <row r="11400" spans="1:35" s="4" customFormat="1" x14ac:dyDescent="0.25">
      <c r="A11400" s="408">
        <f t="shared" si="171"/>
        <v>11398</v>
      </c>
      <c r="B11400" s="231"/>
      <c r="C11400" s="96"/>
      <c r="D11400" s="408" t="e">
        <f>VLOOKUP(C11400,X$4:Z11401,2,FALSE)</f>
        <v>#N/A</v>
      </c>
      <c r="E11400" s="408" t="e">
        <f>VLOOKUP(C11400,X$4:Z11401,3,FALSE)</f>
        <v>#N/A</v>
      </c>
      <c r="F11400" s="97"/>
      <c r="G11400" s="97"/>
      <c r="H11400" s="116"/>
      <c r="I11400" s="116"/>
      <c r="J11400" s="97"/>
      <c r="AD11400" s="476"/>
      <c r="AI11400" s="473"/>
    </row>
    <row r="11401" spans="1:35" s="4" customFormat="1" x14ac:dyDescent="0.25">
      <c r="A11401" s="408">
        <f t="shared" si="171"/>
        <v>11399</v>
      </c>
      <c r="B11401" s="231"/>
      <c r="C11401" s="96"/>
      <c r="D11401" s="408" t="e">
        <f>VLOOKUP(C11401,X$4:Z11402,2,FALSE)</f>
        <v>#N/A</v>
      </c>
      <c r="E11401" s="408" t="e">
        <f>VLOOKUP(C11401,X$4:Z11402,3,FALSE)</f>
        <v>#N/A</v>
      </c>
      <c r="F11401" s="97"/>
      <c r="G11401" s="97"/>
      <c r="H11401" s="116"/>
      <c r="I11401" s="116"/>
      <c r="J11401" s="97"/>
      <c r="AD11401" s="476"/>
      <c r="AI11401" s="473"/>
    </row>
    <row r="11402" spans="1:35" s="4" customFormat="1" x14ac:dyDescent="0.25">
      <c r="A11402" s="408">
        <f t="shared" si="171"/>
        <v>11400</v>
      </c>
      <c r="B11402" s="231"/>
      <c r="C11402" s="96"/>
      <c r="D11402" s="408" t="e">
        <f>VLOOKUP(C11402,X$4:Z11403,2,FALSE)</f>
        <v>#N/A</v>
      </c>
      <c r="E11402" s="408" t="e">
        <f>VLOOKUP(C11402,X$4:Z11403,3,FALSE)</f>
        <v>#N/A</v>
      </c>
      <c r="F11402" s="97"/>
      <c r="G11402" s="97"/>
      <c r="H11402" s="116"/>
      <c r="I11402" s="116"/>
      <c r="J11402" s="97"/>
      <c r="AD11402" s="476"/>
      <c r="AI11402" s="473"/>
    </row>
    <row r="11403" spans="1:35" s="4" customFormat="1" x14ac:dyDescent="0.25">
      <c r="A11403" s="408">
        <f t="shared" si="171"/>
        <v>11401</v>
      </c>
      <c r="B11403" s="231"/>
      <c r="C11403" s="96"/>
      <c r="D11403" s="408" t="e">
        <f>VLOOKUP(C11403,X$4:Z11404,2,FALSE)</f>
        <v>#N/A</v>
      </c>
      <c r="E11403" s="408" t="e">
        <f>VLOOKUP(C11403,X$4:Z11404,3,FALSE)</f>
        <v>#N/A</v>
      </c>
      <c r="F11403" s="97"/>
      <c r="G11403" s="97"/>
      <c r="H11403" s="116"/>
      <c r="I11403" s="116"/>
      <c r="J11403" s="97"/>
      <c r="AD11403" s="476"/>
      <c r="AI11403" s="473"/>
    </row>
    <row r="11404" spans="1:35" s="4" customFormat="1" x14ac:dyDescent="0.25">
      <c r="A11404" s="408">
        <f t="shared" si="171"/>
        <v>11402</v>
      </c>
      <c r="B11404" s="231"/>
      <c r="C11404" s="96"/>
      <c r="D11404" s="408" t="e">
        <f>VLOOKUP(C11404,X$4:Z11405,2,FALSE)</f>
        <v>#N/A</v>
      </c>
      <c r="E11404" s="408" t="e">
        <f>VLOOKUP(C11404,X$4:Z11405,3,FALSE)</f>
        <v>#N/A</v>
      </c>
      <c r="F11404" s="97"/>
      <c r="G11404" s="97"/>
      <c r="H11404" s="116"/>
      <c r="I11404" s="116"/>
      <c r="J11404" s="97"/>
      <c r="AD11404" s="476"/>
      <c r="AI11404" s="473"/>
    </row>
    <row r="11405" spans="1:35" s="4" customFormat="1" x14ac:dyDescent="0.25">
      <c r="A11405" s="408">
        <f t="shared" si="171"/>
        <v>11403</v>
      </c>
      <c r="B11405" s="231"/>
      <c r="C11405" s="96"/>
      <c r="D11405" s="408" t="e">
        <f>VLOOKUP(C11405,X$4:Z11406,2,FALSE)</f>
        <v>#N/A</v>
      </c>
      <c r="E11405" s="408" t="e">
        <f>VLOOKUP(C11405,X$4:Z11406,3,FALSE)</f>
        <v>#N/A</v>
      </c>
      <c r="F11405" s="97"/>
      <c r="G11405" s="97"/>
      <c r="H11405" s="116"/>
      <c r="I11405" s="116"/>
      <c r="J11405" s="97"/>
      <c r="AD11405" s="476"/>
      <c r="AI11405" s="473"/>
    </row>
    <row r="11406" spans="1:35" s="4" customFormat="1" x14ac:dyDescent="0.25">
      <c r="A11406" s="408">
        <f t="shared" si="171"/>
        <v>11404</v>
      </c>
      <c r="B11406" s="231"/>
      <c r="C11406" s="96"/>
      <c r="D11406" s="408" t="e">
        <f>VLOOKUP(C11406,X$4:Z11407,2,FALSE)</f>
        <v>#N/A</v>
      </c>
      <c r="E11406" s="408" t="e">
        <f>VLOOKUP(C11406,X$4:Z11407,3,FALSE)</f>
        <v>#N/A</v>
      </c>
      <c r="F11406" s="97"/>
      <c r="G11406" s="97"/>
      <c r="H11406" s="116"/>
      <c r="I11406" s="116"/>
      <c r="J11406" s="97"/>
      <c r="AD11406" s="476"/>
      <c r="AI11406" s="473"/>
    </row>
    <row r="11407" spans="1:35" s="4" customFormat="1" x14ac:dyDescent="0.25">
      <c r="A11407" s="408">
        <f t="shared" si="171"/>
        <v>11405</v>
      </c>
      <c r="B11407" s="231"/>
      <c r="C11407" s="96"/>
      <c r="D11407" s="408" t="e">
        <f>VLOOKUP(C11407,X$4:Z11408,2,FALSE)</f>
        <v>#N/A</v>
      </c>
      <c r="E11407" s="408" t="e">
        <f>VLOOKUP(C11407,X$4:Z11408,3,FALSE)</f>
        <v>#N/A</v>
      </c>
      <c r="F11407" s="97"/>
      <c r="G11407" s="97"/>
      <c r="H11407" s="116"/>
      <c r="I11407" s="116"/>
      <c r="J11407" s="97"/>
      <c r="AD11407" s="476"/>
      <c r="AI11407" s="473"/>
    </row>
    <row r="11408" spans="1:35" s="4" customFormat="1" x14ac:dyDescent="0.25">
      <c r="A11408" s="408">
        <f t="shared" si="171"/>
        <v>11406</v>
      </c>
      <c r="B11408" s="231"/>
      <c r="C11408" s="96"/>
      <c r="D11408" s="408" t="e">
        <f>VLOOKUP(C11408,X$4:Z11409,2,FALSE)</f>
        <v>#N/A</v>
      </c>
      <c r="E11408" s="408" t="e">
        <f>VLOOKUP(C11408,X$4:Z11409,3,FALSE)</f>
        <v>#N/A</v>
      </c>
      <c r="F11408" s="97"/>
      <c r="G11408" s="97"/>
      <c r="H11408" s="116"/>
      <c r="I11408" s="116"/>
      <c r="J11408" s="97"/>
      <c r="AD11408" s="476"/>
      <c r="AI11408" s="473"/>
    </row>
    <row r="11409" spans="1:35" s="4" customFormat="1" x14ac:dyDescent="0.25">
      <c r="A11409" s="408">
        <f t="shared" si="171"/>
        <v>11407</v>
      </c>
      <c r="B11409" s="231"/>
      <c r="C11409" s="96"/>
      <c r="D11409" s="408" t="e">
        <f>VLOOKUP(C11409,X$4:Z11410,2,FALSE)</f>
        <v>#N/A</v>
      </c>
      <c r="E11409" s="408" t="e">
        <f>VLOOKUP(C11409,X$4:Z11410,3,FALSE)</f>
        <v>#N/A</v>
      </c>
      <c r="F11409" s="97"/>
      <c r="G11409" s="97"/>
      <c r="H11409" s="116"/>
      <c r="I11409" s="116"/>
      <c r="J11409" s="97"/>
      <c r="AD11409" s="476"/>
      <c r="AI11409" s="473"/>
    </row>
    <row r="11410" spans="1:35" s="4" customFormat="1" x14ac:dyDescent="0.25">
      <c r="A11410" s="408">
        <f t="shared" si="171"/>
        <v>11408</v>
      </c>
      <c r="B11410" s="231"/>
      <c r="C11410" s="96"/>
      <c r="D11410" s="408" t="e">
        <f>VLOOKUP(C11410,X$4:Z11411,2,FALSE)</f>
        <v>#N/A</v>
      </c>
      <c r="E11410" s="408" t="e">
        <f>VLOOKUP(C11410,X$4:Z11411,3,FALSE)</f>
        <v>#N/A</v>
      </c>
      <c r="F11410" s="97"/>
      <c r="G11410" s="97"/>
      <c r="H11410" s="116"/>
      <c r="I11410" s="116"/>
      <c r="J11410" s="97"/>
      <c r="AD11410" s="476"/>
      <c r="AI11410" s="473"/>
    </row>
    <row r="11411" spans="1:35" s="4" customFormat="1" x14ac:dyDescent="0.25">
      <c r="A11411" s="408">
        <f t="shared" si="171"/>
        <v>11409</v>
      </c>
      <c r="B11411" s="231"/>
      <c r="C11411" s="96"/>
      <c r="D11411" s="408" t="e">
        <f>VLOOKUP(C11411,X$4:Z11412,2,FALSE)</f>
        <v>#N/A</v>
      </c>
      <c r="E11411" s="408" t="e">
        <f>VLOOKUP(C11411,X$4:Z11412,3,FALSE)</f>
        <v>#N/A</v>
      </c>
      <c r="F11411" s="97"/>
      <c r="G11411" s="97"/>
      <c r="H11411" s="116"/>
      <c r="I11411" s="116"/>
      <c r="J11411" s="97"/>
      <c r="AD11411" s="476"/>
      <c r="AI11411" s="473"/>
    </row>
    <row r="11412" spans="1:35" s="4" customFormat="1" x14ac:dyDescent="0.25">
      <c r="A11412" s="408">
        <f t="shared" si="171"/>
        <v>11410</v>
      </c>
      <c r="B11412" s="231"/>
      <c r="C11412" s="96"/>
      <c r="D11412" s="408" t="e">
        <f>VLOOKUP(C11412,X$4:Z11413,2,FALSE)</f>
        <v>#N/A</v>
      </c>
      <c r="E11412" s="408" t="e">
        <f>VLOOKUP(C11412,X$4:Z11413,3,FALSE)</f>
        <v>#N/A</v>
      </c>
      <c r="F11412" s="97"/>
      <c r="G11412" s="97"/>
      <c r="H11412" s="116"/>
      <c r="I11412" s="116"/>
      <c r="J11412" s="97"/>
      <c r="AD11412" s="476"/>
      <c r="AI11412" s="473"/>
    </row>
    <row r="11413" spans="1:35" s="4" customFormat="1" x14ac:dyDescent="0.25">
      <c r="A11413" s="408">
        <f t="shared" si="171"/>
        <v>11411</v>
      </c>
      <c r="B11413" s="231"/>
      <c r="C11413" s="96"/>
      <c r="D11413" s="408" t="e">
        <f>VLOOKUP(C11413,X$4:Z11414,2,FALSE)</f>
        <v>#N/A</v>
      </c>
      <c r="E11413" s="408" t="e">
        <f>VLOOKUP(C11413,X$4:Z11414,3,FALSE)</f>
        <v>#N/A</v>
      </c>
      <c r="F11413" s="97"/>
      <c r="G11413" s="97"/>
      <c r="H11413" s="116"/>
      <c r="I11413" s="116"/>
      <c r="J11413" s="97"/>
      <c r="AD11413" s="476"/>
      <c r="AI11413" s="473"/>
    </row>
    <row r="11414" spans="1:35" s="4" customFormat="1" x14ac:dyDescent="0.25">
      <c r="A11414" s="408">
        <f t="shared" si="171"/>
        <v>11412</v>
      </c>
      <c r="B11414" s="231"/>
      <c r="C11414" s="96"/>
      <c r="D11414" s="408" t="e">
        <f>VLOOKUP(C11414,X$4:Z11415,2,FALSE)</f>
        <v>#N/A</v>
      </c>
      <c r="E11414" s="408" t="e">
        <f>VLOOKUP(C11414,X$4:Z11415,3,FALSE)</f>
        <v>#N/A</v>
      </c>
      <c r="F11414" s="97"/>
      <c r="G11414" s="97"/>
      <c r="H11414" s="116"/>
      <c r="I11414" s="116"/>
      <c r="J11414" s="97"/>
      <c r="AD11414" s="476"/>
      <c r="AI11414" s="473"/>
    </row>
    <row r="11415" spans="1:35" s="4" customFormat="1" x14ac:dyDescent="0.25">
      <c r="A11415" s="408">
        <f t="shared" si="171"/>
        <v>11413</v>
      </c>
      <c r="B11415" s="231"/>
      <c r="C11415" s="96"/>
      <c r="D11415" s="408" t="e">
        <f>VLOOKUP(C11415,X$4:Z11416,2,FALSE)</f>
        <v>#N/A</v>
      </c>
      <c r="E11415" s="408" t="e">
        <f>VLOOKUP(C11415,X$4:Z11416,3,FALSE)</f>
        <v>#N/A</v>
      </c>
      <c r="F11415" s="97"/>
      <c r="G11415" s="97"/>
      <c r="H11415" s="116"/>
      <c r="I11415" s="116"/>
      <c r="J11415" s="97"/>
      <c r="AD11415" s="476"/>
      <c r="AI11415" s="473"/>
    </row>
    <row r="11416" spans="1:35" s="4" customFormat="1" x14ac:dyDescent="0.25">
      <c r="A11416" s="408">
        <f t="shared" si="171"/>
        <v>11414</v>
      </c>
      <c r="B11416" s="231"/>
      <c r="C11416" s="96"/>
      <c r="D11416" s="408" t="e">
        <f>VLOOKUP(C11416,X$4:Z11417,2,FALSE)</f>
        <v>#N/A</v>
      </c>
      <c r="E11416" s="408" t="e">
        <f>VLOOKUP(C11416,X$4:Z11417,3,FALSE)</f>
        <v>#N/A</v>
      </c>
      <c r="F11416" s="97"/>
      <c r="G11416" s="97"/>
      <c r="H11416" s="116"/>
      <c r="I11416" s="116"/>
      <c r="J11416" s="97"/>
      <c r="AD11416" s="476"/>
      <c r="AI11416" s="473"/>
    </row>
    <row r="11417" spans="1:35" s="4" customFormat="1" x14ac:dyDescent="0.25">
      <c r="A11417" s="408">
        <f t="shared" si="171"/>
        <v>11415</v>
      </c>
      <c r="B11417" s="231"/>
      <c r="C11417" s="96"/>
      <c r="D11417" s="408" t="e">
        <f>VLOOKUP(C11417,X$4:Z11418,2,FALSE)</f>
        <v>#N/A</v>
      </c>
      <c r="E11417" s="408" t="e">
        <f>VLOOKUP(C11417,X$4:Z11418,3,FALSE)</f>
        <v>#N/A</v>
      </c>
      <c r="F11417" s="97"/>
      <c r="G11417" s="97"/>
      <c r="H11417" s="116"/>
      <c r="I11417" s="116"/>
      <c r="J11417" s="97"/>
      <c r="AD11417" s="476"/>
      <c r="AI11417" s="473"/>
    </row>
    <row r="11418" spans="1:35" s="4" customFormat="1" x14ac:dyDescent="0.25">
      <c r="A11418" s="408">
        <f t="shared" si="171"/>
        <v>11416</v>
      </c>
      <c r="B11418" s="231"/>
      <c r="C11418" s="96"/>
      <c r="D11418" s="408" t="e">
        <f>VLOOKUP(C11418,X$4:Z11419,2,FALSE)</f>
        <v>#N/A</v>
      </c>
      <c r="E11418" s="408" t="e">
        <f>VLOOKUP(C11418,X$4:Z11419,3,FALSE)</f>
        <v>#N/A</v>
      </c>
      <c r="F11418" s="97"/>
      <c r="G11418" s="97"/>
      <c r="H11418" s="116"/>
      <c r="I11418" s="116"/>
      <c r="J11418" s="97"/>
      <c r="AD11418" s="476"/>
      <c r="AI11418" s="473"/>
    </row>
    <row r="11419" spans="1:35" s="4" customFormat="1" x14ac:dyDescent="0.25">
      <c r="A11419" s="408">
        <f t="shared" si="171"/>
        <v>11417</v>
      </c>
      <c r="B11419" s="231"/>
      <c r="C11419" s="96"/>
      <c r="D11419" s="408" t="e">
        <f>VLOOKUP(C11419,X$4:Z11420,2,FALSE)</f>
        <v>#N/A</v>
      </c>
      <c r="E11419" s="408" t="e">
        <f>VLOOKUP(C11419,X$4:Z11420,3,FALSE)</f>
        <v>#N/A</v>
      </c>
      <c r="F11419" s="97"/>
      <c r="G11419" s="97"/>
      <c r="H11419" s="116"/>
      <c r="I11419" s="116"/>
      <c r="J11419" s="97"/>
      <c r="AD11419" s="476"/>
      <c r="AI11419" s="473"/>
    </row>
    <row r="11420" spans="1:35" s="4" customFormat="1" x14ac:dyDescent="0.25">
      <c r="A11420" s="408">
        <f t="shared" si="171"/>
        <v>11418</v>
      </c>
      <c r="B11420" s="231"/>
      <c r="C11420" s="96"/>
      <c r="D11420" s="408" t="e">
        <f>VLOOKUP(C11420,X$4:Z11421,2,FALSE)</f>
        <v>#N/A</v>
      </c>
      <c r="E11420" s="408" t="e">
        <f>VLOOKUP(C11420,X$4:Z11421,3,FALSE)</f>
        <v>#N/A</v>
      </c>
      <c r="F11420" s="97"/>
      <c r="G11420" s="97"/>
      <c r="H11420" s="116"/>
      <c r="I11420" s="116"/>
      <c r="J11420" s="97"/>
      <c r="AD11420" s="476"/>
      <c r="AI11420" s="473"/>
    </row>
    <row r="11421" spans="1:35" s="4" customFormat="1" x14ac:dyDescent="0.25">
      <c r="A11421" s="408">
        <f t="shared" si="171"/>
        <v>11419</v>
      </c>
      <c r="B11421" s="231"/>
      <c r="C11421" s="96"/>
      <c r="D11421" s="408" t="e">
        <f>VLOOKUP(C11421,X$4:Z11422,2,FALSE)</f>
        <v>#N/A</v>
      </c>
      <c r="E11421" s="408" t="e">
        <f>VLOOKUP(C11421,X$4:Z11422,3,FALSE)</f>
        <v>#N/A</v>
      </c>
      <c r="F11421" s="97"/>
      <c r="G11421" s="97"/>
      <c r="H11421" s="116"/>
      <c r="I11421" s="116"/>
      <c r="J11421" s="97"/>
      <c r="AD11421" s="476"/>
      <c r="AI11421" s="473"/>
    </row>
    <row r="11422" spans="1:35" s="4" customFormat="1" x14ac:dyDescent="0.25">
      <c r="A11422" s="408">
        <f t="shared" si="171"/>
        <v>11420</v>
      </c>
      <c r="B11422" s="231"/>
      <c r="C11422" s="96"/>
      <c r="D11422" s="408" t="e">
        <f>VLOOKUP(C11422,X$4:Z11423,2,FALSE)</f>
        <v>#N/A</v>
      </c>
      <c r="E11422" s="408" t="e">
        <f>VLOOKUP(C11422,X$4:Z11423,3,FALSE)</f>
        <v>#N/A</v>
      </c>
      <c r="F11422" s="97"/>
      <c r="G11422" s="97"/>
      <c r="H11422" s="116"/>
      <c r="I11422" s="116"/>
      <c r="J11422" s="97"/>
      <c r="AD11422" s="476"/>
      <c r="AI11422" s="473"/>
    </row>
    <row r="11423" spans="1:35" s="4" customFormat="1" x14ac:dyDescent="0.25">
      <c r="A11423" s="408">
        <f t="shared" si="171"/>
        <v>11421</v>
      </c>
      <c r="B11423" s="231"/>
      <c r="C11423" s="96"/>
      <c r="D11423" s="408" t="e">
        <f>VLOOKUP(C11423,X$4:Z11424,2,FALSE)</f>
        <v>#N/A</v>
      </c>
      <c r="E11423" s="408" t="e">
        <f>VLOOKUP(C11423,X$4:Z11424,3,FALSE)</f>
        <v>#N/A</v>
      </c>
      <c r="F11423" s="97"/>
      <c r="G11423" s="97"/>
      <c r="H11423" s="116"/>
      <c r="I11423" s="116"/>
      <c r="J11423" s="97"/>
      <c r="AD11423" s="476"/>
      <c r="AI11423" s="473"/>
    </row>
    <row r="11424" spans="1:35" s="4" customFormat="1" x14ac:dyDescent="0.25">
      <c r="A11424" s="408">
        <f t="shared" si="171"/>
        <v>11422</v>
      </c>
      <c r="B11424" s="231"/>
      <c r="C11424" s="96"/>
      <c r="D11424" s="408" t="e">
        <f>VLOOKUP(C11424,X$4:Z11425,2,FALSE)</f>
        <v>#N/A</v>
      </c>
      <c r="E11424" s="408" t="e">
        <f>VLOOKUP(C11424,X$4:Z11425,3,FALSE)</f>
        <v>#N/A</v>
      </c>
      <c r="F11424" s="97"/>
      <c r="G11424" s="97"/>
      <c r="H11424" s="116"/>
      <c r="I11424" s="116"/>
      <c r="J11424" s="97"/>
      <c r="AD11424" s="476"/>
      <c r="AI11424" s="473"/>
    </row>
    <row r="11425" spans="1:35" s="4" customFormat="1" x14ac:dyDescent="0.25">
      <c r="A11425" s="408">
        <f t="shared" si="171"/>
        <v>11423</v>
      </c>
      <c r="B11425" s="231"/>
      <c r="C11425" s="96"/>
      <c r="D11425" s="408" t="e">
        <f>VLOOKUP(C11425,X$4:Z11426,2,FALSE)</f>
        <v>#N/A</v>
      </c>
      <c r="E11425" s="408" t="e">
        <f>VLOOKUP(C11425,X$4:Z11426,3,FALSE)</f>
        <v>#N/A</v>
      </c>
      <c r="F11425" s="97"/>
      <c r="G11425" s="97"/>
      <c r="H11425" s="116"/>
      <c r="I11425" s="116"/>
      <c r="J11425" s="97"/>
      <c r="AD11425" s="476"/>
      <c r="AI11425" s="473"/>
    </row>
    <row r="11426" spans="1:35" s="4" customFormat="1" x14ac:dyDescent="0.25">
      <c r="A11426" s="408">
        <f t="shared" si="171"/>
        <v>11424</v>
      </c>
      <c r="B11426" s="231"/>
      <c r="C11426" s="96"/>
      <c r="D11426" s="408" t="e">
        <f>VLOOKUP(C11426,X$4:Z11427,2,FALSE)</f>
        <v>#N/A</v>
      </c>
      <c r="E11426" s="408" t="e">
        <f>VLOOKUP(C11426,X$4:Z11427,3,FALSE)</f>
        <v>#N/A</v>
      </c>
      <c r="F11426" s="97"/>
      <c r="G11426" s="97"/>
      <c r="H11426" s="116"/>
      <c r="I11426" s="116"/>
      <c r="J11426" s="97"/>
      <c r="AD11426" s="476"/>
      <c r="AI11426" s="473"/>
    </row>
    <row r="11427" spans="1:35" s="4" customFormat="1" x14ac:dyDescent="0.25">
      <c r="A11427" s="408">
        <f t="shared" si="171"/>
        <v>11425</v>
      </c>
      <c r="B11427" s="231"/>
      <c r="C11427" s="96"/>
      <c r="D11427" s="408" t="e">
        <f>VLOOKUP(C11427,X$4:Z11428,2,FALSE)</f>
        <v>#N/A</v>
      </c>
      <c r="E11427" s="408" t="e">
        <f>VLOOKUP(C11427,X$4:Z11428,3,FALSE)</f>
        <v>#N/A</v>
      </c>
      <c r="F11427" s="97"/>
      <c r="G11427" s="97"/>
      <c r="H11427" s="116"/>
      <c r="I11427" s="116"/>
      <c r="J11427" s="97"/>
      <c r="AD11427" s="476"/>
      <c r="AI11427" s="473"/>
    </row>
    <row r="11428" spans="1:35" s="4" customFormat="1" x14ac:dyDescent="0.25">
      <c r="A11428" s="408">
        <f t="shared" ref="A11428:A11491" si="172">ROW()-2</f>
        <v>11426</v>
      </c>
      <c r="B11428" s="231"/>
      <c r="C11428" s="96"/>
      <c r="D11428" s="408" t="e">
        <f>VLOOKUP(C11428,X$4:Z11429,2,FALSE)</f>
        <v>#N/A</v>
      </c>
      <c r="E11428" s="408" t="e">
        <f>VLOOKUP(C11428,X$4:Z11429,3,FALSE)</f>
        <v>#N/A</v>
      </c>
      <c r="F11428" s="97"/>
      <c r="G11428" s="97"/>
      <c r="H11428" s="116"/>
      <c r="I11428" s="116"/>
      <c r="J11428" s="97"/>
      <c r="AD11428" s="476"/>
      <c r="AI11428" s="473"/>
    </row>
    <row r="11429" spans="1:35" s="4" customFormat="1" x14ac:dyDescent="0.25">
      <c r="A11429" s="408">
        <f t="shared" si="172"/>
        <v>11427</v>
      </c>
      <c r="B11429" s="231"/>
      <c r="C11429" s="96"/>
      <c r="D11429" s="408" t="e">
        <f>VLOOKUP(C11429,X$4:Z11430,2,FALSE)</f>
        <v>#N/A</v>
      </c>
      <c r="E11429" s="408" t="e">
        <f>VLOOKUP(C11429,X$4:Z11430,3,FALSE)</f>
        <v>#N/A</v>
      </c>
      <c r="F11429" s="97"/>
      <c r="G11429" s="97"/>
      <c r="H11429" s="116"/>
      <c r="I11429" s="116"/>
      <c r="J11429" s="97"/>
      <c r="AD11429" s="476"/>
      <c r="AI11429" s="473"/>
    </row>
    <row r="11430" spans="1:35" s="4" customFormat="1" x14ac:dyDescent="0.25">
      <c r="A11430" s="408">
        <f t="shared" si="172"/>
        <v>11428</v>
      </c>
      <c r="B11430" s="231"/>
      <c r="C11430" s="96"/>
      <c r="D11430" s="408" t="e">
        <f>VLOOKUP(C11430,X$4:Z11431,2,FALSE)</f>
        <v>#N/A</v>
      </c>
      <c r="E11430" s="408" t="e">
        <f>VLOOKUP(C11430,X$4:Z11431,3,FALSE)</f>
        <v>#N/A</v>
      </c>
      <c r="F11430" s="97"/>
      <c r="G11430" s="97"/>
      <c r="H11430" s="116"/>
      <c r="I11430" s="116"/>
      <c r="J11430" s="97"/>
      <c r="AD11430" s="476"/>
      <c r="AI11430" s="473"/>
    </row>
    <row r="11431" spans="1:35" s="4" customFormat="1" x14ac:dyDescent="0.25">
      <c r="A11431" s="408">
        <f t="shared" si="172"/>
        <v>11429</v>
      </c>
      <c r="B11431" s="231"/>
      <c r="C11431" s="96"/>
      <c r="D11431" s="408" t="e">
        <f>VLOOKUP(C11431,X$4:Z11432,2,FALSE)</f>
        <v>#N/A</v>
      </c>
      <c r="E11431" s="408" t="e">
        <f>VLOOKUP(C11431,X$4:Z11432,3,FALSE)</f>
        <v>#N/A</v>
      </c>
      <c r="F11431" s="97"/>
      <c r="G11431" s="97"/>
      <c r="H11431" s="116"/>
      <c r="I11431" s="116"/>
      <c r="J11431" s="97"/>
      <c r="AD11431" s="476"/>
      <c r="AI11431" s="473"/>
    </row>
    <row r="11432" spans="1:35" s="4" customFormat="1" x14ac:dyDescent="0.25">
      <c r="A11432" s="408">
        <f t="shared" si="172"/>
        <v>11430</v>
      </c>
      <c r="B11432" s="231"/>
      <c r="C11432" s="96"/>
      <c r="D11432" s="408" t="e">
        <f>VLOOKUP(C11432,X$4:Z11433,2,FALSE)</f>
        <v>#N/A</v>
      </c>
      <c r="E11432" s="408" t="e">
        <f>VLOOKUP(C11432,X$4:Z11433,3,FALSE)</f>
        <v>#N/A</v>
      </c>
      <c r="F11432" s="97"/>
      <c r="G11432" s="97"/>
      <c r="H11432" s="116"/>
      <c r="I11432" s="116"/>
      <c r="J11432" s="97"/>
      <c r="AD11432" s="476"/>
      <c r="AI11432" s="473"/>
    </row>
    <row r="11433" spans="1:35" s="4" customFormat="1" x14ac:dyDescent="0.25">
      <c r="A11433" s="408">
        <f t="shared" si="172"/>
        <v>11431</v>
      </c>
      <c r="B11433" s="231"/>
      <c r="C11433" s="96"/>
      <c r="D11433" s="408" t="e">
        <f>VLOOKUP(C11433,X$4:Z11434,2,FALSE)</f>
        <v>#N/A</v>
      </c>
      <c r="E11433" s="408" t="e">
        <f>VLOOKUP(C11433,X$4:Z11434,3,FALSE)</f>
        <v>#N/A</v>
      </c>
      <c r="F11433" s="97"/>
      <c r="G11433" s="97"/>
      <c r="H11433" s="116"/>
      <c r="I11433" s="116"/>
      <c r="J11433" s="97"/>
      <c r="AD11433" s="476"/>
      <c r="AI11433" s="473"/>
    </row>
    <row r="11434" spans="1:35" s="4" customFormat="1" x14ac:dyDescent="0.25">
      <c r="A11434" s="408">
        <f t="shared" si="172"/>
        <v>11432</v>
      </c>
      <c r="B11434" s="231"/>
      <c r="C11434" s="96"/>
      <c r="D11434" s="408" t="e">
        <f>VLOOKUP(C11434,X$4:Z11435,2,FALSE)</f>
        <v>#N/A</v>
      </c>
      <c r="E11434" s="408" t="e">
        <f>VLOOKUP(C11434,X$4:Z11435,3,FALSE)</f>
        <v>#N/A</v>
      </c>
      <c r="F11434" s="97"/>
      <c r="G11434" s="97"/>
      <c r="H11434" s="116"/>
      <c r="I11434" s="116"/>
      <c r="J11434" s="97"/>
      <c r="AD11434" s="476"/>
      <c r="AI11434" s="473"/>
    </row>
    <row r="11435" spans="1:35" s="4" customFormat="1" x14ac:dyDescent="0.25">
      <c r="A11435" s="408">
        <f t="shared" si="172"/>
        <v>11433</v>
      </c>
      <c r="B11435" s="231"/>
      <c r="C11435" s="96"/>
      <c r="D11435" s="408" t="e">
        <f>VLOOKUP(C11435,X$4:Z11436,2,FALSE)</f>
        <v>#N/A</v>
      </c>
      <c r="E11435" s="408" t="e">
        <f>VLOOKUP(C11435,X$4:Z11436,3,FALSE)</f>
        <v>#N/A</v>
      </c>
      <c r="F11435" s="97"/>
      <c r="G11435" s="97"/>
      <c r="H11435" s="116"/>
      <c r="I11435" s="116"/>
      <c r="J11435" s="97"/>
      <c r="AD11435" s="476"/>
      <c r="AI11435" s="473"/>
    </row>
    <row r="11436" spans="1:35" s="4" customFormat="1" x14ac:dyDescent="0.25">
      <c r="A11436" s="408">
        <f t="shared" si="172"/>
        <v>11434</v>
      </c>
      <c r="B11436" s="231"/>
      <c r="C11436" s="96"/>
      <c r="D11436" s="408" t="e">
        <f>VLOOKUP(C11436,X$4:Z11437,2,FALSE)</f>
        <v>#N/A</v>
      </c>
      <c r="E11436" s="408" t="e">
        <f>VLOOKUP(C11436,X$4:Z11437,3,FALSE)</f>
        <v>#N/A</v>
      </c>
      <c r="F11436" s="97"/>
      <c r="G11436" s="97"/>
      <c r="H11436" s="116"/>
      <c r="I11436" s="116"/>
      <c r="J11436" s="97"/>
      <c r="AD11436" s="476"/>
      <c r="AI11436" s="473"/>
    </row>
    <row r="11437" spans="1:35" s="4" customFormat="1" x14ac:dyDescent="0.25">
      <c r="A11437" s="408">
        <f t="shared" si="172"/>
        <v>11435</v>
      </c>
      <c r="B11437" s="231"/>
      <c r="C11437" s="96"/>
      <c r="D11437" s="408" t="e">
        <f>VLOOKUP(C11437,X$4:Z11438,2,FALSE)</f>
        <v>#N/A</v>
      </c>
      <c r="E11437" s="408" t="e">
        <f>VLOOKUP(C11437,X$4:Z11438,3,FALSE)</f>
        <v>#N/A</v>
      </c>
      <c r="F11437" s="97"/>
      <c r="G11437" s="97"/>
      <c r="H11437" s="116"/>
      <c r="I11437" s="116"/>
      <c r="J11437" s="97"/>
      <c r="AD11437" s="476"/>
      <c r="AI11437" s="473"/>
    </row>
    <row r="11438" spans="1:35" s="4" customFormat="1" x14ac:dyDescent="0.25">
      <c r="A11438" s="408">
        <f t="shared" si="172"/>
        <v>11436</v>
      </c>
      <c r="B11438" s="231"/>
      <c r="C11438" s="96"/>
      <c r="D11438" s="408" t="e">
        <f>VLOOKUP(C11438,X$4:Z11439,2,FALSE)</f>
        <v>#N/A</v>
      </c>
      <c r="E11438" s="408" t="e">
        <f>VLOOKUP(C11438,X$4:Z11439,3,FALSE)</f>
        <v>#N/A</v>
      </c>
      <c r="F11438" s="97"/>
      <c r="G11438" s="97"/>
      <c r="H11438" s="116"/>
      <c r="I11438" s="116"/>
      <c r="J11438" s="97"/>
      <c r="AD11438" s="476"/>
      <c r="AI11438" s="473"/>
    </row>
    <row r="11439" spans="1:35" s="4" customFormat="1" x14ac:dyDescent="0.25">
      <c r="A11439" s="408">
        <f t="shared" si="172"/>
        <v>11437</v>
      </c>
      <c r="B11439" s="231"/>
      <c r="C11439" s="96"/>
      <c r="D11439" s="408" t="e">
        <f>VLOOKUP(C11439,X$4:Z11440,2,FALSE)</f>
        <v>#N/A</v>
      </c>
      <c r="E11439" s="408" t="e">
        <f>VLOOKUP(C11439,X$4:Z11440,3,FALSE)</f>
        <v>#N/A</v>
      </c>
      <c r="F11439" s="97"/>
      <c r="G11439" s="97"/>
      <c r="H11439" s="116"/>
      <c r="I11439" s="116"/>
      <c r="J11439" s="97"/>
      <c r="AD11439" s="476"/>
      <c r="AI11439" s="473"/>
    </row>
    <row r="11440" spans="1:35" s="4" customFormat="1" x14ac:dyDescent="0.25">
      <c r="A11440" s="408">
        <f t="shared" si="172"/>
        <v>11438</v>
      </c>
      <c r="B11440" s="231"/>
      <c r="C11440" s="96"/>
      <c r="D11440" s="408" t="e">
        <f>VLOOKUP(C11440,X$4:Z11441,2,FALSE)</f>
        <v>#N/A</v>
      </c>
      <c r="E11440" s="408" t="e">
        <f>VLOOKUP(C11440,X$4:Z11441,3,FALSE)</f>
        <v>#N/A</v>
      </c>
      <c r="F11440" s="97"/>
      <c r="G11440" s="97"/>
      <c r="H11440" s="116"/>
      <c r="I11440" s="116"/>
      <c r="J11440" s="97"/>
      <c r="AD11440" s="476"/>
      <c r="AI11440" s="473"/>
    </row>
    <row r="11441" spans="1:35" s="4" customFormat="1" x14ac:dyDescent="0.25">
      <c r="A11441" s="408">
        <f t="shared" si="172"/>
        <v>11439</v>
      </c>
      <c r="B11441" s="231"/>
      <c r="C11441" s="96"/>
      <c r="D11441" s="408" t="e">
        <f>VLOOKUP(C11441,X$4:Z11442,2,FALSE)</f>
        <v>#N/A</v>
      </c>
      <c r="E11441" s="408" t="e">
        <f>VLOOKUP(C11441,X$4:Z11442,3,FALSE)</f>
        <v>#N/A</v>
      </c>
      <c r="F11441" s="97"/>
      <c r="G11441" s="97"/>
      <c r="H11441" s="116"/>
      <c r="I11441" s="116"/>
      <c r="J11441" s="97"/>
      <c r="AD11441" s="476"/>
      <c r="AI11441" s="473"/>
    </row>
    <row r="11442" spans="1:35" s="4" customFormat="1" x14ac:dyDescent="0.25">
      <c r="A11442" s="408">
        <f t="shared" si="172"/>
        <v>11440</v>
      </c>
      <c r="B11442" s="231"/>
      <c r="C11442" s="96"/>
      <c r="D11442" s="408" t="e">
        <f>VLOOKUP(C11442,X$4:Z11443,2,FALSE)</f>
        <v>#N/A</v>
      </c>
      <c r="E11442" s="408" t="e">
        <f>VLOOKUP(C11442,X$4:Z11443,3,FALSE)</f>
        <v>#N/A</v>
      </c>
      <c r="F11442" s="97"/>
      <c r="G11442" s="97"/>
      <c r="H11442" s="116"/>
      <c r="I11442" s="116"/>
      <c r="J11442" s="97"/>
      <c r="AD11442" s="476"/>
      <c r="AI11442" s="473"/>
    </row>
    <row r="11443" spans="1:35" s="4" customFormat="1" x14ac:dyDescent="0.25">
      <c r="A11443" s="408">
        <f t="shared" si="172"/>
        <v>11441</v>
      </c>
      <c r="B11443" s="231"/>
      <c r="C11443" s="96"/>
      <c r="D11443" s="408" t="e">
        <f>VLOOKUP(C11443,X$4:Z11444,2,FALSE)</f>
        <v>#N/A</v>
      </c>
      <c r="E11443" s="408" t="e">
        <f>VLOOKUP(C11443,X$4:Z11444,3,FALSE)</f>
        <v>#N/A</v>
      </c>
      <c r="F11443" s="97"/>
      <c r="G11443" s="97"/>
      <c r="H11443" s="116"/>
      <c r="I11443" s="116"/>
      <c r="J11443" s="97"/>
      <c r="AD11443" s="476"/>
      <c r="AI11443" s="473"/>
    </row>
    <row r="11444" spans="1:35" s="4" customFormat="1" x14ac:dyDescent="0.25">
      <c r="A11444" s="408">
        <f t="shared" si="172"/>
        <v>11442</v>
      </c>
      <c r="B11444" s="231"/>
      <c r="C11444" s="96"/>
      <c r="D11444" s="408" t="e">
        <f>VLOOKUP(C11444,X$4:Z11445,2,FALSE)</f>
        <v>#N/A</v>
      </c>
      <c r="E11444" s="408" t="e">
        <f>VLOOKUP(C11444,X$4:Z11445,3,FALSE)</f>
        <v>#N/A</v>
      </c>
      <c r="F11444" s="97"/>
      <c r="G11444" s="97"/>
      <c r="H11444" s="116"/>
      <c r="I11444" s="116"/>
      <c r="J11444" s="97"/>
      <c r="AD11444" s="476"/>
      <c r="AI11444" s="473"/>
    </row>
    <row r="11445" spans="1:35" s="4" customFormat="1" x14ac:dyDescent="0.25">
      <c r="A11445" s="408">
        <f t="shared" si="172"/>
        <v>11443</v>
      </c>
      <c r="B11445" s="231"/>
      <c r="C11445" s="96"/>
      <c r="D11445" s="408" t="e">
        <f>VLOOKUP(C11445,X$4:Z11446,2,FALSE)</f>
        <v>#N/A</v>
      </c>
      <c r="E11445" s="408" t="e">
        <f>VLOOKUP(C11445,X$4:Z11446,3,FALSE)</f>
        <v>#N/A</v>
      </c>
      <c r="F11445" s="97"/>
      <c r="G11445" s="97"/>
      <c r="H11445" s="116"/>
      <c r="I11445" s="116"/>
      <c r="J11445" s="97"/>
      <c r="AD11445" s="476"/>
      <c r="AI11445" s="473"/>
    </row>
    <row r="11446" spans="1:35" s="4" customFormat="1" x14ac:dyDescent="0.25">
      <c r="A11446" s="408">
        <f t="shared" si="172"/>
        <v>11444</v>
      </c>
      <c r="B11446" s="231"/>
      <c r="C11446" s="96"/>
      <c r="D11446" s="408" t="e">
        <f>VLOOKUP(C11446,X$4:Z11447,2,FALSE)</f>
        <v>#N/A</v>
      </c>
      <c r="E11446" s="408" t="e">
        <f>VLOOKUP(C11446,X$4:Z11447,3,FALSE)</f>
        <v>#N/A</v>
      </c>
      <c r="F11446" s="97"/>
      <c r="G11446" s="97"/>
      <c r="H11446" s="116"/>
      <c r="I11446" s="116"/>
      <c r="J11446" s="97"/>
      <c r="AD11446" s="476"/>
      <c r="AI11446" s="473"/>
    </row>
    <row r="11447" spans="1:35" s="4" customFormat="1" x14ac:dyDescent="0.25">
      <c r="A11447" s="408">
        <f t="shared" si="172"/>
        <v>11445</v>
      </c>
      <c r="B11447" s="231"/>
      <c r="C11447" s="96"/>
      <c r="D11447" s="408" t="e">
        <f>VLOOKUP(C11447,X$4:Z11448,2,FALSE)</f>
        <v>#N/A</v>
      </c>
      <c r="E11447" s="408" t="e">
        <f>VLOOKUP(C11447,X$4:Z11448,3,FALSE)</f>
        <v>#N/A</v>
      </c>
      <c r="F11447" s="97"/>
      <c r="G11447" s="97"/>
      <c r="H11447" s="116"/>
      <c r="I11447" s="116"/>
      <c r="J11447" s="97"/>
      <c r="AD11447" s="476"/>
      <c r="AI11447" s="473"/>
    </row>
    <row r="11448" spans="1:35" s="4" customFormat="1" x14ac:dyDescent="0.25">
      <c r="A11448" s="408">
        <f t="shared" si="172"/>
        <v>11446</v>
      </c>
      <c r="B11448" s="231"/>
      <c r="C11448" s="96"/>
      <c r="D11448" s="408" t="e">
        <f>VLOOKUP(C11448,X$4:Z11449,2,FALSE)</f>
        <v>#N/A</v>
      </c>
      <c r="E11448" s="408" t="e">
        <f>VLOOKUP(C11448,X$4:Z11449,3,FALSE)</f>
        <v>#N/A</v>
      </c>
      <c r="F11448" s="97"/>
      <c r="G11448" s="97"/>
      <c r="H11448" s="116"/>
      <c r="I11448" s="116"/>
      <c r="J11448" s="97"/>
      <c r="AD11448" s="476"/>
      <c r="AI11448" s="473"/>
    </row>
    <row r="11449" spans="1:35" s="4" customFormat="1" x14ac:dyDescent="0.25">
      <c r="A11449" s="408">
        <f t="shared" si="172"/>
        <v>11447</v>
      </c>
      <c r="B11449" s="231"/>
      <c r="C11449" s="96"/>
      <c r="D11449" s="408" t="e">
        <f>VLOOKUP(C11449,X$4:Z11450,2,FALSE)</f>
        <v>#N/A</v>
      </c>
      <c r="E11449" s="408" t="e">
        <f>VLOOKUP(C11449,X$4:Z11450,3,FALSE)</f>
        <v>#N/A</v>
      </c>
      <c r="F11449" s="97"/>
      <c r="G11449" s="97"/>
      <c r="H11449" s="116"/>
      <c r="I11449" s="116"/>
      <c r="J11449" s="97"/>
      <c r="AD11449" s="476"/>
      <c r="AI11449" s="473"/>
    </row>
    <row r="11450" spans="1:35" s="4" customFormat="1" x14ac:dyDescent="0.25">
      <c r="A11450" s="408">
        <f t="shared" si="172"/>
        <v>11448</v>
      </c>
      <c r="B11450" s="231"/>
      <c r="C11450" s="96"/>
      <c r="D11450" s="408" t="e">
        <f>VLOOKUP(C11450,X$4:Z11451,2,FALSE)</f>
        <v>#N/A</v>
      </c>
      <c r="E11450" s="408" t="e">
        <f>VLOOKUP(C11450,X$4:Z11451,3,FALSE)</f>
        <v>#N/A</v>
      </c>
      <c r="F11450" s="97"/>
      <c r="G11450" s="97"/>
      <c r="H11450" s="116"/>
      <c r="I11450" s="116"/>
      <c r="J11450" s="97"/>
      <c r="AD11450" s="476"/>
      <c r="AI11450" s="473"/>
    </row>
    <row r="11451" spans="1:35" s="4" customFormat="1" x14ac:dyDescent="0.25">
      <c r="A11451" s="408">
        <f t="shared" si="172"/>
        <v>11449</v>
      </c>
      <c r="B11451" s="231"/>
      <c r="C11451" s="96"/>
      <c r="D11451" s="408" t="e">
        <f>VLOOKUP(C11451,X$4:Z11452,2,FALSE)</f>
        <v>#N/A</v>
      </c>
      <c r="E11451" s="408" t="e">
        <f>VLOOKUP(C11451,X$4:Z11452,3,FALSE)</f>
        <v>#N/A</v>
      </c>
      <c r="F11451" s="97"/>
      <c r="G11451" s="97"/>
      <c r="H11451" s="116"/>
      <c r="I11451" s="116"/>
      <c r="J11451" s="97"/>
      <c r="AD11451" s="476"/>
      <c r="AI11451" s="473"/>
    </row>
    <row r="11452" spans="1:35" s="4" customFormat="1" x14ac:dyDescent="0.25">
      <c r="A11452" s="408">
        <f t="shared" si="172"/>
        <v>11450</v>
      </c>
      <c r="B11452" s="231"/>
      <c r="C11452" s="96"/>
      <c r="D11452" s="408" t="e">
        <f>VLOOKUP(C11452,X$4:Z11453,2,FALSE)</f>
        <v>#N/A</v>
      </c>
      <c r="E11452" s="408" t="e">
        <f>VLOOKUP(C11452,X$4:Z11453,3,FALSE)</f>
        <v>#N/A</v>
      </c>
      <c r="F11452" s="97"/>
      <c r="G11452" s="97"/>
      <c r="H11452" s="116"/>
      <c r="I11452" s="116"/>
      <c r="J11452" s="97"/>
      <c r="AD11452" s="476"/>
      <c r="AI11452" s="473"/>
    </row>
    <row r="11453" spans="1:35" s="4" customFormat="1" x14ac:dyDescent="0.25">
      <c r="A11453" s="408">
        <f t="shared" si="172"/>
        <v>11451</v>
      </c>
      <c r="B11453" s="231"/>
      <c r="C11453" s="96"/>
      <c r="D11453" s="408" t="e">
        <f>VLOOKUP(C11453,X$4:Z11454,2,FALSE)</f>
        <v>#N/A</v>
      </c>
      <c r="E11453" s="408" t="e">
        <f>VLOOKUP(C11453,X$4:Z11454,3,FALSE)</f>
        <v>#N/A</v>
      </c>
      <c r="F11453" s="97"/>
      <c r="G11453" s="97"/>
      <c r="H11453" s="116"/>
      <c r="I11453" s="116"/>
      <c r="J11453" s="97"/>
      <c r="AD11453" s="476"/>
      <c r="AI11453" s="473"/>
    </row>
    <row r="11454" spans="1:35" s="4" customFormat="1" x14ac:dyDescent="0.25">
      <c r="A11454" s="408">
        <f t="shared" si="172"/>
        <v>11452</v>
      </c>
      <c r="B11454" s="231"/>
      <c r="C11454" s="96"/>
      <c r="D11454" s="408" t="e">
        <f>VLOOKUP(C11454,X$4:Z11455,2,FALSE)</f>
        <v>#N/A</v>
      </c>
      <c r="E11454" s="408" t="e">
        <f>VLOOKUP(C11454,X$4:Z11455,3,FALSE)</f>
        <v>#N/A</v>
      </c>
      <c r="F11454" s="97"/>
      <c r="G11454" s="97"/>
      <c r="H11454" s="116"/>
      <c r="I11454" s="116"/>
      <c r="J11454" s="97"/>
      <c r="AD11454" s="476"/>
      <c r="AI11454" s="473"/>
    </row>
    <row r="11455" spans="1:35" s="4" customFormat="1" x14ac:dyDescent="0.25">
      <c r="A11455" s="408">
        <f t="shared" si="172"/>
        <v>11453</v>
      </c>
      <c r="B11455" s="231"/>
      <c r="C11455" s="96"/>
      <c r="D11455" s="408" t="e">
        <f>VLOOKUP(C11455,X$4:Z11456,2,FALSE)</f>
        <v>#N/A</v>
      </c>
      <c r="E11455" s="408" t="e">
        <f>VLOOKUP(C11455,X$4:Z11456,3,FALSE)</f>
        <v>#N/A</v>
      </c>
      <c r="F11455" s="97"/>
      <c r="G11455" s="97"/>
      <c r="H11455" s="116"/>
      <c r="I11455" s="116"/>
      <c r="J11455" s="97"/>
      <c r="AD11455" s="476"/>
      <c r="AI11455" s="473"/>
    </row>
    <row r="11456" spans="1:35" s="4" customFormat="1" x14ac:dyDescent="0.25">
      <c r="A11456" s="408">
        <f t="shared" si="172"/>
        <v>11454</v>
      </c>
      <c r="B11456" s="231"/>
      <c r="C11456" s="96"/>
      <c r="D11456" s="408" t="e">
        <f>VLOOKUP(C11456,X$4:Z11457,2,FALSE)</f>
        <v>#N/A</v>
      </c>
      <c r="E11456" s="408" t="e">
        <f>VLOOKUP(C11456,X$4:Z11457,3,FALSE)</f>
        <v>#N/A</v>
      </c>
      <c r="F11456" s="97"/>
      <c r="G11456" s="97"/>
      <c r="H11456" s="116"/>
      <c r="I11456" s="116"/>
      <c r="J11456" s="97"/>
      <c r="AD11456" s="476"/>
      <c r="AI11456" s="473"/>
    </row>
    <row r="11457" spans="1:35" s="4" customFormat="1" x14ac:dyDescent="0.25">
      <c r="A11457" s="408">
        <f t="shared" si="172"/>
        <v>11455</v>
      </c>
      <c r="B11457" s="231"/>
      <c r="C11457" s="96"/>
      <c r="D11457" s="408" t="e">
        <f>VLOOKUP(C11457,X$4:Z11458,2,FALSE)</f>
        <v>#N/A</v>
      </c>
      <c r="E11457" s="408" t="e">
        <f>VLOOKUP(C11457,X$4:Z11458,3,FALSE)</f>
        <v>#N/A</v>
      </c>
      <c r="F11457" s="97"/>
      <c r="G11457" s="97"/>
      <c r="H11457" s="116"/>
      <c r="I11457" s="116"/>
      <c r="J11457" s="97"/>
      <c r="AD11457" s="476"/>
      <c r="AI11457" s="473"/>
    </row>
    <row r="11458" spans="1:35" s="4" customFormat="1" x14ac:dyDescent="0.25">
      <c r="A11458" s="408">
        <f t="shared" si="172"/>
        <v>11456</v>
      </c>
      <c r="B11458" s="231"/>
      <c r="C11458" s="96"/>
      <c r="D11458" s="408" t="e">
        <f>VLOOKUP(C11458,X$4:Z11459,2,FALSE)</f>
        <v>#N/A</v>
      </c>
      <c r="E11458" s="408" t="e">
        <f>VLOOKUP(C11458,X$4:Z11459,3,FALSE)</f>
        <v>#N/A</v>
      </c>
      <c r="F11458" s="97"/>
      <c r="G11458" s="97"/>
      <c r="H11458" s="116"/>
      <c r="I11458" s="116"/>
      <c r="J11458" s="97"/>
      <c r="AD11458" s="476"/>
      <c r="AI11458" s="473"/>
    </row>
    <row r="11459" spans="1:35" s="4" customFormat="1" x14ac:dyDescent="0.25">
      <c r="A11459" s="408">
        <f t="shared" si="172"/>
        <v>11457</v>
      </c>
      <c r="B11459" s="231"/>
      <c r="C11459" s="96"/>
      <c r="D11459" s="408" t="e">
        <f>VLOOKUP(C11459,X$4:Z11460,2,FALSE)</f>
        <v>#N/A</v>
      </c>
      <c r="E11459" s="408" t="e">
        <f>VLOOKUP(C11459,X$4:Z11460,3,FALSE)</f>
        <v>#N/A</v>
      </c>
      <c r="F11459" s="97"/>
      <c r="G11459" s="97"/>
      <c r="H11459" s="116"/>
      <c r="I11459" s="116"/>
      <c r="J11459" s="97"/>
      <c r="AD11459" s="476"/>
      <c r="AI11459" s="473"/>
    </row>
    <row r="11460" spans="1:35" s="4" customFormat="1" x14ac:dyDescent="0.25">
      <c r="A11460" s="408">
        <f t="shared" si="172"/>
        <v>11458</v>
      </c>
      <c r="B11460" s="231"/>
      <c r="C11460" s="96"/>
      <c r="D11460" s="408" t="e">
        <f>VLOOKUP(C11460,X$4:Z11461,2,FALSE)</f>
        <v>#N/A</v>
      </c>
      <c r="E11460" s="408" t="e">
        <f>VLOOKUP(C11460,X$4:Z11461,3,FALSE)</f>
        <v>#N/A</v>
      </c>
      <c r="F11460" s="97"/>
      <c r="G11460" s="97"/>
      <c r="H11460" s="116"/>
      <c r="I11460" s="116"/>
      <c r="J11460" s="97"/>
      <c r="AD11460" s="476"/>
      <c r="AI11460" s="473"/>
    </row>
    <row r="11461" spans="1:35" s="4" customFormat="1" x14ac:dyDescent="0.25">
      <c r="A11461" s="408">
        <f t="shared" si="172"/>
        <v>11459</v>
      </c>
      <c r="B11461" s="231"/>
      <c r="C11461" s="96"/>
      <c r="D11461" s="408" t="e">
        <f>VLOOKUP(C11461,X$4:Z11462,2,FALSE)</f>
        <v>#N/A</v>
      </c>
      <c r="E11461" s="408" t="e">
        <f>VLOOKUP(C11461,X$4:Z11462,3,FALSE)</f>
        <v>#N/A</v>
      </c>
      <c r="F11461" s="97"/>
      <c r="G11461" s="97"/>
      <c r="H11461" s="116"/>
      <c r="I11461" s="116"/>
      <c r="J11461" s="97"/>
      <c r="AD11461" s="476"/>
      <c r="AI11461" s="473"/>
    </row>
    <row r="11462" spans="1:35" s="4" customFormat="1" x14ac:dyDescent="0.25">
      <c r="A11462" s="408">
        <f t="shared" si="172"/>
        <v>11460</v>
      </c>
      <c r="B11462" s="231"/>
      <c r="C11462" s="96"/>
      <c r="D11462" s="408" t="e">
        <f>VLOOKUP(C11462,X$4:Z11463,2,FALSE)</f>
        <v>#N/A</v>
      </c>
      <c r="E11462" s="408" t="e">
        <f>VLOOKUP(C11462,X$4:Z11463,3,FALSE)</f>
        <v>#N/A</v>
      </c>
      <c r="F11462" s="97"/>
      <c r="G11462" s="97"/>
      <c r="H11462" s="116"/>
      <c r="I11462" s="116"/>
      <c r="J11462" s="97"/>
      <c r="AD11462" s="476"/>
      <c r="AI11462" s="473"/>
    </row>
    <row r="11463" spans="1:35" s="4" customFormat="1" x14ac:dyDescent="0.25">
      <c r="A11463" s="408">
        <f t="shared" si="172"/>
        <v>11461</v>
      </c>
      <c r="B11463" s="231"/>
      <c r="C11463" s="96"/>
      <c r="D11463" s="408" t="e">
        <f>VLOOKUP(C11463,X$4:Z11464,2,FALSE)</f>
        <v>#N/A</v>
      </c>
      <c r="E11463" s="408" t="e">
        <f>VLOOKUP(C11463,X$4:Z11464,3,FALSE)</f>
        <v>#N/A</v>
      </c>
      <c r="F11463" s="97"/>
      <c r="G11463" s="97"/>
      <c r="H11463" s="116"/>
      <c r="I11463" s="116"/>
      <c r="J11463" s="97"/>
      <c r="AD11463" s="476"/>
      <c r="AI11463" s="473"/>
    </row>
    <row r="11464" spans="1:35" s="4" customFormat="1" x14ac:dyDescent="0.25">
      <c r="A11464" s="408">
        <f t="shared" si="172"/>
        <v>11462</v>
      </c>
      <c r="B11464" s="231"/>
      <c r="C11464" s="96"/>
      <c r="D11464" s="408" t="e">
        <f>VLOOKUP(C11464,X$4:Z11465,2,FALSE)</f>
        <v>#N/A</v>
      </c>
      <c r="E11464" s="408" t="e">
        <f>VLOOKUP(C11464,X$4:Z11465,3,FALSE)</f>
        <v>#N/A</v>
      </c>
      <c r="F11464" s="97"/>
      <c r="G11464" s="97"/>
      <c r="H11464" s="116"/>
      <c r="I11464" s="116"/>
      <c r="J11464" s="97"/>
      <c r="AD11464" s="476"/>
      <c r="AI11464" s="473"/>
    </row>
    <row r="11465" spans="1:35" s="4" customFormat="1" x14ac:dyDescent="0.25">
      <c r="A11465" s="408">
        <f t="shared" si="172"/>
        <v>11463</v>
      </c>
      <c r="B11465" s="231"/>
      <c r="C11465" s="96"/>
      <c r="D11465" s="408" t="e">
        <f>VLOOKUP(C11465,X$4:Z11466,2,FALSE)</f>
        <v>#N/A</v>
      </c>
      <c r="E11465" s="408" t="e">
        <f>VLOOKUP(C11465,X$4:Z11466,3,FALSE)</f>
        <v>#N/A</v>
      </c>
      <c r="F11465" s="97"/>
      <c r="G11465" s="97"/>
      <c r="H11465" s="116"/>
      <c r="I11465" s="116"/>
      <c r="J11465" s="97"/>
      <c r="AD11465" s="476"/>
      <c r="AI11465" s="473"/>
    </row>
    <row r="11466" spans="1:35" s="4" customFormat="1" x14ac:dyDescent="0.25">
      <c r="A11466" s="408">
        <f t="shared" si="172"/>
        <v>11464</v>
      </c>
      <c r="B11466" s="231"/>
      <c r="C11466" s="96"/>
      <c r="D11466" s="408" t="e">
        <f>VLOOKUP(C11466,X$4:Z11467,2,FALSE)</f>
        <v>#N/A</v>
      </c>
      <c r="E11466" s="408" t="e">
        <f>VLOOKUP(C11466,X$4:Z11467,3,FALSE)</f>
        <v>#N/A</v>
      </c>
      <c r="F11466" s="97"/>
      <c r="G11466" s="97"/>
      <c r="H11466" s="116"/>
      <c r="I11466" s="116"/>
      <c r="J11466" s="97"/>
      <c r="AD11466" s="476"/>
      <c r="AI11466" s="473"/>
    </row>
    <row r="11467" spans="1:35" s="4" customFormat="1" x14ac:dyDescent="0.25">
      <c r="A11467" s="408">
        <f t="shared" si="172"/>
        <v>11465</v>
      </c>
      <c r="B11467" s="231"/>
      <c r="C11467" s="96"/>
      <c r="D11467" s="408" t="e">
        <f>VLOOKUP(C11467,X$4:Z11468,2,FALSE)</f>
        <v>#N/A</v>
      </c>
      <c r="E11467" s="408" t="e">
        <f>VLOOKUP(C11467,X$4:Z11468,3,FALSE)</f>
        <v>#N/A</v>
      </c>
      <c r="F11467" s="97"/>
      <c r="G11467" s="97"/>
      <c r="H11467" s="116"/>
      <c r="I11467" s="116"/>
      <c r="J11467" s="97"/>
      <c r="AD11467" s="476"/>
      <c r="AI11467" s="473"/>
    </row>
    <row r="11468" spans="1:35" s="4" customFormat="1" x14ac:dyDescent="0.25">
      <c r="A11468" s="408">
        <f t="shared" si="172"/>
        <v>11466</v>
      </c>
      <c r="B11468" s="231"/>
      <c r="C11468" s="96"/>
      <c r="D11468" s="408" t="e">
        <f>VLOOKUP(C11468,X$4:Z11469,2,FALSE)</f>
        <v>#N/A</v>
      </c>
      <c r="E11468" s="408" t="e">
        <f>VLOOKUP(C11468,X$4:Z11469,3,FALSE)</f>
        <v>#N/A</v>
      </c>
      <c r="F11468" s="97"/>
      <c r="G11468" s="97"/>
      <c r="H11468" s="116"/>
      <c r="I11468" s="116"/>
      <c r="J11468" s="97"/>
      <c r="AD11468" s="476"/>
      <c r="AI11468" s="473"/>
    </row>
    <row r="11469" spans="1:35" s="4" customFormat="1" x14ac:dyDescent="0.25">
      <c r="A11469" s="408">
        <f t="shared" si="172"/>
        <v>11467</v>
      </c>
      <c r="B11469" s="231"/>
      <c r="C11469" s="96"/>
      <c r="D11469" s="408" t="e">
        <f>VLOOKUP(C11469,X$4:Z11470,2,FALSE)</f>
        <v>#N/A</v>
      </c>
      <c r="E11469" s="408" t="e">
        <f>VLOOKUP(C11469,X$4:Z11470,3,FALSE)</f>
        <v>#N/A</v>
      </c>
      <c r="F11469" s="97"/>
      <c r="G11469" s="97"/>
      <c r="H11469" s="116"/>
      <c r="I11469" s="116"/>
      <c r="J11469" s="97"/>
      <c r="AD11469" s="476"/>
      <c r="AI11469" s="473"/>
    </row>
    <row r="11470" spans="1:35" s="4" customFormat="1" x14ac:dyDescent="0.25">
      <c r="A11470" s="408">
        <f t="shared" si="172"/>
        <v>11468</v>
      </c>
      <c r="B11470" s="231"/>
      <c r="C11470" s="96"/>
      <c r="D11470" s="408" t="e">
        <f>VLOOKUP(C11470,X$4:Z11471,2,FALSE)</f>
        <v>#N/A</v>
      </c>
      <c r="E11470" s="408" t="e">
        <f>VLOOKUP(C11470,X$4:Z11471,3,FALSE)</f>
        <v>#N/A</v>
      </c>
      <c r="F11470" s="97"/>
      <c r="G11470" s="97"/>
      <c r="H11470" s="116"/>
      <c r="I11470" s="116"/>
      <c r="J11470" s="97"/>
      <c r="AD11470" s="476"/>
      <c r="AI11470" s="473"/>
    </row>
    <row r="11471" spans="1:35" s="4" customFormat="1" x14ac:dyDescent="0.25">
      <c r="A11471" s="408">
        <f t="shared" si="172"/>
        <v>11469</v>
      </c>
      <c r="B11471" s="231"/>
      <c r="C11471" s="96"/>
      <c r="D11471" s="408" t="e">
        <f>VLOOKUP(C11471,X$4:Z11472,2,FALSE)</f>
        <v>#N/A</v>
      </c>
      <c r="E11471" s="408" t="e">
        <f>VLOOKUP(C11471,X$4:Z11472,3,FALSE)</f>
        <v>#N/A</v>
      </c>
      <c r="F11471" s="97"/>
      <c r="G11471" s="97"/>
      <c r="H11471" s="116"/>
      <c r="I11471" s="116"/>
      <c r="J11471" s="97"/>
      <c r="AD11471" s="476"/>
      <c r="AI11471" s="473"/>
    </row>
    <row r="11472" spans="1:35" s="4" customFormat="1" x14ac:dyDescent="0.25">
      <c r="A11472" s="408">
        <f t="shared" si="172"/>
        <v>11470</v>
      </c>
      <c r="B11472" s="231"/>
      <c r="C11472" s="96"/>
      <c r="D11472" s="408" t="e">
        <f>VLOOKUP(C11472,X$4:Z11473,2,FALSE)</f>
        <v>#N/A</v>
      </c>
      <c r="E11472" s="408" t="e">
        <f>VLOOKUP(C11472,X$4:Z11473,3,FALSE)</f>
        <v>#N/A</v>
      </c>
      <c r="F11472" s="97"/>
      <c r="G11472" s="97"/>
      <c r="H11472" s="116"/>
      <c r="I11472" s="116"/>
      <c r="J11472" s="97"/>
      <c r="AD11472" s="476"/>
      <c r="AI11472" s="473"/>
    </row>
    <row r="11473" spans="1:35" s="4" customFormat="1" x14ac:dyDescent="0.25">
      <c r="A11473" s="408">
        <f t="shared" si="172"/>
        <v>11471</v>
      </c>
      <c r="B11473" s="231"/>
      <c r="C11473" s="96"/>
      <c r="D11473" s="408" t="e">
        <f>VLOOKUP(C11473,X$4:Z11474,2,FALSE)</f>
        <v>#N/A</v>
      </c>
      <c r="E11473" s="408" t="e">
        <f>VLOOKUP(C11473,X$4:Z11474,3,FALSE)</f>
        <v>#N/A</v>
      </c>
      <c r="F11473" s="97"/>
      <c r="G11473" s="97"/>
      <c r="H11473" s="116"/>
      <c r="I11473" s="116"/>
      <c r="J11473" s="97"/>
      <c r="AD11473" s="476"/>
      <c r="AI11473" s="473"/>
    </row>
    <row r="11474" spans="1:35" s="4" customFormat="1" x14ac:dyDescent="0.25">
      <c r="A11474" s="408">
        <f t="shared" si="172"/>
        <v>11472</v>
      </c>
      <c r="B11474" s="231"/>
      <c r="C11474" s="96"/>
      <c r="D11474" s="408" t="e">
        <f>VLOOKUP(C11474,X$4:Z11475,2,FALSE)</f>
        <v>#N/A</v>
      </c>
      <c r="E11474" s="408" t="e">
        <f>VLOOKUP(C11474,X$4:Z11475,3,FALSE)</f>
        <v>#N/A</v>
      </c>
      <c r="F11474" s="97"/>
      <c r="G11474" s="97"/>
      <c r="H11474" s="116"/>
      <c r="I11474" s="116"/>
      <c r="J11474" s="97"/>
      <c r="AD11474" s="476"/>
      <c r="AI11474" s="473"/>
    </row>
    <row r="11475" spans="1:35" s="4" customFormat="1" x14ac:dyDescent="0.25">
      <c r="A11475" s="408">
        <f t="shared" si="172"/>
        <v>11473</v>
      </c>
      <c r="B11475" s="231"/>
      <c r="C11475" s="96"/>
      <c r="D11475" s="408" t="e">
        <f>VLOOKUP(C11475,X$4:Z11476,2,FALSE)</f>
        <v>#N/A</v>
      </c>
      <c r="E11475" s="408" t="e">
        <f>VLOOKUP(C11475,X$4:Z11476,3,FALSE)</f>
        <v>#N/A</v>
      </c>
      <c r="F11475" s="97"/>
      <c r="G11475" s="97"/>
      <c r="H11475" s="116"/>
      <c r="I11475" s="116"/>
      <c r="J11475" s="97"/>
      <c r="AD11475" s="476"/>
      <c r="AI11475" s="473"/>
    </row>
    <row r="11476" spans="1:35" s="4" customFormat="1" x14ac:dyDescent="0.25">
      <c r="A11476" s="408">
        <f t="shared" si="172"/>
        <v>11474</v>
      </c>
      <c r="B11476" s="231"/>
      <c r="C11476" s="96"/>
      <c r="D11476" s="408" t="e">
        <f>VLOOKUP(C11476,X$4:Z11477,2,FALSE)</f>
        <v>#N/A</v>
      </c>
      <c r="E11476" s="408" t="e">
        <f>VLOOKUP(C11476,X$4:Z11477,3,FALSE)</f>
        <v>#N/A</v>
      </c>
      <c r="F11476" s="97"/>
      <c r="G11476" s="97"/>
      <c r="H11476" s="116"/>
      <c r="I11476" s="116"/>
      <c r="J11476" s="97"/>
      <c r="AD11476" s="476"/>
      <c r="AI11476" s="473"/>
    </row>
    <row r="11477" spans="1:35" s="4" customFormat="1" x14ac:dyDescent="0.25">
      <c r="A11477" s="408">
        <f t="shared" si="172"/>
        <v>11475</v>
      </c>
      <c r="B11477" s="231"/>
      <c r="C11477" s="96"/>
      <c r="D11477" s="408" t="e">
        <f>VLOOKUP(C11477,X$4:Z11478,2,FALSE)</f>
        <v>#N/A</v>
      </c>
      <c r="E11477" s="408" t="e">
        <f>VLOOKUP(C11477,X$4:Z11478,3,FALSE)</f>
        <v>#N/A</v>
      </c>
      <c r="F11477" s="97"/>
      <c r="G11477" s="97"/>
      <c r="H11477" s="116"/>
      <c r="I11477" s="116"/>
      <c r="J11477" s="97"/>
      <c r="AD11477" s="476"/>
      <c r="AI11477" s="473"/>
    </row>
    <row r="11478" spans="1:35" s="4" customFormat="1" x14ac:dyDescent="0.25">
      <c r="A11478" s="408">
        <f t="shared" si="172"/>
        <v>11476</v>
      </c>
      <c r="B11478" s="231"/>
      <c r="C11478" s="96"/>
      <c r="D11478" s="408" t="e">
        <f>VLOOKUP(C11478,X$4:Z11479,2,FALSE)</f>
        <v>#N/A</v>
      </c>
      <c r="E11478" s="408" t="e">
        <f>VLOOKUP(C11478,X$4:Z11479,3,FALSE)</f>
        <v>#N/A</v>
      </c>
      <c r="F11478" s="97"/>
      <c r="G11478" s="97"/>
      <c r="H11478" s="116"/>
      <c r="I11478" s="116"/>
      <c r="J11478" s="97"/>
      <c r="AD11478" s="476"/>
      <c r="AI11478" s="473"/>
    </row>
    <row r="11479" spans="1:35" s="4" customFormat="1" x14ac:dyDescent="0.25">
      <c r="A11479" s="408">
        <f t="shared" si="172"/>
        <v>11477</v>
      </c>
      <c r="B11479" s="231"/>
      <c r="C11479" s="96"/>
      <c r="D11479" s="408" t="e">
        <f>VLOOKUP(C11479,X$4:Z11480,2,FALSE)</f>
        <v>#N/A</v>
      </c>
      <c r="E11479" s="408" t="e">
        <f>VLOOKUP(C11479,X$4:Z11480,3,FALSE)</f>
        <v>#N/A</v>
      </c>
      <c r="F11479" s="97"/>
      <c r="G11479" s="97"/>
      <c r="H11479" s="116"/>
      <c r="I11479" s="116"/>
      <c r="J11479" s="97"/>
      <c r="AD11479" s="476"/>
      <c r="AI11479" s="473"/>
    </row>
    <row r="11480" spans="1:35" s="4" customFormat="1" x14ac:dyDescent="0.25">
      <c r="A11480" s="408">
        <f t="shared" si="172"/>
        <v>11478</v>
      </c>
      <c r="B11480" s="231"/>
      <c r="C11480" s="96"/>
      <c r="D11480" s="408" t="e">
        <f>VLOOKUP(C11480,X$4:Z11481,2,FALSE)</f>
        <v>#N/A</v>
      </c>
      <c r="E11480" s="408" t="e">
        <f>VLOOKUP(C11480,X$4:Z11481,3,FALSE)</f>
        <v>#N/A</v>
      </c>
      <c r="F11480" s="97"/>
      <c r="G11480" s="97"/>
      <c r="H11480" s="116"/>
      <c r="I11480" s="116"/>
      <c r="J11480" s="97"/>
      <c r="AD11480" s="476"/>
      <c r="AI11480" s="473"/>
    </row>
    <row r="11481" spans="1:35" s="4" customFormat="1" x14ac:dyDescent="0.25">
      <c r="A11481" s="408">
        <f t="shared" si="172"/>
        <v>11479</v>
      </c>
      <c r="B11481" s="231"/>
      <c r="C11481" s="96"/>
      <c r="D11481" s="408" t="e">
        <f>VLOOKUP(C11481,X$4:Z11482,2,FALSE)</f>
        <v>#N/A</v>
      </c>
      <c r="E11481" s="408" t="e">
        <f>VLOOKUP(C11481,X$4:Z11482,3,FALSE)</f>
        <v>#N/A</v>
      </c>
      <c r="F11481" s="97"/>
      <c r="G11481" s="97"/>
      <c r="H11481" s="116"/>
      <c r="I11481" s="116"/>
      <c r="J11481" s="97"/>
      <c r="AD11481" s="476"/>
      <c r="AI11481" s="473"/>
    </row>
    <row r="11482" spans="1:35" s="4" customFormat="1" x14ac:dyDescent="0.25">
      <c r="A11482" s="408">
        <f t="shared" si="172"/>
        <v>11480</v>
      </c>
      <c r="B11482" s="231"/>
      <c r="C11482" s="96"/>
      <c r="D11482" s="408" t="e">
        <f>VLOOKUP(C11482,X$4:Z11483,2,FALSE)</f>
        <v>#N/A</v>
      </c>
      <c r="E11482" s="408" t="e">
        <f>VLOOKUP(C11482,X$4:Z11483,3,FALSE)</f>
        <v>#N/A</v>
      </c>
      <c r="F11482" s="97"/>
      <c r="G11482" s="97"/>
      <c r="H11482" s="116"/>
      <c r="I11482" s="116"/>
      <c r="J11482" s="97"/>
      <c r="AD11482" s="476"/>
      <c r="AI11482" s="473"/>
    </row>
    <row r="11483" spans="1:35" s="4" customFormat="1" x14ac:dyDescent="0.25">
      <c r="A11483" s="408">
        <f t="shared" si="172"/>
        <v>11481</v>
      </c>
      <c r="B11483" s="231"/>
      <c r="C11483" s="96"/>
      <c r="D11483" s="408" t="e">
        <f>VLOOKUP(C11483,X$4:Z11484,2,FALSE)</f>
        <v>#N/A</v>
      </c>
      <c r="E11483" s="408" t="e">
        <f>VLOOKUP(C11483,X$4:Z11484,3,FALSE)</f>
        <v>#N/A</v>
      </c>
      <c r="F11483" s="97"/>
      <c r="G11483" s="97"/>
      <c r="H11483" s="116"/>
      <c r="I11483" s="116"/>
      <c r="J11483" s="97"/>
      <c r="AD11483" s="476"/>
      <c r="AI11483" s="473"/>
    </row>
    <row r="11484" spans="1:35" s="4" customFormat="1" x14ac:dyDescent="0.25">
      <c r="A11484" s="408">
        <f t="shared" si="172"/>
        <v>11482</v>
      </c>
      <c r="B11484" s="231"/>
      <c r="C11484" s="96"/>
      <c r="D11484" s="408" t="e">
        <f>VLOOKUP(C11484,X$4:Z11485,2,FALSE)</f>
        <v>#N/A</v>
      </c>
      <c r="E11484" s="408" t="e">
        <f>VLOOKUP(C11484,X$4:Z11485,3,FALSE)</f>
        <v>#N/A</v>
      </c>
      <c r="F11484" s="97"/>
      <c r="G11484" s="97"/>
      <c r="H11484" s="116"/>
      <c r="I11484" s="116"/>
      <c r="J11484" s="97"/>
      <c r="AD11484" s="476"/>
      <c r="AI11484" s="473"/>
    </row>
    <row r="11485" spans="1:35" s="4" customFormat="1" x14ac:dyDescent="0.25">
      <c r="A11485" s="408">
        <f t="shared" si="172"/>
        <v>11483</v>
      </c>
      <c r="B11485" s="231"/>
      <c r="C11485" s="96"/>
      <c r="D11485" s="408" t="e">
        <f>VLOOKUP(C11485,X$4:Z11486,2,FALSE)</f>
        <v>#N/A</v>
      </c>
      <c r="E11485" s="408" t="e">
        <f>VLOOKUP(C11485,X$4:Z11486,3,FALSE)</f>
        <v>#N/A</v>
      </c>
      <c r="F11485" s="97"/>
      <c r="G11485" s="97"/>
      <c r="H11485" s="116"/>
      <c r="I11485" s="116"/>
      <c r="J11485" s="97"/>
      <c r="AD11485" s="476"/>
      <c r="AI11485" s="473"/>
    </row>
    <row r="11486" spans="1:35" s="4" customFormat="1" x14ac:dyDescent="0.25">
      <c r="A11486" s="408">
        <f t="shared" si="172"/>
        <v>11484</v>
      </c>
      <c r="B11486" s="231"/>
      <c r="C11486" s="96"/>
      <c r="D11486" s="408" t="e">
        <f>VLOOKUP(C11486,X$4:Z11487,2,FALSE)</f>
        <v>#N/A</v>
      </c>
      <c r="E11486" s="408" t="e">
        <f>VLOOKUP(C11486,X$4:Z11487,3,FALSE)</f>
        <v>#N/A</v>
      </c>
      <c r="F11486" s="97"/>
      <c r="G11486" s="97"/>
      <c r="H11486" s="116"/>
      <c r="I11486" s="116"/>
      <c r="J11486" s="97"/>
      <c r="AD11486" s="476"/>
      <c r="AI11486" s="473"/>
    </row>
    <row r="11487" spans="1:35" s="4" customFormat="1" x14ac:dyDescent="0.25">
      <c r="A11487" s="408">
        <f t="shared" si="172"/>
        <v>11485</v>
      </c>
      <c r="B11487" s="231"/>
      <c r="C11487" s="96"/>
      <c r="D11487" s="408" t="e">
        <f>VLOOKUP(C11487,X$4:Z11488,2,FALSE)</f>
        <v>#N/A</v>
      </c>
      <c r="E11487" s="408" t="e">
        <f>VLOOKUP(C11487,X$4:Z11488,3,FALSE)</f>
        <v>#N/A</v>
      </c>
      <c r="F11487" s="97"/>
      <c r="G11487" s="97"/>
      <c r="H11487" s="116"/>
      <c r="I11487" s="116"/>
      <c r="J11487" s="97"/>
      <c r="AD11487" s="476"/>
      <c r="AI11487" s="473"/>
    </row>
    <row r="11488" spans="1:35" s="4" customFormat="1" x14ac:dyDescent="0.25">
      <c r="A11488" s="408">
        <f t="shared" si="172"/>
        <v>11486</v>
      </c>
      <c r="B11488" s="231"/>
      <c r="C11488" s="96"/>
      <c r="D11488" s="408" t="e">
        <f>VLOOKUP(C11488,X$4:Z11489,2,FALSE)</f>
        <v>#N/A</v>
      </c>
      <c r="E11488" s="408" t="e">
        <f>VLOOKUP(C11488,X$4:Z11489,3,FALSE)</f>
        <v>#N/A</v>
      </c>
      <c r="F11488" s="97"/>
      <c r="G11488" s="97"/>
      <c r="H11488" s="116"/>
      <c r="I11488" s="116"/>
      <c r="J11488" s="97"/>
      <c r="AD11488" s="476"/>
      <c r="AI11488" s="473"/>
    </row>
    <row r="11489" spans="1:35" s="4" customFormat="1" x14ac:dyDescent="0.25">
      <c r="A11489" s="408">
        <f t="shared" si="172"/>
        <v>11487</v>
      </c>
      <c r="B11489" s="231"/>
      <c r="C11489" s="96"/>
      <c r="D11489" s="408" t="e">
        <f>VLOOKUP(C11489,X$4:Z11490,2,FALSE)</f>
        <v>#N/A</v>
      </c>
      <c r="E11489" s="408" t="e">
        <f>VLOOKUP(C11489,X$4:Z11490,3,FALSE)</f>
        <v>#N/A</v>
      </c>
      <c r="F11489" s="97"/>
      <c r="G11489" s="97"/>
      <c r="H11489" s="116"/>
      <c r="I11489" s="116"/>
      <c r="J11489" s="97"/>
      <c r="AD11489" s="476"/>
      <c r="AI11489" s="473"/>
    </row>
    <row r="11490" spans="1:35" s="4" customFormat="1" x14ac:dyDescent="0.25">
      <c r="A11490" s="408">
        <f t="shared" si="172"/>
        <v>11488</v>
      </c>
      <c r="B11490" s="231"/>
      <c r="C11490" s="96"/>
      <c r="D11490" s="408" t="e">
        <f>VLOOKUP(C11490,X$4:Z11491,2,FALSE)</f>
        <v>#N/A</v>
      </c>
      <c r="E11490" s="408" t="e">
        <f>VLOOKUP(C11490,X$4:Z11491,3,FALSE)</f>
        <v>#N/A</v>
      </c>
      <c r="F11490" s="97"/>
      <c r="G11490" s="97"/>
      <c r="H11490" s="116"/>
      <c r="I11490" s="116"/>
      <c r="J11490" s="97"/>
      <c r="AD11490" s="476"/>
      <c r="AI11490" s="473"/>
    </row>
    <row r="11491" spans="1:35" s="4" customFormat="1" x14ac:dyDescent="0.25">
      <c r="A11491" s="408">
        <f t="shared" si="172"/>
        <v>11489</v>
      </c>
      <c r="B11491" s="231"/>
      <c r="C11491" s="96"/>
      <c r="D11491" s="408" t="e">
        <f>VLOOKUP(C11491,X$4:Z11492,2,FALSE)</f>
        <v>#N/A</v>
      </c>
      <c r="E11491" s="408" t="e">
        <f>VLOOKUP(C11491,X$4:Z11492,3,FALSE)</f>
        <v>#N/A</v>
      </c>
      <c r="F11491" s="97"/>
      <c r="G11491" s="97"/>
      <c r="H11491" s="116"/>
      <c r="I11491" s="116"/>
      <c r="J11491" s="97"/>
      <c r="AD11491" s="476"/>
      <c r="AI11491" s="473"/>
    </row>
    <row r="11492" spans="1:35" s="4" customFormat="1" x14ac:dyDescent="0.25">
      <c r="A11492" s="408">
        <f t="shared" ref="A11492:A11555" si="173">ROW()-2</f>
        <v>11490</v>
      </c>
      <c r="B11492" s="231"/>
      <c r="C11492" s="96"/>
      <c r="D11492" s="408" t="e">
        <f>VLOOKUP(C11492,X$4:Z11493,2,FALSE)</f>
        <v>#N/A</v>
      </c>
      <c r="E11492" s="408" t="e">
        <f>VLOOKUP(C11492,X$4:Z11493,3,FALSE)</f>
        <v>#N/A</v>
      </c>
      <c r="F11492" s="97"/>
      <c r="G11492" s="97"/>
      <c r="H11492" s="116"/>
      <c r="I11492" s="116"/>
      <c r="J11492" s="97"/>
      <c r="AD11492" s="476"/>
      <c r="AI11492" s="473"/>
    </row>
    <row r="11493" spans="1:35" s="4" customFormat="1" x14ac:dyDescent="0.25">
      <c r="A11493" s="408">
        <f t="shared" si="173"/>
        <v>11491</v>
      </c>
      <c r="B11493" s="231"/>
      <c r="C11493" s="96"/>
      <c r="D11493" s="408" t="e">
        <f>VLOOKUP(C11493,X$4:Z11494,2,FALSE)</f>
        <v>#N/A</v>
      </c>
      <c r="E11493" s="408" t="e">
        <f>VLOOKUP(C11493,X$4:Z11494,3,FALSE)</f>
        <v>#N/A</v>
      </c>
      <c r="F11493" s="97"/>
      <c r="G11493" s="97"/>
      <c r="H11493" s="116"/>
      <c r="I11493" s="116"/>
      <c r="J11493" s="97"/>
      <c r="AD11493" s="476"/>
      <c r="AI11493" s="473"/>
    </row>
    <row r="11494" spans="1:35" s="4" customFormat="1" x14ac:dyDescent="0.25">
      <c r="A11494" s="408">
        <f t="shared" si="173"/>
        <v>11492</v>
      </c>
      <c r="B11494" s="231"/>
      <c r="C11494" s="96"/>
      <c r="D11494" s="408" t="e">
        <f>VLOOKUP(C11494,X$4:Z11495,2,FALSE)</f>
        <v>#N/A</v>
      </c>
      <c r="E11494" s="408" t="e">
        <f>VLOOKUP(C11494,X$4:Z11495,3,FALSE)</f>
        <v>#N/A</v>
      </c>
      <c r="F11494" s="97"/>
      <c r="G11494" s="97"/>
      <c r="H11494" s="116"/>
      <c r="I11494" s="116"/>
      <c r="J11494" s="97"/>
      <c r="AD11494" s="476"/>
      <c r="AI11494" s="473"/>
    </row>
    <row r="11495" spans="1:35" s="4" customFormat="1" x14ac:dyDescent="0.25">
      <c r="A11495" s="408">
        <f t="shared" si="173"/>
        <v>11493</v>
      </c>
      <c r="B11495" s="231"/>
      <c r="C11495" s="96"/>
      <c r="D11495" s="408" t="e">
        <f>VLOOKUP(C11495,X$4:Z11496,2,FALSE)</f>
        <v>#N/A</v>
      </c>
      <c r="E11495" s="408" t="e">
        <f>VLOOKUP(C11495,X$4:Z11496,3,FALSE)</f>
        <v>#N/A</v>
      </c>
      <c r="F11495" s="97"/>
      <c r="G11495" s="97"/>
      <c r="H11495" s="116"/>
      <c r="I11495" s="116"/>
      <c r="J11495" s="97"/>
      <c r="AD11495" s="476"/>
      <c r="AI11495" s="473"/>
    </row>
    <row r="11496" spans="1:35" s="4" customFormat="1" x14ac:dyDescent="0.25">
      <c r="A11496" s="408">
        <f t="shared" si="173"/>
        <v>11494</v>
      </c>
      <c r="B11496" s="231"/>
      <c r="C11496" s="96"/>
      <c r="D11496" s="408" t="e">
        <f>VLOOKUP(C11496,X$4:Z11497,2,FALSE)</f>
        <v>#N/A</v>
      </c>
      <c r="E11496" s="408" t="e">
        <f>VLOOKUP(C11496,X$4:Z11497,3,FALSE)</f>
        <v>#N/A</v>
      </c>
      <c r="F11496" s="97"/>
      <c r="G11496" s="97"/>
      <c r="H11496" s="116"/>
      <c r="I11496" s="116"/>
      <c r="J11496" s="97"/>
      <c r="AD11496" s="476"/>
      <c r="AI11496" s="473"/>
    </row>
    <row r="11497" spans="1:35" s="4" customFormat="1" x14ac:dyDescent="0.25">
      <c r="A11497" s="408">
        <f t="shared" si="173"/>
        <v>11495</v>
      </c>
      <c r="B11497" s="231"/>
      <c r="C11497" s="96"/>
      <c r="D11497" s="408" t="e">
        <f>VLOOKUP(C11497,X$4:Z11498,2,FALSE)</f>
        <v>#N/A</v>
      </c>
      <c r="E11497" s="408" t="e">
        <f>VLOOKUP(C11497,X$4:Z11498,3,FALSE)</f>
        <v>#N/A</v>
      </c>
      <c r="F11497" s="97"/>
      <c r="G11497" s="97"/>
      <c r="H11497" s="116"/>
      <c r="I11497" s="116"/>
      <c r="J11497" s="97"/>
      <c r="AD11497" s="476"/>
      <c r="AI11497" s="473"/>
    </row>
    <row r="11498" spans="1:35" s="4" customFormat="1" x14ac:dyDescent="0.25">
      <c r="A11498" s="408">
        <f t="shared" si="173"/>
        <v>11496</v>
      </c>
      <c r="B11498" s="231"/>
      <c r="C11498" s="96"/>
      <c r="D11498" s="408" t="e">
        <f>VLOOKUP(C11498,X$4:Z11499,2,FALSE)</f>
        <v>#N/A</v>
      </c>
      <c r="E11498" s="408" t="e">
        <f>VLOOKUP(C11498,X$4:Z11499,3,FALSE)</f>
        <v>#N/A</v>
      </c>
      <c r="F11498" s="97"/>
      <c r="G11498" s="97"/>
      <c r="H11498" s="116"/>
      <c r="I11498" s="116"/>
      <c r="J11498" s="97"/>
      <c r="AD11498" s="476"/>
      <c r="AI11498" s="473"/>
    </row>
    <row r="11499" spans="1:35" s="4" customFormat="1" x14ac:dyDescent="0.25">
      <c r="A11499" s="408">
        <f t="shared" si="173"/>
        <v>11497</v>
      </c>
      <c r="B11499" s="231"/>
      <c r="C11499" s="96"/>
      <c r="D11499" s="408" t="e">
        <f>VLOOKUP(C11499,X$4:Z11500,2,FALSE)</f>
        <v>#N/A</v>
      </c>
      <c r="E11499" s="408" t="e">
        <f>VLOOKUP(C11499,X$4:Z11500,3,FALSE)</f>
        <v>#N/A</v>
      </c>
      <c r="F11499" s="97"/>
      <c r="G11499" s="97"/>
      <c r="H11499" s="116"/>
      <c r="I11499" s="116"/>
      <c r="J11499" s="97"/>
      <c r="AD11499" s="476"/>
      <c r="AI11499" s="473"/>
    </row>
    <row r="11500" spans="1:35" s="4" customFormat="1" x14ac:dyDescent="0.25">
      <c r="A11500" s="408">
        <f t="shared" si="173"/>
        <v>11498</v>
      </c>
      <c r="B11500" s="231"/>
      <c r="C11500" s="96"/>
      <c r="D11500" s="408" t="e">
        <f>VLOOKUP(C11500,X$4:Z11501,2,FALSE)</f>
        <v>#N/A</v>
      </c>
      <c r="E11500" s="408" t="e">
        <f>VLOOKUP(C11500,X$4:Z11501,3,FALSE)</f>
        <v>#N/A</v>
      </c>
      <c r="F11500" s="97"/>
      <c r="G11500" s="97"/>
      <c r="H11500" s="116"/>
      <c r="I11500" s="116"/>
      <c r="J11500" s="97"/>
      <c r="AD11500" s="476"/>
      <c r="AI11500" s="473"/>
    </row>
    <row r="11501" spans="1:35" s="4" customFormat="1" x14ac:dyDescent="0.25">
      <c r="A11501" s="408">
        <f t="shared" si="173"/>
        <v>11499</v>
      </c>
      <c r="B11501" s="231"/>
      <c r="C11501" s="96"/>
      <c r="D11501" s="408" t="e">
        <f>VLOOKUP(C11501,X$4:Z11502,2,FALSE)</f>
        <v>#N/A</v>
      </c>
      <c r="E11501" s="408" t="e">
        <f>VLOOKUP(C11501,X$4:Z11502,3,FALSE)</f>
        <v>#N/A</v>
      </c>
      <c r="F11501" s="97"/>
      <c r="G11501" s="97"/>
      <c r="H11501" s="116"/>
      <c r="I11501" s="116"/>
      <c r="J11501" s="97"/>
      <c r="AD11501" s="476"/>
      <c r="AI11501" s="473"/>
    </row>
    <row r="11502" spans="1:35" s="4" customFormat="1" x14ac:dyDescent="0.25">
      <c r="A11502" s="408">
        <f t="shared" si="173"/>
        <v>11500</v>
      </c>
      <c r="B11502" s="231"/>
      <c r="C11502" s="96"/>
      <c r="D11502" s="408" t="e">
        <f>VLOOKUP(C11502,X$4:Z11503,2,FALSE)</f>
        <v>#N/A</v>
      </c>
      <c r="E11502" s="408" t="e">
        <f>VLOOKUP(C11502,X$4:Z11503,3,FALSE)</f>
        <v>#N/A</v>
      </c>
      <c r="F11502" s="97"/>
      <c r="G11502" s="97"/>
      <c r="H11502" s="116"/>
      <c r="I11502" s="116"/>
      <c r="J11502" s="97"/>
      <c r="AD11502" s="476"/>
      <c r="AI11502" s="473"/>
    </row>
    <row r="11503" spans="1:35" s="4" customFormat="1" x14ac:dyDescent="0.25">
      <c r="A11503" s="408">
        <f t="shared" si="173"/>
        <v>11501</v>
      </c>
      <c r="B11503" s="231"/>
      <c r="C11503" s="96"/>
      <c r="D11503" s="408" t="e">
        <f>VLOOKUP(C11503,X$4:Z11504,2,FALSE)</f>
        <v>#N/A</v>
      </c>
      <c r="E11503" s="408" t="e">
        <f>VLOOKUP(C11503,X$4:Z11504,3,FALSE)</f>
        <v>#N/A</v>
      </c>
      <c r="F11503" s="97"/>
      <c r="G11503" s="97"/>
      <c r="H11503" s="116"/>
      <c r="I11503" s="116"/>
      <c r="J11503" s="97"/>
      <c r="AD11503" s="476"/>
      <c r="AI11503" s="473"/>
    </row>
    <row r="11504" spans="1:35" s="4" customFormat="1" x14ac:dyDescent="0.25">
      <c r="A11504" s="408">
        <f t="shared" si="173"/>
        <v>11502</v>
      </c>
      <c r="B11504" s="231"/>
      <c r="C11504" s="96"/>
      <c r="D11504" s="408" t="e">
        <f>VLOOKUP(C11504,X$4:Z11505,2,FALSE)</f>
        <v>#N/A</v>
      </c>
      <c r="E11504" s="408" t="e">
        <f>VLOOKUP(C11504,X$4:Z11505,3,FALSE)</f>
        <v>#N/A</v>
      </c>
      <c r="F11504" s="97"/>
      <c r="G11504" s="97"/>
      <c r="H11504" s="116"/>
      <c r="I11504" s="116"/>
      <c r="J11504" s="97"/>
      <c r="AD11504" s="476"/>
      <c r="AI11504" s="473"/>
    </row>
    <row r="11505" spans="1:35" s="4" customFormat="1" x14ac:dyDescent="0.25">
      <c r="A11505" s="408">
        <f t="shared" si="173"/>
        <v>11503</v>
      </c>
      <c r="B11505" s="231"/>
      <c r="C11505" s="96"/>
      <c r="D11505" s="408" t="e">
        <f>VLOOKUP(C11505,X$4:Z11506,2,FALSE)</f>
        <v>#N/A</v>
      </c>
      <c r="E11505" s="408" t="e">
        <f>VLOOKUP(C11505,X$4:Z11506,3,FALSE)</f>
        <v>#N/A</v>
      </c>
      <c r="F11505" s="97"/>
      <c r="G11505" s="97"/>
      <c r="H11505" s="116"/>
      <c r="I11505" s="116"/>
      <c r="J11505" s="97"/>
      <c r="AD11505" s="476"/>
      <c r="AI11505" s="473"/>
    </row>
    <row r="11506" spans="1:35" s="4" customFormat="1" x14ac:dyDescent="0.25">
      <c r="A11506" s="408">
        <f t="shared" si="173"/>
        <v>11504</v>
      </c>
      <c r="B11506" s="231"/>
      <c r="C11506" s="96"/>
      <c r="D11506" s="408" t="e">
        <f>VLOOKUP(C11506,X$4:Z11507,2,FALSE)</f>
        <v>#N/A</v>
      </c>
      <c r="E11506" s="408" t="e">
        <f>VLOOKUP(C11506,X$4:Z11507,3,FALSE)</f>
        <v>#N/A</v>
      </c>
      <c r="F11506" s="97"/>
      <c r="G11506" s="97"/>
      <c r="H11506" s="116"/>
      <c r="I11506" s="116"/>
      <c r="J11506" s="97"/>
      <c r="AD11506" s="476"/>
      <c r="AI11506" s="473"/>
    </row>
    <row r="11507" spans="1:35" s="4" customFormat="1" x14ac:dyDescent="0.25">
      <c r="A11507" s="408">
        <f t="shared" si="173"/>
        <v>11505</v>
      </c>
      <c r="B11507" s="231"/>
      <c r="C11507" s="96"/>
      <c r="D11507" s="408" t="e">
        <f>VLOOKUP(C11507,X$4:Z11508,2,FALSE)</f>
        <v>#N/A</v>
      </c>
      <c r="E11507" s="408" t="e">
        <f>VLOOKUP(C11507,X$4:Z11508,3,FALSE)</f>
        <v>#N/A</v>
      </c>
      <c r="F11507" s="97"/>
      <c r="G11507" s="97"/>
      <c r="H11507" s="116"/>
      <c r="I11507" s="116"/>
      <c r="J11507" s="97"/>
      <c r="AD11507" s="476"/>
      <c r="AI11507" s="473"/>
    </row>
    <row r="11508" spans="1:35" s="4" customFormat="1" x14ac:dyDescent="0.25">
      <c r="A11508" s="408">
        <f t="shared" si="173"/>
        <v>11506</v>
      </c>
      <c r="B11508" s="231"/>
      <c r="C11508" s="96"/>
      <c r="D11508" s="408" t="e">
        <f>VLOOKUP(C11508,X$4:Z11509,2,FALSE)</f>
        <v>#N/A</v>
      </c>
      <c r="E11508" s="408" t="e">
        <f>VLOOKUP(C11508,X$4:Z11509,3,FALSE)</f>
        <v>#N/A</v>
      </c>
      <c r="F11508" s="97"/>
      <c r="G11508" s="97"/>
      <c r="H11508" s="116"/>
      <c r="I11508" s="116"/>
      <c r="J11508" s="97"/>
      <c r="AD11508" s="476"/>
      <c r="AI11508" s="473"/>
    </row>
    <row r="11509" spans="1:35" s="4" customFormat="1" x14ac:dyDescent="0.25">
      <c r="A11509" s="408">
        <f t="shared" si="173"/>
        <v>11507</v>
      </c>
      <c r="B11509" s="231"/>
      <c r="C11509" s="96"/>
      <c r="D11509" s="408" t="e">
        <f>VLOOKUP(C11509,X$4:Z11510,2,FALSE)</f>
        <v>#N/A</v>
      </c>
      <c r="E11509" s="408" t="e">
        <f>VLOOKUP(C11509,X$4:Z11510,3,FALSE)</f>
        <v>#N/A</v>
      </c>
      <c r="F11509" s="97"/>
      <c r="G11509" s="97"/>
      <c r="H11509" s="116"/>
      <c r="I11509" s="116"/>
      <c r="J11509" s="97"/>
      <c r="AD11509" s="476"/>
      <c r="AI11509" s="473"/>
    </row>
    <row r="11510" spans="1:35" s="4" customFormat="1" x14ac:dyDescent="0.25">
      <c r="A11510" s="408">
        <f t="shared" si="173"/>
        <v>11508</v>
      </c>
      <c r="B11510" s="231"/>
      <c r="C11510" s="96"/>
      <c r="D11510" s="408" t="e">
        <f>VLOOKUP(C11510,X$4:Z11511,2,FALSE)</f>
        <v>#N/A</v>
      </c>
      <c r="E11510" s="408" t="e">
        <f>VLOOKUP(C11510,X$4:Z11511,3,FALSE)</f>
        <v>#N/A</v>
      </c>
      <c r="F11510" s="97"/>
      <c r="G11510" s="97"/>
      <c r="H11510" s="116"/>
      <c r="I11510" s="116"/>
      <c r="J11510" s="97"/>
      <c r="AD11510" s="476"/>
      <c r="AI11510" s="473"/>
    </row>
    <row r="11511" spans="1:35" s="4" customFormat="1" x14ac:dyDescent="0.25">
      <c r="A11511" s="408">
        <f t="shared" si="173"/>
        <v>11509</v>
      </c>
      <c r="B11511" s="231"/>
      <c r="C11511" s="96"/>
      <c r="D11511" s="408" t="e">
        <f>VLOOKUP(C11511,X$4:Z11512,2,FALSE)</f>
        <v>#N/A</v>
      </c>
      <c r="E11511" s="408" t="e">
        <f>VLOOKUP(C11511,X$4:Z11512,3,FALSE)</f>
        <v>#N/A</v>
      </c>
      <c r="F11511" s="97"/>
      <c r="G11511" s="97"/>
      <c r="H11511" s="116"/>
      <c r="I11511" s="116"/>
      <c r="J11511" s="97"/>
      <c r="AD11511" s="476"/>
      <c r="AI11511" s="473"/>
    </row>
    <row r="11512" spans="1:35" s="4" customFormat="1" x14ac:dyDescent="0.25">
      <c r="A11512" s="408">
        <f t="shared" si="173"/>
        <v>11510</v>
      </c>
      <c r="B11512" s="231"/>
      <c r="C11512" s="96"/>
      <c r="D11512" s="408" t="e">
        <f>VLOOKUP(C11512,X$4:Z11513,2,FALSE)</f>
        <v>#N/A</v>
      </c>
      <c r="E11512" s="408" t="e">
        <f>VLOOKUP(C11512,X$4:Z11513,3,FALSE)</f>
        <v>#N/A</v>
      </c>
      <c r="F11512" s="97"/>
      <c r="G11512" s="97"/>
      <c r="H11512" s="116"/>
      <c r="I11512" s="116"/>
      <c r="J11512" s="97"/>
      <c r="AD11512" s="476"/>
      <c r="AI11512" s="473"/>
    </row>
    <row r="11513" spans="1:35" s="4" customFormat="1" x14ac:dyDescent="0.25">
      <c r="A11513" s="408">
        <f t="shared" si="173"/>
        <v>11511</v>
      </c>
      <c r="B11513" s="231"/>
      <c r="C11513" s="96"/>
      <c r="D11513" s="408" t="e">
        <f>VLOOKUP(C11513,X$4:Z11514,2,FALSE)</f>
        <v>#N/A</v>
      </c>
      <c r="E11513" s="408" t="e">
        <f>VLOOKUP(C11513,X$4:Z11514,3,FALSE)</f>
        <v>#N/A</v>
      </c>
      <c r="F11513" s="97"/>
      <c r="G11513" s="97"/>
      <c r="H11513" s="116"/>
      <c r="I11513" s="116"/>
      <c r="J11513" s="97"/>
      <c r="AD11513" s="476"/>
      <c r="AI11513" s="473"/>
    </row>
    <row r="11514" spans="1:35" s="4" customFormat="1" x14ac:dyDescent="0.25">
      <c r="A11514" s="408">
        <f t="shared" si="173"/>
        <v>11512</v>
      </c>
      <c r="B11514" s="231"/>
      <c r="C11514" s="96"/>
      <c r="D11514" s="408" t="e">
        <f>VLOOKUP(C11514,X$4:Z11515,2,FALSE)</f>
        <v>#N/A</v>
      </c>
      <c r="E11514" s="408" t="e">
        <f>VLOOKUP(C11514,X$4:Z11515,3,FALSE)</f>
        <v>#N/A</v>
      </c>
      <c r="F11514" s="97"/>
      <c r="G11514" s="97"/>
      <c r="H11514" s="116"/>
      <c r="I11514" s="116"/>
      <c r="J11514" s="97"/>
      <c r="AD11514" s="476"/>
      <c r="AI11514" s="473"/>
    </row>
    <row r="11515" spans="1:35" s="4" customFormat="1" x14ac:dyDescent="0.25">
      <c r="A11515" s="408">
        <f t="shared" si="173"/>
        <v>11513</v>
      </c>
      <c r="B11515" s="231"/>
      <c r="C11515" s="96"/>
      <c r="D11515" s="408" t="e">
        <f>VLOOKUP(C11515,X$4:Z11516,2,FALSE)</f>
        <v>#N/A</v>
      </c>
      <c r="E11515" s="408" t="e">
        <f>VLOOKUP(C11515,X$4:Z11516,3,FALSE)</f>
        <v>#N/A</v>
      </c>
      <c r="F11515" s="97"/>
      <c r="G11515" s="97"/>
      <c r="H11515" s="116"/>
      <c r="I11515" s="116"/>
      <c r="J11515" s="97"/>
      <c r="AD11515" s="476"/>
      <c r="AI11515" s="473"/>
    </row>
    <row r="11516" spans="1:35" s="4" customFormat="1" x14ac:dyDescent="0.25">
      <c r="A11516" s="408">
        <f t="shared" si="173"/>
        <v>11514</v>
      </c>
      <c r="B11516" s="231"/>
      <c r="C11516" s="96"/>
      <c r="D11516" s="408" t="e">
        <f>VLOOKUP(C11516,X$4:Z11517,2,FALSE)</f>
        <v>#N/A</v>
      </c>
      <c r="E11516" s="408" t="e">
        <f>VLOOKUP(C11516,X$4:Z11517,3,FALSE)</f>
        <v>#N/A</v>
      </c>
      <c r="F11516" s="97"/>
      <c r="G11516" s="97"/>
      <c r="H11516" s="116"/>
      <c r="I11516" s="116"/>
      <c r="J11516" s="97"/>
      <c r="AD11516" s="476"/>
      <c r="AI11516" s="473"/>
    </row>
    <row r="11517" spans="1:35" s="4" customFormat="1" x14ac:dyDescent="0.25">
      <c r="A11517" s="408">
        <f t="shared" si="173"/>
        <v>11515</v>
      </c>
      <c r="B11517" s="231"/>
      <c r="C11517" s="96"/>
      <c r="D11517" s="408" t="e">
        <f>VLOOKUP(C11517,X$4:Z11518,2,FALSE)</f>
        <v>#N/A</v>
      </c>
      <c r="E11517" s="408" t="e">
        <f>VLOOKUP(C11517,X$4:Z11518,3,FALSE)</f>
        <v>#N/A</v>
      </c>
      <c r="F11517" s="97"/>
      <c r="G11517" s="97"/>
      <c r="H11517" s="116"/>
      <c r="I11517" s="116"/>
      <c r="J11517" s="97"/>
      <c r="AD11517" s="476"/>
      <c r="AI11517" s="473"/>
    </row>
    <row r="11518" spans="1:35" s="4" customFormat="1" x14ac:dyDescent="0.25">
      <c r="A11518" s="408">
        <f t="shared" si="173"/>
        <v>11516</v>
      </c>
      <c r="B11518" s="231"/>
      <c r="C11518" s="96"/>
      <c r="D11518" s="408" t="e">
        <f>VLOOKUP(C11518,X$4:Z11519,2,FALSE)</f>
        <v>#N/A</v>
      </c>
      <c r="E11518" s="408" t="e">
        <f>VLOOKUP(C11518,X$4:Z11519,3,FALSE)</f>
        <v>#N/A</v>
      </c>
      <c r="F11518" s="97"/>
      <c r="G11518" s="97"/>
      <c r="H11518" s="116"/>
      <c r="I11518" s="116"/>
      <c r="J11518" s="97"/>
      <c r="AD11518" s="476"/>
      <c r="AI11518" s="473"/>
    </row>
    <row r="11519" spans="1:35" s="4" customFormat="1" x14ac:dyDescent="0.25">
      <c r="A11519" s="408">
        <f t="shared" si="173"/>
        <v>11517</v>
      </c>
      <c r="B11519" s="231"/>
      <c r="C11519" s="96"/>
      <c r="D11519" s="408" t="e">
        <f>VLOOKUP(C11519,X$4:Z11520,2,FALSE)</f>
        <v>#N/A</v>
      </c>
      <c r="E11519" s="408" t="e">
        <f>VLOOKUP(C11519,X$4:Z11520,3,FALSE)</f>
        <v>#N/A</v>
      </c>
      <c r="F11519" s="97"/>
      <c r="G11519" s="97"/>
      <c r="H11519" s="116"/>
      <c r="I11519" s="116"/>
      <c r="J11519" s="97"/>
      <c r="AD11519" s="476"/>
      <c r="AI11519" s="473"/>
    </row>
    <row r="11520" spans="1:35" s="4" customFormat="1" x14ac:dyDescent="0.25">
      <c r="A11520" s="408">
        <f t="shared" si="173"/>
        <v>11518</v>
      </c>
      <c r="B11520" s="231"/>
      <c r="C11520" s="96"/>
      <c r="D11520" s="408" t="e">
        <f>VLOOKUP(C11520,X$4:Z11521,2,FALSE)</f>
        <v>#N/A</v>
      </c>
      <c r="E11520" s="408" t="e">
        <f>VLOOKUP(C11520,X$4:Z11521,3,FALSE)</f>
        <v>#N/A</v>
      </c>
      <c r="F11520" s="97"/>
      <c r="G11520" s="97"/>
      <c r="H11520" s="116"/>
      <c r="I11520" s="116"/>
      <c r="J11520" s="97"/>
      <c r="AD11520" s="476"/>
      <c r="AI11520" s="473"/>
    </row>
    <row r="11521" spans="1:35" s="4" customFormat="1" x14ac:dyDescent="0.25">
      <c r="A11521" s="408">
        <f t="shared" si="173"/>
        <v>11519</v>
      </c>
      <c r="B11521" s="231"/>
      <c r="C11521" s="96"/>
      <c r="D11521" s="408" t="e">
        <f>VLOOKUP(C11521,X$4:Z11522,2,FALSE)</f>
        <v>#N/A</v>
      </c>
      <c r="E11521" s="408" t="e">
        <f>VLOOKUP(C11521,X$4:Z11522,3,FALSE)</f>
        <v>#N/A</v>
      </c>
      <c r="F11521" s="97"/>
      <c r="G11521" s="97"/>
      <c r="H11521" s="116"/>
      <c r="I11521" s="116"/>
      <c r="J11521" s="97"/>
      <c r="AD11521" s="476"/>
      <c r="AI11521" s="473"/>
    </row>
    <row r="11522" spans="1:35" s="4" customFormat="1" x14ac:dyDescent="0.25">
      <c r="A11522" s="408">
        <f t="shared" si="173"/>
        <v>11520</v>
      </c>
      <c r="B11522" s="231"/>
      <c r="C11522" s="96"/>
      <c r="D11522" s="408" t="e">
        <f>VLOOKUP(C11522,X$4:Z11523,2,FALSE)</f>
        <v>#N/A</v>
      </c>
      <c r="E11522" s="408" t="e">
        <f>VLOOKUP(C11522,X$4:Z11523,3,FALSE)</f>
        <v>#N/A</v>
      </c>
      <c r="F11522" s="97"/>
      <c r="G11522" s="97"/>
      <c r="H11522" s="116"/>
      <c r="I11522" s="116"/>
      <c r="J11522" s="97"/>
      <c r="AD11522" s="476"/>
      <c r="AI11522" s="473"/>
    </row>
    <row r="11523" spans="1:35" s="4" customFormat="1" x14ac:dyDescent="0.25">
      <c r="A11523" s="408">
        <f t="shared" si="173"/>
        <v>11521</v>
      </c>
      <c r="B11523" s="231"/>
      <c r="C11523" s="96"/>
      <c r="D11523" s="408" t="e">
        <f>VLOOKUP(C11523,X$4:Z11524,2,FALSE)</f>
        <v>#N/A</v>
      </c>
      <c r="E11523" s="408" t="e">
        <f>VLOOKUP(C11523,X$4:Z11524,3,FALSE)</f>
        <v>#N/A</v>
      </c>
      <c r="F11523" s="97"/>
      <c r="G11523" s="97"/>
      <c r="H11523" s="116"/>
      <c r="I11523" s="116"/>
      <c r="J11523" s="97"/>
      <c r="AD11523" s="476"/>
      <c r="AI11523" s="473"/>
    </row>
    <row r="11524" spans="1:35" s="4" customFormat="1" x14ac:dyDescent="0.25">
      <c r="A11524" s="408">
        <f t="shared" si="173"/>
        <v>11522</v>
      </c>
      <c r="B11524" s="231"/>
      <c r="C11524" s="96"/>
      <c r="D11524" s="408" t="e">
        <f>VLOOKUP(C11524,X$4:Z11525,2,FALSE)</f>
        <v>#N/A</v>
      </c>
      <c r="E11524" s="408" t="e">
        <f>VLOOKUP(C11524,X$4:Z11525,3,FALSE)</f>
        <v>#N/A</v>
      </c>
      <c r="F11524" s="97"/>
      <c r="G11524" s="97"/>
      <c r="H11524" s="116"/>
      <c r="I11524" s="116"/>
      <c r="J11524" s="97"/>
      <c r="AD11524" s="476"/>
      <c r="AI11524" s="473"/>
    </row>
    <row r="11525" spans="1:35" s="4" customFormat="1" x14ac:dyDescent="0.25">
      <c r="A11525" s="408">
        <f t="shared" si="173"/>
        <v>11523</v>
      </c>
      <c r="B11525" s="231"/>
      <c r="C11525" s="96"/>
      <c r="D11525" s="408" t="e">
        <f>VLOOKUP(C11525,X$4:Z11526,2,FALSE)</f>
        <v>#N/A</v>
      </c>
      <c r="E11525" s="408" t="e">
        <f>VLOOKUP(C11525,X$4:Z11526,3,FALSE)</f>
        <v>#N/A</v>
      </c>
      <c r="F11525" s="97"/>
      <c r="G11525" s="97"/>
      <c r="H11525" s="116"/>
      <c r="I11525" s="116"/>
      <c r="J11525" s="97"/>
      <c r="AD11525" s="476"/>
      <c r="AI11525" s="473"/>
    </row>
    <row r="11526" spans="1:35" s="4" customFormat="1" x14ac:dyDescent="0.25">
      <c r="A11526" s="408">
        <f t="shared" si="173"/>
        <v>11524</v>
      </c>
      <c r="B11526" s="231"/>
      <c r="C11526" s="96"/>
      <c r="D11526" s="408" t="e">
        <f>VLOOKUP(C11526,X$4:Z11527,2,FALSE)</f>
        <v>#N/A</v>
      </c>
      <c r="E11526" s="408" t="e">
        <f>VLOOKUP(C11526,X$4:Z11527,3,FALSE)</f>
        <v>#N/A</v>
      </c>
      <c r="F11526" s="97"/>
      <c r="G11526" s="97"/>
      <c r="H11526" s="116"/>
      <c r="I11526" s="116"/>
      <c r="J11526" s="97"/>
      <c r="AD11526" s="476"/>
      <c r="AI11526" s="473"/>
    </row>
    <row r="11527" spans="1:35" s="4" customFormat="1" x14ac:dyDescent="0.25">
      <c r="A11527" s="408">
        <f t="shared" si="173"/>
        <v>11525</v>
      </c>
      <c r="B11527" s="231"/>
      <c r="C11527" s="96"/>
      <c r="D11527" s="408" t="e">
        <f>VLOOKUP(C11527,X$4:Z11528,2,FALSE)</f>
        <v>#N/A</v>
      </c>
      <c r="E11527" s="408" t="e">
        <f>VLOOKUP(C11527,X$4:Z11528,3,FALSE)</f>
        <v>#N/A</v>
      </c>
      <c r="F11527" s="97"/>
      <c r="G11527" s="97"/>
      <c r="H11527" s="116"/>
      <c r="I11527" s="116"/>
      <c r="J11527" s="97"/>
      <c r="AD11527" s="476"/>
      <c r="AI11527" s="473"/>
    </row>
    <row r="11528" spans="1:35" s="4" customFormat="1" x14ac:dyDescent="0.25">
      <c r="A11528" s="408">
        <f t="shared" si="173"/>
        <v>11526</v>
      </c>
      <c r="B11528" s="231"/>
      <c r="C11528" s="96"/>
      <c r="D11528" s="408" t="e">
        <f>VLOOKUP(C11528,X$4:Z11529,2,FALSE)</f>
        <v>#N/A</v>
      </c>
      <c r="E11528" s="408" t="e">
        <f>VLOOKUP(C11528,X$4:Z11529,3,FALSE)</f>
        <v>#N/A</v>
      </c>
      <c r="F11528" s="97"/>
      <c r="G11528" s="97"/>
      <c r="H11528" s="116"/>
      <c r="I11528" s="116"/>
      <c r="J11528" s="97"/>
      <c r="AD11528" s="476"/>
      <c r="AI11528" s="473"/>
    </row>
    <row r="11529" spans="1:35" s="4" customFormat="1" x14ac:dyDescent="0.25">
      <c r="A11529" s="408">
        <f t="shared" si="173"/>
        <v>11527</v>
      </c>
      <c r="B11529" s="231"/>
      <c r="C11529" s="96"/>
      <c r="D11529" s="408" t="e">
        <f>VLOOKUP(C11529,X$4:Z11530,2,FALSE)</f>
        <v>#N/A</v>
      </c>
      <c r="E11529" s="408" t="e">
        <f>VLOOKUP(C11529,X$4:Z11530,3,FALSE)</f>
        <v>#N/A</v>
      </c>
      <c r="F11529" s="97"/>
      <c r="G11529" s="97"/>
      <c r="H11529" s="116"/>
      <c r="I11529" s="116"/>
      <c r="J11529" s="97"/>
      <c r="AD11529" s="476"/>
      <c r="AI11529" s="473"/>
    </row>
    <row r="11530" spans="1:35" s="4" customFormat="1" x14ac:dyDescent="0.25">
      <c r="A11530" s="408">
        <f t="shared" si="173"/>
        <v>11528</v>
      </c>
      <c r="B11530" s="231"/>
      <c r="C11530" s="96"/>
      <c r="D11530" s="408" t="e">
        <f>VLOOKUP(C11530,X$4:Z11531,2,FALSE)</f>
        <v>#N/A</v>
      </c>
      <c r="E11530" s="408" t="e">
        <f>VLOOKUP(C11530,X$4:Z11531,3,FALSE)</f>
        <v>#N/A</v>
      </c>
      <c r="F11530" s="97"/>
      <c r="G11530" s="97"/>
      <c r="H11530" s="116"/>
      <c r="I11530" s="116"/>
      <c r="J11530" s="97"/>
      <c r="AD11530" s="476"/>
      <c r="AI11530" s="473"/>
    </row>
    <row r="11531" spans="1:35" s="4" customFormat="1" x14ac:dyDescent="0.25">
      <c r="A11531" s="408">
        <f t="shared" si="173"/>
        <v>11529</v>
      </c>
      <c r="B11531" s="231"/>
      <c r="C11531" s="96"/>
      <c r="D11531" s="408" t="e">
        <f>VLOOKUP(C11531,X$4:Z11532,2,FALSE)</f>
        <v>#N/A</v>
      </c>
      <c r="E11531" s="408" t="e">
        <f>VLOOKUP(C11531,X$4:Z11532,3,FALSE)</f>
        <v>#N/A</v>
      </c>
      <c r="F11531" s="97"/>
      <c r="G11531" s="97"/>
      <c r="H11531" s="116"/>
      <c r="I11531" s="116"/>
      <c r="J11531" s="97"/>
      <c r="AD11531" s="476"/>
      <c r="AI11531" s="473"/>
    </row>
    <row r="11532" spans="1:35" s="4" customFormat="1" x14ac:dyDescent="0.25">
      <c r="A11532" s="408">
        <f t="shared" si="173"/>
        <v>11530</v>
      </c>
      <c r="B11532" s="231"/>
      <c r="C11532" s="96"/>
      <c r="D11532" s="408" t="e">
        <f>VLOOKUP(C11532,X$4:Z11533,2,FALSE)</f>
        <v>#N/A</v>
      </c>
      <c r="E11532" s="408" t="e">
        <f>VLOOKUP(C11532,X$4:Z11533,3,FALSE)</f>
        <v>#N/A</v>
      </c>
      <c r="F11532" s="97"/>
      <c r="G11532" s="97"/>
      <c r="H11532" s="116"/>
      <c r="I11532" s="116"/>
      <c r="J11532" s="97"/>
      <c r="AD11532" s="476"/>
      <c r="AI11532" s="473"/>
    </row>
    <row r="11533" spans="1:35" s="4" customFormat="1" x14ac:dyDescent="0.25">
      <c r="A11533" s="408">
        <f t="shared" si="173"/>
        <v>11531</v>
      </c>
      <c r="B11533" s="231"/>
      <c r="C11533" s="96"/>
      <c r="D11533" s="408" t="e">
        <f>VLOOKUP(C11533,X$4:Z11534,2,FALSE)</f>
        <v>#N/A</v>
      </c>
      <c r="E11533" s="408" t="e">
        <f>VLOOKUP(C11533,X$4:Z11534,3,FALSE)</f>
        <v>#N/A</v>
      </c>
      <c r="F11533" s="97"/>
      <c r="G11533" s="97"/>
      <c r="H11533" s="116"/>
      <c r="I11533" s="116"/>
      <c r="J11533" s="97"/>
      <c r="AD11533" s="476"/>
      <c r="AI11533" s="473"/>
    </row>
    <row r="11534" spans="1:35" s="4" customFormat="1" x14ac:dyDescent="0.25">
      <c r="A11534" s="408">
        <f t="shared" si="173"/>
        <v>11532</v>
      </c>
      <c r="B11534" s="231"/>
      <c r="C11534" s="96"/>
      <c r="D11534" s="408" t="e">
        <f>VLOOKUP(C11534,X$4:Z11535,2,FALSE)</f>
        <v>#N/A</v>
      </c>
      <c r="E11534" s="408" t="e">
        <f>VLOOKUP(C11534,X$4:Z11535,3,FALSE)</f>
        <v>#N/A</v>
      </c>
      <c r="F11534" s="97"/>
      <c r="G11534" s="97"/>
      <c r="H11534" s="116"/>
      <c r="I11534" s="116"/>
      <c r="J11534" s="97"/>
      <c r="AD11534" s="476"/>
      <c r="AI11534" s="473"/>
    </row>
    <row r="11535" spans="1:35" s="4" customFormat="1" x14ac:dyDescent="0.25">
      <c r="A11535" s="408">
        <f t="shared" si="173"/>
        <v>11533</v>
      </c>
      <c r="B11535" s="231"/>
      <c r="C11535" s="96"/>
      <c r="D11535" s="408" t="e">
        <f>VLOOKUP(C11535,X$4:Z11536,2,FALSE)</f>
        <v>#N/A</v>
      </c>
      <c r="E11535" s="408" t="e">
        <f>VLOOKUP(C11535,X$4:Z11536,3,FALSE)</f>
        <v>#N/A</v>
      </c>
      <c r="F11535" s="97"/>
      <c r="G11535" s="97"/>
      <c r="H11535" s="116"/>
      <c r="I11535" s="116"/>
      <c r="J11535" s="97"/>
      <c r="AD11535" s="476"/>
      <c r="AI11535" s="473"/>
    </row>
    <row r="11536" spans="1:35" s="4" customFormat="1" x14ac:dyDescent="0.25">
      <c r="A11536" s="408">
        <f t="shared" si="173"/>
        <v>11534</v>
      </c>
      <c r="B11536" s="231"/>
      <c r="C11536" s="96"/>
      <c r="D11536" s="408" t="e">
        <f>VLOOKUP(C11536,X$4:Z11537,2,FALSE)</f>
        <v>#N/A</v>
      </c>
      <c r="E11536" s="408" t="e">
        <f>VLOOKUP(C11536,X$4:Z11537,3,FALSE)</f>
        <v>#N/A</v>
      </c>
      <c r="F11536" s="97"/>
      <c r="G11536" s="97"/>
      <c r="H11536" s="116"/>
      <c r="I11536" s="116"/>
      <c r="J11536" s="97"/>
      <c r="AD11536" s="476"/>
      <c r="AI11536" s="473"/>
    </row>
    <row r="11537" spans="1:35" s="4" customFormat="1" x14ac:dyDescent="0.25">
      <c r="A11537" s="408">
        <f t="shared" si="173"/>
        <v>11535</v>
      </c>
      <c r="B11537" s="231"/>
      <c r="C11537" s="96"/>
      <c r="D11537" s="408" t="e">
        <f>VLOOKUP(C11537,X$4:Z11538,2,FALSE)</f>
        <v>#N/A</v>
      </c>
      <c r="E11537" s="408" t="e">
        <f>VLOOKUP(C11537,X$4:Z11538,3,FALSE)</f>
        <v>#N/A</v>
      </c>
      <c r="F11537" s="97"/>
      <c r="G11537" s="97"/>
      <c r="H11537" s="116"/>
      <c r="I11537" s="116"/>
      <c r="J11537" s="97"/>
      <c r="AD11537" s="476"/>
      <c r="AI11537" s="473"/>
    </row>
    <row r="11538" spans="1:35" s="4" customFormat="1" x14ac:dyDescent="0.25">
      <c r="A11538" s="408">
        <f t="shared" si="173"/>
        <v>11536</v>
      </c>
      <c r="B11538" s="231"/>
      <c r="C11538" s="96"/>
      <c r="D11538" s="408" t="e">
        <f>VLOOKUP(C11538,X$4:Z11539,2,FALSE)</f>
        <v>#N/A</v>
      </c>
      <c r="E11538" s="408" t="e">
        <f>VLOOKUP(C11538,X$4:Z11539,3,FALSE)</f>
        <v>#N/A</v>
      </c>
      <c r="F11538" s="97"/>
      <c r="G11538" s="97"/>
      <c r="H11538" s="116"/>
      <c r="I11538" s="116"/>
      <c r="J11538" s="97"/>
      <c r="AD11538" s="476"/>
      <c r="AI11538" s="473"/>
    </row>
    <row r="11539" spans="1:35" s="4" customFormat="1" x14ac:dyDescent="0.25">
      <c r="A11539" s="408">
        <f t="shared" si="173"/>
        <v>11537</v>
      </c>
      <c r="B11539" s="231"/>
      <c r="C11539" s="96"/>
      <c r="D11539" s="408" t="e">
        <f>VLOOKUP(C11539,X$4:Z11540,2,FALSE)</f>
        <v>#N/A</v>
      </c>
      <c r="E11539" s="408" t="e">
        <f>VLOOKUP(C11539,X$4:Z11540,3,FALSE)</f>
        <v>#N/A</v>
      </c>
      <c r="F11539" s="97"/>
      <c r="G11539" s="97"/>
      <c r="H11539" s="116"/>
      <c r="I11539" s="116"/>
      <c r="J11539" s="97"/>
      <c r="AD11539" s="476"/>
      <c r="AI11539" s="473"/>
    </row>
    <row r="11540" spans="1:35" s="4" customFormat="1" x14ac:dyDescent="0.25">
      <c r="A11540" s="408">
        <f t="shared" si="173"/>
        <v>11538</v>
      </c>
      <c r="B11540" s="231"/>
      <c r="C11540" s="96"/>
      <c r="D11540" s="408" t="e">
        <f>VLOOKUP(C11540,X$4:Z11541,2,FALSE)</f>
        <v>#N/A</v>
      </c>
      <c r="E11540" s="408" t="e">
        <f>VLOOKUP(C11540,X$4:Z11541,3,FALSE)</f>
        <v>#N/A</v>
      </c>
      <c r="F11540" s="97"/>
      <c r="G11540" s="97"/>
      <c r="H11540" s="116"/>
      <c r="I11540" s="116"/>
      <c r="J11540" s="97"/>
      <c r="AD11540" s="476"/>
      <c r="AI11540" s="473"/>
    </row>
    <row r="11541" spans="1:35" s="4" customFormat="1" x14ac:dyDescent="0.25">
      <c r="A11541" s="408">
        <f t="shared" si="173"/>
        <v>11539</v>
      </c>
      <c r="B11541" s="231"/>
      <c r="C11541" s="96"/>
      <c r="D11541" s="408" t="e">
        <f>VLOOKUP(C11541,X$4:Z11542,2,FALSE)</f>
        <v>#N/A</v>
      </c>
      <c r="E11541" s="408" t="e">
        <f>VLOOKUP(C11541,X$4:Z11542,3,FALSE)</f>
        <v>#N/A</v>
      </c>
      <c r="F11541" s="97"/>
      <c r="G11541" s="97"/>
      <c r="H11541" s="116"/>
      <c r="I11541" s="116"/>
      <c r="J11541" s="97"/>
      <c r="AD11541" s="476"/>
      <c r="AI11541" s="473"/>
    </row>
    <row r="11542" spans="1:35" s="4" customFormat="1" x14ac:dyDescent="0.25">
      <c r="A11542" s="408">
        <f t="shared" si="173"/>
        <v>11540</v>
      </c>
      <c r="B11542" s="231"/>
      <c r="C11542" s="96"/>
      <c r="D11542" s="408" t="e">
        <f>VLOOKUP(C11542,X$4:Z11543,2,FALSE)</f>
        <v>#N/A</v>
      </c>
      <c r="E11542" s="408" t="e">
        <f>VLOOKUP(C11542,X$4:Z11543,3,FALSE)</f>
        <v>#N/A</v>
      </c>
      <c r="F11542" s="97"/>
      <c r="G11542" s="97"/>
      <c r="H11542" s="116"/>
      <c r="I11542" s="116"/>
      <c r="J11542" s="97"/>
      <c r="AD11542" s="476"/>
      <c r="AI11542" s="473"/>
    </row>
    <row r="11543" spans="1:35" s="4" customFormat="1" x14ac:dyDescent="0.25">
      <c r="A11543" s="408">
        <f t="shared" si="173"/>
        <v>11541</v>
      </c>
      <c r="B11543" s="231"/>
      <c r="C11543" s="96"/>
      <c r="D11543" s="408" t="e">
        <f>VLOOKUP(C11543,X$4:Z11544,2,FALSE)</f>
        <v>#N/A</v>
      </c>
      <c r="E11543" s="408" t="e">
        <f>VLOOKUP(C11543,X$4:Z11544,3,FALSE)</f>
        <v>#N/A</v>
      </c>
      <c r="F11543" s="97"/>
      <c r="G11543" s="97"/>
      <c r="H11543" s="116"/>
      <c r="I11543" s="116"/>
      <c r="J11543" s="97"/>
      <c r="AD11543" s="476"/>
      <c r="AI11543" s="473"/>
    </row>
    <row r="11544" spans="1:35" s="4" customFormat="1" x14ac:dyDescent="0.25">
      <c r="A11544" s="408">
        <f t="shared" si="173"/>
        <v>11542</v>
      </c>
      <c r="B11544" s="231"/>
      <c r="C11544" s="96"/>
      <c r="D11544" s="408" t="e">
        <f>VLOOKUP(C11544,X$4:Z11545,2,FALSE)</f>
        <v>#N/A</v>
      </c>
      <c r="E11544" s="408" t="e">
        <f>VLOOKUP(C11544,X$4:Z11545,3,FALSE)</f>
        <v>#N/A</v>
      </c>
      <c r="F11544" s="97"/>
      <c r="G11544" s="97"/>
      <c r="H11544" s="116"/>
      <c r="I11544" s="116"/>
      <c r="J11544" s="97"/>
      <c r="AD11544" s="476"/>
      <c r="AI11544" s="473"/>
    </row>
    <row r="11545" spans="1:35" s="4" customFormat="1" x14ac:dyDescent="0.25">
      <c r="A11545" s="408">
        <f t="shared" si="173"/>
        <v>11543</v>
      </c>
      <c r="B11545" s="231"/>
      <c r="C11545" s="96"/>
      <c r="D11545" s="408" t="e">
        <f>VLOOKUP(C11545,X$4:Z11546,2,FALSE)</f>
        <v>#N/A</v>
      </c>
      <c r="E11545" s="408" t="e">
        <f>VLOOKUP(C11545,X$4:Z11546,3,FALSE)</f>
        <v>#N/A</v>
      </c>
      <c r="F11545" s="97"/>
      <c r="G11545" s="97"/>
      <c r="H11545" s="116"/>
      <c r="I11545" s="116"/>
      <c r="J11545" s="97"/>
      <c r="AD11545" s="476"/>
      <c r="AI11545" s="473"/>
    </row>
    <row r="11546" spans="1:35" s="4" customFormat="1" x14ac:dyDescent="0.25">
      <c r="A11546" s="408">
        <f t="shared" si="173"/>
        <v>11544</v>
      </c>
      <c r="B11546" s="231"/>
      <c r="C11546" s="96"/>
      <c r="D11546" s="408" t="e">
        <f>VLOOKUP(C11546,X$4:Z11547,2,FALSE)</f>
        <v>#N/A</v>
      </c>
      <c r="E11546" s="408" t="e">
        <f>VLOOKUP(C11546,X$4:Z11547,3,FALSE)</f>
        <v>#N/A</v>
      </c>
      <c r="F11546" s="97"/>
      <c r="G11546" s="97"/>
      <c r="H11546" s="116"/>
      <c r="I11546" s="116"/>
      <c r="J11546" s="97"/>
      <c r="AD11546" s="476"/>
      <c r="AI11546" s="473"/>
    </row>
    <row r="11547" spans="1:35" s="4" customFormat="1" x14ac:dyDescent="0.25">
      <c r="A11547" s="408">
        <f t="shared" si="173"/>
        <v>11545</v>
      </c>
      <c r="B11547" s="231"/>
      <c r="C11547" s="96"/>
      <c r="D11547" s="408" t="e">
        <f>VLOOKUP(C11547,X$4:Z11548,2,FALSE)</f>
        <v>#N/A</v>
      </c>
      <c r="E11547" s="408" t="e">
        <f>VLOOKUP(C11547,X$4:Z11548,3,FALSE)</f>
        <v>#N/A</v>
      </c>
      <c r="F11547" s="97"/>
      <c r="G11547" s="97"/>
      <c r="H11547" s="116"/>
      <c r="I11547" s="116"/>
      <c r="J11547" s="97"/>
      <c r="AD11547" s="476"/>
      <c r="AI11547" s="473"/>
    </row>
    <row r="11548" spans="1:35" s="4" customFormat="1" x14ac:dyDescent="0.25">
      <c r="A11548" s="408">
        <f t="shared" si="173"/>
        <v>11546</v>
      </c>
      <c r="B11548" s="231"/>
      <c r="C11548" s="96"/>
      <c r="D11548" s="408" t="e">
        <f>VLOOKUP(C11548,X$4:Z11549,2,FALSE)</f>
        <v>#N/A</v>
      </c>
      <c r="E11548" s="408" t="e">
        <f>VLOOKUP(C11548,X$4:Z11549,3,FALSE)</f>
        <v>#N/A</v>
      </c>
      <c r="F11548" s="97"/>
      <c r="G11548" s="97"/>
      <c r="H11548" s="116"/>
      <c r="I11548" s="116"/>
      <c r="J11548" s="97"/>
      <c r="AD11548" s="476"/>
      <c r="AI11548" s="473"/>
    </row>
    <row r="11549" spans="1:35" s="4" customFormat="1" x14ac:dyDescent="0.25">
      <c r="A11549" s="408">
        <f t="shared" si="173"/>
        <v>11547</v>
      </c>
      <c r="B11549" s="231"/>
      <c r="C11549" s="96"/>
      <c r="D11549" s="408" t="e">
        <f>VLOOKUP(C11549,X$4:Z11550,2,FALSE)</f>
        <v>#N/A</v>
      </c>
      <c r="E11549" s="408" t="e">
        <f>VLOOKUP(C11549,X$4:Z11550,3,FALSE)</f>
        <v>#N/A</v>
      </c>
      <c r="F11549" s="97"/>
      <c r="G11549" s="97"/>
      <c r="H11549" s="116"/>
      <c r="I11549" s="116"/>
      <c r="J11549" s="97"/>
      <c r="AD11549" s="476"/>
      <c r="AI11549" s="473"/>
    </row>
    <row r="11550" spans="1:35" s="4" customFormat="1" x14ac:dyDescent="0.25">
      <c r="A11550" s="408">
        <f t="shared" si="173"/>
        <v>11548</v>
      </c>
      <c r="B11550" s="231"/>
      <c r="C11550" s="96"/>
      <c r="D11550" s="408" t="e">
        <f>VLOOKUP(C11550,X$4:Z11551,2,FALSE)</f>
        <v>#N/A</v>
      </c>
      <c r="E11550" s="408" t="e">
        <f>VLOOKUP(C11550,X$4:Z11551,3,FALSE)</f>
        <v>#N/A</v>
      </c>
      <c r="F11550" s="97"/>
      <c r="G11550" s="97"/>
      <c r="H11550" s="116"/>
      <c r="I11550" s="116"/>
      <c r="J11550" s="97"/>
      <c r="AD11550" s="476"/>
      <c r="AI11550" s="473"/>
    </row>
    <row r="11551" spans="1:35" s="4" customFormat="1" x14ac:dyDescent="0.25">
      <c r="A11551" s="408">
        <f t="shared" si="173"/>
        <v>11549</v>
      </c>
      <c r="B11551" s="231"/>
      <c r="C11551" s="96"/>
      <c r="D11551" s="408" t="e">
        <f>VLOOKUP(C11551,X$4:Z11552,2,FALSE)</f>
        <v>#N/A</v>
      </c>
      <c r="E11551" s="408" t="e">
        <f>VLOOKUP(C11551,X$4:Z11552,3,FALSE)</f>
        <v>#N/A</v>
      </c>
      <c r="F11551" s="97"/>
      <c r="G11551" s="97"/>
      <c r="H11551" s="116"/>
      <c r="I11551" s="116"/>
      <c r="J11551" s="97"/>
      <c r="AD11551" s="476"/>
      <c r="AI11551" s="473"/>
    </row>
    <row r="11552" spans="1:35" s="4" customFormat="1" x14ac:dyDescent="0.25">
      <c r="A11552" s="408">
        <f t="shared" si="173"/>
        <v>11550</v>
      </c>
      <c r="B11552" s="231"/>
      <c r="C11552" s="96"/>
      <c r="D11552" s="408" t="e">
        <f>VLOOKUP(C11552,X$4:Z11553,2,FALSE)</f>
        <v>#N/A</v>
      </c>
      <c r="E11552" s="408" t="e">
        <f>VLOOKUP(C11552,X$4:Z11553,3,FALSE)</f>
        <v>#N/A</v>
      </c>
      <c r="F11552" s="97"/>
      <c r="G11552" s="97"/>
      <c r="H11552" s="116"/>
      <c r="I11552" s="116"/>
      <c r="J11552" s="97"/>
      <c r="AD11552" s="476"/>
      <c r="AI11552" s="473"/>
    </row>
    <row r="11553" spans="1:35" s="4" customFormat="1" x14ac:dyDescent="0.25">
      <c r="A11553" s="408">
        <f t="shared" si="173"/>
        <v>11551</v>
      </c>
      <c r="B11553" s="231"/>
      <c r="C11553" s="96"/>
      <c r="D11553" s="408" t="e">
        <f>VLOOKUP(C11553,X$4:Z11554,2,FALSE)</f>
        <v>#N/A</v>
      </c>
      <c r="E11553" s="408" t="e">
        <f>VLOOKUP(C11553,X$4:Z11554,3,FALSE)</f>
        <v>#N/A</v>
      </c>
      <c r="F11553" s="97"/>
      <c r="G11553" s="97"/>
      <c r="H11553" s="116"/>
      <c r="I11553" s="116"/>
      <c r="J11553" s="97"/>
      <c r="AD11553" s="476"/>
      <c r="AI11553" s="473"/>
    </row>
    <row r="11554" spans="1:35" s="4" customFormat="1" x14ac:dyDescent="0.25">
      <c r="A11554" s="408">
        <f t="shared" si="173"/>
        <v>11552</v>
      </c>
      <c r="B11554" s="231"/>
      <c r="C11554" s="96"/>
      <c r="D11554" s="408" t="e">
        <f>VLOOKUP(C11554,X$4:Z11555,2,FALSE)</f>
        <v>#N/A</v>
      </c>
      <c r="E11554" s="408" t="e">
        <f>VLOOKUP(C11554,X$4:Z11555,3,FALSE)</f>
        <v>#N/A</v>
      </c>
      <c r="F11554" s="97"/>
      <c r="G11554" s="97"/>
      <c r="H11554" s="116"/>
      <c r="I11554" s="116"/>
      <c r="J11554" s="97"/>
      <c r="AD11554" s="476"/>
      <c r="AI11554" s="473"/>
    </row>
    <row r="11555" spans="1:35" s="4" customFormat="1" x14ac:dyDescent="0.25">
      <c r="A11555" s="408">
        <f t="shared" si="173"/>
        <v>11553</v>
      </c>
      <c r="B11555" s="231"/>
      <c r="C11555" s="96"/>
      <c r="D11555" s="408" t="e">
        <f>VLOOKUP(C11555,X$4:Z11556,2,FALSE)</f>
        <v>#N/A</v>
      </c>
      <c r="E11555" s="408" t="e">
        <f>VLOOKUP(C11555,X$4:Z11556,3,FALSE)</f>
        <v>#N/A</v>
      </c>
      <c r="F11555" s="97"/>
      <c r="G11555" s="97"/>
      <c r="H11555" s="116"/>
      <c r="I11555" s="116"/>
      <c r="J11555" s="97"/>
      <c r="AD11555" s="476"/>
      <c r="AI11555" s="473"/>
    </row>
    <row r="11556" spans="1:35" s="4" customFormat="1" x14ac:dyDescent="0.25">
      <c r="A11556" s="408">
        <f t="shared" ref="A11556:A11619" si="174">ROW()-2</f>
        <v>11554</v>
      </c>
      <c r="B11556" s="231"/>
      <c r="C11556" s="96"/>
      <c r="D11556" s="408" t="e">
        <f>VLOOKUP(C11556,X$4:Z11557,2,FALSE)</f>
        <v>#N/A</v>
      </c>
      <c r="E11556" s="408" t="e">
        <f>VLOOKUP(C11556,X$4:Z11557,3,FALSE)</f>
        <v>#N/A</v>
      </c>
      <c r="F11556" s="97"/>
      <c r="G11556" s="97"/>
      <c r="H11556" s="116"/>
      <c r="I11556" s="116"/>
      <c r="J11556" s="97"/>
      <c r="AD11556" s="476"/>
      <c r="AI11556" s="473"/>
    </row>
    <row r="11557" spans="1:35" s="4" customFormat="1" x14ac:dyDescent="0.25">
      <c r="A11557" s="408">
        <f t="shared" si="174"/>
        <v>11555</v>
      </c>
      <c r="B11557" s="231"/>
      <c r="C11557" s="96"/>
      <c r="D11557" s="408" t="e">
        <f>VLOOKUP(C11557,X$4:Z11558,2,FALSE)</f>
        <v>#N/A</v>
      </c>
      <c r="E11557" s="408" t="e">
        <f>VLOOKUP(C11557,X$4:Z11558,3,FALSE)</f>
        <v>#N/A</v>
      </c>
      <c r="F11557" s="97"/>
      <c r="G11557" s="97"/>
      <c r="H11557" s="116"/>
      <c r="I11557" s="116"/>
      <c r="J11557" s="97"/>
      <c r="AD11557" s="476"/>
      <c r="AI11557" s="473"/>
    </row>
    <row r="11558" spans="1:35" s="4" customFormat="1" x14ac:dyDescent="0.25">
      <c r="A11558" s="408">
        <f t="shared" si="174"/>
        <v>11556</v>
      </c>
      <c r="B11558" s="231"/>
      <c r="C11558" s="96"/>
      <c r="D11558" s="408" t="e">
        <f>VLOOKUP(C11558,X$4:Z11559,2,FALSE)</f>
        <v>#N/A</v>
      </c>
      <c r="E11558" s="408" t="e">
        <f>VLOOKUP(C11558,X$4:Z11559,3,FALSE)</f>
        <v>#N/A</v>
      </c>
      <c r="F11558" s="97"/>
      <c r="G11558" s="97"/>
      <c r="H11558" s="116"/>
      <c r="I11558" s="116"/>
      <c r="J11558" s="97"/>
      <c r="AD11558" s="476"/>
      <c r="AI11558" s="473"/>
    </row>
    <row r="11559" spans="1:35" s="4" customFormat="1" x14ac:dyDescent="0.25">
      <c r="A11559" s="408">
        <f t="shared" si="174"/>
        <v>11557</v>
      </c>
      <c r="B11559" s="231"/>
      <c r="C11559" s="96"/>
      <c r="D11559" s="408" t="e">
        <f>VLOOKUP(C11559,X$4:Z11560,2,FALSE)</f>
        <v>#N/A</v>
      </c>
      <c r="E11559" s="408" t="e">
        <f>VLOOKUP(C11559,X$4:Z11560,3,FALSE)</f>
        <v>#N/A</v>
      </c>
      <c r="F11559" s="97"/>
      <c r="G11559" s="97"/>
      <c r="H11559" s="116"/>
      <c r="I11559" s="116"/>
      <c r="J11559" s="97"/>
      <c r="AD11559" s="476"/>
      <c r="AI11559" s="473"/>
    </row>
    <row r="11560" spans="1:35" s="4" customFormat="1" x14ac:dyDescent="0.25">
      <c r="A11560" s="408">
        <f t="shared" si="174"/>
        <v>11558</v>
      </c>
      <c r="B11560" s="231"/>
      <c r="C11560" s="96"/>
      <c r="D11560" s="408" t="e">
        <f>VLOOKUP(C11560,X$4:Z11561,2,FALSE)</f>
        <v>#N/A</v>
      </c>
      <c r="E11560" s="408" t="e">
        <f>VLOOKUP(C11560,X$4:Z11561,3,FALSE)</f>
        <v>#N/A</v>
      </c>
      <c r="F11560" s="97"/>
      <c r="G11560" s="97"/>
      <c r="H11560" s="116"/>
      <c r="I11560" s="116"/>
      <c r="J11560" s="97"/>
      <c r="AD11560" s="476"/>
      <c r="AI11560" s="473"/>
    </row>
    <row r="11561" spans="1:35" s="4" customFormat="1" x14ac:dyDescent="0.25">
      <c r="A11561" s="408">
        <f t="shared" si="174"/>
        <v>11559</v>
      </c>
      <c r="B11561" s="231"/>
      <c r="C11561" s="96"/>
      <c r="D11561" s="408" t="e">
        <f>VLOOKUP(C11561,X$4:Z11562,2,FALSE)</f>
        <v>#N/A</v>
      </c>
      <c r="E11561" s="408" t="e">
        <f>VLOOKUP(C11561,X$4:Z11562,3,FALSE)</f>
        <v>#N/A</v>
      </c>
      <c r="F11561" s="97"/>
      <c r="G11561" s="97"/>
      <c r="H11561" s="116"/>
      <c r="I11561" s="116"/>
      <c r="J11561" s="97"/>
      <c r="AD11561" s="476"/>
      <c r="AI11561" s="473"/>
    </row>
    <row r="11562" spans="1:35" s="4" customFormat="1" x14ac:dyDescent="0.25">
      <c r="A11562" s="408">
        <f t="shared" si="174"/>
        <v>11560</v>
      </c>
      <c r="B11562" s="231"/>
      <c r="C11562" s="96"/>
      <c r="D11562" s="408" t="e">
        <f>VLOOKUP(C11562,X$4:Z11563,2,FALSE)</f>
        <v>#N/A</v>
      </c>
      <c r="E11562" s="408" t="e">
        <f>VLOOKUP(C11562,X$4:Z11563,3,FALSE)</f>
        <v>#N/A</v>
      </c>
      <c r="F11562" s="97"/>
      <c r="G11562" s="97"/>
      <c r="H11562" s="116"/>
      <c r="I11562" s="116"/>
      <c r="J11562" s="97"/>
      <c r="AD11562" s="476"/>
      <c r="AI11562" s="473"/>
    </row>
    <row r="11563" spans="1:35" s="4" customFormat="1" x14ac:dyDescent="0.25">
      <c r="A11563" s="408">
        <f t="shared" si="174"/>
        <v>11561</v>
      </c>
      <c r="B11563" s="231"/>
      <c r="C11563" s="96"/>
      <c r="D11563" s="408" t="e">
        <f>VLOOKUP(C11563,X$4:Z11564,2,FALSE)</f>
        <v>#N/A</v>
      </c>
      <c r="E11563" s="408" t="e">
        <f>VLOOKUP(C11563,X$4:Z11564,3,FALSE)</f>
        <v>#N/A</v>
      </c>
      <c r="F11563" s="97"/>
      <c r="G11563" s="97"/>
      <c r="H11563" s="116"/>
      <c r="I11563" s="116"/>
      <c r="J11563" s="97"/>
      <c r="AD11563" s="476"/>
      <c r="AI11563" s="473"/>
    </row>
    <row r="11564" spans="1:35" s="4" customFormat="1" x14ac:dyDescent="0.25">
      <c r="A11564" s="408">
        <f t="shared" si="174"/>
        <v>11562</v>
      </c>
      <c r="B11564" s="231"/>
      <c r="C11564" s="96"/>
      <c r="D11564" s="408" t="e">
        <f>VLOOKUP(C11564,X$4:Z11565,2,FALSE)</f>
        <v>#N/A</v>
      </c>
      <c r="E11564" s="408" t="e">
        <f>VLOOKUP(C11564,X$4:Z11565,3,FALSE)</f>
        <v>#N/A</v>
      </c>
      <c r="F11564" s="97"/>
      <c r="G11564" s="97"/>
      <c r="H11564" s="116"/>
      <c r="I11564" s="116"/>
      <c r="J11564" s="97"/>
      <c r="AD11564" s="476"/>
      <c r="AI11564" s="473"/>
    </row>
    <row r="11565" spans="1:35" s="4" customFormat="1" x14ac:dyDescent="0.25">
      <c r="A11565" s="408">
        <f t="shared" si="174"/>
        <v>11563</v>
      </c>
      <c r="B11565" s="231"/>
      <c r="C11565" s="96"/>
      <c r="D11565" s="408" t="e">
        <f>VLOOKUP(C11565,X$4:Z11566,2,FALSE)</f>
        <v>#N/A</v>
      </c>
      <c r="E11565" s="408" t="e">
        <f>VLOOKUP(C11565,X$4:Z11566,3,FALSE)</f>
        <v>#N/A</v>
      </c>
      <c r="F11565" s="97"/>
      <c r="G11565" s="97"/>
      <c r="H11565" s="116"/>
      <c r="I11565" s="116"/>
      <c r="J11565" s="97"/>
      <c r="AD11565" s="476"/>
      <c r="AI11565" s="473"/>
    </row>
    <row r="11566" spans="1:35" s="4" customFormat="1" x14ac:dyDescent="0.25">
      <c r="A11566" s="408">
        <f t="shared" si="174"/>
        <v>11564</v>
      </c>
      <c r="B11566" s="231"/>
      <c r="C11566" s="96"/>
      <c r="D11566" s="408" t="e">
        <f>VLOOKUP(C11566,X$4:Z11567,2,FALSE)</f>
        <v>#N/A</v>
      </c>
      <c r="E11566" s="408" t="e">
        <f>VLOOKUP(C11566,X$4:Z11567,3,FALSE)</f>
        <v>#N/A</v>
      </c>
      <c r="F11566" s="97"/>
      <c r="G11566" s="97"/>
      <c r="H11566" s="116"/>
      <c r="I11566" s="116"/>
      <c r="J11566" s="97"/>
      <c r="AD11566" s="476"/>
      <c r="AI11566" s="473"/>
    </row>
    <row r="11567" spans="1:35" s="4" customFormat="1" x14ac:dyDescent="0.25">
      <c r="A11567" s="408">
        <f t="shared" si="174"/>
        <v>11565</v>
      </c>
      <c r="B11567" s="231"/>
      <c r="C11567" s="96"/>
      <c r="D11567" s="408" t="e">
        <f>VLOOKUP(C11567,X$4:Z11568,2,FALSE)</f>
        <v>#N/A</v>
      </c>
      <c r="E11567" s="408" t="e">
        <f>VLOOKUP(C11567,X$4:Z11568,3,FALSE)</f>
        <v>#N/A</v>
      </c>
      <c r="F11567" s="97"/>
      <c r="G11567" s="97"/>
      <c r="H11567" s="116"/>
      <c r="I11567" s="116"/>
      <c r="J11567" s="97"/>
      <c r="AD11567" s="476"/>
      <c r="AI11567" s="473"/>
    </row>
    <row r="11568" spans="1:35" s="4" customFormat="1" x14ac:dyDescent="0.25">
      <c r="A11568" s="408">
        <f t="shared" si="174"/>
        <v>11566</v>
      </c>
      <c r="B11568" s="231"/>
      <c r="C11568" s="96"/>
      <c r="D11568" s="408" t="e">
        <f>VLOOKUP(C11568,X$4:Z11569,2,FALSE)</f>
        <v>#N/A</v>
      </c>
      <c r="E11568" s="408" t="e">
        <f>VLOOKUP(C11568,X$4:Z11569,3,FALSE)</f>
        <v>#N/A</v>
      </c>
      <c r="F11568" s="97"/>
      <c r="G11568" s="97"/>
      <c r="H11568" s="116"/>
      <c r="I11568" s="116"/>
      <c r="J11568" s="97"/>
      <c r="AD11568" s="476"/>
      <c r="AI11568" s="473"/>
    </row>
    <row r="11569" spans="1:35" s="4" customFormat="1" x14ac:dyDescent="0.25">
      <c r="A11569" s="408">
        <f t="shared" si="174"/>
        <v>11567</v>
      </c>
      <c r="B11569" s="231"/>
      <c r="C11569" s="96"/>
      <c r="D11569" s="408" t="e">
        <f>VLOOKUP(C11569,X$4:Z11570,2,FALSE)</f>
        <v>#N/A</v>
      </c>
      <c r="E11569" s="408" t="e">
        <f>VLOOKUP(C11569,X$4:Z11570,3,FALSE)</f>
        <v>#N/A</v>
      </c>
      <c r="F11569" s="97"/>
      <c r="G11569" s="97"/>
      <c r="H11569" s="116"/>
      <c r="I11569" s="116"/>
      <c r="J11569" s="97"/>
      <c r="AD11569" s="476"/>
      <c r="AI11569" s="473"/>
    </row>
    <row r="11570" spans="1:35" s="4" customFormat="1" x14ac:dyDescent="0.25">
      <c r="A11570" s="408">
        <f t="shared" si="174"/>
        <v>11568</v>
      </c>
      <c r="B11570" s="231"/>
      <c r="C11570" s="96"/>
      <c r="D11570" s="408" t="e">
        <f>VLOOKUP(C11570,X$4:Z11571,2,FALSE)</f>
        <v>#N/A</v>
      </c>
      <c r="E11570" s="408" t="e">
        <f>VLOOKUP(C11570,X$4:Z11571,3,FALSE)</f>
        <v>#N/A</v>
      </c>
      <c r="F11570" s="97"/>
      <c r="G11570" s="97"/>
      <c r="H11570" s="116"/>
      <c r="I11570" s="116"/>
      <c r="J11570" s="97"/>
      <c r="AD11570" s="476"/>
      <c r="AI11570" s="473"/>
    </row>
    <row r="11571" spans="1:35" s="4" customFormat="1" x14ac:dyDescent="0.25">
      <c r="A11571" s="408">
        <f t="shared" si="174"/>
        <v>11569</v>
      </c>
      <c r="B11571" s="231"/>
      <c r="C11571" s="96"/>
      <c r="D11571" s="408" t="e">
        <f>VLOOKUP(C11571,X$4:Z11572,2,FALSE)</f>
        <v>#N/A</v>
      </c>
      <c r="E11571" s="408" t="e">
        <f>VLOOKUP(C11571,X$4:Z11572,3,FALSE)</f>
        <v>#N/A</v>
      </c>
      <c r="F11571" s="97"/>
      <c r="G11571" s="97"/>
      <c r="H11571" s="116"/>
      <c r="I11571" s="116"/>
      <c r="J11571" s="97"/>
      <c r="AD11571" s="476"/>
      <c r="AI11571" s="473"/>
    </row>
    <row r="11572" spans="1:35" s="4" customFormat="1" x14ac:dyDescent="0.25">
      <c r="A11572" s="408">
        <f t="shared" si="174"/>
        <v>11570</v>
      </c>
      <c r="B11572" s="231"/>
      <c r="C11572" s="96"/>
      <c r="D11572" s="408" t="e">
        <f>VLOOKUP(C11572,X$4:Z11573,2,FALSE)</f>
        <v>#N/A</v>
      </c>
      <c r="E11572" s="408" t="e">
        <f>VLOOKUP(C11572,X$4:Z11573,3,FALSE)</f>
        <v>#N/A</v>
      </c>
      <c r="F11572" s="97"/>
      <c r="G11572" s="97"/>
      <c r="H11572" s="116"/>
      <c r="I11572" s="116"/>
      <c r="J11572" s="97"/>
      <c r="AD11572" s="476"/>
      <c r="AI11572" s="473"/>
    </row>
    <row r="11573" spans="1:35" s="4" customFormat="1" x14ac:dyDescent="0.25">
      <c r="A11573" s="408">
        <f t="shared" si="174"/>
        <v>11571</v>
      </c>
      <c r="B11573" s="231"/>
      <c r="C11573" s="96"/>
      <c r="D11573" s="408" t="e">
        <f>VLOOKUP(C11573,X$4:Z11574,2,FALSE)</f>
        <v>#N/A</v>
      </c>
      <c r="E11573" s="408" t="e">
        <f>VLOOKUP(C11573,X$4:Z11574,3,FALSE)</f>
        <v>#N/A</v>
      </c>
      <c r="F11573" s="97"/>
      <c r="G11573" s="97"/>
      <c r="H11573" s="116"/>
      <c r="I11573" s="116"/>
      <c r="J11573" s="97"/>
      <c r="AD11573" s="476"/>
      <c r="AI11573" s="473"/>
    </row>
    <row r="11574" spans="1:35" s="4" customFormat="1" x14ac:dyDescent="0.25">
      <c r="A11574" s="408">
        <f t="shared" si="174"/>
        <v>11572</v>
      </c>
      <c r="B11574" s="231"/>
      <c r="C11574" s="96"/>
      <c r="D11574" s="408" t="e">
        <f>VLOOKUP(C11574,X$4:Z11575,2,FALSE)</f>
        <v>#N/A</v>
      </c>
      <c r="E11574" s="408" t="e">
        <f>VLOOKUP(C11574,X$4:Z11575,3,FALSE)</f>
        <v>#N/A</v>
      </c>
      <c r="F11574" s="97"/>
      <c r="G11574" s="97"/>
      <c r="H11574" s="116"/>
      <c r="I11574" s="116"/>
      <c r="J11574" s="97"/>
      <c r="AD11574" s="476"/>
      <c r="AI11574" s="473"/>
    </row>
    <row r="11575" spans="1:35" s="4" customFormat="1" x14ac:dyDescent="0.25">
      <c r="A11575" s="408">
        <f t="shared" si="174"/>
        <v>11573</v>
      </c>
      <c r="B11575" s="231"/>
      <c r="C11575" s="96"/>
      <c r="D11575" s="408" t="e">
        <f>VLOOKUP(C11575,X$4:Z11576,2,FALSE)</f>
        <v>#N/A</v>
      </c>
      <c r="E11575" s="408" t="e">
        <f>VLOOKUP(C11575,X$4:Z11576,3,FALSE)</f>
        <v>#N/A</v>
      </c>
      <c r="F11575" s="97"/>
      <c r="G11575" s="97"/>
      <c r="H11575" s="116"/>
      <c r="I11575" s="116"/>
      <c r="J11575" s="97"/>
      <c r="AD11575" s="476"/>
      <c r="AI11575" s="473"/>
    </row>
    <row r="11576" spans="1:35" s="4" customFormat="1" x14ac:dyDescent="0.25">
      <c r="A11576" s="408">
        <f t="shared" si="174"/>
        <v>11574</v>
      </c>
      <c r="B11576" s="231"/>
      <c r="C11576" s="96"/>
      <c r="D11576" s="408" t="e">
        <f>VLOOKUP(C11576,X$4:Z11577,2,FALSE)</f>
        <v>#N/A</v>
      </c>
      <c r="E11576" s="408" t="e">
        <f>VLOOKUP(C11576,X$4:Z11577,3,FALSE)</f>
        <v>#N/A</v>
      </c>
      <c r="F11576" s="97"/>
      <c r="G11576" s="97"/>
      <c r="H11576" s="116"/>
      <c r="I11576" s="116"/>
      <c r="J11576" s="97"/>
      <c r="AD11576" s="476"/>
      <c r="AI11576" s="473"/>
    </row>
    <row r="11577" spans="1:35" s="4" customFormat="1" x14ac:dyDescent="0.25">
      <c r="A11577" s="408">
        <f t="shared" si="174"/>
        <v>11575</v>
      </c>
      <c r="B11577" s="231"/>
      <c r="C11577" s="96"/>
      <c r="D11577" s="408" t="e">
        <f>VLOOKUP(C11577,X$4:Z11578,2,FALSE)</f>
        <v>#N/A</v>
      </c>
      <c r="E11577" s="408" t="e">
        <f>VLOOKUP(C11577,X$4:Z11578,3,FALSE)</f>
        <v>#N/A</v>
      </c>
      <c r="F11577" s="97"/>
      <c r="G11577" s="97"/>
      <c r="H11577" s="116"/>
      <c r="I11577" s="116"/>
      <c r="J11577" s="97"/>
      <c r="AD11577" s="476"/>
      <c r="AI11577" s="473"/>
    </row>
    <row r="11578" spans="1:35" s="4" customFormat="1" x14ac:dyDescent="0.25">
      <c r="A11578" s="408">
        <f t="shared" si="174"/>
        <v>11576</v>
      </c>
      <c r="B11578" s="231"/>
      <c r="C11578" s="96"/>
      <c r="D11578" s="408" t="e">
        <f>VLOOKUP(C11578,X$4:Z11579,2,FALSE)</f>
        <v>#N/A</v>
      </c>
      <c r="E11578" s="408" t="e">
        <f>VLOOKUP(C11578,X$4:Z11579,3,FALSE)</f>
        <v>#N/A</v>
      </c>
      <c r="F11578" s="97"/>
      <c r="G11578" s="97"/>
      <c r="H11578" s="116"/>
      <c r="I11578" s="116"/>
      <c r="J11578" s="97"/>
      <c r="AD11578" s="476"/>
      <c r="AI11578" s="473"/>
    </row>
    <row r="11579" spans="1:35" s="4" customFormat="1" x14ac:dyDescent="0.25">
      <c r="A11579" s="408">
        <f t="shared" si="174"/>
        <v>11577</v>
      </c>
      <c r="B11579" s="231"/>
      <c r="C11579" s="96"/>
      <c r="D11579" s="408" t="e">
        <f>VLOOKUP(C11579,X$4:Z11580,2,FALSE)</f>
        <v>#N/A</v>
      </c>
      <c r="E11579" s="408" t="e">
        <f>VLOOKUP(C11579,X$4:Z11580,3,FALSE)</f>
        <v>#N/A</v>
      </c>
      <c r="F11579" s="97"/>
      <c r="G11579" s="97"/>
      <c r="H11579" s="116"/>
      <c r="I11579" s="116"/>
      <c r="J11579" s="97"/>
      <c r="AD11579" s="476"/>
      <c r="AI11579" s="473"/>
    </row>
    <row r="11580" spans="1:35" s="4" customFormat="1" x14ac:dyDescent="0.25">
      <c r="A11580" s="408">
        <f t="shared" si="174"/>
        <v>11578</v>
      </c>
      <c r="B11580" s="231"/>
      <c r="C11580" s="96"/>
      <c r="D11580" s="408" t="e">
        <f>VLOOKUP(C11580,X$4:Z11581,2,FALSE)</f>
        <v>#N/A</v>
      </c>
      <c r="E11580" s="408" t="e">
        <f>VLOOKUP(C11580,X$4:Z11581,3,FALSE)</f>
        <v>#N/A</v>
      </c>
      <c r="F11580" s="97"/>
      <c r="G11580" s="97"/>
      <c r="H11580" s="116"/>
      <c r="I11580" s="116"/>
      <c r="J11580" s="97"/>
      <c r="AD11580" s="476"/>
      <c r="AI11580" s="473"/>
    </row>
    <row r="11581" spans="1:35" s="4" customFormat="1" x14ac:dyDescent="0.25">
      <c r="A11581" s="408">
        <f t="shared" si="174"/>
        <v>11579</v>
      </c>
      <c r="B11581" s="231"/>
      <c r="C11581" s="96"/>
      <c r="D11581" s="408" t="e">
        <f>VLOOKUP(C11581,X$4:Z11582,2,FALSE)</f>
        <v>#N/A</v>
      </c>
      <c r="E11581" s="408" t="e">
        <f>VLOOKUP(C11581,X$4:Z11582,3,FALSE)</f>
        <v>#N/A</v>
      </c>
      <c r="F11581" s="97"/>
      <c r="G11581" s="97"/>
      <c r="H11581" s="116"/>
      <c r="I11581" s="116"/>
      <c r="J11581" s="97"/>
      <c r="AD11581" s="476"/>
      <c r="AI11581" s="473"/>
    </row>
    <row r="11582" spans="1:35" s="4" customFormat="1" x14ac:dyDescent="0.25">
      <c r="A11582" s="408">
        <f t="shared" si="174"/>
        <v>11580</v>
      </c>
      <c r="B11582" s="231"/>
      <c r="C11582" s="96"/>
      <c r="D11582" s="408" t="e">
        <f>VLOOKUP(C11582,X$4:Z11583,2,FALSE)</f>
        <v>#N/A</v>
      </c>
      <c r="E11582" s="408" t="e">
        <f>VLOOKUP(C11582,X$4:Z11583,3,FALSE)</f>
        <v>#N/A</v>
      </c>
      <c r="F11582" s="97"/>
      <c r="G11582" s="97"/>
      <c r="H11582" s="116"/>
      <c r="I11582" s="116"/>
      <c r="J11582" s="97"/>
      <c r="AD11582" s="476"/>
      <c r="AI11582" s="473"/>
    </row>
    <row r="11583" spans="1:35" s="4" customFormat="1" x14ac:dyDescent="0.25">
      <c r="A11583" s="408">
        <f t="shared" si="174"/>
        <v>11581</v>
      </c>
      <c r="B11583" s="231"/>
      <c r="C11583" s="96"/>
      <c r="D11583" s="408" t="e">
        <f>VLOOKUP(C11583,X$4:Z11584,2,FALSE)</f>
        <v>#N/A</v>
      </c>
      <c r="E11583" s="408" t="e">
        <f>VLOOKUP(C11583,X$4:Z11584,3,FALSE)</f>
        <v>#N/A</v>
      </c>
      <c r="F11583" s="97"/>
      <c r="G11583" s="97"/>
      <c r="H11583" s="116"/>
      <c r="I11583" s="116"/>
      <c r="J11583" s="97"/>
      <c r="AD11583" s="476"/>
      <c r="AI11583" s="473"/>
    </row>
    <row r="11584" spans="1:35" s="4" customFormat="1" x14ac:dyDescent="0.25">
      <c r="A11584" s="408">
        <f t="shared" si="174"/>
        <v>11582</v>
      </c>
      <c r="B11584" s="231"/>
      <c r="C11584" s="96"/>
      <c r="D11584" s="408" t="e">
        <f>VLOOKUP(C11584,X$4:Z11585,2,FALSE)</f>
        <v>#N/A</v>
      </c>
      <c r="E11584" s="408" t="e">
        <f>VLOOKUP(C11584,X$4:Z11585,3,FALSE)</f>
        <v>#N/A</v>
      </c>
      <c r="F11584" s="97"/>
      <c r="G11584" s="97"/>
      <c r="H11584" s="116"/>
      <c r="I11584" s="116"/>
      <c r="J11584" s="97"/>
      <c r="AD11584" s="476"/>
      <c r="AI11584" s="473"/>
    </row>
    <row r="11585" spans="1:35" s="4" customFormat="1" x14ac:dyDescent="0.25">
      <c r="A11585" s="408">
        <f t="shared" si="174"/>
        <v>11583</v>
      </c>
      <c r="B11585" s="231"/>
      <c r="C11585" s="96"/>
      <c r="D11585" s="408" t="e">
        <f>VLOOKUP(C11585,X$4:Z11586,2,FALSE)</f>
        <v>#N/A</v>
      </c>
      <c r="E11585" s="408" t="e">
        <f>VLOOKUP(C11585,X$4:Z11586,3,FALSE)</f>
        <v>#N/A</v>
      </c>
      <c r="F11585" s="97"/>
      <c r="G11585" s="97"/>
      <c r="H11585" s="116"/>
      <c r="I11585" s="116"/>
      <c r="J11585" s="97"/>
      <c r="AD11585" s="476"/>
      <c r="AI11585" s="473"/>
    </row>
    <row r="11586" spans="1:35" s="4" customFormat="1" x14ac:dyDescent="0.25">
      <c r="A11586" s="408">
        <f t="shared" si="174"/>
        <v>11584</v>
      </c>
      <c r="B11586" s="231"/>
      <c r="C11586" s="96"/>
      <c r="D11586" s="408" t="e">
        <f>VLOOKUP(C11586,X$4:Z11587,2,FALSE)</f>
        <v>#N/A</v>
      </c>
      <c r="E11586" s="408" t="e">
        <f>VLOOKUP(C11586,X$4:Z11587,3,FALSE)</f>
        <v>#N/A</v>
      </c>
      <c r="F11586" s="97"/>
      <c r="G11586" s="97"/>
      <c r="H11586" s="116"/>
      <c r="I11586" s="116"/>
      <c r="J11586" s="97"/>
      <c r="AD11586" s="476"/>
      <c r="AI11586" s="473"/>
    </row>
    <row r="11587" spans="1:35" s="4" customFormat="1" x14ac:dyDescent="0.25">
      <c r="A11587" s="408">
        <f t="shared" si="174"/>
        <v>11585</v>
      </c>
      <c r="B11587" s="231"/>
      <c r="C11587" s="96"/>
      <c r="D11587" s="408" t="e">
        <f>VLOOKUP(C11587,X$4:Z11588,2,FALSE)</f>
        <v>#N/A</v>
      </c>
      <c r="E11587" s="408" t="e">
        <f>VLOOKUP(C11587,X$4:Z11588,3,FALSE)</f>
        <v>#N/A</v>
      </c>
      <c r="F11587" s="97"/>
      <c r="G11587" s="97"/>
      <c r="H11587" s="116"/>
      <c r="I11587" s="116"/>
      <c r="J11587" s="97"/>
      <c r="AD11587" s="476"/>
      <c r="AI11587" s="473"/>
    </row>
    <row r="11588" spans="1:35" s="4" customFormat="1" x14ac:dyDescent="0.25">
      <c r="A11588" s="408">
        <f t="shared" si="174"/>
        <v>11586</v>
      </c>
      <c r="B11588" s="231"/>
      <c r="C11588" s="96"/>
      <c r="D11588" s="408" t="e">
        <f>VLOOKUP(C11588,X$4:Z11589,2,FALSE)</f>
        <v>#N/A</v>
      </c>
      <c r="E11588" s="408" t="e">
        <f>VLOOKUP(C11588,X$4:Z11589,3,FALSE)</f>
        <v>#N/A</v>
      </c>
      <c r="F11588" s="97"/>
      <c r="G11588" s="97"/>
      <c r="H11588" s="116"/>
      <c r="I11588" s="116"/>
      <c r="J11588" s="97"/>
      <c r="AD11588" s="476"/>
      <c r="AI11588" s="473"/>
    </row>
    <row r="11589" spans="1:35" s="4" customFormat="1" x14ac:dyDescent="0.25">
      <c r="A11589" s="408">
        <f t="shared" si="174"/>
        <v>11587</v>
      </c>
      <c r="B11589" s="231"/>
      <c r="C11589" s="96"/>
      <c r="D11589" s="408" t="e">
        <f>VLOOKUP(C11589,X$4:Z11590,2,FALSE)</f>
        <v>#N/A</v>
      </c>
      <c r="E11589" s="408" t="e">
        <f>VLOOKUP(C11589,X$4:Z11590,3,FALSE)</f>
        <v>#N/A</v>
      </c>
      <c r="F11589" s="97"/>
      <c r="G11589" s="97"/>
      <c r="H11589" s="116"/>
      <c r="I11589" s="116"/>
      <c r="J11589" s="97"/>
      <c r="AD11589" s="476"/>
      <c r="AI11589" s="473"/>
    </row>
    <row r="11590" spans="1:35" s="4" customFormat="1" x14ac:dyDescent="0.25">
      <c r="A11590" s="408">
        <f t="shared" si="174"/>
        <v>11588</v>
      </c>
      <c r="B11590" s="231"/>
      <c r="C11590" s="96"/>
      <c r="D11590" s="408" t="e">
        <f>VLOOKUP(C11590,X$4:Z11591,2,FALSE)</f>
        <v>#N/A</v>
      </c>
      <c r="E11590" s="408" t="e">
        <f>VLOOKUP(C11590,X$4:Z11591,3,FALSE)</f>
        <v>#N/A</v>
      </c>
      <c r="F11590" s="97"/>
      <c r="G11590" s="97"/>
      <c r="H11590" s="116"/>
      <c r="I11590" s="116"/>
      <c r="J11590" s="97"/>
      <c r="AD11590" s="476"/>
      <c r="AI11590" s="473"/>
    </row>
    <row r="11591" spans="1:35" s="4" customFormat="1" x14ac:dyDescent="0.25">
      <c r="A11591" s="408">
        <f t="shared" si="174"/>
        <v>11589</v>
      </c>
      <c r="B11591" s="231"/>
      <c r="C11591" s="96"/>
      <c r="D11591" s="408" t="e">
        <f>VLOOKUP(C11591,X$4:Z11592,2,FALSE)</f>
        <v>#N/A</v>
      </c>
      <c r="E11591" s="408" t="e">
        <f>VLOOKUP(C11591,X$4:Z11592,3,FALSE)</f>
        <v>#N/A</v>
      </c>
      <c r="F11591" s="97"/>
      <c r="G11591" s="97"/>
      <c r="H11591" s="116"/>
      <c r="I11591" s="116"/>
      <c r="J11591" s="97"/>
      <c r="AD11591" s="476"/>
      <c r="AI11591" s="473"/>
    </row>
    <row r="11592" spans="1:35" s="4" customFormat="1" x14ac:dyDescent="0.25">
      <c r="A11592" s="408">
        <f t="shared" si="174"/>
        <v>11590</v>
      </c>
      <c r="B11592" s="231"/>
      <c r="C11592" s="96"/>
      <c r="D11592" s="408" t="e">
        <f>VLOOKUP(C11592,X$4:Z11593,2,FALSE)</f>
        <v>#N/A</v>
      </c>
      <c r="E11592" s="408" t="e">
        <f>VLOOKUP(C11592,X$4:Z11593,3,FALSE)</f>
        <v>#N/A</v>
      </c>
      <c r="F11592" s="97"/>
      <c r="G11592" s="97"/>
      <c r="H11592" s="116"/>
      <c r="I11592" s="116"/>
      <c r="J11592" s="97"/>
      <c r="AD11592" s="476"/>
      <c r="AI11592" s="473"/>
    </row>
    <row r="11593" spans="1:35" s="4" customFormat="1" x14ac:dyDescent="0.25">
      <c r="A11593" s="408">
        <f t="shared" si="174"/>
        <v>11591</v>
      </c>
      <c r="B11593" s="231"/>
      <c r="C11593" s="96"/>
      <c r="D11593" s="408" t="e">
        <f>VLOOKUP(C11593,X$4:Z11594,2,FALSE)</f>
        <v>#N/A</v>
      </c>
      <c r="E11593" s="408" t="e">
        <f>VLOOKUP(C11593,X$4:Z11594,3,FALSE)</f>
        <v>#N/A</v>
      </c>
      <c r="F11593" s="97"/>
      <c r="G11593" s="97"/>
      <c r="H11593" s="116"/>
      <c r="I11593" s="116"/>
      <c r="J11593" s="97"/>
      <c r="AD11593" s="476"/>
      <c r="AI11593" s="473"/>
    </row>
    <row r="11594" spans="1:35" s="4" customFormat="1" x14ac:dyDescent="0.25">
      <c r="A11594" s="408">
        <f t="shared" si="174"/>
        <v>11592</v>
      </c>
      <c r="B11594" s="231"/>
      <c r="C11594" s="96"/>
      <c r="D11594" s="408" t="e">
        <f>VLOOKUP(C11594,X$4:Z11595,2,FALSE)</f>
        <v>#N/A</v>
      </c>
      <c r="E11594" s="408" t="e">
        <f>VLOOKUP(C11594,X$4:Z11595,3,FALSE)</f>
        <v>#N/A</v>
      </c>
      <c r="F11594" s="97"/>
      <c r="G11594" s="97"/>
      <c r="H11594" s="116"/>
      <c r="I11594" s="116"/>
      <c r="J11594" s="97"/>
      <c r="AD11594" s="476"/>
      <c r="AI11594" s="473"/>
    </row>
    <row r="11595" spans="1:35" s="4" customFormat="1" x14ac:dyDescent="0.25">
      <c r="A11595" s="408">
        <f t="shared" si="174"/>
        <v>11593</v>
      </c>
      <c r="B11595" s="231"/>
      <c r="C11595" s="96"/>
      <c r="D11595" s="408" t="e">
        <f>VLOOKUP(C11595,X$4:Z11596,2,FALSE)</f>
        <v>#N/A</v>
      </c>
      <c r="E11595" s="408" t="e">
        <f>VLOOKUP(C11595,X$4:Z11596,3,FALSE)</f>
        <v>#N/A</v>
      </c>
      <c r="F11595" s="97"/>
      <c r="G11595" s="97"/>
      <c r="H11595" s="116"/>
      <c r="I11595" s="116"/>
      <c r="J11595" s="97"/>
      <c r="AD11595" s="476"/>
      <c r="AI11595" s="473"/>
    </row>
    <row r="11596" spans="1:35" s="4" customFormat="1" x14ac:dyDescent="0.25">
      <c r="A11596" s="408">
        <f t="shared" si="174"/>
        <v>11594</v>
      </c>
      <c r="B11596" s="231"/>
      <c r="C11596" s="96"/>
      <c r="D11596" s="408" t="e">
        <f>VLOOKUP(C11596,X$4:Z11597,2,FALSE)</f>
        <v>#N/A</v>
      </c>
      <c r="E11596" s="408" t="e">
        <f>VLOOKUP(C11596,X$4:Z11597,3,FALSE)</f>
        <v>#N/A</v>
      </c>
      <c r="F11596" s="97"/>
      <c r="G11596" s="97"/>
      <c r="H11596" s="116"/>
      <c r="I11596" s="116"/>
      <c r="J11596" s="97"/>
      <c r="AD11596" s="476"/>
      <c r="AI11596" s="473"/>
    </row>
    <row r="11597" spans="1:35" s="4" customFormat="1" x14ac:dyDescent="0.25">
      <c r="A11597" s="408">
        <f t="shared" si="174"/>
        <v>11595</v>
      </c>
      <c r="B11597" s="231"/>
      <c r="C11597" s="96"/>
      <c r="D11597" s="408" t="e">
        <f>VLOOKUP(C11597,X$4:Z11598,2,FALSE)</f>
        <v>#N/A</v>
      </c>
      <c r="E11597" s="408" t="e">
        <f>VLOOKUP(C11597,X$4:Z11598,3,FALSE)</f>
        <v>#N/A</v>
      </c>
      <c r="F11597" s="97"/>
      <c r="G11597" s="97"/>
      <c r="H11597" s="116"/>
      <c r="I11597" s="116"/>
      <c r="J11597" s="97"/>
      <c r="AD11597" s="476"/>
      <c r="AI11597" s="473"/>
    </row>
    <row r="11598" spans="1:35" s="4" customFormat="1" x14ac:dyDescent="0.25">
      <c r="A11598" s="408">
        <f t="shared" si="174"/>
        <v>11596</v>
      </c>
      <c r="B11598" s="231"/>
      <c r="C11598" s="96"/>
      <c r="D11598" s="408" t="e">
        <f>VLOOKUP(C11598,X$4:Z11599,2,FALSE)</f>
        <v>#N/A</v>
      </c>
      <c r="E11598" s="408" t="e">
        <f>VLOOKUP(C11598,X$4:Z11599,3,FALSE)</f>
        <v>#N/A</v>
      </c>
      <c r="F11598" s="97"/>
      <c r="G11598" s="97"/>
      <c r="H11598" s="116"/>
      <c r="I11598" s="116"/>
      <c r="J11598" s="97"/>
      <c r="AD11598" s="476"/>
      <c r="AI11598" s="473"/>
    </row>
    <row r="11599" spans="1:35" s="4" customFormat="1" x14ac:dyDescent="0.25">
      <c r="A11599" s="408">
        <f t="shared" si="174"/>
        <v>11597</v>
      </c>
      <c r="B11599" s="231"/>
      <c r="C11599" s="96"/>
      <c r="D11599" s="408" t="e">
        <f>VLOOKUP(C11599,X$4:Z11600,2,FALSE)</f>
        <v>#N/A</v>
      </c>
      <c r="E11599" s="408" t="e">
        <f>VLOOKUP(C11599,X$4:Z11600,3,FALSE)</f>
        <v>#N/A</v>
      </c>
      <c r="F11599" s="97"/>
      <c r="G11599" s="97"/>
      <c r="H11599" s="116"/>
      <c r="I11599" s="116"/>
      <c r="J11599" s="97"/>
      <c r="AD11599" s="476"/>
      <c r="AI11599" s="473"/>
    </row>
    <row r="11600" spans="1:35" s="4" customFormat="1" x14ac:dyDescent="0.25">
      <c r="A11600" s="408">
        <f t="shared" si="174"/>
        <v>11598</v>
      </c>
      <c r="B11600" s="231"/>
      <c r="C11600" s="96"/>
      <c r="D11600" s="408" t="e">
        <f>VLOOKUP(C11600,X$4:Z11601,2,FALSE)</f>
        <v>#N/A</v>
      </c>
      <c r="E11600" s="408" t="e">
        <f>VLOOKUP(C11600,X$4:Z11601,3,FALSE)</f>
        <v>#N/A</v>
      </c>
      <c r="F11600" s="97"/>
      <c r="G11600" s="97"/>
      <c r="H11600" s="116"/>
      <c r="I11600" s="116"/>
      <c r="J11600" s="97"/>
      <c r="AD11600" s="476"/>
      <c r="AI11600" s="473"/>
    </row>
    <row r="11601" spans="1:35" s="4" customFormat="1" x14ac:dyDescent="0.25">
      <c r="A11601" s="408">
        <f t="shared" si="174"/>
        <v>11599</v>
      </c>
      <c r="B11601" s="231"/>
      <c r="C11601" s="96"/>
      <c r="D11601" s="408" t="e">
        <f>VLOOKUP(C11601,X$4:Z11602,2,FALSE)</f>
        <v>#N/A</v>
      </c>
      <c r="E11601" s="408" t="e">
        <f>VLOOKUP(C11601,X$4:Z11602,3,FALSE)</f>
        <v>#N/A</v>
      </c>
      <c r="F11601" s="97"/>
      <c r="G11601" s="97"/>
      <c r="H11601" s="116"/>
      <c r="I11601" s="116"/>
      <c r="J11601" s="97"/>
      <c r="AD11601" s="476"/>
      <c r="AI11601" s="473"/>
    </row>
    <row r="11602" spans="1:35" s="4" customFormat="1" x14ac:dyDescent="0.25">
      <c r="A11602" s="408">
        <f t="shared" si="174"/>
        <v>11600</v>
      </c>
      <c r="B11602" s="231"/>
      <c r="C11602" s="96"/>
      <c r="D11602" s="408" t="e">
        <f>VLOOKUP(C11602,X$4:Z11603,2,FALSE)</f>
        <v>#N/A</v>
      </c>
      <c r="E11602" s="408" t="e">
        <f>VLOOKUP(C11602,X$4:Z11603,3,FALSE)</f>
        <v>#N/A</v>
      </c>
      <c r="F11602" s="97"/>
      <c r="G11602" s="97"/>
      <c r="H11602" s="116"/>
      <c r="I11602" s="116"/>
      <c r="J11602" s="97"/>
      <c r="AD11602" s="476"/>
      <c r="AI11602" s="473"/>
    </row>
    <row r="11603" spans="1:35" s="4" customFormat="1" x14ac:dyDescent="0.25">
      <c r="A11603" s="408">
        <f t="shared" si="174"/>
        <v>11601</v>
      </c>
      <c r="B11603" s="231"/>
      <c r="C11603" s="96"/>
      <c r="D11603" s="408" t="e">
        <f>VLOOKUP(C11603,X$4:Z11604,2,FALSE)</f>
        <v>#N/A</v>
      </c>
      <c r="E11603" s="408" t="e">
        <f>VLOOKUP(C11603,X$4:Z11604,3,FALSE)</f>
        <v>#N/A</v>
      </c>
      <c r="F11603" s="97"/>
      <c r="G11603" s="97"/>
      <c r="H11603" s="116"/>
      <c r="I11603" s="116"/>
      <c r="J11603" s="97"/>
      <c r="AD11603" s="476"/>
      <c r="AI11603" s="473"/>
    </row>
    <row r="11604" spans="1:35" s="4" customFormat="1" x14ac:dyDescent="0.25">
      <c r="A11604" s="408">
        <f t="shared" si="174"/>
        <v>11602</v>
      </c>
      <c r="B11604" s="231"/>
      <c r="C11604" s="96"/>
      <c r="D11604" s="408" t="e">
        <f>VLOOKUP(C11604,X$4:Z11605,2,FALSE)</f>
        <v>#N/A</v>
      </c>
      <c r="E11604" s="408" t="e">
        <f>VLOOKUP(C11604,X$4:Z11605,3,FALSE)</f>
        <v>#N/A</v>
      </c>
      <c r="F11604" s="97"/>
      <c r="G11604" s="97"/>
      <c r="H11604" s="116"/>
      <c r="I11604" s="116"/>
      <c r="J11604" s="97"/>
      <c r="AD11604" s="476"/>
      <c r="AI11604" s="473"/>
    </row>
    <row r="11605" spans="1:35" s="4" customFormat="1" x14ac:dyDescent="0.25">
      <c r="A11605" s="408">
        <f t="shared" si="174"/>
        <v>11603</v>
      </c>
      <c r="B11605" s="231"/>
      <c r="C11605" s="96"/>
      <c r="D11605" s="408" t="e">
        <f>VLOOKUP(C11605,X$4:Z11606,2,FALSE)</f>
        <v>#N/A</v>
      </c>
      <c r="E11605" s="408" t="e">
        <f>VLOOKUP(C11605,X$4:Z11606,3,FALSE)</f>
        <v>#N/A</v>
      </c>
      <c r="F11605" s="97"/>
      <c r="G11605" s="97"/>
      <c r="H11605" s="116"/>
      <c r="I11605" s="116"/>
      <c r="J11605" s="97"/>
      <c r="AD11605" s="476"/>
      <c r="AI11605" s="473"/>
    </row>
    <row r="11606" spans="1:35" s="4" customFormat="1" x14ac:dyDescent="0.25">
      <c r="A11606" s="408">
        <f t="shared" si="174"/>
        <v>11604</v>
      </c>
      <c r="B11606" s="231"/>
      <c r="C11606" s="96"/>
      <c r="D11606" s="408" t="e">
        <f>VLOOKUP(C11606,X$4:Z11607,2,FALSE)</f>
        <v>#N/A</v>
      </c>
      <c r="E11606" s="408" t="e">
        <f>VLOOKUP(C11606,X$4:Z11607,3,FALSE)</f>
        <v>#N/A</v>
      </c>
      <c r="F11606" s="97"/>
      <c r="G11606" s="97"/>
      <c r="H11606" s="116"/>
      <c r="I11606" s="116"/>
      <c r="J11606" s="97"/>
      <c r="AD11606" s="476"/>
      <c r="AI11606" s="473"/>
    </row>
    <row r="11607" spans="1:35" s="4" customFormat="1" x14ac:dyDescent="0.25">
      <c r="A11607" s="408">
        <f t="shared" si="174"/>
        <v>11605</v>
      </c>
      <c r="B11607" s="231"/>
      <c r="C11607" s="96"/>
      <c r="D11607" s="408" t="e">
        <f>VLOOKUP(C11607,X$4:Z11608,2,FALSE)</f>
        <v>#N/A</v>
      </c>
      <c r="E11607" s="408" t="e">
        <f>VLOOKUP(C11607,X$4:Z11608,3,FALSE)</f>
        <v>#N/A</v>
      </c>
      <c r="F11607" s="97"/>
      <c r="G11607" s="97"/>
      <c r="H11607" s="116"/>
      <c r="I11607" s="116"/>
      <c r="J11607" s="97"/>
      <c r="AD11607" s="476"/>
      <c r="AI11607" s="473"/>
    </row>
    <row r="11608" spans="1:35" s="4" customFormat="1" x14ac:dyDescent="0.25">
      <c r="A11608" s="408">
        <f t="shared" si="174"/>
        <v>11606</v>
      </c>
      <c r="B11608" s="231"/>
      <c r="C11608" s="96"/>
      <c r="D11608" s="408" t="e">
        <f>VLOOKUP(C11608,X$4:Z11609,2,FALSE)</f>
        <v>#N/A</v>
      </c>
      <c r="E11608" s="408" t="e">
        <f>VLOOKUP(C11608,X$4:Z11609,3,FALSE)</f>
        <v>#N/A</v>
      </c>
      <c r="F11608" s="97"/>
      <c r="G11608" s="97"/>
      <c r="H11608" s="116"/>
      <c r="I11608" s="116"/>
      <c r="J11608" s="97"/>
      <c r="AD11608" s="476"/>
      <c r="AI11608" s="473"/>
    </row>
    <row r="11609" spans="1:35" s="4" customFormat="1" x14ac:dyDescent="0.25">
      <c r="A11609" s="408">
        <f t="shared" si="174"/>
        <v>11607</v>
      </c>
      <c r="B11609" s="231"/>
      <c r="C11609" s="96"/>
      <c r="D11609" s="408" t="e">
        <f>VLOOKUP(C11609,X$4:Z11610,2,FALSE)</f>
        <v>#N/A</v>
      </c>
      <c r="E11609" s="408" t="e">
        <f>VLOOKUP(C11609,X$4:Z11610,3,FALSE)</f>
        <v>#N/A</v>
      </c>
      <c r="F11609" s="97"/>
      <c r="G11609" s="97"/>
      <c r="H11609" s="116"/>
      <c r="I11609" s="116"/>
      <c r="J11609" s="97"/>
      <c r="AD11609" s="476"/>
      <c r="AI11609" s="473"/>
    </row>
    <row r="11610" spans="1:35" s="4" customFormat="1" x14ac:dyDescent="0.25">
      <c r="A11610" s="408">
        <f t="shared" si="174"/>
        <v>11608</v>
      </c>
      <c r="B11610" s="231"/>
      <c r="C11610" s="96"/>
      <c r="D11610" s="408" t="e">
        <f>VLOOKUP(C11610,X$4:Z11611,2,FALSE)</f>
        <v>#N/A</v>
      </c>
      <c r="E11610" s="408" t="e">
        <f>VLOOKUP(C11610,X$4:Z11611,3,FALSE)</f>
        <v>#N/A</v>
      </c>
      <c r="F11610" s="97"/>
      <c r="G11610" s="97"/>
      <c r="H11610" s="116"/>
      <c r="I11610" s="116"/>
      <c r="J11610" s="97"/>
      <c r="AD11610" s="476"/>
      <c r="AI11610" s="473"/>
    </row>
    <row r="11611" spans="1:35" s="4" customFormat="1" x14ac:dyDescent="0.25">
      <c r="A11611" s="408">
        <f t="shared" si="174"/>
        <v>11609</v>
      </c>
      <c r="B11611" s="231"/>
      <c r="C11611" s="96"/>
      <c r="D11611" s="408" t="e">
        <f>VLOOKUP(C11611,X$4:Z11612,2,FALSE)</f>
        <v>#N/A</v>
      </c>
      <c r="E11611" s="408" t="e">
        <f>VLOOKUP(C11611,X$4:Z11612,3,FALSE)</f>
        <v>#N/A</v>
      </c>
      <c r="F11611" s="97"/>
      <c r="G11611" s="97"/>
      <c r="H11611" s="116"/>
      <c r="I11611" s="116"/>
      <c r="J11611" s="97"/>
      <c r="AD11611" s="476"/>
      <c r="AI11611" s="473"/>
    </row>
    <row r="11612" spans="1:35" s="4" customFormat="1" x14ac:dyDescent="0.25">
      <c r="A11612" s="408">
        <f t="shared" si="174"/>
        <v>11610</v>
      </c>
      <c r="B11612" s="231"/>
      <c r="C11612" s="96"/>
      <c r="D11612" s="408" t="e">
        <f>VLOOKUP(C11612,X$4:Z11613,2,FALSE)</f>
        <v>#N/A</v>
      </c>
      <c r="E11612" s="408" t="e">
        <f>VLOOKUP(C11612,X$4:Z11613,3,FALSE)</f>
        <v>#N/A</v>
      </c>
      <c r="F11612" s="97"/>
      <c r="G11612" s="97"/>
      <c r="H11612" s="116"/>
      <c r="I11612" s="116"/>
      <c r="J11612" s="97"/>
      <c r="AD11612" s="476"/>
      <c r="AI11612" s="473"/>
    </row>
    <row r="11613" spans="1:35" s="4" customFormat="1" x14ac:dyDescent="0.25">
      <c r="A11613" s="408">
        <f t="shared" si="174"/>
        <v>11611</v>
      </c>
      <c r="B11613" s="231"/>
      <c r="C11613" s="96"/>
      <c r="D11613" s="408" t="e">
        <f>VLOOKUP(C11613,X$4:Z11614,2,FALSE)</f>
        <v>#N/A</v>
      </c>
      <c r="E11613" s="408" t="e">
        <f>VLOOKUP(C11613,X$4:Z11614,3,FALSE)</f>
        <v>#N/A</v>
      </c>
      <c r="F11613" s="97"/>
      <c r="G11613" s="97"/>
      <c r="H11613" s="116"/>
      <c r="I11613" s="116"/>
      <c r="J11613" s="97"/>
      <c r="AD11613" s="476"/>
      <c r="AI11613" s="473"/>
    </row>
    <row r="11614" spans="1:35" s="4" customFormat="1" x14ac:dyDescent="0.25">
      <c r="A11614" s="408">
        <f t="shared" si="174"/>
        <v>11612</v>
      </c>
      <c r="B11614" s="231"/>
      <c r="C11614" s="96"/>
      <c r="D11614" s="408" t="e">
        <f>VLOOKUP(C11614,X$4:Z11615,2,FALSE)</f>
        <v>#N/A</v>
      </c>
      <c r="E11614" s="408" t="e">
        <f>VLOOKUP(C11614,X$4:Z11615,3,FALSE)</f>
        <v>#N/A</v>
      </c>
      <c r="F11614" s="97"/>
      <c r="G11614" s="97"/>
      <c r="H11614" s="116"/>
      <c r="I11614" s="116"/>
      <c r="J11614" s="97"/>
      <c r="AD11614" s="476"/>
      <c r="AI11614" s="473"/>
    </row>
    <row r="11615" spans="1:35" s="4" customFormat="1" x14ac:dyDescent="0.25">
      <c r="A11615" s="408">
        <f t="shared" si="174"/>
        <v>11613</v>
      </c>
      <c r="B11615" s="231"/>
      <c r="C11615" s="96"/>
      <c r="D11615" s="408" t="e">
        <f>VLOOKUP(C11615,X$4:Z11616,2,FALSE)</f>
        <v>#N/A</v>
      </c>
      <c r="E11615" s="408" t="e">
        <f>VLOOKUP(C11615,X$4:Z11616,3,FALSE)</f>
        <v>#N/A</v>
      </c>
      <c r="F11615" s="97"/>
      <c r="G11615" s="97"/>
      <c r="H11615" s="116"/>
      <c r="I11615" s="116"/>
      <c r="J11615" s="97"/>
      <c r="AD11615" s="476"/>
      <c r="AI11615" s="473"/>
    </row>
    <row r="11616" spans="1:35" s="4" customFormat="1" x14ac:dyDescent="0.25">
      <c r="A11616" s="408">
        <f t="shared" si="174"/>
        <v>11614</v>
      </c>
      <c r="B11616" s="231"/>
      <c r="C11616" s="96"/>
      <c r="D11616" s="408" t="e">
        <f>VLOOKUP(C11616,X$4:Z11617,2,FALSE)</f>
        <v>#N/A</v>
      </c>
      <c r="E11616" s="408" t="e">
        <f>VLOOKUP(C11616,X$4:Z11617,3,FALSE)</f>
        <v>#N/A</v>
      </c>
      <c r="F11616" s="97"/>
      <c r="G11616" s="97"/>
      <c r="H11616" s="116"/>
      <c r="I11616" s="116"/>
      <c r="J11616" s="97"/>
      <c r="AD11616" s="476"/>
      <c r="AI11616" s="473"/>
    </row>
    <row r="11617" spans="1:35" s="4" customFormat="1" x14ac:dyDescent="0.25">
      <c r="A11617" s="408">
        <f t="shared" si="174"/>
        <v>11615</v>
      </c>
      <c r="B11617" s="231"/>
      <c r="C11617" s="96"/>
      <c r="D11617" s="408" t="e">
        <f>VLOOKUP(C11617,X$4:Z11618,2,FALSE)</f>
        <v>#N/A</v>
      </c>
      <c r="E11617" s="408" t="e">
        <f>VLOOKUP(C11617,X$4:Z11618,3,FALSE)</f>
        <v>#N/A</v>
      </c>
      <c r="F11617" s="97"/>
      <c r="G11617" s="97"/>
      <c r="H11617" s="116"/>
      <c r="I11617" s="116"/>
      <c r="J11617" s="97"/>
      <c r="AD11617" s="476"/>
      <c r="AI11617" s="473"/>
    </row>
    <row r="11618" spans="1:35" s="4" customFormat="1" x14ac:dyDescent="0.25">
      <c r="A11618" s="408">
        <f t="shared" si="174"/>
        <v>11616</v>
      </c>
      <c r="B11618" s="231"/>
      <c r="C11618" s="96"/>
      <c r="D11618" s="408" t="e">
        <f>VLOOKUP(C11618,X$4:Z11619,2,FALSE)</f>
        <v>#N/A</v>
      </c>
      <c r="E11618" s="408" t="e">
        <f>VLOOKUP(C11618,X$4:Z11619,3,FALSE)</f>
        <v>#N/A</v>
      </c>
      <c r="F11618" s="97"/>
      <c r="G11618" s="97"/>
      <c r="H11618" s="116"/>
      <c r="I11618" s="116"/>
      <c r="J11618" s="97"/>
      <c r="AD11618" s="476"/>
      <c r="AI11618" s="473"/>
    </row>
    <row r="11619" spans="1:35" s="4" customFormat="1" x14ac:dyDescent="0.25">
      <c r="A11619" s="408">
        <f t="shared" si="174"/>
        <v>11617</v>
      </c>
      <c r="B11619" s="231"/>
      <c r="C11619" s="96"/>
      <c r="D11619" s="408" t="e">
        <f>VLOOKUP(C11619,X$4:Z11620,2,FALSE)</f>
        <v>#N/A</v>
      </c>
      <c r="E11619" s="408" t="e">
        <f>VLOOKUP(C11619,X$4:Z11620,3,FALSE)</f>
        <v>#N/A</v>
      </c>
      <c r="F11619" s="97"/>
      <c r="G11619" s="97"/>
      <c r="H11619" s="116"/>
      <c r="I11619" s="116"/>
      <c r="J11619" s="97"/>
      <c r="AD11619" s="476"/>
      <c r="AI11619" s="473"/>
    </row>
    <row r="11620" spans="1:35" s="4" customFormat="1" x14ac:dyDescent="0.25">
      <c r="A11620" s="408">
        <f t="shared" ref="A11620:A11683" si="175">ROW()-2</f>
        <v>11618</v>
      </c>
      <c r="B11620" s="231"/>
      <c r="C11620" s="96"/>
      <c r="D11620" s="408" t="e">
        <f>VLOOKUP(C11620,X$4:Z11621,2,FALSE)</f>
        <v>#N/A</v>
      </c>
      <c r="E11620" s="408" t="e">
        <f>VLOOKUP(C11620,X$4:Z11621,3,FALSE)</f>
        <v>#N/A</v>
      </c>
      <c r="F11620" s="97"/>
      <c r="G11620" s="97"/>
      <c r="H11620" s="116"/>
      <c r="I11620" s="116"/>
      <c r="J11620" s="97"/>
      <c r="AD11620" s="476"/>
      <c r="AI11620" s="473"/>
    </row>
    <row r="11621" spans="1:35" s="4" customFormat="1" x14ac:dyDescent="0.25">
      <c r="A11621" s="408">
        <f t="shared" si="175"/>
        <v>11619</v>
      </c>
      <c r="B11621" s="231"/>
      <c r="C11621" s="96"/>
      <c r="D11621" s="408" t="e">
        <f>VLOOKUP(C11621,X$4:Z11622,2,FALSE)</f>
        <v>#N/A</v>
      </c>
      <c r="E11621" s="408" t="e">
        <f>VLOOKUP(C11621,X$4:Z11622,3,FALSE)</f>
        <v>#N/A</v>
      </c>
      <c r="F11621" s="97"/>
      <c r="G11621" s="97"/>
      <c r="H11621" s="116"/>
      <c r="I11621" s="116"/>
      <c r="J11621" s="97"/>
      <c r="AD11621" s="476"/>
      <c r="AI11621" s="473"/>
    </row>
    <row r="11622" spans="1:35" s="4" customFormat="1" x14ac:dyDescent="0.25">
      <c r="A11622" s="408">
        <f t="shared" si="175"/>
        <v>11620</v>
      </c>
      <c r="B11622" s="231"/>
      <c r="C11622" s="96"/>
      <c r="D11622" s="408" t="e">
        <f>VLOOKUP(C11622,X$4:Z11623,2,FALSE)</f>
        <v>#N/A</v>
      </c>
      <c r="E11622" s="408" t="e">
        <f>VLOOKUP(C11622,X$4:Z11623,3,FALSE)</f>
        <v>#N/A</v>
      </c>
      <c r="F11622" s="97"/>
      <c r="G11622" s="97"/>
      <c r="H11622" s="116"/>
      <c r="I11622" s="116"/>
      <c r="J11622" s="97"/>
      <c r="AD11622" s="476"/>
      <c r="AI11622" s="473"/>
    </row>
    <row r="11623" spans="1:35" s="4" customFormat="1" x14ac:dyDescent="0.25">
      <c r="A11623" s="408">
        <f t="shared" si="175"/>
        <v>11621</v>
      </c>
      <c r="B11623" s="231"/>
      <c r="C11623" s="96"/>
      <c r="D11623" s="408" t="e">
        <f>VLOOKUP(C11623,X$4:Z11624,2,FALSE)</f>
        <v>#N/A</v>
      </c>
      <c r="E11623" s="408" t="e">
        <f>VLOOKUP(C11623,X$4:Z11624,3,FALSE)</f>
        <v>#N/A</v>
      </c>
      <c r="F11623" s="97"/>
      <c r="G11623" s="97"/>
      <c r="H11623" s="116"/>
      <c r="I11623" s="116"/>
      <c r="J11623" s="97"/>
      <c r="AD11623" s="476"/>
      <c r="AI11623" s="473"/>
    </row>
    <row r="11624" spans="1:35" s="4" customFormat="1" x14ac:dyDescent="0.25">
      <c r="A11624" s="408">
        <f t="shared" si="175"/>
        <v>11622</v>
      </c>
      <c r="B11624" s="231"/>
      <c r="C11624" s="96"/>
      <c r="D11624" s="408" t="e">
        <f>VLOOKUP(C11624,X$4:Z11625,2,FALSE)</f>
        <v>#N/A</v>
      </c>
      <c r="E11624" s="408" t="e">
        <f>VLOOKUP(C11624,X$4:Z11625,3,FALSE)</f>
        <v>#N/A</v>
      </c>
      <c r="F11624" s="97"/>
      <c r="G11624" s="97"/>
      <c r="H11624" s="116"/>
      <c r="I11624" s="116"/>
      <c r="J11624" s="97"/>
      <c r="AD11624" s="476"/>
      <c r="AI11624" s="473"/>
    </row>
    <row r="11625" spans="1:35" s="4" customFormat="1" x14ac:dyDescent="0.25">
      <c r="A11625" s="408">
        <f t="shared" si="175"/>
        <v>11623</v>
      </c>
      <c r="B11625" s="231"/>
      <c r="C11625" s="96"/>
      <c r="D11625" s="408" t="e">
        <f>VLOOKUP(C11625,X$4:Z11626,2,FALSE)</f>
        <v>#N/A</v>
      </c>
      <c r="E11625" s="408" t="e">
        <f>VLOOKUP(C11625,X$4:Z11626,3,FALSE)</f>
        <v>#N/A</v>
      </c>
      <c r="F11625" s="97"/>
      <c r="G11625" s="97"/>
      <c r="H11625" s="116"/>
      <c r="I11625" s="116"/>
      <c r="J11625" s="97"/>
      <c r="AD11625" s="476"/>
      <c r="AI11625" s="473"/>
    </row>
    <row r="11626" spans="1:35" s="4" customFormat="1" x14ac:dyDescent="0.25">
      <c r="A11626" s="408">
        <f t="shared" si="175"/>
        <v>11624</v>
      </c>
      <c r="B11626" s="231"/>
      <c r="C11626" s="96"/>
      <c r="D11626" s="408" t="e">
        <f>VLOOKUP(C11626,X$4:Z11627,2,FALSE)</f>
        <v>#N/A</v>
      </c>
      <c r="E11626" s="408" t="e">
        <f>VLOOKUP(C11626,X$4:Z11627,3,FALSE)</f>
        <v>#N/A</v>
      </c>
      <c r="F11626" s="97"/>
      <c r="G11626" s="97"/>
      <c r="H11626" s="116"/>
      <c r="I11626" s="116"/>
      <c r="J11626" s="97"/>
      <c r="AD11626" s="476"/>
      <c r="AI11626" s="473"/>
    </row>
    <row r="11627" spans="1:35" s="4" customFormat="1" x14ac:dyDescent="0.25">
      <c r="A11627" s="408">
        <f t="shared" si="175"/>
        <v>11625</v>
      </c>
      <c r="B11627" s="231"/>
      <c r="C11627" s="96"/>
      <c r="D11627" s="408" t="e">
        <f>VLOOKUP(C11627,X$4:Z11628,2,FALSE)</f>
        <v>#N/A</v>
      </c>
      <c r="E11627" s="408" t="e">
        <f>VLOOKUP(C11627,X$4:Z11628,3,FALSE)</f>
        <v>#N/A</v>
      </c>
      <c r="F11627" s="97"/>
      <c r="G11627" s="97"/>
      <c r="H11627" s="116"/>
      <c r="I11627" s="116"/>
      <c r="J11627" s="97"/>
      <c r="AD11627" s="476"/>
      <c r="AI11627" s="473"/>
    </row>
    <row r="11628" spans="1:35" s="4" customFormat="1" x14ac:dyDescent="0.25">
      <c r="A11628" s="408">
        <f t="shared" si="175"/>
        <v>11626</v>
      </c>
      <c r="B11628" s="231"/>
      <c r="C11628" s="96"/>
      <c r="D11628" s="408" t="e">
        <f>VLOOKUP(C11628,X$4:Z11629,2,FALSE)</f>
        <v>#N/A</v>
      </c>
      <c r="E11628" s="408" t="e">
        <f>VLOOKUP(C11628,X$4:Z11629,3,FALSE)</f>
        <v>#N/A</v>
      </c>
      <c r="F11628" s="97"/>
      <c r="G11628" s="97"/>
      <c r="H11628" s="116"/>
      <c r="I11628" s="116"/>
      <c r="J11628" s="97"/>
      <c r="AD11628" s="476"/>
      <c r="AI11628" s="473"/>
    </row>
    <row r="11629" spans="1:35" s="4" customFormat="1" x14ac:dyDescent="0.25">
      <c r="A11629" s="408">
        <f t="shared" si="175"/>
        <v>11627</v>
      </c>
      <c r="B11629" s="231"/>
      <c r="C11629" s="96"/>
      <c r="D11629" s="408" t="e">
        <f>VLOOKUP(C11629,X$4:Z11630,2,FALSE)</f>
        <v>#N/A</v>
      </c>
      <c r="E11629" s="408" t="e">
        <f>VLOOKUP(C11629,X$4:Z11630,3,FALSE)</f>
        <v>#N/A</v>
      </c>
      <c r="F11629" s="97"/>
      <c r="G11629" s="97"/>
      <c r="H11629" s="116"/>
      <c r="I11629" s="116"/>
      <c r="J11629" s="97"/>
      <c r="AD11629" s="476"/>
      <c r="AI11629" s="473"/>
    </row>
    <row r="11630" spans="1:35" s="4" customFormat="1" x14ac:dyDescent="0.25">
      <c r="A11630" s="408">
        <f t="shared" si="175"/>
        <v>11628</v>
      </c>
      <c r="B11630" s="231"/>
      <c r="C11630" s="96"/>
      <c r="D11630" s="408" t="e">
        <f>VLOOKUP(C11630,X$4:Z11631,2,FALSE)</f>
        <v>#N/A</v>
      </c>
      <c r="E11630" s="408" t="e">
        <f>VLOOKUP(C11630,X$4:Z11631,3,FALSE)</f>
        <v>#N/A</v>
      </c>
      <c r="F11630" s="97"/>
      <c r="G11630" s="97"/>
      <c r="H11630" s="116"/>
      <c r="I11630" s="116"/>
      <c r="J11630" s="97"/>
      <c r="AD11630" s="476"/>
      <c r="AI11630" s="473"/>
    </row>
    <row r="11631" spans="1:35" s="4" customFormat="1" x14ac:dyDescent="0.25">
      <c r="A11631" s="408">
        <f t="shared" si="175"/>
        <v>11629</v>
      </c>
      <c r="B11631" s="231"/>
      <c r="C11631" s="96"/>
      <c r="D11631" s="408" t="e">
        <f>VLOOKUP(C11631,X$4:Z11632,2,FALSE)</f>
        <v>#N/A</v>
      </c>
      <c r="E11631" s="408" t="e">
        <f>VLOOKUP(C11631,X$4:Z11632,3,FALSE)</f>
        <v>#N/A</v>
      </c>
      <c r="F11631" s="97"/>
      <c r="G11631" s="97"/>
      <c r="H11631" s="116"/>
      <c r="I11631" s="116"/>
      <c r="J11631" s="97"/>
      <c r="AD11631" s="476"/>
      <c r="AI11631" s="473"/>
    </row>
    <row r="11632" spans="1:35" s="4" customFormat="1" x14ac:dyDescent="0.25">
      <c r="A11632" s="408">
        <f t="shared" si="175"/>
        <v>11630</v>
      </c>
      <c r="B11632" s="231"/>
      <c r="C11632" s="96"/>
      <c r="D11632" s="408" t="e">
        <f>VLOOKUP(C11632,X$4:Z11633,2,FALSE)</f>
        <v>#N/A</v>
      </c>
      <c r="E11632" s="408" t="e">
        <f>VLOOKUP(C11632,X$4:Z11633,3,FALSE)</f>
        <v>#N/A</v>
      </c>
      <c r="F11632" s="97"/>
      <c r="G11632" s="97"/>
      <c r="H11632" s="116"/>
      <c r="I11632" s="116"/>
      <c r="J11632" s="97"/>
      <c r="AD11632" s="476"/>
      <c r="AI11632" s="473"/>
    </row>
    <row r="11633" spans="1:35" s="4" customFormat="1" x14ac:dyDescent="0.25">
      <c r="A11633" s="408">
        <f t="shared" si="175"/>
        <v>11631</v>
      </c>
      <c r="B11633" s="231"/>
      <c r="C11633" s="96"/>
      <c r="D11633" s="408" t="e">
        <f>VLOOKUP(C11633,X$4:Z11634,2,FALSE)</f>
        <v>#N/A</v>
      </c>
      <c r="E11633" s="408" t="e">
        <f>VLOOKUP(C11633,X$4:Z11634,3,FALSE)</f>
        <v>#N/A</v>
      </c>
      <c r="F11633" s="97"/>
      <c r="G11633" s="97"/>
      <c r="H11633" s="116"/>
      <c r="I11633" s="116"/>
      <c r="J11633" s="97"/>
      <c r="AD11633" s="476"/>
      <c r="AI11633" s="473"/>
    </row>
    <row r="11634" spans="1:35" s="4" customFormat="1" x14ac:dyDescent="0.25">
      <c r="A11634" s="408">
        <f t="shared" si="175"/>
        <v>11632</v>
      </c>
      <c r="B11634" s="231"/>
      <c r="C11634" s="96"/>
      <c r="D11634" s="408" t="e">
        <f>VLOOKUP(C11634,X$4:Z11635,2,FALSE)</f>
        <v>#N/A</v>
      </c>
      <c r="E11634" s="408" t="e">
        <f>VLOOKUP(C11634,X$4:Z11635,3,FALSE)</f>
        <v>#N/A</v>
      </c>
      <c r="F11634" s="97"/>
      <c r="G11634" s="97"/>
      <c r="H11634" s="116"/>
      <c r="I11634" s="116"/>
      <c r="J11634" s="97"/>
      <c r="AD11634" s="476"/>
      <c r="AI11634" s="473"/>
    </row>
    <row r="11635" spans="1:35" s="4" customFormat="1" x14ac:dyDescent="0.25">
      <c r="A11635" s="408">
        <f t="shared" si="175"/>
        <v>11633</v>
      </c>
      <c r="B11635" s="231"/>
      <c r="C11635" s="96"/>
      <c r="D11635" s="408" t="e">
        <f>VLOOKUP(C11635,X$4:Z11636,2,FALSE)</f>
        <v>#N/A</v>
      </c>
      <c r="E11635" s="408" t="e">
        <f>VLOOKUP(C11635,X$4:Z11636,3,FALSE)</f>
        <v>#N/A</v>
      </c>
      <c r="F11635" s="97"/>
      <c r="G11635" s="97"/>
      <c r="H11635" s="116"/>
      <c r="I11635" s="116"/>
      <c r="J11635" s="97"/>
      <c r="AD11635" s="476"/>
      <c r="AI11635" s="473"/>
    </row>
    <row r="11636" spans="1:35" s="4" customFormat="1" x14ac:dyDescent="0.25">
      <c r="A11636" s="408">
        <f t="shared" si="175"/>
        <v>11634</v>
      </c>
      <c r="B11636" s="231"/>
      <c r="C11636" s="96"/>
      <c r="D11636" s="408" t="e">
        <f>VLOOKUP(C11636,X$4:Z11637,2,FALSE)</f>
        <v>#N/A</v>
      </c>
      <c r="E11636" s="408" t="e">
        <f>VLOOKUP(C11636,X$4:Z11637,3,FALSE)</f>
        <v>#N/A</v>
      </c>
      <c r="F11636" s="97"/>
      <c r="G11636" s="97"/>
      <c r="H11636" s="116"/>
      <c r="I11636" s="116"/>
      <c r="J11636" s="97"/>
      <c r="AD11636" s="476"/>
      <c r="AI11636" s="473"/>
    </row>
    <row r="11637" spans="1:35" s="4" customFormat="1" x14ac:dyDescent="0.25">
      <c r="A11637" s="408">
        <f t="shared" si="175"/>
        <v>11635</v>
      </c>
      <c r="B11637" s="231"/>
      <c r="C11637" s="96"/>
      <c r="D11637" s="408" t="e">
        <f>VLOOKUP(C11637,X$4:Z11638,2,FALSE)</f>
        <v>#N/A</v>
      </c>
      <c r="E11637" s="408" t="e">
        <f>VLOOKUP(C11637,X$4:Z11638,3,FALSE)</f>
        <v>#N/A</v>
      </c>
      <c r="F11637" s="97"/>
      <c r="G11637" s="97"/>
      <c r="H11637" s="116"/>
      <c r="I11637" s="116"/>
      <c r="J11637" s="97"/>
      <c r="AD11637" s="476"/>
      <c r="AI11637" s="473"/>
    </row>
    <row r="11638" spans="1:35" s="4" customFormat="1" x14ac:dyDescent="0.25">
      <c r="A11638" s="408">
        <f t="shared" si="175"/>
        <v>11636</v>
      </c>
      <c r="B11638" s="231"/>
      <c r="C11638" s="96"/>
      <c r="D11638" s="408" t="e">
        <f>VLOOKUP(C11638,X$4:Z11639,2,FALSE)</f>
        <v>#N/A</v>
      </c>
      <c r="E11638" s="408" t="e">
        <f>VLOOKUP(C11638,X$4:Z11639,3,FALSE)</f>
        <v>#N/A</v>
      </c>
      <c r="F11638" s="97"/>
      <c r="G11638" s="97"/>
      <c r="H11638" s="116"/>
      <c r="I11638" s="116"/>
      <c r="J11638" s="97"/>
      <c r="AD11638" s="476"/>
      <c r="AI11638" s="473"/>
    </row>
    <row r="11639" spans="1:35" s="4" customFormat="1" x14ac:dyDescent="0.25">
      <c r="A11639" s="408">
        <f t="shared" si="175"/>
        <v>11637</v>
      </c>
      <c r="B11639" s="231"/>
      <c r="C11639" s="96"/>
      <c r="D11639" s="408" t="e">
        <f>VLOOKUP(C11639,X$4:Z11640,2,FALSE)</f>
        <v>#N/A</v>
      </c>
      <c r="E11639" s="408" t="e">
        <f>VLOOKUP(C11639,X$4:Z11640,3,FALSE)</f>
        <v>#N/A</v>
      </c>
      <c r="F11639" s="97"/>
      <c r="G11639" s="97"/>
      <c r="H11639" s="116"/>
      <c r="I11639" s="116"/>
      <c r="J11639" s="97"/>
      <c r="AD11639" s="476"/>
      <c r="AI11639" s="473"/>
    </row>
    <row r="11640" spans="1:35" s="4" customFormat="1" x14ac:dyDescent="0.25">
      <c r="A11640" s="408">
        <f t="shared" si="175"/>
        <v>11638</v>
      </c>
      <c r="B11640" s="231"/>
      <c r="C11640" s="96"/>
      <c r="D11640" s="408" t="e">
        <f>VLOOKUP(C11640,X$4:Z11641,2,FALSE)</f>
        <v>#N/A</v>
      </c>
      <c r="E11640" s="408" t="e">
        <f>VLOOKUP(C11640,X$4:Z11641,3,FALSE)</f>
        <v>#N/A</v>
      </c>
      <c r="F11640" s="97"/>
      <c r="G11640" s="97"/>
      <c r="H11640" s="116"/>
      <c r="I11640" s="116"/>
      <c r="J11640" s="97"/>
      <c r="AD11640" s="476"/>
      <c r="AI11640" s="473"/>
    </row>
    <row r="11641" spans="1:35" s="4" customFormat="1" x14ac:dyDescent="0.25">
      <c r="A11641" s="408">
        <f t="shared" si="175"/>
        <v>11639</v>
      </c>
      <c r="B11641" s="231"/>
      <c r="C11641" s="96"/>
      <c r="D11641" s="408" t="e">
        <f>VLOOKUP(C11641,X$4:Z11642,2,FALSE)</f>
        <v>#N/A</v>
      </c>
      <c r="E11641" s="408" t="e">
        <f>VLOOKUP(C11641,X$4:Z11642,3,FALSE)</f>
        <v>#N/A</v>
      </c>
      <c r="F11641" s="97"/>
      <c r="G11641" s="97"/>
      <c r="H11641" s="116"/>
      <c r="I11641" s="116"/>
      <c r="J11641" s="97"/>
      <c r="AD11641" s="476"/>
      <c r="AI11641" s="473"/>
    </row>
    <row r="11642" spans="1:35" s="4" customFormat="1" x14ac:dyDescent="0.25">
      <c r="A11642" s="408">
        <f t="shared" si="175"/>
        <v>11640</v>
      </c>
      <c r="B11642" s="231"/>
      <c r="C11642" s="96"/>
      <c r="D11642" s="408" t="e">
        <f>VLOOKUP(C11642,X$4:Z11643,2,FALSE)</f>
        <v>#N/A</v>
      </c>
      <c r="E11642" s="408" t="e">
        <f>VLOOKUP(C11642,X$4:Z11643,3,FALSE)</f>
        <v>#N/A</v>
      </c>
      <c r="F11642" s="97"/>
      <c r="G11642" s="97"/>
      <c r="H11642" s="116"/>
      <c r="I11642" s="116"/>
      <c r="J11642" s="97"/>
      <c r="AD11642" s="476"/>
      <c r="AI11642" s="473"/>
    </row>
    <row r="11643" spans="1:35" s="4" customFormat="1" x14ac:dyDescent="0.25">
      <c r="A11643" s="408">
        <f t="shared" si="175"/>
        <v>11641</v>
      </c>
      <c r="B11643" s="231"/>
      <c r="C11643" s="96"/>
      <c r="D11643" s="408" t="e">
        <f>VLOOKUP(C11643,X$4:Z11644,2,FALSE)</f>
        <v>#N/A</v>
      </c>
      <c r="E11643" s="408" t="e">
        <f>VLOOKUP(C11643,X$4:Z11644,3,FALSE)</f>
        <v>#N/A</v>
      </c>
      <c r="F11643" s="97"/>
      <c r="G11643" s="97"/>
      <c r="H11643" s="116"/>
      <c r="I11643" s="116"/>
      <c r="J11643" s="97"/>
      <c r="AD11643" s="476"/>
      <c r="AI11643" s="473"/>
    </row>
    <row r="11644" spans="1:35" s="4" customFormat="1" x14ac:dyDescent="0.25">
      <c r="A11644" s="408">
        <f t="shared" si="175"/>
        <v>11642</v>
      </c>
      <c r="B11644" s="231"/>
      <c r="C11644" s="96"/>
      <c r="D11644" s="408" t="e">
        <f>VLOOKUP(C11644,X$4:Z11645,2,FALSE)</f>
        <v>#N/A</v>
      </c>
      <c r="E11644" s="408" t="e">
        <f>VLOOKUP(C11644,X$4:Z11645,3,FALSE)</f>
        <v>#N/A</v>
      </c>
      <c r="F11644" s="97"/>
      <c r="G11644" s="97"/>
      <c r="H11644" s="116"/>
      <c r="I11644" s="116"/>
      <c r="J11644" s="97"/>
      <c r="AD11644" s="476"/>
      <c r="AI11644" s="473"/>
    </row>
    <row r="11645" spans="1:35" s="4" customFormat="1" x14ac:dyDescent="0.25">
      <c r="A11645" s="408">
        <f t="shared" si="175"/>
        <v>11643</v>
      </c>
      <c r="B11645" s="231"/>
      <c r="C11645" s="96"/>
      <c r="D11645" s="408" t="e">
        <f>VLOOKUP(C11645,X$4:Z11646,2,FALSE)</f>
        <v>#N/A</v>
      </c>
      <c r="E11645" s="408" t="e">
        <f>VLOOKUP(C11645,X$4:Z11646,3,FALSE)</f>
        <v>#N/A</v>
      </c>
      <c r="F11645" s="97"/>
      <c r="G11645" s="97"/>
      <c r="H11645" s="116"/>
      <c r="I11645" s="116"/>
      <c r="J11645" s="97"/>
      <c r="AD11645" s="476"/>
      <c r="AI11645" s="473"/>
    </row>
    <row r="11646" spans="1:35" s="4" customFormat="1" x14ac:dyDescent="0.25">
      <c r="A11646" s="408">
        <f t="shared" si="175"/>
        <v>11644</v>
      </c>
      <c r="B11646" s="231"/>
      <c r="C11646" s="96"/>
      <c r="D11646" s="408" t="e">
        <f>VLOOKUP(C11646,X$4:Z11647,2,FALSE)</f>
        <v>#N/A</v>
      </c>
      <c r="E11646" s="408" t="e">
        <f>VLOOKUP(C11646,X$4:Z11647,3,FALSE)</f>
        <v>#N/A</v>
      </c>
      <c r="F11646" s="97"/>
      <c r="G11646" s="97"/>
      <c r="H11646" s="116"/>
      <c r="I11646" s="116"/>
      <c r="J11646" s="97"/>
      <c r="AD11646" s="476"/>
      <c r="AI11646" s="473"/>
    </row>
    <row r="11647" spans="1:35" s="4" customFormat="1" x14ac:dyDescent="0.25">
      <c r="A11647" s="408">
        <f t="shared" si="175"/>
        <v>11645</v>
      </c>
      <c r="B11647" s="231"/>
      <c r="C11647" s="96"/>
      <c r="D11647" s="408" t="e">
        <f>VLOOKUP(C11647,X$4:Z11648,2,FALSE)</f>
        <v>#N/A</v>
      </c>
      <c r="E11647" s="408" t="e">
        <f>VLOOKUP(C11647,X$4:Z11648,3,FALSE)</f>
        <v>#N/A</v>
      </c>
      <c r="F11647" s="97"/>
      <c r="G11647" s="97"/>
      <c r="H11647" s="116"/>
      <c r="I11647" s="116"/>
      <c r="J11647" s="97"/>
      <c r="AD11647" s="476"/>
      <c r="AI11647" s="473"/>
    </row>
    <row r="11648" spans="1:35" s="4" customFormat="1" x14ac:dyDescent="0.25">
      <c r="A11648" s="408">
        <f t="shared" si="175"/>
        <v>11646</v>
      </c>
      <c r="B11648" s="231"/>
      <c r="C11648" s="96"/>
      <c r="D11648" s="408" t="e">
        <f>VLOOKUP(C11648,X$4:Z11649,2,FALSE)</f>
        <v>#N/A</v>
      </c>
      <c r="E11648" s="408" t="e">
        <f>VLOOKUP(C11648,X$4:Z11649,3,FALSE)</f>
        <v>#N/A</v>
      </c>
      <c r="F11648" s="97"/>
      <c r="G11648" s="97"/>
      <c r="H11648" s="116"/>
      <c r="I11648" s="116"/>
      <c r="J11648" s="97"/>
      <c r="AD11648" s="476"/>
      <c r="AI11648" s="473"/>
    </row>
    <row r="11649" spans="1:35" s="4" customFormat="1" x14ac:dyDescent="0.25">
      <c r="A11649" s="408">
        <f t="shared" si="175"/>
        <v>11647</v>
      </c>
      <c r="B11649" s="231"/>
      <c r="C11649" s="96"/>
      <c r="D11649" s="408" t="e">
        <f>VLOOKUP(C11649,X$4:Z11650,2,FALSE)</f>
        <v>#N/A</v>
      </c>
      <c r="E11649" s="408" t="e">
        <f>VLOOKUP(C11649,X$4:Z11650,3,FALSE)</f>
        <v>#N/A</v>
      </c>
      <c r="F11649" s="97"/>
      <c r="G11649" s="97"/>
      <c r="H11649" s="116"/>
      <c r="I11649" s="116"/>
      <c r="J11649" s="97"/>
      <c r="AD11649" s="476"/>
      <c r="AI11649" s="473"/>
    </row>
    <row r="11650" spans="1:35" s="4" customFormat="1" x14ac:dyDescent="0.25">
      <c r="A11650" s="408">
        <f t="shared" si="175"/>
        <v>11648</v>
      </c>
      <c r="B11650" s="231"/>
      <c r="C11650" s="96"/>
      <c r="D11650" s="408" t="e">
        <f>VLOOKUP(C11650,X$4:Z11651,2,FALSE)</f>
        <v>#N/A</v>
      </c>
      <c r="E11650" s="408" t="e">
        <f>VLOOKUP(C11650,X$4:Z11651,3,FALSE)</f>
        <v>#N/A</v>
      </c>
      <c r="F11650" s="97"/>
      <c r="G11650" s="97"/>
      <c r="H11650" s="116"/>
      <c r="I11650" s="116"/>
      <c r="J11650" s="97"/>
      <c r="AD11650" s="476"/>
      <c r="AI11650" s="473"/>
    </row>
    <row r="11651" spans="1:35" s="4" customFormat="1" x14ac:dyDescent="0.25">
      <c r="A11651" s="408">
        <f t="shared" si="175"/>
        <v>11649</v>
      </c>
      <c r="B11651" s="231"/>
      <c r="C11651" s="96"/>
      <c r="D11651" s="408" t="e">
        <f>VLOOKUP(C11651,X$4:Z11652,2,FALSE)</f>
        <v>#N/A</v>
      </c>
      <c r="E11651" s="408" t="e">
        <f>VLOOKUP(C11651,X$4:Z11652,3,FALSE)</f>
        <v>#N/A</v>
      </c>
      <c r="F11651" s="97"/>
      <c r="G11651" s="97"/>
      <c r="H11651" s="116"/>
      <c r="I11651" s="116"/>
      <c r="J11651" s="97"/>
      <c r="AD11651" s="476"/>
      <c r="AI11651" s="473"/>
    </row>
    <row r="11652" spans="1:35" s="4" customFormat="1" x14ac:dyDescent="0.25">
      <c r="A11652" s="408">
        <f t="shared" si="175"/>
        <v>11650</v>
      </c>
      <c r="B11652" s="231"/>
      <c r="C11652" s="96"/>
      <c r="D11652" s="408" t="e">
        <f>VLOOKUP(C11652,X$4:Z11653,2,FALSE)</f>
        <v>#N/A</v>
      </c>
      <c r="E11652" s="408" t="e">
        <f>VLOOKUP(C11652,X$4:Z11653,3,FALSE)</f>
        <v>#N/A</v>
      </c>
      <c r="F11652" s="97"/>
      <c r="G11652" s="97"/>
      <c r="H11652" s="116"/>
      <c r="I11652" s="116"/>
      <c r="J11652" s="97"/>
      <c r="AD11652" s="476"/>
      <c r="AI11652" s="473"/>
    </row>
    <row r="11653" spans="1:35" s="4" customFormat="1" x14ac:dyDescent="0.25">
      <c r="A11653" s="408">
        <f t="shared" si="175"/>
        <v>11651</v>
      </c>
      <c r="B11653" s="231"/>
      <c r="C11653" s="96"/>
      <c r="D11653" s="408" t="e">
        <f>VLOOKUP(C11653,X$4:Z11654,2,FALSE)</f>
        <v>#N/A</v>
      </c>
      <c r="E11653" s="408" t="e">
        <f>VLOOKUP(C11653,X$4:Z11654,3,FALSE)</f>
        <v>#N/A</v>
      </c>
      <c r="F11653" s="97"/>
      <c r="G11653" s="97"/>
      <c r="H11653" s="116"/>
      <c r="I11653" s="116"/>
      <c r="J11653" s="97"/>
      <c r="AD11653" s="476"/>
      <c r="AI11653" s="473"/>
    </row>
    <row r="11654" spans="1:35" s="4" customFormat="1" x14ac:dyDescent="0.25">
      <c r="A11654" s="408">
        <f t="shared" si="175"/>
        <v>11652</v>
      </c>
      <c r="B11654" s="231"/>
      <c r="C11654" s="96"/>
      <c r="D11654" s="408" t="e">
        <f>VLOOKUP(C11654,X$4:Z11655,2,FALSE)</f>
        <v>#N/A</v>
      </c>
      <c r="E11654" s="408" t="e">
        <f>VLOOKUP(C11654,X$4:Z11655,3,FALSE)</f>
        <v>#N/A</v>
      </c>
      <c r="F11654" s="97"/>
      <c r="G11654" s="97"/>
      <c r="H11654" s="116"/>
      <c r="I11654" s="116"/>
      <c r="J11654" s="97"/>
      <c r="AD11654" s="476"/>
      <c r="AI11654" s="473"/>
    </row>
    <row r="11655" spans="1:35" s="4" customFormat="1" x14ac:dyDescent="0.25">
      <c r="A11655" s="408">
        <f t="shared" si="175"/>
        <v>11653</v>
      </c>
      <c r="B11655" s="231"/>
      <c r="C11655" s="96"/>
      <c r="D11655" s="408" t="e">
        <f>VLOOKUP(C11655,X$4:Z11656,2,FALSE)</f>
        <v>#N/A</v>
      </c>
      <c r="E11655" s="408" t="e">
        <f>VLOOKUP(C11655,X$4:Z11656,3,FALSE)</f>
        <v>#N/A</v>
      </c>
      <c r="F11655" s="97"/>
      <c r="G11655" s="97"/>
      <c r="H11655" s="116"/>
      <c r="I11655" s="116"/>
      <c r="J11655" s="97"/>
      <c r="AD11655" s="476"/>
      <c r="AI11655" s="473"/>
    </row>
    <row r="11656" spans="1:35" s="4" customFormat="1" x14ac:dyDescent="0.25">
      <c r="A11656" s="408">
        <f t="shared" si="175"/>
        <v>11654</v>
      </c>
      <c r="B11656" s="231"/>
      <c r="C11656" s="96"/>
      <c r="D11656" s="408" t="e">
        <f>VLOOKUP(C11656,X$4:Z11657,2,FALSE)</f>
        <v>#N/A</v>
      </c>
      <c r="E11656" s="408" t="e">
        <f>VLOOKUP(C11656,X$4:Z11657,3,FALSE)</f>
        <v>#N/A</v>
      </c>
      <c r="F11656" s="97"/>
      <c r="G11656" s="97"/>
      <c r="H11656" s="116"/>
      <c r="I11656" s="116"/>
      <c r="J11656" s="97"/>
      <c r="AD11656" s="476"/>
      <c r="AI11656" s="473"/>
    </row>
    <row r="11657" spans="1:35" s="4" customFormat="1" x14ac:dyDescent="0.25">
      <c r="A11657" s="408">
        <f t="shared" si="175"/>
        <v>11655</v>
      </c>
      <c r="B11657" s="231"/>
      <c r="C11657" s="96"/>
      <c r="D11657" s="408" t="e">
        <f>VLOOKUP(C11657,X$4:Z11658,2,FALSE)</f>
        <v>#N/A</v>
      </c>
      <c r="E11657" s="408" t="e">
        <f>VLOOKUP(C11657,X$4:Z11658,3,FALSE)</f>
        <v>#N/A</v>
      </c>
      <c r="F11657" s="97"/>
      <c r="G11657" s="97"/>
      <c r="H11657" s="116"/>
      <c r="I11657" s="116"/>
      <c r="J11657" s="97"/>
      <c r="AD11657" s="476"/>
      <c r="AI11657" s="473"/>
    </row>
    <row r="11658" spans="1:35" s="4" customFormat="1" x14ac:dyDescent="0.25">
      <c r="A11658" s="408">
        <f t="shared" si="175"/>
        <v>11656</v>
      </c>
      <c r="B11658" s="231"/>
      <c r="C11658" s="96"/>
      <c r="D11658" s="408" t="e">
        <f>VLOOKUP(C11658,X$4:Z11659,2,FALSE)</f>
        <v>#N/A</v>
      </c>
      <c r="E11658" s="408" t="e">
        <f>VLOOKUP(C11658,X$4:Z11659,3,FALSE)</f>
        <v>#N/A</v>
      </c>
      <c r="F11658" s="97"/>
      <c r="G11658" s="97"/>
      <c r="H11658" s="116"/>
      <c r="I11658" s="116"/>
      <c r="J11658" s="97"/>
      <c r="AD11658" s="476"/>
      <c r="AI11658" s="473"/>
    </row>
    <row r="11659" spans="1:35" s="4" customFormat="1" x14ac:dyDescent="0.25">
      <c r="A11659" s="408">
        <f t="shared" si="175"/>
        <v>11657</v>
      </c>
      <c r="B11659" s="231"/>
      <c r="C11659" s="96"/>
      <c r="D11659" s="408" t="e">
        <f>VLOOKUP(C11659,X$4:Z11660,2,FALSE)</f>
        <v>#N/A</v>
      </c>
      <c r="E11659" s="408" t="e">
        <f>VLOOKUP(C11659,X$4:Z11660,3,FALSE)</f>
        <v>#N/A</v>
      </c>
      <c r="F11659" s="97"/>
      <c r="G11659" s="97"/>
      <c r="H11659" s="116"/>
      <c r="I11659" s="116"/>
      <c r="J11659" s="97"/>
      <c r="AD11659" s="476"/>
      <c r="AI11659" s="473"/>
    </row>
    <row r="11660" spans="1:35" s="4" customFormat="1" x14ac:dyDescent="0.25">
      <c r="A11660" s="408">
        <f t="shared" si="175"/>
        <v>11658</v>
      </c>
      <c r="B11660" s="231"/>
      <c r="C11660" s="96"/>
      <c r="D11660" s="408" t="e">
        <f>VLOOKUP(C11660,X$4:Z11661,2,FALSE)</f>
        <v>#N/A</v>
      </c>
      <c r="E11660" s="408" t="e">
        <f>VLOOKUP(C11660,X$4:Z11661,3,FALSE)</f>
        <v>#N/A</v>
      </c>
      <c r="F11660" s="97"/>
      <c r="G11660" s="97"/>
      <c r="H11660" s="116"/>
      <c r="I11660" s="116"/>
      <c r="J11660" s="97"/>
      <c r="AD11660" s="476"/>
      <c r="AI11660" s="473"/>
    </row>
    <row r="11661" spans="1:35" s="4" customFormat="1" x14ac:dyDescent="0.25">
      <c r="A11661" s="408">
        <f t="shared" si="175"/>
        <v>11659</v>
      </c>
      <c r="B11661" s="231"/>
      <c r="C11661" s="96"/>
      <c r="D11661" s="408" t="e">
        <f>VLOOKUP(C11661,X$4:Z11662,2,FALSE)</f>
        <v>#N/A</v>
      </c>
      <c r="E11661" s="408" t="e">
        <f>VLOOKUP(C11661,X$4:Z11662,3,FALSE)</f>
        <v>#N/A</v>
      </c>
      <c r="F11661" s="97"/>
      <c r="G11661" s="97"/>
      <c r="H11661" s="116"/>
      <c r="I11661" s="116"/>
      <c r="J11661" s="97"/>
      <c r="AD11661" s="476"/>
      <c r="AI11661" s="473"/>
    </row>
    <row r="11662" spans="1:35" s="4" customFormat="1" x14ac:dyDescent="0.25">
      <c r="A11662" s="408">
        <f t="shared" si="175"/>
        <v>11660</v>
      </c>
      <c r="B11662" s="231"/>
      <c r="C11662" s="96"/>
      <c r="D11662" s="408" t="e">
        <f>VLOOKUP(C11662,X$4:Z11663,2,FALSE)</f>
        <v>#N/A</v>
      </c>
      <c r="E11662" s="408" t="e">
        <f>VLOOKUP(C11662,X$4:Z11663,3,FALSE)</f>
        <v>#N/A</v>
      </c>
      <c r="F11662" s="97"/>
      <c r="G11662" s="97"/>
      <c r="H11662" s="116"/>
      <c r="I11662" s="116"/>
      <c r="J11662" s="97"/>
      <c r="AD11662" s="476"/>
      <c r="AI11662" s="473"/>
    </row>
    <row r="11663" spans="1:35" s="4" customFormat="1" x14ac:dyDescent="0.25">
      <c r="A11663" s="408">
        <f t="shared" si="175"/>
        <v>11661</v>
      </c>
      <c r="B11663" s="231"/>
      <c r="C11663" s="96"/>
      <c r="D11663" s="408" t="e">
        <f>VLOOKUP(C11663,X$4:Z11664,2,FALSE)</f>
        <v>#N/A</v>
      </c>
      <c r="E11663" s="408" t="e">
        <f>VLOOKUP(C11663,X$4:Z11664,3,FALSE)</f>
        <v>#N/A</v>
      </c>
      <c r="F11663" s="97"/>
      <c r="G11663" s="97"/>
      <c r="H11663" s="116"/>
      <c r="I11663" s="116"/>
      <c r="J11663" s="97"/>
      <c r="AD11663" s="476"/>
      <c r="AI11663" s="473"/>
    </row>
    <row r="11664" spans="1:35" s="4" customFormat="1" x14ac:dyDescent="0.25">
      <c r="A11664" s="408">
        <f t="shared" si="175"/>
        <v>11662</v>
      </c>
      <c r="B11664" s="231"/>
      <c r="C11664" s="96"/>
      <c r="D11664" s="408" t="e">
        <f>VLOOKUP(C11664,X$4:Z11665,2,FALSE)</f>
        <v>#N/A</v>
      </c>
      <c r="E11664" s="408" t="e">
        <f>VLOOKUP(C11664,X$4:Z11665,3,FALSE)</f>
        <v>#N/A</v>
      </c>
      <c r="F11664" s="97"/>
      <c r="G11664" s="97"/>
      <c r="H11664" s="116"/>
      <c r="I11664" s="116"/>
      <c r="J11664" s="97"/>
      <c r="AD11664" s="476"/>
      <c r="AI11664" s="473"/>
    </row>
    <row r="11665" spans="1:35" s="4" customFormat="1" x14ac:dyDescent="0.25">
      <c r="A11665" s="408">
        <f t="shared" si="175"/>
        <v>11663</v>
      </c>
      <c r="B11665" s="231"/>
      <c r="C11665" s="96"/>
      <c r="D11665" s="408" t="e">
        <f>VLOOKUP(C11665,X$4:Z11666,2,FALSE)</f>
        <v>#N/A</v>
      </c>
      <c r="E11665" s="408" t="e">
        <f>VLOOKUP(C11665,X$4:Z11666,3,FALSE)</f>
        <v>#N/A</v>
      </c>
      <c r="F11665" s="97"/>
      <c r="G11665" s="97"/>
      <c r="H11665" s="116"/>
      <c r="I11665" s="116"/>
      <c r="J11665" s="97"/>
      <c r="AD11665" s="476"/>
      <c r="AI11665" s="473"/>
    </row>
    <row r="11666" spans="1:35" s="4" customFormat="1" x14ac:dyDescent="0.25">
      <c r="A11666" s="408">
        <f t="shared" si="175"/>
        <v>11664</v>
      </c>
      <c r="B11666" s="231"/>
      <c r="C11666" s="96"/>
      <c r="D11666" s="408" t="e">
        <f>VLOOKUP(C11666,X$4:Z11667,2,FALSE)</f>
        <v>#N/A</v>
      </c>
      <c r="E11666" s="408" t="e">
        <f>VLOOKUP(C11666,X$4:Z11667,3,FALSE)</f>
        <v>#N/A</v>
      </c>
      <c r="F11666" s="97"/>
      <c r="G11666" s="97"/>
      <c r="H11666" s="116"/>
      <c r="I11666" s="116"/>
      <c r="J11666" s="97"/>
      <c r="AD11666" s="476"/>
      <c r="AI11666" s="473"/>
    </row>
    <row r="11667" spans="1:35" s="4" customFormat="1" x14ac:dyDescent="0.25">
      <c r="A11667" s="408">
        <f t="shared" si="175"/>
        <v>11665</v>
      </c>
      <c r="B11667" s="231"/>
      <c r="C11667" s="96"/>
      <c r="D11667" s="408" t="e">
        <f>VLOOKUP(C11667,X$4:Z11668,2,FALSE)</f>
        <v>#N/A</v>
      </c>
      <c r="E11667" s="408" t="e">
        <f>VLOOKUP(C11667,X$4:Z11668,3,FALSE)</f>
        <v>#N/A</v>
      </c>
      <c r="F11667" s="97"/>
      <c r="G11667" s="97"/>
      <c r="H11667" s="116"/>
      <c r="I11667" s="116"/>
      <c r="J11667" s="97"/>
      <c r="AD11667" s="476"/>
      <c r="AI11667" s="473"/>
    </row>
    <row r="11668" spans="1:35" s="4" customFormat="1" x14ac:dyDescent="0.25">
      <c r="A11668" s="408">
        <f t="shared" si="175"/>
        <v>11666</v>
      </c>
      <c r="B11668" s="231"/>
      <c r="C11668" s="96"/>
      <c r="D11668" s="408" t="e">
        <f>VLOOKUP(C11668,X$4:Z11669,2,FALSE)</f>
        <v>#N/A</v>
      </c>
      <c r="E11668" s="408" t="e">
        <f>VLOOKUP(C11668,X$4:Z11669,3,FALSE)</f>
        <v>#N/A</v>
      </c>
      <c r="F11668" s="97"/>
      <c r="G11668" s="97"/>
      <c r="H11668" s="116"/>
      <c r="I11668" s="116"/>
      <c r="J11668" s="97"/>
      <c r="AD11668" s="476"/>
      <c r="AI11668" s="473"/>
    </row>
    <row r="11669" spans="1:35" s="4" customFormat="1" x14ac:dyDescent="0.25">
      <c r="A11669" s="408">
        <f t="shared" si="175"/>
        <v>11667</v>
      </c>
      <c r="B11669" s="231"/>
      <c r="C11669" s="96"/>
      <c r="D11669" s="408" t="e">
        <f>VLOOKUP(C11669,X$4:Z11670,2,FALSE)</f>
        <v>#N/A</v>
      </c>
      <c r="E11669" s="408" t="e">
        <f>VLOOKUP(C11669,X$4:Z11670,3,FALSE)</f>
        <v>#N/A</v>
      </c>
      <c r="F11669" s="97"/>
      <c r="G11669" s="97"/>
      <c r="H11669" s="116"/>
      <c r="I11669" s="116"/>
      <c r="J11669" s="97"/>
      <c r="AD11669" s="476"/>
      <c r="AI11669" s="473"/>
    </row>
    <row r="11670" spans="1:35" s="4" customFormat="1" x14ac:dyDescent="0.25">
      <c r="A11670" s="408">
        <f t="shared" si="175"/>
        <v>11668</v>
      </c>
      <c r="B11670" s="231"/>
      <c r="C11670" s="96"/>
      <c r="D11670" s="408" t="e">
        <f>VLOOKUP(C11670,X$4:Z11671,2,FALSE)</f>
        <v>#N/A</v>
      </c>
      <c r="E11670" s="408" t="e">
        <f>VLOOKUP(C11670,X$4:Z11671,3,FALSE)</f>
        <v>#N/A</v>
      </c>
      <c r="F11670" s="97"/>
      <c r="G11670" s="97"/>
      <c r="H11670" s="116"/>
      <c r="I11670" s="116"/>
      <c r="J11670" s="97"/>
      <c r="AD11670" s="476"/>
      <c r="AI11670" s="473"/>
    </row>
    <row r="11671" spans="1:35" s="4" customFormat="1" x14ac:dyDescent="0.25">
      <c r="A11671" s="408">
        <f t="shared" si="175"/>
        <v>11669</v>
      </c>
      <c r="B11671" s="231"/>
      <c r="C11671" s="96"/>
      <c r="D11671" s="408" t="e">
        <f>VLOOKUP(C11671,X$4:Z11672,2,FALSE)</f>
        <v>#N/A</v>
      </c>
      <c r="E11671" s="408" t="e">
        <f>VLOOKUP(C11671,X$4:Z11672,3,FALSE)</f>
        <v>#N/A</v>
      </c>
      <c r="F11671" s="97"/>
      <c r="G11671" s="97"/>
      <c r="H11671" s="116"/>
      <c r="I11671" s="116"/>
      <c r="J11671" s="97"/>
      <c r="AD11671" s="476"/>
      <c r="AI11671" s="473"/>
    </row>
    <row r="11672" spans="1:35" s="4" customFormat="1" x14ac:dyDescent="0.25">
      <c r="A11672" s="408">
        <f t="shared" si="175"/>
        <v>11670</v>
      </c>
      <c r="B11672" s="231"/>
      <c r="C11672" s="96"/>
      <c r="D11672" s="408" t="e">
        <f>VLOOKUP(C11672,X$4:Z11673,2,FALSE)</f>
        <v>#N/A</v>
      </c>
      <c r="E11672" s="408" t="e">
        <f>VLOOKUP(C11672,X$4:Z11673,3,FALSE)</f>
        <v>#N/A</v>
      </c>
      <c r="F11672" s="97"/>
      <c r="G11672" s="97"/>
      <c r="H11672" s="116"/>
      <c r="I11672" s="116"/>
      <c r="J11672" s="97"/>
      <c r="AD11672" s="476"/>
      <c r="AI11672" s="473"/>
    </row>
    <row r="11673" spans="1:35" s="4" customFormat="1" x14ac:dyDescent="0.25">
      <c r="A11673" s="408">
        <f t="shared" si="175"/>
        <v>11671</v>
      </c>
      <c r="B11673" s="231"/>
      <c r="C11673" s="96"/>
      <c r="D11673" s="408" t="e">
        <f>VLOOKUP(C11673,X$4:Z11674,2,FALSE)</f>
        <v>#N/A</v>
      </c>
      <c r="E11673" s="408" t="e">
        <f>VLOOKUP(C11673,X$4:Z11674,3,FALSE)</f>
        <v>#N/A</v>
      </c>
      <c r="F11673" s="97"/>
      <c r="G11673" s="97"/>
      <c r="H11673" s="116"/>
      <c r="I11673" s="116"/>
      <c r="J11673" s="97"/>
      <c r="AD11673" s="476"/>
      <c r="AI11673" s="473"/>
    </row>
    <row r="11674" spans="1:35" s="4" customFormat="1" x14ac:dyDescent="0.25">
      <c r="A11674" s="408">
        <f t="shared" si="175"/>
        <v>11672</v>
      </c>
      <c r="B11674" s="231"/>
      <c r="C11674" s="96"/>
      <c r="D11674" s="408" t="e">
        <f>VLOOKUP(C11674,X$4:Z11675,2,FALSE)</f>
        <v>#N/A</v>
      </c>
      <c r="E11674" s="408" t="e">
        <f>VLOOKUP(C11674,X$4:Z11675,3,FALSE)</f>
        <v>#N/A</v>
      </c>
      <c r="F11674" s="97"/>
      <c r="G11674" s="97"/>
      <c r="H11674" s="116"/>
      <c r="I11674" s="116"/>
      <c r="J11674" s="97"/>
      <c r="AD11674" s="476"/>
      <c r="AI11674" s="473"/>
    </row>
    <row r="11675" spans="1:35" s="4" customFormat="1" x14ac:dyDescent="0.25">
      <c r="A11675" s="408">
        <f t="shared" si="175"/>
        <v>11673</v>
      </c>
      <c r="B11675" s="231"/>
      <c r="C11675" s="96"/>
      <c r="D11675" s="408" t="e">
        <f>VLOOKUP(C11675,X$4:Z11676,2,FALSE)</f>
        <v>#N/A</v>
      </c>
      <c r="E11675" s="408" t="e">
        <f>VLOOKUP(C11675,X$4:Z11676,3,FALSE)</f>
        <v>#N/A</v>
      </c>
      <c r="F11675" s="97"/>
      <c r="G11675" s="97"/>
      <c r="H11675" s="116"/>
      <c r="I11675" s="116"/>
      <c r="J11675" s="97"/>
      <c r="AD11675" s="476"/>
      <c r="AI11675" s="473"/>
    </row>
    <row r="11676" spans="1:35" s="4" customFormat="1" x14ac:dyDescent="0.25">
      <c r="A11676" s="408">
        <f t="shared" si="175"/>
        <v>11674</v>
      </c>
      <c r="B11676" s="231"/>
      <c r="C11676" s="96"/>
      <c r="D11676" s="408" t="e">
        <f>VLOOKUP(C11676,X$4:Z11677,2,FALSE)</f>
        <v>#N/A</v>
      </c>
      <c r="E11676" s="408" t="e">
        <f>VLOOKUP(C11676,X$4:Z11677,3,FALSE)</f>
        <v>#N/A</v>
      </c>
      <c r="F11676" s="97"/>
      <c r="G11676" s="97"/>
      <c r="H11676" s="116"/>
      <c r="I11676" s="116"/>
      <c r="J11676" s="97"/>
      <c r="AD11676" s="476"/>
      <c r="AI11676" s="473"/>
    </row>
    <row r="11677" spans="1:35" s="4" customFormat="1" x14ac:dyDescent="0.25">
      <c r="A11677" s="408">
        <f t="shared" si="175"/>
        <v>11675</v>
      </c>
      <c r="B11677" s="231"/>
      <c r="C11677" s="96"/>
      <c r="D11677" s="408" t="e">
        <f>VLOOKUP(C11677,X$4:Z11678,2,FALSE)</f>
        <v>#N/A</v>
      </c>
      <c r="E11677" s="408" t="e">
        <f>VLOOKUP(C11677,X$4:Z11678,3,FALSE)</f>
        <v>#N/A</v>
      </c>
      <c r="F11677" s="97"/>
      <c r="G11677" s="97"/>
      <c r="H11677" s="116"/>
      <c r="I11677" s="116"/>
      <c r="J11677" s="97"/>
      <c r="AD11677" s="476"/>
      <c r="AI11677" s="473"/>
    </row>
    <row r="11678" spans="1:35" s="4" customFormat="1" x14ac:dyDescent="0.25">
      <c r="A11678" s="408">
        <f t="shared" si="175"/>
        <v>11676</v>
      </c>
      <c r="B11678" s="231"/>
      <c r="C11678" s="96"/>
      <c r="D11678" s="408" t="e">
        <f>VLOOKUP(C11678,X$4:Z11679,2,FALSE)</f>
        <v>#N/A</v>
      </c>
      <c r="E11678" s="408" t="e">
        <f>VLOOKUP(C11678,X$4:Z11679,3,FALSE)</f>
        <v>#N/A</v>
      </c>
      <c r="F11678" s="97"/>
      <c r="G11678" s="97"/>
      <c r="H11678" s="116"/>
      <c r="I11678" s="116"/>
      <c r="J11678" s="97"/>
      <c r="AD11678" s="476"/>
      <c r="AI11678" s="473"/>
    </row>
    <row r="11679" spans="1:35" s="4" customFormat="1" x14ac:dyDescent="0.25">
      <c r="A11679" s="408">
        <f t="shared" si="175"/>
        <v>11677</v>
      </c>
      <c r="B11679" s="231"/>
      <c r="C11679" s="96"/>
      <c r="D11679" s="408" t="e">
        <f>VLOOKUP(C11679,X$4:Z11680,2,FALSE)</f>
        <v>#N/A</v>
      </c>
      <c r="E11679" s="408" t="e">
        <f>VLOOKUP(C11679,X$4:Z11680,3,FALSE)</f>
        <v>#N/A</v>
      </c>
      <c r="F11679" s="97"/>
      <c r="G11679" s="97"/>
      <c r="H11679" s="116"/>
      <c r="I11679" s="116"/>
      <c r="J11679" s="97"/>
      <c r="AD11679" s="476"/>
      <c r="AI11679" s="473"/>
    </row>
    <row r="11680" spans="1:35" s="4" customFormat="1" x14ac:dyDescent="0.25">
      <c r="A11680" s="408">
        <f t="shared" si="175"/>
        <v>11678</v>
      </c>
      <c r="B11680" s="231"/>
      <c r="C11680" s="96"/>
      <c r="D11680" s="408" t="e">
        <f>VLOOKUP(C11680,X$4:Z11681,2,FALSE)</f>
        <v>#N/A</v>
      </c>
      <c r="E11680" s="408" t="e">
        <f>VLOOKUP(C11680,X$4:Z11681,3,FALSE)</f>
        <v>#N/A</v>
      </c>
      <c r="F11680" s="97"/>
      <c r="G11680" s="97"/>
      <c r="H11680" s="116"/>
      <c r="I11680" s="116"/>
      <c r="J11680" s="97"/>
      <c r="AD11680" s="476"/>
      <c r="AI11680" s="473"/>
    </row>
    <row r="11681" spans="1:35" s="4" customFormat="1" x14ac:dyDescent="0.25">
      <c r="A11681" s="408">
        <f t="shared" si="175"/>
        <v>11679</v>
      </c>
      <c r="B11681" s="231"/>
      <c r="C11681" s="96"/>
      <c r="D11681" s="408" t="e">
        <f>VLOOKUP(C11681,X$4:Z11682,2,FALSE)</f>
        <v>#N/A</v>
      </c>
      <c r="E11681" s="408" t="e">
        <f>VLOOKUP(C11681,X$4:Z11682,3,FALSE)</f>
        <v>#N/A</v>
      </c>
      <c r="F11681" s="97"/>
      <c r="G11681" s="97"/>
      <c r="H11681" s="116"/>
      <c r="I11681" s="116"/>
      <c r="J11681" s="97"/>
      <c r="AD11681" s="476"/>
      <c r="AI11681" s="473"/>
    </row>
    <row r="11682" spans="1:35" s="4" customFormat="1" x14ac:dyDescent="0.25">
      <c r="A11682" s="408">
        <f t="shared" si="175"/>
        <v>11680</v>
      </c>
      <c r="B11682" s="231"/>
      <c r="C11682" s="96"/>
      <c r="D11682" s="408" t="e">
        <f>VLOOKUP(C11682,X$4:Z11683,2,FALSE)</f>
        <v>#N/A</v>
      </c>
      <c r="E11682" s="408" t="e">
        <f>VLOOKUP(C11682,X$4:Z11683,3,FALSE)</f>
        <v>#N/A</v>
      </c>
      <c r="F11682" s="97"/>
      <c r="G11682" s="97"/>
      <c r="H11682" s="116"/>
      <c r="I11682" s="116"/>
      <c r="J11682" s="97"/>
      <c r="AD11682" s="476"/>
      <c r="AI11682" s="473"/>
    </row>
    <row r="11683" spans="1:35" s="4" customFormat="1" x14ac:dyDescent="0.25">
      <c r="A11683" s="408">
        <f t="shared" si="175"/>
        <v>11681</v>
      </c>
      <c r="B11683" s="231"/>
      <c r="C11683" s="96"/>
      <c r="D11683" s="408" t="e">
        <f>VLOOKUP(C11683,X$4:Z11684,2,FALSE)</f>
        <v>#N/A</v>
      </c>
      <c r="E11683" s="408" t="e">
        <f>VLOOKUP(C11683,X$4:Z11684,3,FALSE)</f>
        <v>#N/A</v>
      </c>
      <c r="F11683" s="97"/>
      <c r="G11683" s="97"/>
      <c r="H11683" s="116"/>
      <c r="I11683" s="116"/>
      <c r="J11683" s="97"/>
      <c r="AD11683" s="476"/>
      <c r="AI11683" s="473"/>
    </row>
    <row r="11684" spans="1:35" s="4" customFormat="1" x14ac:dyDescent="0.25">
      <c r="A11684" s="408">
        <f t="shared" ref="A11684:A11728" si="176">ROW()-2</f>
        <v>11682</v>
      </c>
      <c r="B11684" s="231"/>
      <c r="C11684" s="96"/>
      <c r="D11684" s="408" t="e">
        <f>VLOOKUP(C11684,X$4:Z11685,2,FALSE)</f>
        <v>#N/A</v>
      </c>
      <c r="E11684" s="408" t="e">
        <f>VLOOKUP(C11684,X$4:Z11685,3,FALSE)</f>
        <v>#N/A</v>
      </c>
      <c r="F11684" s="97"/>
      <c r="G11684" s="97"/>
      <c r="H11684" s="116"/>
      <c r="I11684" s="116"/>
      <c r="J11684" s="97"/>
      <c r="AD11684" s="476"/>
      <c r="AI11684" s="473"/>
    </row>
    <row r="11685" spans="1:35" s="4" customFormat="1" x14ac:dyDescent="0.25">
      <c r="A11685" s="408">
        <f t="shared" si="176"/>
        <v>11683</v>
      </c>
      <c r="B11685" s="231"/>
      <c r="C11685" s="96"/>
      <c r="D11685" s="408" t="e">
        <f>VLOOKUP(C11685,X$4:Z11686,2,FALSE)</f>
        <v>#N/A</v>
      </c>
      <c r="E11685" s="408" t="e">
        <f>VLOOKUP(C11685,X$4:Z11686,3,FALSE)</f>
        <v>#N/A</v>
      </c>
      <c r="F11685" s="97"/>
      <c r="G11685" s="97"/>
      <c r="H11685" s="116"/>
      <c r="I11685" s="116"/>
      <c r="J11685" s="97"/>
      <c r="AD11685" s="476"/>
      <c r="AI11685" s="473"/>
    </row>
    <row r="11686" spans="1:35" s="4" customFormat="1" x14ac:dyDescent="0.25">
      <c r="A11686" s="408">
        <f t="shared" si="176"/>
        <v>11684</v>
      </c>
      <c r="B11686" s="231"/>
      <c r="C11686" s="96"/>
      <c r="D11686" s="408" t="e">
        <f>VLOOKUP(C11686,X$4:Z11687,2,FALSE)</f>
        <v>#N/A</v>
      </c>
      <c r="E11686" s="408" t="e">
        <f>VLOOKUP(C11686,X$4:Z11687,3,FALSE)</f>
        <v>#N/A</v>
      </c>
      <c r="F11686" s="97"/>
      <c r="G11686" s="97"/>
      <c r="H11686" s="116"/>
      <c r="I11686" s="116"/>
      <c r="J11686" s="97"/>
      <c r="AD11686" s="476"/>
      <c r="AI11686" s="473"/>
    </row>
    <row r="11687" spans="1:35" s="4" customFormat="1" x14ac:dyDescent="0.25">
      <c r="A11687" s="408">
        <f t="shared" si="176"/>
        <v>11685</v>
      </c>
      <c r="B11687" s="231"/>
      <c r="C11687" s="96"/>
      <c r="D11687" s="408" t="e">
        <f>VLOOKUP(C11687,X$4:Z11688,2,FALSE)</f>
        <v>#N/A</v>
      </c>
      <c r="E11687" s="408" t="e">
        <f>VLOOKUP(C11687,X$4:Z11688,3,FALSE)</f>
        <v>#N/A</v>
      </c>
      <c r="F11687" s="97"/>
      <c r="G11687" s="97"/>
      <c r="H11687" s="116"/>
      <c r="I11687" s="116"/>
      <c r="J11687" s="97"/>
      <c r="AD11687" s="476"/>
      <c r="AI11687" s="473"/>
    </row>
    <row r="11688" spans="1:35" s="4" customFormat="1" x14ac:dyDescent="0.25">
      <c r="A11688" s="408">
        <f t="shared" si="176"/>
        <v>11686</v>
      </c>
      <c r="B11688" s="231"/>
      <c r="C11688" s="96"/>
      <c r="D11688" s="408" t="e">
        <f>VLOOKUP(C11688,X$4:Z11689,2,FALSE)</f>
        <v>#N/A</v>
      </c>
      <c r="E11688" s="408" t="e">
        <f>VLOOKUP(C11688,X$4:Z11689,3,FALSE)</f>
        <v>#N/A</v>
      </c>
      <c r="F11688" s="97"/>
      <c r="G11688" s="97"/>
      <c r="H11688" s="116"/>
      <c r="I11688" s="116"/>
      <c r="J11688" s="97"/>
      <c r="AD11688" s="476"/>
      <c r="AI11688" s="473"/>
    </row>
    <row r="11689" spans="1:35" s="4" customFormat="1" x14ac:dyDescent="0.25">
      <c r="A11689" s="408">
        <f t="shared" si="176"/>
        <v>11687</v>
      </c>
      <c r="B11689" s="231"/>
      <c r="C11689" s="96"/>
      <c r="D11689" s="408" t="e">
        <f>VLOOKUP(C11689,X$4:Z11690,2,FALSE)</f>
        <v>#N/A</v>
      </c>
      <c r="E11689" s="408" t="e">
        <f>VLOOKUP(C11689,X$4:Z11690,3,FALSE)</f>
        <v>#N/A</v>
      </c>
      <c r="F11689" s="97"/>
      <c r="G11689" s="97"/>
      <c r="H11689" s="116"/>
      <c r="I11689" s="116"/>
      <c r="J11689" s="97"/>
      <c r="AD11689" s="476"/>
      <c r="AI11689" s="473"/>
    </row>
    <row r="11690" spans="1:35" s="4" customFormat="1" x14ac:dyDescent="0.25">
      <c r="A11690" s="408">
        <f t="shared" si="176"/>
        <v>11688</v>
      </c>
      <c r="B11690" s="231"/>
      <c r="C11690" s="96"/>
      <c r="D11690" s="408" t="e">
        <f>VLOOKUP(C11690,X$4:Z11691,2,FALSE)</f>
        <v>#N/A</v>
      </c>
      <c r="E11690" s="408" t="e">
        <f>VLOOKUP(C11690,X$4:Z11691,3,FALSE)</f>
        <v>#N/A</v>
      </c>
      <c r="F11690" s="97"/>
      <c r="G11690" s="97"/>
      <c r="H11690" s="116"/>
      <c r="I11690" s="116"/>
      <c r="J11690" s="97"/>
      <c r="AD11690" s="476"/>
      <c r="AI11690" s="473"/>
    </row>
    <row r="11691" spans="1:35" s="4" customFormat="1" x14ac:dyDescent="0.25">
      <c r="A11691" s="408">
        <f t="shared" si="176"/>
        <v>11689</v>
      </c>
      <c r="B11691" s="231"/>
      <c r="C11691" s="96"/>
      <c r="D11691" s="408" t="e">
        <f>VLOOKUP(C11691,X$4:Z11692,2,FALSE)</f>
        <v>#N/A</v>
      </c>
      <c r="E11691" s="408" t="e">
        <f>VLOOKUP(C11691,X$4:Z11692,3,FALSE)</f>
        <v>#N/A</v>
      </c>
      <c r="F11691" s="97"/>
      <c r="G11691" s="97"/>
      <c r="H11691" s="116"/>
      <c r="I11691" s="116"/>
      <c r="J11691" s="97"/>
      <c r="AD11691" s="476"/>
      <c r="AI11691" s="473"/>
    </row>
    <row r="11692" spans="1:35" s="4" customFormat="1" x14ac:dyDescent="0.25">
      <c r="A11692" s="408">
        <f t="shared" si="176"/>
        <v>11690</v>
      </c>
      <c r="B11692" s="231"/>
      <c r="C11692" s="96"/>
      <c r="D11692" s="408" t="e">
        <f>VLOOKUP(C11692,X$4:Z11693,2,FALSE)</f>
        <v>#N/A</v>
      </c>
      <c r="E11692" s="408" t="e">
        <f>VLOOKUP(C11692,X$4:Z11693,3,FALSE)</f>
        <v>#N/A</v>
      </c>
      <c r="F11692" s="97"/>
      <c r="G11692" s="97"/>
      <c r="H11692" s="116"/>
      <c r="I11692" s="116"/>
      <c r="J11692" s="97"/>
      <c r="AD11692" s="476"/>
      <c r="AI11692" s="473"/>
    </row>
    <row r="11693" spans="1:35" s="4" customFormat="1" x14ac:dyDescent="0.25">
      <c r="A11693" s="408">
        <f t="shared" si="176"/>
        <v>11691</v>
      </c>
      <c r="B11693" s="231"/>
      <c r="C11693" s="96"/>
      <c r="D11693" s="408" t="e">
        <f>VLOOKUP(C11693,X$4:Z11694,2,FALSE)</f>
        <v>#N/A</v>
      </c>
      <c r="E11693" s="408" t="e">
        <f>VLOOKUP(C11693,X$4:Z11694,3,FALSE)</f>
        <v>#N/A</v>
      </c>
      <c r="F11693" s="97"/>
      <c r="G11693" s="97"/>
      <c r="H11693" s="116"/>
      <c r="I11693" s="116"/>
      <c r="J11693" s="97"/>
      <c r="AD11693" s="476"/>
      <c r="AI11693" s="473"/>
    </row>
    <row r="11694" spans="1:35" s="4" customFormat="1" x14ac:dyDescent="0.25">
      <c r="A11694" s="408">
        <f t="shared" si="176"/>
        <v>11692</v>
      </c>
      <c r="B11694" s="231"/>
      <c r="C11694" s="96"/>
      <c r="D11694" s="408" t="e">
        <f>VLOOKUP(C11694,X$4:Z11695,2,FALSE)</f>
        <v>#N/A</v>
      </c>
      <c r="E11694" s="408" t="e">
        <f>VLOOKUP(C11694,X$4:Z11695,3,FALSE)</f>
        <v>#N/A</v>
      </c>
      <c r="F11694" s="97"/>
      <c r="G11694" s="97"/>
      <c r="H11694" s="116"/>
      <c r="I11694" s="116"/>
      <c r="J11694" s="97"/>
      <c r="AD11694" s="476"/>
      <c r="AI11694" s="473"/>
    </row>
    <row r="11695" spans="1:35" s="4" customFormat="1" x14ac:dyDescent="0.25">
      <c r="A11695" s="408">
        <f t="shared" si="176"/>
        <v>11693</v>
      </c>
      <c r="B11695" s="231"/>
      <c r="C11695" s="96"/>
      <c r="D11695" s="408" t="e">
        <f>VLOOKUP(C11695,X$4:Z11696,2,FALSE)</f>
        <v>#N/A</v>
      </c>
      <c r="E11695" s="408" t="e">
        <f>VLOOKUP(C11695,X$4:Z11696,3,FALSE)</f>
        <v>#N/A</v>
      </c>
      <c r="F11695" s="97"/>
      <c r="G11695" s="97"/>
      <c r="H11695" s="116"/>
      <c r="I11695" s="116"/>
      <c r="J11695" s="97"/>
      <c r="AD11695" s="476"/>
      <c r="AI11695" s="473"/>
    </row>
    <row r="11696" spans="1:35" s="4" customFormat="1" x14ac:dyDescent="0.25">
      <c r="A11696" s="408">
        <f t="shared" si="176"/>
        <v>11694</v>
      </c>
      <c r="B11696" s="231"/>
      <c r="C11696" s="96"/>
      <c r="D11696" s="408" t="e">
        <f>VLOOKUP(C11696,X$4:Z11697,2,FALSE)</f>
        <v>#N/A</v>
      </c>
      <c r="E11696" s="408" t="e">
        <f>VLOOKUP(C11696,X$4:Z11697,3,FALSE)</f>
        <v>#N/A</v>
      </c>
      <c r="F11696" s="97"/>
      <c r="G11696" s="97"/>
      <c r="H11696" s="116"/>
      <c r="I11696" s="116"/>
      <c r="J11696" s="97"/>
      <c r="AD11696" s="476"/>
      <c r="AI11696" s="473"/>
    </row>
    <row r="11697" spans="1:35" s="4" customFormat="1" x14ac:dyDescent="0.25">
      <c r="A11697" s="408">
        <f t="shared" si="176"/>
        <v>11695</v>
      </c>
      <c r="B11697" s="231"/>
      <c r="C11697" s="96"/>
      <c r="D11697" s="408" t="e">
        <f>VLOOKUP(C11697,X$4:Z11698,2,FALSE)</f>
        <v>#N/A</v>
      </c>
      <c r="E11697" s="408" t="e">
        <f>VLOOKUP(C11697,X$4:Z11698,3,FALSE)</f>
        <v>#N/A</v>
      </c>
      <c r="F11697" s="97"/>
      <c r="G11697" s="97"/>
      <c r="H11697" s="116"/>
      <c r="I11697" s="116"/>
      <c r="J11697" s="97"/>
      <c r="AD11697" s="476"/>
      <c r="AI11697" s="473"/>
    </row>
    <row r="11698" spans="1:35" s="4" customFormat="1" x14ac:dyDescent="0.25">
      <c r="A11698" s="408">
        <f t="shared" si="176"/>
        <v>11696</v>
      </c>
      <c r="B11698" s="231"/>
      <c r="C11698" s="96"/>
      <c r="D11698" s="408" t="e">
        <f>VLOOKUP(C11698,X$4:Z11699,2,FALSE)</f>
        <v>#N/A</v>
      </c>
      <c r="E11698" s="408" t="e">
        <f>VLOOKUP(C11698,X$4:Z11699,3,FALSE)</f>
        <v>#N/A</v>
      </c>
      <c r="F11698" s="97"/>
      <c r="G11698" s="97"/>
      <c r="H11698" s="116"/>
      <c r="I11698" s="116"/>
      <c r="J11698" s="97"/>
      <c r="AD11698" s="476"/>
      <c r="AI11698" s="473"/>
    </row>
    <row r="11699" spans="1:35" s="4" customFormat="1" x14ac:dyDescent="0.25">
      <c r="A11699" s="408">
        <f t="shared" si="176"/>
        <v>11697</v>
      </c>
      <c r="B11699" s="231"/>
      <c r="C11699" s="96"/>
      <c r="D11699" s="408" t="e">
        <f>VLOOKUP(C11699,X$4:Z11700,2,FALSE)</f>
        <v>#N/A</v>
      </c>
      <c r="E11699" s="408" t="e">
        <f>VLOOKUP(C11699,X$4:Z11700,3,FALSE)</f>
        <v>#N/A</v>
      </c>
      <c r="F11699" s="97"/>
      <c r="G11699" s="97"/>
      <c r="H11699" s="116"/>
      <c r="I11699" s="116"/>
      <c r="J11699" s="97"/>
      <c r="AD11699" s="476"/>
      <c r="AI11699" s="473"/>
    </row>
    <row r="11700" spans="1:35" s="4" customFormat="1" x14ac:dyDescent="0.25">
      <c r="A11700" s="408">
        <f t="shared" si="176"/>
        <v>11698</v>
      </c>
      <c r="B11700" s="231"/>
      <c r="C11700" s="96"/>
      <c r="D11700" s="408" t="e">
        <f>VLOOKUP(C11700,X$4:Z11701,2,FALSE)</f>
        <v>#N/A</v>
      </c>
      <c r="E11700" s="408" t="e">
        <f>VLOOKUP(C11700,X$4:Z11701,3,FALSE)</f>
        <v>#N/A</v>
      </c>
      <c r="F11700" s="97"/>
      <c r="G11700" s="97"/>
      <c r="H11700" s="116"/>
      <c r="I11700" s="116"/>
      <c r="J11700" s="97"/>
      <c r="AD11700" s="476"/>
      <c r="AI11700" s="473"/>
    </row>
    <row r="11701" spans="1:35" s="4" customFormat="1" x14ac:dyDescent="0.25">
      <c r="A11701" s="408">
        <f t="shared" si="176"/>
        <v>11699</v>
      </c>
      <c r="B11701" s="231"/>
      <c r="C11701" s="96"/>
      <c r="D11701" s="408" t="e">
        <f>VLOOKUP(C11701,X$4:Z11702,2,FALSE)</f>
        <v>#N/A</v>
      </c>
      <c r="E11701" s="408" t="e">
        <f>VLOOKUP(C11701,X$4:Z11702,3,FALSE)</f>
        <v>#N/A</v>
      </c>
      <c r="F11701" s="97"/>
      <c r="G11701" s="97"/>
      <c r="H11701" s="116"/>
      <c r="I11701" s="116"/>
      <c r="J11701" s="97"/>
      <c r="AD11701" s="476"/>
      <c r="AI11701" s="473"/>
    </row>
    <row r="11702" spans="1:35" s="4" customFormat="1" x14ac:dyDescent="0.25">
      <c r="A11702" s="408">
        <f t="shared" si="176"/>
        <v>11700</v>
      </c>
      <c r="B11702" s="231"/>
      <c r="C11702" s="96"/>
      <c r="D11702" s="408" t="e">
        <f>VLOOKUP(C11702,X$4:Z11703,2,FALSE)</f>
        <v>#N/A</v>
      </c>
      <c r="E11702" s="408" t="e">
        <f>VLOOKUP(C11702,X$4:Z11703,3,FALSE)</f>
        <v>#N/A</v>
      </c>
      <c r="F11702" s="97"/>
      <c r="G11702" s="97"/>
      <c r="H11702" s="116"/>
      <c r="I11702" s="116"/>
      <c r="J11702" s="97"/>
      <c r="AD11702" s="476"/>
      <c r="AI11702" s="473"/>
    </row>
    <row r="11703" spans="1:35" s="4" customFormat="1" x14ac:dyDescent="0.25">
      <c r="A11703" s="408">
        <f t="shared" si="176"/>
        <v>11701</v>
      </c>
      <c r="B11703" s="231"/>
      <c r="C11703" s="96"/>
      <c r="D11703" s="408" t="e">
        <f>VLOOKUP(C11703,X$4:Z11704,2,FALSE)</f>
        <v>#N/A</v>
      </c>
      <c r="E11703" s="408" t="e">
        <f>VLOOKUP(C11703,X$4:Z11704,3,FALSE)</f>
        <v>#N/A</v>
      </c>
      <c r="F11703" s="97"/>
      <c r="G11703" s="97"/>
      <c r="H11703" s="116"/>
      <c r="I11703" s="116"/>
      <c r="J11703" s="97"/>
      <c r="AD11703" s="476"/>
      <c r="AI11703" s="473"/>
    </row>
    <row r="11704" spans="1:35" s="4" customFormat="1" x14ac:dyDescent="0.25">
      <c r="A11704" s="408">
        <f t="shared" si="176"/>
        <v>11702</v>
      </c>
      <c r="B11704" s="231"/>
      <c r="C11704" s="96"/>
      <c r="D11704" s="408" t="e">
        <f>VLOOKUP(C11704,X$4:Z11705,2,FALSE)</f>
        <v>#N/A</v>
      </c>
      <c r="E11704" s="408" t="e">
        <f>VLOOKUP(C11704,X$4:Z11705,3,FALSE)</f>
        <v>#N/A</v>
      </c>
      <c r="F11704" s="97"/>
      <c r="G11704" s="97"/>
      <c r="H11704" s="116"/>
      <c r="I11704" s="116"/>
      <c r="J11704" s="97"/>
      <c r="AD11704" s="476"/>
      <c r="AI11704" s="473"/>
    </row>
    <row r="11705" spans="1:35" s="4" customFormat="1" x14ac:dyDescent="0.25">
      <c r="A11705" s="408">
        <f t="shared" si="176"/>
        <v>11703</v>
      </c>
      <c r="B11705" s="231"/>
      <c r="C11705" s="96"/>
      <c r="D11705" s="408" t="e">
        <f>VLOOKUP(C11705,X$4:Z11706,2,FALSE)</f>
        <v>#N/A</v>
      </c>
      <c r="E11705" s="408" t="e">
        <f>VLOOKUP(C11705,X$4:Z11706,3,FALSE)</f>
        <v>#N/A</v>
      </c>
      <c r="F11705" s="97"/>
      <c r="G11705" s="97"/>
      <c r="H11705" s="116"/>
      <c r="I11705" s="116"/>
      <c r="J11705" s="97"/>
      <c r="AD11705" s="476"/>
      <c r="AI11705" s="473"/>
    </row>
    <row r="11706" spans="1:35" s="4" customFormat="1" x14ac:dyDescent="0.25">
      <c r="A11706" s="408">
        <f t="shared" si="176"/>
        <v>11704</v>
      </c>
      <c r="B11706" s="231"/>
      <c r="C11706" s="96"/>
      <c r="D11706" s="408" t="e">
        <f>VLOOKUP(C11706,X$4:Z11707,2,FALSE)</f>
        <v>#N/A</v>
      </c>
      <c r="E11706" s="408" t="e">
        <f>VLOOKUP(C11706,X$4:Z11707,3,FALSE)</f>
        <v>#N/A</v>
      </c>
      <c r="F11706" s="97"/>
      <c r="G11706" s="97"/>
      <c r="H11706" s="116"/>
      <c r="I11706" s="116"/>
      <c r="J11706" s="97"/>
      <c r="AD11706" s="476"/>
      <c r="AI11706" s="473"/>
    </row>
    <row r="11707" spans="1:35" s="4" customFormat="1" x14ac:dyDescent="0.25">
      <c r="A11707" s="408">
        <f t="shared" si="176"/>
        <v>11705</v>
      </c>
      <c r="B11707" s="231"/>
      <c r="C11707" s="96"/>
      <c r="D11707" s="408" t="e">
        <f>VLOOKUP(C11707,X$4:Z11708,2,FALSE)</f>
        <v>#N/A</v>
      </c>
      <c r="E11707" s="408" t="e">
        <f>VLOOKUP(C11707,X$4:Z11708,3,FALSE)</f>
        <v>#N/A</v>
      </c>
      <c r="F11707" s="97"/>
      <c r="G11707" s="97"/>
      <c r="H11707" s="116"/>
      <c r="I11707" s="116"/>
      <c r="J11707" s="97"/>
      <c r="AD11707" s="476"/>
      <c r="AI11707" s="473"/>
    </row>
    <row r="11708" spans="1:35" s="4" customFormat="1" x14ac:dyDescent="0.25">
      <c r="A11708" s="408">
        <f t="shared" si="176"/>
        <v>11706</v>
      </c>
      <c r="B11708" s="231"/>
      <c r="C11708" s="96"/>
      <c r="D11708" s="408" t="e">
        <f>VLOOKUP(C11708,X$4:Z11709,2,FALSE)</f>
        <v>#N/A</v>
      </c>
      <c r="E11708" s="408" t="e">
        <f>VLOOKUP(C11708,X$4:Z11709,3,FALSE)</f>
        <v>#N/A</v>
      </c>
      <c r="F11708" s="97"/>
      <c r="G11708" s="97"/>
      <c r="H11708" s="116"/>
      <c r="I11708" s="116"/>
      <c r="J11708" s="97"/>
      <c r="AD11708" s="476"/>
      <c r="AI11708" s="473"/>
    </row>
    <row r="11709" spans="1:35" s="4" customFormat="1" x14ac:dyDescent="0.25">
      <c r="A11709" s="408">
        <f t="shared" si="176"/>
        <v>11707</v>
      </c>
      <c r="B11709" s="231"/>
      <c r="C11709" s="96"/>
      <c r="D11709" s="408" t="e">
        <f>VLOOKUP(C11709,X$4:Z11710,2,FALSE)</f>
        <v>#N/A</v>
      </c>
      <c r="E11709" s="408" t="e">
        <f>VLOOKUP(C11709,X$4:Z11710,3,FALSE)</f>
        <v>#N/A</v>
      </c>
      <c r="F11709" s="97"/>
      <c r="G11709" s="97"/>
      <c r="H11709" s="116"/>
      <c r="I11709" s="116"/>
      <c r="J11709" s="97"/>
      <c r="AD11709" s="476"/>
      <c r="AI11709" s="473"/>
    </row>
    <row r="11710" spans="1:35" s="4" customFormat="1" x14ac:dyDescent="0.25">
      <c r="A11710" s="408">
        <f t="shared" si="176"/>
        <v>11708</v>
      </c>
      <c r="B11710" s="231"/>
      <c r="C11710" s="96"/>
      <c r="D11710" s="408" t="e">
        <f>VLOOKUP(C11710,X$4:Z11711,2,FALSE)</f>
        <v>#N/A</v>
      </c>
      <c r="E11710" s="408" t="e">
        <f>VLOOKUP(C11710,X$4:Z11711,3,FALSE)</f>
        <v>#N/A</v>
      </c>
      <c r="F11710" s="97"/>
      <c r="G11710" s="97"/>
      <c r="H11710" s="116"/>
      <c r="I11710" s="116"/>
      <c r="J11710" s="97"/>
      <c r="AD11710" s="476"/>
      <c r="AI11710" s="473"/>
    </row>
    <row r="11711" spans="1:35" s="4" customFormat="1" x14ac:dyDescent="0.25">
      <c r="A11711" s="408">
        <f t="shared" si="176"/>
        <v>11709</v>
      </c>
      <c r="B11711" s="231"/>
      <c r="C11711" s="96"/>
      <c r="D11711" s="408" t="e">
        <f>VLOOKUP(C11711,X$4:Z11712,2,FALSE)</f>
        <v>#N/A</v>
      </c>
      <c r="E11711" s="408" t="e">
        <f>VLOOKUP(C11711,X$4:Z11712,3,FALSE)</f>
        <v>#N/A</v>
      </c>
      <c r="F11711" s="97"/>
      <c r="G11711" s="97"/>
      <c r="H11711" s="116"/>
      <c r="I11711" s="116"/>
      <c r="J11711" s="97"/>
      <c r="AD11711" s="476"/>
      <c r="AI11711" s="473"/>
    </row>
    <row r="11712" spans="1:35" s="4" customFormat="1" x14ac:dyDescent="0.25">
      <c r="A11712" s="408">
        <f t="shared" si="176"/>
        <v>11710</v>
      </c>
      <c r="B11712" s="231"/>
      <c r="C11712" s="96"/>
      <c r="D11712" s="408" t="e">
        <f>VLOOKUP(C11712,X$4:Z11713,2,FALSE)</f>
        <v>#N/A</v>
      </c>
      <c r="E11712" s="408" t="e">
        <f>VLOOKUP(C11712,X$4:Z11713,3,FALSE)</f>
        <v>#N/A</v>
      </c>
      <c r="F11712" s="97"/>
      <c r="G11712" s="97"/>
      <c r="H11712" s="116"/>
      <c r="I11712" s="116"/>
      <c r="J11712" s="97"/>
      <c r="AD11712" s="476"/>
      <c r="AI11712" s="473"/>
    </row>
    <row r="11713" spans="1:35" s="4" customFormat="1" x14ac:dyDescent="0.25">
      <c r="A11713" s="408">
        <f t="shared" si="176"/>
        <v>11711</v>
      </c>
      <c r="B11713" s="231"/>
      <c r="C11713" s="96"/>
      <c r="D11713" s="408" t="e">
        <f>VLOOKUP(C11713,X$4:Z11714,2,FALSE)</f>
        <v>#N/A</v>
      </c>
      <c r="E11713" s="408" t="e">
        <f>VLOOKUP(C11713,X$4:Z11714,3,FALSE)</f>
        <v>#N/A</v>
      </c>
      <c r="F11713" s="97"/>
      <c r="G11713" s="97"/>
      <c r="H11713" s="116"/>
      <c r="I11713" s="116"/>
      <c r="J11713" s="97"/>
      <c r="AD11713" s="476"/>
      <c r="AI11713" s="473"/>
    </row>
    <row r="11714" spans="1:35" s="4" customFormat="1" x14ac:dyDescent="0.25">
      <c r="A11714" s="408">
        <f t="shared" si="176"/>
        <v>11712</v>
      </c>
      <c r="B11714" s="231"/>
      <c r="C11714" s="96"/>
      <c r="D11714" s="408" t="e">
        <f>VLOOKUP(C11714,X$4:Z11715,2,FALSE)</f>
        <v>#N/A</v>
      </c>
      <c r="E11714" s="408" t="e">
        <f>VLOOKUP(C11714,X$4:Z11715,3,FALSE)</f>
        <v>#N/A</v>
      </c>
      <c r="F11714" s="97"/>
      <c r="G11714" s="97"/>
      <c r="H11714" s="116"/>
      <c r="I11714" s="116"/>
      <c r="J11714" s="97"/>
      <c r="AD11714" s="476"/>
      <c r="AI11714" s="473"/>
    </row>
    <row r="11715" spans="1:35" s="4" customFormat="1" x14ac:dyDescent="0.25">
      <c r="A11715" s="408">
        <f t="shared" si="176"/>
        <v>11713</v>
      </c>
      <c r="B11715" s="231"/>
      <c r="C11715" s="96"/>
      <c r="D11715" s="408" t="e">
        <f>VLOOKUP(C11715,X$4:Z11716,2,FALSE)</f>
        <v>#N/A</v>
      </c>
      <c r="E11715" s="408" t="e">
        <f>VLOOKUP(C11715,X$4:Z11716,3,FALSE)</f>
        <v>#N/A</v>
      </c>
      <c r="F11715" s="97"/>
      <c r="G11715" s="97"/>
      <c r="H11715" s="116"/>
      <c r="I11715" s="116"/>
      <c r="J11715" s="97"/>
      <c r="AD11715" s="476"/>
      <c r="AI11715" s="473"/>
    </row>
    <row r="11716" spans="1:35" s="4" customFormat="1" x14ac:dyDescent="0.25">
      <c r="A11716" s="408">
        <f t="shared" si="176"/>
        <v>11714</v>
      </c>
      <c r="B11716" s="231"/>
      <c r="C11716" s="96"/>
      <c r="D11716" s="408" t="e">
        <f>VLOOKUP(C11716,X$4:Z11717,2,FALSE)</f>
        <v>#N/A</v>
      </c>
      <c r="E11716" s="408" t="e">
        <f>VLOOKUP(C11716,X$4:Z11717,3,FALSE)</f>
        <v>#N/A</v>
      </c>
      <c r="F11716" s="97"/>
      <c r="G11716" s="97"/>
      <c r="H11716" s="116"/>
      <c r="I11716" s="116"/>
      <c r="J11716" s="97"/>
      <c r="AD11716" s="476"/>
      <c r="AI11716" s="473"/>
    </row>
    <row r="11717" spans="1:35" s="4" customFormat="1" x14ac:dyDescent="0.25">
      <c r="A11717" s="408">
        <f t="shared" si="176"/>
        <v>11715</v>
      </c>
      <c r="B11717" s="231"/>
      <c r="C11717" s="96"/>
      <c r="D11717" s="408" t="e">
        <f>VLOOKUP(C11717,X$4:Z11718,2,FALSE)</f>
        <v>#N/A</v>
      </c>
      <c r="E11717" s="408" t="e">
        <f>VLOOKUP(C11717,X$4:Z11718,3,FALSE)</f>
        <v>#N/A</v>
      </c>
      <c r="F11717" s="97"/>
      <c r="G11717" s="97"/>
      <c r="H11717" s="116"/>
      <c r="I11717" s="116"/>
      <c r="J11717" s="97"/>
      <c r="AD11717" s="476"/>
      <c r="AI11717" s="473"/>
    </row>
    <row r="11718" spans="1:35" s="4" customFormat="1" x14ac:dyDescent="0.25">
      <c r="A11718" s="408">
        <f t="shared" si="176"/>
        <v>11716</v>
      </c>
      <c r="B11718" s="231"/>
      <c r="C11718" s="96"/>
      <c r="D11718" s="408" t="e">
        <f>VLOOKUP(C11718,X$4:Z11719,2,FALSE)</f>
        <v>#N/A</v>
      </c>
      <c r="E11718" s="408" t="e">
        <f>VLOOKUP(C11718,X$4:Z11719,3,FALSE)</f>
        <v>#N/A</v>
      </c>
      <c r="F11718" s="97"/>
      <c r="G11718" s="97"/>
      <c r="H11718" s="116"/>
      <c r="I11718" s="116"/>
      <c r="J11718" s="97"/>
      <c r="AD11718" s="476"/>
      <c r="AI11718" s="473"/>
    </row>
    <row r="11719" spans="1:35" s="4" customFormat="1" x14ac:dyDescent="0.25">
      <c r="A11719" s="408">
        <f t="shared" si="176"/>
        <v>11717</v>
      </c>
      <c r="B11719" s="231"/>
      <c r="C11719" s="96"/>
      <c r="D11719" s="408" t="e">
        <f>VLOOKUP(C11719,X$4:Z11720,2,FALSE)</f>
        <v>#N/A</v>
      </c>
      <c r="E11719" s="408" t="e">
        <f>VLOOKUP(C11719,X$4:Z11720,3,FALSE)</f>
        <v>#N/A</v>
      </c>
      <c r="F11719" s="97"/>
      <c r="G11719" s="97"/>
      <c r="H11719" s="116"/>
      <c r="I11719" s="116"/>
      <c r="J11719" s="97"/>
      <c r="AD11719" s="476"/>
      <c r="AI11719" s="473"/>
    </row>
    <row r="11720" spans="1:35" s="4" customFormat="1" x14ac:dyDescent="0.25">
      <c r="A11720" s="408">
        <f t="shared" si="176"/>
        <v>11718</v>
      </c>
      <c r="B11720" s="231"/>
      <c r="C11720" s="96"/>
      <c r="D11720" s="408" t="e">
        <f>VLOOKUP(C11720,X$4:Z11721,2,FALSE)</f>
        <v>#N/A</v>
      </c>
      <c r="E11720" s="408" t="e">
        <f>VLOOKUP(C11720,X$4:Z11721,3,FALSE)</f>
        <v>#N/A</v>
      </c>
      <c r="F11720" s="97"/>
      <c r="G11720" s="97"/>
      <c r="H11720" s="116"/>
      <c r="I11720" s="116"/>
      <c r="J11720" s="97"/>
      <c r="AD11720" s="476"/>
      <c r="AI11720" s="473"/>
    </row>
    <row r="11721" spans="1:35" s="4" customFormat="1" x14ac:dyDescent="0.25">
      <c r="A11721" s="408">
        <f t="shared" si="176"/>
        <v>11719</v>
      </c>
      <c r="B11721" s="231"/>
      <c r="C11721" s="96"/>
      <c r="D11721" s="408" t="e">
        <f>VLOOKUP(C11721,X$4:Z11722,2,FALSE)</f>
        <v>#N/A</v>
      </c>
      <c r="E11721" s="408" t="e">
        <f>VLOOKUP(C11721,X$4:Z11722,3,FALSE)</f>
        <v>#N/A</v>
      </c>
      <c r="F11721" s="97"/>
      <c r="G11721" s="97"/>
      <c r="H11721" s="116"/>
      <c r="I11721" s="116"/>
      <c r="J11721" s="97"/>
      <c r="AD11721" s="476"/>
      <c r="AI11721" s="473"/>
    </row>
    <row r="11722" spans="1:35" s="4" customFormat="1" x14ac:dyDescent="0.25">
      <c r="A11722" s="408">
        <f t="shared" si="176"/>
        <v>11720</v>
      </c>
      <c r="B11722" s="231"/>
      <c r="C11722" s="96"/>
      <c r="D11722" s="408" t="e">
        <f>VLOOKUP(C11722,X$4:Z11723,2,FALSE)</f>
        <v>#N/A</v>
      </c>
      <c r="E11722" s="408" t="e">
        <f>VLOOKUP(C11722,X$4:Z11723,3,FALSE)</f>
        <v>#N/A</v>
      </c>
      <c r="F11722" s="97"/>
      <c r="G11722" s="97"/>
      <c r="H11722" s="116"/>
      <c r="I11722" s="116"/>
      <c r="J11722" s="97"/>
      <c r="AD11722" s="476"/>
      <c r="AI11722" s="473"/>
    </row>
    <row r="11723" spans="1:35" s="4" customFormat="1" x14ac:dyDescent="0.25">
      <c r="A11723" s="408">
        <f t="shared" si="176"/>
        <v>11721</v>
      </c>
      <c r="B11723" s="231"/>
      <c r="C11723" s="96"/>
      <c r="D11723" s="408" t="e">
        <f>VLOOKUP(C11723,X$4:Z11724,2,FALSE)</f>
        <v>#N/A</v>
      </c>
      <c r="E11723" s="408" t="e">
        <f>VLOOKUP(C11723,X$4:Z11724,3,FALSE)</f>
        <v>#N/A</v>
      </c>
      <c r="F11723" s="97"/>
      <c r="G11723" s="97"/>
      <c r="H11723" s="116"/>
      <c r="I11723" s="116"/>
      <c r="J11723" s="97"/>
      <c r="AD11723" s="476"/>
      <c r="AI11723" s="473"/>
    </row>
    <row r="11724" spans="1:35" s="4" customFormat="1" x14ac:dyDescent="0.25">
      <c r="A11724" s="408">
        <f t="shared" si="176"/>
        <v>11722</v>
      </c>
      <c r="B11724" s="231"/>
      <c r="C11724" s="96"/>
      <c r="D11724" s="408" t="e">
        <f>VLOOKUP(C11724,X$4:Z11725,2,FALSE)</f>
        <v>#N/A</v>
      </c>
      <c r="E11724" s="408" t="e">
        <f>VLOOKUP(C11724,X$4:Z11725,3,FALSE)</f>
        <v>#N/A</v>
      </c>
      <c r="F11724" s="97"/>
      <c r="G11724" s="97"/>
      <c r="H11724" s="116"/>
      <c r="I11724" s="116"/>
      <c r="J11724" s="97"/>
      <c r="AD11724" s="476"/>
      <c r="AI11724" s="473"/>
    </row>
    <row r="11725" spans="1:35" s="4" customFormat="1" x14ac:dyDescent="0.25">
      <c r="A11725" s="408">
        <f t="shared" si="176"/>
        <v>11723</v>
      </c>
      <c r="B11725" s="231"/>
      <c r="C11725" s="96"/>
      <c r="D11725" s="408" t="e">
        <f>VLOOKUP(C11725,X$4:Z11726,2,FALSE)</f>
        <v>#N/A</v>
      </c>
      <c r="E11725" s="408" t="e">
        <f>VLOOKUP(C11725,X$4:Z11726,3,FALSE)</f>
        <v>#N/A</v>
      </c>
      <c r="F11725" s="97"/>
      <c r="G11725" s="97"/>
      <c r="H11725" s="116"/>
      <c r="I11725" s="116"/>
      <c r="J11725" s="97"/>
      <c r="AD11725" s="476"/>
      <c r="AI11725" s="473"/>
    </row>
    <row r="11726" spans="1:35" s="4" customFormat="1" x14ac:dyDescent="0.25">
      <c r="A11726" s="408">
        <f t="shared" si="176"/>
        <v>11724</v>
      </c>
      <c r="B11726" s="231"/>
      <c r="C11726" s="96"/>
      <c r="D11726" s="408" t="e">
        <f>VLOOKUP(C11726,X$4:Z11727,2,FALSE)</f>
        <v>#N/A</v>
      </c>
      <c r="E11726" s="408" t="e">
        <f>VLOOKUP(C11726,X$4:Z11727,3,FALSE)</f>
        <v>#N/A</v>
      </c>
      <c r="F11726" s="97"/>
      <c r="G11726" s="97"/>
      <c r="H11726" s="116"/>
      <c r="I11726" s="116"/>
      <c r="J11726" s="97"/>
      <c r="AD11726" s="476"/>
      <c r="AI11726" s="473"/>
    </row>
    <row r="11727" spans="1:35" s="4" customFormat="1" x14ac:dyDescent="0.25">
      <c r="A11727" s="408">
        <f t="shared" si="176"/>
        <v>11725</v>
      </c>
      <c r="B11727" s="231"/>
      <c r="C11727" s="96"/>
      <c r="D11727" s="408" t="e">
        <f>VLOOKUP(C11727,X$4:Z11728,2,FALSE)</f>
        <v>#N/A</v>
      </c>
      <c r="E11727" s="408" t="e">
        <f>VLOOKUP(C11727,X$4:Z11728,3,FALSE)</f>
        <v>#N/A</v>
      </c>
      <c r="F11727" s="97"/>
      <c r="G11727" s="97"/>
      <c r="H11727" s="116"/>
      <c r="I11727" s="116"/>
      <c r="J11727" s="97"/>
      <c r="AD11727" s="476"/>
      <c r="AI11727" s="473"/>
    </row>
    <row r="11728" spans="1:35" s="4" customFormat="1" x14ac:dyDescent="0.25">
      <c r="A11728" s="408">
        <f t="shared" si="176"/>
        <v>11726</v>
      </c>
      <c r="B11728" s="231"/>
      <c r="C11728" s="96"/>
      <c r="D11728" s="408" t="e">
        <f>VLOOKUP(C11728,X$4:Z11729,2,FALSE)</f>
        <v>#N/A</v>
      </c>
      <c r="E11728" s="408" t="e">
        <f>VLOOKUP(C11728,X$4:Z11729,3,FALSE)</f>
        <v>#N/A</v>
      </c>
      <c r="F11728" s="97"/>
      <c r="G11728" s="97"/>
      <c r="H11728" s="116"/>
      <c r="I11728" s="116"/>
      <c r="J11728" s="97"/>
      <c r="AD11728" s="476"/>
      <c r="AI11728" s="473"/>
    </row>
    <row r="11729" spans="1:10" x14ac:dyDescent="0.25">
      <c r="A11729" s="12"/>
      <c r="B11729" s="12"/>
      <c r="C11729" s="2"/>
      <c r="D11729" s="12"/>
      <c r="E11729" s="12"/>
      <c r="F11729" s="12"/>
      <c r="G11729" s="12"/>
      <c r="H11729" s="12"/>
      <c r="I11729" s="12"/>
      <c r="J11729" s="12"/>
    </row>
    <row r="11730" spans="1:10" x14ac:dyDescent="0.25">
      <c r="A11730" s="12"/>
      <c r="B11730" s="12"/>
      <c r="C11730" s="2"/>
      <c r="D11730" s="12"/>
      <c r="E11730" s="12"/>
      <c r="F11730" s="12"/>
      <c r="G11730" s="12"/>
      <c r="H11730" s="12"/>
      <c r="I11730" s="12"/>
      <c r="J11730" s="12"/>
    </row>
    <row r="11731" spans="1:10" x14ac:dyDescent="0.25">
      <c r="A11731" s="12"/>
      <c r="B11731" s="12"/>
      <c r="C11731" s="2"/>
      <c r="D11731" s="12"/>
      <c r="E11731" s="12"/>
      <c r="F11731" s="12"/>
      <c r="G11731" s="12"/>
      <c r="H11731" s="12"/>
      <c r="I11731" s="12"/>
      <c r="J11731" s="12"/>
    </row>
    <row r="11732" spans="1:10" x14ac:dyDescent="0.25">
      <c r="A11732" s="12"/>
      <c r="B11732" s="12"/>
      <c r="C11732" s="2"/>
      <c r="D11732" s="12"/>
      <c r="E11732" s="12"/>
      <c r="F11732" s="12"/>
      <c r="G11732" s="12"/>
      <c r="H11732" s="12"/>
      <c r="I11732" s="12"/>
      <c r="J11732" s="12"/>
    </row>
    <row r="11733" spans="1:10" x14ac:dyDescent="0.25">
      <c r="A11733" s="12"/>
      <c r="B11733" s="12"/>
      <c r="C11733" s="2"/>
      <c r="D11733" s="12"/>
      <c r="E11733" s="12"/>
      <c r="F11733" s="12"/>
      <c r="G11733" s="12"/>
      <c r="H11733" s="12"/>
      <c r="I11733" s="12"/>
      <c r="J11733" s="12"/>
    </row>
    <row r="11734" spans="1:10" x14ac:dyDescent="0.25">
      <c r="A11734" s="12"/>
      <c r="B11734" s="12"/>
      <c r="C11734" s="2"/>
      <c r="D11734" s="12"/>
      <c r="E11734" s="12"/>
      <c r="F11734" s="12"/>
      <c r="G11734" s="12"/>
      <c r="H11734" s="12"/>
      <c r="I11734" s="12"/>
      <c r="J11734" s="12"/>
    </row>
    <row r="11735" spans="1:10" x14ac:dyDescent="0.25">
      <c r="A11735" s="12"/>
      <c r="B11735" s="12"/>
      <c r="C11735" s="2"/>
      <c r="D11735" s="12"/>
      <c r="E11735" s="12"/>
      <c r="F11735" s="12"/>
      <c r="G11735" s="12"/>
      <c r="H11735" s="12"/>
      <c r="I11735" s="12"/>
      <c r="J11735" s="12"/>
    </row>
    <row r="11736" spans="1:10" x14ac:dyDescent="0.25">
      <c r="A11736" s="12"/>
      <c r="B11736" s="12"/>
      <c r="C11736" s="2"/>
      <c r="D11736" s="12"/>
      <c r="E11736" s="12"/>
      <c r="F11736" s="12"/>
      <c r="G11736" s="12"/>
      <c r="H11736" s="12"/>
      <c r="I11736" s="12"/>
      <c r="J11736" s="12"/>
    </row>
    <row r="11737" spans="1:10" x14ac:dyDescent="0.25">
      <c r="A11737" s="12"/>
      <c r="B11737" s="12"/>
      <c r="C11737" s="2"/>
      <c r="D11737" s="12"/>
      <c r="E11737" s="12"/>
      <c r="F11737" s="12"/>
      <c r="G11737" s="12"/>
      <c r="H11737" s="12"/>
      <c r="I11737" s="12"/>
      <c r="J11737" s="12"/>
    </row>
    <row r="11738" spans="1:10" x14ac:dyDescent="0.25">
      <c r="A11738" s="12"/>
      <c r="B11738" s="12"/>
      <c r="C11738" s="2"/>
      <c r="D11738" s="12"/>
      <c r="E11738" s="12"/>
      <c r="F11738" s="12"/>
      <c r="G11738" s="12"/>
      <c r="H11738" s="12"/>
      <c r="I11738" s="12"/>
      <c r="J11738" s="12"/>
    </row>
    <row r="11739" spans="1:10" x14ac:dyDescent="0.25">
      <c r="A11739" s="12"/>
      <c r="B11739" s="12"/>
      <c r="C11739" s="2"/>
      <c r="D11739" s="12"/>
      <c r="E11739" s="12"/>
      <c r="F11739" s="12"/>
      <c r="G11739" s="12"/>
      <c r="H11739" s="12"/>
      <c r="I11739" s="12"/>
      <c r="J11739" s="12"/>
    </row>
    <row r="11740" spans="1:10" x14ac:dyDescent="0.25">
      <c r="A11740" s="12"/>
      <c r="B11740" s="12"/>
      <c r="C11740" s="2"/>
      <c r="D11740" s="12"/>
      <c r="E11740" s="12"/>
      <c r="F11740" s="12"/>
      <c r="G11740" s="12"/>
      <c r="H11740" s="12"/>
      <c r="I11740" s="12"/>
      <c r="J11740" s="12"/>
    </row>
    <row r="11741" spans="1:10" x14ac:dyDescent="0.25">
      <c r="A11741" s="12"/>
      <c r="B11741" s="12"/>
      <c r="C11741" s="2"/>
      <c r="D11741" s="12"/>
      <c r="E11741" s="12"/>
      <c r="F11741" s="12"/>
      <c r="G11741" s="12"/>
      <c r="H11741" s="12"/>
      <c r="I11741" s="12"/>
      <c r="J11741" s="12"/>
    </row>
    <row r="11742" spans="1:10" x14ac:dyDescent="0.25">
      <c r="A11742" s="12"/>
      <c r="B11742" s="12"/>
      <c r="C11742" s="2"/>
      <c r="D11742" s="12"/>
      <c r="E11742" s="12"/>
      <c r="F11742" s="12"/>
      <c r="G11742" s="12"/>
      <c r="H11742" s="12"/>
      <c r="I11742" s="12"/>
      <c r="J11742" s="12"/>
    </row>
    <row r="11743" spans="1:10" x14ac:dyDescent="0.25">
      <c r="A11743" s="12"/>
      <c r="B11743" s="12"/>
      <c r="C11743" s="2"/>
      <c r="D11743" s="12"/>
      <c r="E11743" s="12"/>
      <c r="F11743" s="12"/>
      <c r="G11743" s="12"/>
      <c r="H11743" s="12"/>
      <c r="I11743" s="12"/>
      <c r="J11743" s="12"/>
    </row>
    <row r="11744" spans="1:10" x14ac:dyDescent="0.25">
      <c r="A11744" s="12"/>
      <c r="B11744" s="12"/>
      <c r="C11744" s="2"/>
      <c r="D11744" s="12"/>
      <c r="E11744" s="12"/>
      <c r="F11744" s="12"/>
      <c r="G11744" s="12"/>
      <c r="H11744" s="12"/>
      <c r="I11744" s="12"/>
      <c r="J11744" s="12"/>
    </row>
    <row r="11745" spans="1:10" x14ac:dyDescent="0.25">
      <c r="A11745" s="12"/>
      <c r="B11745" s="12"/>
      <c r="C11745" s="2"/>
      <c r="D11745" s="12"/>
      <c r="E11745" s="12"/>
      <c r="F11745" s="12"/>
      <c r="G11745" s="12"/>
      <c r="H11745" s="12"/>
      <c r="I11745" s="12"/>
      <c r="J11745" s="12"/>
    </row>
    <row r="11746" spans="1:10" x14ac:dyDescent="0.25">
      <c r="A11746" s="12"/>
      <c r="B11746" s="12"/>
      <c r="C11746" s="2"/>
      <c r="D11746" s="12"/>
      <c r="E11746" s="12"/>
      <c r="F11746" s="12"/>
      <c r="G11746" s="12"/>
      <c r="H11746" s="12"/>
      <c r="I11746" s="12"/>
      <c r="J11746" s="12"/>
    </row>
    <row r="11747" spans="1:10" x14ac:dyDescent="0.25">
      <c r="A11747" s="12"/>
      <c r="B11747" s="12"/>
      <c r="C11747" s="2"/>
      <c r="D11747" s="12"/>
      <c r="E11747" s="12"/>
      <c r="F11747" s="12"/>
      <c r="G11747" s="12"/>
      <c r="H11747" s="12"/>
      <c r="I11747" s="12"/>
      <c r="J11747" s="12"/>
    </row>
    <row r="11748" spans="1:10" x14ac:dyDescent="0.25">
      <c r="A11748" s="12"/>
      <c r="B11748" s="12"/>
      <c r="C11748" s="2"/>
      <c r="D11748" s="12"/>
      <c r="E11748" s="12"/>
      <c r="F11748" s="12"/>
      <c r="G11748" s="12"/>
      <c r="H11748" s="12"/>
      <c r="I11748" s="12"/>
      <c r="J11748" s="12"/>
    </row>
    <row r="11749" spans="1:10" x14ac:dyDescent="0.25">
      <c r="A11749" s="12"/>
      <c r="B11749" s="12"/>
      <c r="C11749" s="2"/>
      <c r="D11749" s="12"/>
      <c r="E11749" s="12"/>
      <c r="F11749" s="12"/>
      <c r="G11749" s="12"/>
      <c r="H11749" s="12"/>
      <c r="I11749" s="12"/>
      <c r="J11749" s="12"/>
    </row>
    <row r="11750" spans="1:10" x14ac:dyDescent="0.25">
      <c r="A11750" s="12"/>
      <c r="B11750" s="12"/>
      <c r="C11750" s="2"/>
      <c r="D11750" s="12"/>
      <c r="E11750" s="12"/>
      <c r="F11750" s="12"/>
      <c r="G11750" s="12"/>
      <c r="H11750" s="12"/>
      <c r="I11750" s="12"/>
      <c r="J11750" s="12"/>
    </row>
    <row r="11751" spans="1:10" x14ac:dyDescent="0.25">
      <c r="A11751" s="12"/>
      <c r="B11751" s="12"/>
      <c r="C11751" s="2"/>
      <c r="D11751" s="12"/>
      <c r="E11751" s="12"/>
      <c r="F11751" s="12"/>
      <c r="G11751" s="12"/>
      <c r="H11751" s="12"/>
      <c r="I11751" s="12"/>
      <c r="J11751" s="12"/>
    </row>
    <row r="11752" spans="1:10" x14ac:dyDescent="0.25">
      <c r="A11752" s="12"/>
      <c r="B11752" s="12"/>
      <c r="C11752" s="2"/>
      <c r="D11752" s="12"/>
      <c r="E11752" s="12"/>
      <c r="F11752" s="12"/>
      <c r="G11752" s="12"/>
      <c r="H11752" s="12"/>
      <c r="I11752" s="12"/>
      <c r="J11752" s="12"/>
    </row>
    <row r="11753" spans="1:10" x14ac:dyDescent="0.25">
      <c r="A11753" s="12"/>
      <c r="B11753" s="12"/>
      <c r="C11753" s="2"/>
      <c r="D11753" s="12"/>
      <c r="E11753" s="12"/>
      <c r="F11753" s="12"/>
      <c r="G11753" s="12"/>
      <c r="H11753" s="12"/>
      <c r="I11753" s="12"/>
      <c r="J11753" s="12"/>
    </row>
    <row r="11754" spans="1:10" x14ac:dyDescent="0.25">
      <c r="A11754" s="12"/>
      <c r="B11754" s="12"/>
      <c r="C11754" s="2"/>
      <c r="D11754" s="12"/>
      <c r="E11754" s="12"/>
      <c r="F11754" s="12"/>
      <c r="G11754" s="12"/>
      <c r="H11754" s="12"/>
      <c r="I11754" s="12"/>
      <c r="J11754" s="12"/>
    </row>
    <row r="11755" spans="1:10" x14ac:dyDescent="0.25">
      <c r="A11755" s="12"/>
      <c r="B11755" s="12"/>
      <c r="C11755" s="2"/>
      <c r="D11755" s="12"/>
      <c r="E11755" s="12"/>
      <c r="F11755" s="12"/>
      <c r="G11755" s="12"/>
      <c r="H11755" s="12"/>
      <c r="I11755" s="12"/>
      <c r="J11755" s="12"/>
    </row>
    <row r="11756" spans="1:10" x14ac:dyDescent="0.25">
      <c r="A11756" s="12"/>
      <c r="B11756" s="12"/>
      <c r="C11756" s="2"/>
      <c r="D11756" s="12"/>
      <c r="E11756" s="12"/>
      <c r="F11756" s="12"/>
      <c r="G11756" s="12"/>
      <c r="H11756" s="12"/>
      <c r="I11756" s="12"/>
      <c r="J11756" s="12"/>
    </row>
    <row r="11757" spans="1:10" x14ac:dyDescent="0.25">
      <c r="A11757" s="12"/>
      <c r="B11757" s="12"/>
      <c r="C11757" s="2"/>
      <c r="D11757" s="12"/>
      <c r="E11757" s="12"/>
      <c r="F11757" s="12"/>
      <c r="G11757" s="12"/>
      <c r="H11757" s="12"/>
      <c r="I11757" s="12"/>
      <c r="J11757" s="12"/>
    </row>
    <row r="11758" spans="1:10" x14ac:dyDescent="0.25">
      <c r="A11758" s="12"/>
      <c r="B11758" s="12"/>
      <c r="C11758" s="2"/>
      <c r="D11758" s="12"/>
      <c r="E11758" s="12"/>
      <c r="F11758" s="12"/>
      <c r="G11758" s="12"/>
      <c r="H11758" s="12"/>
      <c r="I11758" s="12"/>
      <c r="J11758" s="12"/>
    </row>
    <row r="11759" spans="1:10" x14ac:dyDescent="0.25">
      <c r="A11759" s="12"/>
      <c r="B11759" s="12"/>
      <c r="C11759" s="2"/>
      <c r="D11759" s="12"/>
      <c r="E11759" s="12"/>
      <c r="F11759" s="12"/>
      <c r="G11759" s="12"/>
      <c r="H11759" s="12"/>
      <c r="I11759" s="12"/>
      <c r="J11759" s="12"/>
    </row>
    <row r="11760" spans="1:10" x14ac:dyDescent="0.25">
      <c r="A11760" s="12"/>
      <c r="B11760" s="12"/>
      <c r="C11760" s="2"/>
      <c r="D11760" s="12"/>
      <c r="E11760" s="12"/>
      <c r="F11760" s="12"/>
      <c r="G11760" s="12"/>
      <c r="H11760" s="12"/>
      <c r="I11760" s="12"/>
      <c r="J11760" s="12"/>
    </row>
    <row r="11761" spans="1:10" x14ac:dyDescent="0.25">
      <c r="A11761" s="12"/>
      <c r="B11761" s="12"/>
      <c r="C11761" s="2"/>
      <c r="D11761" s="12"/>
      <c r="E11761" s="12"/>
      <c r="F11761" s="12"/>
      <c r="G11761" s="12"/>
      <c r="H11761" s="12"/>
      <c r="I11761" s="12"/>
      <c r="J11761" s="12"/>
    </row>
    <row r="11762" spans="1:10" x14ac:dyDescent="0.25">
      <c r="A11762" s="12"/>
      <c r="B11762" s="12"/>
      <c r="C11762" s="2"/>
      <c r="D11762" s="12"/>
      <c r="E11762" s="12"/>
      <c r="F11762" s="12"/>
      <c r="G11762" s="12"/>
      <c r="H11762" s="12"/>
      <c r="I11762" s="12"/>
      <c r="J11762" s="12"/>
    </row>
    <row r="11763" spans="1:10" x14ac:dyDescent="0.25">
      <c r="A11763" s="12"/>
      <c r="B11763" s="12"/>
      <c r="C11763" s="2"/>
      <c r="D11763" s="12"/>
      <c r="E11763" s="12"/>
      <c r="F11763" s="12"/>
      <c r="G11763" s="12"/>
      <c r="H11763" s="12"/>
      <c r="I11763" s="12"/>
      <c r="J11763" s="12"/>
    </row>
    <row r="11764" spans="1:10" x14ac:dyDescent="0.25">
      <c r="A11764" s="12"/>
      <c r="B11764" s="12"/>
      <c r="C11764" s="2"/>
      <c r="D11764" s="12"/>
      <c r="E11764" s="12"/>
      <c r="F11764" s="12"/>
      <c r="G11764" s="12"/>
      <c r="H11764" s="12"/>
      <c r="I11764" s="12"/>
      <c r="J11764" s="12"/>
    </row>
    <row r="11765" spans="1:10" x14ac:dyDescent="0.25">
      <c r="A11765" s="12"/>
      <c r="B11765" s="12"/>
      <c r="C11765" s="2"/>
      <c r="D11765" s="12"/>
      <c r="E11765" s="12"/>
      <c r="F11765" s="12"/>
      <c r="G11765" s="12"/>
      <c r="H11765" s="12"/>
      <c r="I11765" s="12"/>
      <c r="J11765" s="12"/>
    </row>
    <row r="11766" spans="1:10" x14ac:dyDescent="0.25">
      <c r="A11766" s="12"/>
      <c r="B11766" s="12"/>
      <c r="C11766" s="2"/>
      <c r="D11766" s="12"/>
      <c r="E11766" s="12"/>
      <c r="F11766" s="12"/>
      <c r="G11766" s="12"/>
      <c r="H11766" s="12"/>
      <c r="I11766" s="12"/>
      <c r="J11766" s="12"/>
    </row>
    <row r="11767" spans="1:10" x14ac:dyDescent="0.25">
      <c r="A11767" s="12"/>
      <c r="B11767" s="12"/>
      <c r="C11767" s="2"/>
      <c r="D11767" s="12"/>
      <c r="E11767" s="12"/>
      <c r="F11767" s="12"/>
      <c r="G11767" s="12"/>
      <c r="H11767" s="12"/>
      <c r="I11767" s="12"/>
      <c r="J11767" s="12"/>
    </row>
    <row r="11768" spans="1:10" x14ac:dyDescent="0.25">
      <c r="A11768" s="12"/>
      <c r="B11768" s="12"/>
      <c r="C11768" s="2"/>
      <c r="D11768" s="12"/>
      <c r="E11768" s="12"/>
      <c r="F11768" s="12"/>
      <c r="G11768" s="12"/>
      <c r="H11768" s="12"/>
      <c r="I11768" s="12"/>
      <c r="J11768" s="12"/>
    </row>
    <row r="11769" spans="1:10" x14ac:dyDescent="0.25">
      <c r="A11769" s="12"/>
      <c r="B11769" s="12"/>
      <c r="C11769" s="2"/>
      <c r="D11769" s="12"/>
      <c r="E11769" s="12"/>
      <c r="F11769" s="12"/>
      <c r="G11769" s="12"/>
      <c r="H11769" s="12"/>
      <c r="I11769" s="12"/>
      <c r="J11769" s="12"/>
    </row>
    <row r="11770" spans="1:10" x14ac:dyDescent="0.25">
      <c r="A11770" s="12"/>
      <c r="B11770" s="12"/>
      <c r="C11770" s="2"/>
      <c r="D11770" s="12"/>
      <c r="E11770" s="12"/>
      <c r="F11770" s="12"/>
      <c r="G11770" s="12"/>
      <c r="H11770" s="12"/>
      <c r="I11770" s="12"/>
      <c r="J11770" s="12"/>
    </row>
    <row r="11771" spans="1:10" x14ac:dyDescent="0.25">
      <c r="A11771" s="12"/>
      <c r="B11771" s="12"/>
      <c r="C11771" s="2"/>
      <c r="D11771" s="12"/>
      <c r="E11771" s="12"/>
      <c r="F11771" s="12"/>
      <c r="G11771" s="12"/>
      <c r="H11771" s="12"/>
      <c r="I11771" s="12"/>
      <c r="J11771" s="12"/>
    </row>
    <row r="11772" spans="1:10" x14ac:dyDescent="0.25">
      <c r="A11772" s="12"/>
      <c r="B11772" s="12"/>
      <c r="C11772" s="2"/>
      <c r="D11772" s="12"/>
      <c r="E11772" s="12"/>
      <c r="F11772" s="12"/>
      <c r="G11772" s="12"/>
      <c r="H11772" s="12"/>
      <c r="I11772" s="12"/>
      <c r="J11772" s="12"/>
    </row>
    <row r="11773" spans="1:10" x14ac:dyDescent="0.25">
      <c r="A11773" s="12"/>
      <c r="B11773" s="12"/>
      <c r="C11773" s="2"/>
      <c r="D11773" s="12"/>
      <c r="E11773" s="12"/>
      <c r="F11773" s="12"/>
      <c r="G11773" s="12"/>
      <c r="H11773" s="12"/>
      <c r="I11773" s="12"/>
      <c r="J11773" s="12"/>
    </row>
    <row r="11774" spans="1:10" x14ac:dyDescent="0.25">
      <c r="A11774" s="12"/>
      <c r="B11774" s="12"/>
      <c r="C11774" s="2"/>
      <c r="D11774" s="12"/>
      <c r="E11774" s="12"/>
      <c r="F11774" s="12"/>
      <c r="G11774" s="12"/>
      <c r="H11774" s="12"/>
      <c r="I11774" s="12"/>
      <c r="J11774" s="12"/>
    </row>
    <row r="11775" spans="1:10" x14ac:dyDescent="0.25">
      <c r="A11775" s="12"/>
      <c r="B11775" s="12"/>
      <c r="C11775" s="2"/>
      <c r="D11775" s="12"/>
      <c r="E11775" s="12"/>
      <c r="F11775" s="12"/>
      <c r="G11775" s="12"/>
      <c r="H11775" s="12"/>
      <c r="I11775" s="12"/>
      <c r="J11775" s="12"/>
    </row>
    <row r="11776" spans="1:10" x14ac:dyDescent="0.25">
      <c r="A11776" s="12"/>
      <c r="B11776" s="12"/>
      <c r="C11776" s="2"/>
      <c r="D11776" s="12"/>
      <c r="E11776" s="12"/>
      <c r="F11776" s="12"/>
      <c r="G11776" s="12"/>
      <c r="H11776" s="12"/>
      <c r="I11776" s="12"/>
      <c r="J11776" s="12"/>
    </row>
    <row r="11777" spans="1:10" x14ac:dyDescent="0.25">
      <c r="A11777" s="12"/>
      <c r="B11777" s="12"/>
      <c r="C11777" s="2"/>
      <c r="D11777" s="12"/>
      <c r="E11777" s="12"/>
      <c r="F11777" s="12"/>
      <c r="G11777" s="12"/>
      <c r="H11777" s="12"/>
      <c r="I11777" s="12"/>
      <c r="J11777" s="12"/>
    </row>
    <row r="11778" spans="1:10" x14ac:dyDescent="0.25">
      <c r="A11778" s="12"/>
      <c r="B11778" s="12"/>
      <c r="C11778" s="2"/>
      <c r="D11778" s="12"/>
      <c r="E11778" s="12"/>
      <c r="F11778" s="12"/>
      <c r="G11778" s="12"/>
      <c r="H11778" s="12"/>
      <c r="I11778" s="12"/>
      <c r="J11778" s="12"/>
    </row>
    <row r="11779" spans="1:10" x14ac:dyDescent="0.25">
      <c r="A11779" s="12"/>
      <c r="B11779" s="12"/>
      <c r="C11779" s="2"/>
      <c r="D11779" s="12"/>
      <c r="E11779" s="12"/>
      <c r="F11779" s="12"/>
      <c r="G11779" s="12"/>
      <c r="H11779" s="12"/>
      <c r="I11779" s="12"/>
      <c r="J11779" s="12"/>
    </row>
    <row r="11780" spans="1:10" x14ac:dyDescent="0.25">
      <c r="A11780" s="12"/>
      <c r="B11780" s="12"/>
      <c r="C11780" s="2"/>
      <c r="D11780" s="12"/>
      <c r="E11780" s="12"/>
      <c r="F11780" s="12"/>
      <c r="G11780" s="12"/>
      <c r="H11780" s="12"/>
      <c r="I11780" s="12"/>
      <c r="J11780" s="12"/>
    </row>
    <row r="11781" spans="1:10" x14ac:dyDescent="0.25">
      <c r="A11781" s="12"/>
      <c r="B11781" s="12"/>
      <c r="C11781" s="2"/>
      <c r="D11781" s="12"/>
      <c r="E11781" s="12"/>
      <c r="F11781" s="12"/>
      <c r="G11781" s="12"/>
      <c r="H11781" s="12"/>
      <c r="I11781" s="12"/>
      <c r="J11781" s="12"/>
    </row>
    <row r="11782" spans="1:10" x14ac:dyDescent="0.25">
      <c r="A11782" s="12"/>
      <c r="B11782" s="12"/>
      <c r="C11782" s="2"/>
      <c r="D11782" s="12"/>
      <c r="E11782" s="12"/>
      <c r="F11782" s="12"/>
      <c r="G11782" s="12"/>
      <c r="H11782" s="12"/>
      <c r="I11782" s="12"/>
      <c r="J11782" s="12"/>
    </row>
    <row r="11783" spans="1:10" x14ac:dyDescent="0.25">
      <c r="A11783" s="12"/>
      <c r="B11783" s="12"/>
      <c r="C11783" s="2"/>
      <c r="D11783" s="12"/>
      <c r="E11783" s="12"/>
      <c r="F11783" s="12"/>
      <c r="G11783" s="12"/>
      <c r="H11783" s="12"/>
      <c r="I11783" s="12"/>
      <c r="J11783" s="12"/>
    </row>
    <row r="11784" spans="1:10" x14ac:dyDescent="0.25">
      <c r="A11784" s="12"/>
      <c r="B11784" s="12"/>
      <c r="C11784" s="2"/>
      <c r="D11784" s="12"/>
      <c r="E11784" s="12"/>
      <c r="F11784" s="12"/>
      <c r="G11784" s="12"/>
      <c r="H11784" s="12"/>
      <c r="I11784" s="12"/>
      <c r="J11784" s="12"/>
    </row>
    <row r="11785" spans="1:10" x14ac:dyDescent="0.25">
      <c r="A11785" s="12"/>
      <c r="B11785" s="12"/>
      <c r="C11785" s="2"/>
      <c r="D11785" s="12"/>
      <c r="E11785" s="12"/>
      <c r="F11785" s="12"/>
      <c r="G11785" s="12"/>
      <c r="H11785" s="12"/>
      <c r="I11785" s="12"/>
      <c r="J11785" s="12"/>
    </row>
    <row r="11786" spans="1:10" x14ac:dyDescent="0.25">
      <c r="A11786" s="12"/>
      <c r="B11786" s="12"/>
      <c r="C11786" s="2"/>
      <c r="D11786" s="12"/>
      <c r="E11786" s="12"/>
      <c r="F11786" s="12"/>
      <c r="G11786" s="12"/>
      <c r="H11786" s="12"/>
      <c r="I11786" s="12"/>
      <c r="J11786" s="12"/>
    </row>
    <row r="11787" spans="1:10" x14ac:dyDescent="0.25">
      <c r="A11787" s="12"/>
      <c r="B11787" s="12"/>
      <c r="C11787" s="2"/>
      <c r="D11787" s="12"/>
      <c r="E11787" s="12"/>
      <c r="F11787" s="12"/>
      <c r="G11787" s="12"/>
      <c r="H11787" s="12"/>
      <c r="I11787" s="12"/>
      <c r="J11787" s="12"/>
    </row>
    <row r="11788" spans="1:10" x14ac:dyDescent="0.25">
      <c r="A11788" s="12"/>
      <c r="B11788" s="12"/>
      <c r="C11788" s="2"/>
      <c r="D11788" s="12"/>
      <c r="E11788" s="12"/>
      <c r="F11788" s="12"/>
      <c r="G11788" s="12"/>
      <c r="H11788" s="12"/>
      <c r="I11788" s="12"/>
      <c r="J11788" s="12"/>
    </row>
    <row r="11789" spans="1:10" x14ac:dyDescent="0.25">
      <c r="A11789" s="12"/>
      <c r="B11789" s="12"/>
      <c r="C11789" s="2"/>
      <c r="D11789" s="12"/>
      <c r="E11789" s="12"/>
      <c r="F11789" s="12"/>
      <c r="G11789" s="12"/>
      <c r="H11789" s="12"/>
      <c r="I11789" s="12"/>
      <c r="J11789" s="12"/>
    </row>
    <row r="11790" spans="1:10" x14ac:dyDescent="0.25">
      <c r="A11790" s="12"/>
      <c r="B11790" s="12"/>
      <c r="C11790" s="2"/>
      <c r="D11790" s="12"/>
      <c r="E11790" s="12"/>
      <c r="F11790" s="12"/>
      <c r="G11790" s="12"/>
      <c r="H11790" s="12"/>
      <c r="I11790" s="12"/>
      <c r="J11790" s="12"/>
    </row>
    <row r="11791" spans="1:10" x14ac:dyDescent="0.25">
      <c r="A11791" s="12"/>
      <c r="B11791" s="12"/>
      <c r="C11791" s="2"/>
      <c r="D11791" s="12"/>
      <c r="E11791" s="12"/>
      <c r="F11791" s="12"/>
      <c r="G11791" s="12"/>
      <c r="H11791" s="12"/>
      <c r="I11791" s="12"/>
      <c r="J11791" s="12"/>
    </row>
    <row r="11792" spans="1:10" x14ac:dyDescent="0.25">
      <c r="A11792" s="12"/>
      <c r="B11792" s="12"/>
      <c r="C11792" s="2"/>
      <c r="D11792" s="12"/>
      <c r="E11792" s="12"/>
      <c r="F11792" s="12"/>
      <c r="G11792" s="12"/>
      <c r="H11792" s="12"/>
      <c r="I11792" s="12"/>
      <c r="J11792" s="12"/>
    </row>
    <row r="11793" spans="1:10" x14ac:dyDescent="0.25">
      <c r="A11793" s="12"/>
      <c r="B11793" s="12"/>
      <c r="C11793" s="2"/>
      <c r="D11793" s="12"/>
      <c r="E11793" s="12"/>
      <c r="F11793" s="12"/>
      <c r="G11793" s="12"/>
      <c r="H11793" s="12"/>
      <c r="I11793" s="12"/>
      <c r="J11793" s="12"/>
    </row>
    <row r="11794" spans="1:10" x14ac:dyDescent="0.25">
      <c r="A11794" s="12"/>
      <c r="B11794" s="12"/>
      <c r="C11794" s="2"/>
      <c r="D11794" s="12"/>
      <c r="E11794" s="12"/>
      <c r="F11794" s="12"/>
      <c r="G11794" s="12"/>
      <c r="H11794" s="12"/>
      <c r="I11794" s="12"/>
      <c r="J11794" s="12"/>
    </row>
    <row r="11795" spans="1:10" x14ac:dyDescent="0.25">
      <c r="A11795" s="12"/>
      <c r="B11795" s="12"/>
      <c r="C11795" s="2"/>
      <c r="D11795" s="12"/>
      <c r="E11795" s="12"/>
      <c r="F11795" s="12"/>
      <c r="G11795" s="12"/>
      <c r="H11795" s="12"/>
      <c r="I11795" s="12"/>
      <c r="J11795" s="12"/>
    </row>
    <row r="11796" spans="1:10" x14ac:dyDescent="0.25">
      <c r="A11796" s="12"/>
      <c r="B11796" s="12"/>
      <c r="C11796" s="2"/>
      <c r="D11796" s="12"/>
      <c r="E11796" s="12"/>
      <c r="F11796" s="12"/>
      <c r="G11796" s="12"/>
      <c r="H11796" s="12"/>
      <c r="I11796" s="12"/>
      <c r="J11796" s="12"/>
    </row>
    <row r="11797" spans="1:10" x14ac:dyDescent="0.25">
      <c r="A11797" s="12"/>
      <c r="B11797" s="12"/>
      <c r="C11797" s="2"/>
      <c r="D11797" s="12"/>
      <c r="E11797" s="12"/>
      <c r="F11797" s="12"/>
      <c r="G11797" s="12"/>
      <c r="H11797" s="12"/>
      <c r="I11797" s="12"/>
      <c r="J11797" s="12"/>
    </row>
    <row r="11798" spans="1:10" x14ac:dyDescent="0.25">
      <c r="A11798" s="12"/>
      <c r="B11798" s="12"/>
      <c r="C11798" s="2"/>
      <c r="D11798" s="12"/>
      <c r="E11798" s="12"/>
      <c r="F11798" s="12"/>
      <c r="G11798" s="12"/>
      <c r="H11798" s="12"/>
      <c r="I11798" s="12"/>
      <c r="J11798" s="12"/>
    </row>
    <row r="11799" spans="1:10" x14ac:dyDescent="0.25">
      <c r="A11799" s="12"/>
      <c r="B11799" s="12"/>
      <c r="C11799" s="2"/>
      <c r="D11799" s="12"/>
      <c r="E11799" s="12"/>
      <c r="F11799" s="12"/>
      <c r="G11799" s="12"/>
      <c r="H11799" s="12"/>
      <c r="I11799" s="12"/>
      <c r="J11799" s="12"/>
    </row>
    <row r="11800" spans="1:10" x14ac:dyDescent="0.25">
      <c r="A11800" s="12"/>
      <c r="B11800" s="12"/>
      <c r="C11800" s="2"/>
      <c r="D11800" s="12"/>
      <c r="E11800" s="12"/>
      <c r="F11800" s="12"/>
      <c r="G11800" s="12"/>
      <c r="H11800" s="12"/>
      <c r="I11800" s="12"/>
      <c r="J11800" s="12"/>
    </row>
    <row r="11801" spans="1:10" x14ac:dyDescent="0.25">
      <c r="A11801" s="12"/>
      <c r="B11801" s="12"/>
      <c r="C11801" s="2"/>
      <c r="D11801" s="12"/>
      <c r="E11801" s="12"/>
      <c r="F11801" s="12"/>
      <c r="G11801" s="12"/>
      <c r="H11801" s="12"/>
      <c r="I11801" s="12"/>
      <c r="J11801" s="12"/>
    </row>
    <row r="11802" spans="1:10" x14ac:dyDescent="0.25">
      <c r="A11802" s="12"/>
      <c r="B11802" s="12"/>
      <c r="C11802" s="2"/>
      <c r="D11802" s="12"/>
      <c r="E11802" s="12"/>
      <c r="F11802" s="12"/>
      <c r="G11802" s="12"/>
      <c r="H11802" s="12"/>
      <c r="I11802" s="12"/>
      <c r="J11802" s="12"/>
    </row>
    <row r="11803" spans="1:10" x14ac:dyDescent="0.25">
      <c r="A11803" s="12"/>
      <c r="B11803" s="12"/>
      <c r="C11803" s="2"/>
      <c r="D11803" s="12"/>
      <c r="E11803" s="12"/>
      <c r="F11803" s="12"/>
      <c r="G11803" s="12"/>
      <c r="H11803" s="12"/>
      <c r="I11803" s="12"/>
      <c r="J11803" s="12"/>
    </row>
    <row r="11804" spans="1:10" x14ac:dyDescent="0.25">
      <c r="A11804" s="12"/>
      <c r="B11804" s="12"/>
      <c r="C11804" s="2"/>
      <c r="D11804" s="12"/>
      <c r="E11804" s="12"/>
      <c r="F11804" s="12"/>
      <c r="G11804" s="12"/>
      <c r="H11804" s="12"/>
      <c r="I11804" s="12"/>
      <c r="J11804" s="12"/>
    </row>
    <row r="11805" spans="1:10" x14ac:dyDescent="0.25">
      <c r="A11805" s="12"/>
      <c r="B11805" s="12"/>
      <c r="C11805" s="2"/>
      <c r="D11805" s="12"/>
      <c r="E11805" s="12"/>
      <c r="F11805" s="12"/>
      <c r="G11805" s="12"/>
      <c r="H11805" s="12"/>
      <c r="I11805" s="12"/>
      <c r="J11805" s="12"/>
    </row>
    <row r="11806" spans="1:10" x14ac:dyDescent="0.25">
      <c r="A11806" s="12"/>
      <c r="B11806" s="12"/>
      <c r="C11806" s="2"/>
      <c r="D11806" s="12"/>
      <c r="E11806" s="12"/>
      <c r="F11806" s="12"/>
      <c r="G11806" s="12"/>
      <c r="H11806" s="12"/>
      <c r="I11806" s="12"/>
      <c r="J11806" s="12"/>
    </row>
    <row r="11807" spans="1:10" x14ac:dyDescent="0.25">
      <c r="A11807" s="12"/>
      <c r="B11807" s="12"/>
      <c r="C11807" s="2"/>
      <c r="D11807" s="12"/>
      <c r="E11807" s="12"/>
      <c r="F11807" s="12"/>
      <c r="G11807" s="12"/>
      <c r="H11807" s="12"/>
      <c r="I11807" s="12"/>
      <c r="J11807" s="12"/>
    </row>
    <row r="11808" spans="1:10" x14ac:dyDescent="0.25">
      <c r="A11808" s="12"/>
      <c r="B11808" s="12"/>
      <c r="C11808" s="2"/>
      <c r="D11808" s="12"/>
      <c r="E11808" s="12"/>
      <c r="F11808" s="12"/>
      <c r="G11808" s="12"/>
      <c r="H11808" s="12"/>
      <c r="I11808" s="12"/>
      <c r="J11808" s="12"/>
    </row>
    <row r="11809" spans="1:10" x14ac:dyDescent="0.25">
      <c r="A11809" s="12"/>
      <c r="B11809" s="12"/>
      <c r="C11809" s="2"/>
      <c r="D11809" s="12"/>
      <c r="E11809" s="12"/>
      <c r="F11809" s="12"/>
      <c r="G11809" s="12"/>
      <c r="H11809" s="12"/>
      <c r="I11809" s="12"/>
      <c r="J11809" s="12"/>
    </row>
    <row r="11810" spans="1:10" x14ac:dyDescent="0.25">
      <c r="A11810" s="12"/>
      <c r="B11810" s="12"/>
      <c r="C11810" s="2"/>
      <c r="D11810" s="12"/>
      <c r="E11810" s="12"/>
      <c r="F11810" s="12"/>
      <c r="G11810" s="12"/>
      <c r="H11810" s="12"/>
      <c r="I11810" s="12"/>
      <c r="J11810" s="12"/>
    </row>
    <row r="11811" spans="1:10" x14ac:dyDescent="0.25">
      <c r="A11811" s="12"/>
      <c r="B11811" s="12"/>
      <c r="C11811" s="2"/>
      <c r="D11811" s="12"/>
      <c r="E11811" s="12"/>
      <c r="F11811" s="12"/>
      <c r="G11811" s="12"/>
      <c r="H11811" s="12"/>
      <c r="I11811" s="12"/>
      <c r="J11811" s="12"/>
    </row>
    <row r="11812" spans="1:10" x14ac:dyDescent="0.25">
      <c r="A11812" s="12"/>
      <c r="B11812" s="12"/>
      <c r="C11812" s="2"/>
      <c r="D11812" s="12"/>
      <c r="E11812" s="12"/>
      <c r="F11812" s="12"/>
      <c r="G11812" s="12"/>
      <c r="H11812" s="12"/>
      <c r="I11812" s="12"/>
      <c r="J11812" s="12"/>
    </row>
    <row r="11813" spans="1:10" x14ac:dyDescent="0.25">
      <c r="A11813" s="12"/>
      <c r="B11813" s="12"/>
      <c r="C11813" s="2"/>
      <c r="D11813" s="12"/>
      <c r="E11813" s="12"/>
      <c r="F11813" s="12"/>
      <c r="G11813" s="12"/>
      <c r="H11813" s="12"/>
      <c r="I11813" s="12"/>
      <c r="J11813" s="12"/>
    </row>
    <row r="11814" spans="1:10" x14ac:dyDescent="0.25">
      <c r="A11814" s="12"/>
      <c r="B11814" s="12"/>
      <c r="C11814" s="2"/>
      <c r="D11814" s="12"/>
      <c r="E11814" s="12"/>
      <c r="F11814" s="12"/>
      <c r="G11814" s="12"/>
      <c r="H11814" s="12"/>
      <c r="I11814" s="12"/>
      <c r="J11814" s="12"/>
    </row>
    <row r="11815" spans="1:10" x14ac:dyDescent="0.25">
      <c r="A11815" s="12"/>
      <c r="B11815" s="12"/>
      <c r="C11815" s="2"/>
      <c r="D11815" s="12"/>
      <c r="E11815" s="12"/>
      <c r="F11815" s="12"/>
      <c r="G11815" s="12"/>
      <c r="H11815" s="12"/>
      <c r="I11815" s="12"/>
      <c r="J11815" s="12"/>
    </row>
    <row r="11816" spans="1:10" x14ac:dyDescent="0.25">
      <c r="A11816" s="12"/>
      <c r="B11816" s="12"/>
      <c r="C11816" s="2"/>
      <c r="D11816" s="12"/>
      <c r="E11816" s="12"/>
      <c r="F11816" s="12"/>
      <c r="G11816" s="12"/>
      <c r="H11816" s="12"/>
      <c r="I11816" s="12"/>
      <c r="J11816" s="12"/>
    </row>
    <row r="11817" spans="1:10" x14ac:dyDescent="0.25">
      <c r="A11817" s="12"/>
      <c r="B11817" s="12"/>
      <c r="C11817" s="2"/>
      <c r="D11817" s="12"/>
      <c r="E11817" s="12"/>
      <c r="F11817" s="12"/>
      <c r="G11817" s="12"/>
      <c r="H11817" s="12"/>
      <c r="I11817" s="12"/>
      <c r="J11817" s="12"/>
    </row>
    <row r="11818" spans="1:10" x14ac:dyDescent="0.25">
      <c r="A11818" s="12"/>
      <c r="B11818" s="12"/>
      <c r="C11818" s="2"/>
      <c r="D11818" s="12"/>
      <c r="E11818" s="12"/>
      <c r="F11818" s="12"/>
      <c r="G11818" s="12"/>
      <c r="H11818" s="12"/>
      <c r="I11818" s="12"/>
      <c r="J11818" s="12"/>
    </row>
    <row r="11819" spans="1:10" x14ac:dyDescent="0.25">
      <c r="A11819" s="12"/>
      <c r="B11819" s="12"/>
      <c r="C11819" s="2"/>
      <c r="D11819" s="12"/>
      <c r="E11819" s="12"/>
      <c r="F11819" s="12"/>
      <c r="G11819" s="12"/>
      <c r="H11819" s="12"/>
      <c r="I11819" s="12"/>
      <c r="J11819" s="12"/>
    </row>
    <row r="11820" spans="1:10" x14ac:dyDescent="0.25">
      <c r="A11820" s="12"/>
      <c r="B11820" s="12"/>
      <c r="C11820" s="2"/>
      <c r="D11820" s="12"/>
      <c r="E11820" s="12"/>
      <c r="F11820" s="12"/>
      <c r="G11820" s="12"/>
      <c r="H11820" s="12"/>
      <c r="I11820" s="12"/>
      <c r="J11820" s="12"/>
    </row>
    <row r="11821" spans="1:10" x14ac:dyDescent="0.25">
      <c r="A11821" s="12"/>
      <c r="B11821" s="12"/>
      <c r="C11821" s="2"/>
      <c r="D11821" s="12"/>
      <c r="E11821" s="12"/>
      <c r="F11821" s="12"/>
      <c r="G11821" s="12"/>
      <c r="H11821" s="12"/>
      <c r="I11821" s="12"/>
      <c r="J11821" s="12"/>
    </row>
    <row r="11822" spans="1:10" x14ac:dyDescent="0.25">
      <c r="A11822" s="12"/>
      <c r="B11822" s="12"/>
      <c r="C11822" s="2"/>
      <c r="D11822" s="12"/>
      <c r="E11822" s="12"/>
      <c r="F11822" s="12"/>
      <c r="G11822" s="12"/>
      <c r="H11822" s="12"/>
      <c r="I11822" s="12"/>
      <c r="J11822" s="12"/>
    </row>
    <row r="11823" spans="1:10" x14ac:dyDescent="0.25">
      <c r="A11823" s="12"/>
      <c r="B11823" s="12"/>
      <c r="C11823" s="2"/>
      <c r="D11823" s="12"/>
      <c r="E11823" s="12"/>
      <c r="F11823" s="12"/>
      <c r="G11823" s="12"/>
      <c r="H11823" s="12"/>
      <c r="I11823" s="12"/>
      <c r="J11823" s="12"/>
    </row>
    <row r="11824" spans="1:10" x14ac:dyDescent="0.25">
      <c r="A11824" s="12"/>
      <c r="B11824" s="12"/>
      <c r="C11824" s="2"/>
      <c r="D11824" s="12"/>
      <c r="E11824" s="12"/>
      <c r="F11824" s="12"/>
      <c r="G11824" s="12"/>
      <c r="H11824" s="12"/>
      <c r="I11824" s="12"/>
      <c r="J11824" s="12"/>
    </row>
    <row r="11825" spans="1:10" x14ac:dyDescent="0.25">
      <c r="A11825" s="12"/>
      <c r="B11825" s="12"/>
      <c r="C11825" s="2"/>
      <c r="D11825" s="12"/>
      <c r="E11825" s="12"/>
      <c r="F11825" s="12"/>
      <c r="G11825" s="12"/>
      <c r="H11825" s="12"/>
      <c r="I11825" s="12"/>
      <c r="J11825" s="12"/>
    </row>
    <row r="11826" spans="1:10" x14ac:dyDescent="0.25">
      <c r="A11826" s="12"/>
      <c r="B11826" s="12"/>
      <c r="C11826" s="2"/>
      <c r="D11826" s="12"/>
      <c r="E11826" s="12"/>
      <c r="F11826" s="12"/>
      <c r="G11826" s="12"/>
      <c r="H11826" s="12"/>
      <c r="I11826" s="12"/>
      <c r="J11826" s="12"/>
    </row>
    <row r="11827" spans="1:10" x14ac:dyDescent="0.25">
      <c r="A11827" s="12"/>
      <c r="B11827" s="12"/>
      <c r="C11827" s="2"/>
      <c r="D11827" s="12"/>
      <c r="E11827" s="12"/>
      <c r="F11827" s="12"/>
      <c r="G11827" s="12"/>
      <c r="H11827" s="12"/>
      <c r="I11827" s="12"/>
      <c r="J11827" s="12"/>
    </row>
    <row r="11828" spans="1:10" x14ac:dyDescent="0.25">
      <c r="A11828" s="12"/>
      <c r="B11828" s="12"/>
      <c r="C11828" s="2"/>
      <c r="D11828" s="12"/>
      <c r="E11828" s="12"/>
      <c r="F11828" s="12"/>
      <c r="G11828" s="12"/>
      <c r="H11828" s="12"/>
      <c r="I11828" s="12"/>
      <c r="J11828" s="12"/>
    </row>
    <row r="11829" spans="1:10" x14ac:dyDescent="0.25">
      <c r="A11829" s="12"/>
      <c r="B11829" s="12"/>
      <c r="C11829" s="2"/>
      <c r="D11829" s="12"/>
      <c r="E11829" s="12"/>
      <c r="F11829" s="12"/>
      <c r="G11829" s="12"/>
      <c r="H11829" s="12"/>
      <c r="I11829" s="12"/>
      <c r="J11829" s="12"/>
    </row>
    <row r="11830" spans="1:10" x14ac:dyDescent="0.25">
      <c r="A11830" s="12"/>
      <c r="B11830" s="12"/>
      <c r="C11830" s="2"/>
      <c r="D11830" s="12"/>
      <c r="E11830" s="12"/>
      <c r="F11830" s="12"/>
      <c r="G11830" s="12"/>
      <c r="H11830" s="12"/>
      <c r="I11830" s="12"/>
      <c r="J11830" s="12"/>
    </row>
    <row r="11831" spans="1:10" x14ac:dyDescent="0.25">
      <c r="A11831" s="12"/>
      <c r="B11831" s="12"/>
      <c r="C11831" s="2"/>
      <c r="D11831" s="12"/>
      <c r="E11831" s="12"/>
      <c r="F11831" s="12"/>
      <c r="G11831" s="12"/>
      <c r="H11831" s="12"/>
      <c r="I11831" s="12"/>
      <c r="J11831" s="12"/>
    </row>
    <row r="11832" spans="1:10" x14ac:dyDescent="0.25">
      <c r="A11832" s="12"/>
      <c r="B11832" s="12"/>
      <c r="C11832" s="2"/>
      <c r="D11832" s="12"/>
      <c r="E11832" s="12"/>
      <c r="F11832" s="12"/>
      <c r="G11832" s="12"/>
      <c r="H11832" s="12"/>
      <c r="I11832" s="12"/>
      <c r="J11832" s="12"/>
    </row>
    <row r="11833" spans="1:10" x14ac:dyDescent="0.25">
      <c r="A11833" s="12"/>
      <c r="B11833" s="12"/>
      <c r="C11833" s="2"/>
      <c r="D11833" s="12"/>
      <c r="E11833" s="12"/>
      <c r="F11833" s="12"/>
      <c r="G11833" s="12"/>
      <c r="H11833" s="12"/>
      <c r="I11833" s="12"/>
      <c r="J11833" s="12"/>
    </row>
    <row r="11834" spans="1:10" x14ac:dyDescent="0.25">
      <c r="A11834" s="12"/>
      <c r="B11834" s="12"/>
      <c r="C11834" s="2"/>
      <c r="D11834" s="12"/>
      <c r="E11834" s="12"/>
      <c r="F11834" s="12"/>
      <c r="G11834" s="12"/>
      <c r="H11834" s="12"/>
      <c r="I11834" s="12"/>
      <c r="J11834" s="12"/>
    </row>
    <row r="11835" spans="1:10" x14ac:dyDescent="0.25">
      <c r="A11835" s="12"/>
      <c r="B11835" s="12"/>
      <c r="C11835" s="2"/>
      <c r="D11835" s="12"/>
      <c r="E11835" s="12"/>
      <c r="F11835" s="12"/>
      <c r="G11835" s="12"/>
      <c r="H11835" s="12"/>
      <c r="I11835" s="12"/>
      <c r="J11835" s="12"/>
    </row>
    <row r="11836" spans="1:10" x14ac:dyDescent="0.25">
      <c r="A11836" s="12"/>
      <c r="B11836" s="12"/>
      <c r="C11836" s="2"/>
      <c r="D11836" s="12"/>
      <c r="E11836" s="12"/>
      <c r="F11836" s="12"/>
      <c r="G11836" s="12"/>
      <c r="H11836" s="12"/>
      <c r="I11836" s="12"/>
      <c r="J11836" s="12"/>
    </row>
    <row r="11837" spans="1:10" x14ac:dyDescent="0.25">
      <c r="A11837" s="12"/>
      <c r="B11837" s="12"/>
      <c r="C11837" s="2"/>
      <c r="D11837" s="12"/>
      <c r="E11837" s="12"/>
      <c r="F11837" s="12"/>
      <c r="G11837" s="12"/>
      <c r="H11837" s="12"/>
      <c r="I11837" s="12"/>
      <c r="J11837" s="12"/>
    </row>
    <row r="11838" spans="1:10" x14ac:dyDescent="0.25">
      <c r="A11838" s="12"/>
      <c r="B11838" s="12"/>
      <c r="C11838" s="2"/>
      <c r="D11838" s="12"/>
      <c r="E11838" s="12"/>
      <c r="F11838" s="12"/>
      <c r="G11838" s="12"/>
      <c r="H11838" s="12"/>
      <c r="I11838" s="12"/>
      <c r="J11838" s="12"/>
    </row>
    <row r="11839" spans="1:10" x14ac:dyDescent="0.25">
      <c r="A11839" s="12"/>
      <c r="B11839" s="12"/>
      <c r="C11839" s="2"/>
      <c r="D11839" s="12"/>
      <c r="E11839" s="12"/>
      <c r="F11839" s="12"/>
      <c r="G11839" s="12"/>
      <c r="H11839" s="12"/>
      <c r="I11839" s="12"/>
      <c r="J11839" s="12"/>
    </row>
    <row r="11840" spans="1:10" x14ac:dyDescent="0.25">
      <c r="A11840" s="12"/>
      <c r="B11840" s="12"/>
      <c r="C11840" s="2"/>
      <c r="D11840" s="12"/>
      <c r="E11840" s="12"/>
      <c r="F11840" s="12"/>
      <c r="G11840" s="12"/>
      <c r="H11840" s="12"/>
      <c r="I11840" s="12"/>
      <c r="J11840" s="12"/>
    </row>
    <row r="11841" spans="1:10" x14ac:dyDescent="0.25">
      <c r="A11841" s="12"/>
      <c r="B11841" s="12"/>
      <c r="C11841" s="2"/>
      <c r="D11841" s="12"/>
      <c r="E11841" s="12"/>
      <c r="F11841" s="12"/>
      <c r="G11841" s="12"/>
      <c r="H11841" s="12"/>
      <c r="I11841" s="12"/>
      <c r="J11841" s="12"/>
    </row>
    <row r="11842" spans="1:10" x14ac:dyDescent="0.25">
      <c r="A11842" s="12"/>
      <c r="B11842" s="12"/>
      <c r="C11842" s="2"/>
      <c r="D11842" s="12"/>
      <c r="E11842" s="12"/>
      <c r="F11842" s="12"/>
      <c r="G11842" s="12"/>
      <c r="H11842" s="12"/>
      <c r="I11842" s="12"/>
      <c r="J11842" s="12"/>
    </row>
    <row r="11843" spans="1:10" x14ac:dyDescent="0.25">
      <c r="A11843" s="12"/>
      <c r="B11843" s="12"/>
      <c r="C11843" s="2"/>
      <c r="D11843" s="12"/>
      <c r="E11843" s="12"/>
      <c r="F11843" s="12"/>
      <c r="G11843" s="12"/>
      <c r="H11843" s="12"/>
      <c r="I11843" s="12"/>
      <c r="J11843" s="12"/>
    </row>
    <row r="11844" spans="1:10" x14ac:dyDescent="0.25">
      <c r="A11844" s="12"/>
      <c r="B11844" s="12"/>
      <c r="C11844" s="2"/>
      <c r="D11844" s="12"/>
      <c r="E11844" s="12"/>
      <c r="F11844" s="12"/>
      <c r="G11844" s="12"/>
      <c r="H11844" s="12"/>
      <c r="I11844" s="12"/>
      <c r="J11844" s="12"/>
    </row>
    <row r="11845" spans="1:10" x14ac:dyDescent="0.25">
      <c r="A11845" s="12"/>
      <c r="B11845" s="12"/>
      <c r="C11845" s="2"/>
      <c r="D11845" s="12"/>
      <c r="E11845" s="12"/>
      <c r="F11845" s="12"/>
      <c r="G11845" s="12"/>
      <c r="H11845" s="12"/>
      <c r="I11845" s="12"/>
      <c r="J11845" s="12"/>
    </row>
    <row r="11846" spans="1:10" x14ac:dyDescent="0.25">
      <c r="A11846" s="12"/>
      <c r="B11846" s="12"/>
      <c r="C11846" s="2"/>
      <c r="D11846" s="12"/>
      <c r="E11846" s="12"/>
      <c r="F11846" s="12"/>
      <c r="G11846" s="12"/>
      <c r="H11846" s="12"/>
      <c r="I11846" s="12"/>
      <c r="J11846" s="12"/>
    </row>
    <row r="11847" spans="1:10" x14ac:dyDescent="0.25">
      <c r="A11847" s="12"/>
      <c r="B11847" s="12"/>
      <c r="C11847" s="2"/>
      <c r="D11847" s="12"/>
      <c r="E11847" s="12"/>
      <c r="F11847" s="12"/>
      <c r="G11847" s="12"/>
      <c r="H11847" s="12"/>
      <c r="I11847" s="12"/>
      <c r="J11847" s="12"/>
    </row>
    <row r="11848" spans="1:10" x14ac:dyDescent="0.25">
      <c r="A11848" s="12"/>
      <c r="B11848" s="12"/>
      <c r="C11848" s="2"/>
      <c r="D11848" s="12"/>
      <c r="E11848" s="12"/>
      <c r="F11848" s="12"/>
      <c r="G11848" s="12"/>
      <c r="H11848" s="12"/>
      <c r="I11848" s="12"/>
      <c r="J11848" s="12"/>
    </row>
    <row r="11849" spans="1:10" x14ac:dyDescent="0.25">
      <c r="A11849" s="12"/>
      <c r="B11849" s="12"/>
      <c r="C11849" s="2"/>
      <c r="D11849" s="12"/>
      <c r="E11849" s="12"/>
      <c r="F11849" s="12"/>
      <c r="G11849" s="12"/>
      <c r="H11849" s="12"/>
      <c r="I11849" s="12"/>
      <c r="J11849" s="12"/>
    </row>
    <row r="11850" spans="1:10" x14ac:dyDescent="0.25">
      <c r="A11850" s="12"/>
      <c r="B11850" s="12"/>
      <c r="C11850" s="2"/>
      <c r="D11850" s="12"/>
      <c r="E11850" s="12"/>
      <c r="F11850" s="12"/>
      <c r="G11850" s="12"/>
      <c r="H11850" s="12"/>
      <c r="I11850" s="12"/>
      <c r="J11850" s="12"/>
    </row>
    <row r="11851" spans="1:10" x14ac:dyDescent="0.25">
      <c r="A11851" s="12"/>
      <c r="B11851" s="12"/>
      <c r="C11851" s="2"/>
      <c r="D11851" s="12"/>
      <c r="E11851" s="12"/>
      <c r="F11851" s="12"/>
      <c r="G11851" s="12"/>
      <c r="H11851" s="12"/>
      <c r="I11851" s="12"/>
      <c r="J11851" s="12"/>
    </row>
    <row r="11852" spans="1:10" x14ac:dyDescent="0.25">
      <c r="A11852" s="12"/>
      <c r="B11852" s="12"/>
      <c r="C11852" s="2"/>
      <c r="D11852" s="12"/>
      <c r="E11852" s="12"/>
      <c r="F11852" s="12"/>
      <c r="G11852" s="12"/>
      <c r="H11852" s="12"/>
      <c r="I11852" s="12"/>
      <c r="J11852" s="12"/>
    </row>
    <row r="11853" spans="1:10" x14ac:dyDescent="0.25">
      <c r="A11853" s="12"/>
      <c r="B11853" s="12"/>
      <c r="C11853" s="2"/>
      <c r="D11853" s="12"/>
      <c r="E11853" s="12"/>
      <c r="F11853" s="12"/>
      <c r="G11853" s="12"/>
      <c r="H11853" s="12"/>
      <c r="I11853" s="12"/>
      <c r="J11853" s="12"/>
    </row>
    <row r="11854" spans="1:10" x14ac:dyDescent="0.25">
      <c r="A11854" s="12"/>
      <c r="B11854" s="12"/>
      <c r="C11854" s="2"/>
      <c r="D11854" s="12"/>
      <c r="E11854" s="12"/>
      <c r="F11854" s="12"/>
      <c r="G11854" s="12"/>
      <c r="H11854" s="12"/>
      <c r="I11854" s="12"/>
      <c r="J11854" s="12"/>
    </row>
    <row r="11855" spans="1:10" x14ac:dyDescent="0.25">
      <c r="A11855" s="12"/>
      <c r="B11855" s="12"/>
      <c r="C11855" s="2"/>
      <c r="D11855" s="12"/>
      <c r="E11855" s="12"/>
      <c r="F11855" s="12"/>
      <c r="G11855" s="12"/>
      <c r="H11855" s="12"/>
      <c r="I11855" s="12"/>
      <c r="J11855" s="12"/>
    </row>
    <row r="11856" spans="1:10" x14ac:dyDescent="0.25">
      <c r="A11856" s="12"/>
      <c r="B11856" s="12"/>
      <c r="C11856" s="2"/>
      <c r="D11856" s="12"/>
      <c r="E11856" s="12"/>
      <c r="F11856" s="12"/>
      <c r="G11856" s="12"/>
      <c r="H11856" s="12"/>
      <c r="I11856" s="12"/>
      <c r="J11856" s="12"/>
    </row>
    <row r="11857" spans="1:10" x14ac:dyDescent="0.25">
      <c r="A11857" s="12"/>
      <c r="B11857" s="12"/>
      <c r="C11857" s="2"/>
      <c r="D11857" s="12"/>
      <c r="E11857" s="12"/>
      <c r="F11857" s="12"/>
      <c r="G11857" s="12"/>
      <c r="H11857" s="12"/>
      <c r="I11857" s="12"/>
      <c r="J11857" s="12"/>
    </row>
    <row r="11858" spans="1:10" x14ac:dyDescent="0.25">
      <c r="A11858" s="12"/>
      <c r="B11858" s="12"/>
      <c r="C11858" s="2"/>
      <c r="D11858" s="12"/>
      <c r="E11858" s="12"/>
      <c r="F11858" s="12"/>
      <c r="G11858" s="12"/>
      <c r="H11858" s="12"/>
      <c r="I11858" s="12"/>
      <c r="J11858" s="12"/>
    </row>
    <row r="11859" spans="1:10" x14ac:dyDescent="0.25">
      <c r="A11859" s="12"/>
      <c r="B11859" s="12"/>
      <c r="C11859" s="2"/>
      <c r="D11859" s="12"/>
      <c r="E11859" s="12"/>
      <c r="F11859" s="12"/>
      <c r="G11859" s="12"/>
      <c r="H11859" s="12"/>
      <c r="I11859" s="12"/>
      <c r="J11859" s="12"/>
    </row>
    <row r="11860" spans="1:10" x14ac:dyDescent="0.25">
      <c r="A11860" s="12"/>
      <c r="B11860" s="12"/>
      <c r="C11860" s="2"/>
      <c r="D11860" s="12"/>
      <c r="E11860" s="12"/>
      <c r="F11860" s="12"/>
      <c r="G11860" s="12"/>
      <c r="H11860" s="12"/>
      <c r="I11860" s="12"/>
      <c r="J11860" s="12"/>
    </row>
    <row r="11861" spans="1:10" x14ac:dyDescent="0.25">
      <c r="A11861" s="12"/>
      <c r="B11861" s="12"/>
      <c r="C11861" s="2"/>
      <c r="D11861" s="12"/>
      <c r="E11861" s="12"/>
      <c r="F11861" s="12"/>
      <c r="G11861" s="12"/>
      <c r="H11861" s="12"/>
      <c r="I11861" s="12"/>
      <c r="J11861" s="12"/>
    </row>
    <row r="11862" spans="1:10" x14ac:dyDescent="0.25">
      <c r="A11862" s="12"/>
      <c r="B11862" s="12"/>
      <c r="C11862" s="2"/>
      <c r="D11862" s="12"/>
      <c r="E11862" s="12"/>
      <c r="F11862" s="12"/>
      <c r="G11862" s="12"/>
      <c r="H11862" s="12"/>
      <c r="I11862" s="12"/>
      <c r="J11862" s="12"/>
    </row>
    <row r="11863" spans="1:10" x14ac:dyDescent="0.25">
      <c r="A11863" s="12"/>
      <c r="B11863" s="12"/>
      <c r="C11863" s="2"/>
      <c r="D11863" s="12"/>
      <c r="E11863" s="12"/>
      <c r="F11863" s="12"/>
      <c r="G11863" s="12"/>
      <c r="H11863" s="12"/>
      <c r="I11863" s="12"/>
      <c r="J11863" s="12"/>
    </row>
    <row r="11864" spans="1:10" x14ac:dyDescent="0.25">
      <c r="A11864" s="12"/>
      <c r="B11864" s="12"/>
      <c r="C11864" s="2"/>
      <c r="D11864" s="12"/>
      <c r="E11864" s="12"/>
      <c r="F11864" s="12"/>
      <c r="G11864" s="12"/>
      <c r="H11864" s="12"/>
      <c r="I11864" s="12"/>
      <c r="J11864" s="12"/>
    </row>
    <row r="11865" spans="1:10" x14ac:dyDescent="0.25">
      <c r="A11865" s="12"/>
      <c r="B11865" s="12"/>
      <c r="C11865" s="2"/>
      <c r="D11865" s="12"/>
      <c r="E11865" s="12"/>
      <c r="F11865" s="12"/>
      <c r="G11865" s="12"/>
      <c r="H11865" s="12"/>
      <c r="I11865" s="12"/>
      <c r="J11865" s="12"/>
    </row>
    <row r="11866" spans="1:10" x14ac:dyDescent="0.25">
      <c r="A11866" s="12"/>
      <c r="B11866" s="12"/>
      <c r="C11866" s="2"/>
      <c r="D11866" s="12"/>
      <c r="E11866" s="12"/>
      <c r="F11866" s="12"/>
      <c r="G11866" s="12"/>
      <c r="H11866" s="12"/>
      <c r="I11866" s="12"/>
      <c r="J11866" s="12"/>
    </row>
    <row r="11867" spans="1:10" x14ac:dyDescent="0.25">
      <c r="A11867" s="12"/>
      <c r="B11867" s="12"/>
      <c r="C11867" s="2"/>
      <c r="D11867" s="12"/>
      <c r="E11867" s="12"/>
      <c r="F11867" s="12"/>
      <c r="G11867" s="12"/>
      <c r="H11867" s="12"/>
      <c r="I11867" s="12"/>
      <c r="J11867" s="12"/>
    </row>
    <row r="11868" spans="1:10" x14ac:dyDescent="0.25">
      <c r="A11868" s="12"/>
      <c r="B11868" s="12"/>
      <c r="C11868" s="2"/>
      <c r="D11868" s="12"/>
      <c r="E11868" s="12"/>
      <c r="F11868" s="12"/>
      <c r="G11868" s="12"/>
      <c r="H11868" s="12"/>
      <c r="I11868" s="12"/>
      <c r="J11868" s="12"/>
    </row>
    <row r="11869" spans="1:10" x14ac:dyDescent="0.25">
      <c r="A11869" s="12"/>
      <c r="B11869" s="12"/>
      <c r="C11869" s="2"/>
      <c r="D11869" s="12"/>
      <c r="E11869" s="12"/>
      <c r="F11869" s="12"/>
      <c r="G11869" s="12"/>
      <c r="H11869" s="12"/>
      <c r="I11869" s="12"/>
      <c r="J11869" s="12"/>
    </row>
    <row r="11870" spans="1:10" x14ac:dyDescent="0.25">
      <c r="A11870" s="12"/>
      <c r="B11870" s="12"/>
      <c r="C11870" s="2"/>
      <c r="D11870" s="12"/>
      <c r="E11870" s="12"/>
      <c r="F11870" s="12"/>
      <c r="G11870" s="12"/>
      <c r="H11870" s="12"/>
      <c r="I11870" s="12"/>
      <c r="J11870" s="12"/>
    </row>
    <row r="11871" spans="1:10" x14ac:dyDescent="0.25">
      <c r="A11871" s="12"/>
      <c r="B11871" s="12"/>
      <c r="C11871" s="2"/>
      <c r="D11871" s="12"/>
      <c r="E11871" s="12"/>
      <c r="F11871" s="12"/>
      <c r="G11871" s="12"/>
      <c r="H11871" s="12"/>
      <c r="I11871" s="12"/>
      <c r="J11871" s="12"/>
    </row>
    <row r="11872" spans="1:10" x14ac:dyDescent="0.25">
      <c r="A11872" s="12"/>
      <c r="B11872" s="12"/>
      <c r="C11872" s="2"/>
      <c r="D11872" s="12"/>
      <c r="E11872" s="12"/>
      <c r="F11872" s="12"/>
      <c r="G11872" s="12"/>
      <c r="H11872" s="12"/>
      <c r="I11872" s="12"/>
      <c r="J11872" s="12"/>
    </row>
    <row r="11873" spans="1:10" x14ac:dyDescent="0.25">
      <c r="A11873" s="12"/>
      <c r="B11873" s="12"/>
      <c r="C11873" s="2"/>
      <c r="D11873" s="12"/>
      <c r="E11873" s="12"/>
      <c r="F11873" s="12"/>
      <c r="G11873" s="12"/>
      <c r="H11873" s="12"/>
      <c r="I11873" s="12"/>
      <c r="J11873" s="12"/>
    </row>
    <row r="11874" spans="1:10" x14ac:dyDescent="0.25">
      <c r="A11874" s="12"/>
      <c r="B11874" s="12"/>
      <c r="C11874" s="2"/>
      <c r="D11874" s="12"/>
      <c r="E11874" s="12"/>
      <c r="F11874" s="12"/>
      <c r="G11874" s="12"/>
      <c r="H11874" s="12"/>
      <c r="I11874" s="12"/>
      <c r="J11874" s="12"/>
    </row>
    <row r="11875" spans="1:10" x14ac:dyDescent="0.25">
      <c r="A11875" s="12"/>
      <c r="B11875" s="12"/>
      <c r="C11875" s="2"/>
      <c r="D11875" s="12"/>
      <c r="E11875" s="12"/>
      <c r="F11875" s="12"/>
      <c r="G11875" s="12"/>
      <c r="H11875" s="12"/>
      <c r="I11875" s="12"/>
      <c r="J11875" s="12"/>
    </row>
    <row r="11876" spans="1:10" x14ac:dyDescent="0.25">
      <c r="A11876" s="12"/>
      <c r="B11876" s="12"/>
      <c r="C11876" s="2"/>
      <c r="D11876" s="12"/>
      <c r="E11876" s="12"/>
      <c r="F11876" s="12"/>
      <c r="G11876" s="12"/>
      <c r="H11876" s="12"/>
      <c r="I11876" s="12"/>
      <c r="J11876" s="12"/>
    </row>
    <row r="11877" spans="1:10" x14ac:dyDescent="0.25">
      <c r="A11877" s="12"/>
      <c r="B11877" s="12"/>
      <c r="C11877" s="2"/>
      <c r="D11877" s="12"/>
      <c r="E11877" s="12"/>
      <c r="F11877" s="12"/>
      <c r="G11877" s="12"/>
      <c r="H11877" s="12"/>
      <c r="I11877" s="12"/>
      <c r="J11877" s="12"/>
    </row>
    <row r="11878" spans="1:10" x14ac:dyDescent="0.25">
      <c r="A11878" s="12"/>
      <c r="B11878" s="12"/>
      <c r="C11878" s="2"/>
      <c r="D11878" s="12"/>
      <c r="E11878" s="12"/>
      <c r="F11878" s="12"/>
      <c r="G11878" s="12"/>
      <c r="H11878" s="12"/>
      <c r="I11878" s="12"/>
      <c r="J11878" s="12"/>
    </row>
    <row r="11879" spans="1:10" x14ac:dyDescent="0.25">
      <c r="A11879" s="12"/>
      <c r="B11879" s="12"/>
      <c r="C11879" s="2"/>
      <c r="D11879" s="12"/>
      <c r="E11879" s="12"/>
      <c r="F11879" s="12"/>
      <c r="G11879" s="12"/>
      <c r="H11879" s="12"/>
      <c r="I11879" s="12"/>
      <c r="J11879" s="12"/>
    </row>
    <row r="11880" spans="1:10" x14ac:dyDescent="0.25">
      <c r="A11880" s="12"/>
      <c r="B11880" s="12"/>
      <c r="C11880" s="2"/>
      <c r="D11880" s="12"/>
      <c r="E11880" s="12"/>
      <c r="F11880" s="12"/>
      <c r="G11880" s="12"/>
      <c r="H11880" s="12"/>
      <c r="I11880" s="12"/>
      <c r="J11880" s="12"/>
    </row>
    <row r="11881" spans="1:10" x14ac:dyDescent="0.25">
      <c r="A11881" s="12"/>
      <c r="B11881" s="12"/>
      <c r="C11881" s="2"/>
      <c r="D11881" s="12"/>
      <c r="E11881" s="12"/>
      <c r="F11881" s="12"/>
      <c r="G11881" s="12"/>
      <c r="H11881" s="12"/>
      <c r="I11881" s="12"/>
      <c r="J11881" s="12"/>
    </row>
    <row r="11882" spans="1:10" x14ac:dyDescent="0.25">
      <c r="A11882" s="12"/>
      <c r="B11882" s="12"/>
      <c r="C11882" s="2"/>
      <c r="D11882" s="12"/>
      <c r="E11882" s="12"/>
      <c r="F11882" s="12"/>
      <c r="G11882" s="12"/>
      <c r="H11882" s="12"/>
      <c r="I11882" s="12"/>
      <c r="J11882" s="12"/>
    </row>
    <row r="11883" spans="1:10" x14ac:dyDescent="0.25">
      <c r="A11883" s="12"/>
      <c r="B11883" s="12"/>
      <c r="C11883" s="2"/>
      <c r="D11883" s="12"/>
      <c r="E11883" s="12"/>
      <c r="F11883" s="12"/>
      <c r="G11883" s="12"/>
      <c r="H11883" s="12"/>
      <c r="I11883" s="12"/>
      <c r="J11883" s="12"/>
    </row>
    <row r="11884" spans="1:10" x14ac:dyDescent="0.25">
      <c r="A11884" s="12"/>
      <c r="B11884" s="12"/>
      <c r="C11884" s="2"/>
      <c r="D11884" s="12"/>
      <c r="E11884" s="12"/>
      <c r="F11884" s="12"/>
      <c r="G11884" s="12"/>
      <c r="H11884" s="12"/>
      <c r="I11884" s="12"/>
      <c r="J11884" s="12"/>
    </row>
    <row r="11885" spans="1:10" x14ac:dyDescent="0.25">
      <c r="A11885" s="12"/>
      <c r="B11885" s="12"/>
      <c r="C11885" s="2"/>
      <c r="D11885" s="12"/>
      <c r="E11885" s="12"/>
      <c r="F11885" s="12"/>
      <c r="G11885" s="12"/>
      <c r="H11885" s="12"/>
      <c r="I11885" s="12"/>
      <c r="J11885" s="12"/>
    </row>
    <row r="11886" spans="1:10" x14ac:dyDescent="0.25">
      <c r="A11886" s="12"/>
      <c r="B11886" s="12"/>
      <c r="C11886" s="2"/>
      <c r="D11886" s="12"/>
      <c r="E11886" s="12"/>
      <c r="F11886" s="12"/>
      <c r="G11886" s="12"/>
      <c r="H11886" s="12"/>
      <c r="I11886" s="12"/>
      <c r="J11886" s="12"/>
    </row>
    <row r="11887" spans="1:10" x14ac:dyDescent="0.25">
      <c r="A11887" s="12"/>
      <c r="B11887" s="12"/>
      <c r="C11887" s="2"/>
      <c r="D11887" s="12"/>
      <c r="E11887" s="12"/>
      <c r="F11887" s="12"/>
      <c r="G11887" s="12"/>
      <c r="H11887" s="12"/>
      <c r="I11887" s="12"/>
      <c r="J11887" s="12"/>
    </row>
    <row r="11888" spans="1:10" x14ac:dyDescent="0.25">
      <c r="A11888" s="12"/>
      <c r="B11888" s="12"/>
      <c r="C11888" s="2"/>
      <c r="D11888" s="12"/>
      <c r="E11888" s="12"/>
      <c r="F11888" s="12"/>
      <c r="G11888" s="12"/>
      <c r="H11888" s="12"/>
      <c r="I11888" s="12"/>
      <c r="J11888" s="12"/>
    </row>
    <row r="11889" spans="1:10" x14ac:dyDescent="0.25">
      <c r="A11889" s="12"/>
      <c r="B11889" s="12"/>
      <c r="C11889" s="2"/>
      <c r="D11889" s="12"/>
      <c r="E11889" s="12"/>
      <c r="F11889" s="12"/>
      <c r="G11889" s="12"/>
      <c r="H11889" s="12"/>
      <c r="I11889" s="12"/>
      <c r="J11889" s="12"/>
    </row>
    <row r="11890" spans="1:10" x14ac:dyDescent="0.25">
      <c r="A11890" s="12"/>
      <c r="B11890" s="12"/>
      <c r="C11890" s="2"/>
      <c r="D11890" s="12"/>
      <c r="E11890" s="12"/>
      <c r="F11890" s="12"/>
      <c r="G11890" s="12"/>
      <c r="H11890" s="12"/>
      <c r="I11890" s="12"/>
      <c r="J11890" s="12"/>
    </row>
    <row r="11891" spans="1:10" x14ac:dyDescent="0.25">
      <c r="A11891" s="12"/>
      <c r="B11891" s="12"/>
      <c r="C11891" s="2"/>
      <c r="D11891" s="12"/>
      <c r="E11891" s="12"/>
      <c r="F11891" s="12"/>
      <c r="G11891" s="12"/>
      <c r="H11891" s="12"/>
      <c r="I11891" s="12"/>
      <c r="J11891" s="12"/>
    </row>
    <row r="11892" spans="1:10" x14ac:dyDescent="0.25">
      <c r="A11892" s="12"/>
      <c r="B11892" s="12"/>
      <c r="C11892" s="2"/>
      <c r="D11892" s="12"/>
      <c r="E11892" s="12"/>
      <c r="F11892" s="12"/>
      <c r="G11892" s="12"/>
      <c r="H11892" s="12"/>
      <c r="I11892" s="12"/>
      <c r="J11892" s="12"/>
    </row>
    <row r="11893" spans="1:10" x14ac:dyDescent="0.25">
      <c r="A11893" s="12"/>
      <c r="B11893" s="12"/>
      <c r="C11893" s="2"/>
      <c r="D11893" s="12"/>
      <c r="E11893" s="12"/>
      <c r="F11893" s="12"/>
      <c r="G11893" s="12"/>
      <c r="H11893" s="12"/>
      <c r="I11893" s="12"/>
      <c r="J11893" s="12"/>
    </row>
    <row r="11894" spans="1:10" x14ac:dyDescent="0.25">
      <c r="A11894" s="12"/>
      <c r="B11894" s="12"/>
      <c r="C11894" s="2"/>
      <c r="D11894" s="12"/>
      <c r="E11894" s="12"/>
      <c r="F11894" s="12"/>
      <c r="G11894" s="12"/>
      <c r="H11894" s="12"/>
      <c r="I11894" s="12"/>
      <c r="J11894" s="12"/>
    </row>
    <row r="11895" spans="1:10" x14ac:dyDescent="0.25">
      <c r="A11895" s="12"/>
      <c r="B11895" s="12"/>
      <c r="C11895" s="2"/>
      <c r="D11895" s="12"/>
      <c r="E11895" s="12"/>
      <c r="F11895" s="12"/>
      <c r="G11895" s="12"/>
      <c r="H11895" s="12"/>
      <c r="I11895" s="12"/>
      <c r="J11895" s="12"/>
    </row>
    <row r="11896" spans="1:10" x14ac:dyDescent="0.25">
      <c r="A11896" s="12"/>
      <c r="B11896" s="12"/>
      <c r="C11896" s="2"/>
      <c r="D11896" s="12"/>
      <c r="E11896" s="12"/>
      <c r="F11896" s="12"/>
      <c r="G11896" s="12"/>
      <c r="H11896" s="12"/>
      <c r="I11896" s="12"/>
      <c r="J11896" s="12"/>
    </row>
    <row r="11897" spans="1:10" x14ac:dyDescent="0.25">
      <c r="A11897" s="12"/>
      <c r="B11897" s="12"/>
      <c r="C11897" s="2"/>
      <c r="D11897" s="12"/>
      <c r="E11897" s="12"/>
      <c r="F11897" s="12"/>
      <c r="G11897" s="12"/>
      <c r="H11897" s="12"/>
      <c r="I11897" s="12"/>
      <c r="J11897" s="12"/>
    </row>
    <row r="11898" spans="1:10" x14ac:dyDescent="0.25">
      <c r="A11898" s="12"/>
      <c r="B11898" s="12"/>
      <c r="C11898" s="2"/>
      <c r="D11898" s="12"/>
      <c r="E11898" s="12"/>
      <c r="F11898" s="12"/>
      <c r="G11898" s="12"/>
      <c r="H11898" s="12"/>
      <c r="I11898" s="12"/>
      <c r="J11898" s="12"/>
    </row>
    <row r="11899" spans="1:10" x14ac:dyDescent="0.25">
      <c r="A11899" s="12"/>
      <c r="B11899" s="12"/>
      <c r="C11899" s="2"/>
      <c r="D11899" s="12"/>
      <c r="E11899" s="12"/>
      <c r="F11899" s="12"/>
      <c r="G11899" s="12"/>
      <c r="H11899" s="12"/>
      <c r="I11899" s="12"/>
      <c r="J11899" s="12"/>
    </row>
    <row r="11900" spans="1:10" x14ac:dyDescent="0.25">
      <c r="A11900" s="12"/>
      <c r="B11900" s="12"/>
      <c r="C11900" s="2"/>
      <c r="D11900" s="12"/>
      <c r="E11900" s="12"/>
      <c r="F11900" s="12"/>
      <c r="G11900" s="12"/>
      <c r="H11900" s="12"/>
      <c r="I11900" s="12"/>
      <c r="J11900" s="12"/>
    </row>
    <row r="11901" spans="1:10" x14ac:dyDescent="0.25">
      <c r="A11901" s="12"/>
      <c r="B11901" s="12"/>
      <c r="C11901" s="2"/>
      <c r="D11901" s="12"/>
      <c r="E11901" s="12"/>
      <c r="F11901" s="12"/>
      <c r="G11901" s="12"/>
      <c r="H11901" s="12"/>
      <c r="I11901" s="12"/>
      <c r="J11901" s="12"/>
    </row>
    <row r="11902" spans="1:10" x14ac:dyDescent="0.25">
      <c r="A11902" s="12"/>
      <c r="B11902" s="12"/>
      <c r="C11902" s="2"/>
      <c r="D11902" s="12"/>
      <c r="E11902" s="12"/>
      <c r="F11902" s="12"/>
      <c r="G11902" s="12"/>
      <c r="H11902" s="12"/>
      <c r="I11902" s="12"/>
      <c r="J11902" s="12"/>
    </row>
    <row r="11903" spans="1:10" x14ac:dyDescent="0.25">
      <c r="A11903" s="12"/>
      <c r="B11903" s="12"/>
      <c r="C11903" s="2"/>
      <c r="D11903" s="12"/>
      <c r="E11903" s="12"/>
      <c r="F11903" s="12"/>
      <c r="G11903" s="12"/>
      <c r="H11903" s="12"/>
      <c r="I11903" s="12"/>
      <c r="J11903" s="12"/>
    </row>
    <row r="11904" spans="1:10" x14ac:dyDescent="0.25">
      <c r="A11904" s="12"/>
      <c r="B11904" s="12"/>
      <c r="C11904" s="2"/>
      <c r="D11904" s="12"/>
      <c r="E11904" s="12"/>
      <c r="F11904" s="12"/>
      <c r="G11904" s="12"/>
      <c r="H11904" s="12"/>
      <c r="I11904" s="12"/>
      <c r="J11904" s="12"/>
    </row>
    <row r="11905" spans="1:10" x14ac:dyDescent="0.25">
      <c r="A11905" s="12"/>
      <c r="B11905" s="12"/>
      <c r="C11905" s="2"/>
      <c r="D11905" s="12"/>
      <c r="E11905" s="12"/>
      <c r="F11905" s="12"/>
      <c r="G11905" s="12"/>
      <c r="H11905" s="12"/>
      <c r="I11905" s="12"/>
      <c r="J11905" s="12"/>
    </row>
    <row r="11906" spans="1:10" x14ac:dyDescent="0.25">
      <c r="A11906" s="12"/>
      <c r="B11906" s="12"/>
      <c r="C11906" s="2"/>
      <c r="D11906" s="12"/>
      <c r="E11906" s="12"/>
      <c r="F11906" s="12"/>
      <c r="G11906" s="12"/>
      <c r="H11906" s="12"/>
      <c r="I11906" s="12"/>
      <c r="J11906" s="12"/>
    </row>
    <row r="11907" spans="1:10" x14ac:dyDescent="0.25">
      <c r="A11907" s="12"/>
      <c r="B11907" s="12"/>
      <c r="C11907" s="2"/>
      <c r="D11907" s="12"/>
      <c r="E11907" s="12"/>
      <c r="F11907" s="12"/>
      <c r="G11907" s="12"/>
      <c r="H11907" s="12"/>
      <c r="I11907" s="12"/>
      <c r="J11907" s="12"/>
    </row>
    <row r="11908" spans="1:10" x14ac:dyDescent="0.25">
      <c r="A11908" s="12"/>
      <c r="B11908" s="12"/>
      <c r="C11908" s="2"/>
      <c r="D11908" s="12"/>
      <c r="E11908" s="12"/>
      <c r="F11908" s="12"/>
      <c r="G11908" s="12"/>
      <c r="H11908" s="12"/>
      <c r="I11908" s="12"/>
      <c r="J11908" s="12"/>
    </row>
    <row r="11909" spans="1:10" x14ac:dyDescent="0.25">
      <c r="A11909" s="12"/>
      <c r="B11909" s="12"/>
      <c r="C11909" s="2"/>
      <c r="D11909" s="12"/>
      <c r="E11909" s="12"/>
      <c r="F11909" s="12"/>
      <c r="G11909" s="12"/>
      <c r="H11909" s="12"/>
      <c r="I11909" s="12"/>
      <c r="J11909" s="12"/>
    </row>
    <row r="11910" spans="1:10" x14ac:dyDescent="0.25">
      <c r="A11910" s="12"/>
      <c r="B11910" s="12"/>
      <c r="C11910" s="2"/>
      <c r="D11910" s="12"/>
      <c r="E11910" s="12"/>
      <c r="F11910" s="12"/>
      <c r="G11910" s="12"/>
      <c r="H11910" s="12"/>
      <c r="I11910" s="12"/>
      <c r="J11910" s="12"/>
    </row>
    <row r="11911" spans="1:10" x14ac:dyDescent="0.25">
      <c r="A11911" s="12"/>
      <c r="B11911" s="12"/>
      <c r="C11911" s="2"/>
      <c r="D11911" s="12"/>
      <c r="E11911" s="12"/>
      <c r="F11911" s="12"/>
      <c r="G11911" s="12"/>
      <c r="H11911" s="12"/>
      <c r="I11911" s="12"/>
      <c r="J11911" s="12"/>
    </row>
    <row r="11912" spans="1:10" x14ac:dyDescent="0.25">
      <c r="A11912" s="12"/>
      <c r="B11912" s="12"/>
      <c r="C11912" s="2"/>
      <c r="D11912" s="12"/>
      <c r="E11912" s="12"/>
      <c r="F11912" s="12"/>
      <c r="G11912" s="12"/>
      <c r="H11912" s="12"/>
      <c r="I11912" s="12"/>
      <c r="J11912" s="12"/>
    </row>
    <row r="11913" spans="1:10" x14ac:dyDescent="0.25">
      <c r="A11913" s="12"/>
      <c r="B11913" s="12"/>
      <c r="C11913" s="2"/>
      <c r="D11913" s="12"/>
      <c r="E11913" s="12"/>
      <c r="F11913" s="12"/>
      <c r="G11913" s="12"/>
      <c r="H11913" s="12"/>
      <c r="I11913" s="12"/>
      <c r="J11913" s="12"/>
    </row>
    <row r="11914" spans="1:10" x14ac:dyDescent="0.25">
      <c r="A11914" s="12"/>
      <c r="B11914" s="12"/>
      <c r="C11914" s="2"/>
      <c r="D11914" s="12"/>
      <c r="E11914" s="12"/>
      <c r="F11914" s="12"/>
      <c r="G11914" s="12"/>
      <c r="H11914" s="12"/>
      <c r="I11914" s="12"/>
      <c r="J11914" s="12"/>
    </row>
    <row r="11915" spans="1:10" x14ac:dyDescent="0.25">
      <c r="A11915" s="12"/>
      <c r="B11915" s="12"/>
      <c r="C11915" s="2"/>
      <c r="D11915" s="12"/>
      <c r="E11915" s="12"/>
      <c r="F11915" s="12"/>
      <c r="G11915" s="12"/>
      <c r="H11915" s="12"/>
      <c r="I11915" s="12"/>
      <c r="J11915" s="12"/>
    </row>
    <row r="11916" spans="1:10" x14ac:dyDescent="0.25">
      <c r="A11916" s="12"/>
      <c r="B11916" s="12"/>
      <c r="C11916" s="2"/>
      <c r="D11916" s="12"/>
      <c r="E11916" s="12"/>
      <c r="F11916" s="12"/>
      <c r="G11916" s="12"/>
      <c r="H11916" s="12"/>
      <c r="I11916" s="12"/>
      <c r="J11916" s="12"/>
    </row>
    <row r="11917" spans="1:10" x14ac:dyDescent="0.25">
      <c r="A11917" s="12"/>
      <c r="B11917" s="12"/>
      <c r="C11917" s="2"/>
      <c r="D11917" s="12"/>
      <c r="E11917" s="12"/>
      <c r="F11917" s="12"/>
      <c r="G11917" s="12"/>
      <c r="H11917" s="12"/>
      <c r="I11917" s="12"/>
      <c r="J11917" s="12"/>
    </row>
    <row r="11918" spans="1:10" x14ac:dyDescent="0.25">
      <c r="A11918" s="12"/>
      <c r="B11918" s="12"/>
      <c r="C11918" s="2"/>
      <c r="D11918" s="12"/>
      <c r="E11918" s="12"/>
      <c r="F11918" s="12"/>
      <c r="G11918" s="12"/>
      <c r="H11918" s="12"/>
      <c r="I11918" s="12"/>
      <c r="J11918" s="12"/>
    </row>
    <row r="11919" spans="1:10" x14ac:dyDescent="0.25">
      <c r="A11919" s="12"/>
      <c r="B11919" s="12"/>
      <c r="C11919" s="2"/>
      <c r="D11919" s="12"/>
      <c r="E11919" s="12"/>
      <c r="F11919" s="12"/>
      <c r="G11919" s="12"/>
      <c r="H11919" s="12"/>
      <c r="I11919" s="12"/>
      <c r="J11919" s="12"/>
    </row>
    <row r="11920" spans="1:10" x14ac:dyDescent="0.25">
      <c r="A11920" s="12"/>
      <c r="B11920" s="12"/>
      <c r="C11920" s="2"/>
      <c r="D11920" s="12"/>
      <c r="E11920" s="12"/>
      <c r="F11920" s="12"/>
      <c r="G11920" s="12"/>
      <c r="H11920" s="12"/>
      <c r="I11920" s="12"/>
      <c r="J11920" s="12"/>
    </row>
    <row r="11921" spans="1:10" x14ac:dyDescent="0.25">
      <c r="A11921" s="12"/>
      <c r="B11921" s="12"/>
      <c r="C11921" s="2"/>
      <c r="D11921" s="12"/>
      <c r="E11921" s="12"/>
      <c r="F11921" s="12"/>
      <c r="G11921" s="12"/>
      <c r="H11921" s="12"/>
      <c r="I11921" s="12"/>
      <c r="J11921" s="12"/>
    </row>
    <row r="11922" spans="1:10" x14ac:dyDescent="0.25">
      <c r="A11922" s="12"/>
      <c r="B11922" s="12"/>
      <c r="C11922" s="2"/>
      <c r="D11922" s="12"/>
      <c r="E11922" s="12"/>
      <c r="F11922" s="12"/>
      <c r="G11922" s="12"/>
      <c r="H11922" s="12"/>
      <c r="I11922" s="12"/>
      <c r="J11922" s="12"/>
    </row>
    <row r="11923" spans="1:10" x14ac:dyDescent="0.25">
      <c r="A11923" s="12"/>
      <c r="B11923" s="12"/>
      <c r="C11923" s="2"/>
      <c r="D11923" s="12"/>
      <c r="E11923" s="12"/>
      <c r="F11923" s="12"/>
      <c r="G11923" s="12"/>
      <c r="H11923" s="12"/>
      <c r="I11923" s="12"/>
      <c r="J11923" s="12"/>
    </row>
    <row r="11924" spans="1:10" x14ac:dyDescent="0.25">
      <c r="A11924" s="12"/>
      <c r="B11924" s="12"/>
      <c r="C11924" s="2"/>
      <c r="D11924" s="12"/>
      <c r="E11924" s="12"/>
      <c r="F11924" s="12"/>
      <c r="G11924" s="12"/>
      <c r="H11924" s="12"/>
      <c r="I11924" s="12"/>
      <c r="J11924" s="12"/>
    </row>
    <row r="11925" spans="1:10" x14ac:dyDescent="0.25">
      <c r="A11925" s="12"/>
      <c r="B11925" s="12"/>
      <c r="C11925" s="2"/>
      <c r="D11925" s="12"/>
      <c r="E11925" s="12"/>
      <c r="F11925" s="12"/>
      <c r="G11925" s="12"/>
      <c r="H11925" s="12"/>
      <c r="I11925" s="12"/>
      <c r="J11925" s="12"/>
    </row>
    <row r="11926" spans="1:10" x14ac:dyDescent="0.25">
      <c r="A11926" s="12"/>
      <c r="B11926" s="12"/>
      <c r="C11926" s="2"/>
      <c r="D11926" s="12"/>
      <c r="E11926" s="12"/>
      <c r="F11926" s="12"/>
      <c r="G11926" s="12"/>
      <c r="H11926" s="12"/>
      <c r="I11926" s="12"/>
      <c r="J11926" s="12"/>
    </row>
    <row r="11927" spans="1:10" x14ac:dyDescent="0.25">
      <c r="A11927" s="12"/>
      <c r="B11927" s="12"/>
      <c r="C11927" s="2"/>
      <c r="D11927" s="12"/>
      <c r="E11927" s="12"/>
      <c r="F11927" s="12"/>
      <c r="G11927" s="12"/>
      <c r="H11927" s="12"/>
      <c r="I11927" s="12"/>
      <c r="J11927" s="12"/>
    </row>
    <row r="11928" spans="1:10" x14ac:dyDescent="0.25">
      <c r="A11928" s="12"/>
      <c r="B11928" s="12"/>
      <c r="C11928" s="2"/>
      <c r="D11928" s="12"/>
      <c r="E11928" s="12"/>
      <c r="F11928" s="12"/>
      <c r="G11928" s="12"/>
      <c r="H11928" s="12"/>
      <c r="I11928" s="12"/>
      <c r="J11928" s="12"/>
    </row>
    <row r="11929" spans="1:10" x14ac:dyDescent="0.25">
      <c r="A11929" s="12"/>
      <c r="B11929" s="12"/>
      <c r="C11929" s="2"/>
      <c r="D11929" s="12"/>
      <c r="E11929" s="12"/>
      <c r="F11929" s="12"/>
      <c r="G11929" s="12"/>
      <c r="H11929" s="12"/>
      <c r="I11929" s="12"/>
      <c r="J11929" s="12"/>
    </row>
    <row r="11930" spans="1:10" x14ac:dyDescent="0.25">
      <c r="A11930" s="12"/>
      <c r="B11930" s="12"/>
      <c r="C11930" s="2"/>
      <c r="D11930" s="12"/>
      <c r="E11930" s="12"/>
      <c r="F11930" s="12"/>
      <c r="G11930" s="12"/>
      <c r="H11930" s="12"/>
      <c r="I11930" s="12"/>
      <c r="J11930" s="12"/>
    </row>
    <row r="11931" spans="1:10" x14ac:dyDescent="0.25">
      <c r="A11931" s="12"/>
      <c r="B11931" s="12"/>
      <c r="C11931" s="2"/>
      <c r="D11931" s="12"/>
      <c r="E11931" s="12"/>
      <c r="F11931" s="12"/>
      <c r="G11931" s="12"/>
      <c r="H11931" s="12"/>
      <c r="I11931" s="12"/>
      <c r="J11931" s="12"/>
    </row>
    <row r="11932" spans="1:10" x14ac:dyDescent="0.25">
      <c r="A11932" s="12"/>
      <c r="B11932" s="12"/>
      <c r="C11932" s="2"/>
      <c r="D11932" s="12"/>
      <c r="E11932" s="12"/>
      <c r="F11932" s="12"/>
      <c r="G11932" s="12"/>
      <c r="H11932" s="12"/>
      <c r="I11932" s="12"/>
      <c r="J11932" s="12"/>
    </row>
    <row r="11933" spans="1:10" x14ac:dyDescent="0.25">
      <c r="A11933" s="12"/>
      <c r="B11933" s="12"/>
      <c r="C11933" s="2"/>
      <c r="D11933" s="12"/>
      <c r="E11933" s="12"/>
      <c r="F11933" s="12"/>
      <c r="G11933" s="12"/>
      <c r="H11933" s="12"/>
      <c r="I11933" s="12"/>
      <c r="J11933" s="12"/>
    </row>
    <row r="11934" spans="1:10" x14ac:dyDescent="0.25">
      <c r="A11934" s="12"/>
      <c r="B11934" s="12"/>
      <c r="C11934" s="2"/>
      <c r="D11934" s="12"/>
      <c r="E11934" s="12"/>
      <c r="F11934" s="12"/>
      <c r="G11934" s="12"/>
      <c r="H11934" s="12"/>
      <c r="I11934" s="12"/>
      <c r="J11934" s="12"/>
    </row>
    <row r="11935" spans="1:10" x14ac:dyDescent="0.25">
      <c r="A11935" s="12"/>
      <c r="B11935" s="12"/>
      <c r="C11935" s="2"/>
      <c r="D11935" s="12"/>
      <c r="E11935" s="12"/>
      <c r="F11935" s="12"/>
      <c r="G11935" s="12"/>
      <c r="H11935" s="12"/>
      <c r="I11935" s="12"/>
      <c r="J11935" s="12"/>
    </row>
    <row r="11936" spans="1:10" x14ac:dyDescent="0.25">
      <c r="A11936" s="12"/>
      <c r="B11936" s="12"/>
      <c r="C11936" s="2"/>
      <c r="D11936" s="12"/>
      <c r="E11936" s="12"/>
      <c r="F11936" s="12"/>
      <c r="G11936" s="12"/>
      <c r="H11936" s="12"/>
      <c r="I11936" s="12"/>
      <c r="J11936" s="12"/>
    </row>
    <row r="11937" spans="1:10" x14ac:dyDescent="0.25">
      <c r="A11937" s="12"/>
      <c r="B11937" s="12"/>
      <c r="C11937" s="2"/>
      <c r="D11937" s="12"/>
      <c r="E11937" s="12"/>
      <c r="F11937" s="12"/>
      <c r="G11937" s="12"/>
      <c r="H11937" s="12"/>
      <c r="I11937" s="12"/>
      <c r="J11937" s="12"/>
    </row>
    <row r="11938" spans="1:10" x14ac:dyDescent="0.25">
      <c r="A11938" s="12"/>
      <c r="B11938" s="12"/>
      <c r="C11938" s="2"/>
      <c r="D11938" s="12"/>
      <c r="E11938" s="12"/>
      <c r="F11938" s="12"/>
      <c r="G11938" s="12"/>
      <c r="H11938" s="12"/>
      <c r="I11938" s="12"/>
      <c r="J11938" s="12"/>
    </row>
    <row r="11939" spans="1:10" x14ac:dyDescent="0.25">
      <c r="A11939" s="12"/>
      <c r="B11939" s="12"/>
      <c r="C11939" s="2"/>
      <c r="D11939" s="12"/>
      <c r="E11939" s="12"/>
      <c r="F11939" s="12"/>
      <c r="G11939" s="12"/>
      <c r="H11939" s="12"/>
      <c r="I11939" s="12"/>
      <c r="J11939" s="12"/>
    </row>
    <row r="11940" spans="1:10" x14ac:dyDescent="0.25">
      <c r="A11940" s="12"/>
      <c r="B11940" s="12"/>
      <c r="C11940" s="2"/>
      <c r="D11940" s="12"/>
      <c r="E11940" s="12"/>
      <c r="F11940" s="12"/>
      <c r="G11940" s="12"/>
      <c r="H11940" s="12"/>
      <c r="I11940" s="12"/>
      <c r="J11940" s="12"/>
    </row>
    <row r="11941" spans="1:10" x14ac:dyDescent="0.25">
      <c r="A11941" s="12"/>
      <c r="B11941" s="12"/>
      <c r="C11941" s="2"/>
      <c r="D11941" s="12"/>
      <c r="E11941" s="12"/>
      <c r="F11941" s="12"/>
      <c r="G11941" s="12"/>
      <c r="H11941" s="12"/>
      <c r="I11941" s="12"/>
      <c r="J11941" s="12"/>
    </row>
    <row r="11942" spans="1:10" x14ac:dyDescent="0.25">
      <c r="A11942" s="12"/>
      <c r="B11942" s="12"/>
      <c r="C11942" s="2"/>
      <c r="D11942" s="12"/>
      <c r="E11942" s="12"/>
      <c r="F11942" s="12"/>
      <c r="G11942" s="12"/>
      <c r="H11942" s="12"/>
      <c r="I11942" s="12"/>
      <c r="J11942" s="12"/>
    </row>
    <row r="11943" spans="1:10" x14ac:dyDescent="0.25">
      <c r="A11943" s="12"/>
      <c r="B11943" s="12"/>
      <c r="C11943" s="2"/>
      <c r="D11943" s="12"/>
      <c r="E11943" s="12"/>
      <c r="F11943" s="12"/>
      <c r="G11943" s="12"/>
      <c r="H11943" s="12"/>
      <c r="I11943" s="12"/>
      <c r="J11943" s="12"/>
    </row>
    <row r="11944" spans="1:10" x14ac:dyDescent="0.25">
      <c r="A11944" s="12"/>
      <c r="B11944" s="12"/>
      <c r="C11944" s="2"/>
      <c r="D11944" s="12"/>
      <c r="E11944" s="12"/>
      <c r="F11944" s="12"/>
      <c r="G11944" s="12"/>
      <c r="H11944" s="12"/>
      <c r="I11944" s="12"/>
      <c r="J11944" s="12"/>
    </row>
    <row r="11945" spans="1:10" x14ac:dyDescent="0.25">
      <c r="A11945" s="12"/>
      <c r="B11945" s="12"/>
      <c r="C11945" s="2"/>
      <c r="D11945" s="12"/>
      <c r="E11945" s="12"/>
      <c r="F11945" s="12"/>
      <c r="G11945" s="12"/>
      <c r="H11945" s="12"/>
      <c r="I11945" s="12"/>
      <c r="J11945" s="12"/>
    </row>
    <row r="11946" spans="1:10" x14ac:dyDescent="0.25">
      <c r="A11946" s="12"/>
      <c r="B11946" s="12"/>
      <c r="C11946" s="2"/>
      <c r="D11946" s="12"/>
      <c r="E11946" s="12"/>
      <c r="F11946" s="12"/>
      <c r="G11946" s="12"/>
      <c r="H11946" s="12"/>
      <c r="I11946" s="12"/>
      <c r="J11946" s="12"/>
    </row>
    <row r="11947" spans="1:10" x14ac:dyDescent="0.25">
      <c r="A11947" s="12"/>
      <c r="B11947" s="12"/>
      <c r="C11947" s="2"/>
      <c r="D11947" s="12"/>
      <c r="E11947" s="12"/>
      <c r="F11947" s="12"/>
      <c r="G11947" s="12"/>
      <c r="H11947" s="12"/>
      <c r="I11947" s="12"/>
      <c r="J11947" s="12"/>
    </row>
    <row r="11948" spans="1:10" x14ac:dyDescent="0.25">
      <c r="A11948" s="12"/>
      <c r="B11948" s="12"/>
      <c r="C11948" s="2"/>
      <c r="D11948" s="12"/>
      <c r="E11948" s="12"/>
      <c r="F11948" s="12"/>
      <c r="G11948" s="12"/>
      <c r="H11948" s="12"/>
      <c r="I11948" s="12"/>
      <c r="J11948" s="12"/>
    </row>
    <row r="11949" spans="1:10" x14ac:dyDescent="0.25">
      <c r="A11949" s="12"/>
      <c r="B11949" s="12"/>
      <c r="C11949" s="2"/>
      <c r="D11949" s="12"/>
      <c r="E11949" s="12"/>
      <c r="F11949" s="12"/>
      <c r="G11949" s="12"/>
      <c r="H11949" s="12"/>
      <c r="I11949" s="12"/>
      <c r="J11949" s="12"/>
    </row>
    <row r="11950" spans="1:10" x14ac:dyDescent="0.25">
      <c r="A11950" s="12"/>
      <c r="B11950" s="12"/>
      <c r="C11950" s="2"/>
      <c r="D11950" s="12"/>
      <c r="E11950" s="12"/>
      <c r="F11950" s="12"/>
      <c r="G11950" s="12"/>
      <c r="H11950" s="12"/>
      <c r="I11950" s="12"/>
      <c r="J11950" s="12"/>
    </row>
    <row r="11951" spans="1:10" x14ac:dyDescent="0.25">
      <c r="A11951" s="12"/>
      <c r="B11951" s="12"/>
      <c r="C11951" s="2"/>
      <c r="D11951" s="12"/>
      <c r="E11951" s="12"/>
      <c r="F11951" s="12"/>
      <c r="G11951" s="12"/>
      <c r="H11951" s="12"/>
      <c r="I11951" s="12"/>
      <c r="J11951" s="12"/>
    </row>
    <row r="11952" spans="1:10" x14ac:dyDescent="0.25">
      <c r="A11952" s="12"/>
      <c r="B11952" s="12"/>
      <c r="C11952" s="2"/>
      <c r="D11952" s="12"/>
      <c r="E11952" s="12"/>
      <c r="F11952" s="12"/>
      <c r="G11952" s="12"/>
      <c r="H11952" s="12"/>
      <c r="I11952" s="12"/>
      <c r="J11952" s="12"/>
    </row>
    <row r="11953" spans="1:10" x14ac:dyDescent="0.25">
      <c r="A11953" s="12"/>
      <c r="B11953" s="12"/>
      <c r="C11953" s="2"/>
      <c r="D11953" s="12"/>
      <c r="E11953" s="12"/>
      <c r="F11953" s="12"/>
      <c r="G11953" s="12"/>
      <c r="H11953" s="12"/>
      <c r="I11953" s="12"/>
      <c r="J11953" s="12"/>
    </row>
    <row r="11954" spans="1:10" x14ac:dyDescent="0.25">
      <c r="A11954" s="12"/>
      <c r="B11954" s="12"/>
      <c r="C11954" s="2"/>
      <c r="D11954" s="12"/>
      <c r="E11954" s="12"/>
      <c r="F11954" s="12"/>
      <c r="G11954" s="12"/>
      <c r="H11954" s="12"/>
      <c r="I11954" s="12"/>
      <c r="J11954" s="12"/>
    </row>
    <row r="11955" spans="1:10" x14ac:dyDescent="0.25">
      <c r="A11955" s="12"/>
      <c r="B11955" s="12"/>
      <c r="C11955" s="2"/>
      <c r="D11955" s="12"/>
      <c r="E11955" s="12"/>
      <c r="F11955" s="12"/>
      <c r="G11955" s="12"/>
      <c r="H11955" s="12"/>
      <c r="I11955" s="12"/>
      <c r="J11955" s="12"/>
    </row>
    <row r="11956" spans="1:10" x14ac:dyDescent="0.25">
      <c r="A11956" s="12"/>
      <c r="B11956" s="12"/>
      <c r="C11956" s="2"/>
      <c r="D11956" s="12"/>
      <c r="E11956" s="12"/>
      <c r="F11956" s="12"/>
      <c r="G11956" s="12"/>
      <c r="H11956" s="12"/>
      <c r="I11956" s="12"/>
      <c r="J11956" s="12"/>
    </row>
    <row r="11957" spans="1:10" x14ac:dyDescent="0.25">
      <c r="A11957" s="12"/>
      <c r="B11957" s="12"/>
      <c r="C11957" s="2"/>
      <c r="D11957" s="12"/>
      <c r="E11957" s="12"/>
      <c r="F11957" s="12"/>
      <c r="G11957" s="12"/>
      <c r="H11957" s="12"/>
      <c r="I11957" s="12"/>
      <c r="J11957" s="12"/>
    </row>
    <row r="11958" spans="1:10" x14ac:dyDescent="0.25">
      <c r="A11958" s="12"/>
      <c r="B11958" s="12"/>
      <c r="C11958" s="2"/>
      <c r="D11958" s="12"/>
      <c r="E11958" s="12"/>
      <c r="F11958" s="12"/>
      <c r="G11958" s="12"/>
      <c r="H11958" s="12"/>
      <c r="I11958" s="12"/>
      <c r="J11958" s="12"/>
    </row>
    <row r="11959" spans="1:10" x14ac:dyDescent="0.25">
      <c r="A11959" s="12"/>
      <c r="B11959" s="12"/>
      <c r="C11959" s="2"/>
      <c r="D11959" s="12"/>
      <c r="E11959" s="12"/>
      <c r="F11959" s="12"/>
      <c r="G11959" s="12"/>
      <c r="H11959" s="12"/>
      <c r="I11959" s="12"/>
      <c r="J11959" s="12"/>
    </row>
    <row r="11960" spans="1:10" x14ac:dyDescent="0.25">
      <c r="A11960" s="12"/>
      <c r="B11960" s="12"/>
      <c r="C11960" s="2"/>
      <c r="D11960" s="12"/>
      <c r="E11960" s="12"/>
      <c r="F11960" s="12"/>
      <c r="G11960" s="12"/>
      <c r="H11960" s="12"/>
      <c r="I11960" s="12"/>
      <c r="J11960" s="12"/>
    </row>
    <row r="11961" spans="1:10" x14ac:dyDescent="0.25">
      <c r="A11961" s="12"/>
      <c r="B11961" s="12"/>
      <c r="C11961" s="2"/>
      <c r="D11961" s="12"/>
      <c r="E11961" s="12"/>
      <c r="F11961" s="12"/>
      <c r="G11961" s="12"/>
      <c r="H11961" s="12"/>
      <c r="I11961" s="12"/>
      <c r="J11961" s="12"/>
    </row>
    <row r="11962" spans="1:10" x14ac:dyDescent="0.25">
      <c r="A11962" s="12"/>
      <c r="B11962" s="12"/>
      <c r="C11962" s="2"/>
      <c r="D11962" s="12"/>
      <c r="E11962" s="12"/>
      <c r="F11962" s="12"/>
      <c r="G11962" s="12"/>
      <c r="H11962" s="12"/>
      <c r="I11962" s="12"/>
      <c r="J11962" s="12"/>
    </row>
    <row r="11963" spans="1:10" x14ac:dyDescent="0.25">
      <c r="A11963" s="12"/>
      <c r="B11963" s="12"/>
      <c r="C11963" s="2"/>
      <c r="D11963" s="12"/>
      <c r="E11963" s="12"/>
      <c r="F11963" s="12"/>
      <c r="G11963" s="12"/>
      <c r="H11963" s="12"/>
      <c r="I11963" s="12"/>
      <c r="J11963" s="12"/>
    </row>
    <row r="11964" spans="1:10" x14ac:dyDescent="0.25">
      <c r="A11964" s="12"/>
      <c r="B11964" s="12"/>
      <c r="C11964" s="2"/>
      <c r="D11964" s="12"/>
      <c r="E11964" s="12"/>
      <c r="F11964" s="12"/>
      <c r="G11964" s="12"/>
      <c r="H11964" s="12"/>
      <c r="I11964" s="12"/>
      <c r="J11964" s="12"/>
    </row>
    <row r="11965" spans="1:10" x14ac:dyDescent="0.25">
      <c r="A11965" s="12"/>
      <c r="B11965" s="12"/>
      <c r="C11965" s="2"/>
      <c r="D11965" s="12"/>
      <c r="E11965" s="12"/>
      <c r="F11965" s="12"/>
      <c r="G11965" s="12"/>
      <c r="H11965" s="12"/>
      <c r="I11965" s="12"/>
      <c r="J11965" s="12"/>
    </row>
    <row r="11966" spans="1:10" x14ac:dyDescent="0.25">
      <c r="A11966" s="12"/>
      <c r="B11966" s="12"/>
      <c r="C11966" s="2"/>
      <c r="D11966" s="12"/>
      <c r="E11966" s="12"/>
      <c r="F11966" s="12"/>
      <c r="G11966" s="12"/>
      <c r="H11966" s="12"/>
      <c r="I11966" s="12"/>
      <c r="J11966" s="12"/>
    </row>
    <row r="11967" spans="1:10" x14ac:dyDescent="0.25">
      <c r="A11967" s="12"/>
      <c r="B11967" s="12"/>
      <c r="C11967" s="2"/>
      <c r="D11967" s="12"/>
      <c r="E11967" s="12"/>
      <c r="F11967" s="12"/>
      <c r="G11967" s="12"/>
      <c r="H11967" s="12"/>
      <c r="I11967" s="12"/>
      <c r="J11967" s="12"/>
    </row>
    <row r="11968" spans="1:10" x14ac:dyDescent="0.25">
      <c r="A11968" s="12"/>
      <c r="B11968" s="12"/>
      <c r="C11968" s="2"/>
      <c r="D11968" s="12"/>
      <c r="E11968" s="12"/>
      <c r="F11968" s="12"/>
      <c r="G11968" s="12"/>
      <c r="H11968" s="12"/>
      <c r="I11968" s="12"/>
      <c r="J11968" s="12"/>
    </row>
    <row r="11969" spans="1:10" x14ac:dyDescent="0.25">
      <c r="A11969" s="12"/>
      <c r="B11969" s="12"/>
      <c r="C11969" s="2"/>
      <c r="D11969" s="12"/>
      <c r="E11969" s="12"/>
      <c r="F11969" s="12"/>
      <c r="G11969" s="12"/>
      <c r="H11969" s="12"/>
      <c r="I11969" s="12"/>
      <c r="J11969" s="12"/>
    </row>
    <row r="11970" spans="1:10" x14ac:dyDescent="0.25">
      <c r="A11970" s="12"/>
      <c r="B11970" s="12"/>
      <c r="C11970" s="2"/>
      <c r="D11970" s="12"/>
      <c r="E11970" s="12"/>
      <c r="F11970" s="12"/>
      <c r="G11970" s="12"/>
      <c r="H11970" s="12"/>
      <c r="I11970" s="12"/>
      <c r="J11970" s="12"/>
    </row>
    <row r="11971" spans="1:10" x14ac:dyDescent="0.25">
      <c r="A11971" s="12"/>
      <c r="B11971" s="12"/>
      <c r="C11971" s="2"/>
      <c r="D11971" s="12"/>
      <c r="E11971" s="12"/>
      <c r="F11971" s="12"/>
      <c r="G11971" s="12"/>
      <c r="H11971" s="12"/>
      <c r="I11971" s="12"/>
      <c r="J11971" s="12"/>
    </row>
    <row r="11972" spans="1:10" x14ac:dyDescent="0.25">
      <c r="A11972" s="12"/>
      <c r="B11972" s="12"/>
      <c r="C11972" s="2"/>
      <c r="D11972" s="12"/>
      <c r="E11972" s="12"/>
      <c r="F11972" s="12"/>
      <c r="G11972" s="12"/>
      <c r="H11972" s="12"/>
      <c r="I11972" s="12"/>
      <c r="J11972" s="12"/>
    </row>
    <row r="11973" spans="1:10" x14ac:dyDescent="0.25">
      <c r="A11973" s="12"/>
      <c r="B11973" s="12"/>
      <c r="C11973" s="2"/>
      <c r="D11973" s="12"/>
      <c r="E11973" s="12"/>
      <c r="F11973" s="12"/>
      <c r="G11973" s="12"/>
      <c r="H11973" s="12"/>
      <c r="I11973" s="12"/>
      <c r="J11973" s="12"/>
    </row>
    <row r="11974" spans="1:10" x14ac:dyDescent="0.25">
      <c r="A11974" s="12"/>
      <c r="B11974" s="12"/>
      <c r="C11974" s="2"/>
      <c r="D11974" s="12"/>
      <c r="E11974" s="12"/>
      <c r="F11974" s="12"/>
      <c r="G11974" s="12"/>
      <c r="H11974" s="12"/>
      <c r="I11974" s="12"/>
      <c r="J11974" s="12"/>
    </row>
    <row r="11975" spans="1:10" x14ac:dyDescent="0.25">
      <c r="A11975" s="12"/>
      <c r="B11975" s="12"/>
      <c r="C11975" s="2"/>
      <c r="D11975" s="12"/>
      <c r="E11975" s="12"/>
      <c r="F11975" s="12"/>
      <c r="G11975" s="12"/>
      <c r="H11975" s="12"/>
      <c r="I11975" s="12"/>
      <c r="J11975" s="12"/>
    </row>
    <row r="11976" spans="1:10" x14ac:dyDescent="0.25">
      <c r="A11976" s="12"/>
      <c r="B11976" s="12"/>
      <c r="C11976" s="2"/>
      <c r="D11976" s="12"/>
      <c r="E11976" s="12"/>
      <c r="F11976" s="12"/>
      <c r="G11976" s="12"/>
      <c r="H11976" s="12"/>
      <c r="I11976" s="12"/>
      <c r="J11976" s="12"/>
    </row>
    <row r="11977" spans="1:10" x14ac:dyDescent="0.25">
      <c r="A11977" s="12"/>
      <c r="B11977" s="12"/>
      <c r="C11977" s="2"/>
      <c r="D11977" s="12"/>
      <c r="E11977" s="12"/>
      <c r="F11977" s="12"/>
      <c r="G11977" s="12"/>
      <c r="H11977" s="12"/>
      <c r="I11977" s="12"/>
      <c r="J11977" s="12"/>
    </row>
    <row r="11978" spans="1:10" x14ac:dyDescent="0.25">
      <c r="A11978" s="12"/>
      <c r="B11978" s="12"/>
      <c r="C11978" s="2"/>
      <c r="D11978" s="12"/>
      <c r="E11978" s="12"/>
      <c r="F11978" s="12"/>
      <c r="G11978" s="12"/>
      <c r="H11978" s="12"/>
      <c r="I11978" s="12"/>
      <c r="J11978" s="12"/>
    </row>
    <row r="11979" spans="1:10" x14ac:dyDescent="0.25">
      <c r="A11979" s="12"/>
      <c r="B11979" s="12"/>
      <c r="C11979" s="2"/>
      <c r="D11979" s="12"/>
      <c r="E11979" s="12"/>
      <c r="F11979" s="12"/>
      <c r="G11979" s="12"/>
      <c r="H11979" s="12"/>
      <c r="I11979" s="12"/>
      <c r="J11979" s="12"/>
    </row>
    <row r="11980" spans="1:10" x14ac:dyDescent="0.25">
      <c r="A11980" s="12"/>
      <c r="B11980" s="12"/>
      <c r="C11980" s="2"/>
      <c r="D11980" s="12"/>
      <c r="E11980" s="12"/>
      <c r="F11980" s="12"/>
      <c r="G11980" s="12"/>
      <c r="H11980" s="12"/>
      <c r="I11980" s="12"/>
      <c r="J11980" s="12"/>
    </row>
    <row r="11981" spans="1:10" x14ac:dyDescent="0.25">
      <c r="A11981" s="12"/>
      <c r="B11981" s="12"/>
      <c r="C11981" s="2"/>
      <c r="D11981" s="12"/>
      <c r="E11981" s="12"/>
      <c r="F11981" s="12"/>
      <c r="G11981" s="12"/>
      <c r="H11981" s="12"/>
      <c r="I11981" s="12"/>
      <c r="J11981" s="12"/>
    </row>
    <row r="11982" spans="1:10" x14ac:dyDescent="0.25">
      <c r="A11982" s="12"/>
      <c r="B11982" s="12"/>
      <c r="C11982" s="2"/>
      <c r="D11982" s="12"/>
      <c r="E11982" s="12"/>
      <c r="F11982" s="12"/>
      <c r="G11982" s="12"/>
      <c r="H11982" s="12"/>
      <c r="I11982" s="12"/>
      <c r="J11982" s="12"/>
    </row>
    <row r="11983" spans="1:10" x14ac:dyDescent="0.25">
      <c r="A11983" s="12"/>
      <c r="B11983" s="12"/>
      <c r="C11983" s="2"/>
      <c r="D11983" s="12"/>
      <c r="E11983" s="12"/>
      <c r="F11983" s="12"/>
      <c r="G11983" s="12"/>
      <c r="H11983" s="12"/>
      <c r="I11983" s="12"/>
      <c r="J11983" s="12"/>
    </row>
    <row r="11984" spans="1:10" x14ac:dyDescent="0.25">
      <c r="A11984" s="12"/>
      <c r="B11984" s="12"/>
      <c r="C11984" s="2"/>
      <c r="D11984" s="12"/>
      <c r="E11984" s="12"/>
      <c r="F11984" s="12"/>
      <c r="G11984" s="12"/>
      <c r="H11984" s="12"/>
      <c r="I11984" s="12"/>
      <c r="J11984" s="12"/>
    </row>
    <row r="11985" spans="1:10" x14ac:dyDescent="0.25">
      <c r="A11985" s="12"/>
      <c r="B11985" s="12"/>
      <c r="C11985" s="2"/>
      <c r="D11985" s="12"/>
      <c r="E11985" s="12"/>
      <c r="F11985" s="12"/>
      <c r="G11985" s="12"/>
      <c r="H11985" s="12"/>
      <c r="I11985" s="12"/>
      <c r="J11985" s="12"/>
    </row>
    <row r="11986" spans="1:10" x14ac:dyDescent="0.25">
      <c r="A11986" s="12"/>
      <c r="B11986" s="12"/>
      <c r="C11986" s="2"/>
      <c r="D11986" s="12"/>
      <c r="E11986" s="12"/>
      <c r="F11986" s="12"/>
      <c r="G11986" s="12"/>
      <c r="H11986" s="12"/>
      <c r="I11986" s="12"/>
      <c r="J11986" s="12"/>
    </row>
    <row r="11987" spans="1:10" x14ac:dyDescent="0.25">
      <c r="A11987" s="12"/>
      <c r="B11987" s="12"/>
      <c r="C11987" s="2"/>
      <c r="D11987" s="12"/>
      <c r="E11987" s="12"/>
      <c r="F11987" s="12"/>
      <c r="G11987" s="12"/>
      <c r="H11987" s="12"/>
      <c r="I11987" s="12"/>
      <c r="J11987" s="12"/>
    </row>
    <row r="11988" spans="1:10" x14ac:dyDescent="0.25">
      <c r="A11988" s="12"/>
      <c r="B11988" s="12"/>
      <c r="C11988" s="2"/>
      <c r="D11988" s="12"/>
      <c r="E11988" s="12"/>
      <c r="F11988" s="12"/>
      <c r="G11988" s="12"/>
      <c r="H11988" s="12"/>
      <c r="I11988" s="12"/>
      <c r="J11988" s="12"/>
    </row>
    <row r="11989" spans="1:10" x14ac:dyDescent="0.25">
      <c r="A11989" s="12"/>
      <c r="B11989" s="12"/>
      <c r="C11989" s="2"/>
      <c r="D11989" s="12"/>
      <c r="E11989" s="12"/>
      <c r="F11989" s="12"/>
      <c r="G11989" s="12"/>
      <c r="H11989" s="12"/>
      <c r="I11989" s="12"/>
      <c r="J11989" s="12"/>
    </row>
    <row r="11990" spans="1:10" x14ac:dyDescent="0.25">
      <c r="A11990" s="12"/>
      <c r="B11990" s="12"/>
      <c r="C11990" s="2"/>
      <c r="D11990" s="12"/>
      <c r="E11990" s="12"/>
      <c r="F11990" s="12"/>
      <c r="G11990" s="12"/>
      <c r="H11990" s="12"/>
      <c r="I11990" s="12"/>
      <c r="J11990" s="12"/>
    </row>
    <row r="11991" spans="1:10" x14ac:dyDescent="0.25">
      <c r="A11991" s="12"/>
      <c r="B11991" s="12"/>
      <c r="C11991" s="2"/>
      <c r="D11991" s="12"/>
      <c r="E11991" s="12"/>
      <c r="F11991" s="12"/>
      <c r="G11991" s="12"/>
      <c r="H11991" s="12"/>
      <c r="I11991" s="12"/>
      <c r="J11991" s="12"/>
    </row>
    <row r="11992" spans="1:10" x14ac:dyDescent="0.25">
      <c r="A11992" s="12"/>
      <c r="B11992" s="12"/>
      <c r="C11992" s="2"/>
      <c r="D11992" s="12"/>
      <c r="E11992" s="12"/>
      <c r="F11992" s="12"/>
      <c r="G11992" s="12"/>
      <c r="H11992" s="12"/>
      <c r="I11992" s="12"/>
      <c r="J11992" s="12"/>
    </row>
    <row r="11993" spans="1:10" x14ac:dyDescent="0.25">
      <c r="A11993" s="12"/>
      <c r="B11993" s="12"/>
      <c r="C11993" s="2"/>
      <c r="D11993" s="12"/>
      <c r="E11993" s="12"/>
      <c r="F11993" s="12"/>
      <c r="G11993" s="12"/>
      <c r="H11993" s="12"/>
      <c r="I11993" s="12"/>
      <c r="J11993" s="12"/>
    </row>
    <row r="11994" spans="1:10" x14ac:dyDescent="0.25">
      <c r="A11994" s="12"/>
      <c r="B11994" s="12"/>
      <c r="C11994" s="2"/>
      <c r="D11994" s="12"/>
      <c r="E11994" s="12"/>
      <c r="F11994" s="12"/>
      <c r="G11994" s="12"/>
      <c r="H11994" s="12"/>
      <c r="I11994" s="12"/>
      <c r="J11994" s="12"/>
    </row>
    <row r="11995" spans="1:10" x14ac:dyDescent="0.25">
      <c r="A11995" s="12"/>
      <c r="B11995" s="12"/>
      <c r="C11995" s="2"/>
      <c r="D11995" s="12"/>
      <c r="E11995" s="12"/>
      <c r="F11995" s="12"/>
      <c r="G11995" s="12"/>
      <c r="H11995" s="12"/>
      <c r="I11995" s="12"/>
      <c r="J11995" s="12"/>
    </row>
    <row r="11996" spans="1:10" x14ac:dyDescent="0.25">
      <c r="A11996" s="12"/>
      <c r="B11996" s="12"/>
      <c r="C11996" s="2"/>
      <c r="D11996" s="12"/>
      <c r="E11996" s="12"/>
      <c r="F11996" s="12"/>
      <c r="G11996" s="12"/>
      <c r="H11996" s="12"/>
      <c r="I11996" s="12"/>
      <c r="J11996" s="12"/>
    </row>
    <row r="11997" spans="1:10" x14ac:dyDescent="0.25">
      <c r="A11997" s="12"/>
      <c r="B11997" s="12"/>
      <c r="C11997" s="2"/>
      <c r="D11997" s="12"/>
      <c r="E11997" s="12"/>
      <c r="F11997" s="12"/>
      <c r="G11997" s="12"/>
      <c r="H11997" s="12"/>
      <c r="I11997" s="12"/>
      <c r="J11997" s="12"/>
    </row>
    <row r="11998" spans="1:10" x14ac:dyDescent="0.25">
      <c r="A11998" s="12"/>
      <c r="B11998" s="12"/>
      <c r="C11998" s="2"/>
      <c r="D11998" s="12"/>
      <c r="E11998" s="12"/>
      <c r="F11998" s="12"/>
      <c r="G11998" s="12"/>
      <c r="H11998" s="12"/>
      <c r="I11998" s="12"/>
      <c r="J11998" s="12"/>
    </row>
    <row r="11999" spans="1:10" x14ac:dyDescent="0.25">
      <c r="A11999" s="12"/>
      <c r="B11999" s="12"/>
      <c r="C11999" s="2"/>
      <c r="D11999" s="12"/>
      <c r="E11999" s="12"/>
      <c r="F11999" s="12"/>
      <c r="G11999" s="12"/>
      <c r="H11999" s="12"/>
      <c r="I11999" s="12"/>
      <c r="J11999" s="12"/>
    </row>
    <row r="12000" spans="1:10" x14ac:dyDescent="0.25">
      <c r="A12000" s="12"/>
      <c r="B12000" s="12"/>
      <c r="C12000" s="2"/>
      <c r="D12000" s="12"/>
      <c r="E12000" s="12"/>
      <c r="F12000" s="12"/>
      <c r="G12000" s="12"/>
      <c r="H12000" s="12"/>
      <c r="I12000" s="12"/>
      <c r="J12000" s="12"/>
    </row>
    <row r="12001" spans="1:10" x14ac:dyDescent="0.25">
      <c r="A12001" s="12"/>
      <c r="B12001" s="12"/>
      <c r="C12001" s="2"/>
      <c r="D12001" s="12"/>
      <c r="E12001" s="12"/>
      <c r="F12001" s="12"/>
      <c r="G12001" s="12"/>
      <c r="H12001" s="12"/>
      <c r="I12001" s="12"/>
      <c r="J12001" s="12"/>
    </row>
    <row r="12002" spans="1:10" x14ac:dyDescent="0.25">
      <c r="A12002" s="12"/>
      <c r="B12002" s="12"/>
      <c r="C12002" s="2"/>
      <c r="D12002" s="12"/>
      <c r="E12002" s="12"/>
      <c r="F12002" s="12"/>
      <c r="G12002" s="12"/>
      <c r="H12002" s="12"/>
      <c r="I12002" s="12"/>
      <c r="J12002" s="12"/>
    </row>
    <row r="12003" spans="1:10" x14ac:dyDescent="0.25">
      <c r="A12003" s="12"/>
      <c r="B12003" s="12"/>
      <c r="C12003" s="2"/>
      <c r="D12003" s="12"/>
      <c r="E12003" s="12"/>
      <c r="F12003" s="12"/>
      <c r="G12003" s="12"/>
      <c r="H12003" s="12"/>
      <c r="I12003" s="12"/>
      <c r="J12003" s="12"/>
    </row>
    <row r="12004" spans="1:10" x14ac:dyDescent="0.25">
      <c r="A12004" s="12"/>
      <c r="B12004" s="12"/>
      <c r="C12004" s="2"/>
      <c r="D12004" s="12"/>
      <c r="E12004" s="12"/>
      <c r="F12004" s="12"/>
      <c r="G12004" s="12"/>
      <c r="H12004" s="12"/>
      <c r="I12004" s="12"/>
      <c r="J12004" s="12"/>
    </row>
    <row r="12005" spans="1:10" x14ac:dyDescent="0.25">
      <c r="A12005" s="12"/>
      <c r="B12005" s="12"/>
      <c r="C12005" s="2"/>
      <c r="D12005" s="12"/>
      <c r="E12005" s="12"/>
      <c r="F12005" s="12"/>
      <c r="G12005" s="12"/>
      <c r="H12005" s="12"/>
      <c r="I12005" s="12"/>
      <c r="J12005" s="12"/>
    </row>
    <row r="12006" spans="1:10" x14ac:dyDescent="0.25">
      <c r="A12006" s="12"/>
      <c r="B12006" s="12"/>
      <c r="C12006" s="2"/>
      <c r="D12006" s="12"/>
      <c r="E12006" s="12"/>
      <c r="F12006" s="12"/>
      <c r="G12006" s="12"/>
      <c r="H12006" s="12"/>
      <c r="I12006" s="12"/>
      <c r="J12006" s="12"/>
    </row>
    <row r="12007" spans="1:10" x14ac:dyDescent="0.25">
      <c r="A12007" s="12"/>
      <c r="B12007" s="12"/>
      <c r="C12007" s="2"/>
      <c r="D12007" s="12"/>
      <c r="E12007" s="12"/>
      <c r="F12007" s="12"/>
      <c r="G12007" s="12"/>
      <c r="H12007" s="12"/>
      <c r="I12007" s="12"/>
      <c r="J12007" s="12"/>
    </row>
    <row r="12008" spans="1:10" x14ac:dyDescent="0.25">
      <c r="A12008" s="12"/>
      <c r="B12008" s="12"/>
      <c r="C12008" s="2"/>
      <c r="D12008" s="12"/>
      <c r="E12008" s="12"/>
      <c r="F12008" s="12"/>
      <c r="G12008" s="12"/>
      <c r="H12008" s="12"/>
      <c r="I12008" s="12"/>
      <c r="J12008" s="12"/>
    </row>
    <row r="12009" spans="1:10" x14ac:dyDescent="0.25">
      <c r="A12009" s="12"/>
      <c r="B12009" s="12"/>
      <c r="C12009" s="2"/>
      <c r="D12009" s="12"/>
      <c r="E12009" s="12"/>
      <c r="F12009" s="12"/>
      <c r="G12009" s="12"/>
      <c r="H12009" s="12"/>
      <c r="I12009" s="12"/>
      <c r="J12009" s="12"/>
    </row>
    <row r="12010" spans="1:10" x14ac:dyDescent="0.25">
      <c r="A12010" s="12"/>
      <c r="B12010" s="12"/>
      <c r="C12010" s="2"/>
      <c r="D12010" s="12"/>
      <c r="E12010" s="12"/>
      <c r="F12010" s="12"/>
      <c r="G12010" s="12"/>
      <c r="H12010" s="12"/>
      <c r="I12010" s="12"/>
      <c r="J12010" s="12"/>
    </row>
    <row r="12011" spans="1:10" x14ac:dyDescent="0.25">
      <c r="A12011" s="12"/>
      <c r="B12011" s="12"/>
      <c r="C12011" s="2"/>
      <c r="D12011" s="12"/>
      <c r="E12011" s="12"/>
      <c r="F12011" s="12"/>
      <c r="G12011" s="12"/>
      <c r="H12011" s="12"/>
      <c r="I12011" s="12"/>
      <c r="J12011" s="12"/>
    </row>
    <row r="12012" spans="1:10" x14ac:dyDescent="0.25">
      <c r="A12012" s="12"/>
      <c r="B12012" s="12"/>
      <c r="C12012" s="2"/>
      <c r="D12012" s="12"/>
      <c r="E12012" s="12"/>
      <c r="F12012" s="12"/>
      <c r="G12012" s="12"/>
      <c r="H12012" s="12"/>
      <c r="I12012" s="12"/>
      <c r="J12012" s="12"/>
    </row>
    <row r="12013" spans="1:10" x14ac:dyDescent="0.25">
      <c r="A12013" s="12"/>
      <c r="B12013" s="12"/>
      <c r="C12013" s="2"/>
      <c r="D12013" s="12"/>
      <c r="E12013" s="12"/>
      <c r="F12013" s="12"/>
      <c r="G12013" s="12"/>
      <c r="H12013" s="12"/>
      <c r="I12013" s="12"/>
      <c r="J12013" s="12"/>
    </row>
    <row r="12014" spans="1:10" x14ac:dyDescent="0.25">
      <c r="A12014" s="12"/>
      <c r="B12014" s="12"/>
      <c r="C12014" s="2"/>
      <c r="D12014" s="12"/>
      <c r="E12014" s="12"/>
      <c r="F12014" s="12"/>
      <c r="G12014" s="12"/>
      <c r="H12014" s="12"/>
      <c r="I12014" s="12"/>
      <c r="J12014" s="12"/>
    </row>
    <row r="12015" spans="1:10" x14ac:dyDescent="0.25">
      <c r="A12015" s="12"/>
      <c r="B12015" s="12"/>
      <c r="C12015" s="2"/>
      <c r="D12015" s="12"/>
      <c r="E12015" s="12"/>
      <c r="F12015" s="12"/>
      <c r="G12015" s="12"/>
      <c r="H12015" s="12"/>
      <c r="I12015" s="12"/>
      <c r="J12015" s="12"/>
    </row>
    <row r="12016" spans="1:10" x14ac:dyDescent="0.25">
      <c r="A12016" s="12"/>
      <c r="B12016" s="12"/>
      <c r="C12016" s="2"/>
      <c r="D12016" s="12"/>
      <c r="E12016" s="12"/>
      <c r="F12016" s="12"/>
      <c r="G12016" s="12"/>
      <c r="H12016" s="12"/>
      <c r="I12016" s="12"/>
      <c r="J12016" s="12"/>
    </row>
    <row r="12017" spans="1:10" x14ac:dyDescent="0.25">
      <c r="A12017" s="12"/>
      <c r="B12017" s="12"/>
      <c r="C12017" s="2"/>
      <c r="D12017" s="12"/>
      <c r="E12017" s="12"/>
      <c r="F12017" s="12"/>
      <c r="G12017" s="12"/>
      <c r="H12017" s="12"/>
      <c r="I12017" s="12"/>
      <c r="J12017" s="12"/>
    </row>
    <row r="12018" spans="1:10" x14ac:dyDescent="0.25">
      <c r="A12018" s="12"/>
      <c r="B12018" s="12"/>
      <c r="C12018" s="2"/>
      <c r="D12018" s="12"/>
      <c r="E12018" s="12"/>
      <c r="F12018" s="12"/>
      <c r="G12018" s="12"/>
      <c r="H12018" s="12"/>
      <c r="I12018" s="12"/>
      <c r="J12018" s="12"/>
    </row>
    <row r="12019" spans="1:10" x14ac:dyDescent="0.25">
      <c r="A12019" s="12"/>
      <c r="B12019" s="12"/>
      <c r="C12019" s="2"/>
      <c r="D12019" s="12"/>
      <c r="E12019" s="12"/>
      <c r="F12019" s="12"/>
      <c r="G12019" s="12"/>
      <c r="H12019" s="12"/>
      <c r="I12019" s="12"/>
      <c r="J12019" s="12"/>
    </row>
    <row r="12020" spans="1:10" x14ac:dyDescent="0.25">
      <c r="A12020" s="12"/>
      <c r="B12020" s="12"/>
      <c r="C12020" s="2"/>
      <c r="D12020" s="12"/>
      <c r="E12020" s="12"/>
      <c r="F12020" s="12"/>
      <c r="G12020" s="12"/>
      <c r="H12020" s="12"/>
      <c r="I12020" s="12"/>
      <c r="J12020" s="12"/>
    </row>
    <row r="12021" spans="1:10" x14ac:dyDescent="0.25">
      <c r="A12021" s="12"/>
      <c r="B12021" s="12"/>
      <c r="C12021" s="2"/>
      <c r="D12021" s="12"/>
      <c r="E12021" s="12"/>
      <c r="F12021" s="12"/>
      <c r="G12021" s="12"/>
      <c r="H12021" s="12"/>
      <c r="I12021" s="12"/>
      <c r="J12021" s="12"/>
    </row>
    <row r="12022" spans="1:10" x14ac:dyDescent="0.25">
      <c r="A12022" s="12"/>
      <c r="B12022" s="12"/>
      <c r="C12022" s="2"/>
      <c r="D12022" s="12"/>
      <c r="E12022" s="12"/>
      <c r="F12022" s="12"/>
      <c r="G12022" s="12"/>
      <c r="H12022" s="12"/>
      <c r="I12022" s="12"/>
      <c r="J12022" s="12"/>
    </row>
    <row r="12023" spans="1:10" x14ac:dyDescent="0.25">
      <c r="A12023" s="12"/>
      <c r="B12023" s="12"/>
      <c r="C12023" s="2"/>
      <c r="D12023" s="12"/>
      <c r="E12023" s="12"/>
      <c r="F12023" s="12"/>
      <c r="G12023" s="12"/>
      <c r="H12023" s="12"/>
      <c r="I12023" s="12"/>
      <c r="J12023" s="12"/>
    </row>
    <row r="12024" spans="1:10" x14ac:dyDescent="0.25">
      <c r="A12024" s="12"/>
      <c r="B12024" s="12"/>
      <c r="C12024" s="2"/>
      <c r="D12024" s="12"/>
      <c r="E12024" s="12"/>
      <c r="F12024" s="12"/>
      <c r="G12024" s="12"/>
      <c r="H12024" s="12"/>
      <c r="I12024" s="12"/>
      <c r="J12024" s="12"/>
    </row>
    <row r="12025" spans="1:10" x14ac:dyDescent="0.25">
      <c r="A12025" s="12"/>
      <c r="B12025" s="12"/>
      <c r="C12025" s="2"/>
      <c r="D12025" s="12"/>
      <c r="E12025" s="12"/>
      <c r="F12025" s="12"/>
      <c r="G12025" s="12"/>
      <c r="H12025" s="12"/>
      <c r="I12025" s="12"/>
      <c r="J12025" s="12"/>
    </row>
    <row r="12026" spans="1:10" x14ac:dyDescent="0.25">
      <c r="A12026" s="12"/>
      <c r="B12026" s="12"/>
      <c r="C12026" s="2"/>
      <c r="D12026" s="12"/>
      <c r="E12026" s="12"/>
      <c r="F12026" s="12"/>
      <c r="G12026" s="12"/>
      <c r="H12026" s="12"/>
      <c r="I12026" s="12"/>
      <c r="J12026" s="12"/>
    </row>
    <row r="12027" spans="1:10" x14ac:dyDescent="0.25">
      <c r="A12027" s="12"/>
      <c r="B12027" s="12"/>
      <c r="C12027" s="2"/>
      <c r="D12027" s="12"/>
      <c r="E12027" s="12"/>
      <c r="F12027" s="12"/>
      <c r="G12027" s="12"/>
      <c r="H12027" s="12"/>
      <c r="I12027" s="12"/>
      <c r="J12027" s="12"/>
    </row>
    <row r="12028" spans="1:10" x14ac:dyDescent="0.25">
      <c r="A12028" s="12"/>
      <c r="B12028" s="12"/>
      <c r="C12028" s="2"/>
      <c r="D12028" s="12"/>
      <c r="E12028" s="12"/>
      <c r="F12028" s="12"/>
      <c r="G12028" s="12"/>
      <c r="H12028" s="12"/>
      <c r="I12028" s="12"/>
      <c r="J12028" s="12"/>
    </row>
    <row r="12029" spans="1:10" x14ac:dyDescent="0.25">
      <c r="A12029" s="12"/>
      <c r="B12029" s="12"/>
      <c r="C12029" s="2"/>
      <c r="D12029" s="12"/>
      <c r="E12029" s="12"/>
      <c r="F12029" s="12"/>
      <c r="G12029" s="12"/>
      <c r="H12029" s="12"/>
      <c r="I12029" s="12"/>
      <c r="J12029" s="12"/>
    </row>
    <row r="12030" spans="1:10" x14ac:dyDescent="0.25">
      <c r="A12030" s="12"/>
      <c r="B12030" s="12"/>
      <c r="C12030" s="2"/>
      <c r="D12030" s="12"/>
      <c r="E12030" s="12"/>
      <c r="F12030" s="12"/>
      <c r="G12030" s="12"/>
      <c r="H12030" s="12"/>
      <c r="I12030" s="12"/>
      <c r="J12030" s="12"/>
    </row>
    <row r="12031" spans="1:10" x14ac:dyDescent="0.25">
      <c r="A12031" s="12"/>
      <c r="B12031" s="12"/>
      <c r="C12031" s="2"/>
      <c r="D12031" s="12"/>
      <c r="E12031" s="12"/>
      <c r="F12031" s="12"/>
      <c r="G12031" s="12"/>
      <c r="H12031" s="12"/>
      <c r="I12031" s="12"/>
      <c r="J12031" s="12"/>
    </row>
    <row r="12032" spans="1:10" x14ac:dyDescent="0.25">
      <c r="A12032" s="12"/>
      <c r="B12032" s="12"/>
      <c r="C12032" s="2"/>
      <c r="D12032" s="12"/>
      <c r="E12032" s="12"/>
      <c r="F12032" s="12"/>
      <c r="G12032" s="12"/>
      <c r="H12032" s="12"/>
      <c r="I12032" s="12"/>
      <c r="J12032" s="12"/>
    </row>
    <row r="12033" spans="1:10" x14ac:dyDescent="0.25">
      <c r="A12033" s="12"/>
      <c r="B12033" s="12"/>
      <c r="C12033" s="2"/>
      <c r="D12033" s="12"/>
      <c r="E12033" s="12"/>
      <c r="F12033" s="12"/>
      <c r="G12033" s="12"/>
      <c r="H12033" s="12"/>
      <c r="I12033" s="12"/>
      <c r="J12033" s="12"/>
    </row>
    <row r="12034" spans="1:10" x14ac:dyDescent="0.25">
      <c r="A12034" s="12"/>
      <c r="B12034" s="12"/>
      <c r="C12034" s="2"/>
      <c r="D12034" s="12"/>
      <c r="E12034" s="12"/>
      <c r="F12034" s="12"/>
      <c r="G12034" s="12"/>
      <c r="H12034" s="12"/>
      <c r="I12034" s="12"/>
      <c r="J12034" s="12"/>
    </row>
    <row r="12035" spans="1:10" x14ac:dyDescent="0.25">
      <c r="A12035" s="12"/>
      <c r="B12035" s="12"/>
      <c r="C12035" s="2"/>
      <c r="D12035" s="12"/>
      <c r="E12035" s="12"/>
      <c r="F12035" s="12"/>
      <c r="G12035" s="12"/>
      <c r="H12035" s="12"/>
      <c r="I12035" s="12"/>
      <c r="J12035" s="12"/>
    </row>
    <row r="12036" spans="1:10" x14ac:dyDescent="0.25">
      <c r="A12036" s="12"/>
      <c r="B12036" s="12"/>
      <c r="C12036" s="2"/>
      <c r="D12036" s="12"/>
      <c r="E12036" s="12"/>
      <c r="F12036" s="12"/>
      <c r="G12036" s="12"/>
      <c r="H12036" s="12"/>
      <c r="I12036" s="12"/>
      <c r="J12036" s="12"/>
    </row>
    <row r="12037" spans="1:10" x14ac:dyDescent="0.25">
      <c r="A12037" s="12"/>
      <c r="B12037" s="12"/>
      <c r="C12037" s="2"/>
      <c r="D12037" s="12"/>
      <c r="E12037" s="12"/>
      <c r="F12037" s="12"/>
      <c r="G12037" s="12"/>
      <c r="H12037" s="12"/>
      <c r="I12037" s="12"/>
      <c r="J12037" s="12"/>
    </row>
    <row r="12038" spans="1:10" x14ac:dyDescent="0.25">
      <c r="A12038" s="12"/>
      <c r="B12038" s="12"/>
      <c r="C12038" s="2"/>
      <c r="D12038" s="12"/>
      <c r="E12038" s="12"/>
      <c r="F12038" s="12"/>
      <c r="G12038" s="12"/>
      <c r="H12038" s="12"/>
      <c r="I12038" s="12"/>
      <c r="J12038" s="12"/>
    </row>
    <row r="12039" spans="1:10" x14ac:dyDescent="0.25">
      <c r="A12039" s="12"/>
      <c r="B12039" s="12"/>
      <c r="C12039" s="2"/>
      <c r="D12039" s="12"/>
      <c r="E12039" s="12"/>
      <c r="F12039" s="12"/>
      <c r="G12039" s="12"/>
      <c r="H12039" s="12"/>
      <c r="I12039" s="12"/>
      <c r="J12039" s="12"/>
    </row>
    <row r="12040" spans="1:10" x14ac:dyDescent="0.25">
      <c r="A12040" s="12"/>
      <c r="B12040" s="12"/>
      <c r="C12040" s="2"/>
      <c r="D12040" s="12"/>
      <c r="E12040" s="12"/>
      <c r="F12040" s="12"/>
      <c r="G12040" s="12"/>
      <c r="H12040" s="12"/>
      <c r="I12040" s="12"/>
      <c r="J12040" s="12"/>
    </row>
    <row r="12041" spans="1:10" x14ac:dyDescent="0.25">
      <c r="A12041" s="12"/>
      <c r="B12041" s="12"/>
      <c r="C12041" s="2"/>
      <c r="D12041" s="12"/>
      <c r="E12041" s="12"/>
      <c r="F12041" s="12"/>
      <c r="G12041" s="12"/>
      <c r="H12041" s="12"/>
      <c r="I12041" s="12"/>
      <c r="J12041" s="12"/>
    </row>
    <row r="12042" spans="1:10" x14ac:dyDescent="0.25">
      <c r="A12042" s="12"/>
      <c r="B12042" s="12"/>
      <c r="C12042" s="2"/>
      <c r="D12042" s="12"/>
      <c r="E12042" s="12"/>
      <c r="F12042" s="12"/>
      <c r="G12042" s="12"/>
      <c r="H12042" s="12"/>
      <c r="I12042" s="12"/>
      <c r="J12042" s="12"/>
    </row>
    <row r="12043" spans="1:10" x14ac:dyDescent="0.25">
      <c r="A12043" s="12"/>
      <c r="B12043" s="12"/>
      <c r="C12043" s="2"/>
      <c r="D12043" s="12"/>
      <c r="E12043" s="12"/>
      <c r="F12043" s="12"/>
      <c r="G12043" s="12"/>
      <c r="H12043" s="12"/>
      <c r="I12043" s="12"/>
      <c r="J12043" s="12"/>
    </row>
    <row r="12044" spans="1:10" x14ac:dyDescent="0.25">
      <c r="A12044" s="12"/>
      <c r="B12044" s="12"/>
      <c r="C12044" s="2"/>
      <c r="D12044" s="12"/>
      <c r="E12044" s="12"/>
      <c r="F12044" s="12"/>
      <c r="G12044" s="12"/>
      <c r="H12044" s="12"/>
      <c r="I12044" s="12"/>
      <c r="J12044" s="12"/>
    </row>
    <row r="12045" spans="1:10" x14ac:dyDescent="0.25">
      <c r="A12045" s="12"/>
      <c r="B12045" s="12"/>
      <c r="C12045" s="2"/>
      <c r="D12045" s="12"/>
      <c r="E12045" s="12"/>
      <c r="F12045" s="12"/>
      <c r="G12045" s="12"/>
      <c r="H12045" s="12"/>
      <c r="I12045" s="12"/>
      <c r="J12045" s="12"/>
    </row>
    <row r="12046" spans="1:10" x14ac:dyDescent="0.25">
      <c r="A12046" s="12"/>
      <c r="B12046" s="12"/>
      <c r="C12046" s="2"/>
      <c r="D12046" s="12"/>
      <c r="E12046" s="12"/>
      <c r="F12046" s="12"/>
      <c r="G12046" s="12"/>
      <c r="H12046" s="12"/>
      <c r="I12046" s="12"/>
      <c r="J12046" s="12"/>
    </row>
    <row r="12047" spans="1:10" x14ac:dyDescent="0.25">
      <c r="A12047" s="12"/>
      <c r="B12047" s="12"/>
      <c r="C12047" s="2"/>
      <c r="D12047" s="12"/>
      <c r="E12047" s="12"/>
      <c r="F12047" s="12"/>
      <c r="G12047" s="12"/>
      <c r="H12047" s="12"/>
      <c r="I12047" s="12"/>
      <c r="J12047" s="12"/>
    </row>
    <row r="12048" spans="1:10" x14ac:dyDescent="0.25">
      <c r="A12048" s="12"/>
      <c r="B12048" s="12"/>
      <c r="C12048" s="2"/>
      <c r="D12048" s="12"/>
      <c r="E12048" s="12"/>
      <c r="F12048" s="12"/>
      <c r="G12048" s="12"/>
      <c r="H12048" s="12"/>
      <c r="I12048" s="12"/>
      <c r="J12048" s="12"/>
    </row>
    <row r="12049" spans="1:10" x14ac:dyDescent="0.25">
      <c r="A12049" s="12"/>
      <c r="B12049" s="12"/>
      <c r="C12049" s="2"/>
      <c r="D12049" s="12"/>
      <c r="E12049" s="12"/>
      <c r="F12049" s="12"/>
      <c r="G12049" s="12"/>
      <c r="H12049" s="12"/>
      <c r="I12049" s="12"/>
      <c r="J12049" s="12"/>
    </row>
    <row r="12050" spans="1:10" x14ac:dyDescent="0.25">
      <c r="A12050" s="12"/>
      <c r="B12050" s="12"/>
      <c r="C12050" s="2"/>
      <c r="D12050" s="12"/>
      <c r="E12050" s="12"/>
      <c r="F12050" s="12"/>
      <c r="G12050" s="12"/>
      <c r="H12050" s="12"/>
      <c r="I12050" s="12"/>
      <c r="J12050" s="12"/>
    </row>
    <row r="12051" spans="1:10" x14ac:dyDescent="0.25">
      <c r="A12051" s="12"/>
      <c r="B12051" s="12"/>
      <c r="C12051" s="2"/>
      <c r="D12051" s="12"/>
      <c r="E12051" s="12"/>
      <c r="F12051" s="12"/>
      <c r="G12051" s="12"/>
      <c r="H12051" s="12"/>
      <c r="I12051" s="12"/>
      <c r="J12051" s="12"/>
    </row>
    <row r="12052" spans="1:10" x14ac:dyDescent="0.25">
      <c r="A12052" s="12"/>
      <c r="B12052" s="12"/>
      <c r="C12052" s="2"/>
      <c r="D12052" s="12"/>
      <c r="E12052" s="12"/>
      <c r="F12052" s="12"/>
      <c r="G12052" s="12"/>
      <c r="H12052" s="12"/>
      <c r="I12052" s="12"/>
      <c r="J12052" s="12"/>
    </row>
    <row r="12053" spans="1:10" x14ac:dyDescent="0.25">
      <c r="A12053" s="12"/>
      <c r="B12053" s="12"/>
      <c r="C12053" s="2"/>
      <c r="D12053" s="12"/>
      <c r="E12053" s="12"/>
      <c r="F12053" s="12"/>
      <c r="G12053" s="12"/>
      <c r="H12053" s="12"/>
      <c r="I12053" s="12"/>
      <c r="J12053" s="12"/>
    </row>
    <row r="12054" spans="1:10" x14ac:dyDescent="0.25">
      <c r="A12054" s="12"/>
      <c r="B12054" s="12"/>
      <c r="C12054" s="2"/>
      <c r="D12054" s="12"/>
      <c r="E12054" s="12"/>
      <c r="F12054" s="12"/>
      <c r="G12054" s="12"/>
      <c r="H12054" s="12"/>
      <c r="I12054" s="12"/>
      <c r="J12054" s="12"/>
    </row>
    <row r="12055" spans="1:10" x14ac:dyDescent="0.25">
      <c r="A12055" s="12"/>
      <c r="B12055" s="12"/>
      <c r="C12055" s="2"/>
      <c r="D12055" s="12"/>
      <c r="E12055" s="12"/>
      <c r="F12055" s="12"/>
      <c r="G12055" s="12"/>
      <c r="H12055" s="12"/>
      <c r="I12055" s="12"/>
      <c r="J12055" s="12"/>
    </row>
    <row r="12056" spans="1:10" x14ac:dyDescent="0.25">
      <c r="A12056" s="12"/>
      <c r="B12056" s="12"/>
      <c r="C12056" s="2"/>
      <c r="D12056" s="12"/>
      <c r="E12056" s="12"/>
      <c r="F12056" s="12"/>
      <c r="G12056" s="12"/>
      <c r="H12056" s="12"/>
      <c r="I12056" s="12"/>
      <c r="J12056" s="12"/>
    </row>
    <row r="12057" spans="1:10" x14ac:dyDescent="0.25">
      <c r="A12057" s="12"/>
      <c r="B12057" s="12"/>
      <c r="C12057" s="2"/>
      <c r="D12057" s="12"/>
      <c r="E12057" s="12"/>
      <c r="F12057" s="12"/>
      <c r="G12057" s="12"/>
      <c r="H12057" s="12"/>
      <c r="I12057" s="12"/>
      <c r="J12057" s="12"/>
    </row>
    <row r="12058" spans="1:10" x14ac:dyDescent="0.25">
      <c r="A12058" s="12"/>
      <c r="B12058" s="12"/>
      <c r="C12058" s="2"/>
      <c r="D12058" s="12"/>
      <c r="E12058" s="12"/>
      <c r="F12058" s="12"/>
      <c r="G12058" s="12"/>
      <c r="H12058" s="12"/>
      <c r="I12058" s="12"/>
      <c r="J12058" s="12"/>
    </row>
    <row r="12059" spans="1:10" x14ac:dyDescent="0.25">
      <c r="A12059" s="12"/>
      <c r="B12059" s="12"/>
      <c r="C12059" s="2"/>
      <c r="D12059" s="12"/>
      <c r="E12059" s="12"/>
      <c r="F12059" s="12"/>
      <c r="G12059" s="12"/>
      <c r="H12059" s="12"/>
      <c r="I12059" s="12"/>
      <c r="J12059" s="12"/>
    </row>
    <row r="12060" spans="1:10" x14ac:dyDescent="0.25">
      <c r="A12060" s="12"/>
      <c r="B12060" s="12"/>
      <c r="C12060" s="2"/>
      <c r="D12060" s="12"/>
      <c r="E12060" s="12"/>
      <c r="F12060" s="12"/>
      <c r="G12060" s="12"/>
      <c r="H12060" s="12"/>
      <c r="I12060" s="12"/>
      <c r="J12060" s="12"/>
    </row>
    <row r="12061" spans="1:10" x14ac:dyDescent="0.25">
      <c r="A12061" s="12"/>
      <c r="B12061" s="12"/>
      <c r="C12061" s="2"/>
      <c r="D12061" s="12"/>
      <c r="E12061" s="12"/>
      <c r="F12061" s="12"/>
      <c r="G12061" s="12"/>
      <c r="H12061" s="12"/>
      <c r="I12061" s="12"/>
      <c r="J12061" s="12"/>
    </row>
    <row r="12062" spans="1:10" x14ac:dyDescent="0.25">
      <c r="A12062" s="12"/>
      <c r="B12062" s="12"/>
      <c r="C12062" s="2"/>
      <c r="D12062" s="12"/>
      <c r="E12062" s="12"/>
      <c r="F12062" s="12"/>
      <c r="G12062" s="12"/>
      <c r="H12062" s="12"/>
      <c r="I12062" s="12"/>
      <c r="J12062" s="12"/>
    </row>
    <row r="12063" spans="1:10" x14ac:dyDescent="0.25">
      <c r="A12063" s="12"/>
      <c r="B12063" s="12"/>
      <c r="C12063" s="2"/>
      <c r="D12063" s="12"/>
      <c r="E12063" s="12"/>
      <c r="F12063" s="12"/>
      <c r="G12063" s="12"/>
      <c r="H12063" s="12"/>
      <c r="I12063" s="12"/>
      <c r="J12063" s="12"/>
    </row>
    <row r="12064" spans="1:10" x14ac:dyDescent="0.25">
      <c r="A12064" s="12"/>
      <c r="B12064" s="12"/>
      <c r="C12064" s="2"/>
      <c r="D12064" s="12"/>
      <c r="E12064" s="12"/>
      <c r="F12064" s="12"/>
      <c r="G12064" s="12"/>
      <c r="H12064" s="12"/>
      <c r="I12064" s="12"/>
      <c r="J12064" s="12"/>
    </row>
    <row r="12065" spans="1:10" x14ac:dyDescent="0.25">
      <c r="A12065" s="12"/>
      <c r="B12065" s="12"/>
      <c r="C12065" s="2"/>
      <c r="D12065" s="12"/>
      <c r="E12065" s="12"/>
      <c r="F12065" s="12"/>
      <c r="G12065" s="12"/>
      <c r="H12065" s="12"/>
      <c r="I12065" s="12"/>
      <c r="J12065" s="12"/>
    </row>
    <row r="12066" spans="1:10" x14ac:dyDescent="0.25">
      <c r="A12066" s="12"/>
      <c r="B12066" s="12"/>
      <c r="C12066" s="2"/>
      <c r="D12066" s="12"/>
      <c r="E12066" s="12"/>
      <c r="F12066" s="12"/>
      <c r="G12066" s="12"/>
      <c r="H12066" s="12"/>
      <c r="I12066" s="12"/>
      <c r="J12066" s="12"/>
    </row>
    <row r="12067" spans="1:10" x14ac:dyDescent="0.25">
      <c r="A12067" s="12"/>
      <c r="B12067" s="12"/>
      <c r="C12067" s="2"/>
      <c r="D12067" s="12"/>
      <c r="E12067" s="12"/>
      <c r="F12067" s="12"/>
      <c r="G12067" s="12"/>
      <c r="H12067" s="12"/>
      <c r="I12067" s="12"/>
      <c r="J12067" s="12"/>
    </row>
    <row r="12068" spans="1:10" x14ac:dyDescent="0.25">
      <c r="A12068" s="12"/>
      <c r="B12068" s="12"/>
      <c r="C12068" s="2"/>
      <c r="D12068" s="12"/>
      <c r="E12068" s="12"/>
      <c r="F12068" s="12"/>
      <c r="G12068" s="12"/>
      <c r="H12068" s="12"/>
      <c r="I12068" s="12"/>
      <c r="J12068" s="12"/>
    </row>
    <row r="12069" spans="1:10" x14ac:dyDescent="0.25">
      <c r="A12069" s="12"/>
      <c r="B12069" s="12"/>
      <c r="C12069" s="2"/>
      <c r="D12069" s="12"/>
      <c r="E12069" s="12"/>
      <c r="F12069" s="12"/>
      <c r="G12069" s="12"/>
      <c r="H12069" s="12"/>
      <c r="I12069" s="12"/>
      <c r="J12069" s="12"/>
    </row>
    <row r="12070" spans="1:10" x14ac:dyDescent="0.25">
      <c r="A12070" s="12"/>
      <c r="B12070" s="12"/>
      <c r="C12070" s="2"/>
      <c r="D12070" s="12"/>
      <c r="E12070" s="12"/>
      <c r="F12070" s="12"/>
      <c r="G12070" s="12"/>
      <c r="H12070" s="12"/>
      <c r="I12070" s="12"/>
      <c r="J12070" s="12"/>
    </row>
    <row r="12071" spans="1:10" x14ac:dyDescent="0.25">
      <c r="A12071" s="12"/>
      <c r="B12071" s="12"/>
      <c r="C12071" s="2"/>
      <c r="D12071" s="12"/>
      <c r="E12071" s="12"/>
      <c r="F12071" s="12"/>
      <c r="G12071" s="12"/>
      <c r="H12071" s="12"/>
      <c r="I12071" s="12"/>
      <c r="J12071" s="12"/>
    </row>
    <row r="12072" spans="1:10" x14ac:dyDescent="0.25">
      <c r="A12072" s="12"/>
      <c r="B12072" s="12"/>
      <c r="C12072" s="2"/>
      <c r="D12072" s="12"/>
      <c r="E12072" s="12"/>
      <c r="F12072" s="12"/>
      <c r="G12072" s="12"/>
      <c r="H12072" s="12"/>
      <c r="I12072" s="12"/>
      <c r="J12072" s="12"/>
    </row>
    <row r="12073" spans="1:10" x14ac:dyDescent="0.25">
      <c r="A12073" s="12"/>
      <c r="B12073" s="12"/>
      <c r="C12073" s="2"/>
      <c r="D12073" s="12"/>
      <c r="E12073" s="12"/>
      <c r="F12073" s="12"/>
      <c r="G12073" s="12"/>
      <c r="H12073" s="12"/>
      <c r="I12073" s="12"/>
      <c r="J12073" s="12"/>
    </row>
    <row r="12074" spans="1:10" x14ac:dyDescent="0.25">
      <c r="A12074" s="12"/>
      <c r="B12074" s="12"/>
      <c r="C12074" s="2"/>
      <c r="D12074" s="12"/>
      <c r="E12074" s="12"/>
      <c r="F12074" s="12"/>
      <c r="G12074" s="12"/>
      <c r="H12074" s="12"/>
      <c r="I12074" s="12"/>
      <c r="J12074" s="12"/>
    </row>
    <row r="12075" spans="1:10" x14ac:dyDescent="0.25">
      <c r="A12075" s="12"/>
      <c r="B12075" s="12"/>
      <c r="C12075" s="2"/>
      <c r="D12075" s="12"/>
      <c r="E12075" s="12"/>
      <c r="F12075" s="12"/>
      <c r="G12075" s="12"/>
      <c r="H12075" s="12"/>
      <c r="I12075" s="12"/>
      <c r="J12075" s="12"/>
    </row>
    <row r="12076" spans="1:10" x14ac:dyDescent="0.25">
      <c r="A12076" s="12"/>
      <c r="B12076" s="12"/>
      <c r="C12076" s="2"/>
      <c r="D12076" s="12"/>
      <c r="E12076" s="12"/>
      <c r="F12076" s="12"/>
      <c r="G12076" s="12"/>
      <c r="H12076" s="12"/>
      <c r="I12076" s="12"/>
      <c r="J12076" s="12"/>
    </row>
    <row r="12077" spans="1:10" x14ac:dyDescent="0.25">
      <c r="A12077" s="12"/>
      <c r="B12077" s="12"/>
      <c r="C12077" s="2"/>
      <c r="D12077" s="12"/>
      <c r="E12077" s="12"/>
      <c r="F12077" s="12"/>
      <c r="G12077" s="12"/>
      <c r="H12077" s="12"/>
      <c r="I12077" s="12"/>
      <c r="J12077" s="12"/>
    </row>
    <row r="12078" spans="1:10" x14ac:dyDescent="0.25">
      <c r="A12078" s="12"/>
      <c r="B12078" s="12"/>
      <c r="C12078" s="2"/>
      <c r="D12078" s="12"/>
      <c r="E12078" s="12"/>
      <c r="F12078" s="12"/>
      <c r="G12078" s="12"/>
      <c r="H12078" s="12"/>
      <c r="I12078" s="12"/>
      <c r="J12078" s="12"/>
    </row>
    <row r="12079" spans="1:10" x14ac:dyDescent="0.25">
      <c r="A12079" s="12"/>
      <c r="B12079" s="12"/>
      <c r="C12079" s="2"/>
      <c r="D12079" s="12"/>
      <c r="E12079" s="12"/>
      <c r="F12079" s="12"/>
      <c r="G12079" s="12"/>
      <c r="H12079" s="12"/>
      <c r="I12079" s="12"/>
      <c r="J12079" s="12"/>
    </row>
    <row r="12080" spans="1:10" x14ac:dyDescent="0.25">
      <c r="A12080" s="12"/>
      <c r="B12080" s="12"/>
      <c r="C12080" s="2"/>
      <c r="D12080" s="12"/>
      <c r="E12080" s="12"/>
      <c r="F12080" s="12"/>
      <c r="G12080" s="12"/>
      <c r="H12080" s="12"/>
      <c r="I12080" s="12"/>
      <c r="J12080" s="12"/>
    </row>
    <row r="12081" spans="1:10" x14ac:dyDescent="0.25">
      <c r="A12081" s="12"/>
      <c r="B12081" s="12"/>
      <c r="C12081" s="2"/>
      <c r="D12081" s="12"/>
      <c r="E12081" s="12"/>
      <c r="F12081" s="12"/>
      <c r="G12081" s="12"/>
      <c r="H12081" s="12"/>
      <c r="I12081" s="12"/>
      <c r="J12081" s="12"/>
    </row>
    <row r="12082" spans="1:10" x14ac:dyDescent="0.25">
      <c r="A12082" s="12"/>
      <c r="B12082" s="12"/>
      <c r="C12082" s="2"/>
      <c r="D12082" s="12"/>
      <c r="E12082" s="12"/>
      <c r="F12082" s="12"/>
      <c r="G12082" s="12"/>
      <c r="H12082" s="12"/>
      <c r="I12082" s="12"/>
      <c r="J12082" s="12"/>
    </row>
    <row r="12083" spans="1:10" x14ac:dyDescent="0.25">
      <c r="A12083" s="12"/>
      <c r="B12083" s="12"/>
      <c r="C12083" s="2"/>
      <c r="D12083" s="12"/>
      <c r="E12083" s="12"/>
      <c r="F12083" s="12"/>
      <c r="G12083" s="12"/>
      <c r="H12083" s="12"/>
      <c r="I12083" s="12"/>
      <c r="J12083" s="12"/>
    </row>
    <row r="12084" spans="1:10" x14ac:dyDescent="0.25">
      <c r="A12084" s="12"/>
      <c r="B12084" s="12"/>
      <c r="C12084" s="2"/>
      <c r="D12084" s="12"/>
      <c r="E12084" s="12"/>
      <c r="F12084" s="12"/>
      <c r="G12084" s="12"/>
      <c r="H12084" s="12"/>
      <c r="I12084" s="12"/>
      <c r="J12084" s="12"/>
    </row>
    <row r="12085" spans="1:10" x14ac:dyDescent="0.25">
      <c r="A12085" s="12"/>
      <c r="B12085" s="12"/>
      <c r="C12085" s="2"/>
      <c r="D12085" s="12"/>
      <c r="E12085" s="12"/>
      <c r="F12085" s="12"/>
      <c r="G12085" s="12"/>
      <c r="H12085" s="12"/>
      <c r="I12085" s="12"/>
      <c r="J12085" s="12"/>
    </row>
    <row r="12086" spans="1:10" x14ac:dyDescent="0.25">
      <c r="A12086" s="12"/>
      <c r="B12086" s="12"/>
      <c r="C12086" s="2"/>
      <c r="D12086" s="12"/>
      <c r="E12086" s="12"/>
      <c r="F12086" s="12"/>
      <c r="G12086" s="12"/>
      <c r="H12086" s="12"/>
      <c r="I12086" s="12"/>
      <c r="J12086" s="12"/>
    </row>
    <row r="12087" spans="1:10" x14ac:dyDescent="0.25">
      <c r="A12087" s="12"/>
      <c r="B12087" s="12"/>
      <c r="C12087" s="2"/>
      <c r="D12087" s="12"/>
      <c r="E12087" s="12"/>
      <c r="F12087" s="12"/>
      <c r="G12087" s="12"/>
      <c r="H12087" s="12"/>
      <c r="I12087" s="12"/>
      <c r="J12087" s="12"/>
    </row>
    <row r="12088" spans="1:10" x14ac:dyDescent="0.25">
      <c r="A12088" s="12"/>
      <c r="B12088" s="12"/>
      <c r="C12088" s="2"/>
      <c r="D12088" s="12"/>
      <c r="E12088" s="12"/>
      <c r="F12088" s="12"/>
      <c r="G12088" s="12"/>
      <c r="H12088" s="12"/>
      <c r="I12088" s="12"/>
      <c r="J12088" s="12"/>
    </row>
    <row r="12089" spans="1:10" x14ac:dyDescent="0.25">
      <c r="A12089" s="12"/>
      <c r="B12089" s="12"/>
      <c r="C12089" s="2"/>
      <c r="D12089" s="12"/>
      <c r="E12089" s="12"/>
      <c r="F12089" s="12"/>
      <c r="G12089" s="12"/>
      <c r="H12089" s="12"/>
      <c r="I12089" s="12"/>
      <c r="J12089" s="12"/>
    </row>
    <row r="12090" spans="1:10" x14ac:dyDescent="0.25">
      <c r="A12090" s="12"/>
      <c r="B12090" s="12"/>
      <c r="C12090" s="2"/>
      <c r="D12090" s="12"/>
      <c r="E12090" s="12"/>
      <c r="F12090" s="12"/>
      <c r="G12090" s="12"/>
      <c r="H12090" s="12"/>
      <c r="I12090" s="12"/>
      <c r="J12090" s="12"/>
    </row>
    <row r="12091" spans="1:10" x14ac:dyDescent="0.25">
      <c r="A12091" s="12"/>
      <c r="B12091" s="12"/>
      <c r="C12091" s="2"/>
      <c r="D12091" s="12"/>
      <c r="E12091" s="12"/>
      <c r="F12091" s="12"/>
      <c r="G12091" s="12"/>
      <c r="H12091" s="12"/>
      <c r="I12091" s="12"/>
      <c r="J12091" s="12"/>
    </row>
    <row r="12092" spans="1:10" x14ac:dyDescent="0.25">
      <c r="A12092" s="12"/>
      <c r="B12092" s="12"/>
      <c r="C12092" s="2"/>
      <c r="D12092" s="12"/>
      <c r="E12092" s="12"/>
      <c r="F12092" s="12"/>
      <c r="G12092" s="12"/>
      <c r="H12092" s="12"/>
      <c r="I12092" s="12"/>
      <c r="J12092" s="12"/>
    </row>
    <row r="12093" spans="1:10" x14ac:dyDescent="0.25">
      <c r="A12093" s="12"/>
      <c r="B12093" s="12"/>
      <c r="C12093" s="2"/>
      <c r="D12093" s="12"/>
      <c r="E12093" s="12"/>
      <c r="F12093" s="12"/>
      <c r="G12093" s="12"/>
      <c r="H12093" s="12"/>
      <c r="I12093" s="12"/>
      <c r="J12093" s="12"/>
    </row>
    <row r="12094" spans="1:10" x14ac:dyDescent="0.25">
      <c r="A12094" s="12"/>
      <c r="B12094" s="12"/>
      <c r="C12094" s="2"/>
      <c r="D12094" s="12"/>
      <c r="E12094" s="12"/>
      <c r="F12094" s="12"/>
      <c r="G12094" s="12"/>
      <c r="H12094" s="12"/>
      <c r="I12094" s="12"/>
      <c r="J12094" s="12"/>
    </row>
    <row r="12095" spans="1:10" x14ac:dyDescent="0.25">
      <c r="A12095" s="12"/>
      <c r="B12095" s="12"/>
      <c r="C12095" s="2"/>
      <c r="D12095" s="12"/>
      <c r="E12095" s="12"/>
      <c r="F12095" s="12"/>
      <c r="G12095" s="12"/>
      <c r="H12095" s="12"/>
      <c r="I12095" s="12"/>
      <c r="J12095" s="12"/>
    </row>
    <row r="12096" spans="1:10" x14ac:dyDescent="0.25">
      <c r="A12096" s="12"/>
      <c r="B12096" s="12"/>
      <c r="C12096" s="2"/>
      <c r="D12096" s="12"/>
      <c r="E12096" s="12"/>
      <c r="F12096" s="12"/>
      <c r="G12096" s="12"/>
      <c r="H12096" s="12"/>
      <c r="I12096" s="12"/>
      <c r="J12096" s="12"/>
    </row>
    <row r="12097" spans="1:10" x14ac:dyDescent="0.25">
      <c r="A12097" s="12"/>
      <c r="B12097" s="12"/>
      <c r="C12097" s="2"/>
      <c r="D12097" s="12"/>
      <c r="E12097" s="12"/>
      <c r="F12097" s="12"/>
      <c r="G12097" s="12"/>
      <c r="H12097" s="12"/>
      <c r="I12097" s="12"/>
      <c r="J12097" s="12"/>
    </row>
    <row r="12098" spans="1:10" x14ac:dyDescent="0.25">
      <c r="A12098" s="12"/>
      <c r="B12098" s="12"/>
      <c r="C12098" s="2"/>
      <c r="D12098" s="12"/>
      <c r="E12098" s="12"/>
      <c r="F12098" s="12"/>
      <c r="G12098" s="12"/>
      <c r="H12098" s="12"/>
      <c r="I12098" s="12"/>
      <c r="J12098" s="12"/>
    </row>
    <row r="12099" spans="1:10" x14ac:dyDescent="0.25">
      <c r="A12099" s="12"/>
      <c r="B12099" s="12"/>
      <c r="C12099" s="2"/>
      <c r="D12099" s="12"/>
      <c r="E12099" s="12"/>
      <c r="F12099" s="12"/>
      <c r="G12099" s="12"/>
      <c r="H12099" s="12"/>
      <c r="I12099" s="12"/>
      <c r="J12099" s="12"/>
    </row>
    <row r="12100" spans="1:10" x14ac:dyDescent="0.25">
      <c r="A12100" s="12"/>
      <c r="B12100" s="12"/>
      <c r="C12100" s="2"/>
      <c r="D12100" s="12"/>
      <c r="E12100" s="12"/>
      <c r="F12100" s="12"/>
      <c r="G12100" s="12"/>
      <c r="H12100" s="12"/>
      <c r="I12100" s="12"/>
      <c r="J12100" s="12"/>
    </row>
    <row r="12101" spans="1:10" x14ac:dyDescent="0.25">
      <c r="A12101" s="12"/>
      <c r="B12101" s="12"/>
      <c r="C12101" s="2"/>
      <c r="D12101" s="12"/>
      <c r="E12101" s="12"/>
      <c r="F12101" s="12"/>
      <c r="G12101" s="12"/>
      <c r="H12101" s="12"/>
      <c r="I12101" s="12"/>
      <c r="J12101" s="12"/>
    </row>
    <row r="12102" spans="1:10" x14ac:dyDescent="0.25">
      <c r="A12102" s="12"/>
      <c r="B12102" s="12"/>
      <c r="C12102" s="2"/>
      <c r="D12102" s="12"/>
      <c r="E12102" s="12"/>
      <c r="F12102" s="12"/>
      <c r="G12102" s="12"/>
      <c r="H12102" s="12"/>
      <c r="I12102" s="12"/>
      <c r="J12102" s="12"/>
    </row>
    <row r="12103" spans="1:10" x14ac:dyDescent="0.25">
      <c r="A12103" s="12"/>
      <c r="B12103" s="12"/>
      <c r="C12103" s="2"/>
      <c r="D12103" s="12"/>
      <c r="E12103" s="12"/>
      <c r="F12103" s="12"/>
      <c r="G12103" s="12"/>
      <c r="H12103" s="12"/>
      <c r="I12103" s="12"/>
      <c r="J12103" s="12"/>
    </row>
    <row r="12104" spans="1:10" x14ac:dyDescent="0.25">
      <c r="A12104" s="12"/>
      <c r="B12104" s="12"/>
      <c r="C12104" s="2"/>
      <c r="D12104" s="12"/>
      <c r="E12104" s="12"/>
      <c r="F12104" s="12"/>
      <c r="G12104" s="12"/>
      <c r="H12104" s="12"/>
      <c r="I12104" s="12"/>
      <c r="J12104" s="12"/>
    </row>
    <row r="12105" spans="1:10" x14ac:dyDescent="0.25">
      <c r="A12105" s="12"/>
      <c r="B12105" s="12"/>
      <c r="C12105" s="2"/>
      <c r="D12105" s="12"/>
      <c r="E12105" s="12"/>
      <c r="F12105" s="12"/>
      <c r="G12105" s="12"/>
      <c r="H12105" s="12"/>
      <c r="I12105" s="12"/>
      <c r="J12105" s="12"/>
    </row>
    <row r="12106" spans="1:10" x14ac:dyDescent="0.25">
      <c r="A12106" s="12"/>
      <c r="B12106" s="12"/>
      <c r="C12106" s="2"/>
      <c r="D12106" s="12"/>
      <c r="E12106" s="12"/>
      <c r="F12106" s="12"/>
      <c r="G12106" s="12"/>
      <c r="H12106" s="12"/>
      <c r="I12106" s="12"/>
      <c r="J12106" s="12"/>
    </row>
    <row r="12107" spans="1:10" x14ac:dyDescent="0.25">
      <c r="A12107" s="12"/>
      <c r="B12107" s="12"/>
      <c r="C12107" s="2"/>
      <c r="D12107" s="12"/>
      <c r="E12107" s="12"/>
      <c r="F12107" s="12"/>
      <c r="G12107" s="12"/>
      <c r="H12107" s="12"/>
      <c r="I12107" s="12"/>
      <c r="J12107" s="12"/>
    </row>
    <row r="12108" spans="1:10" x14ac:dyDescent="0.25">
      <c r="A12108" s="12"/>
      <c r="B12108" s="12"/>
      <c r="C12108" s="2"/>
      <c r="D12108" s="12"/>
      <c r="E12108" s="12"/>
      <c r="F12108" s="12"/>
      <c r="G12108" s="12"/>
      <c r="H12108" s="12"/>
      <c r="I12108" s="12"/>
      <c r="J12108" s="12"/>
    </row>
    <row r="12109" spans="1:10" x14ac:dyDescent="0.25">
      <c r="A12109" s="12"/>
      <c r="B12109" s="12"/>
      <c r="C12109" s="2"/>
      <c r="D12109" s="12"/>
      <c r="E12109" s="12"/>
      <c r="F12109" s="12"/>
      <c r="G12109" s="12"/>
      <c r="H12109" s="12"/>
      <c r="I12109" s="12"/>
      <c r="J12109" s="12"/>
    </row>
    <row r="12110" spans="1:10" x14ac:dyDescent="0.25">
      <c r="A12110" s="12"/>
      <c r="B12110" s="12"/>
      <c r="C12110" s="2"/>
      <c r="D12110" s="12"/>
      <c r="E12110" s="12"/>
      <c r="F12110" s="12"/>
      <c r="G12110" s="12"/>
      <c r="H12110" s="12"/>
      <c r="I12110" s="12"/>
      <c r="J12110" s="12"/>
    </row>
    <row r="12111" spans="1:10" x14ac:dyDescent="0.25">
      <c r="A12111" s="12"/>
      <c r="B12111" s="12"/>
      <c r="C12111" s="2"/>
      <c r="D12111" s="12"/>
      <c r="E12111" s="12"/>
      <c r="F12111" s="12"/>
      <c r="G12111" s="12"/>
      <c r="H12111" s="12"/>
      <c r="I12111" s="12"/>
      <c r="J12111" s="12"/>
    </row>
    <row r="12112" spans="1:10" x14ac:dyDescent="0.25">
      <c r="A12112" s="12"/>
      <c r="B12112" s="12"/>
      <c r="C12112" s="2"/>
      <c r="D12112" s="12"/>
      <c r="E12112" s="12"/>
      <c r="F12112" s="12"/>
      <c r="G12112" s="12"/>
      <c r="H12112" s="12"/>
      <c r="I12112" s="12"/>
      <c r="J12112" s="12"/>
    </row>
    <row r="12113" spans="1:10" x14ac:dyDescent="0.25">
      <c r="A12113" s="12"/>
      <c r="B12113" s="12"/>
      <c r="C12113" s="2"/>
      <c r="D12113" s="12"/>
      <c r="E12113" s="12"/>
      <c r="F12113" s="12"/>
      <c r="G12113" s="12"/>
      <c r="H12113" s="12"/>
      <c r="I12113" s="12"/>
      <c r="J12113" s="12"/>
    </row>
    <row r="12114" spans="1:10" x14ac:dyDescent="0.25">
      <c r="A12114" s="12"/>
      <c r="B12114" s="12"/>
      <c r="C12114" s="2"/>
      <c r="D12114" s="12"/>
      <c r="E12114" s="12"/>
      <c r="F12114" s="12"/>
      <c r="G12114" s="12"/>
      <c r="H12114" s="12"/>
      <c r="I12114" s="12"/>
      <c r="J12114" s="12"/>
    </row>
    <row r="12115" spans="1:10" x14ac:dyDescent="0.25">
      <c r="A12115" s="12"/>
      <c r="B12115" s="12"/>
      <c r="C12115" s="2"/>
      <c r="D12115" s="12"/>
      <c r="E12115" s="12"/>
      <c r="F12115" s="12"/>
      <c r="G12115" s="12"/>
      <c r="H12115" s="12"/>
      <c r="I12115" s="12"/>
      <c r="J12115" s="12"/>
    </row>
    <row r="12116" spans="1:10" x14ac:dyDescent="0.25">
      <c r="A12116" s="12"/>
      <c r="B12116" s="12"/>
      <c r="C12116" s="2"/>
      <c r="D12116" s="12"/>
      <c r="E12116" s="12"/>
      <c r="F12116" s="12"/>
      <c r="G12116" s="12"/>
      <c r="H12116" s="12"/>
      <c r="I12116" s="12"/>
      <c r="J12116" s="12"/>
    </row>
    <row r="12117" spans="1:10" x14ac:dyDescent="0.25">
      <c r="A12117" s="12"/>
      <c r="B12117" s="12"/>
      <c r="C12117" s="2"/>
      <c r="D12117" s="12"/>
      <c r="E12117" s="12"/>
      <c r="F12117" s="12"/>
      <c r="G12117" s="12"/>
      <c r="H12117" s="12"/>
      <c r="I12117" s="12"/>
      <c r="J12117" s="12"/>
    </row>
    <row r="12118" spans="1:10" x14ac:dyDescent="0.25">
      <c r="A12118" s="12"/>
      <c r="B12118" s="12"/>
      <c r="C12118" s="2"/>
      <c r="D12118" s="12"/>
      <c r="E12118" s="12"/>
      <c r="F12118" s="12"/>
      <c r="G12118" s="12"/>
      <c r="H12118" s="12"/>
      <c r="I12118" s="12"/>
      <c r="J12118" s="12"/>
    </row>
    <row r="12119" spans="1:10" x14ac:dyDescent="0.25">
      <c r="A12119" s="12"/>
      <c r="B12119" s="12"/>
      <c r="C12119" s="2"/>
      <c r="D12119" s="12"/>
      <c r="E12119" s="12"/>
      <c r="F12119" s="12"/>
      <c r="G12119" s="12"/>
      <c r="H12119" s="12"/>
      <c r="I12119" s="12"/>
      <c r="J12119" s="12"/>
    </row>
    <row r="12120" spans="1:10" x14ac:dyDescent="0.25">
      <c r="A12120" s="12"/>
      <c r="B12120" s="12"/>
      <c r="C12120" s="2"/>
      <c r="D12120" s="12"/>
      <c r="E12120" s="12"/>
      <c r="F12120" s="12"/>
      <c r="G12120" s="12"/>
      <c r="H12120" s="12"/>
      <c r="I12120" s="12"/>
      <c r="J12120" s="12"/>
    </row>
    <row r="12121" spans="1:10" x14ac:dyDescent="0.25">
      <c r="A12121" s="12"/>
      <c r="B12121" s="12"/>
      <c r="C12121" s="2"/>
      <c r="D12121" s="12"/>
      <c r="E12121" s="12"/>
      <c r="F12121" s="12"/>
      <c r="G12121" s="12"/>
      <c r="H12121" s="12"/>
      <c r="I12121" s="12"/>
      <c r="J12121" s="12"/>
    </row>
    <row r="12122" spans="1:10" x14ac:dyDescent="0.25">
      <c r="A12122" s="12"/>
      <c r="B12122" s="12"/>
      <c r="C12122" s="2"/>
      <c r="D12122" s="12"/>
      <c r="E12122" s="12"/>
      <c r="F12122" s="12"/>
      <c r="G12122" s="12"/>
      <c r="H12122" s="12"/>
      <c r="I12122" s="12"/>
      <c r="J12122" s="12"/>
    </row>
    <row r="12123" spans="1:10" x14ac:dyDescent="0.25">
      <c r="A12123" s="12"/>
      <c r="B12123" s="12"/>
      <c r="C12123" s="2"/>
      <c r="D12123" s="12"/>
      <c r="E12123" s="12"/>
      <c r="F12123" s="12"/>
      <c r="G12123" s="12"/>
      <c r="H12123" s="12"/>
      <c r="I12123" s="12"/>
      <c r="J12123" s="12"/>
    </row>
    <row r="12124" spans="1:10" x14ac:dyDescent="0.25">
      <c r="A12124" s="12"/>
      <c r="B12124" s="12"/>
      <c r="C12124" s="2"/>
      <c r="D12124" s="12"/>
      <c r="E12124" s="12"/>
      <c r="F12124" s="12"/>
      <c r="G12124" s="12"/>
      <c r="H12124" s="12"/>
      <c r="I12124" s="12"/>
      <c r="J12124" s="12"/>
    </row>
    <row r="12125" spans="1:10" x14ac:dyDescent="0.25">
      <c r="A12125" s="12"/>
      <c r="B12125" s="12"/>
      <c r="C12125" s="2"/>
      <c r="D12125" s="12"/>
      <c r="E12125" s="12"/>
      <c r="F12125" s="12"/>
      <c r="G12125" s="12"/>
      <c r="H12125" s="12"/>
      <c r="I12125" s="12"/>
      <c r="J12125" s="12"/>
    </row>
    <row r="12126" spans="1:10" x14ac:dyDescent="0.25">
      <c r="A12126" s="12"/>
      <c r="B12126" s="12"/>
      <c r="C12126" s="2"/>
      <c r="D12126" s="12"/>
      <c r="E12126" s="12"/>
      <c r="F12126" s="12"/>
      <c r="G12126" s="12"/>
      <c r="H12126" s="12"/>
      <c r="I12126" s="12"/>
      <c r="J12126" s="12"/>
    </row>
    <row r="12127" spans="1:10" x14ac:dyDescent="0.25">
      <c r="A12127" s="12"/>
      <c r="B12127" s="12"/>
      <c r="C12127" s="2"/>
      <c r="D12127" s="12"/>
      <c r="E12127" s="12"/>
      <c r="F12127" s="12"/>
      <c r="G12127" s="12"/>
      <c r="H12127" s="12"/>
      <c r="I12127" s="12"/>
      <c r="J12127" s="12"/>
    </row>
    <row r="12128" spans="1:10" x14ac:dyDescent="0.25">
      <c r="A12128" s="12"/>
      <c r="B12128" s="12"/>
      <c r="C12128" s="2"/>
      <c r="D12128" s="12"/>
      <c r="E12128" s="12"/>
      <c r="F12128" s="12"/>
      <c r="G12128" s="12"/>
      <c r="H12128" s="12"/>
      <c r="I12128" s="12"/>
      <c r="J12128" s="12"/>
    </row>
    <row r="12129" spans="1:10" x14ac:dyDescent="0.25">
      <c r="A12129" s="12"/>
      <c r="B12129" s="12"/>
      <c r="C12129" s="2"/>
      <c r="D12129" s="12"/>
      <c r="E12129" s="12"/>
      <c r="F12129" s="12"/>
      <c r="G12129" s="12"/>
      <c r="H12129" s="12"/>
      <c r="I12129" s="12"/>
      <c r="J12129" s="12"/>
    </row>
    <row r="12130" spans="1:10" x14ac:dyDescent="0.25">
      <c r="A12130" s="12"/>
      <c r="B12130" s="12"/>
      <c r="C12130" s="2"/>
      <c r="D12130" s="12"/>
      <c r="E12130" s="12"/>
      <c r="F12130" s="12"/>
      <c r="G12130" s="12"/>
      <c r="H12130" s="12"/>
      <c r="I12130" s="12"/>
      <c r="J12130" s="12"/>
    </row>
    <row r="12131" spans="1:10" x14ac:dyDescent="0.25">
      <c r="A12131" s="12"/>
      <c r="B12131" s="12"/>
      <c r="C12131" s="2"/>
      <c r="D12131" s="12"/>
      <c r="E12131" s="12"/>
      <c r="F12131" s="12"/>
      <c r="G12131" s="12"/>
      <c r="H12131" s="12"/>
      <c r="I12131" s="12"/>
      <c r="J12131" s="12"/>
    </row>
    <row r="12132" spans="1:10" x14ac:dyDescent="0.25">
      <c r="A12132" s="12"/>
      <c r="B12132" s="12"/>
      <c r="C12132" s="2"/>
      <c r="D12132" s="12"/>
      <c r="E12132" s="12"/>
      <c r="F12132" s="12"/>
      <c r="G12132" s="12"/>
      <c r="H12132" s="12"/>
      <c r="I12132" s="12"/>
      <c r="J12132" s="12"/>
    </row>
    <row r="12133" spans="1:10" x14ac:dyDescent="0.25">
      <c r="A12133" s="12"/>
      <c r="B12133" s="12"/>
      <c r="C12133" s="2"/>
      <c r="D12133" s="12"/>
      <c r="E12133" s="12"/>
      <c r="F12133" s="12"/>
      <c r="G12133" s="12"/>
      <c r="H12133" s="12"/>
      <c r="I12133" s="12"/>
      <c r="J12133" s="12"/>
    </row>
    <row r="12134" spans="1:10" x14ac:dyDescent="0.25">
      <c r="A12134" s="12"/>
      <c r="B12134" s="12"/>
      <c r="C12134" s="2"/>
      <c r="D12134" s="12"/>
      <c r="E12134" s="12"/>
      <c r="F12134" s="12"/>
      <c r="G12134" s="12"/>
      <c r="H12134" s="12"/>
      <c r="I12134" s="12"/>
      <c r="J12134" s="12"/>
    </row>
    <row r="12135" spans="1:10" x14ac:dyDescent="0.25">
      <c r="A12135" s="12"/>
      <c r="B12135" s="12"/>
      <c r="C12135" s="2"/>
      <c r="D12135" s="12"/>
      <c r="E12135" s="12"/>
      <c r="F12135" s="12"/>
      <c r="G12135" s="12"/>
      <c r="H12135" s="12"/>
      <c r="I12135" s="12"/>
      <c r="J12135" s="12"/>
    </row>
    <row r="12136" spans="1:10" x14ac:dyDescent="0.25">
      <c r="A12136" s="12"/>
      <c r="B12136" s="12"/>
      <c r="C12136" s="2"/>
      <c r="D12136" s="12"/>
      <c r="E12136" s="12"/>
      <c r="F12136" s="12"/>
      <c r="G12136" s="12"/>
      <c r="H12136" s="12"/>
      <c r="I12136" s="12"/>
      <c r="J12136" s="12"/>
    </row>
    <row r="12137" spans="1:10" x14ac:dyDescent="0.25">
      <c r="A12137" s="12"/>
      <c r="B12137" s="12"/>
      <c r="C12137" s="2"/>
      <c r="D12137" s="12"/>
      <c r="E12137" s="12"/>
      <c r="F12137" s="12"/>
      <c r="G12137" s="12"/>
      <c r="H12137" s="12"/>
      <c r="I12137" s="12"/>
      <c r="J12137" s="12"/>
    </row>
    <row r="12138" spans="1:10" x14ac:dyDescent="0.25">
      <c r="A12138" s="12"/>
      <c r="B12138" s="12"/>
      <c r="C12138" s="2"/>
      <c r="D12138" s="12"/>
      <c r="E12138" s="12"/>
      <c r="F12138" s="12"/>
      <c r="G12138" s="12"/>
      <c r="H12138" s="12"/>
      <c r="I12138" s="12"/>
      <c r="J12138" s="12"/>
    </row>
    <row r="12139" spans="1:10" x14ac:dyDescent="0.25">
      <c r="A12139" s="12"/>
      <c r="B12139" s="12"/>
      <c r="C12139" s="2"/>
      <c r="D12139" s="12"/>
      <c r="E12139" s="12"/>
      <c r="F12139" s="12"/>
      <c r="G12139" s="12"/>
      <c r="H12139" s="12"/>
      <c r="I12139" s="12"/>
      <c r="J12139" s="12"/>
    </row>
    <row r="12140" spans="1:10" x14ac:dyDescent="0.25">
      <c r="A12140" s="12"/>
      <c r="B12140" s="12"/>
      <c r="C12140" s="2"/>
      <c r="D12140" s="12"/>
      <c r="E12140" s="12"/>
      <c r="F12140" s="12"/>
      <c r="G12140" s="12"/>
      <c r="H12140" s="12"/>
      <c r="I12140" s="12"/>
      <c r="J12140" s="12"/>
    </row>
    <row r="12141" spans="1:10" x14ac:dyDescent="0.25">
      <c r="A12141" s="12"/>
      <c r="B12141" s="12"/>
      <c r="C12141" s="2"/>
      <c r="D12141" s="12"/>
      <c r="E12141" s="12"/>
      <c r="F12141" s="12"/>
      <c r="G12141" s="12"/>
      <c r="H12141" s="12"/>
      <c r="I12141" s="12"/>
      <c r="J12141" s="12"/>
    </row>
    <row r="12142" spans="1:10" x14ac:dyDescent="0.25">
      <c r="A12142" s="12"/>
      <c r="B12142" s="12"/>
      <c r="C12142" s="2"/>
      <c r="D12142" s="12"/>
      <c r="E12142" s="12"/>
      <c r="F12142" s="12"/>
      <c r="G12142" s="12"/>
      <c r="H12142" s="12"/>
      <c r="I12142" s="12"/>
      <c r="J12142" s="12"/>
    </row>
    <row r="12143" spans="1:10" x14ac:dyDescent="0.25">
      <c r="A12143" s="12"/>
      <c r="B12143" s="12"/>
      <c r="C12143" s="2"/>
      <c r="D12143" s="12"/>
      <c r="E12143" s="12"/>
      <c r="F12143" s="12"/>
      <c r="G12143" s="12"/>
      <c r="H12143" s="12"/>
      <c r="I12143" s="12"/>
      <c r="J12143" s="12"/>
    </row>
    <row r="12144" spans="1:10" x14ac:dyDescent="0.25">
      <c r="A12144" s="12"/>
      <c r="B12144" s="12"/>
      <c r="C12144" s="2"/>
      <c r="D12144" s="12"/>
      <c r="E12144" s="12"/>
      <c r="F12144" s="12"/>
      <c r="G12144" s="12"/>
      <c r="H12144" s="12"/>
      <c r="I12144" s="12"/>
      <c r="J12144" s="12"/>
    </row>
    <row r="12145" spans="1:10" x14ac:dyDescent="0.25">
      <c r="A12145" s="12"/>
      <c r="B12145" s="12"/>
      <c r="C12145" s="2"/>
      <c r="D12145" s="12"/>
      <c r="E12145" s="12"/>
      <c r="F12145" s="12"/>
      <c r="G12145" s="12"/>
      <c r="H12145" s="12"/>
      <c r="I12145" s="12"/>
      <c r="J12145" s="12"/>
    </row>
    <row r="12146" spans="1:10" x14ac:dyDescent="0.25">
      <c r="A12146" s="12"/>
      <c r="B12146" s="12"/>
      <c r="C12146" s="2"/>
      <c r="D12146" s="12"/>
      <c r="E12146" s="12"/>
      <c r="F12146" s="12"/>
      <c r="G12146" s="12"/>
      <c r="H12146" s="12"/>
      <c r="I12146" s="12"/>
      <c r="J12146" s="12"/>
    </row>
    <row r="12147" spans="1:10" x14ac:dyDescent="0.25">
      <c r="A12147" s="12"/>
      <c r="B12147" s="12"/>
      <c r="C12147" s="2"/>
      <c r="D12147" s="12"/>
      <c r="E12147" s="12"/>
      <c r="F12147" s="12"/>
      <c r="G12147" s="12"/>
      <c r="H12147" s="12"/>
      <c r="I12147" s="12"/>
      <c r="J12147" s="12"/>
    </row>
    <row r="12148" spans="1:10" x14ac:dyDescent="0.25">
      <c r="A12148" s="12"/>
      <c r="B12148" s="12"/>
      <c r="C12148" s="2"/>
      <c r="D12148" s="12"/>
      <c r="E12148" s="12"/>
      <c r="F12148" s="12"/>
      <c r="G12148" s="12"/>
      <c r="H12148" s="12"/>
      <c r="I12148" s="12"/>
      <c r="J12148" s="12"/>
    </row>
    <row r="12149" spans="1:10" x14ac:dyDescent="0.25">
      <c r="A12149" s="12"/>
      <c r="B12149" s="12"/>
      <c r="C12149" s="2"/>
      <c r="D12149" s="12"/>
      <c r="E12149" s="12"/>
      <c r="F12149" s="12"/>
      <c r="G12149" s="12"/>
      <c r="H12149" s="12"/>
      <c r="I12149" s="12"/>
      <c r="J12149" s="12"/>
    </row>
    <row r="12150" spans="1:10" x14ac:dyDescent="0.25">
      <c r="A12150" s="12"/>
      <c r="B12150" s="12"/>
      <c r="C12150" s="2"/>
      <c r="D12150" s="12"/>
      <c r="E12150" s="12"/>
      <c r="F12150" s="12"/>
      <c r="G12150" s="12"/>
      <c r="H12150" s="12"/>
      <c r="I12150" s="12"/>
      <c r="J12150" s="12"/>
    </row>
    <row r="12151" spans="1:10" x14ac:dyDescent="0.25">
      <c r="A12151" s="12"/>
      <c r="B12151" s="12"/>
      <c r="C12151" s="2"/>
      <c r="D12151" s="12"/>
      <c r="E12151" s="12"/>
      <c r="F12151" s="12"/>
      <c r="G12151" s="12"/>
      <c r="H12151" s="12"/>
      <c r="I12151" s="12"/>
      <c r="J12151" s="12"/>
    </row>
    <row r="12152" spans="1:10" x14ac:dyDescent="0.25">
      <c r="A12152" s="12"/>
      <c r="B12152" s="12"/>
      <c r="C12152" s="2"/>
      <c r="D12152" s="12"/>
      <c r="E12152" s="12"/>
      <c r="F12152" s="12"/>
      <c r="G12152" s="12"/>
      <c r="H12152" s="12"/>
      <c r="I12152" s="12"/>
      <c r="J12152" s="12"/>
    </row>
    <row r="12153" spans="1:10" x14ac:dyDescent="0.25">
      <c r="A12153" s="12"/>
      <c r="B12153" s="12"/>
      <c r="C12153" s="2"/>
      <c r="D12153" s="12"/>
      <c r="E12153" s="12"/>
      <c r="F12153" s="12"/>
      <c r="G12153" s="12"/>
      <c r="H12153" s="12"/>
      <c r="I12153" s="12"/>
      <c r="J12153" s="12"/>
    </row>
    <row r="12154" spans="1:10" x14ac:dyDescent="0.25">
      <c r="A12154" s="12"/>
      <c r="B12154" s="12"/>
      <c r="C12154" s="2"/>
      <c r="D12154" s="12"/>
      <c r="E12154" s="12"/>
      <c r="F12154" s="12"/>
      <c r="G12154" s="12"/>
      <c r="H12154" s="12"/>
      <c r="I12154" s="12"/>
      <c r="J12154" s="12"/>
    </row>
    <row r="12155" spans="1:10" x14ac:dyDescent="0.25">
      <c r="A12155" s="12"/>
      <c r="B12155" s="12"/>
      <c r="C12155" s="2"/>
      <c r="D12155" s="12"/>
      <c r="E12155" s="12"/>
      <c r="F12155" s="12"/>
      <c r="G12155" s="12"/>
      <c r="H12155" s="12"/>
      <c r="I12155" s="12"/>
      <c r="J12155" s="12"/>
    </row>
    <row r="12156" spans="1:10" x14ac:dyDescent="0.25">
      <c r="A12156" s="12"/>
      <c r="B12156" s="12"/>
      <c r="C12156" s="2"/>
      <c r="D12156" s="12"/>
      <c r="E12156" s="12"/>
      <c r="F12156" s="12"/>
      <c r="G12156" s="12"/>
      <c r="H12156" s="12"/>
      <c r="I12156" s="12"/>
      <c r="J12156" s="12"/>
    </row>
    <row r="12157" spans="1:10" x14ac:dyDescent="0.25">
      <c r="A12157" s="12"/>
      <c r="B12157" s="12"/>
      <c r="C12157" s="2"/>
      <c r="D12157" s="12"/>
      <c r="E12157" s="12"/>
      <c r="F12157" s="12"/>
      <c r="G12157" s="12"/>
      <c r="H12157" s="12"/>
      <c r="I12157" s="12"/>
      <c r="J12157" s="12"/>
    </row>
    <row r="12158" spans="1:10" x14ac:dyDescent="0.25">
      <c r="A12158" s="12"/>
      <c r="B12158" s="12"/>
      <c r="C12158" s="2"/>
      <c r="D12158" s="12"/>
      <c r="E12158" s="12"/>
      <c r="F12158" s="12"/>
      <c r="G12158" s="12"/>
      <c r="H12158" s="12"/>
      <c r="I12158" s="12"/>
      <c r="J12158" s="12"/>
    </row>
    <row r="12159" spans="1:10" x14ac:dyDescent="0.25">
      <c r="A12159" s="12"/>
      <c r="B12159" s="12"/>
      <c r="C12159" s="2"/>
      <c r="D12159" s="12"/>
      <c r="E12159" s="12"/>
      <c r="F12159" s="12"/>
      <c r="G12159" s="12"/>
      <c r="H12159" s="12"/>
      <c r="I12159" s="12"/>
      <c r="J12159" s="12"/>
    </row>
    <row r="12160" spans="1:10" x14ac:dyDescent="0.25">
      <c r="A12160" s="12"/>
      <c r="B12160" s="12"/>
      <c r="C12160" s="2"/>
      <c r="D12160" s="12"/>
      <c r="E12160" s="12"/>
      <c r="F12160" s="12"/>
      <c r="G12160" s="12"/>
      <c r="H12160" s="12"/>
      <c r="I12160" s="12"/>
      <c r="J12160" s="12"/>
    </row>
    <row r="12161" spans="1:10" x14ac:dyDescent="0.25">
      <c r="A12161" s="12"/>
      <c r="B12161" s="12"/>
      <c r="C12161" s="2"/>
      <c r="D12161" s="12"/>
      <c r="E12161" s="12"/>
      <c r="F12161" s="12"/>
      <c r="G12161" s="12"/>
      <c r="H12161" s="12"/>
      <c r="I12161" s="12"/>
      <c r="J12161" s="12"/>
    </row>
    <row r="12162" spans="1:10" x14ac:dyDescent="0.25">
      <c r="A12162" s="12"/>
      <c r="B12162" s="12"/>
      <c r="C12162" s="2"/>
      <c r="D12162" s="12"/>
      <c r="E12162" s="12"/>
      <c r="F12162" s="12"/>
      <c r="G12162" s="12"/>
      <c r="H12162" s="12"/>
      <c r="I12162" s="12"/>
      <c r="J12162" s="12"/>
    </row>
    <row r="12163" spans="1:10" x14ac:dyDescent="0.25">
      <c r="A12163" s="12"/>
      <c r="B12163" s="12"/>
      <c r="C12163" s="2"/>
      <c r="D12163" s="12"/>
      <c r="E12163" s="12"/>
      <c r="F12163" s="12"/>
      <c r="G12163" s="12"/>
      <c r="H12163" s="12"/>
      <c r="I12163" s="12"/>
      <c r="J12163" s="12"/>
    </row>
    <row r="12164" spans="1:10" x14ac:dyDescent="0.25">
      <c r="A12164" s="12"/>
      <c r="B12164" s="12"/>
      <c r="C12164" s="2"/>
      <c r="D12164" s="12"/>
      <c r="E12164" s="12"/>
      <c r="F12164" s="12"/>
      <c r="G12164" s="12"/>
      <c r="H12164" s="12"/>
      <c r="I12164" s="12"/>
      <c r="J12164" s="12"/>
    </row>
    <row r="12165" spans="1:10" x14ac:dyDescent="0.25">
      <c r="A12165" s="12"/>
      <c r="B12165" s="12"/>
      <c r="C12165" s="2"/>
      <c r="D12165" s="12"/>
      <c r="E12165" s="12"/>
      <c r="F12165" s="12"/>
      <c r="G12165" s="12"/>
      <c r="H12165" s="12"/>
      <c r="I12165" s="12"/>
      <c r="J12165" s="12"/>
    </row>
    <row r="12166" spans="1:10" x14ac:dyDescent="0.25">
      <c r="A12166" s="12"/>
      <c r="B12166" s="12"/>
      <c r="C12166" s="2"/>
      <c r="D12166" s="12"/>
      <c r="E12166" s="12"/>
      <c r="F12166" s="12"/>
      <c r="G12166" s="12"/>
      <c r="H12166" s="12"/>
      <c r="I12166" s="12"/>
      <c r="J12166" s="12"/>
    </row>
    <row r="12167" spans="1:10" x14ac:dyDescent="0.25">
      <c r="A12167" s="12"/>
      <c r="B12167" s="12"/>
      <c r="C12167" s="2"/>
      <c r="D12167" s="12"/>
      <c r="E12167" s="12"/>
      <c r="F12167" s="12"/>
      <c r="G12167" s="12"/>
      <c r="H12167" s="12"/>
      <c r="I12167" s="12"/>
      <c r="J12167" s="12"/>
    </row>
    <row r="12168" spans="1:10" x14ac:dyDescent="0.25">
      <c r="A12168" s="12"/>
      <c r="B12168" s="12"/>
      <c r="C12168" s="2"/>
      <c r="D12168" s="12"/>
      <c r="E12168" s="12"/>
      <c r="F12168" s="12"/>
      <c r="G12168" s="12"/>
      <c r="H12168" s="12"/>
      <c r="I12168" s="12"/>
      <c r="J12168" s="12"/>
    </row>
    <row r="12169" spans="1:10" x14ac:dyDescent="0.25">
      <c r="A12169" s="12"/>
      <c r="B12169" s="12"/>
      <c r="C12169" s="2"/>
      <c r="D12169" s="12"/>
      <c r="E12169" s="12"/>
      <c r="F12169" s="12"/>
      <c r="G12169" s="12"/>
      <c r="H12169" s="12"/>
      <c r="I12169" s="12"/>
      <c r="J12169" s="12"/>
    </row>
    <row r="12170" spans="1:10" x14ac:dyDescent="0.25">
      <c r="A12170" s="12"/>
      <c r="B12170" s="12"/>
      <c r="C12170" s="2"/>
      <c r="D12170" s="12"/>
      <c r="E12170" s="12"/>
      <c r="F12170" s="12"/>
      <c r="G12170" s="12"/>
      <c r="H12170" s="12"/>
      <c r="I12170" s="12"/>
      <c r="J12170" s="12"/>
    </row>
    <row r="12171" spans="1:10" x14ac:dyDescent="0.25">
      <c r="A12171" s="12"/>
      <c r="B12171" s="12"/>
      <c r="C12171" s="2"/>
      <c r="D12171" s="12"/>
      <c r="E12171" s="12"/>
      <c r="F12171" s="12"/>
      <c r="G12171" s="12"/>
      <c r="H12171" s="12"/>
      <c r="I12171" s="12"/>
      <c r="J12171" s="12"/>
    </row>
    <row r="12172" spans="1:10" x14ac:dyDescent="0.25">
      <c r="A12172" s="12"/>
      <c r="B12172" s="12"/>
      <c r="C12172" s="2"/>
      <c r="D12172" s="12"/>
      <c r="E12172" s="12"/>
      <c r="F12172" s="12"/>
      <c r="G12172" s="12"/>
      <c r="H12172" s="12"/>
      <c r="I12172" s="12"/>
      <c r="J12172" s="12"/>
    </row>
    <row r="12173" spans="1:10" x14ac:dyDescent="0.25">
      <c r="A12173" s="12"/>
      <c r="B12173" s="12"/>
      <c r="C12173" s="2"/>
      <c r="D12173" s="12"/>
      <c r="E12173" s="12"/>
      <c r="F12173" s="12"/>
      <c r="G12173" s="12"/>
      <c r="H12173" s="12"/>
      <c r="I12173" s="12"/>
      <c r="J12173" s="12"/>
    </row>
    <row r="12174" spans="1:10" x14ac:dyDescent="0.25">
      <c r="A12174" s="12"/>
      <c r="B12174" s="12"/>
      <c r="C12174" s="2"/>
      <c r="D12174" s="12"/>
      <c r="E12174" s="12"/>
      <c r="F12174" s="12"/>
      <c r="G12174" s="12"/>
      <c r="H12174" s="12"/>
      <c r="I12174" s="12"/>
      <c r="J12174" s="12"/>
    </row>
    <row r="12175" spans="1:10" x14ac:dyDescent="0.25">
      <c r="A12175" s="12"/>
      <c r="B12175" s="12"/>
      <c r="C12175" s="2"/>
      <c r="D12175" s="12"/>
      <c r="E12175" s="12"/>
      <c r="F12175" s="12"/>
      <c r="G12175" s="12"/>
      <c r="H12175" s="12"/>
      <c r="I12175" s="12"/>
      <c r="J12175" s="12"/>
    </row>
    <row r="12176" spans="1:10" x14ac:dyDescent="0.25">
      <c r="A12176" s="12"/>
      <c r="B12176" s="12"/>
      <c r="C12176" s="2"/>
      <c r="D12176" s="12"/>
      <c r="E12176" s="12"/>
      <c r="F12176" s="12"/>
      <c r="G12176" s="12"/>
      <c r="H12176" s="12"/>
      <c r="I12176" s="12"/>
      <c r="J12176" s="12"/>
    </row>
    <row r="12177" spans="1:10" x14ac:dyDescent="0.25">
      <c r="A12177" s="12"/>
      <c r="B12177" s="12"/>
      <c r="C12177" s="2"/>
      <c r="D12177" s="12"/>
      <c r="E12177" s="12"/>
      <c r="F12177" s="12"/>
      <c r="G12177" s="12"/>
      <c r="H12177" s="12"/>
      <c r="I12177" s="12"/>
      <c r="J12177" s="12"/>
    </row>
    <row r="12178" spans="1:10" x14ac:dyDescent="0.25">
      <c r="A12178" s="12"/>
      <c r="B12178" s="12"/>
      <c r="C12178" s="2"/>
      <c r="D12178" s="12"/>
      <c r="E12178" s="12"/>
      <c r="F12178" s="12"/>
      <c r="G12178" s="12"/>
      <c r="H12178" s="12"/>
      <c r="I12178" s="12"/>
      <c r="J12178" s="12"/>
    </row>
    <row r="12179" spans="1:10" x14ac:dyDescent="0.25">
      <c r="A12179" s="12"/>
      <c r="B12179" s="12"/>
      <c r="C12179" s="2"/>
      <c r="D12179" s="12"/>
      <c r="E12179" s="12"/>
      <c r="F12179" s="12"/>
      <c r="G12179" s="12"/>
      <c r="H12179" s="12"/>
      <c r="I12179" s="12"/>
      <c r="J12179" s="12"/>
    </row>
    <row r="12180" spans="1:10" x14ac:dyDescent="0.25">
      <c r="A12180" s="12"/>
      <c r="B12180" s="12"/>
      <c r="C12180" s="2"/>
      <c r="D12180" s="12"/>
      <c r="E12180" s="12"/>
      <c r="F12180" s="12"/>
      <c r="G12180" s="12"/>
      <c r="H12180" s="12"/>
      <c r="I12180" s="12"/>
      <c r="J12180" s="12"/>
    </row>
    <row r="12181" spans="1:10" x14ac:dyDescent="0.25">
      <c r="A12181" s="12"/>
      <c r="B12181" s="12"/>
      <c r="C12181" s="2"/>
      <c r="D12181" s="12"/>
      <c r="E12181" s="12"/>
      <c r="F12181" s="12"/>
      <c r="G12181" s="12"/>
      <c r="H12181" s="12"/>
      <c r="I12181" s="12"/>
      <c r="J12181" s="12"/>
    </row>
    <row r="12182" spans="1:10" x14ac:dyDescent="0.25">
      <c r="A12182" s="12"/>
      <c r="B12182" s="12"/>
      <c r="C12182" s="2"/>
      <c r="D12182" s="12"/>
      <c r="E12182" s="12"/>
      <c r="F12182" s="12"/>
      <c r="G12182" s="12"/>
      <c r="H12182" s="12"/>
      <c r="I12182" s="12"/>
      <c r="J12182" s="12"/>
    </row>
    <row r="12183" spans="1:10" x14ac:dyDescent="0.25">
      <c r="A12183" s="12"/>
      <c r="B12183" s="12"/>
      <c r="C12183" s="2"/>
      <c r="D12183" s="12"/>
      <c r="E12183" s="12"/>
      <c r="F12183" s="12"/>
      <c r="G12183" s="12"/>
      <c r="H12183" s="12"/>
      <c r="I12183" s="12"/>
      <c r="J12183" s="12"/>
    </row>
    <row r="12184" spans="1:10" x14ac:dyDescent="0.25">
      <c r="A12184" s="12"/>
      <c r="B12184" s="12"/>
      <c r="C12184" s="2"/>
      <c r="D12184" s="12"/>
      <c r="E12184" s="12"/>
      <c r="F12184" s="12"/>
      <c r="G12184" s="12"/>
      <c r="H12184" s="12"/>
      <c r="I12184" s="12"/>
      <c r="J12184" s="12"/>
    </row>
    <row r="12185" spans="1:10" x14ac:dyDescent="0.25">
      <c r="A12185" s="12"/>
      <c r="B12185" s="12"/>
      <c r="C12185" s="2"/>
      <c r="D12185" s="12"/>
      <c r="E12185" s="12"/>
      <c r="F12185" s="12"/>
      <c r="G12185" s="12"/>
      <c r="H12185" s="12"/>
      <c r="I12185" s="12"/>
      <c r="J12185" s="12"/>
    </row>
    <row r="12186" spans="1:10" x14ac:dyDescent="0.25">
      <c r="A12186" s="12"/>
      <c r="B12186" s="12"/>
      <c r="C12186" s="2"/>
      <c r="D12186" s="12"/>
      <c r="E12186" s="12"/>
      <c r="F12186" s="12"/>
      <c r="G12186" s="12"/>
      <c r="H12186" s="12"/>
      <c r="I12186" s="12"/>
      <c r="J12186" s="12"/>
    </row>
    <row r="12187" spans="1:10" x14ac:dyDescent="0.25">
      <c r="A12187" s="12"/>
      <c r="B12187" s="12"/>
      <c r="C12187" s="2"/>
      <c r="D12187" s="12"/>
      <c r="E12187" s="12"/>
      <c r="F12187" s="12"/>
      <c r="G12187" s="12"/>
      <c r="H12187" s="12"/>
      <c r="I12187" s="12"/>
      <c r="J12187" s="12"/>
    </row>
    <row r="12188" spans="1:10" x14ac:dyDescent="0.25">
      <c r="A12188" s="12"/>
      <c r="B12188" s="12"/>
      <c r="C12188" s="2"/>
      <c r="D12188" s="12"/>
      <c r="E12188" s="12"/>
      <c r="F12188" s="12"/>
      <c r="G12188" s="12"/>
      <c r="H12188" s="12"/>
      <c r="I12188" s="12"/>
      <c r="J12188" s="12"/>
    </row>
    <row r="12189" spans="1:10" x14ac:dyDescent="0.25">
      <c r="A12189" s="12"/>
      <c r="B12189" s="12"/>
      <c r="C12189" s="2"/>
      <c r="D12189" s="12"/>
      <c r="E12189" s="12"/>
      <c r="F12189" s="12"/>
      <c r="G12189" s="12"/>
      <c r="H12189" s="12"/>
      <c r="I12189" s="12"/>
      <c r="J12189" s="12"/>
    </row>
    <row r="12190" spans="1:10" x14ac:dyDescent="0.25">
      <c r="A12190" s="12"/>
      <c r="B12190" s="12"/>
      <c r="C12190" s="2"/>
      <c r="D12190" s="12"/>
      <c r="E12190" s="12"/>
      <c r="F12190" s="12"/>
      <c r="G12190" s="12"/>
      <c r="H12190" s="12"/>
      <c r="I12190" s="12"/>
      <c r="J12190" s="12"/>
    </row>
    <row r="12191" spans="1:10" x14ac:dyDescent="0.25">
      <c r="A12191" s="12"/>
      <c r="B12191" s="12"/>
      <c r="C12191" s="2"/>
      <c r="D12191" s="12"/>
      <c r="E12191" s="12"/>
      <c r="F12191" s="12"/>
      <c r="G12191" s="12"/>
      <c r="H12191" s="12"/>
      <c r="I12191" s="12"/>
      <c r="J12191" s="12"/>
    </row>
    <row r="12192" spans="1:10" x14ac:dyDescent="0.25">
      <c r="A12192" s="12"/>
      <c r="B12192" s="12"/>
      <c r="C12192" s="2"/>
      <c r="D12192" s="12"/>
      <c r="E12192" s="12"/>
      <c r="F12192" s="12"/>
      <c r="G12192" s="12"/>
      <c r="H12192" s="12"/>
      <c r="I12192" s="12"/>
      <c r="J12192" s="12"/>
    </row>
    <row r="12193" spans="1:10" x14ac:dyDescent="0.25">
      <c r="A12193" s="12"/>
      <c r="B12193" s="12"/>
      <c r="C12193" s="2"/>
      <c r="D12193" s="12"/>
      <c r="E12193" s="12"/>
      <c r="F12193" s="12"/>
      <c r="G12193" s="12"/>
      <c r="H12193" s="12"/>
      <c r="I12193" s="12"/>
      <c r="J12193" s="12"/>
    </row>
    <row r="12194" spans="1:10" x14ac:dyDescent="0.25">
      <c r="A12194" s="12"/>
      <c r="B12194" s="12"/>
      <c r="C12194" s="2"/>
      <c r="D12194" s="12"/>
      <c r="E12194" s="12"/>
      <c r="F12194" s="12"/>
      <c r="G12194" s="12"/>
      <c r="H12194" s="12"/>
      <c r="I12194" s="12"/>
      <c r="J12194" s="12"/>
    </row>
    <row r="12195" spans="1:10" x14ac:dyDescent="0.25">
      <c r="A12195" s="12"/>
      <c r="B12195" s="12"/>
      <c r="C12195" s="2"/>
      <c r="D12195" s="12"/>
      <c r="E12195" s="12"/>
      <c r="F12195" s="12"/>
      <c r="G12195" s="12"/>
      <c r="H12195" s="12"/>
      <c r="I12195" s="12"/>
      <c r="J12195" s="12"/>
    </row>
    <row r="12196" spans="1:10" x14ac:dyDescent="0.25">
      <c r="A12196" s="12"/>
      <c r="B12196" s="12"/>
      <c r="C12196" s="2"/>
      <c r="D12196" s="12"/>
      <c r="E12196" s="12"/>
      <c r="F12196" s="12"/>
      <c r="G12196" s="12"/>
      <c r="H12196" s="12"/>
      <c r="I12196" s="12"/>
      <c r="J12196" s="12"/>
    </row>
    <row r="12197" spans="1:10" x14ac:dyDescent="0.25">
      <c r="A12197" s="12"/>
      <c r="B12197" s="12"/>
      <c r="C12197" s="2"/>
      <c r="D12197" s="12"/>
      <c r="E12197" s="12"/>
      <c r="F12197" s="12"/>
      <c r="G12197" s="12"/>
      <c r="H12197" s="12"/>
      <c r="I12197" s="12"/>
      <c r="J12197" s="12"/>
    </row>
    <row r="12198" spans="1:10" x14ac:dyDescent="0.25">
      <c r="A12198" s="12"/>
      <c r="B12198" s="12"/>
      <c r="C12198" s="2"/>
      <c r="D12198" s="12"/>
      <c r="E12198" s="12"/>
      <c r="F12198" s="12"/>
      <c r="G12198" s="12"/>
      <c r="H12198" s="12"/>
      <c r="I12198" s="12"/>
      <c r="J12198" s="12"/>
    </row>
    <row r="12199" spans="1:10" x14ac:dyDescent="0.25">
      <c r="A12199" s="12"/>
      <c r="B12199" s="12"/>
      <c r="C12199" s="2"/>
      <c r="D12199" s="12"/>
      <c r="E12199" s="12"/>
      <c r="F12199" s="12"/>
      <c r="G12199" s="12"/>
      <c r="H12199" s="12"/>
      <c r="I12199" s="12"/>
      <c r="J12199" s="12"/>
    </row>
    <row r="12200" spans="1:10" x14ac:dyDescent="0.25">
      <c r="A12200" s="12"/>
      <c r="B12200" s="12"/>
      <c r="C12200" s="2"/>
      <c r="D12200" s="12"/>
      <c r="E12200" s="12"/>
      <c r="F12200" s="12"/>
      <c r="G12200" s="12"/>
      <c r="H12200" s="12"/>
      <c r="I12200" s="12"/>
      <c r="J12200" s="12"/>
    </row>
    <row r="12201" spans="1:10" x14ac:dyDescent="0.25">
      <c r="A12201" s="12"/>
      <c r="B12201" s="12"/>
      <c r="C12201" s="2"/>
      <c r="D12201" s="12"/>
      <c r="E12201" s="12"/>
      <c r="F12201" s="12"/>
      <c r="G12201" s="12"/>
      <c r="H12201" s="12"/>
      <c r="I12201" s="12"/>
      <c r="J12201" s="12"/>
    </row>
    <row r="12202" spans="1:10" x14ac:dyDescent="0.25">
      <c r="A12202" s="12"/>
      <c r="B12202" s="12"/>
      <c r="C12202" s="2"/>
      <c r="D12202" s="12"/>
      <c r="E12202" s="12"/>
      <c r="F12202" s="12"/>
      <c r="G12202" s="12"/>
      <c r="H12202" s="12"/>
      <c r="I12202" s="12"/>
      <c r="J12202" s="12"/>
    </row>
    <row r="12203" spans="1:10" x14ac:dyDescent="0.25">
      <c r="A12203" s="12"/>
      <c r="B12203" s="12"/>
      <c r="C12203" s="2"/>
      <c r="D12203" s="12"/>
      <c r="E12203" s="12"/>
      <c r="F12203" s="12"/>
      <c r="G12203" s="12"/>
      <c r="H12203" s="12"/>
      <c r="I12203" s="12"/>
      <c r="J12203" s="12"/>
    </row>
    <row r="12204" spans="1:10" x14ac:dyDescent="0.25">
      <c r="A12204" s="12"/>
      <c r="B12204" s="12"/>
      <c r="C12204" s="2"/>
      <c r="D12204" s="12"/>
      <c r="E12204" s="12"/>
      <c r="F12204" s="12"/>
      <c r="G12204" s="12"/>
      <c r="H12204" s="12"/>
      <c r="I12204" s="12"/>
      <c r="J12204" s="12"/>
    </row>
    <row r="12205" spans="1:10" x14ac:dyDescent="0.25">
      <c r="A12205" s="12"/>
      <c r="B12205" s="12"/>
      <c r="C12205" s="2"/>
      <c r="D12205" s="12"/>
      <c r="E12205" s="12"/>
      <c r="F12205" s="12"/>
      <c r="G12205" s="12"/>
      <c r="H12205" s="12"/>
      <c r="I12205" s="12"/>
      <c r="J12205" s="12"/>
    </row>
    <row r="12206" spans="1:10" x14ac:dyDescent="0.25">
      <c r="A12206" s="12"/>
      <c r="B12206" s="12"/>
      <c r="C12206" s="2"/>
      <c r="D12206" s="12"/>
      <c r="E12206" s="12"/>
      <c r="F12206" s="12"/>
      <c r="G12206" s="12"/>
      <c r="H12206" s="12"/>
      <c r="I12206" s="12"/>
      <c r="J12206" s="12"/>
    </row>
    <row r="12207" spans="1:10" x14ac:dyDescent="0.25">
      <c r="A12207" s="12"/>
      <c r="B12207" s="12"/>
      <c r="C12207" s="2"/>
      <c r="D12207" s="12"/>
      <c r="E12207" s="12"/>
      <c r="F12207" s="12"/>
      <c r="G12207" s="12"/>
      <c r="H12207" s="12"/>
      <c r="I12207" s="12"/>
      <c r="J12207" s="12"/>
    </row>
    <row r="12208" spans="1:10" x14ac:dyDescent="0.25">
      <c r="A12208" s="12"/>
      <c r="B12208" s="12"/>
      <c r="C12208" s="2"/>
      <c r="D12208" s="12"/>
      <c r="E12208" s="12"/>
      <c r="F12208" s="12"/>
      <c r="G12208" s="12"/>
      <c r="H12208" s="12"/>
      <c r="I12208" s="12"/>
      <c r="J12208" s="12"/>
    </row>
    <row r="12209" spans="1:10" x14ac:dyDescent="0.25">
      <c r="A12209" s="12"/>
      <c r="B12209" s="12"/>
      <c r="C12209" s="2"/>
      <c r="D12209" s="12"/>
      <c r="E12209" s="12"/>
      <c r="F12209" s="12"/>
      <c r="G12209" s="12"/>
      <c r="H12209" s="12"/>
      <c r="I12209" s="12"/>
      <c r="J12209" s="12"/>
    </row>
    <row r="12210" spans="1:10" x14ac:dyDescent="0.25">
      <c r="A12210" s="12"/>
      <c r="B12210" s="12"/>
      <c r="C12210" s="2"/>
      <c r="D12210" s="12"/>
      <c r="E12210" s="12"/>
      <c r="F12210" s="12"/>
      <c r="G12210" s="12"/>
      <c r="H12210" s="12"/>
      <c r="I12210" s="12"/>
      <c r="J12210" s="12"/>
    </row>
    <row r="12211" spans="1:10" x14ac:dyDescent="0.25">
      <c r="A12211" s="12"/>
      <c r="B12211" s="12"/>
      <c r="C12211" s="2"/>
      <c r="D12211" s="12"/>
      <c r="E12211" s="12"/>
      <c r="F12211" s="12"/>
      <c r="G12211" s="12"/>
      <c r="H12211" s="12"/>
      <c r="I12211" s="12"/>
      <c r="J12211" s="12"/>
    </row>
    <row r="12212" spans="1:10" x14ac:dyDescent="0.25">
      <c r="A12212" s="12"/>
      <c r="B12212" s="12"/>
      <c r="C12212" s="2"/>
      <c r="D12212" s="12"/>
      <c r="E12212" s="12"/>
      <c r="F12212" s="12"/>
      <c r="G12212" s="12"/>
      <c r="H12212" s="12"/>
      <c r="I12212" s="12"/>
      <c r="J12212" s="12"/>
    </row>
    <row r="12213" spans="1:10" x14ac:dyDescent="0.25">
      <c r="A12213" s="12"/>
      <c r="B12213" s="12"/>
      <c r="C12213" s="2"/>
      <c r="D12213" s="12"/>
      <c r="E12213" s="12"/>
      <c r="F12213" s="12"/>
      <c r="G12213" s="12"/>
      <c r="H12213" s="12"/>
      <c r="I12213" s="12"/>
      <c r="J12213" s="12"/>
    </row>
    <row r="12214" spans="1:10" x14ac:dyDescent="0.25">
      <c r="A12214" s="12"/>
      <c r="B12214" s="12"/>
      <c r="C12214" s="2"/>
      <c r="D12214" s="12"/>
      <c r="E12214" s="12"/>
      <c r="F12214" s="12"/>
      <c r="G12214" s="12"/>
      <c r="H12214" s="12"/>
      <c r="I12214" s="12"/>
      <c r="J12214" s="12"/>
    </row>
    <row r="12215" spans="1:10" x14ac:dyDescent="0.25">
      <c r="A12215" s="12"/>
      <c r="B12215" s="12"/>
      <c r="C12215" s="2"/>
      <c r="D12215" s="12"/>
      <c r="E12215" s="12"/>
      <c r="F12215" s="12"/>
      <c r="G12215" s="12"/>
      <c r="H12215" s="12"/>
      <c r="I12215" s="12"/>
      <c r="J12215" s="12"/>
    </row>
    <row r="12216" spans="1:10" x14ac:dyDescent="0.25">
      <c r="A12216" s="12"/>
      <c r="B12216" s="12"/>
      <c r="C12216" s="2"/>
      <c r="D12216" s="12"/>
      <c r="E12216" s="12"/>
      <c r="F12216" s="12"/>
      <c r="G12216" s="12"/>
      <c r="H12216" s="12"/>
      <c r="I12216" s="12"/>
      <c r="J12216" s="12"/>
    </row>
    <row r="12217" spans="1:10" x14ac:dyDescent="0.25">
      <c r="A12217" s="12"/>
      <c r="B12217" s="12"/>
      <c r="C12217" s="2"/>
      <c r="D12217" s="12"/>
      <c r="E12217" s="12"/>
      <c r="F12217" s="12"/>
      <c r="G12217" s="12"/>
      <c r="H12217" s="12"/>
      <c r="I12217" s="12"/>
      <c r="J12217" s="12"/>
    </row>
    <row r="12218" spans="1:10" x14ac:dyDescent="0.25">
      <c r="A12218" s="12"/>
      <c r="B12218" s="12"/>
      <c r="C12218" s="2"/>
      <c r="D12218" s="12"/>
      <c r="E12218" s="12"/>
      <c r="F12218" s="12"/>
      <c r="G12218" s="12"/>
      <c r="H12218" s="12"/>
      <c r="I12218" s="12"/>
      <c r="J12218" s="12"/>
    </row>
    <row r="12219" spans="1:10" x14ac:dyDescent="0.25">
      <c r="A12219" s="12"/>
      <c r="B12219" s="12"/>
      <c r="C12219" s="2"/>
      <c r="D12219" s="12"/>
      <c r="E12219" s="12"/>
      <c r="F12219" s="12"/>
      <c r="G12219" s="12"/>
      <c r="H12219" s="12"/>
      <c r="I12219" s="12"/>
      <c r="J12219" s="12"/>
    </row>
    <row r="12220" spans="1:10" x14ac:dyDescent="0.25">
      <c r="A12220" s="12"/>
      <c r="B12220" s="12"/>
      <c r="C12220" s="2"/>
      <c r="D12220" s="12"/>
      <c r="E12220" s="12"/>
      <c r="F12220" s="12"/>
      <c r="G12220" s="12"/>
      <c r="H12220" s="12"/>
      <c r="I12220" s="12"/>
      <c r="J12220" s="12"/>
    </row>
    <row r="12221" spans="1:10" x14ac:dyDescent="0.25">
      <c r="A12221" s="12"/>
      <c r="B12221" s="12"/>
      <c r="C12221" s="2"/>
      <c r="D12221" s="12"/>
      <c r="E12221" s="12"/>
      <c r="F12221" s="12"/>
      <c r="G12221" s="12"/>
      <c r="H12221" s="12"/>
      <c r="I12221" s="12"/>
      <c r="J12221" s="12"/>
    </row>
    <row r="12222" spans="1:10" x14ac:dyDescent="0.25">
      <c r="A12222" s="12"/>
      <c r="B12222" s="12"/>
      <c r="C12222" s="2"/>
      <c r="D12222" s="12"/>
      <c r="E12222" s="12"/>
      <c r="F12222" s="12"/>
      <c r="G12222" s="12"/>
      <c r="H12222" s="12"/>
      <c r="I12222" s="12"/>
      <c r="J12222" s="12"/>
    </row>
    <row r="12223" spans="1:10" x14ac:dyDescent="0.25">
      <c r="A12223" s="12"/>
      <c r="B12223" s="12"/>
      <c r="C12223" s="2"/>
      <c r="D12223" s="12"/>
      <c r="E12223" s="12"/>
      <c r="F12223" s="12"/>
      <c r="G12223" s="12"/>
      <c r="H12223" s="12"/>
      <c r="I12223" s="12"/>
      <c r="J12223" s="12"/>
    </row>
    <row r="12224" spans="1:10" x14ac:dyDescent="0.25">
      <c r="A12224" s="12"/>
      <c r="B12224" s="12"/>
      <c r="C12224" s="2"/>
      <c r="D12224" s="12"/>
      <c r="E12224" s="12"/>
      <c r="F12224" s="12"/>
      <c r="G12224" s="12"/>
      <c r="H12224" s="12"/>
      <c r="I12224" s="12"/>
      <c r="J12224" s="12"/>
    </row>
    <row r="12225" spans="1:10" x14ac:dyDescent="0.25">
      <c r="A12225" s="12"/>
      <c r="B12225" s="12"/>
      <c r="C12225" s="2"/>
      <c r="D12225" s="12"/>
      <c r="E12225" s="12"/>
      <c r="F12225" s="12"/>
      <c r="G12225" s="12"/>
      <c r="H12225" s="12"/>
      <c r="I12225" s="12"/>
      <c r="J12225" s="12"/>
    </row>
    <row r="12226" spans="1:10" x14ac:dyDescent="0.25">
      <c r="A12226" s="12"/>
      <c r="B12226" s="12"/>
      <c r="C12226" s="2"/>
      <c r="D12226" s="12"/>
      <c r="E12226" s="12"/>
      <c r="F12226" s="12"/>
      <c r="G12226" s="12"/>
      <c r="H12226" s="12"/>
      <c r="I12226" s="12"/>
      <c r="J12226" s="12"/>
    </row>
    <row r="12227" spans="1:10" x14ac:dyDescent="0.25">
      <c r="A12227" s="12"/>
      <c r="B12227" s="12"/>
      <c r="C12227" s="2"/>
      <c r="D12227" s="12"/>
      <c r="E12227" s="12"/>
      <c r="F12227" s="12"/>
      <c r="G12227" s="12"/>
      <c r="H12227" s="12"/>
      <c r="I12227" s="12"/>
      <c r="J12227" s="12"/>
    </row>
    <row r="12228" spans="1:10" x14ac:dyDescent="0.25">
      <c r="A12228" s="12"/>
      <c r="B12228" s="12"/>
      <c r="C12228" s="2"/>
      <c r="D12228" s="12"/>
      <c r="E12228" s="12"/>
      <c r="F12228" s="12"/>
      <c r="G12228" s="12"/>
      <c r="H12228" s="12"/>
      <c r="I12228" s="12"/>
      <c r="J12228" s="12"/>
    </row>
    <row r="12229" spans="1:10" x14ac:dyDescent="0.25">
      <c r="A12229" s="12"/>
      <c r="B12229" s="12"/>
      <c r="C12229" s="2"/>
      <c r="D12229" s="12"/>
      <c r="E12229" s="12"/>
      <c r="F12229" s="12"/>
      <c r="G12229" s="12"/>
      <c r="H12229" s="12"/>
      <c r="I12229" s="12"/>
      <c r="J12229" s="12"/>
    </row>
    <row r="12230" spans="1:10" x14ac:dyDescent="0.25">
      <c r="A12230" s="12"/>
      <c r="B12230" s="12"/>
      <c r="C12230" s="2"/>
      <c r="D12230" s="12"/>
      <c r="E12230" s="12"/>
      <c r="F12230" s="12"/>
      <c r="G12230" s="12"/>
      <c r="H12230" s="12"/>
      <c r="I12230" s="12"/>
      <c r="J12230" s="12"/>
    </row>
    <row r="12231" spans="1:10" x14ac:dyDescent="0.25">
      <c r="A12231" s="12"/>
      <c r="B12231" s="12"/>
      <c r="C12231" s="2"/>
      <c r="D12231" s="12"/>
      <c r="E12231" s="12"/>
      <c r="F12231" s="12"/>
      <c r="G12231" s="12"/>
      <c r="H12231" s="12"/>
      <c r="I12231" s="12"/>
      <c r="J12231" s="12"/>
    </row>
    <row r="12232" spans="1:10" x14ac:dyDescent="0.25">
      <c r="A12232" s="12"/>
      <c r="B12232" s="12"/>
      <c r="C12232" s="2"/>
      <c r="D12232" s="12"/>
      <c r="E12232" s="12"/>
      <c r="F12232" s="12"/>
      <c r="G12232" s="12"/>
      <c r="H12232" s="12"/>
      <c r="I12232" s="12"/>
      <c r="J12232" s="12"/>
    </row>
    <row r="12233" spans="1:10" x14ac:dyDescent="0.25">
      <c r="A12233" s="12"/>
      <c r="B12233" s="12"/>
      <c r="C12233" s="2"/>
      <c r="D12233" s="12"/>
      <c r="E12233" s="12"/>
      <c r="F12233" s="12"/>
      <c r="G12233" s="12"/>
      <c r="H12233" s="12"/>
      <c r="I12233" s="12"/>
      <c r="J12233" s="12"/>
    </row>
    <row r="12234" spans="1:10" x14ac:dyDescent="0.25">
      <c r="A12234" s="12"/>
      <c r="B12234" s="12"/>
      <c r="C12234" s="2"/>
      <c r="D12234" s="12"/>
      <c r="E12234" s="12"/>
      <c r="F12234" s="12"/>
      <c r="G12234" s="12"/>
      <c r="H12234" s="12"/>
      <c r="I12234" s="12"/>
      <c r="J12234" s="12"/>
    </row>
    <row r="12235" spans="1:10" x14ac:dyDescent="0.25">
      <c r="A12235" s="12"/>
      <c r="B12235" s="12"/>
      <c r="C12235" s="2"/>
      <c r="D12235" s="12"/>
      <c r="E12235" s="12"/>
      <c r="F12235" s="12"/>
      <c r="G12235" s="12"/>
      <c r="H12235" s="12"/>
      <c r="I12235" s="12"/>
      <c r="J12235" s="12"/>
    </row>
    <row r="12236" spans="1:10" x14ac:dyDescent="0.25">
      <c r="A12236" s="12"/>
      <c r="B12236" s="12"/>
      <c r="C12236" s="2"/>
      <c r="D12236" s="12"/>
      <c r="E12236" s="12"/>
      <c r="F12236" s="12"/>
      <c r="G12236" s="12"/>
      <c r="H12236" s="12"/>
      <c r="I12236" s="12"/>
      <c r="J12236" s="12"/>
    </row>
    <row r="12237" spans="1:10" x14ac:dyDescent="0.25">
      <c r="A12237" s="12"/>
      <c r="B12237" s="12"/>
      <c r="C12237" s="2"/>
      <c r="D12237" s="12"/>
      <c r="E12237" s="12"/>
      <c r="F12237" s="12"/>
      <c r="G12237" s="12"/>
      <c r="H12237" s="12"/>
      <c r="I12237" s="12"/>
      <c r="J12237" s="12"/>
    </row>
    <row r="12238" spans="1:10" x14ac:dyDescent="0.25">
      <c r="A12238" s="12"/>
      <c r="B12238" s="12"/>
      <c r="C12238" s="2"/>
      <c r="D12238" s="12"/>
      <c r="E12238" s="12"/>
      <c r="F12238" s="12"/>
      <c r="G12238" s="12"/>
      <c r="H12238" s="12"/>
      <c r="I12238" s="12"/>
      <c r="J12238" s="12"/>
    </row>
    <row r="12239" spans="1:10" x14ac:dyDescent="0.25">
      <c r="A12239" s="12"/>
      <c r="B12239" s="12"/>
      <c r="C12239" s="2"/>
      <c r="D12239" s="12"/>
      <c r="E12239" s="12"/>
      <c r="F12239" s="12"/>
      <c r="G12239" s="12"/>
      <c r="H12239" s="12"/>
      <c r="I12239" s="12"/>
      <c r="J12239" s="12"/>
    </row>
    <row r="12240" spans="1:10" x14ac:dyDescent="0.25">
      <c r="A12240" s="12"/>
      <c r="B12240" s="12"/>
      <c r="C12240" s="2"/>
      <c r="D12240" s="12"/>
      <c r="E12240" s="12"/>
      <c r="F12240" s="12"/>
      <c r="G12240" s="12"/>
      <c r="H12240" s="12"/>
      <c r="I12240" s="12"/>
      <c r="J12240" s="12"/>
    </row>
    <row r="12241" spans="1:10" x14ac:dyDescent="0.25">
      <c r="A12241" s="12"/>
      <c r="B12241" s="12"/>
      <c r="C12241" s="2"/>
      <c r="D12241" s="12"/>
      <c r="E12241" s="12"/>
      <c r="F12241" s="12"/>
      <c r="G12241" s="12"/>
      <c r="H12241" s="12"/>
      <c r="I12241" s="12"/>
      <c r="J12241" s="12"/>
    </row>
    <row r="12242" spans="1:10" x14ac:dyDescent="0.25">
      <c r="A12242" s="12"/>
      <c r="B12242" s="12"/>
      <c r="C12242" s="2"/>
      <c r="D12242" s="12"/>
      <c r="E12242" s="12"/>
      <c r="F12242" s="12"/>
      <c r="G12242" s="12"/>
      <c r="H12242" s="12"/>
      <c r="I12242" s="12"/>
      <c r="J12242" s="12"/>
    </row>
    <row r="12243" spans="1:10" x14ac:dyDescent="0.25">
      <c r="A12243" s="12"/>
      <c r="B12243" s="12"/>
      <c r="C12243" s="2"/>
      <c r="D12243" s="12"/>
      <c r="E12243" s="12"/>
      <c r="F12243" s="12"/>
      <c r="G12243" s="12"/>
      <c r="H12243" s="12"/>
      <c r="I12243" s="12"/>
      <c r="J12243" s="12"/>
    </row>
    <row r="12244" spans="1:10" x14ac:dyDescent="0.25">
      <c r="A12244" s="12"/>
      <c r="B12244" s="12"/>
      <c r="C12244" s="2"/>
      <c r="D12244" s="12"/>
      <c r="E12244" s="12"/>
      <c r="F12244" s="12"/>
      <c r="G12244" s="12"/>
      <c r="H12244" s="12"/>
      <c r="I12244" s="12"/>
      <c r="J12244" s="12"/>
    </row>
    <row r="12245" spans="1:10" x14ac:dyDescent="0.25">
      <c r="A12245" s="12"/>
      <c r="B12245" s="12"/>
      <c r="C12245" s="2"/>
      <c r="D12245" s="12"/>
      <c r="E12245" s="12"/>
      <c r="F12245" s="12"/>
      <c r="G12245" s="12"/>
      <c r="H12245" s="12"/>
      <c r="I12245" s="12"/>
      <c r="J12245" s="12"/>
    </row>
    <row r="12246" spans="1:10" x14ac:dyDescent="0.25">
      <c r="A12246" s="12"/>
      <c r="B12246" s="12"/>
      <c r="C12246" s="2"/>
      <c r="D12246" s="12"/>
      <c r="E12246" s="12"/>
      <c r="F12246" s="12"/>
      <c r="G12246" s="12"/>
      <c r="H12246" s="12"/>
      <c r="I12246" s="12"/>
      <c r="J12246" s="12"/>
    </row>
    <row r="12247" spans="1:10" x14ac:dyDescent="0.25">
      <c r="A12247" s="12"/>
      <c r="B12247" s="12"/>
      <c r="C12247" s="2"/>
      <c r="D12247" s="12"/>
      <c r="E12247" s="12"/>
      <c r="F12247" s="12"/>
      <c r="G12247" s="12"/>
      <c r="H12247" s="12"/>
      <c r="I12247" s="12"/>
      <c r="J12247" s="12"/>
    </row>
    <row r="12248" spans="1:10" x14ac:dyDescent="0.25">
      <c r="A12248" s="12"/>
      <c r="B12248" s="12"/>
      <c r="C12248" s="2"/>
      <c r="D12248" s="12"/>
      <c r="E12248" s="12"/>
      <c r="F12248" s="12"/>
      <c r="G12248" s="12"/>
      <c r="H12248" s="12"/>
      <c r="I12248" s="12"/>
      <c r="J12248" s="12"/>
    </row>
    <row r="12249" spans="1:10" x14ac:dyDescent="0.25">
      <c r="A12249" s="12"/>
      <c r="B12249" s="12"/>
      <c r="C12249" s="2"/>
      <c r="D12249" s="12"/>
      <c r="E12249" s="12"/>
      <c r="F12249" s="12"/>
      <c r="G12249" s="12"/>
      <c r="H12249" s="12"/>
      <c r="I12249" s="12"/>
      <c r="J12249" s="12"/>
    </row>
    <row r="12250" spans="1:10" x14ac:dyDescent="0.25">
      <c r="A12250" s="12"/>
      <c r="B12250" s="12"/>
      <c r="C12250" s="2"/>
      <c r="D12250" s="12"/>
      <c r="E12250" s="12"/>
      <c r="F12250" s="12"/>
      <c r="G12250" s="12"/>
      <c r="H12250" s="12"/>
      <c r="I12250" s="12"/>
      <c r="J12250" s="12"/>
    </row>
    <row r="12251" spans="1:10" x14ac:dyDescent="0.25">
      <c r="A12251" s="12"/>
      <c r="B12251" s="12"/>
      <c r="C12251" s="2"/>
      <c r="D12251" s="12"/>
      <c r="E12251" s="12"/>
      <c r="F12251" s="12"/>
      <c r="G12251" s="12"/>
      <c r="H12251" s="12"/>
      <c r="I12251" s="12"/>
      <c r="J12251" s="12"/>
    </row>
    <row r="12252" spans="1:10" x14ac:dyDescent="0.25">
      <c r="A12252" s="12"/>
      <c r="B12252" s="12"/>
      <c r="C12252" s="2"/>
      <c r="D12252" s="12"/>
      <c r="E12252" s="12"/>
      <c r="F12252" s="12"/>
      <c r="G12252" s="12"/>
      <c r="H12252" s="12"/>
      <c r="I12252" s="12"/>
      <c r="J12252" s="12"/>
    </row>
    <row r="12253" spans="1:10" x14ac:dyDescent="0.25">
      <c r="A12253" s="12"/>
      <c r="B12253" s="12"/>
      <c r="C12253" s="2"/>
      <c r="D12253" s="12"/>
      <c r="E12253" s="12"/>
      <c r="F12253" s="12"/>
      <c r="G12253" s="12"/>
      <c r="H12253" s="12"/>
      <c r="I12253" s="12"/>
      <c r="J12253" s="12"/>
    </row>
    <row r="12254" spans="1:10" x14ac:dyDescent="0.25">
      <c r="A12254" s="12"/>
      <c r="B12254" s="12"/>
      <c r="C12254" s="2"/>
      <c r="D12254" s="12"/>
      <c r="E12254" s="12"/>
      <c r="F12254" s="12"/>
      <c r="G12254" s="12"/>
      <c r="H12254" s="12"/>
      <c r="I12254" s="12"/>
      <c r="J12254" s="12"/>
    </row>
    <row r="12255" spans="1:10" x14ac:dyDescent="0.25">
      <c r="A12255" s="12"/>
      <c r="B12255" s="12"/>
      <c r="C12255" s="2"/>
      <c r="D12255" s="12"/>
      <c r="E12255" s="12"/>
      <c r="F12255" s="12"/>
      <c r="G12255" s="12"/>
      <c r="H12255" s="12"/>
      <c r="I12255" s="12"/>
      <c r="J12255" s="12"/>
    </row>
    <row r="12256" spans="1:10" x14ac:dyDescent="0.25">
      <c r="A12256" s="12"/>
      <c r="B12256" s="12"/>
      <c r="C12256" s="2"/>
      <c r="D12256" s="12"/>
      <c r="E12256" s="12"/>
      <c r="F12256" s="12"/>
      <c r="G12256" s="12"/>
      <c r="H12256" s="12"/>
      <c r="I12256" s="12"/>
      <c r="J12256" s="12"/>
    </row>
    <row r="12257" spans="1:10" x14ac:dyDescent="0.25">
      <c r="A12257" s="12"/>
      <c r="B12257" s="12"/>
      <c r="C12257" s="2"/>
      <c r="D12257" s="12"/>
      <c r="E12257" s="12"/>
      <c r="F12257" s="12"/>
      <c r="G12257" s="12"/>
      <c r="H12257" s="12"/>
      <c r="I12257" s="12"/>
      <c r="J12257" s="12"/>
    </row>
    <row r="12258" spans="1:10" x14ac:dyDescent="0.25">
      <c r="A12258" s="12"/>
      <c r="B12258" s="12"/>
      <c r="C12258" s="2"/>
      <c r="D12258" s="12"/>
      <c r="E12258" s="12"/>
      <c r="F12258" s="12"/>
      <c r="G12258" s="12"/>
      <c r="H12258" s="12"/>
      <c r="I12258" s="12"/>
      <c r="J12258" s="12"/>
    </row>
    <row r="12259" spans="1:10" x14ac:dyDescent="0.25">
      <c r="A12259" s="12"/>
      <c r="B12259" s="12"/>
      <c r="C12259" s="2"/>
      <c r="D12259" s="12"/>
      <c r="E12259" s="12"/>
      <c r="F12259" s="12"/>
      <c r="G12259" s="12"/>
      <c r="H12259" s="12"/>
      <c r="I12259" s="12"/>
      <c r="J12259" s="12"/>
    </row>
    <row r="12260" spans="1:10" x14ac:dyDescent="0.25">
      <c r="A12260" s="12"/>
      <c r="B12260" s="12"/>
      <c r="C12260" s="2"/>
      <c r="D12260" s="12"/>
      <c r="E12260" s="12"/>
      <c r="F12260" s="12"/>
      <c r="G12260" s="12"/>
      <c r="H12260" s="12"/>
      <c r="I12260" s="12"/>
      <c r="J12260" s="12"/>
    </row>
    <row r="12261" spans="1:10" x14ac:dyDescent="0.25">
      <c r="A12261" s="12"/>
      <c r="B12261" s="12"/>
      <c r="C12261" s="2"/>
      <c r="D12261" s="12"/>
      <c r="E12261" s="12"/>
      <c r="F12261" s="12"/>
      <c r="G12261" s="12"/>
      <c r="H12261" s="12"/>
      <c r="I12261" s="12"/>
      <c r="J12261" s="12"/>
    </row>
    <row r="12262" spans="1:10" x14ac:dyDescent="0.25">
      <c r="A12262" s="12"/>
      <c r="B12262" s="12"/>
      <c r="C12262" s="2"/>
      <c r="D12262" s="12"/>
      <c r="E12262" s="12"/>
      <c r="F12262" s="12"/>
      <c r="G12262" s="12"/>
      <c r="H12262" s="12"/>
      <c r="I12262" s="12"/>
      <c r="J12262" s="12"/>
    </row>
    <row r="12263" spans="1:10" x14ac:dyDescent="0.25">
      <c r="A12263" s="12"/>
      <c r="B12263" s="12"/>
      <c r="C12263" s="2"/>
      <c r="D12263" s="12"/>
      <c r="E12263" s="12"/>
      <c r="F12263" s="12"/>
      <c r="G12263" s="12"/>
      <c r="H12263" s="12"/>
      <c r="I12263" s="12"/>
      <c r="J12263" s="12"/>
    </row>
    <row r="12264" spans="1:10" x14ac:dyDescent="0.25">
      <c r="A12264" s="12"/>
      <c r="B12264" s="12"/>
      <c r="C12264" s="2"/>
      <c r="D12264" s="12"/>
      <c r="E12264" s="12"/>
      <c r="F12264" s="12"/>
      <c r="G12264" s="12"/>
      <c r="H12264" s="12"/>
      <c r="I12264" s="12"/>
      <c r="J12264" s="12"/>
    </row>
    <row r="12265" spans="1:10" x14ac:dyDescent="0.25">
      <c r="A12265" s="12"/>
      <c r="B12265" s="12"/>
      <c r="C12265" s="2"/>
      <c r="D12265" s="12"/>
      <c r="E12265" s="12"/>
      <c r="F12265" s="12"/>
      <c r="G12265" s="12"/>
      <c r="H12265" s="12"/>
      <c r="I12265" s="12"/>
      <c r="J12265" s="12"/>
    </row>
    <row r="12266" spans="1:10" x14ac:dyDescent="0.25">
      <c r="A12266" s="12"/>
      <c r="B12266" s="12"/>
      <c r="C12266" s="2"/>
      <c r="D12266" s="12"/>
      <c r="E12266" s="12"/>
      <c r="F12266" s="12"/>
      <c r="G12266" s="12"/>
      <c r="H12266" s="12"/>
      <c r="I12266" s="12"/>
      <c r="J12266" s="12"/>
    </row>
    <row r="12267" spans="1:10" x14ac:dyDescent="0.25">
      <c r="A12267" s="12"/>
      <c r="B12267" s="12"/>
      <c r="C12267" s="2"/>
      <c r="D12267" s="12"/>
      <c r="E12267" s="12"/>
      <c r="F12267" s="12"/>
      <c r="G12267" s="12"/>
      <c r="H12267" s="12"/>
      <c r="I12267" s="12"/>
      <c r="J12267" s="12"/>
    </row>
    <row r="12268" spans="1:10" x14ac:dyDescent="0.25">
      <c r="A12268" s="12"/>
      <c r="B12268" s="12"/>
      <c r="C12268" s="2"/>
      <c r="D12268" s="12"/>
      <c r="E12268" s="12"/>
      <c r="F12268" s="12"/>
      <c r="G12268" s="12"/>
      <c r="H12268" s="12"/>
      <c r="I12268" s="12"/>
      <c r="J12268" s="12"/>
    </row>
    <row r="12269" spans="1:10" x14ac:dyDescent="0.25">
      <c r="A12269" s="12"/>
      <c r="B12269" s="12"/>
      <c r="C12269" s="2"/>
      <c r="D12269" s="12"/>
      <c r="E12269" s="12"/>
      <c r="F12269" s="12"/>
      <c r="G12269" s="12"/>
      <c r="H12269" s="12"/>
      <c r="I12269" s="12"/>
      <c r="J12269" s="12"/>
    </row>
    <row r="12270" spans="1:10" x14ac:dyDescent="0.25">
      <c r="A12270" s="12"/>
      <c r="B12270" s="12"/>
      <c r="C12270" s="2"/>
      <c r="D12270" s="12"/>
      <c r="E12270" s="12"/>
      <c r="F12270" s="12"/>
      <c r="G12270" s="12"/>
      <c r="H12270" s="12"/>
      <c r="I12270" s="12"/>
      <c r="J12270" s="12"/>
    </row>
    <row r="12271" spans="1:10" x14ac:dyDescent="0.25">
      <c r="A12271" s="12"/>
      <c r="B12271" s="12"/>
      <c r="C12271" s="2"/>
      <c r="D12271" s="12"/>
      <c r="E12271" s="12"/>
      <c r="F12271" s="12"/>
      <c r="G12271" s="12"/>
      <c r="H12271" s="12"/>
      <c r="I12271" s="12"/>
      <c r="J12271" s="12"/>
    </row>
    <row r="12272" spans="1:10" x14ac:dyDescent="0.25">
      <c r="A12272" s="12"/>
      <c r="B12272" s="12"/>
      <c r="C12272" s="2"/>
      <c r="D12272" s="12"/>
      <c r="E12272" s="12"/>
      <c r="F12272" s="12"/>
      <c r="G12272" s="12"/>
      <c r="H12272" s="12"/>
      <c r="I12272" s="12"/>
      <c r="J12272" s="12"/>
    </row>
    <row r="12273" spans="1:10" x14ac:dyDescent="0.25">
      <c r="A12273" s="12"/>
      <c r="B12273" s="12"/>
      <c r="C12273" s="2"/>
      <c r="D12273" s="12"/>
      <c r="E12273" s="12"/>
      <c r="F12273" s="12"/>
      <c r="G12273" s="12"/>
      <c r="H12273" s="12"/>
      <c r="I12273" s="12"/>
      <c r="J12273" s="12"/>
    </row>
    <row r="12274" spans="1:10" x14ac:dyDescent="0.25">
      <c r="A12274" s="12"/>
      <c r="B12274" s="12"/>
      <c r="C12274" s="2"/>
      <c r="D12274" s="12"/>
      <c r="E12274" s="12"/>
      <c r="F12274" s="12"/>
      <c r="G12274" s="12"/>
      <c r="H12274" s="12"/>
      <c r="I12274" s="12"/>
      <c r="J12274" s="12"/>
    </row>
    <row r="12275" spans="1:10" x14ac:dyDescent="0.25">
      <c r="A12275" s="12"/>
      <c r="B12275" s="12"/>
      <c r="C12275" s="2"/>
      <c r="D12275" s="12"/>
      <c r="E12275" s="12"/>
      <c r="F12275" s="12"/>
      <c r="G12275" s="12"/>
      <c r="H12275" s="12"/>
      <c r="I12275" s="12"/>
      <c r="J12275" s="12"/>
    </row>
    <row r="12276" spans="1:10" x14ac:dyDescent="0.25">
      <c r="A12276" s="12"/>
      <c r="B12276" s="12"/>
      <c r="C12276" s="2"/>
      <c r="D12276" s="12"/>
      <c r="E12276" s="12"/>
      <c r="F12276" s="12"/>
      <c r="G12276" s="12"/>
      <c r="H12276" s="12"/>
      <c r="I12276" s="12"/>
      <c r="J12276" s="12"/>
    </row>
    <row r="12277" spans="1:10" x14ac:dyDescent="0.25">
      <c r="A12277" s="12"/>
      <c r="B12277" s="12"/>
      <c r="C12277" s="2"/>
      <c r="D12277" s="12"/>
      <c r="E12277" s="12"/>
      <c r="F12277" s="12"/>
      <c r="G12277" s="12"/>
      <c r="H12277" s="12"/>
      <c r="I12277" s="12"/>
      <c r="J12277" s="12"/>
    </row>
    <row r="12278" spans="1:10" x14ac:dyDescent="0.25">
      <c r="A12278" s="12"/>
      <c r="B12278" s="12"/>
      <c r="C12278" s="2"/>
      <c r="D12278" s="12"/>
      <c r="E12278" s="12"/>
      <c r="F12278" s="12"/>
      <c r="G12278" s="12"/>
      <c r="H12278" s="12"/>
      <c r="I12278" s="12"/>
      <c r="J12278" s="12"/>
    </row>
    <row r="12279" spans="1:10" x14ac:dyDescent="0.25">
      <c r="A12279" s="12"/>
      <c r="B12279" s="12"/>
      <c r="C12279" s="2"/>
      <c r="D12279" s="12"/>
      <c r="E12279" s="12"/>
      <c r="F12279" s="12"/>
      <c r="G12279" s="12"/>
      <c r="H12279" s="12"/>
      <c r="I12279" s="12"/>
      <c r="J12279" s="12"/>
    </row>
    <row r="12280" spans="1:10" x14ac:dyDescent="0.25">
      <c r="A12280" s="12"/>
      <c r="B12280" s="12"/>
      <c r="C12280" s="2"/>
      <c r="D12280" s="12"/>
      <c r="E12280" s="12"/>
      <c r="F12280" s="12"/>
      <c r="G12280" s="12"/>
      <c r="H12280" s="12"/>
      <c r="I12280" s="12"/>
      <c r="J12280" s="12"/>
    </row>
    <row r="12281" spans="1:10" x14ac:dyDescent="0.25">
      <c r="A12281" s="12"/>
      <c r="B12281" s="12"/>
      <c r="C12281" s="2"/>
      <c r="D12281" s="12"/>
      <c r="E12281" s="12"/>
      <c r="F12281" s="12"/>
      <c r="G12281" s="12"/>
      <c r="H12281" s="12"/>
      <c r="I12281" s="12"/>
      <c r="J12281" s="12"/>
    </row>
    <row r="12282" spans="1:10" x14ac:dyDescent="0.25">
      <c r="A12282" s="12"/>
      <c r="B12282" s="12"/>
      <c r="C12282" s="2"/>
      <c r="D12282" s="12"/>
      <c r="E12282" s="12"/>
      <c r="F12282" s="12"/>
      <c r="G12282" s="12"/>
      <c r="H12282" s="12"/>
      <c r="I12282" s="12"/>
      <c r="J12282" s="12"/>
    </row>
    <row r="12283" spans="1:10" x14ac:dyDescent="0.25">
      <c r="A12283" s="12"/>
      <c r="B12283" s="12"/>
      <c r="C12283" s="2"/>
      <c r="D12283" s="12"/>
      <c r="E12283" s="12"/>
      <c r="F12283" s="12"/>
      <c r="G12283" s="12"/>
      <c r="H12283" s="12"/>
      <c r="I12283" s="12"/>
      <c r="J12283" s="12"/>
    </row>
    <row r="12284" spans="1:10" x14ac:dyDescent="0.25">
      <c r="A12284" s="12"/>
      <c r="B12284" s="12"/>
      <c r="C12284" s="2"/>
      <c r="D12284" s="12"/>
      <c r="E12284" s="12"/>
      <c r="F12284" s="12"/>
      <c r="G12284" s="12"/>
      <c r="H12284" s="12"/>
      <c r="I12284" s="12"/>
      <c r="J12284" s="12"/>
    </row>
    <row r="12285" spans="1:10" x14ac:dyDescent="0.25">
      <c r="A12285" s="12"/>
      <c r="B12285" s="12"/>
      <c r="C12285" s="2"/>
      <c r="D12285" s="12"/>
      <c r="E12285" s="12"/>
      <c r="F12285" s="12"/>
      <c r="G12285" s="12"/>
      <c r="H12285" s="12"/>
      <c r="I12285" s="12"/>
      <c r="J12285" s="12"/>
    </row>
    <row r="12286" spans="1:10" x14ac:dyDescent="0.25">
      <c r="A12286" s="12"/>
      <c r="B12286" s="12"/>
      <c r="C12286" s="2"/>
      <c r="D12286" s="12"/>
      <c r="E12286" s="12"/>
      <c r="F12286" s="12"/>
      <c r="G12286" s="12"/>
      <c r="H12286" s="12"/>
      <c r="I12286" s="12"/>
      <c r="J12286" s="12"/>
    </row>
    <row r="12287" spans="1:10" x14ac:dyDescent="0.25">
      <c r="A12287" s="12"/>
      <c r="B12287" s="12"/>
      <c r="C12287" s="2"/>
      <c r="D12287" s="12"/>
      <c r="E12287" s="12"/>
      <c r="F12287" s="12"/>
      <c r="G12287" s="12"/>
      <c r="H12287" s="12"/>
      <c r="I12287" s="12"/>
      <c r="J12287" s="12"/>
    </row>
    <row r="12288" spans="1:10" x14ac:dyDescent="0.25">
      <c r="A12288" s="12"/>
      <c r="B12288" s="12"/>
      <c r="C12288" s="2"/>
      <c r="D12288" s="12"/>
      <c r="E12288" s="12"/>
      <c r="F12288" s="12"/>
      <c r="G12288" s="12"/>
      <c r="H12288" s="12"/>
      <c r="I12288" s="12"/>
      <c r="J12288" s="12"/>
    </row>
    <row r="12289" spans="1:10" x14ac:dyDescent="0.25">
      <c r="A12289" s="12"/>
      <c r="B12289" s="12"/>
      <c r="C12289" s="2"/>
      <c r="D12289" s="12"/>
      <c r="E12289" s="12"/>
      <c r="F12289" s="12"/>
      <c r="G12289" s="12"/>
      <c r="H12289" s="12"/>
      <c r="I12289" s="12"/>
      <c r="J12289" s="12"/>
    </row>
    <row r="12290" spans="1:10" x14ac:dyDescent="0.25">
      <c r="A12290" s="12"/>
      <c r="B12290" s="12"/>
      <c r="C12290" s="2"/>
      <c r="D12290" s="12"/>
      <c r="E12290" s="12"/>
      <c r="F12290" s="12"/>
      <c r="G12290" s="12"/>
      <c r="H12290" s="12"/>
      <c r="I12290" s="12"/>
      <c r="J12290" s="12"/>
    </row>
    <row r="12291" spans="1:10" x14ac:dyDescent="0.25">
      <c r="A12291" s="12"/>
      <c r="B12291" s="12"/>
      <c r="C12291" s="2"/>
      <c r="D12291" s="12"/>
      <c r="E12291" s="12"/>
      <c r="F12291" s="12"/>
      <c r="G12291" s="12"/>
      <c r="H12291" s="12"/>
      <c r="I12291" s="12"/>
      <c r="J12291" s="12"/>
    </row>
    <row r="12292" spans="1:10" x14ac:dyDescent="0.25">
      <c r="A12292" s="12"/>
      <c r="B12292" s="12"/>
      <c r="C12292" s="2"/>
      <c r="D12292" s="12"/>
      <c r="E12292" s="12"/>
      <c r="F12292" s="12"/>
      <c r="G12292" s="12"/>
      <c r="H12292" s="12"/>
      <c r="I12292" s="12"/>
      <c r="J12292" s="12"/>
    </row>
    <row r="12293" spans="1:10" x14ac:dyDescent="0.25">
      <c r="A12293" s="12"/>
      <c r="B12293" s="12"/>
      <c r="C12293" s="2"/>
      <c r="D12293" s="12"/>
      <c r="E12293" s="12"/>
      <c r="F12293" s="12"/>
      <c r="G12293" s="12"/>
      <c r="H12293" s="12"/>
      <c r="I12293" s="12"/>
      <c r="J12293" s="12"/>
    </row>
    <row r="12294" spans="1:10" x14ac:dyDescent="0.25">
      <c r="A12294" s="12"/>
      <c r="B12294" s="12"/>
      <c r="C12294" s="2"/>
      <c r="D12294" s="12"/>
      <c r="E12294" s="12"/>
      <c r="F12294" s="12"/>
      <c r="G12294" s="12"/>
      <c r="H12294" s="12"/>
      <c r="I12294" s="12"/>
      <c r="J12294" s="12"/>
    </row>
    <row r="12295" spans="1:10" x14ac:dyDescent="0.25">
      <c r="A12295" s="12"/>
      <c r="B12295" s="12"/>
      <c r="C12295" s="2"/>
      <c r="D12295" s="12"/>
      <c r="E12295" s="12"/>
      <c r="F12295" s="12"/>
      <c r="G12295" s="12"/>
      <c r="H12295" s="12"/>
      <c r="I12295" s="12"/>
      <c r="J12295" s="12"/>
    </row>
    <row r="12296" spans="1:10" x14ac:dyDescent="0.25">
      <c r="A12296" s="12"/>
      <c r="B12296" s="12"/>
      <c r="C12296" s="2"/>
      <c r="D12296" s="12"/>
      <c r="E12296" s="12"/>
      <c r="F12296" s="12"/>
      <c r="G12296" s="12"/>
      <c r="H12296" s="12"/>
      <c r="I12296" s="12"/>
      <c r="J12296" s="12"/>
    </row>
    <row r="12297" spans="1:10" x14ac:dyDescent="0.25">
      <c r="A12297" s="12"/>
      <c r="B12297" s="12"/>
      <c r="C12297" s="2"/>
      <c r="D12297" s="12"/>
      <c r="E12297" s="12"/>
      <c r="F12297" s="12"/>
      <c r="G12297" s="12"/>
      <c r="H12297" s="12"/>
      <c r="I12297" s="12"/>
      <c r="J12297" s="12"/>
    </row>
    <row r="12298" spans="1:10" x14ac:dyDescent="0.25">
      <c r="A12298" s="12"/>
      <c r="B12298" s="12"/>
      <c r="C12298" s="2"/>
      <c r="D12298" s="12"/>
      <c r="E12298" s="12"/>
      <c r="F12298" s="12"/>
      <c r="G12298" s="12"/>
      <c r="H12298" s="12"/>
      <c r="I12298" s="12"/>
      <c r="J12298" s="12"/>
    </row>
    <row r="12299" spans="1:10" x14ac:dyDescent="0.25">
      <c r="A12299" s="12"/>
      <c r="B12299" s="12"/>
      <c r="C12299" s="2"/>
      <c r="D12299" s="12"/>
      <c r="E12299" s="12"/>
      <c r="F12299" s="12"/>
      <c r="G12299" s="12"/>
      <c r="H12299" s="12"/>
      <c r="I12299" s="12"/>
      <c r="J12299" s="12"/>
    </row>
    <row r="12300" spans="1:10" x14ac:dyDescent="0.25">
      <c r="A12300" s="12"/>
      <c r="B12300" s="12"/>
      <c r="C12300" s="2"/>
      <c r="D12300" s="12"/>
      <c r="E12300" s="12"/>
      <c r="F12300" s="12"/>
      <c r="G12300" s="12"/>
      <c r="H12300" s="12"/>
      <c r="I12300" s="12"/>
      <c r="J12300" s="12"/>
    </row>
    <row r="12301" spans="1:10" x14ac:dyDescent="0.25">
      <c r="A12301" s="12"/>
      <c r="B12301" s="12"/>
      <c r="C12301" s="2"/>
      <c r="D12301" s="12"/>
      <c r="E12301" s="12"/>
      <c r="F12301" s="12"/>
      <c r="G12301" s="12"/>
      <c r="H12301" s="12"/>
      <c r="I12301" s="12"/>
      <c r="J12301" s="12"/>
    </row>
    <row r="12302" spans="1:10" x14ac:dyDescent="0.25">
      <c r="A12302" s="12"/>
      <c r="B12302" s="12"/>
      <c r="C12302" s="2"/>
      <c r="D12302" s="12"/>
      <c r="E12302" s="12"/>
      <c r="F12302" s="12"/>
      <c r="G12302" s="12"/>
      <c r="H12302" s="12"/>
      <c r="I12302" s="12"/>
      <c r="J12302" s="12"/>
    </row>
    <row r="12303" spans="1:10" x14ac:dyDescent="0.25">
      <c r="A12303" s="12"/>
      <c r="B12303" s="12"/>
      <c r="C12303" s="2"/>
      <c r="D12303" s="12"/>
      <c r="E12303" s="12"/>
      <c r="F12303" s="12"/>
      <c r="G12303" s="12"/>
      <c r="H12303" s="12"/>
      <c r="I12303" s="12"/>
      <c r="J12303" s="12"/>
    </row>
    <row r="12304" spans="1:10" x14ac:dyDescent="0.25">
      <c r="A12304" s="12"/>
      <c r="B12304" s="12"/>
      <c r="C12304" s="2"/>
      <c r="D12304" s="12"/>
      <c r="E12304" s="12"/>
      <c r="F12304" s="12"/>
      <c r="G12304" s="12"/>
      <c r="H12304" s="12"/>
      <c r="I12304" s="12"/>
      <c r="J12304" s="12"/>
    </row>
    <row r="12305" spans="1:10" x14ac:dyDescent="0.25">
      <c r="A12305" s="12"/>
      <c r="B12305" s="12"/>
      <c r="C12305" s="2"/>
      <c r="D12305" s="12"/>
      <c r="E12305" s="12"/>
      <c r="F12305" s="12"/>
      <c r="G12305" s="12"/>
      <c r="H12305" s="12"/>
      <c r="I12305" s="12"/>
      <c r="J12305" s="12"/>
    </row>
    <row r="12306" spans="1:10" x14ac:dyDescent="0.25">
      <c r="A12306" s="12"/>
      <c r="B12306" s="12"/>
      <c r="C12306" s="2"/>
      <c r="D12306" s="12"/>
      <c r="E12306" s="12"/>
      <c r="F12306" s="12"/>
      <c r="G12306" s="12"/>
      <c r="H12306" s="12"/>
      <c r="I12306" s="12"/>
      <c r="J12306" s="12"/>
    </row>
    <row r="12307" spans="1:10" x14ac:dyDescent="0.25">
      <c r="A12307" s="12"/>
      <c r="B12307" s="12"/>
      <c r="C12307" s="2"/>
      <c r="D12307" s="12"/>
      <c r="E12307" s="12"/>
      <c r="F12307" s="12"/>
      <c r="G12307" s="12"/>
      <c r="H12307" s="12"/>
      <c r="I12307" s="12"/>
      <c r="J12307" s="12"/>
    </row>
    <row r="12308" spans="1:10" x14ac:dyDescent="0.25">
      <c r="A12308" s="12"/>
      <c r="B12308" s="12"/>
      <c r="C12308" s="2"/>
      <c r="D12308" s="12"/>
      <c r="E12308" s="12"/>
      <c r="F12308" s="12"/>
      <c r="G12308" s="12"/>
      <c r="H12308" s="12"/>
      <c r="I12308" s="12"/>
      <c r="J12308" s="12"/>
    </row>
    <row r="12309" spans="1:10" x14ac:dyDescent="0.25">
      <c r="A12309" s="12"/>
      <c r="B12309" s="12"/>
      <c r="C12309" s="2"/>
      <c r="D12309" s="12"/>
      <c r="E12309" s="12"/>
      <c r="F12309" s="12"/>
      <c r="G12309" s="12"/>
      <c r="H12309" s="12"/>
      <c r="I12309" s="12"/>
      <c r="J12309" s="12"/>
    </row>
    <row r="12310" spans="1:10" x14ac:dyDescent="0.25">
      <c r="A12310" s="12"/>
      <c r="B12310" s="12"/>
      <c r="C12310" s="2"/>
      <c r="D12310" s="12"/>
      <c r="E12310" s="12"/>
      <c r="F12310" s="12"/>
      <c r="G12310" s="12"/>
      <c r="H12310" s="12"/>
      <c r="I12310" s="12"/>
      <c r="J12310" s="12"/>
    </row>
    <row r="12311" spans="1:10" x14ac:dyDescent="0.25">
      <c r="A12311" s="12"/>
      <c r="B12311" s="12"/>
      <c r="C12311" s="2"/>
      <c r="D12311" s="12"/>
      <c r="E12311" s="12"/>
      <c r="F12311" s="12"/>
      <c r="G12311" s="12"/>
      <c r="H12311" s="12"/>
      <c r="I12311" s="12"/>
      <c r="J12311" s="12"/>
    </row>
    <row r="12312" spans="1:10" x14ac:dyDescent="0.25">
      <c r="A12312" s="12"/>
      <c r="B12312" s="12"/>
      <c r="C12312" s="2"/>
      <c r="D12312" s="12"/>
      <c r="E12312" s="12"/>
      <c r="F12312" s="12"/>
      <c r="G12312" s="12"/>
      <c r="H12312" s="12"/>
      <c r="I12312" s="12"/>
      <c r="J12312" s="12"/>
    </row>
    <row r="12313" spans="1:10" x14ac:dyDescent="0.25">
      <c r="A12313" s="12"/>
      <c r="B12313" s="12"/>
      <c r="C12313" s="2"/>
      <c r="D12313" s="12"/>
      <c r="E12313" s="12"/>
      <c r="F12313" s="12"/>
      <c r="G12313" s="12"/>
      <c r="H12313" s="12"/>
      <c r="I12313" s="12"/>
      <c r="J12313" s="12"/>
    </row>
    <row r="12314" spans="1:10" x14ac:dyDescent="0.25">
      <c r="A12314" s="12"/>
      <c r="B12314" s="12"/>
      <c r="C12314" s="2"/>
      <c r="D12314" s="12"/>
      <c r="E12314" s="12"/>
      <c r="F12314" s="12"/>
      <c r="G12314" s="12"/>
      <c r="H12314" s="12"/>
      <c r="I12314" s="12"/>
      <c r="J12314" s="12"/>
    </row>
    <row r="12315" spans="1:10" x14ac:dyDescent="0.25">
      <c r="A12315" s="12"/>
      <c r="B12315" s="12"/>
      <c r="C12315" s="2"/>
      <c r="D12315" s="12"/>
      <c r="E12315" s="12"/>
      <c r="F12315" s="12"/>
      <c r="G12315" s="12"/>
      <c r="H12315" s="12"/>
      <c r="I12315" s="12"/>
      <c r="J12315" s="12"/>
    </row>
    <row r="12316" spans="1:10" x14ac:dyDescent="0.25">
      <c r="A12316" s="12"/>
      <c r="B12316" s="12"/>
      <c r="C12316" s="2"/>
      <c r="D12316" s="12"/>
      <c r="E12316" s="12"/>
      <c r="F12316" s="12"/>
      <c r="G12316" s="12"/>
      <c r="H12316" s="12"/>
      <c r="I12316" s="12"/>
      <c r="J12316" s="12"/>
    </row>
    <row r="12317" spans="1:10" x14ac:dyDescent="0.25">
      <c r="A12317" s="12"/>
      <c r="B12317" s="12"/>
      <c r="C12317" s="2"/>
      <c r="D12317" s="12"/>
      <c r="E12317" s="12"/>
      <c r="F12317" s="12"/>
      <c r="G12317" s="12"/>
      <c r="H12317" s="12"/>
      <c r="I12317" s="12"/>
      <c r="J12317" s="12"/>
    </row>
    <row r="12318" spans="1:10" x14ac:dyDescent="0.25">
      <c r="A12318" s="12"/>
      <c r="B12318" s="12"/>
      <c r="C12318" s="2"/>
      <c r="D12318" s="12"/>
      <c r="E12318" s="12"/>
      <c r="F12318" s="12"/>
      <c r="G12318" s="12"/>
      <c r="H12318" s="12"/>
      <c r="I12318" s="12"/>
      <c r="J12318" s="12"/>
    </row>
    <row r="12319" spans="1:10" x14ac:dyDescent="0.25">
      <c r="A12319" s="12"/>
      <c r="B12319" s="12"/>
      <c r="C12319" s="2"/>
      <c r="D12319" s="12"/>
      <c r="E12319" s="12"/>
      <c r="F12319" s="12"/>
      <c r="G12319" s="12"/>
      <c r="H12319" s="12"/>
      <c r="I12319" s="12"/>
      <c r="J12319" s="12"/>
    </row>
    <row r="12320" spans="1:10" x14ac:dyDescent="0.25">
      <c r="A12320" s="12"/>
      <c r="B12320" s="12"/>
      <c r="C12320" s="2"/>
      <c r="D12320" s="12"/>
      <c r="E12320" s="12"/>
      <c r="F12320" s="12"/>
      <c r="G12320" s="12"/>
      <c r="H12320" s="12"/>
      <c r="I12320" s="12"/>
      <c r="J12320" s="12"/>
    </row>
    <row r="12321" spans="1:10" x14ac:dyDescent="0.25">
      <c r="A12321" s="12"/>
      <c r="B12321" s="12"/>
      <c r="C12321" s="2"/>
      <c r="D12321" s="12"/>
      <c r="E12321" s="12"/>
      <c r="F12321" s="12"/>
      <c r="G12321" s="12"/>
      <c r="H12321" s="12"/>
      <c r="I12321" s="12"/>
      <c r="J12321" s="12"/>
    </row>
    <row r="12322" spans="1:10" x14ac:dyDescent="0.25">
      <c r="A12322" s="12"/>
      <c r="B12322" s="12"/>
      <c r="C12322" s="2"/>
      <c r="D12322" s="12"/>
      <c r="E12322" s="12"/>
      <c r="F12322" s="12"/>
      <c r="G12322" s="12"/>
      <c r="H12322" s="12"/>
      <c r="I12322" s="12"/>
      <c r="J12322" s="12"/>
    </row>
    <row r="12323" spans="1:10" x14ac:dyDescent="0.25">
      <c r="A12323" s="12"/>
      <c r="B12323" s="12"/>
      <c r="C12323" s="2"/>
      <c r="D12323" s="12"/>
      <c r="E12323" s="12"/>
      <c r="F12323" s="12"/>
      <c r="G12323" s="12"/>
      <c r="H12323" s="12"/>
      <c r="I12323" s="12"/>
      <c r="J12323" s="12"/>
    </row>
    <row r="12324" spans="1:10" x14ac:dyDescent="0.25">
      <c r="A12324" s="12"/>
      <c r="B12324" s="12"/>
      <c r="C12324" s="2"/>
      <c r="D12324" s="12"/>
      <c r="E12324" s="12"/>
      <c r="F12324" s="12"/>
      <c r="G12324" s="12"/>
      <c r="H12324" s="12"/>
      <c r="I12324" s="12"/>
      <c r="J12324" s="12"/>
    </row>
    <row r="12325" spans="1:10" x14ac:dyDescent="0.25">
      <c r="A12325" s="12"/>
      <c r="B12325" s="12"/>
      <c r="C12325" s="2"/>
      <c r="D12325" s="12"/>
      <c r="E12325" s="12"/>
      <c r="F12325" s="12"/>
      <c r="G12325" s="12"/>
      <c r="H12325" s="12"/>
      <c r="I12325" s="12"/>
      <c r="J12325" s="12"/>
    </row>
    <row r="12326" spans="1:10" x14ac:dyDescent="0.25">
      <c r="A12326" s="12"/>
      <c r="B12326" s="12"/>
      <c r="C12326" s="2"/>
      <c r="D12326" s="12"/>
      <c r="E12326" s="12"/>
      <c r="F12326" s="12"/>
      <c r="G12326" s="12"/>
      <c r="H12326" s="12"/>
      <c r="I12326" s="12"/>
      <c r="J12326" s="12"/>
    </row>
    <row r="12327" spans="1:10" x14ac:dyDescent="0.25">
      <c r="A12327" s="12"/>
      <c r="B12327" s="12"/>
      <c r="C12327" s="2"/>
      <c r="D12327" s="12"/>
      <c r="E12327" s="12"/>
      <c r="F12327" s="12"/>
      <c r="G12327" s="12"/>
      <c r="H12327" s="12"/>
      <c r="I12327" s="12"/>
      <c r="J12327" s="12"/>
    </row>
    <row r="12328" spans="1:10" x14ac:dyDescent="0.25">
      <c r="A12328" s="12"/>
      <c r="B12328" s="12"/>
      <c r="C12328" s="2"/>
      <c r="D12328" s="12"/>
      <c r="E12328" s="12"/>
      <c r="F12328" s="12"/>
      <c r="G12328" s="12"/>
      <c r="H12328" s="12"/>
      <c r="I12328" s="12"/>
      <c r="J12328" s="12"/>
    </row>
    <row r="12329" spans="1:10" x14ac:dyDescent="0.25">
      <c r="A12329" s="12"/>
      <c r="B12329" s="12"/>
      <c r="C12329" s="2"/>
      <c r="D12329" s="12"/>
      <c r="E12329" s="12"/>
      <c r="F12329" s="12"/>
      <c r="G12329" s="12"/>
      <c r="H12329" s="12"/>
      <c r="I12329" s="12"/>
      <c r="J12329" s="12"/>
    </row>
    <row r="12330" spans="1:10" x14ac:dyDescent="0.25">
      <c r="A12330" s="12"/>
      <c r="B12330" s="12"/>
      <c r="C12330" s="2"/>
      <c r="D12330" s="12"/>
      <c r="E12330" s="12"/>
      <c r="F12330" s="12"/>
      <c r="G12330" s="12"/>
      <c r="H12330" s="12"/>
      <c r="I12330" s="12"/>
      <c r="J12330" s="12"/>
    </row>
    <row r="12331" spans="1:10" x14ac:dyDescent="0.25">
      <c r="A12331" s="12"/>
      <c r="B12331" s="12"/>
      <c r="C12331" s="2"/>
      <c r="D12331" s="12"/>
      <c r="E12331" s="12"/>
      <c r="F12331" s="12"/>
      <c r="G12331" s="12"/>
      <c r="H12331" s="12"/>
      <c r="I12331" s="12"/>
      <c r="J12331" s="12"/>
    </row>
    <row r="12332" spans="1:10" x14ac:dyDescent="0.25">
      <c r="A12332" s="12"/>
      <c r="B12332" s="12"/>
      <c r="C12332" s="2"/>
      <c r="D12332" s="12"/>
      <c r="E12332" s="12"/>
      <c r="F12332" s="12"/>
      <c r="G12332" s="12"/>
      <c r="H12332" s="12"/>
      <c r="I12332" s="12"/>
      <c r="J12332" s="12"/>
    </row>
    <row r="12333" spans="1:10" x14ac:dyDescent="0.25">
      <c r="A12333" s="12"/>
      <c r="B12333" s="12"/>
      <c r="C12333" s="2"/>
      <c r="D12333" s="12"/>
      <c r="E12333" s="12"/>
      <c r="F12333" s="12"/>
      <c r="G12333" s="12"/>
      <c r="H12333" s="12"/>
      <c r="I12333" s="12"/>
      <c r="J12333" s="12"/>
    </row>
    <row r="12334" spans="1:10" x14ac:dyDescent="0.25">
      <c r="A12334" s="12"/>
      <c r="B12334" s="12"/>
      <c r="C12334" s="2"/>
      <c r="D12334" s="12"/>
      <c r="E12334" s="12"/>
      <c r="F12334" s="12"/>
      <c r="G12334" s="12"/>
      <c r="H12334" s="12"/>
      <c r="I12334" s="12"/>
      <c r="J12334" s="12"/>
    </row>
    <row r="12335" spans="1:10" x14ac:dyDescent="0.25">
      <c r="A12335" s="12"/>
      <c r="B12335" s="12"/>
      <c r="C12335" s="2"/>
      <c r="D12335" s="12"/>
      <c r="E12335" s="12"/>
      <c r="F12335" s="12"/>
      <c r="G12335" s="12"/>
      <c r="H12335" s="12"/>
      <c r="I12335" s="12"/>
      <c r="J12335" s="12"/>
    </row>
    <row r="12336" spans="1:10" x14ac:dyDescent="0.25">
      <c r="A12336" s="12"/>
      <c r="B12336" s="12"/>
      <c r="C12336" s="2"/>
      <c r="D12336" s="12"/>
      <c r="E12336" s="12"/>
      <c r="F12336" s="12"/>
      <c r="G12336" s="12"/>
      <c r="H12336" s="12"/>
      <c r="I12336" s="12"/>
      <c r="J12336" s="12"/>
    </row>
    <row r="12337" spans="1:10" x14ac:dyDescent="0.25">
      <c r="A12337" s="12"/>
      <c r="B12337" s="12"/>
      <c r="C12337" s="2"/>
      <c r="D12337" s="12"/>
      <c r="E12337" s="12"/>
      <c r="F12337" s="12"/>
      <c r="G12337" s="12"/>
      <c r="H12337" s="12"/>
      <c r="I12337" s="12"/>
      <c r="J12337" s="12"/>
    </row>
    <row r="12338" spans="1:10" x14ac:dyDescent="0.25">
      <c r="A12338" s="12"/>
      <c r="B12338" s="12"/>
      <c r="C12338" s="2"/>
      <c r="D12338" s="12"/>
      <c r="E12338" s="12"/>
      <c r="F12338" s="12"/>
      <c r="G12338" s="12"/>
      <c r="H12338" s="12"/>
      <c r="I12338" s="12"/>
      <c r="J12338" s="12"/>
    </row>
    <row r="12339" spans="1:10" x14ac:dyDescent="0.25">
      <c r="A12339" s="12"/>
      <c r="B12339" s="12"/>
      <c r="C12339" s="2"/>
      <c r="D12339" s="12"/>
      <c r="E12339" s="12"/>
      <c r="F12339" s="12"/>
      <c r="G12339" s="12"/>
      <c r="H12339" s="12"/>
      <c r="I12339" s="12"/>
      <c r="J12339" s="12"/>
    </row>
    <row r="12340" spans="1:10" x14ac:dyDescent="0.25">
      <c r="A12340" s="12"/>
      <c r="B12340" s="12"/>
      <c r="C12340" s="2"/>
      <c r="D12340" s="12"/>
      <c r="E12340" s="12"/>
      <c r="F12340" s="12"/>
      <c r="G12340" s="12"/>
      <c r="H12340" s="12"/>
      <c r="I12340" s="12"/>
      <c r="J12340" s="12"/>
    </row>
    <row r="12341" spans="1:10" x14ac:dyDescent="0.25">
      <c r="A12341" s="12"/>
      <c r="B12341" s="12"/>
      <c r="C12341" s="2"/>
      <c r="D12341" s="12"/>
      <c r="E12341" s="12"/>
      <c r="F12341" s="12"/>
      <c r="G12341" s="12"/>
      <c r="H12341" s="12"/>
      <c r="I12341" s="12"/>
      <c r="J12341" s="12"/>
    </row>
    <row r="12342" spans="1:10" x14ac:dyDescent="0.25">
      <c r="A12342" s="12"/>
      <c r="B12342" s="12"/>
      <c r="C12342" s="2"/>
      <c r="D12342" s="12"/>
      <c r="E12342" s="12"/>
      <c r="F12342" s="12"/>
      <c r="G12342" s="12"/>
      <c r="H12342" s="12"/>
      <c r="I12342" s="12"/>
      <c r="J12342" s="12"/>
    </row>
    <row r="12343" spans="1:10" x14ac:dyDescent="0.25">
      <c r="A12343" s="12"/>
      <c r="B12343" s="12"/>
      <c r="C12343" s="2"/>
      <c r="D12343" s="12"/>
      <c r="E12343" s="12"/>
      <c r="F12343" s="12"/>
      <c r="G12343" s="12"/>
      <c r="H12343" s="12"/>
      <c r="I12343" s="12"/>
      <c r="J12343" s="12"/>
    </row>
    <row r="12344" spans="1:10" x14ac:dyDescent="0.25">
      <c r="A12344" s="12"/>
      <c r="B12344" s="12"/>
      <c r="C12344" s="2"/>
      <c r="D12344" s="12"/>
      <c r="E12344" s="12"/>
      <c r="F12344" s="12"/>
      <c r="G12344" s="12"/>
      <c r="H12344" s="12"/>
      <c r="I12344" s="12"/>
      <c r="J12344" s="12"/>
    </row>
    <row r="12345" spans="1:10" x14ac:dyDescent="0.25">
      <c r="A12345" s="12"/>
      <c r="B12345" s="12"/>
      <c r="C12345" s="2"/>
      <c r="D12345" s="12"/>
      <c r="E12345" s="12"/>
      <c r="F12345" s="12"/>
      <c r="G12345" s="12"/>
      <c r="H12345" s="12"/>
      <c r="I12345" s="12"/>
      <c r="J12345" s="12"/>
    </row>
    <row r="12346" spans="1:10" x14ac:dyDescent="0.25">
      <c r="A12346" s="12"/>
      <c r="B12346" s="12"/>
      <c r="C12346" s="2"/>
      <c r="D12346" s="12"/>
      <c r="E12346" s="12"/>
      <c r="F12346" s="12"/>
      <c r="G12346" s="12"/>
      <c r="H12346" s="12"/>
      <c r="I12346" s="12"/>
      <c r="J12346" s="12"/>
    </row>
    <row r="12347" spans="1:10" x14ac:dyDescent="0.25">
      <c r="A12347" s="12"/>
      <c r="B12347" s="12"/>
      <c r="C12347" s="2"/>
      <c r="D12347" s="12"/>
      <c r="E12347" s="12"/>
      <c r="F12347" s="12"/>
      <c r="G12347" s="12"/>
      <c r="H12347" s="12"/>
      <c r="I12347" s="12"/>
      <c r="J12347" s="12"/>
    </row>
    <row r="12348" spans="1:10" x14ac:dyDescent="0.25">
      <c r="A12348" s="12"/>
      <c r="B12348" s="12"/>
      <c r="C12348" s="2"/>
      <c r="D12348" s="12"/>
      <c r="E12348" s="12"/>
      <c r="F12348" s="12"/>
      <c r="G12348" s="12"/>
      <c r="H12348" s="12"/>
      <c r="I12348" s="12"/>
      <c r="J12348" s="12"/>
    </row>
    <row r="12349" spans="1:10" x14ac:dyDescent="0.25">
      <c r="A12349" s="12"/>
      <c r="B12349" s="12"/>
      <c r="C12349" s="2"/>
      <c r="D12349" s="12"/>
      <c r="E12349" s="12"/>
      <c r="F12349" s="12"/>
      <c r="G12349" s="12"/>
      <c r="H12349" s="12"/>
      <c r="I12349" s="12"/>
      <c r="J12349" s="12"/>
    </row>
    <row r="12350" spans="1:10" x14ac:dyDescent="0.25">
      <c r="A12350" s="12"/>
      <c r="B12350" s="12"/>
      <c r="C12350" s="2"/>
      <c r="D12350" s="12"/>
      <c r="E12350" s="12"/>
      <c r="F12350" s="12"/>
      <c r="G12350" s="12"/>
      <c r="H12350" s="12"/>
      <c r="I12350" s="12"/>
      <c r="J12350" s="12"/>
    </row>
    <row r="12351" spans="1:10" x14ac:dyDescent="0.25">
      <c r="A12351" s="12"/>
      <c r="B12351" s="12"/>
      <c r="C12351" s="2"/>
      <c r="D12351" s="12"/>
      <c r="E12351" s="12"/>
      <c r="F12351" s="12"/>
      <c r="G12351" s="12"/>
      <c r="H12351" s="12"/>
      <c r="I12351" s="12"/>
      <c r="J12351" s="12"/>
    </row>
    <row r="12352" spans="1:10" x14ac:dyDescent="0.25">
      <c r="A12352" s="12"/>
      <c r="B12352" s="12"/>
      <c r="C12352" s="2"/>
      <c r="D12352" s="12"/>
      <c r="E12352" s="12"/>
      <c r="F12352" s="12"/>
      <c r="G12352" s="12"/>
      <c r="H12352" s="12"/>
      <c r="I12352" s="12"/>
      <c r="J12352" s="12"/>
    </row>
    <row r="12353" spans="1:10" x14ac:dyDescent="0.25">
      <c r="A12353" s="12"/>
      <c r="B12353" s="12"/>
      <c r="C12353" s="2"/>
      <c r="D12353" s="12"/>
      <c r="E12353" s="12"/>
      <c r="F12353" s="12"/>
      <c r="G12353" s="12"/>
      <c r="H12353" s="12"/>
      <c r="I12353" s="12"/>
      <c r="J12353" s="12"/>
    </row>
    <row r="12354" spans="1:10" x14ac:dyDescent="0.25">
      <c r="A12354" s="12"/>
      <c r="B12354" s="12"/>
      <c r="C12354" s="2"/>
      <c r="D12354" s="12"/>
      <c r="E12354" s="12"/>
      <c r="F12354" s="12"/>
      <c r="G12354" s="12"/>
      <c r="H12354" s="12"/>
      <c r="I12354" s="12"/>
      <c r="J12354" s="12"/>
    </row>
    <row r="12355" spans="1:10" x14ac:dyDescent="0.25">
      <c r="A12355" s="12"/>
      <c r="B12355" s="12"/>
      <c r="C12355" s="2"/>
      <c r="D12355" s="12"/>
      <c r="E12355" s="12"/>
      <c r="F12355" s="12"/>
      <c r="G12355" s="12"/>
      <c r="H12355" s="12"/>
      <c r="I12355" s="12"/>
      <c r="J12355" s="12"/>
    </row>
    <row r="12356" spans="1:10" x14ac:dyDescent="0.25">
      <c r="A12356" s="12"/>
      <c r="B12356" s="12"/>
      <c r="C12356" s="2"/>
      <c r="D12356" s="12"/>
      <c r="E12356" s="12"/>
      <c r="F12356" s="12"/>
      <c r="G12356" s="12"/>
      <c r="H12356" s="12"/>
      <c r="I12356" s="12"/>
      <c r="J12356" s="12"/>
    </row>
    <row r="12357" spans="1:10" x14ac:dyDescent="0.25">
      <c r="A12357" s="12"/>
      <c r="B12357" s="12"/>
      <c r="C12357" s="2"/>
      <c r="D12357" s="12"/>
      <c r="E12357" s="12"/>
      <c r="F12357" s="12"/>
      <c r="G12357" s="12"/>
      <c r="H12357" s="12"/>
      <c r="I12357" s="12"/>
      <c r="J12357" s="12"/>
    </row>
    <row r="12358" spans="1:10" x14ac:dyDescent="0.25">
      <c r="A12358" s="12"/>
      <c r="B12358" s="12"/>
      <c r="C12358" s="2"/>
      <c r="D12358" s="12"/>
      <c r="E12358" s="12"/>
      <c r="F12358" s="12"/>
      <c r="G12358" s="12"/>
      <c r="H12358" s="12"/>
      <c r="I12358" s="12"/>
      <c r="J12358" s="12"/>
    </row>
    <row r="12359" spans="1:10" x14ac:dyDescent="0.25">
      <c r="A12359" s="12"/>
      <c r="B12359" s="12"/>
      <c r="C12359" s="2"/>
      <c r="D12359" s="12"/>
      <c r="E12359" s="12"/>
      <c r="F12359" s="12"/>
      <c r="G12359" s="12"/>
      <c r="H12359" s="12"/>
      <c r="I12359" s="12"/>
      <c r="J12359" s="12"/>
    </row>
    <row r="12360" spans="1:10" x14ac:dyDescent="0.25">
      <c r="A12360" s="12"/>
      <c r="B12360" s="12"/>
      <c r="C12360" s="2"/>
      <c r="D12360" s="12"/>
      <c r="E12360" s="12"/>
      <c r="F12360" s="12"/>
      <c r="G12360" s="12"/>
      <c r="H12360" s="12"/>
      <c r="I12360" s="12"/>
      <c r="J12360" s="12"/>
    </row>
    <row r="12361" spans="1:10" x14ac:dyDescent="0.25">
      <c r="A12361" s="12"/>
      <c r="B12361" s="12"/>
      <c r="C12361" s="2"/>
      <c r="D12361" s="12"/>
      <c r="E12361" s="12"/>
      <c r="F12361" s="12"/>
      <c r="G12361" s="12"/>
      <c r="H12361" s="12"/>
      <c r="I12361" s="12"/>
      <c r="J12361" s="12"/>
    </row>
    <row r="12362" spans="1:10" x14ac:dyDescent="0.25">
      <c r="A12362" s="12"/>
      <c r="B12362" s="12"/>
      <c r="C12362" s="2"/>
      <c r="D12362" s="12"/>
      <c r="E12362" s="12"/>
      <c r="F12362" s="12"/>
      <c r="G12362" s="12"/>
      <c r="H12362" s="12"/>
      <c r="I12362" s="12"/>
      <c r="J12362" s="12"/>
    </row>
    <row r="12363" spans="1:10" x14ac:dyDescent="0.25">
      <c r="A12363" s="12"/>
      <c r="B12363" s="12"/>
      <c r="C12363" s="2"/>
      <c r="D12363" s="12"/>
      <c r="E12363" s="12"/>
      <c r="F12363" s="12"/>
      <c r="G12363" s="12"/>
      <c r="H12363" s="12"/>
      <c r="I12363" s="12"/>
      <c r="J12363" s="12"/>
    </row>
    <row r="12364" spans="1:10" x14ac:dyDescent="0.25">
      <c r="A12364" s="12"/>
      <c r="B12364" s="12"/>
      <c r="C12364" s="2"/>
      <c r="D12364" s="12"/>
      <c r="E12364" s="12"/>
      <c r="F12364" s="12"/>
      <c r="G12364" s="12"/>
      <c r="H12364" s="12"/>
      <c r="I12364" s="12"/>
      <c r="J12364" s="12"/>
    </row>
    <row r="12365" spans="1:10" x14ac:dyDescent="0.25">
      <c r="A12365" s="12"/>
      <c r="B12365" s="12"/>
      <c r="C12365" s="2"/>
      <c r="D12365" s="12"/>
      <c r="E12365" s="12"/>
      <c r="F12365" s="12"/>
      <c r="G12365" s="12"/>
      <c r="H12365" s="12"/>
      <c r="I12365" s="12"/>
      <c r="J12365" s="12"/>
    </row>
    <row r="12366" spans="1:10" x14ac:dyDescent="0.25">
      <c r="A12366" s="12"/>
      <c r="B12366" s="12"/>
      <c r="C12366" s="2"/>
      <c r="D12366" s="12"/>
      <c r="E12366" s="12"/>
      <c r="F12366" s="12"/>
      <c r="G12366" s="12"/>
      <c r="H12366" s="12"/>
      <c r="I12366" s="12"/>
      <c r="J12366" s="12"/>
    </row>
    <row r="12367" spans="1:10" x14ac:dyDescent="0.25">
      <c r="A12367" s="12"/>
      <c r="B12367" s="12"/>
      <c r="C12367" s="2"/>
      <c r="D12367" s="12"/>
      <c r="E12367" s="12"/>
      <c r="F12367" s="12"/>
      <c r="G12367" s="12"/>
      <c r="H12367" s="12"/>
      <c r="I12367" s="12"/>
      <c r="J12367" s="12"/>
    </row>
    <row r="12368" spans="1:10" x14ac:dyDescent="0.25">
      <c r="A12368" s="12"/>
      <c r="B12368" s="12"/>
      <c r="C12368" s="2"/>
      <c r="D12368" s="12"/>
      <c r="E12368" s="12"/>
      <c r="F12368" s="12"/>
      <c r="G12368" s="12"/>
      <c r="H12368" s="12"/>
      <c r="I12368" s="12"/>
      <c r="J12368" s="12"/>
    </row>
    <row r="12369" spans="1:10" x14ac:dyDescent="0.25">
      <c r="A12369" s="12"/>
      <c r="B12369" s="12"/>
      <c r="C12369" s="2"/>
      <c r="D12369" s="12"/>
      <c r="E12369" s="12"/>
      <c r="F12369" s="12"/>
      <c r="G12369" s="12"/>
      <c r="H12369" s="12"/>
      <c r="I12369" s="12"/>
      <c r="J12369" s="12"/>
    </row>
    <row r="12370" spans="1:10" x14ac:dyDescent="0.25">
      <c r="A12370" s="12"/>
      <c r="B12370" s="12"/>
      <c r="C12370" s="2"/>
      <c r="D12370" s="12"/>
      <c r="E12370" s="12"/>
      <c r="F12370" s="12"/>
      <c r="G12370" s="12"/>
      <c r="H12370" s="12"/>
      <c r="I12370" s="12"/>
      <c r="J12370" s="12"/>
    </row>
    <row r="12371" spans="1:10" x14ac:dyDescent="0.25">
      <c r="A12371" s="12"/>
      <c r="B12371" s="12"/>
      <c r="C12371" s="2"/>
      <c r="D12371" s="12"/>
      <c r="E12371" s="12"/>
      <c r="F12371" s="12"/>
      <c r="G12371" s="12"/>
      <c r="H12371" s="12"/>
      <c r="I12371" s="12"/>
      <c r="J12371" s="12"/>
    </row>
    <row r="12372" spans="1:10" x14ac:dyDescent="0.25">
      <c r="A12372" s="12"/>
      <c r="B12372" s="12"/>
      <c r="C12372" s="2"/>
      <c r="D12372" s="12"/>
      <c r="E12372" s="12"/>
      <c r="F12372" s="12"/>
      <c r="G12372" s="12"/>
      <c r="H12372" s="12"/>
      <c r="I12372" s="12"/>
      <c r="J12372" s="12"/>
    </row>
    <row r="12373" spans="1:10" x14ac:dyDescent="0.25">
      <c r="A12373" s="12"/>
      <c r="B12373" s="12"/>
      <c r="C12373" s="2"/>
      <c r="D12373" s="12"/>
      <c r="E12373" s="12"/>
      <c r="F12373" s="12"/>
      <c r="G12373" s="12"/>
      <c r="H12373" s="12"/>
      <c r="I12373" s="12"/>
      <c r="J12373" s="12"/>
    </row>
    <row r="12374" spans="1:10" x14ac:dyDescent="0.25">
      <c r="A12374" s="12"/>
      <c r="B12374" s="12"/>
      <c r="C12374" s="2"/>
      <c r="D12374" s="12"/>
      <c r="E12374" s="12"/>
      <c r="F12374" s="12"/>
      <c r="G12374" s="12"/>
      <c r="H12374" s="12"/>
      <c r="I12374" s="12"/>
      <c r="J12374" s="12"/>
    </row>
    <row r="12375" spans="1:10" x14ac:dyDescent="0.25">
      <c r="A12375" s="12"/>
      <c r="B12375" s="12"/>
      <c r="C12375" s="2"/>
      <c r="D12375" s="12"/>
      <c r="E12375" s="12"/>
      <c r="F12375" s="12"/>
      <c r="G12375" s="12"/>
      <c r="H12375" s="12"/>
      <c r="I12375" s="12"/>
      <c r="J12375" s="12"/>
    </row>
    <row r="12376" spans="1:10" x14ac:dyDescent="0.25">
      <c r="A12376" s="12"/>
      <c r="B12376" s="12"/>
      <c r="C12376" s="2"/>
      <c r="D12376" s="12"/>
      <c r="E12376" s="12"/>
      <c r="F12376" s="12"/>
      <c r="G12376" s="12"/>
      <c r="H12376" s="12"/>
      <c r="I12376" s="12"/>
      <c r="J12376" s="12"/>
    </row>
    <row r="12377" spans="1:10" x14ac:dyDescent="0.25">
      <c r="A12377" s="12"/>
      <c r="B12377" s="12"/>
      <c r="C12377" s="2"/>
      <c r="D12377" s="12"/>
      <c r="E12377" s="12"/>
      <c r="F12377" s="12"/>
      <c r="G12377" s="12"/>
      <c r="H12377" s="12"/>
      <c r="I12377" s="12"/>
      <c r="J12377" s="12"/>
    </row>
    <row r="12378" spans="1:10" x14ac:dyDescent="0.25">
      <c r="A12378" s="12"/>
      <c r="B12378" s="12"/>
      <c r="C12378" s="2"/>
      <c r="D12378" s="12"/>
      <c r="E12378" s="12"/>
      <c r="F12378" s="12"/>
      <c r="G12378" s="12"/>
      <c r="H12378" s="12"/>
      <c r="I12378" s="12"/>
      <c r="J12378" s="12"/>
    </row>
    <row r="12379" spans="1:10" x14ac:dyDescent="0.25">
      <c r="A12379" s="12"/>
      <c r="B12379" s="12"/>
      <c r="C12379" s="2"/>
      <c r="D12379" s="12"/>
      <c r="E12379" s="12"/>
      <c r="F12379" s="12"/>
      <c r="G12379" s="12"/>
      <c r="H12379" s="12"/>
      <c r="I12379" s="12"/>
      <c r="J12379" s="12"/>
    </row>
    <row r="12380" spans="1:10" x14ac:dyDescent="0.25">
      <c r="A12380" s="12"/>
      <c r="B12380" s="12"/>
      <c r="C12380" s="2"/>
      <c r="D12380" s="12"/>
      <c r="E12380" s="12"/>
      <c r="F12380" s="12"/>
      <c r="G12380" s="12"/>
      <c r="H12380" s="12"/>
      <c r="I12380" s="12"/>
      <c r="J12380" s="12"/>
    </row>
    <row r="12381" spans="1:10" x14ac:dyDescent="0.25">
      <c r="A12381" s="12"/>
      <c r="B12381" s="12"/>
      <c r="C12381" s="2"/>
      <c r="D12381" s="12"/>
      <c r="E12381" s="12"/>
      <c r="F12381" s="12"/>
      <c r="G12381" s="12"/>
      <c r="H12381" s="12"/>
      <c r="I12381" s="12"/>
      <c r="J12381" s="12"/>
    </row>
    <row r="12382" spans="1:10" x14ac:dyDescent="0.25">
      <c r="A12382" s="12"/>
      <c r="B12382" s="12"/>
      <c r="C12382" s="2"/>
      <c r="D12382" s="12"/>
      <c r="E12382" s="12"/>
      <c r="F12382" s="12"/>
      <c r="G12382" s="12"/>
      <c r="H12382" s="12"/>
      <c r="I12382" s="12"/>
      <c r="J12382" s="12"/>
    </row>
    <row r="12383" spans="1:10" x14ac:dyDescent="0.25">
      <c r="A12383" s="12"/>
      <c r="B12383" s="12"/>
      <c r="C12383" s="2"/>
      <c r="D12383" s="12"/>
      <c r="E12383" s="12"/>
      <c r="F12383" s="12"/>
      <c r="G12383" s="12"/>
      <c r="H12383" s="12"/>
      <c r="I12383" s="12"/>
      <c r="J12383" s="12"/>
    </row>
    <row r="12384" spans="1:10" x14ac:dyDescent="0.25">
      <c r="A12384" s="12"/>
      <c r="B12384" s="12"/>
      <c r="C12384" s="2"/>
      <c r="D12384" s="12"/>
      <c r="E12384" s="12"/>
      <c r="F12384" s="12"/>
      <c r="G12384" s="12"/>
      <c r="H12384" s="12"/>
      <c r="I12384" s="12"/>
      <c r="J12384" s="12"/>
    </row>
    <row r="12385" spans="1:10" x14ac:dyDescent="0.25">
      <c r="A12385" s="12"/>
      <c r="B12385" s="12"/>
      <c r="C12385" s="2"/>
      <c r="D12385" s="12"/>
      <c r="E12385" s="12"/>
      <c r="F12385" s="12"/>
      <c r="G12385" s="12"/>
      <c r="H12385" s="12"/>
      <c r="I12385" s="12"/>
      <c r="J12385" s="12"/>
    </row>
    <row r="12386" spans="1:10" x14ac:dyDescent="0.25">
      <c r="A12386" s="12"/>
      <c r="B12386" s="12"/>
      <c r="C12386" s="2"/>
      <c r="D12386" s="12"/>
      <c r="E12386" s="12"/>
      <c r="F12386" s="12"/>
      <c r="G12386" s="12"/>
      <c r="H12386" s="12"/>
      <c r="I12386" s="12"/>
      <c r="J12386" s="12"/>
    </row>
    <row r="12387" spans="1:10" x14ac:dyDescent="0.25">
      <c r="A12387" s="12"/>
      <c r="B12387" s="12"/>
      <c r="C12387" s="2"/>
      <c r="D12387" s="12"/>
      <c r="E12387" s="12"/>
      <c r="F12387" s="12"/>
      <c r="G12387" s="12"/>
      <c r="H12387" s="12"/>
      <c r="I12387" s="12"/>
      <c r="J12387" s="12"/>
    </row>
    <row r="12388" spans="1:10" x14ac:dyDescent="0.25">
      <c r="A12388" s="12"/>
      <c r="B12388" s="12"/>
      <c r="C12388" s="2"/>
      <c r="D12388" s="12"/>
      <c r="E12388" s="12"/>
      <c r="F12388" s="12"/>
      <c r="G12388" s="12"/>
      <c r="H12388" s="12"/>
      <c r="I12388" s="12"/>
      <c r="J12388" s="12"/>
    </row>
    <row r="12389" spans="1:10" x14ac:dyDescent="0.25">
      <c r="A12389" s="12"/>
      <c r="B12389" s="12"/>
      <c r="C12389" s="2"/>
      <c r="D12389" s="12"/>
      <c r="E12389" s="12"/>
      <c r="F12389" s="12"/>
      <c r="G12389" s="12"/>
      <c r="H12389" s="12"/>
      <c r="I12389" s="12"/>
      <c r="J12389" s="12"/>
    </row>
    <row r="12390" spans="1:10" x14ac:dyDescent="0.25">
      <c r="A12390" s="12"/>
      <c r="B12390" s="12"/>
      <c r="C12390" s="2"/>
      <c r="D12390" s="12"/>
      <c r="E12390" s="12"/>
      <c r="F12390" s="12"/>
      <c r="G12390" s="12"/>
      <c r="H12390" s="12"/>
      <c r="I12390" s="12"/>
      <c r="J12390" s="12"/>
    </row>
    <row r="12391" spans="1:10" x14ac:dyDescent="0.25">
      <c r="A12391" s="12"/>
      <c r="B12391" s="12"/>
      <c r="C12391" s="2"/>
      <c r="D12391" s="12"/>
      <c r="E12391" s="12"/>
      <c r="F12391" s="12"/>
      <c r="G12391" s="12"/>
      <c r="H12391" s="12"/>
      <c r="I12391" s="12"/>
      <c r="J12391" s="12"/>
    </row>
    <row r="12392" spans="1:10" x14ac:dyDescent="0.25">
      <c r="A12392" s="12"/>
      <c r="B12392" s="12"/>
      <c r="C12392" s="2"/>
      <c r="D12392" s="12"/>
      <c r="E12392" s="12"/>
      <c r="F12392" s="12"/>
      <c r="G12392" s="12"/>
      <c r="H12392" s="12"/>
      <c r="I12392" s="12"/>
      <c r="J12392" s="12"/>
    </row>
    <row r="12393" spans="1:10" x14ac:dyDescent="0.25">
      <c r="A12393" s="12"/>
      <c r="B12393" s="12"/>
      <c r="C12393" s="2"/>
      <c r="D12393" s="12"/>
      <c r="E12393" s="12"/>
      <c r="F12393" s="12"/>
      <c r="G12393" s="12"/>
      <c r="H12393" s="12"/>
      <c r="I12393" s="12"/>
      <c r="J12393" s="12"/>
    </row>
    <row r="12394" spans="1:10" x14ac:dyDescent="0.25">
      <c r="A12394" s="12"/>
      <c r="B12394" s="12"/>
      <c r="C12394" s="2"/>
      <c r="D12394" s="12"/>
      <c r="E12394" s="12"/>
      <c r="F12394" s="12"/>
      <c r="G12394" s="12"/>
      <c r="H12394" s="12"/>
      <c r="I12394" s="12"/>
      <c r="J12394" s="12"/>
    </row>
    <row r="12395" spans="1:10" x14ac:dyDescent="0.25">
      <c r="A12395" s="12"/>
      <c r="B12395" s="12"/>
      <c r="C12395" s="2"/>
      <c r="D12395" s="12"/>
      <c r="E12395" s="12"/>
      <c r="F12395" s="12"/>
      <c r="G12395" s="12"/>
      <c r="H12395" s="12"/>
      <c r="I12395" s="12"/>
      <c r="J12395" s="12"/>
    </row>
    <row r="12396" spans="1:10" x14ac:dyDescent="0.25">
      <c r="A12396" s="12"/>
      <c r="B12396" s="12"/>
      <c r="C12396" s="2"/>
      <c r="D12396" s="12"/>
      <c r="E12396" s="12"/>
      <c r="F12396" s="12"/>
      <c r="G12396" s="12"/>
      <c r="H12396" s="12"/>
      <c r="I12396" s="12"/>
      <c r="J12396" s="12"/>
    </row>
    <row r="12397" spans="1:10" x14ac:dyDescent="0.25">
      <c r="A12397" s="12"/>
      <c r="B12397" s="12"/>
      <c r="C12397" s="2"/>
      <c r="D12397" s="12"/>
      <c r="E12397" s="12"/>
      <c r="F12397" s="12"/>
      <c r="G12397" s="12"/>
      <c r="H12397" s="12"/>
      <c r="I12397" s="12"/>
      <c r="J12397" s="12"/>
    </row>
    <row r="12398" spans="1:10" x14ac:dyDescent="0.25">
      <c r="A12398" s="12"/>
      <c r="B12398" s="12"/>
      <c r="C12398" s="2"/>
      <c r="D12398" s="12"/>
      <c r="E12398" s="12"/>
      <c r="F12398" s="12"/>
      <c r="G12398" s="12"/>
      <c r="H12398" s="12"/>
      <c r="I12398" s="12"/>
      <c r="J12398" s="12"/>
    </row>
    <row r="12399" spans="1:10" x14ac:dyDescent="0.25">
      <c r="A12399" s="12"/>
      <c r="B12399" s="12"/>
      <c r="C12399" s="2"/>
      <c r="D12399" s="12"/>
      <c r="E12399" s="12"/>
      <c r="F12399" s="12"/>
      <c r="G12399" s="12"/>
      <c r="H12399" s="12"/>
      <c r="I12399" s="12"/>
      <c r="J12399" s="12"/>
    </row>
    <row r="12400" spans="1:10" x14ac:dyDescent="0.25">
      <c r="A12400" s="12"/>
      <c r="B12400" s="12"/>
      <c r="C12400" s="2"/>
      <c r="D12400" s="12"/>
      <c r="E12400" s="12"/>
      <c r="F12400" s="12"/>
      <c r="G12400" s="12"/>
      <c r="H12400" s="12"/>
      <c r="I12400" s="12"/>
      <c r="J12400" s="12"/>
    </row>
    <row r="12401" spans="1:10" x14ac:dyDescent="0.25">
      <c r="A12401" s="12"/>
      <c r="B12401" s="12"/>
      <c r="C12401" s="2"/>
      <c r="D12401" s="12"/>
      <c r="E12401" s="12"/>
      <c r="F12401" s="12"/>
      <c r="G12401" s="12"/>
      <c r="H12401" s="12"/>
      <c r="I12401" s="12"/>
      <c r="J12401" s="12"/>
    </row>
    <row r="12402" spans="1:10" x14ac:dyDescent="0.25">
      <c r="A12402" s="12"/>
      <c r="B12402" s="12"/>
      <c r="C12402" s="2"/>
      <c r="D12402" s="12"/>
      <c r="E12402" s="12"/>
      <c r="F12402" s="12"/>
      <c r="G12402" s="12"/>
      <c r="H12402" s="12"/>
      <c r="I12402" s="12"/>
      <c r="J12402" s="12"/>
    </row>
    <row r="12403" spans="1:10" x14ac:dyDescent="0.25">
      <c r="A12403" s="12"/>
      <c r="B12403" s="12"/>
      <c r="C12403" s="2"/>
      <c r="D12403" s="12"/>
      <c r="E12403" s="12"/>
      <c r="F12403" s="12"/>
      <c r="G12403" s="12"/>
      <c r="H12403" s="12"/>
      <c r="I12403" s="12"/>
      <c r="J12403" s="12"/>
    </row>
    <row r="12404" spans="1:10" x14ac:dyDescent="0.25">
      <c r="A12404" s="12"/>
      <c r="B12404" s="12"/>
      <c r="C12404" s="2"/>
      <c r="D12404" s="12"/>
      <c r="E12404" s="12"/>
      <c r="F12404" s="12"/>
      <c r="G12404" s="12"/>
      <c r="H12404" s="12"/>
      <c r="I12404" s="12"/>
      <c r="J12404" s="12"/>
    </row>
    <row r="12405" spans="1:10" x14ac:dyDescent="0.25">
      <c r="A12405" s="12"/>
      <c r="B12405" s="12"/>
      <c r="C12405" s="2"/>
      <c r="D12405" s="12"/>
      <c r="E12405" s="12"/>
      <c r="F12405" s="12"/>
      <c r="G12405" s="12"/>
      <c r="H12405" s="12"/>
      <c r="I12405" s="12"/>
      <c r="J12405" s="12"/>
    </row>
    <row r="12406" spans="1:10" x14ac:dyDescent="0.25">
      <c r="A12406" s="12"/>
      <c r="B12406" s="12"/>
      <c r="C12406" s="2"/>
      <c r="D12406" s="12"/>
      <c r="E12406" s="12"/>
      <c r="F12406" s="12"/>
      <c r="G12406" s="12"/>
      <c r="H12406" s="12"/>
      <c r="I12406" s="12"/>
      <c r="J12406" s="12"/>
    </row>
    <row r="12407" spans="1:10" x14ac:dyDescent="0.25">
      <c r="A12407" s="12"/>
      <c r="B12407" s="12"/>
      <c r="C12407" s="2"/>
      <c r="D12407" s="12"/>
      <c r="E12407" s="12"/>
      <c r="F12407" s="12"/>
      <c r="G12407" s="12"/>
      <c r="H12407" s="12"/>
      <c r="I12407" s="12"/>
      <c r="J12407" s="12"/>
    </row>
    <row r="12408" spans="1:10" x14ac:dyDescent="0.25">
      <c r="A12408" s="12"/>
      <c r="B12408" s="12"/>
      <c r="C12408" s="2"/>
      <c r="D12408" s="12"/>
      <c r="E12408" s="12"/>
      <c r="F12408" s="12"/>
      <c r="G12408" s="12"/>
      <c r="H12408" s="12"/>
      <c r="I12408" s="12"/>
      <c r="J12408" s="12"/>
    </row>
    <row r="12409" spans="1:10" x14ac:dyDescent="0.25">
      <c r="A12409" s="12"/>
      <c r="B12409" s="12"/>
      <c r="C12409" s="2"/>
      <c r="D12409" s="12"/>
      <c r="E12409" s="12"/>
      <c r="F12409" s="12"/>
      <c r="G12409" s="12"/>
      <c r="H12409" s="12"/>
      <c r="I12409" s="12"/>
      <c r="J12409" s="12"/>
    </row>
    <row r="12410" spans="1:10" x14ac:dyDescent="0.25">
      <c r="A12410" s="12"/>
      <c r="B12410" s="12"/>
      <c r="C12410" s="2"/>
      <c r="D12410" s="12"/>
      <c r="E12410" s="12"/>
      <c r="F12410" s="12"/>
      <c r="G12410" s="12"/>
      <c r="H12410" s="12"/>
      <c r="I12410" s="12"/>
      <c r="J12410" s="12"/>
    </row>
    <row r="12411" spans="1:10" x14ac:dyDescent="0.25">
      <c r="A12411" s="12"/>
      <c r="B12411" s="12"/>
      <c r="C12411" s="2"/>
      <c r="D12411" s="12"/>
      <c r="E12411" s="12"/>
      <c r="F12411" s="12"/>
      <c r="G12411" s="12"/>
      <c r="H12411" s="12"/>
      <c r="I12411" s="12"/>
      <c r="J12411" s="12"/>
    </row>
    <row r="12412" spans="1:10" x14ac:dyDescent="0.25">
      <c r="A12412" s="12"/>
      <c r="B12412" s="12"/>
      <c r="C12412" s="2"/>
      <c r="D12412" s="12"/>
      <c r="E12412" s="12"/>
      <c r="F12412" s="12"/>
      <c r="G12412" s="12"/>
      <c r="H12412" s="12"/>
      <c r="I12412" s="12"/>
      <c r="J12412" s="12"/>
    </row>
    <row r="12413" spans="1:10" x14ac:dyDescent="0.25">
      <c r="A12413" s="12"/>
      <c r="B12413" s="12"/>
      <c r="C12413" s="2"/>
      <c r="D12413" s="12"/>
      <c r="E12413" s="12"/>
      <c r="F12413" s="12"/>
      <c r="G12413" s="12"/>
      <c r="H12413" s="12"/>
      <c r="I12413" s="12"/>
      <c r="J12413" s="12"/>
    </row>
    <row r="12414" spans="1:10" x14ac:dyDescent="0.25">
      <c r="A12414" s="12"/>
      <c r="B12414" s="12"/>
      <c r="C12414" s="2"/>
      <c r="D12414" s="12"/>
      <c r="E12414" s="12"/>
      <c r="F12414" s="12"/>
      <c r="G12414" s="12"/>
      <c r="H12414" s="12"/>
      <c r="I12414" s="12"/>
      <c r="J12414" s="12"/>
    </row>
    <row r="12415" spans="1:10" x14ac:dyDescent="0.25">
      <c r="A12415" s="12"/>
      <c r="B12415" s="12"/>
      <c r="C12415" s="2"/>
      <c r="D12415" s="12"/>
      <c r="E12415" s="12"/>
      <c r="F12415" s="12"/>
      <c r="G12415" s="12"/>
      <c r="H12415" s="12"/>
      <c r="I12415" s="12"/>
      <c r="J12415" s="12"/>
    </row>
    <row r="12416" spans="1:10" x14ac:dyDescent="0.25">
      <c r="A12416" s="12"/>
      <c r="B12416" s="12"/>
      <c r="C12416" s="2"/>
      <c r="D12416" s="12"/>
      <c r="E12416" s="12"/>
      <c r="F12416" s="12"/>
      <c r="G12416" s="12"/>
      <c r="H12416" s="12"/>
      <c r="I12416" s="12"/>
      <c r="J12416" s="12"/>
    </row>
    <row r="12417" spans="1:10" x14ac:dyDescent="0.25">
      <c r="A12417" s="12"/>
      <c r="B12417" s="12"/>
      <c r="C12417" s="2"/>
      <c r="D12417" s="12"/>
      <c r="E12417" s="12"/>
      <c r="F12417" s="12"/>
      <c r="G12417" s="12"/>
      <c r="H12417" s="12"/>
      <c r="I12417" s="12"/>
      <c r="J12417" s="12"/>
    </row>
    <row r="12418" spans="1:10" x14ac:dyDescent="0.25">
      <c r="A12418" s="12"/>
      <c r="B12418" s="12"/>
      <c r="C12418" s="2"/>
      <c r="D12418" s="12"/>
      <c r="E12418" s="12"/>
      <c r="F12418" s="12"/>
      <c r="G12418" s="12"/>
      <c r="H12418" s="12"/>
      <c r="I12418" s="12"/>
      <c r="J12418" s="12"/>
    </row>
    <row r="12419" spans="1:10" x14ac:dyDescent="0.25">
      <c r="A12419" s="12"/>
      <c r="B12419" s="12"/>
      <c r="C12419" s="2"/>
      <c r="D12419" s="12"/>
      <c r="E12419" s="12"/>
      <c r="F12419" s="12"/>
      <c r="G12419" s="12"/>
      <c r="H12419" s="12"/>
      <c r="I12419" s="12"/>
      <c r="J12419" s="12"/>
    </row>
    <row r="12420" spans="1:10" x14ac:dyDescent="0.25">
      <c r="A12420" s="12"/>
      <c r="B12420" s="12"/>
      <c r="C12420" s="2"/>
      <c r="D12420" s="12"/>
      <c r="E12420" s="12"/>
      <c r="F12420" s="12"/>
      <c r="G12420" s="12"/>
      <c r="H12420" s="12"/>
      <c r="I12420" s="12"/>
      <c r="J12420" s="12"/>
    </row>
    <row r="12421" spans="1:10" x14ac:dyDescent="0.25">
      <c r="A12421" s="12"/>
      <c r="B12421" s="12"/>
      <c r="C12421" s="2"/>
      <c r="D12421" s="12"/>
      <c r="E12421" s="12"/>
      <c r="F12421" s="12"/>
      <c r="G12421" s="12"/>
      <c r="H12421" s="12"/>
      <c r="I12421" s="12"/>
      <c r="J12421" s="12"/>
    </row>
    <row r="12422" spans="1:10" x14ac:dyDescent="0.25">
      <c r="A12422" s="12"/>
      <c r="B12422" s="12"/>
      <c r="C12422" s="2"/>
      <c r="D12422" s="12"/>
      <c r="E12422" s="12"/>
      <c r="F12422" s="12"/>
      <c r="G12422" s="12"/>
      <c r="H12422" s="12"/>
      <c r="I12422" s="12"/>
      <c r="J12422" s="12"/>
    </row>
    <row r="12423" spans="1:10" x14ac:dyDescent="0.25">
      <c r="A12423" s="12"/>
      <c r="B12423" s="12"/>
      <c r="C12423" s="2"/>
      <c r="D12423" s="12"/>
      <c r="E12423" s="12"/>
      <c r="F12423" s="12"/>
      <c r="G12423" s="12"/>
      <c r="H12423" s="12"/>
      <c r="I12423" s="12"/>
      <c r="J12423" s="12"/>
    </row>
    <row r="12424" spans="1:10" x14ac:dyDescent="0.25">
      <c r="A12424" s="12"/>
      <c r="B12424" s="12"/>
      <c r="C12424" s="2"/>
      <c r="D12424" s="12"/>
      <c r="E12424" s="12"/>
      <c r="F12424" s="12"/>
      <c r="G12424" s="12"/>
      <c r="H12424" s="12"/>
      <c r="I12424" s="12"/>
      <c r="J12424" s="12"/>
    </row>
    <row r="12425" spans="1:10" x14ac:dyDescent="0.25">
      <c r="A12425" s="12"/>
      <c r="B12425" s="12"/>
      <c r="C12425" s="2"/>
      <c r="D12425" s="12"/>
      <c r="E12425" s="12"/>
      <c r="F12425" s="12"/>
      <c r="G12425" s="12"/>
      <c r="H12425" s="12"/>
      <c r="I12425" s="12"/>
      <c r="J12425" s="12"/>
    </row>
    <row r="12426" spans="1:10" x14ac:dyDescent="0.25">
      <c r="A12426" s="12"/>
      <c r="B12426" s="12"/>
      <c r="C12426" s="2"/>
      <c r="D12426" s="12"/>
      <c r="E12426" s="12"/>
      <c r="F12426" s="12"/>
      <c r="G12426" s="12"/>
      <c r="H12426" s="12"/>
      <c r="I12426" s="12"/>
      <c r="J12426" s="12"/>
    </row>
    <row r="12427" spans="1:10" x14ac:dyDescent="0.25">
      <c r="A12427" s="12"/>
      <c r="B12427" s="12"/>
      <c r="C12427" s="2"/>
      <c r="D12427" s="12"/>
      <c r="E12427" s="12"/>
      <c r="F12427" s="12"/>
      <c r="G12427" s="12"/>
      <c r="H12427" s="12"/>
      <c r="I12427" s="12"/>
      <c r="J12427" s="12"/>
    </row>
    <row r="12428" spans="1:10" x14ac:dyDescent="0.25">
      <c r="A12428" s="12"/>
      <c r="B12428" s="12"/>
      <c r="C12428" s="2"/>
      <c r="D12428" s="12"/>
      <c r="E12428" s="12"/>
      <c r="F12428" s="12"/>
      <c r="G12428" s="12"/>
      <c r="H12428" s="12"/>
      <c r="I12428" s="12"/>
      <c r="J12428" s="12"/>
    </row>
    <row r="12429" spans="1:10" x14ac:dyDescent="0.25">
      <c r="A12429" s="12"/>
      <c r="B12429" s="12"/>
      <c r="C12429" s="2"/>
      <c r="D12429" s="12"/>
      <c r="E12429" s="12"/>
      <c r="F12429" s="12"/>
      <c r="G12429" s="12"/>
      <c r="H12429" s="12"/>
      <c r="I12429" s="12"/>
      <c r="J12429" s="12"/>
    </row>
    <row r="12430" spans="1:10" x14ac:dyDescent="0.25">
      <c r="A12430" s="12"/>
      <c r="B12430" s="12"/>
      <c r="C12430" s="2"/>
      <c r="D12430" s="12"/>
      <c r="E12430" s="12"/>
      <c r="F12430" s="12"/>
      <c r="G12430" s="12"/>
      <c r="H12430" s="12"/>
      <c r="I12430" s="12"/>
      <c r="J12430" s="12"/>
    </row>
    <row r="12431" spans="1:10" x14ac:dyDescent="0.25">
      <c r="A12431" s="12"/>
      <c r="B12431" s="12"/>
      <c r="C12431" s="2"/>
      <c r="D12431" s="12"/>
      <c r="E12431" s="12"/>
      <c r="F12431" s="12"/>
      <c r="G12431" s="12"/>
      <c r="H12431" s="12"/>
      <c r="I12431" s="12"/>
      <c r="J12431" s="12"/>
    </row>
    <row r="12432" spans="1:10" x14ac:dyDescent="0.25">
      <c r="A12432" s="12"/>
      <c r="B12432" s="12"/>
      <c r="C12432" s="2"/>
      <c r="D12432" s="12"/>
      <c r="E12432" s="12"/>
      <c r="F12432" s="12"/>
      <c r="G12432" s="12"/>
      <c r="H12432" s="12"/>
      <c r="I12432" s="12"/>
      <c r="J12432" s="12"/>
    </row>
    <row r="12433" spans="1:10" x14ac:dyDescent="0.25">
      <c r="A12433" s="12"/>
      <c r="B12433" s="12"/>
      <c r="C12433" s="2"/>
      <c r="D12433" s="12"/>
      <c r="E12433" s="12"/>
      <c r="F12433" s="12"/>
      <c r="G12433" s="12"/>
      <c r="H12433" s="12"/>
      <c r="I12433" s="12"/>
      <c r="J12433" s="12"/>
    </row>
    <row r="12434" spans="1:10" x14ac:dyDescent="0.25">
      <c r="A12434" s="12"/>
      <c r="B12434" s="12"/>
      <c r="C12434" s="2"/>
      <c r="D12434" s="12"/>
      <c r="E12434" s="12"/>
      <c r="F12434" s="12"/>
      <c r="G12434" s="12"/>
      <c r="H12434" s="12"/>
      <c r="I12434" s="12"/>
      <c r="J12434" s="12"/>
    </row>
    <row r="12435" spans="1:10" x14ac:dyDescent="0.25">
      <c r="A12435" s="12"/>
      <c r="B12435" s="12"/>
      <c r="C12435" s="2"/>
      <c r="D12435" s="12"/>
      <c r="E12435" s="12"/>
      <c r="F12435" s="12"/>
      <c r="G12435" s="12"/>
      <c r="H12435" s="12"/>
      <c r="I12435" s="12"/>
      <c r="J12435" s="12"/>
    </row>
    <row r="12436" spans="1:10" x14ac:dyDescent="0.25">
      <c r="A12436" s="12"/>
      <c r="B12436" s="12"/>
      <c r="C12436" s="2"/>
      <c r="D12436" s="12"/>
      <c r="E12436" s="12"/>
      <c r="F12436" s="12"/>
      <c r="G12436" s="12"/>
      <c r="H12436" s="12"/>
      <c r="I12436" s="12"/>
      <c r="J12436" s="12"/>
    </row>
    <row r="12437" spans="1:10" x14ac:dyDescent="0.25">
      <c r="A12437" s="12"/>
      <c r="B12437" s="12"/>
      <c r="C12437" s="2"/>
      <c r="D12437" s="12"/>
      <c r="E12437" s="12"/>
      <c r="F12437" s="12"/>
      <c r="G12437" s="12"/>
      <c r="H12437" s="12"/>
      <c r="I12437" s="12"/>
      <c r="J12437" s="12"/>
    </row>
    <row r="12438" spans="1:10" x14ac:dyDescent="0.25">
      <c r="A12438" s="12"/>
      <c r="B12438" s="12"/>
      <c r="C12438" s="2"/>
      <c r="D12438" s="12"/>
      <c r="E12438" s="12"/>
      <c r="F12438" s="12"/>
      <c r="G12438" s="12"/>
      <c r="H12438" s="12"/>
      <c r="I12438" s="12"/>
      <c r="J12438" s="12"/>
    </row>
    <row r="12439" spans="1:10" x14ac:dyDescent="0.25">
      <c r="A12439" s="12"/>
      <c r="B12439" s="12"/>
      <c r="C12439" s="2"/>
      <c r="D12439" s="12"/>
      <c r="E12439" s="12"/>
      <c r="F12439" s="12"/>
      <c r="G12439" s="12"/>
      <c r="H12439" s="12"/>
      <c r="I12439" s="12"/>
      <c r="J12439" s="12"/>
    </row>
    <row r="12440" spans="1:10" x14ac:dyDescent="0.25">
      <c r="A12440" s="12"/>
      <c r="B12440" s="12"/>
      <c r="C12440" s="2"/>
      <c r="D12440" s="12"/>
      <c r="E12440" s="12"/>
      <c r="F12440" s="12"/>
      <c r="G12440" s="12"/>
      <c r="H12440" s="12"/>
      <c r="I12440" s="12"/>
      <c r="J12440" s="12"/>
    </row>
    <row r="12441" spans="1:10" x14ac:dyDescent="0.25">
      <c r="A12441" s="12"/>
      <c r="B12441" s="12"/>
      <c r="C12441" s="2"/>
      <c r="D12441" s="12"/>
      <c r="E12441" s="12"/>
      <c r="F12441" s="12"/>
      <c r="G12441" s="12"/>
      <c r="H12441" s="12"/>
      <c r="I12441" s="12"/>
      <c r="J12441" s="12"/>
    </row>
    <row r="12442" spans="1:10" x14ac:dyDescent="0.25">
      <c r="A12442" s="12"/>
      <c r="B12442" s="12"/>
      <c r="C12442" s="2"/>
      <c r="D12442" s="12"/>
      <c r="E12442" s="12"/>
      <c r="F12442" s="12"/>
      <c r="G12442" s="12"/>
      <c r="H12442" s="12"/>
      <c r="I12442" s="12"/>
      <c r="J12442" s="12"/>
    </row>
    <row r="12443" spans="1:10" x14ac:dyDescent="0.25">
      <c r="A12443" s="12"/>
      <c r="B12443" s="12"/>
      <c r="C12443" s="2"/>
      <c r="D12443" s="12"/>
      <c r="E12443" s="12"/>
      <c r="F12443" s="12"/>
      <c r="G12443" s="12"/>
      <c r="H12443" s="12"/>
      <c r="I12443" s="12"/>
      <c r="J12443" s="12"/>
    </row>
    <row r="12444" spans="1:10" x14ac:dyDescent="0.25">
      <c r="A12444" s="12"/>
      <c r="B12444" s="12"/>
      <c r="C12444" s="2"/>
      <c r="D12444" s="12"/>
      <c r="E12444" s="12"/>
      <c r="F12444" s="12"/>
      <c r="G12444" s="12"/>
      <c r="H12444" s="12"/>
      <c r="I12444" s="12"/>
      <c r="J12444" s="12"/>
    </row>
    <row r="12445" spans="1:10" x14ac:dyDescent="0.25">
      <c r="A12445" s="12"/>
      <c r="B12445" s="12"/>
      <c r="C12445" s="2"/>
      <c r="D12445" s="12"/>
      <c r="E12445" s="12"/>
      <c r="F12445" s="12"/>
      <c r="G12445" s="12"/>
      <c r="H12445" s="12"/>
      <c r="I12445" s="12"/>
      <c r="J12445" s="12"/>
    </row>
    <row r="12446" spans="1:10" x14ac:dyDescent="0.25">
      <c r="A12446" s="12"/>
      <c r="B12446" s="12"/>
      <c r="C12446" s="2"/>
      <c r="D12446" s="12"/>
      <c r="E12446" s="12"/>
      <c r="F12446" s="12"/>
      <c r="G12446" s="12"/>
      <c r="H12446" s="12"/>
      <c r="I12446" s="12"/>
      <c r="J12446" s="12"/>
    </row>
    <row r="12447" spans="1:10" x14ac:dyDescent="0.25">
      <c r="A12447" s="12"/>
      <c r="B12447" s="12"/>
      <c r="C12447" s="2"/>
      <c r="D12447" s="12"/>
      <c r="E12447" s="12"/>
      <c r="F12447" s="12"/>
      <c r="G12447" s="12"/>
      <c r="H12447" s="12"/>
      <c r="I12447" s="12"/>
      <c r="J12447" s="12"/>
    </row>
    <row r="12448" spans="1:10" x14ac:dyDescent="0.25">
      <c r="A12448" s="12"/>
      <c r="B12448" s="12"/>
      <c r="C12448" s="2"/>
      <c r="D12448" s="12"/>
      <c r="E12448" s="12"/>
      <c r="F12448" s="12"/>
      <c r="G12448" s="12"/>
      <c r="H12448" s="12"/>
      <c r="I12448" s="12"/>
      <c r="J12448" s="12"/>
    </row>
    <row r="12449" spans="1:10" x14ac:dyDescent="0.25">
      <c r="A12449" s="12"/>
      <c r="B12449" s="12"/>
      <c r="C12449" s="2"/>
      <c r="D12449" s="12"/>
      <c r="E12449" s="12"/>
      <c r="F12449" s="12"/>
      <c r="G12449" s="12"/>
      <c r="H12449" s="12"/>
      <c r="I12449" s="12"/>
      <c r="J12449" s="12"/>
    </row>
    <row r="12450" spans="1:10" x14ac:dyDescent="0.25">
      <c r="A12450" s="12"/>
      <c r="B12450" s="12"/>
      <c r="C12450" s="2"/>
      <c r="D12450" s="12"/>
      <c r="E12450" s="12"/>
      <c r="F12450" s="12"/>
      <c r="G12450" s="12"/>
      <c r="H12450" s="12"/>
      <c r="I12450" s="12"/>
      <c r="J12450" s="12"/>
    </row>
    <row r="12451" spans="1:10" x14ac:dyDescent="0.25">
      <c r="A12451" s="12"/>
      <c r="B12451" s="12"/>
      <c r="C12451" s="2"/>
      <c r="D12451" s="12"/>
      <c r="E12451" s="12"/>
      <c r="F12451" s="12"/>
      <c r="G12451" s="12"/>
      <c r="H12451" s="12"/>
      <c r="I12451" s="12"/>
      <c r="J12451" s="12"/>
    </row>
    <row r="12452" spans="1:10" x14ac:dyDescent="0.25">
      <c r="A12452" s="12"/>
      <c r="B12452" s="12"/>
      <c r="C12452" s="2"/>
      <c r="D12452" s="12"/>
      <c r="E12452" s="12"/>
      <c r="F12452" s="12"/>
      <c r="G12452" s="12"/>
      <c r="H12452" s="12"/>
      <c r="I12452" s="12"/>
      <c r="J12452" s="12"/>
    </row>
    <row r="12453" spans="1:10" x14ac:dyDescent="0.25">
      <c r="A12453" s="12"/>
      <c r="B12453" s="12"/>
      <c r="C12453" s="2"/>
      <c r="D12453" s="12"/>
      <c r="E12453" s="12"/>
      <c r="F12453" s="12"/>
      <c r="G12453" s="12"/>
      <c r="H12453" s="12"/>
      <c r="I12453" s="12"/>
      <c r="J12453" s="12"/>
    </row>
    <row r="12454" spans="1:10" x14ac:dyDescent="0.25">
      <c r="A12454" s="12"/>
      <c r="B12454" s="12"/>
      <c r="C12454" s="2"/>
      <c r="D12454" s="12"/>
      <c r="E12454" s="12"/>
      <c r="F12454" s="12"/>
      <c r="G12454" s="12"/>
      <c r="H12454" s="12"/>
      <c r="I12454" s="12"/>
      <c r="J12454" s="12"/>
    </row>
    <row r="12455" spans="1:10" x14ac:dyDescent="0.25">
      <c r="A12455" s="12"/>
      <c r="B12455" s="12"/>
      <c r="C12455" s="2"/>
      <c r="D12455" s="12"/>
      <c r="E12455" s="12"/>
      <c r="F12455" s="12"/>
      <c r="G12455" s="12"/>
      <c r="H12455" s="12"/>
      <c r="I12455" s="12"/>
      <c r="J12455" s="12"/>
    </row>
    <row r="12456" spans="1:10" x14ac:dyDescent="0.25">
      <c r="A12456" s="12"/>
      <c r="B12456" s="12"/>
      <c r="C12456" s="2"/>
      <c r="D12456" s="12"/>
      <c r="E12456" s="12"/>
      <c r="F12456" s="12"/>
      <c r="G12456" s="12"/>
      <c r="H12456" s="12"/>
      <c r="I12456" s="12"/>
      <c r="J12456" s="12"/>
    </row>
    <row r="12457" spans="1:10" x14ac:dyDescent="0.25">
      <c r="A12457" s="12"/>
      <c r="B12457" s="12"/>
      <c r="C12457" s="2"/>
      <c r="D12457" s="12"/>
      <c r="E12457" s="12"/>
      <c r="F12457" s="12"/>
      <c r="G12457" s="12"/>
      <c r="H12457" s="12"/>
      <c r="I12457" s="12"/>
      <c r="J12457" s="12"/>
    </row>
    <row r="12458" spans="1:10" x14ac:dyDescent="0.25">
      <c r="A12458" s="12"/>
      <c r="B12458" s="12"/>
      <c r="C12458" s="2"/>
      <c r="D12458" s="12"/>
      <c r="E12458" s="12"/>
      <c r="F12458" s="12"/>
      <c r="G12458" s="12"/>
      <c r="H12458" s="12"/>
      <c r="I12458" s="12"/>
      <c r="J12458" s="12"/>
    </row>
    <row r="12459" spans="1:10" x14ac:dyDescent="0.25">
      <c r="A12459" s="12"/>
      <c r="B12459" s="12"/>
      <c r="C12459" s="2"/>
      <c r="D12459" s="12"/>
      <c r="E12459" s="12"/>
      <c r="F12459" s="12"/>
      <c r="G12459" s="12"/>
      <c r="H12459" s="12"/>
      <c r="I12459" s="12"/>
      <c r="J12459" s="12"/>
    </row>
    <row r="12460" spans="1:10" x14ac:dyDescent="0.25">
      <c r="A12460" s="12"/>
      <c r="B12460" s="12"/>
      <c r="C12460" s="2"/>
      <c r="D12460" s="12"/>
      <c r="E12460" s="12"/>
      <c r="F12460" s="12"/>
      <c r="G12460" s="12"/>
      <c r="H12460" s="12"/>
      <c r="I12460" s="12"/>
      <c r="J12460" s="12"/>
    </row>
    <row r="12461" spans="1:10" x14ac:dyDescent="0.25">
      <c r="A12461" s="12"/>
      <c r="B12461" s="12"/>
      <c r="C12461" s="2"/>
      <c r="D12461" s="12"/>
      <c r="E12461" s="12"/>
      <c r="F12461" s="12"/>
      <c r="G12461" s="12"/>
      <c r="H12461" s="12"/>
      <c r="I12461" s="12"/>
      <c r="J12461" s="12"/>
    </row>
    <row r="12462" spans="1:10" x14ac:dyDescent="0.25">
      <c r="A12462" s="12"/>
      <c r="B12462" s="12"/>
      <c r="C12462" s="2"/>
      <c r="D12462" s="12"/>
      <c r="E12462" s="12"/>
      <c r="F12462" s="12"/>
      <c r="G12462" s="12"/>
      <c r="H12462" s="12"/>
      <c r="I12462" s="12"/>
      <c r="J12462" s="12"/>
    </row>
    <row r="12463" spans="1:10" x14ac:dyDescent="0.25">
      <c r="A12463" s="12"/>
      <c r="B12463" s="12"/>
      <c r="C12463" s="2"/>
      <c r="D12463" s="12"/>
      <c r="E12463" s="12"/>
      <c r="F12463" s="12"/>
      <c r="G12463" s="12"/>
      <c r="H12463" s="12"/>
      <c r="I12463" s="12"/>
      <c r="J12463" s="12"/>
    </row>
    <row r="12464" spans="1:10" x14ac:dyDescent="0.25">
      <c r="A12464" s="12"/>
      <c r="B12464" s="12"/>
      <c r="C12464" s="2"/>
      <c r="D12464" s="12"/>
      <c r="E12464" s="12"/>
      <c r="F12464" s="12"/>
      <c r="G12464" s="12"/>
      <c r="H12464" s="12"/>
      <c r="I12464" s="12"/>
      <c r="J12464" s="12"/>
    </row>
    <row r="12465" spans="1:10" x14ac:dyDescent="0.25">
      <c r="A12465" s="12"/>
      <c r="B12465" s="12"/>
      <c r="C12465" s="2"/>
      <c r="D12465" s="12"/>
      <c r="E12465" s="12"/>
      <c r="F12465" s="12"/>
      <c r="G12465" s="12"/>
      <c r="H12465" s="12"/>
      <c r="I12465" s="12"/>
      <c r="J12465" s="12"/>
    </row>
    <row r="12466" spans="1:10" x14ac:dyDescent="0.25">
      <c r="A12466" s="12"/>
      <c r="B12466" s="12"/>
      <c r="C12466" s="2"/>
      <c r="D12466" s="12"/>
      <c r="E12466" s="12"/>
      <c r="F12466" s="12"/>
      <c r="G12466" s="12"/>
      <c r="H12466" s="12"/>
      <c r="I12466" s="12"/>
      <c r="J12466" s="12"/>
    </row>
    <row r="12467" spans="1:10" x14ac:dyDescent="0.25">
      <c r="A12467" s="12"/>
      <c r="B12467" s="12"/>
      <c r="C12467" s="2"/>
      <c r="D12467" s="12"/>
      <c r="E12467" s="12"/>
      <c r="F12467" s="12"/>
      <c r="G12467" s="12"/>
      <c r="H12467" s="12"/>
      <c r="I12467" s="12"/>
      <c r="J12467" s="12"/>
    </row>
    <row r="12468" spans="1:10" x14ac:dyDescent="0.25">
      <c r="A12468" s="12"/>
      <c r="B12468" s="12"/>
      <c r="C12468" s="2"/>
      <c r="D12468" s="12"/>
      <c r="E12468" s="12"/>
      <c r="F12468" s="12"/>
      <c r="G12468" s="12"/>
      <c r="H12468" s="12"/>
      <c r="I12468" s="12"/>
      <c r="J12468" s="12"/>
    </row>
    <row r="12469" spans="1:10" x14ac:dyDescent="0.25">
      <c r="A12469" s="12"/>
      <c r="B12469" s="12"/>
      <c r="C12469" s="2"/>
      <c r="D12469" s="12"/>
      <c r="E12469" s="12"/>
      <c r="F12469" s="12"/>
      <c r="G12469" s="12"/>
      <c r="H12469" s="12"/>
      <c r="I12469" s="12"/>
      <c r="J12469" s="12"/>
    </row>
    <row r="12470" spans="1:10" x14ac:dyDescent="0.25">
      <c r="A12470" s="12"/>
      <c r="B12470" s="12"/>
      <c r="C12470" s="2"/>
      <c r="D12470" s="12"/>
      <c r="E12470" s="12"/>
      <c r="F12470" s="12"/>
      <c r="G12470" s="12"/>
      <c r="H12470" s="12"/>
      <c r="I12470" s="12"/>
      <c r="J12470" s="12"/>
    </row>
    <row r="12471" spans="1:10" x14ac:dyDescent="0.25">
      <c r="A12471" s="12"/>
      <c r="B12471" s="12"/>
      <c r="C12471" s="2"/>
      <c r="D12471" s="12"/>
      <c r="E12471" s="12"/>
      <c r="F12471" s="12"/>
      <c r="G12471" s="12"/>
      <c r="H12471" s="12"/>
      <c r="I12471" s="12"/>
      <c r="J12471" s="12"/>
    </row>
    <row r="12472" spans="1:10" x14ac:dyDescent="0.25">
      <c r="A12472" s="12"/>
      <c r="B12472" s="12"/>
      <c r="C12472" s="2"/>
      <c r="D12472" s="12"/>
      <c r="E12472" s="12"/>
      <c r="F12472" s="12"/>
      <c r="G12472" s="12"/>
      <c r="H12472" s="12"/>
      <c r="I12472" s="12"/>
      <c r="J12472" s="12"/>
    </row>
    <row r="12473" spans="1:10" x14ac:dyDescent="0.25">
      <c r="A12473" s="12"/>
      <c r="B12473" s="12"/>
      <c r="C12473" s="2"/>
      <c r="D12473" s="12"/>
      <c r="E12473" s="12"/>
      <c r="F12473" s="12"/>
      <c r="G12473" s="12"/>
      <c r="H12473" s="12"/>
      <c r="I12473" s="12"/>
      <c r="J12473" s="12"/>
    </row>
    <row r="12474" spans="1:10" x14ac:dyDescent="0.25">
      <c r="A12474" s="12"/>
      <c r="B12474" s="12"/>
      <c r="C12474" s="2"/>
      <c r="D12474" s="12"/>
      <c r="E12474" s="12"/>
      <c r="F12474" s="12"/>
      <c r="G12474" s="12"/>
      <c r="H12474" s="12"/>
      <c r="I12474" s="12"/>
      <c r="J12474" s="12"/>
    </row>
    <row r="12475" spans="1:10" x14ac:dyDescent="0.25">
      <c r="A12475" s="12"/>
      <c r="B12475" s="12"/>
      <c r="C12475" s="2"/>
      <c r="D12475" s="12"/>
      <c r="E12475" s="12"/>
      <c r="F12475" s="12"/>
      <c r="G12475" s="12"/>
      <c r="H12475" s="12"/>
      <c r="I12475" s="12"/>
      <c r="J12475" s="12"/>
    </row>
    <row r="12476" spans="1:10" x14ac:dyDescent="0.25">
      <c r="A12476" s="12"/>
      <c r="B12476" s="12"/>
      <c r="C12476" s="2"/>
      <c r="D12476" s="12"/>
      <c r="E12476" s="12"/>
      <c r="F12476" s="12"/>
      <c r="G12476" s="12"/>
      <c r="H12476" s="12"/>
      <c r="I12476" s="12"/>
      <c r="J12476" s="12"/>
    </row>
    <row r="12477" spans="1:10" x14ac:dyDescent="0.25">
      <c r="A12477" s="12"/>
      <c r="B12477" s="12"/>
      <c r="C12477" s="2"/>
      <c r="D12477" s="12"/>
      <c r="E12477" s="12"/>
      <c r="F12477" s="12"/>
      <c r="G12477" s="12"/>
      <c r="H12477" s="12"/>
      <c r="I12477" s="12"/>
      <c r="J12477" s="12"/>
    </row>
    <row r="12478" spans="1:10" x14ac:dyDescent="0.25">
      <c r="A12478" s="12"/>
      <c r="B12478" s="12"/>
      <c r="C12478" s="2"/>
      <c r="D12478" s="12"/>
      <c r="E12478" s="12"/>
      <c r="F12478" s="12"/>
      <c r="G12478" s="12"/>
      <c r="H12478" s="12"/>
      <c r="I12478" s="12"/>
      <c r="J12478" s="12"/>
    </row>
    <row r="12479" spans="1:10" x14ac:dyDescent="0.25">
      <c r="A12479" s="12"/>
      <c r="B12479" s="12"/>
      <c r="C12479" s="2"/>
      <c r="D12479" s="12"/>
      <c r="E12479" s="12"/>
      <c r="F12479" s="12"/>
      <c r="G12479" s="12"/>
      <c r="H12479" s="12"/>
      <c r="I12479" s="12"/>
      <c r="J12479" s="12"/>
    </row>
    <row r="12480" spans="1:10" x14ac:dyDescent="0.25">
      <c r="A12480" s="12"/>
      <c r="B12480" s="12"/>
      <c r="C12480" s="2"/>
      <c r="D12480" s="12"/>
      <c r="E12480" s="12"/>
      <c r="F12480" s="12"/>
      <c r="G12480" s="12"/>
      <c r="H12480" s="12"/>
      <c r="I12480" s="12"/>
      <c r="J12480" s="12"/>
    </row>
    <row r="12481" spans="1:10" x14ac:dyDescent="0.25">
      <c r="A12481" s="12"/>
      <c r="B12481" s="12"/>
      <c r="C12481" s="2"/>
      <c r="D12481" s="12"/>
      <c r="E12481" s="12"/>
      <c r="F12481" s="12"/>
      <c r="G12481" s="12"/>
      <c r="H12481" s="12"/>
      <c r="I12481" s="12"/>
      <c r="J12481" s="12"/>
    </row>
    <row r="12482" spans="1:10" x14ac:dyDescent="0.25">
      <c r="A12482" s="12"/>
      <c r="B12482" s="12"/>
      <c r="C12482" s="2"/>
      <c r="D12482" s="12"/>
      <c r="E12482" s="12"/>
      <c r="F12482" s="12"/>
      <c r="G12482" s="12"/>
      <c r="H12482" s="12"/>
      <c r="I12482" s="12"/>
      <c r="J12482" s="12"/>
    </row>
    <row r="12483" spans="1:10" x14ac:dyDescent="0.25">
      <c r="A12483" s="12"/>
      <c r="B12483" s="12"/>
      <c r="C12483" s="2"/>
      <c r="D12483" s="12"/>
      <c r="E12483" s="12"/>
      <c r="F12483" s="12"/>
      <c r="G12483" s="12"/>
      <c r="H12483" s="12"/>
      <c r="I12483" s="12"/>
      <c r="J12483" s="12"/>
    </row>
    <row r="12484" spans="1:10" x14ac:dyDescent="0.25">
      <c r="A12484" s="12"/>
      <c r="B12484" s="12"/>
      <c r="C12484" s="2"/>
      <c r="D12484" s="12"/>
      <c r="E12484" s="12"/>
      <c r="F12484" s="12"/>
      <c r="G12484" s="12"/>
      <c r="H12484" s="12"/>
      <c r="I12484" s="12"/>
      <c r="J12484" s="12"/>
    </row>
    <row r="12485" spans="1:10" x14ac:dyDescent="0.25">
      <c r="A12485" s="12"/>
      <c r="B12485" s="12"/>
      <c r="C12485" s="2"/>
      <c r="D12485" s="12"/>
      <c r="E12485" s="12"/>
      <c r="F12485" s="12"/>
      <c r="G12485" s="12"/>
      <c r="H12485" s="12"/>
      <c r="I12485" s="12"/>
      <c r="J12485" s="12"/>
    </row>
    <row r="12486" spans="1:10" x14ac:dyDescent="0.25">
      <c r="A12486" s="12"/>
      <c r="B12486" s="12"/>
      <c r="C12486" s="2"/>
      <c r="D12486" s="12"/>
      <c r="E12486" s="12"/>
      <c r="F12486" s="12"/>
      <c r="G12486" s="12"/>
      <c r="H12486" s="12"/>
      <c r="I12486" s="12"/>
      <c r="J12486" s="12"/>
    </row>
    <row r="12487" spans="1:10" x14ac:dyDescent="0.25">
      <c r="A12487" s="12"/>
      <c r="B12487" s="12"/>
      <c r="C12487" s="2"/>
      <c r="D12487" s="12"/>
      <c r="E12487" s="12"/>
      <c r="F12487" s="12"/>
      <c r="G12487" s="12"/>
      <c r="H12487" s="12"/>
      <c r="I12487" s="12"/>
      <c r="J12487" s="12"/>
    </row>
    <row r="12488" spans="1:10" x14ac:dyDescent="0.25">
      <c r="A12488" s="12"/>
      <c r="B12488" s="12"/>
      <c r="C12488" s="2"/>
      <c r="D12488" s="12"/>
      <c r="E12488" s="12"/>
      <c r="F12488" s="12"/>
      <c r="G12488" s="12"/>
      <c r="H12488" s="12"/>
      <c r="I12488" s="12"/>
      <c r="J12488" s="12"/>
    </row>
    <row r="12489" spans="1:10" x14ac:dyDescent="0.25">
      <c r="A12489" s="12"/>
      <c r="B12489" s="12"/>
      <c r="C12489" s="2"/>
      <c r="D12489" s="12"/>
      <c r="E12489" s="12"/>
      <c r="F12489" s="12"/>
      <c r="G12489" s="12"/>
      <c r="H12489" s="12"/>
      <c r="I12489" s="12"/>
      <c r="J12489" s="12"/>
    </row>
    <row r="12490" spans="1:10" x14ac:dyDescent="0.25">
      <c r="A12490" s="12"/>
      <c r="B12490" s="12"/>
      <c r="C12490" s="2"/>
      <c r="D12490" s="12"/>
      <c r="E12490" s="12"/>
      <c r="F12490" s="12"/>
      <c r="G12490" s="12"/>
      <c r="H12490" s="12"/>
      <c r="I12490" s="12"/>
      <c r="J12490" s="12"/>
    </row>
    <row r="12491" spans="1:10" x14ac:dyDescent="0.25">
      <c r="A12491" s="12"/>
      <c r="B12491" s="12"/>
      <c r="C12491" s="2"/>
      <c r="D12491" s="12"/>
      <c r="E12491" s="12"/>
      <c r="F12491" s="12"/>
      <c r="G12491" s="12"/>
      <c r="H12491" s="12"/>
      <c r="I12491" s="12"/>
      <c r="J12491" s="12"/>
    </row>
    <row r="12492" spans="1:10" x14ac:dyDescent="0.25">
      <c r="A12492" s="12"/>
      <c r="B12492" s="12"/>
      <c r="C12492" s="2"/>
      <c r="D12492" s="12"/>
      <c r="E12492" s="12"/>
      <c r="F12492" s="12"/>
      <c r="G12492" s="12"/>
      <c r="H12492" s="12"/>
      <c r="I12492" s="12"/>
      <c r="J12492" s="12"/>
    </row>
    <row r="12493" spans="1:10" x14ac:dyDescent="0.25">
      <c r="A12493" s="12"/>
      <c r="B12493" s="12"/>
      <c r="C12493" s="2"/>
      <c r="D12493" s="12"/>
      <c r="E12493" s="12"/>
      <c r="F12493" s="12"/>
      <c r="G12493" s="12"/>
      <c r="H12493" s="12"/>
      <c r="I12493" s="12"/>
      <c r="J12493" s="12"/>
    </row>
    <row r="12494" spans="1:10" x14ac:dyDescent="0.25">
      <c r="A12494" s="12"/>
      <c r="B12494" s="12"/>
      <c r="C12494" s="2"/>
      <c r="D12494" s="12"/>
      <c r="E12494" s="12"/>
      <c r="F12494" s="12"/>
      <c r="G12494" s="12"/>
      <c r="H12494" s="12"/>
      <c r="I12494" s="12"/>
      <c r="J12494" s="12"/>
    </row>
    <row r="12495" spans="1:10" x14ac:dyDescent="0.25">
      <c r="A12495" s="12"/>
      <c r="B12495" s="12"/>
      <c r="C12495" s="2"/>
      <c r="D12495" s="12"/>
      <c r="E12495" s="12"/>
      <c r="F12495" s="12"/>
      <c r="G12495" s="12"/>
      <c r="H12495" s="12"/>
      <c r="I12495" s="12"/>
      <c r="J12495" s="12"/>
    </row>
    <row r="12496" spans="1:10" x14ac:dyDescent="0.25">
      <c r="A12496" s="12"/>
      <c r="B12496" s="12"/>
      <c r="C12496" s="2"/>
      <c r="D12496" s="12"/>
      <c r="E12496" s="12"/>
      <c r="F12496" s="12"/>
      <c r="G12496" s="12"/>
      <c r="H12496" s="12"/>
      <c r="I12496" s="12"/>
      <c r="J12496" s="12"/>
    </row>
    <row r="12497" spans="1:10" x14ac:dyDescent="0.25">
      <c r="A12497" s="12"/>
      <c r="B12497" s="12"/>
      <c r="C12497" s="2"/>
      <c r="D12497" s="12"/>
      <c r="E12497" s="12"/>
      <c r="F12497" s="12"/>
      <c r="G12497" s="12"/>
      <c r="H12497" s="12"/>
      <c r="I12497" s="12"/>
      <c r="J12497" s="12"/>
    </row>
    <row r="12498" spans="1:10" x14ac:dyDescent="0.25">
      <c r="A12498" s="12"/>
      <c r="B12498" s="12"/>
      <c r="C12498" s="2"/>
      <c r="D12498" s="12"/>
      <c r="E12498" s="12"/>
      <c r="F12498" s="12"/>
      <c r="G12498" s="12"/>
      <c r="H12498" s="12"/>
      <c r="I12498" s="12"/>
      <c r="J12498" s="12"/>
    </row>
    <row r="12499" spans="1:10" x14ac:dyDescent="0.25">
      <c r="A12499" s="12"/>
      <c r="B12499" s="12"/>
      <c r="C12499" s="2"/>
      <c r="D12499" s="12"/>
      <c r="E12499" s="12"/>
      <c r="F12499" s="12"/>
      <c r="G12499" s="12"/>
      <c r="H12499" s="12"/>
      <c r="I12499" s="12"/>
      <c r="J12499" s="12"/>
    </row>
    <row r="12500" spans="1:10" x14ac:dyDescent="0.25">
      <c r="A12500" s="12"/>
      <c r="B12500" s="12"/>
      <c r="C12500" s="2"/>
      <c r="D12500" s="12"/>
      <c r="E12500" s="12"/>
      <c r="F12500" s="12"/>
      <c r="G12500" s="12"/>
      <c r="H12500" s="12"/>
      <c r="I12500" s="12"/>
      <c r="J12500" s="12"/>
    </row>
    <row r="12501" spans="1:10" x14ac:dyDescent="0.25">
      <c r="A12501" s="12"/>
      <c r="B12501" s="12"/>
      <c r="C12501" s="2"/>
      <c r="D12501" s="12"/>
      <c r="E12501" s="12"/>
      <c r="F12501" s="12"/>
      <c r="G12501" s="12"/>
      <c r="H12501" s="12"/>
      <c r="I12501" s="12"/>
      <c r="J12501" s="12"/>
    </row>
    <row r="12502" spans="1:10" x14ac:dyDescent="0.25">
      <c r="A12502" s="12"/>
      <c r="B12502" s="12"/>
      <c r="C12502" s="2"/>
      <c r="D12502" s="12"/>
      <c r="E12502" s="12"/>
      <c r="F12502" s="12"/>
      <c r="G12502" s="12"/>
      <c r="H12502" s="12"/>
      <c r="I12502" s="12"/>
      <c r="J12502" s="12"/>
    </row>
    <row r="12503" spans="1:10" x14ac:dyDescent="0.25">
      <c r="A12503" s="12"/>
      <c r="B12503" s="12"/>
      <c r="C12503" s="2"/>
      <c r="D12503" s="12"/>
      <c r="E12503" s="12"/>
      <c r="F12503" s="12"/>
      <c r="G12503" s="12"/>
      <c r="H12503" s="12"/>
      <c r="I12503" s="12"/>
      <c r="J12503" s="12"/>
    </row>
    <row r="12504" spans="1:10" x14ac:dyDescent="0.25">
      <c r="A12504" s="12"/>
      <c r="B12504" s="12"/>
      <c r="C12504" s="2"/>
      <c r="D12504" s="12"/>
      <c r="E12504" s="12"/>
      <c r="F12504" s="12"/>
      <c r="G12504" s="12"/>
      <c r="H12504" s="12"/>
      <c r="I12504" s="12"/>
      <c r="J12504" s="12"/>
    </row>
    <row r="12505" spans="1:10" x14ac:dyDescent="0.25">
      <c r="A12505" s="12"/>
      <c r="B12505" s="12"/>
      <c r="C12505" s="2"/>
      <c r="D12505" s="12"/>
      <c r="E12505" s="12"/>
      <c r="F12505" s="12"/>
      <c r="G12505" s="12"/>
      <c r="H12505" s="12"/>
      <c r="I12505" s="12"/>
      <c r="J12505" s="12"/>
    </row>
    <row r="12506" spans="1:10" x14ac:dyDescent="0.25">
      <c r="A12506" s="12"/>
      <c r="B12506" s="12"/>
      <c r="C12506" s="2"/>
      <c r="D12506" s="12"/>
      <c r="E12506" s="12"/>
      <c r="F12506" s="12"/>
      <c r="G12506" s="12"/>
      <c r="H12506" s="12"/>
      <c r="I12506" s="12"/>
      <c r="J12506" s="12"/>
    </row>
    <row r="12507" spans="1:10" x14ac:dyDescent="0.25">
      <c r="A12507" s="12"/>
      <c r="B12507" s="12"/>
      <c r="C12507" s="2"/>
      <c r="D12507" s="12"/>
      <c r="E12507" s="12"/>
      <c r="F12507" s="12"/>
      <c r="G12507" s="12"/>
      <c r="H12507" s="12"/>
      <c r="I12507" s="12"/>
      <c r="J12507" s="12"/>
    </row>
    <row r="12508" spans="1:10" x14ac:dyDescent="0.25">
      <c r="A12508" s="12"/>
      <c r="B12508" s="12"/>
      <c r="C12508" s="2"/>
      <c r="D12508" s="12"/>
      <c r="E12508" s="12"/>
      <c r="F12508" s="12"/>
      <c r="G12508" s="12"/>
      <c r="H12508" s="12"/>
      <c r="I12508" s="12"/>
      <c r="J12508" s="12"/>
    </row>
    <row r="12509" spans="1:10" x14ac:dyDescent="0.25">
      <c r="A12509" s="12"/>
      <c r="B12509" s="12"/>
      <c r="C12509" s="2"/>
      <c r="D12509" s="12"/>
      <c r="E12509" s="12"/>
      <c r="F12509" s="12"/>
      <c r="G12509" s="12"/>
      <c r="H12509" s="12"/>
      <c r="I12509" s="12"/>
      <c r="J12509" s="12"/>
    </row>
    <row r="12510" spans="1:10" x14ac:dyDescent="0.25">
      <c r="A12510" s="12"/>
      <c r="B12510" s="12"/>
      <c r="C12510" s="2"/>
      <c r="D12510" s="12"/>
      <c r="E12510" s="12"/>
      <c r="F12510" s="12"/>
      <c r="G12510" s="12"/>
      <c r="H12510" s="12"/>
      <c r="I12510" s="12"/>
      <c r="J12510" s="12"/>
    </row>
    <row r="12511" spans="1:10" x14ac:dyDescent="0.25">
      <c r="A12511" s="12"/>
      <c r="B12511" s="12"/>
      <c r="C12511" s="2"/>
      <c r="D12511" s="12"/>
      <c r="E12511" s="12"/>
      <c r="F12511" s="12"/>
      <c r="G12511" s="12"/>
      <c r="H12511" s="12"/>
      <c r="I12511" s="12"/>
      <c r="J12511" s="12"/>
    </row>
    <row r="12512" spans="1:10" x14ac:dyDescent="0.25">
      <c r="A12512" s="12"/>
      <c r="B12512" s="12"/>
      <c r="C12512" s="2"/>
      <c r="D12512" s="12"/>
      <c r="E12512" s="12"/>
      <c r="F12512" s="12"/>
      <c r="G12512" s="12"/>
      <c r="H12512" s="12"/>
      <c r="I12512" s="12"/>
      <c r="J12512" s="12"/>
    </row>
    <row r="12513" spans="1:10" x14ac:dyDescent="0.25">
      <c r="A12513" s="12"/>
      <c r="B12513" s="12"/>
      <c r="C12513" s="2"/>
      <c r="D12513" s="12"/>
      <c r="E12513" s="12"/>
      <c r="F12513" s="12"/>
      <c r="G12513" s="12"/>
      <c r="H12513" s="12"/>
      <c r="I12513" s="12"/>
      <c r="J12513" s="12"/>
    </row>
    <row r="12514" spans="1:10" x14ac:dyDescent="0.25">
      <c r="A12514" s="12"/>
      <c r="B12514" s="12"/>
      <c r="C12514" s="2"/>
      <c r="D12514" s="12"/>
      <c r="E12514" s="12"/>
      <c r="F12514" s="12"/>
      <c r="G12514" s="12"/>
      <c r="H12514" s="12"/>
      <c r="I12514" s="12"/>
      <c r="J12514" s="12"/>
    </row>
    <row r="12515" spans="1:10" x14ac:dyDescent="0.25">
      <c r="A12515" s="12"/>
      <c r="B12515" s="12"/>
      <c r="C12515" s="2"/>
      <c r="D12515" s="12"/>
      <c r="E12515" s="12"/>
      <c r="F12515" s="12"/>
      <c r="G12515" s="12"/>
      <c r="H12515" s="12"/>
      <c r="I12515" s="12"/>
      <c r="J12515" s="12"/>
    </row>
    <row r="12516" spans="1:10" x14ac:dyDescent="0.25">
      <c r="A12516" s="12"/>
      <c r="B12516" s="12"/>
      <c r="C12516" s="2"/>
      <c r="D12516" s="12"/>
      <c r="E12516" s="12"/>
      <c r="F12516" s="12"/>
      <c r="G12516" s="12"/>
      <c r="H12516" s="12"/>
      <c r="I12516" s="12"/>
      <c r="J12516" s="12"/>
    </row>
    <row r="12517" spans="1:10" x14ac:dyDescent="0.25">
      <c r="A12517" s="12"/>
      <c r="B12517" s="12"/>
      <c r="C12517" s="2"/>
      <c r="D12517" s="12"/>
      <c r="E12517" s="12"/>
      <c r="F12517" s="12"/>
      <c r="G12517" s="12"/>
      <c r="H12517" s="12"/>
      <c r="I12517" s="12"/>
      <c r="J12517" s="12"/>
    </row>
    <row r="12518" spans="1:10" x14ac:dyDescent="0.25">
      <c r="A12518" s="12"/>
      <c r="B12518" s="12"/>
      <c r="C12518" s="2"/>
      <c r="D12518" s="12"/>
      <c r="E12518" s="12"/>
      <c r="F12518" s="12"/>
      <c r="G12518" s="12"/>
      <c r="H12518" s="12"/>
      <c r="I12518" s="12"/>
      <c r="J12518" s="12"/>
    </row>
    <row r="12519" spans="1:10" x14ac:dyDescent="0.25">
      <c r="A12519" s="12"/>
      <c r="B12519" s="12"/>
      <c r="C12519" s="2"/>
      <c r="D12519" s="12"/>
      <c r="E12519" s="12"/>
      <c r="F12519" s="12"/>
      <c r="G12519" s="12"/>
      <c r="H12519" s="12"/>
      <c r="I12519" s="12"/>
      <c r="J12519" s="12"/>
    </row>
    <row r="12520" spans="1:10" x14ac:dyDescent="0.25">
      <c r="A12520" s="12"/>
      <c r="B12520" s="12"/>
      <c r="C12520" s="2"/>
      <c r="D12520" s="12"/>
      <c r="E12520" s="12"/>
      <c r="F12520" s="12"/>
      <c r="G12520" s="12"/>
      <c r="H12520" s="12"/>
      <c r="I12520" s="12"/>
      <c r="J12520" s="12"/>
    </row>
    <row r="12521" spans="1:10" x14ac:dyDescent="0.25">
      <c r="A12521" s="12"/>
      <c r="B12521" s="12"/>
      <c r="C12521" s="2"/>
      <c r="D12521" s="12"/>
      <c r="E12521" s="12"/>
      <c r="F12521" s="12"/>
      <c r="G12521" s="12"/>
      <c r="H12521" s="12"/>
      <c r="I12521" s="12"/>
      <c r="J12521" s="12"/>
    </row>
    <row r="12522" spans="1:10" x14ac:dyDescent="0.25">
      <c r="A12522" s="12"/>
      <c r="B12522" s="12"/>
      <c r="C12522" s="2"/>
      <c r="D12522" s="12"/>
      <c r="E12522" s="12"/>
      <c r="F12522" s="12"/>
      <c r="G12522" s="12"/>
      <c r="H12522" s="12"/>
      <c r="I12522" s="12"/>
      <c r="J12522" s="12"/>
    </row>
    <row r="12523" spans="1:10" x14ac:dyDescent="0.25">
      <c r="A12523" s="12"/>
      <c r="B12523" s="12"/>
      <c r="C12523" s="2"/>
      <c r="D12523" s="12"/>
      <c r="E12523" s="12"/>
      <c r="F12523" s="12"/>
      <c r="G12523" s="12"/>
      <c r="H12523" s="12"/>
      <c r="I12523" s="12"/>
      <c r="J12523" s="12"/>
    </row>
    <row r="12524" spans="1:10" x14ac:dyDescent="0.25">
      <c r="A12524" s="12"/>
      <c r="B12524" s="12"/>
      <c r="C12524" s="2"/>
      <c r="D12524" s="12"/>
      <c r="E12524" s="12"/>
      <c r="F12524" s="12"/>
      <c r="G12524" s="12"/>
      <c r="H12524" s="12"/>
      <c r="I12524" s="12"/>
      <c r="J12524" s="12"/>
    </row>
    <row r="12525" spans="1:10" x14ac:dyDescent="0.25">
      <c r="A12525" s="12"/>
      <c r="B12525" s="12"/>
      <c r="C12525" s="2"/>
      <c r="D12525" s="12"/>
      <c r="E12525" s="12"/>
      <c r="F12525" s="12"/>
      <c r="G12525" s="12"/>
      <c r="H12525" s="12"/>
      <c r="I12525" s="12"/>
      <c r="J12525" s="12"/>
    </row>
    <row r="12526" spans="1:10" x14ac:dyDescent="0.25">
      <c r="A12526" s="12"/>
      <c r="B12526" s="12"/>
      <c r="C12526" s="2"/>
      <c r="D12526" s="12"/>
      <c r="E12526" s="12"/>
      <c r="F12526" s="12"/>
      <c r="G12526" s="12"/>
      <c r="H12526" s="12"/>
      <c r="I12526" s="12"/>
      <c r="J12526" s="12"/>
    </row>
    <row r="12527" spans="1:10" x14ac:dyDescent="0.25">
      <c r="A12527" s="12"/>
      <c r="B12527" s="12"/>
      <c r="C12527" s="2"/>
      <c r="D12527" s="12"/>
      <c r="E12527" s="12"/>
      <c r="F12527" s="12"/>
      <c r="G12527" s="12"/>
      <c r="H12527" s="12"/>
      <c r="I12527" s="12"/>
      <c r="J12527" s="12"/>
    </row>
    <row r="12528" spans="1:10" x14ac:dyDescent="0.25">
      <c r="A12528" s="12"/>
      <c r="B12528" s="12"/>
      <c r="C12528" s="2"/>
      <c r="D12528" s="12"/>
      <c r="E12528" s="12"/>
      <c r="F12528" s="12"/>
      <c r="G12528" s="12"/>
      <c r="H12528" s="12"/>
      <c r="I12528" s="12"/>
      <c r="J12528" s="12"/>
    </row>
    <row r="12529" spans="1:10" x14ac:dyDescent="0.25">
      <c r="A12529" s="12"/>
      <c r="B12529" s="12"/>
      <c r="C12529" s="2"/>
      <c r="D12529" s="12"/>
      <c r="E12529" s="12"/>
      <c r="F12529" s="12"/>
      <c r="G12529" s="12"/>
      <c r="H12529" s="12"/>
      <c r="I12529" s="12"/>
      <c r="J12529" s="12"/>
    </row>
    <row r="12530" spans="1:10" x14ac:dyDescent="0.25">
      <c r="A12530" s="12"/>
      <c r="B12530" s="12"/>
      <c r="C12530" s="2"/>
      <c r="D12530" s="12"/>
      <c r="E12530" s="12"/>
      <c r="F12530" s="12"/>
      <c r="G12530" s="12"/>
      <c r="H12530" s="12"/>
      <c r="I12530" s="12"/>
      <c r="J12530" s="12"/>
    </row>
    <row r="12531" spans="1:10" x14ac:dyDescent="0.25">
      <c r="A12531" s="12"/>
      <c r="B12531" s="12"/>
      <c r="C12531" s="2"/>
      <c r="D12531" s="12"/>
      <c r="E12531" s="12"/>
      <c r="F12531" s="12"/>
      <c r="G12531" s="12"/>
      <c r="H12531" s="12"/>
      <c r="I12531" s="12"/>
      <c r="J12531" s="12"/>
    </row>
    <row r="12532" spans="1:10" x14ac:dyDescent="0.25">
      <c r="A12532" s="12"/>
      <c r="B12532" s="12"/>
      <c r="C12532" s="2"/>
      <c r="D12532" s="12"/>
      <c r="E12532" s="12"/>
      <c r="F12532" s="12"/>
      <c r="G12532" s="12"/>
      <c r="H12532" s="12"/>
      <c r="I12532" s="12"/>
      <c r="J12532" s="12"/>
    </row>
    <row r="12533" spans="1:10" x14ac:dyDescent="0.25">
      <c r="A12533" s="12"/>
      <c r="B12533" s="12"/>
      <c r="C12533" s="2"/>
      <c r="D12533" s="12"/>
      <c r="E12533" s="12"/>
      <c r="F12533" s="12"/>
      <c r="G12533" s="12"/>
      <c r="H12533" s="12"/>
      <c r="I12533" s="12"/>
      <c r="J12533" s="12"/>
    </row>
    <row r="12534" spans="1:10" x14ac:dyDescent="0.25">
      <c r="A12534" s="12"/>
      <c r="B12534" s="12"/>
      <c r="C12534" s="2"/>
      <c r="D12534" s="12"/>
      <c r="E12534" s="12"/>
      <c r="F12534" s="12"/>
      <c r="G12534" s="12"/>
      <c r="H12534" s="12"/>
      <c r="I12534" s="12"/>
      <c r="J12534" s="12"/>
    </row>
    <row r="12535" spans="1:10" x14ac:dyDescent="0.25">
      <c r="A12535" s="12"/>
      <c r="B12535" s="12"/>
      <c r="C12535" s="2"/>
      <c r="D12535" s="12"/>
      <c r="E12535" s="12"/>
      <c r="F12535" s="12"/>
      <c r="G12535" s="12"/>
      <c r="H12535" s="12"/>
      <c r="I12535" s="12"/>
      <c r="J12535" s="12"/>
    </row>
    <row r="12536" spans="1:10" x14ac:dyDescent="0.25">
      <c r="A12536" s="12"/>
      <c r="B12536" s="12"/>
      <c r="C12536" s="2"/>
      <c r="D12536" s="12"/>
      <c r="E12536" s="12"/>
      <c r="F12536" s="12"/>
      <c r="G12536" s="12"/>
      <c r="H12536" s="12"/>
      <c r="I12536" s="12"/>
      <c r="J12536" s="12"/>
    </row>
    <row r="12537" spans="1:10" x14ac:dyDescent="0.25">
      <c r="A12537" s="12"/>
      <c r="B12537" s="12"/>
      <c r="C12537" s="2"/>
      <c r="D12537" s="12"/>
      <c r="E12537" s="12"/>
      <c r="F12537" s="12"/>
      <c r="G12537" s="12"/>
      <c r="H12537" s="12"/>
      <c r="I12537" s="12"/>
      <c r="J12537" s="12"/>
    </row>
    <row r="12538" spans="1:10" x14ac:dyDescent="0.25">
      <c r="A12538" s="12"/>
      <c r="B12538" s="12"/>
      <c r="C12538" s="2"/>
      <c r="D12538" s="12"/>
      <c r="E12538" s="12"/>
      <c r="F12538" s="12"/>
      <c r="G12538" s="12"/>
      <c r="H12538" s="12"/>
      <c r="I12538" s="12"/>
      <c r="J12538" s="12"/>
    </row>
    <row r="12539" spans="1:10" x14ac:dyDescent="0.25">
      <c r="A12539" s="12"/>
      <c r="B12539" s="12"/>
      <c r="C12539" s="2"/>
      <c r="D12539" s="12"/>
      <c r="E12539" s="12"/>
      <c r="F12539" s="12"/>
      <c r="G12539" s="12"/>
      <c r="H12539" s="12"/>
      <c r="I12539" s="12"/>
      <c r="J12539" s="12"/>
    </row>
    <row r="12540" spans="1:10" x14ac:dyDescent="0.25">
      <c r="A12540" s="12"/>
      <c r="B12540" s="12"/>
      <c r="C12540" s="2"/>
      <c r="D12540" s="12"/>
      <c r="E12540" s="12"/>
      <c r="F12540" s="12"/>
      <c r="G12540" s="12"/>
      <c r="H12540" s="12"/>
      <c r="I12540" s="12"/>
      <c r="J12540" s="12"/>
    </row>
    <row r="12541" spans="1:10" x14ac:dyDescent="0.25">
      <c r="A12541" s="12"/>
      <c r="B12541" s="12"/>
      <c r="C12541" s="2"/>
      <c r="D12541" s="12"/>
      <c r="E12541" s="12"/>
      <c r="F12541" s="12"/>
      <c r="G12541" s="12"/>
      <c r="H12541" s="12"/>
      <c r="I12541" s="12"/>
      <c r="J12541" s="12"/>
    </row>
    <row r="12542" spans="1:10" x14ac:dyDescent="0.25">
      <c r="A12542" s="12"/>
      <c r="B12542" s="12"/>
      <c r="C12542" s="2"/>
      <c r="D12542" s="12"/>
      <c r="E12542" s="12"/>
      <c r="F12542" s="12"/>
      <c r="G12542" s="12"/>
      <c r="H12542" s="12"/>
      <c r="I12542" s="12"/>
      <c r="J12542" s="12"/>
    </row>
    <row r="12543" spans="1:10" x14ac:dyDescent="0.25">
      <c r="A12543" s="12"/>
      <c r="B12543" s="12"/>
      <c r="C12543" s="2"/>
      <c r="D12543" s="12"/>
      <c r="E12543" s="12"/>
      <c r="F12543" s="12"/>
      <c r="G12543" s="12"/>
      <c r="H12543" s="12"/>
      <c r="I12543" s="12"/>
      <c r="J12543" s="12"/>
    </row>
    <row r="12544" spans="1:10" x14ac:dyDescent="0.25">
      <c r="A12544" s="12"/>
      <c r="B12544" s="12"/>
      <c r="C12544" s="2"/>
      <c r="D12544" s="12"/>
      <c r="E12544" s="12"/>
      <c r="F12544" s="12"/>
      <c r="G12544" s="12"/>
      <c r="H12544" s="12"/>
      <c r="I12544" s="12"/>
      <c r="J12544" s="12"/>
    </row>
    <row r="12545" spans="1:10" x14ac:dyDescent="0.25">
      <c r="A12545" s="12"/>
      <c r="B12545" s="12"/>
      <c r="C12545" s="2"/>
      <c r="D12545" s="12"/>
      <c r="E12545" s="12"/>
      <c r="F12545" s="12"/>
      <c r="G12545" s="12"/>
      <c r="H12545" s="12"/>
      <c r="I12545" s="12"/>
      <c r="J12545" s="12"/>
    </row>
    <row r="12546" spans="1:10" x14ac:dyDescent="0.25">
      <c r="A12546" s="12"/>
      <c r="B12546" s="12"/>
      <c r="C12546" s="2"/>
      <c r="D12546" s="12"/>
      <c r="E12546" s="12"/>
      <c r="F12546" s="12"/>
      <c r="G12546" s="12"/>
      <c r="H12546" s="12"/>
      <c r="I12546" s="12"/>
      <c r="J12546" s="12"/>
    </row>
    <row r="12547" spans="1:10" x14ac:dyDescent="0.25">
      <c r="A12547" s="12"/>
      <c r="B12547" s="12"/>
      <c r="C12547" s="2"/>
      <c r="D12547" s="12"/>
      <c r="E12547" s="12"/>
      <c r="F12547" s="12"/>
      <c r="G12547" s="12"/>
      <c r="H12547" s="12"/>
      <c r="I12547" s="12"/>
      <c r="J12547" s="12"/>
    </row>
    <row r="12548" spans="1:10" x14ac:dyDescent="0.25">
      <c r="A12548" s="12"/>
      <c r="B12548" s="12"/>
      <c r="C12548" s="2"/>
      <c r="D12548" s="12"/>
      <c r="E12548" s="12"/>
      <c r="F12548" s="12"/>
      <c r="G12548" s="12"/>
      <c r="H12548" s="12"/>
      <c r="I12548" s="12"/>
      <c r="J12548" s="12"/>
    </row>
    <row r="12549" spans="1:10" x14ac:dyDescent="0.25">
      <c r="A12549" s="12"/>
      <c r="B12549" s="12"/>
      <c r="C12549" s="2"/>
      <c r="D12549" s="12"/>
      <c r="E12549" s="12"/>
      <c r="F12549" s="12"/>
      <c r="G12549" s="12"/>
      <c r="H12549" s="12"/>
      <c r="I12549" s="12"/>
      <c r="J12549" s="12"/>
    </row>
    <row r="12550" spans="1:10" x14ac:dyDescent="0.25">
      <c r="A12550" s="12"/>
      <c r="B12550" s="12"/>
      <c r="C12550" s="2"/>
      <c r="D12550" s="12"/>
      <c r="E12550" s="12"/>
      <c r="F12550" s="12"/>
      <c r="G12550" s="12"/>
      <c r="H12550" s="12"/>
      <c r="I12550" s="12"/>
      <c r="J12550" s="12"/>
    </row>
    <row r="12551" spans="1:10" x14ac:dyDescent="0.25">
      <c r="A12551" s="12"/>
      <c r="B12551" s="12"/>
      <c r="C12551" s="2"/>
      <c r="D12551" s="12"/>
      <c r="E12551" s="12"/>
      <c r="F12551" s="12"/>
      <c r="G12551" s="12"/>
      <c r="H12551" s="12"/>
      <c r="I12551" s="12"/>
      <c r="J12551" s="12"/>
    </row>
    <row r="12552" spans="1:10" x14ac:dyDescent="0.25">
      <c r="A12552" s="12"/>
      <c r="B12552" s="12"/>
      <c r="C12552" s="2"/>
      <c r="D12552" s="12"/>
      <c r="E12552" s="12"/>
      <c r="F12552" s="12"/>
      <c r="G12552" s="12"/>
      <c r="H12552" s="12"/>
      <c r="I12552" s="12"/>
      <c r="J12552" s="12"/>
    </row>
    <row r="12553" spans="1:10" x14ac:dyDescent="0.25">
      <c r="A12553" s="12"/>
      <c r="B12553" s="12"/>
      <c r="C12553" s="2"/>
      <c r="D12553" s="12"/>
      <c r="E12553" s="12"/>
      <c r="F12553" s="12"/>
      <c r="G12553" s="12"/>
      <c r="H12553" s="12"/>
      <c r="I12553" s="12"/>
      <c r="J12553" s="12"/>
    </row>
    <row r="12554" spans="1:10" x14ac:dyDescent="0.25">
      <c r="A12554" s="12"/>
      <c r="B12554" s="12"/>
      <c r="C12554" s="2"/>
      <c r="D12554" s="12"/>
      <c r="E12554" s="12"/>
      <c r="F12554" s="12"/>
      <c r="G12554" s="12"/>
      <c r="H12554" s="12"/>
      <c r="I12554" s="12"/>
      <c r="J12554" s="12"/>
    </row>
    <row r="12555" spans="1:10" x14ac:dyDescent="0.25">
      <c r="A12555" s="12"/>
      <c r="B12555" s="12"/>
      <c r="C12555" s="2"/>
      <c r="D12555" s="12"/>
      <c r="E12555" s="12"/>
      <c r="F12555" s="12"/>
      <c r="G12555" s="12"/>
      <c r="H12555" s="12"/>
      <c r="I12555" s="12"/>
      <c r="J12555" s="12"/>
    </row>
    <row r="12556" spans="1:10" x14ac:dyDescent="0.25">
      <c r="A12556" s="12"/>
      <c r="B12556" s="12"/>
      <c r="C12556" s="2"/>
      <c r="D12556" s="12"/>
      <c r="E12556" s="12"/>
      <c r="F12556" s="12"/>
      <c r="G12556" s="12"/>
      <c r="H12556" s="12"/>
      <c r="I12556" s="12"/>
      <c r="J12556" s="12"/>
    </row>
    <row r="12557" spans="1:10" x14ac:dyDescent="0.25">
      <c r="A12557" s="12"/>
      <c r="B12557" s="12"/>
      <c r="C12557" s="2"/>
      <c r="D12557" s="12"/>
      <c r="E12557" s="12"/>
      <c r="F12557" s="12"/>
      <c r="G12557" s="12"/>
      <c r="H12557" s="12"/>
      <c r="I12557" s="12"/>
      <c r="J12557" s="12"/>
    </row>
    <row r="12558" spans="1:10" x14ac:dyDescent="0.25">
      <c r="A12558" s="12"/>
      <c r="B12558" s="12"/>
      <c r="C12558" s="2"/>
      <c r="D12558" s="12"/>
      <c r="E12558" s="12"/>
      <c r="F12558" s="12"/>
      <c r="G12558" s="12"/>
      <c r="H12558" s="12"/>
      <c r="I12558" s="12"/>
      <c r="J12558" s="12"/>
    </row>
    <row r="12559" spans="1:10" x14ac:dyDescent="0.25">
      <c r="A12559" s="12"/>
      <c r="B12559" s="12"/>
      <c r="C12559" s="2"/>
      <c r="D12559" s="12"/>
      <c r="E12559" s="12"/>
      <c r="F12559" s="12"/>
      <c r="G12559" s="12"/>
      <c r="H12559" s="12"/>
      <c r="I12559" s="12"/>
      <c r="J12559" s="12"/>
    </row>
    <row r="12560" spans="1:10" x14ac:dyDescent="0.25">
      <c r="A12560" s="12"/>
      <c r="B12560" s="12"/>
      <c r="C12560" s="2"/>
      <c r="D12560" s="12"/>
      <c r="E12560" s="12"/>
      <c r="F12560" s="12"/>
      <c r="G12560" s="12"/>
      <c r="H12560" s="12"/>
      <c r="I12560" s="12"/>
      <c r="J12560" s="12"/>
    </row>
    <row r="12561" spans="1:10" x14ac:dyDescent="0.25">
      <c r="A12561" s="12"/>
      <c r="B12561" s="12"/>
      <c r="C12561" s="2"/>
      <c r="D12561" s="12"/>
      <c r="E12561" s="12"/>
      <c r="F12561" s="12"/>
      <c r="G12561" s="12"/>
      <c r="H12561" s="12"/>
      <c r="I12561" s="12"/>
      <c r="J12561" s="12"/>
    </row>
    <row r="12562" spans="1:10" x14ac:dyDescent="0.25">
      <c r="A12562" s="12"/>
      <c r="B12562" s="12"/>
      <c r="C12562" s="2"/>
      <c r="D12562" s="12"/>
      <c r="E12562" s="12"/>
      <c r="F12562" s="12"/>
      <c r="G12562" s="12"/>
      <c r="H12562" s="12"/>
      <c r="I12562" s="12"/>
      <c r="J12562" s="12"/>
    </row>
    <row r="12563" spans="1:10" x14ac:dyDescent="0.25">
      <c r="A12563" s="12"/>
      <c r="B12563" s="12"/>
      <c r="C12563" s="2"/>
      <c r="D12563" s="12"/>
      <c r="E12563" s="12"/>
      <c r="F12563" s="12"/>
      <c r="G12563" s="12"/>
      <c r="H12563" s="12"/>
      <c r="I12563" s="12"/>
      <c r="J12563" s="12"/>
    </row>
    <row r="12564" spans="1:10" x14ac:dyDescent="0.25">
      <c r="A12564" s="12"/>
      <c r="B12564" s="12"/>
      <c r="C12564" s="2"/>
      <c r="D12564" s="12"/>
      <c r="E12564" s="12"/>
      <c r="F12564" s="12"/>
      <c r="G12564" s="12"/>
      <c r="H12564" s="12"/>
      <c r="I12564" s="12"/>
      <c r="J12564" s="12"/>
    </row>
    <row r="12565" spans="1:10" x14ac:dyDescent="0.25">
      <c r="A12565" s="12"/>
      <c r="B12565" s="12"/>
      <c r="C12565" s="2"/>
      <c r="D12565" s="12"/>
      <c r="E12565" s="12"/>
      <c r="F12565" s="12"/>
      <c r="G12565" s="12"/>
      <c r="H12565" s="12"/>
      <c r="I12565" s="12"/>
      <c r="J12565" s="12"/>
    </row>
    <row r="12566" spans="1:10" x14ac:dyDescent="0.25">
      <c r="A12566" s="12"/>
      <c r="B12566" s="12"/>
      <c r="C12566" s="2"/>
      <c r="D12566" s="12"/>
      <c r="E12566" s="12"/>
      <c r="F12566" s="12"/>
      <c r="G12566" s="12"/>
      <c r="H12566" s="12"/>
      <c r="I12566" s="12"/>
      <c r="J12566" s="12"/>
    </row>
    <row r="12567" spans="1:10" x14ac:dyDescent="0.25">
      <c r="A12567" s="12"/>
      <c r="B12567" s="12"/>
      <c r="C12567" s="2"/>
      <c r="D12567" s="12"/>
      <c r="E12567" s="12"/>
      <c r="F12567" s="12"/>
      <c r="G12567" s="12"/>
      <c r="H12567" s="12"/>
      <c r="I12567" s="12"/>
      <c r="J12567" s="12"/>
    </row>
    <row r="12568" spans="1:10" x14ac:dyDescent="0.25">
      <c r="A12568" s="12"/>
      <c r="B12568" s="12"/>
      <c r="C12568" s="2"/>
      <c r="D12568" s="12"/>
      <c r="E12568" s="12"/>
      <c r="F12568" s="12"/>
      <c r="G12568" s="12"/>
      <c r="H12568" s="12"/>
      <c r="I12568" s="12"/>
      <c r="J12568" s="12"/>
    </row>
    <row r="12569" spans="1:10" x14ac:dyDescent="0.25">
      <c r="A12569" s="12"/>
      <c r="B12569" s="12"/>
      <c r="C12569" s="2"/>
      <c r="D12569" s="12"/>
      <c r="E12569" s="12"/>
      <c r="F12569" s="12"/>
      <c r="G12569" s="12"/>
      <c r="H12569" s="12"/>
      <c r="I12569" s="12"/>
      <c r="J12569" s="12"/>
    </row>
    <row r="12570" spans="1:10" x14ac:dyDescent="0.25">
      <c r="A12570" s="12"/>
      <c r="B12570" s="12"/>
      <c r="C12570" s="2"/>
      <c r="D12570" s="12"/>
      <c r="E12570" s="12"/>
      <c r="F12570" s="12"/>
      <c r="G12570" s="12"/>
      <c r="H12570" s="12"/>
      <c r="I12570" s="12"/>
      <c r="J12570" s="12"/>
    </row>
    <row r="12571" spans="1:10" x14ac:dyDescent="0.25">
      <c r="A12571" s="12"/>
      <c r="B12571" s="12"/>
      <c r="C12571" s="2"/>
      <c r="D12571" s="12"/>
      <c r="E12571" s="12"/>
      <c r="F12571" s="12"/>
      <c r="G12571" s="12"/>
      <c r="H12571" s="12"/>
      <c r="I12571" s="12"/>
      <c r="J12571" s="12"/>
    </row>
    <row r="12572" spans="1:10" x14ac:dyDescent="0.25">
      <c r="A12572" s="12"/>
      <c r="B12572" s="12"/>
      <c r="C12572" s="2"/>
      <c r="D12572" s="12"/>
      <c r="E12572" s="12"/>
      <c r="F12572" s="12"/>
      <c r="G12572" s="12"/>
      <c r="H12572" s="12"/>
      <c r="I12572" s="12"/>
      <c r="J12572" s="12"/>
    </row>
    <row r="12573" spans="1:10" x14ac:dyDescent="0.25">
      <c r="A12573" s="12"/>
      <c r="B12573" s="12"/>
      <c r="C12573" s="2"/>
      <c r="D12573" s="12"/>
      <c r="E12573" s="12"/>
      <c r="F12573" s="12"/>
      <c r="G12573" s="12"/>
      <c r="H12573" s="12"/>
      <c r="I12573" s="12"/>
      <c r="J12573" s="12"/>
    </row>
    <row r="12574" spans="1:10" x14ac:dyDescent="0.25">
      <c r="A12574" s="12"/>
      <c r="B12574" s="12"/>
      <c r="C12574" s="2"/>
      <c r="D12574" s="12"/>
      <c r="E12574" s="12"/>
      <c r="F12574" s="12"/>
      <c r="G12574" s="12"/>
      <c r="H12574" s="12"/>
      <c r="I12574" s="12"/>
      <c r="J12574" s="12"/>
    </row>
    <row r="12575" spans="1:10" x14ac:dyDescent="0.25">
      <c r="A12575" s="12"/>
      <c r="B12575" s="12"/>
      <c r="C12575" s="2"/>
      <c r="D12575" s="12"/>
      <c r="E12575" s="12"/>
      <c r="F12575" s="12"/>
      <c r="G12575" s="12"/>
      <c r="H12575" s="12"/>
      <c r="I12575" s="12"/>
      <c r="J12575" s="12"/>
    </row>
    <row r="12576" spans="1:10" x14ac:dyDescent="0.25">
      <c r="A12576" s="12"/>
      <c r="B12576" s="12"/>
      <c r="C12576" s="2"/>
      <c r="D12576" s="12"/>
      <c r="E12576" s="12"/>
      <c r="F12576" s="12"/>
      <c r="G12576" s="12"/>
      <c r="H12576" s="12"/>
      <c r="I12576" s="12"/>
      <c r="J12576" s="12"/>
    </row>
    <row r="12577" spans="1:10" x14ac:dyDescent="0.25">
      <c r="A12577" s="12"/>
      <c r="B12577" s="12"/>
      <c r="C12577" s="2"/>
      <c r="D12577" s="12"/>
      <c r="E12577" s="12"/>
      <c r="F12577" s="12"/>
      <c r="G12577" s="12"/>
      <c r="H12577" s="12"/>
      <c r="I12577" s="12"/>
      <c r="J12577" s="12"/>
    </row>
    <row r="12578" spans="1:10" x14ac:dyDescent="0.25">
      <c r="A12578" s="12"/>
      <c r="B12578" s="12"/>
      <c r="C12578" s="2"/>
      <c r="D12578" s="12"/>
      <c r="E12578" s="12"/>
      <c r="F12578" s="12"/>
      <c r="G12578" s="12"/>
      <c r="H12578" s="12"/>
      <c r="I12578" s="12"/>
      <c r="J12578" s="12"/>
    </row>
    <row r="12579" spans="1:10" x14ac:dyDescent="0.25">
      <c r="A12579" s="12"/>
      <c r="B12579" s="12"/>
      <c r="C12579" s="2"/>
      <c r="D12579" s="12"/>
      <c r="E12579" s="12"/>
      <c r="F12579" s="12"/>
      <c r="G12579" s="12"/>
      <c r="H12579" s="12"/>
      <c r="I12579" s="12"/>
      <c r="J12579" s="12"/>
    </row>
    <row r="12580" spans="1:10" x14ac:dyDescent="0.25">
      <c r="A12580" s="12"/>
      <c r="B12580" s="12"/>
      <c r="C12580" s="2"/>
      <c r="D12580" s="12"/>
      <c r="E12580" s="12"/>
      <c r="F12580" s="12"/>
      <c r="G12580" s="12"/>
      <c r="H12580" s="12"/>
      <c r="I12580" s="12"/>
      <c r="J12580" s="12"/>
    </row>
    <row r="12581" spans="1:10" x14ac:dyDescent="0.25">
      <c r="A12581" s="12"/>
      <c r="B12581" s="12"/>
      <c r="C12581" s="2"/>
      <c r="D12581" s="12"/>
      <c r="E12581" s="12"/>
      <c r="F12581" s="12"/>
      <c r="G12581" s="12"/>
      <c r="H12581" s="12"/>
      <c r="I12581" s="12"/>
      <c r="J12581" s="12"/>
    </row>
    <row r="12582" spans="1:10" x14ac:dyDescent="0.25">
      <c r="A12582" s="12"/>
      <c r="B12582" s="12"/>
      <c r="C12582" s="2"/>
      <c r="D12582" s="12"/>
      <c r="E12582" s="12"/>
      <c r="F12582" s="12"/>
      <c r="G12582" s="12"/>
      <c r="H12582" s="12"/>
      <c r="I12582" s="12"/>
      <c r="J12582" s="12"/>
    </row>
    <row r="12583" spans="1:10" x14ac:dyDescent="0.25">
      <c r="A12583" s="12"/>
      <c r="B12583" s="12"/>
      <c r="C12583" s="2"/>
      <c r="D12583" s="12"/>
      <c r="E12583" s="12"/>
      <c r="F12583" s="12"/>
      <c r="G12583" s="12"/>
      <c r="H12583" s="12"/>
      <c r="I12583" s="12"/>
      <c r="J12583" s="12"/>
    </row>
    <row r="12584" spans="1:10" x14ac:dyDescent="0.25">
      <c r="A12584" s="12"/>
      <c r="B12584" s="12"/>
      <c r="C12584" s="2"/>
      <c r="D12584" s="12"/>
      <c r="E12584" s="12"/>
      <c r="F12584" s="12"/>
      <c r="G12584" s="12"/>
      <c r="H12584" s="12"/>
      <c r="I12584" s="12"/>
      <c r="J12584" s="12"/>
    </row>
    <row r="12585" spans="1:10" x14ac:dyDescent="0.25">
      <c r="A12585" s="12"/>
      <c r="B12585" s="12"/>
      <c r="C12585" s="2"/>
      <c r="D12585" s="12"/>
      <c r="E12585" s="12"/>
      <c r="F12585" s="12"/>
      <c r="G12585" s="12"/>
      <c r="H12585" s="12"/>
      <c r="I12585" s="12"/>
      <c r="J12585" s="12"/>
    </row>
    <row r="12586" spans="1:10" x14ac:dyDescent="0.25">
      <c r="A12586" s="12"/>
      <c r="B12586" s="12"/>
      <c r="C12586" s="2"/>
      <c r="D12586" s="12"/>
      <c r="E12586" s="12"/>
      <c r="F12586" s="12"/>
      <c r="G12586" s="12"/>
      <c r="H12586" s="12"/>
      <c r="I12586" s="12"/>
      <c r="J12586" s="12"/>
    </row>
    <row r="12587" spans="1:10" x14ac:dyDescent="0.25">
      <c r="A12587" s="12"/>
      <c r="B12587" s="12"/>
      <c r="C12587" s="2"/>
      <c r="D12587" s="12"/>
      <c r="E12587" s="12"/>
      <c r="F12587" s="12"/>
      <c r="G12587" s="12"/>
      <c r="H12587" s="12"/>
      <c r="I12587" s="12"/>
      <c r="J12587" s="12"/>
    </row>
    <row r="12588" spans="1:10" x14ac:dyDescent="0.25">
      <c r="A12588" s="12"/>
      <c r="B12588" s="12"/>
      <c r="C12588" s="2"/>
      <c r="D12588" s="12"/>
      <c r="E12588" s="12"/>
      <c r="F12588" s="12"/>
      <c r="G12588" s="12"/>
      <c r="H12588" s="12"/>
      <c r="I12588" s="12"/>
      <c r="J12588" s="12"/>
    </row>
    <row r="12589" spans="1:10" x14ac:dyDescent="0.25">
      <c r="A12589" s="12"/>
      <c r="B12589" s="12"/>
      <c r="C12589" s="2"/>
      <c r="D12589" s="12"/>
      <c r="E12589" s="12"/>
      <c r="F12589" s="12"/>
      <c r="G12589" s="12"/>
      <c r="H12589" s="12"/>
      <c r="I12589" s="12"/>
      <c r="J12589" s="12"/>
    </row>
    <row r="12590" spans="1:10" x14ac:dyDescent="0.25">
      <c r="A12590" s="12"/>
      <c r="B12590" s="12"/>
      <c r="C12590" s="2"/>
      <c r="D12590" s="12"/>
      <c r="E12590" s="12"/>
      <c r="F12590" s="12"/>
      <c r="G12590" s="12"/>
      <c r="H12590" s="12"/>
      <c r="I12590" s="12"/>
      <c r="J12590" s="12"/>
    </row>
    <row r="12591" spans="1:10" x14ac:dyDescent="0.25">
      <c r="A12591" s="12"/>
      <c r="B12591" s="12"/>
      <c r="C12591" s="2"/>
      <c r="D12591" s="12"/>
      <c r="E12591" s="12"/>
      <c r="F12591" s="12"/>
      <c r="G12591" s="12"/>
      <c r="H12591" s="12"/>
      <c r="I12591" s="12"/>
      <c r="J12591" s="12"/>
    </row>
    <row r="12592" spans="1:10" x14ac:dyDescent="0.25">
      <c r="A12592" s="12"/>
      <c r="B12592" s="12"/>
      <c r="C12592" s="2"/>
      <c r="D12592" s="12"/>
      <c r="E12592" s="12"/>
      <c r="F12592" s="12"/>
      <c r="G12592" s="12"/>
      <c r="H12592" s="12"/>
      <c r="I12592" s="12"/>
      <c r="J12592" s="12"/>
    </row>
    <row r="12593" spans="1:10" x14ac:dyDescent="0.25">
      <c r="A12593" s="12"/>
      <c r="B12593" s="12"/>
      <c r="C12593" s="2"/>
      <c r="D12593" s="12"/>
      <c r="E12593" s="12"/>
      <c r="F12593" s="12"/>
      <c r="G12593" s="12"/>
      <c r="H12593" s="12"/>
      <c r="I12593" s="12"/>
      <c r="J12593" s="12"/>
    </row>
    <row r="12594" spans="1:10" x14ac:dyDescent="0.25">
      <c r="A12594" s="12"/>
      <c r="B12594" s="12"/>
      <c r="C12594" s="2"/>
      <c r="D12594" s="12"/>
      <c r="E12594" s="12"/>
      <c r="F12594" s="12"/>
      <c r="G12594" s="12"/>
      <c r="H12594" s="12"/>
      <c r="I12594" s="12"/>
      <c r="J12594" s="12"/>
    </row>
    <row r="12595" spans="1:10" x14ac:dyDescent="0.25">
      <c r="A12595" s="12"/>
      <c r="B12595" s="12"/>
      <c r="C12595" s="2"/>
      <c r="D12595" s="12"/>
      <c r="E12595" s="12"/>
      <c r="F12595" s="12"/>
      <c r="G12595" s="12"/>
      <c r="H12595" s="12"/>
      <c r="I12595" s="12"/>
      <c r="J12595" s="12"/>
    </row>
    <row r="12596" spans="1:10" x14ac:dyDescent="0.25">
      <c r="A12596" s="12"/>
      <c r="B12596" s="12"/>
      <c r="C12596" s="2"/>
      <c r="D12596" s="12"/>
      <c r="E12596" s="12"/>
      <c r="F12596" s="12"/>
      <c r="G12596" s="12"/>
      <c r="H12596" s="12"/>
      <c r="I12596" s="12"/>
      <c r="J12596" s="12"/>
    </row>
    <row r="12597" spans="1:10" x14ac:dyDescent="0.25">
      <c r="A12597" s="12"/>
      <c r="B12597" s="12"/>
      <c r="C12597" s="2"/>
      <c r="D12597" s="12"/>
      <c r="E12597" s="12"/>
      <c r="F12597" s="12"/>
      <c r="G12597" s="12"/>
      <c r="H12597" s="12"/>
      <c r="I12597" s="12"/>
      <c r="J12597" s="12"/>
    </row>
    <row r="12598" spans="1:10" x14ac:dyDescent="0.25">
      <c r="A12598" s="12"/>
      <c r="B12598" s="12"/>
      <c r="C12598" s="2"/>
      <c r="D12598" s="12"/>
      <c r="E12598" s="12"/>
      <c r="F12598" s="12"/>
      <c r="G12598" s="12"/>
      <c r="H12598" s="12"/>
      <c r="I12598" s="12"/>
      <c r="J12598" s="12"/>
    </row>
    <row r="12599" spans="1:10" x14ac:dyDescent="0.25">
      <c r="A12599" s="12"/>
      <c r="B12599" s="12"/>
      <c r="C12599" s="2"/>
      <c r="D12599" s="12"/>
      <c r="E12599" s="12"/>
      <c r="F12599" s="12"/>
      <c r="G12599" s="12"/>
      <c r="H12599" s="12"/>
      <c r="I12599" s="12"/>
      <c r="J12599" s="12"/>
    </row>
    <row r="12600" spans="1:10" x14ac:dyDescent="0.25">
      <c r="A12600" s="12"/>
      <c r="B12600" s="12"/>
      <c r="C12600" s="2"/>
      <c r="D12600" s="12"/>
      <c r="E12600" s="12"/>
      <c r="F12600" s="12"/>
      <c r="G12600" s="12"/>
      <c r="H12600" s="12"/>
      <c r="I12600" s="12"/>
      <c r="J12600" s="12"/>
    </row>
    <row r="12601" spans="1:10" x14ac:dyDescent="0.25">
      <c r="A12601" s="12"/>
      <c r="B12601" s="12"/>
      <c r="C12601" s="2"/>
      <c r="D12601" s="12"/>
      <c r="E12601" s="12"/>
      <c r="F12601" s="12"/>
      <c r="G12601" s="12"/>
      <c r="H12601" s="12"/>
      <c r="I12601" s="12"/>
      <c r="J12601" s="12"/>
    </row>
    <row r="12602" spans="1:10" x14ac:dyDescent="0.25">
      <c r="A12602" s="12"/>
      <c r="B12602" s="12"/>
      <c r="C12602" s="2"/>
      <c r="D12602" s="12"/>
      <c r="E12602" s="12"/>
      <c r="F12602" s="12"/>
      <c r="G12602" s="12"/>
      <c r="H12602" s="12"/>
      <c r="I12602" s="12"/>
      <c r="J12602" s="12"/>
    </row>
    <row r="12603" spans="1:10" x14ac:dyDescent="0.25">
      <c r="A12603" s="12"/>
      <c r="B12603" s="12"/>
      <c r="C12603" s="2"/>
      <c r="D12603" s="12"/>
      <c r="E12603" s="12"/>
      <c r="F12603" s="12"/>
      <c r="G12603" s="12"/>
      <c r="H12603" s="12"/>
      <c r="I12603" s="12"/>
      <c r="J12603" s="12"/>
    </row>
    <row r="12604" spans="1:10" x14ac:dyDescent="0.25">
      <c r="A12604" s="12"/>
      <c r="B12604" s="12"/>
      <c r="C12604" s="2"/>
      <c r="D12604" s="12"/>
      <c r="E12604" s="12"/>
      <c r="F12604" s="12"/>
      <c r="G12604" s="12"/>
      <c r="H12604" s="12"/>
      <c r="I12604" s="12"/>
      <c r="J12604" s="12"/>
    </row>
    <row r="12605" spans="1:10" x14ac:dyDescent="0.25">
      <c r="A12605" s="12"/>
      <c r="B12605" s="12"/>
      <c r="C12605" s="2"/>
      <c r="D12605" s="12"/>
      <c r="E12605" s="12"/>
      <c r="F12605" s="12"/>
      <c r="G12605" s="12"/>
      <c r="H12605" s="12"/>
      <c r="I12605" s="12"/>
      <c r="J12605" s="12"/>
    </row>
    <row r="12606" spans="1:10" x14ac:dyDescent="0.25">
      <c r="A12606" s="12"/>
      <c r="B12606" s="12"/>
      <c r="C12606" s="2"/>
      <c r="D12606" s="12"/>
      <c r="E12606" s="12"/>
      <c r="F12606" s="12"/>
      <c r="G12606" s="12"/>
      <c r="H12606" s="12"/>
      <c r="I12606" s="12"/>
      <c r="J12606" s="12"/>
    </row>
    <row r="12607" spans="1:10" x14ac:dyDescent="0.25">
      <c r="A12607" s="12"/>
      <c r="B12607" s="12"/>
      <c r="C12607" s="2"/>
      <c r="D12607" s="12"/>
      <c r="E12607" s="12"/>
      <c r="F12607" s="12"/>
      <c r="G12607" s="12"/>
      <c r="H12607" s="12"/>
      <c r="I12607" s="12"/>
      <c r="J12607" s="12"/>
    </row>
    <row r="12608" spans="1:10" x14ac:dyDescent="0.25">
      <c r="A12608" s="12"/>
      <c r="B12608" s="12"/>
      <c r="C12608" s="2"/>
      <c r="D12608" s="12"/>
      <c r="E12608" s="12"/>
      <c r="F12608" s="12"/>
      <c r="G12608" s="12"/>
      <c r="H12608" s="12"/>
      <c r="I12608" s="12"/>
      <c r="J12608" s="12"/>
    </row>
    <row r="12609" spans="1:10" x14ac:dyDescent="0.25">
      <c r="A12609" s="12"/>
      <c r="B12609" s="12"/>
      <c r="C12609" s="2"/>
      <c r="D12609" s="12"/>
      <c r="E12609" s="12"/>
      <c r="F12609" s="12"/>
      <c r="G12609" s="12"/>
      <c r="H12609" s="12"/>
      <c r="I12609" s="12"/>
      <c r="J12609" s="12"/>
    </row>
    <row r="12610" spans="1:10" x14ac:dyDescent="0.25">
      <c r="A12610" s="12"/>
      <c r="B12610" s="12"/>
      <c r="C12610" s="2"/>
      <c r="D12610" s="12"/>
      <c r="E12610" s="12"/>
      <c r="F12610" s="12"/>
      <c r="G12610" s="12"/>
      <c r="H12610" s="12"/>
      <c r="I12610" s="12"/>
      <c r="J12610" s="12"/>
    </row>
    <row r="12611" spans="1:10" x14ac:dyDescent="0.25">
      <c r="A12611" s="12"/>
      <c r="B12611" s="12"/>
      <c r="C12611" s="2"/>
      <c r="D12611" s="12"/>
      <c r="E12611" s="12"/>
      <c r="F12611" s="12"/>
      <c r="G12611" s="12"/>
      <c r="H12611" s="12"/>
      <c r="I12611" s="12"/>
      <c r="J12611" s="12"/>
    </row>
    <row r="12612" spans="1:10" x14ac:dyDescent="0.25">
      <c r="A12612" s="12"/>
      <c r="B12612" s="12"/>
      <c r="C12612" s="2"/>
      <c r="D12612" s="12"/>
      <c r="E12612" s="12"/>
      <c r="F12612" s="12"/>
      <c r="G12612" s="12"/>
      <c r="H12612" s="12"/>
      <c r="I12612" s="12"/>
      <c r="J12612" s="12"/>
    </row>
    <row r="12613" spans="1:10" x14ac:dyDescent="0.25">
      <c r="A12613" s="12"/>
      <c r="B12613" s="12"/>
      <c r="C12613" s="2"/>
      <c r="D12613" s="12"/>
      <c r="E12613" s="12"/>
      <c r="F12613" s="12"/>
      <c r="G12613" s="12"/>
      <c r="H12613" s="12"/>
      <c r="I12613" s="12"/>
      <c r="J12613" s="12"/>
    </row>
    <row r="12614" spans="1:10" x14ac:dyDescent="0.25">
      <c r="A12614" s="12"/>
      <c r="B12614" s="12"/>
      <c r="C12614" s="2"/>
      <c r="D12614" s="12"/>
      <c r="E12614" s="12"/>
      <c r="F12614" s="12"/>
      <c r="G12614" s="12"/>
      <c r="H12614" s="12"/>
      <c r="I12614" s="12"/>
      <c r="J12614" s="12"/>
    </row>
    <row r="12615" spans="1:10" x14ac:dyDescent="0.25">
      <c r="A12615" s="12"/>
      <c r="B12615" s="12"/>
      <c r="C12615" s="2"/>
      <c r="D12615" s="12"/>
      <c r="E12615" s="12"/>
      <c r="F12615" s="12"/>
      <c r="G12615" s="12"/>
      <c r="H12615" s="12"/>
      <c r="I12615" s="12"/>
      <c r="J12615" s="12"/>
    </row>
    <row r="12616" spans="1:10" x14ac:dyDescent="0.25">
      <c r="A12616" s="12"/>
      <c r="B12616" s="12"/>
      <c r="C12616" s="2"/>
      <c r="D12616" s="12"/>
      <c r="E12616" s="12"/>
      <c r="F12616" s="12"/>
      <c r="G12616" s="12"/>
      <c r="H12616" s="12"/>
      <c r="I12616" s="12"/>
      <c r="J12616" s="12"/>
    </row>
    <row r="12617" spans="1:10" x14ac:dyDescent="0.25">
      <c r="A12617" s="12"/>
      <c r="B12617" s="12"/>
      <c r="C12617" s="2"/>
      <c r="D12617" s="12"/>
      <c r="E12617" s="12"/>
      <c r="F12617" s="12"/>
      <c r="G12617" s="12"/>
      <c r="H12617" s="12"/>
      <c r="I12617" s="12"/>
      <c r="J12617" s="12"/>
    </row>
    <row r="12618" spans="1:10" x14ac:dyDescent="0.25">
      <c r="A12618" s="12"/>
      <c r="B12618" s="12"/>
      <c r="C12618" s="2"/>
      <c r="D12618" s="12"/>
      <c r="E12618" s="12"/>
      <c r="F12618" s="12"/>
      <c r="G12618" s="12"/>
      <c r="H12618" s="12"/>
      <c r="I12618" s="12"/>
      <c r="J12618" s="12"/>
    </row>
    <row r="12619" spans="1:10" x14ac:dyDescent="0.25">
      <c r="A12619" s="12"/>
      <c r="B12619" s="12"/>
      <c r="C12619" s="2"/>
      <c r="D12619" s="12"/>
      <c r="E12619" s="12"/>
      <c r="F12619" s="12"/>
      <c r="G12619" s="12"/>
      <c r="H12619" s="12"/>
      <c r="I12619" s="12"/>
      <c r="J12619" s="12"/>
    </row>
    <row r="12620" spans="1:10" x14ac:dyDescent="0.25">
      <c r="A12620" s="12"/>
      <c r="B12620" s="12"/>
      <c r="C12620" s="2"/>
      <c r="D12620" s="12"/>
      <c r="E12620" s="12"/>
      <c r="F12620" s="12"/>
      <c r="G12620" s="12"/>
      <c r="H12620" s="12"/>
      <c r="I12620" s="12"/>
      <c r="J12620" s="12"/>
    </row>
    <row r="12621" spans="1:10" x14ac:dyDescent="0.25">
      <c r="A12621" s="12"/>
      <c r="B12621" s="12"/>
      <c r="C12621" s="2"/>
      <c r="D12621" s="12"/>
      <c r="E12621" s="12"/>
      <c r="F12621" s="12"/>
      <c r="G12621" s="12"/>
      <c r="H12621" s="12"/>
      <c r="I12621" s="12"/>
      <c r="J12621" s="12"/>
    </row>
    <row r="12622" spans="1:10" x14ac:dyDescent="0.25">
      <c r="A12622" s="12"/>
      <c r="B12622" s="12"/>
      <c r="C12622" s="2"/>
      <c r="D12622" s="12"/>
      <c r="E12622" s="12"/>
      <c r="F12622" s="12"/>
      <c r="G12622" s="12"/>
      <c r="H12622" s="12"/>
      <c r="I12622" s="12"/>
      <c r="J12622" s="12"/>
    </row>
    <row r="12623" spans="1:10" x14ac:dyDescent="0.25">
      <c r="A12623" s="12"/>
      <c r="B12623" s="12"/>
      <c r="C12623" s="2"/>
      <c r="D12623" s="12"/>
      <c r="E12623" s="12"/>
      <c r="F12623" s="12"/>
      <c r="G12623" s="12"/>
      <c r="H12623" s="12"/>
      <c r="I12623" s="12"/>
      <c r="J12623" s="12"/>
    </row>
    <row r="12624" spans="1:10" x14ac:dyDescent="0.25">
      <c r="A12624" s="12"/>
      <c r="B12624" s="12"/>
      <c r="C12624" s="2"/>
      <c r="D12624" s="12"/>
      <c r="E12624" s="12"/>
      <c r="F12624" s="12"/>
      <c r="G12624" s="12"/>
      <c r="H12624" s="12"/>
      <c r="I12624" s="12"/>
      <c r="J12624" s="12"/>
    </row>
    <row r="12625" spans="1:10" x14ac:dyDescent="0.25">
      <c r="A12625" s="12"/>
      <c r="B12625" s="12"/>
      <c r="C12625" s="2"/>
      <c r="D12625" s="12"/>
      <c r="E12625" s="12"/>
      <c r="F12625" s="12"/>
      <c r="G12625" s="12"/>
      <c r="H12625" s="12"/>
      <c r="I12625" s="12"/>
      <c r="J12625" s="12"/>
    </row>
    <row r="12626" spans="1:10" x14ac:dyDescent="0.25">
      <c r="A12626" s="12"/>
      <c r="B12626" s="12"/>
      <c r="C12626" s="2"/>
      <c r="D12626" s="12"/>
      <c r="E12626" s="12"/>
      <c r="F12626" s="12"/>
      <c r="G12626" s="12"/>
      <c r="H12626" s="12"/>
      <c r="I12626" s="12"/>
      <c r="J12626" s="12"/>
    </row>
    <row r="12627" spans="1:10" x14ac:dyDescent="0.25">
      <c r="A12627" s="12"/>
      <c r="B12627" s="12"/>
      <c r="C12627" s="2"/>
      <c r="D12627" s="12"/>
      <c r="E12627" s="12"/>
      <c r="F12627" s="12"/>
      <c r="G12627" s="12"/>
      <c r="H12627" s="12"/>
      <c r="I12627" s="12"/>
      <c r="J12627" s="12"/>
    </row>
    <row r="12628" spans="1:10" x14ac:dyDescent="0.25">
      <c r="A12628" s="12"/>
      <c r="B12628" s="12"/>
      <c r="C12628" s="2"/>
      <c r="D12628" s="12"/>
      <c r="E12628" s="12"/>
      <c r="F12628" s="12"/>
      <c r="G12628" s="12"/>
      <c r="H12628" s="12"/>
      <c r="I12628" s="12"/>
      <c r="J12628" s="12"/>
    </row>
    <row r="12629" spans="1:10" x14ac:dyDescent="0.25">
      <c r="A12629" s="12"/>
      <c r="B12629" s="12"/>
      <c r="C12629" s="2"/>
      <c r="D12629" s="12"/>
      <c r="E12629" s="12"/>
      <c r="F12629" s="12"/>
      <c r="G12629" s="12"/>
      <c r="H12629" s="12"/>
      <c r="I12629" s="12"/>
      <c r="J12629" s="12"/>
    </row>
    <row r="12630" spans="1:10" x14ac:dyDescent="0.25">
      <c r="A12630" s="12"/>
      <c r="B12630" s="12"/>
      <c r="C12630" s="2"/>
      <c r="D12630" s="12"/>
      <c r="E12630" s="12"/>
      <c r="F12630" s="12"/>
      <c r="G12630" s="12"/>
      <c r="H12630" s="12"/>
      <c r="I12630" s="12"/>
      <c r="J12630" s="12"/>
    </row>
    <row r="12631" spans="1:10" x14ac:dyDescent="0.25">
      <c r="A12631" s="12"/>
      <c r="B12631" s="12"/>
      <c r="C12631" s="2"/>
      <c r="D12631" s="12"/>
      <c r="E12631" s="12"/>
      <c r="F12631" s="12"/>
      <c r="G12631" s="12"/>
      <c r="H12631" s="12"/>
      <c r="I12631" s="12"/>
      <c r="J12631" s="12"/>
    </row>
    <row r="12632" spans="1:10" x14ac:dyDescent="0.25">
      <c r="A12632" s="12"/>
      <c r="B12632" s="12"/>
      <c r="C12632" s="2"/>
      <c r="D12632" s="12"/>
      <c r="E12632" s="12"/>
      <c r="F12632" s="12"/>
      <c r="G12632" s="12"/>
      <c r="H12632" s="12"/>
      <c r="I12632" s="12"/>
      <c r="J12632" s="12"/>
    </row>
    <row r="12633" spans="1:10" x14ac:dyDescent="0.25">
      <c r="A12633" s="12"/>
      <c r="B12633" s="12"/>
      <c r="C12633" s="2"/>
      <c r="D12633" s="12"/>
      <c r="E12633" s="12"/>
      <c r="F12633" s="12"/>
      <c r="G12633" s="12"/>
      <c r="H12633" s="12"/>
      <c r="I12633" s="12"/>
      <c r="J12633" s="12"/>
    </row>
    <row r="12634" spans="1:10" x14ac:dyDescent="0.25">
      <c r="A12634" s="12"/>
      <c r="B12634" s="12"/>
      <c r="C12634" s="2"/>
      <c r="D12634" s="12"/>
      <c r="E12634" s="12"/>
      <c r="F12634" s="12"/>
      <c r="G12634" s="12"/>
      <c r="H12634" s="12"/>
      <c r="I12634" s="12"/>
      <c r="J12634" s="12"/>
    </row>
    <row r="12635" spans="1:10" x14ac:dyDescent="0.25">
      <c r="A12635" s="12"/>
      <c r="B12635" s="12"/>
      <c r="C12635" s="2"/>
      <c r="D12635" s="12"/>
      <c r="E12635" s="12"/>
      <c r="F12635" s="12"/>
      <c r="G12635" s="12"/>
      <c r="H12635" s="12"/>
      <c r="I12635" s="12"/>
      <c r="J12635" s="12"/>
    </row>
    <row r="12636" spans="1:10" x14ac:dyDescent="0.25">
      <c r="A12636" s="12"/>
      <c r="B12636" s="12"/>
      <c r="C12636" s="2"/>
      <c r="D12636" s="12"/>
      <c r="E12636" s="12"/>
      <c r="F12636" s="12"/>
      <c r="G12636" s="12"/>
      <c r="H12636" s="12"/>
      <c r="I12636" s="12"/>
      <c r="J12636" s="12"/>
    </row>
    <row r="12637" spans="1:10" x14ac:dyDescent="0.25">
      <c r="A12637" s="12"/>
      <c r="B12637" s="12"/>
      <c r="C12637" s="2"/>
      <c r="D12637" s="12"/>
      <c r="E12637" s="12"/>
      <c r="F12637" s="12"/>
      <c r="G12637" s="12"/>
      <c r="H12637" s="12"/>
      <c r="I12637" s="12"/>
      <c r="J12637" s="12"/>
    </row>
    <row r="12638" spans="1:10" x14ac:dyDescent="0.25">
      <c r="A12638" s="12"/>
      <c r="B12638" s="12"/>
      <c r="C12638" s="2"/>
      <c r="D12638" s="12"/>
      <c r="E12638" s="12"/>
      <c r="F12638" s="12"/>
      <c r="G12638" s="12"/>
      <c r="H12638" s="12"/>
      <c r="I12638" s="12"/>
      <c r="J12638" s="12"/>
    </row>
    <row r="12639" spans="1:10" x14ac:dyDescent="0.25">
      <c r="A12639" s="12"/>
      <c r="B12639" s="12"/>
      <c r="C12639" s="2"/>
      <c r="D12639" s="12"/>
      <c r="E12639" s="12"/>
      <c r="F12639" s="12"/>
      <c r="G12639" s="12"/>
      <c r="H12639" s="12"/>
      <c r="I12639" s="12"/>
      <c r="J12639" s="12"/>
    </row>
    <row r="12640" spans="1:10" x14ac:dyDescent="0.25">
      <c r="A12640" s="12"/>
      <c r="B12640" s="12"/>
      <c r="C12640" s="2"/>
      <c r="D12640" s="12"/>
      <c r="E12640" s="12"/>
      <c r="F12640" s="12"/>
      <c r="G12640" s="12"/>
      <c r="H12640" s="12"/>
      <c r="I12640" s="12"/>
      <c r="J12640" s="12"/>
    </row>
    <row r="12641" spans="1:10" x14ac:dyDescent="0.25">
      <c r="A12641" s="12"/>
      <c r="B12641" s="12"/>
      <c r="C12641" s="2"/>
      <c r="D12641" s="12"/>
      <c r="E12641" s="12"/>
      <c r="F12641" s="12"/>
      <c r="G12641" s="12"/>
      <c r="H12641" s="12"/>
      <c r="I12641" s="12"/>
      <c r="J12641" s="12"/>
    </row>
    <row r="12642" spans="1:10" x14ac:dyDescent="0.25">
      <c r="A12642" s="12"/>
      <c r="B12642" s="12"/>
      <c r="C12642" s="2"/>
      <c r="D12642" s="12"/>
      <c r="E12642" s="12"/>
      <c r="F12642" s="12"/>
      <c r="G12642" s="12"/>
      <c r="H12642" s="12"/>
      <c r="I12642" s="12"/>
      <c r="J12642" s="12"/>
    </row>
    <row r="12643" spans="1:10" x14ac:dyDescent="0.25">
      <c r="A12643" s="12"/>
      <c r="B12643" s="12"/>
      <c r="C12643" s="2"/>
      <c r="D12643" s="12"/>
      <c r="E12643" s="12"/>
      <c r="F12643" s="12"/>
      <c r="G12643" s="12"/>
      <c r="H12643" s="12"/>
      <c r="I12643" s="12"/>
      <c r="J12643" s="12"/>
    </row>
    <row r="12644" spans="1:10" x14ac:dyDescent="0.25">
      <c r="A12644" s="12"/>
      <c r="B12644" s="12"/>
      <c r="C12644" s="2"/>
      <c r="D12644" s="12"/>
      <c r="E12644" s="12"/>
      <c r="F12644" s="12"/>
      <c r="G12644" s="12"/>
      <c r="H12644" s="12"/>
      <c r="I12644" s="12"/>
      <c r="J12644" s="12"/>
    </row>
    <row r="12645" spans="1:10" x14ac:dyDescent="0.25">
      <c r="A12645" s="12"/>
      <c r="B12645" s="12"/>
      <c r="C12645" s="2"/>
      <c r="D12645" s="12"/>
      <c r="E12645" s="12"/>
      <c r="F12645" s="12"/>
      <c r="G12645" s="12"/>
      <c r="H12645" s="12"/>
      <c r="I12645" s="12"/>
      <c r="J12645" s="12"/>
    </row>
    <row r="12646" spans="1:10" x14ac:dyDescent="0.25">
      <c r="A12646" s="12"/>
      <c r="B12646" s="12"/>
      <c r="C12646" s="2"/>
      <c r="D12646" s="12"/>
      <c r="E12646" s="12"/>
      <c r="F12646" s="12"/>
      <c r="G12646" s="12"/>
      <c r="H12646" s="12"/>
      <c r="I12646" s="12"/>
      <c r="J12646" s="12"/>
    </row>
    <row r="12647" spans="1:10" x14ac:dyDescent="0.25">
      <c r="A12647" s="12"/>
      <c r="B12647" s="12"/>
      <c r="C12647" s="2"/>
      <c r="D12647" s="12"/>
      <c r="E12647" s="12"/>
      <c r="F12647" s="12"/>
      <c r="G12647" s="12"/>
      <c r="H12647" s="12"/>
      <c r="I12647" s="12"/>
      <c r="J12647" s="12"/>
    </row>
    <row r="12648" spans="1:10" x14ac:dyDescent="0.25">
      <c r="A12648" s="12"/>
      <c r="B12648" s="12"/>
      <c r="C12648" s="2"/>
      <c r="D12648" s="12"/>
      <c r="E12648" s="12"/>
      <c r="F12648" s="12"/>
      <c r="G12648" s="12"/>
      <c r="H12648" s="12"/>
      <c r="I12648" s="12"/>
      <c r="J12648" s="12"/>
    </row>
    <row r="12649" spans="1:10" x14ac:dyDescent="0.25">
      <c r="A12649" s="12"/>
      <c r="B12649" s="12"/>
      <c r="C12649" s="2"/>
      <c r="D12649" s="12"/>
      <c r="E12649" s="12"/>
      <c r="F12649" s="12"/>
      <c r="G12649" s="12"/>
      <c r="H12649" s="12"/>
      <c r="I12649" s="12"/>
      <c r="J12649" s="12"/>
    </row>
    <row r="12650" spans="1:10" x14ac:dyDescent="0.25">
      <c r="A12650" s="12"/>
      <c r="B12650" s="12"/>
      <c r="C12650" s="2"/>
      <c r="D12650" s="12"/>
      <c r="E12650" s="12"/>
      <c r="F12650" s="12"/>
      <c r="G12650" s="12"/>
      <c r="H12650" s="12"/>
      <c r="I12650" s="12"/>
      <c r="J12650" s="12"/>
    </row>
    <row r="12651" spans="1:10" x14ac:dyDescent="0.25">
      <c r="A12651" s="12"/>
      <c r="B12651" s="12"/>
      <c r="C12651" s="2"/>
      <c r="D12651" s="12"/>
      <c r="E12651" s="12"/>
      <c r="F12651" s="12"/>
      <c r="G12651" s="12"/>
      <c r="H12651" s="12"/>
      <c r="I12651" s="12"/>
      <c r="J12651" s="12"/>
    </row>
    <row r="12652" spans="1:10" x14ac:dyDescent="0.25">
      <c r="A12652" s="12"/>
      <c r="B12652" s="12"/>
      <c r="C12652" s="2"/>
      <c r="D12652" s="12"/>
      <c r="E12652" s="12"/>
      <c r="F12652" s="12"/>
      <c r="G12652" s="12"/>
      <c r="H12652" s="12"/>
      <c r="I12652" s="12"/>
      <c r="J12652" s="12"/>
    </row>
    <row r="12653" spans="1:10" x14ac:dyDescent="0.25">
      <c r="A12653" s="12"/>
      <c r="B12653" s="12"/>
      <c r="C12653" s="2"/>
      <c r="D12653" s="12"/>
      <c r="E12653" s="12"/>
      <c r="F12653" s="12"/>
      <c r="G12653" s="12"/>
      <c r="H12653" s="12"/>
      <c r="I12653" s="12"/>
      <c r="J12653" s="12"/>
    </row>
    <row r="12654" spans="1:10" x14ac:dyDescent="0.25">
      <c r="A12654" s="12"/>
      <c r="B12654" s="12"/>
      <c r="C12654" s="2"/>
      <c r="D12654" s="12"/>
      <c r="E12654" s="12"/>
      <c r="F12654" s="12"/>
      <c r="G12654" s="12"/>
      <c r="H12654" s="12"/>
      <c r="I12654" s="12"/>
      <c r="J12654" s="12"/>
    </row>
    <row r="12655" spans="1:10" x14ac:dyDescent="0.25">
      <c r="A12655" s="12"/>
      <c r="B12655" s="12"/>
      <c r="C12655" s="2"/>
      <c r="D12655" s="12"/>
      <c r="E12655" s="12"/>
      <c r="F12655" s="12"/>
      <c r="G12655" s="12"/>
      <c r="H12655" s="12"/>
      <c r="I12655" s="12"/>
      <c r="J12655" s="12"/>
    </row>
    <row r="12656" spans="1:10" x14ac:dyDescent="0.25">
      <c r="A12656" s="12"/>
      <c r="B12656" s="12"/>
      <c r="C12656" s="2"/>
      <c r="D12656" s="12"/>
      <c r="E12656" s="12"/>
      <c r="F12656" s="12"/>
      <c r="G12656" s="12"/>
      <c r="H12656" s="12"/>
      <c r="I12656" s="12"/>
      <c r="J12656" s="12"/>
    </row>
    <row r="12657" spans="1:10" x14ac:dyDescent="0.25">
      <c r="A12657" s="12"/>
      <c r="B12657" s="12"/>
      <c r="C12657" s="2"/>
      <c r="D12657" s="12"/>
      <c r="E12657" s="12"/>
      <c r="F12657" s="12"/>
      <c r="G12657" s="12"/>
      <c r="H12657" s="12"/>
      <c r="I12657" s="12"/>
      <c r="J12657" s="12"/>
    </row>
    <row r="12658" spans="1:10" x14ac:dyDescent="0.25">
      <c r="A12658" s="12"/>
      <c r="B12658" s="12"/>
      <c r="C12658" s="2"/>
      <c r="D12658" s="12"/>
      <c r="E12658" s="12"/>
      <c r="F12658" s="12"/>
      <c r="G12658" s="12"/>
      <c r="H12658" s="12"/>
      <c r="I12658" s="12"/>
      <c r="J12658" s="12"/>
    </row>
    <row r="12659" spans="1:10" x14ac:dyDescent="0.25">
      <c r="A12659" s="12"/>
      <c r="B12659" s="12"/>
      <c r="C12659" s="2"/>
      <c r="D12659" s="12"/>
      <c r="E12659" s="12"/>
      <c r="F12659" s="12"/>
      <c r="G12659" s="12"/>
      <c r="H12659" s="12"/>
      <c r="I12659" s="12"/>
      <c r="J12659" s="12"/>
    </row>
    <row r="12660" spans="1:10" x14ac:dyDescent="0.25">
      <c r="A12660" s="12"/>
      <c r="B12660" s="12"/>
      <c r="C12660" s="2"/>
      <c r="D12660" s="12"/>
      <c r="E12660" s="12"/>
      <c r="F12660" s="12"/>
      <c r="G12660" s="12"/>
      <c r="H12660" s="12"/>
      <c r="I12660" s="12"/>
      <c r="J12660" s="12"/>
    </row>
    <row r="12661" spans="1:10" x14ac:dyDescent="0.25">
      <c r="A12661" s="12"/>
      <c r="B12661" s="12"/>
      <c r="C12661" s="2"/>
      <c r="D12661" s="12"/>
      <c r="E12661" s="12"/>
      <c r="F12661" s="12"/>
      <c r="G12661" s="12"/>
      <c r="H12661" s="12"/>
      <c r="I12661" s="12"/>
      <c r="J12661" s="12"/>
    </row>
    <row r="12662" spans="1:10" x14ac:dyDescent="0.25">
      <c r="A12662" s="12"/>
      <c r="B12662" s="12"/>
      <c r="C12662" s="2"/>
      <c r="D12662" s="12"/>
      <c r="E12662" s="12"/>
      <c r="F12662" s="12"/>
      <c r="G12662" s="12"/>
      <c r="H12662" s="12"/>
      <c r="I12662" s="12"/>
      <c r="J12662" s="12"/>
    </row>
    <row r="12663" spans="1:10" x14ac:dyDescent="0.25">
      <c r="A12663" s="12"/>
      <c r="B12663" s="12"/>
      <c r="C12663" s="2"/>
      <c r="D12663" s="12"/>
      <c r="E12663" s="12"/>
      <c r="F12663" s="12"/>
      <c r="G12663" s="12"/>
      <c r="H12663" s="12"/>
      <c r="I12663" s="12"/>
      <c r="J12663" s="12"/>
    </row>
    <row r="12664" spans="1:10" x14ac:dyDescent="0.25">
      <c r="A12664" s="12"/>
      <c r="B12664" s="12"/>
      <c r="C12664" s="2"/>
      <c r="D12664" s="12"/>
      <c r="E12664" s="12"/>
      <c r="F12664" s="12"/>
      <c r="G12664" s="12"/>
      <c r="H12664" s="12"/>
      <c r="I12664" s="12"/>
      <c r="J12664" s="12"/>
    </row>
    <row r="12665" spans="1:10" x14ac:dyDescent="0.25">
      <c r="A12665" s="12"/>
      <c r="B12665" s="12"/>
      <c r="C12665" s="2"/>
      <c r="D12665" s="12"/>
      <c r="E12665" s="12"/>
      <c r="F12665" s="12"/>
      <c r="G12665" s="12"/>
      <c r="H12665" s="12"/>
      <c r="I12665" s="12"/>
      <c r="J12665" s="12"/>
    </row>
    <row r="12666" spans="1:10" x14ac:dyDescent="0.25">
      <c r="A12666" s="12"/>
      <c r="B12666" s="12"/>
      <c r="C12666" s="2"/>
      <c r="D12666" s="12"/>
      <c r="E12666" s="12"/>
      <c r="F12666" s="12"/>
      <c r="G12666" s="12"/>
      <c r="H12666" s="12"/>
      <c r="I12666" s="12"/>
      <c r="J12666" s="12"/>
    </row>
    <row r="12667" spans="1:10" x14ac:dyDescent="0.25">
      <c r="A12667" s="12"/>
      <c r="B12667" s="12"/>
      <c r="C12667" s="2"/>
      <c r="D12667" s="12"/>
      <c r="E12667" s="12"/>
      <c r="F12667" s="12"/>
      <c r="G12667" s="12"/>
      <c r="H12667" s="12"/>
      <c r="I12667" s="12"/>
      <c r="J12667" s="12"/>
    </row>
    <row r="12668" spans="1:10" x14ac:dyDescent="0.25">
      <c r="A12668" s="12"/>
      <c r="B12668" s="12"/>
      <c r="C12668" s="2"/>
      <c r="D12668" s="12"/>
      <c r="E12668" s="12"/>
      <c r="F12668" s="12"/>
      <c r="G12668" s="12"/>
      <c r="H12668" s="12"/>
      <c r="I12668" s="12"/>
      <c r="J12668" s="12"/>
    </row>
    <row r="12669" spans="1:10" x14ac:dyDescent="0.25">
      <c r="A12669" s="12"/>
      <c r="B12669" s="12"/>
      <c r="C12669" s="2"/>
      <c r="D12669" s="12"/>
      <c r="E12669" s="12"/>
      <c r="F12669" s="12"/>
      <c r="G12669" s="12"/>
      <c r="H12669" s="12"/>
      <c r="I12669" s="12"/>
      <c r="J12669" s="12"/>
    </row>
    <row r="12670" spans="1:10" x14ac:dyDescent="0.25">
      <c r="A12670" s="12"/>
      <c r="B12670" s="12"/>
      <c r="C12670" s="2"/>
      <c r="D12670" s="12"/>
      <c r="E12670" s="12"/>
      <c r="F12670" s="12"/>
      <c r="G12670" s="12"/>
      <c r="H12670" s="12"/>
      <c r="I12670" s="12"/>
      <c r="J12670" s="12"/>
    </row>
    <row r="12671" spans="1:10" x14ac:dyDescent="0.25">
      <c r="A12671" s="12"/>
      <c r="B12671" s="12"/>
      <c r="C12671" s="2"/>
      <c r="D12671" s="12"/>
      <c r="E12671" s="12"/>
      <c r="F12671" s="12"/>
      <c r="G12671" s="12"/>
      <c r="H12671" s="12"/>
      <c r="I12671" s="12"/>
      <c r="J12671" s="12"/>
    </row>
    <row r="12672" spans="1:10" x14ac:dyDescent="0.25">
      <c r="A12672" s="12"/>
      <c r="B12672" s="12"/>
      <c r="C12672" s="2"/>
      <c r="D12672" s="12"/>
      <c r="E12672" s="12"/>
      <c r="F12672" s="12"/>
      <c r="G12672" s="12"/>
      <c r="H12672" s="12"/>
      <c r="I12672" s="12"/>
      <c r="J12672" s="12"/>
    </row>
    <row r="12673" spans="1:10" x14ac:dyDescent="0.25">
      <c r="A12673" s="12"/>
      <c r="B12673" s="12"/>
      <c r="C12673" s="2"/>
      <c r="D12673" s="12"/>
      <c r="E12673" s="12"/>
      <c r="F12673" s="12"/>
      <c r="G12673" s="12"/>
      <c r="H12673" s="12"/>
      <c r="I12673" s="12"/>
      <c r="J12673" s="12"/>
    </row>
    <row r="12674" spans="1:10" x14ac:dyDescent="0.25">
      <c r="A12674" s="12"/>
      <c r="B12674" s="12"/>
      <c r="C12674" s="2"/>
      <c r="D12674" s="12"/>
      <c r="E12674" s="12"/>
      <c r="F12674" s="12"/>
      <c r="G12674" s="12"/>
      <c r="H12674" s="12"/>
      <c r="I12674" s="12"/>
      <c r="J12674" s="12"/>
    </row>
    <row r="12675" spans="1:10" x14ac:dyDescent="0.25">
      <c r="A12675" s="12"/>
      <c r="B12675" s="12"/>
      <c r="C12675" s="2"/>
      <c r="D12675" s="12"/>
      <c r="E12675" s="12"/>
      <c r="F12675" s="12"/>
      <c r="G12675" s="12"/>
      <c r="H12675" s="12"/>
      <c r="I12675" s="12"/>
      <c r="J12675" s="12"/>
    </row>
    <row r="12676" spans="1:10" x14ac:dyDescent="0.25">
      <c r="A12676" s="12"/>
      <c r="B12676" s="12"/>
      <c r="C12676" s="2"/>
      <c r="D12676" s="12"/>
      <c r="E12676" s="12"/>
      <c r="F12676" s="12"/>
      <c r="G12676" s="12"/>
      <c r="H12676" s="12"/>
      <c r="I12676" s="12"/>
      <c r="J12676" s="12"/>
    </row>
    <row r="12677" spans="1:10" x14ac:dyDescent="0.25">
      <c r="A12677" s="12"/>
      <c r="B12677" s="12"/>
      <c r="C12677" s="2"/>
      <c r="D12677" s="12"/>
      <c r="E12677" s="12"/>
      <c r="F12677" s="12"/>
      <c r="G12677" s="12"/>
      <c r="H12677" s="12"/>
      <c r="I12677" s="12"/>
      <c r="J12677" s="12"/>
    </row>
    <row r="12678" spans="1:10" x14ac:dyDescent="0.25">
      <c r="A12678" s="12"/>
      <c r="B12678" s="12"/>
      <c r="C12678" s="2"/>
      <c r="D12678" s="12"/>
      <c r="E12678" s="12"/>
      <c r="F12678" s="12"/>
      <c r="G12678" s="12"/>
      <c r="H12678" s="12"/>
      <c r="I12678" s="12"/>
      <c r="J12678" s="12"/>
    </row>
    <row r="12679" spans="1:10" x14ac:dyDescent="0.25">
      <c r="A12679" s="12"/>
      <c r="B12679" s="12"/>
      <c r="C12679" s="2"/>
      <c r="D12679" s="12"/>
      <c r="E12679" s="12"/>
      <c r="F12679" s="12"/>
      <c r="G12679" s="12"/>
      <c r="H12679" s="12"/>
      <c r="I12679" s="12"/>
      <c r="J12679" s="12"/>
    </row>
    <row r="12680" spans="1:10" x14ac:dyDescent="0.25">
      <c r="A12680" s="12"/>
      <c r="B12680" s="12"/>
      <c r="C12680" s="2"/>
      <c r="D12680" s="12"/>
      <c r="E12680" s="12"/>
      <c r="F12680" s="12"/>
      <c r="G12680" s="12"/>
      <c r="H12680" s="12"/>
      <c r="I12680" s="12"/>
      <c r="J12680" s="12"/>
    </row>
    <row r="12681" spans="1:10" x14ac:dyDescent="0.25">
      <c r="A12681" s="12"/>
      <c r="B12681" s="12"/>
      <c r="C12681" s="2"/>
      <c r="D12681" s="12"/>
      <c r="E12681" s="12"/>
      <c r="F12681" s="12"/>
      <c r="G12681" s="12"/>
      <c r="H12681" s="12"/>
      <c r="I12681" s="12"/>
      <c r="J12681" s="12"/>
    </row>
    <row r="12682" spans="1:10" x14ac:dyDescent="0.25">
      <c r="A12682" s="12"/>
      <c r="B12682" s="12"/>
      <c r="C12682" s="2"/>
      <c r="D12682" s="12"/>
      <c r="E12682" s="12"/>
      <c r="F12682" s="12"/>
      <c r="G12682" s="12"/>
      <c r="H12682" s="12"/>
      <c r="I12682" s="12"/>
      <c r="J12682" s="12"/>
    </row>
    <row r="12683" spans="1:10" x14ac:dyDescent="0.25">
      <c r="A12683" s="12"/>
      <c r="B12683" s="12"/>
      <c r="C12683" s="2"/>
      <c r="D12683" s="12"/>
      <c r="E12683" s="12"/>
      <c r="F12683" s="12"/>
      <c r="G12683" s="12"/>
      <c r="H12683" s="12"/>
      <c r="I12683" s="12"/>
      <c r="J12683" s="12"/>
    </row>
    <row r="12684" spans="1:10" x14ac:dyDescent="0.25">
      <c r="A12684" s="12"/>
      <c r="B12684" s="12"/>
      <c r="C12684" s="2"/>
      <c r="D12684" s="12"/>
      <c r="E12684" s="12"/>
      <c r="F12684" s="12"/>
      <c r="G12684" s="12"/>
      <c r="H12684" s="12"/>
      <c r="I12684" s="12"/>
      <c r="J12684" s="12"/>
    </row>
    <row r="12685" spans="1:10" x14ac:dyDescent="0.25">
      <c r="A12685" s="12"/>
      <c r="B12685" s="12"/>
      <c r="C12685" s="2"/>
      <c r="D12685" s="12"/>
      <c r="E12685" s="12"/>
      <c r="F12685" s="12"/>
      <c r="G12685" s="12"/>
      <c r="H12685" s="12"/>
      <c r="I12685" s="12"/>
      <c r="J12685" s="12"/>
    </row>
    <row r="12686" spans="1:10" x14ac:dyDescent="0.25">
      <c r="A12686" s="12"/>
      <c r="B12686" s="12"/>
      <c r="C12686" s="2"/>
      <c r="D12686" s="12"/>
      <c r="E12686" s="12"/>
      <c r="F12686" s="12"/>
      <c r="G12686" s="12"/>
      <c r="H12686" s="12"/>
      <c r="I12686" s="12"/>
      <c r="J12686" s="12"/>
    </row>
    <row r="12687" spans="1:10" x14ac:dyDescent="0.25">
      <c r="A12687" s="12"/>
      <c r="B12687" s="12"/>
      <c r="C12687" s="2"/>
      <c r="D12687" s="12"/>
      <c r="E12687" s="12"/>
      <c r="F12687" s="12"/>
      <c r="G12687" s="12"/>
      <c r="H12687" s="12"/>
      <c r="I12687" s="12"/>
      <c r="J12687" s="12"/>
    </row>
    <row r="12688" spans="1:10" x14ac:dyDescent="0.25">
      <c r="A12688" s="12"/>
      <c r="B12688" s="12"/>
      <c r="C12688" s="2"/>
      <c r="D12688" s="12"/>
      <c r="E12688" s="12"/>
      <c r="F12688" s="12"/>
      <c r="G12688" s="12"/>
      <c r="H12688" s="12"/>
      <c r="I12688" s="12"/>
      <c r="J12688" s="12"/>
    </row>
    <row r="12689" spans="1:10" x14ac:dyDescent="0.25">
      <c r="A12689" s="12"/>
      <c r="B12689" s="12"/>
      <c r="C12689" s="2"/>
      <c r="D12689" s="12"/>
      <c r="E12689" s="12"/>
      <c r="F12689" s="12"/>
      <c r="G12689" s="12"/>
      <c r="H12689" s="12"/>
      <c r="I12689" s="12"/>
      <c r="J12689" s="12"/>
    </row>
    <row r="12690" spans="1:10" x14ac:dyDescent="0.25">
      <c r="A12690" s="12"/>
      <c r="B12690" s="12"/>
      <c r="C12690" s="2"/>
      <c r="D12690" s="12"/>
      <c r="E12690" s="12"/>
      <c r="F12690" s="12"/>
      <c r="G12690" s="12"/>
      <c r="H12690" s="12"/>
      <c r="I12690" s="12"/>
      <c r="J12690" s="12"/>
    </row>
    <row r="12691" spans="1:10" x14ac:dyDescent="0.25">
      <c r="A12691" s="12"/>
      <c r="B12691" s="12"/>
      <c r="C12691" s="2"/>
      <c r="D12691" s="12"/>
      <c r="E12691" s="12"/>
      <c r="F12691" s="12"/>
      <c r="G12691" s="12"/>
      <c r="H12691" s="12"/>
      <c r="I12691" s="12"/>
      <c r="J12691" s="12"/>
    </row>
    <row r="12692" spans="1:10" x14ac:dyDescent="0.25">
      <c r="A12692" s="12"/>
      <c r="B12692" s="12"/>
      <c r="C12692" s="2"/>
      <c r="D12692" s="12"/>
      <c r="E12692" s="12"/>
      <c r="F12692" s="12"/>
      <c r="G12692" s="12"/>
      <c r="H12692" s="12"/>
      <c r="I12692" s="12"/>
      <c r="J12692" s="12"/>
    </row>
    <row r="12693" spans="1:10" x14ac:dyDescent="0.25">
      <c r="A12693" s="12"/>
      <c r="B12693" s="12"/>
      <c r="C12693" s="2"/>
      <c r="D12693" s="12"/>
      <c r="E12693" s="12"/>
      <c r="F12693" s="12"/>
      <c r="G12693" s="12"/>
      <c r="H12693" s="12"/>
      <c r="I12693" s="12"/>
      <c r="J12693" s="12"/>
    </row>
    <row r="12694" spans="1:10" x14ac:dyDescent="0.25">
      <c r="A12694" s="12"/>
      <c r="B12694" s="12"/>
      <c r="C12694" s="2"/>
      <c r="D12694" s="12"/>
      <c r="E12694" s="12"/>
      <c r="F12694" s="12"/>
      <c r="G12694" s="12"/>
      <c r="H12694" s="12"/>
      <c r="I12694" s="12"/>
      <c r="J12694" s="12"/>
    </row>
    <row r="12695" spans="1:10" x14ac:dyDescent="0.25">
      <c r="A12695" s="12"/>
      <c r="B12695" s="12"/>
      <c r="C12695" s="2"/>
      <c r="D12695" s="12"/>
      <c r="E12695" s="12"/>
      <c r="F12695" s="12"/>
      <c r="G12695" s="12"/>
      <c r="H12695" s="12"/>
      <c r="I12695" s="12"/>
      <c r="J12695" s="12"/>
    </row>
    <row r="12696" spans="1:10" x14ac:dyDescent="0.25">
      <c r="A12696" s="12"/>
      <c r="B12696" s="12"/>
      <c r="C12696" s="2"/>
      <c r="D12696" s="12"/>
      <c r="E12696" s="12"/>
      <c r="F12696" s="12"/>
      <c r="G12696" s="12"/>
      <c r="H12696" s="12"/>
      <c r="I12696" s="12"/>
      <c r="J12696" s="12"/>
    </row>
    <row r="12697" spans="1:10" x14ac:dyDescent="0.25">
      <c r="A12697" s="12"/>
      <c r="B12697" s="12"/>
      <c r="C12697" s="2"/>
      <c r="D12697" s="12"/>
      <c r="E12697" s="12"/>
      <c r="F12697" s="12"/>
      <c r="G12697" s="12"/>
      <c r="H12697" s="12"/>
      <c r="I12697" s="12"/>
      <c r="J12697" s="12"/>
    </row>
    <row r="12698" spans="1:10" x14ac:dyDescent="0.25">
      <c r="A12698" s="12"/>
      <c r="B12698" s="12"/>
      <c r="C12698" s="2"/>
      <c r="D12698" s="12"/>
      <c r="E12698" s="12"/>
      <c r="F12698" s="12"/>
      <c r="G12698" s="12"/>
      <c r="H12698" s="12"/>
      <c r="I12698" s="12"/>
      <c r="J12698" s="12"/>
    </row>
    <row r="12699" spans="1:10" x14ac:dyDescent="0.25">
      <c r="A12699" s="12"/>
      <c r="B12699" s="12"/>
      <c r="C12699" s="2"/>
      <c r="D12699" s="12"/>
      <c r="E12699" s="12"/>
      <c r="F12699" s="12"/>
      <c r="G12699" s="12"/>
      <c r="H12699" s="12"/>
      <c r="I12699" s="12"/>
      <c r="J12699" s="12"/>
    </row>
    <row r="12700" spans="1:10" x14ac:dyDescent="0.25">
      <c r="A12700" s="12"/>
      <c r="B12700" s="12"/>
      <c r="C12700" s="2"/>
      <c r="D12700" s="12"/>
      <c r="E12700" s="12"/>
      <c r="F12700" s="12"/>
      <c r="G12700" s="12"/>
      <c r="H12700" s="12"/>
      <c r="I12700" s="12"/>
      <c r="J12700" s="12"/>
    </row>
    <row r="12701" spans="1:10" x14ac:dyDescent="0.25">
      <c r="A12701" s="12"/>
      <c r="B12701" s="12"/>
      <c r="C12701" s="2"/>
      <c r="D12701" s="12"/>
      <c r="E12701" s="12"/>
      <c r="F12701" s="12"/>
      <c r="G12701" s="12"/>
      <c r="H12701" s="12"/>
      <c r="I12701" s="12"/>
      <c r="J12701" s="12"/>
    </row>
    <row r="12702" spans="1:10" x14ac:dyDescent="0.25">
      <c r="A12702" s="12"/>
      <c r="B12702" s="12"/>
      <c r="C12702" s="2"/>
      <c r="D12702" s="12"/>
      <c r="E12702" s="12"/>
      <c r="F12702" s="12"/>
      <c r="G12702" s="12"/>
      <c r="H12702" s="12"/>
      <c r="I12702" s="12"/>
      <c r="J12702" s="12"/>
    </row>
    <row r="12703" spans="1:10" x14ac:dyDescent="0.25">
      <c r="A12703" s="12"/>
      <c r="B12703" s="12"/>
      <c r="C12703" s="2"/>
      <c r="D12703" s="12"/>
      <c r="E12703" s="12"/>
      <c r="F12703" s="12"/>
      <c r="G12703" s="12"/>
      <c r="H12703" s="12"/>
      <c r="I12703" s="12"/>
      <c r="J12703" s="12"/>
    </row>
    <row r="12704" spans="1:10" x14ac:dyDescent="0.25">
      <c r="A12704" s="12"/>
      <c r="B12704" s="12"/>
      <c r="C12704" s="2"/>
      <c r="D12704" s="12"/>
      <c r="E12704" s="12"/>
      <c r="F12704" s="12"/>
      <c r="G12704" s="12"/>
      <c r="H12704" s="12"/>
      <c r="I12704" s="12"/>
      <c r="J12704" s="12"/>
    </row>
    <row r="12705" spans="1:10" x14ac:dyDescent="0.25">
      <c r="A12705" s="12"/>
      <c r="B12705" s="12"/>
      <c r="C12705" s="2"/>
      <c r="D12705" s="12"/>
      <c r="E12705" s="12"/>
      <c r="F12705" s="12"/>
      <c r="G12705" s="12"/>
      <c r="H12705" s="12"/>
      <c r="I12705" s="12"/>
      <c r="J12705" s="12"/>
    </row>
    <row r="12706" spans="1:10" x14ac:dyDescent="0.25">
      <c r="A12706" s="12"/>
      <c r="B12706" s="12"/>
      <c r="C12706" s="2"/>
      <c r="D12706" s="12"/>
      <c r="E12706" s="12"/>
      <c r="F12706" s="12"/>
      <c r="G12706" s="12"/>
      <c r="H12706" s="12"/>
      <c r="I12706" s="12"/>
      <c r="J12706" s="12"/>
    </row>
    <row r="12707" spans="1:10" x14ac:dyDescent="0.25">
      <c r="A12707" s="12"/>
      <c r="B12707" s="12"/>
      <c r="C12707" s="2"/>
      <c r="D12707" s="12"/>
      <c r="E12707" s="12"/>
      <c r="F12707" s="12"/>
      <c r="G12707" s="12"/>
      <c r="H12707" s="12"/>
      <c r="I12707" s="12"/>
      <c r="J12707" s="12"/>
    </row>
    <row r="12708" spans="1:10" x14ac:dyDescent="0.25">
      <c r="A12708" s="12"/>
      <c r="B12708" s="12"/>
      <c r="C12708" s="2"/>
      <c r="D12708" s="12"/>
      <c r="E12708" s="12"/>
      <c r="F12708" s="12"/>
      <c r="G12708" s="12"/>
      <c r="H12708" s="12"/>
      <c r="I12708" s="12"/>
      <c r="J12708" s="12"/>
    </row>
    <row r="12709" spans="1:10" x14ac:dyDescent="0.25">
      <c r="A12709" s="12"/>
      <c r="B12709" s="12"/>
      <c r="C12709" s="2"/>
      <c r="D12709" s="12"/>
      <c r="E12709" s="12"/>
      <c r="F12709" s="12"/>
      <c r="G12709" s="12"/>
      <c r="H12709" s="12"/>
      <c r="I12709" s="12"/>
      <c r="J12709" s="12"/>
    </row>
    <row r="12710" spans="1:10" x14ac:dyDescent="0.25">
      <c r="A12710" s="12"/>
      <c r="B12710" s="12"/>
      <c r="C12710" s="2"/>
      <c r="D12710" s="12"/>
      <c r="E12710" s="12"/>
      <c r="F12710" s="12"/>
      <c r="G12710" s="12"/>
      <c r="H12710" s="12"/>
      <c r="I12710" s="12"/>
      <c r="J12710" s="12"/>
    </row>
    <row r="12711" spans="1:10" x14ac:dyDescent="0.25">
      <c r="A12711" s="12"/>
      <c r="B12711" s="12"/>
      <c r="C12711" s="2"/>
      <c r="D12711" s="12"/>
      <c r="E12711" s="12"/>
      <c r="F12711" s="12"/>
      <c r="G12711" s="12"/>
      <c r="H12711" s="12"/>
      <c r="I12711" s="12"/>
      <c r="J12711" s="12"/>
    </row>
    <row r="12712" spans="1:10" x14ac:dyDescent="0.25">
      <c r="A12712" s="12"/>
      <c r="B12712" s="12"/>
      <c r="C12712" s="2"/>
      <c r="D12712" s="12"/>
      <c r="E12712" s="12"/>
      <c r="F12712" s="12"/>
      <c r="G12712" s="12"/>
      <c r="H12712" s="12"/>
      <c r="I12712" s="12"/>
      <c r="J12712" s="12"/>
    </row>
    <row r="12713" spans="1:10" x14ac:dyDescent="0.25">
      <c r="A12713" s="12"/>
      <c r="B12713" s="12"/>
      <c r="C12713" s="2"/>
      <c r="D12713" s="12"/>
      <c r="E12713" s="12"/>
      <c r="F12713" s="12"/>
      <c r="G12713" s="12"/>
      <c r="H12713" s="12"/>
      <c r="I12713" s="12"/>
      <c r="J12713" s="12"/>
    </row>
    <row r="12714" spans="1:10" x14ac:dyDescent="0.25">
      <c r="A12714" s="12"/>
      <c r="B12714" s="12"/>
      <c r="C12714" s="2"/>
      <c r="D12714" s="12"/>
      <c r="E12714" s="12"/>
      <c r="F12714" s="12"/>
      <c r="G12714" s="12"/>
      <c r="H12714" s="12"/>
      <c r="I12714" s="12"/>
      <c r="J12714" s="12"/>
    </row>
    <row r="12715" spans="1:10" x14ac:dyDescent="0.25">
      <c r="A12715" s="12"/>
      <c r="B12715" s="12"/>
      <c r="C12715" s="2"/>
      <c r="D12715" s="12"/>
      <c r="E12715" s="12"/>
      <c r="F12715" s="12"/>
      <c r="G12715" s="12"/>
      <c r="H12715" s="12"/>
      <c r="I12715" s="12"/>
      <c r="J12715" s="12"/>
    </row>
    <row r="12716" spans="1:10" x14ac:dyDescent="0.25">
      <c r="A12716" s="12"/>
      <c r="B12716" s="12"/>
      <c r="C12716" s="2"/>
      <c r="D12716" s="12"/>
      <c r="E12716" s="12"/>
      <c r="F12716" s="12"/>
      <c r="G12716" s="12"/>
      <c r="H12716" s="12"/>
      <c r="I12716" s="12"/>
      <c r="J12716" s="12"/>
    </row>
    <row r="12717" spans="1:10" x14ac:dyDescent="0.25">
      <c r="A12717" s="12"/>
      <c r="B12717" s="12"/>
      <c r="C12717" s="2"/>
      <c r="D12717" s="12"/>
      <c r="E12717" s="12"/>
      <c r="F12717" s="12"/>
      <c r="G12717" s="12"/>
      <c r="H12717" s="12"/>
      <c r="I12717" s="12"/>
      <c r="J12717" s="12"/>
    </row>
    <row r="12718" spans="1:10" x14ac:dyDescent="0.25">
      <c r="A12718" s="12"/>
      <c r="B12718" s="12"/>
      <c r="C12718" s="2"/>
      <c r="D12718" s="12"/>
      <c r="E12718" s="12"/>
      <c r="F12718" s="12"/>
      <c r="G12718" s="12"/>
      <c r="H12718" s="12"/>
      <c r="I12718" s="12"/>
      <c r="J12718" s="12"/>
    </row>
    <row r="12719" spans="1:10" x14ac:dyDescent="0.25">
      <c r="A12719" s="12"/>
      <c r="B12719" s="12"/>
      <c r="C12719" s="2"/>
      <c r="D12719" s="12"/>
      <c r="E12719" s="12"/>
      <c r="F12719" s="12"/>
      <c r="G12719" s="12"/>
      <c r="H12719" s="12"/>
      <c r="I12719" s="12"/>
      <c r="J12719" s="12"/>
    </row>
    <row r="12720" spans="1:10" x14ac:dyDescent="0.25">
      <c r="A12720" s="12"/>
      <c r="B12720" s="12"/>
      <c r="C12720" s="2"/>
      <c r="D12720" s="12"/>
      <c r="E12720" s="12"/>
      <c r="F12720" s="12"/>
      <c r="G12720" s="12"/>
      <c r="H12720" s="12"/>
      <c r="I12720" s="12"/>
      <c r="J12720" s="12"/>
    </row>
    <row r="12721" spans="1:10" x14ac:dyDescent="0.25">
      <c r="A12721" s="12"/>
      <c r="B12721" s="12"/>
      <c r="C12721" s="2"/>
      <c r="D12721" s="12"/>
      <c r="E12721" s="12"/>
      <c r="F12721" s="12"/>
      <c r="G12721" s="12"/>
      <c r="H12721" s="12"/>
      <c r="I12721" s="12"/>
      <c r="J12721" s="12"/>
    </row>
    <row r="12722" spans="1:10" x14ac:dyDescent="0.25">
      <c r="A12722" s="12"/>
      <c r="B12722" s="12"/>
      <c r="C12722" s="2"/>
      <c r="D12722" s="12"/>
      <c r="E12722" s="12"/>
      <c r="F12722" s="12"/>
      <c r="G12722" s="12"/>
      <c r="H12722" s="12"/>
      <c r="I12722" s="12"/>
      <c r="J12722" s="12"/>
    </row>
    <row r="12723" spans="1:10" x14ac:dyDescent="0.25">
      <c r="A12723" s="12"/>
      <c r="B12723" s="12"/>
      <c r="C12723" s="2"/>
      <c r="D12723" s="12"/>
      <c r="E12723" s="12"/>
      <c r="F12723" s="12"/>
      <c r="G12723" s="12"/>
      <c r="H12723" s="12"/>
      <c r="I12723" s="12"/>
      <c r="J12723" s="12"/>
    </row>
    <row r="12724" spans="1:10" x14ac:dyDescent="0.25">
      <c r="A12724" s="12"/>
      <c r="B12724" s="12"/>
      <c r="C12724" s="2"/>
      <c r="D12724" s="12"/>
      <c r="E12724" s="12"/>
      <c r="F12724" s="12"/>
      <c r="G12724" s="12"/>
      <c r="H12724" s="12"/>
      <c r="I12724" s="12"/>
      <c r="J12724" s="12"/>
    </row>
    <row r="12725" spans="1:10" x14ac:dyDescent="0.25">
      <c r="A12725" s="12"/>
      <c r="B12725" s="12"/>
      <c r="C12725" s="2"/>
      <c r="D12725" s="12"/>
      <c r="E12725" s="12"/>
      <c r="F12725" s="12"/>
      <c r="G12725" s="12"/>
      <c r="H12725" s="12"/>
      <c r="I12725" s="12"/>
      <c r="J12725" s="12"/>
    </row>
    <row r="12726" spans="1:10" x14ac:dyDescent="0.25">
      <c r="A12726" s="12"/>
      <c r="B12726" s="12"/>
      <c r="C12726" s="2"/>
      <c r="D12726" s="12"/>
      <c r="E12726" s="12"/>
      <c r="F12726" s="12"/>
      <c r="G12726" s="12"/>
      <c r="H12726" s="12"/>
      <c r="I12726" s="12"/>
      <c r="J12726" s="12"/>
    </row>
    <row r="12727" spans="1:10" x14ac:dyDescent="0.25">
      <c r="A12727" s="12"/>
      <c r="B12727" s="12"/>
      <c r="C12727" s="2"/>
      <c r="D12727" s="12"/>
      <c r="E12727" s="12"/>
      <c r="F12727" s="12"/>
      <c r="G12727" s="12"/>
      <c r="H12727" s="12"/>
      <c r="I12727" s="12"/>
      <c r="J12727" s="12"/>
    </row>
    <row r="12728" spans="1:10" x14ac:dyDescent="0.25">
      <c r="A12728" s="12"/>
      <c r="B12728" s="12"/>
      <c r="C12728" s="2"/>
      <c r="D12728" s="12"/>
      <c r="E12728" s="12"/>
      <c r="F12728" s="12"/>
      <c r="G12728" s="12"/>
      <c r="H12728" s="12"/>
      <c r="I12728" s="12"/>
      <c r="J12728" s="12"/>
    </row>
    <row r="12729" spans="1:10" x14ac:dyDescent="0.25">
      <c r="A12729" s="12"/>
      <c r="B12729" s="12"/>
      <c r="C12729" s="2"/>
      <c r="D12729" s="12"/>
      <c r="E12729" s="12"/>
      <c r="F12729" s="12"/>
      <c r="G12729" s="12"/>
      <c r="H12729" s="12"/>
      <c r="I12729" s="12"/>
      <c r="J12729" s="12"/>
    </row>
    <row r="12730" spans="1:10" x14ac:dyDescent="0.25">
      <c r="A12730" s="12"/>
      <c r="B12730" s="12"/>
      <c r="C12730" s="2"/>
      <c r="D12730" s="12"/>
      <c r="E12730" s="12"/>
      <c r="F12730" s="12"/>
      <c r="G12730" s="12"/>
      <c r="H12730" s="12"/>
      <c r="I12730" s="12"/>
      <c r="J12730" s="12"/>
    </row>
    <row r="12731" spans="1:10" x14ac:dyDescent="0.25">
      <c r="A12731" s="12"/>
      <c r="B12731" s="12"/>
      <c r="C12731" s="2"/>
      <c r="D12731" s="12"/>
      <c r="E12731" s="12"/>
      <c r="F12731" s="12"/>
      <c r="G12731" s="12"/>
      <c r="H12731" s="12"/>
      <c r="I12731" s="12"/>
      <c r="J12731" s="12"/>
    </row>
    <row r="12732" spans="1:10" x14ac:dyDescent="0.25">
      <c r="A12732" s="12"/>
      <c r="B12732" s="12"/>
      <c r="C12732" s="2"/>
      <c r="D12732" s="12"/>
      <c r="E12732" s="12"/>
      <c r="F12732" s="12"/>
      <c r="G12732" s="12"/>
      <c r="H12732" s="12"/>
      <c r="I12732" s="12"/>
      <c r="J12732" s="12"/>
    </row>
    <row r="12733" spans="1:10" x14ac:dyDescent="0.25">
      <c r="A12733" s="12"/>
      <c r="B12733" s="12"/>
      <c r="C12733" s="2"/>
      <c r="D12733" s="12"/>
      <c r="E12733" s="12"/>
      <c r="F12733" s="12"/>
      <c r="G12733" s="12"/>
      <c r="H12733" s="12"/>
      <c r="I12733" s="12"/>
      <c r="J12733" s="12"/>
    </row>
    <row r="12734" spans="1:10" x14ac:dyDescent="0.25">
      <c r="A12734" s="12"/>
      <c r="B12734" s="12"/>
      <c r="C12734" s="2"/>
      <c r="D12734" s="12"/>
      <c r="E12734" s="12"/>
      <c r="F12734" s="12"/>
      <c r="G12734" s="12"/>
      <c r="H12734" s="12"/>
      <c r="I12734" s="12"/>
      <c r="J12734" s="12"/>
    </row>
    <row r="12735" spans="1:10" x14ac:dyDescent="0.25">
      <c r="A12735" s="12"/>
      <c r="B12735" s="12"/>
      <c r="C12735" s="2"/>
      <c r="D12735" s="12"/>
      <c r="E12735" s="12"/>
      <c r="F12735" s="12"/>
      <c r="G12735" s="12"/>
      <c r="H12735" s="12"/>
      <c r="I12735" s="12"/>
      <c r="J12735" s="12"/>
    </row>
    <row r="12736" spans="1:10" x14ac:dyDescent="0.25">
      <c r="A12736" s="12"/>
      <c r="B12736" s="12"/>
      <c r="C12736" s="2"/>
      <c r="D12736" s="12"/>
      <c r="E12736" s="12"/>
      <c r="F12736" s="12"/>
      <c r="G12736" s="12"/>
      <c r="H12736" s="12"/>
      <c r="I12736" s="12"/>
      <c r="J12736" s="12"/>
    </row>
    <row r="12737" spans="1:10" x14ac:dyDescent="0.25">
      <c r="A12737" s="12"/>
      <c r="B12737" s="12"/>
      <c r="C12737" s="2"/>
      <c r="D12737" s="12"/>
      <c r="E12737" s="12"/>
      <c r="F12737" s="12"/>
      <c r="G12737" s="12"/>
      <c r="H12737" s="12"/>
      <c r="I12737" s="12"/>
      <c r="J12737" s="12"/>
    </row>
    <row r="12738" spans="1:10" x14ac:dyDescent="0.25">
      <c r="A12738" s="12"/>
      <c r="B12738" s="12"/>
      <c r="C12738" s="2"/>
      <c r="D12738" s="12"/>
      <c r="E12738" s="12"/>
      <c r="F12738" s="12"/>
      <c r="G12738" s="12"/>
      <c r="H12738" s="12"/>
      <c r="I12738" s="12"/>
      <c r="J12738" s="12"/>
    </row>
    <row r="12739" spans="1:10" x14ac:dyDescent="0.25">
      <c r="A12739" s="12"/>
      <c r="B12739" s="12"/>
      <c r="C12739" s="2"/>
      <c r="D12739" s="12"/>
      <c r="E12739" s="12"/>
      <c r="F12739" s="12"/>
      <c r="G12739" s="12"/>
      <c r="H12739" s="12"/>
      <c r="I12739" s="12"/>
      <c r="J12739" s="12"/>
    </row>
    <row r="12740" spans="1:10" x14ac:dyDescent="0.25">
      <c r="A12740" s="12"/>
      <c r="B12740" s="12"/>
      <c r="C12740" s="2"/>
      <c r="D12740" s="12"/>
      <c r="E12740" s="12"/>
      <c r="F12740" s="12"/>
      <c r="G12740" s="12"/>
      <c r="H12740" s="12"/>
      <c r="I12740" s="12"/>
      <c r="J12740" s="12"/>
    </row>
    <row r="12741" spans="1:10" x14ac:dyDescent="0.25">
      <c r="A12741" s="12"/>
      <c r="B12741" s="12"/>
      <c r="C12741" s="2"/>
      <c r="D12741" s="12"/>
      <c r="E12741" s="12"/>
      <c r="F12741" s="12"/>
      <c r="G12741" s="12"/>
      <c r="H12741" s="12"/>
      <c r="I12741" s="12"/>
      <c r="J12741" s="12"/>
    </row>
    <row r="12742" spans="1:10" x14ac:dyDescent="0.25">
      <c r="A12742" s="12"/>
      <c r="B12742" s="12"/>
      <c r="C12742" s="2"/>
      <c r="D12742" s="12"/>
      <c r="E12742" s="12"/>
      <c r="F12742" s="12"/>
      <c r="G12742" s="12"/>
      <c r="H12742" s="12"/>
      <c r="I12742" s="12"/>
      <c r="J12742" s="12"/>
    </row>
    <row r="12743" spans="1:10" x14ac:dyDescent="0.25">
      <c r="A12743" s="12"/>
      <c r="B12743" s="12"/>
      <c r="C12743" s="2"/>
      <c r="D12743" s="12"/>
      <c r="E12743" s="12"/>
      <c r="F12743" s="12"/>
      <c r="G12743" s="12"/>
      <c r="H12743" s="12"/>
      <c r="I12743" s="12"/>
      <c r="J12743" s="12"/>
    </row>
    <row r="12744" spans="1:10" x14ac:dyDescent="0.25">
      <c r="A12744" s="12"/>
      <c r="B12744" s="12"/>
      <c r="C12744" s="2"/>
      <c r="D12744" s="12"/>
      <c r="E12744" s="12"/>
      <c r="F12744" s="12"/>
      <c r="G12744" s="12"/>
      <c r="H12744" s="12"/>
      <c r="I12744" s="12"/>
      <c r="J12744" s="12"/>
    </row>
    <row r="12745" spans="1:10" x14ac:dyDescent="0.25">
      <c r="A12745" s="12"/>
      <c r="B12745" s="12"/>
      <c r="C12745" s="2"/>
      <c r="D12745" s="12"/>
      <c r="E12745" s="12"/>
      <c r="F12745" s="12"/>
      <c r="G12745" s="12"/>
      <c r="H12745" s="12"/>
      <c r="I12745" s="12"/>
      <c r="J12745" s="12"/>
    </row>
    <row r="12746" spans="1:10" x14ac:dyDescent="0.25">
      <c r="A12746" s="12"/>
      <c r="B12746" s="12"/>
      <c r="C12746" s="2"/>
      <c r="D12746" s="12"/>
      <c r="E12746" s="12"/>
      <c r="F12746" s="12"/>
      <c r="G12746" s="12"/>
      <c r="H12746" s="12"/>
      <c r="I12746" s="12"/>
      <c r="J12746" s="12"/>
    </row>
    <row r="12747" spans="1:10" x14ac:dyDescent="0.25">
      <c r="A12747" s="12"/>
      <c r="B12747" s="12"/>
      <c r="C12747" s="2"/>
      <c r="D12747" s="12"/>
      <c r="E12747" s="12"/>
      <c r="F12747" s="12"/>
      <c r="G12747" s="12"/>
      <c r="H12747" s="12"/>
      <c r="I12747" s="12"/>
      <c r="J12747" s="12"/>
    </row>
    <row r="12748" spans="1:10" x14ac:dyDescent="0.25">
      <c r="A12748" s="12"/>
      <c r="B12748" s="12"/>
      <c r="C12748" s="2"/>
      <c r="D12748" s="12"/>
      <c r="E12748" s="12"/>
      <c r="F12748" s="12"/>
      <c r="G12748" s="12"/>
      <c r="H12748" s="12"/>
      <c r="I12748" s="12"/>
      <c r="J12748" s="12"/>
    </row>
    <row r="12749" spans="1:10" x14ac:dyDescent="0.25">
      <c r="A12749" s="12"/>
      <c r="B12749" s="12"/>
      <c r="C12749" s="2"/>
      <c r="D12749" s="12"/>
      <c r="E12749" s="12"/>
      <c r="F12749" s="12"/>
      <c r="G12749" s="12"/>
      <c r="H12749" s="12"/>
      <c r="I12749" s="12"/>
      <c r="J12749" s="12"/>
    </row>
    <row r="12750" spans="1:10" x14ac:dyDescent="0.25">
      <c r="A12750" s="12"/>
      <c r="B12750" s="12"/>
      <c r="C12750" s="2"/>
      <c r="D12750" s="12"/>
      <c r="E12750" s="12"/>
      <c r="F12750" s="12"/>
      <c r="G12750" s="12"/>
      <c r="H12750" s="12"/>
      <c r="I12750" s="12"/>
      <c r="J12750" s="12"/>
    </row>
    <row r="12751" spans="1:10" x14ac:dyDescent="0.25">
      <c r="A12751" s="12"/>
      <c r="B12751" s="12"/>
      <c r="C12751" s="2"/>
      <c r="D12751" s="12"/>
      <c r="E12751" s="12"/>
      <c r="F12751" s="12"/>
      <c r="G12751" s="12"/>
      <c r="H12751" s="12"/>
      <c r="I12751" s="12"/>
      <c r="J12751" s="12"/>
    </row>
    <row r="12752" spans="1:10" x14ac:dyDescent="0.25">
      <c r="A12752" s="12"/>
      <c r="B12752" s="12"/>
      <c r="C12752" s="2"/>
      <c r="D12752" s="12"/>
      <c r="E12752" s="12"/>
      <c r="F12752" s="12"/>
      <c r="G12752" s="12"/>
      <c r="H12752" s="12"/>
      <c r="I12752" s="12"/>
      <c r="J12752" s="12"/>
    </row>
    <row r="12753" spans="1:10" x14ac:dyDescent="0.25">
      <c r="A12753" s="12"/>
      <c r="B12753" s="12"/>
      <c r="C12753" s="2"/>
      <c r="D12753" s="12"/>
      <c r="E12753" s="12"/>
      <c r="F12753" s="12"/>
      <c r="G12753" s="12"/>
      <c r="H12753" s="12"/>
      <c r="I12753" s="12"/>
      <c r="J12753" s="12"/>
    </row>
    <row r="12754" spans="1:10" x14ac:dyDescent="0.25">
      <c r="A12754" s="12"/>
      <c r="B12754" s="12"/>
      <c r="C12754" s="2"/>
      <c r="D12754" s="12"/>
      <c r="E12754" s="12"/>
      <c r="F12754" s="12"/>
      <c r="G12754" s="12"/>
      <c r="H12754" s="12"/>
      <c r="I12754" s="12"/>
      <c r="J12754" s="12"/>
    </row>
    <row r="12755" spans="1:10" x14ac:dyDescent="0.25">
      <c r="A12755" s="12"/>
      <c r="B12755" s="12"/>
      <c r="C12755" s="2"/>
      <c r="D12755" s="12"/>
      <c r="E12755" s="12"/>
      <c r="F12755" s="12"/>
      <c r="G12755" s="12"/>
      <c r="H12755" s="12"/>
      <c r="I12755" s="12"/>
      <c r="J12755" s="12"/>
    </row>
    <row r="12756" spans="1:10" x14ac:dyDescent="0.25">
      <c r="A12756" s="12"/>
      <c r="B12756" s="12"/>
      <c r="C12756" s="2"/>
      <c r="D12756" s="12"/>
      <c r="E12756" s="12"/>
      <c r="F12756" s="12"/>
      <c r="G12756" s="12"/>
      <c r="H12756" s="12"/>
      <c r="I12756" s="12"/>
      <c r="J12756" s="12"/>
    </row>
    <row r="12757" spans="1:10" x14ac:dyDescent="0.25">
      <c r="A12757" s="12"/>
      <c r="B12757" s="12"/>
      <c r="C12757" s="2"/>
      <c r="D12757" s="12"/>
      <c r="E12757" s="12"/>
      <c r="F12757" s="12"/>
      <c r="G12757" s="12"/>
      <c r="H12757" s="12"/>
      <c r="I12757" s="12"/>
      <c r="J12757" s="12"/>
    </row>
    <row r="12758" spans="1:10" x14ac:dyDescent="0.25">
      <c r="A12758" s="12"/>
      <c r="B12758" s="12"/>
      <c r="C12758" s="2"/>
      <c r="D12758" s="12"/>
      <c r="E12758" s="12"/>
      <c r="F12758" s="12"/>
      <c r="G12758" s="12"/>
      <c r="H12758" s="12"/>
      <c r="I12758" s="12"/>
      <c r="J12758" s="12"/>
    </row>
    <row r="12759" spans="1:10" x14ac:dyDescent="0.25">
      <c r="A12759" s="12"/>
      <c r="B12759" s="12"/>
      <c r="C12759" s="2"/>
      <c r="D12759" s="12"/>
      <c r="E12759" s="12"/>
      <c r="F12759" s="12"/>
      <c r="G12759" s="12"/>
      <c r="H12759" s="12"/>
      <c r="I12759" s="12"/>
      <c r="J12759" s="12"/>
    </row>
    <row r="12760" spans="1:10" x14ac:dyDescent="0.25">
      <c r="A12760" s="12"/>
      <c r="B12760" s="12"/>
      <c r="C12760" s="2"/>
      <c r="D12760" s="12"/>
      <c r="E12760" s="12"/>
      <c r="F12760" s="12"/>
      <c r="G12760" s="12"/>
      <c r="H12760" s="12"/>
      <c r="I12760" s="12"/>
      <c r="J12760" s="12"/>
    </row>
    <row r="12761" spans="1:10" x14ac:dyDescent="0.25">
      <c r="A12761" s="12"/>
      <c r="B12761" s="12"/>
      <c r="C12761" s="2"/>
      <c r="D12761" s="12"/>
      <c r="E12761" s="12"/>
      <c r="F12761" s="12"/>
      <c r="G12761" s="12"/>
      <c r="H12761" s="12"/>
      <c r="I12761" s="12"/>
      <c r="J12761" s="12"/>
    </row>
    <row r="12762" spans="1:10" x14ac:dyDescent="0.25">
      <c r="A12762" s="12"/>
      <c r="B12762" s="12"/>
      <c r="C12762" s="2"/>
      <c r="D12762" s="12"/>
      <c r="E12762" s="12"/>
      <c r="F12762" s="12"/>
      <c r="G12762" s="12"/>
      <c r="H12762" s="12"/>
      <c r="I12762" s="12"/>
      <c r="J12762" s="12"/>
    </row>
    <row r="12763" spans="1:10" x14ac:dyDescent="0.25">
      <c r="A12763" s="12"/>
      <c r="B12763" s="12"/>
      <c r="C12763" s="2"/>
      <c r="D12763" s="12"/>
      <c r="E12763" s="12"/>
      <c r="F12763" s="12"/>
      <c r="G12763" s="12"/>
      <c r="H12763" s="12"/>
      <c r="I12763" s="12"/>
      <c r="J12763" s="12"/>
    </row>
    <row r="12764" spans="1:10" x14ac:dyDescent="0.25">
      <c r="A12764" s="12"/>
      <c r="B12764" s="12"/>
      <c r="C12764" s="2"/>
      <c r="D12764" s="12"/>
      <c r="E12764" s="12"/>
      <c r="F12764" s="12"/>
      <c r="G12764" s="12"/>
      <c r="H12764" s="12"/>
      <c r="I12764" s="12"/>
      <c r="J12764" s="12"/>
    </row>
    <row r="12765" spans="1:10" x14ac:dyDescent="0.25">
      <c r="A12765" s="12"/>
      <c r="B12765" s="12"/>
      <c r="C12765" s="2"/>
      <c r="D12765" s="12"/>
      <c r="E12765" s="12"/>
      <c r="F12765" s="12"/>
      <c r="G12765" s="12"/>
      <c r="H12765" s="12"/>
      <c r="I12765" s="12"/>
      <c r="J12765" s="12"/>
    </row>
    <row r="12766" spans="1:10" x14ac:dyDescent="0.25">
      <c r="A12766" s="12"/>
      <c r="B12766" s="12"/>
      <c r="C12766" s="2"/>
      <c r="D12766" s="12"/>
      <c r="E12766" s="12"/>
      <c r="F12766" s="12"/>
      <c r="G12766" s="12"/>
      <c r="H12766" s="12"/>
      <c r="I12766" s="12"/>
      <c r="J12766" s="12"/>
    </row>
    <row r="12767" spans="1:10" x14ac:dyDescent="0.25">
      <c r="A12767" s="12"/>
      <c r="B12767" s="12"/>
      <c r="C12767" s="2"/>
      <c r="D12767" s="12"/>
      <c r="E12767" s="12"/>
      <c r="F12767" s="12"/>
      <c r="G12767" s="12"/>
      <c r="H12767" s="12"/>
      <c r="I12767" s="12"/>
      <c r="J12767" s="12"/>
    </row>
    <row r="12768" spans="1:10" x14ac:dyDescent="0.25">
      <c r="A12768" s="12"/>
      <c r="B12768" s="12"/>
      <c r="C12768" s="2"/>
      <c r="D12768" s="12"/>
      <c r="E12768" s="12"/>
      <c r="F12768" s="12"/>
      <c r="G12768" s="12"/>
      <c r="H12768" s="12"/>
      <c r="I12768" s="12"/>
      <c r="J12768" s="12"/>
    </row>
    <row r="12769" spans="1:10" x14ac:dyDescent="0.25">
      <c r="A12769" s="12"/>
      <c r="B12769" s="12"/>
      <c r="C12769" s="2"/>
      <c r="D12769" s="12"/>
      <c r="E12769" s="12"/>
      <c r="F12769" s="12"/>
      <c r="G12769" s="12"/>
      <c r="H12769" s="12"/>
      <c r="I12769" s="12"/>
      <c r="J12769" s="12"/>
    </row>
    <row r="12770" spans="1:10" x14ac:dyDescent="0.25">
      <c r="A12770" s="12"/>
      <c r="B12770" s="12"/>
      <c r="C12770" s="2"/>
      <c r="D12770" s="12"/>
      <c r="E12770" s="12"/>
      <c r="F12770" s="12"/>
      <c r="G12770" s="12"/>
      <c r="H12770" s="12"/>
      <c r="I12770" s="12"/>
      <c r="J12770" s="12"/>
    </row>
    <row r="12771" spans="1:10" x14ac:dyDescent="0.25">
      <c r="A12771" s="12"/>
      <c r="B12771" s="12"/>
      <c r="C12771" s="2"/>
      <c r="D12771" s="12"/>
      <c r="E12771" s="12"/>
      <c r="F12771" s="12"/>
      <c r="G12771" s="12"/>
      <c r="H12771" s="12"/>
      <c r="I12771" s="12"/>
      <c r="J12771" s="12"/>
    </row>
    <row r="12772" spans="1:10" x14ac:dyDescent="0.25">
      <c r="A12772" s="12"/>
      <c r="B12772" s="12"/>
      <c r="C12772" s="2"/>
      <c r="D12772" s="12"/>
      <c r="E12772" s="12"/>
      <c r="F12772" s="12"/>
      <c r="G12772" s="12"/>
      <c r="H12772" s="12"/>
      <c r="I12772" s="12"/>
      <c r="J12772" s="12"/>
    </row>
    <row r="12773" spans="1:10" x14ac:dyDescent="0.25">
      <c r="A12773" s="12"/>
      <c r="B12773" s="12"/>
      <c r="C12773" s="2"/>
      <c r="D12773" s="12"/>
      <c r="E12773" s="12"/>
      <c r="F12773" s="12"/>
      <c r="G12773" s="12"/>
      <c r="H12773" s="12"/>
      <c r="I12773" s="12"/>
      <c r="J12773" s="12"/>
    </row>
    <row r="12774" spans="1:10" x14ac:dyDescent="0.25">
      <c r="A12774" s="12"/>
      <c r="B12774" s="12"/>
      <c r="C12774" s="2"/>
      <c r="D12774" s="12"/>
      <c r="E12774" s="12"/>
      <c r="F12774" s="12"/>
      <c r="G12774" s="12"/>
      <c r="H12774" s="12"/>
      <c r="I12774" s="12"/>
      <c r="J12774" s="12"/>
    </row>
    <row r="12775" spans="1:10" x14ac:dyDescent="0.25">
      <c r="A12775" s="12"/>
      <c r="B12775" s="12"/>
      <c r="C12775" s="2"/>
      <c r="D12775" s="12"/>
      <c r="E12775" s="12"/>
      <c r="F12775" s="12"/>
      <c r="G12775" s="12"/>
      <c r="H12775" s="12"/>
      <c r="I12775" s="12"/>
      <c r="J12775" s="12"/>
    </row>
    <row r="12776" spans="1:10" x14ac:dyDescent="0.25">
      <c r="A12776" s="12"/>
      <c r="B12776" s="12"/>
      <c r="C12776" s="2"/>
      <c r="D12776" s="12"/>
      <c r="E12776" s="12"/>
      <c r="F12776" s="12"/>
      <c r="G12776" s="12"/>
      <c r="H12776" s="12"/>
      <c r="I12776" s="12"/>
      <c r="J12776" s="12"/>
    </row>
    <row r="12777" spans="1:10" x14ac:dyDescent="0.25">
      <c r="A12777" s="12"/>
      <c r="B12777" s="12"/>
      <c r="C12777" s="2"/>
      <c r="D12777" s="12"/>
      <c r="E12777" s="12"/>
      <c r="F12777" s="12"/>
      <c r="G12777" s="12"/>
      <c r="H12777" s="12"/>
      <c r="I12777" s="12"/>
      <c r="J12777" s="12"/>
    </row>
    <row r="12778" spans="1:10" x14ac:dyDescent="0.25">
      <c r="A12778" s="12"/>
      <c r="B12778" s="12"/>
      <c r="C12778" s="2"/>
      <c r="D12778" s="12"/>
      <c r="E12778" s="12"/>
      <c r="F12778" s="12"/>
      <c r="G12778" s="12"/>
      <c r="H12778" s="12"/>
      <c r="I12778" s="12"/>
      <c r="J12778" s="12"/>
    </row>
    <row r="12779" spans="1:10" x14ac:dyDescent="0.25">
      <c r="A12779" s="12"/>
      <c r="B12779" s="12"/>
      <c r="C12779" s="2"/>
      <c r="D12779" s="12"/>
      <c r="E12779" s="12"/>
      <c r="F12779" s="12"/>
      <c r="G12779" s="12"/>
      <c r="H12779" s="12"/>
      <c r="I12779" s="12"/>
      <c r="J12779" s="12"/>
    </row>
    <row r="12780" spans="1:10" x14ac:dyDescent="0.25">
      <c r="A12780" s="12"/>
      <c r="B12780" s="12"/>
      <c r="C12780" s="2"/>
      <c r="D12780" s="12"/>
      <c r="E12780" s="12"/>
      <c r="F12780" s="12"/>
      <c r="G12780" s="12"/>
      <c r="H12780" s="12"/>
      <c r="I12780" s="12"/>
      <c r="J12780" s="12"/>
    </row>
    <row r="12781" spans="1:10" x14ac:dyDescent="0.25">
      <c r="A12781" s="12"/>
      <c r="B12781" s="12"/>
      <c r="C12781" s="2"/>
      <c r="D12781" s="12"/>
      <c r="E12781" s="12"/>
      <c r="F12781" s="12"/>
      <c r="G12781" s="12"/>
      <c r="H12781" s="12"/>
      <c r="I12781" s="12"/>
      <c r="J12781" s="12"/>
    </row>
    <row r="12782" spans="1:10" x14ac:dyDescent="0.25">
      <c r="A12782" s="12"/>
      <c r="B12782" s="12"/>
      <c r="C12782" s="2"/>
      <c r="D12782" s="12"/>
      <c r="E12782" s="12"/>
      <c r="F12782" s="12"/>
      <c r="G12782" s="12"/>
      <c r="H12782" s="12"/>
      <c r="I12782" s="12"/>
      <c r="J12782" s="12"/>
    </row>
    <row r="12783" spans="1:10" x14ac:dyDescent="0.25">
      <c r="A12783" s="12"/>
      <c r="B12783" s="12"/>
      <c r="C12783" s="2"/>
      <c r="D12783" s="12"/>
      <c r="E12783" s="12"/>
      <c r="F12783" s="12"/>
      <c r="G12783" s="12"/>
      <c r="H12783" s="12"/>
      <c r="I12783" s="12"/>
      <c r="J12783" s="12"/>
    </row>
    <row r="12784" spans="1:10" x14ac:dyDescent="0.25">
      <c r="A12784" s="12"/>
      <c r="B12784" s="12"/>
      <c r="C12784" s="2"/>
      <c r="D12784" s="12"/>
      <c r="E12784" s="12"/>
      <c r="F12784" s="12"/>
      <c r="G12784" s="12"/>
      <c r="H12784" s="12"/>
      <c r="I12784" s="12"/>
      <c r="J12784" s="12"/>
    </row>
    <row r="12785" spans="1:10" x14ac:dyDescent="0.25">
      <c r="A12785" s="12"/>
      <c r="B12785" s="12"/>
      <c r="C12785" s="2"/>
      <c r="D12785" s="12"/>
      <c r="E12785" s="12"/>
      <c r="F12785" s="12"/>
      <c r="G12785" s="12"/>
      <c r="H12785" s="12"/>
      <c r="I12785" s="12"/>
      <c r="J12785" s="12"/>
    </row>
    <row r="12786" spans="1:10" x14ac:dyDescent="0.25">
      <c r="A12786" s="12"/>
      <c r="B12786" s="12"/>
      <c r="C12786" s="2"/>
      <c r="D12786" s="12"/>
      <c r="E12786" s="12"/>
      <c r="F12786" s="12"/>
      <c r="G12786" s="12"/>
      <c r="H12786" s="12"/>
      <c r="I12786" s="12"/>
      <c r="J12786" s="12"/>
    </row>
    <row r="12787" spans="1:10" x14ac:dyDescent="0.25">
      <c r="A12787" s="12"/>
      <c r="B12787" s="12"/>
      <c r="C12787" s="2"/>
      <c r="D12787" s="12"/>
      <c r="E12787" s="12"/>
      <c r="F12787" s="12"/>
      <c r="G12787" s="12"/>
      <c r="H12787" s="12"/>
      <c r="I12787" s="12"/>
      <c r="J12787" s="12"/>
    </row>
    <row r="12788" spans="1:10" x14ac:dyDescent="0.25">
      <c r="A12788" s="12"/>
      <c r="B12788" s="12"/>
      <c r="C12788" s="2"/>
      <c r="D12788" s="12"/>
      <c r="E12788" s="12"/>
      <c r="F12788" s="12"/>
      <c r="G12788" s="12"/>
      <c r="H12788" s="12"/>
      <c r="I12788" s="12"/>
      <c r="J12788" s="12"/>
    </row>
    <row r="12789" spans="1:10" x14ac:dyDescent="0.25">
      <c r="A12789" s="12"/>
      <c r="B12789" s="12"/>
      <c r="C12789" s="2"/>
      <c r="D12789" s="12"/>
      <c r="E12789" s="12"/>
      <c r="F12789" s="12"/>
      <c r="G12789" s="12"/>
      <c r="H12789" s="12"/>
      <c r="I12789" s="12"/>
      <c r="J12789" s="12"/>
    </row>
    <row r="12790" spans="1:10" x14ac:dyDescent="0.25">
      <c r="A12790" s="12"/>
      <c r="B12790" s="12"/>
      <c r="C12790" s="2"/>
      <c r="D12790" s="12"/>
      <c r="E12790" s="12"/>
      <c r="F12790" s="12"/>
      <c r="G12790" s="12"/>
      <c r="H12790" s="12"/>
      <c r="I12790" s="12"/>
      <c r="J12790" s="12"/>
    </row>
    <row r="12791" spans="1:10" x14ac:dyDescent="0.25">
      <c r="A12791" s="12"/>
      <c r="B12791" s="12"/>
      <c r="C12791" s="2"/>
      <c r="D12791" s="12"/>
      <c r="E12791" s="12"/>
      <c r="F12791" s="12"/>
      <c r="G12791" s="12"/>
      <c r="H12791" s="12"/>
      <c r="I12791" s="12"/>
      <c r="J12791" s="12"/>
    </row>
    <row r="12792" spans="1:10" x14ac:dyDescent="0.25">
      <c r="A12792" s="12"/>
      <c r="B12792" s="12"/>
      <c r="C12792" s="2"/>
      <c r="D12792" s="12"/>
      <c r="E12792" s="12"/>
      <c r="F12792" s="12"/>
      <c r="G12792" s="12"/>
      <c r="H12792" s="12"/>
      <c r="I12792" s="12"/>
      <c r="J12792" s="12"/>
    </row>
    <row r="12793" spans="1:10" x14ac:dyDescent="0.25">
      <c r="A12793" s="12"/>
      <c r="B12793" s="12"/>
      <c r="C12793" s="2"/>
      <c r="D12793" s="12"/>
      <c r="E12793" s="12"/>
      <c r="F12793" s="12"/>
      <c r="G12793" s="12"/>
      <c r="H12793" s="12"/>
      <c r="I12793" s="12"/>
      <c r="J12793" s="12"/>
    </row>
    <row r="12794" spans="1:10" x14ac:dyDescent="0.25">
      <c r="A12794" s="12"/>
      <c r="B12794" s="12"/>
      <c r="C12794" s="2"/>
      <c r="D12794" s="12"/>
      <c r="E12794" s="12"/>
      <c r="F12794" s="12"/>
      <c r="G12794" s="12"/>
      <c r="H12794" s="12"/>
      <c r="I12794" s="12"/>
      <c r="J12794" s="12"/>
    </row>
    <row r="12795" spans="1:10" x14ac:dyDescent="0.25">
      <c r="A12795" s="12"/>
      <c r="B12795" s="12"/>
      <c r="C12795" s="2"/>
      <c r="D12795" s="12"/>
      <c r="E12795" s="12"/>
      <c r="F12795" s="12"/>
      <c r="G12795" s="12"/>
      <c r="H12795" s="12"/>
      <c r="I12795" s="12"/>
      <c r="J12795" s="12"/>
    </row>
    <row r="12796" spans="1:10" x14ac:dyDescent="0.25">
      <c r="A12796" s="12"/>
      <c r="B12796" s="12"/>
      <c r="C12796" s="2"/>
      <c r="D12796" s="12"/>
      <c r="E12796" s="12"/>
      <c r="F12796" s="12"/>
      <c r="G12796" s="12"/>
      <c r="H12796" s="12"/>
      <c r="I12796" s="12"/>
      <c r="J12796" s="12"/>
    </row>
    <row r="12797" spans="1:10" x14ac:dyDescent="0.25">
      <c r="A12797" s="12"/>
      <c r="B12797" s="12"/>
      <c r="C12797" s="2"/>
      <c r="D12797" s="12"/>
      <c r="E12797" s="12"/>
      <c r="F12797" s="12"/>
      <c r="G12797" s="12"/>
      <c r="H12797" s="12"/>
      <c r="I12797" s="12"/>
      <c r="J12797" s="12"/>
    </row>
    <row r="12798" spans="1:10" x14ac:dyDescent="0.25">
      <c r="A12798" s="12"/>
      <c r="B12798" s="12"/>
      <c r="C12798" s="2"/>
      <c r="D12798" s="12"/>
      <c r="E12798" s="12"/>
      <c r="F12798" s="12"/>
      <c r="G12798" s="12"/>
      <c r="H12798" s="12"/>
      <c r="I12798" s="12"/>
      <c r="J12798" s="12"/>
    </row>
    <row r="12799" spans="1:10" x14ac:dyDescent="0.25">
      <c r="A12799" s="12"/>
      <c r="B12799" s="12"/>
      <c r="C12799" s="2"/>
      <c r="D12799" s="12"/>
      <c r="E12799" s="12"/>
      <c r="F12799" s="12"/>
      <c r="G12799" s="12"/>
      <c r="H12799" s="12"/>
      <c r="I12799" s="12"/>
      <c r="J12799" s="12"/>
    </row>
    <row r="12800" spans="1:10" x14ac:dyDescent="0.25">
      <c r="A12800" s="12"/>
      <c r="B12800" s="12"/>
      <c r="C12800" s="2"/>
      <c r="D12800" s="12"/>
      <c r="E12800" s="12"/>
      <c r="F12800" s="12"/>
      <c r="G12800" s="12"/>
      <c r="H12800" s="12"/>
      <c r="I12800" s="12"/>
      <c r="J12800" s="12"/>
    </row>
    <row r="12801" spans="1:10" x14ac:dyDescent="0.25">
      <c r="A12801" s="12"/>
      <c r="B12801" s="12"/>
      <c r="C12801" s="2"/>
      <c r="D12801" s="12"/>
      <c r="E12801" s="12"/>
      <c r="F12801" s="12"/>
      <c r="G12801" s="12"/>
      <c r="H12801" s="12"/>
      <c r="I12801" s="12"/>
      <c r="J12801" s="12"/>
    </row>
    <row r="12802" spans="1:10" x14ac:dyDescent="0.25">
      <c r="A12802" s="12"/>
      <c r="B12802" s="12"/>
      <c r="C12802" s="2"/>
      <c r="D12802" s="12"/>
      <c r="E12802" s="12"/>
      <c r="F12802" s="12"/>
      <c r="G12802" s="12"/>
      <c r="H12802" s="12"/>
      <c r="I12802" s="12"/>
      <c r="J12802" s="12"/>
    </row>
    <row r="12803" spans="1:10" x14ac:dyDescent="0.25">
      <c r="A12803" s="12"/>
      <c r="B12803" s="12"/>
      <c r="C12803" s="2"/>
      <c r="D12803" s="12"/>
      <c r="E12803" s="12"/>
      <c r="F12803" s="12"/>
      <c r="G12803" s="12"/>
      <c r="H12803" s="12"/>
      <c r="I12803" s="12"/>
      <c r="J12803" s="12"/>
    </row>
    <row r="12804" spans="1:10" x14ac:dyDescent="0.25">
      <c r="A12804" s="12"/>
      <c r="B12804" s="12"/>
      <c r="C12804" s="2"/>
      <c r="D12804" s="12"/>
      <c r="E12804" s="12"/>
      <c r="F12804" s="12"/>
      <c r="G12804" s="12"/>
      <c r="H12804" s="12"/>
      <c r="I12804" s="12"/>
      <c r="J12804" s="12"/>
    </row>
    <row r="12805" spans="1:10" x14ac:dyDescent="0.25">
      <c r="A12805" s="12"/>
      <c r="B12805" s="12"/>
      <c r="C12805" s="2"/>
      <c r="D12805" s="12"/>
      <c r="E12805" s="12"/>
      <c r="F12805" s="12"/>
      <c r="G12805" s="12"/>
      <c r="H12805" s="12"/>
      <c r="I12805" s="12"/>
      <c r="J12805" s="12"/>
    </row>
    <row r="12806" spans="1:10" x14ac:dyDescent="0.25">
      <c r="A12806" s="12"/>
      <c r="B12806" s="12"/>
      <c r="C12806" s="2"/>
      <c r="D12806" s="12"/>
      <c r="E12806" s="12"/>
      <c r="F12806" s="12"/>
      <c r="G12806" s="12"/>
      <c r="H12806" s="12"/>
      <c r="I12806" s="12"/>
      <c r="J12806" s="12"/>
    </row>
    <row r="12807" spans="1:10" x14ac:dyDescent="0.25">
      <c r="A12807" s="12"/>
      <c r="B12807" s="12"/>
      <c r="C12807" s="2"/>
      <c r="D12807" s="12"/>
      <c r="E12807" s="12"/>
      <c r="F12807" s="12"/>
      <c r="G12807" s="12"/>
      <c r="H12807" s="12"/>
      <c r="I12807" s="12"/>
      <c r="J12807" s="12"/>
    </row>
    <row r="12808" spans="1:10" x14ac:dyDescent="0.25">
      <c r="A12808" s="12"/>
      <c r="B12808" s="12"/>
      <c r="C12808" s="2"/>
      <c r="D12808" s="12"/>
      <c r="E12808" s="12"/>
      <c r="F12808" s="12"/>
      <c r="G12808" s="12"/>
      <c r="H12808" s="12"/>
      <c r="I12808" s="12"/>
      <c r="J12808" s="12"/>
    </row>
    <row r="12809" spans="1:10" x14ac:dyDescent="0.25">
      <c r="A12809" s="12"/>
      <c r="B12809" s="12"/>
      <c r="C12809" s="2"/>
      <c r="D12809" s="12"/>
      <c r="E12809" s="12"/>
      <c r="F12809" s="12"/>
      <c r="G12809" s="12"/>
      <c r="H12809" s="12"/>
      <c r="I12809" s="12"/>
      <c r="J12809" s="12"/>
    </row>
    <row r="12810" spans="1:10" x14ac:dyDescent="0.25">
      <c r="A12810" s="12"/>
      <c r="B12810" s="12"/>
      <c r="C12810" s="2"/>
      <c r="D12810" s="12"/>
      <c r="E12810" s="12"/>
      <c r="F12810" s="12"/>
      <c r="G12810" s="12"/>
      <c r="H12810" s="12"/>
      <c r="I12810" s="12"/>
      <c r="J12810" s="12"/>
    </row>
    <row r="12811" spans="1:10" x14ac:dyDescent="0.25">
      <c r="A12811" s="12"/>
      <c r="B12811" s="12"/>
      <c r="C12811" s="2"/>
      <c r="D12811" s="12"/>
      <c r="E12811" s="12"/>
      <c r="F12811" s="12"/>
      <c r="G12811" s="12"/>
      <c r="H12811" s="12"/>
      <c r="I12811" s="12"/>
      <c r="J12811" s="12"/>
    </row>
    <row r="12812" spans="1:10" x14ac:dyDescent="0.25">
      <c r="A12812" s="12"/>
      <c r="B12812" s="12"/>
      <c r="C12812" s="2"/>
      <c r="D12812" s="12"/>
      <c r="E12812" s="12"/>
      <c r="F12812" s="12"/>
      <c r="G12812" s="12"/>
      <c r="H12812" s="12"/>
      <c r="I12812" s="12"/>
      <c r="J12812" s="12"/>
    </row>
    <row r="12813" spans="1:10" x14ac:dyDescent="0.25">
      <c r="A12813" s="12"/>
      <c r="B12813" s="12"/>
      <c r="C12813" s="2"/>
      <c r="D12813" s="12"/>
      <c r="E12813" s="12"/>
      <c r="F12813" s="12"/>
      <c r="G12813" s="12"/>
      <c r="H12813" s="12"/>
      <c r="I12813" s="12"/>
      <c r="J12813" s="12"/>
    </row>
    <row r="12814" spans="1:10" x14ac:dyDescent="0.25">
      <c r="A12814" s="12"/>
      <c r="B12814" s="12"/>
      <c r="C12814" s="2"/>
      <c r="D12814" s="12"/>
      <c r="E12814" s="12"/>
      <c r="F12814" s="12"/>
      <c r="G12814" s="12"/>
      <c r="H12814" s="12"/>
      <c r="I12814" s="12"/>
      <c r="J12814" s="12"/>
    </row>
    <row r="12815" spans="1:10" x14ac:dyDescent="0.25">
      <c r="A12815" s="12"/>
      <c r="B12815" s="12"/>
      <c r="C12815" s="2"/>
      <c r="D12815" s="12"/>
      <c r="E12815" s="12"/>
      <c r="F12815" s="12"/>
      <c r="G12815" s="12"/>
      <c r="H12815" s="12"/>
      <c r="I12815" s="12"/>
      <c r="J12815" s="12"/>
    </row>
    <row r="12816" spans="1:10" x14ac:dyDescent="0.25">
      <c r="A12816" s="12"/>
      <c r="B12816" s="12"/>
      <c r="C12816" s="2"/>
      <c r="D12816" s="12"/>
      <c r="E12816" s="12"/>
      <c r="F12816" s="12"/>
      <c r="G12816" s="12"/>
      <c r="H12816" s="12"/>
      <c r="I12816" s="12"/>
      <c r="J12816" s="12"/>
    </row>
    <row r="12817" spans="1:10" x14ac:dyDescent="0.25">
      <c r="A12817" s="12"/>
      <c r="B12817" s="12"/>
      <c r="C12817" s="2"/>
      <c r="D12817" s="12"/>
      <c r="E12817" s="12"/>
      <c r="F12817" s="12"/>
      <c r="G12817" s="12"/>
      <c r="H12817" s="12"/>
      <c r="I12817" s="12"/>
      <c r="J12817" s="12"/>
    </row>
    <row r="12818" spans="1:10" x14ac:dyDescent="0.25">
      <c r="A12818" s="12"/>
      <c r="B12818" s="12"/>
      <c r="C12818" s="2"/>
      <c r="D12818" s="12"/>
      <c r="E12818" s="12"/>
      <c r="F12818" s="12"/>
      <c r="G12818" s="12"/>
      <c r="H12818" s="12"/>
      <c r="I12818" s="12"/>
      <c r="J12818" s="12"/>
    </row>
    <row r="12819" spans="1:10" x14ac:dyDescent="0.25">
      <c r="A12819" s="12"/>
      <c r="B12819" s="12"/>
      <c r="C12819" s="2"/>
      <c r="D12819" s="12"/>
      <c r="E12819" s="12"/>
      <c r="F12819" s="12"/>
      <c r="G12819" s="12"/>
      <c r="H12819" s="12"/>
      <c r="I12819" s="12"/>
      <c r="J12819" s="12"/>
    </row>
    <row r="12820" spans="1:10" x14ac:dyDescent="0.25">
      <c r="A12820" s="12"/>
      <c r="B12820" s="12"/>
      <c r="C12820" s="2"/>
      <c r="D12820" s="12"/>
      <c r="E12820" s="12"/>
      <c r="F12820" s="12"/>
      <c r="G12820" s="12"/>
      <c r="H12820" s="12"/>
      <c r="I12820" s="12"/>
      <c r="J12820" s="12"/>
    </row>
    <row r="12821" spans="1:10" x14ac:dyDescent="0.25">
      <c r="A12821" s="12"/>
      <c r="B12821" s="12"/>
      <c r="C12821" s="2"/>
      <c r="D12821" s="12"/>
      <c r="E12821" s="12"/>
      <c r="F12821" s="12"/>
      <c r="G12821" s="12"/>
      <c r="H12821" s="12"/>
      <c r="I12821" s="12"/>
      <c r="J12821" s="12"/>
    </row>
    <row r="12822" spans="1:10" x14ac:dyDescent="0.25">
      <c r="A12822" s="12"/>
      <c r="B12822" s="12"/>
      <c r="C12822" s="2"/>
      <c r="D12822" s="12"/>
      <c r="E12822" s="12"/>
      <c r="F12822" s="12"/>
      <c r="G12822" s="12"/>
      <c r="H12822" s="12"/>
      <c r="I12822" s="12"/>
      <c r="J12822" s="12"/>
    </row>
    <row r="12823" spans="1:10" x14ac:dyDescent="0.25">
      <c r="A12823" s="12"/>
      <c r="B12823" s="12"/>
      <c r="C12823" s="2"/>
      <c r="D12823" s="12"/>
      <c r="E12823" s="12"/>
      <c r="F12823" s="12"/>
      <c r="G12823" s="12"/>
      <c r="H12823" s="12"/>
      <c r="I12823" s="12"/>
      <c r="J12823" s="12"/>
    </row>
    <row r="12824" spans="1:10" x14ac:dyDescent="0.25">
      <c r="A12824" s="12"/>
      <c r="B12824" s="12"/>
      <c r="C12824" s="2"/>
      <c r="D12824" s="12"/>
      <c r="E12824" s="12"/>
      <c r="F12824" s="12"/>
      <c r="G12824" s="12"/>
      <c r="H12824" s="12"/>
      <c r="I12824" s="12"/>
      <c r="J12824" s="12"/>
    </row>
    <row r="12825" spans="1:10" x14ac:dyDescent="0.25">
      <c r="A12825" s="12"/>
      <c r="B12825" s="12"/>
      <c r="C12825" s="2"/>
      <c r="D12825" s="12"/>
      <c r="E12825" s="12"/>
      <c r="F12825" s="12"/>
      <c r="G12825" s="12"/>
      <c r="H12825" s="12"/>
      <c r="I12825" s="12"/>
      <c r="J12825" s="12"/>
    </row>
    <row r="12826" spans="1:10" x14ac:dyDescent="0.25">
      <c r="A12826" s="12"/>
      <c r="B12826" s="12"/>
      <c r="C12826" s="2"/>
      <c r="D12826" s="12"/>
      <c r="E12826" s="12"/>
      <c r="F12826" s="12"/>
      <c r="G12826" s="12"/>
      <c r="H12826" s="12"/>
      <c r="I12826" s="12"/>
      <c r="J12826" s="12"/>
    </row>
    <row r="12827" spans="1:10" x14ac:dyDescent="0.25">
      <c r="A12827" s="12"/>
      <c r="B12827" s="12"/>
      <c r="C12827" s="2"/>
      <c r="D12827" s="12"/>
      <c r="E12827" s="12"/>
      <c r="F12827" s="12"/>
      <c r="G12827" s="12"/>
      <c r="H12827" s="12"/>
      <c r="I12827" s="12"/>
      <c r="J12827" s="12"/>
    </row>
    <row r="12828" spans="1:10" x14ac:dyDescent="0.25">
      <c r="A12828" s="12"/>
      <c r="B12828" s="12"/>
      <c r="C12828" s="2"/>
      <c r="D12828" s="12"/>
      <c r="E12828" s="12"/>
      <c r="F12828" s="12"/>
      <c r="G12828" s="12"/>
      <c r="H12828" s="12"/>
      <c r="I12828" s="12"/>
      <c r="J12828" s="12"/>
    </row>
    <row r="12829" spans="1:10" x14ac:dyDescent="0.25">
      <c r="A12829" s="12"/>
      <c r="B12829" s="12"/>
      <c r="C12829" s="2"/>
      <c r="D12829" s="12"/>
      <c r="E12829" s="12"/>
      <c r="F12829" s="12"/>
      <c r="G12829" s="12"/>
      <c r="H12829" s="12"/>
      <c r="I12829" s="12"/>
      <c r="J12829" s="12"/>
    </row>
    <row r="12830" spans="1:10" x14ac:dyDescent="0.25">
      <c r="A12830" s="12"/>
      <c r="B12830" s="12"/>
      <c r="C12830" s="2"/>
      <c r="D12830" s="12"/>
      <c r="E12830" s="12"/>
      <c r="F12830" s="12"/>
      <c r="G12830" s="12"/>
      <c r="H12830" s="12"/>
      <c r="I12830" s="12"/>
      <c r="J12830" s="12"/>
    </row>
    <row r="12831" spans="1:10" x14ac:dyDescent="0.25">
      <c r="A12831" s="12"/>
      <c r="B12831" s="12"/>
      <c r="C12831" s="2"/>
      <c r="D12831" s="12"/>
      <c r="E12831" s="12"/>
      <c r="F12831" s="12"/>
      <c r="G12831" s="12"/>
      <c r="H12831" s="12"/>
      <c r="I12831" s="12"/>
      <c r="J12831" s="12"/>
    </row>
    <row r="12832" spans="1:10" x14ac:dyDescent="0.25">
      <c r="A12832" s="12"/>
      <c r="B12832" s="12"/>
      <c r="C12832" s="2"/>
      <c r="D12832" s="12"/>
      <c r="E12832" s="12"/>
      <c r="F12832" s="12"/>
      <c r="G12832" s="12"/>
      <c r="H12832" s="12"/>
      <c r="I12832" s="12"/>
      <c r="J12832" s="12"/>
    </row>
    <row r="12833" spans="1:10" x14ac:dyDescent="0.25">
      <c r="A12833" s="12"/>
      <c r="B12833" s="12"/>
      <c r="C12833" s="2"/>
      <c r="D12833" s="12"/>
      <c r="E12833" s="12"/>
      <c r="F12833" s="12"/>
      <c r="G12833" s="12"/>
      <c r="H12833" s="12"/>
      <c r="I12833" s="12"/>
      <c r="J12833" s="12"/>
    </row>
    <row r="12834" spans="1:10" x14ac:dyDescent="0.25">
      <c r="A12834" s="12"/>
      <c r="B12834" s="12"/>
      <c r="C12834" s="2"/>
      <c r="D12834" s="12"/>
      <c r="E12834" s="12"/>
      <c r="F12834" s="12"/>
      <c r="G12834" s="12"/>
      <c r="H12834" s="12"/>
      <c r="I12834" s="12"/>
      <c r="J12834" s="12"/>
    </row>
    <row r="12835" spans="1:10" x14ac:dyDescent="0.25">
      <c r="A12835" s="12"/>
      <c r="B12835" s="12"/>
      <c r="C12835" s="2"/>
      <c r="D12835" s="12"/>
      <c r="E12835" s="12"/>
      <c r="F12835" s="12"/>
      <c r="G12835" s="12"/>
      <c r="H12835" s="12"/>
      <c r="I12835" s="12"/>
      <c r="J12835" s="12"/>
    </row>
    <row r="12836" spans="1:10" x14ac:dyDescent="0.25">
      <c r="A12836" s="12"/>
      <c r="B12836" s="12"/>
      <c r="C12836" s="2"/>
      <c r="D12836" s="12"/>
      <c r="E12836" s="12"/>
      <c r="F12836" s="12"/>
      <c r="G12836" s="12"/>
      <c r="H12836" s="12"/>
      <c r="I12836" s="12"/>
      <c r="J12836" s="12"/>
    </row>
    <row r="12837" spans="1:10" x14ac:dyDescent="0.25">
      <c r="A12837" s="12"/>
      <c r="B12837" s="12"/>
      <c r="C12837" s="2"/>
      <c r="D12837" s="12"/>
      <c r="E12837" s="12"/>
      <c r="F12837" s="12"/>
      <c r="G12837" s="12"/>
      <c r="H12837" s="12"/>
      <c r="I12837" s="12"/>
      <c r="J12837" s="12"/>
    </row>
    <row r="12838" spans="1:10" x14ac:dyDescent="0.25">
      <c r="A12838" s="12"/>
      <c r="B12838" s="12"/>
      <c r="C12838" s="2"/>
      <c r="D12838" s="12"/>
      <c r="E12838" s="12"/>
      <c r="F12838" s="12"/>
      <c r="G12838" s="12"/>
      <c r="H12838" s="12"/>
      <c r="I12838" s="12"/>
      <c r="J12838" s="12"/>
    </row>
    <row r="12839" spans="1:10" x14ac:dyDescent="0.25">
      <c r="A12839" s="12"/>
      <c r="B12839" s="12"/>
      <c r="C12839" s="2"/>
      <c r="D12839" s="12"/>
      <c r="E12839" s="12"/>
      <c r="F12839" s="12"/>
      <c r="G12839" s="12"/>
      <c r="H12839" s="12"/>
      <c r="I12839" s="12"/>
      <c r="J12839" s="12"/>
    </row>
    <row r="12840" spans="1:10" x14ac:dyDescent="0.25">
      <c r="A12840" s="12"/>
      <c r="B12840" s="12"/>
      <c r="C12840" s="2"/>
      <c r="D12840" s="12"/>
      <c r="E12840" s="12"/>
      <c r="F12840" s="12"/>
      <c r="G12840" s="12"/>
      <c r="H12840" s="12"/>
      <c r="I12840" s="12"/>
      <c r="J12840" s="12"/>
    </row>
    <row r="12841" spans="1:10" x14ac:dyDescent="0.25">
      <c r="A12841" s="12"/>
      <c r="B12841" s="12"/>
      <c r="C12841" s="2"/>
      <c r="D12841" s="12"/>
      <c r="E12841" s="12"/>
      <c r="F12841" s="12"/>
      <c r="G12841" s="12"/>
      <c r="H12841" s="12"/>
      <c r="I12841" s="12"/>
      <c r="J12841" s="12"/>
    </row>
    <row r="12842" spans="1:10" x14ac:dyDescent="0.25">
      <c r="A12842" s="12"/>
      <c r="B12842" s="12"/>
      <c r="C12842" s="2"/>
      <c r="D12842" s="12"/>
      <c r="E12842" s="12"/>
      <c r="F12842" s="12"/>
      <c r="G12842" s="12"/>
      <c r="H12842" s="12"/>
      <c r="I12842" s="12"/>
      <c r="J12842" s="12"/>
    </row>
    <row r="12843" spans="1:10" x14ac:dyDescent="0.25">
      <c r="A12843" s="12"/>
      <c r="B12843" s="12"/>
      <c r="C12843" s="2"/>
      <c r="D12843" s="12"/>
      <c r="E12843" s="12"/>
      <c r="F12843" s="12"/>
      <c r="G12843" s="12"/>
      <c r="H12843" s="12"/>
      <c r="I12843" s="12"/>
      <c r="J12843" s="12"/>
    </row>
    <row r="12844" spans="1:10" x14ac:dyDescent="0.25">
      <c r="A12844" s="12"/>
      <c r="B12844" s="12"/>
      <c r="C12844" s="2"/>
      <c r="D12844" s="12"/>
      <c r="E12844" s="12"/>
      <c r="F12844" s="12"/>
      <c r="G12844" s="12"/>
      <c r="H12844" s="12"/>
      <c r="I12844" s="12"/>
      <c r="J12844" s="12"/>
    </row>
    <row r="12845" spans="1:10" x14ac:dyDescent="0.25">
      <c r="A12845" s="12"/>
      <c r="B12845" s="12"/>
      <c r="C12845" s="2"/>
      <c r="D12845" s="12"/>
      <c r="E12845" s="12"/>
      <c r="F12845" s="12"/>
      <c r="G12845" s="12"/>
      <c r="H12845" s="12"/>
      <c r="I12845" s="12"/>
      <c r="J12845" s="12"/>
    </row>
    <row r="12846" spans="1:10" x14ac:dyDescent="0.25">
      <c r="A12846" s="12"/>
      <c r="B12846" s="12"/>
      <c r="C12846" s="2"/>
      <c r="D12846" s="12"/>
      <c r="E12846" s="12"/>
      <c r="F12846" s="12"/>
      <c r="G12846" s="12"/>
      <c r="H12846" s="12"/>
      <c r="I12846" s="12"/>
      <c r="J12846" s="12"/>
    </row>
    <row r="12847" spans="1:10" x14ac:dyDescent="0.25">
      <c r="A12847" s="12"/>
      <c r="B12847" s="12"/>
      <c r="C12847" s="2"/>
      <c r="D12847" s="12"/>
      <c r="E12847" s="12"/>
      <c r="F12847" s="12"/>
      <c r="G12847" s="12"/>
      <c r="H12847" s="12"/>
      <c r="I12847" s="12"/>
      <c r="J12847" s="12"/>
    </row>
    <row r="12848" spans="1:10" x14ac:dyDescent="0.25">
      <c r="A12848" s="12"/>
      <c r="B12848" s="12"/>
      <c r="C12848" s="2"/>
      <c r="D12848" s="12"/>
      <c r="E12848" s="12"/>
      <c r="F12848" s="12"/>
      <c r="G12848" s="12"/>
      <c r="H12848" s="12"/>
      <c r="I12848" s="12"/>
      <c r="J12848" s="12"/>
    </row>
    <row r="12849" spans="1:10" x14ac:dyDescent="0.25">
      <c r="A12849" s="12"/>
      <c r="B12849" s="12"/>
      <c r="C12849" s="2"/>
      <c r="D12849" s="12"/>
      <c r="E12849" s="12"/>
      <c r="F12849" s="12"/>
      <c r="G12849" s="12"/>
      <c r="H12849" s="12"/>
      <c r="I12849" s="12"/>
      <c r="J12849" s="12"/>
    </row>
    <row r="12850" spans="1:10" x14ac:dyDescent="0.25">
      <c r="A12850" s="12"/>
      <c r="B12850" s="12"/>
      <c r="C12850" s="2"/>
      <c r="D12850" s="12"/>
      <c r="E12850" s="12"/>
      <c r="F12850" s="12"/>
      <c r="G12850" s="12"/>
      <c r="H12850" s="12"/>
      <c r="I12850" s="12"/>
      <c r="J12850" s="12"/>
    </row>
    <row r="12851" spans="1:10" x14ac:dyDescent="0.25">
      <c r="A12851" s="12"/>
      <c r="B12851" s="12"/>
      <c r="C12851" s="2"/>
      <c r="D12851" s="12"/>
      <c r="E12851" s="12"/>
      <c r="F12851" s="12"/>
      <c r="G12851" s="12"/>
      <c r="H12851" s="12"/>
      <c r="I12851" s="12"/>
      <c r="J12851" s="12"/>
    </row>
    <row r="12852" spans="1:10" x14ac:dyDescent="0.25">
      <c r="A12852" s="12"/>
      <c r="B12852" s="12"/>
      <c r="C12852" s="2"/>
      <c r="D12852" s="12"/>
      <c r="E12852" s="12"/>
      <c r="F12852" s="12"/>
      <c r="G12852" s="12"/>
      <c r="H12852" s="12"/>
      <c r="I12852" s="12"/>
      <c r="J12852" s="12"/>
    </row>
    <row r="12853" spans="1:10" x14ac:dyDescent="0.25">
      <c r="A12853" s="12"/>
      <c r="B12853" s="12"/>
      <c r="C12853" s="2"/>
      <c r="D12853" s="12"/>
      <c r="E12853" s="12"/>
      <c r="F12853" s="12"/>
      <c r="G12853" s="12"/>
      <c r="H12853" s="12"/>
      <c r="I12853" s="12"/>
      <c r="J12853" s="12"/>
    </row>
    <row r="12854" spans="1:10" x14ac:dyDescent="0.25">
      <c r="A12854" s="12"/>
      <c r="B12854" s="12"/>
      <c r="C12854" s="2"/>
      <c r="D12854" s="12"/>
      <c r="E12854" s="12"/>
      <c r="F12854" s="12"/>
      <c r="G12854" s="12"/>
      <c r="H12854" s="12"/>
      <c r="I12854" s="12"/>
      <c r="J12854" s="12"/>
    </row>
    <row r="12855" spans="1:10" x14ac:dyDescent="0.25">
      <c r="A12855" s="12"/>
      <c r="B12855" s="12"/>
      <c r="C12855" s="2"/>
      <c r="D12855" s="12"/>
      <c r="E12855" s="12"/>
      <c r="F12855" s="12"/>
      <c r="G12855" s="12"/>
      <c r="H12855" s="12"/>
      <c r="I12855" s="12"/>
      <c r="J12855" s="12"/>
    </row>
    <row r="12856" spans="1:10" x14ac:dyDescent="0.25">
      <c r="A12856" s="12"/>
      <c r="B12856" s="12"/>
      <c r="C12856" s="2"/>
      <c r="D12856" s="12"/>
      <c r="E12856" s="12"/>
      <c r="F12856" s="12"/>
      <c r="G12856" s="12"/>
      <c r="H12856" s="12"/>
      <c r="I12856" s="12"/>
      <c r="J12856" s="12"/>
    </row>
    <row r="12857" spans="1:10" x14ac:dyDescent="0.25">
      <c r="A12857" s="12"/>
      <c r="B12857" s="12"/>
      <c r="C12857" s="2"/>
      <c r="D12857" s="12"/>
      <c r="E12857" s="12"/>
      <c r="F12857" s="12"/>
      <c r="G12857" s="12"/>
      <c r="H12857" s="12"/>
      <c r="I12857" s="12"/>
      <c r="J12857" s="12"/>
    </row>
    <row r="12858" spans="1:10" x14ac:dyDescent="0.25">
      <c r="A12858" s="12"/>
      <c r="B12858" s="12"/>
      <c r="C12858" s="2"/>
      <c r="D12858" s="12"/>
      <c r="E12858" s="12"/>
      <c r="F12858" s="12"/>
      <c r="G12858" s="12"/>
      <c r="H12858" s="12"/>
      <c r="I12858" s="12"/>
      <c r="J12858" s="12"/>
    </row>
    <row r="12859" spans="1:10" x14ac:dyDescent="0.25">
      <c r="A12859" s="12"/>
      <c r="B12859" s="12"/>
      <c r="C12859" s="2"/>
      <c r="D12859" s="12"/>
      <c r="E12859" s="12"/>
      <c r="F12859" s="12"/>
      <c r="G12859" s="12"/>
      <c r="H12859" s="12"/>
      <c r="I12859" s="12"/>
      <c r="J12859" s="12"/>
    </row>
    <row r="12860" spans="1:10" x14ac:dyDescent="0.25">
      <c r="A12860" s="12"/>
      <c r="B12860" s="12"/>
      <c r="C12860" s="2"/>
      <c r="D12860" s="12"/>
      <c r="E12860" s="12"/>
      <c r="F12860" s="12"/>
      <c r="G12860" s="12"/>
      <c r="H12860" s="12"/>
      <c r="I12860" s="12"/>
      <c r="J12860" s="12"/>
    </row>
    <row r="12861" spans="1:10" x14ac:dyDescent="0.25">
      <c r="A12861" s="12"/>
      <c r="B12861" s="12"/>
      <c r="C12861" s="2"/>
      <c r="D12861" s="12"/>
      <c r="E12861" s="12"/>
      <c r="F12861" s="12"/>
      <c r="G12861" s="12"/>
      <c r="H12861" s="12"/>
      <c r="I12861" s="12"/>
      <c r="J12861" s="12"/>
    </row>
    <row r="12862" spans="1:10" x14ac:dyDescent="0.25">
      <c r="A12862" s="12"/>
      <c r="B12862" s="12"/>
      <c r="C12862" s="2"/>
      <c r="D12862" s="12"/>
      <c r="E12862" s="12"/>
      <c r="F12862" s="12"/>
      <c r="G12862" s="12"/>
      <c r="H12862" s="12"/>
      <c r="I12862" s="12"/>
      <c r="J12862" s="12"/>
    </row>
    <row r="12863" spans="1:10" x14ac:dyDescent="0.25">
      <c r="A12863" s="12"/>
      <c r="B12863" s="12"/>
      <c r="C12863" s="2"/>
      <c r="D12863" s="12"/>
      <c r="E12863" s="12"/>
      <c r="F12863" s="12"/>
      <c r="G12863" s="12"/>
      <c r="H12863" s="12"/>
      <c r="I12863" s="12"/>
      <c r="J12863" s="12"/>
    </row>
    <row r="12864" spans="1:10" x14ac:dyDescent="0.25">
      <c r="A12864" s="12"/>
      <c r="B12864" s="12"/>
      <c r="C12864" s="2"/>
      <c r="D12864" s="12"/>
      <c r="E12864" s="12"/>
      <c r="F12864" s="12"/>
      <c r="G12864" s="12"/>
      <c r="H12864" s="12"/>
      <c r="I12864" s="12"/>
      <c r="J12864" s="12"/>
    </row>
    <row r="12865" spans="1:10" x14ac:dyDescent="0.25">
      <c r="A12865" s="12"/>
      <c r="B12865" s="12"/>
      <c r="C12865" s="2"/>
      <c r="D12865" s="12"/>
      <c r="E12865" s="12"/>
      <c r="F12865" s="12"/>
      <c r="G12865" s="12"/>
      <c r="H12865" s="12"/>
      <c r="I12865" s="12"/>
      <c r="J12865" s="12"/>
    </row>
    <row r="12866" spans="1:10" x14ac:dyDescent="0.25">
      <c r="A12866" s="12"/>
      <c r="B12866" s="12"/>
      <c r="C12866" s="2"/>
      <c r="D12866" s="12"/>
      <c r="E12866" s="12"/>
      <c r="F12866" s="12"/>
      <c r="G12866" s="12"/>
      <c r="H12866" s="12"/>
      <c r="I12866" s="12"/>
      <c r="J12866" s="12"/>
    </row>
    <row r="12867" spans="1:10" x14ac:dyDescent="0.25">
      <c r="A12867" s="12"/>
      <c r="B12867" s="12"/>
      <c r="C12867" s="2"/>
      <c r="D12867" s="12"/>
      <c r="E12867" s="12"/>
      <c r="F12867" s="12"/>
      <c r="G12867" s="12"/>
      <c r="H12867" s="12"/>
      <c r="I12867" s="12"/>
      <c r="J12867" s="12"/>
    </row>
    <row r="12868" spans="1:10" x14ac:dyDescent="0.25">
      <c r="A12868" s="12"/>
      <c r="B12868" s="12"/>
      <c r="C12868" s="2"/>
      <c r="D12868" s="12"/>
      <c r="E12868" s="12"/>
      <c r="F12868" s="12"/>
      <c r="G12868" s="12"/>
      <c r="H12868" s="12"/>
      <c r="I12868" s="12"/>
      <c r="J12868" s="12"/>
    </row>
    <row r="12869" spans="1:10" x14ac:dyDescent="0.25">
      <c r="A12869" s="12"/>
      <c r="B12869" s="12"/>
      <c r="C12869" s="2"/>
      <c r="D12869" s="12"/>
      <c r="E12869" s="12"/>
      <c r="F12869" s="12"/>
      <c r="G12869" s="12"/>
      <c r="H12869" s="12"/>
      <c r="I12869" s="12"/>
      <c r="J12869" s="12"/>
    </row>
    <row r="12870" spans="1:10" x14ac:dyDescent="0.25">
      <c r="A12870" s="12"/>
      <c r="B12870" s="12"/>
      <c r="C12870" s="2"/>
      <c r="D12870" s="12"/>
      <c r="E12870" s="12"/>
      <c r="F12870" s="12"/>
      <c r="G12870" s="12"/>
      <c r="H12870" s="12"/>
      <c r="I12870" s="12"/>
      <c r="J12870" s="12"/>
    </row>
    <row r="12871" spans="1:10" x14ac:dyDescent="0.25">
      <c r="A12871" s="12"/>
      <c r="B12871" s="12"/>
      <c r="C12871" s="2"/>
      <c r="D12871" s="12"/>
      <c r="E12871" s="12"/>
      <c r="F12871" s="12"/>
      <c r="G12871" s="12"/>
      <c r="H12871" s="12"/>
      <c r="I12871" s="12"/>
      <c r="J12871" s="12"/>
    </row>
    <row r="12872" spans="1:10" x14ac:dyDescent="0.25">
      <c r="A12872" s="12"/>
      <c r="B12872" s="12"/>
      <c r="C12872" s="2"/>
      <c r="D12872" s="12"/>
      <c r="E12872" s="12"/>
      <c r="F12872" s="12"/>
      <c r="G12872" s="12"/>
      <c r="H12872" s="12"/>
      <c r="I12872" s="12"/>
      <c r="J12872" s="12"/>
    </row>
    <row r="12873" spans="1:10" x14ac:dyDescent="0.25">
      <c r="A12873" s="12"/>
      <c r="B12873" s="12"/>
      <c r="C12873" s="2"/>
      <c r="D12873" s="12"/>
      <c r="E12873" s="12"/>
      <c r="F12873" s="12"/>
      <c r="G12873" s="12"/>
      <c r="H12873" s="12"/>
      <c r="I12873" s="12"/>
      <c r="J12873" s="12"/>
    </row>
    <row r="12874" spans="1:10" x14ac:dyDescent="0.25">
      <c r="A12874" s="12"/>
      <c r="B12874" s="12"/>
      <c r="C12874" s="2"/>
      <c r="D12874" s="12"/>
      <c r="E12874" s="12"/>
      <c r="F12874" s="12"/>
      <c r="G12874" s="12"/>
      <c r="H12874" s="12"/>
      <c r="I12874" s="12"/>
      <c r="J12874" s="12"/>
    </row>
    <row r="12875" spans="1:10" x14ac:dyDescent="0.25">
      <c r="A12875" s="12"/>
      <c r="B12875" s="12"/>
      <c r="C12875" s="2"/>
      <c r="D12875" s="12"/>
      <c r="E12875" s="12"/>
      <c r="F12875" s="12"/>
      <c r="G12875" s="12"/>
      <c r="H12875" s="12"/>
      <c r="I12875" s="12"/>
      <c r="J12875" s="12"/>
    </row>
    <row r="12876" spans="1:10" x14ac:dyDescent="0.25">
      <c r="A12876" s="12"/>
      <c r="B12876" s="12"/>
      <c r="C12876" s="2"/>
      <c r="D12876" s="12"/>
      <c r="E12876" s="12"/>
      <c r="F12876" s="12"/>
      <c r="G12876" s="12"/>
      <c r="H12876" s="12"/>
      <c r="I12876" s="12"/>
      <c r="J12876" s="12"/>
    </row>
    <row r="12877" spans="1:10" x14ac:dyDescent="0.25">
      <c r="A12877" s="12"/>
      <c r="B12877" s="12"/>
      <c r="C12877" s="2"/>
      <c r="D12877" s="12"/>
      <c r="E12877" s="12"/>
      <c r="F12877" s="12"/>
      <c r="G12877" s="12"/>
      <c r="H12877" s="12"/>
      <c r="I12877" s="12"/>
      <c r="J12877" s="12"/>
    </row>
    <row r="12878" spans="1:10" x14ac:dyDescent="0.25">
      <c r="A12878" s="12"/>
      <c r="B12878" s="12"/>
      <c r="C12878" s="2"/>
      <c r="D12878" s="12"/>
      <c r="E12878" s="12"/>
      <c r="F12878" s="12"/>
      <c r="G12878" s="12"/>
      <c r="H12878" s="12"/>
      <c r="I12878" s="12"/>
      <c r="J12878" s="12"/>
    </row>
    <row r="12879" spans="1:10" x14ac:dyDescent="0.25">
      <c r="A12879" s="12"/>
      <c r="B12879" s="12"/>
      <c r="C12879" s="2"/>
      <c r="D12879" s="12"/>
      <c r="E12879" s="12"/>
      <c r="F12879" s="12"/>
      <c r="G12879" s="12"/>
      <c r="H12879" s="12"/>
      <c r="I12879" s="12"/>
      <c r="J12879" s="12"/>
    </row>
    <row r="12880" spans="1:10" x14ac:dyDescent="0.25">
      <c r="A12880" s="12"/>
      <c r="B12880" s="12"/>
      <c r="C12880" s="2"/>
      <c r="D12880" s="12"/>
      <c r="E12880" s="12"/>
      <c r="F12880" s="12"/>
      <c r="G12880" s="12"/>
      <c r="H12880" s="12"/>
      <c r="I12880" s="12"/>
      <c r="J12880" s="12"/>
    </row>
    <row r="12881" spans="1:10" x14ac:dyDescent="0.25">
      <c r="A12881" s="12"/>
      <c r="B12881" s="12"/>
      <c r="C12881" s="2"/>
      <c r="D12881" s="12"/>
      <c r="E12881" s="12"/>
      <c r="F12881" s="12"/>
      <c r="G12881" s="12"/>
      <c r="H12881" s="12"/>
      <c r="I12881" s="12"/>
      <c r="J12881" s="12"/>
    </row>
    <row r="12882" spans="1:10" x14ac:dyDescent="0.25">
      <c r="A12882" s="12"/>
      <c r="B12882" s="12"/>
      <c r="C12882" s="2"/>
      <c r="D12882" s="12"/>
      <c r="E12882" s="12"/>
      <c r="F12882" s="12"/>
      <c r="G12882" s="12"/>
      <c r="H12882" s="12"/>
      <c r="I12882" s="12"/>
      <c r="J12882" s="12"/>
    </row>
    <row r="12883" spans="1:10" x14ac:dyDescent="0.25">
      <c r="A12883" s="12"/>
      <c r="B12883" s="12"/>
      <c r="C12883" s="2"/>
      <c r="D12883" s="12"/>
      <c r="E12883" s="12"/>
      <c r="F12883" s="12"/>
      <c r="G12883" s="12"/>
      <c r="H12883" s="12"/>
      <c r="I12883" s="12"/>
      <c r="J12883" s="12"/>
    </row>
    <row r="12884" spans="1:10" x14ac:dyDescent="0.25">
      <c r="A12884" s="12"/>
      <c r="B12884" s="12"/>
      <c r="C12884" s="2"/>
      <c r="D12884" s="12"/>
      <c r="E12884" s="12"/>
      <c r="F12884" s="12"/>
      <c r="G12884" s="12"/>
      <c r="H12884" s="12"/>
      <c r="I12884" s="12"/>
      <c r="J12884" s="12"/>
    </row>
    <row r="12885" spans="1:10" x14ac:dyDescent="0.25">
      <c r="A12885" s="12"/>
      <c r="B12885" s="12"/>
      <c r="C12885" s="2"/>
      <c r="D12885" s="12"/>
      <c r="E12885" s="12"/>
      <c r="F12885" s="12"/>
      <c r="G12885" s="12"/>
      <c r="H12885" s="12"/>
      <c r="I12885" s="12"/>
      <c r="J12885" s="12"/>
    </row>
    <row r="12886" spans="1:10" x14ac:dyDescent="0.25">
      <c r="A12886" s="12"/>
      <c r="B12886" s="12"/>
      <c r="C12886" s="2"/>
      <c r="D12886" s="12"/>
      <c r="E12886" s="12"/>
      <c r="F12886" s="12"/>
      <c r="G12886" s="12"/>
      <c r="H12886" s="12"/>
      <c r="I12886" s="12"/>
      <c r="J12886" s="12"/>
    </row>
    <row r="12887" spans="1:10" x14ac:dyDescent="0.25">
      <c r="A12887" s="12"/>
      <c r="B12887" s="12"/>
      <c r="C12887" s="2"/>
      <c r="D12887" s="12"/>
      <c r="E12887" s="12"/>
      <c r="F12887" s="12"/>
      <c r="G12887" s="12"/>
      <c r="H12887" s="12"/>
      <c r="I12887" s="12"/>
      <c r="J12887" s="12"/>
    </row>
    <row r="12888" spans="1:10" x14ac:dyDescent="0.25">
      <c r="A12888" s="12"/>
      <c r="B12888" s="12"/>
      <c r="C12888" s="2"/>
      <c r="D12888" s="12"/>
      <c r="E12888" s="12"/>
      <c r="F12888" s="12"/>
      <c r="G12888" s="12"/>
      <c r="H12888" s="12"/>
      <c r="I12888" s="12"/>
      <c r="J12888" s="12"/>
    </row>
    <row r="12889" spans="1:10" x14ac:dyDescent="0.25">
      <c r="A12889" s="12"/>
      <c r="B12889" s="12"/>
      <c r="C12889" s="2"/>
      <c r="D12889" s="12"/>
      <c r="E12889" s="12"/>
      <c r="F12889" s="12"/>
      <c r="G12889" s="12"/>
      <c r="H12889" s="12"/>
      <c r="I12889" s="12"/>
      <c r="J12889" s="12"/>
    </row>
    <row r="12890" spans="1:10" x14ac:dyDescent="0.25">
      <c r="A12890" s="12"/>
      <c r="B12890" s="12"/>
      <c r="C12890" s="2"/>
      <c r="D12890" s="12"/>
      <c r="E12890" s="12"/>
      <c r="F12890" s="12"/>
      <c r="G12890" s="12"/>
      <c r="H12890" s="12"/>
      <c r="I12890" s="12"/>
      <c r="J12890" s="12"/>
    </row>
    <row r="12891" spans="1:10" x14ac:dyDescent="0.25">
      <c r="A12891" s="12"/>
      <c r="B12891" s="12"/>
      <c r="C12891" s="2"/>
      <c r="D12891" s="12"/>
      <c r="E12891" s="12"/>
      <c r="F12891" s="12"/>
      <c r="G12891" s="12"/>
      <c r="H12891" s="12"/>
      <c r="I12891" s="12"/>
      <c r="J12891" s="12"/>
    </row>
    <row r="12892" spans="1:10" x14ac:dyDescent="0.25">
      <c r="A12892" s="12"/>
      <c r="B12892" s="12"/>
      <c r="C12892" s="2"/>
      <c r="D12892" s="12"/>
      <c r="E12892" s="12"/>
      <c r="F12892" s="12"/>
      <c r="G12892" s="12"/>
      <c r="H12892" s="12"/>
      <c r="I12892" s="12"/>
      <c r="J12892" s="12"/>
    </row>
    <row r="12893" spans="1:10" x14ac:dyDescent="0.25">
      <c r="A12893" s="12"/>
      <c r="B12893" s="12"/>
      <c r="C12893" s="2"/>
      <c r="D12893" s="12"/>
      <c r="E12893" s="12"/>
      <c r="F12893" s="12"/>
      <c r="G12893" s="12"/>
      <c r="H12893" s="12"/>
      <c r="I12893" s="12"/>
      <c r="J12893" s="12"/>
    </row>
    <row r="12894" spans="1:10" x14ac:dyDescent="0.25">
      <c r="A12894" s="12"/>
      <c r="B12894" s="12"/>
      <c r="C12894" s="2"/>
      <c r="D12894" s="12"/>
      <c r="E12894" s="12"/>
      <c r="F12894" s="12"/>
      <c r="G12894" s="12"/>
      <c r="H12894" s="12"/>
      <c r="I12894" s="12"/>
      <c r="J12894" s="12"/>
    </row>
    <row r="12895" spans="1:10" x14ac:dyDescent="0.25">
      <c r="A12895" s="12"/>
      <c r="B12895" s="12"/>
      <c r="C12895" s="2"/>
      <c r="D12895" s="12"/>
      <c r="E12895" s="12"/>
      <c r="F12895" s="12"/>
      <c r="G12895" s="12"/>
      <c r="H12895" s="12"/>
      <c r="I12895" s="12"/>
      <c r="J12895" s="12"/>
    </row>
    <row r="12896" spans="1:10" x14ac:dyDescent="0.25">
      <c r="A12896" s="12"/>
      <c r="B12896" s="12"/>
      <c r="C12896" s="2"/>
      <c r="D12896" s="12"/>
      <c r="E12896" s="12"/>
      <c r="F12896" s="12"/>
      <c r="G12896" s="12"/>
      <c r="H12896" s="12"/>
      <c r="I12896" s="12"/>
      <c r="J12896" s="12"/>
    </row>
    <row r="12897" spans="1:10" x14ac:dyDescent="0.25">
      <c r="A12897" s="12"/>
      <c r="B12897" s="12"/>
      <c r="C12897" s="2"/>
      <c r="D12897" s="12"/>
      <c r="E12897" s="12"/>
      <c r="F12897" s="12"/>
      <c r="G12897" s="12"/>
      <c r="H12897" s="12"/>
      <c r="I12897" s="12"/>
      <c r="J12897" s="12"/>
    </row>
    <row r="12898" spans="1:10" x14ac:dyDescent="0.25">
      <c r="A12898" s="12"/>
      <c r="B12898" s="12"/>
      <c r="C12898" s="2"/>
      <c r="D12898" s="12"/>
      <c r="E12898" s="12"/>
      <c r="F12898" s="12"/>
      <c r="G12898" s="12"/>
      <c r="H12898" s="12"/>
      <c r="I12898" s="12"/>
      <c r="J12898" s="12"/>
    </row>
    <row r="12899" spans="1:10" x14ac:dyDescent="0.25">
      <c r="A12899" s="12"/>
      <c r="B12899" s="12"/>
      <c r="C12899" s="2"/>
      <c r="D12899" s="12"/>
      <c r="E12899" s="12"/>
      <c r="F12899" s="12"/>
      <c r="G12899" s="12"/>
      <c r="H12899" s="12"/>
      <c r="I12899" s="12"/>
      <c r="J12899" s="12"/>
    </row>
    <row r="12900" spans="1:10" x14ac:dyDescent="0.25">
      <c r="A12900" s="12"/>
      <c r="B12900" s="12"/>
      <c r="C12900" s="2"/>
      <c r="D12900" s="12"/>
      <c r="E12900" s="12"/>
      <c r="F12900" s="12"/>
      <c r="G12900" s="12"/>
      <c r="H12900" s="12"/>
      <c r="I12900" s="12"/>
      <c r="J12900" s="12"/>
    </row>
    <row r="12901" spans="1:10" x14ac:dyDescent="0.25">
      <c r="A12901" s="12"/>
      <c r="B12901" s="12"/>
      <c r="C12901" s="2"/>
      <c r="D12901" s="12"/>
      <c r="E12901" s="12"/>
      <c r="F12901" s="12"/>
      <c r="G12901" s="12"/>
      <c r="H12901" s="12"/>
      <c r="I12901" s="12"/>
      <c r="J12901" s="12"/>
    </row>
    <row r="12902" spans="1:10" x14ac:dyDescent="0.25">
      <c r="A12902" s="12"/>
      <c r="B12902" s="12"/>
      <c r="C12902" s="2"/>
      <c r="D12902" s="12"/>
      <c r="E12902" s="12"/>
      <c r="F12902" s="12"/>
      <c r="G12902" s="12"/>
      <c r="H12902" s="12"/>
      <c r="I12902" s="12"/>
      <c r="J12902" s="12"/>
    </row>
    <row r="12903" spans="1:10" x14ac:dyDescent="0.25">
      <c r="A12903" s="12"/>
      <c r="B12903" s="12"/>
      <c r="C12903" s="2"/>
      <c r="D12903" s="12"/>
      <c r="E12903" s="12"/>
      <c r="F12903" s="12"/>
      <c r="G12903" s="12"/>
      <c r="H12903" s="12"/>
      <c r="I12903" s="12"/>
      <c r="J12903" s="12"/>
    </row>
    <row r="12904" spans="1:10" x14ac:dyDescent="0.25">
      <c r="A12904" s="12"/>
      <c r="B12904" s="12"/>
      <c r="C12904" s="2"/>
      <c r="D12904" s="12"/>
      <c r="E12904" s="12"/>
      <c r="F12904" s="12"/>
      <c r="G12904" s="12"/>
      <c r="H12904" s="12"/>
      <c r="I12904" s="12"/>
      <c r="J12904" s="12"/>
    </row>
    <row r="12905" spans="1:10" x14ac:dyDescent="0.25">
      <c r="A12905" s="12"/>
      <c r="B12905" s="12"/>
      <c r="C12905" s="2"/>
      <c r="D12905" s="12"/>
      <c r="E12905" s="12"/>
      <c r="F12905" s="12"/>
      <c r="G12905" s="12"/>
      <c r="H12905" s="12"/>
      <c r="I12905" s="12"/>
      <c r="J12905" s="12"/>
    </row>
    <row r="12906" spans="1:10" x14ac:dyDescent="0.25">
      <c r="A12906" s="12"/>
      <c r="B12906" s="12"/>
      <c r="C12906" s="2"/>
      <c r="D12906" s="12"/>
      <c r="E12906" s="12"/>
      <c r="F12906" s="12"/>
      <c r="G12906" s="12"/>
      <c r="H12906" s="12"/>
      <c r="I12906" s="12"/>
      <c r="J12906" s="12"/>
    </row>
    <row r="12907" spans="1:10" x14ac:dyDescent="0.25">
      <c r="A12907" s="12"/>
      <c r="B12907" s="12"/>
      <c r="C12907" s="2"/>
      <c r="D12907" s="12"/>
      <c r="E12907" s="12"/>
      <c r="F12907" s="12"/>
      <c r="G12907" s="12"/>
      <c r="H12907" s="12"/>
      <c r="I12907" s="12"/>
      <c r="J12907" s="12"/>
    </row>
    <row r="12908" spans="1:10" x14ac:dyDescent="0.25">
      <c r="A12908" s="12"/>
      <c r="B12908" s="12"/>
      <c r="C12908" s="2"/>
      <c r="D12908" s="12"/>
      <c r="E12908" s="12"/>
      <c r="F12908" s="12"/>
      <c r="G12908" s="12"/>
      <c r="H12908" s="12"/>
      <c r="I12908" s="12"/>
      <c r="J12908" s="12"/>
    </row>
    <row r="12909" spans="1:10" x14ac:dyDescent="0.25">
      <c r="A12909" s="12"/>
      <c r="B12909" s="12"/>
      <c r="C12909" s="2"/>
      <c r="D12909" s="12"/>
      <c r="E12909" s="12"/>
      <c r="F12909" s="12"/>
      <c r="G12909" s="12"/>
      <c r="H12909" s="12"/>
      <c r="I12909" s="12"/>
      <c r="J12909" s="12"/>
    </row>
    <row r="12910" spans="1:10" x14ac:dyDescent="0.25">
      <c r="A12910" s="12"/>
      <c r="B12910" s="12"/>
      <c r="C12910" s="2"/>
      <c r="D12910" s="12"/>
      <c r="E12910" s="12"/>
      <c r="F12910" s="12"/>
      <c r="G12910" s="12"/>
      <c r="H12910" s="12"/>
      <c r="I12910" s="12"/>
      <c r="J12910" s="12"/>
    </row>
    <row r="12911" spans="1:10" x14ac:dyDescent="0.25">
      <c r="A12911" s="12"/>
      <c r="B12911" s="12"/>
      <c r="C12911" s="2"/>
      <c r="D12911" s="12"/>
      <c r="E12911" s="12"/>
      <c r="F12911" s="12"/>
      <c r="G12911" s="12"/>
      <c r="H12911" s="12"/>
      <c r="I12911" s="12"/>
      <c r="J12911" s="12"/>
    </row>
    <row r="12912" spans="1:10" x14ac:dyDescent="0.25">
      <c r="A12912" s="12"/>
      <c r="B12912" s="12"/>
      <c r="C12912" s="2"/>
      <c r="D12912" s="12"/>
      <c r="E12912" s="12"/>
      <c r="F12912" s="12"/>
      <c r="G12912" s="12"/>
      <c r="H12912" s="12"/>
      <c r="I12912" s="12"/>
      <c r="J12912" s="12"/>
    </row>
    <row r="12913" spans="1:10" x14ac:dyDescent="0.25">
      <c r="A12913" s="12"/>
      <c r="B12913" s="12"/>
      <c r="C12913" s="2"/>
      <c r="D12913" s="12"/>
      <c r="E12913" s="12"/>
      <c r="F12913" s="12"/>
      <c r="G12913" s="12"/>
      <c r="H12913" s="12"/>
      <c r="I12913" s="12"/>
      <c r="J12913" s="12"/>
    </row>
    <row r="12914" spans="1:10" x14ac:dyDescent="0.25">
      <c r="A12914" s="12"/>
      <c r="B12914" s="12"/>
      <c r="C12914" s="2"/>
      <c r="D12914" s="12"/>
      <c r="E12914" s="12"/>
      <c r="F12914" s="12"/>
      <c r="G12914" s="12"/>
      <c r="H12914" s="12"/>
      <c r="I12914" s="12"/>
      <c r="J12914" s="12"/>
    </row>
    <row r="12915" spans="1:10" x14ac:dyDescent="0.25">
      <c r="A12915" s="12"/>
      <c r="B12915" s="12"/>
      <c r="C12915" s="2"/>
      <c r="D12915" s="12"/>
      <c r="E12915" s="12"/>
      <c r="F12915" s="12"/>
      <c r="G12915" s="12"/>
      <c r="H12915" s="12"/>
      <c r="I12915" s="12"/>
      <c r="J12915" s="12"/>
    </row>
    <row r="12916" spans="1:10" x14ac:dyDescent="0.25">
      <c r="A12916" s="12"/>
      <c r="B12916" s="12"/>
      <c r="C12916" s="2"/>
      <c r="D12916" s="12"/>
      <c r="E12916" s="12"/>
      <c r="F12916" s="12"/>
      <c r="G12916" s="12"/>
      <c r="H12916" s="12"/>
      <c r="I12916" s="12"/>
      <c r="J12916" s="12"/>
    </row>
    <row r="12917" spans="1:10" x14ac:dyDescent="0.25">
      <c r="A12917" s="12"/>
      <c r="B12917" s="12"/>
      <c r="C12917" s="2"/>
      <c r="D12917" s="12"/>
      <c r="E12917" s="12"/>
      <c r="F12917" s="12"/>
      <c r="G12917" s="12"/>
      <c r="H12917" s="12"/>
      <c r="I12917" s="12"/>
      <c r="J12917" s="12"/>
    </row>
    <row r="12918" spans="1:10" x14ac:dyDescent="0.25">
      <c r="A12918" s="12"/>
      <c r="B12918" s="12"/>
      <c r="C12918" s="2"/>
      <c r="D12918" s="12"/>
      <c r="E12918" s="12"/>
      <c r="F12918" s="12"/>
      <c r="G12918" s="12"/>
      <c r="H12918" s="12"/>
      <c r="I12918" s="12"/>
      <c r="J12918" s="12"/>
    </row>
    <row r="12919" spans="1:10" x14ac:dyDescent="0.25">
      <c r="A12919" s="12"/>
      <c r="B12919" s="12"/>
      <c r="C12919" s="2"/>
      <c r="D12919" s="12"/>
      <c r="E12919" s="12"/>
      <c r="F12919" s="12"/>
      <c r="G12919" s="12"/>
      <c r="H12919" s="12"/>
      <c r="I12919" s="12"/>
      <c r="J12919" s="12"/>
    </row>
    <row r="12920" spans="1:10" x14ac:dyDescent="0.25">
      <c r="A12920" s="12"/>
      <c r="B12920" s="12"/>
      <c r="C12920" s="2"/>
      <c r="D12920" s="12"/>
      <c r="E12920" s="12"/>
      <c r="F12920" s="12"/>
      <c r="G12920" s="12"/>
      <c r="H12920" s="12"/>
      <c r="I12920" s="12"/>
      <c r="J12920" s="12"/>
    </row>
    <row r="12921" spans="1:10" x14ac:dyDescent="0.25">
      <c r="A12921" s="12"/>
      <c r="B12921" s="12"/>
      <c r="C12921" s="2"/>
      <c r="D12921" s="12"/>
      <c r="E12921" s="12"/>
      <c r="F12921" s="12"/>
      <c r="G12921" s="12"/>
      <c r="H12921" s="12"/>
      <c r="I12921" s="12"/>
      <c r="J12921" s="12"/>
    </row>
    <row r="12922" spans="1:10" x14ac:dyDescent="0.25">
      <c r="A12922" s="12"/>
      <c r="B12922" s="12"/>
      <c r="C12922" s="2"/>
      <c r="D12922" s="12"/>
      <c r="E12922" s="12"/>
      <c r="F12922" s="12"/>
      <c r="G12922" s="12"/>
      <c r="H12922" s="12"/>
      <c r="I12922" s="12"/>
      <c r="J12922" s="12"/>
    </row>
    <row r="12923" spans="1:10" x14ac:dyDescent="0.25">
      <c r="A12923" s="12"/>
      <c r="B12923" s="12"/>
      <c r="C12923" s="2"/>
      <c r="D12923" s="12"/>
      <c r="E12923" s="12"/>
      <c r="F12923" s="12"/>
      <c r="G12923" s="12"/>
      <c r="H12923" s="12"/>
      <c r="I12923" s="12"/>
      <c r="J12923" s="12"/>
    </row>
    <row r="12924" spans="1:10" x14ac:dyDescent="0.25">
      <c r="A12924" s="12"/>
      <c r="B12924" s="12"/>
      <c r="C12924" s="2"/>
      <c r="D12924" s="12"/>
      <c r="E12924" s="12"/>
      <c r="F12924" s="12"/>
      <c r="G12924" s="12"/>
      <c r="H12924" s="12"/>
      <c r="I12924" s="12"/>
      <c r="J12924" s="12"/>
    </row>
    <row r="12925" spans="1:10" x14ac:dyDescent="0.25">
      <c r="A12925" s="12"/>
      <c r="B12925" s="12"/>
      <c r="C12925" s="2"/>
      <c r="D12925" s="12"/>
      <c r="E12925" s="12"/>
      <c r="F12925" s="12"/>
      <c r="G12925" s="12"/>
      <c r="H12925" s="12"/>
      <c r="I12925" s="12"/>
      <c r="J12925" s="12"/>
    </row>
    <row r="12926" spans="1:10" x14ac:dyDescent="0.25">
      <c r="A12926" s="12"/>
      <c r="B12926" s="12"/>
      <c r="C12926" s="2"/>
      <c r="D12926" s="12"/>
      <c r="E12926" s="12"/>
      <c r="F12926" s="12"/>
      <c r="G12926" s="12"/>
      <c r="H12926" s="12"/>
      <c r="I12926" s="12"/>
      <c r="J12926" s="12"/>
    </row>
    <row r="12927" spans="1:10" x14ac:dyDescent="0.25">
      <c r="A12927" s="12"/>
      <c r="B12927" s="12"/>
      <c r="C12927" s="2"/>
      <c r="D12927" s="12"/>
      <c r="E12927" s="12"/>
      <c r="F12927" s="12"/>
      <c r="G12927" s="12"/>
      <c r="H12927" s="12"/>
      <c r="I12927" s="12"/>
      <c r="J12927" s="12"/>
    </row>
    <row r="12928" spans="1:10" x14ac:dyDescent="0.25">
      <c r="A12928" s="12"/>
      <c r="B12928" s="12"/>
      <c r="C12928" s="2"/>
      <c r="D12928" s="12"/>
      <c r="E12928" s="12"/>
      <c r="F12928" s="12"/>
      <c r="G12928" s="12"/>
      <c r="H12928" s="12"/>
      <c r="I12928" s="12"/>
      <c r="J12928" s="12"/>
    </row>
    <row r="12929" spans="1:10" x14ac:dyDescent="0.25">
      <c r="A12929" s="12"/>
      <c r="B12929" s="12"/>
      <c r="C12929" s="2"/>
      <c r="D12929" s="12"/>
      <c r="E12929" s="12"/>
      <c r="F12929" s="12"/>
      <c r="G12929" s="12"/>
      <c r="H12929" s="12"/>
      <c r="I12929" s="12"/>
      <c r="J12929" s="12"/>
    </row>
    <row r="12930" spans="1:10" x14ac:dyDescent="0.25">
      <c r="A12930" s="12"/>
      <c r="B12930" s="12"/>
      <c r="C12930" s="2"/>
      <c r="D12930" s="12"/>
      <c r="E12930" s="12"/>
      <c r="F12930" s="12"/>
      <c r="G12930" s="12"/>
      <c r="H12930" s="12"/>
      <c r="I12930" s="12"/>
      <c r="J12930" s="12"/>
    </row>
    <row r="12931" spans="1:10" x14ac:dyDescent="0.25">
      <c r="A12931" s="12"/>
      <c r="B12931" s="12"/>
      <c r="C12931" s="2"/>
      <c r="D12931" s="12"/>
      <c r="E12931" s="12"/>
      <c r="F12931" s="12"/>
      <c r="G12931" s="12"/>
      <c r="H12931" s="12"/>
      <c r="I12931" s="12"/>
      <c r="J12931" s="12"/>
    </row>
    <row r="12932" spans="1:10" x14ac:dyDescent="0.25">
      <c r="A12932" s="12"/>
      <c r="B12932" s="12"/>
      <c r="C12932" s="2"/>
      <c r="D12932" s="12"/>
      <c r="E12932" s="12"/>
      <c r="F12932" s="12"/>
      <c r="G12932" s="12"/>
      <c r="H12932" s="12"/>
      <c r="I12932" s="12"/>
      <c r="J12932" s="12"/>
    </row>
    <row r="12933" spans="1:10" x14ac:dyDescent="0.25">
      <c r="A12933" s="12"/>
      <c r="B12933" s="12"/>
      <c r="C12933" s="2"/>
      <c r="D12933" s="12"/>
      <c r="E12933" s="12"/>
      <c r="F12933" s="12"/>
      <c r="G12933" s="12"/>
      <c r="H12933" s="12"/>
      <c r="I12933" s="12"/>
      <c r="J12933" s="12"/>
    </row>
    <row r="12934" spans="1:10" x14ac:dyDescent="0.25">
      <c r="A12934" s="12"/>
      <c r="B12934" s="12"/>
      <c r="C12934" s="2"/>
      <c r="D12934" s="12"/>
      <c r="E12934" s="12"/>
      <c r="F12934" s="12"/>
      <c r="G12934" s="12"/>
      <c r="H12934" s="12"/>
      <c r="I12934" s="12"/>
      <c r="J12934" s="12"/>
    </row>
    <row r="12935" spans="1:10" x14ac:dyDescent="0.25">
      <c r="A12935" s="12"/>
      <c r="B12935" s="12"/>
      <c r="C12935" s="2"/>
      <c r="D12935" s="12"/>
      <c r="E12935" s="12"/>
      <c r="F12935" s="12"/>
      <c r="G12935" s="12"/>
      <c r="H12935" s="12"/>
      <c r="I12935" s="12"/>
      <c r="J12935" s="12"/>
    </row>
    <row r="12936" spans="1:10" x14ac:dyDescent="0.25">
      <c r="A12936" s="12"/>
      <c r="B12936" s="12"/>
      <c r="C12936" s="2"/>
      <c r="D12936" s="12"/>
      <c r="E12936" s="12"/>
      <c r="F12936" s="12"/>
      <c r="G12936" s="12"/>
      <c r="H12936" s="12"/>
      <c r="I12936" s="12"/>
      <c r="J12936" s="12"/>
    </row>
    <row r="12937" spans="1:10" x14ac:dyDescent="0.25">
      <c r="A12937" s="12"/>
      <c r="B12937" s="12"/>
      <c r="C12937" s="2"/>
      <c r="D12937" s="12"/>
      <c r="E12937" s="12"/>
      <c r="F12937" s="12"/>
      <c r="G12937" s="12"/>
      <c r="H12937" s="12"/>
      <c r="I12937" s="12"/>
      <c r="J12937" s="12"/>
    </row>
    <row r="12938" spans="1:10" x14ac:dyDescent="0.25">
      <c r="A12938" s="12"/>
      <c r="B12938" s="12"/>
      <c r="C12938" s="2"/>
      <c r="D12938" s="12"/>
      <c r="E12938" s="12"/>
      <c r="F12938" s="12"/>
      <c r="G12938" s="12"/>
      <c r="H12938" s="12"/>
      <c r="I12938" s="12"/>
      <c r="J12938" s="12"/>
    </row>
    <row r="12939" spans="1:10" x14ac:dyDescent="0.25">
      <c r="A12939" s="12"/>
      <c r="B12939" s="12"/>
      <c r="C12939" s="2"/>
      <c r="D12939" s="12"/>
      <c r="E12939" s="12"/>
      <c r="F12939" s="12"/>
      <c r="G12939" s="12"/>
      <c r="H12939" s="12"/>
      <c r="I12939" s="12"/>
      <c r="J12939" s="12"/>
    </row>
    <row r="12940" spans="1:10" x14ac:dyDescent="0.25">
      <c r="A12940" s="12"/>
      <c r="B12940" s="12"/>
      <c r="C12940" s="2"/>
      <c r="D12940" s="12"/>
      <c r="E12940" s="12"/>
      <c r="F12940" s="12"/>
      <c r="G12940" s="12"/>
      <c r="H12940" s="12"/>
      <c r="I12940" s="12"/>
      <c r="J12940" s="12"/>
    </row>
    <row r="12941" spans="1:10" x14ac:dyDescent="0.25">
      <c r="A12941" s="12"/>
      <c r="B12941" s="12"/>
      <c r="C12941" s="2"/>
      <c r="D12941" s="12"/>
      <c r="E12941" s="12"/>
      <c r="F12941" s="12"/>
      <c r="G12941" s="12"/>
      <c r="H12941" s="12"/>
      <c r="I12941" s="12"/>
      <c r="J12941" s="12"/>
    </row>
    <row r="12942" spans="1:10" x14ac:dyDescent="0.25">
      <c r="A12942" s="12"/>
      <c r="B12942" s="12"/>
      <c r="C12942" s="2"/>
      <c r="D12942" s="12"/>
      <c r="E12942" s="12"/>
      <c r="F12942" s="12"/>
      <c r="G12942" s="12"/>
      <c r="H12942" s="12"/>
      <c r="I12942" s="12"/>
      <c r="J12942" s="12"/>
    </row>
    <row r="12943" spans="1:10" x14ac:dyDescent="0.25">
      <c r="A12943" s="12"/>
      <c r="B12943" s="12"/>
      <c r="C12943" s="2"/>
      <c r="D12943" s="12"/>
      <c r="E12943" s="12"/>
      <c r="F12943" s="12"/>
      <c r="G12943" s="12"/>
      <c r="H12943" s="12"/>
      <c r="I12943" s="12"/>
      <c r="J12943" s="12"/>
    </row>
    <row r="12944" spans="1:10" x14ac:dyDescent="0.25">
      <c r="A12944" s="12"/>
      <c r="B12944" s="12"/>
      <c r="C12944" s="2"/>
      <c r="D12944" s="12"/>
      <c r="E12944" s="12"/>
      <c r="F12944" s="12"/>
      <c r="G12944" s="12"/>
      <c r="H12944" s="12"/>
      <c r="I12944" s="12"/>
      <c r="J12944" s="12"/>
    </row>
    <row r="12945" spans="1:10" x14ac:dyDescent="0.25">
      <c r="A12945" s="12"/>
      <c r="B12945" s="12"/>
      <c r="C12945" s="2"/>
      <c r="D12945" s="12"/>
      <c r="E12945" s="12"/>
      <c r="F12945" s="12"/>
      <c r="G12945" s="12"/>
      <c r="H12945" s="12"/>
      <c r="I12945" s="12"/>
      <c r="J12945" s="12"/>
    </row>
    <row r="12946" spans="1:10" x14ac:dyDescent="0.25">
      <c r="A12946" s="12"/>
      <c r="B12946" s="12"/>
      <c r="C12946" s="2"/>
      <c r="D12946" s="12"/>
      <c r="E12946" s="12"/>
      <c r="F12946" s="12"/>
      <c r="G12946" s="12"/>
      <c r="H12946" s="12"/>
      <c r="I12946" s="12"/>
      <c r="J12946" s="12"/>
    </row>
    <row r="12947" spans="1:10" x14ac:dyDescent="0.25">
      <c r="A12947" s="12"/>
      <c r="B12947" s="12"/>
      <c r="C12947" s="2"/>
      <c r="D12947" s="12"/>
      <c r="E12947" s="12"/>
      <c r="F12947" s="12"/>
      <c r="G12947" s="12"/>
      <c r="H12947" s="12"/>
      <c r="I12947" s="12"/>
      <c r="J12947" s="12"/>
    </row>
    <row r="12948" spans="1:10" x14ac:dyDescent="0.25">
      <c r="A12948" s="12"/>
      <c r="B12948" s="12"/>
      <c r="C12948" s="2"/>
      <c r="D12948" s="12"/>
      <c r="E12948" s="12"/>
      <c r="F12948" s="12"/>
      <c r="G12948" s="12"/>
      <c r="H12948" s="12"/>
      <c r="I12948" s="12"/>
      <c r="J12948" s="12"/>
    </row>
    <row r="12949" spans="1:10" x14ac:dyDescent="0.25">
      <c r="A12949" s="12"/>
      <c r="B12949" s="12"/>
      <c r="C12949" s="2"/>
      <c r="D12949" s="12"/>
      <c r="E12949" s="12"/>
      <c r="F12949" s="12"/>
      <c r="G12949" s="12"/>
      <c r="H12949" s="12"/>
      <c r="I12949" s="12"/>
      <c r="J12949" s="12"/>
    </row>
    <row r="12950" spans="1:10" x14ac:dyDescent="0.25">
      <c r="A12950" s="12"/>
      <c r="B12950" s="12"/>
      <c r="C12950" s="2"/>
      <c r="D12950" s="12"/>
      <c r="E12950" s="12"/>
      <c r="F12950" s="12"/>
      <c r="G12950" s="12"/>
      <c r="H12950" s="12"/>
      <c r="I12950" s="12"/>
      <c r="J12950" s="12"/>
    </row>
    <row r="12951" spans="1:10" x14ac:dyDescent="0.25">
      <c r="A12951" s="12"/>
      <c r="B12951" s="12"/>
      <c r="C12951" s="2"/>
      <c r="D12951" s="12"/>
      <c r="E12951" s="12"/>
      <c r="F12951" s="12"/>
      <c r="G12951" s="12"/>
      <c r="H12951" s="12"/>
      <c r="I12951" s="12"/>
      <c r="J12951" s="12"/>
    </row>
    <row r="12952" spans="1:10" x14ac:dyDescent="0.25">
      <c r="A12952" s="12"/>
      <c r="B12952" s="12"/>
      <c r="C12952" s="2"/>
      <c r="D12952" s="12"/>
      <c r="E12952" s="12"/>
      <c r="F12952" s="12"/>
      <c r="G12952" s="12"/>
      <c r="H12952" s="12"/>
      <c r="I12952" s="12"/>
      <c r="J12952" s="12"/>
    </row>
    <row r="12953" spans="1:10" x14ac:dyDescent="0.25">
      <c r="A12953" s="12"/>
      <c r="B12953" s="12"/>
      <c r="C12953" s="2"/>
      <c r="D12953" s="12"/>
      <c r="E12953" s="12"/>
      <c r="F12953" s="12"/>
      <c r="G12953" s="12"/>
      <c r="H12953" s="12"/>
      <c r="I12953" s="12"/>
      <c r="J12953" s="12"/>
    </row>
    <row r="12954" spans="1:10" x14ac:dyDescent="0.25">
      <c r="A12954" s="12"/>
      <c r="B12954" s="12"/>
      <c r="C12954" s="2"/>
      <c r="D12954" s="12"/>
      <c r="E12954" s="12"/>
      <c r="F12954" s="12"/>
      <c r="G12954" s="12"/>
      <c r="H12954" s="12"/>
      <c r="I12954" s="12"/>
      <c r="J12954" s="12"/>
    </row>
    <row r="12955" spans="1:10" x14ac:dyDescent="0.25">
      <c r="A12955" s="12"/>
      <c r="B12955" s="12"/>
      <c r="C12955" s="2"/>
      <c r="D12955" s="12"/>
      <c r="E12955" s="12"/>
      <c r="F12955" s="12"/>
      <c r="G12955" s="12"/>
      <c r="H12955" s="12"/>
      <c r="I12955" s="12"/>
      <c r="J12955" s="12"/>
    </row>
    <row r="12956" spans="1:10" x14ac:dyDescent="0.25">
      <c r="A12956" s="12"/>
      <c r="B12956" s="12"/>
      <c r="C12956" s="2"/>
      <c r="D12956" s="12"/>
      <c r="E12956" s="12"/>
      <c r="F12956" s="12"/>
      <c r="G12956" s="12"/>
      <c r="H12956" s="12"/>
      <c r="I12956" s="12"/>
      <c r="J12956" s="12"/>
    </row>
    <row r="12957" spans="1:10" x14ac:dyDescent="0.25">
      <c r="A12957" s="12"/>
      <c r="B12957" s="12"/>
      <c r="C12957" s="2"/>
      <c r="D12957" s="12"/>
      <c r="E12957" s="12"/>
      <c r="F12957" s="12"/>
      <c r="G12957" s="12"/>
      <c r="H12957" s="12"/>
      <c r="I12957" s="12"/>
      <c r="J12957" s="12"/>
    </row>
    <row r="12958" spans="1:10" x14ac:dyDescent="0.25">
      <c r="A12958" s="12"/>
      <c r="B12958" s="12"/>
      <c r="C12958" s="2"/>
      <c r="D12958" s="12"/>
      <c r="E12958" s="12"/>
      <c r="F12958" s="12"/>
      <c r="G12958" s="12"/>
      <c r="H12958" s="12"/>
      <c r="I12958" s="12"/>
      <c r="J12958" s="12"/>
    </row>
    <row r="12959" spans="1:10" x14ac:dyDescent="0.25">
      <c r="A12959" s="12"/>
      <c r="B12959" s="12"/>
      <c r="C12959" s="2"/>
      <c r="D12959" s="12"/>
      <c r="E12959" s="12"/>
      <c r="F12959" s="12"/>
      <c r="G12959" s="12"/>
      <c r="H12959" s="12"/>
      <c r="I12959" s="12"/>
      <c r="J12959" s="12"/>
    </row>
    <row r="12960" spans="1:10" x14ac:dyDescent="0.25">
      <c r="A12960" s="12"/>
      <c r="B12960" s="12"/>
      <c r="C12960" s="2"/>
      <c r="D12960" s="12"/>
      <c r="E12960" s="12"/>
      <c r="F12960" s="12"/>
      <c r="G12960" s="12"/>
      <c r="H12960" s="12"/>
      <c r="I12960" s="12"/>
      <c r="J12960" s="12"/>
    </row>
    <row r="12961" spans="1:10" x14ac:dyDescent="0.25">
      <c r="A12961" s="12"/>
      <c r="B12961" s="12"/>
      <c r="C12961" s="2"/>
      <c r="D12961" s="12"/>
      <c r="E12961" s="12"/>
      <c r="F12961" s="12"/>
      <c r="G12961" s="12"/>
      <c r="H12961" s="12"/>
      <c r="I12961" s="12"/>
      <c r="J12961" s="12"/>
    </row>
    <row r="12962" spans="1:10" x14ac:dyDescent="0.25">
      <c r="A12962" s="12"/>
      <c r="B12962" s="12"/>
      <c r="C12962" s="2"/>
      <c r="D12962" s="12"/>
      <c r="E12962" s="12"/>
      <c r="F12962" s="12"/>
      <c r="G12962" s="12"/>
      <c r="H12962" s="12"/>
      <c r="I12962" s="12"/>
      <c r="J12962" s="12"/>
    </row>
    <row r="12963" spans="1:10" x14ac:dyDescent="0.25">
      <c r="A12963" s="12"/>
      <c r="B12963" s="12"/>
      <c r="C12963" s="2"/>
      <c r="D12963" s="12"/>
      <c r="E12963" s="12"/>
      <c r="F12963" s="12"/>
      <c r="G12963" s="12"/>
      <c r="H12963" s="12"/>
      <c r="I12963" s="12"/>
      <c r="J12963" s="12"/>
    </row>
    <row r="12964" spans="1:10" x14ac:dyDescent="0.25">
      <c r="A12964" s="12"/>
      <c r="B12964" s="12"/>
      <c r="C12964" s="2"/>
      <c r="D12964" s="12"/>
      <c r="E12964" s="12"/>
      <c r="F12964" s="12"/>
      <c r="G12964" s="12"/>
      <c r="H12964" s="12"/>
      <c r="I12964" s="12"/>
      <c r="J12964" s="12"/>
    </row>
    <row r="12965" spans="1:10" x14ac:dyDescent="0.25">
      <c r="A12965" s="12"/>
      <c r="B12965" s="12"/>
      <c r="C12965" s="2"/>
      <c r="D12965" s="12"/>
      <c r="E12965" s="12"/>
      <c r="F12965" s="12"/>
      <c r="G12965" s="12"/>
      <c r="H12965" s="12"/>
      <c r="I12965" s="12"/>
      <c r="J12965" s="12"/>
    </row>
    <row r="12966" spans="1:10" x14ac:dyDescent="0.25">
      <c r="A12966" s="12"/>
      <c r="B12966" s="12"/>
      <c r="C12966" s="2"/>
      <c r="D12966" s="12"/>
      <c r="E12966" s="12"/>
      <c r="F12966" s="12"/>
      <c r="G12966" s="12"/>
      <c r="H12966" s="12"/>
      <c r="I12966" s="12"/>
      <c r="J12966" s="12"/>
    </row>
    <row r="12967" spans="1:10" x14ac:dyDescent="0.25">
      <c r="A12967" s="12"/>
      <c r="B12967" s="12"/>
      <c r="C12967" s="2"/>
      <c r="D12967" s="12"/>
      <c r="E12967" s="12"/>
      <c r="F12967" s="12"/>
      <c r="G12967" s="12"/>
      <c r="H12967" s="12"/>
      <c r="I12967" s="12"/>
      <c r="J12967" s="12"/>
    </row>
    <row r="12968" spans="1:10" x14ac:dyDescent="0.25">
      <c r="A12968" s="12"/>
      <c r="B12968" s="12"/>
      <c r="C12968" s="2"/>
      <c r="D12968" s="12"/>
      <c r="E12968" s="12"/>
      <c r="F12968" s="12"/>
      <c r="G12968" s="12"/>
      <c r="H12968" s="12"/>
      <c r="I12968" s="12"/>
      <c r="J12968" s="12"/>
    </row>
    <row r="12969" spans="1:10" x14ac:dyDescent="0.25">
      <c r="A12969" s="12"/>
      <c r="B12969" s="12"/>
      <c r="C12969" s="2"/>
      <c r="D12969" s="12"/>
      <c r="E12969" s="12"/>
      <c r="F12969" s="12"/>
      <c r="G12969" s="12"/>
      <c r="H12969" s="12"/>
      <c r="I12969" s="12"/>
      <c r="J12969" s="12"/>
    </row>
    <row r="12970" spans="1:10" x14ac:dyDescent="0.25">
      <c r="A12970" s="12"/>
      <c r="B12970" s="12"/>
      <c r="C12970" s="2"/>
      <c r="D12970" s="12"/>
      <c r="E12970" s="12"/>
      <c r="F12970" s="12"/>
      <c r="G12970" s="12"/>
      <c r="H12970" s="12"/>
      <c r="I12970" s="12"/>
      <c r="J12970" s="12"/>
    </row>
    <row r="12971" spans="1:10" x14ac:dyDescent="0.25">
      <c r="A12971" s="12"/>
      <c r="B12971" s="12"/>
      <c r="C12971" s="2"/>
      <c r="D12971" s="12"/>
      <c r="E12971" s="12"/>
      <c r="F12971" s="12"/>
      <c r="G12971" s="12"/>
      <c r="H12971" s="12"/>
      <c r="I12971" s="12"/>
      <c r="J12971" s="12"/>
    </row>
    <row r="12972" spans="1:10" x14ac:dyDescent="0.25">
      <c r="A12972" s="12"/>
      <c r="B12972" s="12"/>
      <c r="C12972" s="2"/>
      <c r="D12972" s="12"/>
      <c r="E12972" s="12"/>
      <c r="F12972" s="12"/>
      <c r="G12972" s="12"/>
      <c r="H12972" s="12"/>
      <c r="I12972" s="12"/>
      <c r="J12972" s="12"/>
    </row>
    <row r="12973" spans="1:10" x14ac:dyDescent="0.25">
      <c r="A12973" s="12"/>
      <c r="B12973" s="12"/>
      <c r="C12973" s="2"/>
      <c r="D12973" s="12"/>
      <c r="E12973" s="12"/>
      <c r="F12973" s="12"/>
      <c r="G12973" s="12"/>
      <c r="H12973" s="12"/>
      <c r="I12973" s="12"/>
      <c r="J12973" s="12"/>
    </row>
    <row r="12974" spans="1:10" x14ac:dyDescent="0.25">
      <c r="A12974" s="12"/>
      <c r="B12974" s="12"/>
      <c r="C12974" s="2"/>
      <c r="D12974" s="12"/>
      <c r="E12974" s="12"/>
      <c r="F12974" s="12"/>
      <c r="G12974" s="12"/>
      <c r="H12974" s="12"/>
      <c r="I12974" s="12"/>
      <c r="J12974" s="12"/>
    </row>
    <row r="12975" spans="1:10" x14ac:dyDescent="0.25">
      <c r="A12975" s="12"/>
      <c r="B12975" s="12"/>
      <c r="C12975" s="2"/>
      <c r="D12975" s="12"/>
      <c r="E12975" s="12"/>
      <c r="F12975" s="12"/>
      <c r="G12975" s="12"/>
      <c r="H12975" s="12"/>
      <c r="I12975" s="12"/>
      <c r="J12975" s="12"/>
    </row>
    <row r="12976" spans="1:10" x14ac:dyDescent="0.25">
      <c r="A12976" s="12"/>
      <c r="B12976" s="12"/>
      <c r="C12976" s="2"/>
      <c r="D12976" s="12"/>
      <c r="E12976" s="12"/>
      <c r="F12976" s="12"/>
      <c r="G12976" s="12"/>
      <c r="H12976" s="12"/>
      <c r="I12976" s="12"/>
      <c r="J12976" s="12"/>
    </row>
    <row r="12977" spans="1:10" x14ac:dyDescent="0.25">
      <c r="A12977" s="12"/>
      <c r="B12977" s="12"/>
      <c r="C12977" s="2"/>
      <c r="D12977" s="12"/>
      <c r="E12977" s="12"/>
      <c r="F12977" s="12"/>
      <c r="G12977" s="12"/>
      <c r="H12977" s="12"/>
      <c r="I12977" s="12"/>
      <c r="J12977" s="12"/>
    </row>
    <row r="12978" spans="1:10" x14ac:dyDescent="0.25">
      <c r="A12978" s="12"/>
      <c r="B12978" s="12"/>
      <c r="C12978" s="2"/>
      <c r="D12978" s="12"/>
      <c r="E12978" s="12"/>
      <c r="F12978" s="12"/>
      <c r="G12978" s="12"/>
      <c r="H12978" s="12"/>
      <c r="I12978" s="12"/>
      <c r="J12978" s="12"/>
    </row>
    <row r="12979" spans="1:10" x14ac:dyDescent="0.25">
      <c r="A12979" s="12"/>
      <c r="B12979" s="12"/>
      <c r="C12979" s="2"/>
      <c r="D12979" s="12"/>
      <c r="E12979" s="12"/>
      <c r="F12979" s="12"/>
      <c r="G12979" s="12"/>
      <c r="H12979" s="12"/>
      <c r="I12979" s="12"/>
      <c r="J12979" s="12"/>
    </row>
    <row r="12980" spans="1:10" x14ac:dyDescent="0.25">
      <c r="A12980" s="12"/>
      <c r="B12980" s="12"/>
      <c r="C12980" s="2"/>
      <c r="D12980" s="12"/>
      <c r="E12980" s="12"/>
      <c r="F12980" s="12"/>
      <c r="G12980" s="12"/>
      <c r="H12980" s="12"/>
      <c r="I12980" s="12"/>
      <c r="J12980" s="12"/>
    </row>
    <row r="12981" spans="1:10" x14ac:dyDescent="0.25">
      <c r="A12981" s="12"/>
      <c r="B12981" s="12"/>
      <c r="C12981" s="2"/>
      <c r="D12981" s="12"/>
      <c r="E12981" s="12"/>
      <c r="F12981" s="12"/>
      <c r="G12981" s="12"/>
      <c r="H12981" s="12"/>
      <c r="I12981" s="12"/>
      <c r="J12981" s="12"/>
    </row>
    <row r="12982" spans="1:10" x14ac:dyDescent="0.25">
      <c r="A12982" s="12"/>
      <c r="B12982" s="12"/>
      <c r="C12982" s="2"/>
      <c r="D12982" s="12"/>
      <c r="E12982" s="12"/>
      <c r="F12982" s="12"/>
      <c r="G12982" s="12"/>
      <c r="H12982" s="12"/>
      <c r="I12982" s="12"/>
      <c r="J12982" s="12"/>
    </row>
    <row r="12983" spans="1:10" x14ac:dyDescent="0.25">
      <c r="A12983" s="12"/>
      <c r="B12983" s="12"/>
      <c r="C12983" s="2"/>
      <c r="D12983" s="12"/>
      <c r="E12983" s="12"/>
      <c r="F12983" s="12"/>
      <c r="G12983" s="12"/>
      <c r="H12983" s="12"/>
      <c r="I12983" s="12"/>
      <c r="J12983" s="12"/>
    </row>
    <row r="12984" spans="1:10" x14ac:dyDescent="0.25">
      <c r="A12984" s="12"/>
      <c r="B12984" s="12"/>
      <c r="C12984" s="2"/>
      <c r="D12984" s="12"/>
      <c r="E12984" s="12"/>
      <c r="F12984" s="12"/>
      <c r="G12984" s="12"/>
      <c r="H12984" s="12"/>
      <c r="I12984" s="12"/>
      <c r="J12984" s="12"/>
    </row>
    <row r="12985" spans="1:10" x14ac:dyDescent="0.25">
      <c r="A12985" s="12"/>
      <c r="B12985" s="12"/>
      <c r="C12985" s="2"/>
      <c r="D12985" s="12"/>
      <c r="E12985" s="12"/>
      <c r="F12985" s="12"/>
      <c r="G12985" s="12"/>
      <c r="H12985" s="12"/>
      <c r="I12985" s="12"/>
      <c r="J12985" s="12"/>
    </row>
    <row r="12986" spans="1:10" x14ac:dyDescent="0.25">
      <c r="A12986" s="12"/>
      <c r="B12986" s="12"/>
      <c r="C12986" s="2"/>
      <c r="D12986" s="12"/>
      <c r="E12986" s="12"/>
      <c r="F12986" s="12"/>
      <c r="G12986" s="12"/>
      <c r="H12986" s="12"/>
      <c r="I12986" s="12"/>
      <c r="J12986" s="12"/>
    </row>
    <row r="12987" spans="1:10" x14ac:dyDescent="0.25">
      <c r="A12987" s="12"/>
      <c r="B12987" s="12"/>
      <c r="C12987" s="2"/>
      <c r="D12987" s="12"/>
      <c r="E12987" s="12"/>
      <c r="F12987" s="12"/>
      <c r="G12987" s="12"/>
      <c r="H12987" s="12"/>
      <c r="I12987" s="12"/>
      <c r="J12987" s="12"/>
    </row>
    <row r="12988" spans="1:10" x14ac:dyDescent="0.25">
      <c r="A12988" s="12"/>
      <c r="B12988" s="12"/>
      <c r="C12988" s="2"/>
      <c r="D12988" s="12"/>
      <c r="E12988" s="12"/>
      <c r="F12988" s="12"/>
      <c r="G12988" s="12"/>
      <c r="H12988" s="12"/>
      <c r="I12988" s="12"/>
      <c r="J12988" s="12"/>
    </row>
    <row r="12989" spans="1:10" x14ac:dyDescent="0.25">
      <c r="A12989" s="12"/>
      <c r="B12989" s="12"/>
      <c r="C12989" s="2"/>
      <c r="D12989" s="12"/>
      <c r="E12989" s="12"/>
      <c r="F12989" s="12"/>
      <c r="G12989" s="12"/>
      <c r="H12989" s="12"/>
      <c r="I12989" s="12"/>
      <c r="J12989" s="12"/>
    </row>
    <row r="12990" spans="1:10" x14ac:dyDescent="0.25">
      <c r="A12990" s="12"/>
      <c r="B12990" s="12"/>
      <c r="C12990" s="2"/>
      <c r="D12990" s="12"/>
      <c r="E12990" s="12"/>
      <c r="F12990" s="12"/>
      <c r="G12990" s="12"/>
      <c r="H12990" s="12"/>
      <c r="I12990" s="12"/>
      <c r="J12990" s="12"/>
    </row>
    <row r="12991" spans="1:10" x14ac:dyDescent="0.25">
      <c r="A12991" s="12"/>
      <c r="B12991" s="12"/>
      <c r="C12991" s="2"/>
      <c r="D12991" s="12"/>
      <c r="E12991" s="12"/>
      <c r="F12991" s="12"/>
      <c r="G12991" s="12"/>
      <c r="H12991" s="12"/>
      <c r="I12991" s="12"/>
      <c r="J12991" s="12"/>
    </row>
    <row r="12992" spans="1:10" x14ac:dyDescent="0.25">
      <c r="A12992" s="12"/>
      <c r="B12992" s="12"/>
      <c r="C12992" s="2"/>
      <c r="D12992" s="12"/>
      <c r="E12992" s="12"/>
      <c r="F12992" s="12"/>
      <c r="G12992" s="12"/>
      <c r="H12992" s="12"/>
      <c r="I12992" s="12"/>
      <c r="J12992" s="12"/>
    </row>
    <row r="12993" spans="1:10" x14ac:dyDescent="0.25">
      <c r="A12993" s="12"/>
      <c r="B12993" s="12"/>
      <c r="C12993" s="2"/>
      <c r="D12993" s="12"/>
      <c r="E12993" s="12"/>
      <c r="F12993" s="12"/>
      <c r="G12993" s="12"/>
      <c r="H12993" s="12"/>
      <c r="I12993" s="12"/>
      <c r="J12993" s="12"/>
    </row>
    <row r="12994" spans="1:10" x14ac:dyDescent="0.25">
      <c r="A12994" s="12"/>
      <c r="B12994" s="12"/>
      <c r="C12994" s="2"/>
      <c r="D12994" s="12"/>
      <c r="E12994" s="12"/>
      <c r="F12994" s="12"/>
      <c r="G12994" s="12"/>
      <c r="H12994" s="12"/>
      <c r="I12994" s="12"/>
      <c r="J12994" s="12"/>
    </row>
    <row r="12995" spans="1:10" x14ac:dyDescent="0.25">
      <c r="A12995" s="12"/>
      <c r="B12995" s="12"/>
      <c r="C12995" s="2"/>
      <c r="D12995" s="12"/>
      <c r="E12995" s="12"/>
      <c r="F12995" s="12"/>
      <c r="G12995" s="12"/>
      <c r="H12995" s="12"/>
      <c r="I12995" s="12"/>
      <c r="J12995" s="12"/>
    </row>
    <row r="12996" spans="1:10" x14ac:dyDescent="0.25">
      <c r="A12996" s="12"/>
      <c r="B12996" s="12"/>
      <c r="C12996" s="2"/>
      <c r="D12996" s="12"/>
      <c r="E12996" s="12"/>
      <c r="F12996" s="12"/>
      <c r="G12996" s="12"/>
      <c r="H12996" s="12"/>
      <c r="I12996" s="12"/>
      <c r="J12996" s="12"/>
    </row>
    <row r="12997" spans="1:10" x14ac:dyDescent="0.25">
      <c r="A12997" s="12"/>
      <c r="B12997" s="12"/>
      <c r="C12997" s="2"/>
      <c r="D12997" s="12"/>
      <c r="E12997" s="12"/>
      <c r="F12997" s="12"/>
      <c r="G12997" s="12"/>
      <c r="H12997" s="12"/>
      <c r="I12997" s="12"/>
      <c r="J12997" s="12"/>
    </row>
    <row r="12998" spans="1:10" x14ac:dyDescent="0.25">
      <c r="A12998" s="12"/>
      <c r="B12998" s="12"/>
      <c r="C12998" s="2"/>
      <c r="D12998" s="12"/>
      <c r="E12998" s="12"/>
      <c r="F12998" s="12"/>
      <c r="G12998" s="12"/>
      <c r="H12998" s="12"/>
      <c r="I12998" s="12"/>
      <c r="J12998" s="12"/>
    </row>
    <row r="12999" spans="1:10" x14ac:dyDescent="0.25">
      <c r="A12999" s="12"/>
      <c r="B12999" s="12"/>
      <c r="C12999" s="2"/>
      <c r="D12999" s="12"/>
      <c r="E12999" s="12"/>
      <c r="F12999" s="12"/>
      <c r="G12999" s="12"/>
      <c r="H12999" s="12"/>
      <c r="I12999" s="12"/>
      <c r="J12999" s="12"/>
    </row>
    <row r="13000" spans="1:10" x14ac:dyDescent="0.25">
      <c r="A13000" s="12"/>
      <c r="B13000" s="12"/>
      <c r="C13000" s="2"/>
      <c r="D13000" s="12"/>
      <c r="E13000" s="12"/>
      <c r="F13000" s="12"/>
      <c r="G13000" s="12"/>
      <c r="H13000" s="12"/>
      <c r="I13000" s="12"/>
      <c r="J13000" s="12"/>
    </row>
    <row r="13001" spans="1:10" x14ac:dyDescent="0.25">
      <c r="A13001" s="12"/>
      <c r="B13001" s="12"/>
      <c r="C13001" s="2"/>
      <c r="D13001" s="12"/>
      <c r="E13001" s="12"/>
      <c r="F13001" s="12"/>
      <c r="G13001" s="12"/>
      <c r="H13001" s="12"/>
      <c r="I13001" s="12"/>
      <c r="J13001" s="12"/>
    </row>
    <row r="13002" spans="1:10" x14ac:dyDescent="0.25">
      <c r="A13002" s="12"/>
      <c r="B13002" s="12"/>
      <c r="C13002" s="2"/>
      <c r="D13002" s="12"/>
      <c r="E13002" s="12"/>
      <c r="F13002" s="12"/>
      <c r="G13002" s="12"/>
      <c r="H13002" s="12"/>
      <c r="I13002" s="12"/>
      <c r="J13002" s="12"/>
    </row>
    <row r="13003" spans="1:10" x14ac:dyDescent="0.25">
      <c r="A13003" s="12"/>
      <c r="B13003" s="12"/>
      <c r="C13003" s="2"/>
      <c r="D13003" s="12"/>
      <c r="E13003" s="12"/>
      <c r="F13003" s="12"/>
      <c r="G13003" s="12"/>
      <c r="H13003" s="12"/>
      <c r="I13003" s="12"/>
      <c r="J13003" s="12"/>
    </row>
    <row r="13004" spans="1:10" x14ac:dyDescent="0.25">
      <c r="A13004" s="12"/>
      <c r="B13004" s="12"/>
      <c r="C13004" s="2"/>
      <c r="D13004" s="12"/>
      <c r="E13004" s="12"/>
      <c r="F13004" s="12"/>
      <c r="G13004" s="12"/>
      <c r="H13004" s="12"/>
      <c r="I13004" s="12"/>
      <c r="J13004" s="12"/>
    </row>
    <row r="13005" spans="1:10" x14ac:dyDescent="0.25">
      <c r="A13005" s="12"/>
      <c r="B13005" s="12"/>
      <c r="C13005" s="2"/>
      <c r="D13005" s="12"/>
      <c r="E13005" s="12"/>
      <c r="F13005" s="12"/>
      <c r="G13005" s="12"/>
      <c r="H13005" s="12"/>
      <c r="I13005" s="12"/>
      <c r="J13005" s="12"/>
    </row>
    <row r="13006" spans="1:10" x14ac:dyDescent="0.25">
      <c r="A13006" s="12"/>
      <c r="B13006" s="12"/>
      <c r="C13006" s="2"/>
      <c r="D13006" s="12"/>
      <c r="E13006" s="12"/>
      <c r="F13006" s="12"/>
      <c r="G13006" s="12"/>
      <c r="H13006" s="12"/>
      <c r="I13006" s="12"/>
      <c r="J13006" s="12"/>
    </row>
    <row r="13007" spans="1:10" x14ac:dyDescent="0.25">
      <c r="A13007" s="12"/>
      <c r="B13007" s="12"/>
      <c r="C13007" s="2"/>
      <c r="D13007" s="12"/>
      <c r="E13007" s="12"/>
      <c r="F13007" s="12"/>
      <c r="G13007" s="12"/>
      <c r="H13007" s="12"/>
      <c r="I13007" s="12"/>
      <c r="J13007" s="12"/>
    </row>
    <row r="13008" spans="1:10" x14ac:dyDescent="0.25">
      <c r="A13008" s="12"/>
      <c r="B13008" s="12"/>
      <c r="C13008" s="2"/>
      <c r="D13008" s="12"/>
      <c r="E13008" s="12"/>
      <c r="F13008" s="12"/>
      <c r="G13008" s="12"/>
      <c r="H13008" s="12"/>
      <c r="I13008" s="12"/>
      <c r="J13008" s="12"/>
    </row>
    <row r="13009" spans="1:10" x14ac:dyDescent="0.25">
      <c r="A13009" s="12"/>
      <c r="B13009" s="12"/>
      <c r="C13009" s="2"/>
      <c r="D13009" s="12"/>
      <c r="E13009" s="12"/>
      <c r="F13009" s="12"/>
      <c r="G13009" s="12"/>
      <c r="H13009" s="12"/>
      <c r="I13009" s="12"/>
      <c r="J13009" s="12"/>
    </row>
    <row r="13010" spans="1:10" x14ac:dyDescent="0.25">
      <c r="A13010" s="12"/>
      <c r="B13010" s="12"/>
      <c r="C13010" s="2"/>
      <c r="D13010" s="12"/>
      <c r="E13010" s="12"/>
      <c r="F13010" s="12"/>
      <c r="G13010" s="12"/>
      <c r="H13010" s="12"/>
      <c r="I13010" s="12"/>
      <c r="J13010" s="12"/>
    </row>
    <row r="13011" spans="1:10" x14ac:dyDescent="0.25">
      <c r="A13011" s="12"/>
      <c r="B13011" s="12"/>
      <c r="C13011" s="2"/>
      <c r="D13011" s="12"/>
      <c r="E13011" s="12"/>
      <c r="F13011" s="12"/>
      <c r="G13011" s="12"/>
      <c r="H13011" s="12"/>
      <c r="I13011" s="12"/>
      <c r="J13011" s="12"/>
    </row>
    <row r="13012" spans="1:10" x14ac:dyDescent="0.25">
      <c r="A13012" s="12"/>
      <c r="B13012" s="12"/>
      <c r="C13012" s="2"/>
      <c r="D13012" s="12"/>
      <c r="E13012" s="12"/>
      <c r="F13012" s="12"/>
      <c r="G13012" s="12"/>
      <c r="H13012" s="12"/>
      <c r="I13012" s="12"/>
      <c r="J13012" s="12"/>
    </row>
    <row r="13013" spans="1:10" x14ac:dyDescent="0.25">
      <c r="A13013" s="12"/>
      <c r="B13013" s="12"/>
      <c r="C13013" s="2"/>
      <c r="D13013" s="12"/>
      <c r="E13013" s="12"/>
      <c r="F13013" s="12"/>
      <c r="G13013" s="12"/>
      <c r="H13013" s="12"/>
      <c r="I13013" s="12"/>
      <c r="J13013" s="12"/>
    </row>
    <row r="13014" spans="1:10" x14ac:dyDescent="0.25">
      <c r="A13014" s="12"/>
      <c r="B13014" s="12"/>
      <c r="C13014" s="2"/>
      <c r="D13014" s="12"/>
      <c r="E13014" s="12"/>
      <c r="F13014" s="12"/>
      <c r="G13014" s="12"/>
      <c r="H13014" s="12"/>
      <c r="I13014" s="12"/>
      <c r="J13014" s="12"/>
    </row>
    <row r="13015" spans="1:10" x14ac:dyDescent="0.25">
      <c r="A13015" s="12"/>
      <c r="B13015" s="12"/>
      <c r="C13015" s="2"/>
      <c r="D13015" s="12"/>
      <c r="E13015" s="12"/>
      <c r="F13015" s="12"/>
      <c r="G13015" s="12"/>
      <c r="H13015" s="12"/>
      <c r="I13015" s="12"/>
      <c r="J13015" s="12"/>
    </row>
    <row r="13016" spans="1:10" x14ac:dyDescent="0.25">
      <c r="A13016" s="12"/>
      <c r="B13016" s="12"/>
      <c r="C13016" s="2"/>
      <c r="D13016" s="12"/>
      <c r="E13016" s="12"/>
      <c r="F13016" s="12"/>
      <c r="G13016" s="12"/>
      <c r="H13016" s="12"/>
      <c r="I13016" s="12"/>
      <c r="J13016" s="12"/>
    </row>
    <row r="13017" spans="1:10" x14ac:dyDescent="0.25">
      <c r="A13017" s="12"/>
      <c r="B13017" s="12"/>
      <c r="C13017" s="2"/>
      <c r="D13017" s="12"/>
      <c r="E13017" s="12"/>
      <c r="F13017" s="12"/>
      <c r="G13017" s="12"/>
      <c r="H13017" s="12"/>
      <c r="I13017" s="12"/>
      <c r="J13017" s="12"/>
    </row>
    <row r="13018" spans="1:10" x14ac:dyDescent="0.25">
      <c r="A13018" s="12"/>
      <c r="B13018" s="12"/>
      <c r="C13018" s="2"/>
      <c r="D13018" s="12"/>
      <c r="E13018" s="12"/>
      <c r="F13018" s="12"/>
      <c r="G13018" s="12"/>
      <c r="H13018" s="12"/>
      <c r="I13018" s="12"/>
      <c r="J13018" s="12"/>
    </row>
    <row r="13019" spans="1:10" x14ac:dyDescent="0.25">
      <c r="A13019" s="12"/>
      <c r="B13019" s="12"/>
      <c r="C13019" s="2"/>
      <c r="D13019" s="12"/>
      <c r="E13019" s="12"/>
      <c r="F13019" s="12"/>
      <c r="G13019" s="12"/>
      <c r="H13019" s="12"/>
      <c r="I13019" s="12"/>
      <c r="J13019" s="12"/>
    </row>
    <row r="13020" spans="1:10" x14ac:dyDescent="0.25">
      <c r="A13020" s="12"/>
      <c r="B13020" s="12"/>
      <c r="C13020" s="2"/>
      <c r="D13020" s="12"/>
      <c r="E13020" s="12"/>
      <c r="F13020" s="12"/>
      <c r="G13020" s="12"/>
      <c r="H13020" s="12"/>
      <c r="I13020" s="12"/>
      <c r="J13020" s="12"/>
    </row>
    <row r="13021" spans="1:10" x14ac:dyDescent="0.25">
      <c r="A13021" s="12"/>
      <c r="B13021" s="12"/>
      <c r="C13021" s="2"/>
      <c r="D13021" s="12"/>
      <c r="E13021" s="12"/>
      <c r="F13021" s="12"/>
      <c r="G13021" s="12"/>
      <c r="H13021" s="12"/>
      <c r="I13021" s="12"/>
      <c r="J13021" s="12"/>
    </row>
    <row r="13022" spans="1:10" x14ac:dyDescent="0.25">
      <c r="A13022" s="12"/>
      <c r="B13022" s="12"/>
      <c r="C13022" s="2"/>
      <c r="D13022" s="12"/>
      <c r="E13022" s="12"/>
      <c r="F13022" s="12"/>
      <c r="G13022" s="12"/>
      <c r="H13022" s="12"/>
      <c r="I13022" s="12"/>
      <c r="J13022" s="12"/>
    </row>
    <row r="13023" spans="1:10" x14ac:dyDescent="0.25">
      <c r="A13023" s="12"/>
      <c r="B13023" s="12"/>
      <c r="C13023" s="2"/>
      <c r="D13023" s="12"/>
      <c r="E13023" s="12"/>
      <c r="F13023" s="12"/>
      <c r="G13023" s="12"/>
      <c r="H13023" s="12"/>
      <c r="I13023" s="12"/>
      <c r="J13023" s="12"/>
    </row>
    <row r="13024" spans="1:10" x14ac:dyDescent="0.25">
      <c r="A13024" s="12"/>
      <c r="B13024" s="12"/>
      <c r="C13024" s="2"/>
      <c r="D13024" s="12"/>
      <c r="E13024" s="12"/>
      <c r="F13024" s="12"/>
      <c r="G13024" s="12"/>
      <c r="H13024" s="12"/>
      <c r="I13024" s="12"/>
      <c r="J13024" s="12"/>
    </row>
    <row r="13025" spans="1:10" x14ac:dyDescent="0.25">
      <c r="A13025" s="12"/>
      <c r="B13025" s="12"/>
      <c r="C13025" s="2"/>
      <c r="D13025" s="12"/>
      <c r="E13025" s="12"/>
      <c r="F13025" s="12"/>
      <c r="G13025" s="12"/>
      <c r="H13025" s="12"/>
      <c r="I13025" s="12"/>
      <c r="J13025" s="12"/>
    </row>
    <row r="13026" spans="1:10" x14ac:dyDescent="0.25">
      <c r="A13026" s="12"/>
      <c r="B13026" s="12"/>
      <c r="C13026" s="2"/>
      <c r="D13026" s="12"/>
      <c r="E13026" s="12"/>
      <c r="F13026" s="12"/>
      <c r="G13026" s="12"/>
      <c r="H13026" s="12"/>
      <c r="I13026" s="12"/>
      <c r="J13026" s="12"/>
    </row>
    <row r="13027" spans="1:10" x14ac:dyDescent="0.25">
      <c r="A13027" s="12"/>
      <c r="B13027" s="12"/>
      <c r="C13027" s="2"/>
      <c r="D13027" s="12"/>
      <c r="E13027" s="12"/>
      <c r="F13027" s="12"/>
      <c r="G13027" s="12"/>
      <c r="H13027" s="12"/>
      <c r="I13027" s="12"/>
      <c r="J13027" s="12"/>
    </row>
    <row r="13028" spans="1:10" x14ac:dyDescent="0.25">
      <c r="A13028" s="12"/>
      <c r="B13028" s="12"/>
      <c r="C13028" s="2"/>
      <c r="D13028" s="12"/>
      <c r="E13028" s="12"/>
      <c r="F13028" s="12"/>
      <c r="G13028" s="12"/>
      <c r="H13028" s="12"/>
      <c r="I13028" s="12"/>
      <c r="J13028" s="12"/>
    </row>
    <row r="13029" spans="1:10" x14ac:dyDescent="0.25">
      <c r="A13029" s="12"/>
      <c r="B13029" s="12"/>
      <c r="C13029" s="2"/>
      <c r="D13029" s="12"/>
      <c r="E13029" s="12"/>
      <c r="F13029" s="12"/>
      <c r="G13029" s="12"/>
      <c r="H13029" s="12"/>
      <c r="I13029" s="12"/>
      <c r="J13029" s="12"/>
    </row>
    <row r="13030" spans="1:10" x14ac:dyDescent="0.25">
      <c r="A13030" s="12"/>
      <c r="B13030" s="12"/>
      <c r="C13030" s="2"/>
      <c r="D13030" s="12"/>
      <c r="E13030" s="12"/>
      <c r="F13030" s="12"/>
      <c r="G13030" s="12"/>
      <c r="H13030" s="12"/>
      <c r="I13030" s="12"/>
      <c r="J13030" s="12"/>
    </row>
    <row r="13031" spans="1:10" x14ac:dyDescent="0.25">
      <c r="A13031" s="12"/>
      <c r="B13031" s="12"/>
      <c r="C13031" s="2"/>
      <c r="D13031" s="12"/>
      <c r="E13031" s="12"/>
      <c r="F13031" s="12"/>
      <c r="G13031" s="12"/>
      <c r="H13031" s="12"/>
      <c r="I13031" s="12"/>
      <c r="J13031" s="12"/>
    </row>
    <row r="13032" spans="1:10" x14ac:dyDescent="0.25">
      <c r="A13032" s="12"/>
      <c r="B13032" s="12"/>
      <c r="C13032" s="2"/>
      <c r="D13032" s="12"/>
      <c r="E13032" s="12"/>
      <c r="F13032" s="12"/>
      <c r="G13032" s="12"/>
      <c r="H13032" s="12"/>
      <c r="I13032" s="12"/>
      <c r="J13032" s="12"/>
    </row>
    <row r="13033" spans="1:10" x14ac:dyDescent="0.25">
      <c r="A13033" s="12"/>
      <c r="B13033" s="12"/>
      <c r="C13033" s="2"/>
      <c r="D13033" s="12"/>
      <c r="E13033" s="12"/>
      <c r="F13033" s="12"/>
      <c r="G13033" s="12"/>
      <c r="H13033" s="12"/>
      <c r="I13033" s="12"/>
      <c r="J13033" s="12"/>
    </row>
    <row r="13034" spans="1:10" x14ac:dyDescent="0.25">
      <c r="A13034" s="12"/>
      <c r="B13034" s="12"/>
      <c r="C13034" s="2"/>
      <c r="D13034" s="12"/>
      <c r="E13034" s="12"/>
      <c r="F13034" s="12"/>
      <c r="G13034" s="12"/>
      <c r="H13034" s="12"/>
      <c r="I13034" s="12"/>
      <c r="J13034" s="12"/>
    </row>
    <row r="13035" spans="1:10" x14ac:dyDescent="0.25">
      <c r="A13035" s="12"/>
      <c r="B13035" s="12"/>
      <c r="C13035" s="2"/>
      <c r="D13035" s="12"/>
      <c r="E13035" s="12"/>
      <c r="F13035" s="12"/>
      <c r="G13035" s="12"/>
      <c r="H13035" s="12"/>
      <c r="I13035" s="12"/>
      <c r="J13035" s="12"/>
    </row>
    <row r="13036" spans="1:10" x14ac:dyDescent="0.25">
      <c r="A13036" s="12"/>
      <c r="B13036" s="12"/>
      <c r="C13036" s="2"/>
      <c r="D13036" s="12"/>
      <c r="E13036" s="12"/>
      <c r="F13036" s="12"/>
      <c r="G13036" s="12"/>
      <c r="H13036" s="12"/>
      <c r="I13036" s="12"/>
      <c r="J13036" s="12"/>
    </row>
    <row r="13037" spans="1:10" x14ac:dyDescent="0.25">
      <c r="A13037" s="12"/>
      <c r="B13037" s="12"/>
      <c r="C13037" s="2"/>
      <c r="D13037" s="12"/>
      <c r="E13037" s="12"/>
      <c r="F13037" s="12"/>
      <c r="G13037" s="12"/>
      <c r="H13037" s="12"/>
      <c r="I13037" s="12"/>
      <c r="J13037" s="12"/>
    </row>
    <row r="13038" spans="1:10" x14ac:dyDescent="0.25">
      <c r="A13038" s="12"/>
      <c r="B13038" s="12"/>
      <c r="C13038" s="2"/>
      <c r="D13038" s="12"/>
      <c r="E13038" s="12"/>
      <c r="F13038" s="12"/>
      <c r="G13038" s="12"/>
      <c r="H13038" s="12"/>
      <c r="I13038" s="12"/>
      <c r="J13038" s="12"/>
    </row>
    <row r="13039" spans="1:10" x14ac:dyDescent="0.25">
      <c r="A13039" s="12"/>
      <c r="B13039" s="12"/>
      <c r="C13039" s="2"/>
      <c r="D13039" s="12"/>
      <c r="E13039" s="12"/>
      <c r="F13039" s="12"/>
      <c r="G13039" s="12"/>
      <c r="H13039" s="12"/>
      <c r="I13039" s="12"/>
      <c r="J13039" s="12"/>
    </row>
    <row r="13040" spans="1:10" x14ac:dyDescent="0.25">
      <c r="A13040" s="12"/>
      <c r="B13040" s="12"/>
      <c r="C13040" s="2"/>
      <c r="D13040" s="12"/>
      <c r="E13040" s="12"/>
      <c r="F13040" s="12"/>
      <c r="G13040" s="12"/>
      <c r="H13040" s="12"/>
      <c r="I13040" s="12"/>
      <c r="J13040" s="12"/>
    </row>
    <row r="13041" spans="1:10" x14ac:dyDescent="0.25">
      <c r="A13041" s="12"/>
      <c r="B13041" s="12"/>
      <c r="C13041" s="2"/>
      <c r="D13041" s="12"/>
      <c r="E13041" s="12"/>
      <c r="F13041" s="12"/>
      <c r="G13041" s="12"/>
      <c r="H13041" s="12"/>
      <c r="I13041" s="12"/>
      <c r="J13041" s="12"/>
    </row>
    <row r="13042" spans="1:10" x14ac:dyDescent="0.25">
      <c r="A13042" s="12"/>
      <c r="B13042" s="12"/>
      <c r="C13042" s="2"/>
      <c r="D13042" s="12"/>
      <c r="E13042" s="12"/>
      <c r="F13042" s="12"/>
      <c r="G13042" s="12"/>
      <c r="H13042" s="12"/>
      <c r="I13042" s="12"/>
      <c r="J13042" s="12"/>
    </row>
    <row r="13043" spans="1:10" x14ac:dyDescent="0.25">
      <c r="A13043" s="12"/>
      <c r="B13043" s="12"/>
      <c r="C13043" s="2"/>
      <c r="D13043" s="12"/>
      <c r="E13043" s="12"/>
      <c r="F13043" s="12"/>
      <c r="G13043" s="12"/>
      <c r="H13043" s="12"/>
      <c r="I13043" s="12"/>
      <c r="J13043" s="12"/>
    </row>
    <row r="13044" spans="1:10" x14ac:dyDescent="0.25">
      <c r="A13044" s="12"/>
      <c r="B13044" s="12"/>
      <c r="C13044" s="2"/>
      <c r="D13044" s="12"/>
      <c r="E13044" s="12"/>
      <c r="F13044" s="12"/>
      <c r="G13044" s="12"/>
      <c r="H13044" s="12"/>
      <c r="I13044" s="12"/>
      <c r="J13044" s="12"/>
    </row>
    <row r="13045" spans="1:10" x14ac:dyDescent="0.25">
      <c r="A13045" s="12"/>
      <c r="B13045" s="12"/>
      <c r="C13045" s="2"/>
      <c r="D13045" s="12"/>
      <c r="E13045" s="12"/>
      <c r="F13045" s="12"/>
      <c r="G13045" s="12"/>
      <c r="H13045" s="12"/>
      <c r="I13045" s="12"/>
      <c r="J13045" s="12"/>
    </row>
    <row r="13046" spans="1:10" x14ac:dyDescent="0.25">
      <c r="A13046" s="12"/>
      <c r="B13046" s="12"/>
      <c r="C13046" s="2"/>
      <c r="D13046" s="12"/>
      <c r="E13046" s="12"/>
      <c r="F13046" s="12"/>
      <c r="G13046" s="12"/>
      <c r="H13046" s="12"/>
      <c r="I13046" s="12"/>
      <c r="J13046" s="12"/>
    </row>
    <row r="13047" spans="1:10" x14ac:dyDescent="0.25">
      <c r="A13047" s="12"/>
      <c r="B13047" s="12"/>
      <c r="C13047" s="2"/>
      <c r="D13047" s="12"/>
      <c r="E13047" s="12"/>
      <c r="F13047" s="12"/>
      <c r="G13047" s="12"/>
      <c r="H13047" s="12"/>
      <c r="I13047" s="12"/>
      <c r="J13047" s="12"/>
    </row>
    <row r="13048" spans="1:10" x14ac:dyDescent="0.25">
      <c r="A13048" s="12"/>
      <c r="B13048" s="12"/>
      <c r="C13048" s="2"/>
      <c r="D13048" s="12"/>
      <c r="E13048" s="12"/>
      <c r="F13048" s="12"/>
      <c r="G13048" s="12"/>
      <c r="H13048" s="12"/>
      <c r="I13048" s="12"/>
      <c r="J13048" s="12"/>
    </row>
    <row r="13049" spans="1:10" x14ac:dyDescent="0.25">
      <c r="A13049" s="12"/>
      <c r="B13049" s="12"/>
      <c r="C13049" s="2"/>
      <c r="D13049" s="12"/>
      <c r="E13049" s="12"/>
      <c r="F13049" s="12"/>
      <c r="G13049" s="12"/>
      <c r="H13049" s="12"/>
      <c r="I13049" s="12"/>
      <c r="J13049" s="12"/>
    </row>
    <row r="13050" spans="1:10" x14ac:dyDescent="0.25">
      <c r="A13050" s="12"/>
      <c r="B13050" s="12"/>
      <c r="C13050" s="2"/>
      <c r="D13050" s="12"/>
      <c r="E13050" s="12"/>
      <c r="F13050" s="12"/>
      <c r="G13050" s="12"/>
      <c r="H13050" s="12"/>
      <c r="I13050" s="12"/>
      <c r="J13050" s="12"/>
    </row>
    <row r="13051" spans="1:10" x14ac:dyDescent="0.25">
      <c r="A13051" s="12"/>
      <c r="B13051" s="12"/>
      <c r="C13051" s="2"/>
      <c r="D13051" s="12"/>
      <c r="E13051" s="12"/>
      <c r="F13051" s="12"/>
      <c r="G13051" s="12"/>
      <c r="H13051" s="12"/>
      <c r="I13051" s="12"/>
      <c r="J13051" s="12"/>
    </row>
    <row r="13052" spans="1:10" x14ac:dyDescent="0.25">
      <c r="A13052" s="12"/>
      <c r="B13052" s="12"/>
      <c r="C13052" s="2"/>
      <c r="D13052" s="12"/>
      <c r="E13052" s="12"/>
      <c r="F13052" s="12"/>
      <c r="G13052" s="12"/>
      <c r="H13052" s="12"/>
      <c r="I13052" s="12"/>
      <c r="J13052" s="12"/>
    </row>
    <row r="13053" spans="1:10" x14ac:dyDescent="0.25">
      <c r="A13053" s="12"/>
      <c r="B13053" s="12"/>
      <c r="C13053" s="2"/>
      <c r="D13053" s="12"/>
      <c r="E13053" s="12"/>
      <c r="F13053" s="12"/>
      <c r="G13053" s="12"/>
      <c r="H13053" s="12"/>
      <c r="I13053" s="12"/>
      <c r="J13053" s="12"/>
    </row>
    <row r="13054" spans="1:10" x14ac:dyDescent="0.25">
      <c r="A13054" s="12"/>
      <c r="B13054" s="12"/>
      <c r="C13054" s="2"/>
      <c r="D13054" s="12"/>
      <c r="E13054" s="12"/>
      <c r="F13054" s="12"/>
      <c r="G13054" s="12"/>
      <c r="H13054" s="12"/>
      <c r="I13054" s="12"/>
      <c r="J13054" s="12"/>
    </row>
    <row r="13055" spans="1:10" x14ac:dyDescent="0.25">
      <c r="A13055" s="12"/>
      <c r="B13055" s="12"/>
      <c r="C13055" s="2"/>
      <c r="D13055" s="12"/>
      <c r="E13055" s="12"/>
      <c r="F13055" s="12"/>
      <c r="G13055" s="12"/>
      <c r="H13055" s="12"/>
      <c r="I13055" s="12"/>
      <c r="J13055" s="12"/>
    </row>
    <row r="13056" spans="1:10" x14ac:dyDescent="0.25">
      <c r="A13056" s="12"/>
      <c r="B13056" s="12"/>
      <c r="C13056" s="2"/>
      <c r="D13056" s="12"/>
      <c r="E13056" s="12"/>
      <c r="F13056" s="12"/>
      <c r="G13056" s="12"/>
      <c r="H13056" s="12"/>
      <c r="I13056" s="12"/>
      <c r="J13056" s="12"/>
    </row>
    <row r="13057" spans="1:10" x14ac:dyDescent="0.25">
      <c r="A13057" s="12"/>
      <c r="B13057" s="12"/>
      <c r="C13057" s="2"/>
      <c r="D13057" s="12"/>
      <c r="E13057" s="12"/>
      <c r="F13057" s="12"/>
      <c r="G13057" s="12"/>
      <c r="H13057" s="12"/>
      <c r="I13057" s="12"/>
      <c r="J13057" s="12"/>
    </row>
    <row r="13058" spans="1:10" x14ac:dyDescent="0.25">
      <c r="A13058" s="12"/>
      <c r="B13058" s="12"/>
      <c r="C13058" s="2"/>
      <c r="D13058" s="12"/>
      <c r="E13058" s="12"/>
      <c r="F13058" s="12"/>
      <c r="G13058" s="12"/>
      <c r="H13058" s="12"/>
      <c r="I13058" s="12"/>
      <c r="J13058" s="12"/>
    </row>
    <row r="13059" spans="1:10" x14ac:dyDescent="0.25">
      <c r="A13059" s="12"/>
      <c r="B13059" s="12"/>
      <c r="C13059" s="2"/>
      <c r="D13059" s="12"/>
      <c r="E13059" s="12"/>
      <c r="F13059" s="12"/>
      <c r="G13059" s="12"/>
      <c r="H13059" s="12"/>
      <c r="I13059" s="12"/>
      <c r="J13059" s="12"/>
    </row>
    <row r="13060" spans="1:10" x14ac:dyDescent="0.25">
      <c r="A13060" s="12"/>
      <c r="B13060" s="12"/>
      <c r="C13060" s="2"/>
      <c r="D13060" s="12"/>
      <c r="E13060" s="12"/>
      <c r="F13060" s="12"/>
      <c r="G13060" s="12"/>
      <c r="H13060" s="12"/>
      <c r="I13060" s="12"/>
      <c r="J13060" s="12"/>
    </row>
    <row r="13061" spans="1:10" x14ac:dyDescent="0.25">
      <c r="A13061" s="12"/>
      <c r="B13061" s="12"/>
      <c r="C13061" s="2"/>
      <c r="D13061" s="12"/>
      <c r="E13061" s="12"/>
      <c r="F13061" s="12"/>
      <c r="G13061" s="12"/>
      <c r="H13061" s="12"/>
      <c r="I13061" s="12"/>
      <c r="J13061" s="12"/>
    </row>
    <row r="13062" spans="1:10" x14ac:dyDescent="0.25">
      <c r="A13062" s="12"/>
      <c r="B13062" s="12"/>
      <c r="C13062" s="2"/>
      <c r="D13062" s="12"/>
      <c r="E13062" s="12"/>
      <c r="F13062" s="12"/>
      <c r="G13062" s="12"/>
      <c r="H13062" s="12"/>
      <c r="I13062" s="12"/>
      <c r="J13062" s="12"/>
    </row>
    <row r="13063" spans="1:10" x14ac:dyDescent="0.25">
      <c r="A13063" s="12"/>
      <c r="B13063" s="12"/>
      <c r="C13063" s="2"/>
      <c r="D13063" s="12"/>
      <c r="E13063" s="12"/>
      <c r="F13063" s="12"/>
      <c r="G13063" s="12"/>
      <c r="H13063" s="12"/>
      <c r="I13063" s="12"/>
      <c r="J13063" s="12"/>
    </row>
    <row r="13064" spans="1:10" x14ac:dyDescent="0.25">
      <c r="A13064" s="12"/>
      <c r="B13064" s="12"/>
      <c r="C13064" s="2"/>
      <c r="D13064" s="12"/>
      <c r="E13064" s="12"/>
      <c r="F13064" s="12"/>
      <c r="G13064" s="12"/>
      <c r="H13064" s="12"/>
      <c r="I13064" s="12"/>
      <c r="J13064" s="12"/>
    </row>
    <row r="13065" spans="1:10" x14ac:dyDescent="0.25">
      <c r="A13065" s="12"/>
      <c r="B13065" s="12"/>
      <c r="C13065" s="2"/>
      <c r="D13065" s="12"/>
      <c r="E13065" s="12"/>
      <c r="F13065" s="12"/>
      <c r="G13065" s="12"/>
      <c r="H13065" s="12"/>
      <c r="I13065" s="12"/>
      <c r="J13065" s="12"/>
    </row>
    <row r="13066" spans="1:10" x14ac:dyDescent="0.25">
      <c r="A13066" s="12"/>
      <c r="B13066" s="12"/>
      <c r="C13066" s="2"/>
      <c r="D13066" s="12"/>
      <c r="E13066" s="12"/>
      <c r="F13066" s="12"/>
      <c r="G13066" s="12"/>
      <c r="H13066" s="12"/>
      <c r="I13066" s="12"/>
      <c r="J13066" s="12"/>
    </row>
    <row r="13067" spans="1:10" x14ac:dyDescent="0.25">
      <c r="A13067" s="12"/>
      <c r="B13067" s="12"/>
      <c r="C13067" s="2"/>
      <c r="D13067" s="12"/>
      <c r="E13067" s="12"/>
      <c r="F13067" s="12"/>
      <c r="G13067" s="12"/>
      <c r="H13067" s="12"/>
      <c r="I13067" s="12"/>
      <c r="J13067" s="12"/>
    </row>
    <row r="13068" spans="1:10" x14ac:dyDescent="0.25">
      <c r="A13068" s="12"/>
      <c r="B13068" s="12"/>
      <c r="C13068" s="2"/>
      <c r="D13068" s="12"/>
      <c r="E13068" s="12"/>
      <c r="F13068" s="12"/>
      <c r="G13068" s="12"/>
      <c r="H13068" s="12"/>
      <c r="I13068" s="12"/>
      <c r="J13068" s="12"/>
    </row>
    <row r="13069" spans="1:10" x14ac:dyDescent="0.25">
      <c r="A13069" s="12"/>
      <c r="B13069" s="12"/>
      <c r="C13069" s="2"/>
      <c r="D13069" s="12"/>
      <c r="E13069" s="12"/>
      <c r="F13069" s="12"/>
      <c r="G13069" s="12"/>
      <c r="H13069" s="12"/>
      <c r="I13069" s="12"/>
      <c r="J13069" s="12"/>
    </row>
    <row r="13070" spans="1:10" x14ac:dyDescent="0.25">
      <c r="A13070" s="12"/>
      <c r="B13070" s="12"/>
      <c r="C13070" s="2"/>
      <c r="D13070" s="12"/>
      <c r="E13070" s="12"/>
      <c r="F13070" s="12"/>
      <c r="G13070" s="12"/>
      <c r="H13070" s="12"/>
      <c r="I13070" s="12"/>
      <c r="J13070" s="12"/>
    </row>
    <row r="13071" spans="1:10" x14ac:dyDescent="0.25">
      <c r="A13071" s="12"/>
      <c r="B13071" s="12"/>
      <c r="C13071" s="2"/>
      <c r="D13071" s="12"/>
      <c r="E13071" s="12"/>
      <c r="F13071" s="12"/>
      <c r="G13071" s="12"/>
      <c r="H13071" s="12"/>
      <c r="I13071" s="12"/>
      <c r="J13071" s="12"/>
    </row>
    <row r="13072" spans="1:10" x14ac:dyDescent="0.25">
      <c r="A13072" s="12"/>
      <c r="B13072" s="12"/>
      <c r="C13072" s="2"/>
      <c r="D13072" s="12"/>
      <c r="E13072" s="12"/>
      <c r="F13072" s="12"/>
      <c r="G13072" s="12"/>
      <c r="H13072" s="12"/>
      <c r="I13072" s="12"/>
      <c r="J13072" s="12"/>
    </row>
    <row r="13073" spans="1:10" x14ac:dyDescent="0.25">
      <c r="A13073" s="12"/>
      <c r="B13073" s="12"/>
      <c r="C13073" s="2"/>
      <c r="D13073" s="12"/>
      <c r="E13073" s="12"/>
      <c r="F13073" s="12"/>
      <c r="G13073" s="12"/>
      <c r="H13073" s="12"/>
      <c r="I13073" s="12"/>
      <c r="J13073" s="12"/>
    </row>
    <row r="13074" spans="1:10" x14ac:dyDescent="0.25">
      <c r="A13074" s="12"/>
      <c r="B13074" s="12"/>
      <c r="C13074" s="2"/>
      <c r="D13074" s="12"/>
      <c r="E13074" s="12"/>
      <c r="F13074" s="12"/>
      <c r="G13074" s="12"/>
      <c r="H13074" s="12"/>
      <c r="I13074" s="12"/>
      <c r="J13074" s="12"/>
    </row>
    <row r="13075" spans="1:10" x14ac:dyDescent="0.25">
      <c r="A13075" s="12"/>
      <c r="B13075" s="12"/>
      <c r="C13075" s="2"/>
      <c r="D13075" s="12"/>
      <c r="E13075" s="12"/>
      <c r="F13075" s="12"/>
      <c r="G13075" s="12"/>
      <c r="H13075" s="12"/>
      <c r="I13075" s="12"/>
      <c r="J13075" s="12"/>
    </row>
    <row r="13076" spans="1:10" x14ac:dyDescent="0.25">
      <c r="A13076" s="12"/>
      <c r="B13076" s="12"/>
      <c r="C13076" s="2"/>
      <c r="D13076" s="12"/>
      <c r="E13076" s="12"/>
      <c r="F13076" s="12"/>
      <c r="G13076" s="12"/>
      <c r="H13076" s="12"/>
      <c r="I13076" s="12"/>
      <c r="J13076" s="12"/>
    </row>
    <row r="13077" spans="1:10" x14ac:dyDescent="0.25">
      <c r="A13077" s="12"/>
      <c r="B13077" s="12"/>
      <c r="C13077" s="2"/>
      <c r="D13077" s="12"/>
      <c r="E13077" s="12"/>
      <c r="F13077" s="12"/>
      <c r="G13077" s="12"/>
      <c r="H13077" s="12"/>
      <c r="I13077" s="12"/>
      <c r="J13077" s="12"/>
    </row>
    <row r="13078" spans="1:10" x14ac:dyDescent="0.25">
      <c r="A13078" s="12"/>
      <c r="B13078" s="12"/>
      <c r="C13078" s="2"/>
      <c r="D13078" s="12"/>
      <c r="E13078" s="12"/>
      <c r="F13078" s="12"/>
      <c r="G13078" s="12"/>
      <c r="H13078" s="12"/>
      <c r="I13078" s="12"/>
      <c r="J13078" s="12"/>
    </row>
    <row r="13079" spans="1:10" x14ac:dyDescent="0.25">
      <c r="A13079" s="12"/>
      <c r="B13079" s="12"/>
      <c r="C13079" s="2"/>
      <c r="D13079" s="12"/>
      <c r="E13079" s="12"/>
      <c r="F13079" s="12"/>
      <c r="G13079" s="12"/>
      <c r="H13079" s="12"/>
      <c r="I13079" s="12"/>
      <c r="J13079" s="12"/>
    </row>
    <row r="13080" spans="1:10" x14ac:dyDescent="0.25">
      <c r="A13080" s="12"/>
      <c r="B13080" s="12"/>
      <c r="C13080" s="2"/>
      <c r="D13080" s="12"/>
      <c r="E13080" s="12"/>
      <c r="F13080" s="12"/>
      <c r="G13080" s="12"/>
      <c r="H13080" s="12"/>
      <c r="I13080" s="12"/>
      <c r="J13080" s="12"/>
    </row>
    <row r="13081" spans="1:10" x14ac:dyDescent="0.25">
      <c r="A13081" s="12"/>
      <c r="B13081" s="12"/>
      <c r="C13081" s="2"/>
      <c r="D13081" s="12"/>
      <c r="E13081" s="12"/>
      <c r="F13081" s="12"/>
      <c r="G13081" s="12"/>
      <c r="H13081" s="12"/>
      <c r="I13081" s="12"/>
      <c r="J13081" s="12"/>
    </row>
    <row r="13082" spans="1:10" x14ac:dyDescent="0.25">
      <c r="A13082" s="12"/>
      <c r="B13082" s="12"/>
      <c r="C13082" s="2"/>
      <c r="D13082" s="12"/>
      <c r="E13082" s="12"/>
      <c r="F13082" s="12"/>
      <c r="G13082" s="12"/>
      <c r="H13082" s="12"/>
      <c r="I13082" s="12"/>
      <c r="J13082" s="12"/>
    </row>
    <row r="13083" spans="1:10" x14ac:dyDescent="0.25">
      <c r="A13083" s="12"/>
      <c r="B13083" s="12"/>
      <c r="C13083" s="2"/>
      <c r="D13083" s="12"/>
      <c r="E13083" s="12"/>
      <c r="F13083" s="12"/>
      <c r="G13083" s="12"/>
      <c r="H13083" s="12"/>
      <c r="I13083" s="12"/>
      <c r="J13083" s="12"/>
    </row>
    <row r="13084" spans="1:10" x14ac:dyDescent="0.25">
      <c r="A13084" s="12"/>
      <c r="B13084" s="12"/>
      <c r="C13084" s="2"/>
      <c r="D13084" s="12"/>
      <c r="E13084" s="12"/>
      <c r="F13084" s="12"/>
      <c r="G13084" s="12"/>
      <c r="H13084" s="12"/>
      <c r="I13084" s="12"/>
      <c r="J13084" s="12"/>
    </row>
    <row r="13085" spans="1:10" x14ac:dyDescent="0.25">
      <c r="A13085" s="12"/>
      <c r="B13085" s="12"/>
      <c r="C13085" s="2"/>
      <c r="D13085" s="12"/>
      <c r="E13085" s="12"/>
      <c r="F13085" s="12"/>
      <c r="G13085" s="12"/>
      <c r="H13085" s="12"/>
      <c r="I13085" s="12"/>
      <c r="J13085" s="12"/>
    </row>
    <row r="13086" spans="1:10" x14ac:dyDescent="0.25">
      <c r="A13086" s="12"/>
      <c r="B13086" s="12"/>
      <c r="C13086" s="2"/>
      <c r="D13086" s="12"/>
      <c r="E13086" s="12"/>
      <c r="F13086" s="12"/>
      <c r="G13086" s="12"/>
      <c r="H13086" s="12"/>
      <c r="I13086" s="12"/>
      <c r="J13086" s="12"/>
    </row>
    <row r="13087" spans="1:10" x14ac:dyDescent="0.25">
      <c r="A13087" s="12"/>
      <c r="B13087" s="12"/>
      <c r="C13087" s="2"/>
      <c r="D13087" s="12"/>
      <c r="E13087" s="12"/>
      <c r="F13087" s="12"/>
      <c r="G13087" s="12"/>
      <c r="H13087" s="12"/>
      <c r="I13087" s="12"/>
      <c r="J13087" s="12"/>
    </row>
    <row r="13088" spans="1:10" x14ac:dyDescent="0.25">
      <c r="A13088" s="12"/>
      <c r="B13088" s="12"/>
      <c r="C13088" s="2"/>
      <c r="D13088" s="12"/>
      <c r="E13088" s="12"/>
      <c r="F13088" s="12"/>
      <c r="G13088" s="12"/>
      <c r="H13088" s="12"/>
      <c r="I13088" s="12"/>
      <c r="J13088" s="12"/>
    </row>
    <row r="13089" spans="1:10" x14ac:dyDescent="0.25">
      <c r="A13089" s="12"/>
      <c r="B13089" s="12"/>
      <c r="C13089" s="2"/>
      <c r="D13089" s="12"/>
      <c r="E13089" s="12"/>
      <c r="F13089" s="12"/>
      <c r="G13089" s="12"/>
      <c r="H13089" s="12"/>
      <c r="I13089" s="12"/>
      <c r="J13089" s="12"/>
    </row>
    <row r="13090" spans="1:10" x14ac:dyDescent="0.25">
      <c r="A13090" s="12"/>
      <c r="B13090" s="12"/>
      <c r="C13090" s="2"/>
      <c r="D13090" s="12"/>
      <c r="E13090" s="12"/>
      <c r="F13090" s="12"/>
      <c r="G13090" s="12"/>
      <c r="H13090" s="12"/>
      <c r="I13090" s="12"/>
      <c r="J13090" s="12"/>
    </row>
    <row r="13091" spans="1:10" x14ac:dyDescent="0.25">
      <c r="A13091" s="12"/>
      <c r="B13091" s="12"/>
      <c r="C13091" s="2"/>
      <c r="D13091" s="12"/>
      <c r="E13091" s="12"/>
      <c r="F13091" s="12"/>
      <c r="G13091" s="12"/>
      <c r="H13091" s="12"/>
      <c r="I13091" s="12"/>
      <c r="J13091" s="12"/>
    </row>
    <row r="13092" spans="1:10" x14ac:dyDescent="0.25">
      <c r="A13092" s="12"/>
      <c r="B13092" s="12"/>
      <c r="C13092" s="2"/>
      <c r="D13092" s="12"/>
      <c r="E13092" s="12"/>
      <c r="F13092" s="12"/>
      <c r="G13092" s="12"/>
      <c r="H13092" s="12"/>
      <c r="I13092" s="12"/>
      <c r="J13092" s="12"/>
    </row>
    <row r="13093" spans="1:10" x14ac:dyDescent="0.25">
      <c r="A13093" s="12"/>
      <c r="B13093" s="12"/>
      <c r="C13093" s="2"/>
      <c r="D13093" s="12"/>
      <c r="E13093" s="12"/>
      <c r="F13093" s="12"/>
      <c r="G13093" s="12"/>
      <c r="H13093" s="12"/>
      <c r="I13093" s="12"/>
      <c r="J13093" s="12"/>
    </row>
    <row r="13094" spans="1:10" x14ac:dyDescent="0.25">
      <c r="A13094" s="12"/>
      <c r="B13094" s="12"/>
      <c r="C13094" s="2"/>
      <c r="D13094" s="12"/>
      <c r="E13094" s="12"/>
      <c r="F13094" s="12"/>
      <c r="G13094" s="12"/>
      <c r="H13094" s="12"/>
      <c r="I13094" s="12"/>
      <c r="J13094" s="12"/>
    </row>
    <row r="13095" spans="1:10" x14ac:dyDescent="0.25">
      <c r="A13095" s="12"/>
      <c r="B13095" s="12"/>
      <c r="C13095" s="2"/>
      <c r="D13095" s="12"/>
      <c r="E13095" s="12"/>
      <c r="F13095" s="12"/>
      <c r="G13095" s="12"/>
      <c r="H13095" s="12"/>
      <c r="I13095" s="12"/>
      <c r="J13095" s="12"/>
    </row>
    <row r="13096" spans="1:10" x14ac:dyDescent="0.25">
      <c r="A13096" s="12"/>
      <c r="B13096" s="12"/>
      <c r="C13096" s="2"/>
      <c r="D13096" s="12"/>
      <c r="E13096" s="12"/>
      <c r="F13096" s="12"/>
      <c r="G13096" s="12"/>
      <c r="H13096" s="12"/>
      <c r="I13096" s="12"/>
      <c r="J13096" s="12"/>
    </row>
    <row r="13097" spans="1:10" x14ac:dyDescent="0.25">
      <c r="A13097" s="12"/>
      <c r="B13097" s="12"/>
      <c r="C13097" s="2"/>
      <c r="D13097" s="12"/>
      <c r="E13097" s="12"/>
      <c r="F13097" s="12"/>
      <c r="G13097" s="12"/>
      <c r="H13097" s="12"/>
      <c r="I13097" s="12"/>
      <c r="J13097" s="12"/>
    </row>
    <row r="13098" spans="1:10" x14ac:dyDescent="0.25">
      <c r="A13098" s="12"/>
      <c r="B13098" s="12"/>
      <c r="C13098" s="2"/>
      <c r="D13098" s="12"/>
      <c r="E13098" s="12"/>
      <c r="F13098" s="12"/>
      <c r="G13098" s="12"/>
      <c r="H13098" s="12"/>
      <c r="I13098" s="12"/>
      <c r="J13098" s="12"/>
    </row>
    <row r="13099" spans="1:10" x14ac:dyDescent="0.25">
      <c r="A13099" s="12"/>
      <c r="B13099" s="12"/>
      <c r="C13099" s="2"/>
      <c r="D13099" s="12"/>
      <c r="E13099" s="12"/>
      <c r="F13099" s="12"/>
      <c r="G13099" s="12"/>
      <c r="H13099" s="12"/>
      <c r="I13099" s="12"/>
      <c r="J13099" s="12"/>
    </row>
    <row r="13100" spans="1:10" x14ac:dyDescent="0.25">
      <c r="A13100" s="12"/>
      <c r="B13100" s="12"/>
      <c r="C13100" s="2"/>
      <c r="D13100" s="12"/>
      <c r="E13100" s="12"/>
      <c r="F13100" s="12"/>
      <c r="G13100" s="12"/>
      <c r="H13100" s="12"/>
      <c r="I13100" s="12"/>
      <c r="J13100" s="12"/>
    </row>
    <row r="13101" spans="1:10" x14ac:dyDescent="0.25">
      <c r="A13101" s="12"/>
      <c r="B13101" s="12"/>
      <c r="C13101" s="2"/>
      <c r="D13101" s="12"/>
      <c r="E13101" s="12"/>
      <c r="F13101" s="12"/>
      <c r="G13101" s="12"/>
      <c r="H13101" s="12"/>
      <c r="I13101" s="12"/>
      <c r="J13101" s="12"/>
    </row>
    <row r="13102" spans="1:10" x14ac:dyDescent="0.25">
      <c r="A13102" s="12"/>
      <c r="B13102" s="12"/>
      <c r="C13102" s="2"/>
      <c r="D13102" s="12"/>
      <c r="E13102" s="12"/>
      <c r="F13102" s="12"/>
      <c r="G13102" s="12"/>
      <c r="H13102" s="12"/>
      <c r="I13102" s="12"/>
      <c r="J13102" s="12"/>
    </row>
    <row r="13103" spans="1:10" x14ac:dyDescent="0.25">
      <c r="A13103" s="12"/>
      <c r="B13103" s="12"/>
      <c r="C13103" s="2"/>
      <c r="D13103" s="12"/>
      <c r="E13103" s="12"/>
      <c r="F13103" s="12"/>
      <c r="G13103" s="12"/>
      <c r="H13103" s="12"/>
      <c r="I13103" s="12"/>
      <c r="J13103" s="12"/>
    </row>
    <row r="13104" spans="1:10" x14ac:dyDescent="0.25">
      <c r="A13104" s="12"/>
      <c r="B13104" s="12"/>
      <c r="C13104" s="2"/>
      <c r="D13104" s="12"/>
      <c r="E13104" s="12"/>
      <c r="F13104" s="12"/>
      <c r="G13104" s="12"/>
      <c r="H13104" s="12"/>
      <c r="I13104" s="12"/>
      <c r="J13104" s="12"/>
    </row>
    <row r="13105" spans="1:10" x14ac:dyDescent="0.25">
      <c r="A13105" s="12"/>
      <c r="B13105" s="12"/>
      <c r="C13105" s="2"/>
      <c r="D13105" s="12"/>
      <c r="E13105" s="12"/>
      <c r="F13105" s="12"/>
      <c r="G13105" s="12"/>
      <c r="H13105" s="12"/>
      <c r="I13105" s="12"/>
      <c r="J13105" s="12"/>
    </row>
    <row r="13106" spans="1:10" x14ac:dyDescent="0.25">
      <c r="A13106" s="12"/>
      <c r="B13106" s="12"/>
      <c r="C13106" s="2"/>
      <c r="D13106" s="12"/>
      <c r="E13106" s="12"/>
      <c r="F13106" s="12"/>
      <c r="G13106" s="12"/>
      <c r="H13106" s="12"/>
      <c r="I13106" s="12"/>
      <c r="J13106" s="12"/>
    </row>
    <row r="13107" spans="1:10" x14ac:dyDescent="0.25">
      <c r="A13107" s="12"/>
      <c r="B13107" s="12"/>
      <c r="C13107" s="2"/>
      <c r="D13107" s="12"/>
      <c r="E13107" s="12"/>
      <c r="F13107" s="12"/>
      <c r="G13107" s="12"/>
      <c r="H13107" s="12"/>
      <c r="I13107" s="12"/>
      <c r="J13107" s="12"/>
    </row>
    <row r="13108" spans="1:10" x14ac:dyDescent="0.25">
      <c r="A13108" s="12"/>
      <c r="B13108" s="12"/>
      <c r="C13108" s="2"/>
      <c r="D13108" s="12"/>
      <c r="E13108" s="12"/>
      <c r="F13108" s="12"/>
      <c r="G13108" s="12"/>
      <c r="H13108" s="12"/>
      <c r="I13108" s="12"/>
      <c r="J13108" s="12"/>
    </row>
    <row r="13109" spans="1:10" x14ac:dyDescent="0.25">
      <c r="A13109" s="12"/>
      <c r="B13109" s="12"/>
      <c r="C13109" s="2"/>
      <c r="D13109" s="12"/>
      <c r="E13109" s="12"/>
      <c r="F13109" s="12"/>
      <c r="G13109" s="12"/>
      <c r="H13109" s="12"/>
      <c r="I13109" s="12"/>
      <c r="J13109" s="12"/>
    </row>
    <row r="13110" spans="1:10" x14ac:dyDescent="0.25">
      <c r="A13110" s="12"/>
      <c r="B13110" s="12"/>
      <c r="C13110" s="2"/>
      <c r="D13110" s="12"/>
      <c r="E13110" s="12"/>
      <c r="F13110" s="12"/>
      <c r="G13110" s="12"/>
      <c r="H13110" s="12"/>
      <c r="I13110" s="12"/>
      <c r="J13110" s="12"/>
    </row>
    <row r="13111" spans="1:10" x14ac:dyDescent="0.25">
      <c r="A13111" s="12"/>
      <c r="B13111" s="12"/>
      <c r="C13111" s="2"/>
      <c r="D13111" s="12"/>
      <c r="E13111" s="12"/>
      <c r="F13111" s="12"/>
      <c r="G13111" s="12"/>
      <c r="H13111" s="12"/>
      <c r="I13111" s="12"/>
      <c r="J13111" s="12"/>
    </row>
    <row r="13112" spans="1:10" x14ac:dyDescent="0.25">
      <c r="A13112" s="12"/>
      <c r="B13112" s="12"/>
      <c r="C13112" s="2"/>
      <c r="D13112" s="12"/>
      <c r="E13112" s="12"/>
      <c r="F13112" s="12"/>
      <c r="G13112" s="12"/>
      <c r="H13112" s="12"/>
      <c r="I13112" s="12"/>
      <c r="J13112" s="12"/>
    </row>
    <row r="13113" spans="1:10" x14ac:dyDescent="0.25">
      <c r="A13113" s="12"/>
      <c r="B13113" s="12"/>
      <c r="C13113" s="2"/>
      <c r="D13113" s="12"/>
      <c r="E13113" s="12"/>
      <c r="F13113" s="12"/>
      <c r="G13113" s="12"/>
      <c r="H13113" s="12"/>
      <c r="I13113" s="12"/>
      <c r="J13113" s="12"/>
    </row>
    <row r="13114" spans="1:10" x14ac:dyDescent="0.25">
      <c r="A13114" s="12"/>
      <c r="B13114" s="12"/>
      <c r="C13114" s="2"/>
      <c r="D13114" s="12"/>
      <c r="E13114" s="12"/>
      <c r="F13114" s="12"/>
      <c r="G13114" s="12"/>
      <c r="H13114" s="12"/>
      <c r="I13114" s="12"/>
      <c r="J13114" s="12"/>
    </row>
    <row r="13115" spans="1:10" x14ac:dyDescent="0.25">
      <c r="A13115" s="12"/>
      <c r="B13115" s="12"/>
      <c r="C13115" s="2"/>
      <c r="D13115" s="12"/>
      <c r="E13115" s="12"/>
      <c r="F13115" s="12"/>
      <c r="G13115" s="12"/>
      <c r="H13115" s="12"/>
      <c r="I13115" s="12"/>
      <c r="J13115" s="12"/>
    </row>
    <row r="13116" spans="1:10" x14ac:dyDescent="0.25">
      <c r="A13116" s="12"/>
      <c r="B13116" s="12"/>
      <c r="C13116" s="2"/>
      <c r="D13116" s="12"/>
      <c r="E13116" s="12"/>
      <c r="F13116" s="12"/>
      <c r="G13116" s="12"/>
      <c r="H13116" s="12"/>
      <c r="I13116" s="12"/>
      <c r="J13116" s="12"/>
    </row>
    <row r="13117" spans="1:10" x14ac:dyDescent="0.25">
      <c r="A13117" s="12"/>
      <c r="B13117" s="12"/>
      <c r="C13117" s="2"/>
      <c r="D13117" s="12"/>
      <c r="E13117" s="12"/>
      <c r="F13117" s="12"/>
      <c r="G13117" s="12"/>
      <c r="H13117" s="12"/>
      <c r="I13117" s="12"/>
      <c r="J13117" s="12"/>
    </row>
    <row r="13118" spans="1:10" x14ac:dyDescent="0.25">
      <c r="A13118" s="12"/>
      <c r="B13118" s="12"/>
      <c r="C13118" s="2"/>
      <c r="D13118" s="12"/>
      <c r="E13118" s="12"/>
      <c r="F13118" s="12"/>
      <c r="G13118" s="12"/>
      <c r="H13118" s="12"/>
      <c r="I13118" s="12"/>
      <c r="J13118" s="12"/>
    </row>
    <row r="13119" spans="1:10" x14ac:dyDescent="0.25">
      <c r="A13119" s="12"/>
      <c r="B13119" s="12"/>
      <c r="C13119" s="2"/>
      <c r="D13119" s="12"/>
      <c r="E13119" s="12"/>
      <c r="F13119" s="12"/>
      <c r="G13119" s="12"/>
      <c r="H13119" s="12"/>
      <c r="I13119" s="12"/>
      <c r="J13119" s="12"/>
    </row>
    <row r="13120" spans="1:10" x14ac:dyDescent="0.25">
      <c r="A13120" s="12"/>
      <c r="B13120" s="12"/>
      <c r="C13120" s="2"/>
      <c r="D13120" s="12"/>
      <c r="E13120" s="12"/>
      <c r="F13120" s="12"/>
      <c r="G13120" s="12"/>
      <c r="H13120" s="12"/>
      <c r="I13120" s="12"/>
      <c r="J13120" s="12"/>
    </row>
    <row r="13121" spans="1:10" x14ac:dyDescent="0.25">
      <c r="A13121" s="12"/>
      <c r="B13121" s="12"/>
      <c r="C13121" s="2"/>
      <c r="D13121" s="12"/>
      <c r="E13121" s="12"/>
      <c r="F13121" s="12"/>
      <c r="G13121" s="12"/>
      <c r="H13121" s="12"/>
      <c r="I13121" s="12"/>
      <c r="J13121" s="12"/>
    </row>
    <row r="13122" spans="1:10" x14ac:dyDescent="0.25">
      <c r="A13122" s="12"/>
      <c r="B13122" s="12"/>
      <c r="C13122" s="2"/>
      <c r="D13122" s="12"/>
      <c r="E13122" s="12"/>
      <c r="F13122" s="12"/>
      <c r="G13122" s="12"/>
      <c r="H13122" s="12"/>
      <c r="I13122" s="12"/>
      <c r="J13122" s="12"/>
    </row>
    <row r="13123" spans="1:10" x14ac:dyDescent="0.25">
      <c r="A13123" s="12"/>
      <c r="B13123" s="12"/>
      <c r="C13123" s="2"/>
      <c r="D13123" s="12"/>
      <c r="E13123" s="12"/>
      <c r="F13123" s="12"/>
      <c r="G13123" s="12"/>
      <c r="H13123" s="12"/>
      <c r="I13123" s="12"/>
      <c r="J13123" s="12"/>
    </row>
    <row r="13124" spans="1:10" x14ac:dyDescent="0.25">
      <c r="A13124" s="12"/>
      <c r="B13124" s="12"/>
      <c r="C13124" s="2"/>
      <c r="D13124" s="12"/>
      <c r="E13124" s="12"/>
      <c r="F13124" s="12"/>
      <c r="G13124" s="12"/>
      <c r="H13124" s="12"/>
      <c r="I13124" s="12"/>
      <c r="J13124" s="12"/>
    </row>
    <row r="13125" spans="1:10" x14ac:dyDescent="0.25">
      <c r="A13125" s="12"/>
      <c r="B13125" s="12"/>
      <c r="C13125" s="2"/>
      <c r="D13125" s="12"/>
      <c r="E13125" s="12"/>
      <c r="F13125" s="12"/>
      <c r="G13125" s="12"/>
      <c r="H13125" s="12"/>
      <c r="I13125" s="12"/>
      <c r="J13125" s="12"/>
    </row>
    <row r="13126" spans="1:10" x14ac:dyDescent="0.25">
      <c r="A13126" s="12"/>
      <c r="B13126" s="12"/>
      <c r="C13126" s="2"/>
      <c r="D13126" s="12"/>
      <c r="E13126" s="12"/>
      <c r="F13126" s="12"/>
      <c r="G13126" s="12"/>
      <c r="H13126" s="12"/>
      <c r="I13126" s="12"/>
      <c r="J13126" s="12"/>
    </row>
    <row r="13127" spans="1:10" x14ac:dyDescent="0.25">
      <c r="A13127" s="12"/>
      <c r="B13127" s="12"/>
      <c r="C13127" s="2"/>
      <c r="D13127" s="12"/>
      <c r="E13127" s="12"/>
      <c r="F13127" s="12"/>
      <c r="G13127" s="12"/>
      <c r="H13127" s="12"/>
      <c r="I13127" s="12"/>
      <c r="J13127" s="12"/>
    </row>
    <row r="13128" spans="1:10" x14ac:dyDescent="0.25">
      <c r="A13128" s="12"/>
      <c r="B13128" s="12"/>
      <c r="C13128" s="2"/>
      <c r="D13128" s="12"/>
      <c r="E13128" s="12"/>
      <c r="F13128" s="12"/>
      <c r="G13128" s="12"/>
      <c r="H13128" s="12"/>
      <c r="I13128" s="12"/>
      <c r="J13128" s="12"/>
    </row>
    <row r="13129" spans="1:10" x14ac:dyDescent="0.25">
      <c r="A13129" s="12"/>
      <c r="B13129" s="12"/>
      <c r="C13129" s="2"/>
      <c r="D13129" s="12"/>
      <c r="E13129" s="12"/>
      <c r="F13129" s="12"/>
      <c r="G13129" s="12"/>
      <c r="H13129" s="12"/>
      <c r="I13129" s="12"/>
      <c r="J13129" s="12"/>
    </row>
    <row r="13130" spans="1:10" x14ac:dyDescent="0.25">
      <c r="A13130" s="12"/>
      <c r="B13130" s="12"/>
      <c r="C13130" s="2"/>
      <c r="D13130" s="12"/>
      <c r="E13130" s="12"/>
      <c r="F13130" s="12"/>
      <c r="G13130" s="12"/>
      <c r="H13130" s="12"/>
      <c r="I13130" s="12"/>
      <c r="J13130" s="12"/>
    </row>
    <row r="13131" spans="1:10" x14ac:dyDescent="0.25">
      <c r="A13131" s="12"/>
      <c r="B13131" s="12"/>
      <c r="C13131" s="2"/>
      <c r="D13131" s="12"/>
      <c r="E13131" s="12"/>
      <c r="F13131" s="12"/>
      <c r="G13131" s="12"/>
      <c r="H13131" s="12"/>
      <c r="I13131" s="12"/>
      <c r="J13131" s="12"/>
    </row>
    <row r="13132" spans="1:10" x14ac:dyDescent="0.25">
      <c r="A13132" s="12"/>
      <c r="B13132" s="12"/>
      <c r="C13132" s="2"/>
      <c r="D13132" s="12"/>
      <c r="E13132" s="12"/>
      <c r="F13132" s="12"/>
      <c r="G13132" s="12"/>
      <c r="H13132" s="12"/>
      <c r="I13132" s="12"/>
      <c r="J13132" s="12"/>
    </row>
    <row r="13133" spans="1:10" x14ac:dyDescent="0.25">
      <c r="A13133" s="12"/>
      <c r="B13133" s="12"/>
      <c r="C13133" s="2"/>
      <c r="D13133" s="12"/>
      <c r="E13133" s="12"/>
      <c r="F13133" s="12"/>
      <c r="G13133" s="12"/>
      <c r="H13133" s="12"/>
      <c r="I13133" s="12"/>
      <c r="J13133" s="12"/>
    </row>
    <row r="13134" spans="1:10" x14ac:dyDescent="0.25">
      <c r="A13134" s="12"/>
      <c r="B13134" s="12"/>
      <c r="C13134" s="2"/>
      <c r="D13134" s="12"/>
      <c r="E13134" s="12"/>
      <c r="F13134" s="12"/>
      <c r="G13134" s="12"/>
      <c r="H13134" s="12"/>
      <c r="I13134" s="12"/>
      <c r="J13134" s="12"/>
    </row>
    <row r="13135" spans="1:10" x14ac:dyDescent="0.25">
      <c r="A13135" s="12"/>
      <c r="B13135" s="12"/>
      <c r="C13135" s="2"/>
      <c r="D13135" s="12"/>
      <c r="E13135" s="12"/>
      <c r="F13135" s="12"/>
      <c r="G13135" s="12"/>
      <c r="H13135" s="12"/>
      <c r="I13135" s="12"/>
      <c r="J13135" s="12"/>
    </row>
    <row r="13136" spans="1:10" x14ac:dyDescent="0.25">
      <c r="A13136" s="12"/>
      <c r="B13136" s="12"/>
      <c r="C13136" s="2"/>
      <c r="D13136" s="12"/>
      <c r="E13136" s="12"/>
      <c r="F13136" s="12"/>
      <c r="G13136" s="12"/>
      <c r="H13136" s="12"/>
      <c r="I13136" s="12"/>
      <c r="J13136" s="12"/>
    </row>
    <row r="13137" spans="1:10" x14ac:dyDescent="0.25">
      <c r="A13137" s="12"/>
      <c r="B13137" s="12"/>
      <c r="C13137" s="2"/>
      <c r="D13137" s="12"/>
      <c r="E13137" s="12"/>
      <c r="F13137" s="12"/>
      <c r="G13137" s="12"/>
      <c r="H13137" s="12"/>
      <c r="I13137" s="12"/>
      <c r="J13137" s="12"/>
    </row>
    <row r="13138" spans="1:10" x14ac:dyDescent="0.25">
      <c r="A13138" s="12"/>
      <c r="B13138" s="12"/>
      <c r="C13138" s="2"/>
      <c r="D13138" s="12"/>
      <c r="E13138" s="12"/>
      <c r="F13138" s="12"/>
      <c r="G13138" s="12"/>
      <c r="H13138" s="12"/>
      <c r="I13138" s="12"/>
      <c r="J13138" s="12"/>
    </row>
    <row r="13139" spans="1:10" x14ac:dyDescent="0.25">
      <c r="A13139" s="12"/>
      <c r="B13139" s="12"/>
      <c r="C13139" s="2"/>
      <c r="D13139" s="12"/>
      <c r="E13139" s="12"/>
      <c r="F13139" s="12"/>
      <c r="G13139" s="12"/>
      <c r="H13139" s="12"/>
      <c r="I13139" s="12"/>
      <c r="J13139" s="12"/>
    </row>
    <row r="13140" spans="1:10" x14ac:dyDescent="0.25">
      <c r="A13140" s="12"/>
      <c r="B13140" s="12"/>
      <c r="C13140" s="2"/>
      <c r="D13140" s="12"/>
      <c r="E13140" s="12"/>
      <c r="F13140" s="12"/>
      <c r="G13140" s="12"/>
      <c r="H13140" s="12"/>
      <c r="I13140" s="12"/>
      <c r="J13140" s="12"/>
    </row>
    <row r="13141" spans="1:10" x14ac:dyDescent="0.25">
      <c r="A13141" s="12"/>
      <c r="B13141" s="12"/>
      <c r="C13141" s="2"/>
      <c r="D13141" s="12"/>
      <c r="E13141" s="12"/>
      <c r="F13141" s="12"/>
      <c r="G13141" s="12"/>
      <c r="H13141" s="12"/>
      <c r="I13141" s="12"/>
      <c r="J13141" s="12"/>
    </row>
    <row r="13142" spans="1:10" x14ac:dyDescent="0.25">
      <c r="A13142" s="12"/>
      <c r="B13142" s="12"/>
      <c r="C13142" s="2"/>
      <c r="D13142" s="12"/>
      <c r="E13142" s="12"/>
      <c r="F13142" s="12"/>
      <c r="G13142" s="12"/>
      <c r="H13142" s="12"/>
      <c r="I13142" s="12"/>
      <c r="J13142" s="12"/>
    </row>
    <row r="13143" spans="1:10" x14ac:dyDescent="0.25">
      <c r="A13143" s="12"/>
      <c r="B13143" s="12"/>
      <c r="C13143" s="2"/>
      <c r="D13143" s="12"/>
      <c r="E13143" s="12"/>
      <c r="F13143" s="12"/>
      <c r="G13143" s="12"/>
      <c r="H13143" s="12"/>
      <c r="I13143" s="12"/>
      <c r="J13143" s="12"/>
    </row>
    <row r="13144" spans="1:10" x14ac:dyDescent="0.25">
      <c r="A13144" s="12"/>
      <c r="B13144" s="12"/>
      <c r="C13144" s="2"/>
      <c r="D13144" s="12"/>
      <c r="E13144" s="12"/>
      <c r="F13144" s="12"/>
      <c r="G13144" s="12"/>
      <c r="H13144" s="12"/>
      <c r="I13144" s="12"/>
      <c r="J13144" s="12"/>
    </row>
    <row r="13145" spans="1:10" x14ac:dyDescent="0.25">
      <c r="A13145" s="12"/>
      <c r="B13145" s="12"/>
      <c r="C13145" s="2"/>
      <c r="D13145" s="12"/>
      <c r="E13145" s="12"/>
      <c r="F13145" s="12"/>
      <c r="G13145" s="12"/>
      <c r="H13145" s="12"/>
      <c r="I13145" s="12"/>
      <c r="J13145" s="12"/>
    </row>
    <row r="13146" spans="1:10" x14ac:dyDescent="0.25">
      <c r="A13146" s="12"/>
      <c r="B13146" s="12"/>
      <c r="C13146" s="2"/>
      <c r="D13146" s="12"/>
      <c r="E13146" s="12"/>
      <c r="F13146" s="12"/>
      <c r="G13146" s="12"/>
      <c r="H13146" s="12"/>
      <c r="I13146" s="12"/>
      <c r="J13146" s="12"/>
    </row>
    <row r="13147" spans="1:10" x14ac:dyDescent="0.25">
      <c r="A13147" s="12"/>
      <c r="B13147" s="12"/>
      <c r="C13147" s="2"/>
      <c r="D13147" s="12"/>
      <c r="E13147" s="12"/>
      <c r="F13147" s="12"/>
      <c r="G13147" s="12"/>
      <c r="H13147" s="12"/>
      <c r="I13147" s="12"/>
      <c r="J13147" s="12"/>
    </row>
    <row r="13148" spans="1:10" x14ac:dyDescent="0.25">
      <c r="A13148" s="12"/>
      <c r="B13148" s="12"/>
      <c r="C13148" s="2"/>
      <c r="D13148" s="12"/>
      <c r="E13148" s="12"/>
      <c r="F13148" s="12"/>
      <c r="G13148" s="12"/>
      <c r="H13148" s="12"/>
      <c r="I13148" s="12"/>
      <c r="J13148" s="12"/>
    </row>
    <row r="13149" spans="1:10" x14ac:dyDescent="0.25">
      <c r="A13149" s="12"/>
      <c r="B13149" s="12"/>
      <c r="C13149" s="2"/>
      <c r="D13149" s="12"/>
      <c r="E13149" s="12"/>
      <c r="F13149" s="12"/>
      <c r="G13149" s="12"/>
      <c r="H13149" s="12"/>
      <c r="I13149" s="12"/>
      <c r="J13149" s="12"/>
    </row>
    <row r="13150" spans="1:10" x14ac:dyDescent="0.25">
      <c r="A13150" s="12"/>
      <c r="B13150" s="12"/>
      <c r="C13150" s="2"/>
      <c r="D13150" s="12"/>
      <c r="E13150" s="12"/>
      <c r="F13150" s="12"/>
      <c r="G13150" s="12"/>
      <c r="H13150" s="12"/>
      <c r="I13150" s="12"/>
      <c r="J13150" s="12"/>
    </row>
    <row r="13151" spans="1:10" x14ac:dyDescent="0.25">
      <c r="A13151" s="12"/>
      <c r="B13151" s="12"/>
      <c r="C13151" s="2"/>
      <c r="D13151" s="12"/>
      <c r="E13151" s="12"/>
      <c r="F13151" s="12"/>
      <c r="G13151" s="12"/>
      <c r="H13151" s="12"/>
      <c r="I13151" s="12"/>
      <c r="J13151" s="12"/>
    </row>
    <row r="13152" spans="1:10" x14ac:dyDescent="0.25">
      <c r="A13152" s="12"/>
      <c r="B13152" s="12"/>
      <c r="C13152" s="2"/>
      <c r="D13152" s="12"/>
      <c r="E13152" s="12"/>
      <c r="F13152" s="12"/>
      <c r="G13152" s="12"/>
      <c r="H13152" s="12"/>
      <c r="I13152" s="12"/>
      <c r="J13152" s="12"/>
    </row>
    <row r="13153" spans="1:10" x14ac:dyDescent="0.25">
      <c r="A13153" s="12"/>
      <c r="B13153" s="12"/>
      <c r="C13153" s="2"/>
      <c r="D13153" s="12"/>
      <c r="E13153" s="12"/>
      <c r="F13153" s="12"/>
      <c r="G13153" s="12"/>
      <c r="H13153" s="12"/>
      <c r="I13153" s="12"/>
      <c r="J13153" s="12"/>
    </row>
    <row r="13154" spans="1:10" x14ac:dyDescent="0.25">
      <c r="A13154" s="12"/>
      <c r="B13154" s="12"/>
      <c r="C13154" s="2"/>
      <c r="D13154" s="12"/>
      <c r="E13154" s="12"/>
      <c r="F13154" s="12"/>
      <c r="G13154" s="12"/>
      <c r="H13154" s="12"/>
      <c r="I13154" s="12"/>
      <c r="J13154" s="12"/>
    </row>
    <row r="13155" spans="1:10" x14ac:dyDescent="0.25">
      <c r="A13155" s="12"/>
      <c r="B13155" s="12"/>
      <c r="C13155" s="2"/>
      <c r="D13155" s="12"/>
      <c r="E13155" s="12"/>
      <c r="F13155" s="12"/>
      <c r="G13155" s="12"/>
      <c r="H13155" s="12"/>
      <c r="I13155" s="12"/>
      <c r="J13155" s="12"/>
    </row>
    <row r="13156" spans="1:10" x14ac:dyDescent="0.25">
      <c r="A13156" s="12"/>
      <c r="B13156" s="12"/>
      <c r="C13156" s="2"/>
      <c r="D13156" s="12"/>
      <c r="E13156" s="12"/>
      <c r="F13156" s="12"/>
      <c r="G13156" s="12"/>
      <c r="H13156" s="12"/>
      <c r="I13156" s="12"/>
      <c r="J13156" s="12"/>
    </row>
    <row r="13157" spans="1:10" x14ac:dyDescent="0.25">
      <c r="A13157" s="12"/>
      <c r="B13157" s="12"/>
      <c r="C13157" s="2"/>
      <c r="D13157" s="12"/>
      <c r="E13157" s="12"/>
      <c r="F13157" s="12"/>
      <c r="G13157" s="12"/>
      <c r="H13157" s="12"/>
      <c r="I13157" s="12"/>
      <c r="J13157" s="12"/>
    </row>
    <row r="13158" spans="1:10" x14ac:dyDescent="0.25">
      <c r="A13158" s="12"/>
      <c r="B13158" s="12"/>
      <c r="C13158" s="2"/>
      <c r="D13158" s="12"/>
      <c r="E13158" s="12"/>
      <c r="F13158" s="12"/>
      <c r="G13158" s="12"/>
      <c r="H13158" s="12"/>
      <c r="I13158" s="12"/>
      <c r="J13158" s="12"/>
    </row>
    <row r="13159" spans="1:10" x14ac:dyDescent="0.25">
      <c r="A13159" s="12"/>
      <c r="B13159" s="12"/>
      <c r="C13159" s="2"/>
      <c r="D13159" s="12"/>
      <c r="E13159" s="12"/>
      <c r="F13159" s="12"/>
      <c r="G13159" s="12"/>
      <c r="H13159" s="12"/>
      <c r="I13159" s="12"/>
      <c r="J13159" s="12"/>
    </row>
    <row r="13160" spans="1:10" x14ac:dyDescent="0.25">
      <c r="A13160" s="12"/>
      <c r="B13160" s="12"/>
      <c r="C13160" s="2"/>
      <c r="D13160" s="12"/>
      <c r="E13160" s="12"/>
      <c r="F13160" s="12"/>
      <c r="G13160" s="12"/>
      <c r="H13160" s="12"/>
      <c r="I13160" s="12"/>
      <c r="J13160" s="12"/>
    </row>
    <row r="13161" spans="1:10" x14ac:dyDescent="0.25">
      <c r="A13161" s="12"/>
      <c r="B13161" s="12"/>
      <c r="C13161" s="2"/>
      <c r="D13161" s="12"/>
      <c r="E13161" s="12"/>
      <c r="F13161" s="12"/>
      <c r="G13161" s="12"/>
      <c r="H13161" s="12"/>
      <c r="I13161" s="12"/>
      <c r="J13161" s="12"/>
    </row>
    <row r="13162" spans="1:10" x14ac:dyDescent="0.25">
      <c r="A13162" s="12"/>
      <c r="B13162" s="12"/>
      <c r="C13162" s="2"/>
      <c r="D13162" s="12"/>
      <c r="E13162" s="12"/>
      <c r="F13162" s="12"/>
      <c r="G13162" s="12"/>
      <c r="H13162" s="12"/>
      <c r="I13162" s="12"/>
      <c r="J13162" s="12"/>
    </row>
    <row r="13163" spans="1:10" x14ac:dyDescent="0.25">
      <c r="A13163" s="12"/>
      <c r="B13163" s="12"/>
      <c r="C13163" s="2"/>
      <c r="D13163" s="12"/>
      <c r="E13163" s="12"/>
      <c r="F13163" s="12"/>
      <c r="G13163" s="12"/>
      <c r="H13163" s="12"/>
      <c r="I13163" s="12"/>
      <c r="J13163" s="12"/>
    </row>
    <row r="13164" spans="1:10" x14ac:dyDescent="0.25">
      <c r="A13164" s="12"/>
      <c r="B13164" s="12"/>
      <c r="C13164" s="2"/>
      <c r="D13164" s="12"/>
      <c r="E13164" s="12"/>
      <c r="F13164" s="12"/>
      <c r="G13164" s="12"/>
      <c r="H13164" s="12"/>
      <c r="I13164" s="12"/>
      <c r="J13164" s="12"/>
    </row>
    <row r="13165" spans="1:10" x14ac:dyDescent="0.25">
      <c r="A13165" s="12"/>
      <c r="B13165" s="12"/>
      <c r="C13165" s="2"/>
      <c r="D13165" s="12"/>
      <c r="E13165" s="12"/>
      <c r="F13165" s="12"/>
      <c r="G13165" s="12"/>
      <c r="H13165" s="12"/>
      <c r="I13165" s="12"/>
      <c r="J13165" s="12"/>
    </row>
    <row r="13166" spans="1:10" x14ac:dyDescent="0.25">
      <c r="A13166" s="12"/>
      <c r="B13166" s="12"/>
      <c r="C13166" s="2"/>
      <c r="D13166" s="12"/>
      <c r="E13166" s="12"/>
      <c r="F13166" s="12"/>
      <c r="G13166" s="12"/>
      <c r="H13166" s="12"/>
      <c r="I13166" s="12"/>
      <c r="J13166" s="12"/>
    </row>
    <row r="13167" spans="1:10" x14ac:dyDescent="0.25">
      <c r="A13167" s="12"/>
      <c r="B13167" s="12"/>
      <c r="C13167" s="2"/>
      <c r="D13167" s="12"/>
      <c r="E13167" s="12"/>
      <c r="F13167" s="12"/>
      <c r="G13167" s="12"/>
      <c r="H13167" s="12"/>
      <c r="I13167" s="12"/>
      <c r="J13167" s="12"/>
    </row>
    <row r="13168" spans="1:10" x14ac:dyDescent="0.25">
      <c r="A13168" s="12"/>
      <c r="B13168" s="12"/>
      <c r="C13168" s="2"/>
      <c r="D13168" s="12"/>
      <c r="E13168" s="12"/>
      <c r="F13168" s="12"/>
      <c r="G13168" s="12"/>
      <c r="H13168" s="12"/>
      <c r="I13168" s="12"/>
      <c r="J13168" s="12"/>
    </row>
    <row r="13169" spans="1:10" x14ac:dyDescent="0.25">
      <c r="A13169" s="12"/>
      <c r="B13169" s="12"/>
      <c r="C13169" s="2"/>
      <c r="D13169" s="12"/>
      <c r="E13169" s="12"/>
      <c r="F13169" s="12"/>
      <c r="G13169" s="12"/>
      <c r="H13169" s="12"/>
      <c r="I13169" s="12"/>
      <c r="J13169" s="12"/>
    </row>
    <row r="13170" spans="1:10" x14ac:dyDescent="0.25">
      <c r="A13170" s="12"/>
      <c r="B13170" s="12"/>
      <c r="C13170" s="2"/>
      <c r="D13170" s="12"/>
      <c r="E13170" s="12"/>
      <c r="F13170" s="12"/>
      <c r="G13170" s="12"/>
      <c r="H13170" s="12"/>
      <c r="I13170" s="12"/>
      <c r="J13170" s="12"/>
    </row>
    <row r="13171" spans="1:10" x14ac:dyDescent="0.25">
      <c r="A13171" s="12"/>
      <c r="B13171" s="12"/>
      <c r="C13171" s="2"/>
      <c r="D13171" s="12"/>
      <c r="E13171" s="12"/>
      <c r="F13171" s="12"/>
      <c r="G13171" s="12"/>
      <c r="H13171" s="12"/>
      <c r="I13171" s="12"/>
      <c r="J13171" s="12"/>
    </row>
    <row r="13172" spans="1:10" x14ac:dyDescent="0.25">
      <c r="A13172" s="12"/>
      <c r="B13172" s="12"/>
      <c r="C13172" s="2"/>
      <c r="D13172" s="12"/>
      <c r="E13172" s="12"/>
      <c r="F13172" s="12"/>
      <c r="G13172" s="12"/>
      <c r="H13172" s="12"/>
      <c r="I13172" s="12"/>
      <c r="J13172" s="12"/>
    </row>
    <row r="13173" spans="1:10" x14ac:dyDescent="0.25">
      <c r="A13173" s="12"/>
      <c r="B13173" s="12"/>
      <c r="C13173" s="2"/>
      <c r="D13173" s="12"/>
      <c r="E13173" s="12"/>
      <c r="F13173" s="12"/>
      <c r="G13173" s="12"/>
      <c r="H13173" s="12"/>
      <c r="I13173" s="12"/>
      <c r="J13173" s="12"/>
    </row>
    <row r="13174" spans="1:10" x14ac:dyDescent="0.25">
      <c r="A13174" s="12"/>
      <c r="B13174" s="12"/>
      <c r="C13174" s="2"/>
      <c r="D13174" s="12"/>
      <c r="E13174" s="12"/>
      <c r="F13174" s="12"/>
      <c r="G13174" s="12"/>
      <c r="H13174" s="12"/>
      <c r="I13174" s="12"/>
      <c r="J13174" s="12"/>
    </row>
    <row r="13175" spans="1:10" x14ac:dyDescent="0.25">
      <c r="A13175" s="12"/>
      <c r="B13175" s="12"/>
      <c r="C13175" s="2"/>
      <c r="D13175" s="12"/>
      <c r="E13175" s="12"/>
      <c r="F13175" s="12"/>
      <c r="G13175" s="12"/>
      <c r="H13175" s="12"/>
      <c r="I13175" s="12"/>
      <c r="J13175" s="12"/>
    </row>
    <row r="13176" spans="1:10" x14ac:dyDescent="0.25">
      <c r="A13176" s="12"/>
      <c r="B13176" s="12"/>
      <c r="C13176" s="2"/>
      <c r="D13176" s="12"/>
      <c r="E13176" s="12"/>
      <c r="F13176" s="12"/>
      <c r="G13176" s="12"/>
      <c r="H13176" s="12"/>
      <c r="I13176" s="12"/>
      <c r="J13176" s="12"/>
    </row>
    <row r="13177" spans="1:10" x14ac:dyDescent="0.25">
      <c r="A13177" s="12"/>
      <c r="B13177" s="12"/>
      <c r="C13177" s="2"/>
      <c r="D13177" s="12"/>
      <c r="E13177" s="12"/>
      <c r="F13177" s="12"/>
      <c r="G13177" s="12"/>
      <c r="H13177" s="12"/>
      <c r="I13177" s="12"/>
      <c r="J13177" s="12"/>
    </row>
    <row r="13178" spans="1:10" x14ac:dyDescent="0.25">
      <c r="A13178" s="12"/>
      <c r="B13178" s="12"/>
      <c r="C13178" s="2"/>
      <c r="D13178" s="12"/>
      <c r="E13178" s="12"/>
      <c r="F13178" s="12"/>
      <c r="G13178" s="12"/>
      <c r="H13178" s="12"/>
      <c r="I13178" s="12"/>
      <c r="J13178" s="12"/>
    </row>
    <row r="13179" spans="1:10" x14ac:dyDescent="0.25">
      <c r="A13179" s="12"/>
      <c r="B13179" s="12"/>
      <c r="C13179" s="2"/>
      <c r="D13179" s="12"/>
      <c r="E13179" s="12"/>
      <c r="F13179" s="12"/>
      <c r="G13179" s="12"/>
      <c r="H13179" s="12"/>
      <c r="I13179" s="12"/>
      <c r="J13179" s="12"/>
    </row>
    <row r="13180" spans="1:10" x14ac:dyDescent="0.25">
      <c r="A13180" s="12"/>
      <c r="B13180" s="12"/>
      <c r="C13180" s="2"/>
      <c r="D13180" s="12"/>
      <c r="E13180" s="12"/>
      <c r="F13180" s="12"/>
      <c r="G13180" s="12"/>
      <c r="H13180" s="12"/>
      <c r="I13180" s="12"/>
      <c r="J13180" s="12"/>
    </row>
    <row r="13181" spans="1:10" x14ac:dyDescent="0.25">
      <c r="A13181" s="12"/>
      <c r="B13181" s="12"/>
      <c r="C13181" s="2"/>
      <c r="D13181" s="12"/>
      <c r="E13181" s="12"/>
      <c r="F13181" s="12"/>
      <c r="G13181" s="12"/>
      <c r="H13181" s="12"/>
      <c r="I13181" s="12"/>
      <c r="J13181" s="12"/>
    </row>
    <row r="13182" spans="1:10" x14ac:dyDescent="0.25">
      <c r="A13182" s="12"/>
      <c r="B13182" s="12"/>
      <c r="C13182" s="2"/>
      <c r="D13182" s="12"/>
      <c r="E13182" s="12"/>
      <c r="F13182" s="12"/>
      <c r="G13182" s="12"/>
      <c r="H13182" s="12"/>
      <c r="I13182" s="12"/>
      <c r="J13182" s="12"/>
    </row>
    <row r="13183" spans="1:10" x14ac:dyDescent="0.25">
      <c r="A13183" s="12"/>
      <c r="B13183" s="12"/>
      <c r="C13183" s="2"/>
      <c r="D13183" s="12"/>
      <c r="E13183" s="12"/>
      <c r="F13183" s="12"/>
      <c r="G13183" s="12"/>
      <c r="H13183" s="12"/>
      <c r="I13183" s="12"/>
      <c r="J13183" s="12"/>
    </row>
    <row r="13184" spans="1:10" x14ac:dyDescent="0.25">
      <c r="A13184" s="12"/>
      <c r="B13184" s="12"/>
      <c r="C13184" s="2"/>
      <c r="D13184" s="12"/>
      <c r="E13184" s="12"/>
      <c r="F13184" s="12"/>
      <c r="G13184" s="12"/>
      <c r="H13184" s="12"/>
      <c r="I13184" s="12"/>
      <c r="J13184" s="12"/>
    </row>
    <row r="13185" spans="1:10" x14ac:dyDescent="0.25">
      <c r="A13185" s="12"/>
      <c r="B13185" s="12"/>
      <c r="C13185" s="2"/>
      <c r="D13185" s="12"/>
      <c r="E13185" s="12"/>
      <c r="F13185" s="12"/>
      <c r="G13185" s="12"/>
      <c r="H13185" s="12"/>
      <c r="I13185" s="12"/>
      <c r="J13185" s="12"/>
    </row>
    <row r="13186" spans="1:10" x14ac:dyDescent="0.25">
      <c r="A13186" s="12"/>
      <c r="B13186" s="12"/>
      <c r="C13186" s="2"/>
      <c r="D13186" s="12"/>
      <c r="E13186" s="12"/>
      <c r="F13186" s="12"/>
      <c r="G13186" s="12"/>
      <c r="H13186" s="12"/>
      <c r="I13186" s="12"/>
      <c r="J13186" s="12"/>
    </row>
    <row r="13187" spans="1:10" x14ac:dyDescent="0.25">
      <c r="A13187" s="12"/>
      <c r="B13187" s="12"/>
      <c r="C13187" s="2"/>
      <c r="D13187" s="12"/>
      <c r="E13187" s="12"/>
      <c r="F13187" s="12"/>
      <c r="G13187" s="12"/>
      <c r="H13187" s="12"/>
      <c r="I13187" s="12"/>
      <c r="J13187" s="12"/>
    </row>
    <row r="13188" spans="1:10" x14ac:dyDescent="0.25">
      <c r="A13188" s="12"/>
      <c r="B13188" s="12"/>
      <c r="C13188" s="2"/>
      <c r="D13188" s="12"/>
      <c r="E13188" s="12"/>
      <c r="F13188" s="12"/>
      <c r="G13188" s="12"/>
      <c r="H13188" s="12"/>
      <c r="I13188" s="12"/>
      <c r="J13188" s="12"/>
    </row>
    <row r="13189" spans="1:10" x14ac:dyDescent="0.25">
      <c r="A13189" s="12"/>
      <c r="B13189" s="12"/>
      <c r="C13189" s="2"/>
      <c r="D13189" s="12"/>
      <c r="E13189" s="12"/>
      <c r="F13189" s="12"/>
      <c r="G13189" s="12"/>
      <c r="H13189" s="12"/>
      <c r="I13189" s="12"/>
      <c r="J13189" s="12"/>
    </row>
    <row r="13190" spans="1:10" x14ac:dyDescent="0.25">
      <c r="A13190" s="12"/>
      <c r="B13190" s="12"/>
      <c r="C13190" s="2"/>
      <c r="D13190" s="12"/>
      <c r="E13190" s="12"/>
      <c r="F13190" s="12"/>
      <c r="G13190" s="12"/>
      <c r="H13190" s="12"/>
      <c r="I13190" s="12"/>
      <c r="J13190" s="12"/>
    </row>
    <row r="13191" spans="1:10" x14ac:dyDescent="0.25">
      <c r="A13191" s="12"/>
      <c r="B13191" s="12"/>
      <c r="C13191" s="2"/>
      <c r="D13191" s="12"/>
      <c r="E13191" s="12"/>
      <c r="F13191" s="12"/>
      <c r="G13191" s="12"/>
      <c r="H13191" s="12"/>
      <c r="I13191" s="12"/>
      <c r="J13191" s="12"/>
    </row>
    <row r="13192" spans="1:10" x14ac:dyDescent="0.25">
      <c r="A13192" s="12"/>
      <c r="B13192" s="12"/>
      <c r="C13192" s="2"/>
      <c r="D13192" s="12"/>
      <c r="E13192" s="12"/>
      <c r="F13192" s="12"/>
      <c r="G13192" s="12"/>
      <c r="H13192" s="12"/>
      <c r="I13192" s="12"/>
      <c r="J13192" s="12"/>
    </row>
    <row r="13193" spans="1:10" x14ac:dyDescent="0.25">
      <c r="A13193" s="12"/>
      <c r="B13193" s="12"/>
      <c r="C13193" s="2"/>
      <c r="D13193" s="12"/>
      <c r="E13193" s="12"/>
      <c r="F13193" s="12"/>
      <c r="G13193" s="12"/>
      <c r="H13193" s="12"/>
      <c r="I13193" s="12"/>
      <c r="J13193" s="12"/>
    </row>
    <row r="13194" spans="1:10" x14ac:dyDescent="0.25">
      <c r="A13194" s="12"/>
      <c r="B13194" s="12"/>
      <c r="C13194" s="2"/>
      <c r="D13194" s="12"/>
      <c r="E13194" s="12"/>
      <c r="F13194" s="12"/>
      <c r="G13194" s="12"/>
      <c r="H13194" s="12"/>
      <c r="I13194" s="12"/>
      <c r="J13194" s="12"/>
    </row>
    <row r="13195" spans="1:10" x14ac:dyDescent="0.25">
      <c r="A13195" s="12"/>
      <c r="B13195" s="12"/>
      <c r="C13195" s="2"/>
      <c r="D13195" s="12"/>
      <c r="E13195" s="12"/>
      <c r="F13195" s="12"/>
      <c r="G13195" s="12"/>
      <c r="H13195" s="12"/>
      <c r="I13195" s="12"/>
      <c r="J13195" s="12"/>
    </row>
    <row r="13196" spans="1:10" x14ac:dyDescent="0.25">
      <c r="A13196" s="12"/>
      <c r="B13196" s="12"/>
      <c r="C13196" s="2"/>
      <c r="D13196" s="12"/>
      <c r="E13196" s="12"/>
      <c r="F13196" s="12"/>
      <c r="G13196" s="12"/>
      <c r="H13196" s="12"/>
      <c r="I13196" s="12"/>
      <c r="J13196" s="12"/>
    </row>
    <row r="13197" spans="1:10" x14ac:dyDescent="0.25">
      <c r="A13197" s="12"/>
      <c r="B13197" s="12"/>
      <c r="C13197" s="2"/>
      <c r="D13197" s="12"/>
      <c r="E13197" s="12"/>
      <c r="F13197" s="12"/>
      <c r="G13197" s="12"/>
      <c r="H13197" s="12"/>
      <c r="I13197" s="12"/>
      <c r="J13197" s="12"/>
    </row>
    <row r="13198" spans="1:10" x14ac:dyDescent="0.25">
      <c r="A13198" s="12"/>
      <c r="B13198" s="12"/>
      <c r="C13198" s="2"/>
      <c r="D13198" s="12"/>
      <c r="E13198" s="12"/>
      <c r="F13198" s="12"/>
      <c r="G13198" s="12"/>
      <c r="H13198" s="12"/>
      <c r="I13198" s="12"/>
      <c r="J13198" s="12"/>
    </row>
    <row r="13199" spans="1:10" x14ac:dyDescent="0.25">
      <c r="A13199" s="12"/>
      <c r="B13199" s="12"/>
      <c r="C13199" s="2"/>
      <c r="D13199" s="12"/>
      <c r="E13199" s="12"/>
      <c r="F13199" s="12"/>
      <c r="G13199" s="12"/>
      <c r="H13199" s="12"/>
      <c r="I13199" s="12"/>
      <c r="J13199" s="12"/>
    </row>
    <row r="13200" spans="1:10" x14ac:dyDescent="0.25">
      <c r="A13200" s="12"/>
      <c r="B13200" s="12"/>
      <c r="C13200" s="2"/>
      <c r="D13200" s="12"/>
      <c r="E13200" s="12"/>
      <c r="F13200" s="12"/>
      <c r="G13200" s="12"/>
      <c r="H13200" s="12"/>
      <c r="I13200" s="12"/>
      <c r="J13200" s="12"/>
    </row>
    <row r="13201" spans="1:10" x14ac:dyDescent="0.25">
      <c r="A13201" s="12"/>
      <c r="B13201" s="12"/>
      <c r="C13201" s="2"/>
      <c r="D13201" s="12"/>
      <c r="E13201" s="12"/>
      <c r="F13201" s="12"/>
      <c r="G13201" s="12"/>
      <c r="H13201" s="12"/>
      <c r="I13201" s="12"/>
      <c r="J13201" s="12"/>
    </row>
    <row r="13202" spans="1:10" x14ac:dyDescent="0.25">
      <c r="A13202" s="12"/>
      <c r="B13202" s="12"/>
      <c r="C13202" s="2"/>
      <c r="D13202" s="12"/>
      <c r="E13202" s="12"/>
      <c r="F13202" s="12"/>
      <c r="G13202" s="12"/>
      <c r="H13202" s="12"/>
      <c r="I13202" s="12"/>
      <c r="J13202" s="12"/>
    </row>
    <row r="13203" spans="1:10" x14ac:dyDescent="0.25">
      <c r="A13203" s="12"/>
      <c r="B13203" s="12"/>
      <c r="C13203" s="2"/>
      <c r="D13203" s="12"/>
      <c r="E13203" s="12"/>
      <c r="F13203" s="12"/>
      <c r="G13203" s="12"/>
      <c r="H13203" s="12"/>
      <c r="I13203" s="12"/>
      <c r="J13203" s="12"/>
    </row>
    <row r="13204" spans="1:10" x14ac:dyDescent="0.25">
      <c r="A13204" s="12"/>
      <c r="B13204" s="12"/>
      <c r="C13204" s="2"/>
      <c r="D13204" s="12"/>
      <c r="E13204" s="12"/>
      <c r="F13204" s="12"/>
      <c r="G13204" s="12"/>
      <c r="H13204" s="12"/>
      <c r="I13204" s="12"/>
      <c r="J13204" s="12"/>
    </row>
    <row r="13205" spans="1:10" x14ac:dyDescent="0.25">
      <c r="A13205" s="12"/>
      <c r="B13205" s="12"/>
      <c r="C13205" s="2"/>
      <c r="D13205" s="12"/>
      <c r="E13205" s="12"/>
      <c r="F13205" s="12"/>
      <c r="G13205" s="12"/>
      <c r="H13205" s="12"/>
      <c r="I13205" s="12"/>
      <c r="J13205" s="12"/>
    </row>
    <row r="13206" spans="1:10" x14ac:dyDescent="0.25">
      <c r="A13206" s="12"/>
      <c r="B13206" s="12"/>
      <c r="C13206" s="2"/>
      <c r="D13206" s="12"/>
      <c r="E13206" s="12"/>
      <c r="F13206" s="12"/>
      <c r="G13206" s="12"/>
      <c r="H13206" s="12"/>
      <c r="I13206" s="12"/>
      <c r="J13206" s="12"/>
    </row>
    <row r="13207" spans="1:10" x14ac:dyDescent="0.25">
      <c r="A13207" s="12"/>
      <c r="B13207" s="12"/>
      <c r="C13207" s="2"/>
      <c r="D13207" s="12"/>
      <c r="E13207" s="12"/>
      <c r="F13207" s="12"/>
      <c r="G13207" s="12"/>
      <c r="H13207" s="12"/>
      <c r="I13207" s="12"/>
      <c r="J13207" s="12"/>
    </row>
    <row r="13208" spans="1:10" x14ac:dyDescent="0.25">
      <c r="A13208" s="12"/>
      <c r="B13208" s="12"/>
      <c r="C13208" s="2"/>
      <c r="D13208" s="12"/>
      <c r="E13208" s="12"/>
      <c r="F13208" s="12"/>
      <c r="G13208" s="12"/>
      <c r="H13208" s="12"/>
      <c r="I13208" s="12"/>
      <c r="J13208" s="12"/>
    </row>
    <row r="13209" spans="1:10" x14ac:dyDescent="0.25">
      <c r="A13209" s="12"/>
      <c r="B13209" s="12"/>
      <c r="C13209" s="2"/>
      <c r="D13209" s="12"/>
      <c r="E13209" s="12"/>
      <c r="F13209" s="12"/>
      <c r="G13209" s="12"/>
      <c r="H13209" s="12"/>
      <c r="I13209" s="12"/>
      <c r="J13209" s="12"/>
    </row>
    <row r="13210" spans="1:10" x14ac:dyDescent="0.25">
      <c r="A13210" s="12"/>
      <c r="B13210" s="12"/>
      <c r="C13210" s="2"/>
      <c r="D13210" s="12"/>
      <c r="E13210" s="12"/>
      <c r="F13210" s="12"/>
      <c r="G13210" s="12"/>
      <c r="H13210" s="12"/>
      <c r="I13210" s="12"/>
      <c r="J13210" s="12"/>
    </row>
    <row r="13211" spans="1:10" x14ac:dyDescent="0.25">
      <c r="A13211" s="12"/>
      <c r="B13211" s="12"/>
      <c r="C13211" s="2"/>
      <c r="D13211" s="12"/>
      <c r="E13211" s="12"/>
      <c r="F13211" s="12"/>
      <c r="G13211" s="12"/>
      <c r="H13211" s="12"/>
      <c r="I13211" s="12"/>
      <c r="J13211" s="12"/>
    </row>
    <row r="13212" spans="1:10" x14ac:dyDescent="0.25">
      <c r="A13212" s="12"/>
      <c r="B13212" s="12"/>
      <c r="C13212" s="2"/>
      <c r="D13212" s="12"/>
      <c r="E13212" s="12"/>
      <c r="F13212" s="12"/>
      <c r="G13212" s="12"/>
      <c r="H13212" s="12"/>
      <c r="I13212" s="12"/>
      <c r="J13212" s="12"/>
    </row>
    <row r="13213" spans="1:10" x14ac:dyDescent="0.25">
      <c r="A13213" s="12"/>
      <c r="B13213" s="12"/>
      <c r="C13213" s="2"/>
      <c r="D13213" s="12"/>
      <c r="E13213" s="12"/>
      <c r="F13213" s="12"/>
      <c r="G13213" s="12"/>
      <c r="H13213" s="12"/>
      <c r="I13213" s="12"/>
      <c r="J13213" s="12"/>
    </row>
    <row r="13214" spans="1:10" x14ac:dyDescent="0.25">
      <c r="A13214" s="12"/>
      <c r="B13214" s="12"/>
      <c r="C13214" s="2"/>
      <c r="D13214" s="12"/>
      <c r="E13214" s="12"/>
      <c r="F13214" s="12"/>
      <c r="G13214" s="12"/>
      <c r="H13214" s="12"/>
      <c r="I13214" s="12"/>
      <c r="J13214" s="12"/>
    </row>
    <row r="13215" spans="1:10" x14ac:dyDescent="0.25">
      <c r="A13215" s="12"/>
      <c r="B13215" s="12"/>
      <c r="C13215" s="2"/>
      <c r="D13215" s="12"/>
      <c r="E13215" s="12"/>
      <c r="F13215" s="12"/>
      <c r="G13215" s="12"/>
      <c r="H13215" s="12"/>
      <c r="I13215" s="12"/>
      <c r="J13215" s="12"/>
    </row>
    <row r="13216" spans="1:10" x14ac:dyDescent="0.25">
      <c r="A13216" s="12"/>
      <c r="B13216" s="12"/>
      <c r="C13216" s="2"/>
      <c r="D13216" s="12"/>
      <c r="E13216" s="12"/>
      <c r="F13216" s="12"/>
      <c r="G13216" s="12"/>
      <c r="H13216" s="12"/>
      <c r="I13216" s="12"/>
      <c r="J13216" s="12"/>
    </row>
    <row r="13217" spans="1:10" x14ac:dyDescent="0.25">
      <c r="A13217" s="12"/>
      <c r="B13217" s="12"/>
      <c r="C13217" s="2"/>
      <c r="D13217" s="12"/>
      <c r="E13217" s="12"/>
      <c r="F13217" s="12"/>
      <c r="G13217" s="12"/>
      <c r="H13217" s="12"/>
      <c r="I13217" s="12"/>
      <c r="J13217" s="12"/>
    </row>
    <row r="13218" spans="1:10" x14ac:dyDescent="0.25">
      <c r="A13218" s="12"/>
      <c r="B13218" s="12"/>
      <c r="C13218" s="2"/>
      <c r="D13218" s="12"/>
      <c r="E13218" s="12"/>
      <c r="F13218" s="12"/>
      <c r="G13218" s="12"/>
      <c r="H13218" s="12"/>
      <c r="I13218" s="12"/>
      <c r="J13218" s="12"/>
    </row>
    <row r="13219" spans="1:10" x14ac:dyDescent="0.25">
      <c r="A13219" s="12"/>
      <c r="B13219" s="12"/>
      <c r="C13219" s="2"/>
      <c r="D13219" s="12"/>
      <c r="E13219" s="12"/>
      <c r="F13219" s="12"/>
      <c r="G13219" s="12"/>
      <c r="H13219" s="12"/>
      <c r="I13219" s="12"/>
      <c r="J13219" s="12"/>
    </row>
    <row r="13220" spans="1:10" x14ac:dyDescent="0.25">
      <c r="A13220" s="12"/>
      <c r="B13220" s="12"/>
      <c r="C13220" s="2"/>
      <c r="D13220" s="12"/>
      <c r="E13220" s="12"/>
      <c r="F13220" s="12"/>
      <c r="G13220" s="12"/>
      <c r="H13220" s="12"/>
      <c r="I13220" s="12"/>
      <c r="J13220" s="12"/>
    </row>
    <row r="13221" spans="1:10" x14ac:dyDescent="0.25">
      <c r="A13221" s="12"/>
      <c r="B13221" s="12"/>
      <c r="C13221" s="2"/>
      <c r="D13221" s="12"/>
      <c r="E13221" s="12"/>
      <c r="F13221" s="12"/>
      <c r="G13221" s="12"/>
      <c r="H13221" s="12"/>
      <c r="I13221" s="12"/>
      <c r="J13221" s="12"/>
    </row>
    <row r="13222" spans="1:10" x14ac:dyDescent="0.25">
      <c r="A13222" s="12"/>
      <c r="B13222" s="12"/>
      <c r="C13222" s="2"/>
      <c r="D13222" s="12"/>
      <c r="E13222" s="12"/>
      <c r="F13222" s="12"/>
      <c r="G13222" s="12"/>
      <c r="H13222" s="12"/>
      <c r="I13222" s="12"/>
      <c r="J13222" s="12"/>
    </row>
    <row r="13223" spans="1:10" x14ac:dyDescent="0.25">
      <c r="A13223" s="12"/>
      <c r="B13223" s="12"/>
      <c r="C13223" s="2"/>
      <c r="D13223" s="12"/>
      <c r="E13223" s="12"/>
      <c r="F13223" s="12"/>
      <c r="G13223" s="12"/>
      <c r="H13223" s="12"/>
      <c r="I13223" s="12"/>
      <c r="J13223" s="12"/>
    </row>
    <row r="13224" spans="1:10" x14ac:dyDescent="0.25">
      <c r="A13224" s="12"/>
      <c r="B13224" s="12"/>
      <c r="C13224" s="2"/>
      <c r="D13224" s="12"/>
      <c r="E13224" s="12"/>
      <c r="F13224" s="12"/>
      <c r="G13224" s="12"/>
      <c r="H13224" s="12"/>
      <c r="I13224" s="12"/>
      <c r="J13224" s="12"/>
    </row>
    <row r="13225" spans="1:10" x14ac:dyDescent="0.25">
      <c r="A13225" s="12"/>
      <c r="B13225" s="12"/>
      <c r="C13225" s="2"/>
      <c r="D13225" s="12"/>
      <c r="E13225" s="12"/>
      <c r="F13225" s="12"/>
      <c r="G13225" s="12"/>
      <c r="H13225" s="12"/>
      <c r="I13225" s="12"/>
      <c r="J13225" s="12"/>
    </row>
    <row r="13226" spans="1:10" x14ac:dyDescent="0.25">
      <c r="A13226" s="12"/>
      <c r="B13226" s="12"/>
      <c r="C13226" s="2"/>
      <c r="D13226" s="12"/>
      <c r="E13226" s="12"/>
      <c r="F13226" s="12"/>
      <c r="G13226" s="12"/>
      <c r="H13226" s="12"/>
      <c r="I13226" s="12"/>
      <c r="J13226" s="12"/>
    </row>
    <row r="13227" spans="1:10" x14ac:dyDescent="0.25">
      <c r="A13227" s="12"/>
      <c r="B13227" s="12"/>
      <c r="C13227" s="2"/>
      <c r="D13227" s="12"/>
      <c r="E13227" s="12"/>
      <c r="F13227" s="12"/>
      <c r="G13227" s="12"/>
      <c r="H13227" s="12"/>
      <c r="I13227" s="12"/>
      <c r="J13227" s="12"/>
    </row>
    <row r="13228" spans="1:10" x14ac:dyDescent="0.25">
      <c r="A13228" s="12"/>
      <c r="B13228" s="12"/>
      <c r="C13228" s="2"/>
      <c r="D13228" s="12"/>
      <c r="E13228" s="12"/>
      <c r="F13228" s="12"/>
      <c r="G13228" s="12"/>
      <c r="H13228" s="12"/>
      <c r="I13228" s="12"/>
      <c r="J13228" s="12"/>
    </row>
    <row r="13229" spans="1:10" x14ac:dyDescent="0.25">
      <c r="A13229" s="12"/>
      <c r="B13229" s="12"/>
      <c r="C13229" s="2"/>
      <c r="D13229" s="12"/>
      <c r="E13229" s="12"/>
      <c r="F13229" s="12"/>
      <c r="G13229" s="12"/>
      <c r="H13229" s="12"/>
      <c r="I13229" s="12"/>
      <c r="J13229" s="12"/>
    </row>
    <row r="13230" spans="1:10" x14ac:dyDescent="0.25">
      <c r="A13230" s="12"/>
      <c r="B13230" s="12"/>
      <c r="C13230" s="2"/>
      <c r="D13230" s="12"/>
      <c r="E13230" s="12"/>
      <c r="F13230" s="12"/>
      <c r="G13230" s="12"/>
      <c r="H13230" s="12"/>
      <c r="I13230" s="12"/>
      <c r="J13230" s="12"/>
    </row>
    <row r="13231" spans="1:10" x14ac:dyDescent="0.25">
      <c r="A13231" s="12"/>
      <c r="B13231" s="12"/>
      <c r="C13231" s="2"/>
      <c r="D13231" s="12"/>
      <c r="E13231" s="12"/>
      <c r="F13231" s="12"/>
      <c r="G13231" s="12"/>
      <c r="H13231" s="12"/>
      <c r="I13231" s="12"/>
      <c r="J13231" s="12"/>
    </row>
    <row r="13232" spans="1:10" x14ac:dyDescent="0.25">
      <c r="A13232" s="12"/>
      <c r="B13232" s="12"/>
      <c r="C13232" s="2"/>
      <c r="D13232" s="12"/>
      <c r="E13232" s="12"/>
      <c r="F13232" s="12"/>
      <c r="G13232" s="12"/>
      <c r="H13232" s="12"/>
      <c r="I13232" s="12"/>
      <c r="J13232" s="12"/>
    </row>
    <row r="13233" spans="1:10" x14ac:dyDescent="0.25">
      <c r="A13233" s="12"/>
      <c r="B13233" s="12"/>
      <c r="C13233" s="2"/>
      <c r="D13233" s="12"/>
      <c r="E13233" s="12"/>
      <c r="F13233" s="12"/>
      <c r="G13233" s="12"/>
      <c r="H13233" s="12"/>
      <c r="I13233" s="12"/>
      <c r="J13233" s="12"/>
    </row>
    <row r="13234" spans="1:10" x14ac:dyDescent="0.25">
      <c r="A13234" s="12"/>
      <c r="B13234" s="12"/>
      <c r="C13234" s="2"/>
      <c r="D13234" s="12"/>
      <c r="E13234" s="12"/>
      <c r="F13234" s="12"/>
      <c r="G13234" s="12"/>
      <c r="H13234" s="12"/>
      <c r="I13234" s="12"/>
      <c r="J13234" s="12"/>
    </row>
    <row r="13235" spans="1:10" x14ac:dyDescent="0.25">
      <c r="A13235" s="12"/>
      <c r="B13235" s="12"/>
      <c r="C13235" s="2"/>
      <c r="D13235" s="12"/>
      <c r="E13235" s="12"/>
      <c r="F13235" s="12"/>
      <c r="G13235" s="12"/>
      <c r="H13235" s="12"/>
      <c r="I13235" s="12"/>
      <c r="J13235" s="12"/>
    </row>
    <row r="13236" spans="1:10" x14ac:dyDescent="0.25">
      <c r="A13236" s="12"/>
      <c r="B13236" s="12"/>
      <c r="C13236" s="2"/>
      <c r="D13236" s="12"/>
      <c r="E13236" s="12"/>
      <c r="F13236" s="12"/>
      <c r="G13236" s="12"/>
      <c r="H13236" s="12"/>
      <c r="I13236" s="12"/>
      <c r="J13236" s="12"/>
    </row>
    <row r="13237" spans="1:10" x14ac:dyDescent="0.25">
      <c r="A13237" s="12"/>
      <c r="B13237" s="12"/>
      <c r="C13237" s="2"/>
      <c r="D13237" s="12"/>
      <c r="E13237" s="12"/>
      <c r="F13237" s="12"/>
      <c r="G13237" s="12"/>
      <c r="H13237" s="12"/>
      <c r="I13237" s="12"/>
      <c r="J13237" s="12"/>
    </row>
    <row r="13238" spans="1:10" x14ac:dyDescent="0.25">
      <c r="A13238" s="12"/>
      <c r="B13238" s="12"/>
      <c r="C13238" s="2"/>
      <c r="D13238" s="12"/>
      <c r="E13238" s="12"/>
      <c r="F13238" s="12"/>
      <c r="G13238" s="12"/>
      <c r="H13238" s="12"/>
      <c r="I13238" s="12"/>
      <c r="J13238" s="12"/>
    </row>
    <row r="13239" spans="1:10" x14ac:dyDescent="0.25">
      <c r="A13239" s="12"/>
      <c r="B13239" s="12"/>
      <c r="C13239" s="2"/>
      <c r="D13239" s="12"/>
      <c r="E13239" s="12"/>
      <c r="F13239" s="12"/>
      <c r="G13239" s="12"/>
      <c r="H13239" s="12"/>
      <c r="I13239" s="12"/>
      <c r="J13239" s="12"/>
    </row>
    <row r="13240" spans="1:10" x14ac:dyDescent="0.25">
      <c r="A13240" s="12"/>
      <c r="B13240" s="12"/>
      <c r="C13240" s="2"/>
      <c r="D13240" s="12"/>
      <c r="E13240" s="12"/>
      <c r="F13240" s="12"/>
      <c r="G13240" s="12"/>
      <c r="H13240" s="12"/>
      <c r="I13240" s="12"/>
      <c r="J13240" s="12"/>
    </row>
    <row r="13241" spans="1:10" x14ac:dyDescent="0.25">
      <c r="A13241" s="12"/>
      <c r="B13241" s="12"/>
      <c r="C13241" s="2"/>
      <c r="D13241" s="12"/>
      <c r="E13241" s="12"/>
      <c r="F13241" s="12"/>
      <c r="G13241" s="12"/>
      <c r="H13241" s="12"/>
      <c r="I13241" s="12"/>
      <c r="J13241" s="12"/>
    </row>
    <row r="13242" spans="1:10" x14ac:dyDescent="0.25">
      <c r="A13242" s="12"/>
      <c r="B13242" s="12"/>
      <c r="C13242" s="2"/>
      <c r="D13242" s="12"/>
      <c r="E13242" s="12"/>
      <c r="F13242" s="12"/>
      <c r="G13242" s="12"/>
      <c r="H13242" s="12"/>
      <c r="I13242" s="12"/>
      <c r="J13242" s="12"/>
    </row>
    <row r="13243" spans="1:10" x14ac:dyDescent="0.25">
      <c r="A13243" s="12"/>
      <c r="B13243" s="12"/>
      <c r="C13243" s="2"/>
      <c r="D13243" s="12"/>
      <c r="E13243" s="12"/>
      <c r="F13243" s="12"/>
      <c r="G13243" s="12"/>
      <c r="H13243" s="12"/>
      <c r="I13243" s="12"/>
      <c r="J13243" s="12"/>
    </row>
    <row r="13244" spans="1:10" x14ac:dyDescent="0.25">
      <c r="A13244" s="12"/>
      <c r="B13244" s="12"/>
      <c r="C13244" s="2"/>
      <c r="D13244" s="12"/>
      <c r="E13244" s="12"/>
      <c r="F13244" s="12"/>
      <c r="G13244" s="12"/>
      <c r="H13244" s="12"/>
      <c r="I13244" s="12"/>
      <c r="J13244" s="12"/>
    </row>
    <row r="13245" spans="1:10" x14ac:dyDescent="0.25">
      <c r="A13245" s="12"/>
      <c r="B13245" s="12"/>
      <c r="C13245" s="2"/>
      <c r="D13245" s="12"/>
      <c r="E13245" s="12"/>
      <c r="F13245" s="12"/>
      <c r="G13245" s="12"/>
      <c r="H13245" s="12"/>
      <c r="I13245" s="12"/>
      <c r="J13245" s="12"/>
    </row>
    <row r="13246" spans="1:10" x14ac:dyDescent="0.25">
      <c r="A13246" s="12"/>
      <c r="B13246" s="12"/>
      <c r="C13246" s="2"/>
      <c r="D13246" s="12"/>
      <c r="E13246" s="12"/>
      <c r="F13246" s="12"/>
      <c r="G13246" s="12"/>
      <c r="H13246" s="12"/>
      <c r="I13246" s="12"/>
      <c r="J13246" s="12"/>
    </row>
    <row r="13247" spans="1:10" x14ac:dyDescent="0.25">
      <c r="A13247" s="12"/>
      <c r="B13247" s="12"/>
      <c r="C13247" s="2"/>
      <c r="D13247" s="12"/>
      <c r="E13247" s="12"/>
      <c r="F13247" s="12"/>
      <c r="G13247" s="12"/>
      <c r="H13247" s="12"/>
      <c r="I13247" s="12"/>
      <c r="J13247" s="12"/>
    </row>
    <row r="13248" spans="1:10" x14ac:dyDescent="0.25">
      <c r="A13248" s="12"/>
      <c r="B13248" s="12"/>
      <c r="C13248" s="2"/>
      <c r="D13248" s="12"/>
      <c r="E13248" s="12"/>
      <c r="F13248" s="12"/>
      <c r="G13248" s="12"/>
      <c r="H13248" s="12"/>
      <c r="I13248" s="12"/>
      <c r="J13248" s="12"/>
    </row>
    <row r="13249" spans="1:10" x14ac:dyDescent="0.25">
      <c r="A13249" s="12"/>
      <c r="B13249" s="12"/>
      <c r="C13249" s="2"/>
      <c r="D13249" s="12"/>
      <c r="E13249" s="12"/>
      <c r="F13249" s="12"/>
      <c r="G13249" s="12"/>
      <c r="H13249" s="12"/>
      <c r="I13249" s="12"/>
      <c r="J13249" s="12"/>
    </row>
    <row r="13250" spans="1:10" x14ac:dyDescent="0.25">
      <c r="A13250" s="12"/>
      <c r="B13250" s="12"/>
      <c r="C13250" s="2"/>
      <c r="D13250" s="12"/>
      <c r="E13250" s="12"/>
      <c r="F13250" s="12"/>
      <c r="G13250" s="12"/>
      <c r="H13250" s="12"/>
      <c r="I13250" s="12"/>
      <c r="J13250" s="12"/>
    </row>
    <row r="13251" spans="1:10" x14ac:dyDescent="0.25">
      <c r="A13251" s="12"/>
      <c r="B13251" s="12"/>
      <c r="C13251" s="2"/>
      <c r="D13251" s="12"/>
      <c r="E13251" s="12"/>
      <c r="F13251" s="12"/>
      <c r="G13251" s="12"/>
      <c r="H13251" s="12"/>
      <c r="I13251" s="12"/>
      <c r="J13251" s="12"/>
    </row>
    <row r="13252" spans="1:10" x14ac:dyDescent="0.25">
      <c r="A13252" s="12"/>
      <c r="B13252" s="12"/>
      <c r="C13252" s="2"/>
      <c r="D13252" s="12"/>
      <c r="E13252" s="12"/>
      <c r="F13252" s="12"/>
      <c r="G13252" s="12"/>
      <c r="H13252" s="12"/>
      <c r="I13252" s="12"/>
      <c r="J13252" s="12"/>
    </row>
    <row r="13253" spans="1:10" x14ac:dyDescent="0.25">
      <c r="A13253" s="12"/>
      <c r="B13253" s="12"/>
      <c r="C13253" s="2"/>
      <c r="D13253" s="12"/>
      <c r="E13253" s="12"/>
      <c r="F13253" s="12"/>
      <c r="G13253" s="12"/>
      <c r="H13253" s="12"/>
      <c r="I13253" s="12"/>
      <c r="J13253" s="12"/>
    </row>
    <row r="13254" spans="1:10" x14ac:dyDescent="0.25">
      <c r="A13254" s="12"/>
      <c r="B13254" s="12"/>
      <c r="C13254" s="2"/>
      <c r="D13254" s="12"/>
      <c r="E13254" s="12"/>
      <c r="F13254" s="12"/>
      <c r="G13254" s="12"/>
      <c r="H13254" s="12"/>
      <c r="I13254" s="12"/>
      <c r="J13254" s="12"/>
    </row>
    <row r="13255" spans="1:10" x14ac:dyDescent="0.25">
      <c r="A13255" s="12"/>
      <c r="B13255" s="12"/>
      <c r="C13255" s="2"/>
      <c r="D13255" s="12"/>
      <c r="E13255" s="12"/>
      <c r="F13255" s="12"/>
      <c r="G13255" s="12"/>
      <c r="H13255" s="12"/>
      <c r="I13255" s="12"/>
      <c r="J13255" s="12"/>
    </row>
    <row r="13256" spans="1:10" x14ac:dyDescent="0.25">
      <c r="A13256" s="12"/>
      <c r="B13256" s="12"/>
      <c r="C13256" s="2"/>
      <c r="D13256" s="12"/>
      <c r="E13256" s="12"/>
      <c r="F13256" s="12"/>
      <c r="G13256" s="12"/>
      <c r="H13256" s="12"/>
      <c r="I13256" s="12"/>
      <c r="J13256" s="12"/>
    </row>
    <row r="13257" spans="1:10" x14ac:dyDescent="0.25">
      <c r="A13257" s="12"/>
      <c r="B13257" s="12"/>
      <c r="C13257" s="2"/>
      <c r="D13257" s="12"/>
      <c r="E13257" s="12"/>
      <c r="F13257" s="12"/>
      <c r="G13257" s="12"/>
      <c r="H13257" s="12"/>
      <c r="I13257" s="12"/>
      <c r="J13257" s="12"/>
    </row>
    <row r="13258" spans="1:10" x14ac:dyDescent="0.25">
      <c r="A13258" s="12"/>
      <c r="B13258" s="12"/>
      <c r="C13258" s="2"/>
      <c r="D13258" s="12"/>
      <c r="E13258" s="12"/>
      <c r="F13258" s="12"/>
      <c r="G13258" s="12"/>
      <c r="H13258" s="12"/>
      <c r="I13258" s="12"/>
      <c r="J13258" s="12"/>
    </row>
    <row r="13259" spans="1:10" x14ac:dyDescent="0.25">
      <c r="A13259" s="12"/>
      <c r="B13259" s="12"/>
      <c r="C13259" s="2"/>
      <c r="D13259" s="12"/>
      <c r="E13259" s="12"/>
      <c r="F13259" s="12"/>
      <c r="G13259" s="12"/>
      <c r="H13259" s="12"/>
      <c r="I13259" s="12"/>
      <c r="J13259" s="12"/>
    </row>
    <row r="13260" spans="1:10" x14ac:dyDescent="0.25">
      <c r="A13260" s="12"/>
      <c r="B13260" s="12"/>
      <c r="C13260" s="2"/>
      <c r="D13260" s="12"/>
      <c r="E13260" s="12"/>
      <c r="F13260" s="12"/>
      <c r="G13260" s="12"/>
      <c r="H13260" s="12"/>
      <c r="I13260" s="12"/>
      <c r="J13260" s="12"/>
    </row>
    <row r="13261" spans="1:10" x14ac:dyDescent="0.25">
      <c r="A13261" s="12"/>
      <c r="B13261" s="12"/>
      <c r="C13261" s="2"/>
      <c r="D13261" s="12"/>
      <c r="E13261" s="12"/>
      <c r="F13261" s="12"/>
      <c r="G13261" s="12"/>
      <c r="H13261" s="12"/>
      <c r="I13261" s="12"/>
      <c r="J13261" s="12"/>
    </row>
    <row r="13262" spans="1:10" x14ac:dyDescent="0.25">
      <c r="A13262" s="12"/>
      <c r="B13262" s="12"/>
      <c r="C13262" s="2"/>
      <c r="D13262" s="12"/>
      <c r="E13262" s="12"/>
      <c r="F13262" s="12"/>
      <c r="G13262" s="12"/>
      <c r="H13262" s="12"/>
      <c r="I13262" s="12"/>
      <c r="J13262" s="12"/>
    </row>
    <row r="13263" spans="1:10" x14ac:dyDescent="0.25">
      <c r="A13263" s="12"/>
      <c r="B13263" s="12"/>
      <c r="C13263" s="2"/>
      <c r="D13263" s="12"/>
      <c r="E13263" s="12"/>
      <c r="F13263" s="12"/>
      <c r="G13263" s="12"/>
      <c r="H13263" s="12"/>
      <c r="I13263" s="12"/>
      <c r="J13263" s="12"/>
    </row>
    <row r="13264" spans="1:10" x14ac:dyDescent="0.25">
      <c r="A13264" s="12"/>
      <c r="B13264" s="12"/>
      <c r="C13264" s="2"/>
      <c r="D13264" s="12"/>
      <c r="E13264" s="12"/>
      <c r="F13264" s="12"/>
      <c r="G13264" s="12"/>
      <c r="H13264" s="12"/>
      <c r="I13264" s="12"/>
      <c r="J13264" s="12"/>
    </row>
    <row r="13265" spans="1:10" x14ac:dyDescent="0.25">
      <c r="A13265" s="12"/>
      <c r="B13265" s="12"/>
      <c r="C13265" s="2"/>
      <c r="D13265" s="12"/>
      <c r="E13265" s="12"/>
      <c r="F13265" s="12"/>
      <c r="G13265" s="12"/>
      <c r="H13265" s="12"/>
      <c r="I13265" s="12"/>
      <c r="J13265" s="12"/>
    </row>
    <row r="13266" spans="1:10" x14ac:dyDescent="0.25">
      <c r="A13266" s="12"/>
      <c r="B13266" s="12"/>
      <c r="C13266" s="2"/>
      <c r="D13266" s="12"/>
      <c r="E13266" s="12"/>
      <c r="F13266" s="12"/>
      <c r="G13266" s="12"/>
      <c r="H13266" s="12"/>
      <c r="I13266" s="12"/>
      <c r="J13266" s="12"/>
    </row>
    <row r="13267" spans="1:10" x14ac:dyDescent="0.25">
      <c r="A13267" s="12"/>
      <c r="B13267" s="12"/>
      <c r="C13267" s="2"/>
      <c r="D13267" s="12"/>
      <c r="E13267" s="12"/>
      <c r="F13267" s="12"/>
      <c r="G13267" s="12"/>
      <c r="H13267" s="12"/>
      <c r="I13267" s="12"/>
      <c r="J13267" s="12"/>
    </row>
    <row r="13268" spans="1:10" x14ac:dyDescent="0.25">
      <c r="A13268" s="12"/>
      <c r="B13268" s="12"/>
      <c r="C13268" s="2"/>
      <c r="D13268" s="12"/>
      <c r="E13268" s="12"/>
      <c r="F13268" s="12"/>
      <c r="G13268" s="12"/>
      <c r="H13268" s="12"/>
      <c r="I13268" s="12"/>
      <c r="J13268" s="12"/>
    </row>
    <row r="13269" spans="1:10" x14ac:dyDescent="0.25">
      <c r="A13269" s="12"/>
      <c r="B13269" s="12"/>
      <c r="C13269" s="2"/>
      <c r="D13269" s="12"/>
      <c r="E13269" s="12"/>
      <c r="F13269" s="12"/>
      <c r="G13269" s="12"/>
      <c r="H13269" s="12"/>
      <c r="I13269" s="12"/>
      <c r="J13269" s="12"/>
    </row>
    <row r="13270" spans="1:10" x14ac:dyDescent="0.25">
      <c r="A13270" s="12"/>
      <c r="B13270" s="12"/>
      <c r="C13270" s="2"/>
      <c r="D13270" s="12"/>
      <c r="E13270" s="12"/>
      <c r="F13270" s="12"/>
      <c r="G13270" s="12"/>
      <c r="H13270" s="12"/>
      <c r="I13270" s="12"/>
      <c r="J13270" s="12"/>
    </row>
    <row r="13271" spans="1:10" x14ac:dyDescent="0.25">
      <c r="A13271" s="12"/>
      <c r="B13271" s="12"/>
      <c r="C13271" s="2"/>
      <c r="D13271" s="12"/>
      <c r="E13271" s="12"/>
      <c r="F13271" s="12"/>
      <c r="G13271" s="12"/>
      <c r="H13271" s="12"/>
      <c r="I13271" s="12"/>
      <c r="J13271" s="12"/>
    </row>
    <row r="13272" spans="1:10" x14ac:dyDescent="0.25">
      <c r="A13272" s="12"/>
      <c r="B13272" s="12"/>
      <c r="C13272" s="2"/>
      <c r="D13272" s="12"/>
      <c r="E13272" s="12"/>
      <c r="F13272" s="12"/>
      <c r="G13272" s="12"/>
      <c r="H13272" s="12"/>
      <c r="I13272" s="12"/>
      <c r="J13272" s="12"/>
    </row>
    <row r="13273" spans="1:10" x14ac:dyDescent="0.25">
      <c r="A13273" s="12"/>
      <c r="B13273" s="12"/>
      <c r="C13273" s="2"/>
      <c r="D13273" s="12"/>
      <c r="E13273" s="12"/>
      <c r="F13273" s="12"/>
      <c r="G13273" s="12"/>
      <c r="H13273" s="12"/>
      <c r="I13273" s="12"/>
      <c r="J13273" s="12"/>
    </row>
    <row r="13274" spans="1:10" x14ac:dyDescent="0.25">
      <c r="A13274" s="12"/>
      <c r="B13274" s="12"/>
      <c r="C13274" s="2"/>
      <c r="D13274" s="12"/>
      <c r="E13274" s="12"/>
      <c r="F13274" s="12"/>
      <c r="G13274" s="12"/>
      <c r="H13274" s="12"/>
      <c r="I13274" s="12"/>
      <c r="J13274" s="12"/>
    </row>
    <row r="13275" spans="1:10" x14ac:dyDescent="0.25">
      <c r="A13275" s="12"/>
      <c r="B13275" s="12"/>
      <c r="C13275" s="2"/>
      <c r="D13275" s="12"/>
      <c r="E13275" s="12"/>
      <c r="F13275" s="12"/>
      <c r="G13275" s="12"/>
      <c r="H13275" s="12"/>
      <c r="I13275" s="12"/>
      <c r="J13275" s="12"/>
    </row>
    <row r="13276" spans="1:10" x14ac:dyDescent="0.25">
      <c r="A13276" s="12"/>
      <c r="B13276" s="12"/>
      <c r="C13276" s="2"/>
      <c r="D13276" s="12"/>
      <c r="E13276" s="12"/>
      <c r="F13276" s="12"/>
      <c r="G13276" s="12"/>
      <c r="H13276" s="12"/>
      <c r="I13276" s="12"/>
      <c r="J13276" s="12"/>
    </row>
    <row r="13277" spans="1:10" x14ac:dyDescent="0.25">
      <c r="A13277" s="12"/>
      <c r="B13277" s="12"/>
      <c r="C13277" s="2"/>
      <c r="D13277" s="12"/>
      <c r="E13277" s="12"/>
      <c r="F13277" s="12"/>
      <c r="G13277" s="12"/>
      <c r="H13277" s="12"/>
      <c r="I13277" s="12"/>
      <c r="J13277" s="12"/>
    </row>
    <row r="13278" spans="1:10" x14ac:dyDescent="0.25">
      <c r="A13278" s="12"/>
      <c r="B13278" s="12"/>
      <c r="C13278" s="2"/>
      <c r="D13278" s="12"/>
      <c r="E13278" s="12"/>
      <c r="F13278" s="12"/>
      <c r="G13278" s="12"/>
      <c r="H13278" s="12"/>
      <c r="I13278" s="12"/>
      <c r="J13278" s="12"/>
    </row>
    <row r="13279" spans="1:10" x14ac:dyDescent="0.25">
      <c r="A13279" s="12"/>
      <c r="B13279" s="12"/>
      <c r="C13279" s="2"/>
      <c r="D13279" s="12"/>
      <c r="E13279" s="12"/>
      <c r="F13279" s="12"/>
      <c r="G13279" s="12"/>
      <c r="H13279" s="12"/>
      <c r="I13279" s="12"/>
      <c r="J13279" s="12"/>
    </row>
    <row r="13280" spans="1:10" x14ac:dyDescent="0.25">
      <c r="A13280" s="12"/>
      <c r="B13280" s="12"/>
      <c r="C13280" s="2"/>
      <c r="D13280" s="12"/>
      <c r="E13280" s="12"/>
      <c r="F13280" s="12"/>
      <c r="G13280" s="12"/>
      <c r="H13280" s="12"/>
      <c r="I13280" s="12"/>
      <c r="J13280" s="12"/>
    </row>
    <row r="13281" spans="1:10" x14ac:dyDescent="0.25">
      <c r="A13281" s="12"/>
      <c r="B13281" s="12"/>
      <c r="C13281" s="2"/>
      <c r="D13281" s="12"/>
      <c r="E13281" s="12"/>
      <c r="F13281" s="12"/>
      <c r="G13281" s="12"/>
      <c r="H13281" s="12"/>
      <c r="I13281" s="12"/>
      <c r="J13281" s="12"/>
    </row>
    <row r="13282" spans="1:10" x14ac:dyDescent="0.25">
      <c r="A13282" s="12"/>
      <c r="B13282" s="12"/>
      <c r="C13282" s="2"/>
      <c r="D13282" s="12"/>
      <c r="E13282" s="12"/>
      <c r="F13282" s="12"/>
      <c r="G13282" s="12"/>
      <c r="H13282" s="12"/>
      <c r="I13282" s="12"/>
      <c r="J13282" s="12"/>
    </row>
    <row r="13283" spans="1:10" x14ac:dyDescent="0.25">
      <c r="A13283" s="12"/>
      <c r="B13283" s="12"/>
      <c r="C13283" s="2"/>
      <c r="D13283" s="12"/>
      <c r="E13283" s="12"/>
      <c r="F13283" s="12"/>
      <c r="G13283" s="12"/>
      <c r="H13283" s="12"/>
      <c r="I13283" s="12"/>
      <c r="J13283" s="12"/>
    </row>
    <row r="13284" spans="1:10" x14ac:dyDescent="0.25">
      <c r="A13284" s="12"/>
      <c r="B13284" s="12"/>
      <c r="C13284" s="2"/>
      <c r="D13284" s="12"/>
      <c r="E13284" s="12"/>
      <c r="F13284" s="12"/>
      <c r="G13284" s="12"/>
      <c r="H13284" s="12"/>
      <c r="I13284" s="12"/>
      <c r="J13284" s="12"/>
    </row>
    <row r="13285" spans="1:10" x14ac:dyDescent="0.25">
      <c r="A13285" s="12"/>
      <c r="B13285" s="12"/>
      <c r="C13285" s="2"/>
      <c r="D13285" s="12"/>
      <c r="E13285" s="12"/>
      <c r="F13285" s="12"/>
      <c r="G13285" s="12"/>
      <c r="H13285" s="12"/>
      <c r="I13285" s="12"/>
      <c r="J13285" s="12"/>
    </row>
    <row r="13286" spans="1:10" x14ac:dyDescent="0.25">
      <c r="A13286" s="12"/>
      <c r="B13286" s="12"/>
      <c r="C13286" s="2"/>
      <c r="D13286" s="12"/>
      <c r="E13286" s="12"/>
      <c r="F13286" s="12"/>
      <c r="G13286" s="12"/>
      <c r="H13286" s="12"/>
      <c r="I13286" s="12"/>
      <c r="J13286" s="12"/>
    </row>
    <row r="13287" spans="1:10" x14ac:dyDescent="0.25">
      <c r="A13287" s="12"/>
      <c r="B13287" s="12"/>
      <c r="C13287" s="2"/>
      <c r="D13287" s="12"/>
      <c r="E13287" s="12"/>
      <c r="F13287" s="12"/>
      <c r="G13287" s="12"/>
      <c r="H13287" s="12"/>
      <c r="I13287" s="12"/>
      <c r="J13287" s="12"/>
    </row>
    <row r="13288" spans="1:10" x14ac:dyDescent="0.25">
      <c r="A13288" s="12"/>
      <c r="B13288" s="12"/>
      <c r="C13288" s="2"/>
      <c r="D13288" s="12"/>
      <c r="E13288" s="12"/>
      <c r="F13288" s="12"/>
      <c r="G13288" s="12"/>
      <c r="H13288" s="12"/>
      <c r="I13288" s="12"/>
      <c r="J13288" s="12"/>
    </row>
    <row r="13289" spans="1:10" x14ac:dyDescent="0.25">
      <c r="A13289" s="12"/>
      <c r="B13289" s="12"/>
      <c r="C13289" s="2"/>
      <c r="D13289" s="12"/>
      <c r="E13289" s="12"/>
      <c r="F13289" s="12"/>
      <c r="G13289" s="12"/>
      <c r="H13289" s="12"/>
      <c r="I13289" s="12"/>
      <c r="J13289" s="12"/>
    </row>
    <row r="13290" spans="1:10" x14ac:dyDescent="0.25">
      <c r="A13290" s="12"/>
      <c r="B13290" s="12"/>
      <c r="C13290" s="2"/>
      <c r="D13290" s="12"/>
      <c r="E13290" s="12"/>
      <c r="F13290" s="12"/>
      <c r="G13290" s="12"/>
      <c r="H13290" s="12"/>
      <c r="I13290" s="12"/>
      <c r="J13290" s="12"/>
    </row>
    <row r="13291" spans="1:10" x14ac:dyDescent="0.25">
      <c r="A13291" s="12"/>
      <c r="B13291" s="12"/>
      <c r="C13291" s="2"/>
      <c r="D13291" s="12"/>
      <c r="E13291" s="12"/>
      <c r="F13291" s="12"/>
      <c r="G13291" s="12"/>
      <c r="H13291" s="12"/>
      <c r="I13291" s="12"/>
      <c r="J13291" s="12"/>
    </row>
    <row r="13292" spans="1:10" x14ac:dyDescent="0.25">
      <c r="A13292" s="12"/>
      <c r="B13292" s="12"/>
      <c r="C13292" s="2"/>
      <c r="D13292" s="12"/>
      <c r="E13292" s="12"/>
      <c r="F13292" s="12"/>
      <c r="G13292" s="12"/>
      <c r="H13292" s="12"/>
      <c r="I13292" s="12"/>
      <c r="J13292" s="12"/>
    </row>
    <row r="13293" spans="1:10" x14ac:dyDescent="0.25">
      <c r="A13293" s="12"/>
      <c r="B13293" s="12"/>
      <c r="C13293" s="2"/>
      <c r="D13293" s="12"/>
      <c r="E13293" s="12"/>
      <c r="F13293" s="12"/>
      <c r="G13293" s="12"/>
      <c r="H13293" s="12"/>
      <c r="I13293" s="12"/>
      <c r="J13293" s="12"/>
    </row>
    <row r="13294" spans="1:10" x14ac:dyDescent="0.25">
      <c r="A13294" s="12"/>
      <c r="B13294" s="12"/>
      <c r="C13294" s="2"/>
      <c r="D13294" s="12"/>
      <c r="E13294" s="12"/>
      <c r="F13294" s="12"/>
      <c r="G13294" s="12"/>
      <c r="H13294" s="12"/>
      <c r="I13294" s="12"/>
      <c r="J13294" s="12"/>
    </row>
    <row r="13295" spans="1:10" x14ac:dyDescent="0.25">
      <c r="A13295" s="12"/>
      <c r="B13295" s="12"/>
      <c r="C13295" s="2"/>
      <c r="D13295" s="12"/>
      <c r="E13295" s="12"/>
      <c r="F13295" s="12"/>
      <c r="G13295" s="12"/>
      <c r="H13295" s="12"/>
      <c r="I13295" s="12"/>
      <c r="J13295" s="12"/>
    </row>
    <row r="13296" spans="1:10" x14ac:dyDescent="0.25">
      <c r="A13296" s="12"/>
      <c r="B13296" s="12"/>
      <c r="C13296" s="2"/>
      <c r="D13296" s="12"/>
      <c r="E13296" s="12"/>
      <c r="F13296" s="12"/>
      <c r="G13296" s="12"/>
      <c r="H13296" s="12"/>
      <c r="I13296" s="12"/>
      <c r="J13296" s="12"/>
    </row>
    <row r="13297" spans="1:10" x14ac:dyDescent="0.25">
      <c r="A13297" s="12"/>
      <c r="B13297" s="12"/>
      <c r="C13297" s="2"/>
      <c r="D13297" s="12"/>
      <c r="E13297" s="12"/>
      <c r="F13297" s="12"/>
      <c r="G13297" s="12"/>
      <c r="H13297" s="12"/>
      <c r="I13297" s="12"/>
      <c r="J13297" s="12"/>
    </row>
    <row r="13298" spans="1:10" x14ac:dyDescent="0.25">
      <c r="A13298" s="12"/>
      <c r="B13298" s="12"/>
      <c r="C13298" s="2"/>
      <c r="D13298" s="12"/>
      <c r="E13298" s="12"/>
      <c r="F13298" s="12"/>
      <c r="G13298" s="12"/>
      <c r="H13298" s="12"/>
      <c r="I13298" s="12"/>
      <c r="J13298" s="12"/>
    </row>
    <row r="13299" spans="1:10" x14ac:dyDescent="0.25">
      <c r="A13299" s="12"/>
      <c r="B13299" s="12"/>
      <c r="C13299" s="2"/>
      <c r="D13299" s="12"/>
      <c r="E13299" s="12"/>
      <c r="F13299" s="12"/>
      <c r="G13299" s="12"/>
      <c r="H13299" s="12"/>
      <c r="I13299" s="12"/>
      <c r="J13299" s="12"/>
    </row>
    <row r="13300" spans="1:10" x14ac:dyDescent="0.25">
      <c r="A13300" s="12"/>
      <c r="B13300" s="12"/>
      <c r="C13300" s="2"/>
      <c r="D13300" s="12"/>
      <c r="E13300" s="12"/>
      <c r="F13300" s="12"/>
      <c r="G13300" s="12"/>
      <c r="H13300" s="12"/>
      <c r="I13300" s="12"/>
      <c r="J13300" s="12"/>
    </row>
    <row r="13301" spans="1:10" x14ac:dyDescent="0.25">
      <c r="A13301" s="12"/>
      <c r="B13301" s="12"/>
      <c r="C13301" s="2"/>
      <c r="D13301" s="12"/>
      <c r="E13301" s="12"/>
      <c r="F13301" s="12"/>
      <c r="G13301" s="12"/>
      <c r="H13301" s="12"/>
      <c r="I13301" s="12"/>
      <c r="J13301" s="12"/>
    </row>
    <row r="13302" spans="1:10" x14ac:dyDescent="0.25">
      <c r="A13302" s="12"/>
      <c r="B13302" s="12"/>
      <c r="C13302" s="2"/>
      <c r="D13302" s="12"/>
      <c r="E13302" s="12"/>
      <c r="F13302" s="12"/>
      <c r="G13302" s="12"/>
      <c r="H13302" s="12"/>
      <c r="I13302" s="12"/>
      <c r="J13302" s="12"/>
    </row>
    <row r="13303" spans="1:10" x14ac:dyDescent="0.25">
      <c r="A13303" s="12"/>
      <c r="B13303" s="12"/>
      <c r="C13303" s="2"/>
      <c r="D13303" s="12"/>
      <c r="E13303" s="12"/>
      <c r="F13303" s="12"/>
      <c r="G13303" s="12"/>
      <c r="H13303" s="12"/>
      <c r="I13303" s="12"/>
      <c r="J13303" s="12"/>
    </row>
    <row r="13304" spans="1:10" x14ac:dyDescent="0.25">
      <c r="A13304" s="12"/>
      <c r="B13304" s="12"/>
      <c r="C13304" s="2"/>
      <c r="D13304" s="12"/>
      <c r="E13304" s="12"/>
      <c r="F13304" s="12"/>
      <c r="G13304" s="12"/>
      <c r="H13304" s="12"/>
      <c r="I13304" s="12"/>
      <c r="J13304" s="12"/>
    </row>
    <row r="13305" spans="1:10" x14ac:dyDescent="0.25">
      <c r="A13305" s="12"/>
      <c r="B13305" s="12"/>
      <c r="C13305" s="2"/>
      <c r="D13305" s="12"/>
      <c r="E13305" s="12"/>
      <c r="F13305" s="12"/>
      <c r="G13305" s="12"/>
      <c r="H13305" s="12"/>
      <c r="I13305" s="12"/>
      <c r="J13305" s="12"/>
    </row>
    <row r="13306" spans="1:10" x14ac:dyDescent="0.25">
      <c r="A13306" s="12"/>
      <c r="B13306" s="12"/>
      <c r="C13306" s="2"/>
      <c r="D13306" s="12"/>
      <c r="E13306" s="12"/>
      <c r="F13306" s="12"/>
      <c r="G13306" s="12"/>
      <c r="H13306" s="12"/>
      <c r="I13306" s="12"/>
      <c r="J13306" s="12"/>
    </row>
    <row r="13307" spans="1:10" x14ac:dyDescent="0.25">
      <c r="A13307" s="12"/>
      <c r="B13307" s="12"/>
      <c r="C13307" s="2"/>
      <c r="D13307" s="12"/>
      <c r="E13307" s="12"/>
      <c r="F13307" s="12"/>
      <c r="G13307" s="12"/>
      <c r="H13307" s="12"/>
      <c r="I13307" s="12"/>
      <c r="J13307" s="12"/>
    </row>
    <row r="13308" spans="1:10" x14ac:dyDescent="0.25">
      <c r="A13308" s="12"/>
      <c r="B13308" s="12"/>
      <c r="C13308" s="2"/>
      <c r="D13308" s="12"/>
      <c r="E13308" s="12"/>
      <c r="F13308" s="12"/>
      <c r="G13308" s="12"/>
      <c r="H13308" s="12"/>
      <c r="I13308" s="12"/>
      <c r="J13308" s="12"/>
    </row>
    <row r="13309" spans="1:10" x14ac:dyDescent="0.25">
      <c r="A13309" s="12"/>
      <c r="B13309" s="12"/>
      <c r="C13309" s="2"/>
      <c r="D13309" s="12"/>
      <c r="E13309" s="12"/>
      <c r="F13309" s="12"/>
      <c r="G13309" s="12"/>
      <c r="H13309" s="12"/>
      <c r="I13309" s="12"/>
      <c r="J13309" s="12"/>
    </row>
    <row r="13310" spans="1:10" x14ac:dyDescent="0.25">
      <c r="A13310" s="12"/>
      <c r="B13310" s="12"/>
      <c r="C13310" s="2"/>
      <c r="D13310" s="12"/>
      <c r="E13310" s="12"/>
      <c r="F13310" s="12"/>
      <c r="G13310" s="12"/>
      <c r="H13310" s="12"/>
      <c r="I13310" s="12"/>
      <c r="J13310" s="12"/>
    </row>
    <row r="13311" spans="1:10" x14ac:dyDescent="0.25">
      <c r="A13311" s="12"/>
      <c r="B13311" s="12"/>
      <c r="C13311" s="2"/>
      <c r="D13311" s="12"/>
      <c r="E13311" s="12"/>
      <c r="F13311" s="12"/>
      <c r="G13311" s="12"/>
      <c r="H13311" s="12"/>
      <c r="I13311" s="12"/>
      <c r="J13311" s="12"/>
    </row>
    <row r="13312" spans="1:10" x14ac:dyDescent="0.25">
      <c r="A13312" s="12"/>
      <c r="B13312" s="12"/>
      <c r="C13312" s="2"/>
      <c r="D13312" s="12"/>
      <c r="E13312" s="12"/>
      <c r="F13312" s="12"/>
      <c r="G13312" s="12"/>
      <c r="H13312" s="12"/>
      <c r="I13312" s="12"/>
      <c r="J13312" s="12"/>
    </row>
    <row r="13313" spans="1:10" x14ac:dyDescent="0.25">
      <c r="A13313" s="12"/>
      <c r="B13313" s="12"/>
      <c r="C13313" s="2"/>
      <c r="D13313" s="12"/>
      <c r="E13313" s="12"/>
      <c r="F13313" s="12"/>
      <c r="G13313" s="12"/>
      <c r="H13313" s="12"/>
      <c r="I13313" s="12"/>
      <c r="J13313" s="12"/>
    </row>
    <row r="13314" spans="1:10" x14ac:dyDescent="0.25">
      <c r="A13314" s="12"/>
      <c r="B13314" s="12"/>
      <c r="C13314" s="2"/>
      <c r="D13314" s="12"/>
      <c r="E13314" s="12"/>
      <c r="F13314" s="12"/>
      <c r="G13314" s="12"/>
      <c r="H13314" s="12"/>
      <c r="I13314" s="12"/>
      <c r="J13314" s="12"/>
    </row>
    <row r="13315" spans="1:10" x14ac:dyDescent="0.25">
      <c r="A13315" s="12"/>
      <c r="B13315" s="12"/>
      <c r="C13315" s="2"/>
      <c r="D13315" s="12"/>
      <c r="E13315" s="12"/>
      <c r="F13315" s="12"/>
      <c r="G13315" s="12"/>
      <c r="H13315" s="12"/>
      <c r="I13315" s="12"/>
      <c r="J13315" s="12"/>
    </row>
    <row r="13316" spans="1:10" x14ac:dyDescent="0.25">
      <c r="A13316" s="12"/>
      <c r="B13316" s="12"/>
      <c r="C13316" s="2"/>
      <c r="D13316" s="12"/>
      <c r="E13316" s="12"/>
      <c r="F13316" s="12"/>
      <c r="G13316" s="12"/>
      <c r="H13316" s="12"/>
      <c r="I13316" s="12"/>
      <c r="J13316" s="12"/>
    </row>
    <row r="13317" spans="1:10" x14ac:dyDescent="0.25">
      <c r="A13317" s="12"/>
      <c r="B13317" s="12"/>
      <c r="C13317" s="2"/>
      <c r="D13317" s="12"/>
      <c r="E13317" s="12"/>
      <c r="F13317" s="12"/>
      <c r="G13317" s="12"/>
      <c r="H13317" s="12"/>
      <c r="I13317" s="12"/>
      <c r="J13317" s="12"/>
    </row>
    <row r="13318" spans="1:10" x14ac:dyDescent="0.25">
      <c r="A13318" s="12"/>
      <c r="B13318" s="12"/>
      <c r="C13318" s="2"/>
      <c r="D13318" s="12"/>
      <c r="E13318" s="12"/>
      <c r="F13318" s="12"/>
      <c r="G13318" s="12"/>
      <c r="H13318" s="12"/>
      <c r="I13318" s="12"/>
      <c r="J13318" s="12"/>
    </row>
    <row r="13319" spans="1:10" x14ac:dyDescent="0.25">
      <c r="A13319" s="12"/>
      <c r="B13319" s="12"/>
      <c r="C13319" s="2"/>
      <c r="D13319" s="12"/>
      <c r="E13319" s="12"/>
      <c r="F13319" s="12"/>
      <c r="G13319" s="12"/>
      <c r="H13319" s="12"/>
      <c r="I13319" s="12"/>
      <c r="J13319" s="12"/>
    </row>
    <row r="13320" spans="1:10" x14ac:dyDescent="0.25">
      <c r="A13320" s="12"/>
      <c r="B13320" s="12"/>
      <c r="C13320" s="2"/>
      <c r="D13320" s="12"/>
      <c r="E13320" s="12"/>
      <c r="F13320" s="12"/>
      <c r="G13320" s="12"/>
      <c r="H13320" s="12"/>
      <c r="I13320" s="12"/>
      <c r="J13320" s="12"/>
    </row>
    <row r="13321" spans="1:10" x14ac:dyDescent="0.25">
      <c r="A13321" s="12"/>
      <c r="B13321" s="12"/>
      <c r="C13321" s="2"/>
      <c r="D13321" s="12"/>
      <c r="E13321" s="12"/>
      <c r="F13321" s="12"/>
      <c r="G13321" s="12"/>
      <c r="H13321" s="12"/>
      <c r="I13321" s="12"/>
      <c r="J13321" s="12"/>
    </row>
    <row r="13322" spans="1:10" x14ac:dyDescent="0.25">
      <c r="A13322" s="12"/>
      <c r="B13322" s="12"/>
      <c r="C13322" s="2"/>
      <c r="D13322" s="12"/>
      <c r="E13322" s="12"/>
      <c r="F13322" s="12"/>
      <c r="G13322" s="12"/>
      <c r="H13322" s="12"/>
      <c r="I13322" s="12"/>
      <c r="J13322" s="12"/>
    </row>
    <row r="13323" spans="1:10" x14ac:dyDescent="0.25">
      <c r="A13323" s="12"/>
      <c r="B13323" s="12"/>
      <c r="C13323" s="2"/>
      <c r="D13323" s="12"/>
      <c r="E13323" s="12"/>
      <c r="F13323" s="12"/>
      <c r="G13323" s="12"/>
      <c r="H13323" s="12"/>
      <c r="I13323" s="12"/>
      <c r="J13323" s="12"/>
    </row>
    <row r="13324" spans="1:10" x14ac:dyDescent="0.25">
      <c r="A13324" s="12"/>
      <c r="B13324" s="12"/>
      <c r="C13324" s="2"/>
      <c r="D13324" s="12"/>
      <c r="E13324" s="12"/>
      <c r="F13324" s="12"/>
      <c r="G13324" s="12"/>
      <c r="H13324" s="12"/>
      <c r="I13324" s="12"/>
      <c r="J13324" s="12"/>
    </row>
    <row r="13325" spans="1:10" x14ac:dyDescent="0.25">
      <c r="A13325" s="12"/>
      <c r="B13325" s="12"/>
      <c r="C13325" s="2"/>
      <c r="D13325" s="12"/>
      <c r="E13325" s="12"/>
      <c r="F13325" s="12"/>
      <c r="G13325" s="12"/>
      <c r="H13325" s="12"/>
      <c r="I13325" s="12"/>
      <c r="J13325" s="12"/>
    </row>
    <row r="13326" spans="1:10" x14ac:dyDescent="0.25">
      <c r="A13326" s="12"/>
      <c r="B13326" s="12"/>
      <c r="C13326" s="2"/>
      <c r="D13326" s="12"/>
      <c r="E13326" s="12"/>
      <c r="F13326" s="12"/>
      <c r="G13326" s="12"/>
      <c r="H13326" s="12"/>
      <c r="I13326" s="12"/>
      <c r="J13326" s="12"/>
    </row>
    <row r="13327" spans="1:10" x14ac:dyDescent="0.25">
      <c r="A13327" s="12"/>
      <c r="B13327" s="12"/>
      <c r="C13327" s="2"/>
      <c r="D13327" s="12"/>
      <c r="E13327" s="12"/>
      <c r="F13327" s="12"/>
      <c r="G13327" s="12"/>
      <c r="H13327" s="12"/>
      <c r="I13327" s="12"/>
      <c r="J13327" s="12"/>
    </row>
    <row r="13328" spans="1:10" x14ac:dyDescent="0.25">
      <c r="A13328" s="12"/>
      <c r="B13328" s="12"/>
      <c r="C13328" s="2"/>
      <c r="D13328" s="12"/>
      <c r="E13328" s="12"/>
      <c r="F13328" s="12"/>
      <c r="G13328" s="12"/>
      <c r="H13328" s="12"/>
      <c r="I13328" s="12"/>
      <c r="J13328" s="12"/>
    </row>
    <row r="13329" spans="1:10" x14ac:dyDescent="0.25">
      <c r="A13329" s="12"/>
      <c r="B13329" s="12"/>
      <c r="C13329" s="2"/>
      <c r="D13329" s="12"/>
      <c r="E13329" s="12"/>
      <c r="F13329" s="12"/>
      <c r="G13329" s="12"/>
      <c r="H13329" s="12"/>
      <c r="I13329" s="12"/>
      <c r="J13329" s="12"/>
    </row>
    <row r="13330" spans="1:10" x14ac:dyDescent="0.25">
      <c r="A13330" s="12"/>
      <c r="B13330" s="12"/>
      <c r="C13330" s="2"/>
      <c r="D13330" s="12"/>
      <c r="E13330" s="12"/>
      <c r="F13330" s="12"/>
      <c r="G13330" s="12"/>
      <c r="H13330" s="12"/>
      <c r="I13330" s="12"/>
      <c r="J13330" s="12"/>
    </row>
    <row r="13331" spans="1:10" x14ac:dyDescent="0.25">
      <c r="A13331" s="12"/>
      <c r="B13331" s="12"/>
      <c r="C13331" s="2"/>
      <c r="D13331" s="12"/>
      <c r="E13331" s="12"/>
      <c r="F13331" s="12"/>
      <c r="G13331" s="12"/>
      <c r="H13331" s="12"/>
      <c r="I13331" s="12"/>
      <c r="J13331" s="12"/>
    </row>
    <row r="13332" spans="1:10" x14ac:dyDescent="0.25">
      <c r="A13332" s="12"/>
      <c r="B13332" s="12"/>
      <c r="C13332" s="2"/>
      <c r="D13332" s="12"/>
      <c r="E13332" s="12"/>
      <c r="F13332" s="12"/>
      <c r="G13332" s="12"/>
      <c r="H13332" s="12"/>
      <c r="I13332" s="12"/>
      <c r="J13332" s="12"/>
    </row>
    <row r="13333" spans="1:10" x14ac:dyDescent="0.25">
      <c r="A13333" s="12"/>
      <c r="B13333" s="12"/>
      <c r="C13333" s="2"/>
      <c r="D13333" s="12"/>
      <c r="E13333" s="12"/>
      <c r="F13333" s="12"/>
      <c r="G13333" s="12"/>
      <c r="H13333" s="12"/>
      <c r="I13333" s="12"/>
      <c r="J13333" s="12"/>
    </row>
    <row r="13334" spans="1:10" x14ac:dyDescent="0.25">
      <c r="A13334" s="12"/>
      <c r="B13334" s="12"/>
      <c r="C13334" s="2"/>
      <c r="D13334" s="12"/>
      <c r="E13334" s="12"/>
      <c r="F13334" s="12"/>
      <c r="G13334" s="12"/>
      <c r="H13334" s="12"/>
      <c r="I13334" s="12"/>
      <c r="J13334" s="12"/>
    </row>
    <row r="13335" spans="1:10" x14ac:dyDescent="0.25">
      <c r="A13335" s="12"/>
      <c r="B13335" s="12"/>
      <c r="C13335" s="2"/>
      <c r="D13335" s="12"/>
      <c r="E13335" s="12"/>
      <c r="F13335" s="12"/>
      <c r="G13335" s="12"/>
      <c r="H13335" s="12"/>
      <c r="I13335" s="12"/>
      <c r="J13335" s="12"/>
    </row>
    <row r="13336" spans="1:10" x14ac:dyDescent="0.25">
      <c r="A13336" s="12"/>
      <c r="B13336" s="12"/>
      <c r="C13336" s="2"/>
      <c r="D13336" s="12"/>
      <c r="E13336" s="12"/>
      <c r="F13336" s="12"/>
      <c r="G13336" s="12"/>
      <c r="H13336" s="12"/>
      <c r="I13336" s="12"/>
      <c r="J13336" s="12"/>
    </row>
    <row r="13337" spans="1:10" x14ac:dyDescent="0.25">
      <c r="A13337" s="12"/>
      <c r="B13337" s="12"/>
      <c r="C13337" s="2"/>
      <c r="D13337" s="12"/>
      <c r="E13337" s="12"/>
      <c r="F13337" s="12"/>
      <c r="G13337" s="12"/>
      <c r="H13337" s="12"/>
      <c r="I13337" s="12"/>
      <c r="J13337" s="12"/>
    </row>
    <row r="13338" spans="1:10" x14ac:dyDescent="0.25">
      <c r="A13338" s="12"/>
      <c r="B13338" s="12"/>
      <c r="C13338" s="2"/>
      <c r="D13338" s="12"/>
      <c r="E13338" s="12"/>
      <c r="F13338" s="12"/>
      <c r="G13338" s="12"/>
      <c r="H13338" s="12"/>
      <c r="I13338" s="12"/>
      <c r="J13338" s="12"/>
    </row>
    <row r="13339" spans="1:10" x14ac:dyDescent="0.25">
      <c r="A13339" s="12"/>
      <c r="B13339" s="12"/>
      <c r="C13339" s="2"/>
      <c r="D13339" s="12"/>
      <c r="E13339" s="12"/>
      <c r="F13339" s="12"/>
      <c r="G13339" s="12"/>
      <c r="H13339" s="12"/>
      <c r="I13339" s="12"/>
      <c r="J13339" s="12"/>
    </row>
    <row r="13340" spans="1:10" x14ac:dyDescent="0.25">
      <c r="A13340" s="12"/>
      <c r="B13340" s="12"/>
      <c r="C13340" s="2"/>
      <c r="D13340" s="12"/>
      <c r="E13340" s="12"/>
      <c r="F13340" s="12"/>
      <c r="G13340" s="12"/>
      <c r="H13340" s="12"/>
      <c r="I13340" s="12"/>
      <c r="J13340" s="12"/>
    </row>
    <row r="13341" spans="1:10" x14ac:dyDescent="0.25">
      <c r="A13341" s="12"/>
      <c r="B13341" s="12"/>
      <c r="C13341" s="2"/>
      <c r="D13341" s="12"/>
      <c r="E13341" s="12"/>
      <c r="F13341" s="12"/>
      <c r="G13341" s="12"/>
      <c r="H13341" s="12"/>
      <c r="I13341" s="12"/>
      <c r="J13341" s="12"/>
    </row>
    <row r="13342" spans="1:10" x14ac:dyDescent="0.25">
      <c r="A13342" s="12"/>
      <c r="B13342" s="12"/>
      <c r="C13342" s="2"/>
      <c r="D13342" s="12"/>
      <c r="E13342" s="12"/>
      <c r="F13342" s="12"/>
      <c r="G13342" s="12"/>
      <c r="H13342" s="12"/>
      <c r="I13342" s="12"/>
      <c r="J13342" s="12"/>
    </row>
    <row r="13343" spans="1:10" x14ac:dyDescent="0.25">
      <c r="A13343" s="12"/>
      <c r="B13343" s="12"/>
      <c r="C13343" s="2"/>
      <c r="D13343" s="12"/>
      <c r="E13343" s="12"/>
      <c r="F13343" s="12"/>
      <c r="G13343" s="12"/>
      <c r="H13343" s="12"/>
      <c r="I13343" s="12"/>
      <c r="J13343" s="12"/>
    </row>
    <row r="13344" spans="1:10" x14ac:dyDescent="0.25">
      <c r="A13344" s="12"/>
      <c r="B13344" s="12"/>
      <c r="C13344" s="2"/>
      <c r="D13344" s="12"/>
      <c r="E13344" s="12"/>
      <c r="F13344" s="12"/>
      <c r="G13344" s="12"/>
      <c r="H13344" s="12"/>
      <c r="I13344" s="12"/>
      <c r="J13344" s="12"/>
    </row>
    <row r="13345" spans="1:10" x14ac:dyDescent="0.25">
      <c r="A13345" s="12"/>
      <c r="B13345" s="12"/>
      <c r="C13345" s="2"/>
      <c r="D13345" s="12"/>
      <c r="E13345" s="12"/>
      <c r="F13345" s="12"/>
      <c r="G13345" s="12"/>
      <c r="H13345" s="12"/>
      <c r="I13345" s="12"/>
      <c r="J13345" s="12"/>
    </row>
    <row r="13346" spans="1:10" x14ac:dyDescent="0.25">
      <c r="A13346" s="12"/>
      <c r="B13346" s="12"/>
      <c r="C13346" s="2"/>
      <c r="D13346" s="12"/>
      <c r="E13346" s="12"/>
      <c r="F13346" s="12"/>
      <c r="G13346" s="12"/>
      <c r="H13346" s="12"/>
      <c r="I13346" s="12"/>
      <c r="J13346" s="12"/>
    </row>
    <row r="13347" spans="1:10" x14ac:dyDescent="0.25">
      <c r="A13347" s="12"/>
      <c r="B13347" s="12"/>
      <c r="C13347" s="2"/>
      <c r="D13347" s="12"/>
      <c r="E13347" s="12"/>
      <c r="F13347" s="12"/>
      <c r="G13347" s="12"/>
      <c r="H13347" s="12"/>
      <c r="I13347" s="12"/>
      <c r="J13347" s="12"/>
    </row>
    <row r="13348" spans="1:10" x14ac:dyDescent="0.25">
      <c r="A13348" s="12"/>
      <c r="B13348" s="12"/>
      <c r="C13348" s="2"/>
      <c r="D13348" s="12"/>
      <c r="E13348" s="12"/>
      <c r="F13348" s="12"/>
      <c r="G13348" s="12"/>
      <c r="H13348" s="12"/>
      <c r="I13348" s="12"/>
      <c r="J13348" s="12"/>
    </row>
    <row r="13349" spans="1:10" x14ac:dyDescent="0.25">
      <c r="A13349" s="12"/>
      <c r="B13349" s="12"/>
      <c r="C13349" s="2"/>
      <c r="D13349" s="12"/>
      <c r="E13349" s="12"/>
      <c r="F13349" s="12"/>
      <c r="G13349" s="12"/>
      <c r="H13349" s="12"/>
      <c r="I13349" s="12"/>
      <c r="J13349" s="12"/>
    </row>
    <row r="13350" spans="1:10" x14ac:dyDescent="0.25">
      <c r="A13350" s="12"/>
      <c r="B13350" s="12"/>
      <c r="C13350" s="2"/>
      <c r="D13350" s="12"/>
      <c r="E13350" s="12"/>
      <c r="F13350" s="12"/>
      <c r="G13350" s="12"/>
      <c r="H13350" s="12"/>
      <c r="I13350" s="12"/>
      <c r="J13350" s="12"/>
    </row>
    <row r="13351" spans="1:10" x14ac:dyDescent="0.25">
      <c r="A13351" s="12"/>
      <c r="B13351" s="12"/>
      <c r="C13351" s="2"/>
      <c r="D13351" s="12"/>
      <c r="E13351" s="12"/>
      <c r="F13351" s="12"/>
      <c r="G13351" s="12"/>
      <c r="H13351" s="12"/>
      <c r="I13351" s="12"/>
      <c r="J13351" s="12"/>
    </row>
    <row r="13352" spans="1:10" x14ac:dyDescent="0.25">
      <c r="A13352" s="12"/>
      <c r="B13352" s="12"/>
      <c r="C13352" s="2"/>
      <c r="D13352" s="12"/>
      <c r="E13352" s="12"/>
      <c r="F13352" s="12"/>
      <c r="G13352" s="12"/>
      <c r="H13352" s="12"/>
      <c r="I13352" s="12"/>
      <c r="J13352" s="12"/>
    </row>
    <row r="13353" spans="1:10" x14ac:dyDescent="0.25">
      <c r="A13353" s="12"/>
      <c r="B13353" s="12"/>
      <c r="C13353" s="2"/>
      <c r="D13353" s="12"/>
      <c r="E13353" s="12"/>
      <c r="F13353" s="12"/>
      <c r="G13353" s="12"/>
      <c r="H13353" s="12"/>
      <c r="I13353" s="12"/>
      <c r="J13353" s="12"/>
    </row>
    <row r="13354" spans="1:10" x14ac:dyDescent="0.25">
      <c r="A13354" s="12"/>
      <c r="B13354" s="12"/>
      <c r="C13354" s="2"/>
      <c r="D13354" s="12"/>
      <c r="E13354" s="12"/>
      <c r="F13354" s="12"/>
      <c r="G13354" s="12"/>
      <c r="H13354" s="12"/>
      <c r="I13354" s="12"/>
      <c r="J13354" s="12"/>
    </row>
    <row r="13355" spans="1:10" x14ac:dyDescent="0.25">
      <c r="A13355" s="12"/>
      <c r="B13355" s="12"/>
      <c r="C13355" s="2"/>
      <c r="D13355" s="12"/>
      <c r="E13355" s="12"/>
      <c r="F13355" s="12"/>
      <c r="G13355" s="12"/>
      <c r="H13355" s="12"/>
      <c r="I13355" s="12"/>
      <c r="J13355" s="12"/>
    </row>
    <row r="13356" spans="1:10" x14ac:dyDescent="0.25">
      <c r="A13356" s="12"/>
      <c r="B13356" s="12"/>
      <c r="C13356" s="2"/>
      <c r="D13356" s="12"/>
      <c r="E13356" s="12"/>
      <c r="F13356" s="12"/>
      <c r="G13356" s="12"/>
      <c r="H13356" s="12"/>
      <c r="I13356" s="12"/>
      <c r="J13356" s="12"/>
    </row>
    <row r="13357" spans="1:10" x14ac:dyDescent="0.25">
      <c r="A13357" s="12"/>
      <c r="B13357" s="12"/>
      <c r="C13357" s="2"/>
      <c r="D13357" s="12"/>
      <c r="E13357" s="12"/>
      <c r="F13357" s="12"/>
      <c r="G13357" s="12"/>
      <c r="H13357" s="12"/>
      <c r="I13357" s="12"/>
      <c r="J13357" s="12"/>
    </row>
    <row r="13358" spans="1:10" x14ac:dyDescent="0.25">
      <c r="A13358" s="12"/>
      <c r="B13358" s="12"/>
      <c r="C13358" s="2"/>
      <c r="D13358" s="12"/>
      <c r="E13358" s="12"/>
      <c r="F13358" s="12"/>
      <c r="G13358" s="12"/>
      <c r="H13358" s="12"/>
      <c r="I13358" s="12"/>
      <c r="J13358" s="12"/>
    </row>
    <row r="13359" spans="1:10" x14ac:dyDescent="0.25">
      <c r="A13359" s="12"/>
      <c r="B13359" s="12"/>
      <c r="C13359" s="2"/>
      <c r="D13359" s="12"/>
      <c r="E13359" s="12"/>
      <c r="F13359" s="12"/>
      <c r="G13359" s="12"/>
      <c r="H13359" s="12"/>
      <c r="I13359" s="12"/>
      <c r="J13359" s="12"/>
    </row>
    <row r="13360" spans="1:10" x14ac:dyDescent="0.25">
      <c r="A13360" s="12"/>
      <c r="B13360" s="12"/>
      <c r="C13360" s="2"/>
      <c r="D13360" s="12"/>
      <c r="E13360" s="12"/>
      <c r="F13360" s="12"/>
      <c r="G13360" s="12"/>
      <c r="H13360" s="12"/>
      <c r="I13360" s="12"/>
      <c r="J13360" s="12"/>
    </row>
    <row r="13361" spans="1:10" x14ac:dyDescent="0.25">
      <c r="A13361" s="12"/>
      <c r="B13361" s="12"/>
      <c r="C13361" s="2"/>
      <c r="D13361" s="12"/>
      <c r="E13361" s="12"/>
      <c r="F13361" s="12"/>
      <c r="G13361" s="12"/>
      <c r="H13361" s="12"/>
      <c r="I13361" s="12"/>
      <c r="J13361" s="12"/>
    </row>
    <row r="13362" spans="1:10" x14ac:dyDescent="0.25">
      <c r="A13362" s="12"/>
      <c r="B13362" s="12"/>
      <c r="C13362" s="2"/>
      <c r="D13362" s="12"/>
      <c r="E13362" s="12"/>
      <c r="F13362" s="12"/>
      <c r="G13362" s="12"/>
      <c r="H13362" s="12"/>
      <c r="I13362" s="12"/>
      <c r="J13362" s="12"/>
    </row>
    <row r="13363" spans="1:10" x14ac:dyDescent="0.25">
      <c r="A13363" s="12"/>
      <c r="B13363" s="12"/>
      <c r="C13363" s="2"/>
      <c r="D13363" s="12"/>
      <c r="E13363" s="12"/>
      <c r="F13363" s="12"/>
      <c r="G13363" s="12"/>
      <c r="H13363" s="12"/>
      <c r="I13363" s="12"/>
      <c r="J13363" s="12"/>
    </row>
    <row r="13364" spans="1:10" x14ac:dyDescent="0.25">
      <c r="A13364" s="12"/>
      <c r="B13364" s="12"/>
      <c r="C13364" s="2"/>
      <c r="D13364" s="12"/>
      <c r="E13364" s="12"/>
      <c r="F13364" s="12"/>
      <c r="G13364" s="12"/>
      <c r="H13364" s="12"/>
      <c r="I13364" s="12"/>
      <c r="J13364" s="12"/>
    </row>
    <row r="13365" spans="1:10" x14ac:dyDescent="0.25">
      <c r="A13365" s="12"/>
      <c r="B13365" s="12"/>
      <c r="C13365" s="2"/>
      <c r="D13365" s="12"/>
      <c r="E13365" s="12"/>
      <c r="F13365" s="12"/>
      <c r="G13365" s="12"/>
      <c r="H13365" s="12"/>
      <c r="I13365" s="12"/>
      <c r="J13365" s="12"/>
    </row>
    <row r="13366" spans="1:10" x14ac:dyDescent="0.25">
      <c r="A13366" s="12"/>
      <c r="B13366" s="12"/>
      <c r="C13366" s="2"/>
      <c r="D13366" s="12"/>
      <c r="E13366" s="12"/>
      <c r="F13366" s="12"/>
      <c r="G13366" s="12"/>
      <c r="H13366" s="12"/>
      <c r="I13366" s="12"/>
      <c r="J13366" s="12"/>
    </row>
    <row r="13367" spans="1:10" x14ac:dyDescent="0.25">
      <c r="A13367" s="12"/>
      <c r="B13367" s="12"/>
      <c r="C13367" s="2"/>
      <c r="D13367" s="12"/>
      <c r="E13367" s="12"/>
      <c r="F13367" s="12"/>
      <c r="G13367" s="12"/>
      <c r="H13367" s="12"/>
      <c r="I13367" s="12"/>
      <c r="J13367" s="12"/>
    </row>
    <row r="13368" spans="1:10" x14ac:dyDescent="0.25">
      <c r="A13368" s="12"/>
      <c r="B13368" s="12"/>
      <c r="C13368" s="2"/>
      <c r="D13368" s="12"/>
      <c r="E13368" s="12"/>
      <c r="F13368" s="12"/>
      <c r="G13368" s="12"/>
      <c r="H13368" s="12"/>
      <c r="I13368" s="12"/>
      <c r="J13368" s="12"/>
    </row>
    <row r="13369" spans="1:10" x14ac:dyDescent="0.25">
      <c r="A13369" s="12"/>
      <c r="B13369" s="12"/>
      <c r="C13369" s="2"/>
      <c r="D13369" s="12"/>
      <c r="E13369" s="12"/>
      <c r="F13369" s="12"/>
      <c r="G13369" s="12"/>
      <c r="H13369" s="12"/>
      <c r="I13369" s="12"/>
      <c r="J13369" s="12"/>
    </row>
    <row r="13370" spans="1:10" x14ac:dyDescent="0.25">
      <c r="A13370" s="12"/>
      <c r="B13370" s="12"/>
      <c r="C13370" s="2"/>
      <c r="D13370" s="12"/>
      <c r="E13370" s="12"/>
      <c r="F13370" s="12"/>
      <c r="G13370" s="12"/>
      <c r="H13370" s="12"/>
      <c r="I13370" s="12"/>
      <c r="J13370" s="12"/>
    </row>
    <row r="13371" spans="1:10" x14ac:dyDescent="0.25">
      <c r="A13371" s="12"/>
      <c r="B13371" s="12"/>
      <c r="C13371" s="2"/>
      <c r="D13371" s="12"/>
      <c r="E13371" s="12"/>
      <c r="F13371" s="12"/>
      <c r="G13371" s="12"/>
      <c r="H13371" s="12"/>
      <c r="I13371" s="12"/>
      <c r="J13371" s="12"/>
    </row>
    <row r="13372" spans="1:10" x14ac:dyDescent="0.25">
      <c r="A13372" s="12"/>
      <c r="B13372" s="12"/>
      <c r="C13372" s="2"/>
      <c r="D13372" s="12"/>
      <c r="E13372" s="12"/>
      <c r="F13372" s="12"/>
      <c r="G13372" s="12"/>
      <c r="H13372" s="12"/>
      <c r="I13372" s="12"/>
      <c r="J13372" s="12"/>
    </row>
    <row r="13373" spans="1:10" x14ac:dyDescent="0.25">
      <c r="A13373" s="12"/>
      <c r="B13373" s="12"/>
      <c r="C13373" s="2"/>
      <c r="D13373" s="12"/>
      <c r="E13373" s="12"/>
      <c r="F13373" s="12"/>
      <c r="G13373" s="12"/>
      <c r="H13373" s="12"/>
      <c r="I13373" s="12"/>
      <c r="J13373" s="12"/>
    </row>
    <row r="13374" spans="1:10" x14ac:dyDescent="0.25">
      <c r="A13374" s="12"/>
      <c r="B13374" s="12"/>
      <c r="C13374" s="2"/>
      <c r="D13374" s="12"/>
      <c r="E13374" s="12"/>
      <c r="F13374" s="12"/>
      <c r="G13374" s="12"/>
      <c r="H13374" s="12"/>
      <c r="I13374" s="12"/>
      <c r="J13374" s="12"/>
    </row>
    <row r="13375" spans="1:10" x14ac:dyDescent="0.25">
      <c r="A13375" s="12"/>
      <c r="B13375" s="12"/>
      <c r="C13375" s="2"/>
      <c r="D13375" s="12"/>
      <c r="E13375" s="12"/>
      <c r="F13375" s="12"/>
      <c r="G13375" s="12"/>
      <c r="H13375" s="12"/>
      <c r="I13375" s="12"/>
      <c r="J13375" s="12"/>
    </row>
    <row r="13376" spans="1:10" x14ac:dyDescent="0.25">
      <c r="A13376" s="12"/>
      <c r="B13376" s="12"/>
      <c r="C13376" s="2"/>
      <c r="D13376" s="12"/>
      <c r="E13376" s="12"/>
      <c r="F13376" s="12"/>
      <c r="G13376" s="12"/>
      <c r="H13376" s="12"/>
      <c r="I13376" s="12"/>
      <c r="J13376" s="12"/>
    </row>
    <row r="13377" spans="1:10" x14ac:dyDescent="0.25">
      <c r="A13377" s="12"/>
      <c r="B13377" s="12"/>
      <c r="C13377" s="2"/>
      <c r="D13377" s="12"/>
      <c r="E13377" s="12"/>
      <c r="F13377" s="12"/>
      <c r="G13377" s="12"/>
      <c r="H13377" s="12"/>
      <c r="I13377" s="12"/>
      <c r="J13377" s="12"/>
    </row>
    <row r="13378" spans="1:10" x14ac:dyDescent="0.25">
      <c r="A13378" s="12"/>
      <c r="B13378" s="12"/>
      <c r="C13378" s="2"/>
      <c r="D13378" s="12"/>
      <c r="E13378" s="12"/>
      <c r="F13378" s="12"/>
      <c r="G13378" s="12"/>
      <c r="H13378" s="12"/>
      <c r="I13378" s="12"/>
      <c r="J13378" s="12"/>
    </row>
    <row r="13379" spans="1:10" x14ac:dyDescent="0.25">
      <c r="A13379" s="12"/>
      <c r="B13379" s="12"/>
      <c r="C13379" s="2"/>
      <c r="D13379" s="12"/>
      <c r="E13379" s="12"/>
      <c r="F13379" s="12"/>
      <c r="G13379" s="12"/>
      <c r="H13379" s="12"/>
      <c r="I13379" s="12"/>
      <c r="J13379" s="12"/>
    </row>
    <row r="13380" spans="1:10" x14ac:dyDescent="0.25">
      <c r="A13380" s="12"/>
      <c r="B13380" s="12"/>
      <c r="C13380" s="2"/>
      <c r="D13380" s="12"/>
      <c r="E13380" s="12"/>
      <c r="F13380" s="12"/>
      <c r="G13380" s="12"/>
      <c r="H13380" s="12"/>
      <c r="I13380" s="12"/>
      <c r="J13380" s="12"/>
    </row>
    <row r="13381" spans="1:10" x14ac:dyDescent="0.25">
      <c r="A13381" s="12"/>
      <c r="B13381" s="12"/>
      <c r="C13381" s="2"/>
      <c r="D13381" s="12"/>
      <c r="E13381" s="12"/>
      <c r="F13381" s="12"/>
      <c r="G13381" s="12"/>
      <c r="H13381" s="12"/>
      <c r="I13381" s="12"/>
      <c r="J13381" s="12"/>
    </row>
    <row r="13382" spans="1:10" x14ac:dyDescent="0.25">
      <c r="A13382" s="12"/>
      <c r="B13382" s="12"/>
      <c r="C13382" s="2"/>
      <c r="D13382" s="12"/>
      <c r="E13382" s="12"/>
      <c r="F13382" s="12"/>
      <c r="G13382" s="12"/>
      <c r="H13382" s="12"/>
      <c r="I13382" s="12"/>
      <c r="J13382" s="12"/>
    </row>
    <row r="13383" spans="1:10" x14ac:dyDescent="0.25">
      <c r="A13383" s="12"/>
      <c r="B13383" s="12"/>
      <c r="C13383" s="2"/>
      <c r="D13383" s="12"/>
      <c r="E13383" s="12"/>
      <c r="F13383" s="12"/>
      <c r="G13383" s="12"/>
      <c r="H13383" s="12"/>
      <c r="I13383" s="12"/>
      <c r="J13383" s="12"/>
    </row>
    <row r="13384" spans="1:10" x14ac:dyDescent="0.25">
      <c r="A13384" s="12"/>
      <c r="B13384" s="12"/>
      <c r="C13384" s="2"/>
      <c r="D13384" s="12"/>
      <c r="E13384" s="12"/>
      <c r="F13384" s="12"/>
      <c r="G13384" s="12"/>
      <c r="H13384" s="12"/>
      <c r="I13384" s="12"/>
      <c r="J13384" s="12"/>
    </row>
    <row r="13385" spans="1:10" x14ac:dyDescent="0.25">
      <c r="A13385" s="12"/>
      <c r="B13385" s="12"/>
      <c r="C13385" s="2"/>
      <c r="D13385" s="12"/>
      <c r="E13385" s="12"/>
      <c r="F13385" s="12"/>
      <c r="G13385" s="12"/>
      <c r="H13385" s="12"/>
      <c r="I13385" s="12"/>
      <c r="J13385" s="12"/>
    </row>
    <row r="13386" spans="1:10" x14ac:dyDescent="0.25">
      <c r="A13386" s="12"/>
      <c r="B13386" s="12"/>
      <c r="C13386" s="2"/>
      <c r="D13386" s="12"/>
      <c r="E13386" s="12"/>
      <c r="F13386" s="12"/>
      <c r="G13386" s="12"/>
      <c r="H13386" s="12"/>
      <c r="I13386" s="12"/>
      <c r="J13386" s="12"/>
    </row>
    <row r="13387" spans="1:10" x14ac:dyDescent="0.25">
      <c r="A13387" s="12"/>
      <c r="B13387" s="12"/>
      <c r="C13387" s="2"/>
      <c r="D13387" s="12"/>
      <c r="E13387" s="12"/>
      <c r="F13387" s="12"/>
      <c r="G13387" s="12"/>
      <c r="H13387" s="12"/>
      <c r="I13387" s="12"/>
      <c r="J13387" s="12"/>
    </row>
    <row r="13388" spans="1:10" x14ac:dyDescent="0.25">
      <c r="A13388" s="12"/>
      <c r="B13388" s="12"/>
      <c r="C13388" s="2"/>
      <c r="D13388" s="12"/>
      <c r="E13388" s="12"/>
      <c r="F13388" s="12"/>
      <c r="G13388" s="12"/>
      <c r="H13388" s="12"/>
      <c r="I13388" s="12"/>
      <c r="J13388" s="12"/>
    </row>
    <row r="13389" spans="1:10" x14ac:dyDescent="0.25">
      <c r="A13389" s="12"/>
      <c r="B13389" s="12"/>
      <c r="C13389" s="2"/>
      <c r="D13389" s="12"/>
      <c r="E13389" s="12"/>
      <c r="F13389" s="12"/>
      <c r="G13389" s="12"/>
      <c r="H13389" s="12"/>
      <c r="I13389" s="12"/>
      <c r="J13389" s="12"/>
    </row>
    <row r="13390" spans="1:10" x14ac:dyDescent="0.25">
      <c r="A13390" s="12"/>
      <c r="B13390" s="12"/>
      <c r="C13390" s="2"/>
      <c r="D13390" s="12"/>
      <c r="E13390" s="12"/>
      <c r="F13390" s="12"/>
      <c r="G13390" s="12"/>
      <c r="H13390" s="12"/>
      <c r="I13390" s="12"/>
      <c r="J13390" s="12"/>
    </row>
    <row r="13391" spans="1:10" x14ac:dyDescent="0.25">
      <c r="A13391" s="12"/>
      <c r="B13391" s="12"/>
      <c r="C13391" s="2"/>
      <c r="D13391" s="12"/>
      <c r="E13391" s="12"/>
      <c r="F13391" s="12"/>
      <c r="G13391" s="12"/>
      <c r="H13391" s="12"/>
      <c r="I13391" s="12"/>
      <c r="J13391" s="12"/>
    </row>
    <row r="13392" spans="1:10" x14ac:dyDescent="0.25">
      <c r="A13392" s="12"/>
      <c r="B13392" s="12"/>
      <c r="C13392" s="2"/>
      <c r="D13392" s="12"/>
      <c r="E13392" s="12"/>
      <c r="F13392" s="12"/>
      <c r="G13392" s="12"/>
      <c r="H13392" s="12"/>
      <c r="I13392" s="12"/>
      <c r="J13392" s="12"/>
    </row>
    <row r="13393" spans="1:10" x14ac:dyDescent="0.25">
      <c r="A13393" s="12"/>
      <c r="B13393" s="12"/>
      <c r="C13393" s="2"/>
      <c r="D13393" s="12"/>
      <c r="E13393" s="12"/>
      <c r="F13393" s="12"/>
      <c r="G13393" s="12"/>
      <c r="H13393" s="12"/>
      <c r="I13393" s="12"/>
      <c r="J13393" s="12"/>
    </row>
    <row r="13394" spans="1:10" x14ac:dyDescent="0.25">
      <c r="A13394" s="12"/>
      <c r="B13394" s="12"/>
      <c r="C13394" s="2"/>
      <c r="D13394" s="12"/>
      <c r="E13394" s="12"/>
      <c r="F13394" s="12"/>
      <c r="G13394" s="12"/>
      <c r="H13394" s="12"/>
      <c r="I13394" s="12"/>
      <c r="J13394" s="12"/>
    </row>
    <row r="13395" spans="1:10" x14ac:dyDescent="0.25">
      <c r="A13395" s="12"/>
      <c r="B13395" s="12"/>
      <c r="C13395" s="2"/>
      <c r="D13395" s="12"/>
      <c r="E13395" s="12"/>
      <c r="F13395" s="12"/>
      <c r="G13395" s="12"/>
      <c r="H13395" s="12"/>
      <c r="I13395" s="12"/>
      <c r="J13395" s="12"/>
    </row>
    <row r="13396" spans="1:10" x14ac:dyDescent="0.25">
      <c r="A13396" s="12"/>
      <c r="B13396" s="12"/>
      <c r="C13396" s="2"/>
      <c r="D13396" s="12"/>
      <c r="E13396" s="12"/>
      <c r="F13396" s="12"/>
      <c r="G13396" s="12"/>
      <c r="H13396" s="12"/>
      <c r="I13396" s="12"/>
      <c r="J13396" s="12"/>
    </row>
    <row r="13397" spans="1:10" x14ac:dyDescent="0.25">
      <c r="A13397" s="12"/>
      <c r="B13397" s="12"/>
      <c r="C13397" s="2"/>
      <c r="D13397" s="12"/>
      <c r="E13397" s="12"/>
      <c r="F13397" s="12"/>
      <c r="G13397" s="12"/>
      <c r="H13397" s="12"/>
      <c r="I13397" s="12"/>
      <c r="J13397" s="12"/>
    </row>
    <row r="13398" spans="1:10" x14ac:dyDescent="0.25">
      <c r="A13398" s="12"/>
      <c r="B13398" s="12"/>
      <c r="C13398" s="2"/>
      <c r="D13398" s="12"/>
      <c r="E13398" s="12"/>
      <c r="F13398" s="12"/>
      <c r="G13398" s="12"/>
      <c r="H13398" s="12"/>
      <c r="I13398" s="12"/>
      <c r="J13398" s="12"/>
    </row>
    <row r="13399" spans="1:10" x14ac:dyDescent="0.25">
      <c r="A13399" s="12"/>
      <c r="B13399" s="12"/>
      <c r="C13399" s="2"/>
      <c r="D13399" s="12"/>
      <c r="E13399" s="12"/>
      <c r="F13399" s="12"/>
      <c r="G13399" s="12"/>
      <c r="H13399" s="12"/>
      <c r="I13399" s="12"/>
      <c r="J13399" s="12"/>
    </row>
    <row r="13400" spans="1:10" x14ac:dyDescent="0.25">
      <c r="A13400" s="12"/>
      <c r="B13400" s="12"/>
      <c r="C13400" s="2"/>
      <c r="D13400" s="12"/>
      <c r="E13400" s="12"/>
      <c r="F13400" s="12"/>
      <c r="G13400" s="12"/>
      <c r="H13400" s="12"/>
      <c r="I13400" s="12"/>
      <c r="J13400" s="12"/>
    </row>
    <row r="13401" spans="1:10" x14ac:dyDescent="0.25">
      <c r="A13401" s="12"/>
      <c r="B13401" s="12"/>
      <c r="C13401" s="2"/>
      <c r="D13401" s="12"/>
      <c r="E13401" s="12"/>
      <c r="F13401" s="12"/>
      <c r="G13401" s="12"/>
      <c r="H13401" s="12"/>
      <c r="I13401" s="12"/>
      <c r="J13401" s="12"/>
    </row>
    <row r="13402" spans="1:10" x14ac:dyDescent="0.25">
      <c r="A13402" s="12"/>
      <c r="B13402" s="12"/>
      <c r="C13402" s="2"/>
      <c r="D13402" s="12"/>
      <c r="E13402" s="12"/>
      <c r="F13402" s="12"/>
      <c r="G13402" s="12"/>
      <c r="H13402" s="12"/>
      <c r="I13402" s="12"/>
      <c r="J13402" s="12"/>
    </row>
    <row r="13403" spans="1:10" x14ac:dyDescent="0.25">
      <c r="A13403" s="12"/>
      <c r="B13403" s="12"/>
      <c r="C13403" s="2"/>
      <c r="D13403" s="12"/>
      <c r="E13403" s="12"/>
      <c r="F13403" s="12"/>
      <c r="G13403" s="12"/>
      <c r="H13403" s="12"/>
      <c r="I13403" s="12"/>
      <c r="J13403" s="12"/>
    </row>
    <row r="13404" spans="1:10" x14ac:dyDescent="0.25">
      <c r="A13404" s="12"/>
      <c r="B13404" s="12"/>
      <c r="C13404" s="2"/>
      <c r="D13404" s="12"/>
      <c r="E13404" s="12"/>
      <c r="F13404" s="12"/>
      <c r="G13404" s="12"/>
      <c r="H13404" s="12"/>
      <c r="I13404" s="12"/>
      <c r="J13404" s="12"/>
    </row>
    <row r="13405" spans="1:10" x14ac:dyDescent="0.25">
      <c r="A13405" s="12"/>
      <c r="B13405" s="12"/>
      <c r="C13405" s="2"/>
      <c r="D13405" s="12"/>
      <c r="E13405" s="12"/>
      <c r="F13405" s="12"/>
      <c r="G13405" s="12"/>
      <c r="H13405" s="12"/>
      <c r="I13405" s="12"/>
      <c r="J13405" s="12"/>
    </row>
    <row r="13406" spans="1:10" x14ac:dyDescent="0.25">
      <c r="A13406" s="12"/>
      <c r="B13406" s="12"/>
      <c r="C13406" s="2"/>
      <c r="D13406" s="12"/>
      <c r="E13406" s="12"/>
      <c r="F13406" s="12"/>
      <c r="G13406" s="12"/>
      <c r="H13406" s="12"/>
      <c r="I13406" s="12"/>
      <c r="J13406" s="12"/>
    </row>
    <row r="13407" spans="1:10" x14ac:dyDescent="0.25">
      <c r="A13407" s="12"/>
      <c r="B13407" s="12"/>
      <c r="C13407" s="2"/>
      <c r="D13407" s="12"/>
      <c r="E13407" s="12"/>
      <c r="F13407" s="12"/>
      <c r="G13407" s="12"/>
      <c r="H13407" s="12"/>
      <c r="I13407" s="12"/>
      <c r="J13407" s="12"/>
    </row>
    <row r="13408" spans="1:10" x14ac:dyDescent="0.25">
      <c r="A13408" s="12"/>
      <c r="B13408" s="12"/>
      <c r="C13408" s="2"/>
      <c r="D13408" s="12"/>
      <c r="E13408" s="12"/>
      <c r="F13408" s="12"/>
      <c r="G13408" s="12"/>
      <c r="H13408" s="12"/>
      <c r="I13408" s="12"/>
      <c r="J13408" s="12"/>
    </row>
    <row r="13409" spans="1:10" x14ac:dyDescent="0.25">
      <c r="A13409" s="12"/>
      <c r="B13409" s="12"/>
      <c r="C13409" s="2"/>
      <c r="D13409" s="12"/>
      <c r="E13409" s="12"/>
      <c r="F13409" s="12"/>
      <c r="G13409" s="12"/>
      <c r="H13409" s="12"/>
      <c r="I13409" s="12"/>
      <c r="J13409" s="12"/>
    </row>
    <row r="13410" spans="1:10" x14ac:dyDescent="0.25">
      <c r="A13410" s="12"/>
      <c r="B13410" s="12"/>
      <c r="C13410" s="2"/>
      <c r="D13410" s="12"/>
      <c r="E13410" s="12"/>
      <c r="F13410" s="12"/>
      <c r="G13410" s="12"/>
      <c r="H13410" s="12"/>
      <c r="I13410" s="12"/>
      <c r="J13410" s="12"/>
    </row>
    <row r="13411" spans="1:10" x14ac:dyDescent="0.25">
      <c r="A13411" s="12"/>
      <c r="B13411" s="12"/>
      <c r="C13411" s="2"/>
      <c r="D13411" s="12"/>
      <c r="E13411" s="12"/>
      <c r="F13411" s="12"/>
      <c r="G13411" s="12"/>
      <c r="H13411" s="12"/>
      <c r="I13411" s="12"/>
      <c r="J13411" s="12"/>
    </row>
    <row r="13412" spans="1:10" x14ac:dyDescent="0.25">
      <c r="A13412" s="12"/>
      <c r="B13412" s="12"/>
      <c r="C13412" s="2"/>
      <c r="D13412" s="12"/>
      <c r="E13412" s="12"/>
      <c r="F13412" s="12"/>
      <c r="G13412" s="12"/>
      <c r="H13412" s="12"/>
      <c r="I13412" s="12"/>
      <c r="J13412" s="12"/>
    </row>
    <row r="13413" spans="1:10" x14ac:dyDescent="0.25">
      <c r="A13413" s="12"/>
      <c r="B13413" s="12"/>
      <c r="C13413" s="2"/>
      <c r="D13413" s="12"/>
      <c r="E13413" s="12"/>
      <c r="F13413" s="12"/>
      <c r="G13413" s="12"/>
      <c r="H13413" s="12"/>
      <c r="I13413" s="12"/>
      <c r="J13413" s="12"/>
    </row>
    <row r="13414" spans="1:10" x14ac:dyDescent="0.25">
      <c r="A13414" s="12"/>
      <c r="B13414" s="12"/>
      <c r="C13414" s="2"/>
      <c r="D13414" s="12"/>
      <c r="E13414" s="12"/>
      <c r="F13414" s="12"/>
      <c r="G13414" s="12"/>
      <c r="H13414" s="12"/>
      <c r="I13414" s="12"/>
      <c r="J13414" s="12"/>
    </row>
    <row r="13415" spans="1:10" x14ac:dyDescent="0.25">
      <c r="A13415" s="12"/>
      <c r="B13415" s="12"/>
      <c r="C13415" s="2"/>
      <c r="D13415" s="12"/>
      <c r="E13415" s="12"/>
      <c r="F13415" s="12"/>
      <c r="G13415" s="12"/>
      <c r="H13415" s="12"/>
      <c r="I13415" s="12"/>
      <c r="J13415" s="12"/>
    </row>
    <row r="13416" spans="1:10" x14ac:dyDescent="0.25">
      <c r="A13416" s="12"/>
      <c r="B13416" s="12"/>
      <c r="C13416" s="2"/>
      <c r="D13416" s="12"/>
      <c r="E13416" s="12"/>
      <c r="F13416" s="12"/>
      <c r="G13416" s="12"/>
      <c r="H13416" s="12"/>
      <c r="I13416" s="12"/>
      <c r="J13416" s="12"/>
    </row>
    <row r="13417" spans="1:10" x14ac:dyDescent="0.25">
      <c r="A13417" s="12"/>
      <c r="B13417" s="12"/>
      <c r="C13417" s="2"/>
      <c r="D13417" s="12"/>
      <c r="E13417" s="12"/>
      <c r="F13417" s="12"/>
      <c r="G13417" s="12"/>
      <c r="H13417" s="12"/>
      <c r="I13417" s="12"/>
      <c r="J13417" s="12"/>
    </row>
    <row r="13418" spans="1:10" x14ac:dyDescent="0.25">
      <c r="A13418" s="12"/>
      <c r="B13418" s="12"/>
      <c r="C13418" s="2"/>
      <c r="D13418" s="12"/>
      <c r="E13418" s="12"/>
      <c r="F13418" s="12"/>
      <c r="G13418" s="12"/>
      <c r="H13418" s="12"/>
      <c r="I13418" s="12"/>
      <c r="J13418" s="12"/>
    </row>
    <row r="13419" spans="1:10" x14ac:dyDescent="0.25">
      <c r="A13419" s="12"/>
      <c r="B13419" s="12"/>
      <c r="C13419" s="2"/>
      <c r="D13419" s="12"/>
      <c r="E13419" s="12"/>
      <c r="F13419" s="12"/>
      <c r="G13419" s="12"/>
      <c r="H13419" s="12"/>
      <c r="I13419" s="12"/>
      <c r="J13419" s="12"/>
    </row>
    <row r="13420" spans="1:10" x14ac:dyDescent="0.25">
      <c r="A13420" s="12"/>
      <c r="B13420" s="12"/>
      <c r="C13420" s="2"/>
      <c r="D13420" s="12"/>
      <c r="E13420" s="12"/>
      <c r="F13420" s="12"/>
      <c r="G13420" s="12"/>
      <c r="H13420" s="12"/>
      <c r="I13420" s="12"/>
      <c r="J13420" s="12"/>
    </row>
    <row r="13421" spans="1:10" x14ac:dyDescent="0.25">
      <c r="A13421" s="12"/>
      <c r="B13421" s="12"/>
      <c r="C13421" s="2"/>
      <c r="D13421" s="12"/>
      <c r="E13421" s="12"/>
      <c r="F13421" s="12"/>
      <c r="G13421" s="12"/>
      <c r="H13421" s="12"/>
      <c r="I13421" s="12"/>
      <c r="J13421" s="12"/>
    </row>
    <row r="13422" spans="1:10" x14ac:dyDescent="0.25">
      <c r="A13422" s="12"/>
      <c r="B13422" s="12"/>
      <c r="C13422" s="2"/>
      <c r="D13422" s="12"/>
      <c r="E13422" s="12"/>
      <c r="F13422" s="12"/>
      <c r="G13422" s="12"/>
      <c r="H13422" s="12"/>
      <c r="I13422" s="12"/>
      <c r="J13422" s="12"/>
    </row>
    <row r="13423" spans="1:10" x14ac:dyDescent="0.25">
      <c r="A13423" s="12"/>
      <c r="B13423" s="12"/>
      <c r="C13423" s="2"/>
      <c r="D13423" s="12"/>
      <c r="E13423" s="12"/>
      <c r="F13423" s="12"/>
      <c r="G13423" s="12"/>
      <c r="H13423" s="12"/>
      <c r="I13423" s="12"/>
      <c r="J13423" s="12"/>
    </row>
    <row r="13424" spans="1:10" x14ac:dyDescent="0.25">
      <c r="A13424" s="12"/>
      <c r="B13424" s="12"/>
      <c r="C13424" s="2"/>
      <c r="D13424" s="12"/>
      <c r="E13424" s="12"/>
      <c r="F13424" s="12"/>
      <c r="G13424" s="12"/>
      <c r="H13424" s="12"/>
      <c r="I13424" s="12"/>
      <c r="J13424" s="12"/>
    </row>
    <row r="13425" spans="1:10" x14ac:dyDescent="0.25">
      <c r="A13425" s="12"/>
      <c r="B13425" s="12"/>
      <c r="C13425" s="2"/>
      <c r="D13425" s="12"/>
      <c r="E13425" s="12"/>
      <c r="F13425" s="12"/>
      <c r="G13425" s="12"/>
      <c r="H13425" s="12"/>
      <c r="I13425" s="12"/>
      <c r="J13425" s="12"/>
    </row>
    <row r="13426" spans="1:10" x14ac:dyDescent="0.25">
      <c r="A13426" s="12"/>
      <c r="B13426" s="12"/>
      <c r="C13426" s="2"/>
      <c r="D13426" s="12"/>
      <c r="E13426" s="12"/>
      <c r="F13426" s="12"/>
      <c r="G13426" s="12"/>
      <c r="H13426" s="12"/>
      <c r="I13426" s="12"/>
      <c r="J13426" s="12"/>
    </row>
    <row r="13427" spans="1:10" x14ac:dyDescent="0.25">
      <c r="A13427" s="12"/>
      <c r="B13427" s="12"/>
      <c r="C13427" s="2"/>
      <c r="D13427" s="12"/>
      <c r="E13427" s="12"/>
      <c r="F13427" s="12"/>
      <c r="G13427" s="12"/>
      <c r="H13427" s="12"/>
      <c r="I13427" s="12"/>
      <c r="J13427" s="12"/>
    </row>
    <row r="13428" spans="1:10" x14ac:dyDescent="0.25">
      <c r="A13428" s="12"/>
      <c r="B13428" s="12"/>
      <c r="C13428" s="2"/>
      <c r="D13428" s="12"/>
      <c r="E13428" s="12"/>
      <c r="F13428" s="12"/>
      <c r="G13428" s="12"/>
      <c r="H13428" s="12"/>
      <c r="I13428" s="12"/>
      <c r="J13428" s="12"/>
    </row>
    <row r="13429" spans="1:10" x14ac:dyDescent="0.25">
      <c r="A13429" s="12"/>
      <c r="B13429" s="12"/>
      <c r="C13429" s="2"/>
      <c r="D13429" s="12"/>
      <c r="E13429" s="12"/>
      <c r="F13429" s="12"/>
      <c r="G13429" s="12"/>
      <c r="H13429" s="12"/>
      <c r="I13429" s="12"/>
      <c r="J13429" s="12"/>
    </row>
    <row r="13430" spans="1:10" x14ac:dyDescent="0.25">
      <c r="A13430" s="12"/>
      <c r="B13430" s="12"/>
      <c r="C13430" s="2"/>
      <c r="D13430" s="12"/>
      <c r="E13430" s="12"/>
      <c r="F13430" s="12"/>
      <c r="G13430" s="12"/>
      <c r="H13430" s="12"/>
      <c r="I13430" s="12"/>
      <c r="J13430" s="12"/>
    </row>
    <row r="13431" spans="1:10" x14ac:dyDescent="0.25">
      <c r="A13431" s="12"/>
      <c r="B13431" s="12"/>
      <c r="C13431" s="2"/>
      <c r="D13431" s="12"/>
      <c r="E13431" s="12"/>
      <c r="F13431" s="12"/>
      <c r="G13431" s="12"/>
      <c r="H13431" s="12"/>
      <c r="I13431" s="12"/>
      <c r="J13431" s="12"/>
    </row>
    <row r="13432" spans="1:10" x14ac:dyDescent="0.25">
      <c r="A13432" s="12"/>
      <c r="B13432" s="12"/>
      <c r="C13432" s="2"/>
      <c r="D13432" s="12"/>
      <c r="E13432" s="12"/>
      <c r="F13432" s="12"/>
      <c r="G13432" s="12"/>
      <c r="H13432" s="12"/>
      <c r="I13432" s="12"/>
      <c r="J13432" s="12"/>
    </row>
    <row r="13433" spans="1:10" x14ac:dyDescent="0.25">
      <c r="A13433" s="12"/>
      <c r="B13433" s="12"/>
      <c r="C13433" s="2"/>
      <c r="D13433" s="12"/>
      <c r="E13433" s="12"/>
      <c r="F13433" s="12"/>
      <c r="G13433" s="12"/>
      <c r="H13433" s="12"/>
      <c r="I13433" s="12"/>
      <c r="J13433" s="12"/>
    </row>
    <row r="13434" spans="1:10" x14ac:dyDescent="0.25">
      <c r="A13434" s="12"/>
      <c r="B13434" s="12"/>
      <c r="C13434" s="2"/>
      <c r="D13434" s="12"/>
      <c r="E13434" s="12"/>
      <c r="F13434" s="12"/>
      <c r="G13434" s="12"/>
      <c r="H13434" s="12"/>
      <c r="I13434" s="12"/>
      <c r="J13434" s="12"/>
    </row>
    <row r="13435" spans="1:10" x14ac:dyDescent="0.25">
      <c r="A13435" s="12"/>
      <c r="B13435" s="12"/>
      <c r="C13435" s="2"/>
      <c r="D13435" s="12"/>
      <c r="E13435" s="12"/>
      <c r="F13435" s="12"/>
      <c r="G13435" s="12"/>
      <c r="H13435" s="12"/>
      <c r="I13435" s="12"/>
      <c r="J13435" s="12"/>
    </row>
    <row r="13436" spans="1:10" x14ac:dyDescent="0.25">
      <c r="A13436" s="12"/>
      <c r="B13436" s="12"/>
      <c r="C13436" s="2"/>
      <c r="D13436" s="12"/>
      <c r="E13436" s="12"/>
      <c r="F13436" s="12"/>
      <c r="G13436" s="12"/>
      <c r="H13436" s="12"/>
      <c r="I13436" s="12"/>
      <c r="J13436" s="12"/>
    </row>
    <row r="13437" spans="1:10" x14ac:dyDescent="0.25">
      <c r="A13437" s="12"/>
      <c r="B13437" s="12"/>
      <c r="C13437" s="2"/>
      <c r="D13437" s="12"/>
      <c r="E13437" s="12"/>
      <c r="F13437" s="12"/>
      <c r="G13437" s="12"/>
      <c r="H13437" s="12"/>
      <c r="I13437" s="12"/>
      <c r="J13437" s="12"/>
    </row>
    <row r="13438" spans="1:10" x14ac:dyDescent="0.25">
      <c r="A13438" s="12"/>
      <c r="B13438" s="12"/>
      <c r="C13438" s="2"/>
      <c r="D13438" s="12"/>
      <c r="E13438" s="12"/>
      <c r="F13438" s="12"/>
      <c r="G13438" s="12"/>
      <c r="H13438" s="12"/>
      <c r="I13438" s="12"/>
      <c r="J13438" s="12"/>
    </row>
    <row r="13439" spans="1:10" x14ac:dyDescent="0.25">
      <c r="A13439" s="12"/>
      <c r="B13439" s="12"/>
      <c r="C13439" s="2"/>
      <c r="D13439" s="12"/>
      <c r="E13439" s="12"/>
      <c r="F13439" s="12"/>
      <c r="G13439" s="12"/>
      <c r="H13439" s="12"/>
      <c r="I13439" s="12"/>
      <c r="J13439" s="12"/>
    </row>
    <row r="13440" spans="1:10" x14ac:dyDescent="0.25">
      <c r="A13440" s="12"/>
      <c r="B13440" s="12"/>
      <c r="C13440" s="2"/>
      <c r="D13440" s="12"/>
      <c r="E13440" s="12"/>
      <c r="F13440" s="12"/>
      <c r="G13440" s="12"/>
      <c r="H13440" s="12"/>
      <c r="I13440" s="12"/>
      <c r="J13440" s="12"/>
    </row>
    <row r="13441" spans="1:10" x14ac:dyDescent="0.25">
      <c r="A13441" s="12"/>
      <c r="B13441" s="12"/>
      <c r="C13441" s="2"/>
      <c r="D13441" s="12"/>
      <c r="E13441" s="12"/>
      <c r="F13441" s="12"/>
      <c r="G13441" s="12"/>
      <c r="H13441" s="12"/>
      <c r="I13441" s="12"/>
      <c r="J13441" s="12"/>
    </row>
    <row r="13442" spans="1:10" x14ac:dyDescent="0.25">
      <c r="A13442" s="12"/>
      <c r="B13442" s="12"/>
      <c r="C13442" s="2"/>
      <c r="D13442" s="12"/>
      <c r="E13442" s="12"/>
      <c r="F13442" s="12"/>
      <c r="G13442" s="12"/>
      <c r="H13442" s="12"/>
      <c r="I13442" s="12"/>
      <c r="J13442" s="12"/>
    </row>
    <row r="13443" spans="1:10" x14ac:dyDescent="0.25">
      <c r="A13443" s="12"/>
      <c r="B13443" s="12"/>
      <c r="C13443" s="2"/>
      <c r="D13443" s="12"/>
      <c r="E13443" s="12"/>
      <c r="F13443" s="12"/>
      <c r="G13443" s="12"/>
      <c r="H13443" s="12"/>
      <c r="I13443" s="12"/>
      <c r="J13443" s="12"/>
    </row>
    <row r="13444" spans="1:10" x14ac:dyDescent="0.25">
      <c r="A13444" s="12"/>
      <c r="B13444" s="12"/>
      <c r="C13444" s="2"/>
      <c r="D13444" s="12"/>
      <c r="E13444" s="12"/>
      <c r="F13444" s="12"/>
      <c r="G13444" s="12"/>
      <c r="H13444" s="12"/>
      <c r="I13444" s="12"/>
      <c r="J13444" s="12"/>
    </row>
    <row r="13445" spans="1:10" x14ac:dyDescent="0.25">
      <c r="A13445" s="12"/>
      <c r="B13445" s="12"/>
      <c r="C13445" s="2"/>
      <c r="D13445" s="12"/>
      <c r="E13445" s="12"/>
      <c r="F13445" s="12"/>
      <c r="G13445" s="12"/>
      <c r="H13445" s="12"/>
      <c r="I13445" s="12"/>
      <c r="J13445" s="12"/>
    </row>
    <row r="13446" spans="1:10" x14ac:dyDescent="0.25">
      <c r="A13446" s="12"/>
      <c r="B13446" s="12"/>
      <c r="C13446" s="2"/>
      <c r="D13446" s="12"/>
      <c r="E13446" s="12"/>
      <c r="F13446" s="12"/>
      <c r="G13446" s="12"/>
      <c r="H13446" s="12"/>
      <c r="I13446" s="12"/>
      <c r="J13446" s="12"/>
    </row>
    <row r="13447" spans="1:10" x14ac:dyDescent="0.25">
      <c r="A13447" s="12"/>
      <c r="B13447" s="12"/>
      <c r="C13447" s="2"/>
      <c r="D13447" s="12"/>
      <c r="E13447" s="12"/>
      <c r="F13447" s="12"/>
      <c r="G13447" s="12"/>
      <c r="H13447" s="12"/>
      <c r="I13447" s="12"/>
      <c r="J13447" s="12"/>
    </row>
    <row r="13448" spans="1:10" x14ac:dyDescent="0.25">
      <c r="A13448" s="12"/>
      <c r="B13448" s="12"/>
      <c r="C13448" s="2"/>
      <c r="D13448" s="12"/>
      <c r="E13448" s="12"/>
      <c r="F13448" s="12"/>
      <c r="G13448" s="12"/>
      <c r="H13448" s="12"/>
      <c r="I13448" s="12"/>
      <c r="J13448" s="12"/>
    </row>
    <row r="13449" spans="1:10" x14ac:dyDescent="0.25">
      <c r="A13449" s="12"/>
      <c r="B13449" s="12"/>
      <c r="C13449" s="2"/>
      <c r="D13449" s="12"/>
      <c r="E13449" s="12"/>
      <c r="F13449" s="12"/>
      <c r="G13449" s="12"/>
      <c r="H13449" s="12"/>
      <c r="I13449" s="12"/>
      <c r="J13449" s="12"/>
    </row>
    <row r="13450" spans="1:10" x14ac:dyDescent="0.25">
      <c r="A13450" s="12"/>
      <c r="B13450" s="12"/>
      <c r="C13450" s="2"/>
      <c r="D13450" s="12"/>
      <c r="E13450" s="12"/>
      <c r="F13450" s="12"/>
      <c r="G13450" s="12"/>
      <c r="H13450" s="12"/>
      <c r="I13450" s="12"/>
      <c r="J13450" s="12"/>
    </row>
    <row r="13451" spans="1:10" x14ac:dyDescent="0.25">
      <c r="A13451" s="12"/>
      <c r="B13451" s="12"/>
      <c r="C13451" s="2"/>
      <c r="D13451" s="12"/>
      <c r="E13451" s="12"/>
      <c r="F13451" s="12"/>
      <c r="G13451" s="12"/>
      <c r="H13451" s="12"/>
      <c r="I13451" s="12"/>
      <c r="J13451" s="12"/>
    </row>
    <row r="13452" spans="1:10" x14ac:dyDescent="0.25">
      <c r="A13452" s="12"/>
      <c r="B13452" s="12"/>
      <c r="C13452" s="2"/>
      <c r="D13452" s="12"/>
      <c r="E13452" s="12"/>
      <c r="F13452" s="12"/>
      <c r="G13452" s="12"/>
      <c r="H13452" s="12"/>
      <c r="I13452" s="12"/>
      <c r="J13452" s="12"/>
    </row>
    <row r="13453" spans="1:10" x14ac:dyDescent="0.25">
      <c r="A13453" s="12"/>
      <c r="B13453" s="12"/>
      <c r="C13453" s="2"/>
      <c r="D13453" s="12"/>
      <c r="E13453" s="12"/>
      <c r="F13453" s="12"/>
      <c r="G13453" s="12"/>
      <c r="H13453" s="12"/>
      <c r="I13453" s="12"/>
      <c r="J13453" s="12"/>
    </row>
    <row r="13454" spans="1:10" x14ac:dyDescent="0.25">
      <c r="A13454" s="12"/>
      <c r="B13454" s="12"/>
      <c r="C13454" s="2"/>
      <c r="D13454" s="12"/>
      <c r="E13454" s="12"/>
      <c r="F13454" s="12"/>
      <c r="G13454" s="12"/>
      <c r="H13454" s="12"/>
      <c r="I13454" s="12"/>
      <c r="J13454" s="12"/>
    </row>
    <row r="13455" spans="1:10" x14ac:dyDescent="0.25">
      <c r="A13455" s="12"/>
      <c r="B13455" s="12"/>
      <c r="C13455" s="2"/>
      <c r="D13455" s="12"/>
      <c r="E13455" s="12"/>
      <c r="F13455" s="12"/>
      <c r="G13455" s="12"/>
      <c r="H13455" s="12"/>
      <c r="I13455" s="12"/>
      <c r="J13455" s="12"/>
    </row>
    <row r="13456" spans="1:10" x14ac:dyDescent="0.25">
      <c r="A13456" s="12"/>
      <c r="B13456" s="12"/>
      <c r="C13456" s="2"/>
      <c r="D13456" s="12"/>
      <c r="E13456" s="12"/>
      <c r="F13456" s="12"/>
      <c r="G13456" s="12"/>
      <c r="H13456" s="12"/>
      <c r="I13456" s="12"/>
      <c r="J13456" s="12"/>
    </row>
    <row r="13457" spans="1:10" x14ac:dyDescent="0.25">
      <c r="A13457" s="12"/>
      <c r="B13457" s="12"/>
      <c r="C13457" s="2"/>
      <c r="D13457" s="12"/>
      <c r="E13457" s="12"/>
      <c r="F13457" s="12"/>
      <c r="G13457" s="12"/>
      <c r="H13457" s="12"/>
      <c r="I13457" s="12"/>
      <c r="J13457" s="12"/>
    </row>
    <row r="13458" spans="1:10" x14ac:dyDescent="0.25">
      <c r="A13458" s="12"/>
      <c r="B13458" s="12"/>
      <c r="C13458" s="2"/>
      <c r="D13458" s="12"/>
      <c r="E13458" s="12"/>
      <c r="F13458" s="12"/>
      <c r="G13458" s="12"/>
      <c r="H13458" s="12"/>
      <c r="I13458" s="12"/>
      <c r="J13458" s="12"/>
    </row>
    <row r="13459" spans="1:10" x14ac:dyDescent="0.25">
      <c r="A13459" s="12"/>
      <c r="B13459" s="12"/>
      <c r="C13459" s="2"/>
      <c r="D13459" s="12"/>
      <c r="E13459" s="12"/>
      <c r="F13459" s="12"/>
      <c r="G13459" s="12"/>
      <c r="H13459" s="12"/>
      <c r="I13459" s="12"/>
      <c r="J13459" s="12"/>
    </row>
    <row r="13460" spans="1:10" x14ac:dyDescent="0.25">
      <c r="A13460" s="12"/>
      <c r="B13460" s="12"/>
      <c r="C13460" s="2"/>
      <c r="D13460" s="12"/>
      <c r="E13460" s="12"/>
      <c r="F13460" s="12"/>
      <c r="G13460" s="12"/>
      <c r="H13460" s="12"/>
      <c r="I13460" s="12"/>
      <c r="J13460" s="12"/>
    </row>
    <row r="13461" spans="1:10" x14ac:dyDescent="0.25">
      <c r="A13461" s="12"/>
      <c r="B13461" s="12"/>
      <c r="C13461" s="2"/>
      <c r="D13461" s="12"/>
      <c r="E13461" s="12"/>
      <c r="F13461" s="12"/>
      <c r="G13461" s="12"/>
      <c r="H13461" s="12"/>
      <c r="I13461" s="12"/>
      <c r="J13461" s="12"/>
    </row>
    <row r="13462" spans="1:10" x14ac:dyDescent="0.25">
      <c r="A13462" s="12"/>
      <c r="B13462" s="12"/>
      <c r="C13462" s="2"/>
      <c r="D13462" s="12"/>
      <c r="E13462" s="12"/>
      <c r="F13462" s="12"/>
      <c r="G13462" s="12"/>
      <c r="H13462" s="12"/>
      <c r="I13462" s="12"/>
      <c r="J13462" s="12"/>
    </row>
    <row r="13463" spans="1:10" x14ac:dyDescent="0.25">
      <c r="A13463" s="12"/>
      <c r="B13463" s="12"/>
      <c r="C13463" s="2"/>
      <c r="D13463" s="12"/>
      <c r="E13463" s="12"/>
      <c r="F13463" s="12"/>
      <c r="G13463" s="12"/>
      <c r="H13463" s="12"/>
      <c r="I13463" s="12"/>
      <c r="J13463" s="12"/>
    </row>
    <row r="13464" spans="1:10" x14ac:dyDescent="0.25">
      <c r="A13464" s="12"/>
      <c r="B13464" s="12"/>
      <c r="C13464" s="2"/>
      <c r="D13464" s="12"/>
      <c r="E13464" s="12"/>
      <c r="F13464" s="12"/>
      <c r="G13464" s="12"/>
      <c r="H13464" s="12"/>
      <c r="I13464" s="12"/>
      <c r="J13464" s="12"/>
    </row>
    <row r="13465" spans="1:10" x14ac:dyDescent="0.25">
      <c r="A13465" s="12"/>
      <c r="B13465" s="12"/>
      <c r="C13465" s="2"/>
      <c r="D13465" s="12"/>
      <c r="E13465" s="12"/>
      <c r="F13465" s="12"/>
      <c r="G13465" s="12"/>
      <c r="H13465" s="12"/>
      <c r="I13465" s="12"/>
      <c r="J13465" s="12"/>
    </row>
    <row r="13466" spans="1:10" x14ac:dyDescent="0.25">
      <c r="A13466" s="12"/>
      <c r="B13466" s="12"/>
      <c r="C13466" s="2"/>
      <c r="D13466" s="12"/>
      <c r="E13466" s="12"/>
      <c r="F13466" s="12"/>
      <c r="G13466" s="12"/>
      <c r="H13466" s="12"/>
      <c r="I13466" s="12"/>
      <c r="J13466" s="12"/>
    </row>
    <row r="13467" spans="1:10" x14ac:dyDescent="0.25">
      <c r="A13467" s="12"/>
      <c r="B13467" s="12"/>
      <c r="C13467" s="2"/>
      <c r="D13467" s="12"/>
      <c r="E13467" s="12"/>
      <c r="F13467" s="12"/>
      <c r="G13467" s="12"/>
      <c r="H13467" s="12"/>
      <c r="I13467" s="12"/>
      <c r="J13467" s="12"/>
    </row>
    <row r="13468" spans="1:10" x14ac:dyDescent="0.25">
      <c r="A13468" s="12"/>
      <c r="B13468" s="12"/>
      <c r="C13468" s="2"/>
      <c r="D13468" s="12"/>
      <c r="E13468" s="12"/>
      <c r="F13468" s="12"/>
      <c r="G13468" s="12"/>
      <c r="H13468" s="12"/>
      <c r="I13468" s="12"/>
      <c r="J13468" s="12"/>
    </row>
    <row r="13469" spans="1:10" x14ac:dyDescent="0.25">
      <c r="A13469" s="12"/>
      <c r="B13469" s="12"/>
      <c r="C13469" s="2"/>
      <c r="D13469" s="12"/>
      <c r="E13469" s="12"/>
      <c r="F13469" s="12"/>
      <c r="G13469" s="12"/>
      <c r="H13469" s="12"/>
      <c r="I13469" s="12"/>
      <c r="J13469" s="12"/>
    </row>
    <row r="13470" spans="1:10" x14ac:dyDescent="0.25">
      <c r="A13470" s="12"/>
      <c r="B13470" s="12"/>
      <c r="C13470" s="2"/>
      <c r="D13470" s="12"/>
      <c r="E13470" s="12"/>
      <c r="F13470" s="12"/>
      <c r="G13470" s="12"/>
      <c r="H13470" s="12"/>
      <c r="I13470" s="12"/>
      <c r="J13470" s="12"/>
    </row>
    <row r="13471" spans="1:10" x14ac:dyDescent="0.25">
      <c r="A13471" s="12"/>
      <c r="B13471" s="12"/>
      <c r="C13471" s="2"/>
      <c r="D13471" s="12"/>
      <c r="E13471" s="12"/>
      <c r="F13471" s="12"/>
      <c r="G13471" s="12"/>
      <c r="H13471" s="12"/>
      <c r="I13471" s="12"/>
      <c r="J13471" s="12"/>
    </row>
    <row r="13472" spans="1:10" x14ac:dyDescent="0.25">
      <c r="A13472" s="12"/>
      <c r="B13472" s="12"/>
      <c r="C13472" s="2"/>
      <c r="D13472" s="12"/>
      <c r="E13472" s="12"/>
      <c r="F13472" s="12"/>
      <c r="G13472" s="12"/>
      <c r="H13472" s="12"/>
      <c r="I13472" s="12"/>
      <c r="J13472" s="12"/>
    </row>
    <row r="13473" spans="1:10" x14ac:dyDescent="0.25">
      <c r="A13473" s="12"/>
      <c r="B13473" s="12"/>
      <c r="C13473" s="2"/>
      <c r="D13473" s="12"/>
      <c r="E13473" s="12"/>
      <c r="F13473" s="12"/>
      <c r="G13473" s="12"/>
      <c r="H13473" s="12"/>
      <c r="I13473" s="12"/>
      <c r="J13473" s="12"/>
    </row>
    <row r="13474" spans="1:10" x14ac:dyDescent="0.25">
      <c r="A13474" s="12"/>
      <c r="B13474" s="12"/>
      <c r="C13474" s="2"/>
      <c r="D13474" s="12"/>
      <c r="E13474" s="12"/>
      <c r="F13474" s="12"/>
      <c r="G13474" s="12"/>
      <c r="H13474" s="12"/>
      <c r="I13474" s="12"/>
      <c r="J13474" s="12"/>
    </row>
    <row r="13475" spans="1:10" x14ac:dyDescent="0.25">
      <c r="A13475" s="12"/>
      <c r="B13475" s="12"/>
      <c r="C13475" s="2"/>
      <c r="D13475" s="12"/>
      <c r="E13475" s="12"/>
      <c r="F13475" s="12"/>
      <c r="G13475" s="12"/>
      <c r="H13475" s="12"/>
      <c r="I13475" s="12"/>
      <c r="J13475" s="12"/>
    </row>
    <row r="13476" spans="1:10" x14ac:dyDescent="0.25">
      <c r="A13476" s="12"/>
      <c r="B13476" s="12"/>
      <c r="C13476" s="2"/>
      <c r="D13476" s="12"/>
      <c r="E13476" s="12"/>
      <c r="F13476" s="12"/>
      <c r="G13476" s="12"/>
      <c r="H13476" s="12"/>
      <c r="I13476" s="12"/>
      <c r="J13476" s="12"/>
    </row>
    <row r="13477" spans="1:10" x14ac:dyDescent="0.25">
      <c r="A13477" s="12"/>
      <c r="B13477" s="12"/>
      <c r="C13477" s="2"/>
      <c r="D13477" s="12"/>
      <c r="E13477" s="12"/>
      <c r="F13477" s="12"/>
      <c r="G13477" s="12"/>
      <c r="H13477" s="12"/>
      <c r="I13477" s="12"/>
      <c r="J13477" s="12"/>
    </row>
    <row r="13478" spans="1:10" x14ac:dyDescent="0.25">
      <c r="A13478" s="12"/>
      <c r="B13478" s="12"/>
      <c r="C13478" s="2"/>
      <c r="D13478" s="12"/>
      <c r="E13478" s="12"/>
      <c r="F13478" s="12"/>
      <c r="G13478" s="12"/>
      <c r="H13478" s="12"/>
      <c r="I13478" s="12"/>
      <c r="J13478" s="12"/>
    </row>
    <row r="13479" spans="1:10" x14ac:dyDescent="0.25">
      <c r="A13479" s="12"/>
      <c r="B13479" s="12"/>
      <c r="C13479" s="2"/>
      <c r="D13479" s="12"/>
      <c r="E13479" s="12"/>
      <c r="F13479" s="12"/>
      <c r="G13479" s="12"/>
      <c r="H13479" s="12"/>
      <c r="I13479" s="12"/>
      <c r="J13479" s="12"/>
    </row>
    <row r="13480" spans="1:10" x14ac:dyDescent="0.25">
      <c r="A13480" s="12"/>
      <c r="B13480" s="12"/>
      <c r="C13480" s="2"/>
      <c r="D13480" s="12"/>
      <c r="E13480" s="12"/>
      <c r="F13480" s="12"/>
      <c r="G13480" s="12"/>
      <c r="H13480" s="12"/>
      <c r="I13480" s="12"/>
      <c r="J13480" s="12"/>
    </row>
    <row r="13481" spans="1:10" x14ac:dyDescent="0.25">
      <c r="A13481" s="12"/>
      <c r="B13481" s="12"/>
      <c r="C13481" s="2"/>
      <c r="D13481" s="12"/>
      <c r="E13481" s="12"/>
      <c r="F13481" s="12"/>
      <c r="G13481" s="12"/>
      <c r="H13481" s="12"/>
      <c r="I13481" s="12"/>
      <c r="J13481" s="12"/>
    </row>
    <row r="13482" spans="1:10" x14ac:dyDescent="0.25">
      <c r="A13482" s="12"/>
      <c r="B13482" s="12"/>
      <c r="C13482" s="2"/>
      <c r="D13482" s="12"/>
      <c r="E13482" s="12"/>
      <c r="F13482" s="12"/>
      <c r="G13482" s="12"/>
      <c r="H13482" s="12"/>
      <c r="I13482" s="12"/>
      <c r="J13482" s="12"/>
    </row>
    <row r="13483" spans="1:10" x14ac:dyDescent="0.25">
      <c r="A13483" s="12"/>
      <c r="B13483" s="12"/>
      <c r="C13483" s="2"/>
      <c r="D13483" s="12"/>
      <c r="E13483" s="12"/>
      <c r="F13483" s="12"/>
      <c r="G13483" s="12"/>
      <c r="H13483" s="12"/>
      <c r="I13483" s="12"/>
      <c r="J13483" s="12"/>
    </row>
    <row r="13484" spans="1:10" x14ac:dyDescent="0.25">
      <c r="A13484" s="12"/>
      <c r="B13484" s="12"/>
      <c r="C13484" s="2"/>
      <c r="D13484" s="12"/>
      <c r="E13484" s="12"/>
      <c r="F13484" s="12"/>
      <c r="G13484" s="12"/>
      <c r="H13484" s="12"/>
      <c r="I13484" s="12"/>
      <c r="J13484" s="12"/>
    </row>
    <row r="13485" spans="1:10" x14ac:dyDescent="0.25">
      <c r="A13485" s="12"/>
      <c r="B13485" s="12"/>
      <c r="C13485" s="2"/>
      <c r="D13485" s="12"/>
      <c r="E13485" s="12"/>
      <c r="F13485" s="12"/>
      <c r="G13485" s="12"/>
      <c r="H13485" s="12"/>
      <c r="I13485" s="12"/>
      <c r="J13485" s="12"/>
    </row>
    <row r="13486" spans="1:10" x14ac:dyDescent="0.25">
      <c r="A13486" s="12"/>
      <c r="B13486" s="12"/>
      <c r="C13486" s="2"/>
      <c r="D13486" s="12"/>
      <c r="E13486" s="12"/>
      <c r="F13486" s="12"/>
      <c r="G13486" s="12"/>
      <c r="H13486" s="12"/>
      <c r="I13486" s="12"/>
      <c r="J13486" s="12"/>
    </row>
    <row r="13487" spans="1:10" x14ac:dyDescent="0.25">
      <c r="A13487" s="12"/>
      <c r="B13487" s="12"/>
      <c r="C13487" s="2"/>
      <c r="D13487" s="12"/>
      <c r="E13487" s="12"/>
      <c r="F13487" s="12"/>
      <c r="G13487" s="12"/>
      <c r="H13487" s="12"/>
      <c r="I13487" s="12"/>
      <c r="J13487" s="12"/>
    </row>
    <row r="13488" spans="1:10" x14ac:dyDescent="0.25">
      <c r="A13488" s="12"/>
      <c r="B13488" s="12"/>
      <c r="C13488" s="2"/>
      <c r="D13488" s="12"/>
      <c r="E13488" s="12"/>
      <c r="F13488" s="12"/>
      <c r="G13488" s="12"/>
      <c r="H13488" s="12"/>
      <c r="I13488" s="12"/>
      <c r="J13488" s="12"/>
    </row>
    <row r="13489" spans="1:10" x14ac:dyDescent="0.25">
      <c r="A13489" s="12"/>
      <c r="B13489" s="12"/>
      <c r="C13489" s="2"/>
      <c r="D13489" s="12"/>
      <c r="E13489" s="12"/>
      <c r="F13489" s="12"/>
      <c r="G13489" s="12"/>
      <c r="H13489" s="12"/>
      <c r="I13489" s="12"/>
      <c r="J13489" s="12"/>
    </row>
    <row r="13490" spans="1:10" x14ac:dyDescent="0.25">
      <c r="A13490" s="12"/>
      <c r="B13490" s="12"/>
      <c r="C13490" s="2"/>
      <c r="D13490" s="12"/>
      <c r="E13490" s="12"/>
      <c r="F13490" s="12"/>
      <c r="G13490" s="12"/>
      <c r="H13490" s="12"/>
      <c r="I13490" s="12"/>
      <c r="J13490" s="12"/>
    </row>
    <row r="13491" spans="1:10" x14ac:dyDescent="0.25">
      <c r="A13491" s="12"/>
      <c r="B13491" s="12"/>
      <c r="C13491" s="2"/>
      <c r="D13491" s="12"/>
      <c r="E13491" s="12"/>
      <c r="F13491" s="12"/>
      <c r="G13491" s="12"/>
      <c r="H13491" s="12"/>
      <c r="I13491" s="12"/>
      <c r="J13491" s="12"/>
    </row>
    <row r="13492" spans="1:10" x14ac:dyDescent="0.25">
      <c r="A13492" s="12"/>
      <c r="B13492" s="12"/>
      <c r="C13492" s="2"/>
      <c r="D13492" s="12"/>
      <c r="E13492" s="12"/>
      <c r="F13492" s="12"/>
      <c r="G13492" s="12"/>
      <c r="H13492" s="12"/>
      <c r="I13492" s="12"/>
      <c r="J13492" s="12"/>
    </row>
    <row r="13493" spans="1:10" x14ac:dyDescent="0.25">
      <c r="A13493" s="12"/>
      <c r="B13493" s="12"/>
      <c r="C13493" s="2"/>
      <c r="D13493" s="12"/>
      <c r="E13493" s="12"/>
      <c r="F13493" s="12"/>
      <c r="G13493" s="12"/>
      <c r="H13493" s="12"/>
      <c r="I13493" s="12"/>
      <c r="J13493" s="12"/>
    </row>
    <row r="13494" spans="1:10" x14ac:dyDescent="0.25">
      <c r="A13494" s="12"/>
      <c r="B13494" s="12"/>
      <c r="C13494" s="2"/>
      <c r="D13494" s="12"/>
      <c r="E13494" s="12"/>
      <c r="F13494" s="12"/>
      <c r="G13494" s="12"/>
      <c r="H13494" s="12"/>
      <c r="I13494" s="12"/>
      <c r="J13494" s="12"/>
    </row>
    <row r="13495" spans="1:10" x14ac:dyDescent="0.25">
      <c r="A13495" s="12"/>
      <c r="B13495" s="12"/>
      <c r="C13495" s="2"/>
      <c r="D13495" s="12"/>
      <c r="E13495" s="12"/>
      <c r="F13495" s="12"/>
      <c r="G13495" s="12"/>
      <c r="H13495" s="12"/>
      <c r="I13495" s="12"/>
      <c r="J13495" s="12"/>
    </row>
    <row r="13496" spans="1:10" x14ac:dyDescent="0.25">
      <c r="A13496" s="12"/>
      <c r="B13496" s="12"/>
      <c r="C13496" s="2"/>
      <c r="D13496" s="12"/>
      <c r="E13496" s="12"/>
      <c r="F13496" s="12"/>
      <c r="G13496" s="12"/>
      <c r="H13496" s="12"/>
      <c r="I13496" s="12"/>
      <c r="J13496" s="12"/>
    </row>
    <row r="13497" spans="1:10" x14ac:dyDescent="0.25">
      <c r="A13497" s="12"/>
      <c r="B13497" s="12"/>
      <c r="C13497" s="2"/>
      <c r="D13497" s="12"/>
      <c r="E13497" s="12"/>
      <c r="F13497" s="12"/>
      <c r="G13497" s="12"/>
      <c r="H13497" s="12"/>
      <c r="I13497" s="12"/>
      <c r="J13497" s="12"/>
    </row>
    <row r="13498" spans="1:10" x14ac:dyDescent="0.25">
      <c r="A13498" s="12"/>
      <c r="B13498" s="12"/>
      <c r="C13498" s="2"/>
      <c r="D13498" s="12"/>
      <c r="E13498" s="12"/>
      <c r="F13498" s="12"/>
      <c r="G13498" s="12"/>
      <c r="H13498" s="12"/>
      <c r="I13498" s="12"/>
      <c r="J13498" s="12"/>
    </row>
    <row r="13499" spans="1:10" x14ac:dyDescent="0.25">
      <c r="A13499" s="12"/>
      <c r="B13499" s="12"/>
      <c r="C13499" s="2"/>
      <c r="D13499" s="12"/>
      <c r="E13499" s="12"/>
      <c r="F13499" s="12"/>
      <c r="G13499" s="12"/>
      <c r="H13499" s="12"/>
      <c r="I13499" s="12"/>
      <c r="J13499" s="12"/>
    </row>
    <row r="13500" spans="1:10" x14ac:dyDescent="0.25">
      <c r="A13500" s="12"/>
      <c r="B13500" s="12"/>
      <c r="C13500" s="2"/>
      <c r="D13500" s="12"/>
      <c r="E13500" s="12"/>
      <c r="F13500" s="12"/>
      <c r="G13500" s="12"/>
      <c r="H13500" s="12"/>
      <c r="I13500" s="12"/>
      <c r="J13500" s="12"/>
    </row>
    <row r="13501" spans="1:10" x14ac:dyDescent="0.25">
      <c r="A13501" s="12"/>
      <c r="B13501" s="12"/>
      <c r="C13501" s="2"/>
      <c r="D13501" s="12"/>
      <c r="E13501" s="12"/>
      <c r="F13501" s="12"/>
      <c r="G13501" s="12"/>
      <c r="H13501" s="12"/>
      <c r="I13501" s="12"/>
      <c r="J13501" s="12"/>
    </row>
    <row r="13502" spans="1:10" x14ac:dyDescent="0.25">
      <c r="A13502" s="12"/>
      <c r="B13502" s="12"/>
      <c r="C13502" s="2"/>
      <c r="D13502" s="12"/>
      <c r="E13502" s="12"/>
      <c r="F13502" s="12"/>
      <c r="G13502" s="12"/>
      <c r="H13502" s="12"/>
      <c r="I13502" s="12"/>
      <c r="J13502" s="12"/>
    </row>
    <row r="13503" spans="1:10" x14ac:dyDescent="0.25">
      <c r="A13503" s="12"/>
      <c r="B13503" s="12"/>
      <c r="C13503" s="2"/>
      <c r="D13503" s="12"/>
      <c r="E13503" s="12"/>
      <c r="F13503" s="12"/>
      <c r="G13503" s="12"/>
      <c r="H13503" s="12"/>
      <c r="I13503" s="12"/>
      <c r="J13503" s="12"/>
    </row>
    <row r="13504" spans="1:10" x14ac:dyDescent="0.25">
      <c r="A13504" s="12"/>
      <c r="B13504" s="12"/>
      <c r="C13504" s="2"/>
      <c r="D13504" s="12"/>
      <c r="E13504" s="12"/>
      <c r="F13504" s="12"/>
      <c r="G13504" s="12"/>
      <c r="H13504" s="12"/>
      <c r="I13504" s="12"/>
      <c r="J13504" s="12"/>
    </row>
    <row r="13505" spans="1:10" x14ac:dyDescent="0.25">
      <c r="A13505" s="12"/>
      <c r="B13505" s="12"/>
      <c r="C13505" s="2"/>
      <c r="D13505" s="12"/>
      <c r="E13505" s="12"/>
      <c r="F13505" s="12"/>
      <c r="G13505" s="12"/>
      <c r="H13505" s="12"/>
      <c r="I13505" s="12"/>
      <c r="J13505" s="12"/>
    </row>
    <row r="13506" spans="1:10" x14ac:dyDescent="0.25">
      <c r="A13506" s="12"/>
      <c r="B13506" s="12"/>
      <c r="C13506" s="2"/>
      <c r="D13506" s="12"/>
      <c r="E13506" s="12"/>
      <c r="F13506" s="12"/>
      <c r="G13506" s="12"/>
      <c r="H13506" s="12"/>
      <c r="I13506" s="12"/>
      <c r="J13506" s="12"/>
    </row>
    <row r="13507" spans="1:10" x14ac:dyDescent="0.25">
      <c r="A13507" s="12"/>
      <c r="B13507" s="12"/>
      <c r="C13507" s="2"/>
      <c r="D13507" s="12"/>
      <c r="E13507" s="12"/>
      <c r="F13507" s="12"/>
      <c r="G13507" s="12"/>
      <c r="H13507" s="12"/>
      <c r="I13507" s="12"/>
      <c r="J13507" s="12"/>
    </row>
    <row r="13508" spans="1:10" x14ac:dyDescent="0.25">
      <c r="A13508" s="12"/>
      <c r="B13508" s="12"/>
      <c r="C13508" s="2"/>
      <c r="D13508" s="12"/>
      <c r="E13508" s="12"/>
      <c r="F13508" s="12"/>
      <c r="G13508" s="12"/>
      <c r="H13508" s="12"/>
      <c r="I13508" s="12"/>
      <c r="J13508" s="12"/>
    </row>
    <row r="13509" spans="1:10" x14ac:dyDescent="0.25">
      <c r="A13509" s="12"/>
      <c r="B13509" s="12"/>
      <c r="C13509" s="2"/>
      <c r="D13509" s="12"/>
      <c r="E13509" s="12"/>
      <c r="F13509" s="12"/>
      <c r="G13509" s="12"/>
      <c r="H13509" s="12"/>
      <c r="I13509" s="12"/>
      <c r="J13509" s="12"/>
    </row>
    <row r="13510" spans="1:10" x14ac:dyDescent="0.25">
      <c r="A13510" s="12"/>
      <c r="B13510" s="12"/>
      <c r="C13510" s="2"/>
      <c r="D13510" s="12"/>
      <c r="E13510" s="12"/>
      <c r="F13510" s="12"/>
      <c r="G13510" s="12"/>
      <c r="H13510" s="12"/>
      <c r="I13510" s="12"/>
      <c r="J13510" s="12"/>
    </row>
    <row r="13511" spans="1:10" x14ac:dyDescent="0.25">
      <c r="A13511" s="12"/>
      <c r="B13511" s="12"/>
      <c r="C13511" s="2"/>
      <c r="D13511" s="12"/>
      <c r="E13511" s="12"/>
      <c r="F13511" s="12"/>
      <c r="G13511" s="12"/>
      <c r="H13511" s="12"/>
      <c r="I13511" s="12"/>
      <c r="J13511" s="12"/>
    </row>
    <row r="13512" spans="1:10" x14ac:dyDescent="0.25">
      <c r="A13512" s="12"/>
      <c r="B13512" s="12"/>
      <c r="C13512" s="2"/>
      <c r="D13512" s="12"/>
      <c r="E13512" s="12"/>
      <c r="F13512" s="12"/>
      <c r="G13512" s="12"/>
      <c r="H13512" s="12"/>
      <c r="I13512" s="12"/>
      <c r="J13512" s="12"/>
    </row>
    <row r="13513" spans="1:10" x14ac:dyDescent="0.25">
      <c r="A13513" s="12"/>
      <c r="B13513" s="12"/>
      <c r="C13513" s="2"/>
      <c r="D13513" s="12"/>
      <c r="E13513" s="12"/>
      <c r="F13513" s="12"/>
      <c r="G13513" s="12"/>
      <c r="H13513" s="12"/>
      <c r="I13513" s="12"/>
      <c r="J13513" s="12"/>
    </row>
    <row r="13514" spans="1:10" x14ac:dyDescent="0.25">
      <c r="A13514" s="12"/>
      <c r="B13514" s="12"/>
      <c r="C13514" s="2"/>
      <c r="D13514" s="12"/>
      <c r="E13514" s="12"/>
      <c r="F13514" s="12"/>
      <c r="G13514" s="12"/>
      <c r="H13514" s="12"/>
      <c r="I13514" s="12"/>
      <c r="J13514" s="12"/>
    </row>
    <row r="13515" spans="1:10" x14ac:dyDescent="0.25">
      <c r="A13515" s="12"/>
      <c r="B13515" s="12"/>
      <c r="C13515" s="2"/>
      <c r="D13515" s="12"/>
      <c r="E13515" s="12"/>
      <c r="F13515" s="12"/>
      <c r="G13515" s="12"/>
      <c r="H13515" s="12"/>
      <c r="I13515" s="12"/>
      <c r="J13515" s="12"/>
    </row>
    <row r="13516" spans="1:10" x14ac:dyDescent="0.25">
      <c r="A13516" s="12"/>
      <c r="B13516" s="12"/>
      <c r="C13516" s="2"/>
      <c r="D13516" s="12"/>
      <c r="E13516" s="12"/>
      <c r="F13516" s="12"/>
      <c r="G13516" s="12"/>
      <c r="H13516" s="12"/>
      <c r="I13516" s="12"/>
      <c r="J13516" s="12"/>
    </row>
    <row r="13517" spans="1:10" x14ac:dyDescent="0.25">
      <c r="A13517" s="12"/>
      <c r="B13517" s="12"/>
      <c r="C13517" s="2"/>
      <c r="D13517" s="12"/>
      <c r="E13517" s="12"/>
      <c r="F13517" s="12"/>
      <c r="G13517" s="12"/>
      <c r="H13517" s="12"/>
      <c r="I13517" s="12"/>
      <c r="J13517" s="12"/>
    </row>
    <row r="13518" spans="1:10" x14ac:dyDescent="0.25">
      <c r="A13518" s="12"/>
      <c r="B13518" s="12"/>
      <c r="C13518" s="2"/>
      <c r="D13518" s="12"/>
      <c r="E13518" s="12"/>
      <c r="F13518" s="12"/>
      <c r="G13518" s="12"/>
      <c r="H13518" s="12"/>
      <c r="I13518" s="12"/>
      <c r="J13518" s="12"/>
    </row>
    <row r="13519" spans="1:10" x14ac:dyDescent="0.25">
      <c r="A13519" s="12"/>
      <c r="B13519" s="12"/>
      <c r="C13519" s="2"/>
      <c r="D13519" s="12"/>
      <c r="E13519" s="12"/>
      <c r="F13519" s="12"/>
      <c r="G13519" s="12"/>
      <c r="H13519" s="12"/>
      <c r="I13519" s="12"/>
      <c r="J13519" s="12"/>
    </row>
    <row r="13520" spans="1:10" x14ac:dyDescent="0.25">
      <c r="A13520" s="12"/>
      <c r="B13520" s="12"/>
      <c r="C13520" s="2"/>
      <c r="D13520" s="12"/>
      <c r="E13520" s="12"/>
      <c r="F13520" s="12"/>
      <c r="G13520" s="12"/>
      <c r="H13520" s="12"/>
      <c r="I13520" s="12"/>
      <c r="J13520" s="12"/>
    </row>
    <row r="13521" spans="1:10" x14ac:dyDescent="0.25">
      <c r="A13521" s="12"/>
      <c r="B13521" s="12"/>
      <c r="C13521" s="2"/>
      <c r="D13521" s="12"/>
      <c r="E13521" s="12"/>
      <c r="F13521" s="12"/>
      <c r="G13521" s="12"/>
      <c r="H13521" s="12"/>
      <c r="I13521" s="12"/>
      <c r="J13521" s="12"/>
    </row>
    <row r="13522" spans="1:10" x14ac:dyDescent="0.25">
      <c r="A13522" s="12"/>
      <c r="B13522" s="12"/>
      <c r="C13522" s="2"/>
      <c r="D13522" s="12"/>
      <c r="E13522" s="12"/>
      <c r="F13522" s="12"/>
      <c r="G13522" s="12"/>
      <c r="H13522" s="12"/>
      <c r="I13522" s="12"/>
      <c r="J13522" s="12"/>
    </row>
    <row r="13523" spans="1:10" x14ac:dyDescent="0.25">
      <c r="A13523" s="12"/>
      <c r="B13523" s="12"/>
      <c r="C13523" s="2"/>
      <c r="D13523" s="12"/>
      <c r="E13523" s="12"/>
      <c r="F13523" s="12"/>
      <c r="G13523" s="12"/>
      <c r="H13523" s="12"/>
      <c r="I13523" s="12"/>
      <c r="J13523" s="12"/>
    </row>
    <row r="13524" spans="1:10" x14ac:dyDescent="0.25">
      <c r="A13524" s="12"/>
      <c r="B13524" s="12"/>
      <c r="C13524" s="2"/>
      <c r="D13524" s="12"/>
      <c r="E13524" s="12"/>
      <c r="F13524" s="12"/>
      <c r="G13524" s="12"/>
      <c r="H13524" s="12"/>
      <c r="I13524" s="12"/>
      <c r="J13524" s="12"/>
    </row>
    <row r="13525" spans="1:10" x14ac:dyDescent="0.25">
      <c r="A13525" s="12"/>
      <c r="B13525" s="12"/>
      <c r="C13525" s="2"/>
      <c r="D13525" s="12"/>
      <c r="E13525" s="12"/>
      <c r="F13525" s="12"/>
      <c r="G13525" s="12"/>
      <c r="H13525" s="12"/>
      <c r="I13525" s="12"/>
      <c r="J13525" s="12"/>
    </row>
    <row r="13526" spans="1:10" x14ac:dyDescent="0.25">
      <c r="A13526" s="12"/>
      <c r="B13526" s="12"/>
      <c r="C13526" s="2"/>
      <c r="D13526" s="12"/>
      <c r="E13526" s="12"/>
      <c r="F13526" s="12"/>
      <c r="G13526" s="12"/>
      <c r="H13526" s="12"/>
      <c r="I13526" s="12"/>
      <c r="J13526" s="12"/>
    </row>
    <row r="13527" spans="1:10" x14ac:dyDescent="0.25">
      <c r="A13527" s="12"/>
      <c r="B13527" s="12"/>
      <c r="C13527" s="2"/>
      <c r="D13527" s="12"/>
      <c r="E13527" s="12"/>
      <c r="F13527" s="12"/>
      <c r="G13527" s="12"/>
      <c r="H13527" s="12"/>
      <c r="I13527" s="12"/>
      <c r="J13527" s="12"/>
    </row>
    <row r="13528" spans="1:10" x14ac:dyDescent="0.25">
      <c r="A13528" s="12"/>
      <c r="B13528" s="12"/>
      <c r="C13528" s="2"/>
      <c r="D13528" s="12"/>
      <c r="E13528" s="12"/>
      <c r="F13528" s="12"/>
      <c r="G13528" s="12"/>
      <c r="H13528" s="12"/>
      <c r="I13528" s="12"/>
      <c r="J13528" s="12"/>
    </row>
    <row r="13529" spans="1:10" x14ac:dyDescent="0.25">
      <c r="A13529" s="12"/>
      <c r="B13529" s="12"/>
      <c r="C13529" s="2"/>
      <c r="D13529" s="12"/>
      <c r="E13529" s="12"/>
      <c r="F13529" s="12"/>
      <c r="G13529" s="12"/>
      <c r="H13529" s="12"/>
      <c r="I13529" s="12"/>
      <c r="J13529" s="12"/>
    </row>
    <row r="13530" spans="1:10" x14ac:dyDescent="0.25">
      <c r="A13530" s="12"/>
      <c r="B13530" s="12"/>
      <c r="C13530" s="2"/>
      <c r="D13530" s="12"/>
      <c r="E13530" s="12"/>
      <c r="F13530" s="12"/>
      <c r="G13530" s="12"/>
      <c r="H13530" s="12"/>
      <c r="I13530" s="12"/>
      <c r="J13530" s="12"/>
    </row>
    <row r="13531" spans="1:10" x14ac:dyDescent="0.25">
      <c r="A13531" s="12"/>
      <c r="B13531" s="12"/>
      <c r="C13531" s="2"/>
      <c r="D13531" s="12"/>
      <c r="E13531" s="12"/>
      <c r="F13531" s="12"/>
      <c r="G13531" s="12"/>
      <c r="H13531" s="12"/>
      <c r="I13531" s="12"/>
      <c r="J13531" s="12"/>
    </row>
    <row r="13532" spans="1:10" x14ac:dyDescent="0.25">
      <c r="A13532" s="12"/>
      <c r="B13532" s="12"/>
      <c r="C13532" s="2"/>
      <c r="D13532" s="12"/>
      <c r="E13532" s="12"/>
      <c r="F13532" s="12"/>
      <c r="G13532" s="12"/>
      <c r="H13532" s="12"/>
      <c r="I13532" s="12"/>
      <c r="J13532" s="12"/>
    </row>
    <row r="13533" spans="1:10" x14ac:dyDescent="0.25">
      <c r="A13533" s="12"/>
      <c r="B13533" s="12"/>
      <c r="C13533" s="2"/>
      <c r="D13533" s="12"/>
      <c r="E13533" s="12"/>
      <c r="F13533" s="12"/>
      <c r="G13533" s="12"/>
      <c r="H13533" s="12"/>
      <c r="I13533" s="12"/>
      <c r="J13533" s="12"/>
    </row>
    <row r="13534" spans="1:10" x14ac:dyDescent="0.25">
      <c r="A13534" s="12"/>
      <c r="B13534" s="12"/>
      <c r="C13534" s="2"/>
      <c r="D13534" s="12"/>
      <c r="E13534" s="12"/>
      <c r="F13534" s="12"/>
      <c r="G13534" s="12"/>
      <c r="H13534" s="12"/>
      <c r="I13534" s="12"/>
      <c r="J13534" s="12"/>
    </row>
    <row r="13535" spans="1:10" x14ac:dyDescent="0.25">
      <c r="A13535" s="12"/>
      <c r="B13535" s="12"/>
      <c r="C13535" s="2"/>
      <c r="D13535" s="12"/>
      <c r="E13535" s="12"/>
      <c r="F13535" s="12"/>
      <c r="G13535" s="12"/>
      <c r="H13535" s="12"/>
      <c r="I13535" s="12"/>
      <c r="J13535" s="12"/>
    </row>
    <row r="13536" spans="1:10" x14ac:dyDescent="0.25">
      <c r="A13536" s="12"/>
      <c r="B13536" s="12"/>
      <c r="C13536" s="2"/>
      <c r="D13536" s="12"/>
      <c r="E13536" s="12"/>
      <c r="F13536" s="12"/>
      <c r="G13536" s="12"/>
      <c r="H13536" s="12"/>
      <c r="I13536" s="12"/>
      <c r="J13536" s="12"/>
    </row>
    <row r="13537" spans="1:10" x14ac:dyDescent="0.25">
      <c r="A13537" s="12"/>
      <c r="B13537" s="12"/>
      <c r="C13537" s="2"/>
      <c r="D13537" s="12"/>
      <c r="E13537" s="12"/>
      <c r="F13537" s="12"/>
      <c r="G13537" s="12"/>
      <c r="H13537" s="12"/>
      <c r="I13537" s="12"/>
      <c r="J13537" s="12"/>
    </row>
    <row r="13538" spans="1:10" x14ac:dyDescent="0.25">
      <c r="A13538" s="12"/>
      <c r="B13538" s="12"/>
      <c r="C13538" s="2"/>
      <c r="D13538" s="12"/>
      <c r="E13538" s="12"/>
      <c r="F13538" s="12"/>
      <c r="G13538" s="12"/>
      <c r="H13538" s="12"/>
      <c r="I13538" s="12"/>
      <c r="J13538" s="12"/>
    </row>
    <row r="13539" spans="1:10" x14ac:dyDescent="0.25">
      <c r="A13539" s="12"/>
      <c r="B13539" s="12"/>
      <c r="C13539" s="2"/>
      <c r="D13539" s="12"/>
      <c r="E13539" s="12"/>
      <c r="F13539" s="12"/>
      <c r="G13539" s="12"/>
      <c r="H13539" s="12"/>
      <c r="I13539" s="12"/>
      <c r="J13539" s="12"/>
    </row>
    <row r="13540" spans="1:10" x14ac:dyDescent="0.25">
      <c r="A13540" s="12"/>
      <c r="B13540" s="12"/>
      <c r="C13540" s="2"/>
      <c r="D13540" s="12"/>
      <c r="E13540" s="12"/>
      <c r="F13540" s="12"/>
      <c r="G13540" s="12"/>
      <c r="H13540" s="12"/>
      <c r="I13540" s="12"/>
      <c r="J13540" s="12"/>
    </row>
    <row r="13541" spans="1:10" x14ac:dyDescent="0.25">
      <c r="A13541" s="12"/>
      <c r="B13541" s="12"/>
      <c r="C13541" s="2"/>
      <c r="D13541" s="12"/>
      <c r="E13541" s="12"/>
      <c r="F13541" s="12"/>
      <c r="G13541" s="12"/>
      <c r="H13541" s="12"/>
      <c r="I13541" s="12"/>
      <c r="J13541" s="12"/>
    </row>
    <row r="13542" spans="1:10" x14ac:dyDescent="0.25">
      <c r="A13542" s="12"/>
      <c r="B13542" s="12"/>
      <c r="C13542" s="2"/>
      <c r="D13542" s="12"/>
      <c r="E13542" s="12"/>
      <c r="F13542" s="12"/>
      <c r="G13542" s="12"/>
      <c r="H13542" s="12"/>
      <c r="I13542" s="12"/>
      <c r="J13542" s="12"/>
    </row>
    <row r="13543" spans="1:10" x14ac:dyDescent="0.25">
      <c r="A13543" s="12"/>
      <c r="B13543" s="12"/>
      <c r="C13543" s="2"/>
      <c r="D13543" s="12"/>
      <c r="E13543" s="12"/>
      <c r="F13543" s="12"/>
      <c r="G13543" s="12"/>
      <c r="H13543" s="12"/>
      <c r="I13543" s="12"/>
      <c r="J13543" s="12"/>
    </row>
    <row r="13544" spans="1:10" x14ac:dyDescent="0.25">
      <c r="A13544" s="12"/>
      <c r="B13544" s="12"/>
      <c r="C13544" s="2"/>
      <c r="D13544" s="12"/>
      <c r="E13544" s="12"/>
      <c r="F13544" s="12"/>
      <c r="G13544" s="12"/>
      <c r="H13544" s="12"/>
      <c r="I13544" s="12"/>
      <c r="J13544" s="12"/>
    </row>
    <row r="13545" spans="1:10" x14ac:dyDescent="0.25">
      <c r="A13545" s="12"/>
      <c r="B13545" s="12"/>
      <c r="C13545" s="2"/>
      <c r="D13545" s="12"/>
      <c r="E13545" s="12"/>
      <c r="F13545" s="12"/>
      <c r="G13545" s="12"/>
      <c r="H13545" s="12"/>
      <c r="I13545" s="12"/>
      <c r="J13545" s="12"/>
    </row>
    <row r="13546" spans="1:10" x14ac:dyDescent="0.25">
      <c r="A13546" s="12"/>
      <c r="B13546" s="12"/>
      <c r="C13546" s="2"/>
      <c r="D13546" s="12"/>
      <c r="E13546" s="12"/>
      <c r="F13546" s="12"/>
      <c r="G13546" s="12"/>
      <c r="H13546" s="12"/>
      <c r="I13546" s="12"/>
      <c r="J13546" s="12"/>
    </row>
    <row r="13547" spans="1:10" x14ac:dyDescent="0.25">
      <c r="A13547" s="12"/>
      <c r="B13547" s="12"/>
      <c r="C13547" s="2"/>
      <c r="D13547" s="12"/>
      <c r="E13547" s="12"/>
      <c r="F13547" s="12"/>
      <c r="G13547" s="12"/>
      <c r="H13547" s="12"/>
      <c r="I13547" s="12"/>
      <c r="J13547" s="12"/>
    </row>
    <row r="13548" spans="1:10" x14ac:dyDescent="0.25">
      <c r="A13548" s="12"/>
      <c r="B13548" s="12"/>
      <c r="C13548" s="2"/>
      <c r="D13548" s="12"/>
      <c r="E13548" s="12"/>
      <c r="F13548" s="12"/>
      <c r="G13548" s="12"/>
      <c r="H13548" s="12"/>
      <c r="I13548" s="12"/>
      <c r="J13548" s="12"/>
    </row>
    <row r="13549" spans="1:10" x14ac:dyDescent="0.25">
      <c r="A13549" s="12"/>
      <c r="B13549" s="12"/>
      <c r="C13549" s="2"/>
      <c r="D13549" s="12"/>
      <c r="E13549" s="12"/>
      <c r="F13549" s="12"/>
      <c r="G13549" s="12"/>
      <c r="H13549" s="12"/>
      <c r="I13549" s="12"/>
      <c r="J13549" s="12"/>
    </row>
    <row r="13550" spans="1:10" x14ac:dyDescent="0.25">
      <c r="A13550" s="12"/>
      <c r="B13550" s="12"/>
      <c r="C13550" s="2"/>
      <c r="D13550" s="12"/>
      <c r="E13550" s="12"/>
      <c r="F13550" s="12"/>
      <c r="G13550" s="12"/>
      <c r="H13550" s="12"/>
      <c r="I13550" s="12"/>
      <c r="J13550" s="12"/>
    </row>
    <row r="13551" spans="1:10" x14ac:dyDescent="0.25">
      <c r="A13551" s="12"/>
      <c r="B13551" s="12"/>
      <c r="C13551" s="2"/>
      <c r="D13551" s="12"/>
      <c r="E13551" s="12"/>
      <c r="F13551" s="12"/>
      <c r="G13551" s="12"/>
      <c r="H13551" s="12"/>
      <c r="I13551" s="12"/>
      <c r="J13551" s="12"/>
    </row>
    <row r="13552" spans="1:10" x14ac:dyDescent="0.25">
      <c r="A13552" s="12"/>
      <c r="B13552" s="12"/>
      <c r="C13552" s="2"/>
      <c r="D13552" s="12"/>
      <c r="E13552" s="12"/>
      <c r="F13552" s="12"/>
      <c r="G13552" s="12"/>
      <c r="H13552" s="12"/>
      <c r="I13552" s="12"/>
      <c r="J13552" s="12"/>
    </row>
    <row r="13553" spans="1:10" x14ac:dyDescent="0.25">
      <c r="A13553" s="12"/>
      <c r="B13553" s="12"/>
      <c r="C13553" s="2"/>
      <c r="D13553" s="12"/>
      <c r="E13553" s="12"/>
      <c r="F13553" s="12"/>
      <c r="G13553" s="12"/>
      <c r="H13553" s="12"/>
      <c r="I13553" s="12"/>
      <c r="J13553" s="12"/>
    </row>
    <row r="13554" spans="1:10" x14ac:dyDescent="0.25">
      <c r="A13554" s="12"/>
      <c r="B13554" s="12"/>
      <c r="C13554" s="2"/>
      <c r="D13554" s="12"/>
      <c r="E13554" s="12"/>
      <c r="F13554" s="12"/>
      <c r="G13554" s="12"/>
      <c r="H13554" s="12"/>
      <c r="I13554" s="12"/>
      <c r="J13554" s="12"/>
    </row>
    <row r="13555" spans="1:10" x14ac:dyDescent="0.25">
      <c r="A13555" s="12"/>
      <c r="B13555" s="12"/>
      <c r="C13555" s="2"/>
      <c r="D13555" s="12"/>
      <c r="E13555" s="12"/>
      <c r="F13555" s="12"/>
      <c r="G13555" s="12"/>
      <c r="H13555" s="12"/>
      <c r="I13555" s="12"/>
      <c r="J13555" s="12"/>
    </row>
    <row r="13556" spans="1:10" x14ac:dyDescent="0.25">
      <c r="A13556" s="12"/>
      <c r="B13556" s="12"/>
      <c r="C13556" s="2"/>
      <c r="D13556" s="12"/>
      <c r="E13556" s="12"/>
      <c r="F13556" s="12"/>
      <c r="G13556" s="12"/>
      <c r="H13556" s="12"/>
      <c r="I13556" s="12"/>
      <c r="J13556" s="12"/>
    </row>
    <row r="13557" spans="1:10" x14ac:dyDescent="0.25">
      <c r="A13557" s="12"/>
      <c r="B13557" s="12"/>
      <c r="C13557" s="2"/>
      <c r="D13557" s="12"/>
      <c r="E13557" s="12"/>
      <c r="F13557" s="12"/>
      <c r="G13557" s="12"/>
      <c r="H13557" s="12"/>
      <c r="I13557" s="12"/>
      <c r="J13557" s="12"/>
    </row>
    <row r="13558" spans="1:10" x14ac:dyDescent="0.25">
      <c r="A13558" s="12"/>
      <c r="B13558" s="12"/>
      <c r="C13558" s="2"/>
      <c r="D13558" s="12"/>
      <c r="E13558" s="12"/>
      <c r="F13558" s="12"/>
      <c r="G13558" s="12"/>
      <c r="H13558" s="12"/>
      <c r="I13558" s="12"/>
      <c r="J13558" s="12"/>
    </row>
    <row r="13559" spans="1:10" x14ac:dyDescent="0.25">
      <c r="A13559" s="12"/>
      <c r="B13559" s="12"/>
      <c r="C13559" s="2"/>
      <c r="D13559" s="12"/>
      <c r="E13559" s="12"/>
      <c r="F13559" s="12"/>
      <c r="G13559" s="12"/>
      <c r="H13559" s="12"/>
      <c r="I13559" s="12"/>
      <c r="J13559" s="12"/>
    </row>
    <row r="13560" spans="1:10" x14ac:dyDescent="0.25">
      <c r="A13560" s="12"/>
      <c r="B13560" s="12"/>
      <c r="C13560" s="2"/>
      <c r="D13560" s="12"/>
      <c r="E13560" s="12"/>
      <c r="F13560" s="12"/>
      <c r="G13560" s="12"/>
      <c r="H13560" s="12"/>
      <c r="I13560" s="12"/>
      <c r="J13560" s="12"/>
    </row>
    <row r="13561" spans="1:10" x14ac:dyDescent="0.25">
      <c r="A13561" s="12"/>
      <c r="B13561" s="12"/>
      <c r="C13561" s="2"/>
      <c r="D13561" s="12"/>
      <c r="E13561" s="12"/>
      <c r="F13561" s="12"/>
      <c r="G13561" s="12"/>
      <c r="H13561" s="12"/>
      <c r="I13561" s="12"/>
      <c r="J13561" s="12"/>
    </row>
    <row r="13562" spans="1:10" x14ac:dyDescent="0.25">
      <c r="A13562" s="12"/>
      <c r="B13562" s="12"/>
      <c r="C13562" s="2"/>
      <c r="D13562" s="12"/>
      <c r="E13562" s="12"/>
      <c r="F13562" s="12"/>
      <c r="G13562" s="12"/>
      <c r="H13562" s="12"/>
      <c r="I13562" s="12"/>
      <c r="J13562" s="12"/>
    </row>
    <row r="13563" spans="1:10" x14ac:dyDescent="0.25">
      <c r="A13563" s="12"/>
      <c r="B13563" s="12"/>
      <c r="C13563" s="2"/>
      <c r="D13563" s="12"/>
      <c r="E13563" s="12"/>
      <c r="F13563" s="12"/>
      <c r="G13563" s="12"/>
      <c r="H13563" s="12"/>
      <c r="I13563" s="12"/>
      <c r="J13563" s="12"/>
    </row>
    <row r="13564" spans="1:10" x14ac:dyDescent="0.25">
      <c r="A13564" s="12"/>
      <c r="B13564" s="12"/>
      <c r="C13564" s="2"/>
      <c r="D13564" s="12"/>
      <c r="E13564" s="12"/>
      <c r="F13564" s="12"/>
      <c r="G13564" s="12"/>
      <c r="H13564" s="12"/>
      <c r="I13564" s="12"/>
      <c r="J13564" s="12"/>
    </row>
    <row r="13565" spans="1:10" x14ac:dyDescent="0.25">
      <c r="A13565" s="12"/>
      <c r="B13565" s="12"/>
      <c r="C13565" s="2"/>
      <c r="D13565" s="12"/>
      <c r="E13565" s="12"/>
      <c r="F13565" s="12"/>
      <c r="G13565" s="12"/>
      <c r="H13565" s="12"/>
      <c r="I13565" s="12"/>
      <c r="J13565" s="12"/>
    </row>
    <row r="13566" spans="1:10" x14ac:dyDescent="0.25">
      <c r="A13566" s="12"/>
      <c r="B13566" s="12"/>
      <c r="C13566" s="2"/>
      <c r="D13566" s="12"/>
      <c r="E13566" s="12"/>
      <c r="F13566" s="12"/>
      <c r="G13566" s="12"/>
      <c r="H13566" s="12"/>
      <c r="I13566" s="12"/>
      <c r="J13566" s="12"/>
    </row>
    <row r="13567" spans="1:10" x14ac:dyDescent="0.25">
      <c r="A13567" s="12"/>
      <c r="B13567" s="12"/>
      <c r="C13567" s="2"/>
      <c r="D13567" s="12"/>
      <c r="E13567" s="12"/>
      <c r="F13567" s="12"/>
      <c r="G13567" s="12"/>
      <c r="H13567" s="12"/>
      <c r="I13567" s="12"/>
      <c r="J13567" s="12"/>
    </row>
    <row r="13568" spans="1:10" x14ac:dyDescent="0.25">
      <c r="A13568" s="12"/>
      <c r="B13568" s="12"/>
      <c r="C13568" s="2"/>
      <c r="D13568" s="12"/>
      <c r="E13568" s="12"/>
      <c r="F13568" s="12"/>
      <c r="G13568" s="12"/>
      <c r="H13568" s="12"/>
      <c r="I13568" s="12"/>
      <c r="J13568" s="12"/>
    </row>
    <row r="13569" spans="1:10" x14ac:dyDescent="0.25">
      <c r="A13569" s="12"/>
      <c r="B13569" s="12"/>
      <c r="C13569" s="2"/>
      <c r="D13569" s="12"/>
      <c r="E13569" s="12"/>
      <c r="F13569" s="12"/>
      <c r="G13569" s="12"/>
      <c r="H13569" s="12"/>
      <c r="I13569" s="12"/>
      <c r="J13569" s="12"/>
    </row>
    <row r="13570" spans="1:10" x14ac:dyDescent="0.25">
      <c r="A13570" s="12"/>
      <c r="B13570" s="12"/>
      <c r="C13570" s="2"/>
      <c r="D13570" s="12"/>
      <c r="E13570" s="12"/>
      <c r="F13570" s="12"/>
      <c r="G13570" s="12"/>
      <c r="H13570" s="12"/>
      <c r="I13570" s="12"/>
      <c r="J13570" s="12"/>
    </row>
    <row r="13571" spans="1:10" x14ac:dyDescent="0.25">
      <c r="A13571" s="12"/>
      <c r="B13571" s="12"/>
      <c r="C13571" s="2"/>
      <c r="D13571" s="12"/>
      <c r="E13571" s="12"/>
      <c r="F13571" s="12"/>
      <c r="G13571" s="12"/>
      <c r="H13571" s="12"/>
      <c r="I13571" s="12"/>
      <c r="J13571" s="12"/>
    </row>
    <row r="13572" spans="1:10" x14ac:dyDescent="0.25">
      <c r="A13572" s="12"/>
      <c r="B13572" s="12"/>
      <c r="C13572" s="2"/>
      <c r="D13572" s="12"/>
      <c r="E13572" s="12"/>
      <c r="F13572" s="12"/>
      <c r="G13572" s="12"/>
      <c r="H13572" s="12"/>
      <c r="I13572" s="12"/>
      <c r="J13572" s="12"/>
    </row>
    <row r="13573" spans="1:10" x14ac:dyDescent="0.25">
      <c r="A13573" s="12"/>
      <c r="B13573" s="12"/>
      <c r="C13573" s="2"/>
      <c r="D13573" s="12"/>
      <c r="E13573" s="12"/>
      <c r="F13573" s="12"/>
      <c r="G13573" s="12"/>
      <c r="H13573" s="12"/>
      <c r="I13573" s="12"/>
      <c r="J13573" s="12"/>
    </row>
    <row r="13574" spans="1:10" x14ac:dyDescent="0.25">
      <c r="A13574" s="12"/>
      <c r="B13574" s="12"/>
      <c r="C13574" s="2"/>
      <c r="D13574" s="12"/>
      <c r="E13574" s="12"/>
      <c r="F13574" s="12"/>
      <c r="G13574" s="12"/>
      <c r="H13574" s="12"/>
      <c r="I13574" s="12"/>
      <c r="J13574" s="12"/>
    </row>
    <row r="13575" spans="1:10" x14ac:dyDescent="0.25">
      <c r="A13575" s="12"/>
      <c r="B13575" s="12"/>
      <c r="C13575" s="2"/>
      <c r="D13575" s="12"/>
      <c r="E13575" s="12"/>
      <c r="F13575" s="12"/>
      <c r="G13575" s="12"/>
      <c r="H13575" s="12"/>
      <c r="I13575" s="12"/>
      <c r="J13575" s="12"/>
    </row>
    <row r="13576" spans="1:10" x14ac:dyDescent="0.25">
      <c r="A13576" s="12"/>
      <c r="B13576" s="12"/>
      <c r="C13576" s="2"/>
      <c r="D13576" s="12"/>
      <c r="E13576" s="12"/>
      <c r="F13576" s="12"/>
      <c r="G13576" s="12"/>
      <c r="H13576" s="12"/>
      <c r="I13576" s="12"/>
      <c r="J13576" s="12"/>
    </row>
    <row r="13577" spans="1:10" x14ac:dyDescent="0.25">
      <c r="A13577" s="12"/>
      <c r="B13577" s="12"/>
      <c r="C13577" s="2"/>
      <c r="D13577" s="12"/>
      <c r="E13577" s="12"/>
      <c r="F13577" s="12"/>
      <c r="G13577" s="12"/>
      <c r="H13577" s="12"/>
      <c r="I13577" s="12"/>
      <c r="J13577" s="12"/>
    </row>
    <row r="13578" spans="1:10" x14ac:dyDescent="0.25">
      <c r="A13578" s="12"/>
      <c r="B13578" s="12"/>
      <c r="C13578" s="2"/>
      <c r="D13578" s="12"/>
      <c r="E13578" s="12"/>
      <c r="F13578" s="12"/>
      <c r="G13578" s="12"/>
      <c r="H13578" s="12"/>
      <c r="I13578" s="12"/>
      <c r="J13578" s="12"/>
    </row>
    <row r="13579" spans="1:10" x14ac:dyDescent="0.25">
      <c r="A13579" s="12"/>
      <c r="B13579" s="12"/>
      <c r="C13579" s="2"/>
      <c r="D13579" s="12"/>
      <c r="E13579" s="12"/>
      <c r="F13579" s="12"/>
      <c r="G13579" s="12"/>
      <c r="H13579" s="12"/>
      <c r="I13579" s="12"/>
      <c r="J13579" s="12"/>
    </row>
    <row r="13580" spans="1:10" x14ac:dyDescent="0.25">
      <c r="A13580" s="12"/>
      <c r="B13580" s="12"/>
      <c r="C13580" s="2"/>
      <c r="D13580" s="12"/>
      <c r="E13580" s="12"/>
      <c r="F13580" s="12"/>
      <c r="G13580" s="12"/>
      <c r="H13580" s="12"/>
      <c r="I13580" s="12"/>
      <c r="J13580" s="12"/>
    </row>
    <row r="13581" spans="1:10" x14ac:dyDescent="0.25">
      <c r="A13581" s="12"/>
      <c r="B13581" s="12"/>
      <c r="C13581" s="2"/>
      <c r="D13581" s="12"/>
      <c r="E13581" s="12"/>
      <c r="F13581" s="12"/>
      <c r="G13581" s="12"/>
      <c r="H13581" s="12"/>
      <c r="I13581" s="12"/>
      <c r="J13581" s="12"/>
    </row>
    <row r="13582" spans="1:10" x14ac:dyDescent="0.25">
      <c r="A13582" s="12"/>
      <c r="B13582" s="12"/>
      <c r="C13582" s="2"/>
      <c r="D13582" s="12"/>
      <c r="E13582" s="12"/>
      <c r="F13582" s="12"/>
      <c r="G13582" s="12"/>
      <c r="H13582" s="12"/>
      <c r="I13582" s="12"/>
      <c r="J13582" s="12"/>
    </row>
    <row r="13583" spans="1:10" x14ac:dyDescent="0.25">
      <c r="A13583" s="12"/>
      <c r="B13583" s="12"/>
      <c r="C13583" s="2"/>
      <c r="D13583" s="12"/>
      <c r="E13583" s="12"/>
      <c r="F13583" s="12"/>
      <c r="G13583" s="12"/>
      <c r="H13583" s="12"/>
      <c r="I13583" s="12"/>
      <c r="J13583" s="12"/>
    </row>
    <row r="13584" spans="1:10" x14ac:dyDescent="0.25">
      <c r="A13584" s="12"/>
      <c r="B13584" s="12"/>
      <c r="C13584" s="2"/>
      <c r="D13584" s="12"/>
      <c r="E13584" s="12"/>
      <c r="F13584" s="12"/>
      <c r="G13584" s="12"/>
      <c r="H13584" s="12"/>
      <c r="I13584" s="12"/>
      <c r="J13584" s="12"/>
    </row>
    <row r="13585" spans="1:10" x14ac:dyDescent="0.25">
      <c r="A13585" s="12"/>
      <c r="B13585" s="12"/>
      <c r="C13585" s="2"/>
      <c r="D13585" s="12"/>
      <c r="E13585" s="12"/>
      <c r="F13585" s="12"/>
      <c r="G13585" s="12"/>
      <c r="H13585" s="12"/>
      <c r="I13585" s="12"/>
      <c r="J13585" s="12"/>
    </row>
    <row r="13586" spans="1:10" x14ac:dyDescent="0.25">
      <c r="A13586" s="12"/>
      <c r="B13586" s="12"/>
      <c r="C13586" s="2"/>
      <c r="D13586" s="12"/>
      <c r="E13586" s="12"/>
      <c r="F13586" s="12"/>
      <c r="G13586" s="12"/>
      <c r="H13586" s="12"/>
      <c r="I13586" s="12"/>
      <c r="J13586" s="12"/>
    </row>
    <row r="13587" spans="1:10" x14ac:dyDescent="0.25">
      <c r="A13587" s="12"/>
      <c r="B13587" s="12"/>
      <c r="C13587" s="2"/>
      <c r="D13587" s="12"/>
      <c r="E13587" s="12"/>
      <c r="F13587" s="12"/>
      <c r="G13587" s="12"/>
      <c r="H13587" s="12"/>
      <c r="I13587" s="12"/>
      <c r="J13587" s="12"/>
    </row>
    <row r="13588" spans="1:10" x14ac:dyDescent="0.25">
      <c r="A13588" s="12"/>
      <c r="B13588" s="12"/>
      <c r="C13588" s="2"/>
      <c r="D13588" s="12"/>
      <c r="E13588" s="12"/>
      <c r="F13588" s="12"/>
      <c r="G13588" s="12"/>
      <c r="H13588" s="12"/>
      <c r="I13588" s="12"/>
      <c r="J13588" s="12"/>
    </row>
    <row r="13589" spans="1:10" x14ac:dyDescent="0.25">
      <c r="A13589" s="12"/>
      <c r="B13589" s="12"/>
      <c r="C13589" s="2"/>
      <c r="D13589" s="12"/>
      <c r="E13589" s="12"/>
      <c r="F13589" s="12"/>
      <c r="G13589" s="12"/>
      <c r="H13589" s="12"/>
      <c r="I13589" s="12"/>
      <c r="J13589" s="12"/>
    </row>
    <row r="13590" spans="1:10" x14ac:dyDescent="0.25">
      <c r="A13590" s="12"/>
      <c r="B13590" s="12"/>
      <c r="C13590" s="2"/>
      <c r="D13590" s="12"/>
      <c r="E13590" s="12"/>
      <c r="F13590" s="12"/>
      <c r="G13590" s="12"/>
      <c r="H13590" s="12"/>
      <c r="I13590" s="12"/>
      <c r="J13590" s="12"/>
    </row>
    <row r="13591" spans="1:10" x14ac:dyDescent="0.25">
      <c r="A13591" s="12"/>
      <c r="B13591" s="12"/>
      <c r="C13591" s="2"/>
      <c r="D13591" s="12"/>
      <c r="E13591" s="12"/>
      <c r="F13591" s="12"/>
      <c r="G13591" s="12"/>
      <c r="H13591" s="12"/>
      <c r="I13591" s="12"/>
      <c r="J13591" s="12"/>
    </row>
    <row r="13592" spans="1:10" x14ac:dyDescent="0.25">
      <c r="A13592" s="12"/>
      <c r="B13592" s="12"/>
      <c r="C13592" s="2"/>
      <c r="D13592" s="12"/>
      <c r="E13592" s="12"/>
      <c r="F13592" s="12"/>
      <c r="G13592" s="12"/>
      <c r="H13592" s="12"/>
      <c r="I13592" s="12"/>
      <c r="J13592" s="12"/>
    </row>
    <row r="13593" spans="1:10" x14ac:dyDescent="0.25">
      <c r="A13593" s="12"/>
      <c r="B13593" s="12"/>
      <c r="C13593" s="2"/>
      <c r="D13593" s="12"/>
      <c r="E13593" s="12"/>
      <c r="F13593" s="12"/>
      <c r="G13593" s="12"/>
      <c r="H13593" s="12"/>
      <c r="I13593" s="12"/>
      <c r="J13593" s="12"/>
    </row>
    <row r="13594" spans="1:10" x14ac:dyDescent="0.25">
      <c r="A13594" s="12"/>
      <c r="B13594" s="12"/>
      <c r="C13594" s="2"/>
      <c r="D13594" s="12"/>
      <c r="E13594" s="12"/>
      <c r="F13594" s="12"/>
      <c r="G13594" s="12"/>
      <c r="H13594" s="12"/>
      <c r="I13594" s="12"/>
      <c r="J13594" s="12"/>
    </row>
    <row r="13595" spans="1:10" x14ac:dyDescent="0.25">
      <c r="A13595" s="12"/>
      <c r="B13595" s="12"/>
      <c r="C13595" s="2"/>
      <c r="D13595" s="12"/>
      <c r="E13595" s="12"/>
      <c r="F13595" s="12"/>
      <c r="G13595" s="12"/>
      <c r="H13595" s="12"/>
      <c r="I13595" s="12"/>
      <c r="J13595" s="12"/>
    </row>
    <row r="13596" spans="1:10" x14ac:dyDescent="0.25">
      <c r="A13596" s="12"/>
      <c r="B13596" s="12"/>
      <c r="C13596" s="2"/>
      <c r="D13596" s="12"/>
      <c r="E13596" s="12"/>
      <c r="F13596" s="12"/>
      <c r="G13596" s="12"/>
      <c r="H13596" s="12"/>
      <c r="I13596" s="12"/>
      <c r="J13596" s="12"/>
    </row>
    <row r="13597" spans="1:10" x14ac:dyDescent="0.25">
      <c r="A13597" s="12"/>
      <c r="B13597" s="12"/>
      <c r="C13597" s="2"/>
      <c r="D13597" s="12"/>
      <c r="E13597" s="12"/>
      <c r="F13597" s="12"/>
      <c r="G13597" s="12"/>
      <c r="H13597" s="12"/>
      <c r="I13597" s="12"/>
      <c r="J13597" s="12"/>
    </row>
    <row r="13598" spans="1:10" x14ac:dyDescent="0.25">
      <c r="A13598" s="12"/>
      <c r="B13598" s="12"/>
      <c r="C13598" s="2"/>
      <c r="D13598" s="12"/>
      <c r="E13598" s="12"/>
      <c r="F13598" s="12"/>
      <c r="G13598" s="12"/>
      <c r="H13598" s="12"/>
      <c r="I13598" s="12"/>
      <c r="J13598" s="12"/>
    </row>
    <row r="13599" spans="1:10" x14ac:dyDescent="0.25">
      <c r="A13599" s="12"/>
      <c r="B13599" s="12"/>
      <c r="C13599" s="2"/>
      <c r="D13599" s="12"/>
      <c r="E13599" s="12"/>
      <c r="F13599" s="12"/>
      <c r="G13599" s="12"/>
      <c r="H13599" s="12"/>
      <c r="I13599" s="12"/>
      <c r="J13599" s="12"/>
    </row>
    <row r="13600" spans="1:10" x14ac:dyDescent="0.25">
      <c r="A13600" s="12"/>
      <c r="B13600" s="12"/>
      <c r="C13600" s="2"/>
      <c r="D13600" s="12"/>
      <c r="E13600" s="12"/>
      <c r="F13600" s="12"/>
      <c r="G13600" s="12"/>
      <c r="H13600" s="12"/>
      <c r="I13600" s="12"/>
      <c r="J13600" s="12"/>
    </row>
    <row r="13601" spans="1:10" x14ac:dyDescent="0.25">
      <c r="A13601" s="12"/>
      <c r="B13601" s="12"/>
      <c r="C13601" s="2"/>
      <c r="D13601" s="12"/>
      <c r="E13601" s="12"/>
      <c r="F13601" s="12"/>
      <c r="G13601" s="12"/>
      <c r="H13601" s="12"/>
      <c r="I13601" s="12"/>
      <c r="J13601" s="12"/>
    </row>
    <row r="13602" spans="1:10" x14ac:dyDescent="0.25">
      <c r="A13602" s="12"/>
      <c r="B13602" s="12"/>
      <c r="C13602" s="2"/>
      <c r="D13602" s="12"/>
      <c r="E13602" s="12"/>
      <c r="F13602" s="12"/>
      <c r="G13602" s="12"/>
      <c r="H13602" s="12"/>
      <c r="I13602" s="12"/>
      <c r="J13602" s="12"/>
    </row>
    <row r="13603" spans="1:10" x14ac:dyDescent="0.25">
      <c r="A13603" s="12"/>
      <c r="B13603" s="12"/>
      <c r="C13603" s="2"/>
      <c r="D13603" s="12"/>
      <c r="E13603" s="12"/>
      <c r="F13603" s="12"/>
      <c r="G13603" s="12"/>
      <c r="H13603" s="12"/>
      <c r="I13603" s="12"/>
      <c r="J13603" s="12"/>
    </row>
    <row r="13604" spans="1:10" x14ac:dyDescent="0.25">
      <c r="A13604" s="12"/>
      <c r="B13604" s="12"/>
      <c r="C13604" s="2"/>
      <c r="D13604" s="12"/>
      <c r="E13604" s="12"/>
      <c r="F13604" s="12"/>
      <c r="G13604" s="12"/>
      <c r="H13604" s="12"/>
      <c r="I13604" s="12"/>
      <c r="J13604" s="12"/>
    </row>
    <row r="13605" spans="1:10" x14ac:dyDescent="0.25">
      <c r="A13605" s="12"/>
      <c r="B13605" s="12"/>
      <c r="C13605" s="2"/>
      <c r="D13605" s="12"/>
      <c r="E13605" s="12"/>
      <c r="F13605" s="12"/>
      <c r="G13605" s="12"/>
      <c r="H13605" s="12"/>
      <c r="I13605" s="12"/>
      <c r="J13605" s="12"/>
    </row>
    <row r="13606" spans="1:10" x14ac:dyDescent="0.25">
      <c r="A13606" s="12"/>
      <c r="B13606" s="12"/>
      <c r="C13606" s="2"/>
      <c r="D13606" s="12"/>
      <c r="E13606" s="12"/>
      <c r="F13606" s="12"/>
      <c r="G13606" s="12"/>
      <c r="H13606" s="12"/>
      <c r="I13606" s="12"/>
      <c r="J13606" s="12"/>
    </row>
    <row r="13607" spans="1:10" x14ac:dyDescent="0.25">
      <c r="A13607" s="12"/>
      <c r="B13607" s="12"/>
      <c r="C13607" s="2"/>
      <c r="D13607" s="12"/>
      <c r="E13607" s="12"/>
      <c r="F13607" s="12"/>
      <c r="G13607" s="12"/>
      <c r="H13607" s="12"/>
      <c r="I13607" s="12"/>
      <c r="J13607" s="12"/>
    </row>
    <row r="13608" spans="1:10" x14ac:dyDescent="0.25">
      <c r="A13608" s="12"/>
      <c r="B13608" s="12"/>
      <c r="C13608" s="2"/>
      <c r="D13608" s="12"/>
      <c r="E13608" s="12"/>
      <c r="F13608" s="12"/>
      <c r="G13608" s="12"/>
      <c r="H13608" s="12"/>
      <c r="I13608" s="12"/>
      <c r="J13608" s="12"/>
    </row>
    <row r="13609" spans="1:10" x14ac:dyDescent="0.25">
      <c r="A13609" s="12"/>
      <c r="B13609" s="12"/>
      <c r="C13609" s="2"/>
      <c r="D13609" s="12"/>
      <c r="E13609" s="12"/>
      <c r="F13609" s="12"/>
      <c r="G13609" s="12"/>
      <c r="H13609" s="12"/>
      <c r="I13609" s="12"/>
      <c r="J13609" s="12"/>
    </row>
    <row r="13610" spans="1:10" x14ac:dyDescent="0.25">
      <c r="A13610" s="12"/>
      <c r="B13610" s="12"/>
      <c r="C13610" s="2"/>
      <c r="D13610" s="12"/>
      <c r="E13610" s="12"/>
      <c r="F13610" s="12"/>
      <c r="G13610" s="12"/>
      <c r="H13610" s="12"/>
      <c r="I13610" s="12"/>
      <c r="J13610" s="12"/>
    </row>
    <row r="13611" spans="1:10" x14ac:dyDescent="0.25">
      <c r="A13611" s="12"/>
      <c r="B13611" s="12"/>
      <c r="C13611" s="2"/>
      <c r="D13611" s="12"/>
      <c r="E13611" s="12"/>
      <c r="F13611" s="12"/>
      <c r="G13611" s="12"/>
      <c r="H13611" s="12"/>
      <c r="I13611" s="12"/>
      <c r="J13611" s="12"/>
    </row>
    <row r="13612" spans="1:10" x14ac:dyDescent="0.25">
      <c r="A13612" s="12"/>
      <c r="B13612" s="12"/>
      <c r="C13612" s="2"/>
      <c r="D13612" s="12"/>
      <c r="E13612" s="12"/>
      <c r="F13612" s="12"/>
      <c r="G13612" s="12"/>
      <c r="H13612" s="12"/>
      <c r="I13612" s="12"/>
      <c r="J13612" s="12"/>
    </row>
    <row r="13613" spans="1:10" x14ac:dyDescent="0.25">
      <c r="A13613" s="12"/>
      <c r="B13613" s="12"/>
      <c r="C13613" s="2"/>
      <c r="D13613" s="12"/>
      <c r="E13613" s="12"/>
      <c r="F13613" s="12"/>
      <c r="G13613" s="12"/>
      <c r="H13613" s="12"/>
      <c r="I13613" s="12"/>
      <c r="J13613" s="12"/>
    </row>
    <row r="13614" spans="1:10" x14ac:dyDescent="0.25">
      <c r="A13614" s="12"/>
      <c r="B13614" s="12"/>
      <c r="C13614" s="2"/>
      <c r="D13614" s="12"/>
      <c r="E13614" s="12"/>
      <c r="F13614" s="12"/>
      <c r="G13614" s="12"/>
      <c r="H13614" s="12"/>
      <c r="I13614" s="12"/>
      <c r="J13614" s="12"/>
    </row>
    <row r="13615" spans="1:10" x14ac:dyDescent="0.25">
      <c r="A13615" s="12"/>
      <c r="B13615" s="12"/>
      <c r="C13615" s="2"/>
      <c r="D13615" s="12"/>
      <c r="E13615" s="12"/>
      <c r="F13615" s="12"/>
      <c r="G13615" s="12"/>
      <c r="H13615" s="12"/>
      <c r="I13615" s="12"/>
      <c r="J13615" s="12"/>
    </row>
    <row r="13616" spans="1:10" x14ac:dyDescent="0.25">
      <c r="A13616" s="12"/>
      <c r="B13616" s="12"/>
      <c r="C13616" s="2"/>
      <c r="D13616" s="12"/>
      <c r="E13616" s="12"/>
      <c r="F13616" s="12"/>
      <c r="G13616" s="12"/>
      <c r="H13616" s="12"/>
      <c r="I13616" s="12"/>
      <c r="J13616" s="12"/>
    </row>
    <row r="13617" spans="1:10" x14ac:dyDescent="0.25">
      <c r="A13617" s="12"/>
      <c r="B13617" s="12"/>
      <c r="C13617" s="2"/>
      <c r="D13617" s="12"/>
      <c r="E13617" s="12"/>
      <c r="F13617" s="12"/>
      <c r="G13617" s="12"/>
      <c r="H13617" s="12"/>
      <c r="I13617" s="12"/>
      <c r="J13617" s="12"/>
    </row>
    <row r="13618" spans="1:10" x14ac:dyDescent="0.25">
      <c r="A13618" s="12"/>
      <c r="B13618" s="12"/>
      <c r="C13618" s="2"/>
      <c r="D13618" s="12"/>
      <c r="E13618" s="12"/>
      <c r="F13618" s="12"/>
      <c r="G13618" s="12"/>
      <c r="H13618" s="12"/>
      <c r="I13618" s="12"/>
      <c r="J13618" s="12"/>
    </row>
    <row r="13619" spans="1:10" x14ac:dyDescent="0.25">
      <c r="A13619" s="12"/>
      <c r="B13619" s="12"/>
      <c r="C13619" s="2"/>
      <c r="D13619" s="12"/>
      <c r="E13619" s="12"/>
      <c r="F13619" s="12"/>
      <c r="G13619" s="12"/>
      <c r="H13619" s="12"/>
      <c r="I13619" s="12"/>
      <c r="J13619" s="12"/>
    </row>
    <row r="13620" spans="1:10" x14ac:dyDescent="0.25">
      <c r="A13620" s="12"/>
      <c r="B13620" s="12"/>
      <c r="C13620" s="2"/>
      <c r="D13620" s="12"/>
      <c r="E13620" s="12"/>
      <c r="F13620" s="12"/>
      <c r="G13620" s="12"/>
      <c r="H13620" s="12"/>
      <c r="I13620" s="12"/>
      <c r="J13620" s="12"/>
    </row>
    <row r="13621" spans="1:10" x14ac:dyDescent="0.25">
      <c r="A13621" s="12"/>
      <c r="B13621" s="12"/>
      <c r="C13621" s="2"/>
      <c r="D13621" s="12"/>
      <c r="E13621" s="12"/>
      <c r="F13621" s="12"/>
      <c r="G13621" s="12"/>
      <c r="H13621" s="12"/>
      <c r="I13621" s="12"/>
      <c r="J13621" s="12"/>
    </row>
    <row r="13622" spans="1:10" x14ac:dyDescent="0.25">
      <c r="A13622" s="12"/>
      <c r="B13622" s="12"/>
      <c r="C13622" s="2"/>
      <c r="D13622" s="12"/>
      <c r="E13622" s="12"/>
      <c r="F13622" s="12"/>
      <c r="G13622" s="12"/>
      <c r="H13622" s="12"/>
      <c r="I13622" s="12"/>
      <c r="J13622" s="12"/>
    </row>
    <row r="13623" spans="1:10" x14ac:dyDescent="0.25">
      <c r="A13623" s="12"/>
      <c r="B13623" s="12"/>
      <c r="C13623" s="2"/>
      <c r="D13623" s="12"/>
      <c r="E13623" s="12"/>
      <c r="F13623" s="12"/>
      <c r="G13623" s="12"/>
      <c r="H13623" s="12"/>
      <c r="I13623" s="12"/>
      <c r="J13623" s="12"/>
    </row>
    <row r="13624" spans="1:10" x14ac:dyDescent="0.25">
      <c r="A13624" s="12"/>
      <c r="B13624" s="12"/>
      <c r="C13624" s="2"/>
      <c r="D13624" s="12"/>
      <c r="E13624" s="12"/>
      <c r="F13624" s="12"/>
      <c r="G13624" s="12"/>
      <c r="H13624" s="12"/>
      <c r="I13624" s="12"/>
      <c r="J13624" s="12"/>
    </row>
    <row r="13625" spans="1:10" x14ac:dyDescent="0.25">
      <c r="A13625" s="12"/>
      <c r="B13625" s="12"/>
      <c r="C13625" s="2"/>
      <c r="D13625" s="12"/>
      <c r="E13625" s="12"/>
      <c r="F13625" s="12"/>
      <c r="G13625" s="12"/>
      <c r="H13625" s="12"/>
      <c r="I13625" s="12"/>
      <c r="J13625" s="12"/>
    </row>
    <row r="13626" spans="1:10" x14ac:dyDescent="0.25">
      <c r="A13626" s="12"/>
      <c r="B13626" s="12"/>
      <c r="C13626" s="2"/>
      <c r="D13626" s="12"/>
      <c r="E13626" s="12"/>
      <c r="F13626" s="12"/>
      <c r="G13626" s="12"/>
      <c r="H13626" s="12"/>
      <c r="I13626" s="12"/>
      <c r="J13626" s="12"/>
    </row>
    <row r="13627" spans="1:10" x14ac:dyDescent="0.25">
      <c r="A13627" s="12"/>
      <c r="B13627" s="12"/>
      <c r="C13627" s="2"/>
      <c r="D13627" s="12"/>
      <c r="E13627" s="12"/>
      <c r="F13627" s="12"/>
      <c r="G13627" s="12"/>
      <c r="H13627" s="12"/>
      <c r="I13627" s="12"/>
      <c r="J13627" s="12"/>
    </row>
    <row r="13628" spans="1:10" x14ac:dyDescent="0.25">
      <c r="A13628" s="12"/>
      <c r="B13628" s="12"/>
      <c r="C13628" s="2"/>
      <c r="D13628" s="12"/>
      <c r="E13628" s="12"/>
      <c r="F13628" s="12"/>
      <c r="G13628" s="12"/>
      <c r="H13628" s="12"/>
      <c r="I13628" s="12"/>
      <c r="J13628" s="12"/>
    </row>
    <row r="13629" spans="1:10" x14ac:dyDescent="0.25">
      <c r="A13629" s="12"/>
      <c r="B13629" s="12"/>
      <c r="C13629" s="2"/>
      <c r="D13629" s="12"/>
      <c r="E13629" s="12"/>
      <c r="F13629" s="12"/>
      <c r="G13629" s="12"/>
      <c r="H13629" s="12"/>
      <c r="I13629" s="12"/>
      <c r="J13629" s="12"/>
    </row>
    <row r="13630" spans="1:10" x14ac:dyDescent="0.25">
      <c r="A13630" s="12"/>
      <c r="B13630" s="12"/>
      <c r="C13630" s="2"/>
      <c r="D13630" s="12"/>
      <c r="E13630" s="12"/>
      <c r="F13630" s="12"/>
      <c r="G13630" s="12"/>
      <c r="H13630" s="12"/>
      <c r="I13630" s="12"/>
      <c r="J13630" s="12"/>
    </row>
    <row r="13631" spans="1:10" x14ac:dyDescent="0.25">
      <c r="A13631" s="12"/>
      <c r="B13631" s="12"/>
      <c r="C13631" s="2"/>
      <c r="D13631" s="12"/>
      <c r="E13631" s="12"/>
      <c r="F13631" s="12"/>
      <c r="G13631" s="12"/>
      <c r="H13631" s="12"/>
      <c r="I13631" s="12"/>
      <c r="J13631" s="12"/>
    </row>
    <row r="13632" spans="1:10" x14ac:dyDescent="0.25">
      <c r="A13632" s="12"/>
      <c r="B13632" s="12"/>
      <c r="C13632" s="2"/>
      <c r="D13632" s="12"/>
      <c r="E13632" s="12"/>
      <c r="F13632" s="12"/>
      <c r="G13632" s="12"/>
      <c r="H13632" s="12"/>
      <c r="I13632" s="12"/>
      <c r="J13632" s="12"/>
    </row>
    <row r="13633" spans="1:10" x14ac:dyDescent="0.25">
      <c r="A13633" s="12"/>
      <c r="B13633" s="12"/>
      <c r="C13633" s="2"/>
      <c r="D13633" s="12"/>
      <c r="E13633" s="12"/>
      <c r="F13633" s="12"/>
      <c r="G13633" s="12"/>
      <c r="H13633" s="12"/>
      <c r="I13633" s="12"/>
      <c r="J13633" s="12"/>
    </row>
    <row r="13634" spans="1:10" x14ac:dyDescent="0.25">
      <c r="A13634" s="12"/>
      <c r="B13634" s="12"/>
      <c r="C13634" s="2"/>
      <c r="D13634" s="12"/>
      <c r="E13634" s="12"/>
      <c r="F13634" s="12"/>
      <c r="G13634" s="12"/>
      <c r="H13634" s="12"/>
      <c r="I13634" s="12"/>
      <c r="J13634" s="12"/>
    </row>
    <row r="13635" spans="1:10" x14ac:dyDescent="0.25">
      <c r="A13635" s="12"/>
      <c r="B13635" s="12"/>
      <c r="C13635" s="2"/>
      <c r="D13635" s="12"/>
      <c r="E13635" s="12"/>
      <c r="F13635" s="12"/>
      <c r="G13635" s="12"/>
      <c r="H13635" s="12"/>
      <c r="I13635" s="12"/>
      <c r="J13635" s="12"/>
    </row>
    <row r="13636" spans="1:10" x14ac:dyDescent="0.25">
      <c r="A13636" s="12"/>
      <c r="B13636" s="12"/>
      <c r="C13636" s="2"/>
      <c r="D13636" s="12"/>
      <c r="E13636" s="12"/>
      <c r="F13636" s="12"/>
      <c r="G13636" s="12"/>
      <c r="H13636" s="12"/>
      <c r="I13636" s="12"/>
      <c r="J13636" s="12"/>
    </row>
    <row r="13637" spans="1:10" x14ac:dyDescent="0.25">
      <c r="A13637" s="12"/>
      <c r="B13637" s="12"/>
      <c r="C13637" s="2"/>
      <c r="D13637" s="12"/>
      <c r="E13637" s="12"/>
      <c r="F13637" s="12"/>
      <c r="G13637" s="12"/>
      <c r="H13637" s="12"/>
      <c r="I13637" s="12"/>
      <c r="J13637" s="12"/>
    </row>
    <row r="13638" spans="1:10" x14ac:dyDescent="0.25">
      <c r="A13638" s="12"/>
      <c r="B13638" s="12"/>
      <c r="C13638" s="2"/>
      <c r="D13638" s="12"/>
      <c r="E13638" s="12"/>
      <c r="F13638" s="12"/>
      <c r="G13638" s="12"/>
      <c r="H13638" s="12"/>
      <c r="I13638" s="12"/>
      <c r="J13638" s="12"/>
    </row>
    <row r="13639" spans="1:10" x14ac:dyDescent="0.25">
      <c r="A13639" s="12"/>
      <c r="B13639" s="12"/>
      <c r="C13639" s="2"/>
      <c r="D13639" s="12"/>
      <c r="E13639" s="12"/>
      <c r="F13639" s="12"/>
      <c r="G13639" s="12"/>
      <c r="H13639" s="12"/>
      <c r="I13639" s="12"/>
      <c r="J13639" s="12"/>
    </row>
    <row r="13640" spans="1:10" x14ac:dyDescent="0.25">
      <c r="A13640" s="12"/>
      <c r="B13640" s="12"/>
      <c r="C13640" s="2"/>
      <c r="D13640" s="12"/>
      <c r="E13640" s="12"/>
      <c r="F13640" s="12"/>
      <c r="G13640" s="12"/>
      <c r="H13640" s="12"/>
      <c r="I13640" s="12"/>
      <c r="J13640" s="12"/>
    </row>
    <row r="13641" spans="1:10" x14ac:dyDescent="0.25">
      <c r="A13641" s="12"/>
      <c r="B13641" s="12"/>
      <c r="C13641" s="2"/>
      <c r="D13641" s="12"/>
      <c r="E13641" s="12"/>
      <c r="F13641" s="12"/>
      <c r="G13641" s="12"/>
      <c r="H13641" s="12"/>
      <c r="I13641" s="12"/>
      <c r="J13641" s="12"/>
    </row>
    <row r="13642" spans="1:10" x14ac:dyDescent="0.25">
      <c r="A13642" s="12"/>
      <c r="B13642" s="12"/>
      <c r="C13642" s="2"/>
      <c r="D13642" s="12"/>
      <c r="E13642" s="12"/>
      <c r="F13642" s="12"/>
      <c r="G13642" s="12"/>
      <c r="H13642" s="12"/>
      <c r="I13642" s="12"/>
      <c r="J13642" s="12"/>
    </row>
    <row r="13643" spans="1:10" x14ac:dyDescent="0.25">
      <c r="A13643" s="12"/>
      <c r="B13643" s="12"/>
      <c r="C13643" s="2"/>
      <c r="D13643" s="12"/>
      <c r="E13643" s="12"/>
      <c r="F13643" s="12"/>
      <c r="G13643" s="12"/>
      <c r="H13643" s="12"/>
      <c r="I13643" s="12"/>
      <c r="J13643" s="12"/>
    </row>
    <row r="13644" spans="1:10" x14ac:dyDescent="0.25">
      <c r="A13644" s="12"/>
      <c r="B13644" s="12"/>
      <c r="C13644" s="2"/>
      <c r="D13644" s="12"/>
      <c r="E13644" s="12"/>
      <c r="F13644" s="12"/>
      <c r="G13644" s="12"/>
      <c r="H13644" s="12"/>
      <c r="I13644" s="12"/>
      <c r="J13644" s="12"/>
    </row>
    <row r="13645" spans="1:10" x14ac:dyDescent="0.25">
      <c r="A13645" s="12"/>
      <c r="B13645" s="12"/>
      <c r="C13645" s="2"/>
      <c r="D13645" s="12"/>
      <c r="E13645" s="12"/>
      <c r="F13645" s="12"/>
      <c r="G13645" s="12"/>
      <c r="H13645" s="12"/>
      <c r="I13645" s="12"/>
      <c r="J13645" s="12"/>
    </row>
    <row r="13646" spans="1:10" x14ac:dyDescent="0.25">
      <c r="A13646" s="12"/>
      <c r="B13646" s="12"/>
      <c r="C13646" s="2"/>
      <c r="D13646" s="12"/>
      <c r="E13646" s="12"/>
      <c r="F13646" s="12"/>
      <c r="G13646" s="12"/>
      <c r="H13646" s="12"/>
      <c r="I13646" s="12"/>
      <c r="J13646" s="12"/>
    </row>
    <row r="13647" spans="1:10" x14ac:dyDescent="0.25">
      <c r="A13647" s="12"/>
      <c r="B13647" s="12"/>
      <c r="C13647" s="2"/>
      <c r="D13647" s="12"/>
      <c r="E13647" s="12"/>
      <c r="F13647" s="12"/>
      <c r="G13647" s="12"/>
      <c r="H13647" s="12"/>
      <c r="I13647" s="12"/>
      <c r="J13647" s="12"/>
    </row>
    <row r="13648" spans="1:10" x14ac:dyDescent="0.25">
      <c r="A13648" s="12"/>
      <c r="B13648" s="12"/>
      <c r="C13648" s="2"/>
      <c r="D13648" s="12"/>
      <c r="E13648" s="12"/>
      <c r="F13648" s="12"/>
      <c r="G13648" s="12"/>
      <c r="H13648" s="12"/>
      <c r="I13648" s="12"/>
      <c r="J13648" s="12"/>
    </row>
    <row r="13649" spans="1:10" x14ac:dyDescent="0.25">
      <c r="A13649" s="12"/>
      <c r="B13649" s="12"/>
      <c r="C13649" s="2"/>
      <c r="D13649" s="12"/>
      <c r="E13649" s="12"/>
      <c r="F13649" s="12"/>
      <c r="G13649" s="12"/>
      <c r="H13649" s="12"/>
      <c r="I13649" s="12"/>
      <c r="J13649" s="12"/>
    </row>
    <row r="13650" spans="1:10" x14ac:dyDescent="0.25">
      <c r="A13650" s="12"/>
      <c r="B13650" s="12"/>
      <c r="C13650" s="2"/>
      <c r="D13650" s="12"/>
      <c r="E13650" s="12"/>
      <c r="F13650" s="12"/>
      <c r="G13650" s="12"/>
      <c r="H13650" s="12"/>
      <c r="I13650" s="12"/>
      <c r="J13650" s="12"/>
    </row>
    <row r="13651" spans="1:10" x14ac:dyDescent="0.25">
      <c r="A13651" s="12"/>
      <c r="B13651" s="12"/>
      <c r="C13651" s="2"/>
      <c r="D13651" s="12"/>
      <c r="E13651" s="12"/>
      <c r="F13651" s="12"/>
      <c r="G13651" s="12"/>
      <c r="H13651" s="12"/>
      <c r="I13651" s="12"/>
      <c r="J13651" s="12"/>
    </row>
    <row r="13652" spans="1:10" x14ac:dyDescent="0.25">
      <c r="A13652" s="12"/>
      <c r="B13652" s="12"/>
      <c r="C13652" s="2"/>
      <c r="D13652" s="12"/>
      <c r="E13652" s="12"/>
      <c r="F13652" s="12"/>
      <c r="G13652" s="12"/>
      <c r="H13652" s="12"/>
      <c r="I13652" s="12"/>
      <c r="J13652" s="12"/>
    </row>
    <row r="13653" spans="1:10" x14ac:dyDescent="0.25">
      <c r="A13653" s="12"/>
      <c r="B13653" s="12"/>
      <c r="C13653" s="2"/>
      <c r="D13653" s="12"/>
      <c r="E13653" s="12"/>
      <c r="F13653" s="12"/>
      <c r="G13653" s="12"/>
      <c r="H13653" s="12"/>
      <c r="I13653" s="12"/>
      <c r="J13653" s="12"/>
    </row>
    <row r="13654" spans="1:10" x14ac:dyDescent="0.25">
      <c r="A13654" s="12"/>
      <c r="B13654" s="12"/>
      <c r="C13654" s="2"/>
      <c r="D13654" s="12"/>
      <c r="E13654" s="12"/>
      <c r="F13654" s="12"/>
      <c r="G13654" s="12"/>
      <c r="H13654" s="12"/>
      <c r="I13654" s="12"/>
      <c r="J13654" s="12"/>
    </row>
    <row r="13655" spans="1:10" x14ac:dyDescent="0.25">
      <c r="A13655" s="12"/>
      <c r="B13655" s="12"/>
      <c r="C13655" s="2"/>
      <c r="D13655" s="12"/>
      <c r="E13655" s="12"/>
      <c r="F13655" s="12"/>
      <c r="G13655" s="12"/>
      <c r="H13655" s="12"/>
      <c r="I13655" s="12"/>
      <c r="J13655" s="12"/>
    </row>
    <row r="13656" spans="1:10" x14ac:dyDescent="0.25">
      <c r="A13656" s="12"/>
      <c r="B13656" s="12"/>
      <c r="C13656" s="2"/>
      <c r="D13656" s="12"/>
      <c r="E13656" s="12"/>
      <c r="F13656" s="12"/>
      <c r="G13656" s="12"/>
      <c r="H13656" s="12"/>
      <c r="I13656" s="12"/>
      <c r="J13656" s="12"/>
    </row>
    <row r="13657" spans="1:10" x14ac:dyDescent="0.25">
      <c r="A13657" s="12"/>
      <c r="B13657" s="12"/>
      <c r="C13657" s="2"/>
      <c r="D13657" s="12"/>
      <c r="E13657" s="12"/>
      <c r="F13657" s="12"/>
      <c r="G13657" s="12"/>
      <c r="H13657" s="12"/>
      <c r="I13657" s="12"/>
      <c r="J13657" s="12"/>
    </row>
    <row r="13658" spans="1:10" x14ac:dyDescent="0.25">
      <c r="A13658" s="12"/>
      <c r="B13658" s="12"/>
      <c r="C13658" s="2"/>
      <c r="D13658" s="12"/>
      <c r="E13658" s="12"/>
      <c r="F13658" s="12"/>
      <c r="G13658" s="12"/>
      <c r="H13658" s="12"/>
      <c r="I13658" s="12"/>
      <c r="J13658" s="12"/>
    </row>
    <row r="13659" spans="1:10" x14ac:dyDescent="0.25">
      <c r="A13659" s="12"/>
      <c r="B13659" s="12"/>
      <c r="C13659" s="2"/>
      <c r="D13659" s="12"/>
      <c r="E13659" s="12"/>
      <c r="F13659" s="12"/>
      <c r="G13659" s="12"/>
      <c r="H13659" s="12"/>
      <c r="I13659" s="12"/>
      <c r="J13659" s="12"/>
    </row>
    <row r="13660" spans="1:10" x14ac:dyDescent="0.25">
      <c r="A13660" s="12"/>
      <c r="B13660" s="12"/>
      <c r="C13660" s="2"/>
      <c r="D13660" s="12"/>
      <c r="E13660" s="12"/>
      <c r="F13660" s="12"/>
      <c r="G13660" s="12"/>
      <c r="H13660" s="12"/>
      <c r="I13660" s="12"/>
      <c r="J13660" s="12"/>
    </row>
    <row r="13661" spans="1:10" x14ac:dyDescent="0.25">
      <c r="A13661" s="12"/>
      <c r="B13661" s="12"/>
      <c r="C13661" s="2"/>
      <c r="D13661" s="12"/>
      <c r="E13661" s="12"/>
      <c r="F13661" s="12"/>
      <c r="G13661" s="12"/>
      <c r="H13661" s="12"/>
      <c r="I13661" s="12"/>
      <c r="J13661" s="12"/>
    </row>
    <row r="13662" spans="1:10" x14ac:dyDescent="0.25">
      <c r="A13662" s="12"/>
      <c r="B13662" s="12"/>
      <c r="C13662" s="2"/>
      <c r="D13662" s="12"/>
      <c r="E13662" s="12"/>
      <c r="F13662" s="12"/>
      <c r="G13662" s="12"/>
      <c r="H13662" s="12"/>
      <c r="I13662" s="12"/>
      <c r="J13662" s="12"/>
    </row>
    <row r="13663" spans="1:10" x14ac:dyDescent="0.25">
      <c r="A13663" s="12"/>
      <c r="B13663" s="12"/>
      <c r="C13663" s="2"/>
      <c r="D13663" s="12"/>
      <c r="E13663" s="12"/>
      <c r="F13663" s="12"/>
      <c r="G13663" s="12"/>
      <c r="H13663" s="12"/>
      <c r="I13663" s="12"/>
      <c r="J13663" s="12"/>
    </row>
    <row r="13664" spans="1:10" x14ac:dyDescent="0.25">
      <c r="A13664" s="12"/>
      <c r="B13664" s="12"/>
      <c r="C13664" s="2"/>
      <c r="D13664" s="12"/>
      <c r="E13664" s="12"/>
      <c r="F13664" s="12"/>
      <c r="G13664" s="12"/>
      <c r="H13664" s="12"/>
      <c r="I13664" s="12"/>
      <c r="J13664" s="12"/>
    </row>
    <row r="13665" spans="1:10" x14ac:dyDescent="0.25">
      <c r="A13665" s="12"/>
      <c r="B13665" s="12"/>
      <c r="C13665" s="2"/>
      <c r="D13665" s="12"/>
      <c r="E13665" s="12"/>
      <c r="F13665" s="12"/>
      <c r="G13665" s="12"/>
      <c r="H13665" s="12"/>
      <c r="I13665" s="12"/>
      <c r="J13665" s="12"/>
    </row>
    <row r="13666" spans="1:10" x14ac:dyDescent="0.25">
      <c r="A13666" s="12"/>
      <c r="B13666" s="12"/>
      <c r="C13666" s="2"/>
      <c r="D13666" s="12"/>
      <c r="E13666" s="12"/>
      <c r="F13666" s="12"/>
      <c r="G13666" s="12"/>
      <c r="H13666" s="12"/>
      <c r="I13666" s="12"/>
      <c r="J13666" s="12"/>
    </row>
    <row r="13667" spans="1:10" x14ac:dyDescent="0.25">
      <c r="A13667" s="12"/>
      <c r="B13667" s="12"/>
      <c r="C13667" s="2"/>
      <c r="D13667" s="12"/>
      <c r="E13667" s="12"/>
      <c r="F13667" s="12"/>
      <c r="G13667" s="12"/>
      <c r="H13667" s="12"/>
      <c r="I13667" s="12"/>
      <c r="J13667" s="12"/>
    </row>
    <row r="13668" spans="1:10" x14ac:dyDescent="0.25">
      <c r="A13668" s="12"/>
      <c r="B13668" s="12"/>
      <c r="C13668" s="2"/>
      <c r="D13668" s="12"/>
      <c r="E13668" s="12"/>
      <c r="F13668" s="12"/>
      <c r="G13668" s="12"/>
      <c r="H13668" s="12"/>
      <c r="I13668" s="12"/>
      <c r="J13668" s="12"/>
    </row>
    <row r="13669" spans="1:10" x14ac:dyDescent="0.25">
      <c r="A13669" s="12"/>
      <c r="B13669" s="12"/>
      <c r="C13669" s="2"/>
      <c r="D13669" s="12"/>
      <c r="E13669" s="12"/>
      <c r="F13669" s="12"/>
      <c r="G13669" s="12"/>
      <c r="H13669" s="12"/>
      <c r="I13669" s="12"/>
      <c r="J13669" s="12"/>
    </row>
    <row r="13670" spans="1:10" x14ac:dyDescent="0.25">
      <c r="A13670" s="12"/>
      <c r="B13670" s="12"/>
      <c r="C13670" s="2"/>
      <c r="D13670" s="12"/>
      <c r="E13670" s="12"/>
      <c r="F13670" s="12"/>
      <c r="G13670" s="12"/>
      <c r="H13670" s="12"/>
      <c r="I13670" s="12"/>
      <c r="J13670" s="12"/>
    </row>
    <row r="13671" spans="1:10" x14ac:dyDescent="0.25">
      <c r="A13671" s="12"/>
      <c r="B13671" s="12"/>
      <c r="C13671" s="2"/>
      <c r="D13671" s="12"/>
      <c r="E13671" s="12"/>
      <c r="F13671" s="12"/>
      <c r="G13671" s="12"/>
      <c r="H13671" s="12"/>
      <c r="I13671" s="12"/>
      <c r="J13671" s="12"/>
    </row>
    <row r="13672" spans="1:10" x14ac:dyDescent="0.25">
      <c r="A13672" s="12"/>
      <c r="B13672" s="12"/>
      <c r="C13672" s="2"/>
      <c r="D13672" s="12"/>
      <c r="E13672" s="12"/>
      <c r="F13672" s="12"/>
      <c r="G13672" s="12"/>
      <c r="H13672" s="12"/>
      <c r="I13672" s="12"/>
      <c r="J13672" s="12"/>
    </row>
    <row r="13673" spans="1:10" x14ac:dyDescent="0.25">
      <c r="A13673" s="12"/>
      <c r="B13673" s="12"/>
      <c r="C13673" s="2"/>
      <c r="D13673" s="12"/>
      <c r="E13673" s="12"/>
      <c r="F13673" s="12"/>
      <c r="G13673" s="12"/>
      <c r="H13673" s="12"/>
      <c r="I13673" s="12"/>
      <c r="J13673" s="12"/>
    </row>
    <row r="13674" spans="1:10" x14ac:dyDescent="0.25">
      <c r="A13674" s="12"/>
      <c r="B13674" s="12"/>
      <c r="C13674" s="2"/>
      <c r="D13674" s="12"/>
      <c r="E13674" s="12"/>
      <c r="F13674" s="12"/>
      <c r="G13674" s="12"/>
      <c r="H13674" s="12"/>
      <c r="I13674" s="12"/>
      <c r="J13674" s="12"/>
    </row>
    <row r="13675" spans="1:10" x14ac:dyDescent="0.25">
      <c r="A13675" s="12"/>
      <c r="B13675" s="12"/>
      <c r="C13675" s="2"/>
      <c r="D13675" s="12"/>
      <c r="E13675" s="12"/>
      <c r="F13675" s="12"/>
      <c r="G13675" s="12"/>
      <c r="H13675" s="12"/>
      <c r="I13675" s="12"/>
      <c r="J13675" s="12"/>
    </row>
    <row r="13676" spans="1:10" x14ac:dyDescent="0.25">
      <c r="A13676" s="12"/>
      <c r="B13676" s="12"/>
      <c r="C13676" s="2"/>
      <c r="D13676" s="12"/>
      <c r="E13676" s="12"/>
      <c r="F13676" s="12"/>
      <c r="G13676" s="12"/>
      <c r="H13676" s="12"/>
      <c r="I13676" s="12"/>
      <c r="J13676" s="12"/>
    </row>
    <row r="13677" spans="1:10" x14ac:dyDescent="0.25">
      <c r="A13677" s="12"/>
      <c r="B13677" s="12"/>
      <c r="C13677" s="2"/>
      <c r="D13677" s="12"/>
      <c r="E13677" s="12"/>
      <c r="F13677" s="12"/>
      <c r="G13677" s="12"/>
      <c r="H13677" s="12"/>
      <c r="I13677" s="12"/>
      <c r="J13677" s="12"/>
    </row>
    <row r="13678" spans="1:10" x14ac:dyDescent="0.25">
      <c r="A13678" s="12"/>
      <c r="B13678" s="12"/>
      <c r="C13678" s="2"/>
      <c r="D13678" s="12"/>
      <c r="E13678" s="12"/>
      <c r="F13678" s="12"/>
      <c r="G13678" s="12"/>
      <c r="H13678" s="12"/>
      <c r="I13678" s="12"/>
      <c r="J13678" s="12"/>
    </row>
    <row r="13679" spans="1:10" x14ac:dyDescent="0.25">
      <c r="A13679" s="12"/>
      <c r="B13679" s="12"/>
      <c r="C13679" s="2"/>
      <c r="D13679" s="12"/>
      <c r="E13679" s="12"/>
      <c r="F13679" s="12"/>
      <c r="G13679" s="12"/>
      <c r="H13679" s="12"/>
      <c r="I13679" s="12"/>
      <c r="J13679" s="12"/>
    </row>
    <row r="13680" spans="1:10" x14ac:dyDescent="0.25">
      <c r="A13680" s="12"/>
      <c r="B13680" s="12"/>
      <c r="C13680" s="2"/>
      <c r="D13680" s="12"/>
      <c r="E13680" s="12"/>
      <c r="F13680" s="12"/>
      <c r="G13680" s="12"/>
      <c r="H13680" s="12"/>
      <c r="I13680" s="12"/>
      <c r="J13680" s="12"/>
    </row>
    <row r="13681" spans="1:10" x14ac:dyDescent="0.25">
      <c r="A13681" s="12"/>
      <c r="B13681" s="12"/>
      <c r="C13681" s="2"/>
      <c r="D13681" s="12"/>
      <c r="E13681" s="12"/>
      <c r="F13681" s="12"/>
      <c r="G13681" s="12"/>
      <c r="H13681" s="12"/>
      <c r="I13681" s="12"/>
      <c r="J13681" s="12"/>
    </row>
    <row r="13682" spans="1:10" x14ac:dyDescent="0.25">
      <c r="A13682" s="12"/>
      <c r="B13682" s="12"/>
      <c r="C13682" s="2"/>
      <c r="D13682" s="12"/>
      <c r="E13682" s="12"/>
      <c r="F13682" s="12"/>
      <c r="G13682" s="12"/>
      <c r="H13682" s="12"/>
      <c r="I13682" s="12"/>
      <c r="J13682" s="12"/>
    </row>
    <row r="13683" spans="1:10" x14ac:dyDescent="0.25">
      <c r="A13683" s="12"/>
      <c r="B13683" s="12"/>
      <c r="C13683" s="2"/>
      <c r="D13683" s="12"/>
      <c r="E13683" s="12"/>
      <c r="F13683" s="12"/>
      <c r="G13683" s="12"/>
      <c r="H13683" s="12"/>
      <c r="I13683" s="12"/>
      <c r="J13683" s="12"/>
    </row>
    <row r="13684" spans="1:10" x14ac:dyDescent="0.25">
      <c r="A13684" s="12"/>
      <c r="B13684" s="12"/>
      <c r="C13684" s="2"/>
      <c r="D13684" s="12"/>
      <c r="E13684" s="12"/>
      <c r="F13684" s="12"/>
      <c r="G13684" s="12"/>
      <c r="H13684" s="12"/>
      <c r="I13684" s="12"/>
      <c r="J13684" s="12"/>
    </row>
    <row r="13685" spans="1:10" x14ac:dyDescent="0.25">
      <c r="A13685" s="12"/>
      <c r="B13685" s="12"/>
      <c r="C13685" s="2"/>
      <c r="D13685" s="12"/>
      <c r="E13685" s="12"/>
      <c r="F13685" s="12"/>
      <c r="G13685" s="12"/>
      <c r="H13685" s="12"/>
      <c r="I13685" s="12"/>
      <c r="J13685" s="12"/>
    </row>
    <row r="13686" spans="1:10" x14ac:dyDescent="0.25">
      <c r="A13686" s="12"/>
      <c r="B13686" s="12"/>
      <c r="C13686" s="2"/>
      <c r="D13686" s="12"/>
      <c r="E13686" s="12"/>
      <c r="F13686" s="12"/>
      <c r="G13686" s="12"/>
      <c r="H13686" s="12"/>
      <c r="I13686" s="12"/>
      <c r="J13686" s="12"/>
    </row>
    <row r="13687" spans="1:10" x14ac:dyDescent="0.25">
      <c r="A13687" s="12"/>
      <c r="B13687" s="12"/>
      <c r="C13687" s="2"/>
      <c r="D13687" s="12"/>
      <c r="E13687" s="12"/>
      <c r="F13687" s="12"/>
      <c r="G13687" s="12"/>
      <c r="H13687" s="12"/>
      <c r="I13687" s="12"/>
      <c r="J13687" s="12"/>
    </row>
    <row r="13688" spans="1:10" x14ac:dyDescent="0.25">
      <c r="A13688" s="12"/>
      <c r="B13688" s="12"/>
      <c r="C13688" s="2"/>
      <c r="D13688" s="12"/>
      <c r="E13688" s="12"/>
      <c r="F13688" s="12"/>
      <c r="G13688" s="12"/>
      <c r="H13688" s="12"/>
      <c r="I13688" s="12"/>
      <c r="J13688" s="12"/>
    </row>
    <row r="13689" spans="1:10" x14ac:dyDescent="0.25">
      <c r="A13689" s="12"/>
      <c r="B13689" s="12"/>
      <c r="C13689" s="2"/>
      <c r="D13689" s="12"/>
      <c r="E13689" s="12"/>
      <c r="F13689" s="12"/>
      <c r="G13689" s="12"/>
      <c r="H13689" s="12"/>
      <c r="I13689" s="12"/>
      <c r="J13689" s="12"/>
    </row>
    <row r="13690" spans="1:10" x14ac:dyDescent="0.25">
      <c r="A13690" s="12"/>
      <c r="B13690" s="12"/>
      <c r="C13690" s="2"/>
      <c r="D13690" s="12"/>
      <c r="E13690" s="12"/>
      <c r="F13690" s="12"/>
      <c r="G13690" s="12"/>
      <c r="H13690" s="12"/>
      <c r="I13690" s="12"/>
      <c r="J13690" s="12"/>
    </row>
    <row r="13691" spans="1:10" x14ac:dyDescent="0.25">
      <c r="A13691" s="12"/>
      <c r="B13691" s="12"/>
      <c r="C13691" s="2"/>
      <c r="D13691" s="12"/>
      <c r="E13691" s="12"/>
      <c r="F13691" s="12"/>
      <c r="G13691" s="12"/>
      <c r="H13691" s="12"/>
      <c r="I13691" s="12"/>
      <c r="J13691" s="12"/>
    </row>
    <row r="13692" spans="1:10" x14ac:dyDescent="0.25">
      <c r="A13692" s="12"/>
      <c r="B13692" s="12"/>
      <c r="C13692" s="2"/>
      <c r="D13692" s="12"/>
      <c r="E13692" s="12"/>
      <c r="F13692" s="12"/>
      <c r="G13692" s="12"/>
      <c r="H13692" s="12"/>
      <c r="I13692" s="12"/>
      <c r="J13692" s="12"/>
    </row>
    <row r="13693" spans="1:10" x14ac:dyDescent="0.25">
      <c r="A13693" s="12"/>
      <c r="B13693" s="12"/>
      <c r="C13693" s="2"/>
      <c r="D13693" s="12"/>
      <c r="E13693" s="12"/>
      <c r="F13693" s="12"/>
      <c r="G13693" s="12"/>
      <c r="H13693" s="12"/>
      <c r="I13693" s="12"/>
      <c r="J13693" s="12"/>
    </row>
    <row r="13694" spans="1:10" x14ac:dyDescent="0.25">
      <c r="A13694" s="12"/>
      <c r="B13694" s="12"/>
      <c r="C13694" s="2"/>
      <c r="D13694" s="12"/>
      <c r="E13694" s="12"/>
      <c r="F13694" s="12"/>
      <c r="G13694" s="12"/>
      <c r="H13694" s="12"/>
      <c r="I13694" s="12"/>
      <c r="J13694" s="12"/>
    </row>
    <row r="13695" spans="1:10" x14ac:dyDescent="0.25">
      <c r="A13695" s="12"/>
      <c r="B13695" s="12"/>
      <c r="C13695" s="2"/>
      <c r="D13695" s="12"/>
      <c r="E13695" s="12"/>
      <c r="F13695" s="12"/>
      <c r="G13695" s="12"/>
      <c r="H13695" s="12"/>
      <c r="I13695" s="12"/>
      <c r="J13695" s="12"/>
    </row>
    <row r="13696" spans="1:10" x14ac:dyDescent="0.25">
      <c r="A13696" s="12"/>
      <c r="B13696" s="12"/>
      <c r="C13696" s="2"/>
      <c r="D13696" s="12"/>
      <c r="E13696" s="12"/>
      <c r="F13696" s="12"/>
      <c r="G13696" s="12"/>
      <c r="H13696" s="12"/>
      <c r="I13696" s="12"/>
      <c r="J13696" s="12"/>
    </row>
    <row r="13697" spans="1:10" x14ac:dyDescent="0.25">
      <c r="A13697" s="12"/>
      <c r="B13697" s="12"/>
      <c r="C13697" s="2"/>
      <c r="D13697" s="12"/>
      <c r="E13697" s="12"/>
      <c r="F13697" s="12"/>
      <c r="G13697" s="12"/>
      <c r="H13697" s="12"/>
      <c r="I13697" s="12"/>
      <c r="J13697" s="12"/>
    </row>
    <row r="13698" spans="1:10" x14ac:dyDescent="0.25">
      <c r="A13698" s="12"/>
      <c r="B13698" s="12"/>
      <c r="C13698" s="2"/>
      <c r="D13698" s="12"/>
      <c r="E13698" s="12"/>
      <c r="F13698" s="12"/>
      <c r="G13698" s="12"/>
      <c r="H13698" s="12"/>
      <c r="I13698" s="12"/>
      <c r="J13698" s="12"/>
    </row>
    <row r="13699" spans="1:10" x14ac:dyDescent="0.25">
      <c r="A13699" s="12"/>
      <c r="B13699" s="12"/>
      <c r="C13699" s="2"/>
      <c r="D13699" s="12"/>
      <c r="E13699" s="12"/>
      <c r="F13699" s="12"/>
      <c r="G13699" s="12"/>
      <c r="H13699" s="12"/>
      <c r="I13699" s="12"/>
      <c r="J13699" s="12"/>
    </row>
    <row r="13700" spans="1:10" x14ac:dyDescent="0.25">
      <c r="A13700" s="12"/>
      <c r="B13700" s="12"/>
      <c r="C13700" s="2"/>
      <c r="D13700" s="12"/>
      <c r="E13700" s="12"/>
      <c r="F13700" s="12"/>
      <c r="G13700" s="12"/>
      <c r="H13700" s="12"/>
      <c r="I13700" s="12"/>
      <c r="J13700" s="12"/>
    </row>
    <row r="13701" spans="1:10" x14ac:dyDescent="0.25">
      <c r="A13701" s="12"/>
      <c r="B13701" s="12"/>
      <c r="C13701" s="2"/>
      <c r="D13701" s="12"/>
      <c r="E13701" s="12"/>
      <c r="F13701" s="12"/>
      <c r="G13701" s="12"/>
      <c r="H13701" s="12"/>
      <c r="I13701" s="12"/>
      <c r="J13701" s="12"/>
    </row>
    <row r="13702" spans="1:10" x14ac:dyDescent="0.25">
      <c r="A13702" s="12"/>
      <c r="B13702" s="12"/>
      <c r="C13702" s="2"/>
      <c r="D13702" s="12"/>
      <c r="E13702" s="12"/>
      <c r="F13702" s="12"/>
      <c r="G13702" s="12"/>
      <c r="H13702" s="12"/>
      <c r="I13702" s="12"/>
      <c r="J13702" s="12"/>
    </row>
    <row r="13703" spans="1:10" x14ac:dyDescent="0.25">
      <c r="A13703" s="12"/>
      <c r="B13703" s="12"/>
      <c r="C13703" s="2"/>
      <c r="D13703" s="12"/>
      <c r="E13703" s="12"/>
      <c r="F13703" s="12"/>
      <c r="G13703" s="12"/>
      <c r="H13703" s="12"/>
      <c r="I13703" s="12"/>
      <c r="J13703" s="12"/>
    </row>
    <row r="13704" spans="1:10" x14ac:dyDescent="0.25">
      <c r="A13704" s="12"/>
      <c r="B13704" s="12"/>
      <c r="C13704" s="2"/>
      <c r="D13704" s="12"/>
      <c r="E13704" s="12"/>
      <c r="F13704" s="12"/>
      <c r="G13704" s="12"/>
      <c r="H13704" s="12"/>
      <c r="I13704" s="12"/>
      <c r="J13704" s="12"/>
    </row>
    <row r="13705" spans="1:10" x14ac:dyDescent="0.25">
      <c r="A13705" s="12"/>
      <c r="B13705" s="12"/>
      <c r="C13705" s="2"/>
      <c r="D13705" s="12"/>
      <c r="E13705" s="12"/>
      <c r="F13705" s="12"/>
      <c r="G13705" s="12"/>
      <c r="H13705" s="12"/>
      <c r="I13705" s="12"/>
      <c r="J13705" s="12"/>
    </row>
    <row r="13706" spans="1:10" x14ac:dyDescent="0.25">
      <c r="A13706" s="12"/>
      <c r="B13706" s="12"/>
      <c r="C13706" s="2"/>
      <c r="D13706" s="12"/>
      <c r="E13706" s="12"/>
      <c r="F13706" s="12"/>
      <c r="G13706" s="12"/>
      <c r="H13706" s="12"/>
      <c r="I13706" s="12"/>
      <c r="J13706" s="12"/>
    </row>
    <row r="13707" spans="1:10" x14ac:dyDescent="0.25">
      <c r="A13707" s="12"/>
      <c r="B13707" s="12"/>
      <c r="C13707" s="2"/>
      <c r="D13707" s="12"/>
      <c r="E13707" s="12"/>
      <c r="F13707" s="12"/>
      <c r="G13707" s="12"/>
      <c r="H13707" s="12"/>
      <c r="I13707" s="12"/>
      <c r="J13707" s="12"/>
    </row>
    <row r="13708" spans="1:10" x14ac:dyDescent="0.25">
      <c r="A13708" s="12"/>
      <c r="B13708" s="12"/>
      <c r="C13708" s="2"/>
      <c r="D13708" s="12"/>
      <c r="E13708" s="12"/>
      <c r="F13708" s="12"/>
      <c r="G13708" s="12"/>
      <c r="H13708" s="12"/>
      <c r="I13708" s="12"/>
      <c r="J13708" s="12"/>
    </row>
    <row r="13709" spans="1:10" x14ac:dyDescent="0.25">
      <c r="A13709" s="12"/>
      <c r="B13709" s="12"/>
      <c r="C13709" s="2"/>
      <c r="D13709" s="12"/>
      <c r="E13709" s="12"/>
      <c r="F13709" s="12"/>
      <c r="G13709" s="12"/>
      <c r="H13709" s="12"/>
      <c r="I13709" s="12"/>
      <c r="J13709" s="12"/>
    </row>
    <row r="13710" spans="1:10" x14ac:dyDescent="0.25">
      <c r="A13710" s="12"/>
      <c r="B13710" s="12"/>
      <c r="C13710" s="2"/>
      <c r="D13710" s="12"/>
      <c r="E13710" s="12"/>
      <c r="F13710" s="12"/>
      <c r="G13710" s="12"/>
      <c r="H13710" s="12"/>
      <c r="I13710" s="12"/>
      <c r="J13710" s="12"/>
    </row>
    <row r="13711" spans="1:10" x14ac:dyDescent="0.25">
      <c r="A13711" s="12"/>
      <c r="B13711" s="12"/>
      <c r="C13711" s="2"/>
      <c r="D13711" s="12"/>
      <c r="E13711" s="12"/>
      <c r="F13711" s="12"/>
      <c r="G13711" s="12"/>
      <c r="H13711" s="12"/>
      <c r="I13711" s="12"/>
      <c r="J13711" s="12"/>
    </row>
    <row r="13712" spans="1:10" x14ac:dyDescent="0.25">
      <c r="A13712" s="12"/>
      <c r="B13712" s="12"/>
      <c r="C13712" s="2"/>
      <c r="D13712" s="12"/>
      <c r="E13712" s="12"/>
      <c r="F13712" s="12"/>
      <c r="G13712" s="12"/>
      <c r="H13712" s="12"/>
      <c r="I13712" s="12"/>
      <c r="J13712" s="12"/>
    </row>
    <row r="13713" spans="1:10" x14ac:dyDescent="0.25">
      <c r="A13713" s="12"/>
      <c r="B13713" s="12"/>
      <c r="C13713" s="2"/>
      <c r="D13713" s="12"/>
      <c r="E13713" s="12"/>
      <c r="F13713" s="12"/>
      <c r="G13713" s="12"/>
      <c r="H13713" s="12"/>
      <c r="I13713" s="12"/>
      <c r="J13713" s="12"/>
    </row>
    <row r="13714" spans="1:10" x14ac:dyDescent="0.25">
      <c r="A13714" s="12"/>
      <c r="B13714" s="12"/>
      <c r="C13714" s="2"/>
      <c r="D13714" s="12"/>
      <c r="E13714" s="12"/>
      <c r="F13714" s="12"/>
      <c r="G13714" s="12"/>
      <c r="H13714" s="12"/>
      <c r="I13714" s="12"/>
      <c r="J13714" s="12"/>
    </row>
    <row r="13715" spans="1:10" x14ac:dyDescent="0.25">
      <c r="A13715" s="12"/>
      <c r="B13715" s="12"/>
      <c r="C13715" s="2"/>
      <c r="D13715" s="12"/>
      <c r="E13715" s="12"/>
      <c r="F13715" s="12"/>
      <c r="G13715" s="12"/>
      <c r="H13715" s="12"/>
      <c r="I13715" s="12"/>
      <c r="J13715" s="12"/>
    </row>
    <row r="13716" spans="1:10" x14ac:dyDescent="0.25">
      <c r="A13716" s="12"/>
      <c r="B13716" s="12"/>
      <c r="C13716" s="2"/>
      <c r="D13716" s="12"/>
      <c r="E13716" s="12"/>
      <c r="F13716" s="12"/>
      <c r="G13716" s="12"/>
      <c r="H13716" s="12"/>
      <c r="I13716" s="12"/>
      <c r="J13716" s="12"/>
    </row>
    <row r="13717" spans="1:10" x14ac:dyDescent="0.25">
      <c r="A13717" s="12"/>
      <c r="B13717" s="12"/>
      <c r="C13717" s="2"/>
      <c r="D13717" s="12"/>
      <c r="E13717" s="12"/>
      <c r="F13717" s="12"/>
      <c r="G13717" s="12"/>
      <c r="H13717" s="12"/>
      <c r="I13717" s="12"/>
      <c r="J13717" s="12"/>
    </row>
    <row r="13718" spans="1:10" x14ac:dyDescent="0.25">
      <c r="A13718" s="12"/>
      <c r="B13718" s="12"/>
      <c r="C13718" s="2"/>
      <c r="D13718" s="12"/>
      <c r="E13718" s="12"/>
      <c r="F13718" s="12"/>
      <c r="G13718" s="12"/>
      <c r="H13718" s="12"/>
      <c r="I13718" s="12"/>
      <c r="J13718" s="12"/>
    </row>
    <row r="13719" spans="1:10" x14ac:dyDescent="0.25">
      <c r="A13719" s="12"/>
      <c r="B13719" s="12"/>
      <c r="C13719" s="2"/>
      <c r="D13719" s="12"/>
      <c r="E13719" s="12"/>
      <c r="F13719" s="12"/>
      <c r="G13719" s="12"/>
      <c r="H13719" s="12"/>
      <c r="I13719" s="12"/>
      <c r="J13719" s="12"/>
    </row>
    <row r="13720" spans="1:10" x14ac:dyDescent="0.25">
      <c r="A13720" s="12"/>
      <c r="B13720" s="12"/>
      <c r="C13720" s="2"/>
      <c r="D13720" s="12"/>
      <c r="E13720" s="12"/>
      <c r="F13720" s="12"/>
      <c r="G13720" s="12"/>
      <c r="H13720" s="12"/>
      <c r="I13720" s="12"/>
      <c r="J13720" s="12"/>
    </row>
    <row r="13721" spans="1:10" x14ac:dyDescent="0.25">
      <c r="A13721" s="12"/>
      <c r="B13721" s="12"/>
      <c r="C13721" s="2"/>
      <c r="D13721" s="12"/>
      <c r="E13721" s="12"/>
      <c r="F13721" s="12"/>
      <c r="G13721" s="12"/>
      <c r="H13721" s="12"/>
      <c r="I13721" s="12"/>
      <c r="J13721" s="12"/>
    </row>
    <row r="13722" spans="1:10" x14ac:dyDescent="0.25">
      <c r="A13722" s="12"/>
      <c r="B13722" s="12"/>
      <c r="C13722" s="2"/>
      <c r="D13722" s="12"/>
      <c r="E13722" s="12"/>
      <c r="F13722" s="12"/>
      <c r="G13722" s="12"/>
      <c r="H13722" s="12"/>
      <c r="I13722" s="12"/>
      <c r="J13722" s="12"/>
    </row>
    <row r="13723" spans="1:10" x14ac:dyDescent="0.25">
      <c r="A13723" s="12"/>
      <c r="B13723" s="12"/>
      <c r="C13723" s="2"/>
      <c r="D13723" s="12"/>
      <c r="E13723" s="12"/>
      <c r="F13723" s="12"/>
      <c r="G13723" s="12"/>
      <c r="H13723" s="12"/>
      <c r="I13723" s="12"/>
      <c r="J13723" s="12"/>
    </row>
    <row r="13724" spans="1:10" x14ac:dyDescent="0.25">
      <c r="A13724" s="12"/>
      <c r="B13724" s="12"/>
      <c r="C13724" s="2"/>
      <c r="D13724" s="12"/>
      <c r="E13724" s="12"/>
      <c r="F13724" s="12"/>
      <c r="G13724" s="12"/>
      <c r="H13724" s="12"/>
      <c r="I13724" s="12"/>
      <c r="J13724" s="12"/>
    </row>
    <row r="13725" spans="1:10" x14ac:dyDescent="0.25">
      <c r="A13725" s="12"/>
      <c r="B13725" s="12"/>
      <c r="C13725" s="2"/>
      <c r="D13725" s="12"/>
      <c r="E13725" s="12"/>
      <c r="F13725" s="12"/>
      <c r="G13725" s="12"/>
      <c r="H13725" s="12"/>
      <c r="I13725" s="12"/>
      <c r="J13725" s="12"/>
    </row>
    <row r="13726" spans="1:10" x14ac:dyDescent="0.25">
      <c r="A13726" s="12"/>
      <c r="B13726" s="12"/>
      <c r="C13726" s="2"/>
      <c r="D13726" s="12"/>
      <c r="E13726" s="12"/>
      <c r="F13726" s="12"/>
      <c r="G13726" s="12"/>
      <c r="H13726" s="12"/>
      <c r="I13726" s="12"/>
      <c r="J13726" s="12"/>
    </row>
    <row r="13727" spans="1:10" x14ac:dyDescent="0.25">
      <c r="A13727" s="12"/>
      <c r="B13727" s="12"/>
      <c r="C13727" s="2"/>
      <c r="D13727" s="12"/>
      <c r="E13727" s="12"/>
      <c r="F13727" s="12"/>
      <c r="G13727" s="12"/>
      <c r="H13727" s="12"/>
      <c r="I13727" s="12"/>
      <c r="J13727" s="12"/>
    </row>
    <row r="13728" spans="1:10" x14ac:dyDescent="0.25">
      <c r="A13728" s="12"/>
      <c r="B13728" s="12"/>
      <c r="C13728" s="2"/>
      <c r="D13728" s="12"/>
      <c r="E13728" s="12"/>
      <c r="F13728" s="12"/>
      <c r="G13728" s="12"/>
      <c r="H13728" s="12"/>
      <c r="I13728" s="12"/>
      <c r="J13728" s="12"/>
    </row>
    <row r="13729" spans="1:10" x14ac:dyDescent="0.25">
      <c r="A13729" s="12"/>
      <c r="B13729" s="12"/>
      <c r="C13729" s="2"/>
      <c r="D13729" s="12"/>
      <c r="E13729" s="12"/>
      <c r="F13729" s="12"/>
      <c r="G13729" s="12"/>
      <c r="H13729" s="12"/>
      <c r="I13729" s="12"/>
      <c r="J13729" s="12"/>
    </row>
    <row r="13730" spans="1:10" x14ac:dyDescent="0.25">
      <c r="A13730" s="12"/>
      <c r="B13730" s="12"/>
      <c r="C13730" s="2"/>
      <c r="D13730" s="12"/>
      <c r="E13730" s="12"/>
      <c r="F13730" s="12"/>
      <c r="G13730" s="12"/>
      <c r="H13730" s="12"/>
      <c r="I13730" s="12"/>
      <c r="J13730" s="12"/>
    </row>
    <row r="13731" spans="1:10" x14ac:dyDescent="0.25">
      <c r="A13731" s="12"/>
      <c r="B13731" s="12"/>
      <c r="C13731" s="2"/>
      <c r="D13731" s="12"/>
      <c r="E13731" s="12"/>
      <c r="F13731" s="12"/>
      <c r="G13731" s="12"/>
      <c r="H13731" s="12"/>
      <c r="I13731" s="12"/>
      <c r="J13731" s="12"/>
    </row>
    <row r="13732" spans="1:10" x14ac:dyDescent="0.25">
      <c r="A13732" s="12"/>
      <c r="B13732" s="12"/>
      <c r="C13732" s="2"/>
      <c r="D13732" s="12"/>
      <c r="E13732" s="12"/>
      <c r="F13732" s="12"/>
      <c r="G13732" s="12"/>
      <c r="H13732" s="12"/>
      <c r="I13732" s="12"/>
      <c r="J13732" s="12"/>
    </row>
    <row r="13733" spans="1:10" x14ac:dyDescent="0.25">
      <c r="A13733" s="12"/>
      <c r="B13733" s="12"/>
      <c r="C13733" s="2"/>
      <c r="D13733" s="12"/>
      <c r="E13733" s="12"/>
      <c r="F13733" s="12"/>
      <c r="G13733" s="12"/>
      <c r="H13733" s="12"/>
      <c r="I13733" s="12"/>
      <c r="J13733" s="12"/>
    </row>
    <row r="13734" spans="1:10" x14ac:dyDescent="0.25">
      <c r="A13734" s="12"/>
      <c r="B13734" s="12"/>
      <c r="C13734" s="2"/>
      <c r="D13734" s="12"/>
      <c r="E13734" s="12"/>
      <c r="F13734" s="12"/>
      <c r="G13734" s="12"/>
      <c r="H13734" s="12"/>
      <c r="I13734" s="12"/>
      <c r="J13734" s="12"/>
    </row>
    <row r="13735" spans="1:10" x14ac:dyDescent="0.25">
      <c r="A13735" s="12"/>
      <c r="B13735" s="12"/>
      <c r="C13735" s="2"/>
      <c r="D13735" s="12"/>
      <c r="E13735" s="12"/>
      <c r="F13735" s="12"/>
      <c r="G13735" s="12"/>
      <c r="H13735" s="12"/>
      <c r="I13735" s="12"/>
      <c r="J13735" s="12"/>
    </row>
    <row r="13736" spans="1:10" x14ac:dyDescent="0.25">
      <c r="A13736" s="12"/>
      <c r="B13736" s="12"/>
      <c r="C13736" s="2"/>
      <c r="D13736" s="12"/>
      <c r="E13736" s="12"/>
      <c r="F13736" s="12"/>
      <c r="G13736" s="12"/>
      <c r="H13736" s="12"/>
      <c r="I13736" s="12"/>
      <c r="J13736" s="12"/>
    </row>
    <row r="13737" spans="1:10" x14ac:dyDescent="0.25">
      <c r="A13737" s="12"/>
      <c r="B13737" s="12"/>
      <c r="C13737" s="2"/>
      <c r="D13737" s="12"/>
      <c r="E13737" s="12"/>
      <c r="F13737" s="12"/>
      <c r="G13737" s="12"/>
      <c r="H13737" s="12"/>
      <c r="I13737" s="12"/>
      <c r="J13737" s="12"/>
    </row>
    <row r="13738" spans="1:10" x14ac:dyDescent="0.25">
      <c r="A13738" s="12"/>
      <c r="B13738" s="12"/>
      <c r="C13738" s="2"/>
      <c r="D13738" s="12"/>
      <c r="E13738" s="12"/>
      <c r="F13738" s="12"/>
      <c r="G13738" s="12"/>
      <c r="H13738" s="12"/>
      <c r="I13738" s="12"/>
      <c r="J13738" s="12"/>
    </row>
    <row r="13739" spans="1:10" x14ac:dyDescent="0.25">
      <c r="A13739" s="12"/>
      <c r="B13739" s="12"/>
      <c r="C13739" s="2"/>
      <c r="D13739" s="12"/>
      <c r="E13739" s="12"/>
      <c r="F13739" s="12"/>
      <c r="G13739" s="12"/>
      <c r="H13739" s="12"/>
      <c r="I13739" s="12"/>
      <c r="J13739" s="12"/>
    </row>
    <row r="13740" spans="1:10" x14ac:dyDescent="0.25">
      <c r="A13740" s="12"/>
      <c r="B13740" s="12"/>
      <c r="C13740" s="2"/>
      <c r="D13740" s="12"/>
      <c r="E13740" s="12"/>
      <c r="F13740" s="12"/>
      <c r="G13740" s="12"/>
      <c r="H13740" s="12"/>
      <c r="I13740" s="12"/>
      <c r="J13740" s="12"/>
    </row>
    <row r="13741" spans="1:10" x14ac:dyDescent="0.25">
      <c r="A13741" s="12"/>
      <c r="B13741" s="12"/>
      <c r="C13741" s="2"/>
      <c r="D13741" s="12"/>
      <c r="E13741" s="12"/>
      <c r="F13741" s="12"/>
      <c r="G13741" s="12"/>
      <c r="H13741" s="12"/>
      <c r="I13741" s="12"/>
      <c r="J13741" s="12"/>
    </row>
    <row r="13742" spans="1:10" x14ac:dyDescent="0.25">
      <c r="A13742" s="12"/>
      <c r="B13742" s="12"/>
      <c r="C13742" s="2"/>
      <c r="D13742" s="12"/>
      <c r="E13742" s="12"/>
      <c r="F13742" s="12"/>
      <c r="G13742" s="12"/>
      <c r="H13742" s="12"/>
      <c r="I13742" s="12"/>
      <c r="J13742" s="12"/>
    </row>
    <row r="13743" spans="1:10" x14ac:dyDescent="0.25">
      <c r="A13743" s="12"/>
      <c r="B13743" s="12"/>
      <c r="C13743" s="2"/>
      <c r="D13743" s="12"/>
      <c r="E13743" s="12"/>
      <c r="F13743" s="12"/>
      <c r="G13743" s="12"/>
      <c r="H13743" s="12"/>
      <c r="I13743" s="12"/>
      <c r="J13743" s="12"/>
    </row>
    <row r="13744" spans="1:10" x14ac:dyDescent="0.25">
      <c r="A13744" s="12"/>
      <c r="B13744" s="12"/>
      <c r="C13744" s="2"/>
      <c r="D13744" s="12"/>
      <c r="E13744" s="12"/>
      <c r="F13744" s="12"/>
      <c r="G13744" s="12"/>
      <c r="H13744" s="12"/>
      <c r="I13744" s="12"/>
      <c r="J13744" s="12"/>
    </row>
    <row r="13745" spans="1:10" x14ac:dyDescent="0.25">
      <c r="A13745" s="12"/>
      <c r="B13745" s="12"/>
      <c r="C13745" s="2"/>
      <c r="D13745" s="12"/>
      <c r="E13745" s="12"/>
      <c r="F13745" s="12"/>
      <c r="G13745" s="12"/>
      <c r="H13745" s="12"/>
      <c r="I13745" s="12"/>
      <c r="J13745" s="12"/>
    </row>
    <row r="13746" spans="1:10" x14ac:dyDescent="0.25">
      <c r="A13746" s="12"/>
      <c r="B13746" s="12"/>
      <c r="C13746" s="2"/>
      <c r="D13746" s="12"/>
      <c r="E13746" s="12"/>
      <c r="F13746" s="12"/>
      <c r="G13746" s="12"/>
      <c r="H13746" s="12"/>
      <c r="I13746" s="12"/>
      <c r="J13746" s="12"/>
    </row>
    <row r="13747" spans="1:10" x14ac:dyDescent="0.25">
      <c r="A13747" s="12"/>
      <c r="B13747" s="12"/>
      <c r="C13747" s="2"/>
      <c r="D13747" s="12"/>
      <c r="E13747" s="12"/>
      <c r="F13747" s="12"/>
      <c r="G13747" s="12"/>
      <c r="H13747" s="12"/>
      <c r="I13747" s="12"/>
      <c r="J13747" s="12"/>
    </row>
    <row r="13748" spans="1:10" x14ac:dyDescent="0.25">
      <c r="A13748" s="12"/>
      <c r="B13748" s="12"/>
      <c r="C13748" s="2"/>
      <c r="D13748" s="12"/>
      <c r="E13748" s="12"/>
      <c r="F13748" s="12"/>
      <c r="G13748" s="12"/>
      <c r="H13748" s="12"/>
      <c r="I13748" s="12"/>
      <c r="J13748" s="12"/>
    </row>
    <row r="13749" spans="1:10" x14ac:dyDescent="0.25">
      <c r="A13749" s="12"/>
      <c r="B13749" s="12"/>
      <c r="C13749" s="2"/>
      <c r="D13749" s="12"/>
      <c r="E13749" s="12"/>
      <c r="F13749" s="12"/>
      <c r="G13749" s="12"/>
      <c r="H13749" s="12"/>
      <c r="I13749" s="12"/>
      <c r="J13749" s="12"/>
    </row>
    <row r="13750" spans="1:10" x14ac:dyDescent="0.25">
      <c r="A13750" s="12"/>
      <c r="B13750" s="12"/>
      <c r="C13750" s="2"/>
      <c r="D13750" s="12"/>
      <c r="E13750" s="12"/>
      <c r="F13750" s="12"/>
      <c r="G13750" s="12"/>
      <c r="H13750" s="12"/>
      <c r="I13750" s="12"/>
      <c r="J13750" s="12"/>
    </row>
    <row r="13751" spans="1:10" x14ac:dyDescent="0.25">
      <c r="A13751" s="12"/>
      <c r="B13751" s="12"/>
      <c r="C13751" s="2"/>
      <c r="D13751" s="12"/>
      <c r="E13751" s="12"/>
      <c r="F13751" s="12"/>
      <c r="G13751" s="12"/>
      <c r="H13751" s="12"/>
      <c r="I13751" s="12"/>
      <c r="J13751" s="12"/>
    </row>
    <row r="13752" spans="1:10" x14ac:dyDescent="0.25">
      <c r="A13752" s="12"/>
      <c r="B13752" s="12"/>
      <c r="C13752" s="2"/>
      <c r="D13752" s="12"/>
      <c r="E13752" s="12"/>
      <c r="F13752" s="12"/>
      <c r="G13752" s="12"/>
      <c r="H13752" s="12"/>
      <c r="I13752" s="12"/>
      <c r="J13752" s="12"/>
    </row>
    <row r="13753" spans="1:10" x14ac:dyDescent="0.25">
      <c r="A13753" s="12"/>
      <c r="B13753" s="12"/>
      <c r="C13753" s="2"/>
      <c r="D13753" s="12"/>
      <c r="E13753" s="12"/>
      <c r="F13753" s="12"/>
      <c r="G13753" s="12"/>
      <c r="H13753" s="12"/>
      <c r="I13753" s="12"/>
      <c r="J13753" s="12"/>
    </row>
    <row r="13754" spans="1:10" x14ac:dyDescent="0.25">
      <c r="A13754" s="12"/>
      <c r="B13754" s="12"/>
      <c r="C13754" s="2"/>
      <c r="D13754" s="12"/>
      <c r="E13754" s="12"/>
      <c r="F13754" s="12"/>
      <c r="G13754" s="12"/>
      <c r="H13754" s="12"/>
      <c r="I13754" s="12"/>
      <c r="J13754" s="12"/>
    </row>
    <row r="13755" spans="1:10" x14ac:dyDescent="0.25">
      <c r="A13755" s="12"/>
      <c r="B13755" s="12"/>
      <c r="C13755" s="2"/>
      <c r="D13755" s="12"/>
      <c r="E13755" s="12"/>
      <c r="F13755" s="12"/>
      <c r="G13755" s="12"/>
      <c r="H13755" s="12"/>
      <c r="I13755" s="12"/>
      <c r="J13755" s="12"/>
    </row>
    <row r="13756" spans="1:10" x14ac:dyDescent="0.25">
      <c r="A13756" s="12"/>
      <c r="B13756" s="12"/>
      <c r="C13756" s="2"/>
      <c r="D13756" s="12"/>
      <c r="E13756" s="12"/>
      <c r="F13756" s="12"/>
      <c r="G13756" s="12"/>
      <c r="H13756" s="12"/>
      <c r="I13756" s="12"/>
      <c r="J13756" s="12"/>
    </row>
    <row r="13757" spans="1:10" x14ac:dyDescent="0.25">
      <c r="A13757" s="12"/>
      <c r="B13757" s="12"/>
      <c r="C13757" s="2"/>
      <c r="D13757" s="12"/>
      <c r="E13757" s="12"/>
      <c r="F13757" s="12"/>
      <c r="G13757" s="12"/>
      <c r="H13757" s="12"/>
      <c r="I13757" s="12"/>
      <c r="J13757" s="12"/>
    </row>
    <row r="13758" spans="1:10" x14ac:dyDescent="0.25">
      <c r="A13758" s="12"/>
      <c r="B13758" s="12"/>
      <c r="C13758" s="2"/>
      <c r="D13758" s="12"/>
      <c r="E13758" s="12"/>
      <c r="F13758" s="12"/>
      <c r="G13758" s="12"/>
      <c r="H13758" s="12"/>
      <c r="I13758" s="12"/>
      <c r="J13758" s="12"/>
    </row>
    <row r="13759" spans="1:10" x14ac:dyDescent="0.25">
      <c r="A13759" s="12"/>
      <c r="B13759" s="12"/>
      <c r="C13759" s="2"/>
      <c r="D13759" s="12"/>
      <c r="E13759" s="12"/>
      <c r="F13759" s="12"/>
      <c r="G13759" s="12"/>
      <c r="H13759" s="12"/>
      <c r="I13759" s="12"/>
      <c r="J13759" s="12"/>
    </row>
    <row r="13760" spans="1:10" x14ac:dyDescent="0.25">
      <c r="A13760" s="12"/>
      <c r="B13760" s="12"/>
      <c r="C13760" s="2"/>
      <c r="D13760" s="12"/>
      <c r="E13760" s="12"/>
      <c r="F13760" s="12"/>
      <c r="G13760" s="12"/>
      <c r="H13760" s="12"/>
      <c r="I13760" s="12"/>
      <c r="J13760" s="12"/>
    </row>
    <row r="13761" spans="1:10" x14ac:dyDescent="0.25">
      <c r="A13761" s="12"/>
      <c r="B13761" s="12"/>
      <c r="C13761" s="2"/>
      <c r="D13761" s="12"/>
      <c r="E13761" s="12"/>
      <c r="F13761" s="12"/>
      <c r="G13761" s="12"/>
      <c r="H13761" s="12"/>
      <c r="I13761" s="12"/>
      <c r="J13761" s="12"/>
    </row>
    <row r="13762" spans="1:10" x14ac:dyDescent="0.25">
      <c r="A13762" s="12"/>
      <c r="B13762" s="12"/>
      <c r="C13762" s="2"/>
      <c r="D13762" s="12"/>
      <c r="E13762" s="12"/>
      <c r="F13762" s="12"/>
      <c r="G13762" s="12"/>
      <c r="H13762" s="12"/>
      <c r="I13762" s="12"/>
      <c r="J13762" s="12"/>
    </row>
    <row r="13763" spans="1:10" x14ac:dyDescent="0.25">
      <c r="A13763" s="12"/>
      <c r="B13763" s="12"/>
      <c r="C13763" s="2"/>
      <c r="D13763" s="12"/>
      <c r="E13763" s="12"/>
      <c r="F13763" s="12"/>
      <c r="G13763" s="12"/>
      <c r="H13763" s="12"/>
      <c r="I13763" s="12"/>
      <c r="J13763" s="12"/>
    </row>
    <row r="13764" spans="1:10" x14ac:dyDescent="0.25">
      <c r="A13764" s="12"/>
      <c r="B13764" s="12"/>
      <c r="C13764" s="2"/>
      <c r="D13764" s="12"/>
      <c r="E13764" s="12"/>
      <c r="F13764" s="12"/>
      <c r="G13764" s="12"/>
      <c r="H13764" s="12"/>
      <c r="I13764" s="12"/>
      <c r="J13764" s="12"/>
    </row>
    <row r="13765" spans="1:10" x14ac:dyDescent="0.25">
      <c r="A13765" s="12"/>
      <c r="B13765" s="12"/>
      <c r="C13765" s="2"/>
      <c r="D13765" s="12"/>
      <c r="E13765" s="12"/>
      <c r="F13765" s="12"/>
      <c r="G13765" s="12"/>
      <c r="H13765" s="12"/>
      <c r="I13765" s="12"/>
      <c r="J13765" s="12"/>
    </row>
    <row r="13766" spans="1:10" x14ac:dyDescent="0.25">
      <c r="A13766" s="12"/>
      <c r="B13766" s="12"/>
      <c r="C13766" s="2"/>
      <c r="D13766" s="12"/>
      <c r="E13766" s="12"/>
      <c r="F13766" s="12"/>
      <c r="G13766" s="12"/>
      <c r="H13766" s="12"/>
      <c r="I13766" s="12"/>
      <c r="J13766" s="12"/>
    </row>
    <row r="13767" spans="1:10" x14ac:dyDescent="0.25">
      <c r="A13767" s="12"/>
      <c r="B13767" s="12"/>
      <c r="C13767" s="2"/>
      <c r="D13767" s="12"/>
      <c r="E13767" s="12"/>
      <c r="F13767" s="12"/>
      <c r="G13767" s="12"/>
      <c r="H13767" s="12"/>
      <c r="I13767" s="12"/>
      <c r="J13767" s="12"/>
    </row>
    <row r="13768" spans="1:10" x14ac:dyDescent="0.25">
      <c r="A13768" s="12"/>
      <c r="B13768" s="12"/>
      <c r="C13768" s="2"/>
      <c r="D13768" s="12"/>
      <c r="E13768" s="12"/>
      <c r="F13768" s="12"/>
      <c r="G13768" s="12"/>
      <c r="H13768" s="12"/>
      <c r="I13768" s="12"/>
      <c r="J13768" s="12"/>
    </row>
    <row r="13769" spans="1:10" x14ac:dyDescent="0.25">
      <c r="A13769" s="12"/>
      <c r="B13769" s="12"/>
      <c r="C13769" s="2"/>
      <c r="D13769" s="12"/>
      <c r="E13769" s="12"/>
      <c r="F13769" s="12"/>
      <c r="G13769" s="12"/>
      <c r="H13769" s="12"/>
      <c r="I13769" s="12"/>
      <c r="J13769" s="12"/>
    </row>
    <row r="13770" spans="1:10" x14ac:dyDescent="0.25">
      <c r="A13770" s="12"/>
      <c r="B13770" s="12"/>
      <c r="C13770" s="2"/>
      <c r="D13770" s="12"/>
      <c r="E13770" s="12"/>
      <c r="F13770" s="12"/>
      <c r="G13770" s="12"/>
      <c r="H13770" s="12"/>
      <c r="I13770" s="12"/>
      <c r="J13770" s="12"/>
    </row>
    <row r="13771" spans="1:10" x14ac:dyDescent="0.25">
      <c r="A13771" s="12"/>
      <c r="B13771" s="12"/>
      <c r="C13771" s="2"/>
      <c r="D13771" s="12"/>
      <c r="E13771" s="12"/>
      <c r="F13771" s="12"/>
      <c r="G13771" s="12"/>
      <c r="H13771" s="12"/>
      <c r="I13771" s="12"/>
      <c r="J13771" s="12"/>
    </row>
    <row r="13772" spans="1:10" x14ac:dyDescent="0.25">
      <c r="A13772" s="12"/>
      <c r="B13772" s="12"/>
      <c r="C13772" s="2"/>
      <c r="D13772" s="12"/>
      <c r="E13772" s="12"/>
      <c r="F13772" s="12"/>
      <c r="G13772" s="12"/>
      <c r="H13772" s="12"/>
      <c r="I13772" s="12"/>
      <c r="J13772" s="12"/>
    </row>
    <row r="13773" spans="1:10" x14ac:dyDescent="0.25">
      <c r="A13773" s="12"/>
      <c r="B13773" s="12"/>
      <c r="C13773" s="2"/>
      <c r="D13773" s="12"/>
      <c r="E13773" s="12"/>
      <c r="F13773" s="12"/>
      <c r="G13773" s="12"/>
      <c r="H13773" s="12"/>
      <c r="I13773" s="12"/>
      <c r="J13773" s="12"/>
    </row>
    <row r="13774" spans="1:10" x14ac:dyDescent="0.25">
      <c r="A13774" s="12"/>
      <c r="B13774" s="12"/>
      <c r="C13774" s="2"/>
      <c r="D13774" s="12"/>
      <c r="E13774" s="12"/>
      <c r="F13774" s="12"/>
      <c r="G13774" s="12"/>
      <c r="H13774" s="12"/>
      <c r="I13774" s="12"/>
      <c r="J13774" s="12"/>
    </row>
    <row r="13775" spans="1:10" x14ac:dyDescent="0.25">
      <c r="A13775" s="12"/>
      <c r="B13775" s="12"/>
      <c r="C13775" s="2"/>
      <c r="D13775" s="12"/>
      <c r="E13775" s="12"/>
      <c r="F13775" s="12"/>
      <c r="G13775" s="12"/>
      <c r="H13775" s="12"/>
      <c r="I13775" s="12"/>
      <c r="J13775" s="12"/>
    </row>
    <row r="13776" spans="1:10" x14ac:dyDescent="0.25">
      <c r="A13776" s="12"/>
      <c r="B13776" s="12"/>
      <c r="C13776" s="2"/>
      <c r="D13776" s="12"/>
      <c r="E13776" s="12"/>
      <c r="F13776" s="12"/>
      <c r="G13776" s="12"/>
      <c r="H13776" s="12"/>
      <c r="I13776" s="12"/>
      <c r="J13776" s="12"/>
    </row>
    <row r="13777" spans="1:10" x14ac:dyDescent="0.25">
      <c r="A13777" s="12"/>
      <c r="B13777" s="12"/>
      <c r="C13777" s="2"/>
      <c r="D13777" s="12"/>
      <c r="E13777" s="12"/>
      <c r="F13777" s="12"/>
      <c r="G13777" s="12"/>
      <c r="H13777" s="12"/>
      <c r="I13777" s="12"/>
      <c r="J13777" s="12"/>
    </row>
    <row r="13778" spans="1:10" x14ac:dyDescent="0.25">
      <c r="A13778" s="12"/>
      <c r="B13778" s="12"/>
      <c r="C13778" s="2"/>
      <c r="D13778" s="12"/>
      <c r="E13778" s="12"/>
      <c r="F13778" s="12"/>
      <c r="G13778" s="12"/>
      <c r="H13778" s="12"/>
      <c r="I13778" s="12"/>
      <c r="J13778" s="12"/>
    </row>
    <row r="13779" spans="1:10" x14ac:dyDescent="0.25">
      <c r="A13779" s="12"/>
      <c r="B13779" s="12"/>
      <c r="C13779" s="2"/>
      <c r="D13779" s="12"/>
      <c r="E13779" s="12"/>
      <c r="F13779" s="12"/>
      <c r="G13779" s="12"/>
      <c r="H13779" s="12"/>
      <c r="I13779" s="12"/>
      <c r="J13779" s="12"/>
    </row>
    <row r="13780" spans="1:10" x14ac:dyDescent="0.25">
      <c r="A13780" s="12"/>
      <c r="B13780" s="12"/>
      <c r="C13780" s="2"/>
      <c r="D13780" s="12"/>
      <c r="E13780" s="12"/>
      <c r="F13780" s="12"/>
      <c r="G13780" s="12"/>
      <c r="H13780" s="12"/>
      <c r="I13780" s="12"/>
      <c r="J13780" s="12"/>
    </row>
    <row r="13781" spans="1:10" x14ac:dyDescent="0.25">
      <c r="A13781" s="12"/>
      <c r="B13781" s="12"/>
      <c r="C13781" s="2"/>
      <c r="D13781" s="12"/>
      <c r="E13781" s="12"/>
      <c r="F13781" s="12"/>
      <c r="G13781" s="12"/>
      <c r="H13781" s="12"/>
      <c r="I13781" s="12"/>
      <c r="J13781" s="12"/>
    </row>
    <row r="13782" spans="1:10" x14ac:dyDescent="0.25">
      <c r="A13782" s="12"/>
      <c r="B13782" s="12"/>
      <c r="C13782" s="2"/>
      <c r="D13782" s="12"/>
      <c r="E13782" s="12"/>
      <c r="F13782" s="12"/>
      <c r="G13782" s="12"/>
      <c r="H13782" s="12"/>
      <c r="I13782" s="12"/>
      <c r="J13782" s="12"/>
    </row>
    <row r="13783" spans="1:10" x14ac:dyDescent="0.25">
      <c r="A13783" s="12"/>
      <c r="B13783" s="12"/>
      <c r="C13783" s="2"/>
      <c r="D13783" s="12"/>
      <c r="E13783" s="12"/>
      <c r="F13783" s="12"/>
      <c r="G13783" s="12"/>
      <c r="H13783" s="12"/>
      <c r="I13783" s="12"/>
      <c r="J13783" s="12"/>
    </row>
    <row r="13784" spans="1:10" x14ac:dyDescent="0.25">
      <c r="A13784" s="12"/>
      <c r="B13784" s="12"/>
      <c r="C13784" s="2"/>
      <c r="D13784" s="12"/>
      <c r="E13784" s="12"/>
      <c r="F13784" s="12"/>
      <c r="G13784" s="12"/>
      <c r="H13784" s="12"/>
      <c r="I13784" s="12"/>
      <c r="J13784" s="12"/>
    </row>
    <row r="13785" spans="1:10" x14ac:dyDescent="0.25">
      <c r="A13785" s="12"/>
      <c r="B13785" s="12"/>
      <c r="C13785" s="2"/>
      <c r="D13785" s="12"/>
      <c r="E13785" s="12"/>
      <c r="F13785" s="12"/>
      <c r="G13785" s="12"/>
      <c r="H13785" s="12"/>
      <c r="I13785" s="12"/>
      <c r="J13785" s="12"/>
    </row>
    <row r="13786" spans="1:10" x14ac:dyDescent="0.25">
      <c r="A13786" s="12"/>
      <c r="B13786" s="12"/>
      <c r="C13786" s="2"/>
      <c r="D13786" s="12"/>
      <c r="E13786" s="12"/>
      <c r="F13786" s="12"/>
      <c r="G13786" s="12"/>
      <c r="H13786" s="12"/>
      <c r="I13786" s="12"/>
      <c r="J13786" s="12"/>
    </row>
    <row r="13787" spans="1:10" x14ac:dyDescent="0.25">
      <c r="A13787" s="12"/>
      <c r="B13787" s="12"/>
      <c r="C13787" s="2"/>
      <c r="D13787" s="12"/>
      <c r="E13787" s="12"/>
      <c r="F13787" s="12"/>
      <c r="G13787" s="12"/>
      <c r="H13787" s="12"/>
      <c r="I13787" s="12"/>
      <c r="J13787" s="12"/>
    </row>
    <row r="13788" spans="1:10" x14ac:dyDescent="0.25">
      <c r="A13788" s="12"/>
      <c r="B13788" s="12"/>
      <c r="C13788" s="2"/>
      <c r="D13788" s="12"/>
      <c r="E13788" s="12"/>
      <c r="F13788" s="12"/>
      <c r="G13788" s="12"/>
      <c r="H13788" s="12"/>
      <c r="I13788" s="12"/>
      <c r="J13788" s="12"/>
    </row>
    <row r="13789" spans="1:10" x14ac:dyDescent="0.25">
      <c r="A13789" s="12"/>
      <c r="B13789" s="12"/>
      <c r="C13789" s="2"/>
      <c r="D13789" s="12"/>
      <c r="E13789" s="12"/>
      <c r="F13789" s="12"/>
      <c r="G13789" s="12"/>
      <c r="H13789" s="12"/>
      <c r="I13789" s="12"/>
      <c r="J13789" s="12"/>
    </row>
    <row r="13790" spans="1:10" x14ac:dyDescent="0.25">
      <c r="A13790" s="12"/>
      <c r="B13790" s="12"/>
      <c r="C13790" s="2"/>
      <c r="D13790" s="12"/>
      <c r="E13790" s="12"/>
      <c r="F13790" s="12"/>
      <c r="G13790" s="12"/>
      <c r="H13790" s="12"/>
      <c r="I13790" s="12"/>
      <c r="J13790" s="12"/>
    </row>
    <row r="13791" spans="1:10" x14ac:dyDescent="0.25">
      <c r="A13791" s="12"/>
      <c r="B13791" s="12"/>
      <c r="C13791" s="2"/>
      <c r="D13791" s="12"/>
      <c r="E13791" s="12"/>
      <c r="F13791" s="12"/>
      <c r="G13791" s="12"/>
      <c r="H13791" s="12"/>
      <c r="I13791" s="12"/>
      <c r="J13791" s="12"/>
    </row>
    <row r="13792" spans="1:10" x14ac:dyDescent="0.25">
      <c r="A13792" s="12"/>
      <c r="B13792" s="12"/>
      <c r="C13792" s="2"/>
      <c r="D13792" s="12"/>
      <c r="E13792" s="12"/>
      <c r="F13792" s="12"/>
      <c r="G13792" s="12"/>
      <c r="H13792" s="12"/>
      <c r="I13792" s="12"/>
      <c r="J13792" s="12"/>
    </row>
    <row r="13793" spans="1:10" x14ac:dyDescent="0.25">
      <c r="A13793" s="12"/>
      <c r="B13793" s="12"/>
      <c r="C13793" s="2"/>
      <c r="D13793" s="12"/>
      <c r="E13793" s="12"/>
      <c r="F13793" s="12"/>
      <c r="G13793" s="12"/>
      <c r="H13793" s="12"/>
      <c r="I13793" s="12"/>
      <c r="J13793" s="12"/>
    </row>
    <row r="13794" spans="1:10" x14ac:dyDescent="0.25">
      <c r="A13794" s="12"/>
      <c r="B13794" s="12"/>
      <c r="C13794" s="2"/>
      <c r="D13794" s="12"/>
      <c r="E13794" s="12"/>
      <c r="F13794" s="12"/>
      <c r="G13794" s="12"/>
      <c r="H13794" s="12"/>
      <c r="I13794" s="12"/>
      <c r="J13794" s="12"/>
    </row>
    <row r="13795" spans="1:10" x14ac:dyDescent="0.25">
      <c r="A13795" s="12"/>
      <c r="B13795" s="12"/>
      <c r="C13795" s="2"/>
      <c r="D13795" s="12"/>
      <c r="E13795" s="12"/>
      <c r="F13795" s="12"/>
      <c r="G13795" s="12"/>
      <c r="H13795" s="12"/>
      <c r="I13795" s="12"/>
      <c r="J13795" s="12"/>
    </row>
    <row r="13796" spans="1:10" x14ac:dyDescent="0.25">
      <c r="A13796" s="12"/>
      <c r="B13796" s="12"/>
      <c r="C13796" s="2"/>
      <c r="D13796" s="12"/>
      <c r="E13796" s="12"/>
      <c r="F13796" s="12"/>
      <c r="G13796" s="12"/>
      <c r="H13796" s="12"/>
      <c r="I13796" s="12"/>
      <c r="J13796" s="12"/>
    </row>
    <row r="13797" spans="1:10" x14ac:dyDescent="0.25">
      <c r="A13797" s="12"/>
      <c r="B13797" s="12"/>
      <c r="C13797" s="2"/>
      <c r="D13797" s="12"/>
      <c r="E13797" s="12"/>
      <c r="F13797" s="12"/>
      <c r="G13797" s="12"/>
      <c r="H13797" s="12"/>
      <c r="I13797" s="12"/>
      <c r="J13797" s="12"/>
    </row>
    <row r="13798" spans="1:10" x14ac:dyDescent="0.25">
      <c r="A13798" s="12"/>
      <c r="B13798" s="12"/>
      <c r="C13798" s="2"/>
      <c r="D13798" s="12"/>
      <c r="E13798" s="12"/>
      <c r="F13798" s="12"/>
      <c r="G13798" s="12"/>
      <c r="H13798" s="12"/>
      <c r="I13798" s="12"/>
      <c r="J13798" s="12"/>
    </row>
    <row r="13799" spans="1:10" x14ac:dyDescent="0.25">
      <c r="A13799" s="12"/>
      <c r="B13799" s="12"/>
      <c r="C13799" s="2"/>
      <c r="D13799" s="12"/>
      <c r="E13799" s="12"/>
      <c r="F13799" s="12"/>
      <c r="G13799" s="12"/>
      <c r="H13799" s="12"/>
      <c r="I13799" s="12"/>
      <c r="J13799" s="12"/>
    </row>
    <row r="13800" spans="1:10" x14ac:dyDescent="0.25">
      <c r="A13800" s="12"/>
      <c r="B13800" s="12"/>
      <c r="C13800" s="2"/>
      <c r="D13800" s="12"/>
      <c r="E13800" s="12"/>
      <c r="F13800" s="12"/>
      <c r="G13800" s="12"/>
      <c r="H13800" s="12"/>
      <c r="I13800" s="12"/>
      <c r="J13800" s="12"/>
    </row>
    <row r="13801" spans="1:10" x14ac:dyDescent="0.25">
      <c r="A13801" s="12"/>
      <c r="B13801" s="12"/>
      <c r="C13801" s="2"/>
      <c r="D13801" s="12"/>
      <c r="E13801" s="12"/>
      <c r="F13801" s="12"/>
      <c r="G13801" s="12"/>
      <c r="H13801" s="12"/>
      <c r="I13801" s="12"/>
      <c r="J13801" s="12"/>
    </row>
    <row r="13802" spans="1:10" x14ac:dyDescent="0.25">
      <c r="A13802" s="12"/>
      <c r="B13802" s="12"/>
      <c r="C13802" s="2"/>
      <c r="D13802" s="12"/>
      <c r="E13802" s="12"/>
      <c r="F13802" s="12"/>
      <c r="G13802" s="12"/>
      <c r="H13802" s="12"/>
      <c r="I13802" s="12"/>
      <c r="J13802" s="12"/>
    </row>
    <row r="13803" spans="1:10" x14ac:dyDescent="0.25">
      <c r="A13803" s="12"/>
      <c r="B13803" s="12"/>
      <c r="C13803" s="2"/>
      <c r="D13803" s="12"/>
      <c r="E13803" s="12"/>
      <c r="F13803" s="12"/>
      <c r="G13803" s="12"/>
      <c r="H13803" s="12"/>
      <c r="I13803" s="12"/>
      <c r="J13803" s="12"/>
    </row>
    <row r="13804" spans="1:10" x14ac:dyDescent="0.25">
      <c r="A13804" s="12"/>
      <c r="B13804" s="12"/>
      <c r="C13804" s="2"/>
      <c r="D13804" s="12"/>
      <c r="E13804" s="12"/>
      <c r="F13804" s="12"/>
      <c r="G13804" s="12"/>
      <c r="H13804" s="12"/>
      <c r="I13804" s="12"/>
      <c r="J13804" s="12"/>
    </row>
    <row r="13805" spans="1:10" x14ac:dyDescent="0.25">
      <c r="A13805" s="12"/>
      <c r="B13805" s="12"/>
      <c r="C13805" s="2"/>
      <c r="D13805" s="12"/>
      <c r="E13805" s="12"/>
      <c r="F13805" s="12"/>
      <c r="G13805" s="12"/>
      <c r="H13805" s="12"/>
      <c r="I13805" s="12"/>
      <c r="J13805" s="12"/>
    </row>
    <row r="13806" spans="1:10" x14ac:dyDescent="0.25">
      <c r="A13806" s="12"/>
      <c r="B13806" s="12"/>
      <c r="C13806" s="2"/>
      <c r="D13806" s="12"/>
      <c r="E13806" s="12"/>
      <c r="F13806" s="12"/>
      <c r="G13806" s="12"/>
      <c r="H13806" s="12"/>
      <c r="I13806" s="12"/>
      <c r="J13806" s="12"/>
    </row>
    <row r="13807" spans="1:10" x14ac:dyDescent="0.25">
      <c r="A13807" s="12"/>
      <c r="B13807" s="12"/>
      <c r="C13807" s="2"/>
      <c r="D13807" s="12"/>
      <c r="E13807" s="12"/>
      <c r="F13807" s="12"/>
      <c r="G13807" s="12"/>
      <c r="H13807" s="12"/>
      <c r="I13807" s="12"/>
      <c r="J13807" s="12"/>
    </row>
    <row r="13808" spans="1:10" x14ac:dyDescent="0.25">
      <c r="A13808" s="12"/>
      <c r="B13808" s="12"/>
      <c r="C13808" s="2"/>
      <c r="D13808" s="12"/>
      <c r="E13808" s="12"/>
      <c r="F13808" s="12"/>
      <c r="G13808" s="12"/>
      <c r="H13808" s="12"/>
      <c r="I13808" s="12"/>
      <c r="J13808" s="12"/>
    </row>
    <row r="13809" spans="1:10" x14ac:dyDescent="0.25">
      <c r="A13809" s="12"/>
      <c r="B13809" s="12"/>
      <c r="C13809" s="2"/>
      <c r="D13809" s="12"/>
      <c r="E13809" s="12"/>
      <c r="F13809" s="12"/>
      <c r="G13809" s="12"/>
      <c r="H13809" s="12"/>
      <c r="I13809" s="12"/>
      <c r="J13809" s="12"/>
    </row>
    <row r="13810" spans="1:10" x14ac:dyDescent="0.25">
      <c r="A13810" s="12"/>
      <c r="B13810" s="12"/>
      <c r="C13810" s="2"/>
      <c r="D13810" s="12"/>
      <c r="E13810" s="12"/>
      <c r="F13810" s="12"/>
      <c r="G13810" s="12"/>
      <c r="H13810" s="12"/>
      <c r="I13810" s="12"/>
      <c r="J13810" s="12"/>
    </row>
    <row r="13811" spans="1:10" x14ac:dyDescent="0.25">
      <c r="A13811" s="12"/>
      <c r="B13811" s="12"/>
      <c r="C13811" s="2"/>
      <c r="D13811" s="12"/>
      <c r="E13811" s="12"/>
      <c r="F13811" s="12"/>
      <c r="G13811" s="12"/>
      <c r="H13811" s="12"/>
      <c r="I13811" s="12"/>
      <c r="J13811" s="12"/>
    </row>
    <row r="13812" spans="1:10" x14ac:dyDescent="0.25">
      <c r="A13812" s="12"/>
      <c r="B13812" s="12"/>
      <c r="C13812" s="2"/>
      <c r="D13812" s="12"/>
      <c r="E13812" s="12"/>
      <c r="F13812" s="12"/>
      <c r="G13812" s="12"/>
      <c r="H13812" s="12"/>
      <c r="I13812" s="12"/>
      <c r="J13812" s="12"/>
    </row>
    <row r="13813" spans="1:10" x14ac:dyDescent="0.25">
      <c r="A13813" s="12"/>
      <c r="B13813" s="12"/>
      <c r="C13813" s="2"/>
      <c r="D13813" s="12"/>
      <c r="E13813" s="12"/>
      <c r="F13813" s="12"/>
      <c r="G13813" s="12"/>
      <c r="H13813" s="12"/>
      <c r="I13813" s="12"/>
      <c r="J13813" s="12"/>
    </row>
    <row r="13814" spans="1:10" x14ac:dyDescent="0.25">
      <c r="A13814" s="12"/>
      <c r="B13814" s="12"/>
      <c r="C13814" s="2"/>
      <c r="D13814" s="12"/>
      <c r="E13814" s="12"/>
      <c r="F13814" s="12"/>
      <c r="G13814" s="12"/>
      <c r="H13814" s="12"/>
      <c r="I13814" s="12"/>
      <c r="J13814" s="12"/>
    </row>
    <row r="13815" spans="1:10" x14ac:dyDescent="0.25">
      <c r="A13815" s="12"/>
      <c r="B13815" s="12"/>
      <c r="C13815" s="2"/>
      <c r="D13815" s="12"/>
      <c r="E13815" s="12"/>
      <c r="F13815" s="12"/>
      <c r="G13815" s="12"/>
      <c r="H13815" s="12"/>
      <c r="I13815" s="12"/>
      <c r="J13815" s="12"/>
    </row>
    <row r="13816" spans="1:10" x14ac:dyDescent="0.25">
      <c r="A13816" s="12"/>
      <c r="B13816" s="12"/>
      <c r="C13816" s="2"/>
      <c r="D13816" s="12"/>
      <c r="E13816" s="12"/>
      <c r="F13816" s="12"/>
      <c r="G13816" s="12"/>
      <c r="H13816" s="12"/>
      <c r="I13816" s="12"/>
      <c r="J13816" s="12"/>
    </row>
    <row r="13817" spans="1:10" x14ac:dyDescent="0.25">
      <c r="A13817" s="12"/>
      <c r="B13817" s="12"/>
      <c r="C13817" s="2"/>
      <c r="D13817" s="12"/>
      <c r="E13817" s="12"/>
      <c r="F13817" s="12"/>
      <c r="G13817" s="12"/>
      <c r="H13817" s="12"/>
      <c r="I13817" s="12"/>
      <c r="J13817" s="12"/>
    </row>
    <row r="13818" spans="1:10" x14ac:dyDescent="0.25">
      <c r="A13818" s="12"/>
      <c r="B13818" s="12"/>
      <c r="C13818" s="2"/>
      <c r="D13818" s="12"/>
      <c r="E13818" s="12"/>
      <c r="F13818" s="12"/>
      <c r="G13818" s="12"/>
      <c r="H13818" s="12"/>
      <c r="I13818" s="12"/>
      <c r="J13818" s="12"/>
    </row>
    <row r="13819" spans="1:10" x14ac:dyDescent="0.25">
      <c r="A13819" s="12"/>
      <c r="B13819" s="12"/>
      <c r="C13819" s="2"/>
      <c r="D13819" s="12"/>
      <c r="E13819" s="12"/>
      <c r="F13819" s="12"/>
      <c r="G13819" s="12"/>
      <c r="H13819" s="12"/>
      <c r="I13819" s="12"/>
      <c r="J13819" s="12"/>
    </row>
    <row r="13820" spans="1:10" x14ac:dyDescent="0.25">
      <c r="A13820" s="12"/>
      <c r="B13820" s="12"/>
      <c r="C13820" s="2"/>
      <c r="D13820" s="12"/>
      <c r="E13820" s="12"/>
      <c r="F13820" s="12"/>
      <c r="G13820" s="12"/>
      <c r="H13820" s="12"/>
      <c r="I13820" s="12"/>
      <c r="J13820" s="12"/>
    </row>
    <row r="13821" spans="1:10" x14ac:dyDescent="0.25">
      <c r="A13821" s="12"/>
      <c r="B13821" s="12"/>
      <c r="C13821" s="2"/>
      <c r="D13821" s="12"/>
      <c r="E13821" s="12"/>
      <c r="F13821" s="12"/>
      <c r="G13821" s="12"/>
      <c r="H13821" s="12"/>
      <c r="I13821" s="12"/>
      <c r="J13821" s="12"/>
    </row>
    <row r="13822" spans="1:10" x14ac:dyDescent="0.25">
      <c r="A13822" s="12"/>
      <c r="B13822" s="12"/>
      <c r="C13822" s="2"/>
      <c r="D13822" s="12"/>
      <c r="E13822" s="12"/>
      <c r="F13822" s="12"/>
      <c r="G13822" s="12"/>
      <c r="H13822" s="12"/>
      <c r="I13822" s="12"/>
      <c r="J13822" s="12"/>
    </row>
    <row r="13823" spans="1:10" x14ac:dyDescent="0.25">
      <c r="A13823" s="12"/>
      <c r="B13823" s="12"/>
      <c r="C13823" s="2"/>
      <c r="D13823" s="12"/>
      <c r="E13823" s="12"/>
      <c r="F13823" s="12"/>
      <c r="G13823" s="12"/>
      <c r="H13823" s="12"/>
      <c r="I13823" s="12"/>
      <c r="J13823" s="12"/>
    </row>
    <row r="13824" spans="1:10" x14ac:dyDescent="0.25">
      <c r="A13824" s="12"/>
      <c r="B13824" s="12"/>
      <c r="C13824" s="2"/>
      <c r="D13824" s="12"/>
      <c r="E13824" s="12"/>
      <c r="F13824" s="12"/>
      <c r="G13824" s="12"/>
      <c r="H13824" s="12"/>
      <c r="I13824" s="12"/>
      <c r="J13824" s="12"/>
    </row>
    <row r="13825" spans="1:10" x14ac:dyDescent="0.25">
      <c r="A13825" s="12"/>
      <c r="B13825" s="12"/>
      <c r="C13825" s="2"/>
      <c r="D13825" s="12"/>
      <c r="E13825" s="12"/>
      <c r="F13825" s="12"/>
      <c r="G13825" s="12"/>
      <c r="H13825" s="12"/>
      <c r="I13825" s="12"/>
      <c r="J13825" s="12"/>
    </row>
    <row r="13826" spans="1:10" x14ac:dyDescent="0.25">
      <c r="A13826" s="12"/>
      <c r="B13826" s="12"/>
      <c r="C13826" s="2"/>
      <c r="D13826" s="12"/>
      <c r="E13826" s="12"/>
      <c r="F13826" s="12"/>
      <c r="G13826" s="12"/>
      <c r="H13826" s="12"/>
      <c r="I13826" s="12"/>
      <c r="J13826" s="12"/>
    </row>
    <row r="13827" spans="1:10" x14ac:dyDescent="0.25">
      <c r="A13827" s="12"/>
      <c r="B13827" s="12"/>
      <c r="C13827" s="2"/>
      <c r="D13827" s="12"/>
      <c r="E13827" s="12"/>
      <c r="F13827" s="12"/>
      <c r="G13827" s="12"/>
      <c r="H13827" s="12"/>
      <c r="I13827" s="12"/>
      <c r="J13827" s="12"/>
    </row>
    <row r="13828" spans="1:10" x14ac:dyDescent="0.25">
      <c r="A13828" s="12"/>
      <c r="B13828" s="12"/>
      <c r="C13828" s="2"/>
      <c r="D13828" s="12"/>
      <c r="E13828" s="12"/>
      <c r="F13828" s="12"/>
      <c r="G13828" s="12"/>
      <c r="H13828" s="12"/>
      <c r="I13828" s="12"/>
      <c r="J13828" s="12"/>
    </row>
    <row r="13829" spans="1:10" x14ac:dyDescent="0.25">
      <c r="A13829" s="12"/>
      <c r="B13829" s="12"/>
      <c r="C13829" s="2"/>
      <c r="D13829" s="12"/>
      <c r="E13829" s="12"/>
      <c r="F13829" s="12"/>
      <c r="G13829" s="12"/>
      <c r="H13829" s="12"/>
      <c r="I13829" s="12"/>
      <c r="J13829" s="12"/>
    </row>
    <row r="13830" spans="1:10" x14ac:dyDescent="0.25">
      <c r="A13830" s="12"/>
      <c r="B13830" s="12"/>
      <c r="C13830" s="2"/>
      <c r="D13830" s="12"/>
      <c r="E13830" s="12"/>
      <c r="F13830" s="12"/>
      <c r="G13830" s="12"/>
      <c r="H13830" s="12"/>
      <c r="I13830" s="12"/>
      <c r="J13830" s="12"/>
    </row>
    <row r="13831" spans="1:10" x14ac:dyDescent="0.25">
      <c r="A13831" s="12"/>
      <c r="B13831" s="12"/>
      <c r="C13831" s="2"/>
      <c r="D13831" s="12"/>
      <c r="E13831" s="12"/>
      <c r="F13831" s="12"/>
      <c r="G13831" s="12"/>
      <c r="H13831" s="12"/>
      <c r="I13831" s="12"/>
      <c r="J13831" s="12"/>
    </row>
    <row r="13832" spans="1:10" x14ac:dyDescent="0.25">
      <c r="A13832" s="12"/>
      <c r="B13832" s="12"/>
      <c r="C13832" s="2"/>
      <c r="D13832" s="12"/>
      <c r="E13832" s="12"/>
      <c r="F13832" s="12"/>
      <c r="G13832" s="12"/>
      <c r="H13832" s="12"/>
      <c r="I13832" s="12"/>
      <c r="J13832" s="12"/>
    </row>
    <row r="13833" spans="1:10" x14ac:dyDescent="0.25">
      <c r="A13833" s="12"/>
      <c r="B13833" s="12"/>
      <c r="C13833" s="2"/>
      <c r="D13833" s="12"/>
      <c r="E13833" s="12"/>
      <c r="F13833" s="12"/>
      <c r="G13833" s="12"/>
      <c r="H13833" s="12"/>
      <c r="I13833" s="12"/>
      <c r="J13833" s="12"/>
    </row>
    <row r="13834" spans="1:10" x14ac:dyDescent="0.25">
      <c r="A13834" s="12"/>
      <c r="B13834" s="12"/>
      <c r="C13834" s="2"/>
      <c r="D13834" s="12"/>
      <c r="E13834" s="12"/>
      <c r="F13834" s="12"/>
      <c r="G13834" s="12"/>
      <c r="H13834" s="12"/>
      <c r="I13834" s="12"/>
      <c r="J13834" s="12"/>
    </row>
    <row r="13835" spans="1:10" x14ac:dyDescent="0.25">
      <c r="A13835" s="12"/>
      <c r="B13835" s="12"/>
      <c r="C13835" s="2"/>
      <c r="D13835" s="12"/>
      <c r="E13835" s="12"/>
      <c r="F13835" s="12"/>
      <c r="G13835" s="12"/>
      <c r="H13835" s="12"/>
      <c r="I13835" s="12"/>
      <c r="J13835" s="12"/>
    </row>
    <row r="13836" spans="1:10" x14ac:dyDescent="0.25">
      <c r="A13836" s="12"/>
      <c r="B13836" s="12"/>
      <c r="C13836" s="2"/>
      <c r="D13836" s="12"/>
      <c r="E13836" s="12"/>
      <c r="F13836" s="12"/>
      <c r="G13836" s="12"/>
      <c r="H13836" s="12"/>
      <c r="I13836" s="12"/>
      <c r="J13836" s="12"/>
    </row>
    <row r="13837" spans="1:10" x14ac:dyDescent="0.25">
      <c r="A13837" s="12"/>
      <c r="B13837" s="12"/>
      <c r="C13837" s="2"/>
      <c r="D13837" s="12"/>
      <c r="E13837" s="12"/>
      <c r="F13837" s="12"/>
      <c r="G13837" s="12"/>
      <c r="H13837" s="12"/>
      <c r="I13837" s="12"/>
      <c r="J13837" s="12"/>
    </row>
    <row r="13838" spans="1:10" x14ac:dyDescent="0.25">
      <c r="A13838" s="12"/>
      <c r="B13838" s="12"/>
      <c r="C13838" s="2"/>
      <c r="D13838" s="12"/>
      <c r="E13838" s="12"/>
      <c r="F13838" s="12"/>
      <c r="G13838" s="12"/>
      <c r="H13838" s="12"/>
      <c r="I13838" s="12"/>
      <c r="J13838" s="12"/>
    </row>
    <row r="13839" spans="1:10" x14ac:dyDescent="0.25">
      <c r="A13839" s="12"/>
      <c r="B13839" s="12"/>
      <c r="C13839" s="2"/>
      <c r="D13839" s="12"/>
      <c r="E13839" s="12"/>
      <c r="F13839" s="12"/>
      <c r="G13839" s="12"/>
      <c r="H13839" s="12"/>
      <c r="I13839" s="12"/>
      <c r="J13839" s="12"/>
    </row>
    <row r="13840" spans="1:10" x14ac:dyDescent="0.25">
      <c r="A13840" s="12"/>
      <c r="B13840" s="12"/>
      <c r="C13840" s="2"/>
      <c r="D13840" s="12"/>
      <c r="E13840" s="12"/>
      <c r="F13840" s="12"/>
      <c r="G13840" s="12"/>
      <c r="H13840" s="12"/>
      <c r="I13840" s="12"/>
      <c r="J13840" s="12"/>
    </row>
    <row r="13841" spans="1:10" x14ac:dyDescent="0.25">
      <c r="A13841" s="12"/>
      <c r="B13841" s="12"/>
      <c r="C13841" s="2"/>
      <c r="D13841" s="12"/>
      <c r="E13841" s="12"/>
      <c r="F13841" s="12"/>
      <c r="G13841" s="12"/>
      <c r="H13841" s="12"/>
      <c r="I13841" s="12"/>
      <c r="J13841" s="12"/>
    </row>
    <row r="13842" spans="1:10" x14ac:dyDescent="0.25">
      <c r="A13842" s="12"/>
      <c r="B13842" s="12"/>
      <c r="C13842" s="2"/>
      <c r="D13842" s="12"/>
      <c r="E13842" s="12"/>
      <c r="F13842" s="12"/>
      <c r="G13842" s="12"/>
      <c r="H13842" s="12"/>
      <c r="I13842" s="12"/>
      <c r="J13842" s="12"/>
    </row>
    <row r="13843" spans="1:10" x14ac:dyDescent="0.25">
      <c r="A13843" s="12"/>
      <c r="B13843" s="12"/>
      <c r="C13843" s="2"/>
      <c r="D13843" s="12"/>
      <c r="E13843" s="12"/>
      <c r="F13843" s="12"/>
      <c r="G13843" s="12"/>
      <c r="H13843" s="12"/>
      <c r="I13843" s="12"/>
      <c r="J13843" s="12"/>
    </row>
    <row r="13844" spans="1:10" x14ac:dyDescent="0.25">
      <c r="A13844" s="12"/>
      <c r="B13844" s="12"/>
      <c r="C13844" s="2"/>
      <c r="D13844" s="12"/>
      <c r="E13844" s="12"/>
      <c r="F13844" s="12"/>
      <c r="G13844" s="12"/>
      <c r="H13844" s="12"/>
      <c r="I13844" s="12"/>
      <c r="J13844" s="12"/>
    </row>
    <row r="13845" spans="1:10" x14ac:dyDescent="0.25">
      <c r="A13845" s="12"/>
      <c r="B13845" s="12"/>
      <c r="C13845" s="2"/>
      <c r="D13845" s="12"/>
      <c r="E13845" s="12"/>
      <c r="F13845" s="12"/>
      <c r="G13845" s="12"/>
      <c r="H13845" s="12"/>
      <c r="I13845" s="12"/>
      <c r="J13845" s="12"/>
    </row>
    <row r="13846" spans="1:10" x14ac:dyDescent="0.25">
      <c r="A13846" s="12"/>
      <c r="B13846" s="12"/>
      <c r="C13846" s="2"/>
      <c r="D13846" s="12"/>
      <c r="E13846" s="12"/>
      <c r="F13846" s="12"/>
      <c r="G13846" s="12"/>
      <c r="H13846" s="12"/>
      <c r="I13846" s="12"/>
      <c r="J13846" s="12"/>
    </row>
    <row r="13847" spans="1:10" x14ac:dyDescent="0.25">
      <c r="A13847" s="12"/>
      <c r="B13847" s="12"/>
      <c r="C13847" s="2"/>
      <c r="D13847" s="12"/>
      <c r="E13847" s="12"/>
      <c r="F13847" s="12"/>
      <c r="G13847" s="12"/>
      <c r="H13847" s="12"/>
      <c r="I13847" s="12"/>
      <c r="J13847" s="12"/>
    </row>
    <row r="13848" spans="1:10" x14ac:dyDescent="0.25">
      <c r="A13848" s="12"/>
      <c r="B13848" s="12"/>
      <c r="C13848" s="2"/>
      <c r="D13848" s="12"/>
      <c r="E13848" s="12"/>
      <c r="F13848" s="12"/>
      <c r="G13848" s="12"/>
      <c r="H13848" s="12"/>
      <c r="I13848" s="12"/>
      <c r="J13848" s="12"/>
    </row>
    <row r="13849" spans="1:10" x14ac:dyDescent="0.25">
      <c r="A13849" s="12"/>
      <c r="B13849" s="12"/>
      <c r="C13849" s="2"/>
      <c r="D13849" s="12"/>
      <c r="E13849" s="12"/>
      <c r="F13849" s="12"/>
      <c r="G13849" s="12"/>
      <c r="H13849" s="12"/>
      <c r="I13849" s="12"/>
      <c r="J13849" s="12"/>
    </row>
    <row r="13850" spans="1:10" x14ac:dyDescent="0.25">
      <c r="A13850" s="12"/>
      <c r="B13850" s="12"/>
      <c r="C13850" s="2"/>
      <c r="D13850" s="12"/>
      <c r="E13850" s="12"/>
      <c r="F13850" s="12"/>
      <c r="G13850" s="12"/>
      <c r="H13850" s="12"/>
      <c r="I13850" s="12"/>
      <c r="J13850" s="12"/>
    </row>
    <row r="13851" spans="1:10" x14ac:dyDescent="0.25">
      <c r="A13851" s="12"/>
      <c r="B13851" s="12"/>
      <c r="C13851" s="2"/>
      <c r="D13851" s="12"/>
      <c r="E13851" s="12"/>
      <c r="F13851" s="12"/>
      <c r="G13851" s="12"/>
      <c r="H13851" s="12"/>
      <c r="I13851" s="12"/>
      <c r="J13851" s="12"/>
    </row>
    <row r="13852" spans="1:10" x14ac:dyDescent="0.25">
      <c r="A13852" s="12"/>
      <c r="B13852" s="12"/>
      <c r="C13852" s="2"/>
      <c r="D13852" s="12"/>
      <c r="E13852" s="12"/>
      <c r="F13852" s="12"/>
      <c r="G13852" s="12"/>
      <c r="H13852" s="12"/>
      <c r="I13852" s="12"/>
      <c r="J13852" s="12"/>
    </row>
    <row r="13853" spans="1:10" x14ac:dyDescent="0.25">
      <c r="A13853" s="12"/>
      <c r="B13853" s="12"/>
      <c r="C13853" s="2"/>
      <c r="D13853" s="12"/>
      <c r="E13853" s="12"/>
      <c r="F13853" s="12"/>
      <c r="G13853" s="12"/>
      <c r="H13853" s="12"/>
      <c r="I13853" s="12"/>
      <c r="J13853" s="12"/>
    </row>
    <row r="13854" spans="1:10" x14ac:dyDescent="0.25">
      <c r="A13854" s="12"/>
      <c r="B13854" s="12"/>
      <c r="C13854" s="2"/>
      <c r="D13854" s="12"/>
      <c r="E13854" s="12"/>
      <c r="F13854" s="12"/>
      <c r="G13854" s="12"/>
      <c r="H13854" s="12"/>
      <c r="I13854" s="12"/>
      <c r="J13854" s="12"/>
    </row>
    <row r="13855" spans="1:10" x14ac:dyDescent="0.25">
      <c r="A13855" s="12"/>
      <c r="B13855" s="12"/>
      <c r="C13855" s="2"/>
      <c r="D13855" s="12"/>
      <c r="E13855" s="12"/>
      <c r="F13855" s="12"/>
      <c r="G13855" s="12"/>
      <c r="H13855" s="12"/>
      <c r="I13855" s="12"/>
      <c r="J13855" s="12"/>
    </row>
    <row r="13856" spans="1:10" x14ac:dyDescent="0.25">
      <c r="A13856" s="12"/>
      <c r="B13856" s="12"/>
      <c r="C13856" s="2"/>
      <c r="D13856" s="12"/>
      <c r="E13856" s="12"/>
      <c r="F13856" s="12"/>
      <c r="G13856" s="12"/>
      <c r="H13856" s="12"/>
      <c r="I13856" s="12"/>
      <c r="J13856" s="12"/>
    </row>
    <row r="13857" spans="1:10" x14ac:dyDescent="0.25">
      <c r="A13857" s="12"/>
      <c r="B13857" s="12"/>
      <c r="C13857" s="2"/>
      <c r="D13857" s="12"/>
      <c r="E13857" s="12"/>
      <c r="F13857" s="12"/>
      <c r="G13857" s="12"/>
      <c r="H13857" s="12"/>
      <c r="I13857" s="12"/>
      <c r="J13857" s="12"/>
    </row>
    <row r="13858" spans="1:10" x14ac:dyDescent="0.25">
      <c r="A13858" s="12"/>
      <c r="B13858" s="12"/>
      <c r="C13858" s="2"/>
      <c r="D13858" s="12"/>
      <c r="E13858" s="12"/>
      <c r="F13858" s="12"/>
      <c r="G13858" s="12"/>
      <c r="H13858" s="12"/>
      <c r="I13858" s="12"/>
      <c r="J13858" s="12"/>
    </row>
    <row r="13859" spans="1:10" x14ac:dyDescent="0.25">
      <c r="A13859" s="12"/>
      <c r="B13859" s="12"/>
      <c r="C13859" s="2"/>
      <c r="D13859" s="12"/>
      <c r="E13859" s="12"/>
      <c r="F13859" s="12"/>
      <c r="G13859" s="12"/>
      <c r="H13859" s="12"/>
      <c r="I13859" s="12"/>
      <c r="J13859" s="12"/>
    </row>
    <row r="13860" spans="1:10" x14ac:dyDescent="0.25">
      <c r="A13860" s="12"/>
      <c r="B13860" s="12"/>
      <c r="C13860" s="2"/>
      <c r="D13860" s="12"/>
      <c r="E13860" s="12"/>
      <c r="F13860" s="12"/>
      <c r="G13860" s="12"/>
      <c r="H13860" s="12"/>
      <c r="I13860" s="12"/>
      <c r="J13860" s="12"/>
    </row>
    <row r="13861" spans="1:10" x14ac:dyDescent="0.25">
      <c r="A13861" s="12"/>
      <c r="B13861" s="12"/>
      <c r="C13861" s="2"/>
      <c r="D13861" s="12"/>
      <c r="E13861" s="12"/>
      <c r="F13861" s="12"/>
      <c r="G13861" s="12"/>
      <c r="H13861" s="12"/>
      <c r="I13861" s="12"/>
      <c r="J13861" s="12"/>
    </row>
    <row r="13862" spans="1:10" x14ac:dyDescent="0.25">
      <c r="A13862" s="12"/>
      <c r="B13862" s="12"/>
      <c r="C13862" s="2"/>
      <c r="D13862" s="12"/>
      <c r="E13862" s="12"/>
      <c r="F13862" s="12"/>
      <c r="G13862" s="12"/>
      <c r="H13862" s="12"/>
      <c r="I13862" s="12"/>
      <c r="J13862" s="12"/>
    </row>
    <row r="13863" spans="1:10" x14ac:dyDescent="0.25">
      <c r="A13863" s="12"/>
      <c r="B13863" s="12"/>
      <c r="C13863" s="2"/>
      <c r="D13863" s="12"/>
      <c r="E13863" s="12"/>
      <c r="F13863" s="12"/>
      <c r="G13863" s="12"/>
      <c r="H13863" s="12"/>
      <c r="I13863" s="12"/>
      <c r="J13863" s="12"/>
    </row>
    <row r="13864" spans="1:10" x14ac:dyDescent="0.25">
      <c r="A13864" s="12"/>
      <c r="B13864" s="12"/>
      <c r="C13864" s="2"/>
      <c r="D13864" s="12"/>
      <c r="E13864" s="12"/>
      <c r="F13864" s="12"/>
      <c r="G13864" s="12"/>
      <c r="H13864" s="12"/>
      <c r="I13864" s="12"/>
      <c r="J13864" s="12"/>
    </row>
    <row r="13865" spans="1:10" x14ac:dyDescent="0.25">
      <c r="A13865" s="12"/>
      <c r="B13865" s="12"/>
      <c r="C13865" s="2"/>
      <c r="D13865" s="12"/>
      <c r="E13865" s="12"/>
      <c r="F13865" s="12"/>
      <c r="G13865" s="12"/>
      <c r="H13865" s="12"/>
      <c r="I13865" s="12"/>
      <c r="J13865" s="12"/>
    </row>
    <row r="13866" spans="1:10" x14ac:dyDescent="0.25">
      <c r="A13866" s="12"/>
      <c r="B13866" s="12"/>
      <c r="C13866" s="2"/>
      <c r="D13866" s="12"/>
      <c r="E13866" s="12"/>
      <c r="F13866" s="12"/>
      <c r="G13866" s="12"/>
      <c r="H13866" s="12"/>
      <c r="I13866" s="12"/>
      <c r="J13866" s="12"/>
    </row>
    <row r="13867" spans="1:10" x14ac:dyDescent="0.25">
      <c r="A13867" s="12"/>
      <c r="B13867" s="12"/>
      <c r="C13867" s="2"/>
      <c r="D13867" s="12"/>
      <c r="E13867" s="12"/>
      <c r="F13867" s="12"/>
      <c r="G13867" s="12"/>
      <c r="H13867" s="12"/>
      <c r="I13867" s="12"/>
      <c r="J13867" s="12"/>
    </row>
    <row r="13868" spans="1:10" x14ac:dyDescent="0.25">
      <c r="A13868" s="12"/>
      <c r="B13868" s="12"/>
      <c r="C13868" s="2"/>
      <c r="D13868" s="12"/>
      <c r="E13868" s="12"/>
      <c r="F13868" s="12"/>
      <c r="G13868" s="12"/>
      <c r="H13868" s="12"/>
      <c r="I13868" s="12"/>
      <c r="J13868" s="12"/>
    </row>
    <row r="13869" spans="1:10" x14ac:dyDescent="0.25">
      <c r="A13869" s="12"/>
      <c r="B13869" s="12"/>
      <c r="C13869" s="2"/>
      <c r="D13869" s="12"/>
      <c r="E13869" s="12"/>
      <c r="F13869" s="12"/>
      <c r="G13869" s="12"/>
      <c r="H13869" s="12"/>
      <c r="I13869" s="12"/>
      <c r="J13869" s="12"/>
    </row>
    <row r="13870" spans="1:10" x14ac:dyDescent="0.25">
      <c r="A13870" s="12"/>
      <c r="B13870" s="12"/>
      <c r="C13870" s="2"/>
      <c r="D13870" s="12"/>
      <c r="E13870" s="12"/>
      <c r="F13870" s="12"/>
      <c r="G13870" s="12"/>
      <c r="H13870" s="12"/>
      <c r="I13870" s="12"/>
      <c r="J13870" s="12"/>
    </row>
    <row r="13871" spans="1:10" x14ac:dyDescent="0.25">
      <c r="A13871" s="12"/>
      <c r="B13871" s="12"/>
      <c r="C13871" s="2"/>
      <c r="D13871" s="12"/>
      <c r="E13871" s="12"/>
      <c r="F13871" s="12"/>
      <c r="G13871" s="12"/>
      <c r="H13871" s="12"/>
      <c r="I13871" s="12"/>
      <c r="J13871" s="12"/>
    </row>
    <row r="13872" spans="1:10" x14ac:dyDescent="0.25">
      <c r="A13872" s="12"/>
      <c r="B13872" s="12"/>
      <c r="C13872" s="2"/>
      <c r="D13872" s="12"/>
      <c r="E13872" s="12"/>
      <c r="F13872" s="12"/>
      <c r="G13872" s="12"/>
      <c r="H13872" s="12"/>
      <c r="I13872" s="12"/>
      <c r="J13872" s="12"/>
    </row>
    <row r="13873" spans="1:10" x14ac:dyDescent="0.25">
      <c r="A13873" s="12"/>
      <c r="B13873" s="12"/>
      <c r="C13873" s="2"/>
      <c r="D13873" s="12"/>
      <c r="E13873" s="12"/>
      <c r="F13873" s="12"/>
      <c r="G13873" s="12"/>
      <c r="H13873" s="12"/>
      <c r="I13873" s="12"/>
      <c r="J13873" s="12"/>
    </row>
    <row r="13874" spans="1:10" x14ac:dyDescent="0.25">
      <c r="A13874" s="12"/>
      <c r="B13874" s="12"/>
      <c r="C13874" s="2"/>
      <c r="D13874" s="12"/>
      <c r="E13874" s="12"/>
      <c r="F13874" s="12"/>
      <c r="G13874" s="12"/>
      <c r="H13874" s="12"/>
      <c r="I13874" s="12"/>
      <c r="J13874" s="12"/>
    </row>
    <row r="13875" spans="1:10" x14ac:dyDescent="0.25">
      <c r="A13875" s="12"/>
      <c r="B13875" s="12"/>
      <c r="C13875" s="2"/>
      <c r="D13875" s="12"/>
      <c r="E13875" s="12"/>
      <c r="F13875" s="12"/>
      <c r="G13875" s="12"/>
      <c r="H13875" s="12"/>
      <c r="I13875" s="12"/>
      <c r="J13875" s="12"/>
    </row>
    <row r="13876" spans="1:10" x14ac:dyDescent="0.25">
      <c r="A13876" s="12"/>
      <c r="B13876" s="12"/>
      <c r="C13876" s="2"/>
      <c r="D13876" s="12"/>
      <c r="E13876" s="12"/>
      <c r="F13876" s="12"/>
      <c r="G13876" s="12"/>
      <c r="H13876" s="12"/>
      <c r="I13876" s="12"/>
      <c r="J13876" s="12"/>
    </row>
    <row r="13877" spans="1:10" x14ac:dyDescent="0.25">
      <c r="A13877" s="12"/>
      <c r="B13877" s="12"/>
      <c r="C13877" s="2"/>
      <c r="D13877" s="12"/>
      <c r="E13877" s="12"/>
      <c r="F13877" s="12"/>
      <c r="G13877" s="12"/>
      <c r="H13877" s="12"/>
      <c r="I13877" s="12"/>
      <c r="J13877" s="12"/>
    </row>
    <row r="13878" spans="1:10" x14ac:dyDescent="0.25">
      <c r="A13878" s="12"/>
      <c r="B13878" s="12"/>
      <c r="C13878" s="2"/>
      <c r="D13878" s="12"/>
      <c r="E13878" s="12"/>
      <c r="F13878" s="12"/>
      <c r="G13878" s="12"/>
      <c r="H13878" s="12"/>
      <c r="I13878" s="12"/>
      <c r="J13878" s="12"/>
    </row>
    <row r="13879" spans="1:10" x14ac:dyDescent="0.25">
      <c r="A13879" s="12"/>
      <c r="B13879" s="12"/>
      <c r="C13879" s="2"/>
      <c r="D13879" s="12"/>
      <c r="E13879" s="12"/>
      <c r="F13879" s="12"/>
      <c r="G13879" s="12"/>
      <c r="H13879" s="12"/>
      <c r="I13879" s="12"/>
      <c r="J13879" s="12"/>
    </row>
    <row r="13880" spans="1:10" x14ac:dyDescent="0.25">
      <c r="A13880" s="12"/>
      <c r="B13880" s="12"/>
      <c r="C13880" s="2"/>
      <c r="D13880" s="12"/>
      <c r="E13880" s="12"/>
      <c r="F13880" s="12"/>
      <c r="G13880" s="12"/>
      <c r="H13880" s="12"/>
      <c r="I13880" s="12"/>
      <c r="J13880" s="12"/>
    </row>
    <row r="13881" spans="1:10" x14ac:dyDescent="0.25">
      <c r="A13881" s="12"/>
      <c r="B13881" s="12"/>
      <c r="C13881" s="2"/>
      <c r="D13881" s="12"/>
      <c r="E13881" s="12"/>
      <c r="F13881" s="12"/>
      <c r="G13881" s="12"/>
      <c r="H13881" s="12"/>
      <c r="I13881" s="12"/>
      <c r="J13881" s="12"/>
    </row>
    <row r="13882" spans="1:10" x14ac:dyDescent="0.25">
      <c r="A13882" s="12"/>
      <c r="B13882" s="12"/>
      <c r="C13882" s="2"/>
      <c r="D13882" s="12"/>
      <c r="E13882" s="12"/>
      <c r="F13882" s="12"/>
      <c r="G13882" s="12"/>
      <c r="H13882" s="12"/>
      <c r="I13882" s="12"/>
      <c r="J13882" s="12"/>
    </row>
    <row r="13883" spans="1:10" x14ac:dyDescent="0.25">
      <c r="A13883" s="12"/>
      <c r="B13883" s="12"/>
      <c r="C13883" s="2"/>
      <c r="D13883" s="12"/>
      <c r="E13883" s="12"/>
      <c r="F13883" s="12"/>
      <c r="G13883" s="12"/>
      <c r="H13883" s="12"/>
      <c r="I13883" s="12"/>
      <c r="J13883" s="12"/>
    </row>
    <row r="13884" spans="1:10" x14ac:dyDescent="0.25">
      <c r="A13884" s="12"/>
      <c r="B13884" s="12"/>
      <c r="C13884" s="2"/>
      <c r="D13884" s="12"/>
      <c r="E13884" s="12"/>
      <c r="F13884" s="12"/>
      <c r="G13884" s="12"/>
      <c r="H13884" s="12"/>
      <c r="I13884" s="12"/>
      <c r="J13884" s="12"/>
    </row>
    <row r="13885" spans="1:10" x14ac:dyDescent="0.25">
      <c r="A13885" s="12"/>
      <c r="B13885" s="12"/>
      <c r="C13885" s="2"/>
      <c r="D13885" s="12"/>
      <c r="E13885" s="12"/>
      <c r="F13885" s="12"/>
      <c r="G13885" s="12"/>
      <c r="H13885" s="12"/>
      <c r="I13885" s="12"/>
      <c r="J13885" s="12"/>
    </row>
    <row r="13886" spans="1:10" x14ac:dyDescent="0.25">
      <c r="A13886" s="12"/>
      <c r="B13886" s="12"/>
      <c r="C13886" s="2"/>
      <c r="D13886" s="12"/>
      <c r="E13886" s="12"/>
      <c r="F13886" s="12"/>
      <c r="G13886" s="12"/>
      <c r="H13886" s="12"/>
      <c r="I13886" s="12"/>
      <c r="J13886" s="12"/>
    </row>
    <row r="13887" spans="1:10" x14ac:dyDescent="0.25">
      <c r="A13887" s="12"/>
      <c r="B13887" s="12"/>
      <c r="C13887" s="2"/>
      <c r="D13887" s="12"/>
      <c r="E13887" s="12"/>
      <c r="F13887" s="12"/>
      <c r="G13887" s="12"/>
      <c r="H13887" s="12"/>
      <c r="I13887" s="12"/>
      <c r="J13887" s="12"/>
    </row>
    <row r="13888" spans="1:10" x14ac:dyDescent="0.25">
      <c r="A13888" s="12"/>
      <c r="B13888" s="12"/>
      <c r="C13888" s="2"/>
      <c r="D13888" s="12"/>
      <c r="E13888" s="12"/>
      <c r="F13888" s="12"/>
      <c r="G13888" s="12"/>
      <c r="H13888" s="12"/>
      <c r="I13888" s="12"/>
      <c r="J13888" s="12"/>
    </row>
    <row r="13889" spans="1:10" x14ac:dyDescent="0.25">
      <c r="A13889" s="12"/>
      <c r="B13889" s="12"/>
      <c r="C13889" s="2"/>
      <c r="D13889" s="12"/>
      <c r="E13889" s="12"/>
      <c r="F13889" s="12"/>
      <c r="G13889" s="12"/>
      <c r="H13889" s="12"/>
      <c r="I13889" s="12"/>
      <c r="J13889" s="12"/>
    </row>
    <row r="13890" spans="1:10" x14ac:dyDescent="0.25">
      <c r="A13890" s="12"/>
      <c r="B13890" s="12"/>
      <c r="C13890" s="2"/>
      <c r="D13890" s="12"/>
      <c r="E13890" s="12"/>
      <c r="F13890" s="12"/>
      <c r="G13890" s="12"/>
      <c r="H13890" s="12"/>
      <c r="I13890" s="12"/>
      <c r="J13890" s="12"/>
    </row>
    <row r="13891" spans="1:10" x14ac:dyDescent="0.25">
      <c r="A13891" s="12"/>
      <c r="B13891" s="12"/>
      <c r="C13891" s="2"/>
      <c r="D13891" s="12"/>
      <c r="E13891" s="12"/>
      <c r="F13891" s="12"/>
      <c r="G13891" s="12"/>
      <c r="H13891" s="12"/>
      <c r="I13891" s="12"/>
      <c r="J13891" s="12"/>
    </row>
    <row r="13892" spans="1:10" x14ac:dyDescent="0.25">
      <c r="A13892" s="12"/>
      <c r="B13892" s="12"/>
      <c r="C13892" s="2"/>
      <c r="D13892" s="12"/>
      <c r="E13892" s="12"/>
      <c r="F13892" s="12"/>
      <c r="G13892" s="12"/>
      <c r="H13892" s="12"/>
      <c r="I13892" s="12"/>
      <c r="J13892" s="12"/>
    </row>
    <row r="13893" spans="1:10" x14ac:dyDescent="0.25">
      <c r="A13893" s="12"/>
      <c r="B13893" s="12"/>
      <c r="C13893" s="2"/>
      <c r="D13893" s="12"/>
      <c r="E13893" s="12"/>
      <c r="F13893" s="12"/>
      <c r="G13893" s="12"/>
      <c r="H13893" s="12"/>
      <c r="I13893" s="12"/>
      <c r="J13893" s="12"/>
    </row>
    <row r="13894" spans="1:10" x14ac:dyDescent="0.25">
      <c r="A13894" s="12"/>
      <c r="B13894" s="12"/>
      <c r="C13894" s="2"/>
      <c r="D13894" s="12"/>
      <c r="E13894" s="12"/>
      <c r="F13894" s="12"/>
      <c r="G13894" s="12"/>
      <c r="H13894" s="12"/>
      <c r="I13894" s="12"/>
      <c r="J13894" s="12"/>
    </row>
    <row r="13895" spans="1:10" x14ac:dyDescent="0.25">
      <c r="A13895" s="12"/>
      <c r="B13895" s="12"/>
      <c r="C13895" s="2"/>
      <c r="D13895" s="12"/>
      <c r="E13895" s="12"/>
      <c r="F13895" s="12"/>
      <c r="G13895" s="12"/>
      <c r="H13895" s="12"/>
      <c r="I13895" s="12"/>
      <c r="J13895" s="12"/>
    </row>
    <row r="13896" spans="1:10" x14ac:dyDescent="0.25">
      <c r="A13896" s="12"/>
      <c r="B13896" s="12"/>
      <c r="C13896" s="2"/>
      <c r="D13896" s="12"/>
      <c r="E13896" s="12"/>
      <c r="F13896" s="12"/>
      <c r="G13896" s="12"/>
      <c r="H13896" s="12"/>
      <c r="I13896" s="12"/>
      <c r="J13896" s="12"/>
    </row>
    <row r="13897" spans="1:10" x14ac:dyDescent="0.25">
      <c r="A13897" s="12"/>
      <c r="B13897" s="12"/>
      <c r="C13897" s="2"/>
      <c r="D13897" s="12"/>
      <c r="E13897" s="12"/>
      <c r="F13897" s="12"/>
      <c r="G13897" s="12"/>
      <c r="H13897" s="12"/>
      <c r="I13897" s="12"/>
      <c r="J13897" s="12"/>
    </row>
    <row r="13898" spans="1:10" x14ac:dyDescent="0.25">
      <c r="A13898" s="12"/>
      <c r="B13898" s="12"/>
      <c r="C13898" s="2"/>
      <c r="D13898" s="12"/>
      <c r="E13898" s="12"/>
      <c r="F13898" s="12"/>
      <c r="G13898" s="12"/>
      <c r="H13898" s="12"/>
      <c r="I13898" s="12"/>
      <c r="J13898" s="12"/>
    </row>
    <row r="13899" spans="1:10" x14ac:dyDescent="0.25">
      <c r="A13899" s="12"/>
      <c r="B13899" s="12"/>
      <c r="C13899" s="2"/>
      <c r="D13899" s="12"/>
      <c r="E13899" s="12"/>
      <c r="F13899" s="12"/>
      <c r="G13899" s="12"/>
      <c r="H13899" s="12"/>
      <c r="I13899" s="12"/>
      <c r="J13899" s="12"/>
    </row>
    <row r="13900" spans="1:10" x14ac:dyDescent="0.25">
      <c r="A13900" s="12"/>
      <c r="B13900" s="12"/>
      <c r="C13900" s="2"/>
      <c r="D13900" s="12"/>
      <c r="E13900" s="12"/>
      <c r="F13900" s="12"/>
      <c r="G13900" s="12"/>
      <c r="H13900" s="12"/>
      <c r="I13900" s="12"/>
      <c r="J13900" s="12"/>
    </row>
    <row r="13901" spans="1:10" x14ac:dyDescent="0.25">
      <c r="A13901" s="12"/>
      <c r="B13901" s="12"/>
      <c r="C13901" s="2"/>
      <c r="D13901" s="12"/>
      <c r="E13901" s="12"/>
      <c r="F13901" s="12"/>
      <c r="G13901" s="12"/>
      <c r="H13901" s="12"/>
      <c r="I13901" s="12"/>
      <c r="J13901" s="12"/>
    </row>
    <row r="13902" spans="1:10" x14ac:dyDescent="0.25">
      <c r="A13902" s="12"/>
      <c r="B13902" s="12"/>
      <c r="C13902" s="2"/>
      <c r="D13902" s="12"/>
      <c r="E13902" s="12"/>
      <c r="F13902" s="12"/>
      <c r="G13902" s="12"/>
      <c r="H13902" s="12"/>
      <c r="I13902" s="12"/>
      <c r="J13902" s="12"/>
    </row>
    <row r="13903" spans="1:10" x14ac:dyDescent="0.25">
      <c r="A13903" s="12"/>
      <c r="B13903" s="12"/>
      <c r="C13903" s="2"/>
      <c r="D13903" s="12"/>
      <c r="E13903" s="12"/>
      <c r="F13903" s="12"/>
      <c r="G13903" s="12"/>
      <c r="H13903" s="12"/>
      <c r="I13903" s="12"/>
      <c r="J13903" s="12"/>
    </row>
    <row r="13904" spans="1:10" x14ac:dyDescent="0.25">
      <c r="A13904" s="12"/>
      <c r="B13904" s="12"/>
      <c r="C13904" s="2"/>
      <c r="D13904" s="12"/>
      <c r="E13904" s="12"/>
      <c r="F13904" s="12"/>
      <c r="G13904" s="12"/>
      <c r="H13904" s="12"/>
      <c r="I13904" s="12"/>
      <c r="J13904" s="12"/>
    </row>
    <row r="13905" spans="1:10" x14ac:dyDescent="0.25">
      <c r="A13905" s="12"/>
      <c r="B13905" s="12"/>
      <c r="C13905" s="2"/>
      <c r="D13905" s="12"/>
      <c r="E13905" s="12"/>
      <c r="F13905" s="12"/>
      <c r="G13905" s="12"/>
      <c r="H13905" s="12"/>
      <c r="I13905" s="12"/>
      <c r="J13905" s="12"/>
    </row>
    <row r="13906" spans="1:10" x14ac:dyDescent="0.25">
      <c r="A13906" s="12"/>
      <c r="B13906" s="12"/>
      <c r="C13906" s="2"/>
      <c r="D13906" s="12"/>
      <c r="E13906" s="12"/>
      <c r="F13906" s="12"/>
      <c r="G13906" s="12"/>
      <c r="H13906" s="12"/>
      <c r="I13906" s="12"/>
      <c r="J13906" s="12"/>
    </row>
    <row r="13907" spans="1:10" x14ac:dyDescent="0.25">
      <c r="A13907" s="12"/>
      <c r="B13907" s="12"/>
      <c r="C13907" s="2"/>
      <c r="D13907" s="12"/>
      <c r="E13907" s="12"/>
      <c r="F13907" s="12"/>
      <c r="G13907" s="12"/>
      <c r="H13907" s="12"/>
      <c r="I13907" s="12"/>
      <c r="J13907" s="12"/>
    </row>
    <row r="13908" spans="1:10" x14ac:dyDescent="0.25">
      <c r="A13908" s="12"/>
      <c r="B13908" s="12"/>
      <c r="C13908" s="2"/>
      <c r="D13908" s="12"/>
      <c r="E13908" s="12"/>
      <c r="F13908" s="12"/>
      <c r="G13908" s="12"/>
      <c r="H13908" s="12"/>
      <c r="I13908" s="12"/>
      <c r="J13908" s="12"/>
    </row>
    <row r="13909" spans="1:10" x14ac:dyDescent="0.25">
      <c r="A13909" s="12"/>
      <c r="B13909" s="12"/>
      <c r="C13909" s="2"/>
      <c r="D13909" s="12"/>
      <c r="E13909" s="12"/>
      <c r="F13909" s="12"/>
      <c r="G13909" s="12"/>
      <c r="H13909" s="12"/>
      <c r="I13909" s="12"/>
      <c r="J13909" s="12"/>
    </row>
    <row r="13910" spans="1:10" x14ac:dyDescent="0.25">
      <c r="A13910" s="12"/>
      <c r="B13910" s="12"/>
      <c r="C13910" s="2"/>
      <c r="D13910" s="12"/>
      <c r="E13910" s="12"/>
      <c r="F13910" s="12"/>
      <c r="G13910" s="12"/>
      <c r="H13910" s="12"/>
      <c r="I13910" s="12"/>
      <c r="J13910" s="12"/>
    </row>
    <row r="13911" spans="1:10" x14ac:dyDescent="0.25">
      <c r="A13911" s="12"/>
      <c r="B13911" s="12"/>
      <c r="C13911" s="2"/>
      <c r="D13911" s="12"/>
      <c r="E13911" s="12"/>
      <c r="F13911" s="12"/>
      <c r="G13911" s="12"/>
      <c r="H13911" s="12"/>
      <c r="I13911" s="12"/>
      <c r="J13911" s="12"/>
    </row>
    <row r="13912" spans="1:10" x14ac:dyDescent="0.25">
      <c r="A13912" s="12"/>
      <c r="B13912" s="12"/>
      <c r="C13912" s="2"/>
      <c r="D13912" s="12"/>
      <c r="E13912" s="12"/>
      <c r="F13912" s="12"/>
      <c r="G13912" s="12"/>
      <c r="H13912" s="12"/>
      <c r="I13912" s="12"/>
      <c r="J13912" s="12"/>
    </row>
    <row r="13913" spans="1:10" x14ac:dyDescent="0.25">
      <c r="A13913" s="12"/>
      <c r="B13913" s="12"/>
      <c r="C13913" s="2"/>
      <c r="D13913" s="12"/>
      <c r="E13913" s="12"/>
      <c r="F13913" s="12"/>
      <c r="G13913" s="12"/>
      <c r="H13913" s="12"/>
      <c r="I13913" s="12"/>
      <c r="J13913" s="12"/>
    </row>
    <row r="13914" spans="1:10" x14ac:dyDescent="0.25">
      <c r="A13914" s="12"/>
      <c r="B13914" s="12"/>
      <c r="C13914" s="2"/>
      <c r="D13914" s="12"/>
      <c r="E13914" s="12"/>
      <c r="F13914" s="12"/>
      <c r="G13914" s="12"/>
      <c r="H13914" s="12"/>
      <c r="I13914" s="12"/>
      <c r="J13914" s="12"/>
    </row>
    <row r="13915" spans="1:10" x14ac:dyDescent="0.25">
      <c r="A13915" s="12"/>
      <c r="B13915" s="12"/>
      <c r="C13915" s="2"/>
      <c r="D13915" s="12"/>
      <c r="E13915" s="12"/>
      <c r="F13915" s="12"/>
      <c r="G13915" s="12"/>
      <c r="H13915" s="12"/>
      <c r="I13915" s="12"/>
      <c r="J13915" s="12"/>
    </row>
    <row r="13916" spans="1:10" x14ac:dyDescent="0.25">
      <c r="A13916" s="12"/>
      <c r="B13916" s="12"/>
      <c r="C13916" s="2"/>
      <c r="D13916" s="12"/>
      <c r="E13916" s="12"/>
      <c r="F13916" s="12"/>
      <c r="G13916" s="12"/>
      <c r="H13916" s="12"/>
      <c r="I13916" s="12"/>
      <c r="J13916" s="12"/>
    </row>
    <row r="13917" spans="1:10" x14ac:dyDescent="0.25">
      <c r="A13917" s="12"/>
      <c r="B13917" s="12"/>
      <c r="C13917" s="2"/>
      <c r="D13917" s="12"/>
      <c r="E13917" s="12"/>
      <c r="F13917" s="12"/>
      <c r="G13917" s="12"/>
      <c r="H13917" s="12"/>
      <c r="I13917" s="12"/>
      <c r="J13917" s="12"/>
    </row>
    <row r="13918" spans="1:10" x14ac:dyDescent="0.25">
      <c r="A13918" s="12"/>
      <c r="B13918" s="12"/>
      <c r="C13918" s="2"/>
      <c r="D13918" s="12"/>
      <c r="E13918" s="12"/>
      <c r="F13918" s="12"/>
      <c r="G13918" s="12"/>
      <c r="H13918" s="12"/>
      <c r="I13918" s="12"/>
      <c r="J13918" s="12"/>
    </row>
    <row r="13919" spans="1:10" x14ac:dyDescent="0.25">
      <c r="A13919" s="12"/>
      <c r="B13919" s="12"/>
      <c r="C13919" s="2"/>
      <c r="D13919" s="12"/>
      <c r="E13919" s="12"/>
      <c r="F13919" s="12"/>
      <c r="G13919" s="12"/>
      <c r="H13919" s="12"/>
      <c r="I13919" s="12"/>
      <c r="J13919" s="12"/>
    </row>
    <row r="13920" spans="1:10" x14ac:dyDescent="0.25">
      <c r="A13920" s="12"/>
      <c r="B13920" s="12"/>
      <c r="C13920" s="2"/>
      <c r="D13920" s="12"/>
      <c r="E13920" s="12"/>
      <c r="F13920" s="12"/>
      <c r="G13920" s="12"/>
      <c r="H13920" s="12"/>
      <c r="I13920" s="12"/>
      <c r="J13920" s="12"/>
    </row>
    <row r="13921" spans="1:10" x14ac:dyDescent="0.25">
      <c r="A13921" s="12"/>
      <c r="B13921" s="12"/>
      <c r="C13921" s="2"/>
      <c r="D13921" s="12"/>
      <c r="E13921" s="12"/>
      <c r="F13921" s="12"/>
      <c r="G13921" s="12"/>
      <c r="H13921" s="12"/>
      <c r="I13921" s="12"/>
      <c r="J13921" s="12"/>
    </row>
    <row r="13922" spans="1:10" x14ac:dyDescent="0.25">
      <c r="A13922" s="12"/>
      <c r="B13922" s="12"/>
      <c r="C13922" s="2"/>
      <c r="D13922" s="12"/>
      <c r="E13922" s="12"/>
      <c r="F13922" s="12"/>
      <c r="G13922" s="12"/>
      <c r="H13922" s="12"/>
      <c r="I13922" s="12"/>
      <c r="J13922" s="12"/>
    </row>
    <row r="13923" spans="1:10" x14ac:dyDescent="0.25">
      <c r="A13923" s="12"/>
      <c r="B13923" s="12"/>
      <c r="C13923" s="2"/>
      <c r="D13923" s="12"/>
      <c r="E13923" s="12"/>
      <c r="F13923" s="12"/>
      <c r="G13923" s="12"/>
      <c r="H13923" s="12"/>
      <c r="I13923" s="12"/>
      <c r="J13923" s="12"/>
    </row>
    <row r="13924" spans="1:10" x14ac:dyDescent="0.25">
      <c r="A13924" s="12"/>
      <c r="B13924" s="12"/>
      <c r="C13924" s="2"/>
      <c r="D13924" s="12"/>
      <c r="E13924" s="12"/>
      <c r="F13924" s="12"/>
      <c r="G13924" s="12"/>
      <c r="H13924" s="12"/>
      <c r="I13924" s="12"/>
      <c r="J13924" s="12"/>
    </row>
    <row r="13925" spans="1:10" x14ac:dyDescent="0.25">
      <c r="A13925" s="12"/>
      <c r="B13925" s="12"/>
      <c r="C13925" s="2"/>
      <c r="D13925" s="12"/>
      <c r="E13925" s="12"/>
      <c r="F13925" s="12"/>
      <c r="G13925" s="12"/>
      <c r="H13925" s="12"/>
      <c r="I13925" s="12"/>
      <c r="J13925" s="12"/>
    </row>
    <row r="13926" spans="1:10" x14ac:dyDescent="0.25">
      <c r="A13926" s="12"/>
      <c r="B13926" s="12"/>
      <c r="C13926" s="2"/>
      <c r="D13926" s="12"/>
      <c r="E13926" s="12"/>
      <c r="F13926" s="12"/>
      <c r="G13926" s="12"/>
      <c r="H13926" s="12"/>
      <c r="I13926" s="12"/>
      <c r="J13926" s="12"/>
    </row>
    <row r="13927" spans="1:10" x14ac:dyDescent="0.25">
      <c r="A13927" s="12"/>
      <c r="B13927" s="12"/>
      <c r="C13927" s="2"/>
      <c r="D13927" s="12"/>
      <c r="E13927" s="12"/>
      <c r="F13927" s="12"/>
      <c r="G13927" s="12"/>
      <c r="H13927" s="12"/>
      <c r="I13927" s="12"/>
      <c r="J13927" s="12"/>
    </row>
    <row r="13928" spans="1:10" x14ac:dyDescent="0.25">
      <c r="A13928" s="12"/>
      <c r="B13928" s="12"/>
      <c r="C13928" s="2"/>
      <c r="D13928" s="12"/>
      <c r="E13928" s="12"/>
      <c r="F13928" s="12"/>
      <c r="G13928" s="12"/>
      <c r="H13928" s="12"/>
      <c r="I13928" s="12"/>
      <c r="J13928" s="12"/>
    </row>
    <row r="13929" spans="1:10" x14ac:dyDescent="0.25">
      <c r="A13929" s="12"/>
      <c r="B13929" s="12"/>
      <c r="C13929" s="2"/>
      <c r="D13929" s="12"/>
      <c r="E13929" s="12"/>
      <c r="F13929" s="12"/>
      <c r="G13929" s="12"/>
      <c r="H13929" s="12"/>
      <c r="I13929" s="12"/>
      <c r="J13929" s="12"/>
    </row>
    <row r="13930" spans="1:10" x14ac:dyDescent="0.25">
      <c r="A13930" s="12"/>
      <c r="B13930" s="12"/>
      <c r="C13930" s="2"/>
      <c r="D13930" s="12"/>
      <c r="E13930" s="12"/>
      <c r="F13930" s="12"/>
      <c r="G13930" s="12"/>
      <c r="H13930" s="12"/>
      <c r="I13930" s="12"/>
      <c r="J13930" s="12"/>
    </row>
    <row r="13931" spans="1:10" x14ac:dyDescent="0.25">
      <c r="A13931" s="12"/>
      <c r="B13931" s="12"/>
      <c r="C13931" s="2"/>
      <c r="D13931" s="12"/>
      <c r="E13931" s="12"/>
      <c r="F13931" s="12"/>
      <c r="G13931" s="12"/>
      <c r="H13931" s="12"/>
      <c r="I13931" s="12"/>
      <c r="J13931" s="12"/>
    </row>
    <row r="13932" spans="1:10" x14ac:dyDescent="0.25">
      <c r="A13932" s="12"/>
      <c r="B13932" s="12"/>
      <c r="C13932" s="2"/>
      <c r="D13932" s="12"/>
      <c r="E13932" s="12"/>
      <c r="F13932" s="12"/>
      <c r="G13932" s="12"/>
      <c r="H13932" s="12"/>
      <c r="I13932" s="12"/>
      <c r="J13932" s="12"/>
    </row>
    <row r="13933" spans="1:10" x14ac:dyDescent="0.25">
      <c r="A13933" s="12"/>
      <c r="B13933" s="12"/>
      <c r="C13933" s="2"/>
      <c r="D13933" s="12"/>
      <c r="E13933" s="12"/>
      <c r="F13933" s="12"/>
      <c r="G13933" s="12"/>
      <c r="H13933" s="12"/>
      <c r="I13933" s="12"/>
      <c r="J13933" s="12"/>
    </row>
    <row r="13934" spans="1:10" x14ac:dyDescent="0.25">
      <c r="A13934" s="12"/>
      <c r="B13934" s="12"/>
      <c r="C13934" s="2"/>
      <c r="D13934" s="12"/>
      <c r="E13934" s="12"/>
      <c r="F13934" s="12"/>
      <c r="G13934" s="12"/>
      <c r="H13934" s="12"/>
      <c r="I13934" s="12"/>
      <c r="J13934" s="12"/>
    </row>
    <row r="13935" spans="1:10" x14ac:dyDescent="0.25">
      <c r="A13935" s="12"/>
      <c r="B13935" s="12"/>
      <c r="C13935" s="2"/>
      <c r="D13935" s="12"/>
      <c r="E13935" s="12"/>
      <c r="F13935" s="12"/>
      <c r="G13935" s="12"/>
      <c r="H13935" s="12"/>
      <c r="I13935" s="12"/>
      <c r="J13935" s="12"/>
    </row>
    <row r="13936" spans="1:10" x14ac:dyDescent="0.25">
      <c r="A13936" s="12"/>
      <c r="B13936" s="12"/>
      <c r="C13936" s="2"/>
      <c r="D13936" s="12"/>
      <c r="E13936" s="12"/>
      <c r="F13936" s="12"/>
      <c r="G13936" s="12"/>
      <c r="H13936" s="12"/>
      <c r="I13936" s="12"/>
      <c r="J13936" s="12"/>
    </row>
    <row r="13937" spans="1:10" x14ac:dyDescent="0.25">
      <c r="A13937" s="12"/>
      <c r="B13937" s="12"/>
      <c r="C13937" s="2"/>
      <c r="D13937" s="12"/>
      <c r="E13937" s="12"/>
      <c r="F13937" s="12"/>
      <c r="G13937" s="12"/>
      <c r="H13937" s="12"/>
      <c r="I13937" s="12"/>
      <c r="J13937" s="12"/>
    </row>
    <row r="13938" spans="1:10" x14ac:dyDescent="0.25">
      <c r="A13938" s="12"/>
      <c r="B13938" s="12"/>
      <c r="C13938" s="2"/>
      <c r="D13938" s="12"/>
      <c r="E13938" s="12"/>
      <c r="F13938" s="12"/>
      <c r="G13938" s="12"/>
      <c r="H13938" s="12"/>
      <c r="I13938" s="12"/>
      <c r="J13938" s="12"/>
    </row>
    <row r="13939" spans="1:10" x14ac:dyDescent="0.25">
      <c r="A13939" s="12"/>
      <c r="B13939" s="12"/>
      <c r="C13939" s="2"/>
      <c r="D13939" s="12"/>
      <c r="E13939" s="12"/>
      <c r="F13939" s="12"/>
      <c r="G13939" s="12"/>
      <c r="H13939" s="12"/>
      <c r="I13939" s="12"/>
      <c r="J13939" s="12"/>
    </row>
    <row r="13940" spans="1:10" x14ac:dyDescent="0.25">
      <c r="A13940" s="12"/>
      <c r="B13940" s="12"/>
      <c r="C13940" s="2"/>
      <c r="D13940" s="12"/>
      <c r="E13940" s="12"/>
      <c r="F13940" s="12"/>
      <c r="G13940" s="12"/>
      <c r="H13940" s="12"/>
      <c r="I13940" s="12"/>
      <c r="J13940" s="12"/>
    </row>
    <row r="13941" spans="1:10" x14ac:dyDescent="0.25">
      <c r="A13941" s="12"/>
      <c r="B13941" s="12"/>
      <c r="C13941" s="2"/>
      <c r="D13941" s="12"/>
      <c r="E13941" s="12"/>
      <c r="F13941" s="12"/>
      <c r="G13941" s="12"/>
      <c r="H13941" s="12"/>
      <c r="I13941" s="12"/>
      <c r="J13941" s="12"/>
    </row>
    <row r="13942" spans="1:10" x14ac:dyDescent="0.25">
      <c r="A13942" s="12"/>
      <c r="B13942" s="12"/>
      <c r="C13942" s="2"/>
      <c r="D13942" s="12"/>
      <c r="E13942" s="12"/>
      <c r="F13942" s="12"/>
      <c r="G13942" s="12"/>
      <c r="H13942" s="12"/>
      <c r="I13942" s="12"/>
      <c r="J13942" s="12"/>
    </row>
    <row r="13943" spans="1:10" x14ac:dyDescent="0.25">
      <c r="A13943" s="12"/>
      <c r="B13943" s="12"/>
      <c r="C13943" s="2"/>
      <c r="D13943" s="12"/>
      <c r="E13943" s="12"/>
      <c r="F13943" s="12"/>
      <c r="G13943" s="12"/>
      <c r="H13943" s="12"/>
      <c r="I13943" s="12"/>
      <c r="J13943" s="12"/>
    </row>
    <row r="13944" spans="1:10" x14ac:dyDescent="0.25">
      <c r="A13944" s="12"/>
      <c r="B13944" s="12"/>
      <c r="C13944" s="2"/>
      <c r="D13944" s="12"/>
      <c r="E13944" s="12"/>
      <c r="F13944" s="12"/>
      <c r="G13944" s="12"/>
      <c r="H13944" s="12"/>
      <c r="I13944" s="12"/>
      <c r="J13944" s="12"/>
    </row>
    <row r="13945" spans="1:10" x14ac:dyDescent="0.25">
      <c r="A13945" s="12"/>
      <c r="B13945" s="12"/>
      <c r="C13945" s="2"/>
      <c r="D13945" s="12"/>
      <c r="E13945" s="12"/>
      <c r="F13945" s="12"/>
      <c r="G13945" s="12"/>
      <c r="H13945" s="12"/>
      <c r="I13945" s="12"/>
      <c r="J13945" s="12"/>
    </row>
    <row r="13946" spans="1:10" x14ac:dyDescent="0.25">
      <c r="A13946" s="12"/>
      <c r="B13946" s="12"/>
      <c r="C13946" s="2"/>
      <c r="D13946" s="12"/>
      <c r="E13946" s="12"/>
      <c r="F13946" s="12"/>
      <c r="G13946" s="12"/>
      <c r="H13946" s="12"/>
      <c r="I13946" s="12"/>
      <c r="J13946" s="12"/>
    </row>
    <row r="13947" spans="1:10" x14ac:dyDescent="0.25">
      <c r="A13947" s="12"/>
      <c r="B13947" s="12"/>
      <c r="C13947" s="2"/>
      <c r="D13947" s="12"/>
      <c r="E13947" s="12"/>
      <c r="F13947" s="12"/>
      <c r="G13947" s="12"/>
      <c r="H13947" s="12"/>
      <c r="I13947" s="12"/>
      <c r="J13947" s="12"/>
    </row>
    <row r="13948" spans="1:10" x14ac:dyDescent="0.25">
      <c r="A13948" s="12"/>
      <c r="B13948" s="12"/>
      <c r="C13948" s="2"/>
      <c r="D13948" s="12"/>
      <c r="E13948" s="12"/>
      <c r="F13948" s="12"/>
      <c r="G13948" s="12"/>
      <c r="H13948" s="12"/>
      <c r="I13948" s="12"/>
      <c r="J13948" s="12"/>
    </row>
    <row r="13949" spans="1:10" x14ac:dyDescent="0.25">
      <c r="A13949" s="12"/>
      <c r="B13949" s="12"/>
      <c r="C13949" s="2"/>
      <c r="D13949" s="12"/>
      <c r="E13949" s="12"/>
      <c r="F13949" s="12"/>
      <c r="G13949" s="12"/>
      <c r="H13949" s="12"/>
      <c r="I13949" s="12"/>
      <c r="J13949" s="12"/>
    </row>
    <row r="13950" spans="1:10" x14ac:dyDescent="0.25">
      <c r="A13950" s="12"/>
      <c r="B13950" s="12"/>
      <c r="C13950" s="2"/>
      <c r="D13950" s="12"/>
      <c r="E13950" s="12"/>
      <c r="F13950" s="12"/>
      <c r="G13950" s="12"/>
      <c r="H13950" s="12"/>
      <c r="I13950" s="12"/>
      <c r="J13950" s="12"/>
    </row>
    <row r="13951" spans="1:10" x14ac:dyDescent="0.25">
      <c r="A13951" s="12"/>
      <c r="B13951" s="12"/>
      <c r="C13951" s="2"/>
      <c r="D13951" s="12"/>
      <c r="E13951" s="12"/>
      <c r="F13951" s="12"/>
      <c r="G13951" s="12"/>
      <c r="H13951" s="12"/>
      <c r="I13951" s="12"/>
      <c r="J13951" s="12"/>
    </row>
    <row r="13952" spans="1:10" x14ac:dyDescent="0.25">
      <c r="A13952" s="12"/>
      <c r="B13952" s="12"/>
      <c r="C13952" s="2"/>
      <c r="D13952" s="12"/>
      <c r="E13952" s="12"/>
      <c r="F13952" s="12"/>
      <c r="G13952" s="12"/>
      <c r="H13952" s="12"/>
      <c r="I13952" s="12"/>
      <c r="J13952" s="12"/>
    </row>
    <row r="13953" spans="1:10" x14ac:dyDescent="0.25">
      <c r="A13953" s="12"/>
      <c r="B13953" s="12"/>
      <c r="C13953" s="2"/>
      <c r="D13953" s="12"/>
      <c r="E13953" s="12"/>
      <c r="F13953" s="12"/>
      <c r="G13953" s="12"/>
      <c r="H13953" s="12"/>
      <c r="I13953" s="12"/>
      <c r="J13953" s="12"/>
    </row>
    <row r="13954" spans="1:10" x14ac:dyDescent="0.25">
      <c r="A13954" s="12"/>
      <c r="B13954" s="12"/>
      <c r="C13954" s="2"/>
      <c r="D13954" s="12"/>
      <c r="E13954" s="12"/>
      <c r="F13954" s="12"/>
      <c r="G13954" s="12"/>
      <c r="H13954" s="12"/>
      <c r="I13954" s="12"/>
      <c r="J13954" s="12"/>
    </row>
    <row r="13955" spans="1:10" x14ac:dyDescent="0.25">
      <c r="A13955" s="12"/>
      <c r="B13955" s="12"/>
      <c r="C13955" s="2"/>
      <c r="D13955" s="12"/>
      <c r="E13955" s="12"/>
      <c r="F13955" s="12"/>
      <c r="G13955" s="12"/>
      <c r="H13955" s="12"/>
      <c r="I13955" s="12"/>
      <c r="J13955" s="12"/>
    </row>
    <row r="13956" spans="1:10" x14ac:dyDescent="0.25">
      <c r="A13956" s="12"/>
      <c r="B13956" s="12"/>
      <c r="C13956" s="2"/>
      <c r="D13956" s="12"/>
      <c r="E13956" s="12"/>
      <c r="F13956" s="12"/>
      <c r="G13956" s="12"/>
      <c r="H13956" s="12"/>
      <c r="I13956" s="12"/>
      <c r="J13956" s="12"/>
    </row>
    <row r="13957" spans="1:10" x14ac:dyDescent="0.25">
      <c r="A13957" s="12"/>
      <c r="B13957" s="12"/>
      <c r="C13957" s="2"/>
      <c r="D13957" s="12"/>
      <c r="E13957" s="12"/>
      <c r="F13957" s="12"/>
      <c r="G13957" s="12"/>
      <c r="H13957" s="12"/>
      <c r="I13957" s="12"/>
      <c r="J13957" s="12"/>
    </row>
    <row r="13958" spans="1:10" x14ac:dyDescent="0.25">
      <c r="A13958" s="12"/>
      <c r="B13958" s="12"/>
      <c r="C13958" s="2"/>
      <c r="D13958" s="12"/>
      <c r="E13958" s="12"/>
      <c r="F13958" s="12"/>
      <c r="G13958" s="12"/>
      <c r="H13958" s="12"/>
      <c r="I13958" s="12"/>
      <c r="J13958" s="12"/>
    </row>
    <row r="13959" spans="1:10" x14ac:dyDescent="0.25">
      <c r="A13959" s="12"/>
      <c r="B13959" s="12"/>
      <c r="C13959" s="2"/>
      <c r="D13959" s="12"/>
      <c r="E13959" s="12"/>
      <c r="F13959" s="12"/>
      <c r="G13959" s="12"/>
      <c r="H13959" s="12"/>
      <c r="I13959" s="12"/>
      <c r="J13959" s="12"/>
    </row>
    <row r="13960" spans="1:10" x14ac:dyDescent="0.25">
      <c r="A13960" s="12"/>
      <c r="B13960" s="12"/>
      <c r="C13960" s="2"/>
      <c r="D13960" s="12"/>
      <c r="E13960" s="12"/>
      <c r="F13960" s="12"/>
      <c r="G13960" s="12"/>
      <c r="H13960" s="12"/>
      <c r="I13960" s="12"/>
      <c r="J13960" s="12"/>
    </row>
    <row r="13961" spans="1:10" x14ac:dyDescent="0.25">
      <c r="A13961" s="12"/>
      <c r="B13961" s="12"/>
      <c r="C13961" s="2"/>
      <c r="D13961" s="12"/>
      <c r="E13961" s="12"/>
      <c r="F13961" s="12"/>
      <c r="G13961" s="12"/>
      <c r="H13961" s="12"/>
      <c r="I13961" s="12"/>
      <c r="J13961" s="12"/>
    </row>
    <row r="13962" spans="1:10" x14ac:dyDescent="0.25">
      <c r="A13962" s="12"/>
      <c r="B13962" s="12"/>
      <c r="C13962" s="2"/>
      <c r="D13962" s="12"/>
      <c r="E13962" s="12"/>
      <c r="F13962" s="12"/>
      <c r="G13962" s="12"/>
      <c r="H13962" s="12"/>
      <c r="I13962" s="12"/>
      <c r="J13962" s="12"/>
    </row>
    <row r="13963" spans="1:10" x14ac:dyDescent="0.25">
      <c r="A13963" s="12"/>
      <c r="B13963" s="12"/>
      <c r="C13963" s="2"/>
      <c r="D13963" s="12"/>
      <c r="E13963" s="12"/>
      <c r="F13963" s="12"/>
      <c r="G13963" s="12"/>
      <c r="H13963" s="12"/>
      <c r="I13963" s="12"/>
      <c r="J13963" s="12"/>
    </row>
    <row r="13964" spans="1:10" x14ac:dyDescent="0.25">
      <c r="A13964" s="12"/>
      <c r="B13964" s="12"/>
      <c r="C13964" s="2"/>
      <c r="D13964" s="12"/>
      <c r="E13964" s="12"/>
      <c r="F13964" s="12"/>
      <c r="G13964" s="12"/>
      <c r="H13964" s="12"/>
      <c r="I13964" s="12"/>
      <c r="J13964" s="12"/>
    </row>
    <row r="13965" spans="1:10" x14ac:dyDescent="0.25">
      <c r="A13965" s="12"/>
      <c r="B13965" s="12"/>
      <c r="C13965" s="2"/>
      <c r="D13965" s="12"/>
      <c r="E13965" s="12"/>
      <c r="F13965" s="12"/>
      <c r="G13965" s="12"/>
      <c r="H13965" s="12"/>
      <c r="I13965" s="12"/>
      <c r="J13965" s="12"/>
    </row>
    <row r="13966" spans="1:10" x14ac:dyDescent="0.25">
      <c r="A13966" s="12"/>
      <c r="B13966" s="12"/>
      <c r="C13966" s="2"/>
      <c r="D13966" s="12"/>
      <c r="E13966" s="12"/>
      <c r="F13966" s="12"/>
      <c r="G13966" s="12"/>
      <c r="H13966" s="12"/>
      <c r="I13966" s="12"/>
      <c r="J13966" s="12"/>
    </row>
    <row r="13967" spans="1:10" x14ac:dyDescent="0.25">
      <c r="A13967" s="12"/>
      <c r="B13967" s="12"/>
      <c r="C13967" s="2"/>
      <c r="D13967" s="12"/>
      <c r="E13967" s="12"/>
      <c r="F13967" s="12"/>
      <c r="G13967" s="12"/>
      <c r="H13967" s="12"/>
      <c r="I13967" s="12"/>
      <c r="J13967" s="12"/>
    </row>
    <row r="13968" spans="1:10" x14ac:dyDescent="0.25">
      <c r="A13968" s="12"/>
      <c r="B13968" s="12"/>
      <c r="C13968" s="2"/>
      <c r="D13968" s="12"/>
      <c r="E13968" s="12"/>
      <c r="F13968" s="12"/>
      <c r="G13968" s="12"/>
      <c r="H13968" s="12"/>
      <c r="I13968" s="12"/>
      <c r="J13968" s="12"/>
    </row>
    <row r="13969" spans="1:10" x14ac:dyDescent="0.25">
      <c r="A13969" s="12"/>
      <c r="B13969" s="12"/>
      <c r="C13969" s="2"/>
      <c r="D13969" s="12"/>
      <c r="E13969" s="12"/>
      <c r="F13969" s="12"/>
      <c r="G13969" s="12"/>
      <c r="H13969" s="12"/>
      <c r="I13969" s="12"/>
      <c r="J13969" s="12"/>
    </row>
    <row r="13970" spans="1:10" x14ac:dyDescent="0.25">
      <c r="A13970" s="12"/>
      <c r="B13970" s="12"/>
      <c r="C13970" s="2"/>
      <c r="D13970" s="12"/>
      <c r="E13970" s="12"/>
      <c r="F13970" s="12"/>
      <c r="G13970" s="12"/>
      <c r="H13970" s="12"/>
      <c r="I13970" s="12"/>
      <c r="J13970" s="12"/>
    </row>
    <row r="13971" spans="1:10" x14ac:dyDescent="0.25">
      <c r="A13971" s="12"/>
      <c r="B13971" s="12"/>
      <c r="C13971" s="2"/>
      <c r="D13971" s="12"/>
      <c r="E13971" s="12"/>
      <c r="F13971" s="12"/>
      <c r="G13971" s="12"/>
      <c r="H13971" s="12"/>
      <c r="I13971" s="12"/>
      <c r="J13971" s="12"/>
    </row>
    <row r="13972" spans="1:10" x14ac:dyDescent="0.25">
      <c r="A13972" s="12"/>
      <c r="B13972" s="12"/>
      <c r="C13972" s="2"/>
      <c r="D13972" s="12"/>
      <c r="E13972" s="12"/>
      <c r="F13972" s="12"/>
      <c r="G13972" s="12"/>
      <c r="H13972" s="12"/>
      <c r="I13972" s="12"/>
      <c r="J13972" s="12"/>
    </row>
    <row r="13973" spans="1:10" x14ac:dyDescent="0.25">
      <c r="A13973" s="12"/>
      <c r="B13973" s="12"/>
      <c r="C13973" s="2"/>
      <c r="D13973" s="12"/>
      <c r="E13973" s="12"/>
      <c r="F13973" s="12"/>
      <c r="G13973" s="12"/>
      <c r="H13973" s="12"/>
      <c r="I13973" s="12"/>
      <c r="J13973" s="12"/>
    </row>
    <row r="13974" spans="1:10" x14ac:dyDescent="0.25">
      <c r="A13974" s="12"/>
      <c r="B13974" s="12"/>
      <c r="C13974" s="2"/>
      <c r="D13974" s="12"/>
      <c r="E13974" s="12"/>
      <c r="F13974" s="12"/>
      <c r="G13974" s="12"/>
      <c r="H13974" s="12"/>
      <c r="I13974" s="12"/>
      <c r="J13974" s="12"/>
    </row>
    <row r="13975" spans="1:10" x14ac:dyDescent="0.25">
      <c r="A13975" s="12"/>
      <c r="B13975" s="12"/>
      <c r="C13975" s="2"/>
      <c r="D13975" s="12"/>
      <c r="E13975" s="12"/>
      <c r="F13975" s="12"/>
      <c r="G13975" s="12"/>
      <c r="H13975" s="12"/>
      <c r="I13975" s="12"/>
      <c r="J13975" s="12"/>
    </row>
    <row r="13976" spans="1:10" x14ac:dyDescent="0.25">
      <c r="A13976" s="12"/>
      <c r="B13976" s="12"/>
      <c r="C13976" s="2"/>
      <c r="D13976" s="12"/>
      <c r="E13976" s="12"/>
      <c r="F13976" s="12"/>
      <c r="G13976" s="12"/>
      <c r="H13976" s="12"/>
      <c r="I13976" s="12"/>
      <c r="J13976" s="12"/>
    </row>
    <row r="13977" spans="1:10" x14ac:dyDescent="0.25">
      <c r="A13977" s="12"/>
      <c r="B13977" s="12"/>
      <c r="C13977" s="2"/>
      <c r="D13977" s="12"/>
      <c r="E13977" s="12"/>
      <c r="F13977" s="12"/>
      <c r="G13977" s="12"/>
      <c r="H13977" s="12"/>
      <c r="I13977" s="12"/>
      <c r="J13977" s="12"/>
    </row>
    <row r="13978" spans="1:10" x14ac:dyDescent="0.25">
      <c r="A13978" s="12"/>
      <c r="B13978" s="12"/>
      <c r="C13978" s="2"/>
      <c r="D13978" s="12"/>
      <c r="E13978" s="12"/>
      <c r="F13978" s="12"/>
      <c r="G13978" s="12"/>
      <c r="H13978" s="12"/>
      <c r="I13978" s="12"/>
      <c r="J13978" s="12"/>
    </row>
    <row r="13979" spans="1:10" x14ac:dyDescent="0.25">
      <c r="A13979" s="12"/>
      <c r="B13979" s="12"/>
      <c r="C13979" s="2"/>
      <c r="D13979" s="12"/>
      <c r="E13979" s="12"/>
      <c r="F13979" s="12"/>
      <c r="G13979" s="12"/>
      <c r="H13979" s="12"/>
      <c r="I13979" s="12"/>
      <c r="J13979" s="12"/>
    </row>
    <row r="13980" spans="1:10" x14ac:dyDescent="0.25">
      <c r="A13980" s="12"/>
      <c r="B13980" s="12"/>
      <c r="C13980" s="2"/>
      <c r="D13980" s="12"/>
      <c r="E13980" s="12"/>
      <c r="F13980" s="12"/>
      <c r="G13980" s="12"/>
      <c r="H13980" s="12"/>
      <c r="I13980" s="12"/>
      <c r="J13980" s="12"/>
    </row>
    <row r="13981" spans="1:10" x14ac:dyDescent="0.25">
      <c r="A13981" s="12"/>
      <c r="B13981" s="12"/>
      <c r="C13981" s="2"/>
      <c r="D13981" s="12"/>
      <c r="E13981" s="12"/>
      <c r="F13981" s="12"/>
      <c r="G13981" s="12"/>
      <c r="H13981" s="12"/>
      <c r="I13981" s="12"/>
      <c r="J13981" s="12"/>
    </row>
    <row r="13982" spans="1:10" x14ac:dyDescent="0.25">
      <c r="A13982" s="12"/>
      <c r="B13982" s="12"/>
      <c r="C13982" s="2"/>
      <c r="D13982" s="12"/>
      <c r="E13982" s="12"/>
      <c r="F13982" s="12"/>
      <c r="G13982" s="12"/>
      <c r="H13982" s="12"/>
      <c r="I13982" s="12"/>
      <c r="J13982" s="12"/>
    </row>
    <row r="13983" spans="1:10" x14ac:dyDescent="0.25">
      <c r="A13983" s="12"/>
      <c r="B13983" s="12"/>
      <c r="C13983" s="2"/>
      <c r="D13983" s="12"/>
      <c r="E13983" s="12"/>
      <c r="F13983" s="12"/>
      <c r="G13983" s="12"/>
      <c r="H13983" s="12"/>
      <c r="I13983" s="12"/>
      <c r="J13983" s="12"/>
    </row>
    <row r="13984" spans="1:10" x14ac:dyDescent="0.25">
      <c r="A13984" s="12"/>
      <c r="B13984" s="12"/>
      <c r="C13984" s="2"/>
      <c r="D13984" s="12"/>
      <c r="E13984" s="12"/>
      <c r="F13984" s="12"/>
      <c r="G13984" s="12"/>
      <c r="H13984" s="12"/>
      <c r="I13984" s="12"/>
      <c r="J13984" s="12"/>
    </row>
    <row r="13985" spans="1:10" x14ac:dyDescent="0.25">
      <c r="A13985" s="12"/>
      <c r="B13985" s="12"/>
      <c r="C13985" s="2"/>
      <c r="D13985" s="12"/>
      <c r="E13985" s="12"/>
      <c r="F13985" s="12"/>
      <c r="G13985" s="12"/>
      <c r="H13985" s="12"/>
      <c r="I13985" s="12"/>
      <c r="J13985" s="12"/>
    </row>
    <row r="13986" spans="1:10" x14ac:dyDescent="0.25">
      <c r="A13986" s="12"/>
      <c r="B13986" s="12"/>
      <c r="C13986" s="2"/>
      <c r="D13986" s="12"/>
      <c r="E13986" s="12"/>
      <c r="F13986" s="12"/>
      <c r="G13986" s="12"/>
      <c r="H13986" s="12"/>
      <c r="I13986" s="12"/>
      <c r="J13986" s="12"/>
    </row>
    <row r="13987" spans="1:10" x14ac:dyDescent="0.25">
      <c r="A13987" s="12"/>
      <c r="B13987" s="12"/>
      <c r="C13987" s="2"/>
      <c r="D13987" s="12"/>
      <c r="E13987" s="12"/>
      <c r="F13987" s="12"/>
      <c r="G13987" s="12"/>
      <c r="H13987" s="12"/>
      <c r="I13987" s="12"/>
      <c r="J13987" s="12"/>
    </row>
    <row r="13988" spans="1:10" x14ac:dyDescent="0.25">
      <c r="A13988" s="12"/>
      <c r="B13988" s="12"/>
      <c r="C13988" s="2"/>
      <c r="D13988" s="12"/>
      <c r="E13988" s="12"/>
      <c r="F13988" s="12"/>
      <c r="G13988" s="12"/>
      <c r="H13988" s="12"/>
      <c r="I13988" s="12"/>
      <c r="J13988" s="12"/>
    </row>
    <row r="13989" spans="1:10" x14ac:dyDescent="0.25">
      <c r="A13989" s="12"/>
      <c r="B13989" s="12"/>
      <c r="C13989" s="2"/>
      <c r="D13989" s="12"/>
      <c r="E13989" s="12"/>
      <c r="F13989" s="12"/>
      <c r="G13989" s="12"/>
      <c r="H13989" s="12"/>
      <c r="I13989" s="12"/>
      <c r="J13989" s="12"/>
    </row>
    <row r="13990" spans="1:10" x14ac:dyDescent="0.25">
      <c r="A13990" s="12"/>
      <c r="B13990" s="12"/>
      <c r="C13990" s="2"/>
      <c r="D13990" s="12"/>
      <c r="E13990" s="12"/>
      <c r="F13990" s="12"/>
      <c r="G13990" s="12"/>
      <c r="H13990" s="12"/>
      <c r="I13990" s="12"/>
      <c r="J13990" s="12"/>
    </row>
    <row r="13991" spans="1:10" x14ac:dyDescent="0.25">
      <c r="A13991" s="12"/>
      <c r="B13991" s="12"/>
      <c r="C13991" s="2"/>
      <c r="D13991" s="12"/>
      <c r="E13991" s="12"/>
      <c r="F13991" s="12"/>
      <c r="G13991" s="12"/>
      <c r="H13991" s="12"/>
      <c r="I13991" s="12"/>
      <c r="J13991" s="12"/>
    </row>
    <row r="13992" spans="1:10" x14ac:dyDescent="0.25">
      <c r="A13992" s="12"/>
      <c r="B13992" s="12"/>
      <c r="C13992" s="2"/>
      <c r="D13992" s="12"/>
      <c r="E13992" s="12"/>
      <c r="F13992" s="12"/>
      <c r="G13992" s="12"/>
      <c r="H13992" s="12"/>
      <c r="I13992" s="12"/>
      <c r="J13992" s="12"/>
    </row>
    <row r="13993" spans="1:10" x14ac:dyDescent="0.25">
      <c r="A13993" s="12"/>
      <c r="B13993" s="12"/>
      <c r="C13993" s="2"/>
      <c r="D13993" s="12"/>
      <c r="E13993" s="12"/>
      <c r="F13993" s="12"/>
      <c r="G13993" s="12"/>
      <c r="H13993" s="12"/>
      <c r="I13993" s="12"/>
      <c r="J13993" s="12"/>
    </row>
    <row r="13994" spans="1:10" x14ac:dyDescent="0.25">
      <c r="A13994" s="12"/>
      <c r="B13994" s="12"/>
      <c r="C13994" s="2"/>
      <c r="D13994" s="12"/>
      <c r="E13994" s="12"/>
      <c r="F13994" s="12"/>
      <c r="G13994" s="12"/>
      <c r="H13994" s="12"/>
      <c r="I13994" s="12"/>
      <c r="J13994" s="12"/>
    </row>
    <row r="13995" spans="1:10" x14ac:dyDescent="0.25">
      <c r="A13995" s="12"/>
      <c r="B13995" s="12"/>
      <c r="C13995" s="2"/>
      <c r="D13995" s="12"/>
      <c r="E13995" s="12"/>
      <c r="F13995" s="12"/>
      <c r="G13995" s="12"/>
      <c r="H13995" s="12"/>
      <c r="I13995" s="12"/>
      <c r="J13995" s="12"/>
    </row>
    <row r="13996" spans="1:10" x14ac:dyDescent="0.25">
      <c r="A13996" s="12"/>
      <c r="B13996" s="12"/>
      <c r="C13996" s="2"/>
      <c r="D13996" s="12"/>
      <c r="E13996" s="12"/>
      <c r="F13996" s="12"/>
      <c r="G13996" s="12"/>
      <c r="H13996" s="12"/>
      <c r="I13996" s="12"/>
      <c r="J13996" s="12"/>
    </row>
    <row r="13997" spans="1:10" x14ac:dyDescent="0.25">
      <c r="A13997" s="12"/>
      <c r="B13997" s="12"/>
      <c r="C13997" s="2"/>
      <c r="D13997" s="12"/>
      <c r="E13997" s="12"/>
      <c r="F13997" s="12"/>
      <c r="G13997" s="12"/>
      <c r="H13997" s="12"/>
      <c r="I13997" s="12"/>
      <c r="J13997" s="12"/>
    </row>
    <row r="13998" spans="1:10" x14ac:dyDescent="0.25">
      <c r="A13998" s="12"/>
      <c r="B13998" s="12"/>
      <c r="C13998" s="2"/>
      <c r="D13998" s="12"/>
      <c r="E13998" s="12"/>
      <c r="F13998" s="12"/>
      <c r="G13998" s="12"/>
      <c r="H13998" s="12"/>
      <c r="I13998" s="12"/>
      <c r="J13998" s="12"/>
    </row>
    <row r="13999" spans="1:10" x14ac:dyDescent="0.25">
      <c r="A13999" s="12"/>
      <c r="B13999" s="12"/>
      <c r="C13999" s="2"/>
      <c r="D13999" s="12"/>
      <c r="E13999" s="12"/>
      <c r="F13999" s="12"/>
      <c r="G13999" s="12"/>
      <c r="H13999" s="12"/>
      <c r="I13999" s="12"/>
      <c r="J13999" s="12"/>
    </row>
    <row r="14000" spans="1:10" x14ac:dyDescent="0.25">
      <c r="A14000" s="12"/>
      <c r="B14000" s="12"/>
      <c r="C14000" s="2"/>
      <c r="D14000" s="12"/>
      <c r="E14000" s="12"/>
      <c r="F14000" s="12"/>
      <c r="G14000" s="12"/>
      <c r="H14000" s="12"/>
      <c r="I14000" s="12"/>
      <c r="J14000" s="12"/>
    </row>
    <row r="14001" spans="1:10" x14ac:dyDescent="0.25">
      <c r="A14001" s="12"/>
      <c r="B14001" s="12"/>
      <c r="C14001" s="2"/>
      <c r="D14001" s="12"/>
      <c r="E14001" s="12"/>
      <c r="F14001" s="12"/>
      <c r="G14001" s="12"/>
      <c r="H14001" s="12"/>
      <c r="I14001" s="12"/>
      <c r="J14001" s="12"/>
    </row>
    <row r="14002" spans="1:10" x14ac:dyDescent="0.25">
      <c r="A14002" s="12"/>
      <c r="B14002" s="12"/>
      <c r="C14002" s="2"/>
      <c r="D14002" s="12"/>
      <c r="E14002" s="12"/>
      <c r="F14002" s="12"/>
      <c r="G14002" s="12"/>
      <c r="H14002" s="12"/>
      <c r="I14002" s="12"/>
      <c r="J14002" s="12"/>
    </row>
    <row r="14003" spans="1:10" x14ac:dyDescent="0.25">
      <c r="A14003" s="12"/>
      <c r="B14003" s="12"/>
      <c r="C14003" s="2"/>
      <c r="D14003" s="12"/>
      <c r="E14003" s="12"/>
      <c r="F14003" s="12"/>
      <c r="G14003" s="12"/>
      <c r="H14003" s="12"/>
      <c r="I14003" s="12"/>
      <c r="J14003" s="12"/>
    </row>
    <row r="14004" spans="1:10" x14ac:dyDescent="0.25">
      <c r="A14004" s="12"/>
      <c r="B14004" s="12"/>
      <c r="C14004" s="2"/>
      <c r="D14004" s="12"/>
      <c r="E14004" s="12"/>
      <c r="F14004" s="12"/>
      <c r="G14004" s="12"/>
      <c r="H14004" s="12"/>
      <c r="I14004" s="12"/>
      <c r="J14004" s="12"/>
    </row>
    <row r="14005" spans="1:10" x14ac:dyDescent="0.25">
      <c r="A14005" s="12"/>
      <c r="B14005" s="12"/>
      <c r="C14005" s="2"/>
      <c r="D14005" s="12"/>
      <c r="E14005" s="12"/>
      <c r="F14005" s="12"/>
      <c r="G14005" s="12"/>
      <c r="H14005" s="12"/>
      <c r="I14005" s="12"/>
      <c r="J14005" s="12"/>
    </row>
    <row r="14006" spans="1:10" x14ac:dyDescent="0.25">
      <c r="A14006" s="12"/>
      <c r="B14006" s="12"/>
      <c r="C14006" s="2"/>
      <c r="D14006" s="12"/>
      <c r="E14006" s="12"/>
      <c r="F14006" s="12"/>
      <c r="G14006" s="12"/>
      <c r="H14006" s="12"/>
      <c r="I14006" s="12"/>
      <c r="J14006" s="12"/>
    </row>
    <row r="14007" spans="1:10" x14ac:dyDescent="0.25">
      <c r="A14007" s="12"/>
      <c r="B14007" s="12"/>
      <c r="C14007" s="2"/>
      <c r="D14007" s="12"/>
      <c r="E14007" s="12"/>
      <c r="F14007" s="12"/>
      <c r="G14007" s="12"/>
      <c r="H14007" s="12"/>
      <c r="I14007" s="12"/>
      <c r="J14007" s="12"/>
    </row>
    <row r="14008" spans="1:10" x14ac:dyDescent="0.25">
      <c r="A14008" s="12"/>
      <c r="B14008" s="12"/>
      <c r="C14008" s="2"/>
      <c r="D14008" s="12"/>
      <c r="E14008" s="12"/>
      <c r="F14008" s="12"/>
      <c r="G14008" s="12"/>
      <c r="H14008" s="12"/>
      <c r="I14008" s="12"/>
      <c r="J14008" s="12"/>
    </row>
    <row r="14009" spans="1:10" x14ac:dyDescent="0.25">
      <c r="A14009" s="12"/>
      <c r="B14009" s="12"/>
      <c r="C14009" s="2"/>
      <c r="D14009" s="12"/>
      <c r="E14009" s="12"/>
      <c r="F14009" s="12"/>
      <c r="G14009" s="12"/>
      <c r="H14009" s="12"/>
      <c r="I14009" s="12"/>
      <c r="J14009" s="12"/>
    </row>
    <row r="14010" spans="1:10" x14ac:dyDescent="0.25">
      <c r="A14010" s="12"/>
      <c r="B14010" s="12"/>
      <c r="C14010" s="2"/>
      <c r="D14010" s="12"/>
      <c r="E14010" s="12"/>
      <c r="F14010" s="12"/>
      <c r="G14010" s="12"/>
      <c r="H14010" s="12"/>
      <c r="I14010" s="12"/>
      <c r="J14010" s="12"/>
    </row>
    <row r="14011" spans="1:10" x14ac:dyDescent="0.25">
      <c r="A14011" s="12"/>
      <c r="B14011" s="12"/>
      <c r="C14011" s="2"/>
      <c r="D14011" s="12"/>
      <c r="E14011" s="12"/>
      <c r="F14011" s="12"/>
      <c r="G14011" s="12"/>
      <c r="H14011" s="12"/>
      <c r="I14011" s="12"/>
      <c r="J14011" s="12"/>
    </row>
    <row r="14012" spans="1:10" x14ac:dyDescent="0.25">
      <c r="A14012" s="12"/>
      <c r="B14012" s="12"/>
      <c r="C14012" s="2"/>
      <c r="D14012" s="12"/>
      <c r="E14012" s="12"/>
      <c r="F14012" s="12"/>
      <c r="G14012" s="12"/>
      <c r="H14012" s="12"/>
      <c r="I14012" s="12"/>
      <c r="J14012" s="12"/>
    </row>
    <row r="14013" spans="1:10" x14ac:dyDescent="0.25">
      <c r="A14013" s="12"/>
      <c r="B14013" s="12"/>
      <c r="C14013" s="2"/>
      <c r="D14013" s="12"/>
      <c r="E14013" s="12"/>
      <c r="F14013" s="12"/>
      <c r="G14013" s="12"/>
      <c r="H14013" s="12"/>
      <c r="I14013" s="12"/>
      <c r="J14013" s="12"/>
    </row>
    <row r="14014" spans="1:10" x14ac:dyDescent="0.25">
      <c r="A14014" s="12"/>
      <c r="B14014" s="12"/>
      <c r="C14014" s="2"/>
      <c r="D14014" s="12"/>
      <c r="E14014" s="12"/>
      <c r="F14014" s="12"/>
      <c r="G14014" s="12"/>
      <c r="H14014" s="12"/>
      <c r="I14014" s="12"/>
      <c r="J14014" s="12"/>
    </row>
    <row r="14015" spans="1:10" x14ac:dyDescent="0.25">
      <c r="A14015" s="12"/>
      <c r="B14015" s="12"/>
      <c r="C14015" s="2"/>
      <c r="D14015" s="12"/>
      <c r="E14015" s="12"/>
      <c r="F14015" s="12"/>
      <c r="G14015" s="12"/>
      <c r="H14015" s="12"/>
      <c r="I14015" s="12"/>
      <c r="J14015" s="12"/>
    </row>
    <row r="14016" spans="1:10" x14ac:dyDescent="0.25">
      <c r="A14016" s="12"/>
      <c r="B14016" s="12"/>
      <c r="C14016" s="2"/>
      <c r="D14016" s="12"/>
      <c r="E14016" s="12"/>
      <c r="F14016" s="12"/>
      <c r="G14016" s="12"/>
      <c r="H14016" s="12"/>
      <c r="I14016" s="12"/>
      <c r="J14016" s="12"/>
    </row>
    <row r="14017" spans="1:10" x14ac:dyDescent="0.25">
      <c r="A14017" s="12"/>
      <c r="B14017" s="12"/>
      <c r="C14017" s="2"/>
      <c r="D14017" s="12"/>
      <c r="E14017" s="12"/>
      <c r="F14017" s="12"/>
      <c r="G14017" s="12"/>
      <c r="H14017" s="12"/>
      <c r="I14017" s="12"/>
      <c r="J14017" s="12"/>
    </row>
    <row r="14018" spans="1:10" x14ac:dyDescent="0.25">
      <c r="A14018" s="12"/>
      <c r="B14018" s="12"/>
      <c r="C14018" s="2"/>
      <c r="D14018" s="12"/>
      <c r="E14018" s="12"/>
      <c r="F14018" s="12"/>
      <c r="G14018" s="12"/>
      <c r="H14018" s="12"/>
      <c r="I14018" s="12"/>
      <c r="J14018" s="12"/>
    </row>
    <row r="14019" spans="1:10" x14ac:dyDescent="0.25">
      <c r="A14019" s="12"/>
      <c r="B14019" s="12"/>
      <c r="C14019" s="2"/>
      <c r="D14019" s="12"/>
      <c r="E14019" s="12"/>
      <c r="F14019" s="12"/>
      <c r="G14019" s="12"/>
      <c r="H14019" s="12"/>
      <c r="I14019" s="12"/>
      <c r="J14019" s="12"/>
    </row>
    <row r="14020" spans="1:10" x14ac:dyDescent="0.25">
      <c r="A14020" s="12"/>
      <c r="B14020" s="12"/>
      <c r="C14020" s="2"/>
      <c r="D14020" s="12"/>
      <c r="E14020" s="12"/>
      <c r="F14020" s="12"/>
      <c r="G14020" s="12"/>
      <c r="H14020" s="12"/>
      <c r="I14020" s="12"/>
      <c r="J14020" s="12"/>
    </row>
    <row r="14021" spans="1:10" x14ac:dyDescent="0.25">
      <c r="A14021" s="12"/>
      <c r="B14021" s="12"/>
      <c r="C14021" s="2"/>
      <c r="D14021" s="12"/>
      <c r="E14021" s="12"/>
      <c r="F14021" s="12"/>
      <c r="G14021" s="12"/>
      <c r="H14021" s="12"/>
      <c r="I14021" s="12"/>
      <c r="J14021" s="12"/>
    </row>
    <row r="14022" spans="1:10" x14ac:dyDescent="0.25">
      <c r="A14022" s="12"/>
      <c r="B14022" s="12"/>
      <c r="C14022" s="2"/>
      <c r="D14022" s="12"/>
      <c r="E14022" s="12"/>
      <c r="F14022" s="12"/>
      <c r="G14022" s="12"/>
      <c r="H14022" s="12"/>
      <c r="I14022" s="12"/>
      <c r="J14022" s="12"/>
    </row>
    <row r="14023" spans="1:10" x14ac:dyDescent="0.25">
      <c r="A14023" s="12"/>
      <c r="B14023" s="12"/>
      <c r="C14023" s="2"/>
      <c r="D14023" s="12"/>
      <c r="E14023" s="12"/>
      <c r="F14023" s="12"/>
      <c r="G14023" s="12"/>
      <c r="H14023" s="12"/>
      <c r="I14023" s="12"/>
      <c r="J14023" s="12"/>
    </row>
    <row r="14024" spans="1:10" x14ac:dyDescent="0.25">
      <c r="A14024" s="12"/>
      <c r="B14024" s="12"/>
      <c r="C14024" s="2"/>
      <c r="D14024" s="12"/>
      <c r="E14024" s="12"/>
      <c r="F14024" s="12"/>
      <c r="G14024" s="12"/>
      <c r="H14024" s="12"/>
      <c r="I14024" s="12"/>
      <c r="J14024" s="12"/>
    </row>
    <row r="14025" spans="1:10" x14ac:dyDescent="0.25">
      <c r="A14025" s="12"/>
      <c r="B14025" s="12"/>
      <c r="C14025" s="2"/>
      <c r="D14025" s="12"/>
      <c r="E14025" s="12"/>
      <c r="F14025" s="12"/>
      <c r="G14025" s="12"/>
      <c r="H14025" s="12"/>
      <c r="I14025" s="12"/>
      <c r="J14025" s="12"/>
    </row>
    <row r="14026" spans="1:10" x14ac:dyDescent="0.25">
      <c r="A14026" s="12"/>
      <c r="B14026" s="12"/>
      <c r="C14026" s="2"/>
      <c r="D14026" s="12"/>
      <c r="E14026" s="12"/>
      <c r="F14026" s="12"/>
      <c r="G14026" s="12"/>
      <c r="H14026" s="12"/>
      <c r="I14026" s="12"/>
      <c r="J14026" s="12"/>
    </row>
    <row r="14027" spans="1:10" x14ac:dyDescent="0.25">
      <c r="A14027" s="12"/>
      <c r="B14027" s="12"/>
      <c r="C14027" s="2"/>
      <c r="D14027" s="12"/>
      <c r="E14027" s="12"/>
      <c r="F14027" s="12"/>
      <c r="G14027" s="12"/>
      <c r="H14027" s="12"/>
      <c r="I14027" s="12"/>
      <c r="J14027" s="12"/>
    </row>
    <row r="14028" spans="1:10" x14ac:dyDescent="0.25">
      <c r="A14028" s="12"/>
      <c r="B14028" s="12"/>
      <c r="C14028" s="2"/>
      <c r="D14028" s="12"/>
      <c r="E14028" s="12"/>
      <c r="F14028" s="12"/>
      <c r="G14028" s="12"/>
      <c r="H14028" s="12"/>
      <c r="I14028" s="12"/>
      <c r="J14028" s="12"/>
    </row>
    <row r="14029" spans="1:10" x14ac:dyDescent="0.25">
      <c r="A14029" s="12"/>
      <c r="B14029" s="12"/>
      <c r="C14029" s="2"/>
      <c r="D14029" s="12"/>
      <c r="E14029" s="12"/>
      <c r="F14029" s="12"/>
      <c r="G14029" s="12"/>
      <c r="H14029" s="12"/>
      <c r="I14029" s="12"/>
      <c r="J14029" s="12"/>
    </row>
    <row r="14030" spans="1:10" x14ac:dyDescent="0.25">
      <c r="A14030" s="12"/>
      <c r="B14030" s="12"/>
      <c r="C14030" s="2"/>
      <c r="D14030" s="12"/>
      <c r="E14030" s="12"/>
      <c r="F14030" s="12"/>
      <c r="G14030" s="12"/>
      <c r="H14030" s="12"/>
      <c r="I14030" s="12"/>
      <c r="J14030" s="12"/>
    </row>
    <row r="14031" spans="1:10" x14ac:dyDescent="0.25">
      <c r="A14031" s="12"/>
      <c r="B14031" s="12"/>
      <c r="C14031" s="2"/>
      <c r="D14031" s="12"/>
      <c r="E14031" s="12"/>
      <c r="F14031" s="12"/>
      <c r="G14031" s="12"/>
      <c r="H14031" s="12"/>
      <c r="I14031" s="12"/>
      <c r="J14031" s="12"/>
    </row>
    <row r="14032" spans="1:10" x14ac:dyDescent="0.25">
      <c r="A14032" s="12"/>
      <c r="B14032" s="12"/>
      <c r="C14032" s="2"/>
      <c r="D14032" s="12"/>
      <c r="E14032" s="12"/>
      <c r="F14032" s="12"/>
      <c r="G14032" s="12"/>
      <c r="H14032" s="12"/>
      <c r="I14032" s="12"/>
      <c r="J14032" s="12"/>
    </row>
    <row r="14033" spans="1:10" x14ac:dyDescent="0.25">
      <c r="A14033" s="12"/>
      <c r="B14033" s="12"/>
      <c r="C14033" s="2"/>
      <c r="D14033" s="12"/>
      <c r="E14033" s="12"/>
      <c r="F14033" s="12"/>
      <c r="G14033" s="12"/>
      <c r="H14033" s="12"/>
      <c r="I14033" s="12"/>
      <c r="J14033" s="12"/>
    </row>
    <row r="14034" spans="1:10" x14ac:dyDescent="0.25">
      <c r="A14034" s="12"/>
      <c r="B14034" s="12"/>
      <c r="C14034" s="2"/>
      <c r="D14034" s="12"/>
      <c r="E14034" s="12"/>
      <c r="F14034" s="12"/>
      <c r="G14034" s="12"/>
      <c r="H14034" s="12"/>
      <c r="I14034" s="12"/>
      <c r="J14034" s="12"/>
    </row>
    <row r="14035" spans="1:10" x14ac:dyDescent="0.25">
      <c r="A14035" s="12"/>
      <c r="B14035" s="12"/>
      <c r="C14035" s="2"/>
      <c r="D14035" s="12"/>
      <c r="E14035" s="12"/>
      <c r="F14035" s="12"/>
      <c r="G14035" s="12"/>
      <c r="H14035" s="12"/>
      <c r="I14035" s="12"/>
      <c r="J14035" s="12"/>
    </row>
    <row r="14036" spans="1:10" x14ac:dyDescent="0.25">
      <c r="A14036" s="12"/>
      <c r="B14036" s="12"/>
      <c r="C14036" s="2"/>
      <c r="D14036" s="12"/>
      <c r="E14036" s="12"/>
      <c r="F14036" s="12"/>
      <c r="G14036" s="12"/>
      <c r="H14036" s="12"/>
      <c r="I14036" s="12"/>
      <c r="J14036" s="12"/>
    </row>
    <row r="14037" spans="1:10" x14ac:dyDescent="0.25">
      <c r="A14037" s="12"/>
      <c r="B14037" s="12"/>
      <c r="C14037" s="2"/>
      <c r="D14037" s="12"/>
      <c r="E14037" s="12"/>
      <c r="F14037" s="12"/>
      <c r="G14037" s="12"/>
      <c r="H14037" s="12"/>
      <c r="I14037" s="12"/>
      <c r="J14037" s="12"/>
    </row>
    <row r="14038" spans="1:10" x14ac:dyDescent="0.25">
      <c r="A14038" s="12"/>
      <c r="B14038" s="12"/>
      <c r="C14038" s="2"/>
      <c r="D14038" s="12"/>
      <c r="E14038" s="12"/>
      <c r="F14038" s="12"/>
      <c r="G14038" s="12"/>
      <c r="H14038" s="12"/>
      <c r="I14038" s="12"/>
      <c r="J14038" s="12"/>
    </row>
    <row r="14039" spans="1:10" x14ac:dyDescent="0.25">
      <c r="A14039" s="12"/>
      <c r="B14039" s="12"/>
      <c r="C14039" s="2"/>
      <c r="D14039" s="12"/>
      <c r="E14039" s="12"/>
      <c r="F14039" s="12"/>
      <c r="G14039" s="12"/>
      <c r="H14039" s="12"/>
      <c r="I14039" s="12"/>
      <c r="J14039" s="12"/>
    </row>
    <row r="14040" spans="1:10" x14ac:dyDescent="0.25">
      <c r="A14040" s="12"/>
      <c r="B14040" s="12"/>
      <c r="C14040" s="2"/>
      <c r="D14040" s="12"/>
      <c r="E14040" s="12"/>
      <c r="F14040" s="12"/>
      <c r="G14040" s="12"/>
      <c r="H14040" s="12"/>
      <c r="I14040" s="12"/>
      <c r="J14040" s="12"/>
    </row>
    <row r="14041" spans="1:10" x14ac:dyDescent="0.25">
      <c r="A14041" s="12"/>
      <c r="B14041" s="12"/>
      <c r="C14041" s="2"/>
      <c r="D14041" s="12"/>
      <c r="E14041" s="12"/>
      <c r="F14041" s="12"/>
      <c r="G14041" s="12"/>
      <c r="H14041" s="12"/>
      <c r="I14041" s="12"/>
      <c r="J14041" s="12"/>
    </row>
    <row r="14042" spans="1:10" x14ac:dyDescent="0.25">
      <c r="A14042" s="12"/>
      <c r="B14042" s="12"/>
      <c r="C14042" s="2"/>
      <c r="D14042" s="12"/>
      <c r="E14042" s="12"/>
      <c r="F14042" s="12"/>
      <c r="G14042" s="12"/>
      <c r="H14042" s="12"/>
      <c r="I14042" s="12"/>
      <c r="J14042" s="12"/>
    </row>
    <row r="14043" spans="1:10" x14ac:dyDescent="0.25">
      <c r="A14043" s="12"/>
      <c r="B14043" s="12"/>
      <c r="C14043" s="2"/>
      <c r="D14043" s="12"/>
      <c r="E14043" s="12"/>
      <c r="F14043" s="12"/>
      <c r="G14043" s="12"/>
      <c r="H14043" s="12"/>
      <c r="I14043" s="12"/>
      <c r="J14043" s="12"/>
    </row>
    <row r="14044" spans="1:10" x14ac:dyDescent="0.25">
      <c r="A14044" s="12"/>
      <c r="B14044" s="12"/>
      <c r="C14044" s="2"/>
      <c r="D14044" s="12"/>
      <c r="E14044" s="12"/>
      <c r="F14044" s="12"/>
      <c r="G14044" s="12"/>
      <c r="H14044" s="12"/>
      <c r="I14044" s="12"/>
      <c r="J14044" s="12"/>
    </row>
    <row r="14045" spans="1:10" x14ac:dyDescent="0.25">
      <c r="A14045" s="12"/>
      <c r="B14045" s="12"/>
      <c r="C14045" s="2"/>
      <c r="D14045" s="12"/>
      <c r="E14045" s="12"/>
      <c r="F14045" s="12"/>
      <c r="G14045" s="12"/>
      <c r="H14045" s="12"/>
      <c r="I14045" s="12"/>
      <c r="J14045" s="12"/>
    </row>
    <row r="14046" spans="1:10" x14ac:dyDescent="0.25">
      <c r="A14046" s="12"/>
      <c r="B14046" s="12"/>
      <c r="C14046" s="2"/>
      <c r="D14046" s="12"/>
      <c r="E14046" s="12"/>
      <c r="F14046" s="12"/>
      <c r="G14046" s="12"/>
      <c r="H14046" s="12"/>
      <c r="I14046" s="12"/>
      <c r="J14046" s="12"/>
    </row>
    <row r="14047" spans="1:10" x14ac:dyDescent="0.25">
      <c r="A14047" s="12"/>
      <c r="B14047" s="12"/>
      <c r="C14047" s="2"/>
      <c r="D14047" s="12"/>
      <c r="E14047" s="12"/>
      <c r="F14047" s="12"/>
      <c r="G14047" s="12"/>
      <c r="H14047" s="12"/>
      <c r="I14047" s="12"/>
      <c r="J14047" s="12"/>
    </row>
    <row r="14048" spans="1:10" x14ac:dyDescent="0.25">
      <c r="A14048" s="12"/>
      <c r="B14048" s="12"/>
      <c r="C14048" s="2"/>
      <c r="D14048" s="12"/>
      <c r="E14048" s="12"/>
      <c r="F14048" s="12"/>
      <c r="G14048" s="12"/>
      <c r="H14048" s="12"/>
      <c r="I14048" s="12"/>
      <c r="J14048" s="12"/>
    </row>
    <row r="14049" spans="1:10" x14ac:dyDescent="0.25">
      <c r="A14049" s="12"/>
      <c r="B14049" s="12"/>
      <c r="C14049" s="2"/>
      <c r="D14049" s="12"/>
      <c r="E14049" s="12"/>
      <c r="F14049" s="12"/>
      <c r="G14049" s="12"/>
      <c r="H14049" s="12"/>
      <c r="I14049" s="12"/>
      <c r="J14049" s="12"/>
    </row>
    <row r="14050" spans="1:10" x14ac:dyDescent="0.25">
      <c r="A14050" s="12"/>
      <c r="B14050" s="12"/>
      <c r="C14050" s="2"/>
      <c r="D14050" s="12"/>
      <c r="E14050" s="12"/>
      <c r="F14050" s="12"/>
      <c r="G14050" s="12"/>
      <c r="H14050" s="12"/>
      <c r="I14050" s="12"/>
      <c r="J14050" s="12"/>
    </row>
    <row r="14051" spans="1:10" x14ac:dyDescent="0.25">
      <c r="A14051" s="12"/>
      <c r="B14051" s="12"/>
      <c r="C14051" s="2"/>
      <c r="D14051" s="12"/>
      <c r="E14051" s="12"/>
      <c r="F14051" s="12"/>
      <c r="G14051" s="12"/>
      <c r="H14051" s="12"/>
      <c r="I14051" s="12"/>
      <c r="J14051" s="12"/>
    </row>
    <row r="14052" spans="1:10" x14ac:dyDescent="0.25">
      <c r="A14052" s="12"/>
      <c r="B14052" s="12"/>
      <c r="C14052" s="2"/>
      <c r="D14052" s="12"/>
      <c r="E14052" s="12"/>
      <c r="F14052" s="12"/>
      <c r="G14052" s="12"/>
      <c r="H14052" s="12"/>
      <c r="I14052" s="12"/>
      <c r="J14052" s="12"/>
    </row>
    <row r="14053" spans="1:10" x14ac:dyDescent="0.25">
      <c r="A14053" s="12"/>
      <c r="B14053" s="12"/>
      <c r="C14053" s="2"/>
      <c r="D14053" s="12"/>
      <c r="E14053" s="12"/>
      <c r="F14053" s="12"/>
      <c r="G14053" s="12"/>
      <c r="H14053" s="12"/>
      <c r="I14053" s="12"/>
      <c r="J14053" s="12"/>
    </row>
    <row r="14054" spans="1:10" x14ac:dyDescent="0.25">
      <c r="A14054" s="12"/>
      <c r="B14054" s="12"/>
      <c r="C14054" s="2"/>
      <c r="D14054" s="12"/>
      <c r="E14054" s="12"/>
      <c r="F14054" s="12"/>
      <c r="G14054" s="12"/>
      <c r="H14054" s="12"/>
      <c r="I14054" s="12"/>
      <c r="J14054" s="12"/>
    </row>
    <row r="14055" spans="1:10" x14ac:dyDescent="0.25">
      <c r="A14055" s="12"/>
      <c r="B14055" s="12"/>
      <c r="C14055" s="2"/>
      <c r="D14055" s="12"/>
      <c r="E14055" s="12"/>
      <c r="F14055" s="12"/>
      <c r="G14055" s="12"/>
      <c r="H14055" s="12"/>
      <c r="I14055" s="12"/>
      <c r="J14055" s="12"/>
    </row>
    <row r="14056" spans="1:10" x14ac:dyDescent="0.25">
      <c r="A14056" s="12"/>
      <c r="B14056" s="12"/>
      <c r="C14056" s="2"/>
      <c r="D14056" s="12"/>
      <c r="E14056" s="12"/>
      <c r="F14056" s="12"/>
      <c r="G14056" s="12"/>
      <c r="H14056" s="12"/>
      <c r="I14056" s="12"/>
      <c r="J14056" s="12"/>
    </row>
    <row r="14057" spans="1:10" x14ac:dyDescent="0.25">
      <c r="A14057" s="12"/>
      <c r="B14057" s="12"/>
      <c r="C14057" s="2"/>
      <c r="D14057" s="12"/>
      <c r="E14057" s="12"/>
      <c r="F14057" s="12"/>
      <c r="G14057" s="12"/>
      <c r="H14057" s="12"/>
      <c r="I14057" s="12"/>
      <c r="J14057" s="12"/>
    </row>
    <row r="14058" spans="1:10" x14ac:dyDescent="0.25">
      <c r="A14058" s="12"/>
      <c r="B14058" s="12"/>
      <c r="C14058" s="2"/>
      <c r="D14058" s="12"/>
      <c r="E14058" s="12"/>
      <c r="F14058" s="12"/>
      <c r="G14058" s="12"/>
      <c r="H14058" s="12"/>
      <c r="I14058" s="12"/>
      <c r="J14058" s="12"/>
    </row>
    <row r="14059" spans="1:10" x14ac:dyDescent="0.25">
      <c r="A14059" s="12"/>
      <c r="B14059" s="12"/>
      <c r="C14059" s="2"/>
      <c r="D14059" s="12"/>
      <c r="E14059" s="12"/>
      <c r="F14059" s="12"/>
      <c r="G14059" s="12"/>
      <c r="H14059" s="12"/>
      <c r="I14059" s="12"/>
      <c r="J14059" s="12"/>
    </row>
    <row r="14060" spans="1:10" x14ac:dyDescent="0.25">
      <c r="A14060" s="12"/>
      <c r="B14060" s="12"/>
      <c r="C14060" s="2"/>
      <c r="D14060" s="12"/>
      <c r="E14060" s="12"/>
      <c r="F14060" s="12"/>
      <c r="G14060" s="12"/>
      <c r="H14060" s="12"/>
      <c r="I14060" s="12"/>
      <c r="J14060" s="12"/>
    </row>
    <row r="14061" spans="1:10" x14ac:dyDescent="0.25">
      <c r="A14061" s="12"/>
      <c r="B14061" s="12"/>
      <c r="C14061" s="2"/>
      <c r="D14061" s="12"/>
      <c r="E14061" s="12"/>
      <c r="F14061" s="12"/>
      <c r="G14061" s="12"/>
      <c r="H14061" s="12"/>
      <c r="I14061" s="12"/>
      <c r="J14061" s="12"/>
    </row>
    <row r="14062" spans="1:10" x14ac:dyDescent="0.25">
      <c r="A14062" s="12"/>
      <c r="B14062" s="12"/>
      <c r="C14062" s="2"/>
      <c r="D14062" s="12"/>
      <c r="E14062" s="12"/>
      <c r="F14062" s="12"/>
      <c r="G14062" s="12"/>
      <c r="H14062" s="12"/>
      <c r="I14062" s="12"/>
      <c r="J14062" s="12"/>
    </row>
    <row r="14063" spans="1:10" x14ac:dyDescent="0.25">
      <c r="A14063" s="12"/>
      <c r="B14063" s="12"/>
      <c r="C14063" s="2"/>
      <c r="D14063" s="12"/>
      <c r="E14063" s="12"/>
      <c r="F14063" s="12"/>
      <c r="G14063" s="12"/>
      <c r="H14063" s="12"/>
      <c r="I14063" s="12"/>
      <c r="J14063" s="12"/>
    </row>
    <row r="14064" spans="1:10" x14ac:dyDescent="0.25">
      <c r="A14064" s="12"/>
      <c r="B14064" s="12"/>
      <c r="C14064" s="2"/>
      <c r="D14064" s="12"/>
      <c r="E14064" s="12"/>
      <c r="F14064" s="12"/>
      <c r="G14064" s="12"/>
      <c r="H14064" s="12"/>
      <c r="I14064" s="12"/>
      <c r="J14064" s="12"/>
    </row>
    <row r="14065" spans="1:10" x14ac:dyDescent="0.25">
      <c r="A14065" s="12"/>
      <c r="B14065" s="12"/>
      <c r="C14065" s="2"/>
      <c r="D14065" s="12"/>
      <c r="E14065" s="12"/>
      <c r="F14065" s="12"/>
      <c r="G14065" s="12"/>
      <c r="H14065" s="12"/>
      <c r="I14065" s="12"/>
      <c r="J14065" s="12"/>
    </row>
    <row r="14066" spans="1:10" x14ac:dyDescent="0.25">
      <c r="A14066" s="12"/>
      <c r="B14066" s="12"/>
      <c r="C14066" s="2"/>
      <c r="D14066" s="12"/>
      <c r="E14066" s="12"/>
      <c r="F14066" s="12"/>
      <c r="G14066" s="12"/>
      <c r="H14066" s="12"/>
      <c r="I14066" s="12"/>
      <c r="J14066" s="12"/>
    </row>
    <row r="14067" spans="1:10" x14ac:dyDescent="0.25">
      <c r="A14067" s="12"/>
      <c r="B14067" s="12"/>
      <c r="C14067" s="2"/>
      <c r="D14067" s="12"/>
      <c r="E14067" s="12"/>
      <c r="F14067" s="12"/>
      <c r="G14067" s="12"/>
      <c r="H14067" s="12"/>
      <c r="I14067" s="12"/>
      <c r="J14067" s="12"/>
    </row>
    <row r="14068" spans="1:10" x14ac:dyDescent="0.25">
      <c r="A14068" s="12"/>
      <c r="B14068" s="12"/>
      <c r="C14068" s="2"/>
      <c r="D14068" s="12"/>
      <c r="E14068" s="12"/>
      <c r="F14068" s="12"/>
      <c r="G14068" s="12"/>
      <c r="H14068" s="12"/>
      <c r="I14068" s="12"/>
      <c r="J14068" s="12"/>
    </row>
    <row r="14069" spans="1:10" x14ac:dyDescent="0.25">
      <c r="A14069" s="12"/>
      <c r="B14069" s="12"/>
      <c r="C14069" s="2"/>
      <c r="D14069" s="12"/>
      <c r="E14069" s="12"/>
      <c r="F14069" s="12"/>
      <c r="G14069" s="12"/>
      <c r="H14069" s="12"/>
      <c r="I14069" s="12"/>
      <c r="J14069" s="12"/>
    </row>
    <row r="14070" spans="1:10" x14ac:dyDescent="0.25">
      <c r="A14070" s="12"/>
      <c r="B14070" s="12"/>
      <c r="C14070" s="2"/>
      <c r="D14070" s="12"/>
      <c r="E14070" s="12"/>
      <c r="F14070" s="12"/>
      <c r="G14070" s="12"/>
      <c r="H14070" s="12"/>
      <c r="I14070" s="12"/>
      <c r="J14070" s="12"/>
    </row>
    <row r="14071" spans="1:10" x14ac:dyDescent="0.25">
      <c r="A14071" s="12"/>
      <c r="B14071" s="12"/>
      <c r="C14071" s="2"/>
      <c r="D14071" s="12"/>
      <c r="E14071" s="12"/>
      <c r="F14071" s="12"/>
      <c r="G14071" s="12"/>
      <c r="H14071" s="12"/>
      <c r="I14071" s="12"/>
      <c r="J14071" s="12"/>
    </row>
    <row r="14072" spans="1:10" x14ac:dyDescent="0.25">
      <c r="A14072" s="12"/>
      <c r="B14072" s="12"/>
      <c r="C14072" s="2"/>
      <c r="D14072" s="12"/>
      <c r="E14072" s="12"/>
      <c r="F14072" s="12"/>
      <c r="G14072" s="12"/>
      <c r="H14072" s="12"/>
      <c r="I14072" s="12"/>
      <c r="J14072" s="12"/>
    </row>
    <row r="14073" spans="1:10" x14ac:dyDescent="0.25">
      <c r="A14073" s="12"/>
      <c r="B14073" s="12"/>
      <c r="C14073" s="2"/>
      <c r="D14073" s="12"/>
      <c r="E14073" s="12"/>
      <c r="F14073" s="12"/>
      <c r="G14073" s="12"/>
      <c r="H14073" s="12"/>
      <c r="I14073" s="12"/>
      <c r="J14073" s="12"/>
    </row>
    <row r="14074" spans="1:10" x14ac:dyDescent="0.25">
      <c r="A14074" s="12"/>
      <c r="B14074" s="12"/>
      <c r="C14074" s="2"/>
      <c r="D14074" s="12"/>
      <c r="E14074" s="12"/>
      <c r="F14074" s="12"/>
      <c r="G14074" s="12"/>
      <c r="H14074" s="12"/>
      <c r="I14074" s="12"/>
      <c r="J14074" s="12"/>
    </row>
    <row r="14075" spans="1:10" x14ac:dyDescent="0.25">
      <c r="A14075" s="12"/>
      <c r="B14075" s="12"/>
      <c r="C14075" s="2"/>
      <c r="D14075" s="12"/>
      <c r="E14075" s="12"/>
      <c r="F14075" s="12"/>
      <c r="G14075" s="12"/>
      <c r="H14075" s="12"/>
      <c r="I14075" s="12"/>
      <c r="J14075" s="12"/>
    </row>
    <row r="14076" spans="1:10" x14ac:dyDescent="0.25">
      <c r="A14076" s="12"/>
      <c r="B14076" s="12"/>
      <c r="C14076" s="2"/>
      <c r="D14076" s="12"/>
      <c r="E14076" s="12"/>
      <c r="F14076" s="12"/>
      <c r="G14076" s="12"/>
      <c r="H14076" s="12"/>
      <c r="I14076" s="12"/>
      <c r="J14076" s="12"/>
    </row>
    <row r="14077" spans="1:10" x14ac:dyDescent="0.25">
      <c r="A14077" s="12"/>
      <c r="B14077" s="12"/>
      <c r="C14077" s="2"/>
      <c r="D14077" s="12"/>
      <c r="E14077" s="12"/>
      <c r="F14077" s="12"/>
      <c r="G14077" s="12"/>
      <c r="H14077" s="12"/>
      <c r="I14077" s="12"/>
      <c r="J14077" s="12"/>
    </row>
    <row r="14078" spans="1:10" x14ac:dyDescent="0.25">
      <c r="A14078" s="12"/>
      <c r="B14078" s="12"/>
      <c r="C14078" s="2"/>
      <c r="D14078" s="12"/>
      <c r="E14078" s="12"/>
      <c r="F14078" s="12"/>
      <c r="G14078" s="12"/>
      <c r="H14078" s="12"/>
      <c r="I14078" s="12"/>
      <c r="J14078" s="12"/>
    </row>
    <row r="14079" spans="1:10" x14ac:dyDescent="0.25">
      <c r="A14079" s="12"/>
      <c r="B14079" s="12"/>
      <c r="C14079" s="2"/>
      <c r="D14079" s="12"/>
      <c r="E14079" s="12"/>
      <c r="F14079" s="12"/>
      <c r="G14079" s="12"/>
      <c r="H14079" s="12"/>
      <c r="I14079" s="12"/>
      <c r="J14079" s="12"/>
    </row>
    <row r="14080" spans="1:10" x14ac:dyDescent="0.25">
      <c r="A14080" s="12"/>
      <c r="B14080" s="12"/>
      <c r="C14080" s="2"/>
      <c r="D14080" s="12"/>
      <c r="E14080" s="12"/>
      <c r="F14080" s="12"/>
      <c r="G14080" s="12"/>
      <c r="H14080" s="12"/>
      <c r="I14080" s="12"/>
      <c r="J14080" s="12"/>
    </row>
    <row r="14081" spans="1:10" x14ac:dyDescent="0.25">
      <c r="A14081" s="12"/>
      <c r="B14081" s="12"/>
      <c r="C14081" s="2"/>
      <c r="D14081" s="12"/>
      <c r="E14081" s="12"/>
      <c r="F14081" s="12"/>
      <c r="G14081" s="12"/>
      <c r="H14081" s="12"/>
      <c r="I14081" s="12"/>
      <c r="J14081" s="12"/>
    </row>
    <row r="14082" spans="1:10" x14ac:dyDescent="0.25">
      <c r="A14082" s="12"/>
      <c r="B14082" s="12"/>
      <c r="C14082" s="2"/>
      <c r="D14082" s="12"/>
      <c r="E14082" s="12"/>
      <c r="F14082" s="12"/>
      <c r="G14082" s="12"/>
      <c r="H14082" s="12"/>
      <c r="I14082" s="12"/>
      <c r="J14082" s="12"/>
    </row>
    <row r="14083" spans="1:10" x14ac:dyDescent="0.25">
      <c r="A14083" s="12"/>
      <c r="B14083" s="12"/>
      <c r="C14083" s="2"/>
      <c r="D14083" s="12"/>
      <c r="E14083" s="12"/>
      <c r="F14083" s="12"/>
      <c r="G14083" s="12"/>
      <c r="H14083" s="12"/>
      <c r="I14083" s="12"/>
      <c r="J14083" s="12"/>
    </row>
    <row r="14084" spans="1:10" x14ac:dyDescent="0.25">
      <c r="A14084" s="12"/>
      <c r="B14084" s="12"/>
      <c r="C14084" s="2"/>
      <c r="D14084" s="12"/>
      <c r="E14084" s="12"/>
      <c r="F14084" s="12"/>
      <c r="G14084" s="12"/>
      <c r="H14084" s="12"/>
      <c r="I14084" s="12"/>
      <c r="J14084" s="12"/>
    </row>
    <row r="14085" spans="1:10" x14ac:dyDescent="0.25">
      <c r="A14085" s="12"/>
      <c r="B14085" s="12"/>
      <c r="C14085" s="2"/>
      <c r="D14085" s="12"/>
      <c r="E14085" s="12"/>
      <c r="F14085" s="12"/>
      <c r="G14085" s="12"/>
      <c r="H14085" s="12"/>
      <c r="I14085" s="12"/>
      <c r="J14085" s="12"/>
    </row>
    <row r="14086" spans="1:10" x14ac:dyDescent="0.25">
      <c r="A14086" s="12"/>
      <c r="B14086" s="12"/>
      <c r="C14086" s="2"/>
      <c r="D14086" s="12"/>
      <c r="E14086" s="12"/>
      <c r="F14086" s="12"/>
      <c r="G14086" s="12"/>
      <c r="H14086" s="12"/>
      <c r="I14086" s="12"/>
      <c r="J14086" s="12"/>
    </row>
    <row r="14087" spans="1:10" x14ac:dyDescent="0.25">
      <c r="A14087" s="12"/>
      <c r="B14087" s="12"/>
      <c r="C14087" s="2"/>
      <c r="D14087" s="12"/>
      <c r="E14087" s="12"/>
      <c r="F14087" s="12"/>
      <c r="G14087" s="12"/>
      <c r="H14087" s="12"/>
      <c r="I14087" s="12"/>
      <c r="J14087" s="12"/>
    </row>
    <row r="14088" spans="1:10" x14ac:dyDescent="0.25">
      <c r="A14088" s="12"/>
      <c r="B14088" s="12"/>
      <c r="C14088" s="2"/>
      <c r="D14088" s="12"/>
      <c r="E14088" s="12"/>
      <c r="F14088" s="12"/>
      <c r="G14088" s="12"/>
      <c r="H14088" s="12"/>
      <c r="I14088" s="12"/>
      <c r="J14088" s="12"/>
    </row>
    <row r="14089" spans="1:10" x14ac:dyDescent="0.25">
      <c r="A14089" s="12"/>
      <c r="B14089" s="12"/>
      <c r="C14089" s="2"/>
      <c r="D14089" s="12"/>
      <c r="E14089" s="12"/>
      <c r="F14089" s="12"/>
      <c r="G14089" s="12"/>
      <c r="H14089" s="12"/>
      <c r="I14089" s="12"/>
      <c r="J14089" s="12"/>
    </row>
    <row r="14090" spans="1:10" x14ac:dyDescent="0.25">
      <c r="A14090" s="12"/>
      <c r="B14090" s="12"/>
      <c r="C14090" s="2"/>
      <c r="D14090" s="12"/>
      <c r="E14090" s="12"/>
      <c r="F14090" s="12"/>
      <c r="G14090" s="12"/>
      <c r="H14090" s="12"/>
      <c r="I14090" s="12"/>
      <c r="J14090" s="12"/>
    </row>
    <row r="14091" spans="1:10" x14ac:dyDescent="0.25">
      <c r="A14091" s="12"/>
      <c r="B14091" s="12"/>
      <c r="C14091" s="2"/>
      <c r="D14091" s="12"/>
      <c r="E14091" s="12"/>
      <c r="F14091" s="12"/>
      <c r="G14091" s="12"/>
      <c r="H14091" s="12"/>
      <c r="I14091" s="12"/>
      <c r="J14091" s="12"/>
    </row>
    <row r="14092" spans="1:10" x14ac:dyDescent="0.25">
      <c r="A14092" s="12"/>
      <c r="B14092" s="12"/>
      <c r="C14092" s="2"/>
      <c r="D14092" s="12"/>
      <c r="E14092" s="12"/>
      <c r="F14092" s="12"/>
      <c r="G14092" s="12"/>
      <c r="H14092" s="12"/>
      <c r="I14092" s="12"/>
      <c r="J14092" s="12"/>
    </row>
    <row r="14093" spans="1:10" x14ac:dyDescent="0.25">
      <c r="A14093" s="12"/>
      <c r="B14093" s="12"/>
      <c r="C14093" s="2"/>
      <c r="D14093" s="12"/>
      <c r="E14093" s="12"/>
      <c r="F14093" s="12"/>
      <c r="G14093" s="12"/>
      <c r="H14093" s="12"/>
      <c r="I14093" s="12"/>
      <c r="J14093" s="12"/>
    </row>
    <row r="14094" spans="1:10" x14ac:dyDescent="0.25">
      <c r="A14094" s="12"/>
      <c r="B14094" s="12"/>
      <c r="C14094" s="2"/>
      <c r="D14094" s="12"/>
      <c r="E14094" s="12"/>
      <c r="F14094" s="12"/>
      <c r="G14094" s="12"/>
      <c r="H14094" s="12"/>
      <c r="I14094" s="12"/>
      <c r="J14094" s="12"/>
    </row>
    <row r="14095" spans="1:10" x14ac:dyDescent="0.25">
      <c r="A14095" s="12"/>
      <c r="B14095" s="12"/>
      <c r="C14095" s="2"/>
      <c r="D14095" s="12"/>
      <c r="E14095" s="12"/>
      <c r="F14095" s="12"/>
      <c r="G14095" s="12"/>
      <c r="H14095" s="12"/>
      <c r="I14095" s="12"/>
      <c r="J14095" s="12"/>
    </row>
    <row r="14096" spans="1:10" x14ac:dyDescent="0.25">
      <c r="A14096" s="12"/>
      <c r="B14096" s="12"/>
      <c r="C14096" s="2"/>
      <c r="D14096" s="12"/>
      <c r="E14096" s="12"/>
      <c r="F14096" s="12"/>
      <c r="G14096" s="12"/>
      <c r="H14096" s="12"/>
      <c r="I14096" s="12"/>
      <c r="J14096" s="12"/>
    </row>
    <row r="14097" spans="1:10" x14ac:dyDescent="0.25">
      <c r="A14097" s="12"/>
      <c r="B14097" s="12"/>
      <c r="C14097" s="2"/>
      <c r="D14097" s="12"/>
      <c r="E14097" s="12"/>
      <c r="F14097" s="12"/>
      <c r="G14097" s="12"/>
      <c r="H14097" s="12"/>
      <c r="I14097" s="12"/>
      <c r="J14097" s="12"/>
    </row>
    <row r="14098" spans="1:10" x14ac:dyDescent="0.25">
      <c r="A14098" s="12"/>
      <c r="B14098" s="12"/>
      <c r="C14098" s="2"/>
      <c r="D14098" s="12"/>
      <c r="E14098" s="12"/>
      <c r="F14098" s="12"/>
      <c r="G14098" s="12"/>
      <c r="H14098" s="12"/>
      <c r="I14098" s="12"/>
      <c r="J14098" s="12"/>
    </row>
    <row r="14099" spans="1:10" x14ac:dyDescent="0.25">
      <c r="A14099" s="12"/>
      <c r="B14099" s="12"/>
      <c r="C14099" s="2"/>
      <c r="D14099" s="12"/>
      <c r="E14099" s="12"/>
      <c r="F14099" s="12"/>
      <c r="G14099" s="12"/>
      <c r="H14099" s="12"/>
      <c r="I14099" s="12"/>
      <c r="J14099" s="12"/>
    </row>
    <row r="14100" spans="1:10" x14ac:dyDescent="0.25">
      <c r="A14100" s="12"/>
      <c r="B14100" s="12"/>
      <c r="C14100" s="2"/>
      <c r="D14100" s="12"/>
      <c r="E14100" s="12"/>
      <c r="F14100" s="12"/>
      <c r="G14100" s="12"/>
      <c r="H14100" s="12"/>
      <c r="I14100" s="12"/>
      <c r="J14100" s="12"/>
    </row>
    <row r="14101" spans="1:10" x14ac:dyDescent="0.25">
      <c r="A14101" s="12"/>
      <c r="B14101" s="12"/>
      <c r="C14101" s="2"/>
      <c r="D14101" s="12"/>
      <c r="E14101" s="12"/>
      <c r="F14101" s="12"/>
      <c r="G14101" s="12"/>
      <c r="H14101" s="12"/>
      <c r="I14101" s="12"/>
      <c r="J14101" s="12"/>
    </row>
    <row r="14102" spans="1:10" x14ac:dyDescent="0.25">
      <c r="A14102" s="12"/>
      <c r="B14102" s="12"/>
      <c r="C14102" s="2"/>
      <c r="D14102" s="12"/>
      <c r="E14102" s="12"/>
      <c r="F14102" s="12"/>
      <c r="G14102" s="12"/>
      <c r="H14102" s="12"/>
      <c r="I14102" s="12"/>
      <c r="J14102" s="12"/>
    </row>
    <row r="14103" spans="1:10" x14ac:dyDescent="0.25">
      <c r="A14103" s="12"/>
      <c r="B14103" s="12"/>
      <c r="C14103" s="2"/>
      <c r="D14103" s="12"/>
      <c r="E14103" s="12"/>
      <c r="F14103" s="12"/>
      <c r="G14103" s="12"/>
      <c r="H14103" s="12"/>
      <c r="I14103" s="12"/>
      <c r="J14103" s="12"/>
    </row>
    <row r="14104" spans="1:10" x14ac:dyDescent="0.25">
      <c r="A14104" s="12"/>
      <c r="B14104" s="12"/>
      <c r="C14104" s="2"/>
      <c r="D14104" s="12"/>
      <c r="E14104" s="12"/>
      <c r="F14104" s="12"/>
      <c r="G14104" s="12"/>
      <c r="H14104" s="12"/>
      <c r="I14104" s="12"/>
      <c r="J14104" s="12"/>
    </row>
    <row r="14105" spans="1:10" x14ac:dyDescent="0.25">
      <c r="A14105" s="12"/>
      <c r="B14105" s="12"/>
      <c r="C14105" s="2"/>
      <c r="D14105" s="12"/>
      <c r="E14105" s="12"/>
      <c r="F14105" s="12"/>
      <c r="G14105" s="12"/>
      <c r="H14105" s="12"/>
      <c r="I14105" s="12"/>
      <c r="J14105" s="12"/>
    </row>
    <row r="14106" spans="1:10" x14ac:dyDescent="0.25">
      <c r="A14106" s="12"/>
      <c r="B14106" s="12"/>
      <c r="C14106" s="2"/>
      <c r="D14106" s="12"/>
      <c r="E14106" s="12"/>
      <c r="F14106" s="12"/>
      <c r="G14106" s="12"/>
      <c r="H14106" s="12"/>
      <c r="I14106" s="12"/>
      <c r="J14106" s="12"/>
    </row>
    <row r="14107" spans="1:10" x14ac:dyDescent="0.25">
      <c r="A14107" s="12"/>
      <c r="B14107" s="12"/>
      <c r="C14107" s="2"/>
      <c r="D14107" s="12"/>
      <c r="E14107" s="12"/>
      <c r="F14107" s="12"/>
      <c r="G14107" s="12"/>
      <c r="H14107" s="12"/>
      <c r="I14107" s="12"/>
      <c r="J14107" s="12"/>
    </row>
    <row r="14108" spans="1:10" x14ac:dyDescent="0.25">
      <c r="A14108" s="12"/>
      <c r="B14108" s="12"/>
      <c r="C14108" s="2"/>
      <c r="D14108" s="12"/>
      <c r="E14108" s="12"/>
      <c r="F14108" s="12"/>
      <c r="G14108" s="12"/>
      <c r="H14108" s="12"/>
      <c r="I14108" s="12"/>
      <c r="J14108" s="12"/>
    </row>
    <row r="14109" spans="1:10" x14ac:dyDescent="0.25">
      <c r="A14109" s="12"/>
      <c r="B14109" s="12"/>
      <c r="C14109" s="2"/>
      <c r="D14109" s="12"/>
      <c r="E14109" s="12"/>
      <c r="F14109" s="12"/>
      <c r="G14109" s="12"/>
      <c r="H14109" s="12"/>
      <c r="I14109" s="12"/>
      <c r="J14109" s="12"/>
    </row>
    <row r="14110" spans="1:10" x14ac:dyDescent="0.25">
      <c r="A14110" s="12"/>
      <c r="B14110" s="12"/>
      <c r="C14110" s="2"/>
      <c r="D14110" s="12"/>
      <c r="E14110" s="12"/>
      <c r="F14110" s="12"/>
      <c r="G14110" s="12"/>
      <c r="H14110" s="12"/>
      <c r="I14110" s="12"/>
      <c r="J14110" s="12"/>
    </row>
    <row r="14111" spans="1:10" x14ac:dyDescent="0.25">
      <c r="A14111" s="12"/>
      <c r="B14111" s="12"/>
      <c r="C14111" s="2"/>
      <c r="D14111" s="12"/>
      <c r="E14111" s="12"/>
      <c r="F14111" s="12"/>
      <c r="G14111" s="12"/>
      <c r="H14111" s="12"/>
      <c r="I14111" s="12"/>
      <c r="J14111" s="12"/>
    </row>
    <row r="14112" spans="1:10" x14ac:dyDescent="0.25">
      <c r="A14112" s="12"/>
      <c r="B14112" s="12"/>
      <c r="C14112" s="2"/>
      <c r="D14112" s="12"/>
      <c r="E14112" s="12"/>
      <c r="F14112" s="12"/>
      <c r="G14112" s="12"/>
      <c r="H14112" s="12"/>
      <c r="I14112" s="12"/>
      <c r="J14112" s="12"/>
    </row>
    <row r="14113" spans="1:10" x14ac:dyDescent="0.25">
      <c r="A14113" s="12"/>
      <c r="B14113" s="12"/>
      <c r="C14113" s="2"/>
      <c r="D14113" s="12"/>
      <c r="E14113" s="12"/>
      <c r="F14113" s="12"/>
      <c r="G14113" s="12"/>
      <c r="H14113" s="12"/>
      <c r="I14113" s="12"/>
      <c r="J14113" s="12"/>
    </row>
    <row r="14114" spans="1:10" x14ac:dyDescent="0.25">
      <c r="A14114" s="12"/>
      <c r="B14114" s="12"/>
      <c r="C14114" s="2"/>
      <c r="D14114" s="12"/>
      <c r="E14114" s="12"/>
      <c r="F14114" s="12"/>
      <c r="G14114" s="12"/>
      <c r="H14114" s="12"/>
      <c r="I14114" s="12"/>
      <c r="J14114" s="12"/>
    </row>
    <row r="14115" spans="1:10" x14ac:dyDescent="0.25">
      <c r="A14115" s="12"/>
      <c r="B14115" s="12"/>
      <c r="C14115" s="2"/>
      <c r="D14115" s="12"/>
      <c r="E14115" s="12"/>
      <c r="F14115" s="12"/>
      <c r="G14115" s="12"/>
      <c r="H14115" s="12"/>
      <c r="I14115" s="12"/>
      <c r="J14115" s="12"/>
    </row>
    <row r="14116" spans="1:10" x14ac:dyDescent="0.25">
      <c r="A14116" s="12"/>
      <c r="B14116" s="12"/>
      <c r="C14116" s="2"/>
      <c r="D14116" s="12"/>
      <c r="E14116" s="12"/>
      <c r="F14116" s="12"/>
      <c r="G14116" s="12"/>
      <c r="H14116" s="12"/>
      <c r="I14116" s="12"/>
      <c r="J14116" s="12"/>
    </row>
    <row r="14117" spans="1:10" x14ac:dyDescent="0.25">
      <c r="A14117" s="12"/>
      <c r="B14117" s="12"/>
      <c r="C14117" s="2"/>
      <c r="D14117" s="12"/>
      <c r="E14117" s="12"/>
      <c r="F14117" s="12"/>
      <c r="G14117" s="12"/>
      <c r="H14117" s="12"/>
      <c r="I14117" s="12"/>
      <c r="J14117" s="12"/>
    </row>
    <row r="14118" spans="1:10" x14ac:dyDescent="0.25">
      <c r="A14118" s="12"/>
      <c r="B14118" s="12"/>
      <c r="C14118" s="2"/>
      <c r="D14118" s="12"/>
      <c r="E14118" s="12"/>
      <c r="F14118" s="12"/>
      <c r="G14118" s="12"/>
      <c r="H14118" s="12"/>
      <c r="I14118" s="12"/>
      <c r="J14118" s="12"/>
    </row>
    <row r="14119" spans="1:10" x14ac:dyDescent="0.25">
      <c r="A14119" s="12"/>
      <c r="B14119" s="12"/>
      <c r="C14119" s="2"/>
      <c r="D14119" s="12"/>
      <c r="E14119" s="12"/>
      <c r="F14119" s="12"/>
      <c r="G14119" s="12"/>
      <c r="H14119" s="12"/>
      <c r="I14119" s="12"/>
      <c r="J14119" s="12"/>
    </row>
    <row r="14120" spans="1:10" x14ac:dyDescent="0.25">
      <c r="A14120" s="12"/>
      <c r="B14120" s="12"/>
      <c r="C14120" s="2"/>
      <c r="D14120" s="12"/>
      <c r="E14120" s="12"/>
      <c r="F14120" s="12"/>
      <c r="G14120" s="12"/>
      <c r="H14120" s="12"/>
      <c r="I14120" s="12"/>
      <c r="J14120" s="12"/>
    </row>
    <row r="14121" spans="1:10" x14ac:dyDescent="0.25">
      <c r="A14121" s="12"/>
      <c r="B14121" s="12"/>
      <c r="C14121" s="2"/>
      <c r="D14121" s="12"/>
      <c r="E14121" s="12"/>
      <c r="F14121" s="12"/>
      <c r="G14121" s="12"/>
      <c r="H14121" s="12"/>
      <c r="I14121" s="12"/>
      <c r="J14121" s="12"/>
    </row>
    <row r="14122" spans="1:10" x14ac:dyDescent="0.25">
      <c r="A14122" s="12"/>
      <c r="B14122" s="12"/>
      <c r="C14122" s="2"/>
      <c r="D14122" s="12"/>
      <c r="E14122" s="12"/>
      <c r="F14122" s="12"/>
      <c r="G14122" s="12"/>
      <c r="H14122" s="12"/>
      <c r="I14122" s="12"/>
      <c r="J14122" s="12"/>
    </row>
    <row r="14123" spans="1:10" x14ac:dyDescent="0.25">
      <c r="A14123" s="12"/>
      <c r="B14123" s="12"/>
      <c r="C14123" s="2"/>
      <c r="D14123" s="12"/>
      <c r="E14123" s="12"/>
      <c r="F14123" s="12"/>
      <c r="G14123" s="12"/>
      <c r="H14123" s="12"/>
      <c r="I14123" s="12"/>
      <c r="J14123" s="12"/>
    </row>
    <row r="14124" spans="1:10" x14ac:dyDescent="0.25">
      <c r="A14124" s="12"/>
      <c r="B14124" s="12"/>
      <c r="C14124" s="2"/>
      <c r="D14124" s="12"/>
      <c r="E14124" s="12"/>
      <c r="F14124" s="12"/>
      <c r="G14124" s="12"/>
      <c r="H14124" s="12"/>
      <c r="I14124" s="12"/>
      <c r="J14124" s="12"/>
    </row>
    <row r="14125" spans="1:10" x14ac:dyDescent="0.25">
      <c r="A14125" s="12"/>
      <c r="B14125" s="12"/>
      <c r="C14125" s="2"/>
      <c r="D14125" s="12"/>
      <c r="E14125" s="12"/>
      <c r="F14125" s="12"/>
      <c r="G14125" s="12"/>
      <c r="H14125" s="12"/>
      <c r="I14125" s="12"/>
      <c r="J14125" s="12"/>
    </row>
    <row r="14126" spans="1:10" x14ac:dyDescent="0.25">
      <c r="A14126" s="12"/>
      <c r="B14126" s="12"/>
      <c r="C14126" s="2"/>
      <c r="D14126" s="12"/>
      <c r="E14126" s="12"/>
      <c r="F14126" s="12"/>
      <c r="G14126" s="12"/>
      <c r="H14126" s="12"/>
      <c r="I14126" s="12"/>
      <c r="J14126" s="12"/>
    </row>
    <row r="14127" spans="1:10" x14ac:dyDescent="0.25">
      <c r="A14127" s="12"/>
      <c r="B14127" s="12"/>
      <c r="C14127" s="2"/>
      <c r="D14127" s="12"/>
      <c r="E14127" s="12"/>
      <c r="F14127" s="12"/>
      <c r="G14127" s="12"/>
      <c r="H14127" s="12"/>
      <c r="I14127" s="12"/>
      <c r="J14127" s="12"/>
    </row>
    <row r="14128" spans="1:10" x14ac:dyDescent="0.25">
      <c r="A14128" s="12"/>
      <c r="B14128" s="12"/>
      <c r="C14128" s="2"/>
      <c r="D14128" s="12"/>
      <c r="E14128" s="12"/>
      <c r="F14128" s="12"/>
      <c r="G14128" s="12"/>
      <c r="H14128" s="12"/>
      <c r="I14128" s="12"/>
      <c r="J14128" s="12"/>
    </row>
    <row r="14129" spans="1:10" x14ac:dyDescent="0.25">
      <c r="A14129" s="12"/>
      <c r="B14129" s="12"/>
      <c r="C14129" s="2"/>
      <c r="D14129" s="12"/>
      <c r="E14129" s="12"/>
      <c r="F14129" s="12"/>
      <c r="G14129" s="12"/>
      <c r="H14129" s="12"/>
      <c r="I14129" s="12"/>
      <c r="J14129" s="12"/>
    </row>
    <row r="14130" spans="1:10" x14ac:dyDescent="0.25">
      <c r="A14130" s="12"/>
      <c r="B14130" s="12"/>
      <c r="C14130" s="2"/>
      <c r="D14130" s="12"/>
      <c r="E14130" s="12"/>
      <c r="F14130" s="12"/>
      <c r="G14130" s="12"/>
      <c r="H14130" s="12"/>
      <c r="I14130" s="12"/>
      <c r="J14130" s="12"/>
    </row>
    <row r="14131" spans="1:10" x14ac:dyDescent="0.25">
      <c r="A14131" s="12"/>
      <c r="B14131" s="12"/>
      <c r="C14131" s="2"/>
      <c r="D14131" s="12"/>
      <c r="E14131" s="12"/>
      <c r="F14131" s="12"/>
      <c r="G14131" s="12"/>
      <c r="H14131" s="12"/>
      <c r="I14131" s="12"/>
      <c r="J14131" s="12"/>
    </row>
    <row r="14132" spans="1:10" x14ac:dyDescent="0.25">
      <c r="A14132" s="12"/>
      <c r="B14132" s="12"/>
      <c r="C14132" s="2"/>
      <c r="D14132" s="12"/>
      <c r="E14132" s="12"/>
      <c r="F14132" s="12"/>
      <c r="G14132" s="12"/>
      <c r="H14132" s="12"/>
      <c r="I14132" s="12"/>
      <c r="J14132" s="12"/>
    </row>
    <row r="14133" spans="1:10" x14ac:dyDescent="0.25">
      <c r="A14133" s="12"/>
      <c r="B14133" s="12"/>
      <c r="C14133" s="2"/>
      <c r="D14133" s="12"/>
      <c r="E14133" s="12"/>
      <c r="F14133" s="12"/>
      <c r="G14133" s="12"/>
      <c r="H14133" s="12"/>
      <c r="I14133" s="12"/>
      <c r="J14133" s="12"/>
    </row>
    <row r="14134" spans="1:10" x14ac:dyDescent="0.25">
      <c r="A14134" s="12"/>
      <c r="B14134" s="12"/>
      <c r="C14134" s="2"/>
      <c r="D14134" s="12"/>
      <c r="E14134" s="12"/>
      <c r="F14134" s="12"/>
      <c r="G14134" s="12"/>
      <c r="H14134" s="12"/>
      <c r="I14134" s="12"/>
      <c r="J14134" s="12"/>
    </row>
    <row r="14135" spans="1:10" x14ac:dyDescent="0.25">
      <c r="A14135" s="12"/>
      <c r="B14135" s="12"/>
      <c r="C14135" s="2"/>
      <c r="D14135" s="12"/>
      <c r="E14135" s="12"/>
      <c r="F14135" s="12"/>
      <c r="G14135" s="12"/>
      <c r="H14135" s="12"/>
      <c r="I14135" s="12"/>
      <c r="J14135" s="12"/>
    </row>
    <row r="14136" spans="1:10" x14ac:dyDescent="0.25">
      <c r="A14136" s="12"/>
      <c r="B14136" s="12"/>
      <c r="C14136" s="2"/>
      <c r="D14136" s="12"/>
      <c r="E14136" s="12"/>
      <c r="F14136" s="12"/>
      <c r="G14136" s="12"/>
      <c r="H14136" s="12"/>
      <c r="I14136" s="12"/>
      <c r="J14136" s="12"/>
    </row>
    <row r="14137" spans="1:10" x14ac:dyDescent="0.25">
      <c r="A14137" s="12"/>
      <c r="B14137" s="12"/>
      <c r="C14137" s="2"/>
      <c r="D14137" s="12"/>
      <c r="E14137" s="12"/>
      <c r="F14137" s="12"/>
      <c r="G14137" s="12"/>
      <c r="H14137" s="12"/>
      <c r="I14137" s="12"/>
      <c r="J14137" s="12"/>
    </row>
    <row r="14138" spans="1:10" x14ac:dyDescent="0.25">
      <c r="A14138" s="12"/>
      <c r="B14138" s="12"/>
      <c r="C14138" s="2"/>
      <c r="D14138" s="12"/>
      <c r="E14138" s="12"/>
      <c r="F14138" s="12"/>
      <c r="G14138" s="12"/>
      <c r="H14138" s="12"/>
      <c r="I14138" s="12"/>
      <c r="J14138" s="12"/>
    </row>
    <row r="14139" spans="1:10" x14ac:dyDescent="0.25">
      <c r="A14139" s="12"/>
      <c r="B14139" s="12"/>
      <c r="C14139" s="2"/>
      <c r="D14139" s="12"/>
      <c r="E14139" s="12"/>
      <c r="F14139" s="12"/>
      <c r="G14139" s="12"/>
      <c r="H14139" s="12"/>
      <c r="I14139" s="12"/>
      <c r="J14139" s="12"/>
    </row>
    <row r="14140" spans="1:10" x14ac:dyDescent="0.25">
      <c r="A14140" s="12"/>
      <c r="B14140" s="12"/>
      <c r="C14140" s="2"/>
      <c r="D14140" s="12"/>
      <c r="E14140" s="12"/>
      <c r="F14140" s="12"/>
      <c r="G14140" s="12"/>
      <c r="H14140" s="12"/>
      <c r="I14140" s="12"/>
      <c r="J14140" s="12"/>
    </row>
    <row r="14141" spans="1:10" x14ac:dyDescent="0.25">
      <c r="A14141" s="12"/>
      <c r="B14141" s="12"/>
      <c r="C14141" s="2"/>
      <c r="D14141" s="12"/>
      <c r="E14141" s="12"/>
      <c r="F14141" s="12"/>
      <c r="G14141" s="12"/>
      <c r="H14141" s="12"/>
      <c r="I14141" s="12"/>
      <c r="J14141" s="12"/>
    </row>
    <row r="14142" spans="1:10" x14ac:dyDescent="0.25">
      <c r="A14142" s="12"/>
      <c r="B14142" s="12"/>
      <c r="C14142" s="2"/>
      <c r="D14142" s="12"/>
      <c r="E14142" s="12"/>
      <c r="F14142" s="12"/>
      <c r="G14142" s="12"/>
      <c r="H14142" s="12"/>
      <c r="I14142" s="12"/>
      <c r="J14142" s="12"/>
    </row>
    <row r="14143" spans="1:10" x14ac:dyDescent="0.25">
      <c r="A14143" s="12"/>
      <c r="B14143" s="12"/>
      <c r="C14143" s="2"/>
      <c r="D14143" s="12"/>
      <c r="E14143" s="12"/>
      <c r="F14143" s="12"/>
      <c r="G14143" s="12"/>
      <c r="H14143" s="12"/>
      <c r="I14143" s="12"/>
      <c r="J14143" s="12"/>
    </row>
    <row r="14144" spans="1:10" x14ac:dyDescent="0.25">
      <c r="A14144" s="12"/>
      <c r="B14144" s="12"/>
      <c r="C14144" s="2"/>
      <c r="D14144" s="12"/>
      <c r="E14144" s="12"/>
      <c r="F14144" s="12"/>
      <c r="G14144" s="12"/>
      <c r="H14144" s="12"/>
      <c r="I14144" s="12"/>
      <c r="J14144" s="12"/>
    </row>
    <row r="14145" spans="1:10" x14ac:dyDescent="0.25">
      <c r="A14145" s="12"/>
      <c r="B14145" s="12"/>
      <c r="C14145" s="2"/>
      <c r="D14145" s="12"/>
      <c r="E14145" s="12"/>
      <c r="F14145" s="12"/>
      <c r="G14145" s="12"/>
      <c r="H14145" s="12"/>
      <c r="I14145" s="12"/>
      <c r="J14145" s="12"/>
    </row>
    <row r="14146" spans="1:10" x14ac:dyDescent="0.25">
      <c r="A14146" s="12"/>
      <c r="B14146" s="12"/>
      <c r="C14146" s="2"/>
      <c r="D14146" s="12"/>
      <c r="E14146" s="12"/>
      <c r="F14146" s="12"/>
      <c r="G14146" s="12"/>
      <c r="H14146" s="12"/>
      <c r="I14146" s="12"/>
      <c r="J14146" s="12"/>
    </row>
    <row r="14147" spans="1:10" x14ac:dyDescent="0.25">
      <c r="A14147" s="12"/>
      <c r="B14147" s="12"/>
      <c r="C14147" s="2"/>
      <c r="D14147" s="12"/>
      <c r="E14147" s="12"/>
      <c r="F14147" s="12"/>
      <c r="G14147" s="12"/>
      <c r="H14147" s="12"/>
      <c r="I14147" s="12"/>
      <c r="J14147" s="12"/>
    </row>
    <row r="14148" spans="1:10" x14ac:dyDescent="0.25">
      <c r="A14148" s="12"/>
      <c r="B14148" s="12"/>
      <c r="C14148" s="2"/>
      <c r="D14148" s="12"/>
      <c r="E14148" s="12"/>
      <c r="F14148" s="12"/>
      <c r="G14148" s="12"/>
      <c r="H14148" s="12"/>
      <c r="I14148" s="12"/>
      <c r="J14148" s="12"/>
    </row>
    <row r="14149" spans="1:10" x14ac:dyDescent="0.25">
      <c r="A14149" s="12"/>
      <c r="B14149" s="12"/>
      <c r="C14149" s="2"/>
      <c r="D14149" s="12"/>
      <c r="E14149" s="12"/>
      <c r="F14149" s="12"/>
      <c r="G14149" s="12"/>
      <c r="H14149" s="12"/>
      <c r="I14149" s="12"/>
      <c r="J14149" s="12"/>
    </row>
    <row r="14150" spans="1:10" x14ac:dyDescent="0.25">
      <c r="A14150" s="12"/>
      <c r="B14150" s="12"/>
      <c r="C14150" s="2"/>
      <c r="D14150" s="12"/>
      <c r="E14150" s="12"/>
      <c r="F14150" s="12"/>
      <c r="G14150" s="12"/>
      <c r="H14150" s="12"/>
      <c r="I14150" s="12"/>
      <c r="J14150" s="12"/>
    </row>
    <row r="14151" spans="1:10" x14ac:dyDescent="0.25">
      <c r="A14151" s="12"/>
      <c r="B14151" s="12"/>
      <c r="C14151" s="2"/>
      <c r="D14151" s="12"/>
      <c r="E14151" s="12"/>
      <c r="F14151" s="12"/>
      <c r="G14151" s="12"/>
      <c r="H14151" s="12"/>
      <c r="I14151" s="12"/>
      <c r="J14151" s="12"/>
    </row>
    <row r="14152" spans="1:10" x14ac:dyDescent="0.25">
      <c r="A14152" s="12"/>
      <c r="B14152" s="12"/>
      <c r="C14152" s="2"/>
      <c r="D14152" s="12"/>
      <c r="E14152" s="12"/>
      <c r="F14152" s="12"/>
      <c r="G14152" s="12"/>
      <c r="H14152" s="12"/>
      <c r="I14152" s="12"/>
      <c r="J14152" s="12"/>
    </row>
    <row r="14153" spans="1:10" x14ac:dyDescent="0.25">
      <c r="A14153" s="12"/>
      <c r="B14153" s="12"/>
      <c r="C14153" s="2"/>
      <c r="D14153" s="12"/>
      <c r="E14153" s="12"/>
      <c r="F14153" s="12"/>
      <c r="G14153" s="12"/>
      <c r="H14153" s="12"/>
      <c r="I14153" s="12"/>
      <c r="J14153" s="12"/>
    </row>
    <row r="14154" spans="1:10" x14ac:dyDescent="0.25">
      <c r="A14154" s="12"/>
      <c r="B14154" s="12"/>
      <c r="C14154" s="2"/>
      <c r="D14154" s="12"/>
      <c r="E14154" s="12"/>
      <c r="F14154" s="12"/>
      <c r="G14154" s="12"/>
      <c r="H14154" s="12"/>
      <c r="I14154" s="12"/>
      <c r="J14154" s="12"/>
    </row>
    <row r="14155" spans="1:10" x14ac:dyDescent="0.25">
      <c r="A14155" s="12"/>
      <c r="B14155" s="12"/>
      <c r="C14155" s="2"/>
      <c r="D14155" s="12"/>
      <c r="E14155" s="12"/>
      <c r="F14155" s="12"/>
      <c r="G14155" s="12"/>
      <c r="H14155" s="12"/>
      <c r="I14155" s="12"/>
      <c r="J14155" s="12"/>
    </row>
    <row r="14156" spans="1:10" x14ac:dyDescent="0.25">
      <c r="A14156" s="12"/>
      <c r="B14156" s="12"/>
      <c r="C14156" s="2"/>
      <c r="D14156" s="12"/>
      <c r="E14156" s="12"/>
      <c r="F14156" s="12"/>
      <c r="G14156" s="12"/>
      <c r="H14156" s="12"/>
      <c r="I14156" s="12"/>
      <c r="J14156" s="12"/>
    </row>
    <row r="14157" spans="1:10" x14ac:dyDescent="0.25">
      <c r="A14157" s="12"/>
      <c r="B14157" s="12"/>
      <c r="C14157" s="2"/>
      <c r="D14157" s="12"/>
      <c r="E14157" s="12"/>
      <c r="F14157" s="12"/>
      <c r="G14157" s="12"/>
      <c r="H14157" s="12"/>
      <c r="I14157" s="12"/>
      <c r="J14157" s="12"/>
    </row>
    <row r="14158" spans="1:10" x14ac:dyDescent="0.25">
      <c r="A14158" s="12"/>
      <c r="B14158" s="12"/>
      <c r="C14158" s="2"/>
      <c r="D14158" s="12"/>
      <c r="E14158" s="12"/>
      <c r="F14158" s="12"/>
      <c r="G14158" s="12"/>
      <c r="H14158" s="12"/>
      <c r="I14158" s="12"/>
      <c r="J14158" s="12"/>
    </row>
    <row r="14159" spans="1:10" x14ac:dyDescent="0.25">
      <c r="A14159" s="12"/>
      <c r="B14159" s="12"/>
      <c r="C14159" s="2"/>
      <c r="D14159" s="12"/>
      <c r="E14159" s="12"/>
      <c r="F14159" s="12"/>
      <c r="G14159" s="12"/>
      <c r="H14159" s="12"/>
      <c r="I14159" s="12"/>
      <c r="J14159" s="12"/>
    </row>
    <row r="14160" spans="1:10" x14ac:dyDescent="0.25">
      <c r="A14160" s="12"/>
      <c r="B14160" s="12"/>
      <c r="C14160" s="2"/>
      <c r="D14160" s="12"/>
      <c r="E14160" s="12"/>
      <c r="F14160" s="12"/>
      <c r="G14160" s="12"/>
      <c r="H14160" s="12"/>
      <c r="I14160" s="12"/>
      <c r="J14160" s="12"/>
    </row>
    <row r="14161" spans="1:10" x14ac:dyDescent="0.25">
      <c r="A14161" s="12"/>
      <c r="B14161" s="12"/>
      <c r="C14161" s="2"/>
      <c r="D14161" s="12"/>
      <c r="E14161" s="12"/>
      <c r="F14161" s="12"/>
      <c r="G14161" s="12"/>
      <c r="H14161" s="12"/>
      <c r="I14161" s="12"/>
      <c r="J14161" s="12"/>
    </row>
    <row r="14162" spans="1:10" x14ac:dyDescent="0.25">
      <c r="A14162" s="12"/>
      <c r="B14162" s="12"/>
      <c r="C14162" s="2"/>
      <c r="D14162" s="12"/>
      <c r="E14162" s="12"/>
      <c r="F14162" s="12"/>
      <c r="G14162" s="12"/>
      <c r="H14162" s="12"/>
      <c r="I14162" s="12"/>
      <c r="J14162" s="12"/>
    </row>
    <row r="14163" spans="1:10" x14ac:dyDescent="0.25">
      <c r="A14163" s="12"/>
      <c r="B14163" s="12"/>
      <c r="C14163" s="2"/>
      <c r="D14163" s="12"/>
      <c r="E14163" s="12"/>
      <c r="F14163" s="12"/>
      <c r="G14163" s="12"/>
      <c r="H14163" s="12"/>
      <c r="I14163" s="12"/>
      <c r="J14163" s="12"/>
    </row>
    <row r="14164" spans="1:10" x14ac:dyDescent="0.25">
      <c r="A14164" s="12"/>
      <c r="B14164" s="12"/>
      <c r="C14164" s="2"/>
      <c r="D14164" s="12"/>
      <c r="E14164" s="12"/>
      <c r="F14164" s="12"/>
      <c r="G14164" s="12"/>
      <c r="H14164" s="12"/>
      <c r="I14164" s="12"/>
      <c r="J14164" s="12"/>
    </row>
    <row r="14165" spans="1:10" x14ac:dyDescent="0.25">
      <c r="A14165" s="12"/>
      <c r="B14165" s="12"/>
      <c r="C14165" s="2"/>
      <c r="D14165" s="12"/>
      <c r="E14165" s="12"/>
      <c r="F14165" s="12"/>
      <c r="G14165" s="12"/>
      <c r="H14165" s="12"/>
      <c r="I14165" s="12"/>
      <c r="J14165" s="12"/>
    </row>
    <row r="14166" spans="1:10" x14ac:dyDescent="0.25">
      <c r="A14166" s="12"/>
      <c r="B14166" s="12"/>
      <c r="C14166" s="2"/>
      <c r="D14166" s="12"/>
      <c r="E14166" s="12"/>
      <c r="F14166" s="12"/>
      <c r="G14166" s="12"/>
      <c r="H14166" s="12"/>
      <c r="I14166" s="12"/>
      <c r="J14166" s="12"/>
    </row>
    <row r="14167" spans="1:10" x14ac:dyDescent="0.25">
      <c r="A14167" s="12"/>
      <c r="B14167" s="12"/>
      <c r="C14167" s="2"/>
      <c r="D14167" s="12"/>
      <c r="E14167" s="12"/>
      <c r="F14167" s="12"/>
      <c r="G14167" s="12"/>
      <c r="H14167" s="12"/>
      <c r="I14167" s="12"/>
      <c r="J14167" s="12"/>
    </row>
    <row r="14168" spans="1:10" x14ac:dyDescent="0.25">
      <c r="A14168" s="12"/>
      <c r="B14168" s="12"/>
      <c r="C14168" s="2"/>
      <c r="D14168" s="12"/>
      <c r="E14168" s="12"/>
      <c r="F14168" s="12"/>
      <c r="G14168" s="12"/>
      <c r="H14168" s="12"/>
      <c r="I14168" s="12"/>
      <c r="J14168" s="12"/>
    </row>
    <row r="14169" spans="1:10" x14ac:dyDescent="0.25">
      <c r="A14169" s="12"/>
      <c r="B14169" s="12"/>
      <c r="C14169" s="2"/>
      <c r="D14169" s="12"/>
      <c r="E14169" s="12"/>
      <c r="F14169" s="12"/>
      <c r="G14169" s="12"/>
      <c r="H14169" s="12"/>
      <c r="I14169" s="12"/>
      <c r="J14169" s="12"/>
    </row>
    <row r="14170" spans="1:10" x14ac:dyDescent="0.25">
      <c r="A14170" s="12"/>
      <c r="B14170" s="12"/>
      <c r="C14170" s="2"/>
      <c r="D14170" s="12"/>
      <c r="E14170" s="12"/>
      <c r="F14170" s="12"/>
      <c r="G14170" s="12"/>
      <c r="H14170" s="12"/>
      <c r="I14170" s="12"/>
      <c r="J14170" s="12"/>
    </row>
    <row r="14171" spans="1:10" x14ac:dyDescent="0.25">
      <c r="A14171" s="12"/>
      <c r="B14171" s="12"/>
      <c r="C14171" s="2"/>
      <c r="D14171" s="12"/>
      <c r="E14171" s="12"/>
      <c r="F14171" s="12"/>
      <c r="G14171" s="12"/>
      <c r="H14171" s="12"/>
      <c r="I14171" s="12"/>
      <c r="J14171" s="12"/>
    </row>
    <row r="14172" spans="1:10" x14ac:dyDescent="0.25">
      <c r="A14172" s="12"/>
      <c r="B14172" s="12"/>
      <c r="C14172" s="2"/>
      <c r="D14172" s="12"/>
      <c r="E14172" s="12"/>
      <c r="F14172" s="12"/>
      <c r="G14172" s="12"/>
      <c r="H14172" s="12"/>
      <c r="I14172" s="12"/>
      <c r="J14172" s="12"/>
    </row>
    <row r="14173" spans="1:10" x14ac:dyDescent="0.25">
      <c r="A14173" s="12"/>
      <c r="B14173" s="12"/>
      <c r="C14173" s="2"/>
      <c r="D14173" s="12"/>
      <c r="E14173" s="12"/>
      <c r="F14173" s="12"/>
      <c r="G14173" s="12"/>
      <c r="H14173" s="12"/>
      <c r="I14173" s="12"/>
      <c r="J14173" s="12"/>
    </row>
    <row r="14174" spans="1:10" x14ac:dyDescent="0.25">
      <c r="A14174" s="12"/>
      <c r="B14174" s="12"/>
      <c r="C14174" s="2"/>
      <c r="D14174" s="12"/>
      <c r="E14174" s="12"/>
      <c r="F14174" s="12"/>
      <c r="G14174" s="12"/>
      <c r="H14174" s="12"/>
      <c r="I14174" s="12"/>
      <c r="J14174" s="12"/>
    </row>
    <row r="14175" spans="1:10" x14ac:dyDescent="0.25">
      <c r="A14175" s="12"/>
      <c r="B14175" s="12"/>
      <c r="C14175" s="2"/>
      <c r="D14175" s="12"/>
      <c r="E14175" s="12"/>
      <c r="F14175" s="12"/>
      <c r="G14175" s="12"/>
      <c r="H14175" s="12"/>
      <c r="I14175" s="12"/>
      <c r="J14175" s="12"/>
    </row>
    <row r="14176" spans="1:10" x14ac:dyDescent="0.25">
      <c r="A14176" s="12"/>
      <c r="B14176" s="12"/>
      <c r="C14176" s="2"/>
      <c r="D14176" s="12"/>
      <c r="E14176" s="12"/>
      <c r="F14176" s="12"/>
      <c r="G14176" s="12"/>
      <c r="H14176" s="12"/>
      <c r="I14176" s="12"/>
      <c r="J14176" s="12"/>
    </row>
    <row r="14177" spans="1:10" x14ac:dyDescent="0.25">
      <c r="A14177" s="12"/>
      <c r="B14177" s="12"/>
      <c r="C14177" s="2"/>
      <c r="D14177" s="12"/>
      <c r="E14177" s="12"/>
      <c r="F14177" s="12"/>
      <c r="G14177" s="12"/>
      <c r="H14177" s="12"/>
      <c r="I14177" s="12"/>
      <c r="J14177" s="12"/>
    </row>
    <row r="14178" spans="1:10" x14ac:dyDescent="0.25">
      <c r="A14178" s="12"/>
      <c r="B14178" s="12"/>
      <c r="C14178" s="2"/>
      <c r="D14178" s="12"/>
      <c r="E14178" s="12"/>
      <c r="F14178" s="12"/>
      <c r="G14178" s="12"/>
      <c r="H14178" s="12"/>
      <c r="I14178" s="12"/>
      <c r="J14178" s="12"/>
    </row>
    <row r="14179" spans="1:10" x14ac:dyDescent="0.25">
      <c r="A14179" s="12"/>
      <c r="B14179" s="12"/>
      <c r="C14179" s="2"/>
      <c r="D14179" s="12"/>
      <c r="E14179" s="12"/>
      <c r="F14179" s="12"/>
      <c r="G14179" s="12"/>
      <c r="H14179" s="12"/>
      <c r="I14179" s="12"/>
      <c r="J14179" s="12"/>
    </row>
    <row r="14180" spans="1:10" x14ac:dyDescent="0.25">
      <c r="A14180" s="12"/>
      <c r="B14180" s="12"/>
      <c r="C14180" s="2"/>
      <c r="D14180" s="12"/>
      <c r="E14180" s="12"/>
      <c r="F14180" s="12"/>
      <c r="G14180" s="12"/>
      <c r="H14180" s="12"/>
      <c r="I14180" s="12"/>
      <c r="J14180" s="12"/>
    </row>
    <row r="14181" spans="1:10" x14ac:dyDescent="0.25">
      <c r="A14181" s="12"/>
      <c r="B14181" s="12"/>
      <c r="C14181" s="2"/>
      <c r="D14181" s="12"/>
      <c r="E14181" s="12"/>
      <c r="F14181" s="12"/>
      <c r="G14181" s="12"/>
      <c r="H14181" s="12"/>
      <c r="I14181" s="12"/>
      <c r="J14181" s="12"/>
    </row>
    <row r="14182" spans="1:10" x14ac:dyDescent="0.25">
      <c r="A14182" s="12"/>
      <c r="B14182" s="12"/>
      <c r="C14182" s="2"/>
      <c r="D14182" s="12"/>
      <c r="E14182" s="12"/>
      <c r="F14182" s="12"/>
      <c r="G14182" s="12"/>
      <c r="H14182" s="12"/>
      <c r="I14182" s="12"/>
      <c r="J14182" s="12"/>
    </row>
    <row r="14183" spans="1:10" x14ac:dyDescent="0.25">
      <c r="A14183" s="12"/>
      <c r="B14183" s="12"/>
      <c r="C14183" s="2"/>
      <c r="D14183" s="12"/>
      <c r="E14183" s="12"/>
      <c r="F14183" s="12"/>
      <c r="G14183" s="12"/>
      <c r="H14183" s="12"/>
      <c r="I14183" s="12"/>
      <c r="J14183" s="12"/>
    </row>
    <row r="14184" spans="1:10" x14ac:dyDescent="0.25">
      <c r="A14184" s="12"/>
      <c r="B14184" s="12"/>
      <c r="C14184" s="2"/>
      <c r="D14184" s="12"/>
      <c r="E14184" s="12"/>
      <c r="F14184" s="12"/>
      <c r="G14184" s="12"/>
      <c r="H14184" s="12"/>
      <c r="I14184" s="12"/>
      <c r="J14184" s="12"/>
    </row>
    <row r="14185" spans="1:10" x14ac:dyDescent="0.25">
      <c r="A14185" s="12"/>
      <c r="B14185" s="12"/>
      <c r="C14185" s="2"/>
      <c r="D14185" s="12"/>
      <c r="E14185" s="12"/>
      <c r="F14185" s="12"/>
      <c r="G14185" s="12"/>
      <c r="H14185" s="12"/>
      <c r="I14185" s="12"/>
      <c r="J14185" s="12"/>
    </row>
    <row r="14186" spans="1:10" x14ac:dyDescent="0.25">
      <c r="A14186" s="12"/>
      <c r="B14186" s="12"/>
      <c r="C14186" s="2"/>
      <c r="D14186" s="12"/>
      <c r="E14186" s="12"/>
      <c r="F14186" s="12"/>
      <c r="G14186" s="12"/>
      <c r="H14186" s="12"/>
      <c r="I14186" s="12"/>
      <c r="J14186" s="12"/>
    </row>
    <row r="14187" spans="1:10" x14ac:dyDescent="0.25">
      <c r="A14187" s="12"/>
      <c r="B14187" s="12"/>
      <c r="C14187" s="2"/>
      <c r="D14187" s="12"/>
      <c r="E14187" s="12"/>
      <c r="F14187" s="12"/>
      <c r="G14187" s="12"/>
      <c r="H14187" s="12"/>
      <c r="I14187" s="12"/>
      <c r="J14187" s="12"/>
    </row>
    <row r="14188" spans="1:10" x14ac:dyDescent="0.25">
      <c r="A14188" s="12"/>
      <c r="B14188" s="12"/>
      <c r="C14188" s="2"/>
      <c r="D14188" s="12"/>
      <c r="E14188" s="12"/>
      <c r="F14188" s="12"/>
      <c r="G14188" s="12"/>
      <c r="H14188" s="12"/>
      <c r="I14188" s="12"/>
      <c r="J14188" s="12"/>
    </row>
    <row r="14189" spans="1:10" x14ac:dyDescent="0.25">
      <c r="A14189" s="12"/>
      <c r="B14189" s="12"/>
      <c r="C14189" s="2"/>
      <c r="D14189" s="12"/>
      <c r="E14189" s="12"/>
      <c r="F14189" s="12"/>
      <c r="G14189" s="12"/>
      <c r="H14189" s="12"/>
      <c r="I14189" s="12"/>
      <c r="J14189" s="12"/>
    </row>
    <row r="14190" spans="1:10" x14ac:dyDescent="0.25">
      <c r="A14190" s="12"/>
      <c r="B14190" s="12"/>
      <c r="C14190" s="2"/>
      <c r="D14190" s="12"/>
      <c r="E14190" s="12"/>
      <c r="F14190" s="12"/>
      <c r="G14190" s="12"/>
      <c r="H14190" s="12"/>
      <c r="I14190" s="12"/>
      <c r="J14190" s="12"/>
    </row>
    <row r="14191" spans="1:10" x14ac:dyDescent="0.25">
      <c r="A14191" s="12"/>
      <c r="B14191" s="12"/>
      <c r="C14191" s="2"/>
      <c r="D14191" s="12"/>
      <c r="E14191" s="12"/>
      <c r="F14191" s="12"/>
      <c r="G14191" s="12"/>
      <c r="H14191" s="12"/>
      <c r="I14191" s="12"/>
      <c r="J14191" s="12"/>
    </row>
    <row r="14192" spans="1:10" x14ac:dyDescent="0.25">
      <c r="A14192" s="12"/>
      <c r="B14192" s="12"/>
      <c r="C14192" s="2"/>
      <c r="D14192" s="12"/>
      <c r="E14192" s="12"/>
      <c r="F14192" s="12"/>
      <c r="G14192" s="12"/>
      <c r="H14192" s="12"/>
      <c r="I14192" s="12"/>
      <c r="J14192" s="12"/>
    </row>
    <row r="14193" spans="1:10" x14ac:dyDescent="0.25">
      <c r="A14193" s="12"/>
      <c r="B14193" s="12"/>
      <c r="C14193" s="2"/>
      <c r="D14193" s="12"/>
      <c r="E14193" s="12"/>
      <c r="F14193" s="12"/>
      <c r="G14193" s="12"/>
      <c r="H14193" s="12"/>
      <c r="I14193" s="12"/>
      <c r="J14193" s="12"/>
    </row>
    <row r="14194" spans="1:10" x14ac:dyDescent="0.25">
      <c r="A14194" s="12"/>
      <c r="B14194" s="12"/>
      <c r="C14194" s="2"/>
      <c r="D14194" s="12"/>
      <c r="E14194" s="12"/>
      <c r="F14194" s="12"/>
      <c r="G14194" s="12"/>
      <c r="H14194" s="12"/>
      <c r="I14194" s="12"/>
      <c r="J14194" s="12"/>
    </row>
    <row r="14195" spans="1:10" x14ac:dyDescent="0.25">
      <c r="A14195" s="12"/>
      <c r="B14195" s="12"/>
      <c r="C14195" s="2"/>
      <c r="D14195" s="12"/>
      <c r="E14195" s="12"/>
      <c r="F14195" s="12"/>
      <c r="G14195" s="12"/>
      <c r="H14195" s="12"/>
      <c r="I14195" s="12"/>
      <c r="J14195" s="12"/>
    </row>
    <row r="14196" spans="1:10" x14ac:dyDescent="0.25">
      <c r="A14196" s="12"/>
      <c r="B14196" s="12"/>
      <c r="C14196" s="2"/>
      <c r="D14196" s="12"/>
      <c r="E14196" s="12"/>
      <c r="F14196" s="12"/>
      <c r="G14196" s="12"/>
      <c r="H14196" s="12"/>
      <c r="I14196" s="12"/>
      <c r="J14196" s="12"/>
    </row>
    <row r="14197" spans="1:10" x14ac:dyDescent="0.25">
      <c r="A14197" s="12"/>
      <c r="B14197" s="12"/>
      <c r="C14197" s="2"/>
      <c r="D14197" s="12"/>
      <c r="E14197" s="12"/>
      <c r="F14197" s="12"/>
      <c r="G14197" s="12"/>
      <c r="H14197" s="12"/>
      <c r="I14197" s="12"/>
      <c r="J14197" s="12"/>
    </row>
    <row r="14198" spans="1:10" x14ac:dyDescent="0.25">
      <c r="A14198" s="12"/>
      <c r="B14198" s="12"/>
      <c r="C14198" s="2"/>
      <c r="D14198" s="12"/>
      <c r="E14198" s="12"/>
      <c r="F14198" s="12"/>
      <c r="G14198" s="12"/>
      <c r="H14198" s="12"/>
      <c r="I14198" s="12"/>
      <c r="J14198" s="12"/>
    </row>
    <row r="14199" spans="1:10" x14ac:dyDescent="0.25">
      <c r="A14199" s="12"/>
      <c r="B14199" s="12"/>
      <c r="C14199" s="2"/>
      <c r="D14199" s="12"/>
      <c r="E14199" s="12"/>
      <c r="F14199" s="12"/>
      <c r="G14199" s="12"/>
      <c r="H14199" s="12"/>
      <c r="I14199" s="12"/>
      <c r="J14199" s="12"/>
    </row>
    <row r="14200" spans="1:10" x14ac:dyDescent="0.25">
      <c r="A14200" s="12"/>
      <c r="B14200" s="12"/>
      <c r="C14200" s="2"/>
      <c r="D14200" s="12"/>
      <c r="E14200" s="12"/>
      <c r="F14200" s="12"/>
      <c r="G14200" s="12"/>
      <c r="H14200" s="12"/>
      <c r="I14200" s="12"/>
      <c r="J14200" s="12"/>
    </row>
    <row r="14201" spans="1:10" x14ac:dyDescent="0.25">
      <c r="A14201" s="12"/>
      <c r="B14201" s="12"/>
      <c r="C14201" s="2"/>
      <c r="D14201" s="12"/>
      <c r="E14201" s="12"/>
      <c r="F14201" s="12"/>
      <c r="G14201" s="12"/>
      <c r="H14201" s="12"/>
      <c r="I14201" s="12"/>
      <c r="J14201" s="12"/>
    </row>
    <row r="14202" spans="1:10" x14ac:dyDescent="0.25">
      <c r="A14202" s="12"/>
      <c r="B14202" s="12"/>
      <c r="C14202" s="2"/>
      <c r="D14202" s="12"/>
      <c r="E14202" s="12"/>
      <c r="F14202" s="12"/>
      <c r="G14202" s="12"/>
      <c r="H14202" s="12"/>
      <c r="I14202" s="12"/>
      <c r="J14202" s="12"/>
    </row>
    <row r="14203" spans="1:10" x14ac:dyDescent="0.25">
      <c r="A14203" s="12"/>
      <c r="B14203" s="12"/>
      <c r="C14203" s="2"/>
      <c r="D14203" s="12"/>
      <c r="E14203" s="12"/>
      <c r="F14203" s="12"/>
      <c r="G14203" s="12"/>
      <c r="H14203" s="12"/>
      <c r="I14203" s="12"/>
      <c r="J14203" s="12"/>
    </row>
    <row r="14204" spans="1:10" x14ac:dyDescent="0.25">
      <c r="A14204" s="12"/>
      <c r="B14204" s="12"/>
      <c r="C14204" s="2"/>
      <c r="D14204" s="12"/>
      <c r="E14204" s="12"/>
      <c r="F14204" s="12"/>
      <c r="G14204" s="12"/>
      <c r="H14204" s="12"/>
      <c r="I14204" s="12"/>
      <c r="J14204" s="12"/>
    </row>
    <row r="14205" spans="1:10" x14ac:dyDescent="0.25">
      <c r="A14205" s="12"/>
      <c r="B14205" s="12"/>
      <c r="C14205" s="2"/>
      <c r="D14205" s="12"/>
      <c r="E14205" s="12"/>
      <c r="F14205" s="12"/>
      <c r="G14205" s="12"/>
      <c r="H14205" s="12"/>
      <c r="I14205" s="12"/>
      <c r="J14205" s="12"/>
    </row>
    <row r="14206" spans="1:10" x14ac:dyDescent="0.25">
      <c r="A14206" s="12"/>
      <c r="B14206" s="12"/>
      <c r="C14206" s="2"/>
      <c r="D14206" s="12"/>
      <c r="E14206" s="12"/>
      <c r="F14206" s="12"/>
      <c r="G14206" s="12"/>
      <c r="H14206" s="12"/>
      <c r="I14206" s="12"/>
      <c r="J14206" s="12"/>
    </row>
    <row r="14207" spans="1:10" x14ac:dyDescent="0.25">
      <c r="A14207" s="12"/>
      <c r="B14207" s="12"/>
      <c r="C14207" s="2"/>
      <c r="D14207" s="12"/>
      <c r="E14207" s="12"/>
      <c r="F14207" s="12"/>
      <c r="G14207" s="12"/>
      <c r="H14207" s="12"/>
      <c r="I14207" s="12"/>
      <c r="J14207" s="12"/>
    </row>
    <row r="14208" spans="1:10" x14ac:dyDescent="0.25">
      <c r="A14208" s="12"/>
      <c r="B14208" s="12"/>
      <c r="C14208" s="2"/>
      <c r="D14208" s="12"/>
      <c r="E14208" s="12"/>
      <c r="F14208" s="12"/>
      <c r="G14208" s="12"/>
      <c r="H14208" s="12"/>
      <c r="I14208" s="12"/>
      <c r="J14208" s="12"/>
    </row>
    <row r="14209" spans="1:10" x14ac:dyDescent="0.25">
      <c r="A14209" s="12"/>
      <c r="B14209" s="12"/>
      <c r="C14209" s="2"/>
      <c r="D14209" s="12"/>
      <c r="E14209" s="12"/>
      <c r="F14209" s="12"/>
      <c r="G14209" s="12"/>
      <c r="H14209" s="12"/>
      <c r="I14209" s="12"/>
      <c r="J14209" s="12"/>
    </row>
    <row r="14210" spans="1:10" x14ac:dyDescent="0.25">
      <c r="A14210" s="12"/>
      <c r="B14210" s="12"/>
      <c r="C14210" s="2"/>
      <c r="D14210" s="12"/>
      <c r="E14210" s="12"/>
      <c r="F14210" s="12"/>
      <c r="G14210" s="12"/>
      <c r="H14210" s="12"/>
      <c r="I14210" s="12"/>
      <c r="J14210" s="12"/>
    </row>
    <row r="14211" spans="1:10" x14ac:dyDescent="0.25">
      <c r="A14211" s="12"/>
      <c r="B14211" s="12"/>
      <c r="C14211" s="2"/>
      <c r="D14211" s="12"/>
      <c r="E14211" s="12"/>
      <c r="F14211" s="12"/>
      <c r="G14211" s="12"/>
      <c r="H14211" s="12"/>
      <c r="I14211" s="12"/>
      <c r="J14211" s="12"/>
    </row>
    <row r="14212" spans="1:10" x14ac:dyDescent="0.25">
      <c r="A14212" s="12"/>
      <c r="B14212" s="12"/>
      <c r="C14212" s="2"/>
      <c r="D14212" s="12"/>
      <c r="E14212" s="12"/>
      <c r="F14212" s="12"/>
      <c r="G14212" s="12"/>
      <c r="H14212" s="12"/>
      <c r="I14212" s="12"/>
      <c r="J14212" s="12"/>
    </row>
    <row r="14213" spans="1:10" x14ac:dyDescent="0.25">
      <c r="A14213" s="12"/>
      <c r="B14213" s="12"/>
      <c r="C14213" s="2"/>
      <c r="D14213" s="12"/>
      <c r="E14213" s="12"/>
      <c r="F14213" s="12"/>
      <c r="G14213" s="12"/>
      <c r="H14213" s="12"/>
      <c r="I14213" s="12"/>
      <c r="J14213" s="12"/>
    </row>
    <row r="14214" spans="1:10" x14ac:dyDescent="0.25">
      <c r="A14214" s="12"/>
      <c r="B14214" s="12"/>
      <c r="C14214" s="2"/>
      <c r="D14214" s="12"/>
      <c r="E14214" s="12"/>
      <c r="F14214" s="12"/>
      <c r="G14214" s="12"/>
      <c r="H14214" s="12"/>
      <c r="I14214" s="12"/>
      <c r="J14214" s="12"/>
    </row>
    <row r="14215" spans="1:10" x14ac:dyDescent="0.25">
      <c r="A14215" s="12"/>
      <c r="B14215" s="12"/>
      <c r="C14215" s="2"/>
      <c r="D14215" s="12"/>
      <c r="E14215" s="12"/>
      <c r="F14215" s="12"/>
      <c r="G14215" s="12"/>
      <c r="H14215" s="12"/>
      <c r="I14215" s="12"/>
      <c r="J14215" s="12"/>
    </row>
    <row r="14216" spans="1:10" x14ac:dyDescent="0.25">
      <c r="A14216" s="12"/>
      <c r="B14216" s="12"/>
      <c r="C14216" s="2"/>
      <c r="D14216" s="12"/>
      <c r="E14216" s="12"/>
      <c r="F14216" s="12"/>
      <c r="G14216" s="12"/>
      <c r="H14216" s="12"/>
      <c r="I14216" s="12"/>
      <c r="J14216" s="12"/>
    </row>
    <row r="14217" spans="1:10" x14ac:dyDescent="0.25">
      <c r="A14217" s="12"/>
      <c r="B14217" s="12"/>
      <c r="C14217" s="2"/>
      <c r="D14217" s="12"/>
      <c r="E14217" s="12"/>
      <c r="F14217" s="12"/>
      <c r="G14217" s="12"/>
      <c r="H14217" s="12"/>
      <c r="I14217" s="12"/>
      <c r="J14217" s="12"/>
    </row>
    <row r="14218" spans="1:10" x14ac:dyDescent="0.25">
      <c r="A14218" s="12"/>
      <c r="B14218" s="12"/>
      <c r="C14218" s="2"/>
      <c r="D14218" s="12"/>
      <c r="E14218" s="12"/>
      <c r="F14218" s="12"/>
      <c r="G14218" s="12"/>
      <c r="H14218" s="12"/>
      <c r="I14218" s="12"/>
      <c r="J14218" s="12"/>
    </row>
    <row r="14219" spans="1:10" x14ac:dyDescent="0.25">
      <c r="A14219" s="12"/>
      <c r="B14219" s="12"/>
      <c r="C14219" s="2"/>
      <c r="D14219" s="12"/>
      <c r="E14219" s="12"/>
      <c r="F14219" s="12"/>
      <c r="G14219" s="12"/>
      <c r="H14219" s="12"/>
      <c r="I14219" s="12"/>
      <c r="J14219" s="12"/>
    </row>
    <row r="14220" spans="1:10" x14ac:dyDescent="0.25">
      <c r="A14220" s="12"/>
      <c r="B14220" s="12"/>
      <c r="C14220" s="2"/>
      <c r="D14220" s="12"/>
      <c r="E14220" s="12"/>
      <c r="F14220" s="12"/>
      <c r="G14220" s="12"/>
      <c r="H14220" s="12"/>
      <c r="I14220" s="12"/>
      <c r="J14220" s="12"/>
    </row>
    <row r="14221" spans="1:10" x14ac:dyDescent="0.25">
      <c r="A14221" s="12"/>
      <c r="B14221" s="12"/>
      <c r="C14221" s="2"/>
      <c r="D14221" s="12"/>
      <c r="E14221" s="12"/>
      <c r="F14221" s="12"/>
      <c r="G14221" s="12"/>
      <c r="H14221" s="12"/>
      <c r="I14221" s="12"/>
      <c r="J14221" s="12"/>
    </row>
    <row r="14222" spans="1:10" x14ac:dyDescent="0.25">
      <c r="A14222" s="12"/>
      <c r="B14222" s="12"/>
      <c r="C14222" s="2"/>
      <c r="D14222" s="12"/>
      <c r="E14222" s="12"/>
      <c r="F14222" s="12"/>
      <c r="G14222" s="12"/>
      <c r="H14222" s="12"/>
      <c r="I14222" s="12"/>
      <c r="J14222" s="12"/>
    </row>
    <row r="14223" spans="1:10" x14ac:dyDescent="0.25">
      <c r="A14223" s="12"/>
      <c r="B14223" s="12"/>
      <c r="C14223" s="2"/>
      <c r="D14223" s="12"/>
      <c r="E14223" s="12"/>
      <c r="F14223" s="12"/>
      <c r="G14223" s="12"/>
      <c r="H14223" s="12"/>
      <c r="I14223" s="12"/>
      <c r="J14223" s="12"/>
    </row>
    <row r="14224" spans="1:10" x14ac:dyDescent="0.25">
      <c r="A14224" s="12"/>
      <c r="B14224" s="12"/>
      <c r="C14224" s="2"/>
      <c r="D14224" s="12"/>
      <c r="E14224" s="12"/>
      <c r="F14224" s="12"/>
      <c r="G14224" s="12"/>
      <c r="H14224" s="12"/>
      <c r="I14224" s="12"/>
      <c r="J14224" s="12"/>
    </row>
    <row r="14225" spans="1:10" x14ac:dyDescent="0.25">
      <c r="A14225" s="12"/>
      <c r="B14225" s="12"/>
      <c r="C14225" s="2"/>
      <c r="D14225" s="12"/>
      <c r="E14225" s="12"/>
      <c r="F14225" s="12"/>
      <c r="G14225" s="12"/>
      <c r="H14225" s="12"/>
      <c r="I14225" s="12"/>
      <c r="J14225" s="12"/>
    </row>
    <row r="14226" spans="1:10" x14ac:dyDescent="0.25">
      <c r="A14226" s="12"/>
      <c r="B14226" s="12"/>
      <c r="C14226" s="2"/>
      <c r="D14226" s="12"/>
      <c r="E14226" s="12"/>
      <c r="F14226" s="12"/>
      <c r="G14226" s="12"/>
      <c r="H14226" s="12"/>
      <c r="I14226" s="12"/>
      <c r="J14226" s="12"/>
    </row>
    <row r="14227" spans="1:10" x14ac:dyDescent="0.25">
      <c r="A14227" s="12"/>
      <c r="B14227" s="12"/>
      <c r="C14227" s="2"/>
      <c r="D14227" s="12"/>
      <c r="E14227" s="12"/>
      <c r="F14227" s="12"/>
      <c r="G14227" s="12"/>
      <c r="H14227" s="12"/>
      <c r="I14227" s="12"/>
      <c r="J14227" s="12"/>
    </row>
    <row r="14228" spans="1:10" x14ac:dyDescent="0.25">
      <c r="A14228" s="12"/>
      <c r="B14228" s="12"/>
      <c r="C14228" s="2"/>
      <c r="D14228" s="12"/>
      <c r="E14228" s="12"/>
      <c r="F14228" s="12"/>
      <c r="G14228" s="12"/>
      <c r="H14228" s="12"/>
      <c r="I14228" s="12"/>
      <c r="J14228" s="12"/>
    </row>
    <row r="14229" spans="1:10" x14ac:dyDescent="0.25">
      <c r="A14229" s="12"/>
      <c r="B14229" s="12"/>
      <c r="C14229" s="2"/>
      <c r="D14229" s="12"/>
      <c r="E14229" s="12"/>
      <c r="F14229" s="12"/>
      <c r="G14229" s="12"/>
      <c r="H14229" s="12"/>
      <c r="I14229" s="12"/>
      <c r="J14229" s="12"/>
    </row>
    <row r="14230" spans="1:10" x14ac:dyDescent="0.25">
      <c r="A14230" s="12"/>
      <c r="B14230" s="12"/>
      <c r="C14230" s="2"/>
      <c r="D14230" s="12"/>
      <c r="E14230" s="12"/>
      <c r="F14230" s="12"/>
      <c r="G14230" s="12"/>
      <c r="H14230" s="12"/>
      <c r="I14230" s="12"/>
      <c r="J14230" s="12"/>
    </row>
    <row r="14231" spans="1:10" x14ac:dyDescent="0.25">
      <c r="A14231" s="12"/>
      <c r="B14231" s="12"/>
      <c r="C14231" s="2"/>
      <c r="D14231" s="12"/>
      <c r="E14231" s="12"/>
      <c r="F14231" s="12"/>
      <c r="G14231" s="12"/>
      <c r="H14231" s="12"/>
      <c r="I14231" s="12"/>
      <c r="J14231" s="12"/>
    </row>
    <row r="14232" spans="1:10" x14ac:dyDescent="0.25">
      <c r="A14232" s="12"/>
      <c r="B14232" s="12"/>
      <c r="C14232" s="2"/>
      <c r="D14232" s="12"/>
      <c r="E14232" s="12"/>
      <c r="F14232" s="12"/>
      <c r="G14232" s="12"/>
      <c r="H14232" s="12"/>
      <c r="I14232" s="12"/>
      <c r="J14232" s="12"/>
    </row>
    <row r="14233" spans="1:10" x14ac:dyDescent="0.25">
      <c r="A14233" s="12"/>
      <c r="B14233" s="12"/>
      <c r="C14233" s="2"/>
      <c r="D14233" s="12"/>
      <c r="E14233" s="12"/>
      <c r="F14233" s="12"/>
      <c r="G14233" s="12"/>
      <c r="H14233" s="12"/>
      <c r="I14233" s="12"/>
      <c r="J14233" s="12"/>
    </row>
    <row r="14234" spans="1:10" x14ac:dyDescent="0.25">
      <c r="A14234" s="12"/>
      <c r="B14234" s="12"/>
      <c r="C14234" s="2"/>
      <c r="D14234" s="12"/>
      <c r="E14234" s="12"/>
      <c r="F14234" s="12"/>
      <c r="G14234" s="12"/>
      <c r="H14234" s="12"/>
      <c r="I14234" s="12"/>
      <c r="J14234" s="12"/>
    </row>
    <row r="14235" spans="1:10" x14ac:dyDescent="0.25">
      <c r="A14235" s="12"/>
      <c r="B14235" s="12"/>
      <c r="C14235" s="2"/>
      <c r="D14235" s="12"/>
      <c r="E14235" s="12"/>
      <c r="F14235" s="12"/>
      <c r="G14235" s="12"/>
      <c r="H14235" s="12"/>
      <c r="I14235" s="12"/>
      <c r="J14235" s="12"/>
    </row>
    <row r="14236" spans="1:10" x14ac:dyDescent="0.25">
      <c r="A14236" s="12"/>
      <c r="B14236" s="12"/>
      <c r="C14236" s="2"/>
      <c r="D14236" s="12"/>
      <c r="E14236" s="12"/>
      <c r="F14236" s="12"/>
      <c r="G14236" s="12"/>
      <c r="H14236" s="12"/>
      <c r="I14236" s="12"/>
      <c r="J14236" s="12"/>
    </row>
    <row r="14237" spans="1:10" x14ac:dyDescent="0.25">
      <c r="A14237" s="12"/>
      <c r="B14237" s="12"/>
      <c r="C14237" s="2"/>
      <c r="D14237" s="12"/>
      <c r="E14237" s="12"/>
      <c r="F14237" s="12"/>
      <c r="G14237" s="12"/>
      <c r="H14237" s="12"/>
      <c r="I14237" s="12"/>
      <c r="J14237" s="12"/>
    </row>
    <row r="14238" spans="1:10" x14ac:dyDescent="0.25">
      <c r="A14238" s="12"/>
      <c r="B14238" s="12"/>
      <c r="C14238" s="2"/>
      <c r="D14238" s="12"/>
      <c r="E14238" s="12"/>
      <c r="F14238" s="12"/>
      <c r="G14238" s="12"/>
      <c r="H14238" s="12"/>
      <c r="I14238" s="12"/>
      <c r="J14238" s="12"/>
    </row>
    <row r="14239" spans="1:10" x14ac:dyDescent="0.25">
      <c r="A14239" s="12"/>
      <c r="B14239" s="12"/>
      <c r="C14239" s="2"/>
      <c r="D14239" s="12"/>
      <c r="E14239" s="12"/>
      <c r="F14239" s="12"/>
      <c r="G14239" s="12"/>
      <c r="H14239" s="12"/>
      <c r="I14239" s="12"/>
      <c r="J14239" s="12"/>
    </row>
    <row r="14240" spans="1:10" x14ac:dyDescent="0.25">
      <c r="A14240" s="12"/>
      <c r="B14240" s="12"/>
      <c r="C14240" s="2"/>
      <c r="D14240" s="12"/>
      <c r="E14240" s="12"/>
      <c r="F14240" s="12"/>
      <c r="G14240" s="12"/>
      <c r="H14240" s="12"/>
      <c r="I14240" s="12"/>
      <c r="J14240" s="12"/>
    </row>
    <row r="14241" spans="1:10" x14ac:dyDescent="0.25">
      <c r="A14241" s="12"/>
      <c r="B14241" s="12"/>
      <c r="C14241" s="2"/>
      <c r="D14241" s="12"/>
      <c r="E14241" s="12"/>
      <c r="F14241" s="12"/>
      <c r="G14241" s="12"/>
      <c r="H14241" s="12"/>
      <c r="I14241" s="12"/>
      <c r="J14241" s="12"/>
    </row>
    <row r="14242" spans="1:10" x14ac:dyDescent="0.25">
      <c r="A14242" s="12"/>
      <c r="B14242" s="12"/>
      <c r="C14242" s="2"/>
      <c r="D14242" s="12"/>
      <c r="E14242" s="12"/>
      <c r="F14242" s="12"/>
      <c r="G14242" s="12"/>
      <c r="H14242" s="12"/>
      <c r="I14242" s="12"/>
      <c r="J14242" s="12"/>
    </row>
    <row r="14243" spans="1:10" x14ac:dyDescent="0.25">
      <c r="A14243" s="12"/>
      <c r="B14243" s="12"/>
      <c r="C14243" s="2"/>
      <c r="D14243" s="12"/>
      <c r="E14243" s="12"/>
      <c r="F14243" s="12"/>
      <c r="G14243" s="12"/>
      <c r="H14243" s="12"/>
      <c r="I14243" s="12"/>
      <c r="J14243" s="12"/>
    </row>
    <row r="14244" spans="1:10" x14ac:dyDescent="0.25">
      <c r="A14244" s="12"/>
      <c r="B14244" s="12"/>
      <c r="C14244" s="2"/>
      <c r="D14244" s="12"/>
      <c r="E14244" s="12"/>
      <c r="F14244" s="12"/>
      <c r="G14244" s="12"/>
      <c r="H14244" s="12"/>
      <c r="I14244" s="12"/>
      <c r="J14244" s="12"/>
    </row>
    <row r="14245" spans="1:10" x14ac:dyDescent="0.25">
      <c r="A14245" s="12"/>
      <c r="B14245" s="12"/>
      <c r="C14245" s="2"/>
      <c r="D14245" s="12"/>
      <c r="E14245" s="12"/>
      <c r="F14245" s="12"/>
      <c r="G14245" s="12"/>
      <c r="H14245" s="12"/>
      <c r="I14245" s="12"/>
      <c r="J14245" s="12"/>
    </row>
    <row r="14246" spans="1:10" x14ac:dyDescent="0.25">
      <c r="A14246" s="12"/>
      <c r="B14246" s="12"/>
      <c r="C14246" s="2"/>
      <c r="D14246" s="12"/>
      <c r="E14246" s="12"/>
      <c r="F14246" s="12"/>
      <c r="G14246" s="12"/>
      <c r="H14246" s="12"/>
      <c r="I14246" s="12"/>
      <c r="J14246" s="12"/>
    </row>
    <row r="14247" spans="1:10" x14ac:dyDescent="0.25">
      <c r="A14247" s="12"/>
      <c r="B14247" s="12"/>
      <c r="C14247" s="2"/>
      <c r="D14247" s="12"/>
      <c r="E14247" s="12"/>
      <c r="F14247" s="12"/>
      <c r="G14247" s="12"/>
      <c r="H14247" s="12"/>
      <c r="I14247" s="12"/>
      <c r="J14247" s="12"/>
    </row>
    <row r="14248" spans="1:10" x14ac:dyDescent="0.25">
      <c r="A14248" s="12"/>
      <c r="B14248" s="12"/>
      <c r="C14248" s="2"/>
      <c r="D14248" s="12"/>
      <c r="E14248" s="12"/>
      <c r="F14248" s="12"/>
      <c r="G14248" s="12"/>
      <c r="H14248" s="12"/>
      <c r="I14248" s="12"/>
      <c r="J14248" s="12"/>
    </row>
    <row r="14249" spans="1:10" x14ac:dyDescent="0.25">
      <c r="A14249" s="12"/>
      <c r="B14249" s="12"/>
      <c r="C14249" s="2"/>
      <c r="D14249" s="12"/>
      <c r="E14249" s="12"/>
      <c r="F14249" s="12"/>
      <c r="G14249" s="12"/>
      <c r="H14249" s="12"/>
      <c r="I14249" s="12"/>
      <c r="J14249" s="12"/>
    </row>
    <row r="14250" spans="1:10" x14ac:dyDescent="0.25">
      <c r="A14250" s="12"/>
      <c r="B14250" s="12"/>
      <c r="C14250" s="2"/>
      <c r="D14250" s="12"/>
      <c r="E14250" s="12"/>
      <c r="F14250" s="12"/>
      <c r="G14250" s="12"/>
      <c r="H14250" s="12"/>
      <c r="I14250" s="12"/>
      <c r="J14250" s="12"/>
    </row>
    <row r="14251" spans="1:10" x14ac:dyDescent="0.25">
      <c r="A14251" s="12"/>
      <c r="B14251" s="12"/>
      <c r="C14251" s="2"/>
      <c r="D14251" s="12"/>
      <c r="E14251" s="12"/>
      <c r="F14251" s="12"/>
      <c r="G14251" s="12"/>
      <c r="H14251" s="12"/>
      <c r="I14251" s="12"/>
      <c r="J14251" s="12"/>
    </row>
    <row r="14252" spans="1:10" x14ac:dyDescent="0.25">
      <c r="A14252" s="12"/>
      <c r="B14252" s="12"/>
      <c r="C14252" s="2"/>
      <c r="D14252" s="12"/>
      <c r="E14252" s="12"/>
      <c r="F14252" s="12"/>
      <c r="G14252" s="12"/>
      <c r="H14252" s="12"/>
      <c r="I14252" s="12"/>
      <c r="J14252" s="12"/>
    </row>
    <row r="14253" spans="1:10" x14ac:dyDescent="0.25">
      <c r="A14253" s="12"/>
      <c r="B14253" s="12"/>
      <c r="C14253" s="2"/>
      <c r="D14253" s="12"/>
      <c r="E14253" s="12"/>
      <c r="F14253" s="12"/>
      <c r="G14253" s="12"/>
      <c r="H14253" s="12"/>
      <c r="I14253" s="12"/>
      <c r="J14253" s="12"/>
    </row>
    <row r="14254" spans="1:10" x14ac:dyDescent="0.25">
      <c r="A14254" s="12"/>
      <c r="B14254" s="12"/>
      <c r="C14254" s="2"/>
      <c r="D14254" s="12"/>
      <c r="E14254" s="12"/>
      <c r="F14254" s="12"/>
      <c r="G14254" s="12"/>
      <c r="H14254" s="12"/>
      <c r="I14254" s="12"/>
      <c r="J14254" s="12"/>
    </row>
    <row r="14255" spans="1:10" x14ac:dyDescent="0.25">
      <c r="A14255" s="12"/>
      <c r="B14255" s="12"/>
      <c r="C14255" s="2"/>
      <c r="D14255" s="12"/>
      <c r="E14255" s="12"/>
      <c r="F14255" s="12"/>
      <c r="G14255" s="12"/>
      <c r="H14255" s="12"/>
      <c r="I14255" s="12"/>
      <c r="J14255" s="12"/>
    </row>
    <row r="14256" spans="1:10" x14ac:dyDescent="0.25">
      <c r="A14256" s="12"/>
      <c r="B14256" s="12"/>
      <c r="C14256" s="2"/>
      <c r="D14256" s="12"/>
      <c r="E14256" s="12"/>
      <c r="F14256" s="12"/>
      <c r="G14256" s="12"/>
      <c r="H14256" s="12"/>
      <c r="I14256" s="12"/>
      <c r="J14256" s="12"/>
    </row>
    <row r="14257" spans="1:10" x14ac:dyDescent="0.25">
      <c r="A14257" s="12"/>
      <c r="B14257" s="12"/>
      <c r="C14257" s="2"/>
      <c r="D14257" s="12"/>
      <c r="E14257" s="12"/>
      <c r="F14257" s="12"/>
      <c r="G14257" s="12"/>
      <c r="H14257" s="12"/>
      <c r="I14257" s="12"/>
      <c r="J14257" s="12"/>
    </row>
    <row r="14258" spans="1:10" x14ac:dyDescent="0.25">
      <c r="A14258" s="12"/>
      <c r="B14258" s="12"/>
      <c r="C14258" s="2"/>
      <c r="D14258" s="12"/>
      <c r="E14258" s="12"/>
      <c r="F14258" s="12"/>
      <c r="G14258" s="12"/>
      <c r="H14258" s="12"/>
      <c r="I14258" s="12"/>
      <c r="J14258" s="12"/>
    </row>
    <row r="14259" spans="1:10" x14ac:dyDescent="0.25">
      <c r="A14259" s="12"/>
      <c r="B14259" s="12"/>
      <c r="C14259" s="2"/>
      <c r="D14259" s="12"/>
      <c r="E14259" s="12"/>
      <c r="F14259" s="12"/>
      <c r="G14259" s="12"/>
      <c r="H14259" s="12"/>
      <c r="I14259" s="12"/>
      <c r="J14259" s="12"/>
    </row>
    <row r="14260" spans="1:10" x14ac:dyDescent="0.25">
      <c r="A14260" s="12"/>
      <c r="B14260" s="12"/>
      <c r="C14260" s="2"/>
      <c r="D14260" s="12"/>
      <c r="E14260" s="12"/>
      <c r="F14260" s="12"/>
      <c r="G14260" s="12"/>
      <c r="H14260" s="12"/>
      <c r="I14260" s="12"/>
      <c r="J14260" s="12"/>
    </row>
    <row r="14261" spans="1:10" x14ac:dyDescent="0.25">
      <c r="A14261" s="12"/>
      <c r="B14261" s="12"/>
      <c r="C14261" s="2"/>
      <c r="D14261" s="12"/>
      <c r="E14261" s="12"/>
      <c r="F14261" s="12"/>
      <c r="G14261" s="12"/>
      <c r="H14261" s="12"/>
      <c r="I14261" s="12"/>
      <c r="J14261" s="12"/>
    </row>
    <row r="14262" spans="1:10" x14ac:dyDescent="0.25">
      <c r="A14262" s="12"/>
      <c r="B14262" s="12"/>
      <c r="C14262" s="2"/>
      <c r="D14262" s="12"/>
      <c r="E14262" s="12"/>
      <c r="F14262" s="12"/>
      <c r="G14262" s="12"/>
      <c r="H14262" s="12"/>
      <c r="I14262" s="12"/>
      <c r="J14262" s="12"/>
    </row>
    <row r="14263" spans="1:10" x14ac:dyDescent="0.25">
      <c r="A14263" s="12"/>
      <c r="B14263" s="12"/>
      <c r="C14263" s="2"/>
      <c r="D14263" s="12"/>
      <c r="E14263" s="12"/>
      <c r="F14263" s="12"/>
      <c r="G14263" s="12"/>
      <c r="H14263" s="12"/>
      <c r="I14263" s="12"/>
      <c r="J14263" s="12"/>
    </row>
    <row r="14264" spans="1:10" x14ac:dyDescent="0.25">
      <c r="A14264" s="12"/>
      <c r="B14264" s="12"/>
      <c r="C14264" s="2"/>
      <c r="D14264" s="12"/>
      <c r="E14264" s="12"/>
      <c r="F14264" s="12"/>
      <c r="G14264" s="12"/>
      <c r="H14264" s="12"/>
      <c r="I14264" s="12"/>
      <c r="J14264" s="12"/>
    </row>
    <row r="14265" spans="1:10" x14ac:dyDescent="0.25">
      <c r="A14265" s="12"/>
      <c r="B14265" s="12"/>
      <c r="C14265" s="2"/>
      <c r="D14265" s="12"/>
      <c r="E14265" s="12"/>
      <c r="F14265" s="12"/>
      <c r="G14265" s="12"/>
      <c r="H14265" s="12"/>
      <c r="I14265" s="12"/>
      <c r="J14265" s="12"/>
    </row>
    <row r="14266" spans="1:10" x14ac:dyDescent="0.25">
      <c r="A14266" s="12"/>
      <c r="B14266" s="12"/>
      <c r="C14266" s="2"/>
      <c r="D14266" s="12"/>
      <c r="E14266" s="12"/>
      <c r="F14266" s="12"/>
      <c r="G14266" s="12"/>
      <c r="H14266" s="12"/>
      <c r="I14266" s="12"/>
      <c r="J14266" s="12"/>
    </row>
    <row r="14267" spans="1:10" x14ac:dyDescent="0.25">
      <c r="A14267" s="12"/>
      <c r="B14267" s="12"/>
      <c r="C14267" s="2"/>
      <c r="D14267" s="12"/>
      <c r="E14267" s="12"/>
      <c r="F14267" s="12"/>
      <c r="G14267" s="12"/>
      <c r="H14267" s="12"/>
      <c r="I14267" s="12"/>
      <c r="J14267" s="12"/>
    </row>
    <row r="14268" spans="1:10" x14ac:dyDescent="0.25">
      <c r="A14268" s="12"/>
      <c r="B14268" s="12"/>
      <c r="C14268" s="2"/>
      <c r="D14268" s="12"/>
      <c r="E14268" s="12"/>
      <c r="F14268" s="12"/>
      <c r="G14268" s="12"/>
      <c r="H14268" s="12"/>
      <c r="I14268" s="12"/>
      <c r="J14268" s="12"/>
    </row>
    <row r="14269" spans="1:10" x14ac:dyDescent="0.25">
      <c r="A14269" s="12"/>
      <c r="B14269" s="12"/>
      <c r="C14269" s="2"/>
      <c r="D14269" s="12"/>
      <c r="E14269" s="12"/>
      <c r="F14269" s="12"/>
      <c r="G14269" s="12"/>
      <c r="H14269" s="12"/>
      <c r="I14269" s="12"/>
      <c r="J14269" s="12"/>
    </row>
    <row r="14270" spans="1:10" x14ac:dyDescent="0.25">
      <c r="A14270" s="12"/>
      <c r="B14270" s="12"/>
      <c r="C14270" s="2"/>
      <c r="D14270" s="12"/>
      <c r="E14270" s="12"/>
      <c r="F14270" s="12"/>
      <c r="G14270" s="12"/>
      <c r="H14270" s="12"/>
      <c r="I14270" s="12"/>
      <c r="J14270" s="12"/>
    </row>
    <row r="14271" spans="1:10" x14ac:dyDescent="0.25">
      <c r="A14271" s="12"/>
      <c r="B14271" s="12"/>
      <c r="C14271" s="2"/>
      <c r="D14271" s="12"/>
      <c r="E14271" s="12"/>
      <c r="F14271" s="12"/>
      <c r="G14271" s="12"/>
      <c r="H14271" s="12"/>
      <c r="I14271" s="12"/>
      <c r="J14271" s="12"/>
    </row>
    <row r="14272" spans="1:10" x14ac:dyDescent="0.25">
      <c r="A14272" s="12"/>
      <c r="B14272" s="12"/>
      <c r="C14272" s="2"/>
      <c r="D14272" s="12"/>
      <c r="E14272" s="12"/>
      <c r="F14272" s="12"/>
      <c r="G14272" s="12"/>
      <c r="H14272" s="12"/>
      <c r="I14272" s="12"/>
      <c r="J14272" s="12"/>
    </row>
    <row r="14273" spans="1:10" x14ac:dyDescent="0.25">
      <c r="A14273" s="12"/>
      <c r="B14273" s="12"/>
      <c r="C14273" s="2"/>
      <c r="D14273" s="12"/>
      <c r="E14273" s="12"/>
      <c r="F14273" s="12"/>
      <c r="G14273" s="12"/>
      <c r="H14273" s="12"/>
      <c r="I14273" s="12"/>
      <c r="J14273" s="12"/>
    </row>
    <row r="14274" spans="1:10" x14ac:dyDescent="0.25">
      <c r="A14274" s="12"/>
      <c r="B14274" s="12"/>
      <c r="C14274" s="2"/>
      <c r="D14274" s="12"/>
      <c r="E14274" s="12"/>
      <c r="F14274" s="12"/>
      <c r="G14274" s="12"/>
      <c r="H14274" s="12"/>
      <c r="I14274" s="12"/>
      <c r="J14274" s="12"/>
    </row>
    <row r="14275" spans="1:10" x14ac:dyDescent="0.25">
      <c r="A14275" s="12"/>
      <c r="B14275" s="12"/>
      <c r="C14275" s="2"/>
      <c r="D14275" s="12"/>
      <c r="E14275" s="12"/>
      <c r="F14275" s="12"/>
      <c r="G14275" s="12"/>
      <c r="H14275" s="12"/>
      <c r="I14275" s="12"/>
      <c r="J14275" s="12"/>
    </row>
    <row r="14276" spans="1:10" x14ac:dyDescent="0.25">
      <c r="A14276" s="12"/>
      <c r="B14276" s="12"/>
      <c r="C14276" s="2"/>
      <c r="D14276" s="12"/>
      <c r="E14276" s="12"/>
      <c r="F14276" s="12"/>
      <c r="G14276" s="12"/>
      <c r="H14276" s="12"/>
      <c r="I14276" s="12"/>
      <c r="J14276" s="12"/>
    </row>
    <row r="14277" spans="1:10" x14ac:dyDescent="0.25">
      <c r="A14277" s="12"/>
      <c r="B14277" s="12"/>
      <c r="C14277" s="2"/>
      <c r="D14277" s="12"/>
      <c r="E14277" s="12"/>
      <c r="F14277" s="12"/>
      <c r="G14277" s="12"/>
      <c r="H14277" s="12"/>
      <c r="I14277" s="12"/>
      <c r="J14277" s="12"/>
    </row>
    <row r="14278" spans="1:10" x14ac:dyDescent="0.25">
      <c r="A14278" s="12"/>
      <c r="B14278" s="12"/>
      <c r="C14278" s="2"/>
      <c r="D14278" s="12"/>
      <c r="E14278" s="12"/>
      <c r="F14278" s="12"/>
      <c r="G14278" s="12"/>
      <c r="H14278" s="12"/>
      <c r="I14278" s="12"/>
      <c r="J14278" s="12"/>
    </row>
    <row r="14279" spans="1:10" x14ac:dyDescent="0.25">
      <c r="A14279" s="12"/>
      <c r="B14279" s="12"/>
      <c r="C14279" s="2"/>
      <c r="D14279" s="12"/>
      <c r="E14279" s="12"/>
      <c r="F14279" s="12"/>
      <c r="G14279" s="12"/>
      <c r="H14279" s="12"/>
      <c r="I14279" s="12"/>
      <c r="J14279" s="12"/>
    </row>
    <row r="14280" spans="1:10" x14ac:dyDescent="0.25">
      <c r="A14280" s="12"/>
      <c r="B14280" s="12"/>
      <c r="C14280" s="2"/>
      <c r="D14280" s="12"/>
      <c r="E14280" s="12"/>
      <c r="F14280" s="12"/>
      <c r="G14280" s="12"/>
      <c r="H14280" s="12"/>
      <c r="I14280" s="12"/>
      <c r="J14280" s="12"/>
    </row>
    <row r="14281" spans="1:10" x14ac:dyDescent="0.25">
      <c r="A14281" s="12"/>
      <c r="B14281" s="12"/>
      <c r="C14281" s="2"/>
      <c r="D14281" s="12"/>
      <c r="E14281" s="12"/>
      <c r="F14281" s="12"/>
      <c r="G14281" s="12"/>
      <c r="H14281" s="12"/>
      <c r="I14281" s="12"/>
      <c r="J14281" s="12"/>
    </row>
    <row r="14282" spans="1:10" x14ac:dyDescent="0.25">
      <c r="A14282" s="12"/>
      <c r="B14282" s="12"/>
      <c r="C14282" s="2"/>
      <c r="D14282" s="12"/>
      <c r="E14282" s="12"/>
      <c r="F14282" s="12"/>
      <c r="G14282" s="12"/>
      <c r="H14282" s="12"/>
      <c r="I14282" s="12"/>
      <c r="J14282" s="12"/>
    </row>
    <row r="14283" spans="1:10" x14ac:dyDescent="0.25">
      <c r="A14283" s="12"/>
      <c r="B14283" s="12"/>
      <c r="C14283" s="2"/>
      <c r="D14283" s="12"/>
      <c r="E14283" s="12"/>
      <c r="F14283" s="12"/>
      <c r="G14283" s="12"/>
      <c r="H14283" s="12"/>
      <c r="I14283" s="12"/>
      <c r="J14283" s="12"/>
    </row>
    <row r="14284" spans="1:10" x14ac:dyDescent="0.25">
      <c r="A14284" s="12"/>
      <c r="B14284" s="12"/>
      <c r="C14284" s="2"/>
      <c r="D14284" s="12"/>
      <c r="E14284" s="12"/>
      <c r="F14284" s="12"/>
      <c r="G14284" s="12"/>
      <c r="H14284" s="12"/>
      <c r="I14284" s="12"/>
      <c r="J14284" s="12"/>
    </row>
    <row r="14285" spans="1:10" x14ac:dyDescent="0.25">
      <c r="A14285" s="12"/>
      <c r="B14285" s="12"/>
      <c r="C14285" s="2"/>
      <c r="D14285" s="12"/>
      <c r="E14285" s="12"/>
      <c r="F14285" s="12"/>
      <c r="G14285" s="12"/>
      <c r="H14285" s="12"/>
      <c r="I14285" s="12"/>
      <c r="J14285" s="12"/>
    </row>
    <row r="14286" spans="1:10" x14ac:dyDescent="0.25">
      <c r="A14286" s="12"/>
      <c r="B14286" s="12"/>
      <c r="C14286" s="2"/>
      <c r="D14286" s="12"/>
      <c r="E14286" s="12"/>
      <c r="F14286" s="12"/>
      <c r="G14286" s="12"/>
      <c r="H14286" s="12"/>
      <c r="I14286" s="12"/>
      <c r="J14286" s="12"/>
    </row>
    <row r="14287" spans="1:10" x14ac:dyDescent="0.25">
      <c r="A14287" s="12"/>
      <c r="B14287" s="12"/>
      <c r="C14287" s="2"/>
      <c r="D14287" s="12"/>
      <c r="E14287" s="12"/>
      <c r="F14287" s="12"/>
      <c r="G14287" s="12"/>
      <c r="H14287" s="12"/>
      <c r="I14287" s="12"/>
      <c r="J14287" s="12"/>
    </row>
    <row r="14288" spans="1:10" x14ac:dyDescent="0.25">
      <c r="A14288" s="12"/>
      <c r="B14288" s="12"/>
      <c r="C14288" s="2"/>
      <c r="D14288" s="12"/>
      <c r="E14288" s="12"/>
      <c r="F14288" s="12"/>
      <c r="G14288" s="12"/>
      <c r="H14288" s="12"/>
      <c r="I14288" s="12"/>
      <c r="J14288" s="12"/>
    </row>
    <row r="14289" spans="1:10" x14ac:dyDescent="0.25">
      <c r="A14289" s="12"/>
      <c r="B14289" s="12"/>
      <c r="C14289" s="2"/>
      <c r="D14289" s="12"/>
      <c r="E14289" s="12"/>
      <c r="F14289" s="12"/>
      <c r="G14289" s="12"/>
      <c r="H14289" s="12"/>
      <c r="I14289" s="12"/>
      <c r="J14289" s="12"/>
    </row>
    <row r="14290" spans="1:10" x14ac:dyDescent="0.25">
      <c r="A14290" s="12"/>
      <c r="B14290" s="12"/>
      <c r="C14290" s="2"/>
      <c r="D14290" s="12"/>
      <c r="E14290" s="12"/>
      <c r="F14290" s="12"/>
      <c r="G14290" s="12"/>
      <c r="H14290" s="12"/>
      <c r="I14290" s="12"/>
      <c r="J14290" s="12"/>
    </row>
    <row r="14291" spans="1:10" x14ac:dyDescent="0.25">
      <c r="A14291" s="12"/>
      <c r="B14291" s="12"/>
      <c r="C14291" s="2"/>
      <c r="D14291" s="12"/>
      <c r="E14291" s="12"/>
      <c r="F14291" s="12"/>
      <c r="G14291" s="12"/>
      <c r="H14291" s="12"/>
      <c r="I14291" s="12"/>
      <c r="J14291" s="12"/>
    </row>
    <row r="14292" spans="1:10" x14ac:dyDescent="0.25">
      <c r="A14292" s="12"/>
      <c r="B14292" s="12"/>
      <c r="C14292" s="2"/>
      <c r="D14292" s="12"/>
      <c r="E14292" s="12"/>
      <c r="F14292" s="12"/>
      <c r="G14292" s="12"/>
      <c r="H14292" s="12"/>
      <c r="I14292" s="12"/>
      <c r="J14292" s="12"/>
    </row>
    <row r="14293" spans="1:10" x14ac:dyDescent="0.25">
      <c r="A14293" s="12"/>
      <c r="B14293" s="12"/>
      <c r="C14293" s="2"/>
      <c r="D14293" s="12"/>
      <c r="E14293" s="12"/>
      <c r="F14293" s="12"/>
      <c r="G14293" s="12"/>
      <c r="H14293" s="12"/>
      <c r="I14293" s="12"/>
      <c r="J14293" s="12"/>
    </row>
    <row r="14294" spans="1:10" x14ac:dyDescent="0.25">
      <c r="A14294" s="12"/>
      <c r="B14294" s="12"/>
      <c r="C14294" s="2"/>
      <c r="D14294" s="12"/>
      <c r="E14294" s="12"/>
      <c r="F14294" s="12"/>
      <c r="G14294" s="12"/>
      <c r="H14294" s="12"/>
      <c r="I14294" s="12"/>
      <c r="J14294" s="12"/>
    </row>
    <row r="14295" spans="1:10" x14ac:dyDescent="0.25">
      <c r="A14295" s="12"/>
      <c r="B14295" s="12"/>
      <c r="C14295" s="2"/>
      <c r="D14295" s="12"/>
      <c r="E14295" s="12"/>
      <c r="F14295" s="12"/>
      <c r="G14295" s="12"/>
      <c r="H14295" s="12"/>
      <c r="I14295" s="12"/>
      <c r="J14295" s="12"/>
    </row>
    <row r="14296" spans="1:10" x14ac:dyDescent="0.25">
      <c r="A14296" s="12"/>
      <c r="B14296" s="12"/>
      <c r="C14296" s="2"/>
      <c r="D14296" s="12"/>
      <c r="E14296" s="12"/>
      <c r="F14296" s="12"/>
      <c r="G14296" s="12"/>
      <c r="H14296" s="12"/>
      <c r="I14296" s="12"/>
      <c r="J14296" s="12"/>
    </row>
    <row r="14297" spans="1:10" x14ac:dyDescent="0.25">
      <c r="A14297" s="12"/>
      <c r="B14297" s="12"/>
      <c r="C14297" s="2"/>
      <c r="D14297" s="12"/>
      <c r="E14297" s="12"/>
      <c r="F14297" s="12"/>
      <c r="G14297" s="12"/>
      <c r="H14297" s="12"/>
      <c r="I14297" s="12"/>
      <c r="J14297" s="12"/>
    </row>
    <row r="14298" spans="1:10" x14ac:dyDescent="0.25">
      <c r="A14298" s="12"/>
      <c r="B14298" s="12"/>
      <c r="C14298" s="2"/>
      <c r="D14298" s="12"/>
      <c r="E14298" s="12"/>
      <c r="F14298" s="12"/>
      <c r="G14298" s="12"/>
      <c r="H14298" s="12"/>
      <c r="I14298" s="12"/>
      <c r="J14298" s="12"/>
    </row>
    <row r="14299" spans="1:10" x14ac:dyDescent="0.25">
      <c r="A14299" s="12"/>
      <c r="B14299" s="12"/>
      <c r="C14299" s="2"/>
      <c r="D14299" s="12"/>
      <c r="E14299" s="12"/>
      <c r="F14299" s="12"/>
      <c r="G14299" s="12"/>
      <c r="H14299" s="12"/>
      <c r="I14299" s="12"/>
      <c r="J14299" s="12"/>
    </row>
    <row r="14300" spans="1:10" x14ac:dyDescent="0.25">
      <c r="A14300" s="12"/>
      <c r="B14300" s="12"/>
      <c r="C14300" s="2"/>
      <c r="D14300" s="12"/>
      <c r="E14300" s="12"/>
      <c r="F14300" s="12"/>
      <c r="G14300" s="12"/>
      <c r="H14300" s="12"/>
      <c r="I14300" s="12"/>
      <c r="J14300" s="12"/>
    </row>
    <row r="14301" spans="1:10" x14ac:dyDescent="0.25">
      <c r="A14301" s="12"/>
      <c r="B14301" s="12"/>
      <c r="C14301" s="2"/>
      <c r="D14301" s="12"/>
      <c r="E14301" s="12"/>
      <c r="F14301" s="12"/>
      <c r="G14301" s="12"/>
      <c r="H14301" s="12"/>
      <c r="I14301" s="12"/>
      <c r="J14301" s="12"/>
    </row>
    <row r="14302" spans="1:10" x14ac:dyDescent="0.25">
      <c r="A14302" s="12"/>
      <c r="B14302" s="12"/>
      <c r="C14302" s="2"/>
      <c r="D14302" s="12"/>
      <c r="E14302" s="12"/>
      <c r="F14302" s="12"/>
      <c r="G14302" s="12"/>
      <c r="H14302" s="12"/>
      <c r="I14302" s="12"/>
      <c r="J14302" s="12"/>
    </row>
    <row r="14303" spans="1:10" x14ac:dyDescent="0.25">
      <c r="A14303" s="12"/>
      <c r="B14303" s="12"/>
      <c r="C14303" s="2"/>
      <c r="D14303" s="12"/>
      <c r="E14303" s="12"/>
      <c r="F14303" s="12"/>
      <c r="G14303" s="12"/>
      <c r="H14303" s="12"/>
      <c r="I14303" s="12"/>
      <c r="J14303" s="12"/>
    </row>
    <row r="14304" spans="1:10" x14ac:dyDescent="0.25">
      <c r="A14304" s="12"/>
      <c r="B14304" s="12"/>
      <c r="C14304" s="2"/>
      <c r="D14304" s="12"/>
      <c r="E14304" s="12"/>
      <c r="F14304" s="12"/>
      <c r="G14304" s="12"/>
      <c r="H14304" s="12"/>
      <c r="I14304" s="12"/>
      <c r="J14304" s="12"/>
    </row>
    <row r="14305" spans="1:10" x14ac:dyDescent="0.25">
      <c r="A14305" s="12"/>
      <c r="B14305" s="12"/>
      <c r="C14305" s="2"/>
      <c r="D14305" s="12"/>
      <c r="E14305" s="12"/>
      <c r="F14305" s="12"/>
      <c r="G14305" s="12"/>
      <c r="H14305" s="12"/>
      <c r="I14305" s="12"/>
      <c r="J14305" s="12"/>
    </row>
    <row r="14306" spans="1:10" x14ac:dyDescent="0.25">
      <c r="A14306" s="12"/>
      <c r="B14306" s="12"/>
      <c r="C14306" s="2"/>
      <c r="D14306" s="12"/>
      <c r="E14306" s="12"/>
      <c r="F14306" s="12"/>
      <c r="G14306" s="12"/>
      <c r="H14306" s="12"/>
      <c r="I14306" s="12"/>
      <c r="J14306" s="12"/>
    </row>
    <row r="14307" spans="1:10" x14ac:dyDescent="0.25">
      <c r="A14307" s="12"/>
      <c r="B14307" s="12"/>
      <c r="C14307" s="2"/>
      <c r="D14307" s="12"/>
      <c r="E14307" s="12"/>
      <c r="F14307" s="12"/>
      <c r="G14307" s="12"/>
      <c r="H14307" s="12"/>
      <c r="I14307" s="12"/>
      <c r="J14307" s="12"/>
    </row>
    <row r="14308" spans="1:10" x14ac:dyDescent="0.25">
      <c r="A14308" s="12"/>
      <c r="B14308" s="12"/>
      <c r="C14308" s="2"/>
      <c r="D14308" s="12"/>
      <c r="E14308" s="12"/>
      <c r="F14308" s="12"/>
      <c r="G14308" s="12"/>
      <c r="H14308" s="12"/>
      <c r="I14308" s="12"/>
      <c r="J14308" s="12"/>
    </row>
    <row r="14309" spans="1:10" x14ac:dyDescent="0.25">
      <c r="A14309" s="12"/>
      <c r="B14309" s="12"/>
      <c r="C14309" s="2"/>
      <c r="D14309" s="12"/>
      <c r="E14309" s="12"/>
      <c r="F14309" s="12"/>
      <c r="G14309" s="12"/>
      <c r="H14309" s="12"/>
      <c r="I14309" s="12"/>
      <c r="J14309" s="12"/>
    </row>
    <row r="14310" spans="1:10" x14ac:dyDescent="0.25">
      <c r="A14310" s="12"/>
      <c r="B14310" s="12"/>
      <c r="C14310" s="2"/>
      <c r="D14310" s="12"/>
      <c r="E14310" s="12"/>
      <c r="F14310" s="12"/>
      <c r="G14310" s="12"/>
      <c r="H14310" s="12"/>
      <c r="I14310" s="12"/>
      <c r="J14310" s="12"/>
    </row>
    <row r="14311" spans="1:10" x14ac:dyDescent="0.25">
      <c r="A14311" s="12"/>
      <c r="B14311" s="12"/>
      <c r="C14311" s="2"/>
      <c r="D14311" s="12"/>
      <c r="E14311" s="12"/>
      <c r="F14311" s="12"/>
      <c r="G14311" s="12"/>
      <c r="H14311" s="12"/>
      <c r="I14311" s="12"/>
      <c r="J14311" s="12"/>
    </row>
    <row r="14312" spans="1:10" x14ac:dyDescent="0.25">
      <c r="A14312" s="12"/>
      <c r="B14312" s="12"/>
      <c r="C14312" s="2"/>
      <c r="D14312" s="12"/>
      <c r="E14312" s="12"/>
      <c r="F14312" s="12"/>
      <c r="G14312" s="12"/>
      <c r="H14312" s="12"/>
      <c r="I14312" s="12"/>
      <c r="J14312" s="12"/>
    </row>
    <row r="14313" spans="1:10" x14ac:dyDescent="0.25">
      <c r="A14313" s="12"/>
      <c r="B14313" s="12"/>
      <c r="C14313" s="2"/>
      <c r="D14313" s="12"/>
      <c r="E14313" s="12"/>
      <c r="F14313" s="12"/>
      <c r="G14313" s="12"/>
      <c r="H14313" s="12"/>
      <c r="I14313" s="12"/>
      <c r="J14313" s="12"/>
    </row>
    <row r="14314" spans="1:10" x14ac:dyDescent="0.25">
      <c r="A14314" s="12"/>
      <c r="B14314" s="12"/>
      <c r="C14314" s="2"/>
      <c r="D14314" s="12"/>
      <c r="E14314" s="12"/>
      <c r="F14314" s="12"/>
      <c r="G14314" s="12"/>
      <c r="H14314" s="12"/>
      <c r="I14314" s="12"/>
      <c r="J14314" s="12"/>
    </row>
    <row r="14315" spans="1:10" x14ac:dyDescent="0.25">
      <c r="A14315" s="12"/>
      <c r="B14315" s="12"/>
      <c r="C14315" s="2"/>
      <c r="D14315" s="12"/>
      <c r="E14315" s="12"/>
      <c r="F14315" s="12"/>
      <c r="G14315" s="12"/>
      <c r="H14315" s="12"/>
      <c r="I14315" s="12"/>
      <c r="J14315" s="12"/>
    </row>
    <row r="14316" spans="1:10" x14ac:dyDescent="0.25">
      <c r="A14316" s="12"/>
      <c r="B14316" s="12"/>
      <c r="C14316" s="2"/>
      <c r="D14316" s="12"/>
      <c r="E14316" s="12"/>
      <c r="F14316" s="12"/>
      <c r="G14316" s="12"/>
      <c r="H14316" s="12"/>
      <c r="I14316" s="12"/>
      <c r="J14316" s="12"/>
    </row>
    <row r="14317" spans="1:10" x14ac:dyDescent="0.25">
      <c r="A14317" s="12"/>
      <c r="B14317" s="12"/>
      <c r="C14317" s="2"/>
      <c r="D14317" s="12"/>
      <c r="E14317" s="12"/>
      <c r="F14317" s="12"/>
      <c r="G14317" s="12"/>
      <c r="H14317" s="12"/>
      <c r="I14317" s="12"/>
      <c r="J14317" s="12"/>
    </row>
    <row r="14318" spans="1:10" x14ac:dyDescent="0.25">
      <c r="A14318" s="12"/>
      <c r="B14318" s="12"/>
      <c r="C14318" s="2"/>
      <c r="D14318" s="12"/>
      <c r="E14318" s="12"/>
      <c r="F14318" s="12"/>
      <c r="G14318" s="12"/>
      <c r="H14318" s="12"/>
      <c r="I14318" s="12"/>
      <c r="J14318" s="12"/>
    </row>
    <row r="14319" spans="1:10" x14ac:dyDescent="0.25">
      <c r="A14319" s="12"/>
      <c r="B14319" s="12"/>
      <c r="C14319" s="2"/>
      <c r="D14319" s="12"/>
      <c r="E14319" s="12"/>
      <c r="F14319" s="12"/>
      <c r="G14319" s="12"/>
      <c r="H14319" s="12"/>
      <c r="I14319" s="12"/>
      <c r="J14319" s="12"/>
    </row>
    <row r="14320" spans="1:10" x14ac:dyDescent="0.25">
      <c r="A14320" s="12"/>
      <c r="B14320" s="12"/>
      <c r="C14320" s="2"/>
      <c r="D14320" s="12"/>
      <c r="E14320" s="12"/>
      <c r="F14320" s="12"/>
      <c r="G14320" s="12"/>
      <c r="H14320" s="12"/>
      <c r="I14320" s="12"/>
      <c r="J14320" s="12"/>
    </row>
    <row r="14321" spans="1:10" x14ac:dyDescent="0.25">
      <c r="A14321" s="12"/>
      <c r="B14321" s="12"/>
      <c r="C14321" s="2"/>
      <c r="D14321" s="12"/>
      <c r="E14321" s="12"/>
      <c r="F14321" s="12"/>
      <c r="G14321" s="12"/>
      <c r="H14321" s="12"/>
      <c r="I14321" s="12"/>
      <c r="J14321" s="12"/>
    </row>
    <row r="14322" spans="1:10" x14ac:dyDescent="0.25">
      <c r="A14322" s="12"/>
      <c r="B14322" s="12"/>
      <c r="C14322" s="2"/>
      <c r="D14322" s="12"/>
      <c r="E14322" s="12"/>
      <c r="F14322" s="12"/>
      <c r="G14322" s="12"/>
      <c r="H14322" s="12"/>
      <c r="I14322" s="12"/>
      <c r="J14322" s="12"/>
    </row>
    <row r="14323" spans="1:10" x14ac:dyDescent="0.25">
      <c r="A14323" s="12"/>
      <c r="B14323" s="12"/>
      <c r="C14323" s="2"/>
      <c r="D14323" s="12"/>
      <c r="E14323" s="12"/>
      <c r="F14323" s="12"/>
      <c r="G14323" s="12"/>
      <c r="H14323" s="12"/>
      <c r="I14323" s="12"/>
      <c r="J14323" s="12"/>
    </row>
    <row r="14324" spans="1:10" x14ac:dyDescent="0.25">
      <c r="A14324" s="12"/>
      <c r="B14324" s="12"/>
      <c r="C14324" s="2"/>
      <c r="D14324" s="12"/>
      <c r="E14324" s="12"/>
      <c r="F14324" s="12"/>
      <c r="G14324" s="12"/>
      <c r="H14324" s="12"/>
      <c r="I14324" s="12"/>
      <c r="J14324" s="12"/>
    </row>
    <row r="14325" spans="1:10" x14ac:dyDescent="0.25">
      <c r="A14325" s="12"/>
      <c r="B14325" s="12"/>
      <c r="C14325" s="2"/>
      <c r="D14325" s="12"/>
      <c r="E14325" s="12"/>
      <c r="F14325" s="12"/>
      <c r="G14325" s="12"/>
      <c r="H14325" s="12"/>
      <c r="I14325" s="12"/>
      <c r="J14325" s="12"/>
    </row>
    <row r="14326" spans="1:10" x14ac:dyDescent="0.25">
      <c r="A14326" s="12"/>
      <c r="B14326" s="12"/>
      <c r="C14326" s="2"/>
      <c r="D14326" s="12"/>
      <c r="E14326" s="12"/>
      <c r="F14326" s="12"/>
      <c r="G14326" s="12"/>
      <c r="H14326" s="12"/>
      <c r="I14326" s="12"/>
      <c r="J14326" s="12"/>
    </row>
    <row r="14327" spans="1:10" x14ac:dyDescent="0.25">
      <c r="A14327" s="12"/>
      <c r="B14327" s="12"/>
      <c r="C14327" s="2"/>
      <c r="D14327" s="12"/>
      <c r="E14327" s="12"/>
      <c r="F14327" s="12"/>
      <c r="G14327" s="12"/>
      <c r="H14327" s="12"/>
      <c r="I14327" s="12"/>
      <c r="J14327" s="12"/>
    </row>
    <row r="14328" spans="1:10" x14ac:dyDescent="0.25">
      <c r="A14328" s="12"/>
      <c r="B14328" s="12"/>
      <c r="C14328" s="2"/>
      <c r="D14328" s="12"/>
      <c r="E14328" s="12"/>
      <c r="F14328" s="12"/>
      <c r="G14328" s="12"/>
      <c r="H14328" s="12"/>
      <c r="I14328" s="12"/>
      <c r="J14328" s="12"/>
    </row>
    <row r="14329" spans="1:10" x14ac:dyDescent="0.25">
      <c r="A14329" s="12"/>
      <c r="B14329" s="12"/>
      <c r="C14329" s="2"/>
      <c r="D14329" s="12"/>
      <c r="E14329" s="12"/>
      <c r="F14329" s="12"/>
      <c r="G14329" s="12"/>
      <c r="H14329" s="12"/>
      <c r="I14329" s="12"/>
      <c r="J14329" s="12"/>
    </row>
    <row r="14330" spans="1:10" x14ac:dyDescent="0.25">
      <c r="A14330" s="12"/>
      <c r="B14330" s="12"/>
      <c r="C14330" s="2"/>
      <c r="D14330" s="12"/>
      <c r="E14330" s="12"/>
      <c r="F14330" s="12"/>
      <c r="G14330" s="12"/>
      <c r="H14330" s="12"/>
      <c r="I14330" s="12"/>
      <c r="J14330" s="12"/>
    </row>
    <row r="14331" spans="1:10" x14ac:dyDescent="0.25">
      <c r="A14331" s="12"/>
      <c r="B14331" s="12"/>
      <c r="C14331" s="2"/>
      <c r="D14331" s="12"/>
      <c r="E14331" s="12"/>
      <c r="F14331" s="12"/>
      <c r="G14331" s="12"/>
      <c r="H14331" s="12"/>
      <c r="I14331" s="12"/>
      <c r="J14331" s="12"/>
    </row>
    <row r="14332" spans="1:10" x14ac:dyDescent="0.25">
      <c r="A14332" s="12"/>
      <c r="B14332" s="12"/>
      <c r="C14332" s="2"/>
      <c r="D14332" s="12"/>
      <c r="E14332" s="12"/>
      <c r="F14332" s="12"/>
      <c r="G14332" s="12"/>
      <c r="H14332" s="12"/>
      <c r="I14332" s="12"/>
      <c r="J14332" s="12"/>
    </row>
    <row r="14333" spans="1:10" x14ac:dyDescent="0.25">
      <c r="A14333" s="12"/>
      <c r="B14333" s="12"/>
      <c r="C14333" s="2"/>
      <c r="D14333" s="12"/>
      <c r="E14333" s="12"/>
      <c r="F14333" s="12"/>
      <c r="G14333" s="12"/>
      <c r="H14333" s="12"/>
      <c r="I14333" s="12"/>
      <c r="J14333" s="12"/>
    </row>
    <row r="14334" spans="1:10" x14ac:dyDescent="0.25">
      <c r="A14334" s="12"/>
      <c r="B14334" s="12"/>
      <c r="C14334" s="2"/>
      <c r="D14334" s="12"/>
      <c r="E14334" s="12"/>
      <c r="F14334" s="12"/>
      <c r="G14334" s="12"/>
      <c r="H14334" s="12"/>
      <c r="I14334" s="12"/>
      <c r="J14334" s="12"/>
    </row>
    <row r="14335" spans="1:10" x14ac:dyDescent="0.25">
      <c r="A14335" s="12"/>
      <c r="B14335" s="12"/>
      <c r="C14335" s="2"/>
      <c r="D14335" s="12"/>
      <c r="E14335" s="12"/>
      <c r="F14335" s="12"/>
      <c r="G14335" s="12"/>
      <c r="H14335" s="12"/>
      <c r="I14335" s="12"/>
      <c r="J14335" s="12"/>
    </row>
    <row r="14336" spans="1:10" x14ac:dyDescent="0.25">
      <c r="A14336" s="12"/>
      <c r="B14336" s="12"/>
      <c r="C14336" s="2"/>
      <c r="D14336" s="12"/>
      <c r="E14336" s="12"/>
      <c r="F14336" s="12"/>
      <c r="G14336" s="12"/>
      <c r="H14336" s="12"/>
      <c r="I14336" s="12"/>
      <c r="J14336" s="12"/>
    </row>
    <row r="14337" spans="1:10" x14ac:dyDescent="0.25">
      <c r="A14337" s="12"/>
      <c r="B14337" s="12"/>
      <c r="C14337" s="2"/>
      <c r="D14337" s="12"/>
      <c r="E14337" s="12"/>
      <c r="F14337" s="12"/>
      <c r="G14337" s="12"/>
      <c r="H14337" s="12"/>
      <c r="I14337" s="12"/>
      <c r="J14337" s="12"/>
    </row>
    <row r="14338" spans="1:10" x14ac:dyDescent="0.25">
      <c r="A14338" s="12"/>
      <c r="B14338" s="12"/>
      <c r="C14338" s="2"/>
      <c r="D14338" s="12"/>
      <c r="E14338" s="12"/>
      <c r="F14338" s="12"/>
      <c r="G14338" s="12"/>
      <c r="H14338" s="12"/>
      <c r="I14338" s="12"/>
      <c r="J14338" s="12"/>
    </row>
    <row r="14339" spans="1:10" x14ac:dyDescent="0.25">
      <c r="A14339" s="12"/>
      <c r="B14339" s="12"/>
      <c r="C14339" s="2"/>
      <c r="D14339" s="12"/>
      <c r="E14339" s="12"/>
      <c r="F14339" s="12"/>
      <c r="G14339" s="12"/>
      <c r="H14339" s="12"/>
      <c r="I14339" s="12"/>
      <c r="J14339" s="12"/>
    </row>
    <row r="14340" spans="1:10" x14ac:dyDescent="0.25">
      <c r="A14340" s="12"/>
      <c r="B14340" s="12"/>
      <c r="C14340" s="2"/>
      <c r="D14340" s="12"/>
      <c r="E14340" s="12"/>
      <c r="F14340" s="12"/>
      <c r="G14340" s="12"/>
      <c r="H14340" s="12"/>
      <c r="I14340" s="12"/>
      <c r="J14340" s="12"/>
    </row>
    <row r="14341" spans="1:10" x14ac:dyDescent="0.25">
      <c r="A14341" s="12"/>
      <c r="B14341" s="12"/>
      <c r="C14341" s="2"/>
      <c r="D14341" s="12"/>
      <c r="E14341" s="12"/>
      <c r="F14341" s="12"/>
      <c r="G14341" s="12"/>
      <c r="H14341" s="12"/>
      <c r="I14341" s="12"/>
      <c r="J14341" s="12"/>
    </row>
    <row r="14342" spans="1:10" x14ac:dyDescent="0.25">
      <c r="A14342" s="12"/>
      <c r="B14342" s="12"/>
      <c r="C14342" s="2"/>
      <c r="D14342" s="12"/>
      <c r="E14342" s="12"/>
      <c r="F14342" s="12"/>
      <c r="G14342" s="12"/>
      <c r="H14342" s="12"/>
      <c r="I14342" s="12"/>
      <c r="J14342" s="12"/>
    </row>
    <row r="14343" spans="1:10" x14ac:dyDescent="0.25">
      <c r="A14343" s="12"/>
      <c r="B14343" s="12"/>
      <c r="C14343" s="2"/>
      <c r="D14343" s="12"/>
      <c r="E14343" s="12"/>
      <c r="F14343" s="12"/>
      <c r="G14343" s="12"/>
      <c r="H14343" s="12"/>
      <c r="I14343" s="12"/>
      <c r="J14343" s="12"/>
    </row>
    <row r="14344" spans="1:10" x14ac:dyDescent="0.25">
      <c r="A14344" s="12"/>
      <c r="B14344" s="12"/>
      <c r="C14344" s="2"/>
      <c r="D14344" s="12"/>
      <c r="E14344" s="12"/>
      <c r="F14344" s="12"/>
      <c r="G14344" s="12"/>
      <c r="H14344" s="12"/>
      <c r="I14344" s="12"/>
      <c r="J14344" s="12"/>
    </row>
    <row r="14345" spans="1:10" x14ac:dyDescent="0.25">
      <c r="A14345" s="12"/>
      <c r="B14345" s="12"/>
      <c r="C14345" s="2"/>
      <c r="D14345" s="12"/>
      <c r="E14345" s="12"/>
      <c r="F14345" s="12"/>
      <c r="G14345" s="12"/>
      <c r="H14345" s="12"/>
      <c r="I14345" s="12"/>
      <c r="J14345" s="12"/>
    </row>
    <row r="14346" spans="1:10" x14ac:dyDescent="0.25">
      <c r="A14346" s="12"/>
      <c r="B14346" s="12"/>
      <c r="C14346" s="2"/>
      <c r="D14346" s="12"/>
      <c r="E14346" s="12"/>
      <c r="F14346" s="12"/>
      <c r="G14346" s="12"/>
      <c r="H14346" s="12"/>
      <c r="I14346" s="12"/>
      <c r="J14346" s="12"/>
    </row>
    <row r="14347" spans="1:10" x14ac:dyDescent="0.25">
      <c r="A14347" s="12"/>
      <c r="B14347" s="12"/>
      <c r="C14347" s="2"/>
      <c r="D14347" s="12"/>
      <c r="E14347" s="12"/>
      <c r="F14347" s="12"/>
      <c r="G14347" s="12"/>
      <c r="H14347" s="12"/>
      <c r="I14347" s="12"/>
      <c r="J14347" s="12"/>
    </row>
    <row r="14348" spans="1:10" x14ac:dyDescent="0.25">
      <c r="A14348" s="12"/>
      <c r="B14348" s="12"/>
      <c r="C14348" s="2"/>
      <c r="D14348" s="12"/>
      <c r="E14348" s="12"/>
      <c r="F14348" s="12"/>
      <c r="G14348" s="12"/>
      <c r="H14348" s="12"/>
      <c r="I14348" s="12"/>
      <c r="J14348" s="12"/>
    </row>
    <row r="14349" spans="1:10" x14ac:dyDescent="0.25">
      <c r="A14349" s="12"/>
      <c r="B14349" s="12"/>
      <c r="C14349" s="2"/>
      <c r="D14349" s="12"/>
      <c r="E14349" s="12"/>
      <c r="F14349" s="12"/>
      <c r="G14349" s="12"/>
      <c r="H14349" s="12"/>
      <c r="I14349" s="12"/>
      <c r="J14349" s="12"/>
    </row>
    <row r="14350" spans="1:10" x14ac:dyDescent="0.25">
      <c r="A14350" s="12"/>
      <c r="B14350" s="12"/>
      <c r="C14350" s="2"/>
      <c r="D14350" s="12"/>
      <c r="E14350" s="12"/>
      <c r="F14350" s="12"/>
      <c r="G14350" s="12"/>
      <c r="H14350" s="12"/>
      <c r="I14350" s="12"/>
      <c r="J14350" s="12"/>
    </row>
    <row r="14351" spans="1:10" x14ac:dyDescent="0.25">
      <c r="A14351" s="12"/>
      <c r="B14351" s="12"/>
      <c r="C14351" s="2"/>
      <c r="D14351" s="12"/>
      <c r="E14351" s="12"/>
      <c r="F14351" s="12"/>
      <c r="G14351" s="12"/>
      <c r="H14351" s="12"/>
      <c r="I14351" s="12"/>
      <c r="J14351" s="12"/>
    </row>
    <row r="14352" spans="1:10" x14ac:dyDescent="0.25">
      <c r="A14352" s="12"/>
      <c r="B14352" s="12"/>
      <c r="C14352" s="2"/>
      <c r="D14352" s="12"/>
      <c r="E14352" s="12"/>
      <c r="F14352" s="12"/>
      <c r="G14352" s="12"/>
      <c r="H14352" s="12"/>
      <c r="I14352" s="12"/>
      <c r="J14352" s="12"/>
    </row>
    <row r="14353" spans="1:10" x14ac:dyDescent="0.25">
      <c r="A14353" s="12"/>
      <c r="B14353" s="12"/>
      <c r="C14353" s="2"/>
      <c r="D14353" s="12"/>
      <c r="E14353" s="12"/>
      <c r="F14353" s="12"/>
      <c r="G14353" s="12"/>
      <c r="H14353" s="12"/>
      <c r="I14353" s="12"/>
      <c r="J14353" s="12"/>
    </row>
    <row r="14354" spans="1:10" x14ac:dyDescent="0.25">
      <c r="A14354" s="12"/>
      <c r="B14354" s="12"/>
      <c r="C14354" s="2"/>
      <c r="D14354" s="12"/>
      <c r="E14354" s="12"/>
      <c r="F14354" s="12"/>
      <c r="G14354" s="12"/>
      <c r="H14354" s="12"/>
      <c r="I14354" s="12"/>
      <c r="J14354" s="12"/>
    </row>
    <row r="14355" spans="1:10" x14ac:dyDescent="0.25">
      <c r="A14355" s="12"/>
      <c r="B14355" s="12"/>
      <c r="C14355" s="2"/>
      <c r="D14355" s="12"/>
      <c r="E14355" s="12"/>
      <c r="F14355" s="12"/>
      <c r="G14355" s="12"/>
      <c r="H14355" s="12"/>
      <c r="I14355" s="12"/>
      <c r="J14355" s="12"/>
    </row>
    <row r="14356" spans="1:10" x14ac:dyDescent="0.25">
      <c r="A14356" s="12"/>
      <c r="B14356" s="12"/>
      <c r="C14356" s="2"/>
      <c r="D14356" s="12"/>
      <c r="E14356" s="12"/>
      <c r="F14356" s="12"/>
      <c r="G14356" s="12"/>
      <c r="H14356" s="12"/>
      <c r="I14356" s="12"/>
      <c r="J14356" s="12"/>
    </row>
    <row r="14357" spans="1:10" x14ac:dyDescent="0.25">
      <c r="A14357" s="12"/>
      <c r="B14357" s="12"/>
      <c r="C14357" s="2"/>
      <c r="D14357" s="12"/>
      <c r="E14357" s="12"/>
      <c r="F14357" s="12"/>
      <c r="G14357" s="12"/>
      <c r="H14357" s="12"/>
      <c r="I14357" s="12"/>
      <c r="J14357" s="12"/>
    </row>
    <row r="14358" spans="1:10" x14ac:dyDescent="0.25">
      <c r="A14358" s="12"/>
      <c r="B14358" s="12"/>
      <c r="C14358" s="2"/>
      <c r="D14358" s="12"/>
      <c r="E14358" s="12"/>
      <c r="F14358" s="12"/>
      <c r="G14358" s="12"/>
      <c r="H14358" s="12"/>
      <c r="I14358" s="12"/>
      <c r="J14358" s="12"/>
    </row>
    <row r="14359" spans="1:10" x14ac:dyDescent="0.25">
      <c r="A14359" s="12"/>
      <c r="B14359" s="12"/>
      <c r="C14359" s="2"/>
      <c r="D14359" s="12"/>
      <c r="E14359" s="12"/>
      <c r="F14359" s="12"/>
      <c r="G14359" s="12"/>
      <c r="H14359" s="12"/>
      <c r="I14359" s="12"/>
      <c r="J14359" s="12"/>
    </row>
    <row r="14360" spans="1:10" x14ac:dyDescent="0.25">
      <c r="A14360" s="12"/>
      <c r="B14360" s="12"/>
      <c r="C14360" s="2"/>
      <c r="D14360" s="12"/>
      <c r="E14360" s="12"/>
      <c r="F14360" s="12"/>
      <c r="G14360" s="12"/>
      <c r="H14360" s="12"/>
      <c r="I14360" s="12"/>
      <c r="J14360" s="12"/>
    </row>
    <row r="14361" spans="1:10" x14ac:dyDescent="0.25">
      <c r="A14361" s="12"/>
      <c r="B14361" s="12"/>
      <c r="C14361" s="2"/>
      <c r="D14361" s="12"/>
      <c r="E14361" s="12"/>
      <c r="F14361" s="12"/>
      <c r="G14361" s="12"/>
      <c r="H14361" s="12"/>
      <c r="I14361" s="12"/>
      <c r="J14361" s="12"/>
    </row>
    <row r="14362" spans="1:10" x14ac:dyDescent="0.25">
      <c r="A14362" s="12"/>
      <c r="B14362" s="12"/>
      <c r="C14362" s="2"/>
      <c r="D14362" s="12"/>
      <c r="E14362" s="12"/>
      <c r="F14362" s="12"/>
      <c r="G14362" s="12"/>
      <c r="H14362" s="12"/>
      <c r="I14362" s="12"/>
      <c r="J14362" s="12"/>
    </row>
    <row r="14363" spans="1:10" x14ac:dyDescent="0.25">
      <c r="A14363" s="12"/>
      <c r="B14363" s="12"/>
      <c r="C14363" s="2"/>
      <c r="D14363" s="12"/>
      <c r="E14363" s="12"/>
      <c r="F14363" s="12"/>
      <c r="G14363" s="12"/>
      <c r="H14363" s="12"/>
      <c r="I14363" s="12"/>
      <c r="J14363" s="12"/>
    </row>
    <row r="14364" spans="1:10" x14ac:dyDescent="0.25">
      <c r="A14364" s="12"/>
      <c r="B14364" s="12"/>
      <c r="C14364" s="2"/>
      <c r="D14364" s="12"/>
      <c r="E14364" s="12"/>
      <c r="F14364" s="12"/>
      <c r="G14364" s="12"/>
      <c r="H14364" s="12"/>
      <c r="I14364" s="12"/>
      <c r="J14364" s="12"/>
    </row>
    <row r="14365" spans="1:10" x14ac:dyDescent="0.25">
      <c r="A14365" s="12"/>
      <c r="B14365" s="12"/>
      <c r="C14365" s="2"/>
      <c r="D14365" s="12"/>
      <c r="E14365" s="12"/>
      <c r="F14365" s="12"/>
      <c r="G14365" s="12"/>
      <c r="H14365" s="12"/>
      <c r="I14365" s="12"/>
      <c r="J14365" s="12"/>
    </row>
    <row r="14366" spans="1:10" x14ac:dyDescent="0.25">
      <c r="A14366" s="12"/>
      <c r="B14366" s="12"/>
      <c r="C14366" s="2"/>
      <c r="D14366" s="12"/>
      <c r="E14366" s="12"/>
      <c r="F14366" s="12"/>
      <c r="G14366" s="12"/>
      <c r="H14366" s="12"/>
      <c r="I14366" s="12"/>
      <c r="J14366" s="12"/>
    </row>
    <row r="14367" spans="1:10" x14ac:dyDescent="0.25">
      <c r="A14367" s="12"/>
      <c r="B14367" s="12"/>
      <c r="C14367" s="2"/>
      <c r="D14367" s="12"/>
      <c r="E14367" s="12"/>
      <c r="F14367" s="12"/>
      <c r="G14367" s="12"/>
      <c r="H14367" s="12"/>
      <c r="I14367" s="12"/>
      <c r="J14367" s="12"/>
    </row>
    <row r="14368" spans="1:10" x14ac:dyDescent="0.25">
      <c r="A14368" s="12"/>
      <c r="B14368" s="12"/>
      <c r="C14368" s="2"/>
      <c r="D14368" s="12"/>
      <c r="E14368" s="12"/>
      <c r="F14368" s="12"/>
      <c r="G14368" s="12"/>
      <c r="H14368" s="12"/>
      <c r="I14368" s="12"/>
      <c r="J14368" s="12"/>
    </row>
    <row r="14369" spans="1:10" x14ac:dyDescent="0.25">
      <c r="A14369" s="12"/>
      <c r="B14369" s="12"/>
      <c r="C14369" s="2"/>
      <c r="D14369" s="12"/>
      <c r="E14369" s="12"/>
      <c r="F14369" s="12"/>
      <c r="G14369" s="12"/>
      <c r="H14369" s="12"/>
      <c r="I14369" s="12"/>
      <c r="J14369" s="12"/>
    </row>
    <row r="14370" spans="1:10" x14ac:dyDescent="0.25">
      <c r="A14370" s="12"/>
      <c r="B14370" s="12"/>
      <c r="C14370" s="2"/>
      <c r="D14370" s="12"/>
      <c r="E14370" s="12"/>
      <c r="F14370" s="12"/>
      <c r="G14370" s="12"/>
      <c r="H14370" s="12"/>
      <c r="I14370" s="12"/>
      <c r="J14370" s="12"/>
    </row>
    <row r="14371" spans="1:10" x14ac:dyDescent="0.25">
      <c r="A14371" s="12"/>
      <c r="B14371" s="12"/>
      <c r="C14371" s="2"/>
      <c r="D14371" s="12"/>
      <c r="E14371" s="12"/>
      <c r="F14371" s="12"/>
      <c r="G14371" s="12"/>
      <c r="H14371" s="12"/>
      <c r="I14371" s="12"/>
      <c r="J14371" s="12"/>
    </row>
    <row r="14372" spans="1:10" x14ac:dyDescent="0.25">
      <c r="A14372" s="12"/>
      <c r="B14372" s="12"/>
      <c r="C14372" s="2"/>
      <c r="D14372" s="12"/>
      <c r="E14372" s="12"/>
      <c r="F14372" s="12"/>
      <c r="G14372" s="12"/>
      <c r="H14372" s="12"/>
      <c r="I14372" s="12"/>
      <c r="J14372" s="12"/>
    </row>
    <row r="14373" spans="1:10" x14ac:dyDescent="0.25">
      <c r="A14373" s="12"/>
      <c r="B14373" s="12"/>
      <c r="C14373" s="2"/>
      <c r="D14373" s="12"/>
      <c r="E14373" s="12"/>
      <c r="F14373" s="12"/>
      <c r="G14373" s="12"/>
      <c r="H14373" s="12"/>
      <c r="I14373" s="12"/>
      <c r="J14373" s="12"/>
    </row>
    <row r="14374" spans="1:10" x14ac:dyDescent="0.25">
      <c r="A14374" s="12"/>
      <c r="B14374" s="12"/>
      <c r="C14374" s="2"/>
      <c r="D14374" s="12"/>
      <c r="E14374" s="12"/>
      <c r="F14374" s="12"/>
      <c r="G14374" s="12"/>
      <c r="H14374" s="12"/>
      <c r="I14374" s="12"/>
      <c r="J14374" s="12"/>
    </row>
    <row r="14375" spans="1:10" x14ac:dyDescent="0.25">
      <c r="A14375" s="12"/>
      <c r="B14375" s="12"/>
      <c r="C14375" s="2"/>
      <c r="D14375" s="12"/>
      <c r="E14375" s="12"/>
      <c r="F14375" s="12"/>
      <c r="G14375" s="12"/>
      <c r="H14375" s="12"/>
      <c r="I14375" s="12"/>
      <c r="J14375" s="12"/>
    </row>
    <row r="14376" spans="1:10" x14ac:dyDescent="0.25">
      <c r="A14376" s="12"/>
      <c r="B14376" s="12"/>
      <c r="C14376" s="2"/>
      <c r="D14376" s="12"/>
      <c r="E14376" s="12"/>
      <c r="F14376" s="12"/>
      <c r="G14376" s="12"/>
      <c r="H14376" s="12"/>
      <c r="I14376" s="12"/>
      <c r="J14376" s="12"/>
    </row>
    <row r="14377" spans="1:10" x14ac:dyDescent="0.25">
      <c r="A14377" s="12"/>
      <c r="B14377" s="12"/>
      <c r="C14377" s="2"/>
      <c r="D14377" s="12"/>
      <c r="E14377" s="12"/>
      <c r="F14377" s="12"/>
      <c r="G14377" s="12"/>
      <c r="H14377" s="12"/>
      <c r="I14377" s="12"/>
      <c r="J14377" s="12"/>
    </row>
    <row r="14378" spans="1:10" x14ac:dyDescent="0.25">
      <c r="A14378" s="12"/>
      <c r="B14378" s="12"/>
      <c r="C14378" s="2"/>
      <c r="D14378" s="12"/>
      <c r="E14378" s="12"/>
      <c r="F14378" s="12"/>
      <c r="G14378" s="12"/>
      <c r="H14378" s="12"/>
      <c r="I14378" s="12"/>
      <c r="J14378" s="12"/>
    </row>
    <row r="14379" spans="1:10" x14ac:dyDescent="0.25">
      <c r="A14379" s="12"/>
      <c r="B14379" s="12"/>
      <c r="C14379" s="2"/>
      <c r="D14379" s="12"/>
      <c r="E14379" s="12"/>
      <c r="F14379" s="12"/>
      <c r="G14379" s="12"/>
      <c r="H14379" s="12"/>
      <c r="I14379" s="12"/>
      <c r="J14379" s="12"/>
    </row>
    <row r="14380" spans="1:10" x14ac:dyDescent="0.25">
      <c r="A14380" s="12"/>
      <c r="B14380" s="12"/>
      <c r="C14380" s="2"/>
      <c r="D14380" s="12"/>
      <c r="E14380" s="12"/>
      <c r="F14380" s="12"/>
      <c r="G14380" s="12"/>
      <c r="H14380" s="12"/>
      <c r="I14380" s="12"/>
      <c r="J14380" s="12"/>
    </row>
    <row r="14381" spans="1:10" x14ac:dyDescent="0.25">
      <c r="A14381" s="12"/>
      <c r="B14381" s="12"/>
      <c r="C14381" s="2"/>
      <c r="D14381" s="12"/>
      <c r="E14381" s="12"/>
      <c r="F14381" s="12"/>
      <c r="G14381" s="12"/>
      <c r="H14381" s="12"/>
      <c r="I14381" s="12"/>
      <c r="J14381" s="12"/>
    </row>
    <row r="14382" spans="1:10" x14ac:dyDescent="0.25">
      <c r="A14382" s="12"/>
      <c r="B14382" s="12"/>
      <c r="C14382" s="2"/>
      <c r="D14382" s="12"/>
      <c r="E14382" s="12"/>
      <c r="F14382" s="12"/>
      <c r="G14382" s="12"/>
      <c r="H14382" s="12"/>
      <c r="I14382" s="12"/>
      <c r="J14382" s="12"/>
    </row>
    <row r="14383" spans="1:10" x14ac:dyDescent="0.25">
      <c r="A14383" s="12"/>
      <c r="B14383" s="12"/>
      <c r="C14383" s="2"/>
      <c r="D14383" s="12"/>
      <c r="E14383" s="12"/>
      <c r="F14383" s="12"/>
      <c r="G14383" s="12"/>
      <c r="H14383" s="12"/>
      <c r="I14383" s="12"/>
      <c r="J14383" s="12"/>
    </row>
    <row r="14384" spans="1:10" x14ac:dyDescent="0.25">
      <c r="A14384" s="12"/>
      <c r="B14384" s="12"/>
      <c r="C14384" s="2"/>
      <c r="D14384" s="12"/>
      <c r="E14384" s="12"/>
      <c r="F14384" s="12"/>
      <c r="G14384" s="12"/>
      <c r="H14384" s="12"/>
      <c r="I14384" s="12"/>
      <c r="J14384" s="12"/>
    </row>
    <row r="14385" spans="1:10" x14ac:dyDescent="0.25">
      <c r="A14385" s="12"/>
      <c r="B14385" s="12"/>
      <c r="C14385" s="2"/>
      <c r="D14385" s="12"/>
      <c r="E14385" s="12"/>
      <c r="F14385" s="12"/>
      <c r="G14385" s="12"/>
      <c r="H14385" s="12"/>
      <c r="I14385" s="12"/>
      <c r="J14385" s="12"/>
    </row>
    <row r="14386" spans="1:10" x14ac:dyDescent="0.25">
      <c r="A14386" s="12"/>
      <c r="B14386" s="12"/>
      <c r="C14386" s="2"/>
      <c r="D14386" s="12"/>
      <c r="E14386" s="12"/>
      <c r="F14386" s="12"/>
      <c r="G14386" s="12"/>
      <c r="H14386" s="12"/>
      <c r="I14386" s="12"/>
      <c r="J14386" s="12"/>
    </row>
    <row r="14387" spans="1:10" x14ac:dyDescent="0.25">
      <c r="A14387" s="12"/>
      <c r="B14387" s="12"/>
      <c r="C14387" s="2"/>
      <c r="D14387" s="12"/>
      <c r="E14387" s="12"/>
      <c r="F14387" s="12"/>
      <c r="G14387" s="12"/>
      <c r="H14387" s="12"/>
      <c r="I14387" s="12"/>
      <c r="J14387" s="12"/>
    </row>
    <row r="14388" spans="1:10" x14ac:dyDescent="0.25">
      <c r="A14388" s="12"/>
      <c r="B14388" s="12"/>
      <c r="C14388" s="2"/>
      <c r="D14388" s="12"/>
      <c r="E14388" s="12"/>
      <c r="F14388" s="12"/>
      <c r="G14388" s="12"/>
      <c r="H14388" s="12"/>
      <c r="I14388" s="12"/>
      <c r="J14388" s="12"/>
    </row>
    <row r="14389" spans="1:10" x14ac:dyDescent="0.25">
      <c r="A14389" s="12"/>
      <c r="B14389" s="12"/>
      <c r="C14389" s="2"/>
      <c r="D14389" s="12"/>
      <c r="E14389" s="12"/>
      <c r="F14389" s="12"/>
      <c r="G14389" s="12"/>
      <c r="H14389" s="12"/>
      <c r="I14389" s="12"/>
      <c r="J14389" s="12"/>
    </row>
    <row r="14390" spans="1:10" x14ac:dyDescent="0.25">
      <c r="A14390" s="12"/>
      <c r="B14390" s="12"/>
      <c r="C14390" s="2"/>
      <c r="D14390" s="12"/>
      <c r="E14390" s="12"/>
      <c r="F14390" s="12"/>
      <c r="G14390" s="12"/>
      <c r="H14390" s="12"/>
      <c r="I14390" s="12"/>
      <c r="J14390" s="12"/>
    </row>
    <row r="14391" spans="1:10" x14ac:dyDescent="0.25">
      <c r="A14391" s="12"/>
      <c r="B14391" s="12"/>
      <c r="C14391" s="2"/>
      <c r="D14391" s="12"/>
      <c r="E14391" s="12"/>
      <c r="F14391" s="12"/>
      <c r="G14391" s="12"/>
      <c r="H14391" s="12"/>
      <c r="I14391" s="12"/>
      <c r="J14391" s="12"/>
    </row>
    <row r="14392" spans="1:10" x14ac:dyDescent="0.25">
      <c r="A14392" s="12"/>
      <c r="B14392" s="12"/>
      <c r="C14392" s="2"/>
      <c r="D14392" s="12"/>
      <c r="E14392" s="12"/>
      <c r="F14392" s="12"/>
      <c r="G14392" s="12"/>
      <c r="H14392" s="12"/>
      <c r="I14392" s="12"/>
      <c r="J14392" s="12"/>
    </row>
    <row r="14393" spans="1:10" x14ac:dyDescent="0.25">
      <c r="A14393" s="12"/>
      <c r="B14393" s="12"/>
      <c r="C14393" s="2"/>
      <c r="D14393" s="12"/>
      <c r="E14393" s="12"/>
      <c r="F14393" s="12"/>
      <c r="G14393" s="12"/>
      <c r="H14393" s="12"/>
      <c r="I14393" s="12"/>
      <c r="J14393" s="12"/>
    </row>
    <row r="14394" spans="1:10" x14ac:dyDescent="0.25">
      <c r="A14394" s="12"/>
      <c r="B14394" s="12"/>
      <c r="C14394" s="2"/>
      <c r="D14394" s="12"/>
      <c r="E14394" s="12"/>
      <c r="F14394" s="12"/>
      <c r="G14394" s="12"/>
      <c r="H14394" s="12"/>
      <c r="I14394" s="12"/>
      <c r="J14394" s="12"/>
    </row>
    <row r="14395" spans="1:10" x14ac:dyDescent="0.25">
      <c r="A14395" s="12"/>
      <c r="B14395" s="12"/>
      <c r="C14395" s="2"/>
      <c r="D14395" s="12"/>
      <c r="E14395" s="12"/>
      <c r="F14395" s="12"/>
      <c r="G14395" s="12"/>
      <c r="H14395" s="12"/>
      <c r="I14395" s="12"/>
      <c r="J14395" s="12"/>
    </row>
    <row r="14396" spans="1:10" x14ac:dyDescent="0.25">
      <c r="A14396" s="12"/>
      <c r="B14396" s="12"/>
      <c r="C14396" s="2"/>
      <c r="D14396" s="12"/>
      <c r="E14396" s="12"/>
      <c r="F14396" s="12"/>
      <c r="G14396" s="12"/>
      <c r="H14396" s="12"/>
      <c r="I14396" s="12"/>
      <c r="J14396" s="12"/>
    </row>
    <row r="14397" spans="1:10" x14ac:dyDescent="0.25">
      <c r="A14397" s="12"/>
      <c r="B14397" s="12"/>
      <c r="C14397" s="2"/>
      <c r="D14397" s="12"/>
      <c r="E14397" s="12"/>
      <c r="F14397" s="12"/>
      <c r="G14397" s="12"/>
      <c r="H14397" s="12"/>
      <c r="I14397" s="12"/>
      <c r="J14397" s="12"/>
    </row>
    <row r="14398" spans="1:10" x14ac:dyDescent="0.25">
      <c r="A14398" s="12"/>
      <c r="B14398" s="12"/>
      <c r="C14398" s="2"/>
      <c r="D14398" s="12"/>
      <c r="E14398" s="12"/>
      <c r="F14398" s="12"/>
      <c r="G14398" s="12"/>
      <c r="H14398" s="12"/>
      <c r="I14398" s="12"/>
      <c r="J14398" s="12"/>
    </row>
    <row r="14399" spans="1:10" x14ac:dyDescent="0.25">
      <c r="A14399" s="12"/>
      <c r="B14399" s="12"/>
      <c r="C14399" s="2"/>
      <c r="D14399" s="12"/>
      <c r="E14399" s="12"/>
      <c r="F14399" s="12"/>
      <c r="G14399" s="12"/>
      <c r="H14399" s="12"/>
      <c r="I14399" s="12"/>
      <c r="J14399" s="12"/>
    </row>
    <row r="14400" spans="1:10" x14ac:dyDescent="0.25">
      <c r="A14400" s="12"/>
      <c r="B14400" s="12"/>
      <c r="C14400" s="2"/>
      <c r="D14400" s="12"/>
      <c r="E14400" s="12"/>
      <c r="F14400" s="12"/>
      <c r="G14400" s="12"/>
      <c r="H14400" s="12"/>
      <c r="I14400" s="12"/>
      <c r="J14400" s="12"/>
    </row>
    <row r="14401" spans="1:10" x14ac:dyDescent="0.25">
      <c r="A14401" s="12"/>
      <c r="B14401" s="12"/>
      <c r="C14401" s="2"/>
      <c r="D14401" s="12"/>
      <c r="E14401" s="12"/>
      <c r="F14401" s="12"/>
      <c r="G14401" s="12"/>
      <c r="H14401" s="12"/>
      <c r="I14401" s="12"/>
      <c r="J14401" s="12"/>
    </row>
    <row r="14402" spans="1:10" x14ac:dyDescent="0.25">
      <c r="A14402" s="12"/>
      <c r="B14402" s="12"/>
      <c r="C14402" s="2"/>
      <c r="D14402" s="12"/>
      <c r="E14402" s="12"/>
      <c r="F14402" s="12"/>
      <c r="G14402" s="12"/>
      <c r="H14402" s="12"/>
      <c r="I14402" s="12"/>
      <c r="J14402" s="12"/>
    </row>
    <row r="14403" spans="1:10" x14ac:dyDescent="0.25">
      <c r="A14403" s="12"/>
      <c r="B14403" s="12"/>
      <c r="C14403" s="2"/>
      <c r="D14403" s="12"/>
      <c r="E14403" s="12"/>
      <c r="F14403" s="12"/>
      <c r="G14403" s="12"/>
      <c r="H14403" s="12"/>
      <c r="I14403" s="12"/>
      <c r="J14403" s="12"/>
    </row>
    <row r="14404" spans="1:10" x14ac:dyDescent="0.25">
      <c r="A14404" s="12"/>
      <c r="B14404" s="12"/>
      <c r="C14404" s="2"/>
      <c r="D14404" s="12"/>
      <c r="E14404" s="12"/>
      <c r="F14404" s="12"/>
      <c r="G14404" s="12"/>
      <c r="H14404" s="12"/>
      <c r="I14404" s="12"/>
      <c r="J14404" s="12"/>
    </row>
    <row r="14405" spans="1:10" x14ac:dyDescent="0.25">
      <c r="A14405" s="12"/>
      <c r="B14405" s="12"/>
      <c r="C14405" s="2"/>
      <c r="D14405" s="12"/>
      <c r="E14405" s="12"/>
      <c r="F14405" s="12"/>
      <c r="G14405" s="12"/>
      <c r="H14405" s="12"/>
      <c r="I14405" s="12"/>
      <c r="J14405" s="12"/>
    </row>
    <row r="14406" spans="1:10" x14ac:dyDescent="0.25">
      <c r="A14406" s="12"/>
      <c r="B14406" s="12"/>
      <c r="C14406" s="2"/>
      <c r="D14406" s="12"/>
      <c r="E14406" s="12"/>
      <c r="F14406" s="12"/>
      <c r="G14406" s="12"/>
      <c r="H14406" s="12"/>
      <c r="I14406" s="12"/>
      <c r="J14406" s="12"/>
    </row>
    <row r="14407" spans="1:10" x14ac:dyDescent="0.25">
      <c r="A14407" s="12"/>
      <c r="B14407" s="12"/>
      <c r="C14407" s="2"/>
      <c r="D14407" s="12"/>
      <c r="E14407" s="12"/>
      <c r="F14407" s="12"/>
      <c r="G14407" s="12"/>
      <c r="H14407" s="12"/>
      <c r="I14407" s="12"/>
      <c r="J14407" s="12"/>
    </row>
    <row r="14408" spans="1:10" x14ac:dyDescent="0.25">
      <c r="A14408" s="12"/>
      <c r="B14408" s="12"/>
      <c r="C14408" s="2"/>
      <c r="D14408" s="12"/>
      <c r="E14408" s="12"/>
      <c r="F14408" s="12"/>
      <c r="G14408" s="12"/>
      <c r="H14408" s="12"/>
      <c r="I14408" s="12"/>
      <c r="J14408" s="12"/>
    </row>
    <row r="14409" spans="1:10" x14ac:dyDescent="0.25">
      <c r="A14409" s="12"/>
      <c r="B14409" s="12"/>
      <c r="C14409" s="2"/>
      <c r="D14409" s="12"/>
      <c r="E14409" s="12"/>
      <c r="F14409" s="12"/>
      <c r="G14409" s="12"/>
      <c r="H14409" s="12"/>
      <c r="I14409" s="12"/>
      <c r="J14409" s="12"/>
    </row>
    <row r="14410" spans="1:10" x14ac:dyDescent="0.25">
      <c r="A14410" s="12"/>
      <c r="B14410" s="12"/>
      <c r="C14410" s="2"/>
      <c r="D14410" s="12"/>
      <c r="E14410" s="12"/>
      <c r="F14410" s="12"/>
      <c r="G14410" s="12"/>
      <c r="H14410" s="12"/>
      <c r="I14410" s="12"/>
      <c r="J14410" s="12"/>
    </row>
    <row r="14411" spans="1:10" x14ac:dyDescent="0.25">
      <c r="A14411" s="12"/>
      <c r="B14411" s="12"/>
      <c r="C14411" s="2"/>
      <c r="D14411" s="12"/>
      <c r="E14411" s="12"/>
      <c r="F14411" s="12"/>
      <c r="G14411" s="12"/>
      <c r="H14411" s="12"/>
      <c r="I14411" s="12"/>
      <c r="J14411" s="12"/>
    </row>
    <row r="14412" spans="1:10" x14ac:dyDescent="0.25">
      <c r="A14412" s="12"/>
      <c r="B14412" s="12"/>
      <c r="C14412" s="2"/>
      <c r="D14412" s="12"/>
      <c r="E14412" s="12"/>
      <c r="F14412" s="12"/>
      <c r="G14412" s="12"/>
      <c r="H14412" s="12"/>
      <c r="I14412" s="12"/>
      <c r="J14412" s="12"/>
    </row>
    <row r="14413" spans="1:10" x14ac:dyDescent="0.25">
      <c r="A14413" s="12"/>
      <c r="B14413" s="12"/>
      <c r="C14413" s="2"/>
      <c r="D14413" s="12"/>
      <c r="E14413" s="12"/>
      <c r="F14413" s="12"/>
      <c r="G14413" s="12"/>
      <c r="H14413" s="12"/>
      <c r="I14413" s="12"/>
      <c r="J14413" s="12"/>
    </row>
    <row r="14414" spans="1:10" x14ac:dyDescent="0.25">
      <c r="A14414" s="12"/>
      <c r="B14414" s="12"/>
      <c r="C14414" s="2"/>
      <c r="D14414" s="12"/>
      <c r="E14414" s="12"/>
      <c r="F14414" s="12"/>
      <c r="G14414" s="12"/>
      <c r="H14414" s="12"/>
      <c r="I14414" s="12"/>
      <c r="J14414" s="12"/>
    </row>
    <row r="14415" spans="1:10" x14ac:dyDescent="0.25">
      <c r="A14415" s="12"/>
      <c r="B14415" s="12"/>
      <c r="C14415" s="2"/>
      <c r="D14415" s="12"/>
      <c r="E14415" s="12"/>
      <c r="F14415" s="12"/>
      <c r="G14415" s="12"/>
      <c r="H14415" s="12"/>
      <c r="I14415" s="12"/>
      <c r="J14415" s="12"/>
    </row>
    <row r="14416" spans="1:10" x14ac:dyDescent="0.25">
      <c r="A14416" s="12"/>
      <c r="B14416" s="12"/>
      <c r="C14416" s="2"/>
      <c r="D14416" s="12"/>
      <c r="E14416" s="12"/>
      <c r="F14416" s="12"/>
      <c r="G14416" s="12"/>
      <c r="H14416" s="12"/>
      <c r="I14416" s="12"/>
      <c r="J14416" s="12"/>
    </row>
    <row r="14417" spans="1:10" x14ac:dyDescent="0.25">
      <c r="A14417" s="12"/>
      <c r="B14417" s="12"/>
      <c r="C14417" s="2"/>
      <c r="D14417" s="12"/>
      <c r="E14417" s="12"/>
      <c r="F14417" s="12"/>
      <c r="G14417" s="12"/>
      <c r="H14417" s="12"/>
      <c r="I14417" s="12"/>
      <c r="J14417" s="12"/>
    </row>
    <row r="14418" spans="1:10" x14ac:dyDescent="0.25">
      <c r="A14418" s="12"/>
      <c r="B14418" s="12"/>
      <c r="C14418" s="2"/>
      <c r="D14418" s="12"/>
      <c r="E14418" s="12"/>
      <c r="F14418" s="12"/>
      <c r="G14418" s="12"/>
      <c r="H14418" s="12"/>
      <c r="I14418" s="12"/>
      <c r="J14418" s="12"/>
    </row>
    <row r="14419" spans="1:10" x14ac:dyDescent="0.25">
      <c r="A14419" s="12"/>
      <c r="B14419" s="12"/>
      <c r="C14419" s="2"/>
      <c r="D14419" s="12"/>
      <c r="E14419" s="12"/>
      <c r="F14419" s="12"/>
      <c r="G14419" s="12"/>
      <c r="H14419" s="12"/>
      <c r="I14419" s="12"/>
      <c r="J14419" s="12"/>
    </row>
    <row r="14420" spans="1:10" x14ac:dyDescent="0.25">
      <c r="A14420" s="12"/>
      <c r="B14420" s="12"/>
      <c r="C14420" s="2"/>
      <c r="D14420" s="12"/>
      <c r="E14420" s="12"/>
      <c r="F14420" s="12"/>
      <c r="G14420" s="12"/>
      <c r="H14420" s="12"/>
      <c r="I14420" s="12"/>
      <c r="J14420" s="12"/>
    </row>
    <row r="14421" spans="1:10" x14ac:dyDescent="0.25">
      <c r="A14421" s="12"/>
      <c r="B14421" s="12"/>
      <c r="C14421" s="2"/>
      <c r="D14421" s="12"/>
      <c r="E14421" s="12"/>
      <c r="F14421" s="12"/>
      <c r="G14421" s="12"/>
      <c r="H14421" s="12"/>
      <c r="I14421" s="12"/>
      <c r="J14421" s="12"/>
    </row>
    <row r="14422" spans="1:10" x14ac:dyDescent="0.25">
      <c r="A14422" s="12"/>
      <c r="B14422" s="12"/>
      <c r="C14422" s="2"/>
      <c r="D14422" s="12"/>
      <c r="E14422" s="12"/>
      <c r="F14422" s="12"/>
      <c r="G14422" s="12"/>
      <c r="H14422" s="12"/>
      <c r="I14422" s="12"/>
      <c r="J14422" s="12"/>
    </row>
    <row r="14423" spans="1:10" x14ac:dyDescent="0.25">
      <c r="A14423" s="12"/>
      <c r="B14423" s="12"/>
      <c r="C14423" s="2"/>
      <c r="D14423" s="12"/>
      <c r="E14423" s="12"/>
      <c r="F14423" s="12"/>
      <c r="G14423" s="12"/>
      <c r="H14423" s="12"/>
      <c r="I14423" s="12"/>
      <c r="J14423" s="12"/>
    </row>
    <row r="14424" spans="1:10" x14ac:dyDescent="0.25">
      <c r="A14424" s="12"/>
      <c r="B14424" s="12"/>
      <c r="C14424" s="2"/>
      <c r="D14424" s="12"/>
      <c r="E14424" s="12"/>
      <c r="F14424" s="12"/>
      <c r="G14424" s="12"/>
      <c r="H14424" s="12"/>
      <c r="I14424" s="12"/>
      <c r="J14424" s="12"/>
    </row>
    <row r="14425" spans="1:10" x14ac:dyDescent="0.25">
      <c r="A14425" s="12"/>
      <c r="B14425" s="12"/>
      <c r="C14425" s="2"/>
      <c r="D14425" s="12"/>
      <c r="E14425" s="12"/>
      <c r="F14425" s="12"/>
      <c r="G14425" s="12"/>
      <c r="H14425" s="12"/>
      <c r="I14425" s="12"/>
      <c r="J14425" s="12"/>
    </row>
    <row r="14426" spans="1:10" x14ac:dyDescent="0.25">
      <c r="A14426" s="12"/>
      <c r="B14426" s="12"/>
      <c r="C14426" s="2"/>
      <c r="D14426" s="12"/>
      <c r="E14426" s="12"/>
      <c r="F14426" s="12"/>
      <c r="G14426" s="12"/>
      <c r="H14426" s="12"/>
      <c r="I14426" s="12"/>
      <c r="J14426" s="12"/>
    </row>
    <row r="14427" spans="1:10" x14ac:dyDescent="0.25">
      <c r="A14427" s="12"/>
      <c r="B14427" s="12"/>
      <c r="C14427" s="2"/>
      <c r="D14427" s="12"/>
      <c r="E14427" s="12"/>
      <c r="F14427" s="12"/>
      <c r="G14427" s="12"/>
      <c r="H14427" s="12"/>
      <c r="I14427" s="12"/>
      <c r="J14427" s="12"/>
    </row>
    <row r="14428" spans="1:10" x14ac:dyDescent="0.25">
      <c r="A14428" s="12"/>
      <c r="B14428" s="12"/>
      <c r="C14428" s="2"/>
      <c r="D14428" s="12"/>
      <c r="E14428" s="12"/>
      <c r="F14428" s="12"/>
      <c r="G14428" s="12"/>
      <c r="H14428" s="12"/>
      <c r="I14428" s="12"/>
      <c r="J14428" s="12"/>
    </row>
    <row r="14429" spans="1:10" x14ac:dyDescent="0.25">
      <c r="A14429" s="12"/>
      <c r="B14429" s="12"/>
      <c r="C14429" s="2"/>
      <c r="D14429" s="12"/>
      <c r="E14429" s="12"/>
      <c r="F14429" s="12"/>
      <c r="G14429" s="12"/>
      <c r="H14429" s="12"/>
      <c r="I14429" s="12"/>
      <c r="J14429" s="12"/>
    </row>
    <row r="14430" spans="1:10" x14ac:dyDescent="0.25">
      <c r="A14430" s="12"/>
      <c r="B14430" s="12"/>
      <c r="C14430" s="2"/>
      <c r="D14430" s="12"/>
      <c r="E14430" s="12"/>
      <c r="F14430" s="12"/>
      <c r="G14430" s="12"/>
      <c r="H14430" s="12"/>
      <c r="I14430" s="12"/>
      <c r="J14430" s="12"/>
    </row>
    <row r="14431" spans="1:10" x14ac:dyDescent="0.25">
      <c r="A14431" s="12"/>
      <c r="B14431" s="12"/>
      <c r="C14431" s="2"/>
      <c r="D14431" s="12"/>
      <c r="E14431" s="12"/>
      <c r="F14431" s="12"/>
      <c r="G14431" s="12"/>
      <c r="H14431" s="12"/>
      <c r="I14431" s="12"/>
      <c r="J14431" s="12"/>
    </row>
    <row r="14432" spans="1:10" x14ac:dyDescent="0.25">
      <c r="A14432" s="12"/>
      <c r="B14432" s="12"/>
      <c r="C14432" s="2"/>
      <c r="D14432" s="12"/>
      <c r="E14432" s="12"/>
      <c r="F14432" s="12"/>
      <c r="G14432" s="12"/>
      <c r="H14432" s="12"/>
      <c r="I14432" s="12"/>
      <c r="J14432" s="12"/>
    </row>
    <row r="14433" spans="1:10" x14ac:dyDescent="0.25">
      <c r="A14433" s="12"/>
      <c r="B14433" s="12"/>
      <c r="C14433" s="2"/>
      <c r="D14433" s="12"/>
      <c r="E14433" s="12"/>
      <c r="F14433" s="12"/>
      <c r="G14433" s="12"/>
      <c r="H14433" s="12"/>
      <c r="I14433" s="12"/>
      <c r="J14433" s="12"/>
    </row>
    <row r="14434" spans="1:10" x14ac:dyDescent="0.25">
      <c r="A14434" s="12"/>
      <c r="B14434" s="12"/>
      <c r="C14434" s="2"/>
      <c r="D14434" s="12"/>
      <c r="E14434" s="12"/>
      <c r="F14434" s="12"/>
      <c r="G14434" s="12"/>
      <c r="H14434" s="12"/>
      <c r="I14434" s="12"/>
      <c r="J14434" s="12"/>
    </row>
    <row r="14435" spans="1:10" x14ac:dyDescent="0.25">
      <c r="A14435" s="12"/>
      <c r="B14435" s="12"/>
      <c r="C14435" s="2"/>
      <c r="D14435" s="12"/>
      <c r="E14435" s="12"/>
      <c r="F14435" s="12"/>
      <c r="G14435" s="12"/>
      <c r="H14435" s="12"/>
      <c r="I14435" s="12"/>
      <c r="J14435" s="12"/>
    </row>
    <row r="14436" spans="1:10" x14ac:dyDescent="0.25">
      <c r="A14436" s="12"/>
      <c r="B14436" s="12"/>
      <c r="C14436" s="2"/>
      <c r="D14436" s="12"/>
      <c r="E14436" s="12"/>
      <c r="F14436" s="12"/>
      <c r="G14436" s="12"/>
      <c r="H14436" s="12"/>
      <c r="I14436" s="12"/>
      <c r="J14436" s="12"/>
    </row>
    <row r="14437" spans="1:10" x14ac:dyDescent="0.25">
      <c r="A14437" s="12"/>
      <c r="B14437" s="12"/>
      <c r="C14437" s="2"/>
      <c r="D14437" s="12"/>
      <c r="E14437" s="12"/>
      <c r="F14437" s="12"/>
      <c r="G14437" s="12"/>
      <c r="H14437" s="12"/>
      <c r="I14437" s="12"/>
      <c r="J14437" s="12"/>
    </row>
    <row r="14438" spans="1:10" x14ac:dyDescent="0.25">
      <c r="A14438" s="12"/>
      <c r="B14438" s="12"/>
      <c r="C14438" s="2"/>
      <c r="D14438" s="12"/>
      <c r="E14438" s="12"/>
      <c r="F14438" s="12"/>
      <c r="G14438" s="12"/>
      <c r="H14438" s="12"/>
      <c r="I14438" s="12"/>
      <c r="J14438" s="12"/>
    </row>
    <row r="14439" spans="1:10" x14ac:dyDescent="0.25">
      <c r="A14439" s="12"/>
      <c r="B14439" s="12"/>
      <c r="C14439" s="2"/>
      <c r="D14439" s="12"/>
      <c r="E14439" s="12"/>
      <c r="F14439" s="12"/>
      <c r="G14439" s="12"/>
      <c r="H14439" s="12"/>
      <c r="I14439" s="12"/>
      <c r="J14439" s="12"/>
    </row>
    <row r="14440" spans="1:10" x14ac:dyDescent="0.25">
      <c r="A14440" s="12"/>
      <c r="B14440" s="12"/>
      <c r="C14440" s="2"/>
      <c r="D14440" s="12"/>
      <c r="E14440" s="12"/>
      <c r="F14440" s="12"/>
      <c r="G14440" s="12"/>
      <c r="H14440" s="12"/>
      <c r="I14440" s="12"/>
      <c r="J14440" s="12"/>
    </row>
    <row r="14441" spans="1:10" x14ac:dyDescent="0.25">
      <c r="A14441" s="12"/>
      <c r="B14441" s="12"/>
      <c r="C14441" s="2"/>
      <c r="D14441" s="12"/>
      <c r="E14441" s="12"/>
      <c r="F14441" s="12"/>
      <c r="G14441" s="12"/>
      <c r="H14441" s="12"/>
      <c r="I14441" s="12"/>
      <c r="J14441" s="12"/>
    </row>
    <row r="14442" spans="1:10" x14ac:dyDescent="0.25">
      <c r="A14442" s="12"/>
      <c r="B14442" s="12"/>
      <c r="C14442" s="2"/>
      <c r="D14442" s="12"/>
      <c r="E14442" s="12"/>
      <c r="F14442" s="12"/>
      <c r="G14442" s="12"/>
      <c r="H14442" s="12"/>
      <c r="I14442" s="12"/>
      <c r="J14442" s="12"/>
    </row>
    <row r="14443" spans="1:10" x14ac:dyDescent="0.25">
      <c r="A14443" s="12"/>
      <c r="B14443" s="12"/>
      <c r="C14443" s="2"/>
      <c r="D14443" s="12"/>
      <c r="E14443" s="12"/>
      <c r="F14443" s="12"/>
      <c r="G14443" s="12"/>
      <c r="H14443" s="12"/>
      <c r="I14443" s="12"/>
      <c r="J14443" s="12"/>
    </row>
    <row r="14444" spans="1:10" x14ac:dyDescent="0.25">
      <c r="A14444" s="12"/>
      <c r="B14444" s="12"/>
      <c r="C14444" s="2"/>
      <c r="D14444" s="12"/>
      <c r="E14444" s="12"/>
      <c r="F14444" s="12"/>
      <c r="G14444" s="12"/>
      <c r="H14444" s="12"/>
      <c r="I14444" s="12"/>
      <c r="J14444" s="12"/>
    </row>
    <row r="14445" spans="1:10" x14ac:dyDescent="0.25">
      <c r="A14445" s="12"/>
      <c r="B14445" s="12"/>
      <c r="C14445" s="2"/>
      <c r="D14445" s="12"/>
      <c r="E14445" s="12"/>
      <c r="F14445" s="12"/>
      <c r="G14445" s="12"/>
      <c r="H14445" s="12"/>
      <c r="I14445" s="12"/>
      <c r="J14445" s="12"/>
    </row>
    <row r="14446" spans="1:10" x14ac:dyDescent="0.25">
      <c r="A14446" s="12"/>
      <c r="B14446" s="12"/>
      <c r="C14446" s="2"/>
      <c r="D14446" s="12"/>
      <c r="E14446" s="12"/>
      <c r="F14446" s="12"/>
      <c r="G14446" s="12"/>
      <c r="H14446" s="12"/>
      <c r="I14446" s="12"/>
      <c r="J14446" s="12"/>
    </row>
    <row r="14447" spans="1:10" x14ac:dyDescent="0.25">
      <c r="A14447" s="12"/>
      <c r="B14447" s="12"/>
      <c r="C14447" s="2"/>
      <c r="D14447" s="12"/>
      <c r="E14447" s="12"/>
      <c r="F14447" s="12"/>
      <c r="G14447" s="12"/>
      <c r="H14447" s="12"/>
      <c r="I14447" s="12"/>
      <c r="J14447" s="12"/>
    </row>
    <row r="14448" spans="1:10" x14ac:dyDescent="0.25">
      <c r="A14448" s="12"/>
      <c r="B14448" s="12"/>
      <c r="C14448" s="2"/>
      <c r="D14448" s="12"/>
      <c r="E14448" s="12"/>
      <c r="F14448" s="12"/>
      <c r="G14448" s="12"/>
      <c r="H14448" s="12"/>
      <c r="I14448" s="12"/>
      <c r="J14448" s="12"/>
    </row>
    <row r="14449" spans="1:10" x14ac:dyDescent="0.25">
      <c r="A14449" s="12"/>
      <c r="B14449" s="12"/>
      <c r="C14449" s="2"/>
      <c r="D14449" s="12"/>
      <c r="E14449" s="12"/>
      <c r="F14449" s="12"/>
      <c r="G14449" s="12"/>
      <c r="H14449" s="12"/>
      <c r="I14449" s="12"/>
      <c r="J14449" s="12"/>
    </row>
    <row r="14450" spans="1:10" x14ac:dyDescent="0.25">
      <c r="A14450" s="12"/>
      <c r="B14450" s="12"/>
      <c r="C14450" s="2"/>
      <c r="D14450" s="12"/>
      <c r="E14450" s="12"/>
      <c r="F14450" s="12"/>
      <c r="G14450" s="12"/>
      <c r="H14450" s="12"/>
      <c r="I14450" s="12"/>
      <c r="J14450" s="12"/>
    </row>
    <row r="14451" spans="1:10" x14ac:dyDescent="0.25">
      <c r="A14451" s="12"/>
      <c r="B14451" s="12"/>
      <c r="C14451" s="2"/>
      <c r="D14451" s="12"/>
      <c r="E14451" s="12"/>
      <c r="F14451" s="12"/>
      <c r="G14451" s="12"/>
      <c r="H14451" s="12"/>
      <c r="I14451" s="12"/>
      <c r="J14451" s="12"/>
    </row>
    <row r="14452" spans="1:10" x14ac:dyDescent="0.25">
      <c r="A14452" s="12"/>
      <c r="B14452" s="12"/>
      <c r="C14452" s="2"/>
      <c r="D14452" s="12"/>
      <c r="E14452" s="12"/>
      <c r="F14452" s="12"/>
      <c r="G14452" s="12"/>
      <c r="H14452" s="12"/>
      <c r="I14452" s="12"/>
      <c r="J14452" s="12"/>
    </row>
    <row r="14453" spans="1:10" x14ac:dyDescent="0.25">
      <c r="A14453" s="12"/>
      <c r="B14453" s="12"/>
      <c r="C14453" s="2"/>
      <c r="D14453" s="12"/>
      <c r="E14453" s="12"/>
      <c r="F14453" s="12"/>
      <c r="G14453" s="12"/>
      <c r="H14453" s="12"/>
      <c r="I14453" s="12"/>
      <c r="J14453" s="12"/>
    </row>
    <row r="14454" spans="1:10" x14ac:dyDescent="0.25">
      <c r="A14454" s="12"/>
      <c r="B14454" s="12"/>
      <c r="C14454" s="2"/>
      <c r="D14454" s="12"/>
      <c r="E14454" s="12"/>
      <c r="F14454" s="12"/>
      <c r="G14454" s="12"/>
      <c r="H14454" s="12"/>
      <c r="I14454" s="12"/>
      <c r="J14454" s="12"/>
    </row>
    <row r="14455" spans="1:10" x14ac:dyDescent="0.25">
      <c r="A14455" s="12"/>
      <c r="B14455" s="12"/>
      <c r="C14455" s="2"/>
      <c r="D14455" s="12"/>
      <c r="E14455" s="12"/>
      <c r="F14455" s="12"/>
      <c r="G14455" s="12"/>
      <c r="H14455" s="12"/>
      <c r="I14455" s="12"/>
      <c r="J14455" s="12"/>
    </row>
    <row r="14456" spans="1:10" x14ac:dyDescent="0.25">
      <c r="A14456" s="12"/>
      <c r="B14456" s="12"/>
      <c r="C14456" s="2"/>
      <c r="D14456" s="12"/>
      <c r="E14456" s="12"/>
      <c r="F14456" s="12"/>
      <c r="G14456" s="12"/>
      <c r="H14456" s="12"/>
      <c r="I14456" s="12"/>
      <c r="J14456" s="12"/>
    </row>
    <row r="14457" spans="1:10" x14ac:dyDescent="0.25">
      <c r="A14457" s="12"/>
      <c r="B14457" s="12"/>
      <c r="C14457" s="2"/>
      <c r="D14457" s="12"/>
      <c r="E14457" s="12"/>
      <c r="F14457" s="12"/>
      <c r="G14457" s="12"/>
      <c r="H14457" s="12"/>
      <c r="I14457" s="12"/>
      <c r="J14457" s="12"/>
    </row>
    <row r="14458" spans="1:10" x14ac:dyDescent="0.25">
      <c r="A14458" s="12"/>
      <c r="B14458" s="12"/>
      <c r="C14458" s="2"/>
      <c r="D14458" s="12"/>
      <c r="E14458" s="12"/>
      <c r="F14458" s="12"/>
      <c r="G14458" s="12"/>
      <c r="H14458" s="12"/>
      <c r="I14458" s="12"/>
      <c r="J14458" s="12"/>
    </row>
    <row r="14459" spans="1:10" x14ac:dyDescent="0.25">
      <c r="A14459" s="12"/>
      <c r="B14459" s="12"/>
      <c r="C14459" s="2"/>
      <c r="D14459" s="12"/>
      <c r="E14459" s="12"/>
      <c r="F14459" s="12"/>
      <c r="G14459" s="12"/>
      <c r="H14459" s="12"/>
      <c r="I14459" s="12"/>
      <c r="J14459" s="12"/>
    </row>
    <row r="14460" spans="1:10" x14ac:dyDescent="0.25">
      <c r="A14460" s="12"/>
      <c r="B14460" s="12"/>
      <c r="C14460" s="2"/>
      <c r="D14460" s="12"/>
      <c r="E14460" s="12"/>
      <c r="F14460" s="12"/>
      <c r="G14460" s="12"/>
      <c r="H14460" s="12"/>
      <c r="I14460" s="12"/>
      <c r="J14460" s="12"/>
    </row>
    <row r="14461" spans="1:10" x14ac:dyDescent="0.25">
      <c r="A14461" s="12"/>
      <c r="B14461" s="12"/>
      <c r="C14461" s="2"/>
      <c r="D14461" s="12"/>
      <c r="E14461" s="12"/>
      <c r="F14461" s="12"/>
      <c r="G14461" s="12"/>
      <c r="H14461" s="12"/>
      <c r="I14461" s="12"/>
      <c r="J14461" s="12"/>
    </row>
    <row r="14462" spans="1:10" x14ac:dyDescent="0.25">
      <c r="A14462" s="12"/>
      <c r="B14462" s="12"/>
      <c r="C14462" s="2"/>
      <c r="D14462" s="12"/>
      <c r="E14462" s="12"/>
      <c r="F14462" s="12"/>
      <c r="G14462" s="12"/>
      <c r="H14462" s="12"/>
      <c r="I14462" s="12"/>
      <c r="J14462" s="12"/>
    </row>
    <row r="14463" spans="1:10" x14ac:dyDescent="0.25">
      <c r="A14463" s="12"/>
      <c r="B14463" s="12"/>
      <c r="C14463" s="2"/>
      <c r="D14463" s="12"/>
      <c r="E14463" s="12"/>
      <c r="F14463" s="12"/>
      <c r="G14463" s="12"/>
      <c r="H14463" s="12"/>
      <c r="I14463" s="12"/>
      <c r="J14463" s="12"/>
    </row>
    <row r="14464" spans="1:10" x14ac:dyDescent="0.25">
      <c r="A14464" s="12"/>
      <c r="B14464" s="12"/>
      <c r="C14464" s="2"/>
      <c r="D14464" s="12"/>
      <c r="E14464" s="12"/>
      <c r="F14464" s="12"/>
      <c r="G14464" s="12"/>
      <c r="H14464" s="12"/>
      <c r="I14464" s="12"/>
      <c r="J14464" s="12"/>
    </row>
    <row r="14465" spans="1:10" x14ac:dyDescent="0.25">
      <c r="A14465" s="12"/>
      <c r="B14465" s="12"/>
      <c r="C14465" s="2"/>
      <c r="D14465" s="12"/>
      <c r="E14465" s="12"/>
      <c r="F14465" s="12"/>
      <c r="G14465" s="12"/>
      <c r="H14465" s="12"/>
      <c r="I14465" s="12"/>
      <c r="J14465" s="12"/>
    </row>
    <row r="14466" spans="1:10" x14ac:dyDescent="0.25">
      <c r="A14466" s="12"/>
      <c r="B14466" s="12"/>
      <c r="C14466" s="2"/>
      <c r="D14466" s="12"/>
      <c r="E14466" s="12"/>
      <c r="F14466" s="12"/>
      <c r="G14466" s="12"/>
      <c r="H14466" s="12"/>
      <c r="I14466" s="12"/>
      <c r="J14466" s="12"/>
    </row>
    <row r="14467" spans="1:10" x14ac:dyDescent="0.25">
      <c r="A14467" s="12"/>
      <c r="B14467" s="12"/>
      <c r="C14467" s="2"/>
      <c r="D14467" s="12"/>
      <c r="E14467" s="12"/>
      <c r="F14467" s="12"/>
      <c r="G14467" s="12"/>
      <c r="H14467" s="12"/>
      <c r="I14467" s="12"/>
      <c r="J14467" s="12"/>
    </row>
    <row r="14468" spans="1:10" x14ac:dyDescent="0.25">
      <c r="A14468" s="12"/>
      <c r="B14468" s="12"/>
      <c r="C14468" s="2"/>
      <c r="D14468" s="12"/>
      <c r="E14468" s="12"/>
      <c r="F14468" s="12"/>
      <c r="G14468" s="12"/>
      <c r="H14468" s="12"/>
      <c r="I14468" s="12"/>
      <c r="J14468" s="12"/>
    </row>
    <row r="14469" spans="1:10" x14ac:dyDescent="0.25">
      <c r="A14469" s="12"/>
      <c r="B14469" s="12"/>
      <c r="C14469" s="2"/>
      <c r="D14469" s="12"/>
      <c r="E14469" s="12"/>
      <c r="F14469" s="12"/>
      <c r="G14469" s="12"/>
      <c r="H14469" s="12"/>
      <c r="I14469" s="12"/>
      <c r="J14469" s="12"/>
    </row>
    <row r="14470" spans="1:10" x14ac:dyDescent="0.25">
      <c r="A14470" s="12"/>
      <c r="B14470" s="12"/>
      <c r="C14470" s="2"/>
      <c r="D14470" s="12"/>
      <c r="E14470" s="12"/>
      <c r="F14470" s="12"/>
      <c r="G14470" s="12"/>
      <c r="H14470" s="12"/>
      <c r="I14470" s="12"/>
      <c r="J14470" s="12"/>
    </row>
    <row r="14471" spans="1:10" x14ac:dyDescent="0.25">
      <c r="A14471" s="12"/>
      <c r="B14471" s="12"/>
      <c r="C14471" s="2"/>
      <c r="D14471" s="12"/>
      <c r="E14471" s="12"/>
      <c r="F14471" s="12"/>
      <c r="G14471" s="12"/>
      <c r="H14471" s="12"/>
      <c r="I14471" s="12"/>
      <c r="J14471" s="12"/>
    </row>
    <row r="14472" spans="1:10" x14ac:dyDescent="0.25">
      <c r="A14472" s="12"/>
      <c r="B14472" s="12"/>
      <c r="C14472" s="2"/>
      <c r="D14472" s="12"/>
      <c r="E14472" s="12"/>
      <c r="F14472" s="12"/>
      <c r="G14472" s="12"/>
      <c r="H14472" s="12"/>
      <c r="I14472" s="12"/>
      <c r="J14472" s="12"/>
    </row>
    <row r="14473" spans="1:10" x14ac:dyDescent="0.25">
      <c r="A14473" s="12"/>
      <c r="B14473" s="12"/>
      <c r="C14473" s="2"/>
      <c r="D14473" s="12"/>
      <c r="E14473" s="12"/>
      <c r="F14473" s="12"/>
      <c r="G14473" s="12"/>
      <c r="H14473" s="12"/>
      <c r="I14473" s="12"/>
      <c r="J14473" s="12"/>
    </row>
    <row r="14474" spans="1:10" x14ac:dyDescent="0.25">
      <c r="A14474" s="12"/>
      <c r="B14474" s="12"/>
      <c r="C14474" s="2"/>
      <c r="D14474" s="12"/>
      <c r="E14474" s="12"/>
      <c r="F14474" s="12"/>
      <c r="G14474" s="12"/>
      <c r="H14474" s="12"/>
      <c r="I14474" s="12"/>
      <c r="J14474" s="12"/>
    </row>
    <row r="14475" spans="1:10" x14ac:dyDescent="0.25">
      <c r="A14475" s="12"/>
      <c r="B14475" s="12"/>
      <c r="C14475" s="2"/>
      <c r="D14475" s="12"/>
      <c r="E14475" s="12"/>
      <c r="F14475" s="12"/>
      <c r="G14475" s="12"/>
      <c r="H14475" s="12"/>
      <c r="I14475" s="12"/>
      <c r="J14475" s="12"/>
    </row>
    <row r="14476" spans="1:10" x14ac:dyDescent="0.25">
      <c r="A14476" s="12"/>
      <c r="B14476" s="12"/>
      <c r="C14476" s="2"/>
      <c r="D14476" s="12"/>
      <c r="E14476" s="12"/>
      <c r="F14476" s="12"/>
      <c r="G14476" s="12"/>
      <c r="H14476" s="12"/>
      <c r="I14476" s="12"/>
      <c r="J14476" s="12"/>
    </row>
    <row r="14477" spans="1:10" x14ac:dyDescent="0.25">
      <c r="A14477" s="12"/>
      <c r="B14477" s="12"/>
      <c r="C14477" s="2"/>
      <c r="D14477" s="12"/>
      <c r="E14477" s="12"/>
      <c r="F14477" s="12"/>
      <c r="G14477" s="12"/>
      <c r="H14477" s="12"/>
      <c r="I14477" s="12"/>
      <c r="J14477" s="12"/>
    </row>
    <row r="14478" spans="1:10" x14ac:dyDescent="0.25">
      <c r="A14478" s="12"/>
      <c r="B14478" s="12"/>
      <c r="C14478" s="2"/>
      <c r="D14478" s="12"/>
      <c r="E14478" s="12"/>
      <c r="F14478" s="12"/>
      <c r="G14478" s="12"/>
      <c r="H14478" s="12"/>
      <c r="I14478" s="12"/>
      <c r="J14478" s="12"/>
    </row>
    <row r="14479" spans="1:10" x14ac:dyDescent="0.25">
      <c r="A14479" s="12"/>
      <c r="B14479" s="12"/>
      <c r="C14479" s="2"/>
      <c r="D14479" s="12"/>
      <c r="E14479" s="12"/>
      <c r="F14479" s="12"/>
      <c r="G14479" s="12"/>
      <c r="H14479" s="12"/>
      <c r="I14479" s="12"/>
      <c r="J14479" s="12"/>
    </row>
    <row r="14480" spans="1:10" x14ac:dyDescent="0.25">
      <c r="A14480" s="12"/>
      <c r="B14480" s="12"/>
      <c r="C14480" s="2"/>
      <c r="D14480" s="12"/>
      <c r="E14480" s="12"/>
      <c r="F14480" s="12"/>
      <c r="G14480" s="12"/>
      <c r="H14480" s="12"/>
      <c r="I14480" s="12"/>
      <c r="J14480" s="12"/>
    </row>
    <row r="14481" spans="1:10" x14ac:dyDescent="0.25">
      <c r="A14481" s="12"/>
      <c r="B14481" s="12"/>
      <c r="C14481" s="2"/>
      <c r="D14481" s="12"/>
      <c r="E14481" s="12"/>
      <c r="F14481" s="12"/>
      <c r="G14481" s="12"/>
      <c r="H14481" s="12"/>
      <c r="I14481" s="12"/>
      <c r="J14481" s="12"/>
    </row>
    <row r="14482" spans="1:10" x14ac:dyDescent="0.25">
      <c r="A14482" s="12"/>
      <c r="B14482" s="12"/>
      <c r="C14482" s="2"/>
      <c r="D14482" s="12"/>
      <c r="E14482" s="12"/>
      <c r="F14482" s="12"/>
      <c r="G14482" s="12"/>
      <c r="H14482" s="12"/>
      <c r="I14482" s="12"/>
      <c r="J14482" s="12"/>
    </row>
    <row r="14483" spans="1:10" x14ac:dyDescent="0.25">
      <c r="A14483" s="12"/>
      <c r="B14483" s="12"/>
      <c r="C14483" s="2"/>
      <c r="D14483" s="12"/>
      <c r="E14483" s="12"/>
      <c r="F14483" s="12"/>
      <c r="G14483" s="12"/>
      <c r="H14483" s="12"/>
      <c r="I14483" s="12"/>
      <c r="J14483" s="12"/>
    </row>
    <row r="14484" spans="1:10" x14ac:dyDescent="0.25">
      <c r="A14484" s="12"/>
      <c r="B14484" s="12"/>
      <c r="C14484" s="2"/>
      <c r="D14484" s="12"/>
      <c r="E14484" s="12"/>
      <c r="F14484" s="12"/>
      <c r="G14484" s="12"/>
      <c r="H14484" s="12"/>
      <c r="I14484" s="12"/>
      <c r="J14484" s="12"/>
    </row>
    <row r="14485" spans="1:10" x14ac:dyDescent="0.25">
      <c r="A14485" s="12"/>
      <c r="B14485" s="12"/>
      <c r="C14485" s="2"/>
      <c r="D14485" s="12"/>
      <c r="E14485" s="12"/>
      <c r="F14485" s="12"/>
      <c r="G14485" s="12"/>
      <c r="H14485" s="12"/>
      <c r="I14485" s="12"/>
      <c r="J14485" s="12"/>
    </row>
    <row r="14486" spans="1:10" x14ac:dyDescent="0.25">
      <c r="A14486" s="12"/>
      <c r="B14486" s="12"/>
      <c r="C14486" s="2"/>
      <c r="D14486" s="12"/>
      <c r="E14486" s="12"/>
      <c r="F14486" s="12"/>
      <c r="G14486" s="12"/>
      <c r="H14486" s="12"/>
      <c r="I14486" s="12"/>
      <c r="J14486" s="12"/>
    </row>
    <row r="14487" spans="1:10" x14ac:dyDescent="0.25">
      <c r="A14487" s="12"/>
      <c r="B14487" s="12"/>
      <c r="C14487" s="2"/>
      <c r="D14487" s="12"/>
      <c r="E14487" s="12"/>
      <c r="F14487" s="12"/>
      <c r="G14487" s="12"/>
      <c r="H14487" s="12"/>
      <c r="I14487" s="12"/>
      <c r="J14487" s="12"/>
    </row>
    <row r="14488" spans="1:10" x14ac:dyDescent="0.25">
      <c r="A14488" s="12"/>
      <c r="B14488" s="12"/>
      <c r="C14488" s="2"/>
      <c r="D14488" s="12"/>
      <c r="E14488" s="12"/>
      <c r="F14488" s="12"/>
      <c r="G14488" s="12"/>
      <c r="H14488" s="12"/>
      <c r="I14488" s="12"/>
      <c r="J14488" s="12"/>
    </row>
    <row r="14489" spans="1:10" x14ac:dyDescent="0.25">
      <c r="A14489" s="12"/>
      <c r="B14489" s="12"/>
      <c r="C14489" s="2"/>
      <c r="D14489" s="12"/>
      <c r="E14489" s="12"/>
      <c r="F14489" s="12"/>
      <c r="G14489" s="12"/>
      <c r="H14489" s="12"/>
      <c r="I14489" s="12"/>
      <c r="J14489" s="12"/>
    </row>
    <row r="14490" spans="1:10" x14ac:dyDescent="0.25">
      <c r="A14490" s="12"/>
      <c r="B14490" s="12"/>
      <c r="C14490" s="2"/>
      <c r="D14490" s="12"/>
      <c r="E14490" s="12"/>
      <c r="F14490" s="12"/>
      <c r="G14490" s="12"/>
      <c r="H14490" s="12"/>
      <c r="I14490" s="12"/>
      <c r="J14490" s="12"/>
    </row>
    <row r="14491" spans="1:10" x14ac:dyDescent="0.25">
      <c r="A14491" s="12"/>
      <c r="B14491" s="12"/>
      <c r="C14491" s="2"/>
      <c r="D14491" s="12"/>
      <c r="E14491" s="12"/>
      <c r="F14491" s="12"/>
      <c r="G14491" s="12"/>
      <c r="H14491" s="12"/>
      <c r="I14491" s="12"/>
      <c r="J14491" s="12"/>
    </row>
    <row r="14492" spans="1:10" x14ac:dyDescent="0.25">
      <c r="A14492" s="12"/>
      <c r="B14492" s="12"/>
      <c r="C14492" s="2"/>
      <c r="D14492" s="12"/>
      <c r="E14492" s="12"/>
      <c r="F14492" s="12"/>
      <c r="G14492" s="12"/>
      <c r="H14492" s="12"/>
      <c r="I14492" s="12"/>
      <c r="J14492" s="12"/>
    </row>
    <row r="14493" spans="1:10" x14ac:dyDescent="0.25">
      <c r="A14493" s="12"/>
      <c r="B14493" s="12"/>
      <c r="C14493" s="2"/>
      <c r="D14493" s="12"/>
      <c r="E14493" s="12"/>
      <c r="F14493" s="12"/>
      <c r="G14493" s="12"/>
      <c r="H14493" s="12"/>
      <c r="I14493" s="12"/>
      <c r="J14493" s="12"/>
    </row>
    <row r="14494" spans="1:10" x14ac:dyDescent="0.25">
      <c r="A14494" s="12"/>
      <c r="B14494" s="12"/>
      <c r="C14494" s="2"/>
      <c r="D14494" s="12"/>
      <c r="E14494" s="12"/>
      <c r="F14494" s="12"/>
      <c r="G14494" s="12"/>
      <c r="H14494" s="12"/>
      <c r="I14494" s="12"/>
      <c r="J14494" s="12"/>
    </row>
    <row r="14495" spans="1:10" x14ac:dyDescent="0.25">
      <c r="A14495" s="12"/>
      <c r="B14495" s="12"/>
      <c r="C14495" s="2"/>
      <c r="D14495" s="12"/>
      <c r="E14495" s="12"/>
      <c r="F14495" s="12"/>
      <c r="G14495" s="12"/>
      <c r="H14495" s="12"/>
      <c r="I14495" s="12"/>
      <c r="J14495" s="12"/>
    </row>
    <row r="14496" spans="1:10" x14ac:dyDescent="0.25">
      <c r="A14496" s="12"/>
      <c r="B14496" s="12"/>
      <c r="C14496" s="2"/>
      <c r="D14496" s="12"/>
      <c r="E14496" s="12"/>
      <c r="F14496" s="12"/>
      <c r="G14496" s="12"/>
      <c r="H14496" s="12"/>
      <c r="I14496" s="12"/>
      <c r="J14496" s="12"/>
    </row>
    <row r="14497" spans="1:10" x14ac:dyDescent="0.25">
      <c r="A14497" s="12"/>
      <c r="B14497" s="12"/>
      <c r="C14497" s="2"/>
      <c r="D14497" s="12"/>
      <c r="E14497" s="12"/>
      <c r="F14497" s="12"/>
      <c r="G14497" s="12"/>
      <c r="H14497" s="12"/>
      <c r="I14497" s="12"/>
      <c r="J14497" s="12"/>
    </row>
    <row r="14498" spans="1:10" x14ac:dyDescent="0.25">
      <c r="A14498" s="12"/>
      <c r="B14498" s="12"/>
      <c r="C14498" s="2"/>
      <c r="D14498" s="12"/>
      <c r="E14498" s="12"/>
      <c r="F14498" s="12"/>
      <c r="G14498" s="12"/>
      <c r="H14498" s="12"/>
      <c r="I14498" s="12"/>
      <c r="J14498" s="12"/>
    </row>
    <row r="14499" spans="1:10" x14ac:dyDescent="0.25">
      <c r="A14499" s="12"/>
      <c r="B14499" s="12"/>
      <c r="C14499" s="2"/>
      <c r="D14499" s="12"/>
      <c r="E14499" s="12"/>
      <c r="F14499" s="12"/>
      <c r="G14499" s="12"/>
      <c r="H14499" s="12"/>
      <c r="I14499" s="12"/>
      <c r="J14499" s="12"/>
    </row>
    <row r="14500" spans="1:10" x14ac:dyDescent="0.25">
      <c r="A14500" s="12"/>
      <c r="B14500" s="12"/>
      <c r="C14500" s="2"/>
      <c r="D14500" s="12"/>
      <c r="E14500" s="12"/>
      <c r="F14500" s="12"/>
      <c r="G14500" s="12"/>
      <c r="H14500" s="12"/>
      <c r="I14500" s="12"/>
      <c r="J14500" s="12"/>
    </row>
    <row r="14501" spans="1:10" x14ac:dyDescent="0.25">
      <c r="A14501" s="12"/>
      <c r="B14501" s="12"/>
      <c r="C14501" s="2"/>
      <c r="D14501" s="12"/>
      <c r="E14501" s="12"/>
      <c r="F14501" s="12"/>
      <c r="G14501" s="12"/>
      <c r="H14501" s="12"/>
      <c r="I14501" s="12"/>
      <c r="J14501" s="12"/>
    </row>
    <row r="14502" spans="1:10" x14ac:dyDescent="0.25">
      <c r="A14502" s="12"/>
      <c r="B14502" s="12"/>
      <c r="C14502" s="2"/>
      <c r="D14502" s="12"/>
      <c r="E14502" s="12"/>
      <c r="F14502" s="12"/>
      <c r="G14502" s="12"/>
      <c r="H14502" s="12"/>
      <c r="I14502" s="12"/>
      <c r="J14502" s="12"/>
    </row>
    <row r="14503" spans="1:10" x14ac:dyDescent="0.25">
      <c r="A14503" s="12"/>
      <c r="B14503" s="12"/>
      <c r="C14503" s="2"/>
      <c r="D14503" s="12"/>
      <c r="E14503" s="12"/>
      <c r="F14503" s="12"/>
      <c r="G14503" s="12"/>
      <c r="H14503" s="12"/>
      <c r="I14503" s="12"/>
      <c r="J14503" s="12"/>
    </row>
    <row r="14504" spans="1:10" x14ac:dyDescent="0.25">
      <c r="A14504" s="12"/>
      <c r="B14504" s="12"/>
      <c r="C14504" s="2"/>
      <c r="D14504" s="12"/>
      <c r="E14504" s="12"/>
      <c r="F14504" s="12"/>
      <c r="G14504" s="12"/>
      <c r="H14504" s="12"/>
      <c r="I14504" s="12"/>
      <c r="J14504" s="12"/>
    </row>
    <row r="14505" spans="1:10" x14ac:dyDescent="0.25">
      <c r="A14505" s="12"/>
      <c r="B14505" s="12"/>
      <c r="C14505" s="2"/>
      <c r="D14505" s="12"/>
      <c r="E14505" s="12"/>
      <c r="F14505" s="12"/>
      <c r="G14505" s="12"/>
      <c r="H14505" s="12"/>
      <c r="I14505" s="12"/>
      <c r="J14505" s="12"/>
    </row>
    <row r="14506" spans="1:10" x14ac:dyDescent="0.25">
      <c r="A14506" s="12"/>
      <c r="B14506" s="12"/>
      <c r="C14506" s="2"/>
      <c r="D14506" s="12"/>
      <c r="E14506" s="12"/>
      <c r="F14506" s="12"/>
      <c r="G14506" s="12"/>
      <c r="H14506" s="12"/>
      <c r="I14506" s="12"/>
      <c r="J14506" s="12"/>
    </row>
    <row r="14507" spans="1:10" x14ac:dyDescent="0.25">
      <c r="A14507" s="12"/>
      <c r="B14507" s="12"/>
      <c r="C14507" s="2"/>
      <c r="D14507" s="12"/>
      <c r="E14507" s="12"/>
      <c r="F14507" s="12"/>
      <c r="G14507" s="12"/>
      <c r="H14507" s="12"/>
      <c r="I14507" s="12"/>
      <c r="J14507" s="12"/>
    </row>
    <row r="14508" spans="1:10" x14ac:dyDescent="0.25">
      <c r="A14508" s="12"/>
      <c r="B14508" s="12"/>
      <c r="C14508" s="2"/>
      <c r="D14508" s="12"/>
      <c r="E14508" s="12"/>
      <c r="F14508" s="12"/>
      <c r="G14508" s="12"/>
      <c r="H14508" s="12"/>
      <c r="I14508" s="12"/>
      <c r="J14508" s="12"/>
    </row>
    <row r="14509" spans="1:10" x14ac:dyDescent="0.25">
      <c r="A14509" s="12"/>
      <c r="B14509" s="12"/>
      <c r="C14509" s="2"/>
      <c r="D14509" s="12"/>
      <c r="E14509" s="12"/>
      <c r="F14509" s="12"/>
      <c r="G14509" s="12"/>
      <c r="H14509" s="12"/>
      <c r="I14509" s="12"/>
      <c r="J14509" s="12"/>
    </row>
    <row r="14510" spans="1:10" x14ac:dyDescent="0.25">
      <c r="A14510" s="12"/>
      <c r="B14510" s="12"/>
      <c r="C14510" s="2"/>
      <c r="D14510" s="12"/>
      <c r="E14510" s="12"/>
      <c r="F14510" s="12"/>
      <c r="G14510" s="12"/>
      <c r="H14510" s="12"/>
      <c r="I14510" s="12"/>
      <c r="J14510" s="12"/>
    </row>
    <row r="14511" spans="1:10" x14ac:dyDescent="0.25">
      <c r="A14511" s="12"/>
      <c r="B14511" s="12"/>
      <c r="C14511" s="2"/>
      <c r="D14511" s="12"/>
      <c r="E14511" s="12"/>
      <c r="F14511" s="12"/>
      <c r="G14511" s="12"/>
      <c r="H14511" s="12"/>
      <c r="I14511" s="12"/>
      <c r="J14511" s="12"/>
    </row>
    <row r="14512" spans="1:10" x14ac:dyDescent="0.25">
      <c r="A14512" s="12"/>
      <c r="B14512" s="12"/>
      <c r="C14512" s="2"/>
      <c r="D14512" s="12"/>
      <c r="E14512" s="12"/>
      <c r="F14512" s="12"/>
      <c r="G14512" s="12"/>
      <c r="H14512" s="12"/>
      <c r="I14512" s="12"/>
      <c r="J14512" s="12"/>
    </row>
    <row r="14513" spans="1:10" x14ac:dyDescent="0.25">
      <c r="A14513" s="12"/>
      <c r="B14513" s="12"/>
      <c r="C14513" s="2"/>
      <c r="D14513" s="12"/>
      <c r="E14513" s="12"/>
      <c r="F14513" s="12"/>
      <c r="G14513" s="12"/>
      <c r="H14513" s="12"/>
      <c r="I14513" s="12"/>
      <c r="J14513" s="12"/>
    </row>
    <row r="14514" spans="1:10" x14ac:dyDescent="0.25">
      <c r="A14514" s="12"/>
      <c r="B14514" s="12"/>
      <c r="C14514" s="2"/>
      <c r="D14514" s="12"/>
      <c r="E14514" s="12"/>
      <c r="F14514" s="12"/>
      <c r="G14514" s="12"/>
      <c r="H14514" s="12"/>
      <c r="I14514" s="12"/>
      <c r="J14514" s="12"/>
    </row>
    <row r="14515" spans="1:10" x14ac:dyDescent="0.25">
      <c r="A14515" s="12"/>
      <c r="B14515" s="12"/>
      <c r="C14515" s="2"/>
      <c r="D14515" s="12"/>
      <c r="E14515" s="12"/>
      <c r="F14515" s="12"/>
      <c r="G14515" s="12"/>
      <c r="H14515" s="12"/>
      <c r="I14515" s="12"/>
      <c r="J14515" s="12"/>
    </row>
    <row r="14516" spans="1:10" x14ac:dyDescent="0.25">
      <c r="A14516" s="12"/>
      <c r="B14516" s="12"/>
      <c r="C14516" s="2"/>
      <c r="D14516" s="12"/>
      <c r="E14516" s="12"/>
      <c r="F14516" s="12"/>
      <c r="G14516" s="12"/>
      <c r="H14516" s="12"/>
      <c r="I14516" s="12"/>
      <c r="J14516" s="12"/>
    </row>
    <row r="14517" spans="1:10" x14ac:dyDescent="0.25">
      <c r="A14517" s="12"/>
      <c r="B14517" s="12"/>
      <c r="C14517" s="2"/>
      <c r="D14517" s="12"/>
      <c r="E14517" s="12"/>
      <c r="F14517" s="12"/>
      <c r="G14517" s="12"/>
      <c r="H14517" s="12"/>
      <c r="I14517" s="12"/>
      <c r="J14517" s="12"/>
    </row>
    <row r="14518" spans="1:10" x14ac:dyDescent="0.25">
      <c r="A14518" s="12"/>
      <c r="B14518" s="12"/>
      <c r="C14518" s="2"/>
      <c r="D14518" s="12"/>
      <c r="E14518" s="12"/>
      <c r="F14518" s="12"/>
      <c r="G14518" s="12"/>
      <c r="H14518" s="12"/>
      <c r="I14518" s="12"/>
      <c r="J14518" s="12"/>
    </row>
    <row r="14519" spans="1:10" x14ac:dyDescent="0.25">
      <c r="A14519" s="12"/>
      <c r="B14519" s="12"/>
      <c r="C14519" s="2"/>
      <c r="D14519" s="12"/>
      <c r="E14519" s="12"/>
      <c r="F14519" s="12"/>
      <c r="G14519" s="12"/>
      <c r="H14519" s="12"/>
      <c r="I14519" s="12"/>
      <c r="J14519" s="12"/>
    </row>
    <row r="14520" spans="1:10" x14ac:dyDescent="0.25">
      <c r="A14520" s="12"/>
      <c r="B14520" s="12"/>
      <c r="C14520" s="2"/>
      <c r="D14520" s="12"/>
      <c r="E14520" s="12"/>
      <c r="F14520" s="12"/>
      <c r="G14520" s="12"/>
      <c r="H14520" s="12"/>
      <c r="I14520" s="12"/>
      <c r="J14520" s="12"/>
    </row>
    <row r="14521" spans="1:10" x14ac:dyDescent="0.25">
      <c r="A14521" s="12"/>
      <c r="B14521" s="12"/>
      <c r="C14521" s="2"/>
      <c r="D14521" s="12"/>
      <c r="E14521" s="12"/>
      <c r="F14521" s="12"/>
      <c r="G14521" s="12"/>
      <c r="H14521" s="12"/>
      <c r="I14521" s="12"/>
      <c r="J14521" s="12"/>
    </row>
    <row r="14522" spans="1:10" x14ac:dyDescent="0.25">
      <c r="A14522" s="12"/>
      <c r="B14522" s="12"/>
      <c r="C14522" s="2"/>
      <c r="D14522" s="12"/>
      <c r="E14522" s="12"/>
      <c r="F14522" s="12"/>
      <c r="G14522" s="12"/>
      <c r="H14522" s="12"/>
      <c r="I14522" s="12"/>
      <c r="J14522" s="12"/>
    </row>
    <row r="14523" spans="1:10" x14ac:dyDescent="0.25">
      <c r="A14523" s="12"/>
      <c r="B14523" s="12"/>
      <c r="C14523" s="2"/>
      <c r="D14523" s="12"/>
      <c r="E14523" s="12"/>
      <c r="F14523" s="12"/>
      <c r="G14523" s="12"/>
      <c r="H14523" s="12"/>
      <c r="I14523" s="12"/>
      <c r="J14523" s="12"/>
    </row>
    <row r="14524" spans="1:10" x14ac:dyDescent="0.25">
      <c r="A14524" s="12"/>
      <c r="B14524" s="12"/>
      <c r="C14524" s="2"/>
      <c r="D14524" s="12"/>
      <c r="E14524" s="12"/>
      <c r="F14524" s="12"/>
      <c r="G14524" s="12"/>
      <c r="H14524" s="12"/>
      <c r="I14524" s="12"/>
      <c r="J14524" s="12"/>
    </row>
    <row r="14525" spans="1:10" x14ac:dyDescent="0.25">
      <c r="A14525" s="12"/>
      <c r="B14525" s="12"/>
      <c r="C14525" s="2"/>
      <c r="D14525" s="12"/>
      <c r="E14525" s="12"/>
      <c r="F14525" s="12"/>
      <c r="G14525" s="12"/>
      <c r="H14525" s="12"/>
      <c r="I14525" s="12"/>
      <c r="J14525" s="12"/>
    </row>
    <row r="14526" spans="1:10" x14ac:dyDescent="0.25">
      <c r="A14526" s="12"/>
      <c r="B14526" s="12"/>
      <c r="C14526" s="2"/>
      <c r="D14526" s="12"/>
      <c r="E14526" s="12"/>
      <c r="F14526" s="12"/>
      <c r="G14526" s="12"/>
      <c r="H14526" s="12"/>
      <c r="I14526" s="12"/>
      <c r="J14526" s="12"/>
    </row>
    <row r="14527" spans="1:10" x14ac:dyDescent="0.25">
      <c r="A14527" s="12"/>
      <c r="B14527" s="12"/>
      <c r="C14527" s="2"/>
      <c r="D14527" s="12"/>
      <c r="E14527" s="12"/>
      <c r="F14527" s="12"/>
      <c r="G14527" s="12"/>
      <c r="H14527" s="12"/>
      <c r="I14527" s="12"/>
      <c r="J14527" s="12"/>
    </row>
    <row r="14528" spans="1:10" x14ac:dyDescent="0.25">
      <c r="A14528" s="12"/>
      <c r="B14528" s="12"/>
      <c r="C14528" s="2"/>
      <c r="D14528" s="12"/>
      <c r="E14528" s="12"/>
      <c r="F14528" s="12"/>
      <c r="G14528" s="12"/>
      <c r="H14528" s="12"/>
      <c r="I14528" s="12"/>
      <c r="J14528" s="12"/>
    </row>
    <row r="14529" spans="1:10" x14ac:dyDescent="0.25">
      <c r="A14529" s="12"/>
      <c r="B14529" s="12"/>
      <c r="C14529" s="2"/>
      <c r="D14529" s="12"/>
      <c r="E14529" s="12"/>
      <c r="F14529" s="12"/>
      <c r="G14529" s="12"/>
      <c r="H14529" s="12"/>
      <c r="I14529" s="12"/>
      <c r="J14529" s="12"/>
    </row>
    <row r="14530" spans="1:10" x14ac:dyDescent="0.25">
      <c r="A14530" s="12"/>
      <c r="B14530" s="12"/>
      <c r="C14530" s="2"/>
      <c r="D14530" s="12"/>
      <c r="E14530" s="12"/>
      <c r="F14530" s="12"/>
      <c r="G14530" s="12"/>
      <c r="H14530" s="12"/>
      <c r="I14530" s="12"/>
      <c r="J14530" s="12"/>
    </row>
    <row r="14531" spans="1:10" x14ac:dyDescent="0.25">
      <c r="A14531" s="12"/>
      <c r="B14531" s="12"/>
      <c r="C14531" s="2"/>
      <c r="D14531" s="12"/>
      <c r="E14531" s="12"/>
      <c r="F14531" s="12"/>
      <c r="G14531" s="12"/>
      <c r="H14531" s="12"/>
      <c r="I14531" s="12"/>
      <c r="J14531" s="12"/>
    </row>
    <row r="14532" spans="1:10" x14ac:dyDescent="0.25">
      <c r="A14532" s="12"/>
      <c r="B14532" s="12"/>
      <c r="C14532" s="2"/>
      <c r="D14532" s="12"/>
      <c r="E14532" s="12"/>
      <c r="F14532" s="12"/>
      <c r="G14532" s="12"/>
      <c r="H14532" s="12"/>
      <c r="I14532" s="12"/>
      <c r="J14532" s="12"/>
    </row>
    <row r="14533" spans="1:10" x14ac:dyDescent="0.25">
      <c r="A14533" s="12"/>
      <c r="B14533" s="12"/>
      <c r="C14533" s="2"/>
      <c r="D14533" s="12"/>
      <c r="E14533" s="12"/>
      <c r="F14533" s="12"/>
      <c r="G14533" s="12"/>
      <c r="H14533" s="12"/>
      <c r="I14533" s="12"/>
      <c r="J14533" s="12"/>
    </row>
    <row r="14534" spans="1:10" x14ac:dyDescent="0.25">
      <c r="A14534" s="12"/>
      <c r="B14534" s="12"/>
      <c r="C14534" s="2"/>
      <c r="D14534" s="12"/>
      <c r="E14534" s="12"/>
      <c r="F14534" s="12"/>
      <c r="G14534" s="12"/>
      <c r="H14534" s="12"/>
      <c r="I14534" s="12"/>
      <c r="J14534" s="12"/>
    </row>
    <row r="14535" spans="1:10" x14ac:dyDescent="0.25">
      <c r="A14535" s="12"/>
      <c r="B14535" s="12"/>
      <c r="C14535" s="2"/>
      <c r="D14535" s="12"/>
      <c r="E14535" s="12"/>
      <c r="F14535" s="12"/>
      <c r="G14535" s="12"/>
      <c r="H14535" s="12"/>
      <c r="I14535" s="12"/>
      <c r="J14535" s="12"/>
    </row>
    <row r="14536" spans="1:10" x14ac:dyDescent="0.25">
      <c r="A14536" s="12"/>
      <c r="B14536" s="12"/>
      <c r="C14536" s="2"/>
      <c r="D14536" s="12"/>
      <c r="E14536" s="12"/>
      <c r="F14536" s="12"/>
      <c r="G14536" s="12"/>
      <c r="H14536" s="12"/>
      <c r="I14536" s="12"/>
      <c r="J14536" s="12"/>
    </row>
    <row r="14537" spans="1:10" x14ac:dyDescent="0.25">
      <c r="A14537" s="12"/>
      <c r="B14537" s="12"/>
      <c r="C14537" s="2"/>
      <c r="D14537" s="12"/>
      <c r="E14537" s="12"/>
      <c r="F14537" s="12"/>
      <c r="G14537" s="12"/>
      <c r="H14537" s="12"/>
      <c r="I14537" s="12"/>
      <c r="J14537" s="12"/>
    </row>
    <row r="14538" spans="1:10" x14ac:dyDescent="0.25">
      <c r="A14538" s="12"/>
      <c r="B14538" s="12"/>
      <c r="C14538" s="2"/>
      <c r="D14538" s="12"/>
      <c r="E14538" s="12"/>
      <c r="F14538" s="12"/>
      <c r="G14538" s="12"/>
      <c r="H14538" s="12"/>
      <c r="I14538" s="12"/>
      <c r="J14538" s="12"/>
    </row>
    <row r="14539" spans="1:10" x14ac:dyDescent="0.25">
      <c r="A14539" s="12"/>
      <c r="B14539" s="12"/>
      <c r="C14539" s="2"/>
      <c r="D14539" s="12"/>
      <c r="E14539" s="12"/>
      <c r="F14539" s="12"/>
      <c r="G14539" s="12"/>
      <c r="H14539" s="12"/>
      <c r="I14539" s="12"/>
      <c r="J14539" s="12"/>
    </row>
    <row r="14540" spans="1:10" x14ac:dyDescent="0.25">
      <c r="A14540" s="12"/>
      <c r="B14540" s="12"/>
      <c r="C14540" s="2"/>
      <c r="D14540" s="12"/>
      <c r="E14540" s="12"/>
      <c r="F14540" s="12"/>
      <c r="G14540" s="12"/>
      <c r="H14540" s="12"/>
      <c r="I14540" s="12"/>
      <c r="J14540" s="12"/>
    </row>
    <row r="14541" spans="1:10" x14ac:dyDescent="0.25">
      <c r="A14541" s="12"/>
      <c r="B14541" s="12"/>
      <c r="C14541" s="2"/>
      <c r="D14541" s="12"/>
      <c r="E14541" s="12"/>
      <c r="F14541" s="12"/>
      <c r="G14541" s="12"/>
      <c r="H14541" s="12"/>
      <c r="I14541" s="12"/>
      <c r="J14541" s="12"/>
    </row>
    <row r="14542" spans="1:10" x14ac:dyDescent="0.25">
      <c r="A14542" s="12"/>
      <c r="B14542" s="12"/>
      <c r="C14542" s="2"/>
      <c r="D14542" s="12"/>
      <c r="E14542" s="12"/>
      <c r="F14542" s="12"/>
      <c r="G14542" s="12"/>
      <c r="H14542" s="12"/>
      <c r="I14542" s="12"/>
      <c r="J14542" s="12"/>
    </row>
    <row r="14543" spans="1:10" x14ac:dyDescent="0.25">
      <c r="A14543" s="12"/>
      <c r="B14543" s="12"/>
      <c r="C14543" s="2"/>
      <c r="D14543" s="12"/>
      <c r="E14543" s="12"/>
      <c r="F14543" s="12"/>
      <c r="G14543" s="12"/>
      <c r="H14543" s="12"/>
      <c r="I14543" s="12"/>
      <c r="J14543" s="12"/>
    </row>
    <row r="14544" spans="1:10" x14ac:dyDescent="0.25">
      <c r="A14544" s="12"/>
      <c r="B14544" s="12"/>
      <c r="C14544" s="2"/>
      <c r="D14544" s="12"/>
      <c r="E14544" s="12"/>
      <c r="F14544" s="12"/>
      <c r="G14544" s="12"/>
      <c r="H14544" s="12"/>
      <c r="I14544" s="12"/>
      <c r="J14544" s="12"/>
    </row>
    <row r="14545" spans="1:10" x14ac:dyDescent="0.25">
      <c r="A14545" s="12"/>
      <c r="B14545" s="12"/>
      <c r="C14545" s="2"/>
      <c r="D14545" s="12"/>
      <c r="E14545" s="12"/>
      <c r="F14545" s="12"/>
      <c r="G14545" s="12"/>
      <c r="H14545" s="12"/>
      <c r="I14545" s="12"/>
      <c r="J14545" s="12"/>
    </row>
    <row r="14546" spans="1:10" x14ac:dyDescent="0.25">
      <c r="A14546" s="12"/>
      <c r="B14546" s="12"/>
      <c r="C14546" s="2"/>
      <c r="D14546" s="12"/>
      <c r="E14546" s="12"/>
      <c r="F14546" s="12"/>
      <c r="G14546" s="12"/>
      <c r="H14546" s="12"/>
      <c r="I14546" s="12"/>
      <c r="J14546" s="12"/>
    </row>
    <row r="14547" spans="1:10" x14ac:dyDescent="0.25">
      <c r="A14547" s="12"/>
      <c r="B14547" s="12"/>
      <c r="C14547" s="2"/>
      <c r="D14547" s="12"/>
      <c r="E14547" s="12"/>
      <c r="F14547" s="12"/>
      <c r="G14547" s="12"/>
      <c r="H14547" s="12"/>
      <c r="I14547" s="12"/>
      <c r="J14547" s="12"/>
    </row>
    <row r="14548" spans="1:10" x14ac:dyDescent="0.25">
      <c r="A14548" s="12"/>
      <c r="B14548" s="12"/>
      <c r="C14548" s="2"/>
      <c r="D14548" s="12"/>
      <c r="E14548" s="12"/>
      <c r="F14548" s="12"/>
      <c r="G14548" s="12"/>
      <c r="H14548" s="12"/>
      <c r="I14548" s="12"/>
      <c r="J14548" s="12"/>
    </row>
    <row r="14549" spans="1:10" x14ac:dyDescent="0.25">
      <c r="A14549" s="12"/>
      <c r="B14549" s="12"/>
      <c r="C14549" s="2"/>
      <c r="D14549" s="12"/>
      <c r="E14549" s="12"/>
      <c r="F14549" s="12"/>
      <c r="G14549" s="12"/>
      <c r="H14549" s="12"/>
      <c r="I14549" s="12"/>
      <c r="J14549" s="12"/>
    </row>
    <row r="14550" spans="1:10" x14ac:dyDescent="0.25">
      <c r="A14550" s="12"/>
      <c r="B14550" s="12"/>
      <c r="C14550" s="2"/>
      <c r="D14550" s="12"/>
      <c r="E14550" s="12"/>
      <c r="F14550" s="12"/>
      <c r="G14550" s="12"/>
      <c r="H14550" s="12"/>
      <c r="I14550" s="12"/>
      <c r="J14550" s="12"/>
    </row>
    <row r="14551" spans="1:10" x14ac:dyDescent="0.25">
      <c r="A14551" s="12"/>
      <c r="B14551" s="12"/>
      <c r="C14551" s="2"/>
      <c r="D14551" s="12"/>
      <c r="E14551" s="12"/>
      <c r="F14551" s="12"/>
      <c r="G14551" s="12"/>
      <c r="H14551" s="12"/>
      <c r="I14551" s="12"/>
      <c r="J14551" s="12"/>
    </row>
    <row r="14552" spans="1:10" x14ac:dyDescent="0.25">
      <c r="A14552" s="12"/>
      <c r="B14552" s="12"/>
      <c r="C14552" s="2"/>
      <c r="D14552" s="12"/>
      <c r="E14552" s="12"/>
      <c r="F14552" s="12"/>
      <c r="G14552" s="12"/>
      <c r="H14552" s="12"/>
      <c r="I14552" s="12"/>
      <c r="J14552" s="12"/>
    </row>
    <row r="14553" spans="1:10" x14ac:dyDescent="0.25">
      <c r="A14553" s="12"/>
      <c r="B14553" s="12"/>
      <c r="C14553" s="2"/>
      <c r="D14553" s="12"/>
      <c r="E14553" s="12"/>
      <c r="F14553" s="12"/>
      <c r="G14553" s="12"/>
      <c r="H14553" s="12"/>
      <c r="I14553" s="12"/>
      <c r="J14553" s="12"/>
    </row>
    <row r="14554" spans="1:10" x14ac:dyDescent="0.25">
      <c r="A14554" s="12"/>
      <c r="B14554" s="12"/>
      <c r="C14554" s="2"/>
      <c r="D14554" s="12"/>
      <c r="E14554" s="12"/>
      <c r="F14554" s="12"/>
      <c r="G14554" s="12"/>
      <c r="H14554" s="12"/>
      <c r="I14554" s="12"/>
      <c r="J14554" s="12"/>
    </row>
    <row r="14555" spans="1:10" x14ac:dyDescent="0.25">
      <c r="A14555" s="12"/>
      <c r="B14555" s="12"/>
      <c r="C14555" s="2"/>
      <c r="D14555" s="12"/>
      <c r="E14555" s="12"/>
      <c r="F14555" s="12"/>
      <c r="G14555" s="12"/>
      <c r="H14555" s="12"/>
      <c r="I14555" s="12"/>
      <c r="J14555" s="12"/>
    </row>
    <row r="14556" spans="1:10" x14ac:dyDescent="0.25">
      <c r="A14556" s="12"/>
      <c r="B14556" s="12"/>
      <c r="C14556" s="2"/>
      <c r="D14556" s="12"/>
      <c r="E14556" s="12"/>
      <c r="F14556" s="12"/>
      <c r="G14556" s="12"/>
      <c r="H14556" s="12"/>
      <c r="I14556" s="12"/>
      <c r="J14556" s="12"/>
    </row>
    <row r="14557" spans="1:10" x14ac:dyDescent="0.25">
      <c r="A14557" s="12"/>
      <c r="B14557" s="12"/>
      <c r="C14557" s="2"/>
      <c r="D14557" s="12"/>
      <c r="E14557" s="12"/>
      <c r="F14557" s="12"/>
      <c r="G14557" s="12"/>
      <c r="H14557" s="12"/>
      <c r="I14557" s="12"/>
      <c r="J14557" s="12"/>
    </row>
    <row r="14558" spans="1:10" x14ac:dyDescent="0.25">
      <c r="A14558" s="12"/>
      <c r="B14558" s="12"/>
      <c r="C14558" s="2"/>
      <c r="D14558" s="12"/>
      <c r="E14558" s="12"/>
      <c r="F14558" s="12"/>
      <c r="G14558" s="12"/>
      <c r="H14558" s="12"/>
      <c r="I14558" s="12"/>
      <c r="J14558" s="12"/>
    </row>
    <row r="14559" spans="1:10" x14ac:dyDescent="0.25">
      <c r="A14559" s="12"/>
      <c r="B14559" s="12"/>
      <c r="C14559" s="2"/>
      <c r="D14559" s="12"/>
      <c r="E14559" s="12"/>
      <c r="F14559" s="12"/>
      <c r="G14559" s="12"/>
      <c r="H14559" s="12"/>
      <c r="I14559" s="12"/>
      <c r="J14559" s="12"/>
    </row>
    <row r="14560" spans="1:10" x14ac:dyDescent="0.25">
      <c r="A14560" s="12"/>
      <c r="B14560" s="12"/>
      <c r="C14560" s="2"/>
      <c r="D14560" s="12"/>
      <c r="E14560" s="12"/>
      <c r="F14560" s="12"/>
      <c r="G14560" s="12"/>
      <c r="H14560" s="12"/>
      <c r="I14560" s="12"/>
      <c r="J14560" s="12"/>
    </row>
    <row r="14561" spans="1:10" x14ac:dyDescent="0.25">
      <c r="A14561" s="12"/>
      <c r="B14561" s="12"/>
      <c r="C14561" s="2"/>
      <c r="D14561" s="12"/>
      <c r="E14561" s="12"/>
      <c r="F14561" s="12"/>
      <c r="G14561" s="12"/>
      <c r="H14561" s="12"/>
      <c r="I14561" s="12"/>
      <c r="J14561" s="12"/>
    </row>
    <row r="14562" spans="1:10" x14ac:dyDescent="0.25">
      <c r="A14562" s="12"/>
      <c r="B14562" s="12"/>
      <c r="C14562" s="2"/>
      <c r="D14562" s="12"/>
      <c r="E14562" s="12"/>
      <c r="F14562" s="12"/>
      <c r="G14562" s="12"/>
      <c r="H14562" s="12"/>
      <c r="I14562" s="12"/>
      <c r="J14562" s="12"/>
    </row>
    <row r="14563" spans="1:10" x14ac:dyDescent="0.25">
      <c r="A14563" s="12"/>
      <c r="B14563" s="12"/>
      <c r="C14563" s="2"/>
      <c r="D14563" s="12"/>
      <c r="E14563" s="12"/>
      <c r="F14563" s="12"/>
      <c r="G14563" s="12"/>
      <c r="H14563" s="12"/>
      <c r="I14563" s="12"/>
      <c r="J14563" s="12"/>
    </row>
    <row r="14564" spans="1:10" x14ac:dyDescent="0.25">
      <c r="A14564" s="12"/>
      <c r="B14564" s="12"/>
      <c r="C14564" s="2"/>
      <c r="D14564" s="12"/>
      <c r="E14564" s="12"/>
      <c r="F14564" s="12"/>
      <c r="G14564" s="12"/>
      <c r="H14564" s="12"/>
      <c r="I14564" s="12"/>
      <c r="J14564" s="12"/>
    </row>
    <row r="14565" spans="1:10" x14ac:dyDescent="0.25">
      <c r="A14565" s="12"/>
      <c r="B14565" s="12"/>
      <c r="C14565" s="2"/>
      <c r="D14565" s="12"/>
      <c r="E14565" s="12"/>
      <c r="F14565" s="12"/>
      <c r="G14565" s="12"/>
      <c r="H14565" s="12"/>
      <c r="I14565" s="12"/>
      <c r="J14565" s="12"/>
    </row>
    <row r="14566" spans="1:10" x14ac:dyDescent="0.25">
      <c r="A14566" s="12"/>
      <c r="B14566" s="12"/>
      <c r="C14566" s="2"/>
      <c r="D14566" s="12"/>
      <c r="E14566" s="12"/>
      <c r="F14566" s="12"/>
      <c r="G14566" s="12"/>
      <c r="H14566" s="12"/>
      <c r="I14566" s="12"/>
      <c r="J14566" s="12"/>
    </row>
    <row r="14567" spans="1:10" x14ac:dyDescent="0.25">
      <c r="A14567" s="12"/>
      <c r="B14567" s="12"/>
      <c r="C14567" s="2"/>
      <c r="D14567" s="12"/>
      <c r="E14567" s="12"/>
      <c r="F14567" s="12"/>
      <c r="G14567" s="12"/>
      <c r="H14567" s="12"/>
      <c r="I14567" s="12"/>
      <c r="J14567" s="12"/>
    </row>
    <row r="14568" spans="1:10" x14ac:dyDescent="0.25">
      <c r="A14568" s="12"/>
      <c r="B14568" s="12"/>
      <c r="C14568" s="2"/>
      <c r="D14568" s="12"/>
      <c r="E14568" s="12"/>
      <c r="F14568" s="12"/>
      <c r="G14568" s="12"/>
      <c r="H14568" s="12"/>
      <c r="I14568" s="12"/>
      <c r="J14568" s="12"/>
    </row>
    <row r="14569" spans="1:10" x14ac:dyDescent="0.25">
      <c r="A14569" s="12"/>
      <c r="B14569" s="12"/>
      <c r="C14569" s="2"/>
      <c r="D14569" s="12"/>
      <c r="E14569" s="12"/>
      <c r="F14569" s="12"/>
      <c r="G14569" s="12"/>
      <c r="H14569" s="12"/>
      <c r="I14569" s="12"/>
      <c r="J14569" s="12"/>
    </row>
    <row r="14570" spans="1:10" x14ac:dyDescent="0.25">
      <c r="A14570" s="12"/>
      <c r="B14570" s="12"/>
      <c r="C14570" s="2"/>
      <c r="D14570" s="12"/>
      <c r="E14570" s="12"/>
      <c r="F14570" s="12"/>
      <c r="G14570" s="12"/>
      <c r="H14570" s="12"/>
      <c r="I14570" s="12"/>
      <c r="J14570" s="12"/>
    </row>
    <row r="14571" spans="1:10" x14ac:dyDescent="0.25">
      <c r="A14571" s="12"/>
      <c r="B14571" s="12"/>
      <c r="C14571" s="2"/>
      <c r="D14571" s="12"/>
      <c r="E14571" s="12"/>
      <c r="F14571" s="12"/>
      <c r="G14571" s="12"/>
      <c r="H14571" s="12"/>
      <c r="I14571" s="12"/>
      <c r="J14571" s="12"/>
    </row>
    <row r="14572" spans="1:10" x14ac:dyDescent="0.25">
      <c r="A14572" s="12"/>
      <c r="B14572" s="12"/>
      <c r="C14572" s="2"/>
      <c r="D14572" s="12"/>
      <c r="E14572" s="12"/>
      <c r="F14572" s="12"/>
      <c r="G14572" s="12"/>
      <c r="H14572" s="12"/>
      <c r="I14572" s="12"/>
      <c r="J14572" s="12"/>
    </row>
    <row r="14573" spans="1:10" x14ac:dyDescent="0.25">
      <c r="A14573" s="12"/>
      <c r="B14573" s="12"/>
      <c r="C14573" s="2"/>
      <c r="D14573" s="12"/>
      <c r="E14573" s="12"/>
      <c r="F14573" s="12"/>
      <c r="G14573" s="12"/>
      <c r="H14573" s="12"/>
      <c r="I14573" s="12"/>
      <c r="J14573" s="12"/>
    </row>
    <row r="14574" spans="1:10" x14ac:dyDescent="0.25">
      <c r="A14574" s="12"/>
      <c r="B14574" s="12"/>
      <c r="C14574" s="2"/>
      <c r="D14574" s="12"/>
      <c r="E14574" s="12"/>
      <c r="F14574" s="12"/>
      <c r="G14574" s="12"/>
      <c r="H14574" s="12"/>
      <c r="I14574" s="12"/>
      <c r="J14574" s="12"/>
    </row>
    <row r="14575" spans="1:10" x14ac:dyDescent="0.25">
      <c r="A14575" s="12"/>
      <c r="B14575" s="12"/>
      <c r="C14575" s="2"/>
      <c r="D14575" s="12"/>
      <c r="E14575" s="12"/>
      <c r="F14575" s="12"/>
      <c r="G14575" s="12"/>
      <c r="H14575" s="12"/>
      <c r="I14575" s="12"/>
      <c r="J14575" s="12"/>
    </row>
    <row r="14576" spans="1:10" x14ac:dyDescent="0.25">
      <c r="A14576" s="12"/>
      <c r="B14576" s="12"/>
      <c r="C14576" s="2"/>
      <c r="D14576" s="12"/>
      <c r="E14576" s="12"/>
      <c r="F14576" s="12"/>
      <c r="G14576" s="12"/>
      <c r="H14576" s="12"/>
      <c r="I14576" s="12"/>
      <c r="J14576" s="12"/>
    </row>
    <row r="14577" spans="1:10" x14ac:dyDescent="0.25">
      <c r="A14577" s="12"/>
      <c r="B14577" s="12"/>
      <c r="C14577" s="2"/>
      <c r="D14577" s="12"/>
      <c r="E14577" s="12"/>
      <c r="F14577" s="12"/>
      <c r="G14577" s="12"/>
      <c r="H14577" s="12"/>
      <c r="I14577" s="12"/>
      <c r="J14577" s="12"/>
    </row>
    <row r="14578" spans="1:10" x14ac:dyDescent="0.25">
      <c r="A14578" s="12"/>
      <c r="B14578" s="12"/>
      <c r="C14578" s="2"/>
      <c r="D14578" s="12"/>
      <c r="E14578" s="12"/>
      <c r="F14578" s="12"/>
      <c r="G14578" s="12"/>
      <c r="H14578" s="12"/>
      <c r="I14578" s="12"/>
      <c r="J14578" s="12"/>
    </row>
    <row r="14579" spans="1:10" x14ac:dyDescent="0.25">
      <c r="A14579" s="12"/>
      <c r="B14579" s="12"/>
      <c r="C14579" s="2"/>
      <c r="D14579" s="12"/>
      <c r="E14579" s="12"/>
      <c r="F14579" s="12"/>
      <c r="G14579" s="12"/>
      <c r="H14579" s="12"/>
      <c r="I14579" s="12"/>
      <c r="J14579" s="12"/>
    </row>
    <row r="14580" spans="1:10" x14ac:dyDescent="0.25">
      <c r="A14580" s="12"/>
      <c r="B14580" s="12"/>
      <c r="C14580" s="2"/>
      <c r="D14580" s="12"/>
      <c r="E14580" s="12"/>
      <c r="F14580" s="12"/>
      <c r="G14580" s="12"/>
      <c r="H14580" s="12"/>
      <c r="I14580" s="12"/>
      <c r="J14580" s="12"/>
    </row>
    <row r="14581" spans="1:10" x14ac:dyDescent="0.25">
      <c r="A14581" s="12"/>
      <c r="B14581" s="12"/>
      <c r="C14581" s="2"/>
      <c r="D14581" s="12"/>
      <c r="E14581" s="12"/>
      <c r="F14581" s="12"/>
      <c r="G14581" s="12"/>
      <c r="H14581" s="12"/>
      <c r="I14581" s="12"/>
      <c r="J14581" s="12"/>
    </row>
    <row r="14582" spans="1:10" x14ac:dyDescent="0.25">
      <c r="A14582" s="12"/>
      <c r="B14582" s="12"/>
      <c r="C14582" s="2"/>
      <c r="D14582" s="12"/>
      <c r="E14582" s="12"/>
      <c r="F14582" s="12"/>
      <c r="G14582" s="12"/>
      <c r="H14582" s="12"/>
      <c r="I14582" s="12"/>
      <c r="J14582" s="12"/>
    </row>
    <row r="14583" spans="1:10" x14ac:dyDescent="0.25">
      <c r="A14583" s="12"/>
      <c r="B14583" s="12"/>
      <c r="C14583" s="2"/>
      <c r="D14583" s="12"/>
      <c r="E14583" s="12"/>
      <c r="F14583" s="12"/>
      <c r="G14583" s="12"/>
      <c r="H14583" s="12"/>
      <c r="I14583" s="12"/>
      <c r="J14583" s="12"/>
    </row>
    <row r="14584" spans="1:10" x14ac:dyDescent="0.25">
      <c r="A14584" s="12"/>
      <c r="B14584" s="12"/>
      <c r="C14584" s="2"/>
      <c r="D14584" s="12"/>
      <c r="E14584" s="12"/>
      <c r="F14584" s="12"/>
      <c r="G14584" s="12"/>
      <c r="H14584" s="12"/>
      <c r="I14584" s="12"/>
      <c r="J14584" s="12"/>
    </row>
    <row r="14585" spans="1:10" x14ac:dyDescent="0.25">
      <c r="A14585" s="12"/>
      <c r="B14585" s="12"/>
      <c r="C14585" s="2"/>
      <c r="D14585" s="12"/>
      <c r="E14585" s="12"/>
      <c r="F14585" s="12"/>
      <c r="G14585" s="12"/>
      <c r="H14585" s="12"/>
      <c r="I14585" s="12"/>
      <c r="J14585" s="12"/>
    </row>
    <row r="14586" spans="1:10" x14ac:dyDescent="0.25">
      <c r="A14586" s="12"/>
      <c r="B14586" s="12"/>
      <c r="C14586" s="2"/>
      <c r="D14586" s="12"/>
      <c r="E14586" s="12"/>
      <c r="F14586" s="12"/>
      <c r="G14586" s="12"/>
      <c r="H14586" s="12"/>
      <c r="I14586" s="12"/>
      <c r="J14586" s="12"/>
    </row>
    <row r="14587" spans="1:10" x14ac:dyDescent="0.25">
      <c r="A14587" s="12"/>
      <c r="B14587" s="12"/>
      <c r="C14587" s="2"/>
      <c r="D14587" s="12"/>
      <c r="E14587" s="12"/>
      <c r="F14587" s="12"/>
      <c r="G14587" s="12"/>
      <c r="H14587" s="12"/>
      <c r="I14587" s="12"/>
      <c r="J14587" s="12"/>
    </row>
    <row r="14588" spans="1:10" x14ac:dyDescent="0.25">
      <c r="A14588" s="12"/>
      <c r="B14588" s="12"/>
      <c r="C14588" s="2"/>
      <c r="D14588" s="12"/>
      <c r="E14588" s="12"/>
      <c r="F14588" s="12"/>
      <c r="G14588" s="12"/>
      <c r="H14588" s="12"/>
      <c r="I14588" s="12"/>
      <c r="J14588" s="12"/>
    </row>
    <row r="14589" spans="1:10" x14ac:dyDescent="0.25">
      <c r="A14589" s="12"/>
      <c r="B14589" s="12"/>
      <c r="C14589" s="2"/>
      <c r="D14589" s="12"/>
      <c r="E14589" s="12"/>
      <c r="F14589" s="12"/>
      <c r="G14589" s="12"/>
      <c r="H14589" s="12"/>
      <c r="I14589" s="12"/>
      <c r="J14589" s="12"/>
    </row>
    <row r="14590" spans="1:10" x14ac:dyDescent="0.25">
      <c r="A14590" s="12"/>
      <c r="B14590" s="12"/>
      <c r="C14590" s="2"/>
      <c r="D14590" s="12"/>
      <c r="E14590" s="12"/>
      <c r="F14590" s="12"/>
      <c r="G14590" s="12"/>
      <c r="H14590" s="12"/>
      <c r="I14590" s="12"/>
      <c r="J14590" s="12"/>
    </row>
    <row r="14591" spans="1:10" x14ac:dyDescent="0.25">
      <c r="A14591" s="12"/>
      <c r="B14591" s="12"/>
      <c r="C14591" s="2"/>
      <c r="D14591" s="12"/>
      <c r="E14591" s="12"/>
      <c r="F14591" s="12"/>
      <c r="G14591" s="12"/>
      <c r="H14591" s="12"/>
      <c r="I14591" s="12"/>
      <c r="J14591" s="12"/>
    </row>
    <row r="14592" spans="1:10" x14ac:dyDescent="0.25">
      <c r="A14592" s="12"/>
      <c r="B14592" s="12"/>
      <c r="C14592" s="2"/>
      <c r="D14592" s="12"/>
      <c r="E14592" s="12"/>
      <c r="F14592" s="12"/>
      <c r="G14592" s="12"/>
      <c r="H14592" s="12"/>
      <c r="I14592" s="12"/>
      <c r="J14592" s="12"/>
    </row>
    <row r="14593" spans="1:10" x14ac:dyDescent="0.25">
      <c r="A14593" s="12"/>
      <c r="B14593" s="12"/>
      <c r="C14593" s="2"/>
      <c r="D14593" s="12"/>
      <c r="E14593" s="12"/>
      <c r="F14593" s="12"/>
      <c r="G14593" s="12"/>
      <c r="H14593" s="12"/>
      <c r="I14593" s="12"/>
      <c r="J14593" s="12"/>
    </row>
    <row r="14594" spans="1:10" x14ac:dyDescent="0.25">
      <c r="A14594" s="12"/>
      <c r="B14594" s="12"/>
      <c r="C14594" s="2"/>
      <c r="D14594" s="12"/>
      <c r="E14594" s="12"/>
      <c r="F14594" s="12"/>
      <c r="G14594" s="12"/>
      <c r="H14594" s="12"/>
      <c r="I14594" s="12"/>
      <c r="J14594" s="12"/>
    </row>
    <row r="14595" spans="1:10" x14ac:dyDescent="0.25">
      <c r="A14595" s="12"/>
      <c r="B14595" s="12"/>
      <c r="C14595" s="2"/>
      <c r="D14595" s="12"/>
      <c r="E14595" s="12"/>
      <c r="F14595" s="12"/>
      <c r="G14595" s="12"/>
      <c r="H14595" s="12"/>
      <c r="I14595" s="12"/>
      <c r="J14595" s="12"/>
    </row>
    <row r="14596" spans="1:10" x14ac:dyDescent="0.25">
      <c r="A14596" s="12"/>
      <c r="B14596" s="12"/>
      <c r="C14596" s="2"/>
      <c r="D14596" s="12"/>
      <c r="E14596" s="12"/>
      <c r="F14596" s="12"/>
      <c r="G14596" s="12"/>
      <c r="H14596" s="12"/>
      <c r="I14596" s="12"/>
      <c r="J14596" s="12"/>
    </row>
    <row r="14597" spans="1:10" x14ac:dyDescent="0.25">
      <c r="A14597" s="12"/>
      <c r="B14597" s="12"/>
      <c r="C14597" s="2"/>
      <c r="D14597" s="12"/>
      <c r="E14597" s="12"/>
      <c r="F14597" s="12"/>
      <c r="G14597" s="12"/>
      <c r="H14597" s="12"/>
      <c r="I14597" s="12"/>
      <c r="J14597" s="12"/>
    </row>
    <row r="14598" spans="1:10" x14ac:dyDescent="0.25">
      <c r="A14598" s="12"/>
      <c r="B14598" s="12"/>
      <c r="C14598" s="2"/>
      <c r="D14598" s="12"/>
      <c r="E14598" s="12"/>
      <c r="F14598" s="12"/>
      <c r="G14598" s="12"/>
      <c r="H14598" s="12"/>
      <c r="I14598" s="12"/>
      <c r="J14598" s="12"/>
    </row>
    <row r="14599" spans="1:10" x14ac:dyDescent="0.25">
      <c r="A14599" s="12"/>
      <c r="B14599" s="12"/>
      <c r="C14599" s="2"/>
      <c r="D14599" s="12"/>
      <c r="E14599" s="12"/>
      <c r="F14599" s="12"/>
      <c r="G14599" s="12"/>
      <c r="H14599" s="12"/>
      <c r="I14599" s="12"/>
      <c r="J14599" s="12"/>
    </row>
    <row r="14600" spans="1:10" x14ac:dyDescent="0.25">
      <c r="A14600" s="12"/>
      <c r="B14600" s="12"/>
      <c r="C14600" s="2"/>
      <c r="D14600" s="12"/>
      <c r="E14600" s="12"/>
      <c r="F14600" s="12"/>
      <c r="G14600" s="12"/>
      <c r="H14600" s="12"/>
      <c r="I14600" s="12"/>
      <c r="J14600" s="12"/>
    </row>
    <row r="14601" spans="1:10" x14ac:dyDescent="0.25">
      <c r="A14601" s="12"/>
      <c r="B14601" s="12"/>
      <c r="C14601" s="2"/>
      <c r="D14601" s="12"/>
      <c r="E14601" s="12"/>
      <c r="F14601" s="12"/>
      <c r="G14601" s="12"/>
      <c r="H14601" s="12"/>
      <c r="I14601" s="12"/>
      <c r="J14601" s="12"/>
    </row>
    <row r="14602" spans="1:10" x14ac:dyDescent="0.25">
      <c r="A14602" s="12"/>
      <c r="B14602" s="12"/>
      <c r="C14602" s="2"/>
      <c r="D14602" s="12"/>
      <c r="E14602" s="12"/>
      <c r="F14602" s="12"/>
      <c r="G14602" s="12"/>
      <c r="H14602" s="12"/>
      <c r="I14602" s="12"/>
      <c r="J14602" s="12"/>
    </row>
    <row r="14603" spans="1:10" x14ac:dyDescent="0.25">
      <c r="A14603" s="12"/>
      <c r="B14603" s="12"/>
      <c r="C14603" s="2"/>
      <c r="D14603" s="12"/>
      <c r="E14603" s="12"/>
      <c r="F14603" s="12"/>
      <c r="G14603" s="12"/>
      <c r="H14603" s="12"/>
      <c r="I14603" s="12"/>
      <c r="J14603" s="12"/>
    </row>
    <row r="14604" spans="1:10" x14ac:dyDescent="0.25">
      <c r="A14604" s="12"/>
      <c r="B14604" s="12"/>
      <c r="C14604" s="2"/>
      <c r="D14604" s="12"/>
      <c r="E14604" s="12"/>
      <c r="F14604" s="12"/>
      <c r="G14604" s="12"/>
      <c r="H14604" s="12"/>
      <c r="I14604" s="12"/>
      <c r="J14604" s="12"/>
    </row>
    <row r="14605" spans="1:10" x14ac:dyDescent="0.25">
      <c r="A14605" s="12"/>
      <c r="B14605" s="12"/>
      <c r="C14605" s="2"/>
      <c r="D14605" s="12"/>
      <c r="E14605" s="12"/>
      <c r="F14605" s="12"/>
      <c r="G14605" s="12"/>
      <c r="H14605" s="12"/>
      <c r="I14605" s="12"/>
      <c r="J14605" s="12"/>
    </row>
    <row r="14606" spans="1:10" x14ac:dyDescent="0.25">
      <c r="A14606" s="12"/>
      <c r="B14606" s="12"/>
      <c r="C14606" s="2"/>
      <c r="D14606" s="12"/>
      <c r="E14606" s="12"/>
      <c r="F14606" s="12"/>
      <c r="G14606" s="12"/>
      <c r="H14606" s="12"/>
      <c r="I14606" s="12"/>
      <c r="J14606" s="12"/>
    </row>
    <row r="14607" spans="1:10" x14ac:dyDescent="0.25">
      <c r="A14607" s="12"/>
      <c r="B14607" s="12"/>
      <c r="C14607" s="2"/>
      <c r="D14607" s="12"/>
      <c r="E14607" s="12"/>
      <c r="F14607" s="12"/>
      <c r="G14607" s="12"/>
      <c r="H14607" s="12"/>
      <c r="I14607" s="12"/>
      <c r="J14607" s="12"/>
    </row>
    <row r="14608" spans="1:10" x14ac:dyDescent="0.25">
      <c r="A14608" s="12"/>
      <c r="B14608" s="12"/>
      <c r="C14608" s="2"/>
      <c r="D14608" s="12"/>
      <c r="E14608" s="12"/>
      <c r="F14608" s="12"/>
      <c r="G14608" s="12"/>
      <c r="H14608" s="12"/>
      <c r="I14608" s="12"/>
      <c r="J14608" s="12"/>
    </row>
    <row r="14609" spans="1:10" x14ac:dyDescent="0.25">
      <c r="A14609" s="12"/>
      <c r="B14609" s="12"/>
      <c r="C14609" s="2"/>
      <c r="D14609" s="12"/>
      <c r="E14609" s="12"/>
      <c r="F14609" s="12"/>
      <c r="G14609" s="12"/>
      <c r="H14609" s="12"/>
      <c r="I14609" s="12"/>
      <c r="J14609" s="12"/>
    </row>
    <row r="14610" spans="1:10" x14ac:dyDescent="0.25">
      <c r="A14610" s="12"/>
      <c r="B14610" s="12"/>
      <c r="C14610" s="2"/>
      <c r="D14610" s="12"/>
      <c r="E14610" s="12"/>
      <c r="F14610" s="12"/>
      <c r="G14610" s="12"/>
      <c r="H14610" s="12"/>
      <c r="I14610" s="12"/>
      <c r="J14610" s="12"/>
    </row>
    <row r="14611" spans="1:10" x14ac:dyDescent="0.25">
      <c r="A14611" s="12"/>
      <c r="B14611" s="12"/>
      <c r="C14611" s="2"/>
      <c r="D14611" s="12"/>
      <c r="E14611" s="12"/>
      <c r="F14611" s="12"/>
      <c r="G14611" s="12"/>
      <c r="H14611" s="12"/>
      <c r="I14611" s="12"/>
      <c r="J14611" s="12"/>
    </row>
    <row r="14612" spans="1:10" x14ac:dyDescent="0.25">
      <c r="A14612" s="12"/>
      <c r="B14612" s="12"/>
      <c r="C14612" s="2"/>
      <c r="D14612" s="12"/>
      <c r="E14612" s="12"/>
      <c r="F14612" s="12"/>
      <c r="G14612" s="12"/>
      <c r="H14612" s="12"/>
      <c r="I14612" s="12"/>
      <c r="J14612" s="12"/>
    </row>
    <row r="14613" spans="1:10" x14ac:dyDescent="0.25">
      <c r="A14613" s="12"/>
      <c r="B14613" s="12"/>
      <c r="C14613" s="2"/>
      <c r="D14613" s="12"/>
      <c r="E14613" s="12"/>
      <c r="F14613" s="12"/>
      <c r="G14613" s="12"/>
      <c r="H14613" s="12"/>
      <c r="I14613" s="12"/>
      <c r="J14613" s="12"/>
    </row>
    <row r="14614" spans="1:10" x14ac:dyDescent="0.25">
      <c r="A14614" s="12"/>
      <c r="B14614" s="12"/>
      <c r="C14614" s="2"/>
      <c r="D14614" s="12"/>
      <c r="E14614" s="12"/>
      <c r="F14614" s="12"/>
      <c r="G14614" s="12"/>
      <c r="H14614" s="12"/>
      <c r="I14614" s="12"/>
      <c r="J14614" s="12"/>
    </row>
    <row r="14615" spans="1:10" x14ac:dyDescent="0.25">
      <c r="A14615" s="12"/>
      <c r="B14615" s="12"/>
      <c r="C14615" s="2"/>
      <c r="D14615" s="12"/>
      <c r="E14615" s="12"/>
      <c r="F14615" s="12"/>
      <c r="G14615" s="12"/>
      <c r="H14615" s="12"/>
      <c r="I14615" s="12"/>
      <c r="J14615" s="12"/>
    </row>
    <row r="14616" spans="1:10" x14ac:dyDescent="0.25">
      <c r="A14616" s="12"/>
      <c r="B14616" s="12"/>
      <c r="C14616" s="2"/>
      <c r="D14616" s="12"/>
      <c r="E14616" s="12"/>
      <c r="F14616" s="12"/>
      <c r="G14616" s="12"/>
      <c r="H14616" s="12"/>
      <c r="I14616" s="12"/>
      <c r="J14616" s="12"/>
    </row>
    <row r="14617" spans="1:10" x14ac:dyDescent="0.25">
      <c r="A14617" s="12"/>
      <c r="B14617" s="12"/>
      <c r="C14617" s="2"/>
      <c r="D14617" s="12"/>
      <c r="E14617" s="12"/>
      <c r="F14617" s="12"/>
      <c r="G14617" s="12"/>
      <c r="H14617" s="12"/>
      <c r="I14617" s="12"/>
      <c r="J14617" s="12"/>
    </row>
    <row r="14618" spans="1:10" x14ac:dyDescent="0.25">
      <c r="A14618" s="12"/>
      <c r="B14618" s="12"/>
      <c r="C14618" s="2"/>
      <c r="D14618" s="12"/>
      <c r="E14618" s="12"/>
      <c r="F14618" s="12"/>
      <c r="G14618" s="12"/>
      <c r="H14618" s="12"/>
      <c r="I14618" s="12"/>
      <c r="J14618" s="12"/>
    </row>
    <row r="14619" spans="1:10" x14ac:dyDescent="0.25">
      <c r="A14619" s="12"/>
      <c r="B14619" s="12"/>
      <c r="C14619" s="2"/>
      <c r="D14619" s="12"/>
      <c r="E14619" s="12"/>
      <c r="F14619" s="12"/>
      <c r="G14619" s="12"/>
      <c r="H14619" s="12"/>
      <c r="I14619" s="12"/>
      <c r="J14619" s="12"/>
    </row>
    <row r="14620" spans="1:10" x14ac:dyDescent="0.25">
      <c r="A14620" s="12"/>
      <c r="B14620" s="12"/>
      <c r="C14620" s="2"/>
      <c r="D14620" s="12"/>
      <c r="E14620" s="12"/>
      <c r="F14620" s="12"/>
      <c r="G14620" s="12"/>
      <c r="H14620" s="12"/>
      <c r="I14620" s="12"/>
      <c r="J14620" s="12"/>
    </row>
    <row r="14621" spans="1:10" x14ac:dyDescent="0.25">
      <c r="A14621" s="12"/>
      <c r="B14621" s="12"/>
      <c r="C14621" s="2"/>
      <c r="D14621" s="12"/>
      <c r="E14621" s="12"/>
      <c r="F14621" s="12"/>
      <c r="G14621" s="12"/>
      <c r="H14621" s="12"/>
      <c r="I14621" s="12"/>
      <c r="J14621" s="12"/>
    </row>
    <row r="14622" spans="1:10" x14ac:dyDescent="0.25">
      <c r="A14622" s="12"/>
      <c r="B14622" s="12"/>
      <c r="C14622" s="2"/>
      <c r="D14622" s="12"/>
      <c r="E14622" s="12"/>
      <c r="F14622" s="12"/>
      <c r="G14622" s="12"/>
      <c r="H14622" s="12"/>
      <c r="I14622" s="12"/>
      <c r="J14622" s="12"/>
    </row>
    <row r="14623" spans="1:10" x14ac:dyDescent="0.25">
      <c r="A14623" s="12"/>
      <c r="B14623" s="12"/>
      <c r="C14623" s="2"/>
      <c r="D14623" s="12"/>
      <c r="E14623" s="12"/>
      <c r="F14623" s="12"/>
      <c r="G14623" s="12"/>
      <c r="H14623" s="12"/>
      <c r="I14623" s="12"/>
      <c r="J14623" s="12"/>
    </row>
    <row r="14624" spans="1:10" x14ac:dyDescent="0.25">
      <c r="A14624" s="12"/>
      <c r="B14624" s="12"/>
      <c r="C14624" s="2"/>
      <c r="D14624" s="12"/>
      <c r="E14624" s="12"/>
      <c r="F14624" s="12"/>
      <c r="G14624" s="12"/>
      <c r="H14624" s="12"/>
      <c r="I14624" s="12"/>
      <c r="J14624" s="12"/>
    </row>
    <row r="14625" spans="1:10" x14ac:dyDescent="0.25">
      <c r="A14625" s="12"/>
      <c r="B14625" s="12"/>
      <c r="C14625" s="2"/>
      <c r="D14625" s="12"/>
      <c r="E14625" s="12"/>
      <c r="F14625" s="12"/>
      <c r="G14625" s="12"/>
      <c r="H14625" s="12"/>
      <c r="I14625" s="12"/>
      <c r="J14625" s="12"/>
    </row>
    <row r="14626" spans="1:10" x14ac:dyDescent="0.25">
      <c r="A14626" s="12"/>
      <c r="B14626" s="12"/>
      <c r="C14626" s="2"/>
      <c r="D14626" s="12"/>
      <c r="E14626" s="12"/>
      <c r="F14626" s="12"/>
      <c r="G14626" s="12"/>
      <c r="H14626" s="12"/>
      <c r="I14626" s="12"/>
      <c r="J14626" s="12"/>
    </row>
    <row r="14627" spans="1:10" x14ac:dyDescent="0.25">
      <c r="A14627" s="12"/>
      <c r="B14627" s="12"/>
      <c r="C14627" s="2"/>
      <c r="D14627" s="12"/>
      <c r="E14627" s="12"/>
      <c r="F14627" s="12"/>
      <c r="G14627" s="12"/>
      <c r="H14627" s="12"/>
      <c r="I14627" s="12"/>
      <c r="J14627" s="12"/>
    </row>
    <row r="14628" spans="1:10" x14ac:dyDescent="0.25">
      <c r="A14628" s="12"/>
      <c r="B14628" s="12"/>
      <c r="C14628" s="2"/>
      <c r="D14628" s="12"/>
      <c r="E14628" s="12"/>
      <c r="F14628" s="12"/>
      <c r="G14628" s="12"/>
      <c r="H14628" s="12"/>
      <c r="I14628" s="12"/>
      <c r="J14628" s="12"/>
    </row>
    <row r="14629" spans="1:10" x14ac:dyDescent="0.25">
      <c r="A14629" s="12"/>
      <c r="B14629" s="12"/>
      <c r="C14629" s="2"/>
      <c r="D14629" s="12"/>
      <c r="E14629" s="12"/>
      <c r="F14629" s="12"/>
      <c r="G14629" s="12"/>
      <c r="H14629" s="12"/>
      <c r="I14629" s="12"/>
      <c r="J14629" s="12"/>
    </row>
    <row r="14630" spans="1:10" x14ac:dyDescent="0.25">
      <c r="A14630" s="12"/>
      <c r="B14630" s="12"/>
      <c r="C14630" s="2"/>
      <c r="D14630" s="12"/>
      <c r="E14630" s="12"/>
      <c r="F14630" s="12"/>
      <c r="G14630" s="12"/>
      <c r="H14630" s="12"/>
      <c r="I14630" s="12"/>
      <c r="J14630" s="12"/>
    </row>
    <row r="14631" spans="1:10" x14ac:dyDescent="0.25">
      <c r="A14631" s="12"/>
      <c r="B14631" s="12"/>
      <c r="C14631" s="2"/>
      <c r="D14631" s="12"/>
      <c r="E14631" s="12"/>
      <c r="F14631" s="12"/>
      <c r="G14631" s="12"/>
      <c r="H14631" s="12"/>
      <c r="I14631" s="12"/>
      <c r="J14631" s="12"/>
    </row>
    <row r="14632" spans="1:10" x14ac:dyDescent="0.25">
      <c r="A14632" s="12"/>
      <c r="B14632" s="12"/>
      <c r="C14632" s="2"/>
      <c r="D14632" s="12"/>
      <c r="E14632" s="12"/>
      <c r="F14632" s="12"/>
      <c r="G14632" s="12"/>
      <c r="H14632" s="12"/>
      <c r="I14632" s="12"/>
      <c r="J14632" s="12"/>
    </row>
    <row r="14633" spans="1:10" x14ac:dyDescent="0.25">
      <c r="A14633" s="12"/>
      <c r="B14633" s="12"/>
      <c r="C14633" s="2"/>
      <c r="D14633" s="12"/>
      <c r="E14633" s="12"/>
      <c r="F14633" s="12"/>
      <c r="G14633" s="12"/>
      <c r="H14633" s="12"/>
      <c r="I14633" s="12"/>
      <c r="J14633" s="12"/>
    </row>
    <row r="14634" spans="1:10" x14ac:dyDescent="0.25">
      <c r="A14634" s="12"/>
      <c r="B14634" s="12"/>
      <c r="C14634" s="2"/>
      <c r="D14634" s="12"/>
      <c r="E14634" s="12"/>
      <c r="F14634" s="12"/>
      <c r="G14634" s="12"/>
      <c r="H14634" s="12"/>
      <c r="I14634" s="12"/>
      <c r="J14634" s="12"/>
    </row>
    <row r="14635" spans="1:10" x14ac:dyDescent="0.25">
      <c r="A14635" s="12"/>
      <c r="B14635" s="12"/>
      <c r="C14635" s="2"/>
      <c r="D14635" s="12"/>
      <c r="E14635" s="12"/>
      <c r="F14635" s="12"/>
      <c r="G14635" s="12"/>
      <c r="H14635" s="12"/>
      <c r="I14635" s="12"/>
      <c r="J14635" s="12"/>
    </row>
    <row r="14636" spans="1:10" x14ac:dyDescent="0.25">
      <c r="A14636" s="12"/>
      <c r="B14636" s="12"/>
      <c r="C14636" s="2"/>
      <c r="D14636" s="12"/>
      <c r="E14636" s="12"/>
      <c r="F14636" s="12"/>
      <c r="G14636" s="12"/>
      <c r="H14636" s="12"/>
      <c r="I14636" s="12"/>
      <c r="J14636" s="12"/>
    </row>
    <row r="14637" spans="1:10" x14ac:dyDescent="0.25">
      <c r="A14637" s="12"/>
      <c r="B14637" s="12"/>
      <c r="C14637" s="2"/>
      <c r="D14637" s="12"/>
      <c r="E14637" s="12"/>
      <c r="F14637" s="12"/>
      <c r="G14637" s="12"/>
      <c r="H14637" s="12"/>
      <c r="I14637" s="12"/>
      <c r="J14637" s="12"/>
    </row>
    <row r="14638" spans="1:10" x14ac:dyDescent="0.25">
      <c r="A14638" s="12"/>
      <c r="B14638" s="12"/>
      <c r="C14638" s="2"/>
      <c r="D14638" s="12"/>
      <c r="E14638" s="12"/>
      <c r="F14638" s="12"/>
      <c r="G14638" s="12"/>
      <c r="H14638" s="12"/>
      <c r="I14638" s="12"/>
      <c r="J14638" s="12"/>
    </row>
    <row r="14639" spans="1:10" x14ac:dyDescent="0.25">
      <c r="A14639" s="12"/>
      <c r="B14639" s="12"/>
      <c r="C14639" s="2"/>
      <c r="D14639" s="12"/>
      <c r="E14639" s="12"/>
      <c r="F14639" s="12"/>
      <c r="G14639" s="12"/>
      <c r="H14639" s="12"/>
      <c r="I14639" s="12"/>
      <c r="J14639" s="12"/>
    </row>
    <row r="14640" spans="1:10" x14ac:dyDescent="0.25">
      <c r="A14640" s="12"/>
      <c r="B14640" s="12"/>
      <c r="C14640" s="2"/>
      <c r="D14640" s="12"/>
      <c r="E14640" s="12"/>
      <c r="F14640" s="12"/>
      <c r="G14640" s="12"/>
      <c r="H14640" s="12"/>
      <c r="I14640" s="12"/>
      <c r="J14640" s="12"/>
    </row>
    <row r="14641" spans="1:10" x14ac:dyDescent="0.25">
      <c r="A14641" s="12"/>
      <c r="B14641" s="12"/>
      <c r="C14641" s="2"/>
      <c r="D14641" s="12"/>
      <c r="E14641" s="12"/>
      <c r="F14641" s="12"/>
      <c r="G14641" s="12"/>
      <c r="H14641" s="12"/>
      <c r="I14641" s="12"/>
      <c r="J14641" s="12"/>
    </row>
    <row r="14642" spans="1:10" x14ac:dyDescent="0.25">
      <c r="A14642" s="12"/>
      <c r="B14642" s="12"/>
      <c r="C14642" s="2"/>
      <c r="D14642" s="12"/>
      <c r="E14642" s="12"/>
      <c r="F14642" s="12"/>
      <c r="G14642" s="12"/>
      <c r="H14642" s="12"/>
      <c r="I14642" s="12"/>
      <c r="J14642" s="12"/>
    </row>
    <row r="14643" spans="1:10" x14ac:dyDescent="0.25">
      <c r="A14643" s="12"/>
      <c r="B14643" s="12"/>
      <c r="C14643" s="2"/>
      <c r="D14643" s="12"/>
      <c r="E14643" s="12"/>
      <c r="F14643" s="12"/>
      <c r="G14643" s="12"/>
      <c r="H14643" s="12"/>
      <c r="I14643" s="12"/>
      <c r="J14643" s="12"/>
    </row>
    <row r="14644" spans="1:10" x14ac:dyDescent="0.25">
      <c r="A14644" s="12"/>
      <c r="B14644" s="12"/>
      <c r="C14644" s="2"/>
      <c r="D14644" s="12"/>
      <c r="E14644" s="12"/>
      <c r="F14644" s="12"/>
      <c r="G14644" s="12"/>
      <c r="H14644" s="12"/>
      <c r="I14644" s="12"/>
      <c r="J14644" s="12"/>
    </row>
    <row r="14645" spans="1:10" x14ac:dyDescent="0.25">
      <c r="A14645" s="12"/>
      <c r="B14645" s="12"/>
      <c r="C14645" s="2"/>
      <c r="D14645" s="12"/>
      <c r="E14645" s="12"/>
      <c r="F14645" s="12"/>
      <c r="G14645" s="12"/>
      <c r="H14645" s="12"/>
      <c r="I14645" s="12"/>
      <c r="J14645" s="12"/>
    </row>
    <row r="14646" spans="1:10" x14ac:dyDescent="0.25">
      <c r="A14646" s="12"/>
      <c r="B14646" s="12"/>
      <c r="C14646" s="2"/>
      <c r="D14646" s="12"/>
      <c r="E14646" s="12"/>
      <c r="F14646" s="12"/>
      <c r="G14646" s="12"/>
      <c r="H14646" s="12"/>
      <c r="I14646" s="12"/>
      <c r="J14646" s="12"/>
    </row>
    <row r="14647" spans="1:10" x14ac:dyDescent="0.25">
      <c r="A14647" s="12"/>
      <c r="B14647" s="12"/>
      <c r="C14647" s="2"/>
      <c r="D14647" s="12"/>
      <c r="E14647" s="12"/>
      <c r="F14647" s="12"/>
      <c r="G14647" s="12"/>
      <c r="H14647" s="12"/>
      <c r="I14647" s="12"/>
      <c r="J14647" s="12"/>
    </row>
    <row r="14648" spans="1:10" x14ac:dyDescent="0.25">
      <c r="A14648" s="12"/>
      <c r="B14648" s="12"/>
      <c r="C14648" s="2"/>
      <c r="D14648" s="12"/>
      <c r="E14648" s="12"/>
      <c r="F14648" s="12"/>
      <c r="G14648" s="12"/>
      <c r="H14648" s="12"/>
      <c r="I14648" s="12"/>
      <c r="J14648" s="12"/>
    </row>
    <row r="14649" spans="1:10" x14ac:dyDescent="0.25">
      <c r="A14649" s="12"/>
      <c r="B14649" s="12"/>
      <c r="C14649" s="2"/>
      <c r="D14649" s="12"/>
      <c r="E14649" s="12"/>
      <c r="F14649" s="12"/>
      <c r="G14649" s="12"/>
      <c r="H14649" s="12"/>
      <c r="I14649" s="12"/>
      <c r="J14649" s="12"/>
    </row>
    <row r="14650" spans="1:10" x14ac:dyDescent="0.25">
      <c r="A14650" s="12"/>
      <c r="B14650" s="12"/>
      <c r="C14650" s="2"/>
      <c r="D14650" s="12"/>
      <c r="E14650" s="12"/>
      <c r="F14650" s="12"/>
      <c r="G14650" s="12"/>
      <c r="H14650" s="12"/>
      <c r="I14650" s="12"/>
      <c r="J14650" s="12"/>
    </row>
    <row r="14651" spans="1:10" x14ac:dyDescent="0.25">
      <c r="A14651" s="12"/>
      <c r="B14651" s="12"/>
      <c r="C14651" s="2"/>
      <c r="D14651" s="12"/>
      <c r="E14651" s="12"/>
      <c r="F14651" s="12"/>
      <c r="G14651" s="12"/>
      <c r="H14651" s="12"/>
      <c r="I14651" s="12"/>
      <c r="J14651" s="12"/>
    </row>
    <row r="14652" spans="1:10" x14ac:dyDescent="0.25">
      <c r="A14652" s="12"/>
      <c r="B14652" s="12"/>
      <c r="C14652" s="2"/>
      <c r="D14652" s="12"/>
      <c r="E14652" s="12"/>
      <c r="F14652" s="12"/>
      <c r="G14652" s="12"/>
      <c r="H14652" s="12"/>
      <c r="I14652" s="12"/>
      <c r="J14652" s="12"/>
    </row>
    <row r="14653" spans="1:10" x14ac:dyDescent="0.25">
      <c r="A14653" s="12"/>
      <c r="B14653" s="12"/>
      <c r="C14653" s="2"/>
      <c r="D14653" s="12"/>
      <c r="E14653" s="12"/>
      <c r="F14653" s="12"/>
      <c r="G14653" s="12"/>
      <c r="H14653" s="12"/>
      <c r="I14653" s="12"/>
      <c r="J14653" s="12"/>
    </row>
    <row r="14654" spans="1:10" x14ac:dyDescent="0.25">
      <c r="A14654" s="12"/>
      <c r="B14654" s="12"/>
      <c r="C14654" s="2"/>
      <c r="D14654" s="12"/>
      <c r="E14654" s="12"/>
      <c r="F14654" s="12"/>
      <c r="G14654" s="12"/>
      <c r="H14654" s="12"/>
      <c r="I14654" s="12"/>
      <c r="J14654" s="12"/>
    </row>
    <row r="14655" spans="1:10" x14ac:dyDescent="0.25">
      <c r="A14655" s="12"/>
      <c r="B14655" s="12"/>
      <c r="C14655" s="2"/>
      <c r="D14655" s="12"/>
      <c r="E14655" s="12"/>
      <c r="F14655" s="12"/>
      <c r="G14655" s="12"/>
      <c r="H14655" s="12"/>
      <c r="I14655" s="12"/>
      <c r="J14655" s="12"/>
    </row>
    <row r="14656" spans="1:10" x14ac:dyDescent="0.25">
      <c r="A14656" s="12"/>
      <c r="B14656" s="12"/>
      <c r="C14656" s="2"/>
      <c r="D14656" s="12"/>
      <c r="E14656" s="12"/>
      <c r="F14656" s="12"/>
      <c r="G14656" s="12"/>
      <c r="H14656" s="12"/>
      <c r="I14656" s="12"/>
      <c r="J14656" s="12"/>
    </row>
    <row r="14657" spans="1:10" x14ac:dyDescent="0.25">
      <c r="A14657" s="12"/>
      <c r="B14657" s="12"/>
      <c r="C14657" s="2"/>
      <c r="D14657" s="12"/>
      <c r="E14657" s="12"/>
      <c r="F14657" s="12"/>
      <c r="G14657" s="12"/>
      <c r="H14657" s="12"/>
      <c r="I14657" s="12"/>
      <c r="J14657" s="12"/>
    </row>
    <row r="14658" spans="1:10" x14ac:dyDescent="0.25">
      <c r="A14658" s="12"/>
      <c r="B14658" s="12"/>
      <c r="C14658" s="2"/>
      <c r="D14658" s="12"/>
      <c r="E14658" s="12"/>
      <c r="F14658" s="12"/>
      <c r="G14658" s="12"/>
      <c r="H14658" s="12"/>
      <c r="I14658" s="12"/>
      <c r="J14658" s="12"/>
    </row>
    <row r="14659" spans="1:10" x14ac:dyDescent="0.25">
      <c r="A14659" s="12"/>
      <c r="B14659" s="12"/>
      <c r="C14659" s="2"/>
      <c r="D14659" s="12"/>
      <c r="E14659" s="12"/>
      <c r="F14659" s="12"/>
      <c r="G14659" s="12"/>
      <c r="H14659" s="12"/>
      <c r="I14659" s="12"/>
      <c r="J14659" s="12"/>
    </row>
    <row r="14660" spans="1:10" x14ac:dyDescent="0.25">
      <c r="A14660" s="12"/>
      <c r="B14660" s="12"/>
      <c r="C14660" s="2"/>
      <c r="D14660" s="12"/>
      <c r="E14660" s="12"/>
      <c r="F14660" s="12"/>
      <c r="G14660" s="12"/>
      <c r="H14660" s="12"/>
      <c r="I14660" s="12"/>
      <c r="J14660" s="12"/>
    </row>
    <row r="14661" spans="1:10" x14ac:dyDescent="0.25">
      <c r="A14661" s="12"/>
      <c r="B14661" s="12"/>
      <c r="C14661" s="2"/>
      <c r="D14661" s="12"/>
      <c r="E14661" s="12"/>
      <c r="F14661" s="12"/>
      <c r="G14661" s="12"/>
      <c r="H14661" s="12"/>
      <c r="I14661" s="12"/>
      <c r="J14661" s="12"/>
    </row>
    <row r="14662" spans="1:10" x14ac:dyDescent="0.25">
      <c r="A14662" s="12"/>
      <c r="B14662" s="12"/>
      <c r="C14662" s="2"/>
      <c r="D14662" s="12"/>
      <c r="E14662" s="12"/>
      <c r="F14662" s="12"/>
      <c r="G14662" s="12"/>
      <c r="H14662" s="12"/>
      <c r="I14662" s="12"/>
      <c r="J14662" s="12"/>
    </row>
    <row r="14663" spans="1:10" x14ac:dyDescent="0.25">
      <c r="A14663" s="12"/>
      <c r="B14663" s="12"/>
      <c r="C14663" s="2"/>
      <c r="D14663" s="12"/>
      <c r="E14663" s="12"/>
      <c r="F14663" s="12"/>
      <c r="G14663" s="12"/>
      <c r="H14663" s="12"/>
      <c r="I14663" s="12"/>
      <c r="J14663" s="12"/>
    </row>
    <row r="14664" spans="1:10" x14ac:dyDescent="0.25">
      <c r="A14664" s="12"/>
      <c r="B14664" s="12"/>
      <c r="C14664" s="2"/>
      <c r="D14664" s="12"/>
      <c r="E14664" s="12"/>
      <c r="F14664" s="12"/>
      <c r="G14664" s="12"/>
      <c r="H14664" s="12"/>
      <c r="I14664" s="12"/>
      <c r="J14664" s="12"/>
    </row>
    <row r="14665" spans="1:10" x14ac:dyDescent="0.25">
      <c r="A14665" s="12"/>
      <c r="B14665" s="12"/>
      <c r="C14665" s="2"/>
      <c r="D14665" s="12"/>
      <c r="E14665" s="12"/>
      <c r="F14665" s="12"/>
      <c r="G14665" s="12"/>
      <c r="H14665" s="12"/>
      <c r="I14665" s="12"/>
      <c r="J14665" s="12"/>
    </row>
    <row r="14666" spans="1:10" x14ac:dyDescent="0.25">
      <c r="A14666" s="12"/>
      <c r="B14666" s="12"/>
      <c r="C14666" s="2"/>
      <c r="D14666" s="12"/>
      <c r="E14666" s="12"/>
      <c r="F14666" s="12"/>
      <c r="G14666" s="12"/>
      <c r="H14666" s="12"/>
      <c r="I14666" s="12"/>
      <c r="J14666" s="12"/>
    </row>
    <row r="14667" spans="1:10" x14ac:dyDescent="0.25">
      <c r="A14667" s="12"/>
      <c r="B14667" s="12"/>
      <c r="C14667" s="2"/>
      <c r="D14667" s="12"/>
      <c r="E14667" s="12"/>
      <c r="F14667" s="12"/>
      <c r="G14667" s="12"/>
      <c r="H14667" s="12"/>
      <c r="I14667" s="12"/>
      <c r="J14667" s="12"/>
    </row>
    <row r="14668" spans="1:10" x14ac:dyDescent="0.25">
      <c r="A14668" s="12"/>
      <c r="B14668" s="12"/>
      <c r="C14668" s="2"/>
      <c r="D14668" s="12"/>
      <c r="E14668" s="12"/>
      <c r="F14668" s="12"/>
      <c r="G14668" s="12"/>
      <c r="H14668" s="12"/>
      <c r="I14668" s="12"/>
      <c r="J14668" s="12"/>
    </row>
    <row r="14669" spans="1:10" x14ac:dyDescent="0.25">
      <c r="A14669" s="12"/>
      <c r="B14669" s="12"/>
      <c r="C14669" s="2"/>
      <c r="D14669" s="12"/>
      <c r="E14669" s="12"/>
      <c r="F14669" s="12"/>
      <c r="G14669" s="12"/>
      <c r="H14669" s="12"/>
      <c r="I14669" s="12"/>
      <c r="J14669" s="12"/>
    </row>
    <row r="14670" spans="1:10" x14ac:dyDescent="0.25">
      <c r="A14670" s="12"/>
      <c r="B14670" s="12"/>
      <c r="C14670" s="2"/>
      <c r="D14670" s="12"/>
      <c r="E14670" s="12"/>
      <c r="F14670" s="12"/>
      <c r="G14670" s="12"/>
      <c r="H14670" s="12"/>
      <c r="I14670" s="12"/>
      <c r="J14670" s="12"/>
    </row>
    <row r="14671" spans="1:10" x14ac:dyDescent="0.25">
      <c r="A14671" s="12"/>
      <c r="B14671" s="12"/>
      <c r="C14671" s="2"/>
      <c r="D14671" s="12"/>
      <c r="E14671" s="12"/>
      <c r="F14671" s="12"/>
      <c r="G14671" s="12"/>
      <c r="H14671" s="12"/>
      <c r="I14671" s="12"/>
      <c r="J14671" s="12"/>
    </row>
    <row r="14672" spans="1:10" x14ac:dyDescent="0.25">
      <c r="A14672" s="12"/>
      <c r="B14672" s="12"/>
      <c r="C14672" s="2"/>
      <c r="D14672" s="12"/>
      <c r="E14672" s="12"/>
      <c r="F14672" s="12"/>
      <c r="G14672" s="12"/>
      <c r="H14672" s="12"/>
      <c r="I14672" s="12"/>
      <c r="J14672" s="12"/>
    </row>
    <row r="14673" spans="1:10" x14ac:dyDescent="0.25">
      <c r="A14673" s="12"/>
      <c r="B14673" s="12"/>
      <c r="C14673" s="2"/>
      <c r="D14673" s="12"/>
      <c r="E14673" s="12"/>
      <c r="F14673" s="12"/>
      <c r="G14673" s="12"/>
      <c r="H14673" s="12"/>
      <c r="I14673" s="12"/>
      <c r="J14673" s="12"/>
    </row>
    <row r="14674" spans="1:10" x14ac:dyDescent="0.25">
      <c r="A14674" s="12"/>
      <c r="B14674" s="12"/>
      <c r="C14674" s="2"/>
      <c r="D14674" s="12"/>
      <c r="E14674" s="12"/>
      <c r="F14674" s="12"/>
      <c r="G14674" s="12"/>
      <c r="H14674" s="12"/>
      <c r="I14674" s="12"/>
      <c r="J14674" s="12"/>
    </row>
    <row r="14675" spans="1:10" x14ac:dyDescent="0.25">
      <c r="A14675" s="12"/>
      <c r="B14675" s="12"/>
      <c r="C14675" s="2"/>
      <c r="D14675" s="12"/>
      <c r="E14675" s="12"/>
      <c r="F14675" s="12"/>
      <c r="G14675" s="12"/>
      <c r="H14675" s="12"/>
      <c r="I14675" s="12"/>
      <c r="J14675" s="12"/>
    </row>
    <row r="14676" spans="1:10" x14ac:dyDescent="0.25">
      <c r="A14676" s="12"/>
      <c r="B14676" s="12"/>
      <c r="C14676" s="2"/>
      <c r="D14676" s="12"/>
      <c r="E14676" s="12"/>
      <c r="F14676" s="12"/>
      <c r="G14676" s="12"/>
      <c r="H14676" s="12"/>
      <c r="I14676" s="12"/>
      <c r="J14676" s="12"/>
    </row>
    <row r="14677" spans="1:10" x14ac:dyDescent="0.25">
      <c r="A14677" s="12"/>
      <c r="B14677" s="12"/>
      <c r="C14677" s="2"/>
      <c r="D14677" s="12"/>
      <c r="E14677" s="12"/>
      <c r="F14677" s="12"/>
      <c r="G14677" s="12"/>
      <c r="H14677" s="12"/>
      <c r="I14677" s="12"/>
      <c r="J14677" s="12"/>
    </row>
    <row r="14678" spans="1:10" x14ac:dyDescent="0.25">
      <c r="A14678" s="12"/>
      <c r="B14678" s="12"/>
      <c r="C14678" s="2"/>
      <c r="D14678" s="12"/>
      <c r="E14678" s="12"/>
      <c r="F14678" s="12"/>
      <c r="G14678" s="12"/>
      <c r="H14678" s="12"/>
      <c r="I14678" s="12"/>
      <c r="J14678" s="12"/>
    </row>
    <row r="14679" spans="1:10" x14ac:dyDescent="0.25">
      <c r="A14679" s="12"/>
      <c r="B14679" s="12"/>
      <c r="C14679" s="2"/>
      <c r="D14679" s="12"/>
      <c r="E14679" s="12"/>
      <c r="F14679" s="12"/>
      <c r="G14679" s="12"/>
      <c r="H14679" s="12"/>
      <c r="I14679" s="12"/>
      <c r="J14679" s="12"/>
    </row>
    <row r="14680" spans="1:10" x14ac:dyDescent="0.25">
      <c r="A14680" s="12"/>
      <c r="B14680" s="12"/>
      <c r="C14680" s="2"/>
      <c r="D14680" s="12"/>
      <c r="E14680" s="12"/>
      <c r="F14680" s="12"/>
      <c r="G14680" s="12"/>
      <c r="H14680" s="12"/>
      <c r="I14680" s="12"/>
      <c r="J14680" s="12"/>
    </row>
    <row r="14681" spans="1:10" x14ac:dyDescent="0.25">
      <c r="A14681" s="12"/>
      <c r="B14681" s="12"/>
      <c r="C14681" s="2"/>
      <c r="D14681" s="12"/>
      <c r="E14681" s="12"/>
      <c r="F14681" s="12"/>
      <c r="G14681" s="12"/>
      <c r="H14681" s="12"/>
      <c r="I14681" s="12"/>
      <c r="J14681" s="12"/>
    </row>
    <row r="14682" spans="1:10" x14ac:dyDescent="0.25">
      <c r="A14682" s="12"/>
      <c r="B14682" s="12"/>
      <c r="C14682" s="2"/>
      <c r="D14682" s="12"/>
      <c r="E14682" s="12"/>
      <c r="F14682" s="12"/>
      <c r="G14682" s="12"/>
      <c r="H14682" s="12"/>
      <c r="I14682" s="12"/>
      <c r="J14682" s="12"/>
    </row>
    <row r="14683" spans="1:10" x14ac:dyDescent="0.25">
      <c r="A14683" s="12"/>
      <c r="B14683" s="12"/>
      <c r="C14683" s="2"/>
      <c r="D14683" s="12"/>
      <c r="E14683" s="12"/>
      <c r="F14683" s="12"/>
      <c r="G14683" s="12"/>
      <c r="H14683" s="12"/>
      <c r="I14683" s="12"/>
      <c r="J14683" s="12"/>
    </row>
    <row r="14684" spans="1:10" x14ac:dyDescent="0.25">
      <c r="A14684" s="12"/>
      <c r="B14684" s="12"/>
      <c r="C14684" s="2"/>
      <c r="D14684" s="12"/>
      <c r="E14684" s="12"/>
      <c r="F14684" s="12"/>
      <c r="G14684" s="12"/>
      <c r="H14684" s="12"/>
      <c r="I14684" s="12"/>
      <c r="J14684" s="12"/>
    </row>
    <row r="14685" spans="1:10" x14ac:dyDescent="0.25">
      <c r="A14685" s="12"/>
      <c r="B14685" s="12"/>
      <c r="C14685" s="2"/>
      <c r="D14685" s="12"/>
      <c r="E14685" s="12"/>
      <c r="F14685" s="12"/>
      <c r="G14685" s="12"/>
      <c r="H14685" s="12"/>
      <c r="I14685" s="12"/>
      <c r="J14685" s="12"/>
    </row>
    <row r="14686" spans="1:10" x14ac:dyDescent="0.25">
      <c r="A14686" s="12"/>
      <c r="B14686" s="12"/>
      <c r="C14686" s="2"/>
      <c r="D14686" s="12"/>
      <c r="E14686" s="12"/>
      <c r="F14686" s="12"/>
      <c r="G14686" s="12"/>
      <c r="H14686" s="12"/>
      <c r="I14686" s="12"/>
      <c r="J14686" s="12"/>
    </row>
    <row r="14687" spans="1:10" x14ac:dyDescent="0.25">
      <c r="A14687" s="12"/>
      <c r="B14687" s="12"/>
      <c r="C14687" s="2"/>
      <c r="D14687" s="12"/>
      <c r="E14687" s="12"/>
      <c r="F14687" s="12"/>
      <c r="G14687" s="12"/>
      <c r="H14687" s="12"/>
      <c r="I14687" s="12"/>
      <c r="J14687" s="12"/>
    </row>
    <row r="14688" spans="1:10" x14ac:dyDescent="0.25">
      <c r="A14688" s="12"/>
      <c r="B14688" s="12"/>
      <c r="C14688" s="2"/>
      <c r="D14688" s="12"/>
      <c r="E14688" s="12"/>
      <c r="F14688" s="12"/>
      <c r="G14688" s="12"/>
      <c r="H14688" s="12"/>
      <c r="I14688" s="12"/>
      <c r="J14688" s="12"/>
    </row>
    <row r="14689" spans="1:10" x14ac:dyDescent="0.25">
      <c r="A14689" s="12"/>
      <c r="B14689" s="12"/>
      <c r="C14689" s="2"/>
      <c r="D14689" s="12"/>
      <c r="E14689" s="12"/>
      <c r="F14689" s="12"/>
      <c r="G14689" s="12"/>
      <c r="H14689" s="12"/>
      <c r="I14689" s="12"/>
      <c r="J14689" s="12"/>
    </row>
    <row r="14690" spans="1:10" x14ac:dyDescent="0.25">
      <c r="A14690" s="12"/>
      <c r="B14690" s="12"/>
      <c r="C14690" s="2"/>
      <c r="D14690" s="12"/>
      <c r="E14690" s="12"/>
      <c r="F14690" s="12"/>
      <c r="G14690" s="12"/>
      <c r="H14690" s="12"/>
      <c r="I14690" s="12"/>
      <c r="J14690" s="12"/>
    </row>
    <row r="14691" spans="1:10" x14ac:dyDescent="0.25">
      <c r="A14691" s="12"/>
      <c r="B14691" s="12"/>
      <c r="C14691" s="2"/>
      <c r="D14691" s="12"/>
      <c r="E14691" s="12"/>
      <c r="F14691" s="12"/>
      <c r="G14691" s="12"/>
      <c r="H14691" s="12"/>
      <c r="I14691" s="12"/>
      <c r="J14691" s="12"/>
    </row>
    <row r="14692" spans="1:10" x14ac:dyDescent="0.25">
      <c r="A14692" s="12"/>
      <c r="B14692" s="12"/>
      <c r="C14692" s="2"/>
      <c r="D14692" s="12"/>
      <c r="E14692" s="12"/>
      <c r="F14692" s="12"/>
      <c r="G14692" s="12"/>
      <c r="H14692" s="12"/>
      <c r="I14692" s="12"/>
      <c r="J14692" s="12"/>
    </row>
    <row r="14693" spans="1:10" x14ac:dyDescent="0.25">
      <c r="A14693" s="12"/>
      <c r="B14693" s="12"/>
      <c r="C14693" s="2"/>
      <c r="D14693" s="12"/>
      <c r="E14693" s="12"/>
      <c r="F14693" s="12"/>
      <c r="G14693" s="12"/>
      <c r="H14693" s="12"/>
      <c r="I14693" s="12"/>
      <c r="J14693" s="12"/>
    </row>
    <row r="14694" spans="1:10" x14ac:dyDescent="0.25">
      <c r="A14694" s="12"/>
      <c r="B14694" s="12"/>
      <c r="C14694" s="2"/>
      <c r="D14694" s="12"/>
      <c r="E14694" s="12"/>
      <c r="F14694" s="12"/>
      <c r="G14694" s="12"/>
      <c r="H14694" s="12"/>
      <c r="I14694" s="12"/>
      <c r="J14694" s="12"/>
    </row>
    <row r="14695" spans="1:10" x14ac:dyDescent="0.25">
      <c r="A14695" s="12"/>
      <c r="B14695" s="12"/>
      <c r="C14695" s="2"/>
      <c r="D14695" s="12"/>
      <c r="E14695" s="12"/>
      <c r="F14695" s="12"/>
      <c r="G14695" s="12"/>
      <c r="H14695" s="12"/>
      <c r="I14695" s="12"/>
      <c r="J14695" s="12"/>
    </row>
    <row r="14696" spans="1:10" x14ac:dyDescent="0.25">
      <c r="A14696" s="12"/>
      <c r="B14696" s="12"/>
      <c r="C14696" s="2"/>
      <c r="D14696" s="12"/>
      <c r="E14696" s="12"/>
      <c r="F14696" s="12"/>
      <c r="G14696" s="12"/>
      <c r="H14696" s="12"/>
      <c r="I14696" s="12"/>
      <c r="J14696" s="12"/>
    </row>
    <row r="14697" spans="1:10" x14ac:dyDescent="0.25">
      <c r="A14697" s="12"/>
      <c r="B14697" s="12"/>
      <c r="C14697" s="2"/>
      <c r="D14697" s="12"/>
      <c r="E14697" s="12"/>
      <c r="F14697" s="12"/>
      <c r="G14697" s="12"/>
      <c r="H14697" s="12"/>
      <c r="I14697" s="12"/>
      <c r="J14697" s="12"/>
    </row>
    <row r="14698" spans="1:10" x14ac:dyDescent="0.25">
      <c r="A14698" s="12"/>
      <c r="B14698" s="12"/>
      <c r="C14698" s="2"/>
      <c r="D14698" s="12"/>
      <c r="E14698" s="12"/>
      <c r="F14698" s="12"/>
      <c r="G14698" s="12"/>
      <c r="H14698" s="12"/>
      <c r="I14698" s="12"/>
      <c r="J14698" s="12"/>
    </row>
    <row r="14699" spans="1:10" x14ac:dyDescent="0.25">
      <c r="A14699" s="12"/>
      <c r="B14699" s="12"/>
      <c r="C14699" s="2"/>
      <c r="D14699" s="12"/>
      <c r="E14699" s="12"/>
      <c r="F14699" s="12"/>
      <c r="G14699" s="12"/>
      <c r="H14699" s="12"/>
      <c r="I14699" s="12"/>
      <c r="J14699" s="12"/>
    </row>
    <row r="14700" spans="1:10" x14ac:dyDescent="0.25">
      <c r="A14700" s="12"/>
      <c r="B14700" s="12"/>
      <c r="C14700" s="2"/>
      <c r="D14700" s="12"/>
      <c r="E14700" s="12"/>
      <c r="F14700" s="12"/>
      <c r="G14700" s="12"/>
      <c r="H14700" s="12"/>
      <c r="I14700" s="12"/>
      <c r="J14700" s="12"/>
    </row>
    <row r="14701" spans="1:10" x14ac:dyDescent="0.25">
      <c r="A14701" s="12"/>
      <c r="B14701" s="12"/>
      <c r="C14701" s="2"/>
      <c r="D14701" s="12"/>
      <c r="E14701" s="12"/>
      <c r="F14701" s="12"/>
      <c r="G14701" s="12"/>
      <c r="H14701" s="12"/>
      <c r="I14701" s="12"/>
      <c r="J14701" s="12"/>
    </row>
    <row r="14702" spans="1:10" x14ac:dyDescent="0.25">
      <c r="A14702" s="12"/>
      <c r="B14702" s="12"/>
      <c r="C14702" s="2"/>
      <c r="D14702" s="12"/>
      <c r="E14702" s="12"/>
      <c r="F14702" s="12"/>
      <c r="G14702" s="12"/>
      <c r="H14702" s="12"/>
      <c r="I14702" s="12"/>
      <c r="J14702" s="12"/>
    </row>
    <row r="14703" spans="1:10" x14ac:dyDescent="0.25">
      <c r="A14703" s="12"/>
      <c r="B14703" s="12"/>
      <c r="C14703" s="2"/>
      <c r="D14703" s="12"/>
      <c r="E14703" s="12"/>
      <c r="F14703" s="12"/>
      <c r="G14703" s="12"/>
      <c r="H14703" s="12"/>
      <c r="I14703" s="12"/>
      <c r="J14703" s="12"/>
    </row>
    <row r="14704" spans="1:10" x14ac:dyDescent="0.25">
      <c r="A14704" s="12"/>
      <c r="B14704" s="12"/>
      <c r="C14704" s="2"/>
      <c r="D14704" s="12"/>
      <c r="E14704" s="12"/>
      <c r="F14704" s="12"/>
      <c r="G14704" s="12"/>
      <c r="H14704" s="12"/>
      <c r="I14704" s="12"/>
      <c r="J14704" s="12"/>
    </row>
    <row r="14705" spans="1:10" x14ac:dyDescent="0.25">
      <c r="A14705" s="12"/>
      <c r="B14705" s="12"/>
      <c r="C14705" s="2"/>
      <c r="D14705" s="12"/>
      <c r="E14705" s="12"/>
      <c r="F14705" s="12"/>
      <c r="G14705" s="12"/>
      <c r="H14705" s="12"/>
      <c r="I14705" s="12"/>
      <c r="J14705" s="12"/>
    </row>
    <row r="14706" spans="1:10" x14ac:dyDescent="0.25">
      <c r="A14706" s="12"/>
      <c r="B14706" s="12"/>
      <c r="C14706" s="2"/>
      <c r="D14706" s="12"/>
      <c r="E14706" s="12"/>
      <c r="F14706" s="12"/>
      <c r="G14706" s="12"/>
      <c r="H14706" s="12"/>
      <c r="I14706" s="12"/>
      <c r="J14706" s="12"/>
    </row>
    <row r="14707" spans="1:10" x14ac:dyDescent="0.25">
      <c r="A14707" s="12"/>
      <c r="B14707" s="12"/>
      <c r="C14707" s="2"/>
      <c r="D14707" s="12"/>
      <c r="E14707" s="12"/>
      <c r="F14707" s="12"/>
      <c r="G14707" s="12"/>
      <c r="H14707" s="12"/>
      <c r="I14707" s="12"/>
      <c r="J14707" s="12"/>
    </row>
    <row r="14708" spans="1:10" x14ac:dyDescent="0.25">
      <c r="A14708" s="12"/>
      <c r="B14708" s="12"/>
      <c r="C14708" s="2"/>
      <c r="D14708" s="12"/>
      <c r="E14708" s="12"/>
      <c r="F14708" s="12"/>
      <c r="G14708" s="12"/>
      <c r="H14708" s="12"/>
      <c r="I14708" s="12"/>
      <c r="J14708" s="12"/>
    </row>
    <row r="14709" spans="1:10" x14ac:dyDescent="0.25">
      <c r="A14709" s="12"/>
      <c r="B14709" s="12"/>
      <c r="C14709" s="2"/>
      <c r="D14709" s="12"/>
      <c r="E14709" s="12"/>
      <c r="F14709" s="12"/>
      <c r="G14709" s="12"/>
      <c r="H14709" s="12"/>
      <c r="I14709" s="12"/>
      <c r="J14709" s="12"/>
    </row>
    <row r="14710" spans="1:10" x14ac:dyDescent="0.25">
      <c r="A14710" s="12"/>
      <c r="B14710" s="12"/>
      <c r="C14710" s="2"/>
      <c r="D14710" s="12"/>
      <c r="E14710" s="12"/>
      <c r="F14710" s="12"/>
      <c r="G14710" s="12"/>
      <c r="H14710" s="12"/>
      <c r="I14710" s="12"/>
      <c r="J14710" s="12"/>
    </row>
    <row r="14711" spans="1:10" x14ac:dyDescent="0.25">
      <c r="A14711" s="12"/>
      <c r="B14711" s="12"/>
      <c r="C14711" s="2"/>
      <c r="D14711" s="12"/>
      <c r="E14711" s="12"/>
      <c r="F14711" s="12"/>
      <c r="G14711" s="12"/>
      <c r="H14711" s="12"/>
      <c r="I14711" s="12"/>
      <c r="J14711" s="12"/>
    </row>
    <row r="14712" spans="1:10" x14ac:dyDescent="0.25">
      <c r="A14712" s="12"/>
      <c r="B14712" s="12"/>
      <c r="C14712" s="2"/>
      <c r="D14712" s="12"/>
      <c r="E14712" s="12"/>
      <c r="F14712" s="12"/>
      <c r="G14712" s="12"/>
      <c r="H14712" s="12"/>
      <c r="I14712" s="12"/>
      <c r="J14712" s="12"/>
    </row>
    <row r="14713" spans="1:10" x14ac:dyDescent="0.25">
      <c r="A14713" s="12"/>
      <c r="B14713" s="12"/>
      <c r="C14713" s="2"/>
      <c r="D14713" s="12"/>
      <c r="E14713" s="12"/>
      <c r="F14713" s="12"/>
      <c r="G14713" s="12"/>
      <c r="H14713" s="12"/>
      <c r="I14713" s="12"/>
      <c r="J14713" s="12"/>
    </row>
    <row r="14714" spans="1:10" x14ac:dyDescent="0.25">
      <c r="A14714" s="12"/>
      <c r="B14714" s="12"/>
      <c r="C14714" s="2"/>
      <c r="D14714" s="12"/>
      <c r="E14714" s="12"/>
      <c r="F14714" s="12"/>
      <c r="G14714" s="12"/>
      <c r="H14714" s="12"/>
      <c r="I14714" s="12"/>
      <c r="J14714" s="12"/>
    </row>
    <row r="14715" spans="1:10" x14ac:dyDescent="0.25">
      <c r="A14715" s="12"/>
      <c r="B14715" s="12"/>
      <c r="C14715" s="2"/>
      <c r="D14715" s="12"/>
      <c r="E14715" s="12"/>
      <c r="F14715" s="12"/>
      <c r="G14715" s="12"/>
      <c r="H14715" s="12"/>
      <c r="I14715" s="12"/>
      <c r="J14715" s="12"/>
    </row>
    <row r="14716" spans="1:10" x14ac:dyDescent="0.25">
      <c r="A14716" s="12"/>
      <c r="B14716" s="12"/>
      <c r="C14716" s="2"/>
      <c r="D14716" s="12"/>
      <c r="E14716" s="12"/>
      <c r="F14716" s="12"/>
      <c r="G14716" s="12"/>
      <c r="H14716" s="12"/>
      <c r="I14716" s="12"/>
      <c r="J14716" s="12"/>
    </row>
    <row r="14717" spans="1:10" x14ac:dyDescent="0.25">
      <c r="A14717" s="12"/>
      <c r="B14717" s="12"/>
      <c r="C14717" s="2"/>
      <c r="D14717" s="12"/>
      <c r="E14717" s="12"/>
      <c r="F14717" s="12"/>
      <c r="G14717" s="12"/>
      <c r="H14717" s="12"/>
      <c r="I14717" s="12"/>
      <c r="J14717" s="12"/>
    </row>
    <row r="14718" spans="1:10" x14ac:dyDescent="0.25">
      <c r="A14718" s="12"/>
      <c r="B14718" s="12"/>
      <c r="C14718" s="2"/>
      <c r="D14718" s="12"/>
      <c r="E14718" s="12"/>
      <c r="F14718" s="12"/>
      <c r="G14718" s="12"/>
      <c r="H14718" s="12"/>
      <c r="I14718" s="12"/>
      <c r="J14718" s="12"/>
    </row>
    <row r="14719" spans="1:10" x14ac:dyDescent="0.25">
      <c r="A14719" s="12"/>
      <c r="B14719" s="12"/>
      <c r="C14719" s="2"/>
      <c r="D14719" s="12"/>
      <c r="E14719" s="12"/>
      <c r="F14719" s="12"/>
      <c r="G14719" s="12"/>
      <c r="H14719" s="12"/>
      <c r="I14719" s="12"/>
      <c r="J14719" s="12"/>
    </row>
    <row r="14720" spans="1:10" x14ac:dyDescent="0.25">
      <c r="A14720" s="12"/>
      <c r="B14720" s="12"/>
      <c r="C14720" s="2"/>
      <c r="D14720" s="12"/>
      <c r="E14720" s="12"/>
      <c r="F14720" s="12"/>
      <c r="G14720" s="12"/>
      <c r="H14720" s="12"/>
      <c r="I14720" s="12"/>
      <c r="J14720" s="12"/>
    </row>
    <row r="14721" spans="1:10" x14ac:dyDescent="0.25">
      <c r="A14721" s="12"/>
      <c r="B14721" s="12"/>
      <c r="C14721" s="2"/>
      <c r="D14721" s="12"/>
      <c r="E14721" s="12"/>
      <c r="F14721" s="12"/>
      <c r="G14721" s="12"/>
      <c r="H14721" s="12"/>
      <c r="I14721" s="12"/>
      <c r="J14721" s="12"/>
    </row>
    <row r="14722" spans="1:10" x14ac:dyDescent="0.25">
      <c r="A14722" s="12"/>
      <c r="B14722" s="12"/>
      <c r="C14722" s="2"/>
      <c r="D14722" s="12"/>
      <c r="E14722" s="12"/>
      <c r="F14722" s="12"/>
      <c r="G14722" s="12"/>
      <c r="H14722" s="12"/>
      <c r="I14722" s="12"/>
      <c r="J14722" s="12"/>
    </row>
    <row r="14723" spans="1:10" x14ac:dyDescent="0.25">
      <c r="A14723" s="12"/>
      <c r="B14723" s="12"/>
      <c r="C14723" s="2"/>
      <c r="D14723" s="12"/>
      <c r="E14723" s="12"/>
      <c r="F14723" s="12"/>
      <c r="G14723" s="12"/>
      <c r="H14723" s="12"/>
      <c r="I14723" s="12"/>
      <c r="J14723" s="12"/>
    </row>
    <row r="14724" spans="1:10" x14ac:dyDescent="0.25">
      <c r="A14724" s="12"/>
      <c r="B14724" s="12"/>
      <c r="C14724" s="2"/>
      <c r="D14724" s="12"/>
      <c r="E14724" s="12"/>
      <c r="F14724" s="12"/>
      <c r="G14724" s="12"/>
      <c r="H14724" s="12"/>
      <c r="I14724" s="12"/>
      <c r="J14724" s="12"/>
    </row>
    <row r="14725" spans="1:10" x14ac:dyDescent="0.25">
      <c r="A14725" s="12"/>
      <c r="B14725" s="12"/>
      <c r="C14725" s="2"/>
      <c r="D14725" s="12"/>
      <c r="E14725" s="12"/>
      <c r="F14725" s="12"/>
      <c r="G14725" s="12"/>
      <c r="H14725" s="12"/>
      <c r="I14725" s="12"/>
      <c r="J14725" s="12"/>
    </row>
    <row r="14726" spans="1:10" x14ac:dyDescent="0.25">
      <c r="A14726" s="12"/>
      <c r="B14726" s="12"/>
      <c r="C14726" s="2"/>
      <c r="D14726" s="12"/>
      <c r="E14726" s="12"/>
      <c r="F14726" s="12"/>
      <c r="G14726" s="12"/>
      <c r="H14726" s="12"/>
      <c r="I14726" s="12"/>
      <c r="J14726" s="12"/>
    </row>
    <row r="14727" spans="1:10" x14ac:dyDescent="0.25">
      <c r="A14727" s="12"/>
      <c r="B14727" s="12"/>
      <c r="C14727" s="2"/>
      <c r="D14727" s="12"/>
      <c r="E14727" s="12"/>
      <c r="F14727" s="12"/>
      <c r="G14727" s="12"/>
      <c r="H14727" s="12"/>
      <c r="I14727" s="12"/>
      <c r="J14727" s="12"/>
    </row>
    <row r="14728" spans="1:10" x14ac:dyDescent="0.25">
      <c r="A14728" s="12"/>
      <c r="B14728" s="12"/>
      <c r="C14728" s="2"/>
      <c r="D14728" s="12"/>
      <c r="E14728" s="12"/>
      <c r="F14728" s="12"/>
      <c r="G14728" s="12"/>
      <c r="H14728" s="12"/>
      <c r="I14728" s="12"/>
      <c r="J14728" s="12"/>
    </row>
    <row r="14729" spans="1:10" x14ac:dyDescent="0.25">
      <c r="A14729" s="12"/>
      <c r="B14729" s="12"/>
      <c r="C14729" s="2"/>
      <c r="D14729" s="12"/>
      <c r="E14729" s="12"/>
      <c r="F14729" s="12"/>
      <c r="G14729" s="12"/>
      <c r="H14729" s="12"/>
      <c r="I14729" s="12"/>
      <c r="J14729" s="12"/>
    </row>
    <row r="14730" spans="1:10" x14ac:dyDescent="0.25">
      <c r="A14730" s="12"/>
      <c r="B14730" s="12"/>
      <c r="C14730" s="2"/>
      <c r="D14730" s="12"/>
      <c r="E14730" s="12"/>
      <c r="F14730" s="12"/>
      <c r="G14730" s="12"/>
      <c r="H14730" s="12"/>
      <c r="I14730" s="12"/>
      <c r="J14730" s="12"/>
    </row>
    <row r="14731" spans="1:10" x14ac:dyDescent="0.25">
      <c r="A14731" s="12"/>
      <c r="B14731" s="12"/>
      <c r="C14731" s="2"/>
      <c r="D14731" s="12"/>
      <c r="E14731" s="12"/>
      <c r="F14731" s="12"/>
      <c r="G14731" s="12"/>
      <c r="H14731" s="12"/>
      <c r="I14731" s="12"/>
      <c r="J14731" s="12"/>
    </row>
    <row r="14732" spans="1:10" x14ac:dyDescent="0.25">
      <c r="A14732" s="12"/>
      <c r="B14732" s="12"/>
      <c r="C14732" s="2"/>
      <c r="D14732" s="12"/>
      <c r="E14732" s="12"/>
      <c r="F14732" s="12"/>
      <c r="G14732" s="12"/>
      <c r="H14732" s="12"/>
      <c r="I14732" s="12"/>
      <c r="J14732" s="12"/>
    </row>
    <row r="14733" spans="1:10" x14ac:dyDescent="0.25">
      <c r="A14733" s="12"/>
      <c r="B14733" s="12"/>
      <c r="C14733" s="2"/>
      <c r="D14733" s="12"/>
      <c r="E14733" s="12"/>
      <c r="F14733" s="12"/>
      <c r="G14733" s="12"/>
      <c r="H14733" s="12"/>
      <c r="I14733" s="12"/>
      <c r="J14733" s="12"/>
    </row>
    <row r="14734" spans="1:10" x14ac:dyDescent="0.25">
      <c r="A14734" s="12"/>
      <c r="B14734" s="12"/>
      <c r="C14734" s="2"/>
      <c r="D14734" s="12"/>
      <c r="E14734" s="12"/>
      <c r="F14734" s="12"/>
      <c r="G14734" s="12"/>
      <c r="H14734" s="12"/>
      <c r="I14734" s="12"/>
      <c r="J14734" s="12"/>
    </row>
    <row r="14735" spans="1:10" x14ac:dyDescent="0.25">
      <c r="A14735" s="12"/>
      <c r="B14735" s="12"/>
      <c r="C14735" s="2"/>
      <c r="D14735" s="12"/>
      <c r="E14735" s="12"/>
      <c r="F14735" s="12"/>
      <c r="G14735" s="12"/>
      <c r="H14735" s="12"/>
      <c r="I14735" s="12"/>
      <c r="J14735" s="12"/>
    </row>
    <row r="14736" spans="1:10" x14ac:dyDescent="0.25">
      <c r="A14736" s="12"/>
      <c r="B14736" s="12"/>
      <c r="C14736" s="2"/>
      <c r="D14736" s="12"/>
      <c r="E14736" s="12"/>
      <c r="F14736" s="12"/>
      <c r="G14736" s="12"/>
      <c r="H14736" s="12"/>
      <c r="I14736" s="12"/>
      <c r="J14736" s="12"/>
    </row>
    <row r="14737" spans="1:10" x14ac:dyDescent="0.25">
      <c r="A14737" s="12"/>
      <c r="B14737" s="12"/>
      <c r="C14737" s="2"/>
      <c r="D14737" s="12"/>
      <c r="E14737" s="12"/>
      <c r="F14737" s="12"/>
      <c r="G14737" s="12"/>
      <c r="H14737" s="12"/>
      <c r="I14737" s="12"/>
      <c r="J14737" s="12"/>
    </row>
    <row r="14738" spans="1:10" x14ac:dyDescent="0.25">
      <c r="A14738" s="12"/>
      <c r="B14738" s="12"/>
      <c r="C14738" s="2"/>
      <c r="D14738" s="12"/>
      <c r="E14738" s="12"/>
      <c r="F14738" s="12"/>
      <c r="G14738" s="12"/>
      <c r="H14738" s="12"/>
      <c r="I14738" s="12"/>
      <c r="J14738" s="12"/>
    </row>
    <row r="14739" spans="1:10" x14ac:dyDescent="0.25">
      <c r="A14739" s="12"/>
      <c r="B14739" s="12"/>
      <c r="C14739" s="2"/>
      <c r="D14739" s="12"/>
      <c r="E14739" s="12"/>
      <c r="F14739" s="12"/>
      <c r="G14739" s="12"/>
      <c r="H14739" s="12"/>
      <c r="I14739" s="12"/>
      <c r="J14739" s="12"/>
    </row>
    <row r="14740" spans="1:10" x14ac:dyDescent="0.25">
      <c r="A14740" s="12"/>
      <c r="B14740" s="12"/>
      <c r="C14740" s="2"/>
      <c r="D14740" s="12"/>
      <c r="E14740" s="12"/>
      <c r="F14740" s="12"/>
      <c r="G14740" s="12"/>
      <c r="H14740" s="12"/>
      <c r="I14740" s="12"/>
      <c r="J14740" s="12"/>
    </row>
    <row r="14741" spans="1:10" x14ac:dyDescent="0.25">
      <c r="A14741" s="12"/>
      <c r="B14741" s="12"/>
      <c r="C14741" s="2"/>
      <c r="D14741" s="12"/>
      <c r="E14741" s="12"/>
      <c r="F14741" s="12"/>
      <c r="G14741" s="12"/>
      <c r="H14741" s="12"/>
      <c r="I14741" s="12"/>
      <c r="J14741" s="12"/>
    </row>
    <row r="14742" spans="1:10" x14ac:dyDescent="0.25">
      <c r="A14742" s="12"/>
      <c r="B14742" s="12"/>
      <c r="C14742" s="2"/>
      <c r="D14742" s="12"/>
      <c r="E14742" s="12"/>
      <c r="F14742" s="12"/>
      <c r="G14742" s="12"/>
      <c r="H14742" s="12"/>
      <c r="I14742" s="12"/>
      <c r="J14742" s="12"/>
    </row>
    <row r="14743" spans="1:10" x14ac:dyDescent="0.25">
      <c r="A14743" s="12"/>
      <c r="B14743" s="12"/>
      <c r="C14743" s="2"/>
      <c r="D14743" s="12"/>
      <c r="E14743" s="12"/>
      <c r="F14743" s="12"/>
      <c r="G14743" s="12"/>
      <c r="H14743" s="12"/>
      <c r="I14743" s="12"/>
      <c r="J14743" s="12"/>
    </row>
    <row r="14744" spans="1:10" x14ac:dyDescent="0.25">
      <c r="A14744" s="12"/>
      <c r="B14744" s="12"/>
      <c r="C14744" s="2"/>
      <c r="D14744" s="12"/>
      <c r="E14744" s="12"/>
      <c r="F14744" s="12"/>
      <c r="G14744" s="12"/>
      <c r="H14744" s="12"/>
      <c r="I14744" s="12"/>
      <c r="J14744" s="12"/>
    </row>
    <row r="14745" spans="1:10" x14ac:dyDescent="0.25">
      <c r="A14745" s="12"/>
      <c r="B14745" s="12"/>
      <c r="C14745" s="2"/>
      <c r="D14745" s="12"/>
      <c r="E14745" s="12"/>
      <c r="F14745" s="12"/>
      <c r="G14745" s="12"/>
      <c r="H14745" s="12"/>
      <c r="I14745" s="12"/>
      <c r="J14745" s="12"/>
    </row>
    <row r="14746" spans="1:10" x14ac:dyDescent="0.25">
      <c r="A14746" s="12"/>
      <c r="B14746" s="12"/>
      <c r="C14746" s="2"/>
      <c r="D14746" s="12"/>
      <c r="E14746" s="12"/>
      <c r="F14746" s="12"/>
      <c r="G14746" s="12"/>
      <c r="H14746" s="12"/>
      <c r="I14746" s="12"/>
      <c r="J14746" s="12"/>
    </row>
    <row r="14747" spans="1:10" x14ac:dyDescent="0.25">
      <c r="A14747" s="12"/>
      <c r="B14747" s="12"/>
      <c r="C14747" s="2"/>
      <c r="D14747" s="12"/>
      <c r="E14747" s="12"/>
      <c r="F14747" s="12"/>
      <c r="G14747" s="12"/>
      <c r="H14747" s="12"/>
      <c r="I14747" s="12"/>
      <c r="J14747" s="12"/>
    </row>
    <row r="14748" spans="1:10" x14ac:dyDescent="0.25">
      <c r="A14748" s="12"/>
      <c r="B14748" s="12"/>
      <c r="C14748" s="2"/>
      <c r="D14748" s="12"/>
      <c r="E14748" s="12"/>
      <c r="F14748" s="12"/>
      <c r="G14748" s="12"/>
      <c r="H14748" s="12"/>
      <c r="I14748" s="12"/>
      <c r="J14748" s="12"/>
    </row>
    <row r="14749" spans="1:10" x14ac:dyDescent="0.25">
      <c r="A14749" s="12"/>
      <c r="B14749" s="12"/>
      <c r="C14749" s="2"/>
      <c r="D14749" s="12"/>
      <c r="E14749" s="12"/>
      <c r="F14749" s="12"/>
      <c r="G14749" s="12"/>
      <c r="H14749" s="12"/>
      <c r="I14749" s="12"/>
      <c r="J14749" s="12"/>
    </row>
    <row r="14750" spans="1:10" x14ac:dyDescent="0.25">
      <c r="A14750" s="12"/>
      <c r="B14750" s="12"/>
      <c r="C14750" s="2"/>
      <c r="D14750" s="12"/>
      <c r="E14750" s="12"/>
      <c r="F14750" s="12"/>
      <c r="G14750" s="12"/>
      <c r="H14750" s="12"/>
      <c r="I14750" s="12"/>
      <c r="J14750" s="12"/>
    </row>
    <row r="14751" spans="1:10" x14ac:dyDescent="0.25">
      <c r="A14751" s="12"/>
      <c r="B14751" s="12"/>
      <c r="C14751" s="2"/>
      <c r="D14751" s="12"/>
      <c r="E14751" s="12"/>
      <c r="F14751" s="12"/>
      <c r="G14751" s="12"/>
      <c r="H14751" s="12"/>
      <c r="I14751" s="12"/>
      <c r="J14751" s="12"/>
    </row>
    <row r="14752" spans="1:10" x14ac:dyDescent="0.25">
      <c r="A14752" s="12"/>
      <c r="B14752" s="12"/>
      <c r="C14752" s="2"/>
      <c r="D14752" s="12"/>
      <c r="E14752" s="12"/>
      <c r="F14752" s="12"/>
      <c r="G14752" s="12"/>
      <c r="H14752" s="12"/>
      <c r="I14752" s="12"/>
      <c r="J14752" s="12"/>
    </row>
    <row r="14753" spans="1:10" x14ac:dyDescent="0.25">
      <c r="A14753" s="12"/>
      <c r="B14753" s="12"/>
      <c r="C14753" s="2"/>
      <c r="D14753" s="12"/>
      <c r="E14753" s="12"/>
      <c r="F14753" s="12"/>
      <c r="G14753" s="12"/>
      <c r="H14753" s="12"/>
      <c r="I14753" s="12"/>
      <c r="J14753" s="12"/>
    </row>
    <row r="14754" spans="1:10" x14ac:dyDescent="0.25">
      <c r="A14754" s="12"/>
      <c r="B14754" s="12"/>
      <c r="C14754" s="2"/>
      <c r="D14754" s="12"/>
      <c r="E14754" s="12"/>
      <c r="F14754" s="12"/>
      <c r="G14754" s="12"/>
      <c r="H14754" s="12"/>
      <c r="I14754" s="12"/>
      <c r="J14754" s="12"/>
    </row>
    <row r="14755" spans="1:10" x14ac:dyDescent="0.25">
      <c r="A14755" s="12"/>
      <c r="B14755" s="12"/>
      <c r="C14755" s="2"/>
      <c r="D14755" s="12"/>
      <c r="E14755" s="12"/>
      <c r="F14755" s="12"/>
      <c r="G14755" s="12"/>
      <c r="H14755" s="12"/>
      <c r="I14755" s="12"/>
      <c r="J14755" s="12"/>
    </row>
    <row r="14756" spans="1:10" x14ac:dyDescent="0.25">
      <c r="A14756" s="12"/>
      <c r="B14756" s="12"/>
      <c r="C14756" s="2"/>
      <c r="D14756" s="12"/>
      <c r="E14756" s="12"/>
      <c r="F14756" s="12"/>
      <c r="G14756" s="12"/>
      <c r="H14756" s="12"/>
      <c r="I14756" s="12"/>
      <c r="J14756" s="12"/>
    </row>
    <row r="14757" spans="1:10" x14ac:dyDescent="0.25">
      <c r="A14757" s="12"/>
      <c r="B14757" s="12"/>
      <c r="C14757" s="2"/>
      <c r="D14757" s="12"/>
      <c r="E14757" s="12"/>
      <c r="F14757" s="12"/>
      <c r="G14757" s="12"/>
      <c r="H14757" s="12"/>
      <c r="I14757" s="12"/>
      <c r="J14757" s="12"/>
    </row>
    <row r="14758" spans="1:10" x14ac:dyDescent="0.25">
      <c r="A14758" s="12"/>
      <c r="B14758" s="12"/>
      <c r="C14758" s="2"/>
      <c r="D14758" s="12"/>
      <c r="E14758" s="12"/>
      <c r="F14758" s="12"/>
      <c r="G14758" s="12"/>
      <c r="H14758" s="12"/>
      <c r="I14758" s="12"/>
      <c r="J14758" s="12"/>
    </row>
    <row r="14759" spans="1:10" x14ac:dyDescent="0.25">
      <c r="A14759" s="12"/>
      <c r="B14759" s="12"/>
      <c r="C14759" s="2"/>
      <c r="D14759" s="12"/>
      <c r="E14759" s="12"/>
      <c r="F14759" s="12"/>
      <c r="G14759" s="12"/>
      <c r="H14759" s="12"/>
      <c r="I14759" s="12"/>
      <c r="J14759" s="12"/>
    </row>
    <row r="14760" spans="1:10" x14ac:dyDescent="0.25">
      <c r="A14760" s="12"/>
      <c r="B14760" s="12"/>
      <c r="C14760" s="2"/>
      <c r="D14760" s="12"/>
      <c r="E14760" s="12"/>
      <c r="F14760" s="12"/>
      <c r="G14760" s="12"/>
      <c r="H14760" s="12"/>
      <c r="I14760" s="12"/>
      <c r="J14760" s="12"/>
    </row>
    <row r="14761" spans="1:10" x14ac:dyDescent="0.25">
      <c r="A14761" s="12"/>
      <c r="B14761" s="12"/>
      <c r="C14761" s="2"/>
      <c r="D14761" s="12"/>
      <c r="E14761" s="12"/>
      <c r="F14761" s="12"/>
      <c r="G14761" s="12"/>
      <c r="H14761" s="12"/>
      <c r="I14761" s="12"/>
      <c r="J14761" s="12"/>
    </row>
    <row r="14762" spans="1:10" x14ac:dyDescent="0.25">
      <c r="A14762" s="12"/>
      <c r="B14762" s="12"/>
      <c r="C14762" s="2"/>
      <c r="D14762" s="12"/>
      <c r="E14762" s="12"/>
      <c r="F14762" s="12"/>
      <c r="G14762" s="12"/>
      <c r="H14762" s="12"/>
      <c r="I14762" s="12"/>
      <c r="J14762" s="12"/>
    </row>
    <row r="14763" spans="1:10" x14ac:dyDescent="0.25">
      <c r="A14763" s="12"/>
      <c r="B14763" s="12"/>
      <c r="C14763" s="2"/>
      <c r="D14763" s="12"/>
      <c r="E14763" s="12"/>
      <c r="F14763" s="12"/>
      <c r="G14763" s="12"/>
      <c r="H14763" s="12"/>
      <c r="I14763" s="12"/>
      <c r="J14763" s="12"/>
    </row>
    <row r="14764" spans="1:10" x14ac:dyDescent="0.25">
      <c r="A14764" s="12"/>
      <c r="B14764" s="12"/>
      <c r="C14764" s="2"/>
      <c r="D14764" s="12"/>
      <c r="E14764" s="12"/>
      <c r="F14764" s="12"/>
      <c r="G14764" s="12"/>
      <c r="H14764" s="12"/>
      <c r="I14764" s="12"/>
      <c r="J14764" s="12"/>
    </row>
    <row r="14765" spans="1:10" x14ac:dyDescent="0.25">
      <c r="A14765" s="12"/>
      <c r="B14765" s="12"/>
      <c r="C14765" s="2"/>
      <c r="D14765" s="12"/>
      <c r="E14765" s="12"/>
      <c r="F14765" s="12"/>
      <c r="G14765" s="12"/>
      <c r="H14765" s="12"/>
      <c r="I14765" s="12"/>
      <c r="J14765" s="12"/>
    </row>
    <row r="14766" spans="1:10" x14ac:dyDescent="0.25">
      <c r="A14766" s="12"/>
      <c r="B14766" s="12"/>
      <c r="C14766" s="2"/>
      <c r="D14766" s="12"/>
      <c r="E14766" s="12"/>
      <c r="F14766" s="12"/>
      <c r="G14766" s="12"/>
      <c r="H14766" s="12"/>
      <c r="I14766" s="12"/>
      <c r="J14766" s="12"/>
    </row>
    <row r="14767" spans="1:10" x14ac:dyDescent="0.25">
      <c r="A14767" s="12"/>
      <c r="B14767" s="12"/>
      <c r="C14767" s="2"/>
      <c r="D14767" s="12"/>
      <c r="E14767" s="12"/>
      <c r="F14767" s="12"/>
      <c r="G14767" s="12"/>
      <c r="H14767" s="12"/>
      <c r="I14767" s="12"/>
      <c r="J14767" s="12"/>
    </row>
    <row r="14768" spans="1:10" x14ac:dyDescent="0.25">
      <c r="A14768" s="12"/>
      <c r="B14768" s="12"/>
      <c r="C14768" s="2"/>
      <c r="D14768" s="12"/>
      <c r="E14768" s="12"/>
      <c r="F14768" s="12"/>
      <c r="G14768" s="12"/>
      <c r="H14768" s="12"/>
      <c r="I14768" s="12"/>
      <c r="J14768" s="12"/>
    </row>
    <row r="14769" spans="1:10" x14ac:dyDescent="0.25">
      <c r="A14769" s="12"/>
      <c r="B14769" s="12"/>
      <c r="C14769" s="2"/>
      <c r="D14769" s="12"/>
      <c r="E14769" s="12"/>
      <c r="F14769" s="12"/>
      <c r="G14769" s="12"/>
      <c r="H14769" s="12"/>
      <c r="I14769" s="12"/>
      <c r="J14769" s="12"/>
    </row>
    <row r="14770" spans="1:10" x14ac:dyDescent="0.25">
      <c r="A14770" s="12"/>
      <c r="B14770" s="12"/>
      <c r="C14770" s="2"/>
      <c r="D14770" s="12"/>
      <c r="E14770" s="12"/>
      <c r="F14770" s="12"/>
      <c r="G14770" s="12"/>
      <c r="H14770" s="12"/>
      <c r="I14770" s="12"/>
      <c r="J14770" s="12"/>
    </row>
    <row r="14771" spans="1:10" x14ac:dyDescent="0.25">
      <c r="A14771" s="12"/>
      <c r="B14771" s="12"/>
      <c r="C14771" s="2"/>
      <c r="D14771" s="12"/>
      <c r="E14771" s="12"/>
      <c r="F14771" s="12"/>
      <c r="G14771" s="12"/>
      <c r="H14771" s="12"/>
      <c r="I14771" s="12"/>
      <c r="J14771" s="12"/>
    </row>
    <row r="14772" spans="1:10" x14ac:dyDescent="0.25">
      <c r="A14772" s="12"/>
      <c r="B14772" s="12"/>
      <c r="C14772" s="2"/>
      <c r="D14772" s="12"/>
      <c r="E14772" s="12"/>
      <c r="F14772" s="12"/>
      <c r="G14772" s="12"/>
      <c r="H14772" s="12"/>
      <c r="I14772" s="12"/>
      <c r="J14772" s="12"/>
    </row>
    <row r="14773" spans="1:10" x14ac:dyDescent="0.25">
      <c r="A14773" s="12"/>
      <c r="B14773" s="12"/>
      <c r="C14773" s="2"/>
      <c r="D14773" s="12"/>
      <c r="E14773" s="12"/>
      <c r="F14773" s="12"/>
      <c r="G14773" s="12"/>
      <c r="H14773" s="12"/>
      <c r="I14773" s="12"/>
      <c r="J14773" s="12"/>
    </row>
    <row r="14774" spans="1:10" x14ac:dyDescent="0.25">
      <c r="A14774" s="12"/>
      <c r="B14774" s="12"/>
      <c r="C14774" s="2"/>
      <c r="D14774" s="12"/>
      <c r="E14774" s="12"/>
      <c r="F14774" s="12"/>
      <c r="G14774" s="12"/>
      <c r="H14774" s="12"/>
      <c r="I14774" s="12"/>
      <c r="J14774" s="12"/>
    </row>
    <row r="14775" spans="1:10" x14ac:dyDescent="0.25">
      <c r="A14775" s="12"/>
      <c r="B14775" s="12"/>
      <c r="C14775" s="2"/>
      <c r="D14775" s="12"/>
      <c r="E14775" s="12"/>
      <c r="F14775" s="12"/>
      <c r="G14775" s="12"/>
      <c r="H14775" s="12"/>
      <c r="I14775" s="12"/>
      <c r="J14775" s="12"/>
    </row>
    <row r="14776" spans="1:10" x14ac:dyDescent="0.25">
      <c r="A14776" s="12"/>
      <c r="B14776" s="12"/>
      <c r="C14776" s="2"/>
      <c r="D14776" s="12"/>
      <c r="E14776" s="12"/>
      <c r="F14776" s="12"/>
      <c r="G14776" s="12"/>
      <c r="H14776" s="12"/>
      <c r="I14776" s="12"/>
      <c r="J14776" s="12"/>
    </row>
    <row r="14777" spans="1:10" x14ac:dyDescent="0.25">
      <c r="A14777" s="12"/>
      <c r="B14777" s="12"/>
      <c r="C14777" s="2"/>
      <c r="D14777" s="12"/>
      <c r="E14777" s="12"/>
      <c r="F14777" s="12"/>
      <c r="G14777" s="12"/>
      <c r="H14777" s="12"/>
      <c r="I14777" s="12"/>
      <c r="J14777" s="12"/>
    </row>
    <row r="14778" spans="1:10" x14ac:dyDescent="0.25">
      <c r="A14778" s="12"/>
      <c r="B14778" s="12"/>
      <c r="C14778" s="2"/>
      <c r="D14778" s="12"/>
      <c r="E14778" s="12"/>
      <c r="F14778" s="12"/>
      <c r="G14778" s="12"/>
      <c r="H14778" s="12"/>
      <c r="I14778" s="12"/>
      <c r="J14778" s="12"/>
    </row>
    <row r="14779" spans="1:10" x14ac:dyDescent="0.25">
      <c r="A14779" s="12"/>
      <c r="B14779" s="12"/>
      <c r="C14779" s="2"/>
      <c r="D14779" s="12"/>
      <c r="E14779" s="12"/>
      <c r="F14779" s="12"/>
      <c r="G14779" s="12"/>
      <c r="H14779" s="12"/>
      <c r="I14779" s="12"/>
      <c r="J14779" s="12"/>
    </row>
    <row r="14780" spans="1:10" x14ac:dyDescent="0.25">
      <c r="A14780" s="12"/>
      <c r="B14780" s="12"/>
      <c r="C14780" s="2"/>
      <c r="D14780" s="12"/>
      <c r="E14780" s="12"/>
      <c r="F14780" s="12"/>
      <c r="G14780" s="12"/>
      <c r="H14780" s="12"/>
      <c r="I14780" s="12"/>
      <c r="J14780" s="12"/>
    </row>
    <row r="14781" spans="1:10" x14ac:dyDescent="0.25">
      <c r="A14781" s="12"/>
      <c r="B14781" s="12"/>
      <c r="C14781" s="2"/>
      <c r="D14781" s="12"/>
      <c r="E14781" s="12"/>
      <c r="F14781" s="12"/>
      <c r="G14781" s="12"/>
      <c r="H14781" s="12"/>
      <c r="I14781" s="12"/>
      <c r="J14781" s="12"/>
    </row>
    <row r="14782" spans="1:10" x14ac:dyDescent="0.25">
      <c r="A14782" s="12"/>
      <c r="B14782" s="12"/>
      <c r="C14782" s="2"/>
      <c r="D14782" s="12"/>
      <c r="E14782" s="12"/>
      <c r="F14782" s="12"/>
      <c r="G14782" s="12"/>
      <c r="H14782" s="12"/>
      <c r="I14782" s="12"/>
      <c r="J14782" s="12"/>
    </row>
    <row r="14783" spans="1:10" x14ac:dyDescent="0.25">
      <c r="A14783" s="12"/>
      <c r="B14783" s="12"/>
      <c r="C14783" s="2"/>
      <c r="D14783" s="12"/>
      <c r="E14783" s="12"/>
      <c r="F14783" s="12"/>
      <c r="G14783" s="12"/>
      <c r="H14783" s="12"/>
      <c r="I14783" s="12"/>
      <c r="J14783" s="12"/>
    </row>
    <row r="14784" spans="1:10" x14ac:dyDescent="0.25">
      <c r="A14784" s="12"/>
      <c r="B14784" s="12"/>
      <c r="C14784" s="2"/>
      <c r="D14784" s="12"/>
      <c r="E14784" s="12"/>
      <c r="F14784" s="12"/>
      <c r="G14784" s="12"/>
      <c r="H14784" s="12"/>
      <c r="I14784" s="12"/>
      <c r="J14784" s="12"/>
    </row>
    <row r="14785" spans="1:10" x14ac:dyDescent="0.25">
      <c r="A14785" s="12"/>
      <c r="B14785" s="12"/>
      <c r="C14785" s="2"/>
      <c r="D14785" s="12"/>
      <c r="E14785" s="12"/>
      <c r="F14785" s="12"/>
      <c r="G14785" s="12"/>
      <c r="H14785" s="12"/>
      <c r="I14785" s="12"/>
      <c r="J14785" s="12"/>
    </row>
    <row r="14786" spans="1:10" x14ac:dyDescent="0.25">
      <c r="A14786" s="12"/>
      <c r="B14786" s="12"/>
      <c r="C14786" s="2"/>
      <c r="D14786" s="12"/>
      <c r="E14786" s="12"/>
      <c r="F14786" s="12"/>
      <c r="G14786" s="12"/>
      <c r="H14786" s="12"/>
      <c r="I14786" s="12"/>
      <c r="J14786" s="12"/>
    </row>
    <row r="14787" spans="1:10" x14ac:dyDescent="0.25">
      <c r="A14787" s="12"/>
      <c r="B14787" s="12"/>
      <c r="C14787" s="2"/>
      <c r="D14787" s="12"/>
      <c r="E14787" s="12"/>
      <c r="F14787" s="12"/>
      <c r="G14787" s="12"/>
      <c r="H14787" s="12"/>
      <c r="I14787" s="12"/>
      <c r="J14787" s="12"/>
    </row>
    <row r="14788" spans="1:10" x14ac:dyDescent="0.25">
      <c r="A14788" s="12"/>
      <c r="B14788" s="12"/>
      <c r="C14788" s="2"/>
      <c r="D14788" s="12"/>
      <c r="E14788" s="12"/>
      <c r="F14788" s="12"/>
      <c r="G14788" s="12"/>
      <c r="H14788" s="12"/>
      <c r="I14788" s="12"/>
      <c r="J14788" s="12"/>
    </row>
    <row r="14789" spans="1:10" x14ac:dyDescent="0.25">
      <c r="A14789" s="12"/>
      <c r="B14789" s="12"/>
      <c r="C14789" s="2"/>
      <c r="D14789" s="12"/>
      <c r="E14789" s="12"/>
      <c r="F14789" s="12"/>
      <c r="G14789" s="12"/>
      <c r="H14789" s="12"/>
      <c r="I14789" s="12"/>
      <c r="J14789" s="12"/>
    </row>
    <row r="14790" spans="1:10" x14ac:dyDescent="0.25">
      <c r="A14790" s="12"/>
      <c r="B14790" s="12"/>
      <c r="C14790" s="2"/>
      <c r="D14790" s="12"/>
      <c r="E14790" s="12"/>
      <c r="F14790" s="12"/>
      <c r="G14790" s="12"/>
      <c r="H14790" s="12"/>
      <c r="I14790" s="12"/>
      <c r="J14790" s="12"/>
    </row>
    <row r="14791" spans="1:10" x14ac:dyDescent="0.25">
      <c r="A14791" s="12"/>
      <c r="B14791" s="12"/>
      <c r="C14791" s="2"/>
      <c r="D14791" s="12"/>
      <c r="E14791" s="12"/>
      <c r="F14791" s="12"/>
      <c r="G14791" s="12"/>
      <c r="H14791" s="12"/>
      <c r="I14791" s="12"/>
      <c r="J14791" s="12"/>
    </row>
    <row r="14792" spans="1:10" x14ac:dyDescent="0.25">
      <c r="A14792" s="12"/>
      <c r="B14792" s="12"/>
      <c r="C14792" s="2"/>
      <c r="D14792" s="12"/>
      <c r="E14792" s="12"/>
      <c r="F14792" s="12"/>
      <c r="G14792" s="12"/>
      <c r="H14792" s="12"/>
      <c r="I14792" s="12"/>
      <c r="J14792" s="12"/>
    </row>
    <row r="14793" spans="1:10" x14ac:dyDescent="0.25">
      <c r="A14793" s="12"/>
      <c r="B14793" s="12"/>
      <c r="C14793" s="2"/>
      <c r="D14793" s="12"/>
      <c r="E14793" s="12"/>
      <c r="F14793" s="12"/>
      <c r="G14793" s="12"/>
      <c r="H14793" s="12"/>
      <c r="I14793" s="12"/>
      <c r="J14793" s="12"/>
    </row>
    <row r="14794" spans="1:10" x14ac:dyDescent="0.25">
      <c r="A14794" s="12"/>
      <c r="B14794" s="12"/>
      <c r="C14794" s="2"/>
      <c r="D14794" s="12"/>
      <c r="E14794" s="12"/>
      <c r="F14794" s="12"/>
      <c r="G14794" s="12"/>
      <c r="H14794" s="12"/>
      <c r="I14794" s="12"/>
      <c r="J14794" s="12"/>
    </row>
    <row r="14795" spans="1:10" x14ac:dyDescent="0.25">
      <c r="A14795" s="12"/>
      <c r="B14795" s="12"/>
      <c r="C14795" s="2"/>
      <c r="D14795" s="12"/>
      <c r="E14795" s="12"/>
      <c r="F14795" s="12"/>
      <c r="G14795" s="12"/>
      <c r="H14795" s="12"/>
      <c r="I14795" s="12"/>
      <c r="J14795" s="12"/>
    </row>
    <row r="14796" spans="1:10" x14ac:dyDescent="0.25">
      <c r="A14796" s="12"/>
      <c r="B14796" s="12"/>
      <c r="C14796" s="2"/>
      <c r="D14796" s="12"/>
      <c r="E14796" s="12"/>
      <c r="F14796" s="12"/>
      <c r="G14796" s="12"/>
      <c r="H14796" s="12"/>
      <c r="I14796" s="12"/>
      <c r="J14796" s="12"/>
    </row>
    <row r="14797" spans="1:10" x14ac:dyDescent="0.25">
      <c r="A14797" s="12"/>
      <c r="B14797" s="12"/>
      <c r="C14797" s="2"/>
      <c r="D14797" s="12"/>
      <c r="E14797" s="12"/>
      <c r="F14797" s="12"/>
      <c r="G14797" s="12"/>
      <c r="H14797" s="12"/>
      <c r="I14797" s="12"/>
      <c r="J14797" s="12"/>
    </row>
    <row r="14798" spans="1:10" x14ac:dyDescent="0.25">
      <c r="A14798" s="12"/>
      <c r="B14798" s="12"/>
      <c r="C14798" s="2"/>
      <c r="D14798" s="12"/>
      <c r="E14798" s="12"/>
      <c r="F14798" s="12"/>
      <c r="G14798" s="12"/>
      <c r="H14798" s="12"/>
      <c r="I14798" s="12"/>
      <c r="J14798" s="12"/>
    </row>
    <row r="14799" spans="1:10" x14ac:dyDescent="0.25">
      <c r="A14799" s="12"/>
      <c r="B14799" s="12"/>
      <c r="C14799" s="2"/>
      <c r="D14799" s="12"/>
      <c r="E14799" s="12"/>
      <c r="F14799" s="12"/>
      <c r="G14799" s="12"/>
      <c r="H14799" s="12"/>
      <c r="I14799" s="12"/>
      <c r="J14799" s="12"/>
    </row>
    <row r="14800" spans="1:10" x14ac:dyDescent="0.25">
      <c r="A14800" s="12"/>
      <c r="B14800" s="12"/>
      <c r="C14800" s="2"/>
      <c r="D14800" s="12"/>
      <c r="E14800" s="12"/>
      <c r="F14800" s="12"/>
      <c r="G14800" s="12"/>
      <c r="H14800" s="12"/>
      <c r="I14800" s="12"/>
      <c r="J14800" s="12"/>
    </row>
    <row r="14801" spans="1:10" x14ac:dyDescent="0.25">
      <c r="A14801" s="12"/>
      <c r="B14801" s="12"/>
      <c r="C14801" s="2"/>
      <c r="D14801" s="12"/>
      <c r="E14801" s="12"/>
      <c r="F14801" s="12"/>
      <c r="G14801" s="12"/>
      <c r="H14801" s="12"/>
      <c r="I14801" s="12"/>
      <c r="J14801" s="12"/>
    </row>
    <row r="14802" spans="1:10" x14ac:dyDescent="0.25">
      <c r="A14802" s="12"/>
      <c r="B14802" s="12"/>
      <c r="C14802" s="2"/>
      <c r="D14802" s="12"/>
      <c r="E14802" s="12"/>
      <c r="F14802" s="12"/>
      <c r="G14802" s="12"/>
      <c r="H14802" s="12"/>
      <c r="I14802" s="12"/>
      <c r="J14802" s="12"/>
    </row>
    <row r="14803" spans="1:10" x14ac:dyDescent="0.25">
      <c r="A14803" s="12"/>
      <c r="B14803" s="12"/>
      <c r="C14803" s="2"/>
      <c r="D14803" s="12"/>
      <c r="E14803" s="12"/>
      <c r="F14803" s="12"/>
      <c r="G14803" s="12"/>
      <c r="H14803" s="12"/>
      <c r="I14803" s="12"/>
      <c r="J14803" s="12"/>
    </row>
    <row r="14804" spans="1:10" x14ac:dyDescent="0.25">
      <c r="A14804" s="12"/>
      <c r="B14804" s="12"/>
      <c r="C14804" s="2"/>
      <c r="D14804" s="12"/>
      <c r="E14804" s="12"/>
      <c r="F14804" s="12"/>
      <c r="G14804" s="12"/>
      <c r="H14804" s="12"/>
      <c r="I14804" s="12"/>
      <c r="J14804" s="12"/>
    </row>
    <row r="14805" spans="1:10" x14ac:dyDescent="0.25">
      <c r="A14805" s="12"/>
      <c r="B14805" s="12"/>
      <c r="C14805" s="2"/>
      <c r="D14805" s="12"/>
      <c r="E14805" s="12"/>
      <c r="F14805" s="12"/>
      <c r="G14805" s="12"/>
      <c r="H14805" s="12"/>
      <c r="I14805" s="12"/>
      <c r="J14805" s="12"/>
    </row>
    <row r="14806" spans="1:10" x14ac:dyDescent="0.25">
      <c r="A14806" s="12"/>
      <c r="B14806" s="12"/>
      <c r="C14806" s="2"/>
      <c r="D14806" s="12"/>
      <c r="E14806" s="12"/>
      <c r="F14806" s="12"/>
      <c r="G14806" s="12"/>
      <c r="H14806" s="12"/>
      <c r="I14806" s="12"/>
      <c r="J14806" s="12"/>
    </row>
    <row r="14807" spans="1:10" x14ac:dyDescent="0.25">
      <c r="A14807" s="12"/>
      <c r="B14807" s="12"/>
      <c r="C14807" s="2"/>
      <c r="D14807" s="12"/>
      <c r="E14807" s="12"/>
      <c r="F14807" s="12"/>
      <c r="G14807" s="12"/>
      <c r="H14807" s="12"/>
      <c r="I14807" s="12"/>
      <c r="J14807" s="12"/>
    </row>
    <row r="14808" spans="1:10" x14ac:dyDescent="0.25">
      <c r="A14808" s="12"/>
      <c r="B14808" s="12"/>
      <c r="C14808" s="2"/>
      <c r="D14808" s="12"/>
      <c r="E14808" s="12"/>
      <c r="F14808" s="12"/>
      <c r="G14808" s="12"/>
      <c r="H14808" s="12"/>
      <c r="I14808" s="12"/>
      <c r="J14808" s="12"/>
    </row>
    <row r="14809" spans="1:10" x14ac:dyDescent="0.25">
      <c r="A14809" s="12"/>
      <c r="B14809" s="12"/>
      <c r="C14809" s="2"/>
      <c r="D14809" s="12"/>
      <c r="E14809" s="12"/>
      <c r="F14809" s="12"/>
      <c r="G14809" s="12"/>
      <c r="H14809" s="12"/>
      <c r="I14809" s="12"/>
      <c r="J14809" s="12"/>
    </row>
    <row r="14810" spans="1:10" x14ac:dyDescent="0.25">
      <c r="A14810" s="12"/>
      <c r="B14810" s="12"/>
      <c r="C14810" s="2"/>
      <c r="D14810" s="12"/>
      <c r="E14810" s="12"/>
      <c r="F14810" s="12"/>
      <c r="G14810" s="12"/>
      <c r="H14810" s="12"/>
      <c r="I14810" s="12"/>
      <c r="J14810" s="12"/>
    </row>
    <row r="14811" spans="1:10" x14ac:dyDescent="0.25">
      <c r="A14811" s="12"/>
      <c r="B14811" s="12"/>
      <c r="C14811" s="2"/>
      <c r="D14811" s="12"/>
      <c r="E14811" s="12"/>
      <c r="F14811" s="12"/>
      <c r="G14811" s="12"/>
      <c r="H14811" s="12"/>
      <c r="I14811" s="12"/>
      <c r="J14811" s="12"/>
    </row>
    <row r="14812" spans="1:10" x14ac:dyDescent="0.25">
      <c r="A14812" s="12"/>
      <c r="B14812" s="12"/>
      <c r="C14812" s="2"/>
      <c r="D14812" s="12"/>
      <c r="E14812" s="12"/>
      <c r="F14812" s="12"/>
      <c r="G14812" s="12"/>
      <c r="H14812" s="12"/>
      <c r="I14812" s="12"/>
      <c r="J14812" s="12"/>
    </row>
    <row r="14813" spans="1:10" x14ac:dyDescent="0.25">
      <c r="A14813" s="12"/>
      <c r="B14813" s="12"/>
      <c r="C14813" s="2"/>
      <c r="D14813" s="12"/>
      <c r="E14813" s="12"/>
      <c r="F14813" s="12"/>
      <c r="G14813" s="12"/>
      <c r="H14813" s="12"/>
      <c r="I14813" s="12"/>
      <c r="J14813" s="12"/>
    </row>
    <row r="14814" spans="1:10" x14ac:dyDescent="0.25">
      <c r="A14814" s="12"/>
      <c r="B14814" s="12"/>
      <c r="C14814" s="2"/>
      <c r="D14814" s="12"/>
      <c r="E14814" s="12"/>
      <c r="F14814" s="12"/>
      <c r="G14814" s="12"/>
      <c r="H14814" s="12"/>
      <c r="I14814" s="12"/>
      <c r="J14814" s="12"/>
    </row>
    <row r="14815" spans="1:10" x14ac:dyDescent="0.25">
      <c r="A14815" s="12"/>
      <c r="B14815" s="12"/>
      <c r="C14815" s="2"/>
      <c r="D14815" s="12"/>
      <c r="E14815" s="12"/>
      <c r="F14815" s="12"/>
      <c r="G14815" s="12"/>
      <c r="H14815" s="12"/>
      <c r="I14815" s="12"/>
      <c r="J14815" s="12"/>
    </row>
    <row r="14816" spans="1:10" x14ac:dyDescent="0.25">
      <c r="A14816" s="12"/>
      <c r="B14816" s="12"/>
      <c r="C14816" s="2"/>
      <c r="D14816" s="12"/>
      <c r="E14816" s="12"/>
      <c r="F14816" s="12"/>
      <c r="G14816" s="12"/>
      <c r="H14816" s="12"/>
      <c r="I14816" s="12"/>
      <c r="J14816" s="12"/>
    </row>
    <row r="14817" spans="1:10" x14ac:dyDescent="0.25">
      <c r="A14817" s="12"/>
      <c r="B14817" s="12"/>
      <c r="C14817" s="2"/>
      <c r="D14817" s="12"/>
      <c r="E14817" s="12"/>
      <c r="F14817" s="12"/>
      <c r="G14817" s="12"/>
      <c r="H14817" s="12"/>
      <c r="I14817" s="12"/>
      <c r="J14817" s="12"/>
    </row>
    <row r="14818" spans="1:10" x14ac:dyDescent="0.25">
      <c r="A14818" s="12"/>
      <c r="B14818" s="12"/>
      <c r="C14818" s="2"/>
      <c r="D14818" s="12"/>
      <c r="E14818" s="12"/>
      <c r="F14818" s="12"/>
      <c r="G14818" s="12"/>
      <c r="H14818" s="12"/>
      <c r="I14818" s="12"/>
      <c r="J14818" s="12"/>
    </row>
    <row r="14819" spans="1:10" x14ac:dyDescent="0.25">
      <c r="A14819" s="12"/>
      <c r="B14819" s="12"/>
      <c r="C14819" s="2"/>
      <c r="D14819" s="12"/>
      <c r="E14819" s="12"/>
      <c r="F14819" s="12"/>
      <c r="G14819" s="12"/>
      <c r="H14819" s="12"/>
      <c r="I14819" s="12"/>
      <c r="J14819" s="12"/>
    </row>
    <row r="14820" spans="1:10" x14ac:dyDescent="0.25">
      <c r="A14820" s="12"/>
      <c r="B14820" s="12"/>
      <c r="C14820" s="2"/>
      <c r="D14820" s="12"/>
      <c r="E14820" s="12"/>
      <c r="F14820" s="12"/>
      <c r="G14820" s="12"/>
      <c r="H14820" s="12"/>
      <c r="I14820" s="12"/>
      <c r="J14820" s="12"/>
    </row>
    <row r="14821" spans="1:10" x14ac:dyDescent="0.25">
      <c r="A14821" s="12"/>
      <c r="B14821" s="12"/>
      <c r="C14821" s="2"/>
      <c r="D14821" s="12"/>
      <c r="E14821" s="12"/>
      <c r="F14821" s="12"/>
      <c r="G14821" s="12"/>
      <c r="H14821" s="12"/>
      <c r="I14821" s="12"/>
      <c r="J14821" s="12"/>
    </row>
    <row r="14822" spans="1:10" x14ac:dyDescent="0.25">
      <c r="A14822" s="12"/>
      <c r="B14822" s="12"/>
      <c r="C14822" s="2"/>
      <c r="D14822" s="12"/>
      <c r="E14822" s="12"/>
      <c r="F14822" s="12"/>
      <c r="G14822" s="12"/>
      <c r="H14822" s="12"/>
      <c r="I14822" s="12"/>
      <c r="J14822" s="12"/>
    </row>
    <row r="14823" spans="1:10" x14ac:dyDescent="0.25">
      <c r="A14823" s="12"/>
      <c r="B14823" s="12"/>
      <c r="C14823" s="2"/>
      <c r="D14823" s="12"/>
      <c r="E14823" s="12"/>
      <c r="F14823" s="12"/>
      <c r="G14823" s="12"/>
      <c r="H14823" s="12"/>
      <c r="I14823" s="12"/>
      <c r="J14823" s="12"/>
    </row>
    <row r="14824" spans="1:10" x14ac:dyDescent="0.25">
      <c r="A14824" s="12"/>
      <c r="B14824" s="12"/>
      <c r="C14824" s="2"/>
      <c r="D14824" s="12"/>
      <c r="E14824" s="12"/>
      <c r="F14824" s="12"/>
      <c r="G14824" s="12"/>
      <c r="H14824" s="12"/>
      <c r="I14824" s="12"/>
      <c r="J14824" s="12"/>
    </row>
    <row r="14825" spans="1:10" x14ac:dyDescent="0.25">
      <c r="A14825" s="12"/>
      <c r="B14825" s="12"/>
      <c r="C14825" s="2"/>
      <c r="D14825" s="12"/>
      <c r="E14825" s="12"/>
      <c r="F14825" s="12"/>
      <c r="G14825" s="12"/>
      <c r="H14825" s="12"/>
      <c r="I14825" s="12"/>
      <c r="J14825" s="12"/>
    </row>
    <row r="14826" spans="1:10" x14ac:dyDescent="0.25">
      <c r="A14826" s="12"/>
      <c r="B14826" s="12"/>
      <c r="C14826" s="2"/>
      <c r="D14826" s="12"/>
      <c r="E14826" s="12"/>
      <c r="F14826" s="12"/>
      <c r="G14826" s="12"/>
      <c r="H14826" s="12"/>
      <c r="I14826" s="12"/>
      <c r="J14826" s="12"/>
    </row>
    <row r="14827" spans="1:10" x14ac:dyDescent="0.25">
      <c r="A14827" s="12"/>
      <c r="B14827" s="12"/>
      <c r="C14827" s="2"/>
      <c r="D14827" s="12"/>
      <c r="E14827" s="12"/>
      <c r="F14827" s="12"/>
      <c r="G14827" s="12"/>
      <c r="H14827" s="12"/>
      <c r="I14827" s="12"/>
      <c r="J14827" s="12"/>
    </row>
    <row r="14828" spans="1:10" x14ac:dyDescent="0.25">
      <c r="A14828" s="12"/>
      <c r="B14828" s="12"/>
      <c r="C14828" s="2"/>
      <c r="D14828" s="12"/>
      <c r="E14828" s="12"/>
      <c r="F14828" s="12"/>
      <c r="G14828" s="12"/>
      <c r="H14828" s="12"/>
      <c r="I14828" s="12"/>
      <c r="J14828" s="12"/>
    </row>
    <row r="14829" spans="1:10" x14ac:dyDescent="0.25">
      <c r="A14829" s="12"/>
      <c r="B14829" s="12"/>
      <c r="C14829" s="2"/>
      <c r="D14829" s="12"/>
      <c r="E14829" s="12"/>
      <c r="F14829" s="12"/>
      <c r="G14829" s="12"/>
      <c r="H14829" s="12"/>
      <c r="I14829" s="12"/>
      <c r="J14829" s="12"/>
    </row>
    <row r="14830" spans="1:10" x14ac:dyDescent="0.25">
      <c r="A14830" s="12"/>
      <c r="B14830" s="12"/>
      <c r="C14830" s="2"/>
      <c r="D14830" s="12"/>
      <c r="E14830" s="12"/>
      <c r="F14830" s="12"/>
      <c r="G14830" s="12"/>
      <c r="H14830" s="12"/>
      <c r="I14830" s="12"/>
      <c r="J14830" s="12"/>
    </row>
    <row r="14831" spans="1:10" x14ac:dyDescent="0.25">
      <c r="A14831" s="12"/>
      <c r="B14831" s="12"/>
      <c r="C14831" s="2"/>
      <c r="D14831" s="12"/>
      <c r="E14831" s="12"/>
      <c r="F14831" s="12"/>
      <c r="G14831" s="12"/>
      <c r="H14831" s="12"/>
      <c r="I14831" s="12"/>
      <c r="J14831" s="12"/>
    </row>
    <row r="14832" spans="1:10" x14ac:dyDescent="0.25">
      <c r="A14832" s="12"/>
      <c r="B14832" s="12"/>
      <c r="C14832" s="2"/>
      <c r="D14832" s="12"/>
      <c r="E14832" s="12"/>
      <c r="F14832" s="12"/>
      <c r="G14832" s="12"/>
      <c r="H14832" s="12"/>
      <c r="I14832" s="12"/>
      <c r="J14832" s="12"/>
    </row>
    <row r="14833" spans="1:10" x14ac:dyDescent="0.25">
      <c r="A14833" s="12"/>
      <c r="B14833" s="12"/>
      <c r="C14833" s="2"/>
      <c r="D14833" s="12"/>
      <c r="E14833" s="12"/>
      <c r="F14833" s="12"/>
      <c r="G14833" s="12"/>
      <c r="H14833" s="12"/>
      <c r="I14833" s="12"/>
      <c r="J14833" s="12"/>
    </row>
    <row r="14834" spans="1:10" x14ac:dyDescent="0.25">
      <c r="A14834" s="12"/>
      <c r="B14834" s="12"/>
      <c r="C14834" s="2"/>
      <c r="D14834" s="12"/>
      <c r="E14834" s="12"/>
      <c r="F14834" s="12"/>
      <c r="G14834" s="12"/>
      <c r="H14834" s="12"/>
      <c r="I14834" s="12"/>
      <c r="J14834" s="12"/>
    </row>
    <row r="14835" spans="1:10" x14ac:dyDescent="0.25">
      <c r="A14835" s="12"/>
      <c r="B14835" s="12"/>
      <c r="C14835" s="2"/>
      <c r="D14835" s="12"/>
      <c r="E14835" s="12"/>
      <c r="F14835" s="12"/>
      <c r="G14835" s="12"/>
      <c r="H14835" s="12"/>
      <c r="I14835" s="12"/>
      <c r="J14835" s="12"/>
    </row>
    <row r="14836" spans="1:10" x14ac:dyDescent="0.25">
      <c r="A14836" s="12"/>
      <c r="B14836" s="12"/>
      <c r="C14836" s="2"/>
      <c r="D14836" s="12"/>
      <c r="E14836" s="12"/>
      <c r="F14836" s="12"/>
      <c r="G14836" s="12"/>
      <c r="H14836" s="12"/>
      <c r="I14836" s="12"/>
      <c r="J14836" s="12"/>
    </row>
    <row r="14837" spans="1:10" x14ac:dyDescent="0.25">
      <c r="A14837" s="12"/>
      <c r="B14837" s="12"/>
      <c r="C14837" s="2"/>
      <c r="D14837" s="12"/>
      <c r="E14837" s="12"/>
      <c r="F14837" s="12"/>
      <c r="G14837" s="12"/>
      <c r="H14837" s="12"/>
      <c r="I14837" s="12"/>
      <c r="J14837" s="12"/>
    </row>
    <row r="14838" spans="1:10" x14ac:dyDescent="0.25">
      <c r="A14838" s="12"/>
      <c r="B14838" s="12"/>
      <c r="C14838" s="2"/>
      <c r="D14838" s="12"/>
      <c r="E14838" s="12"/>
      <c r="F14838" s="12"/>
      <c r="G14838" s="12"/>
      <c r="H14838" s="12"/>
      <c r="I14838" s="12"/>
      <c r="J14838" s="12"/>
    </row>
    <row r="14839" spans="1:10" x14ac:dyDescent="0.25">
      <c r="A14839" s="12"/>
      <c r="B14839" s="12"/>
      <c r="C14839" s="2"/>
      <c r="D14839" s="12"/>
      <c r="E14839" s="12"/>
      <c r="F14839" s="12"/>
      <c r="G14839" s="12"/>
      <c r="H14839" s="12"/>
      <c r="I14839" s="12"/>
      <c r="J14839" s="12"/>
    </row>
    <row r="14840" spans="1:10" x14ac:dyDescent="0.25">
      <c r="A14840" s="12"/>
      <c r="B14840" s="12"/>
      <c r="C14840" s="2"/>
      <c r="D14840" s="12"/>
      <c r="E14840" s="12"/>
      <c r="F14840" s="12"/>
      <c r="G14840" s="12"/>
      <c r="H14840" s="12"/>
      <c r="I14840" s="12"/>
      <c r="J14840" s="12"/>
    </row>
    <row r="14841" spans="1:10" x14ac:dyDescent="0.25">
      <c r="A14841" s="12"/>
      <c r="B14841" s="12"/>
      <c r="C14841" s="2"/>
      <c r="D14841" s="12"/>
      <c r="E14841" s="12"/>
      <c r="F14841" s="12"/>
      <c r="G14841" s="12"/>
      <c r="H14841" s="12"/>
      <c r="I14841" s="12"/>
      <c r="J14841" s="12"/>
    </row>
    <row r="14842" spans="1:10" x14ac:dyDescent="0.25">
      <c r="A14842" s="12"/>
      <c r="B14842" s="12"/>
      <c r="C14842" s="2"/>
      <c r="D14842" s="12"/>
      <c r="E14842" s="12"/>
      <c r="F14842" s="12"/>
      <c r="G14842" s="12"/>
      <c r="H14842" s="12"/>
      <c r="I14842" s="12"/>
      <c r="J14842" s="12"/>
    </row>
    <row r="14843" spans="1:10" x14ac:dyDescent="0.25">
      <c r="A14843" s="12"/>
      <c r="B14843" s="12"/>
      <c r="C14843" s="2"/>
      <c r="D14843" s="12"/>
      <c r="E14843" s="12"/>
      <c r="F14843" s="12"/>
      <c r="G14843" s="12"/>
      <c r="H14843" s="12"/>
      <c r="I14843" s="12"/>
      <c r="J14843" s="12"/>
    </row>
    <row r="14844" spans="1:10" x14ac:dyDescent="0.25">
      <c r="A14844" s="12"/>
      <c r="B14844" s="12"/>
      <c r="C14844" s="2"/>
      <c r="D14844" s="12"/>
      <c r="E14844" s="12"/>
      <c r="F14844" s="12"/>
      <c r="G14844" s="12"/>
      <c r="H14844" s="12"/>
      <c r="I14844" s="12"/>
      <c r="J14844" s="12"/>
    </row>
    <row r="14845" spans="1:10" x14ac:dyDescent="0.25">
      <c r="A14845" s="12"/>
      <c r="B14845" s="12"/>
      <c r="C14845" s="2"/>
      <c r="D14845" s="12"/>
      <c r="E14845" s="12"/>
      <c r="F14845" s="12"/>
      <c r="G14845" s="12"/>
      <c r="H14845" s="12"/>
      <c r="I14845" s="12"/>
      <c r="J14845" s="12"/>
    </row>
    <row r="14846" spans="1:10" x14ac:dyDescent="0.25">
      <c r="A14846" s="12"/>
      <c r="B14846" s="12"/>
      <c r="C14846" s="2"/>
      <c r="D14846" s="12"/>
      <c r="E14846" s="12"/>
      <c r="F14846" s="12"/>
      <c r="G14846" s="12"/>
      <c r="H14846" s="12"/>
      <c r="I14846" s="12"/>
      <c r="J14846" s="12"/>
    </row>
    <row r="14847" spans="1:10" x14ac:dyDescent="0.25">
      <c r="A14847" s="12"/>
      <c r="B14847" s="12"/>
      <c r="C14847" s="2"/>
      <c r="D14847" s="12"/>
      <c r="E14847" s="12"/>
      <c r="F14847" s="12"/>
      <c r="G14847" s="12"/>
      <c r="H14847" s="12"/>
      <c r="I14847" s="12"/>
      <c r="J14847" s="12"/>
    </row>
    <row r="14848" spans="1:10" x14ac:dyDescent="0.25">
      <c r="A14848" s="12"/>
      <c r="B14848" s="12"/>
      <c r="C14848" s="2"/>
      <c r="D14848" s="12"/>
      <c r="E14848" s="12"/>
      <c r="F14848" s="12"/>
      <c r="G14848" s="12"/>
      <c r="H14848" s="12"/>
      <c r="I14848" s="12"/>
      <c r="J14848" s="12"/>
    </row>
    <row r="14849" spans="1:10" x14ac:dyDescent="0.25">
      <c r="A14849" s="12"/>
      <c r="B14849" s="12"/>
      <c r="C14849" s="2"/>
      <c r="D14849" s="12"/>
      <c r="E14849" s="12"/>
      <c r="F14849" s="12"/>
      <c r="G14849" s="12"/>
      <c r="H14849" s="12"/>
      <c r="I14849" s="12"/>
      <c r="J14849" s="12"/>
    </row>
    <row r="14850" spans="1:10" x14ac:dyDescent="0.25">
      <c r="A14850" s="12"/>
      <c r="B14850" s="12"/>
      <c r="C14850" s="2"/>
      <c r="D14850" s="12"/>
      <c r="E14850" s="12"/>
      <c r="F14850" s="12"/>
      <c r="G14850" s="12"/>
      <c r="H14850" s="12"/>
      <c r="I14850" s="12"/>
      <c r="J14850" s="12"/>
    </row>
    <row r="14851" spans="1:10" x14ac:dyDescent="0.25">
      <c r="A14851" s="12"/>
      <c r="B14851" s="12"/>
      <c r="C14851" s="2"/>
      <c r="D14851" s="12"/>
      <c r="E14851" s="12"/>
      <c r="F14851" s="12"/>
      <c r="G14851" s="12"/>
      <c r="H14851" s="12"/>
      <c r="I14851" s="12"/>
      <c r="J14851" s="12"/>
    </row>
    <row r="14852" spans="1:10" x14ac:dyDescent="0.25">
      <c r="A14852" s="12"/>
      <c r="B14852" s="12"/>
      <c r="C14852" s="2"/>
      <c r="D14852" s="12"/>
      <c r="E14852" s="12"/>
      <c r="F14852" s="12"/>
      <c r="G14852" s="12"/>
      <c r="H14852" s="12"/>
      <c r="I14852" s="12"/>
      <c r="J14852" s="12"/>
    </row>
    <row r="14853" spans="1:10" x14ac:dyDescent="0.25">
      <c r="A14853" s="12"/>
      <c r="B14853" s="12"/>
      <c r="C14853" s="2"/>
      <c r="D14853" s="12"/>
      <c r="E14853" s="12"/>
      <c r="F14853" s="12"/>
      <c r="G14853" s="12"/>
      <c r="H14853" s="12"/>
      <c r="I14853" s="12"/>
      <c r="J14853" s="12"/>
    </row>
    <row r="14854" spans="1:10" x14ac:dyDescent="0.25">
      <c r="A14854" s="12"/>
      <c r="B14854" s="12"/>
      <c r="C14854" s="2"/>
      <c r="D14854" s="12"/>
      <c r="E14854" s="12"/>
      <c r="F14854" s="12"/>
      <c r="G14854" s="12"/>
      <c r="H14854" s="12"/>
      <c r="I14854" s="12"/>
      <c r="J14854" s="12"/>
    </row>
    <row r="14855" spans="1:10" x14ac:dyDescent="0.25">
      <c r="A14855" s="12"/>
      <c r="B14855" s="12"/>
      <c r="C14855" s="2"/>
      <c r="D14855" s="12"/>
      <c r="E14855" s="12"/>
      <c r="F14855" s="12"/>
      <c r="G14855" s="12"/>
      <c r="H14855" s="12"/>
      <c r="I14855" s="12"/>
      <c r="J14855" s="12"/>
    </row>
    <row r="14856" spans="1:10" x14ac:dyDescent="0.25">
      <c r="A14856" s="12"/>
      <c r="B14856" s="12"/>
      <c r="C14856" s="2"/>
      <c r="D14856" s="12"/>
      <c r="E14856" s="12"/>
      <c r="F14856" s="12"/>
      <c r="G14856" s="12"/>
      <c r="H14856" s="12"/>
      <c r="I14856" s="12"/>
      <c r="J14856" s="12"/>
    </row>
    <row r="14857" spans="1:10" x14ac:dyDescent="0.25">
      <c r="A14857" s="12"/>
      <c r="B14857" s="12"/>
      <c r="C14857" s="2"/>
      <c r="D14857" s="12"/>
      <c r="E14857" s="12"/>
      <c r="F14857" s="12"/>
      <c r="G14857" s="12"/>
      <c r="H14857" s="12"/>
      <c r="I14857" s="12"/>
      <c r="J14857" s="12"/>
    </row>
    <row r="14858" spans="1:10" x14ac:dyDescent="0.25">
      <c r="A14858" s="12"/>
      <c r="B14858" s="12"/>
      <c r="C14858" s="2"/>
      <c r="D14858" s="12"/>
      <c r="E14858" s="12"/>
      <c r="F14858" s="12"/>
      <c r="G14858" s="12"/>
      <c r="H14858" s="12"/>
      <c r="I14858" s="12"/>
      <c r="J14858" s="12"/>
    </row>
    <row r="14859" spans="1:10" x14ac:dyDescent="0.25">
      <c r="A14859" s="12"/>
      <c r="B14859" s="12"/>
      <c r="C14859" s="2"/>
      <c r="D14859" s="12"/>
      <c r="E14859" s="12"/>
      <c r="F14859" s="12"/>
      <c r="G14859" s="12"/>
      <c r="H14859" s="12"/>
      <c r="I14859" s="12"/>
      <c r="J14859" s="12"/>
    </row>
    <row r="14860" spans="1:10" x14ac:dyDescent="0.25">
      <c r="A14860" s="12"/>
      <c r="B14860" s="12"/>
      <c r="C14860" s="2"/>
      <c r="D14860" s="12"/>
      <c r="E14860" s="12"/>
      <c r="F14860" s="12"/>
      <c r="G14860" s="12"/>
      <c r="H14860" s="12"/>
      <c r="I14860" s="12"/>
      <c r="J14860" s="12"/>
    </row>
    <row r="14861" spans="1:10" x14ac:dyDescent="0.25">
      <c r="A14861" s="12"/>
      <c r="B14861" s="12"/>
      <c r="C14861" s="2"/>
      <c r="D14861" s="12"/>
      <c r="E14861" s="12"/>
      <c r="F14861" s="12"/>
      <c r="G14861" s="12"/>
      <c r="H14861" s="12"/>
      <c r="I14861" s="12"/>
      <c r="J14861" s="12"/>
    </row>
    <row r="14862" spans="1:10" x14ac:dyDescent="0.25">
      <c r="A14862" s="12"/>
      <c r="B14862" s="12"/>
      <c r="C14862" s="2"/>
      <c r="D14862" s="12"/>
      <c r="E14862" s="12"/>
      <c r="F14862" s="12"/>
      <c r="G14862" s="12"/>
      <c r="H14862" s="12"/>
      <c r="I14862" s="12"/>
      <c r="J14862" s="12"/>
    </row>
    <row r="14863" spans="1:10" x14ac:dyDescent="0.25">
      <c r="A14863" s="12"/>
      <c r="B14863" s="12"/>
      <c r="C14863" s="2"/>
      <c r="D14863" s="12"/>
      <c r="E14863" s="12"/>
      <c r="F14863" s="12"/>
      <c r="G14863" s="12"/>
      <c r="H14863" s="12"/>
      <c r="I14863" s="12"/>
      <c r="J14863" s="12"/>
    </row>
    <row r="14864" spans="1:10" x14ac:dyDescent="0.25">
      <c r="A14864" s="12"/>
      <c r="B14864" s="12"/>
      <c r="C14864" s="2"/>
      <c r="D14864" s="12"/>
      <c r="E14864" s="12"/>
      <c r="F14864" s="12"/>
      <c r="G14864" s="12"/>
      <c r="H14864" s="12"/>
      <c r="I14864" s="12"/>
      <c r="J14864" s="12"/>
    </row>
    <row r="14865" spans="1:10" x14ac:dyDescent="0.25">
      <c r="A14865" s="12"/>
      <c r="B14865" s="12"/>
      <c r="C14865" s="2"/>
      <c r="D14865" s="12"/>
      <c r="E14865" s="12"/>
      <c r="F14865" s="12"/>
      <c r="G14865" s="12"/>
      <c r="H14865" s="12"/>
      <c r="I14865" s="12"/>
      <c r="J14865" s="12"/>
    </row>
    <row r="14866" spans="1:10" x14ac:dyDescent="0.25">
      <c r="A14866" s="12"/>
      <c r="B14866" s="12"/>
      <c r="C14866" s="2"/>
      <c r="D14866" s="12"/>
      <c r="E14866" s="12"/>
      <c r="F14866" s="12"/>
      <c r="G14866" s="12"/>
      <c r="H14866" s="12"/>
      <c r="I14866" s="12"/>
      <c r="J14866" s="12"/>
    </row>
    <row r="14867" spans="1:10" x14ac:dyDescent="0.25">
      <c r="A14867" s="12"/>
      <c r="B14867" s="12"/>
      <c r="C14867" s="2"/>
      <c r="D14867" s="12"/>
      <c r="E14867" s="12"/>
      <c r="F14867" s="12"/>
      <c r="G14867" s="12"/>
      <c r="H14867" s="12"/>
      <c r="I14867" s="12"/>
      <c r="J14867" s="12"/>
    </row>
    <row r="14868" spans="1:10" x14ac:dyDescent="0.25">
      <c r="A14868" s="12"/>
      <c r="B14868" s="12"/>
      <c r="C14868" s="2"/>
      <c r="D14868" s="12"/>
      <c r="E14868" s="12"/>
      <c r="F14868" s="12"/>
      <c r="G14868" s="12"/>
      <c r="H14868" s="12"/>
      <c r="I14868" s="12"/>
      <c r="J14868" s="12"/>
    </row>
    <row r="14869" spans="1:10" x14ac:dyDescent="0.25">
      <c r="A14869" s="12"/>
      <c r="B14869" s="12"/>
      <c r="C14869" s="2"/>
      <c r="D14869" s="12"/>
      <c r="E14869" s="12"/>
      <c r="F14869" s="12"/>
      <c r="G14869" s="12"/>
      <c r="H14869" s="12"/>
      <c r="I14869" s="12"/>
      <c r="J14869" s="12"/>
    </row>
    <row r="14870" spans="1:10" x14ac:dyDescent="0.25">
      <c r="A14870" s="12"/>
      <c r="B14870" s="12"/>
      <c r="C14870" s="2"/>
      <c r="D14870" s="12"/>
      <c r="E14870" s="12"/>
      <c r="F14870" s="12"/>
      <c r="G14870" s="12"/>
      <c r="H14870" s="12"/>
      <c r="I14870" s="12"/>
      <c r="J14870" s="12"/>
    </row>
    <row r="14871" spans="1:10" x14ac:dyDescent="0.25">
      <c r="A14871" s="12"/>
      <c r="B14871" s="12"/>
      <c r="C14871" s="2"/>
      <c r="D14871" s="12"/>
      <c r="E14871" s="12"/>
      <c r="F14871" s="12"/>
      <c r="G14871" s="12"/>
      <c r="H14871" s="12"/>
      <c r="I14871" s="12"/>
      <c r="J14871" s="12"/>
    </row>
    <row r="14872" spans="1:10" x14ac:dyDescent="0.25">
      <c r="A14872" s="12"/>
      <c r="B14872" s="12"/>
      <c r="C14872" s="2"/>
      <c r="D14872" s="12"/>
      <c r="E14872" s="12"/>
      <c r="F14872" s="12"/>
      <c r="G14872" s="12"/>
      <c r="H14872" s="12"/>
      <c r="I14872" s="12"/>
      <c r="J14872" s="12"/>
    </row>
    <row r="14873" spans="1:10" x14ac:dyDescent="0.25">
      <c r="A14873" s="12"/>
      <c r="B14873" s="12"/>
      <c r="C14873" s="2"/>
      <c r="D14873" s="12"/>
      <c r="E14873" s="12"/>
      <c r="F14873" s="12"/>
      <c r="G14873" s="12"/>
      <c r="H14873" s="12"/>
      <c r="I14873" s="12"/>
      <c r="J14873" s="12"/>
    </row>
    <row r="14874" spans="1:10" x14ac:dyDescent="0.25">
      <c r="A14874" s="12"/>
      <c r="B14874" s="12"/>
      <c r="C14874" s="2"/>
      <c r="D14874" s="12"/>
      <c r="E14874" s="12"/>
      <c r="F14874" s="12"/>
      <c r="G14874" s="12"/>
      <c r="H14874" s="12"/>
      <c r="I14874" s="12"/>
      <c r="J14874" s="12"/>
    </row>
    <row r="14875" spans="1:10" x14ac:dyDescent="0.25">
      <c r="A14875" s="12"/>
      <c r="B14875" s="12"/>
      <c r="C14875" s="2"/>
      <c r="D14875" s="12"/>
      <c r="E14875" s="12"/>
      <c r="F14875" s="12"/>
      <c r="G14875" s="12"/>
      <c r="H14875" s="12"/>
      <c r="I14875" s="12"/>
      <c r="J14875" s="12"/>
    </row>
    <row r="14876" spans="1:10" x14ac:dyDescent="0.25">
      <c r="A14876" s="12"/>
      <c r="B14876" s="12"/>
      <c r="C14876" s="2"/>
      <c r="D14876" s="12"/>
      <c r="E14876" s="12"/>
      <c r="F14876" s="12"/>
      <c r="G14876" s="12"/>
      <c r="H14876" s="12"/>
      <c r="I14876" s="12"/>
      <c r="J14876" s="12"/>
    </row>
    <row r="14877" spans="1:10" x14ac:dyDescent="0.25">
      <c r="A14877" s="12"/>
      <c r="B14877" s="12"/>
      <c r="C14877" s="2"/>
      <c r="D14877" s="12"/>
      <c r="E14877" s="12"/>
      <c r="F14877" s="12"/>
      <c r="G14877" s="12"/>
      <c r="H14877" s="12"/>
      <c r="I14877" s="12"/>
      <c r="J14877" s="12"/>
    </row>
    <row r="14878" spans="1:10" x14ac:dyDescent="0.25">
      <c r="A14878" s="12"/>
      <c r="B14878" s="12"/>
      <c r="C14878" s="2"/>
      <c r="D14878" s="12"/>
      <c r="E14878" s="12"/>
      <c r="F14878" s="12"/>
      <c r="G14878" s="12"/>
      <c r="H14878" s="12"/>
      <c r="I14878" s="12"/>
      <c r="J14878" s="12"/>
    </row>
    <row r="14879" spans="1:10" x14ac:dyDescent="0.25">
      <c r="A14879" s="12"/>
      <c r="B14879" s="12"/>
      <c r="C14879" s="2"/>
      <c r="D14879" s="12"/>
      <c r="E14879" s="12"/>
      <c r="F14879" s="12"/>
      <c r="G14879" s="12"/>
      <c r="H14879" s="12"/>
      <c r="I14879" s="12"/>
      <c r="J14879" s="12"/>
    </row>
    <row r="14880" spans="1:10" x14ac:dyDescent="0.25">
      <c r="A14880" s="12"/>
      <c r="B14880" s="12"/>
      <c r="C14880" s="2"/>
      <c r="D14880" s="12"/>
      <c r="E14880" s="12"/>
      <c r="F14880" s="12"/>
      <c r="G14880" s="12"/>
      <c r="H14880" s="12"/>
      <c r="I14880" s="12"/>
      <c r="J14880" s="12"/>
    </row>
    <row r="14881" spans="1:10" x14ac:dyDescent="0.25">
      <c r="A14881" s="12"/>
      <c r="B14881" s="12"/>
      <c r="C14881" s="2"/>
      <c r="D14881" s="12"/>
      <c r="E14881" s="12"/>
      <c r="F14881" s="12"/>
      <c r="G14881" s="12"/>
      <c r="H14881" s="12"/>
      <c r="I14881" s="12"/>
      <c r="J14881" s="12"/>
    </row>
    <row r="14882" spans="1:10" x14ac:dyDescent="0.25">
      <c r="A14882" s="12"/>
      <c r="B14882" s="12"/>
      <c r="C14882" s="2"/>
      <c r="D14882" s="12"/>
      <c r="E14882" s="12"/>
      <c r="F14882" s="12"/>
      <c r="G14882" s="12"/>
      <c r="H14882" s="12"/>
      <c r="I14882" s="12"/>
      <c r="J14882" s="12"/>
    </row>
    <row r="14883" spans="1:10" x14ac:dyDescent="0.25">
      <c r="A14883" s="12"/>
      <c r="B14883" s="12"/>
      <c r="C14883" s="2"/>
      <c r="D14883" s="12"/>
      <c r="E14883" s="12"/>
      <c r="F14883" s="12"/>
      <c r="G14883" s="12"/>
      <c r="H14883" s="12"/>
      <c r="I14883" s="12"/>
      <c r="J14883" s="12"/>
    </row>
    <row r="14884" spans="1:10" x14ac:dyDescent="0.25">
      <c r="A14884" s="12"/>
      <c r="B14884" s="12"/>
      <c r="C14884" s="2"/>
      <c r="D14884" s="12"/>
      <c r="E14884" s="12"/>
      <c r="F14884" s="12"/>
      <c r="G14884" s="12"/>
      <c r="H14884" s="12"/>
      <c r="I14884" s="12"/>
      <c r="J14884" s="12"/>
    </row>
    <row r="14885" spans="1:10" x14ac:dyDescent="0.25">
      <c r="A14885" s="12"/>
      <c r="B14885" s="12"/>
      <c r="C14885" s="2"/>
      <c r="D14885" s="12"/>
      <c r="E14885" s="12"/>
      <c r="F14885" s="12"/>
      <c r="G14885" s="12"/>
      <c r="H14885" s="12"/>
      <c r="I14885" s="12"/>
      <c r="J14885" s="12"/>
    </row>
    <row r="14886" spans="1:10" x14ac:dyDescent="0.25">
      <c r="A14886" s="12"/>
      <c r="B14886" s="12"/>
      <c r="C14886" s="2"/>
      <c r="D14886" s="12"/>
      <c r="E14886" s="12"/>
      <c r="F14886" s="12"/>
      <c r="G14886" s="12"/>
      <c r="H14886" s="12"/>
      <c r="I14886" s="12"/>
      <c r="J14886" s="12"/>
    </row>
    <row r="14887" spans="1:10" x14ac:dyDescent="0.25">
      <c r="A14887" s="12"/>
      <c r="B14887" s="12"/>
      <c r="C14887" s="2"/>
      <c r="D14887" s="12"/>
      <c r="E14887" s="12"/>
      <c r="F14887" s="12"/>
      <c r="G14887" s="12"/>
      <c r="H14887" s="12"/>
      <c r="I14887" s="12"/>
      <c r="J14887" s="12"/>
    </row>
    <row r="14888" spans="1:10" x14ac:dyDescent="0.25">
      <c r="A14888" s="12"/>
      <c r="B14888" s="12"/>
      <c r="C14888" s="2"/>
      <c r="D14888" s="12"/>
      <c r="E14888" s="12"/>
      <c r="F14888" s="12"/>
      <c r="G14888" s="12"/>
      <c r="H14888" s="12"/>
      <c r="I14888" s="12"/>
      <c r="J14888" s="12"/>
    </row>
    <row r="14889" spans="1:10" x14ac:dyDescent="0.25">
      <c r="A14889" s="12"/>
      <c r="B14889" s="12"/>
      <c r="C14889" s="2"/>
      <c r="D14889" s="12"/>
      <c r="E14889" s="12"/>
      <c r="F14889" s="12"/>
      <c r="G14889" s="12"/>
      <c r="H14889" s="12"/>
      <c r="I14889" s="12"/>
      <c r="J14889" s="12"/>
    </row>
    <row r="14890" spans="1:10" x14ac:dyDescent="0.25">
      <c r="A14890" s="12"/>
      <c r="B14890" s="12"/>
      <c r="C14890" s="2"/>
      <c r="D14890" s="12"/>
      <c r="E14890" s="12"/>
      <c r="F14890" s="12"/>
      <c r="G14890" s="12"/>
      <c r="H14890" s="12"/>
      <c r="I14890" s="12"/>
      <c r="J14890" s="12"/>
    </row>
    <row r="14891" spans="1:10" x14ac:dyDescent="0.25">
      <c r="A14891" s="12"/>
      <c r="B14891" s="12"/>
      <c r="C14891" s="2"/>
      <c r="D14891" s="12"/>
      <c r="E14891" s="12"/>
      <c r="F14891" s="12"/>
      <c r="G14891" s="12"/>
      <c r="H14891" s="12"/>
      <c r="I14891" s="12"/>
      <c r="J14891" s="12"/>
    </row>
    <row r="14892" spans="1:10" x14ac:dyDescent="0.25">
      <c r="A14892" s="12"/>
      <c r="B14892" s="12"/>
      <c r="C14892" s="2"/>
      <c r="D14892" s="12"/>
      <c r="E14892" s="12"/>
      <c r="F14892" s="12"/>
      <c r="G14892" s="12"/>
      <c r="H14892" s="12"/>
      <c r="I14892" s="12"/>
      <c r="J14892" s="12"/>
    </row>
    <row r="14893" spans="1:10" x14ac:dyDescent="0.25">
      <c r="A14893" s="12"/>
      <c r="B14893" s="12"/>
      <c r="C14893" s="2"/>
      <c r="D14893" s="12"/>
      <c r="E14893" s="12"/>
      <c r="F14893" s="12"/>
      <c r="G14893" s="12"/>
      <c r="H14893" s="12"/>
      <c r="I14893" s="12"/>
      <c r="J14893" s="12"/>
    </row>
    <row r="14894" spans="1:10" x14ac:dyDescent="0.25">
      <c r="A14894" s="12"/>
      <c r="B14894" s="12"/>
      <c r="C14894" s="2"/>
      <c r="D14894" s="12"/>
      <c r="E14894" s="12"/>
      <c r="F14894" s="12"/>
      <c r="G14894" s="12"/>
      <c r="H14894" s="12"/>
      <c r="I14894" s="12"/>
      <c r="J14894" s="12"/>
    </row>
    <row r="14895" spans="1:10" x14ac:dyDescent="0.25">
      <c r="A14895" s="12"/>
      <c r="B14895" s="12"/>
      <c r="C14895" s="2"/>
      <c r="D14895" s="12"/>
      <c r="E14895" s="12"/>
      <c r="F14895" s="12"/>
      <c r="G14895" s="12"/>
      <c r="H14895" s="12"/>
      <c r="I14895" s="12"/>
      <c r="J14895" s="12"/>
    </row>
    <row r="14896" spans="1:10" x14ac:dyDescent="0.25">
      <c r="A14896" s="12"/>
      <c r="B14896" s="12"/>
      <c r="C14896" s="2"/>
      <c r="D14896" s="12"/>
      <c r="E14896" s="12"/>
      <c r="F14896" s="12"/>
      <c r="G14896" s="12"/>
      <c r="H14896" s="12"/>
      <c r="I14896" s="12"/>
      <c r="J14896" s="12"/>
    </row>
    <row r="14897" spans="1:10" x14ac:dyDescent="0.25">
      <c r="A14897" s="12"/>
      <c r="B14897" s="12"/>
      <c r="C14897" s="2"/>
      <c r="D14897" s="12"/>
      <c r="E14897" s="12"/>
      <c r="F14897" s="12"/>
      <c r="G14897" s="12"/>
      <c r="H14897" s="12"/>
      <c r="I14897" s="12"/>
      <c r="J14897" s="12"/>
    </row>
    <row r="14898" spans="1:10" x14ac:dyDescent="0.25">
      <c r="A14898" s="12"/>
      <c r="B14898" s="12"/>
      <c r="C14898" s="2"/>
      <c r="D14898" s="12"/>
      <c r="E14898" s="12"/>
      <c r="F14898" s="12"/>
      <c r="G14898" s="12"/>
      <c r="H14898" s="12"/>
      <c r="I14898" s="12"/>
      <c r="J14898" s="12"/>
    </row>
    <row r="14899" spans="1:10" x14ac:dyDescent="0.25">
      <c r="A14899" s="12"/>
      <c r="B14899" s="12"/>
      <c r="C14899" s="2"/>
      <c r="D14899" s="12"/>
      <c r="E14899" s="12"/>
      <c r="F14899" s="12"/>
      <c r="G14899" s="12"/>
      <c r="H14899" s="12"/>
      <c r="I14899" s="12"/>
      <c r="J14899" s="12"/>
    </row>
    <row r="14900" spans="1:10" x14ac:dyDescent="0.25">
      <c r="A14900" s="12"/>
      <c r="B14900" s="12"/>
      <c r="C14900" s="2"/>
      <c r="D14900" s="12"/>
      <c r="E14900" s="12"/>
      <c r="F14900" s="12"/>
      <c r="G14900" s="12"/>
      <c r="H14900" s="12"/>
      <c r="I14900" s="12"/>
      <c r="J14900" s="12"/>
    </row>
    <row r="14901" spans="1:10" x14ac:dyDescent="0.25">
      <c r="A14901" s="12"/>
      <c r="B14901" s="12"/>
      <c r="C14901" s="2"/>
      <c r="D14901" s="12"/>
      <c r="E14901" s="12"/>
      <c r="F14901" s="12"/>
      <c r="G14901" s="12"/>
      <c r="H14901" s="12"/>
      <c r="I14901" s="12"/>
      <c r="J14901" s="12"/>
    </row>
    <row r="14902" spans="1:10" x14ac:dyDescent="0.25">
      <c r="A14902" s="12"/>
      <c r="B14902" s="12"/>
      <c r="C14902" s="2"/>
      <c r="D14902" s="12"/>
      <c r="E14902" s="12"/>
      <c r="F14902" s="12"/>
      <c r="G14902" s="12"/>
      <c r="H14902" s="12"/>
      <c r="I14902" s="12"/>
      <c r="J14902" s="12"/>
    </row>
    <row r="14903" spans="1:10" x14ac:dyDescent="0.25">
      <c r="A14903" s="12"/>
      <c r="B14903" s="12"/>
      <c r="C14903" s="2"/>
      <c r="D14903" s="12"/>
      <c r="E14903" s="12"/>
      <c r="F14903" s="12"/>
      <c r="G14903" s="12"/>
      <c r="H14903" s="12"/>
      <c r="I14903" s="12"/>
      <c r="J14903" s="12"/>
    </row>
    <row r="14904" spans="1:10" x14ac:dyDescent="0.25">
      <c r="A14904" s="12"/>
      <c r="B14904" s="12"/>
      <c r="C14904" s="2"/>
      <c r="D14904" s="12"/>
      <c r="E14904" s="12"/>
      <c r="F14904" s="12"/>
      <c r="G14904" s="12"/>
      <c r="H14904" s="12"/>
      <c r="I14904" s="12"/>
      <c r="J14904" s="12"/>
    </row>
    <row r="14905" spans="1:10" x14ac:dyDescent="0.25">
      <c r="A14905" s="12"/>
      <c r="B14905" s="12"/>
      <c r="C14905" s="2"/>
      <c r="D14905" s="12"/>
      <c r="E14905" s="12"/>
      <c r="F14905" s="12"/>
      <c r="G14905" s="12"/>
      <c r="H14905" s="12"/>
      <c r="I14905" s="12"/>
      <c r="J14905" s="12"/>
    </row>
    <row r="14906" spans="1:10" x14ac:dyDescent="0.25">
      <c r="A14906" s="12"/>
      <c r="B14906" s="12"/>
      <c r="C14906" s="2"/>
      <c r="D14906" s="12"/>
      <c r="E14906" s="12"/>
      <c r="F14906" s="12"/>
      <c r="G14906" s="12"/>
      <c r="H14906" s="12"/>
      <c r="I14906" s="12"/>
      <c r="J14906" s="12"/>
    </row>
    <row r="14907" spans="1:10" x14ac:dyDescent="0.25">
      <c r="A14907" s="12"/>
      <c r="B14907" s="12"/>
      <c r="C14907" s="2"/>
      <c r="D14907" s="12"/>
      <c r="E14907" s="12"/>
      <c r="F14907" s="12"/>
      <c r="G14907" s="12"/>
      <c r="H14907" s="12"/>
      <c r="I14907" s="12"/>
      <c r="J14907" s="12"/>
    </row>
    <row r="14908" spans="1:10" x14ac:dyDescent="0.25">
      <c r="A14908" s="12"/>
      <c r="B14908" s="12"/>
      <c r="C14908" s="2"/>
      <c r="D14908" s="12"/>
      <c r="E14908" s="12"/>
      <c r="F14908" s="12"/>
      <c r="G14908" s="12"/>
      <c r="H14908" s="12"/>
      <c r="I14908" s="12"/>
      <c r="J14908" s="12"/>
    </row>
    <row r="14909" spans="1:10" x14ac:dyDescent="0.25">
      <c r="A14909" s="12"/>
      <c r="B14909" s="12"/>
      <c r="C14909" s="2"/>
      <c r="D14909" s="12"/>
      <c r="E14909" s="12"/>
      <c r="F14909" s="12"/>
      <c r="G14909" s="12"/>
      <c r="H14909" s="12"/>
      <c r="I14909" s="12"/>
      <c r="J14909" s="12"/>
    </row>
    <row r="14910" spans="1:10" x14ac:dyDescent="0.25">
      <c r="A14910" s="12"/>
      <c r="B14910" s="12"/>
      <c r="C14910" s="2"/>
      <c r="D14910" s="12"/>
      <c r="E14910" s="12"/>
      <c r="F14910" s="12"/>
      <c r="G14910" s="12"/>
      <c r="H14910" s="12"/>
      <c r="I14910" s="12"/>
      <c r="J14910" s="12"/>
    </row>
    <row r="14911" spans="1:10" x14ac:dyDescent="0.25">
      <c r="A14911" s="12"/>
      <c r="B14911" s="12"/>
      <c r="C14911" s="2"/>
      <c r="D14911" s="12"/>
      <c r="E14911" s="12"/>
      <c r="F14911" s="12"/>
      <c r="G14911" s="12"/>
      <c r="H14911" s="12"/>
      <c r="I14911" s="12"/>
      <c r="J14911" s="12"/>
    </row>
    <row r="14912" spans="1:10" x14ac:dyDescent="0.25">
      <c r="A14912" s="12"/>
      <c r="B14912" s="12"/>
      <c r="C14912" s="2"/>
      <c r="D14912" s="12"/>
      <c r="E14912" s="12"/>
      <c r="F14912" s="12"/>
      <c r="G14912" s="12"/>
      <c r="H14912" s="12"/>
      <c r="I14912" s="12"/>
      <c r="J14912" s="12"/>
    </row>
    <row r="14913" spans="1:10" x14ac:dyDescent="0.25">
      <c r="A14913" s="12"/>
      <c r="B14913" s="12"/>
      <c r="C14913" s="2"/>
      <c r="D14913" s="12"/>
      <c r="E14913" s="12"/>
      <c r="F14913" s="12"/>
      <c r="G14913" s="12"/>
      <c r="H14913" s="12"/>
      <c r="I14913" s="12"/>
      <c r="J14913" s="12"/>
    </row>
    <row r="14914" spans="1:10" x14ac:dyDescent="0.25">
      <c r="A14914" s="12"/>
      <c r="B14914" s="12"/>
      <c r="C14914" s="2"/>
      <c r="D14914" s="12"/>
      <c r="E14914" s="12"/>
      <c r="F14914" s="12"/>
      <c r="G14914" s="12"/>
      <c r="H14914" s="12"/>
      <c r="I14914" s="12"/>
      <c r="J14914" s="12"/>
    </row>
    <row r="14915" spans="1:10" x14ac:dyDescent="0.25">
      <c r="A14915" s="12"/>
      <c r="B14915" s="12"/>
      <c r="C14915" s="2"/>
      <c r="D14915" s="12"/>
      <c r="E14915" s="12"/>
      <c r="F14915" s="12"/>
      <c r="G14915" s="12"/>
      <c r="H14915" s="12"/>
      <c r="I14915" s="12"/>
      <c r="J14915" s="12"/>
    </row>
    <row r="14916" spans="1:10" x14ac:dyDescent="0.25">
      <c r="A14916" s="12"/>
      <c r="B14916" s="12"/>
      <c r="C14916" s="2"/>
      <c r="D14916" s="12"/>
      <c r="E14916" s="12"/>
      <c r="F14916" s="12"/>
      <c r="G14916" s="12"/>
      <c r="H14916" s="12"/>
      <c r="I14916" s="12"/>
      <c r="J14916" s="12"/>
    </row>
    <row r="14917" spans="1:10" x14ac:dyDescent="0.25">
      <c r="A14917" s="12"/>
      <c r="B14917" s="12"/>
      <c r="C14917" s="2"/>
      <c r="D14917" s="12"/>
      <c r="E14917" s="12"/>
      <c r="F14917" s="12"/>
      <c r="G14917" s="12"/>
      <c r="H14917" s="12"/>
      <c r="I14917" s="12"/>
      <c r="J14917" s="12"/>
    </row>
    <row r="14918" spans="1:10" x14ac:dyDescent="0.25">
      <c r="A14918" s="12"/>
      <c r="B14918" s="12"/>
      <c r="C14918" s="2"/>
      <c r="D14918" s="12"/>
      <c r="E14918" s="12"/>
      <c r="F14918" s="12"/>
      <c r="G14918" s="12"/>
      <c r="H14918" s="12"/>
      <c r="I14918" s="12"/>
      <c r="J14918" s="12"/>
    </row>
    <row r="14919" spans="1:10" x14ac:dyDescent="0.25">
      <c r="A14919" s="12"/>
      <c r="B14919" s="12"/>
      <c r="C14919" s="2"/>
      <c r="D14919" s="12"/>
      <c r="E14919" s="12"/>
      <c r="F14919" s="12"/>
      <c r="G14919" s="12"/>
      <c r="H14919" s="12"/>
      <c r="I14919" s="12"/>
      <c r="J14919" s="12"/>
    </row>
    <row r="14920" spans="1:10" x14ac:dyDescent="0.25">
      <c r="A14920" s="12"/>
      <c r="B14920" s="12"/>
      <c r="C14920" s="2"/>
      <c r="D14920" s="12"/>
      <c r="E14920" s="12"/>
      <c r="F14920" s="12"/>
      <c r="G14920" s="12"/>
      <c r="H14920" s="12"/>
      <c r="I14920" s="12"/>
      <c r="J14920" s="12"/>
    </row>
    <row r="14921" spans="1:10" x14ac:dyDescent="0.25">
      <c r="A14921" s="12"/>
      <c r="B14921" s="12"/>
      <c r="C14921" s="2"/>
      <c r="D14921" s="12"/>
      <c r="E14921" s="12"/>
      <c r="F14921" s="12"/>
      <c r="G14921" s="12"/>
      <c r="H14921" s="12"/>
      <c r="I14921" s="12"/>
      <c r="J14921" s="12"/>
    </row>
    <row r="14922" spans="1:10" x14ac:dyDescent="0.25">
      <c r="A14922" s="12"/>
      <c r="B14922" s="12"/>
      <c r="C14922" s="2"/>
      <c r="D14922" s="12"/>
      <c r="E14922" s="12"/>
      <c r="F14922" s="12"/>
      <c r="G14922" s="12"/>
      <c r="H14922" s="12"/>
      <c r="I14922" s="12"/>
      <c r="J14922" s="12"/>
    </row>
    <row r="14923" spans="1:10" x14ac:dyDescent="0.25">
      <c r="A14923" s="12"/>
      <c r="B14923" s="12"/>
      <c r="C14923" s="2"/>
      <c r="D14923" s="12"/>
      <c r="E14923" s="12"/>
      <c r="F14923" s="12"/>
      <c r="G14923" s="12"/>
      <c r="H14923" s="12"/>
      <c r="I14923" s="12"/>
      <c r="J14923" s="12"/>
    </row>
    <row r="14924" spans="1:10" x14ac:dyDescent="0.25">
      <c r="A14924" s="12"/>
      <c r="B14924" s="12"/>
      <c r="C14924" s="2"/>
      <c r="D14924" s="12"/>
      <c r="E14924" s="12"/>
      <c r="F14924" s="12"/>
      <c r="G14924" s="12"/>
      <c r="H14924" s="12"/>
      <c r="I14924" s="12"/>
      <c r="J14924" s="12"/>
    </row>
    <row r="14925" spans="1:10" x14ac:dyDescent="0.25">
      <c r="A14925" s="12"/>
      <c r="B14925" s="12"/>
      <c r="C14925" s="2"/>
      <c r="D14925" s="12"/>
      <c r="E14925" s="12"/>
      <c r="F14925" s="12"/>
      <c r="G14925" s="12"/>
      <c r="H14925" s="12"/>
      <c r="I14925" s="12"/>
      <c r="J14925" s="12"/>
    </row>
    <row r="14926" spans="1:10" x14ac:dyDescent="0.25">
      <c r="A14926" s="12"/>
      <c r="B14926" s="12"/>
      <c r="C14926" s="2"/>
      <c r="D14926" s="12"/>
      <c r="E14926" s="12"/>
      <c r="F14926" s="12"/>
      <c r="G14926" s="12"/>
      <c r="H14926" s="12"/>
      <c r="I14926" s="12"/>
      <c r="J14926" s="12"/>
    </row>
    <row r="14927" spans="1:10" x14ac:dyDescent="0.25">
      <c r="A14927" s="12"/>
      <c r="B14927" s="12"/>
      <c r="C14927" s="2"/>
      <c r="D14927" s="12"/>
      <c r="E14927" s="12"/>
      <c r="F14927" s="12"/>
      <c r="G14927" s="12"/>
      <c r="H14927" s="12"/>
      <c r="I14927" s="12"/>
      <c r="J14927" s="12"/>
    </row>
    <row r="14928" spans="1:10" x14ac:dyDescent="0.25">
      <c r="A14928" s="12"/>
      <c r="B14928" s="12"/>
      <c r="C14928" s="2"/>
      <c r="D14928" s="12"/>
      <c r="E14928" s="12"/>
      <c r="F14928" s="12"/>
      <c r="G14928" s="12"/>
      <c r="H14928" s="12"/>
      <c r="I14928" s="12"/>
      <c r="J14928" s="12"/>
    </row>
    <row r="14929" spans="1:10" x14ac:dyDescent="0.25">
      <c r="A14929" s="12"/>
      <c r="B14929" s="12"/>
      <c r="C14929" s="2"/>
      <c r="D14929" s="12"/>
      <c r="E14929" s="12"/>
      <c r="F14929" s="12"/>
      <c r="G14929" s="12"/>
      <c r="H14929" s="12"/>
      <c r="I14929" s="12"/>
      <c r="J14929" s="12"/>
    </row>
    <row r="14930" spans="1:10" x14ac:dyDescent="0.25">
      <c r="A14930" s="12"/>
      <c r="B14930" s="12"/>
      <c r="C14930" s="2"/>
      <c r="D14930" s="12"/>
      <c r="E14930" s="12"/>
      <c r="F14930" s="12"/>
      <c r="G14930" s="12"/>
      <c r="H14930" s="12"/>
      <c r="I14930" s="12"/>
      <c r="J14930" s="12"/>
    </row>
    <row r="14931" spans="1:10" x14ac:dyDescent="0.25">
      <c r="A14931" s="12"/>
      <c r="B14931" s="12"/>
      <c r="C14931" s="2"/>
      <c r="D14931" s="12"/>
      <c r="E14931" s="12"/>
      <c r="F14931" s="12"/>
      <c r="G14931" s="12"/>
      <c r="H14931" s="12"/>
      <c r="I14931" s="12"/>
      <c r="J14931" s="12"/>
    </row>
    <row r="14932" spans="1:10" x14ac:dyDescent="0.25">
      <c r="A14932" s="12"/>
      <c r="B14932" s="12"/>
      <c r="C14932" s="2"/>
      <c r="D14932" s="12"/>
      <c r="E14932" s="12"/>
      <c r="F14932" s="12"/>
      <c r="G14932" s="12"/>
      <c r="H14932" s="12"/>
      <c r="I14932" s="12"/>
      <c r="J14932" s="12"/>
    </row>
    <row r="14933" spans="1:10" x14ac:dyDescent="0.25">
      <c r="A14933" s="12"/>
      <c r="B14933" s="12"/>
      <c r="C14933" s="2"/>
      <c r="D14933" s="12"/>
      <c r="E14933" s="12"/>
      <c r="F14933" s="12"/>
      <c r="G14933" s="12"/>
      <c r="H14933" s="12"/>
      <c r="I14933" s="12"/>
      <c r="J14933" s="12"/>
    </row>
    <row r="14934" spans="1:10" x14ac:dyDescent="0.25">
      <c r="A14934" s="12"/>
      <c r="B14934" s="12"/>
      <c r="C14934" s="2"/>
      <c r="D14934" s="12"/>
      <c r="E14934" s="12"/>
      <c r="F14934" s="12"/>
      <c r="G14934" s="12"/>
      <c r="H14934" s="12"/>
      <c r="I14934" s="12"/>
      <c r="J14934" s="12"/>
    </row>
    <row r="14935" spans="1:10" x14ac:dyDescent="0.25">
      <c r="A14935" s="12"/>
      <c r="B14935" s="12"/>
      <c r="C14935" s="2"/>
      <c r="D14935" s="12"/>
      <c r="E14935" s="12"/>
      <c r="F14935" s="12"/>
      <c r="G14935" s="12"/>
      <c r="H14935" s="12"/>
      <c r="I14935" s="12"/>
      <c r="J14935" s="12"/>
    </row>
    <row r="14936" spans="1:10" x14ac:dyDescent="0.25">
      <c r="A14936" s="12"/>
      <c r="B14936" s="12"/>
      <c r="C14936" s="2"/>
      <c r="D14936" s="12"/>
      <c r="E14936" s="12"/>
      <c r="F14936" s="12"/>
      <c r="G14936" s="12"/>
      <c r="H14936" s="12"/>
      <c r="I14936" s="12"/>
      <c r="J14936" s="12"/>
    </row>
    <row r="14937" spans="1:10" x14ac:dyDescent="0.25">
      <c r="A14937" s="12"/>
      <c r="B14937" s="12"/>
      <c r="C14937" s="2"/>
      <c r="D14937" s="12"/>
      <c r="E14937" s="12"/>
      <c r="F14937" s="12"/>
      <c r="G14937" s="12"/>
      <c r="H14937" s="12"/>
      <c r="I14937" s="12"/>
      <c r="J14937" s="12"/>
    </row>
    <row r="14938" spans="1:10" x14ac:dyDescent="0.25">
      <c r="A14938" s="12"/>
      <c r="B14938" s="12"/>
      <c r="C14938" s="2"/>
      <c r="D14938" s="12"/>
      <c r="E14938" s="12"/>
      <c r="F14938" s="12"/>
      <c r="G14938" s="12"/>
      <c r="H14938" s="12"/>
      <c r="I14938" s="12"/>
      <c r="J14938" s="12"/>
    </row>
    <row r="14939" spans="1:10" x14ac:dyDescent="0.25">
      <c r="A14939" s="12"/>
      <c r="B14939" s="12"/>
      <c r="C14939" s="2"/>
      <c r="D14939" s="12"/>
      <c r="E14939" s="12"/>
      <c r="F14939" s="12"/>
      <c r="G14939" s="12"/>
      <c r="H14939" s="12"/>
      <c r="I14939" s="12"/>
      <c r="J14939" s="12"/>
    </row>
    <row r="14940" spans="1:10" x14ac:dyDescent="0.25">
      <c r="A14940" s="12"/>
      <c r="B14940" s="12"/>
      <c r="C14940" s="2"/>
      <c r="D14940" s="12"/>
      <c r="E14940" s="12"/>
      <c r="F14940" s="12"/>
      <c r="G14940" s="12"/>
      <c r="H14940" s="12"/>
      <c r="I14940" s="12"/>
      <c r="J14940" s="12"/>
    </row>
    <row r="14941" spans="1:10" x14ac:dyDescent="0.25">
      <c r="A14941" s="12"/>
      <c r="B14941" s="12"/>
      <c r="C14941" s="2"/>
      <c r="D14941" s="12"/>
      <c r="E14941" s="12"/>
      <c r="F14941" s="12"/>
      <c r="G14941" s="12"/>
      <c r="H14941" s="12"/>
      <c r="I14941" s="12"/>
      <c r="J14941" s="12"/>
    </row>
    <row r="14942" spans="1:10" x14ac:dyDescent="0.25">
      <c r="A14942" s="12"/>
      <c r="B14942" s="12"/>
      <c r="C14942" s="2"/>
      <c r="D14942" s="12"/>
      <c r="E14942" s="12"/>
      <c r="F14942" s="12"/>
      <c r="G14942" s="12"/>
      <c r="H14942" s="12"/>
      <c r="I14942" s="12"/>
      <c r="J14942" s="12"/>
    </row>
    <row r="14943" spans="1:10" x14ac:dyDescent="0.25">
      <c r="A14943" s="12"/>
      <c r="B14943" s="12"/>
      <c r="C14943" s="2"/>
      <c r="D14943" s="12"/>
      <c r="E14943" s="12"/>
      <c r="F14943" s="12"/>
      <c r="G14943" s="12"/>
      <c r="H14943" s="12"/>
      <c r="I14943" s="12"/>
      <c r="J14943" s="12"/>
    </row>
    <row r="14944" spans="1:10" x14ac:dyDescent="0.25">
      <c r="A14944" s="12"/>
      <c r="B14944" s="12"/>
      <c r="C14944" s="2"/>
      <c r="D14944" s="12"/>
      <c r="E14944" s="12"/>
      <c r="F14944" s="12"/>
      <c r="G14944" s="12"/>
      <c r="H14944" s="12"/>
      <c r="I14944" s="12"/>
      <c r="J14944" s="12"/>
    </row>
    <row r="14945" spans="1:10" x14ac:dyDescent="0.25">
      <c r="A14945" s="12"/>
      <c r="B14945" s="12"/>
      <c r="C14945" s="2"/>
      <c r="D14945" s="12"/>
      <c r="E14945" s="12"/>
      <c r="F14945" s="12"/>
      <c r="G14945" s="12"/>
      <c r="H14945" s="12"/>
      <c r="I14945" s="12"/>
      <c r="J14945" s="12"/>
    </row>
    <row r="14946" spans="1:10" x14ac:dyDescent="0.25">
      <c r="A14946" s="12"/>
      <c r="B14946" s="12"/>
      <c r="C14946" s="2"/>
      <c r="D14946" s="12"/>
      <c r="E14946" s="12"/>
      <c r="F14946" s="12"/>
      <c r="G14946" s="12"/>
      <c r="H14946" s="12"/>
      <c r="I14946" s="12"/>
      <c r="J14946" s="12"/>
    </row>
    <row r="14947" spans="1:10" x14ac:dyDescent="0.25">
      <c r="A14947" s="12"/>
      <c r="B14947" s="12"/>
      <c r="C14947" s="2"/>
      <c r="D14947" s="12"/>
      <c r="E14947" s="12"/>
      <c r="F14947" s="12"/>
      <c r="G14947" s="12"/>
      <c r="H14947" s="12"/>
      <c r="I14947" s="12"/>
      <c r="J14947" s="12"/>
    </row>
    <row r="14948" spans="1:10" x14ac:dyDescent="0.25">
      <c r="A14948" s="12"/>
      <c r="B14948" s="12"/>
      <c r="C14948" s="2"/>
      <c r="D14948" s="12"/>
      <c r="E14948" s="12"/>
      <c r="F14948" s="12"/>
      <c r="G14948" s="12"/>
      <c r="H14948" s="12"/>
      <c r="I14948" s="12"/>
      <c r="J14948" s="12"/>
    </row>
    <row r="14949" spans="1:10" x14ac:dyDescent="0.25">
      <c r="A14949" s="12"/>
      <c r="B14949" s="12"/>
      <c r="C14949" s="2"/>
      <c r="D14949" s="12"/>
      <c r="E14949" s="12"/>
      <c r="F14949" s="12"/>
      <c r="G14949" s="12"/>
      <c r="H14949" s="12"/>
      <c r="I14949" s="12"/>
      <c r="J14949" s="12"/>
    </row>
    <row r="14950" spans="1:10" x14ac:dyDescent="0.25">
      <c r="A14950" s="12"/>
      <c r="B14950" s="12"/>
      <c r="C14950" s="2"/>
      <c r="D14950" s="12"/>
      <c r="E14950" s="12"/>
      <c r="F14950" s="12"/>
      <c r="G14950" s="12"/>
      <c r="H14950" s="12"/>
      <c r="I14950" s="12"/>
      <c r="J14950" s="12"/>
    </row>
    <row r="14951" spans="1:10" x14ac:dyDescent="0.25">
      <c r="A14951" s="12"/>
      <c r="B14951" s="12"/>
      <c r="C14951" s="2"/>
      <c r="D14951" s="12"/>
      <c r="E14951" s="12"/>
      <c r="F14951" s="12"/>
      <c r="G14951" s="12"/>
      <c r="H14951" s="12"/>
      <c r="I14951" s="12"/>
      <c r="J14951" s="12"/>
    </row>
    <row r="14952" spans="1:10" x14ac:dyDescent="0.25">
      <c r="A14952" s="12"/>
      <c r="B14952" s="12"/>
      <c r="C14952" s="2"/>
      <c r="D14952" s="12"/>
      <c r="E14952" s="12"/>
      <c r="F14952" s="12"/>
      <c r="G14952" s="12"/>
      <c r="H14952" s="12"/>
      <c r="I14952" s="12"/>
      <c r="J14952" s="12"/>
    </row>
    <row r="14953" spans="1:10" x14ac:dyDescent="0.25">
      <c r="A14953" s="12"/>
      <c r="B14953" s="12"/>
      <c r="C14953" s="2"/>
      <c r="D14953" s="12"/>
      <c r="E14953" s="12"/>
      <c r="F14953" s="12"/>
      <c r="G14953" s="12"/>
      <c r="H14953" s="12"/>
      <c r="I14953" s="12"/>
      <c r="J14953" s="12"/>
    </row>
    <row r="14954" spans="1:10" x14ac:dyDescent="0.25">
      <c r="A14954" s="12"/>
      <c r="B14954" s="12"/>
      <c r="C14954" s="2"/>
      <c r="D14954" s="12"/>
      <c r="E14954" s="12"/>
      <c r="F14954" s="12"/>
      <c r="G14954" s="12"/>
      <c r="H14954" s="12"/>
      <c r="I14954" s="12"/>
      <c r="J14954" s="12"/>
    </row>
    <row r="14955" spans="1:10" x14ac:dyDescent="0.25">
      <c r="A14955" s="12"/>
      <c r="B14955" s="12"/>
      <c r="C14955" s="2"/>
      <c r="D14955" s="12"/>
      <c r="E14955" s="12"/>
      <c r="F14955" s="12"/>
      <c r="G14955" s="12"/>
      <c r="H14955" s="12"/>
      <c r="I14955" s="12"/>
      <c r="J14955" s="12"/>
    </row>
    <row r="14956" spans="1:10" x14ac:dyDescent="0.25">
      <c r="A14956" s="12"/>
      <c r="B14956" s="12"/>
      <c r="C14956" s="2"/>
      <c r="D14956" s="12"/>
      <c r="E14956" s="12"/>
      <c r="F14956" s="12"/>
      <c r="G14956" s="12"/>
      <c r="H14956" s="12"/>
      <c r="I14956" s="12"/>
      <c r="J14956" s="12"/>
    </row>
    <row r="14957" spans="1:10" x14ac:dyDescent="0.25">
      <c r="A14957" s="12"/>
      <c r="B14957" s="12"/>
      <c r="C14957" s="2"/>
      <c r="D14957" s="12"/>
      <c r="E14957" s="12"/>
      <c r="F14957" s="12"/>
      <c r="G14957" s="12"/>
      <c r="H14957" s="12"/>
      <c r="I14957" s="12"/>
      <c r="J14957" s="12"/>
    </row>
    <row r="14958" spans="1:10" x14ac:dyDescent="0.25">
      <c r="A14958" s="12"/>
      <c r="B14958" s="12"/>
      <c r="C14958" s="2"/>
      <c r="D14958" s="12"/>
      <c r="E14958" s="12"/>
      <c r="F14958" s="12"/>
      <c r="G14958" s="12"/>
      <c r="H14958" s="12"/>
      <c r="I14958" s="12"/>
      <c r="J14958" s="12"/>
    </row>
    <row r="14959" spans="1:10" x14ac:dyDescent="0.25">
      <c r="A14959" s="12"/>
      <c r="B14959" s="12"/>
      <c r="C14959" s="2"/>
      <c r="D14959" s="12"/>
      <c r="E14959" s="12"/>
      <c r="F14959" s="12"/>
      <c r="G14959" s="12"/>
      <c r="H14959" s="12"/>
      <c r="I14959" s="12"/>
      <c r="J14959" s="12"/>
    </row>
    <row r="14960" spans="1:10" x14ac:dyDescent="0.25">
      <c r="A14960" s="12"/>
      <c r="B14960" s="12"/>
      <c r="C14960" s="2"/>
      <c r="D14960" s="12"/>
      <c r="E14960" s="12"/>
      <c r="F14960" s="12"/>
      <c r="G14960" s="12"/>
      <c r="H14960" s="12"/>
      <c r="I14960" s="12"/>
      <c r="J14960" s="12"/>
    </row>
    <row r="14961" spans="1:10" x14ac:dyDescent="0.25">
      <c r="A14961" s="12"/>
      <c r="B14961" s="12"/>
      <c r="C14961" s="2"/>
      <c r="D14961" s="12"/>
      <c r="E14961" s="12"/>
      <c r="F14961" s="12"/>
      <c r="G14961" s="12"/>
      <c r="H14961" s="12"/>
      <c r="I14961" s="12"/>
      <c r="J14961" s="12"/>
    </row>
    <row r="14962" spans="1:10" x14ac:dyDescent="0.25">
      <c r="A14962" s="12"/>
      <c r="B14962" s="12"/>
      <c r="C14962" s="2"/>
      <c r="D14962" s="12"/>
      <c r="E14962" s="12"/>
      <c r="F14962" s="12"/>
      <c r="G14962" s="12"/>
      <c r="H14962" s="12"/>
      <c r="I14962" s="12"/>
      <c r="J14962" s="12"/>
    </row>
    <row r="14963" spans="1:10" x14ac:dyDescent="0.25">
      <c r="A14963" s="12"/>
      <c r="B14963" s="12"/>
      <c r="C14963" s="2"/>
      <c r="D14963" s="12"/>
      <c r="E14963" s="12"/>
      <c r="F14963" s="12"/>
      <c r="G14963" s="12"/>
      <c r="H14963" s="12"/>
      <c r="I14963" s="12"/>
      <c r="J14963" s="12"/>
    </row>
    <row r="14964" spans="1:10" x14ac:dyDescent="0.25">
      <c r="A14964" s="12"/>
      <c r="B14964" s="12"/>
      <c r="C14964" s="2"/>
      <c r="D14964" s="12"/>
      <c r="E14964" s="12"/>
      <c r="F14964" s="12"/>
      <c r="G14964" s="12"/>
      <c r="H14964" s="12"/>
      <c r="I14964" s="12"/>
      <c r="J14964" s="12"/>
    </row>
    <row r="14965" spans="1:10" x14ac:dyDescent="0.25">
      <c r="A14965" s="12"/>
      <c r="B14965" s="12"/>
      <c r="C14965" s="2"/>
      <c r="D14965" s="12"/>
      <c r="E14965" s="12"/>
      <c r="F14965" s="12"/>
      <c r="G14965" s="12"/>
      <c r="H14965" s="12"/>
      <c r="I14965" s="12"/>
      <c r="J14965" s="12"/>
    </row>
    <row r="14966" spans="1:10" x14ac:dyDescent="0.25">
      <c r="A14966" s="12"/>
      <c r="B14966" s="12"/>
      <c r="C14966" s="2"/>
      <c r="D14966" s="12"/>
      <c r="E14966" s="12"/>
      <c r="F14966" s="12"/>
      <c r="G14966" s="12"/>
      <c r="H14966" s="12"/>
      <c r="I14966" s="12"/>
      <c r="J14966" s="12"/>
    </row>
    <row r="14967" spans="1:10" x14ac:dyDescent="0.25">
      <c r="A14967" s="12"/>
      <c r="B14967" s="12"/>
      <c r="C14967" s="2"/>
      <c r="D14967" s="12"/>
      <c r="E14967" s="12"/>
      <c r="F14967" s="12"/>
      <c r="G14967" s="12"/>
      <c r="H14967" s="12"/>
      <c r="I14967" s="12"/>
      <c r="J14967" s="12"/>
    </row>
    <row r="14968" spans="1:10" x14ac:dyDescent="0.25">
      <c r="A14968" s="12"/>
      <c r="B14968" s="12"/>
      <c r="C14968" s="2"/>
      <c r="D14968" s="12"/>
      <c r="E14968" s="12"/>
      <c r="F14968" s="12"/>
      <c r="G14968" s="12"/>
      <c r="H14968" s="12"/>
      <c r="I14968" s="12"/>
      <c r="J14968" s="12"/>
    </row>
    <row r="14969" spans="1:10" x14ac:dyDescent="0.25">
      <c r="A14969" s="12"/>
      <c r="B14969" s="12"/>
      <c r="C14969" s="2"/>
      <c r="D14969" s="12"/>
      <c r="E14969" s="12"/>
      <c r="F14969" s="12"/>
      <c r="G14969" s="12"/>
      <c r="H14969" s="12"/>
      <c r="I14969" s="12"/>
      <c r="J14969" s="12"/>
    </row>
    <row r="14970" spans="1:10" x14ac:dyDescent="0.25">
      <c r="A14970" s="12"/>
      <c r="B14970" s="12"/>
      <c r="C14970" s="2"/>
      <c r="D14970" s="12"/>
      <c r="E14970" s="12"/>
      <c r="F14970" s="12"/>
      <c r="G14970" s="12"/>
      <c r="H14970" s="12"/>
      <c r="I14970" s="12"/>
      <c r="J14970" s="12"/>
    </row>
    <row r="14971" spans="1:10" x14ac:dyDescent="0.25">
      <c r="A14971" s="12"/>
      <c r="B14971" s="12"/>
      <c r="C14971" s="2"/>
      <c r="D14971" s="12"/>
      <c r="E14971" s="12"/>
      <c r="F14971" s="12"/>
      <c r="G14971" s="12"/>
      <c r="H14971" s="12"/>
      <c r="I14971" s="12"/>
      <c r="J14971" s="12"/>
    </row>
    <row r="14972" spans="1:10" x14ac:dyDescent="0.25">
      <c r="A14972" s="12"/>
      <c r="B14972" s="12"/>
      <c r="C14972" s="2"/>
      <c r="D14972" s="12"/>
      <c r="E14972" s="12"/>
      <c r="F14972" s="12"/>
      <c r="G14972" s="12"/>
      <c r="H14972" s="12"/>
      <c r="I14972" s="12"/>
      <c r="J14972" s="12"/>
    </row>
    <row r="14973" spans="1:10" x14ac:dyDescent="0.25">
      <c r="A14973" s="12"/>
      <c r="B14973" s="12"/>
      <c r="C14973" s="2"/>
      <c r="D14973" s="12"/>
      <c r="E14973" s="12"/>
      <c r="F14973" s="12"/>
      <c r="G14973" s="12"/>
      <c r="H14973" s="12"/>
      <c r="I14973" s="12"/>
      <c r="J14973" s="12"/>
    </row>
    <row r="14974" spans="1:10" x14ac:dyDescent="0.25">
      <c r="A14974" s="12"/>
      <c r="B14974" s="12"/>
      <c r="C14974" s="2"/>
      <c r="D14974" s="12"/>
      <c r="E14974" s="12"/>
      <c r="F14974" s="12"/>
      <c r="G14974" s="12"/>
      <c r="H14974" s="12"/>
      <c r="I14974" s="12"/>
      <c r="J14974" s="12"/>
    </row>
    <row r="14975" spans="1:10" x14ac:dyDescent="0.25">
      <c r="A14975" s="12"/>
      <c r="B14975" s="12"/>
      <c r="C14975" s="2"/>
      <c r="D14975" s="12"/>
      <c r="E14975" s="12"/>
      <c r="F14975" s="12"/>
      <c r="G14975" s="12"/>
      <c r="H14975" s="12"/>
      <c r="I14975" s="12"/>
      <c r="J14975" s="12"/>
    </row>
    <row r="14976" spans="1:10" x14ac:dyDescent="0.25">
      <c r="A14976" s="12"/>
      <c r="B14976" s="12"/>
      <c r="C14976" s="2"/>
      <c r="D14976" s="12"/>
      <c r="E14976" s="12"/>
      <c r="F14976" s="12"/>
      <c r="G14976" s="12"/>
      <c r="H14976" s="12"/>
      <c r="I14976" s="12"/>
      <c r="J14976" s="12"/>
    </row>
    <row r="14977" spans="1:10" x14ac:dyDescent="0.25">
      <c r="A14977" s="12"/>
      <c r="B14977" s="12"/>
      <c r="C14977" s="2"/>
      <c r="D14977" s="12"/>
      <c r="E14977" s="12"/>
      <c r="F14977" s="12"/>
      <c r="G14977" s="12"/>
      <c r="H14977" s="12"/>
      <c r="I14977" s="12"/>
      <c r="J14977" s="12"/>
    </row>
    <row r="14978" spans="1:10" x14ac:dyDescent="0.25">
      <c r="A14978" s="12"/>
      <c r="B14978" s="12"/>
      <c r="C14978" s="2"/>
      <c r="D14978" s="12"/>
      <c r="E14978" s="12"/>
      <c r="F14978" s="12"/>
      <c r="G14978" s="12"/>
      <c r="H14978" s="12"/>
      <c r="I14978" s="12"/>
      <c r="J14978" s="12"/>
    </row>
    <row r="14979" spans="1:10" x14ac:dyDescent="0.25">
      <c r="A14979" s="12"/>
      <c r="B14979" s="12"/>
      <c r="C14979" s="2"/>
      <c r="D14979" s="12"/>
      <c r="E14979" s="12"/>
      <c r="F14979" s="12"/>
      <c r="G14979" s="12"/>
      <c r="H14979" s="12"/>
      <c r="I14979" s="12"/>
      <c r="J14979" s="12"/>
    </row>
    <row r="14980" spans="1:10" x14ac:dyDescent="0.25">
      <c r="A14980" s="12"/>
      <c r="B14980" s="12"/>
      <c r="C14980" s="2"/>
      <c r="D14980" s="12"/>
      <c r="E14980" s="12"/>
      <c r="F14980" s="12"/>
      <c r="G14980" s="12"/>
      <c r="H14980" s="12"/>
      <c r="I14980" s="12"/>
      <c r="J14980" s="12"/>
    </row>
    <row r="14981" spans="1:10" x14ac:dyDescent="0.25">
      <c r="A14981" s="12"/>
      <c r="B14981" s="12"/>
      <c r="C14981" s="2"/>
      <c r="D14981" s="12"/>
      <c r="E14981" s="12"/>
      <c r="F14981" s="12"/>
      <c r="G14981" s="12"/>
      <c r="H14981" s="12"/>
      <c r="I14981" s="12"/>
      <c r="J14981" s="12"/>
    </row>
    <row r="14982" spans="1:10" x14ac:dyDescent="0.25">
      <c r="A14982" s="12"/>
      <c r="B14982" s="12"/>
      <c r="C14982" s="2"/>
      <c r="D14982" s="12"/>
      <c r="E14982" s="12"/>
      <c r="F14982" s="12"/>
      <c r="G14982" s="12"/>
      <c r="H14982" s="12"/>
      <c r="I14982" s="12"/>
      <c r="J14982" s="12"/>
    </row>
    <row r="14983" spans="1:10" x14ac:dyDescent="0.25">
      <c r="A14983" s="12"/>
      <c r="B14983" s="12"/>
      <c r="C14983" s="2"/>
      <c r="D14983" s="12"/>
      <c r="E14983" s="12"/>
      <c r="F14983" s="12"/>
      <c r="G14983" s="12"/>
      <c r="H14983" s="12"/>
      <c r="I14983" s="12"/>
      <c r="J14983" s="12"/>
    </row>
    <row r="14984" spans="1:10" x14ac:dyDescent="0.25">
      <c r="A14984" s="12"/>
      <c r="B14984" s="12"/>
      <c r="C14984" s="2"/>
      <c r="D14984" s="12"/>
      <c r="E14984" s="12"/>
      <c r="F14984" s="12"/>
      <c r="G14984" s="12"/>
      <c r="H14984" s="12"/>
      <c r="I14984" s="12"/>
      <c r="J14984" s="12"/>
    </row>
    <row r="14985" spans="1:10" x14ac:dyDescent="0.25">
      <c r="A14985" s="12"/>
      <c r="B14985" s="12"/>
      <c r="C14985" s="2"/>
      <c r="D14985" s="12"/>
      <c r="E14985" s="12"/>
      <c r="F14985" s="12"/>
      <c r="G14985" s="12"/>
      <c r="H14985" s="12"/>
      <c r="I14985" s="12"/>
      <c r="J14985" s="12"/>
    </row>
    <row r="14986" spans="1:10" x14ac:dyDescent="0.25">
      <c r="A14986" s="12"/>
      <c r="B14986" s="12"/>
      <c r="C14986" s="2"/>
      <c r="D14986" s="12"/>
      <c r="E14986" s="12"/>
      <c r="F14986" s="12"/>
      <c r="G14986" s="12"/>
      <c r="H14986" s="12"/>
      <c r="I14986" s="12"/>
      <c r="J14986" s="12"/>
    </row>
    <row r="14987" spans="1:10" x14ac:dyDescent="0.25">
      <c r="A14987" s="12"/>
      <c r="B14987" s="12"/>
      <c r="C14987" s="2"/>
      <c r="D14987" s="12"/>
      <c r="E14987" s="12"/>
      <c r="F14987" s="12"/>
      <c r="G14987" s="12"/>
      <c r="H14987" s="12"/>
      <c r="I14987" s="12"/>
      <c r="J14987" s="12"/>
    </row>
    <row r="14988" spans="1:10" x14ac:dyDescent="0.25">
      <c r="A14988" s="12"/>
      <c r="B14988" s="12"/>
      <c r="C14988" s="2"/>
      <c r="D14988" s="12"/>
      <c r="E14988" s="12"/>
      <c r="F14988" s="12"/>
      <c r="G14988" s="12"/>
      <c r="H14988" s="12"/>
      <c r="I14988" s="12"/>
      <c r="J14988" s="12"/>
    </row>
    <row r="14989" spans="1:10" x14ac:dyDescent="0.25">
      <c r="A14989" s="12"/>
      <c r="B14989" s="12"/>
      <c r="C14989" s="2"/>
      <c r="D14989" s="12"/>
      <c r="E14989" s="12"/>
      <c r="F14989" s="12"/>
      <c r="G14989" s="12"/>
      <c r="H14989" s="12"/>
      <c r="I14989" s="12"/>
      <c r="J14989" s="12"/>
    </row>
    <row r="14990" spans="1:10" x14ac:dyDescent="0.25">
      <c r="A14990" s="12"/>
      <c r="B14990" s="12"/>
      <c r="C14990" s="2"/>
      <c r="D14990" s="12"/>
      <c r="E14990" s="12"/>
      <c r="F14990" s="12"/>
      <c r="G14990" s="12"/>
      <c r="H14990" s="12"/>
      <c r="I14990" s="12"/>
      <c r="J14990" s="12"/>
    </row>
    <row r="14991" spans="1:10" x14ac:dyDescent="0.25">
      <c r="A14991" s="12"/>
      <c r="B14991" s="12"/>
      <c r="C14991" s="2"/>
      <c r="D14991" s="12"/>
      <c r="E14991" s="12"/>
      <c r="F14991" s="12"/>
      <c r="G14991" s="12"/>
      <c r="H14991" s="12"/>
      <c r="I14991" s="12"/>
      <c r="J14991" s="12"/>
    </row>
    <row r="14992" spans="1:10" x14ac:dyDescent="0.25">
      <c r="A14992" s="12"/>
      <c r="B14992" s="12"/>
      <c r="C14992" s="2"/>
      <c r="D14992" s="12"/>
      <c r="E14992" s="12"/>
      <c r="F14992" s="12"/>
      <c r="G14992" s="12"/>
      <c r="H14992" s="12"/>
      <c r="I14992" s="12"/>
      <c r="J14992" s="12"/>
    </row>
    <row r="14993" spans="1:10" x14ac:dyDescent="0.25">
      <c r="A14993" s="12"/>
      <c r="B14993" s="12"/>
      <c r="C14993" s="2"/>
      <c r="D14993" s="12"/>
      <c r="E14993" s="12"/>
      <c r="F14993" s="12"/>
      <c r="G14993" s="12"/>
      <c r="H14993" s="12"/>
      <c r="I14993" s="12"/>
      <c r="J14993" s="12"/>
    </row>
    <row r="14994" spans="1:10" x14ac:dyDescent="0.25">
      <c r="A14994" s="12"/>
      <c r="B14994" s="12"/>
      <c r="C14994" s="2"/>
      <c r="D14994" s="12"/>
      <c r="E14994" s="12"/>
      <c r="F14994" s="12"/>
      <c r="G14994" s="12"/>
      <c r="H14994" s="12"/>
      <c r="I14994" s="12"/>
      <c r="J14994" s="12"/>
    </row>
    <row r="14995" spans="1:10" x14ac:dyDescent="0.25">
      <c r="A14995" s="12"/>
      <c r="B14995" s="12"/>
      <c r="C14995" s="2"/>
      <c r="D14995" s="12"/>
      <c r="E14995" s="12"/>
      <c r="F14995" s="12"/>
      <c r="G14995" s="12"/>
      <c r="H14995" s="12"/>
      <c r="I14995" s="12"/>
      <c r="J14995" s="12"/>
    </row>
    <row r="14996" spans="1:10" x14ac:dyDescent="0.25">
      <c r="A14996" s="12"/>
      <c r="B14996" s="12"/>
      <c r="C14996" s="2"/>
      <c r="D14996" s="12"/>
      <c r="E14996" s="12"/>
      <c r="F14996" s="12"/>
      <c r="G14996" s="12"/>
      <c r="H14996" s="12"/>
      <c r="I14996" s="12"/>
      <c r="J14996" s="12"/>
    </row>
    <row r="14997" spans="1:10" x14ac:dyDescent="0.25">
      <c r="A14997" s="12"/>
      <c r="B14997" s="12"/>
      <c r="C14997" s="2"/>
      <c r="D14997" s="12"/>
      <c r="E14997" s="12"/>
      <c r="F14997" s="12"/>
      <c r="G14997" s="12"/>
      <c r="H14997" s="12"/>
      <c r="I14997" s="12"/>
      <c r="J14997" s="12"/>
    </row>
    <row r="14998" spans="1:10" x14ac:dyDescent="0.25">
      <c r="A14998" s="12"/>
      <c r="B14998" s="12"/>
      <c r="C14998" s="2"/>
      <c r="D14998" s="12"/>
      <c r="E14998" s="12"/>
      <c r="F14998" s="12"/>
      <c r="G14998" s="12"/>
      <c r="H14998" s="12"/>
      <c r="I14998" s="12"/>
      <c r="J14998" s="12"/>
    </row>
    <row r="14999" spans="1:10" x14ac:dyDescent="0.25">
      <c r="A14999" s="12"/>
      <c r="B14999" s="12"/>
      <c r="C14999" s="2"/>
      <c r="D14999" s="12"/>
      <c r="E14999" s="12"/>
      <c r="F14999" s="12"/>
      <c r="G14999" s="12"/>
      <c r="H14999" s="12"/>
      <c r="I14999" s="12"/>
      <c r="J14999" s="12"/>
    </row>
    <row r="15000" spans="1:10" x14ac:dyDescent="0.25">
      <c r="A15000" s="12"/>
      <c r="B15000" s="12"/>
      <c r="C15000" s="2"/>
      <c r="D15000" s="12"/>
      <c r="E15000" s="12"/>
      <c r="F15000" s="12"/>
      <c r="G15000" s="12"/>
      <c r="H15000" s="12"/>
      <c r="I15000" s="12"/>
      <c r="J15000" s="12"/>
    </row>
    <row r="15001" spans="1:10" x14ac:dyDescent="0.25">
      <c r="A15001" s="12"/>
      <c r="B15001" s="12"/>
      <c r="C15001" s="2"/>
      <c r="D15001" s="12"/>
      <c r="E15001" s="12"/>
      <c r="F15001" s="12"/>
      <c r="G15001" s="12"/>
      <c r="H15001" s="12"/>
      <c r="I15001" s="12"/>
      <c r="J15001" s="12"/>
    </row>
    <row r="15002" spans="1:10" x14ac:dyDescent="0.25">
      <c r="A15002" s="12"/>
      <c r="B15002" s="12"/>
      <c r="C15002" s="2"/>
      <c r="D15002" s="12"/>
      <c r="E15002" s="12"/>
      <c r="F15002" s="12"/>
      <c r="G15002" s="12"/>
      <c r="H15002" s="12"/>
      <c r="I15002" s="12"/>
      <c r="J15002" s="12"/>
    </row>
    <row r="15003" spans="1:10" x14ac:dyDescent="0.25">
      <c r="A15003" s="12"/>
      <c r="B15003" s="12"/>
      <c r="C15003" s="2"/>
      <c r="D15003" s="12"/>
      <c r="E15003" s="12"/>
      <c r="F15003" s="12"/>
      <c r="G15003" s="12"/>
      <c r="H15003" s="12"/>
      <c r="I15003" s="12"/>
      <c r="J15003" s="12"/>
    </row>
    <row r="15004" spans="1:10" x14ac:dyDescent="0.25">
      <c r="A15004" s="12"/>
      <c r="B15004" s="12"/>
      <c r="C15004" s="2"/>
      <c r="D15004" s="12"/>
      <c r="E15004" s="12"/>
      <c r="F15004" s="12"/>
      <c r="G15004" s="12"/>
      <c r="H15004" s="12"/>
      <c r="I15004" s="12"/>
      <c r="J15004" s="12"/>
    </row>
    <row r="15005" spans="1:10" x14ac:dyDescent="0.25">
      <c r="A15005" s="12"/>
      <c r="B15005" s="12"/>
      <c r="C15005" s="2"/>
      <c r="D15005" s="12"/>
      <c r="E15005" s="12"/>
      <c r="F15005" s="12"/>
      <c r="G15005" s="12"/>
      <c r="H15005" s="12"/>
      <c r="I15005" s="12"/>
      <c r="J15005" s="12"/>
    </row>
    <row r="15006" spans="1:10" x14ac:dyDescent="0.25">
      <c r="A15006" s="12"/>
      <c r="B15006" s="12"/>
      <c r="C15006" s="2"/>
      <c r="D15006" s="12"/>
      <c r="E15006" s="12"/>
      <c r="F15006" s="12"/>
      <c r="G15006" s="12"/>
      <c r="H15006" s="12"/>
      <c r="I15006" s="12"/>
      <c r="J15006" s="12"/>
    </row>
    <row r="15007" spans="1:10" x14ac:dyDescent="0.25">
      <c r="A15007" s="12"/>
      <c r="B15007" s="12"/>
      <c r="C15007" s="2"/>
      <c r="D15007" s="12"/>
      <c r="E15007" s="12"/>
      <c r="F15007" s="12"/>
      <c r="G15007" s="12"/>
      <c r="H15007" s="12"/>
      <c r="I15007" s="12"/>
      <c r="J15007" s="12"/>
    </row>
    <row r="15008" spans="1:10" x14ac:dyDescent="0.25">
      <c r="A15008" s="12"/>
      <c r="B15008" s="12"/>
      <c r="C15008" s="2"/>
      <c r="D15008" s="12"/>
      <c r="E15008" s="12"/>
      <c r="F15008" s="12"/>
      <c r="G15008" s="12"/>
      <c r="H15008" s="12"/>
      <c r="I15008" s="12"/>
      <c r="J15008" s="12"/>
    </row>
    <row r="15009" spans="1:10" x14ac:dyDescent="0.25">
      <c r="A15009" s="12"/>
      <c r="B15009" s="12"/>
      <c r="C15009" s="2"/>
      <c r="D15009" s="12"/>
      <c r="E15009" s="12"/>
      <c r="F15009" s="12"/>
      <c r="G15009" s="12"/>
      <c r="H15009" s="12"/>
      <c r="I15009" s="12"/>
      <c r="J15009" s="12"/>
    </row>
    <row r="15010" spans="1:10" x14ac:dyDescent="0.25">
      <c r="A15010" s="12"/>
      <c r="B15010" s="12"/>
      <c r="C15010" s="2"/>
      <c r="D15010" s="12"/>
      <c r="E15010" s="12"/>
      <c r="F15010" s="12"/>
      <c r="G15010" s="12"/>
      <c r="H15010" s="12"/>
      <c r="I15010" s="12"/>
      <c r="J15010" s="12"/>
    </row>
    <row r="15011" spans="1:10" x14ac:dyDescent="0.25">
      <c r="A15011" s="12"/>
      <c r="B15011" s="12"/>
      <c r="C15011" s="2"/>
      <c r="D15011" s="12"/>
      <c r="E15011" s="12"/>
      <c r="F15011" s="12"/>
      <c r="G15011" s="12"/>
      <c r="H15011" s="12"/>
      <c r="I15011" s="12"/>
      <c r="J15011" s="12"/>
    </row>
    <row r="15012" spans="1:10" x14ac:dyDescent="0.25">
      <c r="A15012" s="12"/>
      <c r="B15012" s="12"/>
      <c r="C15012" s="2"/>
      <c r="D15012" s="12"/>
      <c r="E15012" s="12"/>
      <c r="F15012" s="12"/>
      <c r="G15012" s="12"/>
      <c r="H15012" s="12"/>
      <c r="I15012" s="12"/>
      <c r="J15012" s="12"/>
    </row>
    <row r="15013" spans="1:10" x14ac:dyDescent="0.25">
      <c r="A15013" s="12"/>
      <c r="B15013" s="12"/>
      <c r="C15013" s="2"/>
      <c r="D15013" s="12"/>
      <c r="E15013" s="12"/>
      <c r="F15013" s="12"/>
      <c r="G15013" s="12"/>
      <c r="H15013" s="12"/>
      <c r="I15013" s="12"/>
      <c r="J15013" s="12"/>
    </row>
    <row r="15014" spans="1:10" x14ac:dyDescent="0.25">
      <c r="A15014" s="12"/>
      <c r="B15014" s="12"/>
      <c r="C15014" s="2"/>
      <c r="D15014" s="12"/>
      <c r="E15014" s="12"/>
      <c r="F15014" s="12"/>
      <c r="G15014" s="12"/>
      <c r="H15014" s="12"/>
      <c r="I15014" s="12"/>
      <c r="J15014" s="12"/>
    </row>
    <row r="15015" spans="1:10" x14ac:dyDescent="0.25">
      <c r="A15015" s="12"/>
      <c r="B15015" s="12"/>
      <c r="C15015" s="2"/>
      <c r="D15015" s="12"/>
      <c r="E15015" s="12"/>
      <c r="F15015" s="12"/>
      <c r="G15015" s="12"/>
      <c r="H15015" s="12"/>
      <c r="I15015" s="12"/>
      <c r="J15015" s="12"/>
    </row>
    <row r="15016" spans="1:10" x14ac:dyDescent="0.25">
      <c r="A15016" s="12"/>
      <c r="B15016" s="12"/>
      <c r="C15016" s="2"/>
      <c r="D15016" s="12"/>
      <c r="E15016" s="12"/>
      <c r="F15016" s="12"/>
      <c r="G15016" s="12"/>
      <c r="H15016" s="12"/>
      <c r="I15016" s="12"/>
      <c r="J15016" s="12"/>
    </row>
    <row r="15017" spans="1:10" x14ac:dyDescent="0.25">
      <c r="A15017" s="12"/>
      <c r="B15017" s="12"/>
      <c r="C15017" s="2"/>
      <c r="D15017" s="12"/>
      <c r="E15017" s="12"/>
      <c r="F15017" s="12"/>
      <c r="G15017" s="12"/>
      <c r="H15017" s="12"/>
      <c r="I15017" s="12"/>
      <c r="J15017" s="12"/>
    </row>
    <row r="15018" spans="1:10" x14ac:dyDescent="0.25">
      <c r="A15018" s="12"/>
      <c r="B15018" s="12"/>
      <c r="C15018" s="2"/>
      <c r="D15018" s="12"/>
      <c r="E15018" s="12"/>
      <c r="F15018" s="12"/>
      <c r="G15018" s="12"/>
      <c r="H15018" s="12"/>
      <c r="I15018" s="12"/>
      <c r="J15018" s="12"/>
    </row>
    <row r="15019" spans="1:10" x14ac:dyDescent="0.25">
      <c r="A15019" s="12"/>
      <c r="B15019" s="12"/>
      <c r="C15019" s="2"/>
      <c r="D15019" s="12"/>
      <c r="E15019" s="12"/>
      <c r="F15019" s="12"/>
      <c r="G15019" s="12"/>
      <c r="H15019" s="12"/>
      <c r="I15019" s="12"/>
      <c r="J15019" s="12"/>
    </row>
    <row r="15020" spans="1:10" x14ac:dyDescent="0.25">
      <c r="A15020" s="12"/>
      <c r="B15020" s="12"/>
      <c r="C15020" s="2"/>
      <c r="D15020" s="12"/>
      <c r="E15020" s="12"/>
      <c r="F15020" s="12"/>
      <c r="G15020" s="12"/>
      <c r="H15020" s="12"/>
      <c r="I15020" s="12"/>
      <c r="J15020" s="12"/>
    </row>
    <row r="15021" spans="1:10" x14ac:dyDescent="0.25">
      <c r="A15021" s="12"/>
      <c r="B15021" s="12"/>
      <c r="C15021" s="2"/>
      <c r="D15021" s="12"/>
      <c r="E15021" s="12"/>
      <c r="F15021" s="12"/>
      <c r="G15021" s="12"/>
      <c r="H15021" s="12"/>
      <c r="I15021" s="12"/>
      <c r="J15021" s="12"/>
    </row>
    <row r="15022" spans="1:10" x14ac:dyDescent="0.25">
      <c r="A15022" s="12"/>
      <c r="B15022" s="12"/>
      <c r="C15022" s="2"/>
      <c r="D15022" s="12"/>
      <c r="E15022" s="12"/>
      <c r="F15022" s="12"/>
      <c r="G15022" s="12"/>
      <c r="H15022" s="12"/>
      <c r="I15022" s="12"/>
      <c r="J15022" s="12"/>
    </row>
    <row r="15023" spans="1:10" x14ac:dyDescent="0.25">
      <c r="A15023" s="12"/>
      <c r="B15023" s="12"/>
      <c r="C15023" s="2"/>
      <c r="D15023" s="12"/>
      <c r="E15023" s="12"/>
      <c r="F15023" s="12"/>
      <c r="G15023" s="12"/>
      <c r="H15023" s="12"/>
      <c r="I15023" s="12"/>
      <c r="J15023" s="12"/>
    </row>
    <row r="15024" spans="1:10" x14ac:dyDescent="0.25">
      <c r="A15024" s="12"/>
      <c r="B15024" s="12"/>
      <c r="C15024" s="2"/>
      <c r="D15024" s="12"/>
      <c r="E15024" s="12"/>
      <c r="F15024" s="12"/>
      <c r="G15024" s="12"/>
      <c r="H15024" s="12"/>
      <c r="I15024" s="12"/>
      <c r="J15024" s="12"/>
    </row>
    <row r="15025" spans="1:10" x14ac:dyDescent="0.25">
      <c r="A15025" s="12"/>
      <c r="B15025" s="12"/>
      <c r="C15025" s="2"/>
      <c r="D15025" s="12"/>
      <c r="E15025" s="12"/>
      <c r="F15025" s="12"/>
      <c r="G15025" s="12"/>
      <c r="H15025" s="12"/>
      <c r="I15025" s="12"/>
      <c r="J15025" s="12"/>
    </row>
    <row r="15026" spans="1:10" x14ac:dyDescent="0.25">
      <c r="A15026" s="12"/>
      <c r="B15026" s="12"/>
      <c r="C15026" s="2"/>
      <c r="D15026" s="12"/>
      <c r="E15026" s="12"/>
      <c r="F15026" s="12"/>
      <c r="G15026" s="12"/>
      <c r="H15026" s="12"/>
      <c r="I15026" s="12"/>
      <c r="J15026" s="12"/>
    </row>
    <row r="15027" spans="1:10" x14ac:dyDescent="0.25">
      <c r="A15027" s="12"/>
      <c r="B15027" s="12"/>
      <c r="C15027" s="2"/>
      <c r="D15027" s="12"/>
      <c r="E15027" s="12"/>
      <c r="F15027" s="12"/>
      <c r="G15027" s="12"/>
      <c r="H15027" s="12"/>
      <c r="I15027" s="12"/>
      <c r="J15027" s="12"/>
    </row>
    <row r="15028" spans="1:10" x14ac:dyDescent="0.25">
      <c r="A15028" s="12"/>
      <c r="B15028" s="12"/>
      <c r="C15028" s="2"/>
      <c r="D15028" s="12"/>
      <c r="E15028" s="12"/>
      <c r="F15028" s="12"/>
      <c r="G15028" s="12"/>
      <c r="H15028" s="12"/>
      <c r="I15028" s="12"/>
      <c r="J15028" s="12"/>
    </row>
    <row r="15029" spans="1:10" x14ac:dyDescent="0.25">
      <c r="A15029" s="12"/>
      <c r="B15029" s="12"/>
      <c r="C15029" s="2"/>
      <c r="D15029" s="12"/>
      <c r="E15029" s="12"/>
      <c r="F15029" s="12"/>
      <c r="G15029" s="12"/>
      <c r="H15029" s="12"/>
      <c r="I15029" s="12"/>
      <c r="J15029" s="12"/>
    </row>
    <row r="15030" spans="1:10" x14ac:dyDescent="0.25">
      <c r="A15030" s="12"/>
      <c r="B15030" s="12"/>
      <c r="C15030" s="2"/>
      <c r="D15030" s="12"/>
      <c r="E15030" s="12"/>
      <c r="F15030" s="12"/>
      <c r="G15030" s="12"/>
      <c r="H15030" s="12"/>
      <c r="I15030" s="12"/>
      <c r="J15030" s="12"/>
    </row>
    <row r="15031" spans="1:10" x14ac:dyDescent="0.25">
      <c r="A15031" s="12"/>
      <c r="B15031" s="12"/>
      <c r="C15031" s="2"/>
      <c r="D15031" s="12"/>
      <c r="E15031" s="12"/>
      <c r="F15031" s="12"/>
      <c r="G15031" s="12"/>
      <c r="H15031" s="12"/>
      <c r="I15031" s="12"/>
      <c r="J15031" s="12"/>
    </row>
    <row r="15032" spans="1:10" x14ac:dyDescent="0.25">
      <c r="A15032" s="12"/>
      <c r="B15032" s="12"/>
      <c r="C15032" s="2"/>
      <c r="D15032" s="12"/>
      <c r="E15032" s="12"/>
      <c r="F15032" s="12"/>
      <c r="G15032" s="12"/>
      <c r="H15032" s="12"/>
      <c r="I15032" s="12"/>
      <c r="J15032" s="12"/>
    </row>
    <row r="15033" spans="1:10" x14ac:dyDescent="0.25">
      <c r="A15033" s="12"/>
      <c r="B15033" s="12"/>
      <c r="C15033" s="2"/>
      <c r="D15033" s="12"/>
      <c r="E15033" s="12"/>
      <c r="F15033" s="12"/>
      <c r="G15033" s="12"/>
      <c r="H15033" s="12"/>
      <c r="I15033" s="12"/>
      <c r="J15033" s="12"/>
    </row>
    <row r="15034" spans="1:10" x14ac:dyDescent="0.25">
      <c r="A15034" s="12"/>
      <c r="B15034" s="12"/>
      <c r="C15034" s="2"/>
      <c r="D15034" s="12"/>
      <c r="E15034" s="12"/>
      <c r="F15034" s="12"/>
      <c r="G15034" s="12"/>
      <c r="H15034" s="12"/>
      <c r="I15034" s="12"/>
      <c r="J15034" s="12"/>
    </row>
    <row r="15035" spans="1:10" x14ac:dyDescent="0.25">
      <c r="A15035" s="12"/>
      <c r="B15035" s="12"/>
      <c r="C15035" s="2"/>
      <c r="D15035" s="12"/>
      <c r="E15035" s="12"/>
      <c r="F15035" s="12"/>
      <c r="G15035" s="12"/>
      <c r="H15035" s="12"/>
      <c r="I15035" s="12"/>
      <c r="J15035" s="12"/>
    </row>
    <row r="15036" spans="1:10" x14ac:dyDescent="0.25">
      <c r="A15036" s="12"/>
      <c r="B15036" s="12"/>
      <c r="C15036" s="2"/>
      <c r="D15036" s="12"/>
      <c r="E15036" s="12"/>
      <c r="F15036" s="12"/>
      <c r="G15036" s="12"/>
      <c r="H15036" s="12"/>
      <c r="I15036" s="12"/>
      <c r="J15036" s="12"/>
    </row>
    <row r="15037" spans="1:10" x14ac:dyDescent="0.25">
      <c r="A15037" s="12"/>
      <c r="B15037" s="12"/>
      <c r="C15037" s="2"/>
      <c r="D15037" s="12"/>
      <c r="E15037" s="12"/>
      <c r="F15037" s="12"/>
      <c r="G15037" s="12"/>
      <c r="H15037" s="12"/>
      <c r="I15037" s="12"/>
      <c r="J15037" s="12"/>
    </row>
    <row r="15038" spans="1:10" x14ac:dyDescent="0.25">
      <c r="A15038" s="12"/>
      <c r="B15038" s="12"/>
      <c r="C15038" s="2"/>
      <c r="D15038" s="12"/>
      <c r="E15038" s="12"/>
      <c r="F15038" s="12"/>
      <c r="G15038" s="12"/>
      <c r="H15038" s="12"/>
      <c r="I15038" s="12"/>
      <c r="J15038" s="12"/>
    </row>
    <row r="15039" spans="1:10" x14ac:dyDescent="0.25">
      <c r="A15039" s="12"/>
      <c r="B15039" s="12"/>
      <c r="C15039" s="2"/>
      <c r="D15039" s="12"/>
      <c r="E15039" s="12"/>
      <c r="F15039" s="12"/>
      <c r="G15039" s="12"/>
      <c r="H15039" s="12"/>
      <c r="I15039" s="12"/>
      <c r="J15039" s="12"/>
    </row>
    <row r="15040" spans="1:10" x14ac:dyDescent="0.25">
      <c r="A15040" s="12"/>
      <c r="B15040" s="12"/>
      <c r="C15040" s="2"/>
      <c r="D15040" s="12"/>
      <c r="E15040" s="12"/>
      <c r="F15040" s="12"/>
      <c r="G15040" s="12"/>
      <c r="H15040" s="12"/>
      <c r="I15040" s="12"/>
      <c r="J15040" s="12"/>
    </row>
    <row r="15041" spans="1:10" x14ac:dyDescent="0.25">
      <c r="A15041" s="12"/>
      <c r="B15041" s="12"/>
      <c r="C15041" s="2"/>
      <c r="D15041" s="12"/>
      <c r="E15041" s="12"/>
      <c r="F15041" s="12"/>
      <c r="G15041" s="12"/>
      <c r="H15041" s="12"/>
      <c r="I15041" s="12"/>
      <c r="J15041" s="12"/>
    </row>
    <row r="15042" spans="1:10" x14ac:dyDescent="0.25">
      <c r="A15042" s="12"/>
      <c r="B15042" s="12"/>
      <c r="C15042" s="2"/>
      <c r="D15042" s="12"/>
      <c r="E15042" s="12"/>
      <c r="F15042" s="12"/>
      <c r="G15042" s="12"/>
      <c r="H15042" s="12"/>
      <c r="I15042" s="12"/>
      <c r="J15042" s="12"/>
    </row>
    <row r="15043" spans="1:10" x14ac:dyDescent="0.25">
      <c r="A15043" s="12"/>
      <c r="B15043" s="12"/>
      <c r="C15043" s="2"/>
      <c r="D15043" s="12"/>
      <c r="E15043" s="12"/>
      <c r="F15043" s="12"/>
      <c r="G15043" s="12"/>
      <c r="H15043" s="12"/>
      <c r="I15043" s="12"/>
      <c r="J15043" s="12"/>
    </row>
    <row r="15044" spans="1:10" x14ac:dyDescent="0.25">
      <c r="A15044" s="12"/>
      <c r="B15044" s="12"/>
      <c r="C15044" s="2"/>
      <c r="D15044" s="12"/>
      <c r="E15044" s="12"/>
      <c r="F15044" s="12"/>
      <c r="G15044" s="12"/>
      <c r="H15044" s="12"/>
      <c r="I15044" s="12"/>
      <c r="J15044" s="12"/>
    </row>
    <row r="15045" spans="1:10" x14ac:dyDescent="0.25">
      <c r="A15045" s="12"/>
      <c r="B15045" s="12"/>
      <c r="C15045" s="2"/>
      <c r="D15045" s="12"/>
      <c r="E15045" s="12"/>
      <c r="F15045" s="12"/>
      <c r="G15045" s="12"/>
      <c r="H15045" s="12"/>
      <c r="I15045" s="12"/>
      <c r="J15045" s="12"/>
    </row>
    <row r="15046" spans="1:10" x14ac:dyDescent="0.25">
      <c r="A15046" s="12"/>
      <c r="B15046" s="12"/>
      <c r="C15046" s="2"/>
      <c r="D15046" s="12"/>
      <c r="E15046" s="12"/>
      <c r="F15046" s="12"/>
      <c r="G15046" s="12"/>
      <c r="H15046" s="12"/>
      <c r="I15046" s="12"/>
      <c r="J15046" s="12"/>
    </row>
    <row r="15047" spans="1:10" x14ac:dyDescent="0.25">
      <c r="A15047" s="12"/>
      <c r="B15047" s="12"/>
      <c r="C15047" s="2"/>
      <c r="D15047" s="12"/>
      <c r="E15047" s="12"/>
      <c r="F15047" s="12"/>
      <c r="G15047" s="12"/>
      <c r="H15047" s="12"/>
      <c r="I15047" s="12"/>
      <c r="J15047" s="12"/>
    </row>
    <row r="15048" spans="1:10" x14ac:dyDescent="0.25">
      <c r="A15048" s="12"/>
      <c r="B15048" s="12"/>
      <c r="C15048" s="2"/>
      <c r="D15048" s="12"/>
      <c r="E15048" s="12"/>
      <c r="F15048" s="12"/>
      <c r="G15048" s="12"/>
      <c r="H15048" s="12"/>
      <c r="I15048" s="12"/>
      <c r="J15048" s="12"/>
    </row>
    <row r="15049" spans="1:10" x14ac:dyDescent="0.25">
      <c r="A15049" s="12"/>
      <c r="B15049" s="12"/>
      <c r="C15049" s="2"/>
      <c r="D15049" s="12"/>
      <c r="E15049" s="12"/>
      <c r="F15049" s="12"/>
      <c r="G15049" s="12"/>
      <c r="H15049" s="12"/>
      <c r="I15049" s="12"/>
      <c r="J15049" s="12"/>
    </row>
    <row r="15050" spans="1:10" x14ac:dyDescent="0.25">
      <c r="A15050" s="12"/>
      <c r="B15050" s="12"/>
      <c r="C15050" s="2"/>
      <c r="D15050" s="12"/>
      <c r="E15050" s="12"/>
      <c r="F15050" s="12"/>
      <c r="G15050" s="12"/>
      <c r="H15050" s="12"/>
      <c r="I15050" s="12"/>
      <c r="J15050" s="12"/>
    </row>
    <row r="15051" spans="1:10" x14ac:dyDescent="0.25">
      <c r="A15051" s="12"/>
      <c r="B15051" s="12"/>
      <c r="C15051" s="2"/>
      <c r="D15051" s="12"/>
      <c r="E15051" s="12"/>
      <c r="F15051" s="12"/>
      <c r="G15051" s="12"/>
      <c r="H15051" s="12"/>
      <c r="I15051" s="12"/>
      <c r="J15051" s="12"/>
    </row>
    <row r="15052" spans="1:10" x14ac:dyDescent="0.25">
      <c r="A15052" s="12"/>
      <c r="B15052" s="12"/>
      <c r="C15052" s="2"/>
      <c r="D15052" s="12"/>
      <c r="E15052" s="12"/>
      <c r="F15052" s="12"/>
      <c r="G15052" s="12"/>
      <c r="H15052" s="12"/>
      <c r="I15052" s="12"/>
      <c r="J15052" s="12"/>
    </row>
    <row r="15053" spans="1:10" x14ac:dyDescent="0.25">
      <c r="A15053" s="12"/>
      <c r="B15053" s="12"/>
      <c r="C15053" s="2"/>
      <c r="D15053" s="12"/>
      <c r="E15053" s="12"/>
      <c r="F15053" s="12"/>
      <c r="G15053" s="12"/>
      <c r="H15053" s="12"/>
      <c r="I15053" s="12"/>
      <c r="J15053" s="12"/>
    </row>
    <row r="15054" spans="1:10" x14ac:dyDescent="0.25">
      <c r="A15054" s="12"/>
      <c r="B15054" s="12"/>
      <c r="C15054" s="2"/>
      <c r="D15054" s="12"/>
      <c r="E15054" s="12"/>
      <c r="F15054" s="12"/>
      <c r="G15054" s="12"/>
      <c r="H15054" s="12"/>
      <c r="I15054" s="12"/>
      <c r="J15054" s="12"/>
    </row>
    <row r="15055" spans="1:10" x14ac:dyDescent="0.25">
      <c r="A15055" s="12"/>
      <c r="B15055" s="12"/>
      <c r="C15055" s="2"/>
      <c r="D15055" s="12"/>
      <c r="E15055" s="12"/>
      <c r="F15055" s="12"/>
      <c r="G15055" s="12"/>
      <c r="H15055" s="12"/>
      <c r="I15055" s="12"/>
      <c r="J15055" s="12"/>
    </row>
    <row r="15056" spans="1:10" x14ac:dyDescent="0.25">
      <c r="A15056" s="12"/>
      <c r="B15056" s="12"/>
      <c r="C15056" s="2"/>
      <c r="D15056" s="12"/>
      <c r="E15056" s="12"/>
      <c r="F15056" s="12"/>
      <c r="G15056" s="12"/>
      <c r="H15056" s="12"/>
      <c r="I15056" s="12"/>
      <c r="J15056" s="12"/>
    </row>
    <row r="15057" spans="1:10" x14ac:dyDescent="0.25">
      <c r="A15057" s="12"/>
      <c r="B15057" s="12"/>
      <c r="C15057" s="2"/>
      <c r="D15057" s="12"/>
      <c r="E15057" s="12"/>
      <c r="F15057" s="12"/>
      <c r="G15057" s="12"/>
      <c r="H15057" s="12"/>
      <c r="I15057" s="12"/>
      <c r="J15057" s="12"/>
    </row>
    <row r="15058" spans="1:10" x14ac:dyDescent="0.25">
      <c r="A15058" s="12"/>
      <c r="B15058" s="12"/>
      <c r="C15058" s="2"/>
      <c r="D15058" s="12"/>
      <c r="E15058" s="12"/>
      <c r="F15058" s="12"/>
      <c r="G15058" s="12"/>
      <c r="H15058" s="12"/>
      <c r="I15058" s="12"/>
      <c r="J15058" s="12"/>
    </row>
    <row r="15059" spans="1:10" x14ac:dyDescent="0.25">
      <c r="A15059" s="12"/>
      <c r="B15059" s="12"/>
      <c r="C15059" s="2"/>
      <c r="D15059" s="12"/>
      <c r="E15059" s="12"/>
      <c r="F15059" s="12"/>
      <c r="G15059" s="12"/>
      <c r="H15059" s="12"/>
      <c r="I15059" s="12"/>
      <c r="J15059" s="12"/>
    </row>
    <row r="15060" spans="1:10" x14ac:dyDescent="0.25">
      <c r="A15060" s="12"/>
      <c r="B15060" s="12"/>
      <c r="C15060" s="2"/>
      <c r="D15060" s="12"/>
      <c r="E15060" s="12"/>
      <c r="F15060" s="12"/>
      <c r="G15060" s="12"/>
      <c r="H15060" s="12"/>
      <c r="I15060" s="12"/>
      <c r="J15060" s="12"/>
    </row>
    <row r="15061" spans="1:10" x14ac:dyDescent="0.25">
      <c r="A15061" s="12"/>
      <c r="B15061" s="12"/>
      <c r="C15061" s="2"/>
      <c r="D15061" s="12"/>
      <c r="E15061" s="12"/>
      <c r="F15061" s="12"/>
      <c r="G15061" s="12"/>
      <c r="H15061" s="12"/>
      <c r="I15061" s="12"/>
      <c r="J15061" s="12"/>
    </row>
    <row r="15062" spans="1:10" x14ac:dyDescent="0.25">
      <c r="A15062" s="12"/>
      <c r="B15062" s="12"/>
      <c r="C15062" s="2"/>
      <c r="D15062" s="12"/>
      <c r="E15062" s="12"/>
      <c r="F15062" s="12"/>
      <c r="G15062" s="12"/>
      <c r="H15062" s="12"/>
      <c r="I15062" s="12"/>
      <c r="J15062" s="12"/>
    </row>
    <row r="15063" spans="1:10" x14ac:dyDescent="0.25">
      <c r="A15063" s="12"/>
      <c r="B15063" s="12"/>
      <c r="C15063" s="2"/>
      <c r="D15063" s="12"/>
      <c r="E15063" s="12"/>
      <c r="F15063" s="12"/>
      <c r="G15063" s="12"/>
      <c r="H15063" s="12"/>
      <c r="I15063" s="12"/>
      <c r="J15063" s="12"/>
    </row>
    <row r="15064" spans="1:10" x14ac:dyDescent="0.25">
      <c r="A15064" s="12"/>
      <c r="B15064" s="12"/>
      <c r="C15064" s="2"/>
      <c r="D15064" s="12"/>
      <c r="E15064" s="12"/>
      <c r="F15064" s="12"/>
      <c r="G15064" s="12"/>
      <c r="H15064" s="12"/>
      <c r="I15064" s="12"/>
      <c r="J15064" s="12"/>
    </row>
    <row r="15065" spans="1:10" x14ac:dyDescent="0.25">
      <c r="A15065" s="12"/>
      <c r="B15065" s="12"/>
      <c r="C15065" s="2"/>
      <c r="D15065" s="12"/>
      <c r="E15065" s="12"/>
      <c r="F15065" s="12"/>
      <c r="G15065" s="12"/>
      <c r="H15065" s="12"/>
      <c r="I15065" s="12"/>
      <c r="J15065" s="12"/>
    </row>
    <row r="15066" spans="1:10" x14ac:dyDescent="0.25">
      <c r="A15066" s="12"/>
      <c r="B15066" s="12"/>
      <c r="C15066" s="2"/>
      <c r="D15066" s="12"/>
      <c r="E15066" s="12"/>
      <c r="F15066" s="12"/>
      <c r="G15066" s="12"/>
      <c r="H15066" s="12"/>
      <c r="I15066" s="12"/>
      <c r="J15066" s="12"/>
    </row>
    <row r="15067" spans="1:10" x14ac:dyDescent="0.25">
      <c r="A15067" s="12"/>
      <c r="B15067" s="12"/>
      <c r="C15067" s="2"/>
      <c r="D15067" s="12"/>
      <c r="E15067" s="12"/>
      <c r="F15067" s="12"/>
      <c r="G15067" s="12"/>
      <c r="H15067" s="12"/>
      <c r="I15067" s="12"/>
      <c r="J15067" s="12"/>
    </row>
    <row r="15068" spans="1:10" x14ac:dyDescent="0.25">
      <c r="A15068" s="12"/>
      <c r="B15068" s="12"/>
      <c r="C15068" s="2"/>
      <c r="D15068" s="12"/>
      <c r="E15068" s="12"/>
      <c r="F15068" s="12"/>
      <c r="G15068" s="12"/>
      <c r="H15068" s="12"/>
      <c r="I15068" s="12"/>
      <c r="J15068" s="12"/>
    </row>
    <row r="15069" spans="1:10" x14ac:dyDescent="0.25">
      <c r="A15069" s="12"/>
      <c r="B15069" s="12"/>
      <c r="C15069" s="2"/>
      <c r="D15069" s="12"/>
      <c r="E15069" s="12"/>
      <c r="F15069" s="12"/>
      <c r="G15069" s="12"/>
      <c r="H15069" s="12"/>
      <c r="I15069" s="12"/>
      <c r="J15069" s="12"/>
    </row>
    <row r="15070" spans="1:10" x14ac:dyDescent="0.25">
      <c r="A15070" s="12"/>
      <c r="B15070" s="12"/>
      <c r="C15070" s="2"/>
      <c r="D15070" s="12"/>
      <c r="E15070" s="12"/>
      <c r="F15070" s="12"/>
      <c r="G15070" s="12"/>
      <c r="H15070" s="12"/>
      <c r="I15070" s="12"/>
      <c r="J15070" s="12"/>
    </row>
    <row r="15071" spans="1:10" x14ac:dyDescent="0.25">
      <c r="A15071" s="12"/>
      <c r="B15071" s="12"/>
      <c r="C15071" s="2"/>
      <c r="D15071" s="12"/>
      <c r="E15071" s="12"/>
      <c r="F15071" s="12"/>
      <c r="G15071" s="12"/>
      <c r="H15071" s="12"/>
      <c r="I15071" s="12"/>
      <c r="J15071" s="12"/>
    </row>
    <row r="15072" spans="1:10" x14ac:dyDescent="0.25">
      <c r="A15072" s="12"/>
      <c r="B15072" s="12"/>
      <c r="C15072" s="2"/>
      <c r="D15072" s="12"/>
      <c r="E15072" s="12"/>
      <c r="F15072" s="12"/>
      <c r="G15072" s="12"/>
      <c r="H15072" s="12"/>
      <c r="I15072" s="12"/>
      <c r="J15072" s="12"/>
    </row>
    <row r="15073" spans="1:10" x14ac:dyDescent="0.25">
      <c r="A15073" s="12"/>
      <c r="B15073" s="12"/>
      <c r="C15073" s="2"/>
      <c r="D15073" s="12"/>
      <c r="E15073" s="12"/>
      <c r="F15073" s="12"/>
      <c r="G15073" s="12"/>
      <c r="H15073" s="12"/>
      <c r="I15073" s="12"/>
      <c r="J15073" s="12"/>
    </row>
    <row r="15074" spans="1:10" x14ac:dyDescent="0.25">
      <c r="A15074" s="12"/>
      <c r="B15074" s="12"/>
      <c r="C15074" s="2"/>
      <c r="D15074" s="12"/>
      <c r="E15074" s="12"/>
      <c r="F15074" s="12"/>
      <c r="G15074" s="12"/>
      <c r="H15074" s="12"/>
      <c r="I15074" s="12"/>
      <c r="J15074" s="12"/>
    </row>
    <row r="15075" spans="1:10" x14ac:dyDescent="0.25">
      <c r="A15075" s="12"/>
      <c r="B15075" s="12"/>
      <c r="C15075" s="2"/>
      <c r="D15075" s="12"/>
      <c r="E15075" s="12"/>
      <c r="F15075" s="12"/>
      <c r="G15075" s="12"/>
      <c r="H15075" s="12"/>
      <c r="I15075" s="12"/>
      <c r="J15075" s="12"/>
    </row>
    <row r="15076" spans="1:10" x14ac:dyDescent="0.25">
      <c r="A15076" s="12"/>
      <c r="B15076" s="12"/>
      <c r="C15076" s="2"/>
      <c r="D15076" s="12"/>
      <c r="E15076" s="12"/>
      <c r="F15076" s="12"/>
      <c r="G15076" s="12"/>
      <c r="H15076" s="12"/>
      <c r="I15076" s="12"/>
      <c r="J15076" s="12"/>
    </row>
    <row r="15077" spans="1:10" x14ac:dyDescent="0.25">
      <c r="A15077" s="12"/>
      <c r="B15077" s="12"/>
      <c r="C15077" s="2"/>
      <c r="D15077" s="12"/>
      <c r="E15077" s="12"/>
      <c r="F15077" s="12"/>
      <c r="G15077" s="12"/>
      <c r="H15077" s="12"/>
      <c r="I15077" s="12"/>
      <c r="J15077" s="12"/>
    </row>
    <row r="15078" spans="1:10" x14ac:dyDescent="0.25">
      <c r="A15078" s="12"/>
      <c r="B15078" s="12"/>
      <c r="C15078" s="2"/>
      <c r="D15078" s="12"/>
      <c r="E15078" s="12"/>
      <c r="F15078" s="12"/>
      <c r="G15078" s="12"/>
      <c r="H15078" s="12"/>
      <c r="I15078" s="12"/>
      <c r="J15078" s="12"/>
    </row>
    <row r="15079" spans="1:10" x14ac:dyDescent="0.25">
      <c r="A15079" s="12"/>
      <c r="B15079" s="12"/>
      <c r="C15079" s="2"/>
      <c r="D15079" s="12"/>
      <c r="E15079" s="12"/>
      <c r="F15079" s="12"/>
      <c r="G15079" s="12"/>
      <c r="H15079" s="12"/>
      <c r="I15079" s="12"/>
      <c r="J15079" s="12"/>
    </row>
    <row r="15080" spans="1:10" x14ac:dyDescent="0.25">
      <c r="A15080" s="12"/>
      <c r="B15080" s="12"/>
      <c r="C15080" s="2"/>
      <c r="D15080" s="12"/>
      <c r="E15080" s="12"/>
      <c r="F15080" s="12"/>
      <c r="G15080" s="12"/>
      <c r="H15080" s="12"/>
      <c r="I15080" s="12"/>
      <c r="J15080" s="12"/>
    </row>
    <row r="15081" spans="1:10" x14ac:dyDescent="0.25">
      <c r="A15081" s="12"/>
      <c r="B15081" s="12"/>
      <c r="C15081" s="2"/>
      <c r="D15081" s="12"/>
      <c r="E15081" s="12"/>
      <c r="F15081" s="12"/>
      <c r="G15081" s="12"/>
      <c r="H15081" s="12"/>
      <c r="I15081" s="12"/>
      <c r="J15081" s="12"/>
    </row>
    <row r="15082" spans="1:10" x14ac:dyDescent="0.25">
      <c r="A15082" s="12"/>
      <c r="B15082" s="12"/>
      <c r="C15082" s="2"/>
      <c r="D15082" s="12"/>
      <c r="E15082" s="12"/>
      <c r="F15082" s="12"/>
      <c r="G15082" s="12"/>
      <c r="H15082" s="12"/>
      <c r="I15082" s="12"/>
      <c r="J15082" s="12"/>
    </row>
    <row r="15083" spans="1:10" x14ac:dyDescent="0.25">
      <c r="A15083" s="12"/>
      <c r="B15083" s="12"/>
      <c r="C15083" s="2"/>
      <c r="D15083" s="12"/>
      <c r="E15083" s="12"/>
      <c r="F15083" s="12"/>
      <c r="G15083" s="12"/>
      <c r="H15083" s="12"/>
      <c r="I15083" s="12"/>
      <c r="J15083" s="12"/>
    </row>
    <row r="15084" spans="1:10" x14ac:dyDescent="0.25">
      <c r="A15084" s="12"/>
      <c r="B15084" s="12"/>
      <c r="C15084" s="2"/>
      <c r="D15084" s="12"/>
      <c r="E15084" s="12"/>
      <c r="F15084" s="12"/>
      <c r="G15084" s="12"/>
      <c r="H15084" s="12"/>
      <c r="I15084" s="12"/>
      <c r="J15084" s="12"/>
    </row>
    <row r="15085" spans="1:10" x14ac:dyDescent="0.25">
      <c r="A15085" s="12"/>
      <c r="B15085" s="12"/>
      <c r="C15085" s="2"/>
      <c r="D15085" s="12"/>
      <c r="E15085" s="12"/>
      <c r="F15085" s="12"/>
      <c r="G15085" s="12"/>
      <c r="H15085" s="12"/>
      <c r="I15085" s="12"/>
      <c r="J15085" s="12"/>
    </row>
    <row r="15086" spans="1:10" x14ac:dyDescent="0.25">
      <c r="A15086" s="12"/>
      <c r="B15086" s="12"/>
      <c r="C15086" s="2"/>
      <c r="D15086" s="12"/>
      <c r="E15086" s="12"/>
      <c r="F15086" s="12"/>
      <c r="G15086" s="12"/>
      <c r="H15086" s="12"/>
      <c r="I15086" s="12"/>
      <c r="J15086" s="12"/>
    </row>
    <row r="15087" spans="1:10" x14ac:dyDescent="0.25">
      <c r="A15087" s="12"/>
      <c r="B15087" s="12"/>
      <c r="C15087" s="2"/>
      <c r="D15087" s="12"/>
      <c r="E15087" s="12"/>
      <c r="F15087" s="12"/>
      <c r="G15087" s="12"/>
      <c r="H15087" s="12"/>
      <c r="I15087" s="12"/>
      <c r="J15087" s="12"/>
    </row>
    <row r="15088" spans="1:10" x14ac:dyDescent="0.25">
      <c r="A15088" s="12"/>
      <c r="B15088" s="12"/>
      <c r="C15088" s="2"/>
      <c r="D15088" s="12"/>
      <c r="E15088" s="12"/>
      <c r="F15088" s="12"/>
      <c r="G15088" s="12"/>
      <c r="H15088" s="12"/>
      <c r="I15088" s="12"/>
      <c r="J15088" s="12"/>
    </row>
    <row r="15089" spans="1:10" x14ac:dyDescent="0.25">
      <c r="A15089" s="12"/>
      <c r="B15089" s="12"/>
      <c r="C15089" s="2"/>
      <c r="D15089" s="12"/>
      <c r="E15089" s="12"/>
      <c r="F15089" s="12"/>
      <c r="G15089" s="12"/>
      <c r="H15089" s="12"/>
      <c r="I15089" s="12"/>
      <c r="J15089" s="12"/>
    </row>
    <row r="15090" spans="1:10" x14ac:dyDescent="0.25">
      <c r="A15090" s="12"/>
      <c r="B15090" s="12"/>
      <c r="C15090" s="2"/>
      <c r="D15090" s="12"/>
      <c r="E15090" s="12"/>
      <c r="F15090" s="12"/>
      <c r="G15090" s="12"/>
      <c r="H15090" s="12"/>
      <c r="I15090" s="12"/>
      <c r="J15090" s="12"/>
    </row>
    <row r="15091" spans="1:10" x14ac:dyDescent="0.25">
      <c r="A15091" s="12"/>
      <c r="B15091" s="12"/>
      <c r="C15091" s="2"/>
      <c r="D15091" s="12"/>
      <c r="E15091" s="12"/>
      <c r="F15091" s="12"/>
      <c r="G15091" s="12"/>
      <c r="H15091" s="12"/>
      <c r="I15091" s="12"/>
      <c r="J15091" s="12"/>
    </row>
    <row r="15092" spans="1:10" x14ac:dyDescent="0.25">
      <c r="A15092" s="12"/>
      <c r="B15092" s="12"/>
      <c r="C15092" s="2"/>
      <c r="D15092" s="12"/>
      <c r="E15092" s="12"/>
      <c r="F15092" s="12"/>
      <c r="G15092" s="12"/>
      <c r="H15092" s="12"/>
      <c r="I15092" s="12"/>
      <c r="J15092" s="12"/>
    </row>
    <row r="15093" spans="1:10" x14ac:dyDescent="0.25">
      <c r="A15093" s="12"/>
      <c r="B15093" s="12"/>
      <c r="C15093" s="2"/>
      <c r="D15093" s="12"/>
      <c r="E15093" s="12"/>
      <c r="F15093" s="12"/>
      <c r="G15093" s="12"/>
      <c r="H15093" s="12"/>
      <c r="I15093" s="12"/>
      <c r="J15093" s="12"/>
    </row>
    <row r="15094" spans="1:10" x14ac:dyDescent="0.25">
      <c r="A15094" s="12"/>
      <c r="B15094" s="12"/>
      <c r="C15094" s="2"/>
      <c r="D15094" s="12"/>
      <c r="E15094" s="12"/>
      <c r="F15094" s="12"/>
      <c r="G15094" s="12"/>
      <c r="H15094" s="12"/>
      <c r="I15094" s="12"/>
      <c r="J15094" s="12"/>
    </row>
    <row r="15095" spans="1:10" x14ac:dyDescent="0.25">
      <c r="A15095" s="12"/>
      <c r="B15095" s="12"/>
      <c r="C15095" s="2"/>
      <c r="D15095" s="12"/>
      <c r="E15095" s="12"/>
      <c r="F15095" s="12"/>
      <c r="G15095" s="12"/>
      <c r="H15095" s="12"/>
      <c r="I15095" s="12"/>
      <c r="J15095" s="12"/>
    </row>
    <row r="15096" spans="1:10" x14ac:dyDescent="0.25">
      <c r="A15096" s="12"/>
      <c r="B15096" s="12"/>
      <c r="C15096" s="2"/>
      <c r="D15096" s="12"/>
      <c r="E15096" s="12"/>
      <c r="F15096" s="12"/>
      <c r="G15096" s="12"/>
      <c r="H15096" s="12"/>
      <c r="I15096" s="12"/>
      <c r="J15096" s="12"/>
    </row>
    <row r="15097" spans="1:10" x14ac:dyDescent="0.25">
      <c r="A15097" s="12"/>
      <c r="B15097" s="12"/>
      <c r="C15097" s="2"/>
      <c r="D15097" s="12"/>
      <c r="E15097" s="12"/>
      <c r="F15097" s="12"/>
      <c r="G15097" s="12"/>
      <c r="H15097" s="12"/>
      <c r="I15097" s="12"/>
      <c r="J15097" s="12"/>
    </row>
    <row r="15098" spans="1:10" x14ac:dyDescent="0.25">
      <c r="A15098" s="12"/>
      <c r="B15098" s="12"/>
      <c r="C15098" s="2"/>
      <c r="D15098" s="12"/>
      <c r="E15098" s="12"/>
      <c r="F15098" s="12"/>
      <c r="G15098" s="12"/>
      <c r="H15098" s="12"/>
      <c r="I15098" s="12"/>
      <c r="J15098" s="12"/>
    </row>
    <row r="15099" spans="1:10" x14ac:dyDescent="0.25">
      <c r="A15099" s="12"/>
      <c r="B15099" s="12"/>
      <c r="C15099" s="2"/>
      <c r="D15099" s="12"/>
      <c r="E15099" s="12"/>
      <c r="F15099" s="12"/>
      <c r="G15099" s="12"/>
      <c r="H15099" s="12"/>
      <c r="I15099" s="12"/>
      <c r="J15099" s="12"/>
    </row>
    <row r="15100" spans="1:10" x14ac:dyDescent="0.25">
      <c r="A15100" s="12"/>
      <c r="B15100" s="12"/>
      <c r="C15100" s="2"/>
      <c r="D15100" s="12"/>
      <c r="E15100" s="12"/>
      <c r="F15100" s="12"/>
      <c r="G15100" s="12"/>
      <c r="H15100" s="12"/>
      <c r="I15100" s="12"/>
      <c r="J15100" s="12"/>
    </row>
    <row r="15101" spans="1:10" x14ac:dyDescent="0.25">
      <c r="A15101" s="12"/>
      <c r="B15101" s="12"/>
      <c r="C15101" s="2"/>
      <c r="D15101" s="12"/>
      <c r="E15101" s="12"/>
      <c r="F15101" s="12"/>
      <c r="G15101" s="12"/>
      <c r="H15101" s="12"/>
      <c r="I15101" s="12"/>
      <c r="J15101" s="12"/>
    </row>
    <row r="15102" spans="1:10" x14ac:dyDescent="0.25">
      <c r="A15102" s="12"/>
      <c r="B15102" s="12"/>
      <c r="C15102" s="2"/>
      <c r="D15102" s="12"/>
      <c r="E15102" s="12"/>
      <c r="F15102" s="12"/>
      <c r="G15102" s="12"/>
      <c r="H15102" s="12"/>
      <c r="I15102" s="12"/>
      <c r="J15102" s="12"/>
    </row>
    <row r="15103" spans="1:10" x14ac:dyDescent="0.25">
      <c r="A15103" s="12"/>
      <c r="B15103" s="12"/>
      <c r="C15103" s="2"/>
      <c r="D15103" s="12"/>
      <c r="E15103" s="12"/>
      <c r="F15103" s="12"/>
      <c r="G15103" s="12"/>
      <c r="H15103" s="12"/>
      <c r="I15103" s="12"/>
      <c r="J15103" s="12"/>
    </row>
    <row r="15104" spans="1:10" x14ac:dyDescent="0.25">
      <c r="A15104" s="12"/>
      <c r="B15104" s="12"/>
      <c r="C15104" s="2"/>
      <c r="D15104" s="12"/>
      <c r="E15104" s="12"/>
      <c r="F15104" s="12"/>
      <c r="G15104" s="12"/>
      <c r="H15104" s="12"/>
      <c r="I15104" s="12"/>
      <c r="J15104" s="12"/>
    </row>
    <row r="15105" spans="1:10" x14ac:dyDescent="0.25">
      <c r="A15105" s="12"/>
      <c r="B15105" s="12"/>
      <c r="C15105" s="2"/>
      <c r="D15105" s="12"/>
      <c r="E15105" s="12"/>
      <c r="F15105" s="12"/>
      <c r="G15105" s="12"/>
      <c r="H15105" s="12"/>
      <c r="I15105" s="12"/>
      <c r="J15105" s="12"/>
    </row>
    <row r="15106" spans="1:10" x14ac:dyDescent="0.25">
      <c r="A15106" s="12"/>
      <c r="B15106" s="12"/>
      <c r="C15106" s="2"/>
      <c r="D15106" s="12"/>
      <c r="E15106" s="12"/>
      <c r="F15106" s="12"/>
      <c r="G15106" s="12"/>
      <c r="H15106" s="12"/>
      <c r="I15106" s="12"/>
      <c r="J15106" s="12"/>
    </row>
    <row r="15107" spans="1:10" x14ac:dyDescent="0.25">
      <c r="A15107" s="12"/>
      <c r="B15107" s="12"/>
      <c r="C15107" s="2"/>
      <c r="D15107" s="12"/>
      <c r="E15107" s="12"/>
      <c r="F15107" s="12"/>
      <c r="G15107" s="12"/>
      <c r="H15107" s="12"/>
      <c r="I15107" s="12"/>
      <c r="J15107" s="12"/>
    </row>
    <row r="15108" spans="1:10" x14ac:dyDescent="0.25">
      <c r="A15108" s="12"/>
      <c r="B15108" s="12"/>
      <c r="C15108" s="2"/>
      <c r="D15108" s="12"/>
      <c r="E15108" s="12"/>
      <c r="F15108" s="12"/>
      <c r="G15108" s="12"/>
      <c r="H15108" s="12"/>
      <c r="I15108" s="12"/>
      <c r="J15108" s="12"/>
    </row>
    <row r="15109" spans="1:10" x14ac:dyDescent="0.25">
      <c r="A15109" s="12"/>
      <c r="B15109" s="12"/>
      <c r="C15109" s="2"/>
      <c r="D15109" s="12"/>
      <c r="E15109" s="12"/>
      <c r="F15109" s="12"/>
      <c r="G15109" s="12"/>
      <c r="H15109" s="12"/>
      <c r="I15109" s="12"/>
      <c r="J15109" s="12"/>
    </row>
    <row r="15110" spans="1:10" x14ac:dyDescent="0.25">
      <c r="A15110" s="12"/>
      <c r="B15110" s="12"/>
      <c r="C15110" s="2"/>
      <c r="D15110" s="12"/>
      <c r="E15110" s="12"/>
      <c r="F15110" s="12"/>
      <c r="G15110" s="12"/>
      <c r="H15110" s="12"/>
      <c r="I15110" s="12"/>
      <c r="J15110" s="12"/>
    </row>
    <row r="15111" spans="1:10" x14ac:dyDescent="0.25">
      <c r="A15111" s="12"/>
      <c r="B15111" s="12"/>
      <c r="C15111" s="2"/>
      <c r="D15111" s="12"/>
      <c r="E15111" s="12"/>
      <c r="F15111" s="12"/>
      <c r="G15111" s="12"/>
      <c r="H15111" s="12"/>
      <c r="I15111" s="12"/>
      <c r="J15111" s="12"/>
    </row>
    <row r="15112" spans="1:10" x14ac:dyDescent="0.25">
      <c r="A15112" s="12"/>
      <c r="B15112" s="12"/>
      <c r="C15112" s="2"/>
      <c r="D15112" s="12"/>
      <c r="E15112" s="12"/>
      <c r="F15112" s="12"/>
      <c r="G15112" s="12"/>
      <c r="H15112" s="12"/>
      <c r="I15112" s="12"/>
      <c r="J15112" s="12"/>
    </row>
    <row r="15113" spans="1:10" x14ac:dyDescent="0.25">
      <c r="A15113" s="12"/>
      <c r="B15113" s="12"/>
      <c r="C15113" s="2"/>
      <c r="D15113" s="12"/>
      <c r="E15113" s="12"/>
      <c r="F15113" s="12"/>
      <c r="G15113" s="12"/>
      <c r="H15113" s="12"/>
      <c r="I15113" s="12"/>
      <c r="J15113" s="12"/>
    </row>
    <row r="15114" spans="1:10" x14ac:dyDescent="0.25">
      <c r="A15114" s="12"/>
      <c r="B15114" s="12"/>
      <c r="C15114" s="2"/>
      <c r="D15114" s="12"/>
      <c r="E15114" s="12"/>
      <c r="F15114" s="12"/>
      <c r="G15114" s="12"/>
      <c r="H15114" s="12"/>
      <c r="I15114" s="12"/>
      <c r="J15114" s="12"/>
    </row>
    <row r="15115" spans="1:10" x14ac:dyDescent="0.25">
      <c r="A15115" s="12"/>
      <c r="B15115" s="12"/>
      <c r="C15115" s="2"/>
      <c r="D15115" s="12"/>
      <c r="E15115" s="12"/>
      <c r="F15115" s="12"/>
      <c r="G15115" s="12"/>
      <c r="H15115" s="12"/>
      <c r="I15115" s="12"/>
      <c r="J15115" s="12"/>
    </row>
    <row r="15116" spans="1:10" x14ac:dyDescent="0.25">
      <c r="A15116" s="12"/>
      <c r="B15116" s="12"/>
      <c r="C15116" s="2"/>
      <c r="D15116" s="12"/>
      <c r="E15116" s="12"/>
      <c r="F15116" s="12"/>
      <c r="G15116" s="12"/>
      <c r="H15116" s="12"/>
      <c r="I15116" s="12"/>
      <c r="J15116" s="12"/>
    </row>
    <row r="15117" spans="1:10" x14ac:dyDescent="0.25">
      <c r="A15117" s="12"/>
      <c r="B15117" s="12"/>
      <c r="C15117" s="2"/>
      <c r="D15117" s="12"/>
      <c r="E15117" s="12"/>
      <c r="F15117" s="12"/>
      <c r="G15117" s="12"/>
      <c r="H15117" s="12"/>
      <c r="I15117" s="12"/>
      <c r="J15117" s="12"/>
    </row>
    <row r="15118" spans="1:10" x14ac:dyDescent="0.25">
      <c r="A15118" s="12"/>
      <c r="B15118" s="12"/>
      <c r="C15118" s="2"/>
      <c r="D15118" s="12"/>
      <c r="E15118" s="12"/>
      <c r="F15118" s="12"/>
      <c r="G15118" s="12"/>
      <c r="H15118" s="12"/>
      <c r="I15118" s="12"/>
      <c r="J15118" s="12"/>
    </row>
    <row r="15119" spans="1:10" x14ac:dyDescent="0.25">
      <c r="A15119" s="12"/>
      <c r="B15119" s="12"/>
      <c r="C15119" s="2"/>
      <c r="D15119" s="12"/>
      <c r="E15119" s="12"/>
      <c r="F15119" s="12"/>
      <c r="G15119" s="12"/>
      <c r="H15119" s="12"/>
      <c r="I15119" s="12"/>
      <c r="J15119" s="12"/>
    </row>
    <row r="15120" spans="1:10" x14ac:dyDescent="0.25">
      <c r="A15120" s="12"/>
      <c r="B15120" s="12"/>
      <c r="C15120" s="2"/>
      <c r="D15120" s="12"/>
      <c r="E15120" s="12"/>
      <c r="F15120" s="12"/>
      <c r="G15120" s="12"/>
      <c r="H15120" s="12"/>
      <c r="I15120" s="12"/>
      <c r="J15120" s="12"/>
    </row>
    <row r="15121" spans="1:10" x14ac:dyDescent="0.25">
      <c r="A15121" s="12"/>
      <c r="B15121" s="12"/>
      <c r="C15121" s="2"/>
      <c r="D15121" s="12"/>
      <c r="E15121" s="12"/>
      <c r="F15121" s="12"/>
      <c r="G15121" s="12"/>
      <c r="H15121" s="12"/>
      <c r="I15121" s="12"/>
      <c r="J15121" s="12"/>
    </row>
    <row r="15122" spans="1:10" x14ac:dyDescent="0.25">
      <c r="A15122" s="12"/>
      <c r="B15122" s="12"/>
      <c r="C15122" s="2"/>
      <c r="D15122" s="12"/>
      <c r="E15122" s="12"/>
      <c r="F15122" s="12"/>
      <c r="G15122" s="12"/>
      <c r="H15122" s="12"/>
      <c r="I15122" s="12"/>
      <c r="J15122" s="12"/>
    </row>
    <row r="15123" spans="1:10" x14ac:dyDescent="0.25">
      <c r="A15123" s="12"/>
      <c r="B15123" s="12"/>
      <c r="C15123" s="2"/>
      <c r="D15123" s="12"/>
      <c r="E15123" s="12"/>
      <c r="F15123" s="12"/>
      <c r="G15123" s="12"/>
      <c r="H15123" s="12"/>
      <c r="I15123" s="12"/>
      <c r="J15123" s="12"/>
    </row>
    <row r="15124" spans="1:10" x14ac:dyDescent="0.25">
      <c r="A15124" s="12"/>
      <c r="B15124" s="12"/>
      <c r="C15124" s="2"/>
      <c r="D15124" s="12"/>
      <c r="E15124" s="12"/>
      <c r="F15124" s="12"/>
      <c r="G15124" s="12"/>
      <c r="H15124" s="12"/>
      <c r="I15124" s="12"/>
      <c r="J15124" s="12"/>
    </row>
    <row r="15125" spans="1:10" x14ac:dyDescent="0.25">
      <c r="A15125" s="12"/>
      <c r="B15125" s="12"/>
      <c r="C15125" s="2"/>
      <c r="D15125" s="12"/>
      <c r="E15125" s="12"/>
      <c r="F15125" s="12"/>
      <c r="G15125" s="12"/>
      <c r="H15125" s="12"/>
      <c r="I15125" s="12"/>
      <c r="J15125" s="12"/>
    </row>
    <row r="15126" spans="1:10" x14ac:dyDescent="0.25">
      <c r="A15126" s="12"/>
      <c r="B15126" s="12"/>
      <c r="C15126" s="2"/>
      <c r="D15126" s="12"/>
      <c r="E15126" s="12"/>
      <c r="F15126" s="12"/>
      <c r="G15126" s="12"/>
      <c r="H15126" s="12"/>
      <c r="I15126" s="12"/>
      <c r="J15126" s="12"/>
    </row>
    <row r="15127" spans="1:10" x14ac:dyDescent="0.25">
      <c r="A15127" s="12"/>
      <c r="B15127" s="12"/>
      <c r="C15127" s="2"/>
      <c r="D15127" s="12"/>
      <c r="E15127" s="12"/>
      <c r="F15127" s="12"/>
      <c r="G15127" s="12"/>
      <c r="H15127" s="12"/>
      <c r="I15127" s="12"/>
      <c r="J15127" s="12"/>
    </row>
    <row r="15128" spans="1:10" x14ac:dyDescent="0.25">
      <c r="A15128" s="12"/>
      <c r="B15128" s="12"/>
      <c r="C15128" s="2"/>
      <c r="D15128" s="12"/>
      <c r="E15128" s="12"/>
      <c r="F15128" s="12"/>
      <c r="G15128" s="12"/>
      <c r="H15128" s="12"/>
      <c r="I15128" s="12"/>
      <c r="J15128" s="12"/>
    </row>
    <row r="15129" spans="1:10" x14ac:dyDescent="0.25">
      <c r="A15129" s="12"/>
      <c r="B15129" s="12"/>
      <c r="C15129" s="2"/>
      <c r="D15129" s="12"/>
      <c r="E15129" s="12"/>
      <c r="F15129" s="12"/>
      <c r="G15129" s="12"/>
      <c r="H15129" s="12"/>
      <c r="I15129" s="12"/>
      <c r="J15129" s="12"/>
    </row>
    <row r="15130" spans="1:10" x14ac:dyDescent="0.25">
      <c r="A15130" s="12"/>
      <c r="B15130" s="12"/>
      <c r="C15130" s="2"/>
      <c r="D15130" s="12"/>
      <c r="E15130" s="12"/>
      <c r="F15130" s="12"/>
      <c r="G15130" s="12"/>
      <c r="H15130" s="12"/>
      <c r="I15130" s="12"/>
      <c r="J15130" s="12"/>
    </row>
    <row r="15131" spans="1:10" x14ac:dyDescent="0.25">
      <c r="A15131" s="12"/>
      <c r="B15131" s="12"/>
      <c r="C15131" s="2"/>
      <c r="D15131" s="12"/>
      <c r="E15131" s="12"/>
      <c r="F15131" s="12"/>
      <c r="G15131" s="12"/>
      <c r="H15131" s="12"/>
      <c r="I15131" s="12"/>
      <c r="J15131" s="12"/>
    </row>
    <row r="15132" spans="1:10" x14ac:dyDescent="0.25">
      <c r="A15132" s="12"/>
      <c r="B15132" s="12"/>
      <c r="C15132" s="2"/>
      <c r="D15132" s="12"/>
      <c r="E15132" s="12"/>
      <c r="F15132" s="12"/>
      <c r="G15132" s="12"/>
      <c r="H15132" s="12"/>
      <c r="I15132" s="12"/>
      <c r="J15132" s="12"/>
    </row>
    <row r="15133" spans="1:10" x14ac:dyDescent="0.25">
      <c r="A15133" s="12"/>
      <c r="B15133" s="12"/>
      <c r="C15133" s="2"/>
      <c r="D15133" s="12"/>
      <c r="E15133" s="12"/>
      <c r="F15133" s="12"/>
      <c r="G15133" s="12"/>
      <c r="H15133" s="12"/>
      <c r="I15133" s="12"/>
      <c r="J15133" s="12"/>
    </row>
    <row r="15134" spans="1:10" x14ac:dyDescent="0.25">
      <c r="A15134" s="12"/>
      <c r="B15134" s="12"/>
      <c r="C15134" s="2"/>
      <c r="D15134" s="12"/>
      <c r="E15134" s="12"/>
      <c r="F15134" s="12"/>
      <c r="G15134" s="12"/>
      <c r="H15134" s="12"/>
      <c r="I15134" s="12"/>
      <c r="J15134" s="12"/>
    </row>
    <row r="15135" spans="1:10" x14ac:dyDescent="0.25">
      <c r="A15135" s="12"/>
      <c r="B15135" s="12"/>
      <c r="C15135" s="2"/>
      <c r="D15135" s="12"/>
      <c r="E15135" s="12"/>
      <c r="F15135" s="12"/>
      <c r="G15135" s="12"/>
      <c r="H15135" s="12"/>
      <c r="I15135" s="12"/>
      <c r="J15135" s="12"/>
    </row>
    <row r="15136" spans="1:10" x14ac:dyDescent="0.25">
      <c r="A15136" s="12"/>
      <c r="B15136" s="12"/>
      <c r="C15136" s="2"/>
      <c r="D15136" s="12"/>
      <c r="E15136" s="12"/>
      <c r="F15136" s="12"/>
      <c r="G15136" s="12"/>
      <c r="H15136" s="12"/>
      <c r="I15136" s="12"/>
      <c r="J15136" s="12"/>
    </row>
    <row r="15137" spans="1:10" x14ac:dyDescent="0.25">
      <c r="A15137" s="12"/>
      <c r="B15137" s="12"/>
      <c r="C15137" s="2"/>
      <c r="D15137" s="12"/>
      <c r="E15137" s="12"/>
      <c r="F15137" s="12"/>
      <c r="G15137" s="12"/>
      <c r="H15137" s="12"/>
      <c r="I15137" s="12"/>
      <c r="J15137" s="12"/>
    </row>
    <row r="15138" spans="1:10" x14ac:dyDescent="0.25">
      <c r="A15138" s="12"/>
      <c r="B15138" s="12"/>
      <c r="C15138" s="2"/>
      <c r="D15138" s="12"/>
      <c r="E15138" s="12"/>
      <c r="F15138" s="12"/>
      <c r="G15138" s="12"/>
      <c r="H15138" s="12"/>
      <c r="I15138" s="12"/>
      <c r="J15138" s="12"/>
    </row>
    <row r="15139" spans="1:10" x14ac:dyDescent="0.25">
      <c r="A15139" s="12"/>
      <c r="B15139" s="12"/>
      <c r="C15139" s="2"/>
      <c r="D15139" s="12"/>
      <c r="E15139" s="12"/>
      <c r="F15139" s="12"/>
      <c r="G15139" s="12"/>
      <c r="H15139" s="12"/>
      <c r="I15139" s="12"/>
      <c r="J15139" s="12"/>
    </row>
    <row r="15140" spans="1:10" x14ac:dyDescent="0.25">
      <c r="A15140" s="12"/>
      <c r="B15140" s="12"/>
      <c r="C15140" s="2"/>
      <c r="D15140" s="12"/>
      <c r="E15140" s="12"/>
      <c r="F15140" s="12"/>
      <c r="G15140" s="12"/>
      <c r="H15140" s="12"/>
      <c r="I15140" s="12"/>
      <c r="J15140" s="12"/>
    </row>
    <row r="15141" spans="1:10" x14ac:dyDescent="0.25">
      <c r="A15141" s="12"/>
      <c r="B15141" s="12"/>
      <c r="C15141" s="2"/>
      <c r="D15141" s="12"/>
      <c r="E15141" s="12"/>
      <c r="F15141" s="12"/>
      <c r="G15141" s="12"/>
      <c r="H15141" s="12"/>
      <c r="I15141" s="12"/>
      <c r="J15141" s="12"/>
    </row>
    <row r="15142" spans="1:10" x14ac:dyDescent="0.25">
      <c r="A15142" s="12"/>
      <c r="B15142" s="12"/>
      <c r="C15142" s="2"/>
      <c r="D15142" s="12"/>
      <c r="E15142" s="12"/>
      <c r="F15142" s="12"/>
      <c r="G15142" s="12"/>
      <c r="H15142" s="12"/>
      <c r="I15142" s="12"/>
      <c r="J15142" s="12"/>
    </row>
    <row r="15143" spans="1:10" x14ac:dyDescent="0.25">
      <c r="A15143" s="12"/>
      <c r="B15143" s="12"/>
      <c r="C15143" s="2"/>
      <c r="D15143" s="12"/>
      <c r="E15143" s="12"/>
      <c r="F15143" s="12"/>
      <c r="G15143" s="12"/>
      <c r="H15143" s="12"/>
      <c r="I15143" s="12"/>
      <c r="J15143" s="12"/>
    </row>
    <row r="15144" spans="1:10" x14ac:dyDescent="0.25">
      <c r="A15144" s="12"/>
      <c r="B15144" s="12"/>
      <c r="C15144" s="2"/>
      <c r="D15144" s="12"/>
      <c r="E15144" s="12"/>
      <c r="F15144" s="12"/>
      <c r="G15144" s="12"/>
      <c r="H15144" s="12"/>
      <c r="I15144" s="12"/>
      <c r="J15144" s="12"/>
    </row>
    <row r="15145" spans="1:10" x14ac:dyDescent="0.25">
      <c r="A15145" s="12"/>
      <c r="B15145" s="12"/>
      <c r="C15145" s="2"/>
      <c r="D15145" s="12"/>
      <c r="E15145" s="12"/>
      <c r="F15145" s="12"/>
      <c r="G15145" s="12"/>
      <c r="H15145" s="12"/>
      <c r="I15145" s="12"/>
      <c r="J15145" s="12"/>
    </row>
    <row r="15146" spans="1:10" x14ac:dyDescent="0.25">
      <c r="A15146" s="12"/>
      <c r="B15146" s="12"/>
      <c r="C15146" s="2"/>
      <c r="D15146" s="12"/>
      <c r="E15146" s="12"/>
      <c r="F15146" s="12"/>
      <c r="G15146" s="12"/>
      <c r="H15146" s="12"/>
      <c r="I15146" s="12"/>
      <c r="J15146" s="12"/>
    </row>
    <row r="15147" spans="1:10" x14ac:dyDescent="0.25">
      <c r="A15147" s="12"/>
      <c r="B15147" s="12"/>
      <c r="C15147" s="2"/>
      <c r="D15147" s="12"/>
      <c r="E15147" s="12"/>
      <c r="F15147" s="12"/>
      <c r="G15147" s="12"/>
      <c r="H15147" s="12"/>
      <c r="I15147" s="12"/>
      <c r="J15147" s="12"/>
    </row>
    <row r="15148" spans="1:10" x14ac:dyDescent="0.25">
      <c r="A15148" s="12"/>
      <c r="B15148" s="12"/>
      <c r="C15148" s="2"/>
      <c r="D15148" s="12"/>
      <c r="E15148" s="12"/>
      <c r="F15148" s="12"/>
      <c r="G15148" s="12"/>
      <c r="H15148" s="12"/>
      <c r="I15148" s="12"/>
      <c r="J15148" s="12"/>
    </row>
    <row r="15149" spans="1:10" x14ac:dyDescent="0.25">
      <c r="A15149" s="12"/>
      <c r="B15149" s="12"/>
      <c r="C15149" s="2"/>
      <c r="D15149" s="12"/>
      <c r="E15149" s="12"/>
      <c r="F15149" s="12"/>
      <c r="G15149" s="12"/>
      <c r="H15149" s="12"/>
      <c r="I15149" s="12"/>
      <c r="J15149" s="12"/>
    </row>
    <row r="15150" spans="1:10" x14ac:dyDescent="0.25">
      <c r="A15150" s="12"/>
      <c r="B15150" s="12"/>
      <c r="C15150" s="2"/>
      <c r="D15150" s="12"/>
      <c r="E15150" s="12"/>
      <c r="F15150" s="12"/>
      <c r="G15150" s="12"/>
      <c r="H15150" s="12"/>
      <c r="I15150" s="12"/>
      <c r="J15150" s="12"/>
    </row>
    <row r="15151" spans="1:10" x14ac:dyDescent="0.25">
      <c r="A15151" s="12"/>
      <c r="B15151" s="12"/>
      <c r="C15151" s="2"/>
      <c r="D15151" s="12"/>
      <c r="E15151" s="12"/>
      <c r="F15151" s="12"/>
      <c r="G15151" s="12"/>
      <c r="H15151" s="12"/>
      <c r="I15151" s="12"/>
      <c r="J15151" s="12"/>
    </row>
    <row r="15152" spans="1:10" x14ac:dyDescent="0.25">
      <c r="A15152" s="12"/>
      <c r="B15152" s="12"/>
      <c r="C15152" s="2"/>
      <c r="D15152" s="12"/>
      <c r="E15152" s="12"/>
      <c r="F15152" s="12"/>
      <c r="G15152" s="12"/>
      <c r="H15152" s="12"/>
      <c r="I15152" s="12"/>
      <c r="J15152" s="12"/>
    </row>
    <row r="15153" spans="1:10" x14ac:dyDescent="0.25">
      <c r="A15153" s="12"/>
      <c r="B15153" s="12"/>
      <c r="C15153" s="2"/>
      <c r="D15153" s="12"/>
      <c r="E15153" s="12"/>
      <c r="F15153" s="12"/>
      <c r="G15153" s="12"/>
      <c r="H15153" s="12"/>
      <c r="I15153" s="12"/>
      <c r="J15153" s="12"/>
    </row>
    <row r="15154" spans="1:10" x14ac:dyDescent="0.25">
      <c r="A15154" s="12"/>
      <c r="B15154" s="12"/>
      <c r="C15154" s="2"/>
      <c r="D15154" s="12"/>
      <c r="E15154" s="12"/>
      <c r="F15154" s="12"/>
      <c r="G15154" s="12"/>
      <c r="H15154" s="12"/>
      <c r="I15154" s="12"/>
      <c r="J15154" s="12"/>
    </row>
    <row r="15155" spans="1:10" x14ac:dyDescent="0.25">
      <c r="A15155" s="12"/>
      <c r="B15155" s="12"/>
      <c r="C15155" s="2"/>
      <c r="D15155" s="12"/>
      <c r="E15155" s="12"/>
      <c r="F15155" s="12"/>
      <c r="G15155" s="12"/>
      <c r="H15155" s="12"/>
      <c r="I15155" s="12"/>
      <c r="J15155" s="12"/>
    </row>
    <row r="15156" spans="1:10" x14ac:dyDescent="0.25">
      <c r="A15156" s="12"/>
      <c r="B15156" s="12"/>
      <c r="C15156" s="2"/>
      <c r="D15156" s="12"/>
      <c r="E15156" s="12"/>
      <c r="F15156" s="12"/>
      <c r="G15156" s="12"/>
      <c r="H15156" s="12"/>
      <c r="I15156" s="12"/>
      <c r="J15156" s="12"/>
    </row>
    <row r="15157" spans="1:10" x14ac:dyDescent="0.25">
      <c r="A15157" s="12"/>
      <c r="B15157" s="12"/>
      <c r="C15157" s="2"/>
      <c r="D15157" s="12"/>
      <c r="E15157" s="12"/>
      <c r="F15157" s="12"/>
      <c r="G15157" s="12"/>
      <c r="H15157" s="12"/>
      <c r="I15157" s="12"/>
      <c r="J15157" s="12"/>
    </row>
    <row r="15158" spans="1:10" x14ac:dyDescent="0.25">
      <c r="A15158" s="12"/>
      <c r="B15158" s="12"/>
      <c r="C15158" s="2"/>
      <c r="D15158" s="12"/>
      <c r="E15158" s="12"/>
      <c r="F15158" s="12"/>
      <c r="G15158" s="12"/>
      <c r="H15158" s="12"/>
      <c r="I15158" s="12"/>
      <c r="J15158" s="12"/>
    </row>
    <row r="15159" spans="1:10" x14ac:dyDescent="0.25">
      <c r="A15159" s="12"/>
      <c r="B15159" s="12"/>
      <c r="C15159" s="2"/>
      <c r="D15159" s="12"/>
      <c r="E15159" s="12"/>
      <c r="F15159" s="12"/>
      <c r="G15159" s="12"/>
      <c r="H15159" s="12"/>
      <c r="I15159" s="12"/>
      <c r="J15159" s="12"/>
    </row>
    <row r="15160" spans="1:10" x14ac:dyDescent="0.25">
      <c r="A15160" s="12"/>
      <c r="B15160" s="12"/>
      <c r="C15160" s="2"/>
      <c r="D15160" s="12"/>
      <c r="E15160" s="12"/>
      <c r="F15160" s="12"/>
      <c r="G15160" s="12"/>
      <c r="H15160" s="12"/>
      <c r="I15160" s="12"/>
      <c r="J15160" s="12"/>
    </row>
    <row r="15161" spans="1:10" x14ac:dyDescent="0.25">
      <c r="A15161" s="12"/>
      <c r="B15161" s="12"/>
      <c r="C15161" s="2"/>
      <c r="D15161" s="12"/>
      <c r="E15161" s="12"/>
      <c r="F15161" s="12"/>
      <c r="G15161" s="12"/>
      <c r="H15161" s="12"/>
      <c r="I15161" s="12"/>
      <c r="J15161" s="12"/>
    </row>
    <row r="15162" spans="1:10" x14ac:dyDescent="0.25">
      <c r="A15162" s="12"/>
      <c r="B15162" s="12"/>
      <c r="C15162" s="2"/>
      <c r="D15162" s="12"/>
      <c r="E15162" s="12"/>
      <c r="F15162" s="12"/>
      <c r="G15162" s="12"/>
      <c r="H15162" s="12"/>
      <c r="I15162" s="12"/>
      <c r="J15162" s="12"/>
    </row>
    <row r="15163" spans="1:10" x14ac:dyDescent="0.25">
      <c r="A15163" s="12"/>
      <c r="B15163" s="12"/>
      <c r="C15163" s="2"/>
      <c r="D15163" s="12"/>
      <c r="E15163" s="12"/>
      <c r="F15163" s="12"/>
      <c r="G15163" s="12"/>
      <c r="H15163" s="12"/>
      <c r="I15163" s="12"/>
      <c r="J15163" s="12"/>
    </row>
    <row r="15164" spans="1:10" x14ac:dyDescent="0.25">
      <c r="A15164" s="12"/>
      <c r="B15164" s="12"/>
      <c r="C15164" s="2"/>
      <c r="D15164" s="12"/>
      <c r="E15164" s="12"/>
      <c r="F15164" s="12"/>
      <c r="G15164" s="12"/>
      <c r="H15164" s="12"/>
      <c r="I15164" s="12"/>
      <c r="J15164" s="12"/>
    </row>
    <row r="15165" spans="1:10" x14ac:dyDescent="0.25">
      <c r="A15165" s="12"/>
      <c r="B15165" s="12"/>
      <c r="C15165" s="2"/>
      <c r="D15165" s="12"/>
      <c r="E15165" s="12"/>
      <c r="F15165" s="12"/>
      <c r="G15165" s="12"/>
      <c r="H15165" s="12"/>
      <c r="I15165" s="12"/>
      <c r="J15165" s="12"/>
    </row>
    <row r="15166" spans="1:10" x14ac:dyDescent="0.25">
      <c r="A15166" s="12"/>
      <c r="B15166" s="12"/>
      <c r="C15166" s="2"/>
      <c r="D15166" s="12"/>
      <c r="E15166" s="12"/>
      <c r="F15166" s="12"/>
      <c r="G15166" s="12"/>
      <c r="H15166" s="12"/>
      <c r="I15166" s="12"/>
      <c r="J15166" s="12"/>
    </row>
    <row r="15167" spans="1:10" x14ac:dyDescent="0.25">
      <c r="A15167" s="12"/>
      <c r="B15167" s="12"/>
      <c r="C15167" s="2"/>
      <c r="D15167" s="12"/>
      <c r="E15167" s="12"/>
      <c r="F15167" s="12"/>
      <c r="G15167" s="12"/>
      <c r="H15167" s="12"/>
      <c r="I15167" s="12"/>
      <c r="J15167" s="12"/>
    </row>
    <row r="15168" spans="1:10" x14ac:dyDescent="0.25">
      <c r="A15168" s="12"/>
      <c r="B15168" s="12"/>
      <c r="C15168" s="2"/>
      <c r="D15168" s="12"/>
      <c r="E15168" s="12"/>
      <c r="F15168" s="12"/>
      <c r="G15168" s="12"/>
      <c r="H15168" s="12"/>
      <c r="I15168" s="12"/>
      <c r="J15168" s="12"/>
    </row>
    <row r="15169" spans="1:10" x14ac:dyDescent="0.25">
      <c r="A15169" s="12"/>
      <c r="B15169" s="12"/>
      <c r="C15169" s="2"/>
      <c r="D15169" s="12"/>
      <c r="E15169" s="12"/>
      <c r="F15169" s="12"/>
      <c r="G15169" s="12"/>
      <c r="H15169" s="12"/>
      <c r="I15169" s="12"/>
      <c r="J15169" s="12"/>
    </row>
    <row r="15170" spans="1:10" x14ac:dyDescent="0.25">
      <c r="A15170" s="12"/>
      <c r="B15170" s="12"/>
      <c r="C15170" s="2"/>
      <c r="D15170" s="12"/>
      <c r="E15170" s="12"/>
      <c r="F15170" s="12"/>
      <c r="G15170" s="12"/>
      <c r="H15170" s="12"/>
      <c r="I15170" s="12"/>
      <c r="J15170" s="12"/>
    </row>
    <row r="15171" spans="1:10" x14ac:dyDescent="0.25">
      <c r="A15171" s="12"/>
      <c r="B15171" s="12"/>
      <c r="C15171" s="2"/>
      <c r="D15171" s="12"/>
      <c r="E15171" s="12"/>
      <c r="F15171" s="12"/>
      <c r="G15171" s="12"/>
      <c r="H15171" s="12"/>
      <c r="I15171" s="12"/>
      <c r="J15171" s="12"/>
    </row>
    <row r="15172" spans="1:10" x14ac:dyDescent="0.25">
      <c r="A15172" s="12"/>
      <c r="B15172" s="12"/>
      <c r="C15172" s="2"/>
      <c r="D15172" s="12"/>
      <c r="E15172" s="12"/>
      <c r="F15172" s="12"/>
      <c r="G15172" s="12"/>
      <c r="H15172" s="12"/>
      <c r="I15172" s="12"/>
      <c r="J15172" s="12"/>
    </row>
    <row r="15173" spans="1:10" x14ac:dyDescent="0.25">
      <c r="A15173" s="12"/>
      <c r="B15173" s="12"/>
      <c r="C15173" s="2"/>
      <c r="D15173" s="12"/>
      <c r="E15173" s="12"/>
      <c r="F15173" s="12"/>
      <c r="G15173" s="12"/>
      <c r="H15173" s="12"/>
      <c r="I15173" s="12"/>
      <c r="J15173" s="12"/>
    </row>
    <row r="15174" spans="1:10" x14ac:dyDescent="0.25">
      <c r="A15174" s="12"/>
      <c r="B15174" s="12"/>
      <c r="C15174" s="2"/>
      <c r="D15174" s="12"/>
      <c r="E15174" s="12"/>
      <c r="F15174" s="12"/>
      <c r="G15174" s="12"/>
      <c r="H15174" s="12"/>
      <c r="I15174" s="12"/>
      <c r="J15174" s="12"/>
    </row>
    <row r="15175" spans="1:10" x14ac:dyDescent="0.25">
      <c r="A15175" s="12"/>
      <c r="B15175" s="12"/>
      <c r="C15175" s="2"/>
      <c r="D15175" s="12"/>
      <c r="E15175" s="12"/>
      <c r="F15175" s="12"/>
      <c r="G15175" s="12"/>
      <c r="H15175" s="12"/>
      <c r="I15175" s="12"/>
      <c r="J15175" s="12"/>
    </row>
    <row r="15176" spans="1:10" x14ac:dyDescent="0.25">
      <c r="A15176" s="12"/>
      <c r="B15176" s="12"/>
      <c r="C15176" s="2"/>
      <c r="D15176" s="12"/>
      <c r="E15176" s="12"/>
      <c r="F15176" s="12"/>
      <c r="G15176" s="12"/>
      <c r="H15176" s="12"/>
      <c r="I15176" s="12"/>
      <c r="J15176" s="12"/>
    </row>
    <row r="15177" spans="1:10" x14ac:dyDescent="0.25">
      <c r="A15177" s="12"/>
      <c r="B15177" s="12"/>
      <c r="C15177" s="2"/>
      <c r="D15177" s="12"/>
      <c r="E15177" s="12"/>
      <c r="F15177" s="12"/>
      <c r="G15177" s="12"/>
      <c r="H15177" s="12"/>
      <c r="I15177" s="12"/>
      <c r="J15177" s="12"/>
    </row>
    <row r="15178" spans="1:10" x14ac:dyDescent="0.25">
      <c r="A15178" s="12"/>
      <c r="B15178" s="12"/>
      <c r="C15178" s="2"/>
      <c r="D15178" s="12"/>
      <c r="E15178" s="12"/>
      <c r="F15178" s="12"/>
      <c r="G15178" s="12"/>
      <c r="H15178" s="12"/>
      <c r="I15178" s="12"/>
      <c r="J15178" s="12"/>
    </row>
    <row r="15179" spans="1:10" x14ac:dyDescent="0.25">
      <c r="A15179" s="12"/>
      <c r="B15179" s="12"/>
      <c r="C15179" s="2"/>
      <c r="D15179" s="12"/>
      <c r="E15179" s="12"/>
      <c r="F15179" s="12"/>
      <c r="G15179" s="12"/>
      <c r="H15179" s="12"/>
      <c r="I15179" s="12"/>
      <c r="J15179" s="12"/>
    </row>
    <row r="15180" spans="1:10" x14ac:dyDescent="0.25">
      <c r="A15180" s="12"/>
      <c r="B15180" s="12"/>
      <c r="C15180" s="2"/>
      <c r="D15180" s="12"/>
      <c r="E15180" s="12"/>
      <c r="F15180" s="12"/>
      <c r="G15180" s="12"/>
      <c r="H15180" s="12"/>
      <c r="I15180" s="12"/>
      <c r="J15180" s="12"/>
    </row>
    <row r="15181" spans="1:10" x14ac:dyDescent="0.25">
      <c r="A15181" s="12"/>
      <c r="B15181" s="12"/>
      <c r="C15181" s="2"/>
      <c r="D15181" s="12"/>
      <c r="E15181" s="12"/>
      <c r="F15181" s="12"/>
      <c r="G15181" s="12"/>
      <c r="H15181" s="12"/>
      <c r="I15181" s="12"/>
      <c r="J15181" s="12"/>
    </row>
    <row r="15182" spans="1:10" x14ac:dyDescent="0.25">
      <c r="A15182" s="12"/>
      <c r="B15182" s="12"/>
      <c r="C15182" s="2"/>
      <c r="D15182" s="12"/>
      <c r="E15182" s="12"/>
      <c r="F15182" s="12"/>
      <c r="G15182" s="12"/>
      <c r="H15182" s="12"/>
      <c r="I15182" s="12"/>
      <c r="J15182" s="12"/>
    </row>
    <row r="15183" spans="1:10" x14ac:dyDescent="0.25">
      <c r="A15183" s="12"/>
      <c r="B15183" s="12"/>
      <c r="C15183" s="2"/>
      <c r="D15183" s="12"/>
      <c r="E15183" s="12"/>
      <c r="F15183" s="12"/>
      <c r="G15183" s="12"/>
      <c r="H15183" s="12"/>
      <c r="I15183" s="12"/>
      <c r="J15183" s="12"/>
    </row>
    <row r="15184" spans="1:10" x14ac:dyDescent="0.25">
      <c r="A15184" s="12"/>
      <c r="B15184" s="12"/>
      <c r="C15184" s="2"/>
      <c r="D15184" s="12"/>
      <c r="E15184" s="12"/>
      <c r="F15184" s="12"/>
      <c r="G15184" s="12"/>
      <c r="H15184" s="12"/>
      <c r="I15184" s="12"/>
      <c r="J15184" s="12"/>
    </row>
    <row r="15185" spans="1:10" x14ac:dyDescent="0.25">
      <c r="A15185" s="12"/>
      <c r="B15185" s="12"/>
      <c r="C15185" s="2"/>
      <c r="D15185" s="12"/>
      <c r="E15185" s="12"/>
      <c r="F15185" s="12"/>
      <c r="G15185" s="12"/>
      <c r="H15185" s="12"/>
      <c r="I15185" s="12"/>
      <c r="J15185" s="12"/>
    </row>
    <row r="15186" spans="1:10" x14ac:dyDescent="0.25">
      <c r="A15186" s="12"/>
      <c r="B15186" s="12"/>
      <c r="C15186" s="2"/>
      <c r="D15186" s="12"/>
      <c r="E15186" s="12"/>
      <c r="F15186" s="12"/>
      <c r="G15186" s="12"/>
      <c r="H15186" s="12"/>
      <c r="I15186" s="12"/>
      <c r="J15186" s="12"/>
    </row>
    <row r="15187" spans="1:10" x14ac:dyDescent="0.25">
      <c r="A15187" s="12"/>
      <c r="B15187" s="12"/>
      <c r="C15187" s="2"/>
      <c r="D15187" s="12"/>
      <c r="E15187" s="12"/>
      <c r="F15187" s="12"/>
      <c r="G15187" s="12"/>
      <c r="H15187" s="12"/>
      <c r="I15187" s="12"/>
      <c r="J15187" s="12"/>
    </row>
    <row r="15188" spans="1:10" x14ac:dyDescent="0.25">
      <c r="A15188" s="12"/>
      <c r="B15188" s="12"/>
      <c r="C15188" s="2"/>
      <c r="D15188" s="12"/>
      <c r="E15188" s="12"/>
      <c r="F15188" s="12"/>
      <c r="G15188" s="12"/>
      <c r="H15188" s="12"/>
      <c r="I15188" s="12"/>
      <c r="J15188" s="12"/>
    </row>
    <row r="15189" spans="1:10" x14ac:dyDescent="0.25">
      <c r="A15189" s="12"/>
      <c r="B15189" s="12"/>
      <c r="C15189" s="2"/>
      <c r="D15189" s="12"/>
      <c r="E15189" s="12"/>
      <c r="F15189" s="12"/>
      <c r="G15189" s="12"/>
      <c r="H15189" s="12"/>
      <c r="I15189" s="12"/>
      <c r="J15189" s="12"/>
    </row>
    <row r="15190" spans="1:10" x14ac:dyDescent="0.25">
      <c r="A15190" s="12"/>
      <c r="B15190" s="12"/>
      <c r="C15190" s="2"/>
      <c r="D15190" s="12"/>
      <c r="E15190" s="12"/>
      <c r="F15190" s="12"/>
      <c r="G15190" s="12"/>
      <c r="H15190" s="12"/>
      <c r="I15190" s="12"/>
      <c r="J15190" s="12"/>
    </row>
    <row r="15191" spans="1:10" x14ac:dyDescent="0.25">
      <c r="A15191" s="12"/>
      <c r="B15191" s="12"/>
      <c r="C15191" s="2"/>
      <c r="D15191" s="12"/>
      <c r="E15191" s="12"/>
      <c r="F15191" s="12"/>
      <c r="G15191" s="12"/>
      <c r="H15191" s="12"/>
      <c r="I15191" s="12"/>
      <c r="J15191" s="12"/>
    </row>
    <row r="15192" spans="1:10" x14ac:dyDescent="0.25">
      <c r="A15192" s="12"/>
      <c r="B15192" s="12"/>
      <c r="C15192" s="2"/>
      <c r="D15192" s="12"/>
      <c r="E15192" s="12"/>
      <c r="F15192" s="12"/>
      <c r="G15192" s="12"/>
      <c r="H15192" s="12"/>
      <c r="I15192" s="12"/>
      <c r="J15192" s="12"/>
    </row>
    <row r="15193" spans="1:10" x14ac:dyDescent="0.25">
      <c r="A15193" s="12"/>
      <c r="B15193" s="12"/>
      <c r="C15193" s="2"/>
      <c r="D15193" s="12"/>
      <c r="E15193" s="12"/>
      <c r="F15193" s="12"/>
      <c r="G15193" s="12"/>
      <c r="H15193" s="12"/>
      <c r="I15193" s="12"/>
      <c r="J15193" s="12"/>
    </row>
    <row r="15194" spans="1:10" x14ac:dyDescent="0.25">
      <c r="A15194" s="12"/>
      <c r="B15194" s="12"/>
      <c r="C15194" s="2"/>
      <c r="D15194" s="12"/>
      <c r="E15194" s="12"/>
      <c r="F15194" s="12"/>
      <c r="G15194" s="12"/>
      <c r="H15194" s="12"/>
      <c r="I15194" s="12"/>
      <c r="J15194" s="12"/>
    </row>
    <row r="15195" spans="1:10" x14ac:dyDescent="0.25">
      <c r="A15195" s="12"/>
      <c r="B15195" s="12"/>
      <c r="C15195" s="2"/>
      <c r="D15195" s="12"/>
      <c r="E15195" s="12"/>
      <c r="F15195" s="12"/>
      <c r="G15195" s="12"/>
      <c r="H15195" s="12"/>
      <c r="I15195" s="12"/>
      <c r="J15195" s="12"/>
    </row>
    <row r="15196" spans="1:10" x14ac:dyDescent="0.25">
      <c r="A15196" s="12"/>
      <c r="B15196" s="12"/>
      <c r="C15196" s="2"/>
      <c r="D15196" s="12"/>
      <c r="E15196" s="12"/>
      <c r="F15196" s="12"/>
      <c r="G15196" s="12"/>
      <c r="H15196" s="12"/>
      <c r="I15196" s="12"/>
      <c r="J15196" s="12"/>
    </row>
    <row r="15197" spans="1:10" x14ac:dyDescent="0.25">
      <c r="A15197" s="12"/>
      <c r="B15197" s="12"/>
      <c r="C15197" s="2"/>
      <c r="D15197" s="12"/>
      <c r="E15197" s="12"/>
      <c r="F15197" s="12"/>
      <c r="G15197" s="12"/>
      <c r="H15197" s="12"/>
      <c r="I15197" s="12"/>
      <c r="J15197" s="12"/>
    </row>
    <row r="15198" spans="1:10" x14ac:dyDescent="0.25">
      <c r="A15198" s="12"/>
      <c r="B15198" s="12"/>
      <c r="C15198" s="2"/>
      <c r="D15198" s="12"/>
      <c r="E15198" s="12"/>
      <c r="F15198" s="12"/>
      <c r="G15198" s="12"/>
      <c r="H15198" s="12"/>
      <c r="I15198" s="12"/>
      <c r="J15198" s="12"/>
    </row>
    <row r="15199" spans="1:10" x14ac:dyDescent="0.25">
      <c r="A15199" s="12"/>
      <c r="B15199" s="12"/>
      <c r="C15199" s="2"/>
      <c r="D15199" s="12"/>
      <c r="E15199" s="12"/>
      <c r="F15199" s="12"/>
      <c r="G15199" s="12"/>
      <c r="H15199" s="12"/>
      <c r="I15199" s="12"/>
      <c r="J15199" s="12"/>
    </row>
    <row r="15200" spans="1:10" x14ac:dyDescent="0.25">
      <c r="A15200" s="12"/>
      <c r="B15200" s="12"/>
      <c r="C15200" s="2"/>
      <c r="D15200" s="12"/>
      <c r="E15200" s="12"/>
      <c r="F15200" s="12"/>
      <c r="G15200" s="12"/>
      <c r="H15200" s="12"/>
      <c r="I15200" s="12"/>
      <c r="J15200" s="12"/>
    </row>
    <row r="15201" spans="1:10" x14ac:dyDescent="0.25">
      <c r="A15201" s="12"/>
      <c r="B15201" s="12"/>
      <c r="C15201" s="2"/>
      <c r="D15201" s="12"/>
      <c r="E15201" s="12"/>
      <c r="F15201" s="12"/>
      <c r="G15201" s="12"/>
      <c r="H15201" s="12"/>
      <c r="I15201" s="12"/>
      <c r="J15201" s="12"/>
    </row>
    <row r="15202" spans="1:10" x14ac:dyDescent="0.25">
      <c r="A15202" s="12"/>
      <c r="B15202" s="12"/>
      <c r="C15202" s="2"/>
      <c r="D15202" s="12"/>
      <c r="E15202" s="12"/>
      <c r="F15202" s="12"/>
      <c r="G15202" s="12"/>
      <c r="H15202" s="12"/>
      <c r="I15202" s="12"/>
      <c r="J15202" s="12"/>
    </row>
    <row r="15203" spans="1:10" x14ac:dyDescent="0.25">
      <c r="A15203" s="12"/>
      <c r="B15203" s="12"/>
      <c r="C15203" s="2"/>
      <c r="D15203" s="12"/>
      <c r="E15203" s="12"/>
      <c r="F15203" s="12"/>
      <c r="G15203" s="12"/>
      <c r="H15203" s="12"/>
      <c r="I15203" s="12"/>
      <c r="J15203" s="12"/>
    </row>
    <row r="15204" spans="1:10" x14ac:dyDescent="0.25">
      <c r="A15204" s="12"/>
      <c r="B15204" s="12"/>
      <c r="C15204" s="2"/>
      <c r="D15204" s="12"/>
      <c r="E15204" s="12"/>
      <c r="F15204" s="12"/>
      <c r="G15204" s="12"/>
      <c r="H15204" s="12"/>
      <c r="I15204" s="12"/>
      <c r="J15204" s="12"/>
    </row>
    <row r="15205" spans="1:10" x14ac:dyDescent="0.25">
      <c r="A15205" s="12"/>
      <c r="B15205" s="12"/>
      <c r="C15205" s="2"/>
      <c r="D15205" s="12"/>
      <c r="E15205" s="12"/>
      <c r="F15205" s="12"/>
      <c r="G15205" s="12"/>
      <c r="H15205" s="12"/>
      <c r="I15205" s="12"/>
      <c r="J15205" s="12"/>
    </row>
    <row r="15206" spans="1:10" x14ac:dyDescent="0.25">
      <c r="A15206" s="12"/>
      <c r="B15206" s="12"/>
      <c r="C15206" s="2"/>
      <c r="D15206" s="12"/>
      <c r="E15206" s="12"/>
      <c r="F15206" s="12"/>
      <c r="G15206" s="12"/>
      <c r="H15206" s="12"/>
      <c r="I15206" s="12"/>
      <c r="J15206" s="12"/>
    </row>
    <row r="15207" spans="1:10" x14ac:dyDescent="0.25">
      <c r="A15207" s="12"/>
      <c r="B15207" s="12"/>
      <c r="C15207" s="2"/>
      <c r="D15207" s="12"/>
      <c r="E15207" s="12"/>
      <c r="F15207" s="12"/>
      <c r="G15207" s="12"/>
      <c r="H15207" s="12"/>
      <c r="I15207" s="12"/>
      <c r="J15207" s="12"/>
    </row>
    <row r="15208" spans="1:10" x14ac:dyDescent="0.25">
      <c r="A15208" s="12"/>
      <c r="B15208" s="12"/>
      <c r="C15208" s="2"/>
      <c r="D15208" s="12"/>
      <c r="E15208" s="12"/>
      <c r="F15208" s="12"/>
      <c r="G15208" s="12"/>
      <c r="H15208" s="12"/>
      <c r="I15208" s="12"/>
      <c r="J15208" s="12"/>
    </row>
    <row r="15209" spans="1:10" x14ac:dyDescent="0.25">
      <c r="A15209" s="12"/>
      <c r="B15209" s="12"/>
      <c r="C15209" s="2"/>
      <c r="D15209" s="12"/>
      <c r="E15209" s="12"/>
      <c r="F15209" s="12"/>
      <c r="G15209" s="12"/>
      <c r="H15209" s="12"/>
      <c r="I15209" s="12"/>
      <c r="J15209" s="12"/>
    </row>
    <row r="15210" spans="1:10" x14ac:dyDescent="0.25">
      <c r="A15210" s="12"/>
      <c r="B15210" s="12"/>
      <c r="C15210" s="2"/>
      <c r="D15210" s="12"/>
      <c r="E15210" s="12"/>
      <c r="F15210" s="12"/>
      <c r="G15210" s="12"/>
      <c r="H15210" s="12"/>
      <c r="I15210" s="12"/>
      <c r="J15210" s="12"/>
    </row>
    <row r="15211" spans="1:10" x14ac:dyDescent="0.25">
      <c r="A15211" s="12"/>
      <c r="B15211" s="12"/>
      <c r="C15211" s="2"/>
      <c r="D15211" s="12"/>
      <c r="E15211" s="12"/>
      <c r="F15211" s="12"/>
      <c r="G15211" s="12"/>
      <c r="H15211" s="12"/>
      <c r="I15211" s="12"/>
      <c r="J15211" s="12"/>
    </row>
    <row r="15212" spans="1:10" x14ac:dyDescent="0.25">
      <c r="A15212" s="12"/>
      <c r="B15212" s="12"/>
      <c r="C15212" s="2"/>
      <c r="D15212" s="12"/>
      <c r="E15212" s="12"/>
      <c r="F15212" s="12"/>
      <c r="G15212" s="12"/>
      <c r="H15212" s="12"/>
      <c r="I15212" s="12"/>
      <c r="J15212" s="12"/>
    </row>
    <row r="15213" spans="1:10" x14ac:dyDescent="0.25">
      <c r="A15213" s="12"/>
      <c r="B15213" s="12"/>
      <c r="C15213" s="2"/>
      <c r="D15213" s="12"/>
      <c r="E15213" s="12"/>
      <c r="F15213" s="12"/>
      <c r="G15213" s="12"/>
      <c r="H15213" s="12"/>
      <c r="I15213" s="12"/>
      <c r="J15213" s="12"/>
    </row>
    <row r="15214" spans="1:10" x14ac:dyDescent="0.25">
      <c r="A15214" s="12"/>
      <c r="B15214" s="12"/>
      <c r="C15214" s="2"/>
      <c r="D15214" s="12"/>
      <c r="E15214" s="12"/>
      <c r="F15214" s="12"/>
      <c r="G15214" s="12"/>
      <c r="H15214" s="12"/>
      <c r="I15214" s="12"/>
      <c r="J15214" s="12"/>
    </row>
    <row r="15215" spans="1:10" x14ac:dyDescent="0.25">
      <c r="A15215" s="12"/>
      <c r="B15215" s="12"/>
      <c r="C15215" s="2"/>
      <c r="D15215" s="12"/>
      <c r="E15215" s="12"/>
      <c r="F15215" s="12"/>
      <c r="G15215" s="12"/>
      <c r="H15215" s="12"/>
      <c r="I15215" s="12"/>
      <c r="J15215" s="12"/>
    </row>
    <row r="15216" spans="1:10" x14ac:dyDescent="0.25">
      <c r="A15216" s="12"/>
      <c r="B15216" s="12"/>
      <c r="C15216" s="2"/>
      <c r="D15216" s="12"/>
      <c r="E15216" s="12"/>
      <c r="F15216" s="12"/>
      <c r="G15216" s="12"/>
      <c r="H15216" s="12"/>
      <c r="I15216" s="12"/>
      <c r="J15216" s="12"/>
    </row>
    <row r="15217" spans="1:10" x14ac:dyDescent="0.25">
      <c r="A15217" s="12"/>
      <c r="B15217" s="12"/>
      <c r="C15217" s="2"/>
      <c r="D15217" s="12"/>
      <c r="E15217" s="12"/>
      <c r="F15217" s="12"/>
      <c r="G15217" s="12"/>
      <c r="H15217" s="12"/>
      <c r="I15217" s="12"/>
      <c r="J15217" s="12"/>
    </row>
    <row r="15218" spans="1:10" x14ac:dyDescent="0.25">
      <c r="A15218" s="12"/>
      <c r="B15218" s="12"/>
      <c r="C15218" s="2"/>
      <c r="D15218" s="12"/>
      <c r="E15218" s="12"/>
      <c r="F15218" s="12"/>
      <c r="G15218" s="12"/>
      <c r="H15218" s="12"/>
      <c r="I15218" s="12"/>
      <c r="J15218" s="12"/>
    </row>
    <row r="15219" spans="1:10" x14ac:dyDescent="0.25">
      <c r="A15219" s="12"/>
      <c r="B15219" s="12"/>
      <c r="C15219" s="2"/>
      <c r="D15219" s="12"/>
      <c r="E15219" s="12"/>
      <c r="F15219" s="12"/>
      <c r="G15219" s="12"/>
      <c r="H15219" s="12"/>
      <c r="I15219" s="12"/>
      <c r="J15219" s="12"/>
    </row>
    <row r="15220" spans="1:10" x14ac:dyDescent="0.25">
      <c r="A15220" s="12"/>
      <c r="B15220" s="12"/>
      <c r="C15220" s="2"/>
      <c r="D15220" s="12"/>
      <c r="E15220" s="12"/>
      <c r="F15220" s="12"/>
      <c r="G15220" s="12"/>
      <c r="H15220" s="12"/>
      <c r="I15220" s="12"/>
      <c r="J15220" s="12"/>
    </row>
    <row r="15221" spans="1:10" x14ac:dyDescent="0.25">
      <c r="A15221" s="12"/>
      <c r="B15221" s="12"/>
      <c r="C15221" s="2"/>
      <c r="D15221" s="12"/>
      <c r="E15221" s="12"/>
      <c r="F15221" s="12"/>
      <c r="G15221" s="12"/>
      <c r="H15221" s="12"/>
      <c r="I15221" s="12"/>
      <c r="J15221" s="12"/>
    </row>
    <row r="15222" spans="1:10" x14ac:dyDescent="0.25">
      <c r="A15222" s="12"/>
      <c r="B15222" s="12"/>
      <c r="C15222" s="2"/>
      <c r="D15222" s="12"/>
      <c r="E15222" s="12"/>
      <c r="F15222" s="12"/>
      <c r="G15222" s="12"/>
      <c r="H15222" s="12"/>
      <c r="I15222" s="12"/>
      <c r="J15222" s="12"/>
    </row>
    <row r="15223" spans="1:10" x14ac:dyDescent="0.25">
      <c r="A15223" s="12"/>
      <c r="B15223" s="12"/>
      <c r="C15223" s="2"/>
      <c r="D15223" s="12"/>
      <c r="E15223" s="12"/>
      <c r="F15223" s="12"/>
      <c r="G15223" s="12"/>
      <c r="H15223" s="12"/>
      <c r="I15223" s="12"/>
      <c r="J15223" s="12"/>
    </row>
    <row r="15224" spans="1:10" x14ac:dyDescent="0.25">
      <c r="A15224" s="12"/>
      <c r="B15224" s="12"/>
      <c r="C15224" s="2"/>
      <c r="D15224" s="12"/>
      <c r="E15224" s="12"/>
      <c r="F15224" s="12"/>
      <c r="G15224" s="12"/>
      <c r="H15224" s="12"/>
      <c r="I15224" s="12"/>
      <c r="J15224" s="12"/>
    </row>
    <row r="15225" spans="1:10" x14ac:dyDescent="0.25">
      <c r="A15225" s="12"/>
      <c r="B15225" s="12"/>
      <c r="C15225" s="2"/>
      <c r="D15225" s="12"/>
      <c r="E15225" s="12"/>
      <c r="F15225" s="12"/>
      <c r="G15225" s="12"/>
      <c r="H15225" s="12"/>
      <c r="I15225" s="12"/>
      <c r="J15225" s="12"/>
    </row>
    <row r="15226" spans="1:10" x14ac:dyDescent="0.25">
      <c r="A15226" s="12"/>
      <c r="B15226" s="12"/>
      <c r="C15226" s="2"/>
      <c r="D15226" s="12"/>
      <c r="E15226" s="12"/>
      <c r="F15226" s="12"/>
      <c r="G15226" s="12"/>
      <c r="H15226" s="12"/>
      <c r="I15226" s="12"/>
      <c r="J15226" s="12"/>
    </row>
    <row r="15227" spans="1:10" x14ac:dyDescent="0.25">
      <c r="A15227" s="12"/>
      <c r="B15227" s="12"/>
      <c r="C15227" s="2"/>
      <c r="D15227" s="12"/>
      <c r="E15227" s="12"/>
      <c r="F15227" s="12"/>
      <c r="G15227" s="12"/>
      <c r="H15227" s="12"/>
      <c r="I15227" s="12"/>
      <c r="J15227" s="12"/>
    </row>
    <row r="15228" spans="1:10" x14ac:dyDescent="0.25">
      <c r="A15228" s="12"/>
      <c r="B15228" s="12"/>
      <c r="C15228" s="2"/>
      <c r="D15228" s="12"/>
      <c r="E15228" s="12"/>
      <c r="F15228" s="12"/>
      <c r="G15228" s="12"/>
      <c r="H15228" s="12"/>
      <c r="I15228" s="12"/>
      <c r="J15228" s="12"/>
    </row>
    <row r="15229" spans="1:10" x14ac:dyDescent="0.25">
      <c r="A15229" s="12"/>
      <c r="B15229" s="12"/>
      <c r="C15229" s="2"/>
      <c r="D15229" s="12"/>
      <c r="E15229" s="12"/>
      <c r="F15229" s="12"/>
      <c r="G15229" s="12"/>
      <c r="H15229" s="12"/>
      <c r="I15229" s="12"/>
      <c r="J15229" s="12"/>
    </row>
    <row r="15230" spans="1:10" x14ac:dyDescent="0.25">
      <c r="A15230" s="12"/>
      <c r="B15230" s="12"/>
      <c r="C15230" s="2"/>
      <c r="D15230" s="12"/>
      <c r="E15230" s="12"/>
      <c r="F15230" s="12"/>
      <c r="G15230" s="12"/>
      <c r="H15230" s="12"/>
      <c r="I15230" s="12"/>
      <c r="J15230" s="12"/>
    </row>
    <row r="15231" spans="1:10" x14ac:dyDescent="0.25">
      <c r="A15231" s="12"/>
      <c r="B15231" s="12"/>
      <c r="C15231" s="2"/>
      <c r="D15231" s="12"/>
      <c r="E15231" s="12"/>
      <c r="F15231" s="12"/>
      <c r="G15231" s="12"/>
      <c r="H15231" s="12"/>
      <c r="I15231" s="12"/>
      <c r="J15231" s="12"/>
    </row>
    <row r="15232" spans="1:10" x14ac:dyDescent="0.25">
      <c r="A15232" s="12"/>
      <c r="B15232" s="12"/>
      <c r="C15232" s="2"/>
      <c r="D15232" s="12"/>
      <c r="E15232" s="12"/>
      <c r="F15232" s="12"/>
      <c r="G15232" s="12"/>
      <c r="H15232" s="12"/>
      <c r="I15232" s="12"/>
      <c r="J15232" s="12"/>
    </row>
    <row r="15233" spans="1:10" x14ac:dyDescent="0.25">
      <c r="A15233" s="12"/>
      <c r="B15233" s="12"/>
      <c r="C15233" s="2"/>
      <c r="D15233" s="12"/>
      <c r="E15233" s="12"/>
      <c r="F15233" s="12"/>
      <c r="G15233" s="12"/>
      <c r="H15233" s="12"/>
      <c r="I15233" s="12"/>
      <c r="J15233" s="12"/>
    </row>
    <row r="15234" spans="1:10" x14ac:dyDescent="0.25">
      <c r="A15234" s="12"/>
      <c r="B15234" s="12"/>
      <c r="C15234" s="2"/>
      <c r="D15234" s="12"/>
      <c r="E15234" s="12"/>
      <c r="F15234" s="12"/>
      <c r="G15234" s="12"/>
      <c r="H15234" s="12"/>
      <c r="I15234" s="12"/>
      <c r="J15234" s="12"/>
    </row>
    <row r="15235" spans="1:10" x14ac:dyDescent="0.25">
      <c r="A15235" s="12"/>
      <c r="B15235" s="12"/>
      <c r="C15235" s="2"/>
      <c r="D15235" s="12"/>
      <c r="E15235" s="12"/>
      <c r="F15235" s="12"/>
      <c r="G15235" s="12"/>
      <c r="H15235" s="12"/>
      <c r="I15235" s="12"/>
      <c r="J15235" s="12"/>
    </row>
    <row r="15236" spans="1:10" x14ac:dyDescent="0.25">
      <c r="A15236" s="12"/>
      <c r="B15236" s="12"/>
      <c r="C15236" s="2"/>
      <c r="D15236" s="12"/>
      <c r="E15236" s="12"/>
      <c r="F15236" s="12"/>
      <c r="G15236" s="12"/>
      <c r="H15236" s="12"/>
      <c r="I15236" s="12"/>
      <c r="J15236" s="12"/>
    </row>
    <row r="15237" spans="1:10" x14ac:dyDescent="0.25">
      <c r="A15237" s="12"/>
      <c r="B15237" s="12"/>
      <c r="C15237" s="2"/>
      <c r="D15237" s="12"/>
      <c r="E15237" s="12"/>
      <c r="F15237" s="12"/>
      <c r="G15237" s="12"/>
      <c r="H15237" s="12"/>
      <c r="I15237" s="12"/>
      <c r="J15237" s="12"/>
    </row>
    <row r="15238" spans="1:10" x14ac:dyDescent="0.25">
      <c r="A15238" s="12"/>
      <c r="B15238" s="12"/>
      <c r="C15238" s="2"/>
      <c r="D15238" s="12"/>
      <c r="E15238" s="12"/>
      <c r="F15238" s="12"/>
      <c r="G15238" s="12"/>
      <c r="H15238" s="12"/>
      <c r="I15238" s="12"/>
      <c r="J15238" s="12"/>
    </row>
    <row r="15239" spans="1:10" x14ac:dyDescent="0.25">
      <c r="A15239" s="12"/>
      <c r="B15239" s="12"/>
      <c r="C15239" s="2"/>
      <c r="D15239" s="12"/>
      <c r="E15239" s="12"/>
      <c r="F15239" s="12"/>
      <c r="G15239" s="12"/>
      <c r="H15239" s="12"/>
      <c r="I15239" s="12"/>
      <c r="J15239" s="12"/>
    </row>
    <row r="15240" spans="1:10" x14ac:dyDescent="0.25">
      <c r="A15240" s="12"/>
      <c r="B15240" s="12"/>
      <c r="C15240" s="2"/>
      <c r="D15240" s="12"/>
      <c r="E15240" s="12"/>
      <c r="F15240" s="12"/>
      <c r="G15240" s="12"/>
      <c r="H15240" s="12"/>
      <c r="I15240" s="12"/>
      <c r="J15240" s="12"/>
    </row>
    <row r="15241" spans="1:10" x14ac:dyDescent="0.25">
      <c r="A15241" s="12"/>
      <c r="B15241" s="12"/>
      <c r="C15241" s="2"/>
      <c r="D15241" s="12"/>
      <c r="E15241" s="12"/>
      <c r="F15241" s="12"/>
      <c r="G15241" s="12"/>
      <c r="H15241" s="12"/>
      <c r="I15241" s="12"/>
      <c r="J15241" s="12"/>
    </row>
    <row r="15242" spans="1:10" x14ac:dyDescent="0.25">
      <c r="A15242" s="12"/>
      <c r="B15242" s="12"/>
      <c r="C15242" s="2"/>
      <c r="D15242" s="12"/>
      <c r="E15242" s="12"/>
      <c r="F15242" s="12"/>
      <c r="G15242" s="12"/>
      <c r="H15242" s="12"/>
      <c r="I15242" s="12"/>
      <c r="J15242" s="12"/>
    </row>
    <row r="15243" spans="1:10" x14ac:dyDescent="0.25">
      <c r="A15243" s="12"/>
      <c r="B15243" s="12"/>
      <c r="C15243" s="2"/>
      <c r="D15243" s="12"/>
      <c r="E15243" s="12"/>
      <c r="F15243" s="12"/>
      <c r="G15243" s="12"/>
      <c r="H15243" s="12"/>
      <c r="I15243" s="12"/>
      <c r="J15243" s="12"/>
    </row>
    <row r="15244" spans="1:10" x14ac:dyDescent="0.25">
      <c r="A15244" s="12"/>
      <c r="B15244" s="12"/>
      <c r="C15244" s="2"/>
      <c r="D15244" s="12"/>
      <c r="E15244" s="12"/>
      <c r="F15244" s="12"/>
      <c r="G15244" s="12"/>
      <c r="H15244" s="12"/>
      <c r="I15244" s="12"/>
      <c r="J15244" s="12"/>
    </row>
    <row r="15245" spans="1:10" x14ac:dyDescent="0.25">
      <c r="A15245" s="12"/>
      <c r="B15245" s="12"/>
      <c r="C15245" s="2"/>
      <c r="D15245" s="12"/>
      <c r="E15245" s="12"/>
      <c r="F15245" s="12"/>
      <c r="G15245" s="12"/>
      <c r="H15245" s="12"/>
      <c r="I15245" s="12"/>
      <c r="J15245" s="12"/>
    </row>
    <row r="15246" spans="1:10" x14ac:dyDescent="0.25">
      <c r="A15246" s="12"/>
      <c r="B15246" s="12"/>
      <c r="C15246" s="2"/>
      <c r="D15246" s="12"/>
      <c r="E15246" s="12"/>
      <c r="F15246" s="12"/>
      <c r="G15246" s="12"/>
      <c r="H15246" s="12"/>
      <c r="I15246" s="12"/>
      <c r="J15246" s="12"/>
    </row>
    <row r="15247" spans="1:10" x14ac:dyDescent="0.25">
      <c r="A15247" s="12"/>
      <c r="B15247" s="12"/>
      <c r="C15247" s="2"/>
      <c r="D15247" s="12"/>
      <c r="E15247" s="12"/>
      <c r="F15247" s="12"/>
      <c r="G15247" s="12"/>
      <c r="H15247" s="12"/>
      <c r="I15247" s="12"/>
      <c r="J15247" s="12"/>
    </row>
    <row r="15248" spans="1:10" x14ac:dyDescent="0.25">
      <c r="A15248" s="12"/>
      <c r="B15248" s="12"/>
      <c r="C15248" s="2"/>
      <c r="D15248" s="12"/>
      <c r="E15248" s="12"/>
      <c r="F15248" s="12"/>
      <c r="G15248" s="12"/>
      <c r="H15248" s="12"/>
      <c r="I15248" s="12"/>
      <c r="J15248" s="12"/>
    </row>
    <row r="15249" spans="1:10" x14ac:dyDescent="0.25">
      <c r="A15249" s="12"/>
      <c r="B15249" s="12"/>
      <c r="C15249" s="2"/>
      <c r="D15249" s="12"/>
      <c r="E15249" s="12"/>
      <c r="F15249" s="12"/>
      <c r="G15249" s="12"/>
      <c r="H15249" s="12"/>
      <c r="I15249" s="12"/>
      <c r="J15249" s="12"/>
    </row>
    <row r="15250" spans="1:10" x14ac:dyDescent="0.25">
      <c r="A15250" s="12"/>
      <c r="B15250" s="12"/>
      <c r="C15250" s="2"/>
      <c r="D15250" s="12"/>
      <c r="E15250" s="12"/>
      <c r="F15250" s="12"/>
      <c r="G15250" s="12"/>
      <c r="H15250" s="12"/>
      <c r="I15250" s="12"/>
      <c r="J15250" s="12"/>
    </row>
    <row r="15251" spans="1:10" x14ac:dyDescent="0.25">
      <c r="A15251" s="12"/>
      <c r="B15251" s="12"/>
      <c r="C15251" s="2"/>
      <c r="D15251" s="12"/>
      <c r="E15251" s="12"/>
      <c r="F15251" s="12"/>
      <c r="G15251" s="12"/>
      <c r="H15251" s="12"/>
      <c r="I15251" s="12"/>
      <c r="J15251" s="12"/>
    </row>
    <row r="15252" spans="1:10" x14ac:dyDescent="0.25">
      <c r="A15252" s="12"/>
      <c r="B15252" s="12"/>
      <c r="C15252" s="2"/>
      <c r="D15252" s="12"/>
      <c r="E15252" s="12"/>
      <c r="F15252" s="12"/>
      <c r="G15252" s="12"/>
      <c r="H15252" s="12"/>
      <c r="I15252" s="12"/>
      <c r="J15252" s="12"/>
    </row>
    <row r="15253" spans="1:10" x14ac:dyDescent="0.25">
      <c r="A15253" s="12"/>
      <c r="B15253" s="12"/>
      <c r="C15253" s="2"/>
      <c r="D15253" s="12"/>
      <c r="E15253" s="12"/>
      <c r="F15253" s="12"/>
      <c r="G15253" s="12"/>
      <c r="H15253" s="12"/>
      <c r="I15253" s="12"/>
      <c r="J15253" s="12"/>
    </row>
    <row r="15254" spans="1:10" x14ac:dyDescent="0.25">
      <c r="A15254" s="12"/>
      <c r="B15254" s="12"/>
      <c r="C15254" s="2"/>
      <c r="D15254" s="12"/>
      <c r="E15254" s="12"/>
      <c r="F15254" s="12"/>
      <c r="G15254" s="12"/>
      <c r="H15254" s="12"/>
      <c r="I15254" s="12"/>
      <c r="J15254" s="12"/>
    </row>
    <row r="15255" spans="1:10" x14ac:dyDescent="0.25">
      <c r="A15255" s="12"/>
      <c r="B15255" s="12"/>
      <c r="C15255" s="2"/>
      <c r="D15255" s="12"/>
      <c r="E15255" s="12"/>
      <c r="F15255" s="12"/>
      <c r="G15255" s="12"/>
      <c r="H15255" s="12"/>
      <c r="I15255" s="12"/>
      <c r="J15255" s="12"/>
    </row>
    <row r="15256" spans="1:10" x14ac:dyDescent="0.25">
      <c r="A15256" s="12"/>
      <c r="B15256" s="12"/>
      <c r="C15256" s="2"/>
      <c r="D15256" s="12"/>
      <c r="E15256" s="12"/>
      <c r="F15256" s="12"/>
      <c r="G15256" s="12"/>
      <c r="H15256" s="12"/>
      <c r="I15256" s="12"/>
      <c r="J15256" s="12"/>
    </row>
    <row r="15257" spans="1:10" x14ac:dyDescent="0.25">
      <c r="A15257" s="12"/>
      <c r="B15257" s="12"/>
      <c r="C15257" s="2"/>
      <c r="D15257" s="12"/>
      <c r="E15257" s="12"/>
      <c r="F15257" s="12"/>
      <c r="G15257" s="12"/>
      <c r="H15257" s="12"/>
      <c r="I15257" s="12"/>
      <c r="J15257" s="12"/>
    </row>
    <row r="15258" spans="1:10" x14ac:dyDescent="0.25">
      <c r="A15258" s="12"/>
      <c r="B15258" s="12"/>
      <c r="C15258" s="2"/>
      <c r="D15258" s="12"/>
      <c r="E15258" s="12"/>
      <c r="F15258" s="12"/>
      <c r="G15258" s="12"/>
      <c r="H15258" s="12"/>
      <c r="I15258" s="12"/>
      <c r="J15258" s="12"/>
    </row>
    <row r="15259" spans="1:10" x14ac:dyDescent="0.25">
      <c r="A15259" s="12"/>
      <c r="B15259" s="12"/>
      <c r="C15259" s="2"/>
      <c r="D15259" s="12"/>
      <c r="E15259" s="12"/>
      <c r="F15259" s="12"/>
      <c r="G15259" s="12"/>
      <c r="H15259" s="12"/>
      <c r="I15259" s="12"/>
      <c r="J15259" s="12"/>
    </row>
    <row r="15260" spans="1:10" x14ac:dyDescent="0.25">
      <c r="A15260" s="12"/>
      <c r="B15260" s="12"/>
      <c r="C15260" s="2"/>
      <c r="D15260" s="12"/>
      <c r="E15260" s="12"/>
      <c r="F15260" s="12"/>
      <c r="G15260" s="12"/>
      <c r="H15260" s="12"/>
      <c r="I15260" s="12"/>
      <c r="J15260" s="12"/>
    </row>
    <row r="15261" spans="1:10" x14ac:dyDescent="0.25">
      <c r="A15261" s="12"/>
      <c r="B15261" s="12"/>
      <c r="C15261" s="2"/>
      <c r="D15261" s="12"/>
      <c r="E15261" s="12"/>
      <c r="F15261" s="12"/>
      <c r="G15261" s="12"/>
      <c r="H15261" s="12"/>
      <c r="I15261" s="12"/>
      <c r="J15261" s="12"/>
    </row>
    <row r="15262" spans="1:10" x14ac:dyDescent="0.25">
      <c r="A15262" s="12"/>
      <c r="B15262" s="12"/>
      <c r="C15262" s="2"/>
      <c r="D15262" s="12"/>
      <c r="E15262" s="12"/>
      <c r="F15262" s="12"/>
      <c r="G15262" s="12"/>
      <c r="H15262" s="12"/>
      <c r="I15262" s="12"/>
      <c r="J15262" s="12"/>
    </row>
    <row r="15263" spans="1:10" x14ac:dyDescent="0.25">
      <c r="A15263" s="12"/>
      <c r="B15263" s="12"/>
      <c r="C15263" s="2"/>
      <c r="D15263" s="12"/>
      <c r="E15263" s="12"/>
      <c r="F15263" s="12"/>
      <c r="G15263" s="12"/>
      <c r="H15263" s="12"/>
      <c r="I15263" s="12"/>
      <c r="J15263" s="12"/>
    </row>
    <row r="15264" spans="1:10" x14ac:dyDescent="0.25">
      <c r="A15264" s="12"/>
      <c r="B15264" s="12"/>
      <c r="C15264" s="2"/>
      <c r="D15264" s="12"/>
      <c r="E15264" s="12"/>
      <c r="F15264" s="12"/>
      <c r="G15264" s="12"/>
      <c r="H15264" s="12"/>
      <c r="I15264" s="12"/>
      <c r="J15264" s="12"/>
    </row>
    <row r="15265" spans="1:10" x14ac:dyDescent="0.25">
      <c r="A15265" s="12"/>
      <c r="B15265" s="12"/>
      <c r="C15265" s="2"/>
      <c r="D15265" s="12"/>
      <c r="E15265" s="12"/>
      <c r="F15265" s="12"/>
      <c r="G15265" s="12"/>
      <c r="H15265" s="12"/>
      <c r="I15265" s="12"/>
      <c r="J15265" s="12"/>
    </row>
    <row r="15266" spans="1:10" x14ac:dyDescent="0.25">
      <c r="A15266" s="12"/>
      <c r="B15266" s="12"/>
      <c r="C15266" s="2"/>
      <c r="D15266" s="12"/>
      <c r="E15266" s="12"/>
      <c r="F15266" s="12"/>
      <c r="G15266" s="12"/>
      <c r="H15266" s="12"/>
      <c r="I15266" s="12"/>
      <c r="J15266" s="12"/>
    </row>
    <row r="15267" spans="1:10" x14ac:dyDescent="0.25">
      <c r="A15267" s="12"/>
      <c r="B15267" s="12"/>
      <c r="C15267" s="2"/>
      <c r="D15267" s="12"/>
      <c r="E15267" s="12"/>
      <c r="F15267" s="12"/>
      <c r="G15267" s="12"/>
      <c r="H15267" s="12"/>
      <c r="I15267" s="12"/>
      <c r="J15267" s="12"/>
    </row>
    <row r="15268" spans="1:10" x14ac:dyDescent="0.25">
      <c r="A15268" s="12"/>
      <c r="B15268" s="12"/>
      <c r="C15268" s="2"/>
      <c r="D15268" s="12"/>
      <c r="E15268" s="12"/>
      <c r="F15268" s="12"/>
      <c r="G15268" s="12"/>
      <c r="H15268" s="12"/>
      <c r="I15268" s="12"/>
      <c r="J15268" s="12"/>
    </row>
    <row r="15269" spans="1:10" x14ac:dyDescent="0.25">
      <c r="A15269" s="12"/>
      <c r="B15269" s="12"/>
      <c r="C15269" s="2"/>
      <c r="D15269" s="12"/>
      <c r="E15269" s="12"/>
      <c r="F15269" s="12"/>
      <c r="G15269" s="12"/>
      <c r="H15269" s="12"/>
      <c r="I15269" s="12"/>
      <c r="J15269" s="12"/>
    </row>
    <row r="15270" spans="1:10" x14ac:dyDescent="0.25">
      <c r="A15270" s="12"/>
      <c r="B15270" s="12"/>
      <c r="C15270" s="2"/>
      <c r="D15270" s="12"/>
      <c r="E15270" s="12"/>
      <c r="F15270" s="12"/>
      <c r="G15270" s="12"/>
      <c r="H15270" s="12"/>
      <c r="I15270" s="12"/>
      <c r="J15270" s="12"/>
    </row>
    <row r="15271" spans="1:10" x14ac:dyDescent="0.25">
      <c r="A15271" s="12"/>
      <c r="B15271" s="12"/>
      <c r="C15271" s="2"/>
      <c r="D15271" s="12"/>
      <c r="E15271" s="12"/>
      <c r="F15271" s="12"/>
      <c r="G15271" s="12"/>
      <c r="H15271" s="12"/>
      <c r="I15271" s="12"/>
      <c r="J15271" s="12"/>
    </row>
    <row r="15272" spans="1:10" x14ac:dyDescent="0.25">
      <c r="A15272" s="12"/>
      <c r="B15272" s="12"/>
      <c r="C15272" s="2"/>
      <c r="D15272" s="12"/>
      <c r="E15272" s="12"/>
      <c r="F15272" s="12"/>
      <c r="G15272" s="12"/>
      <c r="H15272" s="12"/>
      <c r="I15272" s="12"/>
      <c r="J15272" s="12"/>
    </row>
    <row r="15273" spans="1:10" x14ac:dyDescent="0.25">
      <c r="A15273" s="12"/>
      <c r="B15273" s="12"/>
      <c r="C15273" s="2"/>
      <c r="D15273" s="12"/>
      <c r="E15273" s="12"/>
      <c r="F15273" s="12"/>
      <c r="G15273" s="12"/>
      <c r="H15273" s="12"/>
      <c r="I15273" s="12"/>
      <c r="J15273" s="12"/>
    </row>
    <row r="15274" spans="1:10" x14ac:dyDescent="0.25">
      <c r="A15274" s="12"/>
      <c r="B15274" s="12"/>
      <c r="C15274" s="2"/>
      <c r="D15274" s="12"/>
      <c r="E15274" s="12"/>
      <c r="F15274" s="12"/>
      <c r="G15274" s="12"/>
      <c r="H15274" s="12"/>
      <c r="I15274" s="12"/>
      <c r="J15274" s="12"/>
    </row>
    <row r="15275" spans="1:10" x14ac:dyDescent="0.25">
      <c r="A15275" s="12"/>
      <c r="B15275" s="12"/>
      <c r="C15275" s="2"/>
      <c r="D15275" s="12"/>
      <c r="E15275" s="12"/>
      <c r="F15275" s="12"/>
      <c r="G15275" s="12"/>
      <c r="H15275" s="12"/>
      <c r="I15275" s="12"/>
      <c r="J15275" s="12"/>
    </row>
    <row r="15276" spans="1:10" x14ac:dyDescent="0.25">
      <c r="A15276" s="12"/>
      <c r="B15276" s="12"/>
      <c r="C15276" s="2"/>
      <c r="D15276" s="12"/>
      <c r="E15276" s="12"/>
      <c r="F15276" s="12"/>
      <c r="G15276" s="12"/>
      <c r="H15276" s="12"/>
      <c r="I15276" s="12"/>
      <c r="J15276" s="12"/>
    </row>
    <row r="15277" spans="1:10" x14ac:dyDescent="0.25">
      <c r="A15277" s="12"/>
      <c r="B15277" s="12"/>
      <c r="C15277" s="2"/>
      <c r="D15277" s="12"/>
      <c r="E15277" s="12"/>
      <c r="F15277" s="12"/>
      <c r="G15277" s="12"/>
      <c r="H15277" s="12"/>
      <c r="I15277" s="12"/>
      <c r="J15277" s="12"/>
    </row>
    <row r="15278" spans="1:10" x14ac:dyDescent="0.25">
      <c r="A15278" s="12"/>
      <c r="B15278" s="12"/>
      <c r="C15278" s="2"/>
      <c r="D15278" s="12"/>
      <c r="E15278" s="12"/>
      <c r="F15278" s="12"/>
      <c r="G15278" s="12"/>
      <c r="H15278" s="12"/>
      <c r="I15278" s="12"/>
      <c r="J15278" s="12"/>
    </row>
    <row r="15279" spans="1:10" x14ac:dyDescent="0.25">
      <c r="A15279" s="12"/>
      <c r="B15279" s="12"/>
      <c r="C15279" s="2"/>
      <c r="D15279" s="12"/>
      <c r="E15279" s="12"/>
      <c r="F15279" s="12"/>
      <c r="G15279" s="12"/>
      <c r="H15279" s="12"/>
      <c r="I15279" s="12"/>
      <c r="J15279" s="12"/>
    </row>
    <row r="15280" spans="1:10" x14ac:dyDescent="0.25">
      <c r="A15280" s="12"/>
      <c r="B15280" s="12"/>
      <c r="C15280" s="2"/>
      <c r="D15280" s="12"/>
      <c r="E15280" s="12"/>
      <c r="F15280" s="12"/>
      <c r="G15280" s="12"/>
      <c r="H15280" s="12"/>
      <c r="I15280" s="12"/>
      <c r="J15280" s="12"/>
    </row>
    <row r="15281" spans="1:10" x14ac:dyDescent="0.25">
      <c r="A15281" s="12"/>
      <c r="B15281" s="12"/>
      <c r="C15281" s="2"/>
      <c r="D15281" s="12"/>
      <c r="E15281" s="12"/>
      <c r="F15281" s="12"/>
      <c r="G15281" s="12"/>
      <c r="H15281" s="12"/>
      <c r="I15281" s="12"/>
      <c r="J15281" s="12"/>
    </row>
    <row r="15282" spans="1:10" x14ac:dyDescent="0.25">
      <c r="A15282" s="12"/>
      <c r="B15282" s="12"/>
      <c r="C15282" s="2"/>
      <c r="D15282" s="12"/>
      <c r="E15282" s="12"/>
      <c r="F15282" s="12"/>
      <c r="G15282" s="12"/>
      <c r="H15282" s="12"/>
      <c r="I15282" s="12"/>
      <c r="J15282" s="12"/>
    </row>
    <row r="15283" spans="1:10" x14ac:dyDescent="0.25">
      <c r="A15283" s="12"/>
      <c r="B15283" s="12"/>
      <c r="C15283" s="2"/>
      <c r="D15283" s="12"/>
      <c r="E15283" s="12"/>
      <c r="F15283" s="12"/>
      <c r="G15283" s="12"/>
      <c r="H15283" s="12"/>
      <c r="I15283" s="12"/>
      <c r="J15283" s="12"/>
    </row>
    <row r="15284" spans="1:10" x14ac:dyDescent="0.25">
      <c r="A15284" s="12"/>
      <c r="B15284" s="12"/>
      <c r="C15284" s="2"/>
      <c r="D15284" s="12"/>
      <c r="E15284" s="12"/>
      <c r="F15284" s="12"/>
      <c r="G15284" s="12"/>
      <c r="H15284" s="12"/>
      <c r="I15284" s="12"/>
      <c r="J15284" s="12"/>
    </row>
    <row r="15285" spans="1:10" x14ac:dyDescent="0.25">
      <c r="A15285" s="12"/>
      <c r="B15285" s="12"/>
      <c r="C15285" s="2"/>
      <c r="D15285" s="12"/>
      <c r="E15285" s="12"/>
      <c r="F15285" s="12"/>
      <c r="G15285" s="12"/>
      <c r="H15285" s="12"/>
      <c r="I15285" s="12"/>
      <c r="J15285" s="12"/>
    </row>
    <row r="15286" spans="1:10" x14ac:dyDescent="0.25">
      <c r="A15286" s="12"/>
      <c r="B15286" s="12"/>
      <c r="C15286" s="2"/>
      <c r="D15286" s="12"/>
      <c r="E15286" s="12"/>
      <c r="F15286" s="12"/>
      <c r="G15286" s="12"/>
      <c r="H15286" s="12"/>
      <c r="I15286" s="12"/>
      <c r="J15286" s="12"/>
    </row>
    <row r="15287" spans="1:10" x14ac:dyDescent="0.25">
      <c r="A15287" s="12"/>
      <c r="B15287" s="12"/>
      <c r="C15287" s="2"/>
      <c r="D15287" s="12"/>
      <c r="E15287" s="12"/>
      <c r="F15287" s="12"/>
      <c r="G15287" s="12"/>
      <c r="H15287" s="12"/>
      <c r="I15287" s="12"/>
      <c r="J15287" s="12"/>
    </row>
    <row r="15288" spans="1:10" x14ac:dyDescent="0.25">
      <c r="A15288" s="12"/>
      <c r="B15288" s="12"/>
      <c r="C15288" s="2"/>
      <c r="D15288" s="12"/>
      <c r="E15288" s="12"/>
      <c r="F15288" s="12"/>
      <c r="G15288" s="12"/>
      <c r="H15288" s="12"/>
      <c r="I15288" s="12"/>
      <c r="J15288" s="12"/>
    </row>
    <row r="15289" spans="1:10" x14ac:dyDescent="0.25">
      <c r="A15289" s="12"/>
      <c r="B15289" s="12"/>
      <c r="C15289" s="2"/>
      <c r="D15289" s="12"/>
      <c r="E15289" s="12"/>
      <c r="F15289" s="12"/>
      <c r="G15289" s="12"/>
      <c r="H15289" s="12"/>
      <c r="I15289" s="12"/>
      <c r="J15289" s="12"/>
    </row>
    <row r="15290" spans="1:10" x14ac:dyDescent="0.25">
      <c r="A15290" s="12"/>
      <c r="B15290" s="12"/>
      <c r="C15290" s="2"/>
      <c r="D15290" s="12"/>
      <c r="E15290" s="12"/>
      <c r="F15290" s="12"/>
      <c r="G15290" s="12"/>
      <c r="H15290" s="12"/>
      <c r="I15290" s="12"/>
      <c r="J15290" s="12"/>
    </row>
    <row r="15291" spans="1:10" x14ac:dyDescent="0.25">
      <c r="A15291" s="12"/>
      <c r="B15291" s="12"/>
      <c r="C15291" s="2"/>
      <c r="D15291" s="12"/>
      <c r="E15291" s="12"/>
      <c r="F15291" s="12"/>
      <c r="G15291" s="12"/>
      <c r="H15291" s="12"/>
      <c r="I15291" s="12"/>
      <c r="J15291" s="12"/>
    </row>
    <row r="15292" spans="1:10" x14ac:dyDescent="0.25">
      <c r="A15292" s="12"/>
      <c r="B15292" s="12"/>
      <c r="C15292" s="2"/>
      <c r="D15292" s="12"/>
      <c r="E15292" s="12"/>
      <c r="F15292" s="12"/>
      <c r="G15292" s="12"/>
      <c r="H15292" s="12"/>
      <c r="I15292" s="12"/>
      <c r="J15292" s="12"/>
    </row>
    <row r="15293" spans="1:10" x14ac:dyDescent="0.25">
      <c r="A15293" s="12"/>
      <c r="B15293" s="12"/>
      <c r="C15293" s="2"/>
      <c r="D15293" s="12"/>
      <c r="E15293" s="12"/>
      <c r="F15293" s="12"/>
      <c r="G15293" s="12"/>
      <c r="H15293" s="12"/>
      <c r="I15293" s="12"/>
      <c r="J15293" s="12"/>
    </row>
    <row r="15294" spans="1:10" x14ac:dyDescent="0.25">
      <c r="A15294" s="12"/>
      <c r="B15294" s="12"/>
      <c r="C15294" s="2"/>
      <c r="D15294" s="12"/>
      <c r="E15294" s="12"/>
      <c r="F15294" s="12"/>
      <c r="G15294" s="12"/>
      <c r="H15294" s="12"/>
      <c r="I15294" s="12"/>
      <c r="J15294" s="12"/>
    </row>
    <row r="15295" spans="1:10" x14ac:dyDescent="0.25">
      <c r="A15295" s="12"/>
      <c r="B15295" s="12"/>
      <c r="C15295" s="2"/>
      <c r="D15295" s="12"/>
      <c r="E15295" s="12"/>
      <c r="F15295" s="12"/>
      <c r="G15295" s="12"/>
      <c r="H15295" s="12"/>
      <c r="I15295" s="12"/>
      <c r="J15295" s="12"/>
    </row>
    <row r="15296" spans="1:10" x14ac:dyDescent="0.25">
      <c r="A15296" s="12"/>
      <c r="B15296" s="12"/>
      <c r="C15296" s="2"/>
      <c r="D15296" s="12"/>
      <c r="E15296" s="12"/>
      <c r="F15296" s="12"/>
      <c r="G15296" s="12"/>
      <c r="H15296" s="12"/>
      <c r="I15296" s="12"/>
      <c r="J15296" s="12"/>
    </row>
    <row r="15297" spans="1:10" x14ac:dyDescent="0.25">
      <c r="A15297" s="12"/>
      <c r="B15297" s="12"/>
      <c r="C15297" s="2"/>
      <c r="D15297" s="12"/>
      <c r="E15297" s="12"/>
      <c r="F15297" s="12"/>
      <c r="G15297" s="12"/>
      <c r="H15297" s="12"/>
      <c r="I15297" s="12"/>
      <c r="J15297" s="12"/>
    </row>
    <row r="15298" spans="1:10" x14ac:dyDescent="0.25">
      <c r="A15298" s="12"/>
      <c r="B15298" s="12"/>
      <c r="C15298" s="2"/>
      <c r="D15298" s="12"/>
      <c r="E15298" s="12"/>
      <c r="F15298" s="12"/>
      <c r="G15298" s="12"/>
      <c r="H15298" s="12"/>
      <c r="I15298" s="12"/>
      <c r="J15298" s="12"/>
    </row>
    <row r="15299" spans="1:10" x14ac:dyDescent="0.25">
      <c r="A15299" s="12"/>
      <c r="B15299" s="12"/>
      <c r="C15299" s="2"/>
      <c r="D15299" s="12"/>
      <c r="E15299" s="12"/>
      <c r="F15299" s="12"/>
      <c r="G15299" s="12"/>
      <c r="H15299" s="12"/>
      <c r="I15299" s="12"/>
      <c r="J15299" s="12"/>
    </row>
    <row r="15300" spans="1:10" x14ac:dyDescent="0.25">
      <c r="A15300" s="12"/>
      <c r="B15300" s="12"/>
      <c r="C15300" s="2"/>
      <c r="D15300" s="12"/>
      <c r="E15300" s="12"/>
      <c r="F15300" s="12"/>
      <c r="G15300" s="12"/>
      <c r="H15300" s="12"/>
      <c r="I15300" s="12"/>
      <c r="J15300" s="12"/>
    </row>
    <row r="15301" spans="1:10" x14ac:dyDescent="0.25">
      <c r="A15301" s="12"/>
      <c r="B15301" s="12"/>
      <c r="C15301" s="2"/>
      <c r="D15301" s="12"/>
      <c r="E15301" s="12"/>
      <c r="F15301" s="12"/>
      <c r="G15301" s="12"/>
      <c r="H15301" s="12"/>
      <c r="I15301" s="12"/>
      <c r="J15301" s="12"/>
    </row>
    <row r="15302" spans="1:10" x14ac:dyDescent="0.25">
      <c r="A15302" s="12"/>
      <c r="B15302" s="12"/>
      <c r="C15302" s="2"/>
      <c r="D15302" s="12"/>
      <c r="E15302" s="12"/>
      <c r="F15302" s="12"/>
      <c r="G15302" s="12"/>
      <c r="H15302" s="12"/>
      <c r="I15302" s="12"/>
      <c r="J15302" s="12"/>
    </row>
    <row r="15303" spans="1:10" x14ac:dyDescent="0.25">
      <c r="A15303" s="12"/>
      <c r="B15303" s="12"/>
      <c r="C15303" s="2"/>
      <c r="D15303" s="12"/>
      <c r="E15303" s="12"/>
      <c r="F15303" s="12"/>
      <c r="G15303" s="12"/>
      <c r="H15303" s="12"/>
      <c r="I15303" s="12"/>
      <c r="J15303" s="12"/>
    </row>
    <row r="15304" spans="1:10" x14ac:dyDescent="0.25">
      <c r="A15304" s="12"/>
      <c r="B15304" s="12"/>
      <c r="C15304" s="2"/>
      <c r="D15304" s="12"/>
      <c r="E15304" s="12"/>
      <c r="F15304" s="12"/>
      <c r="G15304" s="12"/>
      <c r="H15304" s="12"/>
      <c r="I15304" s="12"/>
      <c r="J15304" s="12"/>
    </row>
    <row r="15305" spans="1:10" x14ac:dyDescent="0.25">
      <c r="A15305" s="12"/>
      <c r="B15305" s="12"/>
      <c r="C15305" s="2"/>
      <c r="D15305" s="12"/>
      <c r="E15305" s="12"/>
      <c r="F15305" s="12"/>
      <c r="G15305" s="12"/>
      <c r="H15305" s="12"/>
      <c r="I15305" s="12"/>
      <c r="J15305" s="12"/>
    </row>
    <row r="15306" spans="1:10" x14ac:dyDescent="0.25">
      <c r="A15306" s="12"/>
      <c r="B15306" s="12"/>
      <c r="C15306" s="2"/>
      <c r="D15306" s="12"/>
      <c r="E15306" s="12"/>
      <c r="F15306" s="12"/>
      <c r="G15306" s="12"/>
      <c r="H15306" s="12"/>
      <c r="I15306" s="12"/>
      <c r="J15306" s="12"/>
    </row>
    <row r="15307" spans="1:10" x14ac:dyDescent="0.25">
      <c r="A15307" s="12"/>
      <c r="B15307" s="12"/>
      <c r="C15307" s="2"/>
      <c r="D15307" s="12"/>
      <c r="E15307" s="12"/>
      <c r="F15307" s="12"/>
      <c r="G15307" s="12"/>
      <c r="H15307" s="12"/>
      <c r="I15307" s="12"/>
      <c r="J15307" s="12"/>
    </row>
    <row r="15308" spans="1:10" x14ac:dyDescent="0.25">
      <c r="A15308" s="12"/>
      <c r="B15308" s="12"/>
      <c r="C15308" s="2"/>
      <c r="D15308" s="12"/>
      <c r="E15308" s="12"/>
      <c r="F15308" s="12"/>
      <c r="G15308" s="12"/>
      <c r="H15308" s="12"/>
      <c r="I15308" s="12"/>
      <c r="J15308" s="12"/>
    </row>
    <row r="15309" spans="1:10" x14ac:dyDescent="0.25">
      <c r="A15309" s="12"/>
      <c r="B15309" s="12"/>
      <c r="C15309" s="2"/>
      <c r="D15309" s="12"/>
      <c r="E15309" s="12"/>
      <c r="F15309" s="12"/>
      <c r="G15309" s="12"/>
      <c r="H15309" s="12"/>
      <c r="I15309" s="12"/>
      <c r="J15309" s="12"/>
    </row>
    <row r="15310" spans="1:10" x14ac:dyDescent="0.25">
      <c r="A15310" s="12"/>
      <c r="B15310" s="12"/>
      <c r="C15310" s="2"/>
      <c r="D15310" s="12"/>
      <c r="E15310" s="12"/>
      <c r="F15310" s="12"/>
      <c r="G15310" s="12"/>
      <c r="H15310" s="12"/>
      <c r="I15310" s="12"/>
      <c r="J15310" s="12"/>
    </row>
    <row r="15311" spans="1:10" x14ac:dyDescent="0.25">
      <c r="A15311" s="12"/>
      <c r="B15311" s="12"/>
      <c r="C15311" s="2"/>
      <c r="D15311" s="12"/>
      <c r="E15311" s="12"/>
      <c r="F15311" s="12"/>
      <c r="G15311" s="12"/>
      <c r="H15311" s="12"/>
      <c r="I15311" s="12"/>
      <c r="J15311" s="12"/>
    </row>
    <row r="15312" spans="1:10" x14ac:dyDescent="0.25">
      <c r="A15312" s="12"/>
      <c r="B15312" s="12"/>
      <c r="C15312" s="2"/>
      <c r="D15312" s="12"/>
      <c r="E15312" s="12"/>
      <c r="F15312" s="12"/>
      <c r="G15312" s="12"/>
      <c r="H15312" s="12"/>
      <c r="I15312" s="12"/>
      <c r="J15312" s="12"/>
    </row>
    <row r="15313" spans="1:10" x14ac:dyDescent="0.25">
      <c r="A15313" s="12"/>
      <c r="B15313" s="12"/>
      <c r="C15313" s="2"/>
      <c r="D15313" s="12"/>
      <c r="E15313" s="12"/>
      <c r="F15313" s="12"/>
      <c r="G15313" s="12"/>
      <c r="H15313" s="12"/>
      <c r="I15313" s="12"/>
      <c r="J15313" s="12"/>
    </row>
    <row r="15314" spans="1:10" x14ac:dyDescent="0.25">
      <c r="A15314" s="12"/>
      <c r="B15314" s="12"/>
      <c r="C15314" s="2"/>
      <c r="D15314" s="12"/>
      <c r="E15314" s="12"/>
      <c r="F15314" s="12"/>
      <c r="G15314" s="12"/>
      <c r="H15314" s="12"/>
      <c r="I15314" s="12"/>
      <c r="J15314" s="12"/>
    </row>
    <row r="15315" spans="1:10" x14ac:dyDescent="0.25">
      <c r="A15315" s="12"/>
      <c r="B15315" s="12"/>
      <c r="C15315" s="2"/>
      <c r="D15315" s="12"/>
      <c r="E15315" s="12"/>
      <c r="F15315" s="12"/>
      <c r="G15315" s="12"/>
      <c r="H15315" s="12"/>
      <c r="I15315" s="12"/>
      <c r="J15315" s="12"/>
    </row>
    <row r="15316" spans="1:10" x14ac:dyDescent="0.25">
      <c r="A15316" s="12"/>
      <c r="B15316" s="12"/>
      <c r="C15316" s="2"/>
      <c r="D15316" s="12"/>
      <c r="E15316" s="12"/>
      <c r="F15316" s="12"/>
      <c r="G15316" s="12"/>
      <c r="H15316" s="12"/>
      <c r="I15316" s="12"/>
      <c r="J15316" s="12"/>
    </row>
    <row r="15317" spans="1:10" x14ac:dyDescent="0.25">
      <c r="A15317" s="12"/>
      <c r="B15317" s="12"/>
      <c r="C15317" s="2"/>
      <c r="D15317" s="12"/>
      <c r="E15317" s="12"/>
      <c r="F15317" s="12"/>
      <c r="G15317" s="12"/>
      <c r="H15317" s="12"/>
      <c r="I15317" s="12"/>
      <c r="J15317" s="12"/>
    </row>
    <row r="15318" spans="1:10" x14ac:dyDescent="0.25">
      <c r="A15318" s="12"/>
      <c r="B15318" s="12"/>
      <c r="C15318" s="2"/>
      <c r="D15318" s="12"/>
      <c r="E15318" s="12"/>
      <c r="F15318" s="12"/>
      <c r="G15318" s="12"/>
      <c r="H15318" s="12"/>
      <c r="I15318" s="12"/>
      <c r="J15318" s="12"/>
    </row>
    <row r="15319" spans="1:10" x14ac:dyDescent="0.25">
      <c r="A15319" s="12"/>
      <c r="B15319" s="12"/>
      <c r="C15319" s="2"/>
      <c r="D15319" s="12"/>
      <c r="E15319" s="12"/>
      <c r="F15319" s="12"/>
      <c r="G15319" s="12"/>
      <c r="H15319" s="12"/>
      <c r="I15319" s="12"/>
      <c r="J15319" s="12"/>
    </row>
    <row r="15320" spans="1:10" x14ac:dyDescent="0.25">
      <c r="A15320" s="12"/>
      <c r="B15320" s="12"/>
      <c r="C15320" s="2"/>
      <c r="D15320" s="12"/>
      <c r="E15320" s="12"/>
      <c r="F15320" s="12"/>
      <c r="G15320" s="12"/>
      <c r="H15320" s="12"/>
      <c r="I15320" s="12"/>
      <c r="J15320" s="12"/>
    </row>
    <row r="15321" spans="1:10" x14ac:dyDescent="0.25">
      <c r="A15321" s="12"/>
      <c r="B15321" s="12"/>
      <c r="C15321" s="2"/>
      <c r="D15321" s="12"/>
      <c r="E15321" s="12"/>
      <c r="F15321" s="12"/>
      <c r="G15321" s="12"/>
      <c r="H15321" s="12"/>
      <c r="I15321" s="12"/>
      <c r="J15321" s="12"/>
    </row>
    <row r="15322" spans="1:10" x14ac:dyDescent="0.25">
      <c r="A15322" s="12"/>
      <c r="B15322" s="12"/>
      <c r="C15322" s="2"/>
      <c r="D15322" s="12"/>
      <c r="E15322" s="12"/>
      <c r="F15322" s="12"/>
      <c r="G15322" s="12"/>
      <c r="H15322" s="12"/>
      <c r="I15322" s="12"/>
      <c r="J15322" s="12"/>
    </row>
    <row r="15323" spans="1:10" x14ac:dyDescent="0.25">
      <c r="A15323" s="12"/>
      <c r="B15323" s="12"/>
      <c r="C15323" s="2"/>
      <c r="D15323" s="12"/>
      <c r="E15323" s="12"/>
      <c r="F15323" s="12"/>
      <c r="G15323" s="12"/>
      <c r="H15323" s="12"/>
      <c r="I15323" s="12"/>
      <c r="J15323" s="12"/>
    </row>
    <row r="15324" spans="1:10" x14ac:dyDescent="0.25">
      <c r="A15324" s="12"/>
      <c r="B15324" s="12"/>
      <c r="C15324" s="2"/>
      <c r="D15324" s="12"/>
      <c r="E15324" s="12"/>
      <c r="F15324" s="12"/>
      <c r="G15324" s="12"/>
      <c r="H15324" s="12"/>
      <c r="I15324" s="12"/>
      <c r="J15324" s="12"/>
    </row>
    <row r="15325" spans="1:10" x14ac:dyDescent="0.25">
      <c r="A15325" s="12"/>
      <c r="B15325" s="12"/>
      <c r="C15325" s="2"/>
      <c r="D15325" s="12"/>
      <c r="E15325" s="12"/>
      <c r="F15325" s="12"/>
      <c r="G15325" s="12"/>
      <c r="H15325" s="12"/>
      <c r="I15325" s="12"/>
      <c r="J15325" s="12"/>
    </row>
    <row r="15326" spans="1:10" x14ac:dyDescent="0.25">
      <c r="A15326" s="12"/>
      <c r="B15326" s="12"/>
      <c r="C15326" s="2"/>
      <c r="D15326" s="12"/>
      <c r="E15326" s="12"/>
      <c r="F15326" s="12"/>
      <c r="G15326" s="12"/>
      <c r="H15326" s="12"/>
      <c r="I15326" s="12"/>
      <c r="J15326" s="12"/>
    </row>
    <row r="15327" spans="1:10" x14ac:dyDescent="0.25">
      <c r="A15327" s="12"/>
      <c r="B15327" s="12"/>
      <c r="C15327" s="2"/>
      <c r="D15327" s="12"/>
      <c r="E15327" s="12"/>
      <c r="F15327" s="12"/>
      <c r="G15327" s="12"/>
      <c r="H15327" s="12"/>
      <c r="I15327" s="12"/>
      <c r="J15327" s="12"/>
    </row>
    <row r="15328" spans="1:10" x14ac:dyDescent="0.25">
      <c r="A15328" s="12"/>
      <c r="B15328" s="12"/>
      <c r="C15328" s="2"/>
      <c r="D15328" s="12"/>
      <c r="E15328" s="12"/>
      <c r="F15328" s="12"/>
      <c r="G15328" s="12"/>
      <c r="H15328" s="12"/>
      <c r="I15328" s="12"/>
      <c r="J15328" s="12"/>
    </row>
    <row r="15329" spans="1:10" x14ac:dyDescent="0.25">
      <c r="A15329" s="12"/>
      <c r="B15329" s="12"/>
      <c r="C15329" s="2"/>
      <c r="D15329" s="12"/>
      <c r="E15329" s="12"/>
      <c r="F15329" s="12"/>
      <c r="G15329" s="12"/>
      <c r="H15329" s="12"/>
      <c r="I15329" s="12"/>
      <c r="J15329" s="12"/>
    </row>
    <row r="15330" spans="1:10" x14ac:dyDescent="0.25">
      <c r="A15330" s="12"/>
      <c r="B15330" s="12"/>
      <c r="C15330" s="2"/>
      <c r="D15330" s="12"/>
      <c r="E15330" s="12"/>
      <c r="F15330" s="12"/>
      <c r="G15330" s="12"/>
      <c r="H15330" s="12"/>
      <c r="I15330" s="12"/>
      <c r="J15330" s="12"/>
    </row>
    <row r="15331" spans="1:10" x14ac:dyDescent="0.25">
      <c r="A15331" s="12"/>
      <c r="B15331" s="12"/>
      <c r="C15331" s="2"/>
      <c r="D15331" s="12"/>
      <c r="E15331" s="12"/>
      <c r="F15331" s="12"/>
      <c r="G15331" s="12"/>
      <c r="H15331" s="12"/>
      <c r="I15331" s="12"/>
      <c r="J15331" s="12"/>
    </row>
    <row r="15332" spans="1:10" x14ac:dyDescent="0.25">
      <c r="A15332" s="12"/>
      <c r="B15332" s="12"/>
      <c r="C15332" s="2"/>
      <c r="D15332" s="12"/>
      <c r="E15332" s="12"/>
      <c r="F15332" s="12"/>
      <c r="G15332" s="12"/>
      <c r="H15332" s="12"/>
      <c r="I15332" s="12"/>
      <c r="J15332" s="12"/>
    </row>
    <row r="15333" spans="1:10" x14ac:dyDescent="0.25">
      <c r="A15333" s="12"/>
      <c r="B15333" s="12"/>
      <c r="C15333" s="2"/>
      <c r="D15333" s="12"/>
      <c r="E15333" s="12"/>
      <c r="F15333" s="12"/>
      <c r="G15333" s="12"/>
      <c r="H15333" s="12"/>
      <c r="I15333" s="12"/>
      <c r="J15333" s="12"/>
    </row>
    <row r="15334" spans="1:10" x14ac:dyDescent="0.25">
      <c r="A15334" s="12"/>
      <c r="B15334" s="12"/>
      <c r="C15334" s="2"/>
      <c r="D15334" s="12"/>
      <c r="E15334" s="12"/>
      <c r="F15334" s="12"/>
      <c r="G15334" s="12"/>
      <c r="H15334" s="12"/>
      <c r="I15334" s="12"/>
      <c r="J15334" s="12"/>
    </row>
    <row r="15335" spans="1:10" x14ac:dyDescent="0.25">
      <c r="A15335" s="12"/>
      <c r="B15335" s="12"/>
      <c r="C15335" s="2"/>
      <c r="D15335" s="12"/>
      <c r="E15335" s="12"/>
      <c r="F15335" s="12"/>
      <c r="G15335" s="12"/>
      <c r="H15335" s="12"/>
      <c r="I15335" s="12"/>
      <c r="J15335" s="12"/>
    </row>
    <row r="15336" spans="1:10" x14ac:dyDescent="0.25">
      <c r="A15336" s="12"/>
      <c r="B15336" s="12"/>
      <c r="C15336" s="2"/>
      <c r="D15336" s="12"/>
      <c r="E15336" s="12"/>
      <c r="F15336" s="12"/>
      <c r="G15336" s="12"/>
      <c r="H15336" s="12"/>
      <c r="I15336" s="12"/>
      <c r="J15336" s="12"/>
    </row>
    <row r="15337" spans="1:10" x14ac:dyDescent="0.25">
      <c r="A15337" s="12"/>
      <c r="B15337" s="12"/>
      <c r="C15337" s="2"/>
      <c r="D15337" s="12"/>
      <c r="E15337" s="12"/>
      <c r="F15337" s="12"/>
      <c r="G15337" s="12"/>
      <c r="H15337" s="12"/>
      <c r="I15337" s="12"/>
      <c r="J15337" s="12"/>
    </row>
    <row r="15338" spans="1:10" x14ac:dyDescent="0.25">
      <c r="A15338" s="12"/>
      <c r="B15338" s="12"/>
      <c r="C15338" s="2"/>
      <c r="D15338" s="12"/>
      <c r="E15338" s="12"/>
      <c r="F15338" s="12"/>
      <c r="G15338" s="12"/>
      <c r="H15338" s="12"/>
      <c r="I15338" s="12"/>
      <c r="J15338" s="12"/>
    </row>
    <row r="15339" spans="1:10" x14ac:dyDescent="0.25">
      <c r="A15339" s="12"/>
      <c r="B15339" s="12"/>
      <c r="C15339" s="2"/>
      <c r="D15339" s="12"/>
      <c r="E15339" s="12"/>
      <c r="F15339" s="12"/>
      <c r="G15339" s="12"/>
      <c r="H15339" s="12"/>
      <c r="I15339" s="12"/>
      <c r="J15339" s="12"/>
    </row>
    <row r="15340" spans="1:10" x14ac:dyDescent="0.25">
      <c r="A15340" s="12"/>
      <c r="B15340" s="12"/>
      <c r="C15340" s="2"/>
      <c r="D15340" s="12"/>
      <c r="E15340" s="12"/>
      <c r="F15340" s="12"/>
      <c r="G15340" s="12"/>
      <c r="H15340" s="12"/>
      <c r="I15340" s="12"/>
      <c r="J15340" s="12"/>
    </row>
    <row r="15341" spans="1:10" x14ac:dyDescent="0.25">
      <c r="A15341" s="12"/>
      <c r="B15341" s="12"/>
      <c r="C15341" s="2"/>
      <c r="D15341" s="12"/>
      <c r="E15341" s="12"/>
      <c r="F15341" s="12"/>
      <c r="G15341" s="12"/>
      <c r="H15341" s="12"/>
      <c r="I15341" s="12"/>
      <c r="J15341" s="12"/>
    </row>
    <row r="15342" spans="1:10" x14ac:dyDescent="0.25">
      <c r="A15342" s="12"/>
      <c r="B15342" s="12"/>
      <c r="C15342" s="2"/>
      <c r="D15342" s="12"/>
      <c r="E15342" s="12"/>
      <c r="F15342" s="12"/>
      <c r="G15342" s="12"/>
      <c r="H15342" s="12"/>
      <c r="I15342" s="12"/>
      <c r="J15342" s="12"/>
    </row>
    <row r="15343" spans="1:10" x14ac:dyDescent="0.25">
      <c r="A15343" s="12"/>
      <c r="B15343" s="12"/>
      <c r="C15343" s="2"/>
      <c r="D15343" s="12"/>
      <c r="E15343" s="12"/>
      <c r="F15343" s="12"/>
      <c r="G15343" s="12"/>
      <c r="H15343" s="12"/>
      <c r="I15343" s="12"/>
      <c r="J15343" s="12"/>
    </row>
    <row r="15344" spans="1:10" x14ac:dyDescent="0.25">
      <c r="A15344" s="12"/>
      <c r="B15344" s="12"/>
      <c r="C15344" s="2"/>
      <c r="D15344" s="12"/>
      <c r="E15344" s="12"/>
      <c r="F15344" s="12"/>
      <c r="G15344" s="12"/>
      <c r="H15344" s="12"/>
      <c r="I15344" s="12"/>
      <c r="J15344" s="12"/>
    </row>
    <row r="15345" spans="1:10" x14ac:dyDescent="0.25">
      <c r="A15345" s="12"/>
      <c r="B15345" s="12"/>
      <c r="C15345" s="2"/>
      <c r="D15345" s="12"/>
      <c r="E15345" s="12"/>
      <c r="F15345" s="12"/>
      <c r="G15345" s="12"/>
      <c r="H15345" s="12"/>
      <c r="I15345" s="12"/>
      <c r="J15345" s="12"/>
    </row>
    <row r="15346" spans="1:10" x14ac:dyDescent="0.25">
      <c r="A15346" s="12"/>
      <c r="B15346" s="12"/>
      <c r="C15346" s="2"/>
      <c r="D15346" s="12"/>
      <c r="E15346" s="12"/>
      <c r="F15346" s="12"/>
      <c r="G15346" s="12"/>
      <c r="H15346" s="12"/>
      <c r="I15346" s="12"/>
      <c r="J15346" s="12"/>
    </row>
    <row r="15347" spans="1:10" x14ac:dyDescent="0.25">
      <c r="A15347" s="12"/>
      <c r="B15347" s="12"/>
      <c r="C15347" s="2"/>
      <c r="D15347" s="12"/>
      <c r="E15347" s="12"/>
      <c r="F15347" s="12"/>
      <c r="G15347" s="12"/>
      <c r="H15347" s="12"/>
      <c r="I15347" s="12"/>
      <c r="J15347" s="12"/>
    </row>
    <row r="15348" spans="1:10" x14ac:dyDescent="0.25">
      <c r="A15348" s="12"/>
      <c r="B15348" s="12"/>
      <c r="C15348" s="2"/>
      <c r="D15348" s="12"/>
      <c r="E15348" s="12"/>
      <c r="F15348" s="12"/>
      <c r="G15348" s="12"/>
      <c r="H15348" s="12"/>
      <c r="I15348" s="12"/>
      <c r="J15348" s="12"/>
    </row>
    <row r="15349" spans="1:10" x14ac:dyDescent="0.25">
      <c r="A15349" s="12"/>
      <c r="B15349" s="12"/>
      <c r="C15349" s="2"/>
      <c r="D15349" s="12"/>
      <c r="E15349" s="12"/>
      <c r="F15349" s="12"/>
      <c r="G15349" s="12"/>
      <c r="H15349" s="12"/>
      <c r="I15349" s="12"/>
      <c r="J15349" s="12"/>
    </row>
    <row r="15350" spans="1:10" x14ac:dyDescent="0.25">
      <c r="A15350" s="12"/>
      <c r="B15350" s="12"/>
      <c r="C15350" s="2"/>
      <c r="D15350" s="12"/>
      <c r="E15350" s="12"/>
      <c r="F15350" s="12"/>
      <c r="G15350" s="12"/>
      <c r="H15350" s="12"/>
      <c r="I15350" s="12"/>
      <c r="J15350" s="12"/>
    </row>
    <row r="15351" spans="1:10" x14ac:dyDescent="0.25">
      <c r="A15351" s="12"/>
      <c r="B15351" s="12"/>
      <c r="C15351" s="2"/>
      <c r="D15351" s="12"/>
      <c r="E15351" s="12"/>
      <c r="F15351" s="12"/>
      <c r="G15351" s="12"/>
      <c r="H15351" s="12"/>
      <c r="I15351" s="12"/>
      <c r="J15351" s="12"/>
    </row>
    <row r="15352" spans="1:10" x14ac:dyDescent="0.25">
      <c r="A15352" s="12"/>
      <c r="B15352" s="12"/>
      <c r="C15352" s="2"/>
      <c r="D15352" s="12"/>
      <c r="E15352" s="12"/>
      <c r="F15352" s="12"/>
      <c r="G15352" s="12"/>
      <c r="H15352" s="12"/>
      <c r="I15352" s="12"/>
      <c r="J15352" s="12"/>
    </row>
    <row r="15353" spans="1:10" x14ac:dyDescent="0.25">
      <c r="A15353" s="12"/>
      <c r="B15353" s="12"/>
      <c r="C15353" s="2"/>
      <c r="D15353" s="12"/>
      <c r="E15353" s="12"/>
      <c r="F15353" s="12"/>
      <c r="G15353" s="12"/>
      <c r="H15353" s="12"/>
      <c r="I15353" s="12"/>
      <c r="J15353" s="12"/>
    </row>
    <row r="15354" spans="1:10" x14ac:dyDescent="0.25">
      <c r="A15354" s="12"/>
      <c r="B15354" s="12"/>
      <c r="C15354" s="2"/>
      <c r="D15354" s="12"/>
      <c r="E15354" s="12"/>
      <c r="F15354" s="12"/>
      <c r="G15354" s="12"/>
      <c r="H15354" s="12"/>
      <c r="I15354" s="12"/>
      <c r="J15354" s="12"/>
    </row>
    <row r="15355" spans="1:10" x14ac:dyDescent="0.25">
      <c r="A15355" s="12"/>
      <c r="B15355" s="12"/>
      <c r="C15355" s="2"/>
      <c r="D15355" s="12"/>
      <c r="E15355" s="12"/>
      <c r="F15355" s="12"/>
      <c r="G15355" s="12"/>
      <c r="H15355" s="12"/>
      <c r="I15355" s="12"/>
      <c r="J15355" s="12"/>
    </row>
    <row r="15356" spans="1:10" x14ac:dyDescent="0.25">
      <c r="A15356" s="12"/>
      <c r="B15356" s="12"/>
      <c r="C15356" s="2"/>
      <c r="D15356" s="12"/>
      <c r="E15356" s="12"/>
      <c r="F15356" s="12"/>
      <c r="G15356" s="12"/>
      <c r="H15356" s="12"/>
      <c r="I15356" s="12"/>
      <c r="J15356" s="12"/>
    </row>
    <row r="15357" spans="1:10" x14ac:dyDescent="0.25">
      <c r="A15357" s="12"/>
      <c r="B15357" s="12"/>
      <c r="C15357" s="2"/>
      <c r="D15357" s="12"/>
      <c r="E15357" s="12"/>
      <c r="F15357" s="12"/>
      <c r="G15357" s="12"/>
      <c r="H15357" s="12"/>
      <c r="I15357" s="12"/>
      <c r="J15357" s="12"/>
    </row>
    <row r="15358" spans="1:10" x14ac:dyDescent="0.25">
      <c r="A15358" s="12"/>
      <c r="B15358" s="12"/>
      <c r="C15358" s="2"/>
      <c r="D15358" s="12"/>
      <c r="E15358" s="12"/>
      <c r="F15358" s="12"/>
      <c r="G15358" s="12"/>
      <c r="H15358" s="12"/>
      <c r="I15358" s="12"/>
      <c r="J15358" s="12"/>
    </row>
    <row r="15359" spans="1:10" x14ac:dyDescent="0.25">
      <c r="A15359" s="12"/>
      <c r="B15359" s="12"/>
      <c r="C15359" s="2"/>
      <c r="D15359" s="12"/>
      <c r="E15359" s="12"/>
      <c r="F15359" s="12"/>
      <c r="G15359" s="12"/>
      <c r="H15359" s="12"/>
      <c r="I15359" s="12"/>
      <c r="J15359" s="12"/>
    </row>
    <row r="15360" spans="1:10" x14ac:dyDescent="0.25">
      <c r="A15360" s="12"/>
      <c r="B15360" s="12"/>
      <c r="C15360" s="2"/>
      <c r="D15360" s="12"/>
      <c r="E15360" s="12"/>
      <c r="F15360" s="12"/>
      <c r="G15360" s="12"/>
      <c r="H15360" s="12"/>
      <c r="I15360" s="12"/>
      <c r="J15360" s="12"/>
    </row>
    <row r="15361" spans="1:10" x14ac:dyDescent="0.25">
      <c r="A15361" s="12"/>
      <c r="B15361" s="12"/>
      <c r="C15361" s="2"/>
      <c r="D15361" s="12"/>
      <c r="E15361" s="12"/>
      <c r="F15361" s="12"/>
      <c r="G15361" s="12"/>
      <c r="H15361" s="12"/>
      <c r="I15361" s="12"/>
      <c r="J15361" s="12"/>
    </row>
    <row r="15362" spans="1:10" x14ac:dyDescent="0.25">
      <c r="A15362" s="12"/>
      <c r="B15362" s="12"/>
      <c r="C15362" s="2"/>
      <c r="D15362" s="12"/>
      <c r="E15362" s="12"/>
      <c r="F15362" s="12"/>
      <c r="G15362" s="12"/>
      <c r="H15362" s="12"/>
      <c r="I15362" s="12"/>
      <c r="J15362" s="12"/>
    </row>
    <row r="15363" spans="1:10" x14ac:dyDescent="0.25">
      <c r="A15363" s="12"/>
      <c r="B15363" s="12"/>
      <c r="C15363" s="2"/>
      <c r="D15363" s="12"/>
      <c r="E15363" s="12"/>
      <c r="F15363" s="12"/>
      <c r="G15363" s="12"/>
      <c r="H15363" s="12"/>
      <c r="I15363" s="12"/>
      <c r="J15363" s="12"/>
    </row>
    <row r="15364" spans="1:10" x14ac:dyDescent="0.25">
      <c r="A15364" s="12"/>
      <c r="B15364" s="12"/>
      <c r="C15364" s="2"/>
      <c r="D15364" s="12"/>
      <c r="E15364" s="12"/>
      <c r="F15364" s="12"/>
      <c r="G15364" s="12"/>
      <c r="H15364" s="12"/>
      <c r="I15364" s="12"/>
      <c r="J15364" s="12"/>
    </row>
    <row r="15365" spans="1:10" x14ac:dyDescent="0.25">
      <c r="A15365" s="12"/>
      <c r="B15365" s="12"/>
      <c r="C15365" s="2"/>
      <c r="D15365" s="12"/>
      <c r="E15365" s="12"/>
      <c r="F15365" s="12"/>
      <c r="G15365" s="12"/>
      <c r="H15365" s="12"/>
      <c r="I15365" s="12"/>
      <c r="J15365" s="12"/>
    </row>
    <row r="15366" spans="1:10" x14ac:dyDescent="0.25">
      <c r="A15366" s="12"/>
      <c r="B15366" s="12"/>
      <c r="C15366" s="2"/>
      <c r="D15366" s="12"/>
      <c r="E15366" s="12"/>
      <c r="F15366" s="12"/>
      <c r="G15366" s="12"/>
      <c r="H15366" s="12"/>
      <c r="I15366" s="12"/>
      <c r="J15366" s="12"/>
    </row>
    <row r="15367" spans="1:10" x14ac:dyDescent="0.25">
      <c r="A15367" s="12"/>
      <c r="B15367" s="12"/>
      <c r="C15367" s="2"/>
      <c r="D15367" s="12"/>
      <c r="E15367" s="12"/>
      <c r="F15367" s="12"/>
      <c r="G15367" s="12"/>
      <c r="H15367" s="12"/>
      <c r="I15367" s="12"/>
      <c r="J15367" s="12"/>
    </row>
    <row r="15368" spans="1:10" x14ac:dyDescent="0.25">
      <c r="A15368" s="12"/>
      <c r="B15368" s="12"/>
      <c r="C15368" s="2"/>
      <c r="D15368" s="12"/>
      <c r="E15368" s="12"/>
      <c r="F15368" s="12"/>
      <c r="G15368" s="12"/>
      <c r="H15368" s="12"/>
      <c r="I15368" s="12"/>
      <c r="J15368" s="12"/>
    </row>
    <row r="15369" spans="1:10" x14ac:dyDescent="0.25">
      <c r="A15369" s="12"/>
      <c r="B15369" s="12"/>
      <c r="C15369" s="2"/>
      <c r="D15369" s="12"/>
      <c r="E15369" s="12"/>
      <c r="F15369" s="12"/>
      <c r="G15369" s="12"/>
      <c r="H15369" s="12"/>
      <c r="I15369" s="12"/>
      <c r="J15369" s="12"/>
    </row>
    <row r="15370" spans="1:10" x14ac:dyDescent="0.25">
      <c r="A15370" s="12"/>
      <c r="B15370" s="12"/>
      <c r="C15370" s="2"/>
      <c r="D15370" s="12"/>
      <c r="E15370" s="12"/>
      <c r="F15370" s="12"/>
      <c r="G15370" s="12"/>
      <c r="H15370" s="12"/>
      <c r="I15370" s="12"/>
      <c r="J15370" s="12"/>
    </row>
    <row r="15371" spans="1:10" x14ac:dyDescent="0.25">
      <c r="A15371" s="12"/>
      <c r="B15371" s="12"/>
      <c r="C15371" s="2"/>
      <c r="D15371" s="12"/>
      <c r="E15371" s="12"/>
      <c r="F15371" s="12"/>
      <c r="G15371" s="12"/>
      <c r="H15371" s="12"/>
      <c r="I15371" s="12"/>
      <c r="J15371" s="12"/>
    </row>
    <row r="15372" spans="1:10" x14ac:dyDescent="0.25">
      <c r="A15372" s="12"/>
      <c r="B15372" s="12"/>
      <c r="C15372" s="2"/>
      <c r="D15372" s="12"/>
      <c r="E15372" s="12"/>
      <c r="F15372" s="12"/>
      <c r="G15372" s="12"/>
      <c r="H15372" s="12"/>
      <c r="I15372" s="12"/>
      <c r="J15372" s="12"/>
    </row>
    <row r="15373" spans="1:10" x14ac:dyDescent="0.25">
      <c r="A15373" s="12"/>
      <c r="B15373" s="12"/>
      <c r="C15373" s="2"/>
      <c r="D15373" s="12"/>
      <c r="E15373" s="12"/>
      <c r="F15373" s="12"/>
      <c r="G15373" s="12"/>
      <c r="H15373" s="12"/>
      <c r="I15373" s="12"/>
      <c r="J15373" s="12"/>
    </row>
    <row r="15374" spans="1:10" x14ac:dyDescent="0.25">
      <c r="A15374" s="12"/>
      <c r="B15374" s="12"/>
      <c r="C15374" s="2"/>
      <c r="D15374" s="12"/>
      <c r="E15374" s="12"/>
      <c r="F15374" s="12"/>
      <c r="G15374" s="12"/>
      <c r="H15374" s="12"/>
      <c r="I15374" s="12"/>
      <c r="J15374" s="12"/>
    </row>
    <row r="15375" spans="1:10" x14ac:dyDescent="0.25">
      <c r="A15375" s="12"/>
      <c r="B15375" s="12"/>
      <c r="C15375" s="2"/>
      <c r="D15375" s="12"/>
      <c r="E15375" s="12"/>
      <c r="F15375" s="12"/>
      <c r="G15375" s="12"/>
      <c r="H15375" s="12"/>
      <c r="I15375" s="12"/>
      <c r="J15375" s="12"/>
    </row>
    <row r="15376" spans="1:10" x14ac:dyDescent="0.25">
      <c r="A15376" s="12"/>
      <c r="B15376" s="12"/>
      <c r="C15376" s="2"/>
      <c r="D15376" s="12"/>
      <c r="E15376" s="12"/>
      <c r="F15376" s="12"/>
      <c r="G15376" s="12"/>
      <c r="H15376" s="12"/>
      <c r="I15376" s="12"/>
      <c r="J15376" s="12"/>
    </row>
    <row r="15377" spans="1:10" x14ac:dyDescent="0.25">
      <c r="A15377" s="12"/>
      <c r="B15377" s="12"/>
      <c r="C15377" s="2"/>
      <c r="D15377" s="12"/>
      <c r="E15377" s="12"/>
      <c r="F15377" s="12"/>
      <c r="G15377" s="12"/>
      <c r="H15377" s="12"/>
      <c r="I15377" s="12"/>
      <c r="J15377" s="12"/>
    </row>
    <row r="15378" spans="1:10" x14ac:dyDescent="0.25">
      <c r="A15378" s="12"/>
      <c r="B15378" s="12"/>
      <c r="C15378" s="2"/>
      <c r="D15378" s="12"/>
      <c r="E15378" s="12"/>
      <c r="F15378" s="12"/>
      <c r="G15378" s="12"/>
      <c r="H15378" s="12"/>
      <c r="I15378" s="12"/>
      <c r="J15378" s="12"/>
    </row>
    <row r="15379" spans="1:10" x14ac:dyDescent="0.25">
      <c r="A15379" s="12"/>
      <c r="B15379" s="12"/>
      <c r="C15379" s="2"/>
      <c r="D15379" s="12"/>
      <c r="E15379" s="12"/>
      <c r="F15379" s="12"/>
      <c r="G15379" s="12"/>
      <c r="H15379" s="12"/>
      <c r="I15379" s="12"/>
      <c r="J15379" s="12"/>
    </row>
    <row r="15380" spans="1:10" x14ac:dyDescent="0.25">
      <c r="A15380" s="12"/>
      <c r="B15380" s="12"/>
      <c r="C15380" s="2"/>
      <c r="D15380" s="12"/>
      <c r="E15380" s="12"/>
      <c r="F15380" s="12"/>
      <c r="G15380" s="12"/>
      <c r="H15380" s="12"/>
      <c r="I15380" s="12"/>
      <c r="J15380" s="12"/>
    </row>
    <row r="15381" spans="1:10" x14ac:dyDescent="0.25">
      <c r="A15381" s="12"/>
      <c r="B15381" s="12"/>
      <c r="C15381" s="2"/>
      <c r="D15381" s="12"/>
      <c r="E15381" s="12"/>
      <c r="F15381" s="12"/>
      <c r="G15381" s="12"/>
      <c r="H15381" s="12"/>
      <c r="I15381" s="12"/>
      <c r="J15381" s="12"/>
    </row>
    <row r="15382" spans="1:10" x14ac:dyDescent="0.25">
      <c r="A15382" s="12"/>
      <c r="B15382" s="12"/>
      <c r="C15382" s="2"/>
      <c r="D15382" s="12"/>
      <c r="E15382" s="12"/>
      <c r="F15382" s="12"/>
      <c r="G15382" s="12"/>
      <c r="H15382" s="12"/>
      <c r="I15382" s="12"/>
      <c r="J15382" s="12"/>
    </row>
    <row r="15383" spans="1:10" x14ac:dyDescent="0.25">
      <c r="A15383" s="12"/>
      <c r="B15383" s="12"/>
      <c r="C15383" s="2"/>
      <c r="D15383" s="12"/>
      <c r="E15383" s="12"/>
      <c r="F15383" s="12"/>
      <c r="G15383" s="12"/>
      <c r="H15383" s="12"/>
      <c r="I15383" s="12"/>
      <c r="J15383" s="12"/>
    </row>
    <row r="15384" spans="1:10" x14ac:dyDescent="0.25">
      <c r="A15384" s="12"/>
      <c r="B15384" s="12"/>
      <c r="C15384" s="2"/>
      <c r="D15384" s="12"/>
      <c r="E15384" s="12"/>
      <c r="F15384" s="12"/>
      <c r="G15384" s="12"/>
      <c r="H15384" s="12"/>
      <c r="I15384" s="12"/>
      <c r="J15384" s="12"/>
    </row>
    <row r="15385" spans="1:10" x14ac:dyDescent="0.25">
      <c r="A15385" s="12"/>
      <c r="B15385" s="12"/>
      <c r="C15385" s="2"/>
      <c r="D15385" s="12"/>
      <c r="E15385" s="12"/>
      <c r="F15385" s="12"/>
      <c r="G15385" s="12"/>
      <c r="H15385" s="12"/>
      <c r="I15385" s="12"/>
      <c r="J15385" s="12"/>
    </row>
    <row r="15386" spans="1:10" x14ac:dyDescent="0.25">
      <c r="A15386" s="12"/>
      <c r="B15386" s="12"/>
      <c r="C15386" s="2"/>
      <c r="D15386" s="12"/>
      <c r="E15386" s="12"/>
      <c r="F15386" s="12"/>
      <c r="G15386" s="12"/>
      <c r="H15386" s="12"/>
      <c r="I15386" s="12"/>
      <c r="J15386" s="12"/>
    </row>
    <row r="15387" spans="1:10" x14ac:dyDescent="0.25">
      <c r="A15387" s="12"/>
      <c r="B15387" s="12"/>
      <c r="C15387" s="2"/>
      <c r="D15387" s="12"/>
      <c r="E15387" s="12"/>
      <c r="F15387" s="12"/>
      <c r="G15387" s="12"/>
      <c r="H15387" s="12"/>
      <c r="I15387" s="12"/>
      <c r="J15387" s="12"/>
    </row>
    <row r="15388" spans="1:10" x14ac:dyDescent="0.25">
      <c r="A15388" s="12"/>
      <c r="B15388" s="12"/>
      <c r="C15388" s="2"/>
      <c r="D15388" s="12"/>
      <c r="E15388" s="12"/>
      <c r="F15388" s="12"/>
      <c r="G15388" s="12"/>
      <c r="H15388" s="12"/>
      <c r="I15388" s="12"/>
      <c r="J15388" s="12"/>
    </row>
    <row r="15389" spans="1:10" x14ac:dyDescent="0.25">
      <c r="A15389" s="12"/>
      <c r="B15389" s="12"/>
      <c r="C15389" s="2"/>
      <c r="D15389" s="12"/>
      <c r="E15389" s="12"/>
      <c r="F15389" s="12"/>
      <c r="G15389" s="12"/>
      <c r="H15389" s="12"/>
      <c r="I15389" s="12"/>
      <c r="J15389" s="12"/>
    </row>
    <row r="15390" spans="1:10" x14ac:dyDescent="0.25">
      <c r="A15390" s="12"/>
      <c r="B15390" s="12"/>
      <c r="C15390" s="2"/>
      <c r="D15390" s="12"/>
      <c r="E15390" s="12"/>
      <c r="F15390" s="12"/>
      <c r="G15390" s="12"/>
      <c r="H15390" s="12"/>
      <c r="I15390" s="12"/>
      <c r="J15390" s="12"/>
    </row>
    <row r="15391" spans="1:10" x14ac:dyDescent="0.25">
      <c r="A15391" s="12"/>
      <c r="B15391" s="12"/>
      <c r="C15391" s="2"/>
      <c r="D15391" s="12"/>
      <c r="E15391" s="12"/>
      <c r="F15391" s="12"/>
      <c r="G15391" s="12"/>
      <c r="H15391" s="12"/>
      <c r="I15391" s="12"/>
      <c r="J15391" s="12"/>
    </row>
    <row r="15392" spans="1:10" x14ac:dyDescent="0.25">
      <c r="A15392" s="12"/>
      <c r="B15392" s="12"/>
      <c r="C15392" s="2"/>
      <c r="D15392" s="12"/>
      <c r="E15392" s="12"/>
      <c r="F15392" s="12"/>
      <c r="G15392" s="12"/>
      <c r="H15392" s="12"/>
      <c r="I15392" s="12"/>
      <c r="J15392" s="12"/>
    </row>
    <row r="15393" spans="1:10" x14ac:dyDescent="0.25">
      <c r="A15393" s="12"/>
      <c r="B15393" s="12"/>
      <c r="C15393" s="2"/>
      <c r="D15393" s="12"/>
      <c r="E15393" s="12"/>
      <c r="F15393" s="12"/>
      <c r="G15393" s="12"/>
      <c r="H15393" s="12"/>
      <c r="I15393" s="12"/>
      <c r="J15393" s="12"/>
    </row>
    <row r="15394" spans="1:10" x14ac:dyDescent="0.25">
      <c r="A15394" s="12"/>
      <c r="B15394" s="12"/>
      <c r="C15394" s="2"/>
      <c r="D15394" s="12"/>
      <c r="E15394" s="12"/>
      <c r="F15394" s="12"/>
      <c r="G15394" s="12"/>
      <c r="H15394" s="12"/>
      <c r="I15394" s="12"/>
      <c r="J15394" s="12"/>
    </row>
    <row r="15395" spans="1:10" x14ac:dyDescent="0.25">
      <c r="A15395" s="12"/>
      <c r="B15395" s="12"/>
      <c r="C15395" s="2"/>
      <c r="D15395" s="12"/>
      <c r="E15395" s="12"/>
      <c r="F15395" s="12"/>
      <c r="G15395" s="12"/>
      <c r="H15395" s="12"/>
      <c r="I15395" s="12"/>
      <c r="J15395" s="12"/>
    </row>
    <row r="15396" spans="1:10" x14ac:dyDescent="0.25">
      <c r="A15396" s="12"/>
      <c r="B15396" s="12"/>
      <c r="C15396" s="2"/>
      <c r="D15396" s="12"/>
      <c r="E15396" s="12"/>
      <c r="F15396" s="12"/>
      <c r="G15396" s="12"/>
      <c r="H15396" s="12"/>
      <c r="I15396" s="12"/>
      <c r="J15396" s="12"/>
    </row>
    <row r="15397" spans="1:10" x14ac:dyDescent="0.25">
      <c r="A15397" s="12"/>
      <c r="B15397" s="12"/>
      <c r="C15397" s="2"/>
      <c r="D15397" s="12"/>
      <c r="E15397" s="12"/>
      <c r="F15397" s="12"/>
      <c r="G15397" s="12"/>
      <c r="H15397" s="12"/>
      <c r="I15397" s="12"/>
      <c r="J15397" s="12"/>
    </row>
    <row r="15398" spans="1:10" x14ac:dyDescent="0.25">
      <c r="A15398" s="12"/>
      <c r="B15398" s="12"/>
      <c r="C15398" s="2"/>
      <c r="D15398" s="12"/>
      <c r="E15398" s="12"/>
      <c r="F15398" s="12"/>
      <c r="G15398" s="12"/>
      <c r="H15398" s="12"/>
      <c r="I15398" s="12"/>
      <c r="J15398" s="12"/>
    </row>
    <row r="15399" spans="1:10" x14ac:dyDescent="0.25">
      <c r="A15399" s="12"/>
      <c r="B15399" s="12"/>
      <c r="C15399" s="2"/>
      <c r="D15399" s="12"/>
      <c r="E15399" s="12"/>
      <c r="F15399" s="12"/>
      <c r="G15399" s="12"/>
      <c r="H15399" s="12"/>
      <c r="I15399" s="12"/>
      <c r="J15399" s="12"/>
    </row>
    <row r="15400" spans="1:10" x14ac:dyDescent="0.25">
      <c r="A15400" s="12"/>
      <c r="B15400" s="12"/>
      <c r="C15400" s="2"/>
      <c r="D15400" s="12"/>
      <c r="E15400" s="12"/>
      <c r="F15400" s="12"/>
      <c r="G15400" s="12"/>
      <c r="H15400" s="12"/>
      <c r="I15400" s="12"/>
      <c r="J15400" s="12"/>
    </row>
    <row r="15401" spans="1:10" x14ac:dyDescent="0.25">
      <c r="A15401" s="12"/>
      <c r="B15401" s="12"/>
      <c r="C15401" s="2"/>
      <c r="D15401" s="12"/>
      <c r="E15401" s="12"/>
      <c r="F15401" s="12"/>
      <c r="G15401" s="12"/>
      <c r="H15401" s="12"/>
      <c r="I15401" s="12"/>
      <c r="J15401" s="12"/>
    </row>
    <row r="15402" spans="1:10" x14ac:dyDescent="0.25">
      <c r="A15402" s="12"/>
      <c r="B15402" s="12"/>
      <c r="C15402" s="2"/>
      <c r="D15402" s="12"/>
      <c r="E15402" s="12"/>
      <c r="F15402" s="12"/>
      <c r="G15402" s="12"/>
      <c r="H15402" s="12"/>
      <c r="I15402" s="12"/>
      <c r="J15402" s="12"/>
    </row>
    <row r="15403" spans="1:10" x14ac:dyDescent="0.25">
      <c r="A15403" s="12"/>
      <c r="B15403" s="12"/>
      <c r="C15403" s="2"/>
      <c r="D15403" s="12"/>
      <c r="E15403" s="12"/>
      <c r="F15403" s="12"/>
      <c r="G15403" s="12"/>
      <c r="H15403" s="12"/>
      <c r="I15403" s="12"/>
      <c r="J15403" s="12"/>
    </row>
    <row r="15404" spans="1:10" x14ac:dyDescent="0.25">
      <c r="A15404" s="12"/>
      <c r="B15404" s="12"/>
      <c r="C15404" s="2"/>
      <c r="D15404" s="12"/>
      <c r="E15404" s="12"/>
      <c r="F15404" s="12"/>
      <c r="G15404" s="12"/>
      <c r="H15404" s="12"/>
      <c r="I15404" s="12"/>
      <c r="J15404" s="12"/>
    </row>
    <row r="15405" spans="1:10" x14ac:dyDescent="0.25">
      <c r="A15405" s="12"/>
      <c r="B15405" s="12"/>
      <c r="C15405" s="2"/>
      <c r="D15405" s="12"/>
      <c r="E15405" s="12"/>
      <c r="F15405" s="12"/>
      <c r="G15405" s="12"/>
      <c r="H15405" s="12"/>
      <c r="I15405" s="12"/>
      <c r="J15405" s="12"/>
    </row>
    <row r="15406" spans="1:10" x14ac:dyDescent="0.25">
      <c r="A15406" s="12"/>
      <c r="B15406" s="12"/>
      <c r="C15406" s="2"/>
      <c r="D15406" s="12"/>
      <c r="E15406" s="12"/>
      <c r="F15406" s="12"/>
      <c r="G15406" s="12"/>
      <c r="H15406" s="12"/>
      <c r="I15406" s="12"/>
      <c r="J15406" s="12"/>
    </row>
    <row r="15407" spans="1:10" x14ac:dyDescent="0.25">
      <c r="A15407" s="12"/>
      <c r="B15407" s="12"/>
      <c r="C15407" s="2"/>
      <c r="D15407" s="12"/>
      <c r="E15407" s="12"/>
      <c r="F15407" s="12"/>
      <c r="G15407" s="12"/>
      <c r="H15407" s="12"/>
      <c r="I15407" s="12"/>
      <c r="J15407" s="12"/>
    </row>
    <row r="15408" spans="1:10" x14ac:dyDescent="0.25">
      <c r="A15408" s="12"/>
      <c r="B15408" s="12"/>
      <c r="C15408" s="2"/>
      <c r="D15408" s="12"/>
      <c r="E15408" s="12"/>
      <c r="F15408" s="12"/>
      <c r="G15408" s="12"/>
      <c r="H15408" s="12"/>
      <c r="I15408" s="12"/>
      <c r="J15408" s="12"/>
    </row>
    <row r="15409" spans="1:10" x14ac:dyDescent="0.25">
      <c r="A15409" s="12"/>
      <c r="B15409" s="12"/>
      <c r="C15409" s="2"/>
      <c r="D15409" s="12"/>
      <c r="E15409" s="12"/>
      <c r="F15409" s="12"/>
      <c r="G15409" s="12"/>
      <c r="H15409" s="12"/>
      <c r="I15409" s="12"/>
      <c r="J15409" s="12"/>
    </row>
    <row r="15410" spans="1:10" x14ac:dyDescent="0.25">
      <c r="A15410" s="12"/>
      <c r="B15410" s="12"/>
      <c r="C15410" s="2"/>
      <c r="D15410" s="12"/>
      <c r="E15410" s="12"/>
      <c r="F15410" s="12"/>
      <c r="G15410" s="12"/>
      <c r="H15410" s="12"/>
      <c r="I15410" s="12"/>
      <c r="J15410" s="12"/>
    </row>
    <row r="15411" spans="1:10" x14ac:dyDescent="0.25">
      <c r="A15411" s="12"/>
      <c r="B15411" s="12"/>
      <c r="C15411" s="2"/>
      <c r="D15411" s="12"/>
      <c r="E15411" s="12"/>
      <c r="F15411" s="12"/>
      <c r="G15411" s="12"/>
      <c r="H15411" s="12"/>
      <c r="I15411" s="12"/>
      <c r="J15411" s="12"/>
    </row>
    <row r="15412" spans="1:10" x14ac:dyDescent="0.25">
      <c r="A15412" s="12"/>
      <c r="B15412" s="12"/>
      <c r="C15412" s="2"/>
      <c r="D15412" s="12"/>
      <c r="E15412" s="12"/>
      <c r="F15412" s="12"/>
      <c r="G15412" s="12"/>
      <c r="H15412" s="12"/>
      <c r="I15412" s="12"/>
      <c r="J15412" s="12"/>
    </row>
    <row r="15413" spans="1:10" x14ac:dyDescent="0.25">
      <c r="A15413" s="12"/>
      <c r="B15413" s="12"/>
      <c r="C15413" s="2"/>
      <c r="D15413" s="12"/>
      <c r="E15413" s="12"/>
      <c r="F15413" s="12"/>
      <c r="G15413" s="12"/>
      <c r="H15413" s="12"/>
      <c r="I15413" s="12"/>
      <c r="J15413" s="12"/>
    </row>
    <row r="15414" spans="1:10" x14ac:dyDescent="0.25">
      <c r="A15414" s="12"/>
      <c r="B15414" s="12"/>
      <c r="C15414" s="2"/>
      <c r="D15414" s="12"/>
      <c r="E15414" s="12"/>
      <c r="F15414" s="12"/>
      <c r="G15414" s="12"/>
      <c r="H15414" s="12"/>
      <c r="I15414" s="12"/>
      <c r="J15414" s="12"/>
    </row>
    <row r="15415" spans="1:10" x14ac:dyDescent="0.25">
      <c r="A15415" s="12"/>
      <c r="B15415" s="12"/>
      <c r="C15415" s="2"/>
      <c r="D15415" s="12"/>
      <c r="E15415" s="12"/>
      <c r="F15415" s="12"/>
      <c r="G15415" s="12"/>
      <c r="H15415" s="12"/>
      <c r="I15415" s="12"/>
      <c r="J15415" s="12"/>
    </row>
    <row r="15416" spans="1:10" x14ac:dyDescent="0.25">
      <c r="A15416" s="12"/>
      <c r="B15416" s="12"/>
      <c r="C15416" s="2"/>
      <c r="D15416" s="12"/>
      <c r="E15416" s="12"/>
      <c r="F15416" s="12"/>
      <c r="G15416" s="12"/>
      <c r="H15416" s="12"/>
      <c r="I15416" s="12"/>
      <c r="J15416" s="12"/>
    </row>
    <row r="15417" spans="1:10" x14ac:dyDescent="0.25">
      <c r="A15417" s="12"/>
      <c r="B15417" s="12"/>
      <c r="C15417" s="2"/>
      <c r="D15417" s="12"/>
      <c r="E15417" s="12"/>
      <c r="F15417" s="12"/>
      <c r="G15417" s="12"/>
      <c r="H15417" s="12"/>
      <c r="I15417" s="12"/>
      <c r="J15417" s="12"/>
    </row>
    <row r="15418" spans="1:10" x14ac:dyDescent="0.25">
      <c r="A15418" s="12"/>
      <c r="B15418" s="12"/>
      <c r="C15418" s="2"/>
      <c r="D15418" s="12"/>
      <c r="E15418" s="12"/>
      <c r="F15418" s="12"/>
      <c r="G15418" s="12"/>
      <c r="H15418" s="12"/>
      <c r="I15418" s="12"/>
      <c r="J15418" s="12"/>
    </row>
    <row r="15419" spans="1:10" x14ac:dyDescent="0.25">
      <c r="A15419" s="12"/>
      <c r="B15419" s="12"/>
      <c r="C15419" s="2"/>
      <c r="D15419" s="12"/>
      <c r="E15419" s="12"/>
      <c r="F15419" s="12"/>
      <c r="G15419" s="12"/>
      <c r="H15419" s="12"/>
      <c r="I15419" s="12"/>
      <c r="J15419" s="12"/>
    </row>
    <row r="15420" spans="1:10" x14ac:dyDescent="0.25">
      <c r="A15420" s="12"/>
      <c r="B15420" s="12"/>
      <c r="C15420" s="2"/>
      <c r="D15420" s="12"/>
      <c r="E15420" s="12"/>
      <c r="F15420" s="12"/>
      <c r="G15420" s="12"/>
      <c r="H15420" s="12"/>
      <c r="I15420" s="12"/>
      <c r="J15420" s="12"/>
    </row>
    <row r="15421" spans="1:10" x14ac:dyDescent="0.25">
      <c r="A15421" s="12"/>
      <c r="B15421" s="12"/>
      <c r="C15421" s="2"/>
      <c r="D15421" s="12"/>
      <c r="E15421" s="12"/>
      <c r="F15421" s="12"/>
      <c r="G15421" s="12"/>
      <c r="H15421" s="12"/>
      <c r="I15421" s="12"/>
      <c r="J15421" s="12"/>
    </row>
    <row r="15422" spans="1:10" x14ac:dyDescent="0.25">
      <c r="A15422" s="12"/>
      <c r="B15422" s="12"/>
      <c r="C15422" s="2"/>
      <c r="D15422" s="12"/>
      <c r="E15422" s="12"/>
      <c r="F15422" s="12"/>
      <c r="G15422" s="12"/>
      <c r="H15422" s="12"/>
      <c r="I15422" s="12"/>
      <c r="J15422" s="12"/>
    </row>
    <row r="15423" spans="1:10" x14ac:dyDescent="0.25">
      <c r="A15423" s="12"/>
      <c r="B15423" s="12"/>
      <c r="C15423" s="2"/>
      <c r="D15423" s="12"/>
      <c r="E15423" s="12"/>
      <c r="F15423" s="12"/>
      <c r="G15423" s="12"/>
      <c r="H15423" s="12"/>
      <c r="I15423" s="12"/>
      <c r="J15423" s="12"/>
    </row>
    <row r="15424" spans="1:10" x14ac:dyDescent="0.25">
      <c r="A15424" s="12"/>
      <c r="B15424" s="12"/>
      <c r="C15424" s="2"/>
      <c r="D15424" s="12"/>
      <c r="E15424" s="12"/>
      <c r="F15424" s="12"/>
      <c r="G15424" s="12"/>
      <c r="H15424" s="12"/>
      <c r="I15424" s="12"/>
      <c r="J15424" s="12"/>
    </row>
    <row r="15425" spans="1:10" x14ac:dyDescent="0.25">
      <c r="A15425" s="12"/>
      <c r="B15425" s="12"/>
      <c r="C15425" s="2"/>
      <c r="D15425" s="12"/>
      <c r="E15425" s="12"/>
      <c r="F15425" s="12"/>
      <c r="G15425" s="12"/>
      <c r="H15425" s="12"/>
      <c r="I15425" s="12"/>
      <c r="J15425" s="12"/>
    </row>
    <row r="15426" spans="1:10" x14ac:dyDescent="0.25">
      <c r="A15426" s="12"/>
      <c r="B15426" s="12"/>
      <c r="C15426" s="2"/>
      <c r="D15426" s="12"/>
      <c r="E15426" s="12"/>
      <c r="F15426" s="12"/>
      <c r="G15426" s="12"/>
      <c r="H15426" s="12"/>
      <c r="I15426" s="12"/>
      <c r="J15426" s="12"/>
    </row>
    <row r="15427" spans="1:10" x14ac:dyDescent="0.25">
      <c r="A15427" s="12"/>
      <c r="B15427" s="12"/>
      <c r="C15427" s="2"/>
      <c r="D15427" s="12"/>
      <c r="E15427" s="12"/>
      <c r="F15427" s="12"/>
      <c r="G15427" s="12"/>
      <c r="H15427" s="12"/>
      <c r="I15427" s="12"/>
      <c r="J15427" s="12"/>
    </row>
    <row r="15428" spans="1:10" x14ac:dyDescent="0.25">
      <c r="A15428" s="12"/>
      <c r="B15428" s="12"/>
      <c r="C15428" s="2"/>
      <c r="D15428" s="12"/>
      <c r="E15428" s="12"/>
      <c r="F15428" s="12"/>
      <c r="G15428" s="12"/>
      <c r="H15428" s="12"/>
      <c r="I15428" s="12"/>
      <c r="J15428" s="12"/>
    </row>
    <row r="15429" spans="1:10" x14ac:dyDescent="0.25">
      <c r="A15429" s="12"/>
      <c r="B15429" s="12"/>
      <c r="C15429" s="2"/>
      <c r="D15429" s="12"/>
      <c r="E15429" s="12"/>
      <c r="F15429" s="12"/>
      <c r="G15429" s="12"/>
      <c r="H15429" s="12"/>
      <c r="I15429" s="12"/>
      <c r="J15429" s="12"/>
    </row>
    <row r="15430" spans="1:10" x14ac:dyDescent="0.25">
      <c r="A15430" s="12"/>
      <c r="B15430" s="12"/>
      <c r="C15430" s="2"/>
      <c r="D15430" s="12"/>
      <c r="E15430" s="12"/>
      <c r="F15430" s="12"/>
      <c r="G15430" s="12"/>
      <c r="H15430" s="12"/>
      <c r="I15430" s="12"/>
      <c r="J15430" s="12"/>
    </row>
    <row r="15431" spans="1:10" x14ac:dyDescent="0.25">
      <c r="A15431" s="12"/>
      <c r="B15431" s="12"/>
      <c r="C15431" s="2"/>
      <c r="D15431" s="12"/>
      <c r="E15431" s="12"/>
      <c r="F15431" s="12"/>
      <c r="G15431" s="12"/>
      <c r="H15431" s="12"/>
      <c r="I15431" s="12"/>
      <c r="J15431" s="12"/>
    </row>
    <row r="15432" spans="1:10" x14ac:dyDescent="0.25">
      <c r="A15432" s="12"/>
      <c r="B15432" s="12"/>
      <c r="C15432" s="2"/>
      <c r="D15432" s="12"/>
      <c r="E15432" s="12"/>
      <c r="F15432" s="12"/>
      <c r="G15432" s="12"/>
      <c r="H15432" s="12"/>
      <c r="I15432" s="12"/>
      <c r="J15432" s="12"/>
    </row>
    <row r="15433" spans="1:10" x14ac:dyDescent="0.25">
      <c r="A15433" s="12"/>
      <c r="B15433" s="12"/>
      <c r="C15433" s="2"/>
      <c r="D15433" s="12"/>
      <c r="E15433" s="12"/>
      <c r="F15433" s="12"/>
      <c r="G15433" s="12"/>
      <c r="H15433" s="12"/>
      <c r="I15433" s="12"/>
      <c r="J15433" s="12"/>
    </row>
    <row r="15434" spans="1:10" x14ac:dyDescent="0.25">
      <c r="A15434" s="12"/>
      <c r="B15434" s="12"/>
      <c r="C15434" s="2"/>
      <c r="D15434" s="12"/>
      <c r="E15434" s="12"/>
      <c r="F15434" s="12"/>
      <c r="G15434" s="12"/>
      <c r="H15434" s="12"/>
      <c r="I15434" s="12"/>
      <c r="J15434" s="12"/>
    </row>
    <row r="15435" spans="1:10" x14ac:dyDescent="0.25">
      <c r="A15435" s="12"/>
      <c r="B15435" s="12"/>
      <c r="C15435" s="2"/>
      <c r="D15435" s="12"/>
      <c r="E15435" s="12"/>
      <c r="F15435" s="12"/>
      <c r="G15435" s="12"/>
      <c r="H15435" s="12"/>
      <c r="I15435" s="12"/>
      <c r="J15435" s="12"/>
    </row>
    <row r="15436" spans="1:10" x14ac:dyDescent="0.25">
      <c r="A15436" s="12"/>
      <c r="B15436" s="12"/>
      <c r="C15436" s="2"/>
      <c r="D15436" s="12"/>
      <c r="E15436" s="12"/>
      <c r="F15436" s="12"/>
      <c r="G15436" s="12"/>
      <c r="H15436" s="12"/>
      <c r="I15436" s="12"/>
      <c r="J15436" s="12"/>
    </row>
    <row r="15437" spans="1:10" x14ac:dyDescent="0.25">
      <c r="A15437" s="12"/>
      <c r="B15437" s="12"/>
      <c r="C15437" s="2"/>
      <c r="D15437" s="12"/>
      <c r="E15437" s="12"/>
      <c r="F15437" s="12"/>
      <c r="G15437" s="12"/>
      <c r="H15437" s="12"/>
      <c r="I15437" s="12"/>
      <c r="J15437" s="12"/>
    </row>
    <row r="15438" spans="1:10" x14ac:dyDescent="0.25">
      <c r="A15438" s="12"/>
      <c r="B15438" s="12"/>
      <c r="C15438" s="2"/>
      <c r="D15438" s="12"/>
      <c r="E15438" s="12"/>
      <c r="F15438" s="12"/>
      <c r="G15438" s="12"/>
      <c r="H15438" s="12"/>
      <c r="I15438" s="12"/>
      <c r="J15438" s="12"/>
    </row>
    <row r="15439" spans="1:10" x14ac:dyDescent="0.25">
      <c r="A15439" s="12"/>
      <c r="B15439" s="12"/>
      <c r="C15439" s="2"/>
      <c r="D15439" s="12"/>
      <c r="E15439" s="12"/>
      <c r="F15439" s="12"/>
      <c r="G15439" s="12"/>
      <c r="H15439" s="12"/>
      <c r="I15439" s="12"/>
      <c r="J15439" s="12"/>
    </row>
    <row r="15440" spans="1:10" x14ac:dyDescent="0.25">
      <c r="A15440" s="12"/>
      <c r="B15440" s="12"/>
      <c r="C15440" s="2"/>
      <c r="D15440" s="12"/>
      <c r="E15440" s="12"/>
      <c r="F15440" s="12"/>
      <c r="G15440" s="12"/>
      <c r="H15440" s="12"/>
      <c r="I15440" s="12"/>
      <c r="J15440" s="12"/>
    </row>
    <row r="15441" spans="1:10" x14ac:dyDescent="0.25">
      <c r="A15441" s="12"/>
      <c r="B15441" s="12"/>
      <c r="C15441" s="2"/>
      <c r="D15441" s="12"/>
      <c r="E15441" s="12"/>
      <c r="F15441" s="12"/>
      <c r="G15441" s="12"/>
      <c r="H15441" s="12"/>
      <c r="I15441" s="12"/>
      <c r="J15441" s="12"/>
    </row>
    <row r="15442" spans="1:10" x14ac:dyDescent="0.25">
      <c r="A15442" s="12"/>
      <c r="B15442" s="12"/>
      <c r="C15442" s="2"/>
      <c r="D15442" s="12"/>
      <c r="E15442" s="12"/>
      <c r="F15442" s="12"/>
      <c r="G15442" s="12"/>
      <c r="H15442" s="12"/>
      <c r="I15442" s="12"/>
      <c r="J15442" s="12"/>
    </row>
    <row r="15443" spans="1:10" x14ac:dyDescent="0.25">
      <c r="A15443" s="12"/>
      <c r="B15443" s="12"/>
      <c r="C15443" s="2"/>
      <c r="D15443" s="12"/>
      <c r="E15443" s="12"/>
      <c r="F15443" s="12"/>
      <c r="G15443" s="12"/>
      <c r="H15443" s="12"/>
      <c r="I15443" s="12"/>
      <c r="J15443" s="12"/>
    </row>
    <row r="15444" spans="1:10" x14ac:dyDescent="0.25">
      <c r="A15444" s="12"/>
      <c r="B15444" s="12"/>
      <c r="C15444" s="2"/>
      <c r="D15444" s="12"/>
      <c r="E15444" s="12"/>
      <c r="F15444" s="12"/>
      <c r="G15444" s="12"/>
      <c r="H15444" s="12"/>
      <c r="I15444" s="12"/>
      <c r="J15444" s="12"/>
    </row>
    <row r="15445" spans="1:10" x14ac:dyDescent="0.25">
      <c r="A15445" s="12"/>
      <c r="B15445" s="12"/>
      <c r="C15445" s="2"/>
      <c r="D15445" s="12"/>
      <c r="E15445" s="12"/>
      <c r="F15445" s="12"/>
      <c r="G15445" s="12"/>
      <c r="H15445" s="12"/>
      <c r="I15445" s="12"/>
      <c r="J15445" s="12"/>
    </row>
    <row r="15446" spans="1:10" x14ac:dyDescent="0.25">
      <c r="A15446" s="12"/>
      <c r="B15446" s="12"/>
      <c r="C15446" s="2"/>
      <c r="D15446" s="12"/>
      <c r="E15446" s="12"/>
      <c r="F15446" s="12"/>
      <c r="G15446" s="12"/>
      <c r="H15446" s="12"/>
      <c r="I15446" s="12"/>
      <c r="J15446" s="12"/>
    </row>
    <row r="15447" spans="1:10" x14ac:dyDescent="0.25">
      <c r="A15447" s="12"/>
      <c r="B15447" s="12"/>
      <c r="C15447" s="2"/>
      <c r="D15447" s="12"/>
      <c r="E15447" s="12"/>
      <c r="F15447" s="12"/>
      <c r="G15447" s="12"/>
      <c r="H15447" s="12"/>
      <c r="I15447" s="12"/>
      <c r="J15447" s="12"/>
    </row>
    <row r="15448" spans="1:10" x14ac:dyDescent="0.25">
      <c r="A15448" s="12"/>
      <c r="B15448" s="12"/>
      <c r="C15448" s="2"/>
      <c r="D15448" s="12"/>
      <c r="E15448" s="12"/>
      <c r="F15448" s="12"/>
      <c r="G15448" s="12"/>
      <c r="H15448" s="12"/>
      <c r="I15448" s="12"/>
      <c r="J15448" s="12"/>
    </row>
    <row r="15449" spans="1:10" x14ac:dyDescent="0.25">
      <c r="A15449" s="12"/>
      <c r="B15449" s="12"/>
      <c r="C15449" s="2"/>
      <c r="D15449" s="12"/>
      <c r="E15449" s="12"/>
      <c r="F15449" s="12"/>
      <c r="G15449" s="12"/>
      <c r="H15449" s="12"/>
      <c r="I15449" s="12"/>
      <c r="J15449" s="12"/>
    </row>
    <row r="15450" spans="1:10" x14ac:dyDescent="0.25">
      <c r="A15450" s="12"/>
      <c r="B15450" s="12"/>
      <c r="C15450" s="2"/>
      <c r="D15450" s="12"/>
      <c r="E15450" s="12"/>
      <c r="F15450" s="12"/>
      <c r="G15450" s="12"/>
      <c r="H15450" s="12"/>
      <c r="I15450" s="12"/>
      <c r="J15450" s="12"/>
    </row>
    <row r="15451" spans="1:10" x14ac:dyDescent="0.25">
      <c r="A15451" s="12"/>
      <c r="B15451" s="12"/>
      <c r="C15451" s="2"/>
      <c r="D15451" s="12"/>
      <c r="E15451" s="12"/>
      <c r="F15451" s="12"/>
      <c r="G15451" s="12"/>
      <c r="H15451" s="12"/>
      <c r="I15451" s="12"/>
      <c r="J15451" s="12"/>
    </row>
    <row r="15452" spans="1:10" x14ac:dyDescent="0.25">
      <c r="A15452" s="12"/>
      <c r="B15452" s="12"/>
      <c r="C15452" s="2"/>
      <c r="D15452" s="12"/>
      <c r="E15452" s="12"/>
      <c r="F15452" s="12"/>
      <c r="G15452" s="12"/>
      <c r="H15452" s="12"/>
      <c r="I15452" s="12"/>
      <c r="J15452" s="12"/>
    </row>
    <row r="15453" spans="1:10" x14ac:dyDescent="0.25">
      <c r="A15453" s="12"/>
      <c r="B15453" s="12"/>
      <c r="C15453" s="2"/>
      <c r="D15453" s="12"/>
      <c r="E15453" s="12"/>
      <c r="F15453" s="12"/>
      <c r="G15453" s="12"/>
      <c r="H15453" s="12"/>
      <c r="I15453" s="12"/>
      <c r="J15453" s="12"/>
    </row>
    <row r="15454" spans="1:10" x14ac:dyDescent="0.25">
      <c r="A15454" s="12"/>
      <c r="B15454" s="12"/>
      <c r="C15454" s="2"/>
      <c r="D15454" s="12"/>
      <c r="E15454" s="12"/>
      <c r="F15454" s="12"/>
      <c r="G15454" s="12"/>
      <c r="H15454" s="12"/>
      <c r="I15454" s="12"/>
      <c r="J15454" s="12"/>
    </row>
    <row r="15455" spans="1:10" x14ac:dyDescent="0.25">
      <c r="A15455" s="12"/>
      <c r="B15455" s="12"/>
      <c r="C15455" s="2"/>
      <c r="D15455" s="12"/>
      <c r="E15455" s="12"/>
      <c r="F15455" s="12"/>
      <c r="G15455" s="12"/>
      <c r="H15455" s="12"/>
      <c r="I15455" s="12"/>
      <c r="J15455" s="12"/>
    </row>
    <row r="15456" spans="1:10" x14ac:dyDescent="0.25">
      <c r="A15456" s="12"/>
      <c r="B15456" s="12"/>
      <c r="C15456" s="2"/>
      <c r="D15456" s="12"/>
      <c r="E15456" s="12"/>
      <c r="F15456" s="12"/>
      <c r="G15456" s="12"/>
      <c r="H15456" s="12"/>
      <c r="I15456" s="12"/>
      <c r="J15456" s="12"/>
    </row>
    <row r="15457" spans="1:10" x14ac:dyDescent="0.25">
      <c r="A15457" s="12"/>
      <c r="B15457" s="12"/>
      <c r="C15457" s="2"/>
      <c r="D15457" s="12"/>
      <c r="E15457" s="12"/>
      <c r="F15457" s="12"/>
      <c r="G15457" s="12"/>
      <c r="H15457" s="12"/>
      <c r="I15457" s="12"/>
      <c r="J15457" s="12"/>
    </row>
    <row r="15458" spans="1:10" x14ac:dyDescent="0.25">
      <c r="A15458" s="12"/>
      <c r="B15458" s="12"/>
      <c r="C15458" s="2"/>
      <c r="D15458" s="12"/>
      <c r="E15458" s="12"/>
      <c r="F15458" s="12"/>
      <c r="G15458" s="12"/>
      <c r="H15458" s="12"/>
      <c r="I15458" s="12"/>
      <c r="J15458" s="12"/>
    </row>
    <row r="15459" spans="1:10" x14ac:dyDescent="0.25">
      <c r="A15459" s="12"/>
      <c r="B15459" s="12"/>
      <c r="C15459" s="2"/>
      <c r="D15459" s="12"/>
      <c r="E15459" s="12"/>
      <c r="F15459" s="12"/>
      <c r="G15459" s="12"/>
      <c r="H15459" s="12"/>
      <c r="I15459" s="12"/>
      <c r="J15459" s="12"/>
    </row>
    <row r="15460" spans="1:10" x14ac:dyDescent="0.25">
      <c r="A15460" s="12"/>
      <c r="B15460" s="12"/>
      <c r="C15460" s="2"/>
      <c r="D15460" s="12"/>
      <c r="E15460" s="12"/>
      <c r="F15460" s="12"/>
      <c r="G15460" s="12"/>
      <c r="H15460" s="12"/>
      <c r="I15460" s="12"/>
      <c r="J15460" s="12"/>
    </row>
    <row r="15461" spans="1:10" x14ac:dyDescent="0.25">
      <c r="A15461" s="12"/>
      <c r="B15461" s="12"/>
      <c r="C15461" s="2"/>
      <c r="D15461" s="12"/>
      <c r="E15461" s="12"/>
      <c r="F15461" s="12"/>
      <c r="G15461" s="12"/>
      <c r="H15461" s="12"/>
      <c r="I15461" s="12"/>
      <c r="J15461" s="12"/>
    </row>
    <row r="15462" spans="1:10" x14ac:dyDescent="0.25">
      <c r="A15462" s="12"/>
      <c r="B15462" s="12"/>
      <c r="C15462" s="2"/>
      <c r="D15462" s="12"/>
      <c r="E15462" s="12"/>
      <c r="F15462" s="12"/>
      <c r="G15462" s="12"/>
      <c r="H15462" s="12"/>
      <c r="I15462" s="12"/>
      <c r="J15462" s="12"/>
    </row>
    <row r="15463" spans="1:10" x14ac:dyDescent="0.25">
      <c r="A15463" s="12"/>
      <c r="B15463" s="12"/>
      <c r="C15463" s="2"/>
      <c r="D15463" s="12"/>
      <c r="E15463" s="12"/>
      <c r="F15463" s="12"/>
      <c r="G15463" s="12"/>
      <c r="H15463" s="12"/>
      <c r="I15463" s="12"/>
      <c r="J15463" s="12"/>
    </row>
    <row r="15464" spans="1:10" x14ac:dyDescent="0.25">
      <c r="A15464" s="12"/>
      <c r="B15464" s="12"/>
      <c r="C15464" s="2"/>
      <c r="D15464" s="12"/>
      <c r="E15464" s="12"/>
      <c r="F15464" s="12"/>
      <c r="G15464" s="12"/>
      <c r="H15464" s="12"/>
      <c r="I15464" s="12"/>
      <c r="J15464" s="12"/>
    </row>
    <row r="15465" spans="1:10" x14ac:dyDescent="0.25">
      <c r="A15465" s="12"/>
      <c r="B15465" s="12"/>
      <c r="C15465" s="2"/>
      <c r="D15465" s="12"/>
      <c r="E15465" s="12"/>
      <c r="F15465" s="12"/>
      <c r="G15465" s="12"/>
      <c r="H15465" s="12"/>
      <c r="I15465" s="12"/>
      <c r="J15465" s="12"/>
    </row>
    <row r="15466" spans="1:10" x14ac:dyDescent="0.25">
      <c r="A15466" s="12"/>
      <c r="B15466" s="12"/>
      <c r="C15466" s="2"/>
      <c r="D15466" s="12"/>
      <c r="E15466" s="12"/>
      <c r="F15466" s="12"/>
      <c r="G15466" s="12"/>
      <c r="H15466" s="12"/>
      <c r="I15466" s="12"/>
      <c r="J15466" s="12"/>
    </row>
    <row r="15467" spans="1:10" x14ac:dyDescent="0.25">
      <c r="A15467" s="12"/>
      <c r="B15467" s="12"/>
      <c r="C15467" s="2"/>
      <c r="D15467" s="12"/>
      <c r="E15467" s="12"/>
      <c r="F15467" s="12"/>
      <c r="G15467" s="12"/>
      <c r="H15467" s="12"/>
      <c r="I15467" s="12"/>
      <c r="J15467" s="12"/>
    </row>
    <row r="15468" spans="1:10" x14ac:dyDescent="0.25">
      <c r="A15468" s="12"/>
      <c r="B15468" s="12"/>
      <c r="C15468" s="2"/>
      <c r="D15468" s="12"/>
      <c r="E15468" s="12"/>
      <c r="F15468" s="12"/>
      <c r="G15468" s="12"/>
      <c r="H15468" s="12"/>
      <c r="I15468" s="12"/>
      <c r="J15468" s="12"/>
    </row>
    <row r="15469" spans="1:10" x14ac:dyDescent="0.25">
      <c r="A15469" s="12"/>
      <c r="B15469" s="12"/>
      <c r="C15469" s="2"/>
      <c r="D15469" s="12"/>
      <c r="E15469" s="12"/>
      <c r="F15469" s="12"/>
      <c r="G15469" s="12"/>
      <c r="H15469" s="12"/>
      <c r="I15469" s="12"/>
      <c r="J15469" s="12"/>
    </row>
    <row r="15470" spans="1:10" x14ac:dyDescent="0.25">
      <c r="A15470" s="12"/>
      <c r="B15470" s="12"/>
      <c r="C15470" s="2"/>
      <c r="D15470" s="12"/>
      <c r="E15470" s="12"/>
      <c r="F15470" s="12"/>
      <c r="G15470" s="12"/>
      <c r="H15470" s="12"/>
      <c r="I15470" s="12"/>
      <c r="J15470" s="12"/>
    </row>
    <row r="15471" spans="1:10" x14ac:dyDescent="0.25">
      <c r="A15471" s="12"/>
      <c r="B15471" s="12"/>
      <c r="C15471" s="2"/>
      <c r="D15471" s="12"/>
      <c r="E15471" s="12"/>
      <c r="F15471" s="12"/>
      <c r="G15471" s="12"/>
      <c r="H15471" s="12"/>
      <c r="I15471" s="12"/>
      <c r="J15471" s="12"/>
    </row>
    <row r="15472" spans="1:10" x14ac:dyDescent="0.25">
      <c r="A15472" s="12"/>
      <c r="B15472" s="12"/>
      <c r="C15472" s="2"/>
      <c r="D15472" s="12"/>
      <c r="E15472" s="12"/>
      <c r="F15472" s="12"/>
      <c r="G15472" s="12"/>
      <c r="H15472" s="12"/>
      <c r="I15472" s="12"/>
      <c r="J15472" s="12"/>
    </row>
    <row r="15473" spans="1:10" x14ac:dyDescent="0.25">
      <c r="A15473" s="12"/>
      <c r="B15473" s="12"/>
      <c r="C15473" s="2"/>
      <c r="D15473" s="12"/>
      <c r="E15473" s="12"/>
      <c r="F15473" s="12"/>
      <c r="G15473" s="12"/>
      <c r="H15473" s="12"/>
      <c r="I15473" s="12"/>
      <c r="J15473" s="12"/>
    </row>
    <row r="15474" spans="1:10" x14ac:dyDescent="0.25">
      <c r="A15474" s="12"/>
      <c r="B15474" s="12"/>
      <c r="C15474" s="2"/>
      <c r="D15474" s="12"/>
      <c r="E15474" s="12"/>
      <c r="F15474" s="12"/>
      <c r="G15474" s="12"/>
      <c r="H15474" s="12"/>
      <c r="I15474" s="12"/>
      <c r="J15474" s="12"/>
    </row>
    <row r="15475" spans="1:10" x14ac:dyDescent="0.25">
      <c r="A15475" s="12"/>
      <c r="B15475" s="12"/>
      <c r="C15475" s="2"/>
      <c r="D15475" s="12"/>
      <c r="E15475" s="12"/>
      <c r="F15475" s="12"/>
      <c r="G15475" s="12"/>
      <c r="H15475" s="12"/>
      <c r="I15475" s="12"/>
      <c r="J15475" s="12"/>
    </row>
    <row r="15476" spans="1:10" x14ac:dyDescent="0.25">
      <c r="A15476" s="12"/>
      <c r="B15476" s="12"/>
      <c r="C15476" s="2"/>
      <c r="D15476" s="12"/>
      <c r="E15476" s="12"/>
      <c r="F15476" s="12"/>
      <c r="G15476" s="12"/>
      <c r="H15476" s="12"/>
      <c r="I15476" s="12"/>
      <c r="J15476" s="12"/>
    </row>
    <row r="15477" spans="1:10" x14ac:dyDescent="0.25">
      <c r="A15477" s="12"/>
      <c r="B15477" s="12"/>
      <c r="C15477" s="2"/>
      <c r="D15477" s="12"/>
      <c r="E15477" s="12"/>
      <c r="F15477" s="12"/>
      <c r="G15477" s="12"/>
      <c r="H15477" s="12"/>
      <c r="I15477" s="12"/>
      <c r="J15477" s="12"/>
    </row>
    <row r="15478" spans="1:10" x14ac:dyDescent="0.25">
      <c r="A15478" s="12"/>
      <c r="B15478" s="12"/>
      <c r="C15478" s="2"/>
      <c r="D15478" s="12"/>
      <c r="E15478" s="12"/>
      <c r="F15478" s="12"/>
      <c r="G15478" s="12"/>
      <c r="H15478" s="12"/>
      <c r="I15478" s="12"/>
      <c r="J15478" s="12"/>
    </row>
    <row r="15479" spans="1:10" x14ac:dyDescent="0.25">
      <c r="A15479" s="12"/>
      <c r="B15479" s="12"/>
      <c r="C15479" s="2"/>
      <c r="D15479" s="12"/>
      <c r="E15479" s="12"/>
      <c r="F15479" s="12"/>
      <c r="G15479" s="12"/>
      <c r="H15479" s="12"/>
      <c r="I15479" s="12"/>
      <c r="J15479" s="12"/>
    </row>
    <row r="15480" spans="1:10" x14ac:dyDescent="0.25">
      <c r="A15480" s="12"/>
      <c r="B15480" s="12"/>
      <c r="C15480" s="2"/>
      <c r="D15480" s="12"/>
      <c r="E15480" s="12"/>
      <c r="F15480" s="12"/>
      <c r="G15480" s="12"/>
      <c r="H15480" s="12"/>
      <c r="I15480" s="12"/>
      <c r="J15480" s="12"/>
    </row>
    <row r="15481" spans="1:10" x14ac:dyDescent="0.25">
      <c r="A15481" s="12"/>
      <c r="B15481" s="12"/>
      <c r="C15481" s="2"/>
      <c r="D15481" s="12"/>
      <c r="E15481" s="12"/>
      <c r="F15481" s="12"/>
      <c r="G15481" s="12"/>
      <c r="H15481" s="12"/>
      <c r="I15481" s="12"/>
      <c r="J15481" s="12"/>
    </row>
    <row r="15482" spans="1:10" x14ac:dyDescent="0.25">
      <c r="A15482" s="12"/>
      <c r="B15482" s="12"/>
      <c r="C15482" s="2"/>
      <c r="D15482" s="12"/>
      <c r="E15482" s="12"/>
      <c r="F15482" s="12"/>
      <c r="G15482" s="12"/>
      <c r="H15482" s="12"/>
      <c r="I15482" s="12"/>
      <c r="J15482" s="12"/>
    </row>
    <row r="15483" spans="1:10" x14ac:dyDescent="0.25">
      <c r="A15483" s="12"/>
      <c r="B15483" s="12"/>
      <c r="C15483" s="2"/>
      <c r="D15483" s="12"/>
      <c r="E15483" s="12"/>
      <c r="F15483" s="12"/>
      <c r="G15483" s="12"/>
      <c r="H15483" s="12"/>
      <c r="I15483" s="12"/>
      <c r="J15483" s="12"/>
    </row>
    <row r="15484" spans="1:10" x14ac:dyDescent="0.25">
      <c r="A15484" s="12"/>
      <c r="B15484" s="12"/>
      <c r="C15484" s="2"/>
      <c r="D15484" s="12"/>
      <c r="E15484" s="12"/>
      <c r="F15484" s="12"/>
      <c r="G15484" s="12"/>
      <c r="H15484" s="12"/>
      <c r="I15484" s="12"/>
      <c r="J15484" s="12"/>
    </row>
    <row r="15485" spans="1:10" x14ac:dyDescent="0.25">
      <c r="A15485" s="12"/>
      <c r="B15485" s="12"/>
      <c r="C15485" s="2"/>
      <c r="D15485" s="12"/>
      <c r="E15485" s="12"/>
      <c r="F15485" s="12"/>
      <c r="G15485" s="12"/>
      <c r="H15485" s="12"/>
      <c r="I15485" s="12"/>
      <c r="J15485" s="12"/>
    </row>
    <row r="15486" spans="1:10" x14ac:dyDescent="0.25">
      <c r="A15486" s="12"/>
      <c r="B15486" s="12"/>
      <c r="C15486" s="2"/>
      <c r="D15486" s="12"/>
      <c r="E15486" s="12"/>
      <c r="F15486" s="12"/>
      <c r="G15486" s="12"/>
      <c r="H15486" s="12"/>
      <c r="I15486" s="12"/>
      <c r="J15486" s="12"/>
    </row>
    <row r="15487" spans="1:10" x14ac:dyDescent="0.25">
      <c r="A15487" s="12"/>
      <c r="B15487" s="12"/>
      <c r="C15487" s="2"/>
      <c r="D15487" s="12"/>
      <c r="E15487" s="12"/>
      <c r="F15487" s="12"/>
      <c r="G15487" s="12"/>
      <c r="H15487" s="12"/>
      <c r="I15487" s="12"/>
      <c r="J15487" s="12"/>
    </row>
    <row r="15488" spans="1:10" x14ac:dyDescent="0.25">
      <c r="A15488" s="12"/>
      <c r="B15488" s="12"/>
      <c r="C15488" s="2"/>
      <c r="D15488" s="12"/>
      <c r="E15488" s="12"/>
      <c r="F15488" s="12"/>
      <c r="G15488" s="12"/>
      <c r="H15488" s="12"/>
      <c r="I15488" s="12"/>
      <c r="J15488" s="12"/>
    </row>
    <row r="15489" spans="1:10" x14ac:dyDescent="0.25">
      <c r="A15489" s="12"/>
      <c r="B15489" s="12"/>
      <c r="C15489" s="2"/>
      <c r="D15489" s="12"/>
      <c r="E15489" s="12"/>
      <c r="F15489" s="12"/>
      <c r="G15489" s="12"/>
      <c r="H15489" s="12"/>
      <c r="I15489" s="12"/>
      <c r="J15489" s="12"/>
    </row>
    <row r="15490" spans="1:10" x14ac:dyDescent="0.25">
      <c r="A15490" s="12"/>
      <c r="B15490" s="12"/>
      <c r="C15490" s="2"/>
      <c r="D15490" s="12"/>
      <c r="E15490" s="12"/>
      <c r="F15490" s="12"/>
      <c r="G15490" s="12"/>
      <c r="H15490" s="12"/>
      <c r="I15490" s="12"/>
      <c r="J15490" s="12"/>
    </row>
    <row r="15491" spans="1:10" x14ac:dyDescent="0.25">
      <c r="A15491" s="12"/>
      <c r="B15491" s="12"/>
      <c r="C15491" s="2"/>
      <c r="D15491" s="12"/>
      <c r="E15491" s="12"/>
      <c r="F15491" s="12"/>
      <c r="G15491" s="12"/>
      <c r="H15491" s="12"/>
      <c r="I15491" s="12"/>
      <c r="J15491" s="12"/>
    </row>
    <row r="15492" spans="1:10" x14ac:dyDescent="0.25">
      <c r="A15492" s="12"/>
      <c r="B15492" s="12"/>
      <c r="C15492" s="2"/>
      <c r="D15492" s="12"/>
      <c r="E15492" s="12"/>
      <c r="F15492" s="12"/>
      <c r="G15492" s="12"/>
      <c r="H15492" s="12"/>
      <c r="I15492" s="12"/>
      <c r="J15492" s="12"/>
    </row>
    <row r="15493" spans="1:10" x14ac:dyDescent="0.25">
      <c r="A15493" s="12"/>
      <c r="B15493" s="12"/>
      <c r="C15493" s="2"/>
      <c r="D15493" s="12"/>
      <c r="E15493" s="12"/>
      <c r="F15493" s="12"/>
      <c r="G15493" s="12"/>
      <c r="H15493" s="12"/>
      <c r="I15493" s="12"/>
      <c r="J15493" s="12"/>
    </row>
    <row r="15494" spans="1:10" x14ac:dyDescent="0.25">
      <c r="A15494" s="12"/>
      <c r="B15494" s="12"/>
      <c r="C15494" s="2"/>
      <c r="D15494" s="12"/>
      <c r="E15494" s="12"/>
      <c r="F15494" s="12"/>
      <c r="G15494" s="12"/>
      <c r="H15494" s="12"/>
      <c r="I15494" s="12"/>
      <c r="J15494" s="12"/>
    </row>
    <row r="15495" spans="1:10" x14ac:dyDescent="0.25">
      <c r="A15495" s="12"/>
      <c r="B15495" s="12"/>
      <c r="C15495" s="2"/>
      <c r="D15495" s="12"/>
      <c r="E15495" s="12"/>
      <c r="F15495" s="12"/>
      <c r="G15495" s="12"/>
      <c r="H15495" s="12"/>
      <c r="I15495" s="12"/>
      <c r="J15495" s="12"/>
    </row>
    <row r="15496" spans="1:10" x14ac:dyDescent="0.25">
      <c r="A15496" s="12"/>
      <c r="B15496" s="12"/>
      <c r="C15496" s="2"/>
      <c r="D15496" s="12"/>
      <c r="E15496" s="12"/>
      <c r="F15496" s="12"/>
      <c r="G15496" s="12"/>
      <c r="H15496" s="12"/>
      <c r="I15496" s="12"/>
      <c r="J15496" s="12"/>
    </row>
    <row r="15497" spans="1:10" x14ac:dyDescent="0.25">
      <c r="A15497" s="12"/>
      <c r="B15497" s="12"/>
      <c r="C15497" s="2"/>
      <c r="D15497" s="12"/>
      <c r="E15497" s="12"/>
      <c r="F15497" s="12"/>
      <c r="G15497" s="12"/>
      <c r="H15497" s="12"/>
      <c r="I15497" s="12"/>
      <c r="J15497" s="12"/>
    </row>
    <row r="15498" spans="1:10" x14ac:dyDescent="0.25">
      <c r="A15498" s="12"/>
      <c r="B15498" s="12"/>
      <c r="C15498" s="2"/>
      <c r="D15498" s="12"/>
      <c r="E15498" s="12"/>
      <c r="F15498" s="12"/>
      <c r="G15498" s="12"/>
      <c r="H15498" s="12"/>
      <c r="I15498" s="12"/>
      <c r="J15498" s="12"/>
    </row>
    <row r="15499" spans="1:10" x14ac:dyDescent="0.25">
      <c r="A15499" s="12"/>
      <c r="B15499" s="12"/>
      <c r="C15499" s="2"/>
      <c r="D15499" s="12"/>
      <c r="E15499" s="12"/>
      <c r="F15499" s="12"/>
      <c r="G15499" s="12"/>
      <c r="H15499" s="12"/>
      <c r="I15499" s="12"/>
      <c r="J15499" s="12"/>
    </row>
    <row r="15500" spans="1:10" x14ac:dyDescent="0.25">
      <c r="A15500" s="12"/>
      <c r="B15500" s="12"/>
      <c r="C15500" s="2"/>
      <c r="D15500" s="12"/>
      <c r="E15500" s="12"/>
      <c r="F15500" s="12"/>
      <c r="G15500" s="12"/>
      <c r="H15500" s="12"/>
      <c r="I15500" s="12"/>
      <c r="J15500" s="12"/>
    </row>
    <row r="15501" spans="1:10" x14ac:dyDescent="0.25">
      <c r="A15501" s="12"/>
      <c r="B15501" s="12"/>
      <c r="C15501" s="2"/>
      <c r="D15501" s="12"/>
      <c r="E15501" s="12"/>
      <c r="F15501" s="12"/>
      <c r="G15501" s="12"/>
      <c r="H15501" s="12"/>
      <c r="I15501" s="12"/>
      <c r="J15501" s="12"/>
    </row>
    <row r="15502" spans="1:10" x14ac:dyDescent="0.25">
      <c r="A15502" s="12"/>
      <c r="B15502" s="12"/>
      <c r="C15502" s="2"/>
      <c r="D15502" s="12"/>
      <c r="E15502" s="12"/>
      <c r="F15502" s="12"/>
      <c r="G15502" s="12"/>
      <c r="H15502" s="12"/>
      <c r="I15502" s="12"/>
      <c r="J15502" s="12"/>
    </row>
    <row r="15503" spans="1:10" x14ac:dyDescent="0.25">
      <c r="A15503" s="12"/>
      <c r="B15503" s="12"/>
      <c r="C15503" s="2"/>
      <c r="D15503" s="12"/>
      <c r="E15503" s="12"/>
      <c r="F15503" s="12"/>
      <c r="G15503" s="12"/>
      <c r="H15503" s="12"/>
      <c r="I15503" s="12"/>
      <c r="J15503" s="12"/>
    </row>
    <row r="15504" spans="1:10" x14ac:dyDescent="0.25">
      <c r="A15504" s="12"/>
      <c r="B15504" s="12"/>
      <c r="C15504" s="2"/>
      <c r="D15504" s="12"/>
      <c r="E15504" s="12"/>
      <c r="F15504" s="12"/>
      <c r="G15504" s="12"/>
      <c r="H15504" s="12"/>
      <c r="I15504" s="12"/>
      <c r="J15504" s="12"/>
    </row>
    <row r="15505" spans="1:10" x14ac:dyDescent="0.25">
      <c r="A15505" s="12"/>
      <c r="B15505" s="12"/>
      <c r="C15505" s="2"/>
      <c r="D15505" s="12"/>
      <c r="E15505" s="12"/>
      <c r="F15505" s="12"/>
      <c r="G15505" s="12"/>
      <c r="H15505" s="12"/>
      <c r="I15505" s="12"/>
      <c r="J15505" s="12"/>
    </row>
    <row r="15506" spans="1:10" x14ac:dyDescent="0.25">
      <c r="A15506" s="12"/>
      <c r="B15506" s="12"/>
      <c r="C15506" s="2"/>
      <c r="D15506" s="12"/>
      <c r="E15506" s="12"/>
      <c r="F15506" s="12"/>
      <c r="G15506" s="12"/>
      <c r="H15506" s="12"/>
      <c r="I15506" s="12"/>
      <c r="J15506" s="12"/>
    </row>
    <row r="15507" spans="1:10" x14ac:dyDescent="0.25">
      <c r="A15507" s="12"/>
      <c r="B15507" s="12"/>
      <c r="C15507" s="2"/>
      <c r="D15507" s="12"/>
      <c r="E15507" s="12"/>
      <c r="F15507" s="12"/>
      <c r="G15507" s="12"/>
      <c r="H15507" s="12"/>
      <c r="I15507" s="12"/>
      <c r="J15507" s="12"/>
    </row>
    <row r="15508" spans="1:10" x14ac:dyDescent="0.25">
      <c r="A15508" s="12"/>
      <c r="B15508" s="12"/>
      <c r="C15508" s="2"/>
      <c r="D15508" s="12"/>
      <c r="E15508" s="12"/>
      <c r="F15508" s="12"/>
      <c r="G15508" s="12"/>
      <c r="H15508" s="12"/>
      <c r="I15508" s="12"/>
      <c r="J15508" s="12"/>
    </row>
    <row r="15509" spans="1:10" x14ac:dyDescent="0.25">
      <c r="A15509" s="12"/>
      <c r="B15509" s="12"/>
      <c r="C15509" s="2"/>
      <c r="D15509" s="12"/>
      <c r="E15509" s="12"/>
      <c r="F15509" s="12"/>
      <c r="G15509" s="12"/>
      <c r="H15509" s="12"/>
      <c r="I15509" s="12"/>
      <c r="J15509" s="12"/>
    </row>
    <row r="15510" spans="1:10" x14ac:dyDescent="0.25">
      <c r="A15510" s="12"/>
      <c r="B15510" s="12"/>
      <c r="C15510" s="2"/>
      <c r="D15510" s="12"/>
      <c r="E15510" s="12"/>
      <c r="F15510" s="12"/>
      <c r="G15510" s="12"/>
      <c r="H15510" s="12"/>
      <c r="I15510" s="12"/>
      <c r="J15510" s="12"/>
    </row>
    <row r="15511" spans="1:10" x14ac:dyDescent="0.25">
      <c r="A15511" s="12"/>
      <c r="B15511" s="12"/>
      <c r="C15511" s="2"/>
      <c r="D15511" s="12"/>
      <c r="E15511" s="12"/>
      <c r="F15511" s="12"/>
      <c r="G15511" s="12"/>
      <c r="H15511" s="12"/>
      <c r="I15511" s="12"/>
      <c r="J15511" s="12"/>
    </row>
    <row r="15512" spans="1:10" x14ac:dyDescent="0.25">
      <c r="A15512" s="12"/>
      <c r="B15512" s="12"/>
      <c r="C15512" s="2"/>
      <c r="D15512" s="12"/>
      <c r="E15512" s="12"/>
      <c r="F15512" s="12"/>
      <c r="G15512" s="12"/>
      <c r="H15512" s="12"/>
      <c r="I15512" s="12"/>
      <c r="J15512" s="12"/>
    </row>
    <row r="15513" spans="1:10" x14ac:dyDescent="0.25">
      <c r="A15513" s="12"/>
      <c r="B15513" s="12"/>
      <c r="C15513" s="2"/>
      <c r="D15513" s="12"/>
      <c r="E15513" s="12"/>
      <c r="F15513" s="12"/>
      <c r="G15513" s="12"/>
      <c r="H15513" s="12"/>
      <c r="I15513" s="12"/>
      <c r="J15513" s="12"/>
    </row>
    <row r="15514" spans="1:10" x14ac:dyDescent="0.25">
      <c r="A15514" s="12"/>
      <c r="B15514" s="12"/>
      <c r="C15514" s="2"/>
      <c r="D15514" s="12"/>
      <c r="E15514" s="12"/>
      <c r="F15514" s="12"/>
      <c r="G15514" s="12"/>
      <c r="H15514" s="12"/>
      <c r="I15514" s="12"/>
      <c r="J15514" s="12"/>
    </row>
    <row r="15515" spans="1:10" x14ac:dyDescent="0.25">
      <c r="A15515" s="12"/>
      <c r="B15515" s="12"/>
      <c r="C15515" s="2"/>
      <c r="D15515" s="12"/>
      <c r="E15515" s="12"/>
      <c r="F15515" s="12"/>
      <c r="G15515" s="12"/>
      <c r="H15515" s="12"/>
      <c r="I15515" s="12"/>
      <c r="J15515" s="12"/>
    </row>
    <row r="15516" spans="1:10" x14ac:dyDescent="0.25">
      <c r="A15516" s="12"/>
      <c r="B15516" s="12"/>
      <c r="C15516" s="2"/>
      <c r="D15516" s="12"/>
      <c r="E15516" s="12"/>
      <c r="F15516" s="12"/>
      <c r="G15516" s="12"/>
      <c r="H15516" s="12"/>
      <c r="I15516" s="12"/>
      <c r="J15516" s="12"/>
    </row>
    <row r="15517" spans="1:10" x14ac:dyDescent="0.25">
      <c r="A15517" s="12"/>
      <c r="B15517" s="12"/>
      <c r="C15517" s="2"/>
      <c r="D15517" s="12"/>
      <c r="E15517" s="12"/>
      <c r="F15517" s="12"/>
      <c r="G15517" s="12"/>
      <c r="H15517" s="12"/>
      <c r="I15517" s="12"/>
      <c r="J15517" s="12"/>
    </row>
    <row r="15518" spans="1:10" x14ac:dyDescent="0.25">
      <c r="A15518" s="12"/>
      <c r="B15518" s="12"/>
      <c r="C15518" s="2"/>
      <c r="D15518" s="12"/>
      <c r="E15518" s="12"/>
      <c r="F15518" s="12"/>
      <c r="G15518" s="12"/>
      <c r="H15518" s="12"/>
      <c r="I15518" s="12"/>
      <c r="J15518" s="12"/>
    </row>
    <row r="15519" spans="1:10" x14ac:dyDescent="0.25">
      <c r="A15519" s="12"/>
      <c r="B15519" s="12"/>
      <c r="C15519" s="2"/>
      <c r="D15519" s="12"/>
      <c r="E15519" s="12"/>
      <c r="F15519" s="12"/>
      <c r="G15519" s="12"/>
      <c r="H15519" s="12"/>
      <c r="I15519" s="12"/>
      <c r="J15519" s="12"/>
    </row>
    <row r="15520" spans="1:10" x14ac:dyDescent="0.25">
      <c r="A15520" s="12"/>
      <c r="B15520" s="12"/>
      <c r="C15520" s="2"/>
      <c r="D15520" s="12"/>
      <c r="E15520" s="12"/>
      <c r="F15520" s="12"/>
      <c r="G15520" s="12"/>
      <c r="H15520" s="12"/>
      <c r="I15520" s="12"/>
      <c r="J15520" s="12"/>
    </row>
    <row r="15521" spans="1:10" x14ac:dyDescent="0.25">
      <c r="A15521" s="12"/>
      <c r="B15521" s="12"/>
      <c r="C15521" s="2"/>
      <c r="D15521" s="12"/>
      <c r="E15521" s="12"/>
      <c r="F15521" s="12"/>
      <c r="G15521" s="12"/>
      <c r="H15521" s="12"/>
      <c r="I15521" s="12"/>
      <c r="J15521" s="12"/>
    </row>
    <row r="15522" spans="1:10" x14ac:dyDescent="0.25">
      <c r="A15522" s="12"/>
      <c r="B15522" s="12"/>
      <c r="C15522" s="2"/>
      <c r="D15522" s="12"/>
      <c r="E15522" s="12"/>
      <c r="F15522" s="12"/>
      <c r="G15522" s="12"/>
      <c r="H15522" s="12"/>
      <c r="I15522" s="12"/>
      <c r="J15522" s="12"/>
    </row>
    <row r="15523" spans="1:10" x14ac:dyDescent="0.25">
      <c r="A15523" s="12"/>
      <c r="B15523" s="12"/>
      <c r="C15523" s="2"/>
      <c r="D15523" s="12"/>
      <c r="E15523" s="12"/>
      <c r="F15523" s="12"/>
      <c r="G15523" s="12"/>
      <c r="H15523" s="12"/>
      <c r="I15523" s="12"/>
      <c r="J15523" s="12"/>
    </row>
    <row r="15524" spans="1:10" x14ac:dyDescent="0.25">
      <c r="A15524" s="12"/>
      <c r="B15524" s="12"/>
      <c r="C15524" s="2"/>
      <c r="D15524" s="12"/>
      <c r="E15524" s="12"/>
      <c r="F15524" s="12"/>
      <c r="G15524" s="12"/>
      <c r="H15524" s="12"/>
      <c r="I15524" s="12"/>
      <c r="J15524" s="12"/>
    </row>
    <row r="15525" spans="1:10" x14ac:dyDescent="0.25">
      <c r="A15525" s="12"/>
      <c r="B15525" s="12"/>
      <c r="C15525" s="2"/>
      <c r="D15525" s="12"/>
      <c r="E15525" s="12"/>
      <c r="F15525" s="12"/>
      <c r="G15525" s="12"/>
      <c r="H15525" s="12"/>
      <c r="I15525" s="12"/>
      <c r="J15525" s="12"/>
    </row>
    <row r="15526" spans="1:10" x14ac:dyDescent="0.25">
      <c r="A15526" s="12"/>
      <c r="B15526" s="12"/>
      <c r="C15526" s="2"/>
      <c r="D15526" s="12"/>
      <c r="E15526" s="12"/>
      <c r="F15526" s="12"/>
      <c r="G15526" s="12"/>
      <c r="H15526" s="12"/>
      <c r="I15526" s="12"/>
      <c r="J15526" s="12"/>
    </row>
    <row r="15527" spans="1:10" x14ac:dyDescent="0.25">
      <c r="A15527" s="12"/>
      <c r="B15527" s="12"/>
      <c r="C15527" s="2"/>
      <c r="D15527" s="12"/>
      <c r="E15527" s="12"/>
      <c r="F15527" s="12"/>
      <c r="G15527" s="12"/>
      <c r="H15527" s="12"/>
      <c r="I15527" s="12"/>
      <c r="J15527" s="12"/>
    </row>
    <row r="15528" spans="1:10" x14ac:dyDescent="0.25">
      <c r="A15528" s="12"/>
      <c r="B15528" s="12"/>
      <c r="C15528" s="2"/>
      <c r="D15528" s="12"/>
      <c r="E15528" s="12"/>
      <c r="F15528" s="12"/>
      <c r="G15528" s="12"/>
      <c r="H15528" s="12"/>
      <c r="I15528" s="12"/>
      <c r="J15528" s="12"/>
    </row>
    <row r="15529" spans="1:10" x14ac:dyDescent="0.25">
      <c r="A15529" s="12"/>
      <c r="B15529" s="12"/>
      <c r="C15529" s="2"/>
      <c r="D15529" s="12"/>
      <c r="E15529" s="12"/>
      <c r="F15529" s="12"/>
      <c r="G15529" s="12"/>
      <c r="H15529" s="12"/>
      <c r="I15529" s="12"/>
      <c r="J15529" s="12"/>
    </row>
    <row r="15530" spans="1:10" x14ac:dyDescent="0.25">
      <c r="A15530" s="12"/>
      <c r="B15530" s="12"/>
      <c r="C15530" s="2"/>
      <c r="D15530" s="12"/>
      <c r="E15530" s="12"/>
      <c r="F15530" s="12"/>
      <c r="G15530" s="12"/>
      <c r="H15530" s="12"/>
      <c r="I15530" s="12"/>
      <c r="J15530" s="12"/>
    </row>
    <row r="15531" spans="1:10" x14ac:dyDescent="0.25">
      <c r="A15531" s="12"/>
      <c r="B15531" s="12"/>
      <c r="C15531" s="2"/>
      <c r="D15531" s="12"/>
      <c r="E15531" s="12"/>
      <c r="F15531" s="12"/>
      <c r="G15531" s="12"/>
      <c r="H15531" s="12"/>
      <c r="I15531" s="12"/>
      <c r="J15531" s="12"/>
    </row>
    <row r="15532" spans="1:10" x14ac:dyDescent="0.25">
      <c r="A15532" s="12"/>
      <c r="B15532" s="12"/>
      <c r="C15532" s="2"/>
      <c r="D15532" s="12"/>
      <c r="E15532" s="12"/>
      <c r="F15532" s="12"/>
      <c r="G15532" s="12"/>
      <c r="H15532" s="12"/>
      <c r="I15532" s="12"/>
      <c r="J15532" s="12"/>
    </row>
    <row r="15533" spans="1:10" x14ac:dyDescent="0.25">
      <c r="A15533" s="12"/>
      <c r="B15533" s="12"/>
      <c r="C15533" s="2"/>
      <c r="D15533" s="12"/>
      <c r="E15533" s="12"/>
      <c r="F15533" s="12"/>
      <c r="G15533" s="12"/>
      <c r="H15533" s="12"/>
      <c r="I15533" s="12"/>
      <c r="J15533" s="12"/>
    </row>
    <row r="15534" spans="1:10" x14ac:dyDescent="0.25">
      <c r="A15534" s="12"/>
      <c r="B15534" s="12"/>
      <c r="C15534" s="2"/>
      <c r="D15534" s="12"/>
      <c r="E15534" s="12"/>
      <c r="F15534" s="12"/>
      <c r="G15534" s="12"/>
      <c r="H15534" s="12"/>
      <c r="I15534" s="12"/>
      <c r="J15534" s="12"/>
    </row>
    <row r="15535" spans="1:10" x14ac:dyDescent="0.25">
      <c r="A15535" s="12"/>
      <c r="B15535" s="12"/>
      <c r="C15535" s="2"/>
      <c r="D15535" s="12"/>
      <c r="E15535" s="12"/>
      <c r="F15535" s="12"/>
      <c r="G15535" s="12"/>
      <c r="H15535" s="12"/>
      <c r="I15535" s="12"/>
      <c r="J15535" s="12"/>
    </row>
    <row r="15536" spans="1:10" x14ac:dyDescent="0.25">
      <c r="A15536" s="12"/>
      <c r="B15536" s="12"/>
      <c r="C15536" s="2"/>
      <c r="D15536" s="12"/>
      <c r="E15536" s="12"/>
      <c r="F15536" s="12"/>
      <c r="G15536" s="12"/>
      <c r="H15536" s="12"/>
      <c r="I15536" s="12"/>
      <c r="J15536" s="12"/>
    </row>
    <row r="15537" spans="1:10" x14ac:dyDescent="0.25">
      <c r="A15537" s="12"/>
      <c r="B15537" s="12"/>
      <c r="C15537" s="2"/>
      <c r="D15537" s="12"/>
      <c r="E15537" s="12"/>
      <c r="F15537" s="12"/>
      <c r="G15537" s="12"/>
      <c r="H15537" s="12"/>
      <c r="I15537" s="12"/>
      <c r="J15537" s="12"/>
    </row>
    <row r="15538" spans="1:10" x14ac:dyDescent="0.25">
      <c r="A15538" s="12"/>
      <c r="B15538" s="12"/>
      <c r="C15538" s="2"/>
      <c r="D15538" s="12"/>
      <c r="E15538" s="12"/>
      <c r="F15538" s="12"/>
      <c r="G15538" s="12"/>
      <c r="H15538" s="12"/>
      <c r="I15538" s="12"/>
      <c r="J15538" s="12"/>
    </row>
    <row r="15539" spans="1:10" x14ac:dyDescent="0.25">
      <c r="A15539" s="12"/>
      <c r="B15539" s="12"/>
      <c r="C15539" s="2"/>
      <c r="D15539" s="12"/>
      <c r="E15539" s="12"/>
      <c r="F15539" s="12"/>
      <c r="G15539" s="12"/>
      <c r="H15539" s="12"/>
      <c r="I15539" s="12"/>
      <c r="J15539" s="12"/>
    </row>
    <row r="15540" spans="1:10" x14ac:dyDescent="0.25">
      <c r="A15540" s="12"/>
      <c r="B15540" s="12"/>
      <c r="C15540" s="2"/>
      <c r="D15540" s="12"/>
      <c r="E15540" s="12"/>
      <c r="F15540" s="12"/>
      <c r="G15540" s="12"/>
      <c r="H15540" s="12"/>
      <c r="I15540" s="12"/>
      <c r="J15540" s="12"/>
    </row>
    <row r="15541" spans="1:10" x14ac:dyDescent="0.25">
      <c r="A15541" s="12"/>
      <c r="B15541" s="12"/>
      <c r="C15541" s="2"/>
      <c r="D15541" s="12"/>
      <c r="E15541" s="12"/>
      <c r="F15541" s="12"/>
      <c r="G15541" s="12"/>
      <c r="H15541" s="12"/>
      <c r="I15541" s="12"/>
      <c r="J15541" s="12"/>
    </row>
    <row r="15542" spans="1:10" x14ac:dyDescent="0.25">
      <c r="A15542" s="12"/>
      <c r="B15542" s="12"/>
      <c r="C15542" s="2"/>
      <c r="D15542" s="12"/>
      <c r="E15542" s="12"/>
      <c r="F15542" s="12"/>
      <c r="G15542" s="12"/>
      <c r="H15542" s="12"/>
      <c r="I15542" s="12"/>
      <c r="J15542" s="12"/>
    </row>
    <row r="15543" spans="1:10" x14ac:dyDescent="0.25">
      <c r="A15543" s="12"/>
      <c r="B15543" s="12"/>
      <c r="C15543" s="2"/>
      <c r="D15543" s="12"/>
      <c r="E15543" s="12"/>
      <c r="F15543" s="12"/>
      <c r="G15543" s="12"/>
      <c r="H15543" s="12"/>
      <c r="I15543" s="12"/>
      <c r="J15543" s="12"/>
    </row>
    <row r="15544" spans="1:10" x14ac:dyDescent="0.25">
      <c r="A15544" s="12"/>
      <c r="B15544" s="12"/>
      <c r="C15544" s="2"/>
      <c r="D15544" s="12"/>
      <c r="E15544" s="12"/>
      <c r="F15544" s="12"/>
      <c r="G15544" s="12"/>
      <c r="H15544" s="12"/>
      <c r="I15544" s="12"/>
      <c r="J15544" s="12"/>
    </row>
    <row r="15545" spans="1:10" x14ac:dyDescent="0.25">
      <c r="A15545" s="12"/>
      <c r="B15545" s="12"/>
      <c r="C15545" s="2"/>
      <c r="D15545" s="12"/>
      <c r="E15545" s="12"/>
      <c r="F15545" s="12"/>
      <c r="G15545" s="12"/>
      <c r="H15545" s="12"/>
      <c r="I15545" s="12"/>
      <c r="J15545" s="12"/>
    </row>
    <row r="15546" spans="1:10" x14ac:dyDescent="0.25">
      <c r="A15546" s="12"/>
      <c r="B15546" s="12"/>
      <c r="C15546" s="2"/>
      <c r="D15546" s="12"/>
      <c r="E15546" s="12"/>
      <c r="F15546" s="12"/>
      <c r="G15546" s="12"/>
      <c r="H15546" s="12"/>
      <c r="I15546" s="12"/>
      <c r="J15546" s="12"/>
    </row>
    <row r="15547" spans="1:10" x14ac:dyDescent="0.25">
      <c r="A15547" s="12"/>
      <c r="B15547" s="12"/>
      <c r="C15547" s="2"/>
      <c r="D15547" s="12"/>
      <c r="E15547" s="12"/>
      <c r="F15547" s="12"/>
      <c r="G15547" s="12"/>
      <c r="H15547" s="12"/>
      <c r="I15547" s="12"/>
      <c r="J15547" s="12"/>
    </row>
    <row r="15548" spans="1:10" x14ac:dyDescent="0.25">
      <c r="A15548" s="12"/>
      <c r="B15548" s="12"/>
      <c r="C15548" s="2"/>
      <c r="D15548" s="12"/>
      <c r="E15548" s="12"/>
      <c r="F15548" s="12"/>
      <c r="G15548" s="12"/>
      <c r="H15548" s="12"/>
      <c r="I15548" s="12"/>
      <c r="J15548" s="12"/>
    </row>
    <row r="15549" spans="1:10" x14ac:dyDescent="0.25">
      <c r="A15549" s="12"/>
      <c r="B15549" s="12"/>
      <c r="C15549" s="2"/>
      <c r="D15549" s="12"/>
      <c r="E15549" s="12"/>
      <c r="F15549" s="12"/>
      <c r="G15549" s="12"/>
      <c r="H15549" s="12"/>
      <c r="I15549" s="12"/>
      <c r="J15549" s="12"/>
    </row>
    <row r="15550" spans="1:10" x14ac:dyDescent="0.25">
      <c r="A15550" s="12"/>
      <c r="B15550" s="12"/>
      <c r="C15550" s="2"/>
      <c r="D15550" s="12"/>
      <c r="E15550" s="12"/>
      <c r="F15550" s="12"/>
      <c r="G15550" s="12"/>
      <c r="H15550" s="12"/>
      <c r="I15550" s="12"/>
      <c r="J15550" s="12"/>
    </row>
    <row r="15551" spans="1:10" x14ac:dyDescent="0.25">
      <c r="A15551" s="12"/>
      <c r="B15551" s="12"/>
      <c r="C15551" s="2"/>
      <c r="D15551" s="12"/>
      <c r="E15551" s="12"/>
      <c r="F15551" s="12"/>
      <c r="G15551" s="12"/>
      <c r="H15551" s="12"/>
      <c r="I15551" s="12"/>
      <c r="J15551" s="12"/>
    </row>
    <row r="15552" spans="1:10" x14ac:dyDescent="0.25">
      <c r="A15552" s="12"/>
      <c r="B15552" s="12"/>
      <c r="C15552" s="2"/>
      <c r="D15552" s="12"/>
      <c r="E15552" s="12"/>
      <c r="F15552" s="12"/>
      <c r="G15552" s="12"/>
      <c r="H15552" s="12"/>
      <c r="I15552" s="12"/>
      <c r="J15552" s="12"/>
    </row>
    <row r="15553" spans="1:10" x14ac:dyDescent="0.25">
      <c r="A15553" s="12"/>
      <c r="B15553" s="12"/>
      <c r="C15553" s="2"/>
      <c r="D15553" s="12"/>
      <c r="E15553" s="12"/>
      <c r="F15553" s="12"/>
      <c r="G15553" s="12"/>
      <c r="H15553" s="12"/>
      <c r="I15553" s="12"/>
      <c r="J15553" s="12"/>
    </row>
    <row r="15554" spans="1:10" x14ac:dyDescent="0.25">
      <c r="A15554" s="12"/>
      <c r="B15554" s="12"/>
      <c r="C15554" s="2"/>
      <c r="D15554" s="12"/>
      <c r="E15554" s="12"/>
      <c r="F15554" s="12"/>
      <c r="G15554" s="12"/>
      <c r="H15554" s="12"/>
      <c r="I15554" s="12"/>
      <c r="J15554" s="12"/>
    </row>
    <row r="15555" spans="1:10" x14ac:dyDescent="0.25">
      <c r="A15555" s="12"/>
      <c r="B15555" s="12"/>
      <c r="C15555" s="2"/>
      <c r="D15555" s="12"/>
      <c r="E15555" s="12"/>
      <c r="F15555" s="12"/>
      <c r="G15555" s="12"/>
      <c r="H15555" s="12"/>
      <c r="I15555" s="12"/>
      <c r="J15555" s="12"/>
    </row>
    <row r="15556" spans="1:10" x14ac:dyDescent="0.25">
      <c r="A15556" s="12"/>
      <c r="B15556" s="12"/>
      <c r="C15556" s="2"/>
      <c r="D15556" s="12"/>
      <c r="E15556" s="12"/>
      <c r="F15556" s="12"/>
      <c r="G15556" s="12"/>
      <c r="H15556" s="12"/>
      <c r="I15556" s="12"/>
      <c r="J15556" s="12"/>
    </row>
    <row r="15557" spans="1:10" x14ac:dyDescent="0.25">
      <c r="A15557" s="12"/>
      <c r="B15557" s="12"/>
      <c r="C15557" s="2"/>
      <c r="D15557" s="12"/>
      <c r="E15557" s="12"/>
      <c r="F15557" s="12"/>
      <c r="G15557" s="12"/>
      <c r="H15557" s="12"/>
      <c r="I15557" s="12"/>
      <c r="J15557" s="12"/>
    </row>
    <row r="15558" spans="1:10" x14ac:dyDescent="0.25">
      <c r="A15558" s="12"/>
      <c r="B15558" s="12"/>
      <c r="C15558" s="2"/>
      <c r="D15558" s="12"/>
      <c r="E15558" s="12"/>
      <c r="F15558" s="12"/>
      <c r="G15558" s="12"/>
      <c r="H15558" s="12"/>
      <c r="I15558" s="12"/>
      <c r="J15558" s="12"/>
    </row>
    <row r="15559" spans="1:10" x14ac:dyDescent="0.25">
      <c r="A15559" s="12"/>
      <c r="B15559" s="12"/>
      <c r="C15559" s="2"/>
      <c r="D15559" s="12"/>
      <c r="E15559" s="12"/>
      <c r="F15559" s="12"/>
      <c r="G15559" s="12"/>
      <c r="H15559" s="12"/>
      <c r="I15559" s="12"/>
      <c r="J15559" s="12"/>
    </row>
    <row r="15560" spans="1:10" x14ac:dyDescent="0.25">
      <c r="A15560" s="12"/>
      <c r="B15560" s="12"/>
      <c r="C15560" s="2"/>
      <c r="D15560" s="12"/>
      <c r="E15560" s="12"/>
      <c r="F15560" s="12"/>
      <c r="G15560" s="12"/>
      <c r="H15560" s="12"/>
      <c r="I15560" s="12"/>
      <c r="J15560" s="12"/>
    </row>
    <row r="15561" spans="1:10" x14ac:dyDescent="0.25">
      <c r="A15561" s="12"/>
      <c r="B15561" s="12"/>
      <c r="C15561" s="2"/>
      <c r="D15561" s="12"/>
      <c r="E15561" s="12"/>
      <c r="F15561" s="12"/>
      <c r="G15561" s="12"/>
      <c r="H15561" s="12"/>
      <c r="I15561" s="12"/>
      <c r="J15561" s="12"/>
    </row>
    <row r="15562" spans="1:10" x14ac:dyDescent="0.25">
      <c r="A15562" s="12"/>
      <c r="B15562" s="12"/>
      <c r="C15562" s="2"/>
      <c r="D15562" s="12"/>
      <c r="E15562" s="12"/>
      <c r="F15562" s="12"/>
      <c r="G15562" s="12"/>
      <c r="H15562" s="12"/>
      <c r="I15562" s="12"/>
      <c r="J15562" s="12"/>
    </row>
    <row r="15563" spans="1:10" x14ac:dyDescent="0.25">
      <c r="A15563" s="12"/>
      <c r="B15563" s="12"/>
      <c r="C15563" s="2"/>
      <c r="D15563" s="12"/>
      <c r="E15563" s="12"/>
      <c r="F15563" s="12"/>
      <c r="G15563" s="12"/>
      <c r="H15563" s="12"/>
      <c r="I15563" s="12"/>
      <c r="J15563" s="12"/>
    </row>
    <row r="15564" spans="1:10" x14ac:dyDescent="0.25">
      <c r="A15564" s="12"/>
      <c r="B15564" s="12"/>
      <c r="C15564" s="2"/>
      <c r="D15564" s="12"/>
      <c r="E15564" s="12"/>
      <c r="F15564" s="12"/>
      <c r="G15564" s="12"/>
      <c r="H15564" s="12"/>
      <c r="I15564" s="12"/>
      <c r="J15564" s="12"/>
    </row>
    <row r="15565" spans="1:10" x14ac:dyDescent="0.25">
      <c r="A15565" s="12"/>
      <c r="B15565" s="12"/>
      <c r="C15565" s="2"/>
      <c r="D15565" s="12"/>
      <c r="E15565" s="12"/>
      <c r="F15565" s="12"/>
      <c r="G15565" s="12"/>
      <c r="H15565" s="12"/>
      <c r="I15565" s="12"/>
      <c r="J15565" s="12"/>
    </row>
    <row r="15566" spans="1:10" x14ac:dyDescent="0.25">
      <c r="A15566" s="12"/>
      <c r="B15566" s="12"/>
      <c r="C15566" s="2"/>
      <c r="D15566" s="12"/>
      <c r="E15566" s="12"/>
      <c r="F15566" s="12"/>
      <c r="G15566" s="12"/>
      <c r="H15566" s="12"/>
      <c r="I15566" s="12"/>
      <c r="J15566" s="12"/>
    </row>
    <row r="15567" spans="1:10" x14ac:dyDescent="0.25">
      <c r="A15567" s="12"/>
      <c r="B15567" s="12"/>
      <c r="C15567" s="2"/>
      <c r="D15567" s="12"/>
      <c r="E15567" s="12"/>
      <c r="F15567" s="12"/>
      <c r="G15567" s="12"/>
      <c r="H15567" s="12"/>
      <c r="I15567" s="12"/>
      <c r="J15567" s="12"/>
    </row>
    <row r="15568" spans="1:10" x14ac:dyDescent="0.25">
      <c r="A15568" s="12"/>
      <c r="B15568" s="12"/>
      <c r="C15568" s="2"/>
      <c r="D15568" s="12"/>
      <c r="E15568" s="12"/>
      <c r="F15568" s="12"/>
      <c r="G15568" s="12"/>
      <c r="H15568" s="12"/>
      <c r="I15568" s="12"/>
      <c r="J15568" s="12"/>
    </row>
    <row r="15569" spans="1:10" x14ac:dyDescent="0.25">
      <c r="A15569" s="12"/>
      <c r="B15569" s="12"/>
      <c r="C15569" s="2"/>
      <c r="D15569" s="12"/>
      <c r="E15569" s="12"/>
      <c r="F15569" s="12"/>
      <c r="G15569" s="12"/>
      <c r="H15569" s="12"/>
      <c r="I15569" s="12"/>
      <c r="J15569" s="12"/>
    </row>
    <row r="15570" spans="1:10" x14ac:dyDescent="0.25">
      <c r="A15570" s="12"/>
      <c r="B15570" s="12"/>
      <c r="C15570" s="2"/>
      <c r="D15570" s="12"/>
      <c r="E15570" s="12"/>
      <c r="F15570" s="12"/>
      <c r="G15570" s="12"/>
      <c r="H15570" s="12"/>
      <c r="I15570" s="12"/>
      <c r="J15570" s="12"/>
    </row>
    <row r="15571" spans="1:10" x14ac:dyDescent="0.25">
      <c r="A15571" s="12"/>
      <c r="B15571" s="12"/>
      <c r="C15571" s="2"/>
      <c r="D15571" s="12"/>
      <c r="E15571" s="12"/>
      <c r="F15571" s="12"/>
      <c r="G15571" s="12"/>
      <c r="H15571" s="12"/>
      <c r="I15571" s="12"/>
      <c r="J15571" s="12"/>
    </row>
    <row r="15572" spans="1:10" x14ac:dyDescent="0.25">
      <c r="A15572" s="12"/>
      <c r="B15572" s="12"/>
      <c r="C15572" s="2"/>
      <c r="D15572" s="12"/>
      <c r="E15572" s="12"/>
      <c r="F15572" s="12"/>
      <c r="G15572" s="12"/>
      <c r="H15572" s="12"/>
      <c r="I15572" s="12"/>
      <c r="J15572" s="12"/>
    </row>
    <row r="15573" spans="1:10" x14ac:dyDescent="0.25">
      <c r="A15573" s="12"/>
      <c r="B15573" s="12"/>
      <c r="C15573" s="2"/>
      <c r="D15573" s="12"/>
      <c r="E15573" s="12"/>
      <c r="F15573" s="12"/>
      <c r="G15573" s="12"/>
      <c r="H15573" s="12"/>
      <c r="I15573" s="12"/>
      <c r="J15573" s="12"/>
    </row>
    <row r="15574" spans="1:10" x14ac:dyDescent="0.25">
      <c r="A15574" s="12"/>
      <c r="B15574" s="12"/>
      <c r="C15574" s="2"/>
      <c r="D15574" s="12"/>
      <c r="E15574" s="12"/>
      <c r="F15574" s="12"/>
      <c r="G15574" s="12"/>
      <c r="H15574" s="12"/>
      <c r="I15574" s="12"/>
      <c r="J15574" s="12"/>
    </row>
    <row r="15575" spans="1:10" x14ac:dyDescent="0.25">
      <c r="A15575" s="12"/>
      <c r="B15575" s="12"/>
      <c r="C15575" s="2"/>
      <c r="D15575" s="12"/>
      <c r="E15575" s="12"/>
      <c r="F15575" s="12"/>
      <c r="G15575" s="12"/>
      <c r="H15575" s="12"/>
      <c r="I15575" s="12"/>
      <c r="J15575" s="12"/>
    </row>
    <row r="15576" spans="1:10" x14ac:dyDescent="0.25">
      <c r="A15576" s="12"/>
      <c r="B15576" s="12"/>
      <c r="C15576" s="2"/>
      <c r="D15576" s="12"/>
      <c r="E15576" s="12"/>
      <c r="F15576" s="12"/>
      <c r="G15576" s="12"/>
      <c r="H15576" s="12"/>
      <c r="I15576" s="12"/>
      <c r="J15576" s="12"/>
    </row>
    <row r="15577" spans="1:10" x14ac:dyDescent="0.25">
      <c r="A15577" s="12"/>
      <c r="B15577" s="12"/>
      <c r="C15577" s="2"/>
      <c r="D15577" s="12"/>
      <c r="E15577" s="12"/>
      <c r="F15577" s="12"/>
      <c r="G15577" s="12"/>
      <c r="H15577" s="12"/>
      <c r="I15577" s="12"/>
      <c r="J15577" s="12"/>
    </row>
    <row r="15578" spans="1:10" x14ac:dyDescent="0.25">
      <c r="A15578" s="12"/>
      <c r="B15578" s="12"/>
      <c r="C15578" s="2"/>
      <c r="D15578" s="12"/>
      <c r="E15578" s="12"/>
      <c r="F15578" s="12"/>
      <c r="G15578" s="12"/>
      <c r="H15578" s="12"/>
      <c r="I15578" s="12"/>
      <c r="J15578" s="12"/>
    </row>
    <row r="15579" spans="1:10" x14ac:dyDescent="0.25">
      <c r="A15579" s="12"/>
      <c r="B15579" s="12"/>
      <c r="C15579" s="2"/>
      <c r="D15579" s="12"/>
      <c r="E15579" s="12"/>
      <c r="F15579" s="12"/>
      <c r="G15579" s="12"/>
      <c r="H15579" s="12"/>
      <c r="I15579" s="12"/>
      <c r="J15579" s="12"/>
    </row>
    <row r="15580" spans="1:10" x14ac:dyDescent="0.25">
      <c r="A15580" s="12"/>
      <c r="B15580" s="12"/>
      <c r="C15580" s="2"/>
      <c r="D15580" s="12"/>
      <c r="E15580" s="12"/>
      <c r="F15580" s="12"/>
      <c r="G15580" s="12"/>
      <c r="H15580" s="12"/>
      <c r="I15580" s="12"/>
      <c r="J15580" s="12"/>
    </row>
    <row r="15581" spans="1:10" x14ac:dyDescent="0.25">
      <c r="A15581" s="12"/>
      <c r="B15581" s="12"/>
      <c r="C15581" s="2"/>
      <c r="D15581" s="12"/>
      <c r="E15581" s="12"/>
      <c r="F15581" s="12"/>
      <c r="G15581" s="12"/>
      <c r="H15581" s="12"/>
      <c r="I15581" s="12"/>
      <c r="J15581" s="12"/>
    </row>
    <row r="15582" spans="1:10" x14ac:dyDescent="0.25">
      <c r="A15582" s="12"/>
      <c r="B15582" s="12"/>
      <c r="C15582" s="2"/>
      <c r="D15582" s="12"/>
      <c r="E15582" s="12"/>
      <c r="F15582" s="12"/>
      <c r="G15582" s="12"/>
      <c r="H15582" s="12"/>
      <c r="I15582" s="12"/>
      <c r="J15582" s="12"/>
    </row>
    <row r="15583" spans="1:10" x14ac:dyDescent="0.25">
      <c r="A15583" s="12"/>
      <c r="B15583" s="12"/>
      <c r="C15583" s="2"/>
      <c r="D15583" s="12"/>
      <c r="E15583" s="12"/>
      <c r="F15583" s="12"/>
      <c r="G15583" s="12"/>
      <c r="H15583" s="12"/>
      <c r="I15583" s="12"/>
      <c r="J15583" s="12"/>
    </row>
    <row r="15584" spans="1:10" x14ac:dyDescent="0.25">
      <c r="A15584" s="12"/>
      <c r="B15584" s="12"/>
      <c r="C15584" s="2"/>
      <c r="D15584" s="12"/>
      <c r="E15584" s="12"/>
      <c r="F15584" s="12"/>
      <c r="G15584" s="12"/>
      <c r="H15584" s="12"/>
      <c r="I15584" s="12"/>
      <c r="J15584" s="12"/>
    </row>
    <row r="15585" spans="1:10" x14ac:dyDescent="0.25">
      <c r="A15585" s="12"/>
      <c r="B15585" s="12"/>
      <c r="C15585" s="2"/>
      <c r="D15585" s="12"/>
      <c r="E15585" s="12"/>
      <c r="F15585" s="12"/>
      <c r="G15585" s="12"/>
      <c r="H15585" s="12"/>
      <c r="I15585" s="12"/>
      <c r="J15585" s="12"/>
    </row>
    <row r="15586" spans="1:10" x14ac:dyDescent="0.25">
      <c r="A15586" s="12"/>
      <c r="B15586" s="12"/>
      <c r="C15586" s="2"/>
      <c r="D15586" s="12"/>
      <c r="E15586" s="12"/>
      <c r="F15586" s="12"/>
      <c r="G15586" s="12"/>
      <c r="H15586" s="12"/>
      <c r="I15586" s="12"/>
      <c r="J15586" s="12"/>
    </row>
    <row r="15587" spans="1:10" x14ac:dyDescent="0.25">
      <c r="A15587" s="12"/>
      <c r="B15587" s="12"/>
      <c r="C15587" s="2"/>
      <c r="D15587" s="12"/>
      <c r="E15587" s="12"/>
      <c r="F15587" s="12"/>
      <c r="G15587" s="12"/>
      <c r="H15587" s="12"/>
      <c r="I15587" s="12"/>
      <c r="J15587" s="12"/>
    </row>
    <row r="15588" spans="1:10" x14ac:dyDescent="0.25">
      <c r="A15588" s="12"/>
      <c r="B15588" s="12"/>
      <c r="C15588" s="2"/>
      <c r="D15588" s="12"/>
      <c r="E15588" s="12"/>
      <c r="F15588" s="12"/>
      <c r="G15588" s="12"/>
      <c r="H15588" s="12"/>
      <c r="I15588" s="12"/>
      <c r="J15588" s="12"/>
    </row>
    <row r="15589" spans="1:10" x14ac:dyDescent="0.25">
      <c r="A15589" s="12"/>
      <c r="B15589" s="12"/>
      <c r="C15589" s="2"/>
      <c r="D15589" s="12"/>
      <c r="E15589" s="12"/>
      <c r="F15589" s="12"/>
      <c r="G15589" s="12"/>
      <c r="H15589" s="12"/>
      <c r="I15589" s="12"/>
      <c r="J15589" s="12"/>
    </row>
    <row r="15590" spans="1:10" x14ac:dyDescent="0.25">
      <c r="A15590" s="12"/>
      <c r="B15590" s="12"/>
      <c r="C15590" s="2"/>
      <c r="D15590" s="12"/>
      <c r="E15590" s="12"/>
      <c r="F15590" s="12"/>
      <c r="G15590" s="12"/>
      <c r="H15590" s="12"/>
      <c r="I15590" s="12"/>
      <c r="J15590" s="12"/>
    </row>
    <row r="15591" spans="1:10" x14ac:dyDescent="0.25">
      <c r="A15591" s="12"/>
      <c r="B15591" s="12"/>
      <c r="C15591" s="2"/>
      <c r="D15591" s="12"/>
      <c r="E15591" s="12"/>
      <c r="F15591" s="12"/>
      <c r="G15591" s="12"/>
      <c r="H15591" s="12"/>
      <c r="I15591" s="12"/>
      <c r="J15591" s="12"/>
    </row>
    <row r="15592" spans="1:10" x14ac:dyDescent="0.25">
      <c r="A15592" s="12"/>
      <c r="B15592" s="12"/>
      <c r="C15592" s="2"/>
      <c r="D15592" s="12"/>
      <c r="E15592" s="12"/>
      <c r="F15592" s="12"/>
      <c r="G15592" s="12"/>
      <c r="H15592" s="12"/>
      <c r="I15592" s="12"/>
      <c r="J15592" s="12"/>
    </row>
    <row r="15593" spans="1:10" x14ac:dyDescent="0.25">
      <c r="A15593" s="12"/>
      <c r="B15593" s="12"/>
      <c r="C15593" s="2"/>
      <c r="D15593" s="12"/>
      <c r="E15593" s="12"/>
      <c r="F15593" s="12"/>
      <c r="G15593" s="12"/>
      <c r="H15593" s="12"/>
      <c r="I15593" s="12"/>
      <c r="J15593" s="12"/>
    </row>
    <row r="15594" spans="1:10" x14ac:dyDescent="0.25">
      <c r="A15594" s="12"/>
      <c r="B15594" s="12"/>
      <c r="C15594" s="2"/>
      <c r="D15594" s="12"/>
      <c r="E15594" s="12"/>
      <c r="F15594" s="12"/>
      <c r="G15594" s="12"/>
      <c r="H15594" s="12"/>
      <c r="I15594" s="12"/>
      <c r="J15594" s="12"/>
    </row>
    <row r="15595" spans="1:10" x14ac:dyDescent="0.25">
      <c r="A15595" s="12"/>
      <c r="B15595" s="12"/>
      <c r="C15595" s="2"/>
      <c r="D15595" s="12"/>
      <c r="E15595" s="12"/>
      <c r="F15595" s="12"/>
      <c r="G15595" s="12"/>
      <c r="H15595" s="12"/>
      <c r="I15595" s="12"/>
      <c r="J15595" s="12"/>
    </row>
    <row r="15596" spans="1:10" x14ac:dyDescent="0.25">
      <c r="A15596" s="12"/>
      <c r="B15596" s="12"/>
      <c r="C15596" s="2"/>
      <c r="D15596" s="12"/>
      <c r="E15596" s="12"/>
      <c r="F15596" s="12"/>
      <c r="G15596" s="12"/>
      <c r="H15596" s="12"/>
      <c r="I15596" s="12"/>
      <c r="J15596" s="12"/>
    </row>
    <row r="15597" spans="1:10" x14ac:dyDescent="0.25">
      <c r="A15597" s="12"/>
      <c r="B15597" s="12"/>
      <c r="C15597" s="2"/>
      <c r="D15597" s="12"/>
      <c r="E15597" s="12"/>
      <c r="F15597" s="12"/>
      <c r="G15597" s="12"/>
      <c r="H15597" s="12"/>
      <c r="I15597" s="12"/>
      <c r="J15597" s="12"/>
    </row>
    <row r="15598" spans="1:10" x14ac:dyDescent="0.25">
      <c r="A15598" s="12"/>
      <c r="B15598" s="12"/>
      <c r="C15598" s="2"/>
      <c r="D15598" s="12"/>
      <c r="E15598" s="12"/>
      <c r="F15598" s="12"/>
      <c r="G15598" s="12"/>
      <c r="H15598" s="12"/>
      <c r="I15598" s="12"/>
      <c r="J15598" s="12"/>
    </row>
    <row r="15599" spans="1:10" x14ac:dyDescent="0.25">
      <c r="A15599" s="12"/>
      <c r="B15599" s="12"/>
      <c r="C15599" s="2"/>
      <c r="D15599" s="12"/>
      <c r="E15599" s="12"/>
      <c r="F15599" s="12"/>
      <c r="G15599" s="12"/>
      <c r="H15599" s="12"/>
      <c r="I15599" s="12"/>
      <c r="J15599" s="12"/>
    </row>
    <row r="15600" spans="1:10" x14ac:dyDescent="0.25">
      <c r="A15600" s="12"/>
      <c r="B15600" s="12"/>
      <c r="C15600" s="2"/>
      <c r="D15600" s="12"/>
      <c r="E15600" s="12"/>
      <c r="F15600" s="12"/>
      <c r="G15600" s="12"/>
      <c r="H15600" s="12"/>
      <c r="I15600" s="12"/>
      <c r="J15600" s="12"/>
    </row>
    <row r="15601" spans="1:10" x14ac:dyDescent="0.25">
      <c r="A15601" s="12"/>
      <c r="B15601" s="12"/>
      <c r="C15601" s="2"/>
      <c r="D15601" s="12"/>
      <c r="E15601" s="12"/>
      <c r="F15601" s="12"/>
      <c r="G15601" s="12"/>
      <c r="H15601" s="12"/>
      <c r="I15601" s="12"/>
      <c r="J15601" s="12"/>
    </row>
    <row r="15602" spans="1:10" x14ac:dyDescent="0.25">
      <c r="A15602" s="12"/>
      <c r="B15602" s="12"/>
      <c r="C15602" s="2"/>
      <c r="D15602" s="12"/>
      <c r="E15602" s="12"/>
      <c r="F15602" s="12"/>
      <c r="G15602" s="12"/>
      <c r="H15602" s="12"/>
      <c r="I15602" s="12"/>
      <c r="J15602" s="12"/>
    </row>
    <row r="15603" spans="1:10" x14ac:dyDescent="0.25">
      <c r="A15603" s="12"/>
      <c r="B15603" s="12"/>
      <c r="C15603" s="2"/>
      <c r="D15603" s="12"/>
      <c r="E15603" s="12"/>
      <c r="F15603" s="12"/>
      <c r="G15603" s="12"/>
      <c r="H15603" s="12"/>
      <c r="I15603" s="12"/>
      <c r="J15603" s="12"/>
    </row>
    <row r="15604" spans="1:10" x14ac:dyDescent="0.25">
      <c r="A15604" s="12"/>
      <c r="B15604" s="12"/>
      <c r="C15604" s="2"/>
      <c r="D15604" s="12"/>
      <c r="E15604" s="12"/>
      <c r="F15604" s="12"/>
      <c r="G15604" s="12"/>
      <c r="H15604" s="12"/>
      <c r="I15604" s="12"/>
      <c r="J15604" s="12"/>
    </row>
    <row r="15605" spans="1:10" x14ac:dyDescent="0.25">
      <c r="A15605" s="12"/>
      <c r="B15605" s="12"/>
      <c r="C15605" s="2"/>
      <c r="D15605" s="12"/>
      <c r="E15605" s="12"/>
      <c r="F15605" s="12"/>
      <c r="G15605" s="12"/>
      <c r="H15605" s="12"/>
      <c r="I15605" s="12"/>
      <c r="J15605" s="12"/>
    </row>
    <row r="15606" spans="1:10" x14ac:dyDescent="0.25">
      <c r="A15606" s="12"/>
      <c r="B15606" s="12"/>
      <c r="C15606" s="2"/>
      <c r="D15606" s="12"/>
      <c r="E15606" s="12"/>
      <c r="F15606" s="12"/>
      <c r="G15606" s="12"/>
      <c r="H15606" s="12"/>
      <c r="I15606" s="12"/>
      <c r="J15606" s="12"/>
    </row>
    <row r="15607" spans="1:10" x14ac:dyDescent="0.25">
      <c r="A15607" s="12"/>
      <c r="B15607" s="12"/>
      <c r="C15607" s="2"/>
      <c r="D15607" s="12"/>
      <c r="E15607" s="12"/>
      <c r="F15607" s="12"/>
      <c r="G15607" s="12"/>
      <c r="H15607" s="12"/>
      <c r="I15607" s="12"/>
      <c r="J15607" s="12"/>
    </row>
    <row r="15608" spans="1:10" x14ac:dyDescent="0.25">
      <c r="A15608" s="12"/>
      <c r="B15608" s="12"/>
      <c r="C15608" s="2"/>
      <c r="D15608" s="12"/>
      <c r="E15608" s="12"/>
      <c r="F15608" s="12"/>
      <c r="G15608" s="12"/>
      <c r="H15608" s="12"/>
      <c r="I15608" s="12"/>
      <c r="J15608" s="12"/>
    </row>
    <row r="15609" spans="1:10" x14ac:dyDescent="0.25">
      <c r="A15609" s="12"/>
      <c r="B15609" s="12"/>
      <c r="C15609" s="2"/>
      <c r="D15609" s="12"/>
      <c r="E15609" s="12"/>
      <c r="F15609" s="12"/>
      <c r="G15609" s="12"/>
      <c r="H15609" s="12"/>
      <c r="I15609" s="12"/>
      <c r="J15609" s="12"/>
    </row>
    <row r="15610" spans="1:10" x14ac:dyDescent="0.25">
      <c r="A15610" s="12"/>
      <c r="B15610" s="12"/>
      <c r="C15610" s="2"/>
      <c r="D15610" s="12"/>
      <c r="E15610" s="12"/>
      <c r="F15610" s="12"/>
      <c r="G15610" s="12"/>
      <c r="H15610" s="12"/>
      <c r="I15610" s="12"/>
      <c r="J15610" s="12"/>
    </row>
    <row r="15611" spans="1:10" x14ac:dyDescent="0.25">
      <c r="A15611" s="12"/>
      <c r="B15611" s="12"/>
      <c r="C15611" s="2"/>
      <c r="D15611" s="12"/>
      <c r="E15611" s="12"/>
      <c r="F15611" s="12"/>
      <c r="G15611" s="12"/>
      <c r="H15611" s="12"/>
      <c r="I15611" s="12"/>
      <c r="J15611" s="12"/>
    </row>
    <row r="15612" spans="1:10" x14ac:dyDescent="0.25">
      <c r="A15612" s="12"/>
      <c r="B15612" s="12"/>
      <c r="C15612" s="2"/>
      <c r="D15612" s="12"/>
      <c r="E15612" s="12"/>
      <c r="F15612" s="12"/>
      <c r="G15612" s="12"/>
      <c r="H15612" s="12"/>
      <c r="I15612" s="12"/>
      <c r="J15612" s="12"/>
    </row>
    <row r="15613" spans="1:10" x14ac:dyDescent="0.25">
      <c r="A15613" s="12"/>
      <c r="B15613" s="12"/>
      <c r="C15613" s="2"/>
      <c r="D15613" s="12"/>
      <c r="E15613" s="12"/>
      <c r="F15613" s="12"/>
      <c r="G15613" s="12"/>
      <c r="H15613" s="12"/>
      <c r="I15613" s="12"/>
      <c r="J15613" s="12"/>
    </row>
    <row r="15614" spans="1:10" x14ac:dyDescent="0.25">
      <c r="A15614" s="12"/>
      <c r="B15614" s="12"/>
      <c r="C15614" s="2"/>
      <c r="D15614" s="12"/>
      <c r="E15614" s="12"/>
      <c r="F15614" s="12"/>
      <c r="G15614" s="12"/>
      <c r="H15614" s="12"/>
      <c r="I15614" s="12"/>
      <c r="J15614" s="12"/>
    </row>
    <row r="15615" spans="1:10" x14ac:dyDescent="0.25">
      <c r="A15615" s="12"/>
      <c r="B15615" s="12"/>
      <c r="C15615" s="2"/>
      <c r="D15615" s="12"/>
      <c r="E15615" s="12"/>
      <c r="F15615" s="12"/>
      <c r="G15615" s="12"/>
      <c r="H15615" s="12"/>
      <c r="I15615" s="12"/>
      <c r="J15615" s="12"/>
    </row>
    <row r="15616" spans="1:10" x14ac:dyDescent="0.25">
      <c r="A15616" s="12"/>
      <c r="B15616" s="12"/>
      <c r="C15616" s="2"/>
      <c r="D15616" s="12"/>
      <c r="E15616" s="12"/>
      <c r="F15616" s="12"/>
      <c r="G15616" s="12"/>
      <c r="H15616" s="12"/>
      <c r="I15616" s="12"/>
      <c r="J15616" s="12"/>
    </row>
    <row r="15617" spans="1:10" x14ac:dyDescent="0.25">
      <c r="A15617" s="12"/>
      <c r="B15617" s="12"/>
      <c r="C15617" s="2"/>
      <c r="D15617" s="12"/>
      <c r="E15617" s="12"/>
      <c r="F15617" s="12"/>
      <c r="G15617" s="12"/>
      <c r="H15617" s="12"/>
      <c r="I15617" s="12"/>
      <c r="J15617" s="12"/>
    </row>
    <row r="15618" spans="1:10" x14ac:dyDescent="0.25">
      <c r="A15618" s="12"/>
      <c r="B15618" s="12"/>
      <c r="C15618" s="2"/>
      <c r="D15618" s="12"/>
      <c r="E15618" s="12"/>
      <c r="F15618" s="12"/>
      <c r="G15618" s="12"/>
      <c r="H15618" s="12"/>
      <c r="I15618" s="12"/>
      <c r="J15618" s="12"/>
    </row>
    <row r="15619" spans="1:10" x14ac:dyDescent="0.25">
      <c r="A15619" s="12"/>
      <c r="B15619" s="12"/>
      <c r="C15619" s="2"/>
      <c r="D15619" s="12"/>
      <c r="E15619" s="12"/>
      <c r="F15619" s="12"/>
      <c r="G15619" s="12"/>
      <c r="H15619" s="12"/>
      <c r="I15619" s="12"/>
      <c r="J15619" s="12"/>
    </row>
    <row r="15620" spans="1:10" x14ac:dyDescent="0.25">
      <c r="A15620" s="12"/>
      <c r="B15620" s="12"/>
      <c r="C15620" s="2"/>
      <c r="D15620" s="12"/>
      <c r="E15620" s="12"/>
      <c r="F15620" s="12"/>
      <c r="G15620" s="12"/>
      <c r="H15620" s="12"/>
      <c r="I15620" s="12"/>
      <c r="J15620" s="12"/>
    </row>
    <row r="15621" spans="1:10" x14ac:dyDescent="0.25">
      <c r="A15621" s="12"/>
      <c r="B15621" s="12"/>
      <c r="C15621" s="2"/>
      <c r="D15621" s="12"/>
      <c r="E15621" s="12"/>
      <c r="F15621" s="12"/>
      <c r="G15621" s="12"/>
      <c r="H15621" s="12"/>
      <c r="I15621" s="12"/>
      <c r="J15621" s="12"/>
    </row>
    <row r="15622" spans="1:10" x14ac:dyDescent="0.25">
      <c r="A15622" s="12"/>
      <c r="B15622" s="12"/>
      <c r="C15622" s="2"/>
      <c r="D15622" s="12"/>
      <c r="E15622" s="12"/>
      <c r="F15622" s="12"/>
      <c r="G15622" s="12"/>
      <c r="H15622" s="12"/>
      <c r="I15622" s="12"/>
      <c r="J15622" s="12"/>
    </row>
    <row r="15623" spans="1:10" x14ac:dyDescent="0.25">
      <c r="A15623" s="12"/>
      <c r="B15623" s="12"/>
      <c r="C15623" s="2"/>
      <c r="D15623" s="12"/>
      <c r="E15623" s="12"/>
      <c r="F15623" s="12"/>
      <c r="G15623" s="12"/>
      <c r="H15623" s="12"/>
      <c r="I15623" s="12"/>
      <c r="J15623" s="12"/>
    </row>
    <row r="15624" spans="1:10" x14ac:dyDescent="0.25">
      <c r="A15624" s="12"/>
      <c r="B15624" s="12"/>
      <c r="C15624" s="2"/>
      <c r="D15624" s="12"/>
      <c r="E15624" s="12"/>
      <c r="F15624" s="12"/>
      <c r="G15624" s="12"/>
      <c r="H15624" s="12"/>
      <c r="I15624" s="12"/>
      <c r="J15624" s="12"/>
    </row>
    <row r="15625" spans="1:10" x14ac:dyDescent="0.25">
      <c r="A15625" s="12"/>
      <c r="B15625" s="12"/>
      <c r="C15625" s="2"/>
      <c r="D15625" s="12"/>
      <c r="E15625" s="12"/>
      <c r="F15625" s="12"/>
      <c r="G15625" s="12"/>
      <c r="H15625" s="12"/>
      <c r="I15625" s="12"/>
      <c r="J15625" s="12"/>
    </row>
    <row r="15626" spans="1:10" x14ac:dyDescent="0.25">
      <c r="A15626" s="12"/>
      <c r="B15626" s="12"/>
      <c r="C15626" s="2"/>
      <c r="D15626" s="12"/>
      <c r="E15626" s="12"/>
      <c r="F15626" s="12"/>
      <c r="G15626" s="12"/>
      <c r="H15626" s="12"/>
      <c r="I15626" s="12"/>
      <c r="J15626" s="12"/>
    </row>
    <row r="15627" spans="1:10" x14ac:dyDescent="0.25">
      <c r="A15627" s="12"/>
      <c r="B15627" s="12"/>
      <c r="C15627" s="2"/>
      <c r="D15627" s="12"/>
      <c r="E15627" s="12"/>
      <c r="F15627" s="12"/>
      <c r="G15627" s="12"/>
      <c r="H15627" s="12"/>
      <c r="I15627" s="12"/>
      <c r="J15627" s="12"/>
    </row>
    <row r="15628" spans="1:10" x14ac:dyDescent="0.25">
      <c r="A15628" s="12"/>
      <c r="B15628" s="12"/>
      <c r="C15628" s="2"/>
      <c r="D15628" s="12"/>
      <c r="E15628" s="12"/>
      <c r="F15628" s="12"/>
      <c r="G15628" s="12"/>
      <c r="H15628" s="12"/>
      <c r="I15628" s="12"/>
      <c r="J15628" s="12"/>
    </row>
    <row r="15629" spans="1:10" x14ac:dyDescent="0.25">
      <c r="A15629" s="12"/>
      <c r="B15629" s="12"/>
      <c r="C15629" s="2"/>
      <c r="D15629" s="12"/>
      <c r="E15629" s="12"/>
      <c r="F15629" s="12"/>
      <c r="G15629" s="12"/>
      <c r="H15629" s="12"/>
      <c r="I15629" s="12"/>
      <c r="J15629" s="12"/>
    </row>
    <row r="15630" spans="1:10" x14ac:dyDescent="0.25">
      <c r="A15630" s="12"/>
      <c r="B15630" s="12"/>
      <c r="C15630" s="2"/>
      <c r="D15630" s="12"/>
      <c r="E15630" s="12"/>
      <c r="F15630" s="12"/>
      <c r="G15630" s="12"/>
      <c r="H15630" s="12"/>
      <c r="I15630" s="12"/>
      <c r="J15630" s="12"/>
    </row>
    <row r="15631" spans="1:10" x14ac:dyDescent="0.25">
      <c r="A15631" s="12"/>
      <c r="B15631" s="12"/>
      <c r="C15631" s="2"/>
      <c r="D15631" s="12"/>
      <c r="E15631" s="12"/>
      <c r="F15631" s="12"/>
      <c r="G15631" s="12"/>
      <c r="H15631" s="12"/>
      <c r="I15631" s="12"/>
      <c r="J15631" s="12"/>
    </row>
    <row r="15632" spans="1:10" x14ac:dyDescent="0.25">
      <c r="A15632" s="12"/>
      <c r="B15632" s="12"/>
      <c r="C15632" s="2"/>
      <c r="D15632" s="12"/>
      <c r="E15632" s="12"/>
      <c r="F15632" s="12"/>
      <c r="G15632" s="12"/>
      <c r="H15632" s="12"/>
      <c r="I15632" s="12"/>
      <c r="J15632" s="12"/>
    </row>
    <row r="15633" spans="1:10" x14ac:dyDescent="0.25">
      <c r="A15633" s="12"/>
      <c r="B15633" s="12"/>
      <c r="C15633" s="2"/>
      <c r="D15633" s="12"/>
      <c r="E15633" s="12"/>
      <c r="F15633" s="12"/>
      <c r="G15633" s="12"/>
      <c r="H15633" s="12"/>
      <c r="I15633" s="12"/>
      <c r="J15633" s="12"/>
    </row>
    <row r="15634" spans="1:10" x14ac:dyDescent="0.25">
      <c r="A15634" s="12"/>
      <c r="B15634" s="12"/>
      <c r="C15634" s="2"/>
      <c r="D15634" s="12"/>
      <c r="E15634" s="12"/>
      <c r="F15634" s="12"/>
      <c r="G15634" s="12"/>
      <c r="H15634" s="12"/>
      <c r="I15634" s="12"/>
      <c r="J15634" s="12"/>
    </row>
    <row r="15635" spans="1:10" x14ac:dyDescent="0.25">
      <c r="A15635" s="12"/>
      <c r="B15635" s="12"/>
      <c r="C15635" s="2"/>
      <c r="D15635" s="12"/>
      <c r="E15635" s="12"/>
      <c r="F15635" s="12"/>
      <c r="G15635" s="12"/>
      <c r="H15635" s="12"/>
      <c r="I15635" s="12"/>
      <c r="J15635" s="12"/>
    </row>
    <row r="15636" spans="1:10" x14ac:dyDescent="0.25">
      <c r="A15636" s="12"/>
      <c r="B15636" s="12"/>
      <c r="C15636" s="2"/>
      <c r="D15636" s="12"/>
      <c r="E15636" s="12"/>
      <c r="F15636" s="12"/>
      <c r="G15636" s="12"/>
      <c r="H15636" s="12"/>
      <c r="I15636" s="12"/>
      <c r="J15636" s="12"/>
    </row>
    <row r="15637" spans="1:10" x14ac:dyDescent="0.25">
      <c r="A15637" s="12"/>
      <c r="B15637" s="12"/>
      <c r="C15637" s="2"/>
      <c r="D15637" s="12"/>
      <c r="E15637" s="12"/>
      <c r="F15637" s="12"/>
      <c r="G15637" s="12"/>
      <c r="H15637" s="12"/>
      <c r="I15637" s="12"/>
      <c r="J15637" s="12"/>
    </row>
    <row r="15638" spans="1:10" x14ac:dyDescent="0.25">
      <c r="A15638" s="12"/>
      <c r="B15638" s="12"/>
      <c r="C15638" s="2"/>
      <c r="D15638" s="12"/>
      <c r="E15638" s="12"/>
      <c r="F15638" s="12"/>
      <c r="G15638" s="12"/>
      <c r="H15638" s="12"/>
      <c r="I15638" s="12"/>
      <c r="J15638" s="12"/>
    </row>
    <row r="15639" spans="1:10" x14ac:dyDescent="0.25">
      <c r="A15639" s="12"/>
      <c r="B15639" s="12"/>
      <c r="C15639" s="2"/>
      <c r="D15639" s="12"/>
      <c r="E15639" s="12"/>
      <c r="F15639" s="12"/>
      <c r="G15639" s="12"/>
      <c r="H15639" s="12"/>
      <c r="I15639" s="12"/>
      <c r="J15639" s="12"/>
    </row>
    <row r="15640" spans="1:10" x14ac:dyDescent="0.25">
      <c r="A15640" s="12"/>
      <c r="B15640" s="12"/>
      <c r="C15640" s="2"/>
      <c r="D15640" s="12"/>
      <c r="E15640" s="12"/>
      <c r="F15640" s="12"/>
      <c r="G15640" s="12"/>
      <c r="H15640" s="12"/>
      <c r="I15640" s="12"/>
      <c r="J15640" s="12"/>
    </row>
    <row r="15641" spans="1:10" x14ac:dyDescent="0.25">
      <c r="A15641" s="12"/>
      <c r="B15641" s="12"/>
      <c r="C15641" s="2"/>
      <c r="D15641" s="12"/>
      <c r="E15641" s="12"/>
      <c r="F15641" s="12"/>
      <c r="G15641" s="12"/>
      <c r="H15641" s="12"/>
      <c r="I15641" s="12"/>
      <c r="J15641" s="12"/>
    </row>
    <row r="15642" spans="1:10" x14ac:dyDescent="0.25">
      <c r="A15642" s="12"/>
      <c r="B15642" s="12"/>
      <c r="C15642" s="2"/>
      <c r="D15642" s="12"/>
      <c r="E15642" s="12"/>
      <c r="F15642" s="12"/>
      <c r="G15642" s="12"/>
      <c r="H15642" s="12"/>
      <c r="I15642" s="12"/>
      <c r="J15642" s="12"/>
    </row>
    <row r="15643" spans="1:10" x14ac:dyDescent="0.25">
      <c r="A15643" s="12"/>
      <c r="B15643" s="12"/>
      <c r="C15643" s="2"/>
      <c r="D15643" s="12"/>
      <c r="E15643" s="12"/>
      <c r="F15643" s="12"/>
      <c r="G15643" s="12"/>
      <c r="H15643" s="12"/>
      <c r="I15643" s="12"/>
      <c r="J15643" s="12"/>
    </row>
    <row r="15644" spans="1:10" x14ac:dyDescent="0.25">
      <c r="A15644" s="12"/>
      <c r="B15644" s="12"/>
      <c r="C15644" s="2"/>
      <c r="D15644" s="12"/>
      <c r="E15644" s="12"/>
      <c r="F15644" s="12"/>
      <c r="G15644" s="12"/>
      <c r="H15644" s="12"/>
      <c r="I15644" s="12"/>
      <c r="J15644" s="12"/>
    </row>
    <row r="15645" spans="1:10" x14ac:dyDescent="0.25">
      <c r="A15645" s="12"/>
      <c r="B15645" s="12"/>
      <c r="C15645" s="2"/>
      <c r="D15645" s="12"/>
      <c r="E15645" s="12"/>
      <c r="F15645" s="12"/>
      <c r="G15645" s="12"/>
      <c r="H15645" s="12"/>
      <c r="I15645" s="12"/>
      <c r="J15645" s="12"/>
    </row>
    <row r="15646" spans="1:10" x14ac:dyDescent="0.25">
      <c r="A15646" s="12"/>
      <c r="B15646" s="12"/>
      <c r="C15646" s="2"/>
      <c r="D15646" s="12"/>
      <c r="E15646" s="12"/>
      <c r="F15646" s="12"/>
      <c r="G15646" s="12"/>
      <c r="H15646" s="12"/>
      <c r="I15646" s="12"/>
      <c r="J15646" s="12"/>
    </row>
    <row r="15647" spans="1:10" x14ac:dyDescent="0.25">
      <c r="A15647" s="12"/>
      <c r="B15647" s="12"/>
      <c r="C15647" s="2"/>
      <c r="D15647" s="12"/>
      <c r="E15647" s="12"/>
      <c r="F15647" s="12"/>
      <c r="G15647" s="12"/>
      <c r="H15647" s="12"/>
      <c r="I15647" s="12"/>
      <c r="J15647" s="12"/>
    </row>
    <row r="15648" spans="1:10" x14ac:dyDescent="0.25">
      <c r="A15648" s="12"/>
      <c r="B15648" s="12"/>
      <c r="C15648" s="2"/>
      <c r="D15648" s="12"/>
      <c r="E15648" s="12"/>
      <c r="F15648" s="12"/>
      <c r="G15648" s="12"/>
      <c r="H15648" s="12"/>
      <c r="I15648" s="12"/>
      <c r="J15648" s="12"/>
    </row>
    <row r="15649" spans="1:10" x14ac:dyDescent="0.25">
      <c r="A15649" s="12"/>
      <c r="B15649" s="12"/>
      <c r="C15649" s="2"/>
      <c r="D15649" s="12"/>
      <c r="E15649" s="12"/>
      <c r="F15649" s="12"/>
      <c r="G15649" s="12"/>
      <c r="H15649" s="12"/>
      <c r="I15649" s="12"/>
      <c r="J15649" s="12"/>
    </row>
    <row r="15650" spans="1:10" x14ac:dyDescent="0.25">
      <c r="A15650" s="12"/>
      <c r="B15650" s="12"/>
      <c r="C15650" s="2"/>
      <c r="D15650" s="12"/>
      <c r="E15650" s="12"/>
      <c r="F15650" s="12"/>
      <c r="G15650" s="12"/>
      <c r="H15650" s="12"/>
      <c r="I15650" s="12"/>
      <c r="J15650" s="12"/>
    </row>
    <row r="15651" spans="1:10" x14ac:dyDescent="0.25">
      <c r="A15651" s="12"/>
      <c r="B15651" s="12"/>
      <c r="C15651" s="2"/>
      <c r="D15651" s="12"/>
      <c r="E15651" s="12"/>
      <c r="F15651" s="12"/>
      <c r="G15651" s="12"/>
      <c r="H15651" s="12"/>
      <c r="I15651" s="12"/>
      <c r="J15651" s="12"/>
    </row>
    <row r="15652" spans="1:10" x14ac:dyDescent="0.25">
      <c r="A15652" s="12"/>
      <c r="B15652" s="12"/>
      <c r="C15652" s="2"/>
      <c r="D15652" s="12"/>
      <c r="E15652" s="12"/>
      <c r="F15652" s="12"/>
      <c r="G15652" s="12"/>
      <c r="H15652" s="12"/>
      <c r="I15652" s="12"/>
      <c r="J15652" s="12"/>
    </row>
    <row r="15653" spans="1:10" x14ac:dyDescent="0.25">
      <c r="A15653" s="12"/>
      <c r="B15653" s="12"/>
      <c r="C15653" s="2"/>
      <c r="D15653" s="12"/>
      <c r="E15653" s="12"/>
      <c r="F15653" s="12"/>
      <c r="G15653" s="12"/>
      <c r="H15653" s="12"/>
      <c r="I15653" s="12"/>
      <c r="J15653" s="12"/>
    </row>
    <row r="15654" spans="1:10" x14ac:dyDescent="0.25">
      <c r="A15654" s="12"/>
      <c r="B15654" s="12"/>
      <c r="C15654" s="2"/>
      <c r="D15654" s="12"/>
      <c r="E15654" s="12"/>
      <c r="F15654" s="12"/>
      <c r="G15654" s="12"/>
      <c r="H15654" s="12"/>
      <c r="I15654" s="12"/>
      <c r="J15654" s="12"/>
    </row>
    <row r="15655" spans="1:10" x14ac:dyDescent="0.25">
      <c r="A15655" s="12"/>
      <c r="B15655" s="12"/>
      <c r="C15655" s="2"/>
      <c r="D15655" s="12"/>
      <c r="E15655" s="12"/>
      <c r="F15655" s="12"/>
      <c r="G15655" s="12"/>
      <c r="H15655" s="12"/>
      <c r="I15655" s="12"/>
      <c r="J15655" s="12"/>
    </row>
    <row r="15656" spans="1:10" x14ac:dyDescent="0.25">
      <c r="A15656" s="12"/>
      <c r="B15656" s="12"/>
      <c r="C15656" s="2"/>
      <c r="D15656" s="12"/>
      <c r="E15656" s="12"/>
      <c r="F15656" s="12"/>
      <c r="G15656" s="12"/>
      <c r="H15656" s="12"/>
      <c r="I15656" s="12"/>
      <c r="J15656" s="12"/>
    </row>
    <row r="15657" spans="1:10" x14ac:dyDescent="0.25">
      <c r="A15657" s="12"/>
      <c r="B15657" s="12"/>
      <c r="C15657" s="2"/>
      <c r="D15657" s="12"/>
      <c r="E15657" s="12"/>
      <c r="F15657" s="12"/>
      <c r="G15657" s="12"/>
      <c r="H15657" s="12"/>
      <c r="I15657" s="12"/>
      <c r="J15657" s="12"/>
    </row>
    <row r="15658" spans="1:10" x14ac:dyDescent="0.25">
      <c r="A15658" s="12"/>
      <c r="B15658" s="12"/>
      <c r="C15658" s="2"/>
      <c r="D15658" s="12"/>
      <c r="E15658" s="12"/>
      <c r="F15658" s="12"/>
      <c r="G15658" s="12"/>
      <c r="H15658" s="12"/>
      <c r="I15658" s="12"/>
      <c r="J15658" s="12"/>
    </row>
    <row r="15659" spans="1:10" x14ac:dyDescent="0.25">
      <c r="A15659" s="12"/>
      <c r="B15659" s="12"/>
      <c r="C15659" s="2"/>
      <c r="D15659" s="12"/>
      <c r="E15659" s="12"/>
      <c r="F15659" s="12"/>
      <c r="G15659" s="12"/>
      <c r="H15659" s="12"/>
      <c r="I15659" s="12"/>
      <c r="J15659" s="12"/>
    </row>
    <row r="15660" spans="1:10" x14ac:dyDescent="0.25">
      <c r="A15660" s="12"/>
      <c r="B15660" s="12"/>
      <c r="C15660" s="2"/>
      <c r="D15660" s="12"/>
      <c r="E15660" s="12"/>
      <c r="F15660" s="12"/>
      <c r="G15660" s="12"/>
      <c r="H15660" s="12"/>
      <c r="I15660" s="12"/>
      <c r="J15660" s="12"/>
    </row>
    <row r="15661" spans="1:10" x14ac:dyDescent="0.25">
      <c r="A15661" s="12"/>
      <c r="B15661" s="12"/>
      <c r="C15661" s="2"/>
      <c r="D15661" s="12"/>
      <c r="E15661" s="12"/>
      <c r="F15661" s="12"/>
      <c r="G15661" s="12"/>
      <c r="H15661" s="12"/>
      <c r="I15661" s="12"/>
      <c r="J15661" s="12"/>
    </row>
    <row r="15662" spans="1:10" x14ac:dyDescent="0.25">
      <c r="A15662" s="12"/>
      <c r="B15662" s="12"/>
      <c r="C15662" s="2"/>
      <c r="D15662" s="12"/>
      <c r="E15662" s="12"/>
      <c r="F15662" s="12"/>
      <c r="G15662" s="12"/>
      <c r="H15662" s="12"/>
      <c r="I15662" s="12"/>
      <c r="J15662" s="12"/>
    </row>
    <row r="15663" spans="1:10" x14ac:dyDescent="0.25">
      <c r="A15663" s="12"/>
      <c r="B15663" s="12"/>
      <c r="C15663" s="2"/>
      <c r="D15663" s="12"/>
      <c r="E15663" s="12"/>
      <c r="F15663" s="12"/>
      <c r="G15663" s="12"/>
      <c r="H15663" s="12"/>
      <c r="I15663" s="12"/>
      <c r="J15663" s="12"/>
    </row>
    <row r="15664" spans="1:10" x14ac:dyDescent="0.25">
      <c r="A15664" s="12"/>
      <c r="B15664" s="12"/>
      <c r="C15664" s="2"/>
      <c r="D15664" s="12"/>
      <c r="E15664" s="12"/>
      <c r="F15664" s="12"/>
      <c r="G15664" s="12"/>
      <c r="H15664" s="12"/>
      <c r="I15664" s="12"/>
      <c r="J15664" s="12"/>
    </row>
    <row r="15665" spans="1:10" x14ac:dyDescent="0.25">
      <c r="A15665" s="12"/>
      <c r="B15665" s="12"/>
      <c r="C15665" s="2"/>
      <c r="D15665" s="12"/>
      <c r="E15665" s="12"/>
      <c r="F15665" s="12"/>
      <c r="G15665" s="12"/>
      <c r="H15665" s="12"/>
      <c r="I15665" s="12"/>
      <c r="J15665" s="12"/>
    </row>
    <row r="15666" spans="1:10" x14ac:dyDescent="0.25">
      <c r="A15666" s="12"/>
      <c r="B15666" s="12"/>
      <c r="C15666" s="2"/>
      <c r="D15666" s="12"/>
      <c r="E15666" s="12"/>
      <c r="F15666" s="12"/>
      <c r="G15666" s="12"/>
      <c r="H15666" s="12"/>
      <c r="I15666" s="12"/>
      <c r="J15666" s="12"/>
    </row>
    <row r="15667" spans="1:10" x14ac:dyDescent="0.25">
      <c r="A15667" s="12"/>
      <c r="B15667" s="12"/>
      <c r="C15667" s="2"/>
      <c r="D15667" s="12"/>
      <c r="E15667" s="12"/>
      <c r="F15667" s="12"/>
      <c r="G15667" s="12"/>
      <c r="H15667" s="12"/>
      <c r="I15667" s="12"/>
      <c r="J15667" s="12"/>
    </row>
    <row r="15668" spans="1:10" x14ac:dyDescent="0.25">
      <c r="A15668" s="12"/>
      <c r="B15668" s="12"/>
      <c r="C15668" s="2"/>
      <c r="D15668" s="12"/>
      <c r="E15668" s="12"/>
      <c r="F15668" s="12"/>
      <c r="G15668" s="12"/>
      <c r="H15668" s="12"/>
      <c r="I15668" s="12"/>
      <c r="J15668" s="12"/>
    </row>
    <row r="15669" spans="1:10" x14ac:dyDescent="0.25">
      <c r="A15669" s="12"/>
      <c r="B15669" s="12"/>
      <c r="C15669" s="2"/>
      <c r="D15669" s="12"/>
      <c r="E15669" s="12"/>
      <c r="F15669" s="12"/>
      <c r="G15669" s="12"/>
      <c r="H15669" s="12"/>
      <c r="I15669" s="12"/>
      <c r="J15669" s="12"/>
    </row>
    <row r="15670" spans="1:10" x14ac:dyDescent="0.25">
      <c r="A15670" s="12"/>
      <c r="B15670" s="12"/>
      <c r="C15670" s="2"/>
      <c r="D15670" s="12"/>
      <c r="E15670" s="12"/>
      <c r="F15670" s="12"/>
      <c r="G15670" s="12"/>
      <c r="H15670" s="12"/>
      <c r="I15670" s="12"/>
      <c r="J15670" s="12"/>
    </row>
    <row r="15671" spans="1:10" x14ac:dyDescent="0.25">
      <c r="A15671" s="12"/>
      <c r="B15671" s="12"/>
      <c r="C15671" s="2"/>
      <c r="D15671" s="12"/>
      <c r="E15671" s="12"/>
      <c r="F15671" s="12"/>
      <c r="G15671" s="12"/>
      <c r="H15671" s="12"/>
      <c r="I15671" s="12"/>
      <c r="J15671" s="12"/>
    </row>
    <row r="15672" spans="1:10" x14ac:dyDescent="0.25">
      <c r="A15672" s="12"/>
      <c r="B15672" s="12"/>
      <c r="C15672" s="2"/>
      <c r="D15672" s="12"/>
      <c r="E15672" s="12"/>
      <c r="F15672" s="12"/>
      <c r="G15672" s="12"/>
      <c r="H15672" s="12"/>
      <c r="I15672" s="12"/>
      <c r="J15672" s="12"/>
    </row>
    <row r="15673" spans="1:10" x14ac:dyDescent="0.25">
      <c r="A15673" s="12"/>
      <c r="B15673" s="12"/>
      <c r="C15673" s="2"/>
      <c r="D15673" s="12"/>
      <c r="E15673" s="12"/>
      <c r="F15673" s="12"/>
      <c r="G15673" s="12"/>
      <c r="H15673" s="12"/>
      <c r="I15673" s="12"/>
      <c r="J15673" s="12"/>
    </row>
    <row r="15674" spans="1:10" x14ac:dyDescent="0.25">
      <c r="A15674" s="12"/>
      <c r="B15674" s="12"/>
      <c r="C15674" s="2"/>
      <c r="D15674" s="12"/>
      <c r="E15674" s="12"/>
      <c r="F15674" s="12"/>
      <c r="G15674" s="12"/>
      <c r="H15674" s="12"/>
      <c r="I15674" s="12"/>
      <c r="J15674" s="12"/>
    </row>
    <row r="15675" spans="1:10" x14ac:dyDescent="0.25">
      <c r="A15675" s="12"/>
      <c r="B15675" s="12"/>
      <c r="C15675" s="2"/>
      <c r="D15675" s="12"/>
      <c r="E15675" s="12"/>
      <c r="F15675" s="12"/>
      <c r="G15675" s="12"/>
      <c r="H15675" s="12"/>
      <c r="I15675" s="12"/>
      <c r="J15675" s="12"/>
    </row>
    <row r="15676" spans="1:10" x14ac:dyDescent="0.25">
      <c r="A15676" s="12"/>
      <c r="B15676" s="12"/>
      <c r="C15676" s="2"/>
      <c r="D15676" s="12"/>
      <c r="E15676" s="12"/>
      <c r="F15676" s="12"/>
      <c r="G15676" s="12"/>
      <c r="H15676" s="12"/>
      <c r="I15676" s="12"/>
      <c r="J15676" s="12"/>
    </row>
    <row r="15677" spans="1:10" x14ac:dyDescent="0.25">
      <c r="A15677" s="12"/>
      <c r="B15677" s="12"/>
      <c r="C15677" s="2"/>
      <c r="D15677" s="12"/>
      <c r="E15677" s="12"/>
      <c r="F15677" s="12"/>
      <c r="G15677" s="12"/>
      <c r="H15677" s="12"/>
      <c r="I15677" s="12"/>
      <c r="J15677" s="12"/>
    </row>
    <row r="15678" spans="1:10" x14ac:dyDescent="0.25">
      <c r="A15678" s="12"/>
      <c r="B15678" s="12"/>
      <c r="C15678" s="2"/>
      <c r="D15678" s="12"/>
      <c r="E15678" s="12"/>
      <c r="F15678" s="12"/>
      <c r="G15678" s="12"/>
      <c r="H15678" s="12"/>
      <c r="I15678" s="12"/>
      <c r="J15678" s="12"/>
    </row>
    <row r="15679" spans="1:10" x14ac:dyDescent="0.25">
      <c r="A15679" s="12"/>
      <c r="B15679" s="12"/>
      <c r="C15679" s="2"/>
      <c r="D15679" s="12"/>
      <c r="E15679" s="12"/>
      <c r="F15679" s="12"/>
      <c r="G15679" s="12"/>
      <c r="H15679" s="12"/>
      <c r="I15679" s="12"/>
      <c r="J15679" s="12"/>
    </row>
    <row r="15680" spans="1:10" x14ac:dyDescent="0.25">
      <c r="A15680" s="12"/>
      <c r="B15680" s="12"/>
      <c r="C15680" s="2"/>
      <c r="D15680" s="12"/>
      <c r="E15680" s="12"/>
      <c r="F15680" s="12"/>
      <c r="G15680" s="12"/>
      <c r="H15680" s="12"/>
      <c r="I15680" s="12"/>
      <c r="J15680" s="12"/>
    </row>
    <row r="15681" spans="1:10" x14ac:dyDescent="0.25">
      <c r="A15681" s="12"/>
      <c r="B15681" s="12"/>
      <c r="C15681" s="2"/>
      <c r="D15681" s="12"/>
      <c r="E15681" s="12"/>
      <c r="F15681" s="12"/>
      <c r="G15681" s="12"/>
      <c r="H15681" s="12"/>
      <c r="I15681" s="12"/>
      <c r="J15681" s="12"/>
    </row>
    <row r="15682" spans="1:10" x14ac:dyDescent="0.25">
      <c r="A15682" s="12"/>
      <c r="B15682" s="12"/>
      <c r="C15682" s="2"/>
      <c r="D15682" s="12"/>
      <c r="E15682" s="12"/>
      <c r="F15682" s="12"/>
      <c r="G15682" s="12"/>
      <c r="H15682" s="12"/>
      <c r="I15682" s="12"/>
      <c r="J15682" s="12"/>
    </row>
    <row r="15683" spans="1:10" x14ac:dyDescent="0.25">
      <c r="A15683" s="12"/>
      <c r="B15683" s="12"/>
      <c r="C15683" s="2"/>
      <c r="D15683" s="12"/>
      <c r="E15683" s="12"/>
      <c r="F15683" s="12"/>
      <c r="G15683" s="12"/>
      <c r="H15683" s="12"/>
      <c r="I15683" s="12"/>
      <c r="J15683" s="12"/>
    </row>
    <row r="15684" spans="1:10" x14ac:dyDescent="0.25">
      <c r="A15684" s="12"/>
      <c r="B15684" s="12"/>
      <c r="C15684" s="2"/>
      <c r="D15684" s="12"/>
      <c r="E15684" s="12"/>
      <c r="F15684" s="12"/>
      <c r="G15684" s="12"/>
      <c r="H15684" s="12"/>
      <c r="I15684" s="12"/>
      <c r="J15684" s="12"/>
    </row>
    <row r="15685" spans="1:10" x14ac:dyDescent="0.25">
      <c r="A15685" s="12"/>
      <c r="B15685" s="12"/>
      <c r="C15685" s="2"/>
      <c r="D15685" s="12"/>
      <c r="E15685" s="12"/>
      <c r="F15685" s="12"/>
      <c r="G15685" s="12"/>
      <c r="H15685" s="12"/>
      <c r="I15685" s="12"/>
      <c r="J15685" s="12"/>
    </row>
    <row r="15686" spans="1:10" x14ac:dyDescent="0.25">
      <c r="A15686" s="12"/>
      <c r="B15686" s="12"/>
      <c r="C15686" s="2"/>
      <c r="D15686" s="12"/>
      <c r="E15686" s="12"/>
      <c r="F15686" s="12"/>
      <c r="G15686" s="12"/>
      <c r="H15686" s="12"/>
      <c r="I15686" s="12"/>
      <c r="J15686" s="12"/>
    </row>
    <row r="15687" spans="1:10" x14ac:dyDescent="0.25">
      <c r="A15687" s="12"/>
      <c r="B15687" s="12"/>
      <c r="C15687" s="2"/>
      <c r="D15687" s="12"/>
      <c r="E15687" s="12"/>
      <c r="F15687" s="12"/>
      <c r="G15687" s="12"/>
      <c r="H15687" s="12"/>
      <c r="I15687" s="12"/>
      <c r="J15687" s="12"/>
    </row>
    <row r="15688" spans="1:10" x14ac:dyDescent="0.25">
      <c r="A15688" s="12"/>
      <c r="B15688" s="12"/>
      <c r="C15688" s="2"/>
      <c r="D15688" s="12"/>
      <c r="E15688" s="12"/>
      <c r="F15688" s="12"/>
      <c r="G15688" s="12"/>
      <c r="H15688" s="12"/>
      <c r="I15688" s="12"/>
      <c r="J15688" s="12"/>
    </row>
    <row r="15689" spans="1:10" x14ac:dyDescent="0.25">
      <c r="A15689" s="12"/>
      <c r="B15689" s="12"/>
      <c r="C15689" s="2"/>
      <c r="D15689" s="12"/>
      <c r="E15689" s="12"/>
      <c r="F15689" s="12"/>
      <c r="G15689" s="12"/>
      <c r="H15689" s="12"/>
      <c r="I15689" s="12"/>
      <c r="J15689" s="12"/>
    </row>
    <row r="15690" spans="1:10" x14ac:dyDescent="0.25">
      <c r="A15690" s="12"/>
      <c r="B15690" s="12"/>
      <c r="C15690" s="2"/>
      <c r="D15690" s="12"/>
      <c r="E15690" s="12"/>
      <c r="F15690" s="12"/>
      <c r="G15690" s="12"/>
      <c r="H15690" s="12"/>
      <c r="I15690" s="12"/>
      <c r="J15690" s="12"/>
    </row>
    <row r="15691" spans="1:10" x14ac:dyDescent="0.25">
      <c r="A15691" s="12"/>
      <c r="B15691" s="12"/>
      <c r="C15691" s="2"/>
      <c r="D15691" s="12"/>
      <c r="E15691" s="12"/>
      <c r="F15691" s="12"/>
      <c r="G15691" s="12"/>
      <c r="H15691" s="12"/>
      <c r="I15691" s="12"/>
      <c r="J15691" s="12"/>
    </row>
    <row r="15692" spans="1:10" x14ac:dyDescent="0.25">
      <c r="A15692" s="12"/>
      <c r="B15692" s="12"/>
      <c r="C15692" s="2"/>
      <c r="D15692" s="12"/>
      <c r="E15692" s="12"/>
      <c r="F15692" s="12"/>
      <c r="G15692" s="12"/>
      <c r="H15692" s="12"/>
      <c r="I15692" s="12"/>
      <c r="J15692" s="12"/>
    </row>
    <row r="15693" spans="1:10" x14ac:dyDescent="0.25">
      <c r="A15693" s="12"/>
      <c r="B15693" s="12"/>
      <c r="C15693" s="2"/>
      <c r="D15693" s="12"/>
      <c r="E15693" s="12"/>
      <c r="F15693" s="12"/>
      <c r="G15693" s="12"/>
      <c r="H15693" s="12"/>
      <c r="I15693" s="12"/>
      <c r="J15693" s="12"/>
    </row>
    <row r="15694" spans="1:10" x14ac:dyDescent="0.25">
      <c r="A15694" s="12"/>
      <c r="B15694" s="12"/>
      <c r="C15694" s="2"/>
      <c r="D15694" s="12"/>
      <c r="E15694" s="12"/>
      <c r="F15694" s="12"/>
      <c r="G15694" s="12"/>
      <c r="H15694" s="12"/>
      <c r="I15694" s="12"/>
      <c r="J15694" s="12"/>
    </row>
    <row r="15695" spans="1:10" x14ac:dyDescent="0.25">
      <c r="A15695" s="12"/>
      <c r="B15695" s="12"/>
      <c r="C15695" s="2"/>
      <c r="D15695" s="12"/>
      <c r="E15695" s="12"/>
      <c r="F15695" s="12"/>
      <c r="G15695" s="12"/>
      <c r="H15695" s="12"/>
      <c r="I15695" s="12"/>
      <c r="J15695" s="12"/>
    </row>
    <row r="15696" spans="1:10" x14ac:dyDescent="0.25">
      <c r="A15696" s="12"/>
      <c r="B15696" s="12"/>
      <c r="C15696" s="2"/>
      <c r="D15696" s="12"/>
      <c r="E15696" s="12"/>
      <c r="F15696" s="12"/>
      <c r="G15696" s="12"/>
      <c r="H15696" s="12"/>
      <c r="I15696" s="12"/>
      <c r="J15696" s="12"/>
    </row>
    <row r="15697" spans="1:10" x14ac:dyDescent="0.25">
      <c r="A15697" s="12"/>
      <c r="B15697" s="12"/>
      <c r="C15697" s="2"/>
      <c r="D15697" s="12"/>
      <c r="E15697" s="12"/>
      <c r="F15697" s="12"/>
      <c r="G15697" s="12"/>
      <c r="H15697" s="12"/>
      <c r="I15697" s="12"/>
      <c r="J15697" s="12"/>
    </row>
    <row r="15698" spans="1:10" x14ac:dyDescent="0.25">
      <c r="A15698" s="12"/>
      <c r="B15698" s="12"/>
      <c r="C15698" s="2"/>
      <c r="D15698" s="12"/>
      <c r="E15698" s="12"/>
      <c r="F15698" s="12"/>
      <c r="G15698" s="12"/>
      <c r="H15698" s="12"/>
      <c r="I15698" s="12"/>
      <c r="J15698" s="12"/>
    </row>
    <row r="15699" spans="1:10" x14ac:dyDescent="0.25">
      <c r="A15699" s="12"/>
      <c r="B15699" s="12"/>
      <c r="C15699" s="2"/>
      <c r="D15699" s="12"/>
      <c r="E15699" s="12"/>
      <c r="F15699" s="12"/>
      <c r="G15699" s="12"/>
      <c r="H15699" s="12"/>
      <c r="I15699" s="12"/>
      <c r="J15699" s="12"/>
    </row>
    <row r="15700" spans="1:10" x14ac:dyDescent="0.25">
      <c r="A15700" s="12"/>
      <c r="B15700" s="12"/>
      <c r="C15700" s="2"/>
      <c r="D15700" s="12"/>
      <c r="E15700" s="12"/>
      <c r="F15700" s="12"/>
      <c r="G15700" s="12"/>
      <c r="H15700" s="12"/>
      <c r="I15700" s="12"/>
      <c r="J15700" s="12"/>
    </row>
    <row r="15701" spans="1:10" x14ac:dyDescent="0.25">
      <c r="A15701" s="12"/>
      <c r="B15701" s="12"/>
      <c r="C15701" s="2"/>
      <c r="D15701" s="12"/>
      <c r="E15701" s="12"/>
      <c r="F15701" s="12"/>
      <c r="G15701" s="12"/>
      <c r="H15701" s="12"/>
      <c r="I15701" s="12"/>
      <c r="J15701" s="12"/>
    </row>
    <row r="15702" spans="1:10" x14ac:dyDescent="0.25">
      <c r="A15702" s="12"/>
      <c r="B15702" s="12"/>
      <c r="C15702" s="2"/>
      <c r="D15702" s="12"/>
      <c r="E15702" s="12"/>
      <c r="F15702" s="12"/>
      <c r="G15702" s="12"/>
      <c r="H15702" s="12"/>
      <c r="I15702" s="12"/>
      <c r="J15702" s="12"/>
    </row>
    <row r="15703" spans="1:10" x14ac:dyDescent="0.25">
      <c r="A15703" s="12"/>
      <c r="B15703" s="12"/>
      <c r="C15703" s="2"/>
      <c r="D15703" s="12"/>
      <c r="E15703" s="12"/>
      <c r="F15703" s="12"/>
      <c r="G15703" s="12"/>
      <c r="H15703" s="12"/>
      <c r="I15703" s="12"/>
      <c r="J15703" s="12"/>
    </row>
    <row r="15704" spans="1:10" x14ac:dyDescent="0.25">
      <c r="A15704" s="12"/>
      <c r="B15704" s="12"/>
      <c r="C15704" s="2"/>
      <c r="D15704" s="12"/>
      <c r="E15704" s="12"/>
      <c r="F15704" s="12"/>
      <c r="G15704" s="12"/>
      <c r="H15704" s="12"/>
      <c r="I15704" s="12"/>
      <c r="J15704" s="12"/>
    </row>
    <row r="15705" spans="1:10" x14ac:dyDescent="0.25">
      <c r="A15705" s="12"/>
      <c r="B15705" s="12"/>
      <c r="C15705" s="2"/>
      <c r="D15705" s="12"/>
      <c r="E15705" s="12"/>
      <c r="F15705" s="12"/>
      <c r="G15705" s="12"/>
      <c r="H15705" s="12"/>
      <c r="I15705" s="12"/>
      <c r="J15705" s="12"/>
    </row>
    <row r="15706" spans="1:10" x14ac:dyDescent="0.25">
      <c r="A15706" s="12"/>
      <c r="B15706" s="12"/>
      <c r="C15706" s="2"/>
      <c r="D15706" s="12"/>
      <c r="E15706" s="12"/>
      <c r="F15706" s="12"/>
      <c r="G15706" s="12"/>
      <c r="H15706" s="12"/>
      <c r="I15706" s="12"/>
      <c r="J15706" s="12"/>
    </row>
    <row r="15707" spans="1:10" x14ac:dyDescent="0.25">
      <c r="A15707" s="12"/>
      <c r="B15707" s="12"/>
      <c r="C15707" s="2"/>
      <c r="D15707" s="12"/>
      <c r="E15707" s="12"/>
      <c r="F15707" s="12"/>
      <c r="G15707" s="12"/>
      <c r="H15707" s="12"/>
      <c r="I15707" s="12"/>
      <c r="J15707" s="12"/>
    </row>
    <row r="15708" spans="1:10" x14ac:dyDescent="0.25">
      <c r="A15708" s="12"/>
      <c r="B15708" s="12"/>
      <c r="C15708" s="2"/>
      <c r="D15708" s="12"/>
      <c r="E15708" s="12"/>
      <c r="F15708" s="12"/>
      <c r="G15708" s="12"/>
      <c r="H15708" s="12"/>
      <c r="I15708" s="12"/>
      <c r="J15708" s="12"/>
    </row>
    <row r="15709" spans="1:10" x14ac:dyDescent="0.25">
      <c r="A15709" s="12"/>
      <c r="B15709" s="12"/>
      <c r="C15709" s="2"/>
      <c r="D15709" s="12"/>
      <c r="E15709" s="12"/>
      <c r="F15709" s="12"/>
      <c r="G15709" s="12"/>
      <c r="H15709" s="12"/>
      <c r="I15709" s="12"/>
      <c r="J15709" s="12"/>
    </row>
    <row r="15710" spans="1:10" x14ac:dyDescent="0.25">
      <c r="A15710" s="12"/>
      <c r="B15710" s="12"/>
      <c r="C15710" s="2"/>
      <c r="D15710" s="12"/>
      <c r="E15710" s="12"/>
      <c r="F15710" s="12"/>
      <c r="G15710" s="12"/>
      <c r="H15710" s="12"/>
      <c r="I15710" s="12"/>
      <c r="J15710" s="12"/>
    </row>
    <row r="15711" spans="1:10" x14ac:dyDescent="0.25">
      <c r="A15711" s="12"/>
      <c r="B15711" s="12"/>
      <c r="C15711" s="2"/>
      <c r="D15711" s="12"/>
      <c r="E15711" s="12"/>
      <c r="F15711" s="12"/>
      <c r="G15711" s="12"/>
      <c r="H15711" s="12"/>
      <c r="I15711" s="12"/>
      <c r="J15711" s="12"/>
    </row>
    <row r="15712" spans="1:10" x14ac:dyDescent="0.25">
      <c r="A15712" s="12"/>
      <c r="B15712" s="12"/>
      <c r="C15712" s="2"/>
      <c r="D15712" s="12"/>
      <c r="E15712" s="12"/>
      <c r="F15712" s="12"/>
      <c r="G15712" s="12"/>
      <c r="H15712" s="12"/>
      <c r="I15712" s="12"/>
      <c r="J15712" s="12"/>
    </row>
    <row r="15713" spans="1:10" x14ac:dyDescent="0.25">
      <c r="A15713" s="12"/>
      <c r="B15713" s="12"/>
      <c r="C15713" s="2"/>
      <c r="D15713" s="12"/>
      <c r="E15713" s="12"/>
      <c r="F15713" s="12"/>
      <c r="G15713" s="12"/>
      <c r="H15713" s="12"/>
      <c r="I15713" s="12"/>
      <c r="J15713" s="12"/>
    </row>
    <row r="15714" spans="1:10" x14ac:dyDescent="0.25">
      <c r="A15714" s="12"/>
      <c r="B15714" s="12"/>
      <c r="C15714" s="2"/>
      <c r="D15714" s="12"/>
      <c r="E15714" s="12"/>
      <c r="F15714" s="12"/>
      <c r="G15714" s="12"/>
      <c r="H15714" s="12"/>
      <c r="I15714" s="12"/>
      <c r="J15714" s="12"/>
    </row>
    <row r="15715" spans="1:10" x14ac:dyDescent="0.25">
      <c r="A15715" s="12"/>
      <c r="B15715" s="12"/>
      <c r="C15715" s="2"/>
      <c r="D15715" s="12"/>
      <c r="E15715" s="12"/>
      <c r="F15715" s="12"/>
      <c r="G15715" s="12"/>
      <c r="H15715" s="12"/>
      <c r="I15715" s="12"/>
      <c r="J15715" s="12"/>
    </row>
    <row r="15716" spans="1:10" x14ac:dyDescent="0.25">
      <c r="A15716" s="12"/>
      <c r="B15716" s="12"/>
      <c r="C15716" s="2"/>
      <c r="D15716" s="12"/>
      <c r="E15716" s="12"/>
      <c r="F15716" s="12"/>
      <c r="G15716" s="12"/>
      <c r="H15716" s="12"/>
      <c r="I15716" s="12"/>
      <c r="J15716" s="12"/>
    </row>
    <row r="15717" spans="1:10" x14ac:dyDescent="0.25">
      <c r="A15717" s="12"/>
      <c r="B15717" s="12"/>
      <c r="C15717" s="2"/>
      <c r="D15717" s="12"/>
      <c r="E15717" s="12"/>
      <c r="F15717" s="12"/>
      <c r="G15717" s="12"/>
      <c r="H15717" s="12"/>
      <c r="I15717" s="12"/>
      <c r="J15717" s="12"/>
    </row>
    <row r="15718" spans="1:10" x14ac:dyDescent="0.25">
      <c r="A15718" s="12"/>
      <c r="B15718" s="12"/>
      <c r="C15718" s="2"/>
      <c r="D15718" s="12"/>
      <c r="E15718" s="12"/>
      <c r="F15718" s="12"/>
      <c r="G15718" s="12"/>
      <c r="H15718" s="12"/>
      <c r="I15718" s="12"/>
      <c r="J15718" s="12"/>
    </row>
    <row r="15719" spans="1:10" x14ac:dyDescent="0.25">
      <c r="A15719" s="12"/>
      <c r="B15719" s="12"/>
      <c r="C15719" s="2"/>
      <c r="D15719" s="12"/>
      <c r="E15719" s="12"/>
      <c r="F15719" s="12"/>
      <c r="G15719" s="12"/>
      <c r="H15719" s="12"/>
      <c r="I15719" s="12"/>
      <c r="J15719" s="12"/>
    </row>
    <row r="15720" spans="1:10" x14ac:dyDescent="0.25">
      <c r="A15720" s="12"/>
      <c r="B15720" s="12"/>
      <c r="C15720" s="2"/>
      <c r="D15720" s="12"/>
      <c r="E15720" s="12"/>
      <c r="F15720" s="12"/>
      <c r="G15720" s="12"/>
      <c r="H15720" s="12"/>
      <c r="I15720" s="12"/>
      <c r="J15720" s="12"/>
    </row>
    <row r="15721" spans="1:10" x14ac:dyDescent="0.25">
      <c r="A15721" s="12"/>
      <c r="B15721" s="12"/>
      <c r="C15721" s="2"/>
      <c r="D15721" s="12"/>
      <c r="E15721" s="12"/>
      <c r="F15721" s="12"/>
      <c r="G15721" s="12"/>
      <c r="H15721" s="12"/>
      <c r="I15721" s="12"/>
      <c r="J15721" s="12"/>
    </row>
    <row r="15722" spans="1:10" x14ac:dyDescent="0.25">
      <c r="A15722" s="12"/>
      <c r="B15722" s="12"/>
      <c r="C15722" s="2"/>
      <c r="D15722" s="12"/>
      <c r="E15722" s="12"/>
      <c r="F15722" s="12"/>
      <c r="G15722" s="12"/>
      <c r="H15722" s="12"/>
      <c r="I15722" s="12"/>
      <c r="J15722" s="12"/>
    </row>
    <row r="15723" spans="1:10" x14ac:dyDescent="0.25">
      <c r="A15723" s="12"/>
      <c r="B15723" s="12"/>
      <c r="C15723" s="2"/>
      <c r="D15723" s="12"/>
      <c r="E15723" s="12"/>
      <c r="F15723" s="12"/>
      <c r="G15723" s="12"/>
      <c r="H15723" s="12"/>
      <c r="I15723" s="12"/>
      <c r="J15723" s="12"/>
    </row>
    <row r="15724" spans="1:10" x14ac:dyDescent="0.25">
      <c r="A15724" s="12"/>
      <c r="B15724" s="12"/>
      <c r="C15724" s="2"/>
      <c r="D15724" s="12"/>
      <c r="E15724" s="12"/>
      <c r="F15724" s="12"/>
      <c r="G15724" s="12"/>
      <c r="H15724" s="12"/>
      <c r="I15724" s="12"/>
      <c r="J15724" s="12"/>
    </row>
    <row r="15725" spans="1:10" x14ac:dyDescent="0.25">
      <c r="A15725" s="12"/>
      <c r="B15725" s="12"/>
      <c r="C15725" s="2"/>
      <c r="D15725" s="12"/>
      <c r="E15725" s="12"/>
      <c r="F15725" s="12"/>
      <c r="G15725" s="12"/>
      <c r="H15725" s="12"/>
      <c r="I15725" s="12"/>
      <c r="J15725" s="12"/>
    </row>
    <row r="15726" spans="1:10" x14ac:dyDescent="0.25">
      <c r="A15726" s="12"/>
      <c r="B15726" s="12"/>
      <c r="C15726" s="2"/>
      <c r="D15726" s="12"/>
      <c r="E15726" s="12"/>
      <c r="F15726" s="12"/>
      <c r="G15726" s="12"/>
      <c r="H15726" s="12"/>
      <c r="I15726" s="12"/>
      <c r="J15726" s="12"/>
    </row>
    <row r="15727" spans="1:10" x14ac:dyDescent="0.25">
      <c r="A15727" s="12"/>
      <c r="B15727" s="12"/>
      <c r="C15727" s="2"/>
      <c r="D15727" s="12"/>
      <c r="E15727" s="12"/>
      <c r="F15727" s="12"/>
      <c r="G15727" s="12"/>
      <c r="H15727" s="12"/>
      <c r="I15727" s="12"/>
      <c r="J15727" s="12"/>
    </row>
    <row r="15728" spans="1:10" x14ac:dyDescent="0.25">
      <c r="A15728" s="12"/>
      <c r="B15728" s="12"/>
      <c r="C15728" s="2"/>
      <c r="D15728" s="12"/>
      <c r="E15728" s="12"/>
      <c r="F15728" s="12"/>
      <c r="G15728" s="12"/>
      <c r="H15728" s="12"/>
      <c r="I15728" s="12"/>
      <c r="J15728" s="12"/>
    </row>
    <row r="15729" spans="1:10" x14ac:dyDescent="0.25">
      <c r="A15729" s="12"/>
      <c r="B15729" s="12"/>
      <c r="C15729" s="2"/>
      <c r="D15729" s="12"/>
      <c r="E15729" s="12"/>
      <c r="F15729" s="12"/>
      <c r="G15729" s="12"/>
      <c r="H15729" s="12"/>
      <c r="I15729" s="12"/>
      <c r="J15729" s="12"/>
    </row>
    <row r="15730" spans="1:10" x14ac:dyDescent="0.25">
      <c r="A15730" s="12"/>
      <c r="B15730" s="12"/>
      <c r="C15730" s="2"/>
      <c r="D15730" s="12"/>
      <c r="E15730" s="12"/>
      <c r="F15730" s="12"/>
      <c r="G15730" s="12"/>
      <c r="H15730" s="12"/>
      <c r="I15730" s="12"/>
      <c r="J15730" s="12"/>
    </row>
    <row r="15731" spans="1:10" x14ac:dyDescent="0.25">
      <c r="A15731" s="12"/>
      <c r="B15731" s="12"/>
      <c r="C15731" s="2"/>
      <c r="D15731" s="12"/>
      <c r="E15731" s="12"/>
      <c r="F15731" s="12"/>
      <c r="G15731" s="12"/>
      <c r="H15731" s="12"/>
      <c r="I15731" s="12"/>
      <c r="J15731" s="12"/>
    </row>
    <row r="15732" spans="1:10" x14ac:dyDescent="0.25">
      <c r="A15732" s="12"/>
      <c r="B15732" s="12"/>
      <c r="C15732" s="2"/>
      <c r="D15732" s="12"/>
      <c r="E15732" s="12"/>
      <c r="F15732" s="12"/>
      <c r="G15732" s="12"/>
      <c r="H15732" s="12"/>
      <c r="I15732" s="12"/>
      <c r="J15732" s="12"/>
    </row>
    <row r="15733" spans="1:10" x14ac:dyDescent="0.25">
      <c r="A15733" s="12"/>
      <c r="B15733" s="12"/>
      <c r="C15733" s="2"/>
      <c r="D15733" s="12"/>
      <c r="E15733" s="12"/>
      <c r="F15733" s="12"/>
      <c r="G15733" s="12"/>
      <c r="H15733" s="12"/>
      <c r="I15733" s="12"/>
      <c r="J15733" s="12"/>
    </row>
    <row r="15734" spans="1:10" x14ac:dyDescent="0.25">
      <c r="A15734" s="12"/>
      <c r="B15734" s="12"/>
      <c r="C15734" s="2"/>
      <c r="D15734" s="12"/>
      <c r="E15734" s="12"/>
      <c r="F15734" s="12"/>
      <c r="G15734" s="12"/>
      <c r="H15734" s="12"/>
      <c r="I15734" s="12"/>
      <c r="J15734" s="12"/>
    </row>
    <row r="15735" spans="1:10" x14ac:dyDescent="0.25">
      <c r="A15735" s="12"/>
      <c r="B15735" s="12"/>
      <c r="C15735" s="2"/>
      <c r="D15735" s="12"/>
      <c r="E15735" s="12"/>
      <c r="F15735" s="12"/>
      <c r="G15735" s="12"/>
      <c r="H15735" s="12"/>
      <c r="I15735" s="12"/>
      <c r="J15735" s="12"/>
    </row>
    <row r="15736" spans="1:10" x14ac:dyDescent="0.25">
      <c r="A15736" s="12"/>
      <c r="B15736" s="12"/>
      <c r="C15736" s="2"/>
      <c r="D15736" s="12"/>
      <c r="E15736" s="12"/>
      <c r="F15736" s="12"/>
      <c r="G15736" s="12"/>
      <c r="H15736" s="12"/>
      <c r="I15736" s="12"/>
      <c r="J15736" s="12"/>
    </row>
    <row r="15737" spans="1:10" x14ac:dyDescent="0.25">
      <c r="A15737" s="12"/>
      <c r="B15737" s="12"/>
      <c r="C15737" s="2"/>
      <c r="D15737" s="12"/>
      <c r="E15737" s="12"/>
      <c r="F15737" s="12"/>
      <c r="G15737" s="12"/>
      <c r="H15737" s="12"/>
      <c r="I15737" s="12"/>
      <c r="J15737" s="12"/>
    </row>
    <row r="15738" spans="1:10" x14ac:dyDescent="0.25">
      <c r="A15738" s="12"/>
      <c r="B15738" s="12"/>
      <c r="C15738" s="2"/>
      <c r="D15738" s="12"/>
      <c r="E15738" s="12"/>
      <c r="F15738" s="12"/>
      <c r="G15738" s="12"/>
      <c r="H15738" s="12"/>
      <c r="I15738" s="12"/>
      <c r="J15738" s="12"/>
    </row>
    <row r="15739" spans="1:10" x14ac:dyDescent="0.25">
      <c r="A15739" s="12"/>
      <c r="B15739" s="12"/>
      <c r="C15739" s="2"/>
      <c r="D15739" s="12"/>
      <c r="E15739" s="12"/>
      <c r="F15739" s="12"/>
      <c r="G15739" s="12"/>
      <c r="H15739" s="12"/>
      <c r="I15739" s="12"/>
      <c r="J15739" s="12"/>
    </row>
    <row r="15740" spans="1:10" x14ac:dyDescent="0.25">
      <c r="A15740" s="12"/>
      <c r="B15740" s="12"/>
      <c r="C15740" s="2"/>
      <c r="D15740" s="12"/>
      <c r="E15740" s="12"/>
      <c r="F15740" s="12"/>
      <c r="G15740" s="12"/>
      <c r="H15740" s="12"/>
      <c r="I15740" s="12"/>
      <c r="J15740" s="12"/>
    </row>
    <row r="15741" spans="1:10" x14ac:dyDescent="0.25">
      <c r="A15741" s="12"/>
      <c r="B15741" s="12"/>
      <c r="C15741" s="2"/>
      <c r="D15741" s="12"/>
      <c r="E15741" s="12"/>
      <c r="F15741" s="12"/>
      <c r="G15741" s="12"/>
      <c r="H15741" s="12"/>
      <c r="I15741" s="12"/>
      <c r="J15741" s="12"/>
    </row>
    <row r="15742" spans="1:10" x14ac:dyDescent="0.25">
      <c r="A15742" s="12"/>
      <c r="B15742" s="12"/>
      <c r="C15742" s="2"/>
      <c r="D15742" s="12"/>
      <c r="E15742" s="12"/>
      <c r="F15742" s="12"/>
      <c r="G15742" s="12"/>
      <c r="H15742" s="12"/>
      <c r="I15742" s="12"/>
      <c r="J15742" s="12"/>
    </row>
    <row r="15743" spans="1:10" x14ac:dyDescent="0.25">
      <c r="A15743" s="12"/>
      <c r="B15743" s="12"/>
      <c r="C15743" s="2"/>
      <c r="D15743" s="12"/>
      <c r="E15743" s="12"/>
      <c r="F15743" s="12"/>
      <c r="G15743" s="12"/>
      <c r="H15743" s="12"/>
      <c r="I15743" s="12"/>
      <c r="J15743" s="12"/>
    </row>
    <row r="15744" spans="1:10" x14ac:dyDescent="0.25">
      <c r="A15744" s="12"/>
      <c r="B15744" s="12"/>
      <c r="C15744" s="2"/>
      <c r="D15744" s="12"/>
      <c r="E15744" s="12"/>
      <c r="F15744" s="12"/>
      <c r="G15744" s="12"/>
      <c r="H15744" s="12"/>
      <c r="I15744" s="12"/>
      <c r="J15744" s="12"/>
    </row>
    <row r="15745" spans="1:10" x14ac:dyDescent="0.25">
      <c r="A15745" s="12"/>
      <c r="B15745" s="12"/>
      <c r="C15745" s="2"/>
      <c r="D15745" s="12"/>
      <c r="E15745" s="12"/>
      <c r="F15745" s="12"/>
      <c r="G15745" s="12"/>
      <c r="H15745" s="12"/>
      <c r="I15745" s="12"/>
      <c r="J15745" s="12"/>
    </row>
    <row r="15746" spans="1:10" x14ac:dyDescent="0.25">
      <c r="A15746" s="12"/>
      <c r="B15746" s="12"/>
      <c r="C15746" s="2"/>
      <c r="D15746" s="12"/>
      <c r="E15746" s="12"/>
      <c r="F15746" s="12"/>
      <c r="G15746" s="12"/>
      <c r="H15746" s="12"/>
      <c r="I15746" s="12"/>
      <c r="J15746" s="12"/>
    </row>
    <row r="15747" spans="1:10" x14ac:dyDescent="0.25">
      <c r="A15747" s="12"/>
      <c r="B15747" s="12"/>
      <c r="C15747" s="2"/>
      <c r="D15747" s="12"/>
      <c r="E15747" s="12"/>
      <c r="F15747" s="12"/>
      <c r="G15747" s="12"/>
      <c r="H15747" s="12"/>
      <c r="I15747" s="12"/>
      <c r="J15747" s="12"/>
    </row>
    <row r="15748" spans="1:10" x14ac:dyDescent="0.25">
      <c r="A15748" s="12"/>
      <c r="B15748" s="12"/>
      <c r="C15748" s="2"/>
      <c r="D15748" s="12"/>
      <c r="E15748" s="12"/>
      <c r="F15748" s="12"/>
      <c r="G15748" s="12"/>
      <c r="H15748" s="12"/>
      <c r="I15748" s="12"/>
      <c r="J15748" s="12"/>
    </row>
    <row r="15749" spans="1:10" x14ac:dyDescent="0.25">
      <c r="A15749" s="12"/>
      <c r="B15749" s="12"/>
      <c r="C15749" s="2"/>
      <c r="D15749" s="12"/>
      <c r="E15749" s="12"/>
      <c r="F15749" s="12"/>
      <c r="G15749" s="12"/>
      <c r="H15749" s="12"/>
      <c r="I15749" s="12"/>
      <c r="J15749" s="12"/>
    </row>
    <row r="15750" spans="1:10" x14ac:dyDescent="0.25">
      <c r="A15750" s="12"/>
      <c r="B15750" s="12"/>
      <c r="C15750" s="2"/>
      <c r="D15750" s="12"/>
      <c r="E15750" s="12"/>
      <c r="F15750" s="12"/>
      <c r="G15750" s="12"/>
      <c r="H15750" s="12"/>
      <c r="I15750" s="12"/>
      <c r="J15750" s="12"/>
    </row>
    <row r="15751" spans="1:10" x14ac:dyDescent="0.25">
      <c r="A15751" s="12"/>
      <c r="B15751" s="12"/>
      <c r="C15751" s="2"/>
      <c r="D15751" s="12"/>
      <c r="E15751" s="12"/>
      <c r="F15751" s="12"/>
      <c r="G15751" s="12"/>
      <c r="H15751" s="12"/>
      <c r="I15751" s="12"/>
      <c r="J15751" s="12"/>
    </row>
    <row r="15752" spans="1:10" x14ac:dyDescent="0.25">
      <c r="A15752" s="12"/>
      <c r="B15752" s="12"/>
      <c r="C15752" s="2"/>
      <c r="D15752" s="12"/>
      <c r="E15752" s="12"/>
      <c r="F15752" s="12"/>
      <c r="G15752" s="12"/>
      <c r="H15752" s="12"/>
      <c r="I15752" s="12"/>
      <c r="J15752" s="12"/>
    </row>
    <row r="15753" spans="1:10" x14ac:dyDescent="0.25">
      <c r="A15753" s="12"/>
      <c r="B15753" s="12"/>
      <c r="C15753" s="2"/>
      <c r="D15753" s="12"/>
      <c r="E15753" s="12"/>
      <c r="F15753" s="12"/>
      <c r="G15753" s="12"/>
      <c r="H15753" s="12"/>
      <c r="I15753" s="12"/>
      <c r="J15753" s="12"/>
    </row>
    <row r="15754" spans="1:10" x14ac:dyDescent="0.25">
      <c r="A15754" s="12"/>
      <c r="B15754" s="12"/>
      <c r="C15754" s="2"/>
      <c r="D15754" s="12"/>
      <c r="E15754" s="12"/>
      <c r="F15754" s="12"/>
      <c r="G15754" s="12"/>
      <c r="H15754" s="12"/>
      <c r="I15754" s="12"/>
      <c r="J15754" s="12"/>
    </row>
    <row r="15755" spans="1:10" x14ac:dyDescent="0.25">
      <c r="A15755" s="12"/>
      <c r="B15755" s="12"/>
      <c r="C15755" s="2"/>
      <c r="D15755" s="12"/>
      <c r="E15755" s="12"/>
      <c r="F15755" s="12"/>
      <c r="G15755" s="12"/>
      <c r="H15755" s="12"/>
      <c r="I15755" s="12"/>
      <c r="J15755" s="12"/>
    </row>
    <row r="15756" spans="1:10" x14ac:dyDescent="0.25">
      <c r="A15756" s="12"/>
      <c r="B15756" s="12"/>
      <c r="C15756" s="2"/>
      <c r="D15756" s="12"/>
      <c r="E15756" s="12"/>
      <c r="F15756" s="12"/>
      <c r="G15756" s="12"/>
      <c r="H15756" s="12"/>
      <c r="I15756" s="12"/>
      <c r="J15756" s="12"/>
    </row>
    <row r="15757" spans="1:10" x14ac:dyDescent="0.25">
      <c r="A15757" s="12"/>
      <c r="B15757" s="12"/>
      <c r="C15757" s="2"/>
      <c r="D15757" s="12"/>
      <c r="E15757" s="12"/>
      <c r="F15757" s="12"/>
      <c r="G15757" s="12"/>
      <c r="H15757" s="12"/>
      <c r="I15757" s="12"/>
      <c r="J15757" s="12"/>
    </row>
    <row r="15758" spans="1:10" x14ac:dyDescent="0.25">
      <c r="A15758" s="12"/>
      <c r="B15758" s="12"/>
      <c r="C15758" s="2"/>
      <c r="D15758" s="12"/>
      <c r="E15758" s="12"/>
      <c r="F15758" s="12"/>
      <c r="G15758" s="12"/>
      <c r="H15758" s="12"/>
      <c r="I15758" s="12"/>
      <c r="J15758" s="12"/>
    </row>
    <row r="15759" spans="1:10" x14ac:dyDescent="0.25">
      <c r="A15759" s="12"/>
      <c r="B15759" s="12"/>
      <c r="C15759" s="2"/>
      <c r="D15759" s="12"/>
      <c r="E15759" s="12"/>
      <c r="F15759" s="12"/>
      <c r="G15759" s="12"/>
      <c r="H15759" s="12"/>
      <c r="I15759" s="12"/>
      <c r="J15759" s="12"/>
    </row>
    <row r="15760" spans="1:10" x14ac:dyDescent="0.25">
      <c r="A15760" s="12"/>
      <c r="B15760" s="12"/>
      <c r="C15760" s="2"/>
      <c r="D15760" s="12"/>
      <c r="E15760" s="12"/>
      <c r="F15760" s="12"/>
      <c r="G15760" s="12"/>
      <c r="H15760" s="12"/>
      <c r="I15760" s="12"/>
      <c r="J15760" s="12"/>
    </row>
    <row r="15761" spans="1:10" x14ac:dyDescent="0.25">
      <c r="A15761" s="12"/>
      <c r="B15761" s="12"/>
      <c r="C15761" s="2"/>
      <c r="D15761" s="12"/>
      <c r="E15761" s="12"/>
      <c r="F15761" s="12"/>
      <c r="G15761" s="12"/>
      <c r="H15761" s="12"/>
      <c r="I15761" s="12"/>
      <c r="J15761" s="12"/>
    </row>
    <row r="15762" spans="1:10" x14ac:dyDescent="0.25">
      <c r="A15762" s="12"/>
      <c r="B15762" s="12"/>
      <c r="C15762" s="2"/>
      <c r="D15762" s="12"/>
      <c r="E15762" s="12"/>
      <c r="F15762" s="12"/>
      <c r="G15762" s="12"/>
      <c r="H15762" s="12"/>
      <c r="I15762" s="12"/>
      <c r="J15762" s="12"/>
    </row>
    <row r="15763" spans="1:10" x14ac:dyDescent="0.25">
      <c r="A15763" s="12"/>
      <c r="B15763" s="12"/>
      <c r="C15763" s="2"/>
      <c r="D15763" s="12"/>
      <c r="E15763" s="12"/>
      <c r="F15763" s="12"/>
      <c r="G15763" s="12"/>
      <c r="H15763" s="12"/>
      <c r="I15763" s="12"/>
      <c r="J15763" s="12"/>
    </row>
    <row r="15764" spans="1:10" x14ac:dyDescent="0.25">
      <c r="A15764" s="12"/>
      <c r="B15764" s="12"/>
      <c r="C15764" s="2"/>
      <c r="D15764" s="12"/>
      <c r="E15764" s="12"/>
      <c r="F15764" s="12"/>
      <c r="G15764" s="12"/>
      <c r="H15764" s="12"/>
      <c r="I15764" s="12"/>
      <c r="J15764" s="12"/>
    </row>
    <row r="15765" spans="1:10" x14ac:dyDescent="0.25">
      <c r="A15765" s="12"/>
      <c r="B15765" s="12"/>
      <c r="C15765" s="2"/>
      <c r="D15765" s="12"/>
      <c r="E15765" s="12"/>
      <c r="F15765" s="12"/>
      <c r="G15765" s="12"/>
      <c r="H15765" s="12"/>
      <c r="I15765" s="12"/>
      <c r="J15765" s="12"/>
    </row>
    <row r="15766" spans="1:10" x14ac:dyDescent="0.25">
      <c r="A15766" s="12"/>
      <c r="B15766" s="12"/>
      <c r="C15766" s="2"/>
      <c r="D15766" s="12"/>
      <c r="E15766" s="12"/>
      <c r="F15766" s="12"/>
      <c r="G15766" s="12"/>
      <c r="H15766" s="12"/>
      <c r="I15766" s="12"/>
      <c r="J15766" s="12"/>
    </row>
    <row r="15767" spans="1:10" x14ac:dyDescent="0.25">
      <c r="A15767" s="12"/>
      <c r="B15767" s="12"/>
      <c r="C15767" s="2"/>
      <c r="D15767" s="12"/>
      <c r="E15767" s="12"/>
      <c r="F15767" s="12"/>
      <c r="G15767" s="12"/>
      <c r="H15767" s="12"/>
      <c r="I15767" s="12"/>
      <c r="J15767" s="12"/>
    </row>
    <row r="15768" spans="1:10" x14ac:dyDescent="0.25">
      <c r="A15768" s="12"/>
      <c r="B15768" s="12"/>
      <c r="C15768" s="2"/>
      <c r="D15768" s="12"/>
      <c r="E15768" s="12"/>
      <c r="F15768" s="12"/>
      <c r="G15768" s="12"/>
      <c r="H15768" s="12"/>
      <c r="I15768" s="12"/>
      <c r="J15768" s="12"/>
    </row>
    <row r="15769" spans="1:10" x14ac:dyDescent="0.25">
      <c r="A15769" s="12"/>
      <c r="B15769" s="12"/>
      <c r="C15769" s="2"/>
      <c r="D15769" s="12"/>
      <c r="E15769" s="12"/>
      <c r="F15769" s="12"/>
      <c r="G15769" s="12"/>
      <c r="H15769" s="12"/>
      <c r="I15769" s="12"/>
      <c r="J15769" s="12"/>
    </row>
    <row r="15770" spans="1:10" x14ac:dyDescent="0.25">
      <c r="A15770" s="12"/>
      <c r="B15770" s="12"/>
      <c r="C15770" s="2"/>
      <c r="D15770" s="12"/>
      <c r="E15770" s="12"/>
      <c r="F15770" s="12"/>
      <c r="G15770" s="12"/>
      <c r="H15770" s="12"/>
      <c r="I15770" s="12"/>
      <c r="J15770" s="12"/>
    </row>
    <row r="15771" spans="1:10" x14ac:dyDescent="0.25">
      <c r="A15771" s="12"/>
      <c r="B15771" s="12"/>
      <c r="C15771" s="2"/>
      <c r="D15771" s="12"/>
      <c r="E15771" s="12"/>
      <c r="F15771" s="12"/>
      <c r="G15771" s="12"/>
      <c r="H15771" s="12"/>
      <c r="I15771" s="12"/>
      <c r="J15771" s="12"/>
    </row>
    <row r="15772" spans="1:10" x14ac:dyDescent="0.25">
      <c r="A15772" s="12"/>
      <c r="B15772" s="12"/>
      <c r="C15772" s="2"/>
      <c r="D15772" s="12"/>
      <c r="E15772" s="12"/>
      <c r="F15772" s="12"/>
      <c r="G15772" s="12"/>
      <c r="H15772" s="12"/>
      <c r="I15772" s="12"/>
      <c r="J15772" s="12"/>
    </row>
    <row r="15773" spans="1:10" x14ac:dyDescent="0.25">
      <c r="A15773" s="12"/>
      <c r="B15773" s="12"/>
      <c r="C15773" s="2"/>
      <c r="D15773" s="12"/>
      <c r="E15773" s="12"/>
      <c r="F15773" s="12"/>
      <c r="G15773" s="12"/>
      <c r="H15773" s="12"/>
      <c r="I15773" s="12"/>
      <c r="J15773" s="12"/>
    </row>
    <row r="15774" spans="1:10" x14ac:dyDescent="0.25">
      <c r="A15774" s="12"/>
      <c r="B15774" s="12"/>
      <c r="C15774" s="2"/>
      <c r="D15774" s="12"/>
      <c r="E15774" s="12"/>
      <c r="F15774" s="12"/>
      <c r="G15774" s="12"/>
      <c r="H15774" s="12"/>
      <c r="I15774" s="12"/>
      <c r="J15774" s="12"/>
    </row>
    <row r="15775" spans="1:10" x14ac:dyDescent="0.25">
      <c r="A15775" s="12"/>
      <c r="B15775" s="12"/>
      <c r="C15775" s="2"/>
      <c r="D15775" s="12"/>
      <c r="E15775" s="12"/>
      <c r="F15775" s="12"/>
      <c r="G15775" s="12"/>
      <c r="H15775" s="12"/>
      <c r="I15775" s="12"/>
      <c r="J15775" s="12"/>
    </row>
    <row r="15776" spans="1:10" x14ac:dyDescent="0.25">
      <c r="A15776" s="12"/>
      <c r="B15776" s="12"/>
      <c r="C15776" s="2"/>
      <c r="D15776" s="12"/>
      <c r="E15776" s="12"/>
      <c r="F15776" s="12"/>
      <c r="G15776" s="12"/>
      <c r="H15776" s="12"/>
      <c r="I15776" s="12"/>
      <c r="J15776" s="12"/>
    </row>
    <row r="15777" spans="1:10" x14ac:dyDescent="0.25">
      <c r="A15777" s="12"/>
      <c r="B15777" s="12"/>
      <c r="C15777" s="2"/>
      <c r="D15777" s="12"/>
      <c r="E15777" s="12"/>
      <c r="F15777" s="12"/>
      <c r="G15777" s="12"/>
      <c r="H15777" s="12"/>
      <c r="I15777" s="12"/>
      <c r="J15777" s="12"/>
    </row>
    <row r="15778" spans="1:10" x14ac:dyDescent="0.25">
      <c r="A15778" s="12"/>
      <c r="B15778" s="12"/>
      <c r="C15778" s="2"/>
      <c r="D15778" s="12"/>
      <c r="E15778" s="12"/>
      <c r="F15778" s="12"/>
      <c r="G15778" s="12"/>
      <c r="H15778" s="12"/>
      <c r="I15778" s="12"/>
      <c r="J15778" s="12"/>
    </row>
    <row r="15779" spans="1:10" x14ac:dyDescent="0.25">
      <c r="A15779" s="12"/>
      <c r="B15779" s="12"/>
      <c r="C15779" s="2"/>
      <c r="D15779" s="12"/>
      <c r="E15779" s="12"/>
      <c r="F15779" s="12"/>
      <c r="G15779" s="12"/>
      <c r="H15779" s="12"/>
      <c r="I15779" s="12"/>
      <c r="J15779" s="12"/>
    </row>
    <row r="15780" spans="1:10" x14ac:dyDescent="0.25">
      <c r="A15780" s="12"/>
      <c r="B15780" s="12"/>
      <c r="C15780" s="2"/>
      <c r="D15780" s="12"/>
      <c r="E15780" s="12"/>
      <c r="F15780" s="12"/>
      <c r="G15780" s="12"/>
      <c r="H15780" s="12"/>
      <c r="I15780" s="12"/>
      <c r="J15780" s="12"/>
    </row>
    <row r="15781" spans="1:10" x14ac:dyDescent="0.25">
      <c r="A15781" s="12"/>
      <c r="B15781" s="12"/>
      <c r="C15781" s="2"/>
      <c r="D15781" s="12"/>
      <c r="E15781" s="12"/>
      <c r="F15781" s="12"/>
      <c r="G15781" s="12"/>
      <c r="H15781" s="12"/>
      <c r="I15781" s="12"/>
      <c r="J15781" s="12"/>
    </row>
    <row r="15782" spans="1:10" x14ac:dyDescent="0.25">
      <c r="A15782" s="12"/>
      <c r="B15782" s="12"/>
      <c r="C15782" s="2"/>
      <c r="D15782" s="12"/>
      <c r="E15782" s="12"/>
      <c r="F15782" s="12"/>
      <c r="G15782" s="12"/>
      <c r="H15782" s="12"/>
      <c r="I15782" s="12"/>
      <c r="J15782" s="12"/>
    </row>
    <row r="15783" spans="1:10" x14ac:dyDescent="0.25">
      <c r="A15783" s="12"/>
      <c r="B15783" s="12"/>
      <c r="C15783" s="2"/>
      <c r="D15783" s="12"/>
      <c r="E15783" s="12"/>
      <c r="F15783" s="12"/>
      <c r="G15783" s="12"/>
      <c r="H15783" s="12"/>
      <c r="I15783" s="12"/>
      <c r="J15783" s="12"/>
    </row>
    <row r="15784" spans="1:10" x14ac:dyDescent="0.25">
      <c r="A15784" s="12"/>
      <c r="B15784" s="12"/>
      <c r="C15784" s="2"/>
      <c r="D15784" s="12"/>
      <c r="E15784" s="12"/>
      <c r="F15784" s="12"/>
      <c r="G15784" s="12"/>
      <c r="H15784" s="12"/>
      <c r="I15784" s="12"/>
      <c r="J15784" s="12"/>
    </row>
    <row r="15785" spans="1:10" x14ac:dyDescent="0.25">
      <c r="A15785" s="12"/>
      <c r="B15785" s="12"/>
      <c r="C15785" s="2"/>
      <c r="D15785" s="12"/>
      <c r="E15785" s="12"/>
      <c r="F15785" s="12"/>
      <c r="G15785" s="12"/>
      <c r="H15785" s="12"/>
      <c r="I15785" s="12"/>
      <c r="J15785" s="12"/>
    </row>
    <row r="15786" spans="1:10" x14ac:dyDescent="0.25">
      <c r="A15786" s="12"/>
      <c r="B15786" s="12"/>
      <c r="C15786" s="2"/>
      <c r="D15786" s="12"/>
      <c r="E15786" s="12"/>
      <c r="F15786" s="12"/>
      <c r="G15786" s="12"/>
      <c r="H15786" s="12"/>
      <c r="I15786" s="12"/>
      <c r="J15786" s="12"/>
    </row>
    <row r="15787" spans="1:10" x14ac:dyDescent="0.25">
      <c r="A15787" s="12"/>
      <c r="B15787" s="12"/>
      <c r="C15787" s="2"/>
      <c r="D15787" s="12"/>
      <c r="E15787" s="12"/>
      <c r="F15787" s="12"/>
      <c r="G15787" s="12"/>
      <c r="H15787" s="12"/>
      <c r="I15787" s="12"/>
      <c r="J15787" s="12"/>
    </row>
    <row r="15788" spans="1:10" x14ac:dyDescent="0.25">
      <c r="A15788" s="12"/>
      <c r="B15788" s="12"/>
      <c r="C15788" s="2"/>
      <c r="D15788" s="12"/>
      <c r="E15788" s="12"/>
      <c r="F15788" s="12"/>
      <c r="G15788" s="12"/>
      <c r="H15788" s="12"/>
      <c r="I15788" s="12"/>
      <c r="J15788" s="12"/>
    </row>
    <row r="15789" spans="1:10" x14ac:dyDescent="0.25">
      <c r="A15789" s="12"/>
      <c r="B15789" s="12"/>
      <c r="C15789" s="2"/>
      <c r="D15789" s="12"/>
      <c r="E15789" s="12"/>
      <c r="F15789" s="12"/>
      <c r="G15789" s="12"/>
      <c r="H15789" s="12"/>
      <c r="I15789" s="12"/>
      <c r="J15789" s="12"/>
    </row>
    <row r="15790" spans="1:10" x14ac:dyDescent="0.25">
      <c r="A15790" s="12"/>
      <c r="B15790" s="12"/>
      <c r="C15790" s="2"/>
      <c r="D15790" s="12"/>
      <c r="E15790" s="12"/>
      <c r="F15790" s="12"/>
      <c r="G15790" s="12"/>
      <c r="H15790" s="12"/>
      <c r="I15790" s="12"/>
      <c r="J15790" s="12"/>
    </row>
    <row r="15791" spans="1:10" x14ac:dyDescent="0.25">
      <c r="A15791" s="12"/>
      <c r="B15791" s="12"/>
      <c r="C15791" s="2"/>
      <c r="D15791" s="12"/>
      <c r="E15791" s="12"/>
      <c r="F15791" s="12"/>
      <c r="G15791" s="12"/>
      <c r="H15791" s="12"/>
      <c r="I15791" s="12"/>
      <c r="J15791" s="12"/>
    </row>
    <row r="15792" spans="1:10" x14ac:dyDescent="0.25">
      <c r="A15792" s="12"/>
      <c r="B15792" s="12"/>
      <c r="C15792" s="2"/>
      <c r="D15792" s="12"/>
      <c r="E15792" s="12"/>
      <c r="F15792" s="12"/>
      <c r="G15792" s="12"/>
      <c r="H15792" s="12"/>
      <c r="I15792" s="12"/>
      <c r="J15792" s="12"/>
    </row>
    <row r="15793" spans="1:10" x14ac:dyDescent="0.25">
      <c r="A15793" s="12"/>
      <c r="B15793" s="12"/>
      <c r="C15793" s="2"/>
      <c r="D15793" s="12"/>
      <c r="E15793" s="12"/>
      <c r="F15793" s="12"/>
      <c r="G15793" s="12"/>
      <c r="H15793" s="12"/>
      <c r="I15793" s="12"/>
      <c r="J15793" s="12"/>
    </row>
    <row r="15794" spans="1:10" x14ac:dyDescent="0.25">
      <c r="A15794" s="12"/>
      <c r="B15794" s="12"/>
      <c r="C15794" s="2"/>
      <c r="D15794" s="12"/>
      <c r="E15794" s="12"/>
      <c r="F15794" s="12"/>
      <c r="G15794" s="12"/>
      <c r="H15794" s="12"/>
      <c r="I15794" s="12"/>
      <c r="J15794" s="12"/>
    </row>
    <row r="15795" spans="1:10" x14ac:dyDescent="0.25">
      <c r="A15795" s="12"/>
      <c r="B15795" s="12"/>
      <c r="C15795" s="2"/>
      <c r="D15795" s="12"/>
      <c r="E15795" s="12"/>
      <c r="F15795" s="12"/>
      <c r="G15795" s="12"/>
      <c r="H15795" s="12"/>
      <c r="I15795" s="12"/>
      <c r="J15795" s="12"/>
    </row>
    <row r="15796" spans="1:10" x14ac:dyDescent="0.25">
      <c r="A15796" s="12"/>
      <c r="B15796" s="12"/>
      <c r="C15796" s="2"/>
      <c r="D15796" s="12"/>
      <c r="E15796" s="12"/>
      <c r="F15796" s="12"/>
      <c r="G15796" s="12"/>
      <c r="H15796" s="12"/>
      <c r="I15796" s="12"/>
      <c r="J15796" s="12"/>
    </row>
    <row r="15797" spans="1:10" x14ac:dyDescent="0.25">
      <c r="A15797" s="12"/>
      <c r="B15797" s="12"/>
      <c r="C15797" s="2"/>
      <c r="D15797" s="12"/>
      <c r="E15797" s="12"/>
      <c r="F15797" s="12"/>
      <c r="G15797" s="12"/>
      <c r="H15797" s="12"/>
      <c r="I15797" s="12"/>
      <c r="J15797" s="12"/>
    </row>
    <row r="15798" spans="1:10" x14ac:dyDescent="0.25">
      <c r="A15798" s="12"/>
      <c r="B15798" s="12"/>
      <c r="C15798" s="2"/>
      <c r="D15798" s="12"/>
      <c r="E15798" s="12"/>
      <c r="F15798" s="12"/>
      <c r="G15798" s="12"/>
      <c r="H15798" s="12"/>
      <c r="I15798" s="12"/>
      <c r="J15798" s="12"/>
    </row>
    <row r="15799" spans="1:10" x14ac:dyDescent="0.25">
      <c r="A15799" s="12"/>
      <c r="B15799" s="12"/>
      <c r="C15799" s="2"/>
      <c r="D15799" s="12"/>
      <c r="E15799" s="12"/>
      <c r="F15799" s="12"/>
      <c r="G15799" s="12"/>
      <c r="H15799" s="12"/>
      <c r="I15799" s="12"/>
      <c r="J15799" s="12"/>
    </row>
    <row r="15800" spans="1:10" x14ac:dyDescent="0.25">
      <c r="A15800" s="12"/>
      <c r="B15800" s="12"/>
      <c r="C15800" s="2"/>
      <c r="D15800" s="12"/>
      <c r="E15800" s="12"/>
      <c r="F15800" s="12"/>
      <c r="G15800" s="12"/>
      <c r="H15800" s="12"/>
      <c r="I15800" s="12"/>
      <c r="J15800" s="12"/>
    </row>
    <row r="15801" spans="1:10" x14ac:dyDescent="0.25">
      <c r="A15801" s="12"/>
      <c r="B15801" s="12"/>
      <c r="C15801" s="2"/>
      <c r="D15801" s="12"/>
      <c r="E15801" s="12"/>
      <c r="F15801" s="12"/>
      <c r="G15801" s="12"/>
      <c r="H15801" s="12"/>
      <c r="I15801" s="12"/>
      <c r="J15801" s="12"/>
    </row>
    <row r="15802" spans="1:10" x14ac:dyDescent="0.25">
      <c r="A15802" s="12"/>
      <c r="B15802" s="12"/>
      <c r="C15802" s="2"/>
      <c r="D15802" s="12"/>
      <c r="E15802" s="12"/>
      <c r="F15802" s="12"/>
      <c r="G15802" s="12"/>
      <c r="H15802" s="12"/>
      <c r="I15802" s="12"/>
      <c r="J15802" s="12"/>
    </row>
    <row r="15803" spans="1:10" x14ac:dyDescent="0.25">
      <c r="A15803" s="12"/>
      <c r="B15803" s="12"/>
      <c r="C15803" s="2"/>
      <c r="D15803" s="12"/>
      <c r="E15803" s="12"/>
      <c r="F15803" s="12"/>
      <c r="G15803" s="12"/>
      <c r="H15803" s="12"/>
      <c r="I15803" s="12"/>
      <c r="J15803" s="12"/>
    </row>
    <row r="15804" spans="1:10" x14ac:dyDescent="0.25">
      <c r="A15804" s="12"/>
      <c r="B15804" s="12"/>
      <c r="C15804" s="2"/>
      <c r="D15804" s="12"/>
      <c r="E15804" s="12"/>
      <c r="F15804" s="12"/>
      <c r="G15804" s="12"/>
      <c r="H15804" s="12"/>
      <c r="I15804" s="12"/>
      <c r="J15804" s="12"/>
    </row>
    <row r="15805" spans="1:10" x14ac:dyDescent="0.25">
      <c r="A15805" s="12"/>
      <c r="B15805" s="12"/>
      <c r="C15805" s="2"/>
      <c r="D15805" s="12"/>
      <c r="E15805" s="12"/>
      <c r="F15805" s="12"/>
      <c r="G15805" s="12"/>
      <c r="H15805" s="12"/>
      <c r="I15805" s="12"/>
      <c r="J15805" s="12"/>
    </row>
    <row r="15806" spans="1:10" x14ac:dyDescent="0.25">
      <c r="A15806" s="12"/>
      <c r="B15806" s="12"/>
      <c r="C15806" s="2"/>
      <c r="D15806" s="12"/>
      <c r="E15806" s="12"/>
      <c r="F15806" s="12"/>
      <c r="G15806" s="12"/>
      <c r="H15806" s="12"/>
      <c r="I15806" s="12"/>
      <c r="J15806" s="12"/>
    </row>
    <row r="15807" spans="1:10" x14ac:dyDescent="0.25">
      <c r="A15807" s="12"/>
      <c r="B15807" s="12"/>
      <c r="C15807" s="2"/>
      <c r="D15807" s="12"/>
      <c r="E15807" s="12"/>
      <c r="F15807" s="12"/>
      <c r="G15807" s="12"/>
      <c r="H15807" s="12"/>
      <c r="I15807" s="12"/>
      <c r="J15807" s="12"/>
    </row>
    <row r="15808" spans="1:10" x14ac:dyDescent="0.25">
      <c r="A15808" s="12"/>
      <c r="B15808" s="12"/>
      <c r="C15808" s="2"/>
      <c r="D15808" s="12"/>
      <c r="E15808" s="12"/>
      <c r="F15808" s="12"/>
      <c r="G15808" s="12"/>
      <c r="H15808" s="12"/>
      <c r="I15808" s="12"/>
      <c r="J15808" s="12"/>
    </row>
    <row r="15809" spans="1:10" x14ac:dyDescent="0.25">
      <c r="A15809" s="12"/>
      <c r="B15809" s="12"/>
      <c r="C15809" s="2"/>
      <c r="D15809" s="12"/>
      <c r="E15809" s="12"/>
      <c r="F15809" s="12"/>
      <c r="G15809" s="12"/>
      <c r="H15809" s="12"/>
      <c r="I15809" s="12"/>
      <c r="J15809" s="12"/>
    </row>
    <row r="15810" spans="1:10" x14ac:dyDescent="0.25">
      <c r="A15810" s="12"/>
      <c r="B15810" s="12"/>
      <c r="C15810" s="2"/>
      <c r="D15810" s="12"/>
      <c r="E15810" s="12"/>
      <c r="F15810" s="12"/>
      <c r="G15810" s="12"/>
      <c r="H15810" s="12"/>
      <c r="I15810" s="12"/>
      <c r="J15810" s="12"/>
    </row>
    <row r="15811" spans="1:10" x14ac:dyDescent="0.25">
      <c r="A15811" s="12"/>
      <c r="B15811" s="12"/>
      <c r="C15811" s="2"/>
      <c r="D15811" s="12"/>
      <c r="E15811" s="12"/>
      <c r="F15811" s="12"/>
      <c r="G15811" s="12"/>
      <c r="H15811" s="12"/>
      <c r="I15811" s="12"/>
      <c r="J15811" s="12"/>
    </row>
    <row r="15812" spans="1:10" x14ac:dyDescent="0.25">
      <c r="A15812" s="12"/>
      <c r="B15812" s="12"/>
      <c r="C15812" s="2"/>
      <c r="D15812" s="12"/>
      <c r="E15812" s="12"/>
      <c r="F15812" s="12"/>
      <c r="G15812" s="12"/>
      <c r="H15812" s="12"/>
      <c r="I15812" s="12"/>
      <c r="J15812" s="12"/>
    </row>
    <row r="15813" spans="1:10" x14ac:dyDescent="0.25">
      <c r="A15813" s="12"/>
      <c r="B15813" s="12"/>
      <c r="C15813" s="2"/>
      <c r="D15813" s="12"/>
      <c r="E15813" s="12"/>
      <c r="F15813" s="12"/>
      <c r="G15813" s="12"/>
      <c r="H15813" s="12"/>
      <c r="I15813" s="12"/>
      <c r="J15813" s="12"/>
    </row>
    <row r="15814" spans="1:10" x14ac:dyDescent="0.25">
      <c r="A15814" s="12"/>
      <c r="B15814" s="12"/>
      <c r="C15814" s="2"/>
      <c r="D15814" s="12"/>
      <c r="E15814" s="12"/>
      <c r="F15814" s="12"/>
      <c r="G15814" s="12"/>
      <c r="H15814" s="12"/>
      <c r="I15814" s="12"/>
      <c r="J15814" s="12"/>
    </row>
    <row r="15815" spans="1:10" x14ac:dyDescent="0.25">
      <c r="A15815" s="12"/>
      <c r="B15815" s="12"/>
      <c r="C15815" s="2"/>
      <c r="D15815" s="12"/>
      <c r="E15815" s="12"/>
      <c r="F15815" s="12"/>
      <c r="G15815" s="12"/>
      <c r="H15815" s="12"/>
      <c r="I15815" s="12"/>
      <c r="J15815" s="12"/>
    </row>
    <row r="15816" spans="1:10" x14ac:dyDescent="0.25">
      <c r="A15816" s="12"/>
      <c r="B15816" s="12"/>
      <c r="C15816" s="2"/>
      <c r="D15816" s="12"/>
      <c r="E15816" s="12"/>
      <c r="F15816" s="12"/>
      <c r="G15816" s="12"/>
      <c r="H15816" s="12"/>
      <c r="I15816" s="12"/>
      <c r="J15816" s="12"/>
    </row>
    <row r="15817" spans="1:10" x14ac:dyDescent="0.25">
      <c r="A15817" s="12"/>
      <c r="B15817" s="12"/>
      <c r="C15817" s="2"/>
      <c r="D15817" s="12"/>
      <c r="E15817" s="12"/>
      <c r="F15817" s="12"/>
      <c r="G15817" s="12"/>
      <c r="H15817" s="12"/>
      <c r="I15817" s="12"/>
      <c r="J15817" s="12"/>
    </row>
    <row r="15818" spans="1:10" x14ac:dyDescent="0.25">
      <c r="A15818" s="12"/>
      <c r="B15818" s="12"/>
      <c r="C15818" s="2"/>
      <c r="D15818" s="12"/>
      <c r="E15818" s="12"/>
      <c r="F15818" s="12"/>
      <c r="G15818" s="12"/>
      <c r="H15818" s="12"/>
      <c r="I15818" s="12"/>
      <c r="J15818" s="12"/>
    </row>
    <row r="15819" spans="1:10" x14ac:dyDescent="0.25">
      <c r="A15819" s="12"/>
      <c r="B15819" s="12"/>
      <c r="C15819" s="2"/>
      <c r="D15819" s="12"/>
      <c r="E15819" s="12"/>
      <c r="F15819" s="12"/>
      <c r="G15819" s="12"/>
      <c r="H15819" s="12"/>
      <c r="I15819" s="12"/>
      <c r="J15819" s="12"/>
    </row>
    <row r="15820" spans="1:10" x14ac:dyDescent="0.25">
      <c r="A15820" s="12"/>
      <c r="B15820" s="12"/>
      <c r="C15820" s="2"/>
      <c r="D15820" s="12"/>
      <c r="E15820" s="12"/>
      <c r="F15820" s="12"/>
      <c r="G15820" s="12"/>
      <c r="H15820" s="12"/>
      <c r="I15820" s="12"/>
      <c r="J15820" s="12"/>
    </row>
    <row r="15821" spans="1:10" x14ac:dyDescent="0.25">
      <c r="A15821" s="12"/>
      <c r="B15821" s="12"/>
      <c r="C15821" s="2"/>
      <c r="D15821" s="12"/>
      <c r="E15821" s="12"/>
      <c r="F15821" s="12"/>
      <c r="G15821" s="12"/>
      <c r="H15821" s="12"/>
      <c r="I15821" s="12"/>
      <c r="J15821" s="12"/>
    </row>
    <row r="15822" spans="1:10" x14ac:dyDescent="0.25">
      <c r="A15822" s="12"/>
      <c r="B15822" s="12"/>
      <c r="C15822" s="2"/>
      <c r="D15822" s="12"/>
      <c r="E15822" s="12"/>
      <c r="F15822" s="12"/>
      <c r="G15822" s="12"/>
      <c r="H15822" s="12"/>
      <c r="I15822" s="12"/>
      <c r="J15822" s="12"/>
    </row>
    <row r="15823" spans="1:10" x14ac:dyDescent="0.25">
      <c r="A15823" s="12"/>
      <c r="B15823" s="12"/>
      <c r="C15823" s="2"/>
      <c r="D15823" s="12"/>
      <c r="E15823" s="12"/>
      <c r="F15823" s="12"/>
      <c r="G15823" s="12"/>
      <c r="H15823" s="12"/>
      <c r="I15823" s="12"/>
      <c r="J15823" s="12"/>
    </row>
    <row r="15824" spans="1:10" x14ac:dyDescent="0.25">
      <c r="A15824" s="12"/>
      <c r="B15824" s="12"/>
      <c r="C15824" s="2"/>
      <c r="D15824" s="12"/>
      <c r="E15824" s="12"/>
      <c r="F15824" s="12"/>
      <c r="G15824" s="12"/>
      <c r="H15824" s="12"/>
      <c r="I15824" s="12"/>
      <c r="J15824" s="12"/>
    </row>
    <row r="15825" spans="1:10" x14ac:dyDescent="0.25">
      <c r="A15825" s="12"/>
      <c r="B15825" s="12"/>
      <c r="C15825" s="2"/>
      <c r="D15825" s="12"/>
      <c r="E15825" s="12"/>
      <c r="F15825" s="12"/>
      <c r="G15825" s="12"/>
      <c r="H15825" s="12"/>
      <c r="I15825" s="12"/>
      <c r="J15825" s="12"/>
    </row>
    <row r="15826" spans="1:10" x14ac:dyDescent="0.25">
      <c r="A15826" s="12"/>
      <c r="B15826" s="12"/>
      <c r="C15826" s="2"/>
      <c r="D15826" s="12"/>
      <c r="E15826" s="12"/>
      <c r="F15826" s="12"/>
      <c r="G15826" s="12"/>
      <c r="H15826" s="12"/>
      <c r="I15826" s="12"/>
      <c r="J15826" s="12"/>
    </row>
    <row r="15827" spans="1:10" x14ac:dyDescent="0.25">
      <c r="A15827" s="12"/>
      <c r="B15827" s="12"/>
      <c r="C15827" s="2"/>
      <c r="D15827" s="12"/>
      <c r="E15827" s="12"/>
      <c r="F15827" s="12"/>
      <c r="G15827" s="12"/>
      <c r="H15827" s="12"/>
      <c r="I15827" s="12"/>
      <c r="J15827" s="12"/>
    </row>
    <row r="15828" spans="1:10" x14ac:dyDescent="0.25">
      <c r="A15828" s="12"/>
      <c r="B15828" s="12"/>
      <c r="C15828" s="2"/>
      <c r="D15828" s="12"/>
      <c r="E15828" s="12"/>
      <c r="F15828" s="12"/>
      <c r="G15828" s="12"/>
      <c r="H15828" s="12"/>
      <c r="I15828" s="12"/>
      <c r="J15828" s="12"/>
    </row>
    <row r="15829" spans="1:10" x14ac:dyDescent="0.25">
      <c r="A15829" s="12"/>
      <c r="B15829" s="12"/>
      <c r="C15829" s="2"/>
      <c r="D15829" s="12"/>
      <c r="E15829" s="12"/>
      <c r="F15829" s="12"/>
      <c r="G15829" s="12"/>
      <c r="H15829" s="12"/>
      <c r="I15829" s="12"/>
      <c r="J15829" s="12"/>
    </row>
    <row r="15830" spans="1:10" x14ac:dyDescent="0.25">
      <c r="A15830" s="12"/>
      <c r="B15830" s="12"/>
      <c r="C15830" s="2"/>
      <c r="D15830" s="12"/>
      <c r="E15830" s="12"/>
      <c r="F15830" s="12"/>
      <c r="G15830" s="12"/>
      <c r="H15830" s="12"/>
      <c r="I15830" s="12"/>
      <c r="J15830" s="12"/>
    </row>
    <row r="15831" spans="1:10" x14ac:dyDescent="0.25">
      <c r="A15831" s="12"/>
      <c r="B15831" s="12"/>
      <c r="C15831" s="2"/>
      <c r="D15831" s="12"/>
      <c r="E15831" s="12"/>
      <c r="F15831" s="12"/>
      <c r="G15831" s="12"/>
      <c r="H15831" s="12"/>
      <c r="I15831" s="12"/>
      <c r="J15831" s="12"/>
    </row>
    <row r="15832" spans="1:10" x14ac:dyDescent="0.25">
      <c r="A15832" s="12"/>
      <c r="B15832" s="12"/>
      <c r="C15832" s="2"/>
      <c r="D15832" s="12"/>
      <c r="E15832" s="12"/>
      <c r="F15832" s="12"/>
      <c r="G15832" s="12"/>
      <c r="H15832" s="12"/>
      <c r="I15832" s="12"/>
      <c r="J15832" s="12"/>
    </row>
    <row r="15833" spans="1:10" x14ac:dyDescent="0.25">
      <c r="A15833" s="12"/>
      <c r="B15833" s="12"/>
      <c r="C15833" s="2"/>
      <c r="D15833" s="12"/>
      <c r="E15833" s="12"/>
      <c r="F15833" s="12"/>
      <c r="G15833" s="12"/>
      <c r="H15833" s="12"/>
      <c r="I15833" s="12"/>
      <c r="J15833" s="12"/>
    </row>
    <row r="15834" spans="1:10" x14ac:dyDescent="0.25">
      <c r="A15834" s="12"/>
      <c r="B15834" s="12"/>
      <c r="C15834" s="2"/>
      <c r="D15834" s="12"/>
      <c r="E15834" s="12"/>
      <c r="F15834" s="12"/>
      <c r="G15834" s="12"/>
      <c r="H15834" s="12"/>
      <c r="I15834" s="12"/>
      <c r="J15834" s="12"/>
    </row>
    <row r="15835" spans="1:10" x14ac:dyDescent="0.25">
      <c r="A15835" s="12"/>
      <c r="B15835" s="12"/>
      <c r="C15835" s="2"/>
      <c r="D15835" s="12"/>
      <c r="E15835" s="12"/>
      <c r="F15835" s="12"/>
      <c r="G15835" s="12"/>
      <c r="H15835" s="12"/>
      <c r="I15835" s="12"/>
      <c r="J15835" s="12"/>
    </row>
    <row r="15836" spans="1:10" x14ac:dyDescent="0.25">
      <c r="A15836" s="12"/>
      <c r="B15836" s="12"/>
      <c r="C15836" s="2"/>
      <c r="D15836" s="12"/>
      <c r="E15836" s="12"/>
      <c r="F15836" s="12"/>
      <c r="G15836" s="12"/>
      <c r="H15836" s="12"/>
      <c r="I15836" s="12"/>
      <c r="J15836" s="12"/>
    </row>
    <row r="15837" spans="1:10" x14ac:dyDescent="0.25">
      <c r="A15837" s="12"/>
      <c r="B15837" s="12"/>
      <c r="C15837" s="2"/>
      <c r="D15837" s="12"/>
      <c r="E15837" s="12"/>
      <c r="F15837" s="12"/>
      <c r="G15837" s="12"/>
      <c r="H15837" s="12"/>
      <c r="I15837" s="12"/>
      <c r="J15837" s="12"/>
    </row>
    <row r="15838" spans="1:10" x14ac:dyDescent="0.25">
      <c r="A15838" s="12"/>
      <c r="B15838" s="12"/>
      <c r="C15838" s="2"/>
      <c r="D15838" s="12"/>
      <c r="E15838" s="12"/>
      <c r="F15838" s="12"/>
      <c r="G15838" s="12"/>
      <c r="H15838" s="12"/>
      <c r="I15838" s="12"/>
      <c r="J15838" s="12"/>
    </row>
    <row r="15839" spans="1:10" x14ac:dyDescent="0.25">
      <c r="A15839" s="12"/>
      <c r="B15839" s="12"/>
      <c r="C15839" s="2"/>
      <c r="D15839" s="12"/>
      <c r="E15839" s="12"/>
      <c r="F15839" s="12"/>
      <c r="G15839" s="12"/>
      <c r="H15839" s="12"/>
      <c r="I15839" s="12"/>
      <c r="J15839" s="12"/>
    </row>
    <row r="15840" spans="1:10" x14ac:dyDescent="0.25">
      <c r="A15840" s="12"/>
      <c r="B15840" s="12"/>
      <c r="C15840" s="2"/>
      <c r="D15840" s="12"/>
      <c r="E15840" s="12"/>
      <c r="F15840" s="12"/>
      <c r="G15840" s="12"/>
      <c r="H15840" s="12"/>
      <c r="I15840" s="12"/>
      <c r="J15840" s="12"/>
    </row>
    <row r="15841" spans="1:10" x14ac:dyDescent="0.25">
      <c r="A15841" s="12"/>
      <c r="B15841" s="12"/>
      <c r="C15841" s="2"/>
      <c r="D15841" s="12"/>
      <c r="E15841" s="12"/>
      <c r="F15841" s="12"/>
      <c r="G15841" s="12"/>
      <c r="H15841" s="12"/>
      <c r="I15841" s="12"/>
      <c r="J15841" s="12"/>
    </row>
    <row r="15842" spans="1:10" x14ac:dyDescent="0.25">
      <c r="A15842" s="12"/>
      <c r="B15842" s="12"/>
      <c r="C15842" s="2"/>
      <c r="D15842" s="12"/>
      <c r="E15842" s="12"/>
      <c r="F15842" s="12"/>
      <c r="G15842" s="12"/>
      <c r="H15842" s="12"/>
      <c r="I15842" s="12"/>
      <c r="J15842" s="12"/>
    </row>
    <row r="15843" spans="1:10" x14ac:dyDescent="0.25">
      <c r="A15843" s="12"/>
      <c r="B15843" s="12"/>
      <c r="C15843" s="2"/>
      <c r="D15843" s="12"/>
      <c r="E15843" s="12"/>
      <c r="F15843" s="12"/>
      <c r="G15843" s="12"/>
      <c r="H15843" s="12"/>
      <c r="I15843" s="12"/>
      <c r="J15843" s="12"/>
    </row>
    <row r="15844" spans="1:10" x14ac:dyDescent="0.25">
      <c r="A15844" s="12"/>
      <c r="B15844" s="12"/>
      <c r="C15844" s="2"/>
      <c r="D15844" s="12"/>
      <c r="E15844" s="12"/>
      <c r="F15844" s="12"/>
      <c r="G15844" s="12"/>
      <c r="H15844" s="12"/>
      <c r="I15844" s="12"/>
      <c r="J15844" s="12"/>
    </row>
    <row r="15845" spans="1:10" x14ac:dyDescent="0.25">
      <c r="A15845" s="12"/>
      <c r="B15845" s="12"/>
      <c r="C15845" s="2"/>
      <c r="D15845" s="12"/>
      <c r="E15845" s="12"/>
      <c r="F15845" s="12"/>
      <c r="G15845" s="12"/>
      <c r="H15845" s="12"/>
      <c r="I15845" s="12"/>
      <c r="J15845" s="12"/>
    </row>
    <row r="15846" spans="1:10" x14ac:dyDescent="0.25">
      <c r="A15846" s="12"/>
      <c r="B15846" s="12"/>
      <c r="C15846" s="2"/>
      <c r="D15846" s="12"/>
      <c r="E15846" s="12"/>
      <c r="F15846" s="12"/>
      <c r="G15846" s="12"/>
      <c r="H15846" s="12"/>
      <c r="I15846" s="12"/>
      <c r="J15846" s="12"/>
    </row>
    <row r="15847" spans="1:10" x14ac:dyDescent="0.25">
      <c r="A15847" s="12"/>
      <c r="B15847" s="12"/>
      <c r="C15847" s="2"/>
      <c r="D15847" s="12"/>
      <c r="E15847" s="12"/>
      <c r="F15847" s="12"/>
      <c r="G15847" s="12"/>
      <c r="H15847" s="12"/>
      <c r="I15847" s="12"/>
      <c r="J15847" s="12"/>
    </row>
    <row r="15848" spans="1:10" x14ac:dyDescent="0.25">
      <c r="A15848" s="12"/>
      <c r="B15848" s="12"/>
      <c r="C15848" s="2"/>
      <c r="D15848" s="12"/>
      <c r="E15848" s="12"/>
      <c r="F15848" s="12"/>
      <c r="G15848" s="12"/>
      <c r="H15848" s="12"/>
      <c r="I15848" s="12"/>
      <c r="J15848" s="12"/>
    </row>
    <row r="15849" spans="1:10" x14ac:dyDescent="0.25">
      <c r="A15849" s="12"/>
      <c r="B15849" s="12"/>
      <c r="C15849" s="2"/>
      <c r="D15849" s="12"/>
      <c r="E15849" s="12"/>
      <c r="F15849" s="12"/>
      <c r="G15849" s="12"/>
      <c r="H15849" s="12"/>
      <c r="I15849" s="12"/>
      <c r="J15849" s="12"/>
    </row>
    <row r="15850" spans="1:10" x14ac:dyDescent="0.25">
      <c r="A15850" s="12"/>
      <c r="B15850" s="12"/>
      <c r="C15850" s="2"/>
      <c r="D15850" s="12"/>
      <c r="E15850" s="12"/>
      <c r="F15850" s="12"/>
      <c r="G15850" s="12"/>
      <c r="H15850" s="12"/>
      <c r="I15850" s="12"/>
      <c r="J15850" s="12"/>
    </row>
    <row r="15851" spans="1:10" x14ac:dyDescent="0.25">
      <c r="A15851" s="12"/>
      <c r="B15851" s="12"/>
      <c r="C15851" s="2"/>
      <c r="D15851" s="12"/>
      <c r="E15851" s="12"/>
      <c r="F15851" s="12"/>
      <c r="G15851" s="12"/>
      <c r="H15851" s="12"/>
      <c r="I15851" s="12"/>
      <c r="J15851" s="12"/>
    </row>
    <row r="15852" spans="1:10" x14ac:dyDescent="0.25">
      <c r="A15852" s="12"/>
      <c r="B15852" s="12"/>
      <c r="C15852" s="2"/>
      <c r="D15852" s="12"/>
      <c r="E15852" s="12"/>
      <c r="F15852" s="12"/>
      <c r="G15852" s="12"/>
      <c r="H15852" s="12"/>
      <c r="I15852" s="12"/>
      <c r="J15852" s="12"/>
    </row>
    <row r="15853" spans="1:10" x14ac:dyDescent="0.25">
      <c r="A15853" s="12"/>
      <c r="B15853" s="12"/>
      <c r="C15853" s="2"/>
      <c r="D15853" s="12"/>
      <c r="E15853" s="12"/>
      <c r="F15853" s="12"/>
      <c r="G15853" s="12"/>
      <c r="H15853" s="12"/>
      <c r="I15853" s="12"/>
      <c r="J15853" s="12"/>
    </row>
    <row r="15854" spans="1:10" x14ac:dyDescent="0.25">
      <c r="A15854" s="12"/>
      <c r="B15854" s="12"/>
      <c r="C15854" s="2"/>
      <c r="D15854" s="12"/>
      <c r="E15854" s="12"/>
      <c r="F15854" s="12"/>
      <c r="G15854" s="12"/>
      <c r="H15854" s="12"/>
      <c r="I15854" s="12"/>
      <c r="J15854" s="12"/>
    </row>
    <row r="15855" spans="1:10" x14ac:dyDescent="0.25">
      <c r="A15855" s="12"/>
      <c r="B15855" s="12"/>
      <c r="C15855" s="2"/>
      <c r="D15855" s="12"/>
      <c r="E15855" s="12"/>
      <c r="F15855" s="12"/>
      <c r="G15855" s="12"/>
      <c r="H15855" s="12"/>
      <c r="I15855" s="12"/>
      <c r="J15855" s="12"/>
    </row>
    <row r="15856" spans="1:10" x14ac:dyDescent="0.25">
      <c r="A15856" s="12"/>
      <c r="B15856" s="12"/>
      <c r="C15856" s="2"/>
      <c r="D15856" s="12"/>
      <c r="E15856" s="12"/>
      <c r="F15856" s="12"/>
      <c r="G15856" s="12"/>
      <c r="H15856" s="12"/>
      <c r="I15856" s="12"/>
      <c r="J15856" s="12"/>
    </row>
    <row r="15857" spans="1:10" x14ac:dyDescent="0.25">
      <c r="A15857" s="12"/>
      <c r="B15857" s="12"/>
      <c r="C15857" s="2"/>
      <c r="D15857" s="12"/>
      <c r="E15857" s="12"/>
      <c r="F15857" s="12"/>
      <c r="G15857" s="12"/>
      <c r="H15857" s="12"/>
      <c r="I15857" s="12"/>
      <c r="J15857" s="12"/>
    </row>
    <row r="15858" spans="1:10" x14ac:dyDescent="0.25">
      <c r="A15858" s="12"/>
      <c r="B15858" s="12"/>
      <c r="C15858" s="2"/>
      <c r="D15858" s="12"/>
      <c r="E15858" s="12"/>
      <c r="F15858" s="12"/>
      <c r="G15858" s="12"/>
      <c r="H15858" s="12"/>
      <c r="I15858" s="12"/>
      <c r="J15858" s="12"/>
    </row>
    <row r="15859" spans="1:10" x14ac:dyDescent="0.25">
      <c r="A15859" s="12"/>
      <c r="B15859" s="12"/>
      <c r="C15859" s="2"/>
      <c r="D15859" s="12"/>
      <c r="E15859" s="12"/>
      <c r="F15859" s="12"/>
      <c r="G15859" s="12"/>
      <c r="H15859" s="12"/>
      <c r="I15859" s="12"/>
      <c r="J15859" s="12"/>
    </row>
    <row r="15860" spans="1:10" x14ac:dyDescent="0.25">
      <c r="A15860" s="12"/>
      <c r="B15860" s="12"/>
      <c r="C15860" s="2"/>
      <c r="D15860" s="12"/>
      <c r="E15860" s="12"/>
      <c r="F15860" s="12"/>
      <c r="G15860" s="12"/>
      <c r="H15860" s="12"/>
      <c r="I15860" s="12"/>
      <c r="J15860" s="12"/>
    </row>
    <row r="15861" spans="1:10" x14ac:dyDescent="0.25">
      <c r="A15861" s="12"/>
      <c r="B15861" s="12"/>
      <c r="C15861" s="2"/>
      <c r="D15861" s="12"/>
      <c r="E15861" s="12"/>
      <c r="F15861" s="12"/>
      <c r="G15861" s="12"/>
      <c r="H15861" s="12"/>
      <c r="I15861" s="12"/>
      <c r="J15861" s="12"/>
    </row>
    <row r="15862" spans="1:10" x14ac:dyDescent="0.25">
      <c r="A15862" s="12"/>
      <c r="B15862" s="12"/>
      <c r="C15862" s="2"/>
      <c r="D15862" s="12"/>
      <c r="E15862" s="12"/>
      <c r="F15862" s="12"/>
      <c r="G15862" s="12"/>
      <c r="H15862" s="12"/>
      <c r="I15862" s="12"/>
      <c r="J15862" s="12"/>
    </row>
    <row r="15863" spans="1:10" x14ac:dyDescent="0.25">
      <c r="A15863" s="12"/>
      <c r="B15863" s="12"/>
      <c r="C15863" s="2"/>
      <c r="D15863" s="12"/>
      <c r="E15863" s="12"/>
      <c r="F15863" s="12"/>
      <c r="G15863" s="12"/>
      <c r="H15863" s="12"/>
      <c r="I15863" s="12"/>
      <c r="J15863" s="12"/>
    </row>
    <row r="15864" spans="1:10" x14ac:dyDescent="0.25">
      <c r="A15864" s="12"/>
      <c r="B15864" s="12"/>
      <c r="C15864" s="2"/>
      <c r="D15864" s="12"/>
      <c r="E15864" s="12"/>
      <c r="F15864" s="12"/>
      <c r="G15864" s="12"/>
      <c r="H15864" s="12"/>
      <c r="I15864" s="12"/>
      <c r="J15864" s="12"/>
    </row>
    <row r="15865" spans="1:10" x14ac:dyDescent="0.25">
      <c r="A15865" s="12"/>
      <c r="B15865" s="12"/>
      <c r="C15865" s="2"/>
      <c r="D15865" s="12"/>
      <c r="E15865" s="12"/>
      <c r="F15865" s="12"/>
      <c r="G15865" s="12"/>
      <c r="H15865" s="12"/>
      <c r="I15865" s="12"/>
      <c r="J15865" s="12"/>
    </row>
    <row r="15866" spans="1:10" x14ac:dyDescent="0.25">
      <c r="A15866" s="12"/>
      <c r="B15866" s="12"/>
      <c r="C15866" s="2"/>
      <c r="D15866" s="12"/>
      <c r="E15866" s="12"/>
      <c r="F15866" s="12"/>
      <c r="G15866" s="12"/>
      <c r="H15866" s="12"/>
      <c r="I15866" s="12"/>
      <c r="J15866" s="12"/>
    </row>
    <row r="15867" spans="1:10" x14ac:dyDescent="0.25">
      <c r="A15867" s="12"/>
      <c r="B15867" s="12"/>
      <c r="C15867" s="2"/>
      <c r="D15867" s="12"/>
      <c r="E15867" s="12"/>
      <c r="F15867" s="12"/>
      <c r="G15867" s="12"/>
      <c r="H15867" s="12"/>
      <c r="I15867" s="12"/>
      <c r="J15867" s="12"/>
    </row>
    <row r="15868" spans="1:10" x14ac:dyDescent="0.25">
      <c r="A15868" s="12"/>
      <c r="B15868" s="12"/>
      <c r="C15868" s="2"/>
      <c r="D15868" s="12"/>
      <c r="E15868" s="12"/>
      <c r="F15868" s="12"/>
      <c r="G15868" s="12"/>
      <c r="H15868" s="12"/>
      <c r="I15868" s="12"/>
      <c r="J15868" s="12"/>
    </row>
    <row r="15869" spans="1:10" x14ac:dyDescent="0.25">
      <c r="A15869" s="12"/>
      <c r="B15869" s="12"/>
      <c r="C15869" s="2"/>
      <c r="D15869" s="12"/>
      <c r="E15869" s="12"/>
      <c r="F15869" s="12"/>
      <c r="G15869" s="12"/>
      <c r="H15869" s="12"/>
      <c r="I15869" s="12"/>
      <c r="J15869" s="12"/>
    </row>
    <row r="15870" spans="1:10" x14ac:dyDescent="0.25">
      <c r="A15870" s="12"/>
      <c r="B15870" s="12"/>
      <c r="C15870" s="2"/>
      <c r="D15870" s="12"/>
      <c r="E15870" s="12"/>
      <c r="F15870" s="12"/>
      <c r="G15870" s="12"/>
      <c r="H15870" s="12"/>
      <c r="I15870" s="12"/>
      <c r="J15870" s="12"/>
    </row>
    <row r="15871" spans="1:10" x14ac:dyDescent="0.25">
      <c r="A15871" s="12"/>
      <c r="B15871" s="12"/>
      <c r="C15871" s="2"/>
      <c r="D15871" s="12"/>
      <c r="E15871" s="12"/>
      <c r="F15871" s="12"/>
      <c r="G15871" s="12"/>
      <c r="H15871" s="12"/>
      <c r="I15871" s="12"/>
      <c r="J15871" s="12"/>
    </row>
    <row r="15872" spans="1:10" x14ac:dyDescent="0.25">
      <c r="A15872" s="12"/>
      <c r="B15872" s="12"/>
      <c r="C15872" s="2"/>
      <c r="D15872" s="12"/>
      <c r="E15872" s="12"/>
      <c r="F15872" s="12"/>
      <c r="G15872" s="12"/>
      <c r="H15872" s="12"/>
      <c r="I15872" s="12"/>
      <c r="J15872" s="12"/>
    </row>
    <row r="15873" spans="1:10" x14ac:dyDescent="0.25">
      <c r="A15873" s="12"/>
      <c r="B15873" s="12"/>
      <c r="C15873" s="2"/>
      <c r="D15873" s="12"/>
      <c r="E15873" s="12"/>
      <c r="F15873" s="12"/>
      <c r="G15873" s="12"/>
      <c r="H15873" s="12"/>
      <c r="I15873" s="12"/>
      <c r="J15873" s="12"/>
    </row>
    <row r="15874" spans="1:10" x14ac:dyDescent="0.25">
      <c r="A15874" s="12"/>
      <c r="B15874" s="12"/>
      <c r="C15874" s="2"/>
      <c r="D15874" s="12"/>
      <c r="E15874" s="12"/>
      <c r="F15874" s="12"/>
      <c r="G15874" s="12"/>
      <c r="H15874" s="12"/>
      <c r="I15874" s="12"/>
      <c r="J15874" s="12"/>
    </row>
    <row r="15875" spans="1:10" x14ac:dyDescent="0.25">
      <c r="A15875" s="12"/>
      <c r="B15875" s="12"/>
      <c r="C15875" s="2"/>
      <c r="D15875" s="12"/>
      <c r="E15875" s="12"/>
      <c r="F15875" s="12"/>
      <c r="G15875" s="12"/>
      <c r="H15875" s="12"/>
      <c r="I15875" s="12"/>
      <c r="J15875" s="12"/>
    </row>
    <row r="15876" spans="1:10" x14ac:dyDescent="0.25">
      <c r="A15876" s="12"/>
      <c r="B15876" s="12"/>
      <c r="C15876" s="2"/>
      <c r="D15876" s="12"/>
      <c r="E15876" s="12"/>
      <c r="F15876" s="12"/>
      <c r="G15876" s="12"/>
      <c r="H15876" s="12"/>
      <c r="I15876" s="12"/>
      <c r="J15876" s="12"/>
    </row>
    <row r="15877" spans="1:10" x14ac:dyDescent="0.25">
      <c r="A15877" s="12"/>
      <c r="B15877" s="12"/>
      <c r="C15877" s="2"/>
      <c r="D15877" s="12"/>
      <c r="E15877" s="12"/>
      <c r="F15877" s="12"/>
      <c r="G15877" s="12"/>
      <c r="H15877" s="12"/>
      <c r="I15877" s="12"/>
      <c r="J15877" s="12"/>
    </row>
    <row r="15878" spans="1:10" x14ac:dyDescent="0.25">
      <c r="A15878" s="12"/>
      <c r="B15878" s="12"/>
      <c r="C15878" s="2"/>
      <c r="D15878" s="12"/>
      <c r="E15878" s="12"/>
      <c r="F15878" s="12"/>
      <c r="G15878" s="12"/>
      <c r="H15878" s="12"/>
      <c r="I15878" s="12"/>
      <c r="J15878" s="12"/>
    </row>
    <row r="15879" spans="1:10" x14ac:dyDescent="0.25">
      <c r="A15879" s="12"/>
      <c r="B15879" s="12"/>
      <c r="C15879" s="2"/>
      <c r="D15879" s="12"/>
      <c r="E15879" s="12"/>
      <c r="F15879" s="12"/>
      <c r="G15879" s="12"/>
      <c r="H15879" s="12"/>
      <c r="I15879" s="12"/>
      <c r="J15879" s="12"/>
    </row>
    <row r="15880" spans="1:10" x14ac:dyDescent="0.25">
      <c r="A15880" s="12"/>
      <c r="B15880" s="12"/>
      <c r="C15880" s="2"/>
      <c r="D15880" s="12"/>
      <c r="E15880" s="12"/>
      <c r="F15880" s="12"/>
      <c r="G15880" s="12"/>
      <c r="H15880" s="12"/>
      <c r="I15880" s="12"/>
      <c r="J15880" s="12"/>
    </row>
    <row r="15881" spans="1:10" x14ac:dyDescent="0.25">
      <c r="A15881" s="12"/>
      <c r="B15881" s="12"/>
      <c r="C15881" s="2"/>
      <c r="D15881" s="12"/>
      <c r="E15881" s="12"/>
      <c r="F15881" s="12"/>
      <c r="G15881" s="12"/>
      <c r="H15881" s="12"/>
      <c r="I15881" s="12"/>
      <c r="J15881" s="12"/>
    </row>
    <row r="15882" spans="1:10" x14ac:dyDescent="0.25">
      <c r="A15882" s="12"/>
      <c r="B15882" s="12"/>
      <c r="C15882" s="2"/>
      <c r="D15882" s="12"/>
      <c r="E15882" s="12"/>
      <c r="F15882" s="12"/>
      <c r="G15882" s="12"/>
      <c r="H15882" s="12"/>
      <c r="I15882" s="12"/>
      <c r="J15882" s="12"/>
    </row>
    <row r="15883" spans="1:10" x14ac:dyDescent="0.25">
      <c r="A15883" s="12"/>
      <c r="B15883" s="12"/>
      <c r="C15883" s="2"/>
      <c r="D15883" s="12"/>
      <c r="E15883" s="12"/>
      <c r="F15883" s="12"/>
      <c r="G15883" s="12"/>
      <c r="H15883" s="12"/>
      <c r="I15883" s="12"/>
      <c r="J15883" s="12"/>
    </row>
    <row r="15884" spans="1:10" x14ac:dyDescent="0.25">
      <c r="A15884" s="12"/>
      <c r="B15884" s="12"/>
      <c r="C15884" s="2"/>
      <c r="D15884" s="12"/>
      <c r="E15884" s="12"/>
      <c r="F15884" s="12"/>
      <c r="G15884" s="12"/>
      <c r="H15884" s="12"/>
      <c r="I15884" s="12"/>
      <c r="J15884" s="12"/>
    </row>
    <row r="15885" spans="1:10" x14ac:dyDescent="0.25">
      <c r="A15885" s="12"/>
      <c r="B15885" s="12"/>
      <c r="C15885" s="2"/>
      <c r="D15885" s="12"/>
      <c r="E15885" s="12"/>
      <c r="F15885" s="12"/>
      <c r="G15885" s="12"/>
      <c r="H15885" s="12"/>
      <c r="I15885" s="12"/>
      <c r="J15885" s="12"/>
    </row>
    <row r="15886" spans="1:10" x14ac:dyDescent="0.25">
      <c r="A15886" s="12"/>
      <c r="B15886" s="12"/>
      <c r="C15886" s="2"/>
      <c r="D15886" s="12"/>
      <c r="E15886" s="12"/>
      <c r="F15886" s="12"/>
      <c r="G15886" s="12"/>
      <c r="H15886" s="12"/>
      <c r="I15886" s="12"/>
      <c r="J15886" s="12"/>
    </row>
    <row r="15887" spans="1:10" x14ac:dyDescent="0.25">
      <c r="A15887" s="12"/>
      <c r="B15887" s="12"/>
      <c r="C15887" s="2"/>
      <c r="D15887" s="12"/>
      <c r="E15887" s="12"/>
      <c r="F15887" s="12"/>
      <c r="G15887" s="12"/>
      <c r="H15887" s="12"/>
      <c r="I15887" s="12"/>
      <c r="J15887" s="12"/>
    </row>
    <row r="15888" spans="1:10" x14ac:dyDescent="0.25">
      <c r="A15888" s="12"/>
      <c r="B15888" s="12"/>
      <c r="C15888" s="2"/>
      <c r="D15888" s="12"/>
      <c r="E15888" s="12"/>
      <c r="F15888" s="12"/>
      <c r="G15888" s="12"/>
      <c r="H15888" s="12"/>
      <c r="I15888" s="12"/>
      <c r="J15888" s="12"/>
    </row>
    <row r="15889" spans="1:10" x14ac:dyDescent="0.25">
      <c r="A15889" s="12"/>
      <c r="B15889" s="12"/>
      <c r="C15889" s="2"/>
      <c r="D15889" s="12"/>
      <c r="E15889" s="12"/>
      <c r="F15889" s="12"/>
      <c r="G15889" s="12"/>
      <c r="H15889" s="12"/>
      <c r="I15889" s="12"/>
      <c r="J15889" s="12"/>
    </row>
    <row r="15890" spans="1:10" x14ac:dyDescent="0.25">
      <c r="A15890" s="12"/>
      <c r="B15890" s="12"/>
      <c r="C15890" s="2"/>
      <c r="D15890" s="12"/>
      <c r="E15890" s="12"/>
      <c r="F15890" s="12"/>
      <c r="G15890" s="12"/>
      <c r="H15890" s="12"/>
      <c r="I15890" s="12"/>
      <c r="J15890" s="12"/>
    </row>
    <row r="15891" spans="1:10" x14ac:dyDescent="0.25">
      <c r="A15891" s="12"/>
      <c r="B15891" s="12"/>
      <c r="C15891" s="2"/>
      <c r="D15891" s="12"/>
      <c r="E15891" s="12"/>
      <c r="F15891" s="12"/>
      <c r="G15891" s="12"/>
      <c r="H15891" s="12"/>
      <c r="I15891" s="12"/>
      <c r="J15891" s="12"/>
    </row>
    <row r="15892" spans="1:10" x14ac:dyDescent="0.25">
      <c r="A15892" s="12"/>
      <c r="B15892" s="12"/>
      <c r="C15892" s="2"/>
      <c r="D15892" s="12"/>
      <c r="E15892" s="12"/>
      <c r="F15892" s="12"/>
      <c r="G15892" s="12"/>
      <c r="H15892" s="12"/>
      <c r="I15892" s="12"/>
      <c r="J15892" s="12"/>
    </row>
    <row r="15893" spans="1:10" x14ac:dyDescent="0.25">
      <c r="A15893" s="12"/>
      <c r="B15893" s="12"/>
      <c r="C15893" s="2"/>
      <c r="D15893" s="12"/>
      <c r="E15893" s="12"/>
      <c r="F15893" s="12"/>
      <c r="G15893" s="12"/>
      <c r="H15893" s="12"/>
      <c r="I15893" s="12"/>
      <c r="J15893" s="12"/>
    </row>
    <row r="15894" spans="1:10" x14ac:dyDescent="0.25">
      <c r="A15894" s="12"/>
      <c r="B15894" s="12"/>
      <c r="C15894" s="2"/>
      <c r="D15894" s="12"/>
      <c r="E15894" s="12"/>
      <c r="F15894" s="12"/>
      <c r="G15894" s="12"/>
      <c r="H15894" s="12"/>
      <c r="I15894" s="12"/>
      <c r="J15894" s="12"/>
    </row>
    <row r="15895" spans="1:10" x14ac:dyDescent="0.25">
      <c r="A15895" s="12"/>
      <c r="B15895" s="12"/>
      <c r="C15895" s="2"/>
      <c r="D15895" s="12"/>
      <c r="E15895" s="12"/>
      <c r="F15895" s="12"/>
      <c r="G15895" s="12"/>
      <c r="H15895" s="12"/>
      <c r="I15895" s="12"/>
      <c r="J15895" s="12"/>
    </row>
    <row r="15896" spans="1:10" x14ac:dyDescent="0.25">
      <c r="A15896" s="12"/>
      <c r="B15896" s="12"/>
      <c r="C15896" s="2"/>
      <c r="D15896" s="12"/>
      <c r="E15896" s="12"/>
      <c r="F15896" s="12"/>
      <c r="G15896" s="12"/>
      <c r="H15896" s="12"/>
      <c r="I15896" s="12"/>
      <c r="J15896" s="12"/>
    </row>
    <row r="15897" spans="1:10" x14ac:dyDescent="0.25">
      <c r="A15897" s="12"/>
      <c r="B15897" s="12"/>
      <c r="C15897" s="2"/>
      <c r="D15897" s="12"/>
      <c r="E15897" s="12"/>
      <c r="F15897" s="12"/>
      <c r="G15897" s="12"/>
      <c r="H15897" s="12"/>
      <c r="I15897" s="12"/>
      <c r="J15897" s="12"/>
    </row>
    <row r="15898" spans="1:10" x14ac:dyDescent="0.25">
      <c r="A15898" s="12"/>
      <c r="B15898" s="12"/>
      <c r="C15898" s="2"/>
      <c r="D15898" s="12"/>
      <c r="E15898" s="12"/>
      <c r="F15898" s="12"/>
      <c r="G15898" s="12"/>
      <c r="H15898" s="12"/>
      <c r="I15898" s="12"/>
      <c r="J15898" s="12"/>
    </row>
    <row r="15899" spans="1:10" x14ac:dyDescent="0.25">
      <c r="A15899" s="12"/>
      <c r="B15899" s="12"/>
      <c r="C15899" s="2"/>
      <c r="D15899" s="12"/>
      <c r="E15899" s="12"/>
      <c r="F15899" s="12"/>
      <c r="G15899" s="12"/>
      <c r="H15899" s="12"/>
      <c r="I15899" s="12"/>
      <c r="J15899" s="12"/>
    </row>
    <row r="15900" spans="1:10" x14ac:dyDescent="0.25">
      <c r="A15900" s="12"/>
      <c r="B15900" s="12"/>
      <c r="C15900" s="2"/>
      <c r="D15900" s="12"/>
      <c r="E15900" s="12"/>
      <c r="F15900" s="12"/>
      <c r="G15900" s="12"/>
      <c r="H15900" s="12"/>
      <c r="I15900" s="12"/>
      <c r="J15900" s="12"/>
    </row>
    <row r="15901" spans="1:10" x14ac:dyDescent="0.25">
      <c r="A15901" s="12"/>
      <c r="B15901" s="12"/>
      <c r="C15901" s="2"/>
      <c r="D15901" s="12"/>
      <c r="E15901" s="12"/>
      <c r="F15901" s="12"/>
      <c r="G15901" s="12"/>
      <c r="H15901" s="12"/>
      <c r="I15901" s="12"/>
      <c r="J15901" s="12"/>
    </row>
    <row r="15902" spans="1:10" x14ac:dyDescent="0.25">
      <c r="A15902" s="12"/>
      <c r="B15902" s="12"/>
      <c r="C15902" s="2"/>
      <c r="D15902" s="12"/>
      <c r="E15902" s="12"/>
      <c r="F15902" s="12"/>
      <c r="G15902" s="12"/>
      <c r="H15902" s="12"/>
      <c r="I15902" s="12"/>
      <c r="J15902" s="12"/>
    </row>
    <row r="15903" spans="1:10" x14ac:dyDescent="0.25">
      <c r="A15903" s="12"/>
      <c r="B15903" s="12"/>
      <c r="C15903" s="2"/>
      <c r="D15903" s="12"/>
      <c r="E15903" s="12"/>
      <c r="F15903" s="12"/>
      <c r="G15903" s="12"/>
      <c r="H15903" s="12"/>
      <c r="I15903" s="12"/>
      <c r="J15903" s="12"/>
    </row>
    <row r="15904" spans="1:10" x14ac:dyDescent="0.25">
      <c r="A15904" s="12"/>
      <c r="B15904" s="12"/>
      <c r="C15904" s="2"/>
      <c r="D15904" s="12"/>
      <c r="E15904" s="12"/>
      <c r="F15904" s="12"/>
      <c r="G15904" s="12"/>
      <c r="H15904" s="12"/>
      <c r="I15904" s="12"/>
      <c r="J15904" s="12"/>
    </row>
    <row r="15905" spans="1:10" x14ac:dyDescent="0.25">
      <c r="A15905" s="12"/>
      <c r="B15905" s="12"/>
      <c r="C15905" s="2"/>
      <c r="D15905" s="12"/>
      <c r="E15905" s="12"/>
      <c r="F15905" s="12"/>
      <c r="G15905" s="12"/>
      <c r="H15905" s="12"/>
      <c r="I15905" s="12"/>
      <c r="J15905" s="12"/>
    </row>
    <row r="15906" spans="1:10" x14ac:dyDescent="0.25">
      <c r="A15906" s="12"/>
      <c r="B15906" s="12"/>
      <c r="C15906" s="2"/>
      <c r="D15906" s="12"/>
      <c r="E15906" s="12"/>
      <c r="F15906" s="12"/>
      <c r="G15906" s="12"/>
      <c r="H15906" s="12"/>
      <c r="I15906" s="12"/>
      <c r="J15906" s="12"/>
    </row>
    <row r="15907" spans="1:10" x14ac:dyDescent="0.25">
      <c r="A15907" s="12"/>
      <c r="B15907" s="12"/>
      <c r="C15907" s="2"/>
      <c r="D15907" s="12"/>
      <c r="E15907" s="12"/>
      <c r="F15907" s="12"/>
      <c r="G15907" s="12"/>
      <c r="H15907" s="12"/>
      <c r="I15907" s="12"/>
      <c r="J15907" s="12"/>
    </row>
    <row r="15908" spans="1:10" x14ac:dyDescent="0.25">
      <c r="A15908" s="12"/>
      <c r="B15908" s="12"/>
      <c r="C15908" s="2"/>
      <c r="D15908" s="12"/>
      <c r="E15908" s="12"/>
      <c r="F15908" s="12"/>
      <c r="G15908" s="12"/>
      <c r="H15908" s="12"/>
      <c r="I15908" s="12"/>
      <c r="J15908" s="12"/>
    </row>
    <row r="15909" spans="1:10" x14ac:dyDescent="0.25">
      <c r="A15909" s="12"/>
      <c r="B15909" s="12"/>
      <c r="C15909" s="2"/>
      <c r="D15909" s="12"/>
      <c r="E15909" s="12"/>
      <c r="F15909" s="12"/>
      <c r="G15909" s="12"/>
      <c r="H15909" s="12"/>
      <c r="I15909" s="12"/>
      <c r="J15909" s="12"/>
    </row>
    <row r="15910" spans="1:10" x14ac:dyDescent="0.25">
      <c r="A15910" s="12"/>
      <c r="B15910" s="12"/>
      <c r="C15910" s="2"/>
      <c r="D15910" s="12"/>
      <c r="E15910" s="12"/>
      <c r="F15910" s="12"/>
      <c r="G15910" s="12"/>
      <c r="H15910" s="12"/>
      <c r="I15910" s="12"/>
      <c r="J15910" s="12"/>
    </row>
    <row r="15911" spans="1:10" x14ac:dyDescent="0.25">
      <c r="A15911" s="12"/>
      <c r="B15911" s="12"/>
      <c r="C15911" s="2"/>
      <c r="D15911" s="12"/>
      <c r="E15911" s="12"/>
      <c r="F15911" s="12"/>
      <c r="G15911" s="12"/>
      <c r="H15911" s="12"/>
      <c r="I15911" s="12"/>
      <c r="J15911" s="12"/>
    </row>
    <row r="15912" spans="1:10" x14ac:dyDescent="0.25">
      <c r="A15912" s="12"/>
      <c r="B15912" s="12"/>
      <c r="C15912" s="2"/>
      <c r="D15912" s="12"/>
      <c r="E15912" s="12"/>
      <c r="F15912" s="12"/>
      <c r="G15912" s="12"/>
      <c r="H15912" s="12"/>
      <c r="I15912" s="12"/>
      <c r="J15912" s="12"/>
    </row>
    <row r="15913" spans="1:10" x14ac:dyDescent="0.25">
      <c r="A15913" s="12"/>
      <c r="B15913" s="12"/>
      <c r="C15913" s="2"/>
      <c r="D15913" s="12"/>
      <c r="E15913" s="12"/>
      <c r="F15913" s="12"/>
      <c r="G15913" s="12"/>
      <c r="H15913" s="12"/>
      <c r="I15913" s="12"/>
      <c r="J15913" s="12"/>
    </row>
    <row r="15914" spans="1:10" x14ac:dyDescent="0.25">
      <c r="A15914" s="12"/>
      <c r="B15914" s="12"/>
      <c r="C15914" s="2"/>
      <c r="D15914" s="12"/>
      <c r="E15914" s="12"/>
      <c r="F15914" s="12"/>
      <c r="G15914" s="12"/>
      <c r="H15914" s="12"/>
      <c r="I15914" s="12"/>
      <c r="J15914" s="12"/>
    </row>
    <row r="15915" spans="1:10" x14ac:dyDescent="0.25">
      <c r="A15915" s="12"/>
      <c r="B15915" s="12"/>
      <c r="C15915" s="2"/>
      <c r="D15915" s="12"/>
      <c r="E15915" s="12"/>
      <c r="F15915" s="12"/>
      <c r="G15915" s="12"/>
      <c r="H15915" s="12"/>
      <c r="I15915" s="12"/>
      <c r="J15915" s="12"/>
    </row>
    <row r="15916" spans="1:10" x14ac:dyDescent="0.25">
      <c r="A15916" s="12"/>
      <c r="B15916" s="12"/>
      <c r="C15916" s="2"/>
      <c r="D15916" s="12"/>
      <c r="E15916" s="12"/>
      <c r="F15916" s="12"/>
      <c r="G15916" s="12"/>
      <c r="H15916" s="12"/>
      <c r="I15916" s="12"/>
      <c r="J15916" s="12"/>
    </row>
    <row r="15917" spans="1:10" x14ac:dyDescent="0.25">
      <c r="A15917" s="12"/>
      <c r="B15917" s="12"/>
      <c r="C15917" s="2"/>
      <c r="D15917" s="12"/>
      <c r="E15917" s="12"/>
      <c r="F15917" s="12"/>
      <c r="G15917" s="12"/>
      <c r="H15917" s="12"/>
      <c r="I15917" s="12"/>
      <c r="J15917" s="12"/>
    </row>
    <row r="15918" spans="1:10" x14ac:dyDescent="0.25">
      <c r="A15918" s="12"/>
      <c r="B15918" s="12"/>
      <c r="C15918" s="2"/>
      <c r="D15918" s="12"/>
      <c r="E15918" s="12"/>
      <c r="F15918" s="12"/>
      <c r="G15918" s="12"/>
      <c r="H15918" s="12"/>
      <c r="I15918" s="12"/>
      <c r="J15918" s="12"/>
    </row>
    <row r="15919" spans="1:10" x14ac:dyDescent="0.25">
      <c r="A15919" s="12"/>
      <c r="B15919" s="12"/>
      <c r="C15919" s="2"/>
      <c r="D15919" s="12"/>
      <c r="E15919" s="12"/>
      <c r="F15919" s="12"/>
      <c r="G15919" s="12"/>
      <c r="H15919" s="12"/>
      <c r="I15919" s="12"/>
      <c r="J15919" s="12"/>
    </row>
    <row r="15920" spans="1:10" x14ac:dyDescent="0.25">
      <c r="A15920" s="12"/>
      <c r="B15920" s="12"/>
      <c r="C15920" s="2"/>
      <c r="D15920" s="12"/>
      <c r="E15920" s="12"/>
      <c r="F15920" s="12"/>
      <c r="G15920" s="12"/>
      <c r="H15920" s="12"/>
      <c r="I15920" s="12"/>
      <c r="J15920" s="12"/>
    </row>
    <row r="15921" spans="1:10" x14ac:dyDescent="0.25">
      <c r="A15921" s="12"/>
      <c r="B15921" s="12"/>
      <c r="C15921" s="2"/>
      <c r="D15921" s="12"/>
      <c r="E15921" s="12"/>
      <c r="F15921" s="12"/>
      <c r="G15921" s="12"/>
      <c r="H15921" s="12"/>
      <c r="I15921" s="12"/>
      <c r="J15921" s="12"/>
    </row>
    <row r="15922" spans="1:10" x14ac:dyDescent="0.25">
      <c r="A15922" s="12"/>
      <c r="B15922" s="12"/>
      <c r="C15922" s="2"/>
      <c r="D15922" s="12"/>
      <c r="E15922" s="12"/>
      <c r="F15922" s="12"/>
      <c r="G15922" s="12"/>
      <c r="H15922" s="12"/>
      <c r="I15922" s="12"/>
      <c r="J15922" s="12"/>
    </row>
    <row r="15923" spans="1:10" x14ac:dyDescent="0.25">
      <c r="A15923" s="12"/>
      <c r="B15923" s="12"/>
      <c r="C15923" s="2"/>
      <c r="D15923" s="12"/>
      <c r="E15923" s="12"/>
      <c r="F15923" s="12"/>
      <c r="G15923" s="12"/>
      <c r="H15923" s="12"/>
      <c r="I15923" s="12"/>
      <c r="J15923" s="12"/>
    </row>
    <row r="15924" spans="1:10" x14ac:dyDescent="0.25">
      <c r="A15924" s="12"/>
      <c r="B15924" s="12"/>
      <c r="C15924" s="2"/>
      <c r="D15924" s="12"/>
      <c r="E15924" s="12"/>
      <c r="F15924" s="12"/>
      <c r="G15924" s="12"/>
      <c r="H15924" s="12"/>
      <c r="I15924" s="12"/>
      <c r="J15924" s="12"/>
    </row>
    <row r="15925" spans="1:10" x14ac:dyDescent="0.25">
      <c r="A15925" s="12"/>
      <c r="B15925" s="12"/>
      <c r="C15925" s="2"/>
      <c r="D15925" s="12"/>
      <c r="E15925" s="12"/>
      <c r="F15925" s="12"/>
      <c r="G15925" s="12"/>
      <c r="H15925" s="12"/>
      <c r="I15925" s="12"/>
      <c r="J15925" s="12"/>
    </row>
    <row r="15926" spans="1:10" x14ac:dyDescent="0.25">
      <c r="A15926" s="12"/>
      <c r="B15926" s="12"/>
      <c r="C15926" s="2"/>
      <c r="D15926" s="12"/>
      <c r="E15926" s="12"/>
      <c r="F15926" s="12"/>
      <c r="G15926" s="12"/>
      <c r="H15926" s="12"/>
      <c r="I15926" s="12"/>
      <c r="J15926" s="12"/>
    </row>
    <row r="15927" spans="1:10" x14ac:dyDescent="0.25">
      <c r="A15927" s="12"/>
      <c r="B15927" s="12"/>
      <c r="C15927" s="2"/>
      <c r="D15927" s="12"/>
      <c r="E15927" s="12"/>
      <c r="F15927" s="12"/>
      <c r="G15927" s="12"/>
      <c r="H15927" s="12"/>
      <c r="I15927" s="12"/>
      <c r="J15927" s="12"/>
    </row>
    <row r="15928" spans="1:10" x14ac:dyDescent="0.25">
      <c r="A15928" s="12"/>
      <c r="B15928" s="12"/>
      <c r="C15928" s="2"/>
      <c r="D15928" s="12"/>
      <c r="E15928" s="12"/>
      <c r="F15928" s="12"/>
      <c r="G15928" s="12"/>
      <c r="H15928" s="12"/>
      <c r="I15928" s="12"/>
      <c r="J15928" s="12"/>
    </row>
    <row r="15929" spans="1:10" x14ac:dyDescent="0.25">
      <c r="A15929" s="12"/>
      <c r="B15929" s="12"/>
      <c r="C15929" s="2"/>
      <c r="D15929" s="12"/>
      <c r="E15929" s="12"/>
      <c r="F15929" s="12"/>
      <c r="G15929" s="12"/>
      <c r="H15929" s="12"/>
      <c r="I15929" s="12"/>
      <c r="J15929" s="12"/>
    </row>
    <row r="15930" spans="1:10" x14ac:dyDescent="0.25">
      <c r="A15930" s="12"/>
      <c r="B15930" s="12"/>
      <c r="C15930" s="2"/>
      <c r="D15930" s="12"/>
      <c r="E15930" s="12"/>
      <c r="F15930" s="12"/>
      <c r="G15930" s="12"/>
      <c r="H15930" s="12"/>
      <c r="I15930" s="12"/>
      <c r="J15930" s="12"/>
    </row>
    <row r="15931" spans="1:10" x14ac:dyDescent="0.25">
      <c r="A15931" s="12"/>
      <c r="B15931" s="12"/>
      <c r="C15931" s="2"/>
      <c r="D15931" s="12"/>
      <c r="E15931" s="12"/>
      <c r="F15931" s="12"/>
      <c r="G15931" s="12"/>
      <c r="H15931" s="12"/>
      <c r="I15931" s="12"/>
      <c r="J15931" s="12"/>
    </row>
    <row r="15932" spans="1:10" x14ac:dyDescent="0.25">
      <c r="A15932" s="12"/>
      <c r="B15932" s="12"/>
      <c r="C15932" s="2"/>
      <c r="D15932" s="12"/>
      <c r="E15932" s="12"/>
      <c r="F15932" s="12"/>
      <c r="G15932" s="12"/>
      <c r="H15932" s="12"/>
      <c r="I15932" s="12"/>
      <c r="J15932" s="12"/>
    </row>
    <row r="15933" spans="1:10" x14ac:dyDescent="0.25">
      <c r="A15933" s="12"/>
      <c r="B15933" s="12"/>
      <c r="C15933" s="2"/>
      <c r="D15933" s="12"/>
      <c r="E15933" s="12"/>
      <c r="F15933" s="12"/>
      <c r="G15933" s="12"/>
      <c r="H15933" s="12"/>
      <c r="I15933" s="12"/>
      <c r="J15933" s="12"/>
    </row>
    <row r="15934" spans="1:10" x14ac:dyDescent="0.25">
      <c r="A15934" s="12"/>
      <c r="B15934" s="12"/>
      <c r="C15934" s="2"/>
      <c r="D15934" s="12"/>
      <c r="E15934" s="12"/>
      <c r="F15934" s="12"/>
      <c r="G15934" s="12"/>
      <c r="H15934" s="12"/>
      <c r="I15934" s="12"/>
      <c r="J15934" s="12"/>
    </row>
    <row r="15935" spans="1:10" x14ac:dyDescent="0.25">
      <c r="A15935" s="12"/>
      <c r="B15935" s="12"/>
      <c r="C15935" s="2"/>
      <c r="D15935" s="12"/>
      <c r="E15935" s="12"/>
      <c r="F15935" s="12"/>
      <c r="G15935" s="12"/>
      <c r="H15935" s="12"/>
      <c r="I15935" s="12"/>
      <c r="J15935" s="12"/>
    </row>
    <row r="15936" spans="1:10" x14ac:dyDescent="0.25">
      <c r="A15936" s="12"/>
      <c r="B15936" s="12"/>
      <c r="C15936" s="2"/>
      <c r="D15936" s="12"/>
      <c r="E15936" s="12"/>
      <c r="F15936" s="12"/>
      <c r="G15936" s="12"/>
      <c r="H15936" s="12"/>
      <c r="I15936" s="12"/>
      <c r="J15936" s="12"/>
    </row>
    <row r="15937" spans="1:10" x14ac:dyDescent="0.25">
      <c r="A15937" s="12"/>
      <c r="B15937" s="12"/>
      <c r="C15937" s="2"/>
      <c r="D15937" s="12"/>
      <c r="E15937" s="12"/>
      <c r="F15937" s="12"/>
      <c r="G15937" s="12"/>
      <c r="H15937" s="12"/>
      <c r="I15937" s="12"/>
      <c r="J15937" s="12"/>
    </row>
    <row r="15938" spans="1:10" x14ac:dyDescent="0.25">
      <c r="A15938" s="12"/>
      <c r="B15938" s="12"/>
      <c r="C15938" s="2"/>
      <c r="D15938" s="12"/>
      <c r="E15938" s="12"/>
      <c r="F15938" s="12"/>
      <c r="G15938" s="12"/>
      <c r="H15938" s="12"/>
      <c r="I15938" s="12"/>
      <c r="J15938" s="12"/>
    </row>
    <row r="15939" spans="1:10" x14ac:dyDescent="0.25">
      <c r="A15939" s="12"/>
      <c r="B15939" s="12"/>
      <c r="C15939" s="2"/>
      <c r="D15939" s="12"/>
      <c r="E15939" s="12"/>
      <c r="F15939" s="12"/>
      <c r="G15939" s="12"/>
      <c r="H15939" s="12"/>
      <c r="I15939" s="12"/>
      <c r="J15939" s="12"/>
    </row>
    <row r="15940" spans="1:10" x14ac:dyDescent="0.25">
      <c r="A15940" s="12"/>
      <c r="B15940" s="12"/>
      <c r="C15940" s="2"/>
      <c r="D15940" s="12"/>
      <c r="E15940" s="12"/>
      <c r="F15940" s="12"/>
      <c r="G15940" s="12"/>
      <c r="H15940" s="12"/>
      <c r="I15940" s="12"/>
      <c r="J15940" s="12"/>
    </row>
    <row r="15941" spans="1:10" x14ac:dyDescent="0.25">
      <c r="A15941" s="12"/>
      <c r="B15941" s="12"/>
      <c r="C15941" s="2"/>
      <c r="D15941" s="12"/>
      <c r="E15941" s="12"/>
      <c r="F15941" s="12"/>
      <c r="G15941" s="12"/>
      <c r="H15941" s="12"/>
      <c r="I15941" s="12"/>
      <c r="J15941" s="12"/>
    </row>
    <row r="15942" spans="1:10" x14ac:dyDescent="0.25">
      <c r="A15942" s="12"/>
      <c r="B15942" s="12"/>
      <c r="C15942" s="2"/>
      <c r="D15942" s="12"/>
      <c r="E15942" s="12"/>
      <c r="F15942" s="12"/>
      <c r="G15942" s="12"/>
      <c r="H15942" s="12"/>
      <c r="I15942" s="12"/>
      <c r="J15942" s="12"/>
    </row>
    <row r="15943" spans="1:10" x14ac:dyDescent="0.25">
      <c r="A15943" s="12"/>
      <c r="B15943" s="12"/>
      <c r="C15943" s="2"/>
      <c r="D15943" s="12"/>
      <c r="E15943" s="12"/>
      <c r="F15943" s="12"/>
      <c r="G15943" s="12"/>
      <c r="H15943" s="12"/>
      <c r="I15943" s="12"/>
      <c r="J15943" s="12"/>
    </row>
    <row r="15944" spans="1:10" x14ac:dyDescent="0.25">
      <c r="A15944" s="12"/>
      <c r="B15944" s="12"/>
      <c r="C15944" s="2"/>
      <c r="D15944" s="12"/>
      <c r="E15944" s="12"/>
      <c r="F15944" s="12"/>
      <c r="G15944" s="12"/>
      <c r="H15944" s="12"/>
      <c r="I15944" s="12"/>
      <c r="J15944" s="12"/>
    </row>
    <row r="15945" spans="1:10" x14ac:dyDescent="0.25">
      <c r="A15945" s="12"/>
      <c r="B15945" s="12"/>
      <c r="C15945" s="2"/>
      <c r="D15945" s="12"/>
      <c r="E15945" s="12"/>
      <c r="F15945" s="12"/>
      <c r="G15945" s="12"/>
      <c r="H15945" s="12"/>
      <c r="I15945" s="12"/>
      <c r="J15945" s="12"/>
    </row>
    <row r="15946" spans="1:10" x14ac:dyDescent="0.25">
      <c r="A15946" s="12"/>
      <c r="B15946" s="12"/>
      <c r="C15946" s="2"/>
      <c r="D15946" s="12"/>
      <c r="E15946" s="12"/>
      <c r="F15946" s="12"/>
      <c r="G15946" s="12"/>
      <c r="H15946" s="12"/>
      <c r="I15946" s="12"/>
      <c r="J15946" s="12"/>
    </row>
    <row r="15947" spans="1:10" x14ac:dyDescent="0.25">
      <c r="A15947" s="12"/>
      <c r="B15947" s="12"/>
      <c r="C15947" s="2"/>
      <c r="D15947" s="12"/>
      <c r="E15947" s="12"/>
      <c r="F15947" s="12"/>
      <c r="G15947" s="12"/>
      <c r="H15947" s="12"/>
      <c r="I15947" s="12"/>
      <c r="J15947" s="12"/>
    </row>
    <row r="15948" spans="1:10" x14ac:dyDescent="0.25">
      <c r="A15948" s="12"/>
      <c r="B15948" s="12"/>
      <c r="C15948" s="2"/>
      <c r="D15948" s="12"/>
      <c r="E15948" s="12"/>
      <c r="F15948" s="12"/>
      <c r="G15948" s="12"/>
      <c r="H15948" s="12"/>
      <c r="I15948" s="12"/>
      <c r="J15948" s="12"/>
    </row>
    <row r="15949" spans="1:10" x14ac:dyDescent="0.25">
      <c r="A15949" s="12"/>
      <c r="B15949" s="12"/>
      <c r="C15949" s="2"/>
      <c r="D15949" s="12"/>
      <c r="E15949" s="12"/>
      <c r="F15949" s="12"/>
      <c r="G15949" s="12"/>
      <c r="H15949" s="12"/>
      <c r="I15949" s="12"/>
      <c r="J15949" s="12"/>
    </row>
    <row r="15950" spans="1:10" x14ac:dyDescent="0.25">
      <c r="A15950" s="12"/>
      <c r="B15950" s="12"/>
      <c r="C15950" s="2"/>
      <c r="D15950" s="12"/>
      <c r="E15950" s="12"/>
      <c r="F15950" s="12"/>
      <c r="G15950" s="12"/>
      <c r="H15950" s="12"/>
      <c r="I15950" s="12"/>
      <c r="J15950" s="12"/>
    </row>
    <row r="15951" spans="1:10" x14ac:dyDescent="0.25">
      <c r="A15951" s="12"/>
      <c r="B15951" s="12"/>
      <c r="C15951" s="2"/>
      <c r="D15951" s="12"/>
      <c r="E15951" s="12"/>
      <c r="F15951" s="12"/>
      <c r="G15951" s="12"/>
      <c r="H15951" s="12"/>
      <c r="I15951" s="12"/>
      <c r="J15951" s="12"/>
    </row>
    <row r="15952" spans="1:10" x14ac:dyDescent="0.25">
      <c r="A15952" s="12"/>
      <c r="B15952" s="12"/>
      <c r="C15952" s="2"/>
      <c r="D15952" s="12"/>
      <c r="E15952" s="12"/>
      <c r="F15952" s="12"/>
      <c r="G15952" s="12"/>
      <c r="H15952" s="12"/>
      <c r="I15952" s="12"/>
      <c r="J15952" s="12"/>
    </row>
    <row r="15953" spans="1:10" x14ac:dyDescent="0.25">
      <c r="A15953" s="12"/>
      <c r="B15953" s="12"/>
      <c r="C15953" s="2"/>
      <c r="D15953" s="12"/>
      <c r="E15953" s="12"/>
      <c r="F15953" s="12"/>
      <c r="G15953" s="12"/>
      <c r="H15953" s="12"/>
      <c r="I15953" s="12"/>
      <c r="J15953" s="12"/>
    </row>
    <row r="15954" spans="1:10" x14ac:dyDescent="0.25">
      <c r="A15954" s="12"/>
      <c r="B15954" s="12"/>
      <c r="C15954" s="2"/>
      <c r="D15954" s="12"/>
      <c r="E15954" s="12"/>
      <c r="F15954" s="12"/>
      <c r="G15954" s="12"/>
      <c r="H15954" s="12"/>
      <c r="I15954" s="12"/>
      <c r="J15954" s="12"/>
    </row>
    <row r="15955" spans="1:10" x14ac:dyDescent="0.25">
      <c r="A15955" s="12"/>
      <c r="B15955" s="12"/>
      <c r="C15955" s="2"/>
      <c r="D15955" s="12"/>
      <c r="E15955" s="12"/>
      <c r="F15955" s="12"/>
      <c r="G15955" s="12"/>
      <c r="H15955" s="12"/>
      <c r="I15955" s="12"/>
      <c r="J15955" s="12"/>
    </row>
    <row r="15956" spans="1:10" x14ac:dyDescent="0.25">
      <c r="A15956" s="12"/>
      <c r="B15956" s="12"/>
      <c r="C15956" s="2"/>
      <c r="D15956" s="12"/>
      <c r="E15956" s="12"/>
      <c r="F15956" s="12"/>
      <c r="G15956" s="12"/>
      <c r="H15956" s="12"/>
      <c r="I15956" s="12"/>
      <c r="J15956" s="12"/>
    </row>
    <row r="15957" spans="1:10" x14ac:dyDescent="0.25">
      <c r="A15957" s="12"/>
      <c r="B15957" s="12"/>
      <c r="C15957" s="2"/>
      <c r="D15957" s="12"/>
      <c r="E15957" s="12"/>
      <c r="F15957" s="12"/>
      <c r="G15957" s="12"/>
      <c r="H15957" s="12"/>
      <c r="I15957" s="12"/>
      <c r="J15957" s="12"/>
    </row>
    <row r="15958" spans="1:10" x14ac:dyDescent="0.25">
      <c r="A15958" s="12"/>
      <c r="B15958" s="12"/>
      <c r="C15958" s="2"/>
      <c r="D15958" s="12"/>
      <c r="E15958" s="12"/>
      <c r="F15958" s="12"/>
      <c r="G15958" s="12"/>
      <c r="H15958" s="12"/>
      <c r="I15958" s="12"/>
      <c r="J15958" s="12"/>
    </row>
    <row r="15959" spans="1:10" x14ac:dyDescent="0.25">
      <c r="A15959" s="12"/>
      <c r="B15959" s="12"/>
      <c r="C15959" s="2"/>
      <c r="D15959" s="12"/>
      <c r="E15959" s="12"/>
      <c r="F15959" s="12"/>
      <c r="G15959" s="12"/>
      <c r="H15959" s="12"/>
      <c r="I15959" s="12"/>
      <c r="J15959" s="12"/>
    </row>
    <row r="15960" spans="1:10" x14ac:dyDescent="0.25">
      <c r="A15960" s="12"/>
      <c r="B15960" s="12"/>
      <c r="C15960" s="2"/>
      <c r="D15960" s="12"/>
      <c r="E15960" s="12"/>
      <c r="F15960" s="12"/>
      <c r="G15960" s="12"/>
      <c r="H15960" s="12"/>
      <c r="I15960" s="12"/>
      <c r="J15960" s="12"/>
    </row>
    <row r="15961" spans="1:10" x14ac:dyDescent="0.25">
      <c r="A15961" s="12"/>
      <c r="B15961" s="12"/>
      <c r="C15961" s="2"/>
      <c r="D15961" s="12"/>
      <c r="E15961" s="12"/>
      <c r="F15961" s="12"/>
      <c r="G15961" s="12"/>
      <c r="H15961" s="12"/>
      <c r="I15961" s="12"/>
      <c r="J15961" s="12"/>
    </row>
    <row r="15962" spans="1:10" x14ac:dyDescent="0.25">
      <c r="A15962" s="12"/>
      <c r="B15962" s="12"/>
      <c r="C15962" s="2"/>
      <c r="D15962" s="12"/>
      <c r="E15962" s="12"/>
      <c r="F15962" s="12"/>
      <c r="G15962" s="12"/>
      <c r="H15962" s="12"/>
      <c r="I15962" s="12"/>
      <c r="J15962" s="12"/>
    </row>
    <row r="15963" spans="1:10" x14ac:dyDescent="0.25">
      <c r="A15963" s="12"/>
      <c r="B15963" s="12"/>
      <c r="C15963" s="2"/>
      <c r="D15963" s="12"/>
      <c r="E15963" s="12"/>
      <c r="F15963" s="12"/>
      <c r="G15963" s="12"/>
      <c r="H15963" s="12"/>
      <c r="I15963" s="12"/>
      <c r="J15963" s="12"/>
    </row>
    <row r="15964" spans="1:10" x14ac:dyDescent="0.25">
      <c r="A15964" s="12"/>
      <c r="B15964" s="12"/>
      <c r="C15964" s="2"/>
      <c r="D15964" s="12"/>
      <c r="E15964" s="12"/>
      <c r="F15964" s="12"/>
      <c r="G15964" s="12"/>
      <c r="H15964" s="12"/>
      <c r="I15964" s="12"/>
      <c r="J15964" s="12"/>
    </row>
    <row r="15965" spans="1:10" x14ac:dyDescent="0.25">
      <c r="A15965" s="12"/>
      <c r="B15965" s="12"/>
      <c r="C15965" s="2"/>
      <c r="D15965" s="12"/>
      <c r="E15965" s="12"/>
      <c r="F15965" s="12"/>
      <c r="G15965" s="12"/>
      <c r="H15965" s="12"/>
      <c r="I15965" s="12"/>
      <c r="J15965" s="12"/>
    </row>
    <row r="15966" spans="1:10" x14ac:dyDescent="0.25">
      <c r="A15966" s="12"/>
      <c r="B15966" s="12"/>
      <c r="C15966" s="2"/>
      <c r="D15966" s="12"/>
      <c r="E15966" s="12"/>
      <c r="F15966" s="12"/>
      <c r="G15966" s="12"/>
      <c r="H15966" s="12"/>
      <c r="I15966" s="12"/>
      <c r="J15966" s="12"/>
    </row>
    <row r="15967" spans="1:10" x14ac:dyDescent="0.25">
      <c r="A15967" s="12"/>
      <c r="B15967" s="12"/>
      <c r="C15967" s="2"/>
      <c r="D15967" s="12"/>
      <c r="E15967" s="12"/>
      <c r="F15967" s="12"/>
      <c r="G15967" s="12"/>
      <c r="H15967" s="12"/>
      <c r="I15967" s="12"/>
      <c r="J15967" s="12"/>
    </row>
    <row r="15968" spans="1:10" x14ac:dyDescent="0.25">
      <c r="A15968" s="12"/>
      <c r="B15968" s="12"/>
      <c r="C15968" s="2"/>
      <c r="D15968" s="12"/>
      <c r="E15968" s="12"/>
      <c r="F15968" s="12"/>
      <c r="G15968" s="12"/>
      <c r="H15968" s="12"/>
      <c r="I15968" s="12"/>
      <c r="J15968" s="12"/>
    </row>
    <row r="15969" spans="1:10" x14ac:dyDescent="0.25">
      <c r="A15969" s="12"/>
      <c r="B15969" s="12"/>
      <c r="C15969" s="2"/>
      <c r="D15969" s="12"/>
      <c r="E15969" s="12"/>
      <c r="F15969" s="12"/>
      <c r="G15969" s="12"/>
      <c r="H15969" s="12"/>
      <c r="I15969" s="12"/>
      <c r="J15969" s="12"/>
    </row>
    <row r="15970" spans="1:10" x14ac:dyDescent="0.25">
      <c r="A15970" s="12"/>
      <c r="B15970" s="12"/>
      <c r="C15970" s="2"/>
      <c r="D15970" s="12"/>
      <c r="E15970" s="12"/>
      <c r="F15970" s="12"/>
      <c r="G15970" s="12"/>
      <c r="H15970" s="12"/>
      <c r="I15970" s="12"/>
      <c r="J15970" s="12"/>
    </row>
    <row r="15971" spans="1:10" x14ac:dyDescent="0.25">
      <c r="A15971" s="12"/>
      <c r="B15971" s="12"/>
      <c r="C15971" s="2"/>
      <c r="D15971" s="12"/>
      <c r="E15971" s="12"/>
      <c r="F15971" s="12"/>
      <c r="G15971" s="12"/>
      <c r="H15971" s="12"/>
      <c r="I15971" s="12"/>
      <c r="J15971" s="12"/>
    </row>
    <row r="15972" spans="1:10" x14ac:dyDescent="0.25">
      <c r="A15972" s="12"/>
      <c r="B15972" s="12"/>
      <c r="C15972" s="2"/>
      <c r="D15972" s="12"/>
      <c r="E15972" s="12"/>
      <c r="F15972" s="12"/>
      <c r="G15972" s="12"/>
      <c r="H15972" s="12"/>
      <c r="I15972" s="12"/>
      <c r="J15972" s="12"/>
    </row>
    <row r="15973" spans="1:10" x14ac:dyDescent="0.25">
      <c r="A15973" s="12"/>
      <c r="B15973" s="12"/>
      <c r="C15973" s="2"/>
      <c r="D15973" s="12"/>
      <c r="E15973" s="12"/>
      <c r="F15973" s="12"/>
      <c r="G15973" s="12"/>
      <c r="H15973" s="12"/>
      <c r="I15973" s="12"/>
      <c r="J15973" s="12"/>
    </row>
    <row r="15974" spans="1:10" x14ac:dyDescent="0.25">
      <c r="A15974" s="12"/>
      <c r="B15974" s="12"/>
      <c r="C15974" s="2"/>
      <c r="D15974" s="12"/>
      <c r="E15974" s="12"/>
      <c r="F15974" s="12"/>
      <c r="G15974" s="12"/>
      <c r="H15974" s="12"/>
      <c r="I15974" s="12"/>
      <c r="J15974" s="12"/>
    </row>
    <row r="15975" spans="1:10" x14ac:dyDescent="0.25">
      <c r="A15975" s="12"/>
      <c r="B15975" s="12"/>
      <c r="C15975" s="2"/>
      <c r="D15975" s="12"/>
      <c r="E15975" s="12"/>
      <c r="F15975" s="12"/>
      <c r="G15975" s="12"/>
      <c r="H15975" s="12"/>
      <c r="I15975" s="12"/>
      <c r="J15975" s="12"/>
    </row>
    <row r="15976" spans="1:10" x14ac:dyDescent="0.25">
      <c r="A15976" s="12"/>
      <c r="B15976" s="12"/>
      <c r="C15976" s="2"/>
      <c r="D15976" s="12"/>
      <c r="E15976" s="12"/>
      <c r="F15976" s="12"/>
      <c r="G15976" s="12"/>
      <c r="H15976" s="12"/>
      <c r="I15976" s="12"/>
      <c r="J15976" s="12"/>
    </row>
    <row r="15977" spans="1:10" x14ac:dyDescent="0.25">
      <c r="A15977" s="12"/>
      <c r="B15977" s="12"/>
      <c r="C15977" s="2"/>
      <c r="D15977" s="12"/>
      <c r="E15977" s="12"/>
      <c r="F15977" s="12"/>
      <c r="G15977" s="12"/>
      <c r="H15977" s="12"/>
      <c r="I15977" s="12"/>
      <c r="J15977" s="12"/>
    </row>
    <row r="15978" spans="1:10" x14ac:dyDescent="0.25">
      <c r="A15978" s="12"/>
      <c r="B15978" s="12"/>
      <c r="C15978" s="2"/>
      <c r="D15978" s="12"/>
      <c r="E15978" s="12"/>
      <c r="F15978" s="12"/>
      <c r="G15978" s="12"/>
      <c r="H15978" s="12"/>
      <c r="I15978" s="12"/>
      <c r="J15978" s="12"/>
    </row>
    <row r="15979" spans="1:10" x14ac:dyDescent="0.25">
      <c r="A15979" s="12"/>
      <c r="B15979" s="12"/>
      <c r="C15979" s="2"/>
      <c r="D15979" s="12"/>
      <c r="E15979" s="12"/>
      <c r="F15979" s="12"/>
      <c r="G15979" s="12"/>
      <c r="H15979" s="12"/>
      <c r="I15979" s="12"/>
      <c r="J15979" s="12"/>
    </row>
    <row r="15980" spans="1:10" x14ac:dyDescent="0.25">
      <c r="A15980" s="12"/>
      <c r="B15980" s="12"/>
      <c r="C15980" s="2"/>
      <c r="D15980" s="12"/>
      <c r="E15980" s="12"/>
      <c r="F15980" s="12"/>
      <c r="G15980" s="12"/>
      <c r="H15980" s="12"/>
      <c r="I15980" s="12"/>
      <c r="J15980" s="12"/>
    </row>
    <row r="15981" spans="1:10" x14ac:dyDescent="0.25">
      <c r="A15981" s="12"/>
      <c r="B15981" s="12"/>
      <c r="C15981" s="2"/>
      <c r="D15981" s="12"/>
      <c r="E15981" s="12"/>
      <c r="F15981" s="12"/>
      <c r="G15981" s="12"/>
      <c r="H15981" s="12"/>
      <c r="I15981" s="12"/>
      <c r="J15981" s="12"/>
    </row>
    <row r="15982" spans="1:10" x14ac:dyDescent="0.25">
      <c r="A15982" s="12"/>
      <c r="B15982" s="12"/>
      <c r="C15982" s="2"/>
      <c r="D15982" s="12"/>
      <c r="E15982" s="12"/>
      <c r="F15982" s="12"/>
      <c r="G15982" s="12"/>
      <c r="H15982" s="12"/>
      <c r="I15982" s="12"/>
      <c r="J15982" s="12"/>
    </row>
    <row r="15983" spans="1:10" x14ac:dyDescent="0.25">
      <c r="A15983" s="12"/>
      <c r="B15983" s="12"/>
      <c r="C15983" s="2"/>
      <c r="D15983" s="12"/>
      <c r="E15983" s="12"/>
      <c r="F15983" s="12"/>
      <c r="G15983" s="12"/>
      <c r="H15983" s="12"/>
      <c r="I15983" s="12"/>
      <c r="J15983" s="12"/>
    </row>
    <row r="15984" spans="1:10" x14ac:dyDescent="0.25">
      <c r="A15984" s="12"/>
      <c r="B15984" s="12"/>
      <c r="C15984" s="2"/>
      <c r="D15984" s="12"/>
      <c r="E15984" s="12"/>
      <c r="F15984" s="12"/>
      <c r="G15984" s="12"/>
      <c r="H15984" s="12"/>
      <c r="I15984" s="12"/>
      <c r="J15984" s="12"/>
    </row>
    <row r="15985" spans="1:10" x14ac:dyDescent="0.25">
      <c r="A15985" s="12"/>
      <c r="B15985" s="12"/>
      <c r="C15985" s="2"/>
      <c r="D15985" s="12"/>
      <c r="E15985" s="12"/>
      <c r="F15985" s="12"/>
      <c r="G15985" s="12"/>
      <c r="H15985" s="12"/>
      <c r="I15985" s="12"/>
      <c r="J15985" s="12"/>
    </row>
    <row r="15986" spans="1:10" x14ac:dyDescent="0.25">
      <c r="A15986" s="12"/>
      <c r="B15986" s="12"/>
      <c r="C15986" s="2"/>
      <c r="D15986" s="12"/>
      <c r="E15986" s="12"/>
      <c r="F15986" s="12"/>
      <c r="G15986" s="12"/>
      <c r="H15986" s="12"/>
      <c r="I15986" s="12"/>
      <c r="J15986" s="12"/>
    </row>
    <row r="15987" spans="1:10" x14ac:dyDescent="0.25">
      <c r="A15987" s="12"/>
      <c r="B15987" s="12"/>
      <c r="C15987" s="2"/>
      <c r="D15987" s="12"/>
      <c r="E15987" s="12"/>
      <c r="F15987" s="12"/>
      <c r="G15987" s="12"/>
      <c r="H15987" s="12"/>
      <c r="I15987" s="12"/>
      <c r="J15987" s="12"/>
    </row>
    <row r="15988" spans="1:10" x14ac:dyDescent="0.25">
      <c r="A15988" s="12"/>
      <c r="B15988" s="12"/>
      <c r="C15988" s="2"/>
      <c r="D15988" s="12"/>
      <c r="E15988" s="12"/>
      <c r="F15988" s="12"/>
      <c r="G15988" s="12"/>
      <c r="H15988" s="12"/>
      <c r="I15988" s="12"/>
      <c r="J15988" s="12"/>
    </row>
    <row r="15989" spans="1:10" x14ac:dyDescent="0.25">
      <c r="A15989" s="12"/>
      <c r="B15989" s="12"/>
      <c r="C15989" s="2"/>
      <c r="D15989" s="12"/>
      <c r="E15989" s="12"/>
      <c r="F15989" s="12"/>
      <c r="G15989" s="12"/>
      <c r="H15989" s="12"/>
      <c r="I15989" s="12"/>
      <c r="J15989" s="12"/>
    </row>
    <row r="15990" spans="1:10" x14ac:dyDescent="0.25">
      <c r="A15990" s="12"/>
      <c r="B15990" s="12"/>
      <c r="C15990" s="2"/>
      <c r="D15990" s="12"/>
      <c r="E15990" s="12"/>
      <c r="F15990" s="12"/>
      <c r="G15990" s="12"/>
      <c r="H15990" s="12"/>
      <c r="I15990" s="12"/>
      <c r="J15990" s="12"/>
    </row>
    <row r="15991" spans="1:10" x14ac:dyDescent="0.25">
      <c r="A15991" s="12"/>
      <c r="B15991" s="12"/>
      <c r="C15991" s="2"/>
      <c r="D15991" s="12"/>
      <c r="E15991" s="12"/>
      <c r="F15991" s="12"/>
      <c r="G15991" s="12"/>
      <c r="H15991" s="12"/>
      <c r="I15991" s="12"/>
      <c r="J15991" s="12"/>
    </row>
    <row r="15992" spans="1:10" x14ac:dyDescent="0.25">
      <c r="A15992" s="12"/>
      <c r="B15992" s="12"/>
      <c r="C15992" s="2"/>
      <c r="D15992" s="12"/>
      <c r="E15992" s="12"/>
      <c r="F15992" s="12"/>
      <c r="G15992" s="12"/>
      <c r="H15992" s="12"/>
      <c r="I15992" s="12"/>
      <c r="J15992" s="12"/>
    </row>
    <row r="15993" spans="1:10" x14ac:dyDescent="0.25">
      <c r="A15993" s="12"/>
      <c r="B15993" s="12"/>
      <c r="C15993" s="2"/>
      <c r="D15993" s="12"/>
      <c r="E15993" s="12"/>
      <c r="F15993" s="12"/>
      <c r="G15993" s="12"/>
      <c r="H15993" s="12"/>
      <c r="I15993" s="12"/>
      <c r="J15993" s="12"/>
    </row>
    <row r="15994" spans="1:10" x14ac:dyDescent="0.25">
      <c r="A15994" s="12"/>
      <c r="B15994" s="12"/>
      <c r="C15994" s="2"/>
      <c r="D15994" s="12"/>
      <c r="E15994" s="12"/>
      <c r="F15994" s="12"/>
      <c r="G15994" s="12"/>
      <c r="H15994" s="12"/>
      <c r="I15994" s="12"/>
      <c r="J15994" s="12"/>
    </row>
    <row r="15995" spans="1:10" x14ac:dyDescent="0.25">
      <c r="A15995" s="12"/>
      <c r="B15995" s="12"/>
      <c r="C15995" s="2"/>
      <c r="D15995" s="12"/>
      <c r="E15995" s="12"/>
      <c r="F15995" s="12"/>
      <c r="G15995" s="12"/>
      <c r="H15995" s="12"/>
      <c r="I15995" s="12"/>
      <c r="J15995" s="12"/>
    </row>
    <row r="15996" spans="1:10" x14ac:dyDescent="0.25">
      <c r="A15996" s="12"/>
      <c r="B15996" s="12"/>
      <c r="C15996" s="2"/>
      <c r="D15996" s="12"/>
      <c r="E15996" s="12"/>
      <c r="F15996" s="12"/>
      <c r="G15996" s="12"/>
      <c r="H15996" s="12"/>
      <c r="I15996" s="12"/>
      <c r="J15996" s="12"/>
    </row>
    <row r="15997" spans="1:10" x14ac:dyDescent="0.25">
      <c r="A15997" s="12"/>
      <c r="B15997" s="12"/>
      <c r="C15997" s="2"/>
      <c r="D15997" s="12"/>
      <c r="E15997" s="12"/>
      <c r="F15997" s="12"/>
      <c r="G15997" s="12"/>
      <c r="H15997" s="12"/>
      <c r="I15997" s="12"/>
      <c r="J15997" s="12"/>
    </row>
    <row r="15998" spans="1:10" x14ac:dyDescent="0.25">
      <c r="A15998" s="12"/>
      <c r="B15998" s="12"/>
      <c r="C15998" s="2"/>
      <c r="D15998" s="12"/>
      <c r="E15998" s="12"/>
      <c r="F15998" s="12"/>
      <c r="G15998" s="12"/>
      <c r="H15998" s="12"/>
      <c r="I15998" s="12"/>
      <c r="J15998" s="12"/>
    </row>
    <row r="15999" spans="1:10" x14ac:dyDescent="0.25">
      <c r="A15999" s="12"/>
      <c r="B15999" s="12"/>
      <c r="C15999" s="2"/>
      <c r="D15999" s="12"/>
      <c r="E15999" s="12"/>
      <c r="F15999" s="12"/>
      <c r="G15999" s="12"/>
      <c r="H15999" s="12"/>
      <c r="I15999" s="12"/>
      <c r="J15999" s="12"/>
    </row>
    <row r="16000" spans="1:10" x14ac:dyDescent="0.25">
      <c r="A16000" s="12"/>
      <c r="B16000" s="12"/>
      <c r="C16000" s="2"/>
      <c r="D16000" s="12"/>
      <c r="E16000" s="12"/>
      <c r="F16000" s="12"/>
      <c r="G16000" s="12"/>
      <c r="H16000" s="12"/>
      <c r="I16000" s="12"/>
      <c r="J16000" s="12"/>
    </row>
    <row r="16001" spans="1:10" x14ac:dyDescent="0.25">
      <c r="A16001" s="12"/>
      <c r="B16001" s="12"/>
      <c r="C16001" s="2"/>
      <c r="D16001" s="12"/>
      <c r="E16001" s="12"/>
      <c r="F16001" s="12"/>
      <c r="G16001" s="12"/>
      <c r="H16001" s="12"/>
      <c r="I16001" s="12"/>
      <c r="J16001" s="12"/>
    </row>
    <row r="16002" spans="1:10" x14ac:dyDescent="0.25">
      <c r="A16002" s="12"/>
      <c r="B16002" s="12"/>
      <c r="C16002" s="2"/>
      <c r="D16002" s="12"/>
      <c r="E16002" s="12"/>
      <c r="F16002" s="12"/>
      <c r="G16002" s="12"/>
      <c r="H16002" s="12"/>
      <c r="I16002" s="12"/>
      <c r="J16002" s="12"/>
    </row>
    <row r="16003" spans="1:10" x14ac:dyDescent="0.25">
      <c r="A16003" s="12"/>
      <c r="B16003" s="12"/>
      <c r="C16003" s="2"/>
      <c r="D16003" s="12"/>
      <c r="E16003" s="12"/>
      <c r="F16003" s="12"/>
      <c r="G16003" s="12"/>
      <c r="H16003" s="12"/>
      <c r="I16003" s="12"/>
      <c r="J16003" s="12"/>
    </row>
    <row r="16004" spans="1:10" x14ac:dyDescent="0.25">
      <c r="A16004" s="12"/>
      <c r="B16004" s="12"/>
      <c r="C16004" s="2"/>
      <c r="D16004" s="12"/>
      <c r="E16004" s="12"/>
      <c r="F16004" s="12"/>
      <c r="G16004" s="12"/>
      <c r="H16004" s="12"/>
      <c r="I16004" s="12"/>
      <c r="J16004" s="12"/>
    </row>
    <row r="16005" spans="1:10" x14ac:dyDescent="0.25">
      <c r="A16005" s="12"/>
      <c r="B16005" s="12"/>
      <c r="C16005" s="2"/>
      <c r="D16005" s="12"/>
      <c r="E16005" s="12"/>
      <c r="F16005" s="12"/>
      <c r="G16005" s="12"/>
      <c r="H16005" s="12"/>
      <c r="I16005" s="12"/>
      <c r="J16005" s="12"/>
    </row>
    <row r="16006" spans="1:10" x14ac:dyDescent="0.25">
      <c r="A16006" s="12"/>
      <c r="B16006" s="12"/>
      <c r="C16006" s="2"/>
      <c r="D16006" s="12"/>
      <c r="E16006" s="12"/>
      <c r="F16006" s="12"/>
      <c r="G16006" s="12"/>
      <c r="H16006" s="12"/>
      <c r="I16006" s="12"/>
      <c r="J16006" s="12"/>
    </row>
    <row r="16007" spans="1:10" x14ac:dyDescent="0.25">
      <c r="A16007" s="12"/>
      <c r="B16007" s="12"/>
      <c r="C16007" s="2"/>
      <c r="D16007" s="12"/>
      <c r="E16007" s="12"/>
      <c r="F16007" s="12"/>
      <c r="G16007" s="12"/>
      <c r="H16007" s="12"/>
      <c r="I16007" s="12"/>
      <c r="J16007" s="12"/>
    </row>
    <row r="16008" spans="1:10" x14ac:dyDescent="0.25">
      <c r="A16008" s="12"/>
      <c r="B16008" s="12"/>
      <c r="C16008" s="2"/>
      <c r="D16008" s="12"/>
      <c r="E16008" s="12"/>
      <c r="F16008" s="12"/>
      <c r="G16008" s="12"/>
      <c r="H16008" s="12"/>
      <c r="I16008" s="12"/>
      <c r="J16008" s="12"/>
    </row>
    <row r="16009" spans="1:10" x14ac:dyDescent="0.25">
      <c r="A16009" s="12"/>
      <c r="B16009" s="12"/>
      <c r="C16009" s="2"/>
      <c r="D16009" s="12"/>
      <c r="E16009" s="12"/>
      <c r="F16009" s="12"/>
      <c r="G16009" s="12"/>
      <c r="H16009" s="12"/>
      <c r="I16009" s="12"/>
      <c r="J16009" s="12"/>
    </row>
    <row r="16010" spans="1:10" x14ac:dyDescent="0.25">
      <c r="A16010" s="12"/>
      <c r="B16010" s="12"/>
      <c r="C16010" s="2"/>
      <c r="D16010" s="12"/>
      <c r="E16010" s="12"/>
      <c r="F16010" s="12"/>
      <c r="G16010" s="12"/>
      <c r="H16010" s="12"/>
      <c r="I16010" s="12"/>
      <c r="J16010" s="12"/>
    </row>
    <row r="16011" spans="1:10" x14ac:dyDescent="0.25">
      <c r="A16011" s="12"/>
      <c r="B16011" s="12"/>
      <c r="C16011" s="2"/>
      <c r="D16011" s="12"/>
      <c r="E16011" s="12"/>
      <c r="F16011" s="12"/>
      <c r="G16011" s="12"/>
      <c r="H16011" s="12"/>
      <c r="I16011" s="12"/>
      <c r="J16011" s="12"/>
    </row>
    <row r="16012" spans="1:10" x14ac:dyDescent="0.25">
      <c r="A16012" s="12"/>
      <c r="B16012" s="12"/>
      <c r="C16012" s="2"/>
      <c r="D16012" s="12"/>
      <c r="E16012" s="12"/>
      <c r="F16012" s="12"/>
      <c r="G16012" s="12"/>
      <c r="H16012" s="12"/>
      <c r="I16012" s="12"/>
      <c r="J16012" s="12"/>
    </row>
    <row r="16013" spans="1:10" x14ac:dyDescent="0.25">
      <c r="A16013" s="12"/>
      <c r="B16013" s="12"/>
      <c r="C16013" s="2"/>
      <c r="D16013" s="12"/>
      <c r="E16013" s="12"/>
      <c r="F16013" s="12"/>
      <c r="G16013" s="12"/>
      <c r="H16013" s="12"/>
      <c r="I16013" s="12"/>
      <c r="J16013" s="12"/>
    </row>
    <row r="16014" spans="1:10" x14ac:dyDescent="0.25">
      <c r="A16014" s="12"/>
      <c r="B16014" s="12"/>
      <c r="C16014" s="2"/>
      <c r="D16014" s="12"/>
      <c r="E16014" s="12"/>
      <c r="F16014" s="12"/>
      <c r="G16014" s="12"/>
      <c r="H16014" s="12"/>
      <c r="I16014" s="12"/>
      <c r="J16014" s="12"/>
    </row>
    <row r="16015" spans="1:10" x14ac:dyDescent="0.25">
      <c r="A16015" s="12"/>
      <c r="B16015" s="12"/>
      <c r="C16015" s="2"/>
      <c r="D16015" s="12"/>
      <c r="E16015" s="12"/>
      <c r="F16015" s="12"/>
      <c r="G16015" s="12"/>
      <c r="H16015" s="12"/>
      <c r="I16015" s="12"/>
      <c r="J16015" s="12"/>
    </row>
    <row r="16016" spans="1:10" x14ac:dyDescent="0.25">
      <c r="A16016" s="12"/>
      <c r="B16016" s="12"/>
      <c r="C16016" s="2"/>
      <c r="D16016" s="12"/>
      <c r="E16016" s="12"/>
      <c r="F16016" s="12"/>
      <c r="G16016" s="12"/>
      <c r="H16016" s="12"/>
      <c r="I16016" s="12"/>
      <c r="J16016" s="12"/>
    </row>
    <row r="16017" spans="1:10" x14ac:dyDescent="0.25">
      <c r="A16017" s="12"/>
      <c r="B16017" s="12"/>
      <c r="C16017" s="2"/>
      <c r="D16017" s="12"/>
      <c r="E16017" s="12"/>
      <c r="F16017" s="12"/>
      <c r="G16017" s="12"/>
      <c r="H16017" s="12"/>
      <c r="I16017" s="12"/>
      <c r="J16017" s="12"/>
    </row>
    <row r="16018" spans="1:10" x14ac:dyDescent="0.25">
      <c r="A16018" s="12"/>
      <c r="B16018" s="12"/>
      <c r="C16018" s="2"/>
      <c r="D16018" s="12"/>
      <c r="E16018" s="12"/>
      <c r="F16018" s="12"/>
      <c r="G16018" s="12"/>
      <c r="H16018" s="12"/>
      <c r="I16018" s="12"/>
      <c r="J16018" s="12"/>
    </row>
    <row r="16019" spans="1:10" x14ac:dyDescent="0.25">
      <c r="A16019" s="12"/>
      <c r="B16019" s="12"/>
      <c r="C16019" s="2"/>
      <c r="D16019" s="12"/>
      <c r="E16019" s="12"/>
      <c r="F16019" s="12"/>
      <c r="G16019" s="12"/>
      <c r="H16019" s="12"/>
      <c r="I16019" s="12"/>
      <c r="J16019" s="12"/>
    </row>
    <row r="16020" spans="1:10" x14ac:dyDescent="0.25">
      <c r="A16020" s="12"/>
      <c r="B16020" s="12"/>
      <c r="C16020" s="2"/>
      <c r="D16020" s="12"/>
      <c r="E16020" s="12"/>
      <c r="F16020" s="12"/>
      <c r="G16020" s="12"/>
      <c r="H16020" s="12"/>
      <c r="I16020" s="12"/>
      <c r="J16020" s="12"/>
    </row>
    <row r="16021" spans="1:10" x14ac:dyDescent="0.25">
      <c r="A16021" s="12"/>
      <c r="B16021" s="12"/>
      <c r="C16021" s="2"/>
      <c r="D16021" s="12"/>
      <c r="E16021" s="12"/>
      <c r="F16021" s="12"/>
      <c r="G16021" s="12"/>
      <c r="H16021" s="12"/>
      <c r="I16021" s="12"/>
      <c r="J16021" s="12"/>
    </row>
    <row r="16022" spans="1:10" x14ac:dyDescent="0.25">
      <c r="A16022" s="12"/>
      <c r="B16022" s="12"/>
      <c r="C16022" s="2"/>
      <c r="D16022" s="12"/>
      <c r="E16022" s="12"/>
      <c r="F16022" s="12"/>
      <c r="G16022" s="12"/>
      <c r="H16022" s="12"/>
      <c r="I16022" s="12"/>
      <c r="J16022" s="12"/>
    </row>
    <row r="16023" spans="1:10" x14ac:dyDescent="0.25">
      <c r="A16023" s="12"/>
      <c r="B16023" s="12"/>
      <c r="C16023" s="2"/>
      <c r="D16023" s="12"/>
      <c r="E16023" s="12"/>
      <c r="F16023" s="12"/>
      <c r="G16023" s="12"/>
      <c r="H16023" s="12"/>
      <c r="I16023" s="12"/>
      <c r="J16023" s="12"/>
    </row>
    <row r="16024" spans="1:10" x14ac:dyDescent="0.25">
      <c r="A16024" s="12"/>
      <c r="B16024" s="12"/>
      <c r="C16024" s="2"/>
      <c r="D16024" s="12"/>
      <c r="E16024" s="12"/>
      <c r="F16024" s="12"/>
      <c r="G16024" s="12"/>
      <c r="H16024" s="12"/>
      <c r="I16024" s="12"/>
      <c r="J16024" s="12"/>
    </row>
    <row r="16025" spans="1:10" x14ac:dyDescent="0.25">
      <c r="A16025" s="12"/>
      <c r="B16025" s="12"/>
      <c r="C16025" s="2"/>
      <c r="D16025" s="12"/>
      <c r="E16025" s="12"/>
      <c r="F16025" s="12"/>
      <c r="G16025" s="12"/>
      <c r="H16025" s="12"/>
      <c r="I16025" s="12"/>
      <c r="J16025" s="12"/>
    </row>
    <row r="16026" spans="1:10" x14ac:dyDescent="0.25">
      <c r="A16026" s="12"/>
      <c r="B16026" s="12"/>
      <c r="C16026" s="2"/>
      <c r="D16026" s="12"/>
      <c r="E16026" s="12"/>
      <c r="F16026" s="12"/>
      <c r="G16026" s="12"/>
      <c r="H16026" s="12"/>
      <c r="I16026" s="12"/>
      <c r="J16026" s="12"/>
    </row>
    <row r="16027" spans="1:10" x14ac:dyDescent="0.25">
      <c r="A16027" s="12"/>
      <c r="B16027" s="12"/>
      <c r="C16027" s="2"/>
      <c r="D16027" s="12"/>
      <c r="E16027" s="12"/>
      <c r="F16027" s="12"/>
      <c r="G16027" s="12"/>
      <c r="H16027" s="12"/>
      <c r="I16027" s="12"/>
      <c r="J16027" s="12"/>
    </row>
    <row r="16028" spans="1:10" x14ac:dyDescent="0.25">
      <c r="A16028" s="12"/>
      <c r="B16028" s="12"/>
      <c r="C16028" s="2"/>
      <c r="D16028" s="12"/>
      <c r="E16028" s="12"/>
      <c r="F16028" s="12"/>
      <c r="G16028" s="12"/>
      <c r="H16028" s="12"/>
      <c r="I16028" s="12"/>
      <c r="J16028" s="12"/>
    </row>
    <row r="16029" spans="1:10" x14ac:dyDescent="0.25">
      <c r="A16029" s="12"/>
      <c r="B16029" s="12"/>
      <c r="C16029" s="2"/>
      <c r="D16029" s="12"/>
      <c r="E16029" s="12"/>
      <c r="F16029" s="12"/>
      <c r="G16029" s="12"/>
      <c r="H16029" s="12"/>
      <c r="I16029" s="12"/>
      <c r="J16029" s="12"/>
    </row>
    <row r="16030" spans="1:10" x14ac:dyDescent="0.25">
      <c r="A16030" s="12"/>
      <c r="B16030" s="12"/>
      <c r="C16030" s="2"/>
      <c r="D16030" s="12"/>
      <c r="E16030" s="12"/>
      <c r="F16030" s="12"/>
      <c r="G16030" s="12"/>
      <c r="H16030" s="12"/>
      <c r="I16030" s="12"/>
      <c r="J16030" s="12"/>
    </row>
    <row r="16031" spans="1:10" x14ac:dyDescent="0.25">
      <c r="A16031" s="12"/>
      <c r="B16031" s="12"/>
      <c r="C16031" s="2"/>
      <c r="D16031" s="12"/>
      <c r="E16031" s="12"/>
      <c r="F16031" s="12"/>
      <c r="G16031" s="12"/>
      <c r="H16031" s="12"/>
      <c r="I16031" s="12"/>
      <c r="J16031" s="12"/>
    </row>
    <row r="16032" spans="1:10" x14ac:dyDescent="0.25">
      <c r="A16032" s="12"/>
      <c r="B16032" s="12"/>
      <c r="C16032" s="2"/>
      <c r="D16032" s="12"/>
      <c r="E16032" s="12"/>
      <c r="F16032" s="12"/>
      <c r="G16032" s="12"/>
      <c r="H16032" s="12"/>
      <c r="I16032" s="12"/>
      <c r="J16032" s="12"/>
    </row>
    <row r="16033" spans="1:10" x14ac:dyDescent="0.25">
      <c r="A16033" s="12"/>
      <c r="B16033" s="12"/>
      <c r="C16033" s="2"/>
      <c r="D16033" s="12"/>
      <c r="E16033" s="12"/>
      <c r="F16033" s="12"/>
      <c r="G16033" s="12"/>
      <c r="H16033" s="12"/>
      <c r="I16033" s="12"/>
      <c r="J16033" s="12"/>
    </row>
    <row r="16034" spans="1:10" x14ac:dyDescent="0.25">
      <c r="A16034" s="12"/>
      <c r="B16034" s="12"/>
      <c r="C16034" s="2"/>
      <c r="D16034" s="12"/>
      <c r="E16034" s="12"/>
      <c r="F16034" s="12"/>
      <c r="G16034" s="12"/>
      <c r="H16034" s="12"/>
      <c r="I16034" s="12"/>
      <c r="J16034" s="12"/>
    </row>
    <row r="16035" spans="1:10" x14ac:dyDescent="0.25">
      <c r="A16035" s="12"/>
      <c r="B16035" s="12"/>
      <c r="C16035" s="2"/>
      <c r="D16035" s="12"/>
      <c r="E16035" s="12"/>
      <c r="F16035" s="12"/>
      <c r="G16035" s="12"/>
      <c r="H16035" s="12"/>
      <c r="I16035" s="12"/>
      <c r="J16035" s="12"/>
    </row>
    <row r="16036" spans="1:10" x14ac:dyDescent="0.25">
      <c r="A16036" s="12"/>
      <c r="B16036" s="12"/>
      <c r="C16036" s="2"/>
      <c r="D16036" s="12"/>
      <c r="E16036" s="12"/>
      <c r="F16036" s="12"/>
      <c r="G16036" s="12"/>
      <c r="H16036" s="12"/>
      <c r="I16036" s="12"/>
      <c r="J16036" s="12"/>
    </row>
    <row r="16037" spans="1:10" x14ac:dyDescent="0.25">
      <c r="A16037" s="12"/>
      <c r="B16037" s="12"/>
      <c r="C16037" s="2"/>
      <c r="D16037" s="12"/>
      <c r="E16037" s="12"/>
      <c r="F16037" s="12"/>
      <c r="G16037" s="12"/>
      <c r="H16037" s="12"/>
      <c r="I16037" s="12"/>
      <c r="J16037" s="12"/>
    </row>
    <row r="16038" spans="1:10" x14ac:dyDescent="0.25">
      <c r="A16038" s="12"/>
      <c r="B16038" s="12"/>
      <c r="C16038" s="2"/>
      <c r="D16038" s="12"/>
      <c r="E16038" s="12"/>
      <c r="F16038" s="12"/>
      <c r="G16038" s="12"/>
      <c r="H16038" s="12"/>
      <c r="I16038" s="12"/>
      <c r="J16038" s="12"/>
    </row>
    <row r="16039" spans="1:10" x14ac:dyDescent="0.25">
      <c r="A16039" s="12"/>
      <c r="B16039" s="12"/>
      <c r="C16039" s="2"/>
      <c r="D16039" s="12"/>
      <c r="E16039" s="12"/>
      <c r="F16039" s="12"/>
      <c r="G16039" s="12"/>
      <c r="H16039" s="12"/>
      <c r="I16039" s="12"/>
      <c r="J16039" s="12"/>
    </row>
    <row r="16040" spans="1:10" x14ac:dyDescent="0.25">
      <c r="A16040" s="12"/>
      <c r="B16040" s="12"/>
      <c r="C16040" s="2"/>
      <c r="D16040" s="12"/>
      <c r="E16040" s="12"/>
      <c r="F16040" s="12"/>
      <c r="G16040" s="12"/>
      <c r="H16040" s="12"/>
      <c r="I16040" s="12"/>
      <c r="J16040" s="12"/>
    </row>
    <row r="16041" spans="1:10" x14ac:dyDescent="0.25">
      <c r="A16041" s="12"/>
      <c r="B16041" s="12"/>
      <c r="C16041" s="2"/>
      <c r="D16041" s="12"/>
      <c r="E16041" s="12"/>
      <c r="F16041" s="12"/>
      <c r="G16041" s="12"/>
      <c r="H16041" s="12"/>
      <c r="I16041" s="12"/>
      <c r="J16041" s="12"/>
    </row>
    <row r="16042" spans="1:10" x14ac:dyDescent="0.25">
      <c r="A16042" s="12"/>
      <c r="B16042" s="12"/>
      <c r="C16042" s="2"/>
      <c r="D16042" s="12"/>
      <c r="E16042" s="12"/>
      <c r="F16042" s="12"/>
      <c r="G16042" s="12"/>
      <c r="H16042" s="12"/>
      <c r="I16042" s="12"/>
      <c r="J16042" s="12"/>
    </row>
    <row r="16043" spans="1:10" x14ac:dyDescent="0.25">
      <c r="A16043" s="12"/>
      <c r="B16043" s="12"/>
      <c r="C16043" s="2"/>
      <c r="D16043" s="12"/>
      <c r="E16043" s="12"/>
      <c r="F16043" s="12"/>
      <c r="G16043" s="12"/>
      <c r="H16043" s="12"/>
      <c r="I16043" s="12"/>
      <c r="J16043" s="12"/>
    </row>
    <row r="16044" spans="1:10" x14ac:dyDescent="0.25">
      <c r="A16044" s="12"/>
      <c r="B16044" s="12"/>
      <c r="C16044" s="2"/>
      <c r="D16044" s="12"/>
      <c r="E16044" s="12"/>
      <c r="F16044" s="12"/>
      <c r="G16044" s="12"/>
      <c r="H16044" s="12"/>
      <c r="I16044" s="12"/>
      <c r="J16044" s="12"/>
    </row>
    <row r="16045" spans="1:10" x14ac:dyDescent="0.25">
      <c r="A16045" s="12"/>
      <c r="B16045" s="12"/>
      <c r="C16045" s="2"/>
      <c r="D16045" s="12"/>
      <c r="E16045" s="12"/>
      <c r="F16045" s="12"/>
      <c r="G16045" s="12"/>
      <c r="H16045" s="12"/>
      <c r="I16045" s="12"/>
      <c r="J16045" s="12"/>
    </row>
    <row r="16046" spans="1:10" x14ac:dyDescent="0.25">
      <c r="A16046" s="12"/>
      <c r="B16046" s="12"/>
      <c r="C16046" s="2"/>
      <c r="D16046" s="12"/>
      <c r="E16046" s="12"/>
      <c r="F16046" s="12"/>
      <c r="G16046" s="12"/>
      <c r="H16046" s="12"/>
      <c r="I16046" s="12"/>
      <c r="J16046" s="12"/>
    </row>
    <row r="16047" spans="1:10" x14ac:dyDescent="0.25">
      <c r="A16047" s="12"/>
      <c r="B16047" s="12"/>
      <c r="C16047" s="2"/>
      <c r="D16047" s="12"/>
      <c r="E16047" s="12"/>
      <c r="F16047" s="12"/>
      <c r="G16047" s="12"/>
      <c r="H16047" s="12"/>
      <c r="I16047" s="12"/>
      <c r="J16047" s="12"/>
    </row>
    <row r="16048" spans="1:10" x14ac:dyDescent="0.25">
      <c r="A16048" s="12"/>
      <c r="B16048" s="12"/>
      <c r="C16048" s="2"/>
      <c r="D16048" s="12"/>
      <c r="E16048" s="12"/>
      <c r="F16048" s="12"/>
      <c r="G16048" s="12"/>
      <c r="H16048" s="12"/>
      <c r="I16048" s="12"/>
      <c r="J16048" s="12"/>
    </row>
    <row r="16049" spans="1:10" x14ac:dyDescent="0.25">
      <c r="A16049" s="12"/>
      <c r="B16049" s="12"/>
      <c r="C16049" s="2"/>
      <c r="D16049" s="12"/>
      <c r="E16049" s="12"/>
      <c r="F16049" s="12"/>
      <c r="G16049" s="12"/>
      <c r="H16049" s="12"/>
      <c r="I16049" s="12"/>
      <c r="J16049" s="12"/>
    </row>
    <row r="16050" spans="1:10" x14ac:dyDescent="0.25">
      <c r="A16050" s="12"/>
      <c r="B16050" s="12"/>
      <c r="C16050" s="2"/>
      <c r="D16050" s="12"/>
      <c r="E16050" s="12"/>
      <c r="F16050" s="12"/>
      <c r="G16050" s="12"/>
      <c r="H16050" s="12"/>
      <c r="I16050" s="12"/>
      <c r="J16050" s="12"/>
    </row>
    <row r="16051" spans="1:10" x14ac:dyDescent="0.25">
      <c r="A16051" s="12"/>
      <c r="B16051" s="12"/>
      <c r="C16051" s="2"/>
      <c r="D16051" s="12"/>
      <c r="E16051" s="12"/>
      <c r="F16051" s="12"/>
      <c r="G16051" s="12"/>
      <c r="H16051" s="12"/>
      <c r="I16051" s="12"/>
      <c r="J16051" s="12"/>
    </row>
    <row r="16052" spans="1:10" x14ac:dyDescent="0.25">
      <c r="A16052" s="12"/>
      <c r="B16052" s="12"/>
      <c r="C16052" s="2"/>
      <c r="D16052" s="12"/>
      <c r="E16052" s="12"/>
      <c r="F16052" s="12"/>
      <c r="G16052" s="12"/>
      <c r="H16052" s="12"/>
      <c r="I16052" s="12"/>
      <c r="J16052" s="12"/>
    </row>
    <row r="16053" spans="1:10" x14ac:dyDescent="0.25">
      <c r="A16053" s="12"/>
      <c r="B16053" s="12"/>
      <c r="C16053" s="2"/>
      <c r="D16053" s="12"/>
      <c r="E16053" s="12"/>
      <c r="F16053" s="12"/>
      <c r="G16053" s="12"/>
      <c r="H16053" s="12"/>
      <c r="I16053" s="12"/>
      <c r="J16053" s="12"/>
    </row>
    <row r="16054" spans="1:10" x14ac:dyDescent="0.25">
      <c r="A16054" s="12"/>
      <c r="B16054" s="12"/>
      <c r="C16054" s="2"/>
      <c r="D16054" s="12"/>
      <c r="E16054" s="12"/>
      <c r="F16054" s="12"/>
      <c r="G16054" s="12"/>
      <c r="H16054" s="12"/>
      <c r="I16054" s="12"/>
      <c r="J16054" s="12"/>
    </row>
    <row r="16055" spans="1:10" x14ac:dyDescent="0.25">
      <c r="A16055" s="12"/>
      <c r="B16055" s="12"/>
      <c r="C16055" s="2"/>
      <c r="D16055" s="12"/>
      <c r="E16055" s="12"/>
      <c r="F16055" s="12"/>
      <c r="G16055" s="12"/>
      <c r="H16055" s="12"/>
      <c r="I16055" s="12"/>
      <c r="J16055" s="12"/>
    </row>
    <row r="16056" spans="1:10" x14ac:dyDescent="0.25">
      <c r="A16056" s="12"/>
      <c r="B16056" s="12"/>
      <c r="C16056" s="2"/>
      <c r="D16056" s="12"/>
      <c r="E16056" s="12"/>
      <c r="F16056" s="12"/>
      <c r="G16056" s="12"/>
      <c r="H16056" s="12"/>
      <c r="I16056" s="12"/>
      <c r="J16056" s="12"/>
    </row>
    <row r="16057" spans="1:10" x14ac:dyDescent="0.25">
      <c r="A16057" s="12"/>
      <c r="B16057" s="12"/>
      <c r="C16057" s="2"/>
      <c r="D16057" s="12"/>
      <c r="E16057" s="12"/>
      <c r="F16057" s="12"/>
      <c r="G16057" s="12"/>
      <c r="H16057" s="12"/>
      <c r="I16057" s="12"/>
      <c r="J16057" s="12"/>
    </row>
    <row r="16058" spans="1:10" x14ac:dyDescent="0.25">
      <c r="A16058" s="12"/>
      <c r="B16058" s="12"/>
      <c r="C16058" s="2"/>
      <c r="D16058" s="12"/>
      <c r="E16058" s="12"/>
      <c r="F16058" s="12"/>
      <c r="G16058" s="12"/>
      <c r="H16058" s="12"/>
      <c r="I16058" s="12"/>
      <c r="J16058" s="12"/>
    </row>
    <row r="16059" spans="1:10" x14ac:dyDescent="0.25">
      <c r="A16059" s="12"/>
      <c r="B16059" s="12"/>
      <c r="C16059" s="2"/>
      <c r="D16059" s="12"/>
      <c r="E16059" s="12"/>
      <c r="F16059" s="12"/>
      <c r="G16059" s="12"/>
      <c r="H16059" s="12"/>
      <c r="I16059" s="12"/>
      <c r="J16059" s="12"/>
    </row>
    <row r="16060" spans="1:10" x14ac:dyDescent="0.25">
      <c r="A16060" s="12"/>
      <c r="B16060" s="12"/>
      <c r="C16060" s="2"/>
      <c r="D16060" s="12"/>
      <c r="E16060" s="12"/>
      <c r="F16060" s="12"/>
      <c r="G16060" s="12"/>
      <c r="H16060" s="12"/>
      <c r="I16060" s="12"/>
      <c r="J16060" s="12"/>
    </row>
    <row r="16061" spans="1:10" x14ac:dyDescent="0.25">
      <c r="A16061" s="12"/>
      <c r="B16061" s="12"/>
      <c r="C16061" s="2"/>
      <c r="D16061" s="12"/>
      <c r="E16061" s="12"/>
      <c r="F16061" s="12"/>
      <c r="G16061" s="12"/>
      <c r="H16061" s="12"/>
      <c r="I16061" s="12"/>
      <c r="J16061" s="12"/>
    </row>
    <row r="16062" spans="1:10" x14ac:dyDescent="0.25">
      <c r="A16062" s="12"/>
      <c r="B16062" s="12"/>
      <c r="C16062" s="2"/>
      <c r="D16062" s="12"/>
      <c r="E16062" s="12"/>
      <c r="F16062" s="12"/>
      <c r="G16062" s="12"/>
      <c r="H16062" s="12"/>
      <c r="I16062" s="12"/>
      <c r="J16062" s="12"/>
    </row>
    <row r="16063" spans="1:10" x14ac:dyDescent="0.25">
      <c r="A16063" s="12"/>
      <c r="B16063" s="12"/>
      <c r="C16063" s="2"/>
      <c r="D16063" s="12"/>
      <c r="E16063" s="12"/>
      <c r="F16063" s="12"/>
      <c r="G16063" s="12"/>
      <c r="H16063" s="12"/>
      <c r="I16063" s="12"/>
      <c r="J16063" s="12"/>
    </row>
    <row r="16064" spans="1:10" x14ac:dyDescent="0.25">
      <c r="A16064" s="12"/>
      <c r="B16064" s="12"/>
      <c r="C16064" s="2"/>
      <c r="D16064" s="12"/>
      <c r="E16064" s="12"/>
      <c r="F16064" s="12"/>
      <c r="G16064" s="12"/>
      <c r="H16064" s="12"/>
      <c r="I16064" s="12"/>
      <c r="J16064" s="12"/>
    </row>
    <row r="16065" spans="1:10" x14ac:dyDescent="0.25">
      <c r="A16065" s="12"/>
      <c r="B16065" s="12"/>
      <c r="C16065" s="2"/>
      <c r="D16065" s="12"/>
      <c r="E16065" s="12"/>
      <c r="F16065" s="12"/>
      <c r="G16065" s="12"/>
      <c r="H16065" s="12"/>
      <c r="I16065" s="12"/>
      <c r="J16065" s="12"/>
    </row>
    <row r="16066" spans="1:10" x14ac:dyDescent="0.25">
      <c r="A16066" s="12"/>
      <c r="B16066" s="12"/>
      <c r="C16066" s="2"/>
      <c r="D16066" s="12"/>
      <c r="E16066" s="12"/>
      <c r="F16066" s="12"/>
      <c r="G16066" s="12"/>
      <c r="H16066" s="12"/>
      <c r="I16066" s="12"/>
      <c r="J16066" s="12"/>
    </row>
    <row r="16067" spans="1:10" x14ac:dyDescent="0.25">
      <c r="A16067" s="12"/>
      <c r="B16067" s="12"/>
      <c r="C16067" s="2"/>
      <c r="D16067" s="12"/>
      <c r="E16067" s="12"/>
      <c r="F16067" s="12"/>
      <c r="G16067" s="12"/>
      <c r="H16067" s="12"/>
      <c r="I16067" s="12"/>
      <c r="J16067" s="12"/>
    </row>
    <row r="16068" spans="1:10" x14ac:dyDescent="0.25">
      <c r="A16068" s="12"/>
      <c r="B16068" s="12"/>
      <c r="C16068" s="2"/>
      <c r="D16068" s="12"/>
      <c r="E16068" s="12"/>
      <c r="F16068" s="12"/>
      <c r="G16068" s="12"/>
      <c r="H16068" s="12"/>
      <c r="I16068" s="12"/>
      <c r="J16068" s="12"/>
    </row>
    <row r="16069" spans="1:10" x14ac:dyDescent="0.25">
      <c r="A16069" s="12"/>
      <c r="B16069" s="12"/>
      <c r="C16069" s="2"/>
      <c r="D16069" s="12"/>
      <c r="E16069" s="12"/>
      <c r="F16069" s="12"/>
      <c r="G16069" s="12"/>
      <c r="H16069" s="12"/>
      <c r="I16069" s="12"/>
      <c r="J16069" s="12"/>
    </row>
    <row r="16070" spans="1:10" x14ac:dyDescent="0.25">
      <c r="A16070" s="12"/>
      <c r="B16070" s="12"/>
      <c r="C16070" s="2"/>
      <c r="D16070" s="12"/>
      <c r="E16070" s="12"/>
      <c r="F16070" s="12"/>
      <c r="G16070" s="12"/>
      <c r="H16070" s="12"/>
      <c r="I16070" s="12"/>
      <c r="J16070" s="12"/>
    </row>
    <row r="16071" spans="1:10" x14ac:dyDescent="0.25">
      <c r="A16071" s="12"/>
      <c r="B16071" s="12"/>
      <c r="C16071" s="2"/>
      <c r="D16071" s="12"/>
      <c r="E16071" s="12"/>
      <c r="F16071" s="12"/>
      <c r="G16071" s="12"/>
      <c r="H16071" s="12"/>
      <c r="I16071" s="12"/>
      <c r="J16071" s="12"/>
    </row>
    <row r="16072" spans="1:10" x14ac:dyDescent="0.25">
      <c r="A16072" s="12"/>
      <c r="B16072" s="12"/>
      <c r="C16072" s="2"/>
      <c r="D16072" s="12"/>
      <c r="E16072" s="12"/>
      <c r="F16072" s="12"/>
      <c r="G16072" s="12"/>
      <c r="H16072" s="12"/>
      <c r="I16072" s="12"/>
      <c r="J16072" s="12"/>
    </row>
    <row r="16073" spans="1:10" x14ac:dyDescent="0.25">
      <c r="A16073" s="12"/>
      <c r="B16073" s="12"/>
      <c r="C16073" s="2"/>
      <c r="D16073" s="12"/>
      <c r="E16073" s="12"/>
      <c r="F16073" s="12"/>
      <c r="G16073" s="12"/>
      <c r="H16073" s="12"/>
      <c r="I16073" s="12"/>
      <c r="J16073" s="12"/>
    </row>
    <row r="16074" spans="1:10" x14ac:dyDescent="0.25">
      <c r="A16074" s="12"/>
      <c r="B16074" s="12"/>
      <c r="C16074" s="2"/>
      <c r="D16074" s="12"/>
      <c r="E16074" s="12"/>
      <c r="F16074" s="12"/>
      <c r="G16074" s="12"/>
      <c r="H16074" s="12"/>
      <c r="I16074" s="12"/>
      <c r="J16074" s="12"/>
    </row>
    <row r="16075" spans="1:10" x14ac:dyDescent="0.25">
      <c r="A16075" s="12"/>
      <c r="B16075" s="12"/>
      <c r="C16075" s="2"/>
      <c r="D16075" s="12"/>
      <c r="E16075" s="12"/>
      <c r="F16075" s="12"/>
      <c r="G16075" s="12"/>
      <c r="H16075" s="12"/>
      <c r="I16075" s="12"/>
      <c r="J16075" s="12"/>
    </row>
    <row r="16076" spans="1:10" x14ac:dyDescent="0.25">
      <c r="A16076" s="12"/>
      <c r="B16076" s="12"/>
      <c r="C16076" s="2"/>
      <c r="D16076" s="12"/>
      <c r="E16076" s="12"/>
      <c r="F16076" s="12"/>
      <c r="G16076" s="12"/>
      <c r="H16076" s="12"/>
      <c r="I16076" s="12"/>
      <c r="J16076" s="12"/>
    </row>
    <row r="16077" spans="1:10" x14ac:dyDescent="0.25">
      <c r="A16077" s="12"/>
      <c r="B16077" s="12"/>
      <c r="C16077" s="2"/>
      <c r="D16077" s="12"/>
      <c r="E16077" s="12"/>
      <c r="F16077" s="12"/>
      <c r="G16077" s="12"/>
      <c r="H16077" s="12"/>
      <c r="I16077" s="12"/>
      <c r="J16077" s="12"/>
    </row>
    <row r="16078" spans="1:10" x14ac:dyDescent="0.25">
      <c r="A16078" s="12"/>
      <c r="B16078" s="12"/>
      <c r="C16078" s="2"/>
      <c r="D16078" s="12"/>
      <c r="E16078" s="12"/>
      <c r="F16078" s="12"/>
      <c r="G16078" s="12"/>
      <c r="H16078" s="12"/>
      <c r="I16078" s="12"/>
      <c r="J16078" s="12"/>
    </row>
    <row r="16079" spans="1:10" x14ac:dyDescent="0.25">
      <c r="A16079" s="12"/>
      <c r="B16079" s="12"/>
      <c r="C16079" s="2"/>
      <c r="D16079" s="12"/>
      <c r="E16079" s="12"/>
      <c r="F16079" s="12"/>
      <c r="G16079" s="12"/>
      <c r="H16079" s="12"/>
      <c r="I16079" s="12"/>
      <c r="J16079" s="12"/>
    </row>
    <row r="16080" spans="1:10" x14ac:dyDescent="0.25">
      <c r="A16080" s="12"/>
      <c r="B16080" s="12"/>
      <c r="C16080" s="2"/>
      <c r="D16080" s="12"/>
      <c r="E16080" s="12"/>
      <c r="F16080" s="12"/>
      <c r="G16080" s="12"/>
      <c r="H16080" s="12"/>
      <c r="I16080" s="12"/>
      <c r="J16080" s="12"/>
    </row>
    <row r="16081" spans="1:10" x14ac:dyDescent="0.25">
      <c r="A16081" s="12"/>
      <c r="B16081" s="12"/>
      <c r="C16081" s="2"/>
      <c r="D16081" s="12"/>
      <c r="E16081" s="12"/>
      <c r="F16081" s="12"/>
      <c r="G16081" s="12"/>
      <c r="H16081" s="12"/>
      <c r="I16081" s="12"/>
      <c r="J16081" s="12"/>
    </row>
    <row r="16082" spans="1:10" x14ac:dyDescent="0.25">
      <c r="A16082" s="12"/>
      <c r="B16082" s="12"/>
      <c r="C16082" s="2"/>
      <c r="D16082" s="12"/>
      <c r="E16082" s="12"/>
      <c r="F16082" s="12"/>
      <c r="G16082" s="12"/>
      <c r="H16082" s="12"/>
      <c r="I16082" s="12"/>
      <c r="J16082" s="12"/>
    </row>
    <row r="16083" spans="1:10" x14ac:dyDescent="0.25">
      <c r="A16083" s="12"/>
      <c r="B16083" s="12"/>
      <c r="C16083" s="2"/>
      <c r="D16083" s="12"/>
      <c r="E16083" s="12"/>
      <c r="F16083" s="12"/>
      <c r="G16083" s="12"/>
      <c r="H16083" s="12"/>
      <c r="I16083" s="12"/>
      <c r="J16083" s="12"/>
    </row>
    <row r="16084" spans="1:10" x14ac:dyDescent="0.25">
      <c r="A16084" s="12"/>
      <c r="B16084" s="12"/>
      <c r="C16084" s="2"/>
      <c r="D16084" s="12"/>
      <c r="E16084" s="12"/>
      <c r="F16084" s="12"/>
      <c r="G16084" s="12"/>
      <c r="H16084" s="12"/>
      <c r="I16084" s="12"/>
      <c r="J16084" s="12"/>
    </row>
    <row r="16085" spans="1:10" x14ac:dyDescent="0.25">
      <c r="A16085" s="12"/>
      <c r="B16085" s="12"/>
      <c r="C16085" s="2"/>
      <c r="D16085" s="12"/>
      <c r="E16085" s="12"/>
      <c r="F16085" s="12"/>
      <c r="G16085" s="12"/>
      <c r="H16085" s="12"/>
      <c r="I16085" s="12"/>
      <c r="J16085" s="12"/>
    </row>
    <row r="16086" spans="1:10" x14ac:dyDescent="0.25">
      <c r="A16086" s="12"/>
      <c r="B16086" s="12"/>
      <c r="C16086" s="2"/>
      <c r="D16086" s="12"/>
      <c r="E16086" s="12"/>
      <c r="F16086" s="12"/>
      <c r="G16086" s="12"/>
      <c r="H16086" s="12"/>
      <c r="I16086" s="12"/>
      <c r="J16086" s="12"/>
    </row>
    <row r="16087" spans="1:10" x14ac:dyDescent="0.25">
      <c r="A16087" s="12"/>
      <c r="B16087" s="12"/>
      <c r="C16087" s="2"/>
      <c r="D16087" s="12"/>
      <c r="E16087" s="12"/>
      <c r="F16087" s="12"/>
      <c r="G16087" s="12"/>
      <c r="H16087" s="12"/>
      <c r="I16087" s="12"/>
      <c r="J16087" s="12"/>
    </row>
    <row r="16088" spans="1:10" x14ac:dyDescent="0.25">
      <c r="A16088" s="12"/>
      <c r="B16088" s="12"/>
      <c r="C16088" s="2"/>
      <c r="D16088" s="12"/>
      <c r="E16088" s="12"/>
      <c r="F16088" s="12"/>
      <c r="G16088" s="12"/>
      <c r="H16088" s="12"/>
      <c r="I16088" s="12"/>
      <c r="J16088" s="12"/>
    </row>
    <row r="16089" spans="1:10" x14ac:dyDescent="0.25">
      <c r="A16089" s="12"/>
      <c r="B16089" s="12"/>
      <c r="C16089" s="2"/>
      <c r="D16089" s="12"/>
      <c r="E16089" s="12"/>
      <c r="F16089" s="12"/>
      <c r="G16089" s="12"/>
      <c r="H16089" s="12"/>
      <c r="I16089" s="12"/>
      <c r="J16089" s="12"/>
    </row>
    <row r="16090" spans="1:10" x14ac:dyDescent="0.25">
      <c r="A16090" s="12"/>
      <c r="B16090" s="12"/>
      <c r="C16090" s="2"/>
      <c r="D16090" s="12"/>
      <c r="E16090" s="12"/>
      <c r="F16090" s="12"/>
      <c r="G16090" s="12"/>
      <c r="H16090" s="12"/>
      <c r="I16090" s="12"/>
      <c r="J16090" s="12"/>
    </row>
    <row r="16091" spans="1:10" x14ac:dyDescent="0.25">
      <c r="A16091" s="12"/>
      <c r="B16091" s="12"/>
      <c r="C16091" s="2"/>
      <c r="D16091" s="12"/>
      <c r="E16091" s="12"/>
      <c r="F16091" s="12"/>
      <c r="G16091" s="12"/>
      <c r="H16091" s="12"/>
      <c r="I16091" s="12"/>
      <c r="J16091" s="12"/>
    </row>
    <row r="16092" spans="1:10" x14ac:dyDescent="0.25">
      <c r="A16092" s="12"/>
      <c r="B16092" s="12"/>
      <c r="C16092" s="2"/>
      <c r="D16092" s="12"/>
      <c r="E16092" s="12"/>
      <c r="F16092" s="12"/>
      <c r="G16092" s="12"/>
      <c r="H16092" s="12"/>
      <c r="I16092" s="12"/>
      <c r="J16092" s="12"/>
    </row>
    <row r="16093" spans="1:10" x14ac:dyDescent="0.25">
      <c r="A16093" s="12"/>
      <c r="B16093" s="12"/>
      <c r="C16093" s="2"/>
      <c r="D16093" s="12"/>
      <c r="E16093" s="12"/>
      <c r="F16093" s="12"/>
      <c r="G16093" s="12"/>
      <c r="H16093" s="12"/>
      <c r="I16093" s="12"/>
      <c r="J16093" s="12"/>
    </row>
    <row r="16094" spans="1:10" x14ac:dyDescent="0.25">
      <c r="A16094" s="12"/>
      <c r="B16094" s="12"/>
      <c r="C16094" s="2"/>
      <c r="D16094" s="12"/>
      <c r="E16094" s="12"/>
      <c r="F16094" s="12"/>
      <c r="G16094" s="12"/>
      <c r="H16094" s="12"/>
      <c r="I16094" s="12"/>
      <c r="J16094" s="12"/>
    </row>
    <row r="16095" spans="1:10" x14ac:dyDescent="0.25">
      <c r="A16095" s="12"/>
      <c r="B16095" s="12"/>
      <c r="C16095" s="2"/>
      <c r="D16095" s="12"/>
      <c r="E16095" s="12"/>
      <c r="F16095" s="12"/>
      <c r="G16095" s="12"/>
      <c r="H16095" s="12"/>
      <c r="I16095" s="12"/>
      <c r="J16095" s="12"/>
    </row>
    <row r="16096" spans="1:10" x14ac:dyDescent="0.25">
      <c r="A16096" s="12"/>
      <c r="B16096" s="12"/>
      <c r="C16096" s="2"/>
      <c r="D16096" s="12"/>
      <c r="E16096" s="12"/>
      <c r="F16096" s="12"/>
      <c r="G16096" s="12"/>
      <c r="H16096" s="12"/>
      <c r="I16096" s="12"/>
      <c r="J16096" s="12"/>
    </row>
    <row r="16097" spans="1:10" x14ac:dyDescent="0.25">
      <c r="A16097" s="12"/>
      <c r="B16097" s="12"/>
      <c r="C16097" s="2"/>
      <c r="D16097" s="12"/>
      <c r="E16097" s="12"/>
      <c r="F16097" s="12"/>
      <c r="G16097" s="12"/>
      <c r="H16097" s="12"/>
      <c r="I16097" s="12"/>
      <c r="J16097" s="12"/>
    </row>
    <row r="16098" spans="1:10" x14ac:dyDescent="0.25">
      <c r="A16098" s="12"/>
      <c r="B16098" s="12"/>
      <c r="C16098" s="2"/>
      <c r="D16098" s="12"/>
      <c r="E16098" s="12"/>
      <c r="F16098" s="12"/>
      <c r="G16098" s="12"/>
      <c r="H16098" s="12"/>
      <c r="I16098" s="12"/>
      <c r="J16098" s="12"/>
    </row>
    <row r="16099" spans="1:10" x14ac:dyDescent="0.25">
      <c r="A16099" s="12"/>
      <c r="B16099" s="12"/>
      <c r="C16099" s="2"/>
      <c r="D16099" s="12"/>
      <c r="E16099" s="12"/>
      <c r="F16099" s="12"/>
      <c r="G16099" s="12"/>
      <c r="H16099" s="12"/>
      <c r="I16099" s="12"/>
      <c r="J16099" s="12"/>
    </row>
    <row r="16100" spans="1:10" x14ac:dyDescent="0.25">
      <c r="A16100" s="12"/>
      <c r="B16100" s="12"/>
      <c r="C16100" s="2"/>
      <c r="D16100" s="12"/>
      <c r="E16100" s="12"/>
      <c r="F16100" s="12"/>
      <c r="G16100" s="12"/>
      <c r="H16100" s="12"/>
      <c r="I16100" s="12"/>
      <c r="J16100" s="12"/>
    </row>
    <row r="16101" spans="1:10" x14ac:dyDescent="0.25">
      <c r="A16101" s="12"/>
      <c r="B16101" s="12"/>
      <c r="C16101" s="2"/>
      <c r="D16101" s="12"/>
      <c r="E16101" s="12"/>
      <c r="F16101" s="12"/>
      <c r="G16101" s="12"/>
      <c r="H16101" s="12"/>
      <c r="I16101" s="12"/>
      <c r="J16101" s="12"/>
    </row>
    <row r="16102" spans="1:10" x14ac:dyDescent="0.25">
      <c r="A16102" s="12"/>
      <c r="B16102" s="12"/>
      <c r="C16102" s="2"/>
      <c r="D16102" s="12"/>
      <c r="E16102" s="12"/>
      <c r="F16102" s="12"/>
      <c r="G16102" s="12"/>
      <c r="H16102" s="12"/>
      <c r="I16102" s="12"/>
      <c r="J16102" s="12"/>
    </row>
    <row r="16103" spans="1:10" x14ac:dyDescent="0.25">
      <c r="A16103" s="12"/>
      <c r="B16103" s="12"/>
      <c r="C16103" s="2"/>
      <c r="D16103" s="12"/>
      <c r="E16103" s="12"/>
      <c r="F16103" s="12"/>
      <c r="G16103" s="12"/>
      <c r="H16103" s="12"/>
      <c r="I16103" s="12"/>
      <c r="J16103" s="12"/>
    </row>
    <row r="16104" spans="1:10" x14ac:dyDescent="0.25">
      <c r="A16104" s="12"/>
      <c r="B16104" s="12"/>
      <c r="C16104" s="2"/>
      <c r="D16104" s="12"/>
      <c r="E16104" s="12"/>
      <c r="F16104" s="12"/>
      <c r="G16104" s="12"/>
      <c r="H16104" s="12"/>
      <c r="I16104" s="12"/>
      <c r="J16104" s="12"/>
    </row>
    <row r="16105" spans="1:10" x14ac:dyDescent="0.25">
      <c r="A16105" s="12"/>
      <c r="B16105" s="12"/>
      <c r="C16105" s="2"/>
      <c r="D16105" s="12"/>
      <c r="E16105" s="12"/>
      <c r="F16105" s="12"/>
      <c r="G16105" s="12"/>
      <c r="H16105" s="12"/>
      <c r="I16105" s="12"/>
      <c r="J16105" s="12"/>
    </row>
    <row r="16106" spans="1:10" x14ac:dyDescent="0.25">
      <c r="A16106" s="12"/>
      <c r="B16106" s="12"/>
      <c r="C16106" s="2"/>
      <c r="D16106" s="12"/>
      <c r="E16106" s="12"/>
      <c r="F16106" s="12"/>
      <c r="G16106" s="12"/>
      <c r="H16106" s="12"/>
      <c r="I16106" s="12"/>
      <c r="J16106" s="12"/>
    </row>
    <row r="16107" spans="1:10" x14ac:dyDescent="0.25">
      <c r="A16107" s="12"/>
      <c r="B16107" s="12"/>
      <c r="C16107" s="2"/>
      <c r="D16107" s="12"/>
      <c r="E16107" s="12"/>
      <c r="F16107" s="12"/>
      <c r="G16107" s="12"/>
      <c r="H16107" s="12"/>
      <c r="I16107" s="12"/>
      <c r="J16107" s="12"/>
    </row>
    <row r="16108" spans="1:10" x14ac:dyDescent="0.25">
      <c r="A16108" s="12"/>
      <c r="B16108" s="12"/>
      <c r="C16108" s="2"/>
      <c r="D16108" s="12"/>
      <c r="E16108" s="12"/>
      <c r="F16108" s="12"/>
      <c r="G16108" s="12"/>
      <c r="H16108" s="12"/>
      <c r="I16108" s="12"/>
      <c r="J16108" s="12"/>
    </row>
    <row r="16109" spans="1:10" x14ac:dyDescent="0.25">
      <c r="A16109" s="12"/>
      <c r="B16109" s="12"/>
      <c r="C16109" s="2"/>
      <c r="D16109" s="12"/>
      <c r="E16109" s="12"/>
      <c r="F16109" s="12"/>
      <c r="G16109" s="12"/>
      <c r="H16109" s="12"/>
      <c r="I16109" s="12"/>
      <c r="J16109" s="12"/>
    </row>
    <row r="16110" spans="1:10" x14ac:dyDescent="0.25">
      <c r="A16110" s="12"/>
      <c r="B16110" s="12"/>
      <c r="C16110" s="2"/>
      <c r="D16110" s="12"/>
      <c r="E16110" s="12"/>
      <c r="F16110" s="12"/>
      <c r="G16110" s="12"/>
      <c r="H16110" s="12"/>
      <c r="I16110" s="12"/>
      <c r="J16110" s="12"/>
    </row>
    <row r="16111" spans="1:10" x14ac:dyDescent="0.25">
      <c r="A16111" s="12"/>
      <c r="B16111" s="12"/>
      <c r="C16111" s="2"/>
      <c r="D16111" s="12"/>
      <c r="E16111" s="12"/>
      <c r="F16111" s="12"/>
      <c r="G16111" s="12"/>
      <c r="H16111" s="12"/>
      <c r="I16111" s="12"/>
      <c r="J16111" s="12"/>
    </row>
    <row r="16112" spans="1:10" x14ac:dyDescent="0.25">
      <c r="A16112" s="12"/>
      <c r="B16112" s="12"/>
      <c r="C16112" s="2"/>
      <c r="D16112" s="12"/>
      <c r="E16112" s="12"/>
      <c r="F16112" s="12"/>
      <c r="G16112" s="12"/>
      <c r="H16112" s="12"/>
      <c r="I16112" s="12"/>
      <c r="J16112" s="12"/>
    </row>
    <row r="16113" spans="1:10" x14ac:dyDescent="0.25">
      <c r="A16113" s="12"/>
      <c r="B16113" s="12"/>
      <c r="C16113" s="2"/>
      <c r="D16113" s="12"/>
      <c r="E16113" s="12"/>
      <c r="F16113" s="12"/>
      <c r="G16113" s="12"/>
      <c r="H16113" s="12"/>
      <c r="I16113" s="12"/>
      <c r="J16113" s="12"/>
    </row>
    <row r="16114" spans="1:10" x14ac:dyDescent="0.25">
      <c r="A16114" s="12"/>
      <c r="B16114" s="12"/>
      <c r="C16114" s="2"/>
      <c r="D16114" s="12"/>
      <c r="E16114" s="12"/>
      <c r="F16114" s="12"/>
      <c r="G16114" s="12"/>
      <c r="H16114" s="12"/>
      <c r="I16114" s="12"/>
      <c r="J16114" s="12"/>
    </row>
    <row r="16115" spans="1:10" x14ac:dyDescent="0.25">
      <c r="A16115" s="12"/>
      <c r="B16115" s="12"/>
      <c r="C16115" s="2"/>
      <c r="D16115" s="12"/>
      <c r="E16115" s="12"/>
      <c r="F16115" s="12"/>
      <c r="G16115" s="12"/>
      <c r="H16115" s="12"/>
      <c r="I16115" s="12"/>
      <c r="J16115" s="12"/>
    </row>
    <row r="16116" spans="1:10" x14ac:dyDescent="0.25">
      <c r="A16116" s="12"/>
      <c r="B16116" s="12"/>
      <c r="C16116" s="2"/>
      <c r="D16116" s="12"/>
      <c r="E16116" s="12"/>
      <c r="F16116" s="12"/>
      <c r="G16116" s="12"/>
      <c r="H16116" s="12"/>
      <c r="I16116" s="12"/>
      <c r="J16116" s="12"/>
    </row>
    <row r="16117" spans="1:10" x14ac:dyDescent="0.25">
      <c r="A16117" s="12"/>
      <c r="B16117" s="12"/>
      <c r="C16117" s="2"/>
      <c r="D16117" s="12"/>
      <c r="E16117" s="12"/>
      <c r="F16117" s="12"/>
      <c r="G16117" s="12"/>
      <c r="H16117" s="12"/>
      <c r="I16117" s="12"/>
      <c r="J16117" s="12"/>
    </row>
    <row r="16118" spans="1:10" x14ac:dyDescent="0.25">
      <c r="A16118" s="12"/>
      <c r="B16118" s="12"/>
      <c r="C16118" s="2"/>
      <c r="D16118" s="12"/>
      <c r="E16118" s="12"/>
      <c r="F16118" s="12"/>
      <c r="G16118" s="12"/>
      <c r="H16118" s="12"/>
      <c r="I16118" s="12"/>
      <c r="J16118" s="12"/>
    </row>
    <row r="16119" spans="1:10" x14ac:dyDescent="0.25">
      <c r="A16119" s="12"/>
      <c r="B16119" s="12"/>
      <c r="C16119" s="2"/>
      <c r="D16119" s="12"/>
      <c r="E16119" s="12"/>
      <c r="F16119" s="12"/>
      <c r="G16119" s="12"/>
      <c r="H16119" s="12"/>
      <c r="I16119" s="12"/>
      <c r="J16119" s="12"/>
    </row>
    <row r="16120" spans="1:10" x14ac:dyDescent="0.25">
      <c r="A16120" s="12"/>
      <c r="B16120" s="12"/>
      <c r="C16120" s="2"/>
      <c r="D16120" s="12"/>
      <c r="E16120" s="12"/>
      <c r="F16120" s="12"/>
      <c r="G16120" s="12"/>
      <c r="H16120" s="12"/>
      <c r="I16120" s="12"/>
      <c r="J16120" s="12"/>
    </row>
    <row r="16121" spans="1:10" x14ac:dyDescent="0.25">
      <c r="A16121" s="12"/>
      <c r="B16121" s="12"/>
      <c r="C16121" s="2"/>
      <c r="D16121" s="12"/>
      <c r="E16121" s="12"/>
      <c r="F16121" s="12"/>
      <c r="G16121" s="12"/>
      <c r="H16121" s="12"/>
      <c r="I16121" s="12"/>
      <c r="J16121" s="12"/>
    </row>
    <row r="16122" spans="1:10" x14ac:dyDescent="0.25">
      <c r="A16122" s="12"/>
      <c r="B16122" s="12"/>
      <c r="C16122" s="2"/>
      <c r="D16122" s="12"/>
      <c r="E16122" s="12"/>
      <c r="F16122" s="12"/>
      <c r="G16122" s="12"/>
      <c r="H16122" s="12"/>
      <c r="I16122" s="12"/>
      <c r="J16122" s="12"/>
    </row>
    <row r="16123" spans="1:10" x14ac:dyDescent="0.25">
      <c r="A16123" s="12"/>
      <c r="B16123" s="12"/>
      <c r="C16123" s="2"/>
      <c r="D16123" s="12"/>
      <c r="E16123" s="12"/>
      <c r="F16123" s="12"/>
      <c r="G16123" s="12"/>
      <c r="H16123" s="12"/>
      <c r="I16123" s="12"/>
      <c r="J16123" s="12"/>
    </row>
    <row r="16124" spans="1:10" x14ac:dyDescent="0.25">
      <c r="A16124" s="12"/>
      <c r="B16124" s="12"/>
      <c r="C16124" s="2"/>
      <c r="D16124" s="12"/>
      <c r="E16124" s="12"/>
      <c r="F16124" s="12"/>
      <c r="G16124" s="12"/>
      <c r="H16124" s="12"/>
      <c r="I16124" s="12"/>
      <c r="J16124" s="12"/>
    </row>
    <row r="16125" spans="1:10" x14ac:dyDescent="0.25">
      <c r="A16125" s="12"/>
      <c r="B16125" s="12"/>
      <c r="C16125" s="2"/>
      <c r="D16125" s="12"/>
      <c r="E16125" s="12"/>
      <c r="F16125" s="12"/>
      <c r="G16125" s="12"/>
      <c r="H16125" s="12"/>
      <c r="I16125" s="12"/>
      <c r="J16125" s="12"/>
    </row>
    <row r="16126" spans="1:10" x14ac:dyDescent="0.25">
      <c r="A16126" s="12"/>
      <c r="B16126" s="12"/>
      <c r="C16126" s="2"/>
      <c r="D16126" s="12"/>
      <c r="E16126" s="12"/>
      <c r="F16126" s="12"/>
      <c r="G16126" s="12"/>
      <c r="H16126" s="12"/>
      <c r="I16126" s="12"/>
      <c r="J16126" s="12"/>
    </row>
    <row r="16127" spans="1:10" x14ac:dyDescent="0.25">
      <c r="A16127" s="12"/>
      <c r="B16127" s="12"/>
      <c r="C16127" s="2"/>
      <c r="D16127" s="12"/>
      <c r="E16127" s="12"/>
      <c r="F16127" s="12"/>
      <c r="G16127" s="12"/>
      <c r="H16127" s="12"/>
      <c r="I16127" s="12"/>
      <c r="J16127" s="12"/>
    </row>
    <row r="16128" spans="1:10" x14ac:dyDescent="0.25">
      <c r="A16128" s="12"/>
      <c r="B16128" s="12"/>
      <c r="C16128" s="2"/>
      <c r="D16128" s="12"/>
      <c r="E16128" s="12"/>
      <c r="F16128" s="12"/>
      <c r="G16128" s="12"/>
      <c r="H16128" s="12"/>
      <c r="I16128" s="12"/>
      <c r="J16128" s="12"/>
    </row>
    <row r="16129" spans="1:10" x14ac:dyDescent="0.25">
      <c r="A16129" s="12"/>
      <c r="B16129" s="12"/>
      <c r="C16129" s="2"/>
      <c r="D16129" s="12"/>
      <c r="E16129" s="12"/>
      <c r="F16129" s="12"/>
      <c r="G16129" s="12"/>
      <c r="H16129" s="12"/>
      <c r="I16129" s="12"/>
      <c r="J16129" s="12"/>
    </row>
    <row r="16130" spans="1:10" x14ac:dyDescent="0.25">
      <c r="A16130" s="12"/>
      <c r="B16130" s="12"/>
      <c r="C16130" s="2"/>
      <c r="D16130" s="12"/>
      <c r="E16130" s="12"/>
      <c r="F16130" s="12"/>
      <c r="G16130" s="12"/>
      <c r="H16130" s="12"/>
      <c r="I16130" s="12"/>
      <c r="J16130" s="12"/>
    </row>
    <row r="16131" spans="1:10" x14ac:dyDescent="0.25">
      <c r="A16131" s="12"/>
      <c r="B16131" s="12"/>
      <c r="C16131" s="2"/>
      <c r="D16131" s="12"/>
      <c r="E16131" s="12"/>
      <c r="F16131" s="12"/>
      <c r="G16131" s="12"/>
      <c r="H16131" s="12"/>
      <c r="I16131" s="12"/>
      <c r="J16131" s="12"/>
    </row>
    <row r="16132" spans="1:10" x14ac:dyDescent="0.25">
      <c r="A16132" s="12"/>
      <c r="B16132" s="12"/>
      <c r="C16132" s="2"/>
      <c r="D16132" s="12"/>
      <c r="E16132" s="12"/>
      <c r="F16132" s="12"/>
      <c r="G16132" s="12"/>
      <c r="H16132" s="12"/>
      <c r="I16132" s="12"/>
      <c r="J16132" s="12"/>
    </row>
    <row r="16133" spans="1:10" x14ac:dyDescent="0.25">
      <c r="A16133" s="12"/>
      <c r="B16133" s="12"/>
      <c r="C16133" s="2"/>
      <c r="D16133" s="12"/>
      <c r="E16133" s="12"/>
      <c r="F16133" s="12"/>
      <c r="G16133" s="12"/>
      <c r="H16133" s="12"/>
      <c r="I16133" s="12"/>
      <c r="J16133" s="12"/>
    </row>
    <row r="16134" spans="1:10" x14ac:dyDescent="0.25">
      <c r="A16134" s="12"/>
      <c r="B16134" s="12"/>
      <c r="C16134" s="2"/>
      <c r="D16134" s="12"/>
      <c r="E16134" s="12"/>
      <c r="F16134" s="12"/>
      <c r="G16134" s="12"/>
      <c r="H16134" s="12"/>
      <c r="I16134" s="12"/>
      <c r="J16134" s="12"/>
    </row>
    <row r="16135" spans="1:10" x14ac:dyDescent="0.25">
      <c r="A16135" s="12"/>
      <c r="B16135" s="12"/>
      <c r="C16135" s="2"/>
      <c r="D16135" s="12"/>
      <c r="E16135" s="12"/>
      <c r="F16135" s="12"/>
      <c r="G16135" s="12"/>
      <c r="H16135" s="12"/>
      <c r="I16135" s="12"/>
      <c r="J16135" s="12"/>
    </row>
    <row r="16136" spans="1:10" x14ac:dyDescent="0.25">
      <c r="A16136" s="12"/>
      <c r="B16136" s="12"/>
      <c r="C16136" s="2"/>
      <c r="D16136" s="12"/>
      <c r="E16136" s="12"/>
      <c r="F16136" s="12"/>
      <c r="G16136" s="12"/>
      <c r="H16136" s="12"/>
      <c r="I16136" s="12"/>
      <c r="J16136" s="12"/>
    </row>
    <row r="16137" spans="1:10" x14ac:dyDescent="0.25">
      <c r="A16137" s="12"/>
      <c r="B16137" s="12"/>
      <c r="C16137" s="2"/>
      <c r="D16137" s="12"/>
      <c r="E16137" s="12"/>
      <c r="F16137" s="12"/>
      <c r="G16137" s="12"/>
      <c r="H16137" s="12"/>
      <c r="I16137" s="12"/>
      <c r="J16137" s="12"/>
    </row>
    <row r="16138" spans="1:10" x14ac:dyDescent="0.25">
      <c r="A16138" s="12"/>
      <c r="B16138" s="12"/>
      <c r="C16138" s="2"/>
      <c r="D16138" s="12"/>
      <c r="E16138" s="12"/>
      <c r="F16138" s="12"/>
      <c r="G16138" s="12"/>
      <c r="H16138" s="12"/>
      <c r="I16138" s="12"/>
      <c r="J16138" s="12"/>
    </row>
    <row r="16139" spans="1:10" x14ac:dyDescent="0.25">
      <c r="A16139" s="12"/>
      <c r="B16139" s="12"/>
      <c r="C16139" s="2"/>
      <c r="D16139" s="12"/>
      <c r="E16139" s="12"/>
      <c r="F16139" s="12"/>
      <c r="G16139" s="12"/>
      <c r="H16139" s="12"/>
      <c r="I16139" s="12"/>
      <c r="J16139" s="12"/>
    </row>
    <row r="16140" spans="1:10" x14ac:dyDescent="0.25">
      <c r="A16140" s="12"/>
      <c r="B16140" s="12"/>
      <c r="C16140" s="2"/>
      <c r="D16140" s="12"/>
      <c r="E16140" s="12"/>
      <c r="F16140" s="12"/>
      <c r="G16140" s="12"/>
      <c r="H16140" s="12"/>
      <c r="I16140" s="12"/>
      <c r="J16140" s="12"/>
    </row>
    <row r="16141" spans="1:10" x14ac:dyDescent="0.25">
      <c r="A16141" s="12"/>
      <c r="B16141" s="12"/>
      <c r="C16141" s="2"/>
      <c r="D16141" s="12"/>
      <c r="E16141" s="12"/>
      <c r="F16141" s="12"/>
      <c r="G16141" s="12"/>
      <c r="H16141" s="12"/>
      <c r="I16141" s="12"/>
      <c r="J16141" s="12"/>
    </row>
    <row r="16142" spans="1:10" x14ac:dyDescent="0.25">
      <c r="A16142" s="12"/>
      <c r="B16142" s="12"/>
      <c r="C16142" s="2"/>
      <c r="D16142" s="12"/>
      <c r="E16142" s="12"/>
      <c r="F16142" s="12"/>
      <c r="G16142" s="12"/>
      <c r="H16142" s="12"/>
      <c r="I16142" s="12"/>
      <c r="J16142" s="12"/>
    </row>
    <row r="16143" spans="1:10" x14ac:dyDescent="0.25">
      <c r="A16143" s="12"/>
      <c r="B16143" s="12"/>
      <c r="C16143" s="2"/>
      <c r="D16143" s="12"/>
      <c r="E16143" s="12"/>
      <c r="F16143" s="12"/>
      <c r="G16143" s="12"/>
      <c r="H16143" s="12"/>
      <c r="I16143" s="12"/>
      <c r="J16143" s="12"/>
    </row>
    <row r="16144" spans="1:10" x14ac:dyDescent="0.25">
      <c r="A16144" s="12"/>
      <c r="B16144" s="12"/>
      <c r="C16144" s="2"/>
      <c r="D16144" s="12"/>
      <c r="E16144" s="12"/>
      <c r="F16144" s="12"/>
      <c r="G16144" s="12"/>
      <c r="H16144" s="12"/>
      <c r="I16144" s="12"/>
      <c r="J16144" s="12"/>
    </row>
    <row r="16145" spans="1:10" x14ac:dyDescent="0.25">
      <c r="A16145" s="12"/>
      <c r="B16145" s="12"/>
      <c r="C16145" s="2"/>
      <c r="D16145" s="12"/>
      <c r="E16145" s="12"/>
      <c r="F16145" s="12"/>
      <c r="G16145" s="12"/>
      <c r="H16145" s="12"/>
      <c r="I16145" s="12"/>
      <c r="J16145" s="12"/>
    </row>
    <row r="16146" spans="1:10" x14ac:dyDescent="0.25">
      <c r="A16146" s="12"/>
      <c r="B16146" s="12"/>
      <c r="C16146" s="2"/>
      <c r="D16146" s="12"/>
      <c r="E16146" s="12"/>
      <c r="F16146" s="12"/>
      <c r="G16146" s="12"/>
      <c r="H16146" s="12"/>
      <c r="I16146" s="12"/>
      <c r="J16146" s="12"/>
    </row>
    <row r="16147" spans="1:10" x14ac:dyDescent="0.25">
      <c r="A16147" s="12"/>
      <c r="B16147" s="12"/>
      <c r="C16147" s="2"/>
      <c r="D16147" s="12"/>
      <c r="E16147" s="12"/>
      <c r="F16147" s="12"/>
      <c r="G16147" s="12"/>
      <c r="H16147" s="12"/>
      <c r="I16147" s="12"/>
      <c r="J16147" s="12"/>
    </row>
    <row r="16148" spans="1:10" x14ac:dyDescent="0.25">
      <c r="A16148" s="12"/>
      <c r="B16148" s="12"/>
      <c r="C16148" s="2"/>
      <c r="D16148" s="12"/>
      <c r="E16148" s="12"/>
      <c r="F16148" s="12"/>
      <c r="G16148" s="12"/>
      <c r="H16148" s="12"/>
      <c r="I16148" s="12"/>
      <c r="J16148" s="12"/>
    </row>
    <row r="16149" spans="1:10" x14ac:dyDescent="0.25">
      <c r="A16149" s="12"/>
      <c r="B16149" s="12"/>
      <c r="C16149" s="2"/>
      <c r="D16149" s="12"/>
      <c r="E16149" s="12"/>
      <c r="F16149" s="12"/>
      <c r="G16149" s="12"/>
      <c r="H16149" s="12"/>
      <c r="I16149" s="12"/>
      <c r="J16149" s="12"/>
    </row>
    <row r="16150" spans="1:10" x14ac:dyDescent="0.25">
      <c r="A16150" s="12"/>
      <c r="B16150" s="12"/>
      <c r="C16150" s="2"/>
      <c r="D16150" s="12"/>
      <c r="E16150" s="12"/>
      <c r="F16150" s="12"/>
      <c r="G16150" s="12"/>
      <c r="H16150" s="12"/>
      <c r="I16150" s="12"/>
      <c r="J16150" s="12"/>
    </row>
    <row r="16151" spans="1:10" x14ac:dyDescent="0.25">
      <c r="A16151" s="12"/>
      <c r="B16151" s="12"/>
      <c r="C16151" s="2"/>
      <c r="D16151" s="12"/>
      <c r="E16151" s="12"/>
      <c r="F16151" s="12"/>
      <c r="G16151" s="12"/>
      <c r="H16151" s="12"/>
      <c r="I16151" s="12"/>
      <c r="J16151" s="12"/>
    </row>
    <row r="16152" spans="1:10" x14ac:dyDescent="0.25">
      <c r="A16152" s="12"/>
      <c r="B16152" s="12"/>
      <c r="C16152" s="2"/>
      <c r="D16152" s="12"/>
      <c r="E16152" s="12"/>
      <c r="F16152" s="12"/>
      <c r="G16152" s="12"/>
      <c r="H16152" s="12"/>
      <c r="I16152" s="12"/>
      <c r="J16152" s="12"/>
    </row>
    <row r="16153" spans="1:10" x14ac:dyDescent="0.25">
      <c r="A16153" s="12"/>
      <c r="B16153" s="12"/>
      <c r="C16153" s="2"/>
      <c r="D16153" s="12"/>
      <c r="E16153" s="12"/>
      <c r="F16153" s="12"/>
      <c r="G16153" s="12"/>
      <c r="H16153" s="12"/>
      <c r="I16153" s="12"/>
      <c r="J16153" s="12"/>
    </row>
    <row r="16154" spans="1:10" x14ac:dyDescent="0.25">
      <c r="A16154" s="12"/>
      <c r="B16154" s="12"/>
      <c r="C16154" s="2"/>
      <c r="D16154" s="12"/>
      <c r="E16154" s="12"/>
      <c r="F16154" s="12"/>
      <c r="G16154" s="12"/>
      <c r="H16154" s="12"/>
      <c r="I16154" s="12"/>
      <c r="J16154" s="12"/>
    </row>
    <row r="16155" spans="1:10" x14ac:dyDescent="0.25">
      <c r="A16155" s="12"/>
      <c r="B16155" s="12"/>
      <c r="C16155" s="2"/>
      <c r="D16155" s="12"/>
      <c r="E16155" s="12"/>
      <c r="F16155" s="12"/>
      <c r="G16155" s="12"/>
      <c r="H16155" s="12"/>
      <c r="I16155" s="12"/>
      <c r="J16155" s="12"/>
    </row>
    <row r="16156" spans="1:10" x14ac:dyDescent="0.25">
      <c r="A16156" s="12"/>
      <c r="B16156" s="12"/>
      <c r="C16156" s="2"/>
      <c r="D16156" s="12"/>
      <c r="E16156" s="12"/>
      <c r="F16156" s="12"/>
      <c r="G16156" s="12"/>
      <c r="H16156" s="12"/>
      <c r="I16156" s="12"/>
      <c r="J16156" s="12"/>
    </row>
    <row r="16157" spans="1:10" x14ac:dyDescent="0.25">
      <c r="A16157" s="12"/>
      <c r="B16157" s="12"/>
      <c r="C16157" s="2"/>
      <c r="D16157" s="12"/>
      <c r="E16157" s="12"/>
      <c r="F16157" s="12"/>
      <c r="G16157" s="12"/>
      <c r="H16157" s="12"/>
      <c r="I16157" s="12"/>
      <c r="J16157" s="12"/>
    </row>
    <row r="16158" spans="1:10" x14ac:dyDescent="0.25">
      <c r="A16158" s="12"/>
      <c r="B16158" s="12"/>
      <c r="C16158" s="2"/>
      <c r="D16158" s="12"/>
      <c r="E16158" s="12"/>
      <c r="F16158" s="12"/>
      <c r="G16158" s="12"/>
      <c r="H16158" s="12"/>
      <c r="I16158" s="12"/>
      <c r="J16158" s="12"/>
    </row>
    <row r="16159" spans="1:10" x14ac:dyDescent="0.25">
      <c r="A16159" s="12"/>
      <c r="B16159" s="12"/>
      <c r="C16159" s="2"/>
      <c r="D16159" s="12"/>
      <c r="E16159" s="12"/>
      <c r="F16159" s="12"/>
      <c r="G16159" s="12"/>
      <c r="H16159" s="12"/>
      <c r="I16159" s="12"/>
      <c r="J16159" s="12"/>
    </row>
    <row r="16160" spans="1:10" x14ac:dyDescent="0.25">
      <c r="A16160" s="12"/>
      <c r="B16160" s="12"/>
      <c r="C16160" s="2"/>
      <c r="D16160" s="12"/>
      <c r="E16160" s="12"/>
      <c r="F16160" s="12"/>
      <c r="G16160" s="12"/>
      <c r="H16160" s="12"/>
      <c r="I16160" s="12"/>
      <c r="J16160" s="12"/>
    </row>
    <row r="16161" spans="1:10" x14ac:dyDescent="0.25">
      <c r="A16161" s="12"/>
      <c r="B16161" s="12"/>
      <c r="C16161" s="2"/>
      <c r="D16161" s="12"/>
      <c r="E16161" s="12"/>
      <c r="F16161" s="12"/>
      <c r="G16161" s="12"/>
      <c r="H16161" s="12"/>
      <c r="I16161" s="12"/>
      <c r="J16161" s="12"/>
    </row>
    <row r="16162" spans="1:10" x14ac:dyDescent="0.25">
      <c r="A16162" s="12"/>
      <c r="B16162" s="12"/>
      <c r="C16162" s="2"/>
      <c r="D16162" s="12"/>
      <c r="E16162" s="12"/>
      <c r="F16162" s="12"/>
      <c r="G16162" s="12"/>
      <c r="H16162" s="12"/>
      <c r="I16162" s="12"/>
      <c r="J16162" s="12"/>
    </row>
    <row r="16163" spans="1:10" x14ac:dyDescent="0.25">
      <c r="A16163" s="12"/>
      <c r="B16163" s="12"/>
      <c r="C16163" s="2"/>
      <c r="D16163" s="12"/>
      <c r="E16163" s="12"/>
      <c r="F16163" s="12"/>
      <c r="G16163" s="12"/>
      <c r="H16163" s="12"/>
      <c r="I16163" s="12"/>
      <c r="J16163" s="12"/>
    </row>
    <row r="16164" spans="1:10" x14ac:dyDescent="0.25">
      <c r="A16164" s="12"/>
      <c r="B16164" s="12"/>
      <c r="C16164" s="2"/>
      <c r="D16164" s="12"/>
      <c r="E16164" s="12"/>
      <c r="F16164" s="12"/>
      <c r="G16164" s="12"/>
      <c r="H16164" s="12"/>
      <c r="I16164" s="12"/>
      <c r="J16164" s="12"/>
    </row>
    <row r="16165" spans="1:10" x14ac:dyDescent="0.25">
      <c r="A16165" s="12"/>
      <c r="B16165" s="12"/>
      <c r="C16165" s="2"/>
      <c r="D16165" s="12"/>
      <c r="E16165" s="12"/>
      <c r="F16165" s="12"/>
      <c r="G16165" s="12"/>
      <c r="H16165" s="12"/>
      <c r="I16165" s="12"/>
      <c r="J16165" s="12"/>
    </row>
    <row r="16166" spans="1:10" x14ac:dyDescent="0.25">
      <c r="A16166" s="12"/>
      <c r="B16166" s="12"/>
      <c r="C16166" s="2"/>
      <c r="D16166" s="12"/>
      <c r="E16166" s="12"/>
      <c r="F16166" s="12"/>
      <c r="G16166" s="12"/>
      <c r="H16166" s="12"/>
      <c r="I16166" s="12"/>
      <c r="J16166" s="12"/>
    </row>
    <row r="16167" spans="1:10" x14ac:dyDescent="0.25">
      <c r="A16167" s="12"/>
      <c r="B16167" s="12"/>
      <c r="C16167" s="2"/>
      <c r="D16167" s="12"/>
      <c r="E16167" s="12"/>
      <c r="F16167" s="12"/>
      <c r="G16167" s="12"/>
      <c r="H16167" s="12"/>
      <c r="I16167" s="12"/>
      <c r="J16167" s="12"/>
    </row>
    <row r="16168" spans="1:10" x14ac:dyDescent="0.25">
      <c r="A16168" s="12"/>
      <c r="B16168" s="12"/>
      <c r="C16168" s="2"/>
      <c r="D16168" s="12"/>
      <c r="E16168" s="12"/>
      <c r="F16168" s="12"/>
      <c r="G16168" s="12"/>
      <c r="H16168" s="12"/>
      <c r="I16168" s="12"/>
      <c r="J16168" s="12"/>
    </row>
    <row r="16169" spans="1:10" x14ac:dyDescent="0.25">
      <c r="A16169" s="12"/>
      <c r="B16169" s="12"/>
      <c r="C16169" s="2"/>
      <c r="D16169" s="12"/>
      <c r="E16169" s="12"/>
      <c r="F16169" s="12"/>
      <c r="G16169" s="12"/>
      <c r="H16169" s="12"/>
      <c r="I16169" s="12"/>
      <c r="J16169" s="12"/>
    </row>
    <row r="16170" spans="1:10" x14ac:dyDescent="0.25">
      <c r="A16170" s="12"/>
      <c r="B16170" s="12"/>
      <c r="C16170" s="2"/>
      <c r="D16170" s="12"/>
      <c r="E16170" s="12"/>
      <c r="F16170" s="12"/>
      <c r="G16170" s="12"/>
      <c r="H16170" s="12"/>
      <c r="I16170" s="12"/>
      <c r="J16170" s="12"/>
    </row>
    <row r="16171" spans="1:10" x14ac:dyDescent="0.25">
      <c r="A16171" s="12"/>
      <c r="B16171" s="12"/>
      <c r="C16171" s="2"/>
      <c r="D16171" s="12"/>
      <c r="E16171" s="12"/>
      <c r="F16171" s="12"/>
      <c r="G16171" s="12"/>
      <c r="H16171" s="12"/>
      <c r="I16171" s="12"/>
      <c r="J16171" s="12"/>
    </row>
    <row r="16172" spans="1:10" x14ac:dyDescent="0.25">
      <c r="A16172" s="12"/>
      <c r="B16172" s="12"/>
      <c r="C16172" s="2"/>
      <c r="D16172" s="12"/>
      <c r="E16172" s="12"/>
      <c r="F16172" s="12"/>
      <c r="G16172" s="12"/>
      <c r="H16172" s="12"/>
      <c r="I16172" s="12"/>
      <c r="J16172" s="12"/>
    </row>
    <row r="16173" spans="1:10" x14ac:dyDescent="0.25">
      <c r="A16173" s="12"/>
      <c r="B16173" s="12"/>
      <c r="C16173" s="2"/>
      <c r="D16173" s="12"/>
      <c r="E16173" s="12"/>
      <c r="F16173" s="12"/>
      <c r="G16173" s="12"/>
      <c r="H16173" s="12"/>
      <c r="I16173" s="12"/>
      <c r="J16173" s="12"/>
    </row>
    <row r="16174" spans="1:10" x14ac:dyDescent="0.25">
      <c r="A16174" s="12"/>
      <c r="B16174" s="12"/>
      <c r="C16174" s="2"/>
      <c r="D16174" s="12"/>
      <c r="E16174" s="12"/>
      <c r="F16174" s="12"/>
      <c r="G16174" s="12"/>
      <c r="H16174" s="12"/>
      <c r="I16174" s="12"/>
      <c r="J16174" s="12"/>
    </row>
    <row r="16175" spans="1:10" x14ac:dyDescent="0.25">
      <c r="A16175" s="12"/>
      <c r="B16175" s="12"/>
      <c r="C16175" s="2"/>
      <c r="D16175" s="12"/>
      <c r="E16175" s="12"/>
      <c r="F16175" s="12"/>
      <c r="G16175" s="12"/>
      <c r="H16175" s="12"/>
      <c r="I16175" s="12"/>
      <c r="J16175" s="12"/>
    </row>
    <row r="16176" spans="1:10" x14ac:dyDescent="0.25">
      <c r="A16176" s="12"/>
      <c r="B16176" s="12"/>
      <c r="C16176" s="2"/>
      <c r="D16176" s="12"/>
      <c r="E16176" s="12"/>
      <c r="F16176" s="12"/>
      <c r="G16176" s="12"/>
      <c r="H16176" s="12"/>
      <c r="I16176" s="12"/>
      <c r="J16176" s="12"/>
    </row>
    <row r="16177" spans="1:10" x14ac:dyDescent="0.25">
      <c r="A16177" s="12"/>
      <c r="B16177" s="12"/>
      <c r="C16177" s="2"/>
      <c r="D16177" s="12"/>
      <c r="E16177" s="12"/>
      <c r="F16177" s="12"/>
      <c r="G16177" s="12"/>
      <c r="H16177" s="12"/>
      <c r="I16177" s="12"/>
      <c r="J16177" s="12"/>
    </row>
    <row r="16178" spans="1:10" x14ac:dyDescent="0.25">
      <c r="A16178" s="12"/>
      <c r="B16178" s="12"/>
      <c r="C16178" s="2"/>
      <c r="D16178" s="12"/>
      <c r="E16178" s="12"/>
      <c r="F16178" s="12"/>
      <c r="G16178" s="12"/>
      <c r="H16178" s="12"/>
      <c r="I16178" s="12"/>
      <c r="J16178" s="12"/>
    </row>
    <row r="16179" spans="1:10" x14ac:dyDescent="0.25">
      <c r="A16179" s="12"/>
      <c r="B16179" s="12"/>
      <c r="C16179" s="2"/>
      <c r="D16179" s="12"/>
      <c r="E16179" s="12"/>
      <c r="F16179" s="12"/>
      <c r="G16179" s="12"/>
      <c r="H16179" s="12"/>
      <c r="I16179" s="12"/>
      <c r="J16179" s="12"/>
    </row>
    <row r="16180" spans="1:10" x14ac:dyDescent="0.25">
      <c r="A16180" s="12"/>
      <c r="B16180" s="12"/>
      <c r="C16180" s="2"/>
      <c r="D16180" s="12"/>
      <c r="E16180" s="12"/>
      <c r="F16180" s="12"/>
      <c r="G16180" s="12"/>
      <c r="H16180" s="12"/>
      <c r="I16180" s="12"/>
      <c r="J16180" s="12"/>
    </row>
    <row r="16181" spans="1:10" x14ac:dyDescent="0.25">
      <c r="A16181" s="12"/>
      <c r="B16181" s="12"/>
      <c r="C16181" s="2"/>
      <c r="D16181" s="12"/>
      <c r="E16181" s="12"/>
      <c r="F16181" s="12"/>
      <c r="G16181" s="12"/>
      <c r="H16181" s="12"/>
      <c r="I16181" s="12"/>
      <c r="J16181" s="12"/>
    </row>
    <row r="16182" spans="1:10" x14ac:dyDescent="0.25">
      <c r="A16182" s="12"/>
      <c r="B16182" s="12"/>
      <c r="C16182" s="2"/>
      <c r="D16182" s="12"/>
      <c r="E16182" s="12"/>
      <c r="F16182" s="12"/>
      <c r="G16182" s="12"/>
      <c r="H16182" s="12"/>
      <c r="I16182" s="12"/>
      <c r="J16182" s="12"/>
    </row>
    <row r="16183" spans="1:10" x14ac:dyDescent="0.25">
      <c r="A16183" s="12"/>
      <c r="B16183" s="12"/>
      <c r="C16183" s="2"/>
      <c r="D16183" s="12"/>
      <c r="E16183" s="12"/>
      <c r="F16183" s="12"/>
      <c r="G16183" s="12"/>
      <c r="H16183" s="12"/>
      <c r="I16183" s="12"/>
      <c r="J16183" s="12"/>
    </row>
    <row r="16184" spans="1:10" x14ac:dyDescent="0.25">
      <c r="A16184" s="12"/>
      <c r="B16184" s="12"/>
      <c r="C16184" s="2"/>
      <c r="D16184" s="12"/>
      <c r="E16184" s="12"/>
      <c r="F16184" s="12"/>
      <c r="G16184" s="12"/>
      <c r="H16184" s="12"/>
      <c r="I16184" s="12"/>
      <c r="J16184" s="12"/>
    </row>
    <row r="16185" spans="1:10" x14ac:dyDescent="0.25">
      <c r="A16185" s="12"/>
      <c r="B16185" s="12"/>
      <c r="C16185" s="2"/>
      <c r="D16185" s="12"/>
      <c r="E16185" s="12"/>
      <c r="F16185" s="12"/>
      <c r="G16185" s="12"/>
      <c r="H16185" s="12"/>
      <c r="I16185" s="12"/>
      <c r="J16185" s="12"/>
    </row>
    <row r="16186" spans="1:10" x14ac:dyDescent="0.25">
      <c r="A16186" s="12"/>
      <c r="B16186" s="12"/>
      <c r="C16186" s="2"/>
      <c r="D16186" s="12"/>
      <c r="E16186" s="12"/>
      <c r="F16186" s="12"/>
      <c r="G16186" s="12"/>
      <c r="H16186" s="12"/>
      <c r="I16186" s="12"/>
      <c r="J16186" s="12"/>
    </row>
    <row r="16187" spans="1:10" x14ac:dyDescent="0.25">
      <c r="A16187" s="12"/>
      <c r="B16187" s="12"/>
      <c r="C16187" s="2"/>
      <c r="D16187" s="12"/>
      <c r="E16187" s="12"/>
      <c r="F16187" s="12"/>
      <c r="G16187" s="12"/>
      <c r="H16187" s="12"/>
      <c r="I16187" s="12"/>
      <c r="J16187" s="12"/>
    </row>
    <row r="16188" spans="1:10" x14ac:dyDescent="0.25">
      <c r="A16188" s="12"/>
      <c r="B16188" s="12"/>
      <c r="C16188" s="2"/>
      <c r="D16188" s="12"/>
      <c r="E16188" s="12"/>
      <c r="F16188" s="12"/>
      <c r="G16188" s="12"/>
      <c r="H16188" s="12"/>
      <c r="I16188" s="12"/>
      <c r="J16188" s="12"/>
    </row>
    <row r="16189" spans="1:10" x14ac:dyDescent="0.25">
      <c r="A16189" s="12"/>
      <c r="B16189" s="12"/>
      <c r="C16189" s="2"/>
      <c r="D16189" s="12"/>
      <c r="E16189" s="12"/>
      <c r="F16189" s="12"/>
      <c r="G16189" s="12"/>
      <c r="H16189" s="12"/>
      <c r="I16189" s="12"/>
      <c r="J16189" s="12"/>
    </row>
    <row r="16190" spans="1:10" x14ac:dyDescent="0.25">
      <c r="A16190" s="12"/>
      <c r="B16190" s="12"/>
      <c r="C16190" s="2"/>
      <c r="D16190" s="12"/>
      <c r="E16190" s="12"/>
      <c r="F16190" s="12"/>
      <c r="G16190" s="12"/>
      <c r="H16190" s="12"/>
      <c r="I16190" s="12"/>
      <c r="J16190" s="12"/>
    </row>
    <row r="16191" spans="1:10" x14ac:dyDescent="0.25">
      <c r="A16191" s="12"/>
      <c r="B16191" s="12"/>
      <c r="C16191" s="2"/>
      <c r="D16191" s="12"/>
      <c r="E16191" s="12"/>
      <c r="F16191" s="12"/>
      <c r="G16191" s="12"/>
      <c r="H16191" s="12"/>
      <c r="I16191" s="12"/>
      <c r="J16191" s="12"/>
    </row>
    <row r="16192" spans="1:10" x14ac:dyDescent="0.25">
      <c r="A16192" s="12"/>
      <c r="B16192" s="12"/>
      <c r="C16192" s="2"/>
      <c r="D16192" s="12"/>
      <c r="E16192" s="12"/>
      <c r="F16192" s="12"/>
      <c r="G16192" s="12"/>
      <c r="H16192" s="12"/>
      <c r="I16192" s="12"/>
      <c r="J16192" s="12"/>
    </row>
    <row r="16193" spans="1:10" x14ac:dyDescent="0.25">
      <c r="A16193" s="12"/>
      <c r="B16193" s="12"/>
      <c r="C16193" s="2"/>
      <c r="D16193" s="12"/>
      <c r="E16193" s="12"/>
      <c r="F16193" s="12"/>
      <c r="G16193" s="12"/>
      <c r="H16193" s="12"/>
      <c r="I16193" s="12"/>
      <c r="J16193" s="12"/>
    </row>
    <row r="16194" spans="1:10" x14ac:dyDescent="0.25">
      <c r="A16194" s="12"/>
      <c r="B16194" s="12"/>
      <c r="C16194" s="2"/>
      <c r="D16194" s="12"/>
      <c r="E16194" s="12"/>
      <c r="F16194" s="12"/>
      <c r="G16194" s="12"/>
      <c r="H16194" s="12"/>
      <c r="I16194" s="12"/>
      <c r="J16194" s="12"/>
    </row>
    <row r="16195" spans="1:10" x14ac:dyDescent="0.25">
      <c r="A16195" s="12"/>
      <c r="B16195" s="12"/>
      <c r="C16195" s="2"/>
      <c r="D16195" s="12"/>
      <c r="E16195" s="12"/>
      <c r="F16195" s="12"/>
      <c r="G16195" s="12"/>
      <c r="H16195" s="12"/>
      <c r="I16195" s="12"/>
      <c r="J16195" s="12"/>
    </row>
    <row r="16196" spans="1:10" x14ac:dyDescent="0.25">
      <c r="A16196" s="12"/>
      <c r="B16196" s="12"/>
      <c r="C16196" s="2"/>
      <c r="D16196" s="12"/>
      <c r="E16196" s="12"/>
      <c r="F16196" s="12"/>
      <c r="G16196" s="12"/>
      <c r="H16196" s="12"/>
      <c r="I16196" s="12"/>
      <c r="J16196" s="12"/>
    </row>
    <row r="16197" spans="1:10" x14ac:dyDescent="0.25">
      <c r="A16197" s="12"/>
      <c r="B16197" s="12"/>
      <c r="C16197" s="2"/>
      <c r="D16197" s="12"/>
      <c r="E16197" s="12"/>
      <c r="F16197" s="12"/>
      <c r="G16197" s="12"/>
      <c r="H16197" s="12"/>
      <c r="I16197" s="12"/>
      <c r="J16197" s="12"/>
    </row>
    <row r="16198" spans="1:10" x14ac:dyDescent="0.25">
      <c r="A16198" s="12"/>
      <c r="B16198" s="12"/>
      <c r="C16198" s="2"/>
      <c r="D16198" s="12"/>
      <c r="E16198" s="12"/>
      <c r="F16198" s="12"/>
      <c r="G16198" s="12"/>
      <c r="H16198" s="12"/>
      <c r="I16198" s="12"/>
      <c r="J16198" s="12"/>
    </row>
    <row r="16199" spans="1:10" x14ac:dyDescent="0.25">
      <c r="A16199" s="12"/>
      <c r="B16199" s="12"/>
      <c r="C16199" s="2"/>
      <c r="D16199" s="12"/>
      <c r="E16199" s="12"/>
      <c r="F16199" s="12"/>
      <c r="G16199" s="12"/>
      <c r="H16199" s="12"/>
      <c r="I16199" s="12"/>
      <c r="J16199" s="12"/>
    </row>
    <row r="16200" spans="1:10" x14ac:dyDescent="0.25">
      <c r="A16200" s="12"/>
      <c r="B16200" s="12"/>
      <c r="C16200" s="2"/>
      <c r="D16200" s="12"/>
      <c r="E16200" s="12"/>
      <c r="F16200" s="12"/>
      <c r="G16200" s="12"/>
      <c r="H16200" s="12"/>
      <c r="I16200" s="12"/>
      <c r="J16200" s="12"/>
    </row>
    <row r="16201" spans="1:10" x14ac:dyDescent="0.25">
      <c r="A16201" s="12"/>
      <c r="B16201" s="12"/>
      <c r="C16201" s="2"/>
      <c r="D16201" s="12"/>
      <c r="E16201" s="12"/>
      <c r="F16201" s="12"/>
      <c r="G16201" s="12"/>
      <c r="H16201" s="12"/>
      <c r="I16201" s="12"/>
      <c r="J16201" s="12"/>
    </row>
    <row r="16202" spans="1:10" x14ac:dyDescent="0.25">
      <c r="A16202" s="12"/>
      <c r="B16202" s="12"/>
      <c r="C16202" s="2"/>
      <c r="D16202" s="12"/>
      <c r="E16202" s="12"/>
      <c r="F16202" s="12"/>
      <c r="G16202" s="12"/>
      <c r="H16202" s="12"/>
      <c r="I16202" s="12"/>
      <c r="J16202" s="12"/>
    </row>
    <row r="16203" spans="1:10" x14ac:dyDescent="0.25">
      <c r="A16203" s="12"/>
      <c r="B16203" s="12"/>
      <c r="C16203" s="2"/>
      <c r="D16203" s="12"/>
      <c r="E16203" s="12"/>
      <c r="F16203" s="12"/>
      <c r="G16203" s="12"/>
      <c r="H16203" s="12"/>
      <c r="I16203" s="12"/>
      <c r="J16203" s="12"/>
    </row>
    <row r="16204" spans="1:10" x14ac:dyDescent="0.25">
      <c r="A16204" s="12"/>
      <c r="B16204" s="12"/>
      <c r="C16204" s="2"/>
      <c r="D16204" s="12"/>
      <c r="E16204" s="12"/>
      <c r="F16204" s="12"/>
      <c r="G16204" s="12"/>
      <c r="H16204" s="12"/>
      <c r="I16204" s="12"/>
      <c r="J16204" s="12"/>
    </row>
    <row r="16205" spans="1:10" x14ac:dyDescent="0.25">
      <c r="A16205" s="12"/>
      <c r="B16205" s="12"/>
      <c r="C16205" s="2"/>
      <c r="D16205" s="12"/>
      <c r="E16205" s="12"/>
      <c r="F16205" s="12"/>
      <c r="G16205" s="12"/>
      <c r="H16205" s="12"/>
      <c r="I16205" s="12"/>
      <c r="J16205" s="12"/>
    </row>
    <row r="16206" spans="1:10" x14ac:dyDescent="0.25">
      <c r="A16206" s="12"/>
      <c r="B16206" s="12"/>
      <c r="C16206" s="2"/>
      <c r="D16206" s="12"/>
      <c r="E16206" s="12"/>
      <c r="F16206" s="12"/>
      <c r="G16206" s="12"/>
      <c r="H16206" s="12"/>
      <c r="I16206" s="12"/>
      <c r="J16206" s="12"/>
    </row>
    <row r="16207" spans="1:10" x14ac:dyDescent="0.25">
      <c r="A16207" s="12"/>
      <c r="B16207" s="12"/>
      <c r="C16207" s="2"/>
      <c r="D16207" s="12"/>
      <c r="E16207" s="12"/>
      <c r="F16207" s="12"/>
      <c r="G16207" s="12"/>
      <c r="H16207" s="12"/>
      <c r="I16207" s="12"/>
      <c r="J16207" s="12"/>
    </row>
    <row r="16208" spans="1:10" x14ac:dyDescent="0.25">
      <c r="A16208" s="12"/>
      <c r="B16208" s="12"/>
      <c r="C16208" s="2"/>
      <c r="D16208" s="12"/>
      <c r="E16208" s="12"/>
      <c r="F16208" s="12"/>
      <c r="G16208" s="12"/>
      <c r="H16208" s="12"/>
      <c r="I16208" s="12"/>
      <c r="J16208" s="12"/>
    </row>
    <row r="16209" spans="1:10" x14ac:dyDescent="0.25">
      <c r="A16209" s="12"/>
      <c r="B16209" s="12"/>
      <c r="C16209" s="2"/>
      <c r="D16209" s="12"/>
      <c r="E16209" s="12"/>
      <c r="F16209" s="12"/>
      <c r="G16209" s="12"/>
      <c r="H16209" s="12"/>
      <c r="I16209" s="12"/>
      <c r="J16209" s="12"/>
    </row>
    <row r="16210" spans="1:10" x14ac:dyDescent="0.25">
      <c r="A16210" s="12"/>
      <c r="B16210" s="12"/>
      <c r="C16210" s="2"/>
      <c r="D16210" s="12"/>
      <c r="E16210" s="12"/>
      <c r="F16210" s="12"/>
      <c r="G16210" s="12"/>
      <c r="H16210" s="12"/>
      <c r="I16210" s="12"/>
      <c r="J16210" s="12"/>
    </row>
    <row r="16211" spans="1:10" x14ac:dyDescent="0.25">
      <c r="A16211" s="12"/>
      <c r="B16211" s="12"/>
      <c r="C16211" s="2"/>
      <c r="D16211" s="12"/>
      <c r="E16211" s="12"/>
      <c r="F16211" s="12"/>
      <c r="G16211" s="12"/>
      <c r="H16211" s="12"/>
      <c r="I16211" s="12"/>
      <c r="J16211" s="12"/>
    </row>
    <row r="16212" spans="1:10" x14ac:dyDescent="0.25">
      <c r="A16212" s="12"/>
      <c r="B16212" s="12"/>
      <c r="C16212" s="2"/>
      <c r="D16212" s="12"/>
      <c r="E16212" s="12"/>
      <c r="F16212" s="12"/>
      <c r="G16212" s="12"/>
      <c r="H16212" s="12"/>
      <c r="I16212" s="12"/>
      <c r="J16212" s="12"/>
    </row>
    <row r="16213" spans="1:10" x14ac:dyDescent="0.25">
      <c r="A16213" s="12"/>
      <c r="B16213" s="12"/>
      <c r="C16213" s="2"/>
      <c r="D16213" s="12"/>
      <c r="E16213" s="12"/>
      <c r="F16213" s="12"/>
      <c r="G16213" s="12"/>
      <c r="H16213" s="12"/>
      <c r="I16213" s="12"/>
      <c r="J16213" s="12"/>
    </row>
    <row r="16214" spans="1:10" x14ac:dyDescent="0.25">
      <c r="A16214" s="12"/>
      <c r="B16214" s="12"/>
      <c r="C16214" s="2"/>
      <c r="D16214" s="12"/>
      <c r="E16214" s="12"/>
      <c r="F16214" s="12"/>
      <c r="G16214" s="12"/>
      <c r="H16214" s="12"/>
      <c r="I16214" s="12"/>
      <c r="J16214" s="12"/>
    </row>
    <row r="16215" spans="1:10" x14ac:dyDescent="0.25">
      <c r="A16215" s="12"/>
      <c r="B16215" s="12"/>
      <c r="C16215" s="2"/>
      <c r="D16215" s="12"/>
      <c r="E16215" s="12"/>
      <c r="F16215" s="12"/>
      <c r="G16215" s="12"/>
      <c r="H16215" s="12"/>
      <c r="I16215" s="12"/>
      <c r="J16215" s="12"/>
    </row>
    <row r="16216" spans="1:10" x14ac:dyDescent="0.25">
      <c r="A16216" s="12"/>
      <c r="B16216" s="12"/>
      <c r="C16216" s="2"/>
      <c r="D16216" s="12"/>
      <c r="E16216" s="12"/>
      <c r="F16216" s="12"/>
      <c r="G16216" s="12"/>
      <c r="H16216" s="12"/>
      <c r="I16216" s="12"/>
      <c r="J16216" s="12"/>
    </row>
    <row r="16217" spans="1:10" x14ac:dyDescent="0.25">
      <c r="A16217" s="12"/>
      <c r="B16217" s="12"/>
      <c r="C16217" s="2"/>
      <c r="D16217" s="12"/>
      <c r="E16217" s="12"/>
      <c r="F16217" s="12"/>
      <c r="G16217" s="12"/>
      <c r="H16217" s="12"/>
      <c r="I16217" s="12"/>
      <c r="J16217" s="12"/>
    </row>
    <row r="16218" spans="1:10" x14ac:dyDescent="0.25">
      <c r="A16218" s="12"/>
      <c r="B16218" s="12"/>
      <c r="C16218" s="2"/>
      <c r="D16218" s="12"/>
      <c r="E16218" s="12"/>
      <c r="F16218" s="12"/>
      <c r="G16218" s="12"/>
      <c r="H16218" s="12"/>
      <c r="I16218" s="12"/>
      <c r="J16218" s="12"/>
    </row>
    <row r="16219" spans="1:10" x14ac:dyDescent="0.25">
      <c r="A16219" s="12"/>
      <c r="B16219" s="12"/>
      <c r="C16219" s="2"/>
      <c r="D16219" s="12"/>
      <c r="E16219" s="12"/>
      <c r="F16219" s="12"/>
      <c r="G16219" s="12"/>
      <c r="H16219" s="12"/>
      <c r="I16219" s="12"/>
      <c r="J16219" s="12"/>
    </row>
    <row r="16220" spans="1:10" x14ac:dyDescent="0.25">
      <c r="A16220" s="12"/>
      <c r="B16220" s="12"/>
      <c r="C16220" s="2"/>
      <c r="D16220" s="12"/>
      <c r="E16220" s="12"/>
      <c r="F16220" s="12"/>
      <c r="G16220" s="12"/>
      <c r="H16220" s="12"/>
      <c r="I16220" s="12"/>
      <c r="J16220" s="12"/>
    </row>
    <row r="16221" spans="1:10" x14ac:dyDescent="0.25">
      <c r="A16221" s="12"/>
      <c r="B16221" s="12"/>
      <c r="C16221" s="2"/>
      <c r="D16221" s="12"/>
      <c r="E16221" s="12"/>
      <c r="F16221" s="12"/>
      <c r="G16221" s="12"/>
      <c r="H16221" s="12"/>
      <c r="I16221" s="12"/>
      <c r="J16221" s="12"/>
    </row>
    <row r="16222" spans="1:10" x14ac:dyDescent="0.25">
      <c r="A16222" s="12"/>
      <c r="B16222" s="12"/>
      <c r="C16222" s="2"/>
      <c r="D16222" s="12"/>
      <c r="E16222" s="12"/>
      <c r="F16222" s="12"/>
      <c r="G16222" s="12"/>
      <c r="H16222" s="12"/>
      <c r="I16222" s="12"/>
      <c r="J16222" s="12"/>
    </row>
    <row r="16223" spans="1:10" x14ac:dyDescent="0.25">
      <c r="A16223" s="12"/>
      <c r="B16223" s="12"/>
      <c r="C16223" s="2"/>
      <c r="D16223" s="12"/>
      <c r="E16223" s="12"/>
      <c r="F16223" s="12"/>
      <c r="G16223" s="12"/>
      <c r="H16223" s="12"/>
      <c r="I16223" s="12"/>
      <c r="J16223" s="12"/>
    </row>
    <row r="16224" spans="1:10" x14ac:dyDescent="0.25">
      <c r="A16224" s="12"/>
      <c r="B16224" s="12"/>
      <c r="C16224" s="2"/>
      <c r="D16224" s="12"/>
      <c r="E16224" s="12"/>
      <c r="F16224" s="12"/>
      <c r="G16224" s="12"/>
      <c r="H16224" s="12"/>
      <c r="I16224" s="12"/>
      <c r="J16224" s="12"/>
    </row>
    <row r="16225" spans="1:10" x14ac:dyDescent="0.25">
      <c r="A16225" s="12"/>
      <c r="B16225" s="12"/>
      <c r="C16225" s="2"/>
      <c r="D16225" s="12"/>
      <c r="E16225" s="12"/>
      <c r="F16225" s="12"/>
      <c r="G16225" s="12"/>
      <c r="H16225" s="12"/>
      <c r="I16225" s="12"/>
      <c r="J16225" s="12"/>
    </row>
    <row r="16226" spans="1:10" x14ac:dyDescent="0.25">
      <c r="A16226" s="12"/>
      <c r="B16226" s="12"/>
      <c r="C16226" s="2"/>
      <c r="D16226" s="12"/>
      <c r="E16226" s="12"/>
      <c r="F16226" s="12"/>
      <c r="G16226" s="12"/>
      <c r="H16226" s="12"/>
      <c r="I16226" s="12"/>
      <c r="J16226" s="12"/>
    </row>
    <row r="16227" spans="1:10" x14ac:dyDescent="0.25">
      <c r="A16227" s="12"/>
      <c r="B16227" s="12"/>
      <c r="C16227" s="2"/>
      <c r="D16227" s="12"/>
      <c r="E16227" s="12"/>
      <c r="F16227" s="12"/>
      <c r="G16227" s="12"/>
      <c r="H16227" s="12"/>
      <c r="I16227" s="12"/>
      <c r="J16227" s="12"/>
    </row>
    <row r="16228" spans="1:10" x14ac:dyDescent="0.25">
      <c r="A16228" s="12"/>
      <c r="B16228" s="12"/>
      <c r="C16228" s="2"/>
      <c r="D16228" s="12"/>
      <c r="E16228" s="12"/>
      <c r="F16228" s="12"/>
      <c r="G16228" s="12"/>
      <c r="H16228" s="12"/>
      <c r="I16228" s="12"/>
      <c r="J16228" s="12"/>
    </row>
    <row r="16229" spans="1:10" x14ac:dyDescent="0.25">
      <c r="A16229" s="12"/>
      <c r="B16229" s="12"/>
      <c r="C16229" s="2"/>
      <c r="D16229" s="12"/>
      <c r="E16229" s="12"/>
      <c r="F16229" s="12"/>
      <c r="G16229" s="12"/>
      <c r="H16229" s="12"/>
      <c r="I16229" s="12"/>
      <c r="J16229" s="12"/>
    </row>
    <row r="16230" spans="1:10" x14ac:dyDescent="0.25">
      <c r="A16230" s="12"/>
      <c r="B16230" s="12"/>
      <c r="C16230" s="2"/>
      <c r="D16230" s="12"/>
      <c r="E16230" s="12"/>
      <c r="F16230" s="12"/>
      <c r="G16230" s="12"/>
      <c r="H16230" s="12"/>
      <c r="I16230" s="12"/>
      <c r="J16230" s="12"/>
    </row>
    <row r="16231" spans="1:10" x14ac:dyDescent="0.25">
      <c r="A16231" s="12"/>
      <c r="B16231" s="12"/>
      <c r="C16231" s="2"/>
      <c r="D16231" s="12"/>
      <c r="E16231" s="12"/>
      <c r="F16231" s="12"/>
      <c r="G16231" s="12"/>
      <c r="H16231" s="12"/>
      <c r="I16231" s="12"/>
      <c r="J16231" s="12"/>
    </row>
    <row r="16232" spans="1:10" x14ac:dyDescent="0.25">
      <c r="A16232" s="12"/>
      <c r="B16232" s="12"/>
      <c r="C16232" s="2"/>
      <c r="D16232" s="12"/>
      <c r="E16232" s="12"/>
      <c r="F16232" s="12"/>
      <c r="G16232" s="12"/>
      <c r="H16232" s="12"/>
      <c r="I16232" s="12"/>
      <c r="J16232" s="12"/>
    </row>
    <row r="16233" spans="1:10" x14ac:dyDescent="0.25">
      <c r="A16233" s="12"/>
      <c r="B16233" s="12"/>
      <c r="C16233" s="2"/>
      <c r="D16233" s="12"/>
      <c r="E16233" s="12"/>
      <c r="F16233" s="12"/>
      <c r="G16233" s="12"/>
      <c r="H16233" s="12"/>
      <c r="I16233" s="12"/>
      <c r="J16233" s="12"/>
    </row>
    <row r="16234" spans="1:10" x14ac:dyDescent="0.25">
      <c r="A16234" s="12"/>
      <c r="B16234" s="12"/>
      <c r="C16234" s="2"/>
      <c r="D16234" s="12"/>
      <c r="E16234" s="12"/>
      <c r="F16234" s="12"/>
      <c r="G16234" s="12"/>
      <c r="H16234" s="12"/>
      <c r="I16234" s="12"/>
      <c r="J16234" s="12"/>
    </row>
    <row r="16235" spans="1:10" x14ac:dyDescent="0.25">
      <c r="A16235" s="12"/>
      <c r="B16235" s="12"/>
      <c r="C16235" s="2"/>
      <c r="D16235" s="12"/>
      <c r="E16235" s="12"/>
      <c r="F16235" s="12"/>
      <c r="G16235" s="12"/>
      <c r="H16235" s="12"/>
      <c r="I16235" s="12"/>
      <c r="J16235" s="12"/>
    </row>
    <row r="16236" spans="1:10" x14ac:dyDescent="0.25">
      <c r="A16236" s="12"/>
      <c r="B16236" s="12"/>
      <c r="C16236" s="2"/>
      <c r="D16236" s="12"/>
      <c r="E16236" s="12"/>
      <c r="F16236" s="12"/>
      <c r="G16236" s="12"/>
      <c r="H16236" s="12"/>
      <c r="I16236" s="12"/>
      <c r="J16236" s="12"/>
    </row>
    <row r="16237" spans="1:10" x14ac:dyDescent="0.25">
      <c r="A16237" s="12"/>
      <c r="B16237" s="12"/>
      <c r="C16237" s="2"/>
      <c r="D16237" s="12"/>
      <c r="E16237" s="12"/>
      <c r="F16237" s="12"/>
      <c r="G16237" s="12"/>
      <c r="H16237" s="12"/>
      <c r="I16237" s="12"/>
      <c r="J16237" s="12"/>
    </row>
    <row r="16238" spans="1:10" x14ac:dyDescent="0.25">
      <c r="A16238" s="12"/>
      <c r="B16238" s="12"/>
      <c r="C16238" s="2"/>
      <c r="D16238" s="12"/>
      <c r="E16238" s="12"/>
      <c r="F16238" s="12"/>
      <c r="G16238" s="12"/>
      <c r="H16238" s="12"/>
      <c r="I16238" s="12"/>
      <c r="J16238" s="12"/>
    </row>
    <row r="16239" spans="1:10" x14ac:dyDescent="0.25">
      <c r="A16239" s="12"/>
      <c r="B16239" s="12"/>
      <c r="C16239" s="2"/>
      <c r="D16239" s="12"/>
      <c r="E16239" s="12"/>
      <c r="F16239" s="12"/>
      <c r="G16239" s="12"/>
      <c r="H16239" s="12"/>
      <c r="I16239" s="12"/>
      <c r="J16239" s="12"/>
    </row>
    <row r="16240" spans="1:10" x14ac:dyDescent="0.25">
      <c r="A16240" s="12"/>
      <c r="B16240" s="12"/>
      <c r="C16240" s="2"/>
      <c r="D16240" s="12"/>
      <c r="E16240" s="12"/>
      <c r="F16240" s="12"/>
      <c r="G16240" s="12"/>
      <c r="H16240" s="12"/>
      <c r="I16240" s="12"/>
      <c r="J16240" s="12"/>
    </row>
    <row r="16241" spans="1:10" x14ac:dyDescent="0.25">
      <c r="A16241" s="12"/>
      <c r="B16241" s="12"/>
      <c r="C16241" s="2"/>
      <c r="D16241" s="12"/>
      <c r="E16241" s="12"/>
      <c r="F16241" s="12"/>
      <c r="G16241" s="12"/>
      <c r="H16241" s="12"/>
      <c r="I16241" s="12"/>
      <c r="J16241" s="12"/>
    </row>
    <row r="16242" spans="1:10" x14ac:dyDescent="0.25">
      <c r="A16242" s="12"/>
      <c r="B16242" s="12"/>
      <c r="C16242" s="2"/>
      <c r="D16242" s="12"/>
      <c r="E16242" s="12"/>
      <c r="F16242" s="12"/>
      <c r="G16242" s="12"/>
      <c r="H16242" s="12"/>
      <c r="I16242" s="12"/>
      <c r="J16242" s="12"/>
    </row>
    <row r="16243" spans="1:10" x14ac:dyDescent="0.25">
      <c r="A16243" s="12"/>
      <c r="B16243" s="12"/>
      <c r="C16243" s="2"/>
      <c r="D16243" s="12"/>
      <c r="E16243" s="12"/>
      <c r="F16243" s="12"/>
      <c r="G16243" s="12"/>
      <c r="H16243" s="12"/>
      <c r="I16243" s="12"/>
      <c r="J16243" s="12"/>
    </row>
    <row r="16244" spans="1:10" x14ac:dyDescent="0.25">
      <c r="A16244" s="12"/>
      <c r="B16244" s="12"/>
      <c r="C16244" s="2"/>
      <c r="D16244" s="12"/>
      <c r="E16244" s="12"/>
      <c r="F16244" s="12"/>
      <c r="G16244" s="12"/>
      <c r="H16244" s="12"/>
      <c r="I16244" s="12"/>
      <c r="J16244" s="12"/>
    </row>
    <row r="16245" spans="1:10" x14ac:dyDescent="0.25">
      <c r="A16245" s="12"/>
      <c r="B16245" s="12"/>
      <c r="C16245" s="2"/>
      <c r="D16245" s="12"/>
      <c r="E16245" s="12"/>
      <c r="F16245" s="12"/>
      <c r="G16245" s="12"/>
      <c r="H16245" s="12"/>
      <c r="I16245" s="12"/>
      <c r="J16245" s="12"/>
    </row>
    <row r="16246" spans="1:10" x14ac:dyDescent="0.25">
      <c r="A16246" s="12"/>
      <c r="B16246" s="12"/>
      <c r="C16246" s="2"/>
      <c r="D16246" s="12"/>
      <c r="E16246" s="12"/>
      <c r="F16246" s="12"/>
      <c r="G16246" s="12"/>
      <c r="H16246" s="12"/>
      <c r="I16246" s="12"/>
      <c r="J16246" s="12"/>
    </row>
    <row r="16247" spans="1:10" x14ac:dyDescent="0.25">
      <c r="A16247" s="12"/>
      <c r="B16247" s="12"/>
      <c r="C16247" s="2"/>
      <c r="D16247" s="12"/>
      <c r="E16247" s="12"/>
      <c r="F16247" s="12"/>
      <c r="G16247" s="12"/>
      <c r="H16247" s="12"/>
      <c r="I16247" s="12"/>
      <c r="J16247" s="12"/>
    </row>
    <row r="16248" spans="1:10" x14ac:dyDescent="0.25">
      <c r="A16248" s="12"/>
      <c r="B16248" s="12"/>
      <c r="C16248" s="2"/>
      <c r="D16248" s="12"/>
      <c r="E16248" s="12"/>
      <c r="F16248" s="12"/>
      <c r="G16248" s="12"/>
      <c r="H16248" s="12"/>
      <c r="I16248" s="12"/>
      <c r="J16248" s="12"/>
    </row>
    <row r="16249" spans="1:10" x14ac:dyDescent="0.25">
      <c r="A16249" s="12"/>
      <c r="B16249" s="12"/>
      <c r="C16249" s="2"/>
      <c r="D16249" s="12"/>
      <c r="E16249" s="12"/>
      <c r="F16249" s="12"/>
      <c r="G16249" s="12"/>
      <c r="H16249" s="12"/>
      <c r="I16249" s="12"/>
      <c r="J16249" s="12"/>
    </row>
    <row r="16250" spans="1:10" x14ac:dyDescent="0.25">
      <c r="A16250" s="12"/>
      <c r="B16250" s="12"/>
      <c r="C16250" s="2"/>
      <c r="D16250" s="12"/>
      <c r="E16250" s="12"/>
      <c r="F16250" s="12"/>
      <c r="G16250" s="12"/>
      <c r="H16250" s="12"/>
      <c r="I16250" s="12"/>
      <c r="J16250" s="12"/>
    </row>
    <row r="16251" spans="1:10" x14ac:dyDescent="0.25">
      <c r="A16251" s="12"/>
      <c r="B16251" s="12"/>
      <c r="C16251" s="2"/>
      <c r="D16251" s="12"/>
      <c r="E16251" s="12"/>
      <c r="F16251" s="12"/>
      <c r="G16251" s="12"/>
      <c r="H16251" s="12"/>
      <c r="I16251" s="12"/>
      <c r="J16251" s="12"/>
    </row>
    <row r="16252" spans="1:10" x14ac:dyDescent="0.25">
      <c r="A16252" s="12"/>
      <c r="B16252" s="12"/>
      <c r="C16252" s="2"/>
      <c r="D16252" s="12"/>
      <c r="E16252" s="12"/>
      <c r="F16252" s="12"/>
      <c r="G16252" s="12"/>
      <c r="H16252" s="12"/>
      <c r="I16252" s="12"/>
      <c r="J16252" s="12"/>
    </row>
    <row r="16253" spans="1:10" x14ac:dyDescent="0.25">
      <c r="A16253" s="12"/>
      <c r="B16253" s="12"/>
      <c r="C16253" s="2"/>
      <c r="D16253" s="12"/>
      <c r="E16253" s="12"/>
      <c r="F16253" s="12"/>
      <c r="G16253" s="12"/>
      <c r="H16253" s="12"/>
      <c r="I16253" s="12"/>
      <c r="J16253" s="12"/>
    </row>
    <row r="16254" spans="1:10" x14ac:dyDescent="0.25">
      <c r="A16254" s="12"/>
      <c r="B16254" s="12"/>
      <c r="C16254" s="2"/>
      <c r="D16254" s="12"/>
      <c r="E16254" s="12"/>
      <c r="F16254" s="12"/>
      <c r="G16254" s="12"/>
      <c r="H16254" s="12"/>
      <c r="I16254" s="12"/>
      <c r="J16254" s="12"/>
    </row>
    <row r="16255" spans="1:10" x14ac:dyDescent="0.25">
      <c r="A16255" s="12"/>
      <c r="B16255" s="12"/>
      <c r="C16255" s="2"/>
      <c r="D16255" s="12"/>
      <c r="E16255" s="12"/>
      <c r="F16255" s="12"/>
      <c r="G16255" s="12"/>
      <c r="H16255" s="12"/>
      <c r="I16255" s="12"/>
      <c r="J16255" s="12"/>
    </row>
    <row r="16256" spans="1:10" x14ac:dyDescent="0.25">
      <c r="A16256" s="12"/>
      <c r="B16256" s="12"/>
      <c r="C16256" s="2"/>
      <c r="D16256" s="12"/>
      <c r="E16256" s="12"/>
      <c r="F16256" s="12"/>
      <c r="G16256" s="12"/>
      <c r="H16256" s="12"/>
      <c r="I16256" s="12"/>
      <c r="J16256" s="12"/>
    </row>
    <row r="16257" spans="1:10" x14ac:dyDescent="0.25">
      <c r="A16257" s="12"/>
      <c r="B16257" s="12"/>
      <c r="C16257" s="2"/>
      <c r="D16257" s="12"/>
      <c r="E16257" s="12"/>
      <c r="F16257" s="12"/>
      <c r="G16257" s="12"/>
      <c r="H16257" s="12"/>
      <c r="I16257" s="12"/>
      <c r="J16257" s="12"/>
    </row>
    <row r="16258" spans="1:10" x14ac:dyDescent="0.25">
      <c r="A16258" s="12"/>
      <c r="B16258" s="12"/>
      <c r="C16258" s="2"/>
      <c r="D16258" s="12"/>
      <c r="E16258" s="12"/>
      <c r="F16258" s="12"/>
      <c r="G16258" s="12"/>
      <c r="H16258" s="12"/>
      <c r="I16258" s="12"/>
      <c r="J16258" s="12"/>
    </row>
    <row r="16259" spans="1:10" x14ac:dyDescent="0.25">
      <c r="A16259" s="12"/>
      <c r="B16259" s="12"/>
      <c r="C16259" s="2"/>
      <c r="D16259" s="12"/>
      <c r="E16259" s="12"/>
      <c r="F16259" s="12"/>
      <c r="G16259" s="12"/>
      <c r="H16259" s="12"/>
      <c r="I16259" s="12"/>
      <c r="J16259" s="12"/>
    </row>
    <row r="16260" spans="1:10" x14ac:dyDescent="0.25">
      <c r="A16260" s="12"/>
      <c r="B16260" s="12"/>
      <c r="C16260" s="2"/>
      <c r="D16260" s="12"/>
      <c r="E16260" s="12"/>
      <c r="F16260" s="12"/>
      <c r="G16260" s="12"/>
      <c r="H16260" s="12"/>
      <c r="I16260" s="12"/>
      <c r="J16260" s="12"/>
    </row>
    <row r="16261" spans="1:10" x14ac:dyDescent="0.25">
      <c r="A16261" s="12"/>
      <c r="B16261" s="12"/>
      <c r="C16261" s="2"/>
      <c r="D16261" s="12"/>
      <c r="E16261" s="12"/>
      <c r="F16261" s="12"/>
      <c r="G16261" s="12"/>
      <c r="H16261" s="12"/>
      <c r="I16261" s="12"/>
      <c r="J16261" s="12"/>
    </row>
    <row r="16262" spans="1:10" x14ac:dyDescent="0.25">
      <c r="A16262" s="12"/>
      <c r="B16262" s="12"/>
      <c r="C16262" s="2"/>
      <c r="D16262" s="12"/>
      <c r="E16262" s="12"/>
      <c r="F16262" s="12"/>
      <c r="G16262" s="12"/>
      <c r="H16262" s="12"/>
      <c r="I16262" s="12"/>
      <c r="J16262" s="12"/>
    </row>
    <row r="16263" spans="1:10" x14ac:dyDescent="0.25">
      <c r="A16263" s="12"/>
      <c r="B16263" s="12"/>
      <c r="C16263" s="2"/>
      <c r="D16263" s="12"/>
      <c r="E16263" s="12"/>
      <c r="F16263" s="12"/>
      <c r="G16263" s="12"/>
      <c r="H16263" s="12"/>
      <c r="I16263" s="12"/>
      <c r="J16263" s="12"/>
    </row>
    <row r="16264" spans="1:10" x14ac:dyDescent="0.25">
      <c r="A16264" s="12"/>
      <c r="B16264" s="12"/>
      <c r="C16264" s="2"/>
      <c r="D16264" s="12"/>
      <c r="E16264" s="12"/>
      <c r="F16264" s="12"/>
      <c r="G16264" s="12"/>
      <c r="H16264" s="12"/>
      <c r="I16264" s="12"/>
      <c r="J16264" s="12"/>
    </row>
    <row r="16265" spans="1:10" x14ac:dyDescent="0.25">
      <c r="A16265" s="12"/>
      <c r="B16265" s="12"/>
      <c r="C16265" s="2"/>
      <c r="D16265" s="12"/>
      <c r="E16265" s="12"/>
      <c r="F16265" s="12"/>
      <c r="G16265" s="12"/>
      <c r="H16265" s="12"/>
      <c r="I16265" s="12"/>
      <c r="J16265" s="12"/>
    </row>
    <row r="16266" spans="1:10" x14ac:dyDescent="0.25">
      <c r="A16266" s="12"/>
      <c r="B16266" s="12"/>
      <c r="C16266" s="2"/>
      <c r="D16266" s="12"/>
      <c r="E16266" s="12"/>
      <c r="F16266" s="12"/>
      <c r="G16266" s="12"/>
      <c r="H16266" s="12"/>
      <c r="I16266" s="12"/>
      <c r="J16266" s="12"/>
    </row>
    <row r="16267" spans="1:10" x14ac:dyDescent="0.25">
      <c r="A16267" s="12"/>
      <c r="B16267" s="12"/>
      <c r="C16267" s="2"/>
      <c r="D16267" s="12"/>
      <c r="E16267" s="12"/>
      <c r="F16267" s="12"/>
      <c r="G16267" s="12"/>
      <c r="H16267" s="12"/>
      <c r="I16267" s="12"/>
      <c r="J16267" s="12"/>
    </row>
    <row r="16268" spans="1:10" x14ac:dyDescent="0.25">
      <c r="A16268" s="12"/>
      <c r="B16268" s="12"/>
      <c r="C16268" s="2"/>
      <c r="D16268" s="12"/>
      <c r="E16268" s="12"/>
      <c r="F16268" s="12"/>
      <c r="G16268" s="12"/>
      <c r="H16268" s="12"/>
      <c r="I16268" s="12"/>
      <c r="J16268" s="12"/>
    </row>
    <row r="16269" spans="1:10" x14ac:dyDescent="0.25">
      <c r="A16269" s="12"/>
      <c r="B16269" s="12"/>
      <c r="C16269" s="2"/>
      <c r="D16269" s="12"/>
      <c r="E16269" s="12"/>
      <c r="F16269" s="12"/>
      <c r="G16269" s="12"/>
      <c r="H16269" s="12"/>
      <c r="I16269" s="12"/>
      <c r="J16269" s="12"/>
    </row>
    <row r="16270" spans="1:10" x14ac:dyDescent="0.25">
      <c r="A16270" s="12"/>
      <c r="B16270" s="12"/>
      <c r="C16270" s="2"/>
      <c r="D16270" s="12"/>
      <c r="E16270" s="12"/>
      <c r="F16270" s="12"/>
      <c r="G16270" s="12"/>
      <c r="H16270" s="12"/>
      <c r="I16270" s="12"/>
      <c r="J16270" s="12"/>
    </row>
    <row r="16271" spans="1:10" x14ac:dyDescent="0.25">
      <c r="A16271" s="12"/>
      <c r="B16271" s="12"/>
      <c r="C16271" s="2"/>
      <c r="D16271" s="12"/>
      <c r="E16271" s="12"/>
      <c r="F16271" s="12"/>
      <c r="G16271" s="12"/>
      <c r="H16271" s="12"/>
      <c r="I16271" s="12"/>
      <c r="J16271" s="12"/>
    </row>
    <row r="16272" spans="1:10" x14ac:dyDescent="0.25">
      <c r="A16272" s="12"/>
      <c r="B16272" s="12"/>
      <c r="C16272" s="2"/>
      <c r="D16272" s="12"/>
      <c r="E16272" s="12"/>
      <c r="F16272" s="12"/>
      <c r="G16272" s="12"/>
      <c r="H16272" s="12"/>
      <c r="I16272" s="12"/>
      <c r="J16272" s="12"/>
    </row>
    <row r="16273" spans="1:10" x14ac:dyDescent="0.25">
      <c r="A16273" s="12"/>
      <c r="B16273" s="12"/>
      <c r="C16273" s="2"/>
      <c r="D16273" s="12"/>
      <c r="E16273" s="12"/>
      <c r="F16273" s="12"/>
      <c r="G16273" s="12"/>
      <c r="H16273" s="12"/>
      <c r="I16273" s="12"/>
      <c r="J16273" s="12"/>
    </row>
    <row r="16274" spans="1:10" x14ac:dyDescent="0.25">
      <c r="A16274" s="12"/>
      <c r="B16274" s="12"/>
      <c r="C16274" s="2"/>
      <c r="D16274" s="12"/>
      <c r="E16274" s="12"/>
      <c r="F16274" s="12"/>
      <c r="G16274" s="12"/>
      <c r="H16274" s="12"/>
      <c r="I16274" s="12"/>
      <c r="J16274" s="12"/>
    </row>
    <row r="16275" spans="1:10" x14ac:dyDescent="0.25">
      <c r="A16275" s="12"/>
      <c r="B16275" s="12"/>
      <c r="C16275" s="2"/>
      <c r="D16275" s="12"/>
      <c r="E16275" s="12"/>
      <c r="F16275" s="12"/>
      <c r="G16275" s="12"/>
      <c r="H16275" s="12"/>
      <c r="I16275" s="12"/>
      <c r="J16275" s="12"/>
    </row>
    <row r="16276" spans="1:10" x14ac:dyDescent="0.25">
      <c r="A16276" s="12"/>
      <c r="B16276" s="12"/>
      <c r="C16276" s="2"/>
      <c r="D16276" s="12"/>
      <c r="E16276" s="12"/>
      <c r="F16276" s="12"/>
      <c r="G16276" s="12"/>
      <c r="H16276" s="12"/>
      <c r="I16276" s="12"/>
      <c r="J16276" s="12"/>
    </row>
    <row r="16277" spans="1:10" x14ac:dyDescent="0.25">
      <c r="A16277" s="12"/>
      <c r="B16277" s="12"/>
      <c r="C16277" s="2"/>
      <c r="D16277" s="12"/>
      <c r="E16277" s="12"/>
      <c r="F16277" s="12"/>
      <c r="G16277" s="12"/>
      <c r="H16277" s="12"/>
      <c r="I16277" s="12"/>
      <c r="J16277" s="12"/>
    </row>
    <row r="16278" spans="1:10" x14ac:dyDescent="0.25">
      <c r="A16278" s="12"/>
      <c r="B16278" s="12"/>
      <c r="C16278" s="2"/>
      <c r="D16278" s="12"/>
      <c r="E16278" s="12"/>
      <c r="F16278" s="12"/>
      <c r="G16278" s="12"/>
      <c r="H16278" s="12"/>
      <c r="I16278" s="12"/>
      <c r="J16278" s="12"/>
    </row>
    <row r="16279" spans="1:10" x14ac:dyDescent="0.25">
      <c r="A16279" s="12"/>
      <c r="B16279" s="12"/>
      <c r="C16279" s="2"/>
      <c r="D16279" s="12"/>
      <c r="E16279" s="12"/>
      <c r="F16279" s="12"/>
      <c r="G16279" s="12"/>
      <c r="H16279" s="12"/>
      <c r="I16279" s="12"/>
      <c r="J16279" s="12"/>
    </row>
    <row r="16280" spans="1:10" x14ac:dyDescent="0.25">
      <c r="A16280" s="12"/>
      <c r="B16280" s="12"/>
      <c r="C16280" s="2"/>
      <c r="D16280" s="12"/>
      <c r="E16280" s="12"/>
      <c r="F16280" s="12"/>
      <c r="G16280" s="12"/>
      <c r="H16280" s="12"/>
      <c r="I16280" s="12"/>
      <c r="J16280" s="12"/>
    </row>
    <row r="16281" spans="1:10" x14ac:dyDescent="0.25">
      <c r="A16281" s="12"/>
      <c r="B16281" s="12"/>
      <c r="C16281" s="2"/>
      <c r="D16281" s="12"/>
      <c r="E16281" s="12"/>
      <c r="F16281" s="12"/>
      <c r="G16281" s="12"/>
      <c r="H16281" s="12"/>
      <c r="I16281" s="12"/>
      <c r="J16281" s="12"/>
    </row>
    <row r="16282" spans="1:10" x14ac:dyDescent="0.25">
      <c r="A16282" s="12"/>
      <c r="B16282" s="12"/>
      <c r="C16282" s="2"/>
      <c r="D16282" s="12"/>
      <c r="E16282" s="12"/>
      <c r="F16282" s="12"/>
      <c r="G16282" s="12"/>
      <c r="H16282" s="12"/>
      <c r="I16282" s="12"/>
      <c r="J16282" s="12"/>
    </row>
    <row r="16283" spans="1:10" x14ac:dyDescent="0.25">
      <c r="A16283" s="12"/>
      <c r="B16283" s="12"/>
      <c r="C16283" s="2"/>
      <c r="D16283" s="12"/>
      <c r="E16283" s="12"/>
      <c r="F16283" s="12"/>
      <c r="G16283" s="12"/>
      <c r="H16283" s="12"/>
      <c r="I16283" s="12"/>
      <c r="J16283" s="12"/>
    </row>
    <row r="16284" spans="1:10" x14ac:dyDescent="0.25">
      <c r="A16284" s="12"/>
      <c r="B16284" s="12"/>
      <c r="C16284" s="2"/>
      <c r="D16284" s="12"/>
      <c r="E16284" s="12"/>
      <c r="F16284" s="12"/>
      <c r="G16284" s="12"/>
      <c r="H16284" s="12"/>
      <c r="I16284" s="12"/>
      <c r="J16284" s="12"/>
    </row>
    <row r="16285" spans="1:10" x14ac:dyDescent="0.25">
      <c r="A16285" s="12"/>
      <c r="B16285" s="12"/>
      <c r="C16285" s="2"/>
      <c r="D16285" s="12"/>
      <c r="E16285" s="12"/>
      <c r="F16285" s="12"/>
      <c r="G16285" s="12"/>
      <c r="H16285" s="12"/>
      <c r="I16285" s="12"/>
      <c r="J16285" s="12"/>
    </row>
    <row r="16286" spans="1:10" x14ac:dyDescent="0.25">
      <c r="A16286" s="12"/>
      <c r="B16286" s="12"/>
      <c r="C16286" s="2"/>
      <c r="D16286" s="12"/>
      <c r="E16286" s="12"/>
      <c r="F16286" s="12"/>
      <c r="G16286" s="12"/>
      <c r="H16286" s="12"/>
      <c r="I16286" s="12"/>
      <c r="J16286" s="12"/>
    </row>
    <row r="16287" spans="1:10" x14ac:dyDescent="0.25">
      <c r="A16287" s="12"/>
      <c r="B16287" s="12"/>
      <c r="C16287" s="2"/>
      <c r="D16287" s="12"/>
      <c r="E16287" s="12"/>
      <c r="F16287" s="12"/>
      <c r="G16287" s="12"/>
      <c r="H16287" s="12"/>
      <c r="I16287" s="12"/>
      <c r="J16287" s="12"/>
    </row>
    <row r="16288" spans="1:10" x14ac:dyDescent="0.25">
      <c r="A16288" s="12"/>
      <c r="B16288" s="12"/>
      <c r="C16288" s="2"/>
      <c r="D16288" s="12"/>
      <c r="E16288" s="12"/>
      <c r="F16288" s="12"/>
      <c r="G16288" s="12"/>
      <c r="H16288" s="12"/>
      <c r="I16288" s="12"/>
      <c r="J16288" s="12"/>
    </row>
    <row r="16289" spans="1:10" x14ac:dyDescent="0.25">
      <c r="A16289" s="12"/>
      <c r="B16289" s="12"/>
      <c r="C16289" s="2"/>
      <c r="D16289" s="12"/>
      <c r="E16289" s="12"/>
      <c r="F16289" s="12"/>
      <c r="G16289" s="12"/>
      <c r="H16289" s="12"/>
      <c r="I16289" s="12"/>
      <c r="J16289" s="12"/>
    </row>
    <row r="16290" spans="1:10" x14ac:dyDescent="0.25">
      <c r="A16290" s="12"/>
      <c r="B16290" s="12"/>
      <c r="C16290" s="2"/>
      <c r="D16290" s="12"/>
      <c r="E16290" s="12"/>
      <c r="F16290" s="12"/>
      <c r="G16290" s="12"/>
      <c r="H16290" s="12"/>
      <c r="I16290" s="12"/>
      <c r="J16290" s="12"/>
    </row>
    <row r="16291" spans="1:10" x14ac:dyDescent="0.25">
      <c r="A16291" s="12"/>
      <c r="B16291" s="12"/>
      <c r="C16291" s="2"/>
      <c r="D16291" s="12"/>
      <c r="E16291" s="12"/>
      <c r="F16291" s="12"/>
      <c r="G16291" s="12"/>
      <c r="H16291" s="12"/>
      <c r="I16291" s="12"/>
      <c r="J16291" s="12"/>
    </row>
    <row r="16292" spans="1:10" x14ac:dyDescent="0.25">
      <c r="A16292" s="12"/>
      <c r="B16292" s="12"/>
      <c r="C16292" s="2"/>
      <c r="D16292" s="12"/>
      <c r="E16292" s="12"/>
      <c r="F16292" s="12"/>
      <c r="G16292" s="12"/>
      <c r="H16292" s="12"/>
      <c r="I16292" s="12"/>
      <c r="J16292" s="12"/>
    </row>
    <row r="16293" spans="1:10" x14ac:dyDescent="0.25">
      <c r="A16293" s="12"/>
      <c r="B16293" s="12"/>
      <c r="C16293" s="2"/>
      <c r="D16293" s="12"/>
      <c r="E16293" s="12"/>
      <c r="F16293" s="12"/>
      <c r="G16293" s="12"/>
      <c r="H16293" s="12"/>
      <c r="I16293" s="12"/>
      <c r="J16293" s="12"/>
    </row>
    <row r="16294" spans="1:10" x14ac:dyDescent="0.25">
      <c r="A16294" s="12"/>
      <c r="B16294" s="12"/>
      <c r="C16294" s="2"/>
      <c r="D16294" s="12"/>
      <c r="E16294" s="12"/>
      <c r="F16294" s="12"/>
      <c r="G16294" s="12"/>
      <c r="H16294" s="12"/>
      <c r="I16294" s="12"/>
      <c r="J16294" s="12"/>
    </row>
    <row r="16295" spans="1:10" x14ac:dyDescent="0.25">
      <c r="A16295" s="12"/>
      <c r="B16295" s="12"/>
      <c r="C16295" s="2"/>
      <c r="D16295" s="12"/>
      <c r="E16295" s="12"/>
      <c r="F16295" s="12"/>
      <c r="G16295" s="12"/>
      <c r="H16295" s="12"/>
      <c r="I16295" s="12"/>
      <c r="J16295" s="12"/>
    </row>
    <row r="16296" spans="1:10" x14ac:dyDescent="0.25">
      <c r="A16296" s="12"/>
      <c r="B16296" s="12"/>
      <c r="C16296" s="2"/>
      <c r="D16296" s="12"/>
      <c r="E16296" s="12"/>
      <c r="F16296" s="12"/>
      <c r="G16296" s="12"/>
      <c r="H16296" s="12"/>
      <c r="I16296" s="12"/>
      <c r="J16296" s="12"/>
    </row>
    <row r="16297" spans="1:10" x14ac:dyDescent="0.25">
      <c r="A16297" s="12"/>
      <c r="B16297" s="12"/>
      <c r="C16297" s="2"/>
      <c r="D16297" s="12"/>
      <c r="E16297" s="12"/>
      <c r="F16297" s="12"/>
      <c r="G16297" s="12"/>
      <c r="H16297" s="12"/>
      <c r="I16297" s="12"/>
      <c r="J16297" s="12"/>
    </row>
    <row r="16298" spans="1:10" x14ac:dyDescent="0.25">
      <c r="A16298" s="12"/>
      <c r="B16298" s="12"/>
      <c r="C16298" s="2"/>
      <c r="D16298" s="12"/>
      <c r="E16298" s="12"/>
      <c r="F16298" s="12"/>
      <c r="G16298" s="12"/>
      <c r="H16298" s="12"/>
      <c r="I16298" s="12"/>
      <c r="J16298" s="12"/>
    </row>
    <row r="16299" spans="1:10" x14ac:dyDescent="0.25">
      <c r="A16299" s="12"/>
      <c r="B16299" s="12"/>
      <c r="C16299" s="2"/>
      <c r="D16299" s="12"/>
      <c r="E16299" s="12"/>
      <c r="F16299" s="12"/>
      <c r="G16299" s="12"/>
      <c r="H16299" s="12"/>
      <c r="I16299" s="12"/>
      <c r="J16299" s="12"/>
    </row>
    <row r="16300" spans="1:10" x14ac:dyDescent="0.25">
      <c r="A16300" s="12"/>
      <c r="B16300" s="12"/>
      <c r="C16300" s="2"/>
      <c r="D16300" s="12"/>
      <c r="E16300" s="12"/>
      <c r="F16300" s="12"/>
      <c r="G16300" s="12"/>
      <c r="H16300" s="12"/>
      <c r="I16300" s="12"/>
      <c r="J16300" s="12"/>
    </row>
    <row r="16301" spans="1:10" x14ac:dyDescent="0.25">
      <c r="A16301" s="12"/>
      <c r="B16301" s="12"/>
      <c r="C16301" s="2"/>
      <c r="D16301" s="12"/>
      <c r="E16301" s="12"/>
      <c r="F16301" s="12"/>
      <c r="G16301" s="12"/>
      <c r="H16301" s="12"/>
      <c r="I16301" s="12"/>
      <c r="J16301" s="12"/>
    </row>
    <row r="16302" spans="1:10" x14ac:dyDescent="0.25">
      <c r="A16302" s="12"/>
      <c r="B16302" s="12"/>
      <c r="C16302" s="2"/>
      <c r="D16302" s="12"/>
      <c r="E16302" s="12"/>
      <c r="F16302" s="12"/>
      <c r="G16302" s="12"/>
      <c r="H16302" s="12"/>
      <c r="I16302" s="12"/>
      <c r="J16302" s="12"/>
    </row>
    <row r="16303" spans="1:10" x14ac:dyDescent="0.25">
      <c r="A16303" s="12"/>
      <c r="B16303" s="12"/>
      <c r="C16303" s="2"/>
      <c r="D16303" s="12"/>
      <c r="E16303" s="12"/>
      <c r="F16303" s="12"/>
      <c r="G16303" s="12"/>
      <c r="H16303" s="12"/>
      <c r="I16303" s="12"/>
      <c r="J16303" s="12"/>
    </row>
    <row r="16304" spans="1:10" x14ac:dyDescent="0.25">
      <c r="A16304" s="12"/>
      <c r="B16304" s="12"/>
      <c r="C16304" s="2"/>
      <c r="D16304" s="12"/>
      <c r="E16304" s="12"/>
      <c r="F16304" s="12"/>
      <c r="G16304" s="12"/>
      <c r="H16304" s="12"/>
      <c r="I16304" s="12"/>
      <c r="J16304" s="12"/>
    </row>
    <row r="16305" spans="1:10" x14ac:dyDescent="0.25">
      <c r="A16305" s="12"/>
      <c r="B16305" s="12"/>
      <c r="C16305" s="2"/>
      <c r="D16305" s="12"/>
      <c r="E16305" s="12"/>
      <c r="F16305" s="12"/>
      <c r="G16305" s="12"/>
      <c r="H16305" s="12"/>
      <c r="I16305" s="12"/>
      <c r="J16305" s="12"/>
    </row>
    <row r="16306" spans="1:10" x14ac:dyDescent="0.25">
      <c r="A16306" s="12"/>
      <c r="B16306" s="12"/>
      <c r="C16306" s="2"/>
      <c r="D16306" s="12"/>
      <c r="E16306" s="12"/>
      <c r="F16306" s="12"/>
      <c r="G16306" s="12"/>
      <c r="H16306" s="12"/>
      <c r="I16306" s="12"/>
      <c r="J16306" s="12"/>
    </row>
    <row r="16307" spans="1:10" x14ac:dyDescent="0.25">
      <c r="A16307" s="12"/>
      <c r="B16307" s="12"/>
      <c r="C16307" s="2"/>
      <c r="D16307" s="12"/>
      <c r="E16307" s="12"/>
      <c r="F16307" s="12"/>
      <c r="G16307" s="12"/>
      <c r="H16307" s="12"/>
      <c r="I16307" s="12"/>
      <c r="J16307" s="12"/>
    </row>
    <row r="16308" spans="1:10" x14ac:dyDescent="0.25">
      <c r="A16308" s="12"/>
      <c r="B16308" s="12"/>
      <c r="C16308" s="2"/>
      <c r="D16308" s="12"/>
      <c r="E16308" s="12"/>
      <c r="F16308" s="12"/>
      <c r="G16308" s="12"/>
      <c r="H16308" s="12"/>
      <c r="I16308" s="12"/>
      <c r="J16308" s="12"/>
    </row>
    <row r="16309" spans="1:10" x14ac:dyDescent="0.25">
      <c r="A16309" s="12"/>
      <c r="B16309" s="12"/>
      <c r="C16309" s="2"/>
      <c r="D16309" s="12"/>
      <c r="E16309" s="12"/>
      <c r="F16309" s="12"/>
      <c r="G16309" s="12"/>
      <c r="H16309" s="12"/>
      <c r="I16309" s="12"/>
      <c r="J16309" s="12"/>
    </row>
    <row r="16310" spans="1:10" x14ac:dyDescent="0.25">
      <c r="A16310" s="12"/>
      <c r="B16310" s="12"/>
      <c r="C16310" s="2"/>
      <c r="D16310" s="12"/>
      <c r="E16310" s="12"/>
      <c r="F16310" s="12"/>
      <c r="G16310" s="12"/>
      <c r="H16310" s="12"/>
      <c r="I16310" s="12"/>
      <c r="J16310" s="12"/>
    </row>
    <row r="16311" spans="1:10" x14ac:dyDescent="0.25">
      <c r="A16311" s="12"/>
      <c r="B16311" s="12"/>
      <c r="C16311" s="2"/>
      <c r="D16311" s="12"/>
      <c r="E16311" s="12"/>
      <c r="F16311" s="12"/>
      <c r="G16311" s="12"/>
      <c r="H16311" s="12"/>
      <c r="I16311" s="12"/>
      <c r="J16311" s="12"/>
    </row>
    <row r="16312" spans="1:10" x14ac:dyDescent="0.25">
      <c r="A16312" s="12"/>
      <c r="B16312" s="12"/>
      <c r="C16312" s="2"/>
      <c r="D16312" s="12"/>
      <c r="E16312" s="12"/>
      <c r="F16312" s="12"/>
      <c r="G16312" s="12"/>
      <c r="H16312" s="12"/>
      <c r="I16312" s="12"/>
      <c r="J16312" s="12"/>
    </row>
    <row r="16313" spans="1:10" x14ac:dyDescent="0.25">
      <c r="A16313" s="12"/>
      <c r="B16313" s="12"/>
      <c r="C16313" s="2"/>
      <c r="D16313" s="12"/>
      <c r="E16313" s="12"/>
      <c r="F16313" s="12"/>
      <c r="G16313" s="12"/>
      <c r="H16313" s="12"/>
      <c r="I16313" s="12"/>
      <c r="J16313" s="12"/>
    </row>
    <row r="16314" spans="1:10" x14ac:dyDescent="0.25">
      <c r="A16314" s="12"/>
      <c r="B16314" s="12"/>
      <c r="C16314" s="2"/>
      <c r="D16314" s="12"/>
      <c r="E16314" s="12"/>
      <c r="F16314" s="12"/>
      <c r="G16314" s="12"/>
      <c r="H16314" s="12"/>
      <c r="I16314" s="12"/>
      <c r="J16314" s="12"/>
    </row>
    <row r="16315" spans="1:10" x14ac:dyDescent="0.25">
      <c r="A16315" s="12"/>
      <c r="B16315" s="12"/>
      <c r="C16315" s="2"/>
      <c r="D16315" s="12"/>
      <c r="E16315" s="12"/>
      <c r="F16315" s="12"/>
      <c r="G16315" s="12"/>
      <c r="H16315" s="12"/>
      <c r="I16315" s="12"/>
      <c r="J16315" s="12"/>
    </row>
    <row r="16316" spans="1:10" x14ac:dyDescent="0.25">
      <c r="A16316" s="12"/>
      <c r="B16316" s="12"/>
      <c r="C16316" s="2"/>
      <c r="D16316" s="12"/>
      <c r="E16316" s="12"/>
      <c r="F16316" s="12"/>
      <c r="G16316" s="12"/>
      <c r="H16316" s="12"/>
      <c r="I16316" s="12"/>
      <c r="J16316" s="12"/>
    </row>
    <row r="16317" spans="1:10" x14ac:dyDescent="0.25">
      <c r="A16317" s="12"/>
      <c r="B16317" s="12"/>
      <c r="C16317" s="2"/>
      <c r="D16317" s="12"/>
      <c r="E16317" s="12"/>
      <c r="F16317" s="12"/>
      <c r="G16317" s="12"/>
      <c r="H16317" s="12"/>
      <c r="I16317" s="12"/>
      <c r="J16317" s="12"/>
    </row>
    <row r="16318" spans="1:10" x14ac:dyDescent="0.25">
      <c r="A16318" s="12"/>
      <c r="B16318" s="12"/>
      <c r="C16318" s="2"/>
      <c r="D16318" s="12"/>
      <c r="E16318" s="12"/>
      <c r="F16318" s="12"/>
      <c r="G16318" s="12"/>
      <c r="H16318" s="12"/>
      <c r="I16318" s="12"/>
      <c r="J16318" s="12"/>
    </row>
    <row r="16319" spans="1:10" x14ac:dyDescent="0.25">
      <c r="A16319" s="12"/>
      <c r="B16319" s="12"/>
      <c r="C16319" s="2"/>
      <c r="D16319" s="12"/>
      <c r="E16319" s="12"/>
      <c r="F16319" s="12"/>
      <c r="G16319" s="12"/>
      <c r="H16319" s="12"/>
      <c r="I16319" s="12"/>
      <c r="J16319" s="12"/>
    </row>
    <row r="16320" spans="1:10" x14ac:dyDescent="0.25">
      <c r="A16320" s="12"/>
      <c r="B16320" s="12"/>
      <c r="C16320" s="2"/>
      <c r="D16320" s="12"/>
      <c r="E16320" s="12"/>
      <c r="F16320" s="12"/>
      <c r="G16320" s="12"/>
      <c r="H16320" s="12"/>
      <c r="I16320" s="12"/>
      <c r="J16320" s="12"/>
    </row>
    <row r="16321" spans="1:10" x14ac:dyDescent="0.25">
      <c r="A16321" s="12"/>
      <c r="B16321" s="12"/>
      <c r="C16321" s="2"/>
      <c r="D16321" s="12"/>
      <c r="E16321" s="12"/>
      <c r="F16321" s="12"/>
      <c r="G16321" s="12"/>
      <c r="H16321" s="12"/>
      <c r="I16321" s="12"/>
      <c r="J16321" s="12"/>
    </row>
    <row r="16322" spans="1:10" x14ac:dyDescent="0.25">
      <c r="A16322" s="12"/>
      <c r="B16322" s="12"/>
      <c r="C16322" s="2"/>
      <c r="D16322" s="12"/>
      <c r="E16322" s="12"/>
      <c r="F16322" s="12"/>
      <c r="G16322" s="12"/>
      <c r="H16322" s="12"/>
      <c r="I16322" s="12"/>
      <c r="J16322" s="12"/>
    </row>
    <row r="16323" spans="1:10" x14ac:dyDescent="0.25">
      <c r="A16323" s="12"/>
      <c r="B16323" s="12"/>
      <c r="C16323" s="2"/>
      <c r="D16323" s="12"/>
      <c r="E16323" s="12"/>
      <c r="F16323" s="12"/>
      <c r="G16323" s="12"/>
      <c r="H16323" s="12"/>
      <c r="I16323" s="12"/>
      <c r="J16323" s="12"/>
    </row>
    <row r="16324" spans="1:10" x14ac:dyDescent="0.25">
      <c r="A16324" s="12"/>
      <c r="B16324" s="12"/>
      <c r="C16324" s="2"/>
      <c r="D16324" s="12"/>
      <c r="E16324" s="12"/>
      <c r="F16324" s="12"/>
      <c r="G16324" s="12"/>
      <c r="H16324" s="12"/>
      <c r="I16324" s="12"/>
      <c r="J16324" s="12"/>
    </row>
    <row r="16325" spans="1:10" x14ac:dyDescent="0.25">
      <c r="A16325" s="12"/>
      <c r="B16325" s="12"/>
      <c r="C16325" s="2"/>
      <c r="D16325" s="12"/>
      <c r="E16325" s="12"/>
      <c r="F16325" s="12"/>
      <c r="G16325" s="12"/>
      <c r="H16325" s="12"/>
      <c r="I16325" s="12"/>
      <c r="J16325" s="12"/>
    </row>
    <row r="16326" spans="1:10" x14ac:dyDescent="0.25">
      <c r="A16326" s="12"/>
      <c r="B16326" s="12"/>
      <c r="C16326" s="2"/>
      <c r="D16326" s="12"/>
      <c r="E16326" s="12"/>
      <c r="F16326" s="12"/>
      <c r="G16326" s="12"/>
      <c r="H16326" s="12"/>
      <c r="I16326" s="12"/>
      <c r="J16326" s="12"/>
    </row>
    <row r="16327" spans="1:10" x14ac:dyDescent="0.25">
      <c r="A16327" s="12"/>
      <c r="B16327" s="12"/>
      <c r="C16327" s="2"/>
      <c r="D16327" s="12"/>
      <c r="E16327" s="12"/>
      <c r="F16327" s="12"/>
      <c r="G16327" s="12"/>
      <c r="H16327" s="12"/>
      <c r="I16327" s="12"/>
      <c r="J16327" s="12"/>
    </row>
    <row r="16328" spans="1:10" x14ac:dyDescent="0.25">
      <c r="A16328" s="12"/>
      <c r="B16328" s="12"/>
      <c r="C16328" s="2"/>
      <c r="D16328" s="12"/>
      <c r="E16328" s="12"/>
      <c r="F16328" s="12"/>
      <c r="G16328" s="12"/>
      <c r="H16328" s="12"/>
      <c r="I16328" s="12"/>
      <c r="J16328" s="12"/>
    </row>
    <row r="16329" spans="1:10" x14ac:dyDescent="0.25">
      <c r="A16329" s="12"/>
      <c r="B16329" s="12"/>
      <c r="C16329" s="2"/>
      <c r="D16329" s="12"/>
      <c r="E16329" s="12"/>
      <c r="F16329" s="12"/>
      <c r="G16329" s="12"/>
      <c r="H16329" s="12"/>
      <c r="I16329" s="12"/>
      <c r="J16329" s="12"/>
    </row>
    <row r="16330" spans="1:10" x14ac:dyDescent="0.25">
      <c r="A16330" s="12"/>
      <c r="B16330" s="12"/>
      <c r="C16330" s="2"/>
      <c r="D16330" s="12"/>
      <c r="E16330" s="12"/>
      <c r="F16330" s="12"/>
      <c r="G16330" s="12"/>
      <c r="H16330" s="12"/>
      <c r="I16330" s="12"/>
      <c r="J16330" s="12"/>
    </row>
    <row r="16331" spans="1:10" x14ac:dyDescent="0.25">
      <c r="A16331" s="12"/>
      <c r="B16331" s="12"/>
      <c r="C16331" s="2"/>
      <c r="D16331" s="12"/>
      <c r="E16331" s="12"/>
      <c r="F16331" s="12"/>
      <c r="G16331" s="12"/>
      <c r="H16331" s="12"/>
      <c r="I16331" s="12"/>
      <c r="J16331" s="12"/>
    </row>
    <row r="16332" spans="1:10" x14ac:dyDescent="0.25">
      <c r="A16332" s="12"/>
      <c r="B16332" s="12"/>
      <c r="C16332" s="2"/>
      <c r="D16332" s="12"/>
      <c r="E16332" s="12"/>
      <c r="F16332" s="12"/>
      <c r="G16332" s="12"/>
      <c r="H16332" s="12"/>
      <c r="I16332" s="12"/>
      <c r="J16332" s="12"/>
    </row>
    <row r="16333" spans="1:10" x14ac:dyDescent="0.25">
      <c r="A16333" s="12"/>
      <c r="B16333" s="12"/>
      <c r="C16333" s="2"/>
      <c r="D16333" s="12"/>
      <c r="E16333" s="12"/>
      <c r="F16333" s="12"/>
      <c r="G16333" s="12"/>
      <c r="H16333" s="12"/>
      <c r="I16333" s="12"/>
      <c r="J16333" s="12"/>
    </row>
    <row r="16334" spans="1:10" x14ac:dyDescent="0.25">
      <c r="A16334" s="12"/>
      <c r="B16334" s="12"/>
      <c r="C16334" s="2"/>
      <c r="D16334" s="12"/>
      <c r="E16334" s="12"/>
      <c r="F16334" s="12"/>
      <c r="G16334" s="12"/>
      <c r="H16334" s="12"/>
      <c r="I16334" s="12"/>
      <c r="J16334" s="12"/>
    </row>
    <row r="16335" spans="1:10" x14ac:dyDescent="0.25">
      <c r="A16335" s="12"/>
      <c r="B16335" s="12"/>
      <c r="C16335" s="2"/>
      <c r="D16335" s="12"/>
      <c r="E16335" s="12"/>
      <c r="F16335" s="12"/>
      <c r="G16335" s="12"/>
      <c r="H16335" s="12"/>
      <c r="I16335" s="12"/>
      <c r="J16335" s="12"/>
    </row>
    <row r="16336" spans="1:10" x14ac:dyDescent="0.25">
      <c r="A16336" s="12"/>
      <c r="B16336" s="12"/>
      <c r="C16336" s="2"/>
      <c r="D16336" s="12"/>
      <c r="E16336" s="12"/>
      <c r="F16336" s="12"/>
      <c r="G16336" s="12"/>
      <c r="H16336" s="12"/>
      <c r="I16336" s="12"/>
      <c r="J16336" s="12"/>
    </row>
    <row r="16337" spans="1:10" x14ac:dyDescent="0.25">
      <c r="A16337" s="12"/>
      <c r="B16337" s="12"/>
      <c r="C16337" s="2"/>
      <c r="D16337" s="12"/>
      <c r="E16337" s="12"/>
      <c r="F16337" s="12"/>
      <c r="G16337" s="12"/>
      <c r="H16337" s="12"/>
      <c r="I16337" s="12"/>
      <c r="J16337" s="12"/>
    </row>
    <row r="16338" spans="1:10" x14ac:dyDescent="0.25">
      <c r="A16338" s="12"/>
      <c r="B16338" s="12"/>
      <c r="C16338" s="2"/>
      <c r="D16338" s="12"/>
      <c r="E16338" s="12"/>
      <c r="F16338" s="12"/>
      <c r="G16338" s="12"/>
      <c r="H16338" s="12"/>
      <c r="I16338" s="12"/>
      <c r="J16338" s="12"/>
    </row>
    <row r="16339" spans="1:10" x14ac:dyDescent="0.25">
      <c r="A16339" s="12"/>
      <c r="B16339" s="12"/>
      <c r="C16339" s="2"/>
      <c r="D16339" s="12"/>
      <c r="E16339" s="12"/>
      <c r="F16339" s="12"/>
      <c r="G16339" s="12"/>
      <c r="H16339" s="12"/>
      <c r="I16339" s="12"/>
      <c r="J16339" s="12"/>
    </row>
    <row r="16340" spans="1:10" x14ac:dyDescent="0.25">
      <c r="A16340" s="12"/>
      <c r="B16340" s="12"/>
      <c r="C16340" s="2"/>
      <c r="D16340" s="12"/>
      <c r="E16340" s="12"/>
      <c r="F16340" s="12"/>
      <c r="G16340" s="12"/>
      <c r="H16340" s="12"/>
      <c r="I16340" s="12"/>
      <c r="J16340" s="12"/>
    </row>
    <row r="16341" spans="1:10" x14ac:dyDescent="0.25">
      <c r="A16341" s="12"/>
      <c r="B16341" s="12"/>
      <c r="C16341" s="2"/>
      <c r="D16341" s="12"/>
      <c r="E16341" s="12"/>
      <c r="F16341" s="12"/>
      <c r="G16341" s="12"/>
      <c r="H16341" s="12"/>
      <c r="I16341" s="12"/>
      <c r="J16341" s="12"/>
    </row>
    <row r="16342" spans="1:10" x14ac:dyDescent="0.25">
      <c r="A16342" s="12"/>
      <c r="B16342" s="12"/>
      <c r="C16342" s="2"/>
      <c r="D16342" s="12"/>
      <c r="E16342" s="12"/>
      <c r="F16342" s="12"/>
      <c r="G16342" s="12"/>
      <c r="H16342" s="12"/>
      <c r="I16342" s="12"/>
      <c r="J16342" s="12"/>
    </row>
    <row r="16343" spans="1:10" x14ac:dyDescent="0.25">
      <c r="A16343" s="12"/>
      <c r="B16343" s="12"/>
      <c r="C16343" s="2"/>
      <c r="D16343" s="12"/>
      <c r="E16343" s="12"/>
      <c r="F16343" s="12"/>
      <c r="G16343" s="12"/>
      <c r="H16343" s="12"/>
      <c r="I16343" s="12"/>
      <c r="J16343" s="12"/>
    </row>
    <row r="16344" spans="1:10" x14ac:dyDescent="0.25">
      <c r="A16344" s="12"/>
      <c r="B16344" s="12"/>
      <c r="C16344" s="2"/>
      <c r="D16344" s="12"/>
      <c r="E16344" s="12"/>
      <c r="F16344" s="12"/>
      <c r="G16344" s="12"/>
      <c r="H16344" s="12"/>
      <c r="I16344" s="12"/>
      <c r="J16344" s="12"/>
    </row>
    <row r="16345" spans="1:10" x14ac:dyDescent="0.25">
      <c r="A16345" s="12"/>
      <c r="B16345" s="12"/>
      <c r="C16345" s="2"/>
      <c r="D16345" s="12"/>
      <c r="E16345" s="12"/>
      <c r="F16345" s="12"/>
      <c r="G16345" s="12"/>
      <c r="H16345" s="12"/>
      <c r="I16345" s="12"/>
      <c r="J16345" s="12"/>
    </row>
    <row r="16346" spans="1:10" x14ac:dyDescent="0.25">
      <c r="A16346" s="12"/>
      <c r="B16346" s="12"/>
      <c r="C16346" s="2"/>
      <c r="D16346" s="12"/>
      <c r="E16346" s="12"/>
      <c r="F16346" s="12"/>
      <c r="G16346" s="12"/>
      <c r="H16346" s="12"/>
      <c r="I16346" s="12"/>
      <c r="J16346" s="12"/>
    </row>
    <row r="16347" spans="1:10" x14ac:dyDescent="0.25">
      <c r="A16347" s="12"/>
      <c r="B16347" s="12"/>
      <c r="C16347" s="2"/>
      <c r="D16347" s="12"/>
      <c r="E16347" s="12"/>
      <c r="F16347" s="12"/>
      <c r="G16347" s="12"/>
      <c r="H16347" s="12"/>
      <c r="I16347" s="12"/>
      <c r="J16347" s="12"/>
    </row>
    <row r="16348" spans="1:10" x14ac:dyDescent="0.25">
      <c r="A16348" s="12"/>
      <c r="B16348" s="12"/>
      <c r="C16348" s="2"/>
      <c r="D16348" s="12"/>
      <c r="E16348" s="12"/>
      <c r="F16348" s="12"/>
      <c r="G16348" s="12"/>
      <c r="H16348" s="12"/>
      <c r="I16348" s="12"/>
      <c r="J16348" s="12"/>
    </row>
    <row r="16349" spans="1:10" x14ac:dyDescent="0.25">
      <c r="A16349" s="12"/>
      <c r="B16349" s="12"/>
      <c r="C16349" s="2"/>
      <c r="D16349" s="12"/>
      <c r="E16349" s="12"/>
      <c r="F16349" s="12"/>
      <c r="G16349" s="12"/>
      <c r="H16349" s="12"/>
      <c r="I16349" s="12"/>
      <c r="J16349" s="12"/>
    </row>
    <row r="16350" spans="1:10" x14ac:dyDescent="0.25">
      <c r="A16350" s="12"/>
      <c r="B16350" s="12"/>
      <c r="C16350" s="2"/>
      <c r="D16350" s="12"/>
      <c r="E16350" s="12"/>
      <c r="F16350" s="12"/>
      <c r="G16350" s="12"/>
      <c r="H16350" s="12"/>
      <c r="I16350" s="12"/>
      <c r="J16350" s="12"/>
    </row>
    <row r="16351" spans="1:10" x14ac:dyDescent="0.25">
      <c r="A16351" s="12"/>
      <c r="B16351" s="12"/>
      <c r="C16351" s="2"/>
      <c r="D16351" s="12"/>
      <c r="E16351" s="12"/>
      <c r="F16351" s="12"/>
      <c r="G16351" s="12"/>
      <c r="H16351" s="12"/>
      <c r="I16351" s="12"/>
      <c r="J16351" s="12"/>
    </row>
    <row r="16352" spans="1:10" x14ac:dyDescent="0.25">
      <c r="A16352" s="12"/>
      <c r="B16352" s="12"/>
      <c r="C16352" s="2"/>
      <c r="D16352" s="12"/>
      <c r="E16352" s="12"/>
      <c r="F16352" s="12"/>
      <c r="G16352" s="12"/>
      <c r="H16352" s="12"/>
      <c r="I16352" s="12"/>
      <c r="J16352" s="12"/>
    </row>
    <row r="16353" spans="1:10" x14ac:dyDescent="0.25">
      <c r="A16353" s="12"/>
      <c r="B16353" s="12"/>
      <c r="C16353" s="2"/>
      <c r="D16353" s="12"/>
      <c r="E16353" s="12"/>
      <c r="F16353" s="12"/>
      <c r="G16353" s="12"/>
      <c r="H16353" s="12"/>
      <c r="I16353" s="12"/>
      <c r="J16353" s="12"/>
    </row>
    <row r="16354" spans="1:10" x14ac:dyDescent="0.25">
      <c r="A16354" s="12"/>
      <c r="B16354" s="12"/>
      <c r="C16354" s="2"/>
      <c r="D16354" s="12"/>
      <c r="E16354" s="12"/>
      <c r="F16354" s="12"/>
      <c r="G16354" s="12"/>
      <c r="H16354" s="12"/>
      <c r="I16354" s="12"/>
      <c r="J16354" s="12"/>
    </row>
    <row r="16355" spans="1:10" x14ac:dyDescent="0.25">
      <c r="A16355" s="12"/>
      <c r="B16355" s="12"/>
      <c r="C16355" s="2"/>
      <c r="D16355" s="12"/>
      <c r="E16355" s="12"/>
      <c r="F16355" s="12"/>
      <c r="G16355" s="12"/>
      <c r="H16355" s="12"/>
      <c r="I16355" s="12"/>
      <c r="J16355" s="12"/>
    </row>
    <row r="16356" spans="1:10" x14ac:dyDescent="0.25">
      <c r="A16356" s="12"/>
      <c r="B16356" s="12"/>
      <c r="C16356" s="2"/>
      <c r="D16356" s="12"/>
      <c r="E16356" s="12"/>
      <c r="F16356" s="12"/>
      <c r="G16356" s="12"/>
      <c r="H16356" s="12"/>
      <c r="I16356" s="12"/>
      <c r="J16356" s="12"/>
    </row>
    <row r="16357" spans="1:10" x14ac:dyDescent="0.25">
      <c r="A16357" s="12"/>
      <c r="B16357" s="12"/>
      <c r="C16357" s="2"/>
      <c r="D16357" s="12"/>
      <c r="E16357" s="12"/>
      <c r="F16357" s="12"/>
      <c r="G16357" s="12"/>
      <c r="H16357" s="12"/>
      <c r="I16357" s="12"/>
      <c r="J16357" s="12"/>
    </row>
    <row r="16358" spans="1:10" x14ac:dyDescent="0.25">
      <c r="A16358" s="12"/>
      <c r="B16358" s="12"/>
      <c r="C16358" s="2"/>
      <c r="D16358" s="12"/>
      <c r="E16358" s="12"/>
      <c r="F16358" s="12"/>
      <c r="G16358" s="12"/>
      <c r="H16358" s="12"/>
      <c r="I16358" s="12"/>
      <c r="J16358" s="12"/>
    </row>
    <row r="16359" spans="1:10" x14ac:dyDescent="0.25">
      <c r="A16359" s="12"/>
      <c r="B16359" s="12"/>
      <c r="C16359" s="2"/>
      <c r="D16359" s="12"/>
      <c r="E16359" s="12"/>
      <c r="F16359" s="12"/>
      <c r="G16359" s="12"/>
      <c r="H16359" s="12"/>
      <c r="I16359" s="12"/>
      <c r="J16359" s="12"/>
    </row>
    <row r="16360" spans="1:10" x14ac:dyDescent="0.25">
      <c r="A16360" s="12"/>
      <c r="B16360" s="12"/>
      <c r="C16360" s="2"/>
      <c r="D16360" s="12"/>
      <c r="E16360" s="12"/>
      <c r="F16360" s="12"/>
      <c r="G16360" s="12"/>
      <c r="H16360" s="12"/>
      <c r="I16360" s="12"/>
      <c r="J16360" s="12"/>
    </row>
    <row r="16361" spans="1:10" x14ac:dyDescent="0.25">
      <c r="A16361" s="12"/>
      <c r="B16361" s="12"/>
      <c r="C16361" s="2"/>
      <c r="D16361" s="12"/>
      <c r="E16361" s="12"/>
      <c r="F16361" s="12"/>
      <c r="G16361" s="12"/>
      <c r="H16361" s="12"/>
      <c r="I16361" s="12"/>
      <c r="J16361" s="12"/>
    </row>
    <row r="16362" spans="1:10" x14ac:dyDescent="0.25">
      <c r="A16362" s="12"/>
      <c r="B16362" s="12"/>
      <c r="C16362" s="2"/>
      <c r="D16362" s="12"/>
      <c r="E16362" s="12"/>
      <c r="F16362" s="12"/>
      <c r="G16362" s="12"/>
      <c r="H16362" s="12"/>
      <c r="I16362" s="12"/>
      <c r="J16362" s="12"/>
    </row>
    <row r="16363" spans="1:10" x14ac:dyDescent="0.25">
      <c r="A16363" s="12"/>
      <c r="B16363" s="12"/>
      <c r="C16363" s="2"/>
      <c r="D16363" s="12"/>
      <c r="E16363" s="12"/>
      <c r="F16363" s="12"/>
      <c r="G16363" s="12"/>
      <c r="H16363" s="12"/>
      <c r="I16363" s="12"/>
      <c r="J16363" s="12"/>
    </row>
    <row r="16364" spans="1:10" x14ac:dyDescent="0.25">
      <c r="A16364" s="12"/>
      <c r="B16364" s="12"/>
      <c r="C16364" s="2"/>
      <c r="D16364" s="12"/>
      <c r="E16364" s="12"/>
      <c r="F16364" s="12"/>
      <c r="G16364" s="12"/>
      <c r="H16364" s="12"/>
      <c r="I16364" s="12"/>
      <c r="J16364" s="12"/>
    </row>
    <row r="16365" spans="1:10" x14ac:dyDescent="0.25">
      <c r="A16365" s="12"/>
      <c r="B16365" s="12"/>
      <c r="C16365" s="2"/>
      <c r="D16365" s="12"/>
      <c r="E16365" s="12"/>
      <c r="F16365" s="12"/>
      <c r="G16365" s="12"/>
      <c r="H16365" s="12"/>
      <c r="I16365" s="12"/>
      <c r="J16365" s="12"/>
    </row>
    <row r="16366" spans="1:10" x14ac:dyDescent="0.25">
      <c r="A16366" s="12"/>
      <c r="B16366" s="12"/>
      <c r="C16366" s="2"/>
      <c r="D16366" s="12"/>
      <c r="E16366" s="12"/>
      <c r="F16366" s="12"/>
      <c r="G16366" s="12"/>
      <c r="H16366" s="12"/>
      <c r="I16366" s="12"/>
      <c r="J16366" s="12"/>
    </row>
    <row r="16367" spans="1:10" x14ac:dyDescent="0.25">
      <c r="A16367" s="12"/>
      <c r="B16367" s="12"/>
      <c r="C16367" s="2"/>
      <c r="D16367" s="12"/>
      <c r="E16367" s="12"/>
      <c r="F16367" s="12"/>
      <c r="G16367" s="12"/>
      <c r="H16367" s="12"/>
      <c r="I16367" s="12"/>
      <c r="J16367" s="12"/>
    </row>
    <row r="16368" spans="1:10" x14ac:dyDescent="0.25">
      <c r="A16368" s="12"/>
      <c r="B16368" s="12"/>
      <c r="C16368" s="2"/>
      <c r="D16368" s="12"/>
      <c r="E16368" s="12"/>
      <c r="F16368" s="12"/>
      <c r="G16368" s="12"/>
      <c r="H16368" s="12"/>
      <c r="I16368" s="12"/>
      <c r="J16368" s="12"/>
    </row>
    <row r="16369" spans="1:10" x14ac:dyDescent="0.25">
      <c r="A16369" s="12"/>
      <c r="B16369" s="12"/>
      <c r="C16369" s="2"/>
      <c r="D16369" s="12"/>
      <c r="E16369" s="12"/>
      <c r="F16369" s="12"/>
      <c r="G16369" s="12"/>
      <c r="H16369" s="12"/>
      <c r="I16369" s="12"/>
      <c r="J16369" s="12"/>
    </row>
    <row r="16370" spans="1:10" x14ac:dyDescent="0.25">
      <c r="A16370" s="12"/>
      <c r="B16370" s="12"/>
      <c r="C16370" s="2"/>
      <c r="D16370" s="12"/>
      <c r="E16370" s="12"/>
      <c r="F16370" s="12"/>
      <c r="G16370" s="12"/>
      <c r="H16370" s="12"/>
      <c r="I16370" s="12"/>
      <c r="J16370" s="12"/>
    </row>
    <row r="16371" spans="1:10" x14ac:dyDescent="0.25">
      <c r="A16371" s="12"/>
      <c r="B16371" s="12"/>
      <c r="C16371" s="2"/>
      <c r="D16371" s="12"/>
      <c r="E16371" s="12"/>
      <c r="F16371" s="12"/>
      <c r="G16371" s="12"/>
      <c r="H16371" s="12"/>
      <c r="I16371" s="12"/>
      <c r="J16371" s="12"/>
    </row>
    <row r="16372" spans="1:10" x14ac:dyDescent="0.25">
      <c r="A16372" s="12"/>
      <c r="B16372" s="12"/>
      <c r="C16372" s="2"/>
      <c r="D16372" s="12"/>
      <c r="E16372" s="12"/>
      <c r="F16372" s="12"/>
      <c r="G16372" s="12"/>
      <c r="H16372" s="12"/>
      <c r="I16372" s="12"/>
      <c r="J16372" s="12"/>
    </row>
    <row r="16373" spans="1:10" x14ac:dyDescent="0.25">
      <c r="A16373" s="12"/>
      <c r="B16373" s="12"/>
      <c r="C16373" s="2"/>
      <c r="D16373" s="12"/>
      <c r="E16373" s="12"/>
      <c r="F16373" s="12"/>
      <c r="G16373" s="12"/>
      <c r="H16373" s="12"/>
      <c r="I16373" s="12"/>
      <c r="J16373" s="12"/>
    </row>
    <row r="16374" spans="1:10" x14ac:dyDescent="0.25">
      <c r="A16374" s="12"/>
      <c r="B16374" s="12"/>
      <c r="C16374" s="2"/>
      <c r="D16374" s="12"/>
      <c r="E16374" s="12"/>
      <c r="F16374" s="12"/>
      <c r="G16374" s="12"/>
      <c r="H16374" s="12"/>
      <c r="I16374" s="12"/>
      <c r="J16374" s="12"/>
    </row>
    <row r="16375" spans="1:10" x14ac:dyDescent="0.25">
      <c r="A16375" s="12"/>
      <c r="B16375" s="12"/>
      <c r="C16375" s="2"/>
      <c r="D16375" s="12"/>
      <c r="E16375" s="12"/>
      <c r="F16375" s="12"/>
      <c r="G16375" s="12"/>
      <c r="H16375" s="12"/>
      <c r="I16375" s="12"/>
      <c r="J16375" s="12"/>
    </row>
    <row r="16376" spans="1:10" x14ac:dyDescent="0.25">
      <c r="A16376" s="12"/>
      <c r="B16376" s="12"/>
      <c r="C16376" s="2"/>
      <c r="D16376" s="12"/>
      <c r="E16376" s="12"/>
      <c r="F16376" s="12"/>
      <c r="G16376" s="12"/>
      <c r="H16376" s="12"/>
      <c r="I16376" s="12"/>
      <c r="J16376" s="12"/>
    </row>
    <row r="16377" spans="1:10" x14ac:dyDescent="0.25">
      <c r="A16377" s="12"/>
      <c r="B16377" s="12"/>
      <c r="C16377" s="2"/>
      <c r="D16377" s="12"/>
      <c r="E16377" s="12"/>
      <c r="F16377" s="12"/>
      <c r="G16377" s="12"/>
      <c r="H16377" s="12"/>
      <c r="I16377" s="12"/>
      <c r="J16377" s="12"/>
    </row>
    <row r="16378" spans="1:10" x14ac:dyDescent="0.25">
      <c r="A16378" s="12"/>
      <c r="B16378" s="12"/>
      <c r="C16378" s="2"/>
      <c r="D16378" s="12"/>
      <c r="E16378" s="12"/>
      <c r="F16378" s="12"/>
      <c r="G16378" s="12"/>
      <c r="H16378" s="12"/>
      <c r="I16378" s="12"/>
      <c r="J16378" s="12"/>
    </row>
    <row r="16379" spans="1:10" x14ac:dyDescent="0.25">
      <c r="A16379" s="12"/>
      <c r="B16379" s="12"/>
      <c r="C16379" s="2"/>
      <c r="D16379" s="12"/>
      <c r="E16379" s="12"/>
      <c r="F16379" s="12"/>
      <c r="G16379" s="12"/>
      <c r="H16379" s="12"/>
      <c r="I16379" s="12"/>
      <c r="J16379" s="12"/>
    </row>
    <row r="16380" spans="1:10" x14ac:dyDescent="0.25">
      <c r="A16380" s="12"/>
      <c r="B16380" s="12"/>
      <c r="C16380" s="2"/>
      <c r="D16380" s="12"/>
      <c r="E16380" s="12"/>
      <c r="F16380" s="12"/>
      <c r="G16380" s="12"/>
      <c r="H16380" s="12"/>
      <c r="I16380" s="12"/>
      <c r="J16380" s="12"/>
    </row>
    <row r="16381" spans="1:10" x14ac:dyDescent="0.25">
      <c r="A16381" s="12"/>
      <c r="B16381" s="12"/>
      <c r="C16381" s="2"/>
      <c r="D16381" s="12"/>
      <c r="E16381" s="12"/>
      <c r="F16381" s="12"/>
      <c r="G16381" s="12"/>
      <c r="H16381" s="12"/>
      <c r="I16381" s="12"/>
      <c r="J16381" s="12"/>
    </row>
    <row r="16382" spans="1:10" x14ac:dyDescent="0.25">
      <c r="A16382" s="12"/>
      <c r="B16382" s="12"/>
      <c r="C16382" s="2"/>
      <c r="D16382" s="12"/>
      <c r="E16382" s="12"/>
      <c r="F16382" s="12"/>
      <c r="G16382" s="12"/>
      <c r="H16382" s="12"/>
      <c r="I16382" s="12"/>
      <c r="J16382" s="12"/>
    </row>
    <row r="16383" spans="1:10" x14ac:dyDescent="0.25">
      <c r="A16383" s="12"/>
      <c r="B16383" s="12"/>
      <c r="C16383" s="2"/>
      <c r="D16383" s="12"/>
      <c r="E16383" s="12"/>
      <c r="F16383" s="12"/>
      <c r="G16383" s="12"/>
      <c r="H16383" s="12"/>
      <c r="I16383" s="12"/>
      <c r="J16383" s="12"/>
    </row>
    <row r="16384" spans="1:10" x14ac:dyDescent="0.25">
      <c r="A16384" s="12"/>
      <c r="B16384" s="12"/>
      <c r="C16384" s="2"/>
      <c r="D16384" s="12"/>
      <c r="E16384" s="12"/>
      <c r="F16384" s="12"/>
      <c r="G16384" s="12"/>
      <c r="H16384" s="12"/>
      <c r="I16384" s="12"/>
      <c r="J16384" s="12"/>
    </row>
    <row r="16385" spans="1:10" x14ac:dyDescent="0.25">
      <c r="A16385" s="12"/>
      <c r="B16385" s="12"/>
      <c r="C16385" s="2"/>
      <c r="D16385" s="12"/>
      <c r="E16385" s="12"/>
      <c r="F16385" s="12"/>
      <c r="G16385" s="12"/>
      <c r="H16385" s="12"/>
      <c r="I16385" s="12"/>
      <c r="J16385" s="12"/>
    </row>
    <row r="16386" spans="1:10" x14ac:dyDescent="0.25">
      <c r="A16386" s="12"/>
      <c r="B16386" s="12"/>
      <c r="C16386" s="2"/>
      <c r="D16386" s="12"/>
      <c r="E16386" s="12"/>
      <c r="F16386" s="12"/>
      <c r="G16386" s="12"/>
      <c r="H16386" s="12"/>
      <c r="I16386" s="12"/>
      <c r="J16386" s="12"/>
    </row>
    <row r="16387" spans="1:10" x14ac:dyDescent="0.25">
      <c r="A16387" s="12"/>
      <c r="B16387" s="12"/>
      <c r="C16387" s="2"/>
      <c r="D16387" s="12"/>
      <c r="E16387" s="12"/>
      <c r="F16387" s="12"/>
      <c r="G16387" s="12"/>
      <c r="H16387" s="12"/>
      <c r="I16387" s="12"/>
      <c r="J16387" s="12"/>
    </row>
    <row r="16388" spans="1:10" x14ac:dyDescent="0.25">
      <c r="A16388" s="12"/>
      <c r="B16388" s="12"/>
      <c r="C16388" s="2"/>
      <c r="D16388" s="12"/>
      <c r="E16388" s="12"/>
      <c r="F16388" s="12"/>
      <c r="G16388" s="12"/>
      <c r="H16388" s="12"/>
      <c r="I16388" s="12"/>
      <c r="J16388" s="12"/>
    </row>
    <row r="16389" spans="1:10" x14ac:dyDescent="0.25">
      <c r="A16389" s="12"/>
      <c r="B16389" s="12"/>
      <c r="C16389" s="2"/>
      <c r="D16389" s="12"/>
      <c r="E16389" s="12"/>
      <c r="F16389" s="12"/>
      <c r="G16389" s="12"/>
      <c r="H16389" s="12"/>
      <c r="I16389" s="12"/>
      <c r="J16389" s="12"/>
    </row>
    <row r="16390" spans="1:10" x14ac:dyDescent="0.25">
      <c r="A16390" s="12"/>
      <c r="B16390" s="12"/>
      <c r="C16390" s="2"/>
      <c r="D16390" s="12"/>
      <c r="E16390" s="12"/>
      <c r="F16390" s="12"/>
      <c r="G16390" s="12"/>
      <c r="H16390" s="12"/>
      <c r="I16390" s="12"/>
      <c r="J16390" s="12"/>
    </row>
    <row r="16391" spans="1:10" x14ac:dyDescent="0.25">
      <c r="A16391" s="12"/>
      <c r="B16391" s="12"/>
      <c r="C16391" s="2"/>
      <c r="D16391" s="12"/>
      <c r="E16391" s="12"/>
      <c r="F16391" s="12"/>
      <c r="G16391" s="12"/>
      <c r="H16391" s="12"/>
      <c r="I16391" s="12"/>
      <c r="J16391" s="12"/>
    </row>
    <row r="16392" spans="1:10" x14ac:dyDescent="0.25">
      <c r="A16392" s="12"/>
      <c r="B16392" s="12"/>
      <c r="C16392" s="2"/>
      <c r="D16392" s="12"/>
      <c r="E16392" s="12"/>
      <c r="F16392" s="12"/>
      <c r="G16392" s="12"/>
      <c r="H16392" s="12"/>
      <c r="I16392" s="12"/>
      <c r="J16392" s="12"/>
    </row>
    <row r="16393" spans="1:10" x14ac:dyDescent="0.25">
      <c r="A16393" s="12"/>
      <c r="B16393" s="12"/>
      <c r="C16393" s="2"/>
      <c r="D16393" s="12"/>
      <c r="E16393" s="12"/>
      <c r="F16393" s="12"/>
      <c r="G16393" s="12"/>
      <c r="H16393" s="12"/>
      <c r="I16393" s="12"/>
      <c r="J16393" s="12"/>
    </row>
    <row r="16394" spans="1:10" x14ac:dyDescent="0.25">
      <c r="A16394" s="12"/>
      <c r="B16394" s="12"/>
      <c r="C16394" s="2"/>
      <c r="D16394" s="12"/>
      <c r="E16394" s="12"/>
      <c r="F16394" s="12"/>
      <c r="G16394" s="12"/>
      <c r="H16394" s="12"/>
      <c r="I16394" s="12"/>
      <c r="J16394" s="12"/>
    </row>
    <row r="16395" spans="1:10" x14ac:dyDescent="0.25">
      <c r="A16395" s="12"/>
      <c r="B16395" s="12"/>
      <c r="C16395" s="2"/>
      <c r="D16395" s="12"/>
      <c r="E16395" s="12"/>
      <c r="F16395" s="12"/>
      <c r="G16395" s="12"/>
      <c r="H16395" s="12"/>
      <c r="I16395" s="12"/>
      <c r="J16395" s="12"/>
    </row>
    <row r="16396" spans="1:10" x14ac:dyDescent="0.25">
      <c r="A16396" s="12"/>
      <c r="B16396" s="12"/>
      <c r="C16396" s="2"/>
      <c r="D16396" s="12"/>
      <c r="E16396" s="12"/>
      <c r="F16396" s="12"/>
      <c r="G16396" s="12"/>
      <c r="H16396" s="12"/>
      <c r="I16396" s="12"/>
      <c r="J16396" s="12"/>
    </row>
    <row r="16397" spans="1:10" x14ac:dyDescent="0.25">
      <c r="A16397" s="12"/>
      <c r="B16397" s="12"/>
      <c r="C16397" s="2"/>
      <c r="D16397" s="12"/>
      <c r="E16397" s="12"/>
      <c r="F16397" s="12"/>
      <c r="G16397" s="12"/>
      <c r="H16397" s="12"/>
      <c r="I16397" s="12"/>
      <c r="J16397" s="12"/>
    </row>
    <row r="16398" spans="1:10" x14ac:dyDescent="0.25">
      <c r="A16398" s="12"/>
      <c r="B16398" s="12"/>
      <c r="C16398" s="2"/>
      <c r="D16398" s="12"/>
      <c r="E16398" s="12"/>
      <c r="F16398" s="12"/>
      <c r="G16398" s="12"/>
      <c r="H16398" s="12"/>
      <c r="I16398" s="12"/>
      <c r="J16398" s="12"/>
    </row>
    <row r="16399" spans="1:10" x14ac:dyDescent="0.25">
      <c r="A16399" s="12"/>
      <c r="B16399" s="12"/>
      <c r="C16399" s="2"/>
      <c r="D16399" s="12"/>
      <c r="E16399" s="12"/>
      <c r="F16399" s="12"/>
      <c r="G16399" s="12"/>
      <c r="H16399" s="12"/>
      <c r="I16399" s="12"/>
      <c r="J16399" s="12"/>
    </row>
    <row r="16400" spans="1:10" x14ac:dyDescent="0.25">
      <c r="A16400" s="12"/>
      <c r="B16400" s="12"/>
      <c r="C16400" s="2"/>
      <c r="D16400" s="12"/>
      <c r="E16400" s="12"/>
      <c r="F16400" s="12"/>
      <c r="G16400" s="12"/>
      <c r="H16400" s="12"/>
      <c r="I16400" s="12"/>
      <c r="J16400" s="12"/>
    </row>
    <row r="16401" spans="1:10" x14ac:dyDescent="0.25">
      <c r="A16401" s="12"/>
      <c r="B16401" s="12"/>
      <c r="C16401" s="2"/>
      <c r="D16401" s="12"/>
      <c r="E16401" s="12"/>
      <c r="F16401" s="12"/>
      <c r="G16401" s="12"/>
      <c r="H16401" s="12"/>
      <c r="I16401" s="12"/>
      <c r="J16401" s="12"/>
    </row>
    <row r="16402" spans="1:10" x14ac:dyDescent="0.25">
      <c r="A16402" s="12"/>
      <c r="B16402" s="12"/>
      <c r="C16402" s="2"/>
      <c r="D16402" s="12"/>
      <c r="E16402" s="12"/>
      <c r="F16402" s="12"/>
      <c r="G16402" s="12"/>
      <c r="H16402" s="12"/>
      <c r="I16402" s="12"/>
      <c r="J16402" s="12"/>
    </row>
    <row r="16403" spans="1:10" x14ac:dyDescent="0.25">
      <c r="A16403" s="12"/>
      <c r="B16403" s="12"/>
      <c r="C16403" s="2"/>
      <c r="D16403" s="12"/>
      <c r="E16403" s="12"/>
      <c r="F16403" s="12"/>
      <c r="G16403" s="12"/>
      <c r="H16403" s="12"/>
      <c r="I16403" s="12"/>
      <c r="J16403" s="12"/>
    </row>
    <row r="16404" spans="1:10" x14ac:dyDescent="0.25">
      <c r="A16404" s="12"/>
      <c r="B16404" s="12"/>
      <c r="C16404" s="2"/>
      <c r="D16404" s="12"/>
      <c r="E16404" s="12"/>
      <c r="F16404" s="12"/>
      <c r="G16404" s="12"/>
      <c r="H16404" s="12"/>
      <c r="I16404" s="12"/>
      <c r="J16404" s="12"/>
    </row>
    <row r="16405" spans="1:10" x14ac:dyDescent="0.25">
      <c r="A16405" s="12"/>
      <c r="B16405" s="12"/>
      <c r="C16405" s="2"/>
      <c r="D16405" s="12"/>
      <c r="E16405" s="12"/>
      <c r="F16405" s="12"/>
      <c r="G16405" s="12"/>
      <c r="H16405" s="12"/>
      <c r="I16405" s="12"/>
      <c r="J16405" s="12"/>
    </row>
    <row r="16406" spans="1:10" x14ac:dyDescent="0.25">
      <c r="A16406" s="12"/>
      <c r="B16406" s="12"/>
      <c r="C16406" s="2"/>
      <c r="D16406" s="12"/>
      <c r="E16406" s="12"/>
      <c r="F16406" s="12"/>
      <c r="G16406" s="12"/>
      <c r="H16406" s="12"/>
      <c r="I16406" s="12"/>
      <c r="J16406" s="12"/>
    </row>
    <row r="16407" spans="1:10" x14ac:dyDescent="0.25">
      <c r="A16407" s="12"/>
      <c r="B16407" s="12"/>
      <c r="C16407" s="2"/>
      <c r="D16407" s="12"/>
      <c r="E16407" s="12"/>
      <c r="F16407" s="12"/>
      <c r="G16407" s="12"/>
      <c r="H16407" s="12"/>
      <c r="I16407" s="12"/>
      <c r="J16407" s="12"/>
    </row>
    <row r="16408" spans="1:10" x14ac:dyDescent="0.25">
      <c r="A16408" s="12"/>
      <c r="B16408" s="12"/>
      <c r="C16408" s="2"/>
      <c r="D16408" s="12"/>
      <c r="E16408" s="12"/>
      <c r="F16408" s="12"/>
      <c r="G16408" s="12"/>
      <c r="H16408" s="12"/>
      <c r="I16408" s="12"/>
      <c r="J16408" s="12"/>
    </row>
    <row r="16409" spans="1:10" x14ac:dyDescent="0.25">
      <c r="A16409" s="12"/>
      <c r="B16409" s="12"/>
      <c r="C16409" s="2"/>
      <c r="D16409" s="12"/>
      <c r="E16409" s="12"/>
      <c r="F16409" s="12"/>
      <c r="G16409" s="12"/>
      <c r="H16409" s="12"/>
      <c r="I16409" s="12"/>
      <c r="J16409" s="12"/>
    </row>
    <row r="16410" spans="1:10" x14ac:dyDescent="0.25">
      <c r="A16410" s="12"/>
      <c r="B16410" s="12"/>
      <c r="C16410" s="2"/>
      <c r="D16410" s="12"/>
      <c r="E16410" s="12"/>
      <c r="F16410" s="12"/>
      <c r="G16410" s="12"/>
      <c r="H16410" s="12"/>
      <c r="I16410" s="12"/>
      <c r="J16410" s="12"/>
    </row>
    <row r="16411" spans="1:10" x14ac:dyDescent="0.25">
      <c r="A16411" s="12"/>
      <c r="B16411" s="12"/>
      <c r="C16411" s="2"/>
      <c r="D16411" s="12"/>
      <c r="E16411" s="12"/>
      <c r="F16411" s="12"/>
      <c r="G16411" s="12"/>
      <c r="H16411" s="12"/>
      <c r="I16411" s="12"/>
      <c r="J16411" s="12"/>
    </row>
    <row r="16412" spans="1:10" x14ac:dyDescent="0.25">
      <c r="A16412" s="12"/>
      <c r="B16412" s="12"/>
      <c r="C16412" s="2"/>
      <c r="D16412" s="12"/>
      <c r="E16412" s="12"/>
      <c r="F16412" s="12"/>
      <c r="G16412" s="12"/>
      <c r="H16412" s="12"/>
      <c r="I16412" s="12"/>
      <c r="J16412" s="12"/>
    </row>
    <row r="16413" spans="1:10" x14ac:dyDescent="0.25">
      <c r="A16413" s="12"/>
      <c r="B16413" s="12"/>
      <c r="C16413" s="2"/>
      <c r="D16413" s="12"/>
      <c r="E16413" s="12"/>
      <c r="F16413" s="12"/>
      <c r="G16413" s="12"/>
      <c r="H16413" s="12"/>
      <c r="I16413" s="12"/>
      <c r="J16413" s="12"/>
    </row>
    <row r="16414" spans="1:10" x14ac:dyDescent="0.25">
      <c r="A16414" s="12"/>
      <c r="B16414" s="12"/>
      <c r="C16414" s="2"/>
      <c r="D16414" s="12"/>
      <c r="E16414" s="12"/>
      <c r="F16414" s="12"/>
      <c r="G16414" s="12"/>
      <c r="H16414" s="12"/>
      <c r="I16414" s="12"/>
      <c r="J16414" s="12"/>
    </row>
    <row r="16415" spans="1:10" x14ac:dyDescent="0.25">
      <c r="A16415" s="12"/>
      <c r="B16415" s="12"/>
      <c r="C16415" s="2"/>
      <c r="D16415" s="12"/>
      <c r="E16415" s="12"/>
      <c r="F16415" s="12"/>
      <c r="G16415" s="12"/>
      <c r="H16415" s="12"/>
      <c r="I16415" s="12"/>
      <c r="J16415" s="12"/>
    </row>
    <row r="16416" spans="1:10" x14ac:dyDescent="0.25">
      <c r="A16416" s="12"/>
      <c r="B16416" s="12"/>
      <c r="C16416" s="2"/>
      <c r="D16416" s="12"/>
      <c r="E16416" s="12"/>
      <c r="F16416" s="12"/>
      <c r="G16416" s="12"/>
      <c r="H16416" s="12"/>
      <c r="I16416" s="12"/>
      <c r="J16416" s="12"/>
    </row>
    <row r="16417" spans="1:10" x14ac:dyDescent="0.25">
      <c r="A16417" s="12"/>
      <c r="B16417" s="12"/>
      <c r="C16417" s="2"/>
      <c r="D16417" s="12"/>
      <c r="E16417" s="12"/>
      <c r="F16417" s="12"/>
      <c r="G16417" s="12"/>
      <c r="H16417" s="12"/>
      <c r="I16417" s="12"/>
      <c r="J16417" s="12"/>
    </row>
    <row r="16418" spans="1:10" x14ac:dyDescent="0.25">
      <c r="A16418" s="12"/>
      <c r="B16418" s="12"/>
      <c r="C16418" s="2"/>
      <c r="D16418" s="12"/>
      <c r="E16418" s="12"/>
      <c r="F16418" s="12"/>
      <c r="G16418" s="12"/>
      <c r="H16418" s="12"/>
      <c r="I16418" s="12"/>
      <c r="J16418" s="12"/>
    </row>
    <row r="16419" spans="1:10" x14ac:dyDescent="0.25">
      <c r="A16419" s="12"/>
      <c r="B16419" s="12"/>
      <c r="C16419" s="2"/>
      <c r="D16419" s="12"/>
      <c r="E16419" s="12"/>
      <c r="F16419" s="12"/>
      <c r="G16419" s="12"/>
      <c r="H16419" s="12"/>
      <c r="I16419" s="12"/>
      <c r="J16419" s="12"/>
    </row>
    <row r="16420" spans="1:10" x14ac:dyDescent="0.25">
      <c r="A16420" s="12"/>
      <c r="B16420" s="12"/>
      <c r="C16420" s="2"/>
      <c r="D16420" s="12"/>
      <c r="E16420" s="12"/>
      <c r="F16420" s="12"/>
      <c r="G16420" s="12"/>
      <c r="H16420" s="12"/>
      <c r="I16420" s="12"/>
      <c r="J16420" s="12"/>
    </row>
    <row r="16421" spans="1:10" x14ac:dyDescent="0.25">
      <c r="A16421" s="12"/>
      <c r="B16421" s="12"/>
      <c r="C16421" s="2"/>
      <c r="D16421" s="12"/>
      <c r="E16421" s="12"/>
      <c r="F16421" s="12"/>
      <c r="G16421" s="12"/>
      <c r="H16421" s="12"/>
      <c r="I16421" s="12"/>
      <c r="J16421" s="12"/>
    </row>
    <row r="16422" spans="1:10" x14ac:dyDescent="0.25">
      <c r="A16422" s="12"/>
      <c r="B16422" s="12"/>
      <c r="C16422" s="2"/>
      <c r="D16422" s="12"/>
      <c r="E16422" s="12"/>
      <c r="F16422" s="12"/>
      <c r="G16422" s="12"/>
      <c r="H16422" s="12"/>
      <c r="I16422" s="12"/>
      <c r="J16422" s="12"/>
    </row>
    <row r="16423" spans="1:10" x14ac:dyDescent="0.25">
      <c r="A16423" s="12"/>
      <c r="B16423" s="12"/>
      <c r="C16423" s="2"/>
      <c r="D16423" s="12"/>
      <c r="E16423" s="12"/>
      <c r="F16423" s="12"/>
      <c r="G16423" s="12"/>
      <c r="H16423" s="12"/>
      <c r="I16423" s="12"/>
      <c r="J16423" s="12"/>
    </row>
    <row r="16424" spans="1:10" x14ac:dyDescent="0.25">
      <c r="A16424" s="12"/>
      <c r="B16424" s="12"/>
      <c r="C16424" s="2"/>
      <c r="D16424" s="12"/>
      <c r="E16424" s="12"/>
      <c r="F16424" s="12"/>
      <c r="G16424" s="12"/>
      <c r="H16424" s="12"/>
      <c r="I16424" s="12"/>
      <c r="J16424" s="12"/>
    </row>
    <row r="16425" spans="1:10" x14ac:dyDescent="0.25">
      <c r="A16425" s="12"/>
      <c r="B16425" s="12"/>
      <c r="C16425" s="2"/>
      <c r="D16425" s="12"/>
      <c r="E16425" s="12"/>
      <c r="F16425" s="12"/>
      <c r="G16425" s="12"/>
      <c r="H16425" s="12"/>
      <c r="I16425" s="12"/>
      <c r="J16425" s="12"/>
    </row>
    <row r="16426" spans="1:10" x14ac:dyDescent="0.25">
      <c r="A16426" s="12"/>
      <c r="B16426" s="12"/>
      <c r="C16426" s="2"/>
      <c r="D16426" s="12"/>
      <c r="E16426" s="12"/>
      <c r="F16426" s="12"/>
      <c r="G16426" s="12"/>
      <c r="H16426" s="12"/>
      <c r="I16426" s="12"/>
      <c r="J16426" s="12"/>
    </row>
    <row r="16427" spans="1:10" x14ac:dyDescent="0.25">
      <c r="A16427" s="12"/>
      <c r="B16427" s="12"/>
      <c r="C16427" s="2"/>
      <c r="D16427" s="12"/>
      <c r="E16427" s="12"/>
      <c r="F16427" s="12"/>
      <c r="G16427" s="12"/>
      <c r="H16427" s="12"/>
      <c r="I16427" s="12"/>
      <c r="J16427" s="12"/>
    </row>
    <row r="16428" spans="1:10" x14ac:dyDescent="0.25">
      <c r="A16428" s="12"/>
      <c r="B16428" s="12"/>
      <c r="C16428" s="2"/>
      <c r="D16428" s="12"/>
      <c r="E16428" s="12"/>
      <c r="F16428" s="12"/>
      <c r="G16428" s="12"/>
      <c r="H16428" s="12"/>
      <c r="I16428" s="12"/>
      <c r="J16428" s="12"/>
    </row>
    <row r="16429" spans="1:10" x14ac:dyDescent="0.25">
      <c r="A16429" s="12"/>
      <c r="B16429" s="12"/>
      <c r="C16429" s="2"/>
      <c r="D16429" s="12"/>
      <c r="E16429" s="12"/>
      <c r="F16429" s="12"/>
      <c r="G16429" s="12"/>
      <c r="H16429" s="12"/>
      <c r="I16429" s="12"/>
      <c r="J16429" s="12"/>
    </row>
    <row r="16430" spans="1:10" x14ac:dyDescent="0.25">
      <c r="A16430" s="12"/>
      <c r="B16430" s="12"/>
      <c r="C16430" s="2"/>
      <c r="D16430" s="12"/>
      <c r="E16430" s="12"/>
      <c r="F16430" s="12"/>
      <c r="G16430" s="12"/>
      <c r="H16430" s="12"/>
      <c r="I16430" s="12"/>
      <c r="J16430" s="12"/>
    </row>
    <row r="16431" spans="1:10" x14ac:dyDescent="0.25">
      <c r="A16431" s="12"/>
      <c r="B16431" s="12"/>
      <c r="C16431" s="2"/>
      <c r="D16431" s="12"/>
      <c r="E16431" s="12"/>
      <c r="F16431" s="12"/>
      <c r="G16431" s="12"/>
      <c r="H16431" s="12"/>
      <c r="I16431" s="12"/>
      <c r="J16431" s="12"/>
    </row>
    <row r="16432" spans="1:10" x14ac:dyDescent="0.25">
      <c r="A16432" s="12"/>
      <c r="B16432" s="12"/>
      <c r="C16432" s="2"/>
      <c r="D16432" s="12"/>
      <c r="E16432" s="12"/>
      <c r="F16432" s="12"/>
      <c r="G16432" s="12"/>
      <c r="H16432" s="12"/>
      <c r="I16432" s="12"/>
      <c r="J16432" s="12"/>
    </row>
    <row r="16433" spans="1:10" x14ac:dyDescent="0.25">
      <c r="A16433" s="12"/>
      <c r="B16433" s="12"/>
      <c r="C16433" s="2"/>
      <c r="D16433" s="12"/>
      <c r="E16433" s="12"/>
      <c r="F16433" s="12"/>
      <c r="G16433" s="12"/>
      <c r="H16433" s="12"/>
      <c r="I16433" s="12"/>
      <c r="J16433" s="12"/>
    </row>
    <row r="16434" spans="1:10" x14ac:dyDescent="0.25">
      <c r="A16434" s="12"/>
      <c r="B16434" s="12"/>
      <c r="C16434" s="2"/>
      <c r="D16434" s="12"/>
      <c r="E16434" s="12"/>
      <c r="F16434" s="12"/>
      <c r="G16434" s="12"/>
      <c r="H16434" s="12"/>
      <c r="I16434" s="12"/>
      <c r="J16434" s="12"/>
    </row>
    <row r="16435" spans="1:10" x14ac:dyDescent="0.25">
      <c r="A16435" s="12"/>
      <c r="B16435" s="12"/>
      <c r="C16435" s="2"/>
      <c r="D16435" s="12"/>
      <c r="E16435" s="12"/>
      <c r="F16435" s="12"/>
      <c r="G16435" s="12"/>
      <c r="H16435" s="12"/>
      <c r="I16435" s="12"/>
      <c r="J16435" s="12"/>
    </row>
    <row r="16436" spans="1:10" x14ac:dyDescent="0.25">
      <c r="A16436" s="12"/>
      <c r="B16436" s="12"/>
      <c r="C16436" s="2"/>
      <c r="D16436" s="12"/>
      <c r="E16436" s="12"/>
      <c r="F16436" s="12"/>
      <c r="G16436" s="12"/>
      <c r="H16436" s="12"/>
      <c r="I16436" s="12"/>
      <c r="J16436" s="12"/>
    </row>
    <row r="16437" spans="1:10" x14ac:dyDescent="0.25">
      <c r="A16437" s="12"/>
      <c r="B16437" s="12"/>
      <c r="C16437" s="2"/>
      <c r="D16437" s="12"/>
      <c r="E16437" s="12"/>
      <c r="F16437" s="12"/>
      <c r="G16437" s="12"/>
      <c r="H16437" s="12"/>
      <c r="I16437" s="12"/>
      <c r="J16437" s="12"/>
    </row>
    <row r="16438" spans="1:10" x14ac:dyDescent="0.25">
      <c r="A16438" s="12"/>
      <c r="B16438" s="12"/>
      <c r="C16438" s="2"/>
      <c r="D16438" s="12"/>
      <c r="E16438" s="12"/>
      <c r="F16438" s="12"/>
      <c r="G16438" s="12"/>
      <c r="H16438" s="12"/>
      <c r="I16438" s="12"/>
      <c r="J16438" s="12"/>
    </row>
    <row r="16439" spans="1:10" x14ac:dyDescent="0.25">
      <c r="A16439" s="12"/>
      <c r="B16439" s="12"/>
      <c r="C16439" s="2"/>
      <c r="D16439" s="12"/>
      <c r="E16439" s="12"/>
      <c r="F16439" s="12"/>
      <c r="G16439" s="12"/>
      <c r="H16439" s="12"/>
      <c r="I16439" s="12"/>
      <c r="J16439" s="12"/>
    </row>
    <row r="16440" spans="1:10" x14ac:dyDescent="0.25">
      <c r="A16440" s="12"/>
      <c r="B16440" s="12"/>
      <c r="C16440" s="2"/>
      <c r="D16440" s="12"/>
      <c r="E16440" s="12"/>
      <c r="F16440" s="12"/>
      <c r="G16440" s="12"/>
      <c r="H16440" s="12"/>
      <c r="I16440" s="12"/>
      <c r="J16440" s="12"/>
    </row>
    <row r="16441" spans="1:10" x14ac:dyDescent="0.25">
      <c r="A16441" s="12"/>
      <c r="B16441" s="12"/>
      <c r="C16441" s="2"/>
      <c r="D16441" s="12"/>
      <c r="E16441" s="12"/>
      <c r="F16441" s="12"/>
      <c r="G16441" s="12"/>
      <c r="H16441" s="12"/>
      <c r="I16441" s="12"/>
      <c r="J16441" s="12"/>
    </row>
    <row r="16442" spans="1:10" x14ac:dyDescent="0.25">
      <c r="A16442" s="12"/>
      <c r="B16442" s="12"/>
      <c r="C16442" s="2"/>
      <c r="D16442" s="12"/>
      <c r="E16442" s="12"/>
      <c r="F16442" s="12"/>
      <c r="G16442" s="12"/>
      <c r="H16442" s="12"/>
      <c r="I16442" s="12"/>
      <c r="J16442" s="12"/>
    </row>
    <row r="16443" spans="1:10" x14ac:dyDescent="0.25">
      <c r="A16443" s="12"/>
      <c r="B16443" s="12"/>
      <c r="C16443" s="2"/>
      <c r="D16443" s="12"/>
      <c r="E16443" s="12"/>
      <c r="F16443" s="12"/>
      <c r="G16443" s="12"/>
      <c r="H16443" s="12"/>
      <c r="I16443" s="12"/>
      <c r="J16443" s="12"/>
    </row>
    <row r="16444" spans="1:10" x14ac:dyDescent="0.25">
      <c r="A16444" s="12"/>
      <c r="B16444" s="12"/>
      <c r="C16444" s="2"/>
      <c r="D16444" s="12"/>
      <c r="E16444" s="12"/>
      <c r="F16444" s="12"/>
      <c r="G16444" s="12"/>
      <c r="H16444" s="12"/>
      <c r="I16444" s="12"/>
      <c r="J16444" s="12"/>
    </row>
    <row r="16445" spans="1:10" x14ac:dyDescent="0.25">
      <c r="A16445" s="12"/>
      <c r="B16445" s="12"/>
      <c r="C16445" s="2"/>
      <c r="D16445" s="12"/>
      <c r="E16445" s="12"/>
      <c r="F16445" s="12"/>
      <c r="G16445" s="12"/>
      <c r="H16445" s="12"/>
      <c r="I16445" s="12"/>
      <c r="J16445" s="12"/>
    </row>
    <row r="16446" spans="1:10" x14ac:dyDescent="0.25">
      <c r="A16446" s="12"/>
      <c r="B16446" s="12"/>
      <c r="C16446" s="2"/>
      <c r="D16446" s="12"/>
      <c r="E16446" s="12"/>
      <c r="F16446" s="12"/>
      <c r="G16446" s="12"/>
      <c r="H16446" s="12"/>
      <c r="I16446" s="12"/>
      <c r="J16446" s="12"/>
    </row>
    <row r="16447" spans="1:10" x14ac:dyDescent="0.25">
      <c r="A16447" s="12"/>
      <c r="B16447" s="12"/>
      <c r="C16447" s="2"/>
      <c r="D16447" s="12"/>
      <c r="E16447" s="12"/>
      <c r="F16447" s="12"/>
      <c r="G16447" s="12"/>
      <c r="H16447" s="12"/>
      <c r="I16447" s="12"/>
      <c r="J16447" s="12"/>
    </row>
    <row r="16448" spans="1:10" x14ac:dyDescent="0.25">
      <c r="A16448" s="12"/>
      <c r="B16448" s="12"/>
      <c r="C16448" s="2"/>
      <c r="D16448" s="12"/>
      <c r="E16448" s="12"/>
      <c r="F16448" s="12"/>
      <c r="G16448" s="12"/>
      <c r="H16448" s="12"/>
      <c r="I16448" s="12"/>
      <c r="J16448" s="12"/>
    </row>
    <row r="16449" spans="1:10" x14ac:dyDescent="0.25">
      <c r="A16449" s="12"/>
      <c r="B16449" s="12"/>
      <c r="C16449" s="2"/>
      <c r="D16449" s="12"/>
      <c r="E16449" s="12"/>
      <c r="F16449" s="12"/>
      <c r="G16449" s="12"/>
      <c r="H16449" s="12"/>
      <c r="I16449" s="12"/>
      <c r="J16449" s="12"/>
    </row>
    <row r="16450" spans="1:10" x14ac:dyDescent="0.25">
      <c r="A16450" s="12"/>
      <c r="B16450" s="12"/>
      <c r="C16450" s="2"/>
      <c r="D16450" s="12"/>
      <c r="E16450" s="12"/>
      <c r="F16450" s="12"/>
      <c r="G16450" s="12"/>
      <c r="H16450" s="12"/>
      <c r="I16450" s="12"/>
      <c r="J16450" s="12"/>
    </row>
    <row r="16451" spans="1:10" x14ac:dyDescent="0.25">
      <c r="A16451" s="12"/>
      <c r="B16451" s="12"/>
      <c r="C16451" s="2"/>
      <c r="D16451" s="12"/>
      <c r="E16451" s="12"/>
      <c r="F16451" s="12"/>
      <c r="G16451" s="12"/>
      <c r="H16451" s="12"/>
      <c r="I16451" s="12"/>
      <c r="J16451" s="12"/>
    </row>
    <row r="16452" spans="1:10" x14ac:dyDescent="0.25">
      <c r="A16452" s="12"/>
      <c r="B16452" s="12"/>
      <c r="C16452" s="2"/>
      <c r="D16452" s="12"/>
      <c r="E16452" s="12"/>
      <c r="F16452" s="12"/>
      <c r="G16452" s="12"/>
      <c r="H16452" s="12"/>
      <c r="I16452" s="12"/>
      <c r="J16452" s="12"/>
    </row>
    <row r="16453" spans="1:10" x14ac:dyDescent="0.25">
      <c r="A16453" s="12"/>
      <c r="B16453" s="12"/>
      <c r="C16453" s="2"/>
      <c r="D16453" s="12"/>
      <c r="E16453" s="12"/>
      <c r="F16453" s="12"/>
      <c r="G16453" s="12"/>
      <c r="H16453" s="12"/>
      <c r="I16453" s="12"/>
      <c r="J16453" s="12"/>
    </row>
    <row r="16454" spans="1:10" x14ac:dyDescent="0.25">
      <c r="A16454" s="12"/>
      <c r="B16454" s="12"/>
      <c r="C16454" s="2"/>
      <c r="D16454" s="12"/>
      <c r="E16454" s="12"/>
      <c r="F16454" s="12"/>
      <c r="G16454" s="12"/>
      <c r="H16454" s="12"/>
      <c r="I16454" s="12"/>
      <c r="J16454" s="12"/>
    </row>
    <row r="16455" spans="1:10" x14ac:dyDescent="0.25">
      <c r="A16455" s="12"/>
      <c r="B16455" s="12"/>
      <c r="C16455" s="2"/>
      <c r="D16455" s="12"/>
      <c r="E16455" s="12"/>
      <c r="F16455" s="12"/>
      <c r="G16455" s="12"/>
      <c r="H16455" s="12"/>
      <c r="I16455" s="12"/>
      <c r="J16455" s="12"/>
    </row>
    <row r="16456" spans="1:10" x14ac:dyDescent="0.25">
      <c r="A16456" s="12"/>
      <c r="B16456" s="12"/>
      <c r="C16456" s="2"/>
      <c r="D16456" s="12"/>
      <c r="E16456" s="12"/>
      <c r="F16456" s="12"/>
      <c r="G16456" s="12"/>
      <c r="H16456" s="12"/>
      <c r="I16456" s="12"/>
      <c r="J16456" s="12"/>
    </row>
    <row r="16457" spans="1:10" x14ac:dyDescent="0.25">
      <c r="A16457" s="12"/>
      <c r="B16457" s="12"/>
      <c r="C16457" s="2"/>
      <c r="D16457" s="12"/>
      <c r="E16457" s="12"/>
      <c r="F16457" s="12"/>
      <c r="G16457" s="12"/>
      <c r="H16457" s="12"/>
      <c r="I16457" s="12"/>
      <c r="J16457" s="12"/>
    </row>
    <row r="16458" spans="1:10" x14ac:dyDescent="0.25">
      <c r="A16458" s="12"/>
      <c r="B16458" s="12"/>
      <c r="C16458" s="2"/>
      <c r="D16458" s="12"/>
      <c r="E16458" s="12"/>
      <c r="F16458" s="12"/>
      <c r="G16458" s="12"/>
      <c r="H16458" s="12"/>
      <c r="I16458" s="12"/>
      <c r="J16458" s="12"/>
    </row>
    <row r="16459" spans="1:10" x14ac:dyDescent="0.25">
      <c r="A16459" s="12"/>
      <c r="B16459" s="12"/>
      <c r="C16459" s="2"/>
      <c r="D16459" s="12"/>
      <c r="E16459" s="12"/>
      <c r="F16459" s="12"/>
      <c r="G16459" s="12"/>
      <c r="H16459" s="12"/>
      <c r="I16459" s="12"/>
      <c r="J16459" s="12"/>
    </row>
    <row r="16460" spans="1:10" x14ac:dyDescent="0.25">
      <c r="A16460" s="12"/>
      <c r="B16460" s="12"/>
      <c r="C16460" s="2"/>
      <c r="D16460" s="12"/>
      <c r="E16460" s="12"/>
      <c r="F16460" s="12"/>
      <c r="G16460" s="12"/>
      <c r="H16460" s="12"/>
      <c r="I16460" s="12"/>
      <c r="J16460" s="12"/>
    </row>
    <row r="16461" spans="1:10" x14ac:dyDescent="0.25">
      <c r="A16461" s="12"/>
      <c r="B16461" s="12"/>
      <c r="C16461" s="2"/>
      <c r="D16461" s="12"/>
      <c r="E16461" s="12"/>
      <c r="F16461" s="12"/>
      <c r="G16461" s="12"/>
      <c r="H16461" s="12"/>
      <c r="I16461" s="12"/>
      <c r="J16461" s="12"/>
    </row>
    <row r="16462" spans="1:10" x14ac:dyDescent="0.25">
      <c r="A16462" s="12"/>
      <c r="B16462" s="12"/>
      <c r="C16462" s="2"/>
      <c r="D16462" s="12"/>
      <c r="E16462" s="12"/>
      <c r="F16462" s="12"/>
      <c r="G16462" s="12"/>
      <c r="H16462" s="12"/>
      <c r="I16462" s="12"/>
      <c r="J16462" s="12"/>
    </row>
    <row r="16463" spans="1:10" x14ac:dyDescent="0.25">
      <c r="A16463" s="12"/>
      <c r="B16463" s="12"/>
      <c r="C16463" s="2"/>
      <c r="D16463" s="12"/>
      <c r="E16463" s="12"/>
      <c r="F16463" s="12"/>
      <c r="G16463" s="12"/>
      <c r="H16463" s="12"/>
      <c r="I16463" s="12"/>
      <c r="J16463" s="12"/>
    </row>
    <row r="16464" spans="1:10" x14ac:dyDescent="0.25">
      <c r="A16464" s="12"/>
      <c r="B16464" s="12"/>
      <c r="C16464" s="2"/>
      <c r="D16464" s="12"/>
      <c r="E16464" s="12"/>
      <c r="F16464" s="12"/>
      <c r="G16464" s="12"/>
      <c r="H16464" s="12"/>
      <c r="I16464" s="12"/>
      <c r="J16464" s="12"/>
    </row>
    <row r="16465" spans="1:10" x14ac:dyDescent="0.25">
      <c r="A16465" s="12"/>
      <c r="B16465" s="12"/>
      <c r="C16465" s="2"/>
      <c r="D16465" s="12"/>
      <c r="E16465" s="12"/>
      <c r="F16465" s="12"/>
      <c r="G16465" s="12"/>
      <c r="H16465" s="12"/>
      <c r="I16465" s="12"/>
      <c r="J16465" s="12"/>
    </row>
    <row r="16466" spans="1:10" x14ac:dyDescent="0.25">
      <c r="A16466" s="12"/>
      <c r="B16466" s="12"/>
      <c r="C16466" s="2"/>
      <c r="D16466" s="12"/>
      <c r="E16466" s="12"/>
      <c r="F16466" s="12"/>
      <c r="G16466" s="12"/>
      <c r="H16466" s="12"/>
      <c r="I16466" s="12"/>
      <c r="J16466" s="12"/>
    </row>
    <row r="16467" spans="1:10" x14ac:dyDescent="0.25">
      <c r="A16467" s="12"/>
      <c r="B16467" s="12"/>
      <c r="C16467" s="2"/>
      <c r="D16467" s="12"/>
      <c r="E16467" s="12"/>
      <c r="F16467" s="12"/>
      <c r="G16467" s="12"/>
      <c r="H16467" s="12"/>
      <c r="I16467" s="12"/>
      <c r="J16467" s="12"/>
    </row>
    <row r="16468" spans="1:10" x14ac:dyDescent="0.25">
      <c r="A16468" s="12"/>
      <c r="B16468" s="12"/>
      <c r="C16468" s="2"/>
      <c r="D16468" s="12"/>
      <c r="E16468" s="12"/>
      <c r="F16468" s="12"/>
      <c r="G16468" s="12"/>
      <c r="H16468" s="12"/>
      <c r="I16468" s="12"/>
      <c r="J16468" s="12"/>
    </row>
    <row r="16469" spans="1:10" x14ac:dyDescent="0.25">
      <c r="A16469" s="12"/>
      <c r="B16469" s="12"/>
      <c r="C16469" s="2"/>
      <c r="D16469" s="12"/>
      <c r="E16469" s="12"/>
      <c r="F16469" s="12"/>
      <c r="G16469" s="12"/>
      <c r="H16469" s="12"/>
      <c r="I16469" s="12"/>
      <c r="J16469" s="12"/>
    </row>
    <row r="16470" spans="1:10" x14ac:dyDescent="0.25">
      <c r="A16470" s="12"/>
      <c r="B16470" s="12"/>
      <c r="C16470" s="2"/>
      <c r="D16470" s="12"/>
      <c r="E16470" s="12"/>
      <c r="F16470" s="12"/>
      <c r="G16470" s="12"/>
      <c r="H16470" s="12"/>
      <c r="I16470" s="12"/>
      <c r="J16470" s="12"/>
    </row>
    <row r="16471" spans="1:10" x14ac:dyDescent="0.25">
      <c r="A16471" s="12"/>
      <c r="B16471" s="12"/>
      <c r="C16471" s="2"/>
      <c r="D16471" s="12"/>
      <c r="E16471" s="12"/>
      <c r="F16471" s="12"/>
      <c r="G16471" s="12"/>
      <c r="H16471" s="12"/>
      <c r="I16471" s="12"/>
      <c r="J16471" s="12"/>
    </row>
    <row r="16472" spans="1:10" x14ac:dyDescent="0.25">
      <c r="A16472" s="12"/>
      <c r="B16472" s="12"/>
      <c r="C16472" s="2"/>
      <c r="D16472" s="12"/>
      <c r="E16472" s="12"/>
      <c r="F16472" s="12"/>
      <c r="G16472" s="12"/>
      <c r="H16472" s="12"/>
      <c r="I16472" s="12"/>
      <c r="J16472" s="12"/>
    </row>
    <row r="16473" spans="1:10" x14ac:dyDescent="0.25">
      <c r="A16473" s="12"/>
      <c r="B16473" s="12"/>
      <c r="C16473" s="2"/>
      <c r="D16473" s="12"/>
      <c r="E16473" s="12"/>
      <c r="F16473" s="12"/>
      <c r="G16473" s="12"/>
      <c r="H16473" s="12"/>
      <c r="I16473" s="12"/>
      <c r="J16473" s="12"/>
    </row>
    <row r="16474" spans="1:10" x14ac:dyDescent="0.25">
      <c r="A16474" s="12"/>
      <c r="B16474" s="12"/>
      <c r="C16474" s="2"/>
      <c r="D16474" s="12"/>
      <c r="E16474" s="12"/>
      <c r="F16474" s="12"/>
      <c r="G16474" s="12"/>
      <c r="H16474" s="12"/>
      <c r="I16474" s="12"/>
      <c r="J16474" s="12"/>
    </row>
    <row r="16475" spans="1:10" x14ac:dyDescent="0.25">
      <c r="A16475" s="12"/>
      <c r="B16475" s="12"/>
      <c r="C16475" s="2"/>
      <c r="D16475" s="12"/>
      <c r="E16475" s="12"/>
      <c r="F16475" s="12"/>
      <c r="G16475" s="12"/>
      <c r="H16475" s="12"/>
      <c r="I16475" s="12"/>
      <c r="J16475" s="12"/>
    </row>
    <row r="16476" spans="1:10" x14ac:dyDescent="0.25">
      <c r="A16476" s="12"/>
      <c r="B16476" s="12"/>
      <c r="C16476" s="2"/>
      <c r="D16476" s="12"/>
      <c r="E16476" s="12"/>
      <c r="F16476" s="12"/>
      <c r="G16476" s="12"/>
      <c r="H16476" s="12"/>
      <c r="I16476" s="12"/>
      <c r="J16476" s="12"/>
    </row>
    <row r="16477" spans="1:10" x14ac:dyDescent="0.25">
      <c r="A16477" s="12"/>
      <c r="B16477" s="12"/>
      <c r="C16477" s="2"/>
      <c r="D16477" s="12"/>
      <c r="E16477" s="12"/>
      <c r="F16477" s="12"/>
      <c r="G16477" s="12"/>
      <c r="H16477" s="12"/>
      <c r="I16477" s="12"/>
      <c r="J16477" s="12"/>
    </row>
    <row r="16478" spans="1:10" x14ac:dyDescent="0.25">
      <c r="A16478" s="12"/>
      <c r="B16478" s="12"/>
      <c r="C16478" s="2"/>
      <c r="D16478" s="12"/>
      <c r="E16478" s="12"/>
      <c r="F16478" s="12"/>
      <c r="G16478" s="12"/>
      <c r="H16478" s="12"/>
      <c r="I16478" s="12"/>
      <c r="J16478" s="12"/>
    </row>
    <row r="16479" spans="1:10" x14ac:dyDescent="0.25">
      <c r="A16479" s="12"/>
      <c r="B16479" s="12"/>
      <c r="C16479" s="2"/>
      <c r="D16479" s="12"/>
      <c r="E16479" s="12"/>
      <c r="F16479" s="12"/>
      <c r="G16479" s="12"/>
      <c r="H16479" s="12"/>
      <c r="I16479" s="12"/>
      <c r="J16479" s="12"/>
    </row>
    <row r="16480" spans="1:10" x14ac:dyDescent="0.25">
      <c r="A16480" s="12"/>
      <c r="B16480" s="12"/>
      <c r="C16480" s="2"/>
      <c r="D16480" s="12"/>
      <c r="E16480" s="12"/>
      <c r="F16480" s="12"/>
      <c r="G16480" s="12"/>
      <c r="H16480" s="12"/>
      <c r="I16480" s="12"/>
      <c r="J16480" s="12"/>
    </row>
    <row r="16481" spans="1:10" x14ac:dyDescent="0.25">
      <c r="A16481" s="12"/>
      <c r="B16481" s="12"/>
      <c r="C16481" s="2"/>
      <c r="D16481" s="12"/>
      <c r="E16481" s="12"/>
      <c r="F16481" s="12"/>
      <c r="G16481" s="12"/>
      <c r="H16481" s="12"/>
      <c r="I16481" s="12"/>
      <c r="J16481" s="12"/>
    </row>
    <row r="16482" spans="1:10" x14ac:dyDescent="0.25">
      <c r="A16482" s="12"/>
      <c r="B16482" s="12"/>
      <c r="C16482" s="2"/>
      <c r="D16482" s="12"/>
      <c r="E16482" s="12"/>
      <c r="F16482" s="12"/>
      <c r="G16482" s="12"/>
      <c r="H16482" s="12"/>
      <c r="I16482" s="12"/>
      <c r="J16482" s="12"/>
    </row>
    <row r="16483" spans="1:10" x14ac:dyDescent="0.25">
      <c r="A16483" s="12"/>
      <c r="B16483" s="12"/>
      <c r="C16483" s="2"/>
      <c r="D16483" s="12"/>
      <c r="E16483" s="12"/>
      <c r="F16483" s="12"/>
      <c r="G16483" s="12"/>
      <c r="H16483" s="12"/>
      <c r="I16483" s="12"/>
      <c r="J16483" s="12"/>
    </row>
    <row r="16484" spans="1:10" x14ac:dyDescent="0.25">
      <c r="A16484" s="12"/>
      <c r="B16484" s="12"/>
      <c r="C16484" s="2"/>
      <c r="D16484" s="12"/>
      <c r="E16484" s="12"/>
      <c r="F16484" s="12"/>
      <c r="G16484" s="12"/>
      <c r="H16484" s="12"/>
      <c r="I16484" s="12"/>
      <c r="J16484" s="12"/>
    </row>
    <row r="16485" spans="1:10" x14ac:dyDescent="0.25">
      <c r="A16485" s="12"/>
      <c r="B16485" s="12"/>
      <c r="C16485" s="2"/>
      <c r="D16485" s="12"/>
      <c r="E16485" s="12"/>
      <c r="F16485" s="12"/>
      <c r="G16485" s="12"/>
      <c r="H16485" s="12"/>
      <c r="I16485" s="12"/>
      <c r="J16485" s="12"/>
    </row>
    <row r="16486" spans="1:10" x14ac:dyDescent="0.25">
      <c r="A16486" s="12"/>
      <c r="B16486" s="12"/>
      <c r="C16486" s="2"/>
      <c r="D16486" s="12"/>
      <c r="E16486" s="12"/>
      <c r="F16486" s="12"/>
      <c r="G16486" s="12"/>
      <c r="H16486" s="12"/>
      <c r="I16486" s="12"/>
      <c r="J16486" s="12"/>
    </row>
    <row r="16487" spans="1:10" x14ac:dyDescent="0.25">
      <c r="A16487" s="12"/>
      <c r="B16487" s="12"/>
      <c r="C16487" s="2"/>
      <c r="D16487" s="12"/>
      <c r="E16487" s="12"/>
      <c r="F16487" s="12"/>
      <c r="G16487" s="12"/>
      <c r="H16487" s="12"/>
      <c r="I16487" s="12"/>
      <c r="J16487" s="12"/>
    </row>
    <row r="16488" spans="1:10" x14ac:dyDescent="0.25">
      <c r="A16488" s="12"/>
      <c r="B16488" s="12"/>
      <c r="C16488" s="2"/>
      <c r="D16488" s="12"/>
      <c r="E16488" s="12"/>
      <c r="F16488" s="12"/>
      <c r="G16488" s="12"/>
      <c r="H16488" s="12"/>
      <c r="I16488" s="12"/>
      <c r="J16488" s="12"/>
    </row>
    <row r="16489" spans="1:10" x14ac:dyDescent="0.25">
      <c r="A16489" s="12"/>
      <c r="B16489" s="12"/>
      <c r="C16489" s="2"/>
      <c r="D16489" s="12"/>
      <c r="E16489" s="12"/>
      <c r="F16489" s="12"/>
      <c r="G16489" s="12"/>
      <c r="H16489" s="12"/>
      <c r="I16489" s="12"/>
      <c r="J16489" s="12"/>
    </row>
    <row r="16490" spans="1:10" x14ac:dyDescent="0.25">
      <c r="A16490" s="12"/>
      <c r="B16490" s="12"/>
      <c r="C16490" s="2"/>
      <c r="D16490" s="12"/>
      <c r="E16490" s="12"/>
      <c r="F16490" s="12"/>
      <c r="G16490" s="12"/>
      <c r="H16490" s="12"/>
      <c r="I16490" s="12"/>
      <c r="J16490" s="12"/>
    </row>
    <row r="16491" spans="1:10" x14ac:dyDescent="0.25">
      <c r="A16491" s="12"/>
      <c r="B16491" s="12"/>
      <c r="C16491" s="2"/>
      <c r="D16491" s="12"/>
      <c r="E16491" s="12"/>
      <c r="F16491" s="12"/>
      <c r="G16491" s="12"/>
      <c r="H16491" s="12"/>
      <c r="I16491" s="12"/>
      <c r="J16491" s="12"/>
    </row>
    <row r="16492" spans="1:10" x14ac:dyDescent="0.25">
      <c r="A16492" s="12"/>
      <c r="B16492" s="12"/>
      <c r="C16492" s="2"/>
      <c r="D16492" s="12"/>
      <c r="E16492" s="12"/>
      <c r="F16492" s="12"/>
      <c r="G16492" s="12"/>
      <c r="H16492" s="12"/>
      <c r="I16492" s="12"/>
      <c r="J16492" s="12"/>
    </row>
    <row r="16493" spans="1:10" x14ac:dyDescent="0.25">
      <c r="A16493" s="12"/>
      <c r="B16493" s="12"/>
      <c r="C16493" s="2"/>
      <c r="D16493" s="12"/>
      <c r="E16493" s="12"/>
      <c r="F16493" s="12"/>
      <c r="G16493" s="12"/>
      <c r="H16493" s="12"/>
      <c r="I16493" s="12"/>
      <c r="J16493" s="12"/>
    </row>
    <row r="16494" spans="1:10" x14ac:dyDescent="0.25">
      <c r="A16494" s="12"/>
      <c r="B16494" s="12"/>
      <c r="C16494" s="2"/>
      <c r="D16494" s="12"/>
      <c r="E16494" s="12"/>
      <c r="F16494" s="12"/>
      <c r="G16494" s="12"/>
      <c r="H16494" s="12"/>
      <c r="I16494" s="12"/>
      <c r="J16494" s="12"/>
    </row>
    <row r="16495" spans="1:10" x14ac:dyDescent="0.25">
      <c r="A16495" s="12"/>
      <c r="B16495" s="12"/>
      <c r="C16495" s="2"/>
      <c r="D16495" s="12"/>
      <c r="E16495" s="12"/>
      <c r="F16495" s="12"/>
      <c r="G16495" s="12"/>
      <c r="H16495" s="12"/>
      <c r="I16495" s="12"/>
      <c r="J16495" s="12"/>
    </row>
    <row r="16496" spans="1:10" x14ac:dyDescent="0.25">
      <c r="A16496" s="12"/>
      <c r="B16496" s="12"/>
      <c r="C16496" s="2"/>
      <c r="D16496" s="12"/>
      <c r="E16496" s="12"/>
      <c r="F16496" s="12"/>
      <c r="G16496" s="12"/>
      <c r="H16496" s="12"/>
      <c r="I16496" s="12"/>
      <c r="J16496" s="12"/>
    </row>
    <row r="16497" spans="1:10" x14ac:dyDescent="0.25">
      <c r="A16497" s="12"/>
      <c r="B16497" s="12"/>
      <c r="C16497" s="2"/>
      <c r="D16497" s="12"/>
      <c r="E16497" s="12"/>
      <c r="F16497" s="12"/>
      <c r="G16497" s="12"/>
      <c r="H16497" s="12"/>
      <c r="I16497" s="12"/>
      <c r="J16497" s="12"/>
    </row>
    <row r="16498" spans="1:10" x14ac:dyDescent="0.25">
      <c r="A16498" s="12"/>
      <c r="B16498" s="12"/>
      <c r="C16498" s="2"/>
      <c r="D16498" s="12"/>
      <c r="E16498" s="12"/>
      <c r="F16498" s="12"/>
      <c r="G16498" s="12"/>
      <c r="H16498" s="12"/>
      <c r="I16498" s="12"/>
      <c r="J16498" s="12"/>
    </row>
    <row r="16499" spans="1:10" x14ac:dyDescent="0.25">
      <c r="A16499" s="12"/>
      <c r="B16499" s="12"/>
      <c r="C16499" s="2"/>
      <c r="D16499" s="12"/>
      <c r="E16499" s="12"/>
      <c r="F16499" s="12"/>
      <c r="G16499" s="12"/>
      <c r="H16499" s="12"/>
      <c r="I16499" s="12"/>
      <c r="J16499" s="12"/>
    </row>
    <row r="16500" spans="1:10" x14ac:dyDescent="0.25">
      <c r="A16500" s="12"/>
      <c r="B16500" s="12"/>
      <c r="C16500" s="2"/>
      <c r="D16500" s="12"/>
      <c r="E16500" s="12"/>
      <c r="F16500" s="12"/>
      <c r="G16500" s="12"/>
      <c r="H16500" s="12"/>
      <c r="I16500" s="12"/>
      <c r="J16500" s="12"/>
    </row>
    <row r="16501" spans="1:10" x14ac:dyDescent="0.25">
      <c r="A16501" s="12"/>
      <c r="B16501" s="12"/>
      <c r="C16501" s="2"/>
      <c r="D16501" s="12"/>
      <c r="E16501" s="12"/>
      <c r="F16501" s="12"/>
      <c r="G16501" s="12"/>
      <c r="H16501" s="12"/>
      <c r="I16501" s="12"/>
      <c r="J16501" s="12"/>
    </row>
    <row r="16502" spans="1:10" x14ac:dyDescent="0.25">
      <c r="A16502" s="12"/>
      <c r="B16502" s="12"/>
      <c r="C16502" s="2"/>
      <c r="D16502" s="12"/>
      <c r="E16502" s="12"/>
      <c r="F16502" s="12"/>
      <c r="G16502" s="12"/>
      <c r="H16502" s="12"/>
      <c r="I16502" s="12"/>
      <c r="J16502" s="12"/>
    </row>
    <row r="16503" spans="1:10" x14ac:dyDescent="0.25">
      <c r="A16503" s="12"/>
      <c r="B16503" s="12"/>
      <c r="C16503" s="2"/>
      <c r="D16503" s="12"/>
      <c r="E16503" s="12"/>
      <c r="F16503" s="12"/>
      <c r="G16503" s="12"/>
      <c r="H16503" s="12"/>
      <c r="I16503" s="12"/>
      <c r="J16503" s="12"/>
    </row>
    <row r="16504" spans="1:10" x14ac:dyDescent="0.25">
      <c r="A16504" s="12"/>
      <c r="B16504" s="12"/>
      <c r="C16504" s="2"/>
      <c r="D16504" s="12"/>
      <c r="E16504" s="12"/>
      <c r="F16504" s="12"/>
      <c r="G16504" s="12"/>
      <c r="H16504" s="12"/>
      <c r="I16504" s="12"/>
      <c r="J16504" s="12"/>
    </row>
    <row r="16505" spans="1:10" x14ac:dyDescent="0.25">
      <c r="A16505" s="12"/>
      <c r="B16505" s="12"/>
      <c r="C16505" s="2"/>
      <c r="D16505" s="12"/>
      <c r="E16505" s="12"/>
      <c r="F16505" s="12"/>
      <c r="G16505" s="12"/>
      <c r="H16505" s="12"/>
      <c r="I16505" s="12"/>
      <c r="J16505" s="12"/>
    </row>
    <row r="16506" spans="1:10" x14ac:dyDescent="0.25">
      <c r="A16506" s="12"/>
      <c r="B16506" s="12"/>
      <c r="C16506" s="2"/>
      <c r="D16506" s="12"/>
      <c r="E16506" s="12"/>
      <c r="F16506" s="12"/>
      <c r="G16506" s="12"/>
      <c r="H16506" s="12"/>
      <c r="I16506" s="12"/>
      <c r="J16506" s="12"/>
    </row>
    <row r="16507" spans="1:10" x14ac:dyDescent="0.25">
      <c r="A16507" s="12"/>
      <c r="B16507" s="12"/>
      <c r="C16507" s="2"/>
      <c r="D16507" s="12"/>
      <c r="E16507" s="12"/>
      <c r="F16507" s="12"/>
      <c r="G16507" s="12"/>
      <c r="H16507" s="12"/>
      <c r="I16507" s="12"/>
      <c r="J16507" s="12"/>
    </row>
    <row r="16508" spans="1:10" x14ac:dyDescent="0.25">
      <c r="A16508" s="12"/>
      <c r="B16508" s="12"/>
      <c r="C16508" s="2"/>
      <c r="D16508" s="12"/>
      <c r="E16508" s="12"/>
      <c r="F16508" s="12"/>
      <c r="G16508" s="12"/>
      <c r="H16508" s="12"/>
      <c r="I16508" s="12"/>
      <c r="J16508" s="12"/>
    </row>
    <row r="16509" spans="1:10" x14ac:dyDescent="0.25">
      <c r="A16509" s="12"/>
      <c r="B16509" s="12"/>
      <c r="C16509" s="2"/>
      <c r="D16509" s="12"/>
      <c r="E16509" s="12"/>
      <c r="F16509" s="12"/>
      <c r="G16509" s="12"/>
      <c r="H16509" s="12"/>
      <c r="I16509" s="12"/>
      <c r="J16509" s="12"/>
    </row>
    <row r="16510" spans="1:10" x14ac:dyDescent="0.25">
      <c r="A16510" s="12"/>
      <c r="B16510" s="12"/>
      <c r="C16510" s="2"/>
      <c r="D16510" s="12"/>
      <c r="E16510" s="12"/>
      <c r="F16510" s="12"/>
      <c r="G16510" s="12"/>
      <c r="H16510" s="12"/>
      <c r="I16510" s="12"/>
      <c r="J16510" s="12"/>
    </row>
    <row r="16511" spans="1:10" x14ac:dyDescent="0.25">
      <c r="A16511" s="12"/>
      <c r="B16511" s="12"/>
      <c r="C16511" s="2"/>
      <c r="D16511" s="12"/>
      <c r="E16511" s="12"/>
      <c r="F16511" s="12"/>
      <c r="G16511" s="12"/>
      <c r="H16511" s="12"/>
      <c r="I16511" s="12"/>
      <c r="J16511" s="12"/>
    </row>
    <row r="16512" spans="1:10" x14ac:dyDescent="0.25">
      <c r="A16512" s="12"/>
      <c r="B16512" s="12"/>
      <c r="C16512" s="2"/>
      <c r="D16512" s="12"/>
      <c r="E16512" s="12"/>
      <c r="F16512" s="12"/>
      <c r="G16512" s="12"/>
      <c r="H16512" s="12"/>
      <c r="I16512" s="12"/>
      <c r="J16512" s="12"/>
    </row>
    <row r="16513" spans="1:10" x14ac:dyDescent="0.25">
      <c r="A16513" s="12"/>
      <c r="B16513" s="12"/>
      <c r="C16513" s="2"/>
      <c r="D16513" s="12"/>
      <c r="E16513" s="12"/>
      <c r="F16513" s="12"/>
      <c r="G16513" s="12"/>
      <c r="H16513" s="12"/>
      <c r="I16513" s="12"/>
      <c r="J16513" s="12"/>
    </row>
    <row r="16514" spans="1:10" x14ac:dyDescent="0.25">
      <c r="A16514" s="12"/>
      <c r="B16514" s="12"/>
      <c r="C16514" s="2"/>
      <c r="D16514" s="12"/>
      <c r="E16514" s="12"/>
      <c r="F16514" s="12"/>
      <c r="G16514" s="12"/>
      <c r="H16514" s="12"/>
      <c r="I16514" s="12"/>
      <c r="J16514" s="12"/>
    </row>
    <row r="16515" spans="1:10" x14ac:dyDescent="0.25">
      <c r="A16515" s="12"/>
      <c r="B16515" s="12"/>
      <c r="C16515" s="2"/>
      <c r="D16515" s="12"/>
      <c r="E16515" s="12"/>
      <c r="F16515" s="12"/>
      <c r="G16515" s="12"/>
      <c r="H16515" s="12"/>
      <c r="I16515" s="12"/>
      <c r="J16515" s="12"/>
    </row>
    <row r="16516" spans="1:10" x14ac:dyDescent="0.25">
      <c r="A16516" s="12"/>
      <c r="B16516" s="12"/>
      <c r="C16516" s="2"/>
      <c r="D16516" s="12"/>
      <c r="E16516" s="12"/>
      <c r="F16516" s="12"/>
      <c r="G16516" s="12"/>
      <c r="H16516" s="12"/>
      <c r="I16516" s="12"/>
      <c r="J16516" s="12"/>
    </row>
    <row r="16517" spans="1:10" x14ac:dyDescent="0.25">
      <c r="A16517" s="12"/>
      <c r="B16517" s="12"/>
      <c r="C16517" s="2"/>
      <c r="D16517" s="12"/>
      <c r="E16517" s="12"/>
      <c r="F16517" s="12"/>
      <c r="G16517" s="12"/>
      <c r="H16517" s="12"/>
      <c r="I16517" s="12"/>
      <c r="J16517" s="12"/>
    </row>
    <row r="16518" spans="1:10" x14ac:dyDescent="0.25">
      <c r="A16518" s="12"/>
      <c r="B16518" s="12"/>
      <c r="C16518" s="2"/>
      <c r="D16518" s="12"/>
      <c r="E16518" s="12"/>
      <c r="F16518" s="12"/>
      <c r="G16518" s="12"/>
      <c r="H16518" s="12"/>
      <c r="I16518" s="12"/>
      <c r="J16518" s="12"/>
    </row>
    <row r="16519" spans="1:10" x14ac:dyDescent="0.25">
      <c r="A16519" s="12"/>
      <c r="B16519" s="12"/>
      <c r="C16519" s="2"/>
      <c r="D16519" s="12"/>
      <c r="E16519" s="12"/>
      <c r="F16519" s="12"/>
      <c r="G16519" s="12"/>
      <c r="H16519" s="12"/>
      <c r="I16519" s="12"/>
      <c r="J16519" s="12"/>
    </row>
    <row r="16520" spans="1:10" x14ac:dyDescent="0.25">
      <c r="A16520" s="12"/>
      <c r="B16520" s="12"/>
      <c r="C16520" s="2"/>
      <c r="D16520" s="12"/>
      <c r="E16520" s="12"/>
      <c r="F16520" s="12"/>
      <c r="G16520" s="12"/>
      <c r="H16520" s="12"/>
      <c r="I16520" s="12"/>
      <c r="J16520" s="12"/>
    </row>
    <row r="16521" spans="1:10" x14ac:dyDescent="0.25">
      <c r="A16521" s="12"/>
      <c r="B16521" s="12"/>
      <c r="C16521" s="2"/>
      <c r="D16521" s="12"/>
      <c r="E16521" s="12"/>
      <c r="F16521" s="12"/>
      <c r="G16521" s="12"/>
      <c r="H16521" s="12"/>
      <c r="I16521" s="12"/>
      <c r="J16521" s="12"/>
    </row>
    <row r="16522" spans="1:10" x14ac:dyDescent="0.25">
      <c r="A16522" s="12"/>
      <c r="B16522" s="12"/>
      <c r="C16522" s="2"/>
      <c r="D16522" s="12"/>
      <c r="E16522" s="12"/>
      <c r="F16522" s="12"/>
      <c r="G16522" s="12"/>
      <c r="H16522" s="12"/>
      <c r="I16522" s="12"/>
      <c r="J16522" s="12"/>
    </row>
    <row r="16523" spans="1:10" x14ac:dyDescent="0.25">
      <c r="A16523" s="12"/>
      <c r="B16523" s="12"/>
      <c r="C16523" s="2"/>
      <c r="D16523" s="12"/>
      <c r="E16523" s="12"/>
      <c r="F16523" s="12"/>
      <c r="G16523" s="12"/>
      <c r="H16523" s="12"/>
      <c r="I16523" s="12"/>
      <c r="J16523" s="12"/>
    </row>
    <row r="16524" spans="1:10" x14ac:dyDescent="0.25">
      <c r="A16524" s="12"/>
      <c r="B16524" s="12"/>
      <c r="C16524" s="2"/>
      <c r="D16524" s="12"/>
      <c r="E16524" s="12"/>
      <c r="F16524" s="12"/>
      <c r="G16524" s="12"/>
      <c r="H16524" s="12"/>
      <c r="I16524" s="12"/>
      <c r="J16524" s="12"/>
    </row>
    <row r="16525" spans="1:10" x14ac:dyDescent="0.25">
      <c r="A16525" s="12"/>
      <c r="B16525" s="12"/>
      <c r="C16525" s="2"/>
      <c r="D16525" s="12"/>
      <c r="E16525" s="12"/>
      <c r="F16525" s="12"/>
      <c r="G16525" s="12"/>
      <c r="H16525" s="12"/>
      <c r="I16525" s="12"/>
      <c r="J16525" s="12"/>
    </row>
    <row r="16526" spans="1:10" x14ac:dyDescent="0.25">
      <c r="A16526" s="12"/>
      <c r="B16526" s="12"/>
      <c r="C16526" s="2"/>
      <c r="D16526" s="12"/>
      <c r="E16526" s="12"/>
      <c r="F16526" s="12"/>
      <c r="G16526" s="12"/>
      <c r="H16526" s="12"/>
      <c r="I16526" s="12"/>
      <c r="J16526" s="12"/>
    </row>
    <row r="16527" spans="1:10" x14ac:dyDescent="0.25">
      <c r="A16527" s="12"/>
      <c r="B16527" s="12"/>
      <c r="C16527" s="2"/>
      <c r="D16527" s="12"/>
      <c r="E16527" s="12"/>
      <c r="F16527" s="12"/>
      <c r="G16527" s="12"/>
      <c r="H16527" s="12"/>
      <c r="I16527" s="12"/>
      <c r="J16527" s="12"/>
    </row>
    <row r="16528" spans="1:10" x14ac:dyDescent="0.25">
      <c r="A16528" s="12"/>
      <c r="B16528" s="12"/>
      <c r="C16528" s="2"/>
      <c r="D16528" s="12"/>
      <c r="E16528" s="12"/>
      <c r="F16528" s="12"/>
      <c r="G16528" s="12"/>
      <c r="H16528" s="12"/>
      <c r="I16528" s="12"/>
      <c r="J16528" s="12"/>
    </row>
    <row r="16529" spans="1:10" x14ac:dyDescent="0.25">
      <c r="A16529" s="12"/>
      <c r="B16529" s="12"/>
      <c r="C16529" s="2"/>
      <c r="D16529" s="12"/>
      <c r="E16529" s="12"/>
      <c r="F16529" s="12"/>
      <c r="G16529" s="12"/>
      <c r="H16529" s="12"/>
      <c r="I16529" s="12"/>
      <c r="J16529" s="12"/>
    </row>
    <row r="16530" spans="1:10" x14ac:dyDescent="0.25">
      <c r="A16530" s="12"/>
      <c r="B16530" s="12"/>
      <c r="C16530" s="2"/>
      <c r="D16530" s="12"/>
      <c r="E16530" s="12"/>
      <c r="F16530" s="12"/>
      <c r="G16530" s="12"/>
      <c r="H16530" s="12"/>
      <c r="I16530" s="12"/>
      <c r="J16530" s="12"/>
    </row>
    <row r="16531" spans="1:10" x14ac:dyDescent="0.25">
      <c r="A16531" s="12"/>
      <c r="B16531" s="12"/>
      <c r="C16531" s="2"/>
      <c r="D16531" s="12"/>
      <c r="E16531" s="12"/>
      <c r="F16531" s="12"/>
      <c r="G16531" s="12"/>
      <c r="H16531" s="12"/>
      <c r="I16531" s="12"/>
      <c r="J16531" s="12"/>
    </row>
    <row r="16532" spans="1:10" x14ac:dyDescent="0.25">
      <c r="A16532" s="12"/>
      <c r="B16532" s="12"/>
      <c r="C16532" s="2"/>
      <c r="D16532" s="12"/>
      <c r="E16532" s="12"/>
      <c r="F16532" s="12"/>
      <c r="G16532" s="12"/>
      <c r="H16532" s="12"/>
      <c r="I16532" s="12"/>
      <c r="J16532" s="12"/>
    </row>
    <row r="16533" spans="1:10" x14ac:dyDescent="0.25">
      <c r="A16533" s="12"/>
      <c r="B16533" s="12"/>
      <c r="C16533" s="2"/>
      <c r="D16533" s="12"/>
      <c r="E16533" s="12"/>
      <c r="F16533" s="12"/>
      <c r="G16533" s="12"/>
      <c r="H16533" s="12"/>
      <c r="I16533" s="12"/>
      <c r="J16533" s="12"/>
    </row>
    <row r="16534" spans="1:10" x14ac:dyDescent="0.25">
      <c r="A16534" s="12"/>
      <c r="B16534" s="12"/>
      <c r="C16534" s="2"/>
      <c r="D16534" s="12"/>
      <c r="E16534" s="12"/>
      <c r="F16534" s="12"/>
      <c r="G16534" s="12"/>
      <c r="H16534" s="12"/>
      <c r="I16534" s="12"/>
      <c r="J16534" s="12"/>
    </row>
    <row r="16535" spans="1:10" x14ac:dyDescent="0.25">
      <c r="A16535" s="12"/>
      <c r="B16535" s="12"/>
      <c r="C16535" s="2"/>
      <c r="D16535" s="12"/>
      <c r="E16535" s="12"/>
      <c r="F16535" s="12"/>
      <c r="G16535" s="12"/>
      <c r="H16535" s="12"/>
      <c r="I16535" s="12"/>
      <c r="J16535" s="12"/>
    </row>
    <row r="16536" spans="1:10" x14ac:dyDescent="0.25">
      <c r="A16536" s="12"/>
      <c r="B16536" s="12"/>
      <c r="C16536" s="2"/>
      <c r="D16536" s="12"/>
      <c r="E16536" s="12"/>
      <c r="F16536" s="12"/>
      <c r="G16536" s="12"/>
      <c r="H16536" s="12"/>
      <c r="I16536" s="12"/>
      <c r="J16536" s="12"/>
    </row>
    <row r="16537" spans="1:10" x14ac:dyDescent="0.25">
      <c r="A16537" s="12"/>
      <c r="B16537" s="12"/>
      <c r="C16537" s="2"/>
      <c r="D16537" s="12"/>
      <c r="E16537" s="12"/>
      <c r="F16537" s="12"/>
      <c r="G16537" s="12"/>
      <c r="H16537" s="12"/>
      <c r="I16537" s="12"/>
      <c r="J16537" s="12"/>
    </row>
    <row r="16538" spans="1:10" x14ac:dyDescent="0.25">
      <c r="A16538" s="12"/>
      <c r="B16538" s="12"/>
      <c r="C16538" s="2"/>
      <c r="D16538" s="12"/>
      <c r="E16538" s="12"/>
      <c r="F16538" s="12"/>
      <c r="G16538" s="12"/>
      <c r="H16538" s="12"/>
      <c r="I16538" s="12"/>
      <c r="J16538" s="12"/>
    </row>
    <row r="16539" spans="1:10" x14ac:dyDescent="0.25">
      <c r="A16539" s="12"/>
      <c r="B16539" s="12"/>
      <c r="C16539" s="2"/>
      <c r="D16539" s="12"/>
      <c r="E16539" s="12"/>
      <c r="F16539" s="12"/>
      <c r="G16539" s="12"/>
      <c r="H16539" s="12"/>
      <c r="I16539" s="12"/>
      <c r="J16539" s="12"/>
    </row>
    <row r="16540" spans="1:10" x14ac:dyDescent="0.25">
      <c r="A16540" s="12"/>
      <c r="B16540" s="12"/>
      <c r="C16540" s="2"/>
      <c r="D16540" s="12"/>
      <c r="E16540" s="12"/>
      <c r="F16540" s="12"/>
      <c r="G16540" s="12"/>
      <c r="H16540" s="12"/>
      <c r="I16540" s="12"/>
      <c r="J16540" s="12"/>
    </row>
    <row r="16541" spans="1:10" x14ac:dyDescent="0.25">
      <c r="A16541" s="12"/>
      <c r="B16541" s="12"/>
      <c r="C16541" s="2"/>
      <c r="D16541" s="12"/>
      <c r="E16541" s="12"/>
      <c r="F16541" s="12"/>
      <c r="G16541" s="12"/>
      <c r="H16541" s="12"/>
      <c r="I16541" s="12"/>
      <c r="J16541" s="12"/>
    </row>
    <row r="16542" spans="1:10" x14ac:dyDescent="0.25">
      <c r="A16542" s="12"/>
      <c r="B16542" s="12"/>
      <c r="C16542" s="2"/>
      <c r="D16542" s="12"/>
      <c r="E16542" s="12"/>
      <c r="F16542" s="12"/>
      <c r="G16542" s="12"/>
      <c r="H16542" s="12"/>
      <c r="I16542" s="12"/>
      <c r="J16542" s="12"/>
    </row>
    <row r="16543" spans="1:10" x14ac:dyDescent="0.25">
      <c r="A16543" s="12"/>
      <c r="B16543" s="12"/>
      <c r="C16543" s="2"/>
      <c r="D16543" s="12"/>
      <c r="E16543" s="12"/>
      <c r="F16543" s="12"/>
      <c r="G16543" s="12"/>
      <c r="H16543" s="12"/>
      <c r="I16543" s="12"/>
      <c r="J16543" s="12"/>
    </row>
    <row r="16544" spans="1:10" x14ac:dyDescent="0.25">
      <c r="A16544" s="12"/>
      <c r="B16544" s="12"/>
      <c r="C16544" s="2"/>
      <c r="D16544" s="12"/>
      <c r="E16544" s="12"/>
      <c r="F16544" s="12"/>
      <c r="G16544" s="12"/>
      <c r="H16544" s="12"/>
      <c r="I16544" s="12"/>
      <c r="J16544" s="12"/>
    </row>
    <row r="16545" spans="1:10" x14ac:dyDescent="0.25">
      <c r="A16545" s="12"/>
      <c r="B16545" s="12"/>
      <c r="C16545" s="2"/>
      <c r="D16545" s="12"/>
      <c r="E16545" s="12"/>
      <c r="F16545" s="12"/>
      <c r="G16545" s="12"/>
      <c r="H16545" s="12"/>
      <c r="I16545" s="12"/>
      <c r="J16545" s="12"/>
    </row>
    <row r="16546" spans="1:10" x14ac:dyDescent="0.25">
      <c r="A16546" s="12"/>
      <c r="B16546" s="12"/>
      <c r="C16546" s="2"/>
      <c r="D16546" s="12"/>
      <c r="E16546" s="12"/>
      <c r="F16546" s="12"/>
      <c r="G16546" s="12"/>
      <c r="H16546" s="12"/>
      <c r="I16546" s="12"/>
      <c r="J16546" s="12"/>
    </row>
    <row r="16547" spans="1:10" x14ac:dyDescent="0.25">
      <c r="A16547" s="12"/>
      <c r="B16547" s="12"/>
      <c r="C16547" s="2"/>
      <c r="D16547" s="12"/>
      <c r="E16547" s="12"/>
      <c r="F16547" s="12"/>
      <c r="G16547" s="12"/>
      <c r="H16547" s="12"/>
      <c r="I16547" s="12"/>
      <c r="J16547" s="12"/>
    </row>
    <row r="16548" spans="1:10" x14ac:dyDescent="0.25">
      <c r="A16548" s="12"/>
      <c r="B16548" s="12"/>
      <c r="C16548" s="2"/>
      <c r="D16548" s="12"/>
      <c r="E16548" s="12"/>
      <c r="F16548" s="12"/>
      <c r="G16548" s="12"/>
      <c r="H16548" s="12"/>
      <c r="I16548" s="12"/>
      <c r="J16548" s="12"/>
    </row>
    <row r="16549" spans="1:10" x14ac:dyDescent="0.25">
      <c r="A16549" s="12"/>
      <c r="B16549" s="12"/>
      <c r="C16549" s="2"/>
      <c r="D16549" s="12"/>
      <c r="E16549" s="12"/>
      <c r="F16549" s="12"/>
      <c r="G16549" s="12"/>
      <c r="H16549" s="12"/>
      <c r="I16549" s="12"/>
      <c r="J16549" s="12"/>
    </row>
    <row r="16550" spans="1:10" x14ac:dyDescent="0.25">
      <c r="A16550" s="12"/>
      <c r="B16550" s="12"/>
      <c r="C16550" s="2"/>
      <c r="D16550" s="12"/>
      <c r="E16550" s="12"/>
      <c r="F16550" s="12"/>
      <c r="G16550" s="12"/>
      <c r="H16550" s="12"/>
      <c r="I16550" s="12"/>
      <c r="J16550" s="12"/>
    </row>
    <row r="16551" spans="1:10" x14ac:dyDescent="0.25">
      <c r="A16551" s="12"/>
      <c r="B16551" s="12"/>
      <c r="C16551" s="2"/>
      <c r="D16551" s="12"/>
      <c r="E16551" s="12"/>
      <c r="F16551" s="12"/>
      <c r="G16551" s="12"/>
      <c r="H16551" s="12"/>
      <c r="I16551" s="12"/>
      <c r="J16551" s="12"/>
    </row>
    <row r="16552" spans="1:10" x14ac:dyDescent="0.25">
      <c r="A16552" s="12"/>
      <c r="B16552" s="12"/>
      <c r="C16552" s="2"/>
      <c r="D16552" s="12"/>
      <c r="E16552" s="12"/>
      <c r="F16552" s="12"/>
      <c r="G16552" s="12"/>
      <c r="H16552" s="12"/>
      <c r="I16552" s="12"/>
      <c r="J16552" s="12"/>
    </row>
    <row r="16553" spans="1:10" x14ac:dyDescent="0.25">
      <c r="A16553" s="12"/>
      <c r="B16553" s="12"/>
      <c r="C16553" s="2"/>
      <c r="D16553" s="12"/>
      <c r="E16553" s="12"/>
      <c r="F16553" s="12"/>
      <c r="G16553" s="12"/>
      <c r="H16553" s="12"/>
      <c r="I16553" s="12"/>
      <c r="J16553" s="12"/>
    </row>
    <row r="16554" spans="1:10" x14ac:dyDescent="0.25">
      <c r="A16554" s="12"/>
      <c r="B16554" s="12"/>
      <c r="C16554" s="2"/>
      <c r="D16554" s="12"/>
      <c r="E16554" s="12"/>
      <c r="F16554" s="12"/>
      <c r="G16554" s="12"/>
      <c r="H16554" s="12"/>
      <c r="I16554" s="12"/>
      <c r="J16554" s="12"/>
    </row>
    <row r="16555" spans="1:10" x14ac:dyDescent="0.25">
      <c r="A16555" s="12"/>
      <c r="B16555" s="12"/>
      <c r="C16555" s="2"/>
      <c r="D16555" s="12"/>
      <c r="E16555" s="12"/>
      <c r="F16555" s="12"/>
      <c r="G16555" s="12"/>
      <c r="H16555" s="12"/>
      <c r="I16555" s="12"/>
      <c r="J16555" s="12"/>
    </row>
    <row r="16556" spans="1:10" x14ac:dyDescent="0.25">
      <c r="A16556" s="12"/>
      <c r="B16556" s="12"/>
      <c r="C16556" s="2"/>
      <c r="D16556" s="12"/>
      <c r="E16556" s="12"/>
      <c r="F16556" s="12"/>
      <c r="G16556" s="12"/>
      <c r="H16556" s="12"/>
      <c r="I16556" s="12"/>
      <c r="J16556" s="12"/>
    </row>
    <row r="16557" spans="1:10" x14ac:dyDescent="0.25">
      <c r="A16557" s="12"/>
      <c r="B16557" s="12"/>
      <c r="C16557" s="2"/>
      <c r="D16557" s="12"/>
      <c r="E16557" s="12"/>
      <c r="F16557" s="12"/>
      <c r="G16557" s="12"/>
      <c r="H16557" s="12"/>
      <c r="I16557" s="12"/>
      <c r="J16557" s="12"/>
    </row>
    <row r="16558" spans="1:10" x14ac:dyDescent="0.25">
      <c r="A16558" s="12"/>
      <c r="B16558" s="12"/>
      <c r="C16558" s="2"/>
      <c r="D16558" s="12"/>
      <c r="E16558" s="12"/>
      <c r="F16558" s="12"/>
      <c r="G16558" s="12"/>
      <c r="H16558" s="12"/>
      <c r="I16558" s="12"/>
      <c r="J16558" s="12"/>
    </row>
    <row r="16559" spans="1:10" x14ac:dyDescent="0.25">
      <c r="A16559" s="12"/>
      <c r="B16559" s="12"/>
      <c r="C16559" s="2"/>
      <c r="D16559" s="12"/>
      <c r="E16559" s="12"/>
      <c r="F16559" s="12"/>
      <c r="G16559" s="12"/>
      <c r="H16559" s="12"/>
      <c r="I16559" s="12"/>
      <c r="J16559" s="12"/>
    </row>
    <row r="16560" spans="1:10" x14ac:dyDescent="0.25">
      <c r="A16560" s="12"/>
      <c r="B16560" s="12"/>
      <c r="C16560" s="2"/>
      <c r="D16560" s="12"/>
      <c r="E16560" s="12"/>
      <c r="F16560" s="12"/>
      <c r="G16560" s="12"/>
      <c r="H16560" s="12"/>
      <c r="I16560" s="12"/>
      <c r="J16560" s="12"/>
    </row>
    <row r="16561" spans="1:10" x14ac:dyDescent="0.25">
      <c r="A16561" s="12"/>
      <c r="B16561" s="12"/>
      <c r="C16561" s="2"/>
      <c r="D16561" s="12"/>
      <c r="E16561" s="12"/>
      <c r="F16561" s="12"/>
      <c r="G16561" s="12"/>
      <c r="H16561" s="12"/>
      <c r="I16561" s="12"/>
      <c r="J16561" s="12"/>
    </row>
    <row r="16562" spans="1:10" x14ac:dyDescent="0.25">
      <c r="A16562" s="12"/>
      <c r="B16562" s="12"/>
      <c r="C16562" s="2"/>
      <c r="D16562" s="12"/>
      <c r="E16562" s="12"/>
      <c r="F16562" s="12"/>
      <c r="G16562" s="12"/>
      <c r="H16562" s="12"/>
      <c r="I16562" s="12"/>
      <c r="J16562" s="12"/>
    </row>
    <row r="16563" spans="1:10" x14ac:dyDescent="0.25">
      <c r="A16563" s="12"/>
      <c r="B16563" s="12"/>
      <c r="C16563" s="2"/>
      <c r="D16563" s="12"/>
      <c r="E16563" s="12"/>
      <c r="F16563" s="12"/>
      <c r="G16563" s="12"/>
      <c r="H16563" s="12"/>
      <c r="I16563" s="12"/>
      <c r="J16563" s="12"/>
    </row>
    <row r="16564" spans="1:10" x14ac:dyDescent="0.25">
      <c r="A16564" s="12"/>
      <c r="B16564" s="12"/>
      <c r="C16564" s="2"/>
      <c r="D16564" s="12"/>
      <c r="E16564" s="12"/>
      <c r="F16564" s="12"/>
      <c r="G16564" s="12"/>
      <c r="H16564" s="12"/>
      <c r="I16564" s="12"/>
      <c r="J16564" s="12"/>
    </row>
    <row r="16565" spans="1:10" x14ac:dyDescent="0.25">
      <c r="A16565" s="12"/>
      <c r="B16565" s="12"/>
      <c r="C16565" s="2"/>
      <c r="D16565" s="12"/>
      <c r="E16565" s="12"/>
      <c r="F16565" s="12"/>
      <c r="G16565" s="12"/>
      <c r="H16565" s="12"/>
      <c r="I16565" s="12"/>
      <c r="J16565" s="12"/>
    </row>
    <row r="16566" spans="1:10" x14ac:dyDescent="0.25">
      <c r="A16566" s="12"/>
      <c r="B16566" s="12"/>
      <c r="C16566" s="2"/>
      <c r="D16566" s="12"/>
      <c r="E16566" s="12"/>
      <c r="F16566" s="12"/>
      <c r="G16566" s="12"/>
      <c r="H16566" s="12"/>
      <c r="I16566" s="12"/>
      <c r="J16566" s="12"/>
    </row>
    <row r="16567" spans="1:10" x14ac:dyDescent="0.25">
      <c r="A16567" s="12"/>
      <c r="B16567" s="12"/>
      <c r="C16567" s="2"/>
      <c r="D16567" s="12"/>
      <c r="E16567" s="12"/>
      <c r="F16567" s="12"/>
      <c r="G16567" s="12"/>
      <c r="H16567" s="12"/>
      <c r="I16567" s="12"/>
      <c r="J16567" s="12"/>
    </row>
    <row r="16568" spans="1:10" x14ac:dyDescent="0.25">
      <c r="A16568" s="12"/>
      <c r="B16568" s="12"/>
      <c r="C16568" s="2"/>
      <c r="D16568" s="12"/>
      <c r="E16568" s="12"/>
      <c r="F16568" s="12"/>
      <c r="G16568" s="12"/>
      <c r="H16568" s="12"/>
      <c r="I16568" s="12"/>
      <c r="J16568" s="12"/>
    </row>
    <row r="16569" spans="1:10" x14ac:dyDescent="0.25">
      <c r="A16569" s="12"/>
      <c r="B16569" s="12"/>
      <c r="C16569" s="2"/>
      <c r="D16569" s="12"/>
      <c r="E16569" s="12"/>
      <c r="F16569" s="12"/>
      <c r="G16569" s="12"/>
      <c r="H16569" s="12"/>
      <c r="I16569" s="12"/>
      <c r="J16569" s="12"/>
    </row>
    <row r="16570" spans="1:10" x14ac:dyDescent="0.25">
      <c r="A16570" s="12"/>
      <c r="B16570" s="12"/>
      <c r="C16570" s="2"/>
      <c r="D16570" s="12"/>
      <c r="E16570" s="12"/>
      <c r="F16570" s="12"/>
      <c r="G16570" s="12"/>
      <c r="H16570" s="12"/>
      <c r="I16570" s="12"/>
      <c r="J16570" s="12"/>
    </row>
    <row r="16571" spans="1:10" x14ac:dyDescent="0.25">
      <c r="A16571" s="12"/>
      <c r="B16571" s="12"/>
      <c r="C16571" s="2"/>
      <c r="D16571" s="12"/>
      <c r="E16571" s="12"/>
      <c r="F16571" s="12"/>
      <c r="G16571" s="12"/>
      <c r="H16571" s="12"/>
      <c r="I16571" s="12"/>
      <c r="J16571" s="12"/>
    </row>
    <row r="16572" spans="1:10" x14ac:dyDescent="0.25">
      <c r="A16572" s="12"/>
      <c r="B16572" s="12"/>
      <c r="C16572" s="2"/>
      <c r="D16572" s="12"/>
      <c r="E16572" s="12"/>
      <c r="F16572" s="12"/>
      <c r="G16572" s="12"/>
      <c r="H16572" s="12"/>
      <c r="I16572" s="12"/>
      <c r="J16572" s="12"/>
    </row>
    <row r="16573" spans="1:10" x14ac:dyDescent="0.25">
      <c r="A16573" s="12"/>
      <c r="B16573" s="12"/>
      <c r="C16573" s="2"/>
      <c r="D16573" s="12"/>
      <c r="E16573" s="12"/>
      <c r="F16573" s="12"/>
      <c r="G16573" s="12"/>
      <c r="H16573" s="12"/>
      <c r="I16573" s="12"/>
      <c r="J16573" s="12"/>
    </row>
    <row r="16574" spans="1:10" x14ac:dyDescent="0.25">
      <c r="A16574" s="12"/>
      <c r="B16574" s="12"/>
      <c r="C16574" s="2"/>
      <c r="D16574" s="12"/>
      <c r="E16574" s="12"/>
      <c r="F16574" s="12"/>
      <c r="G16574" s="12"/>
      <c r="H16574" s="12"/>
      <c r="I16574" s="12"/>
      <c r="J16574" s="12"/>
    </row>
    <row r="16575" spans="1:10" x14ac:dyDescent="0.25">
      <c r="A16575" s="12"/>
      <c r="B16575" s="12"/>
      <c r="C16575" s="2"/>
      <c r="D16575" s="12"/>
      <c r="E16575" s="12"/>
      <c r="F16575" s="12"/>
      <c r="G16575" s="12"/>
      <c r="H16575" s="12"/>
      <c r="I16575" s="12"/>
      <c r="J16575" s="12"/>
    </row>
    <row r="16576" spans="1:10" x14ac:dyDescent="0.25">
      <c r="A16576" s="12"/>
      <c r="B16576" s="12"/>
      <c r="C16576" s="2"/>
      <c r="D16576" s="12"/>
      <c r="E16576" s="12"/>
      <c r="F16576" s="12"/>
      <c r="G16576" s="12"/>
      <c r="H16576" s="12"/>
      <c r="I16576" s="12"/>
      <c r="J16576" s="12"/>
    </row>
    <row r="16577" spans="1:10" x14ac:dyDescent="0.25">
      <c r="A16577" s="12"/>
      <c r="B16577" s="12"/>
      <c r="C16577" s="2"/>
      <c r="D16577" s="12"/>
      <c r="E16577" s="12"/>
      <c r="F16577" s="12"/>
      <c r="G16577" s="12"/>
      <c r="H16577" s="12"/>
      <c r="I16577" s="12"/>
      <c r="J16577" s="12"/>
    </row>
    <row r="16578" spans="1:10" x14ac:dyDescent="0.25">
      <c r="A16578" s="12"/>
      <c r="B16578" s="12"/>
      <c r="C16578" s="2"/>
      <c r="D16578" s="12"/>
      <c r="E16578" s="12"/>
      <c r="F16578" s="12"/>
      <c r="G16578" s="12"/>
      <c r="H16578" s="12"/>
      <c r="I16578" s="12"/>
      <c r="J16578" s="12"/>
    </row>
    <row r="16579" spans="1:10" x14ac:dyDescent="0.25">
      <c r="A16579" s="12"/>
      <c r="B16579" s="12"/>
      <c r="C16579" s="2"/>
      <c r="D16579" s="12"/>
      <c r="E16579" s="12"/>
      <c r="F16579" s="12"/>
      <c r="G16579" s="12"/>
      <c r="H16579" s="12"/>
      <c r="I16579" s="12"/>
      <c r="J16579" s="12"/>
    </row>
    <row r="16580" spans="1:10" x14ac:dyDescent="0.25">
      <c r="A16580" s="12"/>
      <c r="B16580" s="12"/>
      <c r="C16580" s="2"/>
      <c r="D16580" s="12"/>
      <c r="E16580" s="12"/>
      <c r="F16580" s="12"/>
      <c r="G16580" s="12"/>
      <c r="H16580" s="12"/>
      <c r="I16580" s="12"/>
      <c r="J16580" s="12"/>
    </row>
    <row r="16581" spans="1:10" x14ac:dyDescent="0.25">
      <c r="A16581" s="12"/>
      <c r="B16581" s="12"/>
      <c r="C16581" s="2"/>
      <c r="D16581" s="12"/>
      <c r="E16581" s="12"/>
      <c r="F16581" s="12"/>
      <c r="G16581" s="12"/>
      <c r="H16581" s="12"/>
      <c r="I16581" s="12"/>
      <c r="J16581" s="12"/>
    </row>
    <row r="16582" spans="1:10" x14ac:dyDescent="0.25">
      <c r="A16582" s="12"/>
      <c r="B16582" s="12"/>
      <c r="C16582" s="2"/>
      <c r="D16582" s="12"/>
      <c r="E16582" s="12"/>
      <c r="F16582" s="12"/>
      <c r="G16582" s="12"/>
      <c r="H16582" s="12"/>
      <c r="I16582" s="12"/>
      <c r="J16582" s="12"/>
    </row>
    <row r="16583" spans="1:10" x14ac:dyDescent="0.25">
      <c r="A16583" s="12"/>
      <c r="B16583" s="12"/>
      <c r="C16583" s="2"/>
      <c r="D16583" s="12"/>
      <c r="E16583" s="12"/>
      <c r="F16583" s="12"/>
      <c r="G16583" s="12"/>
      <c r="H16583" s="12"/>
      <c r="I16583" s="12"/>
      <c r="J16583" s="12"/>
    </row>
    <row r="16584" spans="1:10" x14ac:dyDescent="0.25">
      <c r="A16584" s="12"/>
      <c r="B16584" s="12"/>
      <c r="C16584" s="2"/>
      <c r="D16584" s="12"/>
      <c r="E16584" s="12"/>
      <c r="F16584" s="12"/>
      <c r="G16584" s="12"/>
      <c r="H16584" s="12"/>
      <c r="I16584" s="12"/>
      <c r="J16584" s="12"/>
    </row>
    <row r="16585" spans="1:10" x14ac:dyDescent="0.25">
      <c r="A16585" s="12"/>
      <c r="B16585" s="12"/>
      <c r="C16585" s="2"/>
      <c r="D16585" s="12"/>
      <c r="E16585" s="12"/>
      <c r="F16585" s="12"/>
      <c r="G16585" s="12"/>
      <c r="H16585" s="12"/>
      <c r="I16585" s="12"/>
      <c r="J16585" s="12"/>
    </row>
    <row r="16586" spans="1:10" x14ac:dyDescent="0.25">
      <c r="A16586" s="12"/>
      <c r="B16586" s="12"/>
      <c r="C16586" s="2"/>
      <c r="D16586" s="12"/>
      <c r="E16586" s="12"/>
      <c r="F16586" s="12"/>
      <c r="G16586" s="12"/>
      <c r="H16586" s="12"/>
      <c r="I16586" s="12"/>
      <c r="J16586" s="12"/>
    </row>
    <row r="16587" spans="1:10" x14ac:dyDescent="0.25">
      <c r="A16587" s="12"/>
      <c r="B16587" s="12"/>
      <c r="C16587" s="2"/>
      <c r="D16587" s="12"/>
      <c r="E16587" s="12"/>
      <c r="F16587" s="12"/>
      <c r="G16587" s="12"/>
      <c r="H16587" s="12"/>
      <c r="I16587" s="12"/>
      <c r="J16587" s="12"/>
    </row>
    <row r="16588" spans="1:10" x14ac:dyDescent="0.25">
      <c r="A16588" s="12"/>
      <c r="B16588" s="12"/>
      <c r="C16588" s="2"/>
      <c r="D16588" s="12"/>
      <c r="E16588" s="12"/>
      <c r="F16588" s="12"/>
      <c r="G16588" s="12"/>
      <c r="H16588" s="12"/>
      <c r="I16588" s="12"/>
      <c r="J16588" s="12"/>
    </row>
    <row r="16589" spans="1:10" x14ac:dyDescent="0.25">
      <c r="A16589" s="12"/>
      <c r="B16589" s="12"/>
      <c r="C16589" s="2"/>
      <c r="D16589" s="12"/>
      <c r="E16589" s="12"/>
      <c r="F16589" s="12"/>
      <c r="G16589" s="12"/>
      <c r="H16589" s="12"/>
      <c r="I16589" s="12"/>
      <c r="J16589" s="12"/>
    </row>
    <row r="16590" spans="1:10" x14ac:dyDescent="0.25">
      <c r="A16590" s="12"/>
      <c r="B16590" s="12"/>
      <c r="C16590" s="2"/>
      <c r="D16590" s="12"/>
      <c r="E16590" s="12"/>
      <c r="F16590" s="12"/>
      <c r="G16590" s="12"/>
      <c r="H16590" s="12"/>
      <c r="I16590" s="12"/>
      <c r="J16590" s="12"/>
    </row>
    <row r="16591" spans="1:10" x14ac:dyDescent="0.25">
      <c r="A16591" s="12"/>
      <c r="B16591" s="12"/>
      <c r="C16591" s="2"/>
      <c r="D16591" s="12"/>
      <c r="E16591" s="12"/>
      <c r="F16591" s="12"/>
      <c r="G16591" s="12"/>
      <c r="H16591" s="12"/>
      <c r="I16591" s="12"/>
      <c r="J16591" s="12"/>
    </row>
    <row r="16592" spans="1:10" x14ac:dyDescent="0.25">
      <c r="A16592" s="12"/>
      <c r="B16592" s="12"/>
      <c r="C16592" s="2"/>
      <c r="D16592" s="12"/>
      <c r="E16592" s="12"/>
      <c r="F16592" s="12"/>
      <c r="G16592" s="12"/>
      <c r="H16592" s="12"/>
      <c r="I16592" s="12"/>
      <c r="J16592" s="12"/>
    </row>
    <row r="16593" spans="1:10" x14ac:dyDescent="0.25">
      <c r="A16593" s="12"/>
      <c r="B16593" s="12"/>
      <c r="C16593" s="2"/>
      <c r="D16593" s="12"/>
      <c r="E16593" s="12"/>
      <c r="F16593" s="12"/>
      <c r="G16593" s="12"/>
      <c r="H16593" s="12"/>
      <c r="I16593" s="12"/>
      <c r="J16593" s="12"/>
    </row>
    <row r="16594" spans="1:10" x14ac:dyDescent="0.25">
      <c r="A16594" s="12"/>
      <c r="B16594" s="12"/>
      <c r="C16594" s="2"/>
      <c r="D16594" s="12"/>
      <c r="E16594" s="12"/>
      <c r="F16594" s="12"/>
      <c r="G16594" s="12"/>
      <c r="H16594" s="12"/>
      <c r="I16594" s="12"/>
      <c r="J16594" s="12"/>
    </row>
    <row r="16595" spans="1:10" x14ac:dyDescent="0.25">
      <c r="A16595" s="12"/>
      <c r="B16595" s="12"/>
      <c r="C16595" s="2"/>
      <c r="D16595" s="12"/>
      <c r="E16595" s="12"/>
      <c r="F16595" s="12"/>
      <c r="G16595" s="12"/>
      <c r="H16595" s="12"/>
      <c r="I16595" s="12"/>
      <c r="J16595" s="12"/>
    </row>
    <row r="16596" spans="1:10" x14ac:dyDescent="0.25">
      <c r="A16596" s="12"/>
      <c r="B16596" s="12"/>
      <c r="C16596" s="2"/>
      <c r="D16596" s="12"/>
      <c r="E16596" s="12"/>
      <c r="F16596" s="12"/>
      <c r="G16596" s="12"/>
      <c r="H16596" s="12"/>
      <c r="I16596" s="12"/>
      <c r="J16596" s="12"/>
    </row>
    <row r="16597" spans="1:10" x14ac:dyDescent="0.25">
      <c r="A16597" s="12"/>
      <c r="B16597" s="12"/>
      <c r="C16597" s="2"/>
      <c r="D16597" s="12"/>
      <c r="E16597" s="12"/>
      <c r="F16597" s="12"/>
      <c r="G16597" s="12"/>
      <c r="H16597" s="12"/>
      <c r="I16597" s="12"/>
      <c r="J16597" s="12"/>
    </row>
    <row r="16598" spans="1:10" x14ac:dyDescent="0.25">
      <c r="A16598" s="12"/>
      <c r="B16598" s="12"/>
      <c r="C16598" s="2"/>
      <c r="D16598" s="12"/>
      <c r="E16598" s="12"/>
      <c r="F16598" s="12"/>
      <c r="G16598" s="12"/>
      <c r="H16598" s="12"/>
      <c r="I16598" s="12"/>
      <c r="J16598" s="12"/>
    </row>
    <row r="16599" spans="1:10" x14ac:dyDescent="0.25">
      <c r="A16599" s="12"/>
      <c r="B16599" s="12"/>
      <c r="C16599" s="2"/>
      <c r="D16599" s="12"/>
      <c r="E16599" s="12"/>
      <c r="F16599" s="12"/>
      <c r="G16599" s="12"/>
      <c r="H16599" s="12"/>
      <c r="I16599" s="12"/>
      <c r="J16599" s="12"/>
    </row>
    <row r="16600" spans="1:10" x14ac:dyDescent="0.25">
      <c r="A16600" s="12"/>
      <c r="B16600" s="12"/>
      <c r="C16600" s="2"/>
      <c r="D16600" s="12"/>
      <c r="E16600" s="12"/>
      <c r="F16600" s="12"/>
      <c r="G16600" s="12"/>
      <c r="H16600" s="12"/>
      <c r="I16600" s="12"/>
      <c r="J16600" s="12"/>
    </row>
    <row r="16601" spans="1:10" x14ac:dyDescent="0.25">
      <c r="A16601" s="12"/>
      <c r="B16601" s="12"/>
      <c r="C16601" s="2"/>
      <c r="D16601" s="12"/>
      <c r="E16601" s="12"/>
      <c r="F16601" s="12"/>
      <c r="G16601" s="12"/>
      <c r="H16601" s="12"/>
      <c r="I16601" s="12"/>
      <c r="J16601" s="12"/>
    </row>
    <row r="16602" spans="1:10" x14ac:dyDescent="0.25">
      <c r="A16602" s="12"/>
      <c r="B16602" s="12"/>
      <c r="C16602" s="2"/>
      <c r="D16602" s="12"/>
      <c r="E16602" s="12"/>
      <c r="F16602" s="12"/>
      <c r="G16602" s="12"/>
      <c r="H16602" s="12"/>
      <c r="I16602" s="12"/>
      <c r="J16602" s="12"/>
    </row>
    <row r="16603" spans="1:10" x14ac:dyDescent="0.25">
      <c r="A16603" s="12"/>
      <c r="B16603" s="12"/>
      <c r="C16603" s="2"/>
      <c r="D16603" s="12"/>
      <c r="E16603" s="12"/>
      <c r="F16603" s="12"/>
      <c r="G16603" s="12"/>
      <c r="H16603" s="12"/>
      <c r="I16603" s="12"/>
      <c r="J16603" s="12"/>
    </row>
    <row r="16604" spans="1:10" x14ac:dyDescent="0.25">
      <c r="A16604" s="12"/>
      <c r="B16604" s="12"/>
      <c r="C16604" s="2"/>
      <c r="D16604" s="12"/>
      <c r="E16604" s="12"/>
      <c r="F16604" s="12"/>
      <c r="G16604" s="12"/>
      <c r="H16604" s="12"/>
      <c r="I16604" s="12"/>
      <c r="J16604" s="12"/>
    </row>
    <row r="16605" spans="1:10" x14ac:dyDescent="0.25">
      <c r="A16605" s="12"/>
      <c r="B16605" s="12"/>
      <c r="C16605" s="2"/>
      <c r="D16605" s="12"/>
      <c r="E16605" s="12"/>
      <c r="F16605" s="12"/>
      <c r="G16605" s="12"/>
      <c r="H16605" s="12"/>
      <c r="I16605" s="12"/>
      <c r="J16605" s="12"/>
    </row>
    <row r="16606" spans="1:10" x14ac:dyDescent="0.25">
      <c r="A16606" s="12"/>
      <c r="B16606" s="12"/>
      <c r="C16606" s="2"/>
      <c r="D16606" s="12"/>
      <c r="E16606" s="12"/>
      <c r="F16606" s="12"/>
      <c r="G16606" s="12"/>
      <c r="H16606" s="12"/>
      <c r="I16606" s="12"/>
      <c r="J16606" s="12"/>
    </row>
    <row r="16607" spans="1:10" x14ac:dyDescent="0.25">
      <c r="A16607" s="12"/>
      <c r="B16607" s="12"/>
      <c r="C16607" s="2"/>
      <c r="D16607" s="12"/>
      <c r="E16607" s="12"/>
      <c r="F16607" s="12"/>
      <c r="G16607" s="12"/>
      <c r="H16607" s="12"/>
      <c r="I16607" s="12"/>
      <c r="J16607" s="12"/>
    </row>
    <row r="16608" spans="1:10" x14ac:dyDescent="0.25">
      <c r="A16608" s="12"/>
      <c r="B16608" s="12"/>
      <c r="C16608" s="2"/>
      <c r="D16608" s="12"/>
      <c r="E16608" s="12"/>
      <c r="F16608" s="12"/>
      <c r="G16608" s="12"/>
      <c r="H16608" s="12"/>
      <c r="I16608" s="12"/>
      <c r="J16608" s="12"/>
    </row>
    <row r="16609" spans="1:10" x14ac:dyDescent="0.25">
      <c r="A16609" s="12"/>
      <c r="B16609" s="12"/>
      <c r="C16609" s="2"/>
      <c r="D16609" s="12"/>
      <c r="E16609" s="12"/>
      <c r="F16609" s="12"/>
      <c r="G16609" s="12"/>
      <c r="H16609" s="12"/>
      <c r="I16609" s="12"/>
      <c r="J16609" s="12"/>
    </row>
    <row r="16610" spans="1:10" x14ac:dyDescent="0.25">
      <c r="A16610" s="12"/>
      <c r="B16610" s="12"/>
      <c r="C16610" s="2"/>
      <c r="D16610" s="12"/>
      <c r="E16610" s="12"/>
      <c r="F16610" s="12"/>
      <c r="G16610" s="12"/>
      <c r="H16610" s="12"/>
      <c r="I16610" s="12"/>
      <c r="J16610" s="12"/>
    </row>
    <row r="16611" spans="1:10" x14ac:dyDescent="0.25">
      <c r="A16611" s="12"/>
      <c r="B16611" s="12"/>
      <c r="C16611" s="2"/>
      <c r="D16611" s="12"/>
      <c r="E16611" s="12"/>
      <c r="F16611" s="12"/>
      <c r="G16611" s="12"/>
      <c r="H16611" s="12"/>
      <c r="I16611" s="12"/>
      <c r="J16611" s="12"/>
    </row>
    <row r="16612" spans="1:10" x14ac:dyDescent="0.25">
      <c r="A16612" s="12"/>
      <c r="B16612" s="12"/>
      <c r="C16612" s="2"/>
      <c r="D16612" s="12"/>
      <c r="E16612" s="12"/>
      <c r="F16612" s="12"/>
      <c r="G16612" s="12"/>
      <c r="H16612" s="12"/>
      <c r="I16612" s="12"/>
      <c r="J16612" s="12"/>
    </row>
    <row r="16613" spans="1:10" x14ac:dyDescent="0.25">
      <c r="A16613" s="12"/>
      <c r="B16613" s="12"/>
      <c r="C16613" s="2"/>
      <c r="D16613" s="12"/>
      <c r="E16613" s="12"/>
      <c r="F16613" s="12"/>
      <c r="G16613" s="12"/>
      <c r="H16613" s="12"/>
      <c r="I16613" s="12"/>
      <c r="J16613" s="12"/>
    </row>
    <row r="16614" spans="1:10" x14ac:dyDescent="0.25">
      <c r="A16614" s="12"/>
      <c r="B16614" s="12"/>
      <c r="C16614" s="2"/>
      <c r="D16614" s="12"/>
      <c r="E16614" s="12"/>
      <c r="F16614" s="12"/>
      <c r="G16614" s="12"/>
      <c r="H16614" s="12"/>
      <c r="I16614" s="12"/>
      <c r="J16614" s="12"/>
    </row>
    <row r="16615" spans="1:10" x14ac:dyDescent="0.25">
      <c r="A16615" s="12"/>
      <c r="B16615" s="12"/>
      <c r="C16615" s="2"/>
      <c r="D16615" s="12"/>
      <c r="E16615" s="12"/>
      <c r="F16615" s="12"/>
      <c r="G16615" s="12"/>
      <c r="H16615" s="12"/>
      <c r="I16615" s="12"/>
      <c r="J16615" s="12"/>
    </row>
    <row r="16616" spans="1:10" x14ac:dyDescent="0.25">
      <c r="A16616" s="12"/>
      <c r="B16616" s="12"/>
      <c r="C16616" s="2"/>
      <c r="D16616" s="12"/>
      <c r="E16616" s="12"/>
      <c r="F16616" s="12"/>
      <c r="G16616" s="12"/>
      <c r="H16616" s="12"/>
      <c r="I16616" s="12"/>
      <c r="J16616" s="12"/>
    </row>
    <row r="16617" spans="1:10" x14ac:dyDescent="0.25">
      <c r="A16617" s="12"/>
      <c r="B16617" s="12"/>
      <c r="C16617" s="2"/>
      <c r="D16617" s="12"/>
      <c r="E16617" s="12"/>
      <c r="F16617" s="12"/>
      <c r="G16617" s="12"/>
      <c r="H16617" s="12"/>
      <c r="I16617" s="12"/>
      <c r="J16617" s="12"/>
    </row>
    <row r="16618" spans="1:10" x14ac:dyDescent="0.25">
      <c r="A16618" s="12"/>
      <c r="B16618" s="12"/>
      <c r="C16618" s="2"/>
      <c r="D16618" s="12"/>
      <c r="E16618" s="12"/>
      <c r="F16618" s="12"/>
      <c r="G16618" s="12"/>
      <c r="H16618" s="12"/>
      <c r="I16618" s="12"/>
      <c r="J16618" s="12"/>
    </row>
    <row r="16619" spans="1:10" x14ac:dyDescent="0.25">
      <c r="A16619" s="12"/>
      <c r="B16619" s="12"/>
      <c r="C16619" s="2"/>
      <c r="D16619" s="12"/>
      <c r="E16619" s="12"/>
      <c r="F16619" s="12"/>
      <c r="G16619" s="12"/>
      <c r="H16619" s="12"/>
      <c r="I16619" s="12"/>
      <c r="J16619" s="12"/>
    </row>
    <row r="16620" spans="1:10" x14ac:dyDescent="0.25">
      <c r="A16620" s="12"/>
      <c r="B16620" s="12"/>
      <c r="C16620" s="2"/>
      <c r="D16620" s="12"/>
      <c r="E16620" s="12"/>
      <c r="F16620" s="12"/>
      <c r="G16620" s="12"/>
      <c r="H16620" s="12"/>
      <c r="I16620" s="12"/>
      <c r="J16620" s="12"/>
    </row>
    <row r="16621" spans="1:10" x14ac:dyDescent="0.25">
      <c r="A16621" s="12"/>
      <c r="B16621" s="12"/>
      <c r="C16621" s="2"/>
      <c r="D16621" s="12"/>
      <c r="E16621" s="12"/>
      <c r="F16621" s="12"/>
      <c r="G16621" s="12"/>
      <c r="H16621" s="12"/>
      <c r="I16621" s="12"/>
      <c r="J16621" s="12"/>
    </row>
    <row r="16622" spans="1:10" x14ac:dyDescent="0.25">
      <c r="A16622" s="12"/>
      <c r="B16622" s="12"/>
      <c r="C16622" s="2"/>
      <c r="D16622" s="12"/>
      <c r="E16622" s="12"/>
      <c r="F16622" s="12"/>
      <c r="G16622" s="12"/>
      <c r="H16622" s="12"/>
      <c r="I16622" s="12"/>
      <c r="J16622" s="12"/>
    </row>
    <row r="16623" spans="1:10" x14ac:dyDescent="0.25">
      <c r="A16623" s="12"/>
      <c r="B16623" s="12"/>
      <c r="C16623" s="2"/>
      <c r="D16623" s="12"/>
      <c r="E16623" s="12"/>
      <c r="F16623" s="12"/>
      <c r="G16623" s="12"/>
      <c r="H16623" s="12"/>
      <c r="I16623" s="12"/>
      <c r="J16623" s="12"/>
    </row>
    <row r="16624" spans="1:10" x14ac:dyDescent="0.25">
      <c r="A16624" s="12"/>
      <c r="B16624" s="12"/>
      <c r="C16624" s="2"/>
      <c r="D16624" s="12"/>
      <c r="E16624" s="12"/>
      <c r="F16624" s="12"/>
      <c r="G16624" s="12"/>
      <c r="H16624" s="12"/>
      <c r="I16624" s="12"/>
      <c r="J16624" s="12"/>
    </row>
    <row r="16625" spans="1:10" x14ac:dyDescent="0.25">
      <c r="A16625" s="12"/>
      <c r="B16625" s="12"/>
      <c r="C16625" s="2"/>
      <c r="D16625" s="12"/>
      <c r="E16625" s="12"/>
      <c r="F16625" s="12"/>
      <c r="G16625" s="12"/>
      <c r="H16625" s="12"/>
      <c r="I16625" s="12"/>
      <c r="J16625" s="12"/>
    </row>
    <row r="16626" spans="1:10" x14ac:dyDescent="0.25">
      <c r="A16626" s="12"/>
      <c r="B16626" s="12"/>
      <c r="C16626" s="2"/>
      <c r="D16626" s="12"/>
      <c r="E16626" s="12"/>
      <c r="F16626" s="12"/>
      <c r="G16626" s="12"/>
      <c r="H16626" s="12"/>
      <c r="I16626" s="12"/>
      <c r="J16626" s="12"/>
    </row>
    <row r="16627" spans="1:10" x14ac:dyDescent="0.25">
      <c r="A16627" s="12"/>
      <c r="B16627" s="12"/>
      <c r="C16627" s="2"/>
      <c r="D16627" s="12"/>
      <c r="E16627" s="12"/>
      <c r="F16627" s="12"/>
      <c r="G16627" s="12"/>
      <c r="H16627" s="12"/>
      <c r="I16627" s="12"/>
      <c r="J16627" s="12"/>
    </row>
    <row r="16628" spans="1:10" x14ac:dyDescent="0.25">
      <c r="A16628" s="12"/>
      <c r="B16628" s="12"/>
      <c r="C16628" s="2"/>
      <c r="D16628" s="12"/>
      <c r="E16628" s="12"/>
      <c r="F16628" s="12"/>
      <c r="G16628" s="12"/>
      <c r="H16628" s="12"/>
      <c r="I16628" s="12"/>
      <c r="J16628" s="12"/>
    </row>
    <row r="16629" spans="1:10" x14ac:dyDescent="0.25">
      <c r="A16629" s="12"/>
      <c r="B16629" s="12"/>
      <c r="C16629" s="2"/>
      <c r="D16629" s="12"/>
      <c r="E16629" s="12"/>
      <c r="F16629" s="12"/>
      <c r="G16629" s="12"/>
      <c r="H16629" s="12"/>
      <c r="I16629" s="12"/>
      <c r="J16629" s="12"/>
    </row>
    <row r="16630" spans="1:10" x14ac:dyDescent="0.25">
      <c r="A16630" s="12"/>
      <c r="B16630" s="12"/>
      <c r="C16630" s="2"/>
      <c r="D16630" s="12"/>
      <c r="E16630" s="12"/>
      <c r="F16630" s="12"/>
      <c r="G16630" s="12"/>
      <c r="H16630" s="12"/>
      <c r="I16630" s="12"/>
      <c r="J16630" s="12"/>
    </row>
    <row r="16631" spans="1:10" x14ac:dyDescent="0.25">
      <c r="A16631" s="12"/>
      <c r="B16631" s="12"/>
      <c r="C16631" s="2"/>
      <c r="D16631" s="12"/>
      <c r="E16631" s="12"/>
      <c r="F16631" s="12"/>
      <c r="G16631" s="12"/>
      <c r="H16631" s="12"/>
      <c r="I16631" s="12"/>
      <c r="J16631" s="12"/>
    </row>
    <row r="16632" spans="1:10" x14ac:dyDescent="0.25">
      <c r="A16632" s="12"/>
      <c r="B16632" s="12"/>
      <c r="C16632" s="2"/>
      <c r="D16632" s="12"/>
      <c r="E16632" s="12"/>
      <c r="F16632" s="12"/>
      <c r="G16632" s="12"/>
      <c r="H16632" s="12"/>
      <c r="I16632" s="12"/>
      <c r="J16632" s="12"/>
    </row>
    <row r="16633" spans="1:10" x14ac:dyDescent="0.25">
      <c r="A16633" s="12"/>
      <c r="B16633" s="12"/>
      <c r="C16633" s="2"/>
      <c r="D16633" s="12"/>
      <c r="E16633" s="12"/>
      <c r="F16633" s="12"/>
      <c r="G16633" s="12"/>
      <c r="H16633" s="12"/>
      <c r="I16633" s="12"/>
      <c r="J16633" s="12"/>
    </row>
    <row r="16634" spans="1:10" x14ac:dyDescent="0.25">
      <c r="A16634" s="12"/>
      <c r="B16634" s="12"/>
      <c r="C16634" s="2"/>
      <c r="D16634" s="12"/>
      <c r="E16634" s="12"/>
      <c r="F16634" s="12"/>
      <c r="G16634" s="12"/>
      <c r="H16634" s="12"/>
      <c r="I16634" s="12"/>
      <c r="J16634" s="12"/>
    </row>
    <row r="16635" spans="1:10" x14ac:dyDescent="0.25">
      <c r="A16635" s="12"/>
      <c r="B16635" s="12"/>
      <c r="C16635" s="2"/>
      <c r="D16635" s="12"/>
      <c r="E16635" s="12"/>
      <c r="F16635" s="12"/>
      <c r="G16635" s="12"/>
      <c r="H16635" s="12"/>
      <c r="I16635" s="12"/>
      <c r="J16635" s="12"/>
    </row>
    <row r="16636" spans="1:10" x14ac:dyDescent="0.25">
      <c r="A16636" s="12"/>
      <c r="B16636" s="12"/>
      <c r="C16636" s="2"/>
      <c r="D16636" s="12"/>
      <c r="E16636" s="12"/>
      <c r="F16636" s="12"/>
      <c r="G16636" s="12"/>
      <c r="H16636" s="12"/>
      <c r="I16636" s="12"/>
      <c r="J16636" s="12"/>
    </row>
    <row r="16637" spans="1:10" x14ac:dyDescent="0.25">
      <c r="A16637" s="12"/>
      <c r="B16637" s="12"/>
      <c r="C16637" s="2"/>
      <c r="D16637" s="12"/>
      <c r="E16637" s="12"/>
      <c r="F16637" s="12"/>
      <c r="G16637" s="12"/>
      <c r="H16637" s="12"/>
      <c r="I16637" s="12"/>
      <c r="J16637" s="12"/>
    </row>
    <row r="16638" spans="1:10" x14ac:dyDescent="0.25">
      <c r="A16638" s="12"/>
      <c r="B16638" s="12"/>
      <c r="C16638" s="2"/>
      <c r="D16638" s="12"/>
      <c r="E16638" s="12"/>
      <c r="F16638" s="12"/>
      <c r="G16638" s="12"/>
      <c r="H16638" s="12"/>
      <c r="I16638" s="12"/>
      <c r="J16638" s="12"/>
    </row>
    <row r="16639" spans="1:10" x14ac:dyDescent="0.25">
      <c r="A16639" s="12"/>
      <c r="B16639" s="12"/>
      <c r="C16639" s="2"/>
      <c r="D16639" s="12"/>
      <c r="E16639" s="12"/>
      <c r="F16639" s="12"/>
      <c r="G16639" s="12"/>
      <c r="H16639" s="12"/>
      <c r="I16639" s="12"/>
      <c r="J16639" s="12"/>
    </row>
    <row r="16640" spans="1:10" x14ac:dyDescent="0.25">
      <c r="A16640" s="12"/>
      <c r="B16640" s="12"/>
      <c r="C16640" s="2"/>
      <c r="D16640" s="12"/>
      <c r="E16640" s="12"/>
      <c r="F16640" s="12"/>
      <c r="G16640" s="12"/>
      <c r="H16640" s="12"/>
      <c r="I16640" s="12"/>
      <c r="J16640" s="12"/>
    </row>
    <row r="16641" spans="1:10" x14ac:dyDescent="0.25">
      <c r="A16641" s="12"/>
      <c r="B16641" s="12"/>
      <c r="C16641" s="2"/>
      <c r="D16641" s="12"/>
      <c r="E16641" s="12"/>
      <c r="F16641" s="12"/>
      <c r="G16641" s="12"/>
      <c r="H16641" s="12"/>
      <c r="I16641" s="12"/>
      <c r="J16641" s="12"/>
    </row>
    <row r="16642" spans="1:10" x14ac:dyDescent="0.25">
      <c r="A16642" s="12"/>
      <c r="B16642" s="12"/>
      <c r="C16642" s="2"/>
      <c r="D16642" s="12"/>
      <c r="E16642" s="12"/>
      <c r="F16642" s="12"/>
      <c r="G16642" s="12"/>
      <c r="H16642" s="12"/>
      <c r="I16642" s="12"/>
      <c r="J16642" s="12"/>
    </row>
    <row r="16643" spans="1:10" x14ac:dyDescent="0.25">
      <c r="A16643" s="12"/>
      <c r="B16643" s="12"/>
      <c r="C16643" s="2"/>
      <c r="D16643" s="12"/>
      <c r="E16643" s="12"/>
      <c r="F16643" s="12"/>
      <c r="G16643" s="12"/>
      <c r="H16643" s="12"/>
      <c r="I16643" s="12"/>
      <c r="J16643" s="12"/>
    </row>
    <row r="16644" spans="1:10" x14ac:dyDescent="0.25">
      <c r="A16644" s="12"/>
      <c r="B16644" s="12"/>
      <c r="C16644" s="2"/>
      <c r="D16644" s="12"/>
      <c r="E16644" s="12"/>
      <c r="F16644" s="12"/>
      <c r="G16644" s="12"/>
      <c r="H16644" s="12"/>
      <c r="I16644" s="12"/>
      <c r="J16644" s="12"/>
    </row>
    <row r="16645" spans="1:10" x14ac:dyDescent="0.25">
      <c r="A16645" s="12"/>
      <c r="B16645" s="12"/>
      <c r="C16645" s="2"/>
      <c r="D16645" s="12"/>
      <c r="E16645" s="12"/>
      <c r="F16645" s="12"/>
      <c r="G16645" s="12"/>
      <c r="H16645" s="12"/>
      <c r="I16645" s="12"/>
      <c r="J16645" s="12"/>
    </row>
    <row r="16646" spans="1:10" x14ac:dyDescent="0.25">
      <c r="A16646" s="12"/>
      <c r="B16646" s="12"/>
      <c r="C16646" s="2"/>
      <c r="D16646" s="12"/>
      <c r="E16646" s="12"/>
      <c r="F16646" s="12"/>
      <c r="G16646" s="12"/>
      <c r="H16646" s="12"/>
      <c r="I16646" s="12"/>
      <c r="J16646" s="12"/>
    </row>
    <row r="16647" spans="1:10" x14ac:dyDescent="0.25">
      <c r="A16647" s="12"/>
      <c r="B16647" s="12"/>
      <c r="C16647" s="2"/>
      <c r="D16647" s="12"/>
      <c r="E16647" s="12"/>
      <c r="F16647" s="12"/>
      <c r="G16647" s="12"/>
      <c r="H16647" s="12"/>
      <c r="I16647" s="12"/>
      <c r="J16647" s="12"/>
    </row>
    <row r="16648" spans="1:10" x14ac:dyDescent="0.25">
      <c r="A16648" s="12"/>
      <c r="B16648" s="12"/>
      <c r="C16648" s="2"/>
      <c r="D16648" s="12"/>
      <c r="E16648" s="12"/>
      <c r="F16648" s="12"/>
      <c r="G16648" s="12"/>
      <c r="H16648" s="12"/>
      <c r="I16648" s="12"/>
      <c r="J16648" s="12"/>
    </row>
    <row r="16649" spans="1:10" x14ac:dyDescent="0.25">
      <c r="A16649" s="12"/>
      <c r="B16649" s="12"/>
      <c r="C16649" s="2"/>
      <c r="D16649" s="12"/>
      <c r="E16649" s="12"/>
      <c r="F16649" s="12"/>
      <c r="G16649" s="12"/>
      <c r="H16649" s="12"/>
      <c r="I16649" s="12"/>
      <c r="J16649" s="12"/>
    </row>
    <row r="16650" spans="1:10" x14ac:dyDescent="0.25">
      <c r="A16650" s="12"/>
      <c r="B16650" s="12"/>
      <c r="C16650" s="2"/>
      <c r="D16650" s="12"/>
      <c r="E16650" s="12"/>
      <c r="F16650" s="12"/>
      <c r="G16650" s="12"/>
      <c r="H16650" s="12"/>
      <c r="I16650" s="12"/>
      <c r="J16650" s="12"/>
    </row>
    <row r="16651" spans="1:10" x14ac:dyDescent="0.25">
      <c r="A16651" s="12"/>
      <c r="B16651" s="12"/>
      <c r="C16651" s="2"/>
      <c r="D16651" s="12"/>
      <c r="E16651" s="12"/>
      <c r="F16651" s="12"/>
      <c r="G16651" s="12"/>
      <c r="H16651" s="12"/>
      <c r="I16651" s="12"/>
      <c r="J16651" s="12"/>
    </row>
    <row r="16652" spans="1:10" x14ac:dyDescent="0.25">
      <c r="A16652" s="12"/>
      <c r="B16652" s="12"/>
      <c r="C16652" s="2"/>
      <c r="D16652" s="12"/>
      <c r="E16652" s="12"/>
      <c r="F16652" s="12"/>
      <c r="G16652" s="12"/>
      <c r="H16652" s="12"/>
      <c r="I16652" s="12"/>
      <c r="J16652" s="12"/>
    </row>
    <row r="16653" spans="1:10" x14ac:dyDescent="0.25">
      <c r="A16653" s="12"/>
      <c r="B16653" s="12"/>
      <c r="C16653" s="2"/>
      <c r="D16653" s="12"/>
      <c r="E16653" s="12"/>
      <c r="F16653" s="12"/>
      <c r="G16653" s="12"/>
      <c r="H16653" s="12"/>
      <c r="I16653" s="12"/>
      <c r="J16653" s="12"/>
    </row>
    <row r="16654" spans="1:10" x14ac:dyDescent="0.25">
      <c r="A16654" s="12"/>
      <c r="B16654" s="12"/>
      <c r="C16654" s="2"/>
      <c r="D16654" s="12"/>
      <c r="E16654" s="12"/>
      <c r="F16654" s="12"/>
      <c r="G16654" s="12"/>
      <c r="H16654" s="12"/>
      <c r="I16654" s="12"/>
      <c r="J16654" s="12"/>
    </row>
    <row r="16655" spans="1:10" x14ac:dyDescent="0.25">
      <c r="A16655" s="12"/>
      <c r="B16655" s="12"/>
      <c r="C16655" s="2"/>
      <c r="D16655" s="12"/>
      <c r="E16655" s="12"/>
      <c r="F16655" s="12"/>
      <c r="G16655" s="12"/>
      <c r="H16655" s="12"/>
      <c r="I16655" s="12"/>
      <c r="J16655" s="12"/>
    </row>
    <row r="16656" spans="1:10" x14ac:dyDescent="0.25">
      <c r="A16656" s="12"/>
      <c r="B16656" s="12"/>
      <c r="C16656" s="2"/>
      <c r="D16656" s="12"/>
      <c r="E16656" s="12"/>
      <c r="F16656" s="12"/>
      <c r="G16656" s="12"/>
      <c r="H16656" s="12"/>
      <c r="I16656" s="12"/>
      <c r="J16656" s="12"/>
    </row>
    <row r="16657" spans="1:10" x14ac:dyDescent="0.25">
      <c r="A16657" s="12"/>
      <c r="B16657" s="12"/>
      <c r="C16657" s="2"/>
      <c r="D16657" s="12"/>
      <c r="E16657" s="12"/>
      <c r="F16657" s="12"/>
      <c r="G16657" s="12"/>
      <c r="H16657" s="12"/>
      <c r="I16657" s="12"/>
      <c r="J16657" s="12"/>
    </row>
    <row r="16658" spans="1:10" x14ac:dyDescent="0.25">
      <c r="A16658" s="12"/>
      <c r="B16658" s="12"/>
      <c r="C16658" s="2"/>
      <c r="D16658" s="12"/>
      <c r="E16658" s="12"/>
      <c r="F16658" s="12"/>
      <c r="G16658" s="12"/>
      <c r="H16658" s="12"/>
      <c r="I16658" s="12"/>
      <c r="J16658" s="12"/>
    </row>
    <row r="16659" spans="1:10" x14ac:dyDescent="0.25">
      <c r="A16659" s="12"/>
      <c r="B16659" s="12"/>
      <c r="C16659" s="2"/>
      <c r="D16659" s="12"/>
      <c r="E16659" s="12"/>
      <c r="F16659" s="12"/>
      <c r="G16659" s="12"/>
      <c r="H16659" s="12"/>
      <c r="I16659" s="12"/>
      <c r="J16659" s="12"/>
    </row>
    <row r="16660" spans="1:10" x14ac:dyDescent="0.25">
      <c r="A16660" s="12"/>
      <c r="B16660" s="12"/>
      <c r="C16660" s="2"/>
      <c r="D16660" s="12"/>
      <c r="E16660" s="12"/>
      <c r="F16660" s="12"/>
      <c r="G16660" s="12"/>
      <c r="H16660" s="12"/>
      <c r="I16660" s="12"/>
      <c r="J16660" s="12"/>
    </row>
    <row r="16661" spans="1:10" x14ac:dyDescent="0.25">
      <c r="A16661" s="12"/>
      <c r="B16661" s="12"/>
      <c r="C16661" s="2"/>
      <c r="D16661" s="12"/>
      <c r="E16661" s="12"/>
      <c r="F16661" s="12"/>
      <c r="G16661" s="12"/>
      <c r="H16661" s="12"/>
      <c r="I16661" s="12"/>
      <c r="J16661" s="12"/>
    </row>
    <row r="16662" spans="1:10" x14ac:dyDescent="0.25">
      <c r="A16662" s="12"/>
      <c r="B16662" s="12"/>
      <c r="C16662" s="2"/>
      <c r="D16662" s="12"/>
      <c r="E16662" s="12"/>
      <c r="F16662" s="12"/>
      <c r="G16662" s="12"/>
      <c r="H16662" s="12"/>
      <c r="I16662" s="12"/>
      <c r="J16662" s="12"/>
    </row>
    <row r="16663" spans="1:10" x14ac:dyDescent="0.25">
      <c r="A16663" s="12"/>
      <c r="B16663" s="12"/>
      <c r="C16663" s="2"/>
      <c r="D16663" s="12"/>
      <c r="E16663" s="12"/>
      <c r="F16663" s="12"/>
      <c r="G16663" s="12"/>
      <c r="H16663" s="12"/>
      <c r="I16663" s="12"/>
      <c r="J16663" s="12"/>
    </row>
    <row r="16664" spans="1:10" x14ac:dyDescent="0.25">
      <c r="A16664" s="12"/>
      <c r="B16664" s="12"/>
      <c r="C16664" s="2"/>
      <c r="D16664" s="12"/>
      <c r="E16664" s="12"/>
      <c r="F16664" s="12"/>
      <c r="G16664" s="12"/>
      <c r="H16664" s="12"/>
      <c r="I16664" s="12"/>
      <c r="J16664" s="12"/>
    </row>
    <row r="16665" spans="1:10" x14ac:dyDescent="0.25">
      <c r="A16665" s="12"/>
      <c r="B16665" s="12"/>
      <c r="C16665" s="2"/>
      <c r="D16665" s="12"/>
      <c r="E16665" s="12"/>
      <c r="F16665" s="12"/>
      <c r="G16665" s="12"/>
      <c r="H16665" s="12"/>
      <c r="I16665" s="12"/>
      <c r="J16665" s="12"/>
    </row>
    <row r="16666" spans="1:10" x14ac:dyDescent="0.25">
      <c r="A16666" s="12"/>
      <c r="B16666" s="12"/>
      <c r="C16666" s="2"/>
      <c r="D16666" s="12"/>
      <c r="E16666" s="12"/>
      <c r="F16666" s="12"/>
      <c r="G16666" s="12"/>
      <c r="H16666" s="12"/>
      <c r="I16666" s="12"/>
      <c r="J16666" s="12"/>
    </row>
    <row r="16667" spans="1:10" x14ac:dyDescent="0.25">
      <c r="A16667" s="12"/>
      <c r="B16667" s="12"/>
      <c r="C16667" s="2"/>
      <c r="D16667" s="12"/>
      <c r="E16667" s="12"/>
      <c r="F16667" s="12"/>
      <c r="G16667" s="12"/>
      <c r="H16667" s="12"/>
      <c r="I16667" s="12"/>
      <c r="J16667" s="12"/>
    </row>
    <row r="16668" spans="1:10" x14ac:dyDescent="0.25">
      <c r="A16668" s="12"/>
      <c r="B16668" s="12"/>
      <c r="C16668" s="2"/>
      <c r="D16668" s="12"/>
      <c r="E16668" s="12"/>
      <c r="F16668" s="12"/>
      <c r="G16668" s="12"/>
      <c r="H16668" s="12"/>
      <c r="I16668" s="12"/>
      <c r="J16668" s="12"/>
    </row>
    <row r="16669" spans="1:10" x14ac:dyDescent="0.25">
      <c r="A16669" s="12"/>
      <c r="B16669" s="12"/>
      <c r="C16669" s="2"/>
      <c r="D16669" s="12"/>
      <c r="E16669" s="12"/>
      <c r="F16669" s="12"/>
      <c r="G16669" s="12"/>
      <c r="H16669" s="12"/>
      <c r="I16669" s="12"/>
      <c r="J16669" s="12"/>
    </row>
    <row r="16670" spans="1:10" x14ac:dyDescent="0.25">
      <c r="A16670" s="12"/>
      <c r="B16670" s="12"/>
      <c r="C16670" s="2"/>
      <c r="D16670" s="12"/>
      <c r="E16670" s="12"/>
      <c r="F16670" s="12"/>
      <c r="G16670" s="12"/>
      <c r="H16670" s="12"/>
      <c r="I16670" s="12"/>
      <c r="J16670" s="12"/>
    </row>
    <row r="16671" spans="1:10" x14ac:dyDescent="0.25">
      <c r="A16671" s="12"/>
      <c r="B16671" s="12"/>
      <c r="C16671" s="2"/>
      <c r="D16671" s="12"/>
      <c r="E16671" s="12"/>
      <c r="F16671" s="12"/>
      <c r="G16671" s="12"/>
      <c r="H16671" s="12"/>
      <c r="I16671" s="12"/>
      <c r="J16671" s="12"/>
    </row>
    <row r="16672" spans="1:10" x14ac:dyDescent="0.25">
      <c r="A16672" s="12"/>
      <c r="B16672" s="12"/>
      <c r="C16672" s="2"/>
      <c r="D16672" s="12"/>
      <c r="E16672" s="12"/>
      <c r="F16672" s="12"/>
      <c r="G16672" s="12"/>
      <c r="H16672" s="12"/>
      <c r="I16672" s="12"/>
      <c r="J16672" s="12"/>
    </row>
    <row r="16673" spans="1:10" x14ac:dyDescent="0.25">
      <c r="A16673" s="12"/>
      <c r="B16673" s="12"/>
      <c r="C16673" s="2"/>
      <c r="D16673" s="12"/>
      <c r="E16673" s="12"/>
      <c r="F16673" s="12"/>
      <c r="G16673" s="12"/>
      <c r="H16673" s="12"/>
      <c r="I16673" s="12"/>
      <c r="J16673" s="12"/>
    </row>
    <row r="16674" spans="1:10" x14ac:dyDescent="0.25">
      <c r="A16674" s="12"/>
      <c r="B16674" s="12"/>
      <c r="C16674" s="2"/>
      <c r="D16674" s="12"/>
      <c r="E16674" s="12"/>
      <c r="F16674" s="12"/>
      <c r="G16674" s="12"/>
      <c r="H16674" s="12"/>
      <c r="I16674" s="12"/>
      <c r="J16674" s="12"/>
    </row>
    <row r="16675" spans="1:10" x14ac:dyDescent="0.25">
      <c r="A16675" s="12"/>
      <c r="B16675" s="12"/>
      <c r="C16675" s="2"/>
      <c r="D16675" s="12"/>
      <c r="E16675" s="12"/>
      <c r="F16675" s="12"/>
      <c r="G16675" s="12"/>
      <c r="H16675" s="12"/>
      <c r="I16675" s="12"/>
      <c r="J16675" s="12"/>
    </row>
    <row r="16676" spans="1:10" x14ac:dyDescent="0.25">
      <c r="A16676" s="12"/>
      <c r="B16676" s="12"/>
      <c r="C16676" s="2"/>
      <c r="D16676" s="12"/>
      <c r="E16676" s="12"/>
      <c r="F16676" s="12"/>
      <c r="G16676" s="12"/>
      <c r="H16676" s="12"/>
      <c r="I16676" s="12"/>
      <c r="J16676" s="12"/>
    </row>
    <row r="16677" spans="1:10" x14ac:dyDescent="0.25">
      <c r="A16677" s="12"/>
      <c r="B16677" s="12"/>
      <c r="C16677" s="2"/>
      <c r="D16677" s="12"/>
      <c r="E16677" s="12"/>
      <c r="F16677" s="12"/>
      <c r="G16677" s="12"/>
      <c r="H16677" s="12"/>
      <c r="I16677" s="12"/>
      <c r="J16677" s="12"/>
    </row>
    <row r="16678" spans="1:10" x14ac:dyDescent="0.25">
      <c r="A16678" s="12"/>
      <c r="B16678" s="12"/>
      <c r="C16678" s="2"/>
      <c r="D16678" s="12"/>
      <c r="E16678" s="12"/>
      <c r="F16678" s="12"/>
      <c r="G16678" s="12"/>
      <c r="H16678" s="12"/>
      <c r="I16678" s="12"/>
      <c r="J16678" s="12"/>
    </row>
    <row r="16679" spans="1:10" x14ac:dyDescent="0.25">
      <c r="A16679" s="12"/>
      <c r="B16679" s="12"/>
      <c r="C16679" s="2"/>
      <c r="D16679" s="12"/>
      <c r="E16679" s="12"/>
      <c r="F16679" s="12"/>
      <c r="G16679" s="12"/>
      <c r="H16679" s="12"/>
      <c r="I16679" s="12"/>
      <c r="J16679" s="12"/>
    </row>
    <row r="16680" spans="1:10" x14ac:dyDescent="0.25">
      <c r="A16680" s="12"/>
      <c r="B16680" s="12"/>
      <c r="C16680" s="2"/>
      <c r="D16680" s="12"/>
      <c r="E16680" s="12"/>
      <c r="F16680" s="12"/>
      <c r="G16680" s="12"/>
      <c r="H16680" s="12"/>
      <c r="I16680" s="12"/>
      <c r="J16680" s="12"/>
    </row>
    <row r="16681" spans="1:10" x14ac:dyDescent="0.25">
      <c r="A16681" s="12"/>
      <c r="B16681" s="12"/>
      <c r="C16681" s="2"/>
      <c r="D16681" s="12"/>
      <c r="E16681" s="12"/>
      <c r="F16681" s="12"/>
      <c r="G16681" s="12"/>
      <c r="H16681" s="12"/>
      <c r="I16681" s="12"/>
      <c r="J16681" s="12"/>
    </row>
    <row r="16682" spans="1:10" x14ac:dyDescent="0.25">
      <c r="A16682" s="12"/>
      <c r="B16682" s="12"/>
      <c r="C16682" s="2"/>
      <c r="D16682" s="12"/>
      <c r="E16682" s="12"/>
      <c r="F16682" s="12"/>
      <c r="G16682" s="12"/>
      <c r="H16682" s="12"/>
      <c r="I16682" s="12"/>
      <c r="J16682" s="12"/>
    </row>
    <row r="16683" spans="1:10" x14ac:dyDescent="0.25">
      <c r="A16683" s="12"/>
      <c r="B16683" s="12"/>
      <c r="C16683" s="2"/>
      <c r="D16683" s="12"/>
      <c r="E16683" s="12"/>
      <c r="F16683" s="12"/>
      <c r="G16683" s="12"/>
      <c r="H16683" s="12"/>
      <c r="I16683" s="12"/>
      <c r="J16683" s="12"/>
    </row>
    <row r="16684" spans="1:10" x14ac:dyDescent="0.25">
      <c r="A16684" s="12"/>
      <c r="B16684" s="12"/>
      <c r="C16684" s="2"/>
      <c r="D16684" s="12"/>
      <c r="E16684" s="12"/>
      <c r="F16684" s="12"/>
      <c r="G16684" s="12"/>
      <c r="H16684" s="12"/>
      <c r="I16684" s="12"/>
      <c r="J16684" s="12"/>
    </row>
    <row r="16685" spans="1:10" x14ac:dyDescent="0.25">
      <c r="A16685" s="12"/>
      <c r="B16685" s="12"/>
      <c r="C16685" s="2"/>
      <c r="D16685" s="12"/>
      <c r="E16685" s="12"/>
      <c r="F16685" s="12"/>
      <c r="G16685" s="12"/>
      <c r="H16685" s="12"/>
      <c r="I16685" s="12"/>
      <c r="J16685" s="12"/>
    </row>
    <row r="16686" spans="1:10" x14ac:dyDescent="0.25">
      <c r="A16686" s="12"/>
      <c r="B16686" s="12"/>
      <c r="C16686" s="2"/>
      <c r="D16686" s="12"/>
      <c r="E16686" s="12"/>
      <c r="F16686" s="12"/>
      <c r="G16686" s="12"/>
      <c r="H16686" s="12"/>
      <c r="I16686" s="12"/>
      <c r="J16686" s="12"/>
    </row>
    <row r="16687" spans="1:10" x14ac:dyDescent="0.25">
      <c r="A16687" s="12"/>
      <c r="B16687" s="12"/>
      <c r="C16687" s="2"/>
      <c r="D16687" s="12"/>
      <c r="E16687" s="12"/>
      <c r="F16687" s="12"/>
      <c r="G16687" s="12"/>
      <c r="H16687" s="12"/>
      <c r="I16687" s="12"/>
      <c r="J16687" s="12"/>
    </row>
    <row r="16688" spans="1:10" x14ac:dyDescent="0.25">
      <c r="A16688" s="12"/>
      <c r="B16688" s="12"/>
      <c r="C16688" s="2"/>
      <c r="D16688" s="12"/>
      <c r="E16688" s="12"/>
      <c r="F16688" s="12"/>
      <c r="G16688" s="12"/>
      <c r="H16688" s="12"/>
      <c r="I16688" s="12"/>
      <c r="J16688" s="12"/>
    </row>
    <row r="16689" spans="1:10" x14ac:dyDescent="0.25">
      <c r="A16689" s="12"/>
      <c r="B16689" s="12"/>
      <c r="C16689" s="2"/>
      <c r="D16689" s="12"/>
      <c r="E16689" s="12"/>
      <c r="F16689" s="12"/>
      <c r="G16689" s="12"/>
      <c r="H16689" s="12"/>
      <c r="I16689" s="12"/>
      <c r="J16689" s="12"/>
    </row>
    <row r="16690" spans="1:10" x14ac:dyDescent="0.25">
      <c r="A16690" s="12"/>
      <c r="B16690" s="12"/>
      <c r="C16690" s="2"/>
      <c r="D16690" s="12"/>
      <c r="E16690" s="12"/>
      <c r="F16690" s="12"/>
      <c r="G16690" s="12"/>
      <c r="H16690" s="12"/>
      <c r="I16690" s="12"/>
      <c r="J16690" s="12"/>
    </row>
    <row r="16691" spans="1:10" x14ac:dyDescent="0.25">
      <c r="A16691" s="12"/>
      <c r="B16691" s="12"/>
      <c r="C16691" s="2"/>
      <c r="D16691" s="12"/>
      <c r="E16691" s="12"/>
      <c r="F16691" s="12"/>
      <c r="G16691" s="12"/>
      <c r="H16691" s="12"/>
      <c r="I16691" s="12"/>
      <c r="J16691" s="12"/>
    </row>
    <row r="16692" spans="1:10" x14ac:dyDescent="0.25">
      <c r="A16692" s="12"/>
      <c r="B16692" s="12"/>
      <c r="C16692" s="2"/>
      <c r="D16692" s="12"/>
      <c r="E16692" s="12"/>
      <c r="F16692" s="12"/>
      <c r="G16692" s="12"/>
      <c r="H16692" s="12"/>
      <c r="I16692" s="12"/>
      <c r="J16692" s="12"/>
    </row>
    <row r="16693" spans="1:10" x14ac:dyDescent="0.25">
      <c r="A16693" s="12"/>
      <c r="B16693" s="12"/>
      <c r="C16693" s="2"/>
      <c r="D16693" s="12"/>
      <c r="E16693" s="12"/>
      <c r="F16693" s="12"/>
      <c r="G16693" s="12"/>
      <c r="H16693" s="12"/>
      <c r="I16693" s="12"/>
      <c r="J16693" s="12"/>
    </row>
    <row r="16694" spans="1:10" x14ac:dyDescent="0.25">
      <c r="A16694" s="12"/>
      <c r="B16694" s="12"/>
      <c r="C16694" s="2"/>
      <c r="D16694" s="12"/>
      <c r="E16694" s="12"/>
      <c r="F16694" s="12"/>
      <c r="G16694" s="12"/>
      <c r="H16694" s="12"/>
      <c r="I16694" s="12"/>
      <c r="J16694" s="12"/>
    </row>
    <row r="16695" spans="1:10" x14ac:dyDescent="0.25">
      <c r="A16695" s="12"/>
      <c r="B16695" s="12"/>
      <c r="C16695" s="2"/>
      <c r="D16695" s="12"/>
      <c r="E16695" s="12"/>
      <c r="F16695" s="12"/>
      <c r="G16695" s="12"/>
      <c r="H16695" s="12"/>
      <c r="I16695" s="12"/>
      <c r="J16695" s="12"/>
    </row>
    <row r="16696" spans="1:10" x14ac:dyDescent="0.25">
      <c r="A16696" s="12"/>
      <c r="B16696" s="12"/>
      <c r="C16696" s="2"/>
      <c r="D16696" s="12"/>
      <c r="E16696" s="12"/>
      <c r="F16696" s="12"/>
      <c r="G16696" s="12"/>
      <c r="H16696" s="12"/>
      <c r="I16696" s="12"/>
      <c r="J16696" s="12"/>
    </row>
    <row r="16697" spans="1:10" x14ac:dyDescent="0.25">
      <c r="A16697" s="12"/>
      <c r="B16697" s="12"/>
      <c r="C16697" s="2"/>
      <c r="D16697" s="12"/>
      <c r="E16697" s="12"/>
      <c r="F16697" s="12"/>
      <c r="G16697" s="12"/>
      <c r="H16697" s="12"/>
      <c r="I16697" s="12"/>
      <c r="J16697" s="12"/>
    </row>
    <row r="16698" spans="1:10" x14ac:dyDescent="0.25">
      <c r="A16698" s="12"/>
      <c r="B16698" s="12"/>
      <c r="C16698" s="2"/>
      <c r="D16698" s="12"/>
      <c r="E16698" s="12"/>
      <c r="F16698" s="12"/>
      <c r="G16698" s="12"/>
      <c r="H16698" s="12"/>
      <c r="I16698" s="12"/>
      <c r="J16698" s="12"/>
    </row>
    <row r="16699" spans="1:10" x14ac:dyDescent="0.25">
      <c r="A16699" s="12"/>
      <c r="B16699" s="12"/>
      <c r="C16699" s="2"/>
      <c r="D16699" s="12"/>
      <c r="E16699" s="12"/>
      <c r="F16699" s="12"/>
      <c r="G16699" s="12"/>
      <c r="H16699" s="12"/>
      <c r="I16699" s="12"/>
      <c r="J16699" s="12"/>
    </row>
    <row r="16700" spans="1:10" x14ac:dyDescent="0.25">
      <c r="A16700" s="12"/>
      <c r="B16700" s="12"/>
      <c r="C16700" s="2"/>
      <c r="D16700" s="12"/>
      <c r="E16700" s="12"/>
      <c r="F16700" s="12"/>
      <c r="G16700" s="12"/>
      <c r="H16700" s="12"/>
      <c r="I16700" s="12"/>
      <c r="J16700" s="12"/>
    </row>
    <row r="16701" spans="1:10" x14ac:dyDescent="0.25">
      <c r="A16701" s="12"/>
      <c r="B16701" s="12"/>
      <c r="C16701" s="2"/>
      <c r="D16701" s="12"/>
      <c r="E16701" s="12"/>
      <c r="F16701" s="12"/>
      <c r="G16701" s="12"/>
      <c r="H16701" s="12"/>
      <c r="I16701" s="12"/>
      <c r="J16701" s="12"/>
    </row>
    <row r="16702" spans="1:10" x14ac:dyDescent="0.25">
      <c r="A16702" s="12"/>
      <c r="B16702" s="12"/>
      <c r="C16702" s="2"/>
      <c r="D16702" s="12"/>
      <c r="E16702" s="12"/>
      <c r="F16702" s="12"/>
      <c r="G16702" s="12"/>
      <c r="H16702" s="12"/>
      <c r="I16702" s="12"/>
      <c r="J16702" s="12"/>
    </row>
    <row r="16703" spans="1:10" x14ac:dyDescent="0.25">
      <c r="A16703" s="12"/>
      <c r="B16703" s="12"/>
      <c r="C16703" s="2"/>
      <c r="D16703" s="12"/>
      <c r="E16703" s="12"/>
      <c r="F16703" s="12"/>
      <c r="G16703" s="12"/>
      <c r="H16703" s="12"/>
      <c r="I16703" s="12"/>
      <c r="J16703" s="12"/>
    </row>
    <row r="16704" spans="1:10" x14ac:dyDescent="0.25">
      <c r="A16704" s="12"/>
      <c r="B16704" s="12"/>
      <c r="C16704" s="2"/>
      <c r="D16704" s="12"/>
      <c r="E16704" s="12"/>
      <c r="F16704" s="12"/>
      <c r="G16704" s="12"/>
      <c r="H16704" s="12"/>
      <c r="I16704" s="12"/>
      <c r="J16704" s="12"/>
    </row>
    <row r="16705" spans="1:10" x14ac:dyDescent="0.25">
      <c r="A16705" s="12"/>
      <c r="B16705" s="12"/>
      <c r="C16705" s="2"/>
      <c r="D16705" s="12"/>
      <c r="E16705" s="12"/>
      <c r="F16705" s="12"/>
      <c r="G16705" s="12"/>
      <c r="H16705" s="12"/>
      <c r="I16705" s="12"/>
      <c r="J16705" s="12"/>
    </row>
    <row r="16706" spans="1:10" x14ac:dyDescent="0.25">
      <c r="A16706" s="12"/>
      <c r="B16706" s="12"/>
      <c r="C16706" s="2"/>
      <c r="D16706" s="12"/>
      <c r="E16706" s="12"/>
      <c r="F16706" s="12"/>
      <c r="G16706" s="12"/>
      <c r="H16706" s="12"/>
      <c r="I16706" s="12"/>
      <c r="J16706" s="12"/>
    </row>
    <row r="16707" spans="1:10" x14ac:dyDescent="0.25">
      <c r="A16707" s="12"/>
      <c r="B16707" s="12"/>
      <c r="C16707" s="2"/>
      <c r="D16707" s="12"/>
      <c r="E16707" s="12"/>
      <c r="F16707" s="12"/>
      <c r="G16707" s="12"/>
      <c r="H16707" s="12"/>
      <c r="I16707" s="12"/>
      <c r="J16707" s="12"/>
    </row>
    <row r="16708" spans="1:10" x14ac:dyDescent="0.25">
      <c r="A16708" s="12"/>
      <c r="B16708" s="12"/>
      <c r="C16708" s="2"/>
      <c r="D16708" s="12"/>
      <c r="E16708" s="12"/>
      <c r="F16708" s="12"/>
      <c r="G16708" s="12"/>
      <c r="H16708" s="12"/>
      <c r="I16708" s="12"/>
      <c r="J16708" s="12"/>
    </row>
    <row r="16709" spans="1:10" x14ac:dyDescent="0.25">
      <c r="A16709" s="12"/>
      <c r="B16709" s="12"/>
      <c r="C16709" s="2"/>
      <c r="D16709" s="12"/>
      <c r="E16709" s="12"/>
      <c r="F16709" s="12"/>
      <c r="G16709" s="12"/>
      <c r="H16709" s="12"/>
      <c r="I16709" s="12"/>
      <c r="J16709" s="12"/>
    </row>
    <row r="16710" spans="1:10" x14ac:dyDescent="0.25">
      <c r="A16710" s="12"/>
      <c r="B16710" s="12"/>
      <c r="C16710" s="2"/>
      <c r="D16710" s="12"/>
      <c r="E16710" s="12"/>
      <c r="F16710" s="12"/>
      <c r="G16710" s="12"/>
      <c r="H16710" s="12"/>
      <c r="I16710" s="12"/>
      <c r="J16710" s="12"/>
    </row>
    <row r="16711" spans="1:10" x14ac:dyDescent="0.25">
      <c r="A16711" s="12"/>
      <c r="B16711" s="12"/>
      <c r="C16711" s="2"/>
      <c r="D16711" s="12"/>
      <c r="E16711" s="12"/>
      <c r="F16711" s="12"/>
      <c r="G16711" s="12"/>
      <c r="H16711" s="12"/>
      <c r="I16711" s="12"/>
      <c r="J16711" s="12"/>
    </row>
    <row r="16712" spans="1:10" x14ac:dyDescent="0.25">
      <c r="A16712" s="12"/>
      <c r="B16712" s="12"/>
      <c r="C16712" s="2"/>
      <c r="D16712" s="12"/>
      <c r="E16712" s="12"/>
      <c r="F16712" s="12"/>
      <c r="G16712" s="12"/>
      <c r="H16712" s="12"/>
      <c r="I16712" s="12"/>
      <c r="J16712" s="12"/>
    </row>
    <row r="16713" spans="1:10" x14ac:dyDescent="0.25">
      <c r="A16713" s="12"/>
      <c r="B16713" s="12"/>
      <c r="C16713" s="2"/>
      <c r="D16713" s="12"/>
      <c r="E16713" s="12"/>
      <c r="F16713" s="12"/>
      <c r="G16713" s="12"/>
      <c r="H16713" s="12"/>
      <c r="I16713" s="12"/>
      <c r="J16713" s="12"/>
    </row>
    <row r="16714" spans="1:10" x14ac:dyDescent="0.25">
      <c r="A16714" s="12"/>
      <c r="B16714" s="12"/>
      <c r="C16714" s="2"/>
      <c r="D16714" s="12"/>
      <c r="E16714" s="12"/>
      <c r="F16714" s="12"/>
      <c r="G16714" s="12"/>
      <c r="H16714" s="12"/>
      <c r="I16714" s="12"/>
      <c r="J16714" s="12"/>
    </row>
    <row r="16715" spans="1:10" x14ac:dyDescent="0.25">
      <c r="A16715" s="12"/>
      <c r="B16715" s="12"/>
      <c r="C16715" s="2"/>
      <c r="D16715" s="12"/>
      <c r="E16715" s="12"/>
      <c r="F16715" s="12"/>
      <c r="G16715" s="12"/>
      <c r="H16715" s="12"/>
      <c r="I16715" s="12"/>
      <c r="J16715" s="12"/>
    </row>
    <row r="16716" spans="1:10" x14ac:dyDescent="0.25">
      <c r="A16716" s="12"/>
      <c r="B16716" s="12"/>
      <c r="C16716" s="2"/>
      <c r="D16716" s="12"/>
      <c r="E16716" s="12"/>
      <c r="F16716" s="12"/>
      <c r="G16716" s="12"/>
      <c r="H16716" s="12"/>
      <c r="I16716" s="12"/>
      <c r="J16716" s="12"/>
    </row>
    <row r="16717" spans="1:10" x14ac:dyDescent="0.25">
      <c r="A16717" s="12"/>
      <c r="B16717" s="12"/>
      <c r="C16717" s="2"/>
      <c r="D16717" s="12"/>
      <c r="E16717" s="12"/>
      <c r="F16717" s="12"/>
      <c r="G16717" s="12"/>
      <c r="H16717" s="12"/>
      <c r="I16717" s="12"/>
      <c r="J16717" s="12"/>
    </row>
    <row r="16718" spans="1:10" x14ac:dyDescent="0.25">
      <c r="A16718" s="12"/>
      <c r="B16718" s="12"/>
      <c r="C16718" s="2"/>
      <c r="D16718" s="12"/>
      <c r="E16718" s="12"/>
      <c r="F16718" s="12"/>
      <c r="G16718" s="12"/>
      <c r="H16718" s="12"/>
      <c r="I16718" s="12"/>
      <c r="J16718" s="12"/>
    </row>
    <row r="16719" spans="1:10" x14ac:dyDescent="0.25">
      <c r="A16719" s="12"/>
      <c r="B16719" s="12"/>
      <c r="C16719" s="2"/>
      <c r="D16719" s="12"/>
      <c r="E16719" s="12"/>
      <c r="F16719" s="12"/>
      <c r="G16719" s="12"/>
      <c r="H16719" s="12"/>
      <c r="I16719" s="12"/>
      <c r="J16719" s="12"/>
    </row>
    <row r="16720" spans="1:10" x14ac:dyDescent="0.25">
      <c r="A16720" s="12"/>
      <c r="B16720" s="12"/>
      <c r="C16720" s="2"/>
      <c r="D16720" s="12"/>
      <c r="E16720" s="12"/>
      <c r="F16720" s="12"/>
      <c r="G16720" s="12"/>
      <c r="H16720" s="12"/>
      <c r="I16720" s="12"/>
      <c r="J16720" s="12"/>
    </row>
    <row r="16721" spans="1:10" x14ac:dyDescent="0.25">
      <c r="A16721" s="12"/>
      <c r="B16721" s="12"/>
      <c r="C16721" s="2"/>
      <c r="D16721" s="12"/>
      <c r="E16721" s="12"/>
      <c r="F16721" s="12"/>
      <c r="G16721" s="12"/>
      <c r="H16721" s="12"/>
      <c r="I16721" s="12"/>
      <c r="J16721" s="12"/>
    </row>
    <row r="16722" spans="1:10" x14ac:dyDescent="0.25">
      <c r="A16722" s="12"/>
      <c r="B16722" s="12"/>
      <c r="C16722" s="2"/>
      <c r="D16722" s="12"/>
      <c r="E16722" s="12"/>
      <c r="F16722" s="12"/>
      <c r="G16722" s="12"/>
      <c r="H16722" s="12"/>
      <c r="I16722" s="12"/>
      <c r="J16722" s="12"/>
    </row>
    <row r="16723" spans="1:10" x14ac:dyDescent="0.25">
      <c r="A16723" s="12"/>
      <c r="B16723" s="12"/>
      <c r="C16723" s="2"/>
      <c r="D16723" s="12"/>
      <c r="E16723" s="12"/>
      <c r="F16723" s="12"/>
      <c r="G16723" s="12"/>
      <c r="H16723" s="12"/>
      <c r="I16723" s="12"/>
      <c r="J16723" s="12"/>
    </row>
    <row r="16724" spans="1:10" x14ac:dyDescent="0.25">
      <c r="A16724" s="12"/>
      <c r="B16724" s="12"/>
      <c r="C16724" s="2"/>
      <c r="D16724" s="12"/>
      <c r="E16724" s="12"/>
      <c r="F16724" s="12"/>
      <c r="G16724" s="12"/>
      <c r="H16724" s="12"/>
      <c r="I16724" s="12"/>
      <c r="J16724" s="12"/>
    </row>
    <row r="16725" spans="1:10" x14ac:dyDescent="0.25">
      <c r="A16725" s="12"/>
      <c r="B16725" s="12"/>
      <c r="C16725" s="2"/>
      <c r="D16725" s="12"/>
      <c r="E16725" s="12"/>
      <c r="F16725" s="12"/>
      <c r="G16725" s="12"/>
      <c r="H16725" s="12"/>
      <c r="I16725" s="12"/>
      <c r="J16725" s="12"/>
    </row>
    <row r="16726" spans="1:10" x14ac:dyDescent="0.25">
      <c r="A16726" s="12"/>
      <c r="B16726" s="12"/>
      <c r="C16726" s="2"/>
      <c r="D16726" s="12"/>
      <c r="E16726" s="12"/>
      <c r="F16726" s="12"/>
      <c r="G16726" s="12"/>
      <c r="H16726" s="12"/>
      <c r="I16726" s="12"/>
      <c r="J16726" s="12"/>
    </row>
    <row r="16727" spans="1:10" x14ac:dyDescent="0.25">
      <c r="A16727" s="12"/>
      <c r="B16727" s="12"/>
      <c r="C16727" s="2"/>
      <c r="D16727" s="12"/>
      <c r="E16727" s="12"/>
      <c r="F16727" s="12"/>
      <c r="G16727" s="12"/>
      <c r="H16727" s="12"/>
      <c r="I16727" s="12"/>
      <c r="J16727" s="12"/>
    </row>
    <row r="16728" spans="1:10" x14ac:dyDescent="0.25">
      <c r="A16728" s="12"/>
      <c r="B16728" s="12"/>
      <c r="C16728" s="2"/>
      <c r="D16728" s="12"/>
      <c r="E16728" s="12"/>
      <c r="F16728" s="12"/>
      <c r="G16728" s="12"/>
      <c r="H16728" s="12"/>
      <c r="I16728" s="12"/>
      <c r="J16728" s="12"/>
    </row>
    <row r="16729" spans="1:10" x14ac:dyDescent="0.25">
      <c r="A16729" s="12"/>
      <c r="B16729" s="12"/>
      <c r="C16729" s="2"/>
      <c r="D16729" s="12"/>
      <c r="E16729" s="12"/>
      <c r="F16729" s="12"/>
      <c r="G16729" s="12"/>
      <c r="H16729" s="12"/>
      <c r="I16729" s="12"/>
      <c r="J16729" s="12"/>
    </row>
    <row r="16730" spans="1:10" x14ac:dyDescent="0.25">
      <c r="A16730" s="12"/>
      <c r="B16730" s="12"/>
      <c r="C16730" s="2"/>
      <c r="D16730" s="12"/>
      <c r="E16730" s="12"/>
      <c r="F16730" s="12"/>
      <c r="G16730" s="12"/>
      <c r="H16730" s="12"/>
      <c r="I16730" s="12"/>
      <c r="J16730" s="12"/>
    </row>
    <row r="16731" spans="1:10" x14ac:dyDescent="0.25">
      <c r="A16731" s="12"/>
      <c r="B16731" s="12"/>
      <c r="C16731" s="2"/>
      <c r="D16731" s="12"/>
      <c r="E16731" s="12"/>
      <c r="F16731" s="12"/>
      <c r="G16731" s="12"/>
      <c r="H16731" s="12"/>
      <c r="I16731" s="12"/>
      <c r="J16731" s="12"/>
    </row>
    <row r="16732" spans="1:10" x14ac:dyDescent="0.25">
      <c r="A16732" s="12"/>
      <c r="B16732" s="12"/>
      <c r="C16732" s="2"/>
      <c r="D16732" s="12"/>
      <c r="E16732" s="12"/>
      <c r="F16732" s="12"/>
      <c r="G16732" s="12"/>
      <c r="H16732" s="12"/>
      <c r="I16732" s="12"/>
      <c r="J16732" s="12"/>
    </row>
    <row r="16733" spans="1:10" x14ac:dyDescent="0.25">
      <c r="A16733" s="12"/>
      <c r="B16733" s="12"/>
      <c r="C16733" s="2"/>
      <c r="D16733" s="12"/>
      <c r="E16733" s="12"/>
      <c r="F16733" s="12"/>
      <c r="G16733" s="12"/>
      <c r="H16733" s="12"/>
      <c r="I16733" s="12"/>
      <c r="J16733" s="12"/>
    </row>
    <row r="16734" spans="1:10" x14ac:dyDescent="0.25">
      <c r="A16734" s="12"/>
      <c r="B16734" s="12"/>
      <c r="C16734" s="2"/>
      <c r="D16734" s="12"/>
      <c r="E16734" s="12"/>
      <c r="F16734" s="12"/>
      <c r="G16734" s="12"/>
      <c r="H16734" s="12"/>
      <c r="I16734" s="12"/>
      <c r="J16734" s="12"/>
    </row>
    <row r="16735" spans="1:10" x14ac:dyDescent="0.25">
      <c r="A16735" s="12"/>
      <c r="B16735" s="12"/>
      <c r="C16735" s="2"/>
      <c r="D16735" s="12"/>
      <c r="E16735" s="12"/>
      <c r="F16735" s="12"/>
      <c r="G16735" s="12"/>
      <c r="H16735" s="12"/>
      <c r="I16735" s="12"/>
      <c r="J16735" s="12"/>
    </row>
    <row r="16736" spans="1:10" x14ac:dyDescent="0.25">
      <c r="A16736" s="12"/>
      <c r="B16736" s="12"/>
      <c r="C16736" s="2"/>
      <c r="D16736" s="12"/>
      <c r="E16736" s="12"/>
      <c r="F16736" s="12"/>
      <c r="G16736" s="12"/>
      <c r="H16736" s="12"/>
      <c r="I16736" s="12"/>
      <c r="J16736" s="12"/>
    </row>
    <row r="16737" spans="1:10" x14ac:dyDescent="0.25">
      <c r="A16737" s="12"/>
      <c r="B16737" s="12"/>
      <c r="C16737" s="2"/>
      <c r="D16737" s="12"/>
      <c r="E16737" s="12"/>
      <c r="F16737" s="12"/>
      <c r="G16737" s="12"/>
      <c r="H16737" s="12"/>
      <c r="I16737" s="12"/>
      <c r="J16737" s="12"/>
    </row>
    <row r="16738" spans="1:10" x14ac:dyDescent="0.25">
      <c r="A16738" s="12"/>
      <c r="B16738" s="12"/>
      <c r="C16738" s="2"/>
      <c r="D16738" s="12"/>
      <c r="E16738" s="12"/>
      <c r="F16738" s="12"/>
      <c r="G16738" s="12"/>
      <c r="H16738" s="12"/>
      <c r="I16738" s="12"/>
      <c r="J16738" s="12"/>
    </row>
    <row r="16739" spans="1:10" x14ac:dyDescent="0.25">
      <c r="A16739" s="12"/>
      <c r="B16739" s="12"/>
      <c r="C16739" s="2"/>
      <c r="D16739" s="12"/>
      <c r="E16739" s="12"/>
      <c r="F16739" s="12"/>
      <c r="G16739" s="12"/>
      <c r="H16739" s="12"/>
      <c r="I16739" s="12"/>
      <c r="J16739" s="12"/>
    </row>
    <row r="16740" spans="1:10" x14ac:dyDescent="0.25">
      <c r="A16740" s="12"/>
      <c r="B16740" s="12"/>
      <c r="C16740" s="2"/>
      <c r="D16740" s="12"/>
      <c r="E16740" s="12"/>
      <c r="F16740" s="12"/>
      <c r="G16740" s="12"/>
      <c r="H16740" s="12"/>
      <c r="I16740" s="12"/>
      <c r="J16740" s="12"/>
    </row>
    <row r="16741" spans="1:10" x14ac:dyDescent="0.25">
      <c r="A16741" s="12"/>
      <c r="B16741" s="12"/>
      <c r="C16741" s="2"/>
      <c r="D16741" s="12"/>
      <c r="E16741" s="12"/>
      <c r="F16741" s="12"/>
      <c r="G16741" s="12"/>
      <c r="H16741" s="12"/>
      <c r="I16741" s="12"/>
      <c r="J16741" s="12"/>
    </row>
    <row r="16742" spans="1:10" x14ac:dyDescent="0.25">
      <c r="A16742" s="12"/>
      <c r="B16742" s="12"/>
      <c r="C16742" s="2"/>
      <c r="D16742" s="12"/>
      <c r="E16742" s="12"/>
      <c r="F16742" s="12"/>
      <c r="G16742" s="12"/>
      <c r="H16742" s="12"/>
      <c r="I16742" s="12"/>
      <c r="J16742" s="12"/>
    </row>
    <row r="16743" spans="1:10" x14ac:dyDescent="0.25">
      <c r="A16743" s="12"/>
      <c r="B16743" s="12"/>
      <c r="C16743" s="2"/>
      <c r="D16743" s="12"/>
      <c r="E16743" s="12"/>
      <c r="F16743" s="12"/>
      <c r="G16743" s="12"/>
      <c r="H16743" s="12"/>
      <c r="I16743" s="12"/>
      <c r="J16743" s="12"/>
    </row>
    <row r="16744" spans="1:10" x14ac:dyDescent="0.25">
      <c r="A16744" s="12"/>
      <c r="B16744" s="12"/>
      <c r="C16744" s="2"/>
      <c r="D16744" s="12"/>
      <c r="E16744" s="12"/>
      <c r="F16744" s="12"/>
      <c r="G16744" s="12"/>
      <c r="H16744" s="12"/>
      <c r="I16744" s="12"/>
      <c r="J16744" s="12"/>
    </row>
    <row r="16745" spans="1:10" x14ac:dyDescent="0.25">
      <c r="A16745" s="12"/>
      <c r="B16745" s="12"/>
      <c r="C16745" s="2"/>
      <c r="D16745" s="12"/>
      <c r="E16745" s="12"/>
      <c r="F16745" s="12"/>
      <c r="G16745" s="12"/>
      <c r="H16745" s="12"/>
      <c r="I16745" s="12"/>
      <c r="J16745" s="12"/>
    </row>
    <row r="16746" spans="1:10" x14ac:dyDescent="0.25">
      <c r="A16746" s="12"/>
      <c r="B16746" s="12"/>
      <c r="C16746" s="2"/>
      <c r="D16746" s="12"/>
      <c r="E16746" s="12"/>
      <c r="F16746" s="12"/>
      <c r="G16746" s="12"/>
      <c r="H16746" s="12"/>
      <c r="I16746" s="12"/>
      <c r="J16746" s="12"/>
    </row>
    <row r="16747" spans="1:10" x14ac:dyDescent="0.25">
      <c r="A16747" s="12"/>
      <c r="B16747" s="12"/>
      <c r="C16747" s="2"/>
      <c r="D16747" s="12"/>
      <c r="E16747" s="12"/>
      <c r="F16747" s="12"/>
      <c r="G16747" s="12"/>
      <c r="H16747" s="12"/>
      <c r="I16747" s="12"/>
      <c r="J16747" s="12"/>
    </row>
    <row r="16748" spans="1:10" x14ac:dyDescent="0.25">
      <c r="A16748" s="12"/>
      <c r="B16748" s="12"/>
      <c r="C16748" s="2"/>
      <c r="D16748" s="12"/>
      <c r="E16748" s="12"/>
      <c r="F16748" s="12"/>
      <c r="G16748" s="12"/>
      <c r="H16748" s="12"/>
      <c r="I16748" s="12"/>
      <c r="J16748" s="12"/>
    </row>
    <row r="16749" spans="1:10" x14ac:dyDescent="0.25">
      <c r="A16749" s="12"/>
      <c r="B16749" s="12"/>
      <c r="C16749" s="2"/>
      <c r="D16749" s="12"/>
      <c r="E16749" s="12"/>
      <c r="F16749" s="12"/>
      <c r="G16749" s="12"/>
      <c r="H16749" s="12"/>
      <c r="I16749" s="12"/>
      <c r="J16749" s="12"/>
    </row>
    <row r="16750" spans="1:10" x14ac:dyDescent="0.25">
      <c r="A16750" s="12"/>
      <c r="B16750" s="12"/>
      <c r="C16750" s="2"/>
      <c r="D16750" s="12"/>
      <c r="E16750" s="12"/>
      <c r="F16750" s="12"/>
      <c r="G16750" s="12"/>
      <c r="H16750" s="12"/>
      <c r="I16750" s="12"/>
      <c r="J16750" s="12"/>
    </row>
    <row r="16751" spans="1:10" x14ac:dyDescent="0.25">
      <c r="A16751" s="12"/>
      <c r="B16751" s="12"/>
      <c r="C16751" s="2"/>
      <c r="D16751" s="12"/>
      <c r="E16751" s="12"/>
      <c r="F16751" s="12"/>
      <c r="G16751" s="12"/>
      <c r="H16751" s="12"/>
      <c r="I16751" s="12"/>
      <c r="J16751" s="12"/>
    </row>
    <row r="16752" spans="1:10" x14ac:dyDescent="0.25">
      <c r="A16752" s="12"/>
      <c r="B16752" s="12"/>
      <c r="C16752" s="2"/>
      <c r="D16752" s="12"/>
      <c r="E16752" s="12"/>
      <c r="F16752" s="12"/>
      <c r="G16752" s="12"/>
      <c r="H16752" s="12"/>
      <c r="I16752" s="12"/>
      <c r="J16752" s="12"/>
    </row>
    <row r="16753" spans="1:10" x14ac:dyDescent="0.25">
      <c r="A16753" s="12"/>
      <c r="B16753" s="12"/>
      <c r="C16753" s="2"/>
      <c r="D16753" s="12"/>
      <c r="E16753" s="12"/>
      <c r="F16753" s="12"/>
      <c r="G16753" s="12"/>
      <c r="H16753" s="12"/>
      <c r="I16753" s="12"/>
      <c r="J16753" s="12"/>
    </row>
    <row r="16754" spans="1:10" x14ac:dyDescent="0.25">
      <c r="A16754" s="12"/>
      <c r="B16754" s="12"/>
      <c r="C16754" s="2"/>
      <c r="D16754" s="12"/>
      <c r="E16754" s="12"/>
      <c r="F16754" s="12"/>
      <c r="G16754" s="12"/>
      <c r="H16754" s="12"/>
      <c r="I16754" s="12"/>
      <c r="J16754" s="12"/>
    </row>
    <row r="16755" spans="1:10" x14ac:dyDescent="0.25">
      <c r="A16755" s="12"/>
      <c r="B16755" s="12"/>
      <c r="C16755" s="2"/>
      <c r="D16755" s="12"/>
      <c r="E16755" s="12"/>
      <c r="F16755" s="12"/>
      <c r="G16755" s="12"/>
      <c r="H16755" s="12"/>
      <c r="I16755" s="12"/>
      <c r="J16755" s="12"/>
    </row>
    <row r="16756" spans="1:10" x14ac:dyDescent="0.25">
      <c r="A16756" s="12"/>
      <c r="B16756" s="12"/>
      <c r="C16756" s="2"/>
      <c r="D16756" s="12"/>
      <c r="E16756" s="12"/>
      <c r="F16756" s="12"/>
      <c r="G16756" s="12"/>
      <c r="H16756" s="12"/>
      <c r="I16756" s="12"/>
      <c r="J16756" s="12"/>
    </row>
    <row r="16757" spans="1:10" x14ac:dyDescent="0.25">
      <c r="A16757" s="12"/>
      <c r="B16757" s="12"/>
      <c r="C16757" s="2"/>
      <c r="D16757" s="12"/>
      <c r="E16757" s="12"/>
      <c r="F16757" s="12"/>
      <c r="G16757" s="12"/>
      <c r="H16757" s="12"/>
      <c r="I16757" s="12"/>
      <c r="J16757" s="12"/>
    </row>
    <row r="16758" spans="1:10" x14ac:dyDescent="0.25">
      <c r="A16758" s="12"/>
      <c r="B16758" s="12"/>
      <c r="C16758" s="2"/>
      <c r="D16758" s="12"/>
      <c r="E16758" s="12"/>
      <c r="F16758" s="12"/>
      <c r="G16758" s="12"/>
      <c r="H16758" s="12"/>
      <c r="I16758" s="12"/>
      <c r="J16758" s="12"/>
    </row>
    <row r="16759" spans="1:10" x14ac:dyDescent="0.25">
      <c r="A16759" s="12"/>
      <c r="B16759" s="12"/>
      <c r="C16759" s="2"/>
      <c r="D16759" s="12"/>
      <c r="E16759" s="12"/>
      <c r="F16759" s="12"/>
      <c r="G16759" s="12"/>
      <c r="H16759" s="12"/>
      <c r="I16759" s="12"/>
      <c r="J16759" s="12"/>
    </row>
    <row r="16760" spans="1:10" x14ac:dyDescent="0.25">
      <c r="A16760" s="12"/>
      <c r="B16760" s="12"/>
      <c r="C16760" s="2"/>
      <c r="D16760" s="12"/>
      <c r="E16760" s="12"/>
      <c r="F16760" s="12"/>
      <c r="G16760" s="12"/>
      <c r="H16760" s="12"/>
      <c r="I16760" s="12"/>
      <c r="J16760" s="12"/>
    </row>
    <row r="16761" spans="1:10" x14ac:dyDescent="0.25">
      <c r="A16761" s="12"/>
      <c r="B16761" s="12"/>
      <c r="C16761" s="2"/>
      <c r="D16761" s="12"/>
      <c r="E16761" s="12"/>
      <c r="F16761" s="12"/>
      <c r="G16761" s="12"/>
      <c r="H16761" s="12"/>
      <c r="I16761" s="12"/>
      <c r="J16761" s="12"/>
    </row>
    <row r="16762" spans="1:10" x14ac:dyDescent="0.25">
      <c r="A16762" s="12"/>
      <c r="B16762" s="12"/>
      <c r="C16762" s="2"/>
      <c r="D16762" s="12"/>
      <c r="E16762" s="12"/>
      <c r="F16762" s="12"/>
      <c r="G16762" s="12"/>
      <c r="H16762" s="12"/>
      <c r="I16762" s="12"/>
      <c r="J16762" s="12"/>
    </row>
    <row r="16763" spans="1:10" x14ac:dyDescent="0.25">
      <c r="A16763" s="12"/>
      <c r="B16763" s="12"/>
      <c r="C16763" s="2"/>
      <c r="D16763" s="12"/>
      <c r="E16763" s="12"/>
      <c r="F16763" s="12"/>
      <c r="G16763" s="12"/>
      <c r="H16763" s="12"/>
      <c r="I16763" s="12"/>
      <c r="J16763" s="12"/>
    </row>
    <row r="16764" spans="1:10" x14ac:dyDescent="0.25">
      <c r="A16764" s="12"/>
      <c r="B16764" s="12"/>
      <c r="C16764" s="2"/>
      <c r="D16764" s="12"/>
      <c r="E16764" s="12"/>
      <c r="F16764" s="12"/>
      <c r="G16764" s="12"/>
      <c r="H16764" s="12"/>
      <c r="I16764" s="12"/>
      <c r="J16764" s="12"/>
    </row>
    <row r="16765" spans="1:10" x14ac:dyDescent="0.25">
      <c r="A16765" s="12"/>
      <c r="B16765" s="12"/>
      <c r="C16765" s="2"/>
      <c r="D16765" s="12"/>
      <c r="E16765" s="12"/>
      <c r="F16765" s="12"/>
      <c r="G16765" s="12"/>
      <c r="H16765" s="12"/>
      <c r="I16765" s="12"/>
      <c r="J16765" s="12"/>
    </row>
    <row r="16766" spans="1:10" x14ac:dyDescent="0.25">
      <c r="A16766" s="12"/>
      <c r="B16766" s="12"/>
      <c r="C16766" s="2"/>
      <c r="D16766" s="12"/>
      <c r="E16766" s="12"/>
      <c r="F16766" s="12"/>
      <c r="G16766" s="12"/>
      <c r="H16766" s="12"/>
      <c r="I16766" s="12"/>
      <c r="J16766" s="12"/>
    </row>
    <row r="16767" spans="1:10" x14ac:dyDescent="0.25">
      <c r="A16767" s="12"/>
      <c r="B16767" s="12"/>
      <c r="C16767" s="2"/>
      <c r="D16767" s="12"/>
      <c r="E16767" s="12"/>
      <c r="F16767" s="12"/>
      <c r="G16767" s="12"/>
      <c r="H16767" s="12"/>
      <c r="I16767" s="12"/>
      <c r="J16767" s="12"/>
    </row>
    <row r="16768" spans="1:10" x14ac:dyDescent="0.25">
      <c r="A16768" s="12"/>
      <c r="B16768" s="12"/>
      <c r="C16768" s="2"/>
      <c r="D16768" s="12"/>
      <c r="E16768" s="12"/>
      <c r="F16768" s="12"/>
      <c r="G16768" s="12"/>
      <c r="H16768" s="12"/>
      <c r="I16768" s="12"/>
      <c r="J16768" s="12"/>
    </row>
    <row r="16769" spans="1:10" x14ac:dyDescent="0.25">
      <c r="A16769" s="12"/>
      <c r="B16769" s="12"/>
      <c r="C16769" s="2"/>
      <c r="D16769" s="12"/>
      <c r="E16769" s="12"/>
      <c r="F16769" s="12"/>
      <c r="G16769" s="12"/>
      <c r="H16769" s="12"/>
      <c r="I16769" s="12"/>
      <c r="J16769" s="12"/>
    </row>
    <row r="16770" spans="1:10" x14ac:dyDescent="0.25">
      <c r="A16770" s="12"/>
      <c r="B16770" s="12"/>
      <c r="C16770" s="2"/>
      <c r="D16770" s="12"/>
      <c r="E16770" s="12"/>
      <c r="F16770" s="12"/>
      <c r="G16770" s="12"/>
      <c r="H16770" s="12"/>
      <c r="I16770" s="12"/>
      <c r="J16770" s="12"/>
    </row>
    <row r="16771" spans="1:10" x14ac:dyDescent="0.25">
      <c r="A16771" s="12"/>
      <c r="B16771" s="12"/>
      <c r="C16771" s="2"/>
      <c r="D16771" s="12"/>
      <c r="E16771" s="12"/>
      <c r="F16771" s="12"/>
      <c r="G16771" s="12"/>
      <c r="H16771" s="12"/>
      <c r="I16771" s="12"/>
      <c r="J16771" s="12"/>
    </row>
    <row r="16772" spans="1:10" x14ac:dyDescent="0.25">
      <c r="A16772" s="12"/>
      <c r="B16772" s="12"/>
      <c r="C16772" s="2"/>
      <c r="D16772" s="12"/>
      <c r="E16772" s="12"/>
      <c r="F16772" s="12"/>
      <c r="G16772" s="12"/>
      <c r="H16772" s="12"/>
      <c r="I16772" s="12"/>
      <c r="J16772" s="12"/>
    </row>
    <row r="16773" spans="1:10" x14ac:dyDescent="0.25">
      <c r="A16773" s="12"/>
      <c r="B16773" s="12"/>
      <c r="C16773" s="2"/>
      <c r="D16773" s="12"/>
      <c r="E16773" s="12"/>
      <c r="F16773" s="12"/>
      <c r="G16773" s="12"/>
      <c r="H16773" s="12"/>
      <c r="I16773" s="12"/>
      <c r="J16773" s="12"/>
    </row>
    <row r="16774" spans="1:10" x14ac:dyDescent="0.25">
      <c r="A16774" s="12"/>
      <c r="B16774" s="12"/>
      <c r="C16774" s="2"/>
      <c r="D16774" s="12"/>
      <c r="E16774" s="12"/>
      <c r="F16774" s="12"/>
      <c r="G16774" s="12"/>
      <c r="H16774" s="12"/>
      <c r="I16774" s="12"/>
      <c r="J16774" s="12"/>
    </row>
    <row r="16775" spans="1:10" x14ac:dyDescent="0.25">
      <c r="A16775" s="12"/>
      <c r="B16775" s="12"/>
      <c r="C16775" s="2"/>
      <c r="D16775" s="12"/>
      <c r="E16775" s="12"/>
      <c r="F16775" s="12"/>
      <c r="G16775" s="12"/>
      <c r="H16775" s="12"/>
      <c r="I16775" s="12"/>
      <c r="J16775" s="12"/>
    </row>
    <row r="16776" spans="1:10" x14ac:dyDescent="0.25">
      <c r="A16776" s="12"/>
      <c r="B16776" s="12"/>
      <c r="C16776" s="2"/>
      <c r="D16776" s="12"/>
      <c r="E16776" s="12"/>
      <c r="F16776" s="12"/>
      <c r="G16776" s="12"/>
      <c r="H16776" s="12"/>
      <c r="I16776" s="12"/>
      <c r="J16776" s="12"/>
    </row>
    <row r="16777" spans="1:10" x14ac:dyDescent="0.25">
      <c r="A16777" s="12"/>
      <c r="B16777" s="12"/>
      <c r="C16777" s="2"/>
      <c r="D16777" s="12"/>
      <c r="E16777" s="12"/>
      <c r="F16777" s="12"/>
      <c r="G16777" s="12"/>
      <c r="H16777" s="12"/>
      <c r="I16777" s="12"/>
      <c r="J16777" s="12"/>
    </row>
    <row r="16778" spans="1:10" x14ac:dyDescent="0.25">
      <c r="A16778" s="12"/>
      <c r="B16778" s="12"/>
      <c r="C16778" s="2"/>
      <c r="D16778" s="12"/>
      <c r="E16778" s="12"/>
      <c r="F16778" s="12"/>
      <c r="G16778" s="12"/>
      <c r="H16778" s="12"/>
      <c r="I16778" s="12"/>
      <c r="J16778" s="12"/>
    </row>
    <row r="16779" spans="1:10" x14ac:dyDescent="0.25">
      <c r="A16779" s="12"/>
      <c r="B16779" s="12"/>
      <c r="C16779" s="2"/>
      <c r="D16779" s="12"/>
      <c r="E16779" s="12"/>
      <c r="F16779" s="12"/>
      <c r="G16779" s="12"/>
      <c r="H16779" s="12"/>
      <c r="I16779" s="12"/>
      <c r="J16779" s="12"/>
    </row>
    <row r="16780" spans="1:10" x14ac:dyDescent="0.25">
      <c r="A16780" s="12"/>
      <c r="B16780" s="12"/>
      <c r="C16780" s="2"/>
      <c r="D16780" s="12"/>
      <c r="E16780" s="12"/>
      <c r="F16780" s="12"/>
      <c r="G16780" s="12"/>
      <c r="H16780" s="12"/>
      <c r="I16780" s="12"/>
      <c r="J16780" s="12"/>
    </row>
    <row r="16781" spans="1:10" x14ac:dyDescent="0.25">
      <c r="A16781" s="12"/>
      <c r="B16781" s="12"/>
      <c r="C16781" s="2"/>
      <c r="D16781" s="12"/>
      <c r="E16781" s="12"/>
      <c r="F16781" s="12"/>
      <c r="G16781" s="12"/>
      <c r="H16781" s="12"/>
      <c r="I16781" s="12"/>
      <c r="J16781" s="12"/>
    </row>
    <row r="16782" spans="1:10" x14ac:dyDescent="0.25">
      <c r="A16782" s="12"/>
      <c r="B16782" s="12"/>
      <c r="C16782" s="2"/>
      <c r="D16782" s="12"/>
      <c r="E16782" s="12"/>
      <c r="F16782" s="12"/>
      <c r="G16782" s="12"/>
      <c r="H16782" s="12"/>
      <c r="I16782" s="12"/>
      <c r="J16782" s="12"/>
    </row>
    <row r="16783" spans="1:10" x14ac:dyDescent="0.25">
      <c r="A16783" s="12"/>
      <c r="B16783" s="12"/>
      <c r="C16783" s="2"/>
      <c r="D16783" s="12"/>
      <c r="E16783" s="12"/>
      <c r="F16783" s="12"/>
      <c r="G16783" s="12"/>
      <c r="H16783" s="12"/>
      <c r="I16783" s="12"/>
      <c r="J16783" s="12"/>
    </row>
    <row r="16784" spans="1:10" x14ac:dyDescent="0.25">
      <c r="A16784" s="12"/>
      <c r="B16784" s="12"/>
      <c r="C16784" s="2"/>
      <c r="D16784" s="12"/>
      <c r="E16784" s="12"/>
      <c r="F16784" s="12"/>
      <c r="G16784" s="12"/>
      <c r="H16784" s="12"/>
      <c r="I16784" s="12"/>
      <c r="J16784" s="12"/>
    </row>
    <row r="16785" spans="1:10" x14ac:dyDescent="0.25">
      <c r="A16785" s="12"/>
      <c r="B16785" s="12"/>
      <c r="C16785" s="2"/>
      <c r="D16785" s="12"/>
      <c r="E16785" s="12"/>
      <c r="F16785" s="12"/>
      <c r="G16785" s="12"/>
      <c r="H16785" s="12"/>
      <c r="I16785" s="12"/>
      <c r="J16785" s="12"/>
    </row>
    <row r="16786" spans="1:10" x14ac:dyDescent="0.25">
      <c r="A16786" s="12"/>
      <c r="B16786" s="12"/>
      <c r="C16786" s="2"/>
      <c r="D16786" s="12"/>
      <c r="E16786" s="12"/>
      <c r="F16786" s="12"/>
      <c r="G16786" s="12"/>
      <c r="H16786" s="12"/>
      <c r="I16786" s="12"/>
      <c r="J16786" s="12"/>
    </row>
    <row r="16787" spans="1:10" x14ac:dyDescent="0.25">
      <c r="A16787" s="12"/>
      <c r="B16787" s="12"/>
      <c r="C16787" s="2"/>
      <c r="D16787" s="12"/>
      <c r="E16787" s="12"/>
      <c r="F16787" s="12"/>
      <c r="G16787" s="12"/>
      <c r="H16787" s="12"/>
      <c r="I16787" s="12"/>
      <c r="J16787" s="12"/>
    </row>
    <row r="16788" spans="1:10" x14ac:dyDescent="0.25">
      <c r="A16788" s="12"/>
      <c r="B16788" s="12"/>
      <c r="C16788" s="2"/>
      <c r="D16788" s="12"/>
      <c r="E16788" s="12"/>
      <c r="F16788" s="12"/>
      <c r="G16788" s="12"/>
      <c r="H16788" s="12"/>
      <c r="I16788" s="12"/>
      <c r="J16788" s="12"/>
    </row>
    <row r="16789" spans="1:10" x14ac:dyDescent="0.25">
      <c r="A16789" s="12"/>
      <c r="B16789" s="12"/>
      <c r="C16789" s="2"/>
      <c r="D16789" s="12"/>
      <c r="E16789" s="12"/>
      <c r="F16789" s="12"/>
      <c r="G16789" s="12"/>
      <c r="H16789" s="12"/>
      <c r="I16789" s="12"/>
      <c r="J16789" s="12"/>
    </row>
    <row r="16790" spans="1:10" x14ac:dyDescent="0.25">
      <c r="A16790" s="12"/>
      <c r="B16790" s="12"/>
      <c r="C16790" s="2"/>
      <c r="D16790" s="12"/>
      <c r="E16790" s="12"/>
      <c r="F16790" s="12"/>
      <c r="G16790" s="12"/>
      <c r="H16790" s="12"/>
      <c r="I16790" s="12"/>
      <c r="J16790" s="12"/>
    </row>
    <row r="16791" spans="1:10" x14ac:dyDescent="0.25">
      <c r="A16791" s="12"/>
      <c r="B16791" s="12"/>
      <c r="C16791" s="2"/>
      <c r="D16791" s="12"/>
      <c r="E16791" s="12"/>
      <c r="F16791" s="12"/>
      <c r="G16791" s="12"/>
      <c r="H16791" s="12"/>
      <c r="I16791" s="12"/>
      <c r="J16791" s="12"/>
    </row>
    <row r="16792" spans="1:10" x14ac:dyDescent="0.25">
      <c r="A16792" s="12"/>
      <c r="B16792" s="12"/>
      <c r="C16792" s="2"/>
      <c r="D16792" s="12"/>
      <c r="E16792" s="12"/>
      <c r="F16792" s="12"/>
      <c r="G16792" s="12"/>
      <c r="H16792" s="12"/>
      <c r="I16792" s="12"/>
      <c r="J16792" s="12"/>
    </row>
    <row r="16793" spans="1:10" x14ac:dyDescent="0.25">
      <c r="A16793" s="12"/>
      <c r="B16793" s="12"/>
      <c r="C16793" s="2"/>
      <c r="D16793" s="12"/>
      <c r="E16793" s="12"/>
      <c r="F16793" s="12"/>
      <c r="G16793" s="12"/>
      <c r="H16793" s="12"/>
      <c r="I16793" s="12"/>
      <c r="J16793" s="12"/>
    </row>
    <row r="16794" spans="1:10" x14ac:dyDescent="0.25">
      <c r="A16794" s="12"/>
      <c r="B16794" s="12"/>
      <c r="C16794" s="2"/>
      <c r="D16794" s="12"/>
      <c r="E16794" s="12"/>
      <c r="F16794" s="12"/>
      <c r="G16794" s="12"/>
      <c r="H16794" s="12"/>
      <c r="I16794" s="12"/>
      <c r="J16794" s="12"/>
    </row>
    <row r="16795" spans="1:10" x14ac:dyDescent="0.25">
      <c r="A16795" s="12"/>
      <c r="B16795" s="12"/>
      <c r="C16795" s="2"/>
      <c r="D16795" s="12"/>
      <c r="E16795" s="12"/>
      <c r="F16795" s="12"/>
      <c r="G16795" s="12"/>
      <c r="H16795" s="12"/>
      <c r="I16795" s="12"/>
      <c r="J16795" s="12"/>
    </row>
    <row r="16796" spans="1:10" x14ac:dyDescent="0.25">
      <c r="A16796" s="12"/>
      <c r="B16796" s="12"/>
      <c r="C16796" s="2"/>
      <c r="D16796" s="12"/>
      <c r="E16796" s="12"/>
      <c r="F16796" s="12"/>
      <c r="G16796" s="12"/>
      <c r="H16796" s="12"/>
      <c r="I16796" s="12"/>
      <c r="J16796" s="12"/>
    </row>
    <row r="16797" spans="1:10" x14ac:dyDescent="0.25">
      <c r="A16797" s="12"/>
      <c r="B16797" s="12"/>
      <c r="C16797" s="2"/>
      <c r="D16797" s="12"/>
      <c r="E16797" s="12"/>
      <c r="F16797" s="12"/>
      <c r="G16797" s="12"/>
      <c r="H16797" s="12"/>
      <c r="I16797" s="12"/>
      <c r="J16797" s="12"/>
    </row>
    <row r="16798" spans="1:10" x14ac:dyDescent="0.25">
      <c r="A16798" s="12"/>
      <c r="B16798" s="12"/>
      <c r="C16798" s="2"/>
      <c r="D16798" s="12"/>
      <c r="E16798" s="12"/>
      <c r="F16798" s="12"/>
      <c r="G16798" s="12"/>
      <c r="H16798" s="12"/>
      <c r="I16798" s="12"/>
      <c r="J16798" s="12"/>
    </row>
    <row r="16799" spans="1:10" x14ac:dyDescent="0.25">
      <c r="A16799" s="12"/>
      <c r="B16799" s="12"/>
      <c r="C16799" s="2"/>
      <c r="D16799" s="12"/>
      <c r="E16799" s="12"/>
      <c r="F16799" s="12"/>
      <c r="G16799" s="12"/>
      <c r="H16799" s="12"/>
      <c r="I16799" s="12"/>
      <c r="J16799" s="12"/>
    </row>
    <row r="16800" spans="1:10" x14ac:dyDescent="0.25">
      <c r="A16800" s="12"/>
      <c r="B16800" s="12"/>
      <c r="C16800" s="2"/>
      <c r="D16800" s="12"/>
      <c r="E16800" s="12"/>
      <c r="F16800" s="12"/>
      <c r="G16800" s="12"/>
      <c r="H16800" s="12"/>
      <c r="I16800" s="12"/>
      <c r="J16800" s="12"/>
    </row>
    <row r="16801" spans="1:10" x14ac:dyDescent="0.25">
      <c r="A16801" s="12"/>
      <c r="B16801" s="12"/>
      <c r="C16801" s="2"/>
      <c r="D16801" s="12"/>
      <c r="E16801" s="12"/>
      <c r="F16801" s="12"/>
      <c r="G16801" s="12"/>
      <c r="H16801" s="12"/>
      <c r="I16801" s="12"/>
      <c r="J16801" s="12"/>
    </row>
    <row r="16802" spans="1:10" x14ac:dyDescent="0.25">
      <c r="A16802" s="12"/>
      <c r="B16802" s="12"/>
      <c r="C16802" s="2"/>
      <c r="D16802" s="12"/>
      <c r="E16802" s="12"/>
      <c r="F16802" s="12"/>
      <c r="G16802" s="12"/>
      <c r="H16802" s="12"/>
      <c r="I16802" s="12"/>
      <c r="J16802" s="12"/>
    </row>
    <row r="16803" spans="1:10" x14ac:dyDescent="0.25">
      <c r="A16803" s="12"/>
      <c r="B16803" s="12"/>
      <c r="C16803" s="2"/>
      <c r="D16803" s="12"/>
      <c r="E16803" s="12"/>
      <c r="F16803" s="12"/>
      <c r="G16803" s="12"/>
      <c r="H16803" s="12"/>
      <c r="I16803" s="12"/>
      <c r="J16803" s="12"/>
    </row>
    <row r="16804" spans="1:10" x14ac:dyDescent="0.25">
      <c r="A16804" s="12"/>
      <c r="B16804" s="12"/>
      <c r="C16804" s="2"/>
      <c r="D16804" s="12"/>
      <c r="E16804" s="12"/>
      <c r="F16804" s="12"/>
      <c r="G16804" s="12"/>
      <c r="H16804" s="12"/>
      <c r="I16804" s="12"/>
      <c r="J16804" s="12"/>
    </row>
    <row r="16805" spans="1:10" x14ac:dyDescent="0.25">
      <c r="A16805" s="12"/>
      <c r="B16805" s="12"/>
      <c r="C16805" s="2"/>
      <c r="D16805" s="12"/>
      <c r="E16805" s="12"/>
      <c r="F16805" s="12"/>
      <c r="G16805" s="12"/>
      <c r="H16805" s="12"/>
      <c r="I16805" s="12"/>
      <c r="J16805" s="12"/>
    </row>
    <row r="16806" spans="1:10" x14ac:dyDescent="0.25">
      <c r="A16806" s="12"/>
      <c r="B16806" s="12"/>
      <c r="C16806" s="2"/>
      <c r="D16806" s="12"/>
      <c r="E16806" s="12"/>
      <c r="F16806" s="12"/>
      <c r="G16806" s="12"/>
      <c r="H16806" s="12"/>
      <c r="I16806" s="12"/>
      <c r="J16806" s="12"/>
    </row>
    <row r="16807" spans="1:10" x14ac:dyDescent="0.25">
      <c r="A16807" s="12"/>
      <c r="B16807" s="12"/>
      <c r="C16807" s="2"/>
      <c r="D16807" s="12"/>
      <c r="E16807" s="12"/>
      <c r="F16807" s="12"/>
      <c r="G16807" s="12"/>
      <c r="H16807" s="12"/>
      <c r="I16807" s="12"/>
      <c r="J16807" s="12"/>
    </row>
    <row r="16808" spans="1:10" x14ac:dyDescent="0.25">
      <c r="A16808" s="12"/>
      <c r="B16808" s="12"/>
      <c r="C16808" s="2"/>
      <c r="D16808" s="12"/>
      <c r="E16808" s="12"/>
      <c r="F16808" s="12"/>
      <c r="G16808" s="12"/>
      <c r="H16808" s="12"/>
      <c r="I16808" s="12"/>
      <c r="J16808" s="12"/>
    </row>
    <row r="16809" spans="1:10" x14ac:dyDescent="0.25">
      <c r="A16809" s="12"/>
      <c r="B16809" s="12"/>
      <c r="C16809" s="2"/>
      <c r="D16809" s="12"/>
      <c r="E16809" s="12"/>
      <c r="F16809" s="12"/>
      <c r="G16809" s="12"/>
      <c r="H16809" s="12"/>
      <c r="I16809" s="12"/>
      <c r="J16809" s="12"/>
    </row>
    <row r="16810" spans="1:10" x14ac:dyDescent="0.25">
      <c r="A16810" s="12"/>
      <c r="B16810" s="12"/>
      <c r="C16810" s="2"/>
      <c r="D16810" s="12"/>
      <c r="E16810" s="12"/>
      <c r="F16810" s="12"/>
      <c r="G16810" s="12"/>
      <c r="H16810" s="12"/>
      <c r="I16810" s="12"/>
      <c r="J16810" s="12"/>
    </row>
    <row r="16811" spans="1:10" x14ac:dyDescent="0.25">
      <c r="A16811" s="12"/>
      <c r="B16811" s="12"/>
      <c r="C16811" s="2"/>
      <c r="D16811" s="12"/>
      <c r="E16811" s="12"/>
      <c r="F16811" s="12"/>
      <c r="G16811" s="12"/>
      <c r="H16811" s="12"/>
      <c r="I16811" s="12"/>
      <c r="J16811" s="12"/>
    </row>
    <row r="16812" spans="1:10" x14ac:dyDescent="0.25">
      <c r="A16812" s="12"/>
      <c r="B16812" s="12"/>
      <c r="C16812" s="2"/>
      <c r="D16812" s="12"/>
      <c r="E16812" s="12"/>
      <c r="F16812" s="12"/>
      <c r="G16812" s="12"/>
      <c r="H16812" s="12"/>
      <c r="I16812" s="12"/>
      <c r="J16812" s="12"/>
    </row>
    <row r="16813" spans="1:10" x14ac:dyDescent="0.25">
      <c r="A16813" s="12"/>
      <c r="B16813" s="12"/>
      <c r="C16813" s="2"/>
      <c r="D16813" s="12"/>
      <c r="E16813" s="12"/>
      <c r="F16813" s="12"/>
      <c r="G16813" s="12"/>
      <c r="H16813" s="12"/>
      <c r="I16813" s="12"/>
      <c r="J16813" s="12"/>
    </row>
    <row r="16814" spans="1:10" x14ac:dyDescent="0.25">
      <c r="A16814" s="12"/>
      <c r="B16814" s="12"/>
      <c r="C16814" s="2"/>
      <c r="D16814" s="12"/>
      <c r="E16814" s="12"/>
      <c r="F16814" s="12"/>
      <c r="G16814" s="12"/>
      <c r="H16814" s="12"/>
      <c r="I16814" s="12"/>
      <c r="J16814" s="12"/>
    </row>
    <row r="16815" spans="1:10" x14ac:dyDescent="0.25">
      <c r="A16815" s="12"/>
      <c r="B16815" s="12"/>
      <c r="C16815" s="2"/>
      <c r="D16815" s="12"/>
      <c r="E16815" s="12"/>
      <c r="F16815" s="12"/>
      <c r="G16815" s="12"/>
      <c r="H16815" s="12"/>
      <c r="I16815" s="12"/>
      <c r="J16815" s="12"/>
    </row>
    <row r="16816" spans="1:10" x14ac:dyDescent="0.25">
      <c r="A16816" s="12"/>
      <c r="B16816" s="12"/>
      <c r="C16816" s="2"/>
      <c r="D16816" s="12"/>
      <c r="E16816" s="12"/>
      <c r="F16816" s="12"/>
      <c r="G16816" s="12"/>
      <c r="H16816" s="12"/>
      <c r="I16816" s="12"/>
      <c r="J16816" s="12"/>
    </row>
    <row r="16817" spans="1:10" x14ac:dyDescent="0.25">
      <c r="A16817" s="12"/>
      <c r="B16817" s="12"/>
      <c r="C16817" s="2"/>
      <c r="D16817" s="12"/>
      <c r="E16817" s="12"/>
      <c r="F16817" s="12"/>
      <c r="G16817" s="12"/>
      <c r="H16817" s="12"/>
      <c r="I16817" s="12"/>
      <c r="J16817" s="12"/>
    </row>
    <row r="16818" spans="1:10" x14ac:dyDescent="0.25">
      <c r="A16818" s="12"/>
      <c r="B16818" s="12"/>
      <c r="C16818" s="2"/>
      <c r="D16818" s="12"/>
      <c r="E16818" s="12"/>
      <c r="F16818" s="12"/>
      <c r="G16818" s="12"/>
      <c r="H16818" s="12"/>
      <c r="I16818" s="12"/>
      <c r="J16818" s="12"/>
    </row>
    <row r="16819" spans="1:10" x14ac:dyDescent="0.25">
      <c r="A16819" s="12"/>
      <c r="B16819" s="12"/>
      <c r="C16819" s="2"/>
      <c r="D16819" s="12"/>
      <c r="E16819" s="12"/>
      <c r="F16819" s="12"/>
      <c r="G16819" s="12"/>
      <c r="H16819" s="12"/>
      <c r="I16819" s="12"/>
      <c r="J16819" s="12"/>
    </row>
    <row r="16820" spans="1:10" x14ac:dyDescent="0.25">
      <c r="A16820" s="12"/>
      <c r="B16820" s="12"/>
      <c r="C16820" s="2"/>
      <c r="D16820" s="12"/>
      <c r="E16820" s="12"/>
      <c r="F16820" s="12"/>
      <c r="G16820" s="12"/>
      <c r="H16820" s="12"/>
      <c r="I16820" s="12"/>
      <c r="J16820" s="12"/>
    </row>
    <row r="16821" spans="1:10" x14ac:dyDescent="0.25">
      <c r="A16821" s="12"/>
      <c r="B16821" s="12"/>
      <c r="C16821" s="2"/>
      <c r="D16821" s="12"/>
      <c r="E16821" s="12"/>
      <c r="F16821" s="12"/>
      <c r="G16821" s="12"/>
      <c r="H16821" s="12"/>
      <c r="I16821" s="12"/>
      <c r="J16821" s="12"/>
    </row>
    <row r="16822" spans="1:10" x14ac:dyDescent="0.25">
      <c r="A16822" s="12"/>
      <c r="B16822" s="12"/>
      <c r="C16822" s="2"/>
      <c r="D16822" s="12"/>
      <c r="E16822" s="12"/>
      <c r="F16822" s="12"/>
      <c r="G16822" s="12"/>
      <c r="H16822" s="12"/>
      <c r="I16822" s="12"/>
      <c r="J16822" s="12"/>
    </row>
    <row r="16823" spans="1:10" x14ac:dyDescent="0.25">
      <c r="A16823" s="12"/>
      <c r="B16823" s="12"/>
      <c r="C16823" s="2"/>
      <c r="D16823" s="12"/>
      <c r="E16823" s="12"/>
      <c r="F16823" s="12"/>
      <c r="G16823" s="12"/>
      <c r="H16823" s="12"/>
      <c r="I16823" s="12"/>
      <c r="J16823" s="12"/>
    </row>
    <row r="16824" spans="1:10" x14ac:dyDescent="0.25">
      <c r="A16824" s="12"/>
      <c r="B16824" s="12"/>
      <c r="C16824" s="2"/>
      <c r="D16824" s="12"/>
      <c r="E16824" s="12"/>
      <c r="F16824" s="12"/>
      <c r="G16824" s="12"/>
      <c r="H16824" s="12"/>
      <c r="I16824" s="12"/>
      <c r="J16824" s="12"/>
    </row>
    <row r="16825" spans="1:10" x14ac:dyDescent="0.25">
      <c r="A16825" s="12"/>
      <c r="B16825" s="12"/>
      <c r="C16825" s="2"/>
      <c r="D16825" s="12"/>
      <c r="E16825" s="12"/>
      <c r="F16825" s="12"/>
      <c r="G16825" s="12"/>
      <c r="H16825" s="12"/>
      <c r="I16825" s="12"/>
      <c r="J16825" s="12"/>
    </row>
    <row r="16826" spans="1:10" x14ac:dyDescent="0.25">
      <c r="A16826" s="12"/>
      <c r="B16826" s="12"/>
      <c r="C16826" s="2"/>
      <c r="D16826" s="12"/>
      <c r="E16826" s="12"/>
      <c r="F16826" s="12"/>
      <c r="G16826" s="12"/>
      <c r="H16826" s="12"/>
      <c r="I16826" s="12"/>
      <c r="J16826" s="12"/>
    </row>
    <row r="16827" spans="1:10" x14ac:dyDescent="0.25">
      <c r="A16827" s="12"/>
      <c r="B16827" s="12"/>
      <c r="C16827" s="2"/>
      <c r="D16827" s="12"/>
      <c r="E16827" s="12"/>
      <c r="F16827" s="12"/>
      <c r="G16827" s="12"/>
      <c r="H16827" s="12"/>
      <c r="I16827" s="12"/>
      <c r="J16827" s="12"/>
    </row>
    <row r="16828" spans="1:10" x14ac:dyDescent="0.25">
      <c r="A16828" s="12"/>
      <c r="B16828" s="12"/>
      <c r="C16828" s="2"/>
      <c r="D16828" s="12"/>
      <c r="E16828" s="12"/>
      <c r="F16828" s="12"/>
      <c r="G16828" s="12"/>
      <c r="H16828" s="12"/>
      <c r="I16828" s="12"/>
      <c r="J16828" s="12"/>
    </row>
    <row r="16829" spans="1:10" x14ac:dyDescent="0.25">
      <c r="A16829" s="12"/>
      <c r="B16829" s="12"/>
      <c r="C16829" s="2"/>
      <c r="D16829" s="12"/>
      <c r="E16829" s="12"/>
      <c r="F16829" s="12"/>
      <c r="G16829" s="12"/>
      <c r="H16829" s="12"/>
      <c r="I16829" s="12"/>
      <c r="J16829" s="12"/>
    </row>
    <row r="16830" spans="1:10" x14ac:dyDescent="0.25">
      <c r="A16830" s="12"/>
      <c r="B16830" s="12"/>
      <c r="C16830" s="2"/>
      <c r="D16830" s="12"/>
      <c r="E16830" s="12"/>
      <c r="F16830" s="12"/>
      <c r="G16830" s="12"/>
      <c r="H16830" s="12"/>
      <c r="I16830" s="12"/>
      <c r="J16830" s="12"/>
    </row>
    <row r="16831" spans="1:10" x14ac:dyDescent="0.25">
      <c r="A16831" s="12"/>
      <c r="B16831" s="12"/>
      <c r="C16831" s="2"/>
      <c r="D16831" s="12"/>
      <c r="E16831" s="12"/>
      <c r="F16831" s="12"/>
      <c r="G16831" s="12"/>
      <c r="H16831" s="12"/>
      <c r="I16831" s="12"/>
      <c r="J16831" s="12"/>
    </row>
    <row r="16832" spans="1:10" x14ac:dyDescent="0.25">
      <c r="A16832" s="12"/>
      <c r="B16832" s="12"/>
      <c r="C16832" s="2"/>
      <c r="D16832" s="12"/>
      <c r="E16832" s="12"/>
      <c r="F16832" s="12"/>
      <c r="G16832" s="12"/>
      <c r="H16832" s="12"/>
      <c r="I16832" s="12"/>
      <c r="J16832" s="12"/>
    </row>
    <row r="16833" spans="1:10" x14ac:dyDescent="0.25">
      <c r="A16833" s="12"/>
      <c r="B16833" s="12"/>
      <c r="C16833" s="2"/>
      <c r="D16833" s="12"/>
      <c r="E16833" s="12"/>
      <c r="F16833" s="12"/>
      <c r="G16833" s="12"/>
      <c r="H16833" s="12"/>
      <c r="I16833" s="12"/>
      <c r="J16833" s="12"/>
    </row>
    <row r="16834" spans="1:10" x14ac:dyDescent="0.25">
      <c r="A16834" s="12"/>
      <c r="B16834" s="12"/>
      <c r="C16834" s="2"/>
      <c r="D16834" s="12"/>
      <c r="E16834" s="12"/>
      <c r="F16834" s="12"/>
      <c r="G16834" s="12"/>
      <c r="H16834" s="12"/>
      <c r="I16834" s="12"/>
      <c r="J16834" s="12"/>
    </row>
    <row r="16835" spans="1:10" x14ac:dyDescent="0.25">
      <c r="A16835" s="12"/>
      <c r="B16835" s="12"/>
      <c r="C16835" s="2"/>
      <c r="D16835" s="12"/>
      <c r="E16835" s="12"/>
      <c r="F16835" s="12"/>
      <c r="G16835" s="12"/>
      <c r="H16835" s="12"/>
      <c r="I16835" s="12"/>
      <c r="J16835" s="12"/>
    </row>
    <row r="16836" spans="1:10" x14ac:dyDescent="0.25">
      <c r="A16836" s="12"/>
      <c r="B16836" s="12"/>
      <c r="C16836" s="2"/>
      <c r="D16836" s="12"/>
      <c r="E16836" s="12"/>
      <c r="F16836" s="12"/>
      <c r="G16836" s="12"/>
      <c r="H16836" s="12"/>
      <c r="I16836" s="12"/>
      <c r="J16836" s="12"/>
    </row>
    <row r="16837" spans="1:10" x14ac:dyDescent="0.25">
      <c r="A16837" s="12"/>
      <c r="B16837" s="12"/>
      <c r="C16837" s="2"/>
      <c r="D16837" s="12"/>
      <c r="E16837" s="12"/>
      <c r="F16837" s="12"/>
      <c r="G16837" s="12"/>
      <c r="H16837" s="12"/>
      <c r="I16837" s="12"/>
      <c r="J16837" s="12"/>
    </row>
    <row r="16838" spans="1:10" x14ac:dyDescent="0.25">
      <c r="A16838" s="12"/>
      <c r="B16838" s="12"/>
      <c r="C16838" s="2"/>
      <c r="D16838" s="12"/>
      <c r="E16838" s="12"/>
      <c r="F16838" s="12"/>
      <c r="G16838" s="12"/>
      <c r="H16838" s="12"/>
      <c r="I16838" s="12"/>
      <c r="J16838" s="12"/>
    </row>
    <row r="16839" spans="1:10" x14ac:dyDescent="0.25">
      <c r="A16839" s="12"/>
      <c r="B16839" s="12"/>
      <c r="C16839" s="2"/>
      <c r="D16839" s="12"/>
      <c r="E16839" s="12"/>
      <c r="F16839" s="12"/>
      <c r="G16839" s="12"/>
      <c r="H16839" s="12"/>
      <c r="I16839" s="12"/>
      <c r="J16839" s="12"/>
    </row>
    <row r="16840" spans="1:10" x14ac:dyDescent="0.25">
      <c r="A16840" s="12"/>
      <c r="B16840" s="12"/>
      <c r="C16840" s="2"/>
      <c r="D16840" s="12"/>
      <c r="E16840" s="12"/>
      <c r="F16840" s="12"/>
      <c r="G16840" s="12"/>
      <c r="H16840" s="12"/>
      <c r="I16840" s="12"/>
      <c r="J16840" s="12"/>
    </row>
    <row r="16841" spans="1:10" x14ac:dyDescent="0.25">
      <c r="A16841" s="12"/>
      <c r="B16841" s="12"/>
      <c r="C16841" s="2"/>
      <c r="D16841" s="12"/>
      <c r="E16841" s="12"/>
      <c r="F16841" s="12"/>
      <c r="G16841" s="12"/>
      <c r="H16841" s="12"/>
      <c r="I16841" s="12"/>
      <c r="J16841" s="12"/>
    </row>
    <row r="16842" spans="1:10" x14ac:dyDescent="0.25">
      <c r="A16842" s="12"/>
      <c r="B16842" s="12"/>
      <c r="C16842" s="2"/>
      <c r="D16842" s="12"/>
      <c r="E16842" s="12"/>
      <c r="F16842" s="12"/>
      <c r="G16842" s="12"/>
      <c r="H16842" s="12"/>
      <c r="I16842" s="12"/>
      <c r="J16842" s="12"/>
    </row>
    <row r="16843" spans="1:10" x14ac:dyDescent="0.25">
      <c r="A16843" s="12"/>
      <c r="B16843" s="12"/>
      <c r="C16843" s="2"/>
      <c r="D16843" s="12"/>
      <c r="E16843" s="12"/>
      <c r="F16843" s="12"/>
      <c r="G16843" s="12"/>
      <c r="H16843" s="12"/>
      <c r="I16843" s="12"/>
      <c r="J16843" s="12"/>
    </row>
    <row r="16844" spans="1:10" x14ac:dyDescent="0.25">
      <c r="A16844" s="12"/>
      <c r="B16844" s="12"/>
      <c r="C16844" s="2"/>
      <c r="D16844" s="12"/>
      <c r="E16844" s="12"/>
      <c r="F16844" s="12"/>
      <c r="G16844" s="12"/>
      <c r="H16844" s="12"/>
      <c r="I16844" s="12"/>
      <c r="J16844" s="12"/>
    </row>
    <row r="16845" spans="1:10" x14ac:dyDescent="0.25">
      <c r="A16845" s="12"/>
      <c r="B16845" s="12"/>
      <c r="C16845" s="2"/>
      <c r="D16845" s="12"/>
      <c r="E16845" s="12"/>
      <c r="F16845" s="12"/>
      <c r="G16845" s="12"/>
      <c r="H16845" s="12"/>
      <c r="I16845" s="12"/>
      <c r="J16845" s="12"/>
    </row>
    <row r="16846" spans="1:10" x14ac:dyDescent="0.25">
      <c r="A16846" s="12"/>
      <c r="B16846" s="12"/>
      <c r="C16846" s="2"/>
      <c r="D16846" s="12"/>
      <c r="E16846" s="12"/>
      <c r="F16846" s="12"/>
      <c r="G16846" s="12"/>
      <c r="H16846" s="12"/>
      <c r="I16846" s="12"/>
      <c r="J16846" s="12"/>
    </row>
    <row r="16847" spans="1:10" x14ac:dyDescent="0.25">
      <c r="A16847" s="12"/>
      <c r="B16847" s="12"/>
      <c r="C16847" s="2"/>
      <c r="D16847" s="12"/>
      <c r="E16847" s="12"/>
      <c r="F16847" s="12"/>
      <c r="G16847" s="12"/>
      <c r="H16847" s="12"/>
      <c r="I16847" s="12"/>
      <c r="J16847" s="12"/>
    </row>
    <row r="16848" spans="1:10" x14ac:dyDescent="0.25">
      <c r="A16848" s="12"/>
      <c r="B16848" s="12"/>
      <c r="C16848" s="2"/>
      <c r="D16848" s="12"/>
      <c r="E16848" s="12"/>
      <c r="F16848" s="12"/>
      <c r="G16848" s="12"/>
      <c r="H16848" s="12"/>
      <c r="I16848" s="12"/>
      <c r="J16848" s="12"/>
    </row>
    <row r="16849" spans="1:10" x14ac:dyDescent="0.25">
      <c r="A16849" s="12"/>
      <c r="B16849" s="12"/>
      <c r="C16849" s="2"/>
      <c r="D16849" s="12"/>
      <c r="E16849" s="12"/>
      <c r="F16849" s="12"/>
      <c r="G16849" s="12"/>
      <c r="H16849" s="12"/>
      <c r="I16849" s="12"/>
      <c r="J16849" s="12"/>
    </row>
    <row r="16850" spans="1:10" x14ac:dyDescent="0.25">
      <c r="A16850" s="12"/>
      <c r="B16850" s="12"/>
      <c r="C16850" s="2"/>
      <c r="D16850" s="12"/>
      <c r="E16850" s="12"/>
      <c r="F16850" s="12"/>
      <c r="G16850" s="12"/>
      <c r="H16850" s="12"/>
      <c r="I16850" s="12"/>
      <c r="J16850" s="12"/>
    </row>
    <row r="16851" spans="1:10" x14ac:dyDescent="0.25">
      <c r="A16851" s="12"/>
      <c r="B16851" s="12"/>
      <c r="C16851" s="2"/>
      <c r="D16851" s="12"/>
      <c r="E16851" s="12"/>
      <c r="F16851" s="12"/>
      <c r="G16851" s="12"/>
      <c r="H16851" s="12"/>
      <c r="I16851" s="12"/>
      <c r="J16851" s="12"/>
    </row>
    <row r="16852" spans="1:10" x14ac:dyDescent="0.25">
      <c r="A16852" s="12"/>
      <c r="B16852" s="12"/>
      <c r="C16852" s="2"/>
      <c r="D16852" s="12"/>
      <c r="E16852" s="12"/>
      <c r="F16852" s="12"/>
      <c r="G16852" s="12"/>
      <c r="H16852" s="12"/>
      <c r="I16852" s="12"/>
      <c r="J16852" s="12"/>
    </row>
    <row r="16853" spans="1:10" x14ac:dyDescent="0.25">
      <c r="A16853" s="12"/>
      <c r="B16853" s="12"/>
      <c r="C16853" s="2"/>
      <c r="D16853" s="12"/>
      <c r="E16853" s="12"/>
      <c r="F16853" s="12"/>
      <c r="G16853" s="12"/>
      <c r="H16853" s="12"/>
      <c r="I16853" s="12"/>
      <c r="J16853" s="12"/>
    </row>
    <row r="16854" spans="1:10" x14ac:dyDescent="0.25">
      <c r="A16854" s="12"/>
      <c r="B16854" s="12"/>
      <c r="C16854" s="2"/>
      <c r="D16854" s="12"/>
      <c r="E16854" s="12"/>
      <c r="F16854" s="12"/>
      <c r="G16854" s="12"/>
      <c r="H16854" s="12"/>
      <c r="I16854" s="12"/>
      <c r="J16854" s="12"/>
    </row>
    <row r="16855" spans="1:10" x14ac:dyDescent="0.25">
      <c r="A16855" s="12"/>
      <c r="B16855" s="12"/>
      <c r="C16855" s="2"/>
      <c r="D16855" s="12"/>
      <c r="E16855" s="12"/>
      <c r="F16855" s="12"/>
      <c r="G16855" s="12"/>
      <c r="H16855" s="12"/>
      <c r="I16855" s="12"/>
      <c r="J16855" s="12"/>
    </row>
    <row r="16856" spans="1:10" x14ac:dyDescent="0.25">
      <c r="A16856" s="12"/>
      <c r="B16856" s="12"/>
      <c r="C16856" s="2"/>
      <c r="D16856" s="12"/>
      <c r="E16856" s="12"/>
      <c r="F16856" s="12"/>
      <c r="G16856" s="12"/>
      <c r="H16856" s="12"/>
      <c r="I16856" s="12"/>
      <c r="J16856" s="12"/>
    </row>
    <row r="16857" spans="1:10" x14ac:dyDescent="0.25">
      <c r="A16857" s="12"/>
      <c r="B16857" s="12"/>
      <c r="C16857" s="2"/>
      <c r="D16857" s="12"/>
      <c r="E16857" s="12"/>
      <c r="F16857" s="12"/>
      <c r="G16857" s="12"/>
      <c r="H16857" s="12"/>
      <c r="I16857" s="12"/>
      <c r="J16857" s="12"/>
    </row>
    <row r="16858" spans="1:10" x14ac:dyDescent="0.25">
      <c r="A16858" s="12"/>
      <c r="B16858" s="12"/>
      <c r="C16858" s="2"/>
      <c r="D16858" s="12"/>
      <c r="E16858" s="12"/>
      <c r="F16858" s="12"/>
      <c r="G16858" s="12"/>
      <c r="H16858" s="12"/>
      <c r="I16858" s="12"/>
      <c r="J16858" s="12"/>
    </row>
    <row r="16859" spans="1:10" x14ac:dyDescent="0.25">
      <c r="A16859" s="12"/>
      <c r="B16859" s="12"/>
      <c r="C16859" s="2"/>
      <c r="D16859" s="12"/>
      <c r="E16859" s="12"/>
      <c r="F16859" s="12"/>
      <c r="G16859" s="12"/>
      <c r="H16859" s="12"/>
      <c r="I16859" s="12"/>
      <c r="J16859" s="12"/>
    </row>
    <row r="16860" spans="1:10" x14ac:dyDescent="0.25">
      <c r="A16860" s="12"/>
      <c r="B16860" s="12"/>
      <c r="C16860" s="2"/>
      <c r="D16860" s="12"/>
      <c r="E16860" s="12"/>
      <c r="F16860" s="12"/>
      <c r="G16860" s="12"/>
      <c r="H16860" s="12"/>
      <c r="I16860" s="12"/>
      <c r="J16860" s="12"/>
    </row>
    <row r="16861" spans="1:10" x14ac:dyDescent="0.25">
      <c r="A16861" s="12"/>
      <c r="B16861" s="12"/>
      <c r="C16861" s="2"/>
      <c r="D16861" s="12"/>
      <c r="E16861" s="12"/>
      <c r="F16861" s="12"/>
      <c r="G16861" s="12"/>
      <c r="H16861" s="12"/>
      <c r="I16861" s="12"/>
      <c r="J16861" s="12"/>
    </row>
    <row r="16862" spans="1:10" x14ac:dyDescent="0.25">
      <c r="A16862" s="12"/>
      <c r="B16862" s="12"/>
      <c r="C16862" s="2"/>
      <c r="D16862" s="12"/>
      <c r="E16862" s="12"/>
      <c r="F16862" s="12"/>
      <c r="G16862" s="12"/>
      <c r="H16862" s="12"/>
      <c r="I16862" s="12"/>
      <c r="J16862" s="12"/>
    </row>
    <row r="16863" spans="1:10" x14ac:dyDescent="0.25">
      <c r="A16863" s="12"/>
      <c r="B16863" s="12"/>
      <c r="C16863" s="2"/>
      <c r="D16863" s="12"/>
      <c r="E16863" s="12"/>
      <c r="F16863" s="12"/>
      <c r="G16863" s="12"/>
      <c r="H16863" s="12"/>
      <c r="I16863" s="12"/>
      <c r="J16863" s="12"/>
    </row>
    <row r="16864" spans="1:10" x14ac:dyDescent="0.25">
      <c r="A16864" s="12"/>
      <c r="B16864" s="12"/>
      <c r="C16864" s="2"/>
      <c r="D16864" s="12"/>
      <c r="E16864" s="12"/>
      <c r="F16864" s="12"/>
      <c r="G16864" s="12"/>
      <c r="H16864" s="12"/>
      <c r="I16864" s="12"/>
      <c r="J16864" s="12"/>
    </row>
    <row r="16865" spans="1:10" x14ac:dyDescent="0.25">
      <c r="A16865" s="12"/>
      <c r="B16865" s="12"/>
      <c r="C16865" s="2"/>
      <c r="D16865" s="12"/>
      <c r="E16865" s="12"/>
      <c r="F16865" s="12"/>
      <c r="G16865" s="12"/>
      <c r="H16865" s="12"/>
      <c r="I16865" s="12"/>
      <c r="J16865" s="12"/>
    </row>
    <row r="16866" spans="1:10" x14ac:dyDescent="0.25">
      <c r="A16866" s="12"/>
      <c r="B16866" s="12"/>
      <c r="C16866" s="2"/>
      <c r="D16866" s="12"/>
      <c r="E16866" s="12"/>
      <c r="F16866" s="12"/>
      <c r="G16866" s="12"/>
      <c r="H16866" s="12"/>
      <c r="I16866" s="12"/>
      <c r="J16866" s="12"/>
    </row>
    <row r="16867" spans="1:10" x14ac:dyDescent="0.25">
      <c r="A16867" s="12"/>
      <c r="B16867" s="12"/>
      <c r="C16867" s="2"/>
      <c r="D16867" s="12"/>
      <c r="E16867" s="12"/>
      <c r="F16867" s="12"/>
      <c r="G16867" s="12"/>
      <c r="H16867" s="12"/>
      <c r="I16867" s="12"/>
      <c r="J16867" s="12"/>
    </row>
    <row r="16868" spans="1:10" x14ac:dyDescent="0.25">
      <c r="A16868" s="12"/>
      <c r="B16868" s="12"/>
      <c r="C16868" s="2"/>
      <c r="D16868" s="12"/>
      <c r="E16868" s="12"/>
      <c r="F16868" s="12"/>
      <c r="G16868" s="12"/>
      <c r="H16868" s="12"/>
      <c r="I16868" s="12"/>
      <c r="J16868" s="12"/>
    </row>
    <row r="16869" spans="1:10" x14ac:dyDescent="0.25">
      <c r="A16869" s="12"/>
      <c r="B16869" s="12"/>
      <c r="C16869" s="2"/>
      <c r="D16869" s="12"/>
      <c r="E16869" s="12"/>
      <c r="F16869" s="12"/>
      <c r="G16869" s="12"/>
      <c r="H16869" s="12"/>
      <c r="I16869" s="12"/>
      <c r="J16869" s="12"/>
    </row>
    <row r="16870" spans="1:10" x14ac:dyDescent="0.25">
      <c r="A16870" s="12"/>
      <c r="B16870" s="12"/>
      <c r="C16870" s="2"/>
      <c r="D16870" s="12"/>
      <c r="E16870" s="12"/>
      <c r="F16870" s="12"/>
      <c r="G16870" s="12"/>
      <c r="H16870" s="12"/>
      <c r="I16870" s="12"/>
      <c r="J16870" s="12"/>
    </row>
    <row r="16871" spans="1:10" x14ac:dyDescent="0.25">
      <c r="A16871" s="12"/>
      <c r="B16871" s="12"/>
      <c r="C16871" s="2"/>
      <c r="D16871" s="12"/>
      <c r="E16871" s="12"/>
      <c r="F16871" s="12"/>
      <c r="G16871" s="12"/>
      <c r="H16871" s="12"/>
      <c r="I16871" s="12"/>
      <c r="J16871" s="12"/>
    </row>
    <row r="16872" spans="1:10" x14ac:dyDescent="0.25">
      <c r="A16872" s="12"/>
      <c r="B16872" s="12"/>
      <c r="C16872" s="2"/>
      <c r="D16872" s="12"/>
      <c r="E16872" s="12"/>
      <c r="F16872" s="12"/>
      <c r="G16872" s="12"/>
      <c r="H16872" s="12"/>
      <c r="I16872" s="12"/>
      <c r="J16872" s="12"/>
    </row>
    <row r="16873" spans="1:10" x14ac:dyDescent="0.25">
      <c r="A16873" s="12"/>
      <c r="B16873" s="12"/>
      <c r="C16873" s="2"/>
      <c r="D16873" s="12"/>
      <c r="E16873" s="12"/>
      <c r="F16873" s="12"/>
      <c r="G16873" s="12"/>
      <c r="H16873" s="12"/>
      <c r="I16873" s="12"/>
      <c r="J16873" s="12"/>
    </row>
    <row r="16874" spans="1:10" x14ac:dyDescent="0.25">
      <c r="A16874" s="12"/>
      <c r="B16874" s="12"/>
      <c r="C16874" s="2"/>
      <c r="D16874" s="12"/>
      <c r="E16874" s="12"/>
      <c r="F16874" s="12"/>
      <c r="G16874" s="12"/>
      <c r="H16874" s="12"/>
      <c r="I16874" s="12"/>
      <c r="J16874" s="12"/>
    </row>
    <row r="16875" spans="1:10" x14ac:dyDescent="0.25">
      <c r="A16875" s="12"/>
      <c r="B16875" s="12"/>
      <c r="C16875" s="2"/>
      <c r="D16875" s="12"/>
      <c r="E16875" s="12"/>
      <c r="F16875" s="12"/>
      <c r="G16875" s="12"/>
      <c r="H16875" s="12"/>
      <c r="I16875" s="12"/>
      <c r="J16875" s="12"/>
    </row>
    <row r="16876" spans="1:10" x14ac:dyDescent="0.25">
      <c r="A16876" s="12"/>
      <c r="B16876" s="12"/>
      <c r="C16876" s="2"/>
      <c r="D16876" s="12"/>
      <c r="E16876" s="12"/>
      <c r="F16876" s="12"/>
      <c r="G16876" s="12"/>
      <c r="H16876" s="12"/>
      <c r="I16876" s="12"/>
      <c r="J16876" s="12"/>
    </row>
    <row r="16877" spans="1:10" x14ac:dyDescent="0.25">
      <c r="A16877" s="12"/>
      <c r="B16877" s="12"/>
      <c r="C16877" s="2"/>
      <c r="D16877" s="12"/>
      <c r="E16877" s="12"/>
      <c r="F16877" s="12"/>
      <c r="G16877" s="12"/>
      <c r="H16877" s="12"/>
      <c r="I16877" s="12"/>
      <c r="J16877" s="12"/>
    </row>
    <row r="16878" spans="1:10" x14ac:dyDescent="0.25">
      <c r="A16878" s="12"/>
      <c r="B16878" s="12"/>
      <c r="C16878" s="2"/>
      <c r="D16878" s="12"/>
      <c r="E16878" s="12"/>
      <c r="F16878" s="12"/>
      <c r="G16878" s="12"/>
      <c r="H16878" s="12"/>
      <c r="I16878" s="12"/>
      <c r="J16878" s="12"/>
    </row>
    <row r="16879" spans="1:10" x14ac:dyDescent="0.25">
      <c r="A16879" s="12"/>
      <c r="B16879" s="12"/>
      <c r="C16879" s="2"/>
      <c r="D16879" s="12"/>
      <c r="E16879" s="12"/>
      <c r="F16879" s="12"/>
      <c r="G16879" s="12"/>
      <c r="H16879" s="12"/>
      <c r="I16879" s="12"/>
      <c r="J16879" s="12"/>
    </row>
    <row r="16880" spans="1:10" x14ac:dyDescent="0.25">
      <c r="A16880" s="12"/>
      <c r="B16880" s="12"/>
      <c r="C16880" s="2"/>
      <c r="D16880" s="12"/>
      <c r="E16880" s="12"/>
      <c r="F16880" s="12"/>
      <c r="G16880" s="12"/>
      <c r="H16880" s="12"/>
      <c r="I16880" s="12"/>
      <c r="J16880" s="12"/>
    </row>
    <row r="16881" spans="1:10" x14ac:dyDescent="0.25">
      <c r="A16881" s="12"/>
      <c r="B16881" s="12"/>
      <c r="C16881" s="2"/>
      <c r="D16881" s="12"/>
      <c r="E16881" s="12"/>
      <c r="F16881" s="12"/>
      <c r="G16881" s="12"/>
      <c r="H16881" s="12"/>
      <c r="I16881" s="12"/>
      <c r="J16881" s="12"/>
    </row>
    <row r="16882" spans="1:10" x14ac:dyDescent="0.25">
      <c r="A16882" s="12"/>
      <c r="B16882" s="12"/>
      <c r="C16882" s="2"/>
      <c r="D16882" s="12"/>
      <c r="E16882" s="12"/>
      <c r="F16882" s="12"/>
      <c r="G16882" s="12"/>
      <c r="H16882" s="12"/>
      <c r="I16882" s="12"/>
      <c r="J16882" s="12"/>
    </row>
    <row r="16883" spans="1:10" x14ac:dyDescent="0.25">
      <c r="A16883" s="12"/>
      <c r="B16883" s="12"/>
      <c r="C16883" s="2"/>
      <c r="D16883" s="12"/>
      <c r="E16883" s="12"/>
      <c r="F16883" s="12"/>
      <c r="G16883" s="12"/>
      <c r="H16883" s="12"/>
      <c r="I16883" s="12"/>
      <c r="J16883" s="12"/>
    </row>
    <row r="16884" spans="1:10" x14ac:dyDescent="0.25">
      <c r="A16884" s="12"/>
      <c r="B16884" s="12"/>
      <c r="C16884" s="2"/>
      <c r="D16884" s="12"/>
      <c r="E16884" s="12"/>
      <c r="F16884" s="12"/>
      <c r="G16884" s="12"/>
      <c r="H16884" s="12"/>
      <c r="I16884" s="12"/>
      <c r="J16884" s="12"/>
    </row>
    <row r="16885" spans="1:10" x14ac:dyDescent="0.25">
      <c r="A16885" s="12"/>
      <c r="B16885" s="12"/>
      <c r="C16885" s="2"/>
      <c r="D16885" s="12"/>
      <c r="E16885" s="12"/>
      <c r="F16885" s="12"/>
      <c r="G16885" s="12"/>
      <c r="H16885" s="12"/>
      <c r="I16885" s="12"/>
      <c r="J16885" s="12"/>
    </row>
    <row r="16886" spans="1:10" x14ac:dyDescent="0.25">
      <c r="A16886" s="12"/>
      <c r="B16886" s="12"/>
      <c r="C16886" s="2"/>
      <c r="D16886" s="12"/>
      <c r="E16886" s="12"/>
      <c r="F16886" s="12"/>
      <c r="G16886" s="12"/>
      <c r="H16886" s="12"/>
      <c r="I16886" s="12"/>
      <c r="J16886" s="12"/>
    </row>
    <row r="16887" spans="1:10" x14ac:dyDescent="0.25">
      <c r="A16887" s="12"/>
      <c r="B16887" s="12"/>
      <c r="C16887" s="2"/>
      <c r="D16887" s="12"/>
      <c r="E16887" s="12"/>
      <c r="F16887" s="12"/>
      <c r="G16887" s="12"/>
      <c r="H16887" s="12"/>
      <c r="I16887" s="12"/>
      <c r="J16887" s="12"/>
    </row>
    <row r="16888" spans="1:10" x14ac:dyDescent="0.25">
      <c r="A16888" s="12"/>
      <c r="B16888" s="12"/>
      <c r="C16888" s="2"/>
      <c r="D16888" s="12"/>
      <c r="E16888" s="12"/>
      <c r="F16888" s="12"/>
      <c r="G16888" s="12"/>
      <c r="H16888" s="12"/>
      <c r="I16888" s="12"/>
      <c r="J16888" s="12"/>
    </row>
    <row r="16889" spans="1:10" x14ac:dyDescent="0.25">
      <c r="A16889" s="12"/>
      <c r="B16889" s="12"/>
      <c r="C16889" s="2"/>
      <c r="D16889" s="12"/>
      <c r="E16889" s="12"/>
      <c r="F16889" s="12"/>
      <c r="G16889" s="12"/>
      <c r="H16889" s="12"/>
      <c r="I16889" s="12"/>
      <c r="J16889" s="12"/>
    </row>
    <row r="16890" spans="1:10" x14ac:dyDescent="0.25">
      <c r="A16890" s="12"/>
      <c r="B16890" s="12"/>
      <c r="C16890" s="2"/>
      <c r="D16890" s="12"/>
      <c r="E16890" s="12"/>
      <c r="F16890" s="12"/>
      <c r="G16890" s="12"/>
      <c r="H16890" s="12"/>
      <c r="I16890" s="12"/>
      <c r="J16890" s="12"/>
    </row>
    <row r="16891" spans="1:10" x14ac:dyDescent="0.25">
      <c r="A16891" s="12"/>
      <c r="B16891" s="12"/>
      <c r="C16891" s="2"/>
      <c r="D16891" s="12"/>
      <c r="E16891" s="12"/>
      <c r="F16891" s="12"/>
      <c r="G16891" s="12"/>
      <c r="H16891" s="12"/>
      <c r="I16891" s="12"/>
      <c r="J16891" s="12"/>
    </row>
    <row r="16892" spans="1:10" x14ac:dyDescent="0.25">
      <c r="A16892" s="12"/>
      <c r="B16892" s="12"/>
      <c r="C16892" s="2"/>
      <c r="D16892" s="12"/>
      <c r="E16892" s="12"/>
      <c r="F16892" s="12"/>
      <c r="G16892" s="12"/>
      <c r="H16892" s="12"/>
      <c r="I16892" s="12"/>
      <c r="J16892" s="12"/>
    </row>
    <row r="16893" spans="1:10" x14ac:dyDescent="0.25">
      <c r="A16893" s="12"/>
      <c r="B16893" s="12"/>
      <c r="C16893" s="2"/>
      <c r="D16893" s="12"/>
      <c r="E16893" s="12"/>
      <c r="F16893" s="12"/>
      <c r="G16893" s="12"/>
      <c r="H16893" s="12"/>
      <c r="I16893" s="12"/>
      <c r="J16893" s="12"/>
    </row>
    <row r="16894" spans="1:10" x14ac:dyDescent="0.25">
      <c r="A16894" s="12"/>
      <c r="B16894" s="12"/>
      <c r="C16894" s="2"/>
      <c r="D16894" s="12"/>
      <c r="E16894" s="12"/>
      <c r="F16894" s="12"/>
      <c r="G16894" s="12"/>
      <c r="H16894" s="12"/>
      <c r="I16894" s="12"/>
      <c r="J16894" s="12"/>
    </row>
    <row r="16895" spans="1:10" x14ac:dyDescent="0.25">
      <c r="A16895" s="12"/>
      <c r="B16895" s="12"/>
      <c r="C16895" s="2"/>
      <c r="D16895" s="12"/>
      <c r="E16895" s="12"/>
      <c r="F16895" s="12"/>
      <c r="G16895" s="12"/>
      <c r="H16895" s="12"/>
      <c r="I16895" s="12"/>
      <c r="J16895" s="12"/>
    </row>
    <row r="16896" spans="1:10" x14ac:dyDescent="0.25">
      <c r="A16896" s="12"/>
      <c r="B16896" s="12"/>
      <c r="C16896" s="2"/>
      <c r="D16896" s="12"/>
      <c r="E16896" s="12"/>
      <c r="F16896" s="12"/>
      <c r="G16896" s="12"/>
      <c r="H16896" s="12"/>
      <c r="I16896" s="12"/>
      <c r="J16896" s="12"/>
    </row>
    <row r="16897" spans="1:10" x14ac:dyDescent="0.25">
      <c r="A16897" s="12"/>
      <c r="B16897" s="12"/>
      <c r="C16897" s="2"/>
      <c r="D16897" s="12"/>
      <c r="E16897" s="12"/>
      <c r="F16897" s="12"/>
      <c r="G16897" s="12"/>
      <c r="H16897" s="12"/>
      <c r="I16897" s="12"/>
      <c r="J16897" s="12"/>
    </row>
    <row r="16898" spans="1:10" x14ac:dyDescent="0.25">
      <c r="A16898" s="12"/>
      <c r="B16898" s="12"/>
      <c r="C16898" s="2"/>
      <c r="D16898" s="12"/>
      <c r="E16898" s="12"/>
      <c r="F16898" s="12"/>
      <c r="G16898" s="12"/>
      <c r="H16898" s="12"/>
      <c r="I16898" s="12"/>
      <c r="J16898" s="12"/>
    </row>
    <row r="16899" spans="1:10" x14ac:dyDescent="0.25">
      <c r="A16899" s="12"/>
      <c r="B16899" s="12"/>
      <c r="C16899" s="2"/>
      <c r="D16899" s="12"/>
      <c r="E16899" s="12"/>
      <c r="F16899" s="12"/>
      <c r="G16899" s="12"/>
      <c r="H16899" s="12"/>
      <c r="I16899" s="12"/>
      <c r="J16899" s="12"/>
    </row>
    <row r="16900" spans="1:10" x14ac:dyDescent="0.25">
      <c r="A16900" s="12"/>
      <c r="B16900" s="12"/>
      <c r="C16900" s="2"/>
      <c r="D16900" s="12"/>
      <c r="E16900" s="12"/>
      <c r="F16900" s="12"/>
      <c r="G16900" s="12"/>
      <c r="H16900" s="12"/>
      <c r="I16900" s="12"/>
      <c r="J16900" s="12"/>
    </row>
    <row r="16901" spans="1:10" x14ac:dyDescent="0.25">
      <c r="A16901" s="12"/>
      <c r="B16901" s="12"/>
      <c r="C16901" s="2"/>
      <c r="D16901" s="12"/>
      <c r="E16901" s="12"/>
      <c r="F16901" s="12"/>
      <c r="G16901" s="12"/>
      <c r="H16901" s="12"/>
      <c r="I16901" s="12"/>
      <c r="J16901" s="12"/>
    </row>
    <row r="16902" spans="1:10" x14ac:dyDescent="0.25">
      <c r="A16902" s="12"/>
      <c r="B16902" s="12"/>
      <c r="C16902" s="2"/>
      <c r="D16902" s="12"/>
      <c r="E16902" s="12"/>
      <c r="F16902" s="12"/>
      <c r="G16902" s="12"/>
      <c r="H16902" s="12"/>
      <c r="I16902" s="12"/>
      <c r="J16902" s="12"/>
    </row>
    <row r="16903" spans="1:10" x14ac:dyDescent="0.25">
      <c r="A16903" s="12"/>
      <c r="B16903" s="12"/>
      <c r="C16903" s="2"/>
      <c r="D16903" s="12"/>
      <c r="E16903" s="12"/>
      <c r="F16903" s="12"/>
      <c r="G16903" s="12"/>
      <c r="H16903" s="12"/>
      <c r="I16903" s="12"/>
      <c r="J16903" s="12"/>
    </row>
    <row r="16904" spans="1:10" x14ac:dyDescent="0.25">
      <c r="A16904" s="12"/>
      <c r="B16904" s="12"/>
      <c r="C16904" s="2"/>
      <c r="D16904" s="12"/>
      <c r="E16904" s="12"/>
      <c r="F16904" s="12"/>
      <c r="G16904" s="12"/>
      <c r="H16904" s="12"/>
      <c r="I16904" s="12"/>
      <c r="J16904" s="12"/>
    </row>
    <row r="16905" spans="1:10" x14ac:dyDescent="0.25">
      <c r="A16905" s="12"/>
      <c r="B16905" s="12"/>
      <c r="C16905" s="2"/>
      <c r="D16905" s="12"/>
      <c r="E16905" s="12"/>
      <c r="F16905" s="12"/>
      <c r="G16905" s="12"/>
      <c r="H16905" s="12"/>
      <c r="I16905" s="12"/>
      <c r="J16905" s="12"/>
    </row>
    <row r="16906" spans="1:10" x14ac:dyDescent="0.25">
      <c r="A16906" s="12"/>
      <c r="B16906" s="12"/>
      <c r="C16906" s="2"/>
      <c r="D16906" s="12"/>
      <c r="E16906" s="12"/>
      <c r="F16906" s="12"/>
      <c r="G16906" s="12"/>
      <c r="H16906" s="12"/>
      <c r="I16906" s="12"/>
      <c r="J16906" s="12"/>
    </row>
    <row r="16907" spans="1:10" x14ac:dyDescent="0.25">
      <c r="A16907" s="12"/>
      <c r="B16907" s="12"/>
      <c r="C16907" s="2"/>
      <c r="D16907" s="12"/>
      <c r="E16907" s="12"/>
      <c r="F16907" s="12"/>
      <c r="G16907" s="12"/>
      <c r="H16907" s="12"/>
      <c r="I16907" s="12"/>
      <c r="J16907" s="12"/>
    </row>
    <row r="16908" spans="1:10" x14ac:dyDescent="0.25">
      <c r="A16908" s="12"/>
      <c r="B16908" s="12"/>
      <c r="C16908" s="2"/>
      <c r="D16908" s="12"/>
      <c r="E16908" s="12"/>
      <c r="F16908" s="12"/>
      <c r="G16908" s="12"/>
      <c r="H16908" s="12"/>
      <c r="I16908" s="12"/>
      <c r="J16908" s="12"/>
    </row>
    <row r="16909" spans="1:10" x14ac:dyDescent="0.25">
      <c r="A16909" s="12"/>
      <c r="B16909" s="12"/>
      <c r="C16909" s="2"/>
      <c r="D16909" s="12"/>
      <c r="E16909" s="12"/>
      <c r="F16909" s="12"/>
      <c r="G16909" s="12"/>
      <c r="H16909" s="12"/>
      <c r="I16909" s="12"/>
      <c r="J16909" s="12"/>
    </row>
    <row r="16910" spans="1:10" x14ac:dyDescent="0.25">
      <c r="A16910" s="12"/>
      <c r="B16910" s="12"/>
      <c r="C16910" s="2"/>
      <c r="D16910" s="12"/>
      <c r="E16910" s="12"/>
      <c r="F16910" s="12"/>
      <c r="G16910" s="12"/>
      <c r="H16910" s="12"/>
      <c r="I16910" s="12"/>
      <c r="J16910" s="12"/>
    </row>
    <row r="16911" spans="1:10" x14ac:dyDescent="0.25">
      <c r="A16911" s="12"/>
      <c r="B16911" s="12"/>
      <c r="C16911" s="2"/>
      <c r="D16911" s="12"/>
      <c r="E16911" s="12"/>
      <c r="F16911" s="12"/>
      <c r="G16911" s="12"/>
      <c r="H16911" s="12"/>
      <c r="I16911" s="12"/>
      <c r="J16911" s="12"/>
    </row>
    <row r="16912" spans="1:10" x14ac:dyDescent="0.25">
      <c r="A16912" s="12"/>
      <c r="B16912" s="12"/>
      <c r="C16912" s="2"/>
      <c r="D16912" s="12"/>
      <c r="E16912" s="12"/>
      <c r="F16912" s="12"/>
      <c r="G16912" s="12"/>
      <c r="H16912" s="12"/>
      <c r="I16912" s="12"/>
      <c r="J16912" s="12"/>
    </row>
    <row r="16913" spans="1:10" x14ac:dyDescent="0.25">
      <c r="A16913" s="12"/>
      <c r="B16913" s="12"/>
      <c r="C16913" s="2"/>
      <c r="D16913" s="12"/>
      <c r="E16913" s="12"/>
      <c r="F16913" s="12"/>
      <c r="G16913" s="12"/>
      <c r="H16913" s="12"/>
      <c r="I16913" s="12"/>
      <c r="J16913" s="12"/>
    </row>
    <row r="16914" spans="1:10" x14ac:dyDescent="0.25">
      <c r="A16914" s="12"/>
      <c r="B16914" s="12"/>
      <c r="C16914" s="2"/>
      <c r="D16914" s="12"/>
      <c r="E16914" s="12"/>
      <c r="F16914" s="12"/>
      <c r="G16914" s="12"/>
      <c r="H16914" s="12"/>
      <c r="I16914" s="12"/>
      <c r="J16914" s="12"/>
    </row>
    <row r="16915" spans="1:10" x14ac:dyDescent="0.25">
      <c r="A16915" s="12"/>
      <c r="B16915" s="12"/>
      <c r="C16915" s="2"/>
      <c r="D16915" s="12"/>
      <c r="E16915" s="12"/>
      <c r="F16915" s="12"/>
      <c r="G16915" s="12"/>
      <c r="H16915" s="12"/>
      <c r="I16915" s="12"/>
      <c r="J16915" s="12"/>
    </row>
    <row r="16916" spans="1:10" x14ac:dyDescent="0.25">
      <c r="A16916" s="12"/>
      <c r="B16916" s="12"/>
      <c r="C16916" s="2"/>
      <c r="D16916" s="12"/>
      <c r="E16916" s="12"/>
      <c r="F16916" s="12"/>
      <c r="G16916" s="12"/>
      <c r="H16916" s="12"/>
      <c r="I16916" s="12"/>
      <c r="J16916" s="12"/>
    </row>
    <row r="16917" spans="1:10" x14ac:dyDescent="0.25">
      <c r="A16917" s="12"/>
      <c r="B16917" s="12"/>
      <c r="C16917" s="2"/>
      <c r="D16917" s="12"/>
      <c r="E16917" s="12"/>
      <c r="F16917" s="12"/>
      <c r="G16917" s="12"/>
      <c r="H16917" s="12"/>
      <c r="I16917" s="12"/>
      <c r="J16917" s="12"/>
    </row>
    <row r="16918" spans="1:10" x14ac:dyDescent="0.25">
      <c r="A16918" s="12"/>
      <c r="B16918" s="12"/>
      <c r="C16918" s="2"/>
      <c r="D16918" s="12"/>
      <c r="E16918" s="12"/>
      <c r="F16918" s="12"/>
      <c r="G16918" s="12"/>
      <c r="H16918" s="12"/>
      <c r="I16918" s="12"/>
      <c r="J16918" s="12"/>
    </row>
    <row r="16919" spans="1:10" x14ac:dyDescent="0.25">
      <c r="A16919" s="12"/>
      <c r="B16919" s="12"/>
      <c r="C16919" s="2"/>
      <c r="D16919" s="12"/>
      <c r="E16919" s="12"/>
      <c r="F16919" s="12"/>
      <c r="G16919" s="12"/>
      <c r="H16919" s="12"/>
      <c r="I16919" s="12"/>
      <c r="J16919" s="12"/>
    </row>
    <row r="16920" spans="1:10" x14ac:dyDescent="0.25">
      <c r="A16920" s="12"/>
      <c r="B16920" s="12"/>
      <c r="C16920" s="2"/>
      <c r="D16920" s="12"/>
      <c r="E16920" s="12"/>
      <c r="F16920" s="12"/>
      <c r="G16920" s="12"/>
      <c r="H16920" s="12"/>
      <c r="I16920" s="12"/>
      <c r="J16920" s="12"/>
    </row>
    <row r="16921" spans="1:10" x14ac:dyDescent="0.25">
      <c r="A16921" s="12"/>
      <c r="B16921" s="12"/>
      <c r="C16921" s="2"/>
      <c r="D16921" s="12"/>
      <c r="E16921" s="12"/>
      <c r="F16921" s="12"/>
      <c r="G16921" s="12"/>
      <c r="H16921" s="12"/>
      <c r="I16921" s="12"/>
      <c r="J16921" s="12"/>
    </row>
    <row r="16922" spans="1:10" x14ac:dyDescent="0.25">
      <c r="A16922" s="12"/>
      <c r="B16922" s="12"/>
      <c r="C16922" s="2"/>
      <c r="D16922" s="12"/>
      <c r="E16922" s="12"/>
      <c r="F16922" s="12"/>
      <c r="G16922" s="12"/>
      <c r="H16922" s="12"/>
      <c r="I16922" s="12"/>
      <c r="J16922" s="12"/>
    </row>
    <row r="16923" spans="1:10" x14ac:dyDescent="0.25">
      <c r="A16923" s="12"/>
      <c r="B16923" s="12"/>
      <c r="C16923" s="2"/>
      <c r="D16923" s="12"/>
      <c r="E16923" s="12"/>
      <c r="F16923" s="12"/>
      <c r="G16923" s="12"/>
      <c r="H16923" s="12"/>
      <c r="I16923" s="12"/>
      <c r="J16923" s="12"/>
    </row>
    <row r="16924" spans="1:10" x14ac:dyDescent="0.25">
      <c r="A16924" s="12"/>
      <c r="B16924" s="12"/>
      <c r="C16924" s="2"/>
      <c r="D16924" s="12"/>
      <c r="E16924" s="12"/>
      <c r="F16924" s="12"/>
      <c r="G16924" s="12"/>
      <c r="H16924" s="12"/>
      <c r="I16924" s="12"/>
      <c r="J16924" s="12"/>
    </row>
    <row r="16925" spans="1:10" x14ac:dyDescent="0.25">
      <c r="A16925" s="12"/>
      <c r="B16925" s="12"/>
      <c r="C16925" s="2"/>
      <c r="D16925" s="12"/>
      <c r="E16925" s="12"/>
      <c r="F16925" s="12"/>
      <c r="G16925" s="12"/>
      <c r="H16925" s="12"/>
      <c r="I16925" s="12"/>
      <c r="J16925" s="12"/>
    </row>
    <row r="16926" spans="1:10" x14ac:dyDescent="0.25">
      <c r="A16926" s="12"/>
      <c r="B16926" s="12"/>
      <c r="C16926" s="2"/>
      <c r="D16926" s="12"/>
      <c r="E16926" s="12"/>
      <c r="F16926" s="12"/>
      <c r="G16926" s="12"/>
      <c r="H16926" s="12"/>
      <c r="I16926" s="12"/>
      <c r="J16926" s="12"/>
    </row>
    <row r="16927" spans="1:10" x14ac:dyDescent="0.25">
      <c r="A16927" s="12"/>
      <c r="B16927" s="12"/>
      <c r="C16927" s="2"/>
      <c r="D16927" s="12"/>
      <c r="E16927" s="12"/>
      <c r="F16927" s="12"/>
      <c r="G16927" s="12"/>
      <c r="H16927" s="12"/>
      <c r="I16927" s="12"/>
      <c r="J16927" s="12"/>
    </row>
    <row r="16928" spans="1:10" x14ac:dyDescent="0.25">
      <c r="A16928" s="12"/>
      <c r="B16928" s="12"/>
      <c r="C16928" s="2"/>
      <c r="D16928" s="12"/>
      <c r="E16928" s="12"/>
      <c r="F16928" s="12"/>
      <c r="G16928" s="12"/>
      <c r="H16928" s="12"/>
      <c r="I16928" s="12"/>
      <c r="J16928" s="12"/>
    </row>
    <row r="16929" spans="1:10" x14ac:dyDescent="0.25">
      <c r="A16929" s="12"/>
      <c r="B16929" s="12"/>
      <c r="C16929" s="2"/>
      <c r="D16929" s="12"/>
      <c r="E16929" s="12"/>
      <c r="F16929" s="12"/>
      <c r="G16929" s="12"/>
      <c r="H16929" s="12"/>
      <c r="I16929" s="12"/>
      <c r="J16929" s="12"/>
    </row>
    <row r="16930" spans="1:10" x14ac:dyDescent="0.25">
      <c r="A16930" s="12"/>
      <c r="B16930" s="12"/>
      <c r="C16930" s="2"/>
      <c r="D16930" s="12"/>
      <c r="E16930" s="12"/>
      <c r="F16930" s="12"/>
      <c r="G16930" s="12"/>
      <c r="H16930" s="12"/>
      <c r="I16930" s="12"/>
      <c r="J16930" s="12"/>
    </row>
    <row r="16931" spans="1:10" x14ac:dyDescent="0.25">
      <c r="A16931" s="12"/>
      <c r="B16931" s="12"/>
      <c r="C16931" s="2"/>
      <c r="D16931" s="12"/>
      <c r="E16931" s="12"/>
      <c r="F16931" s="12"/>
      <c r="G16931" s="12"/>
      <c r="H16931" s="12"/>
      <c r="I16931" s="12"/>
      <c r="J16931" s="12"/>
    </row>
    <row r="16932" spans="1:10" x14ac:dyDescent="0.25">
      <c r="A16932" s="12"/>
      <c r="B16932" s="12"/>
      <c r="C16932" s="2"/>
      <c r="D16932" s="12"/>
      <c r="E16932" s="12"/>
      <c r="F16932" s="12"/>
      <c r="G16932" s="12"/>
      <c r="H16932" s="12"/>
      <c r="I16932" s="12"/>
      <c r="J16932" s="12"/>
    </row>
    <row r="16933" spans="1:10" x14ac:dyDescent="0.25">
      <c r="A16933" s="12"/>
      <c r="B16933" s="12"/>
      <c r="C16933" s="2"/>
      <c r="D16933" s="12"/>
      <c r="E16933" s="12"/>
      <c r="F16933" s="12"/>
      <c r="G16933" s="12"/>
      <c r="H16933" s="12"/>
      <c r="I16933" s="12"/>
      <c r="J16933" s="12"/>
    </row>
    <row r="16934" spans="1:10" x14ac:dyDescent="0.25">
      <c r="A16934" s="12"/>
      <c r="B16934" s="12"/>
      <c r="C16934" s="2"/>
      <c r="D16934" s="12"/>
      <c r="E16934" s="12"/>
      <c r="F16934" s="12"/>
      <c r="G16934" s="12"/>
      <c r="H16934" s="12"/>
      <c r="I16934" s="12"/>
      <c r="J16934" s="12"/>
    </row>
    <row r="16935" spans="1:10" x14ac:dyDescent="0.25">
      <c r="A16935" s="12"/>
      <c r="B16935" s="12"/>
      <c r="C16935" s="2"/>
      <c r="D16935" s="12"/>
      <c r="E16935" s="12"/>
      <c r="F16935" s="12"/>
      <c r="G16935" s="12"/>
      <c r="H16935" s="12"/>
      <c r="I16935" s="12"/>
      <c r="J16935" s="12"/>
    </row>
    <row r="16936" spans="1:10" x14ac:dyDescent="0.25">
      <c r="A16936" s="12"/>
      <c r="B16936" s="12"/>
      <c r="C16936" s="2"/>
      <c r="D16936" s="12"/>
      <c r="E16936" s="12"/>
      <c r="F16936" s="12"/>
      <c r="G16936" s="12"/>
      <c r="H16936" s="12"/>
      <c r="I16936" s="12"/>
      <c r="J16936" s="12"/>
    </row>
    <row r="16937" spans="1:10" x14ac:dyDescent="0.25">
      <c r="A16937" s="12"/>
      <c r="B16937" s="12"/>
      <c r="C16937" s="2"/>
      <c r="D16937" s="12"/>
      <c r="E16937" s="12"/>
      <c r="F16937" s="12"/>
      <c r="G16937" s="12"/>
      <c r="H16937" s="12"/>
      <c r="I16937" s="12"/>
      <c r="J16937" s="12"/>
    </row>
    <row r="16938" spans="1:10" x14ac:dyDescent="0.25">
      <c r="A16938" s="12"/>
      <c r="B16938" s="12"/>
      <c r="C16938" s="2"/>
      <c r="D16938" s="12"/>
      <c r="E16938" s="12"/>
      <c r="F16938" s="12"/>
      <c r="G16938" s="12"/>
      <c r="H16938" s="12"/>
      <c r="I16938" s="12"/>
      <c r="J16938" s="12"/>
    </row>
    <row r="16939" spans="1:10" x14ac:dyDescent="0.25">
      <c r="A16939" s="12"/>
      <c r="B16939" s="12"/>
      <c r="C16939" s="2"/>
      <c r="D16939" s="12"/>
      <c r="E16939" s="12"/>
      <c r="F16939" s="12"/>
      <c r="G16939" s="12"/>
      <c r="H16939" s="12"/>
      <c r="I16939" s="12"/>
      <c r="J16939" s="12"/>
    </row>
    <row r="16940" spans="1:10" x14ac:dyDescent="0.25">
      <c r="A16940" s="12"/>
      <c r="B16940" s="12"/>
      <c r="C16940" s="2"/>
      <c r="D16940" s="12"/>
      <c r="E16940" s="12"/>
      <c r="F16940" s="12"/>
      <c r="G16940" s="12"/>
      <c r="H16940" s="12"/>
      <c r="I16940" s="12"/>
      <c r="J16940" s="12"/>
    </row>
    <row r="16941" spans="1:10" x14ac:dyDescent="0.25">
      <c r="A16941" s="12"/>
      <c r="B16941" s="12"/>
      <c r="C16941" s="2"/>
      <c r="D16941" s="12"/>
      <c r="E16941" s="12"/>
      <c r="F16941" s="12"/>
      <c r="G16941" s="12"/>
      <c r="H16941" s="12"/>
      <c r="I16941" s="12"/>
      <c r="J16941" s="12"/>
    </row>
    <row r="16942" spans="1:10" x14ac:dyDescent="0.25">
      <c r="A16942" s="12"/>
      <c r="B16942" s="12"/>
      <c r="C16942" s="2"/>
      <c r="D16942" s="12"/>
      <c r="E16942" s="12"/>
      <c r="F16942" s="12"/>
      <c r="G16942" s="12"/>
      <c r="H16942" s="12"/>
      <c r="I16942" s="12"/>
      <c r="J16942" s="12"/>
    </row>
    <row r="16943" spans="1:10" x14ac:dyDescent="0.25">
      <c r="A16943" s="12"/>
      <c r="B16943" s="12"/>
      <c r="C16943" s="2"/>
      <c r="D16943" s="12"/>
      <c r="E16943" s="12"/>
      <c r="F16943" s="12"/>
      <c r="G16943" s="12"/>
      <c r="H16943" s="12"/>
      <c r="I16943" s="12"/>
      <c r="J16943" s="12"/>
    </row>
    <row r="16944" spans="1:10" x14ac:dyDescent="0.25">
      <c r="A16944" s="12"/>
      <c r="B16944" s="12"/>
      <c r="C16944" s="2"/>
      <c r="D16944" s="12"/>
      <c r="E16944" s="12"/>
      <c r="F16944" s="12"/>
      <c r="G16944" s="12"/>
      <c r="H16944" s="12"/>
      <c r="I16944" s="12"/>
      <c r="J16944" s="12"/>
    </row>
    <row r="16945" spans="1:10" x14ac:dyDescent="0.25">
      <c r="A16945" s="12"/>
      <c r="B16945" s="12"/>
      <c r="C16945" s="2"/>
      <c r="D16945" s="12"/>
      <c r="E16945" s="12"/>
      <c r="F16945" s="12"/>
      <c r="G16945" s="12"/>
      <c r="H16945" s="12"/>
      <c r="I16945" s="12"/>
      <c r="J16945" s="12"/>
    </row>
    <row r="16946" spans="1:10" x14ac:dyDescent="0.25">
      <c r="A16946" s="12"/>
      <c r="B16946" s="12"/>
      <c r="C16946" s="2"/>
      <c r="D16946" s="12"/>
      <c r="E16946" s="12"/>
      <c r="F16946" s="12"/>
      <c r="G16946" s="12"/>
      <c r="H16946" s="12"/>
      <c r="I16946" s="12"/>
      <c r="J16946" s="12"/>
    </row>
    <row r="16947" spans="1:10" x14ac:dyDescent="0.25">
      <c r="A16947" s="12"/>
      <c r="B16947" s="12"/>
      <c r="C16947" s="2"/>
      <c r="D16947" s="12"/>
      <c r="E16947" s="12"/>
      <c r="F16947" s="12"/>
      <c r="G16947" s="12"/>
      <c r="H16947" s="12"/>
      <c r="I16947" s="12"/>
      <c r="J16947" s="12"/>
    </row>
    <row r="16948" spans="1:10" x14ac:dyDescent="0.25">
      <c r="A16948" s="12"/>
      <c r="B16948" s="12"/>
      <c r="C16948" s="2"/>
      <c r="D16948" s="12"/>
      <c r="E16948" s="12"/>
      <c r="F16948" s="12"/>
      <c r="G16948" s="12"/>
      <c r="H16948" s="12"/>
      <c r="I16948" s="12"/>
      <c r="J16948" s="12"/>
    </row>
    <row r="16949" spans="1:10" x14ac:dyDescent="0.25">
      <c r="A16949" s="12"/>
      <c r="B16949" s="12"/>
      <c r="C16949" s="2"/>
      <c r="D16949" s="12"/>
      <c r="E16949" s="12"/>
      <c r="F16949" s="12"/>
      <c r="G16949" s="12"/>
      <c r="H16949" s="12"/>
      <c r="I16949" s="12"/>
      <c r="J16949" s="12"/>
    </row>
    <row r="16950" spans="1:10" x14ac:dyDescent="0.25">
      <c r="A16950" s="12"/>
      <c r="B16950" s="12"/>
      <c r="C16950" s="2"/>
      <c r="D16950" s="12"/>
      <c r="E16950" s="12"/>
      <c r="F16950" s="12"/>
      <c r="G16950" s="12"/>
      <c r="H16950" s="12"/>
      <c r="I16950" s="12"/>
      <c r="J16950" s="12"/>
    </row>
    <row r="16951" spans="1:10" x14ac:dyDescent="0.25">
      <c r="A16951" s="12"/>
      <c r="B16951" s="12"/>
      <c r="C16951" s="2"/>
      <c r="D16951" s="12"/>
      <c r="E16951" s="12"/>
      <c r="F16951" s="12"/>
      <c r="G16951" s="12"/>
      <c r="H16951" s="12"/>
      <c r="I16951" s="12"/>
      <c r="J16951" s="12"/>
    </row>
    <row r="16952" spans="1:10" x14ac:dyDescent="0.25">
      <c r="A16952" s="12"/>
      <c r="B16952" s="12"/>
      <c r="C16952" s="2"/>
      <c r="D16952" s="12"/>
      <c r="E16952" s="12"/>
      <c r="F16952" s="12"/>
      <c r="G16952" s="12"/>
      <c r="H16952" s="12"/>
      <c r="I16952" s="12"/>
      <c r="J16952" s="12"/>
    </row>
    <row r="16953" spans="1:10" x14ac:dyDescent="0.25">
      <c r="A16953" s="12"/>
      <c r="B16953" s="12"/>
      <c r="C16953" s="2"/>
      <c r="D16953" s="12"/>
      <c r="E16953" s="12"/>
      <c r="F16953" s="12"/>
      <c r="G16953" s="12"/>
      <c r="H16953" s="12"/>
      <c r="I16953" s="12"/>
      <c r="J16953" s="12"/>
    </row>
    <row r="16954" spans="1:10" x14ac:dyDescent="0.25">
      <c r="A16954" s="12"/>
      <c r="B16954" s="12"/>
      <c r="C16954" s="2"/>
      <c r="D16954" s="12"/>
      <c r="E16954" s="12"/>
      <c r="F16954" s="12"/>
      <c r="G16954" s="12"/>
      <c r="H16954" s="12"/>
      <c r="I16954" s="12"/>
      <c r="J16954" s="12"/>
    </row>
    <row r="16955" spans="1:10" x14ac:dyDescent="0.25">
      <c r="A16955" s="12"/>
      <c r="B16955" s="12"/>
      <c r="C16955" s="2"/>
      <c r="D16955" s="12"/>
      <c r="E16955" s="12"/>
      <c r="F16955" s="12"/>
      <c r="G16955" s="12"/>
      <c r="H16955" s="12"/>
      <c r="I16955" s="12"/>
      <c r="J16955" s="12"/>
    </row>
    <row r="16956" spans="1:10" x14ac:dyDescent="0.25">
      <c r="A16956" s="12"/>
      <c r="B16956" s="12"/>
      <c r="C16956" s="2"/>
      <c r="D16956" s="12"/>
      <c r="E16956" s="12"/>
      <c r="F16956" s="12"/>
      <c r="G16956" s="12"/>
      <c r="H16956" s="12"/>
      <c r="I16956" s="12"/>
      <c r="J16956" s="12"/>
    </row>
    <row r="16957" spans="1:10" x14ac:dyDescent="0.25">
      <c r="A16957" s="12"/>
      <c r="B16957" s="12"/>
      <c r="C16957" s="2"/>
      <c r="D16957" s="12"/>
      <c r="E16957" s="12"/>
      <c r="F16957" s="12"/>
      <c r="G16957" s="12"/>
      <c r="H16957" s="12"/>
      <c r="I16957" s="12"/>
      <c r="J16957" s="12"/>
    </row>
    <row r="16958" spans="1:10" x14ac:dyDescent="0.25">
      <c r="A16958" s="12"/>
      <c r="B16958" s="12"/>
      <c r="C16958" s="2"/>
      <c r="D16958" s="12"/>
      <c r="E16958" s="12"/>
      <c r="F16958" s="12"/>
      <c r="G16958" s="12"/>
      <c r="H16958" s="12"/>
      <c r="I16958" s="12"/>
      <c r="J16958" s="12"/>
    </row>
    <row r="16959" spans="1:10" x14ac:dyDescent="0.25">
      <c r="A16959" s="12"/>
      <c r="B16959" s="12"/>
      <c r="C16959" s="2"/>
      <c r="D16959" s="12"/>
      <c r="E16959" s="12"/>
      <c r="F16959" s="12"/>
      <c r="G16959" s="12"/>
      <c r="H16959" s="12"/>
      <c r="I16959" s="12"/>
      <c r="J16959" s="12"/>
    </row>
    <row r="16960" spans="1:10" x14ac:dyDescent="0.25">
      <c r="A16960" s="12"/>
      <c r="B16960" s="12"/>
      <c r="C16960" s="2"/>
      <c r="D16960" s="12"/>
      <c r="E16960" s="12"/>
      <c r="F16960" s="12"/>
      <c r="G16960" s="12"/>
      <c r="H16960" s="12"/>
      <c r="I16960" s="12"/>
      <c r="J16960" s="12"/>
    </row>
    <row r="16961" spans="1:10" x14ac:dyDescent="0.25">
      <c r="A16961" s="12"/>
      <c r="B16961" s="12"/>
      <c r="C16961" s="2"/>
      <c r="D16961" s="12"/>
      <c r="E16961" s="12"/>
      <c r="F16961" s="12"/>
      <c r="G16961" s="12"/>
      <c r="H16961" s="12"/>
      <c r="I16961" s="12"/>
      <c r="J16961" s="12"/>
    </row>
    <row r="16962" spans="1:10" x14ac:dyDescent="0.25">
      <c r="A16962" s="12"/>
      <c r="B16962" s="12"/>
      <c r="C16962" s="2"/>
      <c r="D16962" s="12"/>
      <c r="E16962" s="12"/>
      <c r="F16962" s="12"/>
      <c r="G16962" s="12"/>
      <c r="H16962" s="12"/>
      <c r="I16962" s="12"/>
      <c r="J16962" s="12"/>
    </row>
    <row r="16963" spans="1:10" x14ac:dyDescent="0.25">
      <c r="A16963" s="12"/>
      <c r="B16963" s="12"/>
      <c r="C16963" s="2"/>
      <c r="D16963" s="12"/>
      <c r="E16963" s="12"/>
      <c r="F16963" s="12"/>
      <c r="G16963" s="12"/>
      <c r="H16963" s="12"/>
      <c r="I16963" s="12"/>
      <c r="J16963" s="12"/>
    </row>
    <row r="16964" spans="1:10" x14ac:dyDescent="0.25">
      <c r="A16964" s="12"/>
      <c r="B16964" s="12"/>
      <c r="C16964" s="2"/>
      <c r="D16964" s="12"/>
      <c r="E16964" s="12"/>
      <c r="F16964" s="12"/>
      <c r="G16964" s="12"/>
      <c r="H16964" s="12"/>
      <c r="I16964" s="12"/>
      <c r="J16964" s="12"/>
    </row>
    <row r="16965" spans="1:10" x14ac:dyDescent="0.25">
      <c r="A16965" s="12"/>
      <c r="B16965" s="12"/>
      <c r="C16965" s="2"/>
      <c r="D16965" s="12"/>
      <c r="E16965" s="12"/>
      <c r="F16965" s="12"/>
      <c r="G16965" s="12"/>
      <c r="H16965" s="12"/>
      <c r="I16965" s="12"/>
      <c r="J16965" s="12"/>
    </row>
    <row r="16966" spans="1:10" x14ac:dyDescent="0.25">
      <c r="A16966" s="12"/>
      <c r="B16966" s="12"/>
      <c r="C16966" s="2"/>
      <c r="D16966" s="12"/>
      <c r="E16966" s="12"/>
      <c r="F16966" s="12"/>
      <c r="G16966" s="12"/>
      <c r="H16966" s="12"/>
      <c r="I16966" s="12"/>
      <c r="J16966" s="12"/>
    </row>
    <row r="16967" spans="1:10" x14ac:dyDescent="0.25">
      <c r="A16967" s="12"/>
      <c r="B16967" s="12"/>
      <c r="C16967" s="2"/>
      <c r="D16967" s="12"/>
      <c r="E16967" s="12"/>
      <c r="F16967" s="12"/>
      <c r="G16967" s="12"/>
      <c r="H16967" s="12"/>
      <c r="I16967" s="12"/>
      <c r="J16967" s="12"/>
    </row>
    <row r="16968" spans="1:10" x14ac:dyDescent="0.25">
      <c r="A16968" s="12"/>
      <c r="B16968" s="12"/>
      <c r="C16968" s="2"/>
      <c r="D16968" s="12"/>
      <c r="E16968" s="12"/>
      <c r="F16968" s="12"/>
      <c r="G16968" s="12"/>
      <c r="H16968" s="12"/>
      <c r="I16968" s="12"/>
      <c r="J16968" s="12"/>
    </row>
    <row r="16969" spans="1:10" x14ac:dyDescent="0.25">
      <c r="A16969" s="12"/>
      <c r="B16969" s="12"/>
      <c r="C16969" s="2"/>
      <c r="D16969" s="12"/>
      <c r="E16969" s="12"/>
      <c r="F16969" s="12"/>
      <c r="G16969" s="12"/>
      <c r="H16969" s="12"/>
      <c r="I16969" s="12"/>
      <c r="J16969" s="12"/>
    </row>
    <row r="16970" spans="1:10" x14ac:dyDescent="0.25">
      <c r="A16970" s="12"/>
      <c r="B16970" s="12"/>
      <c r="C16970" s="2"/>
      <c r="D16970" s="12"/>
      <c r="E16970" s="12"/>
      <c r="F16970" s="12"/>
      <c r="G16970" s="12"/>
      <c r="H16970" s="12"/>
      <c r="I16970" s="12"/>
      <c r="J16970" s="12"/>
    </row>
    <row r="16971" spans="1:10" x14ac:dyDescent="0.25">
      <c r="A16971" s="12"/>
      <c r="B16971" s="12"/>
      <c r="C16971" s="2"/>
      <c r="D16971" s="12"/>
      <c r="E16971" s="12"/>
      <c r="F16971" s="12"/>
      <c r="G16971" s="12"/>
      <c r="H16971" s="12"/>
      <c r="I16971" s="12"/>
      <c r="J16971" s="12"/>
    </row>
    <row r="16972" spans="1:10" x14ac:dyDescent="0.25">
      <c r="A16972" s="12"/>
      <c r="B16972" s="12"/>
      <c r="C16972" s="2"/>
      <c r="D16972" s="12"/>
      <c r="E16972" s="12"/>
      <c r="F16972" s="12"/>
      <c r="G16972" s="12"/>
      <c r="H16972" s="12"/>
      <c r="I16972" s="12"/>
      <c r="J16972" s="12"/>
    </row>
    <row r="16973" spans="1:10" x14ac:dyDescent="0.25">
      <c r="A16973" s="12"/>
      <c r="B16973" s="12"/>
      <c r="C16973" s="2"/>
      <c r="D16973" s="12"/>
      <c r="E16973" s="12"/>
      <c r="F16973" s="12"/>
      <c r="G16973" s="12"/>
      <c r="H16973" s="12"/>
      <c r="I16973" s="12"/>
      <c r="J16973" s="12"/>
    </row>
    <row r="16974" spans="1:10" x14ac:dyDescent="0.25">
      <c r="A16974" s="12"/>
      <c r="B16974" s="12"/>
      <c r="C16974" s="2"/>
      <c r="D16974" s="12"/>
      <c r="E16974" s="12"/>
      <c r="F16974" s="12"/>
      <c r="G16974" s="12"/>
      <c r="H16974" s="12"/>
      <c r="I16974" s="12"/>
      <c r="J16974" s="12"/>
    </row>
    <row r="16975" spans="1:10" x14ac:dyDescent="0.25">
      <c r="A16975" s="12"/>
      <c r="B16975" s="12"/>
      <c r="C16975" s="2"/>
      <c r="D16975" s="12"/>
      <c r="E16975" s="12"/>
      <c r="F16975" s="12"/>
      <c r="G16975" s="12"/>
      <c r="H16975" s="12"/>
      <c r="I16975" s="12"/>
      <c r="J16975" s="12"/>
    </row>
    <row r="16976" spans="1:10" x14ac:dyDescent="0.25">
      <c r="A16976" s="12"/>
      <c r="B16976" s="12"/>
      <c r="C16976" s="2"/>
      <c r="D16976" s="12"/>
      <c r="E16976" s="12"/>
      <c r="F16976" s="12"/>
      <c r="G16976" s="12"/>
      <c r="H16976" s="12"/>
      <c r="I16976" s="12"/>
      <c r="J16976" s="12"/>
    </row>
    <row r="16977" spans="1:10" x14ac:dyDescent="0.25">
      <c r="A16977" s="12"/>
      <c r="B16977" s="12"/>
      <c r="C16977" s="2"/>
      <c r="D16977" s="12"/>
      <c r="E16977" s="12"/>
      <c r="F16977" s="12"/>
      <c r="G16977" s="12"/>
      <c r="H16977" s="12"/>
      <c r="I16977" s="12"/>
      <c r="J16977" s="12"/>
    </row>
    <row r="16978" spans="1:10" x14ac:dyDescent="0.25">
      <c r="A16978" s="12"/>
      <c r="B16978" s="12"/>
      <c r="C16978" s="2"/>
      <c r="D16978" s="12"/>
      <c r="E16978" s="12"/>
      <c r="F16978" s="12"/>
      <c r="G16978" s="12"/>
      <c r="H16978" s="12"/>
      <c r="I16978" s="12"/>
      <c r="J16978" s="12"/>
    </row>
    <row r="16979" spans="1:10" x14ac:dyDescent="0.25">
      <c r="A16979" s="12"/>
      <c r="B16979" s="12"/>
      <c r="C16979" s="2"/>
      <c r="D16979" s="12"/>
      <c r="E16979" s="12"/>
      <c r="F16979" s="12"/>
      <c r="G16979" s="12"/>
      <c r="H16979" s="12"/>
      <c r="I16979" s="12"/>
      <c r="J16979" s="12"/>
    </row>
    <row r="16980" spans="1:10" x14ac:dyDescent="0.25">
      <c r="A16980" s="12"/>
      <c r="B16980" s="12"/>
      <c r="C16980" s="2"/>
      <c r="D16980" s="12"/>
      <c r="E16980" s="12"/>
      <c r="F16980" s="12"/>
      <c r="G16980" s="12"/>
      <c r="H16980" s="12"/>
      <c r="I16980" s="12"/>
      <c r="J16980" s="12"/>
    </row>
    <row r="16981" spans="1:10" x14ac:dyDescent="0.25">
      <c r="A16981" s="12"/>
      <c r="B16981" s="12"/>
      <c r="C16981" s="2"/>
      <c r="D16981" s="12"/>
      <c r="E16981" s="12"/>
      <c r="F16981" s="12"/>
      <c r="G16981" s="12"/>
      <c r="H16981" s="12"/>
      <c r="I16981" s="12"/>
      <c r="J16981" s="12"/>
    </row>
    <row r="16982" spans="1:10" x14ac:dyDescent="0.25">
      <c r="A16982" s="12"/>
      <c r="B16982" s="12"/>
      <c r="C16982" s="2"/>
      <c r="D16982" s="12"/>
      <c r="E16982" s="12"/>
      <c r="F16982" s="12"/>
      <c r="G16982" s="12"/>
      <c r="H16982" s="12"/>
      <c r="I16982" s="12"/>
      <c r="J16982" s="12"/>
    </row>
    <row r="16983" spans="1:10" x14ac:dyDescent="0.25">
      <c r="A16983" s="12"/>
      <c r="B16983" s="12"/>
      <c r="C16983" s="2"/>
      <c r="D16983" s="12"/>
      <c r="E16983" s="12"/>
      <c r="F16983" s="12"/>
      <c r="G16983" s="12"/>
      <c r="H16983" s="12"/>
      <c r="I16983" s="12"/>
      <c r="J16983" s="12"/>
    </row>
    <row r="16984" spans="1:10" x14ac:dyDescent="0.25">
      <c r="A16984" s="12"/>
      <c r="B16984" s="12"/>
      <c r="C16984" s="2"/>
      <c r="D16984" s="12"/>
      <c r="E16984" s="12"/>
      <c r="F16984" s="12"/>
      <c r="G16984" s="12"/>
      <c r="H16984" s="12"/>
      <c r="I16984" s="12"/>
      <c r="J16984" s="12"/>
    </row>
    <row r="16985" spans="1:10" x14ac:dyDescent="0.25">
      <c r="A16985" s="12"/>
      <c r="B16985" s="12"/>
      <c r="C16985" s="2"/>
      <c r="D16985" s="12"/>
      <c r="E16985" s="12"/>
      <c r="F16985" s="12"/>
      <c r="G16985" s="12"/>
      <c r="H16985" s="12"/>
      <c r="I16985" s="12"/>
      <c r="J16985" s="12"/>
    </row>
    <row r="16986" spans="1:10" x14ac:dyDescent="0.25">
      <c r="A16986" s="12"/>
      <c r="B16986" s="12"/>
      <c r="C16986" s="2"/>
      <c r="D16986" s="12"/>
      <c r="E16986" s="12"/>
      <c r="F16986" s="12"/>
      <c r="G16986" s="12"/>
      <c r="H16986" s="12"/>
      <c r="I16986" s="12"/>
      <c r="J16986" s="12"/>
    </row>
    <row r="16987" spans="1:10" x14ac:dyDescent="0.25">
      <c r="A16987" s="12"/>
      <c r="B16987" s="12"/>
      <c r="C16987" s="2"/>
      <c r="D16987" s="12"/>
      <c r="E16987" s="12"/>
      <c r="F16987" s="12"/>
      <c r="G16987" s="12"/>
      <c r="H16987" s="12"/>
      <c r="I16987" s="12"/>
      <c r="J16987" s="12"/>
    </row>
    <row r="16988" spans="1:10" x14ac:dyDescent="0.25">
      <c r="A16988" s="12"/>
      <c r="B16988" s="12"/>
      <c r="C16988" s="2"/>
      <c r="D16988" s="12"/>
      <c r="E16988" s="12"/>
      <c r="F16988" s="12"/>
      <c r="G16988" s="12"/>
      <c r="H16988" s="12"/>
      <c r="I16988" s="12"/>
      <c r="J16988" s="12"/>
    </row>
    <row r="16989" spans="1:10" x14ac:dyDescent="0.25">
      <c r="A16989" s="12"/>
      <c r="B16989" s="12"/>
      <c r="C16989" s="2"/>
      <c r="D16989" s="12"/>
      <c r="E16989" s="12"/>
      <c r="F16989" s="12"/>
      <c r="G16989" s="12"/>
      <c r="H16989" s="12"/>
      <c r="I16989" s="12"/>
      <c r="J16989" s="12"/>
    </row>
    <row r="16990" spans="1:10" x14ac:dyDescent="0.25">
      <c r="A16990" s="12"/>
      <c r="B16990" s="12"/>
      <c r="C16990" s="2"/>
      <c r="D16990" s="12"/>
      <c r="E16990" s="12"/>
      <c r="F16990" s="12"/>
      <c r="G16990" s="12"/>
      <c r="H16990" s="12"/>
      <c r="I16990" s="12"/>
      <c r="J16990" s="12"/>
    </row>
    <row r="16991" spans="1:10" x14ac:dyDescent="0.25">
      <c r="A16991" s="12"/>
      <c r="B16991" s="12"/>
      <c r="C16991" s="2"/>
      <c r="D16991" s="12"/>
      <c r="E16991" s="12"/>
      <c r="F16991" s="12"/>
      <c r="G16991" s="12"/>
      <c r="H16991" s="12"/>
      <c r="I16991" s="12"/>
      <c r="J16991" s="12"/>
    </row>
    <row r="16992" spans="1:10" x14ac:dyDescent="0.25">
      <c r="A16992" s="12"/>
      <c r="B16992" s="12"/>
      <c r="C16992" s="2"/>
      <c r="D16992" s="12"/>
      <c r="E16992" s="12"/>
      <c r="F16992" s="12"/>
      <c r="G16992" s="12"/>
      <c r="H16992" s="12"/>
      <c r="I16992" s="12"/>
      <c r="J16992" s="12"/>
    </row>
    <row r="16993" spans="1:10" x14ac:dyDescent="0.25">
      <c r="A16993" s="12"/>
      <c r="B16993" s="12"/>
      <c r="C16993" s="2"/>
      <c r="D16993" s="12"/>
      <c r="E16993" s="12"/>
      <c r="F16993" s="12"/>
      <c r="G16993" s="12"/>
      <c r="H16993" s="12"/>
      <c r="I16993" s="12"/>
      <c r="J16993" s="12"/>
    </row>
    <row r="16994" spans="1:10" x14ac:dyDescent="0.25">
      <c r="A16994" s="12"/>
      <c r="B16994" s="12"/>
      <c r="C16994" s="2"/>
      <c r="D16994" s="12"/>
      <c r="E16994" s="12"/>
      <c r="F16994" s="12"/>
      <c r="G16994" s="12"/>
      <c r="H16994" s="12"/>
      <c r="I16994" s="12"/>
      <c r="J16994" s="12"/>
    </row>
    <row r="16995" spans="1:10" x14ac:dyDescent="0.25">
      <c r="A16995" s="12"/>
      <c r="B16995" s="12"/>
      <c r="C16995" s="2"/>
      <c r="D16995" s="12"/>
      <c r="E16995" s="12"/>
      <c r="F16995" s="12"/>
      <c r="G16995" s="12"/>
      <c r="H16995" s="12"/>
      <c r="I16995" s="12"/>
      <c r="J16995" s="12"/>
    </row>
    <row r="16996" spans="1:10" x14ac:dyDescent="0.25">
      <c r="A16996" s="12"/>
      <c r="B16996" s="12"/>
      <c r="C16996" s="2"/>
      <c r="D16996" s="12"/>
      <c r="E16996" s="12"/>
      <c r="F16996" s="12"/>
      <c r="G16996" s="12"/>
      <c r="H16996" s="12"/>
      <c r="I16996" s="12"/>
      <c r="J16996" s="12"/>
    </row>
    <row r="16997" spans="1:10" x14ac:dyDescent="0.25">
      <c r="A16997" s="12"/>
      <c r="B16997" s="12"/>
      <c r="C16997" s="2"/>
      <c r="D16997" s="12"/>
      <c r="E16997" s="12"/>
      <c r="F16997" s="12"/>
      <c r="G16997" s="12"/>
      <c r="H16997" s="12"/>
      <c r="I16997" s="12"/>
      <c r="J16997" s="12"/>
    </row>
    <row r="16998" spans="1:10" x14ac:dyDescent="0.25">
      <c r="A16998" s="12"/>
      <c r="B16998" s="12"/>
      <c r="C16998" s="2"/>
      <c r="D16998" s="12"/>
      <c r="E16998" s="12"/>
      <c r="F16998" s="12"/>
      <c r="G16998" s="12"/>
      <c r="H16998" s="12"/>
      <c r="I16998" s="12"/>
      <c r="J16998" s="12"/>
    </row>
    <row r="16999" spans="1:10" x14ac:dyDescent="0.25">
      <c r="A16999" s="12"/>
      <c r="B16999" s="12"/>
      <c r="C16999" s="2"/>
      <c r="D16999" s="12"/>
      <c r="E16999" s="12"/>
      <c r="F16999" s="12"/>
      <c r="G16999" s="12"/>
      <c r="H16999" s="12"/>
      <c r="I16999" s="12"/>
      <c r="J16999" s="12"/>
    </row>
    <row r="17000" spans="1:10" x14ac:dyDescent="0.25">
      <c r="A17000" s="12"/>
      <c r="B17000" s="12"/>
      <c r="C17000" s="2"/>
      <c r="D17000" s="12"/>
      <c r="E17000" s="12"/>
      <c r="F17000" s="12"/>
      <c r="G17000" s="12"/>
      <c r="H17000" s="12"/>
      <c r="I17000" s="12"/>
      <c r="J17000" s="12"/>
    </row>
    <row r="17001" spans="1:10" x14ac:dyDescent="0.25">
      <c r="A17001" s="12"/>
      <c r="B17001" s="12"/>
      <c r="C17001" s="2"/>
      <c r="D17001" s="12"/>
      <c r="E17001" s="12"/>
      <c r="F17001" s="12"/>
      <c r="G17001" s="12"/>
      <c r="H17001" s="12"/>
      <c r="I17001" s="12"/>
      <c r="J17001" s="12"/>
    </row>
    <row r="17002" spans="1:10" x14ac:dyDescent="0.25">
      <c r="A17002" s="12"/>
      <c r="B17002" s="12"/>
      <c r="C17002" s="2"/>
      <c r="D17002" s="12"/>
      <c r="E17002" s="12"/>
      <c r="F17002" s="12"/>
      <c r="G17002" s="12"/>
      <c r="H17002" s="12"/>
      <c r="I17002" s="12"/>
      <c r="J17002" s="12"/>
    </row>
    <row r="17003" spans="1:10" x14ac:dyDescent="0.25">
      <c r="A17003" s="12"/>
      <c r="B17003" s="12"/>
      <c r="C17003" s="2"/>
      <c r="D17003" s="12"/>
      <c r="E17003" s="12"/>
      <c r="F17003" s="12"/>
      <c r="G17003" s="12"/>
      <c r="H17003" s="12"/>
      <c r="I17003" s="12"/>
      <c r="J17003" s="12"/>
    </row>
    <row r="17004" spans="1:10" x14ac:dyDescent="0.25">
      <c r="A17004" s="12"/>
      <c r="B17004" s="12"/>
      <c r="C17004" s="2"/>
      <c r="D17004" s="12"/>
      <c r="E17004" s="12"/>
      <c r="F17004" s="12"/>
      <c r="G17004" s="12"/>
      <c r="H17004" s="12"/>
      <c r="I17004" s="12"/>
      <c r="J17004" s="12"/>
    </row>
    <row r="17005" spans="1:10" x14ac:dyDescent="0.25">
      <c r="A17005" s="12"/>
      <c r="B17005" s="12"/>
      <c r="C17005" s="2"/>
      <c r="D17005" s="12"/>
      <c r="E17005" s="12"/>
      <c r="F17005" s="12"/>
      <c r="G17005" s="12"/>
      <c r="H17005" s="12"/>
      <c r="I17005" s="12"/>
      <c r="J17005" s="12"/>
    </row>
    <row r="17006" spans="1:10" x14ac:dyDescent="0.25">
      <c r="A17006" s="12"/>
      <c r="B17006" s="12"/>
      <c r="C17006" s="2"/>
      <c r="D17006" s="12"/>
      <c r="E17006" s="12"/>
      <c r="F17006" s="12"/>
      <c r="G17006" s="12"/>
      <c r="H17006" s="12"/>
      <c r="I17006" s="12"/>
      <c r="J17006" s="12"/>
    </row>
    <row r="17007" spans="1:10" x14ac:dyDescent="0.25">
      <c r="A17007" s="12"/>
      <c r="B17007" s="12"/>
      <c r="C17007" s="2"/>
      <c r="D17007" s="12"/>
      <c r="E17007" s="12"/>
      <c r="F17007" s="12"/>
      <c r="G17007" s="12"/>
      <c r="H17007" s="12"/>
      <c r="I17007" s="12"/>
      <c r="J17007" s="12"/>
    </row>
    <row r="17008" spans="1:10" x14ac:dyDescent="0.25">
      <c r="A17008" s="12"/>
      <c r="B17008" s="12"/>
      <c r="C17008" s="2"/>
      <c r="D17008" s="12"/>
      <c r="E17008" s="12"/>
      <c r="F17008" s="12"/>
      <c r="G17008" s="12"/>
      <c r="H17008" s="12"/>
      <c r="I17008" s="12"/>
      <c r="J17008" s="12"/>
    </row>
    <row r="17009" spans="1:10" x14ac:dyDescent="0.25">
      <c r="A17009" s="12"/>
      <c r="B17009" s="12"/>
      <c r="C17009" s="2"/>
      <c r="D17009" s="12"/>
      <c r="E17009" s="12"/>
      <c r="F17009" s="12"/>
      <c r="G17009" s="12"/>
      <c r="H17009" s="12"/>
      <c r="I17009" s="12"/>
      <c r="J17009" s="12"/>
    </row>
    <row r="17010" spans="1:10" x14ac:dyDescent="0.25">
      <c r="A17010" s="12"/>
      <c r="B17010" s="12"/>
      <c r="C17010" s="2"/>
      <c r="D17010" s="12"/>
      <c r="E17010" s="12"/>
      <c r="F17010" s="12"/>
      <c r="G17010" s="12"/>
      <c r="H17010" s="12"/>
      <c r="I17010" s="12"/>
      <c r="J17010" s="12"/>
    </row>
    <row r="17011" spans="1:10" x14ac:dyDescent="0.25">
      <c r="A17011" s="12"/>
      <c r="B17011" s="12"/>
      <c r="C17011" s="2"/>
      <c r="D17011" s="12"/>
      <c r="E17011" s="12"/>
      <c r="F17011" s="12"/>
      <c r="G17011" s="12"/>
      <c r="H17011" s="12"/>
      <c r="I17011" s="12"/>
      <c r="J17011" s="12"/>
    </row>
    <row r="17012" spans="1:10" x14ac:dyDescent="0.25">
      <c r="A17012" s="12"/>
      <c r="B17012" s="12"/>
      <c r="C17012" s="2"/>
      <c r="D17012" s="12"/>
      <c r="E17012" s="12"/>
      <c r="F17012" s="12"/>
      <c r="G17012" s="12"/>
      <c r="H17012" s="12"/>
      <c r="I17012" s="12"/>
      <c r="J17012" s="12"/>
    </row>
    <row r="17013" spans="1:10" x14ac:dyDescent="0.25">
      <c r="A17013" s="12"/>
      <c r="B17013" s="12"/>
      <c r="C17013" s="2"/>
      <c r="D17013" s="12"/>
      <c r="E17013" s="12"/>
      <c r="F17013" s="12"/>
      <c r="G17013" s="12"/>
      <c r="H17013" s="12"/>
      <c r="I17013" s="12"/>
      <c r="J17013" s="12"/>
    </row>
    <row r="17014" spans="1:10" x14ac:dyDescent="0.25">
      <c r="A17014" s="12"/>
      <c r="B17014" s="12"/>
      <c r="C17014" s="2"/>
      <c r="D17014" s="12"/>
      <c r="E17014" s="12"/>
      <c r="F17014" s="12"/>
      <c r="G17014" s="12"/>
      <c r="H17014" s="12"/>
      <c r="I17014" s="12"/>
      <c r="J17014" s="12"/>
    </row>
    <row r="17015" spans="1:10" x14ac:dyDescent="0.25">
      <c r="A17015" s="12"/>
      <c r="B17015" s="12"/>
      <c r="C17015" s="2"/>
      <c r="D17015" s="12"/>
      <c r="E17015" s="12"/>
      <c r="F17015" s="12"/>
      <c r="G17015" s="12"/>
      <c r="H17015" s="12"/>
      <c r="I17015" s="12"/>
      <c r="J17015" s="12"/>
    </row>
    <row r="17016" spans="1:10" x14ac:dyDescent="0.25">
      <c r="A17016" s="12"/>
      <c r="B17016" s="12"/>
      <c r="C17016" s="2"/>
      <c r="D17016" s="12"/>
      <c r="E17016" s="12"/>
      <c r="F17016" s="12"/>
      <c r="G17016" s="12"/>
      <c r="H17016" s="12"/>
      <c r="I17016" s="12"/>
      <c r="J17016" s="12"/>
    </row>
    <row r="17017" spans="1:10" x14ac:dyDescent="0.25">
      <c r="A17017" s="12"/>
      <c r="B17017" s="12"/>
      <c r="C17017" s="2"/>
      <c r="D17017" s="12"/>
      <c r="E17017" s="12"/>
      <c r="F17017" s="12"/>
      <c r="G17017" s="12"/>
      <c r="H17017" s="12"/>
      <c r="I17017" s="12"/>
      <c r="J17017" s="12"/>
    </row>
    <row r="17018" spans="1:10" x14ac:dyDescent="0.25">
      <c r="A17018" s="12"/>
      <c r="B17018" s="12"/>
      <c r="C17018" s="2"/>
      <c r="D17018" s="12"/>
      <c r="E17018" s="12"/>
      <c r="F17018" s="12"/>
      <c r="G17018" s="12"/>
      <c r="H17018" s="12"/>
      <c r="I17018" s="12"/>
      <c r="J17018" s="12"/>
    </row>
    <row r="17019" spans="1:10" x14ac:dyDescent="0.25">
      <c r="A17019" s="12"/>
      <c r="B17019" s="12"/>
      <c r="C17019" s="2"/>
      <c r="D17019" s="12"/>
      <c r="E17019" s="12"/>
      <c r="F17019" s="12"/>
      <c r="G17019" s="12"/>
      <c r="H17019" s="12"/>
      <c r="I17019" s="12"/>
      <c r="J17019" s="12"/>
    </row>
    <row r="17020" spans="1:10" x14ac:dyDescent="0.25">
      <c r="A17020" s="12"/>
      <c r="B17020" s="12"/>
      <c r="C17020" s="2"/>
      <c r="D17020" s="12"/>
      <c r="E17020" s="12"/>
      <c r="F17020" s="12"/>
      <c r="G17020" s="12"/>
      <c r="H17020" s="12"/>
      <c r="I17020" s="12"/>
      <c r="J17020" s="12"/>
    </row>
    <row r="17021" spans="1:10" x14ac:dyDescent="0.25">
      <c r="A17021" s="12"/>
      <c r="B17021" s="12"/>
      <c r="C17021" s="2"/>
      <c r="D17021" s="12"/>
      <c r="E17021" s="12"/>
      <c r="F17021" s="12"/>
      <c r="G17021" s="12"/>
      <c r="H17021" s="12"/>
      <c r="I17021" s="12"/>
      <c r="J17021" s="12"/>
    </row>
    <row r="17022" spans="1:10" x14ac:dyDescent="0.25">
      <c r="A17022" s="12"/>
      <c r="B17022" s="12"/>
      <c r="C17022" s="2"/>
      <c r="D17022" s="12"/>
      <c r="E17022" s="12"/>
      <c r="F17022" s="12"/>
      <c r="G17022" s="12"/>
      <c r="H17022" s="12"/>
      <c r="I17022" s="12"/>
      <c r="J17022" s="12"/>
    </row>
    <row r="17023" spans="1:10" x14ac:dyDescent="0.25">
      <c r="A17023" s="12"/>
      <c r="B17023" s="12"/>
      <c r="C17023" s="2"/>
      <c r="D17023" s="12"/>
      <c r="E17023" s="12"/>
      <c r="F17023" s="12"/>
      <c r="G17023" s="12"/>
      <c r="H17023" s="12"/>
      <c r="I17023" s="12"/>
      <c r="J17023" s="12"/>
    </row>
    <row r="17024" spans="1:10" x14ac:dyDescent="0.25">
      <c r="A17024" s="12"/>
      <c r="B17024" s="12"/>
      <c r="C17024" s="2"/>
      <c r="D17024" s="12"/>
      <c r="E17024" s="12"/>
      <c r="F17024" s="12"/>
      <c r="G17024" s="12"/>
      <c r="H17024" s="12"/>
      <c r="I17024" s="12"/>
      <c r="J17024" s="12"/>
    </row>
    <row r="17025" spans="1:10" x14ac:dyDescent="0.25">
      <c r="A17025" s="12"/>
      <c r="B17025" s="12"/>
      <c r="C17025" s="2"/>
      <c r="D17025" s="12"/>
      <c r="E17025" s="12"/>
      <c r="F17025" s="12"/>
      <c r="G17025" s="12"/>
      <c r="H17025" s="12"/>
      <c r="I17025" s="12"/>
      <c r="J17025" s="12"/>
    </row>
    <row r="17026" spans="1:10" x14ac:dyDescent="0.25">
      <c r="A17026" s="12"/>
      <c r="B17026" s="12"/>
      <c r="C17026" s="2"/>
      <c r="D17026" s="12"/>
      <c r="E17026" s="12"/>
      <c r="F17026" s="12"/>
      <c r="G17026" s="12"/>
      <c r="H17026" s="12"/>
      <c r="I17026" s="12"/>
      <c r="J17026" s="12"/>
    </row>
    <row r="17027" spans="1:10" x14ac:dyDescent="0.25">
      <c r="A17027" s="12"/>
      <c r="B17027" s="12"/>
      <c r="C17027" s="2"/>
      <c r="D17027" s="12"/>
      <c r="E17027" s="12"/>
      <c r="F17027" s="12"/>
      <c r="G17027" s="12"/>
      <c r="H17027" s="12"/>
      <c r="I17027" s="12"/>
      <c r="J17027" s="12"/>
    </row>
    <row r="17028" spans="1:10" x14ac:dyDescent="0.25">
      <c r="A17028" s="12"/>
      <c r="B17028" s="12"/>
      <c r="C17028" s="2"/>
      <c r="D17028" s="12"/>
      <c r="E17028" s="12"/>
      <c r="F17028" s="12"/>
      <c r="G17028" s="12"/>
      <c r="H17028" s="12"/>
      <c r="I17028" s="12"/>
      <c r="J17028" s="12"/>
    </row>
    <row r="17029" spans="1:10" x14ac:dyDescent="0.25">
      <c r="A17029" s="12"/>
      <c r="B17029" s="12"/>
      <c r="C17029" s="2"/>
      <c r="D17029" s="12"/>
      <c r="E17029" s="12"/>
      <c r="F17029" s="12"/>
      <c r="G17029" s="12"/>
      <c r="H17029" s="12"/>
      <c r="I17029" s="12"/>
      <c r="J17029" s="12"/>
    </row>
    <row r="17030" spans="1:10" x14ac:dyDescent="0.25">
      <c r="A17030" s="12"/>
      <c r="B17030" s="12"/>
      <c r="C17030" s="2"/>
      <c r="D17030" s="12"/>
      <c r="E17030" s="12"/>
      <c r="F17030" s="12"/>
      <c r="G17030" s="12"/>
      <c r="H17030" s="12"/>
      <c r="I17030" s="12"/>
      <c r="J17030" s="12"/>
    </row>
    <row r="17031" spans="1:10" x14ac:dyDescent="0.25">
      <c r="A17031" s="12"/>
      <c r="B17031" s="12"/>
      <c r="C17031" s="2"/>
      <c r="D17031" s="12"/>
      <c r="E17031" s="12"/>
      <c r="F17031" s="12"/>
      <c r="G17031" s="12"/>
      <c r="H17031" s="12"/>
      <c r="I17031" s="12"/>
      <c r="J17031" s="12"/>
    </row>
    <row r="17032" spans="1:10" x14ac:dyDescent="0.25">
      <c r="A17032" s="12"/>
      <c r="B17032" s="12"/>
      <c r="C17032" s="2"/>
      <c r="D17032" s="12"/>
      <c r="E17032" s="12"/>
      <c r="F17032" s="12"/>
      <c r="G17032" s="12"/>
      <c r="H17032" s="12"/>
      <c r="I17032" s="12"/>
      <c r="J17032" s="12"/>
    </row>
    <row r="17033" spans="1:10" x14ac:dyDescent="0.25">
      <c r="A17033" s="12"/>
      <c r="B17033" s="12"/>
      <c r="C17033" s="2"/>
      <c r="D17033" s="12"/>
      <c r="E17033" s="12"/>
      <c r="F17033" s="12"/>
      <c r="G17033" s="12"/>
      <c r="H17033" s="12"/>
      <c r="I17033" s="12"/>
      <c r="J17033" s="12"/>
    </row>
    <row r="17034" spans="1:10" x14ac:dyDescent="0.25">
      <c r="A17034" s="12"/>
      <c r="B17034" s="12"/>
      <c r="C17034" s="2"/>
      <c r="D17034" s="12"/>
      <c r="E17034" s="12"/>
      <c r="F17034" s="12"/>
      <c r="G17034" s="12"/>
      <c r="H17034" s="12"/>
      <c r="I17034" s="12"/>
      <c r="J17034" s="12"/>
    </row>
    <row r="17035" spans="1:10" x14ac:dyDescent="0.25">
      <c r="A17035" s="12"/>
      <c r="B17035" s="12"/>
      <c r="C17035" s="2"/>
      <c r="D17035" s="12"/>
      <c r="E17035" s="12"/>
      <c r="F17035" s="12"/>
      <c r="G17035" s="12"/>
      <c r="H17035" s="12"/>
      <c r="I17035" s="12"/>
      <c r="J17035" s="12"/>
    </row>
    <row r="17036" spans="1:10" x14ac:dyDescent="0.25">
      <c r="A17036" s="12"/>
      <c r="B17036" s="12"/>
      <c r="C17036" s="2"/>
      <c r="D17036" s="12"/>
      <c r="E17036" s="12"/>
      <c r="F17036" s="12"/>
      <c r="G17036" s="12"/>
      <c r="H17036" s="12"/>
      <c r="I17036" s="12"/>
      <c r="J17036" s="12"/>
    </row>
    <row r="17037" spans="1:10" x14ac:dyDescent="0.25">
      <c r="A17037" s="12"/>
      <c r="B17037" s="12"/>
      <c r="C17037" s="2"/>
      <c r="D17037" s="12"/>
      <c r="E17037" s="12"/>
      <c r="F17037" s="12"/>
      <c r="G17037" s="12"/>
      <c r="H17037" s="12"/>
      <c r="I17037" s="12"/>
      <c r="J17037" s="12"/>
    </row>
    <row r="17038" spans="1:10" x14ac:dyDescent="0.25">
      <c r="A17038" s="12"/>
      <c r="B17038" s="12"/>
      <c r="C17038" s="2"/>
      <c r="D17038" s="12"/>
      <c r="E17038" s="12"/>
      <c r="F17038" s="12"/>
      <c r="G17038" s="12"/>
      <c r="H17038" s="12"/>
      <c r="I17038" s="12"/>
      <c r="J17038" s="12"/>
    </row>
    <row r="17039" spans="1:10" x14ac:dyDescent="0.25">
      <c r="A17039" s="12"/>
      <c r="B17039" s="12"/>
      <c r="C17039" s="2"/>
      <c r="D17039" s="12"/>
      <c r="E17039" s="12"/>
      <c r="F17039" s="12"/>
      <c r="G17039" s="12"/>
      <c r="H17039" s="12"/>
      <c r="I17039" s="12"/>
      <c r="J17039" s="12"/>
    </row>
    <row r="17040" spans="1:10" x14ac:dyDescent="0.25">
      <c r="A17040" s="12"/>
      <c r="B17040" s="12"/>
      <c r="C17040" s="2"/>
      <c r="D17040" s="12"/>
      <c r="E17040" s="12"/>
      <c r="F17040" s="12"/>
      <c r="G17040" s="12"/>
      <c r="H17040" s="12"/>
      <c r="I17040" s="12"/>
      <c r="J17040" s="12"/>
    </row>
    <row r="17041" spans="1:10" x14ac:dyDescent="0.25">
      <c r="A17041" s="12"/>
      <c r="B17041" s="12"/>
      <c r="C17041" s="2"/>
      <c r="D17041" s="12"/>
      <c r="E17041" s="12"/>
      <c r="F17041" s="12"/>
      <c r="G17041" s="12"/>
      <c r="H17041" s="12"/>
      <c r="I17041" s="12"/>
      <c r="J17041" s="12"/>
    </row>
    <row r="17042" spans="1:10" x14ac:dyDescent="0.25">
      <c r="A17042" s="12"/>
      <c r="B17042" s="12"/>
      <c r="C17042" s="2"/>
      <c r="D17042" s="12"/>
      <c r="E17042" s="12"/>
      <c r="F17042" s="12"/>
      <c r="G17042" s="12"/>
      <c r="H17042" s="12"/>
      <c r="I17042" s="12"/>
      <c r="J17042" s="12"/>
    </row>
    <row r="17043" spans="1:10" x14ac:dyDescent="0.25">
      <c r="A17043" s="12"/>
      <c r="B17043" s="12"/>
      <c r="C17043" s="2"/>
      <c r="D17043" s="12"/>
      <c r="E17043" s="12"/>
      <c r="F17043" s="12"/>
      <c r="G17043" s="12"/>
      <c r="H17043" s="12"/>
      <c r="I17043" s="12"/>
      <c r="J17043" s="12"/>
    </row>
    <row r="17044" spans="1:10" x14ac:dyDescent="0.25">
      <c r="A17044" s="12"/>
      <c r="B17044" s="12"/>
      <c r="C17044" s="2"/>
      <c r="D17044" s="12"/>
      <c r="E17044" s="12"/>
      <c r="F17044" s="12"/>
      <c r="G17044" s="12"/>
      <c r="H17044" s="12"/>
      <c r="I17044" s="12"/>
      <c r="J17044" s="12"/>
    </row>
    <row r="17045" spans="1:10" x14ac:dyDescent="0.25">
      <c r="A17045" s="12"/>
      <c r="B17045" s="12"/>
      <c r="C17045" s="2"/>
      <c r="D17045" s="12"/>
      <c r="E17045" s="12"/>
      <c r="F17045" s="12"/>
      <c r="G17045" s="12"/>
      <c r="H17045" s="12"/>
      <c r="I17045" s="12"/>
      <c r="J17045" s="12"/>
    </row>
    <row r="17046" spans="1:10" x14ac:dyDescent="0.25">
      <c r="A17046" s="12"/>
      <c r="B17046" s="12"/>
      <c r="C17046" s="2"/>
      <c r="D17046" s="12"/>
      <c r="E17046" s="12"/>
      <c r="F17046" s="12"/>
      <c r="G17046" s="12"/>
      <c r="H17046" s="12"/>
      <c r="I17046" s="12"/>
      <c r="J17046" s="12"/>
    </row>
    <row r="17047" spans="1:10" x14ac:dyDescent="0.25">
      <c r="A17047" s="12"/>
      <c r="B17047" s="12"/>
      <c r="C17047" s="2"/>
      <c r="D17047" s="12"/>
      <c r="E17047" s="12"/>
      <c r="F17047" s="12"/>
      <c r="G17047" s="12"/>
      <c r="H17047" s="12"/>
      <c r="I17047" s="12"/>
      <c r="J17047" s="12"/>
    </row>
    <row r="17048" spans="1:10" x14ac:dyDescent="0.25">
      <c r="A17048" s="12"/>
      <c r="B17048" s="12"/>
      <c r="C17048" s="2"/>
      <c r="D17048" s="12"/>
      <c r="E17048" s="12"/>
      <c r="F17048" s="12"/>
      <c r="G17048" s="12"/>
      <c r="H17048" s="12"/>
      <c r="I17048" s="12"/>
      <c r="J17048" s="12"/>
    </row>
    <row r="17049" spans="1:10" x14ac:dyDescent="0.25">
      <c r="A17049" s="12"/>
      <c r="B17049" s="12"/>
      <c r="C17049" s="2"/>
      <c r="D17049" s="12"/>
      <c r="E17049" s="12"/>
      <c r="F17049" s="12"/>
      <c r="G17049" s="12"/>
      <c r="H17049" s="12"/>
      <c r="I17049" s="12"/>
      <c r="J17049" s="12"/>
    </row>
    <row r="17050" spans="1:10" x14ac:dyDescent="0.25">
      <c r="A17050" s="12"/>
      <c r="B17050" s="12"/>
      <c r="C17050" s="2"/>
      <c r="D17050" s="12"/>
      <c r="E17050" s="12"/>
      <c r="F17050" s="12"/>
      <c r="G17050" s="12"/>
      <c r="H17050" s="12"/>
      <c r="I17050" s="12"/>
      <c r="J17050" s="12"/>
    </row>
    <row r="17051" spans="1:10" x14ac:dyDescent="0.25">
      <c r="A17051" s="12"/>
      <c r="B17051" s="12"/>
      <c r="C17051" s="2"/>
      <c r="D17051" s="12"/>
      <c r="E17051" s="12"/>
      <c r="F17051" s="12"/>
      <c r="G17051" s="12"/>
      <c r="H17051" s="12"/>
      <c r="I17051" s="12"/>
      <c r="J17051" s="12"/>
    </row>
    <row r="17052" spans="1:10" x14ac:dyDescent="0.25">
      <c r="A17052" s="12"/>
      <c r="B17052" s="12"/>
      <c r="C17052" s="2"/>
      <c r="D17052" s="12"/>
      <c r="E17052" s="12"/>
      <c r="F17052" s="12"/>
      <c r="G17052" s="12"/>
      <c r="H17052" s="12"/>
      <c r="I17052" s="12"/>
      <c r="J17052" s="12"/>
    </row>
    <row r="17053" spans="1:10" x14ac:dyDescent="0.25">
      <c r="A17053" s="12"/>
      <c r="B17053" s="12"/>
      <c r="C17053" s="2"/>
      <c r="D17053" s="12"/>
      <c r="E17053" s="12"/>
      <c r="F17053" s="12"/>
      <c r="G17053" s="12"/>
      <c r="H17053" s="12"/>
      <c r="I17053" s="12"/>
      <c r="J17053" s="12"/>
    </row>
    <row r="17054" spans="1:10" x14ac:dyDescent="0.25">
      <c r="A17054" s="12"/>
      <c r="B17054" s="12"/>
      <c r="C17054" s="2"/>
      <c r="D17054" s="12"/>
      <c r="E17054" s="12"/>
      <c r="F17054" s="12"/>
      <c r="G17054" s="12"/>
      <c r="H17054" s="12"/>
      <c r="I17054" s="12"/>
      <c r="J17054" s="12"/>
    </row>
    <row r="17055" spans="1:10" x14ac:dyDescent="0.25">
      <c r="A17055" s="12"/>
      <c r="B17055" s="12"/>
      <c r="C17055" s="2"/>
      <c r="D17055" s="12"/>
      <c r="E17055" s="12"/>
      <c r="F17055" s="12"/>
      <c r="G17055" s="12"/>
      <c r="H17055" s="12"/>
      <c r="I17055" s="12"/>
      <c r="J17055" s="12"/>
    </row>
    <row r="17056" spans="1:10" x14ac:dyDescent="0.25">
      <c r="A17056" s="12"/>
      <c r="B17056" s="12"/>
      <c r="C17056" s="2"/>
      <c r="D17056" s="12"/>
      <c r="E17056" s="12"/>
      <c r="F17056" s="12"/>
      <c r="G17056" s="12"/>
      <c r="H17056" s="12"/>
      <c r="I17056" s="12"/>
      <c r="J17056" s="12"/>
    </row>
    <row r="17057" spans="1:10" x14ac:dyDescent="0.25">
      <c r="A17057" s="12"/>
      <c r="B17057" s="12"/>
      <c r="C17057" s="2"/>
      <c r="D17057" s="12"/>
      <c r="E17057" s="12"/>
      <c r="F17057" s="12"/>
      <c r="G17057" s="12"/>
      <c r="H17057" s="12"/>
      <c r="I17057" s="12"/>
      <c r="J17057" s="12"/>
    </row>
    <row r="17058" spans="1:10" x14ac:dyDescent="0.25">
      <c r="A17058" s="12"/>
      <c r="B17058" s="12"/>
      <c r="C17058" s="2"/>
      <c r="D17058" s="12"/>
      <c r="E17058" s="12"/>
      <c r="F17058" s="12"/>
      <c r="G17058" s="12"/>
      <c r="H17058" s="12"/>
      <c r="I17058" s="12"/>
      <c r="J17058" s="12"/>
    </row>
    <row r="17059" spans="1:10" x14ac:dyDescent="0.25">
      <c r="A17059" s="12"/>
      <c r="B17059" s="12"/>
      <c r="C17059" s="2"/>
      <c r="D17059" s="12"/>
      <c r="E17059" s="12"/>
      <c r="F17059" s="12"/>
      <c r="G17059" s="12"/>
      <c r="H17059" s="12"/>
      <c r="I17059" s="12"/>
      <c r="J17059" s="12"/>
    </row>
    <row r="17060" spans="1:10" x14ac:dyDescent="0.25">
      <c r="A17060" s="12"/>
      <c r="B17060" s="12"/>
      <c r="C17060" s="2"/>
      <c r="D17060" s="12"/>
      <c r="E17060" s="12"/>
      <c r="F17060" s="12"/>
      <c r="G17060" s="12"/>
      <c r="H17060" s="12"/>
      <c r="I17060" s="12"/>
      <c r="J17060" s="12"/>
    </row>
    <row r="17061" spans="1:10" x14ac:dyDescent="0.25">
      <c r="A17061" s="12"/>
      <c r="B17061" s="12"/>
      <c r="C17061" s="2"/>
      <c r="D17061" s="12"/>
      <c r="E17061" s="12"/>
      <c r="F17061" s="12"/>
      <c r="G17061" s="12"/>
      <c r="H17061" s="12"/>
      <c r="I17061" s="12"/>
      <c r="J17061" s="12"/>
    </row>
    <row r="17062" spans="1:10" x14ac:dyDescent="0.25">
      <c r="A17062" s="12"/>
      <c r="B17062" s="12"/>
      <c r="C17062" s="2"/>
      <c r="D17062" s="12"/>
      <c r="E17062" s="12"/>
      <c r="F17062" s="12"/>
      <c r="G17062" s="12"/>
      <c r="H17062" s="12"/>
      <c r="I17062" s="12"/>
      <c r="J17062" s="12"/>
    </row>
    <row r="17063" spans="1:10" x14ac:dyDescent="0.25">
      <c r="A17063" s="12"/>
      <c r="B17063" s="12"/>
      <c r="C17063" s="2"/>
      <c r="D17063" s="12"/>
      <c r="E17063" s="12"/>
      <c r="F17063" s="12"/>
      <c r="G17063" s="12"/>
      <c r="H17063" s="12"/>
      <c r="I17063" s="12"/>
      <c r="J17063" s="12"/>
    </row>
    <row r="17064" spans="1:10" x14ac:dyDescent="0.25">
      <c r="A17064" s="12"/>
      <c r="B17064" s="12"/>
      <c r="C17064" s="2"/>
      <c r="D17064" s="12"/>
      <c r="E17064" s="12"/>
      <c r="F17064" s="12"/>
      <c r="G17064" s="12"/>
      <c r="H17064" s="12"/>
      <c r="I17064" s="12"/>
      <c r="J17064" s="12"/>
    </row>
    <row r="17065" spans="1:10" x14ac:dyDescent="0.25">
      <c r="A17065" s="12"/>
      <c r="B17065" s="12"/>
      <c r="C17065" s="2"/>
      <c r="D17065" s="12"/>
      <c r="E17065" s="12"/>
      <c r="F17065" s="12"/>
      <c r="G17065" s="12"/>
      <c r="H17065" s="12"/>
      <c r="I17065" s="12"/>
      <c r="J17065" s="12"/>
    </row>
    <row r="17066" spans="1:10" x14ac:dyDescent="0.25">
      <c r="A17066" s="12"/>
      <c r="B17066" s="12"/>
      <c r="C17066" s="2"/>
      <c r="D17066" s="12"/>
      <c r="E17066" s="12"/>
      <c r="F17066" s="12"/>
      <c r="G17066" s="12"/>
      <c r="H17066" s="12"/>
      <c r="I17066" s="12"/>
      <c r="J17066" s="12"/>
    </row>
    <row r="17067" spans="1:10" x14ac:dyDescent="0.25">
      <c r="A17067" s="12"/>
      <c r="B17067" s="12"/>
      <c r="C17067" s="2"/>
      <c r="D17067" s="12"/>
      <c r="E17067" s="12"/>
      <c r="F17067" s="12"/>
      <c r="G17067" s="12"/>
      <c r="H17067" s="12"/>
      <c r="I17067" s="12"/>
      <c r="J17067" s="12"/>
    </row>
    <row r="17068" spans="1:10" x14ac:dyDescent="0.25">
      <c r="A17068" s="12"/>
      <c r="B17068" s="12"/>
      <c r="C17068" s="2"/>
      <c r="D17068" s="12"/>
      <c r="E17068" s="12"/>
      <c r="F17068" s="12"/>
      <c r="G17068" s="12"/>
      <c r="H17068" s="12"/>
      <c r="I17068" s="12"/>
      <c r="J17068" s="12"/>
    </row>
    <row r="17069" spans="1:10" x14ac:dyDescent="0.25">
      <c r="A17069" s="12"/>
      <c r="B17069" s="12"/>
      <c r="C17069" s="2"/>
      <c r="D17069" s="12"/>
      <c r="E17069" s="12"/>
      <c r="F17069" s="12"/>
      <c r="G17069" s="12"/>
      <c r="H17069" s="12"/>
      <c r="I17069" s="12"/>
      <c r="J17069" s="12"/>
    </row>
    <row r="17070" spans="1:10" x14ac:dyDescent="0.25">
      <c r="A17070" s="12"/>
      <c r="B17070" s="12"/>
      <c r="C17070" s="2"/>
      <c r="D17070" s="12"/>
      <c r="E17070" s="12"/>
      <c r="F17070" s="12"/>
      <c r="G17070" s="12"/>
      <c r="H17070" s="12"/>
      <c r="I17070" s="12"/>
      <c r="J17070" s="12"/>
    </row>
    <row r="17071" spans="1:10" x14ac:dyDescent="0.25">
      <c r="A17071" s="12"/>
      <c r="B17071" s="12"/>
      <c r="C17071" s="2"/>
      <c r="D17071" s="12"/>
      <c r="E17071" s="12"/>
      <c r="F17071" s="12"/>
      <c r="G17071" s="12"/>
      <c r="H17071" s="12"/>
      <c r="I17071" s="12"/>
      <c r="J17071" s="12"/>
    </row>
    <row r="17072" spans="1:10" x14ac:dyDescent="0.25">
      <c r="A17072" s="12"/>
      <c r="B17072" s="12"/>
      <c r="C17072" s="2"/>
      <c r="D17072" s="12"/>
      <c r="E17072" s="12"/>
      <c r="F17072" s="12"/>
      <c r="G17072" s="12"/>
      <c r="H17072" s="12"/>
      <c r="I17072" s="12"/>
      <c r="J17072" s="12"/>
    </row>
    <row r="17073" spans="1:10" x14ac:dyDescent="0.25">
      <c r="A17073" s="12"/>
      <c r="B17073" s="12"/>
      <c r="C17073" s="2"/>
      <c r="D17073" s="12"/>
      <c r="E17073" s="12"/>
      <c r="F17073" s="12"/>
      <c r="G17073" s="12"/>
      <c r="H17073" s="12"/>
      <c r="I17073" s="12"/>
      <c r="J17073" s="12"/>
    </row>
    <row r="17074" spans="1:10" x14ac:dyDescent="0.25">
      <c r="A17074" s="12"/>
      <c r="B17074" s="12"/>
      <c r="C17074" s="2"/>
      <c r="D17074" s="12"/>
      <c r="E17074" s="12"/>
      <c r="F17074" s="12"/>
      <c r="G17074" s="12"/>
      <c r="H17074" s="12"/>
      <c r="I17074" s="12"/>
      <c r="J17074" s="12"/>
    </row>
    <row r="17075" spans="1:10" x14ac:dyDescent="0.25">
      <c r="A17075" s="12"/>
      <c r="B17075" s="12"/>
      <c r="C17075" s="2"/>
      <c r="D17075" s="12"/>
      <c r="E17075" s="12"/>
      <c r="F17075" s="12"/>
      <c r="G17075" s="12"/>
      <c r="H17075" s="12"/>
      <c r="I17075" s="12"/>
      <c r="J17075" s="12"/>
    </row>
    <row r="17076" spans="1:10" x14ac:dyDescent="0.25">
      <c r="A17076" s="12"/>
      <c r="B17076" s="12"/>
      <c r="C17076" s="2"/>
      <c r="D17076" s="12"/>
      <c r="E17076" s="12"/>
      <c r="F17076" s="12"/>
      <c r="G17076" s="12"/>
      <c r="H17076" s="12"/>
      <c r="I17076" s="12"/>
      <c r="J17076" s="12"/>
    </row>
    <row r="17077" spans="1:10" x14ac:dyDescent="0.25">
      <c r="A17077" s="12"/>
      <c r="B17077" s="12"/>
      <c r="C17077" s="2"/>
      <c r="D17077" s="12"/>
      <c r="E17077" s="12"/>
      <c r="F17077" s="12"/>
      <c r="G17077" s="12"/>
      <c r="H17077" s="12"/>
      <c r="I17077" s="12"/>
      <c r="J17077" s="12"/>
    </row>
    <row r="17078" spans="1:10" x14ac:dyDescent="0.25">
      <c r="A17078" s="12"/>
      <c r="B17078" s="12"/>
      <c r="C17078" s="2"/>
      <c r="D17078" s="12"/>
      <c r="E17078" s="12"/>
      <c r="F17078" s="12"/>
      <c r="G17078" s="12"/>
      <c r="H17078" s="12"/>
      <c r="I17078" s="12"/>
      <c r="J17078" s="12"/>
    </row>
    <row r="17079" spans="1:10" x14ac:dyDescent="0.25">
      <c r="A17079" s="12"/>
      <c r="B17079" s="12"/>
      <c r="C17079" s="2"/>
      <c r="D17079" s="12"/>
      <c r="E17079" s="12"/>
      <c r="F17079" s="12"/>
      <c r="G17079" s="12"/>
      <c r="H17079" s="12"/>
      <c r="I17079" s="12"/>
      <c r="J17079" s="12"/>
    </row>
    <row r="17080" spans="1:10" x14ac:dyDescent="0.25">
      <c r="A17080" s="12"/>
      <c r="B17080" s="12"/>
      <c r="C17080" s="2"/>
      <c r="D17080" s="12"/>
      <c r="E17080" s="12"/>
      <c r="F17080" s="12"/>
      <c r="G17080" s="12"/>
      <c r="H17080" s="12"/>
      <c r="I17080" s="12"/>
      <c r="J17080" s="12"/>
    </row>
    <row r="17081" spans="1:10" x14ac:dyDescent="0.25">
      <c r="A17081" s="12"/>
      <c r="B17081" s="12"/>
      <c r="C17081" s="2"/>
      <c r="D17081" s="12"/>
      <c r="E17081" s="12"/>
      <c r="F17081" s="12"/>
      <c r="G17081" s="12"/>
      <c r="H17081" s="12"/>
      <c r="I17081" s="12"/>
      <c r="J17081" s="12"/>
    </row>
    <row r="17082" spans="1:10" x14ac:dyDescent="0.25">
      <c r="A17082" s="12"/>
      <c r="B17082" s="12"/>
      <c r="C17082" s="2"/>
      <c r="D17082" s="12"/>
      <c r="E17082" s="12"/>
      <c r="F17082" s="12"/>
      <c r="G17082" s="12"/>
      <c r="H17082" s="12"/>
      <c r="I17082" s="12"/>
      <c r="J17082" s="12"/>
    </row>
    <row r="17083" spans="1:10" x14ac:dyDescent="0.25">
      <c r="A17083" s="12"/>
      <c r="B17083" s="12"/>
      <c r="C17083" s="2"/>
      <c r="D17083" s="12"/>
      <c r="E17083" s="12"/>
      <c r="F17083" s="12"/>
      <c r="G17083" s="12"/>
      <c r="H17083" s="12"/>
      <c r="I17083" s="12"/>
      <c r="J17083" s="12"/>
    </row>
    <row r="17084" spans="1:10" x14ac:dyDescent="0.25">
      <c r="A17084" s="12"/>
      <c r="B17084" s="12"/>
      <c r="C17084" s="2"/>
      <c r="D17084" s="12"/>
      <c r="E17084" s="12"/>
      <c r="F17084" s="12"/>
      <c r="G17084" s="12"/>
      <c r="H17084" s="12"/>
      <c r="I17084" s="12"/>
      <c r="J17084" s="12"/>
    </row>
    <row r="17085" spans="1:10" x14ac:dyDescent="0.25">
      <c r="A17085" s="12"/>
      <c r="B17085" s="12"/>
      <c r="C17085" s="2"/>
      <c r="D17085" s="12"/>
      <c r="E17085" s="12"/>
      <c r="F17085" s="12"/>
      <c r="G17085" s="12"/>
      <c r="H17085" s="12"/>
      <c r="I17085" s="12"/>
      <c r="J17085" s="12"/>
    </row>
    <row r="17086" spans="1:10" x14ac:dyDescent="0.25">
      <c r="A17086" s="12"/>
      <c r="B17086" s="12"/>
      <c r="C17086" s="2"/>
      <c r="D17086" s="12"/>
      <c r="E17086" s="12"/>
      <c r="F17086" s="12"/>
      <c r="G17086" s="12"/>
      <c r="H17086" s="12"/>
      <c r="I17086" s="12"/>
      <c r="J17086" s="12"/>
    </row>
    <row r="17087" spans="1:10" x14ac:dyDescent="0.25">
      <c r="A17087" s="12"/>
      <c r="B17087" s="12"/>
      <c r="C17087" s="2"/>
      <c r="D17087" s="12"/>
      <c r="E17087" s="12"/>
      <c r="F17087" s="12"/>
      <c r="G17087" s="12"/>
      <c r="H17087" s="12"/>
      <c r="I17087" s="12"/>
      <c r="J17087" s="12"/>
    </row>
    <row r="17088" spans="1:10" x14ac:dyDescent="0.25">
      <c r="A17088" s="12"/>
      <c r="B17088" s="12"/>
      <c r="C17088" s="2"/>
      <c r="D17088" s="12"/>
      <c r="E17088" s="12"/>
      <c r="F17088" s="12"/>
      <c r="G17088" s="12"/>
      <c r="H17088" s="12"/>
      <c r="I17088" s="12"/>
      <c r="J17088" s="12"/>
    </row>
    <row r="17089" spans="1:10" x14ac:dyDescent="0.25">
      <c r="A17089" s="12"/>
      <c r="B17089" s="12"/>
      <c r="C17089" s="2"/>
      <c r="D17089" s="12"/>
      <c r="E17089" s="12"/>
      <c r="F17089" s="12"/>
      <c r="G17089" s="12"/>
      <c r="H17089" s="12"/>
      <c r="I17089" s="12"/>
      <c r="J17089" s="12"/>
    </row>
    <row r="17090" spans="1:10" x14ac:dyDescent="0.25">
      <c r="A17090" s="12"/>
      <c r="B17090" s="12"/>
      <c r="C17090" s="2"/>
      <c r="D17090" s="12"/>
      <c r="E17090" s="12"/>
      <c r="F17090" s="12"/>
      <c r="G17090" s="12"/>
      <c r="H17090" s="12"/>
      <c r="I17090" s="12"/>
      <c r="J17090" s="12"/>
    </row>
    <row r="17091" spans="1:10" x14ac:dyDescent="0.25">
      <c r="A17091" s="12"/>
      <c r="B17091" s="12"/>
      <c r="C17091" s="2"/>
      <c r="D17091" s="12"/>
      <c r="E17091" s="12"/>
      <c r="F17091" s="12"/>
      <c r="G17091" s="12"/>
      <c r="H17091" s="12"/>
      <c r="I17091" s="12"/>
      <c r="J17091" s="12"/>
    </row>
    <row r="17092" spans="1:10" x14ac:dyDescent="0.25">
      <c r="A17092" s="12"/>
      <c r="B17092" s="12"/>
      <c r="C17092" s="2"/>
      <c r="D17092" s="12"/>
      <c r="E17092" s="12"/>
      <c r="F17092" s="12"/>
      <c r="G17092" s="12"/>
      <c r="H17092" s="12"/>
      <c r="I17092" s="12"/>
      <c r="J17092" s="12"/>
    </row>
    <row r="17093" spans="1:10" x14ac:dyDescent="0.25">
      <c r="A17093" s="12"/>
      <c r="B17093" s="12"/>
      <c r="C17093" s="2"/>
      <c r="D17093" s="12"/>
      <c r="E17093" s="12"/>
      <c r="F17093" s="12"/>
      <c r="G17093" s="12"/>
      <c r="H17093" s="12"/>
      <c r="I17093" s="12"/>
      <c r="J17093" s="12"/>
    </row>
    <row r="17094" spans="1:10" x14ac:dyDescent="0.25">
      <c r="A17094" s="12"/>
      <c r="B17094" s="12"/>
      <c r="C17094" s="2"/>
      <c r="D17094" s="12"/>
      <c r="E17094" s="12"/>
      <c r="F17094" s="12"/>
      <c r="G17094" s="12"/>
      <c r="H17094" s="12"/>
      <c r="I17094" s="12"/>
      <c r="J17094" s="12"/>
    </row>
    <row r="17095" spans="1:10" x14ac:dyDescent="0.25">
      <c r="A17095" s="12"/>
      <c r="B17095" s="12"/>
      <c r="C17095" s="2"/>
      <c r="D17095" s="12"/>
      <c r="E17095" s="12"/>
      <c r="F17095" s="12"/>
      <c r="G17095" s="12"/>
      <c r="H17095" s="12"/>
      <c r="I17095" s="12"/>
      <c r="J17095" s="12"/>
    </row>
    <row r="17096" spans="1:10" x14ac:dyDescent="0.25">
      <c r="A17096" s="12"/>
      <c r="B17096" s="12"/>
      <c r="C17096" s="2"/>
      <c r="D17096" s="12"/>
      <c r="E17096" s="12"/>
      <c r="F17096" s="12"/>
      <c r="G17096" s="12"/>
      <c r="H17096" s="12"/>
      <c r="I17096" s="12"/>
      <c r="J17096" s="12"/>
    </row>
    <row r="17097" spans="1:10" x14ac:dyDescent="0.25">
      <c r="A17097" s="12"/>
      <c r="B17097" s="12"/>
      <c r="C17097" s="2"/>
      <c r="D17097" s="12"/>
      <c r="E17097" s="12"/>
      <c r="F17097" s="12"/>
      <c r="G17097" s="12"/>
      <c r="H17097" s="12"/>
      <c r="I17097" s="12"/>
      <c r="J17097" s="12"/>
    </row>
    <row r="17098" spans="1:10" x14ac:dyDescent="0.25">
      <c r="A17098" s="12"/>
      <c r="B17098" s="12"/>
      <c r="C17098" s="2"/>
      <c r="D17098" s="12"/>
      <c r="E17098" s="12"/>
      <c r="F17098" s="12"/>
      <c r="G17098" s="12"/>
      <c r="H17098" s="12"/>
      <c r="I17098" s="12"/>
      <c r="J17098" s="12"/>
    </row>
    <row r="17099" spans="1:10" x14ac:dyDescent="0.25">
      <c r="A17099" s="12"/>
      <c r="B17099" s="12"/>
      <c r="C17099" s="2"/>
      <c r="D17099" s="12"/>
      <c r="E17099" s="12"/>
      <c r="F17099" s="12"/>
      <c r="G17099" s="12"/>
      <c r="H17099" s="12"/>
      <c r="I17099" s="12"/>
      <c r="J17099" s="12"/>
    </row>
    <row r="17100" spans="1:10" x14ac:dyDescent="0.25">
      <c r="A17100" s="12"/>
      <c r="B17100" s="12"/>
      <c r="C17100" s="2"/>
      <c r="D17100" s="12"/>
      <c r="E17100" s="12"/>
      <c r="F17100" s="12"/>
      <c r="G17100" s="12"/>
      <c r="H17100" s="12"/>
      <c r="I17100" s="12"/>
      <c r="J17100" s="12"/>
    </row>
    <row r="17101" spans="1:10" x14ac:dyDescent="0.25">
      <c r="A17101" s="12"/>
      <c r="B17101" s="12"/>
      <c r="C17101" s="2"/>
      <c r="D17101" s="12"/>
      <c r="E17101" s="12"/>
      <c r="F17101" s="12"/>
      <c r="G17101" s="12"/>
      <c r="H17101" s="12"/>
      <c r="I17101" s="12"/>
      <c r="J17101" s="12"/>
    </row>
    <row r="17102" spans="1:10" x14ac:dyDescent="0.25">
      <c r="A17102" s="12"/>
      <c r="B17102" s="12"/>
      <c r="C17102" s="2"/>
      <c r="D17102" s="12"/>
      <c r="E17102" s="12"/>
      <c r="F17102" s="12"/>
      <c r="G17102" s="12"/>
      <c r="H17102" s="12"/>
      <c r="I17102" s="12"/>
      <c r="J17102" s="12"/>
    </row>
    <row r="17103" spans="1:10" x14ac:dyDescent="0.25">
      <c r="A17103" s="12"/>
      <c r="B17103" s="12"/>
      <c r="C17103" s="2"/>
      <c r="D17103" s="12"/>
      <c r="E17103" s="12"/>
      <c r="F17103" s="12"/>
      <c r="G17103" s="12"/>
      <c r="H17103" s="12"/>
      <c r="I17103" s="12"/>
      <c r="J17103" s="12"/>
    </row>
    <row r="17104" spans="1:10" x14ac:dyDescent="0.25">
      <c r="A17104" s="12"/>
      <c r="B17104" s="12"/>
      <c r="C17104" s="2"/>
      <c r="D17104" s="12"/>
      <c r="E17104" s="12"/>
      <c r="F17104" s="12"/>
      <c r="G17104" s="12"/>
      <c r="H17104" s="12"/>
      <c r="I17104" s="12"/>
      <c r="J17104" s="12"/>
    </row>
    <row r="17105" spans="1:10" x14ac:dyDescent="0.25">
      <c r="A17105" s="12"/>
      <c r="B17105" s="12"/>
      <c r="C17105" s="2"/>
      <c r="D17105" s="12"/>
      <c r="E17105" s="12"/>
      <c r="F17105" s="12"/>
      <c r="G17105" s="12"/>
      <c r="H17105" s="12"/>
      <c r="I17105" s="12"/>
      <c r="J17105" s="12"/>
    </row>
    <row r="17106" spans="1:10" x14ac:dyDescent="0.25">
      <c r="A17106" s="12"/>
      <c r="B17106" s="12"/>
      <c r="C17106" s="2"/>
      <c r="D17106" s="12"/>
      <c r="E17106" s="12"/>
      <c r="F17106" s="12"/>
      <c r="G17106" s="12"/>
      <c r="H17106" s="12"/>
      <c r="I17106" s="12"/>
      <c r="J17106" s="12"/>
    </row>
    <row r="17107" spans="1:10" x14ac:dyDescent="0.25">
      <c r="A17107" s="12"/>
      <c r="B17107" s="12"/>
      <c r="C17107" s="2"/>
      <c r="D17107" s="12"/>
      <c r="E17107" s="12"/>
      <c r="F17107" s="12"/>
      <c r="G17107" s="12"/>
      <c r="H17107" s="12"/>
      <c r="I17107" s="12"/>
      <c r="J17107" s="12"/>
    </row>
    <row r="17108" spans="1:10" x14ac:dyDescent="0.25">
      <c r="A17108" s="12"/>
      <c r="B17108" s="12"/>
      <c r="C17108" s="2"/>
      <c r="D17108" s="12"/>
      <c r="E17108" s="12"/>
      <c r="F17108" s="12"/>
      <c r="G17108" s="12"/>
      <c r="H17108" s="12"/>
      <c r="I17108" s="12"/>
      <c r="J17108" s="12"/>
    </row>
    <row r="17109" spans="1:10" x14ac:dyDescent="0.25">
      <c r="A17109" s="12"/>
      <c r="B17109" s="12"/>
      <c r="C17109" s="2"/>
      <c r="D17109" s="12"/>
      <c r="E17109" s="12"/>
      <c r="F17109" s="12"/>
      <c r="G17109" s="12"/>
      <c r="H17109" s="12"/>
      <c r="I17109" s="12"/>
      <c r="J17109" s="12"/>
    </row>
    <row r="17110" spans="1:10" x14ac:dyDescent="0.25">
      <c r="A17110" s="12"/>
      <c r="B17110" s="12"/>
      <c r="C17110" s="2"/>
      <c r="D17110" s="12"/>
      <c r="E17110" s="12"/>
      <c r="F17110" s="12"/>
      <c r="G17110" s="12"/>
      <c r="H17110" s="12"/>
      <c r="I17110" s="12"/>
      <c r="J17110" s="12"/>
    </row>
    <row r="17111" spans="1:10" x14ac:dyDescent="0.25">
      <c r="A17111" s="12"/>
      <c r="B17111" s="12"/>
      <c r="C17111" s="2"/>
      <c r="D17111" s="12"/>
      <c r="E17111" s="12"/>
      <c r="F17111" s="12"/>
      <c r="G17111" s="12"/>
      <c r="H17111" s="12"/>
      <c r="I17111" s="12"/>
      <c r="J17111" s="12"/>
    </row>
    <row r="17112" spans="1:10" x14ac:dyDescent="0.25">
      <c r="A17112" s="12"/>
      <c r="B17112" s="12"/>
      <c r="C17112" s="2"/>
      <c r="D17112" s="12"/>
      <c r="E17112" s="12"/>
      <c r="F17112" s="12"/>
      <c r="G17112" s="12"/>
      <c r="H17112" s="12"/>
      <c r="I17112" s="12"/>
      <c r="J17112" s="12"/>
    </row>
    <row r="17113" spans="1:10" x14ac:dyDescent="0.25">
      <c r="A17113" s="12"/>
      <c r="B17113" s="12"/>
      <c r="C17113" s="2"/>
      <c r="D17113" s="12"/>
      <c r="E17113" s="12"/>
      <c r="F17113" s="12"/>
      <c r="G17113" s="12"/>
      <c r="H17113" s="12"/>
      <c r="I17113" s="12"/>
      <c r="J17113" s="12"/>
    </row>
    <row r="17114" spans="1:10" x14ac:dyDescent="0.25">
      <c r="A17114" s="12"/>
      <c r="B17114" s="12"/>
      <c r="C17114" s="2"/>
      <c r="D17114" s="12"/>
      <c r="E17114" s="12"/>
      <c r="F17114" s="12"/>
      <c r="G17114" s="12"/>
      <c r="H17114" s="12"/>
      <c r="I17114" s="12"/>
      <c r="J17114" s="12"/>
    </row>
    <row r="17115" spans="1:10" x14ac:dyDescent="0.25">
      <c r="A17115" s="12"/>
      <c r="B17115" s="12"/>
      <c r="C17115" s="2"/>
      <c r="D17115" s="12"/>
      <c r="E17115" s="12"/>
      <c r="F17115" s="12"/>
      <c r="G17115" s="12"/>
      <c r="H17115" s="12"/>
      <c r="I17115" s="12"/>
      <c r="J17115" s="12"/>
    </row>
    <row r="17116" spans="1:10" x14ac:dyDescent="0.25">
      <c r="A17116" s="12"/>
      <c r="B17116" s="12"/>
      <c r="C17116" s="2"/>
      <c r="D17116" s="12"/>
      <c r="E17116" s="12"/>
      <c r="F17116" s="12"/>
      <c r="G17116" s="12"/>
      <c r="H17116" s="12"/>
      <c r="I17116" s="12"/>
      <c r="J17116" s="12"/>
    </row>
    <row r="17117" spans="1:10" x14ac:dyDescent="0.25">
      <c r="A17117" s="12"/>
      <c r="B17117" s="12"/>
      <c r="C17117" s="2"/>
      <c r="D17117" s="12"/>
      <c r="E17117" s="12"/>
      <c r="F17117" s="12"/>
      <c r="G17117" s="12"/>
      <c r="H17117" s="12"/>
      <c r="I17117" s="12"/>
      <c r="J17117" s="12"/>
    </row>
    <row r="17118" spans="1:10" x14ac:dyDescent="0.25">
      <c r="A17118" s="12"/>
      <c r="B17118" s="12"/>
      <c r="C17118" s="2"/>
      <c r="D17118" s="12"/>
      <c r="E17118" s="12"/>
      <c r="F17118" s="12"/>
      <c r="G17118" s="12"/>
      <c r="H17118" s="12"/>
      <c r="I17118" s="12"/>
      <c r="J17118" s="12"/>
    </row>
    <row r="17119" spans="1:10" x14ac:dyDescent="0.25">
      <c r="A17119" s="12"/>
      <c r="B17119" s="12"/>
      <c r="C17119" s="2"/>
      <c r="D17119" s="12"/>
      <c r="E17119" s="12"/>
      <c r="F17119" s="12"/>
      <c r="G17119" s="12"/>
      <c r="H17119" s="12"/>
      <c r="I17119" s="12"/>
      <c r="J17119" s="12"/>
    </row>
    <row r="17120" spans="1:10" x14ac:dyDescent="0.25">
      <c r="A17120" s="12"/>
      <c r="B17120" s="12"/>
      <c r="C17120" s="2"/>
      <c r="D17120" s="12"/>
      <c r="E17120" s="12"/>
      <c r="F17120" s="12"/>
      <c r="G17120" s="12"/>
      <c r="H17120" s="12"/>
      <c r="I17120" s="12"/>
      <c r="J17120" s="12"/>
    </row>
    <row r="17121" spans="1:10" x14ac:dyDescent="0.25">
      <c r="A17121" s="12"/>
      <c r="B17121" s="12"/>
      <c r="C17121" s="2"/>
      <c r="D17121" s="12"/>
      <c r="E17121" s="12"/>
      <c r="F17121" s="12"/>
      <c r="G17121" s="12"/>
      <c r="H17121" s="12"/>
      <c r="I17121" s="12"/>
      <c r="J17121" s="12"/>
    </row>
    <row r="17122" spans="1:10" x14ac:dyDescent="0.25">
      <c r="A17122" s="12"/>
      <c r="B17122" s="12"/>
      <c r="C17122" s="2"/>
      <c r="D17122" s="12"/>
      <c r="E17122" s="12"/>
      <c r="F17122" s="12"/>
      <c r="G17122" s="12"/>
      <c r="H17122" s="12"/>
      <c r="I17122" s="12"/>
      <c r="J17122" s="12"/>
    </row>
    <row r="17123" spans="1:10" x14ac:dyDescent="0.25">
      <c r="A17123" s="12"/>
      <c r="B17123" s="12"/>
      <c r="C17123" s="2"/>
      <c r="D17123" s="12"/>
      <c r="E17123" s="12"/>
      <c r="F17123" s="12"/>
      <c r="G17123" s="12"/>
      <c r="H17123" s="12"/>
      <c r="I17123" s="12"/>
      <c r="J17123" s="12"/>
    </row>
    <row r="17124" spans="1:10" x14ac:dyDescent="0.25">
      <c r="A17124" s="12"/>
      <c r="B17124" s="12"/>
      <c r="C17124" s="2"/>
      <c r="D17124" s="12"/>
      <c r="E17124" s="12"/>
      <c r="F17124" s="12"/>
      <c r="G17124" s="12"/>
      <c r="H17124" s="12"/>
      <c r="I17124" s="12"/>
      <c r="J17124" s="12"/>
    </row>
    <row r="17125" spans="1:10" x14ac:dyDescent="0.25">
      <c r="A17125" s="12"/>
      <c r="B17125" s="12"/>
      <c r="C17125" s="2"/>
      <c r="D17125" s="12"/>
      <c r="E17125" s="12"/>
      <c r="F17125" s="12"/>
      <c r="G17125" s="12"/>
      <c r="H17125" s="12"/>
      <c r="I17125" s="12"/>
      <c r="J17125" s="12"/>
    </row>
    <row r="17126" spans="1:10" x14ac:dyDescent="0.25">
      <c r="A17126" s="12"/>
      <c r="B17126" s="12"/>
      <c r="C17126" s="2"/>
      <c r="D17126" s="12"/>
      <c r="E17126" s="12"/>
      <c r="F17126" s="12"/>
      <c r="G17126" s="12"/>
      <c r="H17126" s="12"/>
      <c r="I17126" s="12"/>
      <c r="J17126" s="12"/>
    </row>
    <row r="17127" spans="1:10" x14ac:dyDescent="0.25">
      <c r="A17127" s="12"/>
      <c r="B17127" s="12"/>
      <c r="C17127" s="2"/>
      <c r="D17127" s="12"/>
      <c r="E17127" s="12"/>
      <c r="F17127" s="12"/>
      <c r="G17127" s="12"/>
      <c r="H17127" s="12"/>
      <c r="I17127" s="12"/>
      <c r="J17127" s="12"/>
    </row>
    <row r="17128" spans="1:10" x14ac:dyDescent="0.25">
      <c r="A17128" s="12"/>
      <c r="B17128" s="12"/>
      <c r="C17128" s="2"/>
      <c r="D17128" s="12"/>
      <c r="E17128" s="12"/>
      <c r="F17128" s="12"/>
      <c r="G17128" s="12"/>
      <c r="H17128" s="12"/>
      <c r="I17128" s="12"/>
      <c r="J17128" s="12"/>
    </row>
    <row r="17129" spans="1:10" x14ac:dyDescent="0.25">
      <c r="A17129" s="12"/>
      <c r="B17129" s="12"/>
      <c r="C17129" s="2"/>
      <c r="D17129" s="12"/>
      <c r="E17129" s="12"/>
      <c r="F17129" s="12"/>
      <c r="G17129" s="12"/>
      <c r="H17129" s="12"/>
      <c r="I17129" s="12"/>
      <c r="J17129" s="12"/>
    </row>
    <row r="17130" spans="1:10" x14ac:dyDescent="0.25">
      <c r="A17130" s="12"/>
      <c r="B17130" s="12"/>
      <c r="C17130" s="2"/>
      <c r="D17130" s="12"/>
      <c r="E17130" s="12"/>
      <c r="F17130" s="12"/>
      <c r="G17130" s="12"/>
      <c r="H17130" s="12"/>
      <c r="I17130" s="12"/>
      <c r="J17130" s="12"/>
    </row>
    <row r="17131" spans="1:10" x14ac:dyDescent="0.25">
      <c r="A17131" s="12"/>
      <c r="B17131" s="12"/>
      <c r="C17131" s="2"/>
      <c r="D17131" s="12"/>
      <c r="E17131" s="12"/>
      <c r="F17131" s="12"/>
      <c r="G17131" s="12"/>
      <c r="H17131" s="12"/>
      <c r="I17131" s="12"/>
      <c r="J17131" s="12"/>
    </row>
    <row r="17132" spans="1:10" x14ac:dyDescent="0.25">
      <c r="A17132" s="12"/>
      <c r="B17132" s="12"/>
      <c r="C17132" s="2"/>
      <c r="D17132" s="12"/>
      <c r="E17132" s="12"/>
      <c r="F17132" s="12"/>
      <c r="G17132" s="12"/>
      <c r="H17132" s="12"/>
      <c r="I17132" s="12"/>
      <c r="J17132" s="12"/>
    </row>
    <row r="17133" spans="1:10" x14ac:dyDescent="0.25">
      <c r="A17133" s="12"/>
      <c r="B17133" s="12"/>
      <c r="C17133" s="2"/>
      <c r="D17133" s="12"/>
      <c r="E17133" s="12"/>
      <c r="F17133" s="12"/>
      <c r="G17133" s="12"/>
      <c r="H17133" s="12"/>
      <c r="I17133" s="12"/>
      <c r="J17133" s="12"/>
    </row>
    <row r="17134" spans="1:10" x14ac:dyDescent="0.25">
      <c r="A17134" s="12"/>
      <c r="B17134" s="12"/>
      <c r="C17134" s="2"/>
      <c r="D17134" s="12"/>
      <c r="E17134" s="12"/>
      <c r="F17134" s="12"/>
      <c r="G17134" s="12"/>
      <c r="H17134" s="12"/>
      <c r="I17134" s="12"/>
      <c r="J17134" s="12"/>
    </row>
    <row r="17135" spans="1:10" x14ac:dyDescent="0.25">
      <c r="A17135" s="12"/>
      <c r="B17135" s="12"/>
      <c r="C17135" s="2"/>
      <c r="D17135" s="12"/>
      <c r="E17135" s="12"/>
      <c r="F17135" s="12"/>
      <c r="G17135" s="12"/>
      <c r="H17135" s="12"/>
      <c r="I17135" s="12"/>
      <c r="J17135" s="12"/>
    </row>
    <row r="17136" spans="1:10" x14ac:dyDescent="0.25">
      <c r="A17136" s="12"/>
      <c r="B17136" s="12"/>
      <c r="C17136" s="2"/>
      <c r="D17136" s="12"/>
      <c r="E17136" s="12"/>
      <c r="F17136" s="12"/>
      <c r="G17136" s="12"/>
      <c r="H17136" s="12"/>
      <c r="I17136" s="12"/>
      <c r="J17136" s="12"/>
    </row>
    <row r="17137" spans="1:10" x14ac:dyDescent="0.25">
      <c r="A17137" s="12"/>
      <c r="B17137" s="12"/>
      <c r="C17137" s="2"/>
      <c r="D17137" s="12"/>
      <c r="E17137" s="12"/>
      <c r="F17137" s="12"/>
      <c r="G17137" s="12"/>
      <c r="H17137" s="12"/>
      <c r="I17137" s="12"/>
      <c r="J17137" s="12"/>
    </row>
    <row r="17138" spans="1:10" x14ac:dyDescent="0.25">
      <c r="A17138" s="12"/>
      <c r="B17138" s="12"/>
      <c r="C17138" s="2"/>
      <c r="D17138" s="12"/>
      <c r="E17138" s="12"/>
      <c r="F17138" s="12"/>
      <c r="G17138" s="12"/>
      <c r="H17138" s="12"/>
      <c r="I17138" s="12"/>
      <c r="J17138" s="12"/>
    </row>
    <row r="17139" spans="1:10" x14ac:dyDescent="0.25">
      <c r="A17139" s="12"/>
      <c r="B17139" s="12"/>
      <c r="C17139" s="2"/>
      <c r="D17139" s="12"/>
      <c r="E17139" s="12"/>
      <c r="F17139" s="12"/>
      <c r="G17139" s="12"/>
      <c r="H17139" s="12"/>
      <c r="I17139" s="12"/>
      <c r="J17139" s="12"/>
    </row>
    <row r="17140" spans="1:10" x14ac:dyDescent="0.25">
      <c r="A17140" s="12"/>
      <c r="B17140" s="12"/>
      <c r="C17140" s="2"/>
      <c r="D17140" s="12"/>
      <c r="E17140" s="12"/>
      <c r="F17140" s="12"/>
      <c r="G17140" s="12"/>
      <c r="H17140" s="12"/>
      <c r="I17140" s="12"/>
      <c r="J17140" s="12"/>
    </row>
    <row r="17141" spans="1:10" x14ac:dyDescent="0.25">
      <c r="A17141" s="12"/>
      <c r="B17141" s="12"/>
      <c r="C17141" s="2"/>
      <c r="D17141" s="12"/>
      <c r="E17141" s="12"/>
      <c r="F17141" s="12"/>
      <c r="G17141" s="12"/>
      <c r="H17141" s="12"/>
      <c r="I17141" s="12"/>
      <c r="J17141" s="12"/>
    </row>
    <row r="17142" spans="1:10" x14ac:dyDescent="0.25">
      <c r="A17142" s="12"/>
      <c r="B17142" s="12"/>
      <c r="C17142" s="2"/>
      <c r="D17142" s="12"/>
      <c r="E17142" s="12"/>
      <c r="F17142" s="12"/>
      <c r="G17142" s="12"/>
      <c r="H17142" s="12"/>
      <c r="I17142" s="12"/>
      <c r="J17142" s="12"/>
    </row>
    <row r="17143" spans="1:10" x14ac:dyDescent="0.25">
      <c r="A17143" s="12"/>
      <c r="B17143" s="12"/>
      <c r="C17143" s="2"/>
      <c r="D17143" s="12"/>
      <c r="E17143" s="12"/>
      <c r="F17143" s="12"/>
      <c r="G17143" s="12"/>
      <c r="H17143" s="12"/>
      <c r="I17143" s="12"/>
      <c r="J17143" s="12"/>
    </row>
    <row r="17144" spans="1:10" x14ac:dyDescent="0.25">
      <c r="A17144" s="12"/>
      <c r="B17144" s="12"/>
      <c r="C17144" s="2"/>
      <c r="D17144" s="12"/>
      <c r="E17144" s="12"/>
      <c r="F17144" s="12"/>
      <c r="G17144" s="12"/>
      <c r="H17144" s="12"/>
      <c r="I17144" s="12"/>
      <c r="J17144" s="12"/>
    </row>
    <row r="17145" spans="1:10" x14ac:dyDescent="0.25">
      <c r="A17145" s="12"/>
      <c r="B17145" s="12"/>
      <c r="C17145" s="2"/>
      <c r="D17145" s="12"/>
      <c r="E17145" s="12"/>
      <c r="F17145" s="12"/>
      <c r="G17145" s="12"/>
      <c r="H17145" s="12"/>
      <c r="I17145" s="12"/>
      <c r="J17145" s="12"/>
    </row>
    <row r="17146" spans="1:10" x14ac:dyDescent="0.25">
      <c r="A17146" s="12"/>
      <c r="B17146" s="12"/>
      <c r="C17146" s="2"/>
      <c r="D17146" s="12"/>
      <c r="E17146" s="12"/>
      <c r="F17146" s="12"/>
      <c r="G17146" s="12"/>
      <c r="H17146" s="12"/>
      <c r="I17146" s="12"/>
      <c r="J17146" s="12"/>
    </row>
    <row r="17147" spans="1:10" x14ac:dyDescent="0.25">
      <c r="A17147" s="12"/>
      <c r="B17147" s="12"/>
      <c r="C17147" s="2"/>
      <c r="D17147" s="12"/>
      <c r="E17147" s="12"/>
      <c r="F17147" s="12"/>
      <c r="G17147" s="12"/>
      <c r="H17147" s="12"/>
      <c r="I17147" s="12"/>
      <c r="J17147" s="12"/>
    </row>
    <row r="17148" spans="1:10" x14ac:dyDescent="0.25">
      <c r="A17148" s="12"/>
      <c r="B17148" s="12"/>
      <c r="C17148" s="2"/>
      <c r="D17148" s="12"/>
      <c r="E17148" s="12"/>
      <c r="F17148" s="12"/>
      <c r="G17148" s="12"/>
      <c r="H17148" s="12"/>
      <c r="I17148" s="12"/>
      <c r="J17148" s="12"/>
    </row>
    <row r="17149" spans="1:10" x14ac:dyDescent="0.25">
      <c r="A17149" s="12"/>
      <c r="B17149" s="12"/>
      <c r="C17149" s="2"/>
      <c r="D17149" s="12"/>
      <c r="E17149" s="12"/>
      <c r="F17149" s="12"/>
      <c r="G17149" s="12"/>
      <c r="H17149" s="12"/>
      <c r="I17149" s="12"/>
      <c r="J17149" s="12"/>
    </row>
    <row r="17150" spans="1:10" x14ac:dyDescent="0.25">
      <c r="A17150" s="12"/>
      <c r="B17150" s="12"/>
      <c r="C17150" s="2"/>
      <c r="D17150" s="12"/>
      <c r="E17150" s="12"/>
      <c r="F17150" s="12"/>
      <c r="G17150" s="12"/>
      <c r="H17150" s="12"/>
      <c r="I17150" s="12"/>
      <c r="J17150" s="12"/>
    </row>
    <row r="17151" spans="1:10" x14ac:dyDescent="0.25">
      <c r="A17151" s="12"/>
      <c r="B17151" s="12"/>
      <c r="C17151" s="2"/>
      <c r="D17151" s="12"/>
      <c r="E17151" s="12"/>
      <c r="F17151" s="12"/>
      <c r="G17151" s="12"/>
      <c r="H17151" s="12"/>
      <c r="I17151" s="12"/>
      <c r="J17151" s="12"/>
    </row>
    <row r="17152" spans="1:10" x14ac:dyDescent="0.25">
      <c r="A17152" s="12"/>
      <c r="B17152" s="12"/>
      <c r="C17152" s="2"/>
      <c r="D17152" s="12"/>
      <c r="E17152" s="12"/>
      <c r="F17152" s="12"/>
      <c r="G17152" s="12"/>
      <c r="H17152" s="12"/>
      <c r="I17152" s="12"/>
      <c r="J17152" s="12"/>
    </row>
    <row r="17153" spans="1:10" x14ac:dyDescent="0.25">
      <c r="A17153" s="12"/>
      <c r="B17153" s="12"/>
      <c r="C17153" s="2"/>
      <c r="D17153" s="12"/>
      <c r="E17153" s="12"/>
      <c r="F17153" s="12"/>
      <c r="G17153" s="12"/>
      <c r="H17153" s="12"/>
      <c r="I17153" s="12"/>
      <c r="J17153" s="12"/>
    </row>
    <row r="17154" spans="1:10" x14ac:dyDescent="0.25">
      <c r="A17154" s="12"/>
      <c r="B17154" s="12"/>
      <c r="C17154" s="2"/>
      <c r="D17154" s="12"/>
      <c r="E17154" s="12"/>
      <c r="F17154" s="12"/>
      <c r="G17154" s="12"/>
      <c r="H17154" s="12"/>
      <c r="I17154" s="12"/>
      <c r="J17154" s="12"/>
    </row>
    <row r="17155" spans="1:10" x14ac:dyDescent="0.25">
      <c r="A17155" s="12"/>
      <c r="B17155" s="12"/>
      <c r="C17155" s="2"/>
      <c r="D17155" s="12"/>
      <c r="E17155" s="12"/>
      <c r="F17155" s="12"/>
      <c r="G17155" s="12"/>
      <c r="H17155" s="12"/>
      <c r="I17155" s="12"/>
      <c r="J17155" s="12"/>
    </row>
    <row r="17156" spans="1:10" x14ac:dyDescent="0.25">
      <c r="A17156" s="12"/>
      <c r="B17156" s="12"/>
      <c r="C17156" s="2"/>
      <c r="D17156" s="12"/>
      <c r="E17156" s="12"/>
      <c r="F17156" s="12"/>
      <c r="G17156" s="12"/>
      <c r="H17156" s="12"/>
      <c r="I17156" s="12"/>
      <c r="J17156" s="12"/>
    </row>
    <row r="17157" spans="1:10" x14ac:dyDescent="0.25">
      <c r="A17157" s="12"/>
      <c r="B17157" s="12"/>
      <c r="C17157" s="2"/>
      <c r="D17157" s="12"/>
      <c r="E17157" s="12"/>
      <c r="F17157" s="12"/>
      <c r="G17157" s="12"/>
      <c r="H17157" s="12"/>
      <c r="I17157" s="12"/>
      <c r="J17157" s="12"/>
    </row>
    <row r="17158" spans="1:10" x14ac:dyDescent="0.25">
      <c r="A17158" s="12"/>
      <c r="B17158" s="12"/>
      <c r="C17158" s="2"/>
      <c r="D17158" s="12"/>
      <c r="E17158" s="12"/>
      <c r="F17158" s="12"/>
      <c r="G17158" s="12"/>
      <c r="H17158" s="12"/>
      <c r="I17158" s="12"/>
      <c r="J17158" s="12"/>
    </row>
    <row r="17159" spans="1:10" x14ac:dyDescent="0.25">
      <c r="A17159" s="12"/>
      <c r="B17159" s="12"/>
      <c r="C17159" s="2"/>
      <c r="D17159" s="12"/>
      <c r="E17159" s="12"/>
      <c r="F17159" s="12"/>
      <c r="G17159" s="12"/>
      <c r="H17159" s="12"/>
      <c r="I17159" s="12"/>
      <c r="J17159" s="12"/>
    </row>
    <row r="17160" spans="1:10" x14ac:dyDescent="0.25">
      <c r="A17160" s="12"/>
      <c r="B17160" s="12"/>
      <c r="C17160" s="2"/>
      <c r="D17160" s="12"/>
      <c r="E17160" s="12"/>
      <c r="F17160" s="12"/>
      <c r="G17160" s="12"/>
      <c r="H17160" s="12"/>
      <c r="I17160" s="12"/>
      <c r="J17160" s="12"/>
    </row>
    <row r="17161" spans="1:10" x14ac:dyDescent="0.25">
      <c r="A17161" s="12"/>
      <c r="B17161" s="12"/>
      <c r="C17161" s="2"/>
      <c r="D17161" s="12"/>
      <c r="E17161" s="12"/>
      <c r="F17161" s="12"/>
      <c r="G17161" s="12"/>
      <c r="H17161" s="12"/>
      <c r="I17161" s="12"/>
      <c r="J17161" s="12"/>
    </row>
    <row r="17162" spans="1:10" x14ac:dyDescent="0.25">
      <c r="A17162" s="12"/>
      <c r="B17162" s="12"/>
      <c r="C17162" s="2"/>
      <c r="D17162" s="12"/>
      <c r="E17162" s="12"/>
      <c r="F17162" s="12"/>
      <c r="G17162" s="12"/>
      <c r="H17162" s="12"/>
      <c r="I17162" s="12"/>
      <c r="J17162" s="12"/>
    </row>
    <row r="17163" spans="1:10" x14ac:dyDescent="0.25">
      <c r="A17163" s="12"/>
      <c r="B17163" s="12"/>
      <c r="C17163" s="2"/>
      <c r="D17163" s="12"/>
      <c r="E17163" s="12"/>
      <c r="F17163" s="12"/>
      <c r="G17163" s="12"/>
      <c r="H17163" s="12"/>
      <c r="I17163" s="12"/>
      <c r="J17163" s="12"/>
    </row>
    <row r="17164" spans="1:10" x14ac:dyDescent="0.25">
      <c r="A17164" s="12"/>
      <c r="B17164" s="12"/>
      <c r="C17164" s="2"/>
      <c r="D17164" s="12"/>
      <c r="E17164" s="12"/>
      <c r="F17164" s="12"/>
      <c r="G17164" s="12"/>
      <c r="H17164" s="12"/>
      <c r="I17164" s="12"/>
      <c r="J17164" s="12"/>
    </row>
    <row r="17165" spans="1:10" x14ac:dyDescent="0.25">
      <c r="A17165" s="12"/>
      <c r="B17165" s="12"/>
      <c r="C17165" s="2"/>
      <c r="D17165" s="12"/>
      <c r="E17165" s="12"/>
      <c r="F17165" s="12"/>
      <c r="G17165" s="12"/>
      <c r="H17165" s="12"/>
      <c r="I17165" s="12"/>
      <c r="J17165" s="12"/>
    </row>
    <row r="17166" spans="1:10" x14ac:dyDescent="0.25">
      <c r="A17166" s="12"/>
      <c r="B17166" s="12"/>
      <c r="C17166" s="2"/>
      <c r="D17166" s="12"/>
      <c r="E17166" s="12"/>
      <c r="F17166" s="12"/>
      <c r="G17166" s="12"/>
      <c r="H17166" s="12"/>
      <c r="I17166" s="12"/>
      <c r="J17166" s="12"/>
    </row>
    <row r="17167" spans="1:10" x14ac:dyDescent="0.25">
      <c r="A17167" s="12"/>
      <c r="B17167" s="12"/>
      <c r="C17167" s="2"/>
      <c r="D17167" s="12"/>
      <c r="E17167" s="12"/>
      <c r="F17167" s="12"/>
      <c r="G17167" s="12"/>
      <c r="H17167" s="12"/>
      <c r="I17167" s="12"/>
      <c r="J17167" s="12"/>
    </row>
    <row r="17168" spans="1:10" x14ac:dyDescent="0.25">
      <c r="A17168" s="12"/>
      <c r="B17168" s="12"/>
      <c r="C17168" s="2"/>
      <c r="D17168" s="12"/>
      <c r="E17168" s="12"/>
      <c r="F17168" s="12"/>
      <c r="G17168" s="12"/>
      <c r="H17168" s="12"/>
      <c r="I17168" s="12"/>
      <c r="J17168" s="12"/>
    </row>
    <row r="17169" spans="1:10" x14ac:dyDescent="0.25">
      <c r="A17169" s="12"/>
      <c r="B17169" s="12"/>
      <c r="C17169" s="2"/>
      <c r="D17169" s="12"/>
      <c r="E17169" s="12"/>
      <c r="F17169" s="12"/>
      <c r="G17169" s="12"/>
      <c r="H17169" s="12"/>
      <c r="I17169" s="12"/>
      <c r="J17169" s="12"/>
    </row>
    <row r="17170" spans="1:10" x14ac:dyDescent="0.25">
      <c r="A17170" s="12"/>
      <c r="B17170" s="12"/>
      <c r="C17170" s="2"/>
      <c r="D17170" s="12"/>
      <c r="E17170" s="12"/>
      <c r="F17170" s="12"/>
      <c r="G17170" s="12"/>
      <c r="H17170" s="12"/>
      <c r="I17170" s="12"/>
      <c r="J17170" s="12"/>
    </row>
    <row r="17171" spans="1:10" x14ac:dyDescent="0.25">
      <c r="A17171" s="12"/>
      <c r="B17171" s="12"/>
      <c r="C17171" s="2"/>
      <c r="D17171" s="12"/>
      <c r="E17171" s="12"/>
      <c r="F17171" s="12"/>
      <c r="G17171" s="12"/>
      <c r="H17171" s="12"/>
      <c r="I17171" s="12"/>
      <c r="J17171" s="12"/>
    </row>
    <row r="17172" spans="1:10" x14ac:dyDescent="0.25">
      <c r="A17172" s="12"/>
      <c r="B17172" s="12"/>
      <c r="C17172" s="2"/>
      <c r="D17172" s="12"/>
      <c r="E17172" s="12"/>
      <c r="F17172" s="12"/>
      <c r="G17172" s="12"/>
      <c r="H17172" s="12"/>
      <c r="I17172" s="12"/>
      <c r="J17172" s="12"/>
    </row>
    <row r="17173" spans="1:10" x14ac:dyDescent="0.25">
      <c r="A17173" s="12"/>
      <c r="B17173" s="12"/>
      <c r="C17173" s="2"/>
      <c r="D17173" s="12"/>
      <c r="E17173" s="12"/>
      <c r="F17173" s="12"/>
      <c r="G17173" s="12"/>
      <c r="H17173" s="12"/>
      <c r="I17173" s="12"/>
      <c r="J17173" s="12"/>
    </row>
    <row r="17174" spans="1:10" x14ac:dyDescent="0.25">
      <c r="A17174" s="12"/>
      <c r="B17174" s="12"/>
      <c r="C17174" s="2"/>
      <c r="D17174" s="12"/>
      <c r="E17174" s="12"/>
      <c r="F17174" s="12"/>
      <c r="G17174" s="12"/>
      <c r="H17174" s="12"/>
      <c r="I17174" s="12"/>
      <c r="J17174" s="12"/>
    </row>
    <row r="17175" spans="1:10" x14ac:dyDescent="0.25">
      <c r="A17175" s="12"/>
      <c r="B17175" s="12"/>
      <c r="C17175" s="2"/>
      <c r="D17175" s="12"/>
      <c r="E17175" s="12"/>
      <c r="F17175" s="12"/>
      <c r="G17175" s="12"/>
      <c r="H17175" s="12"/>
      <c r="I17175" s="12"/>
      <c r="J17175" s="12"/>
    </row>
    <row r="17176" spans="1:10" x14ac:dyDescent="0.25">
      <c r="A17176" s="12"/>
      <c r="B17176" s="12"/>
      <c r="C17176" s="2"/>
      <c r="D17176" s="12"/>
      <c r="E17176" s="12"/>
      <c r="F17176" s="12"/>
      <c r="G17176" s="12"/>
      <c r="H17176" s="12"/>
      <c r="I17176" s="12"/>
      <c r="J17176" s="12"/>
    </row>
    <row r="17177" spans="1:10" x14ac:dyDescent="0.25">
      <c r="A17177" s="12"/>
      <c r="B17177" s="12"/>
      <c r="C17177" s="2"/>
      <c r="D17177" s="12"/>
      <c r="E17177" s="12"/>
      <c r="F17177" s="12"/>
      <c r="G17177" s="12"/>
      <c r="H17177" s="12"/>
      <c r="I17177" s="12"/>
      <c r="J17177" s="12"/>
    </row>
    <row r="17178" spans="1:10" x14ac:dyDescent="0.25">
      <c r="A17178" s="12"/>
      <c r="B17178" s="12"/>
      <c r="C17178" s="2"/>
      <c r="D17178" s="12"/>
      <c r="E17178" s="12"/>
      <c r="F17178" s="12"/>
      <c r="G17178" s="12"/>
      <c r="H17178" s="12"/>
      <c r="I17178" s="12"/>
      <c r="J17178" s="12"/>
    </row>
    <row r="17179" spans="1:10" x14ac:dyDescent="0.25">
      <c r="A17179" s="12"/>
      <c r="B17179" s="12"/>
      <c r="C17179" s="2"/>
      <c r="D17179" s="12"/>
      <c r="E17179" s="12"/>
      <c r="F17179" s="12"/>
      <c r="G17179" s="12"/>
      <c r="H17179" s="12"/>
      <c r="I17179" s="12"/>
      <c r="J17179" s="12"/>
    </row>
    <row r="17180" spans="1:10" x14ac:dyDescent="0.25">
      <c r="A17180" s="12"/>
      <c r="B17180" s="12"/>
      <c r="C17180" s="2"/>
      <c r="D17180" s="12"/>
      <c r="E17180" s="12"/>
      <c r="F17180" s="12"/>
      <c r="G17180" s="12"/>
      <c r="H17180" s="12"/>
      <c r="I17180" s="12"/>
      <c r="J17180" s="12"/>
    </row>
    <row r="17181" spans="1:10" x14ac:dyDescent="0.25">
      <c r="A17181" s="12"/>
      <c r="B17181" s="12"/>
      <c r="C17181" s="2"/>
      <c r="D17181" s="12"/>
      <c r="E17181" s="12"/>
      <c r="F17181" s="12"/>
      <c r="G17181" s="12"/>
      <c r="H17181" s="12"/>
      <c r="I17181" s="12"/>
      <c r="J17181" s="12"/>
    </row>
    <row r="17182" spans="1:10" x14ac:dyDescent="0.25">
      <c r="A17182" s="12"/>
      <c r="B17182" s="12"/>
      <c r="C17182" s="2"/>
      <c r="D17182" s="12"/>
      <c r="E17182" s="12"/>
      <c r="F17182" s="12"/>
      <c r="G17182" s="12"/>
      <c r="H17182" s="12"/>
      <c r="I17182" s="12"/>
      <c r="J17182" s="12"/>
    </row>
    <row r="17183" spans="1:10" x14ac:dyDescent="0.25">
      <c r="A17183" s="12"/>
      <c r="B17183" s="12"/>
      <c r="C17183" s="2"/>
      <c r="D17183" s="12"/>
      <c r="E17183" s="12"/>
      <c r="F17183" s="12"/>
      <c r="G17183" s="12"/>
      <c r="H17183" s="12"/>
      <c r="I17183" s="12"/>
      <c r="J17183" s="12"/>
    </row>
    <row r="17184" spans="1:10" x14ac:dyDescent="0.25">
      <c r="A17184" s="12"/>
      <c r="B17184" s="12"/>
      <c r="C17184" s="2"/>
      <c r="D17184" s="12"/>
      <c r="E17184" s="12"/>
      <c r="F17184" s="12"/>
      <c r="G17184" s="12"/>
      <c r="H17184" s="12"/>
      <c r="I17184" s="12"/>
      <c r="J17184" s="12"/>
    </row>
    <row r="17185" spans="1:10" x14ac:dyDescent="0.25">
      <c r="A17185" s="12"/>
      <c r="B17185" s="12"/>
      <c r="C17185" s="2"/>
      <c r="D17185" s="12"/>
      <c r="E17185" s="12"/>
      <c r="F17185" s="12"/>
      <c r="G17185" s="12"/>
      <c r="H17185" s="12"/>
      <c r="I17185" s="12"/>
      <c r="J17185" s="12"/>
    </row>
    <row r="17186" spans="1:10" x14ac:dyDescent="0.25">
      <c r="A17186" s="12"/>
      <c r="B17186" s="12"/>
      <c r="C17186" s="2"/>
      <c r="D17186" s="12"/>
      <c r="E17186" s="12"/>
      <c r="F17186" s="12"/>
      <c r="G17186" s="12"/>
      <c r="H17186" s="12"/>
      <c r="I17186" s="12"/>
      <c r="J17186" s="12"/>
    </row>
    <row r="17187" spans="1:10" x14ac:dyDescent="0.25">
      <c r="A17187" s="12"/>
      <c r="B17187" s="12"/>
      <c r="C17187" s="2"/>
      <c r="D17187" s="12"/>
      <c r="E17187" s="12"/>
      <c r="F17187" s="12"/>
      <c r="G17187" s="12"/>
      <c r="H17187" s="12"/>
      <c r="I17187" s="12"/>
      <c r="J17187" s="12"/>
    </row>
    <row r="17188" spans="1:10" x14ac:dyDescent="0.25">
      <c r="A17188" s="12"/>
      <c r="B17188" s="12"/>
      <c r="C17188" s="2"/>
      <c r="D17188" s="12"/>
      <c r="E17188" s="12"/>
      <c r="F17188" s="12"/>
      <c r="G17188" s="12"/>
      <c r="H17188" s="12"/>
      <c r="I17188" s="12"/>
      <c r="J17188" s="12"/>
    </row>
    <row r="17189" spans="1:10" x14ac:dyDescent="0.25">
      <c r="A17189" s="12"/>
      <c r="B17189" s="12"/>
      <c r="C17189" s="2"/>
      <c r="D17189" s="12"/>
      <c r="E17189" s="12"/>
      <c r="F17189" s="12"/>
      <c r="G17189" s="12"/>
      <c r="H17189" s="12"/>
      <c r="I17189" s="12"/>
      <c r="J17189" s="12"/>
    </row>
    <row r="17190" spans="1:10" x14ac:dyDescent="0.25">
      <c r="A17190" s="12"/>
      <c r="B17190" s="12"/>
      <c r="C17190" s="2"/>
      <c r="D17190" s="12"/>
      <c r="E17190" s="12"/>
      <c r="F17190" s="12"/>
      <c r="G17190" s="12"/>
      <c r="H17190" s="12"/>
      <c r="I17190" s="12"/>
      <c r="J17190" s="12"/>
    </row>
    <row r="17191" spans="1:10" x14ac:dyDescent="0.25">
      <c r="A17191" s="12"/>
      <c r="B17191" s="12"/>
      <c r="C17191" s="2"/>
      <c r="D17191" s="12"/>
      <c r="E17191" s="12"/>
      <c r="F17191" s="12"/>
      <c r="G17191" s="12"/>
      <c r="H17191" s="12"/>
      <c r="I17191" s="12"/>
      <c r="J17191" s="12"/>
    </row>
    <row r="17192" spans="1:10" x14ac:dyDescent="0.25">
      <c r="A17192" s="12"/>
      <c r="B17192" s="12"/>
      <c r="C17192" s="2"/>
      <c r="D17192" s="12"/>
      <c r="E17192" s="12"/>
      <c r="F17192" s="12"/>
      <c r="G17192" s="12"/>
      <c r="H17192" s="12"/>
      <c r="I17192" s="12"/>
      <c r="J17192" s="12"/>
    </row>
    <row r="17193" spans="1:10" x14ac:dyDescent="0.25">
      <c r="A17193" s="12"/>
      <c r="B17193" s="12"/>
      <c r="C17193" s="2"/>
      <c r="D17193" s="12"/>
      <c r="E17193" s="12"/>
      <c r="F17193" s="12"/>
      <c r="G17193" s="12"/>
      <c r="H17193" s="12"/>
      <c r="I17193" s="12"/>
      <c r="J17193" s="12"/>
    </row>
    <row r="17194" spans="1:10" x14ac:dyDescent="0.25">
      <c r="A17194" s="12"/>
      <c r="B17194" s="12"/>
      <c r="C17194" s="2"/>
      <c r="D17194" s="12"/>
      <c r="E17194" s="12"/>
      <c r="F17194" s="12"/>
      <c r="G17194" s="12"/>
      <c r="H17194" s="12"/>
      <c r="I17194" s="12"/>
      <c r="J17194" s="12"/>
    </row>
    <row r="17195" spans="1:10" x14ac:dyDescent="0.25">
      <c r="A17195" s="12"/>
      <c r="B17195" s="12"/>
      <c r="C17195" s="2"/>
      <c r="D17195" s="12"/>
      <c r="E17195" s="12"/>
      <c r="F17195" s="12"/>
      <c r="G17195" s="12"/>
      <c r="H17195" s="12"/>
      <c r="I17195" s="12"/>
      <c r="J17195" s="12"/>
    </row>
    <row r="17196" spans="1:10" x14ac:dyDescent="0.25">
      <c r="A17196" s="12"/>
      <c r="B17196" s="12"/>
      <c r="C17196" s="2"/>
      <c r="D17196" s="12"/>
      <c r="E17196" s="12"/>
      <c r="F17196" s="12"/>
      <c r="G17196" s="12"/>
      <c r="H17196" s="12"/>
      <c r="I17196" s="12"/>
      <c r="J17196" s="12"/>
    </row>
    <row r="17197" spans="1:10" x14ac:dyDescent="0.25">
      <c r="A17197" s="12"/>
      <c r="B17197" s="12"/>
      <c r="C17197" s="2"/>
      <c r="D17197" s="12"/>
      <c r="E17197" s="12"/>
      <c r="F17197" s="12"/>
      <c r="G17197" s="12"/>
      <c r="H17197" s="12"/>
      <c r="I17197" s="12"/>
      <c r="J17197" s="12"/>
    </row>
    <row r="17198" spans="1:10" x14ac:dyDescent="0.25">
      <c r="A17198" s="12"/>
      <c r="B17198" s="12"/>
      <c r="C17198" s="2"/>
      <c r="D17198" s="12"/>
      <c r="E17198" s="12"/>
      <c r="F17198" s="12"/>
      <c r="G17198" s="12"/>
      <c r="H17198" s="12"/>
      <c r="I17198" s="12"/>
      <c r="J17198" s="12"/>
    </row>
    <row r="17199" spans="1:10" x14ac:dyDescent="0.25">
      <c r="A17199" s="12"/>
      <c r="B17199" s="12"/>
      <c r="C17199" s="2"/>
      <c r="D17199" s="12"/>
      <c r="E17199" s="12"/>
      <c r="F17199" s="12"/>
      <c r="G17199" s="12"/>
      <c r="H17199" s="12"/>
      <c r="I17199" s="12"/>
      <c r="J17199" s="12"/>
    </row>
    <row r="17200" spans="1:10" x14ac:dyDescent="0.25">
      <c r="A17200" s="12"/>
      <c r="B17200" s="12"/>
      <c r="C17200" s="2"/>
      <c r="D17200" s="12"/>
      <c r="E17200" s="12"/>
      <c r="F17200" s="12"/>
      <c r="G17200" s="12"/>
      <c r="H17200" s="12"/>
      <c r="I17200" s="12"/>
      <c r="J17200" s="12"/>
    </row>
    <row r="17201" spans="1:10" x14ac:dyDescent="0.25">
      <c r="A17201" s="12"/>
      <c r="B17201" s="12"/>
      <c r="C17201" s="2"/>
      <c r="D17201" s="12"/>
      <c r="E17201" s="12"/>
      <c r="F17201" s="12"/>
      <c r="G17201" s="12"/>
      <c r="H17201" s="12"/>
      <c r="I17201" s="12"/>
      <c r="J17201" s="12"/>
    </row>
    <row r="17202" spans="1:10" x14ac:dyDescent="0.25">
      <c r="A17202" s="12"/>
      <c r="B17202" s="12"/>
      <c r="C17202" s="2"/>
      <c r="D17202" s="12"/>
      <c r="E17202" s="12"/>
      <c r="F17202" s="12"/>
      <c r="G17202" s="12"/>
      <c r="H17202" s="12"/>
      <c r="I17202" s="12"/>
      <c r="J17202" s="12"/>
    </row>
    <row r="17203" spans="1:10" x14ac:dyDescent="0.25">
      <c r="A17203" s="12"/>
      <c r="B17203" s="12"/>
      <c r="C17203" s="2"/>
      <c r="D17203" s="12"/>
      <c r="E17203" s="12"/>
      <c r="F17203" s="12"/>
      <c r="G17203" s="12"/>
      <c r="H17203" s="12"/>
      <c r="I17203" s="12"/>
      <c r="J17203" s="12"/>
    </row>
    <row r="17204" spans="1:10" x14ac:dyDescent="0.25">
      <c r="A17204" s="12"/>
      <c r="B17204" s="12"/>
      <c r="C17204" s="2"/>
      <c r="D17204" s="12"/>
      <c r="E17204" s="12"/>
      <c r="F17204" s="12"/>
      <c r="G17204" s="12"/>
      <c r="H17204" s="12"/>
      <c r="I17204" s="12"/>
      <c r="J17204" s="12"/>
    </row>
    <row r="17205" spans="1:10" x14ac:dyDescent="0.25">
      <c r="A17205" s="12"/>
      <c r="B17205" s="12"/>
      <c r="C17205" s="2"/>
      <c r="D17205" s="12"/>
      <c r="E17205" s="12"/>
      <c r="F17205" s="12"/>
      <c r="G17205" s="12"/>
      <c r="H17205" s="12"/>
      <c r="I17205" s="12"/>
      <c r="J17205" s="12"/>
    </row>
    <row r="17206" spans="1:10" x14ac:dyDescent="0.25">
      <c r="A17206" s="12"/>
      <c r="B17206" s="12"/>
      <c r="C17206" s="2"/>
      <c r="D17206" s="12"/>
      <c r="E17206" s="12"/>
      <c r="F17206" s="12"/>
      <c r="G17206" s="12"/>
      <c r="H17206" s="12"/>
      <c r="I17206" s="12"/>
      <c r="J17206" s="12"/>
    </row>
    <row r="17207" spans="1:10" x14ac:dyDescent="0.25">
      <c r="A17207" s="12"/>
      <c r="B17207" s="12"/>
      <c r="C17207" s="2"/>
      <c r="D17207" s="12"/>
      <c r="E17207" s="12"/>
      <c r="F17207" s="12"/>
      <c r="G17207" s="12"/>
      <c r="H17207" s="12"/>
      <c r="I17207" s="12"/>
      <c r="J17207" s="12"/>
    </row>
    <row r="17208" spans="1:10" x14ac:dyDescent="0.25">
      <c r="A17208" s="12"/>
      <c r="B17208" s="12"/>
      <c r="C17208" s="2"/>
      <c r="D17208" s="12"/>
      <c r="E17208" s="12"/>
      <c r="F17208" s="12"/>
      <c r="G17208" s="12"/>
      <c r="H17208" s="12"/>
      <c r="I17208" s="12"/>
      <c r="J17208" s="12"/>
    </row>
    <row r="17209" spans="1:10" x14ac:dyDescent="0.25">
      <c r="A17209" s="12"/>
      <c r="B17209" s="12"/>
      <c r="C17209" s="2"/>
      <c r="D17209" s="12"/>
      <c r="E17209" s="12"/>
      <c r="F17209" s="12"/>
      <c r="G17209" s="12"/>
      <c r="H17209" s="12"/>
      <c r="I17209" s="12"/>
      <c r="J17209" s="12"/>
    </row>
    <row r="17210" spans="1:10" x14ac:dyDescent="0.25">
      <c r="A17210" s="12"/>
      <c r="B17210" s="12"/>
      <c r="C17210" s="2"/>
      <c r="D17210" s="12"/>
      <c r="E17210" s="12"/>
      <c r="F17210" s="12"/>
      <c r="G17210" s="12"/>
      <c r="H17210" s="12"/>
      <c r="I17210" s="12"/>
      <c r="J17210" s="12"/>
    </row>
    <row r="17211" spans="1:10" x14ac:dyDescent="0.25">
      <c r="A17211" s="12"/>
      <c r="B17211" s="12"/>
      <c r="C17211" s="2"/>
      <c r="D17211" s="12"/>
      <c r="E17211" s="12"/>
      <c r="F17211" s="12"/>
      <c r="G17211" s="12"/>
      <c r="H17211" s="12"/>
      <c r="I17211" s="12"/>
      <c r="J17211" s="12"/>
    </row>
    <row r="17212" spans="1:10" x14ac:dyDescent="0.25">
      <c r="A17212" s="12"/>
      <c r="B17212" s="12"/>
      <c r="C17212" s="2"/>
      <c r="D17212" s="12"/>
      <c r="E17212" s="12"/>
      <c r="F17212" s="12"/>
      <c r="G17212" s="12"/>
      <c r="H17212" s="12"/>
      <c r="I17212" s="12"/>
      <c r="J17212" s="12"/>
    </row>
    <row r="17213" spans="1:10" x14ac:dyDescent="0.25">
      <c r="A17213" s="12"/>
      <c r="B17213" s="12"/>
      <c r="C17213" s="2"/>
      <c r="D17213" s="12"/>
      <c r="E17213" s="12"/>
      <c r="F17213" s="12"/>
      <c r="G17213" s="12"/>
      <c r="H17213" s="12"/>
      <c r="I17213" s="12"/>
      <c r="J17213" s="12"/>
    </row>
    <row r="17214" spans="1:10" x14ac:dyDescent="0.25">
      <c r="A17214" s="12"/>
      <c r="B17214" s="12"/>
      <c r="C17214" s="2"/>
      <c r="D17214" s="12"/>
      <c r="E17214" s="12"/>
      <c r="F17214" s="12"/>
      <c r="G17214" s="12"/>
      <c r="H17214" s="12"/>
      <c r="I17214" s="12"/>
      <c r="J17214" s="12"/>
    </row>
    <row r="17215" spans="1:10" x14ac:dyDescent="0.25">
      <c r="A17215" s="12"/>
      <c r="B17215" s="12"/>
      <c r="C17215" s="2"/>
      <c r="D17215" s="12"/>
      <c r="E17215" s="12"/>
      <c r="F17215" s="12"/>
      <c r="G17215" s="12"/>
      <c r="H17215" s="12"/>
      <c r="I17215" s="12"/>
      <c r="J17215" s="12"/>
    </row>
    <row r="17216" spans="1:10" x14ac:dyDescent="0.25">
      <c r="A17216" s="12"/>
      <c r="B17216" s="12"/>
      <c r="C17216" s="2"/>
      <c r="D17216" s="12"/>
      <c r="E17216" s="12"/>
      <c r="F17216" s="12"/>
      <c r="G17216" s="12"/>
      <c r="H17216" s="12"/>
      <c r="I17216" s="12"/>
      <c r="J17216" s="12"/>
    </row>
    <row r="17217" spans="1:10" x14ac:dyDescent="0.25">
      <c r="A17217" s="12"/>
      <c r="B17217" s="12"/>
      <c r="C17217" s="2"/>
      <c r="D17217" s="12"/>
      <c r="E17217" s="12"/>
      <c r="F17217" s="12"/>
      <c r="G17217" s="12"/>
      <c r="H17217" s="12"/>
      <c r="I17217" s="12"/>
      <c r="J17217" s="12"/>
    </row>
    <row r="17218" spans="1:10" x14ac:dyDescent="0.25">
      <c r="A17218" s="12"/>
      <c r="B17218" s="12"/>
      <c r="C17218" s="2"/>
      <c r="D17218" s="12"/>
      <c r="E17218" s="12"/>
      <c r="F17218" s="12"/>
      <c r="G17218" s="12"/>
      <c r="H17218" s="12"/>
      <c r="I17218" s="12"/>
      <c r="J17218" s="12"/>
    </row>
    <row r="17219" spans="1:10" x14ac:dyDescent="0.25">
      <c r="A17219" s="12"/>
      <c r="B17219" s="12"/>
      <c r="C17219" s="2"/>
      <c r="D17219" s="12"/>
      <c r="E17219" s="12"/>
      <c r="F17219" s="12"/>
      <c r="G17219" s="12"/>
      <c r="H17219" s="12"/>
      <c r="I17219" s="12"/>
      <c r="J17219" s="12"/>
    </row>
    <row r="17220" spans="1:10" x14ac:dyDescent="0.25">
      <c r="A17220" s="12"/>
      <c r="B17220" s="12"/>
      <c r="C17220" s="2"/>
      <c r="D17220" s="12"/>
      <c r="E17220" s="12"/>
      <c r="F17220" s="12"/>
      <c r="G17220" s="12"/>
      <c r="H17220" s="12"/>
      <c r="I17220" s="12"/>
      <c r="J17220" s="12"/>
    </row>
    <row r="17221" spans="1:10" x14ac:dyDescent="0.25">
      <c r="A17221" s="12"/>
      <c r="B17221" s="12"/>
      <c r="C17221" s="2"/>
      <c r="D17221" s="12"/>
      <c r="E17221" s="12"/>
      <c r="F17221" s="12"/>
      <c r="G17221" s="12"/>
      <c r="H17221" s="12"/>
      <c r="I17221" s="12"/>
      <c r="J17221" s="12"/>
    </row>
    <row r="17222" spans="1:10" x14ac:dyDescent="0.25">
      <c r="A17222" s="12"/>
      <c r="B17222" s="12"/>
      <c r="C17222" s="2"/>
      <c r="D17222" s="12"/>
      <c r="E17222" s="12"/>
      <c r="F17222" s="12"/>
      <c r="G17222" s="12"/>
      <c r="H17222" s="12"/>
      <c r="I17222" s="12"/>
      <c r="J17222" s="12"/>
    </row>
    <row r="17223" spans="1:10" x14ac:dyDescent="0.25">
      <c r="A17223" s="12"/>
      <c r="B17223" s="12"/>
      <c r="C17223" s="2"/>
      <c r="D17223" s="12"/>
      <c r="E17223" s="12"/>
      <c r="F17223" s="12"/>
      <c r="G17223" s="12"/>
      <c r="H17223" s="12"/>
      <c r="I17223" s="12"/>
      <c r="J17223" s="12"/>
    </row>
    <row r="17224" spans="1:10" x14ac:dyDescent="0.25">
      <c r="A17224" s="12"/>
      <c r="B17224" s="12"/>
      <c r="C17224" s="2"/>
      <c r="D17224" s="12"/>
      <c r="E17224" s="12"/>
      <c r="F17224" s="12"/>
      <c r="G17224" s="12"/>
      <c r="H17224" s="12"/>
      <c r="I17224" s="12"/>
      <c r="J17224" s="12"/>
    </row>
    <row r="17225" spans="1:10" x14ac:dyDescent="0.25">
      <c r="A17225" s="12"/>
      <c r="B17225" s="12"/>
      <c r="C17225" s="2"/>
      <c r="D17225" s="12"/>
      <c r="E17225" s="12"/>
      <c r="F17225" s="12"/>
      <c r="G17225" s="12"/>
      <c r="H17225" s="12"/>
      <c r="I17225" s="12"/>
      <c r="J17225" s="12"/>
    </row>
    <row r="17226" spans="1:10" x14ac:dyDescent="0.25">
      <c r="A17226" s="12"/>
      <c r="B17226" s="12"/>
      <c r="C17226" s="2"/>
      <c r="D17226" s="12"/>
      <c r="E17226" s="12"/>
      <c r="F17226" s="12"/>
      <c r="G17226" s="12"/>
      <c r="H17226" s="12"/>
      <c r="I17226" s="12"/>
      <c r="J17226" s="12"/>
    </row>
    <row r="17227" spans="1:10" x14ac:dyDescent="0.25">
      <c r="A17227" s="12"/>
      <c r="B17227" s="12"/>
      <c r="C17227" s="2"/>
      <c r="D17227" s="12"/>
      <c r="E17227" s="12"/>
      <c r="F17227" s="12"/>
      <c r="G17227" s="12"/>
      <c r="H17227" s="12"/>
      <c r="I17227" s="12"/>
      <c r="J17227" s="12"/>
    </row>
    <row r="17228" spans="1:10" x14ac:dyDescent="0.25">
      <c r="A17228" s="12"/>
      <c r="B17228" s="12"/>
      <c r="C17228" s="2"/>
      <c r="D17228" s="12"/>
      <c r="E17228" s="12"/>
      <c r="F17228" s="12"/>
      <c r="G17228" s="12"/>
      <c r="H17228" s="12"/>
      <c r="I17228" s="12"/>
      <c r="J17228" s="12"/>
    </row>
    <row r="17229" spans="1:10" x14ac:dyDescent="0.25">
      <c r="A17229" s="12"/>
      <c r="B17229" s="12"/>
      <c r="C17229" s="2"/>
      <c r="D17229" s="12"/>
      <c r="E17229" s="12"/>
      <c r="F17229" s="12"/>
      <c r="G17229" s="12"/>
      <c r="H17229" s="12"/>
      <c r="I17229" s="12"/>
      <c r="J17229" s="12"/>
    </row>
    <row r="17230" spans="1:10" x14ac:dyDescent="0.25">
      <c r="A17230" s="12"/>
      <c r="B17230" s="12"/>
      <c r="C17230" s="2"/>
      <c r="D17230" s="12"/>
      <c r="E17230" s="12"/>
      <c r="F17230" s="12"/>
      <c r="G17230" s="12"/>
      <c r="H17230" s="12"/>
      <c r="I17230" s="12"/>
      <c r="J17230" s="12"/>
    </row>
    <row r="17231" spans="1:10" x14ac:dyDescent="0.25">
      <c r="A17231" s="12"/>
      <c r="B17231" s="12"/>
      <c r="C17231" s="2"/>
      <c r="D17231" s="12"/>
      <c r="E17231" s="12"/>
      <c r="F17231" s="12"/>
      <c r="G17231" s="12"/>
      <c r="H17231" s="12"/>
      <c r="I17231" s="12"/>
      <c r="J17231" s="12"/>
    </row>
    <row r="17232" spans="1:10" x14ac:dyDescent="0.25">
      <c r="A17232" s="12"/>
      <c r="B17232" s="12"/>
      <c r="C17232" s="2"/>
      <c r="D17232" s="12"/>
      <c r="E17232" s="12"/>
      <c r="F17232" s="12"/>
      <c r="G17232" s="12"/>
      <c r="H17232" s="12"/>
      <c r="I17232" s="12"/>
      <c r="J17232" s="12"/>
    </row>
    <row r="17233" spans="1:10" x14ac:dyDescent="0.25">
      <c r="A17233" s="12"/>
      <c r="B17233" s="12"/>
      <c r="C17233" s="2"/>
      <c r="D17233" s="12"/>
      <c r="E17233" s="12"/>
      <c r="F17233" s="12"/>
      <c r="G17233" s="12"/>
      <c r="H17233" s="12"/>
      <c r="I17233" s="12"/>
      <c r="J17233" s="12"/>
    </row>
    <row r="17234" spans="1:10" x14ac:dyDescent="0.25">
      <c r="A17234" s="12"/>
      <c r="B17234" s="12"/>
      <c r="C17234" s="2"/>
      <c r="D17234" s="12"/>
      <c r="E17234" s="12"/>
      <c r="F17234" s="12"/>
      <c r="G17234" s="12"/>
      <c r="H17234" s="12"/>
      <c r="I17234" s="12"/>
      <c r="J17234" s="12"/>
    </row>
    <row r="17235" spans="1:10" x14ac:dyDescent="0.25">
      <c r="A17235" s="12"/>
      <c r="B17235" s="12"/>
      <c r="C17235" s="2"/>
      <c r="D17235" s="12"/>
      <c r="E17235" s="12"/>
      <c r="F17235" s="12"/>
      <c r="G17235" s="12"/>
      <c r="H17235" s="12"/>
      <c r="I17235" s="12"/>
      <c r="J17235" s="12"/>
    </row>
    <row r="17236" spans="1:10" x14ac:dyDescent="0.25">
      <c r="A17236" s="12"/>
      <c r="B17236" s="12"/>
      <c r="C17236" s="2"/>
      <c r="D17236" s="12"/>
      <c r="E17236" s="12"/>
      <c r="F17236" s="12"/>
      <c r="G17236" s="12"/>
      <c r="H17236" s="12"/>
      <c r="I17236" s="12"/>
      <c r="J17236" s="12"/>
    </row>
    <row r="17237" spans="1:10" x14ac:dyDescent="0.25">
      <c r="A17237" s="12"/>
      <c r="B17237" s="12"/>
      <c r="C17237" s="2"/>
      <c r="D17237" s="12"/>
      <c r="E17237" s="12"/>
      <c r="F17237" s="12"/>
      <c r="G17237" s="12"/>
      <c r="H17237" s="12"/>
      <c r="I17237" s="12"/>
      <c r="J17237" s="12"/>
    </row>
    <row r="17238" spans="1:10" x14ac:dyDescent="0.25">
      <c r="A17238" s="12"/>
      <c r="B17238" s="12"/>
      <c r="C17238" s="2"/>
      <c r="D17238" s="12"/>
      <c r="E17238" s="12"/>
      <c r="F17238" s="12"/>
      <c r="G17238" s="12"/>
      <c r="H17238" s="12"/>
      <c r="I17238" s="12"/>
      <c r="J17238" s="12"/>
    </row>
    <row r="17239" spans="1:10" x14ac:dyDescent="0.25">
      <c r="A17239" s="12"/>
      <c r="B17239" s="12"/>
      <c r="C17239" s="2"/>
      <c r="D17239" s="12"/>
      <c r="E17239" s="12"/>
      <c r="F17239" s="12"/>
      <c r="G17239" s="12"/>
      <c r="H17239" s="12"/>
      <c r="I17239" s="12"/>
      <c r="J17239" s="12"/>
    </row>
    <row r="17240" spans="1:10" x14ac:dyDescent="0.25">
      <c r="A17240" s="12"/>
      <c r="B17240" s="12"/>
      <c r="C17240" s="2"/>
      <c r="D17240" s="12"/>
      <c r="E17240" s="12"/>
      <c r="F17240" s="12"/>
      <c r="G17240" s="12"/>
      <c r="H17240" s="12"/>
      <c r="I17240" s="12"/>
      <c r="J17240" s="12"/>
    </row>
    <row r="17241" spans="1:10" x14ac:dyDescent="0.25">
      <c r="A17241" s="12"/>
      <c r="B17241" s="12"/>
      <c r="C17241" s="2"/>
      <c r="D17241" s="12"/>
      <c r="E17241" s="12"/>
      <c r="F17241" s="12"/>
      <c r="G17241" s="12"/>
      <c r="H17241" s="12"/>
      <c r="I17241" s="12"/>
      <c r="J17241" s="12"/>
    </row>
    <row r="17242" spans="1:10" x14ac:dyDescent="0.25">
      <c r="A17242" s="12"/>
      <c r="B17242" s="12"/>
      <c r="C17242" s="2"/>
      <c r="D17242" s="12"/>
      <c r="E17242" s="12"/>
      <c r="F17242" s="12"/>
      <c r="G17242" s="12"/>
      <c r="H17242" s="12"/>
      <c r="I17242" s="12"/>
      <c r="J17242" s="12"/>
    </row>
    <row r="17243" spans="1:10" x14ac:dyDescent="0.25">
      <c r="A17243" s="12"/>
      <c r="B17243" s="12"/>
      <c r="C17243" s="2"/>
      <c r="D17243" s="12"/>
      <c r="E17243" s="12"/>
      <c r="F17243" s="12"/>
      <c r="G17243" s="12"/>
      <c r="H17243" s="12"/>
      <c r="I17243" s="12"/>
      <c r="J17243" s="12"/>
    </row>
    <row r="17244" spans="1:10" x14ac:dyDescent="0.25">
      <c r="A17244" s="12"/>
      <c r="B17244" s="12"/>
      <c r="C17244" s="2"/>
      <c r="D17244" s="12"/>
      <c r="E17244" s="12"/>
      <c r="F17244" s="12"/>
      <c r="G17244" s="12"/>
      <c r="H17244" s="12"/>
      <c r="I17244" s="12"/>
      <c r="J17244" s="12"/>
    </row>
    <row r="17245" spans="1:10" x14ac:dyDescent="0.25">
      <c r="A17245" s="12"/>
      <c r="B17245" s="12"/>
      <c r="C17245" s="2"/>
      <c r="D17245" s="12"/>
      <c r="E17245" s="12"/>
      <c r="F17245" s="12"/>
      <c r="G17245" s="12"/>
      <c r="H17245" s="12"/>
      <c r="I17245" s="12"/>
      <c r="J17245" s="12"/>
    </row>
    <row r="17246" spans="1:10" x14ac:dyDescent="0.25">
      <c r="A17246" s="12"/>
      <c r="B17246" s="12"/>
      <c r="C17246" s="2"/>
      <c r="D17246" s="12"/>
      <c r="E17246" s="12"/>
      <c r="F17246" s="12"/>
      <c r="G17246" s="12"/>
      <c r="H17246" s="12"/>
      <c r="I17246" s="12"/>
      <c r="J17246" s="12"/>
    </row>
    <row r="17247" spans="1:10" x14ac:dyDescent="0.25">
      <c r="A17247" s="12"/>
      <c r="B17247" s="12"/>
      <c r="C17247" s="2"/>
      <c r="D17247" s="12"/>
      <c r="E17247" s="12"/>
      <c r="F17247" s="12"/>
      <c r="G17247" s="12"/>
      <c r="H17247" s="12"/>
      <c r="I17247" s="12"/>
      <c r="J17247" s="12"/>
    </row>
    <row r="17248" spans="1:10" x14ac:dyDescent="0.25">
      <c r="A17248" s="12"/>
      <c r="B17248" s="12"/>
      <c r="C17248" s="2"/>
      <c r="D17248" s="12"/>
      <c r="E17248" s="12"/>
      <c r="F17248" s="12"/>
      <c r="G17248" s="12"/>
      <c r="H17248" s="12"/>
      <c r="I17248" s="12"/>
      <c r="J17248" s="12"/>
    </row>
    <row r="17249" spans="1:10" x14ac:dyDescent="0.25">
      <c r="A17249" s="12"/>
      <c r="B17249" s="12"/>
      <c r="C17249" s="2"/>
      <c r="D17249" s="12"/>
      <c r="E17249" s="12"/>
      <c r="F17249" s="12"/>
      <c r="G17249" s="12"/>
      <c r="H17249" s="12"/>
      <c r="I17249" s="12"/>
      <c r="J17249" s="12"/>
    </row>
    <row r="17250" spans="1:10" x14ac:dyDescent="0.25">
      <c r="A17250" s="12"/>
      <c r="B17250" s="12"/>
      <c r="C17250" s="2"/>
      <c r="D17250" s="12"/>
      <c r="E17250" s="12"/>
      <c r="F17250" s="12"/>
      <c r="G17250" s="12"/>
      <c r="H17250" s="12"/>
      <c r="I17250" s="12"/>
      <c r="J17250" s="12"/>
    </row>
    <row r="17251" spans="1:10" x14ac:dyDescent="0.25">
      <c r="A17251" s="12"/>
      <c r="B17251" s="12"/>
      <c r="C17251" s="2"/>
      <c r="D17251" s="12"/>
      <c r="E17251" s="12"/>
      <c r="F17251" s="12"/>
      <c r="G17251" s="12"/>
      <c r="H17251" s="12"/>
      <c r="I17251" s="12"/>
      <c r="J17251" s="12"/>
    </row>
    <row r="17252" spans="1:10" x14ac:dyDescent="0.25">
      <c r="A17252" s="12"/>
      <c r="B17252" s="12"/>
      <c r="C17252" s="2"/>
      <c r="D17252" s="12"/>
      <c r="E17252" s="12"/>
      <c r="F17252" s="12"/>
      <c r="G17252" s="12"/>
      <c r="H17252" s="12"/>
      <c r="I17252" s="12"/>
      <c r="J17252" s="12"/>
    </row>
    <row r="17253" spans="1:10" x14ac:dyDescent="0.25">
      <c r="A17253" s="12"/>
      <c r="B17253" s="12"/>
      <c r="C17253" s="2"/>
      <c r="D17253" s="12"/>
      <c r="E17253" s="12"/>
      <c r="F17253" s="12"/>
      <c r="G17253" s="12"/>
      <c r="H17253" s="12"/>
      <c r="I17253" s="12"/>
      <c r="J17253" s="12"/>
    </row>
    <row r="17254" spans="1:10" x14ac:dyDescent="0.25">
      <c r="A17254" s="12"/>
      <c r="B17254" s="12"/>
      <c r="C17254" s="2"/>
      <c r="D17254" s="12"/>
      <c r="E17254" s="12"/>
      <c r="F17254" s="12"/>
      <c r="G17254" s="12"/>
      <c r="H17254" s="12"/>
      <c r="I17254" s="12"/>
      <c r="J17254" s="12"/>
    </row>
    <row r="17255" spans="1:10" x14ac:dyDescent="0.25">
      <c r="A17255" s="12"/>
      <c r="B17255" s="12"/>
      <c r="C17255" s="2"/>
      <c r="D17255" s="12"/>
      <c r="E17255" s="12"/>
      <c r="F17255" s="12"/>
      <c r="G17255" s="12"/>
      <c r="H17255" s="12"/>
      <c r="I17255" s="12"/>
      <c r="J17255" s="12"/>
    </row>
    <row r="17256" spans="1:10" x14ac:dyDescent="0.25">
      <c r="A17256" s="12"/>
      <c r="B17256" s="12"/>
      <c r="C17256" s="2"/>
      <c r="D17256" s="12"/>
      <c r="E17256" s="12"/>
      <c r="F17256" s="12"/>
      <c r="G17256" s="12"/>
      <c r="H17256" s="12"/>
      <c r="I17256" s="12"/>
      <c r="J17256" s="12"/>
    </row>
    <row r="17257" spans="1:10" x14ac:dyDescent="0.25">
      <c r="A17257" s="12"/>
      <c r="B17257" s="12"/>
      <c r="C17257" s="2"/>
      <c r="D17257" s="12"/>
      <c r="E17257" s="12"/>
      <c r="F17257" s="12"/>
      <c r="G17257" s="12"/>
      <c r="H17257" s="12"/>
      <c r="I17257" s="12"/>
      <c r="J17257" s="12"/>
    </row>
    <row r="17258" spans="1:10" x14ac:dyDescent="0.25">
      <c r="A17258" s="12"/>
      <c r="B17258" s="12"/>
      <c r="C17258" s="2"/>
      <c r="D17258" s="12"/>
      <c r="E17258" s="12"/>
      <c r="F17258" s="12"/>
      <c r="G17258" s="12"/>
      <c r="H17258" s="12"/>
      <c r="I17258" s="12"/>
      <c r="J17258" s="12"/>
    </row>
    <row r="17259" spans="1:10" x14ac:dyDescent="0.25">
      <c r="A17259" s="12"/>
      <c r="B17259" s="12"/>
      <c r="C17259" s="2"/>
      <c r="D17259" s="12"/>
      <c r="E17259" s="12"/>
      <c r="F17259" s="12"/>
      <c r="G17259" s="12"/>
      <c r="H17259" s="12"/>
      <c r="I17259" s="12"/>
      <c r="J17259" s="12"/>
    </row>
    <row r="17260" spans="1:10" x14ac:dyDescent="0.25">
      <c r="A17260" s="12"/>
      <c r="B17260" s="12"/>
      <c r="C17260" s="2"/>
      <c r="D17260" s="12"/>
      <c r="E17260" s="12"/>
      <c r="F17260" s="12"/>
      <c r="G17260" s="12"/>
      <c r="H17260" s="12"/>
      <c r="I17260" s="12"/>
      <c r="J17260" s="12"/>
    </row>
    <row r="17261" spans="1:10" x14ac:dyDescent="0.25">
      <c r="A17261" s="12"/>
      <c r="B17261" s="12"/>
      <c r="C17261" s="2"/>
      <c r="D17261" s="12"/>
      <c r="E17261" s="12"/>
      <c r="F17261" s="12"/>
      <c r="G17261" s="12"/>
      <c r="H17261" s="12"/>
      <c r="I17261" s="12"/>
      <c r="J17261" s="12"/>
    </row>
    <row r="17262" spans="1:10" x14ac:dyDescent="0.25">
      <c r="A17262" s="12"/>
      <c r="B17262" s="12"/>
      <c r="C17262" s="2"/>
      <c r="D17262" s="12"/>
      <c r="E17262" s="12"/>
      <c r="F17262" s="12"/>
      <c r="G17262" s="12"/>
      <c r="H17262" s="12"/>
      <c r="I17262" s="12"/>
      <c r="J17262" s="12"/>
    </row>
    <row r="17263" spans="1:10" x14ac:dyDescent="0.25">
      <c r="A17263" s="12"/>
      <c r="B17263" s="12"/>
      <c r="C17263" s="2"/>
      <c r="D17263" s="12"/>
      <c r="E17263" s="12"/>
      <c r="F17263" s="12"/>
      <c r="G17263" s="12"/>
      <c r="H17263" s="12"/>
      <c r="I17263" s="12"/>
      <c r="J17263" s="12"/>
    </row>
    <row r="17264" spans="1:10" x14ac:dyDescent="0.25">
      <c r="A17264" s="12"/>
      <c r="B17264" s="12"/>
      <c r="C17264" s="2"/>
      <c r="D17264" s="12"/>
      <c r="E17264" s="12"/>
      <c r="F17264" s="12"/>
      <c r="G17264" s="12"/>
      <c r="H17264" s="12"/>
      <c r="I17264" s="12"/>
      <c r="J17264" s="12"/>
    </row>
    <row r="17265" spans="1:10" x14ac:dyDescent="0.25">
      <c r="A17265" s="12"/>
      <c r="B17265" s="12"/>
      <c r="C17265" s="2"/>
      <c r="D17265" s="12"/>
      <c r="E17265" s="12"/>
      <c r="F17265" s="12"/>
      <c r="G17265" s="12"/>
      <c r="H17265" s="12"/>
      <c r="I17265" s="12"/>
      <c r="J17265" s="12"/>
    </row>
    <row r="17266" spans="1:10" x14ac:dyDescent="0.25">
      <c r="A17266" s="12"/>
      <c r="B17266" s="12"/>
      <c r="C17266" s="2"/>
      <c r="D17266" s="12"/>
      <c r="E17266" s="12"/>
      <c r="F17266" s="12"/>
      <c r="G17266" s="12"/>
      <c r="H17266" s="12"/>
      <c r="I17266" s="12"/>
      <c r="J17266" s="12"/>
    </row>
    <row r="17267" spans="1:10" x14ac:dyDescent="0.25">
      <c r="A17267" s="12"/>
      <c r="B17267" s="12"/>
      <c r="C17267" s="2"/>
      <c r="D17267" s="12"/>
      <c r="E17267" s="12"/>
      <c r="F17267" s="12"/>
      <c r="G17267" s="12"/>
      <c r="H17267" s="12"/>
      <c r="I17267" s="12"/>
      <c r="J17267" s="12"/>
    </row>
    <row r="17268" spans="1:10" x14ac:dyDescent="0.25">
      <c r="A17268" s="12"/>
      <c r="B17268" s="12"/>
      <c r="C17268" s="2"/>
      <c r="D17268" s="12"/>
      <c r="E17268" s="12"/>
      <c r="F17268" s="12"/>
      <c r="G17268" s="12"/>
      <c r="H17268" s="12"/>
      <c r="I17268" s="12"/>
      <c r="J17268" s="12"/>
    </row>
    <row r="17269" spans="1:10" x14ac:dyDescent="0.25">
      <c r="A17269" s="12"/>
      <c r="B17269" s="12"/>
      <c r="C17269" s="2"/>
      <c r="D17269" s="12"/>
      <c r="E17269" s="12"/>
      <c r="F17269" s="12"/>
      <c r="G17269" s="12"/>
      <c r="H17269" s="12"/>
      <c r="I17269" s="12"/>
      <c r="J17269" s="12"/>
    </row>
    <row r="17270" spans="1:10" x14ac:dyDescent="0.25">
      <c r="A17270" s="12"/>
      <c r="B17270" s="12"/>
      <c r="C17270" s="2"/>
      <c r="D17270" s="12"/>
      <c r="E17270" s="12"/>
      <c r="F17270" s="12"/>
      <c r="G17270" s="12"/>
      <c r="H17270" s="12"/>
      <c r="I17270" s="12"/>
      <c r="J17270" s="12"/>
    </row>
    <row r="17271" spans="1:10" x14ac:dyDescent="0.25">
      <c r="A17271" s="12"/>
      <c r="B17271" s="12"/>
      <c r="C17271" s="2"/>
      <c r="D17271" s="12"/>
      <c r="E17271" s="12"/>
      <c r="F17271" s="12"/>
      <c r="G17271" s="12"/>
      <c r="H17271" s="12"/>
      <c r="I17271" s="12"/>
      <c r="J17271" s="12"/>
    </row>
    <row r="17272" spans="1:10" x14ac:dyDescent="0.25">
      <c r="A17272" s="12"/>
      <c r="B17272" s="12"/>
      <c r="C17272" s="2"/>
      <c r="D17272" s="12"/>
      <c r="E17272" s="12"/>
      <c r="F17272" s="12"/>
      <c r="G17272" s="12"/>
      <c r="H17272" s="12"/>
      <c r="I17272" s="12"/>
      <c r="J17272" s="12"/>
    </row>
    <row r="17273" spans="1:10" x14ac:dyDescent="0.25">
      <c r="A17273" s="12"/>
      <c r="B17273" s="12"/>
      <c r="C17273" s="2"/>
      <c r="D17273" s="12"/>
      <c r="E17273" s="12"/>
      <c r="F17273" s="12"/>
      <c r="G17273" s="12"/>
      <c r="H17273" s="12"/>
      <c r="I17273" s="12"/>
      <c r="J17273" s="12"/>
    </row>
    <row r="17274" spans="1:10" x14ac:dyDescent="0.25">
      <c r="A17274" s="12"/>
      <c r="B17274" s="12"/>
      <c r="C17274" s="2"/>
      <c r="D17274" s="12"/>
      <c r="E17274" s="12"/>
      <c r="F17274" s="12"/>
      <c r="G17274" s="12"/>
      <c r="H17274" s="12"/>
      <c r="I17274" s="12"/>
      <c r="J17274" s="12"/>
    </row>
    <row r="17275" spans="1:10" x14ac:dyDescent="0.25">
      <c r="A17275" s="12"/>
      <c r="B17275" s="12"/>
      <c r="C17275" s="2"/>
      <c r="D17275" s="12"/>
      <c r="E17275" s="12"/>
      <c r="F17275" s="12"/>
      <c r="G17275" s="12"/>
      <c r="H17275" s="12"/>
      <c r="I17275" s="12"/>
      <c r="J17275" s="12"/>
    </row>
    <row r="17276" spans="1:10" x14ac:dyDescent="0.25">
      <c r="A17276" s="12"/>
      <c r="B17276" s="12"/>
      <c r="C17276" s="2"/>
      <c r="D17276" s="12"/>
      <c r="E17276" s="12"/>
      <c r="F17276" s="12"/>
      <c r="G17276" s="12"/>
      <c r="H17276" s="12"/>
      <c r="I17276" s="12"/>
      <c r="J17276" s="12"/>
    </row>
    <row r="17277" spans="1:10" x14ac:dyDescent="0.25">
      <c r="A17277" s="12"/>
      <c r="B17277" s="12"/>
      <c r="C17277" s="2"/>
      <c r="D17277" s="12"/>
      <c r="E17277" s="12"/>
      <c r="F17277" s="12"/>
      <c r="G17277" s="12"/>
      <c r="H17277" s="12"/>
      <c r="I17277" s="12"/>
      <c r="J17277" s="12"/>
    </row>
    <row r="17278" spans="1:10" x14ac:dyDescent="0.25">
      <c r="A17278" s="12"/>
      <c r="B17278" s="12"/>
      <c r="C17278" s="2"/>
      <c r="D17278" s="12"/>
      <c r="E17278" s="12"/>
      <c r="F17278" s="12"/>
      <c r="G17278" s="12"/>
      <c r="H17278" s="12"/>
      <c r="I17278" s="12"/>
      <c r="J17278" s="12"/>
    </row>
    <row r="17279" spans="1:10" x14ac:dyDescent="0.25">
      <c r="A17279" s="12"/>
      <c r="B17279" s="12"/>
      <c r="C17279" s="2"/>
      <c r="D17279" s="12"/>
      <c r="E17279" s="12"/>
      <c r="F17279" s="12"/>
      <c r="G17279" s="12"/>
      <c r="H17279" s="12"/>
      <c r="I17279" s="12"/>
      <c r="J17279" s="12"/>
    </row>
    <row r="17280" spans="1:10" x14ac:dyDescent="0.25">
      <c r="A17280" s="12"/>
      <c r="B17280" s="12"/>
      <c r="C17280" s="2"/>
      <c r="D17280" s="12"/>
      <c r="E17280" s="12"/>
      <c r="F17280" s="12"/>
      <c r="G17280" s="12"/>
      <c r="H17280" s="12"/>
      <c r="I17280" s="12"/>
      <c r="J17280" s="12"/>
    </row>
    <row r="17281" spans="1:10" x14ac:dyDescent="0.25">
      <c r="A17281" s="12"/>
      <c r="B17281" s="12"/>
      <c r="C17281" s="2"/>
      <c r="D17281" s="12"/>
      <c r="E17281" s="12"/>
      <c r="F17281" s="12"/>
      <c r="G17281" s="12"/>
      <c r="H17281" s="12"/>
      <c r="I17281" s="12"/>
      <c r="J17281" s="12"/>
    </row>
    <row r="17282" spans="1:10" x14ac:dyDescent="0.25">
      <c r="A17282" s="12"/>
      <c r="B17282" s="12"/>
      <c r="C17282" s="2"/>
      <c r="D17282" s="12"/>
      <c r="E17282" s="12"/>
      <c r="F17282" s="12"/>
      <c r="G17282" s="12"/>
      <c r="H17282" s="12"/>
      <c r="I17282" s="12"/>
      <c r="J17282" s="12"/>
    </row>
    <row r="17283" spans="1:10" x14ac:dyDescent="0.25">
      <c r="A17283" s="12"/>
      <c r="B17283" s="12"/>
      <c r="C17283" s="2"/>
      <c r="D17283" s="12"/>
      <c r="E17283" s="12"/>
      <c r="F17283" s="12"/>
      <c r="G17283" s="12"/>
      <c r="H17283" s="12"/>
      <c r="I17283" s="12"/>
      <c r="J17283" s="12"/>
    </row>
    <row r="17284" spans="1:10" x14ac:dyDescent="0.25">
      <c r="A17284" s="12"/>
      <c r="B17284" s="12"/>
      <c r="C17284" s="2"/>
      <c r="D17284" s="12"/>
      <c r="E17284" s="12"/>
      <c r="F17284" s="12"/>
      <c r="G17284" s="12"/>
      <c r="H17284" s="12"/>
      <c r="I17284" s="12"/>
      <c r="J17284" s="12"/>
    </row>
    <row r="17285" spans="1:10" x14ac:dyDescent="0.25">
      <c r="A17285" s="12"/>
      <c r="B17285" s="12"/>
      <c r="C17285" s="2"/>
      <c r="D17285" s="12"/>
      <c r="E17285" s="12"/>
      <c r="F17285" s="12"/>
      <c r="G17285" s="12"/>
      <c r="H17285" s="12"/>
      <c r="I17285" s="12"/>
      <c r="J17285" s="12"/>
    </row>
    <row r="17286" spans="1:10" x14ac:dyDescent="0.25">
      <c r="A17286" s="12"/>
      <c r="B17286" s="12"/>
      <c r="C17286" s="2"/>
      <c r="D17286" s="12"/>
      <c r="E17286" s="12"/>
      <c r="F17286" s="12"/>
      <c r="G17286" s="12"/>
      <c r="H17286" s="12"/>
      <c r="I17286" s="12"/>
      <c r="J17286" s="12"/>
    </row>
    <row r="17287" spans="1:10" x14ac:dyDescent="0.25">
      <c r="A17287" s="12"/>
      <c r="B17287" s="12"/>
      <c r="C17287" s="2"/>
      <c r="D17287" s="12"/>
      <c r="E17287" s="12"/>
      <c r="F17287" s="12"/>
      <c r="G17287" s="12"/>
      <c r="H17287" s="12"/>
      <c r="I17287" s="12"/>
      <c r="J17287" s="12"/>
    </row>
    <row r="17288" spans="1:10" x14ac:dyDescent="0.25">
      <c r="A17288" s="12"/>
      <c r="B17288" s="12"/>
      <c r="C17288" s="2"/>
      <c r="D17288" s="12"/>
      <c r="E17288" s="12"/>
      <c r="F17288" s="12"/>
      <c r="G17288" s="12"/>
      <c r="H17288" s="12"/>
      <c r="I17288" s="12"/>
      <c r="J17288" s="12"/>
    </row>
    <row r="17289" spans="1:10" x14ac:dyDescent="0.25">
      <c r="A17289" s="12"/>
      <c r="B17289" s="12"/>
      <c r="C17289" s="2"/>
      <c r="D17289" s="12"/>
      <c r="E17289" s="12"/>
      <c r="F17289" s="12"/>
      <c r="G17289" s="12"/>
      <c r="H17289" s="12"/>
      <c r="I17289" s="12"/>
      <c r="J17289" s="12"/>
    </row>
    <row r="17290" spans="1:10" x14ac:dyDescent="0.25">
      <c r="A17290" s="12"/>
      <c r="B17290" s="12"/>
      <c r="C17290" s="2"/>
      <c r="D17290" s="12"/>
      <c r="E17290" s="12"/>
      <c r="F17290" s="12"/>
      <c r="G17290" s="12"/>
      <c r="H17290" s="12"/>
      <c r="I17290" s="12"/>
      <c r="J17290" s="12"/>
    </row>
    <row r="17291" spans="1:10" x14ac:dyDescent="0.25">
      <c r="A17291" s="12"/>
      <c r="B17291" s="12"/>
      <c r="C17291" s="2"/>
      <c r="D17291" s="12"/>
      <c r="E17291" s="12"/>
      <c r="F17291" s="12"/>
      <c r="G17291" s="12"/>
      <c r="H17291" s="12"/>
      <c r="I17291" s="12"/>
      <c r="J17291" s="12"/>
    </row>
    <row r="17292" spans="1:10" x14ac:dyDescent="0.25">
      <c r="A17292" s="12"/>
      <c r="B17292" s="12"/>
      <c r="C17292" s="2"/>
      <c r="D17292" s="12"/>
      <c r="E17292" s="12"/>
      <c r="F17292" s="12"/>
      <c r="G17292" s="12"/>
      <c r="H17292" s="12"/>
      <c r="I17292" s="12"/>
      <c r="J17292" s="12"/>
    </row>
    <row r="17293" spans="1:10" x14ac:dyDescent="0.25">
      <c r="A17293" s="12"/>
      <c r="B17293" s="12"/>
      <c r="C17293" s="2"/>
      <c r="D17293" s="12"/>
      <c r="E17293" s="12"/>
      <c r="F17293" s="12"/>
      <c r="G17293" s="12"/>
      <c r="H17293" s="12"/>
      <c r="I17293" s="12"/>
      <c r="J17293" s="12"/>
    </row>
    <row r="17294" spans="1:10" x14ac:dyDescent="0.25">
      <c r="A17294" s="12"/>
      <c r="B17294" s="12"/>
      <c r="C17294" s="2"/>
      <c r="D17294" s="12"/>
      <c r="E17294" s="12"/>
      <c r="F17294" s="12"/>
      <c r="G17294" s="12"/>
      <c r="H17294" s="12"/>
      <c r="I17294" s="12"/>
      <c r="J17294" s="12"/>
    </row>
    <row r="17295" spans="1:10" x14ac:dyDescent="0.25">
      <c r="A17295" s="12"/>
      <c r="B17295" s="12"/>
      <c r="C17295" s="2"/>
      <c r="D17295" s="12"/>
      <c r="E17295" s="12"/>
      <c r="F17295" s="12"/>
      <c r="G17295" s="12"/>
      <c r="H17295" s="12"/>
      <c r="I17295" s="12"/>
      <c r="J17295" s="12"/>
    </row>
    <row r="17296" spans="1:10" x14ac:dyDescent="0.25">
      <c r="A17296" s="12"/>
      <c r="B17296" s="12"/>
      <c r="C17296" s="2"/>
      <c r="D17296" s="12"/>
      <c r="E17296" s="12"/>
      <c r="F17296" s="12"/>
      <c r="G17296" s="12"/>
      <c r="H17296" s="12"/>
      <c r="I17296" s="12"/>
      <c r="J17296" s="12"/>
    </row>
    <row r="17297" spans="1:10" x14ac:dyDescent="0.25">
      <c r="A17297" s="12"/>
      <c r="B17297" s="12"/>
      <c r="C17297" s="2"/>
      <c r="D17297" s="12"/>
      <c r="E17297" s="12"/>
      <c r="F17297" s="12"/>
      <c r="G17297" s="12"/>
      <c r="H17297" s="12"/>
      <c r="I17297" s="12"/>
      <c r="J17297" s="12"/>
    </row>
    <row r="17298" spans="1:10" x14ac:dyDescent="0.25">
      <c r="A17298" s="12"/>
      <c r="B17298" s="12"/>
      <c r="C17298" s="2"/>
      <c r="D17298" s="12"/>
      <c r="E17298" s="12"/>
      <c r="F17298" s="12"/>
      <c r="G17298" s="12"/>
      <c r="H17298" s="12"/>
      <c r="I17298" s="12"/>
      <c r="J17298" s="12"/>
    </row>
    <row r="17299" spans="1:10" x14ac:dyDescent="0.25">
      <c r="A17299" s="12"/>
      <c r="B17299" s="12"/>
      <c r="C17299" s="2"/>
      <c r="D17299" s="12"/>
      <c r="E17299" s="12"/>
      <c r="F17299" s="12"/>
      <c r="G17299" s="12"/>
      <c r="H17299" s="12"/>
      <c r="I17299" s="12"/>
      <c r="J17299" s="12"/>
    </row>
    <row r="17300" spans="1:10" x14ac:dyDescent="0.25">
      <c r="A17300" s="12"/>
      <c r="B17300" s="12"/>
      <c r="C17300" s="2"/>
      <c r="D17300" s="12"/>
      <c r="E17300" s="12"/>
      <c r="F17300" s="12"/>
      <c r="G17300" s="12"/>
      <c r="H17300" s="12"/>
      <c r="I17300" s="12"/>
      <c r="J17300" s="12"/>
    </row>
    <row r="17301" spans="1:10" x14ac:dyDescent="0.25">
      <c r="A17301" s="12"/>
      <c r="B17301" s="12"/>
      <c r="C17301" s="2"/>
      <c r="D17301" s="12"/>
      <c r="E17301" s="12"/>
      <c r="F17301" s="12"/>
      <c r="G17301" s="12"/>
      <c r="H17301" s="12"/>
      <c r="I17301" s="12"/>
      <c r="J17301" s="12"/>
    </row>
    <row r="17302" spans="1:10" x14ac:dyDescent="0.25">
      <c r="A17302" s="12"/>
      <c r="B17302" s="12"/>
      <c r="C17302" s="2"/>
      <c r="D17302" s="12"/>
      <c r="E17302" s="12"/>
      <c r="F17302" s="12"/>
      <c r="G17302" s="12"/>
      <c r="H17302" s="12"/>
      <c r="I17302" s="12"/>
      <c r="J17302" s="12"/>
    </row>
    <row r="17303" spans="1:10" x14ac:dyDescent="0.25">
      <c r="A17303" s="12"/>
      <c r="B17303" s="12"/>
      <c r="C17303" s="2"/>
      <c r="D17303" s="12"/>
      <c r="E17303" s="12"/>
      <c r="F17303" s="12"/>
      <c r="G17303" s="12"/>
      <c r="H17303" s="12"/>
      <c r="I17303" s="12"/>
      <c r="J17303" s="12"/>
    </row>
    <row r="17304" spans="1:10" x14ac:dyDescent="0.25">
      <c r="A17304" s="12"/>
      <c r="B17304" s="12"/>
      <c r="C17304" s="2"/>
      <c r="D17304" s="12"/>
      <c r="E17304" s="12"/>
      <c r="F17304" s="12"/>
      <c r="G17304" s="12"/>
      <c r="H17304" s="12"/>
      <c r="I17304" s="12"/>
      <c r="J17304" s="12"/>
    </row>
    <row r="17305" spans="1:10" x14ac:dyDescent="0.25">
      <c r="A17305" s="12"/>
      <c r="B17305" s="12"/>
      <c r="C17305" s="2"/>
      <c r="D17305" s="12"/>
      <c r="E17305" s="12"/>
      <c r="F17305" s="12"/>
      <c r="G17305" s="12"/>
      <c r="H17305" s="12"/>
      <c r="I17305" s="12"/>
      <c r="J17305" s="12"/>
    </row>
    <row r="17306" spans="1:10" x14ac:dyDescent="0.25">
      <c r="A17306" s="12"/>
      <c r="B17306" s="12"/>
      <c r="C17306" s="2"/>
      <c r="D17306" s="12"/>
      <c r="E17306" s="12"/>
      <c r="F17306" s="12"/>
      <c r="G17306" s="12"/>
      <c r="H17306" s="12"/>
      <c r="I17306" s="12"/>
      <c r="J17306" s="12"/>
    </row>
    <row r="17307" spans="1:10" x14ac:dyDescent="0.25">
      <c r="A17307" s="12"/>
      <c r="B17307" s="12"/>
      <c r="C17307" s="2"/>
      <c r="D17307" s="12"/>
      <c r="E17307" s="12"/>
      <c r="F17307" s="12"/>
      <c r="G17307" s="12"/>
      <c r="H17307" s="12"/>
      <c r="I17307" s="12"/>
      <c r="J17307" s="12"/>
    </row>
    <row r="17308" spans="1:10" x14ac:dyDescent="0.25">
      <c r="A17308" s="12"/>
      <c r="B17308" s="12"/>
      <c r="C17308" s="2"/>
      <c r="D17308" s="12"/>
      <c r="E17308" s="12"/>
      <c r="F17308" s="12"/>
      <c r="G17308" s="12"/>
      <c r="H17308" s="12"/>
      <c r="I17308" s="12"/>
      <c r="J17308" s="12"/>
    </row>
    <row r="17309" spans="1:10" x14ac:dyDescent="0.25">
      <c r="A17309" s="12"/>
      <c r="B17309" s="12"/>
      <c r="C17309" s="2"/>
      <c r="D17309" s="12"/>
      <c r="E17309" s="12"/>
      <c r="F17309" s="12"/>
      <c r="G17309" s="12"/>
      <c r="H17309" s="12"/>
      <c r="I17309" s="12"/>
      <c r="J17309" s="12"/>
    </row>
    <row r="17310" spans="1:10" x14ac:dyDescent="0.25">
      <c r="A17310" s="12"/>
      <c r="B17310" s="12"/>
      <c r="C17310" s="2"/>
      <c r="D17310" s="12"/>
      <c r="E17310" s="12"/>
      <c r="F17310" s="12"/>
      <c r="G17310" s="12"/>
      <c r="H17310" s="12"/>
      <c r="I17310" s="12"/>
      <c r="J17310" s="12"/>
    </row>
    <row r="17311" spans="1:10" x14ac:dyDescent="0.25">
      <c r="A17311" s="12"/>
      <c r="B17311" s="12"/>
      <c r="C17311" s="2"/>
      <c r="D17311" s="12"/>
      <c r="E17311" s="12"/>
      <c r="F17311" s="12"/>
      <c r="G17311" s="12"/>
      <c r="H17311" s="12"/>
      <c r="I17311" s="12"/>
      <c r="J17311" s="12"/>
    </row>
    <row r="17312" spans="1:10" x14ac:dyDescent="0.25">
      <c r="A17312" s="12"/>
      <c r="B17312" s="12"/>
      <c r="C17312" s="2"/>
      <c r="D17312" s="12"/>
      <c r="E17312" s="12"/>
      <c r="F17312" s="12"/>
      <c r="G17312" s="12"/>
      <c r="H17312" s="12"/>
      <c r="I17312" s="12"/>
      <c r="J17312" s="12"/>
    </row>
    <row r="17313" spans="1:10" x14ac:dyDescent="0.25">
      <c r="A17313" s="12"/>
      <c r="B17313" s="12"/>
      <c r="C17313" s="2"/>
      <c r="D17313" s="12"/>
      <c r="E17313" s="12"/>
      <c r="F17313" s="12"/>
      <c r="G17313" s="12"/>
      <c r="H17313" s="12"/>
      <c r="I17313" s="12"/>
      <c r="J17313" s="12"/>
    </row>
    <row r="17314" spans="1:10" x14ac:dyDescent="0.25">
      <c r="A17314" s="12"/>
      <c r="B17314" s="12"/>
      <c r="C17314" s="2"/>
      <c r="D17314" s="12"/>
      <c r="E17314" s="12"/>
      <c r="F17314" s="12"/>
      <c r="G17314" s="12"/>
      <c r="H17314" s="12"/>
      <c r="I17314" s="12"/>
      <c r="J17314" s="12"/>
    </row>
    <row r="17315" spans="1:10" x14ac:dyDescent="0.25">
      <c r="A17315" s="12"/>
      <c r="B17315" s="12"/>
      <c r="C17315" s="2"/>
      <c r="D17315" s="12"/>
      <c r="E17315" s="12"/>
      <c r="F17315" s="12"/>
      <c r="G17315" s="12"/>
      <c r="H17315" s="12"/>
      <c r="I17315" s="12"/>
      <c r="J17315" s="12"/>
    </row>
    <row r="17316" spans="1:10" x14ac:dyDescent="0.25">
      <c r="A17316" s="12"/>
      <c r="B17316" s="12"/>
      <c r="C17316" s="2"/>
      <c r="D17316" s="12"/>
      <c r="E17316" s="12"/>
      <c r="F17316" s="12"/>
      <c r="G17316" s="12"/>
      <c r="H17316" s="12"/>
      <c r="I17316" s="12"/>
      <c r="J17316" s="12"/>
    </row>
    <row r="17317" spans="1:10" x14ac:dyDescent="0.25">
      <c r="A17317" s="12"/>
      <c r="B17317" s="12"/>
      <c r="C17317" s="2"/>
      <c r="D17317" s="12"/>
      <c r="E17317" s="12"/>
      <c r="F17317" s="12"/>
      <c r="G17317" s="12"/>
      <c r="H17317" s="12"/>
      <c r="I17317" s="12"/>
      <c r="J17317" s="12"/>
    </row>
    <row r="17318" spans="1:10" x14ac:dyDescent="0.25">
      <c r="A17318" s="12"/>
      <c r="B17318" s="12"/>
      <c r="C17318" s="2"/>
      <c r="D17318" s="12"/>
      <c r="E17318" s="12"/>
      <c r="F17318" s="12"/>
      <c r="G17318" s="12"/>
      <c r="H17318" s="12"/>
      <c r="I17318" s="12"/>
      <c r="J17318" s="12"/>
    </row>
    <row r="17319" spans="1:10" x14ac:dyDescent="0.25">
      <c r="A17319" s="12"/>
      <c r="B17319" s="12"/>
      <c r="C17319" s="2"/>
      <c r="D17319" s="12"/>
      <c r="E17319" s="12"/>
      <c r="F17319" s="12"/>
      <c r="G17319" s="12"/>
      <c r="H17319" s="12"/>
      <c r="I17319" s="12"/>
      <c r="J17319" s="12"/>
    </row>
    <row r="17320" spans="1:10" x14ac:dyDescent="0.25">
      <c r="A17320" s="12"/>
      <c r="B17320" s="12"/>
      <c r="C17320" s="2"/>
      <c r="D17320" s="12"/>
      <c r="E17320" s="12"/>
      <c r="F17320" s="12"/>
      <c r="G17320" s="12"/>
      <c r="H17320" s="12"/>
      <c r="I17320" s="12"/>
      <c r="J17320" s="12"/>
    </row>
    <row r="17321" spans="1:10" x14ac:dyDescent="0.25">
      <c r="A17321" s="12"/>
      <c r="B17321" s="12"/>
      <c r="C17321" s="2"/>
      <c r="D17321" s="12"/>
      <c r="E17321" s="12"/>
      <c r="F17321" s="12"/>
      <c r="G17321" s="12"/>
      <c r="H17321" s="12"/>
      <c r="I17321" s="12"/>
      <c r="J17321" s="12"/>
    </row>
    <row r="17322" spans="1:10" x14ac:dyDescent="0.25">
      <c r="A17322" s="12"/>
      <c r="B17322" s="12"/>
      <c r="C17322" s="2"/>
      <c r="D17322" s="12"/>
      <c r="E17322" s="12"/>
      <c r="F17322" s="12"/>
      <c r="G17322" s="12"/>
      <c r="H17322" s="12"/>
      <c r="I17322" s="12"/>
      <c r="J17322" s="12"/>
    </row>
    <row r="17323" spans="1:10" x14ac:dyDescent="0.25">
      <c r="A17323" s="12"/>
      <c r="B17323" s="12"/>
      <c r="C17323" s="2"/>
      <c r="D17323" s="12"/>
      <c r="E17323" s="12"/>
      <c r="F17323" s="12"/>
      <c r="G17323" s="12"/>
      <c r="H17323" s="12"/>
      <c r="I17323" s="12"/>
      <c r="J17323" s="12"/>
    </row>
    <row r="17324" spans="1:10" x14ac:dyDescent="0.25">
      <c r="A17324" s="12"/>
      <c r="B17324" s="12"/>
      <c r="C17324" s="2"/>
      <c r="D17324" s="12"/>
      <c r="E17324" s="12"/>
      <c r="F17324" s="12"/>
      <c r="G17324" s="12"/>
      <c r="H17324" s="12"/>
      <c r="I17324" s="12"/>
      <c r="J17324" s="12"/>
    </row>
    <row r="17325" spans="1:10" x14ac:dyDescent="0.25">
      <c r="A17325" s="12"/>
      <c r="B17325" s="12"/>
      <c r="C17325" s="2"/>
      <c r="D17325" s="12"/>
      <c r="E17325" s="12"/>
      <c r="F17325" s="12"/>
      <c r="G17325" s="12"/>
      <c r="H17325" s="12"/>
      <c r="I17325" s="12"/>
      <c r="J17325" s="12"/>
    </row>
    <row r="17326" spans="1:10" x14ac:dyDescent="0.25">
      <c r="A17326" s="12"/>
      <c r="B17326" s="12"/>
      <c r="C17326" s="2"/>
      <c r="D17326" s="12"/>
      <c r="E17326" s="12"/>
      <c r="F17326" s="12"/>
      <c r="G17326" s="12"/>
      <c r="H17326" s="12"/>
      <c r="I17326" s="12"/>
      <c r="J17326" s="12"/>
    </row>
    <row r="17327" spans="1:10" x14ac:dyDescent="0.25">
      <c r="A17327" s="12"/>
      <c r="B17327" s="12"/>
      <c r="C17327" s="2"/>
      <c r="D17327" s="12"/>
      <c r="E17327" s="12"/>
      <c r="F17327" s="12"/>
      <c r="G17327" s="12"/>
      <c r="H17327" s="12"/>
      <c r="I17327" s="12"/>
      <c r="J17327" s="12"/>
    </row>
    <row r="17328" spans="1:10" x14ac:dyDescent="0.25">
      <c r="A17328" s="12"/>
      <c r="B17328" s="12"/>
      <c r="C17328" s="2"/>
      <c r="D17328" s="12"/>
      <c r="E17328" s="12"/>
      <c r="F17328" s="12"/>
      <c r="G17328" s="12"/>
      <c r="H17328" s="12"/>
      <c r="I17328" s="12"/>
      <c r="J17328" s="12"/>
    </row>
    <row r="17329" spans="1:10" x14ac:dyDescent="0.25">
      <c r="A17329" s="12"/>
      <c r="B17329" s="12"/>
      <c r="C17329" s="2"/>
      <c r="D17329" s="12"/>
      <c r="E17329" s="12"/>
      <c r="F17329" s="12"/>
      <c r="G17329" s="12"/>
      <c r="H17329" s="12"/>
      <c r="I17329" s="12"/>
      <c r="J17329" s="12"/>
    </row>
    <row r="17330" spans="1:10" x14ac:dyDescent="0.25">
      <c r="A17330" s="12"/>
      <c r="B17330" s="12"/>
      <c r="C17330" s="2"/>
      <c r="D17330" s="12"/>
      <c r="E17330" s="12"/>
      <c r="F17330" s="12"/>
      <c r="G17330" s="12"/>
      <c r="H17330" s="12"/>
      <c r="I17330" s="12"/>
      <c r="J17330" s="12"/>
    </row>
    <row r="17331" spans="1:10" x14ac:dyDescent="0.25">
      <c r="A17331" s="12"/>
      <c r="B17331" s="12"/>
      <c r="C17331" s="2"/>
      <c r="D17331" s="12"/>
      <c r="E17331" s="12"/>
      <c r="F17331" s="12"/>
      <c r="G17331" s="12"/>
      <c r="H17331" s="12"/>
      <c r="I17331" s="12"/>
      <c r="J17331" s="12"/>
    </row>
    <row r="17332" spans="1:10" x14ac:dyDescent="0.25">
      <c r="A17332" s="12"/>
      <c r="B17332" s="12"/>
      <c r="C17332" s="2"/>
      <c r="D17332" s="12"/>
      <c r="E17332" s="12"/>
      <c r="F17332" s="12"/>
      <c r="G17332" s="12"/>
      <c r="H17332" s="12"/>
      <c r="I17332" s="12"/>
      <c r="J17332" s="12"/>
    </row>
    <row r="17333" spans="1:10" x14ac:dyDescent="0.25">
      <c r="A17333" s="12"/>
      <c r="B17333" s="12"/>
      <c r="C17333" s="2"/>
      <c r="D17333" s="12"/>
      <c r="E17333" s="12"/>
      <c r="F17333" s="12"/>
      <c r="G17333" s="12"/>
      <c r="H17333" s="12"/>
      <c r="I17333" s="12"/>
      <c r="J17333" s="12"/>
    </row>
    <row r="17334" spans="1:10" x14ac:dyDescent="0.25">
      <c r="A17334" s="12"/>
      <c r="B17334" s="12"/>
      <c r="C17334" s="2"/>
      <c r="D17334" s="12"/>
      <c r="E17334" s="12"/>
      <c r="F17334" s="12"/>
      <c r="G17334" s="12"/>
      <c r="H17334" s="12"/>
      <c r="I17334" s="12"/>
      <c r="J17334" s="12"/>
    </row>
    <row r="17335" spans="1:10" x14ac:dyDescent="0.25">
      <c r="A17335" s="12"/>
      <c r="B17335" s="12"/>
      <c r="C17335" s="2"/>
      <c r="D17335" s="12"/>
      <c r="E17335" s="12"/>
      <c r="F17335" s="12"/>
      <c r="G17335" s="12"/>
      <c r="H17335" s="12"/>
      <c r="I17335" s="12"/>
      <c r="J17335" s="12"/>
    </row>
    <row r="17336" spans="1:10" x14ac:dyDescent="0.25">
      <c r="A17336" s="12"/>
      <c r="B17336" s="12"/>
      <c r="C17336" s="2"/>
      <c r="D17336" s="12"/>
      <c r="E17336" s="12"/>
      <c r="F17336" s="12"/>
      <c r="G17336" s="12"/>
      <c r="H17336" s="12"/>
      <c r="I17336" s="12"/>
      <c r="J17336" s="12"/>
    </row>
    <row r="17337" spans="1:10" x14ac:dyDescent="0.25">
      <c r="A17337" s="12"/>
      <c r="B17337" s="12"/>
      <c r="C17337" s="2"/>
      <c r="D17337" s="12"/>
      <c r="E17337" s="12"/>
      <c r="F17337" s="12"/>
      <c r="G17337" s="12"/>
      <c r="H17337" s="12"/>
      <c r="I17337" s="12"/>
      <c r="J17337" s="12"/>
    </row>
    <row r="17338" spans="1:10" x14ac:dyDescent="0.25">
      <c r="A17338" s="12"/>
      <c r="B17338" s="12"/>
      <c r="C17338" s="2"/>
      <c r="D17338" s="12"/>
      <c r="E17338" s="12"/>
      <c r="F17338" s="12"/>
      <c r="G17338" s="12"/>
      <c r="H17338" s="12"/>
      <c r="I17338" s="12"/>
      <c r="J17338" s="12"/>
    </row>
    <row r="17339" spans="1:10" x14ac:dyDescent="0.25">
      <c r="A17339" s="12"/>
      <c r="B17339" s="12"/>
      <c r="C17339" s="2"/>
      <c r="D17339" s="12"/>
      <c r="E17339" s="12"/>
      <c r="F17339" s="12"/>
      <c r="G17339" s="12"/>
      <c r="H17339" s="12"/>
      <c r="I17339" s="12"/>
      <c r="J17339" s="12"/>
    </row>
    <row r="17340" spans="1:10" x14ac:dyDescent="0.25">
      <c r="A17340" s="12"/>
      <c r="B17340" s="12"/>
      <c r="C17340" s="2"/>
      <c r="D17340" s="12"/>
      <c r="E17340" s="12"/>
      <c r="F17340" s="12"/>
      <c r="G17340" s="12"/>
      <c r="H17340" s="12"/>
      <c r="I17340" s="12"/>
      <c r="J17340" s="12"/>
    </row>
    <row r="17341" spans="1:10" x14ac:dyDescent="0.25">
      <c r="A17341" s="12"/>
      <c r="B17341" s="12"/>
      <c r="C17341" s="2"/>
      <c r="D17341" s="12"/>
      <c r="E17341" s="12"/>
      <c r="F17341" s="12"/>
      <c r="G17341" s="12"/>
      <c r="H17341" s="12"/>
      <c r="I17341" s="12"/>
      <c r="J17341" s="12"/>
    </row>
    <row r="17342" spans="1:10" x14ac:dyDescent="0.25">
      <c r="A17342" s="12"/>
      <c r="B17342" s="12"/>
      <c r="C17342" s="2"/>
      <c r="D17342" s="12"/>
      <c r="E17342" s="12"/>
      <c r="F17342" s="12"/>
      <c r="G17342" s="12"/>
      <c r="H17342" s="12"/>
      <c r="I17342" s="12"/>
      <c r="J17342" s="12"/>
    </row>
    <row r="17343" spans="1:10" x14ac:dyDescent="0.25">
      <c r="A17343" s="12"/>
      <c r="B17343" s="12"/>
      <c r="C17343" s="2"/>
      <c r="D17343" s="12"/>
      <c r="E17343" s="12"/>
      <c r="F17343" s="12"/>
      <c r="G17343" s="12"/>
      <c r="H17343" s="12"/>
      <c r="I17343" s="12"/>
      <c r="J17343" s="12"/>
    </row>
    <row r="17344" spans="1:10" x14ac:dyDescent="0.25">
      <c r="A17344" s="12"/>
      <c r="B17344" s="12"/>
      <c r="C17344" s="2"/>
      <c r="D17344" s="12"/>
      <c r="E17344" s="12"/>
      <c r="F17344" s="12"/>
      <c r="G17344" s="12"/>
      <c r="H17344" s="12"/>
      <c r="I17344" s="12"/>
      <c r="J17344" s="12"/>
    </row>
    <row r="17345" spans="1:10" x14ac:dyDescent="0.25">
      <c r="A17345" s="12"/>
      <c r="B17345" s="12"/>
      <c r="C17345" s="2"/>
      <c r="D17345" s="12"/>
      <c r="E17345" s="12"/>
      <c r="F17345" s="12"/>
      <c r="G17345" s="12"/>
      <c r="H17345" s="12"/>
      <c r="I17345" s="12"/>
      <c r="J17345" s="12"/>
    </row>
    <row r="17346" spans="1:10" x14ac:dyDescent="0.25">
      <c r="A17346" s="12"/>
      <c r="B17346" s="12"/>
      <c r="C17346" s="2"/>
      <c r="D17346" s="12"/>
      <c r="E17346" s="12"/>
      <c r="F17346" s="12"/>
      <c r="G17346" s="12"/>
      <c r="H17346" s="12"/>
      <c r="I17346" s="12"/>
      <c r="J17346" s="12"/>
    </row>
    <row r="17347" spans="1:10" x14ac:dyDescent="0.25">
      <c r="A17347" s="12"/>
      <c r="B17347" s="12"/>
      <c r="C17347" s="2"/>
      <c r="D17347" s="12"/>
      <c r="E17347" s="12"/>
      <c r="F17347" s="12"/>
      <c r="G17347" s="12"/>
      <c r="H17347" s="12"/>
      <c r="I17347" s="12"/>
      <c r="J17347" s="12"/>
    </row>
    <row r="17348" spans="1:10" x14ac:dyDescent="0.25">
      <c r="A17348" s="12"/>
      <c r="B17348" s="12"/>
      <c r="C17348" s="2"/>
      <c r="D17348" s="12"/>
      <c r="E17348" s="12"/>
      <c r="F17348" s="12"/>
      <c r="G17348" s="12"/>
      <c r="H17348" s="12"/>
      <c r="I17348" s="12"/>
      <c r="J17348" s="12"/>
    </row>
    <row r="17349" spans="1:10" x14ac:dyDescent="0.25">
      <c r="A17349" s="12"/>
      <c r="B17349" s="12"/>
      <c r="C17349" s="2"/>
      <c r="D17349" s="12"/>
      <c r="E17349" s="12"/>
      <c r="F17349" s="12"/>
      <c r="G17349" s="12"/>
      <c r="H17349" s="12"/>
      <c r="I17349" s="12"/>
      <c r="J17349" s="12"/>
    </row>
    <row r="17350" spans="1:10" x14ac:dyDescent="0.25">
      <c r="A17350" s="12"/>
      <c r="B17350" s="12"/>
      <c r="C17350" s="2"/>
      <c r="D17350" s="12"/>
      <c r="E17350" s="12"/>
      <c r="F17350" s="12"/>
      <c r="G17350" s="12"/>
      <c r="H17350" s="12"/>
      <c r="I17350" s="12"/>
      <c r="J17350" s="12"/>
    </row>
    <row r="17351" spans="1:10" x14ac:dyDescent="0.25">
      <c r="A17351" s="12"/>
      <c r="B17351" s="12"/>
      <c r="C17351" s="2"/>
      <c r="D17351" s="12"/>
      <c r="E17351" s="12"/>
      <c r="F17351" s="12"/>
      <c r="G17351" s="12"/>
      <c r="H17351" s="12"/>
      <c r="I17351" s="12"/>
      <c r="J17351" s="12"/>
    </row>
    <row r="17352" spans="1:10" x14ac:dyDescent="0.25">
      <c r="A17352" s="12"/>
      <c r="B17352" s="12"/>
      <c r="C17352" s="2"/>
      <c r="D17352" s="12"/>
      <c r="E17352" s="12"/>
      <c r="F17352" s="12"/>
      <c r="G17352" s="12"/>
      <c r="H17352" s="12"/>
      <c r="I17352" s="12"/>
      <c r="J17352" s="12"/>
    </row>
    <row r="17353" spans="1:10" x14ac:dyDescent="0.25">
      <c r="A17353" s="12"/>
      <c r="B17353" s="12"/>
      <c r="C17353" s="2"/>
      <c r="D17353" s="12"/>
      <c r="E17353" s="12"/>
      <c r="F17353" s="12"/>
      <c r="G17353" s="12"/>
      <c r="H17353" s="12"/>
      <c r="I17353" s="12"/>
      <c r="J17353" s="12"/>
    </row>
    <row r="17354" spans="1:10" x14ac:dyDescent="0.25">
      <c r="A17354" s="12"/>
      <c r="B17354" s="12"/>
      <c r="C17354" s="2"/>
      <c r="D17354" s="12"/>
      <c r="E17354" s="12"/>
      <c r="F17354" s="12"/>
      <c r="G17354" s="12"/>
      <c r="H17354" s="12"/>
      <c r="I17354" s="12"/>
      <c r="J17354" s="12"/>
    </row>
    <row r="17355" spans="1:10" x14ac:dyDescent="0.25">
      <c r="A17355" s="12"/>
      <c r="B17355" s="12"/>
      <c r="C17355" s="2"/>
      <c r="D17355" s="12"/>
      <c r="E17355" s="12"/>
      <c r="F17355" s="12"/>
      <c r="G17355" s="12"/>
      <c r="H17355" s="12"/>
      <c r="I17355" s="12"/>
      <c r="J17355" s="12"/>
    </row>
    <row r="17356" spans="1:10" x14ac:dyDescent="0.25">
      <c r="A17356" s="12"/>
      <c r="B17356" s="12"/>
      <c r="C17356" s="2"/>
      <c r="D17356" s="12"/>
      <c r="E17356" s="12"/>
      <c r="F17356" s="12"/>
      <c r="G17356" s="12"/>
      <c r="H17356" s="12"/>
      <c r="I17356" s="12"/>
      <c r="J17356" s="12"/>
    </row>
    <row r="17357" spans="1:10" x14ac:dyDescent="0.25">
      <c r="A17357" s="12"/>
      <c r="B17357" s="12"/>
      <c r="C17357" s="2"/>
      <c r="D17357" s="12"/>
      <c r="E17357" s="12"/>
      <c r="F17357" s="12"/>
      <c r="G17357" s="12"/>
      <c r="H17357" s="12"/>
      <c r="I17357" s="12"/>
      <c r="J17357" s="12"/>
    </row>
    <row r="17358" spans="1:10" x14ac:dyDescent="0.25">
      <c r="A17358" s="12"/>
      <c r="B17358" s="12"/>
      <c r="C17358" s="2"/>
      <c r="D17358" s="12"/>
      <c r="E17358" s="12"/>
      <c r="F17358" s="12"/>
      <c r="G17358" s="12"/>
      <c r="H17358" s="12"/>
      <c r="I17358" s="12"/>
      <c r="J17358" s="12"/>
    </row>
    <row r="17359" spans="1:10" x14ac:dyDescent="0.25">
      <c r="A17359" s="12"/>
      <c r="B17359" s="12"/>
      <c r="C17359" s="2"/>
      <c r="D17359" s="12"/>
      <c r="E17359" s="12"/>
      <c r="F17359" s="12"/>
      <c r="G17359" s="12"/>
      <c r="H17359" s="12"/>
      <c r="I17359" s="12"/>
      <c r="J17359" s="12"/>
    </row>
    <row r="17360" spans="1:10" x14ac:dyDescent="0.25">
      <c r="A17360" s="12"/>
      <c r="B17360" s="12"/>
      <c r="C17360" s="2"/>
      <c r="D17360" s="12"/>
      <c r="E17360" s="12"/>
      <c r="F17360" s="12"/>
      <c r="G17360" s="12"/>
      <c r="H17360" s="12"/>
      <c r="I17360" s="12"/>
      <c r="J17360" s="12"/>
    </row>
    <row r="17361" spans="1:10" x14ac:dyDescent="0.25">
      <c r="A17361" s="12"/>
      <c r="B17361" s="12"/>
      <c r="C17361" s="2"/>
      <c r="D17361" s="12"/>
      <c r="E17361" s="12"/>
      <c r="F17361" s="12"/>
      <c r="G17361" s="12"/>
      <c r="H17361" s="12"/>
      <c r="I17361" s="12"/>
      <c r="J17361" s="12"/>
    </row>
    <row r="17362" spans="1:10" x14ac:dyDescent="0.25">
      <c r="A17362" s="12"/>
      <c r="B17362" s="12"/>
      <c r="C17362" s="2"/>
      <c r="D17362" s="12"/>
      <c r="E17362" s="12"/>
      <c r="F17362" s="12"/>
      <c r="G17362" s="12"/>
      <c r="H17362" s="12"/>
      <c r="I17362" s="12"/>
      <c r="J17362" s="12"/>
    </row>
    <row r="17363" spans="1:10" x14ac:dyDescent="0.25">
      <c r="A17363" s="12"/>
      <c r="B17363" s="12"/>
      <c r="C17363" s="2"/>
      <c r="D17363" s="12"/>
      <c r="E17363" s="12"/>
      <c r="F17363" s="12"/>
      <c r="G17363" s="12"/>
      <c r="H17363" s="12"/>
      <c r="I17363" s="12"/>
      <c r="J17363" s="12"/>
    </row>
    <row r="17364" spans="1:10" x14ac:dyDescent="0.25">
      <c r="A17364" s="12"/>
      <c r="B17364" s="12"/>
      <c r="C17364" s="2"/>
      <c r="D17364" s="12"/>
      <c r="E17364" s="12"/>
      <c r="F17364" s="12"/>
      <c r="G17364" s="12"/>
      <c r="H17364" s="12"/>
      <c r="I17364" s="12"/>
      <c r="J17364" s="12"/>
    </row>
    <row r="17365" spans="1:10" x14ac:dyDescent="0.25">
      <c r="A17365" s="12"/>
      <c r="B17365" s="12"/>
      <c r="C17365" s="2"/>
      <c r="D17365" s="12"/>
      <c r="E17365" s="12"/>
      <c r="F17365" s="12"/>
      <c r="G17365" s="12"/>
      <c r="H17365" s="12"/>
      <c r="I17365" s="12"/>
      <c r="J17365" s="12"/>
    </row>
    <row r="17366" spans="1:10" x14ac:dyDescent="0.25">
      <c r="A17366" s="12"/>
      <c r="B17366" s="12"/>
      <c r="C17366" s="2"/>
      <c r="D17366" s="12"/>
      <c r="E17366" s="12"/>
      <c r="F17366" s="12"/>
      <c r="G17366" s="12"/>
      <c r="H17366" s="12"/>
      <c r="I17366" s="12"/>
      <c r="J17366" s="12"/>
    </row>
    <row r="17367" spans="1:10" x14ac:dyDescent="0.25">
      <c r="A17367" s="12"/>
      <c r="B17367" s="12"/>
      <c r="C17367" s="2"/>
      <c r="D17367" s="12"/>
      <c r="E17367" s="12"/>
      <c r="F17367" s="12"/>
      <c r="G17367" s="12"/>
      <c r="H17367" s="12"/>
      <c r="I17367" s="12"/>
      <c r="J17367" s="12"/>
    </row>
    <row r="17368" spans="1:10" x14ac:dyDescent="0.25">
      <c r="A17368" s="12"/>
      <c r="B17368" s="12"/>
      <c r="C17368" s="2"/>
      <c r="D17368" s="12"/>
      <c r="E17368" s="12"/>
      <c r="F17368" s="12"/>
      <c r="G17368" s="12"/>
      <c r="H17368" s="12"/>
      <c r="I17368" s="12"/>
      <c r="J17368" s="12"/>
    </row>
    <row r="17369" spans="1:10" x14ac:dyDescent="0.25">
      <c r="A17369" s="12"/>
      <c r="B17369" s="12"/>
      <c r="C17369" s="2"/>
      <c r="D17369" s="12"/>
      <c r="E17369" s="12"/>
      <c r="F17369" s="12"/>
      <c r="G17369" s="12"/>
      <c r="H17369" s="12"/>
      <c r="I17369" s="12"/>
      <c r="J17369" s="12"/>
    </row>
    <row r="17370" spans="1:10" x14ac:dyDescent="0.25">
      <c r="A17370" s="12"/>
      <c r="B17370" s="12"/>
      <c r="C17370" s="2"/>
      <c r="D17370" s="12"/>
      <c r="E17370" s="12"/>
      <c r="F17370" s="12"/>
      <c r="G17370" s="12"/>
      <c r="H17370" s="12"/>
      <c r="I17370" s="12"/>
      <c r="J17370" s="12"/>
    </row>
    <row r="17371" spans="1:10" x14ac:dyDescent="0.25">
      <c r="A17371" s="12"/>
      <c r="B17371" s="12"/>
      <c r="C17371" s="2"/>
      <c r="D17371" s="12"/>
      <c r="E17371" s="12"/>
      <c r="F17371" s="12"/>
      <c r="G17371" s="12"/>
      <c r="H17371" s="12"/>
      <c r="I17371" s="12"/>
      <c r="J17371" s="12"/>
    </row>
    <row r="17372" spans="1:10" x14ac:dyDescent="0.25">
      <c r="A17372" s="12"/>
      <c r="B17372" s="12"/>
      <c r="C17372" s="2"/>
      <c r="D17372" s="12"/>
      <c r="E17372" s="12"/>
      <c r="F17372" s="12"/>
      <c r="G17372" s="12"/>
      <c r="H17372" s="12"/>
      <c r="I17372" s="12"/>
      <c r="J17372" s="12"/>
    </row>
    <row r="17373" spans="1:10" x14ac:dyDescent="0.25">
      <c r="A17373" s="12"/>
      <c r="B17373" s="12"/>
      <c r="C17373" s="2"/>
      <c r="D17373" s="12"/>
      <c r="E17373" s="12"/>
      <c r="F17373" s="12"/>
      <c r="G17373" s="12"/>
      <c r="H17373" s="12"/>
      <c r="I17373" s="12"/>
      <c r="J17373" s="12"/>
    </row>
    <row r="17374" spans="1:10" x14ac:dyDescent="0.25">
      <c r="A17374" s="12"/>
      <c r="B17374" s="12"/>
      <c r="C17374" s="2"/>
      <c r="D17374" s="12"/>
      <c r="E17374" s="12"/>
      <c r="F17374" s="12"/>
      <c r="G17374" s="12"/>
      <c r="H17374" s="12"/>
      <c r="I17374" s="12"/>
      <c r="J17374" s="12"/>
    </row>
    <row r="17375" spans="1:10" x14ac:dyDescent="0.25">
      <c r="A17375" s="12"/>
      <c r="B17375" s="12"/>
      <c r="C17375" s="2"/>
      <c r="D17375" s="12"/>
      <c r="E17375" s="12"/>
      <c r="F17375" s="12"/>
      <c r="G17375" s="12"/>
      <c r="H17375" s="12"/>
      <c r="I17375" s="12"/>
      <c r="J17375" s="12"/>
    </row>
    <row r="17376" spans="1:10" x14ac:dyDescent="0.25">
      <c r="A17376" s="12"/>
      <c r="B17376" s="12"/>
      <c r="C17376" s="2"/>
      <c r="D17376" s="12"/>
      <c r="E17376" s="12"/>
      <c r="F17376" s="12"/>
      <c r="G17376" s="12"/>
      <c r="H17376" s="12"/>
      <c r="I17376" s="12"/>
      <c r="J17376" s="12"/>
    </row>
    <row r="17377" spans="1:10" x14ac:dyDescent="0.25">
      <c r="A17377" s="12"/>
      <c r="B17377" s="12"/>
      <c r="C17377" s="2"/>
      <c r="D17377" s="12"/>
      <c r="E17377" s="12"/>
      <c r="F17377" s="12"/>
      <c r="G17377" s="12"/>
      <c r="H17377" s="12"/>
      <c r="I17377" s="12"/>
      <c r="J17377" s="12"/>
    </row>
    <row r="17378" spans="1:10" x14ac:dyDescent="0.25">
      <c r="A17378" s="12"/>
      <c r="B17378" s="12"/>
      <c r="C17378" s="2"/>
      <c r="D17378" s="12"/>
      <c r="E17378" s="12"/>
      <c r="F17378" s="12"/>
      <c r="G17378" s="12"/>
      <c r="H17378" s="12"/>
      <c r="I17378" s="12"/>
      <c r="J17378" s="12"/>
    </row>
    <row r="17379" spans="1:10" x14ac:dyDescent="0.25">
      <c r="A17379" s="12"/>
      <c r="B17379" s="12"/>
      <c r="C17379" s="2"/>
      <c r="D17379" s="12"/>
      <c r="E17379" s="12"/>
      <c r="F17379" s="12"/>
      <c r="G17379" s="12"/>
      <c r="H17379" s="12"/>
      <c r="I17379" s="12"/>
      <c r="J17379" s="12"/>
    </row>
    <row r="17380" spans="1:10" x14ac:dyDescent="0.25">
      <c r="A17380" s="12"/>
      <c r="B17380" s="12"/>
      <c r="C17380" s="2"/>
      <c r="D17380" s="12"/>
      <c r="E17380" s="12"/>
      <c r="F17380" s="12"/>
      <c r="G17380" s="12"/>
      <c r="H17380" s="12"/>
      <c r="I17380" s="12"/>
      <c r="J17380" s="12"/>
    </row>
    <row r="17381" spans="1:10" x14ac:dyDescent="0.25">
      <c r="A17381" s="12"/>
      <c r="B17381" s="12"/>
      <c r="C17381" s="2"/>
      <c r="D17381" s="12"/>
      <c r="E17381" s="12"/>
      <c r="F17381" s="12"/>
      <c r="G17381" s="12"/>
      <c r="H17381" s="12"/>
      <c r="I17381" s="12"/>
      <c r="J17381" s="12"/>
    </row>
    <row r="17382" spans="1:10" x14ac:dyDescent="0.25">
      <c r="A17382" s="12"/>
      <c r="B17382" s="12"/>
      <c r="C17382" s="2"/>
      <c r="D17382" s="12"/>
      <c r="E17382" s="12"/>
      <c r="F17382" s="12"/>
      <c r="G17382" s="12"/>
      <c r="H17382" s="12"/>
      <c r="I17382" s="12"/>
      <c r="J17382" s="12"/>
    </row>
    <row r="17383" spans="1:10" x14ac:dyDescent="0.25">
      <c r="A17383" s="12"/>
      <c r="B17383" s="12"/>
      <c r="C17383" s="2"/>
      <c r="D17383" s="12"/>
      <c r="E17383" s="12"/>
      <c r="F17383" s="12"/>
      <c r="G17383" s="12"/>
      <c r="H17383" s="12"/>
      <c r="I17383" s="12"/>
      <c r="J17383" s="12"/>
    </row>
    <row r="17384" spans="1:10" x14ac:dyDescent="0.25">
      <c r="A17384" s="12"/>
      <c r="B17384" s="12"/>
      <c r="C17384" s="2"/>
      <c r="D17384" s="12"/>
      <c r="E17384" s="12"/>
      <c r="F17384" s="12"/>
      <c r="G17384" s="12"/>
      <c r="H17384" s="12"/>
      <c r="I17384" s="12"/>
      <c r="J17384" s="12"/>
    </row>
    <row r="17385" spans="1:10" x14ac:dyDescent="0.25">
      <c r="A17385" s="12"/>
      <c r="B17385" s="12"/>
      <c r="C17385" s="2"/>
      <c r="D17385" s="12"/>
      <c r="E17385" s="12"/>
      <c r="F17385" s="12"/>
      <c r="G17385" s="12"/>
      <c r="H17385" s="12"/>
      <c r="I17385" s="12"/>
      <c r="J17385" s="12"/>
    </row>
    <row r="17386" spans="1:10" x14ac:dyDescent="0.25">
      <c r="A17386" s="12"/>
      <c r="B17386" s="12"/>
      <c r="C17386" s="2"/>
      <c r="D17386" s="12"/>
      <c r="E17386" s="12"/>
      <c r="F17386" s="12"/>
      <c r="G17386" s="12"/>
      <c r="H17386" s="12"/>
      <c r="I17386" s="12"/>
      <c r="J17386" s="12"/>
    </row>
    <row r="17387" spans="1:10" x14ac:dyDescent="0.25">
      <c r="A17387" s="12"/>
      <c r="B17387" s="12"/>
      <c r="C17387" s="2"/>
      <c r="D17387" s="12"/>
      <c r="E17387" s="12"/>
      <c r="F17387" s="12"/>
      <c r="G17387" s="12"/>
      <c r="H17387" s="12"/>
      <c r="I17387" s="12"/>
      <c r="J17387" s="12"/>
    </row>
    <row r="17388" spans="1:10" x14ac:dyDescent="0.25">
      <c r="A17388" s="12"/>
      <c r="B17388" s="12"/>
      <c r="C17388" s="2"/>
      <c r="D17388" s="12"/>
      <c r="E17388" s="12"/>
      <c r="F17388" s="12"/>
      <c r="G17388" s="12"/>
      <c r="H17388" s="12"/>
      <c r="I17388" s="12"/>
      <c r="J17388" s="12"/>
    </row>
    <row r="17389" spans="1:10" x14ac:dyDescent="0.25">
      <c r="A17389" s="12"/>
      <c r="B17389" s="12"/>
      <c r="C17389" s="2"/>
      <c r="D17389" s="12"/>
      <c r="E17389" s="12"/>
      <c r="F17389" s="12"/>
      <c r="G17389" s="12"/>
      <c r="H17389" s="12"/>
      <c r="I17389" s="12"/>
      <c r="J17389" s="12"/>
    </row>
    <row r="17390" spans="1:10" x14ac:dyDescent="0.25">
      <c r="A17390" s="12"/>
      <c r="B17390" s="12"/>
      <c r="C17390" s="2"/>
      <c r="D17390" s="12"/>
      <c r="E17390" s="12"/>
      <c r="F17390" s="12"/>
      <c r="G17390" s="12"/>
      <c r="H17390" s="12"/>
      <c r="I17390" s="12"/>
      <c r="J17390" s="12"/>
    </row>
    <row r="17391" spans="1:10" x14ac:dyDescent="0.25">
      <c r="A17391" s="12"/>
      <c r="B17391" s="12"/>
      <c r="C17391" s="2"/>
      <c r="D17391" s="12"/>
      <c r="E17391" s="12"/>
      <c r="F17391" s="12"/>
      <c r="G17391" s="12"/>
      <c r="H17391" s="12"/>
      <c r="I17391" s="12"/>
      <c r="J17391" s="12"/>
    </row>
    <row r="17392" spans="1:10" x14ac:dyDescent="0.25">
      <c r="A17392" s="12"/>
      <c r="B17392" s="12"/>
      <c r="C17392" s="2"/>
      <c r="D17392" s="12"/>
      <c r="E17392" s="12"/>
      <c r="F17392" s="12"/>
      <c r="G17392" s="12"/>
      <c r="H17392" s="12"/>
      <c r="I17392" s="12"/>
      <c r="J17392" s="12"/>
    </row>
    <row r="17393" spans="1:10" x14ac:dyDescent="0.25">
      <c r="A17393" s="12"/>
      <c r="B17393" s="12"/>
      <c r="C17393" s="2"/>
      <c r="D17393" s="12"/>
      <c r="E17393" s="12"/>
      <c r="F17393" s="12"/>
      <c r="G17393" s="12"/>
      <c r="H17393" s="12"/>
      <c r="I17393" s="12"/>
      <c r="J17393" s="12"/>
    </row>
    <row r="17394" spans="1:10" x14ac:dyDescent="0.25">
      <c r="A17394" s="12"/>
      <c r="B17394" s="12"/>
      <c r="C17394" s="2"/>
      <c r="D17394" s="12"/>
      <c r="E17394" s="12"/>
      <c r="F17394" s="12"/>
      <c r="G17394" s="12"/>
      <c r="H17394" s="12"/>
      <c r="I17394" s="12"/>
      <c r="J17394" s="12"/>
    </row>
    <row r="17395" spans="1:10" x14ac:dyDescent="0.25">
      <c r="A17395" s="12"/>
      <c r="B17395" s="12"/>
      <c r="C17395" s="2"/>
      <c r="D17395" s="12"/>
      <c r="E17395" s="12"/>
      <c r="F17395" s="12"/>
      <c r="G17395" s="12"/>
      <c r="H17395" s="12"/>
      <c r="I17395" s="12"/>
      <c r="J17395" s="12"/>
    </row>
    <row r="17396" spans="1:10" x14ac:dyDescent="0.25">
      <c r="A17396" s="12"/>
      <c r="B17396" s="12"/>
      <c r="C17396" s="2"/>
      <c r="D17396" s="12"/>
      <c r="E17396" s="12"/>
      <c r="F17396" s="12"/>
      <c r="G17396" s="12"/>
      <c r="H17396" s="12"/>
      <c r="I17396" s="12"/>
      <c r="J17396" s="12"/>
    </row>
    <row r="17397" spans="1:10" x14ac:dyDescent="0.25">
      <c r="A17397" s="12"/>
      <c r="B17397" s="12"/>
      <c r="C17397" s="2"/>
      <c r="D17397" s="12"/>
      <c r="E17397" s="12"/>
      <c r="F17397" s="12"/>
      <c r="G17397" s="12"/>
      <c r="H17397" s="12"/>
      <c r="I17397" s="12"/>
      <c r="J17397" s="12"/>
    </row>
    <row r="17398" spans="1:10" x14ac:dyDescent="0.25">
      <c r="A17398" s="12"/>
      <c r="B17398" s="12"/>
      <c r="C17398" s="2"/>
      <c r="D17398" s="12"/>
      <c r="E17398" s="12"/>
      <c r="F17398" s="12"/>
      <c r="G17398" s="12"/>
      <c r="H17398" s="12"/>
      <c r="I17398" s="12"/>
      <c r="J17398" s="12"/>
    </row>
    <row r="17399" spans="1:10" x14ac:dyDescent="0.25">
      <c r="A17399" s="12"/>
      <c r="B17399" s="12"/>
      <c r="C17399" s="2"/>
      <c r="D17399" s="12"/>
      <c r="E17399" s="12"/>
      <c r="F17399" s="12"/>
      <c r="G17399" s="12"/>
      <c r="H17399" s="12"/>
      <c r="I17399" s="12"/>
      <c r="J17399" s="12"/>
    </row>
    <row r="17400" spans="1:10" x14ac:dyDescent="0.25">
      <c r="A17400" s="12"/>
      <c r="B17400" s="12"/>
      <c r="C17400" s="2"/>
      <c r="D17400" s="12"/>
      <c r="E17400" s="12"/>
      <c r="F17400" s="12"/>
      <c r="G17400" s="12"/>
      <c r="H17400" s="12"/>
      <c r="I17400" s="12"/>
      <c r="J17400" s="12"/>
    </row>
    <row r="17401" spans="1:10" x14ac:dyDescent="0.25">
      <c r="A17401" s="12"/>
      <c r="B17401" s="12"/>
      <c r="C17401" s="2"/>
      <c r="D17401" s="12"/>
      <c r="E17401" s="12"/>
      <c r="F17401" s="12"/>
      <c r="G17401" s="12"/>
      <c r="H17401" s="12"/>
      <c r="I17401" s="12"/>
      <c r="J17401" s="12"/>
    </row>
    <row r="17402" spans="1:10" x14ac:dyDescent="0.25">
      <c r="A17402" s="12"/>
      <c r="B17402" s="12"/>
      <c r="C17402" s="2"/>
      <c r="D17402" s="12"/>
      <c r="E17402" s="12"/>
      <c r="F17402" s="12"/>
      <c r="G17402" s="12"/>
      <c r="H17402" s="12"/>
      <c r="I17402" s="12"/>
      <c r="J17402" s="12"/>
    </row>
    <row r="17403" spans="1:10" x14ac:dyDescent="0.25">
      <c r="A17403" s="12"/>
      <c r="B17403" s="12"/>
      <c r="C17403" s="2"/>
      <c r="D17403" s="12"/>
      <c r="E17403" s="12"/>
      <c r="F17403" s="12"/>
      <c r="G17403" s="12"/>
      <c r="H17403" s="12"/>
      <c r="I17403" s="12"/>
      <c r="J17403" s="12"/>
    </row>
    <row r="17404" spans="1:10" x14ac:dyDescent="0.25">
      <c r="A17404" s="12"/>
      <c r="B17404" s="12"/>
      <c r="C17404" s="2"/>
      <c r="D17404" s="12"/>
      <c r="E17404" s="12"/>
      <c r="F17404" s="12"/>
      <c r="G17404" s="12"/>
      <c r="H17404" s="12"/>
      <c r="I17404" s="12"/>
      <c r="J17404" s="12"/>
    </row>
    <row r="17405" spans="1:10" x14ac:dyDescent="0.25">
      <c r="A17405" s="12"/>
      <c r="B17405" s="12"/>
      <c r="C17405" s="2"/>
      <c r="D17405" s="12"/>
      <c r="E17405" s="12"/>
      <c r="F17405" s="12"/>
      <c r="G17405" s="12"/>
      <c r="H17405" s="12"/>
      <c r="I17405" s="12"/>
      <c r="J17405" s="12"/>
    </row>
    <row r="17406" spans="1:10" x14ac:dyDescent="0.25">
      <c r="A17406" s="12"/>
      <c r="B17406" s="12"/>
      <c r="C17406" s="2"/>
      <c r="D17406" s="12"/>
      <c r="E17406" s="12"/>
      <c r="F17406" s="12"/>
      <c r="G17406" s="12"/>
      <c r="H17406" s="12"/>
      <c r="I17406" s="12"/>
      <c r="J17406" s="12"/>
    </row>
    <row r="17407" spans="1:10" x14ac:dyDescent="0.25">
      <c r="A17407" s="12"/>
      <c r="B17407" s="12"/>
      <c r="C17407" s="2"/>
      <c r="D17407" s="12"/>
      <c r="E17407" s="12"/>
      <c r="F17407" s="12"/>
      <c r="G17407" s="12"/>
      <c r="H17407" s="12"/>
      <c r="I17407" s="12"/>
      <c r="J17407" s="12"/>
    </row>
    <row r="17408" spans="1:10" x14ac:dyDescent="0.25">
      <c r="A17408" s="12"/>
      <c r="B17408" s="12"/>
      <c r="C17408" s="2"/>
      <c r="D17408" s="12"/>
      <c r="E17408" s="12"/>
      <c r="F17408" s="12"/>
      <c r="G17408" s="12"/>
      <c r="H17408" s="12"/>
      <c r="I17408" s="12"/>
      <c r="J17408" s="12"/>
    </row>
    <row r="17409" spans="1:10" x14ac:dyDescent="0.25">
      <c r="A17409" s="12"/>
      <c r="B17409" s="12"/>
      <c r="C17409" s="2"/>
      <c r="D17409" s="12"/>
      <c r="E17409" s="12"/>
      <c r="F17409" s="12"/>
      <c r="G17409" s="12"/>
      <c r="H17409" s="12"/>
      <c r="I17409" s="12"/>
      <c r="J17409" s="12"/>
    </row>
    <row r="17410" spans="1:10" x14ac:dyDescent="0.25">
      <c r="A17410" s="12"/>
      <c r="B17410" s="12"/>
      <c r="C17410" s="2"/>
      <c r="D17410" s="12"/>
      <c r="E17410" s="12"/>
      <c r="F17410" s="12"/>
      <c r="G17410" s="12"/>
      <c r="H17410" s="12"/>
      <c r="I17410" s="12"/>
      <c r="J17410" s="12"/>
    </row>
    <row r="17411" spans="1:10" x14ac:dyDescent="0.25">
      <c r="A17411" s="12"/>
      <c r="B17411" s="12"/>
      <c r="C17411" s="2"/>
      <c r="D17411" s="12"/>
      <c r="E17411" s="12"/>
      <c r="F17411" s="12"/>
      <c r="G17411" s="12"/>
      <c r="H17411" s="12"/>
      <c r="I17411" s="12"/>
      <c r="J17411" s="12"/>
    </row>
    <row r="17412" spans="1:10" x14ac:dyDescent="0.25">
      <c r="A17412" s="12"/>
      <c r="B17412" s="12"/>
      <c r="C17412" s="2"/>
      <c r="D17412" s="12"/>
      <c r="E17412" s="12"/>
      <c r="F17412" s="12"/>
      <c r="G17412" s="12"/>
      <c r="H17412" s="12"/>
      <c r="I17412" s="12"/>
      <c r="J17412" s="12"/>
    </row>
    <row r="17413" spans="1:10" x14ac:dyDescent="0.25">
      <c r="A17413" s="12"/>
      <c r="B17413" s="12"/>
      <c r="C17413" s="2"/>
      <c r="D17413" s="12"/>
      <c r="E17413" s="12"/>
      <c r="F17413" s="12"/>
      <c r="G17413" s="12"/>
      <c r="H17413" s="12"/>
      <c r="I17413" s="12"/>
      <c r="J17413" s="12"/>
    </row>
    <row r="17414" spans="1:10" x14ac:dyDescent="0.25">
      <c r="A17414" s="12"/>
      <c r="B17414" s="12"/>
      <c r="C17414" s="2"/>
      <c r="D17414" s="12"/>
      <c r="E17414" s="12"/>
      <c r="F17414" s="12"/>
      <c r="G17414" s="12"/>
      <c r="H17414" s="12"/>
      <c r="I17414" s="12"/>
      <c r="J17414" s="12"/>
    </row>
    <row r="17415" spans="1:10" x14ac:dyDescent="0.25">
      <c r="A17415" s="12"/>
      <c r="B17415" s="12"/>
      <c r="C17415" s="2"/>
      <c r="D17415" s="12"/>
      <c r="E17415" s="12"/>
      <c r="F17415" s="12"/>
      <c r="G17415" s="12"/>
      <c r="H17415" s="12"/>
      <c r="I17415" s="12"/>
      <c r="J17415" s="12"/>
    </row>
    <row r="17416" spans="1:10" x14ac:dyDescent="0.25">
      <c r="A17416" s="12"/>
      <c r="B17416" s="12"/>
      <c r="C17416" s="2"/>
      <c r="D17416" s="12"/>
      <c r="E17416" s="12"/>
      <c r="F17416" s="12"/>
      <c r="G17416" s="12"/>
      <c r="H17416" s="12"/>
      <c r="I17416" s="12"/>
      <c r="J17416" s="12"/>
    </row>
    <row r="17417" spans="1:10" x14ac:dyDescent="0.25">
      <c r="A17417" s="12"/>
      <c r="B17417" s="12"/>
      <c r="C17417" s="2"/>
      <c r="D17417" s="12"/>
      <c r="E17417" s="12"/>
      <c r="F17417" s="12"/>
      <c r="G17417" s="12"/>
      <c r="H17417" s="12"/>
      <c r="I17417" s="12"/>
      <c r="J17417" s="12"/>
    </row>
    <row r="17418" spans="1:10" x14ac:dyDescent="0.25">
      <c r="A17418" s="12"/>
      <c r="B17418" s="12"/>
      <c r="C17418" s="2"/>
      <c r="D17418" s="12"/>
      <c r="E17418" s="12"/>
      <c r="F17418" s="12"/>
      <c r="G17418" s="12"/>
      <c r="H17418" s="12"/>
      <c r="I17418" s="12"/>
      <c r="J17418" s="12"/>
    </row>
    <row r="17419" spans="1:10" x14ac:dyDescent="0.25">
      <c r="A17419" s="12"/>
      <c r="B17419" s="12"/>
      <c r="C17419" s="2"/>
      <c r="D17419" s="12"/>
      <c r="E17419" s="12"/>
      <c r="F17419" s="12"/>
      <c r="G17419" s="12"/>
      <c r="H17419" s="12"/>
      <c r="I17419" s="12"/>
      <c r="J17419" s="12"/>
    </row>
    <row r="17420" spans="1:10" x14ac:dyDescent="0.25">
      <c r="A17420" s="12"/>
      <c r="B17420" s="12"/>
      <c r="C17420" s="2"/>
      <c r="D17420" s="12"/>
      <c r="E17420" s="12"/>
      <c r="F17420" s="12"/>
      <c r="G17420" s="12"/>
      <c r="H17420" s="12"/>
      <c r="I17420" s="12"/>
      <c r="J17420" s="12"/>
    </row>
    <row r="17421" spans="1:10" x14ac:dyDescent="0.25">
      <c r="A17421" s="12"/>
      <c r="B17421" s="12"/>
      <c r="C17421" s="2"/>
      <c r="D17421" s="12"/>
      <c r="E17421" s="12"/>
      <c r="F17421" s="12"/>
      <c r="G17421" s="12"/>
      <c r="H17421" s="12"/>
      <c r="I17421" s="12"/>
      <c r="J17421" s="12"/>
    </row>
    <row r="17422" spans="1:10" x14ac:dyDescent="0.25">
      <c r="A17422" s="12"/>
      <c r="B17422" s="12"/>
      <c r="C17422" s="2"/>
      <c r="D17422" s="12"/>
      <c r="E17422" s="12"/>
      <c r="F17422" s="12"/>
      <c r="G17422" s="12"/>
      <c r="H17422" s="12"/>
      <c r="I17422" s="12"/>
      <c r="J17422" s="12"/>
    </row>
    <row r="17423" spans="1:10" x14ac:dyDescent="0.25">
      <c r="A17423" s="12"/>
      <c r="B17423" s="12"/>
      <c r="C17423" s="2"/>
      <c r="D17423" s="12"/>
      <c r="E17423" s="12"/>
      <c r="F17423" s="12"/>
      <c r="G17423" s="12"/>
      <c r="H17423" s="12"/>
      <c r="I17423" s="12"/>
      <c r="J17423" s="12"/>
    </row>
    <row r="17424" spans="1:10" x14ac:dyDescent="0.25">
      <c r="A17424" s="12"/>
      <c r="B17424" s="12"/>
      <c r="C17424" s="2"/>
      <c r="D17424" s="12"/>
      <c r="E17424" s="12"/>
      <c r="F17424" s="12"/>
      <c r="G17424" s="12"/>
      <c r="H17424" s="12"/>
      <c r="I17424" s="12"/>
      <c r="J17424" s="12"/>
    </row>
    <row r="17425" spans="1:10" x14ac:dyDescent="0.25">
      <c r="A17425" s="12"/>
      <c r="B17425" s="12"/>
      <c r="C17425" s="2"/>
      <c r="D17425" s="12"/>
      <c r="E17425" s="12"/>
      <c r="F17425" s="12"/>
      <c r="G17425" s="12"/>
      <c r="H17425" s="12"/>
      <c r="I17425" s="12"/>
      <c r="J17425" s="12"/>
    </row>
    <row r="17426" spans="1:10" x14ac:dyDescent="0.25">
      <c r="A17426" s="12"/>
      <c r="B17426" s="12"/>
      <c r="C17426" s="2"/>
      <c r="D17426" s="12"/>
      <c r="E17426" s="12"/>
      <c r="F17426" s="12"/>
      <c r="G17426" s="12"/>
      <c r="H17426" s="12"/>
      <c r="I17426" s="12"/>
      <c r="J17426" s="12"/>
    </row>
    <row r="17427" spans="1:10" x14ac:dyDescent="0.25">
      <c r="A17427" s="12"/>
      <c r="B17427" s="12"/>
      <c r="C17427" s="2"/>
      <c r="D17427" s="12"/>
      <c r="E17427" s="12"/>
      <c r="F17427" s="12"/>
      <c r="G17427" s="12"/>
      <c r="H17427" s="12"/>
      <c r="I17427" s="12"/>
      <c r="J17427" s="12"/>
    </row>
    <row r="17428" spans="1:10" x14ac:dyDescent="0.25">
      <c r="A17428" s="12"/>
      <c r="B17428" s="12"/>
      <c r="C17428" s="2"/>
      <c r="D17428" s="12"/>
      <c r="E17428" s="12"/>
      <c r="F17428" s="12"/>
      <c r="G17428" s="12"/>
      <c r="H17428" s="12"/>
      <c r="I17428" s="12"/>
      <c r="J17428" s="12"/>
    </row>
    <row r="17429" spans="1:10" x14ac:dyDescent="0.25">
      <c r="A17429" s="12"/>
      <c r="B17429" s="12"/>
      <c r="C17429" s="2"/>
      <c r="D17429" s="12"/>
      <c r="E17429" s="12"/>
      <c r="F17429" s="12"/>
      <c r="G17429" s="12"/>
      <c r="H17429" s="12"/>
      <c r="I17429" s="12"/>
      <c r="J17429" s="12"/>
    </row>
    <row r="17430" spans="1:10" x14ac:dyDescent="0.25">
      <c r="A17430" s="12"/>
      <c r="B17430" s="12"/>
      <c r="C17430" s="2"/>
      <c r="D17430" s="12"/>
      <c r="E17430" s="12"/>
      <c r="F17430" s="12"/>
      <c r="G17430" s="12"/>
      <c r="H17430" s="12"/>
      <c r="I17430" s="12"/>
      <c r="J17430" s="12"/>
    </row>
    <row r="17431" spans="1:10" x14ac:dyDescent="0.25">
      <c r="A17431" s="12"/>
      <c r="B17431" s="12"/>
      <c r="C17431" s="2"/>
      <c r="D17431" s="12"/>
      <c r="E17431" s="12"/>
      <c r="F17431" s="12"/>
      <c r="G17431" s="12"/>
      <c r="H17431" s="12"/>
      <c r="I17431" s="12"/>
      <c r="J17431" s="12"/>
    </row>
    <row r="17432" spans="1:10" x14ac:dyDescent="0.25">
      <c r="A17432" s="12"/>
      <c r="B17432" s="12"/>
      <c r="C17432" s="2"/>
      <c r="D17432" s="12"/>
      <c r="E17432" s="12"/>
      <c r="F17432" s="12"/>
      <c r="G17432" s="12"/>
      <c r="H17432" s="12"/>
      <c r="I17432" s="12"/>
      <c r="J17432" s="12"/>
    </row>
    <row r="17433" spans="1:10" x14ac:dyDescent="0.25">
      <c r="A17433" s="12"/>
      <c r="B17433" s="12"/>
      <c r="C17433" s="2"/>
      <c r="D17433" s="12"/>
      <c r="E17433" s="12"/>
      <c r="F17433" s="12"/>
      <c r="G17433" s="12"/>
      <c r="H17433" s="12"/>
      <c r="I17433" s="12"/>
      <c r="J17433" s="12"/>
    </row>
    <row r="17434" spans="1:10" x14ac:dyDescent="0.25">
      <c r="A17434" s="12"/>
      <c r="B17434" s="12"/>
      <c r="C17434" s="2"/>
      <c r="D17434" s="12"/>
      <c r="E17434" s="12"/>
      <c r="F17434" s="12"/>
      <c r="G17434" s="12"/>
      <c r="H17434" s="12"/>
      <c r="I17434" s="12"/>
      <c r="J17434" s="12"/>
    </row>
    <row r="17435" spans="1:10" x14ac:dyDescent="0.25">
      <c r="A17435" s="12"/>
      <c r="B17435" s="12"/>
      <c r="C17435" s="2"/>
      <c r="D17435" s="12"/>
      <c r="E17435" s="12"/>
      <c r="F17435" s="12"/>
      <c r="G17435" s="12"/>
      <c r="H17435" s="12"/>
      <c r="I17435" s="12"/>
      <c r="J17435" s="12"/>
    </row>
    <row r="17436" spans="1:10" x14ac:dyDescent="0.25">
      <c r="A17436" s="12"/>
      <c r="B17436" s="12"/>
      <c r="C17436" s="2"/>
      <c r="D17436" s="12"/>
      <c r="E17436" s="12"/>
      <c r="F17436" s="12"/>
      <c r="G17436" s="12"/>
      <c r="H17436" s="12"/>
      <c r="I17436" s="12"/>
      <c r="J17436" s="12"/>
    </row>
    <row r="17437" spans="1:10" x14ac:dyDescent="0.25">
      <c r="A17437" s="12"/>
      <c r="B17437" s="12"/>
      <c r="C17437" s="2"/>
      <c r="D17437" s="12"/>
      <c r="E17437" s="12"/>
      <c r="F17437" s="12"/>
      <c r="G17437" s="12"/>
      <c r="H17437" s="12"/>
      <c r="I17437" s="12"/>
      <c r="J17437" s="12"/>
    </row>
    <row r="17438" spans="1:10" x14ac:dyDescent="0.25">
      <c r="A17438" s="12"/>
      <c r="B17438" s="12"/>
      <c r="C17438" s="2"/>
      <c r="D17438" s="12"/>
      <c r="E17438" s="12"/>
      <c r="F17438" s="12"/>
      <c r="G17438" s="12"/>
      <c r="H17438" s="12"/>
      <c r="I17438" s="12"/>
      <c r="J17438" s="12"/>
    </row>
    <row r="17439" spans="1:10" x14ac:dyDescent="0.25">
      <c r="A17439" s="12"/>
      <c r="B17439" s="12"/>
      <c r="C17439" s="2"/>
      <c r="D17439" s="12"/>
      <c r="E17439" s="12"/>
      <c r="F17439" s="12"/>
      <c r="G17439" s="12"/>
      <c r="H17439" s="12"/>
      <c r="I17439" s="12"/>
      <c r="J17439" s="12"/>
    </row>
    <row r="17440" spans="1:10" x14ac:dyDescent="0.25">
      <c r="A17440" s="12"/>
      <c r="B17440" s="12"/>
      <c r="C17440" s="2"/>
      <c r="D17440" s="12"/>
      <c r="E17440" s="12"/>
      <c r="F17440" s="12"/>
      <c r="G17440" s="12"/>
      <c r="H17440" s="12"/>
      <c r="I17440" s="12"/>
      <c r="J17440" s="12"/>
    </row>
    <row r="17441" spans="1:10" x14ac:dyDescent="0.25">
      <c r="A17441" s="12"/>
      <c r="B17441" s="12"/>
      <c r="C17441" s="2"/>
      <c r="D17441" s="12"/>
      <c r="E17441" s="12"/>
      <c r="F17441" s="12"/>
      <c r="G17441" s="12"/>
      <c r="H17441" s="12"/>
      <c r="I17441" s="12"/>
      <c r="J17441" s="12"/>
    </row>
    <row r="17442" spans="1:10" x14ac:dyDescent="0.25">
      <c r="A17442" s="12"/>
      <c r="B17442" s="12"/>
      <c r="C17442" s="2"/>
      <c r="D17442" s="12"/>
      <c r="E17442" s="12"/>
      <c r="F17442" s="12"/>
      <c r="G17442" s="12"/>
      <c r="H17442" s="12"/>
      <c r="I17442" s="12"/>
      <c r="J17442" s="12"/>
    </row>
    <row r="17443" spans="1:10" x14ac:dyDescent="0.25">
      <c r="A17443" s="12"/>
      <c r="B17443" s="12"/>
      <c r="C17443" s="2"/>
      <c r="D17443" s="12"/>
      <c r="E17443" s="12"/>
      <c r="F17443" s="12"/>
      <c r="G17443" s="12"/>
      <c r="H17443" s="12"/>
      <c r="I17443" s="12"/>
      <c r="J17443" s="12"/>
    </row>
    <row r="17444" spans="1:10" x14ac:dyDescent="0.25">
      <c r="A17444" s="12"/>
      <c r="B17444" s="12"/>
      <c r="C17444" s="2"/>
      <c r="D17444" s="12"/>
      <c r="E17444" s="12"/>
      <c r="F17444" s="12"/>
      <c r="G17444" s="12"/>
      <c r="H17444" s="12"/>
      <c r="I17444" s="12"/>
      <c r="J17444" s="12"/>
    </row>
    <row r="17445" spans="1:10" x14ac:dyDescent="0.25">
      <c r="A17445" s="12"/>
      <c r="B17445" s="12"/>
      <c r="C17445" s="2"/>
      <c r="D17445" s="12"/>
      <c r="E17445" s="12"/>
      <c r="F17445" s="12"/>
      <c r="G17445" s="12"/>
      <c r="H17445" s="12"/>
      <c r="I17445" s="12"/>
      <c r="J17445" s="12"/>
    </row>
    <row r="17446" spans="1:10" x14ac:dyDescent="0.25">
      <c r="A17446" s="12"/>
      <c r="B17446" s="12"/>
      <c r="C17446" s="2"/>
      <c r="D17446" s="12"/>
      <c r="E17446" s="12"/>
      <c r="F17446" s="12"/>
      <c r="G17446" s="12"/>
      <c r="H17446" s="12"/>
      <c r="I17446" s="12"/>
      <c r="J17446" s="12"/>
    </row>
    <row r="17447" spans="1:10" x14ac:dyDescent="0.25">
      <c r="A17447" s="12"/>
      <c r="B17447" s="12"/>
      <c r="C17447" s="2"/>
      <c r="D17447" s="12"/>
      <c r="E17447" s="12"/>
      <c r="F17447" s="12"/>
      <c r="G17447" s="12"/>
      <c r="H17447" s="12"/>
      <c r="I17447" s="12"/>
      <c r="J17447" s="12"/>
    </row>
    <row r="17448" spans="1:10" x14ac:dyDescent="0.25">
      <c r="A17448" s="12"/>
      <c r="B17448" s="12"/>
      <c r="C17448" s="2"/>
      <c r="D17448" s="12"/>
      <c r="E17448" s="12"/>
      <c r="F17448" s="12"/>
      <c r="G17448" s="12"/>
      <c r="H17448" s="12"/>
      <c r="I17448" s="12"/>
      <c r="J17448" s="12"/>
    </row>
    <row r="17449" spans="1:10" x14ac:dyDescent="0.25">
      <c r="A17449" s="12"/>
      <c r="B17449" s="12"/>
      <c r="C17449" s="2"/>
      <c r="D17449" s="12"/>
      <c r="E17449" s="12"/>
      <c r="F17449" s="12"/>
      <c r="G17449" s="12"/>
      <c r="H17449" s="12"/>
      <c r="I17449" s="12"/>
      <c r="J17449" s="12"/>
    </row>
    <row r="17450" spans="1:10" x14ac:dyDescent="0.25">
      <c r="A17450" s="12"/>
      <c r="B17450" s="12"/>
      <c r="C17450" s="2"/>
      <c r="D17450" s="12"/>
      <c r="E17450" s="12"/>
      <c r="F17450" s="12"/>
      <c r="G17450" s="12"/>
      <c r="H17450" s="12"/>
      <c r="I17450" s="12"/>
      <c r="J17450" s="12"/>
    </row>
    <row r="17451" spans="1:10" x14ac:dyDescent="0.25">
      <c r="A17451" s="12"/>
      <c r="B17451" s="12"/>
      <c r="C17451" s="2"/>
      <c r="D17451" s="12"/>
      <c r="E17451" s="12"/>
      <c r="F17451" s="12"/>
      <c r="G17451" s="12"/>
      <c r="H17451" s="12"/>
      <c r="I17451" s="12"/>
      <c r="J17451" s="12"/>
    </row>
    <row r="17452" spans="1:10" x14ac:dyDescent="0.25">
      <c r="A17452" s="12"/>
      <c r="B17452" s="12"/>
      <c r="C17452" s="2"/>
      <c r="D17452" s="12"/>
      <c r="E17452" s="12"/>
      <c r="F17452" s="12"/>
      <c r="G17452" s="12"/>
      <c r="H17452" s="12"/>
      <c r="I17452" s="12"/>
      <c r="J17452" s="12"/>
    </row>
    <row r="17453" spans="1:10" x14ac:dyDescent="0.25">
      <c r="A17453" s="12"/>
      <c r="B17453" s="12"/>
      <c r="C17453" s="2"/>
      <c r="D17453" s="12"/>
      <c r="E17453" s="12"/>
      <c r="F17453" s="12"/>
      <c r="G17453" s="12"/>
      <c r="H17453" s="12"/>
      <c r="I17453" s="12"/>
      <c r="J17453" s="12"/>
    </row>
    <row r="17454" spans="1:10" x14ac:dyDescent="0.25">
      <c r="A17454" s="12"/>
      <c r="B17454" s="12"/>
      <c r="C17454" s="2"/>
      <c r="D17454" s="12"/>
      <c r="E17454" s="12"/>
      <c r="F17454" s="12"/>
      <c r="G17454" s="12"/>
      <c r="H17454" s="12"/>
      <c r="I17454" s="12"/>
      <c r="J17454" s="12"/>
    </row>
    <row r="17455" spans="1:10" x14ac:dyDescent="0.25">
      <c r="A17455" s="12"/>
      <c r="B17455" s="12"/>
      <c r="C17455" s="2"/>
      <c r="D17455" s="12"/>
      <c r="E17455" s="12"/>
      <c r="F17455" s="12"/>
      <c r="G17455" s="12"/>
      <c r="H17455" s="12"/>
      <c r="I17455" s="12"/>
      <c r="J17455" s="12"/>
    </row>
    <row r="17456" spans="1:10" x14ac:dyDescent="0.25">
      <c r="A17456" s="12"/>
      <c r="B17456" s="12"/>
      <c r="C17456" s="2"/>
      <c r="D17456" s="12"/>
      <c r="E17456" s="12"/>
      <c r="F17456" s="12"/>
      <c r="G17456" s="12"/>
      <c r="H17456" s="12"/>
      <c r="I17456" s="12"/>
      <c r="J17456" s="12"/>
    </row>
    <row r="17457" spans="1:10" x14ac:dyDescent="0.25">
      <c r="A17457" s="12"/>
      <c r="B17457" s="12"/>
      <c r="C17457" s="2"/>
      <c r="D17457" s="12"/>
      <c r="E17457" s="12"/>
      <c r="F17457" s="12"/>
      <c r="G17457" s="12"/>
      <c r="H17457" s="12"/>
      <c r="I17457" s="12"/>
      <c r="J17457" s="12"/>
    </row>
    <row r="17458" spans="1:10" x14ac:dyDescent="0.25">
      <c r="A17458" s="12"/>
      <c r="B17458" s="12"/>
      <c r="C17458" s="2"/>
      <c r="D17458" s="12"/>
      <c r="E17458" s="12"/>
      <c r="F17458" s="12"/>
      <c r="G17458" s="12"/>
      <c r="H17458" s="12"/>
      <c r="I17458" s="12"/>
      <c r="J17458" s="12"/>
    </row>
    <row r="17459" spans="1:10" x14ac:dyDescent="0.25">
      <c r="A17459" s="12"/>
      <c r="B17459" s="12"/>
      <c r="C17459" s="2"/>
      <c r="D17459" s="12"/>
      <c r="E17459" s="12"/>
      <c r="F17459" s="12"/>
      <c r="G17459" s="12"/>
      <c r="H17459" s="12"/>
      <c r="I17459" s="12"/>
      <c r="J17459" s="12"/>
    </row>
    <row r="17460" spans="1:10" x14ac:dyDescent="0.25">
      <c r="A17460" s="12"/>
      <c r="B17460" s="12"/>
      <c r="C17460" s="2"/>
      <c r="D17460" s="12"/>
      <c r="E17460" s="12"/>
      <c r="F17460" s="12"/>
      <c r="G17460" s="12"/>
      <c r="H17460" s="12"/>
      <c r="I17460" s="12"/>
      <c r="J17460" s="12"/>
    </row>
    <row r="17461" spans="1:10" x14ac:dyDescent="0.25">
      <c r="A17461" s="12"/>
      <c r="B17461" s="12"/>
      <c r="C17461" s="2"/>
      <c r="D17461" s="12"/>
      <c r="E17461" s="12"/>
      <c r="F17461" s="12"/>
      <c r="G17461" s="12"/>
      <c r="H17461" s="12"/>
      <c r="I17461" s="12"/>
      <c r="J17461" s="12"/>
    </row>
    <row r="17462" spans="1:10" x14ac:dyDescent="0.25">
      <c r="A17462" s="12"/>
      <c r="B17462" s="12"/>
      <c r="C17462" s="2"/>
      <c r="D17462" s="12"/>
      <c r="E17462" s="12"/>
      <c r="F17462" s="12"/>
      <c r="G17462" s="12"/>
      <c r="H17462" s="12"/>
      <c r="I17462" s="12"/>
      <c r="J17462" s="12"/>
    </row>
    <row r="17463" spans="1:10" x14ac:dyDescent="0.25">
      <c r="A17463" s="12"/>
      <c r="B17463" s="12"/>
      <c r="C17463" s="2"/>
      <c r="D17463" s="12"/>
      <c r="E17463" s="12"/>
      <c r="F17463" s="12"/>
      <c r="G17463" s="12"/>
      <c r="H17463" s="12"/>
      <c r="I17463" s="12"/>
      <c r="J17463" s="12"/>
    </row>
    <row r="17464" spans="1:10" x14ac:dyDescent="0.25">
      <c r="A17464" s="12"/>
      <c r="B17464" s="12"/>
      <c r="C17464" s="2"/>
      <c r="D17464" s="12"/>
      <c r="E17464" s="12"/>
      <c r="F17464" s="12"/>
      <c r="G17464" s="12"/>
      <c r="H17464" s="12"/>
      <c r="I17464" s="12"/>
      <c r="J17464" s="12"/>
    </row>
    <row r="17465" spans="1:10" x14ac:dyDescent="0.25">
      <c r="A17465" s="12"/>
      <c r="B17465" s="12"/>
      <c r="C17465" s="2"/>
      <c r="D17465" s="12"/>
      <c r="E17465" s="12"/>
      <c r="F17465" s="12"/>
      <c r="G17465" s="12"/>
      <c r="H17465" s="12"/>
      <c r="I17465" s="12"/>
      <c r="J17465" s="12"/>
    </row>
    <row r="17466" spans="1:10" x14ac:dyDescent="0.25">
      <c r="A17466" s="12"/>
      <c r="B17466" s="12"/>
      <c r="C17466" s="2"/>
      <c r="D17466" s="12"/>
      <c r="E17466" s="12"/>
      <c r="F17466" s="12"/>
      <c r="G17466" s="12"/>
      <c r="H17466" s="12"/>
      <c r="I17466" s="12"/>
      <c r="J17466" s="12"/>
    </row>
    <row r="17467" spans="1:10" x14ac:dyDescent="0.25">
      <c r="A17467" s="12"/>
      <c r="B17467" s="12"/>
      <c r="C17467" s="2"/>
      <c r="D17467" s="12"/>
      <c r="E17467" s="12"/>
      <c r="F17467" s="12"/>
      <c r="G17467" s="12"/>
      <c r="H17467" s="12"/>
      <c r="I17467" s="12"/>
      <c r="J17467" s="12"/>
    </row>
    <row r="17468" spans="1:10" x14ac:dyDescent="0.25">
      <c r="A17468" s="12"/>
      <c r="B17468" s="12"/>
      <c r="C17468" s="2"/>
      <c r="D17468" s="12"/>
      <c r="E17468" s="12"/>
      <c r="F17468" s="12"/>
      <c r="G17468" s="12"/>
      <c r="H17468" s="12"/>
      <c r="I17468" s="12"/>
      <c r="J17468" s="12"/>
    </row>
    <row r="17469" spans="1:10" x14ac:dyDescent="0.25">
      <c r="A17469" s="12"/>
      <c r="B17469" s="12"/>
      <c r="C17469" s="2"/>
      <c r="D17469" s="12"/>
      <c r="E17469" s="12"/>
      <c r="F17469" s="12"/>
      <c r="G17469" s="12"/>
      <c r="H17469" s="12"/>
      <c r="I17469" s="12"/>
      <c r="J17469" s="12"/>
    </row>
    <row r="17470" spans="1:10" x14ac:dyDescent="0.25">
      <c r="A17470" s="12"/>
      <c r="B17470" s="12"/>
      <c r="C17470" s="2"/>
      <c r="D17470" s="12"/>
      <c r="E17470" s="12"/>
      <c r="F17470" s="12"/>
      <c r="G17470" s="12"/>
      <c r="H17470" s="12"/>
      <c r="I17470" s="12"/>
      <c r="J17470" s="12"/>
    </row>
    <row r="17471" spans="1:10" x14ac:dyDescent="0.25">
      <c r="A17471" s="12"/>
      <c r="B17471" s="12"/>
      <c r="C17471" s="2"/>
      <c r="D17471" s="12"/>
      <c r="E17471" s="12"/>
      <c r="F17471" s="12"/>
      <c r="G17471" s="12"/>
      <c r="H17471" s="12"/>
      <c r="I17471" s="12"/>
      <c r="J17471" s="12"/>
    </row>
    <row r="17472" spans="1:10" x14ac:dyDescent="0.25">
      <c r="A17472" s="12"/>
      <c r="B17472" s="12"/>
      <c r="C17472" s="2"/>
      <c r="D17472" s="12"/>
      <c r="E17472" s="12"/>
      <c r="F17472" s="12"/>
      <c r="G17472" s="12"/>
      <c r="H17472" s="12"/>
      <c r="I17472" s="12"/>
      <c r="J17472" s="12"/>
    </row>
    <row r="17473" spans="1:10" x14ac:dyDescent="0.25">
      <c r="A17473" s="12"/>
      <c r="B17473" s="12"/>
      <c r="C17473" s="2"/>
      <c r="D17473" s="12"/>
      <c r="E17473" s="12"/>
      <c r="F17473" s="12"/>
      <c r="G17473" s="12"/>
      <c r="H17473" s="12"/>
      <c r="I17473" s="12"/>
      <c r="J17473" s="12"/>
    </row>
    <row r="17474" spans="1:10" x14ac:dyDescent="0.25">
      <c r="A17474" s="12"/>
      <c r="B17474" s="12"/>
      <c r="C17474" s="2"/>
      <c r="D17474" s="12"/>
      <c r="E17474" s="12"/>
      <c r="F17474" s="12"/>
      <c r="G17474" s="12"/>
      <c r="H17474" s="12"/>
      <c r="I17474" s="12"/>
      <c r="J17474" s="12"/>
    </row>
    <row r="17475" spans="1:10" x14ac:dyDescent="0.25">
      <c r="A17475" s="12"/>
      <c r="B17475" s="12"/>
      <c r="C17475" s="2"/>
      <c r="D17475" s="12"/>
      <c r="E17475" s="12"/>
      <c r="F17475" s="12"/>
      <c r="G17475" s="12"/>
      <c r="H17475" s="12"/>
      <c r="I17475" s="12"/>
      <c r="J17475" s="12"/>
    </row>
    <row r="17476" spans="1:10" x14ac:dyDescent="0.25">
      <c r="A17476" s="12"/>
      <c r="B17476" s="12"/>
      <c r="C17476" s="2"/>
      <c r="D17476" s="12"/>
      <c r="E17476" s="12"/>
      <c r="F17476" s="12"/>
      <c r="G17476" s="12"/>
      <c r="H17476" s="12"/>
      <c r="I17476" s="12"/>
      <c r="J17476" s="12"/>
    </row>
    <row r="17477" spans="1:10" x14ac:dyDescent="0.25">
      <c r="A17477" s="12"/>
      <c r="B17477" s="12"/>
      <c r="C17477" s="2"/>
      <c r="D17477" s="12"/>
      <c r="E17477" s="12"/>
      <c r="F17477" s="12"/>
      <c r="G17477" s="12"/>
      <c r="H17477" s="12"/>
      <c r="I17477" s="12"/>
      <c r="J17477" s="12"/>
    </row>
    <row r="17478" spans="1:10" x14ac:dyDescent="0.25">
      <c r="A17478" s="12"/>
      <c r="B17478" s="12"/>
      <c r="C17478" s="2"/>
      <c r="D17478" s="12"/>
      <c r="E17478" s="12"/>
      <c r="F17478" s="12"/>
      <c r="G17478" s="12"/>
      <c r="H17478" s="12"/>
      <c r="I17478" s="12"/>
      <c r="J17478" s="12"/>
    </row>
    <row r="17479" spans="1:10" x14ac:dyDescent="0.25">
      <c r="A17479" s="12"/>
      <c r="B17479" s="12"/>
      <c r="C17479" s="2"/>
      <c r="D17479" s="12"/>
      <c r="E17479" s="12"/>
      <c r="F17479" s="12"/>
      <c r="G17479" s="12"/>
      <c r="H17479" s="12"/>
      <c r="I17479" s="12"/>
      <c r="J17479" s="12"/>
    </row>
    <row r="17480" spans="1:10" x14ac:dyDescent="0.25">
      <c r="A17480" s="12"/>
      <c r="B17480" s="12"/>
      <c r="C17480" s="2"/>
      <c r="D17480" s="12"/>
      <c r="E17480" s="12"/>
      <c r="F17480" s="12"/>
      <c r="G17480" s="12"/>
      <c r="H17480" s="12"/>
      <c r="I17480" s="12"/>
      <c r="J17480" s="12"/>
    </row>
    <row r="17481" spans="1:10" x14ac:dyDescent="0.25">
      <c r="A17481" s="12"/>
      <c r="B17481" s="12"/>
      <c r="C17481" s="2"/>
      <c r="D17481" s="12"/>
      <c r="E17481" s="12"/>
      <c r="F17481" s="12"/>
      <c r="G17481" s="12"/>
      <c r="H17481" s="12"/>
      <c r="I17481" s="12"/>
      <c r="J17481" s="12"/>
    </row>
    <row r="17482" spans="1:10" x14ac:dyDescent="0.25">
      <c r="A17482" s="12"/>
      <c r="B17482" s="12"/>
      <c r="C17482" s="2"/>
      <c r="D17482" s="12"/>
      <c r="E17482" s="12"/>
      <c r="F17482" s="12"/>
      <c r="G17482" s="12"/>
      <c r="H17482" s="12"/>
      <c r="I17482" s="12"/>
      <c r="J17482" s="12"/>
    </row>
    <row r="17483" spans="1:10" x14ac:dyDescent="0.25">
      <c r="A17483" s="12"/>
      <c r="B17483" s="12"/>
      <c r="C17483" s="2"/>
      <c r="D17483" s="12"/>
      <c r="E17483" s="12"/>
      <c r="F17483" s="12"/>
      <c r="G17483" s="12"/>
      <c r="H17483" s="12"/>
      <c r="I17483" s="12"/>
      <c r="J17483" s="12"/>
    </row>
    <row r="17484" spans="1:10" x14ac:dyDescent="0.25">
      <c r="A17484" s="12"/>
      <c r="B17484" s="12"/>
      <c r="C17484" s="2"/>
      <c r="D17484" s="12"/>
      <c r="E17484" s="12"/>
      <c r="F17484" s="12"/>
      <c r="G17484" s="12"/>
      <c r="H17484" s="12"/>
      <c r="I17484" s="12"/>
      <c r="J17484" s="12"/>
    </row>
    <row r="17485" spans="1:10" x14ac:dyDescent="0.25">
      <c r="A17485" s="12"/>
      <c r="B17485" s="12"/>
      <c r="C17485" s="2"/>
      <c r="D17485" s="12"/>
      <c r="E17485" s="12"/>
      <c r="F17485" s="12"/>
      <c r="G17485" s="12"/>
      <c r="H17485" s="12"/>
      <c r="I17485" s="12"/>
      <c r="J17485" s="12"/>
    </row>
    <row r="17486" spans="1:10" x14ac:dyDescent="0.25">
      <c r="A17486" s="12"/>
      <c r="B17486" s="12"/>
      <c r="C17486" s="2"/>
      <c r="D17486" s="12"/>
      <c r="E17486" s="12"/>
      <c r="F17486" s="12"/>
      <c r="G17486" s="12"/>
      <c r="H17486" s="12"/>
      <c r="I17486" s="12"/>
      <c r="J17486" s="12"/>
    </row>
    <row r="17487" spans="1:10" x14ac:dyDescent="0.25">
      <c r="A17487" s="12"/>
      <c r="B17487" s="12"/>
      <c r="C17487" s="2"/>
      <c r="D17487" s="12"/>
      <c r="E17487" s="12"/>
      <c r="F17487" s="12"/>
      <c r="G17487" s="12"/>
      <c r="H17487" s="12"/>
      <c r="I17487" s="12"/>
      <c r="J17487" s="12"/>
    </row>
    <row r="17488" spans="1:10" x14ac:dyDescent="0.25">
      <c r="A17488" s="12"/>
      <c r="B17488" s="12"/>
      <c r="C17488" s="2"/>
      <c r="D17488" s="12"/>
      <c r="E17488" s="12"/>
      <c r="F17488" s="12"/>
      <c r="G17488" s="12"/>
      <c r="H17488" s="12"/>
      <c r="I17488" s="12"/>
      <c r="J17488" s="12"/>
    </row>
    <row r="17489" spans="1:10" x14ac:dyDescent="0.25">
      <c r="A17489" s="12"/>
      <c r="B17489" s="12"/>
      <c r="C17489" s="2"/>
      <c r="D17489" s="12"/>
      <c r="E17489" s="12"/>
      <c r="F17489" s="12"/>
      <c r="G17489" s="12"/>
      <c r="H17489" s="12"/>
      <c r="I17489" s="12"/>
      <c r="J17489" s="12"/>
    </row>
    <row r="17490" spans="1:10" x14ac:dyDescent="0.25">
      <c r="A17490" s="12"/>
      <c r="B17490" s="12"/>
      <c r="C17490" s="2"/>
      <c r="D17490" s="12"/>
      <c r="E17490" s="12"/>
      <c r="F17490" s="12"/>
      <c r="G17490" s="12"/>
      <c r="H17490" s="12"/>
      <c r="I17490" s="12"/>
      <c r="J17490" s="12"/>
    </row>
    <row r="17491" spans="1:10" x14ac:dyDescent="0.25">
      <c r="A17491" s="12"/>
      <c r="B17491" s="12"/>
      <c r="C17491" s="2"/>
      <c r="D17491" s="12"/>
      <c r="E17491" s="12"/>
      <c r="F17491" s="12"/>
      <c r="G17491" s="12"/>
      <c r="H17491" s="12"/>
      <c r="I17491" s="12"/>
      <c r="J17491" s="12"/>
    </row>
    <row r="17492" spans="1:10" x14ac:dyDescent="0.25">
      <c r="A17492" s="12"/>
      <c r="B17492" s="12"/>
      <c r="C17492" s="2"/>
      <c r="D17492" s="12"/>
      <c r="E17492" s="12"/>
      <c r="F17492" s="12"/>
      <c r="G17492" s="12"/>
      <c r="H17492" s="12"/>
      <c r="I17492" s="12"/>
      <c r="J17492" s="12"/>
    </row>
    <row r="17493" spans="1:10" x14ac:dyDescent="0.25">
      <c r="A17493" s="12"/>
      <c r="B17493" s="12"/>
      <c r="C17493" s="2"/>
      <c r="D17493" s="12"/>
      <c r="E17493" s="12"/>
      <c r="F17493" s="12"/>
      <c r="G17493" s="12"/>
      <c r="H17493" s="12"/>
      <c r="I17493" s="12"/>
      <c r="J17493" s="12"/>
    </row>
    <row r="17494" spans="1:10" x14ac:dyDescent="0.25">
      <c r="A17494" s="12"/>
      <c r="B17494" s="12"/>
      <c r="C17494" s="2"/>
      <c r="D17494" s="12"/>
      <c r="E17494" s="12"/>
      <c r="F17494" s="12"/>
      <c r="G17494" s="12"/>
      <c r="H17494" s="12"/>
      <c r="I17494" s="12"/>
      <c r="J17494" s="12"/>
    </row>
    <row r="17495" spans="1:10" x14ac:dyDescent="0.25">
      <c r="A17495" s="12"/>
      <c r="B17495" s="12"/>
      <c r="C17495" s="2"/>
      <c r="D17495" s="12"/>
      <c r="E17495" s="12"/>
      <c r="F17495" s="12"/>
      <c r="G17495" s="12"/>
      <c r="H17495" s="12"/>
      <c r="I17495" s="12"/>
      <c r="J17495" s="12"/>
    </row>
    <row r="17496" spans="1:10" x14ac:dyDescent="0.25">
      <c r="A17496" s="12"/>
      <c r="B17496" s="12"/>
      <c r="C17496" s="2"/>
      <c r="D17496" s="12"/>
      <c r="E17496" s="12"/>
      <c r="F17496" s="12"/>
      <c r="G17496" s="12"/>
      <c r="H17496" s="12"/>
      <c r="I17496" s="12"/>
      <c r="J17496" s="12"/>
    </row>
    <row r="17497" spans="1:10" x14ac:dyDescent="0.25">
      <c r="A17497" s="12"/>
      <c r="B17497" s="12"/>
      <c r="C17497" s="2"/>
      <c r="D17497" s="12"/>
      <c r="E17497" s="12"/>
      <c r="F17497" s="12"/>
      <c r="G17497" s="12"/>
      <c r="H17497" s="12"/>
      <c r="I17497" s="12"/>
      <c r="J17497" s="12"/>
    </row>
    <row r="17498" spans="1:10" x14ac:dyDescent="0.25">
      <c r="A17498" s="12"/>
      <c r="B17498" s="12"/>
      <c r="C17498" s="2"/>
      <c r="D17498" s="12"/>
      <c r="E17498" s="12"/>
      <c r="F17498" s="12"/>
      <c r="G17498" s="12"/>
      <c r="H17498" s="12"/>
      <c r="I17498" s="12"/>
      <c r="J17498" s="12"/>
    </row>
    <row r="17499" spans="1:10" x14ac:dyDescent="0.25">
      <c r="A17499" s="12"/>
      <c r="B17499" s="12"/>
      <c r="C17499" s="2"/>
      <c r="D17499" s="12"/>
      <c r="E17499" s="12"/>
      <c r="F17499" s="12"/>
      <c r="G17499" s="12"/>
      <c r="H17499" s="12"/>
      <c r="I17499" s="12"/>
      <c r="J17499" s="12"/>
    </row>
    <row r="17500" spans="1:10" x14ac:dyDescent="0.25">
      <c r="A17500" s="12"/>
      <c r="B17500" s="12"/>
      <c r="C17500" s="2"/>
      <c r="D17500" s="12"/>
      <c r="E17500" s="12"/>
      <c r="F17500" s="12"/>
      <c r="G17500" s="12"/>
      <c r="H17500" s="12"/>
      <c r="I17500" s="12"/>
      <c r="J17500" s="12"/>
    </row>
    <row r="17501" spans="1:10" x14ac:dyDescent="0.25">
      <c r="A17501" s="12"/>
      <c r="B17501" s="12"/>
      <c r="C17501" s="2"/>
      <c r="D17501" s="12"/>
      <c r="E17501" s="12"/>
      <c r="F17501" s="12"/>
      <c r="G17501" s="12"/>
      <c r="H17501" s="12"/>
      <c r="I17501" s="12"/>
      <c r="J17501" s="12"/>
    </row>
    <row r="17502" spans="1:10" x14ac:dyDescent="0.25">
      <c r="A17502" s="12"/>
      <c r="B17502" s="12"/>
      <c r="C17502" s="2"/>
      <c r="D17502" s="12"/>
      <c r="E17502" s="12"/>
      <c r="F17502" s="12"/>
      <c r="G17502" s="12"/>
      <c r="H17502" s="12"/>
      <c r="I17502" s="12"/>
      <c r="J17502" s="12"/>
    </row>
    <row r="17503" spans="1:10" x14ac:dyDescent="0.25">
      <c r="A17503" s="12"/>
      <c r="B17503" s="12"/>
      <c r="C17503" s="2"/>
      <c r="D17503" s="12"/>
      <c r="E17503" s="12"/>
      <c r="F17503" s="12"/>
      <c r="G17503" s="12"/>
      <c r="H17503" s="12"/>
      <c r="I17503" s="12"/>
      <c r="J17503" s="12"/>
    </row>
    <row r="17504" spans="1:10" x14ac:dyDescent="0.25">
      <c r="A17504" s="12"/>
      <c r="B17504" s="12"/>
      <c r="C17504" s="2"/>
      <c r="D17504" s="12"/>
      <c r="E17504" s="12"/>
      <c r="F17504" s="12"/>
      <c r="G17504" s="12"/>
      <c r="H17504" s="12"/>
      <c r="I17504" s="12"/>
      <c r="J17504" s="12"/>
    </row>
    <row r="17505" spans="1:10" x14ac:dyDescent="0.25">
      <c r="A17505" s="12"/>
      <c r="B17505" s="12"/>
      <c r="C17505" s="2"/>
      <c r="D17505" s="12"/>
      <c r="E17505" s="12"/>
      <c r="F17505" s="12"/>
      <c r="G17505" s="12"/>
      <c r="H17505" s="12"/>
      <c r="I17505" s="12"/>
      <c r="J17505" s="12"/>
    </row>
    <row r="17506" spans="1:10" x14ac:dyDescent="0.25">
      <c r="A17506" s="12"/>
      <c r="B17506" s="12"/>
      <c r="C17506" s="2"/>
      <c r="D17506" s="12"/>
      <c r="E17506" s="12"/>
      <c r="F17506" s="12"/>
      <c r="G17506" s="12"/>
      <c r="H17506" s="12"/>
      <c r="I17506" s="12"/>
      <c r="J17506" s="12"/>
    </row>
    <row r="17507" spans="1:10" x14ac:dyDescent="0.25">
      <c r="A17507" s="12"/>
      <c r="B17507" s="12"/>
      <c r="C17507" s="2"/>
      <c r="D17507" s="12"/>
      <c r="E17507" s="12"/>
      <c r="F17507" s="12"/>
      <c r="G17507" s="12"/>
      <c r="H17507" s="12"/>
      <c r="I17507" s="12"/>
      <c r="J17507" s="12"/>
    </row>
    <row r="17508" spans="1:10" x14ac:dyDescent="0.25">
      <c r="A17508" s="12"/>
      <c r="B17508" s="12"/>
      <c r="C17508" s="2"/>
      <c r="D17508" s="12"/>
      <c r="E17508" s="12"/>
      <c r="F17508" s="12"/>
      <c r="G17508" s="12"/>
      <c r="H17508" s="12"/>
      <c r="I17508" s="12"/>
      <c r="J17508" s="12"/>
    </row>
    <row r="17509" spans="1:10" x14ac:dyDescent="0.25">
      <c r="A17509" s="12"/>
      <c r="B17509" s="12"/>
      <c r="C17509" s="2"/>
      <c r="D17509" s="12"/>
      <c r="E17509" s="12"/>
      <c r="F17509" s="12"/>
      <c r="G17509" s="12"/>
      <c r="H17509" s="12"/>
      <c r="I17509" s="12"/>
      <c r="J17509" s="12"/>
    </row>
    <row r="17510" spans="1:10" x14ac:dyDescent="0.25">
      <c r="A17510" s="12"/>
      <c r="B17510" s="12"/>
      <c r="C17510" s="2"/>
      <c r="D17510" s="12"/>
      <c r="E17510" s="12"/>
      <c r="F17510" s="12"/>
      <c r="G17510" s="12"/>
      <c r="H17510" s="12"/>
      <c r="I17510" s="12"/>
      <c r="J17510" s="12"/>
    </row>
    <row r="17511" spans="1:10" x14ac:dyDescent="0.25">
      <c r="A17511" s="12"/>
      <c r="B17511" s="12"/>
      <c r="C17511" s="2"/>
      <c r="D17511" s="12"/>
      <c r="E17511" s="12"/>
      <c r="F17511" s="12"/>
      <c r="G17511" s="12"/>
      <c r="H17511" s="12"/>
      <c r="I17511" s="12"/>
      <c r="J17511" s="12"/>
    </row>
    <row r="17512" spans="1:10" x14ac:dyDescent="0.25">
      <c r="A17512" s="12"/>
      <c r="B17512" s="12"/>
      <c r="C17512" s="2"/>
      <c r="D17512" s="12"/>
      <c r="E17512" s="12"/>
      <c r="F17512" s="12"/>
      <c r="G17512" s="12"/>
      <c r="H17512" s="12"/>
      <c r="I17512" s="12"/>
      <c r="J17512" s="12"/>
    </row>
    <row r="17513" spans="1:10" x14ac:dyDescent="0.25">
      <c r="A17513" s="12"/>
      <c r="B17513" s="12"/>
      <c r="C17513" s="2"/>
      <c r="D17513" s="12"/>
      <c r="E17513" s="12"/>
      <c r="F17513" s="12"/>
      <c r="G17513" s="12"/>
      <c r="H17513" s="12"/>
      <c r="I17513" s="12"/>
      <c r="J17513" s="12"/>
    </row>
    <row r="17514" spans="1:10" x14ac:dyDescent="0.25">
      <c r="A17514" s="12"/>
      <c r="B17514" s="12"/>
      <c r="C17514" s="2"/>
      <c r="D17514" s="12"/>
      <c r="E17514" s="12"/>
      <c r="F17514" s="12"/>
      <c r="G17514" s="12"/>
      <c r="H17514" s="12"/>
      <c r="I17514" s="12"/>
      <c r="J17514" s="12"/>
    </row>
    <row r="17515" spans="1:10" x14ac:dyDescent="0.25">
      <c r="A17515" s="12"/>
      <c r="B17515" s="12"/>
      <c r="C17515" s="2"/>
      <c r="D17515" s="12"/>
      <c r="E17515" s="12"/>
      <c r="F17515" s="12"/>
      <c r="G17515" s="12"/>
      <c r="H17515" s="12"/>
      <c r="I17515" s="12"/>
      <c r="J17515" s="12"/>
    </row>
    <row r="17516" spans="1:10" x14ac:dyDescent="0.25">
      <c r="A17516" s="12"/>
      <c r="B17516" s="12"/>
      <c r="C17516" s="2"/>
      <c r="D17516" s="12"/>
      <c r="E17516" s="12"/>
      <c r="F17516" s="12"/>
      <c r="G17516" s="12"/>
      <c r="H17516" s="12"/>
      <c r="I17516" s="12"/>
      <c r="J17516" s="12"/>
    </row>
    <row r="17517" spans="1:10" x14ac:dyDescent="0.25">
      <c r="A17517" s="12"/>
      <c r="B17517" s="12"/>
      <c r="C17517" s="2"/>
      <c r="D17517" s="12"/>
      <c r="E17517" s="12"/>
      <c r="F17517" s="12"/>
      <c r="G17517" s="12"/>
      <c r="H17517" s="12"/>
      <c r="I17517" s="12"/>
      <c r="J17517" s="12"/>
    </row>
    <row r="17518" spans="1:10" x14ac:dyDescent="0.25">
      <c r="A17518" s="12"/>
      <c r="B17518" s="12"/>
      <c r="C17518" s="2"/>
      <c r="D17518" s="12"/>
      <c r="E17518" s="12"/>
      <c r="F17518" s="12"/>
      <c r="G17518" s="12"/>
      <c r="H17518" s="12"/>
      <c r="I17518" s="12"/>
      <c r="J17518" s="12"/>
    </row>
    <row r="17519" spans="1:10" x14ac:dyDescent="0.25">
      <c r="A17519" s="12"/>
      <c r="B17519" s="12"/>
      <c r="C17519" s="2"/>
      <c r="D17519" s="12"/>
      <c r="E17519" s="12"/>
      <c r="F17519" s="12"/>
      <c r="G17519" s="12"/>
      <c r="H17519" s="12"/>
      <c r="I17519" s="12"/>
      <c r="J17519" s="12"/>
    </row>
    <row r="17520" spans="1:10" x14ac:dyDescent="0.25">
      <c r="A17520" s="12"/>
      <c r="B17520" s="12"/>
      <c r="C17520" s="2"/>
      <c r="D17520" s="12"/>
      <c r="E17520" s="12"/>
      <c r="F17520" s="12"/>
      <c r="G17520" s="12"/>
      <c r="H17520" s="12"/>
      <c r="I17520" s="12"/>
      <c r="J17520" s="12"/>
    </row>
    <row r="17521" spans="1:10" x14ac:dyDescent="0.25">
      <c r="A17521" s="12"/>
      <c r="B17521" s="12"/>
      <c r="C17521" s="2"/>
      <c r="D17521" s="12"/>
      <c r="E17521" s="12"/>
      <c r="F17521" s="12"/>
      <c r="G17521" s="12"/>
      <c r="H17521" s="12"/>
      <c r="I17521" s="12"/>
      <c r="J17521" s="12"/>
    </row>
    <row r="17522" spans="1:10" x14ac:dyDescent="0.25">
      <c r="A17522" s="12"/>
      <c r="B17522" s="12"/>
      <c r="C17522" s="2"/>
      <c r="D17522" s="12"/>
      <c r="E17522" s="12"/>
      <c r="F17522" s="12"/>
      <c r="G17522" s="12"/>
      <c r="H17522" s="12"/>
      <c r="I17522" s="12"/>
      <c r="J17522" s="12"/>
    </row>
    <row r="17523" spans="1:10" x14ac:dyDescent="0.25">
      <c r="A17523" s="12"/>
      <c r="B17523" s="12"/>
      <c r="C17523" s="2"/>
      <c r="D17523" s="12"/>
      <c r="E17523" s="12"/>
      <c r="F17523" s="12"/>
      <c r="G17523" s="12"/>
      <c r="H17523" s="12"/>
      <c r="I17523" s="12"/>
      <c r="J17523" s="12"/>
    </row>
    <row r="17524" spans="1:10" x14ac:dyDescent="0.25">
      <c r="A17524" s="12"/>
      <c r="B17524" s="12"/>
      <c r="C17524" s="2"/>
      <c r="D17524" s="12"/>
      <c r="E17524" s="12"/>
      <c r="F17524" s="12"/>
      <c r="G17524" s="12"/>
      <c r="H17524" s="12"/>
      <c r="I17524" s="12"/>
      <c r="J17524" s="12"/>
    </row>
    <row r="17525" spans="1:10" x14ac:dyDescent="0.25">
      <c r="A17525" s="12"/>
      <c r="B17525" s="12"/>
      <c r="C17525" s="2"/>
      <c r="D17525" s="12"/>
      <c r="E17525" s="12"/>
      <c r="F17525" s="12"/>
      <c r="G17525" s="12"/>
      <c r="H17525" s="12"/>
      <c r="I17525" s="12"/>
      <c r="J17525" s="12"/>
    </row>
    <row r="17526" spans="1:10" x14ac:dyDescent="0.25">
      <c r="A17526" s="12"/>
      <c r="B17526" s="12"/>
      <c r="C17526" s="2"/>
      <c r="D17526" s="12"/>
      <c r="E17526" s="12"/>
      <c r="F17526" s="12"/>
      <c r="G17526" s="12"/>
      <c r="H17526" s="12"/>
      <c r="I17526" s="12"/>
      <c r="J17526" s="12"/>
    </row>
    <row r="17527" spans="1:10" x14ac:dyDescent="0.25">
      <c r="A17527" s="12"/>
      <c r="B17527" s="12"/>
      <c r="C17527" s="2"/>
      <c r="D17527" s="12"/>
      <c r="E17527" s="12"/>
      <c r="F17527" s="12"/>
      <c r="G17527" s="12"/>
      <c r="H17527" s="12"/>
      <c r="I17527" s="12"/>
      <c r="J17527" s="12"/>
    </row>
    <row r="17528" spans="1:10" x14ac:dyDescent="0.25">
      <c r="A17528" s="12"/>
      <c r="B17528" s="12"/>
      <c r="C17528" s="2"/>
      <c r="D17528" s="12"/>
      <c r="E17528" s="12"/>
      <c r="F17528" s="12"/>
      <c r="G17528" s="12"/>
      <c r="H17528" s="12"/>
      <c r="I17528" s="12"/>
      <c r="J17528" s="12"/>
    </row>
    <row r="17529" spans="1:10" x14ac:dyDescent="0.25">
      <c r="A17529" s="12"/>
      <c r="B17529" s="12"/>
      <c r="C17529" s="2"/>
      <c r="D17529" s="12"/>
      <c r="E17529" s="12"/>
      <c r="F17529" s="12"/>
      <c r="G17529" s="12"/>
      <c r="H17529" s="12"/>
      <c r="I17529" s="12"/>
      <c r="J17529" s="12"/>
    </row>
    <row r="17530" spans="1:10" x14ac:dyDescent="0.25">
      <c r="A17530" s="12"/>
      <c r="B17530" s="12"/>
      <c r="C17530" s="2"/>
      <c r="D17530" s="12"/>
      <c r="E17530" s="12"/>
      <c r="F17530" s="12"/>
      <c r="G17530" s="12"/>
      <c r="H17530" s="12"/>
      <c r="I17530" s="12"/>
      <c r="J17530" s="12"/>
    </row>
    <row r="17531" spans="1:10" x14ac:dyDescent="0.25">
      <c r="A17531" s="12"/>
      <c r="B17531" s="12"/>
      <c r="C17531" s="2"/>
      <c r="D17531" s="12"/>
      <c r="E17531" s="12"/>
      <c r="F17531" s="12"/>
      <c r="G17531" s="12"/>
      <c r="H17531" s="12"/>
      <c r="I17531" s="12"/>
      <c r="J17531" s="12"/>
    </row>
    <row r="17532" spans="1:10" x14ac:dyDescent="0.25">
      <c r="A17532" s="12"/>
      <c r="B17532" s="12"/>
      <c r="C17532" s="2"/>
      <c r="D17532" s="12"/>
      <c r="E17532" s="12"/>
      <c r="F17532" s="12"/>
      <c r="G17532" s="12"/>
      <c r="H17532" s="12"/>
      <c r="I17532" s="12"/>
      <c r="J17532" s="12"/>
    </row>
    <row r="17533" spans="1:10" x14ac:dyDescent="0.25">
      <c r="A17533" s="12"/>
      <c r="B17533" s="12"/>
      <c r="C17533" s="2"/>
      <c r="D17533" s="12"/>
      <c r="E17533" s="12"/>
      <c r="F17533" s="12"/>
      <c r="G17533" s="12"/>
      <c r="H17533" s="12"/>
      <c r="I17533" s="12"/>
      <c r="J17533" s="12"/>
    </row>
    <row r="17534" spans="1:10" x14ac:dyDescent="0.25">
      <c r="A17534" s="12"/>
      <c r="B17534" s="12"/>
      <c r="C17534" s="2"/>
      <c r="D17534" s="12"/>
      <c r="E17534" s="12"/>
      <c r="F17534" s="12"/>
      <c r="G17534" s="12"/>
      <c r="H17534" s="12"/>
      <c r="I17534" s="12"/>
      <c r="J17534" s="12"/>
    </row>
    <row r="17535" spans="1:10" x14ac:dyDescent="0.25">
      <c r="A17535" s="12"/>
      <c r="B17535" s="12"/>
      <c r="C17535" s="2"/>
      <c r="D17535" s="12"/>
      <c r="E17535" s="12"/>
      <c r="F17535" s="12"/>
      <c r="G17535" s="12"/>
      <c r="H17535" s="12"/>
      <c r="I17535" s="12"/>
      <c r="J17535" s="12"/>
    </row>
    <row r="17536" spans="1:10" x14ac:dyDescent="0.25">
      <c r="A17536" s="12"/>
      <c r="B17536" s="12"/>
      <c r="C17536" s="2"/>
      <c r="D17536" s="12"/>
      <c r="E17536" s="12"/>
      <c r="F17536" s="12"/>
      <c r="G17536" s="12"/>
      <c r="H17536" s="12"/>
      <c r="I17536" s="12"/>
      <c r="J17536" s="12"/>
    </row>
    <row r="17537" spans="1:10" x14ac:dyDescent="0.25">
      <c r="A17537" s="12"/>
      <c r="B17537" s="12"/>
      <c r="C17537" s="2"/>
      <c r="D17537" s="12"/>
      <c r="E17537" s="12"/>
      <c r="F17537" s="12"/>
      <c r="G17537" s="12"/>
      <c r="H17537" s="12"/>
      <c r="I17537" s="12"/>
      <c r="J17537" s="12"/>
    </row>
    <row r="17538" spans="1:10" x14ac:dyDescent="0.25">
      <c r="A17538" s="12"/>
      <c r="B17538" s="12"/>
      <c r="C17538" s="2"/>
      <c r="D17538" s="12"/>
      <c r="E17538" s="12"/>
      <c r="F17538" s="12"/>
      <c r="G17538" s="12"/>
      <c r="H17538" s="12"/>
      <c r="I17538" s="12"/>
      <c r="J17538" s="12"/>
    </row>
    <row r="17539" spans="1:10" x14ac:dyDescent="0.25">
      <c r="A17539" s="12"/>
      <c r="B17539" s="12"/>
      <c r="C17539" s="2"/>
      <c r="D17539" s="12"/>
      <c r="E17539" s="12"/>
      <c r="F17539" s="12"/>
      <c r="G17539" s="12"/>
      <c r="H17539" s="12"/>
      <c r="I17539" s="12"/>
      <c r="J17539" s="12"/>
    </row>
    <row r="17540" spans="1:10" x14ac:dyDescent="0.25">
      <c r="A17540" s="12"/>
      <c r="B17540" s="12"/>
      <c r="C17540" s="2"/>
      <c r="D17540" s="12"/>
      <c r="E17540" s="12"/>
      <c r="F17540" s="12"/>
      <c r="G17540" s="12"/>
      <c r="H17540" s="12"/>
      <c r="I17540" s="12"/>
      <c r="J17540" s="12"/>
    </row>
    <row r="17541" spans="1:10" x14ac:dyDescent="0.25">
      <c r="A17541" s="12"/>
      <c r="B17541" s="12"/>
      <c r="C17541" s="2"/>
      <c r="D17541" s="12"/>
      <c r="E17541" s="12"/>
      <c r="F17541" s="12"/>
      <c r="G17541" s="12"/>
      <c r="H17541" s="12"/>
      <c r="I17541" s="12"/>
      <c r="J17541" s="12"/>
    </row>
    <row r="17542" spans="1:10" x14ac:dyDescent="0.25">
      <c r="A17542" s="12"/>
      <c r="B17542" s="12"/>
      <c r="C17542" s="2"/>
      <c r="D17542" s="12"/>
      <c r="E17542" s="12"/>
      <c r="F17542" s="12"/>
      <c r="G17542" s="12"/>
      <c r="H17542" s="12"/>
      <c r="I17542" s="12"/>
      <c r="J17542" s="12"/>
    </row>
    <row r="17543" spans="1:10" x14ac:dyDescent="0.25">
      <c r="A17543" s="12"/>
      <c r="B17543" s="12"/>
      <c r="C17543" s="2"/>
      <c r="D17543" s="12"/>
      <c r="E17543" s="12"/>
      <c r="F17543" s="12"/>
      <c r="G17543" s="12"/>
      <c r="H17543" s="12"/>
      <c r="I17543" s="12"/>
      <c r="J17543" s="12"/>
    </row>
    <row r="17544" spans="1:10" x14ac:dyDescent="0.25">
      <c r="A17544" s="12"/>
      <c r="B17544" s="12"/>
      <c r="C17544" s="2"/>
      <c r="D17544" s="12"/>
      <c r="E17544" s="12"/>
      <c r="F17544" s="12"/>
      <c r="G17544" s="12"/>
      <c r="H17544" s="12"/>
      <c r="I17544" s="12"/>
      <c r="J17544" s="12"/>
    </row>
    <row r="17545" spans="1:10" x14ac:dyDescent="0.25">
      <c r="A17545" s="12"/>
      <c r="B17545" s="12"/>
      <c r="C17545" s="2"/>
      <c r="D17545" s="12"/>
      <c r="E17545" s="12"/>
      <c r="F17545" s="12"/>
      <c r="G17545" s="12"/>
      <c r="H17545" s="12"/>
      <c r="I17545" s="12"/>
      <c r="J17545" s="12"/>
    </row>
    <row r="17546" spans="1:10" x14ac:dyDescent="0.25">
      <c r="A17546" s="12"/>
      <c r="B17546" s="12"/>
      <c r="C17546" s="2"/>
      <c r="D17546" s="12"/>
      <c r="E17546" s="12"/>
      <c r="F17546" s="12"/>
      <c r="G17546" s="12"/>
      <c r="H17546" s="12"/>
      <c r="I17546" s="12"/>
      <c r="J17546" s="12"/>
    </row>
    <row r="17547" spans="1:10" x14ac:dyDescent="0.25">
      <c r="A17547" s="12"/>
      <c r="B17547" s="12"/>
      <c r="C17547" s="2"/>
      <c r="D17547" s="12"/>
      <c r="E17547" s="12"/>
      <c r="F17547" s="12"/>
      <c r="G17547" s="12"/>
      <c r="H17547" s="12"/>
      <c r="I17547" s="12"/>
      <c r="J17547" s="12"/>
    </row>
    <row r="17548" spans="1:10" x14ac:dyDescent="0.25">
      <c r="A17548" s="12"/>
      <c r="B17548" s="12"/>
      <c r="C17548" s="2"/>
      <c r="D17548" s="12"/>
      <c r="E17548" s="12"/>
      <c r="F17548" s="12"/>
      <c r="G17548" s="12"/>
      <c r="H17548" s="12"/>
      <c r="I17548" s="12"/>
      <c r="J17548" s="12"/>
    </row>
    <row r="17549" spans="1:10" x14ac:dyDescent="0.25">
      <c r="A17549" s="12"/>
      <c r="B17549" s="12"/>
      <c r="C17549" s="2"/>
      <c r="D17549" s="12"/>
      <c r="E17549" s="12"/>
      <c r="F17549" s="12"/>
      <c r="G17549" s="12"/>
      <c r="H17549" s="12"/>
      <c r="I17549" s="12"/>
      <c r="J17549" s="12"/>
    </row>
    <row r="17550" spans="1:10" x14ac:dyDescent="0.25">
      <c r="A17550" s="12"/>
      <c r="B17550" s="12"/>
      <c r="C17550" s="2"/>
      <c r="D17550" s="12"/>
      <c r="E17550" s="12"/>
      <c r="F17550" s="12"/>
      <c r="G17550" s="12"/>
      <c r="H17550" s="12"/>
      <c r="I17550" s="12"/>
      <c r="J17550" s="12"/>
    </row>
    <row r="17551" spans="1:10" x14ac:dyDescent="0.25">
      <c r="A17551" s="12"/>
      <c r="B17551" s="12"/>
      <c r="C17551" s="2"/>
      <c r="D17551" s="12"/>
      <c r="E17551" s="12"/>
      <c r="F17551" s="12"/>
      <c r="G17551" s="12"/>
      <c r="H17551" s="12"/>
      <c r="I17551" s="12"/>
      <c r="J17551" s="12"/>
    </row>
    <row r="17552" spans="1:10" x14ac:dyDescent="0.25">
      <c r="A17552" s="12"/>
      <c r="B17552" s="12"/>
      <c r="C17552" s="2"/>
      <c r="D17552" s="12"/>
      <c r="E17552" s="12"/>
      <c r="F17552" s="12"/>
      <c r="G17552" s="12"/>
      <c r="H17552" s="12"/>
      <c r="I17552" s="12"/>
      <c r="J17552" s="12"/>
    </row>
    <row r="17553" spans="1:10" x14ac:dyDescent="0.25">
      <c r="A17553" s="12"/>
      <c r="B17553" s="12"/>
      <c r="C17553" s="2"/>
      <c r="D17553" s="12"/>
      <c r="E17553" s="12"/>
      <c r="F17553" s="12"/>
      <c r="G17553" s="12"/>
      <c r="H17553" s="12"/>
      <c r="I17553" s="12"/>
      <c r="J17553" s="12"/>
    </row>
    <row r="17554" spans="1:10" x14ac:dyDescent="0.25">
      <c r="A17554" s="12"/>
      <c r="B17554" s="12"/>
      <c r="C17554" s="2"/>
      <c r="D17554" s="12"/>
      <c r="E17554" s="12"/>
      <c r="F17554" s="12"/>
      <c r="G17554" s="12"/>
      <c r="H17554" s="12"/>
      <c r="I17554" s="12"/>
      <c r="J17554" s="12"/>
    </row>
    <row r="17555" spans="1:10" x14ac:dyDescent="0.25">
      <c r="A17555" s="12"/>
      <c r="B17555" s="12"/>
      <c r="C17555" s="2"/>
      <c r="D17555" s="12"/>
      <c r="E17555" s="12"/>
      <c r="F17555" s="12"/>
      <c r="G17555" s="12"/>
      <c r="H17555" s="12"/>
      <c r="I17555" s="12"/>
      <c r="J17555" s="12"/>
    </row>
    <row r="17556" spans="1:10" x14ac:dyDescent="0.25">
      <c r="A17556" s="12"/>
      <c r="B17556" s="12"/>
      <c r="C17556" s="2"/>
      <c r="D17556" s="12"/>
      <c r="E17556" s="12"/>
      <c r="F17556" s="12"/>
      <c r="G17556" s="12"/>
      <c r="H17556" s="12"/>
      <c r="I17556" s="12"/>
      <c r="J17556" s="12"/>
    </row>
    <row r="17557" spans="1:10" x14ac:dyDescent="0.25">
      <c r="A17557" s="12"/>
      <c r="B17557" s="12"/>
      <c r="C17557" s="2"/>
      <c r="D17557" s="12"/>
      <c r="E17557" s="12"/>
      <c r="F17557" s="12"/>
      <c r="G17557" s="12"/>
      <c r="H17557" s="12"/>
      <c r="I17557" s="12"/>
      <c r="J17557" s="12"/>
    </row>
    <row r="17558" spans="1:10" x14ac:dyDescent="0.25">
      <c r="A17558" s="12"/>
      <c r="B17558" s="12"/>
      <c r="C17558" s="2"/>
      <c r="D17558" s="12"/>
      <c r="E17558" s="12"/>
      <c r="F17558" s="12"/>
      <c r="G17558" s="12"/>
      <c r="H17558" s="12"/>
      <c r="I17558" s="12"/>
      <c r="J17558" s="12"/>
    </row>
    <row r="17559" spans="1:10" x14ac:dyDescent="0.25">
      <c r="A17559" s="12"/>
      <c r="B17559" s="12"/>
      <c r="C17559" s="2"/>
      <c r="D17559" s="12"/>
      <c r="E17559" s="12"/>
      <c r="F17559" s="12"/>
      <c r="G17559" s="12"/>
      <c r="H17559" s="12"/>
      <c r="I17559" s="12"/>
      <c r="J17559" s="12"/>
    </row>
    <row r="17560" spans="1:10" x14ac:dyDescent="0.25">
      <c r="A17560" s="12"/>
      <c r="B17560" s="12"/>
      <c r="C17560" s="2"/>
      <c r="D17560" s="12"/>
      <c r="E17560" s="12"/>
      <c r="F17560" s="12"/>
      <c r="G17560" s="12"/>
      <c r="H17560" s="12"/>
      <c r="I17560" s="12"/>
      <c r="J17560" s="12"/>
    </row>
    <row r="17561" spans="1:10" x14ac:dyDescent="0.25">
      <c r="A17561" s="12"/>
      <c r="B17561" s="12"/>
      <c r="C17561" s="2"/>
      <c r="D17561" s="12"/>
      <c r="E17561" s="12"/>
      <c r="F17561" s="12"/>
      <c r="G17561" s="12"/>
      <c r="H17561" s="12"/>
      <c r="I17561" s="12"/>
      <c r="J17561" s="12"/>
    </row>
    <row r="17562" spans="1:10" x14ac:dyDescent="0.25">
      <c r="A17562" s="12"/>
      <c r="B17562" s="12"/>
      <c r="C17562" s="2"/>
      <c r="D17562" s="12"/>
      <c r="E17562" s="12"/>
      <c r="F17562" s="12"/>
      <c r="G17562" s="12"/>
      <c r="H17562" s="12"/>
      <c r="I17562" s="12"/>
      <c r="J17562" s="12"/>
    </row>
    <row r="17563" spans="1:10" x14ac:dyDescent="0.25">
      <c r="A17563" s="12"/>
      <c r="B17563" s="12"/>
      <c r="C17563" s="2"/>
      <c r="D17563" s="12"/>
      <c r="E17563" s="12"/>
      <c r="F17563" s="12"/>
      <c r="G17563" s="12"/>
      <c r="H17563" s="12"/>
      <c r="I17563" s="12"/>
      <c r="J17563" s="12"/>
    </row>
    <row r="17564" spans="1:10" x14ac:dyDescent="0.25">
      <c r="A17564" s="12"/>
      <c r="B17564" s="12"/>
      <c r="C17564" s="2"/>
      <c r="D17564" s="12"/>
      <c r="E17564" s="12"/>
      <c r="F17564" s="12"/>
      <c r="G17564" s="12"/>
      <c r="H17564" s="12"/>
      <c r="I17564" s="12"/>
      <c r="J17564" s="12"/>
    </row>
    <row r="17565" spans="1:10" x14ac:dyDescent="0.25">
      <c r="A17565" s="12"/>
      <c r="B17565" s="12"/>
      <c r="C17565" s="2"/>
      <c r="D17565" s="12"/>
      <c r="E17565" s="12"/>
      <c r="F17565" s="12"/>
      <c r="G17565" s="12"/>
      <c r="H17565" s="12"/>
      <c r="I17565" s="12"/>
      <c r="J17565" s="12"/>
    </row>
    <row r="17566" spans="1:10" x14ac:dyDescent="0.25">
      <c r="A17566" s="12"/>
      <c r="B17566" s="12"/>
      <c r="C17566" s="2"/>
      <c r="D17566" s="12"/>
      <c r="E17566" s="12"/>
      <c r="F17566" s="12"/>
      <c r="G17566" s="12"/>
      <c r="H17566" s="12"/>
      <c r="I17566" s="12"/>
      <c r="J17566" s="12"/>
    </row>
    <row r="17567" spans="1:10" x14ac:dyDescent="0.25">
      <c r="A17567" s="12"/>
      <c r="B17567" s="12"/>
      <c r="C17567" s="2"/>
      <c r="D17567" s="12"/>
      <c r="E17567" s="12"/>
      <c r="F17567" s="12"/>
      <c r="G17567" s="12"/>
      <c r="H17567" s="12"/>
      <c r="I17567" s="12"/>
      <c r="J17567" s="12"/>
    </row>
    <row r="17568" spans="1:10" x14ac:dyDescent="0.25">
      <c r="A17568" s="12"/>
      <c r="B17568" s="12"/>
      <c r="C17568" s="2"/>
      <c r="D17568" s="12"/>
      <c r="E17568" s="12"/>
      <c r="F17568" s="12"/>
      <c r="G17568" s="12"/>
      <c r="H17568" s="12"/>
      <c r="I17568" s="12"/>
      <c r="J17568" s="12"/>
    </row>
    <row r="17569" spans="1:10" x14ac:dyDescent="0.25">
      <c r="A17569" s="12"/>
      <c r="B17569" s="12"/>
      <c r="C17569" s="2"/>
      <c r="D17569" s="12"/>
      <c r="E17569" s="12"/>
      <c r="F17569" s="12"/>
      <c r="G17569" s="12"/>
      <c r="H17569" s="12"/>
      <c r="I17569" s="12"/>
      <c r="J17569" s="12"/>
    </row>
    <row r="17570" spans="1:10" x14ac:dyDescent="0.25">
      <c r="A17570" s="12"/>
      <c r="B17570" s="12"/>
      <c r="C17570" s="2"/>
      <c r="D17570" s="12"/>
      <c r="E17570" s="12"/>
      <c r="F17570" s="12"/>
      <c r="G17570" s="12"/>
      <c r="H17570" s="12"/>
      <c r="I17570" s="12"/>
      <c r="J17570" s="12"/>
    </row>
    <row r="17571" spans="1:10" x14ac:dyDescent="0.25">
      <c r="A17571" s="12"/>
      <c r="B17571" s="12"/>
      <c r="C17571" s="2"/>
      <c r="D17571" s="12"/>
      <c r="E17571" s="12"/>
      <c r="F17571" s="12"/>
      <c r="G17571" s="12"/>
      <c r="H17571" s="12"/>
      <c r="I17571" s="12"/>
      <c r="J17571" s="12"/>
    </row>
    <row r="17572" spans="1:10" x14ac:dyDescent="0.25">
      <c r="A17572" s="12"/>
      <c r="B17572" s="12"/>
      <c r="C17572" s="2"/>
      <c r="D17572" s="12"/>
      <c r="E17572" s="12"/>
      <c r="F17572" s="12"/>
      <c r="G17572" s="12"/>
      <c r="H17572" s="12"/>
      <c r="I17572" s="12"/>
      <c r="J17572" s="12"/>
    </row>
    <row r="17573" spans="1:10" x14ac:dyDescent="0.25">
      <c r="A17573" s="12"/>
      <c r="B17573" s="12"/>
      <c r="C17573" s="2"/>
      <c r="D17573" s="12"/>
      <c r="E17573" s="12"/>
      <c r="F17573" s="12"/>
      <c r="G17573" s="12"/>
      <c r="H17573" s="12"/>
      <c r="I17573" s="12"/>
      <c r="J17573" s="12"/>
    </row>
    <row r="17574" spans="1:10" x14ac:dyDescent="0.25">
      <c r="A17574" s="12"/>
      <c r="B17574" s="12"/>
      <c r="C17574" s="2"/>
      <c r="D17574" s="12"/>
      <c r="E17574" s="12"/>
      <c r="F17574" s="12"/>
      <c r="G17574" s="12"/>
      <c r="H17574" s="12"/>
      <c r="I17574" s="12"/>
      <c r="J17574" s="12"/>
    </row>
    <row r="17575" spans="1:10" x14ac:dyDescent="0.25">
      <c r="A17575" s="12"/>
      <c r="B17575" s="12"/>
      <c r="C17575" s="2"/>
      <c r="D17575" s="12"/>
      <c r="E17575" s="12"/>
      <c r="F17575" s="12"/>
      <c r="G17575" s="12"/>
      <c r="H17575" s="12"/>
      <c r="I17575" s="12"/>
      <c r="J17575" s="12"/>
    </row>
    <row r="17576" spans="1:10" x14ac:dyDescent="0.25">
      <c r="A17576" s="12"/>
      <c r="B17576" s="12"/>
      <c r="C17576" s="2"/>
      <c r="D17576" s="12"/>
      <c r="E17576" s="12"/>
      <c r="F17576" s="12"/>
      <c r="G17576" s="12"/>
      <c r="H17576" s="12"/>
      <c r="I17576" s="12"/>
      <c r="J17576" s="12"/>
    </row>
    <row r="17577" spans="1:10" x14ac:dyDescent="0.25">
      <c r="A17577" s="12"/>
      <c r="B17577" s="12"/>
      <c r="C17577" s="2"/>
      <c r="D17577" s="12"/>
      <c r="E17577" s="12"/>
      <c r="F17577" s="12"/>
      <c r="G17577" s="12"/>
      <c r="H17577" s="12"/>
      <c r="I17577" s="12"/>
      <c r="J17577" s="12"/>
    </row>
    <row r="17578" spans="1:10" x14ac:dyDescent="0.25">
      <c r="A17578" s="12"/>
      <c r="B17578" s="12"/>
      <c r="C17578" s="2"/>
      <c r="D17578" s="12"/>
      <c r="E17578" s="12"/>
      <c r="F17578" s="12"/>
      <c r="G17578" s="12"/>
      <c r="H17578" s="12"/>
      <c r="I17578" s="12"/>
      <c r="J17578" s="12"/>
    </row>
    <row r="17579" spans="1:10" x14ac:dyDescent="0.25">
      <c r="A17579" s="12"/>
      <c r="B17579" s="12"/>
      <c r="C17579" s="2"/>
      <c r="D17579" s="12"/>
      <c r="E17579" s="12"/>
      <c r="F17579" s="12"/>
      <c r="G17579" s="12"/>
      <c r="H17579" s="12"/>
      <c r="I17579" s="12"/>
      <c r="J17579" s="12"/>
    </row>
    <row r="17580" spans="1:10" x14ac:dyDescent="0.25">
      <c r="A17580" s="12"/>
      <c r="B17580" s="12"/>
      <c r="C17580" s="2"/>
      <c r="D17580" s="12"/>
      <c r="E17580" s="12"/>
      <c r="F17580" s="12"/>
      <c r="G17580" s="12"/>
      <c r="H17580" s="12"/>
      <c r="I17580" s="12"/>
      <c r="J17580" s="12"/>
    </row>
    <row r="17581" spans="1:10" x14ac:dyDescent="0.25">
      <c r="A17581" s="12"/>
      <c r="B17581" s="12"/>
      <c r="C17581" s="2"/>
      <c r="D17581" s="12"/>
      <c r="E17581" s="12"/>
      <c r="F17581" s="12"/>
      <c r="G17581" s="12"/>
      <c r="H17581" s="12"/>
      <c r="I17581" s="12"/>
      <c r="J17581" s="12"/>
    </row>
    <row r="17582" spans="1:10" x14ac:dyDescent="0.25">
      <c r="A17582" s="12"/>
      <c r="B17582" s="12"/>
      <c r="C17582" s="2"/>
      <c r="D17582" s="12"/>
      <c r="E17582" s="12"/>
      <c r="F17582" s="12"/>
      <c r="G17582" s="12"/>
      <c r="H17582" s="12"/>
      <c r="I17582" s="12"/>
      <c r="J17582" s="12"/>
    </row>
    <row r="17583" spans="1:10" x14ac:dyDescent="0.25">
      <c r="A17583" s="12"/>
      <c r="B17583" s="12"/>
      <c r="C17583" s="2"/>
      <c r="D17583" s="12"/>
      <c r="E17583" s="12"/>
      <c r="F17583" s="12"/>
      <c r="G17583" s="12"/>
      <c r="H17583" s="12"/>
      <c r="I17583" s="12"/>
      <c r="J17583" s="12"/>
    </row>
    <row r="17584" spans="1:10" x14ac:dyDescent="0.25">
      <c r="A17584" s="12"/>
      <c r="B17584" s="12"/>
      <c r="C17584" s="2"/>
      <c r="D17584" s="12"/>
      <c r="E17584" s="12"/>
      <c r="F17584" s="12"/>
      <c r="G17584" s="12"/>
      <c r="H17584" s="12"/>
      <c r="I17584" s="12"/>
      <c r="J17584" s="12"/>
    </row>
    <row r="17585" spans="1:10" x14ac:dyDescent="0.25">
      <c r="A17585" s="12"/>
      <c r="B17585" s="12"/>
      <c r="C17585" s="2"/>
      <c r="D17585" s="12"/>
      <c r="E17585" s="12"/>
      <c r="F17585" s="12"/>
      <c r="G17585" s="12"/>
      <c r="H17585" s="12"/>
      <c r="I17585" s="12"/>
      <c r="J17585" s="12"/>
    </row>
    <row r="17586" spans="1:10" x14ac:dyDescent="0.25">
      <c r="A17586" s="12"/>
      <c r="B17586" s="12"/>
      <c r="C17586" s="2"/>
      <c r="D17586" s="12"/>
      <c r="E17586" s="12"/>
      <c r="F17586" s="12"/>
      <c r="G17586" s="12"/>
      <c r="H17586" s="12"/>
      <c r="I17586" s="12"/>
      <c r="J17586" s="12"/>
    </row>
    <row r="17587" spans="1:10" x14ac:dyDescent="0.25">
      <c r="A17587" s="12"/>
      <c r="B17587" s="12"/>
      <c r="C17587" s="2"/>
      <c r="D17587" s="12"/>
      <c r="E17587" s="12"/>
      <c r="F17587" s="12"/>
      <c r="G17587" s="12"/>
      <c r="H17587" s="12"/>
      <c r="I17587" s="12"/>
      <c r="J17587" s="12"/>
    </row>
    <row r="17588" spans="1:10" x14ac:dyDescent="0.25">
      <c r="A17588" s="12"/>
      <c r="B17588" s="12"/>
      <c r="C17588" s="2"/>
      <c r="D17588" s="12"/>
      <c r="E17588" s="12"/>
      <c r="F17588" s="12"/>
      <c r="G17588" s="12"/>
      <c r="H17588" s="12"/>
      <c r="I17588" s="12"/>
      <c r="J17588" s="12"/>
    </row>
    <row r="17589" spans="1:10" x14ac:dyDescent="0.25">
      <c r="A17589" s="12"/>
      <c r="B17589" s="12"/>
      <c r="C17589" s="2"/>
      <c r="D17589" s="12"/>
      <c r="E17589" s="12"/>
      <c r="F17589" s="12"/>
      <c r="G17589" s="12"/>
      <c r="H17589" s="12"/>
      <c r="I17589" s="12"/>
      <c r="J17589" s="12"/>
    </row>
    <row r="17590" spans="1:10" x14ac:dyDescent="0.25">
      <c r="A17590" s="12"/>
      <c r="B17590" s="12"/>
      <c r="C17590" s="2"/>
      <c r="D17590" s="12"/>
      <c r="E17590" s="12"/>
      <c r="F17590" s="12"/>
      <c r="G17590" s="12"/>
      <c r="H17590" s="12"/>
      <c r="I17590" s="12"/>
      <c r="J17590" s="12"/>
    </row>
    <row r="17591" spans="1:10" x14ac:dyDescent="0.25">
      <c r="A17591" s="12"/>
      <c r="B17591" s="12"/>
      <c r="C17591" s="2"/>
      <c r="D17591" s="12"/>
      <c r="E17591" s="12"/>
      <c r="F17591" s="12"/>
      <c r="G17591" s="12"/>
      <c r="H17591" s="12"/>
      <c r="I17591" s="12"/>
      <c r="J17591" s="12"/>
    </row>
    <row r="17592" spans="1:10" x14ac:dyDescent="0.25">
      <c r="A17592" s="12"/>
      <c r="B17592" s="12"/>
      <c r="C17592" s="2"/>
      <c r="D17592" s="12"/>
      <c r="E17592" s="12"/>
      <c r="F17592" s="12"/>
      <c r="G17592" s="12"/>
      <c r="H17592" s="12"/>
      <c r="I17592" s="12"/>
      <c r="J17592" s="12"/>
    </row>
    <row r="17593" spans="1:10" x14ac:dyDescent="0.25">
      <c r="A17593" s="12"/>
      <c r="B17593" s="12"/>
      <c r="C17593" s="2"/>
      <c r="D17593" s="12"/>
      <c r="E17593" s="12"/>
      <c r="F17593" s="12"/>
      <c r="G17593" s="12"/>
      <c r="H17593" s="12"/>
      <c r="I17593" s="12"/>
      <c r="J17593" s="12"/>
    </row>
    <row r="17594" spans="1:10" x14ac:dyDescent="0.25">
      <c r="A17594" s="12"/>
      <c r="B17594" s="12"/>
      <c r="C17594" s="2"/>
      <c r="D17594" s="12"/>
      <c r="E17594" s="12"/>
      <c r="F17594" s="12"/>
      <c r="G17594" s="12"/>
      <c r="H17594" s="12"/>
      <c r="I17594" s="12"/>
      <c r="J17594" s="12"/>
    </row>
    <row r="17595" spans="1:10" x14ac:dyDescent="0.25">
      <c r="A17595" s="12"/>
      <c r="B17595" s="12"/>
      <c r="C17595" s="2"/>
      <c r="D17595" s="12"/>
      <c r="E17595" s="12"/>
      <c r="F17595" s="12"/>
      <c r="G17595" s="12"/>
      <c r="H17595" s="12"/>
      <c r="I17595" s="12"/>
      <c r="J17595" s="12"/>
    </row>
    <row r="17596" spans="1:10" x14ac:dyDescent="0.25">
      <c r="A17596" s="12"/>
      <c r="B17596" s="12"/>
      <c r="C17596" s="2"/>
      <c r="D17596" s="12"/>
      <c r="E17596" s="12"/>
      <c r="F17596" s="12"/>
      <c r="G17596" s="12"/>
      <c r="H17596" s="12"/>
      <c r="I17596" s="12"/>
      <c r="J17596" s="12"/>
    </row>
    <row r="17597" spans="1:10" x14ac:dyDescent="0.25">
      <c r="A17597" s="12"/>
      <c r="B17597" s="12"/>
      <c r="C17597" s="2"/>
      <c r="D17597" s="12"/>
      <c r="E17597" s="12"/>
      <c r="F17597" s="12"/>
      <c r="G17597" s="12"/>
      <c r="H17597" s="12"/>
      <c r="I17597" s="12"/>
      <c r="J17597" s="12"/>
    </row>
    <row r="17598" spans="1:10" x14ac:dyDescent="0.25">
      <c r="A17598" s="12"/>
      <c r="B17598" s="12"/>
      <c r="C17598" s="2"/>
      <c r="D17598" s="12"/>
      <c r="E17598" s="12"/>
      <c r="F17598" s="12"/>
      <c r="G17598" s="12"/>
      <c r="H17598" s="12"/>
      <c r="I17598" s="12"/>
      <c r="J17598" s="12"/>
    </row>
    <row r="17599" spans="1:10" x14ac:dyDescent="0.25">
      <c r="A17599" s="12"/>
      <c r="B17599" s="12"/>
      <c r="C17599" s="2"/>
      <c r="D17599" s="12"/>
      <c r="E17599" s="12"/>
      <c r="F17599" s="12"/>
      <c r="G17599" s="12"/>
      <c r="H17599" s="12"/>
      <c r="I17599" s="12"/>
      <c r="J17599" s="12"/>
    </row>
    <row r="17600" spans="1:10" x14ac:dyDescent="0.25">
      <c r="A17600" s="12"/>
      <c r="B17600" s="12"/>
      <c r="C17600" s="2"/>
      <c r="D17600" s="12"/>
      <c r="E17600" s="12"/>
      <c r="F17600" s="12"/>
      <c r="G17600" s="12"/>
      <c r="H17600" s="12"/>
      <c r="I17600" s="12"/>
      <c r="J17600" s="12"/>
    </row>
    <row r="17601" spans="1:10" x14ac:dyDescent="0.25">
      <c r="A17601" s="12"/>
      <c r="B17601" s="12"/>
      <c r="C17601" s="2"/>
      <c r="D17601" s="12"/>
      <c r="E17601" s="12"/>
      <c r="F17601" s="12"/>
      <c r="G17601" s="12"/>
      <c r="H17601" s="12"/>
      <c r="I17601" s="12"/>
      <c r="J17601" s="12"/>
    </row>
    <row r="17602" spans="1:10" x14ac:dyDescent="0.25">
      <c r="A17602" s="12"/>
      <c r="B17602" s="12"/>
      <c r="C17602" s="2"/>
      <c r="D17602" s="12"/>
      <c r="E17602" s="12"/>
      <c r="F17602" s="12"/>
      <c r="G17602" s="12"/>
      <c r="H17602" s="12"/>
      <c r="I17602" s="12"/>
      <c r="J17602" s="12"/>
    </row>
    <row r="17603" spans="1:10" x14ac:dyDescent="0.25">
      <c r="A17603" s="12"/>
      <c r="B17603" s="12"/>
      <c r="C17603" s="2"/>
      <c r="D17603" s="12"/>
      <c r="E17603" s="12"/>
      <c r="F17603" s="12"/>
      <c r="G17603" s="12"/>
      <c r="H17603" s="12"/>
      <c r="I17603" s="12"/>
      <c r="J17603" s="12"/>
    </row>
    <row r="17604" spans="1:10" x14ac:dyDescent="0.25">
      <c r="A17604" s="12"/>
      <c r="B17604" s="12"/>
      <c r="C17604" s="2"/>
      <c r="D17604" s="12"/>
      <c r="E17604" s="12"/>
      <c r="F17604" s="12"/>
      <c r="G17604" s="12"/>
      <c r="H17604" s="12"/>
      <c r="I17604" s="12"/>
      <c r="J17604" s="12"/>
    </row>
    <row r="17605" spans="1:10" x14ac:dyDescent="0.25">
      <c r="A17605" s="12"/>
      <c r="B17605" s="12"/>
      <c r="C17605" s="2"/>
      <c r="D17605" s="12"/>
      <c r="E17605" s="12"/>
      <c r="F17605" s="12"/>
      <c r="G17605" s="12"/>
      <c r="H17605" s="12"/>
      <c r="I17605" s="12"/>
      <c r="J17605" s="12"/>
    </row>
    <row r="17606" spans="1:10" x14ac:dyDescent="0.25">
      <c r="A17606" s="12"/>
      <c r="B17606" s="12"/>
      <c r="C17606" s="2"/>
      <c r="D17606" s="12"/>
      <c r="E17606" s="12"/>
      <c r="F17606" s="12"/>
      <c r="G17606" s="12"/>
      <c r="H17606" s="12"/>
      <c r="I17606" s="12"/>
      <c r="J17606" s="12"/>
    </row>
    <row r="17607" spans="1:10" x14ac:dyDescent="0.25">
      <c r="A17607" s="12"/>
      <c r="B17607" s="12"/>
      <c r="C17607" s="2"/>
      <c r="D17607" s="12"/>
      <c r="E17607" s="12"/>
      <c r="F17607" s="12"/>
      <c r="G17607" s="12"/>
      <c r="H17607" s="12"/>
      <c r="I17607" s="12"/>
      <c r="J17607" s="12"/>
    </row>
    <row r="17608" spans="1:10" x14ac:dyDescent="0.25">
      <c r="A17608" s="12"/>
      <c r="B17608" s="12"/>
      <c r="C17608" s="2"/>
      <c r="D17608" s="12"/>
      <c r="E17608" s="12"/>
      <c r="F17608" s="12"/>
      <c r="G17608" s="12"/>
      <c r="H17608" s="12"/>
      <c r="I17608" s="12"/>
      <c r="J17608" s="12"/>
    </row>
    <row r="17609" spans="1:10" x14ac:dyDescent="0.25">
      <c r="A17609" s="12"/>
      <c r="B17609" s="12"/>
      <c r="C17609" s="2"/>
      <c r="D17609" s="12"/>
      <c r="E17609" s="12"/>
      <c r="F17609" s="12"/>
      <c r="G17609" s="12"/>
      <c r="H17609" s="12"/>
      <c r="I17609" s="12"/>
      <c r="J17609" s="12"/>
    </row>
    <row r="17610" spans="1:10" x14ac:dyDescent="0.25">
      <c r="A17610" s="12"/>
      <c r="B17610" s="12"/>
      <c r="C17610" s="2"/>
      <c r="D17610" s="12"/>
      <c r="E17610" s="12"/>
      <c r="F17610" s="12"/>
      <c r="G17610" s="12"/>
      <c r="H17610" s="12"/>
      <c r="I17610" s="12"/>
      <c r="J17610" s="12"/>
    </row>
    <row r="17611" spans="1:10" x14ac:dyDescent="0.25">
      <c r="A17611" s="12"/>
      <c r="B17611" s="12"/>
      <c r="C17611" s="2"/>
      <c r="D17611" s="12"/>
      <c r="E17611" s="12"/>
      <c r="F17611" s="12"/>
      <c r="G17611" s="12"/>
      <c r="H17611" s="12"/>
      <c r="I17611" s="12"/>
      <c r="J17611" s="12"/>
    </row>
    <row r="17612" spans="1:10" x14ac:dyDescent="0.25">
      <c r="A17612" s="12"/>
      <c r="B17612" s="12"/>
      <c r="C17612" s="2"/>
      <c r="D17612" s="12"/>
      <c r="E17612" s="12"/>
      <c r="F17612" s="12"/>
      <c r="G17612" s="12"/>
      <c r="H17612" s="12"/>
      <c r="I17612" s="12"/>
      <c r="J17612" s="12"/>
    </row>
    <row r="17613" spans="1:10" x14ac:dyDescent="0.25">
      <c r="A17613" s="12"/>
      <c r="B17613" s="12"/>
      <c r="C17613" s="2"/>
      <c r="D17613" s="12"/>
      <c r="E17613" s="12"/>
      <c r="F17613" s="12"/>
      <c r="G17613" s="12"/>
      <c r="H17613" s="12"/>
      <c r="I17613" s="12"/>
      <c r="J17613" s="12"/>
    </row>
    <row r="17614" spans="1:10" x14ac:dyDescent="0.25">
      <c r="A17614" s="12"/>
      <c r="B17614" s="12"/>
      <c r="C17614" s="2"/>
      <c r="D17614" s="12"/>
      <c r="E17614" s="12"/>
      <c r="F17614" s="12"/>
      <c r="G17614" s="12"/>
      <c r="H17614" s="12"/>
      <c r="I17614" s="12"/>
      <c r="J17614" s="12"/>
    </row>
    <row r="17615" spans="1:10" x14ac:dyDescent="0.25">
      <c r="A17615" s="12"/>
      <c r="B17615" s="12"/>
      <c r="C17615" s="2"/>
      <c r="D17615" s="12"/>
      <c r="E17615" s="12"/>
      <c r="F17615" s="12"/>
      <c r="G17615" s="12"/>
      <c r="H17615" s="12"/>
      <c r="I17615" s="12"/>
      <c r="J17615" s="12"/>
    </row>
    <row r="17616" spans="1:10" x14ac:dyDescent="0.25">
      <c r="A17616" s="12"/>
      <c r="B17616" s="12"/>
      <c r="C17616" s="2"/>
      <c r="D17616" s="12"/>
      <c r="E17616" s="12"/>
      <c r="F17616" s="12"/>
      <c r="G17616" s="12"/>
      <c r="H17616" s="12"/>
      <c r="I17616" s="12"/>
      <c r="J17616" s="12"/>
    </row>
    <row r="17617" spans="1:10" x14ac:dyDescent="0.25">
      <c r="A17617" s="12"/>
      <c r="B17617" s="12"/>
      <c r="C17617" s="2"/>
      <c r="D17617" s="12"/>
      <c r="E17617" s="12"/>
      <c r="F17617" s="12"/>
      <c r="G17617" s="12"/>
      <c r="H17617" s="12"/>
      <c r="I17617" s="12"/>
      <c r="J17617" s="12"/>
    </row>
    <row r="17618" spans="1:10" x14ac:dyDescent="0.25">
      <c r="A17618" s="12"/>
      <c r="B17618" s="12"/>
      <c r="C17618" s="2"/>
      <c r="D17618" s="12"/>
      <c r="E17618" s="12"/>
      <c r="F17618" s="12"/>
      <c r="G17618" s="12"/>
      <c r="H17618" s="12"/>
      <c r="I17618" s="12"/>
      <c r="J17618" s="12"/>
    </row>
    <row r="17619" spans="1:10" x14ac:dyDescent="0.25">
      <c r="A17619" s="12"/>
      <c r="B17619" s="12"/>
      <c r="C17619" s="2"/>
      <c r="D17619" s="12"/>
      <c r="E17619" s="12"/>
      <c r="F17619" s="12"/>
      <c r="G17619" s="12"/>
      <c r="H17619" s="12"/>
      <c r="I17619" s="12"/>
      <c r="J17619" s="12"/>
    </row>
    <row r="17620" spans="1:10" x14ac:dyDescent="0.25">
      <c r="A17620" s="12"/>
      <c r="B17620" s="12"/>
      <c r="C17620" s="2"/>
      <c r="D17620" s="12"/>
      <c r="E17620" s="12"/>
      <c r="F17620" s="12"/>
      <c r="G17620" s="12"/>
      <c r="H17620" s="12"/>
      <c r="I17620" s="12"/>
      <c r="J17620" s="12"/>
    </row>
    <row r="17621" spans="1:10" x14ac:dyDescent="0.25">
      <c r="A17621" s="12"/>
      <c r="B17621" s="12"/>
      <c r="C17621" s="2"/>
      <c r="D17621" s="12"/>
      <c r="E17621" s="12"/>
      <c r="F17621" s="12"/>
      <c r="G17621" s="12"/>
      <c r="H17621" s="12"/>
      <c r="I17621" s="12"/>
      <c r="J17621" s="12"/>
    </row>
    <row r="17622" spans="1:10" x14ac:dyDescent="0.25">
      <c r="A17622" s="12"/>
      <c r="B17622" s="12"/>
      <c r="C17622" s="2"/>
      <c r="D17622" s="12"/>
      <c r="E17622" s="12"/>
      <c r="F17622" s="12"/>
      <c r="G17622" s="12"/>
      <c r="H17622" s="12"/>
      <c r="I17622" s="12"/>
      <c r="J17622" s="12"/>
    </row>
    <row r="17623" spans="1:10" x14ac:dyDescent="0.25">
      <c r="A17623" s="12"/>
      <c r="B17623" s="12"/>
      <c r="C17623" s="2"/>
      <c r="D17623" s="12"/>
      <c r="E17623" s="12"/>
      <c r="F17623" s="12"/>
      <c r="G17623" s="12"/>
      <c r="H17623" s="12"/>
      <c r="I17623" s="12"/>
      <c r="J17623" s="12"/>
    </row>
    <row r="17624" spans="1:10" x14ac:dyDescent="0.25">
      <c r="A17624" s="12"/>
      <c r="B17624" s="12"/>
      <c r="C17624" s="2"/>
      <c r="D17624" s="12"/>
      <c r="E17624" s="12"/>
      <c r="F17624" s="12"/>
      <c r="G17624" s="12"/>
      <c r="H17624" s="12"/>
      <c r="I17624" s="12"/>
      <c r="J17624" s="12"/>
    </row>
    <row r="17625" spans="1:10" x14ac:dyDescent="0.25">
      <c r="A17625" s="12"/>
      <c r="B17625" s="12"/>
      <c r="C17625" s="2"/>
      <c r="D17625" s="12"/>
      <c r="E17625" s="12"/>
      <c r="F17625" s="12"/>
      <c r="G17625" s="12"/>
      <c r="H17625" s="12"/>
      <c r="I17625" s="12"/>
      <c r="J17625" s="12"/>
    </row>
    <row r="17626" spans="1:10" x14ac:dyDescent="0.25">
      <c r="A17626" s="12"/>
      <c r="B17626" s="12"/>
      <c r="C17626" s="2"/>
      <c r="D17626" s="12"/>
      <c r="E17626" s="12"/>
      <c r="F17626" s="12"/>
      <c r="G17626" s="12"/>
      <c r="H17626" s="12"/>
      <c r="I17626" s="12"/>
      <c r="J17626" s="12"/>
    </row>
    <row r="17627" spans="1:10" x14ac:dyDescent="0.25">
      <c r="A17627" s="12"/>
      <c r="B17627" s="12"/>
      <c r="C17627" s="2"/>
      <c r="D17627" s="12"/>
      <c r="E17627" s="12"/>
      <c r="F17627" s="12"/>
      <c r="G17627" s="12"/>
      <c r="H17627" s="12"/>
      <c r="I17627" s="12"/>
      <c r="J17627" s="12"/>
    </row>
    <row r="17628" spans="1:10" x14ac:dyDescent="0.25">
      <c r="A17628" s="12"/>
      <c r="B17628" s="12"/>
      <c r="C17628" s="2"/>
      <c r="D17628" s="12"/>
      <c r="E17628" s="12"/>
      <c r="F17628" s="12"/>
      <c r="G17628" s="12"/>
      <c r="H17628" s="12"/>
      <c r="I17628" s="12"/>
      <c r="J17628" s="12"/>
    </row>
    <row r="17629" spans="1:10" x14ac:dyDescent="0.25">
      <c r="A17629" s="12"/>
      <c r="B17629" s="12"/>
      <c r="C17629" s="2"/>
      <c r="D17629" s="12"/>
      <c r="E17629" s="12"/>
      <c r="F17629" s="12"/>
      <c r="G17629" s="12"/>
      <c r="H17629" s="12"/>
      <c r="I17629" s="12"/>
      <c r="J17629" s="12"/>
    </row>
    <row r="17630" spans="1:10" x14ac:dyDescent="0.25">
      <c r="A17630" s="12"/>
      <c r="B17630" s="12"/>
      <c r="C17630" s="2"/>
      <c r="D17630" s="12"/>
      <c r="E17630" s="12"/>
      <c r="F17630" s="12"/>
      <c r="G17630" s="12"/>
      <c r="H17630" s="12"/>
      <c r="I17630" s="12"/>
      <c r="J17630" s="12"/>
    </row>
    <row r="17631" spans="1:10" x14ac:dyDescent="0.25">
      <c r="A17631" s="12"/>
      <c r="B17631" s="12"/>
      <c r="C17631" s="2"/>
      <c r="D17631" s="12"/>
      <c r="E17631" s="12"/>
      <c r="F17631" s="12"/>
      <c r="G17631" s="12"/>
      <c r="H17631" s="12"/>
      <c r="I17631" s="12"/>
      <c r="J17631" s="12"/>
    </row>
    <row r="17632" spans="1:10" x14ac:dyDescent="0.25">
      <c r="A17632" s="12"/>
      <c r="B17632" s="12"/>
      <c r="C17632" s="2"/>
      <c r="D17632" s="12"/>
      <c r="E17632" s="12"/>
      <c r="F17632" s="12"/>
      <c r="G17632" s="12"/>
      <c r="H17632" s="12"/>
      <c r="I17632" s="12"/>
      <c r="J17632" s="12"/>
    </row>
    <row r="17633" spans="1:10" x14ac:dyDescent="0.25">
      <c r="A17633" s="12"/>
      <c r="B17633" s="12"/>
      <c r="C17633" s="2"/>
      <c r="D17633" s="12"/>
      <c r="E17633" s="12"/>
      <c r="F17633" s="12"/>
      <c r="G17633" s="12"/>
      <c r="H17633" s="12"/>
      <c r="I17633" s="12"/>
      <c r="J17633" s="12"/>
    </row>
    <row r="17634" spans="1:10" x14ac:dyDescent="0.25">
      <c r="A17634" s="12"/>
      <c r="B17634" s="12"/>
      <c r="C17634" s="2"/>
      <c r="D17634" s="12"/>
      <c r="E17634" s="12"/>
      <c r="F17634" s="12"/>
      <c r="G17634" s="12"/>
      <c r="H17634" s="12"/>
      <c r="I17634" s="12"/>
      <c r="J17634" s="12"/>
    </row>
    <row r="17635" spans="1:10" x14ac:dyDescent="0.25">
      <c r="A17635" s="12"/>
      <c r="B17635" s="12"/>
      <c r="C17635" s="2"/>
      <c r="D17635" s="12"/>
      <c r="E17635" s="12"/>
      <c r="F17635" s="12"/>
      <c r="G17635" s="12"/>
      <c r="H17635" s="12"/>
      <c r="I17635" s="12"/>
      <c r="J17635" s="12"/>
    </row>
    <row r="17636" spans="1:10" x14ac:dyDescent="0.25">
      <c r="A17636" s="12"/>
      <c r="B17636" s="12"/>
      <c r="C17636" s="2"/>
      <c r="D17636" s="12"/>
      <c r="E17636" s="12"/>
      <c r="F17636" s="12"/>
      <c r="G17636" s="12"/>
      <c r="H17636" s="12"/>
      <c r="I17636" s="12"/>
      <c r="J17636" s="12"/>
    </row>
    <row r="17637" spans="1:10" x14ac:dyDescent="0.25">
      <c r="A17637" s="12"/>
      <c r="B17637" s="12"/>
      <c r="C17637" s="2"/>
      <c r="D17637" s="12"/>
      <c r="E17637" s="12"/>
      <c r="F17637" s="12"/>
      <c r="G17637" s="12"/>
      <c r="H17637" s="12"/>
      <c r="I17637" s="12"/>
      <c r="J17637" s="12"/>
    </row>
    <row r="17638" spans="1:10" x14ac:dyDescent="0.25">
      <c r="A17638" s="12"/>
      <c r="B17638" s="12"/>
      <c r="C17638" s="2"/>
      <c r="D17638" s="12"/>
      <c r="E17638" s="12"/>
      <c r="F17638" s="12"/>
      <c r="G17638" s="12"/>
      <c r="H17638" s="12"/>
      <c r="I17638" s="12"/>
      <c r="J17638" s="12"/>
    </row>
    <row r="17639" spans="1:10" x14ac:dyDescent="0.25">
      <c r="A17639" s="12"/>
      <c r="B17639" s="12"/>
      <c r="C17639" s="2"/>
      <c r="D17639" s="12"/>
      <c r="E17639" s="12"/>
      <c r="F17639" s="12"/>
      <c r="G17639" s="12"/>
      <c r="H17639" s="12"/>
      <c r="I17639" s="12"/>
      <c r="J17639" s="12"/>
    </row>
    <row r="17640" spans="1:10" x14ac:dyDescent="0.25">
      <c r="A17640" s="12"/>
      <c r="B17640" s="12"/>
      <c r="C17640" s="2"/>
      <c r="D17640" s="12"/>
      <c r="E17640" s="12"/>
      <c r="F17640" s="12"/>
      <c r="G17640" s="12"/>
      <c r="H17640" s="12"/>
      <c r="I17640" s="12"/>
      <c r="J17640" s="12"/>
    </row>
    <row r="17641" spans="1:10" x14ac:dyDescent="0.25">
      <c r="A17641" s="12"/>
      <c r="B17641" s="12"/>
      <c r="C17641" s="2"/>
      <c r="D17641" s="12"/>
      <c r="E17641" s="12"/>
      <c r="F17641" s="12"/>
      <c r="G17641" s="12"/>
      <c r="H17641" s="12"/>
      <c r="I17641" s="12"/>
      <c r="J17641" s="12"/>
    </row>
    <row r="17642" spans="1:10" x14ac:dyDescent="0.25">
      <c r="A17642" s="12"/>
      <c r="B17642" s="12"/>
      <c r="C17642" s="2"/>
      <c r="D17642" s="12"/>
      <c r="E17642" s="12"/>
      <c r="F17642" s="12"/>
      <c r="G17642" s="12"/>
      <c r="H17642" s="12"/>
      <c r="I17642" s="12"/>
      <c r="J17642" s="12"/>
    </row>
    <row r="17643" spans="1:10" x14ac:dyDescent="0.25">
      <c r="A17643" s="12"/>
      <c r="B17643" s="12"/>
      <c r="C17643" s="2"/>
      <c r="D17643" s="12"/>
      <c r="E17643" s="12"/>
      <c r="F17643" s="12"/>
      <c r="G17643" s="12"/>
      <c r="H17643" s="12"/>
      <c r="I17643" s="12"/>
      <c r="J17643" s="12"/>
    </row>
    <row r="17644" spans="1:10" x14ac:dyDescent="0.25">
      <c r="A17644" s="12"/>
      <c r="B17644" s="12"/>
      <c r="C17644" s="2"/>
      <c r="D17644" s="12"/>
      <c r="E17644" s="12"/>
      <c r="F17644" s="12"/>
      <c r="G17644" s="12"/>
      <c r="H17644" s="12"/>
      <c r="I17644" s="12"/>
      <c r="J17644" s="12"/>
    </row>
    <row r="17645" spans="1:10" x14ac:dyDescent="0.25">
      <c r="A17645" s="12"/>
      <c r="B17645" s="12"/>
      <c r="C17645" s="2"/>
      <c r="D17645" s="12"/>
      <c r="E17645" s="12"/>
      <c r="F17645" s="12"/>
      <c r="G17645" s="12"/>
      <c r="H17645" s="12"/>
      <c r="I17645" s="12"/>
      <c r="J17645" s="12"/>
    </row>
    <row r="17646" spans="1:10" x14ac:dyDescent="0.25">
      <c r="A17646" s="12"/>
      <c r="B17646" s="12"/>
      <c r="C17646" s="2"/>
      <c r="D17646" s="12"/>
      <c r="E17646" s="12"/>
      <c r="F17646" s="12"/>
      <c r="G17646" s="12"/>
      <c r="H17646" s="12"/>
      <c r="I17646" s="12"/>
      <c r="J17646" s="12"/>
    </row>
    <row r="17647" spans="1:10" x14ac:dyDescent="0.25">
      <c r="A17647" s="12"/>
      <c r="B17647" s="12"/>
      <c r="C17647" s="2"/>
      <c r="D17647" s="12"/>
      <c r="E17647" s="12"/>
      <c r="F17647" s="12"/>
      <c r="G17647" s="12"/>
      <c r="H17647" s="12"/>
      <c r="I17647" s="12"/>
      <c r="J17647" s="12"/>
    </row>
    <row r="17648" spans="1:10" x14ac:dyDescent="0.25">
      <c r="A17648" s="12"/>
      <c r="B17648" s="12"/>
      <c r="C17648" s="2"/>
      <c r="D17648" s="12"/>
      <c r="E17648" s="12"/>
      <c r="F17648" s="12"/>
      <c r="G17648" s="12"/>
      <c r="H17648" s="12"/>
      <c r="I17648" s="12"/>
      <c r="J17648" s="12"/>
    </row>
    <row r="17649" spans="1:10" x14ac:dyDescent="0.25">
      <c r="A17649" s="12"/>
      <c r="B17649" s="12"/>
      <c r="C17649" s="2"/>
      <c r="D17649" s="12"/>
      <c r="E17649" s="12"/>
      <c r="F17649" s="12"/>
      <c r="G17649" s="12"/>
      <c r="H17649" s="12"/>
      <c r="I17649" s="12"/>
      <c r="J17649" s="12"/>
    </row>
    <row r="17650" spans="1:10" x14ac:dyDescent="0.25">
      <c r="A17650" s="12"/>
      <c r="B17650" s="12"/>
      <c r="C17650" s="2"/>
      <c r="D17650" s="12"/>
      <c r="E17650" s="12"/>
      <c r="F17650" s="12"/>
      <c r="G17650" s="12"/>
      <c r="H17650" s="12"/>
      <c r="I17650" s="12"/>
      <c r="J17650" s="12"/>
    </row>
    <row r="17651" spans="1:10" x14ac:dyDescent="0.25">
      <c r="A17651" s="12"/>
      <c r="B17651" s="12"/>
      <c r="C17651" s="2"/>
      <c r="D17651" s="12"/>
      <c r="E17651" s="12"/>
      <c r="F17651" s="12"/>
      <c r="G17651" s="12"/>
      <c r="H17651" s="12"/>
      <c r="I17651" s="12"/>
      <c r="J17651" s="12"/>
    </row>
    <row r="17652" spans="1:10" x14ac:dyDescent="0.25">
      <c r="A17652" s="12"/>
      <c r="B17652" s="12"/>
      <c r="C17652" s="2"/>
      <c r="D17652" s="12"/>
      <c r="E17652" s="12"/>
      <c r="F17652" s="12"/>
      <c r="G17652" s="12"/>
      <c r="H17652" s="12"/>
      <c r="I17652" s="12"/>
      <c r="J17652" s="12"/>
    </row>
    <row r="17653" spans="1:10" x14ac:dyDescent="0.25">
      <c r="A17653" s="12"/>
      <c r="B17653" s="12"/>
      <c r="C17653" s="2"/>
      <c r="D17653" s="12"/>
      <c r="E17653" s="12"/>
      <c r="F17653" s="12"/>
      <c r="G17653" s="12"/>
      <c r="H17653" s="12"/>
      <c r="I17653" s="12"/>
      <c r="J17653" s="12"/>
    </row>
    <row r="17654" spans="1:10" x14ac:dyDescent="0.25">
      <c r="A17654" s="12"/>
      <c r="B17654" s="12"/>
      <c r="C17654" s="2"/>
      <c r="D17654" s="12"/>
      <c r="E17654" s="12"/>
      <c r="F17654" s="12"/>
      <c r="G17654" s="12"/>
      <c r="H17654" s="12"/>
      <c r="I17654" s="12"/>
      <c r="J17654" s="12"/>
    </row>
    <row r="17655" spans="1:10" x14ac:dyDescent="0.25">
      <c r="A17655" s="12"/>
      <c r="B17655" s="12"/>
      <c r="C17655" s="2"/>
      <c r="D17655" s="12"/>
      <c r="E17655" s="12"/>
      <c r="F17655" s="12"/>
      <c r="G17655" s="12"/>
      <c r="H17655" s="12"/>
      <c r="I17655" s="12"/>
      <c r="J17655" s="12"/>
    </row>
    <row r="17656" spans="1:10" x14ac:dyDescent="0.25">
      <c r="A17656" s="12"/>
      <c r="B17656" s="12"/>
      <c r="C17656" s="2"/>
      <c r="D17656" s="12"/>
      <c r="E17656" s="12"/>
      <c r="F17656" s="12"/>
      <c r="G17656" s="12"/>
      <c r="H17656" s="12"/>
      <c r="I17656" s="12"/>
      <c r="J17656" s="12"/>
    </row>
    <row r="17657" spans="1:10" x14ac:dyDescent="0.25">
      <c r="A17657" s="12"/>
      <c r="B17657" s="12"/>
      <c r="C17657" s="2"/>
      <c r="D17657" s="12"/>
      <c r="E17657" s="12"/>
      <c r="F17657" s="12"/>
      <c r="G17657" s="12"/>
      <c r="H17657" s="12"/>
      <c r="I17657" s="12"/>
      <c r="J17657" s="12"/>
    </row>
    <row r="17658" spans="1:10" x14ac:dyDescent="0.25">
      <c r="A17658" s="12"/>
      <c r="B17658" s="12"/>
      <c r="C17658" s="2"/>
      <c r="D17658" s="12"/>
      <c r="E17658" s="12"/>
      <c r="F17658" s="12"/>
      <c r="G17658" s="12"/>
      <c r="H17658" s="12"/>
      <c r="I17658" s="12"/>
      <c r="J17658" s="12"/>
    </row>
    <row r="17659" spans="1:10" x14ac:dyDescent="0.25">
      <c r="A17659" s="12"/>
      <c r="B17659" s="12"/>
      <c r="C17659" s="2"/>
      <c r="D17659" s="12"/>
      <c r="E17659" s="12"/>
      <c r="F17659" s="12"/>
      <c r="G17659" s="12"/>
      <c r="H17659" s="12"/>
      <c r="I17659" s="12"/>
      <c r="J17659" s="12"/>
    </row>
    <row r="17660" spans="1:10" x14ac:dyDescent="0.25">
      <c r="A17660" s="12"/>
      <c r="B17660" s="12"/>
      <c r="C17660" s="2"/>
      <c r="D17660" s="12"/>
      <c r="E17660" s="12"/>
      <c r="F17660" s="12"/>
      <c r="G17660" s="12"/>
      <c r="H17660" s="12"/>
      <c r="I17660" s="12"/>
      <c r="J17660" s="12"/>
    </row>
    <row r="17661" spans="1:10" x14ac:dyDescent="0.25">
      <c r="A17661" s="12"/>
      <c r="B17661" s="12"/>
      <c r="C17661" s="2"/>
      <c r="D17661" s="12"/>
      <c r="E17661" s="12"/>
      <c r="F17661" s="12"/>
      <c r="G17661" s="12"/>
      <c r="H17661" s="12"/>
      <c r="I17661" s="12"/>
      <c r="J17661" s="12"/>
    </row>
    <row r="17662" spans="1:10" x14ac:dyDescent="0.25">
      <c r="A17662" s="12"/>
      <c r="B17662" s="12"/>
      <c r="C17662" s="2"/>
      <c r="D17662" s="12"/>
      <c r="E17662" s="12"/>
      <c r="F17662" s="12"/>
      <c r="G17662" s="12"/>
      <c r="H17662" s="12"/>
      <c r="I17662" s="12"/>
      <c r="J17662" s="12"/>
    </row>
    <row r="17663" spans="1:10" x14ac:dyDescent="0.25">
      <c r="A17663" s="12"/>
      <c r="B17663" s="12"/>
      <c r="C17663" s="2"/>
      <c r="D17663" s="12"/>
      <c r="E17663" s="12"/>
      <c r="F17663" s="12"/>
      <c r="G17663" s="12"/>
      <c r="H17663" s="12"/>
      <c r="I17663" s="12"/>
      <c r="J17663" s="12"/>
    </row>
    <row r="17664" spans="1:10" x14ac:dyDescent="0.25">
      <c r="A17664" s="12"/>
      <c r="B17664" s="12"/>
      <c r="C17664" s="2"/>
      <c r="D17664" s="12"/>
      <c r="E17664" s="12"/>
      <c r="F17664" s="12"/>
      <c r="G17664" s="12"/>
      <c r="H17664" s="12"/>
      <c r="I17664" s="12"/>
      <c r="J17664" s="12"/>
    </row>
    <row r="17665" spans="1:10" x14ac:dyDescent="0.25">
      <c r="A17665" s="12"/>
      <c r="B17665" s="12"/>
      <c r="C17665" s="2"/>
      <c r="D17665" s="12"/>
      <c r="E17665" s="12"/>
      <c r="F17665" s="12"/>
      <c r="G17665" s="12"/>
      <c r="H17665" s="12"/>
      <c r="I17665" s="12"/>
      <c r="J17665" s="12"/>
    </row>
    <row r="17666" spans="1:10" x14ac:dyDescent="0.25">
      <c r="A17666" s="12"/>
      <c r="B17666" s="12"/>
      <c r="C17666" s="2"/>
      <c r="D17666" s="12"/>
      <c r="E17666" s="12"/>
      <c r="F17666" s="12"/>
      <c r="G17666" s="12"/>
      <c r="H17666" s="12"/>
      <c r="I17666" s="12"/>
      <c r="J17666" s="12"/>
    </row>
    <row r="17667" spans="1:10" x14ac:dyDescent="0.25">
      <c r="A17667" s="12"/>
      <c r="B17667" s="12"/>
      <c r="C17667" s="2"/>
      <c r="D17667" s="12"/>
      <c r="E17667" s="12"/>
      <c r="F17667" s="12"/>
      <c r="G17667" s="12"/>
      <c r="H17667" s="12"/>
      <c r="I17667" s="12"/>
      <c r="J17667" s="12"/>
    </row>
    <row r="17668" spans="1:10" x14ac:dyDescent="0.25">
      <c r="A17668" s="12"/>
      <c r="B17668" s="12"/>
      <c r="C17668" s="2"/>
      <c r="D17668" s="12"/>
      <c r="E17668" s="12"/>
      <c r="F17668" s="12"/>
      <c r="G17668" s="12"/>
      <c r="H17668" s="12"/>
      <c r="I17668" s="12"/>
      <c r="J17668" s="12"/>
    </row>
    <row r="17669" spans="1:10" x14ac:dyDescent="0.25">
      <c r="A17669" s="12"/>
      <c r="B17669" s="12"/>
      <c r="C17669" s="2"/>
      <c r="D17669" s="12"/>
      <c r="E17669" s="12"/>
      <c r="F17669" s="12"/>
      <c r="G17669" s="12"/>
      <c r="H17669" s="12"/>
      <c r="I17669" s="12"/>
      <c r="J17669" s="12"/>
    </row>
    <row r="17670" spans="1:10" x14ac:dyDescent="0.25">
      <c r="A17670" s="12"/>
      <c r="B17670" s="12"/>
      <c r="C17670" s="2"/>
      <c r="D17670" s="12"/>
      <c r="E17670" s="12"/>
      <c r="F17670" s="12"/>
      <c r="G17670" s="12"/>
      <c r="H17670" s="12"/>
      <c r="I17670" s="12"/>
      <c r="J17670" s="12"/>
    </row>
    <row r="17671" spans="1:10" x14ac:dyDescent="0.25">
      <c r="A17671" s="12"/>
      <c r="B17671" s="12"/>
      <c r="C17671" s="2"/>
      <c r="D17671" s="12"/>
      <c r="E17671" s="12"/>
      <c r="F17671" s="12"/>
      <c r="G17671" s="12"/>
      <c r="H17671" s="12"/>
      <c r="I17671" s="12"/>
      <c r="J17671" s="12"/>
    </row>
    <row r="17672" spans="1:10" x14ac:dyDescent="0.25">
      <c r="A17672" s="12"/>
      <c r="B17672" s="12"/>
      <c r="C17672" s="2"/>
      <c r="D17672" s="12"/>
      <c r="E17672" s="12"/>
      <c r="F17672" s="12"/>
      <c r="G17672" s="12"/>
      <c r="H17672" s="12"/>
      <c r="I17672" s="12"/>
      <c r="J17672" s="12"/>
    </row>
    <row r="17673" spans="1:10" x14ac:dyDescent="0.25">
      <c r="A17673" s="12"/>
      <c r="B17673" s="12"/>
      <c r="C17673" s="2"/>
      <c r="D17673" s="12"/>
      <c r="E17673" s="12"/>
      <c r="F17673" s="12"/>
      <c r="G17673" s="12"/>
      <c r="H17673" s="12"/>
      <c r="I17673" s="12"/>
      <c r="J17673" s="12"/>
    </row>
    <row r="17674" spans="1:10" x14ac:dyDescent="0.25">
      <c r="A17674" s="12"/>
      <c r="B17674" s="12"/>
      <c r="C17674" s="2"/>
      <c r="D17674" s="12"/>
      <c r="E17674" s="12"/>
      <c r="F17674" s="12"/>
      <c r="G17674" s="12"/>
      <c r="H17674" s="12"/>
      <c r="I17674" s="12"/>
      <c r="J17674" s="12"/>
    </row>
    <row r="17675" spans="1:10" x14ac:dyDescent="0.25">
      <c r="A17675" s="12"/>
      <c r="B17675" s="12"/>
      <c r="C17675" s="2"/>
      <c r="D17675" s="12"/>
      <c r="E17675" s="12"/>
      <c r="F17675" s="12"/>
      <c r="G17675" s="12"/>
      <c r="H17675" s="12"/>
      <c r="I17675" s="12"/>
      <c r="J17675" s="12"/>
    </row>
    <row r="17676" spans="1:10" x14ac:dyDescent="0.25">
      <c r="A17676" s="12"/>
      <c r="B17676" s="12"/>
      <c r="C17676" s="2"/>
      <c r="D17676" s="12"/>
      <c r="E17676" s="12"/>
      <c r="F17676" s="12"/>
      <c r="G17676" s="12"/>
      <c r="H17676" s="12"/>
      <c r="I17676" s="12"/>
      <c r="J17676" s="12"/>
    </row>
    <row r="17677" spans="1:10" x14ac:dyDescent="0.25">
      <c r="A17677" s="12"/>
      <c r="B17677" s="12"/>
      <c r="C17677" s="2"/>
      <c r="D17677" s="12"/>
      <c r="E17677" s="12"/>
      <c r="F17677" s="12"/>
      <c r="G17677" s="12"/>
      <c r="H17677" s="12"/>
      <c r="I17677" s="12"/>
      <c r="J17677" s="12"/>
    </row>
    <row r="17678" spans="1:10" x14ac:dyDescent="0.25">
      <c r="A17678" s="12"/>
      <c r="B17678" s="12"/>
      <c r="C17678" s="2"/>
      <c r="D17678" s="12"/>
      <c r="E17678" s="12"/>
      <c r="F17678" s="12"/>
      <c r="G17678" s="12"/>
      <c r="H17678" s="12"/>
      <c r="I17678" s="12"/>
      <c r="J17678" s="12"/>
    </row>
    <row r="17679" spans="1:10" x14ac:dyDescent="0.25">
      <c r="A17679" s="12"/>
      <c r="B17679" s="12"/>
      <c r="C17679" s="2"/>
      <c r="D17679" s="12"/>
      <c r="E17679" s="12"/>
      <c r="F17679" s="12"/>
      <c r="G17679" s="12"/>
      <c r="H17679" s="12"/>
      <c r="I17679" s="12"/>
      <c r="J17679" s="12"/>
    </row>
    <row r="17680" spans="1:10" x14ac:dyDescent="0.25">
      <c r="A17680" s="12"/>
      <c r="B17680" s="12"/>
      <c r="C17680" s="2"/>
      <c r="D17680" s="12"/>
      <c r="E17680" s="12"/>
      <c r="F17680" s="12"/>
      <c r="G17680" s="12"/>
      <c r="H17680" s="12"/>
      <c r="I17680" s="12"/>
      <c r="J17680" s="12"/>
    </row>
    <row r="17681" spans="1:10" x14ac:dyDescent="0.25">
      <c r="A17681" s="12"/>
      <c r="B17681" s="12"/>
      <c r="C17681" s="2"/>
      <c r="D17681" s="12"/>
      <c r="E17681" s="12"/>
      <c r="F17681" s="12"/>
      <c r="G17681" s="12"/>
      <c r="H17681" s="12"/>
      <c r="I17681" s="12"/>
      <c r="J17681" s="12"/>
    </row>
    <row r="17682" spans="1:10" x14ac:dyDescent="0.25">
      <c r="A17682" s="12"/>
      <c r="B17682" s="12"/>
      <c r="C17682" s="2"/>
      <c r="D17682" s="12"/>
      <c r="E17682" s="12"/>
      <c r="F17682" s="12"/>
      <c r="G17682" s="12"/>
      <c r="H17682" s="12"/>
      <c r="I17682" s="12"/>
      <c r="J17682" s="12"/>
    </row>
    <row r="17683" spans="1:10" x14ac:dyDescent="0.25">
      <c r="A17683" s="12"/>
      <c r="B17683" s="12"/>
      <c r="C17683" s="2"/>
      <c r="D17683" s="12"/>
      <c r="E17683" s="12"/>
      <c r="F17683" s="12"/>
      <c r="G17683" s="12"/>
      <c r="H17683" s="12"/>
      <c r="I17683" s="12"/>
      <c r="J17683" s="12"/>
    </row>
    <row r="17684" spans="1:10" x14ac:dyDescent="0.25">
      <c r="A17684" s="12"/>
      <c r="B17684" s="12"/>
      <c r="C17684" s="2"/>
      <c r="D17684" s="12"/>
      <c r="E17684" s="12"/>
      <c r="F17684" s="12"/>
      <c r="G17684" s="12"/>
      <c r="H17684" s="12"/>
      <c r="I17684" s="12"/>
      <c r="J17684" s="12"/>
    </row>
    <row r="17685" spans="1:10" x14ac:dyDescent="0.25">
      <c r="A17685" s="12"/>
      <c r="B17685" s="12"/>
      <c r="C17685" s="2"/>
      <c r="D17685" s="12"/>
      <c r="E17685" s="12"/>
      <c r="F17685" s="12"/>
      <c r="G17685" s="12"/>
      <c r="H17685" s="12"/>
      <c r="I17685" s="12"/>
      <c r="J17685" s="12"/>
    </row>
    <row r="17686" spans="1:10" x14ac:dyDescent="0.25">
      <c r="A17686" s="12"/>
      <c r="B17686" s="12"/>
      <c r="C17686" s="2"/>
      <c r="D17686" s="12"/>
      <c r="E17686" s="12"/>
      <c r="F17686" s="12"/>
      <c r="G17686" s="12"/>
      <c r="H17686" s="12"/>
      <c r="I17686" s="12"/>
      <c r="J17686" s="12"/>
    </row>
    <row r="17687" spans="1:10" x14ac:dyDescent="0.25">
      <c r="A17687" s="12"/>
      <c r="B17687" s="12"/>
      <c r="C17687" s="2"/>
      <c r="D17687" s="12"/>
      <c r="E17687" s="12"/>
      <c r="F17687" s="12"/>
      <c r="G17687" s="12"/>
      <c r="H17687" s="12"/>
      <c r="I17687" s="12"/>
      <c r="J17687" s="12"/>
    </row>
    <row r="17688" spans="1:10" x14ac:dyDescent="0.25">
      <c r="A17688" s="12"/>
      <c r="B17688" s="12"/>
      <c r="C17688" s="2"/>
      <c r="D17688" s="12"/>
      <c r="E17688" s="12"/>
      <c r="F17688" s="12"/>
      <c r="G17688" s="12"/>
      <c r="H17688" s="12"/>
      <c r="I17688" s="12"/>
      <c r="J17688" s="12"/>
    </row>
    <row r="17689" spans="1:10" x14ac:dyDescent="0.25">
      <c r="A17689" s="12"/>
      <c r="B17689" s="12"/>
      <c r="C17689" s="2"/>
      <c r="D17689" s="12"/>
      <c r="E17689" s="12"/>
      <c r="F17689" s="12"/>
      <c r="G17689" s="12"/>
      <c r="H17689" s="12"/>
      <c r="I17689" s="12"/>
      <c r="J17689" s="12"/>
    </row>
    <row r="17690" spans="1:10" x14ac:dyDescent="0.25">
      <c r="A17690" s="12"/>
      <c r="B17690" s="12"/>
      <c r="C17690" s="2"/>
      <c r="D17690" s="12"/>
      <c r="E17690" s="12"/>
      <c r="F17690" s="12"/>
      <c r="G17690" s="12"/>
      <c r="H17690" s="12"/>
      <c r="I17690" s="12"/>
      <c r="J17690" s="12"/>
    </row>
    <row r="17691" spans="1:10" x14ac:dyDescent="0.25">
      <c r="A17691" s="12"/>
      <c r="B17691" s="12"/>
      <c r="C17691" s="2"/>
      <c r="D17691" s="12"/>
      <c r="E17691" s="12"/>
      <c r="F17691" s="12"/>
      <c r="G17691" s="12"/>
      <c r="H17691" s="12"/>
      <c r="I17691" s="12"/>
      <c r="J17691" s="12"/>
    </row>
    <row r="17692" spans="1:10" x14ac:dyDescent="0.25">
      <c r="A17692" s="12"/>
      <c r="B17692" s="12"/>
      <c r="C17692" s="2"/>
      <c r="D17692" s="12"/>
      <c r="E17692" s="12"/>
      <c r="F17692" s="12"/>
      <c r="G17692" s="12"/>
      <c r="H17692" s="12"/>
      <c r="I17692" s="12"/>
      <c r="J17692" s="12"/>
    </row>
    <row r="17693" spans="1:10" x14ac:dyDescent="0.25">
      <c r="A17693" s="12"/>
      <c r="B17693" s="12"/>
      <c r="C17693" s="2"/>
      <c r="D17693" s="12"/>
      <c r="E17693" s="12"/>
      <c r="F17693" s="12"/>
      <c r="G17693" s="12"/>
      <c r="H17693" s="12"/>
      <c r="I17693" s="12"/>
      <c r="J17693" s="12"/>
    </row>
    <row r="17694" spans="1:10" x14ac:dyDescent="0.25">
      <c r="A17694" s="12"/>
      <c r="B17694" s="12"/>
      <c r="C17694" s="2"/>
      <c r="D17694" s="12"/>
      <c r="E17694" s="12"/>
      <c r="F17694" s="12"/>
      <c r="G17694" s="12"/>
      <c r="H17694" s="12"/>
      <c r="I17694" s="12"/>
      <c r="J17694" s="12"/>
    </row>
    <row r="17695" spans="1:10" x14ac:dyDescent="0.25">
      <c r="A17695" s="12"/>
      <c r="B17695" s="12"/>
      <c r="C17695" s="2"/>
      <c r="D17695" s="12"/>
      <c r="E17695" s="12"/>
      <c r="F17695" s="12"/>
      <c r="G17695" s="12"/>
      <c r="H17695" s="12"/>
      <c r="I17695" s="12"/>
      <c r="J17695" s="12"/>
    </row>
    <row r="17696" spans="1:10" x14ac:dyDescent="0.25">
      <c r="A17696" s="12"/>
      <c r="B17696" s="12"/>
      <c r="C17696" s="2"/>
      <c r="D17696" s="12"/>
      <c r="E17696" s="12"/>
      <c r="F17696" s="12"/>
      <c r="G17696" s="12"/>
      <c r="H17696" s="12"/>
      <c r="I17696" s="12"/>
      <c r="J17696" s="12"/>
    </row>
    <row r="17697" spans="1:10" x14ac:dyDescent="0.25">
      <c r="A17697" s="12"/>
      <c r="B17697" s="12"/>
      <c r="C17697" s="2"/>
      <c r="D17697" s="12"/>
      <c r="E17697" s="12"/>
      <c r="F17697" s="12"/>
      <c r="G17697" s="12"/>
      <c r="H17697" s="12"/>
      <c r="I17697" s="12"/>
      <c r="J17697" s="12"/>
    </row>
    <row r="17698" spans="1:10" x14ac:dyDescent="0.25">
      <c r="A17698" s="12"/>
      <c r="B17698" s="12"/>
      <c r="C17698" s="2"/>
      <c r="D17698" s="12"/>
      <c r="E17698" s="12"/>
      <c r="F17698" s="12"/>
      <c r="G17698" s="12"/>
      <c r="H17698" s="12"/>
      <c r="I17698" s="12"/>
      <c r="J17698" s="12"/>
    </row>
    <row r="17699" spans="1:10" x14ac:dyDescent="0.25">
      <c r="A17699" s="12"/>
      <c r="B17699" s="12"/>
      <c r="C17699" s="2"/>
      <c r="D17699" s="12"/>
      <c r="E17699" s="12"/>
      <c r="F17699" s="12"/>
      <c r="G17699" s="12"/>
      <c r="H17699" s="12"/>
      <c r="I17699" s="12"/>
      <c r="J17699" s="12"/>
    </row>
    <row r="17700" spans="1:10" x14ac:dyDescent="0.25">
      <c r="A17700" s="12"/>
      <c r="B17700" s="12"/>
      <c r="C17700" s="2"/>
      <c r="D17700" s="12"/>
      <c r="E17700" s="12"/>
      <c r="F17700" s="12"/>
      <c r="G17700" s="12"/>
      <c r="H17700" s="12"/>
      <c r="I17700" s="12"/>
      <c r="J17700" s="12"/>
    </row>
    <row r="17701" spans="1:10" x14ac:dyDescent="0.25">
      <c r="A17701" s="12"/>
      <c r="B17701" s="12"/>
      <c r="C17701" s="2"/>
      <c r="D17701" s="12"/>
      <c r="E17701" s="12"/>
      <c r="F17701" s="12"/>
      <c r="G17701" s="12"/>
      <c r="H17701" s="12"/>
      <c r="I17701" s="12"/>
      <c r="J17701" s="12"/>
    </row>
    <row r="17702" spans="1:10" x14ac:dyDescent="0.25">
      <c r="A17702" s="12"/>
      <c r="B17702" s="12"/>
      <c r="C17702" s="2"/>
      <c r="D17702" s="12"/>
      <c r="E17702" s="12"/>
      <c r="F17702" s="12"/>
      <c r="G17702" s="12"/>
      <c r="H17702" s="12"/>
      <c r="I17702" s="12"/>
      <c r="J17702" s="12"/>
    </row>
    <row r="17703" spans="1:10" x14ac:dyDescent="0.25">
      <c r="A17703" s="12"/>
      <c r="B17703" s="12"/>
      <c r="C17703" s="2"/>
      <c r="D17703" s="12"/>
      <c r="E17703" s="12"/>
      <c r="F17703" s="12"/>
      <c r="G17703" s="12"/>
      <c r="H17703" s="12"/>
      <c r="I17703" s="12"/>
      <c r="J17703" s="12"/>
    </row>
    <row r="17704" spans="1:10" x14ac:dyDescent="0.25">
      <c r="A17704" s="12"/>
      <c r="B17704" s="12"/>
      <c r="C17704" s="2"/>
      <c r="D17704" s="12"/>
      <c r="E17704" s="12"/>
      <c r="F17704" s="12"/>
      <c r="G17704" s="12"/>
      <c r="H17704" s="12"/>
      <c r="I17704" s="12"/>
      <c r="J17704" s="12"/>
    </row>
    <row r="17705" spans="1:10" x14ac:dyDescent="0.25">
      <c r="A17705" s="12"/>
      <c r="B17705" s="12"/>
      <c r="C17705" s="2"/>
      <c r="D17705" s="12"/>
      <c r="E17705" s="12"/>
      <c r="F17705" s="12"/>
      <c r="G17705" s="12"/>
      <c r="H17705" s="12"/>
      <c r="I17705" s="12"/>
      <c r="J17705" s="12"/>
    </row>
    <row r="17706" spans="1:10" x14ac:dyDescent="0.25">
      <c r="A17706" s="12"/>
      <c r="B17706" s="12"/>
      <c r="C17706" s="2"/>
      <c r="D17706" s="12"/>
      <c r="E17706" s="12"/>
      <c r="F17706" s="12"/>
      <c r="G17706" s="12"/>
      <c r="H17706" s="12"/>
      <c r="I17706" s="12"/>
      <c r="J17706" s="12"/>
    </row>
    <row r="17707" spans="1:10" x14ac:dyDescent="0.25">
      <c r="A17707" s="12"/>
      <c r="B17707" s="12"/>
      <c r="C17707" s="2"/>
      <c r="D17707" s="12"/>
      <c r="E17707" s="12"/>
      <c r="F17707" s="12"/>
      <c r="G17707" s="12"/>
      <c r="H17707" s="12"/>
      <c r="I17707" s="12"/>
      <c r="J17707" s="12"/>
    </row>
    <row r="17708" spans="1:10" x14ac:dyDescent="0.25">
      <c r="A17708" s="12"/>
      <c r="B17708" s="12"/>
      <c r="C17708" s="2"/>
      <c r="D17708" s="12"/>
      <c r="E17708" s="12"/>
      <c r="F17708" s="12"/>
      <c r="G17708" s="12"/>
      <c r="H17708" s="12"/>
      <c r="I17708" s="12"/>
      <c r="J17708" s="12"/>
    </row>
    <row r="17709" spans="1:10" x14ac:dyDescent="0.25">
      <c r="A17709" s="12"/>
      <c r="B17709" s="12"/>
      <c r="C17709" s="2"/>
      <c r="D17709" s="12"/>
      <c r="E17709" s="12"/>
      <c r="F17709" s="12"/>
      <c r="G17709" s="12"/>
      <c r="H17709" s="12"/>
      <c r="I17709" s="12"/>
      <c r="J17709" s="12"/>
    </row>
    <row r="17710" spans="1:10" x14ac:dyDescent="0.25">
      <c r="A17710" s="12"/>
      <c r="B17710" s="12"/>
      <c r="C17710" s="2"/>
      <c r="D17710" s="12"/>
      <c r="E17710" s="12"/>
      <c r="F17710" s="12"/>
      <c r="G17710" s="12"/>
      <c r="H17710" s="12"/>
      <c r="I17710" s="12"/>
      <c r="J17710" s="12"/>
    </row>
    <row r="17711" spans="1:10" x14ac:dyDescent="0.25">
      <c r="A17711" s="12"/>
      <c r="B17711" s="12"/>
      <c r="C17711" s="2"/>
      <c r="D17711" s="12"/>
      <c r="E17711" s="12"/>
      <c r="F17711" s="12"/>
      <c r="G17711" s="12"/>
      <c r="H17711" s="12"/>
      <c r="I17711" s="12"/>
      <c r="J17711" s="12"/>
    </row>
    <row r="17712" spans="1:10" x14ac:dyDescent="0.25">
      <c r="A17712" s="12"/>
      <c r="B17712" s="12"/>
      <c r="C17712" s="2"/>
      <c r="D17712" s="12"/>
      <c r="E17712" s="12"/>
      <c r="F17712" s="12"/>
      <c r="G17712" s="12"/>
      <c r="H17712" s="12"/>
      <c r="I17712" s="12"/>
      <c r="J17712" s="12"/>
    </row>
    <row r="17713" spans="1:10" x14ac:dyDescent="0.25">
      <c r="A17713" s="12"/>
      <c r="B17713" s="12"/>
      <c r="C17713" s="2"/>
      <c r="D17713" s="12"/>
      <c r="E17713" s="12"/>
      <c r="F17713" s="12"/>
      <c r="G17713" s="12"/>
      <c r="H17713" s="12"/>
      <c r="I17713" s="12"/>
      <c r="J17713" s="12"/>
    </row>
    <row r="17714" spans="1:10" x14ac:dyDescent="0.25">
      <c r="A17714" s="12"/>
      <c r="B17714" s="12"/>
      <c r="C17714" s="2"/>
      <c r="D17714" s="12"/>
      <c r="E17714" s="12"/>
      <c r="F17714" s="12"/>
      <c r="G17714" s="12"/>
      <c r="H17714" s="12"/>
      <c r="I17714" s="12"/>
      <c r="J17714" s="12"/>
    </row>
    <row r="17715" spans="1:10" x14ac:dyDescent="0.25">
      <c r="A17715" s="12"/>
      <c r="B17715" s="12"/>
      <c r="C17715" s="2"/>
      <c r="D17715" s="12"/>
      <c r="E17715" s="12"/>
      <c r="F17715" s="12"/>
      <c r="G17715" s="12"/>
      <c r="H17715" s="12"/>
      <c r="I17715" s="12"/>
      <c r="J17715" s="12"/>
    </row>
    <row r="17716" spans="1:10" x14ac:dyDescent="0.25">
      <c r="A17716" s="12"/>
      <c r="B17716" s="12"/>
      <c r="C17716" s="2"/>
      <c r="D17716" s="12"/>
      <c r="E17716" s="12"/>
      <c r="F17716" s="12"/>
      <c r="G17716" s="12"/>
      <c r="H17716" s="12"/>
      <c r="I17716" s="12"/>
      <c r="J17716" s="12"/>
    </row>
    <row r="17717" spans="1:10" x14ac:dyDescent="0.25">
      <c r="A17717" s="12"/>
      <c r="B17717" s="12"/>
      <c r="C17717" s="2"/>
      <c r="D17717" s="12"/>
      <c r="E17717" s="12"/>
      <c r="F17717" s="12"/>
      <c r="G17717" s="12"/>
      <c r="H17717" s="12"/>
      <c r="I17717" s="12"/>
      <c r="J17717" s="12"/>
    </row>
    <row r="17718" spans="1:10" x14ac:dyDescent="0.25">
      <c r="A17718" s="12"/>
      <c r="B17718" s="12"/>
      <c r="C17718" s="2"/>
      <c r="D17718" s="12"/>
      <c r="E17718" s="12"/>
      <c r="F17718" s="12"/>
      <c r="G17718" s="12"/>
      <c r="H17718" s="12"/>
      <c r="I17718" s="12"/>
      <c r="J17718" s="12"/>
    </row>
    <row r="17719" spans="1:10" x14ac:dyDescent="0.25">
      <c r="A17719" s="12"/>
      <c r="B17719" s="12"/>
      <c r="C17719" s="2"/>
      <c r="D17719" s="12"/>
      <c r="E17719" s="12"/>
      <c r="F17719" s="12"/>
      <c r="G17719" s="12"/>
      <c r="H17719" s="12"/>
      <c r="I17719" s="12"/>
      <c r="J17719" s="12"/>
    </row>
    <row r="17720" spans="1:10" x14ac:dyDescent="0.25">
      <c r="A17720" s="12"/>
      <c r="B17720" s="12"/>
      <c r="C17720" s="2"/>
      <c r="D17720" s="12"/>
      <c r="E17720" s="12"/>
      <c r="F17720" s="12"/>
      <c r="G17720" s="12"/>
      <c r="H17720" s="12"/>
      <c r="I17720" s="12"/>
      <c r="J17720" s="12"/>
    </row>
    <row r="17721" spans="1:10" x14ac:dyDescent="0.25">
      <c r="A17721" s="12"/>
      <c r="B17721" s="12"/>
      <c r="C17721" s="2"/>
      <c r="D17721" s="12"/>
      <c r="E17721" s="12"/>
      <c r="F17721" s="12"/>
      <c r="G17721" s="12"/>
      <c r="H17721" s="12"/>
      <c r="I17721" s="12"/>
      <c r="J17721" s="12"/>
    </row>
    <row r="17722" spans="1:10" x14ac:dyDescent="0.25">
      <c r="A17722" s="12"/>
      <c r="B17722" s="12"/>
      <c r="C17722" s="2"/>
      <c r="D17722" s="12"/>
      <c r="E17722" s="12"/>
      <c r="F17722" s="12"/>
      <c r="G17722" s="12"/>
      <c r="H17722" s="12"/>
      <c r="I17722" s="12"/>
      <c r="J17722" s="12"/>
    </row>
    <row r="17723" spans="1:10" x14ac:dyDescent="0.25">
      <c r="A17723" s="12"/>
      <c r="B17723" s="12"/>
      <c r="C17723" s="2"/>
      <c r="D17723" s="12"/>
      <c r="E17723" s="12"/>
      <c r="F17723" s="12"/>
      <c r="G17723" s="12"/>
      <c r="H17723" s="12"/>
      <c r="I17723" s="12"/>
      <c r="J17723" s="12"/>
    </row>
    <row r="17724" spans="1:10" x14ac:dyDescent="0.25">
      <c r="A17724" s="12"/>
      <c r="B17724" s="12"/>
      <c r="C17724" s="2"/>
      <c r="D17724" s="12"/>
      <c r="E17724" s="12"/>
      <c r="F17724" s="12"/>
      <c r="G17724" s="12"/>
      <c r="H17724" s="12"/>
      <c r="I17724" s="12"/>
      <c r="J17724" s="12"/>
    </row>
    <row r="17725" spans="1:10" x14ac:dyDescent="0.25">
      <c r="A17725" s="12"/>
      <c r="B17725" s="12"/>
      <c r="C17725" s="2"/>
      <c r="D17725" s="12"/>
      <c r="E17725" s="12"/>
      <c r="F17725" s="12"/>
      <c r="G17725" s="12"/>
      <c r="H17725" s="12"/>
      <c r="I17725" s="12"/>
      <c r="J17725" s="12"/>
    </row>
    <row r="17726" spans="1:10" x14ac:dyDescent="0.25">
      <c r="A17726" s="12"/>
      <c r="B17726" s="12"/>
      <c r="C17726" s="2"/>
      <c r="D17726" s="12"/>
      <c r="E17726" s="12"/>
      <c r="F17726" s="12"/>
      <c r="G17726" s="12"/>
      <c r="H17726" s="12"/>
      <c r="I17726" s="12"/>
      <c r="J17726" s="12"/>
    </row>
    <row r="17727" spans="1:10" x14ac:dyDescent="0.25">
      <c r="A17727" s="12"/>
      <c r="B17727" s="12"/>
      <c r="C17727" s="2"/>
      <c r="D17727" s="12"/>
      <c r="E17727" s="12"/>
      <c r="F17727" s="12"/>
      <c r="G17727" s="12"/>
      <c r="H17727" s="12"/>
      <c r="I17727" s="12"/>
      <c r="J17727" s="12"/>
    </row>
    <row r="17728" spans="1:10" x14ac:dyDescent="0.25">
      <c r="A17728" s="12"/>
      <c r="B17728" s="12"/>
      <c r="C17728" s="2"/>
      <c r="D17728" s="12"/>
      <c r="E17728" s="12"/>
      <c r="F17728" s="12"/>
      <c r="G17728" s="12"/>
      <c r="H17728" s="12"/>
      <c r="I17728" s="12"/>
      <c r="J17728" s="12"/>
    </row>
    <row r="17729" spans="1:10" x14ac:dyDescent="0.25">
      <c r="A17729" s="12"/>
      <c r="B17729" s="12"/>
      <c r="C17729" s="2"/>
      <c r="D17729" s="12"/>
      <c r="E17729" s="12"/>
      <c r="F17729" s="12"/>
      <c r="G17729" s="12"/>
      <c r="H17729" s="12"/>
      <c r="I17729" s="12"/>
      <c r="J17729" s="12"/>
    </row>
    <row r="17730" spans="1:10" x14ac:dyDescent="0.25">
      <c r="A17730" s="12"/>
      <c r="B17730" s="12"/>
      <c r="C17730" s="2"/>
      <c r="D17730" s="12"/>
      <c r="E17730" s="12"/>
      <c r="F17730" s="12"/>
      <c r="G17730" s="12"/>
      <c r="H17730" s="12"/>
      <c r="I17730" s="12"/>
      <c r="J17730" s="12"/>
    </row>
    <row r="17731" spans="1:10" x14ac:dyDescent="0.25">
      <c r="A17731" s="12"/>
      <c r="B17731" s="12"/>
      <c r="C17731" s="2"/>
      <c r="D17731" s="12"/>
      <c r="E17731" s="12"/>
      <c r="F17731" s="12"/>
      <c r="G17731" s="12"/>
      <c r="H17731" s="12"/>
      <c r="I17731" s="12"/>
      <c r="J17731" s="12"/>
    </row>
    <row r="17732" spans="1:10" x14ac:dyDescent="0.25">
      <c r="A17732" s="12"/>
      <c r="B17732" s="12"/>
      <c r="C17732" s="2"/>
      <c r="D17732" s="12"/>
      <c r="E17732" s="12"/>
      <c r="F17732" s="12"/>
      <c r="G17732" s="12"/>
      <c r="H17732" s="12"/>
      <c r="I17732" s="12"/>
      <c r="J17732" s="12"/>
    </row>
    <row r="17733" spans="1:10" x14ac:dyDescent="0.25">
      <c r="A17733" s="12"/>
      <c r="B17733" s="12"/>
      <c r="C17733" s="2"/>
      <c r="D17733" s="12"/>
      <c r="E17733" s="12"/>
      <c r="F17733" s="12"/>
      <c r="G17733" s="12"/>
      <c r="H17733" s="12"/>
      <c r="I17733" s="12"/>
      <c r="J17733" s="12"/>
    </row>
    <row r="17734" spans="1:10" x14ac:dyDescent="0.25">
      <c r="A17734" s="12"/>
      <c r="B17734" s="12"/>
      <c r="C17734" s="2"/>
      <c r="D17734" s="12"/>
      <c r="E17734" s="12"/>
      <c r="F17734" s="12"/>
      <c r="G17734" s="12"/>
      <c r="H17734" s="12"/>
      <c r="I17734" s="12"/>
      <c r="J17734" s="12"/>
    </row>
    <row r="17735" spans="1:10" x14ac:dyDescent="0.25">
      <c r="A17735" s="12"/>
      <c r="B17735" s="12"/>
      <c r="C17735" s="2"/>
      <c r="D17735" s="12"/>
      <c r="E17735" s="12"/>
      <c r="F17735" s="12"/>
      <c r="G17735" s="12"/>
      <c r="H17735" s="12"/>
      <c r="I17735" s="12"/>
      <c r="J17735" s="12"/>
    </row>
    <row r="17736" spans="1:10" x14ac:dyDescent="0.25">
      <c r="A17736" s="12"/>
      <c r="B17736" s="12"/>
      <c r="C17736" s="2"/>
      <c r="D17736" s="12"/>
      <c r="E17736" s="12"/>
      <c r="F17736" s="12"/>
      <c r="G17736" s="12"/>
      <c r="H17736" s="12"/>
      <c r="I17736" s="12"/>
      <c r="J17736" s="12"/>
    </row>
    <row r="17737" spans="1:10" x14ac:dyDescent="0.25">
      <c r="A17737" s="12"/>
      <c r="B17737" s="12"/>
      <c r="C17737" s="2"/>
      <c r="D17737" s="12"/>
      <c r="E17737" s="12"/>
      <c r="F17737" s="12"/>
      <c r="G17737" s="12"/>
      <c r="H17737" s="12"/>
      <c r="I17737" s="12"/>
      <c r="J17737" s="12"/>
    </row>
    <row r="17738" spans="1:10" x14ac:dyDescent="0.25">
      <c r="A17738" s="12"/>
      <c r="B17738" s="12"/>
      <c r="C17738" s="2"/>
      <c r="D17738" s="12"/>
      <c r="E17738" s="12"/>
      <c r="F17738" s="12"/>
      <c r="G17738" s="12"/>
      <c r="H17738" s="12"/>
      <c r="I17738" s="12"/>
      <c r="J17738" s="12"/>
    </row>
    <row r="17739" spans="1:10" x14ac:dyDescent="0.25">
      <c r="A17739" s="12"/>
      <c r="B17739" s="12"/>
      <c r="C17739" s="2"/>
      <c r="D17739" s="12"/>
      <c r="E17739" s="12"/>
      <c r="F17739" s="12"/>
      <c r="G17739" s="12"/>
      <c r="H17739" s="12"/>
      <c r="I17739" s="12"/>
      <c r="J17739" s="12"/>
    </row>
    <row r="17740" spans="1:10" x14ac:dyDescent="0.25">
      <c r="A17740" s="12"/>
      <c r="B17740" s="12"/>
      <c r="C17740" s="2"/>
      <c r="D17740" s="12"/>
      <c r="E17740" s="12"/>
      <c r="F17740" s="12"/>
      <c r="G17740" s="12"/>
      <c r="H17740" s="12"/>
      <c r="I17740" s="12"/>
      <c r="J17740" s="12"/>
    </row>
    <row r="17741" spans="1:10" x14ac:dyDescent="0.25">
      <c r="A17741" s="12"/>
      <c r="B17741" s="12"/>
      <c r="C17741" s="2"/>
      <c r="D17741" s="12"/>
      <c r="E17741" s="12"/>
      <c r="F17741" s="12"/>
      <c r="G17741" s="12"/>
      <c r="H17741" s="12"/>
      <c r="I17741" s="12"/>
      <c r="J17741" s="12"/>
    </row>
    <row r="17742" spans="1:10" x14ac:dyDescent="0.25">
      <c r="A17742" s="12"/>
      <c r="B17742" s="12"/>
      <c r="C17742" s="2"/>
      <c r="D17742" s="12"/>
      <c r="E17742" s="12"/>
      <c r="F17742" s="12"/>
      <c r="G17742" s="12"/>
      <c r="H17742" s="12"/>
      <c r="I17742" s="12"/>
      <c r="J17742" s="12"/>
    </row>
    <row r="17743" spans="1:10" x14ac:dyDescent="0.25">
      <c r="A17743" s="12"/>
      <c r="B17743" s="12"/>
      <c r="C17743" s="2"/>
      <c r="D17743" s="12"/>
      <c r="E17743" s="12"/>
      <c r="F17743" s="12"/>
      <c r="G17743" s="12"/>
      <c r="H17743" s="12"/>
      <c r="I17743" s="12"/>
      <c r="J17743" s="12"/>
    </row>
    <row r="17744" spans="1:10" x14ac:dyDescent="0.25">
      <c r="A17744" s="12"/>
      <c r="B17744" s="12"/>
      <c r="C17744" s="2"/>
      <c r="D17744" s="12"/>
      <c r="E17744" s="12"/>
      <c r="F17744" s="12"/>
      <c r="G17744" s="12"/>
      <c r="H17744" s="12"/>
      <c r="I17744" s="12"/>
      <c r="J17744" s="12"/>
    </row>
    <row r="17745" spans="1:10" x14ac:dyDescent="0.25">
      <c r="A17745" s="12"/>
      <c r="B17745" s="12"/>
      <c r="C17745" s="2"/>
      <c r="D17745" s="12"/>
      <c r="E17745" s="12"/>
      <c r="F17745" s="12"/>
      <c r="G17745" s="12"/>
      <c r="H17745" s="12"/>
      <c r="I17745" s="12"/>
      <c r="J17745" s="12"/>
    </row>
    <row r="17746" spans="1:10" x14ac:dyDescent="0.25">
      <c r="A17746" s="12"/>
      <c r="B17746" s="12"/>
      <c r="C17746" s="2"/>
      <c r="D17746" s="12"/>
      <c r="E17746" s="12"/>
      <c r="F17746" s="12"/>
      <c r="G17746" s="12"/>
      <c r="H17746" s="12"/>
      <c r="I17746" s="12"/>
      <c r="J17746" s="12"/>
    </row>
    <row r="17747" spans="1:10" x14ac:dyDescent="0.25">
      <c r="A17747" s="12"/>
      <c r="B17747" s="12"/>
      <c r="C17747" s="2"/>
      <c r="D17747" s="12"/>
      <c r="E17747" s="12"/>
      <c r="F17747" s="12"/>
      <c r="G17747" s="12"/>
      <c r="H17747" s="12"/>
      <c r="I17747" s="12"/>
      <c r="J17747" s="12"/>
    </row>
    <row r="17748" spans="1:10" x14ac:dyDescent="0.25">
      <c r="A17748" s="12"/>
      <c r="B17748" s="12"/>
      <c r="C17748" s="2"/>
      <c r="D17748" s="12"/>
      <c r="E17748" s="12"/>
      <c r="F17748" s="12"/>
      <c r="G17748" s="12"/>
      <c r="H17748" s="12"/>
      <c r="I17748" s="12"/>
      <c r="J17748" s="12"/>
    </row>
    <row r="17749" spans="1:10" x14ac:dyDescent="0.25">
      <c r="A17749" s="12"/>
      <c r="B17749" s="12"/>
      <c r="C17749" s="2"/>
      <c r="D17749" s="12"/>
      <c r="E17749" s="12"/>
      <c r="F17749" s="12"/>
      <c r="G17749" s="12"/>
      <c r="H17749" s="12"/>
      <c r="I17749" s="12"/>
      <c r="J17749" s="12"/>
    </row>
    <row r="17750" spans="1:10" x14ac:dyDescent="0.25">
      <c r="A17750" s="12"/>
      <c r="B17750" s="12"/>
      <c r="C17750" s="2"/>
      <c r="D17750" s="12"/>
      <c r="E17750" s="12"/>
      <c r="F17750" s="12"/>
      <c r="G17750" s="12"/>
      <c r="H17750" s="12"/>
      <c r="I17750" s="12"/>
      <c r="J17750" s="12"/>
    </row>
    <row r="17751" spans="1:10" x14ac:dyDescent="0.25">
      <c r="A17751" s="12"/>
      <c r="B17751" s="12"/>
      <c r="C17751" s="2"/>
      <c r="D17751" s="12"/>
      <c r="E17751" s="12"/>
      <c r="F17751" s="12"/>
      <c r="G17751" s="12"/>
      <c r="H17751" s="12"/>
      <c r="I17751" s="12"/>
      <c r="J17751" s="12"/>
    </row>
    <row r="17752" spans="1:10" x14ac:dyDescent="0.25">
      <c r="A17752" s="12"/>
      <c r="B17752" s="12"/>
      <c r="C17752" s="2"/>
      <c r="D17752" s="12"/>
      <c r="E17752" s="12"/>
      <c r="F17752" s="12"/>
      <c r="G17752" s="12"/>
      <c r="H17752" s="12"/>
      <c r="I17752" s="12"/>
      <c r="J17752" s="12"/>
    </row>
    <row r="17753" spans="1:10" x14ac:dyDescent="0.25">
      <c r="A17753" s="12"/>
      <c r="B17753" s="12"/>
      <c r="C17753" s="2"/>
      <c r="D17753" s="12"/>
      <c r="E17753" s="12"/>
      <c r="F17753" s="12"/>
      <c r="G17753" s="12"/>
      <c r="H17753" s="12"/>
      <c r="I17753" s="12"/>
      <c r="J17753" s="12"/>
    </row>
    <row r="17754" spans="1:10" x14ac:dyDescent="0.25">
      <c r="A17754" s="12"/>
      <c r="B17754" s="12"/>
      <c r="C17754" s="2"/>
      <c r="D17754" s="12"/>
      <c r="E17754" s="12"/>
      <c r="F17754" s="12"/>
      <c r="G17754" s="12"/>
      <c r="H17754" s="12"/>
      <c r="I17754" s="12"/>
      <c r="J17754" s="12"/>
    </row>
    <row r="17755" spans="1:10" x14ac:dyDescent="0.25">
      <c r="A17755" s="12"/>
      <c r="B17755" s="12"/>
      <c r="C17755" s="2"/>
      <c r="D17755" s="12"/>
      <c r="E17755" s="12"/>
      <c r="F17755" s="12"/>
      <c r="G17755" s="12"/>
      <c r="H17755" s="12"/>
      <c r="I17755" s="12"/>
      <c r="J17755" s="12"/>
    </row>
    <row r="17756" spans="1:10" x14ac:dyDescent="0.25">
      <c r="A17756" s="12"/>
      <c r="B17756" s="12"/>
      <c r="C17756" s="2"/>
      <c r="D17756" s="12"/>
      <c r="E17756" s="12"/>
      <c r="F17756" s="12"/>
      <c r="G17756" s="12"/>
      <c r="H17756" s="12"/>
      <c r="I17756" s="12"/>
      <c r="J17756" s="12"/>
    </row>
    <row r="17757" spans="1:10" x14ac:dyDescent="0.25">
      <c r="A17757" s="12"/>
      <c r="B17757" s="12"/>
      <c r="C17757" s="2"/>
      <c r="D17757" s="12"/>
      <c r="E17757" s="12"/>
      <c r="F17757" s="12"/>
      <c r="G17757" s="12"/>
      <c r="H17757" s="12"/>
      <c r="I17757" s="12"/>
      <c r="J17757" s="12"/>
    </row>
    <row r="17758" spans="1:10" x14ac:dyDescent="0.25">
      <c r="A17758" s="12"/>
      <c r="B17758" s="12"/>
      <c r="C17758" s="2"/>
      <c r="D17758" s="12"/>
      <c r="E17758" s="12"/>
      <c r="F17758" s="12"/>
      <c r="G17758" s="12"/>
      <c r="H17758" s="12"/>
      <c r="I17758" s="12"/>
      <c r="J17758" s="12"/>
    </row>
    <row r="17759" spans="1:10" x14ac:dyDescent="0.25">
      <c r="A17759" s="12"/>
      <c r="B17759" s="12"/>
      <c r="C17759" s="2"/>
      <c r="D17759" s="12"/>
      <c r="E17759" s="12"/>
      <c r="F17759" s="12"/>
      <c r="G17759" s="12"/>
      <c r="H17759" s="12"/>
      <c r="I17759" s="12"/>
      <c r="J17759" s="12"/>
    </row>
    <row r="17760" spans="1:10" x14ac:dyDescent="0.25">
      <c r="A17760" s="12"/>
      <c r="B17760" s="12"/>
      <c r="C17760" s="2"/>
      <c r="D17760" s="12"/>
      <c r="E17760" s="12"/>
      <c r="F17760" s="12"/>
      <c r="G17760" s="12"/>
      <c r="H17760" s="12"/>
      <c r="I17760" s="12"/>
      <c r="J17760" s="12"/>
    </row>
    <row r="17761" spans="1:10" x14ac:dyDescent="0.25">
      <c r="A17761" s="12"/>
      <c r="B17761" s="12"/>
      <c r="C17761" s="2"/>
      <c r="D17761" s="12"/>
      <c r="E17761" s="12"/>
      <c r="F17761" s="12"/>
      <c r="G17761" s="12"/>
      <c r="H17761" s="12"/>
      <c r="I17761" s="12"/>
      <c r="J17761" s="12"/>
    </row>
    <row r="17762" spans="1:10" x14ac:dyDescent="0.25">
      <c r="A17762" s="12"/>
      <c r="B17762" s="12"/>
      <c r="C17762" s="2"/>
      <c r="D17762" s="12"/>
      <c r="E17762" s="12"/>
      <c r="F17762" s="12"/>
      <c r="G17762" s="12"/>
      <c r="H17762" s="12"/>
      <c r="I17762" s="12"/>
      <c r="J17762" s="12"/>
    </row>
    <row r="17763" spans="1:10" x14ac:dyDescent="0.25">
      <c r="A17763" s="12"/>
      <c r="B17763" s="12"/>
      <c r="C17763" s="2"/>
      <c r="D17763" s="12"/>
      <c r="E17763" s="12"/>
      <c r="F17763" s="12"/>
      <c r="G17763" s="12"/>
      <c r="H17763" s="12"/>
      <c r="I17763" s="12"/>
      <c r="J17763" s="12"/>
    </row>
    <row r="17764" spans="1:10" x14ac:dyDescent="0.25">
      <c r="A17764" s="12"/>
      <c r="B17764" s="12"/>
      <c r="C17764" s="2"/>
      <c r="D17764" s="12"/>
      <c r="E17764" s="12"/>
      <c r="F17764" s="12"/>
      <c r="G17764" s="12"/>
      <c r="H17764" s="12"/>
      <c r="I17764" s="12"/>
      <c r="J17764" s="12"/>
    </row>
    <row r="17765" spans="1:10" x14ac:dyDescent="0.25">
      <c r="A17765" s="12"/>
      <c r="B17765" s="12"/>
      <c r="C17765" s="2"/>
      <c r="D17765" s="12"/>
      <c r="E17765" s="12"/>
      <c r="F17765" s="12"/>
      <c r="G17765" s="12"/>
      <c r="H17765" s="12"/>
      <c r="I17765" s="12"/>
      <c r="J17765" s="12"/>
    </row>
    <row r="17766" spans="1:10" x14ac:dyDescent="0.25">
      <c r="A17766" s="12"/>
      <c r="B17766" s="12"/>
      <c r="C17766" s="2"/>
      <c r="D17766" s="12"/>
      <c r="E17766" s="12"/>
      <c r="F17766" s="12"/>
      <c r="G17766" s="12"/>
      <c r="H17766" s="12"/>
      <c r="I17766" s="12"/>
      <c r="J17766" s="12"/>
    </row>
    <row r="17767" spans="1:10" x14ac:dyDescent="0.25">
      <c r="A17767" s="12"/>
      <c r="B17767" s="12"/>
      <c r="C17767" s="2"/>
      <c r="D17767" s="12"/>
      <c r="E17767" s="12"/>
      <c r="F17767" s="12"/>
      <c r="G17767" s="12"/>
      <c r="H17767" s="12"/>
      <c r="I17767" s="12"/>
      <c r="J17767" s="12"/>
    </row>
    <row r="17768" spans="1:10" x14ac:dyDescent="0.25">
      <c r="A17768" s="12"/>
      <c r="B17768" s="12"/>
      <c r="C17768" s="2"/>
      <c r="D17768" s="12"/>
      <c r="E17768" s="12"/>
      <c r="F17768" s="12"/>
      <c r="G17768" s="12"/>
      <c r="H17768" s="12"/>
      <c r="I17768" s="12"/>
      <c r="J17768" s="12"/>
    </row>
    <row r="17769" spans="1:10" x14ac:dyDescent="0.25">
      <c r="A17769" s="12"/>
      <c r="B17769" s="12"/>
      <c r="C17769" s="2"/>
      <c r="D17769" s="12"/>
      <c r="E17769" s="12"/>
      <c r="F17769" s="12"/>
      <c r="G17769" s="12"/>
      <c r="H17769" s="12"/>
      <c r="I17769" s="12"/>
      <c r="J17769" s="12"/>
    </row>
    <row r="17770" spans="1:10" x14ac:dyDescent="0.25">
      <c r="A17770" s="12"/>
      <c r="B17770" s="12"/>
      <c r="C17770" s="2"/>
      <c r="D17770" s="12"/>
      <c r="E17770" s="12"/>
      <c r="F17770" s="12"/>
      <c r="G17770" s="12"/>
      <c r="H17770" s="12"/>
      <c r="I17770" s="12"/>
      <c r="J17770" s="12"/>
    </row>
    <row r="17771" spans="1:10" x14ac:dyDescent="0.25">
      <c r="A17771" s="12"/>
      <c r="B17771" s="12"/>
      <c r="C17771" s="2"/>
      <c r="D17771" s="12"/>
      <c r="E17771" s="12"/>
      <c r="F17771" s="12"/>
      <c r="G17771" s="12"/>
      <c r="H17771" s="12"/>
      <c r="I17771" s="12"/>
      <c r="J17771" s="12"/>
    </row>
    <row r="17772" spans="1:10" x14ac:dyDescent="0.25">
      <c r="A17772" s="12"/>
      <c r="B17772" s="12"/>
      <c r="C17772" s="2"/>
      <c r="D17772" s="12"/>
      <c r="E17772" s="12"/>
      <c r="F17772" s="12"/>
      <c r="G17772" s="12"/>
      <c r="H17772" s="12"/>
      <c r="I17772" s="12"/>
      <c r="J17772" s="12"/>
    </row>
    <row r="17773" spans="1:10" x14ac:dyDescent="0.25">
      <c r="A17773" s="12"/>
      <c r="B17773" s="12"/>
      <c r="C17773" s="2"/>
      <c r="D17773" s="12"/>
      <c r="E17773" s="12"/>
      <c r="F17773" s="12"/>
      <c r="G17773" s="12"/>
      <c r="H17773" s="12"/>
      <c r="I17773" s="12"/>
      <c r="J17773" s="12"/>
    </row>
    <row r="17774" spans="1:10" x14ac:dyDescent="0.25">
      <c r="A17774" s="12"/>
      <c r="B17774" s="12"/>
      <c r="C17774" s="2"/>
      <c r="D17774" s="12"/>
      <c r="E17774" s="12"/>
      <c r="F17774" s="12"/>
      <c r="G17774" s="12"/>
      <c r="H17774" s="12"/>
      <c r="I17774" s="12"/>
      <c r="J17774" s="12"/>
    </row>
    <row r="17775" spans="1:10" x14ac:dyDescent="0.25">
      <c r="A17775" s="12"/>
      <c r="B17775" s="12"/>
      <c r="C17775" s="2"/>
      <c r="D17775" s="12"/>
      <c r="E17775" s="12"/>
      <c r="F17775" s="12"/>
      <c r="G17775" s="12"/>
      <c r="H17775" s="12"/>
      <c r="I17775" s="12"/>
      <c r="J17775" s="12"/>
    </row>
    <row r="17776" spans="1:10" x14ac:dyDescent="0.25">
      <c r="A17776" s="12"/>
      <c r="B17776" s="12"/>
      <c r="C17776" s="2"/>
      <c r="D17776" s="12"/>
      <c r="E17776" s="12"/>
      <c r="F17776" s="12"/>
      <c r="G17776" s="12"/>
      <c r="H17776" s="12"/>
      <c r="I17776" s="12"/>
      <c r="J17776" s="12"/>
    </row>
    <row r="17777" spans="1:10" x14ac:dyDescent="0.25">
      <c r="A17777" s="12"/>
      <c r="B17777" s="12"/>
      <c r="C17777" s="2"/>
      <c r="D17777" s="12"/>
      <c r="E17777" s="12"/>
      <c r="F17777" s="12"/>
      <c r="G17777" s="12"/>
      <c r="H17777" s="12"/>
      <c r="I17777" s="12"/>
      <c r="J17777" s="12"/>
    </row>
    <row r="17778" spans="1:10" x14ac:dyDescent="0.25">
      <c r="A17778" s="12"/>
      <c r="B17778" s="12"/>
      <c r="C17778" s="2"/>
      <c r="D17778" s="12"/>
      <c r="E17778" s="12"/>
      <c r="F17778" s="12"/>
      <c r="G17778" s="12"/>
      <c r="H17778" s="12"/>
      <c r="I17778" s="12"/>
      <c r="J17778" s="12"/>
    </row>
    <row r="17779" spans="1:10" x14ac:dyDescent="0.25">
      <c r="A17779" s="12"/>
      <c r="B17779" s="12"/>
      <c r="C17779" s="2"/>
      <c r="D17779" s="12"/>
      <c r="E17779" s="12"/>
      <c r="F17779" s="12"/>
      <c r="G17779" s="12"/>
      <c r="H17779" s="12"/>
      <c r="I17779" s="12"/>
      <c r="J17779" s="12"/>
    </row>
    <row r="17780" spans="1:10" x14ac:dyDescent="0.25">
      <c r="A17780" s="12"/>
      <c r="B17780" s="12"/>
      <c r="C17780" s="2"/>
      <c r="D17780" s="12"/>
      <c r="E17780" s="12"/>
      <c r="F17780" s="12"/>
      <c r="G17780" s="12"/>
      <c r="H17780" s="12"/>
      <c r="I17780" s="12"/>
      <c r="J17780" s="12"/>
    </row>
    <row r="17781" spans="1:10" x14ac:dyDescent="0.25">
      <c r="A17781" s="12"/>
      <c r="B17781" s="12"/>
      <c r="C17781" s="2"/>
      <c r="D17781" s="12"/>
      <c r="E17781" s="12"/>
      <c r="F17781" s="12"/>
      <c r="G17781" s="12"/>
      <c r="H17781" s="12"/>
      <c r="I17781" s="12"/>
      <c r="J17781" s="12"/>
    </row>
    <row r="17782" spans="1:10" x14ac:dyDescent="0.25">
      <c r="A17782" s="12"/>
      <c r="B17782" s="12"/>
      <c r="C17782" s="2"/>
      <c r="D17782" s="12"/>
      <c r="E17782" s="12"/>
      <c r="F17782" s="12"/>
      <c r="G17782" s="12"/>
      <c r="H17782" s="12"/>
      <c r="I17782" s="12"/>
      <c r="J17782" s="12"/>
    </row>
    <row r="17783" spans="1:10" x14ac:dyDescent="0.25">
      <c r="A17783" s="12"/>
      <c r="B17783" s="12"/>
      <c r="C17783" s="2"/>
      <c r="D17783" s="12"/>
      <c r="E17783" s="12"/>
      <c r="F17783" s="12"/>
      <c r="G17783" s="12"/>
      <c r="H17783" s="12"/>
      <c r="I17783" s="12"/>
      <c r="J17783" s="12"/>
    </row>
    <row r="17784" spans="1:10" x14ac:dyDescent="0.25">
      <c r="A17784" s="12"/>
      <c r="B17784" s="12"/>
      <c r="C17784" s="2"/>
      <c r="D17784" s="12"/>
      <c r="E17784" s="12"/>
      <c r="F17784" s="12"/>
      <c r="G17784" s="12"/>
      <c r="H17784" s="12"/>
      <c r="I17784" s="12"/>
      <c r="J17784" s="12"/>
    </row>
    <row r="17785" spans="1:10" x14ac:dyDescent="0.25">
      <c r="A17785" s="12"/>
      <c r="B17785" s="12"/>
      <c r="C17785" s="2"/>
      <c r="D17785" s="12"/>
      <c r="E17785" s="12"/>
      <c r="F17785" s="12"/>
      <c r="G17785" s="12"/>
      <c r="H17785" s="12"/>
      <c r="I17785" s="12"/>
      <c r="J17785" s="12"/>
    </row>
    <row r="17786" spans="1:10" x14ac:dyDescent="0.25">
      <c r="A17786" s="12"/>
      <c r="B17786" s="12"/>
      <c r="C17786" s="2"/>
      <c r="D17786" s="12"/>
      <c r="E17786" s="12"/>
      <c r="F17786" s="12"/>
      <c r="G17786" s="12"/>
      <c r="H17786" s="12"/>
      <c r="I17786" s="12"/>
      <c r="J17786" s="12"/>
    </row>
    <row r="17787" spans="1:10" x14ac:dyDescent="0.25">
      <c r="A17787" s="12"/>
      <c r="B17787" s="12"/>
      <c r="C17787" s="2"/>
      <c r="D17787" s="12"/>
      <c r="E17787" s="12"/>
      <c r="F17787" s="12"/>
      <c r="G17787" s="12"/>
      <c r="H17787" s="12"/>
      <c r="I17787" s="12"/>
      <c r="J17787" s="12"/>
    </row>
    <row r="17788" spans="1:10" x14ac:dyDescent="0.25">
      <c r="A17788" s="12"/>
      <c r="B17788" s="12"/>
      <c r="C17788" s="2"/>
      <c r="D17788" s="12"/>
      <c r="E17788" s="12"/>
      <c r="F17788" s="12"/>
      <c r="G17788" s="12"/>
      <c r="H17788" s="12"/>
      <c r="I17788" s="12"/>
      <c r="J17788" s="12"/>
    </row>
    <row r="17789" spans="1:10" x14ac:dyDescent="0.25">
      <c r="A17789" s="12"/>
      <c r="B17789" s="12"/>
      <c r="C17789" s="2"/>
      <c r="D17789" s="12"/>
      <c r="E17789" s="12"/>
      <c r="F17789" s="12"/>
      <c r="G17789" s="12"/>
      <c r="H17789" s="12"/>
      <c r="I17789" s="12"/>
      <c r="J17789" s="12"/>
    </row>
    <row r="17790" spans="1:10" x14ac:dyDescent="0.25">
      <c r="A17790" s="12"/>
      <c r="B17790" s="12"/>
      <c r="C17790" s="2"/>
      <c r="D17790" s="12"/>
      <c r="E17790" s="12"/>
      <c r="F17790" s="12"/>
      <c r="G17790" s="12"/>
      <c r="H17790" s="12"/>
      <c r="I17790" s="12"/>
      <c r="J17790" s="12"/>
    </row>
    <row r="17791" spans="1:10" x14ac:dyDescent="0.25">
      <c r="A17791" s="12"/>
      <c r="B17791" s="12"/>
      <c r="C17791" s="2"/>
      <c r="D17791" s="12"/>
      <c r="E17791" s="12"/>
      <c r="F17791" s="12"/>
      <c r="G17791" s="12"/>
      <c r="H17791" s="12"/>
      <c r="I17791" s="12"/>
      <c r="J17791" s="12"/>
    </row>
    <row r="17792" spans="1:10" x14ac:dyDescent="0.25">
      <c r="A17792" s="12"/>
      <c r="B17792" s="12"/>
      <c r="C17792" s="2"/>
      <c r="D17792" s="12"/>
      <c r="E17792" s="12"/>
      <c r="F17792" s="12"/>
      <c r="G17792" s="12"/>
      <c r="H17792" s="12"/>
      <c r="I17792" s="12"/>
      <c r="J17792" s="12"/>
    </row>
    <row r="17793" spans="1:10" x14ac:dyDescent="0.25">
      <c r="A17793" s="12"/>
      <c r="B17793" s="12"/>
      <c r="C17793" s="2"/>
      <c r="D17793" s="12"/>
      <c r="E17793" s="12"/>
      <c r="F17793" s="12"/>
      <c r="G17793" s="12"/>
      <c r="H17793" s="12"/>
      <c r="I17793" s="12"/>
      <c r="J17793" s="12"/>
    </row>
    <row r="17794" spans="1:10" x14ac:dyDescent="0.25">
      <c r="A17794" s="12"/>
      <c r="B17794" s="12"/>
      <c r="C17794" s="2"/>
      <c r="D17794" s="12"/>
      <c r="E17794" s="12"/>
      <c r="F17794" s="12"/>
      <c r="G17794" s="12"/>
      <c r="H17794" s="12"/>
      <c r="I17794" s="12"/>
      <c r="J17794" s="12"/>
    </row>
    <row r="17795" spans="1:10" x14ac:dyDescent="0.25">
      <c r="A17795" s="12"/>
      <c r="B17795" s="12"/>
      <c r="C17795" s="2"/>
      <c r="D17795" s="12"/>
      <c r="E17795" s="12"/>
      <c r="F17795" s="12"/>
      <c r="G17795" s="12"/>
      <c r="H17795" s="12"/>
      <c r="I17795" s="12"/>
      <c r="J17795" s="12"/>
    </row>
    <row r="17796" spans="1:10" x14ac:dyDescent="0.25">
      <c r="A17796" s="12"/>
      <c r="B17796" s="12"/>
      <c r="C17796" s="2"/>
      <c r="D17796" s="12"/>
      <c r="E17796" s="12"/>
      <c r="F17796" s="12"/>
      <c r="G17796" s="12"/>
      <c r="H17796" s="12"/>
      <c r="I17796" s="12"/>
      <c r="J17796" s="12"/>
    </row>
    <row r="17797" spans="1:10" x14ac:dyDescent="0.25">
      <c r="A17797" s="12"/>
      <c r="B17797" s="12"/>
      <c r="C17797" s="2"/>
      <c r="D17797" s="12"/>
      <c r="E17797" s="12"/>
      <c r="F17797" s="12"/>
      <c r="G17797" s="12"/>
      <c r="H17797" s="12"/>
      <c r="I17797" s="12"/>
      <c r="J17797" s="12"/>
    </row>
    <row r="17798" spans="1:10" x14ac:dyDescent="0.25">
      <c r="A17798" s="12"/>
      <c r="B17798" s="12"/>
      <c r="C17798" s="2"/>
      <c r="D17798" s="12"/>
      <c r="E17798" s="12"/>
      <c r="F17798" s="12"/>
      <c r="G17798" s="12"/>
      <c r="H17798" s="12"/>
      <c r="I17798" s="12"/>
      <c r="J17798" s="12"/>
    </row>
    <row r="17799" spans="1:10" x14ac:dyDescent="0.25">
      <c r="A17799" s="12"/>
      <c r="B17799" s="12"/>
      <c r="C17799" s="2"/>
      <c r="D17799" s="12"/>
      <c r="E17799" s="12"/>
      <c r="F17799" s="12"/>
      <c r="G17799" s="12"/>
      <c r="H17799" s="12"/>
      <c r="I17799" s="12"/>
      <c r="J17799" s="12"/>
    </row>
    <row r="17800" spans="1:10" x14ac:dyDescent="0.25">
      <c r="A17800" s="12"/>
      <c r="B17800" s="12"/>
      <c r="C17800" s="2"/>
      <c r="D17800" s="12"/>
      <c r="E17800" s="12"/>
      <c r="F17800" s="12"/>
      <c r="G17800" s="12"/>
      <c r="H17800" s="12"/>
      <c r="I17800" s="12"/>
      <c r="J17800" s="12"/>
    </row>
    <row r="17801" spans="1:10" x14ac:dyDescent="0.25">
      <c r="A17801" s="12"/>
      <c r="B17801" s="12"/>
      <c r="C17801" s="2"/>
      <c r="D17801" s="12"/>
      <c r="E17801" s="12"/>
      <c r="F17801" s="12"/>
      <c r="G17801" s="12"/>
      <c r="H17801" s="12"/>
      <c r="I17801" s="12"/>
      <c r="J17801" s="12"/>
    </row>
    <row r="17802" spans="1:10" x14ac:dyDescent="0.25">
      <c r="A17802" s="12"/>
      <c r="B17802" s="12"/>
      <c r="C17802" s="2"/>
      <c r="D17802" s="12"/>
      <c r="E17802" s="12"/>
      <c r="F17802" s="12"/>
      <c r="G17802" s="12"/>
      <c r="H17802" s="12"/>
      <c r="I17802" s="12"/>
      <c r="J17802" s="12"/>
    </row>
    <row r="17803" spans="1:10" x14ac:dyDescent="0.25">
      <c r="A17803" s="12"/>
      <c r="B17803" s="12"/>
      <c r="C17803" s="2"/>
      <c r="D17803" s="12"/>
      <c r="E17803" s="12"/>
      <c r="F17803" s="12"/>
      <c r="G17803" s="12"/>
      <c r="H17803" s="12"/>
      <c r="I17803" s="12"/>
      <c r="J17803" s="12"/>
    </row>
    <row r="17804" spans="1:10" x14ac:dyDescent="0.25">
      <c r="A17804" s="12"/>
      <c r="B17804" s="12"/>
      <c r="C17804" s="2"/>
      <c r="D17804" s="12"/>
      <c r="E17804" s="12"/>
      <c r="F17804" s="12"/>
      <c r="G17804" s="12"/>
      <c r="H17804" s="12"/>
      <c r="I17804" s="12"/>
      <c r="J17804" s="12"/>
    </row>
    <row r="17805" spans="1:10" x14ac:dyDescent="0.25">
      <c r="A17805" s="12"/>
      <c r="B17805" s="12"/>
      <c r="C17805" s="2"/>
      <c r="D17805" s="12"/>
      <c r="E17805" s="12"/>
      <c r="F17805" s="12"/>
      <c r="G17805" s="12"/>
      <c r="H17805" s="12"/>
      <c r="I17805" s="12"/>
      <c r="J17805" s="12"/>
    </row>
    <row r="17806" spans="1:10" x14ac:dyDescent="0.25">
      <c r="A17806" s="12"/>
      <c r="B17806" s="12"/>
      <c r="C17806" s="2"/>
      <c r="D17806" s="12"/>
      <c r="E17806" s="12"/>
      <c r="F17806" s="12"/>
      <c r="G17806" s="12"/>
      <c r="H17806" s="12"/>
      <c r="I17806" s="12"/>
      <c r="J17806" s="12"/>
    </row>
    <row r="17807" spans="1:10" x14ac:dyDescent="0.25">
      <c r="A17807" s="12"/>
      <c r="B17807" s="12"/>
      <c r="C17807" s="2"/>
      <c r="D17807" s="12"/>
      <c r="E17807" s="12"/>
      <c r="F17807" s="12"/>
      <c r="G17807" s="12"/>
      <c r="H17807" s="12"/>
      <c r="I17807" s="12"/>
      <c r="J17807" s="12"/>
    </row>
    <row r="17808" spans="1:10" x14ac:dyDescent="0.25">
      <c r="A17808" s="12"/>
      <c r="B17808" s="12"/>
      <c r="C17808" s="2"/>
      <c r="D17808" s="12"/>
      <c r="E17808" s="12"/>
      <c r="F17808" s="12"/>
      <c r="G17808" s="12"/>
      <c r="H17808" s="12"/>
      <c r="I17808" s="12"/>
      <c r="J17808" s="12"/>
    </row>
    <row r="17809" spans="1:10" x14ac:dyDescent="0.25">
      <c r="A17809" s="12"/>
      <c r="B17809" s="12"/>
      <c r="C17809" s="2"/>
      <c r="D17809" s="12"/>
      <c r="E17809" s="12"/>
      <c r="F17809" s="12"/>
      <c r="G17809" s="12"/>
      <c r="H17809" s="12"/>
      <c r="I17809" s="12"/>
      <c r="J17809" s="12"/>
    </row>
    <row r="17810" spans="1:10" x14ac:dyDescent="0.25">
      <c r="A17810" s="12"/>
      <c r="B17810" s="12"/>
      <c r="C17810" s="2"/>
      <c r="D17810" s="12"/>
      <c r="E17810" s="12"/>
      <c r="F17810" s="12"/>
      <c r="G17810" s="12"/>
      <c r="H17810" s="12"/>
      <c r="I17810" s="12"/>
      <c r="J17810" s="12"/>
    </row>
    <row r="17811" spans="1:10" x14ac:dyDescent="0.25">
      <c r="A17811" s="12"/>
      <c r="B17811" s="12"/>
      <c r="C17811" s="2"/>
      <c r="D17811" s="12"/>
      <c r="E17811" s="12"/>
      <c r="F17811" s="12"/>
      <c r="G17811" s="12"/>
      <c r="H17811" s="12"/>
      <c r="I17811" s="12"/>
      <c r="J17811" s="12"/>
    </row>
    <row r="17812" spans="1:10" x14ac:dyDescent="0.25">
      <c r="A17812" s="12"/>
      <c r="B17812" s="12"/>
      <c r="C17812" s="2"/>
      <c r="D17812" s="12"/>
      <c r="E17812" s="12"/>
      <c r="F17812" s="12"/>
      <c r="G17812" s="12"/>
      <c r="H17812" s="12"/>
      <c r="I17812" s="12"/>
      <c r="J17812" s="12"/>
    </row>
    <row r="17813" spans="1:10" x14ac:dyDescent="0.25">
      <c r="A17813" s="12"/>
      <c r="B17813" s="12"/>
      <c r="C17813" s="2"/>
      <c r="D17813" s="12"/>
      <c r="E17813" s="12"/>
      <c r="F17813" s="12"/>
      <c r="G17813" s="12"/>
      <c r="H17813" s="12"/>
      <c r="I17813" s="12"/>
      <c r="J17813" s="12"/>
    </row>
    <row r="17814" spans="1:10" x14ac:dyDescent="0.25">
      <c r="A17814" s="12"/>
      <c r="B17814" s="12"/>
      <c r="C17814" s="2"/>
      <c r="D17814" s="12"/>
      <c r="E17814" s="12"/>
      <c r="F17814" s="12"/>
      <c r="G17814" s="12"/>
      <c r="H17814" s="12"/>
      <c r="I17814" s="12"/>
      <c r="J17814" s="12"/>
    </row>
    <row r="17815" spans="1:10" x14ac:dyDescent="0.25">
      <c r="A17815" s="12"/>
      <c r="B17815" s="12"/>
      <c r="C17815" s="2"/>
      <c r="D17815" s="12"/>
      <c r="E17815" s="12"/>
      <c r="F17815" s="12"/>
      <c r="G17815" s="12"/>
      <c r="H17815" s="12"/>
      <c r="I17815" s="12"/>
      <c r="J17815" s="12"/>
    </row>
    <row r="17816" spans="1:10" x14ac:dyDescent="0.25">
      <c r="A17816" s="12"/>
      <c r="B17816" s="12"/>
      <c r="C17816" s="2"/>
      <c r="D17816" s="12"/>
      <c r="E17816" s="12"/>
      <c r="F17816" s="12"/>
      <c r="G17816" s="12"/>
      <c r="H17816" s="12"/>
      <c r="I17816" s="12"/>
      <c r="J17816" s="12"/>
    </row>
    <row r="17817" spans="1:10" x14ac:dyDescent="0.25">
      <c r="A17817" s="12"/>
      <c r="B17817" s="12"/>
      <c r="C17817" s="2"/>
      <c r="D17817" s="12"/>
      <c r="E17817" s="12"/>
      <c r="F17817" s="12"/>
      <c r="G17817" s="12"/>
      <c r="H17817" s="12"/>
      <c r="I17817" s="12"/>
      <c r="J17817" s="12"/>
    </row>
    <row r="17818" spans="1:10" x14ac:dyDescent="0.25">
      <c r="A17818" s="12"/>
      <c r="B17818" s="12"/>
      <c r="C17818" s="2"/>
      <c r="D17818" s="12"/>
      <c r="E17818" s="12"/>
      <c r="F17818" s="12"/>
      <c r="G17818" s="12"/>
      <c r="H17818" s="12"/>
      <c r="I17818" s="12"/>
      <c r="J17818" s="12"/>
    </row>
    <row r="17819" spans="1:10" x14ac:dyDescent="0.25">
      <c r="A17819" s="12"/>
      <c r="B17819" s="12"/>
      <c r="C17819" s="2"/>
      <c r="D17819" s="12"/>
      <c r="E17819" s="12"/>
      <c r="F17819" s="12"/>
      <c r="G17819" s="12"/>
      <c r="H17819" s="12"/>
      <c r="I17819" s="12"/>
      <c r="J17819" s="12"/>
    </row>
    <row r="17820" spans="1:10" x14ac:dyDescent="0.25">
      <c r="A17820" s="12"/>
      <c r="B17820" s="12"/>
      <c r="C17820" s="2"/>
      <c r="D17820" s="12"/>
      <c r="E17820" s="12"/>
      <c r="F17820" s="12"/>
      <c r="G17820" s="12"/>
      <c r="H17820" s="12"/>
      <c r="I17820" s="12"/>
      <c r="J17820" s="12"/>
    </row>
    <row r="17821" spans="1:10" x14ac:dyDescent="0.25">
      <c r="A17821" s="12"/>
      <c r="B17821" s="12"/>
      <c r="C17821" s="2"/>
      <c r="D17821" s="12"/>
      <c r="E17821" s="12"/>
      <c r="F17821" s="12"/>
      <c r="G17821" s="12"/>
      <c r="H17821" s="12"/>
      <c r="I17821" s="12"/>
      <c r="J17821" s="12"/>
    </row>
    <row r="17822" spans="1:10" x14ac:dyDescent="0.25">
      <c r="A17822" s="12"/>
      <c r="B17822" s="12"/>
      <c r="C17822" s="2"/>
      <c r="D17822" s="12"/>
      <c r="E17822" s="12"/>
      <c r="F17822" s="12"/>
      <c r="G17822" s="12"/>
      <c r="H17822" s="12"/>
      <c r="I17822" s="12"/>
      <c r="J17822" s="12"/>
    </row>
    <row r="17823" spans="1:10" x14ac:dyDescent="0.25">
      <c r="A17823" s="12"/>
      <c r="B17823" s="12"/>
      <c r="C17823" s="2"/>
      <c r="D17823" s="12"/>
      <c r="E17823" s="12"/>
      <c r="F17823" s="12"/>
      <c r="G17823" s="12"/>
      <c r="H17823" s="12"/>
      <c r="I17823" s="12"/>
      <c r="J17823" s="12"/>
    </row>
    <row r="17824" spans="1:10" x14ac:dyDescent="0.25">
      <c r="A17824" s="12"/>
      <c r="B17824" s="12"/>
      <c r="C17824" s="2"/>
      <c r="D17824" s="12"/>
      <c r="E17824" s="12"/>
      <c r="F17824" s="12"/>
      <c r="G17824" s="12"/>
      <c r="H17824" s="12"/>
      <c r="I17824" s="12"/>
      <c r="J17824" s="12"/>
    </row>
    <row r="17825" spans="1:10" x14ac:dyDescent="0.25">
      <c r="A17825" s="12"/>
      <c r="B17825" s="12"/>
      <c r="C17825" s="2"/>
      <c r="D17825" s="12"/>
      <c r="E17825" s="12"/>
      <c r="F17825" s="12"/>
      <c r="G17825" s="12"/>
      <c r="H17825" s="12"/>
      <c r="I17825" s="12"/>
      <c r="J17825" s="12"/>
    </row>
    <row r="17826" spans="1:10" x14ac:dyDescent="0.25">
      <c r="A17826" s="12"/>
      <c r="B17826" s="12"/>
      <c r="C17826" s="2"/>
      <c r="D17826" s="12"/>
      <c r="E17826" s="12"/>
      <c r="F17826" s="12"/>
      <c r="G17826" s="12"/>
      <c r="H17826" s="12"/>
      <c r="I17826" s="12"/>
      <c r="J17826" s="12"/>
    </row>
    <row r="17827" spans="1:10" x14ac:dyDescent="0.25">
      <c r="A17827" s="12"/>
      <c r="B17827" s="12"/>
      <c r="C17827" s="2"/>
      <c r="D17827" s="12"/>
      <c r="E17827" s="12"/>
      <c r="F17827" s="12"/>
      <c r="G17827" s="12"/>
      <c r="H17827" s="12"/>
      <c r="I17827" s="12"/>
      <c r="J17827" s="12"/>
    </row>
    <row r="17828" spans="1:10" x14ac:dyDescent="0.25">
      <c r="A17828" s="12"/>
      <c r="B17828" s="12"/>
      <c r="C17828" s="2"/>
      <c r="D17828" s="12"/>
      <c r="E17828" s="12"/>
      <c r="F17828" s="12"/>
      <c r="G17828" s="12"/>
      <c r="H17828" s="12"/>
      <c r="I17828" s="12"/>
      <c r="J17828" s="12"/>
    </row>
    <row r="17829" spans="1:10" x14ac:dyDescent="0.25">
      <c r="A17829" s="12"/>
      <c r="B17829" s="12"/>
      <c r="C17829" s="2"/>
      <c r="D17829" s="12"/>
      <c r="E17829" s="12"/>
      <c r="F17829" s="12"/>
      <c r="G17829" s="12"/>
      <c r="H17829" s="12"/>
      <c r="I17829" s="12"/>
      <c r="J17829" s="12"/>
    </row>
    <row r="17830" spans="1:10" x14ac:dyDescent="0.25">
      <c r="A17830" s="12"/>
      <c r="B17830" s="12"/>
      <c r="C17830" s="2"/>
      <c r="D17830" s="12"/>
      <c r="E17830" s="12"/>
      <c r="F17830" s="12"/>
      <c r="G17830" s="12"/>
      <c r="H17830" s="12"/>
      <c r="I17830" s="12"/>
      <c r="J17830" s="12"/>
    </row>
    <row r="17831" spans="1:10" x14ac:dyDescent="0.25">
      <c r="A17831" s="12"/>
      <c r="B17831" s="12"/>
      <c r="C17831" s="2"/>
      <c r="D17831" s="12"/>
      <c r="E17831" s="12"/>
      <c r="F17831" s="12"/>
      <c r="G17831" s="12"/>
      <c r="H17831" s="12"/>
      <c r="I17831" s="12"/>
      <c r="J17831" s="12"/>
    </row>
    <row r="17832" spans="1:10" x14ac:dyDescent="0.25">
      <c r="A17832" s="12"/>
      <c r="B17832" s="12"/>
      <c r="C17832" s="2"/>
      <c r="D17832" s="12"/>
      <c r="E17832" s="12"/>
      <c r="F17832" s="12"/>
      <c r="G17832" s="12"/>
      <c r="H17832" s="12"/>
      <c r="I17832" s="12"/>
      <c r="J17832" s="12"/>
    </row>
    <row r="17833" spans="1:10" x14ac:dyDescent="0.25">
      <c r="A17833" s="12"/>
      <c r="B17833" s="12"/>
      <c r="C17833" s="2"/>
      <c r="D17833" s="12"/>
      <c r="E17833" s="12"/>
      <c r="F17833" s="12"/>
      <c r="G17833" s="12"/>
      <c r="H17833" s="12"/>
      <c r="I17833" s="12"/>
      <c r="J17833" s="12"/>
    </row>
    <row r="17834" spans="1:10" x14ac:dyDescent="0.25">
      <c r="A17834" s="12"/>
      <c r="B17834" s="12"/>
      <c r="C17834" s="2"/>
      <c r="D17834" s="12"/>
      <c r="E17834" s="12"/>
      <c r="F17834" s="12"/>
      <c r="G17834" s="12"/>
      <c r="H17834" s="12"/>
      <c r="I17834" s="12"/>
      <c r="J17834" s="12"/>
    </row>
    <row r="17835" spans="1:10" x14ac:dyDescent="0.25">
      <c r="A17835" s="12"/>
      <c r="B17835" s="12"/>
      <c r="C17835" s="2"/>
      <c r="D17835" s="12"/>
      <c r="E17835" s="12"/>
      <c r="F17835" s="12"/>
      <c r="G17835" s="12"/>
      <c r="H17835" s="12"/>
      <c r="I17835" s="12"/>
      <c r="J17835" s="12"/>
    </row>
    <row r="17836" spans="1:10" x14ac:dyDescent="0.25">
      <c r="A17836" s="12"/>
      <c r="B17836" s="12"/>
      <c r="C17836" s="2"/>
      <c r="D17836" s="12"/>
      <c r="E17836" s="12"/>
      <c r="F17836" s="12"/>
      <c r="G17836" s="12"/>
      <c r="H17836" s="12"/>
      <c r="I17836" s="12"/>
      <c r="J17836" s="12"/>
    </row>
    <row r="17837" spans="1:10" x14ac:dyDescent="0.25">
      <c r="A17837" s="12"/>
      <c r="B17837" s="12"/>
      <c r="C17837" s="2"/>
      <c r="D17837" s="12"/>
      <c r="E17837" s="12"/>
      <c r="F17837" s="12"/>
      <c r="G17837" s="12"/>
      <c r="H17837" s="12"/>
      <c r="I17837" s="12"/>
      <c r="J17837" s="12"/>
    </row>
    <row r="17838" spans="1:10" x14ac:dyDescent="0.25">
      <c r="A17838" s="12"/>
      <c r="B17838" s="12"/>
      <c r="C17838" s="2"/>
      <c r="D17838" s="12"/>
      <c r="E17838" s="12"/>
      <c r="F17838" s="12"/>
      <c r="G17838" s="12"/>
      <c r="H17838" s="12"/>
      <c r="I17838" s="12"/>
      <c r="J17838" s="12"/>
    </row>
    <row r="17839" spans="1:10" x14ac:dyDescent="0.25">
      <c r="A17839" s="12"/>
      <c r="B17839" s="12"/>
      <c r="C17839" s="2"/>
      <c r="D17839" s="12"/>
      <c r="E17839" s="12"/>
      <c r="F17839" s="12"/>
      <c r="G17839" s="12"/>
      <c r="H17839" s="12"/>
      <c r="I17839" s="12"/>
      <c r="J17839" s="12"/>
    </row>
    <row r="17840" spans="1:10" x14ac:dyDescent="0.25">
      <c r="A17840" s="12"/>
      <c r="B17840" s="12"/>
      <c r="C17840" s="2"/>
      <c r="D17840" s="12"/>
      <c r="E17840" s="12"/>
      <c r="F17840" s="12"/>
      <c r="G17840" s="12"/>
      <c r="H17840" s="12"/>
      <c r="I17840" s="12"/>
      <c r="J17840" s="12"/>
    </row>
    <row r="17841" spans="1:10" x14ac:dyDescent="0.25">
      <c r="A17841" s="12"/>
      <c r="B17841" s="12"/>
      <c r="C17841" s="2"/>
      <c r="D17841" s="12"/>
      <c r="E17841" s="12"/>
      <c r="F17841" s="12"/>
      <c r="G17841" s="12"/>
      <c r="H17841" s="12"/>
      <c r="I17841" s="12"/>
      <c r="J17841" s="12"/>
    </row>
    <row r="17842" spans="1:10" x14ac:dyDescent="0.25">
      <c r="A17842" s="12"/>
      <c r="B17842" s="12"/>
      <c r="C17842" s="2"/>
      <c r="D17842" s="12"/>
      <c r="E17842" s="12"/>
      <c r="F17842" s="12"/>
      <c r="G17842" s="12"/>
      <c r="H17842" s="12"/>
      <c r="I17842" s="12"/>
      <c r="J17842" s="12"/>
    </row>
    <row r="17843" spans="1:10" x14ac:dyDescent="0.25">
      <c r="A17843" s="12"/>
      <c r="B17843" s="12"/>
      <c r="C17843" s="2"/>
      <c r="D17843" s="12"/>
      <c r="E17843" s="12"/>
      <c r="F17843" s="12"/>
      <c r="G17843" s="12"/>
      <c r="H17843" s="12"/>
      <c r="I17843" s="12"/>
      <c r="J17843" s="12"/>
    </row>
    <row r="17844" spans="1:10" x14ac:dyDescent="0.25">
      <c r="A17844" s="12"/>
      <c r="B17844" s="12"/>
      <c r="C17844" s="2"/>
      <c r="D17844" s="12"/>
      <c r="E17844" s="12"/>
      <c r="F17844" s="12"/>
      <c r="G17844" s="12"/>
      <c r="H17844" s="12"/>
      <c r="I17844" s="12"/>
      <c r="J17844" s="12"/>
    </row>
    <row r="17845" spans="1:10" x14ac:dyDescent="0.25">
      <c r="A17845" s="12"/>
      <c r="B17845" s="12"/>
      <c r="C17845" s="2"/>
      <c r="D17845" s="12"/>
      <c r="E17845" s="12"/>
      <c r="F17845" s="12"/>
      <c r="G17845" s="12"/>
      <c r="H17845" s="12"/>
      <c r="I17845" s="12"/>
      <c r="J17845" s="12"/>
    </row>
    <row r="17846" spans="1:10" x14ac:dyDescent="0.25">
      <c r="A17846" s="12"/>
      <c r="B17846" s="12"/>
      <c r="C17846" s="2"/>
      <c r="D17846" s="12"/>
      <c r="E17846" s="12"/>
      <c r="F17846" s="12"/>
      <c r="G17846" s="12"/>
      <c r="H17846" s="12"/>
      <c r="I17846" s="12"/>
      <c r="J17846" s="12"/>
    </row>
    <row r="17847" spans="1:10" x14ac:dyDescent="0.25">
      <c r="A17847" s="12"/>
      <c r="B17847" s="12"/>
      <c r="C17847" s="2"/>
      <c r="D17847" s="12"/>
      <c r="E17847" s="12"/>
      <c r="F17847" s="12"/>
      <c r="G17847" s="12"/>
      <c r="H17847" s="12"/>
      <c r="I17847" s="12"/>
      <c r="J17847" s="12"/>
    </row>
    <row r="17848" spans="1:10" x14ac:dyDescent="0.25">
      <c r="A17848" s="12"/>
      <c r="B17848" s="12"/>
      <c r="C17848" s="2"/>
      <c r="D17848" s="12"/>
      <c r="E17848" s="12"/>
      <c r="F17848" s="12"/>
      <c r="G17848" s="12"/>
      <c r="H17848" s="12"/>
      <c r="I17848" s="12"/>
      <c r="J17848" s="12"/>
    </row>
    <row r="17849" spans="1:10" x14ac:dyDescent="0.25">
      <c r="A17849" s="12"/>
      <c r="B17849" s="12"/>
      <c r="C17849" s="2"/>
      <c r="D17849" s="12"/>
      <c r="E17849" s="12"/>
      <c r="F17849" s="12"/>
      <c r="G17849" s="12"/>
      <c r="H17849" s="12"/>
      <c r="I17849" s="12"/>
      <c r="J17849" s="12"/>
    </row>
    <row r="17850" spans="1:10" x14ac:dyDescent="0.25">
      <c r="A17850" s="12"/>
      <c r="B17850" s="12"/>
      <c r="C17850" s="2"/>
      <c r="D17850" s="12"/>
      <c r="E17850" s="12"/>
      <c r="F17850" s="12"/>
      <c r="G17850" s="12"/>
      <c r="H17850" s="12"/>
      <c r="I17850" s="12"/>
      <c r="J17850" s="12"/>
    </row>
    <row r="17851" spans="1:10" x14ac:dyDescent="0.25">
      <c r="A17851" s="12"/>
      <c r="B17851" s="12"/>
      <c r="C17851" s="2"/>
      <c r="D17851" s="12"/>
      <c r="E17851" s="12"/>
      <c r="F17851" s="12"/>
      <c r="G17851" s="12"/>
      <c r="H17851" s="12"/>
      <c r="I17851" s="12"/>
      <c r="J17851" s="12"/>
    </row>
    <row r="17852" spans="1:10" x14ac:dyDescent="0.25">
      <c r="A17852" s="12"/>
      <c r="B17852" s="12"/>
      <c r="C17852" s="2"/>
      <c r="D17852" s="12"/>
      <c r="E17852" s="12"/>
      <c r="F17852" s="12"/>
      <c r="G17852" s="12"/>
      <c r="H17852" s="12"/>
      <c r="I17852" s="12"/>
      <c r="J17852" s="12"/>
    </row>
    <row r="17853" spans="1:10" x14ac:dyDescent="0.25">
      <c r="A17853" s="12"/>
      <c r="B17853" s="12"/>
      <c r="C17853" s="2"/>
      <c r="D17853" s="12"/>
      <c r="E17853" s="12"/>
      <c r="F17853" s="12"/>
      <c r="G17853" s="12"/>
      <c r="H17853" s="12"/>
      <c r="I17853" s="12"/>
      <c r="J17853" s="12"/>
    </row>
    <row r="17854" spans="1:10" x14ac:dyDescent="0.25">
      <c r="A17854" s="12"/>
      <c r="B17854" s="12"/>
      <c r="C17854" s="2"/>
      <c r="D17854" s="12"/>
      <c r="E17854" s="12"/>
      <c r="F17854" s="12"/>
      <c r="G17854" s="12"/>
      <c r="H17854" s="12"/>
      <c r="I17854" s="12"/>
      <c r="J17854" s="12"/>
    </row>
    <row r="17855" spans="1:10" x14ac:dyDescent="0.25">
      <c r="A17855" s="12"/>
      <c r="B17855" s="12"/>
      <c r="C17855" s="2"/>
      <c r="D17855" s="12"/>
      <c r="E17855" s="12"/>
      <c r="F17855" s="12"/>
      <c r="G17855" s="12"/>
      <c r="H17855" s="12"/>
      <c r="I17855" s="12"/>
      <c r="J17855" s="12"/>
    </row>
    <row r="17856" spans="1:10" x14ac:dyDescent="0.25">
      <c r="A17856" s="12"/>
      <c r="B17856" s="12"/>
      <c r="C17856" s="2"/>
      <c r="D17856" s="12"/>
      <c r="E17856" s="12"/>
      <c r="F17856" s="12"/>
      <c r="G17856" s="12"/>
      <c r="H17856" s="12"/>
      <c r="I17856" s="12"/>
      <c r="J17856" s="12"/>
    </row>
    <row r="17857" spans="1:10" x14ac:dyDescent="0.25">
      <c r="A17857" s="12"/>
      <c r="B17857" s="12"/>
      <c r="C17857" s="2"/>
      <c r="D17857" s="12"/>
      <c r="E17857" s="12"/>
      <c r="F17857" s="12"/>
      <c r="G17857" s="12"/>
      <c r="H17857" s="12"/>
      <c r="I17857" s="12"/>
      <c r="J17857" s="12"/>
    </row>
    <row r="17858" spans="1:10" x14ac:dyDescent="0.25">
      <c r="A17858" s="12"/>
      <c r="B17858" s="12"/>
      <c r="C17858" s="2"/>
      <c r="D17858" s="12"/>
      <c r="E17858" s="12"/>
      <c r="F17858" s="12"/>
      <c r="G17858" s="12"/>
      <c r="H17858" s="12"/>
      <c r="I17858" s="12"/>
      <c r="J17858" s="12"/>
    </row>
    <row r="17859" spans="1:10" x14ac:dyDescent="0.25">
      <c r="A17859" s="12"/>
      <c r="B17859" s="12"/>
      <c r="C17859" s="2"/>
      <c r="D17859" s="12"/>
      <c r="E17859" s="12"/>
      <c r="F17859" s="12"/>
      <c r="G17859" s="12"/>
      <c r="H17859" s="12"/>
      <c r="I17859" s="12"/>
      <c r="J17859" s="12"/>
    </row>
    <row r="17860" spans="1:10" x14ac:dyDescent="0.25">
      <c r="A17860" s="12"/>
      <c r="B17860" s="12"/>
      <c r="C17860" s="2"/>
      <c r="D17860" s="12"/>
      <c r="E17860" s="12"/>
      <c r="F17860" s="12"/>
      <c r="G17860" s="12"/>
      <c r="H17860" s="12"/>
      <c r="I17860" s="12"/>
      <c r="J17860" s="12"/>
    </row>
    <row r="17861" spans="1:10" x14ac:dyDescent="0.25">
      <c r="A17861" s="12"/>
      <c r="B17861" s="12"/>
      <c r="C17861" s="2"/>
      <c r="D17861" s="12"/>
      <c r="E17861" s="12"/>
      <c r="F17861" s="12"/>
      <c r="G17861" s="12"/>
      <c r="H17861" s="12"/>
      <c r="I17861" s="12"/>
      <c r="J17861" s="12"/>
    </row>
    <row r="17862" spans="1:10" x14ac:dyDescent="0.25">
      <c r="A17862" s="12"/>
      <c r="B17862" s="12"/>
      <c r="C17862" s="2"/>
      <c r="D17862" s="12"/>
      <c r="E17862" s="12"/>
      <c r="F17862" s="12"/>
      <c r="G17862" s="12"/>
      <c r="H17862" s="12"/>
      <c r="I17862" s="12"/>
      <c r="J17862" s="12"/>
    </row>
    <row r="17863" spans="1:10" x14ac:dyDescent="0.25">
      <c r="A17863" s="12"/>
      <c r="B17863" s="12"/>
      <c r="C17863" s="2"/>
      <c r="D17863" s="12"/>
      <c r="E17863" s="12"/>
      <c r="F17863" s="12"/>
      <c r="G17863" s="12"/>
      <c r="H17863" s="12"/>
      <c r="I17863" s="12"/>
      <c r="J17863" s="12"/>
    </row>
    <row r="17864" spans="1:10" x14ac:dyDescent="0.25">
      <c r="A17864" s="12"/>
      <c r="B17864" s="12"/>
      <c r="C17864" s="2"/>
      <c r="D17864" s="12"/>
      <c r="E17864" s="12"/>
      <c r="F17864" s="12"/>
      <c r="G17864" s="12"/>
      <c r="H17864" s="12"/>
      <c r="I17864" s="12"/>
      <c r="J17864" s="12"/>
    </row>
    <row r="17865" spans="1:10" x14ac:dyDescent="0.25">
      <c r="A17865" s="12"/>
      <c r="B17865" s="12"/>
      <c r="C17865" s="2"/>
      <c r="D17865" s="12"/>
      <c r="E17865" s="12"/>
      <c r="F17865" s="12"/>
      <c r="G17865" s="12"/>
      <c r="H17865" s="12"/>
      <c r="I17865" s="12"/>
      <c r="J17865" s="12"/>
    </row>
    <row r="17866" spans="1:10" x14ac:dyDescent="0.25">
      <c r="A17866" s="12"/>
      <c r="B17866" s="12"/>
      <c r="C17866" s="2"/>
      <c r="D17866" s="12"/>
      <c r="E17866" s="12"/>
      <c r="F17866" s="12"/>
      <c r="G17866" s="12"/>
      <c r="H17866" s="12"/>
      <c r="I17866" s="12"/>
      <c r="J17866" s="12"/>
    </row>
    <row r="17867" spans="1:10" x14ac:dyDescent="0.25">
      <c r="A17867" s="12"/>
      <c r="B17867" s="12"/>
      <c r="C17867" s="2"/>
      <c r="D17867" s="12"/>
      <c r="E17867" s="12"/>
      <c r="F17867" s="12"/>
      <c r="G17867" s="12"/>
      <c r="H17867" s="12"/>
      <c r="I17867" s="12"/>
      <c r="J17867" s="12"/>
    </row>
    <row r="17868" spans="1:10" x14ac:dyDescent="0.25">
      <c r="A17868" s="12"/>
      <c r="B17868" s="12"/>
      <c r="C17868" s="2"/>
      <c r="D17868" s="12"/>
      <c r="E17868" s="12"/>
      <c r="F17868" s="12"/>
      <c r="G17868" s="12"/>
      <c r="H17868" s="12"/>
      <c r="I17868" s="12"/>
      <c r="J17868" s="12"/>
    </row>
    <row r="17869" spans="1:10" x14ac:dyDescent="0.25">
      <c r="A17869" s="12"/>
      <c r="B17869" s="12"/>
      <c r="C17869" s="2"/>
      <c r="D17869" s="12"/>
      <c r="E17869" s="12"/>
      <c r="F17869" s="12"/>
      <c r="G17869" s="12"/>
      <c r="H17869" s="12"/>
      <c r="I17869" s="12"/>
      <c r="J17869" s="12"/>
    </row>
    <row r="17870" spans="1:10" x14ac:dyDescent="0.25">
      <c r="A17870" s="12"/>
      <c r="B17870" s="12"/>
      <c r="C17870" s="2"/>
      <c r="D17870" s="12"/>
      <c r="E17870" s="12"/>
      <c r="F17870" s="12"/>
      <c r="G17870" s="12"/>
      <c r="H17870" s="12"/>
      <c r="I17870" s="12"/>
      <c r="J17870" s="12"/>
    </row>
    <row r="17871" spans="1:10" x14ac:dyDescent="0.25">
      <c r="A17871" s="12"/>
      <c r="B17871" s="12"/>
      <c r="C17871" s="2"/>
      <c r="D17871" s="12"/>
      <c r="E17871" s="12"/>
      <c r="F17871" s="12"/>
      <c r="G17871" s="12"/>
      <c r="H17871" s="12"/>
      <c r="I17871" s="12"/>
      <c r="J17871" s="12"/>
    </row>
    <row r="17872" spans="1:10" x14ac:dyDescent="0.25">
      <c r="A17872" s="12"/>
      <c r="B17872" s="12"/>
      <c r="C17872" s="2"/>
      <c r="D17872" s="12"/>
      <c r="E17872" s="12"/>
      <c r="F17872" s="12"/>
      <c r="G17872" s="12"/>
      <c r="H17872" s="12"/>
      <c r="I17872" s="12"/>
      <c r="J17872" s="12"/>
    </row>
    <row r="17873" spans="1:10" x14ac:dyDescent="0.25">
      <c r="A17873" s="12"/>
      <c r="B17873" s="12"/>
      <c r="C17873" s="2"/>
      <c r="D17873" s="12"/>
      <c r="E17873" s="12"/>
      <c r="F17873" s="12"/>
      <c r="G17873" s="12"/>
      <c r="H17873" s="12"/>
      <c r="I17873" s="12"/>
      <c r="J17873" s="12"/>
    </row>
    <row r="17874" spans="1:10" x14ac:dyDescent="0.25">
      <c r="A17874" s="12"/>
      <c r="B17874" s="12"/>
      <c r="C17874" s="2"/>
      <c r="D17874" s="12"/>
      <c r="E17874" s="12"/>
      <c r="F17874" s="12"/>
      <c r="G17874" s="12"/>
      <c r="H17874" s="12"/>
      <c r="I17874" s="12"/>
      <c r="J17874" s="12"/>
    </row>
    <row r="17875" spans="1:10" x14ac:dyDescent="0.25">
      <c r="A17875" s="12"/>
      <c r="B17875" s="12"/>
      <c r="C17875" s="2"/>
      <c r="D17875" s="12"/>
      <c r="E17875" s="12"/>
      <c r="F17875" s="12"/>
      <c r="G17875" s="12"/>
      <c r="H17875" s="12"/>
      <c r="I17875" s="12"/>
      <c r="J17875" s="12"/>
    </row>
    <row r="17876" spans="1:10" x14ac:dyDescent="0.25">
      <c r="A17876" s="12"/>
      <c r="B17876" s="12"/>
      <c r="C17876" s="2"/>
      <c r="D17876" s="12"/>
      <c r="E17876" s="12"/>
      <c r="F17876" s="12"/>
      <c r="G17876" s="12"/>
      <c r="H17876" s="12"/>
      <c r="I17876" s="12"/>
      <c r="J17876" s="12"/>
    </row>
    <row r="17877" spans="1:10" x14ac:dyDescent="0.25">
      <c r="A17877" s="12"/>
      <c r="B17877" s="12"/>
      <c r="C17877" s="2"/>
      <c r="D17877" s="12"/>
      <c r="E17877" s="12"/>
      <c r="F17877" s="12"/>
      <c r="G17877" s="12"/>
      <c r="H17877" s="12"/>
      <c r="I17877" s="12"/>
      <c r="J17877" s="12"/>
    </row>
    <row r="17878" spans="1:10" x14ac:dyDescent="0.25">
      <c r="A17878" s="12"/>
      <c r="B17878" s="12"/>
      <c r="C17878" s="2"/>
      <c r="D17878" s="12"/>
      <c r="E17878" s="12"/>
      <c r="F17878" s="12"/>
      <c r="G17878" s="12"/>
      <c r="H17878" s="12"/>
      <c r="I17878" s="12"/>
      <c r="J17878" s="12"/>
    </row>
    <row r="17879" spans="1:10" x14ac:dyDescent="0.25">
      <c r="A17879" s="12"/>
      <c r="B17879" s="12"/>
      <c r="C17879" s="2"/>
      <c r="D17879" s="12"/>
      <c r="E17879" s="12"/>
      <c r="F17879" s="12"/>
      <c r="G17879" s="12"/>
      <c r="H17879" s="12"/>
      <c r="I17879" s="12"/>
      <c r="J17879" s="12"/>
    </row>
    <row r="17880" spans="1:10" x14ac:dyDescent="0.25">
      <c r="A17880" s="12"/>
      <c r="B17880" s="12"/>
      <c r="C17880" s="2"/>
      <c r="D17880" s="12"/>
      <c r="E17880" s="12"/>
      <c r="F17880" s="12"/>
      <c r="G17880" s="12"/>
      <c r="H17880" s="12"/>
      <c r="I17880" s="12"/>
      <c r="J17880" s="12"/>
    </row>
    <row r="17881" spans="1:10" x14ac:dyDescent="0.25">
      <c r="A17881" s="12"/>
      <c r="B17881" s="12"/>
      <c r="C17881" s="2"/>
      <c r="D17881" s="12"/>
      <c r="E17881" s="12"/>
      <c r="F17881" s="12"/>
      <c r="G17881" s="12"/>
      <c r="H17881" s="12"/>
      <c r="I17881" s="12"/>
      <c r="J17881" s="12"/>
    </row>
    <row r="17882" spans="1:10" x14ac:dyDescent="0.25">
      <c r="A17882" s="12"/>
      <c r="B17882" s="12"/>
      <c r="C17882" s="2"/>
      <c r="D17882" s="12"/>
      <c r="E17882" s="12"/>
      <c r="F17882" s="12"/>
      <c r="G17882" s="12"/>
      <c r="H17882" s="12"/>
      <c r="I17882" s="12"/>
      <c r="J17882" s="12"/>
    </row>
    <row r="17883" spans="1:10" x14ac:dyDescent="0.25">
      <c r="A17883" s="12"/>
      <c r="B17883" s="12"/>
      <c r="C17883" s="2"/>
      <c r="D17883" s="12"/>
      <c r="E17883" s="12"/>
      <c r="F17883" s="12"/>
      <c r="G17883" s="12"/>
      <c r="H17883" s="12"/>
      <c r="I17883" s="12"/>
      <c r="J17883" s="12"/>
    </row>
    <row r="17884" spans="1:10" x14ac:dyDescent="0.25">
      <c r="A17884" s="12"/>
      <c r="B17884" s="12"/>
      <c r="C17884" s="2"/>
      <c r="D17884" s="12"/>
      <c r="E17884" s="12"/>
      <c r="F17884" s="12"/>
      <c r="G17884" s="12"/>
      <c r="H17884" s="12"/>
      <c r="I17884" s="12"/>
      <c r="J17884" s="12"/>
    </row>
    <row r="17885" spans="1:10" x14ac:dyDescent="0.25">
      <c r="A17885" s="12"/>
      <c r="B17885" s="12"/>
      <c r="C17885" s="2"/>
      <c r="D17885" s="12"/>
      <c r="E17885" s="12"/>
      <c r="F17885" s="12"/>
      <c r="G17885" s="12"/>
      <c r="H17885" s="12"/>
      <c r="I17885" s="12"/>
      <c r="J17885" s="12"/>
    </row>
    <row r="17886" spans="1:10" x14ac:dyDescent="0.25">
      <c r="A17886" s="12"/>
      <c r="B17886" s="12"/>
      <c r="C17886" s="2"/>
      <c r="D17886" s="12"/>
      <c r="E17886" s="12"/>
      <c r="F17886" s="12"/>
      <c r="G17886" s="12"/>
      <c r="H17886" s="12"/>
      <c r="I17886" s="12"/>
      <c r="J17886" s="12"/>
    </row>
    <row r="17887" spans="1:10" x14ac:dyDescent="0.25">
      <c r="A17887" s="12"/>
      <c r="B17887" s="12"/>
      <c r="C17887" s="2"/>
      <c r="D17887" s="12"/>
      <c r="E17887" s="12"/>
      <c r="F17887" s="12"/>
      <c r="G17887" s="12"/>
      <c r="H17887" s="12"/>
      <c r="I17887" s="12"/>
      <c r="J17887" s="12"/>
    </row>
    <row r="17888" spans="1:10" x14ac:dyDescent="0.25">
      <c r="A17888" s="12"/>
      <c r="B17888" s="12"/>
      <c r="C17888" s="2"/>
      <c r="D17888" s="12"/>
      <c r="E17888" s="12"/>
      <c r="F17888" s="12"/>
      <c r="G17888" s="12"/>
      <c r="H17888" s="12"/>
      <c r="I17888" s="12"/>
      <c r="J17888" s="12"/>
    </row>
    <row r="17889" spans="1:10" x14ac:dyDescent="0.25">
      <c r="A17889" s="12"/>
      <c r="B17889" s="12"/>
      <c r="C17889" s="2"/>
      <c r="D17889" s="12"/>
      <c r="E17889" s="12"/>
      <c r="F17889" s="12"/>
      <c r="G17889" s="12"/>
      <c r="H17889" s="12"/>
      <c r="I17889" s="12"/>
      <c r="J17889" s="12"/>
    </row>
    <row r="17890" spans="1:10" x14ac:dyDescent="0.25">
      <c r="A17890" s="12"/>
      <c r="B17890" s="12"/>
      <c r="C17890" s="2"/>
      <c r="D17890" s="12"/>
      <c r="E17890" s="12"/>
      <c r="F17890" s="12"/>
      <c r="G17890" s="12"/>
      <c r="H17890" s="12"/>
      <c r="I17890" s="12"/>
      <c r="J17890" s="12"/>
    </row>
    <row r="17891" spans="1:10" x14ac:dyDescent="0.25">
      <c r="A17891" s="12"/>
      <c r="B17891" s="12"/>
      <c r="C17891" s="2"/>
      <c r="D17891" s="12"/>
      <c r="E17891" s="12"/>
      <c r="F17891" s="12"/>
      <c r="G17891" s="12"/>
      <c r="H17891" s="12"/>
      <c r="I17891" s="12"/>
      <c r="J17891" s="12"/>
    </row>
    <row r="17892" spans="1:10" x14ac:dyDescent="0.25">
      <c r="A17892" s="12"/>
      <c r="B17892" s="12"/>
      <c r="C17892" s="2"/>
      <c r="D17892" s="12"/>
      <c r="E17892" s="12"/>
      <c r="F17892" s="12"/>
      <c r="G17892" s="12"/>
      <c r="H17892" s="12"/>
      <c r="I17892" s="12"/>
      <c r="J17892" s="12"/>
    </row>
    <row r="17893" spans="1:10" x14ac:dyDescent="0.25">
      <c r="A17893" s="12"/>
      <c r="B17893" s="12"/>
      <c r="C17893" s="2"/>
      <c r="D17893" s="12"/>
      <c r="E17893" s="12"/>
      <c r="F17893" s="12"/>
      <c r="G17893" s="12"/>
      <c r="H17893" s="12"/>
      <c r="I17893" s="12"/>
      <c r="J17893" s="12"/>
    </row>
    <row r="17894" spans="1:10" x14ac:dyDescent="0.25">
      <c r="A17894" s="12"/>
      <c r="B17894" s="12"/>
      <c r="C17894" s="2"/>
      <c r="D17894" s="12"/>
      <c r="E17894" s="12"/>
      <c r="F17894" s="12"/>
      <c r="G17894" s="12"/>
      <c r="H17894" s="12"/>
      <c r="I17894" s="12"/>
      <c r="J17894" s="12"/>
    </row>
    <row r="17895" spans="1:10" x14ac:dyDescent="0.25">
      <c r="A17895" s="12"/>
      <c r="B17895" s="12"/>
      <c r="C17895" s="2"/>
      <c r="D17895" s="12"/>
      <c r="E17895" s="12"/>
      <c r="F17895" s="12"/>
      <c r="G17895" s="12"/>
      <c r="H17895" s="12"/>
      <c r="I17895" s="12"/>
      <c r="J17895" s="12"/>
    </row>
    <row r="17896" spans="1:10" x14ac:dyDescent="0.25">
      <c r="A17896" s="12"/>
      <c r="B17896" s="12"/>
      <c r="C17896" s="2"/>
      <c r="D17896" s="12"/>
      <c r="E17896" s="12"/>
      <c r="F17896" s="12"/>
      <c r="G17896" s="12"/>
      <c r="H17896" s="12"/>
      <c r="I17896" s="12"/>
      <c r="J17896" s="12"/>
    </row>
    <row r="17897" spans="1:10" x14ac:dyDescent="0.25">
      <c r="A17897" s="12"/>
      <c r="B17897" s="12"/>
      <c r="C17897" s="2"/>
      <c r="D17897" s="12"/>
      <c r="E17897" s="12"/>
      <c r="F17897" s="12"/>
      <c r="G17897" s="12"/>
      <c r="H17897" s="12"/>
      <c r="I17897" s="12"/>
      <c r="J17897" s="12"/>
    </row>
    <row r="17898" spans="1:10" x14ac:dyDescent="0.25">
      <c r="A17898" s="12"/>
      <c r="B17898" s="12"/>
      <c r="C17898" s="2"/>
      <c r="D17898" s="12"/>
      <c r="E17898" s="12"/>
      <c r="F17898" s="12"/>
      <c r="G17898" s="12"/>
      <c r="H17898" s="12"/>
      <c r="I17898" s="12"/>
      <c r="J17898" s="12"/>
    </row>
    <row r="17899" spans="1:10" x14ac:dyDescent="0.25">
      <c r="A17899" s="12"/>
      <c r="B17899" s="12"/>
      <c r="C17899" s="2"/>
      <c r="D17899" s="12"/>
      <c r="E17899" s="12"/>
      <c r="F17899" s="12"/>
      <c r="G17899" s="12"/>
      <c r="H17899" s="12"/>
      <c r="I17899" s="12"/>
      <c r="J17899" s="12"/>
    </row>
    <row r="17900" spans="1:10" x14ac:dyDescent="0.25">
      <c r="A17900" s="12"/>
      <c r="B17900" s="12"/>
      <c r="C17900" s="2"/>
      <c r="D17900" s="12"/>
      <c r="E17900" s="12"/>
      <c r="F17900" s="12"/>
      <c r="G17900" s="12"/>
      <c r="H17900" s="12"/>
      <c r="I17900" s="12"/>
      <c r="J17900" s="12"/>
    </row>
    <row r="17901" spans="1:10" x14ac:dyDescent="0.25">
      <c r="A17901" s="12"/>
      <c r="B17901" s="12"/>
      <c r="C17901" s="2"/>
      <c r="D17901" s="12"/>
      <c r="E17901" s="12"/>
      <c r="F17901" s="12"/>
      <c r="G17901" s="12"/>
      <c r="H17901" s="12"/>
      <c r="I17901" s="12"/>
      <c r="J17901" s="12"/>
    </row>
    <row r="17902" spans="1:10" x14ac:dyDescent="0.25">
      <c r="A17902" s="12"/>
      <c r="B17902" s="12"/>
      <c r="C17902" s="2"/>
      <c r="D17902" s="12"/>
      <c r="E17902" s="12"/>
      <c r="F17902" s="12"/>
      <c r="G17902" s="12"/>
      <c r="H17902" s="12"/>
      <c r="I17902" s="12"/>
      <c r="J17902" s="12"/>
    </row>
    <row r="17903" spans="1:10" x14ac:dyDescent="0.25">
      <c r="A17903" s="12"/>
      <c r="B17903" s="12"/>
      <c r="C17903" s="2"/>
      <c r="D17903" s="12"/>
      <c r="E17903" s="12"/>
      <c r="F17903" s="12"/>
      <c r="G17903" s="12"/>
      <c r="H17903" s="12"/>
      <c r="I17903" s="12"/>
      <c r="J17903" s="12"/>
    </row>
    <row r="17904" spans="1:10" x14ac:dyDescent="0.25">
      <c r="A17904" s="12"/>
      <c r="B17904" s="12"/>
      <c r="C17904" s="2"/>
      <c r="D17904" s="12"/>
      <c r="E17904" s="12"/>
      <c r="F17904" s="12"/>
      <c r="G17904" s="12"/>
      <c r="H17904" s="12"/>
      <c r="I17904" s="12"/>
      <c r="J17904" s="12"/>
    </row>
    <row r="17905" spans="1:10" x14ac:dyDescent="0.25">
      <c r="A17905" s="12"/>
      <c r="B17905" s="12"/>
      <c r="C17905" s="2"/>
      <c r="D17905" s="12"/>
      <c r="E17905" s="12"/>
      <c r="F17905" s="12"/>
      <c r="G17905" s="12"/>
      <c r="H17905" s="12"/>
      <c r="I17905" s="12"/>
      <c r="J17905" s="12"/>
    </row>
    <row r="17906" spans="1:10" x14ac:dyDescent="0.25">
      <c r="A17906" s="12"/>
      <c r="B17906" s="12"/>
      <c r="C17906" s="2"/>
      <c r="D17906" s="12"/>
      <c r="E17906" s="12"/>
      <c r="F17906" s="12"/>
      <c r="G17906" s="12"/>
      <c r="H17906" s="12"/>
      <c r="I17906" s="12"/>
      <c r="J17906" s="12"/>
    </row>
    <row r="17907" spans="1:10" x14ac:dyDescent="0.25">
      <c r="A17907" s="12"/>
      <c r="B17907" s="12"/>
      <c r="C17907" s="2"/>
      <c r="D17907" s="12"/>
      <c r="E17907" s="12"/>
      <c r="F17907" s="12"/>
      <c r="G17907" s="12"/>
      <c r="H17907" s="12"/>
      <c r="I17907" s="12"/>
      <c r="J17907" s="12"/>
    </row>
    <row r="17908" spans="1:10" x14ac:dyDescent="0.25">
      <c r="A17908" s="12"/>
      <c r="B17908" s="12"/>
      <c r="C17908" s="2"/>
      <c r="D17908" s="12"/>
      <c r="E17908" s="12"/>
      <c r="F17908" s="12"/>
      <c r="G17908" s="12"/>
      <c r="H17908" s="12"/>
      <c r="I17908" s="12"/>
      <c r="J17908" s="12"/>
    </row>
    <row r="17909" spans="1:10" x14ac:dyDescent="0.25">
      <c r="A17909" s="12"/>
      <c r="B17909" s="12"/>
      <c r="C17909" s="2"/>
      <c r="D17909" s="12"/>
      <c r="E17909" s="12"/>
      <c r="F17909" s="12"/>
      <c r="G17909" s="12"/>
      <c r="H17909" s="12"/>
      <c r="I17909" s="12"/>
      <c r="J17909" s="12"/>
    </row>
    <row r="17910" spans="1:10" x14ac:dyDescent="0.25">
      <c r="A17910" s="12"/>
      <c r="B17910" s="12"/>
      <c r="C17910" s="2"/>
      <c r="D17910" s="12"/>
      <c r="E17910" s="12"/>
      <c r="F17910" s="12"/>
      <c r="G17910" s="12"/>
      <c r="H17910" s="12"/>
      <c r="I17910" s="12"/>
      <c r="J17910" s="12"/>
    </row>
    <row r="17911" spans="1:10" x14ac:dyDescent="0.25">
      <c r="A17911" s="12"/>
      <c r="B17911" s="12"/>
      <c r="C17911" s="2"/>
      <c r="D17911" s="12"/>
      <c r="E17911" s="12"/>
      <c r="F17911" s="12"/>
      <c r="G17911" s="12"/>
      <c r="H17911" s="12"/>
      <c r="I17911" s="12"/>
      <c r="J17911" s="12"/>
    </row>
    <row r="17912" spans="1:10" x14ac:dyDescent="0.25">
      <c r="A17912" s="12"/>
      <c r="B17912" s="12"/>
      <c r="C17912" s="2"/>
      <c r="D17912" s="12"/>
      <c r="E17912" s="12"/>
      <c r="F17912" s="12"/>
      <c r="G17912" s="12"/>
      <c r="H17912" s="12"/>
      <c r="I17912" s="12"/>
      <c r="J17912" s="12"/>
    </row>
    <row r="17913" spans="1:10" x14ac:dyDescent="0.25">
      <c r="A17913" s="12"/>
      <c r="B17913" s="12"/>
      <c r="C17913" s="2"/>
      <c r="D17913" s="12"/>
      <c r="E17913" s="12"/>
      <c r="F17913" s="12"/>
      <c r="G17913" s="12"/>
      <c r="H17913" s="12"/>
      <c r="I17913" s="12"/>
      <c r="J17913" s="12"/>
    </row>
    <row r="17914" spans="1:10" x14ac:dyDescent="0.25">
      <c r="A17914" s="12"/>
      <c r="B17914" s="12"/>
      <c r="C17914" s="2"/>
      <c r="D17914" s="12"/>
      <c r="E17914" s="12"/>
      <c r="F17914" s="12"/>
      <c r="G17914" s="12"/>
      <c r="H17914" s="12"/>
      <c r="I17914" s="12"/>
      <c r="J17914" s="12"/>
    </row>
    <row r="17915" spans="1:10" x14ac:dyDescent="0.25">
      <c r="A17915" s="12"/>
      <c r="B17915" s="12"/>
      <c r="C17915" s="2"/>
      <c r="D17915" s="12"/>
      <c r="E17915" s="12"/>
      <c r="F17915" s="12"/>
      <c r="G17915" s="12"/>
      <c r="H17915" s="12"/>
      <c r="I17915" s="12"/>
      <c r="J17915" s="12"/>
    </row>
    <row r="17916" spans="1:10" x14ac:dyDescent="0.25">
      <c r="A17916" s="12"/>
      <c r="B17916" s="12"/>
      <c r="C17916" s="2"/>
      <c r="D17916" s="12"/>
      <c r="E17916" s="12"/>
      <c r="F17916" s="12"/>
      <c r="G17916" s="12"/>
      <c r="H17916" s="12"/>
      <c r="I17916" s="12"/>
      <c r="J17916" s="12"/>
    </row>
    <row r="17917" spans="1:10" x14ac:dyDescent="0.25">
      <c r="A17917" s="12"/>
      <c r="B17917" s="12"/>
      <c r="C17917" s="2"/>
      <c r="D17917" s="12"/>
      <c r="E17917" s="12"/>
      <c r="F17917" s="12"/>
      <c r="G17917" s="12"/>
      <c r="H17917" s="12"/>
      <c r="I17917" s="12"/>
      <c r="J17917" s="12"/>
    </row>
    <row r="17918" spans="1:10" x14ac:dyDescent="0.25">
      <c r="A17918" s="12"/>
      <c r="B17918" s="12"/>
      <c r="C17918" s="2"/>
      <c r="D17918" s="12"/>
      <c r="E17918" s="12"/>
      <c r="F17918" s="12"/>
      <c r="G17918" s="12"/>
      <c r="H17918" s="12"/>
      <c r="I17918" s="12"/>
      <c r="J17918" s="12"/>
    </row>
    <row r="17919" spans="1:10" x14ac:dyDescent="0.25">
      <c r="A17919" s="12"/>
      <c r="B17919" s="12"/>
      <c r="C17919" s="2"/>
      <c r="D17919" s="12"/>
      <c r="E17919" s="12"/>
      <c r="F17919" s="12"/>
      <c r="G17919" s="12"/>
      <c r="H17919" s="12"/>
      <c r="I17919" s="12"/>
      <c r="J17919" s="12"/>
    </row>
    <row r="17920" spans="1:10" x14ac:dyDescent="0.25">
      <c r="A17920" s="12"/>
      <c r="B17920" s="12"/>
      <c r="C17920" s="2"/>
      <c r="D17920" s="12"/>
      <c r="E17920" s="12"/>
      <c r="F17920" s="12"/>
      <c r="G17920" s="12"/>
      <c r="H17920" s="12"/>
      <c r="I17920" s="12"/>
      <c r="J17920" s="12"/>
    </row>
    <row r="17921" spans="1:10" x14ac:dyDescent="0.25">
      <c r="A17921" s="12"/>
      <c r="B17921" s="12"/>
      <c r="C17921" s="2"/>
      <c r="D17921" s="12"/>
      <c r="E17921" s="12"/>
      <c r="F17921" s="12"/>
      <c r="G17921" s="12"/>
      <c r="H17921" s="12"/>
      <c r="I17921" s="12"/>
      <c r="J17921" s="12"/>
    </row>
    <row r="17922" spans="1:10" x14ac:dyDescent="0.25">
      <c r="A17922" s="12"/>
      <c r="B17922" s="12"/>
      <c r="C17922" s="2"/>
      <c r="D17922" s="12"/>
      <c r="E17922" s="12"/>
      <c r="F17922" s="12"/>
      <c r="G17922" s="12"/>
      <c r="H17922" s="12"/>
      <c r="I17922" s="12"/>
      <c r="J17922" s="12"/>
    </row>
    <row r="17923" spans="1:10" x14ac:dyDescent="0.25">
      <c r="A17923" s="12"/>
      <c r="B17923" s="12"/>
      <c r="C17923" s="2"/>
      <c r="D17923" s="12"/>
      <c r="E17923" s="12"/>
      <c r="F17923" s="12"/>
      <c r="G17923" s="12"/>
      <c r="H17923" s="12"/>
      <c r="I17923" s="12"/>
      <c r="J17923" s="12"/>
    </row>
    <row r="17924" spans="1:10" x14ac:dyDescent="0.25">
      <c r="A17924" s="12"/>
      <c r="B17924" s="12"/>
      <c r="C17924" s="2"/>
      <c r="D17924" s="12"/>
      <c r="E17924" s="12"/>
      <c r="F17924" s="12"/>
      <c r="G17924" s="12"/>
      <c r="H17924" s="12"/>
      <c r="I17924" s="12"/>
      <c r="J17924" s="12"/>
    </row>
    <row r="17925" spans="1:10" x14ac:dyDescent="0.25">
      <c r="A17925" s="12"/>
      <c r="B17925" s="12"/>
      <c r="C17925" s="2"/>
      <c r="D17925" s="12"/>
      <c r="E17925" s="12"/>
      <c r="F17925" s="12"/>
      <c r="G17925" s="12"/>
      <c r="H17925" s="12"/>
      <c r="I17925" s="12"/>
      <c r="J17925" s="12"/>
    </row>
    <row r="17926" spans="1:10" x14ac:dyDescent="0.25">
      <c r="A17926" s="12"/>
      <c r="B17926" s="12"/>
      <c r="C17926" s="2"/>
      <c r="D17926" s="12"/>
      <c r="E17926" s="12"/>
      <c r="F17926" s="12"/>
      <c r="G17926" s="12"/>
      <c r="H17926" s="12"/>
      <c r="I17926" s="12"/>
      <c r="J17926" s="12"/>
    </row>
    <row r="17927" spans="1:10" x14ac:dyDescent="0.25">
      <c r="A17927" s="12"/>
      <c r="B17927" s="12"/>
      <c r="C17927" s="2"/>
      <c r="D17927" s="12"/>
      <c r="E17927" s="12"/>
      <c r="F17927" s="12"/>
      <c r="G17927" s="12"/>
      <c r="H17927" s="12"/>
      <c r="I17927" s="12"/>
      <c r="J17927" s="12"/>
    </row>
    <row r="17928" spans="1:10" x14ac:dyDescent="0.25">
      <c r="A17928" s="12"/>
      <c r="B17928" s="12"/>
      <c r="C17928" s="2"/>
      <c r="D17928" s="12"/>
      <c r="E17928" s="12"/>
      <c r="F17928" s="12"/>
      <c r="G17928" s="12"/>
      <c r="H17928" s="12"/>
      <c r="I17928" s="12"/>
      <c r="J17928" s="12"/>
    </row>
    <row r="17929" spans="1:10" x14ac:dyDescent="0.25">
      <c r="A17929" s="12"/>
      <c r="B17929" s="12"/>
      <c r="C17929" s="2"/>
      <c r="D17929" s="12"/>
      <c r="E17929" s="12"/>
      <c r="F17929" s="12"/>
      <c r="G17929" s="12"/>
      <c r="H17929" s="12"/>
      <c r="I17929" s="12"/>
      <c r="J17929" s="12"/>
    </row>
    <row r="17930" spans="1:10" x14ac:dyDescent="0.25">
      <c r="A17930" s="12"/>
      <c r="B17930" s="12"/>
      <c r="C17930" s="2"/>
      <c r="D17930" s="12"/>
      <c r="E17930" s="12"/>
      <c r="F17930" s="12"/>
      <c r="G17930" s="12"/>
      <c r="H17930" s="12"/>
      <c r="I17930" s="12"/>
      <c r="J17930" s="12"/>
    </row>
    <row r="17931" spans="1:10" x14ac:dyDescent="0.25">
      <c r="A17931" s="12"/>
      <c r="B17931" s="12"/>
      <c r="C17931" s="2"/>
      <c r="D17931" s="12"/>
      <c r="E17931" s="12"/>
      <c r="F17931" s="12"/>
      <c r="G17931" s="12"/>
      <c r="H17931" s="12"/>
      <c r="I17931" s="12"/>
      <c r="J17931" s="12"/>
    </row>
    <row r="17932" spans="1:10" x14ac:dyDescent="0.25">
      <c r="A17932" s="12"/>
      <c r="B17932" s="12"/>
      <c r="C17932" s="2"/>
      <c r="D17932" s="12"/>
      <c r="E17932" s="12"/>
      <c r="F17932" s="12"/>
      <c r="G17932" s="12"/>
      <c r="H17932" s="12"/>
      <c r="I17932" s="12"/>
      <c r="J17932" s="12"/>
    </row>
    <row r="17933" spans="1:10" x14ac:dyDescent="0.25">
      <c r="A17933" s="12"/>
      <c r="B17933" s="12"/>
      <c r="C17933" s="2"/>
      <c r="D17933" s="12"/>
      <c r="E17933" s="12"/>
      <c r="F17933" s="12"/>
      <c r="G17933" s="12"/>
      <c r="H17933" s="12"/>
      <c r="I17933" s="12"/>
      <c r="J17933" s="12"/>
    </row>
    <row r="17934" spans="1:10" x14ac:dyDescent="0.25">
      <c r="A17934" s="12"/>
      <c r="B17934" s="12"/>
      <c r="C17934" s="2"/>
      <c r="D17934" s="12"/>
      <c r="E17934" s="12"/>
      <c r="F17934" s="12"/>
      <c r="G17934" s="12"/>
      <c r="H17934" s="12"/>
      <c r="I17934" s="12"/>
      <c r="J17934" s="12"/>
    </row>
    <row r="17935" spans="1:10" x14ac:dyDescent="0.25">
      <c r="A17935" s="12"/>
      <c r="B17935" s="12"/>
      <c r="C17935" s="2"/>
      <c r="D17935" s="12"/>
      <c r="E17935" s="12"/>
      <c r="F17935" s="12"/>
      <c r="G17935" s="12"/>
      <c r="H17935" s="12"/>
      <c r="I17935" s="12"/>
      <c r="J17935" s="12"/>
    </row>
    <row r="17936" spans="1:10" x14ac:dyDescent="0.25">
      <c r="A17936" s="12"/>
      <c r="B17936" s="12"/>
      <c r="C17936" s="2"/>
      <c r="D17936" s="12"/>
      <c r="E17936" s="12"/>
      <c r="F17936" s="12"/>
      <c r="G17936" s="12"/>
      <c r="H17936" s="12"/>
      <c r="I17936" s="12"/>
      <c r="J17936" s="12"/>
    </row>
    <row r="17937" spans="1:10" x14ac:dyDescent="0.25">
      <c r="A17937" s="12"/>
      <c r="B17937" s="12"/>
      <c r="C17937" s="2"/>
      <c r="D17937" s="12"/>
      <c r="E17937" s="12"/>
      <c r="F17937" s="12"/>
      <c r="G17937" s="12"/>
      <c r="H17937" s="12"/>
      <c r="I17937" s="12"/>
      <c r="J17937" s="12"/>
    </row>
    <row r="17938" spans="1:10" x14ac:dyDescent="0.25">
      <c r="A17938" s="12"/>
      <c r="B17938" s="12"/>
      <c r="C17938" s="2"/>
      <c r="D17938" s="12"/>
      <c r="E17938" s="12"/>
      <c r="F17938" s="12"/>
      <c r="G17938" s="12"/>
      <c r="H17938" s="12"/>
      <c r="I17938" s="12"/>
      <c r="J17938" s="12"/>
    </row>
    <row r="17939" spans="1:10" x14ac:dyDescent="0.25">
      <c r="A17939" s="12"/>
      <c r="B17939" s="12"/>
      <c r="C17939" s="2"/>
      <c r="D17939" s="12"/>
      <c r="E17939" s="12"/>
      <c r="F17939" s="12"/>
      <c r="G17939" s="12"/>
      <c r="H17939" s="12"/>
      <c r="I17939" s="12"/>
      <c r="J17939" s="12"/>
    </row>
    <row r="17940" spans="1:10" x14ac:dyDescent="0.25">
      <c r="A17940" s="12"/>
      <c r="B17940" s="12"/>
      <c r="C17940" s="2"/>
      <c r="D17940" s="12"/>
      <c r="E17940" s="12"/>
      <c r="F17940" s="12"/>
      <c r="G17940" s="12"/>
      <c r="H17940" s="12"/>
      <c r="I17940" s="12"/>
      <c r="J17940" s="12"/>
    </row>
    <row r="17941" spans="1:10" x14ac:dyDescent="0.25">
      <c r="A17941" s="12"/>
      <c r="B17941" s="12"/>
      <c r="C17941" s="2"/>
      <c r="D17941" s="12"/>
      <c r="E17941" s="12"/>
      <c r="F17941" s="12"/>
      <c r="G17941" s="12"/>
      <c r="H17941" s="12"/>
      <c r="I17941" s="12"/>
      <c r="J17941" s="12"/>
    </row>
    <row r="17942" spans="1:10" x14ac:dyDescent="0.25">
      <c r="A17942" s="12"/>
      <c r="B17942" s="12"/>
      <c r="C17942" s="2"/>
      <c r="D17942" s="12"/>
      <c r="E17942" s="12"/>
      <c r="F17942" s="12"/>
      <c r="G17942" s="12"/>
      <c r="H17942" s="12"/>
      <c r="I17942" s="12"/>
      <c r="J17942" s="12"/>
    </row>
    <row r="17943" spans="1:10" x14ac:dyDescent="0.25">
      <c r="A17943" s="12"/>
      <c r="B17943" s="12"/>
      <c r="C17943" s="2"/>
      <c r="D17943" s="12"/>
      <c r="E17943" s="12"/>
      <c r="F17943" s="12"/>
      <c r="G17943" s="12"/>
      <c r="H17943" s="12"/>
      <c r="I17943" s="12"/>
      <c r="J17943" s="12"/>
    </row>
    <row r="17944" spans="1:10" x14ac:dyDescent="0.25">
      <c r="A17944" s="12"/>
      <c r="B17944" s="12"/>
      <c r="C17944" s="2"/>
      <c r="D17944" s="12"/>
      <c r="E17944" s="12"/>
      <c r="F17944" s="12"/>
      <c r="G17944" s="12"/>
      <c r="H17944" s="12"/>
      <c r="I17944" s="12"/>
      <c r="J17944" s="12"/>
    </row>
    <row r="17945" spans="1:10" x14ac:dyDescent="0.25">
      <c r="A17945" s="12"/>
      <c r="B17945" s="12"/>
      <c r="C17945" s="2"/>
      <c r="D17945" s="12"/>
      <c r="E17945" s="12"/>
      <c r="F17945" s="12"/>
      <c r="G17945" s="12"/>
      <c r="H17945" s="12"/>
      <c r="I17945" s="12"/>
      <c r="J17945" s="12"/>
    </row>
    <row r="17946" spans="1:10" x14ac:dyDescent="0.25">
      <c r="A17946" s="12"/>
      <c r="B17946" s="12"/>
      <c r="C17946" s="2"/>
      <c r="D17946" s="12"/>
      <c r="E17946" s="12"/>
      <c r="F17946" s="12"/>
      <c r="G17946" s="12"/>
      <c r="H17946" s="12"/>
      <c r="I17946" s="12"/>
      <c r="J17946" s="12"/>
    </row>
    <row r="17947" spans="1:10" x14ac:dyDescent="0.25">
      <c r="A17947" s="12"/>
      <c r="B17947" s="12"/>
      <c r="C17947" s="2"/>
      <c r="D17947" s="12"/>
      <c r="E17947" s="12"/>
      <c r="F17947" s="12"/>
      <c r="G17947" s="12"/>
      <c r="H17947" s="12"/>
      <c r="I17947" s="12"/>
      <c r="J17947" s="12"/>
    </row>
    <row r="17948" spans="1:10" x14ac:dyDescent="0.25">
      <c r="A17948" s="12"/>
      <c r="B17948" s="12"/>
      <c r="C17948" s="2"/>
      <c r="D17948" s="12"/>
      <c r="E17948" s="12"/>
      <c r="F17948" s="12"/>
      <c r="G17948" s="12"/>
      <c r="H17948" s="12"/>
      <c r="I17948" s="12"/>
      <c r="J17948" s="12"/>
    </row>
    <row r="17949" spans="1:10" x14ac:dyDescent="0.25">
      <c r="A17949" s="12"/>
      <c r="B17949" s="12"/>
      <c r="C17949" s="2"/>
      <c r="D17949" s="12"/>
      <c r="E17949" s="12"/>
      <c r="F17949" s="12"/>
      <c r="G17949" s="12"/>
      <c r="H17949" s="12"/>
      <c r="I17949" s="12"/>
      <c r="J17949" s="12"/>
    </row>
    <row r="17950" spans="1:10" x14ac:dyDescent="0.25">
      <c r="A17950" s="12"/>
      <c r="B17950" s="12"/>
      <c r="C17950" s="2"/>
      <c r="D17950" s="12"/>
      <c r="E17950" s="12"/>
      <c r="F17950" s="12"/>
      <c r="G17950" s="12"/>
      <c r="H17950" s="12"/>
      <c r="I17950" s="12"/>
      <c r="J17950" s="12"/>
    </row>
    <row r="17951" spans="1:10" x14ac:dyDescent="0.25">
      <c r="A17951" s="12"/>
      <c r="B17951" s="12"/>
      <c r="C17951" s="2"/>
      <c r="D17951" s="12"/>
      <c r="E17951" s="12"/>
      <c r="F17951" s="12"/>
      <c r="G17951" s="12"/>
      <c r="H17951" s="12"/>
      <c r="I17951" s="12"/>
      <c r="J17951" s="12"/>
    </row>
    <row r="17952" spans="1:10" x14ac:dyDescent="0.25">
      <c r="A17952" s="12"/>
      <c r="B17952" s="12"/>
      <c r="C17952" s="2"/>
      <c r="D17952" s="12"/>
      <c r="E17952" s="12"/>
      <c r="F17952" s="12"/>
      <c r="G17952" s="12"/>
      <c r="H17952" s="12"/>
      <c r="I17952" s="12"/>
      <c r="J17952" s="12"/>
    </row>
    <row r="17953" spans="1:10" x14ac:dyDescent="0.25">
      <c r="A17953" s="12"/>
      <c r="B17953" s="12"/>
      <c r="C17953" s="2"/>
      <c r="D17953" s="12"/>
      <c r="E17953" s="12"/>
      <c r="F17953" s="12"/>
      <c r="G17953" s="12"/>
      <c r="H17953" s="12"/>
      <c r="I17953" s="12"/>
      <c r="J17953" s="12"/>
    </row>
    <row r="17954" spans="1:10" x14ac:dyDescent="0.25">
      <c r="A17954" s="12"/>
      <c r="B17954" s="12"/>
      <c r="C17954" s="2"/>
      <c r="D17954" s="12"/>
      <c r="E17954" s="12"/>
      <c r="F17954" s="12"/>
      <c r="G17954" s="12"/>
      <c r="H17954" s="12"/>
      <c r="I17954" s="12"/>
      <c r="J17954" s="12"/>
    </row>
    <row r="17955" spans="1:10" x14ac:dyDescent="0.25">
      <c r="A17955" s="12"/>
      <c r="B17955" s="12"/>
      <c r="C17955" s="2"/>
      <c r="D17955" s="12"/>
      <c r="E17955" s="12"/>
      <c r="F17955" s="12"/>
      <c r="G17955" s="12"/>
      <c r="H17955" s="12"/>
      <c r="I17955" s="12"/>
      <c r="J17955" s="12"/>
    </row>
    <row r="17956" spans="1:10" x14ac:dyDescent="0.25">
      <c r="A17956" s="12"/>
      <c r="B17956" s="12"/>
      <c r="C17956" s="2"/>
      <c r="D17956" s="12"/>
      <c r="E17956" s="12"/>
      <c r="F17956" s="12"/>
      <c r="G17956" s="12"/>
      <c r="H17956" s="12"/>
      <c r="I17956" s="12"/>
      <c r="J17956" s="12"/>
    </row>
    <row r="17957" spans="1:10" x14ac:dyDescent="0.25">
      <c r="A17957" s="12"/>
      <c r="B17957" s="12"/>
      <c r="C17957" s="2"/>
      <c r="D17957" s="12"/>
      <c r="E17957" s="12"/>
      <c r="F17957" s="12"/>
      <c r="G17957" s="12"/>
      <c r="H17957" s="12"/>
      <c r="I17957" s="12"/>
      <c r="J17957" s="12"/>
    </row>
    <row r="17958" spans="1:10" x14ac:dyDescent="0.25">
      <c r="A17958" s="12"/>
      <c r="B17958" s="12"/>
      <c r="C17958" s="2"/>
      <c r="D17958" s="12"/>
      <c r="E17958" s="12"/>
      <c r="F17958" s="12"/>
      <c r="G17958" s="12"/>
      <c r="H17958" s="12"/>
      <c r="I17958" s="12"/>
      <c r="J17958" s="12"/>
    </row>
    <row r="17959" spans="1:10" x14ac:dyDescent="0.25">
      <c r="A17959" s="12"/>
      <c r="B17959" s="12"/>
      <c r="C17959" s="2"/>
      <c r="D17959" s="12"/>
      <c r="E17959" s="12"/>
      <c r="F17959" s="12"/>
      <c r="G17959" s="12"/>
      <c r="H17959" s="12"/>
      <c r="I17959" s="12"/>
      <c r="J17959" s="12"/>
    </row>
    <row r="17960" spans="1:10" x14ac:dyDescent="0.25">
      <c r="A17960" s="12"/>
      <c r="B17960" s="12"/>
      <c r="C17960" s="2"/>
      <c r="D17960" s="12"/>
      <c r="E17960" s="12"/>
      <c r="F17960" s="12"/>
      <c r="G17960" s="12"/>
      <c r="H17960" s="12"/>
      <c r="I17960" s="12"/>
      <c r="J17960" s="12"/>
    </row>
    <row r="17961" spans="1:10" x14ac:dyDescent="0.25">
      <c r="A17961" s="12"/>
      <c r="B17961" s="12"/>
      <c r="C17961" s="2"/>
      <c r="D17961" s="12"/>
      <c r="E17961" s="12"/>
      <c r="F17961" s="12"/>
      <c r="G17961" s="12"/>
      <c r="H17961" s="12"/>
      <c r="I17961" s="12"/>
      <c r="J17961" s="12"/>
    </row>
    <row r="17962" spans="1:10" x14ac:dyDescent="0.25">
      <c r="A17962" s="12"/>
      <c r="B17962" s="12"/>
      <c r="C17962" s="2"/>
      <c r="D17962" s="12"/>
      <c r="E17962" s="12"/>
      <c r="F17962" s="12"/>
      <c r="G17962" s="12"/>
      <c r="H17962" s="12"/>
      <c r="I17962" s="12"/>
      <c r="J17962" s="12"/>
    </row>
    <row r="17963" spans="1:10" x14ac:dyDescent="0.25">
      <c r="A17963" s="12"/>
      <c r="B17963" s="12"/>
      <c r="C17963" s="2"/>
      <c r="D17963" s="12"/>
      <c r="E17963" s="12"/>
      <c r="F17963" s="12"/>
      <c r="G17963" s="12"/>
      <c r="H17963" s="12"/>
      <c r="I17963" s="12"/>
      <c r="J17963" s="12"/>
    </row>
    <row r="17964" spans="1:10" x14ac:dyDescent="0.25">
      <c r="A17964" s="12"/>
      <c r="B17964" s="12"/>
      <c r="C17964" s="2"/>
      <c r="D17964" s="12"/>
      <c r="E17964" s="12"/>
      <c r="F17964" s="12"/>
      <c r="G17964" s="12"/>
      <c r="H17964" s="12"/>
      <c r="I17964" s="12"/>
      <c r="J17964" s="12"/>
    </row>
    <row r="17965" spans="1:10" x14ac:dyDescent="0.25">
      <c r="A17965" s="12"/>
      <c r="B17965" s="12"/>
      <c r="C17965" s="2"/>
      <c r="D17965" s="12"/>
      <c r="E17965" s="12"/>
      <c r="F17965" s="12"/>
      <c r="G17965" s="12"/>
      <c r="H17965" s="12"/>
      <c r="I17965" s="12"/>
      <c r="J17965" s="12"/>
    </row>
    <row r="17966" spans="1:10" x14ac:dyDescent="0.25">
      <c r="A17966" s="12"/>
      <c r="B17966" s="12"/>
      <c r="C17966" s="2"/>
      <c r="D17966" s="12"/>
      <c r="E17966" s="12"/>
      <c r="F17966" s="12"/>
      <c r="G17966" s="12"/>
      <c r="H17966" s="12"/>
      <c r="I17966" s="12"/>
      <c r="J17966" s="12"/>
    </row>
    <row r="17967" spans="1:10" x14ac:dyDescent="0.25">
      <c r="A17967" s="12"/>
      <c r="B17967" s="12"/>
      <c r="C17967" s="2"/>
      <c r="D17967" s="12"/>
      <c r="E17967" s="12"/>
      <c r="F17967" s="12"/>
      <c r="G17967" s="12"/>
      <c r="H17967" s="12"/>
      <c r="I17967" s="12"/>
      <c r="J17967" s="12"/>
    </row>
    <row r="17968" spans="1:10" x14ac:dyDescent="0.25">
      <c r="A17968" s="12"/>
      <c r="B17968" s="12"/>
      <c r="C17968" s="2"/>
      <c r="D17968" s="12"/>
      <c r="E17968" s="12"/>
      <c r="F17968" s="12"/>
      <c r="G17968" s="12"/>
      <c r="H17968" s="12"/>
      <c r="I17968" s="12"/>
      <c r="J17968" s="12"/>
    </row>
    <row r="17969" spans="1:10" x14ac:dyDescent="0.25">
      <c r="A17969" s="12"/>
      <c r="B17969" s="12"/>
      <c r="C17969" s="2"/>
      <c r="D17969" s="12"/>
      <c r="E17969" s="12"/>
      <c r="F17969" s="12"/>
      <c r="G17969" s="12"/>
      <c r="H17969" s="12"/>
      <c r="I17969" s="12"/>
      <c r="J17969" s="12"/>
    </row>
    <row r="17970" spans="1:10" x14ac:dyDescent="0.25">
      <c r="A17970" s="12"/>
      <c r="B17970" s="12"/>
      <c r="C17970" s="2"/>
      <c r="D17970" s="12"/>
      <c r="E17970" s="12"/>
      <c r="F17970" s="12"/>
      <c r="G17970" s="12"/>
      <c r="H17970" s="12"/>
      <c r="I17970" s="12"/>
      <c r="J17970" s="12"/>
    </row>
    <row r="17971" spans="1:10" x14ac:dyDescent="0.25">
      <c r="A17971" s="12"/>
      <c r="B17971" s="12"/>
      <c r="C17971" s="2"/>
      <c r="D17971" s="12"/>
      <c r="E17971" s="12"/>
      <c r="F17971" s="12"/>
      <c r="G17971" s="12"/>
      <c r="H17971" s="12"/>
      <c r="I17971" s="12"/>
      <c r="J17971" s="12"/>
    </row>
    <row r="17972" spans="1:10" x14ac:dyDescent="0.25">
      <c r="A17972" s="12"/>
      <c r="B17972" s="12"/>
      <c r="C17972" s="2"/>
      <c r="D17972" s="12"/>
      <c r="E17972" s="12"/>
      <c r="F17972" s="12"/>
      <c r="G17972" s="12"/>
      <c r="H17972" s="12"/>
      <c r="I17972" s="12"/>
      <c r="J17972" s="12"/>
    </row>
    <row r="17973" spans="1:10" x14ac:dyDescent="0.25">
      <c r="A17973" s="12"/>
      <c r="B17973" s="12"/>
      <c r="C17973" s="2"/>
      <c r="D17973" s="12"/>
      <c r="E17973" s="12"/>
      <c r="F17973" s="12"/>
      <c r="G17973" s="12"/>
      <c r="H17973" s="12"/>
      <c r="I17973" s="12"/>
      <c r="J17973" s="12"/>
    </row>
    <row r="17974" spans="1:10" x14ac:dyDescent="0.25">
      <c r="A17974" s="12"/>
      <c r="B17974" s="12"/>
      <c r="C17974" s="2"/>
      <c r="D17974" s="12"/>
      <c r="E17974" s="12"/>
      <c r="F17974" s="12"/>
      <c r="G17974" s="12"/>
      <c r="H17974" s="12"/>
      <c r="I17974" s="12"/>
      <c r="J17974" s="12"/>
    </row>
    <row r="17975" spans="1:10" x14ac:dyDescent="0.25">
      <c r="A17975" s="12"/>
      <c r="B17975" s="12"/>
      <c r="C17975" s="2"/>
      <c r="D17975" s="12"/>
      <c r="E17975" s="12"/>
      <c r="F17975" s="12"/>
      <c r="G17975" s="12"/>
      <c r="H17975" s="12"/>
      <c r="I17975" s="12"/>
      <c r="J17975" s="12"/>
    </row>
    <row r="17976" spans="1:10" x14ac:dyDescent="0.25">
      <c r="A17976" s="12"/>
      <c r="B17976" s="12"/>
      <c r="C17976" s="2"/>
      <c r="D17976" s="12"/>
      <c r="E17976" s="12"/>
      <c r="F17976" s="12"/>
      <c r="G17976" s="12"/>
      <c r="H17976" s="12"/>
      <c r="I17976" s="12"/>
      <c r="J17976" s="12"/>
    </row>
    <row r="17977" spans="1:10" x14ac:dyDescent="0.25">
      <c r="A17977" s="12"/>
      <c r="B17977" s="12"/>
      <c r="C17977" s="2"/>
      <c r="D17977" s="12"/>
      <c r="E17977" s="12"/>
      <c r="F17977" s="12"/>
      <c r="G17977" s="12"/>
      <c r="H17977" s="12"/>
      <c r="I17977" s="12"/>
      <c r="J17977" s="12"/>
    </row>
    <row r="17978" spans="1:10" x14ac:dyDescent="0.25">
      <c r="A17978" s="12"/>
      <c r="B17978" s="12"/>
      <c r="C17978" s="2"/>
      <c r="D17978" s="12"/>
      <c r="E17978" s="12"/>
      <c r="F17978" s="12"/>
      <c r="G17978" s="12"/>
      <c r="H17978" s="12"/>
      <c r="I17978" s="12"/>
      <c r="J17978" s="12"/>
    </row>
    <row r="17979" spans="1:10" x14ac:dyDescent="0.25">
      <c r="A17979" s="12"/>
      <c r="B17979" s="12"/>
      <c r="C17979" s="2"/>
      <c r="D17979" s="12"/>
      <c r="E17979" s="12"/>
      <c r="F17979" s="12"/>
      <c r="G17979" s="12"/>
      <c r="H17979" s="12"/>
      <c r="I17979" s="12"/>
      <c r="J17979" s="12"/>
    </row>
    <row r="17980" spans="1:10" x14ac:dyDescent="0.25">
      <c r="A17980" s="12"/>
      <c r="B17980" s="12"/>
      <c r="C17980" s="2"/>
      <c r="D17980" s="12"/>
      <c r="E17980" s="12"/>
      <c r="F17980" s="12"/>
      <c r="G17980" s="12"/>
      <c r="H17980" s="12"/>
      <c r="I17980" s="12"/>
      <c r="J17980" s="12"/>
    </row>
    <row r="17981" spans="1:10" x14ac:dyDescent="0.25">
      <c r="A17981" s="12"/>
      <c r="B17981" s="12"/>
      <c r="C17981" s="2"/>
      <c r="D17981" s="12"/>
      <c r="E17981" s="12"/>
      <c r="F17981" s="12"/>
      <c r="G17981" s="12"/>
      <c r="H17981" s="12"/>
      <c r="I17981" s="12"/>
      <c r="J17981" s="12"/>
    </row>
    <row r="17982" spans="1:10" x14ac:dyDescent="0.25">
      <c r="A17982" s="12"/>
      <c r="B17982" s="12"/>
      <c r="C17982" s="2"/>
      <c r="D17982" s="12"/>
      <c r="E17982" s="12"/>
      <c r="F17982" s="12"/>
      <c r="G17982" s="12"/>
      <c r="H17982" s="12"/>
      <c r="I17982" s="12"/>
      <c r="J17982" s="12"/>
    </row>
    <row r="17983" spans="1:10" x14ac:dyDescent="0.25">
      <c r="A17983" s="12"/>
      <c r="B17983" s="12"/>
      <c r="C17983" s="2"/>
      <c r="D17983" s="12"/>
      <c r="E17983" s="12"/>
      <c r="F17983" s="12"/>
      <c r="G17983" s="12"/>
      <c r="H17983" s="12"/>
      <c r="I17983" s="12"/>
      <c r="J17983" s="12"/>
    </row>
    <row r="17984" spans="1:10" x14ac:dyDescent="0.25">
      <c r="A17984" s="12"/>
      <c r="B17984" s="12"/>
      <c r="C17984" s="2"/>
      <c r="D17984" s="12"/>
      <c r="E17984" s="12"/>
      <c r="F17984" s="12"/>
      <c r="G17984" s="12"/>
      <c r="H17984" s="12"/>
      <c r="I17984" s="12"/>
      <c r="J17984" s="12"/>
    </row>
    <row r="17985" spans="1:10" x14ac:dyDescent="0.25">
      <c r="A17985" s="12"/>
      <c r="B17985" s="12"/>
      <c r="C17985" s="2"/>
      <c r="D17985" s="12"/>
      <c r="E17985" s="12"/>
      <c r="F17985" s="12"/>
      <c r="G17985" s="12"/>
      <c r="H17985" s="12"/>
      <c r="I17985" s="12"/>
      <c r="J17985" s="12"/>
    </row>
    <row r="17986" spans="1:10" x14ac:dyDescent="0.25">
      <c r="A17986" s="12"/>
      <c r="B17986" s="12"/>
      <c r="C17986" s="2"/>
      <c r="D17986" s="12"/>
      <c r="E17986" s="12"/>
      <c r="F17986" s="12"/>
      <c r="G17986" s="12"/>
      <c r="H17986" s="12"/>
      <c r="I17986" s="12"/>
      <c r="J17986" s="12"/>
    </row>
    <row r="17987" spans="1:10" x14ac:dyDescent="0.25">
      <c r="A17987" s="12"/>
      <c r="B17987" s="12"/>
      <c r="C17987" s="2"/>
      <c r="D17987" s="12"/>
      <c r="E17987" s="12"/>
      <c r="F17987" s="12"/>
      <c r="G17987" s="12"/>
      <c r="H17987" s="12"/>
      <c r="I17987" s="12"/>
      <c r="J17987" s="12"/>
    </row>
    <row r="17988" spans="1:10" x14ac:dyDescent="0.25">
      <c r="A17988" s="12"/>
      <c r="B17988" s="12"/>
      <c r="C17988" s="2"/>
      <c r="D17988" s="12"/>
      <c r="E17988" s="12"/>
      <c r="F17988" s="12"/>
      <c r="G17988" s="12"/>
      <c r="H17988" s="12"/>
      <c r="I17988" s="12"/>
      <c r="J17988" s="12"/>
    </row>
    <row r="17989" spans="1:10" x14ac:dyDescent="0.25">
      <c r="A17989" s="12"/>
      <c r="B17989" s="12"/>
      <c r="C17989" s="2"/>
      <c r="D17989" s="12"/>
      <c r="E17989" s="12"/>
      <c r="F17989" s="12"/>
      <c r="G17989" s="12"/>
      <c r="H17989" s="12"/>
      <c r="I17989" s="12"/>
      <c r="J17989" s="12"/>
    </row>
    <row r="17990" spans="1:10" x14ac:dyDescent="0.25">
      <c r="A17990" s="12"/>
      <c r="B17990" s="12"/>
      <c r="C17990" s="2"/>
      <c r="D17990" s="12"/>
      <c r="E17990" s="12"/>
      <c r="F17990" s="12"/>
      <c r="G17990" s="12"/>
      <c r="H17990" s="12"/>
      <c r="I17990" s="12"/>
      <c r="J17990" s="12"/>
    </row>
    <row r="17991" spans="1:10" x14ac:dyDescent="0.25">
      <c r="A17991" s="12"/>
      <c r="B17991" s="12"/>
      <c r="C17991" s="2"/>
      <c r="D17991" s="12"/>
      <c r="E17991" s="12"/>
      <c r="F17991" s="12"/>
      <c r="G17991" s="12"/>
      <c r="H17991" s="12"/>
      <c r="I17991" s="12"/>
      <c r="J17991" s="12"/>
    </row>
    <row r="17992" spans="1:10" x14ac:dyDescent="0.25">
      <c r="A17992" s="12"/>
      <c r="B17992" s="12"/>
      <c r="C17992" s="2"/>
      <c r="D17992" s="12"/>
      <c r="E17992" s="12"/>
      <c r="F17992" s="12"/>
      <c r="G17992" s="12"/>
      <c r="H17992" s="12"/>
      <c r="I17992" s="12"/>
      <c r="J17992" s="12"/>
    </row>
    <row r="17993" spans="1:10" x14ac:dyDescent="0.25">
      <c r="A17993" s="12"/>
      <c r="B17993" s="12"/>
      <c r="C17993" s="2"/>
      <c r="D17993" s="12"/>
      <c r="E17993" s="12"/>
      <c r="F17993" s="12"/>
      <c r="G17993" s="12"/>
      <c r="H17993" s="12"/>
      <c r="I17993" s="12"/>
      <c r="J17993" s="12"/>
    </row>
    <row r="17994" spans="1:10" x14ac:dyDescent="0.25">
      <c r="A17994" s="12"/>
      <c r="B17994" s="12"/>
      <c r="C17994" s="2"/>
      <c r="D17994" s="12"/>
      <c r="E17994" s="12"/>
      <c r="F17994" s="12"/>
      <c r="G17994" s="12"/>
      <c r="H17994" s="12"/>
      <c r="I17994" s="12"/>
      <c r="J17994" s="12"/>
    </row>
    <row r="17995" spans="1:10" x14ac:dyDescent="0.25">
      <c r="A17995" s="12"/>
      <c r="B17995" s="12"/>
      <c r="C17995" s="2"/>
      <c r="D17995" s="12"/>
      <c r="E17995" s="12"/>
      <c r="F17995" s="12"/>
      <c r="G17995" s="12"/>
      <c r="H17995" s="12"/>
      <c r="I17995" s="12"/>
      <c r="J17995" s="12"/>
    </row>
    <row r="17996" spans="1:10" x14ac:dyDescent="0.25">
      <c r="A17996" s="12"/>
      <c r="B17996" s="12"/>
      <c r="C17996" s="2"/>
      <c r="D17996" s="12"/>
      <c r="E17996" s="12"/>
      <c r="F17996" s="12"/>
      <c r="G17996" s="12"/>
      <c r="H17996" s="12"/>
      <c r="I17996" s="12"/>
      <c r="J17996" s="12"/>
    </row>
    <row r="17997" spans="1:10" x14ac:dyDescent="0.25">
      <c r="A17997" s="12"/>
      <c r="B17997" s="12"/>
      <c r="C17997" s="2"/>
      <c r="D17997" s="12"/>
      <c r="E17997" s="12"/>
      <c r="F17997" s="12"/>
      <c r="G17997" s="12"/>
      <c r="H17997" s="12"/>
      <c r="I17997" s="12"/>
      <c r="J17997" s="12"/>
    </row>
    <row r="17998" spans="1:10" x14ac:dyDescent="0.25">
      <c r="A17998" s="12"/>
      <c r="B17998" s="12"/>
      <c r="C17998" s="2"/>
      <c r="D17998" s="12"/>
      <c r="E17998" s="12"/>
      <c r="F17998" s="12"/>
      <c r="G17998" s="12"/>
      <c r="H17998" s="12"/>
      <c r="I17998" s="12"/>
      <c r="J17998" s="12"/>
    </row>
    <row r="17999" spans="1:10" x14ac:dyDescent="0.25">
      <c r="A17999" s="12"/>
      <c r="B17999" s="12"/>
      <c r="C17999" s="2"/>
      <c r="D17999" s="12"/>
      <c r="E17999" s="12"/>
      <c r="F17999" s="12"/>
      <c r="G17999" s="12"/>
      <c r="H17999" s="12"/>
      <c r="I17999" s="12"/>
      <c r="J17999" s="12"/>
    </row>
    <row r="18000" spans="1:10" x14ac:dyDescent="0.25">
      <c r="A18000" s="12"/>
      <c r="B18000" s="12"/>
      <c r="C18000" s="2"/>
      <c r="D18000" s="12"/>
      <c r="E18000" s="12"/>
      <c r="F18000" s="12"/>
      <c r="G18000" s="12"/>
      <c r="H18000" s="12"/>
      <c r="I18000" s="12"/>
      <c r="J18000" s="12"/>
    </row>
    <row r="18001" spans="1:10" x14ac:dyDescent="0.25">
      <c r="A18001" s="12"/>
      <c r="B18001" s="12"/>
      <c r="C18001" s="2"/>
      <c r="D18001" s="12"/>
      <c r="E18001" s="12"/>
      <c r="F18001" s="12"/>
      <c r="G18001" s="12"/>
      <c r="H18001" s="12"/>
      <c r="I18001" s="12"/>
      <c r="J18001" s="12"/>
    </row>
    <row r="18002" spans="1:10" x14ac:dyDescent="0.25">
      <c r="A18002" s="12"/>
      <c r="B18002" s="12"/>
      <c r="C18002" s="2"/>
      <c r="D18002" s="12"/>
      <c r="E18002" s="12"/>
      <c r="F18002" s="12"/>
      <c r="G18002" s="12"/>
      <c r="H18002" s="12"/>
      <c r="I18002" s="12"/>
      <c r="J18002" s="12"/>
    </row>
    <row r="18003" spans="1:10" x14ac:dyDescent="0.25">
      <c r="A18003" s="12"/>
      <c r="B18003" s="12"/>
      <c r="C18003" s="2"/>
      <c r="D18003" s="12"/>
      <c r="E18003" s="12"/>
      <c r="F18003" s="12"/>
      <c r="G18003" s="12"/>
      <c r="H18003" s="12"/>
      <c r="I18003" s="12"/>
      <c r="J18003" s="12"/>
    </row>
    <row r="18004" spans="1:10" x14ac:dyDescent="0.25">
      <c r="A18004" s="12"/>
      <c r="B18004" s="12"/>
      <c r="C18004" s="2"/>
      <c r="D18004" s="12"/>
      <c r="E18004" s="12"/>
      <c r="F18004" s="12"/>
      <c r="G18004" s="12"/>
      <c r="H18004" s="12"/>
      <c r="I18004" s="12"/>
      <c r="J18004" s="12"/>
    </row>
    <row r="18005" spans="1:10" x14ac:dyDescent="0.25">
      <c r="A18005" s="12"/>
      <c r="B18005" s="12"/>
      <c r="C18005" s="2"/>
      <c r="D18005" s="12"/>
      <c r="E18005" s="12"/>
      <c r="F18005" s="12"/>
      <c r="G18005" s="12"/>
      <c r="H18005" s="12"/>
      <c r="I18005" s="12"/>
      <c r="J18005" s="12"/>
    </row>
    <row r="18006" spans="1:10" x14ac:dyDescent="0.25">
      <c r="A18006" s="12"/>
      <c r="B18006" s="12"/>
      <c r="C18006" s="2"/>
      <c r="D18006" s="12"/>
      <c r="E18006" s="12"/>
      <c r="F18006" s="12"/>
      <c r="G18006" s="12"/>
      <c r="H18006" s="12"/>
      <c r="I18006" s="12"/>
      <c r="J18006" s="12"/>
    </row>
    <row r="18007" spans="1:10" x14ac:dyDescent="0.25">
      <c r="A18007" s="12"/>
      <c r="B18007" s="12"/>
      <c r="C18007" s="2"/>
      <c r="D18007" s="12"/>
      <c r="E18007" s="12"/>
      <c r="F18007" s="12"/>
      <c r="G18007" s="12"/>
      <c r="H18007" s="12"/>
      <c r="I18007" s="12"/>
      <c r="J18007" s="12"/>
    </row>
    <row r="18008" spans="1:10" x14ac:dyDescent="0.25">
      <c r="A18008" s="12"/>
      <c r="B18008" s="12"/>
      <c r="C18008" s="2"/>
      <c r="D18008" s="12"/>
      <c r="E18008" s="12"/>
      <c r="F18008" s="12"/>
      <c r="G18008" s="12"/>
      <c r="H18008" s="12"/>
      <c r="I18008" s="12"/>
      <c r="J18008" s="12"/>
    </row>
    <row r="18009" spans="1:10" x14ac:dyDescent="0.25">
      <c r="A18009" s="12"/>
      <c r="B18009" s="12"/>
      <c r="C18009" s="2"/>
      <c r="D18009" s="12"/>
      <c r="E18009" s="12"/>
      <c r="F18009" s="12"/>
      <c r="G18009" s="12"/>
      <c r="H18009" s="12"/>
      <c r="I18009" s="12"/>
      <c r="J18009" s="12"/>
    </row>
    <row r="18010" spans="1:10" x14ac:dyDescent="0.25">
      <c r="A18010" s="12"/>
      <c r="B18010" s="12"/>
      <c r="C18010" s="2"/>
      <c r="D18010" s="12"/>
      <c r="E18010" s="12"/>
      <c r="F18010" s="12"/>
      <c r="G18010" s="12"/>
      <c r="H18010" s="12"/>
      <c r="I18010" s="12"/>
      <c r="J18010" s="12"/>
    </row>
    <row r="18011" spans="1:10" x14ac:dyDescent="0.25">
      <c r="A18011" s="12"/>
      <c r="B18011" s="12"/>
      <c r="C18011" s="2"/>
      <c r="D18011" s="12"/>
      <c r="E18011" s="12"/>
      <c r="F18011" s="12"/>
      <c r="G18011" s="12"/>
      <c r="H18011" s="12"/>
      <c r="I18011" s="12"/>
      <c r="J18011" s="12"/>
    </row>
    <row r="18012" spans="1:10" x14ac:dyDescent="0.25">
      <c r="A18012" s="12"/>
      <c r="B18012" s="12"/>
      <c r="C18012" s="2"/>
      <c r="D18012" s="12"/>
      <c r="E18012" s="12"/>
      <c r="F18012" s="12"/>
      <c r="G18012" s="12"/>
      <c r="H18012" s="12"/>
      <c r="I18012" s="12"/>
      <c r="J18012" s="12"/>
    </row>
    <row r="18013" spans="1:10" x14ac:dyDescent="0.25">
      <c r="A18013" s="12"/>
      <c r="B18013" s="12"/>
      <c r="C18013" s="2"/>
      <c r="D18013" s="12"/>
      <c r="E18013" s="12"/>
      <c r="F18013" s="12"/>
      <c r="G18013" s="12"/>
      <c r="H18013" s="12"/>
      <c r="I18013" s="12"/>
      <c r="J18013" s="12"/>
    </row>
    <row r="18014" spans="1:10" x14ac:dyDescent="0.25">
      <c r="A18014" s="12"/>
      <c r="B18014" s="12"/>
      <c r="C18014" s="2"/>
      <c r="D18014" s="12"/>
      <c r="E18014" s="12"/>
      <c r="F18014" s="12"/>
      <c r="G18014" s="12"/>
      <c r="H18014" s="12"/>
      <c r="I18014" s="12"/>
      <c r="J18014" s="12"/>
    </row>
    <row r="18015" spans="1:10" x14ac:dyDescent="0.25">
      <c r="A18015" s="12"/>
      <c r="B18015" s="12"/>
      <c r="C18015" s="2"/>
      <c r="D18015" s="12"/>
      <c r="E18015" s="12"/>
      <c r="F18015" s="12"/>
      <c r="G18015" s="12"/>
      <c r="H18015" s="12"/>
      <c r="I18015" s="12"/>
      <c r="J18015" s="12"/>
    </row>
    <row r="18016" spans="1:10" x14ac:dyDescent="0.25">
      <c r="A18016" s="12"/>
      <c r="B18016" s="12"/>
      <c r="C18016" s="2"/>
      <c r="D18016" s="12"/>
      <c r="E18016" s="12"/>
      <c r="F18016" s="12"/>
      <c r="G18016" s="12"/>
      <c r="H18016" s="12"/>
      <c r="I18016" s="12"/>
      <c r="J18016" s="12"/>
    </row>
    <row r="18017" spans="1:10" x14ac:dyDescent="0.25">
      <c r="A18017" s="12"/>
      <c r="B18017" s="12"/>
      <c r="C18017" s="2"/>
      <c r="D18017" s="12"/>
      <c r="E18017" s="12"/>
      <c r="F18017" s="12"/>
      <c r="G18017" s="12"/>
      <c r="H18017" s="12"/>
      <c r="I18017" s="12"/>
      <c r="J18017" s="12"/>
    </row>
    <row r="18018" spans="1:10" x14ac:dyDescent="0.25">
      <c r="A18018" s="12"/>
      <c r="B18018" s="12"/>
      <c r="C18018" s="2"/>
      <c r="D18018" s="12"/>
      <c r="E18018" s="12"/>
      <c r="F18018" s="12"/>
      <c r="G18018" s="12"/>
      <c r="H18018" s="12"/>
      <c r="I18018" s="12"/>
      <c r="J18018" s="12"/>
    </row>
    <row r="18019" spans="1:10" x14ac:dyDescent="0.25">
      <c r="A18019" s="12"/>
      <c r="B18019" s="12"/>
      <c r="C18019" s="2"/>
      <c r="D18019" s="12"/>
      <c r="E18019" s="12"/>
      <c r="F18019" s="12"/>
      <c r="G18019" s="12"/>
      <c r="H18019" s="12"/>
      <c r="I18019" s="12"/>
      <c r="J18019" s="12"/>
    </row>
    <row r="18020" spans="1:10" x14ac:dyDescent="0.25">
      <c r="A18020" s="12"/>
      <c r="B18020" s="12"/>
      <c r="C18020" s="2"/>
      <c r="D18020" s="12"/>
      <c r="E18020" s="12"/>
      <c r="F18020" s="12"/>
      <c r="G18020" s="12"/>
      <c r="H18020" s="12"/>
      <c r="I18020" s="12"/>
      <c r="J18020" s="12"/>
    </row>
    <row r="18021" spans="1:10" x14ac:dyDescent="0.25">
      <c r="A18021" s="12"/>
      <c r="B18021" s="12"/>
      <c r="C18021" s="2"/>
      <c r="D18021" s="12"/>
      <c r="E18021" s="12"/>
      <c r="F18021" s="12"/>
      <c r="G18021" s="12"/>
      <c r="H18021" s="12"/>
      <c r="I18021" s="12"/>
      <c r="J18021" s="12"/>
    </row>
    <row r="18022" spans="1:10" x14ac:dyDescent="0.25">
      <c r="A18022" s="12"/>
      <c r="B18022" s="12"/>
      <c r="C18022" s="2"/>
      <c r="D18022" s="12"/>
      <c r="E18022" s="12"/>
      <c r="F18022" s="12"/>
      <c r="G18022" s="12"/>
      <c r="H18022" s="12"/>
      <c r="I18022" s="12"/>
      <c r="J18022" s="12"/>
    </row>
    <row r="18023" spans="1:10" x14ac:dyDescent="0.25">
      <c r="A18023" s="12"/>
      <c r="B18023" s="12"/>
      <c r="C18023" s="2"/>
      <c r="D18023" s="12"/>
      <c r="E18023" s="12"/>
      <c r="F18023" s="12"/>
      <c r="G18023" s="12"/>
      <c r="H18023" s="12"/>
      <c r="I18023" s="12"/>
      <c r="J18023" s="12"/>
    </row>
    <row r="18024" spans="1:10" x14ac:dyDescent="0.25">
      <c r="A18024" s="12"/>
      <c r="B18024" s="12"/>
      <c r="C18024" s="2"/>
      <c r="D18024" s="12"/>
      <c r="E18024" s="12"/>
      <c r="F18024" s="12"/>
      <c r="G18024" s="12"/>
      <c r="H18024" s="12"/>
      <c r="I18024" s="12"/>
      <c r="J18024" s="12"/>
    </row>
    <row r="18025" spans="1:10" x14ac:dyDescent="0.25">
      <c r="A18025" s="12"/>
      <c r="B18025" s="12"/>
      <c r="C18025" s="2"/>
      <c r="D18025" s="12"/>
      <c r="E18025" s="12"/>
      <c r="F18025" s="12"/>
      <c r="G18025" s="12"/>
      <c r="H18025" s="12"/>
      <c r="I18025" s="12"/>
      <c r="J18025" s="12"/>
    </row>
    <row r="18026" spans="1:10" x14ac:dyDescent="0.25">
      <c r="A18026" s="12"/>
      <c r="B18026" s="12"/>
      <c r="C18026" s="2"/>
      <c r="D18026" s="12"/>
      <c r="E18026" s="12"/>
      <c r="F18026" s="12"/>
      <c r="G18026" s="12"/>
      <c r="H18026" s="12"/>
      <c r="I18026" s="12"/>
      <c r="J18026" s="12"/>
    </row>
    <row r="18027" spans="1:10" x14ac:dyDescent="0.25">
      <c r="A18027" s="12"/>
      <c r="B18027" s="12"/>
      <c r="C18027" s="2"/>
      <c r="D18027" s="12"/>
      <c r="E18027" s="12"/>
      <c r="F18027" s="12"/>
      <c r="G18027" s="12"/>
      <c r="H18027" s="12"/>
      <c r="I18027" s="12"/>
      <c r="J18027" s="12"/>
    </row>
    <row r="18028" spans="1:10" x14ac:dyDescent="0.25">
      <c r="A18028" s="12"/>
      <c r="B18028" s="12"/>
      <c r="C18028" s="2"/>
      <c r="D18028" s="12"/>
      <c r="E18028" s="12"/>
      <c r="F18028" s="12"/>
      <c r="G18028" s="12"/>
      <c r="H18028" s="12"/>
      <c r="I18028" s="12"/>
      <c r="J18028" s="12"/>
    </row>
    <row r="18029" spans="1:10" x14ac:dyDescent="0.25">
      <c r="A18029" s="12"/>
      <c r="B18029" s="12"/>
      <c r="C18029" s="2"/>
      <c r="D18029" s="12"/>
      <c r="E18029" s="12"/>
      <c r="F18029" s="12"/>
      <c r="G18029" s="12"/>
      <c r="H18029" s="12"/>
      <c r="I18029" s="12"/>
      <c r="J18029" s="12"/>
    </row>
    <row r="18030" spans="1:10" x14ac:dyDescent="0.25">
      <c r="A18030" s="12"/>
      <c r="B18030" s="12"/>
      <c r="C18030" s="2"/>
      <c r="D18030" s="12"/>
      <c r="E18030" s="12"/>
      <c r="F18030" s="12"/>
      <c r="G18030" s="12"/>
      <c r="H18030" s="12"/>
      <c r="I18030" s="12"/>
      <c r="J18030" s="12"/>
    </row>
    <row r="18031" spans="1:10" x14ac:dyDescent="0.25">
      <c r="A18031" s="12"/>
      <c r="B18031" s="12"/>
      <c r="C18031" s="2"/>
      <c r="D18031" s="12"/>
      <c r="E18031" s="12"/>
      <c r="F18031" s="12"/>
      <c r="G18031" s="12"/>
      <c r="H18031" s="12"/>
      <c r="I18031" s="12"/>
      <c r="J18031" s="12"/>
    </row>
    <row r="18032" spans="1:10" x14ac:dyDescent="0.25">
      <c r="A18032" s="12"/>
      <c r="B18032" s="12"/>
      <c r="C18032" s="2"/>
      <c r="D18032" s="12"/>
      <c r="E18032" s="12"/>
      <c r="F18032" s="12"/>
      <c r="G18032" s="12"/>
      <c r="H18032" s="12"/>
      <c r="I18032" s="12"/>
      <c r="J18032" s="12"/>
    </row>
    <row r="18033" spans="1:10" x14ac:dyDescent="0.25">
      <c r="A18033" s="12"/>
      <c r="B18033" s="12"/>
      <c r="C18033" s="2"/>
      <c r="D18033" s="12"/>
      <c r="E18033" s="12"/>
      <c r="F18033" s="12"/>
      <c r="G18033" s="12"/>
      <c r="H18033" s="12"/>
      <c r="I18033" s="12"/>
      <c r="J18033" s="12"/>
    </row>
    <row r="18034" spans="1:10" x14ac:dyDescent="0.25">
      <c r="A18034" s="12"/>
      <c r="B18034" s="12"/>
      <c r="C18034" s="2"/>
      <c r="D18034" s="12"/>
      <c r="E18034" s="12"/>
      <c r="F18034" s="12"/>
      <c r="G18034" s="12"/>
      <c r="H18034" s="12"/>
      <c r="I18034" s="12"/>
      <c r="J18034" s="12"/>
    </row>
    <row r="18035" spans="1:10" x14ac:dyDescent="0.25">
      <c r="A18035" s="12"/>
      <c r="B18035" s="12"/>
      <c r="C18035" s="2"/>
      <c r="D18035" s="12"/>
      <c r="E18035" s="12"/>
      <c r="F18035" s="12"/>
      <c r="G18035" s="12"/>
      <c r="H18035" s="12"/>
      <c r="I18035" s="12"/>
      <c r="J18035" s="12"/>
    </row>
    <row r="18036" spans="1:10" x14ac:dyDescent="0.25">
      <c r="A18036" s="12"/>
      <c r="B18036" s="12"/>
      <c r="C18036" s="2"/>
      <c r="D18036" s="12"/>
      <c r="E18036" s="12"/>
      <c r="F18036" s="12"/>
      <c r="G18036" s="12"/>
      <c r="H18036" s="12"/>
      <c r="I18036" s="12"/>
      <c r="J18036" s="12"/>
    </row>
    <row r="18037" spans="1:10" x14ac:dyDescent="0.25">
      <c r="A18037" s="12"/>
      <c r="B18037" s="12"/>
      <c r="C18037" s="2"/>
      <c r="D18037" s="12"/>
      <c r="E18037" s="12"/>
      <c r="F18037" s="12"/>
      <c r="G18037" s="12"/>
      <c r="H18037" s="12"/>
      <c r="I18037" s="12"/>
      <c r="J18037" s="12"/>
    </row>
    <row r="18038" spans="1:10" x14ac:dyDescent="0.25">
      <c r="A18038" s="12"/>
      <c r="B18038" s="12"/>
      <c r="C18038" s="2"/>
      <c r="D18038" s="12"/>
      <c r="E18038" s="12"/>
      <c r="F18038" s="12"/>
      <c r="G18038" s="12"/>
      <c r="H18038" s="12"/>
      <c r="I18038" s="12"/>
      <c r="J18038" s="12"/>
    </row>
    <row r="18039" spans="1:10" x14ac:dyDescent="0.25">
      <c r="A18039" s="12"/>
      <c r="B18039" s="12"/>
      <c r="C18039" s="2"/>
      <c r="D18039" s="12"/>
      <c r="E18039" s="12"/>
      <c r="F18039" s="12"/>
      <c r="G18039" s="12"/>
      <c r="H18039" s="12"/>
      <c r="I18039" s="12"/>
      <c r="J18039" s="12"/>
    </row>
    <row r="18040" spans="1:10" x14ac:dyDescent="0.25">
      <c r="A18040" s="12"/>
      <c r="B18040" s="12"/>
      <c r="C18040" s="2"/>
      <c r="D18040" s="12"/>
      <c r="E18040" s="12"/>
      <c r="F18040" s="12"/>
      <c r="G18040" s="12"/>
      <c r="H18040" s="12"/>
      <c r="I18040" s="12"/>
      <c r="J18040" s="12"/>
    </row>
    <row r="18041" spans="1:10" x14ac:dyDescent="0.25">
      <c r="A18041" s="12"/>
      <c r="B18041" s="12"/>
      <c r="C18041" s="2"/>
      <c r="D18041" s="12"/>
      <c r="E18041" s="12"/>
      <c r="F18041" s="12"/>
      <c r="G18041" s="12"/>
      <c r="H18041" s="12"/>
      <c r="I18041" s="12"/>
      <c r="J18041" s="12"/>
    </row>
    <row r="18042" spans="1:10" x14ac:dyDescent="0.25">
      <c r="A18042" s="12"/>
      <c r="B18042" s="12"/>
      <c r="C18042" s="2"/>
      <c r="D18042" s="12"/>
      <c r="E18042" s="12"/>
      <c r="F18042" s="12"/>
      <c r="G18042" s="12"/>
      <c r="H18042" s="12"/>
      <c r="I18042" s="12"/>
      <c r="J18042" s="12"/>
    </row>
    <row r="18043" spans="1:10" x14ac:dyDescent="0.25">
      <c r="A18043" s="12"/>
      <c r="B18043" s="12"/>
      <c r="C18043" s="2"/>
      <c r="D18043" s="12"/>
      <c r="E18043" s="12"/>
      <c r="F18043" s="12"/>
      <c r="G18043" s="12"/>
      <c r="H18043" s="12"/>
      <c r="I18043" s="12"/>
      <c r="J18043" s="12"/>
    </row>
    <row r="18044" spans="1:10" x14ac:dyDescent="0.25">
      <c r="A18044" s="12"/>
      <c r="B18044" s="12"/>
      <c r="C18044" s="2"/>
      <c r="D18044" s="12"/>
      <c r="E18044" s="12"/>
      <c r="F18044" s="12"/>
      <c r="G18044" s="12"/>
      <c r="H18044" s="12"/>
      <c r="I18044" s="12"/>
      <c r="J18044" s="12"/>
    </row>
    <row r="18045" spans="1:10" x14ac:dyDescent="0.25">
      <c r="A18045" s="12"/>
      <c r="B18045" s="12"/>
      <c r="C18045" s="2"/>
      <c r="D18045" s="12"/>
      <c r="E18045" s="12"/>
      <c r="F18045" s="12"/>
      <c r="G18045" s="12"/>
      <c r="H18045" s="12"/>
      <c r="I18045" s="12"/>
      <c r="J18045" s="12"/>
    </row>
    <row r="18046" spans="1:10" x14ac:dyDescent="0.25">
      <c r="A18046" s="12"/>
      <c r="B18046" s="12"/>
      <c r="C18046" s="2"/>
      <c r="D18046" s="12"/>
      <c r="E18046" s="12"/>
      <c r="F18046" s="12"/>
      <c r="G18046" s="12"/>
      <c r="H18046" s="12"/>
      <c r="I18046" s="12"/>
      <c r="J18046" s="12"/>
    </row>
    <row r="18047" spans="1:10" x14ac:dyDescent="0.25">
      <c r="A18047" s="12"/>
      <c r="B18047" s="12"/>
      <c r="C18047" s="2"/>
      <c r="D18047" s="12"/>
      <c r="E18047" s="12"/>
      <c r="F18047" s="12"/>
      <c r="G18047" s="12"/>
      <c r="H18047" s="12"/>
      <c r="I18047" s="12"/>
      <c r="J18047" s="12"/>
    </row>
    <row r="18048" spans="1:10" x14ac:dyDescent="0.25">
      <c r="A18048" s="12"/>
      <c r="B18048" s="12"/>
      <c r="C18048" s="2"/>
      <c r="D18048" s="12"/>
      <c r="E18048" s="12"/>
      <c r="F18048" s="12"/>
      <c r="G18048" s="12"/>
      <c r="H18048" s="12"/>
      <c r="I18048" s="12"/>
      <c r="J18048" s="12"/>
    </row>
    <row r="18049" spans="1:10" x14ac:dyDescent="0.25">
      <c r="A18049" s="12"/>
      <c r="B18049" s="12"/>
      <c r="C18049" s="2"/>
      <c r="D18049" s="12"/>
      <c r="E18049" s="12"/>
      <c r="F18049" s="12"/>
      <c r="G18049" s="12"/>
      <c r="H18049" s="12"/>
      <c r="I18049" s="12"/>
      <c r="J18049" s="12"/>
    </row>
    <row r="18050" spans="1:10" x14ac:dyDescent="0.25">
      <c r="A18050" s="12"/>
      <c r="B18050" s="12"/>
      <c r="C18050" s="2"/>
      <c r="D18050" s="12"/>
      <c r="E18050" s="12"/>
      <c r="F18050" s="12"/>
      <c r="G18050" s="12"/>
      <c r="H18050" s="12"/>
      <c r="I18050" s="12"/>
      <c r="J18050" s="12"/>
    </row>
    <row r="18051" spans="1:10" x14ac:dyDescent="0.25">
      <c r="A18051" s="12"/>
      <c r="B18051" s="12"/>
      <c r="C18051" s="2"/>
      <c r="D18051" s="12"/>
      <c r="E18051" s="12"/>
      <c r="F18051" s="12"/>
      <c r="G18051" s="12"/>
      <c r="H18051" s="12"/>
      <c r="I18051" s="12"/>
      <c r="J18051" s="12"/>
    </row>
    <row r="18052" spans="1:10" x14ac:dyDescent="0.25">
      <c r="A18052" s="12"/>
      <c r="B18052" s="12"/>
      <c r="C18052" s="2"/>
      <c r="D18052" s="12"/>
      <c r="E18052" s="12"/>
      <c r="F18052" s="12"/>
      <c r="G18052" s="12"/>
      <c r="H18052" s="12"/>
      <c r="I18052" s="12"/>
      <c r="J18052" s="12"/>
    </row>
    <row r="18053" spans="1:10" x14ac:dyDescent="0.25">
      <c r="A18053" s="12"/>
      <c r="B18053" s="12"/>
      <c r="C18053" s="2"/>
      <c r="D18053" s="12"/>
      <c r="E18053" s="12"/>
      <c r="F18053" s="12"/>
      <c r="G18053" s="12"/>
      <c r="H18053" s="12"/>
      <c r="I18053" s="12"/>
      <c r="J18053" s="12"/>
    </row>
    <row r="18054" spans="1:10" x14ac:dyDescent="0.25">
      <c r="A18054" s="12"/>
      <c r="B18054" s="12"/>
      <c r="C18054" s="2"/>
      <c r="D18054" s="12"/>
      <c r="E18054" s="12"/>
      <c r="F18054" s="12"/>
      <c r="G18054" s="12"/>
      <c r="H18054" s="12"/>
      <c r="I18054" s="12"/>
      <c r="J18054" s="12"/>
    </row>
    <row r="18055" spans="1:10" x14ac:dyDescent="0.25">
      <c r="A18055" s="12"/>
      <c r="B18055" s="12"/>
      <c r="C18055" s="2"/>
      <c r="D18055" s="12"/>
      <c r="E18055" s="12"/>
      <c r="F18055" s="12"/>
      <c r="G18055" s="12"/>
      <c r="H18055" s="12"/>
      <c r="I18055" s="12"/>
      <c r="J18055" s="12"/>
    </row>
    <row r="18056" spans="1:10" x14ac:dyDescent="0.25">
      <c r="A18056" s="12"/>
      <c r="B18056" s="12"/>
      <c r="C18056" s="2"/>
      <c r="D18056" s="12"/>
      <c r="E18056" s="12"/>
      <c r="F18056" s="12"/>
      <c r="G18056" s="12"/>
      <c r="H18056" s="12"/>
      <c r="I18056" s="12"/>
      <c r="J18056" s="12"/>
    </row>
    <row r="18057" spans="1:10" x14ac:dyDescent="0.25">
      <c r="A18057" s="12"/>
      <c r="B18057" s="12"/>
      <c r="C18057" s="2"/>
      <c r="D18057" s="12"/>
      <c r="E18057" s="12"/>
      <c r="F18057" s="12"/>
      <c r="G18057" s="12"/>
      <c r="H18057" s="12"/>
      <c r="I18057" s="12"/>
      <c r="J18057" s="12"/>
    </row>
    <row r="18058" spans="1:10" x14ac:dyDescent="0.25">
      <c r="A18058" s="12"/>
      <c r="B18058" s="12"/>
      <c r="C18058" s="2"/>
      <c r="D18058" s="12"/>
      <c r="E18058" s="12"/>
      <c r="F18058" s="12"/>
      <c r="G18058" s="12"/>
      <c r="H18058" s="12"/>
      <c r="I18058" s="12"/>
      <c r="J18058" s="12"/>
    </row>
    <row r="18059" spans="1:10" x14ac:dyDescent="0.25">
      <c r="A18059" s="12"/>
      <c r="B18059" s="12"/>
      <c r="C18059" s="2"/>
      <c r="D18059" s="12"/>
      <c r="E18059" s="12"/>
      <c r="F18059" s="12"/>
      <c r="G18059" s="12"/>
      <c r="H18059" s="12"/>
      <c r="I18059" s="12"/>
      <c r="J18059" s="12"/>
    </row>
    <row r="18060" spans="1:10" x14ac:dyDescent="0.25">
      <c r="A18060" s="12"/>
      <c r="B18060" s="12"/>
      <c r="C18060" s="2"/>
      <c r="D18060" s="12"/>
      <c r="E18060" s="12"/>
      <c r="F18060" s="12"/>
      <c r="G18060" s="12"/>
      <c r="H18060" s="12"/>
      <c r="I18060" s="12"/>
      <c r="J18060" s="12"/>
    </row>
    <row r="18061" spans="1:10" x14ac:dyDescent="0.25">
      <c r="A18061" s="12"/>
      <c r="B18061" s="12"/>
      <c r="C18061" s="2"/>
      <c r="D18061" s="12"/>
      <c r="E18061" s="12"/>
      <c r="F18061" s="12"/>
      <c r="G18061" s="12"/>
      <c r="H18061" s="12"/>
      <c r="I18061" s="12"/>
      <c r="J18061" s="12"/>
    </row>
    <row r="18062" spans="1:10" x14ac:dyDescent="0.25">
      <c r="A18062" s="12"/>
      <c r="B18062" s="12"/>
      <c r="C18062" s="2"/>
      <c r="D18062" s="12"/>
      <c r="E18062" s="12"/>
      <c r="F18062" s="12"/>
      <c r="G18062" s="12"/>
      <c r="H18062" s="12"/>
      <c r="I18062" s="12"/>
      <c r="J18062" s="12"/>
    </row>
    <row r="18063" spans="1:10" x14ac:dyDescent="0.25">
      <c r="A18063" s="12"/>
      <c r="B18063" s="12"/>
      <c r="C18063" s="2"/>
      <c r="D18063" s="12"/>
      <c r="E18063" s="12"/>
      <c r="F18063" s="12"/>
      <c r="G18063" s="12"/>
      <c r="H18063" s="12"/>
      <c r="I18063" s="12"/>
      <c r="J18063" s="12"/>
    </row>
    <row r="18064" spans="1:10" x14ac:dyDescent="0.25">
      <c r="A18064" s="12"/>
      <c r="B18064" s="12"/>
      <c r="C18064" s="2"/>
      <c r="D18064" s="12"/>
      <c r="E18064" s="12"/>
      <c r="F18064" s="12"/>
      <c r="G18064" s="12"/>
      <c r="H18064" s="12"/>
      <c r="I18064" s="12"/>
      <c r="J18064" s="12"/>
    </row>
    <row r="18065" spans="1:10" x14ac:dyDescent="0.25">
      <c r="A18065" s="12"/>
      <c r="B18065" s="12"/>
      <c r="C18065" s="2"/>
      <c r="D18065" s="12"/>
      <c r="E18065" s="12"/>
      <c r="F18065" s="12"/>
      <c r="G18065" s="12"/>
      <c r="H18065" s="12"/>
      <c r="I18065" s="12"/>
      <c r="J18065" s="12"/>
    </row>
    <row r="18066" spans="1:10" x14ac:dyDescent="0.25">
      <c r="A18066" s="12"/>
      <c r="B18066" s="12"/>
      <c r="C18066" s="2"/>
      <c r="D18066" s="12"/>
      <c r="E18066" s="12"/>
      <c r="F18066" s="12"/>
      <c r="G18066" s="12"/>
      <c r="H18066" s="12"/>
      <c r="I18066" s="12"/>
      <c r="J18066" s="12"/>
    </row>
    <row r="18067" spans="1:10" x14ac:dyDescent="0.25">
      <c r="A18067" s="12"/>
      <c r="B18067" s="12"/>
      <c r="C18067" s="2"/>
      <c r="D18067" s="12"/>
      <c r="E18067" s="12"/>
      <c r="F18067" s="12"/>
      <c r="G18067" s="12"/>
      <c r="H18067" s="12"/>
      <c r="I18067" s="12"/>
      <c r="J18067" s="12"/>
    </row>
    <row r="18068" spans="1:10" x14ac:dyDescent="0.25">
      <c r="A18068" s="12"/>
      <c r="B18068" s="12"/>
      <c r="C18068" s="2"/>
      <c r="D18068" s="12"/>
      <c r="E18068" s="12"/>
      <c r="F18068" s="12"/>
      <c r="G18068" s="12"/>
      <c r="H18068" s="12"/>
      <c r="I18068" s="12"/>
      <c r="J18068" s="12"/>
    </row>
    <row r="18069" spans="1:10" x14ac:dyDescent="0.25">
      <c r="A18069" s="12"/>
      <c r="B18069" s="12"/>
      <c r="C18069" s="2"/>
      <c r="D18069" s="12"/>
      <c r="E18069" s="12"/>
      <c r="F18069" s="12"/>
      <c r="G18069" s="12"/>
      <c r="H18069" s="12"/>
      <c r="I18069" s="12"/>
      <c r="J18069" s="12"/>
    </row>
    <row r="18070" spans="1:10" x14ac:dyDescent="0.25">
      <c r="A18070" s="12"/>
      <c r="B18070" s="12"/>
      <c r="C18070" s="2"/>
      <c r="D18070" s="12"/>
      <c r="E18070" s="12"/>
      <c r="F18070" s="12"/>
      <c r="G18070" s="12"/>
      <c r="H18070" s="12"/>
      <c r="I18070" s="12"/>
      <c r="J18070" s="12"/>
    </row>
    <row r="18071" spans="1:10" x14ac:dyDescent="0.25">
      <c r="A18071" s="12"/>
      <c r="B18071" s="12"/>
      <c r="C18071" s="2"/>
      <c r="D18071" s="12"/>
      <c r="E18071" s="12"/>
      <c r="F18071" s="12"/>
      <c r="G18071" s="12"/>
      <c r="H18071" s="12"/>
      <c r="I18071" s="12"/>
      <c r="J18071" s="12"/>
    </row>
    <row r="18072" spans="1:10" x14ac:dyDescent="0.25">
      <c r="A18072" s="12"/>
      <c r="B18072" s="12"/>
      <c r="C18072" s="2"/>
      <c r="D18072" s="12"/>
      <c r="E18072" s="12"/>
      <c r="F18072" s="12"/>
      <c r="G18072" s="12"/>
      <c r="H18072" s="12"/>
      <c r="I18072" s="12"/>
      <c r="J18072" s="12"/>
    </row>
    <row r="18073" spans="1:10" x14ac:dyDescent="0.25">
      <c r="A18073" s="12"/>
      <c r="B18073" s="12"/>
      <c r="C18073" s="2"/>
      <c r="D18073" s="12"/>
      <c r="E18073" s="12"/>
      <c r="F18073" s="12"/>
      <c r="G18073" s="12"/>
      <c r="H18073" s="12"/>
      <c r="I18073" s="12"/>
      <c r="J18073" s="12"/>
    </row>
    <row r="18074" spans="1:10" x14ac:dyDescent="0.25">
      <c r="A18074" s="12"/>
      <c r="B18074" s="12"/>
      <c r="C18074" s="2"/>
      <c r="D18074" s="12"/>
      <c r="E18074" s="12"/>
      <c r="F18074" s="12"/>
      <c r="G18074" s="12"/>
      <c r="H18074" s="12"/>
      <c r="I18074" s="12"/>
      <c r="J18074" s="12"/>
    </row>
    <row r="18075" spans="1:10" x14ac:dyDescent="0.25">
      <c r="A18075" s="12"/>
      <c r="B18075" s="12"/>
      <c r="C18075" s="2"/>
      <c r="D18075" s="12"/>
      <c r="E18075" s="12"/>
      <c r="F18075" s="12"/>
      <c r="G18075" s="12"/>
      <c r="H18075" s="12"/>
      <c r="I18075" s="12"/>
      <c r="J18075" s="12"/>
    </row>
    <row r="18076" spans="1:10" x14ac:dyDescent="0.25">
      <c r="A18076" s="12"/>
      <c r="B18076" s="12"/>
      <c r="C18076" s="2"/>
      <c r="D18076" s="12"/>
      <c r="E18076" s="12"/>
      <c r="F18076" s="12"/>
      <c r="G18076" s="12"/>
      <c r="H18076" s="12"/>
      <c r="I18076" s="12"/>
      <c r="J18076" s="12"/>
    </row>
    <row r="18077" spans="1:10" x14ac:dyDescent="0.25">
      <c r="A18077" s="12"/>
      <c r="B18077" s="12"/>
      <c r="C18077" s="2"/>
      <c r="D18077" s="12"/>
      <c r="E18077" s="12"/>
      <c r="F18077" s="12"/>
      <c r="G18077" s="12"/>
      <c r="H18077" s="12"/>
      <c r="I18077" s="12"/>
      <c r="J18077" s="12"/>
    </row>
    <row r="18078" spans="1:10" x14ac:dyDescent="0.25">
      <c r="A18078" s="12"/>
      <c r="B18078" s="12"/>
      <c r="C18078" s="2"/>
      <c r="D18078" s="12"/>
      <c r="E18078" s="12"/>
      <c r="F18078" s="12"/>
      <c r="G18078" s="12"/>
      <c r="H18078" s="12"/>
      <c r="I18078" s="12"/>
      <c r="J18078" s="12"/>
    </row>
    <row r="18079" spans="1:10" x14ac:dyDescent="0.25">
      <c r="A18079" s="12"/>
      <c r="B18079" s="12"/>
      <c r="C18079" s="2"/>
      <c r="D18079" s="12"/>
      <c r="E18079" s="12"/>
      <c r="F18079" s="12"/>
      <c r="G18079" s="12"/>
      <c r="H18079" s="12"/>
      <c r="I18079" s="12"/>
      <c r="J18079" s="12"/>
    </row>
    <row r="18080" spans="1:10" x14ac:dyDescent="0.25">
      <c r="A18080" s="12"/>
      <c r="B18080" s="12"/>
      <c r="C18080" s="2"/>
      <c r="D18080" s="12"/>
      <c r="E18080" s="12"/>
      <c r="F18080" s="12"/>
      <c r="G18080" s="12"/>
      <c r="H18080" s="12"/>
      <c r="I18080" s="12"/>
      <c r="J18080" s="12"/>
    </row>
    <row r="18081" spans="1:10" x14ac:dyDescent="0.25">
      <c r="A18081" s="12"/>
      <c r="B18081" s="12"/>
      <c r="C18081" s="2"/>
      <c r="D18081" s="12"/>
      <c r="E18081" s="12"/>
      <c r="F18081" s="12"/>
      <c r="G18081" s="12"/>
      <c r="H18081" s="12"/>
      <c r="I18081" s="12"/>
      <c r="J18081" s="12"/>
    </row>
    <row r="18082" spans="1:10" x14ac:dyDescent="0.25">
      <c r="A18082" s="12"/>
      <c r="B18082" s="12"/>
      <c r="C18082" s="2"/>
      <c r="D18082" s="12"/>
      <c r="E18082" s="12"/>
      <c r="F18082" s="12"/>
      <c r="G18082" s="12"/>
      <c r="H18082" s="12"/>
      <c r="I18082" s="12"/>
      <c r="J18082" s="12"/>
    </row>
    <row r="18083" spans="1:10" x14ac:dyDescent="0.25">
      <c r="A18083" s="12"/>
      <c r="B18083" s="12"/>
      <c r="C18083" s="2"/>
      <c r="D18083" s="12"/>
      <c r="E18083" s="12"/>
      <c r="F18083" s="12"/>
      <c r="G18083" s="12"/>
      <c r="H18083" s="12"/>
      <c r="I18083" s="12"/>
      <c r="J18083" s="12"/>
    </row>
    <row r="18084" spans="1:10" x14ac:dyDescent="0.25">
      <c r="A18084" s="12"/>
      <c r="B18084" s="12"/>
      <c r="C18084" s="2"/>
      <c r="D18084" s="12"/>
      <c r="E18084" s="12"/>
      <c r="F18084" s="12"/>
      <c r="G18084" s="12"/>
      <c r="H18084" s="12"/>
      <c r="I18084" s="12"/>
      <c r="J18084" s="12"/>
    </row>
    <row r="18085" spans="1:10" x14ac:dyDescent="0.25">
      <c r="A18085" s="12"/>
      <c r="B18085" s="12"/>
      <c r="C18085" s="2"/>
      <c r="D18085" s="12"/>
      <c r="E18085" s="12"/>
      <c r="F18085" s="12"/>
      <c r="G18085" s="12"/>
      <c r="H18085" s="12"/>
      <c r="I18085" s="12"/>
      <c r="J18085" s="12"/>
    </row>
    <row r="18086" spans="1:10" x14ac:dyDescent="0.25">
      <c r="A18086" s="12"/>
      <c r="B18086" s="12"/>
      <c r="C18086" s="2"/>
      <c r="D18086" s="12"/>
      <c r="E18086" s="12"/>
      <c r="F18086" s="12"/>
      <c r="G18086" s="12"/>
      <c r="H18086" s="12"/>
      <c r="I18086" s="12"/>
      <c r="J18086" s="12"/>
    </row>
    <row r="18087" spans="1:10" x14ac:dyDescent="0.25">
      <c r="A18087" s="12"/>
      <c r="B18087" s="12"/>
      <c r="C18087" s="2"/>
      <c r="D18087" s="12"/>
      <c r="E18087" s="12"/>
      <c r="F18087" s="12"/>
      <c r="G18087" s="12"/>
      <c r="H18087" s="12"/>
      <c r="I18087" s="12"/>
      <c r="J18087" s="12"/>
    </row>
    <row r="18088" spans="1:10" x14ac:dyDescent="0.25">
      <c r="A18088" s="12"/>
      <c r="B18088" s="12"/>
      <c r="C18088" s="2"/>
      <c r="D18088" s="12"/>
      <c r="E18088" s="12"/>
      <c r="F18088" s="12"/>
      <c r="G18088" s="12"/>
      <c r="H18088" s="12"/>
      <c r="I18088" s="12"/>
      <c r="J18088" s="12"/>
    </row>
    <row r="18089" spans="1:10" x14ac:dyDescent="0.25">
      <c r="A18089" s="12"/>
      <c r="B18089" s="12"/>
      <c r="C18089" s="2"/>
      <c r="D18089" s="12"/>
      <c r="E18089" s="12"/>
      <c r="F18089" s="12"/>
      <c r="G18089" s="12"/>
      <c r="H18089" s="12"/>
      <c r="I18089" s="12"/>
      <c r="J18089" s="12"/>
    </row>
    <row r="18090" spans="1:10" x14ac:dyDescent="0.25">
      <c r="A18090" s="12"/>
      <c r="B18090" s="12"/>
      <c r="C18090" s="2"/>
      <c r="D18090" s="12"/>
      <c r="E18090" s="12"/>
      <c r="F18090" s="12"/>
      <c r="G18090" s="12"/>
      <c r="H18090" s="12"/>
      <c r="I18090" s="12"/>
      <c r="J18090" s="12"/>
    </row>
    <row r="18091" spans="1:10" x14ac:dyDescent="0.25">
      <c r="A18091" s="12"/>
      <c r="B18091" s="12"/>
      <c r="C18091" s="2"/>
      <c r="D18091" s="12"/>
      <c r="E18091" s="12"/>
      <c r="F18091" s="12"/>
      <c r="G18091" s="12"/>
      <c r="H18091" s="12"/>
      <c r="I18091" s="12"/>
      <c r="J18091" s="12"/>
    </row>
    <row r="18092" spans="1:10" x14ac:dyDescent="0.25">
      <c r="A18092" s="12"/>
      <c r="B18092" s="12"/>
      <c r="C18092" s="2"/>
      <c r="D18092" s="12"/>
      <c r="E18092" s="12"/>
      <c r="F18092" s="12"/>
      <c r="G18092" s="12"/>
      <c r="H18092" s="12"/>
      <c r="I18092" s="12"/>
      <c r="J18092" s="12"/>
    </row>
    <row r="18093" spans="1:10" x14ac:dyDescent="0.25">
      <c r="A18093" s="12"/>
      <c r="B18093" s="12"/>
      <c r="C18093" s="2"/>
      <c r="D18093" s="12"/>
      <c r="E18093" s="12"/>
      <c r="F18093" s="12"/>
      <c r="G18093" s="12"/>
      <c r="H18093" s="12"/>
      <c r="I18093" s="12"/>
      <c r="J18093" s="12"/>
    </row>
    <row r="18094" spans="1:10" x14ac:dyDescent="0.25">
      <c r="A18094" s="12"/>
      <c r="B18094" s="12"/>
      <c r="C18094" s="2"/>
      <c r="D18094" s="12"/>
      <c r="E18094" s="12"/>
      <c r="F18094" s="12"/>
      <c r="G18094" s="12"/>
      <c r="H18094" s="12"/>
      <c r="I18094" s="12"/>
      <c r="J18094" s="12"/>
    </row>
    <row r="18095" spans="1:10" x14ac:dyDescent="0.25">
      <c r="A18095" s="12"/>
      <c r="B18095" s="12"/>
      <c r="C18095" s="2"/>
      <c r="D18095" s="12"/>
      <c r="E18095" s="12"/>
      <c r="F18095" s="12"/>
      <c r="G18095" s="12"/>
      <c r="H18095" s="12"/>
      <c r="I18095" s="12"/>
      <c r="J18095" s="12"/>
    </row>
    <row r="18096" spans="1:10" x14ac:dyDescent="0.25">
      <c r="A18096" s="12"/>
      <c r="B18096" s="12"/>
      <c r="C18096" s="2"/>
      <c r="D18096" s="12"/>
      <c r="E18096" s="12"/>
      <c r="F18096" s="12"/>
      <c r="G18096" s="12"/>
      <c r="H18096" s="12"/>
      <c r="I18096" s="12"/>
      <c r="J18096" s="12"/>
    </row>
    <row r="18097" spans="1:10" x14ac:dyDescent="0.25">
      <c r="A18097" s="12"/>
      <c r="B18097" s="12"/>
      <c r="C18097" s="2"/>
      <c r="D18097" s="12"/>
      <c r="E18097" s="12"/>
      <c r="F18097" s="12"/>
      <c r="G18097" s="12"/>
      <c r="H18097" s="12"/>
      <c r="I18097" s="12"/>
      <c r="J18097" s="12"/>
    </row>
    <row r="18098" spans="1:10" x14ac:dyDescent="0.25">
      <c r="A18098" s="12"/>
      <c r="B18098" s="12"/>
      <c r="C18098" s="2"/>
      <c r="D18098" s="12"/>
      <c r="E18098" s="12"/>
      <c r="F18098" s="12"/>
      <c r="G18098" s="12"/>
      <c r="H18098" s="12"/>
      <c r="I18098" s="12"/>
      <c r="J18098" s="12"/>
    </row>
    <row r="18099" spans="1:10" x14ac:dyDescent="0.25">
      <c r="A18099" s="12"/>
      <c r="B18099" s="12"/>
      <c r="C18099" s="2"/>
      <c r="D18099" s="12"/>
      <c r="E18099" s="12"/>
      <c r="F18099" s="12"/>
      <c r="G18099" s="12"/>
      <c r="H18099" s="12"/>
      <c r="I18099" s="12"/>
      <c r="J18099" s="12"/>
    </row>
    <row r="18100" spans="1:10" x14ac:dyDescent="0.25">
      <c r="A18100" s="12"/>
      <c r="B18100" s="12"/>
      <c r="C18100" s="2"/>
      <c r="D18100" s="12"/>
      <c r="E18100" s="12"/>
      <c r="F18100" s="12"/>
      <c r="G18100" s="12"/>
      <c r="H18100" s="12"/>
      <c r="I18100" s="12"/>
      <c r="J18100" s="12"/>
    </row>
    <row r="18101" spans="1:10" x14ac:dyDescent="0.25">
      <c r="A18101" s="12"/>
      <c r="B18101" s="12"/>
      <c r="C18101" s="2"/>
      <c r="D18101" s="12"/>
      <c r="E18101" s="12"/>
      <c r="F18101" s="12"/>
      <c r="G18101" s="12"/>
      <c r="H18101" s="12"/>
      <c r="I18101" s="12"/>
      <c r="J18101" s="12"/>
    </row>
    <row r="18102" spans="1:10" x14ac:dyDescent="0.25">
      <c r="A18102" s="12"/>
      <c r="B18102" s="12"/>
      <c r="C18102" s="2"/>
      <c r="D18102" s="12"/>
      <c r="E18102" s="12"/>
      <c r="F18102" s="12"/>
      <c r="G18102" s="12"/>
      <c r="H18102" s="12"/>
      <c r="I18102" s="12"/>
      <c r="J18102" s="12"/>
    </row>
    <row r="18103" spans="1:10" x14ac:dyDescent="0.25">
      <c r="A18103" s="12"/>
      <c r="B18103" s="12"/>
      <c r="C18103" s="2"/>
      <c r="D18103" s="12"/>
      <c r="E18103" s="12"/>
      <c r="F18103" s="12"/>
      <c r="G18103" s="12"/>
      <c r="H18103" s="12"/>
      <c r="I18103" s="12"/>
      <c r="J18103" s="12"/>
    </row>
    <row r="18104" spans="1:10" x14ac:dyDescent="0.25">
      <c r="A18104" s="12"/>
      <c r="B18104" s="12"/>
      <c r="C18104" s="2"/>
      <c r="D18104" s="12"/>
      <c r="E18104" s="12"/>
      <c r="F18104" s="12"/>
      <c r="G18104" s="12"/>
      <c r="H18104" s="12"/>
      <c r="I18104" s="12"/>
      <c r="J18104" s="12"/>
    </row>
    <row r="18105" spans="1:10" x14ac:dyDescent="0.25">
      <c r="A18105" s="12"/>
      <c r="B18105" s="12"/>
      <c r="C18105" s="2"/>
      <c r="D18105" s="12"/>
      <c r="E18105" s="12"/>
      <c r="F18105" s="12"/>
      <c r="G18105" s="12"/>
      <c r="H18105" s="12"/>
      <c r="I18105" s="12"/>
      <c r="J18105" s="12"/>
    </row>
    <row r="18106" spans="1:10" x14ac:dyDescent="0.25">
      <c r="A18106" s="12"/>
      <c r="B18106" s="12"/>
      <c r="C18106" s="2"/>
      <c r="D18106" s="12"/>
      <c r="E18106" s="12"/>
      <c r="F18106" s="12"/>
      <c r="G18106" s="12"/>
      <c r="H18106" s="12"/>
      <c r="I18106" s="12"/>
      <c r="J18106" s="12"/>
    </row>
    <row r="18107" spans="1:10" x14ac:dyDescent="0.25">
      <c r="A18107" s="12"/>
      <c r="B18107" s="12"/>
      <c r="C18107" s="2"/>
      <c r="D18107" s="12"/>
      <c r="E18107" s="12"/>
      <c r="F18107" s="12"/>
      <c r="G18107" s="12"/>
      <c r="H18107" s="12"/>
      <c r="I18107" s="12"/>
      <c r="J18107" s="12"/>
    </row>
    <row r="18108" spans="1:10" x14ac:dyDescent="0.25">
      <c r="A18108" s="12"/>
      <c r="B18108" s="12"/>
      <c r="C18108" s="2"/>
      <c r="D18108" s="12"/>
      <c r="E18108" s="12"/>
      <c r="F18108" s="12"/>
      <c r="G18108" s="12"/>
      <c r="H18108" s="12"/>
      <c r="I18108" s="12"/>
      <c r="J18108" s="12"/>
    </row>
    <row r="18109" spans="1:10" x14ac:dyDescent="0.25">
      <c r="A18109" s="12"/>
      <c r="B18109" s="12"/>
      <c r="C18109" s="2"/>
      <c r="D18109" s="12"/>
      <c r="E18109" s="12"/>
      <c r="F18109" s="12"/>
      <c r="G18109" s="12"/>
      <c r="H18109" s="12"/>
      <c r="I18109" s="12"/>
      <c r="J18109" s="12"/>
    </row>
    <row r="18110" spans="1:10" x14ac:dyDescent="0.25">
      <c r="A18110" s="12"/>
      <c r="B18110" s="12"/>
      <c r="C18110" s="2"/>
      <c r="D18110" s="12"/>
      <c r="E18110" s="12"/>
      <c r="F18110" s="12"/>
      <c r="G18110" s="12"/>
      <c r="H18110" s="12"/>
      <c r="I18110" s="12"/>
      <c r="J18110" s="12"/>
    </row>
    <row r="18111" spans="1:10" x14ac:dyDescent="0.25">
      <c r="A18111" s="12"/>
      <c r="B18111" s="12"/>
      <c r="C18111" s="2"/>
      <c r="D18111" s="12"/>
      <c r="E18111" s="12"/>
      <c r="F18111" s="12"/>
      <c r="G18111" s="12"/>
      <c r="H18111" s="12"/>
      <c r="I18111" s="12"/>
      <c r="J18111" s="12"/>
    </row>
    <row r="18112" spans="1:10" x14ac:dyDescent="0.25">
      <c r="A18112" s="12"/>
      <c r="B18112" s="12"/>
      <c r="C18112" s="2"/>
      <c r="D18112" s="12"/>
      <c r="E18112" s="12"/>
      <c r="F18112" s="12"/>
      <c r="G18112" s="12"/>
      <c r="H18112" s="12"/>
      <c r="I18112" s="12"/>
      <c r="J18112" s="12"/>
    </row>
    <row r="18113" spans="1:10" x14ac:dyDescent="0.25">
      <c r="A18113" s="12"/>
      <c r="B18113" s="12"/>
      <c r="C18113" s="2"/>
      <c r="D18113" s="12"/>
      <c r="E18113" s="12"/>
      <c r="F18113" s="12"/>
      <c r="G18113" s="12"/>
      <c r="H18113" s="12"/>
      <c r="I18113" s="12"/>
      <c r="J18113" s="12"/>
    </row>
    <row r="18114" spans="1:10" x14ac:dyDescent="0.25">
      <c r="A18114" s="12"/>
      <c r="B18114" s="12"/>
      <c r="C18114" s="2"/>
      <c r="D18114" s="12"/>
      <c r="E18114" s="12"/>
      <c r="F18114" s="12"/>
      <c r="G18114" s="12"/>
      <c r="H18114" s="12"/>
      <c r="I18114" s="12"/>
      <c r="J18114" s="12"/>
    </row>
    <row r="18115" spans="1:10" x14ac:dyDescent="0.25">
      <c r="A18115" s="12"/>
      <c r="B18115" s="12"/>
      <c r="C18115" s="2"/>
      <c r="D18115" s="12"/>
      <c r="E18115" s="12"/>
      <c r="F18115" s="12"/>
      <c r="G18115" s="12"/>
      <c r="H18115" s="12"/>
      <c r="I18115" s="12"/>
      <c r="J18115" s="12"/>
    </row>
    <row r="18116" spans="1:10" x14ac:dyDescent="0.25">
      <c r="A18116" s="12"/>
      <c r="B18116" s="12"/>
      <c r="C18116" s="2"/>
      <c r="D18116" s="12"/>
      <c r="E18116" s="12"/>
      <c r="F18116" s="12"/>
      <c r="G18116" s="12"/>
      <c r="H18116" s="12"/>
      <c r="I18116" s="12"/>
      <c r="J18116" s="12"/>
    </row>
    <row r="18117" spans="1:10" x14ac:dyDescent="0.25">
      <c r="A18117" s="12"/>
      <c r="B18117" s="12"/>
      <c r="C18117" s="2"/>
      <c r="D18117" s="12"/>
      <c r="E18117" s="12"/>
      <c r="F18117" s="12"/>
      <c r="G18117" s="12"/>
      <c r="H18117" s="12"/>
      <c r="I18117" s="12"/>
      <c r="J18117" s="12"/>
    </row>
    <row r="18118" spans="1:10" x14ac:dyDescent="0.25">
      <c r="A18118" s="12"/>
      <c r="B18118" s="12"/>
      <c r="C18118" s="2"/>
      <c r="D18118" s="12"/>
      <c r="E18118" s="12"/>
      <c r="F18118" s="12"/>
      <c r="G18118" s="12"/>
      <c r="H18118" s="12"/>
      <c r="I18118" s="12"/>
      <c r="J18118" s="12"/>
    </row>
    <row r="18119" spans="1:10" x14ac:dyDescent="0.25">
      <c r="A18119" s="12"/>
      <c r="B18119" s="12"/>
      <c r="C18119" s="2"/>
      <c r="D18119" s="12"/>
      <c r="E18119" s="12"/>
      <c r="F18119" s="12"/>
      <c r="G18119" s="12"/>
      <c r="H18119" s="12"/>
      <c r="I18119" s="12"/>
      <c r="J18119" s="12"/>
    </row>
    <row r="18120" spans="1:10" x14ac:dyDescent="0.25">
      <c r="A18120" s="12"/>
      <c r="B18120" s="12"/>
      <c r="C18120" s="2"/>
      <c r="D18120" s="12"/>
      <c r="E18120" s="12"/>
      <c r="F18120" s="12"/>
      <c r="G18120" s="12"/>
      <c r="H18120" s="12"/>
      <c r="I18120" s="12"/>
      <c r="J18120" s="12"/>
    </row>
    <row r="18121" spans="1:10" x14ac:dyDescent="0.25">
      <c r="A18121" s="12"/>
      <c r="B18121" s="12"/>
      <c r="C18121" s="2"/>
      <c r="D18121" s="12"/>
      <c r="E18121" s="12"/>
      <c r="F18121" s="12"/>
      <c r="G18121" s="12"/>
      <c r="H18121" s="12"/>
      <c r="I18121" s="12"/>
      <c r="J18121" s="12"/>
    </row>
    <row r="18122" spans="1:10" x14ac:dyDescent="0.25">
      <c r="A18122" s="12"/>
      <c r="B18122" s="12"/>
      <c r="C18122" s="2"/>
      <c r="D18122" s="12"/>
      <c r="E18122" s="12"/>
      <c r="F18122" s="12"/>
      <c r="G18122" s="12"/>
      <c r="H18122" s="12"/>
      <c r="I18122" s="12"/>
      <c r="J18122" s="12"/>
    </row>
    <row r="18123" spans="1:10" x14ac:dyDescent="0.25">
      <c r="A18123" s="12"/>
      <c r="B18123" s="12"/>
      <c r="C18123" s="2"/>
      <c r="D18123" s="12"/>
      <c r="E18123" s="12"/>
      <c r="F18123" s="12"/>
      <c r="G18123" s="12"/>
      <c r="H18123" s="12"/>
      <c r="I18123" s="12"/>
      <c r="J18123" s="12"/>
    </row>
    <row r="18124" spans="1:10" x14ac:dyDescent="0.25">
      <c r="A18124" s="12"/>
      <c r="B18124" s="12"/>
      <c r="C18124" s="2"/>
      <c r="D18124" s="12"/>
      <c r="E18124" s="12"/>
      <c r="F18124" s="12"/>
      <c r="G18124" s="12"/>
      <c r="H18124" s="12"/>
      <c r="I18124" s="12"/>
      <c r="J18124" s="12"/>
    </row>
    <row r="18125" spans="1:10" x14ac:dyDescent="0.25">
      <c r="A18125" s="12"/>
      <c r="B18125" s="12"/>
      <c r="C18125" s="2"/>
      <c r="D18125" s="12"/>
      <c r="E18125" s="12"/>
      <c r="F18125" s="12"/>
      <c r="G18125" s="12"/>
      <c r="H18125" s="12"/>
      <c r="I18125" s="12"/>
      <c r="J18125" s="12"/>
    </row>
    <row r="18126" spans="1:10" x14ac:dyDescent="0.25">
      <c r="A18126" s="12"/>
      <c r="B18126" s="12"/>
      <c r="C18126" s="2"/>
      <c r="D18126" s="12"/>
      <c r="E18126" s="12"/>
      <c r="F18126" s="12"/>
      <c r="G18126" s="12"/>
      <c r="H18126" s="12"/>
      <c r="I18126" s="12"/>
      <c r="J18126" s="12"/>
    </row>
    <row r="18127" spans="1:10" x14ac:dyDescent="0.25">
      <c r="A18127" s="12"/>
      <c r="B18127" s="12"/>
      <c r="C18127" s="2"/>
      <c r="D18127" s="12"/>
      <c r="E18127" s="12"/>
      <c r="F18127" s="12"/>
      <c r="G18127" s="12"/>
      <c r="H18127" s="12"/>
      <c r="I18127" s="12"/>
      <c r="J18127" s="12"/>
    </row>
    <row r="18128" spans="1:10" x14ac:dyDescent="0.25">
      <c r="A18128" s="12"/>
      <c r="B18128" s="12"/>
      <c r="C18128" s="2"/>
      <c r="D18128" s="12"/>
      <c r="E18128" s="12"/>
      <c r="F18128" s="12"/>
      <c r="G18128" s="12"/>
      <c r="H18128" s="12"/>
      <c r="I18128" s="12"/>
      <c r="J18128" s="12"/>
    </row>
    <row r="18129" spans="1:10" x14ac:dyDescent="0.25">
      <c r="A18129" s="12"/>
      <c r="B18129" s="12"/>
      <c r="C18129" s="2"/>
      <c r="D18129" s="12"/>
      <c r="E18129" s="12"/>
      <c r="F18129" s="12"/>
      <c r="G18129" s="12"/>
      <c r="H18129" s="12"/>
      <c r="I18129" s="12"/>
      <c r="J18129" s="12"/>
    </row>
    <row r="18130" spans="1:10" x14ac:dyDescent="0.25">
      <c r="A18130" s="12"/>
      <c r="B18130" s="12"/>
      <c r="C18130" s="2"/>
      <c r="D18130" s="12"/>
      <c r="E18130" s="12"/>
      <c r="F18130" s="12"/>
      <c r="G18130" s="12"/>
      <c r="H18130" s="12"/>
      <c r="I18130" s="12"/>
      <c r="J18130" s="12"/>
    </row>
    <row r="18131" spans="1:10" x14ac:dyDescent="0.25">
      <c r="A18131" s="12"/>
      <c r="B18131" s="12"/>
      <c r="C18131" s="2"/>
      <c r="D18131" s="12"/>
      <c r="E18131" s="12"/>
      <c r="F18131" s="12"/>
      <c r="G18131" s="12"/>
      <c r="H18131" s="12"/>
      <c r="I18131" s="12"/>
      <c r="J18131" s="12"/>
    </row>
    <row r="18132" spans="1:10" x14ac:dyDescent="0.25">
      <c r="A18132" s="12"/>
      <c r="B18132" s="12"/>
      <c r="C18132" s="2"/>
      <c r="D18132" s="12"/>
      <c r="E18132" s="12"/>
      <c r="F18132" s="12"/>
      <c r="G18132" s="12"/>
      <c r="H18132" s="12"/>
      <c r="I18132" s="12"/>
      <c r="J18132" s="12"/>
    </row>
    <row r="18133" spans="1:10" x14ac:dyDescent="0.25">
      <c r="A18133" s="12"/>
      <c r="B18133" s="12"/>
      <c r="C18133" s="2"/>
      <c r="D18133" s="12"/>
      <c r="E18133" s="12"/>
      <c r="F18133" s="12"/>
      <c r="G18133" s="12"/>
      <c r="H18133" s="12"/>
      <c r="I18133" s="12"/>
      <c r="J18133" s="12"/>
    </row>
    <row r="18134" spans="1:10" x14ac:dyDescent="0.25">
      <c r="A18134" s="12"/>
      <c r="B18134" s="12"/>
      <c r="C18134" s="2"/>
      <c r="D18134" s="12"/>
      <c r="E18134" s="12"/>
      <c r="F18134" s="12"/>
      <c r="G18134" s="12"/>
      <c r="H18134" s="12"/>
      <c r="I18134" s="12"/>
      <c r="J18134" s="12"/>
    </row>
    <row r="18135" spans="1:10" x14ac:dyDescent="0.25">
      <c r="A18135" s="12"/>
      <c r="B18135" s="12"/>
      <c r="C18135" s="2"/>
      <c r="D18135" s="12"/>
      <c r="E18135" s="12"/>
      <c r="F18135" s="12"/>
      <c r="G18135" s="12"/>
      <c r="H18135" s="12"/>
      <c r="I18135" s="12"/>
      <c r="J18135" s="12"/>
    </row>
    <row r="18136" spans="1:10" x14ac:dyDescent="0.25">
      <c r="A18136" s="12"/>
      <c r="B18136" s="12"/>
      <c r="C18136" s="2"/>
      <c r="D18136" s="12"/>
      <c r="E18136" s="12"/>
      <c r="F18136" s="12"/>
      <c r="G18136" s="12"/>
      <c r="H18136" s="12"/>
      <c r="I18136" s="12"/>
      <c r="J18136" s="12"/>
    </row>
    <row r="18137" spans="1:10" x14ac:dyDescent="0.25">
      <c r="A18137" s="12"/>
      <c r="B18137" s="12"/>
      <c r="C18137" s="2"/>
      <c r="D18137" s="12"/>
      <c r="E18137" s="12"/>
      <c r="F18137" s="12"/>
      <c r="G18137" s="12"/>
      <c r="H18137" s="12"/>
      <c r="I18137" s="12"/>
      <c r="J18137" s="12"/>
    </row>
    <row r="18138" spans="1:10" x14ac:dyDescent="0.25">
      <c r="A18138" s="12"/>
      <c r="B18138" s="12"/>
      <c r="C18138" s="2"/>
      <c r="D18138" s="12"/>
      <c r="E18138" s="12"/>
      <c r="F18138" s="12"/>
      <c r="G18138" s="12"/>
      <c r="H18138" s="12"/>
      <c r="I18138" s="12"/>
      <c r="J18138" s="12"/>
    </row>
    <row r="18139" spans="1:10" x14ac:dyDescent="0.25">
      <c r="A18139" s="12"/>
      <c r="B18139" s="12"/>
      <c r="C18139" s="2"/>
      <c r="D18139" s="12"/>
      <c r="E18139" s="12"/>
      <c r="F18139" s="12"/>
      <c r="G18139" s="12"/>
      <c r="H18139" s="12"/>
      <c r="I18139" s="12"/>
      <c r="J18139" s="12"/>
    </row>
    <row r="18140" spans="1:10" x14ac:dyDescent="0.25">
      <c r="A18140" s="12"/>
      <c r="B18140" s="12"/>
      <c r="C18140" s="2"/>
      <c r="D18140" s="12"/>
      <c r="E18140" s="12"/>
      <c r="F18140" s="12"/>
      <c r="G18140" s="12"/>
      <c r="H18140" s="12"/>
      <c r="I18140" s="12"/>
      <c r="J18140" s="12"/>
    </row>
    <row r="18141" spans="1:10" x14ac:dyDescent="0.25">
      <c r="A18141" s="12"/>
      <c r="B18141" s="12"/>
      <c r="C18141" s="2"/>
      <c r="D18141" s="12"/>
      <c r="E18141" s="12"/>
      <c r="F18141" s="12"/>
      <c r="G18141" s="12"/>
      <c r="H18141" s="12"/>
      <c r="I18141" s="12"/>
      <c r="J18141" s="12"/>
    </row>
    <row r="18142" spans="1:10" x14ac:dyDescent="0.25">
      <c r="A18142" s="12"/>
      <c r="B18142" s="12"/>
      <c r="C18142" s="2"/>
      <c r="D18142" s="12"/>
      <c r="E18142" s="12"/>
      <c r="F18142" s="12"/>
      <c r="G18142" s="12"/>
      <c r="H18142" s="12"/>
      <c r="I18142" s="12"/>
      <c r="J18142" s="12"/>
    </row>
    <row r="18143" spans="1:10" x14ac:dyDescent="0.25">
      <c r="A18143" s="12"/>
      <c r="B18143" s="12"/>
      <c r="C18143" s="2"/>
      <c r="D18143" s="12"/>
      <c r="E18143" s="12"/>
      <c r="F18143" s="12"/>
      <c r="G18143" s="12"/>
      <c r="H18143" s="12"/>
      <c r="I18143" s="12"/>
      <c r="J18143" s="12"/>
    </row>
    <row r="18144" spans="1:10" x14ac:dyDescent="0.25">
      <c r="A18144" s="12"/>
      <c r="B18144" s="12"/>
      <c r="C18144" s="2"/>
      <c r="D18144" s="12"/>
      <c r="E18144" s="12"/>
      <c r="F18144" s="12"/>
      <c r="G18144" s="12"/>
      <c r="H18144" s="12"/>
      <c r="I18144" s="12"/>
      <c r="J18144" s="12"/>
    </row>
    <row r="18145" spans="1:10" x14ac:dyDescent="0.25">
      <c r="A18145" s="12"/>
      <c r="B18145" s="12"/>
      <c r="C18145" s="2"/>
      <c r="D18145" s="12"/>
      <c r="E18145" s="12"/>
      <c r="F18145" s="12"/>
      <c r="G18145" s="12"/>
      <c r="H18145" s="12"/>
      <c r="I18145" s="12"/>
      <c r="J18145" s="12"/>
    </row>
    <row r="18146" spans="1:10" x14ac:dyDescent="0.25">
      <c r="A18146" s="12"/>
      <c r="B18146" s="12"/>
      <c r="C18146" s="2"/>
      <c r="D18146" s="12"/>
      <c r="E18146" s="12"/>
      <c r="F18146" s="12"/>
      <c r="G18146" s="12"/>
      <c r="H18146" s="12"/>
      <c r="I18146" s="12"/>
      <c r="J18146" s="12"/>
    </row>
    <row r="18147" spans="1:10" x14ac:dyDescent="0.25">
      <c r="A18147" s="12"/>
      <c r="B18147" s="12"/>
      <c r="C18147" s="2"/>
      <c r="D18147" s="12"/>
      <c r="E18147" s="12"/>
      <c r="F18147" s="12"/>
      <c r="G18147" s="12"/>
      <c r="H18147" s="12"/>
      <c r="I18147" s="12"/>
      <c r="J18147" s="12"/>
    </row>
    <row r="18148" spans="1:10" x14ac:dyDescent="0.25">
      <c r="A18148" s="12"/>
      <c r="B18148" s="12"/>
      <c r="C18148" s="2"/>
      <c r="D18148" s="12"/>
      <c r="E18148" s="12"/>
      <c r="F18148" s="12"/>
      <c r="G18148" s="12"/>
      <c r="H18148" s="12"/>
      <c r="I18148" s="12"/>
      <c r="J18148" s="12"/>
    </row>
    <row r="18149" spans="1:10" x14ac:dyDescent="0.25">
      <c r="A18149" s="12"/>
      <c r="B18149" s="12"/>
      <c r="C18149" s="2"/>
      <c r="D18149" s="12"/>
      <c r="E18149" s="12"/>
      <c r="F18149" s="12"/>
      <c r="G18149" s="12"/>
      <c r="H18149" s="12"/>
      <c r="I18149" s="12"/>
      <c r="J18149" s="12"/>
    </row>
    <row r="18150" spans="1:10" x14ac:dyDescent="0.25">
      <c r="A18150" s="12"/>
      <c r="B18150" s="12"/>
      <c r="C18150" s="2"/>
      <c r="D18150" s="12"/>
      <c r="E18150" s="12"/>
      <c r="F18150" s="12"/>
      <c r="G18150" s="12"/>
      <c r="H18150" s="12"/>
      <c r="I18150" s="12"/>
      <c r="J18150" s="12"/>
    </row>
    <row r="18151" spans="1:10" x14ac:dyDescent="0.25">
      <c r="A18151" s="12"/>
      <c r="B18151" s="12"/>
      <c r="C18151" s="2"/>
      <c r="D18151" s="12"/>
      <c r="E18151" s="12"/>
      <c r="F18151" s="12"/>
      <c r="G18151" s="12"/>
      <c r="H18151" s="12"/>
      <c r="I18151" s="12"/>
      <c r="J18151" s="12"/>
    </row>
    <row r="18152" spans="1:10" x14ac:dyDescent="0.25">
      <c r="A18152" s="12"/>
      <c r="B18152" s="12"/>
      <c r="C18152" s="2"/>
      <c r="D18152" s="12"/>
      <c r="E18152" s="12"/>
      <c r="F18152" s="12"/>
      <c r="G18152" s="12"/>
      <c r="H18152" s="12"/>
      <c r="I18152" s="12"/>
      <c r="J18152" s="12"/>
    </row>
    <row r="18153" spans="1:10" x14ac:dyDescent="0.25">
      <c r="A18153" s="12"/>
      <c r="B18153" s="12"/>
      <c r="C18153" s="2"/>
      <c r="D18153" s="12"/>
      <c r="E18153" s="12"/>
      <c r="F18153" s="12"/>
      <c r="G18153" s="12"/>
      <c r="H18153" s="12"/>
      <c r="I18153" s="12"/>
      <c r="J18153" s="12"/>
    </row>
    <row r="18154" spans="1:10" x14ac:dyDescent="0.25">
      <c r="A18154" s="12"/>
      <c r="B18154" s="12"/>
      <c r="C18154" s="2"/>
      <c r="D18154" s="12"/>
      <c r="E18154" s="12"/>
      <c r="F18154" s="12"/>
      <c r="G18154" s="12"/>
      <c r="H18154" s="12"/>
      <c r="I18154" s="12"/>
      <c r="J18154" s="12"/>
    </row>
    <row r="18155" spans="1:10" x14ac:dyDescent="0.25">
      <c r="A18155" s="12"/>
      <c r="B18155" s="12"/>
      <c r="C18155" s="2"/>
      <c r="D18155" s="12"/>
      <c r="E18155" s="12"/>
      <c r="F18155" s="12"/>
      <c r="G18155" s="12"/>
      <c r="H18155" s="12"/>
      <c r="I18155" s="12"/>
      <c r="J18155" s="12"/>
    </row>
    <row r="18156" spans="1:10" x14ac:dyDescent="0.25">
      <c r="A18156" s="12"/>
      <c r="B18156" s="12"/>
      <c r="C18156" s="2"/>
      <c r="D18156" s="12"/>
      <c r="E18156" s="12"/>
      <c r="F18156" s="12"/>
      <c r="G18156" s="12"/>
      <c r="H18156" s="12"/>
      <c r="I18156" s="12"/>
      <c r="J18156" s="12"/>
    </row>
    <row r="18157" spans="1:10" x14ac:dyDescent="0.25">
      <c r="A18157" s="12"/>
      <c r="B18157" s="12"/>
      <c r="C18157" s="2"/>
      <c r="D18157" s="12"/>
      <c r="E18157" s="12"/>
      <c r="F18157" s="12"/>
      <c r="G18157" s="12"/>
      <c r="H18157" s="12"/>
      <c r="I18157" s="12"/>
      <c r="J18157" s="12"/>
    </row>
    <row r="18158" spans="1:10" x14ac:dyDescent="0.25">
      <c r="A18158" s="12"/>
      <c r="B18158" s="12"/>
      <c r="C18158" s="2"/>
      <c r="D18158" s="12"/>
      <c r="E18158" s="12"/>
      <c r="F18158" s="12"/>
      <c r="G18158" s="12"/>
      <c r="H18158" s="12"/>
      <c r="I18158" s="12"/>
      <c r="J18158" s="12"/>
    </row>
    <row r="18159" spans="1:10" x14ac:dyDescent="0.25">
      <c r="A18159" s="12"/>
      <c r="B18159" s="12"/>
      <c r="C18159" s="2"/>
      <c r="D18159" s="12"/>
      <c r="E18159" s="12"/>
      <c r="F18159" s="12"/>
      <c r="G18159" s="12"/>
      <c r="H18159" s="12"/>
      <c r="I18159" s="12"/>
      <c r="J18159" s="12"/>
    </row>
    <row r="18160" spans="1:10" x14ac:dyDescent="0.25">
      <c r="A18160" s="12"/>
      <c r="B18160" s="12"/>
      <c r="C18160" s="2"/>
      <c r="D18160" s="12"/>
      <c r="E18160" s="12"/>
      <c r="F18160" s="12"/>
      <c r="G18160" s="12"/>
      <c r="H18160" s="12"/>
      <c r="I18160" s="12"/>
      <c r="J18160" s="12"/>
    </row>
    <row r="18161" spans="1:10" x14ac:dyDescent="0.25">
      <c r="A18161" s="12"/>
      <c r="B18161" s="12"/>
      <c r="C18161" s="2"/>
      <c r="D18161" s="12"/>
      <c r="E18161" s="12"/>
      <c r="F18161" s="12"/>
      <c r="G18161" s="12"/>
      <c r="H18161" s="12"/>
      <c r="I18161" s="12"/>
      <c r="J18161" s="12"/>
    </row>
    <row r="18162" spans="1:10" x14ac:dyDescent="0.25">
      <c r="A18162" s="12"/>
      <c r="B18162" s="12"/>
      <c r="C18162" s="2"/>
      <c r="D18162" s="12"/>
      <c r="E18162" s="12"/>
      <c r="F18162" s="12"/>
      <c r="G18162" s="12"/>
      <c r="H18162" s="12"/>
      <c r="I18162" s="12"/>
      <c r="J18162" s="12"/>
    </row>
    <row r="18163" spans="1:10" x14ac:dyDescent="0.25">
      <c r="A18163" s="12"/>
      <c r="B18163" s="12"/>
      <c r="C18163" s="2"/>
      <c r="D18163" s="12"/>
      <c r="E18163" s="12"/>
      <c r="F18163" s="12"/>
      <c r="G18163" s="12"/>
      <c r="H18163" s="12"/>
      <c r="I18163" s="12"/>
      <c r="J18163" s="12"/>
    </row>
    <row r="18164" spans="1:10" x14ac:dyDescent="0.25">
      <c r="A18164" s="12"/>
      <c r="B18164" s="12"/>
      <c r="C18164" s="2"/>
      <c r="D18164" s="12"/>
      <c r="E18164" s="12"/>
      <c r="F18164" s="12"/>
      <c r="G18164" s="12"/>
      <c r="H18164" s="12"/>
      <c r="I18164" s="12"/>
      <c r="J18164" s="12"/>
    </row>
    <row r="18165" spans="1:10" x14ac:dyDescent="0.25">
      <c r="A18165" s="12"/>
      <c r="B18165" s="12"/>
      <c r="C18165" s="2"/>
      <c r="D18165" s="12"/>
      <c r="E18165" s="12"/>
      <c r="F18165" s="12"/>
      <c r="G18165" s="12"/>
      <c r="H18165" s="12"/>
      <c r="I18165" s="12"/>
      <c r="J18165" s="12"/>
    </row>
    <row r="18166" spans="1:10" x14ac:dyDescent="0.25">
      <c r="A18166" s="12"/>
      <c r="B18166" s="12"/>
      <c r="C18166" s="2"/>
      <c r="D18166" s="12"/>
      <c r="E18166" s="12"/>
      <c r="F18166" s="12"/>
      <c r="G18166" s="12"/>
      <c r="H18166" s="12"/>
      <c r="I18166" s="12"/>
      <c r="J18166" s="12"/>
    </row>
    <row r="18167" spans="1:10" x14ac:dyDescent="0.25">
      <c r="A18167" s="12"/>
      <c r="B18167" s="12"/>
      <c r="C18167" s="2"/>
      <c r="D18167" s="12"/>
      <c r="E18167" s="12"/>
      <c r="F18167" s="12"/>
      <c r="G18167" s="12"/>
      <c r="H18167" s="12"/>
      <c r="I18167" s="12"/>
      <c r="J18167" s="12"/>
    </row>
    <row r="18168" spans="1:10" x14ac:dyDescent="0.25">
      <c r="A18168" s="12"/>
      <c r="B18168" s="12"/>
      <c r="C18168" s="2"/>
      <c r="D18168" s="12"/>
      <c r="E18168" s="12"/>
      <c r="F18168" s="12"/>
      <c r="G18168" s="12"/>
      <c r="H18168" s="12"/>
      <c r="I18168" s="12"/>
      <c r="J18168" s="12"/>
    </row>
    <row r="18169" spans="1:10" x14ac:dyDescent="0.25">
      <c r="A18169" s="12"/>
      <c r="B18169" s="12"/>
      <c r="C18169" s="2"/>
      <c r="D18169" s="12"/>
      <c r="E18169" s="12"/>
      <c r="F18169" s="12"/>
      <c r="G18169" s="12"/>
      <c r="H18169" s="12"/>
      <c r="I18169" s="12"/>
      <c r="J18169" s="12"/>
    </row>
    <row r="18170" spans="1:10" x14ac:dyDescent="0.25">
      <c r="A18170" s="12"/>
      <c r="B18170" s="12"/>
      <c r="C18170" s="2"/>
      <c r="D18170" s="12"/>
      <c r="E18170" s="12"/>
      <c r="F18170" s="12"/>
      <c r="G18170" s="12"/>
      <c r="H18170" s="12"/>
      <c r="I18170" s="12"/>
      <c r="J18170" s="12"/>
    </row>
    <row r="18171" spans="1:10" x14ac:dyDescent="0.25">
      <c r="A18171" s="12"/>
      <c r="B18171" s="12"/>
      <c r="C18171" s="2"/>
      <c r="D18171" s="12"/>
      <c r="E18171" s="12"/>
      <c r="F18171" s="12"/>
      <c r="G18171" s="12"/>
      <c r="H18171" s="12"/>
      <c r="I18171" s="12"/>
      <c r="J18171" s="12"/>
    </row>
    <row r="18172" spans="1:10" x14ac:dyDescent="0.25">
      <c r="A18172" s="12"/>
      <c r="B18172" s="12"/>
      <c r="C18172" s="2"/>
      <c r="D18172" s="12"/>
      <c r="E18172" s="12"/>
      <c r="F18172" s="12"/>
      <c r="G18172" s="12"/>
      <c r="H18172" s="12"/>
      <c r="I18172" s="12"/>
      <c r="J18172" s="12"/>
    </row>
    <row r="18173" spans="1:10" x14ac:dyDescent="0.25">
      <c r="A18173" s="12"/>
      <c r="B18173" s="12"/>
      <c r="C18173" s="2"/>
      <c r="D18173" s="12"/>
      <c r="E18173" s="12"/>
      <c r="F18173" s="12"/>
      <c r="G18173" s="12"/>
      <c r="H18173" s="12"/>
      <c r="I18173" s="12"/>
      <c r="J18173" s="12"/>
    </row>
    <row r="18174" spans="1:10" x14ac:dyDescent="0.25">
      <c r="A18174" s="12"/>
      <c r="B18174" s="12"/>
      <c r="C18174" s="2"/>
      <c r="D18174" s="12"/>
      <c r="E18174" s="12"/>
      <c r="F18174" s="12"/>
      <c r="G18174" s="12"/>
      <c r="H18174" s="12"/>
      <c r="I18174" s="12"/>
      <c r="J18174" s="12"/>
    </row>
    <row r="18175" spans="1:10" x14ac:dyDescent="0.25">
      <c r="A18175" s="12"/>
      <c r="B18175" s="12"/>
      <c r="C18175" s="2"/>
      <c r="D18175" s="12"/>
      <c r="E18175" s="12"/>
      <c r="F18175" s="12"/>
      <c r="G18175" s="12"/>
      <c r="H18175" s="12"/>
      <c r="I18175" s="12"/>
      <c r="J18175" s="12"/>
    </row>
    <row r="18176" spans="1:10" x14ac:dyDescent="0.25">
      <c r="A18176" s="12"/>
      <c r="B18176" s="12"/>
      <c r="C18176" s="2"/>
      <c r="D18176" s="12"/>
      <c r="E18176" s="12"/>
      <c r="F18176" s="12"/>
      <c r="G18176" s="12"/>
      <c r="H18176" s="12"/>
      <c r="I18176" s="12"/>
      <c r="J18176" s="12"/>
    </row>
    <row r="18177" spans="1:10" x14ac:dyDescent="0.25">
      <c r="A18177" s="12"/>
      <c r="B18177" s="12"/>
      <c r="C18177" s="2"/>
      <c r="D18177" s="12"/>
      <c r="E18177" s="12"/>
      <c r="F18177" s="12"/>
      <c r="G18177" s="12"/>
      <c r="H18177" s="12"/>
      <c r="I18177" s="12"/>
      <c r="J18177" s="12"/>
    </row>
    <row r="18178" spans="1:10" x14ac:dyDescent="0.25">
      <c r="A18178" s="12"/>
      <c r="B18178" s="12"/>
      <c r="C18178" s="2"/>
      <c r="D18178" s="12"/>
      <c r="E18178" s="12"/>
      <c r="F18178" s="12"/>
      <c r="G18178" s="12"/>
      <c r="H18178" s="12"/>
      <c r="I18178" s="12"/>
      <c r="J18178" s="12"/>
    </row>
    <row r="18179" spans="1:10" x14ac:dyDescent="0.25">
      <c r="A18179" s="12"/>
      <c r="B18179" s="12"/>
      <c r="C18179" s="2"/>
      <c r="D18179" s="12"/>
      <c r="E18179" s="12"/>
      <c r="F18179" s="12"/>
      <c r="G18179" s="12"/>
      <c r="H18179" s="12"/>
      <c r="I18179" s="12"/>
      <c r="J18179" s="12"/>
    </row>
    <row r="18180" spans="1:10" x14ac:dyDescent="0.25">
      <c r="A18180" s="12"/>
      <c r="B18180" s="12"/>
      <c r="C18180" s="2"/>
      <c r="D18180" s="12"/>
      <c r="E18180" s="12"/>
      <c r="F18180" s="12"/>
      <c r="G18180" s="12"/>
      <c r="H18180" s="12"/>
      <c r="I18180" s="12"/>
      <c r="J18180" s="12"/>
    </row>
    <row r="18181" spans="1:10" x14ac:dyDescent="0.25">
      <c r="A18181" s="12"/>
      <c r="B18181" s="12"/>
      <c r="C18181" s="2"/>
      <c r="D18181" s="12"/>
      <c r="E18181" s="12"/>
      <c r="F18181" s="12"/>
      <c r="G18181" s="12"/>
      <c r="H18181" s="12"/>
      <c r="I18181" s="12"/>
      <c r="J18181" s="12"/>
    </row>
    <row r="18182" spans="1:10" x14ac:dyDescent="0.25">
      <c r="A18182" s="12"/>
      <c r="B18182" s="12"/>
      <c r="C18182" s="2"/>
      <c r="D18182" s="12"/>
      <c r="E18182" s="12"/>
      <c r="F18182" s="12"/>
      <c r="G18182" s="12"/>
      <c r="H18182" s="12"/>
      <c r="I18182" s="12"/>
      <c r="J18182" s="12"/>
    </row>
    <row r="18183" spans="1:10" x14ac:dyDescent="0.25">
      <c r="A18183" s="12"/>
      <c r="B18183" s="12"/>
      <c r="C18183" s="2"/>
      <c r="D18183" s="12"/>
      <c r="E18183" s="12"/>
      <c r="F18183" s="12"/>
      <c r="G18183" s="12"/>
      <c r="H18183" s="12"/>
      <c r="I18183" s="12"/>
      <c r="J18183" s="12"/>
    </row>
    <row r="18184" spans="1:10" x14ac:dyDescent="0.25">
      <c r="A18184" s="12"/>
      <c r="B18184" s="12"/>
      <c r="C18184" s="2"/>
      <c r="D18184" s="12"/>
      <c r="E18184" s="12"/>
      <c r="F18184" s="12"/>
      <c r="G18184" s="12"/>
      <c r="H18184" s="12"/>
      <c r="I18184" s="12"/>
      <c r="J18184" s="12"/>
    </row>
    <row r="18185" spans="1:10" x14ac:dyDescent="0.25">
      <c r="A18185" s="12"/>
      <c r="B18185" s="12"/>
      <c r="C18185" s="2"/>
      <c r="D18185" s="12"/>
      <c r="E18185" s="12"/>
      <c r="F18185" s="12"/>
      <c r="G18185" s="12"/>
      <c r="H18185" s="12"/>
      <c r="I18185" s="12"/>
      <c r="J18185" s="12"/>
    </row>
    <row r="18186" spans="1:10" x14ac:dyDescent="0.25">
      <c r="A18186" s="12"/>
      <c r="B18186" s="12"/>
      <c r="C18186" s="2"/>
      <c r="D18186" s="12"/>
      <c r="E18186" s="12"/>
      <c r="F18186" s="12"/>
      <c r="G18186" s="12"/>
      <c r="H18186" s="12"/>
      <c r="I18186" s="12"/>
      <c r="J18186" s="12"/>
    </row>
    <row r="18187" spans="1:10" x14ac:dyDescent="0.25">
      <c r="A18187" s="12"/>
      <c r="B18187" s="12"/>
      <c r="C18187" s="2"/>
      <c r="D18187" s="12"/>
      <c r="E18187" s="12"/>
      <c r="F18187" s="12"/>
      <c r="G18187" s="12"/>
      <c r="H18187" s="12"/>
      <c r="I18187" s="12"/>
      <c r="J18187" s="12"/>
    </row>
    <row r="18188" spans="1:10" x14ac:dyDescent="0.25">
      <c r="A18188" s="12"/>
      <c r="B18188" s="12"/>
      <c r="C18188" s="2"/>
      <c r="D18188" s="12"/>
      <c r="E18188" s="12"/>
      <c r="F18188" s="12"/>
      <c r="G18188" s="12"/>
      <c r="H18188" s="12"/>
      <c r="I18188" s="12"/>
      <c r="J18188" s="12"/>
    </row>
    <row r="18189" spans="1:10" x14ac:dyDescent="0.25">
      <c r="A18189" s="12"/>
      <c r="B18189" s="12"/>
      <c r="C18189" s="2"/>
      <c r="D18189" s="12"/>
      <c r="E18189" s="12"/>
      <c r="F18189" s="12"/>
      <c r="G18189" s="12"/>
      <c r="H18189" s="12"/>
      <c r="I18189" s="12"/>
      <c r="J18189" s="12"/>
    </row>
    <row r="18190" spans="1:10" x14ac:dyDescent="0.25">
      <c r="A18190" s="12"/>
      <c r="B18190" s="12"/>
      <c r="C18190" s="2"/>
      <c r="D18190" s="12"/>
      <c r="E18190" s="12"/>
      <c r="F18190" s="12"/>
      <c r="G18190" s="12"/>
      <c r="H18190" s="12"/>
      <c r="I18190" s="12"/>
      <c r="J18190" s="12"/>
    </row>
    <row r="18191" spans="1:10" x14ac:dyDescent="0.25">
      <c r="A18191" s="12"/>
      <c r="B18191" s="12"/>
      <c r="C18191" s="2"/>
      <c r="D18191" s="12"/>
      <c r="E18191" s="12"/>
      <c r="F18191" s="12"/>
      <c r="G18191" s="12"/>
      <c r="H18191" s="12"/>
      <c r="I18191" s="12"/>
      <c r="J18191" s="12"/>
    </row>
    <row r="18192" spans="1:10" x14ac:dyDescent="0.25">
      <c r="A18192" s="12"/>
      <c r="B18192" s="12"/>
      <c r="C18192" s="2"/>
      <c r="D18192" s="12"/>
      <c r="E18192" s="12"/>
      <c r="F18192" s="12"/>
      <c r="G18192" s="12"/>
      <c r="H18192" s="12"/>
      <c r="I18192" s="12"/>
      <c r="J18192" s="12"/>
    </row>
    <row r="18193" spans="1:10" x14ac:dyDescent="0.25">
      <c r="A18193" s="12"/>
      <c r="B18193" s="12"/>
      <c r="C18193" s="2"/>
      <c r="D18193" s="12"/>
      <c r="E18193" s="12"/>
      <c r="F18193" s="12"/>
      <c r="G18193" s="12"/>
      <c r="H18193" s="12"/>
      <c r="I18193" s="12"/>
      <c r="J18193" s="12"/>
    </row>
    <row r="18194" spans="1:10" x14ac:dyDescent="0.25">
      <c r="A18194" s="12"/>
      <c r="B18194" s="12"/>
      <c r="C18194" s="2"/>
      <c r="D18194" s="12"/>
      <c r="E18194" s="12"/>
      <c r="F18194" s="12"/>
      <c r="G18194" s="12"/>
      <c r="H18194" s="12"/>
      <c r="I18194" s="12"/>
      <c r="J18194" s="12"/>
    </row>
    <row r="18195" spans="1:10" x14ac:dyDescent="0.25">
      <c r="A18195" s="12"/>
      <c r="B18195" s="12"/>
      <c r="C18195" s="2"/>
      <c r="D18195" s="12"/>
      <c r="E18195" s="12"/>
      <c r="F18195" s="12"/>
      <c r="G18195" s="12"/>
      <c r="H18195" s="12"/>
      <c r="I18195" s="12"/>
      <c r="J18195" s="12"/>
    </row>
    <row r="18196" spans="1:10" x14ac:dyDescent="0.25">
      <c r="A18196" s="12"/>
      <c r="B18196" s="12"/>
      <c r="C18196" s="2"/>
      <c r="D18196" s="12"/>
      <c r="E18196" s="12"/>
      <c r="F18196" s="12"/>
      <c r="G18196" s="12"/>
      <c r="H18196" s="12"/>
      <c r="I18196" s="12"/>
      <c r="J18196" s="12"/>
    </row>
    <row r="18197" spans="1:10" x14ac:dyDescent="0.25">
      <c r="A18197" s="12"/>
      <c r="B18197" s="12"/>
      <c r="C18197" s="2"/>
      <c r="D18197" s="12"/>
      <c r="E18197" s="12"/>
      <c r="F18197" s="12"/>
      <c r="G18197" s="12"/>
      <c r="H18197" s="12"/>
      <c r="I18197" s="12"/>
      <c r="J18197" s="12"/>
    </row>
    <row r="18198" spans="1:10" x14ac:dyDescent="0.25">
      <c r="A18198" s="12"/>
      <c r="B18198" s="12"/>
      <c r="C18198" s="2"/>
      <c r="D18198" s="12"/>
      <c r="E18198" s="12"/>
      <c r="F18198" s="12"/>
      <c r="G18198" s="12"/>
      <c r="H18198" s="12"/>
      <c r="I18198" s="12"/>
      <c r="J18198" s="12"/>
    </row>
    <row r="18199" spans="1:10" x14ac:dyDescent="0.25">
      <c r="A18199" s="12"/>
      <c r="B18199" s="12"/>
      <c r="C18199" s="2"/>
      <c r="D18199" s="12"/>
      <c r="E18199" s="12"/>
      <c r="F18199" s="12"/>
      <c r="G18199" s="12"/>
      <c r="H18199" s="12"/>
      <c r="I18199" s="12"/>
      <c r="J18199" s="12"/>
    </row>
    <row r="18200" spans="1:10" x14ac:dyDescent="0.25">
      <c r="A18200" s="12"/>
      <c r="B18200" s="12"/>
      <c r="C18200" s="2"/>
      <c r="D18200" s="12"/>
      <c r="E18200" s="12"/>
      <c r="F18200" s="12"/>
      <c r="G18200" s="12"/>
      <c r="H18200" s="12"/>
      <c r="I18200" s="12"/>
      <c r="J18200" s="12"/>
    </row>
    <row r="18201" spans="1:10" x14ac:dyDescent="0.25">
      <c r="A18201" s="12"/>
      <c r="B18201" s="12"/>
      <c r="C18201" s="2"/>
      <c r="D18201" s="12"/>
      <c r="E18201" s="12"/>
      <c r="F18201" s="12"/>
      <c r="G18201" s="12"/>
      <c r="H18201" s="12"/>
      <c r="I18201" s="12"/>
      <c r="J18201" s="12"/>
    </row>
    <row r="18202" spans="1:10" x14ac:dyDescent="0.25">
      <c r="A18202" s="12"/>
      <c r="B18202" s="12"/>
      <c r="C18202" s="2"/>
      <c r="D18202" s="12"/>
      <c r="E18202" s="12"/>
      <c r="F18202" s="12"/>
      <c r="G18202" s="12"/>
      <c r="H18202" s="12"/>
      <c r="I18202" s="12"/>
      <c r="J18202" s="12"/>
    </row>
    <row r="18203" spans="1:10" x14ac:dyDescent="0.25">
      <c r="A18203" s="12"/>
      <c r="B18203" s="12"/>
      <c r="C18203" s="2"/>
      <c r="D18203" s="12"/>
      <c r="E18203" s="12"/>
      <c r="F18203" s="12"/>
      <c r="G18203" s="12"/>
      <c r="H18203" s="12"/>
      <c r="I18203" s="12"/>
      <c r="J18203" s="12"/>
    </row>
    <row r="18204" spans="1:10" x14ac:dyDescent="0.25">
      <c r="A18204" s="12"/>
      <c r="B18204" s="12"/>
      <c r="C18204" s="2"/>
      <c r="D18204" s="12"/>
      <c r="E18204" s="12"/>
      <c r="F18204" s="12"/>
      <c r="G18204" s="12"/>
      <c r="H18204" s="12"/>
      <c r="I18204" s="12"/>
      <c r="J18204" s="12"/>
    </row>
    <row r="18205" spans="1:10" x14ac:dyDescent="0.25">
      <c r="A18205" s="12"/>
      <c r="B18205" s="12"/>
      <c r="C18205" s="2"/>
      <c r="D18205" s="12"/>
      <c r="E18205" s="12"/>
      <c r="F18205" s="12"/>
      <c r="G18205" s="12"/>
      <c r="H18205" s="12"/>
      <c r="I18205" s="12"/>
      <c r="J18205" s="12"/>
    </row>
    <row r="18206" spans="1:10" x14ac:dyDescent="0.25">
      <c r="A18206" s="12"/>
      <c r="B18206" s="12"/>
      <c r="C18206" s="2"/>
      <c r="D18206" s="12"/>
      <c r="E18206" s="12"/>
      <c r="F18206" s="12"/>
      <c r="G18206" s="12"/>
      <c r="H18206" s="12"/>
      <c r="I18206" s="12"/>
      <c r="J18206" s="12"/>
    </row>
    <row r="18207" spans="1:10" x14ac:dyDescent="0.25">
      <c r="A18207" s="12"/>
      <c r="B18207" s="12"/>
      <c r="C18207" s="2"/>
      <c r="D18207" s="12"/>
      <c r="E18207" s="12"/>
      <c r="F18207" s="12"/>
      <c r="G18207" s="12"/>
      <c r="H18207" s="12"/>
      <c r="I18207" s="12"/>
      <c r="J18207" s="12"/>
    </row>
    <row r="18208" spans="1:10" x14ac:dyDescent="0.25">
      <c r="A18208" s="12"/>
      <c r="B18208" s="12"/>
      <c r="C18208" s="2"/>
      <c r="D18208" s="12"/>
      <c r="E18208" s="12"/>
      <c r="F18208" s="12"/>
      <c r="G18208" s="12"/>
      <c r="H18208" s="12"/>
      <c r="I18208" s="12"/>
      <c r="J18208" s="12"/>
    </row>
    <row r="18209" spans="1:10" x14ac:dyDescent="0.25">
      <c r="A18209" s="12"/>
      <c r="B18209" s="12"/>
      <c r="C18209" s="2"/>
      <c r="D18209" s="12"/>
      <c r="E18209" s="12"/>
      <c r="F18209" s="12"/>
      <c r="G18209" s="12"/>
      <c r="H18209" s="12"/>
      <c r="I18209" s="12"/>
      <c r="J18209" s="12"/>
    </row>
    <row r="18210" spans="1:10" x14ac:dyDescent="0.25">
      <c r="A18210" s="12"/>
      <c r="B18210" s="12"/>
      <c r="C18210" s="2"/>
      <c r="D18210" s="12"/>
      <c r="E18210" s="12"/>
      <c r="F18210" s="12"/>
      <c r="G18210" s="12"/>
      <c r="H18210" s="12"/>
      <c r="I18210" s="12"/>
      <c r="J18210" s="12"/>
    </row>
    <row r="18211" spans="1:10" x14ac:dyDescent="0.25">
      <c r="A18211" s="12"/>
      <c r="B18211" s="12"/>
      <c r="C18211" s="2"/>
      <c r="D18211" s="12"/>
      <c r="E18211" s="12"/>
      <c r="F18211" s="12"/>
      <c r="G18211" s="12"/>
      <c r="H18211" s="12"/>
      <c r="I18211" s="12"/>
      <c r="J18211" s="12"/>
    </row>
    <row r="18212" spans="1:10" x14ac:dyDescent="0.25">
      <c r="A18212" s="12"/>
      <c r="B18212" s="12"/>
      <c r="C18212" s="2"/>
      <c r="D18212" s="12"/>
      <c r="E18212" s="12"/>
      <c r="F18212" s="12"/>
      <c r="G18212" s="12"/>
      <c r="H18212" s="12"/>
      <c r="I18212" s="12"/>
      <c r="J18212" s="12"/>
    </row>
    <row r="18213" spans="1:10" x14ac:dyDescent="0.25">
      <c r="A18213" s="12"/>
      <c r="B18213" s="12"/>
      <c r="C18213" s="2"/>
      <c r="D18213" s="12"/>
      <c r="E18213" s="12"/>
      <c r="F18213" s="12"/>
      <c r="G18213" s="12"/>
      <c r="H18213" s="12"/>
      <c r="I18213" s="12"/>
      <c r="J18213" s="12"/>
    </row>
    <row r="18214" spans="1:10" x14ac:dyDescent="0.25">
      <c r="A18214" s="12"/>
      <c r="B18214" s="12"/>
      <c r="C18214" s="2"/>
      <c r="D18214" s="12"/>
      <c r="E18214" s="12"/>
      <c r="F18214" s="12"/>
      <c r="G18214" s="12"/>
      <c r="H18214" s="12"/>
      <c r="I18214" s="12"/>
      <c r="J18214" s="12"/>
    </row>
    <row r="18215" spans="1:10" x14ac:dyDescent="0.25">
      <c r="A18215" s="12"/>
      <c r="B18215" s="12"/>
      <c r="C18215" s="2"/>
      <c r="D18215" s="12"/>
      <c r="E18215" s="12"/>
      <c r="F18215" s="12"/>
      <c r="G18215" s="12"/>
      <c r="H18215" s="12"/>
      <c r="I18215" s="12"/>
      <c r="J18215" s="12"/>
    </row>
    <row r="18216" spans="1:10" x14ac:dyDescent="0.25">
      <c r="A18216" s="12"/>
      <c r="B18216" s="12"/>
      <c r="C18216" s="2"/>
      <c r="D18216" s="12"/>
      <c r="E18216" s="12"/>
      <c r="F18216" s="12"/>
      <c r="G18216" s="12"/>
      <c r="H18216" s="12"/>
      <c r="I18216" s="12"/>
      <c r="J18216" s="12"/>
    </row>
    <row r="18217" spans="1:10" x14ac:dyDescent="0.25">
      <c r="A18217" s="12"/>
      <c r="B18217" s="12"/>
      <c r="C18217" s="2"/>
      <c r="D18217" s="12"/>
      <c r="E18217" s="12"/>
      <c r="F18217" s="12"/>
      <c r="G18217" s="12"/>
      <c r="H18217" s="12"/>
      <c r="I18217" s="12"/>
      <c r="J18217" s="12"/>
    </row>
    <row r="18218" spans="1:10" x14ac:dyDescent="0.25">
      <c r="A18218" s="12"/>
      <c r="B18218" s="12"/>
      <c r="C18218" s="2"/>
      <c r="D18218" s="12"/>
      <c r="E18218" s="12"/>
      <c r="F18218" s="12"/>
      <c r="G18218" s="12"/>
      <c r="H18218" s="12"/>
      <c r="I18218" s="12"/>
      <c r="J18218" s="12"/>
    </row>
    <row r="18219" spans="1:10" x14ac:dyDescent="0.25">
      <c r="A18219" s="12"/>
      <c r="B18219" s="12"/>
      <c r="C18219" s="2"/>
      <c r="D18219" s="12"/>
      <c r="E18219" s="12"/>
      <c r="F18219" s="12"/>
      <c r="G18219" s="12"/>
      <c r="H18219" s="12"/>
      <c r="I18219" s="12"/>
      <c r="J18219" s="12"/>
    </row>
    <row r="18220" spans="1:10" x14ac:dyDescent="0.25">
      <c r="A18220" s="12"/>
      <c r="B18220" s="12"/>
      <c r="C18220" s="2"/>
      <c r="D18220" s="12"/>
      <c r="E18220" s="12"/>
      <c r="F18220" s="12"/>
      <c r="G18220" s="12"/>
      <c r="H18220" s="12"/>
      <c r="I18220" s="12"/>
      <c r="J18220" s="12"/>
    </row>
    <row r="18221" spans="1:10" x14ac:dyDescent="0.25">
      <c r="A18221" s="12"/>
      <c r="B18221" s="12"/>
      <c r="C18221" s="2"/>
      <c r="D18221" s="12"/>
      <c r="E18221" s="12"/>
      <c r="F18221" s="12"/>
      <c r="G18221" s="12"/>
      <c r="H18221" s="12"/>
      <c r="I18221" s="12"/>
      <c r="J18221" s="12"/>
    </row>
    <row r="18222" spans="1:10" x14ac:dyDescent="0.25">
      <c r="A18222" s="12"/>
      <c r="B18222" s="12"/>
      <c r="C18222" s="2"/>
      <c r="D18222" s="12"/>
      <c r="E18222" s="12"/>
      <c r="F18222" s="12"/>
      <c r="G18222" s="12"/>
      <c r="H18222" s="12"/>
      <c r="I18222" s="12"/>
      <c r="J18222" s="12"/>
    </row>
    <row r="18223" spans="1:10" x14ac:dyDescent="0.25">
      <c r="A18223" s="12"/>
      <c r="B18223" s="12"/>
      <c r="C18223" s="2"/>
      <c r="D18223" s="12"/>
      <c r="E18223" s="12"/>
      <c r="F18223" s="12"/>
      <c r="G18223" s="12"/>
      <c r="H18223" s="12"/>
      <c r="I18223" s="12"/>
      <c r="J18223" s="12"/>
    </row>
    <row r="18224" spans="1:10" x14ac:dyDescent="0.25">
      <c r="A18224" s="12"/>
      <c r="B18224" s="12"/>
      <c r="C18224" s="2"/>
      <c r="D18224" s="12"/>
      <c r="E18224" s="12"/>
      <c r="F18224" s="12"/>
      <c r="G18224" s="12"/>
      <c r="H18224" s="12"/>
      <c r="I18224" s="12"/>
      <c r="J18224" s="12"/>
    </row>
    <row r="18225" spans="1:10" x14ac:dyDescent="0.25">
      <c r="A18225" s="12"/>
      <c r="B18225" s="12"/>
      <c r="C18225" s="2"/>
      <c r="D18225" s="12"/>
      <c r="E18225" s="12"/>
      <c r="F18225" s="12"/>
      <c r="G18225" s="12"/>
      <c r="H18225" s="12"/>
      <c r="I18225" s="12"/>
      <c r="J18225" s="12"/>
    </row>
    <row r="18226" spans="1:10" x14ac:dyDescent="0.25">
      <c r="A18226" s="12"/>
      <c r="B18226" s="12"/>
      <c r="C18226" s="2"/>
      <c r="D18226" s="12"/>
      <c r="E18226" s="12"/>
      <c r="F18226" s="12"/>
      <c r="G18226" s="12"/>
      <c r="H18226" s="12"/>
      <c r="I18226" s="12"/>
      <c r="J18226" s="12"/>
    </row>
    <row r="18227" spans="1:10" x14ac:dyDescent="0.25">
      <c r="A18227" s="12"/>
      <c r="B18227" s="12"/>
      <c r="C18227" s="2"/>
      <c r="D18227" s="12"/>
      <c r="E18227" s="12"/>
      <c r="F18227" s="12"/>
      <c r="G18227" s="12"/>
      <c r="H18227" s="12"/>
      <c r="I18227" s="12"/>
      <c r="J18227" s="12"/>
    </row>
    <row r="18228" spans="1:10" x14ac:dyDescent="0.25">
      <c r="A18228" s="12"/>
      <c r="B18228" s="12"/>
      <c r="C18228" s="2"/>
      <c r="D18228" s="12"/>
      <c r="E18228" s="12"/>
      <c r="F18228" s="12"/>
      <c r="G18228" s="12"/>
      <c r="H18228" s="12"/>
      <c r="I18228" s="12"/>
      <c r="J18228" s="12"/>
    </row>
    <row r="18229" spans="1:10" x14ac:dyDescent="0.25">
      <c r="A18229" s="12"/>
      <c r="B18229" s="12"/>
      <c r="C18229" s="2"/>
      <c r="D18229" s="12"/>
      <c r="E18229" s="12"/>
      <c r="F18229" s="12"/>
      <c r="G18229" s="12"/>
      <c r="H18229" s="12"/>
      <c r="I18229" s="12"/>
      <c r="J18229" s="12"/>
    </row>
    <row r="18230" spans="1:10" x14ac:dyDescent="0.25">
      <c r="A18230" s="12"/>
      <c r="B18230" s="12"/>
      <c r="C18230" s="2"/>
      <c r="D18230" s="12"/>
      <c r="E18230" s="12"/>
      <c r="F18230" s="12"/>
      <c r="G18230" s="12"/>
      <c r="H18230" s="12"/>
      <c r="I18230" s="12"/>
      <c r="J18230" s="12"/>
    </row>
    <row r="18231" spans="1:10" x14ac:dyDescent="0.25">
      <c r="A18231" s="12"/>
      <c r="B18231" s="12"/>
      <c r="C18231" s="2"/>
      <c r="D18231" s="12"/>
      <c r="E18231" s="12"/>
      <c r="F18231" s="12"/>
      <c r="G18231" s="12"/>
      <c r="H18231" s="12"/>
      <c r="I18231" s="12"/>
      <c r="J18231" s="12"/>
    </row>
    <row r="18232" spans="1:10" x14ac:dyDescent="0.25">
      <c r="A18232" s="12"/>
      <c r="B18232" s="12"/>
      <c r="C18232" s="2"/>
      <c r="D18232" s="12"/>
      <c r="E18232" s="12"/>
      <c r="F18232" s="12"/>
      <c r="G18232" s="12"/>
      <c r="H18232" s="12"/>
      <c r="I18232" s="12"/>
      <c r="J18232" s="12"/>
    </row>
    <row r="18233" spans="1:10" x14ac:dyDescent="0.25">
      <c r="A18233" s="12"/>
      <c r="B18233" s="12"/>
      <c r="C18233" s="2"/>
      <c r="D18233" s="12"/>
      <c r="E18233" s="12"/>
      <c r="F18233" s="12"/>
      <c r="G18233" s="12"/>
      <c r="H18233" s="12"/>
      <c r="I18233" s="12"/>
      <c r="J18233" s="12"/>
    </row>
    <row r="18234" spans="1:10" x14ac:dyDescent="0.25">
      <c r="A18234" s="12"/>
      <c r="B18234" s="12"/>
      <c r="C18234" s="2"/>
      <c r="D18234" s="12"/>
      <c r="E18234" s="12"/>
      <c r="F18234" s="12"/>
      <c r="G18234" s="12"/>
      <c r="H18234" s="12"/>
      <c r="I18234" s="12"/>
      <c r="J18234" s="12"/>
    </row>
    <row r="18235" spans="1:10" x14ac:dyDescent="0.25">
      <c r="A18235" s="12"/>
      <c r="B18235" s="12"/>
      <c r="C18235" s="2"/>
      <c r="D18235" s="12"/>
      <c r="E18235" s="12"/>
      <c r="F18235" s="12"/>
      <c r="G18235" s="12"/>
      <c r="H18235" s="12"/>
      <c r="I18235" s="12"/>
      <c r="J18235" s="12"/>
    </row>
    <row r="18236" spans="1:10" x14ac:dyDescent="0.25">
      <c r="A18236" s="12"/>
      <c r="B18236" s="12"/>
      <c r="C18236" s="2"/>
      <c r="D18236" s="12"/>
      <c r="E18236" s="12"/>
      <c r="F18236" s="12"/>
      <c r="G18236" s="12"/>
      <c r="H18236" s="12"/>
      <c r="I18236" s="12"/>
      <c r="J18236" s="12"/>
    </row>
    <row r="18237" spans="1:10" x14ac:dyDescent="0.25">
      <c r="A18237" s="12"/>
      <c r="B18237" s="12"/>
      <c r="C18237" s="2"/>
      <c r="D18237" s="12"/>
      <c r="E18237" s="12"/>
      <c r="F18237" s="12"/>
      <c r="G18237" s="12"/>
      <c r="H18237" s="12"/>
      <c r="I18237" s="12"/>
      <c r="J18237" s="12"/>
    </row>
    <row r="18238" spans="1:10" x14ac:dyDescent="0.25">
      <c r="A18238" s="12"/>
      <c r="B18238" s="12"/>
      <c r="C18238" s="2"/>
      <c r="D18238" s="12"/>
      <c r="E18238" s="12"/>
      <c r="F18238" s="12"/>
      <c r="G18238" s="12"/>
      <c r="H18238" s="12"/>
      <c r="I18238" s="12"/>
      <c r="J18238" s="12"/>
    </row>
    <row r="18239" spans="1:10" x14ac:dyDescent="0.25">
      <c r="A18239" s="12"/>
      <c r="B18239" s="12"/>
      <c r="C18239" s="2"/>
      <c r="D18239" s="12"/>
      <c r="E18239" s="12"/>
      <c r="F18239" s="12"/>
      <c r="G18239" s="12"/>
      <c r="H18239" s="12"/>
      <c r="I18239" s="12"/>
      <c r="J18239" s="12"/>
    </row>
    <row r="18240" spans="1:10" x14ac:dyDescent="0.25">
      <c r="A18240" s="12"/>
      <c r="B18240" s="12"/>
      <c r="C18240" s="2"/>
      <c r="D18240" s="12"/>
      <c r="E18240" s="12"/>
      <c r="F18240" s="12"/>
      <c r="G18240" s="12"/>
      <c r="H18240" s="12"/>
      <c r="I18240" s="12"/>
      <c r="J18240" s="12"/>
    </row>
    <row r="18241" spans="1:10" x14ac:dyDescent="0.25">
      <c r="A18241" s="12"/>
      <c r="B18241" s="12"/>
      <c r="C18241" s="2"/>
      <c r="D18241" s="12"/>
      <c r="E18241" s="12"/>
      <c r="F18241" s="12"/>
      <c r="G18241" s="12"/>
      <c r="H18241" s="12"/>
      <c r="I18241" s="12"/>
      <c r="J18241" s="12"/>
    </row>
    <row r="18242" spans="1:10" x14ac:dyDescent="0.25">
      <c r="A18242" s="12"/>
      <c r="B18242" s="12"/>
      <c r="C18242" s="2"/>
      <c r="D18242" s="12"/>
      <c r="E18242" s="12"/>
      <c r="F18242" s="12"/>
      <c r="G18242" s="12"/>
      <c r="H18242" s="12"/>
      <c r="I18242" s="12"/>
      <c r="J18242" s="12"/>
    </row>
    <row r="18243" spans="1:10" x14ac:dyDescent="0.25">
      <c r="A18243" s="12"/>
      <c r="B18243" s="12"/>
      <c r="C18243" s="2"/>
      <c r="D18243" s="12"/>
      <c r="E18243" s="12"/>
      <c r="F18243" s="12"/>
      <c r="G18243" s="12"/>
      <c r="H18243" s="12"/>
      <c r="I18243" s="12"/>
      <c r="J18243" s="12"/>
    </row>
    <row r="18244" spans="1:10" x14ac:dyDescent="0.25">
      <c r="A18244" s="12"/>
      <c r="B18244" s="12"/>
      <c r="C18244" s="2"/>
      <c r="D18244" s="12"/>
      <c r="E18244" s="12"/>
      <c r="F18244" s="12"/>
      <c r="G18244" s="12"/>
      <c r="H18244" s="12"/>
      <c r="I18244" s="12"/>
      <c r="J18244" s="12"/>
    </row>
    <row r="18245" spans="1:10" x14ac:dyDescent="0.25">
      <c r="A18245" s="12"/>
      <c r="B18245" s="12"/>
      <c r="C18245" s="2"/>
      <c r="D18245" s="12"/>
      <c r="E18245" s="12"/>
      <c r="F18245" s="12"/>
      <c r="G18245" s="12"/>
      <c r="H18245" s="12"/>
      <c r="I18245" s="12"/>
      <c r="J18245" s="12"/>
    </row>
    <row r="18246" spans="1:10" x14ac:dyDescent="0.25">
      <c r="A18246" s="12"/>
      <c r="B18246" s="12"/>
      <c r="C18246" s="2"/>
      <c r="D18246" s="12"/>
      <c r="E18246" s="12"/>
      <c r="F18246" s="12"/>
      <c r="G18246" s="12"/>
      <c r="H18246" s="12"/>
      <c r="I18246" s="12"/>
      <c r="J18246" s="12"/>
    </row>
    <row r="18247" spans="1:10" x14ac:dyDescent="0.25">
      <c r="A18247" s="12"/>
      <c r="B18247" s="12"/>
      <c r="C18247" s="2"/>
      <c r="D18247" s="12"/>
      <c r="E18247" s="12"/>
      <c r="F18247" s="12"/>
      <c r="G18247" s="12"/>
      <c r="H18247" s="12"/>
      <c r="I18247" s="12"/>
      <c r="J18247" s="12"/>
    </row>
    <row r="18248" spans="1:10" x14ac:dyDescent="0.25">
      <c r="A18248" s="12"/>
      <c r="B18248" s="12"/>
      <c r="C18248" s="2"/>
      <c r="D18248" s="12"/>
      <c r="E18248" s="12"/>
      <c r="F18248" s="12"/>
      <c r="G18248" s="12"/>
      <c r="H18248" s="12"/>
      <c r="I18248" s="12"/>
      <c r="J18248" s="12"/>
    </row>
    <row r="18249" spans="1:10" x14ac:dyDescent="0.25">
      <c r="A18249" s="12"/>
      <c r="B18249" s="12"/>
      <c r="C18249" s="2"/>
      <c r="D18249" s="12"/>
      <c r="E18249" s="12"/>
      <c r="F18249" s="12"/>
      <c r="G18249" s="12"/>
      <c r="H18249" s="12"/>
      <c r="I18249" s="12"/>
      <c r="J18249" s="12"/>
    </row>
    <row r="18250" spans="1:10" x14ac:dyDescent="0.25">
      <c r="A18250" s="12"/>
      <c r="B18250" s="12"/>
      <c r="C18250" s="2"/>
      <c r="D18250" s="12"/>
      <c r="E18250" s="12"/>
      <c r="F18250" s="12"/>
      <c r="G18250" s="12"/>
      <c r="H18250" s="12"/>
      <c r="I18250" s="12"/>
      <c r="J18250" s="12"/>
    </row>
    <row r="18251" spans="1:10" x14ac:dyDescent="0.25">
      <c r="A18251" s="12"/>
      <c r="B18251" s="12"/>
      <c r="C18251" s="2"/>
      <c r="D18251" s="12"/>
      <c r="E18251" s="12"/>
      <c r="F18251" s="12"/>
      <c r="G18251" s="12"/>
      <c r="H18251" s="12"/>
      <c r="I18251" s="12"/>
      <c r="J18251" s="12"/>
    </row>
    <row r="18252" spans="1:10" x14ac:dyDescent="0.25">
      <c r="A18252" s="12"/>
      <c r="B18252" s="12"/>
      <c r="C18252" s="2"/>
      <c r="D18252" s="12"/>
      <c r="E18252" s="12"/>
      <c r="F18252" s="12"/>
      <c r="G18252" s="12"/>
      <c r="H18252" s="12"/>
      <c r="I18252" s="12"/>
      <c r="J18252" s="12"/>
    </row>
    <row r="18253" spans="1:10" x14ac:dyDescent="0.25">
      <c r="A18253" s="12"/>
      <c r="B18253" s="12"/>
      <c r="C18253" s="2"/>
      <c r="D18253" s="12"/>
      <c r="E18253" s="12"/>
      <c r="F18253" s="12"/>
      <c r="G18253" s="12"/>
      <c r="H18253" s="12"/>
      <c r="I18253" s="12"/>
      <c r="J18253" s="12"/>
    </row>
    <row r="18254" spans="1:10" x14ac:dyDescent="0.25">
      <c r="A18254" s="12"/>
      <c r="B18254" s="12"/>
      <c r="C18254" s="2"/>
      <c r="D18254" s="12"/>
      <c r="E18254" s="12"/>
      <c r="F18254" s="12"/>
      <c r="G18254" s="12"/>
      <c r="H18254" s="12"/>
      <c r="I18254" s="12"/>
      <c r="J18254" s="12"/>
    </row>
    <row r="18255" spans="1:10" x14ac:dyDescent="0.25">
      <c r="A18255" s="12"/>
      <c r="B18255" s="12"/>
      <c r="C18255" s="2"/>
      <c r="D18255" s="12"/>
      <c r="E18255" s="12"/>
      <c r="F18255" s="12"/>
      <c r="G18255" s="12"/>
      <c r="H18255" s="12"/>
      <c r="I18255" s="12"/>
      <c r="J18255" s="12"/>
    </row>
    <row r="18256" spans="1:10" x14ac:dyDescent="0.25">
      <c r="A18256" s="12"/>
      <c r="B18256" s="12"/>
      <c r="C18256" s="2"/>
      <c r="D18256" s="12"/>
      <c r="E18256" s="12"/>
      <c r="F18256" s="12"/>
      <c r="G18256" s="12"/>
      <c r="H18256" s="12"/>
      <c r="I18256" s="12"/>
      <c r="J18256" s="12"/>
    </row>
    <row r="18257" spans="1:10" x14ac:dyDescent="0.25">
      <c r="A18257" s="12"/>
      <c r="B18257" s="12"/>
      <c r="C18257" s="2"/>
      <c r="D18257" s="12"/>
      <c r="E18257" s="12"/>
      <c r="F18257" s="12"/>
      <c r="G18257" s="12"/>
      <c r="H18257" s="12"/>
      <c r="I18257" s="12"/>
      <c r="J18257" s="12"/>
    </row>
    <row r="18258" spans="1:10" x14ac:dyDescent="0.25">
      <c r="A18258" s="12"/>
      <c r="B18258" s="12"/>
      <c r="C18258" s="2"/>
      <c r="D18258" s="12"/>
      <c r="E18258" s="12"/>
      <c r="F18258" s="12"/>
      <c r="G18258" s="12"/>
      <c r="H18258" s="12"/>
      <c r="I18258" s="12"/>
      <c r="J18258" s="12"/>
    </row>
    <row r="18259" spans="1:10" x14ac:dyDescent="0.25">
      <c r="A18259" s="12"/>
      <c r="B18259" s="12"/>
      <c r="C18259" s="2"/>
      <c r="D18259" s="12"/>
      <c r="E18259" s="12"/>
      <c r="F18259" s="12"/>
      <c r="G18259" s="12"/>
      <c r="H18259" s="12"/>
      <c r="I18259" s="12"/>
      <c r="J18259" s="12"/>
    </row>
    <row r="18260" spans="1:10" x14ac:dyDescent="0.25">
      <c r="A18260" s="12"/>
      <c r="B18260" s="12"/>
      <c r="C18260" s="2"/>
      <c r="D18260" s="12"/>
      <c r="E18260" s="12"/>
      <c r="F18260" s="12"/>
      <c r="G18260" s="12"/>
      <c r="H18260" s="12"/>
      <c r="I18260" s="12"/>
      <c r="J18260" s="12"/>
    </row>
    <row r="18261" spans="1:10" x14ac:dyDescent="0.25">
      <c r="A18261" s="12"/>
      <c r="B18261" s="12"/>
      <c r="C18261" s="2"/>
      <c r="D18261" s="12"/>
      <c r="E18261" s="12"/>
      <c r="F18261" s="12"/>
      <c r="G18261" s="12"/>
      <c r="H18261" s="12"/>
      <c r="I18261" s="12"/>
      <c r="J18261" s="12"/>
    </row>
    <row r="18262" spans="1:10" x14ac:dyDescent="0.25">
      <c r="A18262" s="12"/>
      <c r="B18262" s="12"/>
      <c r="C18262" s="2"/>
      <c r="D18262" s="12"/>
      <c r="E18262" s="12"/>
      <c r="F18262" s="12"/>
      <c r="G18262" s="12"/>
      <c r="H18262" s="12"/>
      <c r="I18262" s="12"/>
      <c r="J18262" s="12"/>
    </row>
    <row r="18263" spans="1:10" x14ac:dyDescent="0.25">
      <c r="A18263" s="12"/>
      <c r="B18263" s="12"/>
      <c r="C18263" s="2"/>
      <c r="D18263" s="12"/>
      <c r="E18263" s="12"/>
      <c r="F18263" s="12"/>
      <c r="G18263" s="12"/>
      <c r="H18263" s="12"/>
      <c r="I18263" s="12"/>
      <c r="J18263" s="12"/>
    </row>
    <row r="18264" spans="1:10" x14ac:dyDescent="0.25">
      <c r="A18264" s="12"/>
      <c r="B18264" s="12"/>
      <c r="C18264" s="2"/>
      <c r="D18264" s="12"/>
      <c r="E18264" s="12"/>
      <c r="F18264" s="12"/>
      <c r="G18264" s="12"/>
      <c r="H18264" s="12"/>
      <c r="I18264" s="12"/>
      <c r="J18264" s="12"/>
    </row>
    <row r="18265" spans="1:10" x14ac:dyDescent="0.25">
      <c r="A18265" s="12"/>
      <c r="B18265" s="12"/>
      <c r="C18265" s="2"/>
      <c r="D18265" s="12"/>
      <c r="E18265" s="12"/>
      <c r="F18265" s="12"/>
      <c r="G18265" s="12"/>
      <c r="H18265" s="12"/>
      <c r="I18265" s="12"/>
      <c r="J18265" s="12"/>
    </row>
    <row r="18266" spans="1:10" x14ac:dyDescent="0.25">
      <c r="A18266" s="12"/>
      <c r="B18266" s="12"/>
      <c r="C18266" s="2"/>
      <c r="D18266" s="12"/>
      <c r="E18266" s="12"/>
      <c r="F18266" s="12"/>
      <c r="G18266" s="12"/>
      <c r="H18266" s="12"/>
      <c r="I18266" s="12"/>
      <c r="J18266" s="12"/>
    </row>
    <row r="18267" spans="1:10" x14ac:dyDescent="0.25">
      <c r="A18267" s="12"/>
      <c r="B18267" s="12"/>
      <c r="C18267" s="2"/>
      <c r="D18267" s="12"/>
      <c r="E18267" s="12"/>
      <c r="F18267" s="12"/>
      <c r="G18267" s="12"/>
      <c r="H18267" s="12"/>
      <c r="I18267" s="12"/>
      <c r="J18267" s="12"/>
    </row>
    <row r="18268" spans="1:10" x14ac:dyDescent="0.25">
      <c r="A18268" s="12"/>
      <c r="B18268" s="12"/>
      <c r="C18268" s="2"/>
      <c r="D18268" s="12"/>
      <c r="E18268" s="12"/>
      <c r="F18268" s="12"/>
      <c r="G18268" s="12"/>
      <c r="H18268" s="12"/>
      <c r="I18268" s="12"/>
      <c r="J18268" s="12"/>
    </row>
    <row r="18269" spans="1:10" x14ac:dyDescent="0.25">
      <c r="A18269" s="12"/>
      <c r="B18269" s="12"/>
      <c r="C18269" s="2"/>
      <c r="D18269" s="12"/>
      <c r="E18269" s="12"/>
      <c r="F18269" s="12"/>
      <c r="G18269" s="12"/>
      <c r="H18269" s="12"/>
      <c r="I18269" s="12"/>
      <c r="J18269" s="12"/>
    </row>
    <row r="18270" spans="1:10" x14ac:dyDescent="0.25">
      <c r="A18270" s="12"/>
      <c r="B18270" s="12"/>
      <c r="C18270" s="2"/>
      <c r="D18270" s="12"/>
      <c r="E18270" s="12"/>
      <c r="F18270" s="12"/>
      <c r="G18270" s="12"/>
      <c r="H18270" s="12"/>
      <c r="I18270" s="12"/>
      <c r="J18270" s="12"/>
    </row>
    <row r="18271" spans="1:10" x14ac:dyDescent="0.25">
      <c r="A18271" s="12"/>
      <c r="B18271" s="12"/>
      <c r="C18271" s="2"/>
      <c r="D18271" s="12"/>
      <c r="E18271" s="12"/>
      <c r="F18271" s="12"/>
      <c r="G18271" s="12"/>
      <c r="H18271" s="12"/>
      <c r="I18271" s="12"/>
      <c r="J18271" s="12"/>
    </row>
    <row r="18272" spans="1:10" x14ac:dyDescent="0.25">
      <c r="A18272" s="12"/>
      <c r="B18272" s="12"/>
      <c r="C18272" s="2"/>
      <c r="D18272" s="12"/>
      <c r="E18272" s="12"/>
      <c r="F18272" s="12"/>
      <c r="G18272" s="12"/>
      <c r="H18272" s="12"/>
      <c r="I18272" s="12"/>
      <c r="J18272" s="12"/>
    </row>
    <row r="18273" spans="1:10" x14ac:dyDescent="0.25">
      <c r="A18273" s="12"/>
      <c r="B18273" s="12"/>
      <c r="C18273" s="2"/>
      <c r="D18273" s="12"/>
      <c r="E18273" s="12"/>
      <c r="F18273" s="12"/>
      <c r="G18273" s="12"/>
      <c r="H18273" s="12"/>
      <c r="I18273" s="12"/>
      <c r="J18273" s="12"/>
    </row>
    <row r="18274" spans="1:10" x14ac:dyDescent="0.25">
      <c r="A18274" s="12"/>
      <c r="B18274" s="12"/>
      <c r="C18274" s="2"/>
      <c r="D18274" s="12"/>
      <c r="E18274" s="12"/>
      <c r="F18274" s="12"/>
      <c r="G18274" s="12"/>
      <c r="H18274" s="12"/>
      <c r="I18274" s="12"/>
      <c r="J18274" s="12"/>
    </row>
    <row r="18275" spans="1:10" x14ac:dyDescent="0.25">
      <c r="A18275" s="12"/>
      <c r="B18275" s="12"/>
      <c r="C18275" s="2"/>
      <c r="D18275" s="12"/>
      <c r="E18275" s="12"/>
      <c r="F18275" s="12"/>
      <c r="G18275" s="12"/>
      <c r="H18275" s="12"/>
      <c r="I18275" s="12"/>
      <c r="J18275" s="12"/>
    </row>
    <row r="18276" spans="1:10" x14ac:dyDescent="0.25">
      <c r="A18276" s="12"/>
      <c r="B18276" s="12"/>
      <c r="C18276" s="2"/>
      <c r="D18276" s="12"/>
      <c r="E18276" s="12"/>
      <c r="F18276" s="12"/>
      <c r="G18276" s="12"/>
      <c r="H18276" s="12"/>
      <c r="I18276" s="12"/>
      <c r="J18276" s="12"/>
    </row>
    <row r="18277" spans="1:10" x14ac:dyDescent="0.25">
      <c r="A18277" s="12"/>
      <c r="B18277" s="12"/>
      <c r="C18277" s="2"/>
      <c r="D18277" s="12"/>
      <c r="E18277" s="12"/>
      <c r="F18277" s="12"/>
      <c r="G18277" s="12"/>
      <c r="H18277" s="12"/>
      <c r="I18277" s="12"/>
      <c r="J18277" s="12"/>
    </row>
    <row r="18278" spans="1:10" x14ac:dyDescent="0.25">
      <c r="A18278" s="12"/>
      <c r="B18278" s="12"/>
      <c r="C18278" s="2"/>
      <c r="D18278" s="12"/>
      <c r="E18278" s="12"/>
      <c r="F18278" s="12"/>
      <c r="G18278" s="12"/>
      <c r="H18278" s="12"/>
      <c r="I18278" s="12"/>
      <c r="J18278" s="12"/>
    </row>
    <row r="18279" spans="1:10" x14ac:dyDescent="0.25">
      <c r="A18279" s="12"/>
      <c r="B18279" s="12"/>
      <c r="C18279" s="2"/>
      <c r="D18279" s="12"/>
      <c r="E18279" s="12"/>
      <c r="F18279" s="12"/>
      <c r="G18279" s="12"/>
      <c r="H18279" s="12"/>
      <c r="I18279" s="12"/>
      <c r="J18279" s="12"/>
    </row>
    <row r="18280" spans="1:10" x14ac:dyDescent="0.25">
      <c r="A18280" s="12"/>
      <c r="B18280" s="12"/>
      <c r="C18280" s="2"/>
      <c r="D18280" s="12"/>
      <c r="E18280" s="12"/>
      <c r="F18280" s="12"/>
      <c r="G18280" s="12"/>
      <c r="H18280" s="12"/>
      <c r="I18280" s="12"/>
      <c r="J18280" s="12"/>
    </row>
    <row r="18281" spans="1:10" x14ac:dyDescent="0.25">
      <c r="A18281" s="12"/>
      <c r="B18281" s="12"/>
      <c r="C18281" s="2"/>
      <c r="D18281" s="12"/>
      <c r="E18281" s="12"/>
      <c r="F18281" s="12"/>
      <c r="G18281" s="12"/>
      <c r="H18281" s="12"/>
      <c r="I18281" s="12"/>
      <c r="J18281" s="12"/>
    </row>
    <row r="18282" spans="1:10" x14ac:dyDescent="0.25">
      <c r="A18282" s="12"/>
      <c r="B18282" s="12"/>
      <c r="C18282" s="2"/>
      <c r="D18282" s="12"/>
      <c r="E18282" s="12"/>
      <c r="F18282" s="12"/>
      <c r="G18282" s="12"/>
      <c r="H18282" s="12"/>
      <c r="I18282" s="12"/>
      <c r="J18282" s="12"/>
    </row>
    <row r="18283" spans="1:10" x14ac:dyDescent="0.25">
      <c r="A18283" s="12"/>
      <c r="B18283" s="12"/>
      <c r="C18283" s="2"/>
      <c r="D18283" s="12"/>
      <c r="E18283" s="12"/>
      <c r="F18283" s="12"/>
      <c r="G18283" s="12"/>
      <c r="H18283" s="12"/>
      <c r="I18283" s="12"/>
      <c r="J18283" s="12"/>
    </row>
    <row r="18284" spans="1:10" x14ac:dyDescent="0.25">
      <c r="A18284" s="12"/>
      <c r="B18284" s="12"/>
      <c r="C18284" s="2"/>
      <c r="D18284" s="12"/>
      <c r="E18284" s="12"/>
      <c r="F18284" s="12"/>
      <c r="G18284" s="12"/>
      <c r="H18284" s="12"/>
      <c r="I18284" s="12"/>
      <c r="J18284" s="12"/>
    </row>
    <row r="18285" spans="1:10" x14ac:dyDescent="0.25">
      <c r="A18285" s="12"/>
      <c r="B18285" s="12"/>
      <c r="C18285" s="2"/>
      <c r="D18285" s="12"/>
      <c r="E18285" s="12"/>
      <c r="F18285" s="12"/>
      <c r="G18285" s="12"/>
      <c r="H18285" s="12"/>
      <c r="I18285" s="12"/>
      <c r="J18285" s="12"/>
    </row>
    <row r="18286" spans="1:10" x14ac:dyDescent="0.25">
      <c r="A18286" s="12"/>
      <c r="B18286" s="12"/>
      <c r="C18286" s="2"/>
      <c r="D18286" s="12"/>
      <c r="E18286" s="12"/>
      <c r="F18286" s="12"/>
      <c r="G18286" s="12"/>
      <c r="H18286" s="12"/>
      <c r="I18286" s="12"/>
      <c r="J18286" s="12"/>
    </row>
    <row r="18287" spans="1:10" x14ac:dyDescent="0.25">
      <c r="A18287" s="12"/>
      <c r="B18287" s="12"/>
      <c r="C18287" s="2"/>
      <c r="D18287" s="12"/>
      <c r="E18287" s="12"/>
      <c r="F18287" s="12"/>
      <c r="G18287" s="12"/>
      <c r="H18287" s="12"/>
      <c r="I18287" s="12"/>
      <c r="J18287" s="12"/>
    </row>
    <row r="18288" spans="1:10" x14ac:dyDescent="0.25">
      <c r="A18288" s="12"/>
      <c r="B18288" s="12"/>
      <c r="C18288" s="2"/>
      <c r="D18288" s="12"/>
      <c r="E18288" s="12"/>
      <c r="F18288" s="12"/>
      <c r="G18288" s="12"/>
      <c r="H18288" s="12"/>
      <c r="I18288" s="12"/>
      <c r="J18288" s="12"/>
    </row>
    <row r="18289" spans="1:10" x14ac:dyDescent="0.25">
      <c r="A18289" s="12"/>
      <c r="B18289" s="12"/>
      <c r="C18289" s="2"/>
      <c r="D18289" s="12"/>
      <c r="E18289" s="12"/>
      <c r="F18289" s="12"/>
      <c r="G18289" s="12"/>
      <c r="H18289" s="12"/>
      <c r="I18289" s="12"/>
      <c r="J18289" s="12"/>
    </row>
    <row r="18290" spans="1:10" x14ac:dyDescent="0.25">
      <c r="A18290" s="12"/>
      <c r="B18290" s="12"/>
      <c r="C18290" s="2"/>
      <c r="D18290" s="12"/>
      <c r="E18290" s="12"/>
      <c r="F18290" s="12"/>
      <c r="G18290" s="12"/>
      <c r="H18290" s="12"/>
      <c r="I18290" s="12"/>
      <c r="J18290" s="12"/>
    </row>
    <row r="18291" spans="1:10" x14ac:dyDescent="0.25">
      <c r="A18291" s="12"/>
      <c r="B18291" s="12"/>
      <c r="C18291" s="2"/>
      <c r="D18291" s="12"/>
      <c r="E18291" s="12"/>
      <c r="F18291" s="12"/>
      <c r="G18291" s="12"/>
      <c r="H18291" s="12"/>
      <c r="I18291" s="12"/>
      <c r="J18291" s="12"/>
    </row>
    <row r="18292" spans="1:10" x14ac:dyDescent="0.25">
      <c r="A18292" s="12"/>
      <c r="B18292" s="12"/>
      <c r="C18292" s="2"/>
      <c r="D18292" s="12"/>
      <c r="E18292" s="12"/>
      <c r="F18292" s="12"/>
      <c r="G18292" s="12"/>
      <c r="H18292" s="12"/>
      <c r="I18292" s="12"/>
      <c r="J18292" s="12"/>
    </row>
    <row r="18293" spans="1:10" x14ac:dyDescent="0.25">
      <c r="A18293" s="12"/>
      <c r="B18293" s="12"/>
      <c r="C18293" s="2"/>
      <c r="D18293" s="12"/>
      <c r="E18293" s="12"/>
      <c r="F18293" s="12"/>
      <c r="G18293" s="12"/>
      <c r="H18293" s="12"/>
      <c r="I18293" s="12"/>
      <c r="J18293" s="12"/>
    </row>
    <row r="18294" spans="1:10" x14ac:dyDescent="0.25">
      <c r="A18294" s="12"/>
      <c r="B18294" s="12"/>
      <c r="C18294" s="2"/>
      <c r="D18294" s="12"/>
      <c r="E18294" s="12"/>
      <c r="F18294" s="12"/>
      <c r="G18294" s="12"/>
      <c r="H18294" s="12"/>
      <c r="I18294" s="12"/>
      <c r="J18294" s="12"/>
    </row>
    <row r="18295" spans="1:10" x14ac:dyDescent="0.25">
      <c r="A18295" s="12"/>
      <c r="B18295" s="12"/>
      <c r="C18295" s="2"/>
      <c r="D18295" s="12"/>
      <c r="E18295" s="12"/>
      <c r="F18295" s="12"/>
      <c r="G18295" s="12"/>
      <c r="H18295" s="12"/>
      <c r="I18295" s="12"/>
      <c r="J18295" s="12"/>
    </row>
    <row r="18296" spans="1:10" x14ac:dyDescent="0.25">
      <c r="A18296" s="12"/>
      <c r="B18296" s="12"/>
      <c r="C18296" s="2"/>
      <c r="D18296" s="12"/>
      <c r="E18296" s="12"/>
      <c r="F18296" s="12"/>
      <c r="G18296" s="12"/>
      <c r="H18296" s="12"/>
      <c r="I18296" s="12"/>
      <c r="J18296" s="12"/>
    </row>
    <row r="18297" spans="1:10" x14ac:dyDescent="0.25">
      <c r="A18297" s="12"/>
      <c r="B18297" s="12"/>
      <c r="C18297" s="2"/>
      <c r="D18297" s="12"/>
      <c r="E18297" s="12"/>
      <c r="F18297" s="12"/>
      <c r="G18297" s="12"/>
      <c r="H18297" s="12"/>
      <c r="I18297" s="12"/>
      <c r="J18297" s="12"/>
    </row>
    <row r="18298" spans="1:10" x14ac:dyDescent="0.25">
      <c r="A18298" s="12"/>
      <c r="B18298" s="12"/>
      <c r="C18298" s="2"/>
      <c r="D18298" s="12"/>
      <c r="E18298" s="12"/>
      <c r="F18298" s="12"/>
      <c r="G18298" s="12"/>
      <c r="H18298" s="12"/>
      <c r="I18298" s="12"/>
      <c r="J18298" s="12"/>
    </row>
    <row r="18299" spans="1:10" x14ac:dyDescent="0.25">
      <c r="A18299" s="12"/>
      <c r="B18299" s="12"/>
      <c r="C18299" s="2"/>
      <c r="D18299" s="12"/>
      <c r="E18299" s="12"/>
      <c r="F18299" s="12"/>
      <c r="G18299" s="12"/>
      <c r="H18299" s="12"/>
      <c r="I18299" s="12"/>
      <c r="J18299" s="12"/>
    </row>
    <row r="18300" spans="1:10" x14ac:dyDescent="0.25">
      <c r="A18300" s="12"/>
      <c r="B18300" s="12"/>
      <c r="C18300" s="2"/>
      <c r="D18300" s="12"/>
      <c r="E18300" s="12"/>
      <c r="F18300" s="12"/>
      <c r="G18300" s="12"/>
      <c r="H18300" s="12"/>
      <c r="I18300" s="12"/>
      <c r="J18300" s="12"/>
    </row>
    <row r="18301" spans="1:10" x14ac:dyDescent="0.25">
      <c r="A18301" s="12"/>
      <c r="B18301" s="12"/>
      <c r="C18301" s="2"/>
      <c r="D18301" s="12"/>
      <c r="E18301" s="12"/>
      <c r="F18301" s="12"/>
      <c r="G18301" s="12"/>
      <c r="H18301" s="12"/>
      <c r="I18301" s="12"/>
      <c r="J18301" s="12"/>
    </row>
    <row r="18302" spans="1:10" x14ac:dyDescent="0.25">
      <c r="A18302" s="12"/>
      <c r="B18302" s="12"/>
      <c r="C18302" s="2"/>
      <c r="D18302" s="12"/>
      <c r="E18302" s="12"/>
      <c r="F18302" s="12"/>
      <c r="G18302" s="12"/>
      <c r="H18302" s="12"/>
      <c r="I18302" s="12"/>
      <c r="J18302" s="12"/>
    </row>
    <row r="18303" spans="1:10" x14ac:dyDescent="0.25">
      <c r="A18303" s="12"/>
      <c r="B18303" s="12"/>
      <c r="C18303" s="2"/>
      <c r="D18303" s="12"/>
      <c r="E18303" s="12"/>
      <c r="F18303" s="12"/>
      <c r="G18303" s="12"/>
      <c r="H18303" s="12"/>
      <c r="I18303" s="12"/>
      <c r="J18303" s="12"/>
    </row>
    <row r="18304" spans="1:10" x14ac:dyDescent="0.25">
      <c r="A18304" s="12"/>
      <c r="B18304" s="12"/>
      <c r="C18304" s="2"/>
      <c r="D18304" s="12"/>
      <c r="E18304" s="12"/>
      <c r="F18304" s="12"/>
      <c r="G18304" s="12"/>
      <c r="H18304" s="12"/>
      <c r="I18304" s="12"/>
      <c r="J18304" s="12"/>
    </row>
    <row r="18305" spans="1:10" x14ac:dyDescent="0.25">
      <c r="A18305" s="12"/>
      <c r="B18305" s="12"/>
      <c r="C18305" s="2"/>
      <c r="D18305" s="12"/>
      <c r="E18305" s="12"/>
      <c r="F18305" s="12"/>
      <c r="G18305" s="12"/>
      <c r="H18305" s="12"/>
      <c r="I18305" s="12"/>
      <c r="J18305" s="12"/>
    </row>
    <row r="18306" spans="1:10" x14ac:dyDescent="0.25">
      <c r="A18306" s="12"/>
      <c r="B18306" s="12"/>
      <c r="C18306" s="2"/>
      <c r="D18306" s="12"/>
      <c r="E18306" s="12"/>
      <c r="F18306" s="12"/>
      <c r="G18306" s="12"/>
      <c r="H18306" s="12"/>
      <c r="I18306" s="12"/>
      <c r="J18306" s="12"/>
    </row>
    <row r="18307" spans="1:10" x14ac:dyDescent="0.25">
      <c r="A18307" s="12"/>
      <c r="B18307" s="12"/>
      <c r="C18307" s="2"/>
      <c r="D18307" s="12"/>
      <c r="E18307" s="12"/>
      <c r="F18307" s="12"/>
      <c r="G18307" s="12"/>
      <c r="H18307" s="12"/>
      <c r="I18307" s="12"/>
      <c r="J18307" s="12"/>
    </row>
    <row r="18308" spans="1:10" x14ac:dyDescent="0.25">
      <c r="A18308" s="12"/>
      <c r="B18308" s="12"/>
      <c r="C18308" s="2"/>
      <c r="D18308" s="12"/>
      <c r="E18308" s="12"/>
      <c r="F18308" s="12"/>
      <c r="G18308" s="12"/>
      <c r="H18308" s="12"/>
      <c r="I18308" s="12"/>
      <c r="J18308" s="12"/>
    </row>
    <row r="18309" spans="1:10" x14ac:dyDescent="0.25">
      <c r="A18309" s="12"/>
      <c r="B18309" s="12"/>
      <c r="C18309" s="2"/>
      <c r="D18309" s="12"/>
      <c r="E18309" s="12"/>
      <c r="F18309" s="12"/>
      <c r="G18309" s="12"/>
      <c r="H18309" s="12"/>
      <c r="I18309" s="12"/>
      <c r="J18309" s="12"/>
    </row>
    <row r="18310" spans="1:10" x14ac:dyDescent="0.25">
      <c r="A18310" s="12"/>
      <c r="B18310" s="12"/>
      <c r="C18310" s="2"/>
      <c r="D18310" s="12"/>
      <c r="E18310" s="12"/>
      <c r="F18310" s="12"/>
      <c r="G18310" s="12"/>
      <c r="H18310" s="12"/>
      <c r="I18310" s="12"/>
      <c r="J18310" s="12"/>
    </row>
    <row r="18311" spans="1:10" x14ac:dyDescent="0.25">
      <c r="A18311" s="12"/>
      <c r="B18311" s="12"/>
      <c r="C18311" s="2"/>
      <c r="D18311" s="12"/>
      <c r="E18311" s="12"/>
      <c r="F18311" s="12"/>
      <c r="G18311" s="12"/>
      <c r="H18311" s="12"/>
      <c r="I18311" s="12"/>
      <c r="J18311" s="12"/>
    </row>
    <row r="18312" spans="1:10" x14ac:dyDescent="0.25">
      <c r="A18312" s="12"/>
      <c r="B18312" s="12"/>
      <c r="C18312" s="2"/>
      <c r="D18312" s="12"/>
      <c r="E18312" s="12"/>
      <c r="F18312" s="12"/>
      <c r="G18312" s="12"/>
      <c r="H18312" s="12"/>
      <c r="I18312" s="12"/>
      <c r="J18312" s="12"/>
    </row>
    <row r="18313" spans="1:10" x14ac:dyDescent="0.25">
      <c r="A18313" s="12"/>
      <c r="B18313" s="12"/>
      <c r="C18313" s="2"/>
      <c r="D18313" s="12"/>
      <c r="E18313" s="12"/>
      <c r="F18313" s="12"/>
      <c r="G18313" s="12"/>
      <c r="H18313" s="12"/>
      <c r="I18313" s="12"/>
      <c r="J18313" s="12"/>
    </row>
    <row r="18314" spans="1:10" x14ac:dyDescent="0.25">
      <c r="A18314" s="12"/>
      <c r="B18314" s="12"/>
      <c r="C18314" s="2"/>
      <c r="D18314" s="12"/>
      <c r="E18314" s="12"/>
      <c r="F18314" s="12"/>
      <c r="G18314" s="12"/>
      <c r="H18314" s="12"/>
      <c r="I18314" s="12"/>
      <c r="J18314" s="12"/>
    </row>
    <row r="18315" spans="1:10" x14ac:dyDescent="0.25">
      <c r="A18315" s="12"/>
      <c r="B18315" s="12"/>
      <c r="C18315" s="2"/>
      <c r="D18315" s="12"/>
      <c r="E18315" s="12"/>
      <c r="F18315" s="12"/>
      <c r="G18315" s="12"/>
      <c r="H18315" s="12"/>
      <c r="I18315" s="12"/>
      <c r="J18315" s="12"/>
    </row>
    <row r="18316" spans="1:10" x14ac:dyDescent="0.25">
      <c r="A18316" s="12"/>
      <c r="B18316" s="12"/>
      <c r="C18316" s="2"/>
      <c r="D18316" s="12"/>
      <c r="E18316" s="12"/>
      <c r="F18316" s="12"/>
      <c r="G18316" s="12"/>
      <c r="H18316" s="12"/>
      <c r="I18316" s="12"/>
      <c r="J18316" s="12"/>
    </row>
    <row r="18317" spans="1:10" x14ac:dyDescent="0.25">
      <c r="A18317" s="12"/>
      <c r="B18317" s="12"/>
      <c r="C18317" s="2"/>
      <c r="D18317" s="12"/>
      <c r="E18317" s="12"/>
      <c r="F18317" s="12"/>
      <c r="G18317" s="12"/>
      <c r="H18317" s="12"/>
      <c r="I18317" s="12"/>
      <c r="J18317" s="12"/>
    </row>
    <row r="18318" spans="1:10" x14ac:dyDescent="0.25">
      <c r="A18318" s="12"/>
      <c r="B18318" s="12"/>
      <c r="C18318" s="2"/>
      <c r="D18318" s="12"/>
      <c r="E18318" s="12"/>
      <c r="F18318" s="12"/>
      <c r="G18318" s="12"/>
      <c r="H18318" s="12"/>
      <c r="I18318" s="12"/>
      <c r="J18318" s="12"/>
    </row>
    <row r="18319" spans="1:10" x14ac:dyDescent="0.25">
      <c r="A18319" s="12"/>
      <c r="B18319" s="12"/>
      <c r="C18319" s="2"/>
      <c r="D18319" s="12"/>
      <c r="E18319" s="12"/>
      <c r="F18319" s="12"/>
      <c r="G18319" s="12"/>
      <c r="H18319" s="12"/>
      <c r="I18319" s="12"/>
      <c r="J18319" s="12"/>
    </row>
    <row r="18320" spans="1:10" x14ac:dyDescent="0.25">
      <c r="A18320" s="12"/>
      <c r="B18320" s="12"/>
      <c r="C18320" s="2"/>
      <c r="D18320" s="12"/>
      <c r="E18320" s="12"/>
      <c r="F18320" s="12"/>
      <c r="G18320" s="12"/>
      <c r="H18320" s="12"/>
      <c r="I18320" s="12"/>
      <c r="J18320" s="12"/>
    </row>
    <row r="18321" spans="1:10" x14ac:dyDescent="0.25">
      <c r="A18321" s="12"/>
      <c r="B18321" s="12"/>
      <c r="C18321" s="2"/>
      <c r="D18321" s="12"/>
      <c r="E18321" s="12"/>
      <c r="F18321" s="12"/>
      <c r="G18321" s="12"/>
      <c r="H18321" s="12"/>
      <c r="I18321" s="12"/>
      <c r="J18321" s="12"/>
    </row>
    <row r="18322" spans="1:10" x14ac:dyDescent="0.25">
      <c r="A18322" s="12"/>
      <c r="B18322" s="12"/>
      <c r="C18322" s="2"/>
      <c r="D18322" s="12"/>
      <c r="E18322" s="12"/>
      <c r="F18322" s="12"/>
      <c r="G18322" s="12"/>
      <c r="H18322" s="12"/>
      <c r="I18322" s="12"/>
      <c r="J18322" s="12"/>
    </row>
    <row r="18323" spans="1:10" x14ac:dyDescent="0.25">
      <c r="A18323" s="12"/>
      <c r="B18323" s="12"/>
      <c r="C18323" s="2"/>
      <c r="D18323" s="12"/>
      <c r="E18323" s="12"/>
      <c r="F18323" s="12"/>
      <c r="G18323" s="12"/>
      <c r="H18323" s="12"/>
      <c r="I18323" s="12"/>
      <c r="J18323" s="12"/>
    </row>
    <row r="18324" spans="1:10" x14ac:dyDescent="0.25">
      <c r="A18324" s="12"/>
      <c r="B18324" s="12"/>
      <c r="C18324" s="2"/>
      <c r="D18324" s="12"/>
      <c r="E18324" s="12"/>
      <c r="F18324" s="12"/>
      <c r="G18324" s="12"/>
      <c r="H18324" s="12"/>
      <c r="I18324" s="12"/>
      <c r="J18324" s="12"/>
    </row>
    <row r="18325" spans="1:10" x14ac:dyDescent="0.25">
      <c r="A18325" s="12"/>
      <c r="B18325" s="12"/>
      <c r="C18325" s="2"/>
      <c r="D18325" s="12"/>
      <c r="E18325" s="12"/>
      <c r="F18325" s="12"/>
      <c r="G18325" s="12"/>
      <c r="H18325" s="12"/>
      <c r="I18325" s="12"/>
      <c r="J18325" s="12"/>
    </row>
    <row r="18326" spans="1:10" x14ac:dyDescent="0.25">
      <c r="A18326" s="12"/>
      <c r="B18326" s="12"/>
      <c r="C18326" s="2"/>
      <c r="D18326" s="12"/>
      <c r="E18326" s="12"/>
      <c r="F18326" s="12"/>
      <c r="G18326" s="12"/>
      <c r="H18326" s="12"/>
      <c r="I18326" s="12"/>
      <c r="J18326" s="12"/>
    </row>
    <row r="18327" spans="1:10" x14ac:dyDescent="0.25">
      <c r="A18327" s="12"/>
      <c r="B18327" s="12"/>
      <c r="C18327" s="2"/>
      <c r="D18327" s="12"/>
      <c r="E18327" s="12"/>
      <c r="F18327" s="12"/>
      <c r="G18327" s="12"/>
      <c r="H18327" s="12"/>
      <c r="I18327" s="12"/>
      <c r="J18327" s="12"/>
    </row>
    <row r="18328" spans="1:10" x14ac:dyDescent="0.25">
      <c r="A18328" s="12"/>
      <c r="B18328" s="12"/>
      <c r="C18328" s="2"/>
      <c r="D18328" s="12"/>
      <c r="E18328" s="12"/>
      <c r="F18328" s="12"/>
      <c r="G18328" s="12"/>
      <c r="H18328" s="12"/>
      <c r="I18328" s="12"/>
      <c r="J18328" s="12"/>
    </row>
    <row r="18329" spans="1:10" x14ac:dyDescent="0.25">
      <c r="A18329" s="12"/>
      <c r="B18329" s="12"/>
      <c r="C18329" s="2"/>
      <c r="D18329" s="12"/>
      <c r="E18329" s="12"/>
      <c r="F18329" s="12"/>
      <c r="G18329" s="12"/>
      <c r="H18329" s="12"/>
      <c r="I18329" s="12"/>
      <c r="J18329" s="12"/>
    </row>
    <row r="18330" spans="1:10" x14ac:dyDescent="0.25">
      <c r="A18330" s="12"/>
      <c r="B18330" s="12"/>
      <c r="C18330" s="2"/>
      <c r="D18330" s="12"/>
      <c r="E18330" s="12"/>
      <c r="F18330" s="12"/>
      <c r="G18330" s="12"/>
      <c r="H18330" s="12"/>
      <c r="I18330" s="12"/>
      <c r="J18330" s="12"/>
    </row>
    <row r="18331" spans="1:10" x14ac:dyDescent="0.25">
      <c r="A18331" s="12"/>
      <c r="B18331" s="12"/>
      <c r="C18331" s="2"/>
      <c r="D18331" s="12"/>
      <c r="E18331" s="12"/>
      <c r="F18331" s="12"/>
      <c r="G18331" s="12"/>
      <c r="H18331" s="12"/>
      <c r="I18331" s="12"/>
      <c r="J18331" s="12"/>
    </row>
    <row r="18332" spans="1:10" x14ac:dyDescent="0.25">
      <c r="A18332" s="12"/>
      <c r="B18332" s="12"/>
      <c r="C18332" s="2"/>
      <c r="D18332" s="12"/>
      <c r="E18332" s="12"/>
      <c r="F18332" s="12"/>
      <c r="G18332" s="12"/>
      <c r="H18332" s="12"/>
      <c r="I18332" s="12"/>
      <c r="J18332" s="12"/>
    </row>
    <row r="18333" spans="1:10" x14ac:dyDescent="0.25">
      <c r="A18333" s="12"/>
      <c r="B18333" s="12"/>
      <c r="C18333" s="2"/>
      <c r="D18333" s="12"/>
      <c r="E18333" s="12"/>
      <c r="F18333" s="12"/>
      <c r="G18333" s="12"/>
      <c r="H18333" s="12"/>
      <c r="I18333" s="12"/>
      <c r="J18333" s="12"/>
    </row>
    <row r="18334" spans="1:10" x14ac:dyDescent="0.25">
      <c r="A18334" s="12"/>
      <c r="B18334" s="12"/>
      <c r="C18334" s="2"/>
      <c r="D18334" s="12"/>
      <c r="E18334" s="12"/>
      <c r="F18334" s="12"/>
      <c r="G18334" s="12"/>
      <c r="H18334" s="12"/>
      <c r="I18334" s="12"/>
      <c r="J18334" s="12"/>
    </row>
    <row r="18335" spans="1:10" x14ac:dyDescent="0.25">
      <c r="A18335" s="12"/>
      <c r="B18335" s="12"/>
      <c r="C18335" s="2"/>
      <c r="D18335" s="12"/>
      <c r="E18335" s="12"/>
      <c r="F18335" s="12"/>
      <c r="G18335" s="12"/>
      <c r="H18335" s="12"/>
      <c r="I18335" s="12"/>
      <c r="J18335" s="12"/>
    </row>
    <row r="18336" spans="1:10" x14ac:dyDescent="0.25">
      <c r="A18336" s="12"/>
      <c r="B18336" s="12"/>
      <c r="C18336" s="2"/>
      <c r="D18336" s="12"/>
      <c r="E18336" s="12"/>
      <c r="F18336" s="12"/>
      <c r="G18336" s="12"/>
      <c r="H18336" s="12"/>
      <c r="I18336" s="12"/>
      <c r="J18336" s="12"/>
    </row>
    <row r="18337" spans="1:10" x14ac:dyDescent="0.25">
      <c r="A18337" s="12"/>
      <c r="B18337" s="12"/>
      <c r="C18337" s="2"/>
      <c r="D18337" s="12"/>
      <c r="E18337" s="12"/>
      <c r="F18337" s="12"/>
      <c r="G18337" s="12"/>
      <c r="H18337" s="12"/>
      <c r="I18337" s="12"/>
      <c r="J18337" s="12"/>
    </row>
    <row r="18338" spans="1:10" x14ac:dyDescent="0.25">
      <c r="A18338" s="12"/>
      <c r="B18338" s="12"/>
      <c r="C18338" s="2"/>
      <c r="D18338" s="12"/>
      <c r="E18338" s="12"/>
      <c r="F18338" s="12"/>
      <c r="G18338" s="12"/>
      <c r="H18338" s="12"/>
      <c r="I18338" s="12"/>
      <c r="J18338" s="12"/>
    </row>
    <row r="18339" spans="1:10" x14ac:dyDescent="0.25">
      <c r="A18339" s="12"/>
      <c r="B18339" s="12"/>
      <c r="C18339" s="2"/>
      <c r="D18339" s="12"/>
      <c r="E18339" s="12"/>
      <c r="F18339" s="12"/>
      <c r="G18339" s="12"/>
      <c r="H18339" s="12"/>
      <c r="I18339" s="12"/>
      <c r="J18339" s="12"/>
    </row>
    <row r="18340" spans="1:10" x14ac:dyDescent="0.25">
      <c r="A18340" s="12"/>
      <c r="B18340" s="12"/>
      <c r="C18340" s="2"/>
      <c r="D18340" s="12"/>
      <c r="E18340" s="12"/>
      <c r="F18340" s="12"/>
      <c r="G18340" s="12"/>
      <c r="H18340" s="12"/>
      <c r="I18340" s="12"/>
      <c r="J18340" s="12"/>
    </row>
    <row r="18341" spans="1:10" x14ac:dyDescent="0.25">
      <c r="A18341" s="12"/>
      <c r="B18341" s="12"/>
      <c r="C18341" s="2"/>
      <c r="D18341" s="12"/>
      <c r="E18341" s="12"/>
      <c r="F18341" s="12"/>
      <c r="G18341" s="12"/>
      <c r="H18341" s="12"/>
      <c r="I18341" s="12"/>
      <c r="J18341" s="12"/>
    </row>
    <row r="18342" spans="1:10" x14ac:dyDescent="0.25">
      <c r="A18342" s="12"/>
      <c r="B18342" s="12"/>
      <c r="C18342" s="2"/>
      <c r="D18342" s="12"/>
      <c r="E18342" s="12"/>
      <c r="F18342" s="12"/>
      <c r="G18342" s="12"/>
      <c r="H18342" s="12"/>
      <c r="I18342" s="12"/>
      <c r="J18342" s="12"/>
    </row>
    <row r="18343" spans="1:10" x14ac:dyDescent="0.25">
      <c r="A18343" s="12"/>
      <c r="B18343" s="12"/>
      <c r="C18343" s="2"/>
      <c r="D18343" s="12"/>
      <c r="E18343" s="12"/>
      <c r="F18343" s="12"/>
      <c r="G18343" s="12"/>
      <c r="H18343" s="12"/>
      <c r="I18343" s="12"/>
      <c r="J18343" s="12"/>
    </row>
    <row r="18344" spans="1:10" x14ac:dyDescent="0.25">
      <c r="A18344" s="12"/>
      <c r="B18344" s="12"/>
      <c r="C18344" s="2"/>
      <c r="D18344" s="12"/>
      <c r="E18344" s="12"/>
      <c r="F18344" s="12"/>
      <c r="G18344" s="12"/>
      <c r="H18344" s="12"/>
      <c r="I18344" s="12"/>
      <c r="J18344" s="12"/>
    </row>
    <row r="18345" spans="1:10" x14ac:dyDescent="0.25">
      <c r="A18345" s="12"/>
      <c r="B18345" s="12"/>
      <c r="C18345" s="2"/>
      <c r="D18345" s="12"/>
      <c r="E18345" s="12"/>
      <c r="F18345" s="12"/>
      <c r="G18345" s="12"/>
      <c r="H18345" s="12"/>
      <c r="I18345" s="12"/>
      <c r="J18345" s="12"/>
    </row>
    <row r="18346" spans="1:10" x14ac:dyDescent="0.25">
      <c r="A18346" s="12"/>
      <c r="B18346" s="12"/>
      <c r="C18346" s="2"/>
      <c r="D18346" s="12"/>
      <c r="E18346" s="12"/>
      <c r="F18346" s="12"/>
      <c r="G18346" s="12"/>
      <c r="H18346" s="12"/>
      <c r="I18346" s="12"/>
      <c r="J18346" s="12"/>
    </row>
    <row r="18347" spans="1:10" x14ac:dyDescent="0.25">
      <c r="A18347" s="12"/>
      <c r="B18347" s="12"/>
      <c r="C18347" s="2"/>
      <c r="D18347" s="12"/>
      <c r="E18347" s="12"/>
      <c r="F18347" s="12"/>
      <c r="G18347" s="12"/>
      <c r="H18347" s="12"/>
      <c r="I18347" s="12"/>
      <c r="J18347" s="12"/>
    </row>
    <row r="18348" spans="1:10" x14ac:dyDescent="0.25">
      <c r="A18348" s="12"/>
      <c r="B18348" s="12"/>
      <c r="C18348" s="2"/>
      <c r="D18348" s="12"/>
      <c r="E18348" s="12"/>
      <c r="F18348" s="12"/>
      <c r="G18348" s="12"/>
      <c r="H18348" s="12"/>
      <c r="I18348" s="12"/>
      <c r="J18348" s="12"/>
    </row>
    <row r="18349" spans="1:10" x14ac:dyDescent="0.25">
      <c r="A18349" s="12"/>
      <c r="B18349" s="12"/>
      <c r="C18349" s="2"/>
      <c r="D18349" s="12"/>
      <c r="E18349" s="12"/>
      <c r="F18349" s="12"/>
      <c r="G18349" s="12"/>
      <c r="H18349" s="12"/>
      <c r="I18349" s="12"/>
      <c r="J18349" s="12"/>
    </row>
    <row r="18350" spans="1:10" x14ac:dyDescent="0.25">
      <c r="A18350" s="12"/>
      <c r="B18350" s="12"/>
      <c r="C18350" s="2"/>
      <c r="D18350" s="12"/>
      <c r="E18350" s="12"/>
      <c r="F18350" s="12"/>
      <c r="G18350" s="12"/>
      <c r="H18350" s="12"/>
      <c r="I18350" s="12"/>
      <c r="J18350" s="12"/>
    </row>
    <row r="18351" spans="1:10" x14ac:dyDescent="0.25">
      <c r="A18351" s="12"/>
      <c r="B18351" s="12"/>
      <c r="C18351" s="2"/>
      <c r="D18351" s="12"/>
      <c r="E18351" s="12"/>
      <c r="F18351" s="12"/>
      <c r="G18351" s="12"/>
      <c r="H18351" s="12"/>
      <c r="I18351" s="12"/>
      <c r="J18351" s="12"/>
    </row>
    <row r="18352" spans="1:10" x14ac:dyDescent="0.25">
      <c r="A18352" s="12"/>
      <c r="B18352" s="12"/>
      <c r="C18352" s="2"/>
      <c r="D18352" s="12"/>
      <c r="E18352" s="12"/>
      <c r="F18352" s="12"/>
      <c r="G18352" s="12"/>
      <c r="H18352" s="12"/>
      <c r="I18352" s="12"/>
      <c r="J18352" s="12"/>
    </row>
    <row r="18353" spans="1:10" x14ac:dyDescent="0.25">
      <c r="A18353" s="12"/>
      <c r="B18353" s="12"/>
      <c r="C18353" s="2"/>
      <c r="D18353" s="12"/>
      <c r="E18353" s="12"/>
      <c r="F18353" s="12"/>
      <c r="G18353" s="12"/>
      <c r="H18353" s="12"/>
      <c r="I18353" s="12"/>
      <c r="J18353" s="12"/>
    </row>
    <row r="18354" spans="1:10" x14ac:dyDescent="0.25">
      <c r="A18354" s="12"/>
      <c r="B18354" s="12"/>
      <c r="C18354" s="2"/>
      <c r="D18354" s="12"/>
      <c r="E18354" s="12"/>
      <c r="F18354" s="12"/>
      <c r="G18354" s="12"/>
      <c r="H18354" s="12"/>
      <c r="I18354" s="12"/>
      <c r="J18354" s="12"/>
    </row>
    <row r="18355" spans="1:10" x14ac:dyDescent="0.25">
      <c r="A18355" s="12"/>
      <c r="B18355" s="12"/>
      <c r="C18355" s="2"/>
      <c r="D18355" s="12"/>
      <c r="E18355" s="12"/>
      <c r="F18355" s="12"/>
      <c r="G18355" s="12"/>
      <c r="H18355" s="12"/>
      <c r="I18355" s="12"/>
      <c r="J18355" s="12"/>
    </row>
    <row r="18356" spans="1:10" x14ac:dyDescent="0.25">
      <c r="A18356" s="12"/>
      <c r="B18356" s="12"/>
      <c r="C18356" s="2"/>
      <c r="D18356" s="12"/>
      <c r="E18356" s="12"/>
      <c r="F18356" s="12"/>
      <c r="G18356" s="12"/>
      <c r="H18356" s="12"/>
      <c r="I18356" s="12"/>
      <c r="J18356" s="12"/>
    </row>
    <row r="18357" spans="1:10" x14ac:dyDescent="0.25">
      <c r="A18357" s="12"/>
      <c r="B18357" s="12"/>
      <c r="C18357" s="2"/>
      <c r="D18357" s="12"/>
      <c r="E18357" s="12"/>
      <c r="F18357" s="12"/>
      <c r="G18357" s="12"/>
      <c r="H18357" s="12"/>
      <c r="I18357" s="12"/>
      <c r="J18357" s="12"/>
    </row>
    <row r="18358" spans="1:10" x14ac:dyDescent="0.25">
      <c r="A18358" s="12"/>
      <c r="B18358" s="12"/>
      <c r="C18358" s="2"/>
      <c r="D18358" s="12"/>
      <c r="E18358" s="12"/>
      <c r="F18358" s="12"/>
      <c r="G18358" s="12"/>
      <c r="H18358" s="12"/>
      <c r="I18358" s="12"/>
      <c r="J18358" s="12"/>
    </row>
    <row r="18359" spans="1:10" x14ac:dyDescent="0.25">
      <c r="A18359" s="12"/>
      <c r="B18359" s="12"/>
      <c r="C18359" s="2"/>
      <c r="D18359" s="12"/>
      <c r="E18359" s="12"/>
      <c r="F18359" s="12"/>
      <c r="G18359" s="12"/>
      <c r="H18359" s="12"/>
      <c r="I18359" s="12"/>
      <c r="J18359" s="12"/>
    </row>
    <row r="18360" spans="1:10" x14ac:dyDescent="0.25">
      <c r="A18360" s="12"/>
      <c r="B18360" s="12"/>
      <c r="C18360" s="2"/>
      <c r="D18360" s="12"/>
      <c r="E18360" s="12"/>
      <c r="F18360" s="12"/>
      <c r="G18360" s="12"/>
      <c r="H18360" s="12"/>
      <c r="I18360" s="12"/>
      <c r="J18360" s="12"/>
    </row>
    <row r="18361" spans="1:10" x14ac:dyDescent="0.25">
      <c r="A18361" s="12"/>
      <c r="B18361" s="12"/>
      <c r="C18361" s="2"/>
      <c r="D18361" s="12"/>
      <c r="E18361" s="12"/>
      <c r="F18361" s="12"/>
      <c r="G18361" s="12"/>
      <c r="H18361" s="12"/>
      <c r="I18361" s="12"/>
      <c r="J18361" s="12"/>
    </row>
    <row r="18362" spans="1:10" x14ac:dyDescent="0.25">
      <c r="A18362" s="12"/>
      <c r="B18362" s="12"/>
      <c r="C18362" s="2"/>
      <c r="D18362" s="12"/>
      <c r="E18362" s="12"/>
      <c r="F18362" s="12"/>
      <c r="G18362" s="12"/>
      <c r="H18362" s="12"/>
      <c r="I18362" s="12"/>
      <c r="J18362" s="12"/>
    </row>
    <row r="18363" spans="1:10" x14ac:dyDescent="0.25">
      <c r="A18363" s="12"/>
      <c r="B18363" s="12"/>
      <c r="C18363" s="2"/>
      <c r="D18363" s="12"/>
      <c r="E18363" s="12"/>
      <c r="F18363" s="12"/>
      <c r="G18363" s="12"/>
      <c r="H18363" s="12"/>
      <c r="I18363" s="12"/>
      <c r="J18363" s="12"/>
    </row>
    <row r="18364" spans="1:10" x14ac:dyDescent="0.25">
      <c r="A18364" s="12"/>
      <c r="B18364" s="12"/>
      <c r="C18364" s="2"/>
      <c r="D18364" s="12"/>
      <c r="E18364" s="12"/>
      <c r="F18364" s="12"/>
      <c r="G18364" s="12"/>
      <c r="H18364" s="12"/>
      <c r="I18364" s="12"/>
      <c r="J18364" s="12"/>
    </row>
    <row r="18365" spans="1:10" x14ac:dyDescent="0.25">
      <c r="A18365" s="12"/>
      <c r="B18365" s="12"/>
      <c r="C18365" s="2"/>
      <c r="D18365" s="12"/>
      <c r="E18365" s="12"/>
      <c r="F18365" s="12"/>
      <c r="G18365" s="12"/>
      <c r="H18365" s="12"/>
      <c r="I18365" s="12"/>
      <c r="J18365" s="12"/>
    </row>
    <row r="18366" spans="1:10" x14ac:dyDescent="0.25">
      <c r="A18366" s="12"/>
      <c r="B18366" s="12"/>
      <c r="C18366" s="2"/>
      <c r="D18366" s="12"/>
      <c r="E18366" s="12"/>
      <c r="F18366" s="12"/>
      <c r="G18366" s="12"/>
      <c r="H18366" s="12"/>
      <c r="I18366" s="12"/>
      <c r="J18366" s="12"/>
    </row>
    <row r="18367" spans="1:10" x14ac:dyDescent="0.25">
      <c r="A18367" s="12"/>
      <c r="B18367" s="12"/>
      <c r="C18367" s="2"/>
      <c r="D18367" s="12"/>
      <c r="E18367" s="12"/>
      <c r="F18367" s="12"/>
      <c r="G18367" s="12"/>
      <c r="H18367" s="12"/>
      <c r="I18367" s="12"/>
      <c r="J18367" s="12"/>
    </row>
    <row r="18368" spans="1:10" x14ac:dyDescent="0.25">
      <c r="A18368" s="12"/>
      <c r="B18368" s="12"/>
      <c r="C18368" s="2"/>
      <c r="D18368" s="12"/>
      <c r="E18368" s="12"/>
      <c r="F18368" s="12"/>
      <c r="G18368" s="12"/>
      <c r="H18368" s="12"/>
      <c r="I18368" s="12"/>
      <c r="J18368" s="12"/>
    </row>
    <row r="18369" spans="1:10" x14ac:dyDescent="0.25">
      <c r="A18369" s="12"/>
      <c r="B18369" s="12"/>
      <c r="C18369" s="2"/>
      <c r="D18369" s="12"/>
      <c r="E18369" s="12"/>
      <c r="F18369" s="12"/>
      <c r="G18369" s="12"/>
      <c r="H18369" s="12"/>
      <c r="I18369" s="12"/>
      <c r="J18369" s="12"/>
    </row>
    <row r="18370" spans="1:10" x14ac:dyDescent="0.25">
      <c r="A18370" s="12"/>
      <c r="B18370" s="12"/>
      <c r="C18370" s="2"/>
      <c r="D18370" s="12"/>
      <c r="E18370" s="12"/>
      <c r="F18370" s="12"/>
      <c r="G18370" s="12"/>
      <c r="H18370" s="12"/>
      <c r="I18370" s="12"/>
      <c r="J18370" s="12"/>
    </row>
    <row r="18371" spans="1:10" x14ac:dyDescent="0.25">
      <c r="A18371" s="12"/>
      <c r="B18371" s="12"/>
      <c r="C18371" s="2"/>
      <c r="D18371" s="12"/>
      <c r="E18371" s="12"/>
      <c r="F18371" s="12"/>
      <c r="G18371" s="12"/>
      <c r="H18371" s="12"/>
      <c r="I18371" s="12"/>
      <c r="J18371" s="12"/>
    </row>
    <row r="18372" spans="1:10" x14ac:dyDescent="0.25">
      <c r="A18372" s="12"/>
      <c r="B18372" s="12"/>
      <c r="C18372" s="2"/>
      <c r="D18372" s="12"/>
      <c r="E18372" s="12"/>
      <c r="F18372" s="12"/>
      <c r="G18372" s="12"/>
      <c r="H18372" s="12"/>
      <c r="I18372" s="12"/>
      <c r="J18372" s="12"/>
    </row>
    <row r="18373" spans="1:10" x14ac:dyDescent="0.25">
      <c r="A18373" s="12"/>
      <c r="B18373" s="12"/>
      <c r="C18373" s="2"/>
      <c r="D18373" s="12"/>
      <c r="E18373" s="12"/>
      <c r="F18373" s="12"/>
      <c r="G18373" s="12"/>
      <c r="H18373" s="12"/>
      <c r="I18373" s="12"/>
      <c r="J18373" s="12"/>
    </row>
    <row r="18374" spans="1:10" x14ac:dyDescent="0.25">
      <c r="A18374" s="12"/>
      <c r="B18374" s="12"/>
      <c r="C18374" s="2"/>
      <c r="D18374" s="12"/>
      <c r="E18374" s="12"/>
      <c r="F18374" s="12"/>
      <c r="G18374" s="12"/>
      <c r="H18374" s="12"/>
      <c r="I18374" s="12"/>
      <c r="J18374" s="12"/>
    </row>
    <row r="18375" spans="1:10" x14ac:dyDescent="0.25">
      <c r="A18375" s="12"/>
      <c r="B18375" s="12"/>
      <c r="C18375" s="2"/>
      <c r="D18375" s="12"/>
      <c r="E18375" s="12"/>
      <c r="F18375" s="12"/>
      <c r="G18375" s="12"/>
      <c r="H18375" s="12"/>
      <c r="I18375" s="12"/>
      <c r="J18375" s="12"/>
    </row>
    <row r="18376" spans="1:10" x14ac:dyDescent="0.25">
      <c r="A18376" s="12"/>
      <c r="B18376" s="12"/>
      <c r="C18376" s="2"/>
      <c r="D18376" s="12"/>
      <c r="E18376" s="12"/>
      <c r="F18376" s="12"/>
      <c r="G18376" s="12"/>
      <c r="H18376" s="12"/>
      <c r="I18376" s="12"/>
      <c r="J18376" s="12"/>
    </row>
    <row r="18377" spans="1:10" x14ac:dyDescent="0.25">
      <c r="A18377" s="12"/>
      <c r="B18377" s="12"/>
      <c r="C18377" s="2"/>
      <c r="D18377" s="12"/>
      <c r="E18377" s="12"/>
      <c r="F18377" s="12"/>
      <c r="G18377" s="12"/>
      <c r="H18377" s="12"/>
      <c r="I18377" s="12"/>
      <c r="J18377" s="12"/>
    </row>
    <row r="18378" spans="1:10" x14ac:dyDescent="0.25">
      <c r="A18378" s="12"/>
      <c r="B18378" s="12"/>
      <c r="C18378" s="2"/>
      <c r="D18378" s="12"/>
      <c r="E18378" s="12"/>
      <c r="F18378" s="12"/>
      <c r="G18378" s="12"/>
      <c r="H18378" s="12"/>
      <c r="I18378" s="12"/>
      <c r="J18378" s="12"/>
    </row>
    <row r="18379" spans="1:10" x14ac:dyDescent="0.25">
      <c r="A18379" s="12"/>
      <c r="B18379" s="12"/>
      <c r="C18379" s="2"/>
      <c r="D18379" s="12"/>
      <c r="E18379" s="12"/>
      <c r="F18379" s="12"/>
      <c r="G18379" s="12"/>
      <c r="H18379" s="12"/>
      <c r="I18379" s="12"/>
      <c r="J18379" s="12"/>
    </row>
    <row r="18380" spans="1:10" x14ac:dyDescent="0.25">
      <c r="A18380" s="12"/>
      <c r="B18380" s="12"/>
      <c r="C18380" s="2"/>
      <c r="D18380" s="12"/>
      <c r="E18380" s="12"/>
      <c r="F18380" s="12"/>
      <c r="G18380" s="12"/>
      <c r="H18380" s="12"/>
      <c r="I18380" s="12"/>
      <c r="J18380" s="12"/>
    </row>
    <row r="18381" spans="1:10" x14ac:dyDescent="0.25">
      <c r="A18381" s="12"/>
      <c r="B18381" s="12"/>
      <c r="C18381" s="2"/>
      <c r="D18381" s="12"/>
      <c r="E18381" s="12"/>
      <c r="F18381" s="12"/>
      <c r="G18381" s="12"/>
      <c r="H18381" s="12"/>
      <c r="I18381" s="12"/>
      <c r="J18381" s="12"/>
    </row>
    <row r="18382" spans="1:10" x14ac:dyDescent="0.25">
      <c r="A18382" s="12"/>
      <c r="B18382" s="12"/>
      <c r="C18382" s="2"/>
      <c r="D18382" s="12"/>
      <c r="E18382" s="12"/>
      <c r="F18382" s="12"/>
      <c r="G18382" s="12"/>
      <c r="H18382" s="12"/>
      <c r="I18382" s="12"/>
      <c r="J18382" s="12"/>
    </row>
    <row r="18383" spans="1:10" x14ac:dyDescent="0.25">
      <c r="A18383" s="12"/>
      <c r="B18383" s="12"/>
      <c r="C18383" s="2"/>
      <c r="D18383" s="12"/>
      <c r="E18383" s="12"/>
      <c r="F18383" s="12"/>
      <c r="G18383" s="12"/>
      <c r="H18383" s="12"/>
      <c r="I18383" s="12"/>
      <c r="J18383" s="12"/>
    </row>
    <row r="18384" spans="1:10" x14ac:dyDescent="0.25">
      <c r="A18384" s="12"/>
      <c r="B18384" s="12"/>
      <c r="C18384" s="2"/>
      <c r="D18384" s="12"/>
      <c r="E18384" s="12"/>
      <c r="F18384" s="12"/>
      <c r="G18384" s="12"/>
      <c r="H18384" s="12"/>
      <c r="I18384" s="12"/>
      <c r="J18384" s="12"/>
    </row>
    <row r="18385" spans="1:10" x14ac:dyDescent="0.25">
      <c r="A18385" s="12"/>
      <c r="B18385" s="12"/>
      <c r="C18385" s="2"/>
      <c r="D18385" s="12"/>
      <c r="E18385" s="12"/>
      <c r="F18385" s="12"/>
      <c r="G18385" s="12"/>
      <c r="H18385" s="12"/>
      <c r="I18385" s="12"/>
      <c r="J18385" s="12"/>
    </row>
    <row r="18386" spans="1:10" x14ac:dyDescent="0.25">
      <c r="A18386" s="12"/>
      <c r="B18386" s="12"/>
      <c r="C18386" s="2"/>
      <c r="D18386" s="12"/>
      <c r="E18386" s="12"/>
      <c r="F18386" s="12"/>
      <c r="G18386" s="12"/>
      <c r="H18386" s="12"/>
      <c r="I18386" s="12"/>
      <c r="J18386" s="12"/>
    </row>
    <row r="18387" spans="1:10" x14ac:dyDescent="0.25">
      <c r="A18387" s="12"/>
      <c r="B18387" s="12"/>
      <c r="C18387" s="2"/>
      <c r="D18387" s="12"/>
      <c r="E18387" s="12"/>
      <c r="F18387" s="12"/>
      <c r="G18387" s="12"/>
      <c r="H18387" s="12"/>
      <c r="I18387" s="12"/>
      <c r="J18387" s="12"/>
    </row>
    <row r="18388" spans="1:10" x14ac:dyDescent="0.25">
      <c r="A18388" s="12"/>
      <c r="B18388" s="12"/>
      <c r="C18388" s="2"/>
      <c r="D18388" s="12"/>
      <c r="E18388" s="12"/>
      <c r="F18388" s="12"/>
      <c r="G18388" s="12"/>
      <c r="H18388" s="12"/>
      <c r="I18388" s="12"/>
      <c r="J18388" s="12"/>
    </row>
    <row r="18389" spans="1:10" x14ac:dyDescent="0.25">
      <c r="A18389" s="12"/>
      <c r="B18389" s="12"/>
      <c r="C18389" s="2"/>
      <c r="D18389" s="12"/>
      <c r="E18389" s="12"/>
      <c r="F18389" s="12"/>
      <c r="G18389" s="12"/>
      <c r="H18389" s="12"/>
      <c r="I18389" s="12"/>
      <c r="J18389" s="12"/>
    </row>
    <row r="18390" spans="1:10" x14ac:dyDescent="0.25">
      <c r="A18390" s="12"/>
      <c r="B18390" s="12"/>
      <c r="C18390" s="2"/>
      <c r="D18390" s="12"/>
      <c r="E18390" s="12"/>
      <c r="F18390" s="12"/>
      <c r="G18390" s="12"/>
      <c r="H18390" s="12"/>
      <c r="I18390" s="12"/>
      <c r="J18390" s="12"/>
    </row>
    <row r="18391" spans="1:10" x14ac:dyDescent="0.25">
      <c r="A18391" s="12"/>
      <c r="B18391" s="12"/>
      <c r="C18391" s="2"/>
      <c r="D18391" s="12"/>
      <c r="E18391" s="12"/>
      <c r="F18391" s="12"/>
      <c r="G18391" s="12"/>
      <c r="H18391" s="12"/>
      <c r="I18391" s="12"/>
      <c r="J18391" s="12"/>
    </row>
    <row r="18392" spans="1:10" x14ac:dyDescent="0.25">
      <c r="A18392" s="12"/>
      <c r="B18392" s="12"/>
      <c r="C18392" s="2"/>
      <c r="D18392" s="12"/>
      <c r="E18392" s="12"/>
      <c r="F18392" s="12"/>
      <c r="G18392" s="12"/>
      <c r="H18392" s="12"/>
      <c r="I18392" s="12"/>
      <c r="J18392" s="12"/>
    </row>
    <row r="18393" spans="1:10" x14ac:dyDescent="0.25">
      <c r="A18393" s="12"/>
      <c r="B18393" s="12"/>
      <c r="C18393" s="2"/>
      <c r="D18393" s="12"/>
      <c r="E18393" s="12"/>
      <c r="F18393" s="12"/>
      <c r="G18393" s="12"/>
      <c r="H18393" s="12"/>
      <c r="I18393" s="12"/>
      <c r="J18393" s="12"/>
    </row>
    <row r="18394" spans="1:10" x14ac:dyDescent="0.25">
      <c r="A18394" s="12"/>
      <c r="B18394" s="12"/>
      <c r="C18394" s="2"/>
      <c r="D18394" s="12"/>
      <c r="E18394" s="12"/>
      <c r="F18394" s="12"/>
      <c r="G18394" s="12"/>
      <c r="H18394" s="12"/>
      <c r="I18394" s="12"/>
      <c r="J18394" s="12"/>
    </row>
    <row r="18395" spans="1:10" x14ac:dyDescent="0.25">
      <c r="A18395" s="12"/>
      <c r="B18395" s="12"/>
      <c r="C18395" s="2"/>
      <c r="D18395" s="12"/>
      <c r="E18395" s="12"/>
      <c r="F18395" s="12"/>
      <c r="G18395" s="12"/>
      <c r="H18395" s="12"/>
      <c r="I18395" s="12"/>
      <c r="J18395" s="12"/>
    </row>
    <row r="18396" spans="1:10" x14ac:dyDescent="0.25">
      <c r="A18396" s="12"/>
      <c r="B18396" s="12"/>
      <c r="C18396" s="2"/>
      <c r="D18396" s="12"/>
      <c r="E18396" s="12"/>
      <c r="F18396" s="12"/>
      <c r="G18396" s="12"/>
      <c r="H18396" s="12"/>
      <c r="I18396" s="12"/>
      <c r="J18396" s="12"/>
    </row>
    <row r="18397" spans="1:10" x14ac:dyDescent="0.25">
      <c r="A18397" s="12"/>
      <c r="B18397" s="12"/>
      <c r="C18397" s="2"/>
      <c r="D18397" s="12"/>
      <c r="E18397" s="12"/>
      <c r="F18397" s="12"/>
      <c r="G18397" s="12"/>
      <c r="H18397" s="12"/>
      <c r="I18397" s="12"/>
      <c r="J18397" s="12"/>
    </row>
    <row r="18398" spans="1:10" x14ac:dyDescent="0.25">
      <c r="A18398" s="12"/>
      <c r="B18398" s="12"/>
      <c r="C18398" s="2"/>
      <c r="D18398" s="12"/>
      <c r="E18398" s="12"/>
      <c r="F18398" s="12"/>
      <c r="G18398" s="12"/>
      <c r="H18398" s="12"/>
      <c r="I18398" s="12"/>
      <c r="J18398" s="12"/>
    </row>
    <row r="18399" spans="1:10" x14ac:dyDescent="0.25">
      <c r="A18399" s="12"/>
      <c r="B18399" s="12"/>
      <c r="C18399" s="2"/>
      <c r="D18399" s="12"/>
      <c r="E18399" s="12"/>
      <c r="F18399" s="12"/>
      <c r="G18399" s="12"/>
      <c r="H18399" s="12"/>
      <c r="I18399" s="12"/>
      <c r="J18399" s="12"/>
    </row>
    <row r="18400" spans="1:10" x14ac:dyDescent="0.25">
      <c r="A18400" s="12"/>
      <c r="B18400" s="12"/>
      <c r="C18400" s="2"/>
      <c r="D18400" s="12"/>
      <c r="E18400" s="12"/>
      <c r="F18400" s="12"/>
      <c r="G18400" s="12"/>
      <c r="H18400" s="12"/>
      <c r="I18400" s="12"/>
      <c r="J18400" s="12"/>
    </row>
    <row r="18401" spans="1:10" x14ac:dyDescent="0.25">
      <c r="A18401" s="12"/>
      <c r="B18401" s="12"/>
      <c r="C18401" s="2"/>
      <c r="D18401" s="12"/>
      <c r="E18401" s="12"/>
      <c r="F18401" s="12"/>
      <c r="G18401" s="12"/>
      <c r="H18401" s="12"/>
      <c r="I18401" s="12"/>
      <c r="J18401" s="12"/>
    </row>
    <row r="18402" spans="1:10" x14ac:dyDescent="0.25">
      <c r="A18402" s="12"/>
      <c r="B18402" s="12"/>
      <c r="C18402" s="2"/>
      <c r="D18402" s="12"/>
      <c r="E18402" s="12"/>
      <c r="F18402" s="12"/>
      <c r="G18402" s="12"/>
      <c r="H18402" s="12"/>
      <c r="I18402" s="12"/>
      <c r="J18402" s="12"/>
    </row>
    <row r="18403" spans="1:10" x14ac:dyDescent="0.25">
      <c r="A18403" s="12"/>
      <c r="B18403" s="12"/>
      <c r="C18403" s="2"/>
      <c r="D18403" s="12"/>
      <c r="E18403" s="12"/>
      <c r="F18403" s="12"/>
      <c r="G18403" s="12"/>
      <c r="H18403" s="12"/>
      <c r="I18403" s="12"/>
      <c r="J18403" s="12"/>
    </row>
    <row r="18404" spans="1:10" x14ac:dyDescent="0.25">
      <c r="A18404" s="12"/>
      <c r="B18404" s="12"/>
      <c r="C18404" s="2"/>
      <c r="D18404" s="12"/>
      <c r="E18404" s="12"/>
      <c r="F18404" s="12"/>
      <c r="G18404" s="12"/>
      <c r="H18404" s="12"/>
      <c r="I18404" s="12"/>
      <c r="J18404" s="12"/>
    </row>
    <row r="18405" spans="1:10" x14ac:dyDescent="0.25">
      <c r="A18405" s="12"/>
      <c r="B18405" s="12"/>
      <c r="C18405" s="2"/>
      <c r="D18405" s="12"/>
      <c r="E18405" s="12"/>
      <c r="F18405" s="12"/>
      <c r="G18405" s="12"/>
      <c r="H18405" s="12"/>
      <c r="I18405" s="12"/>
      <c r="J18405" s="12"/>
    </row>
    <row r="18406" spans="1:10" x14ac:dyDescent="0.25">
      <c r="A18406" s="12"/>
      <c r="B18406" s="12"/>
      <c r="C18406" s="2"/>
      <c r="D18406" s="12"/>
      <c r="E18406" s="12"/>
      <c r="F18406" s="12"/>
      <c r="G18406" s="12"/>
      <c r="H18406" s="12"/>
      <c r="I18406" s="12"/>
      <c r="J18406" s="12"/>
    </row>
    <row r="18407" spans="1:10" x14ac:dyDescent="0.25">
      <c r="A18407" s="12"/>
      <c r="B18407" s="12"/>
      <c r="C18407" s="2"/>
      <c r="D18407" s="12"/>
      <c r="E18407" s="12"/>
      <c r="F18407" s="12"/>
      <c r="G18407" s="12"/>
      <c r="H18407" s="12"/>
      <c r="I18407" s="12"/>
      <c r="J18407" s="12"/>
    </row>
    <row r="18408" spans="1:10" x14ac:dyDescent="0.25">
      <c r="A18408" s="12"/>
      <c r="B18408" s="12"/>
      <c r="C18408" s="2"/>
      <c r="D18408" s="12"/>
      <c r="E18408" s="12"/>
      <c r="F18408" s="12"/>
      <c r="G18408" s="12"/>
      <c r="H18408" s="12"/>
      <c r="I18408" s="12"/>
      <c r="J18408" s="12"/>
    </row>
    <row r="18409" spans="1:10" x14ac:dyDescent="0.25">
      <c r="A18409" s="12"/>
      <c r="B18409" s="12"/>
      <c r="C18409" s="2"/>
      <c r="D18409" s="12"/>
      <c r="E18409" s="12"/>
      <c r="F18409" s="12"/>
      <c r="G18409" s="12"/>
      <c r="H18409" s="12"/>
      <c r="I18409" s="12"/>
      <c r="J18409" s="12"/>
    </row>
    <row r="18410" spans="1:10" x14ac:dyDescent="0.25">
      <c r="A18410" s="12"/>
      <c r="B18410" s="12"/>
      <c r="C18410" s="2"/>
      <c r="D18410" s="12"/>
      <c r="E18410" s="12"/>
      <c r="F18410" s="12"/>
      <c r="G18410" s="12"/>
      <c r="H18410" s="12"/>
      <c r="I18410" s="12"/>
      <c r="J18410" s="12"/>
    </row>
    <row r="18411" spans="1:10" x14ac:dyDescent="0.25">
      <c r="A18411" s="12"/>
      <c r="B18411" s="12"/>
      <c r="C18411" s="2"/>
      <c r="D18411" s="12"/>
      <c r="E18411" s="12"/>
      <c r="F18411" s="12"/>
      <c r="G18411" s="12"/>
      <c r="H18411" s="12"/>
      <c r="I18411" s="12"/>
      <c r="J18411" s="12"/>
    </row>
    <row r="18412" spans="1:10" x14ac:dyDescent="0.25">
      <c r="A18412" s="12"/>
      <c r="B18412" s="12"/>
      <c r="C18412" s="2"/>
      <c r="D18412" s="12"/>
      <c r="E18412" s="12"/>
      <c r="F18412" s="12"/>
      <c r="G18412" s="12"/>
      <c r="H18412" s="12"/>
      <c r="I18412" s="12"/>
      <c r="J18412" s="12"/>
    </row>
    <row r="18413" spans="1:10" x14ac:dyDescent="0.25">
      <c r="A18413" s="12"/>
      <c r="B18413" s="12"/>
      <c r="C18413" s="2"/>
      <c r="D18413" s="12"/>
      <c r="E18413" s="12"/>
      <c r="F18413" s="12"/>
      <c r="G18413" s="12"/>
      <c r="H18413" s="12"/>
      <c r="I18413" s="12"/>
      <c r="J18413" s="12"/>
    </row>
    <row r="18414" spans="1:10" x14ac:dyDescent="0.25">
      <c r="A18414" s="12"/>
      <c r="B18414" s="12"/>
      <c r="C18414" s="2"/>
      <c r="D18414" s="12"/>
      <c r="E18414" s="12"/>
      <c r="F18414" s="12"/>
      <c r="G18414" s="12"/>
      <c r="H18414" s="12"/>
      <c r="I18414" s="12"/>
      <c r="J18414" s="12"/>
    </row>
    <row r="18415" spans="1:10" x14ac:dyDescent="0.25">
      <c r="A18415" s="12"/>
      <c r="B18415" s="12"/>
      <c r="C18415" s="2"/>
      <c r="D18415" s="12"/>
      <c r="E18415" s="12"/>
      <c r="F18415" s="12"/>
      <c r="G18415" s="12"/>
      <c r="H18415" s="12"/>
      <c r="I18415" s="12"/>
      <c r="J18415" s="12"/>
    </row>
    <row r="18416" spans="1:10" x14ac:dyDescent="0.25">
      <c r="A18416" s="12"/>
      <c r="B18416" s="12"/>
      <c r="C18416" s="2"/>
      <c r="D18416" s="12"/>
      <c r="E18416" s="12"/>
      <c r="F18416" s="12"/>
      <c r="G18416" s="12"/>
      <c r="H18416" s="12"/>
      <c r="I18416" s="12"/>
      <c r="J18416" s="12"/>
    </row>
    <row r="18417" spans="1:10" x14ac:dyDescent="0.25">
      <c r="A18417" s="12"/>
      <c r="B18417" s="12"/>
      <c r="C18417" s="2"/>
      <c r="D18417" s="12"/>
      <c r="E18417" s="12"/>
      <c r="F18417" s="12"/>
      <c r="G18417" s="12"/>
      <c r="H18417" s="12"/>
      <c r="I18417" s="12"/>
      <c r="J18417" s="12"/>
    </row>
    <row r="18418" spans="1:10" x14ac:dyDescent="0.25">
      <c r="A18418" s="12"/>
      <c r="B18418" s="12"/>
      <c r="C18418" s="2"/>
      <c r="D18418" s="12"/>
      <c r="E18418" s="12"/>
      <c r="F18418" s="12"/>
      <c r="G18418" s="12"/>
      <c r="H18418" s="12"/>
      <c r="I18418" s="12"/>
      <c r="J18418" s="12"/>
    </row>
    <row r="18419" spans="1:10" x14ac:dyDescent="0.25">
      <c r="A18419" s="12"/>
      <c r="B18419" s="12"/>
      <c r="C18419" s="2"/>
      <c r="D18419" s="12"/>
      <c r="E18419" s="12"/>
      <c r="F18419" s="12"/>
      <c r="G18419" s="12"/>
      <c r="H18419" s="12"/>
      <c r="I18419" s="12"/>
      <c r="J18419" s="12"/>
    </row>
    <row r="18420" spans="1:10" x14ac:dyDescent="0.25">
      <c r="A18420" s="12"/>
      <c r="B18420" s="12"/>
      <c r="C18420" s="2"/>
      <c r="D18420" s="12"/>
      <c r="E18420" s="12"/>
      <c r="F18420" s="12"/>
      <c r="G18420" s="12"/>
      <c r="H18420" s="12"/>
      <c r="I18420" s="12"/>
      <c r="J18420" s="12"/>
    </row>
    <row r="18421" spans="1:10" x14ac:dyDescent="0.25">
      <c r="A18421" s="12"/>
      <c r="B18421" s="12"/>
      <c r="C18421" s="2"/>
      <c r="D18421" s="12"/>
      <c r="E18421" s="12"/>
      <c r="F18421" s="12"/>
      <c r="G18421" s="12"/>
      <c r="H18421" s="12"/>
      <c r="I18421" s="12"/>
      <c r="J18421" s="12"/>
    </row>
    <row r="18422" spans="1:10" x14ac:dyDescent="0.25">
      <c r="A18422" s="12"/>
      <c r="B18422" s="12"/>
      <c r="C18422" s="2"/>
      <c r="D18422" s="12"/>
      <c r="E18422" s="12"/>
      <c r="F18422" s="12"/>
      <c r="G18422" s="12"/>
      <c r="H18422" s="12"/>
      <c r="I18422" s="12"/>
      <c r="J18422" s="12"/>
    </row>
    <row r="18423" spans="1:10" x14ac:dyDescent="0.25">
      <c r="A18423" s="12"/>
      <c r="B18423" s="12"/>
      <c r="C18423" s="2"/>
      <c r="D18423" s="12"/>
      <c r="E18423" s="12"/>
      <c r="F18423" s="12"/>
      <c r="G18423" s="12"/>
      <c r="H18423" s="12"/>
      <c r="I18423" s="12"/>
      <c r="J18423" s="12"/>
    </row>
    <row r="18424" spans="1:10" x14ac:dyDescent="0.25">
      <c r="A18424" s="12"/>
      <c r="B18424" s="12"/>
      <c r="C18424" s="2"/>
      <c r="D18424" s="12"/>
      <c r="E18424" s="12"/>
      <c r="F18424" s="12"/>
      <c r="G18424" s="12"/>
      <c r="H18424" s="12"/>
      <c r="I18424" s="12"/>
      <c r="J18424" s="12"/>
    </row>
    <row r="18425" spans="1:10" x14ac:dyDescent="0.25">
      <c r="A18425" s="12"/>
      <c r="B18425" s="12"/>
      <c r="C18425" s="2"/>
      <c r="D18425" s="12"/>
      <c r="E18425" s="12"/>
      <c r="F18425" s="12"/>
      <c r="G18425" s="12"/>
      <c r="H18425" s="12"/>
      <c r="I18425" s="12"/>
      <c r="J18425" s="12"/>
    </row>
    <row r="18426" spans="1:10" x14ac:dyDescent="0.25">
      <c r="A18426" s="12"/>
      <c r="B18426" s="12"/>
      <c r="C18426" s="2"/>
      <c r="D18426" s="12"/>
      <c r="E18426" s="12"/>
      <c r="F18426" s="12"/>
      <c r="G18426" s="12"/>
      <c r="H18426" s="12"/>
      <c r="I18426" s="12"/>
      <c r="J18426" s="12"/>
    </row>
    <row r="18427" spans="1:10" x14ac:dyDescent="0.25">
      <c r="A18427" s="12"/>
      <c r="B18427" s="12"/>
      <c r="C18427" s="2"/>
      <c r="D18427" s="12"/>
      <c r="E18427" s="12"/>
      <c r="F18427" s="12"/>
      <c r="G18427" s="12"/>
      <c r="H18427" s="12"/>
      <c r="I18427" s="12"/>
      <c r="J18427" s="12"/>
    </row>
    <row r="18428" spans="1:10" x14ac:dyDescent="0.25">
      <c r="A18428" s="12"/>
      <c r="B18428" s="12"/>
      <c r="C18428" s="2"/>
      <c r="D18428" s="12"/>
      <c r="E18428" s="12"/>
      <c r="F18428" s="12"/>
      <c r="G18428" s="12"/>
      <c r="H18428" s="12"/>
      <c r="I18428" s="12"/>
      <c r="J18428" s="12"/>
    </row>
    <row r="18429" spans="1:10" x14ac:dyDescent="0.25">
      <c r="A18429" s="12"/>
      <c r="B18429" s="12"/>
      <c r="C18429" s="2"/>
      <c r="D18429" s="12"/>
      <c r="E18429" s="12"/>
      <c r="F18429" s="12"/>
      <c r="G18429" s="12"/>
      <c r="H18429" s="12"/>
      <c r="I18429" s="12"/>
      <c r="J18429" s="12"/>
    </row>
    <row r="18430" spans="1:10" x14ac:dyDescent="0.25">
      <c r="A18430" s="12"/>
      <c r="B18430" s="12"/>
      <c r="C18430" s="2"/>
      <c r="D18430" s="12"/>
      <c r="E18430" s="12"/>
      <c r="F18430" s="12"/>
      <c r="G18430" s="12"/>
      <c r="H18430" s="12"/>
      <c r="I18430" s="12"/>
      <c r="J18430" s="12"/>
    </row>
    <row r="18431" spans="1:10" x14ac:dyDescent="0.25">
      <c r="A18431" s="12"/>
      <c r="B18431" s="12"/>
      <c r="C18431" s="2"/>
      <c r="D18431" s="12"/>
      <c r="E18431" s="12"/>
      <c r="F18431" s="12"/>
      <c r="G18431" s="12"/>
      <c r="H18431" s="12"/>
      <c r="I18431" s="12"/>
      <c r="J18431" s="12"/>
    </row>
    <row r="18432" spans="1:10" x14ac:dyDescent="0.25">
      <c r="A18432" s="12"/>
      <c r="B18432" s="12"/>
      <c r="C18432" s="2"/>
      <c r="D18432" s="12"/>
      <c r="E18432" s="12"/>
      <c r="F18432" s="12"/>
      <c r="G18432" s="12"/>
      <c r="H18432" s="12"/>
      <c r="I18432" s="12"/>
      <c r="J18432" s="12"/>
    </row>
    <row r="18433" spans="1:10" x14ac:dyDescent="0.25">
      <c r="A18433" s="12"/>
      <c r="B18433" s="12"/>
      <c r="C18433" s="2"/>
      <c r="D18433" s="12"/>
      <c r="E18433" s="12"/>
      <c r="F18433" s="12"/>
      <c r="G18433" s="12"/>
      <c r="H18433" s="12"/>
      <c r="I18433" s="12"/>
      <c r="J18433" s="12"/>
    </row>
    <row r="18434" spans="1:10" x14ac:dyDescent="0.25">
      <c r="A18434" s="12"/>
      <c r="B18434" s="12"/>
      <c r="C18434" s="2"/>
      <c r="D18434" s="12"/>
      <c r="E18434" s="12"/>
      <c r="F18434" s="12"/>
      <c r="G18434" s="12"/>
      <c r="H18434" s="12"/>
      <c r="I18434" s="12"/>
      <c r="J18434" s="12"/>
    </row>
    <row r="18435" spans="1:10" x14ac:dyDescent="0.25">
      <c r="A18435" s="12"/>
      <c r="B18435" s="12"/>
      <c r="C18435" s="2"/>
      <c r="D18435" s="12"/>
      <c r="E18435" s="12"/>
      <c r="F18435" s="12"/>
      <c r="G18435" s="12"/>
      <c r="H18435" s="12"/>
      <c r="I18435" s="12"/>
      <c r="J18435" s="12"/>
    </row>
    <row r="18436" spans="1:10" x14ac:dyDescent="0.25">
      <c r="A18436" s="12"/>
      <c r="B18436" s="12"/>
      <c r="C18436" s="2"/>
      <c r="D18436" s="12"/>
      <c r="E18436" s="12"/>
      <c r="F18436" s="12"/>
      <c r="G18436" s="12"/>
      <c r="H18436" s="12"/>
      <c r="I18436" s="12"/>
      <c r="J18436" s="12"/>
    </row>
    <row r="18437" spans="1:10" x14ac:dyDescent="0.25">
      <c r="A18437" s="12"/>
      <c r="B18437" s="12"/>
      <c r="C18437" s="2"/>
      <c r="D18437" s="12"/>
      <c r="E18437" s="12"/>
      <c r="F18437" s="12"/>
      <c r="G18437" s="12"/>
      <c r="H18437" s="12"/>
      <c r="I18437" s="12"/>
      <c r="J18437" s="12"/>
    </row>
    <row r="18438" spans="1:10" x14ac:dyDescent="0.25">
      <c r="A18438" s="12"/>
      <c r="B18438" s="12"/>
      <c r="C18438" s="2"/>
      <c r="D18438" s="12"/>
      <c r="E18438" s="12"/>
      <c r="F18438" s="12"/>
      <c r="G18438" s="12"/>
      <c r="H18438" s="12"/>
      <c r="I18438" s="12"/>
      <c r="J18438" s="12"/>
    </row>
    <row r="18439" spans="1:10" x14ac:dyDescent="0.25">
      <c r="A18439" s="12"/>
      <c r="B18439" s="12"/>
      <c r="C18439" s="2"/>
      <c r="D18439" s="12"/>
      <c r="E18439" s="12"/>
      <c r="F18439" s="12"/>
      <c r="G18439" s="12"/>
      <c r="H18439" s="12"/>
      <c r="I18439" s="12"/>
      <c r="J18439" s="12"/>
    </row>
    <row r="18440" spans="1:10" x14ac:dyDescent="0.25">
      <c r="A18440" s="12"/>
      <c r="B18440" s="12"/>
      <c r="C18440" s="2"/>
      <c r="D18440" s="12"/>
      <c r="E18440" s="12"/>
      <c r="F18440" s="12"/>
      <c r="G18440" s="12"/>
      <c r="H18440" s="12"/>
      <c r="I18440" s="12"/>
      <c r="J18440" s="12"/>
    </row>
    <row r="18441" spans="1:10" x14ac:dyDescent="0.25">
      <c r="A18441" s="12"/>
      <c r="B18441" s="12"/>
      <c r="C18441" s="2"/>
      <c r="D18441" s="12"/>
      <c r="E18441" s="12"/>
      <c r="F18441" s="12"/>
      <c r="G18441" s="12"/>
      <c r="H18441" s="12"/>
      <c r="I18441" s="12"/>
      <c r="J18441" s="12"/>
    </row>
    <row r="18442" spans="1:10" x14ac:dyDescent="0.25">
      <c r="A18442" s="12"/>
      <c r="B18442" s="12"/>
      <c r="C18442" s="2"/>
      <c r="D18442" s="12"/>
      <c r="E18442" s="12"/>
      <c r="F18442" s="12"/>
      <c r="G18442" s="12"/>
      <c r="H18442" s="12"/>
      <c r="I18442" s="12"/>
      <c r="J18442" s="12"/>
    </row>
    <row r="18443" spans="1:10" x14ac:dyDescent="0.25">
      <c r="A18443" s="12"/>
      <c r="B18443" s="12"/>
      <c r="C18443" s="2"/>
      <c r="D18443" s="12"/>
      <c r="E18443" s="12"/>
      <c r="F18443" s="12"/>
      <c r="G18443" s="12"/>
      <c r="H18443" s="12"/>
      <c r="I18443" s="12"/>
      <c r="J18443" s="12"/>
    </row>
    <row r="18444" spans="1:10" x14ac:dyDescent="0.25">
      <c r="A18444" s="12"/>
      <c r="B18444" s="12"/>
      <c r="C18444" s="2"/>
      <c r="D18444" s="12"/>
      <c r="E18444" s="12"/>
      <c r="F18444" s="12"/>
      <c r="G18444" s="12"/>
      <c r="H18444" s="12"/>
      <c r="I18444" s="12"/>
      <c r="J18444" s="12"/>
    </row>
    <row r="18445" spans="1:10" x14ac:dyDescent="0.25">
      <c r="A18445" s="12"/>
      <c r="B18445" s="12"/>
      <c r="C18445" s="2"/>
      <c r="D18445" s="12"/>
      <c r="E18445" s="12"/>
      <c r="F18445" s="12"/>
      <c r="G18445" s="12"/>
      <c r="H18445" s="12"/>
      <c r="I18445" s="12"/>
      <c r="J18445" s="12"/>
    </row>
    <row r="18446" spans="1:10" x14ac:dyDescent="0.25">
      <c r="A18446" s="12"/>
      <c r="B18446" s="12"/>
      <c r="C18446" s="2"/>
      <c r="D18446" s="12"/>
      <c r="E18446" s="12"/>
      <c r="F18446" s="12"/>
      <c r="G18446" s="12"/>
      <c r="H18446" s="12"/>
      <c r="I18446" s="12"/>
      <c r="J18446" s="12"/>
    </row>
    <row r="18447" spans="1:10" x14ac:dyDescent="0.25">
      <c r="A18447" s="12"/>
      <c r="B18447" s="12"/>
      <c r="C18447" s="2"/>
      <c r="D18447" s="12"/>
      <c r="E18447" s="12"/>
      <c r="F18447" s="12"/>
      <c r="G18447" s="12"/>
      <c r="H18447" s="12"/>
      <c r="I18447" s="12"/>
      <c r="J18447" s="12"/>
    </row>
    <row r="18448" spans="1:10" x14ac:dyDescent="0.25">
      <c r="A18448" s="12"/>
      <c r="B18448" s="12"/>
      <c r="C18448" s="2"/>
      <c r="D18448" s="12"/>
      <c r="E18448" s="12"/>
      <c r="F18448" s="12"/>
      <c r="G18448" s="12"/>
      <c r="H18448" s="12"/>
      <c r="I18448" s="12"/>
      <c r="J18448" s="12"/>
    </row>
    <row r="18449" spans="1:10" x14ac:dyDescent="0.25">
      <c r="A18449" s="12"/>
      <c r="B18449" s="12"/>
      <c r="C18449" s="2"/>
      <c r="D18449" s="12"/>
      <c r="E18449" s="12"/>
      <c r="F18449" s="12"/>
      <c r="G18449" s="12"/>
      <c r="H18449" s="12"/>
      <c r="I18449" s="12"/>
      <c r="J18449" s="12"/>
    </row>
    <row r="18450" spans="1:10" x14ac:dyDescent="0.25">
      <c r="A18450" s="12"/>
      <c r="B18450" s="12"/>
      <c r="C18450" s="2"/>
      <c r="D18450" s="12"/>
      <c r="E18450" s="12"/>
      <c r="F18450" s="12"/>
      <c r="G18450" s="12"/>
      <c r="H18450" s="12"/>
      <c r="I18450" s="12"/>
      <c r="J18450" s="12"/>
    </row>
    <row r="18451" spans="1:10" x14ac:dyDescent="0.25">
      <c r="A18451" s="12"/>
      <c r="B18451" s="12"/>
      <c r="C18451" s="2"/>
      <c r="D18451" s="12"/>
      <c r="E18451" s="12"/>
      <c r="F18451" s="12"/>
      <c r="G18451" s="12"/>
      <c r="H18451" s="12"/>
      <c r="I18451" s="12"/>
      <c r="J18451" s="12"/>
    </row>
    <row r="18452" spans="1:10" x14ac:dyDescent="0.25">
      <c r="A18452" s="12"/>
      <c r="B18452" s="12"/>
      <c r="C18452" s="2"/>
      <c r="D18452" s="12"/>
      <c r="E18452" s="12"/>
      <c r="F18452" s="12"/>
      <c r="G18452" s="12"/>
      <c r="H18452" s="12"/>
      <c r="I18452" s="12"/>
      <c r="J18452" s="12"/>
    </row>
    <row r="18453" spans="1:10" x14ac:dyDescent="0.25">
      <c r="A18453" s="12"/>
      <c r="B18453" s="12"/>
      <c r="C18453" s="2"/>
      <c r="D18453" s="12"/>
      <c r="E18453" s="12"/>
      <c r="F18453" s="12"/>
      <c r="G18453" s="12"/>
      <c r="H18453" s="12"/>
      <c r="I18453" s="12"/>
      <c r="J18453" s="12"/>
    </row>
    <row r="18454" spans="1:10" x14ac:dyDescent="0.25">
      <c r="A18454" s="12"/>
      <c r="B18454" s="12"/>
      <c r="C18454" s="2"/>
      <c r="D18454" s="12"/>
      <c r="E18454" s="12"/>
      <c r="F18454" s="12"/>
      <c r="G18454" s="12"/>
      <c r="H18454" s="12"/>
      <c r="I18454" s="12"/>
      <c r="J18454" s="12"/>
    </row>
    <row r="18455" spans="1:10" x14ac:dyDescent="0.25">
      <c r="A18455" s="12"/>
      <c r="B18455" s="12"/>
      <c r="C18455" s="2"/>
      <c r="D18455" s="12"/>
      <c r="E18455" s="12"/>
      <c r="F18455" s="12"/>
      <c r="G18455" s="12"/>
      <c r="H18455" s="12"/>
      <c r="I18455" s="12"/>
      <c r="J18455" s="12"/>
    </row>
    <row r="18456" spans="1:10" x14ac:dyDescent="0.25">
      <c r="A18456" s="12"/>
      <c r="B18456" s="12"/>
      <c r="C18456" s="2"/>
      <c r="D18456" s="12"/>
      <c r="E18456" s="12"/>
      <c r="F18456" s="12"/>
      <c r="G18456" s="12"/>
      <c r="H18456" s="12"/>
      <c r="I18456" s="12"/>
      <c r="J18456" s="12"/>
    </row>
    <row r="18457" spans="1:10" x14ac:dyDescent="0.25">
      <c r="A18457" s="12"/>
      <c r="B18457" s="12"/>
      <c r="C18457" s="2"/>
      <c r="D18457" s="12"/>
      <c r="E18457" s="12"/>
      <c r="F18457" s="12"/>
      <c r="G18457" s="12"/>
      <c r="H18457" s="12"/>
      <c r="I18457" s="12"/>
      <c r="J18457" s="12"/>
    </row>
    <row r="18458" spans="1:10" x14ac:dyDescent="0.25">
      <c r="A18458" s="12"/>
      <c r="B18458" s="12"/>
      <c r="C18458" s="2"/>
      <c r="D18458" s="12"/>
      <c r="E18458" s="12"/>
      <c r="F18458" s="12"/>
      <c r="G18458" s="12"/>
      <c r="H18458" s="12"/>
      <c r="I18458" s="12"/>
      <c r="J18458" s="12"/>
    </row>
    <row r="18459" spans="1:10" x14ac:dyDescent="0.25">
      <c r="A18459" s="12"/>
      <c r="B18459" s="12"/>
      <c r="C18459" s="2"/>
      <c r="D18459" s="12"/>
      <c r="E18459" s="12"/>
      <c r="F18459" s="12"/>
      <c r="G18459" s="12"/>
      <c r="H18459" s="12"/>
      <c r="I18459" s="12"/>
      <c r="J18459" s="12"/>
    </row>
    <row r="18460" spans="1:10" x14ac:dyDescent="0.25">
      <c r="A18460" s="12"/>
      <c r="B18460" s="12"/>
      <c r="C18460" s="2"/>
      <c r="D18460" s="12"/>
      <c r="E18460" s="12"/>
      <c r="F18460" s="12"/>
      <c r="G18460" s="12"/>
      <c r="H18460" s="12"/>
      <c r="I18460" s="12"/>
      <c r="J18460" s="12"/>
    </row>
    <row r="18461" spans="1:10" x14ac:dyDescent="0.25">
      <c r="A18461" s="12"/>
      <c r="B18461" s="12"/>
      <c r="C18461" s="2"/>
      <c r="D18461" s="12"/>
      <c r="E18461" s="12"/>
      <c r="F18461" s="12"/>
      <c r="G18461" s="12"/>
      <c r="H18461" s="12"/>
      <c r="I18461" s="12"/>
      <c r="J18461" s="12"/>
    </row>
    <row r="18462" spans="1:10" x14ac:dyDescent="0.25">
      <c r="A18462" s="12"/>
      <c r="B18462" s="12"/>
      <c r="C18462" s="2"/>
      <c r="D18462" s="12"/>
      <c r="E18462" s="12"/>
      <c r="F18462" s="12"/>
      <c r="G18462" s="12"/>
      <c r="H18462" s="12"/>
      <c r="I18462" s="12"/>
      <c r="J18462" s="12"/>
    </row>
    <row r="18463" spans="1:10" x14ac:dyDescent="0.25">
      <c r="A18463" s="12"/>
      <c r="B18463" s="12"/>
      <c r="C18463" s="2"/>
      <c r="D18463" s="12"/>
      <c r="E18463" s="12"/>
      <c r="F18463" s="12"/>
      <c r="G18463" s="12"/>
      <c r="H18463" s="12"/>
      <c r="I18463" s="12"/>
      <c r="J18463" s="12"/>
    </row>
    <row r="18464" spans="1:10" x14ac:dyDescent="0.25">
      <c r="A18464" s="12"/>
      <c r="B18464" s="12"/>
      <c r="C18464" s="2"/>
      <c r="D18464" s="12"/>
      <c r="E18464" s="12"/>
      <c r="F18464" s="12"/>
      <c r="G18464" s="12"/>
      <c r="H18464" s="12"/>
      <c r="I18464" s="12"/>
      <c r="J18464" s="12"/>
    </row>
    <row r="18465" spans="1:10" x14ac:dyDescent="0.25">
      <c r="A18465" s="12"/>
      <c r="B18465" s="12"/>
      <c r="C18465" s="2"/>
      <c r="D18465" s="12"/>
      <c r="E18465" s="12"/>
      <c r="F18465" s="12"/>
      <c r="G18465" s="12"/>
      <c r="H18465" s="12"/>
      <c r="I18465" s="12"/>
      <c r="J18465" s="12"/>
    </row>
    <row r="18466" spans="1:10" x14ac:dyDescent="0.25">
      <c r="A18466" s="12"/>
      <c r="B18466" s="12"/>
      <c r="C18466" s="2"/>
      <c r="D18466" s="12"/>
      <c r="E18466" s="12"/>
      <c r="F18466" s="12"/>
      <c r="G18466" s="12"/>
      <c r="H18466" s="12"/>
      <c r="I18466" s="12"/>
      <c r="J18466" s="12"/>
    </row>
    <row r="18467" spans="1:10" x14ac:dyDescent="0.25">
      <c r="A18467" s="12"/>
      <c r="B18467" s="12"/>
      <c r="C18467" s="2"/>
      <c r="D18467" s="12"/>
      <c r="E18467" s="12"/>
      <c r="F18467" s="12"/>
      <c r="G18467" s="12"/>
      <c r="H18467" s="12"/>
      <c r="I18467" s="12"/>
      <c r="J18467" s="12"/>
    </row>
    <row r="18468" spans="1:10" x14ac:dyDescent="0.25">
      <c r="A18468" s="12"/>
      <c r="B18468" s="12"/>
      <c r="C18468" s="2"/>
      <c r="D18468" s="12"/>
      <c r="E18468" s="12"/>
      <c r="F18468" s="12"/>
      <c r="G18468" s="12"/>
      <c r="H18468" s="12"/>
      <c r="I18468" s="12"/>
      <c r="J18468" s="12"/>
    </row>
    <row r="18469" spans="1:10" x14ac:dyDescent="0.25">
      <c r="A18469" s="12"/>
      <c r="B18469" s="12"/>
      <c r="C18469" s="2"/>
      <c r="D18469" s="12"/>
      <c r="E18469" s="12"/>
      <c r="F18469" s="12"/>
      <c r="G18469" s="12"/>
      <c r="H18469" s="12"/>
      <c r="I18469" s="12"/>
      <c r="J18469" s="12"/>
    </row>
    <row r="18470" spans="1:10" x14ac:dyDescent="0.25">
      <c r="A18470" s="12"/>
      <c r="B18470" s="12"/>
      <c r="C18470" s="2"/>
      <c r="D18470" s="12"/>
      <c r="E18470" s="12"/>
      <c r="F18470" s="12"/>
      <c r="G18470" s="12"/>
      <c r="H18470" s="12"/>
      <c r="I18470" s="12"/>
      <c r="J18470" s="12"/>
    </row>
    <row r="18471" spans="1:10" x14ac:dyDescent="0.25">
      <c r="A18471" s="12"/>
      <c r="B18471" s="12"/>
      <c r="C18471" s="2"/>
      <c r="D18471" s="12"/>
      <c r="E18471" s="12"/>
      <c r="F18471" s="12"/>
      <c r="G18471" s="12"/>
      <c r="H18471" s="12"/>
      <c r="I18471" s="12"/>
      <c r="J18471" s="12"/>
    </row>
    <row r="18472" spans="1:10" x14ac:dyDescent="0.25">
      <c r="A18472" s="12"/>
      <c r="B18472" s="12"/>
      <c r="C18472" s="2"/>
      <c r="D18472" s="12"/>
      <c r="E18472" s="12"/>
      <c r="F18472" s="12"/>
      <c r="G18472" s="12"/>
      <c r="H18472" s="12"/>
      <c r="I18472" s="12"/>
      <c r="J18472" s="12"/>
    </row>
    <row r="18473" spans="1:10" x14ac:dyDescent="0.25">
      <c r="A18473" s="12"/>
      <c r="B18473" s="12"/>
      <c r="C18473" s="2"/>
      <c r="D18473" s="12"/>
      <c r="E18473" s="12"/>
      <c r="F18473" s="12"/>
      <c r="G18473" s="12"/>
      <c r="H18473" s="12"/>
      <c r="I18473" s="12"/>
      <c r="J18473" s="12"/>
    </row>
    <row r="18474" spans="1:10" x14ac:dyDescent="0.25">
      <c r="A18474" s="12"/>
      <c r="B18474" s="12"/>
      <c r="C18474" s="2"/>
      <c r="D18474" s="12"/>
      <c r="E18474" s="12"/>
      <c r="F18474" s="12"/>
      <c r="G18474" s="12"/>
      <c r="H18474" s="12"/>
      <c r="I18474" s="12"/>
      <c r="J18474" s="12"/>
    </row>
    <row r="18475" spans="1:10" x14ac:dyDescent="0.25">
      <c r="A18475" s="12"/>
      <c r="B18475" s="12"/>
      <c r="C18475" s="2"/>
      <c r="D18475" s="12"/>
      <c r="E18475" s="12"/>
      <c r="F18475" s="12"/>
      <c r="G18475" s="12"/>
      <c r="H18475" s="12"/>
      <c r="I18475" s="12"/>
      <c r="J18475" s="12"/>
    </row>
    <row r="18476" spans="1:10" x14ac:dyDescent="0.25">
      <c r="A18476" s="12"/>
      <c r="B18476" s="12"/>
      <c r="C18476" s="2"/>
      <c r="D18476" s="12"/>
      <c r="E18476" s="12"/>
      <c r="F18476" s="12"/>
      <c r="G18476" s="12"/>
      <c r="H18476" s="12"/>
      <c r="I18476" s="12"/>
      <c r="J18476" s="12"/>
    </row>
    <row r="18477" spans="1:10" x14ac:dyDescent="0.25">
      <c r="A18477" s="12"/>
      <c r="B18477" s="12"/>
      <c r="C18477" s="2"/>
      <c r="D18477" s="12"/>
      <c r="E18477" s="12"/>
      <c r="F18477" s="12"/>
      <c r="G18477" s="12"/>
      <c r="H18477" s="12"/>
      <c r="I18477" s="12"/>
      <c r="J18477" s="12"/>
    </row>
    <row r="18478" spans="1:10" x14ac:dyDescent="0.25">
      <c r="A18478" s="12"/>
      <c r="B18478" s="12"/>
      <c r="C18478" s="2"/>
      <c r="D18478" s="12"/>
      <c r="E18478" s="12"/>
      <c r="F18478" s="12"/>
      <c r="G18478" s="12"/>
      <c r="H18478" s="12"/>
      <c r="I18478" s="12"/>
      <c r="J18478" s="12"/>
    </row>
    <row r="18479" spans="1:10" x14ac:dyDescent="0.25">
      <c r="A18479" s="12"/>
      <c r="B18479" s="12"/>
      <c r="C18479" s="2"/>
      <c r="D18479" s="12"/>
      <c r="E18479" s="12"/>
      <c r="F18479" s="12"/>
      <c r="G18479" s="12"/>
      <c r="H18479" s="12"/>
      <c r="I18479" s="12"/>
      <c r="J18479" s="12"/>
    </row>
    <row r="18480" spans="1:10" x14ac:dyDescent="0.25">
      <c r="A18480" s="12"/>
      <c r="B18480" s="12"/>
      <c r="C18480" s="2"/>
      <c r="D18480" s="12"/>
      <c r="E18480" s="12"/>
      <c r="F18480" s="12"/>
      <c r="G18480" s="12"/>
      <c r="H18480" s="12"/>
      <c r="I18480" s="12"/>
      <c r="J18480" s="12"/>
    </row>
    <row r="18481" spans="1:10" x14ac:dyDescent="0.25">
      <c r="A18481" s="12"/>
      <c r="B18481" s="12"/>
      <c r="C18481" s="2"/>
      <c r="D18481" s="12"/>
      <c r="E18481" s="12"/>
      <c r="F18481" s="12"/>
      <c r="G18481" s="12"/>
      <c r="H18481" s="12"/>
      <c r="I18481" s="12"/>
      <c r="J18481" s="12"/>
    </row>
    <row r="18482" spans="1:10" x14ac:dyDescent="0.25">
      <c r="A18482" s="12"/>
      <c r="B18482" s="12"/>
      <c r="C18482" s="2"/>
      <c r="D18482" s="12"/>
      <c r="E18482" s="12"/>
      <c r="F18482" s="12"/>
      <c r="G18482" s="12"/>
      <c r="H18482" s="12"/>
      <c r="I18482" s="12"/>
      <c r="J18482" s="12"/>
    </row>
    <row r="18483" spans="1:10" x14ac:dyDescent="0.25">
      <c r="A18483" s="12"/>
      <c r="B18483" s="12"/>
      <c r="C18483" s="2"/>
      <c r="D18483" s="12"/>
      <c r="E18483" s="12"/>
      <c r="F18483" s="12"/>
      <c r="G18483" s="12"/>
      <c r="H18483" s="12"/>
      <c r="I18483" s="12"/>
      <c r="J18483" s="12"/>
    </row>
    <row r="18484" spans="1:10" x14ac:dyDescent="0.25">
      <c r="A18484" s="12"/>
      <c r="B18484" s="12"/>
      <c r="C18484" s="2"/>
      <c r="D18484" s="12"/>
      <c r="E18484" s="12"/>
      <c r="F18484" s="12"/>
      <c r="G18484" s="12"/>
      <c r="H18484" s="12"/>
      <c r="I18484" s="12"/>
      <c r="J18484" s="12"/>
    </row>
    <row r="18485" spans="1:10" x14ac:dyDescent="0.25">
      <c r="A18485" s="12"/>
      <c r="B18485" s="12"/>
      <c r="C18485" s="2"/>
      <c r="D18485" s="12"/>
      <c r="E18485" s="12"/>
      <c r="F18485" s="12"/>
      <c r="G18485" s="12"/>
      <c r="H18485" s="12"/>
      <c r="I18485" s="12"/>
      <c r="J18485" s="12"/>
    </row>
    <row r="18486" spans="1:10" x14ac:dyDescent="0.25">
      <c r="A18486" s="12"/>
      <c r="B18486" s="12"/>
      <c r="C18486" s="2"/>
      <c r="D18486" s="12"/>
      <c r="E18486" s="12"/>
      <c r="F18486" s="12"/>
      <c r="G18486" s="12"/>
      <c r="H18486" s="12"/>
      <c r="I18486" s="12"/>
      <c r="J18486" s="12"/>
    </row>
    <row r="18487" spans="1:10" x14ac:dyDescent="0.25">
      <c r="A18487" s="12"/>
      <c r="B18487" s="12"/>
      <c r="C18487" s="2"/>
      <c r="D18487" s="12"/>
      <c r="E18487" s="12"/>
      <c r="F18487" s="12"/>
      <c r="G18487" s="12"/>
      <c r="H18487" s="12"/>
      <c r="I18487" s="12"/>
      <c r="J18487" s="12"/>
    </row>
    <row r="18488" spans="1:10" x14ac:dyDescent="0.25">
      <c r="A18488" s="12"/>
      <c r="B18488" s="12"/>
      <c r="C18488" s="2"/>
      <c r="D18488" s="12"/>
      <c r="E18488" s="12"/>
      <c r="F18488" s="12"/>
      <c r="G18488" s="12"/>
      <c r="H18488" s="12"/>
      <c r="I18488" s="12"/>
      <c r="J18488" s="12"/>
    </row>
    <row r="18489" spans="1:10" x14ac:dyDescent="0.25">
      <c r="A18489" s="12"/>
      <c r="B18489" s="12"/>
      <c r="C18489" s="2"/>
      <c r="D18489" s="12"/>
      <c r="E18489" s="12"/>
      <c r="F18489" s="12"/>
      <c r="G18489" s="12"/>
      <c r="H18489" s="12"/>
      <c r="I18489" s="12"/>
      <c r="J18489" s="12"/>
    </row>
    <row r="18490" spans="1:10" x14ac:dyDescent="0.25">
      <c r="A18490" s="12"/>
      <c r="B18490" s="12"/>
      <c r="C18490" s="2"/>
      <c r="D18490" s="12"/>
      <c r="E18490" s="12"/>
      <c r="F18490" s="12"/>
      <c r="G18490" s="12"/>
      <c r="H18490" s="12"/>
      <c r="I18490" s="12"/>
      <c r="J18490" s="12"/>
    </row>
    <row r="18491" spans="1:10" x14ac:dyDescent="0.25">
      <c r="A18491" s="12"/>
      <c r="B18491" s="12"/>
      <c r="C18491" s="2"/>
      <c r="D18491" s="12"/>
      <c r="E18491" s="12"/>
      <c r="F18491" s="12"/>
      <c r="G18491" s="12"/>
      <c r="H18491" s="12"/>
      <c r="I18491" s="12"/>
      <c r="J18491" s="12"/>
    </row>
    <row r="18492" spans="1:10" x14ac:dyDescent="0.25">
      <c r="A18492" s="12"/>
      <c r="B18492" s="12"/>
      <c r="C18492" s="2"/>
      <c r="D18492" s="12"/>
      <c r="E18492" s="12"/>
      <c r="F18492" s="12"/>
      <c r="G18492" s="12"/>
      <c r="H18492" s="12"/>
      <c r="I18492" s="12"/>
      <c r="J18492" s="12"/>
    </row>
    <row r="18493" spans="1:10" x14ac:dyDescent="0.25">
      <c r="A18493" s="12"/>
      <c r="B18493" s="12"/>
      <c r="C18493" s="2"/>
      <c r="D18493" s="12"/>
      <c r="E18493" s="12"/>
      <c r="F18493" s="12"/>
      <c r="G18493" s="12"/>
      <c r="H18493" s="12"/>
      <c r="I18493" s="12"/>
      <c r="J18493" s="12"/>
    </row>
    <row r="18494" spans="1:10" x14ac:dyDescent="0.25">
      <c r="A18494" s="12"/>
      <c r="B18494" s="12"/>
      <c r="C18494" s="2"/>
      <c r="D18494" s="12"/>
      <c r="E18494" s="12"/>
      <c r="F18494" s="12"/>
      <c r="G18494" s="12"/>
      <c r="H18494" s="12"/>
      <c r="I18494" s="12"/>
      <c r="J18494" s="12"/>
    </row>
    <row r="18495" spans="1:10" x14ac:dyDescent="0.25">
      <c r="A18495" s="12"/>
      <c r="B18495" s="12"/>
      <c r="C18495" s="2"/>
      <c r="D18495" s="12"/>
      <c r="E18495" s="12"/>
      <c r="F18495" s="12"/>
      <c r="G18495" s="12"/>
      <c r="H18495" s="12"/>
      <c r="I18495" s="12"/>
      <c r="J18495" s="12"/>
    </row>
    <row r="18496" spans="1:10" x14ac:dyDescent="0.25">
      <c r="A18496" s="12"/>
      <c r="B18496" s="12"/>
      <c r="C18496" s="2"/>
      <c r="D18496" s="12"/>
      <c r="E18496" s="12"/>
      <c r="F18496" s="12"/>
      <c r="G18496" s="12"/>
      <c r="H18496" s="12"/>
      <c r="I18496" s="12"/>
      <c r="J18496" s="12"/>
    </row>
    <row r="18497" spans="1:10" x14ac:dyDescent="0.25">
      <c r="A18497" s="12"/>
      <c r="B18497" s="12"/>
      <c r="C18497" s="2"/>
      <c r="D18497" s="12"/>
      <c r="E18497" s="12"/>
      <c r="F18497" s="12"/>
      <c r="G18497" s="12"/>
      <c r="H18497" s="12"/>
      <c r="I18497" s="12"/>
      <c r="J18497" s="12"/>
    </row>
    <row r="18498" spans="1:10" x14ac:dyDescent="0.25">
      <c r="A18498" s="12"/>
      <c r="B18498" s="12"/>
      <c r="C18498" s="2"/>
      <c r="D18498" s="12"/>
      <c r="E18498" s="12"/>
      <c r="F18498" s="12"/>
      <c r="G18498" s="12"/>
      <c r="H18498" s="12"/>
      <c r="I18498" s="12"/>
      <c r="J18498" s="12"/>
    </row>
    <row r="18499" spans="1:10" x14ac:dyDescent="0.25">
      <c r="A18499" s="12"/>
      <c r="B18499" s="12"/>
      <c r="C18499" s="2"/>
      <c r="D18499" s="12"/>
      <c r="E18499" s="12"/>
      <c r="F18499" s="12"/>
      <c r="G18499" s="12"/>
      <c r="H18499" s="12"/>
      <c r="I18499" s="12"/>
      <c r="J18499" s="12"/>
    </row>
    <row r="18500" spans="1:10" x14ac:dyDescent="0.25">
      <c r="A18500" s="12"/>
      <c r="B18500" s="12"/>
      <c r="C18500" s="2"/>
      <c r="D18500" s="12"/>
      <c r="E18500" s="12"/>
      <c r="F18500" s="12"/>
      <c r="G18500" s="12"/>
      <c r="H18500" s="12"/>
      <c r="I18500" s="12"/>
      <c r="J18500" s="12"/>
    </row>
    <row r="18501" spans="1:10" x14ac:dyDescent="0.25">
      <c r="A18501" s="12"/>
      <c r="B18501" s="12"/>
      <c r="C18501" s="2"/>
      <c r="D18501" s="12"/>
      <c r="E18501" s="12"/>
      <c r="F18501" s="12"/>
      <c r="G18501" s="12"/>
      <c r="H18501" s="12"/>
      <c r="I18501" s="12"/>
      <c r="J18501" s="12"/>
    </row>
    <row r="18502" spans="1:10" x14ac:dyDescent="0.25">
      <c r="A18502" s="12"/>
      <c r="B18502" s="12"/>
      <c r="C18502" s="2"/>
      <c r="D18502" s="12"/>
      <c r="E18502" s="12"/>
      <c r="F18502" s="12"/>
      <c r="G18502" s="12"/>
      <c r="H18502" s="12"/>
      <c r="I18502" s="12"/>
      <c r="J18502" s="12"/>
    </row>
    <row r="18503" spans="1:10" x14ac:dyDescent="0.25">
      <c r="A18503" s="12"/>
      <c r="B18503" s="12"/>
      <c r="C18503" s="2"/>
      <c r="D18503" s="12"/>
      <c r="E18503" s="12"/>
      <c r="F18503" s="12"/>
      <c r="G18503" s="12"/>
      <c r="H18503" s="12"/>
      <c r="I18503" s="12"/>
      <c r="J18503" s="12"/>
    </row>
    <row r="18504" spans="1:10" x14ac:dyDescent="0.25">
      <c r="A18504" s="12"/>
      <c r="B18504" s="12"/>
      <c r="C18504" s="2"/>
      <c r="D18504" s="12"/>
      <c r="E18504" s="12"/>
      <c r="F18504" s="12"/>
      <c r="G18504" s="12"/>
      <c r="H18504" s="12"/>
      <c r="I18504" s="12"/>
      <c r="J18504" s="12"/>
    </row>
    <row r="18505" spans="1:10" x14ac:dyDescent="0.25">
      <c r="A18505" s="12"/>
      <c r="B18505" s="12"/>
      <c r="C18505" s="2"/>
      <c r="D18505" s="12"/>
      <c r="E18505" s="12"/>
      <c r="F18505" s="12"/>
      <c r="G18505" s="12"/>
      <c r="H18505" s="12"/>
      <c r="I18505" s="12"/>
      <c r="J18505" s="12"/>
    </row>
    <row r="18506" spans="1:10" x14ac:dyDescent="0.25">
      <c r="A18506" s="12"/>
      <c r="B18506" s="12"/>
      <c r="C18506" s="2"/>
      <c r="D18506" s="12"/>
      <c r="E18506" s="12"/>
      <c r="F18506" s="12"/>
      <c r="G18506" s="12"/>
      <c r="H18506" s="12"/>
      <c r="I18506" s="12"/>
      <c r="J18506" s="12"/>
    </row>
    <row r="18507" spans="1:10" x14ac:dyDescent="0.25">
      <c r="A18507" s="12"/>
      <c r="B18507" s="12"/>
      <c r="C18507" s="2"/>
      <c r="D18507" s="12"/>
      <c r="E18507" s="12"/>
      <c r="F18507" s="12"/>
      <c r="G18507" s="12"/>
      <c r="H18507" s="12"/>
      <c r="I18507" s="12"/>
      <c r="J18507" s="12"/>
    </row>
    <row r="18508" spans="1:10" x14ac:dyDescent="0.25">
      <c r="A18508" s="12"/>
      <c r="B18508" s="12"/>
      <c r="C18508" s="2"/>
      <c r="D18508" s="12"/>
      <c r="E18508" s="12"/>
      <c r="F18508" s="12"/>
      <c r="G18508" s="12"/>
      <c r="H18508" s="12"/>
      <c r="I18508" s="12"/>
      <c r="J18508" s="12"/>
    </row>
    <row r="18509" spans="1:10" x14ac:dyDescent="0.25">
      <c r="A18509" s="12"/>
      <c r="B18509" s="12"/>
      <c r="C18509" s="2"/>
      <c r="D18509" s="12"/>
      <c r="E18509" s="12"/>
      <c r="F18509" s="12"/>
      <c r="G18509" s="12"/>
      <c r="H18509" s="12"/>
      <c r="I18509" s="12"/>
      <c r="J18509" s="12"/>
    </row>
    <row r="18510" spans="1:10" x14ac:dyDescent="0.25">
      <c r="A18510" s="12"/>
      <c r="B18510" s="12"/>
      <c r="C18510" s="2"/>
      <c r="D18510" s="12"/>
      <c r="E18510" s="12"/>
      <c r="F18510" s="12"/>
      <c r="G18510" s="12"/>
      <c r="H18510" s="12"/>
      <c r="I18510" s="12"/>
      <c r="J18510" s="12"/>
    </row>
    <row r="18511" spans="1:10" x14ac:dyDescent="0.25">
      <c r="A18511" s="12"/>
      <c r="B18511" s="12"/>
      <c r="C18511" s="2"/>
      <c r="D18511" s="12"/>
      <c r="E18511" s="12"/>
      <c r="F18511" s="12"/>
      <c r="G18511" s="12"/>
      <c r="H18511" s="12"/>
      <c r="I18511" s="12"/>
      <c r="J18511" s="12"/>
    </row>
    <row r="18512" spans="1:10" x14ac:dyDescent="0.25">
      <c r="A18512" s="12"/>
      <c r="B18512" s="12"/>
      <c r="C18512" s="2"/>
      <c r="D18512" s="12"/>
      <c r="E18512" s="12"/>
      <c r="F18512" s="12"/>
      <c r="G18512" s="12"/>
      <c r="H18512" s="12"/>
      <c r="I18512" s="12"/>
      <c r="J18512" s="12"/>
    </row>
    <row r="18513" spans="1:10" x14ac:dyDescent="0.25">
      <c r="A18513" s="12"/>
      <c r="B18513" s="12"/>
      <c r="C18513" s="2"/>
      <c r="D18513" s="12"/>
      <c r="E18513" s="12"/>
      <c r="F18513" s="12"/>
      <c r="G18513" s="12"/>
      <c r="H18513" s="12"/>
      <c r="I18513" s="12"/>
      <c r="J18513" s="12"/>
    </row>
    <row r="18514" spans="1:10" x14ac:dyDescent="0.25">
      <c r="A18514" s="12"/>
      <c r="B18514" s="12"/>
      <c r="C18514" s="2"/>
      <c r="D18514" s="12"/>
      <c r="E18514" s="12"/>
      <c r="F18514" s="12"/>
      <c r="G18514" s="12"/>
      <c r="H18514" s="12"/>
      <c r="I18514" s="12"/>
      <c r="J18514" s="12"/>
    </row>
    <row r="18515" spans="1:10" x14ac:dyDescent="0.25">
      <c r="A18515" s="12"/>
      <c r="B18515" s="12"/>
      <c r="C18515" s="2"/>
      <c r="D18515" s="12"/>
      <c r="E18515" s="12"/>
      <c r="F18515" s="12"/>
      <c r="G18515" s="12"/>
      <c r="H18515" s="12"/>
      <c r="I18515" s="12"/>
      <c r="J18515" s="12"/>
    </row>
    <row r="18516" spans="1:10" x14ac:dyDescent="0.25">
      <c r="A18516" s="12"/>
      <c r="B18516" s="12"/>
      <c r="C18516" s="2"/>
      <c r="D18516" s="12"/>
      <c r="E18516" s="12"/>
      <c r="F18516" s="12"/>
      <c r="G18516" s="12"/>
      <c r="H18516" s="12"/>
      <c r="I18516" s="12"/>
      <c r="J18516" s="12"/>
    </row>
    <row r="18517" spans="1:10" x14ac:dyDescent="0.25">
      <c r="A18517" s="12"/>
      <c r="B18517" s="12"/>
      <c r="C18517" s="2"/>
      <c r="D18517" s="12"/>
      <c r="E18517" s="12"/>
      <c r="F18517" s="12"/>
      <c r="G18517" s="12"/>
      <c r="H18517" s="12"/>
      <c r="I18517" s="12"/>
      <c r="J18517" s="12"/>
    </row>
    <row r="18518" spans="1:10" x14ac:dyDescent="0.25">
      <c r="A18518" s="12"/>
      <c r="B18518" s="12"/>
      <c r="C18518" s="2"/>
      <c r="D18518" s="12"/>
      <c r="E18518" s="12"/>
      <c r="F18518" s="12"/>
      <c r="G18518" s="12"/>
      <c r="H18518" s="12"/>
      <c r="I18518" s="12"/>
      <c r="J18518" s="12"/>
    </row>
    <row r="18519" spans="1:10" x14ac:dyDescent="0.25">
      <c r="A18519" s="12"/>
      <c r="B18519" s="12"/>
      <c r="C18519" s="2"/>
      <c r="D18519" s="12"/>
      <c r="E18519" s="12"/>
      <c r="F18519" s="12"/>
      <c r="G18519" s="12"/>
      <c r="H18519" s="12"/>
      <c r="I18519" s="12"/>
      <c r="J18519" s="12"/>
    </row>
    <row r="18520" spans="1:10" x14ac:dyDescent="0.25">
      <c r="A18520" s="12"/>
      <c r="B18520" s="12"/>
      <c r="C18520" s="2"/>
      <c r="D18520" s="12"/>
      <c r="E18520" s="12"/>
      <c r="F18520" s="12"/>
      <c r="G18520" s="12"/>
      <c r="H18520" s="12"/>
      <c r="I18520" s="12"/>
      <c r="J18520" s="12"/>
    </row>
    <row r="18521" spans="1:10" x14ac:dyDescent="0.25">
      <c r="A18521" s="12"/>
      <c r="B18521" s="12"/>
      <c r="C18521" s="2"/>
      <c r="D18521" s="12"/>
      <c r="E18521" s="12"/>
      <c r="F18521" s="12"/>
      <c r="G18521" s="12"/>
      <c r="H18521" s="12"/>
      <c r="I18521" s="12"/>
      <c r="J18521" s="12"/>
    </row>
    <row r="18522" spans="1:10" x14ac:dyDescent="0.25">
      <c r="A18522" s="12"/>
      <c r="B18522" s="12"/>
      <c r="C18522" s="2"/>
      <c r="D18522" s="12"/>
      <c r="E18522" s="12"/>
      <c r="F18522" s="12"/>
      <c r="G18522" s="12"/>
      <c r="H18522" s="12"/>
      <c r="I18522" s="12"/>
      <c r="J18522" s="12"/>
    </row>
    <row r="18523" spans="1:10" x14ac:dyDescent="0.25">
      <c r="A18523" s="12"/>
      <c r="B18523" s="12"/>
      <c r="C18523" s="2"/>
      <c r="D18523" s="12"/>
      <c r="E18523" s="12"/>
      <c r="F18523" s="12"/>
      <c r="G18523" s="12"/>
      <c r="H18523" s="12"/>
      <c r="I18523" s="12"/>
      <c r="J18523" s="12"/>
    </row>
    <row r="18524" spans="1:10" x14ac:dyDescent="0.25">
      <c r="A18524" s="12"/>
      <c r="B18524" s="12"/>
      <c r="C18524" s="2"/>
      <c r="D18524" s="12"/>
      <c r="E18524" s="12"/>
      <c r="F18524" s="12"/>
      <c r="G18524" s="12"/>
      <c r="H18524" s="12"/>
      <c r="I18524" s="12"/>
      <c r="J18524" s="12"/>
    </row>
    <row r="18525" spans="1:10" x14ac:dyDescent="0.25">
      <c r="A18525" s="12"/>
      <c r="B18525" s="12"/>
      <c r="C18525" s="2"/>
      <c r="D18525" s="12"/>
      <c r="E18525" s="12"/>
      <c r="F18525" s="12"/>
      <c r="G18525" s="12"/>
      <c r="H18525" s="12"/>
      <c r="I18525" s="12"/>
      <c r="J18525" s="12"/>
    </row>
    <row r="18526" spans="1:10" x14ac:dyDescent="0.25">
      <c r="A18526" s="12"/>
      <c r="B18526" s="12"/>
      <c r="C18526" s="2"/>
      <c r="D18526" s="12"/>
      <c r="E18526" s="12"/>
      <c r="F18526" s="12"/>
      <c r="G18526" s="12"/>
      <c r="H18526" s="12"/>
      <c r="I18526" s="12"/>
      <c r="J18526" s="12"/>
    </row>
    <row r="18527" spans="1:10" x14ac:dyDescent="0.25">
      <c r="A18527" s="12"/>
      <c r="B18527" s="12"/>
      <c r="C18527" s="2"/>
      <c r="D18527" s="12"/>
      <c r="E18527" s="12"/>
      <c r="F18527" s="12"/>
      <c r="G18527" s="12"/>
      <c r="H18527" s="12"/>
      <c r="I18527" s="12"/>
      <c r="J18527" s="12"/>
    </row>
    <row r="18528" spans="1:10" x14ac:dyDescent="0.25">
      <c r="A18528" s="12"/>
      <c r="B18528" s="12"/>
      <c r="C18528" s="2"/>
      <c r="D18528" s="12"/>
      <c r="E18528" s="12"/>
      <c r="F18528" s="12"/>
      <c r="G18528" s="12"/>
      <c r="H18528" s="12"/>
      <c r="I18528" s="12"/>
      <c r="J18528" s="12"/>
    </row>
    <row r="18529" spans="1:10" x14ac:dyDescent="0.25">
      <c r="A18529" s="12"/>
      <c r="B18529" s="12"/>
      <c r="C18529" s="2"/>
      <c r="D18529" s="12"/>
      <c r="E18529" s="12"/>
      <c r="F18529" s="12"/>
      <c r="G18529" s="12"/>
      <c r="H18529" s="12"/>
      <c r="I18529" s="12"/>
      <c r="J18529" s="12"/>
    </row>
    <row r="18530" spans="1:10" x14ac:dyDescent="0.25">
      <c r="A18530" s="12"/>
      <c r="B18530" s="12"/>
      <c r="C18530" s="2"/>
      <c r="D18530" s="12"/>
      <c r="E18530" s="12"/>
      <c r="F18530" s="12"/>
      <c r="G18530" s="12"/>
      <c r="H18530" s="12"/>
      <c r="I18530" s="12"/>
      <c r="J18530" s="12"/>
    </row>
    <row r="18531" spans="1:10" x14ac:dyDescent="0.25">
      <c r="A18531" s="12"/>
      <c r="B18531" s="12"/>
      <c r="C18531" s="2"/>
      <c r="D18531" s="12"/>
      <c r="E18531" s="12"/>
      <c r="F18531" s="12"/>
      <c r="G18531" s="12"/>
      <c r="H18531" s="12"/>
      <c r="I18531" s="12"/>
      <c r="J18531" s="12"/>
    </row>
    <row r="18532" spans="1:10" x14ac:dyDescent="0.25">
      <c r="A18532" s="12"/>
      <c r="B18532" s="12"/>
      <c r="C18532" s="2"/>
      <c r="D18532" s="12"/>
      <c r="E18532" s="12"/>
      <c r="F18532" s="12"/>
      <c r="G18532" s="12"/>
      <c r="H18532" s="12"/>
      <c r="I18532" s="12"/>
      <c r="J18532" s="12"/>
    </row>
    <row r="18533" spans="1:10" x14ac:dyDescent="0.25">
      <c r="A18533" s="12"/>
      <c r="B18533" s="12"/>
      <c r="C18533" s="2"/>
      <c r="D18533" s="12"/>
      <c r="E18533" s="12"/>
      <c r="F18533" s="12"/>
      <c r="G18533" s="12"/>
      <c r="H18533" s="12"/>
      <c r="I18533" s="12"/>
      <c r="J18533" s="12"/>
    </row>
    <row r="18534" spans="1:10" x14ac:dyDescent="0.25">
      <c r="A18534" s="12"/>
      <c r="B18534" s="12"/>
      <c r="C18534" s="2"/>
      <c r="D18534" s="12"/>
      <c r="E18534" s="12"/>
      <c r="F18534" s="12"/>
      <c r="G18534" s="12"/>
      <c r="H18534" s="12"/>
      <c r="I18534" s="12"/>
      <c r="J18534" s="12"/>
    </row>
    <row r="18535" spans="1:10" x14ac:dyDescent="0.25">
      <c r="A18535" s="12"/>
      <c r="B18535" s="12"/>
      <c r="C18535" s="2"/>
      <c r="D18535" s="12"/>
      <c r="E18535" s="12"/>
      <c r="F18535" s="12"/>
      <c r="G18535" s="12"/>
      <c r="H18535" s="12"/>
      <c r="I18535" s="12"/>
      <c r="J18535" s="12"/>
    </row>
    <row r="18536" spans="1:10" x14ac:dyDescent="0.25">
      <c r="A18536" s="12"/>
      <c r="B18536" s="12"/>
      <c r="C18536" s="2"/>
      <c r="D18536" s="12"/>
      <c r="E18536" s="12"/>
      <c r="F18536" s="12"/>
      <c r="G18536" s="12"/>
      <c r="H18536" s="12"/>
      <c r="I18536" s="12"/>
      <c r="J18536" s="12"/>
    </row>
    <row r="18537" spans="1:10" x14ac:dyDescent="0.25">
      <c r="A18537" s="12"/>
      <c r="B18537" s="12"/>
      <c r="C18537" s="2"/>
      <c r="D18537" s="12"/>
      <c r="E18537" s="12"/>
      <c r="F18537" s="12"/>
      <c r="G18537" s="12"/>
      <c r="H18537" s="12"/>
      <c r="I18537" s="12"/>
      <c r="J18537" s="12"/>
    </row>
    <row r="18538" spans="1:10" x14ac:dyDescent="0.25">
      <c r="A18538" s="12"/>
      <c r="B18538" s="12"/>
      <c r="C18538" s="2"/>
      <c r="D18538" s="12"/>
      <c r="E18538" s="12"/>
      <c r="F18538" s="12"/>
      <c r="G18538" s="12"/>
      <c r="H18538" s="12"/>
      <c r="I18538" s="12"/>
      <c r="J18538" s="12"/>
    </row>
    <row r="18539" spans="1:10" x14ac:dyDescent="0.25">
      <c r="A18539" s="12"/>
      <c r="B18539" s="12"/>
      <c r="C18539" s="2"/>
      <c r="D18539" s="12"/>
      <c r="E18539" s="12"/>
      <c r="F18539" s="12"/>
      <c r="G18539" s="12"/>
      <c r="H18539" s="12"/>
      <c r="I18539" s="12"/>
      <c r="J18539" s="12"/>
    </row>
    <row r="18540" spans="1:10" x14ac:dyDescent="0.25">
      <c r="A18540" s="12"/>
      <c r="B18540" s="12"/>
      <c r="C18540" s="2"/>
      <c r="D18540" s="12"/>
      <c r="E18540" s="12"/>
      <c r="F18540" s="12"/>
      <c r="G18540" s="12"/>
      <c r="H18540" s="12"/>
      <c r="I18540" s="12"/>
      <c r="J18540" s="12"/>
    </row>
    <row r="18541" spans="1:10" x14ac:dyDescent="0.25">
      <c r="A18541" s="12"/>
      <c r="B18541" s="12"/>
      <c r="C18541" s="2"/>
      <c r="D18541" s="12"/>
      <c r="E18541" s="12"/>
      <c r="F18541" s="12"/>
      <c r="G18541" s="12"/>
      <c r="H18541" s="12"/>
      <c r="I18541" s="12"/>
      <c r="J18541" s="12"/>
    </row>
    <row r="18542" spans="1:10" x14ac:dyDescent="0.25">
      <c r="A18542" s="12"/>
      <c r="B18542" s="12"/>
      <c r="C18542" s="2"/>
      <c r="D18542" s="12"/>
      <c r="E18542" s="12"/>
      <c r="F18542" s="12"/>
      <c r="G18542" s="12"/>
      <c r="H18542" s="12"/>
      <c r="I18542" s="12"/>
      <c r="J18542" s="12"/>
    </row>
    <row r="18543" spans="1:10" x14ac:dyDescent="0.25">
      <c r="A18543" s="12"/>
      <c r="B18543" s="12"/>
      <c r="C18543" s="2"/>
      <c r="D18543" s="12"/>
      <c r="E18543" s="12"/>
      <c r="F18543" s="12"/>
      <c r="G18543" s="12"/>
      <c r="H18543" s="12"/>
      <c r="I18543" s="12"/>
      <c r="J18543" s="12"/>
    </row>
    <row r="18544" spans="1:10" x14ac:dyDescent="0.25">
      <c r="A18544" s="12"/>
      <c r="B18544" s="12"/>
      <c r="C18544" s="2"/>
      <c r="D18544" s="12"/>
      <c r="E18544" s="12"/>
      <c r="F18544" s="12"/>
      <c r="G18544" s="12"/>
      <c r="H18544" s="12"/>
      <c r="I18544" s="12"/>
      <c r="J18544" s="12"/>
    </row>
    <row r="18545" spans="1:10" x14ac:dyDescent="0.25">
      <c r="A18545" s="12"/>
      <c r="B18545" s="12"/>
      <c r="C18545" s="2"/>
      <c r="D18545" s="12"/>
      <c r="E18545" s="12"/>
      <c r="F18545" s="12"/>
      <c r="G18545" s="12"/>
      <c r="H18545" s="12"/>
      <c r="I18545" s="12"/>
      <c r="J18545" s="12"/>
    </row>
    <row r="18546" spans="1:10" x14ac:dyDescent="0.25">
      <c r="A18546" s="12"/>
      <c r="B18546" s="12"/>
      <c r="C18546" s="2"/>
      <c r="D18546" s="12"/>
      <c r="E18546" s="12"/>
      <c r="F18546" s="12"/>
      <c r="G18546" s="12"/>
      <c r="H18546" s="12"/>
      <c r="I18546" s="12"/>
      <c r="J18546" s="12"/>
    </row>
    <row r="18547" spans="1:10" x14ac:dyDescent="0.25">
      <c r="A18547" s="12"/>
      <c r="B18547" s="12"/>
      <c r="C18547" s="2"/>
      <c r="D18547" s="12"/>
      <c r="E18547" s="12"/>
      <c r="F18547" s="12"/>
      <c r="G18547" s="12"/>
      <c r="H18547" s="12"/>
      <c r="I18547" s="12"/>
      <c r="J18547" s="12"/>
    </row>
    <row r="18548" spans="1:10" x14ac:dyDescent="0.25">
      <c r="A18548" s="12"/>
      <c r="B18548" s="12"/>
      <c r="C18548" s="2"/>
      <c r="D18548" s="12"/>
      <c r="E18548" s="12"/>
      <c r="F18548" s="12"/>
      <c r="G18548" s="12"/>
      <c r="H18548" s="12"/>
      <c r="I18548" s="12"/>
      <c r="J18548" s="12"/>
    </row>
    <row r="18549" spans="1:10" x14ac:dyDescent="0.25">
      <c r="A18549" s="12"/>
      <c r="B18549" s="12"/>
      <c r="C18549" s="2"/>
      <c r="D18549" s="12"/>
      <c r="E18549" s="12"/>
      <c r="F18549" s="12"/>
      <c r="G18549" s="12"/>
      <c r="H18549" s="12"/>
      <c r="I18549" s="12"/>
      <c r="J18549" s="12"/>
    </row>
    <row r="18550" spans="1:10" x14ac:dyDescent="0.25">
      <c r="A18550" s="12"/>
      <c r="B18550" s="12"/>
      <c r="C18550" s="2"/>
      <c r="D18550" s="12"/>
      <c r="E18550" s="12"/>
      <c r="F18550" s="12"/>
      <c r="G18550" s="12"/>
      <c r="H18550" s="12"/>
      <c r="I18550" s="12"/>
      <c r="J18550" s="12"/>
    </row>
    <row r="18551" spans="1:10" x14ac:dyDescent="0.25">
      <c r="A18551" s="12"/>
      <c r="B18551" s="12"/>
      <c r="C18551" s="2"/>
      <c r="D18551" s="12"/>
      <c r="E18551" s="12"/>
      <c r="F18551" s="12"/>
      <c r="G18551" s="12"/>
      <c r="H18551" s="12"/>
      <c r="I18551" s="12"/>
      <c r="J18551" s="12"/>
    </row>
    <row r="18552" spans="1:10" x14ac:dyDescent="0.25">
      <c r="A18552" s="12"/>
      <c r="B18552" s="12"/>
      <c r="C18552" s="2"/>
      <c r="D18552" s="12"/>
      <c r="E18552" s="12"/>
      <c r="F18552" s="12"/>
      <c r="G18552" s="12"/>
      <c r="H18552" s="12"/>
      <c r="I18552" s="12"/>
      <c r="J18552" s="12"/>
    </row>
    <row r="18553" spans="1:10" x14ac:dyDescent="0.25">
      <c r="A18553" s="12"/>
      <c r="B18553" s="12"/>
      <c r="C18553" s="2"/>
      <c r="D18553" s="12"/>
      <c r="E18553" s="12"/>
      <c r="F18553" s="12"/>
      <c r="G18553" s="12"/>
      <c r="H18553" s="12"/>
      <c r="I18553" s="12"/>
      <c r="J18553" s="12"/>
    </row>
    <row r="18554" spans="1:10" x14ac:dyDescent="0.25">
      <c r="A18554" s="12"/>
      <c r="B18554" s="12"/>
      <c r="C18554" s="2"/>
      <c r="D18554" s="12"/>
      <c r="E18554" s="12"/>
      <c r="F18554" s="12"/>
      <c r="G18554" s="12"/>
      <c r="H18554" s="12"/>
      <c r="I18554" s="12"/>
      <c r="J18554" s="12"/>
    </row>
    <row r="18555" spans="1:10" x14ac:dyDescent="0.25">
      <c r="A18555" s="12"/>
      <c r="B18555" s="12"/>
      <c r="C18555" s="2"/>
      <c r="D18555" s="12"/>
      <c r="E18555" s="12"/>
      <c r="F18555" s="12"/>
      <c r="G18555" s="12"/>
      <c r="H18555" s="12"/>
      <c r="I18555" s="12"/>
      <c r="J18555" s="12"/>
    </row>
    <row r="18556" spans="1:10" x14ac:dyDescent="0.25">
      <c r="A18556" s="12"/>
      <c r="B18556" s="12"/>
      <c r="C18556" s="2"/>
      <c r="D18556" s="12"/>
      <c r="E18556" s="12"/>
      <c r="F18556" s="12"/>
      <c r="G18556" s="12"/>
      <c r="H18556" s="12"/>
      <c r="I18556" s="12"/>
      <c r="J18556" s="12"/>
    </row>
    <row r="18557" spans="1:10" x14ac:dyDescent="0.25">
      <c r="A18557" s="12"/>
      <c r="B18557" s="12"/>
      <c r="C18557" s="2"/>
      <c r="D18557" s="12"/>
      <c r="E18557" s="12"/>
      <c r="F18557" s="12"/>
      <c r="G18557" s="12"/>
      <c r="H18557" s="12"/>
      <c r="I18557" s="12"/>
      <c r="J18557" s="12"/>
    </row>
    <row r="18558" spans="1:10" x14ac:dyDescent="0.25">
      <c r="A18558" s="12"/>
      <c r="B18558" s="12"/>
      <c r="C18558" s="2"/>
      <c r="D18558" s="12"/>
      <c r="E18558" s="12"/>
      <c r="F18558" s="12"/>
      <c r="G18558" s="12"/>
      <c r="H18558" s="12"/>
      <c r="I18558" s="12"/>
      <c r="J18558" s="12"/>
    </row>
    <row r="18559" spans="1:10" x14ac:dyDescent="0.25">
      <c r="A18559" s="12"/>
      <c r="B18559" s="12"/>
      <c r="C18559" s="2"/>
      <c r="D18559" s="12"/>
      <c r="E18559" s="12"/>
      <c r="F18559" s="12"/>
      <c r="G18559" s="12"/>
      <c r="H18559" s="12"/>
      <c r="I18559" s="12"/>
      <c r="J18559" s="12"/>
    </row>
    <row r="18560" spans="1:10" x14ac:dyDescent="0.25">
      <c r="A18560" s="12"/>
      <c r="B18560" s="12"/>
      <c r="C18560" s="2"/>
      <c r="D18560" s="12"/>
      <c r="E18560" s="12"/>
      <c r="F18560" s="12"/>
      <c r="G18560" s="12"/>
      <c r="H18560" s="12"/>
      <c r="I18560" s="12"/>
      <c r="J18560" s="12"/>
    </row>
    <row r="18561" spans="1:10" x14ac:dyDescent="0.25">
      <c r="A18561" s="12"/>
      <c r="B18561" s="12"/>
      <c r="C18561" s="2"/>
      <c r="D18561" s="12"/>
      <c r="E18561" s="12"/>
      <c r="F18561" s="12"/>
      <c r="G18561" s="12"/>
      <c r="H18561" s="12"/>
      <c r="I18561" s="12"/>
      <c r="J18561" s="12"/>
    </row>
    <row r="18562" spans="1:10" x14ac:dyDescent="0.25">
      <c r="A18562" s="12"/>
      <c r="B18562" s="12"/>
      <c r="C18562" s="2"/>
      <c r="D18562" s="12"/>
      <c r="E18562" s="12"/>
      <c r="F18562" s="12"/>
      <c r="G18562" s="12"/>
      <c r="H18562" s="12"/>
      <c r="I18562" s="12"/>
      <c r="J18562" s="12"/>
    </row>
    <row r="18563" spans="1:10" x14ac:dyDescent="0.25">
      <c r="A18563" s="12"/>
      <c r="B18563" s="12"/>
      <c r="C18563" s="2"/>
      <c r="D18563" s="12"/>
      <c r="E18563" s="12"/>
      <c r="F18563" s="12"/>
      <c r="G18563" s="12"/>
      <c r="H18563" s="12"/>
      <c r="I18563" s="12"/>
      <c r="J18563" s="12"/>
    </row>
    <row r="18564" spans="1:10" x14ac:dyDescent="0.25">
      <c r="A18564" s="12"/>
      <c r="B18564" s="12"/>
      <c r="C18564" s="2"/>
      <c r="D18564" s="12"/>
      <c r="E18564" s="12"/>
      <c r="F18564" s="12"/>
      <c r="G18564" s="12"/>
      <c r="H18564" s="12"/>
      <c r="I18564" s="12"/>
      <c r="J18564" s="12"/>
    </row>
    <row r="18565" spans="1:10" x14ac:dyDescent="0.25">
      <c r="A18565" s="12"/>
      <c r="B18565" s="12"/>
      <c r="C18565" s="2"/>
      <c r="D18565" s="12"/>
      <c r="E18565" s="12"/>
      <c r="F18565" s="12"/>
      <c r="G18565" s="12"/>
      <c r="H18565" s="12"/>
      <c r="I18565" s="12"/>
      <c r="J18565" s="12"/>
    </row>
    <row r="18566" spans="1:10" x14ac:dyDescent="0.25">
      <c r="A18566" s="12"/>
      <c r="B18566" s="12"/>
      <c r="C18566" s="2"/>
      <c r="D18566" s="12"/>
      <c r="E18566" s="12"/>
      <c r="F18566" s="12"/>
      <c r="G18566" s="12"/>
      <c r="H18566" s="12"/>
      <c r="I18566" s="12"/>
      <c r="J18566" s="12"/>
    </row>
    <row r="18567" spans="1:10" x14ac:dyDescent="0.25">
      <c r="A18567" s="12"/>
      <c r="B18567" s="12"/>
      <c r="C18567" s="2"/>
      <c r="D18567" s="12"/>
      <c r="E18567" s="12"/>
      <c r="F18567" s="12"/>
      <c r="G18567" s="12"/>
      <c r="H18567" s="12"/>
      <c r="I18567" s="12"/>
      <c r="J18567" s="12"/>
    </row>
    <row r="18568" spans="1:10" x14ac:dyDescent="0.25">
      <c r="A18568" s="12"/>
      <c r="B18568" s="12"/>
      <c r="C18568" s="2"/>
      <c r="D18568" s="12"/>
      <c r="E18568" s="12"/>
      <c r="F18568" s="12"/>
      <c r="G18568" s="12"/>
      <c r="H18568" s="12"/>
      <c r="I18568" s="12"/>
      <c r="J18568" s="12"/>
    </row>
    <row r="18569" spans="1:10" x14ac:dyDescent="0.25">
      <c r="A18569" s="12"/>
      <c r="B18569" s="12"/>
      <c r="C18569" s="2"/>
      <c r="D18569" s="12"/>
      <c r="E18569" s="12"/>
      <c r="F18569" s="12"/>
      <c r="G18569" s="12"/>
      <c r="H18569" s="12"/>
      <c r="I18569" s="12"/>
      <c r="J18569" s="12"/>
    </row>
    <row r="18570" spans="1:10" x14ac:dyDescent="0.25">
      <c r="A18570" s="12"/>
      <c r="B18570" s="12"/>
      <c r="C18570" s="2"/>
      <c r="D18570" s="12"/>
      <c r="E18570" s="12"/>
      <c r="F18570" s="12"/>
      <c r="G18570" s="12"/>
      <c r="H18570" s="12"/>
      <c r="I18570" s="12"/>
      <c r="J18570" s="12"/>
    </row>
    <row r="18571" spans="1:10" x14ac:dyDescent="0.25">
      <c r="A18571" s="12"/>
      <c r="B18571" s="12"/>
      <c r="C18571" s="2"/>
      <c r="D18571" s="12"/>
      <c r="E18571" s="12"/>
      <c r="F18571" s="12"/>
      <c r="G18571" s="12"/>
      <c r="H18571" s="12"/>
      <c r="I18571" s="12"/>
      <c r="J18571" s="12"/>
    </row>
    <row r="18572" spans="1:10" x14ac:dyDescent="0.25">
      <c r="A18572" s="12"/>
      <c r="B18572" s="12"/>
      <c r="C18572" s="2"/>
      <c r="D18572" s="12"/>
      <c r="E18572" s="12"/>
      <c r="F18572" s="12"/>
      <c r="G18572" s="12"/>
      <c r="H18572" s="12"/>
      <c r="I18572" s="12"/>
      <c r="J18572" s="12"/>
    </row>
    <row r="18573" spans="1:10" x14ac:dyDescent="0.25">
      <c r="A18573" s="12"/>
      <c r="B18573" s="12"/>
      <c r="C18573" s="2"/>
      <c r="D18573" s="12"/>
      <c r="E18573" s="12"/>
      <c r="F18573" s="12"/>
      <c r="G18573" s="12"/>
      <c r="H18573" s="12"/>
      <c r="I18573" s="12"/>
      <c r="J18573" s="12"/>
    </row>
    <row r="18574" spans="1:10" x14ac:dyDescent="0.25">
      <c r="A18574" s="12"/>
      <c r="B18574" s="12"/>
      <c r="C18574" s="2"/>
      <c r="D18574" s="12"/>
      <c r="E18574" s="12"/>
      <c r="F18574" s="12"/>
      <c r="G18574" s="12"/>
      <c r="H18574" s="12"/>
      <c r="I18574" s="12"/>
      <c r="J18574" s="12"/>
    </row>
    <row r="18575" spans="1:10" x14ac:dyDescent="0.25">
      <c r="A18575" s="12"/>
      <c r="B18575" s="12"/>
      <c r="C18575" s="2"/>
      <c r="D18575" s="12"/>
      <c r="E18575" s="12"/>
      <c r="F18575" s="12"/>
      <c r="G18575" s="12"/>
      <c r="H18575" s="12"/>
      <c r="I18575" s="12"/>
      <c r="J18575" s="12"/>
    </row>
    <row r="18576" spans="1:10" x14ac:dyDescent="0.25">
      <c r="A18576" s="12"/>
      <c r="B18576" s="12"/>
      <c r="C18576" s="2"/>
      <c r="D18576" s="12"/>
      <c r="E18576" s="12"/>
      <c r="F18576" s="12"/>
      <c r="G18576" s="12"/>
      <c r="H18576" s="12"/>
      <c r="I18576" s="12"/>
      <c r="J18576" s="12"/>
    </row>
    <row r="18577" spans="1:10" x14ac:dyDescent="0.25">
      <c r="A18577" s="12"/>
      <c r="B18577" s="12"/>
      <c r="C18577" s="2"/>
      <c r="D18577" s="12"/>
      <c r="E18577" s="12"/>
      <c r="F18577" s="12"/>
      <c r="G18577" s="12"/>
      <c r="H18577" s="12"/>
      <c r="I18577" s="12"/>
      <c r="J18577" s="12"/>
    </row>
    <row r="18578" spans="1:10" x14ac:dyDescent="0.25">
      <c r="A18578" s="12"/>
      <c r="B18578" s="12"/>
      <c r="C18578" s="2"/>
      <c r="D18578" s="12"/>
      <c r="E18578" s="12"/>
      <c r="F18578" s="12"/>
      <c r="G18578" s="12"/>
      <c r="H18578" s="12"/>
      <c r="I18578" s="12"/>
      <c r="J18578" s="12"/>
    </row>
    <row r="18579" spans="1:10" x14ac:dyDescent="0.25">
      <c r="A18579" s="12"/>
      <c r="B18579" s="12"/>
      <c r="C18579" s="2"/>
      <c r="D18579" s="12"/>
      <c r="E18579" s="12"/>
      <c r="F18579" s="12"/>
      <c r="G18579" s="12"/>
      <c r="H18579" s="12"/>
      <c r="I18579" s="12"/>
      <c r="J18579" s="12"/>
    </row>
    <row r="18580" spans="1:10" x14ac:dyDescent="0.25">
      <c r="A18580" s="12"/>
      <c r="B18580" s="12"/>
      <c r="C18580" s="2"/>
      <c r="D18580" s="12"/>
      <c r="E18580" s="12"/>
      <c r="F18580" s="12"/>
      <c r="G18580" s="12"/>
      <c r="H18580" s="12"/>
      <c r="I18580" s="12"/>
      <c r="J18580" s="12"/>
    </row>
    <row r="18581" spans="1:10" x14ac:dyDescent="0.25">
      <c r="A18581" s="12"/>
      <c r="B18581" s="12"/>
      <c r="C18581" s="2"/>
      <c r="D18581" s="12"/>
      <c r="E18581" s="12"/>
      <c r="F18581" s="12"/>
      <c r="G18581" s="12"/>
      <c r="H18581" s="12"/>
      <c r="I18581" s="12"/>
      <c r="J18581" s="12"/>
    </row>
    <row r="18582" spans="1:10" x14ac:dyDescent="0.25">
      <c r="A18582" s="12"/>
      <c r="B18582" s="12"/>
      <c r="C18582" s="2"/>
      <c r="D18582" s="12"/>
      <c r="E18582" s="12"/>
      <c r="F18582" s="12"/>
      <c r="G18582" s="12"/>
      <c r="H18582" s="12"/>
      <c r="I18582" s="12"/>
      <c r="J18582" s="12"/>
    </row>
    <row r="18583" spans="1:10" x14ac:dyDescent="0.25">
      <c r="A18583" s="12"/>
      <c r="B18583" s="12"/>
      <c r="C18583" s="2"/>
      <c r="D18583" s="12"/>
      <c r="E18583" s="12"/>
      <c r="F18583" s="12"/>
      <c r="G18583" s="12"/>
      <c r="H18583" s="12"/>
      <c r="I18583" s="12"/>
      <c r="J18583" s="12"/>
    </row>
    <row r="18584" spans="1:10" x14ac:dyDescent="0.25">
      <c r="A18584" s="12"/>
      <c r="B18584" s="12"/>
      <c r="C18584" s="2"/>
      <c r="D18584" s="12"/>
      <c r="E18584" s="12"/>
      <c r="F18584" s="12"/>
      <c r="G18584" s="12"/>
      <c r="H18584" s="12"/>
      <c r="I18584" s="12"/>
      <c r="J18584" s="12"/>
    </row>
    <row r="18585" spans="1:10" x14ac:dyDescent="0.25">
      <c r="A18585" s="12"/>
      <c r="B18585" s="12"/>
      <c r="C18585" s="2"/>
      <c r="D18585" s="12"/>
      <c r="E18585" s="12"/>
      <c r="F18585" s="12"/>
      <c r="G18585" s="12"/>
      <c r="H18585" s="12"/>
      <c r="I18585" s="12"/>
      <c r="J18585" s="12"/>
    </row>
    <row r="18586" spans="1:10" x14ac:dyDescent="0.25">
      <c r="A18586" s="12"/>
      <c r="B18586" s="12"/>
      <c r="C18586" s="2"/>
      <c r="D18586" s="12"/>
      <c r="E18586" s="12"/>
      <c r="F18586" s="12"/>
      <c r="G18586" s="12"/>
      <c r="H18586" s="12"/>
      <c r="I18586" s="12"/>
      <c r="J18586" s="12"/>
    </row>
    <row r="18587" spans="1:10" x14ac:dyDescent="0.25">
      <c r="A18587" s="12"/>
      <c r="B18587" s="12"/>
      <c r="C18587" s="2"/>
      <c r="D18587" s="12"/>
      <c r="E18587" s="12"/>
      <c r="F18587" s="12"/>
      <c r="G18587" s="12"/>
      <c r="H18587" s="12"/>
      <c r="I18587" s="12"/>
      <c r="J18587" s="12"/>
    </row>
    <row r="18588" spans="1:10" x14ac:dyDescent="0.25">
      <c r="A18588" s="12"/>
      <c r="B18588" s="12"/>
      <c r="C18588" s="2"/>
      <c r="D18588" s="12"/>
      <c r="E18588" s="12"/>
      <c r="F18588" s="12"/>
      <c r="G18588" s="12"/>
      <c r="H18588" s="12"/>
      <c r="I18588" s="12"/>
      <c r="J18588" s="12"/>
    </row>
    <row r="18589" spans="1:10" x14ac:dyDescent="0.25">
      <c r="A18589" s="12"/>
      <c r="B18589" s="12"/>
      <c r="C18589" s="2"/>
      <c r="D18589" s="12"/>
      <c r="E18589" s="12"/>
      <c r="F18589" s="12"/>
      <c r="G18589" s="12"/>
      <c r="H18589" s="12"/>
      <c r="I18589" s="12"/>
      <c r="J18589" s="12"/>
    </row>
    <row r="18590" spans="1:10" x14ac:dyDescent="0.25">
      <c r="A18590" s="12"/>
      <c r="B18590" s="12"/>
      <c r="C18590" s="2"/>
      <c r="D18590" s="12"/>
      <c r="E18590" s="12"/>
      <c r="F18590" s="12"/>
      <c r="G18590" s="12"/>
      <c r="H18590" s="12"/>
      <c r="I18590" s="12"/>
      <c r="J18590" s="12"/>
    </row>
    <row r="18591" spans="1:10" x14ac:dyDescent="0.25">
      <c r="A18591" s="12"/>
      <c r="B18591" s="12"/>
      <c r="C18591" s="2"/>
      <c r="D18591" s="12"/>
      <c r="E18591" s="12"/>
      <c r="F18591" s="12"/>
      <c r="G18591" s="12"/>
      <c r="H18591" s="12"/>
      <c r="I18591" s="12"/>
      <c r="J18591" s="12"/>
    </row>
    <row r="18592" spans="1:10" x14ac:dyDescent="0.25">
      <c r="A18592" s="12"/>
      <c r="B18592" s="12"/>
      <c r="C18592" s="2"/>
      <c r="D18592" s="12"/>
      <c r="E18592" s="12"/>
      <c r="F18592" s="12"/>
      <c r="G18592" s="12"/>
      <c r="H18592" s="12"/>
      <c r="I18592" s="12"/>
      <c r="J18592" s="12"/>
    </row>
    <row r="18593" spans="1:10" x14ac:dyDescent="0.25">
      <c r="A18593" s="12"/>
      <c r="B18593" s="12"/>
      <c r="C18593" s="2"/>
      <c r="D18593" s="12"/>
      <c r="E18593" s="12"/>
      <c r="F18593" s="12"/>
      <c r="G18593" s="12"/>
      <c r="H18593" s="12"/>
      <c r="I18593" s="12"/>
      <c r="J18593" s="12"/>
    </row>
    <row r="18594" spans="1:10" x14ac:dyDescent="0.25">
      <c r="A18594" s="12"/>
      <c r="B18594" s="12"/>
      <c r="C18594" s="2"/>
      <c r="D18594" s="12"/>
      <c r="E18594" s="12"/>
      <c r="F18594" s="12"/>
      <c r="G18594" s="12"/>
      <c r="H18594" s="12"/>
      <c r="I18594" s="12"/>
      <c r="J18594" s="12"/>
    </row>
    <row r="18595" spans="1:10" x14ac:dyDescent="0.25">
      <c r="A18595" s="12"/>
      <c r="B18595" s="12"/>
      <c r="C18595" s="2"/>
      <c r="D18595" s="12"/>
      <c r="E18595" s="12"/>
      <c r="F18595" s="12"/>
      <c r="G18595" s="12"/>
      <c r="H18595" s="12"/>
      <c r="I18595" s="12"/>
      <c r="J18595" s="12"/>
    </row>
    <row r="18596" spans="1:10" x14ac:dyDescent="0.25">
      <c r="A18596" s="12"/>
      <c r="B18596" s="12"/>
      <c r="C18596" s="2"/>
      <c r="D18596" s="12"/>
      <c r="E18596" s="12"/>
      <c r="F18596" s="12"/>
      <c r="G18596" s="12"/>
      <c r="H18596" s="12"/>
      <c r="I18596" s="12"/>
      <c r="J18596" s="12"/>
    </row>
    <row r="18597" spans="1:10" x14ac:dyDescent="0.25">
      <c r="A18597" s="12"/>
      <c r="B18597" s="12"/>
      <c r="C18597" s="2"/>
      <c r="D18597" s="12"/>
      <c r="E18597" s="12"/>
      <c r="F18597" s="12"/>
      <c r="G18597" s="12"/>
      <c r="H18597" s="12"/>
      <c r="I18597" s="12"/>
      <c r="J18597" s="12"/>
    </row>
    <row r="18598" spans="1:10" x14ac:dyDescent="0.25">
      <c r="A18598" s="12"/>
      <c r="B18598" s="12"/>
      <c r="C18598" s="2"/>
      <c r="D18598" s="12"/>
      <c r="E18598" s="12"/>
      <c r="F18598" s="12"/>
      <c r="G18598" s="12"/>
      <c r="H18598" s="12"/>
      <c r="I18598" s="12"/>
      <c r="J18598" s="12"/>
    </row>
    <row r="18599" spans="1:10" x14ac:dyDescent="0.25">
      <c r="A18599" s="12"/>
      <c r="B18599" s="12"/>
      <c r="C18599" s="2"/>
      <c r="D18599" s="12"/>
      <c r="E18599" s="12"/>
      <c r="F18599" s="12"/>
      <c r="G18599" s="12"/>
      <c r="H18599" s="12"/>
      <c r="I18599" s="12"/>
      <c r="J18599" s="12"/>
    </row>
    <row r="18600" spans="1:10" x14ac:dyDescent="0.25">
      <c r="A18600" s="12"/>
      <c r="B18600" s="12"/>
      <c r="C18600" s="2"/>
      <c r="D18600" s="12"/>
      <c r="E18600" s="12"/>
      <c r="F18600" s="12"/>
      <c r="G18600" s="12"/>
      <c r="H18600" s="12"/>
      <c r="I18600" s="12"/>
      <c r="J18600" s="12"/>
    </row>
    <row r="18601" spans="1:10" x14ac:dyDescent="0.25">
      <c r="A18601" s="12"/>
      <c r="B18601" s="12"/>
      <c r="C18601" s="2"/>
      <c r="D18601" s="12"/>
      <c r="E18601" s="12"/>
      <c r="F18601" s="12"/>
      <c r="G18601" s="12"/>
      <c r="H18601" s="12"/>
      <c r="I18601" s="12"/>
      <c r="J18601" s="12"/>
    </row>
    <row r="18602" spans="1:10" x14ac:dyDescent="0.25">
      <c r="A18602" s="12"/>
      <c r="B18602" s="12"/>
      <c r="C18602" s="2"/>
      <c r="D18602" s="12"/>
      <c r="E18602" s="12"/>
      <c r="F18602" s="12"/>
      <c r="G18602" s="12"/>
      <c r="H18602" s="12"/>
      <c r="I18602" s="12"/>
      <c r="J18602" s="12"/>
    </row>
    <row r="18603" spans="1:10" x14ac:dyDescent="0.25">
      <c r="A18603" s="12"/>
      <c r="B18603" s="12"/>
      <c r="C18603" s="2"/>
      <c r="D18603" s="12"/>
      <c r="E18603" s="12"/>
      <c r="F18603" s="12"/>
      <c r="G18603" s="12"/>
      <c r="H18603" s="12"/>
      <c r="I18603" s="12"/>
      <c r="J18603" s="12"/>
    </row>
    <row r="18604" spans="1:10" x14ac:dyDescent="0.25">
      <c r="A18604" s="12"/>
      <c r="B18604" s="12"/>
      <c r="C18604" s="2"/>
      <c r="D18604" s="12"/>
      <c r="E18604" s="12"/>
      <c r="F18604" s="12"/>
      <c r="G18604" s="12"/>
      <c r="H18604" s="12"/>
      <c r="I18604" s="12"/>
      <c r="J18604" s="12"/>
    </row>
    <row r="18605" spans="1:10" x14ac:dyDescent="0.25">
      <c r="A18605" s="12"/>
      <c r="B18605" s="12"/>
      <c r="C18605" s="2"/>
      <c r="D18605" s="12"/>
      <c r="E18605" s="12"/>
      <c r="F18605" s="12"/>
      <c r="G18605" s="12"/>
      <c r="H18605" s="12"/>
      <c r="I18605" s="12"/>
      <c r="J18605" s="12"/>
    </row>
    <row r="18606" spans="1:10" x14ac:dyDescent="0.25">
      <c r="A18606" s="12"/>
      <c r="B18606" s="12"/>
      <c r="C18606" s="2"/>
      <c r="D18606" s="12"/>
      <c r="E18606" s="12"/>
      <c r="F18606" s="12"/>
      <c r="G18606" s="12"/>
      <c r="H18606" s="12"/>
      <c r="I18606" s="12"/>
      <c r="J18606" s="12"/>
    </row>
    <row r="18607" spans="1:10" x14ac:dyDescent="0.25">
      <c r="A18607" s="12"/>
      <c r="B18607" s="12"/>
      <c r="C18607" s="2"/>
      <c r="D18607" s="12"/>
      <c r="E18607" s="12"/>
      <c r="F18607" s="12"/>
      <c r="G18607" s="12"/>
      <c r="H18607" s="12"/>
      <c r="I18607" s="12"/>
      <c r="J18607" s="12"/>
    </row>
    <row r="18608" spans="1:10" x14ac:dyDescent="0.25">
      <c r="A18608" s="12"/>
      <c r="B18608" s="12"/>
      <c r="C18608" s="2"/>
      <c r="D18608" s="12"/>
      <c r="E18608" s="12"/>
      <c r="F18608" s="12"/>
      <c r="G18608" s="12"/>
      <c r="H18608" s="12"/>
      <c r="I18608" s="12"/>
      <c r="J18608" s="12"/>
    </row>
    <row r="18609" spans="1:10" x14ac:dyDescent="0.25">
      <c r="A18609" s="12"/>
      <c r="B18609" s="12"/>
      <c r="C18609" s="2"/>
      <c r="D18609" s="12"/>
      <c r="E18609" s="12"/>
      <c r="F18609" s="12"/>
      <c r="G18609" s="12"/>
      <c r="H18609" s="12"/>
      <c r="I18609" s="12"/>
      <c r="J18609" s="12"/>
    </row>
    <row r="18610" spans="1:10" x14ac:dyDescent="0.25">
      <c r="A18610" s="12"/>
      <c r="B18610" s="12"/>
      <c r="C18610" s="2"/>
      <c r="D18610" s="12"/>
      <c r="E18610" s="12"/>
      <c r="F18610" s="12"/>
      <c r="G18610" s="12"/>
      <c r="H18610" s="12"/>
      <c r="I18610" s="12"/>
      <c r="J18610" s="12"/>
    </row>
    <row r="18611" spans="1:10" x14ac:dyDescent="0.25">
      <c r="A18611" s="12"/>
      <c r="B18611" s="12"/>
      <c r="C18611" s="2"/>
      <c r="D18611" s="12"/>
      <c r="E18611" s="12"/>
      <c r="F18611" s="12"/>
      <c r="G18611" s="12"/>
      <c r="H18611" s="12"/>
      <c r="I18611" s="12"/>
      <c r="J18611" s="12"/>
    </row>
    <row r="18612" spans="1:10" x14ac:dyDescent="0.25">
      <c r="A18612" s="12"/>
      <c r="B18612" s="12"/>
      <c r="C18612" s="2"/>
      <c r="D18612" s="12"/>
      <c r="E18612" s="12"/>
      <c r="F18612" s="12"/>
      <c r="G18612" s="12"/>
      <c r="H18612" s="12"/>
      <c r="I18612" s="12"/>
      <c r="J18612" s="12"/>
    </row>
    <row r="18613" spans="1:10" x14ac:dyDescent="0.25">
      <c r="A18613" s="12"/>
      <c r="B18613" s="12"/>
      <c r="C18613" s="2"/>
      <c r="D18613" s="12"/>
      <c r="E18613" s="12"/>
      <c r="F18613" s="12"/>
      <c r="G18613" s="12"/>
      <c r="H18613" s="12"/>
      <c r="I18613" s="12"/>
      <c r="J18613" s="12"/>
    </row>
    <row r="18614" spans="1:10" x14ac:dyDescent="0.25">
      <c r="A18614" s="12"/>
      <c r="B18614" s="12"/>
      <c r="C18614" s="2"/>
      <c r="D18614" s="12"/>
      <c r="E18614" s="12"/>
      <c r="F18614" s="12"/>
      <c r="G18614" s="12"/>
      <c r="H18614" s="12"/>
      <c r="I18614" s="12"/>
      <c r="J18614" s="12"/>
    </row>
    <row r="18615" spans="1:10" x14ac:dyDescent="0.25">
      <c r="A18615" s="12"/>
      <c r="B18615" s="12"/>
      <c r="C18615" s="2"/>
      <c r="D18615" s="12"/>
      <c r="E18615" s="12"/>
      <c r="F18615" s="12"/>
      <c r="G18615" s="12"/>
      <c r="H18615" s="12"/>
      <c r="I18615" s="12"/>
      <c r="J18615" s="12"/>
    </row>
    <row r="18616" spans="1:10" x14ac:dyDescent="0.25">
      <c r="A18616" s="12"/>
      <c r="B18616" s="12"/>
      <c r="C18616" s="2"/>
      <c r="D18616" s="12"/>
      <c r="E18616" s="12"/>
      <c r="F18616" s="12"/>
      <c r="G18616" s="12"/>
      <c r="H18616" s="12"/>
      <c r="I18616" s="12"/>
      <c r="J18616" s="12"/>
    </row>
    <row r="18617" spans="1:10" x14ac:dyDescent="0.25">
      <c r="A18617" s="12"/>
      <c r="B18617" s="12"/>
      <c r="C18617" s="2"/>
      <c r="D18617" s="12"/>
      <c r="E18617" s="12"/>
      <c r="F18617" s="12"/>
      <c r="G18617" s="12"/>
      <c r="H18617" s="12"/>
      <c r="I18617" s="12"/>
      <c r="J18617" s="12"/>
    </row>
    <row r="18618" spans="1:10" x14ac:dyDescent="0.25">
      <c r="A18618" s="12"/>
      <c r="B18618" s="12"/>
      <c r="C18618" s="2"/>
      <c r="D18618" s="12"/>
      <c r="E18618" s="12"/>
      <c r="F18618" s="12"/>
      <c r="G18618" s="12"/>
      <c r="H18618" s="12"/>
      <c r="I18618" s="12"/>
      <c r="J18618" s="12"/>
    </row>
    <row r="18619" spans="1:10" x14ac:dyDescent="0.25">
      <c r="A18619" s="12"/>
      <c r="B18619" s="12"/>
      <c r="C18619" s="2"/>
      <c r="D18619" s="12"/>
      <c r="E18619" s="12"/>
      <c r="F18619" s="12"/>
      <c r="G18619" s="12"/>
      <c r="H18619" s="12"/>
      <c r="I18619" s="12"/>
      <c r="J18619" s="12"/>
    </row>
    <row r="18620" spans="1:10" x14ac:dyDescent="0.25">
      <c r="A18620" s="12"/>
      <c r="B18620" s="12"/>
      <c r="C18620" s="2"/>
      <c r="D18620" s="12"/>
      <c r="E18620" s="12"/>
      <c r="F18620" s="12"/>
      <c r="G18620" s="12"/>
      <c r="H18620" s="12"/>
      <c r="I18620" s="12"/>
      <c r="J18620" s="12"/>
    </row>
    <row r="18621" spans="1:10" x14ac:dyDescent="0.25">
      <c r="A18621" s="12"/>
      <c r="B18621" s="12"/>
      <c r="C18621" s="2"/>
      <c r="D18621" s="12"/>
      <c r="E18621" s="12"/>
      <c r="F18621" s="12"/>
      <c r="G18621" s="12"/>
      <c r="H18621" s="12"/>
      <c r="I18621" s="12"/>
      <c r="J18621" s="12"/>
    </row>
    <row r="18622" spans="1:10" x14ac:dyDescent="0.25">
      <c r="A18622" s="12"/>
      <c r="B18622" s="12"/>
      <c r="C18622" s="2"/>
      <c r="D18622" s="12"/>
      <c r="E18622" s="12"/>
      <c r="F18622" s="12"/>
      <c r="G18622" s="12"/>
      <c r="H18622" s="12"/>
      <c r="I18622" s="12"/>
      <c r="J18622" s="12"/>
    </row>
    <row r="18623" spans="1:10" x14ac:dyDescent="0.25">
      <c r="A18623" s="12"/>
      <c r="B18623" s="12"/>
      <c r="C18623" s="2"/>
      <c r="D18623" s="12"/>
      <c r="E18623" s="12"/>
      <c r="F18623" s="12"/>
      <c r="G18623" s="12"/>
      <c r="H18623" s="12"/>
      <c r="I18623" s="12"/>
      <c r="J18623" s="12"/>
    </row>
    <row r="18624" spans="1:10" x14ac:dyDescent="0.25">
      <c r="A18624" s="12"/>
      <c r="B18624" s="12"/>
      <c r="C18624" s="2"/>
      <c r="D18624" s="12"/>
      <c r="E18624" s="12"/>
      <c r="F18624" s="12"/>
      <c r="G18624" s="12"/>
      <c r="H18624" s="12"/>
      <c r="I18624" s="12"/>
      <c r="J18624" s="12"/>
    </row>
    <row r="18625" spans="1:10" x14ac:dyDescent="0.25">
      <c r="A18625" s="12"/>
      <c r="B18625" s="12"/>
      <c r="C18625" s="2"/>
      <c r="D18625" s="12"/>
      <c r="E18625" s="12"/>
      <c r="F18625" s="12"/>
      <c r="G18625" s="12"/>
      <c r="H18625" s="12"/>
      <c r="I18625" s="12"/>
      <c r="J18625" s="12"/>
    </row>
    <row r="18626" spans="1:10" x14ac:dyDescent="0.25">
      <c r="A18626" s="12"/>
      <c r="B18626" s="12"/>
      <c r="C18626" s="2"/>
      <c r="D18626" s="12"/>
      <c r="E18626" s="12"/>
      <c r="F18626" s="12"/>
      <c r="G18626" s="12"/>
      <c r="H18626" s="12"/>
      <c r="I18626" s="12"/>
      <c r="J18626" s="12"/>
    </row>
    <row r="18627" spans="1:10" x14ac:dyDescent="0.25">
      <c r="A18627" s="12"/>
      <c r="B18627" s="12"/>
      <c r="C18627" s="2"/>
      <c r="D18627" s="12"/>
      <c r="E18627" s="12"/>
      <c r="F18627" s="12"/>
      <c r="G18627" s="12"/>
      <c r="H18627" s="12"/>
      <c r="I18627" s="12"/>
      <c r="J18627" s="12"/>
    </row>
    <row r="18628" spans="1:10" x14ac:dyDescent="0.25">
      <c r="A18628" s="12"/>
      <c r="B18628" s="12"/>
      <c r="C18628" s="2"/>
      <c r="D18628" s="12"/>
      <c r="E18628" s="12"/>
      <c r="F18628" s="12"/>
      <c r="G18628" s="12"/>
      <c r="H18628" s="12"/>
      <c r="I18628" s="12"/>
      <c r="J18628" s="12"/>
    </row>
    <row r="18629" spans="1:10" x14ac:dyDescent="0.25">
      <c r="A18629" s="12"/>
      <c r="B18629" s="12"/>
      <c r="C18629" s="2"/>
      <c r="D18629" s="12"/>
      <c r="E18629" s="12"/>
      <c r="F18629" s="12"/>
      <c r="G18629" s="12"/>
      <c r="H18629" s="12"/>
      <c r="I18629" s="12"/>
      <c r="J18629" s="12"/>
    </row>
    <row r="18630" spans="1:10" x14ac:dyDescent="0.25">
      <c r="A18630" s="12"/>
      <c r="B18630" s="12"/>
      <c r="C18630" s="2"/>
      <c r="D18630" s="12"/>
      <c r="E18630" s="12"/>
      <c r="F18630" s="12"/>
      <c r="G18630" s="12"/>
      <c r="H18630" s="12"/>
      <c r="I18630" s="12"/>
      <c r="J18630" s="12"/>
    </row>
    <row r="18631" spans="1:10" x14ac:dyDescent="0.25">
      <c r="A18631" s="12"/>
      <c r="B18631" s="12"/>
      <c r="C18631" s="2"/>
      <c r="D18631" s="12"/>
      <c r="E18631" s="12"/>
      <c r="F18631" s="12"/>
      <c r="G18631" s="12"/>
      <c r="H18631" s="12"/>
      <c r="I18631" s="12"/>
      <c r="J18631" s="12"/>
    </row>
    <row r="18632" spans="1:10" x14ac:dyDescent="0.25">
      <c r="A18632" s="12"/>
      <c r="B18632" s="12"/>
      <c r="C18632" s="2"/>
      <c r="D18632" s="12"/>
      <c r="E18632" s="12"/>
      <c r="F18632" s="12"/>
      <c r="G18632" s="12"/>
      <c r="H18632" s="12"/>
      <c r="I18632" s="12"/>
      <c r="J18632" s="12"/>
    </row>
    <row r="18633" spans="1:10" x14ac:dyDescent="0.25">
      <c r="A18633" s="12"/>
      <c r="B18633" s="12"/>
      <c r="C18633" s="2"/>
      <c r="D18633" s="12"/>
      <c r="E18633" s="12"/>
      <c r="F18633" s="12"/>
      <c r="G18633" s="12"/>
      <c r="H18633" s="12"/>
      <c r="I18633" s="12"/>
      <c r="J18633" s="12"/>
    </row>
    <row r="18634" spans="1:10" x14ac:dyDescent="0.25">
      <c r="A18634" s="12"/>
      <c r="B18634" s="12"/>
      <c r="C18634" s="2"/>
      <c r="D18634" s="12"/>
      <c r="E18634" s="12"/>
      <c r="F18634" s="12"/>
      <c r="G18634" s="12"/>
      <c r="H18634" s="12"/>
      <c r="I18634" s="12"/>
      <c r="J18634" s="12"/>
    </row>
    <row r="18635" spans="1:10" x14ac:dyDescent="0.25">
      <c r="A18635" s="12"/>
      <c r="B18635" s="12"/>
      <c r="C18635" s="2"/>
      <c r="D18635" s="12"/>
      <c r="E18635" s="12"/>
      <c r="F18635" s="12"/>
      <c r="G18635" s="12"/>
      <c r="H18635" s="12"/>
      <c r="I18635" s="12"/>
      <c r="J18635" s="12"/>
    </row>
    <row r="18636" spans="1:10" x14ac:dyDescent="0.25">
      <c r="A18636" s="12"/>
      <c r="B18636" s="12"/>
      <c r="C18636" s="2"/>
      <c r="D18636" s="12"/>
      <c r="E18636" s="12"/>
      <c r="F18636" s="12"/>
      <c r="G18636" s="12"/>
      <c r="H18636" s="12"/>
      <c r="I18636" s="12"/>
      <c r="J18636" s="12"/>
    </row>
    <row r="18637" spans="1:10" x14ac:dyDescent="0.25">
      <c r="A18637" s="12"/>
      <c r="B18637" s="12"/>
      <c r="C18637" s="2"/>
      <c r="D18637" s="12"/>
      <c r="E18637" s="12"/>
      <c r="F18637" s="12"/>
      <c r="G18637" s="12"/>
      <c r="H18637" s="12"/>
      <c r="I18637" s="12"/>
      <c r="J18637" s="12"/>
    </row>
    <row r="18638" spans="1:10" x14ac:dyDescent="0.25">
      <c r="A18638" s="12"/>
      <c r="B18638" s="12"/>
      <c r="C18638" s="2"/>
      <c r="D18638" s="12"/>
      <c r="E18638" s="12"/>
      <c r="F18638" s="12"/>
      <c r="G18638" s="12"/>
      <c r="H18638" s="12"/>
      <c r="I18638" s="12"/>
      <c r="J18638" s="12"/>
    </row>
    <row r="18639" spans="1:10" x14ac:dyDescent="0.25">
      <c r="A18639" s="12"/>
      <c r="B18639" s="12"/>
      <c r="C18639" s="2"/>
      <c r="D18639" s="12"/>
      <c r="E18639" s="12"/>
      <c r="F18639" s="12"/>
      <c r="G18639" s="12"/>
      <c r="H18639" s="12"/>
      <c r="I18639" s="12"/>
      <c r="J18639" s="12"/>
    </row>
    <row r="18640" spans="1:10" x14ac:dyDescent="0.25">
      <c r="A18640" s="12"/>
      <c r="B18640" s="12"/>
      <c r="C18640" s="2"/>
      <c r="D18640" s="12"/>
      <c r="E18640" s="12"/>
      <c r="F18640" s="12"/>
      <c r="G18640" s="12"/>
      <c r="H18640" s="12"/>
      <c r="I18640" s="12"/>
      <c r="J18640" s="12"/>
    </row>
    <row r="18641" spans="1:10" x14ac:dyDescent="0.25">
      <c r="A18641" s="12"/>
      <c r="B18641" s="12"/>
      <c r="C18641" s="2"/>
      <c r="D18641" s="12"/>
      <c r="E18641" s="12"/>
      <c r="F18641" s="12"/>
      <c r="G18641" s="12"/>
      <c r="H18641" s="12"/>
      <c r="I18641" s="12"/>
      <c r="J18641" s="12"/>
    </row>
    <row r="18642" spans="1:10" x14ac:dyDescent="0.25">
      <c r="A18642" s="12"/>
      <c r="B18642" s="12"/>
      <c r="C18642" s="2"/>
      <c r="D18642" s="12"/>
      <c r="E18642" s="12"/>
      <c r="F18642" s="12"/>
      <c r="G18642" s="12"/>
      <c r="H18642" s="12"/>
      <c r="I18642" s="12"/>
      <c r="J18642" s="12"/>
    </row>
    <row r="18643" spans="1:10" x14ac:dyDescent="0.25">
      <c r="A18643" s="12"/>
      <c r="B18643" s="12"/>
      <c r="C18643" s="2"/>
      <c r="D18643" s="12"/>
      <c r="E18643" s="12"/>
      <c r="F18643" s="12"/>
      <c r="G18643" s="12"/>
      <c r="H18643" s="12"/>
      <c r="I18643" s="12"/>
      <c r="J18643" s="12"/>
    </row>
    <row r="18644" spans="1:10" x14ac:dyDescent="0.25">
      <c r="A18644" s="12"/>
      <c r="B18644" s="12"/>
      <c r="C18644" s="2"/>
      <c r="D18644" s="12"/>
      <c r="E18644" s="12"/>
      <c r="F18644" s="12"/>
      <c r="G18644" s="12"/>
      <c r="H18644" s="12"/>
      <c r="I18644" s="12"/>
      <c r="J18644" s="12"/>
    </row>
    <row r="18645" spans="1:10" x14ac:dyDescent="0.25">
      <c r="A18645" s="12"/>
      <c r="B18645" s="12"/>
      <c r="C18645" s="2"/>
      <c r="D18645" s="12"/>
      <c r="E18645" s="12"/>
      <c r="F18645" s="12"/>
      <c r="G18645" s="12"/>
      <c r="H18645" s="12"/>
      <c r="I18645" s="12"/>
      <c r="J18645" s="12"/>
    </row>
    <row r="18646" spans="1:10" x14ac:dyDescent="0.25">
      <c r="A18646" s="12"/>
      <c r="B18646" s="12"/>
      <c r="C18646" s="2"/>
      <c r="D18646" s="12"/>
      <c r="E18646" s="12"/>
      <c r="F18646" s="12"/>
      <c r="G18646" s="12"/>
      <c r="H18646" s="12"/>
      <c r="I18646" s="12"/>
      <c r="J18646" s="12"/>
    </row>
    <row r="18647" spans="1:10" x14ac:dyDescent="0.25">
      <c r="A18647" s="12"/>
      <c r="B18647" s="12"/>
      <c r="C18647" s="2"/>
      <c r="D18647" s="12"/>
      <c r="E18647" s="12"/>
      <c r="F18647" s="12"/>
      <c r="G18647" s="12"/>
      <c r="H18647" s="12"/>
      <c r="I18647" s="12"/>
      <c r="J18647" s="12"/>
    </row>
    <row r="18648" spans="1:10" x14ac:dyDescent="0.25">
      <c r="A18648" s="12"/>
      <c r="B18648" s="12"/>
      <c r="C18648" s="2"/>
      <c r="D18648" s="12"/>
      <c r="E18648" s="12"/>
      <c r="F18648" s="12"/>
      <c r="G18648" s="12"/>
      <c r="H18648" s="12"/>
      <c r="I18648" s="12"/>
      <c r="J18648" s="12"/>
    </row>
    <row r="18649" spans="1:10" x14ac:dyDescent="0.25">
      <c r="A18649" s="12"/>
      <c r="B18649" s="12"/>
      <c r="C18649" s="2"/>
      <c r="D18649" s="12"/>
      <c r="E18649" s="12"/>
      <c r="F18649" s="12"/>
      <c r="G18649" s="12"/>
      <c r="H18649" s="12"/>
      <c r="I18649" s="12"/>
      <c r="J18649" s="12"/>
    </row>
    <row r="18650" spans="1:10" x14ac:dyDescent="0.25">
      <c r="A18650" s="12"/>
      <c r="B18650" s="12"/>
      <c r="C18650" s="2"/>
      <c r="D18650" s="12"/>
      <c r="E18650" s="12"/>
      <c r="F18650" s="12"/>
      <c r="G18650" s="12"/>
      <c r="H18650" s="12"/>
      <c r="I18650" s="12"/>
      <c r="J18650" s="12"/>
    </row>
    <row r="18651" spans="1:10" x14ac:dyDescent="0.25">
      <c r="A18651" s="12"/>
      <c r="B18651" s="12"/>
      <c r="C18651" s="2"/>
      <c r="D18651" s="12"/>
      <c r="E18651" s="12"/>
      <c r="F18651" s="12"/>
      <c r="G18651" s="12"/>
      <c r="H18651" s="12"/>
      <c r="I18651" s="12"/>
      <c r="J18651" s="12"/>
    </row>
    <row r="18652" spans="1:10" x14ac:dyDescent="0.25">
      <c r="A18652" s="12"/>
      <c r="B18652" s="12"/>
      <c r="C18652" s="2"/>
      <c r="D18652" s="12"/>
      <c r="E18652" s="12"/>
      <c r="F18652" s="12"/>
      <c r="G18652" s="12"/>
      <c r="H18652" s="12"/>
      <c r="I18652" s="12"/>
      <c r="J18652" s="12"/>
    </row>
    <row r="18653" spans="1:10" x14ac:dyDescent="0.25">
      <c r="A18653" s="12"/>
      <c r="B18653" s="12"/>
      <c r="C18653" s="2"/>
      <c r="D18653" s="12"/>
      <c r="E18653" s="12"/>
      <c r="F18653" s="12"/>
      <c r="G18653" s="12"/>
      <c r="H18653" s="12"/>
      <c r="I18653" s="12"/>
      <c r="J18653" s="12"/>
    </row>
    <row r="18654" spans="1:10" x14ac:dyDescent="0.25">
      <c r="A18654" s="12"/>
      <c r="B18654" s="12"/>
      <c r="C18654" s="2"/>
      <c r="D18654" s="12"/>
      <c r="E18654" s="12"/>
      <c r="F18654" s="12"/>
      <c r="G18654" s="12"/>
      <c r="H18654" s="12"/>
      <c r="I18654" s="12"/>
      <c r="J18654" s="12"/>
    </row>
    <row r="18655" spans="1:10" x14ac:dyDescent="0.25">
      <c r="A18655" s="12"/>
      <c r="B18655" s="12"/>
      <c r="C18655" s="2"/>
      <c r="D18655" s="12"/>
      <c r="E18655" s="12"/>
      <c r="F18655" s="12"/>
      <c r="G18655" s="12"/>
      <c r="H18655" s="12"/>
      <c r="I18655" s="12"/>
      <c r="J18655" s="12"/>
    </row>
    <row r="18656" spans="1:10" x14ac:dyDescent="0.25">
      <c r="A18656" s="12"/>
      <c r="B18656" s="12"/>
      <c r="C18656" s="2"/>
      <c r="D18656" s="12"/>
      <c r="E18656" s="12"/>
      <c r="F18656" s="12"/>
      <c r="G18656" s="12"/>
      <c r="H18656" s="12"/>
      <c r="I18656" s="12"/>
      <c r="J18656" s="12"/>
    </row>
    <row r="18657" spans="1:10" x14ac:dyDescent="0.25">
      <c r="A18657" s="12"/>
      <c r="B18657" s="12"/>
      <c r="C18657" s="2"/>
      <c r="D18657" s="12"/>
      <c r="E18657" s="12"/>
      <c r="F18657" s="12"/>
      <c r="G18657" s="12"/>
      <c r="H18657" s="12"/>
      <c r="I18657" s="12"/>
      <c r="J18657" s="12"/>
    </row>
    <row r="18658" spans="1:10" x14ac:dyDescent="0.25">
      <c r="A18658" s="12"/>
      <c r="B18658" s="12"/>
      <c r="C18658" s="2"/>
      <c r="D18658" s="12"/>
      <c r="E18658" s="12"/>
      <c r="F18658" s="12"/>
      <c r="G18658" s="12"/>
      <c r="H18658" s="12"/>
      <c r="I18658" s="12"/>
      <c r="J18658" s="12"/>
    </row>
    <row r="18659" spans="1:10" x14ac:dyDescent="0.25">
      <c r="A18659" s="12"/>
      <c r="B18659" s="12"/>
      <c r="C18659" s="2"/>
      <c r="D18659" s="12"/>
      <c r="E18659" s="12"/>
      <c r="F18659" s="12"/>
      <c r="G18659" s="12"/>
      <c r="H18659" s="12"/>
      <c r="I18659" s="12"/>
      <c r="J18659" s="12"/>
    </row>
    <row r="18660" spans="1:10" x14ac:dyDescent="0.25">
      <c r="A18660" s="12"/>
      <c r="B18660" s="12"/>
      <c r="C18660" s="2"/>
      <c r="D18660" s="12"/>
      <c r="E18660" s="12"/>
      <c r="F18660" s="12"/>
      <c r="G18660" s="12"/>
      <c r="H18660" s="12"/>
      <c r="I18660" s="12"/>
      <c r="J18660" s="12"/>
    </row>
    <row r="18661" spans="1:10" x14ac:dyDescent="0.25">
      <c r="A18661" s="12"/>
      <c r="B18661" s="12"/>
      <c r="C18661" s="2"/>
      <c r="D18661" s="12"/>
      <c r="E18661" s="12"/>
      <c r="F18661" s="12"/>
      <c r="G18661" s="12"/>
      <c r="H18661" s="12"/>
      <c r="I18661" s="12"/>
      <c r="J18661" s="12"/>
    </row>
    <row r="18662" spans="1:10" x14ac:dyDescent="0.25">
      <c r="A18662" s="12"/>
      <c r="B18662" s="12"/>
      <c r="C18662" s="2"/>
      <c r="D18662" s="12"/>
      <c r="E18662" s="12"/>
      <c r="F18662" s="12"/>
      <c r="G18662" s="12"/>
      <c r="H18662" s="12"/>
      <c r="I18662" s="12"/>
      <c r="J18662" s="12"/>
    </row>
    <row r="18663" spans="1:10" x14ac:dyDescent="0.25">
      <c r="A18663" s="12"/>
      <c r="B18663" s="12"/>
      <c r="C18663" s="2"/>
      <c r="D18663" s="12"/>
      <c r="E18663" s="12"/>
      <c r="F18663" s="12"/>
      <c r="G18663" s="12"/>
      <c r="H18663" s="12"/>
      <c r="I18663" s="12"/>
      <c r="J18663" s="12"/>
    </row>
    <row r="18664" spans="1:10" x14ac:dyDescent="0.25">
      <c r="A18664" s="12"/>
      <c r="B18664" s="12"/>
      <c r="C18664" s="2"/>
      <c r="D18664" s="12"/>
      <c r="E18664" s="12"/>
      <c r="F18664" s="12"/>
      <c r="G18664" s="12"/>
      <c r="H18664" s="12"/>
      <c r="I18664" s="12"/>
      <c r="J18664" s="12"/>
    </row>
    <row r="18665" spans="1:10" x14ac:dyDescent="0.25">
      <c r="A18665" s="12"/>
      <c r="B18665" s="12"/>
      <c r="C18665" s="2"/>
      <c r="D18665" s="12"/>
      <c r="E18665" s="12"/>
      <c r="F18665" s="12"/>
      <c r="G18665" s="12"/>
      <c r="H18665" s="12"/>
      <c r="I18665" s="12"/>
      <c r="J18665" s="12"/>
    </row>
    <row r="18666" spans="1:10" x14ac:dyDescent="0.25">
      <c r="A18666" s="12"/>
      <c r="B18666" s="12"/>
      <c r="C18666" s="2"/>
      <c r="D18666" s="12"/>
      <c r="E18666" s="12"/>
      <c r="F18666" s="12"/>
      <c r="G18666" s="12"/>
      <c r="H18666" s="12"/>
      <c r="I18666" s="12"/>
      <c r="J18666" s="12"/>
    </row>
    <row r="18667" spans="1:10" x14ac:dyDescent="0.25">
      <c r="A18667" s="12"/>
      <c r="B18667" s="12"/>
      <c r="C18667" s="2"/>
      <c r="D18667" s="12"/>
      <c r="E18667" s="12"/>
      <c r="F18667" s="12"/>
      <c r="G18667" s="12"/>
      <c r="H18667" s="12"/>
      <c r="I18667" s="12"/>
      <c r="J18667" s="12"/>
    </row>
    <row r="18668" spans="1:10" x14ac:dyDescent="0.25">
      <c r="A18668" s="12"/>
      <c r="B18668" s="12"/>
      <c r="C18668" s="2"/>
      <c r="D18668" s="12"/>
      <c r="E18668" s="12"/>
      <c r="F18668" s="12"/>
      <c r="G18668" s="12"/>
      <c r="H18668" s="12"/>
      <c r="I18668" s="12"/>
      <c r="J18668" s="12"/>
    </row>
    <row r="18669" spans="1:10" x14ac:dyDescent="0.25">
      <c r="A18669" s="12"/>
      <c r="B18669" s="12"/>
      <c r="C18669" s="2"/>
      <c r="D18669" s="12"/>
      <c r="E18669" s="12"/>
      <c r="F18669" s="12"/>
      <c r="G18669" s="12"/>
      <c r="H18669" s="12"/>
      <c r="I18669" s="12"/>
      <c r="J18669" s="12"/>
    </row>
    <row r="18670" spans="1:10" x14ac:dyDescent="0.25">
      <c r="A18670" s="12"/>
      <c r="B18670" s="12"/>
      <c r="C18670" s="2"/>
      <c r="D18670" s="12"/>
      <c r="E18670" s="12"/>
      <c r="F18670" s="12"/>
      <c r="G18670" s="12"/>
      <c r="H18670" s="12"/>
      <c r="I18670" s="12"/>
      <c r="J18670" s="12"/>
    </row>
    <row r="18671" spans="1:10" x14ac:dyDescent="0.25">
      <c r="A18671" s="12"/>
      <c r="B18671" s="12"/>
      <c r="C18671" s="2"/>
      <c r="D18671" s="12"/>
      <c r="E18671" s="12"/>
      <c r="F18671" s="12"/>
      <c r="G18671" s="12"/>
      <c r="H18671" s="12"/>
      <c r="I18671" s="12"/>
      <c r="J18671" s="12"/>
    </row>
    <row r="18672" spans="1:10" x14ac:dyDescent="0.25">
      <c r="A18672" s="12"/>
      <c r="B18672" s="12"/>
      <c r="C18672" s="2"/>
      <c r="D18672" s="12"/>
      <c r="E18672" s="12"/>
      <c r="F18672" s="12"/>
      <c r="G18672" s="12"/>
      <c r="H18672" s="12"/>
      <c r="I18672" s="12"/>
      <c r="J18672" s="12"/>
    </row>
    <row r="18673" spans="1:10" x14ac:dyDescent="0.25">
      <c r="A18673" s="12"/>
      <c r="B18673" s="12"/>
      <c r="C18673" s="2"/>
      <c r="D18673" s="12"/>
      <c r="E18673" s="12"/>
      <c r="F18673" s="12"/>
      <c r="G18673" s="12"/>
      <c r="H18673" s="12"/>
      <c r="I18673" s="12"/>
      <c r="J18673" s="12"/>
    </row>
    <row r="18674" spans="1:10" x14ac:dyDescent="0.25">
      <c r="A18674" s="12"/>
      <c r="B18674" s="12"/>
      <c r="C18674" s="2"/>
      <c r="D18674" s="12"/>
      <c r="E18674" s="12"/>
      <c r="F18674" s="12"/>
      <c r="G18674" s="12"/>
      <c r="H18674" s="12"/>
      <c r="I18674" s="12"/>
      <c r="J18674" s="12"/>
    </row>
    <row r="18675" spans="1:10" x14ac:dyDescent="0.25">
      <c r="A18675" s="12"/>
      <c r="B18675" s="12"/>
      <c r="C18675" s="2"/>
      <c r="D18675" s="12"/>
      <c r="E18675" s="12"/>
      <c r="F18675" s="12"/>
      <c r="G18675" s="12"/>
      <c r="H18675" s="12"/>
      <c r="I18675" s="12"/>
      <c r="J18675" s="12"/>
    </row>
    <row r="18676" spans="1:10" x14ac:dyDescent="0.25">
      <c r="A18676" s="12"/>
      <c r="B18676" s="12"/>
      <c r="C18676" s="2"/>
      <c r="D18676" s="12"/>
      <c r="E18676" s="12"/>
      <c r="F18676" s="12"/>
      <c r="G18676" s="12"/>
      <c r="H18676" s="12"/>
      <c r="I18676" s="12"/>
      <c r="J18676" s="12"/>
    </row>
    <row r="18677" spans="1:10" x14ac:dyDescent="0.25">
      <c r="A18677" s="12"/>
      <c r="B18677" s="12"/>
      <c r="C18677" s="2"/>
      <c r="D18677" s="12"/>
      <c r="E18677" s="12"/>
      <c r="F18677" s="12"/>
      <c r="G18677" s="12"/>
      <c r="H18677" s="12"/>
      <c r="I18677" s="12"/>
      <c r="J18677" s="12"/>
    </row>
    <row r="18678" spans="1:10" x14ac:dyDescent="0.25">
      <c r="A18678" s="12"/>
      <c r="B18678" s="12"/>
      <c r="C18678" s="2"/>
      <c r="D18678" s="12"/>
      <c r="E18678" s="12"/>
      <c r="F18678" s="12"/>
      <c r="G18678" s="12"/>
      <c r="H18678" s="12"/>
      <c r="I18678" s="12"/>
      <c r="J18678" s="12"/>
    </row>
    <row r="18679" spans="1:10" x14ac:dyDescent="0.25">
      <c r="A18679" s="12"/>
      <c r="B18679" s="12"/>
      <c r="C18679" s="2"/>
      <c r="D18679" s="12"/>
      <c r="E18679" s="12"/>
      <c r="F18679" s="12"/>
      <c r="G18679" s="12"/>
      <c r="H18679" s="12"/>
      <c r="I18679" s="12"/>
      <c r="J18679" s="12"/>
    </row>
    <row r="18680" spans="1:10" x14ac:dyDescent="0.25">
      <c r="A18680" s="12"/>
      <c r="B18680" s="12"/>
      <c r="C18680" s="2"/>
      <c r="D18680" s="12"/>
      <c r="E18680" s="12"/>
      <c r="F18680" s="12"/>
      <c r="G18680" s="12"/>
      <c r="H18680" s="12"/>
      <c r="I18680" s="12"/>
      <c r="J18680" s="12"/>
    </row>
    <row r="18681" spans="1:10" x14ac:dyDescent="0.25">
      <c r="A18681" s="12"/>
      <c r="B18681" s="12"/>
      <c r="C18681" s="2"/>
      <c r="D18681" s="12"/>
      <c r="E18681" s="12"/>
      <c r="F18681" s="12"/>
      <c r="G18681" s="12"/>
      <c r="H18681" s="12"/>
      <c r="I18681" s="12"/>
      <c r="J18681" s="12"/>
    </row>
    <row r="18682" spans="1:10" x14ac:dyDescent="0.25">
      <c r="A18682" s="12"/>
      <c r="B18682" s="12"/>
      <c r="C18682" s="2"/>
      <c r="D18682" s="12"/>
      <c r="E18682" s="12"/>
      <c r="F18682" s="12"/>
      <c r="G18682" s="12"/>
      <c r="H18682" s="12"/>
      <c r="I18682" s="12"/>
      <c r="J18682" s="12"/>
    </row>
    <row r="18683" spans="1:10" x14ac:dyDescent="0.25">
      <c r="A18683" s="12"/>
      <c r="B18683" s="12"/>
      <c r="C18683" s="2"/>
      <c r="D18683" s="12"/>
      <c r="E18683" s="12"/>
      <c r="F18683" s="12"/>
      <c r="G18683" s="12"/>
      <c r="H18683" s="12"/>
      <c r="I18683" s="12"/>
      <c r="J18683" s="12"/>
    </row>
    <row r="18684" spans="1:10" x14ac:dyDescent="0.25">
      <c r="A18684" s="12"/>
      <c r="B18684" s="12"/>
      <c r="C18684" s="2"/>
      <c r="D18684" s="12"/>
      <c r="E18684" s="12"/>
      <c r="F18684" s="12"/>
      <c r="G18684" s="12"/>
      <c r="H18684" s="12"/>
      <c r="I18684" s="12"/>
      <c r="J18684" s="12"/>
    </row>
    <row r="18685" spans="1:10" x14ac:dyDescent="0.25">
      <c r="A18685" s="12"/>
      <c r="B18685" s="12"/>
      <c r="C18685" s="2"/>
      <c r="D18685" s="12"/>
      <c r="E18685" s="12"/>
      <c r="F18685" s="12"/>
      <c r="G18685" s="12"/>
      <c r="H18685" s="12"/>
      <c r="I18685" s="12"/>
      <c r="J18685" s="12"/>
    </row>
    <row r="18686" spans="1:10" x14ac:dyDescent="0.25">
      <c r="A18686" s="12"/>
      <c r="B18686" s="12"/>
      <c r="C18686" s="2"/>
      <c r="D18686" s="12"/>
      <c r="E18686" s="12"/>
      <c r="F18686" s="12"/>
      <c r="G18686" s="12"/>
      <c r="H18686" s="12"/>
      <c r="I18686" s="12"/>
      <c r="J18686" s="12"/>
    </row>
    <row r="18687" spans="1:10" x14ac:dyDescent="0.25">
      <c r="A18687" s="12"/>
      <c r="B18687" s="12"/>
      <c r="C18687" s="2"/>
      <c r="D18687" s="12"/>
      <c r="E18687" s="12"/>
      <c r="F18687" s="12"/>
      <c r="G18687" s="12"/>
      <c r="H18687" s="12"/>
      <c r="I18687" s="12"/>
      <c r="J18687" s="12"/>
    </row>
    <row r="18688" spans="1:10" x14ac:dyDescent="0.25">
      <c r="A18688" s="12"/>
      <c r="B18688" s="12"/>
      <c r="C18688" s="2"/>
      <c r="D18688" s="12"/>
      <c r="E18688" s="12"/>
      <c r="F18688" s="12"/>
      <c r="G18688" s="12"/>
      <c r="H18688" s="12"/>
      <c r="I18688" s="12"/>
      <c r="J18688" s="12"/>
    </row>
    <row r="18689" spans="1:10" x14ac:dyDescent="0.25">
      <c r="A18689" s="12"/>
      <c r="B18689" s="12"/>
      <c r="C18689" s="2"/>
      <c r="D18689" s="12"/>
      <c r="E18689" s="12"/>
      <c r="F18689" s="12"/>
      <c r="G18689" s="12"/>
      <c r="H18689" s="12"/>
      <c r="I18689" s="12"/>
      <c r="J18689" s="12"/>
    </row>
    <row r="18690" spans="1:10" x14ac:dyDescent="0.25">
      <c r="A18690" s="12"/>
      <c r="B18690" s="12"/>
      <c r="C18690" s="2"/>
      <c r="D18690" s="12"/>
      <c r="E18690" s="12"/>
      <c r="F18690" s="12"/>
      <c r="G18690" s="12"/>
      <c r="H18690" s="12"/>
      <c r="I18690" s="12"/>
      <c r="J18690" s="12"/>
    </row>
    <row r="18691" spans="1:10" x14ac:dyDescent="0.25">
      <c r="A18691" s="12"/>
      <c r="B18691" s="12"/>
      <c r="C18691" s="2"/>
      <c r="D18691" s="12"/>
      <c r="E18691" s="12"/>
      <c r="F18691" s="12"/>
      <c r="G18691" s="12"/>
      <c r="H18691" s="12"/>
      <c r="I18691" s="12"/>
      <c r="J18691" s="12"/>
    </row>
    <row r="18692" spans="1:10" x14ac:dyDescent="0.25">
      <c r="A18692" s="12"/>
      <c r="B18692" s="12"/>
      <c r="C18692" s="2"/>
      <c r="D18692" s="12"/>
      <c r="E18692" s="12"/>
      <c r="F18692" s="12"/>
      <c r="G18692" s="12"/>
      <c r="H18692" s="12"/>
      <c r="I18692" s="12"/>
      <c r="J18692" s="12"/>
    </row>
    <row r="18693" spans="1:10" x14ac:dyDescent="0.25">
      <c r="A18693" s="12"/>
      <c r="B18693" s="12"/>
      <c r="C18693" s="2"/>
      <c r="D18693" s="12"/>
      <c r="E18693" s="12"/>
      <c r="F18693" s="12"/>
      <c r="G18693" s="12"/>
      <c r="H18693" s="12"/>
      <c r="I18693" s="12"/>
      <c r="J18693" s="12"/>
    </row>
    <row r="18694" spans="1:10" x14ac:dyDescent="0.25">
      <c r="A18694" s="12"/>
      <c r="B18694" s="12"/>
      <c r="C18694" s="2"/>
      <c r="D18694" s="12"/>
      <c r="E18694" s="12"/>
      <c r="F18694" s="12"/>
      <c r="G18694" s="12"/>
      <c r="H18694" s="12"/>
      <c r="I18694" s="12"/>
      <c r="J18694" s="12"/>
    </row>
    <row r="18695" spans="1:10" x14ac:dyDescent="0.25">
      <c r="A18695" s="12"/>
      <c r="B18695" s="12"/>
      <c r="C18695" s="2"/>
      <c r="D18695" s="12"/>
      <c r="E18695" s="12"/>
      <c r="F18695" s="12"/>
      <c r="G18695" s="12"/>
      <c r="H18695" s="12"/>
      <c r="I18695" s="12"/>
      <c r="J18695" s="12"/>
    </row>
    <row r="18696" spans="1:10" x14ac:dyDescent="0.25">
      <c r="A18696" s="12"/>
      <c r="B18696" s="12"/>
      <c r="C18696" s="2"/>
      <c r="D18696" s="12"/>
      <c r="E18696" s="12"/>
      <c r="F18696" s="12"/>
      <c r="G18696" s="12"/>
      <c r="H18696" s="12"/>
      <c r="I18696" s="12"/>
      <c r="J18696" s="12"/>
    </row>
    <row r="18697" spans="1:10" x14ac:dyDescent="0.25">
      <c r="A18697" s="12"/>
      <c r="B18697" s="12"/>
      <c r="C18697" s="2"/>
      <c r="D18697" s="12"/>
      <c r="E18697" s="12"/>
      <c r="F18697" s="12"/>
      <c r="G18697" s="12"/>
      <c r="H18697" s="12"/>
      <c r="I18697" s="12"/>
      <c r="J18697" s="12"/>
    </row>
    <row r="18698" spans="1:10" x14ac:dyDescent="0.25">
      <c r="A18698" s="12"/>
      <c r="B18698" s="12"/>
      <c r="C18698" s="2"/>
      <c r="D18698" s="12"/>
      <c r="E18698" s="12"/>
      <c r="F18698" s="12"/>
      <c r="G18698" s="12"/>
      <c r="H18698" s="12"/>
      <c r="I18698" s="12"/>
      <c r="J18698" s="12"/>
    </row>
    <row r="18699" spans="1:10" x14ac:dyDescent="0.25">
      <c r="A18699" s="12"/>
      <c r="B18699" s="12"/>
      <c r="C18699" s="2"/>
      <c r="D18699" s="12"/>
      <c r="E18699" s="12"/>
      <c r="F18699" s="12"/>
      <c r="G18699" s="12"/>
      <c r="H18699" s="12"/>
      <c r="I18699" s="12"/>
      <c r="J18699" s="12"/>
    </row>
    <row r="18700" spans="1:10" x14ac:dyDescent="0.25">
      <c r="A18700" s="12"/>
      <c r="B18700" s="12"/>
      <c r="C18700" s="2"/>
      <c r="D18700" s="12"/>
      <c r="E18700" s="12"/>
      <c r="F18700" s="12"/>
      <c r="G18700" s="12"/>
      <c r="H18700" s="12"/>
      <c r="I18700" s="12"/>
      <c r="J18700" s="12"/>
    </row>
    <row r="18701" spans="1:10" x14ac:dyDescent="0.25">
      <c r="A18701" s="12"/>
      <c r="B18701" s="12"/>
      <c r="C18701" s="2"/>
      <c r="D18701" s="12"/>
      <c r="E18701" s="12"/>
      <c r="F18701" s="12"/>
      <c r="G18701" s="12"/>
      <c r="H18701" s="12"/>
      <c r="I18701" s="12"/>
      <c r="J18701" s="12"/>
    </row>
    <row r="18702" spans="1:10" x14ac:dyDescent="0.25">
      <c r="A18702" s="12"/>
      <c r="B18702" s="12"/>
      <c r="C18702" s="2"/>
      <c r="D18702" s="12"/>
      <c r="E18702" s="12"/>
      <c r="F18702" s="12"/>
      <c r="G18702" s="12"/>
      <c r="H18702" s="12"/>
      <c r="I18702" s="12"/>
      <c r="J18702" s="12"/>
    </row>
    <row r="18703" spans="1:10" x14ac:dyDescent="0.25">
      <c r="A18703" s="12"/>
      <c r="B18703" s="12"/>
      <c r="C18703" s="2"/>
      <c r="D18703" s="12"/>
      <c r="E18703" s="12"/>
      <c r="F18703" s="12"/>
      <c r="G18703" s="12"/>
      <c r="H18703" s="12"/>
      <c r="I18703" s="12"/>
      <c r="J18703" s="12"/>
    </row>
    <row r="18704" spans="1:10" x14ac:dyDescent="0.25">
      <c r="A18704" s="12"/>
      <c r="B18704" s="12"/>
      <c r="C18704" s="2"/>
      <c r="D18704" s="12"/>
      <c r="E18704" s="12"/>
      <c r="F18704" s="12"/>
      <c r="G18704" s="12"/>
      <c r="H18704" s="12"/>
      <c r="I18704" s="12"/>
      <c r="J18704" s="12"/>
    </row>
    <row r="18705" spans="1:10" x14ac:dyDescent="0.25">
      <c r="A18705" s="12"/>
      <c r="B18705" s="12"/>
      <c r="C18705" s="2"/>
      <c r="D18705" s="12"/>
      <c r="E18705" s="12"/>
      <c r="F18705" s="12"/>
      <c r="G18705" s="12"/>
      <c r="H18705" s="12"/>
      <c r="I18705" s="12"/>
      <c r="J18705" s="12"/>
    </row>
    <row r="18706" spans="1:10" x14ac:dyDescent="0.25">
      <c r="A18706" s="12"/>
      <c r="B18706" s="12"/>
      <c r="C18706" s="2"/>
      <c r="D18706" s="12"/>
      <c r="E18706" s="12"/>
      <c r="F18706" s="12"/>
      <c r="G18706" s="12"/>
      <c r="H18706" s="12"/>
      <c r="I18706" s="12"/>
      <c r="J18706" s="12"/>
    </row>
    <row r="18707" spans="1:10" x14ac:dyDescent="0.25">
      <c r="A18707" s="12"/>
      <c r="B18707" s="12"/>
      <c r="C18707" s="2"/>
      <c r="D18707" s="12"/>
      <c r="E18707" s="12"/>
      <c r="F18707" s="12"/>
      <c r="G18707" s="12"/>
      <c r="H18707" s="12"/>
      <c r="I18707" s="12"/>
      <c r="J18707" s="12"/>
    </row>
    <row r="18708" spans="1:10" x14ac:dyDescent="0.25">
      <c r="A18708" s="12"/>
      <c r="B18708" s="12"/>
      <c r="C18708" s="2"/>
      <c r="D18708" s="12"/>
      <c r="E18708" s="12"/>
      <c r="F18708" s="12"/>
      <c r="G18708" s="12"/>
      <c r="H18708" s="12"/>
      <c r="I18708" s="12"/>
      <c r="J18708" s="12"/>
    </row>
    <row r="18709" spans="1:10" x14ac:dyDescent="0.25">
      <c r="A18709" s="12"/>
      <c r="B18709" s="12"/>
      <c r="C18709" s="2"/>
      <c r="D18709" s="12"/>
      <c r="E18709" s="12"/>
      <c r="F18709" s="12"/>
      <c r="G18709" s="12"/>
      <c r="H18709" s="12"/>
      <c r="I18709" s="12"/>
      <c r="J18709" s="12"/>
    </row>
    <row r="18710" spans="1:10" x14ac:dyDescent="0.25">
      <c r="A18710" s="12"/>
      <c r="B18710" s="12"/>
      <c r="C18710" s="2"/>
      <c r="D18710" s="12"/>
      <c r="E18710" s="12"/>
      <c r="F18710" s="12"/>
      <c r="G18710" s="12"/>
      <c r="H18710" s="12"/>
      <c r="I18710" s="12"/>
      <c r="J18710" s="12"/>
    </row>
    <row r="18711" spans="1:10" x14ac:dyDescent="0.25">
      <c r="A18711" s="12"/>
      <c r="B18711" s="12"/>
      <c r="C18711" s="2"/>
      <c r="D18711" s="12"/>
      <c r="E18711" s="12"/>
      <c r="F18711" s="12"/>
      <c r="G18711" s="12"/>
      <c r="H18711" s="12"/>
      <c r="I18711" s="12"/>
      <c r="J18711" s="12"/>
    </row>
    <row r="18712" spans="1:10" x14ac:dyDescent="0.25">
      <c r="A18712" s="12"/>
      <c r="B18712" s="12"/>
      <c r="C18712" s="2"/>
      <c r="D18712" s="12"/>
      <c r="E18712" s="12"/>
      <c r="F18712" s="12"/>
      <c r="G18712" s="12"/>
      <c r="H18712" s="12"/>
      <c r="I18712" s="12"/>
      <c r="J18712" s="12"/>
    </row>
    <row r="18713" spans="1:10" x14ac:dyDescent="0.25">
      <c r="A18713" s="12"/>
      <c r="B18713" s="12"/>
      <c r="C18713" s="2"/>
      <c r="D18713" s="12"/>
      <c r="E18713" s="12"/>
      <c r="F18713" s="12"/>
      <c r="G18713" s="12"/>
      <c r="H18713" s="12"/>
      <c r="I18713" s="12"/>
      <c r="J18713" s="12"/>
    </row>
    <row r="18714" spans="1:10" x14ac:dyDescent="0.25">
      <c r="A18714" s="12"/>
      <c r="B18714" s="12"/>
      <c r="C18714" s="2"/>
      <c r="D18714" s="12"/>
      <c r="E18714" s="12"/>
      <c r="F18714" s="12"/>
      <c r="G18714" s="12"/>
      <c r="H18714" s="12"/>
      <c r="I18714" s="12"/>
      <c r="J18714" s="12"/>
    </row>
    <row r="18715" spans="1:10" x14ac:dyDescent="0.25">
      <c r="A18715" s="12"/>
      <c r="B18715" s="12"/>
      <c r="C18715" s="2"/>
      <c r="D18715" s="12"/>
      <c r="E18715" s="12"/>
      <c r="F18715" s="12"/>
      <c r="G18715" s="12"/>
      <c r="H18715" s="12"/>
      <c r="I18715" s="12"/>
      <c r="J18715" s="12"/>
    </row>
    <row r="18716" spans="1:10" x14ac:dyDescent="0.25">
      <c r="A18716" s="12"/>
      <c r="B18716" s="12"/>
      <c r="C18716" s="2"/>
      <c r="D18716" s="12"/>
      <c r="E18716" s="12"/>
      <c r="F18716" s="12"/>
      <c r="G18716" s="12"/>
      <c r="H18716" s="12"/>
      <c r="I18716" s="12"/>
      <c r="J18716" s="12"/>
    </row>
    <row r="18717" spans="1:10" x14ac:dyDescent="0.25">
      <c r="A18717" s="12"/>
      <c r="B18717" s="12"/>
      <c r="C18717" s="2"/>
      <c r="D18717" s="12"/>
      <c r="E18717" s="12"/>
      <c r="F18717" s="12"/>
      <c r="G18717" s="12"/>
      <c r="H18717" s="12"/>
      <c r="I18717" s="12"/>
      <c r="J18717" s="12"/>
    </row>
    <row r="18718" spans="1:10" x14ac:dyDescent="0.25">
      <c r="A18718" s="12"/>
      <c r="B18718" s="12"/>
      <c r="C18718" s="2"/>
      <c r="D18718" s="12"/>
      <c r="E18718" s="12"/>
      <c r="F18718" s="12"/>
      <c r="G18718" s="12"/>
      <c r="H18718" s="12"/>
      <c r="I18718" s="12"/>
      <c r="J18718" s="12"/>
    </row>
    <row r="18719" spans="1:10" x14ac:dyDescent="0.25">
      <c r="A18719" s="12"/>
      <c r="B18719" s="12"/>
      <c r="C18719" s="2"/>
      <c r="D18719" s="12"/>
      <c r="E18719" s="12"/>
      <c r="F18719" s="12"/>
      <c r="G18719" s="12"/>
      <c r="H18719" s="12"/>
      <c r="I18719" s="12"/>
      <c r="J18719" s="12"/>
    </row>
    <row r="18720" spans="1:10" x14ac:dyDescent="0.25">
      <c r="A18720" s="12"/>
      <c r="B18720" s="12"/>
      <c r="C18720" s="2"/>
      <c r="D18720" s="12"/>
      <c r="E18720" s="12"/>
      <c r="F18720" s="12"/>
      <c r="G18720" s="12"/>
      <c r="H18720" s="12"/>
      <c r="I18720" s="12"/>
      <c r="J18720" s="12"/>
    </row>
    <row r="18721" spans="1:10" x14ac:dyDescent="0.25">
      <c r="A18721" s="12"/>
      <c r="B18721" s="12"/>
      <c r="C18721" s="2"/>
      <c r="D18721" s="12"/>
      <c r="E18721" s="12"/>
      <c r="F18721" s="12"/>
      <c r="G18721" s="12"/>
      <c r="H18721" s="12"/>
      <c r="I18721" s="12"/>
      <c r="J18721" s="12"/>
    </row>
    <row r="18722" spans="1:10" x14ac:dyDescent="0.25">
      <c r="A18722" s="12"/>
      <c r="B18722" s="12"/>
      <c r="C18722" s="2"/>
      <c r="D18722" s="12"/>
      <c r="E18722" s="12"/>
      <c r="F18722" s="12"/>
      <c r="G18722" s="12"/>
      <c r="H18722" s="12"/>
      <c r="I18722" s="12"/>
      <c r="J18722" s="12"/>
    </row>
    <row r="18723" spans="1:10" x14ac:dyDescent="0.25">
      <c r="A18723" s="12"/>
      <c r="B18723" s="12"/>
      <c r="C18723" s="2"/>
      <c r="D18723" s="12"/>
      <c r="E18723" s="12"/>
      <c r="F18723" s="12"/>
      <c r="G18723" s="12"/>
      <c r="H18723" s="12"/>
      <c r="I18723" s="12"/>
      <c r="J18723" s="12"/>
    </row>
    <row r="18724" spans="1:10" x14ac:dyDescent="0.25">
      <c r="A18724" s="12"/>
      <c r="B18724" s="12"/>
      <c r="C18724" s="2"/>
      <c r="D18724" s="12"/>
      <c r="E18724" s="12"/>
      <c r="F18724" s="12"/>
      <c r="G18724" s="12"/>
      <c r="H18724" s="12"/>
      <c r="I18724" s="12"/>
      <c r="J18724" s="12"/>
    </row>
    <row r="18725" spans="1:10" x14ac:dyDescent="0.25">
      <c r="A18725" s="12"/>
      <c r="B18725" s="12"/>
      <c r="C18725" s="2"/>
      <c r="D18725" s="12"/>
      <c r="E18725" s="12"/>
      <c r="F18725" s="12"/>
      <c r="G18725" s="12"/>
      <c r="H18725" s="12"/>
      <c r="I18725" s="12"/>
      <c r="J18725" s="12"/>
    </row>
    <row r="18726" spans="1:10" x14ac:dyDescent="0.25">
      <c r="A18726" s="12"/>
      <c r="B18726" s="12"/>
      <c r="C18726" s="2"/>
      <c r="D18726" s="12"/>
      <c r="E18726" s="12"/>
      <c r="F18726" s="12"/>
      <c r="G18726" s="12"/>
      <c r="H18726" s="12"/>
      <c r="I18726" s="12"/>
      <c r="J18726" s="12"/>
    </row>
    <row r="18727" spans="1:10" x14ac:dyDescent="0.25">
      <c r="A18727" s="12"/>
      <c r="B18727" s="12"/>
      <c r="C18727" s="2"/>
      <c r="D18727" s="12"/>
      <c r="E18727" s="12"/>
      <c r="F18727" s="12"/>
      <c r="G18727" s="12"/>
      <c r="H18727" s="12"/>
      <c r="I18727" s="12"/>
      <c r="J18727" s="12"/>
    </row>
    <row r="18728" spans="1:10" x14ac:dyDescent="0.25">
      <c r="A18728" s="12"/>
      <c r="B18728" s="12"/>
      <c r="C18728" s="2"/>
      <c r="D18728" s="12"/>
      <c r="E18728" s="12"/>
      <c r="F18728" s="12"/>
      <c r="G18728" s="12"/>
      <c r="H18728" s="12"/>
      <c r="I18728" s="12"/>
      <c r="J18728" s="12"/>
    </row>
    <row r="18729" spans="1:10" x14ac:dyDescent="0.25">
      <c r="A18729" s="12"/>
      <c r="B18729" s="12"/>
      <c r="C18729" s="2"/>
      <c r="D18729" s="12"/>
      <c r="E18729" s="12"/>
      <c r="F18729" s="12"/>
      <c r="G18729" s="12"/>
      <c r="H18729" s="12"/>
      <c r="I18729" s="12"/>
      <c r="J18729" s="12"/>
    </row>
    <row r="18730" spans="1:10" x14ac:dyDescent="0.25">
      <c r="A18730" s="12"/>
      <c r="B18730" s="12"/>
      <c r="C18730" s="2"/>
      <c r="D18730" s="12"/>
      <c r="E18730" s="12"/>
      <c r="F18730" s="12"/>
      <c r="G18730" s="12"/>
      <c r="H18730" s="12"/>
      <c r="I18730" s="12"/>
      <c r="J18730" s="12"/>
    </row>
    <row r="18731" spans="1:10" x14ac:dyDescent="0.25">
      <c r="A18731" s="12"/>
      <c r="B18731" s="12"/>
      <c r="C18731" s="2"/>
      <c r="D18731" s="12"/>
      <c r="E18731" s="12"/>
      <c r="F18731" s="12"/>
      <c r="G18731" s="12"/>
      <c r="H18731" s="12"/>
      <c r="I18731" s="12"/>
      <c r="J18731" s="12"/>
    </row>
    <row r="18732" spans="1:10" x14ac:dyDescent="0.25">
      <c r="A18732" s="12"/>
      <c r="B18732" s="12"/>
      <c r="C18732" s="2"/>
      <c r="D18732" s="12"/>
      <c r="E18732" s="12"/>
      <c r="F18732" s="12"/>
      <c r="G18732" s="12"/>
      <c r="H18732" s="12"/>
      <c r="I18732" s="12"/>
      <c r="J18732" s="12"/>
    </row>
    <row r="18733" spans="1:10" x14ac:dyDescent="0.25">
      <c r="A18733" s="12"/>
      <c r="B18733" s="12"/>
      <c r="C18733" s="2"/>
      <c r="D18733" s="12"/>
      <c r="E18733" s="12"/>
      <c r="F18733" s="12"/>
      <c r="G18733" s="12"/>
      <c r="H18733" s="12"/>
      <c r="I18733" s="12"/>
      <c r="J18733" s="12"/>
    </row>
    <row r="18734" spans="1:10" x14ac:dyDescent="0.25">
      <c r="A18734" s="12"/>
      <c r="B18734" s="12"/>
      <c r="C18734" s="2"/>
      <c r="D18734" s="12"/>
      <c r="E18734" s="12"/>
      <c r="F18734" s="12"/>
      <c r="G18734" s="12"/>
      <c r="H18734" s="12"/>
      <c r="I18734" s="12"/>
      <c r="J18734" s="12"/>
    </row>
    <row r="18735" spans="1:10" x14ac:dyDescent="0.25">
      <c r="A18735" s="12"/>
      <c r="B18735" s="12"/>
      <c r="C18735" s="2"/>
      <c r="D18735" s="12"/>
      <c r="E18735" s="12"/>
      <c r="F18735" s="12"/>
      <c r="G18735" s="12"/>
      <c r="H18735" s="12"/>
      <c r="I18735" s="12"/>
      <c r="J18735" s="12"/>
    </row>
    <row r="18736" spans="1:10" x14ac:dyDescent="0.25">
      <c r="A18736" s="12"/>
      <c r="B18736" s="12"/>
      <c r="C18736" s="2"/>
      <c r="D18736" s="12"/>
      <c r="E18736" s="12"/>
      <c r="F18736" s="12"/>
      <c r="G18736" s="12"/>
      <c r="H18736" s="12"/>
      <c r="I18736" s="12"/>
      <c r="J18736" s="12"/>
    </row>
    <row r="18737" spans="1:10" x14ac:dyDescent="0.25">
      <c r="A18737" s="12"/>
      <c r="B18737" s="12"/>
      <c r="C18737" s="2"/>
      <c r="D18737" s="12"/>
      <c r="E18737" s="12"/>
      <c r="F18737" s="12"/>
      <c r="G18737" s="12"/>
      <c r="H18737" s="12"/>
      <c r="I18737" s="12"/>
      <c r="J18737" s="12"/>
    </row>
    <row r="18738" spans="1:10" x14ac:dyDescent="0.25">
      <c r="A18738" s="12"/>
      <c r="B18738" s="12"/>
      <c r="C18738" s="2"/>
      <c r="D18738" s="12"/>
      <c r="E18738" s="12"/>
      <c r="F18738" s="12"/>
      <c r="G18738" s="12"/>
      <c r="H18738" s="12"/>
      <c r="I18738" s="12"/>
      <c r="J18738" s="12"/>
    </row>
    <row r="18739" spans="1:10" x14ac:dyDescent="0.25">
      <c r="A18739" s="12"/>
      <c r="B18739" s="12"/>
      <c r="C18739" s="2"/>
      <c r="D18739" s="12"/>
      <c r="E18739" s="12"/>
      <c r="F18739" s="12"/>
      <c r="G18739" s="12"/>
      <c r="H18739" s="12"/>
      <c r="I18739" s="12"/>
      <c r="J18739" s="12"/>
    </row>
    <row r="18740" spans="1:10" x14ac:dyDescent="0.25">
      <c r="A18740" s="12"/>
      <c r="B18740" s="12"/>
      <c r="C18740" s="2"/>
      <c r="D18740" s="12"/>
      <c r="E18740" s="12"/>
      <c r="F18740" s="12"/>
      <c r="G18740" s="12"/>
      <c r="H18740" s="12"/>
      <c r="I18740" s="12"/>
      <c r="J18740" s="12"/>
    </row>
    <row r="18741" spans="1:10" x14ac:dyDescent="0.25">
      <c r="A18741" s="12"/>
      <c r="B18741" s="12"/>
      <c r="C18741" s="2"/>
      <c r="D18741" s="12"/>
      <c r="E18741" s="12"/>
      <c r="F18741" s="12"/>
      <c r="G18741" s="12"/>
      <c r="H18741" s="12"/>
      <c r="I18741" s="12"/>
      <c r="J18741" s="12"/>
    </row>
    <row r="18742" spans="1:10" x14ac:dyDescent="0.25">
      <c r="A18742" s="12"/>
      <c r="B18742" s="12"/>
      <c r="C18742" s="2"/>
      <c r="D18742" s="12"/>
      <c r="E18742" s="12"/>
      <c r="F18742" s="12"/>
      <c r="G18742" s="12"/>
      <c r="H18742" s="12"/>
      <c r="I18742" s="12"/>
      <c r="J18742" s="12"/>
    </row>
    <row r="18743" spans="1:10" x14ac:dyDescent="0.25">
      <c r="A18743" s="12"/>
      <c r="B18743" s="12"/>
      <c r="C18743" s="2"/>
      <c r="D18743" s="12"/>
      <c r="E18743" s="12"/>
      <c r="F18743" s="12"/>
      <c r="G18743" s="12"/>
      <c r="H18743" s="12"/>
      <c r="I18743" s="12"/>
      <c r="J18743" s="12"/>
    </row>
    <row r="18744" spans="1:10" x14ac:dyDescent="0.25">
      <c r="A18744" s="12"/>
      <c r="B18744" s="12"/>
      <c r="C18744" s="2"/>
      <c r="D18744" s="12"/>
      <c r="E18744" s="12"/>
      <c r="F18744" s="12"/>
      <c r="G18744" s="12"/>
      <c r="H18744" s="12"/>
      <c r="I18744" s="12"/>
      <c r="J18744" s="12"/>
    </row>
    <row r="18745" spans="1:10" x14ac:dyDescent="0.25">
      <c r="A18745" s="12"/>
      <c r="B18745" s="12"/>
      <c r="C18745" s="2"/>
      <c r="D18745" s="12"/>
      <c r="E18745" s="12"/>
      <c r="F18745" s="12"/>
      <c r="G18745" s="12"/>
      <c r="H18745" s="12"/>
      <c r="I18745" s="12"/>
      <c r="J18745" s="12"/>
    </row>
    <row r="18746" spans="1:10" x14ac:dyDescent="0.25">
      <c r="A18746" s="12"/>
      <c r="B18746" s="12"/>
      <c r="C18746" s="2"/>
      <c r="D18746" s="12"/>
      <c r="E18746" s="12"/>
      <c r="F18746" s="12"/>
      <c r="G18746" s="12"/>
      <c r="H18746" s="12"/>
      <c r="I18746" s="12"/>
      <c r="J18746" s="12"/>
    </row>
    <row r="18747" spans="1:10" x14ac:dyDescent="0.25">
      <c r="A18747" s="12"/>
      <c r="B18747" s="12"/>
      <c r="C18747" s="2"/>
      <c r="D18747" s="12"/>
      <c r="E18747" s="12"/>
      <c r="F18747" s="12"/>
      <c r="G18747" s="12"/>
      <c r="H18747" s="12"/>
      <c r="I18747" s="12"/>
      <c r="J18747" s="12"/>
    </row>
    <row r="18748" spans="1:10" x14ac:dyDescent="0.25">
      <c r="A18748" s="12"/>
      <c r="B18748" s="12"/>
      <c r="C18748" s="2"/>
      <c r="D18748" s="12"/>
      <c r="E18748" s="12"/>
      <c r="F18748" s="12"/>
      <c r="G18748" s="12"/>
      <c r="H18748" s="12"/>
      <c r="I18748" s="12"/>
      <c r="J18748" s="12"/>
    </row>
    <row r="18749" spans="1:10" x14ac:dyDescent="0.25">
      <c r="A18749" s="12"/>
      <c r="B18749" s="12"/>
      <c r="C18749" s="2"/>
      <c r="D18749" s="12"/>
      <c r="E18749" s="12"/>
      <c r="F18749" s="12"/>
      <c r="G18749" s="12"/>
      <c r="H18749" s="12"/>
      <c r="I18749" s="12"/>
      <c r="J18749" s="12"/>
    </row>
    <row r="18750" spans="1:10" x14ac:dyDescent="0.25">
      <c r="A18750" s="12"/>
      <c r="B18750" s="12"/>
      <c r="C18750" s="2"/>
      <c r="D18750" s="12"/>
      <c r="E18750" s="12"/>
      <c r="F18750" s="12"/>
      <c r="G18750" s="12"/>
      <c r="H18750" s="12"/>
      <c r="I18750" s="12"/>
      <c r="J18750" s="12"/>
    </row>
    <row r="18751" spans="1:10" x14ac:dyDescent="0.25">
      <c r="A18751" s="12"/>
      <c r="B18751" s="12"/>
      <c r="C18751" s="2"/>
      <c r="D18751" s="12"/>
      <c r="E18751" s="12"/>
      <c r="F18751" s="12"/>
      <c r="G18751" s="12"/>
      <c r="H18751" s="12"/>
      <c r="I18751" s="12"/>
      <c r="J18751" s="12"/>
    </row>
    <row r="18752" spans="1:10" x14ac:dyDescent="0.25">
      <c r="A18752" s="12"/>
      <c r="B18752" s="12"/>
      <c r="C18752" s="2"/>
      <c r="D18752" s="12"/>
      <c r="E18752" s="12"/>
      <c r="F18752" s="12"/>
      <c r="G18752" s="12"/>
      <c r="H18752" s="12"/>
      <c r="I18752" s="12"/>
      <c r="J18752" s="12"/>
    </row>
    <row r="18753" spans="1:10" x14ac:dyDescent="0.25">
      <c r="A18753" s="12"/>
      <c r="B18753" s="12"/>
      <c r="C18753" s="2"/>
      <c r="D18753" s="12"/>
      <c r="E18753" s="12"/>
      <c r="F18753" s="12"/>
      <c r="G18753" s="12"/>
      <c r="H18753" s="12"/>
      <c r="I18753" s="12"/>
      <c r="J18753" s="12"/>
    </row>
    <row r="18754" spans="1:10" x14ac:dyDescent="0.25">
      <c r="A18754" s="12"/>
      <c r="B18754" s="12"/>
      <c r="C18754" s="2"/>
      <c r="D18754" s="12"/>
      <c r="E18754" s="12"/>
      <c r="F18754" s="12"/>
      <c r="G18754" s="12"/>
      <c r="H18754" s="12"/>
      <c r="I18754" s="12"/>
      <c r="J18754" s="12"/>
    </row>
    <row r="18755" spans="1:10" x14ac:dyDescent="0.25">
      <c r="A18755" s="12"/>
      <c r="B18755" s="12"/>
      <c r="C18755" s="2"/>
      <c r="D18755" s="12"/>
      <c r="E18755" s="12"/>
      <c r="F18755" s="12"/>
      <c r="G18755" s="12"/>
      <c r="H18755" s="12"/>
      <c r="I18755" s="12"/>
      <c r="J18755" s="12"/>
    </row>
    <row r="18756" spans="1:10" x14ac:dyDescent="0.25">
      <c r="A18756" s="12"/>
      <c r="B18756" s="12"/>
      <c r="C18756" s="2"/>
      <c r="D18756" s="12"/>
      <c r="E18756" s="12"/>
      <c r="F18756" s="12"/>
      <c r="G18756" s="12"/>
      <c r="H18756" s="12"/>
      <c r="I18756" s="12"/>
      <c r="J18756" s="12"/>
    </row>
    <row r="18757" spans="1:10" x14ac:dyDescent="0.25">
      <c r="A18757" s="12"/>
      <c r="B18757" s="12"/>
      <c r="C18757" s="2"/>
      <c r="D18757" s="12"/>
      <c r="E18757" s="12"/>
      <c r="F18757" s="12"/>
      <c r="G18757" s="12"/>
      <c r="H18757" s="12"/>
      <c r="I18757" s="12"/>
      <c r="J18757" s="12"/>
    </row>
    <row r="18758" spans="1:10" x14ac:dyDescent="0.25">
      <c r="A18758" s="12"/>
      <c r="B18758" s="12"/>
      <c r="C18758" s="2"/>
      <c r="D18758" s="12"/>
      <c r="E18758" s="12"/>
      <c r="F18758" s="12"/>
      <c r="G18758" s="12"/>
      <c r="H18758" s="12"/>
      <c r="I18758" s="12"/>
      <c r="J18758" s="12"/>
    </row>
    <row r="18759" spans="1:10" x14ac:dyDescent="0.25">
      <c r="A18759" s="12"/>
      <c r="B18759" s="12"/>
      <c r="C18759" s="2"/>
      <c r="D18759" s="12"/>
      <c r="E18759" s="12"/>
      <c r="F18759" s="12"/>
      <c r="G18759" s="12"/>
      <c r="H18759" s="12"/>
      <c r="I18759" s="12"/>
      <c r="J18759" s="12"/>
    </row>
    <row r="18760" spans="1:10" x14ac:dyDescent="0.25">
      <c r="A18760" s="12"/>
      <c r="B18760" s="12"/>
      <c r="C18760" s="2"/>
      <c r="D18760" s="12"/>
      <c r="E18760" s="12"/>
      <c r="F18760" s="12"/>
      <c r="G18760" s="12"/>
      <c r="H18760" s="12"/>
      <c r="I18760" s="12"/>
      <c r="J18760" s="12"/>
    </row>
    <row r="18761" spans="1:10" x14ac:dyDescent="0.25">
      <c r="A18761" s="12"/>
      <c r="B18761" s="12"/>
      <c r="C18761" s="2"/>
      <c r="D18761" s="12"/>
      <c r="E18761" s="12"/>
      <c r="F18761" s="12"/>
      <c r="G18761" s="12"/>
      <c r="H18761" s="12"/>
      <c r="I18761" s="12"/>
      <c r="J18761" s="12"/>
    </row>
    <row r="18762" spans="1:10" x14ac:dyDescent="0.25">
      <c r="A18762" s="12"/>
      <c r="B18762" s="12"/>
      <c r="C18762" s="2"/>
      <c r="D18762" s="12"/>
      <c r="E18762" s="12"/>
      <c r="F18762" s="12"/>
      <c r="G18762" s="12"/>
      <c r="H18762" s="12"/>
      <c r="I18762" s="12"/>
      <c r="J18762" s="12"/>
    </row>
    <row r="18763" spans="1:10" x14ac:dyDescent="0.25">
      <c r="A18763" s="12"/>
      <c r="B18763" s="12"/>
      <c r="C18763" s="2"/>
      <c r="D18763" s="12"/>
      <c r="E18763" s="12"/>
      <c r="F18763" s="12"/>
      <c r="G18763" s="12"/>
      <c r="H18763" s="12"/>
      <c r="I18763" s="12"/>
      <c r="J18763" s="12"/>
    </row>
    <row r="18764" spans="1:10" x14ac:dyDescent="0.25">
      <c r="A18764" s="12"/>
      <c r="B18764" s="12"/>
      <c r="C18764" s="2"/>
      <c r="D18764" s="12"/>
      <c r="E18764" s="12"/>
      <c r="F18764" s="12"/>
      <c r="G18764" s="12"/>
      <c r="H18764" s="12"/>
      <c r="I18764" s="12"/>
      <c r="J18764" s="12"/>
    </row>
    <row r="18765" spans="1:10" x14ac:dyDescent="0.25">
      <c r="A18765" s="12"/>
      <c r="B18765" s="12"/>
      <c r="C18765" s="2"/>
      <c r="D18765" s="12"/>
      <c r="E18765" s="12"/>
      <c r="F18765" s="12"/>
      <c r="G18765" s="12"/>
      <c r="H18765" s="12"/>
      <c r="I18765" s="12"/>
      <c r="J18765" s="12"/>
    </row>
    <row r="18766" spans="1:10" x14ac:dyDescent="0.25">
      <c r="A18766" s="12"/>
      <c r="B18766" s="12"/>
      <c r="C18766" s="2"/>
      <c r="D18766" s="12"/>
      <c r="E18766" s="12"/>
      <c r="F18766" s="12"/>
      <c r="G18766" s="12"/>
      <c r="H18766" s="12"/>
      <c r="I18766" s="12"/>
      <c r="J18766" s="12"/>
    </row>
    <row r="18767" spans="1:10" x14ac:dyDescent="0.25">
      <c r="A18767" s="12"/>
      <c r="B18767" s="12"/>
      <c r="C18767" s="2"/>
      <c r="D18767" s="12"/>
      <c r="E18767" s="12"/>
      <c r="F18767" s="12"/>
      <c r="G18767" s="12"/>
      <c r="H18767" s="12"/>
      <c r="I18767" s="12"/>
      <c r="J18767" s="12"/>
    </row>
    <row r="18768" spans="1:10" x14ac:dyDescent="0.25">
      <c r="A18768" s="12"/>
      <c r="B18768" s="12"/>
      <c r="C18768" s="2"/>
      <c r="D18768" s="12"/>
      <c r="E18768" s="12"/>
      <c r="F18768" s="12"/>
      <c r="G18768" s="12"/>
      <c r="H18768" s="12"/>
      <c r="I18768" s="12"/>
      <c r="J18768" s="12"/>
    </row>
    <row r="18769" spans="1:10" x14ac:dyDescent="0.25">
      <c r="A18769" s="12"/>
      <c r="B18769" s="12"/>
      <c r="C18769" s="2"/>
      <c r="D18769" s="12"/>
      <c r="E18769" s="12"/>
      <c r="F18769" s="12"/>
      <c r="G18769" s="12"/>
      <c r="H18769" s="12"/>
      <c r="I18769" s="12"/>
      <c r="J18769" s="12"/>
    </row>
    <row r="18770" spans="1:10" x14ac:dyDescent="0.25">
      <c r="A18770" s="12"/>
      <c r="B18770" s="12"/>
      <c r="C18770" s="2"/>
      <c r="D18770" s="12"/>
      <c r="E18770" s="12"/>
      <c r="F18770" s="12"/>
      <c r="G18770" s="12"/>
      <c r="H18770" s="12"/>
      <c r="I18770" s="12"/>
      <c r="J18770" s="12"/>
    </row>
    <row r="18771" spans="1:10" x14ac:dyDescent="0.25">
      <c r="A18771" s="12"/>
      <c r="B18771" s="12"/>
      <c r="C18771" s="2"/>
      <c r="D18771" s="12"/>
      <c r="E18771" s="12"/>
      <c r="F18771" s="12"/>
      <c r="G18771" s="12"/>
      <c r="H18771" s="12"/>
      <c r="I18771" s="12"/>
      <c r="J18771" s="12"/>
    </row>
    <row r="18772" spans="1:10" x14ac:dyDescent="0.25">
      <c r="A18772" s="12"/>
      <c r="B18772" s="12"/>
      <c r="C18772" s="2"/>
      <c r="D18772" s="12"/>
      <c r="E18772" s="12"/>
      <c r="F18772" s="12"/>
      <c r="G18772" s="12"/>
      <c r="H18772" s="12"/>
      <c r="I18772" s="12"/>
      <c r="J18772" s="12"/>
    </row>
    <row r="18773" spans="1:10" x14ac:dyDescent="0.25">
      <c r="A18773" s="12"/>
      <c r="B18773" s="12"/>
      <c r="C18773" s="2"/>
      <c r="D18773" s="12"/>
      <c r="E18773" s="12"/>
      <c r="F18773" s="12"/>
      <c r="G18773" s="12"/>
      <c r="H18773" s="12"/>
      <c r="I18773" s="12"/>
      <c r="J18773" s="12"/>
    </row>
    <row r="18774" spans="1:10" x14ac:dyDescent="0.25">
      <c r="A18774" s="12"/>
      <c r="B18774" s="12"/>
      <c r="C18774" s="2"/>
      <c r="D18774" s="12"/>
      <c r="E18774" s="12"/>
      <c r="F18774" s="12"/>
      <c r="G18774" s="12"/>
      <c r="H18774" s="12"/>
      <c r="I18774" s="12"/>
      <c r="J18774" s="12"/>
    </row>
    <row r="18775" spans="1:10" x14ac:dyDescent="0.25">
      <c r="A18775" s="12"/>
      <c r="B18775" s="12"/>
      <c r="C18775" s="2"/>
      <c r="D18775" s="12"/>
      <c r="E18775" s="12"/>
      <c r="F18775" s="12"/>
      <c r="G18775" s="12"/>
      <c r="H18775" s="12"/>
      <c r="I18775" s="12"/>
      <c r="J18775" s="12"/>
    </row>
    <row r="18776" spans="1:10" x14ac:dyDescent="0.25">
      <c r="A18776" s="12"/>
      <c r="B18776" s="12"/>
      <c r="C18776" s="2"/>
      <c r="D18776" s="12"/>
      <c r="E18776" s="12"/>
      <c r="F18776" s="12"/>
      <c r="G18776" s="12"/>
      <c r="H18776" s="12"/>
      <c r="I18776" s="12"/>
      <c r="J18776" s="12"/>
    </row>
    <row r="18777" spans="1:10" x14ac:dyDescent="0.25">
      <c r="A18777" s="12"/>
      <c r="B18777" s="12"/>
      <c r="C18777" s="2"/>
      <c r="D18777" s="12"/>
      <c r="E18777" s="12"/>
      <c r="F18777" s="12"/>
      <c r="G18777" s="12"/>
      <c r="H18777" s="12"/>
      <c r="I18777" s="12"/>
      <c r="J18777" s="12"/>
    </row>
    <row r="18778" spans="1:10" x14ac:dyDescent="0.25">
      <c r="A18778" s="12"/>
      <c r="B18778" s="12"/>
      <c r="C18778" s="2"/>
      <c r="D18778" s="12"/>
      <c r="E18778" s="12"/>
      <c r="F18778" s="12"/>
      <c r="G18778" s="12"/>
      <c r="H18778" s="12"/>
      <c r="I18778" s="12"/>
      <c r="J18778" s="12"/>
    </row>
    <row r="18779" spans="1:10" x14ac:dyDescent="0.25">
      <c r="A18779" s="12"/>
      <c r="B18779" s="12"/>
      <c r="C18779" s="2"/>
      <c r="D18779" s="12"/>
      <c r="E18779" s="12"/>
      <c r="F18779" s="12"/>
      <c r="G18779" s="12"/>
      <c r="H18779" s="12"/>
      <c r="I18779" s="12"/>
      <c r="J18779" s="12"/>
    </row>
    <row r="18780" spans="1:10" x14ac:dyDescent="0.25">
      <c r="A18780" s="12"/>
      <c r="B18780" s="12"/>
      <c r="C18780" s="2"/>
      <c r="D18780" s="12"/>
      <c r="E18780" s="12"/>
      <c r="F18780" s="12"/>
      <c r="G18780" s="12"/>
      <c r="H18780" s="12"/>
      <c r="I18780" s="12"/>
      <c r="J18780" s="12"/>
    </row>
    <row r="18781" spans="1:10" x14ac:dyDescent="0.25">
      <c r="A18781" s="12"/>
      <c r="B18781" s="12"/>
      <c r="C18781" s="2"/>
      <c r="D18781" s="12"/>
      <c r="E18781" s="12"/>
      <c r="F18781" s="12"/>
      <c r="G18781" s="12"/>
      <c r="H18781" s="12"/>
      <c r="I18781" s="12"/>
      <c r="J18781" s="12"/>
    </row>
    <row r="18782" spans="1:10" x14ac:dyDescent="0.25">
      <c r="A18782" s="12"/>
      <c r="B18782" s="12"/>
      <c r="C18782" s="2"/>
      <c r="D18782" s="12"/>
      <c r="E18782" s="12"/>
      <c r="F18782" s="12"/>
      <c r="G18782" s="12"/>
      <c r="H18782" s="12"/>
      <c r="I18782" s="12"/>
      <c r="J18782" s="12"/>
    </row>
    <row r="18783" spans="1:10" x14ac:dyDescent="0.25">
      <c r="A18783" s="12"/>
      <c r="B18783" s="12"/>
      <c r="C18783" s="2"/>
      <c r="D18783" s="12"/>
      <c r="E18783" s="12"/>
      <c r="F18783" s="12"/>
      <c r="G18783" s="12"/>
      <c r="H18783" s="12"/>
      <c r="I18783" s="12"/>
      <c r="J18783" s="12"/>
    </row>
    <row r="18784" spans="1:10" x14ac:dyDescent="0.25">
      <c r="A18784" s="12"/>
      <c r="B18784" s="12"/>
      <c r="C18784" s="2"/>
      <c r="D18784" s="12"/>
      <c r="E18784" s="12"/>
      <c r="F18784" s="12"/>
      <c r="G18784" s="12"/>
      <c r="H18784" s="12"/>
      <c r="I18784" s="12"/>
      <c r="J18784" s="12"/>
    </row>
    <row r="18785" spans="1:10" x14ac:dyDescent="0.25">
      <c r="A18785" s="12"/>
      <c r="B18785" s="12"/>
      <c r="C18785" s="2"/>
      <c r="D18785" s="12"/>
      <c r="E18785" s="12"/>
      <c r="F18785" s="12"/>
      <c r="G18785" s="12"/>
      <c r="H18785" s="12"/>
      <c r="I18785" s="12"/>
      <c r="J18785" s="12"/>
    </row>
    <row r="18786" spans="1:10" x14ac:dyDescent="0.25">
      <c r="A18786" s="12"/>
      <c r="B18786" s="12"/>
      <c r="C18786" s="2"/>
      <c r="D18786" s="12"/>
      <c r="E18786" s="12"/>
      <c r="F18786" s="12"/>
      <c r="G18786" s="12"/>
      <c r="H18786" s="12"/>
      <c r="I18786" s="12"/>
      <c r="J18786" s="12"/>
    </row>
    <row r="18787" spans="1:10" x14ac:dyDescent="0.25">
      <c r="A18787" s="12"/>
      <c r="B18787" s="12"/>
      <c r="C18787" s="2"/>
      <c r="D18787" s="12"/>
      <c r="E18787" s="12"/>
      <c r="F18787" s="12"/>
      <c r="G18787" s="12"/>
      <c r="H18787" s="12"/>
      <c r="I18787" s="12"/>
      <c r="J18787" s="12"/>
    </row>
    <row r="18788" spans="1:10" x14ac:dyDescent="0.25">
      <c r="A18788" s="12"/>
      <c r="B18788" s="12"/>
      <c r="C18788" s="2"/>
      <c r="D18788" s="12"/>
      <c r="E18788" s="12"/>
      <c r="F18788" s="12"/>
      <c r="G18788" s="12"/>
      <c r="H18788" s="12"/>
      <c r="I18788" s="12"/>
      <c r="J18788" s="12"/>
    </row>
    <row r="18789" spans="1:10" x14ac:dyDescent="0.25">
      <c r="A18789" s="12"/>
      <c r="B18789" s="12"/>
      <c r="C18789" s="2"/>
      <c r="D18789" s="12"/>
      <c r="E18789" s="12"/>
      <c r="F18789" s="12"/>
      <c r="G18789" s="12"/>
      <c r="H18789" s="12"/>
      <c r="I18789" s="12"/>
      <c r="J18789" s="12"/>
    </row>
    <row r="18790" spans="1:10" x14ac:dyDescent="0.25">
      <c r="A18790" s="12"/>
      <c r="B18790" s="12"/>
      <c r="C18790" s="2"/>
      <c r="D18790" s="12"/>
      <c r="E18790" s="12"/>
      <c r="F18790" s="12"/>
      <c r="G18790" s="12"/>
      <c r="H18790" s="12"/>
      <c r="I18790" s="12"/>
      <c r="J18790" s="12"/>
    </row>
    <row r="18791" spans="1:10" x14ac:dyDescent="0.25">
      <c r="A18791" s="12"/>
      <c r="B18791" s="12"/>
      <c r="C18791" s="2"/>
      <c r="D18791" s="12"/>
      <c r="E18791" s="12"/>
      <c r="F18791" s="12"/>
      <c r="G18791" s="12"/>
      <c r="H18791" s="12"/>
      <c r="I18791" s="12"/>
      <c r="J18791" s="12"/>
    </row>
    <row r="18792" spans="1:10" x14ac:dyDescent="0.25">
      <c r="A18792" s="12"/>
      <c r="B18792" s="12"/>
      <c r="C18792" s="2"/>
      <c r="D18792" s="12"/>
      <c r="E18792" s="12"/>
      <c r="F18792" s="12"/>
      <c r="G18792" s="12"/>
      <c r="H18792" s="12"/>
      <c r="I18792" s="12"/>
      <c r="J18792" s="12"/>
    </row>
    <row r="18793" spans="1:10" x14ac:dyDescent="0.25">
      <c r="A18793" s="12"/>
      <c r="B18793" s="12"/>
      <c r="C18793" s="2"/>
      <c r="D18793" s="12"/>
      <c r="E18793" s="12"/>
      <c r="F18793" s="12"/>
      <c r="G18793" s="12"/>
      <c r="H18793" s="12"/>
      <c r="I18793" s="12"/>
      <c r="J18793" s="12"/>
    </row>
    <row r="18794" spans="1:10" x14ac:dyDescent="0.25">
      <c r="A18794" s="12"/>
      <c r="B18794" s="12"/>
      <c r="C18794" s="2"/>
      <c r="D18794" s="12"/>
      <c r="E18794" s="12"/>
      <c r="F18794" s="12"/>
      <c r="G18794" s="12"/>
      <c r="H18794" s="12"/>
      <c r="I18794" s="12"/>
      <c r="J18794" s="12"/>
    </row>
    <row r="18795" spans="1:10" x14ac:dyDescent="0.25">
      <c r="A18795" s="12"/>
      <c r="B18795" s="12"/>
      <c r="C18795" s="2"/>
      <c r="D18795" s="12"/>
      <c r="E18795" s="12"/>
      <c r="F18795" s="12"/>
      <c r="G18795" s="12"/>
      <c r="H18795" s="12"/>
      <c r="I18795" s="12"/>
      <c r="J18795" s="12"/>
    </row>
    <row r="18796" spans="1:10" x14ac:dyDescent="0.25">
      <c r="A18796" s="12"/>
      <c r="B18796" s="12"/>
      <c r="C18796" s="2"/>
      <c r="D18796" s="12"/>
      <c r="E18796" s="12"/>
      <c r="F18796" s="12"/>
      <c r="G18796" s="12"/>
      <c r="H18796" s="12"/>
      <c r="I18796" s="12"/>
      <c r="J18796" s="12"/>
    </row>
    <row r="18797" spans="1:10" x14ac:dyDescent="0.25">
      <c r="A18797" s="12"/>
      <c r="B18797" s="12"/>
      <c r="C18797" s="2"/>
      <c r="D18797" s="12"/>
      <c r="E18797" s="12"/>
      <c r="F18797" s="12"/>
      <c r="G18797" s="12"/>
      <c r="H18797" s="12"/>
      <c r="I18797" s="12"/>
      <c r="J18797" s="12"/>
    </row>
    <row r="18798" spans="1:10" x14ac:dyDescent="0.25">
      <c r="A18798" s="12"/>
      <c r="B18798" s="12"/>
      <c r="C18798" s="2"/>
      <c r="D18798" s="12"/>
      <c r="E18798" s="12"/>
      <c r="F18798" s="12"/>
      <c r="G18798" s="12"/>
      <c r="H18798" s="12"/>
      <c r="I18798" s="12"/>
      <c r="J18798" s="12"/>
    </row>
    <row r="18799" spans="1:10" x14ac:dyDescent="0.25">
      <c r="A18799" s="12"/>
      <c r="B18799" s="12"/>
      <c r="C18799" s="2"/>
      <c r="D18799" s="12"/>
      <c r="E18799" s="12"/>
      <c r="F18799" s="12"/>
      <c r="G18799" s="12"/>
      <c r="H18799" s="12"/>
      <c r="I18799" s="12"/>
      <c r="J18799" s="12"/>
    </row>
    <row r="18800" spans="1:10" x14ac:dyDescent="0.25">
      <c r="A18800" s="12"/>
      <c r="B18800" s="12"/>
      <c r="C18800" s="2"/>
      <c r="D18800" s="12"/>
      <c r="E18800" s="12"/>
      <c r="F18800" s="12"/>
      <c r="G18800" s="12"/>
      <c r="H18800" s="12"/>
      <c r="I18800" s="12"/>
      <c r="J18800" s="12"/>
    </row>
    <row r="18801" spans="1:10" x14ac:dyDescent="0.25">
      <c r="A18801" s="12"/>
      <c r="B18801" s="12"/>
      <c r="C18801" s="2"/>
      <c r="D18801" s="12"/>
      <c r="E18801" s="12"/>
      <c r="F18801" s="12"/>
      <c r="G18801" s="12"/>
      <c r="H18801" s="12"/>
      <c r="I18801" s="12"/>
      <c r="J18801" s="12"/>
    </row>
    <row r="18802" spans="1:10" x14ac:dyDescent="0.25">
      <c r="A18802" s="12"/>
      <c r="B18802" s="12"/>
      <c r="C18802" s="2"/>
      <c r="D18802" s="12"/>
      <c r="E18802" s="12"/>
      <c r="F18802" s="12"/>
      <c r="G18802" s="12"/>
      <c r="H18802" s="12"/>
      <c r="I18802" s="12"/>
      <c r="J18802" s="12"/>
    </row>
    <row r="18803" spans="1:10" x14ac:dyDescent="0.25">
      <c r="A18803" s="12"/>
      <c r="B18803" s="12"/>
      <c r="C18803" s="2"/>
      <c r="D18803" s="12"/>
      <c r="E18803" s="12"/>
      <c r="F18803" s="12"/>
      <c r="G18803" s="12"/>
      <c r="H18803" s="12"/>
      <c r="I18803" s="12"/>
      <c r="J18803" s="12"/>
    </row>
    <row r="18804" spans="1:10" x14ac:dyDescent="0.25">
      <c r="A18804" s="12"/>
      <c r="B18804" s="12"/>
      <c r="C18804" s="2"/>
      <c r="D18804" s="12"/>
      <c r="E18804" s="12"/>
      <c r="F18804" s="12"/>
      <c r="G18804" s="12"/>
      <c r="H18804" s="12"/>
      <c r="I18804" s="12"/>
      <c r="J18804" s="12"/>
    </row>
    <row r="18805" spans="1:10" x14ac:dyDescent="0.25">
      <c r="A18805" s="12"/>
      <c r="B18805" s="12"/>
      <c r="C18805" s="2"/>
      <c r="D18805" s="12"/>
      <c r="E18805" s="12"/>
      <c r="F18805" s="12"/>
      <c r="G18805" s="12"/>
      <c r="H18805" s="12"/>
      <c r="I18805" s="12"/>
      <c r="J18805" s="12"/>
    </row>
    <row r="18806" spans="1:10" x14ac:dyDescent="0.25">
      <c r="A18806" s="12"/>
      <c r="B18806" s="12"/>
      <c r="C18806" s="2"/>
      <c r="D18806" s="12"/>
      <c r="E18806" s="12"/>
      <c r="F18806" s="12"/>
      <c r="G18806" s="12"/>
      <c r="H18806" s="12"/>
      <c r="I18806" s="12"/>
      <c r="J18806" s="12"/>
    </row>
    <row r="18807" spans="1:10" x14ac:dyDescent="0.25">
      <c r="A18807" s="12"/>
      <c r="B18807" s="12"/>
      <c r="C18807" s="2"/>
      <c r="D18807" s="12"/>
      <c r="E18807" s="12"/>
      <c r="F18807" s="12"/>
      <c r="G18807" s="12"/>
      <c r="H18807" s="12"/>
      <c r="I18807" s="12"/>
      <c r="J18807" s="12"/>
    </row>
    <row r="18808" spans="1:10" x14ac:dyDescent="0.25">
      <c r="A18808" s="12"/>
      <c r="B18808" s="12"/>
      <c r="C18808" s="2"/>
      <c r="D18808" s="12"/>
      <c r="E18808" s="12"/>
      <c r="F18808" s="12"/>
      <c r="G18808" s="12"/>
      <c r="H18808" s="12"/>
      <c r="I18808" s="12"/>
      <c r="J18808" s="12"/>
    </row>
    <row r="18809" spans="1:10" x14ac:dyDescent="0.25">
      <c r="A18809" s="12"/>
      <c r="B18809" s="12"/>
      <c r="C18809" s="2"/>
      <c r="D18809" s="12"/>
      <c r="E18809" s="12"/>
      <c r="F18809" s="12"/>
      <c r="G18809" s="12"/>
      <c r="H18809" s="12"/>
      <c r="I18809" s="12"/>
      <c r="J18809" s="12"/>
    </row>
    <row r="18810" spans="1:10" x14ac:dyDescent="0.25">
      <c r="A18810" s="12"/>
      <c r="B18810" s="12"/>
      <c r="C18810" s="2"/>
      <c r="D18810" s="12"/>
      <c r="E18810" s="12"/>
      <c r="F18810" s="12"/>
      <c r="G18810" s="12"/>
      <c r="H18810" s="12"/>
      <c r="I18810" s="12"/>
      <c r="J18810" s="12"/>
    </row>
    <row r="18811" spans="1:10" x14ac:dyDescent="0.25">
      <c r="A18811" s="12"/>
      <c r="B18811" s="12"/>
      <c r="C18811" s="2"/>
      <c r="D18811" s="12"/>
      <c r="E18811" s="12"/>
      <c r="F18811" s="12"/>
      <c r="G18811" s="12"/>
      <c r="H18811" s="12"/>
      <c r="I18811" s="12"/>
      <c r="J18811" s="12"/>
    </row>
    <row r="18812" spans="1:10" x14ac:dyDescent="0.25">
      <c r="A18812" s="12"/>
      <c r="B18812" s="12"/>
      <c r="C18812" s="2"/>
      <c r="D18812" s="12"/>
      <c r="E18812" s="12"/>
      <c r="F18812" s="12"/>
      <c r="G18812" s="12"/>
      <c r="H18812" s="12"/>
      <c r="I18812" s="12"/>
      <c r="J18812" s="12"/>
    </row>
    <row r="18813" spans="1:10" x14ac:dyDescent="0.25">
      <c r="A18813" s="12"/>
      <c r="B18813" s="12"/>
      <c r="C18813" s="2"/>
      <c r="D18813" s="12"/>
      <c r="E18813" s="12"/>
      <c r="F18813" s="12"/>
      <c r="G18813" s="12"/>
      <c r="H18813" s="12"/>
      <c r="I18813" s="12"/>
      <c r="J18813" s="12"/>
    </row>
    <row r="18814" spans="1:10" x14ac:dyDescent="0.25">
      <c r="A18814" s="12"/>
      <c r="B18814" s="12"/>
      <c r="C18814" s="2"/>
      <c r="D18814" s="12"/>
      <c r="E18814" s="12"/>
      <c r="F18814" s="12"/>
      <c r="G18814" s="12"/>
      <c r="H18814" s="12"/>
      <c r="I18814" s="12"/>
      <c r="J18814" s="12"/>
    </row>
    <row r="18815" spans="1:10" x14ac:dyDescent="0.25">
      <c r="A18815" s="12"/>
      <c r="B18815" s="12"/>
      <c r="C18815" s="2"/>
      <c r="D18815" s="12"/>
      <c r="E18815" s="12"/>
      <c r="F18815" s="12"/>
      <c r="G18815" s="12"/>
      <c r="H18815" s="12"/>
      <c r="I18815" s="12"/>
      <c r="J18815" s="12"/>
    </row>
    <row r="18816" spans="1:10" x14ac:dyDescent="0.25">
      <c r="A18816" s="12"/>
      <c r="B18816" s="12"/>
      <c r="C18816" s="2"/>
      <c r="D18816" s="12"/>
      <c r="E18816" s="12"/>
      <c r="F18816" s="12"/>
      <c r="G18816" s="12"/>
      <c r="H18816" s="12"/>
      <c r="I18816" s="12"/>
      <c r="J18816" s="12"/>
    </row>
    <row r="18817" spans="1:10" x14ac:dyDescent="0.25">
      <c r="A18817" s="12"/>
      <c r="B18817" s="12"/>
      <c r="C18817" s="2"/>
      <c r="D18817" s="12"/>
      <c r="E18817" s="12"/>
      <c r="F18817" s="12"/>
      <c r="G18817" s="12"/>
      <c r="H18817" s="12"/>
      <c r="I18817" s="12"/>
      <c r="J18817" s="12"/>
    </row>
    <row r="18818" spans="1:10" x14ac:dyDescent="0.25">
      <c r="A18818" s="12"/>
      <c r="B18818" s="12"/>
      <c r="C18818" s="2"/>
      <c r="D18818" s="12"/>
      <c r="E18818" s="12"/>
      <c r="F18818" s="12"/>
      <c r="G18818" s="12"/>
      <c r="H18818" s="12"/>
      <c r="I18818" s="12"/>
      <c r="J18818" s="12"/>
    </row>
    <row r="18819" spans="1:10" x14ac:dyDescent="0.25">
      <c r="A18819" s="12"/>
      <c r="B18819" s="12"/>
      <c r="C18819" s="2"/>
      <c r="D18819" s="12"/>
      <c r="E18819" s="12"/>
      <c r="F18819" s="12"/>
      <c r="G18819" s="12"/>
      <c r="H18819" s="12"/>
      <c r="I18819" s="12"/>
      <c r="J18819" s="12"/>
    </row>
    <row r="18820" spans="1:10" x14ac:dyDescent="0.25">
      <c r="A18820" s="12"/>
      <c r="B18820" s="12"/>
      <c r="C18820" s="2"/>
      <c r="D18820" s="12"/>
      <c r="E18820" s="12"/>
      <c r="F18820" s="12"/>
      <c r="G18820" s="12"/>
      <c r="H18820" s="12"/>
      <c r="I18820" s="12"/>
      <c r="J18820" s="12"/>
    </row>
    <row r="18821" spans="1:10" x14ac:dyDescent="0.25">
      <c r="A18821" s="12"/>
      <c r="B18821" s="12"/>
      <c r="C18821" s="2"/>
      <c r="D18821" s="12"/>
      <c r="E18821" s="12"/>
      <c r="F18821" s="12"/>
      <c r="G18821" s="12"/>
      <c r="H18821" s="12"/>
      <c r="I18821" s="12"/>
      <c r="J18821" s="12"/>
    </row>
    <row r="18822" spans="1:10" x14ac:dyDescent="0.25">
      <c r="A18822" s="12"/>
      <c r="B18822" s="12"/>
      <c r="C18822" s="2"/>
      <c r="D18822" s="12"/>
      <c r="E18822" s="12"/>
      <c r="F18822" s="12"/>
      <c r="G18822" s="12"/>
      <c r="H18822" s="12"/>
      <c r="I18822" s="12"/>
      <c r="J18822" s="12"/>
    </row>
    <row r="18823" spans="1:10" x14ac:dyDescent="0.25">
      <c r="A18823" s="12"/>
      <c r="B18823" s="12"/>
      <c r="C18823" s="2"/>
      <c r="D18823" s="12"/>
      <c r="E18823" s="12"/>
      <c r="F18823" s="12"/>
      <c r="G18823" s="12"/>
      <c r="H18823" s="12"/>
      <c r="I18823" s="12"/>
      <c r="J18823" s="12"/>
    </row>
    <row r="18824" spans="1:10" x14ac:dyDescent="0.25">
      <c r="A18824" s="12"/>
      <c r="B18824" s="12"/>
      <c r="C18824" s="2"/>
      <c r="D18824" s="12"/>
      <c r="E18824" s="12"/>
      <c r="F18824" s="12"/>
      <c r="G18824" s="12"/>
      <c r="H18824" s="12"/>
      <c r="I18824" s="12"/>
      <c r="J18824" s="12"/>
    </row>
    <row r="18825" spans="1:10" x14ac:dyDescent="0.25">
      <c r="A18825" s="12"/>
      <c r="B18825" s="12"/>
      <c r="C18825" s="2"/>
      <c r="D18825" s="12"/>
      <c r="E18825" s="12"/>
      <c r="F18825" s="12"/>
      <c r="G18825" s="12"/>
      <c r="H18825" s="12"/>
      <c r="I18825" s="12"/>
      <c r="J18825" s="12"/>
    </row>
    <row r="18826" spans="1:10" x14ac:dyDescent="0.25">
      <c r="A18826" s="12"/>
      <c r="B18826" s="12"/>
      <c r="C18826" s="2"/>
      <c r="D18826" s="12"/>
      <c r="E18826" s="12"/>
      <c r="F18826" s="12"/>
      <c r="G18826" s="12"/>
      <c r="H18826" s="12"/>
      <c r="I18826" s="12"/>
      <c r="J18826" s="12"/>
    </row>
    <row r="18827" spans="1:10" x14ac:dyDescent="0.25">
      <c r="A18827" s="12"/>
      <c r="B18827" s="12"/>
      <c r="C18827" s="2"/>
      <c r="D18827" s="12"/>
      <c r="E18827" s="12"/>
      <c r="F18827" s="12"/>
      <c r="G18827" s="12"/>
      <c r="H18827" s="12"/>
      <c r="I18827" s="12"/>
      <c r="J18827" s="12"/>
    </row>
    <row r="18828" spans="1:10" x14ac:dyDescent="0.25">
      <c r="A18828" s="12"/>
      <c r="B18828" s="12"/>
      <c r="C18828" s="2"/>
      <c r="D18828" s="12"/>
      <c r="E18828" s="12"/>
      <c r="F18828" s="12"/>
      <c r="G18828" s="12"/>
      <c r="H18828" s="12"/>
      <c r="I18828" s="12"/>
      <c r="J18828" s="12"/>
    </row>
    <row r="18829" spans="1:10" x14ac:dyDescent="0.25">
      <c r="A18829" s="12"/>
      <c r="B18829" s="12"/>
      <c r="C18829" s="2"/>
      <c r="D18829" s="12"/>
      <c r="E18829" s="12"/>
      <c r="F18829" s="12"/>
      <c r="G18829" s="12"/>
      <c r="H18829" s="12"/>
      <c r="I18829" s="12"/>
      <c r="J18829" s="12"/>
    </row>
    <row r="18830" spans="1:10" x14ac:dyDescent="0.25">
      <c r="A18830" s="12"/>
      <c r="B18830" s="12"/>
      <c r="C18830" s="2"/>
      <c r="D18830" s="12"/>
      <c r="E18830" s="12"/>
      <c r="F18830" s="12"/>
      <c r="G18830" s="12"/>
      <c r="H18830" s="12"/>
      <c r="I18830" s="12"/>
      <c r="J18830" s="12"/>
    </row>
    <row r="18831" spans="1:10" x14ac:dyDescent="0.25">
      <c r="A18831" s="12"/>
      <c r="B18831" s="12"/>
      <c r="C18831" s="2"/>
      <c r="D18831" s="12"/>
      <c r="E18831" s="12"/>
      <c r="F18831" s="12"/>
      <c r="G18831" s="12"/>
      <c r="H18831" s="12"/>
      <c r="I18831" s="12"/>
      <c r="J18831" s="12"/>
    </row>
    <row r="18832" spans="1:10" x14ac:dyDescent="0.25">
      <c r="A18832" s="12"/>
      <c r="B18832" s="12"/>
      <c r="C18832" s="2"/>
      <c r="D18832" s="12"/>
      <c r="E18832" s="12"/>
      <c r="F18832" s="12"/>
      <c r="G18832" s="12"/>
      <c r="H18832" s="12"/>
      <c r="I18832" s="12"/>
      <c r="J18832" s="12"/>
    </row>
    <row r="18833" spans="1:10" x14ac:dyDescent="0.25">
      <c r="A18833" s="12"/>
      <c r="B18833" s="12"/>
      <c r="C18833" s="2"/>
      <c r="D18833" s="12"/>
      <c r="E18833" s="12"/>
      <c r="F18833" s="12"/>
      <c r="G18833" s="12"/>
      <c r="H18833" s="12"/>
      <c r="I18833" s="12"/>
      <c r="J18833" s="12"/>
    </row>
    <row r="18834" spans="1:10" x14ac:dyDescent="0.25">
      <c r="A18834" s="12"/>
      <c r="B18834" s="12"/>
      <c r="C18834" s="2"/>
      <c r="D18834" s="12"/>
      <c r="E18834" s="12"/>
      <c r="F18834" s="12"/>
      <c r="G18834" s="12"/>
      <c r="H18834" s="12"/>
      <c r="I18834" s="12"/>
      <c r="J18834" s="12"/>
    </row>
    <row r="18835" spans="1:10" x14ac:dyDescent="0.25">
      <c r="A18835" s="12"/>
      <c r="B18835" s="12"/>
      <c r="C18835" s="2"/>
      <c r="D18835" s="12"/>
      <c r="E18835" s="12"/>
      <c r="F18835" s="12"/>
      <c r="G18835" s="12"/>
      <c r="H18835" s="12"/>
      <c r="I18835" s="12"/>
      <c r="J18835" s="12"/>
    </row>
    <row r="18836" spans="1:10" x14ac:dyDescent="0.25">
      <c r="A18836" s="12"/>
      <c r="B18836" s="12"/>
      <c r="C18836" s="2"/>
      <c r="D18836" s="12"/>
      <c r="E18836" s="12"/>
      <c r="F18836" s="12"/>
      <c r="G18836" s="12"/>
      <c r="H18836" s="12"/>
      <c r="I18836" s="12"/>
      <c r="J18836" s="12"/>
    </row>
    <row r="18837" spans="1:10" x14ac:dyDescent="0.25">
      <c r="A18837" s="12"/>
      <c r="B18837" s="12"/>
      <c r="C18837" s="2"/>
      <c r="D18837" s="12"/>
      <c r="E18837" s="12"/>
      <c r="F18837" s="12"/>
      <c r="G18837" s="12"/>
      <c r="H18837" s="12"/>
      <c r="I18837" s="12"/>
      <c r="J18837" s="12"/>
    </row>
    <row r="18838" spans="1:10" x14ac:dyDescent="0.25">
      <c r="A18838" s="12"/>
      <c r="B18838" s="12"/>
      <c r="C18838" s="2"/>
      <c r="D18838" s="12"/>
      <c r="E18838" s="12"/>
      <c r="F18838" s="12"/>
      <c r="G18838" s="12"/>
      <c r="H18838" s="12"/>
      <c r="I18838" s="12"/>
      <c r="J18838" s="12"/>
    </row>
    <row r="18839" spans="1:10" x14ac:dyDescent="0.25">
      <c r="A18839" s="12"/>
      <c r="B18839" s="12"/>
      <c r="C18839" s="2"/>
      <c r="D18839" s="12"/>
      <c r="E18839" s="12"/>
      <c r="F18839" s="12"/>
      <c r="G18839" s="12"/>
      <c r="H18839" s="12"/>
      <c r="I18839" s="12"/>
      <c r="J18839" s="12"/>
    </row>
    <row r="18840" spans="1:10" x14ac:dyDescent="0.25">
      <c r="A18840" s="12"/>
      <c r="B18840" s="12"/>
      <c r="C18840" s="2"/>
      <c r="D18840" s="12"/>
      <c r="E18840" s="12"/>
      <c r="F18840" s="12"/>
      <c r="G18840" s="12"/>
      <c r="H18840" s="12"/>
      <c r="I18840" s="12"/>
      <c r="J18840" s="12"/>
    </row>
    <row r="18841" spans="1:10" x14ac:dyDescent="0.25">
      <c r="A18841" s="12"/>
      <c r="B18841" s="12"/>
      <c r="C18841" s="2"/>
      <c r="D18841" s="12"/>
      <c r="E18841" s="12"/>
      <c r="F18841" s="12"/>
      <c r="G18841" s="12"/>
      <c r="H18841" s="12"/>
      <c r="I18841" s="12"/>
      <c r="J18841" s="12"/>
    </row>
    <row r="18842" spans="1:10" x14ac:dyDescent="0.25">
      <c r="A18842" s="12"/>
      <c r="B18842" s="12"/>
      <c r="C18842" s="2"/>
      <c r="D18842" s="12"/>
      <c r="E18842" s="12"/>
      <c r="F18842" s="12"/>
      <c r="G18842" s="12"/>
      <c r="H18842" s="12"/>
      <c r="I18842" s="12"/>
      <c r="J18842" s="12"/>
    </row>
    <row r="18843" spans="1:10" x14ac:dyDescent="0.25">
      <c r="A18843" s="12"/>
      <c r="B18843" s="12"/>
      <c r="C18843" s="2"/>
      <c r="D18843" s="12"/>
      <c r="E18843" s="12"/>
      <c r="F18843" s="12"/>
      <c r="G18843" s="12"/>
      <c r="H18843" s="12"/>
      <c r="I18843" s="12"/>
      <c r="J18843" s="12"/>
    </row>
    <row r="18844" spans="1:10" x14ac:dyDescent="0.25">
      <c r="A18844" s="12"/>
      <c r="B18844" s="12"/>
      <c r="C18844" s="2"/>
      <c r="D18844" s="12"/>
      <c r="E18844" s="12"/>
      <c r="F18844" s="12"/>
      <c r="G18844" s="12"/>
      <c r="H18844" s="12"/>
      <c r="I18844" s="12"/>
      <c r="J18844" s="12"/>
    </row>
    <row r="18845" spans="1:10" x14ac:dyDescent="0.25">
      <c r="A18845" s="12"/>
      <c r="B18845" s="12"/>
      <c r="C18845" s="2"/>
      <c r="D18845" s="12"/>
      <c r="E18845" s="12"/>
      <c r="F18845" s="12"/>
      <c r="G18845" s="12"/>
      <c r="H18845" s="12"/>
      <c r="I18845" s="12"/>
      <c r="J18845" s="12"/>
    </row>
    <row r="18846" spans="1:10" x14ac:dyDescent="0.25">
      <c r="A18846" s="12"/>
      <c r="B18846" s="12"/>
      <c r="C18846" s="2"/>
      <c r="D18846" s="12"/>
      <c r="E18846" s="12"/>
      <c r="F18846" s="12"/>
      <c r="G18846" s="12"/>
      <c r="H18846" s="12"/>
      <c r="I18846" s="12"/>
      <c r="J18846" s="12"/>
    </row>
    <row r="18847" spans="1:10" x14ac:dyDescent="0.25">
      <c r="A18847" s="12"/>
      <c r="B18847" s="12"/>
      <c r="C18847" s="2"/>
      <c r="D18847" s="12"/>
      <c r="E18847" s="12"/>
      <c r="F18847" s="12"/>
      <c r="G18847" s="12"/>
      <c r="H18847" s="12"/>
      <c r="I18847" s="12"/>
      <c r="J18847" s="12"/>
    </row>
    <row r="18848" spans="1:10" x14ac:dyDescent="0.25">
      <c r="A18848" s="12"/>
      <c r="B18848" s="12"/>
      <c r="C18848" s="2"/>
      <c r="D18848" s="12"/>
      <c r="E18848" s="12"/>
      <c r="F18848" s="12"/>
      <c r="G18848" s="12"/>
      <c r="H18848" s="12"/>
      <c r="I18848" s="12"/>
      <c r="J18848" s="12"/>
    </row>
    <row r="18849" spans="1:10" x14ac:dyDescent="0.25">
      <c r="A18849" s="12"/>
      <c r="B18849" s="12"/>
      <c r="C18849" s="2"/>
      <c r="D18849" s="12"/>
      <c r="E18849" s="12"/>
      <c r="F18849" s="12"/>
      <c r="G18849" s="12"/>
      <c r="H18849" s="12"/>
      <c r="I18849" s="12"/>
      <c r="J18849" s="12"/>
    </row>
    <row r="18850" spans="1:10" x14ac:dyDescent="0.25">
      <c r="A18850" s="12"/>
      <c r="B18850" s="12"/>
      <c r="C18850" s="2"/>
      <c r="D18850" s="12"/>
      <c r="E18850" s="12"/>
      <c r="F18850" s="12"/>
      <c r="G18850" s="12"/>
      <c r="H18850" s="12"/>
      <c r="I18850" s="12"/>
      <c r="J18850" s="12"/>
    </row>
    <row r="18851" spans="1:10" x14ac:dyDescent="0.25">
      <c r="A18851" s="12"/>
      <c r="B18851" s="12"/>
      <c r="C18851" s="2"/>
      <c r="D18851" s="12"/>
      <c r="E18851" s="12"/>
      <c r="F18851" s="12"/>
      <c r="G18851" s="12"/>
      <c r="H18851" s="12"/>
      <c r="I18851" s="12"/>
      <c r="J18851" s="12"/>
    </row>
    <row r="18852" spans="1:10" x14ac:dyDescent="0.25">
      <c r="A18852" s="12"/>
      <c r="B18852" s="12"/>
      <c r="C18852" s="2"/>
      <c r="D18852" s="12"/>
      <c r="E18852" s="12"/>
      <c r="F18852" s="12"/>
      <c r="G18852" s="12"/>
      <c r="H18852" s="12"/>
      <c r="I18852" s="12"/>
      <c r="J18852" s="12"/>
    </row>
    <row r="18853" spans="1:10" x14ac:dyDescent="0.25">
      <c r="A18853" s="12"/>
      <c r="B18853" s="12"/>
      <c r="C18853" s="2"/>
      <c r="D18853" s="12"/>
      <c r="E18853" s="12"/>
      <c r="F18853" s="12"/>
      <c r="G18853" s="12"/>
      <c r="H18853" s="12"/>
      <c r="I18853" s="12"/>
      <c r="J18853" s="12"/>
    </row>
    <row r="18854" spans="1:10" x14ac:dyDescent="0.25">
      <c r="A18854" s="12"/>
      <c r="B18854" s="12"/>
      <c r="C18854" s="2"/>
      <c r="D18854" s="12"/>
      <c r="E18854" s="12"/>
      <c r="F18854" s="12"/>
      <c r="G18854" s="12"/>
      <c r="H18854" s="12"/>
      <c r="I18854" s="12"/>
      <c r="J18854" s="12"/>
    </row>
    <row r="18855" spans="1:10" x14ac:dyDescent="0.25">
      <c r="A18855" s="12"/>
      <c r="B18855" s="12"/>
      <c r="C18855" s="2"/>
      <c r="D18855" s="12"/>
      <c r="E18855" s="12"/>
      <c r="F18855" s="12"/>
      <c r="G18855" s="12"/>
      <c r="H18855" s="12"/>
      <c r="I18855" s="12"/>
      <c r="J18855" s="12"/>
    </row>
    <row r="18856" spans="1:10" x14ac:dyDescent="0.25">
      <c r="A18856" s="12"/>
      <c r="B18856" s="12"/>
      <c r="C18856" s="2"/>
      <c r="D18856" s="12"/>
      <c r="E18856" s="12"/>
      <c r="F18856" s="12"/>
      <c r="G18856" s="12"/>
      <c r="H18856" s="12"/>
      <c r="I18856" s="12"/>
      <c r="J18856" s="12"/>
    </row>
    <row r="18857" spans="1:10" x14ac:dyDescent="0.25">
      <c r="A18857" s="12"/>
      <c r="B18857" s="12"/>
      <c r="C18857" s="2"/>
      <c r="D18857" s="12"/>
      <c r="E18857" s="12"/>
      <c r="F18857" s="12"/>
      <c r="G18857" s="12"/>
      <c r="H18857" s="12"/>
      <c r="I18857" s="12"/>
      <c r="J18857" s="12"/>
    </row>
    <row r="18858" spans="1:10" x14ac:dyDescent="0.25">
      <c r="A18858" s="12"/>
      <c r="B18858" s="12"/>
      <c r="C18858" s="2"/>
      <c r="D18858" s="12"/>
      <c r="E18858" s="12"/>
      <c r="F18858" s="12"/>
      <c r="G18858" s="12"/>
      <c r="H18858" s="12"/>
      <c r="I18858" s="12"/>
      <c r="J18858" s="12"/>
    </row>
    <row r="18859" spans="1:10" x14ac:dyDescent="0.25">
      <c r="A18859" s="12"/>
      <c r="B18859" s="12"/>
      <c r="C18859" s="2"/>
      <c r="D18859" s="12"/>
      <c r="E18859" s="12"/>
      <c r="F18859" s="12"/>
      <c r="G18859" s="12"/>
      <c r="H18859" s="12"/>
      <c r="I18859" s="12"/>
      <c r="J18859" s="12"/>
    </row>
    <row r="18860" spans="1:10" x14ac:dyDescent="0.25">
      <c r="A18860" s="12"/>
      <c r="B18860" s="12"/>
      <c r="C18860" s="2"/>
      <c r="D18860" s="12"/>
      <c r="E18860" s="12"/>
      <c r="F18860" s="12"/>
      <c r="G18860" s="12"/>
      <c r="H18860" s="12"/>
      <c r="I18860" s="12"/>
      <c r="J18860" s="12"/>
    </row>
    <row r="18861" spans="1:10" x14ac:dyDescent="0.25">
      <c r="A18861" s="12"/>
      <c r="B18861" s="12"/>
      <c r="C18861" s="2"/>
      <c r="D18861" s="12"/>
      <c r="E18861" s="12"/>
      <c r="F18861" s="12"/>
      <c r="G18861" s="12"/>
      <c r="H18861" s="12"/>
      <c r="I18861" s="12"/>
      <c r="J18861" s="12"/>
    </row>
    <row r="18862" spans="1:10" x14ac:dyDescent="0.25">
      <c r="A18862" s="12"/>
      <c r="B18862" s="12"/>
      <c r="C18862" s="2"/>
      <c r="D18862" s="12"/>
      <c r="E18862" s="12"/>
      <c r="F18862" s="12"/>
      <c r="G18862" s="12"/>
      <c r="H18862" s="12"/>
      <c r="I18862" s="12"/>
      <c r="J18862" s="12"/>
    </row>
    <row r="18863" spans="1:10" x14ac:dyDescent="0.25">
      <c r="A18863" s="12"/>
      <c r="B18863" s="12"/>
      <c r="C18863" s="2"/>
      <c r="D18863" s="12"/>
      <c r="E18863" s="12"/>
      <c r="F18863" s="12"/>
      <c r="G18863" s="12"/>
      <c r="H18863" s="12"/>
      <c r="I18863" s="12"/>
      <c r="J18863" s="12"/>
    </row>
    <row r="18864" spans="1:10" x14ac:dyDescent="0.25">
      <c r="A18864" s="12"/>
      <c r="B18864" s="12"/>
      <c r="C18864" s="2"/>
      <c r="D18864" s="12"/>
      <c r="E18864" s="12"/>
      <c r="F18864" s="12"/>
      <c r="G18864" s="12"/>
      <c r="H18864" s="12"/>
      <c r="I18864" s="12"/>
      <c r="J18864" s="12"/>
    </row>
    <row r="18865" spans="1:10" x14ac:dyDescent="0.25">
      <c r="A18865" s="12"/>
      <c r="B18865" s="12"/>
      <c r="C18865" s="2"/>
      <c r="D18865" s="12"/>
      <c r="E18865" s="12"/>
      <c r="F18865" s="12"/>
      <c r="G18865" s="12"/>
      <c r="H18865" s="12"/>
      <c r="I18865" s="12"/>
      <c r="J18865" s="12"/>
    </row>
    <row r="18866" spans="1:10" x14ac:dyDescent="0.25">
      <c r="A18866" s="12"/>
      <c r="B18866" s="12"/>
      <c r="C18866" s="2"/>
      <c r="D18866" s="12"/>
      <c r="E18866" s="12"/>
      <c r="F18866" s="12"/>
      <c r="G18866" s="12"/>
      <c r="H18866" s="12"/>
      <c r="I18866" s="12"/>
      <c r="J18866" s="12"/>
    </row>
    <row r="18867" spans="1:10" x14ac:dyDescent="0.25">
      <c r="A18867" s="12"/>
      <c r="B18867" s="12"/>
      <c r="C18867" s="2"/>
      <c r="D18867" s="12"/>
      <c r="E18867" s="12"/>
      <c r="F18867" s="12"/>
      <c r="G18867" s="12"/>
      <c r="H18867" s="12"/>
      <c r="I18867" s="12"/>
      <c r="J18867" s="12"/>
    </row>
    <row r="18868" spans="1:10" x14ac:dyDescent="0.25">
      <c r="A18868" s="12"/>
      <c r="B18868" s="12"/>
      <c r="C18868" s="2"/>
      <c r="D18868" s="12"/>
      <c r="E18868" s="12"/>
      <c r="F18868" s="12"/>
      <c r="G18868" s="12"/>
      <c r="H18868" s="12"/>
      <c r="I18868" s="12"/>
      <c r="J18868" s="12"/>
    </row>
    <row r="18869" spans="1:10" x14ac:dyDescent="0.25">
      <c r="A18869" s="12"/>
      <c r="B18869" s="12"/>
      <c r="C18869" s="2"/>
      <c r="D18869" s="12"/>
      <c r="E18869" s="12"/>
      <c r="F18869" s="12"/>
      <c r="G18869" s="12"/>
      <c r="H18869" s="12"/>
      <c r="I18869" s="12"/>
      <c r="J18869" s="12"/>
    </row>
    <row r="18870" spans="1:10" x14ac:dyDescent="0.25">
      <c r="A18870" s="12"/>
      <c r="B18870" s="12"/>
      <c r="C18870" s="2"/>
      <c r="D18870" s="12"/>
      <c r="E18870" s="12"/>
      <c r="F18870" s="12"/>
      <c r="G18870" s="12"/>
      <c r="H18870" s="12"/>
      <c r="I18870" s="12"/>
      <c r="J18870" s="12"/>
    </row>
    <row r="18871" spans="1:10" x14ac:dyDescent="0.25">
      <c r="A18871" s="12"/>
      <c r="B18871" s="12"/>
      <c r="C18871" s="2"/>
      <c r="D18871" s="12"/>
      <c r="E18871" s="12"/>
      <c r="F18871" s="12"/>
      <c r="G18871" s="12"/>
      <c r="H18871" s="12"/>
      <c r="I18871" s="12"/>
      <c r="J18871" s="12"/>
    </row>
    <row r="18872" spans="1:10" x14ac:dyDescent="0.25">
      <c r="A18872" s="12"/>
      <c r="B18872" s="12"/>
      <c r="C18872" s="2"/>
      <c r="D18872" s="12"/>
      <c r="E18872" s="12"/>
      <c r="F18872" s="12"/>
      <c r="G18872" s="12"/>
      <c r="H18872" s="12"/>
      <c r="I18872" s="12"/>
      <c r="J18872" s="12"/>
    </row>
    <row r="18873" spans="1:10" x14ac:dyDescent="0.25">
      <c r="A18873" s="12"/>
      <c r="B18873" s="12"/>
      <c r="C18873" s="2"/>
      <c r="D18873" s="12"/>
      <c r="E18873" s="12"/>
      <c r="F18873" s="12"/>
      <c r="G18873" s="12"/>
      <c r="H18873" s="12"/>
      <c r="I18873" s="12"/>
      <c r="J18873" s="12"/>
    </row>
    <row r="18874" spans="1:10" x14ac:dyDescent="0.25">
      <c r="A18874" s="12"/>
      <c r="B18874" s="12"/>
      <c r="C18874" s="2"/>
      <c r="D18874" s="12"/>
      <c r="E18874" s="12"/>
      <c r="F18874" s="12"/>
      <c r="G18874" s="12"/>
      <c r="H18874" s="12"/>
      <c r="I18874" s="12"/>
      <c r="J18874" s="12"/>
    </row>
    <row r="18875" spans="1:10" x14ac:dyDescent="0.25">
      <c r="A18875" s="12"/>
      <c r="B18875" s="12"/>
      <c r="C18875" s="2"/>
      <c r="D18875" s="12"/>
      <c r="E18875" s="12"/>
      <c r="F18875" s="12"/>
      <c r="G18875" s="12"/>
      <c r="H18875" s="12"/>
      <c r="I18875" s="12"/>
      <c r="J18875" s="12"/>
    </row>
    <row r="18876" spans="1:10" x14ac:dyDescent="0.25">
      <c r="A18876" s="12"/>
      <c r="B18876" s="12"/>
      <c r="C18876" s="2"/>
      <c r="D18876" s="12"/>
      <c r="E18876" s="12"/>
      <c r="F18876" s="12"/>
      <c r="G18876" s="12"/>
      <c r="H18876" s="12"/>
      <c r="I18876" s="12"/>
      <c r="J18876" s="12"/>
    </row>
    <row r="18877" spans="1:10" x14ac:dyDescent="0.25">
      <c r="A18877" s="12"/>
      <c r="B18877" s="12"/>
      <c r="C18877" s="2"/>
      <c r="D18877" s="12"/>
      <c r="E18877" s="12"/>
      <c r="F18877" s="12"/>
      <c r="G18877" s="12"/>
      <c r="H18877" s="12"/>
      <c r="I18877" s="12"/>
      <c r="J18877" s="12"/>
    </row>
    <row r="18878" spans="1:10" x14ac:dyDescent="0.25">
      <c r="A18878" s="12"/>
      <c r="B18878" s="12"/>
      <c r="C18878" s="2"/>
      <c r="D18878" s="12"/>
      <c r="E18878" s="12"/>
      <c r="F18878" s="12"/>
      <c r="G18878" s="12"/>
      <c r="H18878" s="12"/>
      <c r="I18878" s="12"/>
      <c r="J18878" s="12"/>
    </row>
    <row r="18879" spans="1:10" x14ac:dyDescent="0.25">
      <c r="A18879" s="12"/>
      <c r="B18879" s="12"/>
      <c r="C18879" s="2"/>
      <c r="D18879" s="12"/>
      <c r="E18879" s="12"/>
      <c r="F18879" s="12"/>
      <c r="G18879" s="12"/>
      <c r="H18879" s="12"/>
      <c r="I18879" s="12"/>
      <c r="J18879" s="12"/>
    </row>
    <row r="18880" spans="1:10" x14ac:dyDescent="0.25">
      <c r="A18880" s="12"/>
      <c r="B18880" s="12"/>
      <c r="C18880" s="2"/>
      <c r="D18880" s="12"/>
      <c r="E18880" s="12"/>
      <c r="F18880" s="12"/>
      <c r="G18880" s="12"/>
      <c r="H18880" s="12"/>
      <c r="I18880" s="12"/>
      <c r="J18880" s="12"/>
    </row>
    <row r="18881" spans="1:10" x14ac:dyDescent="0.25">
      <c r="A18881" s="12"/>
      <c r="B18881" s="12"/>
      <c r="C18881" s="2"/>
      <c r="D18881" s="12"/>
      <c r="E18881" s="12"/>
      <c r="F18881" s="12"/>
      <c r="G18881" s="12"/>
      <c r="H18881" s="12"/>
      <c r="I18881" s="12"/>
      <c r="J18881" s="12"/>
    </row>
    <row r="18882" spans="1:10" x14ac:dyDescent="0.25">
      <c r="A18882" s="12"/>
      <c r="B18882" s="12"/>
      <c r="C18882" s="2"/>
      <c r="D18882" s="12"/>
      <c r="E18882" s="12"/>
      <c r="F18882" s="12"/>
      <c r="G18882" s="12"/>
      <c r="H18882" s="12"/>
      <c r="I18882" s="12"/>
      <c r="J18882" s="12"/>
    </row>
    <row r="18883" spans="1:10" x14ac:dyDescent="0.25">
      <c r="A18883" s="12"/>
      <c r="B18883" s="12"/>
      <c r="C18883" s="2"/>
      <c r="D18883" s="12"/>
      <c r="E18883" s="12"/>
      <c r="F18883" s="12"/>
      <c r="G18883" s="12"/>
      <c r="H18883" s="12"/>
      <c r="I18883" s="12"/>
      <c r="J18883" s="12"/>
    </row>
    <row r="18884" spans="1:10" x14ac:dyDescent="0.25">
      <c r="A18884" s="12"/>
      <c r="B18884" s="12"/>
      <c r="C18884" s="2"/>
      <c r="D18884" s="12"/>
      <c r="E18884" s="12"/>
      <c r="F18884" s="12"/>
      <c r="G18884" s="12"/>
      <c r="H18884" s="12"/>
      <c r="I18884" s="12"/>
      <c r="J18884" s="12"/>
    </row>
    <row r="18885" spans="1:10" x14ac:dyDescent="0.25">
      <c r="A18885" s="12"/>
      <c r="B18885" s="12"/>
      <c r="C18885" s="2"/>
      <c r="D18885" s="12"/>
      <c r="E18885" s="12"/>
      <c r="F18885" s="12"/>
      <c r="G18885" s="12"/>
      <c r="H18885" s="12"/>
      <c r="I18885" s="12"/>
      <c r="J18885" s="12"/>
    </row>
    <row r="18886" spans="1:10" x14ac:dyDescent="0.25">
      <c r="A18886" s="12"/>
      <c r="B18886" s="12"/>
      <c r="C18886" s="2"/>
      <c r="D18886" s="12"/>
      <c r="E18886" s="12"/>
      <c r="F18886" s="12"/>
      <c r="G18886" s="12"/>
      <c r="H18886" s="12"/>
      <c r="I18886" s="12"/>
      <c r="J18886" s="12"/>
    </row>
    <row r="18887" spans="1:10" x14ac:dyDescent="0.25">
      <c r="A18887" s="12"/>
      <c r="B18887" s="12"/>
      <c r="C18887" s="2"/>
      <c r="D18887" s="12"/>
      <c r="E18887" s="12"/>
      <c r="F18887" s="12"/>
      <c r="G18887" s="12"/>
      <c r="H18887" s="12"/>
      <c r="I18887" s="12"/>
      <c r="J18887" s="12"/>
    </row>
    <row r="18888" spans="1:10" x14ac:dyDescent="0.25">
      <c r="A18888" s="12"/>
      <c r="B18888" s="12"/>
      <c r="C18888" s="2"/>
      <c r="D18888" s="12"/>
      <c r="E18888" s="12"/>
      <c r="F18888" s="12"/>
      <c r="G18888" s="12"/>
      <c r="H18888" s="12"/>
      <c r="I18888" s="12"/>
      <c r="J18888" s="12"/>
    </row>
    <row r="18889" spans="1:10" x14ac:dyDescent="0.25">
      <c r="A18889" s="12"/>
      <c r="B18889" s="12"/>
      <c r="C18889" s="2"/>
      <c r="D18889" s="12"/>
      <c r="E18889" s="12"/>
      <c r="F18889" s="12"/>
      <c r="G18889" s="12"/>
      <c r="H18889" s="12"/>
      <c r="I18889" s="12"/>
      <c r="J18889" s="12"/>
    </row>
    <row r="18890" spans="1:10" x14ac:dyDescent="0.25">
      <c r="A18890" s="12"/>
      <c r="B18890" s="12"/>
      <c r="C18890" s="2"/>
      <c r="D18890" s="12"/>
      <c r="E18890" s="12"/>
      <c r="F18890" s="12"/>
      <c r="G18890" s="12"/>
      <c r="H18890" s="12"/>
      <c r="I18890" s="12"/>
      <c r="J18890" s="12"/>
    </row>
    <row r="18891" spans="1:10" x14ac:dyDescent="0.25">
      <c r="A18891" s="12"/>
      <c r="B18891" s="12"/>
      <c r="C18891" s="2"/>
      <c r="D18891" s="12"/>
      <c r="E18891" s="12"/>
      <c r="F18891" s="12"/>
      <c r="G18891" s="12"/>
      <c r="H18891" s="12"/>
      <c r="I18891" s="12"/>
      <c r="J18891" s="12"/>
    </row>
    <row r="18892" spans="1:10" x14ac:dyDescent="0.25">
      <c r="A18892" s="12"/>
      <c r="B18892" s="12"/>
      <c r="C18892" s="2"/>
      <c r="D18892" s="12"/>
      <c r="E18892" s="12"/>
      <c r="F18892" s="12"/>
      <c r="G18892" s="12"/>
      <c r="H18892" s="12"/>
      <c r="I18892" s="12"/>
      <c r="J18892" s="12"/>
    </row>
    <row r="18893" spans="1:10" x14ac:dyDescent="0.25">
      <c r="A18893" s="12"/>
      <c r="B18893" s="12"/>
      <c r="C18893" s="2"/>
      <c r="D18893" s="12"/>
      <c r="E18893" s="12"/>
      <c r="F18893" s="12"/>
      <c r="G18893" s="12"/>
      <c r="H18893" s="12"/>
      <c r="I18893" s="12"/>
      <c r="J18893" s="12"/>
    </row>
    <row r="18894" spans="1:10" x14ac:dyDescent="0.25">
      <c r="A18894" s="12"/>
      <c r="B18894" s="12"/>
      <c r="C18894" s="2"/>
      <c r="D18894" s="12"/>
      <c r="E18894" s="12"/>
      <c r="F18894" s="12"/>
      <c r="G18894" s="12"/>
      <c r="H18894" s="12"/>
      <c r="I18894" s="12"/>
      <c r="J18894" s="12"/>
    </row>
    <row r="18895" spans="1:10" x14ac:dyDescent="0.25">
      <c r="A18895" s="12"/>
      <c r="B18895" s="12"/>
      <c r="C18895" s="2"/>
      <c r="D18895" s="12"/>
      <c r="E18895" s="12"/>
      <c r="F18895" s="12"/>
      <c r="G18895" s="12"/>
      <c r="H18895" s="12"/>
      <c r="I18895" s="12"/>
      <c r="J18895" s="12"/>
    </row>
    <row r="18896" spans="1:10" x14ac:dyDescent="0.25">
      <c r="A18896" s="12"/>
      <c r="B18896" s="12"/>
      <c r="C18896" s="2"/>
      <c r="D18896" s="12"/>
      <c r="E18896" s="12"/>
      <c r="F18896" s="12"/>
      <c r="G18896" s="12"/>
      <c r="H18896" s="12"/>
      <c r="I18896" s="12"/>
      <c r="J18896" s="12"/>
    </row>
    <row r="18897" spans="1:10" x14ac:dyDescent="0.25">
      <c r="A18897" s="12"/>
      <c r="B18897" s="12"/>
      <c r="C18897" s="2"/>
      <c r="D18897" s="12"/>
      <c r="E18897" s="12"/>
      <c r="F18897" s="12"/>
      <c r="G18897" s="12"/>
      <c r="H18897" s="12"/>
      <c r="I18897" s="12"/>
      <c r="J18897" s="12"/>
    </row>
    <row r="18898" spans="1:10" x14ac:dyDescent="0.25">
      <c r="A18898" s="12"/>
      <c r="B18898" s="12"/>
      <c r="C18898" s="2"/>
      <c r="D18898" s="12"/>
      <c r="E18898" s="12"/>
      <c r="F18898" s="12"/>
      <c r="G18898" s="12"/>
      <c r="H18898" s="12"/>
      <c r="I18898" s="12"/>
      <c r="J18898" s="12"/>
    </row>
    <row r="18899" spans="1:10" x14ac:dyDescent="0.25">
      <c r="A18899" s="12"/>
      <c r="B18899" s="12"/>
      <c r="C18899" s="2"/>
      <c r="D18899" s="12"/>
      <c r="E18899" s="12"/>
      <c r="F18899" s="12"/>
      <c r="G18899" s="12"/>
      <c r="H18899" s="12"/>
      <c r="I18899" s="12"/>
      <c r="J18899" s="12"/>
    </row>
    <row r="18900" spans="1:10" x14ac:dyDescent="0.25">
      <c r="A18900" s="12"/>
      <c r="B18900" s="12"/>
      <c r="C18900" s="2"/>
      <c r="D18900" s="12"/>
      <c r="E18900" s="12"/>
      <c r="F18900" s="12"/>
      <c r="G18900" s="12"/>
      <c r="H18900" s="12"/>
      <c r="I18900" s="12"/>
      <c r="J18900" s="12"/>
    </row>
    <row r="18901" spans="1:10" x14ac:dyDescent="0.25">
      <c r="A18901" s="12"/>
      <c r="B18901" s="12"/>
      <c r="C18901" s="2"/>
      <c r="D18901" s="12"/>
      <c r="E18901" s="12"/>
      <c r="F18901" s="12"/>
      <c r="G18901" s="12"/>
      <c r="H18901" s="12"/>
      <c r="I18901" s="12"/>
      <c r="J18901" s="12"/>
    </row>
    <row r="18902" spans="1:10" x14ac:dyDescent="0.25">
      <c r="A18902" s="12"/>
      <c r="B18902" s="12"/>
      <c r="C18902" s="2"/>
      <c r="D18902" s="12"/>
      <c r="E18902" s="12"/>
      <c r="F18902" s="12"/>
      <c r="G18902" s="12"/>
      <c r="H18902" s="12"/>
      <c r="I18902" s="12"/>
      <c r="J18902" s="12"/>
    </row>
    <row r="18903" spans="1:10" x14ac:dyDescent="0.25">
      <c r="A18903" s="12"/>
      <c r="B18903" s="12"/>
      <c r="C18903" s="2"/>
      <c r="D18903" s="12"/>
      <c r="E18903" s="12"/>
      <c r="F18903" s="12"/>
      <c r="G18903" s="12"/>
      <c r="H18903" s="12"/>
      <c r="I18903" s="12"/>
      <c r="J18903" s="12"/>
    </row>
    <row r="18904" spans="1:10" x14ac:dyDescent="0.25">
      <c r="A18904" s="12"/>
      <c r="B18904" s="12"/>
      <c r="C18904" s="2"/>
      <c r="D18904" s="12"/>
      <c r="E18904" s="12"/>
      <c r="F18904" s="12"/>
      <c r="G18904" s="12"/>
      <c r="H18904" s="12"/>
      <c r="I18904" s="12"/>
      <c r="J18904" s="12"/>
    </row>
    <row r="18905" spans="1:10" x14ac:dyDescent="0.25">
      <c r="A18905" s="12"/>
      <c r="B18905" s="12"/>
      <c r="C18905" s="2"/>
      <c r="D18905" s="12"/>
      <c r="E18905" s="12"/>
      <c r="F18905" s="12"/>
      <c r="G18905" s="12"/>
      <c r="H18905" s="12"/>
      <c r="I18905" s="12"/>
      <c r="J18905" s="12"/>
    </row>
    <row r="18906" spans="1:10" x14ac:dyDescent="0.25">
      <c r="A18906" s="12"/>
      <c r="B18906" s="12"/>
      <c r="C18906" s="2"/>
      <c r="D18906" s="12"/>
      <c r="E18906" s="12"/>
      <c r="F18906" s="12"/>
      <c r="G18906" s="12"/>
      <c r="H18906" s="12"/>
      <c r="I18906" s="12"/>
      <c r="J18906" s="12"/>
    </row>
    <row r="18907" spans="1:10" x14ac:dyDescent="0.25">
      <c r="A18907" s="12"/>
      <c r="B18907" s="12"/>
      <c r="C18907" s="2"/>
      <c r="D18907" s="12"/>
      <c r="E18907" s="12"/>
      <c r="F18907" s="12"/>
      <c r="G18907" s="12"/>
      <c r="H18907" s="12"/>
      <c r="I18907" s="12"/>
      <c r="J18907" s="12"/>
    </row>
    <row r="18908" spans="1:10" x14ac:dyDescent="0.25">
      <c r="A18908" s="12"/>
      <c r="B18908" s="12"/>
      <c r="C18908" s="2"/>
      <c r="D18908" s="12"/>
      <c r="E18908" s="12"/>
      <c r="F18908" s="12"/>
      <c r="G18908" s="12"/>
      <c r="H18908" s="12"/>
      <c r="I18908" s="12"/>
      <c r="J18908" s="12"/>
    </row>
    <row r="18909" spans="1:10" x14ac:dyDescent="0.25">
      <c r="A18909" s="12"/>
      <c r="B18909" s="12"/>
      <c r="C18909" s="2"/>
      <c r="D18909" s="12"/>
      <c r="E18909" s="12"/>
      <c r="F18909" s="12"/>
      <c r="G18909" s="12"/>
      <c r="H18909" s="12"/>
      <c r="I18909" s="12"/>
      <c r="J18909" s="12"/>
    </row>
    <row r="18910" spans="1:10" x14ac:dyDescent="0.25">
      <c r="A18910" s="12"/>
      <c r="B18910" s="12"/>
      <c r="C18910" s="2"/>
      <c r="D18910" s="12"/>
      <c r="E18910" s="12"/>
      <c r="F18910" s="12"/>
      <c r="G18910" s="12"/>
      <c r="H18910" s="12"/>
      <c r="I18910" s="12"/>
      <c r="J18910" s="12"/>
    </row>
    <row r="18911" spans="1:10" x14ac:dyDescent="0.25">
      <c r="A18911" s="12"/>
      <c r="B18911" s="12"/>
      <c r="C18911" s="2"/>
      <c r="D18911" s="12"/>
      <c r="E18911" s="12"/>
      <c r="F18911" s="12"/>
      <c r="G18911" s="12"/>
      <c r="H18911" s="12"/>
      <c r="I18911" s="12"/>
      <c r="J18911" s="12"/>
    </row>
    <row r="18912" spans="1:10" x14ac:dyDescent="0.25">
      <c r="A18912" s="12"/>
      <c r="B18912" s="12"/>
      <c r="C18912" s="2"/>
      <c r="D18912" s="12"/>
      <c r="E18912" s="12"/>
      <c r="F18912" s="12"/>
      <c r="G18912" s="12"/>
      <c r="H18912" s="12"/>
      <c r="I18912" s="12"/>
      <c r="J18912" s="12"/>
    </row>
    <row r="18913" spans="1:10" x14ac:dyDescent="0.25">
      <c r="A18913" s="12"/>
      <c r="B18913" s="12"/>
      <c r="C18913" s="2"/>
      <c r="D18913" s="12"/>
      <c r="E18913" s="12"/>
      <c r="F18913" s="12"/>
      <c r="G18913" s="12"/>
      <c r="H18913" s="12"/>
      <c r="I18913" s="12"/>
      <c r="J18913" s="12"/>
    </row>
    <row r="18914" spans="1:10" x14ac:dyDescent="0.25">
      <c r="A18914" s="12"/>
      <c r="B18914" s="12"/>
      <c r="C18914" s="2"/>
      <c r="D18914" s="12"/>
      <c r="E18914" s="12"/>
      <c r="F18914" s="12"/>
      <c r="G18914" s="12"/>
      <c r="H18914" s="12"/>
      <c r="I18914" s="12"/>
      <c r="J18914" s="12"/>
    </row>
    <row r="18915" spans="1:10" x14ac:dyDescent="0.25">
      <c r="A18915" s="12"/>
      <c r="B18915" s="12"/>
      <c r="C18915" s="2"/>
      <c r="D18915" s="12"/>
      <c r="E18915" s="12"/>
      <c r="F18915" s="12"/>
      <c r="G18915" s="12"/>
      <c r="H18915" s="12"/>
      <c r="I18915" s="12"/>
      <c r="J18915" s="12"/>
    </row>
    <row r="18916" spans="1:10" x14ac:dyDescent="0.25">
      <c r="A18916" s="12"/>
      <c r="B18916" s="12"/>
      <c r="C18916" s="2"/>
      <c r="D18916" s="12"/>
      <c r="E18916" s="12"/>
      <c r="F18916" s="12"/>
      <c r="G18916" s="12"/>
      <c r="H18916" s="12"/>
      <c r="I18916" s="12"/>
      <c r="J18916" s="12"/>
    </row>
    <row r="18917" spans="1:10" x14ac:dyDescent="0.25">
      <c r="A18917" s="12"/>
      <c r="B18917" s="12"/>
      <c r="C18917" s="2"/>
      <c r="D18917" s="12"/>
      <c r="E18917" s="12"/>
      <c r="F18917" s="12"/>
      <c r="G18917" s="12"/>
      <c r="H18917" s="12"/>
      <c r="I18917" s="12"/>
      <c r="J18917" s="12"/>
    </row>
    <row r="18918" spans="1:10" x14ac:dyDescent="0.25">
      <c r="A18918" s="12"/>
      <c r="B18918" s="12"/>
      <c r="C18918" s="2"/>
      <c r="D18918" s="12"/>
      <c r="E18918" s="12"/>
      <c r="F18918" s="12"/>
      <c r="G18918" s="12"/>
      <c r="H18918" s="12"/>
      <c r="I18918" s="12"/>
      <c r="J18918" s="12"/>
    </row>
    <row r="18919" spans="1:10" x14ac:dyDescent="0.25">
      <c r="A18919" s="12"/>
      <c r="B18919" s="12"/>
      <c r="C18919" s="2"/>
      <c r="D18919" s="12"/>
      <c r="E18919" s="12"/>
      <c r="F18919" s="12"/>
      <c r="G18919" s="12"/>
      <c r="H18919" s="12"/>
      <c r="I18919" s="12"/>
      <c r="J18919" s="12"/>
    </row>
    <row r="18920" spans="1:10" x14ac:dyDescent="0.25">
      <c r="A18920" s="12"/>
      <c r="B18920" s="12"/>
      <c r="C18920" s="2"/>
      <c r="D18920" s="12"/>
      <c r="E18920" s="12"/>
      <c r="F18920" s="12"/>
      <c r="G18920" s="12"/>
      <c r="H18920" s="12"/>
      <c r="I18920" s="12"/>
      <c r="J18920" s="12"/>
    </row>
    <row r="18921" spans="1:10" x14ac:dyDescent="0.25">
      <c r="A18921" s="12"/>
      <c r="B18921" s="12"/>
      <c r="C18921" s="2"/>
      <c r="D18921" s="12"/>
      <c r="E18921" s="12"/>
      <c r="F18921" s="12"/>
      <c r="G18921" s="12"/>
      <c r="H18921" s="12"/>
      <c r="I18921" s="12"/>
      <c r="J18921" s="12"/>
    </row>
    <row r="18922" spans="1:10" x14ac:dyDescent="0.25">
      <c r="A18922" s="12"/>
      <c r="B18922" s="12"/>
      <c r="C18922" s="2"/>
      <c r="D18922" s="12"/>
      <c r="E18922" s="12"/>
      <c r="F18922" s="12"/>
      <c r="G18922" s="12"/>
      <c r="H18922" s="12"/>
      <c r="I18922" s="12"/>
      <c r="J18922" s="12"/>
    </row>
    <row r="18923" spans="1:10" x14ac:dyDescent="0.25">
      <c r="A18923" s="12"/>
      <c r="B18923" s="12"/>
      <c r="C18923" s="2"/>
      <c r="D18923" s="12"/>
      <c r="E18923" s="12"/>
      <c r="F18923" s="12"/>
      <c r="G18923" s="12"/>
      <c r="H18923" s="12"/>
      <c r="I18923" s="12"/>
      <c r="J18923" s="12"/>
    </row>
    <row r="18924" spans="1:10" x14ac:dyDescent="0.25">
      <c r="A18924" s="12"/>
      <c r="B18924" s="12"/>
      <c r="C18924" s="2"/>
      <c r="D18924" s="12"/>
      <c r="E18924" s="12"/>
      <c r="F18924" s="12"/>
      <c r="G18924" s="12"/>
      <c r="H18924" s="12"/>
      <c r="I18924" s="12"/>
      <c r="J18924" s="12"/>
    </row>
    <row r="18925" spans="1:10" x14ac:dyDescent="0.25">
      <c r="A18925" s="12"/>
      <c r="B18925" s="12"/>
      <c r="C18925" s="2"/>
      <c r="D18925" s="12"/>
      <c r="E18925" s="12"/>
      <c r="F18925" s="12"/>
      <c r="G18925" s="12"/>
      <c r="H18925" s="12"/>
      <c r="I18925" s="12"/>
      <c r="J18925" s="12"/>
    </row>
    <row r="18926" spans="1:10" x14ac:dyDescent="0.25">
      <c r="A18926" s="12"/>
      <c r="B18926" s="12"/>
      <c r="C18926" s="2"/>
      <c r="D18926" s="12"/>
      <c r="E18926" s="12"/>
      <c r="F18926" s="12"/>
      <c r="G18926" s="12"/>
      <c r="H18926" s="12"/>
      <c r="I18926" s="12"/>
      <c r="J18926" s="12"/>
    </row>
    <row r="18927" spans="1:10" x14ac:dyDescent="0.25">
      <c r="A18927" s="12"/>
      <c r="B18927" s="12"/>
      <c r="C18927" s="2"/>
      <c r="D18927" s="12"/>
      <c r="E18927" s="12"/>
      <c r="F18927" s="12"/>
      <c r="G18927" s="12"/>
      <c r="H18927" s="12"/>
      <c r="I18927" s="12"/>
      <c r="J18927" s="12"/>
    </row>
    <row r="18928" spans="1:10" x14ac:dyDescent="0.25">
      <c r="A18928" s="12"/>
      <c r="B18928" s="12"/>
      <c r="C18928" s="2"/>
      <c r="D18928" s="12"/>
      <c r="E18928" s="12"/>
      <c r="F18928" s="12"/>
      <c r="G18928" s="12"/>
      <c r="H18928" s="12"/>
      <c r="I18928" s="12"/>
      <c r="J18928" s="12"/>
    </row>
    <row r="18929" spans="1:10" x14ac:dyDescent="0.25">
      <c r="A18929" s="12"/>
      <c r="B18929" s="12"/>
      <c r="C18929" s="2"/>
      <c r="D18929" s="12"/>
      <c r="E18929" s="12"/>
      <c r="F18929" s="12"/>
      <c r="G18929" s="12"/>
      <c r="H18929" s="12"/>
      <c r="I18929" s="12"/>
      <c r="J18929" s="12"/>
    </row>
    <row r="18930" spans="1:10" x14ac:dyDescent="0.25">
      <c r="A18930" s="12"/>
      <c r="B18930" s="12"/>
      <c r="C18930" s="2"/>
      <c r="D18930" s="12"/>
      <c r="E18930" s="12"/>
      <c r="F18930" s="12"/>
      <c r="G18930" s="12"/>
      <c r="H18930" s="12"/>
      <c r="I18930" s="12"/>
      <c r="J18930" s="12"/>
    </row>
    <row r="18931" spans="1:10" x14ac:dyDescent="0.25">
      <c r="A18931" s="12"/>
      <c r="B18931" s="12"/>
      <c r="C18931" s="2"/>
      <c r="D18931" s="12"/>
      <c r="E18931" s="12"/>
      <c r="F18931" s="12"/>
      <c r="G18931" s="12"/>
      <c r="H18931" s="12"/>
      <c r="I18931" s="12"/>
      <c r="J18931" s="12"/>
    </row>
    <row r="18932" spans="1:10" x14ac:dyDescent="0.25">
      <c r="A18932" s="12"/>
      <c r="B18932" s="12"/>
      <c r="C18932" s="2"/>
      <c r="D18932" s="12"/>
      <c r="E18932" s="12"/>
      <c r="F18932" s="12"/>
      <c r="G18932" s="12"/>
      <c r="H18932" s="12"/>
      <c r="I18932" s="12"/>
      <c r="J18932" s="12"/>
    </row>
    <row r="18933" spans="1:10" x14ac:dyDescent="0.25">
      <c r="A18933" s="12"/>
      <c r="B18933" s="12"/>
      <c r="C18933" s="2"/>
      <c r="D18933" s="12"/>
      <c r="E18933" s="12"/>
      <c r="F18933" s="12"/>
      <c r="G18933" s="12"/>
      <c r="H18933" s="12"/>
      <c r="I18933" s="12"/>
      <c r="J18933" s="12"/>
    </row>
    <row r="18934" spans="1:10" x14ac:dyDescent="0.25">
      <c r="A18934" s="12"/>
      <c r="B18934" s="12"/>
      <c r="C18934" s="2"/>
      <c r="D18934" s="12"/>
      <c r="E18934" s="12"/>
      <c r="F18934" s="12"/>
      <c r="G18934" s="12"/>
      <c r="H18934" s="12"/>
      <c r="I18934" s="12"/>
      <c r="J18934" s="12"/>
    </row>
    <row r="18935" spans="1:10" x14ac:dyDescent="0.25">
      <c r="A18935" s="12"/>
      <c r="B18935" s="12"/>
      <c r="C18935" s="2"/>
      <c r="D18935" s="12"/>
      <c r="E18935" s="12"/>
      <c r="F18935" s="12"/>
      <c r="G18935" s="12"/>
      <c r="H18935" s="12"/>
      <c r="I18935" s="12"/>
      <c r="J18935" s="12"/>
    </row>
    <row r="18936" spans="1:10" x14ac:dyDescent="0.25">
      <c r="A18936" s="12"/>
      <c r="B18936" s="12"/>
      <c r="C18936" s="2"/>
      <c r="D18936" s="12"/>
      <c r="E18936" s="12"/>
      <c r="F18936" s="12"/>
      <c r="G18936" s="12"/>
      <c r="H18936" s="12"/>
      <c r="I18936" s="12"/>
      <c r="J18936" s="12"/>
    </row>
    <row r="18937" spans="1:10" x14ac:dyDescent="0.25">
      <c r="A18937" s="12"/>
      <c r="B18937" s="12"/>
      <c r="C18937" s="2"/>
      <c r="D18937" s="12"/>
      <c r="E18937" s="12"/>
      <c r="F18937" s="12"/>
      <c r="G18937" s="12"/>
      <c r="H18937" s="12"/>
      <c r="I18937" s="12"/>
      <c r="J18937" s="12"/>
    </row>
    <row r="18938" spans="1:10" x14ac:dyDescent="0.25">
      <c r="A18938" s="12"/>
      <c r="B18938" s="12"/>
      <c r="C18938" s="2"/>
      <c r="D18938" s="12"/>
      <c r="E18938" s="12"/>
      <c r="F18938" s="12"/>
      <c r="G18938" s="12"/>
      <c r="H18938" s="12"/>
      <c r="I18938" s="12"/>
      <c r="J18938" s="12"/>
    </row>
    <row r="18939" spans="1:10" x14ac:dyDescent="0.25">
      <c r="A18939" s="12"/>
      <c r="B18939" s="12"/>
      <c r="C18939" s="2"/>
      <c r="D18939" s="12"/>
      <c r="E18939" s="12"/>
      <c r="F18939" s="12"/>
      <c r="G18939" s="12"/>
      <c r="H18939" s="12"/>
      <c r="I18939" s="12"/>
      <c r="J18939" s="12"/>
    </row>
    <row r="18940" spans="1:10" x14ac:dyDescent="0.25">
      <c r="A18940" s="12"/>
      <c r="B18940" s="12"/>
      <c r="C18940" s="2"/>
      <c r="D18940" s="12"/>
      <c r="E18940" s="12"/>
      <c r="F18940" s="12"/>
      <c r="G18940" s="12"/>
      <c r="H18940" s="12"/>
      <c r="I18940" s="12"/>
      <c r="J18940" s="12"/>
    </row>
    <row r="18941" spans="1:10" x14ac:dyDescent="0.25">
      <c r="A18941" s="12"/>
      <c r="B18941" s="12"/>
      <c r="C18941" s="2"/>
      <c r="D18941" s="12"/>
      <c r="E18941" s="12"/>
      <c r="F18941" s="12"/>
      <c r="G18941" s="12"/>
      <c r="H18941" s="12"/>
      <c r="I18941" s="12"/>
      <c r="J18941" s="12"/>
    </row>
    <row r="18942" spans="1:10" x14ac:dyDescent="0.25">
      <c r="A18942" s="12"/>
      <c r="B18942" s="12"/>
      <c r="C18942" s="2"/>
      <c r="D18942" s="12"/>
      <c r="E18942" s="12"/>
      <c r="F18942" s="12"/>
      <c r="G18942" s="12"/>
      <c r="H18942" s="12"/>
      <c r="I18942" s="12"/>
      <c r="J18942" s="12"/>
    </row>
    <row r="18943" spans="1:10" x14ac:dyDescent="0.25">
      <c r="A18943" s="12"/>
      <c r="B18943" s="12"/>
      <c r="C18943" s="2"/>
      <c r="D18943" s="12"/>
      <c r="E18943" s="12"/>
      <c r="F18943" s="12"/>
      <c r="G18943" s="12"/>
      <c r="H18943" s="12"/>
      <c r="I18943" s="12"/>
      <c r="J18943" s="12"/>
    </row>
    <row r="18944" spans="1:10" x14ac:dyDescent="0.25">
      <c r="A18944" s="12"/>
      <c r="B18944" s="12"/>
      <c r="C18944" s="2"/>
      <c r="D18944" s="12"/>
      <c r="E18944" s="12"/>
      <c r="F18944" s="12"/>
      <c r="G18944" s="12"/>
      <c r="H18944" s="12"/>
      <c r="I18944" s="12"/>
      <c r="J18944" s="12"/>
    </row>
    <row r="18945" spans="1:10" x14ac:dyDescent="0.25">
      <c r="A18945" s="12"/>
      <c r="B18945" s="12"/>
      <c r="C18945" s="2"/>
      <c r="D18945" s="12"/>
      <c r="E18945" s="12"/>
      <c r="F18945" s="12"/>
      <c r="G18945" s="12"/>
      <c r="H18945" s="12"/>
      <c r="I18945" s="12"/>
      <c r="J18945" s="12"/>
    </row>
    <row r="18946" spans="1:10" x14ac:dyDescent="0.25">
      <c r="A18946" s="12"/>
      <c r="B18946" s="12"/>
      <c r="C18946" s="2"/>
      <c r="D18946" s="12"/>
      <c r="E18946" s="12"/>
      <c r="F18946" s="12"/>
      <c r="G18946" s="12"/>
      <c r="H18946" s="12"/>
      <c r="I18946" s="12"/>
      <c r="J18946" s="12"/>
    </row>
    <row r="18947" spans="1:10" x14ac:dyDescent="0.25">
      <c r="A18947" s="12"/>
      <c r="B18947" s="12"/>
      <c r="C18947" s="2"/>
      <c r="D18947" s="12"/>
      <c r="E18947" s="12"/>
      <c r="F18947" s="12"/>
      <c r="G18947" s="12"/>
      <c r="H18947" s="12"/>
      <c r="I18947" s="12"/>
      <c r="J18947" s="12"/>
    </row>
    <row r="18948" spans="1:10" x14ac:dyDescent="0.25">
      <c r="A18948" s="12"/>
      <c r="B18948" s="12"/>
      <c r="C18948" s="2"/>
      <c r="D18948" s="12"/>
      <c r="E18948" s="12"/>
      <c r="F18948" s="12"/>
      <c r="G18948" s="12"/>
      <c r="H18948" s="12"/>
      <c r="I18948" s="12"/>
      <c r="J18948" s="12"/>
    </row>
    <row r="18949" spans="1:10" x14ac:dyDescent="0.25">
      <c r="A18949" s="12"/>
      <c r="B18949" s="12"/>
      <c r="C18949" s="2"/>
      <c r="D18949" s="12"/>
      <c r="E18949" s="12"/>
      <c r="F18949" s="12"/>
      <c r="G18949" s="12"/>
      <c r="H18949" s="12"/>
      <c r="I18949" s="12"/>
      <c r="J18949" s="12"/>
    </row>
    <row r="18950" spans="1:10" x14ac:dyDescent="0.25">
      <c r="A18950" s="12"/>
      <c r="B18950" s="12"/>
      <c r="C18950" s="2"/>
      <c r="D18950" s="12"/>
      <c r="E18950" s="12"/>
      <c r="F18950" s="12"/>
      <c r="G18950" s="12"/>
      <c r="H18950" s="12"/>
      <c r="I18950" s="12"/>
      <c r="J18950" s="12"/>
    </row>
    <row r="18951" spans="1:10" x14ac:dyDescent="0.25">
      <c r="A18951" s="12"/>
      <c r="B18951" s="12"/>
      <c r="C18951" s="2"/>
      <c r="D18951" s="12"/>
      <c r="E18951" s="12"/>
      <c r="F18951" s="12"/>
      <c r="G18951" s="12"/>
      <c r="H18951" s="12"/>
      <c r="I18951" s="12"/>
      <c r="J18951" s="12"/>
    </row>
    <row r="18952" spans="1:10" x14ac:dyDescent="0.25">
      <c r="A18952" s="12"/>
      <c r="B18952" s="12"/>
      <c r="C18952" s="2"/>
      <c r="D18952" s="12"/>
      <c r="E18952" s="12"/>
      <c r="F18952" s="12"/>
      <c r="G18952" s="12"/>
      <c r="H18952" s="12"/>
      <c r="I18952" s="12"/>
      <c r="J18952" s="12"/>
    </row>
    <row r="18953" spans="1:10" x14ac:dyDescent="0.25">
      <c r="A18953" s="12"/>
      <c r="B18953" s="12"/>
      <c r="C18953" s="2"/>
      <c r="D18953" s="12"/>
      <c r="E18953" s="12"/>
      <c r="F18953" s="12"/>
      <c r="G18953" s="12"/>
      <c r="H18953" s="12"/>
      <c r="I18953" s="12"/>
      <c r="J18953" s="12"/>
    </row>
    <row r="18954" spans="1:10" x14ac:dyDescent="0.25">
      <c r="A18954" s="12"/>
      <c r="B18954" s="12"/>
      <c r="C18954" s="2"/>
      <c r="D18954" s="12"/>
      <c r="E18954" s="12"/>
      <c r="F18954" s="12"/>
      <c r="G18954" s="12"/>
      <c r="H18954" s="12"/>
      <c r="I18954" s="12"/>
      <c r="J18954" s="12"/>
    </row>
    <row r="18955" spans="1:10" x14ac:dyDescent="0.25">
      <c r="A18955" s="12"/>
      <c r="B18955" s="12"/>
      <c r="C18955" s="2"/>
      <c r="D18955" s="12"/>
      <c r="E18955" s="12"/>
      <c r="F18955" s="12"/>
      <c r="G18955" s="12"/>
      <c r="H18955" s="12"/>
      <c r="I18955" s="12"/>
      <c r="J18955" s="12"/>
    </row>
    <row r="18956" spans="1:10" x14ac:dyDescent="0.25">
      <c r="A18956" s="12"/>
      <c r="B18956" s="12"/>
      <c r="C18956" s="2"/>
      <c r="D18956" s="12"/>
      <c r="E18956" s="12"/>
      <c r="F18956" s="12"/>
      <c r="G18956" s="12"/>
      <c r="H18956" s="12"/>
      <c r="I18956" s="12"/>
      <c r="J18956" s="12"/>
    </row>
    <row r="18957" spans="1:10" x14ac:dyDescent="0.25">
      <c r="A18957" s="12"/>
      <c r="B18957" s="12"/>
      <c r="C18957" s="2"/>
      <c r="D18957" s="12"/>
      <c r="E18957" s="12"/>
      <c r="F18957" s="12"/>
      <c r="G18957" s="12"/>
      <c r="H18957" s="12"/>
      <c r="I18957" s="12"/>
      <c r="J18957" s="12"/>
    </row>
    <row r="18958" spans="1:10" x14ac:dyDescent="0.25">
      <c r="A18958" s="12"/>
      <c r="B18958" s="12"/>
      <c r="C18958" s="2"/>
      <c r="D18958" s="12"/>
      <c r="E18958" s="12"/>
      <c r="F18958" s="12"/>
      <c r="G18958" s="12"/>
      <c r="H18958" s="12"/>
      <c r="I18958" s="12"/>
      <c r="J18958" s="12"/>
    </row>
    <row r="18959" spans="1:10" x14ac:dyDescent="0.25">
      <c r="A18959" s="12"/>
      <c r="B18959" s="12"/>
      <c r="C18959" s="2"/>
      <c r="D18959" s="12"/>
      <c r="E18959" s="12"/>
      <c r="F18959" s="12"/>
      <c r="G18959" s="12"/>
      <c r="H18959" s="12"/>
      <c r="I18959" s="12"/>
      <c r="J18959" s="12"/>
    </row>
    <row r="18960" spans="1:10" x14ac:dyDescent="0.25">
      <c r="A18960" s="12"/>
      <c r="B18960" s="12"/>
      <c r="C18960" s="2"/>
      <c r="D18960" s="12"/>
      <c r="E18960" s="12"/>
      <c r="F18960" s="12"/>
      <c r="G18960" s="12"/>
      <c r="H18960" s="12"/>
      <c r="I18960" s="12"/>
      <c r="J18960" s="12"/>
    </row>
    <row r="18961" spans="1:10" x14ac:dyDescent="0.25">
      <c r="A18961" s="12"/>
      <c r="B18961" s="12"/>
      <c r="C18961" s="2"/>
      <c r="D18961" s="12"/>
      <c r="E18961" s="12"/>
      <c r="F18961" s="12"/>
      <c r="G18961" s="12"/>
      <c r="H18961" s="12"/>
      <c r="I18961" s="12"/>
      <c r="J18961" s="12"/>
    </row>
    <row r="18962" spans="1:10" x14ac:dyDescent="0.25">
      <c r="A18962" s="12"/>
      <c r="B18962" s="12"/>
      <c r="C18962" s="2"/>
      <c r="D18962" s="12"/>
      <c r="E18962" s="12"/>
      <c r="F18962" s="12"/>
      <c r="G18962" s="12"/>
      <c r="H18962" s="12"/>
      <c r="I18962" s="12"/>
      <c r="J18962" s="12"/>
    </row>
    <row r="18963" spans="1:10" x14ac:dyDescent="0.25">
      <c r="A18963" s="12"/>
      <c r="B18963" s="12"/>
      <c r="C18963" s="2"/>
      <c r="D18963" s="12"/>
      <c r="E18963" s="12"/>
      <c r="F18963" s="12"/>
      <c r="G18963" s="12"/>
      <c r="H18963" s="12"/>
      <c r="I18963" s="12"/>
      <c r="J18963" s="12"/>
    </row>
    <row r="18964" spans="1:10" x14ac:dyDescent="0.25">
      <c r="A18964" s="12"/>
      <c r="B18964" s="12"/>
      <c r="C18964" s="2"/>
      <c r="D18964" s="12"/>
      <c r="E18964" s="12"/>
      <c r="F18964" s="12"/>
      <c r="G18964" s="12"/>
      <c r="H18964" s="12"/>
      <c r="I18964" s="12"/>
      <c r="J18964" s="12"/>
    </row>
    <row r="18965" spans="1:10" x14ac:dyDescent="0.25">
      <c r="A18965" s="12"/>
      <c r="B18965" s="12"/>
      <c r="C18965" s="2"/>
      <c r="D18965" s="12"/>
      <c r="E18965" s="12"/>
      <c r="F18965" s="12"/>
      <c r="G18965" s="12"/>
      <c r="H18965" s="12"/>
      <c r="I18965" s="12"/>
      <c r="J18965" s="12"/>
    </row>
    <row r="18966" spans="1:10" x14ac:dyDescent="0.25">
      <c r="A18966" s="12"/>
      <c r="B18966" s="12"/>
      <c r="C18966" s="2"/>
      <c r="D18966" s="12"/>
      <c r="E18966" s="12"/>
      <c r="F18966" s="12"/>
      <c r="G18966" s="12"/>
      <c r="H18966" s="12"/>
      <c r="I18966" s="12"/>
      <c r="J18966" s="12"/>
    </row>
    <row r="18967" spans="1:10" x14ac:dyDescent="0.25">
      <c r="A18967" s="12"/>
      <c r="B18967" s="12"/>
      <c r="C18967" s="2"/>
      <c r="D18967" s="12"/>
      <c r="E18967" s="12"/>
      <c r="F18967" s="12"/>
      <c r="G18967" s="12"/>
      <c r="H18967" s="12"/>
      <c r="I18967" s="12"/>
      <c r="J18967" s="12"/>
    </row>
    <row r="18968" spans="1:10" x14ac:dyDescent="0.25">
      <c r="A18968" s="12"/>
      <c r="B18968" s="12"/>
      <c r="C18968" s="2"/>
      <c r="D18968" s="12"/>
      <c r="E18968" s="12"/>
      <c r="F18968" s="12"/>
      <c r="G18968" s="12"/>
      <c r="H18968" s="12"/>
      <c r="I18968" s="12"/>
      <c r="J18968" s="12"/>
    </row>
    <row r="18969" spans="1:10" x14ac:dyDescent="0.25">
      <c r="A18969" s="12"/>
      <c r="B18969" s="12"/>
      <c r="C18969" s="2"/>
      <c r="D18969" s="12"/>
      <c r="E18969" s="12"/>
      <c r="F18969" s="12"/>
      <c r="G18969" s="12"/>
      <c r="H18969" s="12"/>
      <c r="I18969" s="12"/>
      <c r="J18969" s="12"/>
    </row>
    <row r="18970" spans="1:10" x14ac:dyDescent="0.25">
      <c r="A18970" s="12"/>
      <c r="B18970" s="12"/>
      <c r="C18970" s="2"/>
      <c r="D18970" s="12"/>
      <c r="E18970" s="12"/>
      <c r="F18970" s="12"/>
      <c r="G18970" s="12"/>
      <c r="H18970" s="12"/>
      <c r="I18970" s="12"/>
      <c r="J18970" s="12"/>
    </row>
    <row r="18971" spans="1:10" x14ac:dyDescent="0.25">
      <c r="A18971" s="12"/>
      <c r="B18971" s="12"/>
      <c r="C18971" s="2"/>
      <c r="D18971" s="12"/>
      <c r="E18971" s="12"/>
      <c r="F18971" s="12"/>
      <c r="G18971" s="12"/>
      <c r="H18971" s="12"/>
      <c r="I18971" s="12"/>
      <c r="J18971" s="12"/>
    </row>
    <row r="18972" spans="1:10" x14ac:dyDescent="0.25">
      <c r="A18972" s="12"/>
      <c r="B18972" s="12"/>
      <c r="C18972" s="2"/>
      <c r="D18972" s="12"/>
      <c r="E18972" s="12"/>
      <c r="F18972" s="12"/>
      <c r="G18972" s="12"/>
      <c r="H18972" s="12"/>
      <c r="I18972" s="12"/>
      <c r="J18972" s="12"/>
    </row>
    <row r="18973" spans="1:10" x14ac:dyDescent="0.25">
      <c r="A18973" s="12"/>
      <c r="B18973" s="12"/>
      <c r="C18973" s="2"/>
      <c r="D18973" s="12"/>
      <c r="E18973" s="12"/>
      <c r="F18973" s="12"/>
      <c r="G18973" s="12"/>
      <c r="H18973" s="12"/>
      <c r="I18973" s="12"/>
      <c r="J18973" s="12"/>
    </row>
    <row r="18974" spans="1:10" x14ac:dyDescent="0.25">
      <c r="A18974" s="12"/>
      <c r="B18974" s="12"/>
      <c r="C18974" s="2"/>
      <c r="D18974" s="12"/>
      <c r="E18974" s="12"/>
      <c r="F18974" s="12"/>
      <c r="G18974" s="12"/>
      <c r="H18974" s="12"/>
      <c r="I18974" s="12"/>
      <c r="J18974" s="12"/>
    </row>
    <row r="18975" spans="1:10" x14ac:dyDescent="0.25">
      <c r="A18975" s="12"/>
      <c r="B18975" s="12"/>
      <c r="C18975" s="2"/>
      <c r="D18975" s="12"/>
      <c r="E18975" s="12"/>
      <c r="F18975" s="12"/>
      <c r="G18975" s="12"/>
      <c r="H18975" s="12"/>
      <c r="I18975" s="12"/>
      <c r="J18975" s="12"/>
    </row>
    <row r="18976" spans="1:10" x14ac:dyDescent="0.25">
      <c r="A18976" s="12"/>
      <c r="B18976" s="12"/>
      <c r="C18976" s="2"/>
      <c r="D18976" s="12"/>
      <c r="E18976" s="12"/>
      <c r="F18976" s="12"/>
      <c r="G18976" s="12"/>
      <c r="H18976" s="12"/>
      <c r="I18976" s="12"/>
      <c r="J18976" s="12"/>
    </row>
    <row r="18977" spans="1:10" x14ac:dyDescent="0.25">
      <c r="A18977" s="12"/>
      <c r="B18977" s="12"/>
      <c r="C18977" s="2"/>
      <c r="D18977" s="12"/>
      <c r="E18977" s="12"/>
      <c r="F18977" s="12"/>
      <c r="G18977" s="12"/>
      <c r="H18977" s="12"/>
      <c r="I18977" s="12"/>
      <c r="J18977" s="12"/>
    </row>
    <row r="18978" spans="1:10" x14ac:dyDescent="0.25">
      <c r="A18978" s="12"/>
      <c r="B18978" s="12"/>
      <c r="C18978" s="2"/>
      <c r="D18978" s="12"/>
      <c r="E18978" s="12"/>
      <c r="F18978" s="12"/>
      <c r="G18978" s="12"/>
      <c r="H18978" s="12"/>
      <c r="I18978" s="12"/>
      <c r="J18978" s="12"/>
    </row>
    <row r="18979" spans="1:10" x14ac:dyDescent="0.25">
      <c r="A18979" s="12"/>
      <c r="B18979" s="12"/>
      <c r="C18979" s="2"/>
      <c r="D18979" s="12"/>
      <c r="E18979" s="12"/>
      <c r="F18979" s="12"/>
      <c r="G18979" s="12"/>
      <c r="H18979" s="12"/>
      <c r="I18979" s="12"/>
      <c r="J18979" s="12"/>
    </row>
    <row r="18980" spans="1:10" x14ac:dyDescent="0.25">
      <c r="A18980" s="12"/>
      <c r="B18980" s="12"/>
      <c r="C18980" s="2"/>
      <c r="D18980" s="12"/>
      <c r="E18980" s="12"/>
      <c r="F18980" s="12"/>
      <c r="G18980" s="12"/>
      <c r="H18980" s="12"/>
      <c r="I18980" s="12"/>
      <c r="J18980" s="12"/>
    </row>
    <row r="18981" spans="1:10" x14ac:dyDescent="0.25">
      <c r="A18981" s="12"/>
      <c r="B18981" s="12"/>
      <c r="C18981" s="2"/>
      <c r="D18981" s="12"/>
      <c r="E18981" s="12"/>
      <c r="F18981" s="12"/>
      <c r="G18981" s="12"/>
      <c r="H18981" s="12"/>
      <c r="I18981" s="12"/>
      <c r="J18981" s="12"/>
    </row>
    <row r="18982" spans="1:10" x14ac:dyDescent="0.25">
      <c r="A18982" s="12"/>
      <c r="B18982" s="12"/>
      <c r="C18982" s="2"/>
      <c r="D18982" s="12"/>
      <c r="E18982" s="12"/>
      <c r="F18982" s="12"/>
      <c r="G18982" s="12"/>
      <c r="H18982" s="12"/>
      <c r="I18982" s="12"/>
      <c r="J18982" s="12"/>
    </row>
    <row r="18983" spans="1:10" x14ac:dyDescent="0.25">
      <c r="A18983" s="12"/>
      <c r="B18983" s="12"/>
      <c r="C18983" s="2"/>
      <c r="D18983" s="12"/>
      <c r="E18983" s="12"/>
      <c r="F18983" s="12"/>
      <c r="G18983" s="12"/>
      <c r="H18983" s="12"/>
      <c r="I18983" s="12"/>
      <c r="J18983" s="12"/>
    </row>
    <row r="18984" spans="1:10" x14ac:dyDescent="0.25">
      <c r="A18984" s="12"/>
      <c r="B18984" s="12"/>
      <c r="C18984" s="2"/>
      <c r="D18984" s="12"/>
      <c r="E18984" s="12"/>
      <c r="F18984" s="12"/>
      <c r="G18984" s="12"/>
      <c r="H18984" s="12"/>
      <c r="I18984" s="12"/>
      <c r="J18984" s="12"/>
    </row>
    <row r="18985" spans="1:10" x14ac:dyDescent="0.25">
      <c r="A18985" s="12"/>
      <c r="B18985" s="12"/>
      <c r="C18985" s="2"/>
      <c r="D18985" s="12"/>
      <c r="E18985" s="12"/>
      <c r="F18985" s="12"/>
      <c r="G18985" s="12"/>
      <c r="H18985" s="12"/>
      <c r="I18985" s="12"/>
      <c r="J18985" s="12"/>
    </row>
    <row r="18986" spans="1:10" x14ac:dyDescent="0.25">
      <c r="A18986" s="12"/>
      <c r="B18986" s="12"/>
      <c r="C18986" s="2"/>
      <c r="D18986" s="12"/>
      <c r="E18986" s="12"/>
      <c r="F18986" s="12"/>
      <c r="G18986" s="12"/>
      <c r="H18986" s="12"/>
      <c r="I18986" s="12"/>
      <c r="J18986" s="12"/>
    </row>
    <row r="18987" spans="1:10" x14ac:dyDescent="0.25">
      <c r="A18987" s="12"/>
      <c r="B18987" s="12"/>
      <c r="C18987" s="2"/>
      <c r="D18987" s="12"/>
      <c r="E18987" s="12"/>
      <c r="F18987" s="12"/>
      <c r="G18987" s="12"/>
      <c r="H18987" s="12"/>
      <c r="I18987" s="12"/>
      <c r="J18987" s="12"/>
    </row>
    <row r="18988" spans="1:10" x14ac:dyDescent="0.25">
      <c r="A18988" s="12"/>
      <c r="B18988" s="12"/>
      <c r="C18988" s="2"/>
      <c r="D18988" s="12"/>
      <c r="E18988" s="12"/>
      <c r="F18988" s="12"/>
      <c r="G18988" s="12"/>
      <c r="H18988" s="12"/>
      <c r="I18988" s="12"/>
      <c r="J18988" s="12"/>
    </row>
    <row r="18989" spans="1:10" x14ac:dyDescent="0.25">
      <c r="A18989" s="12"/>
      <c r="B18989" s="12"/>
      <c r="C18989" s="2"/>
      <c r="D18989" s="12"/>
      <c r="E18989" s="12"/>
      <c r="F18989" s="12"/>
      <c r="G18989" s="12"/>
      <c r="H18989" s="12"/>
      <c r="I18989" s="12"/>
      <c r="J18989" s="12"/>
    </row>
    <row r="18990" spans="1:10" x14ac:dyDescent="0.25">
      <c r="A18990" s="12"/>
      <c r="B18990" s="12"/>
      <c r="C18990" s="2"/>
      <c r="D18990" s="12"/>
      <c r="E18990" s="12"/>
      <c r="F18990" s="12"/>
      <c r="G18990" s="12"/>
      <c r="H18990" s="12"/>
      <c r="I18990" s="12"/>
      <c r="J18990" s="12"/>
    </row>
    <row r="18991" spans="1:10" x14ac:dyDescent="0.25">
      <c r="A18991" s="12"/>
      <c r="B18991" s="12"/>
      <c r="C18991" s="2"/>
      <c r="D18991" s="12"/>
      <c r="E18991" s="12"/>
      <c r="F18991" s="12"/>
      <c r="G18991" s="12"/>
      <c r="H18991" s="12"/>
      <c r="I18991" s="12"/>
      <c r="J18991" s="12"/>
    </row>
    <row r="18992" spans="1:10" x14ac:dyDescent="0.25">
      <c r="A18992" s="12"/>
      <c r="B18992" s="12"/>
      <c r="C18992" s="2"/>
      <c r="D18992" s="12"/>
      <c r="E18992" s="12"/>
      <c r="F18992" s="12"/>
      <c r="G18992" s="12"/>
      <c r="H18992" s="12"/>
      <c r="I18992" s="12"/>
      <c r="J18992" s="12"/>
    </row>
    <row r="18993" spans="1:10" x14ac:dyDescent="0.25">
      <c r="A18993" s="12"/>
      <c r="B18993" s="12"/>
      <c r="C18993" s="2"/>
      <c r="D18993" s="12"/>
      <c r="E18993" s="12"/>
      <c r="F18993" s="12"/>
      <c r="G18993" s="12"/>
      <c r="H18993" s="12"/>
      <c r="I18993" s="12"/>
      <c r="J18993" s="12"/>
    </row>
    <row r="18994" spans="1:10" x14ac:dyDescent="0.25">
      <c r="A18994" s="12"/>
      <c r="B18994" s="12"/>
      <c r="C18994" s="2"/>
      <c r="D18994" s="12"/>
      <c r="E18994" s="12"/>
      <c r="F18994" s="12"/>
      <c r="G18994" s="12"/>
      <c r="H18994" s="12"/>
      <c r="I18994" s="12"/>
      <c r="J18994" s="12"/>
    </row>
    <row r="18995" spans="1:10" x14ac:dyDescent="0.25">
      <c r="A18995" s="12"/>
      <c r="B18995" s="12"/>
      <c r="C18995" s="2"/>
      <c r="D18995" s="12"/>
      <c r="E18995" s="12"/>
      <c r="F18995" s="12"/>
      <c r="G18995" s="12"/>
      <c r="H18995" s="12"/>
      <c r="I18995" s="12"/>
      <c r="J18995" s="12"/>
    </row>
    <row r="18996" spans="1:10" x14ac:dyDescent="0.25">
      <c r="A18996" s="12"/>
      <c r="B18996" s="12"/>
      <c r="C18996" s="2"/>
      <c r="D18996" s="12"/>
      <c r="E18996" s="12"/>
      <c r="F18996" s="12"/>
      <c r="G18996" s="12"/>
      <c r="H18996" s="12"/>
      <c r="I18996" s="12"/>
      <c r="J18996" s="12"/>
    </row>
    <row r="18997" spans="1:10" x14ac:dyDescent="0.25">
      <c r="A18997" s="12"/>
      <c r="B18997" s="12"/>
      <c r="C18997" s="2"/>
      <c r="D18997" s="12"/>
      <c r="E18997" s="12"/>
      <c r="F18997" s="12"/>
      <c r="G18997" s="12"/>
      <c r="H18997" s="12"/>
      <c r="I18997" s="12"/>
      <c r="J18997" s="12"/>
    </row>
    <row r="18998" spans="1:10" x14ac:dyDescent="0.25">
      <c r="A18998" s="12"/>
      <c r="B18998" s="12"/>
      <c r="C18998" s="2"/>
      <c r="D18998" s="12"/>
      <c r="E18998" s="12"/>
      <c r="F18998" s="12"/>
      <c r="G18998" s="12"/>
      <c r="H18998" s="12"/>
      <c r="I18998" s="12"/>
      <c r="J18998" s="12"/>
    </row>
    <row r="18999" spans="1:10" x14ac:dyDescent="0.25">
      <c r="A18999" s="12"/>
      <c r="B18999" s="12"/>
      <c r="C18999" s="2"/>
      <c r="D18999" s="12"/>
      <c r="E18999" s="12"/>
      <c r="F18999" s="12"/>
      <c r="G18999" s="12"/>
      <c r="H18999" s="12"/>
      <c r="I18999" s="12"/>
      <c r="J18999" s="12"/>
    </row>
    <row r="19000" spans="1:10" x14ac:dyDescent="0.25">
      <c r="A19000" s="12"/>
      <c r="B19000" s="12"/>
      <c r="C19000" s="2"/>
      <c r="D19000" s="12"/>
      <c r="E19000" s="12"/>
      <c r="F19000" s="12"/>
      <c r="G19000" s="12"/>
      <c r="H19000" s="12"/>
      <c r="I19000" s="12"/>
      <c r="J19000" s="12"/>
    </row>
    <row r="19001" spans="1:10" x14ac:dyDescent="0.25">
      <c r="A19001" s="12"/>
      <c r="B19001" s="12"/>
      <c r="C19001" s="2"/>
      <c r="D19001" s="12"/>
      <c r="E19001" s="12"/>
      <c r="F19001" s="12"/>
      <c r="G19001" s="12"/>
      <c r="H19001" s="12"/>
      <c r="I19001" s="12"/>
      <c r="J19001" s="12"/>
    </row>
    <row r="19002" spans="1:10" x14ac:dyDescent="0.25">
      <c r="A19002" s="12"/>
      <c r="B19002" s="12"/>
      <c r="C19002" s="2"/>
      <c r="D19002" s="12"/>
      <c r="E19002" s="12"/>
      <c r="F19002" s="12"/>
      <c r="G19002" s="12"/>
      <c r="H19002" s="12"/>
      <c r="I19002" s="12"/>
      <c r="J19002" s="12"/>
    </row>
    <row r="19003" spans="1:10" x14ac:dyDescent="0.25">
      <c r="A19003" s="12"/>
      <c r="B19003" s="12"/>
      <c r="C19003" s="2"/>
      <c r="D19003" s="12"/>
      <c r="E19003" s="12"/>
      <c r="F19003" s="12"/>
      <c r="G19003" s="12"/>
      <c r="H19003" s="12"/>
      <c r="I19003" s="12"/>
      <c r="J19003" s="12"/>
    </row>
    <row r="19004" spans="1:10" x14ac:dyDescent="0.25">
      <c r="A19004" s="12"/>
      <c r="B19004" s="12"/>
      <c r="C19004" s="2"/>
      <c r="D19004" s="12"/>
      <c r="E19004" s="12"/>
      <c r="F19004" s="12"/>
      <c r="G19004" s="12"/>
      <c r="H19004" s="12"/>
      <c r="I19004" s="12"/>
      <c r="J19004" s="12"/>
    </row>
    <row r="19005" spans="1:10" x14ac:dyDescent="0.25">
      <c r="A19005" s="12"/>
      <c r="B19005" s="12"/>
      <c r="C19005" s="2"/>
      <c r="D19005" s="12"/>
      <c r="E19005" s="12"/>
      <c r="F19005" s="12"/>
      <c r="G19005" s="12"/>
      <c r="H19005" s="12"/>
      <c r="I19005" s="12"/>
      <c r="J19005" s="12"/>
    </row>
    <row r="19006" spans="1:10" x14ac:dyDescent="0.25">
      <c r="A19006" s="12"/>
      <c r="B19006" s="12"/>
      <c r="C19006" s="2"/>
      <c r="D19006" s="12"/>
      <c r="E19006" s="12"/>
      <c r="F19006" s="12"/>
      <c r="G19006" s="12"/>
      <c r="H19006" s="12"/>
      <c r="I19006" s="12"/>
      <c r="J19006" s="12"/>
    </row>
    <row r="19007" spans="1:10" x14ac:dyDescent="0.25">
      <c r="A19007" s="12"/>
      <c r="B19007" s="12"/>
      <c r="C19007" s="2"/>
      <c r="D19007" s="12"/>
      <c r="E19007" s="12"/>
      <c r="F19007" s="12"/>
      <c r="G19007" s="12"/>
      <c r="H19007" s="12"/>
      <c r="I19007" s="12"/>
      <c r="J19007" s="12"/>
    </row>
    <row r="19008" spans="1:10" x14ac:dyDescent="0.25">
      <c r="A19008" s="12"/>
      <c r="B19008" s="12"/>
      <c r="C19008" s="2"/>
      <c r="D19008" s="12"/>
      <c r="E19008" s="12"/>
      <c r="F19008" s="12"/>
      <c r="G19008" s="12"/>
      <c r="H19008" s="12"/>
      <c r="I19008" s="12"/>
      <c r="J19008" s="12"/>
    </row>
    <row r="19009" spans="1:10" x14ac:dyDescent="0.25">
      <c r="A19009" s="12"/>
      <c r="B19009" s="12"/>
      <c r="C19009" s="2"/>
      <c r="D19009" s="12"/>
      <c r="E19009" s="12"/>
      <c r="F19009" s="12"/>
      <c r="G19009" s="12"/>
      <c r="H19009" s="12"/>
      <c r="I19009" s="12"/>
      <c r="J19009" s="12"/>
    </row>
    <row r="19010" spans="1:10" x14ac:dyDescent="0.25">
      <c r="A19010" s="12"/>
      <c r="B19010" s="12"/>
      <c r="C19010" s="2"/>
      <c r="D19010" s="12"/>
      <c r="E19010" s="12"/>
      <c r="F19010" s="12"/>
      <c r="G19010" s="12"/>
      <c r="H19010" s="12"/>
      <c r="I19010" s="12"/>
      <c r="J19010" s="12"/>
    </row>
    <row r="19011" spans="1:10" x14ac:dyDescent="0.25">
      <c r="A19011" s="12"/>
      <c r="B19011" s="12"/>
      <c r="C19011" s="2"/>
      <c r="D19011" s="12"/>
      <c r="E19011" s="12"/>
      <c r="F19011" s="12"/>
      <c r="G19011" s="12"/>
      <c r="H19011" s="12"/>
      <c r="I19011" s="12"/>
      <c r="J19011" s="12"/>
    </row>
    <row r="19012" spans="1:10" x14ac:dyDescent="0.25">
      <c r="A19012" s="12"/>
      <c r="B19012" s="12"/>
      <c r="C19012" s="2"/>
      <c r="D19012" s="12"/>
      <c r="E19012" s="12"/>
      <c r="F19012" s="12"/>
      <c r="G19012" s="12"/>
      <c r="H19012" s="12"/>
      <c r="I19012" s="12"/>
      <c r="J19012" s="12"/>
    </row>
    <row r="19013" spans="1:10" x14ac:dyDescent="0.25">
      <c r="A19013" s="12"/>
      <c r="B19013" s="12"/>
      <c r="C19013" s="2"/>
      <c r="D19013" s="12"/>
      <c r="E19013" s="12"/>
      <c r="F19013" s="12"/>
      <c r="G19013" s="12"/>
      <c r="H19013" s="12"/>
      <c r="I19013" s="12"/>
      <c r="J19013" s="12"/>
    </row>
    <row r="19014" spans="1:10" x14ac:dyDescent="0.25">
      <c r="A19014" s="12"/>
      <c r="B19014" s="12"/>
      <c r="C19014" s="2"/>
      <c r="D19014" s="12"/>
      <c r="E19014" s="12"/>
      <c r="F19014" s="12"/>
      <c r="G19014" s="12"/>
      <c r="H19014" s="12"/>
      <c r="I19014" s="12"/>
      <c r="J19014" s="12"/>
    </row>
    <row r="19015" spans="1:10" x14ac:dyDescent="0.25">
      <c r="A19015" s="12"/>
      <c r="B19015" s="12"/>
      <c r="C19015" s="2"/>
      <c r="D19015" s="12"/>
      <c r="E19015" s="12"/>
      <c r="F19015" s="12"/>
      <c r="G19015" s="12"/>
      <c r="H19015" s="12"/>
      <c r="I19015" s="12"/>
      <c r="J19015" s="12"/>
    </row>
    <row r="19016" spans="1:10" x14ac:dyDescent="0.25">
      <c r="A19016" s="12"/>
      <c r="B19016" s="12"/>
      <c r="C19016" s="2"/>
      <c r="D19016" s="12"/>
      <c r="E19016" s="12"/>
      <c r="F19016" s="12"/>
      <c r="G19016" s="12"/>
      <c r="H19016" s="12"/>
      <c r="I19016" s="12"/>
      <c r="J19016" s="12"/>
    </row>
    <row r="19017" spans="1:10" x14ac:dyDescent="0.25">
      <c r="A19017" s="12"/>
      <c r="B19017" s="12"/>
      <c r="C19017" s="2"/>
      <c r="D19017" s="12"/>
      <c r="E19017" s="12"/>
      <c r="F19017" s="12"/>
      <c r="G19017" s="12"/>
      <c r="H19017" s="12"/>
      <c r="I19017" s="12"/>
      <c r="J19017" s="12"/>
    </row>
    <row r="19018" spans="1:10" x14ac:dyDescent="0.25">
      <c r="A19018" s="12"/>
      <c r="B19018" s="12"/>
      <c r="C19018" s="2"/>
      <c r="D19018" s="12"/>
      <c r="E19018" s="12"/>
      <c r="F19018" s="12"/>
      <c r="G19018" s="12"/>
      <c r="H19018" s="12"/>
      <c r="I19018" s="12"/>
      <c r="J19018" s="12"/>
    </row>
    <row r="19019" spans="1:10" x14ac:dyDescent="0.25">
      <c r="A19019" s="12"/>
      <c r="B19019" s="12"/>
      <c r="C19019" s="2"/>
      <c r="D19019" s="12"/>
      <c r="E19019" s="12"/>
      <c r="F19019" s="12"/>
      <c r="G19019" s="12"/>
      <c r="H19019" s="12"/>
      <c r="I19019" s="12"/>
      <c r="J19019" s="12"/>
    </row>
    <row r="19020" spans="1:10" x14ac:dyDescent="0.25">
      <c r="A19020" s="12"/>
      <c r="B19020" s="12"/>
      <c r="C19020" s="2"/>
      <c r="D19020" s="12"/>
      <c r="E19020" s="12"/>
      <c r="F19020" s="12"/>
      <c r="G19020" s="12"/>
      <c r="H19020" s="12"/>
      <c r="I19020" s="12"/>
      <c r="J19020" s="12"/>
    </row>
    <row r="19021" spans="1:10" x14ac:dyDescent="0.25">
      <c r="A19021" s="12"/>
      <c r="B19021" s="12"/>
      <c r="C19021" s="2"/>
      <c r="D19021" s="12"/>
      <c r="E19021" s="12"/>
      <c r="F19021" s="12"/>
      <c r="G19021" s="12"/>
      <c r="H19021" s="12"/>
      <c r="I19021" s="12"/>
      <c r="J19021" s="12"/>
    </row>
    <row r="19022" spans="1:10" x14ac:dyDescent="0.25">
      <c r="A19022" s="12"/>
      <c r="B19022" s="12"/>
      <c r="C19022" s="2"/>
      <c r="D19022" s="12"/>
      <c r="E19022" s="12"/>
      <c r="F19022" s="12"/>
      <c r="G19022" s="12"/>
      <c r="H19022" s="12"/>
      <c r="I19022" s="12"/>
      <c r="J19022" s="12"/>
    </row>
    <row r="19023" spans="1:10" x14ac:dyDescent="0.25">
      <c r="A19023" s="12"/>
      <c r="B19023" s="12"/>
      <c r="C19023" s="2"/>
      <c r="D19023" s="12"/>
      <c r="E19023" s="12"/>
      <c r="F19023" s="12"/>
      <c r="G19023" s="12"/>
      <c r="H19023" s="12"/>
      <c r="I19023" s="12"/>
      <c r="J19023" s="12"/>
    </row>
    <row r="19024" spans="1:10" x14ac:dyDescent="0.25">
      <c r="A19024" s="12"/>
      <c r="B19024" s="12"/>
      <c r="C19024" s="2"/>
      <c r="D19024" s="12"/>
      <c r="E19024" s="12"/>
      <c r="F19024" s="12"/>
      <c r="G19024" s="12"/>
      <c r="H19024" s="12"/>
      <c r="I19024" s="12"/>
      <c r="J19024" s="12"/>
    </row>
    <row r="19025" spans="1:10" x14ac:dyDescent="0.25">
      <c r="A19025" s="12"/>
      <c r="B19025" s="12"/>
      <c r="C19025" s="2"/>
      <c r="D19025" s="12"/>
      <c r="E19025" s="12"/>
      <c r="F19025" s="12"/>
      <c r="G19025" s="12"/>
      <c r="H19025" s="12"/>
      <c r="I19025" s="12"/>
      <c r="J19025" s="12"/>
    </row>
    <row r="19026" spans="1:10" x14ac:dyDescent="0.25">
      <c r="A19026" s="12"/>
      <c r="B19026" s="12"/>
      <c r="C19026" s="2"/>
      <c r="D19026" s="12"/>
      <c r="E19026" s="12"/>
      <c r="F19026" s="12"/>
      <c r="G19026" s="12"/>
      <c r="H19026" s="12"/>
      <c r="I19026" s="12"/>
      <c r="J19026" s="12"/>
    </row>
    <row r="19027" spans="1:10" x14ac:dyDescent="0.25">
      <c r="A19027" s="12"/>
      <c r="B19027" s="12"/>
      <c r="C19027" s="2"/>
      <c r="D19027" s="12"/>
      <c r="E19027" s="12"/>
      <c r="F19027" s="12"/>
      <c r="G19027" s="12"/>
      <c r="H19027" s="12"/>
      <c r="I19027" s="12"/>
      <c r="J19027" s="12"/>
    </row>
    <row r="19028" spans="1:10" x14ac:dyDescent="0.25">
      <c r="A19028" s="12"/>
      <c r="B19028" s="12"/>
      <c r="C19028" s="2"/>
      <c r="D19028" s="12"/>
      <c r="E19028" s="12"/>
      <c r="F19028" s="12"/>
      <c r="G19028" s="12"/>
      <c r="H19028" s="12"/>
      <c r="I19028" s="12"/>
      <c r="J19028" s="12"/>
    </row>
    <row r="19029" spans="1:10" x14ac:dyDescent="0.25">
      <c r="A19029" s="12"/>
      <c r="B19029" s="12"/>
      <c r="C19029" s="2"/>
      <c r="D19029" s="12"/>
      <c r="E19029" s="12"/>
      <c r="F19029" s="12"/>
      <c r="G19029" s="12"/>
      <c r="H19029" s="12"/>
      <c r="I19029" s="12"/>
      <c r="J19029" s="12"/>
    </row>
    <row r="19030" spans="1:10" x14ac:dyDescent="0.25">
      <c r="A19030" s="12"/>
      <c r="B19030" s="12"/>
      <c r="C19030" s="2"/>
      <c r="D19030" s="12"/>
      <c r="E19030" s="12"/>
      <c r="F19030" s="12"/>
      <c r="G19030" s="12"/>
      <c r="H19030" s="12"/>
      <c r="I19030" s="12"/>
      <c r="J19030" s="12"/>
    </row>
    <row r="19031" spans="1:10" x14ac:dyDescent="0.25">
      <c r="A19031" s="12"/>
      <c r="B19031" s="12"/>
      <c r="C19031" s="2"/>
      <c r="D19031" s="12"/>
      <c r="E19031" s="12"/>
      <c r="F19031" s="12"/>
      <c r="G19031" s="12"/>
      <c r="H19031" s="12"/>
      <c r="I19031" s="12"/>
      <c r="J19031" s="12"/>
    </row>
    <row r="19032" spans="1:10" x14ac:dyDescent="0.25">
      <c r="A19032" s="12"/>
      <c r="B19032" s="12"/>
      <c r="C19032" s="2"/>
      <c r="D19032" s="12"/>
      <c r="E19032" s="12"/>
      <c r="F19032" s="12"/>
      <c r="G19032" s="12"/>
      <c r="H19032" s="12"/>
      <c r="I19032" s="12"/>
      <c r="J19032" s="12"/>
    </row>
    <row r="19033" spans="1:10" x14ac:dyDescent="0.25">
      <c r="A19033" s="12"/>
      <c r="B19033" s="12"/>
      <c r="C19033" s="2"/>
      <c r="D19033" s="12"/>
      <c r="E19033" s="12"/>
      <c r="F19033" s="12"/>
      <c r="G19033" s="12"/>
      <c r="H19033" s="12"/>
      <c r="I19033" s="12"/>
      <c r="J19033" s="12"/>
    </row>
    <row r="19034" spans="1:10" x14ac:dyDescent="0.25">
      <c r="A19034" s="12"/>
      <c r="B19034" s="12"/>
      <c r="C19034" s="2"/>
      <c r="D19034" s="12"/>
      <c r="E19034" s="12"/>
      <c r="F19034" s="12"/>
      <c r="G19034" s="12"/>
      <c r="H19034" s="12"/>
      <c r="I19034" s="12"/>
      <c r="J19034" s="12"/>
    </row>
    <row r="19035" spans="1:10" x14ac:dyDescent="0.25">
      <c r="A19035" s="12"/>
      <c r="B19035" s="12"/>
      <c r="C19035" s="2"/>
      <c r="D19035" s="12"/>
      <c r="E19035" s="12"/>
      <c r="F19035" s="12"/>
      <c r="G19035" s="12"/>
      <c r="H19035" s="12"/>
      <c r="I19035" s="12"/>
      <c r="J19035" s="12"/>
    </row>
    <row r="19036" spans="1:10" x14ac:dyDescent="0.25">
      <c r="A19036" s="12"/>
      <c r="B19036" s="12"/>
      <c r="C19036" s="2"/>
      <c r="D19036" s="12"/>
      <c r="E19036" s="12"/>
      <c r="F19036" s="12"/>
      <c r="G19036" s="12"/>
      <c r="H19036" s="12"/>
      <c r="I19036" s="12"/>
      <c r="J19036" s="12"/>
    </row>
    <row r="19037" spans="1:10" x14ac:dyDescent="0.25">
      <c r="A19037" s="12"/>
      <c r="B19037" s="12"/>
      <c r="C19037" s="2"/>
      <c r="D19037" s="12"/>
      <c r="E19037" s="12"/>
      <c r="F19037" s="12"/>
      <c r="G19037" s="12"/>
      <c r="H19037" s="12"/>
      <c r="I19037" s="12"/>
      <c r="J19037" s="12"/>
    </row>
    <row r="19038" spans="1:10" x14ac:dyDescent="0.25">
      <c r="A19038" s="12"/>
      <c r="B19038" s="12"/>
      <c r="C19038" s="2"/>
      <c r="D19038" s="12"/>
      <c r="E19038" s="12"/>
      <c r="F19038" s="12"/>
      <c r="G19038" s="12"/>
      <c r="H19038" s="12"/>
      <c r="I19038" s="12"/>
      <c r="J19038" s="12"/>
    </row>
    <row r="19039" spans="1:10" x14ac:dyDescent="0.25">
      <c r="A19039" s="12"/>
      <c r="B19039" s="12"/>
      <c r="C19039" s="2"/>
      <c r="D19039" s="12"/>
      <c r="E19039" s="12"/>
      <c r="F19039" s="12"/>
      <c r="G19039" s="12"/>
      <c r="H19039" s="12"/>
      <c r="I19039" s="12"/>
      <c r="J19039" s="12"/>
    </row>
    <row r="19040" spans="1:10" x14ac:dyDescent="0.25">
      <c r="A19040" s="12"/>
      <c r="B19040" s="12"/>
      <c r="C19040" s="2"/>
      <c r="D19040" s="12"/>
      <c r="E19040" s="12"/>
      <c r="F19040" s="12"/>
      <c r="G19040" s="12"/>
      <c r="H19040" s="12"/>
      <c r="I19040" s="12"/>
      <c r="J19040" s="12"/>
    </row>
    <row r="19041" spans="1:10" x14ac:dyDescent="0.25">
      <c r="A19041" s="12"/>
      <c r="B19041" s="12"/>
      <c r="C19041" s="2"/>
      <c r="D19041" s="12"/>
      <c r="E19041" s="12"/>
      <c r="F19041" s="12"/>
      <c r="G19041" s="12"/>
      <c r="H19041" s="12"/>
      <c r="I19041" s="12"/>
      <c r="J19041" s="12"/>
    </row>
    <row r="19042" spans="1:10" x14ac:dyDescent="0.25">
      <c r="A19042" s="12"/>
      <c r="B19042" s="12"/>
      <c r="C19042" s="2"/>
      <c r="D19042" s="12"/>
      <c r="E19042" s="12"/>
      <c r="F19042" s="12"/>
      <c r="G19042" s="12"/>
      <c r="H19042" s="12"/>
      <c r="I19042" s="12"/>
      <c r="J19042" s="12"/>
    </row>
    <row r="19043" spans="1:10" x14ac:dyDescent="0.25">
      <c r="A19043" s="12"/>
      <c r="B19043" s="12"/>
      <c r="C19043" s="2"/>
      <c r="D19043" s="12"/>
      <c r="E19043" s="12"/>
      <c r="F19043" s="12"/>
      <c r="G19043" s="12"/>
      <c r="H19043" s="12"/>
      <c r="I19043" s="12"/>
      <c r="J19043" s="12"/>
    </row>
    <row r="19044" spans="1:10" x14ac:dyDescent="0.25">
      <c r="A19044" s="12"/>
      <c r="B19044" s="12"/>
      <c r="C19044" s="2"/>
      <c r="D19044" s="12"/>
      <c r="E19044" s="12"/>
      <c r="F19044" s="12"/>
      <c r="G19044" s="12"/>
      <c r="H19044" s="12"/>
      <c r="I19044" s="12"/>
      <c r="J19044" s="12"/>
    </row>
    <row r="19045" spans="1:10" x14ac:dyDescent="0.25">
      <c r="A19045" s="12"/>
      <c r="B19045" s="12"/>
      <c r="C19045" s="2"/>
      <c r="D19045" s="12"/>
      <c r="E19045" s="12"/>
      <c r="F19045" s="12"/>
      <c r="G19045" s="12"/>
      <c r="H19045" s="12"/>
      <c r="I19045" s="12"/>
      <c r="J19045" s="12"/>
    </row>
    <row r="19046" spans="1:10" x14ac:dyDescent="0.25">
      <c r="A19046" s="12"/>
      <c r="B19046" s="12"/>
      <c r="C19046" s="2"/>
      <c r="D19046" s="12"/>
      <c r="E19046" s="12"/>
      <c r="F19046" s="12"/>
      <c r="G19046" s="12"/>
      <c r="H19046" s="12"/>
      <c r="I19046" s="12"/>
      <c r="J19046" s="12"/>
    </row>
    <row r="19047" spans="1:10" x14ac:dyDescent="0.25">
      <c r="A19047" s="12"/>
      <c r="B19047" s="12"/>
      <c r="C19047" s="2"/>
      <c r="D19047" s="12"/>
      <c r="E19047" s="12"/>
      <c r="F19047" s="12"/>
      <c r="G19047" s="12"/>
      <c r="H19047" s="12"/>
      <c r="I19047" s="12"/>
      <c r="J19047" s="12"/>
    </row>
    <row r="19048" spans="1:10" x14ac:dyDescent="0.25">
      <c r="A19048" s="12"/>
      <c r="B19048" s="12"/>
      <c r="C19048" s="2"/>
      <c r="D19048" s="12"/>
      <c r="E19048" s="12"/>
      <c r="F19048" s="12"/>
      <c r="G19048" s="12"/>
      <c r="H19048" s="12"/>
      <c r="I19048" s="12"/>
      <c r="J19048" s="12"/>
    </row>
    <row r="19049" spans="1:10" x14ac:dyDescent="0.25">
      <c r="A19049" s="12"/>
      <c r="B19049" s="12"/>
      <c r="C19049" s="2"/>
      <c r="D19049" s="12"/>
      <c r="E19049" s="12"/>
      <c r="F19049" s="12"/>
      <c r="G19049" s="12"/>
      <c r="H19049" s="12"/>
      <c r="I19049" s="12"/>
      <c r="J19049" s="12"/>
    </row>
    <row r="19050" spans="1:10" x14ac:dyDescent="0.25">
      <c r="A19050" s="12"/>
      <c r="B19050" s="12"/>
      <c r="C19050" s="2"/>
      <c r="D19050" s="12"/>
      <c r="E19050" s="12"/>
      <c r="F19050" s="12"/>
      <c r="G19050" s="12"/>
      <c r="H19050" s="12"/>
      <c r="I19050" s="12"/>
      <c r="J19050" s="12"/>
    </row>
    <row r="19051" spans="1:10" x14ac:dyDescent="0.25">
      <c r="A19051" s="12"/>
      <c r="B19051" s="12"/>
      <c r="C19051" s="2"/>
      <c r="D19051" s="12"/>
      <c r="E19051" s="12"/>
      <c r="F19051" s="12"/>
      <c r="G19051" s="12"/>
      <c r="H19051" s="12"/>
      <c r="I19051" s="12"/>
      <c r="J19051" s="12"/>
    </row>
    <row r="19052" spans="1:10" x14ac:dyDescent="0.25">
      <c r="A19052" s="12"/>
      <c r="B19052" s="12"/>
      <c r="C19052" s="2"/>
      <c r="D19052" s="12"/>
      <c r="E19052" s="12"/>
      <c r="F19052" s="12"/>
      <c r="G19052" s="12"/>
      <c r="H19052" s="12"/>
      <c r="I19052" s="12"/>
      <c r="J19052" s="12"/>
    </row>
    <row r="19053" spans="1:10" x14ac:dyDescent="0.25">
      <c r="A19053" s="12"/>
      <c r="B19053" s="12"/>
      <c r="C19053" s="2"/>
      <c r="D19053" s="12"/>
      <c r="E19053" s="12"/>
      <c r="F19053" s="12"/>
      <c r="G19053" s="12"/>
      <c r="H19053" s="12"/>
      <c r="I19053" s="12"/>
      <c r="J19053" s="12"/>
    </row>
    <row r="19054" spans="1:10" x14ac:dyDescent="0.25">
      <c r="A19054" s="12"/>
      <c r="B19054" s="12"/>
      <c r="C19054" s="2"/>
      <c r="D19054" s="12"/>
      <c r="E19054" s="12"/>
      <c r="F19054" s="12"/>
      <c r="G19054" s="12"/>
      <c r="H19054" s="12"/>
      <c r="I19054" s="12"/>
      <c r="J19054" s="12"/>
    </row>
    <row r="19055" spans="1:10" x14ac:dyDescent="0.25">
      <c r="A19055" s="12"/>
      <c r="B19055" s="12"/>
      <c r="C19055" s="2"/>
      <c r="D19055" s="12"/>
      <c r="E19055" s="12"/>
      <c r="F19055" s="12"/>
      <c r="G19055" s="12"/>
      <c r="H19055" s="12"/>
      <c r="I19055" s="12"/>
      <c r="J19055" s="12"/>
    </row>
    <row r="19056" spans="1:10" x14ac:dyDescent="0.25">
      <c r="A19056" s="12"/>
      <c r="B19056" s="12"/>
      <c r="C19056" s="2"/>
      <c r="D19056" s="12"/>
      <c r="E19056" s="12"/>
      <c r="F19056" s="12"/>
      <c r="G19056" s="12"/>
      <c r="H19056" s="12"/>
      <c r="I19056" s="12"/>
      <c r="J19056" s="12"/>
    </row>
    <row r="19057" spans="1:10" x14ac:dyDescent="0.25">
      <c r="A19057" s="12"/>
      <c r="B19057" s="12"/>
      <c r="C19057" s="2"/>
      <c r="D19057" s="12"/>
      <c r="E19057" s="12"/>
      <c r="F19057" s="12"/>
      <c r="G19057" s="12"/>
      <c r="H19057" s="12"/>
      <c r="I19057" s="12"/>
      <c r="J19057" s="12"/>
    </row>
    <row r="19058" spans="1:10" x14ac:dyDescent="0.25">
      <c r="A19058" s="12"/>
      <c r="B19058" s="12"/>
      <c r="C19058" s="2"/>
      <c r="D19058" s="12"/>
      <c r="E19058" s="12"/>
      <c r="F19058" s="12"/>
      <c r="G19058" s="12"/>
      <c r="H19058" s="12"/>
      <c r="I19058" s="12"/>
      <c r="J19058" s="12"/>
    </row>
    <row r="19059" spans="1:10" x14ac:dyDescent="0.25">
      <c r="A19059" s="12"/>
      <c r="B19059" s="12"/>
      <c r="C19059" s="2"/>
      <c r="D19059" s="12"/>
      <c r="E19059" s="12"/>
      <c r="F19059" s="12"/>
      <c r="G19059" s="12"/>
      <c r="H19059" s="12"/>
      <c r="I19059" s="12"/>
      <c r="J19059" s="12"/>
    </row>
    <row r="19060" spans="1:10" x14ac:dyDescent="0.25">
      <c r="A19060" s="12"/>
      <c r="B19060" s="12"/>
      <c r="C19060" s="2"/>
      <c r="D19060" s="12"/>
      <c r="E19060" s="12"/>
      <c r="F19060" s="12"/>
      <c r="G19060" s="12"/>
      <c r="H19060" s="12"/>
      <c r="I19060" s="12"/>
      <c r="J19060" s="12"/>
    </row>
    <row r="19061" spans="1:10" x14ac:dyDescent="0.25">
      <c r="A19061" s="12"/>
      <c r="B19061" s="12"/>
      <c r="C19061" s="2"/>
      <c r="D19061" s="12"/>
      <c r="E19061" s="12"/>
      <c r="F19061" s="12"/>
      <c r="G19061" s="12"/>
      <c r="H19061" s="12"/>
      <c r="I19061" s="12"/>
      <c r="J19061" s="12"/>
    </row>
    <row r="19062" spans="1:10" x14ac:dyDescent="0.25">
      <c r="A19062" s="12"/>
      <c r="B19062" s="12"/>
      <c r="C19062" s="2"/>
      <c r="D19062" s="12"/>
      <c r="E19062" s="12"/>
      <c r="F19062" s="12"/>
      <c r="G19062" s="12"/>
      <c r="H19062" s="12"/>
      <c r="I19062" s="12"/>
      <c r="J19062" s="12"/>
    </row>
    <row r="19063" spans="1:10" x14ac:dyDescent="0.25">
      <c r="A19063" s="12"/>
      <c r="B19063" s="12"/>
      <c r="C19063" s="2"/>
      <c r="D19063" s="12"/>
      <c r="E19063" s="12"/>
      <c r="F19063" s="12"/>
      <c r="G19063" s="12"/>
      <c r="H19063" s="12"/>
      <c r="I19063" s="12"/>
      <c r="J19063" s="12"/>
    </row>
    <row r="19064" spans="1:10" x14ac:dyDescent="0.25">
      <c r="A19064" s="12"/>
      <c r="B19064" s="12"/>
      <c r="C19064" s="2"/>
      <c r="D19064" s="12"/>
      <c r="E19064" s="12"/>
      <c r="F19064" s="12"/>
      <c r="G19064" s="12"/>
      <c r="H19064" s="12"/>
      <c r="I19064" s="12"/>
      <c r="J19064" s="12"/>
    </row>
    <row r="19065" spans="1:10" x14ac:dyDescent="0.25">
      <c r="A19065" s="12"/>
      <c r="B19065" s="12"/>
      <c r="C19065" s="2"/>
      <c r="D19065" s="12"/>
      <c r="E19065" s="12"/>
      <c r="F19065" s="12"/>
      <c r="G19065" s="12"/>
      <c r="H19065" s="12"/>
      <c r="I19065" s="12"/>
      <c r="J19065" s="12"/>
    </row>
    <row r="19066" spans="1:10" x14ac:dyDescent="0.25">
      <c r="A19066" s="12"/>
      <c r="B19066" s="12"/>
      <c r="C19066" s="2"/>
      <c r="D19066" s="12"/>
      <c r="E19066" s="12"/>
      <c r="F19066" s="12"/>
      <c r="G19066" s="12"/>
      <c r="H19066" s="12"/>
      <c r="I19066" s="12"/>
      <c r="J19066" s="12"/>
    </row>
    <row r="19067" spans="1:10" x14ac:dyDescent="0.25">
      <c r="A19067" s="12"/>
      <c r="B19067" s="12"/>
      <c r="C19067" s="2"/>
      <c r="D19067" s="12"/>
      <c r="E19067" s="12"/>
      <c r="F19067" s="12"/>
      <c r="G19067" s="12"/>
      <c r="H19067" s="12"/>
      <c r="I19067" s="12"/>
      <c r="J19067" s="12"/>
    </row>
    <row r="19068" spans="1:10" x14ac:dyDescent="0.25">
      <c r="A19068" s="12"/>
      <c r="B19068" s="12"/>
      <c r="C19068" s="2"/>
      <c r="D19068" s="12"/>
      <c r="E19068" s="12"/>
      <c r="F19068" s="12"/>
      <c r="G19068" s="12"/>
      <c r="H19068" s="12"/>
      <c r="I19068" s="12"/>
      <c r="J19068" s="12"/>
    </row>
    <row r="19069" spans="1:10" x14ac:dyDescent="0.25">
      <c r="A19069" s="12"/>
      <c r="B19069" s="12"/>
      <c r="C19069" s="2"/>
      <c r="D19069" s="12"/>
      <c r="E19069" s="12"/>
      <c r="F19069" s="12"/>
      <c r="G19069" s="12"/>
      <c r="H19069" s="12"/>
      <c r="I19069" s="12"/>
      <c r="J19069" s="12"/>
    </row>
    <row r="19070" spans="1:10" x14ac:dyDescent="0.25">
      <c r="A19070" s="12"/>
      <c r="B19070" s="12"/>
      <c r="C19070" s="2"/>
      <c r="D19070" s="12"/>
      <c r="E19070" s="12"/>
      <c r="F19070" s="12"/>
      <c r="G19070" s="12"/>
      <c r="H19070" s="12"/>
      <c r="I19070" s="12"/>
      <c r="J19070" s="12"/>
    </row>
    <row r="19071" spans="1:10" x14ac:dyDescent="0.25">
      <c r="A19071" s="12"/>
      <c r="B19071" s="12"/>
      <c r="C19071" s="2"/>
      <c r="D19071" s="12"/>
      <c r="E19071" s="12"/>
      <c r="F19071" s="12"/>
      <c r="G19071" s="12"/>
      <c r="H19071" s="12"/>
      <c r="I19071" s="12"/>
      <c r="J19071" s="12"/>
    </row>
    <row r="19072" spans="1:10" x14ac:dyDescent="0.25">
      <c r="A19072" s="12"/>
      <c r="B19072" s="12"/>
      <c r="C19072" s="2"/>
      <c r="D19072" s="12"/>
      <c r="E19072" s="12"/>
      <c r="F19072" s="12"/>
      <c r="G19072" s="12"/>
      <c r="H19072" s="12"/>
      <c r="I19072" s="12"/>
      <c r="J19072" s="12"/>
    </row>
    <row r="19073" spans="1:10" x14ac:dyDescent="0.25">
      <c r="A19073" s="12"/>
      <c r="B19073" s="12"/>
      <c r="C19073" s="2"/>
      <c r="D19073" s="12"/>
      <c r="E19073" s="12"/>
      <c r="F19073" s="12"/>
      <c r="G19073" s="12"/>
      <c r="H19073" s="12"/>
      <c r="I19073" s="12"/>
      <c r="J19073" s="12"/>
    </row>
    <row r="19074" spans="1:10" x14ac:dyDescent="0.25">
      <c r="A19074" s="12"/>
      <c r="B19074" s="12"/>
      <c r="C19074" s="2"/>
      <c r="D19074" s="12"/>
      <c r="E19074" s="12"/>
      <c r="F19074" s="12"/>
      <c r="G19074" s="12"/>
      <c r="H19074" s="12"/>
      <c r="I19074" s="12"/>
      <c r="J19074" s="12"/>
    </row>
    <row r="19075" spans="1:10" x14ac:dyDescent="0.25">
      <c r="A19075" s="12"/>
      <c r="B19075" s="12"/>
      <c r="C19075" s="2"/>
      <c r="D19075" s="12"/>
      <c r="E19075" s="12"/>
      <c r="F19075" s="12"/>
      <c r="G19075" s="12"/>
      <c r="H19075" s="12"/>
      <c r="I19075" s="12"/>
      <c r="J19075" s="12"/>
    </row>
    <row r="19076" spans="1:10" x14ac:dyDescent="0.25">
      <c r="A19076" s="12"/>
      <c r="B19076" s="12"/>
      <c r="C19076" s="2"/>
      <c r="D19076" s="12"/>
      <c r="E19076" s="12"/>
      <c r="F19076" s="12"/>
      <c r="G19076" s="12"/>
      <c r="H19076" s="12"/>
      <c r="I19076" s="12"/>
      <c r="J19076" s="12"/>
    </row>
    <row r="19077" spans="1:10" x14ac:dyDescent="0.25">
      <c r="A19077" s="12"/>
      <c r="B19077" s="12"/>
      <c r="C19077" s="2"/>
      <c r="D19077" s="12"/>
      <c r="E19077" s="12"/>
      <c r="F19077" s="12"/>
      <c r="G19077" s="12"/>
      <c r="H19077" s="12"/>
      <c r="I19077" s="12"/>
      <c r="J19077" s="12"/>
    </row>
    <row r="19078" spans="1:10" x14ac:dyDescent="0.25">
      <c r="A19078" s="12"/>
      <c r="B19078" s="12"/>
      <c r="C19078" s="2"/>
      <c r="D19078" s="12"/>
      <c r="E19078" s="12"/>
      <c r="F19078" s="12"/>
      <c r="G19078" s="12"/>
      <c r="H19078" s="12"/>
      <c r="I19078" s="12"/>
      <c r="J19078" s="12"/>
    </row>
    <row r="19079" spans="1:10" x14ac:dyDescent="0.25">
      <c r="A19079" s="12"/>
      <c r="B19079" s="12"/>
      <c r="C19079" s="2"/>
      <c r="D19079" s="12"/>
      <c r="E19079" s="12"/>
      <c r="F19079" s="12"/>
      <c r="G19079" s="12"/>
      <c r="H19079" s="12"/>
      <c r="I19079" s="12"/>
      <c r="J19079" s="12"/>
    </row>
    <row r="19080" spans="1:10" x14ac:dyDescent="0.25">
      <c r="A19080" s="12"/>
      <c r="B19080" s="12"/>
      <c r="C19080" s="2"/>
      <c r="D19080" s="12"/>
      <c r="E19080" s="12"/>
      <c r="F19080" s="12"/>
      <c r="G19080" s="12"/>
      <c r="H19080" s="12"/>
      <c r="I19080" s="12"/>
      <c r="J19080" s="12"/>
    </row>
    <row r="19081" spans="1:10" x14ac:dyDescent="0.25">
      <c r="A19081" s="12"/>
      <c r="B19081" s="12"/>
      <c r="C19081" s="2"/>
      <c r="D19081" s="12"/>
      <c r="E19081" s="12"/>
      <c r="F19081" s="12"/>
      <c r="G19081" s="12"/>
      <c r="H19081" s="12"/>
      <c r="I19081" s="12"/>
      <c r="J19081" s="12"/>
    </row>
    <row r="19082" spans="1:10" x14ac:dyDescent="0.25">
      <c r="A19082" s="12"/>
      <c r="B19082" s="12"/>
      <c r="C19082" s="2"/>
      <c r="D19082" s="12"/>
      <c r="E19082" s="12"/>
      <c r="F19082" s="12"/>
      <c r="G19082" s="12"/>
      <c r="H19082" s="12"/>
      <c r="I19082" s="12"/>
      <c r="J19082" s="12"/>
    </row>
    <row r="19083" spans="1:10" x14ac:dyDescent="0.25">
      <c r="A19083" s="12"/>
      <c r="B19083" s="12"/>
      <c r="C19083" s="2"/>
      <c r="D19083" s="12"/>
      <c r="E19083" s="12"/>
      <c r="F19083" s="12"/>
      <c r="G19083" s="12"/>
      <c r="H19083" s="12"/>
      <c r="I19083" s="12"/>
      <c r="J19083" s="12"/>
    </row>
    <row r="19084" spans="1:10" x14ac:dyDescent="0.25">
      <c r="A19084" s="12"/>
      <c r="B19084" s="12"/>
      <c r="C19084" s="2"/>
      <c r="D19084" s="12"/>
      <c r="E19084" s="12"/>
      <c r="F19084" s="12"/>
      <c r="G19084" s="12"/>
      <c r="H19084" s="12"/>
      <c r="I19084" s="12"/>
      <c r="J19084" s="12"/>
    </row>
    <row r="19085" spans="1:10" x14ac:dyDescent="0.25">
      <c r="A19085" s="12"/>
      <c r="B19085" s="12"/>
      <c r="C19085" s="2"/>
      <c r="D19085" s="12"/>
      <c r="E19085" s="12"/>
      <c r="F19085" s="12"/>
      <c r="G19085" s="12"/>
      <c r="H19085" s="12"/>
      <c r="I19085" s="12"/>
      <c r="J19085" s="12"/>
    </row>
    <row r="19086" spans="1:10" x14ac:dyDescent="0.25">
      <c r="A19086" s="12"/>
      <c r="B19086" s="12"/>
      <c r="C19086" s="2"/>
      <c r="D19086" s="12"/>
      <c r="E19086" s="12"/>
      <c r="F19086" s="12"/>
      <c r="G19086" s="12"/>
      <c r="H19086" s="12"/>
      <c r="I19086" s="12"/>
      <c r="J19086" s="12"/>
    </row>
    <row r="19087" spans="1:10" x14ac:dyDescent="0.25">
      <c r="A19087" s="12"/>
      <c r="B19087" s="12"/>
      <c r="C19087" s="2"/>
      <c r="D19087" s="12"/>
      <c r="E19087" s="12"/>
      <c r="F19087" s="12"/>
      <c r="G19087" s="12"/>
      <c r="H19087" s="12"/>
      <c r="I19087" s="12"/>
      <c r="J19087" s="12"/>
    </row>
    <row r="19088" spans="1:10" x14ac:dyDescent="0.25">
      <c r="A19088" s="12"/>
      <c r="B19088" s="12"/>
      <c r="C19088" s="2"/>
      <c r="D19088" s="12"/>
      <c r="E19088" s="12"/>
      <c r="F19088" s="12"/>
      <c r="G19088" s="12"/>
      <c r="H19088" s="12"/>
      <c r="I19088" s="12"/>
      <c r="J19088" s="12"/>
    </row>
    <row r="19089" spans="1:10" x14ac:dyDescent="0.25">
      <c r="A19089" s="12"/>
      <c r="B19089" s="12"/>
      <c r="C19089" s="2"/>
      <c r="D19089" s="12"/>
      <c r="E19089" s="12"/>
      <c r="F19089" s="12"/>
      <c r="G19089" s="12"/>
      <c r="H19089" s="12"/>
      <c r="I19089" s="12"/>
      <c r="J19089" s="12"/>
    </row>
    <row r="19090" spans="1:10" x14ac:dyDescent="0.25">
      <c r="A19090" s="12"/>
      <c r="B19090" s="12"/>
      <c r="C19090" s="2"/>
      <c r="D19090" s="12"/>
      <c r="E19090" s="12"/>
      <c r="F19090" s="12"/>
      <c r="G19090" s="12"/>
      <c r="H19090" s="12"/>
      <c r="I19090" s="12"/>
      <c r="J19090" s="12"/>
    </row>
    <row r="19091" spans="1:10" x14ac:dyDescent="0.25">
      <c r="A19091" s="12"/>
      <c r="B19091" s="12"/>
      <c r="C19091" s="2"/>
      <c r="D19091" s="12"/>
      <c r="E19091" s="12"/>
      <c r="F19091" s="12"/>
      <c r="G19091" s="12"/>
      <c r="H19091" s="12"/>
      <c r="I19091" s="12"/>
      <c r="J19091" s="12"/>
    </row>
    <row r="19092" spans="1:10" x14ac:dyDescent="0.25">
      <c r="A19092" s="12"/>
      <c r="B19092" s="12"/>
      <c r="C19092" s="2"/>
      <c r="D19092" s="12"/>
      <c r="E19092" s="12"/>
      <c r="F19092" s="12"/>
      <c r="G19092" s="12"/>
      <c r="H19092" s="12"/>
      <c r="I19092" s="12"/>
      <c r="J19092" s="12"/>
    </row>
    <row r="19093" spans="1:10" x14ac:dyDescent="0.25">
      <c r="A19093" s="12"/>
      <c r="B19093" s="12"/>
      <c r="C19093" s="2"/>
      <c r="D19093" s="12"/>
      <c r="E19093" s="12"/>
      <c r="F19093" s="12"/>
      <c r="G19093" s="12"/>
      <c r="H19093" s="12"/>
      <c r="I19093" s="12"/>
      <c r="J19093" s="12"/>
    </row>
    <row r="19094" spans="1:10" x14ac:dyDescent="0.25">
      <c r="A19094" s="12"/>
      <c r="B19094" s="12"/>
      <c r="C19094" s="2"/>
      <c r="D19094" s="12"/>
      <c r="E19094" s="12"/>
      <c r="F19094" s="12"/>
      <c r="G19094" s="12"/>
      <c r="H19094" s="12"/>
      <c r="I19094" s="12"/>
      <c r="J19094" s="12"/>
    </row>
    <row r="19095" spans="1:10" x14ac:dyDescent="0.25">
      <c r="A19095" s="12"/>
      <c r="B19095" s="12"/>
      <c r="C19095" s="2"/>
      <c r="D19095" s="12"/>
      <c r="E19095" s="12"/>
      <c r="F19095" s="12"/>
      <c r="G19095" s="12"/>
      <c r="H19095" s="12"/>
      <c r="I19095" s="12"/>
      <c r="J19095" s="12"/>
    </row>
    <row r="19096" spans="1:10" x14ac:dyDescent="0.25">
      <c r="A19096" s="12"/>
      <c r="B19096" s="12"/>
      <c r="C19096" s="2"/>
      <c r="D19096" s="12"/>
      <c r="E19096" s="12"/>
      <c r="F19096" s="12"/>
      <c r="G19096" s="12"/>
      <c r="H19096" s="12"/>
      <c r="I19096" s="12"/>
      <c r="J19096" s="12"/>
    </row>
    <row r="19097" spans="1:10" x14ac:dyDescent="0.25">
      <c r="A19097" s="12"/>
      <c r="B19097" s="12"/>
      <c r="C19097" s="2"/>
      <c r="D19097" s="12"/>
      <c r="E19097" s="12"/>
      <c r="F19097" s="12"/>
      <c r="G19097" s="12"/>
      <c r="H19097" s="12"/>
      <c r="I19097" s="12"/>
      <c r="J19097" s="12"/>
    </row>
    <row r="19098" spans="1:10" x14ac:dyDescent="0.25">
      <c r="A19098" s="12"/>
      <c r="B19098" s="12"/>
      <c r="C19098" s="2"/>
      <c r="D19098" s="12"/>
      <c r="E19098" s="12"/>
      <c r="F19098" s="12"/>
      <c r="G19098" s="12"/>
      <c r="H19098" s="12"/>
      <c r="I19098" s="12"/>
      <c r="J19098" s="12"/>
    </row>
    <row r="19099" spans="1:10" x14ac:dyDescent="0.25">
      <c r="A19099" s="12"/>
      <c r="B19099" s="12"/>
      <c r="C19099" s="2"/>
      <c r="D19099" s="12"/>
      <c r="E19099" s="12"/>
      <c r="F19099" s="12"/>
      <c r="G19099" s="12"/>
      <c r="H19099" s="12"/>
      <c r="I19099" s="12"/>
      <c r="J19099" s="12"/>
    </row>
    <row r="19100" spans="1:10" x14ac:dyDescent="0.25">
      <c r="A19100" s="12"/>
      <c r="B19100" s="12"/>
      <c r="C19100" s="2"/>
      <c r="D19100" s="12"/>
      <c r="E19100" s="12"/>
      <c r="F19100" s="12"/>
      <c r="G19100" s="12"/>
      <c r="H19100" s="12"/>
      <c r="I19100" s="12"/>
      <c r="J19100" s="12"/>
    </row>
    <row r="19101" spans="1:10" x14ac:dyDescent="0.25">
      <c r="A19101" s="12"/>
      <c r="B19101" s="12"/>
      <c r="C19101" s="2"/>
      <c r="D19101" s="12"/>
      <c r="E19101" s="12"/>
      <c r="F19101" s="12"/>
      <c r="G19101" s="12"/>
      <c r="H19101" s="12"/>
      <c r="I19101" s="12"/>
      <c r="J19101" s="12"/>
    </row>
    <row r="19102" spans="1:10" x14ac:dyDescent="0.25">
      <c r="A19102" s="12"/>
      <c r="B19102" s="12"/>
      <c r="C19102" s="2"/>
      <c r="D19102" s="12"/>
      <c r="E19102" s="12"/>
      <c r="F19102" s="12"/>
      <c r="G19102" s="12"/>
      <c r="H19102" s="12"/>
      <c r="I19102" s="12"/>
      <c r="J19102" s="12"/>
    </row>
    <row r="19103" spans="1:10" x14ac:dyDescent="0.25">
      <c r="A19103" s="12"/>
      <c r="B19103" s="12"/>
      <c r="C19103" s="2"/>
      <c r="D19103" s="12"/>
      <c r="E19103" s="12"/>
      <c r="F19103" s="12"/>
      <c r="G19103" s="12"/>
      <c r="H19103" s="12"/>
      <c r="I19103" s="12"/>
      <c r="J19103" s="12"/>
    </row>
    <row r="19104" spans="1:10" x14ac:dyDescent="0.25">
      <c r="A19104" s="12"/>
      <c r="B19104" s="12"/>
      <c r="C19104" s="2"/>
      <c r="D19104" s="12"/>
      <c r="E19104" s="12"/>
      <c r="F19104" s="12"/>
      <c r="G19104" s="12"/>
      <c r="H19104" s="12"/>
      <c r="I19104" s="12"/>
      <c r="J19104" s="12"/>
    </row>
    <row r="19105" spans="1:10" x14ac:dyDescent="0.25">
      <c r="A19105" s="12"/>
      <c r="B19105" s="12"/>
      <c r="C19105" s="2"/>
      <c r="D19105" s="12"/>
      <c r="E19105" s="12"/>
      <c r="F19105" s="12"/>
      <c r="G19105" s="12"/>
      <c r="H19105" s="12"/>
      <c r="I19105" s="12"/>
      <c r="J19105" s="12"/>
    </row>
    <row r="19106" spans="1:10" x14ac:dyDescent="0.25">
      <c r="A19106" s="12"/>
      <c r="B19106" s="12"/>
      <c r="C19106" s="2"/>
      <c r="D19106" s="12"/>
      <c r="E19106" s="12"/>
      <c r="F19106" s="12"/>
      <c r="G19106" s="12"/>
      <c r="H19106" s="12"/>
      <c r="I19106" s="12"/>
      <c r="J19106" s="12"/>
    </row>
    <row r="19107" spans="1:10" x14ac:dyDescent="0.25">
      <c r="A19107" s="12"/>
      <c r="B19107" s="12"/>
      <c r="C19107" s="2"/>
      <c r="D19107" s="12"/>
      <c r="E19107" s="12"/>
      <c r="F19107" s="12"/>
      <c r="G19107" s="12"/>
      <c r="H19107" s="12"/>
      <c r="I19107" s="12"/>
      <c r="J19107" s="12"/>
    </row>
    <row r="19108" spans="1:10" x14ac:dyDescent="0.25">
      <c r="A19108" s="12"/>
      <c r="B19108" s="12"/>
      <c r="C19108" s="2"/>
      <c r="D19108" s="12"/>
      <c r="E19108" s="12"/>
      <c r="F19108" s="12"/>
      <c r="G19108" s="12"/>
      <c r="H19108" s="12"/>
      <c r="I19108" s="12"/>
      <c r="J19108" s="12"/>
    </row>
    <row r="19109" spans="1:10" x14ac:dyDescent="0.25">
      <c r="A19109" s="12"/>
      <c r="B19109" s="12"/>
      <c r="C19109" s="2"/>
      <c r="D19109" s="12"/>
      <c r="E19109" s="12"/>
      <c r="F19109" s="12"/>
      <c r="G19109" s="12"/>
      <c r="H19109" s="12"/>
      <c r="I19109" s="12"/>
      <c r="J19109" s="12"/>
    </row>
    <row r="19110" spans="1:10" x14ac:dyDescent="0.25">
      <c r="A19110" s="12"/>
      <c r="B19110" s="12"/>
      <c r="C19110" s="2"/>
      <c r="D19110" s="12"/>
      <c r="E19110" s="12"/>
      <c r="F19110" s="12"/>
      <c r="G19110" s="12"/>
      <c r="H19110" s="12"/>
      <c r="I19110" s="12"/>
      <c r="J19110" s="12"/>
    </row>
    <row r="19111" spans="1:10" x14ac:dyDescent="0.25">
      <c r="A19111" s="12"/>
      <c r="B19111" s="12"/>
      <c r="C19111" s="2"/>
      <c r="D19111" s="12"/>
      <c r="E19111" s="12"/>
      <c r="F19111" s="12"/>
      <c r="G19111" s="12"/>
      <c r="H19111" s="12"/>
      <c r="I19111" s="12"/>
      <c r="J19111" s="12"/>
    </row>
    <row r="19112" spans="1:10" x14ac:dyDescent="0.25">
      <c r="A19112" s="12"/>
      <c r="B19112" s="12"/>
      <c r="C19112" s="2"/>
      <c r="D19112" s="12"/>
      <c r="E19112" s="12"/>
      <c r="F19112" s="12"/>
      <c r="G19112" s="12"/>
      <c r="H19112" s="12"/>
      <c r="I19112" s="12"/>
      <c r="J19112" s="12"/>
    </row>
    <row r="19113" spans="1:10" x14ac:dyDescent="0.25">
      <c r="A19113" s="12"/>
      <c r="B19113" s="12"/>
      <c r="C19113" s="2"/>
      <c r="D19113" s="12"/>
      <c r="E19113" s="12"/>
      <c r="F19113" s="12"/>
      <c r="G19113" s="12"/>
      <c r="H19113" s="12"/>
      <c r="I19113" s="12"/>
      <c r="J19113" s="12"/>
    </row>
    <row r="19114" spans="1:10" x14ac:dyDescent="0.25">
      <c r="A19114" s="12"/>
      <c r="B19114" s="12"/>
      <c r="C19114" s="2"/>
      <c r="D19114" s="12"/>
      <c r="E19114" s="12"/>
      <c r="F19114" s="12"/>
      <c r="G19114" s="12"/>
      <c r="H19114" s="12"/>
      <c r="I19114" s="12"/>
      <c r="J19114" s="12"/>
    </row>
    <row r="19115" spans="1:10" x14ac:dyDescent="0.25">
      <c r="A19115" s="12"/>
      <c r="B19115" s="12"/>
      <c r="C19115" s="2"/>
      <c r="D19115" s="12"/>
      <c r="E19115" s="12"/>
      <c r="F19115" s="12"/>
      <c r="G19115" s="12"/>
      <c r="H19115" s="12"/>
      <c r="I19115" s="12"/>
      <c r="J19115" s="12"/>
    </row>
    <row r="19116" spans="1:10" x14ac:dyDescent="0.25">
      <c r="A19116" s="12"/>
      <c r="B19116" s="12"/>
      <c r="C19116" s="2"/>
      <c r="D19116" s="12"/>
      <c r="E19116" s="12"/>
      <c r="F19116" s="12"/>
      <c r="G19116" s="12"/>
      <c r="H19116" s="12"/>
      <c r="I19116" s="12"/>
      <c r="J19116" s="12"/>
    </row>
    <row r="19117" spans="1:10" x14ac:dyDescent="0.25">
      <c r="A19117" s="12"/>
      <c r="B19117" s="12"/>
      <c r="C19117" s="2"/>
      <c r="D19117" s="12"/>
      <c r="E19117" s="12"/>
      <c r="F19117" s="12"/>
      <c r="G19117" s="12"/>
      <c r="H19117" s="12"/>
      <c r="I19117" s="12"/>
      <c r="J19117" s="12"/>
    </row>
    <row r="19118" spans="1:10" x14ac:dyDescent="0.25">
      <c r="A19118" s="12"/>
      <c r="B19118" s="12"/>
      <c r="C19118" s="2"/>
      <c r="D19118" s="12"/>
      <c r="E19118" s="12"/>
      <c r="F19118" s="12"/>
      <c r="G19118" s="12"/>
      <c r="H19118" s="12"/>
      <c r="I19118" s="12"/>
      <c r="J19118" s="12"/>
    </row>
    <row r="19119" spans="1:10" x14ac:dyDescent="0.25">
      <c r="A19119" s="12"/>
      <c r="B19119" s="12"/>
      <c r="C19119" s="2"/>
      <c r="D19119" s="12"/>
      <c r="E19119" s="12"/>
      <c r="F19119" s="12"/>
      <c r="G19119" s="12"/>
      <c r="H19119" s="12"/>
      <c r="I19119" s="12"/>
      <c r="J19119" s="12"/>
    </row>
    <row r="19120" spans="1:10" x14ac:dyDescent="0.25">
      <c r="A19120" s="12"/>
      <c r="B19120" s="12"/>
      <c r="C19120" s="2"/>
      <c r="D19120" s="12"/>
      <c r="E19120" s="12"/>
      <c r="F19120" s="12"/>
      <c r="G19120" s="12"/>
      <c r="H19120" s="12"/>
      <c r="I19120" s="12"/>
      <c r="J19120" s="12"/>
    </row>
    <row r="19121" spans="1:10" x14ac:dyDescent="0.25">
      <c r="A19121" s="12"/>
      <c r="B19121" s="12"/>
      <c r="C19121" s="2"/>
      <c r="D19121" s="12"/>
      <c r="E19121" s="12"/>
      <c r="F19121" s="12"/>
      <c r="G19121" s="12"/>
      <c r="H19121" s="12"/>
      <c r="I19121" s="12"/>
      <c r="J19121" s="12"/>
    </row>
    <row r="19122" spans="1:10" x14ac:dyDescent="0.25">
      <c r="A19122" s="12"/>
      <c r="B19122" s="12"/>
      <c r="C19122" s="2"/>
      <c r="D19122" s="12"/>
      <c r="E19122" s="12"/>
      <c r="F19122" s="12"/>
      <c r="G19122" s="12"/>
      <c r="H19122" s="12"/>
      <c r="I19122" s="12"/>
      <c r="J19122" s="12"/>
    </row>
    <row r="19123" spans="1:10" x14ac:dyDescent="0.25">
      <c r="A19123" s="12"/>
      <c r="B19123" s="12"/>
      <c r="C19123" s="2"/>
      <c r="D19123" s="12"/>
      <c r="E19123" s="12"/>
      <c r="F19123" s="12"/>
      <c r="G19123" s="12"/>
      <c r="H19123" s="12"/>
      <c r="I19123" s="12"/>
      <c r="J19123" s="12"/>
    </row>
    <row r="19124" spans="1:10" x14ac:dyDescent="0.25">
      <c r="A19124" s="12"/>
      <c r="B19124" s="12"/>
      <c r="C19124" s="2"/>
      <c r="D19124" s="12"/>
      <c r="E19124" s="12"/>
      <c r="F19124" s="12"/>
      <c r="G19124" s="12"/>
      <c r="H19124" s="12"/>
      <c r="I19124" s="12"/>
      <c r="J19124" s="12"/>
    </row>
    <row r="19125" spans="1:10" x14ac:dyDescent="0.25">
      <c r="A19125" s="12"/>
      <c r="B19125" s="12"/>
      <c r="C19125" s="2"/>
      <c r="D19125" s="12"/>
      <c r="E19125" s="12"/>
      <c r="F19125" s="12"/>
      <c r="G19125" s="12"/>
      <c r="H19125" s="12"/>
      <c r="I19125" s="12"/>
      <c r="J19125" s="12"/>
    </row>
    <row r="19126" spans="1:10" x14ac:dyDescent="0.25">
      <c r="A19126" s="12"/>
      <c r="B19126" s="12"/>
      <c r="C19126" s="2"/>
      <c r="D19126" s="12"/>
      <c r="E19126" s="12"/>
      <c r="F19126" s="12"/>
      <c r="G19126" s="12"/>
      <c r="H19126" s="12"/>
      <c r="I19126" s="12"/>
      <c r="J19126" s="12"/>
    </row>
    <row r="19127" spans="1:10" x14ac:dyDescent="0.25">
      <c r="A19127" s="12"/>
      <c r="B19127" s="12"/>
      <c r="C19127" s="2"/>
      <c r="D19127" s="12"/>
      <c r="E19127" s="12"/>
      <c r="F19127" s="12"/>
      <c r="G19127" s="12"/>
      <c r="H19127" s="12"/>
      <c r="I19127" s="12"/>
      <c r="J19127" s="12"/>
    </row>
    <row r="19128" spans="1:10" x14ac:dyDescent="0.25">
      <c r="A19128" s="12"/>
      <c r="B19128" s="12"/>
      <c r="C19128" s="2"/>
      <c r="D19128" s="12"/>
      <c r="E19128" s="12"/>
      <c r="F19128" s="12"/>
      <c r="G19128" s="12"/>
      <c r="H19128" s="12"/>
      <c r="I19128" s="12"/>
      <c r="J19128" s="12"/>
    </row>
    <row r="19129" spans="1:10" x14ac:dyDescent="0.25">
      <c r="A19129" s="12"/>
      <c r="B19129" s="12"/>
      <c r="C19129" s="2"/>
      <c r="D19129" s="12"/>
      <c r="E19129" s="12"/>
      <c r="F19129" s="12"/>
      <c r="G19129" s="12"/>
      <c r="H19129" s="12"/>
      <c r="I19129" s="12"/>
      <c r="J19129" s="12"/>
    </row>
    <row r="19130" spans="1:10" x14ac:dyDescent="0.25">
      <c r="A19130" s="12"/>
      <c r="B19130" s="12"/>
      <c r="C19130" s="2"/>
      <c r="D19130" s="12"/>
      <c r="E19130" s="12"/>
      <c r="F19130" s="12"/>
      <c r="G19130" s="12"/>
      <c r="H19130" s="12"/>
      <c r="I19130" s="12"/>
      <c r="J19130" s="12"/>
    </row>
    <row r="19131" spans="1:10" x14ac:dyDescent="0.25">
      <c r="A19131" s="12"/>
      <c r="B19131" s="12"/>
      <c r="C19131" s="2"/>
      <c r="D19131" s="12"/>
      <c r="E19131" s="12"/>
      <c r="F19131" s="12"/>
      <c r="G19131" s="12"/>
      <c r="H19131" s="12"/>
      <c r="I19131" s="12"/>
      <c r="J19131" s="12"/>
    </row>
    <row r="19132" spans="1:10" x14ac:dyDescent="0.25">
      <c r="A19132" s="12"/>
      <c r="B19132" s="12"/>
      <c r="C19132" s="2"/>
      <c r="D19132" s="12"/>
      <c r="E19132" s="12"/>
      <c r="F19132" s="12"/>
      <c r="G19132" s="12"/>
      <c r="H19132" s="12"/>
      <c r="I19132" s="12"/>
      <c r="J19132" s="12"/>
    </row>
    <row r="19133" spans="1:10" x14ac:dyDescent="0.25">
      <c r="A19133" s="12"/>
      <c r="B19133" s="12"/>
      <c r="C19133" s="2"/>
      <c r="D19133" s="12"/>
      <c r="E19133" s="12"/>
      <c r="F19133" s="12"/>
      <c r="G19133" s="12"/>
      <c r="H19133" s="12"/>
      <c r="I19133" s="12"/>
      <c r="J19133" s="12"/>
    </row>
    <row r="19134" spans="1:10" x14ac:dyDescent="0.25">
      <c r="A19134" s="12"/>
      <c r="B19134" s="12"/>
      <c r="C19134" s="2"/>
      <c r="D19134" s="12"/>
      <c r="E19134" s="12"/>
      <c r="F19134" s="12"/>
      <c r="G19134" s="12"/>
      <c r="H19134" s="12"/>
      <c r="I19134" s="12"/>
      <c r="J19134" s="12"/>
    </row>
    <row r="19135" spans="1:10" x14ac:dyDescent="0.25">
      <c r="A19135" s="12"/>
      <c r="B19135" s="12"/>
      <c r="C19135" s="2"/>
      <c r="D19135" s="12"/>
      <c r="E19135" s="12"/>
      <c r="F19135" s="12"/>
      <c r="G19135" s="12"/>
      <c r="H19135" s="12"/>
      <c r="I19135" s="12"/>
      <c r="J19135" s="12"/>
    </row>
    <row r="19136" spans="1:10" x14ac:dyDescent="0.25">
      <c r="A19136" s="12"/>
      <c r="B19136" s="12"/>
      <c r="C19136" s="2"/>
      <c r="D19136" s="12"/>
      <c r="E19136" s="12"/>
      <c r="F19136" s="12"/>
      <c r="G19136" s="12"/>
      <c r="H19136" s="12"/>
      <c r="I19136" s="12"/>
      <c r="J19136" s="12"/>
    </row>
    <row r="19137" spans="1:10" x14ac:dyDescent="0.25">
      <c r="A19137" s="12"/>
      <c r="B19137" s="12"/>
      <c r="C19137" s="2"/>
      <c r="D19137" s="12"/>
      <c r="E19137" s="12"/>
      <c r="F19137" s="12"/>
      <c r="G19137" s="12"/>
      <c r="H19137" s="12"/>
      <c r="I19137" s="12"/>
      <c r="J19137" s="12"/>
    </row>
    <row r="19138" spans="1:10" x14ac:dyDescent="0.25">
      <c r="A19138" s="12"/>
      <c r="B19138" s="12"/>
      <c r="C19138" s="2"/>
      <c r="D19138" s="12"/>
      <c r="E19138" s="12"/>
      <c r="F19138" s="12"/>
      <c r="G19138" s="12"/>
      <c r="H19138" s="12"/>
      <c r="I19138" s="12"/>
      <c r="J19138" s="12"/>
    </row>
    <row r="19139" spans="1:10" x14ac:dyDescent="0.25">
      <c r="A19139" s="12"/>
      <c r="B19139" s="12"/>
      <c r="C19139" s="2"/>
      <c r="D19139" s="12"/>
      <c r="E19139" s="12"/>
      <c r="F19139" s="12"/>
      <c r="G19139" s="12"/>
      <c r="H19139" s="12"/>
      <c r="I19139" s="12"/>
      <c r="J19139" s="12"/>
    </row>
    <row r="19140" spans="1:10" x14ac:dyDescent="0.25">
      <c r="A19140" s="12"/>
      <c r="B19140" s="12"/>
      <c r="C19140" s="2"/>
      <c r="D19140" s="12"/>
      <c r="E19140" s="12"/>
      <c r="F19140" s="12"/>
      <c r="G19140" s="12"/>
      <c r="H19140" s="12"/>
      <c r="I19140" s="12"/>
      <c r="J19140" s="12"/>
    </row>
    <row r="19141" spans="1:10" x14ac:dyDescent="0.25">
      <c r="A19141" s="12"/>
      <c r="B19141" s="12"/>
      <c r="C19141" s="2"/>
      <c r="D19141" s="12"/>
      <c r="E19141" s="12"/>
      <c r="F19141" s="12"/>
      <c r="G19141" s="12"/>
      <c r="H19141" s="12"/>
      <c r="I19141" s="12"/>
      <c r="J19141" s="12"/>
    </row>
    <row r="19142" spans="1:10" x14ac:dyDescent="0.25">
      <c r="A19142" s="12"/>
      <c r="B19142" s="12"/>
      <c r="C19142" s="2"/>
      <c r="D19142" s="12"/>
      <c r="E19142" s="12"/>
      <c r="F19142" s="12"/>
      <c r="G19142" s="12"/>
      <c r="H19142" s="12"/>
      <c r="I19142" s="12"/>
      <c r="J19142" s="12"/>
    </row>
    <row r="19143" spans="1:10" x14ac:dyDescent="0.25">
      <c r="A19143" s="12"/>
      <c r="B19143" s="12"/>
      <c r="C19143" s="2"/>
      <c r="D19143" s="12"/>
      <c r="E19143" s="12"/>
      <c r="F19143" s="12"/>
      <c r="G19143" s="12"/>
      <c r="H19143" s="12"/>
      <c r="I19143" s="12"/>
      <c r="J19143" s="12"/>
    </row>
    <row r="19144" spans="1:10" x14ac:dyDescent="0.25">
      <c r="A19144" s="12"/>
      <c r="B19144" s="12"/>
      <c r="C19144" s="2"/>
      <c r="D19144" s="12"/>
      <c r="E19144" s="12"/>
      <c r="F19144" s="12"/>
      <c r="G19144" s="12"/>
      <c r="H19144" s="12"/>
      <c r="I19144" s="12"/>
      <c r="J19144" s="12"/>
    </row>
    <row r="19145" spans="1:10" x14ac:dyDescent="0.25">
      <c r="A19145" s="12"/>
      <c r="B19145" s="12"/>
      <c r="C19145" s="2"/>
      <c r="D19145" s="12"/>
      <c r="E19145" s="12"/>
      <c r="F19145" s="12"/>
      <c r="G19145" s="12"/>
      <c r="H19145" s="12"/>
      <c r="I19145" s="12"/>
      <c r="J19145" s="12"/>
    </row>
    <row r="19146" spans="1:10" x14ac:dyDescent="0.25">
      <c r="A19146" s="12"/>
      <c r="B19146" s="12"/>
      <c r="C19146" s="2"/>
      <c r="D19146" s="12"/>
      <c r="E19146" s="12"/>
      <c r="F19146" s="12"/>
      <c r="G19146" s="12"/>
      <c r="H19146" s="12"/>
      <c r="I19146" s="12"/>
      <c r="J19146" s="12"/>
    </row>
    <row r="19147" spans="1:10" x14ac:dyDescent="0.25">
      <c r="A19147" s="12"/>
      <c r="B19147" s="12"/>
      <c r="C19147" s="2"/>
      <c r="D19147" s="12"/>
      <c r="E19147" s="12"/>
      <c r="F19147" s="12"/>
      <c r="G19147" s="12"/>
      <c r="H19147" s="12"/>
      <c r="I19147" s="12"/>
      <c r="J19147" s="12"/>
    </row>
    <row r="19148" spans="1:10" x14ac:dyDescent="0.25">
      <c r="A19148" s="12"/>
      <c r="B19148" s="12"/>
      <c r="C19148" s="2"/>
      <c r="D19148" s="12"/>
      <c r="E19148" s="12"/>
      <c r="F19148" s="12"/>
      <c r="G19148" s="12"/>
      <c r="H19148" s="12"/>
      <c r="I19148" s="12"/>
      <c r="J19148" s="12"/>
    </row>
    <row r="19149" spans="1:10" x14ac:dyDescent="0.25">
      <c r="A19149" s="12"/>
      <c r="B19149" s="12"/>
      <c r="C19149" s="2"/>
      <c r="D19149" s="12"/>
      <c r="E19149" s="12"/>
      <c r="F19149" s="12"/>
      <c r="G19149" s="12"/>
      <c r="H19149" s="12"/>
      <c r="I19149" s="12"/>
      <c r="J19149" s="12"/>
    </row>
    <row r="19150" spans="1:10" x14ac:dyDescent="0.25">
      <c r="A19150" s="12"/>
      <c r="B19150" s="12"/>
      <c r="C19150" s="2"/>
      <c r="D19150" s="12"/>
      <c r="E19150" s="12"/>
      <c r="F19150" s="12"/>
      <c r="G19150" s="12"/>
      <c r="H19150" s="12"/>
      <c r="I19150" s="12"/>
      <c r="J19150" s="12"/>
    </row>
    <row r="19151" spans="1:10" x14ac:dyDescent="0.25">
      <c r="A19151" s="12"/>
      <c r="B19151" s="12"/>
      <c r="C19151" s="2"/>
      <c r="D19151" s="12"/>
      <c r="E19151" s="12"/>
      <c r="F19151" s="12"/>
      <c r="G19151" s="12"/>
      <c r="H19151" s="12"/>
      <c r="I19151" s="12"/>
      <c r="J19151" s="12"/>
    </row>
    <row r="19152" spans="1:10" x14ac:dyDescent="0.25">
      <c r="A19152" s="12"/>
      <c r="B19152" s="12"/>
      <c r="C19152" s="2"/>
      <c r="D19152" s="12"/>
      <c r="E19152" s="12"/>
      <c r="F19152" s="12"/>
      <c r="G19152" s="12"/>
      <c r="H19152" s="12"/>
      <c r="I19152" s="12"/>
      <c r="J19152" s="12"/>
    </row>
    <row r="19153" spans="1:10" x14ac:dyDescent="0.25">
      <c r="A19153" s="12"/>
      <c r="B19153" s="12"/>
      <c r="C19153" s="2"/>
      <c r="D19153" s="12"/>
      <c r="E19153" s="12"/>
      <c r="F19153" s="12"/>
      <c r="G19153" s="12"/>
      <c r="H19153" s="12"/>
      <c r="I19153" s="12"/>
      <c r="J19153" s="12"/>
    </row>
    <row r="19154" spans="1:10" x14ac:dyDescent="0.25">
      <c r="A19154" s="12"/>
      <c r="B19154" s="12"/>
      <c r="C19154" s="2"/>
      <c r="D19154" s="12"/>
      <c r="E19154" s="12"/>
      <c r="F19154" s="12"/>
      <c r="G19154" s="12"/>
      <c r="H19154" s="12"/>
      <c r="I19154" s="12"/>
      <c r="J19154" s="12"/>
    </row>
    <row r="19155" spans="1:10" x14ac:dyDescent="0.25">
      <c r="A19155" s="12"/>
      <c r="B19155" s="12"/>
      <c r="C19155" s="2"/>
      <c r="D19155" s="12"/>
      <c r="E19155" s="12"/>
      <c r="F19155" s="12"/>
      <c r="G19155" s="12"/>
      <c r="H19155" s="12"/>
      <c r="I19155" s="12"/>
      <c r="J19155" s="12"/>
    </row>
    <row r="19156" spans="1:10" x14ac:dyDescent="0.25">
      <c r="A19156" s="12"/>
      <c r="B19156" s="12"/>
      <c r="C19156" s="2"/>
      <c r="D19156" s="12"/>
      <c r="E19156" s="12"/>
      <c r="F19156" s="12"/>
      <c r="G19156" s="12"/>
      <c r="H19156" s="12"/>
      <c r="I19156" s="12"/>
      <c r="J19156" s="12"/>
    </row>
    <row r="19157" spans="1:10" x14ac:dyDescent="0.25">
      <c r="A19157" s="12"/>
      <c r="B19157" s="12"/>
      <c r="C19157" s="2"/>
      <c r="D19157" s="12"/>
      <c r="E19157" s="12"/>
      <c r="F19157" s="12"/>
      <c r="G19157" s="12"/>
      <c r="H19157" s="12"/>
      <c r="I19157" s="12"/>
      <c r="J19157" s="12"/>
    </row>
    <row r="19158" spans="1:10" x14ac:dyDescent="0.25">
      <c r="A19158" s="12"/>
      <c r="B19158" s="12"/>
      <c r="C19158" s="2"/>
      <c r="D19158" s="12"/>
      <c r="E19158" s="12"/>
      <c r="F19158" s="12"/>
      <c r="G19158" s="12"/>
      <c r="H19158" s="12"/>
      <c r="I19158" s="12"/>
      <c r="J19158" s="12"/>
    </row>
    <row r="19159" spans="1:10" x14ac:dyDescent="0.25">
      <c r="A19159" s="12"/>
      <c r="B19159" s="12"/>
      <c r="C19159" s="2"/>
      <c r="D19159" s="12"/>
      <c r="E19159" s="12"/>
      <c r="F19159" s="12"/>
      <c r="G19159" s="12"/>
      <c r="H19159" s="12"/>
      <c r="I19159" s="12"/>
      <c r="J19159" s="12"/>
    </row>
    <row r="19160" spans="1:10" x14ac:dyDescent="0.25">
      <c r="A19160" s="12"/>
      <c r="B19160" s="12"/>
      <c r="C19160" s="2"/>
      <c r="D19160" s="12"/>
      <c r="E19160" s="12"/>
      <c r="F19160" s="12"/>
      <c r="G19160" s="12"/>
      <c r="H19160" s="12"/>
      <c r="I19160" s="12"/>
      <c r="J19160" s="12"/>
    </row>
    <row r="19161" spans="1:10" x14ac:dyDescent="0.25">
      <c r="A19161" s="12"/>
      <c r="B19161" s="12"/>
      <c r="C19161" s="2"/>
      <c r="D19161" s="12"/>
      <c r="E19161" s="12"/>
      <c r="F19161" s="12"/>
      <c r="G19161" s="12"/>
      <c r="H19161" s="12"/>
      <c r="I19161" s="12"/>
      <c r="J19161" s="12"/>
    </row>
    <row r="19162" spans="1:10" x14ac:dyDescent="0.25">
      <c r="A19162" s="12"/>
      <c r="B19162" s="12"/>
      <c r="C19162" s="2"/>
      <c r="D19162" s="12"/>
      <c r="E19162" s="12"/>
      <c r="F19162" s="12"/>
      <c r="G19162" s="12"/>
      <c r="H19162" s="12"/>
      <c r="I19162" s="12"/>
      <c r="J19162" s="12"/>
    </row>
    <row r="19163" spans="1:10" x14ac:dyDescent="0.25">
      <c r="A19163" s="12"/>
      <c r="B19163" s="12"/>
      <c r="C19163" s="2"/>
      <c r="D19163" s="12"/>
      <c r="E19163" s="12"/>
      <c r="F19163" s="12"/>
      <c r="G19163" s="12"/>
      <c r="H19163" s="12"/>
      <c r="I19163" s="12"/>
      <c r="J19163" s="12"/>
    </row>
    <row r="19164" spans="1:10" x14ac:dyDescent="0.25">
      <c r="A19164" s="12"/>
      <c r="B19164" s="12"/>
      <c r="C19164" s="2"/>
      <c r="D19164" s="12"/>
      <c r="E19164" s="12"/>
      <c r="F19164" s="12"/>
      <c r="G19164" s="12"/>
      <c r="H19164" s="12"/>
      <c r="I19164" s="12"/>
      <c r="J19164" s="12"/>
    </row>
    <row r="19165" spans="1:10" x14ac:dyDescent="0.25">
      <c r="A19165" s="12"/>
      <c r="B19165" s="12"/>
      <c r="C19165" s="2"/>
      <c r="D19165" s="12"/>
      <c r="E19165" s="12"/>
      <c r="F19165" s="12"/>
      <c r="G19165" s="12"/>
      <c r="H19165" s="12"/>
      <c r="I19165" s="12"/>
      <c r="J19165" s="12"/>
    </row>
    <row r="19166" spans="1:10" x14ac:dyDescent="0.25">
      <c r="A19166" s="12"/>
      <c r="B19166" s="12"/>
      <c r="C19166" s="2"/>
      <c r="D19166" s="12"/>
      <c r="E19166" s="12"/>
      <c r="F19166" s="12"/>
      <c r="G19166" s="12"/>
      <c r="H19166" s="12"/>
      <c r="I19166" s="12"/>
      <c r="J19166" s="12"/>
    </row>
    <row r="19167" spans="1:10" x14ac:dyDescent="0.25">
      <c r="A19167" s="12"/>
      <c r="B19167" s="12"/>
      <c r="C19167" s="2"/>
      <c r="D19167" s="12"/>
      <c r="E19167" s="12"/>
      <c r="F19167" s="12"/>
      <c r="G19167" s="12"/>
      <c r="H19167" s="12"/>
      <c r="I19167" s="12"/>
      <c r="J19167" s="12"/>
    </row>
    <row r="19168" spans="1:10" x14ac:dyDescent="0.25">
      <c r="A19168" s="12"/>
      <c r="B19168" s="12"/>
      <c r="C19168" s="2"/>
      <c r="D19168" s="12"/>
      <c r="E19168" s="12"/>
      <c r="F19168" s="12"/>
      <c r="G19168" s="12"/>
      <c r="H19168" s="12"/>
      <c r="I19168" s="12"/>
      <c r="J19168" s="12"/>
    </row>
    <row r="19169" spans="1:10" x14ac:dyDescent="0.25">
      <c r="A19169" s="12"/>
      <c r="B19169" s="12"/>
      <c r="C19169" s="2"/>
      <c r="D19169" s="12"/>
      <c r="E19169" s="12"/>
      <c r="F19169" s="12"/>
      <c r="G19169" s="12"/>
      <c r="H19169" s="12"/>
      <c r="I19169" s="12"/>
      <c r="J19169" s="12"/>
    </row>
    <row r="19170" spans="1:10" x14ac:dyDescent="0.25">
      <c r="A19170" s="12"/>
      <c r="B19170" s="12"/>
      <c r="C19170" s="2"/>
      <c r="D19170" s="12"/>
      <c r="E19170" s="12"/>
      <c r="F19170" s="12"/>
      <c r="G19170" s="12"/>
      <c r="H19170" s="12"/>
      <c r="I19170" s="12"/>
      <c r="J19170" s="12"/>
    </row>
    <row r="19171" spans="1:10" x14ac:dyDescent="0.25">
      <c r="A19171" s="12"/>
      <c r="B19171" s="12"/>
      <c r="C19171" s="2"/>
      <c r="D19171" s="12"/>
      <c r="E19171" s="12"/>
      <c r="F19171" s="12"/>
      <c r="G19171" s="12"/>
      <c r="H19171" s="12"/>
      <c r="I19171" s="12"/>
      <c r="J19171" s="12"/>
    </row>
    <row r="19172" spans="1:10" x14ac:dyDescent="0.25">
      <c r="A19172" s="12"/>
      <c r="B19172" s="12"/>
      <c r="C19172" s="2"/>
      <c r="D19172" s="12"/>
      <c r="E19172" s="12"/>
      <c r="F19172" s="12"/>
      <c r="G19172" s="12"/>
      <c r="H19172" s="12"/>
      <c r="I19172" s="12"/>
      <c r="J19172" s="12"/>
    </row>
    <row r="19173" spans="1:10" x14ac:dyDescent="0.25">
      <c r="A19173" s="12"/>
      <c r="B19173" s="12"/>
      <c r="C19173" s="2"/>
      <c r="D19173" s="12"/>
      <c r="E19173" s="12"/>
      <c r="F19173" s="12"/>
      <c r="G19173" s="12"/>
      <c r="H19173" s="12"/>
      <c r="I19173" s="12"/>
      <c r="J19173" s="12"/>
    </row>
    <row r="19174" spans="1:10" x14ac:dyDescent="0.25">
      <c r="A19174" s="12"/>
      <c r="B19174" s="12"/>
      <c r="C19174" s="2"/>
      <c r="D19174" s="12"/>
      <c r="E19174" s="12"/>
      <c r="F19174" s="12"/>
      <c r="G19174" s="12"/>
      <c r="H19174" s="12"/>
      <c r="I19174" s="12"/>
      <c r="J19174" s="12"/>
    </row>
    <row r="19175" spans="1:10" x14ac:dyDescent="0.25">
      <c r="A19175" s="12"/>
      <c r="B19175" s="12"/>
      <c r="C19175" s="2"/>
      <c r="D19175" s="12"/>
      <c r="E19175" s="12"/>
      <c r="F19175" s="12"/>
      <c r="G19175" s="12"/>
      <c r="H19175" s="12"/>
      <c r="I19175" s="12"/>
      <c r="J19175" s="12"/>
    </row>
    <row r="19176" spans="1:10" x14ac:dyDescent="0.25">
      <c r="A19176" s="12"/>
      <c r="B19176" s="12"/>
      <c r="C19176" s="2"/>
      <c r="D19176" s="12"/>
      <c r="E19176" s="12"/>
      <c r="F19176" s="12"/>
      <c r="G19176" s="12"/>
      <c r="H19176" s="12"/>
      <c r="I19176" s="12"/>
      <c r="J19176" s="12"/>
    </row>
    <row r="19177" spans="1:10" x14ac:dyDescent="0.25">
      <c r="A19177" s="12"/>
      <c r="B19177" s="12"/>
      <c r="C19177" s="2"/>
      <c r="D19177" s="12"/>
      <c r="E19177" s="12"/>
      <c r="F19177" s="12"/>
      <c r="G19177" s="12"/>
      <c r="H19177" s="12"/>
      <c r="I19177" s="12"/>
      <c r="J19177" s="12"/>
    </row>
    <row r="19178" spans="1:10" x14ac:dyDescent="0.25">
      <c r="A19178" s="12"/>
      <c r="B19178" s="12"/>
      <c r="C19178" s="2"/>
      <c r="D19178" s="12"/>
      <c r="E19178" s="12"/>
      <c r="F19178" s="12"/>
      <c r="G19178" s="12"/>
      <c r="H19178" s="12"/>
      <c r="I19178" s="12"/>
      <c r="J19178" s="12"/>
    </row>
    <row r="19179" spans="1:10" x14ac:dyDescent="0.25">
      <c r="A19179" s="12"/>
      <c r="B19179" s="12"/>
      <c r="C19179" s="2"/>
      <c r="D19179" s="12"/>
      <c r="E19179" s="12"/>
      <c r="F19179" s="12"/>
      <c r="G19179" s="12"/>
      <c r="H19179" s="12"/>
      <c r="I19179" s="12"/>
      <c r="J19179" s="12"/>
    </row>
    <row r="19180" spans="1:10" x14ac:dyDescent="0.25">
      <c r="A19180" s="12"/>
      <c r="B19180" s="12"/>
      <c r="C19180" s="2"/>
      <c r="D19180" s="12"/>
      <c r="E19180" s="12"/>
      <c r="F19180" s="12"/>
      <c r="G19180" s="12"/>
      <c r="H19180" s="12"/>
      <c r="I19180" s="12"/>
      <c r="J19180" s="12"/>
    </row>
    <row r="19181" spans="1:10" x14ac:dyDescent="0.25">
      <c r="A19181" s="12"/>
      <c r="B19181" s="12"/>
      <c r="C19181" s="2"/>
      <c r="D19181" s="12"/>
      <c r="E19181" s="12"/>
      <c r="F19181" s="12"/>
      <c r="G19181" s="12"/>
      <c r="H19181" s="12"/>
      <c r="I19181" s="12"/>
      <c r="J19181" s="12"/>
    </row>
    <row r="19182" spans="1:10" x14ac:dyDescent="0.25">
      <c r="A19182" s="12"/>
      <c r="B19182" s="12"/>
      <c r="C19182" s="2"/>
      <c r="D19182" s="12"/>
      <c r="E19182" s="12"/>
      <c r="F19182" s="12"/>
      <c r="G19182" s="12"/>
      <c r="H19182" s="12"/>
      <c r="I19182" s="12"/>
      <c r="J19182" s="12"/>
    </row>
    <row r="19183" spans="1:10" x14ac:dyDescent="0.25">
      <c r="A19183" s="12"/>
      <c r="B19183" s="12"/>
      <c r="C19183" s="2"/>
      <c r="D19183" s="12"/>
      <c r="E19183" s="12"/>
      <c r="F19183" s="12"/>
      <c r="G19183" s="12"/>
      <c r="H19183" s="12"/>
      <c r="I19183" s="12"/>
      <c r="J19183" s="12"/>
    </row>
    <row r="19184" spans="1:10" x14ac:dyDescent="0.25">
      <c r="A19184" s="12"/>
      <c r="B19184" s="12"/>
      <c r="C19184" s="2"/>
      <c r="D19184" s="12"/>
      <c r="E19184" s="12"/>
      <c r="F19184" s="12"/>
      <c r="G19184" s="12"/>
      <c r="H19184" s="12"/>
      <c r="I19184" s="12"/>
      <c r="J19184" s="12"/>
    </row>
    <row r="19185" spans="1:10" x14ac:dyDescent="0.25">
      <c r="A19185" s="12"/>
      <c r="B19185" s="12"/>
      <c r="C19185" s="2"/>
      <c r="D19185" s="12"/>
      <c r="E19185" s="12"/>
      <c r="F19185" s="12"/>
      <c r="G19185" s="12"/>
      <c r="H19185" s="12"/>
      <c r="I19185" s="12"/>
      <c r="J19185" s="12"/>
    </row>
    <row r="19186" spans="1:10" x14ac:dyDescent="0.25">
      <c r="A19186" s="12"/>
      <c r="B19186" s="12"/>
      <c r="C19186" s="2"/>
      <c r="D19186" s="12"/>
      <c r="E19186" s="12"/>
      <c r="F19186" s="12"/>
      <c r="G19186" s="12"/>
      <c r="H19186" s="12"/>
      <c r="I19186" s="12"/>
      <c r="J19186" s="12"/>
    </row>
    <row r="19187" spans="1:10" x14ac:dyDescent="0.25">
      <c r="A19187" s="12"/>
      <c r="B19187" s="12"/>
      <c r="C19187" s="2"/>
      <c r="D19187" s="12"/>
      <c r="E19187" s="12"/>
      <c r="F19187" s="12"/>
      <c r="G19187" s="12"/>
      <c r="H19187" s="12"/>
      <c r="I19187" s="12"/>
      <c r="J19187" s="12"/>
    </row>
    <row r="19188" spans="1:10" x14ac:dyDescent="0.25">
      <c r="A19188" s="12"/>
      <c r="B19188" s="12"/>
      <c r="C19188" s="2"/>
      <c r="D19188" s="12"/>
      <c r="E19188" s="12"/>
      <c r="F19188" s="12"/>
      <c r="G19188" s="12"/>
      <c r="H19188" s="12"/>
      <c r="I19188" s="12"/>
      <c r="J19188" s="12"/>
    </row>
    <row r="19189" spans="1:10" x14ac:dyDescent="0.25">
      <c r="A19189" s="12"/>
      <c r="B19189" s="12"/>
      <c r="C19189" s="2"/>
      <c r="D19189" s="12"/>
      <c r="E19189" s="12"/>
      <c r="F19189" s="12"/>
      <c r="G19189" s="12"/>
      <c r="H19189" s="12"/>
      <c r="I19189" s="12"/>
      <c r="J19189" s="12"/>
    </row>
    <row r="19190" spans="1:10" x14ac:dyDescent="0.25">
      <c r="A19190" s="12"/>
      <c r="B19190" s="12"/>
      <c r="C19190" s="2"/>
      <c r="D19190" s="12"/>
      <c r="E19190" s="12"/>
      <c r="F19190" s="12"/>
      <c r="G19190" s="12"/>
      <c r="H19190" s="12"/>
      <c r="I19190" s="12"/>
      <c r="J19190" s="12"/>
    </row>
    <row r="19191" spans="1:10" x14ac:dyDescent="0.25">
      <c r="A19191" s="12"/>
      <c r="B19191" s="12"/>
      <c r="C19191" s="2"/>
      <c r="D19191" s="12"/>
      <c r="E19191" s="12"/>
      <c r="F19191" s="12"/>
      <c r="G19191" s="12"/>
      <c r="H19191" s="12"/>
      <c r="I19191" s="12"/>
      <c r="J19191" s="12"/>
    </row>
    <row r="19192" spans="1:10" x14ac:dyDescent="0.25">
      <c r="A19192" s="12"/>
      <c r="B19192" s="12"/>
      <c r="C19192" s="2"/>
      <c r="D19192" s="12"/>
      <c r="E19192" s="12"/>
      <c r="F19192" s="12"/>
      <c r="G19192" s="12"/>
      <c r="H19192" s="12"/>
      <c r="I19192" s="12"/>
      <c r="J19192" s="12"/>
    </row>
    <row r="19193" spans="1:10" x14ac:dyDescent="0.25">
      <c r="A19193" s="12"/>
      <c r="B19193" s="12"/>
      <c r="C19193" s="2"/>
      <c r="D19193" s="12"/>
      <c r="E19193" s="12"/>
      <c r="F19193" s="12"/>
      <c r="G19193" s="12"/>
      <c r="H19193" s="12"/>
      <c r="I19193" s="12"/>
      <c r="J19193" s="12"/>
    </row>
    <row r="19194" spans="1:10" x14ac:dyDescent="0.25">
      <c r="A19194" s="12"/>
      <c r="B19194" s="12"/>
      <c r="C19194" s="2"/>
      <c r="D19194" s="12"/>
      <c r="E19194" s="12"/>
      <c r="F19194" s="12"/>
      <c r="G19194" s="12"/>
      <c r="H19194" s="12"/>
      <c r="I19194" s="12"/>
      <c r="J19194" s="12"/>
    </row>
    <row r="19195" spans="1:10" x14ac:dyDescent="0.25">
      <c r="A19195" s="12"/>
      <c r="B19195" s="12"/>
      <c r="C19195" s="2"/>
      <c r="D19195" s="12"/>
      <c r="E19195" s="12"/>
      <c r="F19195" s="12"/>
      <c r="G19195" s="12"/>
      <c r="H19195" s="12"/>
      <c r="I19195" s="12"/>
      <c r="J19195" s="12"/>
    </row>
    <row r="19196" spans="1:10" x14ac:dyDescent="0.25">
      <c r="A19196" s="12"/>
      <c r="B19196" s="12"/>
      <c r="C19196" s="2"/>
      <c r="D19196" s="12"/>
      <c r="E19196" s="12"/>
      <c r="F19196" s="12"/>
      <c r="G19196" s="12"/>
      <c r="H19196" s="12"/>
      <c r="I19196" s="12"/>
      <c r="J19196" s="12"/>
    </row>
    <row r="19197" spans="1:10" x14ac:dyDescent="0.25">
      <c r="A19197" s="12"/>
      <c r="B19197" s="12"/>
      <c r="C19197" s="2"/>
      <c r="D19197" s="12"/>
      <c r="E19197" s="12"/>
      <c r="F19197" s="12"/>
      <c r="G19197" s="12"/>
      <c r="H19197" s="12"/>
      <c r="I19197" s="12"/>
      <c r="J19197" s="12"/>
    </row>
    <row r="19198" spans="1:10" x14ac:dyDescent="0.25">
      <c r="A19198" s="12"/>
      <c r="B19198" s="12"/>
      <c r="C19198" s="2"/>
      <c r="D19198" s="12"/>
      <c r="E19198" s="12"/>
      <c r="F19198" s="12"/>
      <c r="G19198" s="12"/>
      <c r="H19198" s="12"/>
      <c r="I19198" s="12"/>
      <c r="J19198" s="12"/>
    </row>
    <row r="19199" spans="1:10" x14ac:dyDescent="0.25">
      <c r="A19199" s="12"/>
      <c r="B19199" s="12"/>
      <c r="C19199" s="2"/>
      <c r="D19199" s="12"/>
      <c r="E19199" s="12"/>
      <c r="F19199" s="12"/>
      <c r="G19199" s="12"/>
      <c r="H19199" s="12"/>
      <c r="I19199" s="12"/>
      <c r="J19199" s="12"/>
    </row>
    <row r="19200" spans="1:10" x14ac:dyDescent="0.25">
      <c r="A19200" s="12"/>
      <c r="B19200" s="12"/>
      <c r="C19200" s="2"/>
      <c r="D19200" s="12"/>
      <c r="E19200" s="12"/>
      <c r="F19200" s="12"/>
      <c r="G19200" s="12"/>
      <c r="H19200" s="12"/>
      <c r="I19200" s="12"/>
      <c r="J19200" s="12"/>
    </row>
    <row r="19201" spans="1:10" x14ac:dyDescent="0.25">
      <c r="A19201" s="12"/>
      <c r="B19201" s="12"/>
      <c r="C19201" s="2"/>
      <c r="D19201" s="12"/>
      <c r="E19201" s="12"/>
      <c r="F19201" s="12"/>
      <c r="G19201" s="12"/>
      <c r="H19201" s="12"/>
      <c r="I19201" s="12"/>
      <c r="J19201" s="12"/>
    </row>
    <row r="19202" spans="1:10" x14ac:dyDescent="0.25">
      <c r="A19202" s="12"/>
      <c r="B19202" s="12"/>
      <c r="C19202" s="2"/>
      <c r="D19202" s="12"/>
      <c r="E19202" s="12"/>
      <c r="F19202" s="12"/>
      <c r="G19202" s="12"/>
      <c r="H19202" s="12"/>
      <c r="I19202" s="12"/>
      <c r="J19202" s="12"/>
    </row>
    <row r="19203" spans="1:10" x14ac:dyDescent="0.25">
      <c r="A19203" s="12"/>
      <c r="B19203" s="12"/>
      <c r="C19203" s="2"/>
      <c r="D19203" s="12"/>
      <c r="E19203" s="12"/>
      <c r="F19203" s="12"/>
      <c r="G19203" s="12"/>
      <c r="H19203" s="12"/>
      <c r="I19203" s="12"/>
      <c r="J19203" s="12"/>
    </row>
    <row r="19204" spans="1:10" x14ac:dyDescent="0.25">
      <c r="A19204" s="12"/>
      <c r="B19204" s="12"/>
      <c r="C19204" s="2"/>
      <c r="D19204" s="12"/>
      <c r="E19204" s="12"/>
      <c r="F19204" s="12"/>
      <c r="G19204" s="12"/>
      <c r="H19204" s="12"/>
      <c r="I19204" s="12"/>
      <c r="J19204" s="12"/>
    </row>
    <row r="19205" spans="1:10" x14ac:dyDescent="0.25">
      <c r="A19205" s="12"/>
      <c r="B19205" s="12"/>
      <c r="C19205" s="2"/>
      <c r="D19205" s="12"/>
      <c r="E19205" s="12"/>
      <c r="F19205" s="12"/>
      <c r="G19205" s="12"/>
      <c r="H19205" s="12"/>
      <c r="I19205" s="12"/>
      <c r="J19205" s="12"/>
    </row>
    <row r="19206" spans="1:10" x14ac:dyDescent="0.25">
      <c r="A19206" s="12"/>
      <c r="B19206" s="12"/>
      <c r="C19206" s="2"/>
      <c r="D19206" s="12"/>
      <c r="E19206" s="12"/>
      <c r="F19206" s="12"/>
      <c r="G19206" s="12"/>
      <c r="H19206" s="12"/>
      <c r="I19206" s="12"/>
      <c r="J19206" s="12"/>
    </row>
    <row r="19207" spans="1:10" x14ac:dyDescent="0.25">
      <c r="A19207" s="12"/>
      <c r="B19207" s="12"/>
      <c r="C19207" s="2"/>
      <c r="D19207" s="12"/>
      <c r="E19207" s="12"/>
      <c r="F19207" s="12"/>
      <c r="G19207" s="12"/>
      <c r="H19207" s="12"/>
      <c r="I19207" s="12"/>
      <c r="J19207" s="12"/>
    </row>
    <row r="19208" spans="1:10" x14ac:dyDescent="0.25">
      <c r="A19208" s="12"/>
      <c r="B19208" s="12"/>
      <c r="C19208" s="2"/>
      <c r="D19208" s="12"/>
      <c r="E19208" s="12"/>
      <c r="F19208" s="12"/>
      <c r="G19208" s="12"/>
      <c r="H19208" s="12"/>
      <c r="I19208" s="12"/>
      <c r="J19208" s="12"/>
    </row>
    <row r="19209" spans="1:10" x14ac:dyDescent="0.25">
      <c r="A19209" s="12"/>
      <c r="B19209" s="12"/>
      <c r="C19209" s="2"/>
      <c r="D19209" s="12"/>
      <c r="E19209" s="12"/>
      <c r="F19209" s="12"/>
      <c r="G19209" s="12"/>
      <c r="H19209" s="12"/>
      <c r="I19209" s="12"/>
      <c r="J19209" s="12"/>
    </row>
    <row r="19210" spans="1:10" x14ac:dyDescent="0.25">
      <c r="A19210" s="12"/>
      <c r="B19210" s="12"/>
      <c r="C19210" s="2"/>
      <c r="D19210" s="12"/>
      <c r="E19210" s="12"/>
      <c r="F19210" s="12"/>
      <c r="G19210" s="12"/>
      <c r="H19210" s="12"/>
      <c r="I19210" s="12"/>
      <c r="J19210" s="12"/>
    </row>
    <row r="19211" spans="1:10" x14ac:dyDescent="0.25">
      <c r="A19211" s="12"/>
      <c r="B19211" s="12"/>
      <c r="C19211" s="2"/>
      <c r="D19211" s="12"/>
      <c r="E19211" s="12"/>
      <c r="F19211" s="12"/>
      <c r="G19211" s="12"/>
      <c r="H19211" s="12"/>
      <c r="I19211" s="12"/>
      <c r="J19211" s="12"/>
    </row>
    <row r="19212" spans="1:10" x14ac:dyDescent="0.25">
      <c r="A19212" s="12"/>
      <c r="B19212" s="12"/>
      <c r="C19212" s="2"/>
      <c r="D19212" s="12"/>
      <c r="E19212" s="12"/>
      <c r="F19212" s="12"/>
      <c r="G19212" s="12"/>
      <c r="H19212" s="12"/>
      <c r="I19212" s="12"/>
      <c r="J19212" s="12"/>
    </row>
    <row r="19213" spans="1:10" x14ac:dyDescent="0.25">
      <c r="A19213" s="12"/>
      <c r="B19213" s="12"/>
      <c r="C19213" s="2"/>
      <c r="D19213" s="12"/>
      <c r="E19213" s="12"/>
      <c r="F19213" s="12"/>
      <c r="G19213" s="12"/>
      <c r="H19213" s="12"/>
      <c r="I19213" s="12"/>
      <c r="J19213" s="12"/>
    </row>
    <row r="19214" spans="1:10" x14ac:dyDescent="0.25">
      <c r="A19214" s="12"/>
      <c r="B19214" s="12"/>
      <c r="C19214" s="2"/>
      <c r="D19214" s="12"/>
      <c r="E19214" s="12"/>
      <c r="F19214" s="12"/>
      <c r="G19214" s="12"/>
      <c r="H19214" s="12"/>
      <c r="I19214" s="12"/>
      <c r="J19214" s="12"/>
    </row>
    <row r="19215" spans="1:10" x14ac:dyDescent="0.25">
      <c r="A19215" s="12"/>
      <c r="B19215" s="12"/>
      <c r="C19215" s="2"/>
      <c r="D19215" s="12"/>
      <c r="E19215" s="12"/>
      <c r="F19215" s="12"/>
      <c r="G19215" s="12"/>
      <c r="H19215" s="12"/>
      <c r="I19215" s="12"/>
      <c r="J19215" s="12"/>
    </row>
    <row r="19216" spans="1:10" x14ac:dyDescent="0.25">
      <c r="A19216" s="12"/>
      <c r="B19216" s="12"/>
      <c r="C19216" s="2"/>
      <c r="D19216" s="12"/>
      <c r="E19216" s="12"/>
      <c r="F19216" s="12"/>
      <c r="G19216" s="12"/>
      <c r="H19216" s="12"/>
      <c r="I19216" s="12"/>
      <c r="J19216" s="12"/>
    </row>
    <row r="19217" spans="1:10" x14ac:dyDescent="0.25">
      <c r="A19217" s="12"/>
      <c r="B19217" s="12"/>
      <c r="C19217" s="2"/>
      <c r="D19217" s="12"/>
      <c r="E19217" s="12"/>
      <c r="F19217" s="12"/>
      <c r="G19217" s="12"/>
      <c r="H19217" s="12"/>
      <c r="I19217" s="12"/>
      <c r="J19217" s="12"/>
    </row>
    <row r="19218" spans="1:10" x14ac:dyDescent="0.25">
      <c r="A19218" s="12"/>
      <c r="B19218" s="12"/>
      <c r="C19218" s="2"/>
      <c r="D19218" s="12"/>
      <c r="E19218" s="12"/>
      <c r="F19218" s="12"/>
      <c r="G19218" s="12"/>
      <c r="H19218" s="12"/>
      <c r="I19218" s="12"/>
      <c r="J19218" s="12"/>
    </row>
    <row r="19219" spans="1:10" x14ac:dyDescent="0.25">
      <c r="A19219" s="12"/>
      <c r="B19219" s="12"/>
      <c r="C19219" s="2"/>
      <c r="D19219" s="12"/>
      <c r="E19219" s="12"/>
      <c r="F19219" s="12"/>
      <c r="G19219" s="12"/>
      <c r="H19219" s="12"/>
      <c r="I19219" s="12"/>
      <c r="J19219" s="12"/>
    </row>
    <row r="19220" spans="1:10" x14ac:dyDescent="0.25">
      <c r="A19220" s="12"/>
      <c r="B19220" s="12"/>
      <c r="C19220" s="2"/>
      <c r="D19220" s="12"/>
      <c r="E19220" s="12"/>
      <c r="F19220" s="12"/>
      <c r="G19220" s="12"/>
      <c r="H19220" s="12"/>
      <c r="I19220" s="12"/>
      <c r="J19220" s="12"/>
    </row>
    <row r="19221" spans="1:10" x14ac:dyDescent="0.25">
      <c r="A19221" s="12"/>
      <c r="B19221" s="12"/>
      <c r="C19221" s="2"/>
      <c r="D19221" s="12"/>
      <c r="E19221" s="12"/>
      <c r="F19221" s="12"/>
      <c r="G19221" s="12"/>
      <c r="H19221" s="12"/>
      <c r="I19221" s="12"/>
      <c r="J19221" s="12"/>
    </row>
    <row r="19222" spans="1:10" x14ac:dyDescent="0.25">
      <c r="A19222" s="12"/>
      <c r="B19222" s="12"/>
      <c r="C19222" s="2"/>
      <c r="D19222" s="12"/>
      <c r="E19222" s="12"/>
      <c r="F19222" s="12"/>
      <c r="G19222" s="12"/>
      <c r="H19222" s="12"/>
      <c r="I19222" s="12"/>
      <c r="J19222" s="12"/>
    </row>
    <row r="19223" spans="1:10" x14ac:dyDescent="0.25">
      <c r="A19223" s="12"/>
      <c r="B19223" s="12"/>
      <c r="C19223" s="2"/>
      <c r="D19223" s="12"/>
      <c r="E19223" s="12"/>
      <c r="F19223" s="12"/>
      <c r="G19223" s="12"/>
      <c r="H19223" s="12"/>
      <c r="I19223" s="12"/>
      <c r="J19223" s="12"/>
    </row>
    <row r="19224" spans="1:10" x14ac:dyDescent="0.25">
      <c r="A19224" s="12"/>
      <c r="B19224" s="12"/>
      <c r="C19224" s="2"/>
      <c r="D19224" s="12"/>
      <c r="E19224" s="12"/>
      <c r="F19224" s="12"/>
      <c r="G19224" s="12"/>
      <c r="H19224" s="12"/>
      <c r="I19224" s="12"/>
      <c r="J19224" s="12"/>
    </row>
    <row r="19225" spans="1:10" x14ac:dyDescent="0.25">
      <c r="A19225" s="12"/>
      <c r="B19225" s="12"/>
      <c r="C19225" s="2"/>
      <c r="D19225" s="12"/>
      <c r="E19225" s="12"/>
      <c r="F19225" s="12"/>
      <c r="G19225" s="12"/>
      <c r="H19225" s="12"/>
      <c r="I19225" s="12"/>
      <c r="J19225" s="12"/>
    </row>
    <row r="19226" spans="1:10" x14ac:dyDescent="0.25">
      <c r="A19226" s="12"/>
      <c r="B19226" s="12"/>
      <c r="C19226" s="2"/>
      <c r="D19226" s="12"/>
      <c r="E19226" s="12"/>
      <c r="F19226" s="12"/>
      <c r="G19226" s="12"/>
      <c r="H19226" s="12"/>
      <c r="I19226" s="12"/>
      <c r="J19226" s="12"/>
    </row>
    <row r="19227" spans="1:10" x14ac:dyDescent="0.25">
      <c r="A19227" s="12"/>
      <c r="B19227" s="12"/>
      <c r="C19227" s="2"/>
      <c r="D19227" s="12"/>
      <c r="E19227" s="12"/>
      <c r="F19227" s="12"/>
      <c r="G19227" s="12"/>
      <c r="H19227" s="12"/>
      <c r="I19227" s="12"/>
      <c r="J19227" s="12"/>
    </row>
    <row r="19228" spans="1:10" x14ac:dyDescent="0.25">
      <c r="A19228" s="12"/>
      <c r="B19228" s="12"/>
      <c r="C19228" s="2"/>
      <c r="D19228" s="12"/>
      <c r="E19228" s="12"/>
      <c r="F19228" s="12"/>
      <c r="G19228" s="12"/>
      <c r="H19228" s="12"/>
      <c r="I19228" s="12"/>
      <c r="J19228" s="12"/>
    </row>
    <row r="19229" spans="1:10" x14ac:dyDescent="0.25">
      <c r="A19229" s="12"/>
      <c r="B19229" s="12"/>
      <c r="C19229" s="2"/>
      <c r="D19229" s="12"/>
      <c r="E19229" s="12"/>
      <c r="F19229" s="12"/>
      <c r="G19229" s="12"/>
      <c r="H19229" s="12"/>
      <c r="I19229" s="12"/>
      <c r="J19229" s="12"/>
    </row>
    <row r="19230" spans="1:10" x14ac:dyDescent="0.25">
      <c r="A19230" s="12"/>
      <c r="B19230" s="12"/>
      <c r="C19230" s="2"/>
      <c r="D19230" s="12"/>
      <c r="E19230" s="12"/>
      <c r="F19230" s="12"/>
      <c r="G19230" s="12"/>
      <c r="H19230" s="12"/>
      <c r="I19230" s="12"/>
      <c r="J19230" s="12"/>
    </row>
    <row r="19231" spans="1:10" x14ac:dyDescent="0.25">
      <c r="A19231" s="12"/>
      <c r="B19231" s="12"/>
      <c r="C19231" s="2"/>
      <c r="D19231" s="12"/>
      <c r="E19231" s="12"/>
      <c r="F19231" s="12"/>
      <c r="G19231" s="12"/>
      <c r="H19231" s="12"/>
      <c r="I19231" s="12"/>
      <c r="J19231" s="12"/>
    </row>
    <row r="19232" spans="1:10" x14ac:dyDescent="0.25">
      <c r="A19232" s="12"/>
      <c r="B19232" s="12"/>
      <c r="C19232" s="2"/>
      <c r="D19232" s="12"/>
      <c r="E19232" s="12"/>
      <c r="F19232" s="12"/>
      <c r="G19232" s="12"/>
      <c r="H19232" s="12"/>
      <c r="I19232" s="12"/>
      <c r="J19232" s="12"/>
    </row>
    <row r="19233" spans="1:10" x14ac:dyDescent="0.25">
      <c r="A19233" s="12"/>
      <c r="B19233" s="12"/>
      <c r="C19233" s="2"/>
      <c r="D19233" s="12"/>
      <c r="E19233" s="12"/>
      <c r="F19233" s="12"/>
      <c r="G19233" s="12"/>
      <c r="H19233" s="12"/>
      <c r="I19233" s="12"/>
      <c r="J19233" s="12"/>
    </row>
    <row r="19234" spans="1:10" x14ac:dyDescent="0.25">
      <c r="A19234" s="12"/>
      <c r="B19234" s="12"/>
      <c r="C19234" s="2"/>
      <c r="D19234" s="12"/>
      <c r="E19234" s="12"/>
      <c r="F19234" s="12"/>
      <c r="G19234" s="12"/>
      <c r="H19234" s="12"/>
      <c r="I19234" s="12"/>
      <c r="J19234" s="12"/>
    </row>
    <row r="19235" spans="1:10" x14ac:dyDescent="0.25">
      <c r="A19235" s="12"/>
      <c r="B19235" s="12"/>
      <c r="C19235" s="2"/>
      <c r="D19235" s="12"/>
      <c r="E19235" s="12"/>
      <c r="F19235" s="12"/>
      <c r="G19235" s="12"/>
      <c r="H19235" s="12"/>
      <c r="I19235" s="12"/>
      <c r="J19235" s="12"/>
    </row>
    <row r="19236" spans="1:10" x14ac:dyDescent="0.25">
      <c r="A19236" s="12"/>
      <c r="B19236" s="12"/>
      <c r="C19236" s="2"/>
      <c r="D19236" s="12"/>
      <c r="E19236" s="12"/>
      <c r="F19236" s="12"/>
      <c r="G19236" s="12"/>
      <c r="H19236" s="12"/>
      <c r="I19236" s="12"/>
      <c r="J19236" s="12"/>
    </row>
    <row r="19237" spans="1:10" x14ac:dyDescent="0.25">
      <c r="A19237" s="12"/>
      <c r="B19237" s="12"/>
      <c r="C19237" s="2"/>
      <c r="D19237" s="12"/>
      <c r="E19237" s="12"/>
      <c r="F19237" s="12"/>
      <c r="G19237" s="12"/>
      <c r="H19237" s="12"/>
      <c r="I19237" s="12"/>
      <c r="J19237" s="12"/>
    </row>
    <row r="19238" spans="1:10" x14ac:dyDescent="0.25">
      <c r="A19238" s="12"/>
      <c r="B19238" s="12"/>
      <c r="C19238" s="2"/>
      <c r="D19238" s="12"/>
      <c r="E19238" s="12"/>
      <c r="F19238" s="12"/>
      <c r="G19238" s="12"/>
      <c r="H19238" s="12"/>
      <c r="I19238" s="12"/>
      <c r="J19238" s="12"/>
    </row>
    <row r="19239" spans="1:10" x14ac:dyDescent="0.25">
      <c r="A19239" s="12"/>
      <c r="B19239" s="12"/>
      <c r="C19239" s="2"/>
      <c r="D19239" s="12"/>
      <c r="E19239" s="12"/>
      <c r="F19239" s="12"/>
      <c r="G19239" s="12"/>
      <c r="H19239" s="12"/>
      <c r="I19239" s="12"/>
      <c r="J19239" s="12"/>
    </row>
    <row r="19240" spans="1:10" x14ac:dyDescent="0.25">
      <c r="A19240" s="12"/>
      <c r="B19240" s="12"/>
      <c r="C19240" s="2"/>
      <c r="D19240" s="12"/>
      <c r="E19240" s="12"/>
      <c r="F19240" s="12"/>
      <c r="G19240" s="12"/>
      <c r="H19240" s="12"/>
      <c r="I19240" s="12"/>
      <c r="J19240" s="12"/>
    </row>
    <row r="19241" spans="1:10" x14ac:dyDescent="0.25">
      <c r="A19241" s="12"/>
      <c r="B19241" s="12"/>
      <c r="C19241" s="2"/>
      <c r="D19241" s="12"/>
      <c r="E19241" s="12"/>
      <c r="F19241" s="12"/>
      <c r="G19241" s="12"/>
      <c r="H19241" s="12"/>
      <c r="I19241" s="12"/>
      <c r="J19241" s="12"/>
    </row>
    <row r="19242" spans="1:10" x14ac:dyDescent="0.25">
      <c r="A19242" s="12"/>
      <c r="B19242" s="12"/>
      <c r="C19242" s="2"/>
      <c r="D19242" s="12"/>
      <c r="E19242" s="12"/>
      <c r="F19242" s="12"/>
      <c r="G19242" s="12"/>
      <c r="H19242" s="12"/>
      <c r="I19242" s="12"/>
      <c r="J19242" s="12"/>
    </row>
    <row r="19243" spans="1:10" x14ac:dyDescent="0.25">
      <c r="A19243" s="12"/>
      <c r="B19243" s="12"/>
      <c r="C19243" s="2"/>
      <c r="D19243" s="12"/>
      <c r="E19243" s="12"/>
      <c r="F19243" s="12"/>
      <c r="G19243" s="12"/>
      <c r="H19243" s="12"/>
      <c r="I19243" s="12"/>
      <c r="J19243" s="12"/>
    </row>
    <row r="19244" spans="1:10" x14ac:dyDescent="0.25">
      <c r="A19244" s="12"/>
      <c r="B19244" s="12"/>
      <c r="C19244" s="2"/>
      <c r="D19244" s="12"/>
      <c r="E19244" s="12"/>
      <c r="F19244" s="12"/>
      <c r="G19244" s="12"/>
      <c r="H19244" s="12"/>
      <c r="I19244" s="12"/>
      <c r="J19244" s="12"/>
    </row>
    <row r="19245" spans="1:10" x14ac:dyDescent="0.25">
      <c r="A19245" s="12"/>
      <c r="B19245" s="12"/>
      <c r="C19245" s="2"/>
      <c r="D19245" s="12"/>
      <c r="E19245" s="12"/>
      <c r="F19245" s="12"/>
      <c r="G19245" s="12"/>
      <c r="H19245" s="12"/>
      <c r="I19245" s="12"/>
      <c r="J19245" s="12"/>
    </row>
    <row r="19246" spans="1:10" x14ac:dyDescent="0.25">
      <c r="A19246" s="12"/>
      <c r="B19246" s="12"/>
      <c r="C19246" s="2"/>
      <c r="D19246" s="12"/>
      <c r="E19246" s="12"/>
      <c r="F19246" s="12"/>
      <c r="G19246" s="12"/>
      <c r="H19246" s="12"/>
      <c r="I19246" s="12"/>
      <c r="J19246" s="12"/>
    </row>
    <row r="19247" spans="1:10" x14ac:dyDescent="0.25">
      <c r="A19247" s="12"/>
      <c r="B19247" s="12"/>
      <c r="C19247" s="2"/>
      <c r="D19247" s="12"/>
      <c r="E19247" s="12"/>
      <c r="F19247" s="12"/>
      <c r="G19247" s="12"/>
      <c r="H19247" s="12"/>
      <c r="I19247" s="12"/>
      <c r="J19247" s="12"/>
    </row>
    <row r="19248" spans="1:10" x14ac:dyDescent="0.25">
      <c r="A19248" s="12"/>
      <c r="B19248" s="12"/>
      <c r="C19248" s="2"/>
      <c r="D19248" s="12"/>
      <c r="E19248" s="12"/>
      <c r="F19248" s="12"/>
      <c r="G19248" s="12"/>
      <c r="H19248" s="12"/>
      <c r="I19248" s="12"/>
      <c r="J19248" s="12"/>
    </row>
    <row r="19249" spans="1:10" x14ac:dyDescent="0.25">
      <c r="A19249" s="12"/>
      <c r="B19249" s="12"/>
      <c r="C19249" s="2"/>
      <c r="D19249" s="12"/>
      <c r="E19249" s="12"/>
      <c r="F19249" s="12"/>
      <c r="G19249" s="12"/>
      <c r="H19249" s="12"/>
      <c r="I19249" s="12"/>
      <c r="J19249" s="12"/>
    </row>
    <row r="19250" spans="1:10" x14ac:dyDescent="0.25">
      <c r="A19250" s="12"/>
      <c r="B19250" s="12"/>
      <c r="C19250" s="2"/>
      <c r="D19250" s="12"/>
      <c r="E19250" s="12"/>
      <c r="F19250" s="12"/>
      <c r="G19250" s="12"/>
      <c r="H19250" s="12"/>
      <c r="I19250" s="12"/>
      <c r="J19250" s="12"/>
    </row>
    <row r="19251" spans="1:10" x14ac:dyDescent="0.25">
      <c r="A19251" s="12"/>
      <c r="B19251" s="12"/>
      <c r="C19251" s="2"/>
      <c r="D19251" s="12"/>
      <c r="E19251" s="12"/>
      <c r="F19251" s="12"/>
      <c r="G19251" s="12"/>
      <c r="H19251" s="12"/>
      <c r="I19251" s="12"/>
      <c r="J19251" s="12"/>
    </row>
    <row r="19252" spans="1:10" x14ac:dyDescent="0.25">
      <c r="A19252" s="12"/>
      <c r="B19252" s="12"/>
      <c r="C19252" s="2"/>
      <c r="D19252" s="12"/>
      <c r="E19252" s="12"/>
      <c r="F19252" s="12"/>
      <c r="G19252" s="12"/>
      <c r="H19252" s="12"/>
      <c r="I19252" s="12"/>
      <c r="J19252" s="12"/>
    </row>
    <row r="19253" spans="1:10" x14ac:dyDescent="0.25">
      <c r="A19253" s="12"/>
      <c r="B19253" s="12"/>
      <c r="C19253" s="2"/>
      <c r="D19253" s="12"/>
      <c r="E19253" s="12"/>
      <c r="F19253" s="12"/>
      <c r="G19253" s="12"/>
      <c r="H19253" s="12"/>
      <c r="I19253" s="12"/>
      <c r="J19253" s="12"/>
    </row>
    <row r="19254" spans="1:10" x14ac:dyDescent="0.25">
      <c r="A19254" s="12"/>
      <c r="B19254" s="12"/>
      <c r="C19254" s="2"/>
      <c r="D19254" s="12"/>
      <c r="E19254" s="12"/>
      <c r="F19254" s="12"/>
      <c r="G19254" s="12"/>
      <c r="H19254" s="12"/>
      <c r="I19254" s="12"/>
      <c r="J19254" s="12"/>
    </row>
    <row r="19255" spans="1:10" x14ac:dyDescent="0.25">
      <c r="A19255" s="12"/>
      <c r="B19255" s="12"/>
      <c r="C19255" s="2"/>
      <c r="D19255" s="12"/>
      <c r="E19255" s="12"/>
      <c r="F19255" s="12"/>
      <c r="G19255" s="12"/>
      <c r="H19255" s="12"/>
      <c r="I19255" s="12"/>
      <c r="J19255" s="12"/>
    </row>
    <row r="19256" spans="1:10" x14ac:dyDescent="0.25">
      <c r="A19256" s="12"/>
      <c r="B19256" s="12"/>
      <c r="C19256" s="2"/>
      <c r="D19256" s="12"/>
      <c r="E19256" s="12"/>
      <c r="F19256" s="12"/>
      <c r="G19256" s="12"/>
      <c r="H19256" s="12"/>
      <c r="I19256" s="12"/>
      <c r="J19256" s="12"/>
    </row>
    <row r="19257" spans="1:10" x14ac:dyDescent="0.25">
      <c r="A19257" s="12"/>
      <c r="B19257" s="12"/>
      <c r="C19257" s="2"/>
      <c r="D19257" s="12"/>
      <c r="E19257" s="12"/>
      <c r="F19257" s="12"/>
      <c r="G19257" s="12"/>
      <c r="H19257" s="12"/>
      <c r="I19257" s="12"/>
      <c r="J19257" s="12"/>
    </row>
    <row r="19258" spans="1:10" x14ac:dyDescent="0.25">
      <c r="A19258" s="12"/>
      <c r="B19258" s="12"/>
      <c r="C19258" s="2"/>
      <c r="D19258" s="12"/>
      <c r="E19258" s="12"/>
      <c r="F19258" s="12"/>
      <c r="G19258" s="12"/>
      <c r="H19258" s="12"/>
      <c r="I19258" s="12"/>
      <c r="J19258" s="12"/>
    </row>
    <row r="19259" spans="1:10" x14ac:dyDescent="0.25">
      <c r="A19259" s="12"/>
      <c r="B19259" s="12"/>
      <c r="C19259" s="2"/>
      <c r="D19259" s="12"/>
      <c r="E19259" s="12"/>
      <c r="F19259" s="12"/>
      <c r="G19259" s="12"/>
      <c r="H19259" s="12"/>
      <c r="I19259" s="12"/>
      <c r="J19259" s="12"/>
    </row>
    <row r="19260" spans="1:10" x14ac:dyDescent="0.25">
      <c r="A19260" s="12"/>
      <c r="B19260" s="12"/>
      <c r="C19260" s="2"/>
      <c r="D19260" s="12"/>
      <c r="E19260" s="12"/>
      <c r="F19260" s="12"/>
      <c r="G19260" s="12"/>
      <c r="H19260" s="12"/>
      <c r="I19260" s="12"/>
      <c r="J19260" s="12"/>
    </row>
    <row r="19261" spans="1:10" x14ac:dyDescent="0.25">
      <c r="A19261" s="12"/>
      <c r="B19261" s="12"/>
      <c r="C19261" s="2"/>
      <c r="D19261" s="12"/>
      <c r="E19261" s="12"/>
      <c r="F19261" s="12"/>
      <c r="G19261" s="12"/>
      <c r="H19261" s="12"/>
      <c r="I19261" s="12"/>
      <c r="J19261" s="12"/>
    </row>
    <row r="19262" spans="1:10" x14ac:dyDescent="0.25">
      <c r="A19262" s="12"/>
      <c r="B19262" s="12"/>
      <c r="C19262" s="2"/>
      <c r="D19262" s="12"/>
      <c r="E19262" s="12"/>
      <c r="F19262" s="12"/>
      <c r="G19262" s="12"/>
      <c r="H19262" s="12"/>
      <c r="I19262" s="12"/>
      <c r="J19262" s="12"/>
    </row>
    <row r="19263" spans="1:10" x14ac:dyDescent="0.25">
      <c r="A19263" s="12"/>
      <c r="B19263" s="12"/>
      <c r="C19263" s="2"/>
      <c r="D19263" s="12"/>
      <c r="E19263" s="12"/>
      <c r="F19263" s="12"/>
      <c r="G19263" s="12"/>
      <c r="H19263" s="12"/>
      <c r="I19263" s="12"/>
      <c r="J19263" s="12"/>
    </row>
    <row r="19264" spans="1:10" x14ac:dyDescent="0.25">
      <c r="A19264" s="12"/>
      <c r="B19264" s="12"/>
      <c r="C19264" s="2"/>
      <c r="D19264" s="12"/>
      <c r="E19264" s="12"/>
      <c r="F19264" s="12"/>
      <c r="G19264" s="12"/>
      <c r="H19264" s="12"/>
      <c r="I19264" s="12"/>
      <c r="J19264" s="12"/>
    </row>
    <row r="19265" spans="1:10" x14ac:dyDescent="0.25">
      <c r="A19265" s="12"/>
      <c r="B19265" s="12"/>
      <c r="C19265" s="2"/>
      <c r="D19265" s="12"/>
      <c r="E19265" s="12"/>
      <c r="F19265" s="12"/>
      <c r="G19265" s="12"/>
      <c r="H19265" s="12"/>
      <c r="I19265" s="12"/>
      <c r="J19265" s="12"/>
    </row>
    <row r="19266" spans="1:10" x14ac:dyDescent="0.25">
      <c r="A19266" s="12"/>
      <c r="B19266" s="12"/>
      <c r="C19266" s="2"/>
      <c r="D19266" s="12"/>
      <c r="E19266" s="12"/>
      <c r="F19266" s="12"/>
      <c r="G19266" s="12"/>
      <c r="H19266" s="12"/>
      <c r="I19266" s="12"/>
      <c r="J19266" s="12"/>
    </row>
    <row r="19267" spans="1:10" x14ac:dyDescent="0.25">
      <c r="A19267" s="12"/>
      <c r="B19267" s="12"/>
      <c r="C19267" s="2"/>
      <c r="D19267" s="12"/>
      <c r="E19267" s="12"/>
      <c r="F19267" s="12"/>
      <c r="G19267" s="12"/>
      <c r="H19267" s="12"/>
      <c r="I19267" s="12"/>
      <c r="J19267" s="12"/>
    </row>
    <row r="19268" spans="1:10" x14ac:dyDescent="0.25">
      <c r="A19268" s="12"/>
      <c r="B19268" s="12"/>
      <c r="C19268" s="2"/>
      <c r="D19268" s="12"/>
      <c r="E19268" s="12"/>
      <c r="F19268" s="12"/>
      <c r="G19268" s="12"/>
      <c r="H19268" s="12"/>
      <c r="I19268" s="12"/>
      <c r="J19268" s="12"/>
    </row>
    <row r="19269" spans="1:10" x14ac:dyDescent="0.25">
      <c r="A19269" s="12"/>
      <c r="B19269" s="12"/>
      <c r="C19269" s="2"/>
      <c r="D19269" s="12"/>
      <c r="E19269" s="12"/>
      <c r="F19269" s="12"/>
      <c r="G19269" s="12"/>
      <c r="H19269" s="12"/>
      <c r="I19269" s="12"/>
      <c r="J19269" s="12"/>
    </row>
    <row r="19270" spans="1:10" x14ac:dyDescent="0.25">
      <c r="A19270" s="12"/>
      <c r="B19270" s="12"/>
      <c r="C19270" s="2"/>
      <c r="D19270" s="12"/>
      <c r="E19270" s="12"/>
      <c r="F19270" s="12"/>
      <c r="G19270" s="12"/>
      <c r="H19270" s="12"/>
      <c r="I19270" s="12"/>
      <c r="J19270" s="12"/>
    </row>
    <row r="19271" spans="1:10" x14ac:dyDescent="0.25">
      <c r="A19271" s="12"/>
      <c r="B19271" s="12"/>
      <c r="C19271" s="2"/>
      <c r="D19271" s="12"/>
      <c r="E19271" s="12"/>
      <c r="F19271" s="12"/>
      <c r="G19271" s="12"/>
      <c r="H19271" s="12"/>
      <c r="I19271" s="12"/>
      <c r="J19271" s="12"/>
    </row>
    <row r="19272" spans="1:10" x14ac:dyDescent="0.25">
      <c r="A19272" s="12"/>
      <c r="B19272" s="12"/>
      <c r="C19272" s="2"/>
      <c r="D19272" s="12"/>
      <c r="E19272" s="12"/>
      <c r="F19272" s="12"/>
      <c r="G19272" s="12"/>
      <c r="H19272" s="12"/>
      <c r="I19272" s="12"/>
      <c r="J19272" s="12"/>
    </row>
    <row r="19273" spans="1:10" x14ac:dyDescent="0.25">
      <c r="A19273" s="12"/>
      <c r="B19273" s="12"/>
      <c r="C19273" s="2"/>
      <c r="D19273" s="12"/>
      <c r="E19273" s="12"/>
      <c r="F19273" s="12"/>
      <c r="G19273" s="12"/>
      <c r="H19273" s="12"/>
      <c r="I19273" s="12"/>
      <c r="J19273" s="12"/>
    </row>
    <row r="19274" spans="1:10" x14ac:dyDescent="0.25">
      <c r="A19274" s="12"/>
      <c r="B19274" s="12"/>
      <c r="C19274" s="2"/>
      <c r="D19274" s="12"/>
      <c r="E19274" s="12"/>
      <c r="F19274" s="12"/>
      <c r="G19274" s="12"/>
      <c r="H19274" s="12"/>
      <c r="I19274" s="12"/>
      <c r="J19274" s="12"/>
    </row>
    <row r="19275" spans="1:10" x14ac:dyDescent="0.25">
      <c r="A19275" s="12"/>
      <c r="B19275" s="12"/>
      <c r="C19275" s="2"/>
      <c r="D19275" s="12"/>
      <c r="E19275" s="12"/>
      <c r="F19275" s="12"/>
      <c r="G19275" s="12"/>
      <c r="H19275" s="12"/>
      <c r="I19275" s="12"/>
      <c r="J19275" s="12"/>
    </row>
    <row r="19276" spans="1:10" x14ac:dyDescent="0.25">
      <c r="A19276" s="12"/>
      <c r="B19276" s="12"/>
      <c r="C19276" s="2"/>
      <c r="D19276" s="12"/>
      <c r="E19276" s="12"/>
      <c r="F19276" s="12"/>
      <c r="G19276" s="12"/>
      <c r="H19276" s="12"/>
      <c r="I19276" s="12"/>
      <c r="J19276" s="12"/>
    </row>
    <row r="19277" spans="1:10" x14ac:dyDescent="0.25">
      <c r="A19277" s="12"/>
      <c r="B19277" s="12"/>
      <c r="C19277" s="2"/>
      <c r="D19277" s="12"/>
      <c r="E19277" s="12"/>
      <c r="F19277" s="12"/>
      <c r="G19277" s="12"/>
      <c r="H19277" s="12"/>
      <c r="I19277" s="12"/>
      <c r="J19277" s="12"/>
    </row>
    <row r="19278" spans="1:10" x14ac:dyDescent="0.25">
      <c r="A19278" s="12"/>
      <c r="B19278" s="12"/>
      <c r="C19278" s="2"/>
      <c r="D19278" s="12"/>
      <c r="E19278" s="12"/>
      <c r="F19278" s="12"/>
      <c r="G19278" s="12"/>
      <c r="H19278" s="12"/>
      <c r="I19278" s="12"/>
      <c r="J19278" s="12"/>
    </row>
    <row r="19279" spans="1:10" x14ac:dyDescent="0.25">
      <c r="A19279" s="12"/>
      <c r="B19279" s="12"/>
      <c r="C19279" s="2"/>
      <c r="D19279" s="12"/>
      <c r="E19279" s="12"/>
      <c r="F19279" s="12"/>
      <c r="G19279" s="12"/>
      <c r="H19279" s="12"/>
      <c r="I19279" s="12"/>
      <c r="J19279" s="12"/>
    </row>
    <row r="19280" spans="1:10" x14ac:dyDescent="0.25">
      <c r="A19280" s="12"/>
      <c r="B19280" s="12"/>
      <c r="C19280" s="2"/>
      <c r="D19280" s="12"/>
      <c r="E19280" s="12"/>
      <c r="F19280" s="12"/>
      <c r="G19280" s="12"/>
      <c r="H19280" s="12"/>
      <c r="I19280" s="12"/>
      <c r="J19280" s="12"/>
    </row>
    <row r="19281" spans="1:10" x14ac:dyDescent="0.25">
      <c r="A19281" s="12"/>
      <c r="B19281" s="12"/>
      <c r="C19281" s="2"/>
      <c r="D19281" s="12"/>
      <c r="E19281" s="12"/>
      <c r="F19281" s="12"/>
      <c r="G19281" s="12"/>
      <c r="H19281" s="12"/>
      <c r="I19281" s="12"/>
      <c r="J19281" s="12"/>
    </row>
    <row r="19282" spans="1:10" x14ac:dyDescent="0.25">
      <c r="A19282" s="12"/>
      <c r="B19282" s="12"/>
      <c r="C19282" s="2"/>
      <c r="D19282" s="12"/>
      <c r="E19282" s="12"/>
      <c r="F19282" s="12"/>
      <c r="G19282" s="12"/>
      <c r="H19282" s="12"/>
      <c r="I19282" s="12"/>
      <c r="J19282" s="12"/>
    </row>
    <row r="19283" spans="1:10" x14ac:dyDescent="0.25">
      <c r="A19283" s="12"/>
      <c r="B19283" s="12"/>
      <c r="C19283" s="2"/>
      <c r="D19283" s="12"/>
      <c r="E19283" s="12"/>
      <c r="F19283" s="12"/>
      <c r="G19283" s="12"/>
      <c r="H19283" s="12"/>
      <c r="I19283" s="12"/>
      <c r="J19283" s="12"/>
    </row>
    <row r="19284" spans="1:10" x14ac:dyDescent="0.25">
      <c r="A19284" s="12"/>
      <c r="B19284" s="12"/>
      <c r="C19284" s="2"/>
      <c r="D19284" s="12"/>
      <c r="E19284" s="12"/>
      <c r="F19284" s="12"/>
      <c r="G19284" s="12"/>
      <c r="H19284" s="12"/>
      <c r="I19284" s="12"/>
      <c r="J19284" s="12"/>
    </row>
    <row r="19285" spans="1:10" x14ac:dyDescent="0.25">
      <c r="A19285" s="12"/>
      <c r="B19285" s="12"/>
      <c r="C19285" s="2"/>
      <c r="D19285" s="12"/>
      <c r="E19285" s="12"/>
      <c r="F19285" s="12"/>
      <c r="G19285" s="12"/>
      <c r="H19285" s="12"/>
      <c r="I19285" s="12"/>
      <c r="J19285" s="12"/>
    </row>
    <row r="19286" spans="1:10" x14ac:dyDescent="0.25">
      <c r="A19286" s="12"/>
      <c r="B19286" s="12"/>
      <c r="C19286" s="2"/>
      <c r="D19286" s="12"/>
      <c r="E19286" s="12"/>
      <c r="F19286" s="12"/>
      <c r="G19286" s="12"/>
      <c r="H19286" s="12"/>
      <c r="I19286" s="12"/>
      <c r="J19286" s="12"/>
    </row>
    <row r="19287" spans="1:10" x14ac:dyDescent="0.25">
      <c r="A19287" s="12"/>
      <c r="B19287" s="12"/>
      <c r="C19287" s="2"/>
      <c r="D19287" s="12"/>
      <c r="E19287" s="12"/>
      <c r="F19287" s="12"/>
      <c r="G19287" s="12"/>
      <c r="H19287" s="12"/>
      <c r="I19287" s="12"/>
      <c r="J19287" s="12"/>
    </row>
    <row r="19288" spans="1:10" x14ac:dyDescent="0.25">
      <c r="A19288" s="12"/>
      <c r="B19288" s="12"/>
      <c r="C19288" s="2"/>
      <c r="D19288" s="12"/>
      <c r="E19288" s="12"/>
      <c r="F19288" s="12"/>
      <c r="G19288" s="12"/>
      <c r="H19288" s="12"/>
      <c r="I19288" s="12"/>
      <c r="J19288" s="12"/>
    </row>
    <row r="19289" spans="1:10" x14ac:dyDescent="0.25">
      <c r="A19289" s="12"/>
      <c r="B19289" s="12"/>
      <c r="C19289" s="2"/>
      <c r="D19289" s="12"/>
      <c r="E19289" s="12"/>
      <c r="F19289" s="12"/>
      <c r="G19289" s="12"/>
      <c r="H19289" s="12"/>
      <c r="I19289" s="12"/>
      <c r="J19289" s="12"/>
    </row>
    <row r="19290" spans="1:10" x14ac:dyDescent="0.25">
      <c r="A19290" s="12"/>
      <c r="B19290" s="12"/>
      <c r="C19290" s="2"/>
      <c r="D19290" s="12"/>
      <c r="E19290" s="12"/>
      <c r="F19290" s="12"/>
      <c r="G19290" s="12"/>
      <c r="H19290" s="12"/>
      <c r="I19290" s="12"/>
      <c r="J19290" s="12"/>
    </row>
    <row r="19291" spans="1:10" x14ac:dyDescent="0.25">
      <c r="A19291" s="12"/>
      <c r="B19291" s="12"/>
      <c r="C19291" s="2"/>
      <c r="D19291" s="12"/>
      <c r="E19291" s="12"/>
      <c r="F19291" s="12"/>
      <c r="G19291" s="12"/>
      <c r="H19291" s="12"/>
      <c r="I19291" s="12"/>
      <c r="J19291" s="12"/>
    </row>
    <row r="19292" spans="1:10" x14ac:dyDescent="0.25">
      <c r="A19292" s="12"/>
      <c r="B19292" s="12"/>
      <c r="C19292" s="2"/>
      <c r="D19292" s="12"/>
      <c r="E19292" s="12"/>
      <c r="F19292" s="12"/>
      <c r="G19292" s="12"/>
      <c r="H19292" s="12"/>
      <c r="I19292" s="12"/>
      <c r="J19292" s="12"/>
    </row>
    <row r="19293" spans="1:10" x14ac:dyDescent="0.25">
      <c r="A19293" s="12"/>
      <c r="B19293" s="12"/>
      <c r="C19293" s="2"/>
      <c r="D19293" s="12"/>
      <c r="E19293" s="12"/>
      <c r="F19293" s="12"/>
      <c r="G19293" s="12"/>
      <c r="H19293" s="12"/>
      <c r="I19293" s="12"/>
      <c r="J19293" s="12"/>
    </row>
    <row r="19294" spans="1:10" x14ac:dyDescent="0.25">
      <c r="A19294" s="12"/>
      <c r="B19294" s="12"/>
      <c r="C19294" s="2"/>
      <c r="D19294" s="12"/>
      <c r="E19294" s="12"/>
      <c r="F19294" s="12"/>
      <c r="G19294" s="12"/>
      <c r="H19294" s="12"/>
      <c r="I19294" s="12"/>
      <c r="J19294" s="12"/>
    </row>
    <row r="19295" spans="1:10" x14ac:dyDescent="0.25">
      <c r="A19295" s="12"/>
      <c r="B19295" s="12"/>
      <c r="C19295" s="2"/>
      <c r="D19295" s="12"/>
      <c r="E19295" s="12"/>
      <c r="F19295" s="12"/>
      <c r="G19295" s="12"/>
      <c r="H19295" s="12"/>
      <c r="I19295" s="12"/>
      <c r="J19295" s="12"/>
    </row>
    <row r="19296" spans="1:10" x14ac:dyDescent="0.25">
      <c r="A19296" s="12"/>
      <c r="B19296" s="12"/>
      <c r="C19296" s="2"/>
      <c r="D19296" s="12"/>
      <c r="E19296" s="12"/>
      <c r="F19296" s="12"/>
      <c r="G19296" s="12"/>
      <c r="H19296" s="12"/>
      <c r="I19296" s="12"/>
      <c r="J19296" s="12"/>
    </row>
    <row r="19297" spans="1:10" x14ac:dyDescent="0.25">
      <c r="A19297" s="12"/>
      <c r="B19297" s="12"/>
      <c r="C19297" s="2"/>
      <c r="D19297" s="12"/>
      <c r="E19297" s="12"/>
      <c r="F19297" s="12"/>
      <c r="G19297" s="12"/>
      <c r="H19297" s="12"/>
      <c r="I19297" s="12"/>
      <c r="J19297" s="12"/>
    </row>
    <row r="19298" spans="1:10" x14ac:dyDescent="0.25">
      <c r="A19298" s="12"/>
      <c r="B19298" s="12"/>
      <c r="C19298" s="2"/>
      <c r="D19298" s="12"/>
      <c r="E19298" s="12"/>
      <c r="F19298" s="12"/>
      <c r="G19298" s="12"/>
      <c r="H19298" s="12"/>
      <c r="I19298" s="12"/>
      <c r="J19298" s="12"/>
    </row>
    <row r="19299" spans="1:10" x14ac:dyDescent="0.25">
      <c r="A19299" s="12"/>
      <c r="B19299" s="12"/>
      <c r="C19299" s="2"/>
      <c r="D19299" s="12"/>
      <c r="E19299" s="12"/>
      <c r="F19299" s="12"/>
      <c r="G19299" s="12"/>
      <c r="H19299" s="12"/>
      <c r="I19299" s="12"/>
      <c r="J19299" s="12"/>
    </row>
    <row r="19300" spans="1:10" x14ac:dyDescent="0.25">
      <c r="A19300" s="12"/>
      <c r="B19300" s="12"/>
      <c r="C19300" s="2"/>
      <c r="D19300" s="12"/>
      <c r="E19300" s="12"/>
      <c r="F19300" s="12"/>
      <c r="G19300" s="12"/>
      <c r="H19300" s="12"/>
      <c r="I19300" s="12"/>
      <c r="J19300" s="12"/>
    </row>
    <row r="19301" spans="1:10" x14ac:dyDescent="0.25">
      <c r="A19301" s="12"/>
      <c r="B19301" s="12"/>
      <c r="C19301" s="2"/>
      <c r="D19301" s="12"/>
      <c r="E19301" s="12"/>
      <c r="F19301" s="12"/>
      <c r="G19301" s="12"/>
      <c r="H19301" s="12"/>
      <c r="I19301" s="12"/>
      <c r="J19301" s="12"/>
    </row>
    <row r="19302" spans="1:10" x14ac:dyDescent="0.25">
      <c r="A19302" s="12"/>
      <c r="B19302" s="12"/>
      <c r="C19302" s="2"/>
      <c r="D19302" s="12"/>
      <c r="E19302" s="12"/>
      <c r="F19302" s="12"/>
      <c r="G19302" s="12"/>
      <c r="H19302" s="12"/>
      <c r="I19302" s="12"/>
      <c r="J19302" s="12"/>
    </row>
    <row r="19303" spans="1:10" x14ac:dyDescent="0.25">
      <c r="A19303" s="12"/>
      <c r="B19303" s="12"/>
      <c r="C19303" s="2"/>
      <c r="D19303" s="12"/>
      <c r="E19303" s="12"/>
      <c r="F19303" s="12"/>
      <c r="G19303" s="12"/>
      <c r="H19303" s="12"/>
      <c r="I19303" s="12"/>
      <c r="J19303" s="12"/>
    </row>
    <row r="19304" spans="1:10" x14ac:dyDescent="0.25">
      <c r="A19304" s="12"/>
      <c r="B19304" s="12"/>
      <c r="C19304" s="2"/>
      <c r="D19304" s="12"/>
      <c r="E19304" s="12"/>
      <c r="F19304" s="12"/>
      <c r="G19304" s="12"/>
      <c r="H19304" s="12"/>
      <c r="I19304" s="12"/>
      <c r="J19304" s="12"/>
    </row>
    <row r="19305" spans="1:10" x14ac:dyDescent="0.25">
      <c r="A19305" s="12"/>
      <c r="B19305" s="12"/>
      <c r="C19305" s="2"/>
      <c r="D19305" s="12"/>
      <c r="E19305" s="12"/>
      <c r="F19305" s="12"/>
      <c r="G19305" s="12"/>
      <c r="H19305" s="12"/>
      <c r="I19305" s="12"/>
      <c r="J19305" s="12"/>
    </row>
    <row r="19306" spans="1:10" x14ac:dyDescent="0.25">
      <c r="A19306" s="12"/>
      <c r="B19306" s="12"/>
      <c r="C19306" s="2"/>
      <c r="D19306" s="12"/>
      <c r="E19306" s="12"/>
      <c r="F19306" s="12"/>
      <c r="G19306" s="12"/>
      <c r="H19306" s="12"/>
      <c r="I19306" s="12"/>
      <c r="J19306" s="12"/>
    </row>
    <row r="19307" spans="1:10" x14ac:dyDescent="0.25">
      <c r="A19307" s="12"/>
      <c r="B19307" s="12"/>
      <c r="C19307" s="2"/>
      <c r="D19307" s="12"/>
      <c r="E19307" s="12"/>
      <c r="F19307" s="12"/>
      <c r="G19307" s="12"/>
      <c r="H19307" s="12"/>
      <c r="I19307" s="12"/>
      <c r="J19307" s="12"/>
    </row>
    <row r="19308" spans="1:10" x14ac:dyDescent="0.25">
      <c r="A19308" s="12"/>
      <c r="B19308" s="12"/>
      <c r="C19308" s="2"/>
      <c r="D19308" s="12"/>
      <c r="E19308" s="12"/>
      <c r="F19308" s="12"/>
      <c r="G19308" s="12"/>
      <c r="H19308" s="12"/>
      <c r="I19308" s="12"/>
      <c r="J19308" s="12"/>
    </row>
    <row r="19309" spans="1:10" x14ac:dyDescent="0.25">
      <c r="A19309" s="12"/>
      <c r="B19309" s="12"/>
      <c r="C19309" s="2"/>
      <c r="D19309" s="12"/>
      <c r="E19309" s="12"/>
      <c r="F19309" s="12"/>
      <c r="G19309" s="12"/>
      <c r="H19309" s="12"/>
      <c r="I19309" s="12"/>
      <c r="J19309" s="12"/>
    </row>
    <row r="19310" spans="1:10" x14ac:dyDescent="0.25">
      <c r="A19310" s="12"/>
      <c r="B19310" s="12"/>
      <c r="C19310" s="2"/>
      <c r="D19310" s="12"/>
      <c r="E19310" s="12"/>
      <c r="F19310" s="12"/>
      <c r="G19310" s="12"/>
      <c r="H19310" s="12"/>
      <c r="I19310" s="12"/>
      <c r="J19310" s="12"/>
    </row>
    <row r="19311" spans="1:10" x14ac:dyDescent="0.25">
      <c r="A19311" s="12"/>
      <c r="B19311" s="12"/>
      <c r="C19311" s="2"/>
      <c r="D19311" s="12"/>
      <c r="E19311" s="12"/>
      <c r="F19311" s="12"/>
      <c r="G19311" s="12"/>
      <c r="H19311" s="12"/>
      <c r="I19311" s="12"/>
      <c r="J19311" s="12"/>
    </row>
    <row r="19312" spans="1:10" x14ac:dyDescent="0.25">
      <c r="A19312" s="12"/>
      <c r="B19312" s="12"/>
      <c r="C19312" s="2"/>
      <c r="D19312" s="12"/>
      <c r="E19312" s="12"/>
      <c r="F19312" s="12"/>
      <c r="G19312" s="12"/>
      <c r="H19312" s="12"/>
      <c r="I19312" s="12"/>
      <c r="J19312" s="12"/>
    </row>
    <row r="19313" spans="1:10" x14ac:dyDescent="0.25">
      <c r="A19313" s="12"/>
      <c r="B19313" s="12"/>
      <c r="C19313" s="2"/>
      <c r="D19313" s="12"/>
      <c r="E19313" s="12"/>
      <c r="F19313" s="12"/>
      <c r="G19313" s="12"/>
      <c r="H19313" s="12"/>
      <c r="I19313" s="12"/>
      <c r="J19313" s="12"/>
    </row>
    <row r="19314" spans="1:10" x14ac:dyDescent="0.25">
      <c r="A19314" s="12"/>
      <c r="B19314" s="12"/>
      <c r="C19314" s="2"/>
      <c r="D19314" s="12"/>
      <c r="E19314" s="12"/>
      <c r="F19314" s="12"/>
      <c r="G19314" s="12"/>
      <c r="H19314" s="12"/>
      <c r="I19314" s="12"/>
      <c r="J19314" s="12"/>
    </row>
    <row r="19315" spans="1:10" x14ac:dyDescent="0.25">
      <c r="A19315" s="12"/>
      <c r="B19315" s="12"/>
      <c r="C19315" s="2"/>
      <c r="D19315" s="12"/>
      <c r="E19315" s="12"/>
      <c r="F19315" s="12"/>
      <c r="G19315" s="12"/>
      <c r="H19315" s="12"/>
      <c r="I19315" s="12"/>
      <c r="J19315" s="12"/>
    </row>
    <row r="19316" spans="1:10" x14ac:dyDescent="0.25">
      <c r="A19316" s="12"/>
      <c r="B19316" s="12"/>
      <c r="C19316" s="2"/>
      <c r="D19316" s="12"/>
      <c r="E19316" s="12"/>
      <c r="F19316" s="12"/>
      <c r="G19316" s="12"/>
      <c r="H19316" s="12"/>
      <c r="I19316" s="12"/>
      <c r="J19316" s="12"/>
    </row>
    <row r="19317" spans="1:10" x14ac:dyDescent="0.25">
      <c r="A19317" s="12"/>
      <c r="B19317" s="12"/>
      <c r="C19317" s="2"/>
      <c r="D19317" s="12"/>
      <c r="E19317" s="12"/>
      <c r="F19317" s="12"/>
      <c r="G19317" s="12"/>
      <c r="H19317" s="12"/>
      <c r="I19317" s="12"/>
      <c r="J19317" s="12"/>
    </row>
    <row r="19318" spans="1:10" x14ac:dyDescent="0.25">
      <c r="A19318" s="12"/>
      <c r="B19318" s="12"/>
      <c r="C19318" s="2"/>
      <c r="D19318" s="12"/>
      <c r="E19318" s="12"/>
      <c r="F19318" s="12"/>
      <c r="G19318" s="12"/>
      <c r="H19318" s="12"/>
      <c r="I19318" s="12"/>
      <c r="J19318" s="12"/>
    </row>
    <row r="19319" spans="1:10" x14ac:dyDescent="0.25">
      <c r="A19319" s="12"/>
      <c r="B19319" s="12"/>
      <c r="C19319" s="2"/>
      <c r="D19319" s="12"/>
      <c r="E19319" s="12"/>
      <c r="F19319" s="12"/>
      <c r="G19319" s="12"/>
      <c r="H19319" s="12"/>
      <c r="I19319" s="12"/>
      <c r="J19319" s="12"/>
    </row>
    <row r="19320" spans="1:10" x14ac:dyDescent="0.25">
      <c r="A19320" s="12"/>
      <c r="B19320" s="12"/>
      <c r="C19320" s="2"/>
      <c r="D19320" s="12"/>
      <c r="E19320" s="12"/>
      <c r="F19320" s="12"/>
      <c r="G19320" s="12"/>
      <c r="H19320" s="12"/>
      <c r="I19320" s="12"/>
      <c r="J19320" s="12"/>
    </row>
    <row r="19321" spans="1:10" x14ac:dyDescent="0.25">
      <c r="A19321" s="12"/>
      <c r="B19321" s="12"/>
      <c r="C19321" s="2"/>
      <c r="D19321" s="12"/>
      <c r="E19321" s="12"/>
      <c r="F19321" s="12"/>
      <c r="G19321" s="12"/>
      <c r="H19321" s="12"/>
      <c r="I19321" s="12"/>
      <c r="J19321" s="12"/>
    </row>
    <row r="19322" spans="1:10" x14ac:dyDescent="0.25">
      <c r="A19322" s="12"/>
      <c r="B19322" s="12"/>
      <c r="C19322" s="2"/>
      <c r="D19322" s="12"/>
      <c r="E19322" s="12"/>
      <c r="F19322" s="12"/>
      <c r="G19322" s="12"/>
      <c r="H19322" s="12"/>
      <c r="I19322" s="12"/>
      <c r="J19322" s="12"/>
    </row>
    <row r="19323" spans="1:10" x14ac:dyDescent="0.25">
      <c r="A19323" s="12"/>
      <c r="B19323" s="12"/>
      <c r="C19323" s="2"/>
      <c r="D19323" s="12"/>
      <c r="E19323" s="12"/>
      <c r="F19323" s="12"/>
      <c r="G19323" s="12"/>
      <c r="H19323" s="12"/>
      <c r="I19323" s="12"/>
      <c r="J19323" s="12"/>
    </row>
    <row r="19324" spans="1:10" x14ac:dyDescent="0.25">
      <c r="A19324" s="12"/>
      <c r="B19324" s="12"/>
      <c r="C19324" s="2"/>
      <c r="D19324" s="12"/>
      <c r="E19324" s="12"/>
      <c r="F19324" s="12"/>
      <c r="G19324" s="12"/>
      <c r="H19324" s="12"/>
      <c r="I19324" s="12"/>
      <c r="J19324" s="12"/>
    </row>
    <row r="19325" spans="1:10" x14ac:dyDescent="0.25">
      <c r="A19325" s="12"/>
      <c r="B19325" s="12"/>
      <c r="C19325" s="2"/>
      <c r="D19325" s="12"/>
      <c r="E19325" s="12"/>
      <c r="F19325" s="12"/>
      <c r="G19325" s="12"/>
      <c r="H19325" s="12"/>
      <c r="I19325" s="12"/>
      <c r="J19325" s="12"/>
    </row>
    <row r="19326" spans="1:10" x14ac:dyDescent="0.25">
      <c r="A19326" s="12"/>
      <c r="B19326" s="12"/>
      <c r="C19326" s="2"/>
      <c r="D19326" s="12"/>
      <c r="E19326" s="12"/>
      <c r="F19326" s="12"/>
      <c r="G19326" s="12"/>
      <c r="H19326" s="12"/>
      <c r="I19326" s="12"/>
      <c r="J19326" s="12"/>
    </row>
    <row r="19327" spans="1:10" x14ac:dyDescent="0.25">
      <c r="A19327" s="12"/>
      <c r="B19327" s="12"/>
      <c r="C19327" s="2"/>
      <c r="D19327" s="12"/>
      <c r="E19327" s="12"/>
      <c r="F19327" s="12"/>
      <c r="G19327" s="12"/>
      <c r="H19327" s="12"/>
      <c r="I19327" s="12"/>
      <c r="J19327" s="12"/>
    </row>
    <row r="19328" spans="1:10" x14ac:dyDescent="0.25">
      <c r="A19328" s="12"/>
      <c r="B19328" s="12"/>
      <c r="C19328" s="2"/>
      <c r="D19328" s="12"/>
      <c r="E19328" s="12"/>
      <c r="F19328" s="12"/>
      <c r="G19328" s="12"/>
      <c r="H19328" s="12"/>
      <c r="I19328" s="12"/>
      <c r="J19328" s="12"/>
    </row>
    <row r="19329" spans="1:10" x14ac:dyDescent="0.25">
      <c r="A19329" s="12"/>
      <c r="B19329" s="12"/>
      <c r="C19329" s="2"/>
      <c r="D19329" s="12"/>
      <c r="E19329" s="12"/>
      <c r="F19329" s="12"/>
      <c r="G19329" s="12"/>
      <c r="H19329" s="12"/>
      <c r="I19329" s="12"/>
      <c r="J19329" s="12"/>
    </row>
    <row r="19330" spans="1:10" x14ac:dyDescent="0.25">
      <c r="A19330" s="12"/>
      <c r="B19330" s="12"/>
      <c r="C19330" s="2"/>
      <c r="D19330" s="12"/>
      <c r="E19330" s="12"/>
      <c r="F19330" s="12"/>
      <c r="G19330" s="12"/>
      <c r="H19330" s="12"/>
      <c r="I19330" s="12"/>
      <c r="J19330" s="12"/>
    </row>
    <row r="19331" spans="1:10" x14ac:dyDescent="0.25">
      <c r="A19331" s="12"/>
      <c r="B19331" s="12"/>
      <c r="C19331" s="2"/>
      <c r="D19331" s="12"/>
      <c r="E19331" s="12"/>
      <c r="F19331" s="12"/>
      <c r="G19331" s="12"/>
      <c r="H19331" s="12"/>
      <c r="I19331" s="12"/>
      <c r="J19331" s="12"/>
    </row>
    <row r="19332" spans="1:10" x14ac:dyDescent="0.25">
      <c r="A19332" s="12"/>
      <c r="B19332" s="12"/>
      <c r="C19332" s="2"/>
      <c r="D19332" s="12"/>
      <c r="E19332" s="12"/>
      <c r="F19332" s="12"/>
      <c r="G19332" s="12"/>
      <c r="H19332" s="12"/>
      <c r="I19332" s="12"/>
      <c r="J19332" s="12"/>
    </row>
    <row r="19333" spans="1:10" x14ac:dyDescent="0.25">
      <c r="A19333" s="12"/>
      <c r="B19333" s="12"/>
      <c r="C19333" s="2"/>
      <c r="D19333" s="12"/>
      <c r="E19333" s="12"/>
      <c r="F19333" s="12"/>
      <c r="G19333" s="12"/>
      <c r="H19333" s="12"/>
      <c r="I19333" s="12"/>
      <c r="J19333" s="12"/>
    </row>
    <row r="19334" spans="1:10" x14ac:dyDescent="0.25">
      <c r="A19334" s="12"/>
      <c r="B19334" s="12"/>
      <c r="C19334" s="2"/>
      <c r="D19334" s="12"/>
      <c r="E19334" s="12"/>
      <c r="F19334" s="12"/>
      <c r="G19334" s="12"/>
      <c r="H19334" s="12"/>
      <c r="I19334" s="12"/>
      <c r="J19334" s="12"/>
    </row>
    <row r="19335" spans="1:10" x14ac:dyDescent="0.25">
      <c r="A19335" s="12"/>
      <c r="B19335" s="12"/>
      <c r="C19335" s="2"/>
      <c r="D19335" s="12"/>
      <c r="E19335" s="12"/>
      <c r="F19335" s="12"/>
      <c r="G19335" s="12"/>
      <c r="H19335" s="12"/>
      <c r="I19335" s="12"/>
      <c r="J19335" s="12"/>
    </row>
    <row r="19336" spans="1:10" x14ac:dyDescent="0.25">
      <c r="A19336" s="12"/>
      <c r="B19336" s="12"/>
      <c r="C19336" s="2"/>
      <c r="D19336" s="12"/>
      <c r="E19336" s="12"/>
      <c r="F19336" s="12"/>
      <c r="G19336" s="12"/>
      <c r="H19336" s="12"/>
      <c r="I19336" s="12"/>
      <c r="J19336" s="12"/>
    </row>
    <row r="19337" spans="1:10" x14ac:dyDescent="0.25">
      <c r="A19337" s="12"/>
      <c r="B19337" s="12"/>
      <c r="C19337" s="2"/>
      <c r="D19337" s="12"/>
      <c r="E19337" s="12"/>
      <c r="F19337" s="12"/>
      <c r="G19337" s="12"/>
      <c r="H19337" s="12"/>
      <c r="I19337" s="12"/>
      <c r="J19337" s="12"/>
    </row>
    <row r="19338" spans="1:10" x14ac:dyDescent="0.25">
      <c r="A19338" s="12"/>
      <c r="B19338" s="12"/>
      <c r="C19338" s="2"/>
      <c r="D19338" s="12"/>
      <c r="E19338" s="12"/>
      <c r="F19338" s="12"/>
      <c r="G19338" s="12"/>
      <c r="H19338" s="12"/>
      <c r="I19338" s="12"/>
      <c r="J19338" s="12"/>
    </row>
    <row r="19339" spans="1:10" x14ac:dyDescent="0.25">
      <c r="A19339" s="12"/>
      <c r="B19339" s="12"/>
      <c r="C19339" s="2"/>
      <c r="D19339" s="12"/>
      <c r="E19339" s="12"/>
      <c r="F19339" s="12"/>
      <c r="G19339" s="12"/>
      <c r="H19339" s="12"/>
      <c r="I19339" s="12"/>
      <c r="J19339" s="12"/>
    </row>
    <row r="19340" spans="1:10" x14ac:dyDescent="0.25">
      <c r="A19340" s="12"/>
      <c r="B19340" s="12"/>
      <c r="C19340" s="2"/>
      <c r="D19340" s="12"/>
      <c r="E19340" s="12"/>
      <c r="F19340" s="12"/>
      <c r="G19340" s="12"/>
      <c r="H19340" s="12"/>
      <c r="I19340" s="12"/>
      <c r="J19340" s="12"/>
    </row>
    <row r="19341" spans="1:10" x14ac:dyDescent="0.25">
      <c r="A19341" s="12"/>
      <c r="B19341" s="12"/>
      <c r="C19341" s="2"/>
      <c r="D19341" s="12"/>
      <c r="E19341" s="12"/>
      <c r="F19341" s="12"/>
      <c r="G19341" s="12"/>
      <c r="H19341" s="12"/>
      <c r="I19341" s="12"/>
      <c r="J19341" s="12"/>
    </row>
    <row r="19342" spans="1:10" x14ac:dyDescent="0.25">
      <c r="A19342" s="12"/>
      <c r="B19342" s="12"/>
      <c r="C19342" s="2"/>
      <c r="D19342" s="12"/>
      <c r="E19342" s="12"/>
      <c r="F19342" s="12"/>
      <c r="G19342" s="12"/>
      <c r="H19342" s="12"/>
      <c r="I19342" s="12"/>
      <c r="J19342" s="12"/>
    </row>
    <row r="19343" spans="1:10" x14ac:dyDescent="0.25">
      <c r="A19343" s="12"/>
      <c r="B19343" s="12"/>
      <c r="C19343" s="2"/>
      <c r="D19343" s="12"/>
      <c r="E19343" s="12"/>
      <c r="F19343" s="12"/>
      <c r="G19343" s="12"/>
      <c r="H19343" s="12"/>
      <c r="I19343" s="12"/>
      <c r="J19343" s="12"/>
    </row>
    <row r="19344" spans="1:10" x14ac:dyDescent="0.25">
      <c r="A19344" s="12"/>
      <c r="B19344" s="12"/>
      <c r="C19344" s="2"/>
      <c r="D19344" s="12"/>
      <c r="E19344" s="12"/>
      <c r="F19344" s="12"/>
      <c r="G19344" s="12"/>
      <c r="H19344" s="12"/>
      <c r="I19344" s="12"/>
      <c r="J19344" s="12"/>
    </row>
    <row r="19345" spans="1:10" x14ac:dyDescent="0.25">
      <c r="A19345" s="12"/>
      <c r="B19345" s="12"/>
      <c r="C19345" s="2"/>
      <c r="D19345" s="12"/>
      <c r="E19345" s="12"/>
      <c r="F19345" s="12"/>
      <c r="G19345" s="12"/>
      <c r="H19345" s="12"/>
      <c r="I19345" s="12"/>
      <c r="J19345" s="12"/>
    </row>
    <row r="19346" spans="1:10" x14ac:dyDescent="0.25">
      <c r="A19346" s="12"/>
      <c r="B19346" s="12"/>
      <c r="C19346" s="2"/>
      <c r="D19346" s="12"/>
      <c r="E19346" s="12"/>
      <c r="F19346" s="12"/>
      <c r="G19346" s="12"/>
      <c r="H19346" s="12"/>
      <c r="I19346" s="12"/>
      <c r="J19346" s="12"/>
    </row>
    <row r="19347" spans="1:10" x14ac:dyDescent="0.25">
      <c r="A19347" s="12"/>
      <c r="B19347" s="12"/>
      <c r="C19347" s="2"/>
      <c r="D19347" s="12"/>
      <c r="E19347" s="12"/>
      <c r="F19347" s="12"/>
      <c r="G19347" s="12"/>
      <c r="H19347" s="12"/>
      <c r="I19347" s="12"/>
      <c r="J19347" s="12"/>
    </row>
    <row r="19348" spans="1:10" x14ac:dyDescent="0.25">
      <c r="A19348" s="12"/>
      <c r="B19348" s="12"/>
      <c r="C19348" s="2"/>
      <c r="D19348" s="12"/>
      <c r="E19348" s="12"/>
      <c r="F19348" s="12"/>
      <c r="G19348" s="12"/>
      <c r="H19348" s="12"/>
      <c r="I19348" s="12"/>
      <c r="J19348" s="12"/>
    </row>
    <row r="19349" spans="1:10" x14ac:dyDescent="0.25">
      <c r="A19349" s="12"/>
      <c r="B19349" s="12"/>
      <c r="C19349" s="2"/>
      <c r="D19349" s="12"/>
      <c r="E19349" s="12"/>
      <c r="F19349" s="12"/>
      <c r="G19349" s="12"/>
      <c r="H19349" s="12"/>
      <c r="I19349" s="12"/>
      <c r="J19349" s="12"/>
    </row>
    <row r="19350" spans="1:10" x14ac:dyDescent="0.25">
      <c r="A19350" s="12"/>
      <c r="B19350" s="12"/>
      <c r="C19350" s="2"/>
      <c r="D19350" s="12"/>
      <c r="E19350" s="12"/>
      <c r="F19350" s="12"/>
      <c r="G19350" s="12"/>
      <c r="H19350" s="12"/>
      <c r="I19350" s="12"/>
      <c r="J19350" s="12"/>
    </row>
    <row r="19351" spans="1:10" x14ac:dyDescent="0.25">
      <c r="A19351" s="12"/>
      <c r="B19351" s="12"/>
      <c r="C19351" s="2"/>
      <c r="D19351" s="12"/>
      <c r="E19351" s="12"/>
      <c r="F19351" s="12"/>
      <c r="G19351" s="12"/>
      <c r="H19351" s="12"/>
      <c r="I19351" s="12"/>
      <c r="J19351" s="12"/>
    </row>
    <row r="19352" spans="1:10" x14ac:dyDescent="0.25">
      <c r="A19352" s="12"/>
      <c r="B19352" s="12"/>
      <c r="C19352" s="2"/>
      <c r="D19352" s="12"/>
      <c r="E19352" s="12"/>
      <c r="F19352" s="12"/>
      <c r="G19352" s="12"/>
      <c r="H19352" s="12"/>
      <c r="I19352" s="12"/>
      <c r="J19352" s="12"/>
    </row>
    <row r="19353" spans="1:10" x14ac:dyDescent="0.25">
      <c r="A19353" s="12"/>
      <c r="B19353" s="12"/>
      <c r="C19353" s="2"/>
      <c r="D19353" s="12"/>
      <c r="E19353" s="12"/>
      <c r="F19353" s="12"/>
      <c r="G19353" s="12"/>
      <c r="H19353" s="12"/>
      <c r="I19353" s="12"/>
      <c r="J19353" s="12"/>
    </row>
    <row r="19354" spans="1:10" x14ac:dyDescent="0.25">
      <c r="A19354" s="12"/>
      <c r="B19354" s="12"/>
      <c r="C19354" s="2"/>
      <c r="D19354" s="12"/>
      <c r="E19354" s="12"/>
      <c r="F19354" s="12"/>
      <c r="G19354" s="12"/>
      <c r="H19354" s="12"/>
      <c r="I19354" s="12"/>
      <c r="J19354" s="12"/>
    </row>
    <row r="19355" spans="1:10" x14ac:dyDescent="0.25">
      <c r="A19355" s="12"/>
      <c r="B19355" s="12"/>
      <c r="C19355" s="2"/>
      <c r="D19355" s="12"/>
      <c r="E19355" s="12"/>
      <c r="F19355" s="12"/>
      <c r="G19355" s="12"/>
      <c r="H19355" s="12"/>
      <c r="I19355" s="12"/>
      <c r="J19355" s="12"/>
    </row>
    <row r="19356" spans="1:10" x14ac:dyDescent="0.25">
      <c r="A19356" s="12"/>
      <c r="B19356" s="12"/>
      <c r="C19356" s="2"/>
      <c r="D19356" s="12"/>
      <c r="E19356" s="12"/>
      <c r="F19356" s="12"/>
      <c r="G19356" s="12"/>
      <c r="H19356" s="12"/>
      <c r="I19356" s="12"/>
      <c r="J19356" s="12"/>
    </row>
    <row r="19357" spans="1:10" x14ac:dyDescent="0.25">
      <c r="A19357" s="12"/>
      <c r="B19357" s="12"/>
      <c r="C19357" s="2"/>
      <c r="D19357" s="12"/>
      <c r="E19357" s="12"/>
      <c r="F19357" s="12"/>
      <c r="G19357" s="12"/>
      <c r="H19357" s="12"/>
      <c r="I19357" s="12"/>
      <c r="J19357" s="12"/>
    </row>
    <row r="19358" spans="1:10" x14ac:dyDescent="0.25">
      <c r="A19358" s="12"/>
      <c r="B19358" s="12"/>
      <c r="C19358" s="2"/>
      <c r="D19358" s="12"/>
      <c r="E19358" s="12"/>
      <c r="F19358" s="12"/>
      <c r="G19358" s="12"/>
      <c r="H19358" s="12"/>
      <c r="I19358" s="12"/>
      <c r="J19358" s="12"/>
    </row>
    <row r="19359" spans="1:10" x14ac:dyDescent="0.25">
      <c r="A19359" s="12"/>
      <c r="B19359" s="12"/>
      <c r="C19359" s="2"/>
      <c r="D19359" s="12"/>
      <c r="E19359" s="12"/>
      <c r="F19359" s="12"/>
      <c r="G19359" s="12"/>
      <c r="H19359" s="12"/>
      <c r="I19359" s="12"/>
      <c r="J19359" s="12"/>
    </row>
    <row r="19360" spans="1:10" x14ac:dyDescent="0.25">
      <c r="A19360" s="12"/>
      <c r="B19360" s="12"/>
      <c r="C19360" s="2"/>
      <c r="D19360" s="12"/>
      <c r="E19360" s="12"/>
      <c r="F19360" s="12"/>
      <c r="G19360" s="12"/>
      <c r="H19360" s="12"/>
      <c r="I19360" s="12"/>
      <c r="J19360" s="12"/>
    </row>
    <row r="19361" spans="1:10" x14ac:dyDescent="0.25">
      <c r="A19361" s="12"/>
      <c r="B19361" s="12"/>
      <c r="C19361" s="2"/>
      <c r="D19361" s="12"/>
      <c r="E19361" s="12"/>
      <c r="F19361" s="12"/>
      <c r="G19361" s="12"/>
      <c r="H19361" s="12"/>
      <c r="I19361" s="12"/>
      <c r="J19361" s="12"/>
    </row>
    <row r="19362" spans="1:10" x14ac:dyDescent="0.25">
      <c r="A19362" s="12"/>
      <c r="B19362" s="12"/>
      <c r="C19362" s="2"/>
      <c r="D19362" s="12"/>
      <c r="E19362" s="12"/>
      <c r="F19362" s="12"/>
      <c r="G19362" s="12"/>
      <c r="H19362" s="12"/>
      <c r="I19362" s="12"/>
      <c r="J19362" s="12"/>
    </row>
    <row r="19363" spans="1:10" x14ac:dyDescent="0.25">
      <c r="A19363" s="12"/>
      <c r="B19363" s="12"/>
      <c r="C19363" s="2"/>
      <c r="D19363" s="12"/>
      <c r="E19363" s="12"/>
      <c r="F19363" s="12"/>
      <c r="G19363" s="12"/>
      <c r="H19363" s="12"/>
      <c r="I19363" s="12"/>
      <c r="J19363" s="12"/>
    </row>
    <row r="19364" spans="1:10" x14ac:dyDescent="0.25">
      <c r="A19364" s="12"/>
      <c r="B19364" s="12"/>
      <c r="C19364" s="2"/>
      <c r="D19364" s="12"/>
      <c r="E19364" s="12"/>
      <c r="F19364" s="12"/>
      <c r="G19364" s="12"/>
      <c r="H19364" s="12"/>
      <c r="I19364" s="12"/>
      <c r="J19364" s="12"/>
    </row>
    <row r="19365" spans="1:10" x14ac:dyDescent="0.25">
      <c r="A19365" s="12"/>
      <c r="B19365" s="12"/>
      <c r="C19365" s="2"/>
      <c r="D19365" s="12"/>
      <c r="E19365" s="12"/>
      <c r="F19365" s="12"/>
      <c r="G19365" s="12"/>
      <c r="H19365" s="12"/>
      <c r="I19365" s="12"/>
      <c r="J19365" s="12"/>
    </row>
    <row r="19366" spans="1:10" x14ac:dyDescent="0.25">
      <c r="A19366" s="12"/>
      <c r="B19366" s="12"/>
      <c r="C19366" s="2"/>
      <c r="D19366" s="12"/>
      <c r="E19366" s="12"/>
      <c r="F19366" s="12"/>
      <c r="G19366" s="12"/>
      <c r="H19366" s="12"/>
      <c r="I19366" s="12"/>
      <c r="J19366" s="12"/>
    </row>
    <row r="19367" spans="1:10" x14ac:dyDescent="0.25">
      <c r="A19367" s="12"/>
      <c r="B19367" s="12"/>
      <c r="C19367" s="2"/>
      <c r="D19367" s="12"/>
      <c r="E19367" s="12"/>
      <c r="F19367" s="12"/>
      <c r="G19367" s="12"/>
      <c r="H19367" s="12"/>
      <c r="I19367" s="12"/>
      <c r="J19367" s="12"/>
    </row>
    <row r="19368" spans="1:10" x14ac:dyDescent="0.25">
      <c r="A19368" s="12"/>
      <c r="B19368" s="12"/>
      <c r="C19368" s="2"/>
      <c r="D19368" s="12"/>
      <c r="E19368" s="12"/>
      <c r="F19368" s="12"/>
      <c r="G19368" s="12"/>
      <c r="H19368" s="12"/>
      <c r="I19368" s="12"/>
      <c r="J19368" s="12"/>
    </row>
    <row r="19369" spans="1:10" x14ac:dyDescent="0.25">
      <c r="A19369" s="12"/>
      <c r="B19369" s="12"/>
      <c r="C19369" s="2"/>
      <c r="D19369" s="12"/>
      <c r="E19369" s="12"/>
      <c r="F19369" s="12"/>
      <c r="G19369" s="12"/>
      <c r="H19369" s="12"/>
      <c r="I19369" s="12"/>
      <c r="J19369" s="12"/>
    </row>
    <row r="19370" spans="1:10" x14ac:dyDescent="0.25">
      <c r="A19370" s="12"/>
      <c r="B19370" s="12"/>
      <c r="C19370" s="2"/>
      <c r="D19370" s="12"/>
      <c r="E19370" s="12"/>
      <c r="F19370" s="12"/>
      <c r="G19370" s="12"/>
      <c r="H19370" s="12"/>
      <c r="I19370" s="12"/>
      <c r="J19370" s="12"/>
    </row>
    <row r="19371" spans="1:10" x14ac:dyDescent="0.25">
      <c r="A19371" s="12"/>
      <c r="B19371" s="12"/>
      <c r="C19371" s="2"/>
      <c r="D19371" s="12"/>
      <c r="E19371" s="12"/>
      <c r="F19371" s="12"/>
      <c r="G19371" s="12"/>
      <c r="H19371" s="12"/>
      <c r="I19371" s="12"/>
      <c r="J19371" s="12"/>
    </row>
    <row r="19372" spans="1:10" x14ac:dyDescent="0.25">
      <c r="A19372" s="12"/>
      <c r="B19372" s="12"/>
      <c r="C19372" s="2"/>
      <c r="D19372" s="12"/>
      <c r="E19372" s="12"/>
      <c r="F19372" s="12"/>
      <c r="G19372" s="12"/>
      <c r="H19372" s="12"/>
      <c r="I19372" s="12"/>
      <c r="J19372" s="12"/>
    </row>
    <row r="19373" spans="1:10" x14ac:dyDescent="0.25">
      <c r="A19373" s="12"/>
      <c r="B19373" s="12"/>
      <c r="C19373" s="2"/>
      <c r="D19373" s="12"/>
      <c r="E19373" s="12"/>
      <c r="F19373" s="12"/>
      <c r="G19373" s="12"/>
      <c r="H19373" s="12"/>
      <c r="I19373" s="12"/>
      <c r="J19373" s="12"/>
    </row>
    <row r="19374" spans="1:10" x14ac:dyDescent="0.25">
      <c r="A19374" s="12"/>
      <c r="B19374" s="12"/>
      <c r="C19374" s="2"/>
      <c r="D19374" s="12"/>
      <c r="E19374" s="12"/>
      <c r="F19374" s="12"/>
      <c r="G19374" s="12"/>
      <c r="H19374" s="12"/>
      <c r="I19374" s="12"/>
      <c r="J19374" s="12"/>
    </row>
    <row r="19375" spans="1:10" x14ac:dyDescent="0.25">
      <c r="A19375" s="12"/>
      <c r="B19375" s="12"/>
      <c r="C19375" s="2"/>
      <c r="D19375" s="12"/>
      <c r="E19375" s="12"/>
      <c r="F19375" s="12"/>
      <c r="G19375" s="12"/>
      <c r="H19375" s="12"/>
      <c r="I19375" s="12"/>
      <c r="J19375" s="12"/>
    </row>
    <row r="19376" spans="1:10" x14ac:dyDescent="0.25">
      <c r="A19376" s="12"/>
      <c r="B19376" s="12"/>
      <c r="C19376" s="2"/>
      <c r="D19376" s="12"/>
      <c r="E19376" s="12"/>
      <c r="F19376" s="12"/>
      <c r="G19376" s="12"/>
      <c r="H19376" s="12"/>
      <c r="I19376" s="12"/>
      <c r="J19376" s="12"/>
    </row>
    <row r="19377" spans="1:10" x14ac:dyDescent="0.25">
      <c r="A19377" s="12"/>
      <c r="B19377" s="12"/>
      <c r="C19377" s="2"/>
      <c r="D19377" s="12"/>
      <c r="E19377" s="12"/>
      <c r="F19377" s="12"/>
      <c r="G19377" s="12"/>
      <c r="H19377" s="12"/>
      <c r="I19377" s="12"/>
      <c r="J19377" s="12"/>
    </row>
    <row r="19378" spans="1:10" x14ac:dyDescent="0.25">
      <c r="A19378" s="12"/>
      <c r="B19378" s="12"/>
      <c r="C19378" s="2"/>
      <c r="D19378" s="12"/>
      <c r="E19378" s="12"/>
      <c r="F19378" s="12"/>
      <c r="G19378" s="12"/>
      <c r="H19378" s="12"/>
      <c r="I19378" s="12"/>
      <c r="J19378" s="12"/>
    </row>
    <row r="19379" spans="1:10" x14ac:dyDescent="0.25">
      <c r="A19379" s="12"/>
      <c r="B19379" s="12"/>
      <c r="C19379" s="2"/>
      <c r="D19379" s="12"/>
      <c r="E19379" s="12"/>
      <c r="F19379" s="12"/>
      <c r="G19379" s="12"/>
      <c r="H19379" s="12"/>
      <c r="I19379" s="12"/>
      <c r="J19379" s="12"/>
    </row>
    <row r="19380" spans="1:10" x14ac:dyDescent="0.25">
      <c r="A19380" s="12"/>
      <c r="B19380" s="12"/>
      <c r="C19380" s="2"/>
      <c r="D19380" s="12"/>
      <c r="E19380" s="12"/>
      <c r="F19380" s="12"/>
      <c r="G19380" s="12"/>
      <c r="H19380" s="12"/>
      <c r="I19380" s="12"/>
      <c r="J19380" s="12"/>
    </row>
    <row r="19381" spans="1:10" x14ac:dyDescent="0.25">
      <c r="A19381" s="12"/>
      <c r="B19381" s="12"/>
      <c r="C19381" s="2"/>
      <c r="D19381" s="12"/>
      <c r="E19381" s="12"/>
      <c r="F19381" s="12"/>
      <c r="G19381" s="12"/>
      <c r="H19381" s="12"/>
      <c r="I19381" s="12"/>
      <c r="J19381" s="12"/>
    </row>
    <row r="19382" spans="1:10" x14ac:dyDescent="0.25">
      <c r="A19382" s="12"/>
      <c r="B19382" s="12"/>
      <c r="C19382" s="2"/>
      <c r="D19382" s="12"/>
      <c r="E19382" s="12"/>
      <c r="F19382" s="12"/>
      <c r="G19382" s="12"/>
      <c r="H19382" s="12"/>
      <c r="I19382" s="12"/>
      <c r="J19382" s="12"/>
    </row>
    <row r="19383" spans="1:10" x14ac:dyDescent="0.25">
      <c r="A19383" s="12"/>
      <c r="B19383" s="12"/>
      <c r="C19383" s="2"/>
      <c r="D19383" s="12"/>
      <c r="E19383" s="12"/>
      <c r="F19383" s="12"/>
      <c r="G19383" s="12"/>
      <c r="H19383" s="12"/>
      <c r="I19383" s="12"/>
      <c r="J19383" s="12"/>
    </row>
    <row r="19384" spans="1:10" x14ac:dyDescent="0.25">
      <c r="A19384" s="12"/>
      <c r="B19384" s="12"/>
      <c r="C19384" s="2"/>
      <c r="D19384" s="12"/>
      <c r="E19384" s="12"/>
      <c r="F19384" s="12"/>
      <c r="G19384" s="12"/>
      <c r="H19384" s="12"/>
      <c r="I19384" s="12"/>
      <c r="J19384" s="12"/>
    </row>
    <row r="19385" spans="1:10" x14ac:dyDescent="0.25">
      <c r="A19385" s="12"/>
      <c r="B19385" s="12"/>
      <c r="C19385" s="2"/>
      <c r="D19385" s="12"/>
      <c r="E19385" s="12"/>
      <c r="F19385" s="12"/>
      <c r="G19385" s="12"/>
      <c r="H19385" s="12"/>
      <c r="I19385" s="12"/>
      <c r="J19385" s="12"/>
    </row>
    <row r="19386" spans="1:10" x14ac:dyDescent="0.25">
      <c r="A19386" s="12"/>
      <c r="B19386" s="12"/>
      <c r="C19386" s="2"/>
      <c r="D19386" s="12"/>
      <c r="E19386" s="12"/>
      <c r="F19386" s="12"/>
      <c r="G19386" s="12"/>
      <c r="H19386" s="12"/>
      <c r="I19386" s="12"/>
      <c r="J19386" s="12"/>
    </row>
    <row r="19387" spans="1:10" x14ac:dyDescent="0.25">
      <c r="A19387" s="12"/>
      <c r="B19387" s="12"/>
      <c r="C19387" s="2"/>
      <c r="D19387" s="12"/>
      <c r="E19387" s="12"/>
      <c r="F19387" s="12"/>
      <c r="G19387" s="12"/>
      <c r="H19387" s="12"/>
      <c r="I19387" s="12"/>
      <c r="J19387" s="12"/>
    </row>
    <row r="19388" spans="1:10" x14ac:dyDescent="0.25">
      <c r="A19388" s="12"/>
      <c r="B19388" s="12"/>
      <c r="C19388" s="2"/>
      <c r="D19388" s="12"/>
      <c r="E19388" s="12"/>
      <c r="F19388" s="12"/>
      <c r="G19388" s="12"/>
      <c r="H19388" s="12"/>
      <c r="I19388" s="12"/>
      <c r="J19388" s="12"/>
    </row>
    <row r="19389" spans="1:10" x14ac:dyDescent="0.25">
      <c r="A19389" s="12"/>
      <c r="B19389" s="12"/>
      <c r="C19389" s="2"/>
      <c r="D19389" s="12"/>
      <c r="E19389" s="12"/>
      <c r="F19389" s="12"/>
      <c r="G19389" s="12"/>
      <c r="H19389" s="12"/>
      <c r="I19389" s="12"/>
      <c r="J19389" s="12"/>
    </row>
    <row r="19390" spans="1:10" x14ac:dyDescent="0.25">
      <c r="A19390" s="12"/>
      <c r="B19390" s="12"/>
      <c r="C19390" s="2"/>
      <c r="D19390" s="12"/>
      <c r="E19390" s="12"/>
      <c r="F19390" s="12"/>
      <c r="G19390" s="12"/>
      <c r="H19390" s="12"/>
      <c r="I19390" s="12"/>
      <c r="J19390" s="12"/>
    </row>
    <row r="19391" spans="1:10" x14ac:dyDescent="0.25">
      <c r="A19391" s="12"/>
      <c r="B19391" s="12"/>
      <c r="C19391" s="2"/>
      <c r="D19391" s="12"/>
      <c r="E19391" s="12"/>
      <c r="F19391" s="12"/>
      <c r="G19391" s="12"/>
      <c r="H19391" s="12"/>
      <c r="I19391" s="12"/>
      <c r="J19391" s="12"/>
    </row>
    <row r="19392" spans="1:10" x14ac:dyDescent="0.25">
      <c r="A19392" s="12"/>
      <c r="B19392" s="12"/>
      <c r="C19392" s="2"/>
      <c r="D19392" s="12"/>
      <c r="E19392" s="12"/>
      <c r="F19392" s="12"/>
      <c r="G19392" s="12"/>
      <c r="H19392" s="12"/>
      <c r="I19392" s="12"/>
      <c r="J19392" s="12"/>
    </row>
    <row r="19393" spans="1:10" x14ac:dyDescent="0.25">
      <c r="A19393" s="12"/>
      <c r="B19393" s="12"/>
      <c r="C19393" s="2"/>
      <c r="D19393" s="12"/>
      <c r="E19393" s="12"/>
      <c r="F19393" s="12"/>
      <c r="G19393" s="12"/>
      <c r="H19393" s="12"/>
      <c r="I19393" s="12"/>
      <c r="J19393" s="12"/>
    </row>
    <row r="19394" spans="1:10" x14ac:dyDescent="0.25">
      <c r="A19394" s="12"/>
      <c r="B19394" s="12"/>
      <c r="C19394" s="2"/>
      <c r="D19394" s="12"/>
      <c r="E19394" s="12"/>
      <c r="F19394" s="12"/>
      <c r="G19394" s="12"/>
      <c r="H19394" s="12"/>
      <c r="I19394" s="12"/>
      <c r="J19394" s="12"/>
    </row>
    <row r="19395" spans="1:10" x14ac:dyDescent="0.25">
      <c r="A19395" s="12"/>
      <c r="B19395" s="12"/>
      <c r="C19395" s="2"/>
      <c r="D19395" s="12"/>
      <c r="E19395" s="12"/>
      <c r="F19395" s="12"/>
      <c r="G19395" s="12"/>
      <c r="H19395" s="12"/>
      <c r="I19395" s="12"/>
      <c r="J19395" s="12"/>
    </row>
    <row r="19396" spans="1:10" x14ac:dyDescent="0.25">
      <c r="A19396" s="12"/>
      <c r="B19396" s="12"/>
      <c r="C19396" s="2"/>
      <c r="D19396" s="12"/>
      <c r="E19396" s="12"/>
      <c r="F19396" s="12"/>
      <c r="G19396" s="12"/>
      <c r="H19396" s="12"/>
      <c r="I19396" s="12"/>
      <c r="J19396" s="12"/>
    </row>
    <row r="19397" spans="1:10" x14ac:dyDescent="0.25">
      <c r="A19397" s="12"/>
      <c r="B19397" s="12"/>
      <c r="C19397" s="2"/>
      <c r="D19397" s="12"/>
      <c r="E19397" s="12"/>
      <c r="F19397" s="12"/>
      <c r="G19397" s="12"/>
      <c r="H19397" s="12"/>
      <c r="I19397" s="12"/>
      <c r="J19397" s="12"/>
    </row>
    <row r="19398" spans="1:10" x14ac:dyDescent="0.25">
      <c r="A19398" s="12"/>
      <c r="B19398" s="12"/>
      <c r="C19398" s="2"/>
      <c r="D19398" s="12"/>
      <c r="E19398" s="12"/>
      <c r="F19398" s="12"/>
      <c r="G19398" s="12"/>
      <c r="H19398" s="12"/>
      <c r="I19398" s="12"/>
      <c r="J19398" s="12"/>
    </row>
    <row r="19399" spans="1:10" x14ac:dyDescent="0.25">
      <c r="A19399" s="12"/>
      <c r="B19399" s="12"/>
      <c r="C19399" s="2"/>
      <c r="D19399" s="12"/>
      <c r="E19399" s="12"/>
      <c r="F19399" s="12"/>
      <c r="G19399" s="12"/>
      <c r="H19399" s="12"/>
      <c r="I19399" s="12"/>
      <c r="J19399" s="12"/>
    </row>
    <row r="19400" spans="1:10" x14ac:dyDescent="0.25">
      <c r="A19400" s="12"/>
      <c r="B19400" s="12"/>
      <c r="C19400" s="2"/>
      <c r="D19400" s="12"/>
      <c r="E19400" s="12"/>
      <c r="F19400" s="12"/>
      <c r="G19400" s="12"/>
      <c r="H19400" s="12"/>
      <c r="I19400" s="12"/>
      <c r="J19400" s="12"/>
    </row>
    <row r="19401" spans="1:10" x14ac:dyDescent="0.25">
      <c r="A19401" s="12"/>
      <c r="B19401" s="12"/>
      <c r="C19401" s="2"/>
      <c r="D19401" s="12"/>
      <c r="E19401" s="12"/>
      <c r="F19401" s="12"/>
      <c r="G19401" s="12"/>
      <c r="H19401" s="12"/>
      <c r="I19401" s="12"/>
      <c r="J19401" s="12"/>
    </row>
    <row r="19402" spans="1:10" x14ac:dyDescent="0.25">
      <c r="A19402" s="12"/>
      <c r="B19402" s="12"/>
      <c r="C19402" s="2"/>
      <c r="D19402" s="12"/>
      <c r="E19402" s="12"/>
      <c r="F19402" s="12"/>
      <c r="G19402" s="12"/>
      <c r="H19402" s="12"/>
      <c r="I19402" s="12"/>
      <c r="J19402" s="12"/>
    </row>
    <row r="19403" spans="1:10" x14ac:dyDescent="0.25">
      <c r="A19403" s="12"/>
      <c r="B19403" s="12"/>
      <c r="C19403" s="2"/>
      <c r="D19403" s="12"/>
      <c r="E19403" s="12"/>
      <c r="F19403" s="12"/>
      <c r="G19403" s="12"/>
      <c r="H19403" s="12"/>
      <c r="I19403" s="12"/>
      <c r="J19403" s="12"/>
    </row>
    <row r="19404" spans="1:10" x14ac:dyDescent="0.25">
      <c r="A19404" s="12"/>
      <c r="B19404" s="12"/>
      <c r="C19404" s="2"/>
      <c r="D19404" s="12"/>
      <c r="E19404" s="12"/>
      <c r="F19404" s="12"/>
      <c r="G19404" s="12"/>
      <c r="H19404" s="12"/>
      <c r="I19404" s="12"/>
      <c r="J19404" s="12"/>
    </row>
    <row r="19405" spans="1:10" x14ac:dyDescent="0.25">
      <c r="A19405" s="12"/>
      <c r="B19405" s="12"/>
      <c r="C19405" s="2"/>
      <c r="D19405" s="12"/>
      <c r="E19405" s="12"/>
      <c r="F19405" s="12"/>
      <c r="G19405" s="12"/>
      <c r="H19405" s="12"/>
      <c r="I19405" s="12"/>
      <c r="J19405" s="12"/>
    </row>
    <row r="19406" spans="1:10" x14ac:dyDescent="0.25">
      <c r="A19406" s="12"/>
      <c r="B19406" s="12"/>
      <c r="C19406" s="2"/>
      <c r="D19406" s="12"/>
      <c r="E19406" s="12"/>
      <c r="F19406" s="12"/>
      <c r="G19406" s="12"/>
      <c r="H19406" s="12"/>
      <c r="I19406" s="12"/>
      <c r="J19406" s="12"/>
    </row>
    <row r="19407" spans="1:10" x14ac:dyDescent="0.25">
      <c r="A19407" s="12"/>
      <c r="B19407" s="12"/>
      <c r="C19407" s="2"/>
      <c r="D19407" s="12"/>
      <c r="E19407" s="12"/>
      <c r="F19407" s="12"/>
      <c r="G19407" s="12"/>
      <c r="H19407" s="12"/>
      <c r="I19407" s="12"/>
      <c r="J19407" s="12"/>
    </row>
    <row r="19408" spans="1:10" x14ac:dyDescent="0.25">
      <c r="A19408" s="12"/>
      <c r="B19408" s="12"/>
      <c r="C19408" s="2"/>
      <c r="D19408" s="12"/>
      <c r="E19408" s="12"/>
      <c r="F19408" s="12"/>
      <c r="G19408" s="12"/>
      <c r="H19408" s="12"/>
      <c r="I19408" s="12"/>
      <c r="J19408" s="12"/>
    </row>
    <row r="19409" spans="1:10" x14ac:dyDescent="0.25">
      <c r="A19409" s="12"/>
      <c r="B19409" s="12"/>
      <c r="C19409" s="2"/>
      <c r="D19409" s="12"/>
      <c r="E19409" s="12"/>
      <c r="F19409" s="12"/>
      <c r="G19409" s="12"/>
      <c r="H19409" s="12"/>
      <c r="I19409" s="12"/>
      <c r="J19409" s="12"/>
    </row>
    <row r="19410" spans="1:10" x14ac:dyDescent="0.25">
      <c r="A19410" s="12"/>
      <c r="B19410" s="12"/>
      <c r="C19410" s="2"/>
      <c r="D19410" s="12"/>
      <c r="E19410" s="12"/>
      <c r="F19410" s="12"/>
      <c r="G19410" s="12"/>
      <c r="H19410" s="12"/>
      <c r="I19410" s="12"/>
      <c r="J19410" s="12"/>
    </row>
    <row r="19411" spans="1:10" x14ac:dyDescent="0.25">
      <c r="A19411" s="12"/>
      <c r="B19411" s="12"/>
      <c r="C19411" s="2"/>
      <c r="D19411" s="12"/>
      <c r="E19411" s="12"/>
      <c r="F19411" s="12"/>
      <c r="G19411" s="12"/>
      <c r="H19411" s="12"/>
      <c r="I19411" s="12"/>
      <c r="J19411" s="12"/>
    </row>
    <row r="19412" spans="1:10" x14ac:dyDescent="0.25">
      <c r="A19412" s="12"/>
      <c r="B19412" s="12"/>
      <c r="C19412" s="2"/>
      <c r="D19412" s="12"/>
      <c r="E19412" s="12"/>
      <c r="F19412" s="12"/>
      <c r="G19412" s="12"/>
      <c r="H19412" s="12"/>
      <c r="I19412" s="12"/>
      <c r="J19412" s="12"/>
    </row>
    <row r="19413" spans="1:10" x14ac:dyDescent="0.25">
      <c r="A19413" s="12"/>
      <c r="B19413" s="12"/>
      <c r="C19413" s="2"/>
      <c r="D19413" s="12"/>
      <c r="E19413" s="12"/>
      <c r="F19413" s="12"/>
      <c r="G19413" s="12"/>
      <c r="H19413" s="12"/>
      <c r="I19413" s="12"/>
      <c r="J19413" s="12"/>
    </row>
    <row r="19414" spans="1:10" x14ac:dyDescent="0.25">
      <c r="A19414" s="12"/>
      <c r="B19414" s="12"/>
      <c r="C19414" s="2"/>
      <c r="D19414" s="12"/>
      <c r="E19414" s="12"/>
      <c r="F19414" s="12"/>
      <c r="G19414" s="12"/>
      <c r="H19414" s="12"/>
      <c r="I19414" s="12"/>
      <c r="J19414" s="12"/>
    </row>
    <row r="19415" spans="1:10" x14ac:dyDescent="0.25">
      <c r="A19415" s="12"/>
      <c r="B19415" s="12"/>
      <c r="C19415" s="2"/>
      <c r="D19415" s="12"/>
      <c r="E19415" s="12"/>
      <c r="F19415" s="12"/>
      <c r="G19415" s="12"/>
      <c r="H19415" s="12"/>
      <c r="I19415" s="12"/>
      <c r="J19415" s="12"/>
    </row>
    <row r="19416" spans="1:10" x14ac:dyDescent="0.25">
      <c r="A19416" s="12"/>
      <c r="B19416" s="12"/>
      <c r="C19416" s="2"/>
      <c r="D19416" s="12"/>
      <c r="E19416" s="12"/>
      <c r="F19416" s="12"/>
      <c r="G19416" s="12"/>
      <c r="H19416" s="12"/>
      <c r="I19416" s="12"/>
      <c r="J19416" s="12"/>
    </row>
    <row r="19417" spans="1:10" x14ac:dyDescent="0.25">
      <c r="A19417" s="12"/>
      <c r="B19417" s="12"/>
      <c r="C19417" s="2"/>
      <c r="D19417" s="12"/>
      <c r="E19417" s="12"/>
      <c r="F19417" s="12"/>
      <c r="G19417" s="12"/>
      <c r="H19417" s="12"/>
      <c r="I19417" s="12"/>
      <c r="J19417" s="12"/>
    </row>
    <row r="19418" spans="1:10" x14ac:dyDescent="0.25">
      <c r="A19418" s="12"/>
      <c r="B19418" s="12"/>
      <c r="C19418" s="2"/>
      <c r="D19418" s="12"/>
      <c r="E19418" s="12"/>
      <c r="F19418" s="12"/>
      <c r="G19418" s="12"/>
      <c r="H19418" s="12"/>
      <c r="I19418" s="12"/>
      <c r="J19418" s="12"/>
    </row>
    <row r="19419" spans="1:10" x14ac:dyDescent="0.25">
      <c r="A19419" s="12"/>
      <c r="B19419" s="12"/>
      <c r="C19419" s="2"/>
      <c r="D19419" s="12"/>
      <c r="E19419" s="12"/>
      <c r="F19419" s="12"/>
      <c r="G19419" s="12"/>
      <c r="H19419" s="12"/>
      <c r="I19419" s="12"/>
      <c r="J19419" s="12"/>
    </row>
    <row r="19420" spans="1:10" x14ac:dyDescent="0.25">
      <c r="A19420" s="12"/>
      <c r="B19420" s="12"/>
      <c r="C19420" s="2"/>
      <c r="D19420" s="12"/>
      <c r="E19420" s="12"/>
      <c r="F19420" s="12"/>
      <c r="G19420" s="12"/>
      <c r="H19420" s="12"/>
      <c r="I19420" s="12"/>
      <c r="J19420" s="12"/>
    </row>
    <row r="19421" spans="1:10" x14ac:dyDescent="0.25">
      <c r="A19421" s="12"/>
      <c r="B19421" s="12"/>
      <c r="C19421" s="2"/>
      <c r="D19421" s="12"/>
      <c r="E19421" s="12"/>
      <c r="F19421" s="12"/>
      <c r="G19421" s="12"/>
      <c r="H19421" s="12"/>
      <c r="I19421" s="12"/>
      <c r="J19421" s="12"/>
    </row>
    <row r="19422" spans="1:10" x14ac:dyDescent="0.25">
      <c r="A19422" s="12"/>
      <c r="B19422" s="12"/>
      <c r="C19422" s="2"/>
      <c r="D19422" s="12"/>
      <c r="E19422" s="12"/>
      <c r="F19422" s="12"/>
      <c r="G19422" s="12"/>
      <c r="H19422" s="12"/>
      <c r="I19422" s="12"/>
      <c r="J19422" s="12"/>
    </row>
    <row r="19423" spans="1:10" x14ac:dyDescent="0.25">
      <c r="A19423" s="12"/>
      <c r="B19423" s="12"/>
      <c r="C19423" s="2"/>
      <c r="D19423" s="12"/>
      <c r="E19423" s="12"/>
      <c r="F19423" s="12"/>
      <c r="G19423" s="12"/>
      <c r="H19423" s="12"/>
      <c r="I19423" s="12"/>
      <c r="J19423" s="12"/>
    </row>
    <row r="19424" spans="1:10" x14ac:dyDescent="0.25">
      <c r="A19424" s="12"/>
      <c r="B19424" s="12"/>
      <c r="C19424" s="2"/>
      <c r="D19424" s="12"/>
      <c r="E19424" s="12"/>
      <c r="F19424" s="12"/>
      <c r="G19424" s="12"/>
      <c r="H19424" s="12"/>
      <c r="I19424" s="12"/>
      <c r="J19424" s="12"/>
    </row>
    <row r="19425" spans="1:10" x14ac:dyDescent="0.25">
      <c r="A19425" s="12"/>
      <c r="B19425" s="12"/>
      <c r="C19425" s="2"/>
      <c r="D19425" s="12"/>
      <c r="E19425" s="12"/>
      <c r="F19425" s="12"/>
      <c r="G19425" s="12"/>
      <c r="H19425" s="12"/>
      <c r="I19425" s="12"/>
      <c r="J19425" s="12"/>
    </row>
    <row r="19426" spans="1:10" x14ac:dyDescent="0.25">
      <c r="A19426" s="12"/>
      <c r="B19426" s="12"/>
      <c r="C19426" s="2"/>
      <c r="D19426" s="12"/>
      <c r="E19426" s="12"/>
      <c r="F19426" s="12"/>
      <c r="G19426" s="12"/>
      <c r="H19426" s="12"/>
      <c r="I19426" s="12"/>
      <c r="J19426" s="12"/>
    </row>
    <row r="19427" spans="1:10" x14ac:dyDescent="0.25">
      <c r="A19427" s="12"/>
      <c r="B19427" s="12"/>
      <c r="C19427" s="2"/>
      <c r="D19427" s="12"/>
      <c r="E19427" s="12"/>
      <c r="F19427" s="12"/>
      <c r="G19427" s="12"/>
      <c r="H19427" s="12"/>
      <c r="I19427" s="12"/>
      <c r="J19427" s="12"/>
    </row>
    <row r="19428" spans="1:10" x14ac:dyDescent="0.25">
      <c r="A19428" s="12"/>
      <c r="B19428" s="12"/>
      <c r="C19428" s="2"/>
      <c r="D19428" s="12"/>
      <c r="E19428" s="12"/>
      <c r="F19428" s="12"/>
      <c r="G19428" s="12"/>
      <c r="H19428" s="12"/>
      <c r="I19428" s="12"/>
      <c r="J19428" s="12"/>
    </row>
    <row r="19429" spans="1:10" x14ac:dyDescent="0.25">
      <c r="A19429" s="12"/>
      <c r="B19429" s="12"/>
      <c r="C19429" s="2"/>
      <c r="D19429" s="12"/>
      <c r="E19429" s="12"/>
      <c r="F19429" s="12"/>
      <c r="G19429" s="12"/>
      <c r="H19429" s="12"/>
      <c r="I19429" s="12"/>
      <c r="J19429" s="12"/>
    </row>
    <row r="19430" spans="1:10" x14ac:dyDescent="0.25">
      <c r="A19430" s="12"/>
      <c r="B19430" s="12"/>
      <c r="C19430" s="2"/>
      <c r="D19430" s="12"/>
      <c r="E19430" s="12"/>
      <c r="F19430" s="12"/>
      <c r="G19430" s="12"/>
      <c r="H19430" s="12"/>
      <c r="I19430" s="12"/>
      <c r="J19430" s="12"/>
    </row>
    <row r="19431" spans="1:10" x14ac:dyDescent="0.25">
      <c r="A19431" s="12"/>
      <c r="B19431" s="12"/>
      <c r="C19431" s="2"/>
      <c r="D19431" s="12"/>
      <c r="E19431" s="12"/>
      <c r="F19431" s="12"/>
      <c r="G19431" s="12"/>
      <c r="H19431" s="12"/>
      <c r="I19431" s="12"/>
      <c r="J19431" s="12"/>
    </row>
    <row r="19432" spans="1:10" x14ac:dyDescent="0.25">
      <c r="A19432" s="12"/>
      <c r="B19432" s="12"/>
      <c r="C19432" s="2"/>
      <c r="D19432" s="12"/>
      <c r="E19432" s="12"/>
      <c r="F19432" s="12"/>
      <c r="G19432" s="12"/>
      <c r="H19432" s="12"/>
      <c r="I19432" s="12"/>
      <c r="J19432" s="12"/>
    </row>
    <row r="19433" spans="1:10" x14ac:dyDescent="0.25">
      <c r="A19433" s="12"/>
      <c r="B19433" s="12"/>
      <c r="C19433" s="2"/>
      <c r="D19433" s="12"/>
      <c r="E19433" s="12"/>
      <c r="F19433" s="12"/>
      <c r="G19433" s="12"/>
      <c r="H19433" s="12"/>
      <c r="I19433" s="12"/>
      <c r="J19433" s="12"/>
    </row>
    <row r="19434" spans="1:10" x14ac:dyDescent="0.25">
      <c r="A19434" s="12"/>
      <c r="B19434" s="12"/>
      <c r="C19434" s="2"/>
      <c r="D19434" s="12"/>
      <c r="E19434" s="12"/>
      <c r="F19434" s="12"/>
      <c r="G19434" s="12"/>
      <c r="H19434" s="12"/>
      <c r="I19434" s="12"/>
      <c r="J19434" s="12"/>
    </row>
    <row r="19435" spans="1:10" x14ac:dyDescent="0.25">
      <c r="A19435" s="12"/>
      <c r="B19435" s="12"/>
      <c r="C19435" s="2"/>
      <c r="D19435" s="12"/>
      <c r="E19435" s="12"/>
      <c r="F19435" s="12"/>
      <c r="G19435" s="12"/>
      <c r="H19435" s="12"/>
      <c r="I19435" s="12"/>
      <c r="J19435" s="12"/>
    </row>
    <row r="19436" spans="1:10" x14ac:dyDescent="0.25">
      <c r="A19436" s="12"/>
      <c r="B19436" s="12"/>
      <c r="C19436" s="2"/>
      <c r="D19436" s="12"/>
      <c r="E19436" s="12"/>
      <c r="F19436" s="12"/>
      <c r="G19436" s="12"/>
      <c r="H19436" s="12"/>
      <c r="I19436" s="12"/>
      <c r="J19436" s="12"/>
    </row>
    <row r="19437" spans="1:10" x14ac:dyDescent="0.25">
      <c r="A19437" s="12"/>
      <c r="B19437" s="12"/>
      <c r="C19437" s="2"/>
      <c r="D19437" s="12"/>
      <c r="E19437" s="12"/>
      <c r="F19437" s="12"/>
      <c r="G19437" s="12"/>
      <c r="H19437" s="12"/>
      <c r="I19437" s="12"/>
      <c r="J19437" s="12"/>
    </row>
    <row r="19438" spans="1:10" x14ac:dyDescent="0.25">
      <c r="A19438" s="12"/>
      <c r="B19438" s="12"/>
      <c r="C19438" s="2"/>
      <c r="D19438" s="12"/>
      <c r="E19438" s="12"/>
      <c r="F19438" s="12"/>
      <c r="G19438" s="12"/>
      <c r="H19438" s="12"/>
      <c r="I19438" s="12"/>
      <c r="J19438" s="12"/>
    </row>
    <row r="19439" spans="1:10" x14ac:dyDescent="0.25">
      <c r="A19439" s="12"/>
      <c r="B19439" s="12"/>
      <c r="C19439" s="2"/>
      <c r="D19439" s="12"/>
      <c r="E19439" s="12"/>
      <c r="F19439" s="12"/>
      <c r="G19439" s="12"/>
      <c r="H19439" s="12"/>
      <c r="I19439" s="12"/>
      <c r="J19439" s="12"/>
    </row>
    <row r="19440" spans="1:10" x14ac:dyDescent="0.25">
      <c r="A19440" s="12"/>
      <c r="B19440" s="12"/>
      <c r="C19440" s="2"/>
      <c r="D19440" s="12"/>
      <c r="E19440" s="12"/>
      <c r="F19440" s="12"/>
      <c r="G19440" s="12"/>
      <c r="H19440" s="12"/>
      <c r="I19440" s="12"/>
      <c r="J19440" s="12"/>
    </row>
    <row r="19441" spans="1:10" x14ac:dyDescent="0.25">
      <c r="A19441" s="12"/>
      <c r="B19441" s="12"/>
      <c r="C19441" s="2"/>
      <c r="D19441" s="12"/>
      <c r="E19441" s="12"/>
      <c r="F19441" s="12"/>
      <c r="G19441" s="12"/>
      <c r="H19441" s="12"/>
      <c r="I19441" s="12"/>
      <c r="J19441" s="12"/>
    </row>
    <row r="19442" spans="1:10" x14ac:dyDescent="0.25">
      <c r="A19442" s="12"/>
      <c r="B19442" s="12"/>
      <c r="C19442" s="2"/>
      <c r="D19442" s="12"/>
      <c r="E19442" s="12"/>
      <c r="F19442" s="12"/>
      <c r="G19442" s="12"/>
      <c r="H19442" s="12"/>
      <c r="I19442" s="12"/>
      <c r="J19442" s="12"/>
    </row>
    <row r="19443" spans="1:10" x14ac:dyDescent="0.25">
      <c r="A19443" s="12"/>
      <c r="B19443" s="12"/>
      <c r="C19443" s="2"/>
      <c r="D19443" s="12"/>
      <c r="E19443" s="12"/>
      <c r="F19443" s="12"/>
      <c r="G19443" s="12"/>
      <c r="H19443" s="12"/>
      <c r="I19443" s="12"/>
      <c r="J19443" s="12"/>
    </row>
    <row r="19444" spans="1:10" x14ac:dyDescent="0.25">
      <c r="A19444" s="12"/>
      <c r="B19444" s="12"/>
      <c r="C19444" s="2"/>
      <c r="D19444" s="12"/>
      <c r="E19444" s="12"/>
      <c r="F19444" s="12"/>
      <c r="G19444" s="12"/>
      <c r="H19444" s="12"/>
      <c r="I19444" s="12"/>
      <c r="J19444" s="12"/>
    </row>
    <row r="19445" spans="1:10" x14ac:dyDescent="0.25">
      <c r="A19445" s="12"/>
      <c r="B19445" s="12"/>
      <c r="C19445" s="2"/>
      <c r="D19445" s="12"/>
      <c r="E19445" s="12"/>
      <c r="F19445" s="12"/>
      <c r="G19445" s="12"/>
      <c r="H19445" s="12"/>
      <c r="I19445" s="12"/>
      <c r="J19445" s="12"/>
    </row>
    <row r="19446" spans="1:10" x14ac:dyDescent="0.25">
      <c r="A19446" s="12"/>
      <c r="B19446" s="12"/>
      <c r="C19446" s="2"/>
      <c r="D19446" s="12"/>
      <c r="E19446" s="12"/>
      <c r="F19446" s="12"/>
      <c r="G19446" s="12"/>
      <c r="H19446" s="12"/>
      <c r="I19446" s="12"/>
      <c r="J19446" s="12"/>
    </row>
    <row r="19447" spans="1:10" x14ac:dyDescent="0.25">
      <c r="A19447" s="12"/>
      <c r="B19447" s="12"/>
      <c r="C19447" s="2"/>
      <c r="D19447" s="12"/>
      <c r="E19447" s="12"/>
      <c r="F19447" s="12"/>
      <c r="G19447" s="12"/>
      <c r="H19447" s="12"/>
      <c r="I19447" s="12"/>
      <c r="J19447" s="12"/>
    </row>
    <row r="19448" spans="1:10" x14ac:dyDescent="0.25">
      <c r="A19448" s="12"/>
      <c r="B19448" s="12"/>
      <c r="C19448" s="2"/>
      <c r="D19448" s="12"/>
      <c r="E19448" s="12"/>
      <c r="F19448" s="12"/>
      <c r="G19448" s="12"/>
      <c r="H19448" s="12"/>
      <c r="I19448" s="12"/>
      <c r="J19448" s="12"/>
    </row>
    <row r="19449" spans="1:10" x14ac:dyDescent="0.25">
      <c r="A19449" s="12"/>
      <c r="B19449" s="12"/>
      <c r="C19449" s="2"/>
      <c r="D19449" s="12"/>
      <c r="E19449" s="12"/>
      <c r="F19449" s="12"/>
      <c r="G19449" s="12"/>
      <c r="H19449" s="12"/>
      <c r="I19449" s="12"/>
      <c r="J19449" s="12"/>
    </row>
    <row r="19450" spans="1:10" x14ac:dyDescent="0.25">
      <c r="A19450" s="12"/>
      <c r="B19450" s="12"/>
      <c r="C19450" s="2"/>
      <c r="D19450" s="12"/>
      <c r="E19450" s="12"/>
      <c r="F19450" s="12"/>
      <c r="G19450" s="12"/>
      <c r="H19450" s="12"/>
      <c r="I19450" s="12"/>
      <c r="J19450" s="12"/>
    </row>
    <row r="19451" spans="1:10" x14ac:dyDescent="0.25">
      <c r="A19451" s="12"/>
      <c r="B19451" s="12"/>
      <c r="C19451" s="2"/>
      <c r="D19451" s="12"/>
      <c r="E19451" s="12"/>
      <c r="F19451" s="12"/>
      <c r="G19451" s="12"/>
      <c r="H19451" s="12"/>
      <c r="I19451" s="12"/>
      <c r="J19451" s="12"/>
    </row>
    <row r="19452" spans="1:10" x14ac:dyDescent="0.25">
      <c r="A19452" s="12"/>
      <c r="B19452" s="12"/>
      <c r="C19452" s="2"/>
      <c r="D19452" s="12"/>
      <c r="E19452" s="12"/>
      <c r="F19452" s="12"/>
      <c r="G19452" s="12"/>
      <c r="H19452" s="12"/>
      <c r="I19452" s="12"/>
      <c r="J19452" s="12"/>
    </row>
    <row r="19453" spans="1:10" x14ac:dyDescent="0.25">
      <c r="A19453" s="12"/>
      <c r="B19453" s="12"/>
      <c r="C19453" s="2"/>
      <c r="D19453" s="12"/>
      <c r="E19453" s="12"/>
      <c r="F19453" s="12"/>
      <c r="G19453" s="12"/>
      <c r="H19453" s="12"/>
      <c r="I19453" s="12"/>
      <c r="J19453" s="12"/>
    </row>
    <row r="19454" spans="1:10" x14ac:dyDescent="0.25">
      <c r="A19454" s="12"/>
      <c r="B19454" s="12"/>
      <c r="C19454" s="2"/>
      <c r="D19454" s="12"/>
      <c r="E19454" s="12"/>
      <c r="F19454" s="12"/>
      <c r="G19454" s="12"/>
      <c r="H19454" s="12"/>
      <c r="I19454" s="12"/>
      <c r="J19454" s="12"/>
    </row>
    <row r="19455" spans="1:10" x14ac:dyDescent="0.25">
      <c r="A19455" s="12"/>
      <c r="B19455" s="12"/>
      <c r="C19455" s="2"/>
      <c r="D19455" s="12"/>
      <c r="E19455" s="12"/>
      <c r="F19455" s="12"/>
      <c r="G19455" s="12"/>
      <c r="H19455" s="12"/>
      <c r="I19455" s="12"/>
      <c r="J19455" s="12"/>
    </row>
    <row r="19456" spans="1:10" x14ac:dyDescent="0.25">
      <c r="A19456" s="12"/>
      <c r="B19456" s="12"/>
      <c r="C19456" s="2"/>
      <c r="D19456" s="12"/>
      <c r="E19456" s="12"/>
      <c r="F19456" s="12"/>
      <c r="G19456" s="12"/>
      <c r="H19456" s="12"/>
      <c r="I19456" s="12"/>
      <c r="J19456" s="12"/>
    </row>
    <row r="19457" spans="1:10" x14ac:dyDescent="0.25">
      <c r="A19457" s="12"/>
      <c r="B19457" s="12"/>
      <c r="C19457" s="2"/>
      <c r="D19457" s="12"/>
      <c r="E19457" s="12"/>
      <c r="F19457" s="12"/>
      <c r="G19457" s="12"/>
      <c r="H19457" s="12"/>
      <c r="I19457" s="12"/>
      <c r="J19457" s="12"/>
    </row>
    <row r="19458" spans="1:10" x14ac:dyDescent="0.25">
      <c r="A19458" s="12"/>
      <c r="B19458" s="12"/>
      <c r="C19458" s="2"/>
      <c r="D19458" s="12"/>
      <c r="E19458" s="12"/>
      <c r="F19458" s="12"/>
      <c r="G19458" s="12"/>
      <c r="H19458" s="12"/>
      <c r="I19458" s="12"/>
      <c r="J19458" s="12"/>
    </row>
    <row r="19459" spans="1:10" x14ac:dyDescent="0.25">
      <c r="A19459" s="12"/>
      <c r="B19459" s="12"/>
      <c r="C19459" s="2"/>
      <c r="D19459" s="12"/>
      <c r="E19459" s="12"/>
      <c r="F19459" s="12"/>
      <c r="G19459" s="12"/>
      <c r="H19459" s="12"/>
      <c r="I19459" s="12"/>
      <c r="J19459" s="12"/>
    </row>
    <row r="19460" spans="1:10" x14ac:dyDescent="0.25">
      <c r="A19460" s="12"/>
      <c r="B19460" s="12"/>
      <c r="C19460" s="2"/>
      <c r="D19460" s="12"/>
      <c r="E19460" s="12"/>
      <c r="F19460" s="12"/>
      <c r="G19460" s="12"/>
      <c r="H19460" s="12"/>
      <c r="I19460" s="12"/>
      <c r="J19460" s="12"/>
    </row>
    <row r="19461" spans="1:10" x14ac:dyDescent="0.25">
      <c r="A19461" s="12"/>
      <c r="B19461" s="12"/>
      <c r="C19461" s="2"/>
      <c r="D19461" s="12"/>
      <c r="E19461" s="12"/>
      <c r="F19461" s="12"/>
      <c r="G19461" s="12"/>
      <c r="H19461" s="12"/>
      <c r="I19461" s="12"/>
      <c r="J19461" s="12"/>
    </row>
    <row r="19462" spans="1:10" x14ac:dyDescent="0.25">
      <c r="A19462" s="12"/>
      <c r="B19462" s="12"/>
      <c r="C19462" s="2"/>
      <c r="D19462" s="12"/>
      <c r="E19462" s="12"/>
      <c r="F19462" s="12"/>
      <c r="G19462" s="12"/>
      <c r="H19462" s="12"/>
      <c r="I19462" s="12"/>
      <c r="J19462" s="12"/>
    </row>
    <row r="19463" spans="1:10" x14ac:dyDescent="0.25">
      <c r="A19463" s="12"/>
      <c r="B19463" s="12"/>
      <c r="C19463" s="2"/>
      <c r="D19463" s="12"/>
      <c r="E19463" s="12"/>
      <c r="F19463" s="12"/>
      <c r="G19463" s="12"/>
      <c r="H19463" s="12"/>
      <c r="I19463" s="12"/>
      <c r="J19463" s="12"/>
    </row>
    <row r="19464" spans="1:10" x14ac:dyDescent="0.25">
      <c r="A19464" s="12"/>
      <c r="B19464" s="12"/>
      <c r="C19464" s="2"/>
      <c r="D19464" s="12"/>
      <c r="E19464" s="12"/>
      <c r="F19464" s="12"/>
      <c r="G19464" s="12"/>
      <c r="H19464" s="12"/>
      <c r="I19464" s="12"/>
      <c r="J19464" s="12"/>
    </row>
    <row r="19465" spans="1:10" x14ac:dyDescent="0.25">
      <c r="A19465" s="12"/>
      <c r="B19465" s="12"/>
      <c r="C19465" s="2"/>
      <c r="D19465" s="12"/>
      <c r="E19465" s="12"/>
      <c r="F19465" s="12"/>
      <c r="G19465" s="12"/>
      <c r="H19465" s="12"/>
      <c r="I19465" s="12"/>
      <c r="J19465" s="12"/>
    </row>
    <row r="19466" spans="1:10" x14ac:dyDescent="0.25">
      <c r="A19466" s="12"/>
      <c r="B19466" s="12"/>
      <c r="C19466" s="2"/>
      <c r="D19466" s="12"/>
      <c r="E19466" s="12"/>
      <c r="F19466" s="12"/>
      <c r="G19466" s="12"/>
      <c r="H19466" s="12"/>
      <c r="I19466" s="12"/>
      <c r="J19466" s="12"/>
    </row>
    <row r="19467" spans="1:10" x14ac:dyDescent="0.25">
      <c r="A19467" s="12"/>
      <c r="B19467" s="12"/>
      <c r="C19467" s="2"/>
      <c r="D19467" s="12"/>
      <c r="E19467" s="12"/>
      <c r="F19467" s="12"/>
      <c r="G19467" s="12"/>
      <c r="H19467" s="12"/>
      <c r="I19467" s="12"/>
      <c r="J19467" s="12"/>
    </row>
    <row r="19468" spans="1:10" x14ac:dyDescent="0.25">
      <c r="A19468" s="12"/>
      <c r="B19468" s="12"/>
      <c r="C19468" s="2"/>
      <c r="D19468" s="12"/>
      <c r="E19468" s="12"/>
      <c r="F19468" s="12"/>
      <c r="G19468" s="12"/>
      <c r="H19468" s="12"/>
      <c r="I19468" s="12"/>
      <c r="J19468" s="12"/>
    </row>
    <row r="19469" spans="1:10" x14ac:dyDescent="0.25">
      <c r="A19469" s="12"/>
      <c r="B19469" s="12"/>
      <c r="C19469" s="2"/>
      <c r="D19469" s="12"/>
      <c r="E19469" s="12"/>
      <c r="F19469" s="12"/>
      <c r="G19469" s="12"/>
      <c r="H19469" s="12"/>
      <c r="I19469" s="12"/>
      <c r="J19469" s="12"/>
    </row>
    <row r="19470" spans="1:10" x14ac:dyDescent="0.25">
      <c r="A19470" s="12"/>
      <c r="B19470" s="12"/>
      <c r="C19470" s="2"/>
      <c r="D19470" s="12"/>
      <c r="E19470" s="12"/>
      <c r="F19470" s="12"/>
      <c r="G19470" s="12"/>
      <c r="H19470" s="12"/>
      <c r="I19470" s="12"/>
      <c r="J19470" s="12"/>
    </row>
    <row r="19471" spans="1:10" x14ac:dyDescent="0.25">
      <c r="A19471" s="12"/>
      <c r="B19471" s="12"/>
      <c r="C19471" s="2"/>
      <c r="D19471" s="12"/>
      <c r="E19471" s="12"/>
      <c r="F19471" s="12"/>
      <c r="G19471" s="12"/>
      <c r="H19471" s="12"/>
      <c r="I19471" s="12"/>
      <c r="J19471" s="12"/>
    </row>
    <row r="19472" spans="1:10" x14ac:dyDescent="0.25">
      <c r="A19472" s="12"/>
      <c r="B19472" s="12"/>
      <c r="C19472" s="2"/>
      <c r="D19472" s="12"/>
      <c r="E19472" s="12"/>
      <c r="F19472" s="12"/>
      <c r="G19472" s="12"/>
      <c r="H19472" s="12"/>
      <c r="I19472" s="12"/>
      <c r="J19472" s="12"/>
    </row>
    <row r="19473" spans="1:10" x14ac:dyDescent="0.25">
      <c r="A19473" s="12"/>
      <c r="B19473" s="12"/>
      <c r="C19473" s="2"/>
      <c r="D19473" s="12"/>
      <c r="E19473" s="12"/>
      <c r="F19473" s="12"/>
      <c r="G19473" s="12"/>
      <c r="H19473" s="12"/>
      <c r="I19473" s="12"/>
      <c r="J19473" s="12"/>
    </row>
    <row r="19474" spans="1:10" x14ac:dyDescent="0.25">
      <c r="A19474" s="12"/>
      <c r="B19474" s="12"/>
      <c r="C19474" s="2"/>
      <c r="D19474" s="12"/>
      <c r="E19474" s="12"/>
      <c r="F19474" s="12"/>
      <c r="G19474" s="12"/>
      <c r="H19474" s="12"/>
      <c r="I19474" s="12"/>
      <c r="J19474" s="12"/>
    </row>
    <row r="19475" spans="1:10" x14ac:dyDescent="0.25">
      <c r="A19475" s="12"/>
      <c r="B19475" s="12"/>
      <c r="C19475" s="2"/>
      <c r="D19475" s="12"/>
      <c r="E19475" s="12"/>
      <c r="F19475" s="12"/>
      <c r="G19475" s="12"/>
      <c r="H19475" s="12"/>
      <c r="I19475" s="12"/>
      <c r="J19475" s="12"/>
    </row>
    <row r="19476" spans="1:10" x14ac:dyDescent="0.25">
      <c r="A19476" s="12"/>
      <c r="B19476" s="12"/>
      <c r="C19476" s="2"/>
      <c r="D19476" s="12"/>
      <c r="E19476" s="12"/>
      <c r="F19476" s="12"/>
      <c r="G19476" s="12"/>
      <c r="H19476" s="12"/>
      <c r="I19476" s="12"/>
      <c r="J19476" s="12"/>
    </row>
    <row r="19477" spans="1:10" x14ac:dyDescent="0.25">
      <c r="A19477" s="12"/>
      <c r="B19477" s="12"/>
      <c r="C19477" s="2"/>
      <c r="D19477" s="12"/>
      <c r="E19477" s="12"/>
      <c r="F19477" s="12"/>
      <c r="G19477" s="12"/>
      <c r="H19477" s="12"/>
      <c r="I19477" s="12"/>
      <c r="J19477" s="12"/>
    </row>
    <row r="19478" spans="1:10" x14ac:dyDescent="0.25">
      <c r="A19478" s="12"/>
      <c r="B19478" s="12"/>
      <c r="C19478" s="2"/>
      <c r="D19478" s="12"/>
      <c r="E19478" s="12"/>
      <c r="F19478" s="12"/>
      <c r="G19478" s="12"/>
      <c r="H19478" s="12"/>
      <c r="I19478" s="12"/>
      <c r="J19478" s="12"/>
    </row>
    <row r="19479" spans="1:10" x14ac:dyDescent="0.25">
      <c r="A19479" s="12"/>
      <c r="B19479" s="12"/>
      <c r="C19479" s="2"/>
      <c r="D19479" s="12"/>
      <c r="E19479" s="12"/>
      <c r="F19479" s="12"/>
      <c r="G19479" s="12"/>
      <c r="H19479" s="12"/>
      <c r="I19479" s="12"/>
      <c r="J19479" s="12"/>
    </row>
    <row r="19480" spans="1:10" x14ac:dyDescent="0.25">
      <c r="A19480" s="12"/>
      <c r="B19480" s="12"/>
      <c r="C19480" s="2"/>
      <c r="D19480" s="12"/>
      <c r="E19480" s="12"/>
      <c r="F19480" s="12"/>
      <c r="G19480" s="12"/>
      <c r="H19480" s="12"/>
      <c r="I19480" s="12"/>
      <c r="J19480" s="12"/>
    </row>
    <row r="19481" spans="1:10" x14ac:dyDescent="0.25">
      <c r="A19481" s="12"/>
      <c r="B19481" s="12"/>
      <c r="C19481" s="2"/>
      <c r="D19481" s="12"/>
      <c r="E19481" s="12"/>
      <c r="F19481" s="12"/>
      <c r="G19481" s="12"/>
      <c r="H19481" s="12"/>
      <c r="I19481" s="12"/>
      <c r="J19481" s="12"/>
    </row>
    <row r="19482" spans="1:10" x14ac:dyDescent="0.25">
      <c r="A19482" s="12"/>
      <c r="B19482" s="12"/>
      <c r="C19482" s="2"/>
      <c r="D19482" s="12"/>
      <c r="E19482" s="12"/>
      <c r="F19482" s="12"/>
      <c r="G19482" s="12"/>
      <c r="H19482" s="12"/>
      <c r="I19482" s="12"/>
      <c r="J19482" s="12"/>
    </row>
    <row r="19483" spans="1:10" x14ac:dyDescent="0.25">
      <c r="A19483" s="12"/>
      <c r="B19483" s="12"/>
      <c r="C19483" s="2"/>
      <c r="D19483" s="12"/>
      <c r="E19483" s="12"/>
      <c r="F19483" s="12"/>
      <c r="G19483" s="12"/>
      <c r="H19483" s="12"/>
      <c r="I19483" s="12"/>
      <c r="J19483" s="12"/>
    </row>
    <row r="19484" spans="1:10" x14ac:dyDescent="0.25">
      <c r="A19484" s="12"/>
      <c r="B19484" s="12"/>
      <c r="C19484" s="2"/>
      <c r="D19484" s="12"/>
      <c r="E19484" s="12"/>
      <c r="F19484" s="12"/>
      <c r="G19484" s="12"/>
      <c r="H19484" s="12"/>
      <c r="I19484" s="12"/>
      <c r="J19484" s="12"/>
    </row>
    <row r="19485" spans="1:10" x14ac:dyDescent="0.25">
      <c r="A19485" s="12"/>
      <c r="B19485" s="12"/>
      <c r="C19485" s="2"/>
      <c r="D19485" s="12"/>
      <c r="E19485" s="12"/>
      <c r="F19485" s="12"/>
      <c r="G19485" s="12"/>
      <c r="H19485" s="12"/>
      <c r="I19485" s="12"/>
      <c r="J19485" s="12"/>
    </row>
    <row r="19486" spans="1:10" x14ac:dyDescent="0.25">
      <c r="A19486" s="12"/>
      <c r="B19486" s="12"/>
      <c r="C19486" s="2"/>
      <c r="D19486" s="12"/>
      <c r="E19486" s="12"/>
      <c r="F19486" s="12"/>
      <c r="G19486" s="12"/>
      <c r="H19486" s="12"/>
      <c r="I19486" s="12"/>
      <c r="J19486" s="12"/>
    </row>
    <row r="19487" spans="1:10" x14ac:dyDescent="0.25">
      <c r="A19487" s="12"/>
      <c r="B19487" s="12"/>
      <c r="C19487" s="2"/>
      <c r="D19487" s="12"/>
      <c r="E19487" s="12"/>
      <c r="F19487" s="12"/>
      <c r="G19487" s="12"/>
      <c r="H19487" s="12"/>
      <c r="I19487" s="12"/>
      <c r="J19487" s="12"/>
    </row>
    <row r="19488" spans="1:10" x14ac:dyDescent="0.25">
      <c r="A19488" s="12"/>
      <c r="B19488" s="12"/>
      <c r="C19488" s="2"/>
      <c r="D19488" s="12"/>
      <c r="E19488" s="12"/>
      <c r="F19488" s="12"/>
      <c r="G19488" s="12"/>
      <c r="H19488" s="12"/>
      <c r="I19488" s="12"/>
      <c r="J19488" s="12"/>
    </row>
    <row r="19489" spans="1:10" x14ac:dyDescent="0.25">
      <c r="A19489" s="12"/>
      <c r="B19489" s="12"/>
      <c r="C19489" s="2"/>
      <c r="D19489" s="12"/>
      <c r="E19489" s="12"/>
      <c r="F19489" s="12"/>
      <c r="G19489" s="12"/>
      <c r="H19489" s="12"/>
      <c r="I19489" s="12"/>
      <c r="J19489" s="12"/>
    </row>
    <row r="19490" spans="1:10" x14ac:dyDescent="0.25">
      <c r="A19490" s="12"/>
      <c r="B19490" s="12"/>
      <c r="C19490" s="2"/>
      <c r="D19490" s="12"/>
      <c r="E19490" s="12"/>
      <c r="F19490" s="12"/>
      <c r="G19490" s="12"/>
      <c r="H19490" s="12"/>
      <c r="I19490" s="12"/>
      <c r="J19490" s="12"/>
    </row>
    <row r="19491" spans="1:10" x14ac:dyDescent="0.25">
      <c r="A19491" s="12"/>
      <c r="B19491" s="12"/>
      <c r="C19491" s="2"/>
      <c r="D19491" s="12"/>
      <c r="E19491" s="12"/>
      <c r="F19491" s="12"/>
      <c r="G19491" s="12"/>
      <c r="H19491" s="12"/>
      <c r="I19491" s="12"/>
      <c r="J19491" s="12"/>
    </row>
    <row r="19492" spans="1:10" x14ac:dyDescent="0.25">
      <c r="A19492" s="12"/>
      <c r="B19492" s="12"/>
      <c r="C19492" s="2"/>
      <c r="D19492" s="12"/>
      <c r="E19492" s="12"/>
      <c r="F19492" s="12"/>
      <c r="G19492" s="12"/>
      <c r="H19492" s="12"/>
      <c r="I19492" s="12"/>
      <c r="J19492" s="12"/>
    </row>
    <row r="19493" spans="1:10" x14ac:dyDescent="0.25">
      <c r="A19493" s="12"/>
      <c r="B19493" s="12"/>
      <c r="C19493" s="2"/>
      <c r="D19493" s="12"/>
      <c r="E19493" s="12"/>
      <c r="F19493" s="12"/>
      <c r="G19493" s="12"/>
      <c r="H19493" s="12"/>
      <c r="I19493" s="12"/>
      <c r="J19493" s="12"/>
    </row>
    <row r="19494" spans="1:10" x14ac:dyDescent="0.25">
      <c r="A19494" s="12"/>
      <c r="B19494" s="12"/>
      <c r="C19494" s="2"/>
      <c r="D19494" s="12"/>
      <c r="E19494" s="12"/>
      <c r="F19494" s="12"/>
      <c r="G19494" s="12"/>
      <c r="H19494" s="12"/>
      <c r="I19494" s="12"/>
      <c r="J19494" s="12"/>
    </row>
    <row r="19495" spans="1:10" x14ac:dyDescent="0.25">
      <c r="A19495" s="12"/>
      <c r="B19495" s="12"/>
      <c r="C19495" s="2"/>
      <c r="D19495" s="12"/>
      <c r="E19495" s="12"/>
      <c r="F19495" s="12"/>
      <c r="G19495" s="12"/>
      <c r="H19495" s="12"/>
      <c r="I19495" s="12"/>
      <c r="J19495" s="12"/>
    </row>
    <row r="19496" spans="1:10" x14ac:dyDescent="0.25">
      <c r="A19496" s="12"/>
      <c r="B19496" s="12"/>
      <c r="C19496" s="2"/>
      <c r="D19496" s="12"/>
      <c r="E19496" s="12"/>
      <c r="F19496" s="12"/>
      <c r="G19496" s="12"/>
      <c r="H19496" s="12"/>
      <c r="I19496" s="12"/>
      <c r="J19496" s="12"/>
    </row>
    <row r="19497" spans="1:10" x14ac:dyDescent="0.25">
      <c r="A19497" s="12"/>
      <c r="B19497" s="12"/>
      <c r="C19497" s="2"/>
      <c r="D19497" s="12"/>
      <c r="E19497" s="12"/>
      <c r="F19497" s="12"/>
      <c r="G19497" s="12"/>
      <c r="H19497" s="12"/>
      <c r="I19497" s="12"/>
      <c r="J19497" s="12"/>
    </row>
    <row r="19498" spans="1:10" x14ac:dyDescent="0.25">
      <c r="A19498" s="12"/>
      <c r="B19498" s="12"/>
      <c r="C19498" s="2"/>
      <c r="D19498" s="12"/>
      <c r="E19498" s="12"/>
      <c r="F19498" s="12"/>
      <c r="G19498" s="12"/>
      <c r="H19498" s="12"/>
      <c r="I19498" s="12"/>
      <c r="J19498" s="12"/>
    </row>
    <row r="19499" spans="1:10" x14ac:dyDescent="0.25">
      <c r="A19499" s="12"/>
      <c r="B19499" s="12"/>
      <c r="C19499" s="2"/>
      <c r="D19499" s="12"/>
      <c r="E19499" s="12"/>
      <c r="F19499" s="12"/>
      <c r="G19499" s="12"/>
      <c r="H19499" s="12"/>
      <c r="I19499" s="12"/>
      <c r="J19499" s="12"/>
    </row>
    <row r="19500" spans="1:10" x14ac:dyDescent="0.25">
      <c r="A19500" s="12"/>
      <c r="B19500" s="12"/>
      <c r="C19500" s="2"/>
      <c r="D19500" s="12"/>
      <c r="E19500" s="12"/>
      <c r="F19500" s="12"/>
      <c r="G19500" s="12"/>
      <c r="H19500" s="12"/>
      <c r="I19500" s="12"/>
      <c r="J19500" s="12"/>
    </row>
    <row r="19501" spans="1:10" x14ac:dyDescent="0.25">
      <c r="A19501" s="12"/>
      <c r="B19501" s="12"/>
      <c r="C19501" s="2"/>
      <c r="D19501" s="12"/>
      <c r="E19501" s="12"/>
      <c r="F19501" s="12"/>
      <c r="G19501" s="12"/>
      <c r="H19501" s="12"/>
      <c r="I19501" s="12"/>
      <c r="J19501" s="12"/>
    </row>
    <row r="19502" spans="1:10" x14ac:dyDescent="0.25">
      <c r="A19502" s="12"/>
      <c r="B19502" s="12"/>
      <c r="C19502" s="2"/>
      <c r="D19502" s="12"/>
      <c r="E19502" s="12"/>
      <c r="F19502" s="12"/>
      <c r="G19502" s="12"/>
      <c r="H19502" s="12"/>
      <c r="I19502" s="12"/>
      <c r="J19502" s="12"/>
    </row>
    <row r="19503" spans="1:10" x14ac:dyDescent="0.25">
      <c r="A19503" s="12"/>
      <c r="B19503" s="12"/>
      <c r="C19503" s="2"/>
      <c r="D19503" s="12"/>
      <c r="E19503" s="12"/>
      <c r="F19503" s="12"/>
      <c r="G19503" s="12"/>
      <c r="H19503" s="12"/>
      <c r="I19503" s="12"/>
      <c r="J19503" s="12"/>
    </row>
    <row r="19504" spans="1:10" x14ac:dyDescent="0.25">
      <c r="A19504" s="12"/>
      <c r="B19504" s="12"/>
      <c r="C19504" s="2"/>
      <c r="D19504" s="12"/>
      <c r="E19504" s="12"/>
      <c r="F19504" s="12"/>
      <c r="G19504" s="12"/>
      <c r="H19504" s="12"/>
      <c r="I19504" s="12"/>
      <c r="J19504" s="12"/>
    </row>
    <row r="19505" spans="1:10" x14ac:dyDescent="0.25">
      <c r="A19505" s="12"/>
      <c r="B19505" s="12"/>
      <c r="C19505" s="2"/>
      <c r="D19505" s="12"/>
      <c r="E19505" s="12"/>
      <c r="F19505" s="12"/>
      <c r="G19505" s="12"/>
      <c r="H19505" s="12"/>
      <c r="I19505" s="12"/>
      <c r="J19505" s="12"/>
    </row>
    <row r="19506" spans="1:10" x14ac:dyDescent="0.25">
      <c r="A19506" s="12"/>
      <c r="B19506" s="12"/>
      <c r="C19506" s="2"/>
      <c r="D19506" s="12"/>
      <c r="E19506" s="12"/>
      <c r="F19506" s="12"/>
      <c r="G19506" s="12"/>
      <c r="H19506" s="12"/>
      <c r="I19506" s="12"/>
      <c r="J19506" s="12"/>
    </row>
    <row r="19507" spans="1:10" x14ac:dyDescent="0.25">
      <c r="A19507" s="12"/>
      <c r="B19507" s="12"/>
      <c r="C19507" s="2"/>
      <c r="D19507" s="12"/>
      <c r="E19507" s="12"/>
      <c r="F19507" s="12"/>
      <c r="G19507" s="12"/>
      <c r="H19507" s="12"/>
      <c r="I19507" s="12"/>
      <c r="J19507" s="12"/>
    </row>
    <row r="19508" spans="1:10" x14ac:dyDescent="0.25">
      <c r="A19508" s="12"/>
      <c r="B19508" s="12"/>
      <c r="C19508" s="2"/>
      <c r="D19508" s="12"/>
      <c r="E19508" s="12"/>
      <c r="F19508" s="12"/>
      <c r="G19508" s="12"/>
      <c r="H19508" s="12"/>
      <c r="I19508" s="12"/>
      <c r="J19508" s="12"/>
    </row>
    <row r="19509" spans="1:10" x14ac:dyDescent="0.25">
      <c r="A19509" s="12"/>
      <c r="B19509" s="12"/>
      <c r="C19509" s="2"/>
      <c r="D19509" s="12"/>
      <c r="E19509" s="12"/>
      <c r="F19509" s="12"/>
      <c r="G19509" s="12"/>
      <c r="H19509" s="12"/>
      <c r="I19509" s="12"/>
      <c r="J19509" s="12"/>
    </row>
    <row r="19510" spans="1:10" x14ac:dyDescent="0.25">
      <c r="A19510" s="12"/>
      <c r="B19510" s="12"/>
      <c r="C19510" s="2"/>
      <c r="D19510" s="12"/>
      <c r="E19510" s="12"/>
      <c r="F19510" s="12"/>
      <c r="G19510" s="12"/>
      <c r="H19510" s="12"/>
      <c r="I19510" s="12"/>
      <c r="J19510" s="12"/>
    </row>
    <row r="19511" spans="1:10" x14ac:dyDescent="0.25">
      <c r="A19511" s="12"/>
      <c r="B19511" s="12"/>
      <c r="C19511" s="2"/>
      <c r="D19511" s="12"/>
      <c r="E19511" s="12"/>
      <c r="F19511" s="12"/>
      <c r="G19511" s="12"/>
      <c r="H19511" s="12"/>
      <c r="I19511" s="12"/>
      <c r="J19511" s="12"/>
    </row>
    <row r="19512" spans="1:10" x14ac:dyDescent="0.25">
      <c r="A19512" s="12"/>
      <c r="B19512" s="12"/>
      <c r="C19512" s="2"/>
      <c r="D19512" s="12"/>
      <c r="E19512" s="12"/>
      <c r="F19512" s="12"/>
      <c r="G19512" s="12"/>
      <c r="H19512" s="12"/>
      <c r="I19512" s="12"/>
      <c r="J19512" s="12"/>
    </row>
    <row r="19513" spans="1:10" x14ac:dyDescent="0.25">
      <c r="A19513" s="12"/>
      <c r="B19513" s="12"/>
      <c r="C19513" s="2"/>
      <c r="D19513" s="12"/>
      <c r="E19513" s="12"/>
      <c r="F19513" s="12"/>
      <c r="G19513" s="12"/>
      <c r="H19513" s="12"/>
      <c r="I19513" s="12"/>
      <c r="J19513" s="12"/>
    </row>
    <row r="19514" spans="1:10" x14ac:dyDescent="0.25">
      <c r="A19514" s="12"/>
      <c r="B19514" s="12"/>
      <c r="C19514" s="2"/>
      <c r="D19514" s="12"/>
      <c r="E19514" s="12"/>
      <c r="F19514" s="12"/>
      <c r="G19514" s="12"/>
      <c r="H19514" s="12"/>
      <c r="I19514" s="12"/>
      <c r="J19514" s="12"/>
    </row>
    <row r="19515" spans="1:10" x14ac:dyDescent="0.25">
      <c r="A19515" s="12"/>
      <c r="B19515" s="12"/>
      <c r="C19515" s="2"/>
      <c r="D19515" s="12"/>
      <c r="E19515" s="12"/>
      <c r="F19515" s="12"/>
      <c r="G19515" s="12"/>
      <c r="H19515" s="12"/>
      <c r="I19515" s="12"/>
      <c r="J19515" s="12"/>
    </row>
    <row r="19516" spans="1:10" x14ac:dyDescent="0.25">
      <c r="A19516" s="12"/>
      <c r="B19516" s="12"/>
      <c r="C19516" s="2"/>
      <c r="D19516" s="12"/>
      <c r="E19516" s="12"/>
      <c r="F19516" s="12"/>
      <c r="G19516" s="12"/>
      <c r="H19516" s="12"/>
      <c r="I19516" s="12"/>
      <c r="J19516" s="12"/>
    </row>
    <row r="19517" spans="1:10" x14ac:dyDescent="0.25">
      <c r="A19517" s="12"/>
      <c r="B19517" s="12"/>
      <c r="C19517" s="2"/>
      <c r="D19517" s="12"/>
      <c r="E19517" s="12"/>
      <c r="F19517" s="12"/>
      <c r="G19517" s="12"/>
      <c r="H19517" s="12"/>
      <c r="I19517" s="12"/>
      <c r="J19517" s="12"/>
    </row>
    <row r="19518" spans="1:10" x14ac:dyDescent="0.25">
      <c r="A19518" s="12"/>
      <c r="B19518" s="12"/>
      <c r="C19518" s="2"/>
      <c r="D19518" s="12"/>
      <c r="E19518" s="12"/>
      <c r="F19518" s="12"/>
      <c r="G19518" s="12"/>
      <c r="H19518" s="12"/>
      <c r="I19518" s="12"/>
      <c r="J19518" s="12"/>
    </row>
    <row r="19519" spans="1:10" x14ac:dyDescent="0.25">
      <c r="A19519" s="12"/>
      <c r="B19519" s="12"/>
      <c r="C19519" s="2"/>
      <c r="D19519" s="12"/>
      <c r="E19519" s="12"/>
      <c r="F19519" s="12"/>
      <c r="G19519" s="12"/>
      <c r="H19519" s="12"/>
      <c r="I19519" s="12"/>
      <c r="J19519" s="12"/>
    </row>
    <row r="19520" spans="1:10" x14ac:dyDescent="0.25">
      <c r="A19520" s="12"/>
      <c r="B19520" s="12"/>
      <c r="C19520" s="2"/>
      <c r="D19520" s="12"/>
      <c r="E19520" s="12"/>
      <c r="F19520" s="12"/>
      <c r="G19520" s="12"/>
      <c r="H19520" s="12"/>
      <c r="I19520" s="12"/>
      <c r="J19520" s="12"/>
    </row>
    <row r="19521" spans="1:10" x14ac:dyDescent="0.25">
      <c r="A19521" s="12"/>
      <c r="B19521" s="12"/>
      <c r="C19521" s="2"/>
      <c r="D19521" s="12"/>
      <c r="E19521" s="12"/>
      <c r="F19521" s="12"/>
      <c r="G19521" s="12"/>
      <c r="H19521" s="12"/>
      <c r="I19521" s="12"/>
      <c r="J19521" s="12"/>
    </row>
    <row r="19522" spans="1:10" x14ac:dyDescent="0.25">
      <c r="A19522" s="12"/>
      <c r="B19522" s="12"/>
      <c r="C19522" s="2"/>
      <c r="D19522" s="12"/>
      <c r="E19522" s="12"/>
      <c r="F19522" s="12"/>
      <c r="G19522" s="12"/>
      <c r="H19522" s="12"/>
      <c r="I19522" s="12"/>
      <c r="J19522" s="12"/>
    </row>
    <row r="19523" spans="1:10" x14ac:dyDescent="0.25">
      <c r="A19523" s="12"/>
      <c r="B19523" s="12"/>
      <c r="C19523" s="2"/>
      <c r="D19523" s="12"/>
      <c r="E19523" s="12"/>
      <c r="F19523" s="12"/>
      <c r="G19523" s="12"/>
      <c r="H19523" s="12"/>
      <c r="I19523" s="12"/>
      <c r="J19523" s="12"/>
    </row>
    <row r="19524" spans="1:10" x14ac:dyDescent="0.25">
      <c r="A19524" s="12"/>
      <c r="B19524" s="12"/>
      <c r="C19524" s="2"/>
      <c r="D19524" s="12"/>
      <c r="E19524" s="12"/>
      <c r="F19524" s="12"/>
      <c r="G19524" s="12"/>
      <c r="H19524" s="12"/>
      <c r="I19524" s="12"/>
      <c r="J19524" s="12"/>
    </row>
    <row r="19525" spans="1:10" x14ac:dyDescent="0.25">
      <c r="A19525" s="12"/>
      <c r="B19525" s="12"/>
      <c r="C19525" s="2"/>
      <c r="D19525" s="12"/>
      <c r="E19525" s="12"/>
      <c r="F19525" s="12"/>
      <c r="G19525" s="12"/>
      <c r="H19525" s="12"/>
      <c r="I19525" s="12"/>
      <c r="J19525" s="12"/>
    </row>
    <row r="19526" spans="1:10" x14ac:dyDescent="0.25">
      <c r="A19526" s="12"/>
      <c r="B19526" s="12"/>
      <c r="C19526" s="2"/>
      <c r="D19526" s="12"/>
      <c r="E19526" s="12"/>
      <c r="F19526" s="12"/>
      <c r="G19526" s="12"/>
      <c r="H19526" s="12"/>
      <c r="I19526" s="12"/>
      <c r="J19526" s="12"/>
    </row>
    <row r="19527" spans="1:10" x14ac:dyDescent="0.25">
      <c r="A19527" s="12"/>
      <c r="B19527" s="12"/>
      <c r="C19527" s="2"/>
      <c r="D19527" s="12"/>
      <c r="E19527" s="12"/>
      <c r="F19527" s="12"/>
      <c r="G19527" s="12"/>
      <c r="H19527" s="12"/>
      <c r="I19527" s="12"/>
      <c r="J19527" s="12"/>
    </row>
    <row r="19528" spans="1:10" x14ac:dyDescent="0.25">
      <c r="A19528" s="12"/>
      <c r="B19528" s="12"/>
      <c r="C19528" s="2"/>
      <c r="D19528" s="12"/>
      <c r="E19528" s="12"/>
      <c r="F19528" s="12"/>
      <c r="G19528" s="12"/>
      <c r="H19528" s="12"/>
      <c r="I19528" s="12"/>
      <c r="J19528" s="12"/>
    </row>
    <row r="19529" spans="1:10" x14ac:dyDescent="0.25">
      <c r="A19529" s="12"/>
      <c r="B19529" s="12"/>
      <c r="C19529" s="2"/>
      <c r="D19529" s="12"/>
      <c r="E19529" s="12"/>
      <c r="F19529" s="12"/>
      <c r="G19529" s="12"/>
      <c r="H19529" s="12"/>
      <c r="I19529" s="12"/>
      <c r="J19529" s="12"/>
    </row>
    <row r="19530" spans="1:10" x14ac:dyDescent="0.25">
      <c r="A19530" s="12"/>
      <c r="B19530" s="12"/>
      <c r="C19530" s="2"/>
      <c r="D19530" s="12"/>
      <c r="E19530" s="12"/>
      <c r="F19530" s="12"/>
      <c r="G19530" s="12"/>
      <c r="H19530" s="12"/>
      <c r="I19530" s="12"/>
      <c r="J19530" s="12"/>
    </row>
    <row r="19531" spans="1:10" x14ac:dyDescent="0.25">
      <c r="A19531" s="12"/>
      <c r="B19531" s="12"/>
      <c r="C19531" s="2"/>
      <c r="D19531" s="12"/>
      <c r="E19531" s="12"/>
      <c r="F19531" s="12"/>
      <c r="G19531" s="12"/>
      <c r="H19531" s="12"/>
      <c r="I19531" s="12"/>
      <c r="J19531" s="12"/>
    </row>
    <row r="19532" spans="1:10" x14ac:dyDescent="0.25">
      <c r="A19532" s="12"/>
      <c r="B19532" s="12"/>
      <c r="C19532" s="2"/>
      <c r="D19532" s="12"/>
      <c r="E19532" s="12"/>
      <c r="F19532" s="12"/>
      <c r="G19532" s="12"/>
      <c r="H19532" s="12"/>
      <c r="I19532" s="12"/>
      <c r="J19532" s="12"/>
    </row>
    <row r="19533" spans="1:10" x14ac:dyDescent="0.25">
      <c r="A19533" s="12"/>
      <c r="B19533" s="12"/>
      <c r="C19533" s="2"/>
      <c r="D19533" s="12"/>
      <c r="E19533" s="12"/>
      <c r="F19533" s="12"/>
      <c r="G19533" s="12"/>
      <c r="H19533" s="12"/>
      <c r="I19533" s="12"/>
      <c r="J19533" s="12"/>
    </row>
    <row r="19534" spans="1:10" x14ac:dyDescent="0.25">
      <c r="A19534" s="12"/>
      <c r="B19534" s="12"/>
      <c r="C19534" s="2"/>
      <c r="D19534" s="12"/>
      <c r="E19534" s="12"/>
      <c r="F19534" s="12"/>
      <c r="G19534" s="12"/>
      <c r="H19534" s="12"/>
      <c r="I19534" s="12"/>
      <c r="J19534" s="12"/>
    </row>
    <row r="19535" spans="1:10" x14ac:dyDescent="0.25">
      <c r="A19535" s="12"/>
      <c r="B19535" s="12"/>
      <c r="C19535" s="2"/>
      <c r="D19535" s="12"/>
      <c r="E19535" s="12"/>
      <c r="F19535" s="12"/>
      <c r="G19535" s="12"/>
      <c r="H19535" s="12"/>
      <c r="I19535" s="12"/>
      <c r="J19535" s="12"/>
    </row>
    <row r="19536" spans="1:10" x14ac:dyDescent="0.25">
      <c r="A19536" s="12"/>
      <c r="B19536" s="12"/>
      <c r="C19536" s="2"/>
      <c r="D19536" s="12"/>
      <c r="E19536" s="12"/>
      <c r="F19536" s="12"/>
      <c r="G19536" s="12"/>
      <c r="H19536" s="12"/>
      <c r="I19536" s="12"/>
      <c r="J19536" s="12"/>
    </row>
    <row r="19537" spans="1:10" x14ac:dyDescent="0.25">
      <c r="A19537" s="12"/>
      <c r="B19537" s="12"/>
      <c r="C19537" s="2"/>
      <c r="D19537" s="12"/>
      <c r="E19537" s="12"/>
      <c r="F19537" s="12"/>
      <c r="G19537" s="12"/>
      <c r="H19537" s="12"/>
      <c r="I19537" s="12"/>
      <c r="J19537" s="12"/>
    </row>
    <row r="19538" spans="1:10" x14ac:dyDescent="0.25">
      <c r="A19538" s="12"/>
      <c r="B19538" s="12"/>
      <c r="C19538" s="2"/>
      <c r="D19538" s="12"/>
      <c r="E19538" s="12"/>
      <c r="F19538" s="12"/>
      <c r="G19538" s="12"/>
      <c r="H19538" s="12"/>
      <c r="I19538" s="12"/>
      <c r="J19538" s="12"/>
    </row>
    <row r="19539" spans="1:10" x14ac:dyDescent="0.25">
      <c r="A19539" s="12"/>
      <c r="B19539" s="12"/>
      <c r="C19539" s="2"/>
      <c r="D19539" s="12"/>
      <c r="E19539" s="12"/>
      <c r="F19539" s="12"/>
      <c r="G19539" s="12"/>
      <c r="H19539" s="12"/>
      <c r="I19539" s="12"/>
      <c r="J19539" s="12"/>
    </row>
    <row r="19540" spans="1:10" x14ac:dyDescent="0.25">
      <c r="A19540" s="12"/>
      <c r="B19540" s="12"/>
      <c r="C19540" s="2"/>
      <c r="D19540" s="12"/>
      <c r="E19540" s="12"/>
      <c r="F19540" s="12"/>
      <c r="G19540" s="12"/>
      <c r="H19540" s="12"/>
      <c r="I19540" s="12"/>
      <c r="J19540" s="12"/>
    </row>
    <row r="19541" spans="1:10" x14ac:dyDescent="0.25">
      <c r="A19541" s="12"/>
      <c r="B19541" s="12"/>
      <c r="C19541" s="2"/>
      <c r="D19541" s="12"/>
      <c r="E19541" s="12"/>
      <c r="F19541" s="12"/>
      <c r="G19541" s="12"/>
      <c r="H19541" s="12"/>
      <c r="I19541" s="12"/>
      <c r="J19541" s="12"/>
    </row>
    <row r="19542" spans="1:10" x14ac:dyDescent="0.25">
      <c r="A19542" s="12"/>
      <c r="B19542" s="12"/>
      <c r="C19542" s="2"/>
      <c r="D19542" s="12"/>
      <c r="E19542" s="12"/>
      <c r="F19542" s="12"/>
      <c r="G19542" s="12"/>
      <c r="H19542" s="12"/>
      <c r="I19542" s="12"/>
      <c r="J19542" s="12"/>
    </row>
    <row r="19543" spans="1:10" x14ac:dyDescent="0.25">
      <c r="A19543" s="12"/>
      <c r="B19543" s="12"/>
      <c r="C19543" s="2"/>
      <c r="D19543" s="12"/>
      <c r="E19543" s="12"/>
      <c r="F19543" s="12"/>
      <c r="G19543" s="12"/>
      <c r="H19543" s="12"/>
      <c r="I19543" s="12"/>
      <c r="J19543" s="12"/>
    </row>
    <row r="19544" spans="1:10" x14ac:dyDescent="0.25">
      <c r="A19544" s="12"/>
      <c r="B19544" s="12"/>
      <c r="C19544" s="2"/>
      <c r="D19544" s="12"/>
      <c r="E19544" s="12"/>
      <c r="F19544" s="12"/>
      <c r="G19544" s="12"/>
      <c r="H19544" s="12"/>
      <c r="I19544" s="12"/>
      <c r="J19544" s="12"/>
    </row>
    <row r="19545" spans="1:10" x14ac:dyDescent="0.25">
      <c r="A19545" s="12"/>
      <c r="B19545" s="12"/>
      <c r="C19545" s="2"/>
      <c r="D19545" s="12"/>
      <c r="E19545" s="12"/>
      <c r="F19545" s="12"/>
      <c r="G19545" s="12"/>
      <c r="H19545" s="12"/>
      <c r="I19545" s="12"/>
      <c r="J19545" s="12"/>
    </row>
    <row r="19546" spans="1:10" x14ac:dyDescent="0.25">
      <c r="A19546" s="12"/>
      <c r="B19546" s="12"/>
      <c r="C19546" s="2"/>
      <c r="D19546" s="12"/>
      <c r="E19546" s="12"/>
      <c r="F19546" s="12"/>
      <c r="G19546" s="12"/>
      <c r="H19546" s="12"/>
      <c r="I19546" s="12"/>
      <c r="J19546" s="12"/>
    </row>
    <row r="19547" spans="1:10" x14ac:dyDescent="0.25">
      <c r="A19547" s="12"/>
      <c r="B19547" s="12"/>
      <c r="C19547" s="2"/>
      <c r="D19547" s="12"/>
      <c r="E19547" s="12"/>
      <c r="F19547" s="12"/>
      <c r="G19547" s="12"/>
      <c r="H19547" s="12"/>
      <c r="I19547" s="12"/>
      <c r="J19547" s="12"/>
    </row>
    <row r="19548" spans="1:10" x14ac:dyDescent="0.25">
      <c r="A19548" s="12"/>
      <c r="B19548" s="12"/>
      <c r="C19548" s="2"/>
      <c r="D19548" s="12"/>
      <c r="E19548" s="12"/>
      <c r="F19548" s="12"/>
      <c r="G19548" s="12"/>
      <c r="H19548" s="12"/>
      <c r="I19548" s="12"/>
      <c r="J19548" s="12"/>
    </row>
    <row r="19549" spans="1:10" x14ac:dyDescent="0.25">
      <c r="A19549" s="12"/>
      <c r="B19549" s="12"/>
      <c r="C19549" s="2"/>
      <c r="D19549" s="12"/>
      <c r="E19549" s="12"/>
      <c r="F19549" s="12"/>
      <c r="G19549" s="12"/>
      <c r="H19549" s="12"/>
      <c r="I19549" s="12"/>
      <c r="J19549" s="12"/>
    </row>
    <row r="19550" spans="1:10" x14ac:dyDescent="0.25">
      <c r="A19550" s="12"/>
      <c r="B19550" s="12"/>
      <c r="C19550" s="2"/>
      <c r="D19550" s="12"/>
      <c r="E19550" s="12"/>
      <c r="F19550" s="12"/>
      <c r="G19550" s="12"/>
      <c r="H19550" s="12"/>
      <c r="I19550" s="12"/>
      <c r="J19550" s="12"/>
    </row>
    <row r="19551" spans="1:10" x14ac:dyDescent="0.25">
      <c r="A19551" s="12"/>
      <c r="B19551" s="12"/>
      <c r="C19551" s="2"/>
      <c r="D19551" s="12"/>
      <c r="E19551" s="12"/>
      <c r="F19551" s="12"/>
      <c r="G19551" s="12"/>
      <c r="H19551" s="12"/>
      <c r="I19551" s="12"/>
      <c r="J19551" s="12"/>
    </row>
    <row r="19552" spans="1:10" x14ac:dyDescent="0.25">
      <c r="A19552" s="12"/>
      <c r="B19552" s="12"/>
      <c r="C19552" s="2"/>
      <c r="D19552" s="12"/>
      <c r="E19552" s="12"/>
      <c r="F19552" s="12"/>
      <c r="G19552" s="12"/>
      <c r="H19552" s="12"/>
      <c r="I19552" s="12"/>
      <c r="J19552" s="12"/>
    </row>
    <row r="19553" spans="1:10" x14ac:dyDescent="0.25">
      <c r="A19553" s="12"/>
      <c r="B19553" s="12"/>
      <c r="C19553" s="2"/>
      <c r="D19553" s="12"/>
      <c r="E19553" s="12"/>
      <c r="F19553" s="12"/>
      <c r="G19553" s="12"/>
      <c r="H19553" s="12"/>
      <c r="I19553" s="12"/>
      <c r="J19553" s="12"/>
    </row>
    <row r="19554" spans="1:10" x14ac:dyDescent="0.25">
      <c r="A19554" s="12"/>
      <c r="B19554" s="12"/>
      <c r="C19554" s="2"/>
      <c r="D19554" s="12"/>
      <c r="E19554" s="12"/>
      <c r="F19554" s="12"/>
      <c r="G19554" s="12"/>
      <c r="H19554" s="12"/>
      <c r="I19554" s="12"/>
      <c r="J19554" s="12"/>
    </row>
    <row r="19555" spans="1:10" x14ac:dyDescent="0.25">
      <c r="A19555" s="12"/>
      <c r="B19555" s="12"/>
      <c r="C19555" s="2"/>
      <c r="D19555" s="12"/>
      <c r="E19555" s="12"/>
      <c r="F19555" s="12"/>
      <c r="G19555" s="12"/>
      <c r="H19555" s="12"/>
      <c r="I19555" s="12"/>
      <c r="J19555" s="12"/>
    </row>
    <row r="19556" spans="1:10" x14ac:dyDescent="0.25">
      <c r="A19556" s="12"/>
      <c r="B19556" s="12"/>
      <c r="C19556" s="2"/>
      <c r="D19556" s="12"/>
      <c r="E19556" s="12"/>
      <c r="F19556" s="12"/>
      <c r="G19556" s="12"/>
      <c r="H19556" s="12"/>
      <c r="I19556" s="12"/>
      <c r="J19556" s="12"/>
    </row>
    <row r="19557" spans="1:10" x14ac:dyDescent="0.25">
      <c r="A19557" s="12"/>
      <c r="B19557" s="12"/>
      <c r="C19557" s="2"/>
      <c r="D19557" s="12"/>
      <c r="E19557" s="12"/>
      <c r="F19557" s="12"/>
      <c r="G19557" s="12"/>
      <c r="H19557" s="12"/>
      <c r="I19557" s="12"/>
      <c r="J19557" s="12"/>
    </row>
    <row r="19558" spans="1:10" x14ac:dyDescent="0.25">
      <c r="A19558" s="12"/>
      <c r="B19558" s="12"/>
      <c r="C19558" s="2"/>
      <c r="D19558" s="12"/>
      <c r="E19558" s="12"/>
      <c r="F19558" s="12"/>
      <c r="G19558" s="12"/>
      <c r="H19558" s="12"/>
      <c r="I19558" s="12"/>
      <c r="J19558" s="12"/>
    </row>
    <row r="19559" spans="1:10" x14ac:dyDescent="0.25">
      <c r="A19559" s="12"/>
      <c r="B19559" s="12"/>
      <c r="C19559" s="2"/>
      <c r="D19559" s="12"/>
      <c r="E19559" s="12"/>
      <c r="F19559" s="12"/>
      <c r="G19559" s="12"/>
      <c r="H19559" s="12"/>
      <c r="I19559" s="12"/>
      <c r="J19559" s="12"/>
    </row>
    <row r="19560" spans="1:10" x14ac:dyDescent="0.25">
      <c r="A19560" s="12"/>
      <c r="B19560" s="12"/>
      <c r="C19560" s="2"/>
      <c r="D19560" s="12"/>
      <c r="E19560" s="12"/>
      <c r="F19560" s="12"/>
      <c r="G19560" s="12"/>
      <c r="H19560" s="12"/>
      <c r="I19560" s="12"/>
      <c r="J19560" s="12"/>
    </row>
    <row r="19561" spans="1:10" x14ac:dyDescent="0.25">
      <c r="A19561" s="12"/>
      <c r="B19561" s="12"/>
      <c r="C19561" s="2"/>
      <c r="D19561" s="12"/>
      <c r="E19561" s="12"/>
      <c r="F19561" s="12"/>
      <c r="G19561" s="12"/>
      <c r="H19561" s="12"/>
      <c r="I19561" s="12"/>
      <c r="J19561" s="12"/>
    </row>
    <row r="19562" spans="1:10" x14ac:dyDescent="0.25">
      <c r="A19562" s="12"/>
      <c r="B19562" s="12"/>
      <c r="C19562" s="2"/>
      <c r="D19562" s="12"/>
      <c r="E19562" s="12"/>
      <c r="F19562" s="12"/>
      <c r="G19562" s="12"/>
      <c r="H19562" s="12"/>
      <c r="I19562" s="12"/>
      <c r="J19562" s="12"/>
    </row>
    <row r="19563" spans="1:10" x14ac:dyDescent="0.25">
      <c r="A19563" s="12"/>
      <c r="B19563" s="12"/>
      <c r="C19563" s="2"/>
      <c r="D19563" s="12"/>
      <c r="E19563" s="12"/>
      <c r="F19563" s="12"/>
      <c r="G19563" s="12"/>
      <c r="H19563" s="12"/>
      <c r="I19563" s="12"/>
      <c r="J19563" s="12"/>
    </row>
    <row r="19564" spans="1:10" x14ac:dyDescent="0.25">
      <c r="A19564" s="12"/>
      <c r="B19564" s="12"/>
      <c r="C19564" s="2"/>
      <c r="D19564" s="12"/>
      <c r="E19564" s="12"/>
      <c r="F19564" s="12"/>
      <c r="G19564" s="12"/>
      <c r="H19564" s="12"/>
      <c r="I19564" s="12"/>
      <c r="J19564" s="12"/>
    </row>
    <row r="19565" spans="1:10" x14ac:dyDescent="0.25">
      <c r="A19565" s="12"/>
      <c r="B19565" s="12"/>
      <c r="C19565" s="2"/>
      <c r="D19565" s="12"/>
      <c r="E19565" s="12"/>
      <c r="F19565" s="12"/>
      <c r="G19565" s="12"/>
      <c r="H19565" s="12"/>
      <c r="I19565" s="12"/>
      <c r="J19565" s="12"/>
    </row>
    <row r="19566" spans="1:10" x14ac:dyDescent="0.25">
      <c r="A19566" s="12"/>
      <c r="B19566" s="12"/>
      <c r="C19566" s="2"/>
      <c r="D19566" s="12"/>
      <c r="E19566" s="12"/>
      <c r="F19566" s="12"/>
      <c r="G19566" s="12"/>
      <c r="H19566" s="12"/>
      <c r="I19566" s="12"/>
      <c r="J19566" s="12"/>
    </row>
    <row r="19567" spans="1:10" x14ac:dyDescent="0.25">
      <c r="A19567" s="12"/>
      <c r="B19567" s="12"/>
      <c r="C19567" s="2"/>
      <c r="D19567" s="12"/>
      <c r="E19567" s="12"/>
      <c r="F19567" s="12"/>
      <c r="G19567" s="12"/>
      <c r="H19567" s="12"/>
      <c r="I19567" s="12"/>
      <c r="J19567" s="12"/>
    </row>
    <row r="19568" spans="1:10" x14ac:dyDescent="0.25">
      <c r="A19568" s="12"/>
      <c r="B19568" s="12"/>
      <c r="C19568" s="2"/>
      <c r="D19568" s="12"/>
      <c r="E19568" s="12"/>
      <c r="F19568" s="12"/>
      <c r="G19568" s="12"/>
      <c r="H19568" s="12"/>
      <c r="I19568" s="12"/>
      <c r="J19568" s="12"/>
    </row>
    <row r="19569" spans="1:10" x14ac:dyDescent="0.25">
      <c r="A19569" s="12"/>
      <c r="B19569" s="12"/>
      <c r="C19569" s="2"/>
      <c r="D19569" s="12"/>
      <c r="E19569" s="12"/>
      <c r="F19569" s="12"/>
      <c r="G19569" s="12"/>
      <c r="H19569" s="12"/>
      <c r="I19569" s="12"/>
      <c r="J19569" s="12"/>
    </row>
    <row r="19570" spans="1:10" x14ac:dyDescent="0.25">
      <c r="A19570" s="12"/>
      <c r="B19570" s="12"/>
      <c r="C19570" s="2"/>
      <c r="D19570" s="12"/>
      <c r="E19570" s="12"/>
      <c r="F19570" s="12"/>
      <c r="G19570" s="12"/>
      <c r="H19570" s="12"/>
      <c r="I19570" s="12"/>
      <c r="J19570" s="12"/>
    </row>
    <row r="19571" spans="1:10" x14ac:dyDescent="0.25">
      <c r="A19571" s="12"/>
      <c r="B19571" s="12"/>
      <c r="C19571" s="2"/>
      <c r="D19571" s="12"/>
      <c r="E19571" s="12"/>
      <c r="F19571" s="12"/>
      <c r="G19571" s="12"/>
      <c r="H19571" s="12"/>
      <c r="I19571" s="12"/>
      <c r="J19571" s="12"/>
    </row>
    <row r="19572" spans="1:10" x14ac:dyDescent="0.25">
      <c r="A19572" s="12"/>
      <c r="B19572" s="12"/>
      <c r="C19572" s="2"/>
      <c r="D19572" s="12"/>
      <c r="E19572" s="12"/>
      <c r="F19572" s="12"/>
      <c r="G19572" s="12"/>
      <c r="H19572" s="12"/>
      <c r="I19572" s="12"/>
      <c r="J19572" s="12"/>
    </row>
    <row r="19573" spans="1:10" x14ac:dyDescent="0.25">
      <c r="A19573" s="12"/>
      <c r="B19573" s="12"/>
      <c r="C19573" s="2"/>
      <c r="D19573" s="12"/>
      <c r="E19573" s="12"/>
      <c r="F19573" s="12"/>
      <c r="G19573" s="12"/>
      <c r="H19573" s="12"/>
      <c r="I19573" s="12"/>
      <c r="J19573" s="12"/>
    </row>
    <row r="19574" spans="1:10" x14ac:dyDescent="0.25">
      <c r="A19574" s="12"/>
      <c r="B19574" s="12"/>
      <c r="C19574" s="2"/>
      <c r="D19574" s="12"/>
      <c r="E19574" s="12"/>
      <c r="F19574" s="12"/>
      <c r="G19574" s="12"/>
      <c r="H19574" s="12"/>
      <c r="I19574" s="12"/>
      <c r="J19574" s="12"/>
    </row>
    <row r="19575" spans="1:10" x14ac:dyDescent="0.25">
      <c r="A19575" s="12"/>
      <c r="B19575" s="12"/>
      <c r="C19575" s="2"/>
      <c r="D19575" s="12"/>
      <c r="E19575" s="12"/>
      <c r="F19575" s="12"/>
      <c r="G19575" s="12"/>
      <c r="H19575" s="12"/>
      <c r="I19575" s="12"/>
      <c r="J19575" s="12"/>
    </row>
    <row r="19576" spans="1:10" x14ac:dyDescent="0.25">
      <c r="A19576" s="12"/>
      <c r="B19576" s="12"/>
      <c r="C19576" s="2"/>
      <c r="D19576" s="12"/>
      <c r="E19576" s="12"/>
      <c r="F19576" s="12"/>
      <c r="G19576" s="12"/>
      <c r="H19576" s="12"/>
      <c r="I19576" s="12"/>
      <c r="J19576" s="12"/>
    </row>
    <row r="19577" spans="1:10" x14ac:dyDescent="0.25">
      <c r="A19577" s="12"/>
      <c r="B19577" s="12"/>
      <c r="C19577" s="2"/>
      <c r="D19577" s="12"/>
      <c r="E19577" s="12"/>
      <c r="F19577" s="12"/>
      <c r="G19577" s="12"/>
      <c r="H19577" s="12"/>
      <c r="I19577" s="12"/>
      <c r="J19577" s="12"/>
    </row>
    <row r="19578" spans="1:10" x14ac:dyDescent="0.25">
      <c r="A19578" s="12"/>
      <c r="B19578" s="12"/>
      <c r="C19578" s="2"/>
      <c r="D19578" s="12"/>
      <c r="E19578" s="12"/>
      <c r="F19578" s="12"/>
      <c r="G19578" s="12"/>
      <c r="H19578" s="12"/>
      <c r="I19578" s="12"/>
      <c r="J19578" s="12"/>
    </row>
    <row r="19579" spans="1:10" x14ac:dyDescent="0.25">
      <c r="A19579" s="12"/>
      <c r="B19579" s="12"/>
      <c r="C19579" s="2"/>
      <c r="D19579" s="12"/>
      <c r="E19579" s="12"/>
      <c r="F19579" s="12"/>
      <c r="G19579" s="12"/>
      <c r="H19579" s="12"/>
      <c r="I19579" s="12"/>
      <c r="J19579" s="12"/>
    </row>
    <row r="19580" spans="1:10" x14ac:dyDescent="0.25">
      <c r="A19580" s="12"/>
      <c r="B19580" s="12"/>
      <c r="C19580" s="2"/>
      <c r="D19580" s="12"/>
      <c r="E19580" s="12"/>
      <c r="F19580" s="12"/>
      <c r="G19580" s="12"/>
      <c r="H19580" s="12"/>
      <c r="I19580" s="12"/>
      <c r="J19580" s="12"/>
    </row>
    <row r="19581" spans="1:10" x14ac:dyDescent="0.25">
      <c r="A19581" s="12"/>
      <c r="B19581" s="12"/>
      <c r="C19581" s="2"/>
      <c r="D19581" s="12"/>
      <c r="E19581" s="12"/>
      <c r="F19581" s="12"/>
      <c r="G19581" s="12"/>
      <c r="H19581" s="12"/>
      <c r="I19581" s="12"/>
      <c r="J19581" s="12"/>
    </row>
    <row r="19582" spans="1:10" x14ac:dyDescent="0.25">
      <c r="A19582" s="12"/>
      <c r="B19582" s="12"/>
      <c r="C19582" s="2"/>
      <c r="D19582" s="12"/>
      <c r="E19582" s="12"/>
      <c r="F19582" s="12"/>
      <c r="G19582" s="12"/>
      <c r="H19582" s="12"/>
      <c r="I19582" s="12"/>
      <c r="J19582" s="12"/>
    </row>
    <row r="19583" spans="1:10" x14ac:dyDescent="0.25">
      <c r="A19583" s="12"/>
      <c r="B19583" s="12"/>
      <c r="C19583" s="2"/>
      <c r="D19583" s="12"/>
      <c r="E19583" s="12"/>
      <c r="F19583" s="12"/>
      <c r="G19583" s="12"/>
      <c r="H19583" s="12"/>
      <c r="I19583" s="12"/>
      <c r="J19583" s="12"/>
    </row>
    <row r="19584" spans="1:10" x14ac:dyDescent="0.25">
      <c r="A19584" s="12"/>
      <c r="B19584" s="12"/>
      <c r="C19584" s="2"/>
      <c r="D19584" s="12"/>
      <c r="E19584" s="12"/>
      <c r="F19584" s="12"/>
      <c r="G19584" s="12"/>
      <c r="H19584" s="12"/>
      <c r="I19584" s="12"/>
      <c r="J19584" s="12"/>
    </row>
    <row r="19585" spans="1:10" x14ac:dyDescent="0.25">
      <c r="A19585" s="12"/>
      <c r="B19585" s="12"/>
      <c r="C19585" s="2"/>
      <c r="D19585" s="12"/>
      <c r="E19585" s="12"/>
      <c r="F19585" s="12"/>
      <c r="G19585" s="12"/>
      <c r="H19585" s="12"/>
      <c r="I19585" s="12"/>
      <c r="J19585" s="12"/>
    </row>
    <row r="19586" spans="1:10" x14ac:dyDescent="0.25">
      <c r="A19586" s="12"/>
      <c r="B19586" s="12"/>
      <c r="C19586" s="2"/>
      <c r="D19586" s="12"/>
      <c r="E19586" s="12"/>
      <c r="F19586" s="12"/>
      <c r="G19586" s="12"/>
      <c r="H19586" s="12"/>
      <c r="I19586" s="12"/>
      <c r="J19586" s="12"/>
    </row>
    <row r="19587" spans="1:10" x14ac:dyDescent="0.25">
      <c r="A19587" s="12"/>
      <c r="B19587" s="12"/>
      <c r="C19587" s="2"/>
      <c r="D19587" s="12"/>
      <c r="E19587" s="12"/>
      <c r="F19587" s="12"/>
      <c r="G19587" s="12"/>
      <c r="H19587" s="12"/>
      <c r="I19587" s="12"/>
      <c r="J19587" s="12"/>
    </row>
    <row r="19588" spans="1:10" x14ac:dyDescent="0.25">
      <c r="A19588" s="12"/>
      <c r="B19588" s="12"/>
      <c r="C19588" s="2"/>
      <c r="D19588" s="12"/>
      <c r="E19588" s="12"/>
      <c r="F19588" s="12"/>
      <c r="G19588" s="12"/>
      <c r="H19588" s="12"/>
      <c r="I19588" s="12"/>
      <c r="J19588" s="12"/>
    </row>
    <row r="19589" spans="1:10" x14ac:dyDescent="0.25">
      <c r="A19589" s="12"/>
      <c r="B19589" s="12"/>
      <c r="C19589" s="2"/>
      <c r="D19589" s="12"/>
      <c r="E19589" s="12"/>
      <c r="F19589" s="12"/>
      <c r="G19589" s="12"/>
      <c r="H19589" s="12"/>
      <c r="I19589" s="12"/>
      <c r="J19589" s="12"/>
    </row>
    <row r="19590" spans="1:10" x14ac:dyDescent="0.25">
      <c r="A19590" s="12"/>
      <c r="B19590" s="12"/>
      <c r="C19590" s="2"/>
      <c r="D19590" s="12"/>
      <c r="E19590" s="12"/>
      <c r="F19590" s="12"/>
      <c r="G19590" s="12"/>
      <c r="H19590" s="12"/>
      <c r="I19590" s="12"/>
      <c r="J19590" s="12"/>
    </row>
    <row r="19591" spans="1:10" x14ac:dyDescent="0.25">
      <c r="A19591" s="12"/>
      <c r="B19591" s="12"/>
      <c r="C19591" s="2"/>
      <c r="D19591" s="12"/>
      <c r="E19591" s="12"/>
      <c r="F19591" s="12"/>
      <c r="G19591" s="12"/>
      <c r="H19591" s="12"/>
      <c r="I19591" s="12"/>
      <c r="J19591" s="12"/>
    </row>
    <row r="19592" spans="1:10" x14ac:dyDescent="0.25">
      <c r="A19592" s="12"/>
      <c r="B19592" s="12"/>
      <c r="C19592" s="2"/>
      <c r="D19592" s="12"/>
      <c r="E19592" s="12"/>
      <c r="F19592" s="12"/>
      <c r="G19592" s="12"/>
      <c r="H19592" s="12"/>
      <c r="I19592" s="12"/>
      <c r="J19592" s="12"/>
    </row>
    <row r="19593" spans="1:10" x14ac:dyDescent="0.25">
      <c r="A19593" s="12"/>
      <c r="B19593" s="12"/>
      <c r="C19593" s="2"/>
      <c r="D19593" s="12"/>
      <c r="E19593" s="12"/>
      <c r="F19593" s="12"/>
      <c r="G19593" s="12"/>
      <c r="H19593" s="12"/>
      <c r="I19593" s="12"/>
      <c r="J19593" s="12"/>
    </row>
    <row r="19594" spans="1:10" x14ac:dyDescent="0.25">
      <c r="A19594" s="12"/>
      <c r="B19594" s="12"/>
      <c r="C19594" s="2"/>
      <c r="D19594" s="12"/>
      <c r="E19594" s="12"/>
      <c r="F19594" s="12"/>
      <c r="G19594" s="12"/>
      <c r="H19594" s="12"/>
      <c r="I19594" s="12"/>
      <c r="J19594" s="12"/>
    </row>
    <row r="19595" spans="1:10" x14ac:dyDescent="0.25">
      <c r="A19595" s="12"/>
      <c r="B19595" s="12"/>
      <c r="C19595" s="2"/>
      <c r="D19595" s="12"/>
      <c r="E19595" s="12"/>
      <c r="F19595" s="12"/>
      <c r="G19595" s="12"/>
      <c r="H19595" s="12"/>
      <c r="I19595" s="12"/>
      <c r="J19595" s="12"/>
    </row>
    <row r="19596" spans="1:10" x14ac:dyDescent="0.25">
      <c r="A19596" s="12"/>
      <c r="B19596" s="12"/>
      <c r="C19596" s="2"/>
      <c r="D19596" s="12"/>
      <c r="E19596" s="12"/>
      <c r="F19596" s="12"/>
      <c r="G19596" s="12"/>
      <c r="H19596" s="12"/>
      <c r="I19596" s="12"/>
      <c r="J19596" s="12"/>
    </row>
    <row r="19597" spans="1:10" x14ac:dyDescent="0.25">
      <c r="A19597" s="12"/>
      <c r="B19597" s="12"/>
      <c r="C19597" s="2"/>
      <c r="D19597" s="12"/>
      <c r="E19597" s="12"/>
      <c r="F19597" s="12"/>
      <c r="G19597" s="12"/>
      <c r="H19597" s="12"/>
      <c r="I19597" s="12"/>
      <c r="J19597" s="12"/>
    </row>
    <row r="19598" spans="1:10" x14ac:dyDescent="0.25">
      <c r="A19598" s="12"/>
      <c r="B19598" s="12"/>
      <c r="C19598" s="2"/>
      <c r="D19598" s="12"/>
      <c r="E19598" s="12"/>
      <c r="F19598" s="12"/>
      <c r="G19598" s="12"/>
      <c r="H19598" s="12"/>
      <c r="I19598" s="12"/>
      <c r="J19598" s="12"/>
    </row>
    <row r="19599" spans="1:10" x14ac:dyDescent="0.25">
      <c r="A19599" s="12"/>
      <c r="B19599" s="12"/>
      <c r="C19599" s="2"/>
      <c r="D19599" s="12"/>
      <c r="E19599" s="12"/>
      <c r="F19599" s="12"/>
      <c r="G19599" s="12"/>
      <c r="H19599" s="12"/>
      <c r="I19599" s="12"/>
      <c r="J19599" s="12"/>
    </row>
    <row r="19600" spans="1:10" x14ac:dyDescent="0.25">
      <c r="A19600" s="12"/>
      <c r="B19600" s="12"/>
      <c r="C19600" s="2"/>
      <c r="D19600" s="12"/>
      <c r="E19600" s="12"/>
      <c r="F19600" s="12"/>
      <c r="G19600" s="12"/>
      <c r="H19600" s="12"/>
      <c r="I19600" s="12"/>
      <c r="J19600" s="12"/>
    </row>
    <row r="19601" spans="1:10" x14ac:dyDescent="0.25">
      <c r="A19601" s="12"/>
      <c r="B19601" s="12"/>
      <c r="C19601" s="2"/>
      <c r="D19601" s="12"/>
      <c r="E19601" s="12"/>
      <c r="F19601" s="12"/>
      <c r="G19601" s="12"/>
      <c r="H19601" s="12"/>
      <c r="I19601" s="12"/>
      <c r="J19601" s="12"/>
    </row>
    <row r="19602" spans="1:10" x14ac:dyDescent="0.25">
      <c r="A19602" s="12"/>
      <c r="B19602" s="12"/>
      <c r="C19602" s="2"/>
      <c r="D19602" s="12"/>
      <c r="E19602" s="12"/>
      <c r="F19602" s="12"/>
      <c r="G19602" s="12"/>
      <c r="H19602" s="12"/>
      <c r="I19602" s="12"/>
      <c r="J19602" s="12"/>
    </row>
    <row r="19603" spans="1:10" x14ac:dyDescent="0.25">
      <c r="A19603" s="12"/>
      <c r="B19603" s="12"/>
      <c r="C19603" s="2"/>
      <c r="D19603" s="12"/>
      <c r="E19603" s="12"/>
      <c r="F19603" s="12"/>
      <c r="G19603" s="12"/>
      <c r="H19603" s="12"/>
      <c r="I19603" s="12"/>
      <c r="J19603" s="12"/>
    </row>
    <row r="19604" spans="1:10" x14ac:dyDescent="0.25">
      <c r="A19604" s="12"/>
      <c r="B19604" s="12"/>
      <c r="C19604" s="2"/>
      <c r="D19604" s="12"/>
      <c r="E19604" s="12"/>
      <c r="F19604" s="12"/>
      <c r="G19604" s="12"/>
      <c r="H19604" s="12"/>
      <c r="I19604" s="12"/>
      <c r="J19604" s="12"/>
    </row>
    <row r="19605" spans="1:10" x14ac:dyDescent="0.25">
      <c r="A19605" s="12"/>
      <c r="B19605" s="12"/>
      <c r="C19605" s="2"/>
      <c r="D19605" s="12"/>
      <c r="E19605" s="12"/>
      <c r="F19605" s="12"/>
      <c r="G19605" s="12"/>
      <c r="H19605" s="12"/>
      <c r="I19605" s="12"/>
      <c r="J19605" s="12"/>
    </row>
    <row r="19606" spans="1:10" x14ac:dyDescent="0.25">
      <c r="A19606" s="12"/>
      <c r="B19606" s="12"/>
      <c r="C19606" s="2"/>
      <c r="D19606" s="12"/>
      <c r="E19606" s="12"/>
      <c r="F19606" s="12"/>
      <c r="G19606" s="12"/>
      <c r="H19606" s="12"/>
      <c r="I19606" s="12"/>
      <c r="J19606" s="12"/>
    </row>
    <row r="19607" spans="1:10" x14ac:dyDescent="0.25">
      <c r="A19607" s="12"/>
      <c r="B19607" s="12"/>
      <c r="C19607" s="2"/>
      <c r="D19607" s="12"/>
      <c r="E19607" s="12"/>
      <c r="F19607" s="12"/>
      <c r="G19607" s="12"/>
      <c r="H19607" s="12"/>
      <c r="I19607" s="12"/>
      <c r="J19607" s="12"/>
    </row>
    <row r="19608" spans="1:10" x14ac:dyDescent="0.25">
      <c r="A19608" s="12"/>
      <c r="B19608" s="12"/>
      <c r="C19608" s="2"/>
      <c r="D19608" s="12"/>
      <c r="E19608" s="12"/>
      <c r="F19608" s="12"/>
      <c r="G19608" s="12"/>
      <c r="H19608" s="12"/>
      <c r="I19608" s="12"/>
      <c r="J19608" s="12"/>
    </row>
    <row r="19609" spans="1:10" x14ac:dyDescent="0.25">
      <c r="A19609" s="12"/>
      <c r="B19609" s="12"/>
      <c r="C19609" s="2"/>
      <c r="D19609" s="12"/>
      <c r="E19609" s="12"/>
      <c r="F19609" s="12"/>
      <c r="G19609" s="12"/>
      <c r="H19609" s="12"/>
      <c r="I19609" s="12"/>
      <c r="J19609" s="12"/>
    </row>
    <row r="19610" spans="1:10" x14ac:dyDescent="0.25">
      <c r="A19610" s="12"/>
      <c r="B19610" s="12"/>
      <c r="C19610" s="2"/>
      <c r="D19610" s="12"/>
      <c r="E19610" s="12"/>
      <c r="F19610" s="12"/>
      <c r="G19610" s="12"/>
      <c r="H19610" s="12"/>
      <c r="I19610" s="12"/>
      <c r="J19610" s="12"/>
    </row>
    <row r="19611" spans="1:10" x14ac:dyDescent="0.25">
      <c r="A19611" s="12"/>
      <c r="B19611" s="12"/>
      <c r="C19611" s="2"/>
      <c r="D19611" s="12"/>
      <c r="E19611" s="12"/>
      <c r="F19611" s="12"/>
      <c r="G19611" s="12"/>
      <c r="H19611" s="12"/>
      <c r="I19611" s="12"/>
      <c r="J19611" s="12"/>
    </row>
    <row r="19612" spans="1:10" x14ac:dyDescent="0.25">
      <c r="A19612" s="12"/>
      <c r="B19612" s="12"/>
      <c r="C19612" s="2"/>
      <c r="D19612" s="12"/>
      <c r="E19612" s="12"/>
      <c r="F19612" s="12"/>
      <c r="G19612" s="12"/>
      <c r="H19612" s="12"/>
      <c r="I19612" s="12"/>
      <c r="J19612" s="12"/>
    </row>
    <row r="19613" spans="1:10" x14ac:dyDescent="0.25">
      <c r="A19613" s="12"/>
      <c r="B19613" s="12"/>
      <c r="C19613" s="2"/>
      <c r="D19613" s="12"/>
      <c r="E19613" s="12"/>
      <c r="F19613" s="12"/>
      <c r="G19613" s="12"/>
      <c r="H19613" s="12"/>
      <c r="I19613" s="12"/>
      <c r="J19613" s="12"/>
    </row>
    <row r="19614" spans="1:10" x14ac:dyDescent="0.25">
      <c r="A19614" s="12"/>
      <c r="B19614" s="12"/>
      <c r="C19614" s="2"/>
      <c r="D19614" s="12"/>
      <c r="E19614" s="12"/>
      <c r="F19614" s="12"/>
      <c r="G19614" s="12"/>
      <c r="H19614" s="12"/>
      <c r="I19614" s="12"/>
      <c r="J19614" s="12"/>
    </row>
    <row r="19615" spans="1:10" x14ac:dyDescent="0.25">
      <c r="A19615" s="12"/>
      <c r="B19615" s="12"/>
      <c r="C19615" s="2"/>
      <c r="D19615" s="12"/>
      <c r="E19615" s="12"/>
      <c r="F19615" s="12"/>
      <c r="G19615" s="12"/>
      <c r="H19615" s="12"/>
      <c r="I19615" s="12"/>
      <c r="J19615" s="12"/>
    </row>
    <row r="19616" spans="1:10" x14ac:dyDescent="0.25">
      <c r="A19616" s="12"/>
      <c r="B19616" s="12"/>
      <c r="C19616" s="2"/>
      <c r="D19616" s="12"/>
      <c r="E19616" s="12"/>
      <c r="F19616" s="12"/>
      <c r="G19616" s="12"/>
      <c r="H19616" s="12"/>
      <c r="I19616" s="12"/>
      <c r="J19616" s="12"/>
    </row>
    <row r="19617" spans="1:10" x14ac:dyDescent="0.25">
      <c r="A19617" s="12"/>
      <c r="B19617" s="12"/>
      <c r="C19617" s="2"/>
      <c r="D19617" s="12"/>
      <c r="E19617" s="12"/>
      <c r="F19617" s="12"/>
      <c r="G19617" s="12"/>
      <c r="H19617" s="12"/>
      <c r="I19617" s="12"/>
      <c r="J19617" s="12"/>
    </row>
    <row r="19618" spans="1:10" x14ac:dyDescent="0.25">
      <c r="A19618" s="12"/>
      <c r="B19618" s="12"/>
      <c r="C19618" s="2"/>
      <c r="D19618" s="12"/>
      <c r="E19618" s="12"/>
      <c r="F19618" s="12"/>
      <c r="G19618" s="12"/>
      <c r="H19618" s="12"/>
      <c r="I19618" s="12"/>
      <c r="J19618" s="12"/>
    </row>
    <row r="19619" spans="1:10" x14ac:dyDescent="0.25">
      <c r="A19619" s="12"/>
      <c r="B19619" s="12"/>
      <c r="C19619" s="2"/>
      <c r="D19619" s="12"/>
      <c r="E19619" s="12"/>
      <c r="F19619" s="12"/>
      <c r="G19619" s="12"/>
      <c r="H19619" s="12"/>
      <c r="I19619" s="12"/>
      <c r="J19619" s="12"/>
    </row>
    <row r="19620" spans="1:10" x14ac:dyDescent="0.25">
      <c r="A19620" s="12"/>
      <c r="B19620" s="12"/>
      <c r="C19620" s="2"/>
      <c r="D19620" s="12"/>
      <c r="E19620" s="12"/>
      <c r="F19620" s="12"/>
      <c r="G19620" s="12"/>
      <c r="H19620" s="12"/>
      <c r="I19620" s="12"/>
      <c r="J19620" s="12"/>
    </row>
    <row r="19621" spans="1:10" x14ac:dyDescent="0.25">
      <c r="A19621" s="12"/>
      <c r="B19621" s="12"/>
      <c r="C19621" s="2"/>
      <c r="D19621" s="12"/>
      <c r="E19621" s="12"/>
      <c r="F19621" s="12"/>
      <c r="G19621" s="12"/>
      <c r="H19621" s="12"/>
      <c r="I19621" s="12"/>
      <c r="J19621" s="12"/>
    </row>
    <row r="19622" spans="1:10" x14ac:dyDescent="0.25">
      <c r="A19622" s="12"/>
      <c r="B19622" s="12"/>
      <c r="C19622" s="2"/>
      <c r="D19622" s="12"/>
      <c r="E19622" s="12"/>
      <c r="F19622" s="12"/>
      <c r="G19622" s="12"/>
      <c r="H19622" s="12"/>
      <c r="I19622" s="12"/>
      <c r="J19622" s="12"/>
    </row>
    <row r="19623" spans="1:10" x14ac:dyDescent="0.25">
      <c r="A19623" s="12"/>
      <c r="B19623" s="12"/>
      <c r="C19623" s="2"/>
      <c r="D19623" s="12"/>
      <c r="E19623" s="12"/>
      <c r="F19623" s="12"/>
      <c r="G19623" s="12"/>
      <c r="H19623" s="12"/>
      <c r="I19623" s="12"/>
      <c r="J19623" s="12"/>
    </row>
    <row r="19624" spans="1:10" x14ac:dyDescent="0.25">
      <c r="A19624" s="12"/>
      <c r="B19624" s="12"/>
      <c r="C19624" s="2"/>
      <c r="D19624" s="12"/>
      <c r="E19624" s="12"/>
      <c r="F19624" s="12"/>
      <c r="G19624" s="12"/>
      <c r="H19624" s="12"/>
      <c r="I19624" s="12"/>
      <c r="J19624" s="12"/>
    </row>
    <row r="19625" spans="1:10" x14ac:dyDescent="0.25">
      <c r="A19625" s="12"/>
      <c r="B19625" s="12"/>
      <c r="C19625" s="2"/>
      <c r="D19625" s="12"/>
      <c r="E19625" s="12"/>
      <c r="F19625" s="12"/>
      <c r="G19625" s="12"/>
      <c r="H19625" s="12"/>
      <c r="I19625" s="12"/>
      <c r="J19625" s="12"/>
    </row>
    <row r="19626" spans="1:10" x14ac:dyDescent="0.25">
      <c r="A19626" s="12"/>
      <c r="B19626" s="12"/>
      <c r="C19626" s="2"/>
      <c r="D19626" s="12"/>
      <c r="E19626" s="12"/>
      <c r="F19626" s="12"/>
      <c r="G19626" s="12"/>
      <c r="H19626" s="12"/>
      <c r="I19626" s="12"/>
      <c r="J19626" s="12"/>
    </row>
    <row r="19627" spans="1:10" x14ac:dyDescent="0.25">
      <c r="A19627" s="12"/>
      <c r="B19627" s="12"/>
      <c r="C19627" s="2"/>
      <c r="D19627" s="12"/>
      <c r="E19627" s="12"/>
      <c r="F19627" s="12"/>
      <c r="G19627" s="12"/>
      <c r="H19627" s="12"/>
      <c r="I19627" s="12"/>
      <c r="J19627" s="12"/>
    </row>
    <row r="19628" spans="1:10" x14ac:dyDescent="0.25">
      <c r="A19628" s="12"/>
      <c r="B19628" s="12"/>
      <c r="C19628" s="2"/>
      <c r="D19628" s="12"/>
      <c r="E19628" s="12"/>
      <c r="F19628" s="12"/>
      <c r="G19628" s="12"/>
      <c r="H19628" s="12"/>
      <c r="I19628" s="12"/>
      <c r="J19628" s="12"/>
    </row>
    <row r="19629" spans="1:10" x14ac:dyDescent="0.25">
      <c r="A19629" s="12"/>
      <c r="B19629" s="12"/>
      <c r="C19629" s="2"/>
      <c r="D19629" s="12"/>
      <c r="E19629" s="12"/>
      <c r="F19629" s="12"/>
      <c r="G19629" s="12"/>
      <c r="H19629" s="12"/>
      <c r="I19629" s="12"/>
      <c r="J19629" s="12"/>
    </row>
    <row r="19630" spans="1:10" x14ac:dyDescent="0.25">
      <c r="A19630" s="12"/>
      <c r="B19630" s="12"/>
      <c r="C19630" s="2"/>
      <c r="D19630" s="12"/>
      <c r="E19630" s="12"/>
      <c r="F19630" s="12"/>
      <c r="G19630" s="12"/>
      <c r="H19630" s="12"/>
      <c r="I19630" s="12"/>
      <c r="J19630" s="12"/>
    </row>
    <row r="19631" spans="1:10" x14ac:dyDescent="0.25">
      <c r="A19631" s="12"/>
      <c r="B19631" s="12"/>
      <c r="C19631" s="2"/>
      <c r="D19631" s="12"/>
      <c r="E19631" s="12"/>
      <c r="F19631" s="12"/>
      <c r="G19631" s="12"/>
      <c r="H19631" s="12"/>
      <c r="I19631" s="12"/>
      <c r="J19631" s="12"/>
    </row>
    <row r="19632" spans="1:10" x14ac:dyDescent="0.25">
      <c r="A19632" s="12"/>
      <c r="B19632" s="12"/>
      <c r="C19632" s="2"/>
      <c r="D19632" s="12"/>
      <c r="E19632" s="12"/>
      <c r="F19632" s="12"/>
      <c r="G19632" s="12"/>
      <c r="H19632" s="12"/>
      <c r="I19632" s="12"/>
      <c r="J19632" s="12"/>
    </row>
    <row r="19633" spans="1:10" x14ac:dyDescent="0.25">
      <c r="A19633" s="12"/>
      <c r="B19633" s="12"/>
      <c r="C19633" s="2"/>
      <c r="D19633" s="12"/>
      <c r="E19633" s="12"/>
      <c r="F19633" s="12"/>
      <c r="G19633" s="12"/>
      <c r="H19633" s="12"/>
      <c r="I19633" s="12"/>
      <c r="J19633" s="12"/>
    </row>
    <row r="19634" spans="1:10" x14ac:dyDescent="0.25">
      <c r="A19634" s="12"/>
      <c r="B19634" s="12"/>
      <c r="C19634" s="2"/>
      <c r="D19634" s="12"/>
      <c r="E19634" s="12"/>
      <c r="F19634" s="12"/>
      <c r="G19634" s="12"/>
      <c r="H19634" s="12"/>
      <c r="I19634" s="12"/>
      <c r="J19634" s="12"/>
    </row>
    <row r="19635" spans="1:10" x14ac:dyDescent="0.25">
      <c r="A19635" s="12"/>
      <c r="B19635" s="12"/>
      <c r="C19635" s="2"/>
      <c r="D19635" s="12"/>
      <c r="E19635" s="12"/>
      <c r="F19635" s="12"/>
      <c r="G19635" s="12"/>
      <c r="H19635" s="12"/>
      <c r="I19635" s="12"/>
      <c r="J19635" s="12"/>
    </row>
    <row r="19636" spans="1:10" x14ac:dyDescent="0.25">
      <c r="A19636" s="12"/>
      <c r="B19636" s="12"/>
      <c r="C19636" s="2"/>
      <c r="D19636" s="12"/>
      <c r="E19636" s="12"/>
      <c r="F19636" s="12"/>
      <c r="G19636" s="12"/>
      <c r="H19636" s="12"/>
      <c r="I19636" s="12"/>
      <c r="J19636" s="12"/>
    </row>
    <row r="19637" spans="1:10" x14ac:dyDescent="0.25">
      <c r="A19637" s="12"/>
      <c r="B19637" s="12"/>
      <c r="C19637" s="2"/>
      <c r="D19637" s="12"/>
      <c r="E19637" s="12"/>
      <c r="F19637" s="12"/>
      <c r="G19637" s="12"/>
      <c r="H19637" s="12"/>
      <c r="I19637" s="12"/>
      <c r="J19637" s="12"/>
    </row>
    <row r="19638" spans="1:10" x14ac:dyDescent="0.25">
      <c r="A19638" s="12"/>
      <c r="B19638" s="12"/>
      <c r="C19638" s="2"/>
      <c r="D19638" s="12"/>
      <c r="E19638" s="12"/>
      <c r="F19638" s="12"/>
      <c r="G19638" s="12"/>
      <c r="H19638" s="12"/>
      <c r="I19638" s="12"/>
      <c r="J19638" s="12"/>
    </row>
    <row r="19639" spans="1:10" x14ac:dyDescent="0.25">
      <c r="A19639" s="12"/>
      <c r="B19639" s="12"/>
      <c r="C19639" s="2"/>
      <c r="D19639" s="12"/>
      <c r="E19639" s="12"/>
      <c r="F19639" s="12"/>
      <c r="G19639" s="12"/>
      <c r="H19639" s="12"/>
      <c r="I19639" s="12"/>
      <c r="J19639" s="12"/>
    </row>
    <row r="19640" spans="1:10" x14ac:dyDescent="0.25">
      <c r="A19640" s="12"/>
      <c r="B19640" s="12"/>
      <c r="C19640" s="2"/>
      <c r="D19640" s="12"/>
      <c r="E19640" s="12"/>
      <c r="F19640" s="12"/>
      <c r="G19640" s="12"/>
      <c r="H19640" s="12"/>
      <c r="I19640" s="12"/>
      <c r="J19640" s="12"/>
    </row>
    <row r="19641" spans="1:10" x14ac:dyDescent="0.25">
      <c r="A19641" s="12"/>
      <c r="B19641" s="12"/>
      <c r="C19641" s="2"/>
      <c r="D19641" s="12"/>
      <c r="E19641" s="12"/>
      <c r="F19641" s="12"/>
      <c r="G19641" s="12"/>
      <c r="H19641" s="12"/>
      <c r="I19641" s="12"/>
      <c r="J19641" s="12"/>
    </row>
    <row r="19642" spans="1:10" x14ac:dyDescent="0.25">
      <c r="A19642" s="12"/>
      <c r="B19642" s="12"/>
      <c r="C19642" s="2"/>
      <c r="D19642" s="12"/>
      <c r="E19642" s="12"/>
      <c r="F19642" s="12"/>
      <c r="G19642" s="12"/>
      <c r="H19642" s="12"/>
      <c r="I19642" s="12"/>
      <c r="J19642" s="12"/>
    </row>
    <row r="19643" spans="1:10" x14ac:dyDescent="0.25">
      <c r="A19643" s="12"/>
      <c r="B19643" s="12"/>
      <c r="C19643" s="2"/>
      <c r="D19643" s="12"/>
      <c r="E19643" s="12"/>
      <c r="F19643" s="12"/>
      <c r="G19643" s="12"/>
      <c r="H19643" s="12"/>
      <c r="I19643" s="12"/>
      <c r="J19643" s="12"/>
    </row>
    <row r="19644" spans="1:10" x14ac:dyDescent="0.25">
      <c r="A19644" s="12"/>
      <c r="B19644" s="12"/>
      <c r="C19644" s="2"/>
      <c r="D19644" s="12"/>
      <c r="E19644" s="12"/>
      <c r="F19644" s="12"/>
      <c r="G19644" s="12"/>
      <c r="H19644" s="12"/>
      <c r="I19644" s="12"/>
      <c r="J19644" s="12"/>
    </row>
    <row r="19645" spans="1:10" x14ac:dyDescent="0.25">
      <c r="A19645" s="12"/>
      <c r="B19645" s="12"/>
      <c r="C19645" s="2"/>
      <c r="D19645" s="12"/>
      <c r="E19645" s="12"/>
      <c r="F19645" s="12"/>
      <c r="G19645" s="12"/>
      <c r="H19645" s="12"/>
      <c r="I19645" s="12"/>
      <c r="J19645" s="12"/>
    </row>
    <row r="19646" spans="1:10" x14ac:dyDescent="0.25">
      <c r="A19646" s="12"/>
      <c r="B19646" s="12"/>
      <c r="C19646" s="2"/>
      <c r="D19646" s="12"/>
      <c r="E19646" s="12"/>
      <c r="F19646" s="12"/>
      <c r="G19646" s="12"/>
      <c r="H19646" s="12"/>
      <c r="I19646" s="12"/>
      <c r="J19646" s="12"/>
    </row>
    <row r="19647" spans="1:10" x14ac:dyDescent="0.25">
      <c r="A19647" s="12"/>
      <c r="B19647" s="12"/>
      <c r="C19647" s="2"/>
      <c r="D19647" s="12"/>
      <c r="E19647" s="12"/>
      <c r="F19647" s="12"/>
      <c r="G19647" s="12"/>
      <c r="H19647" s="12"/>
      <c r="I19647" s="12"/>
      <c r="J19647" s="12"/>
    </row>
    <row r="19648" spans="1:10" x14ac:dyDescent="0.25">
      <c r="A19648" s="12"/>
      <c r="B19648" s="12"/>
      <c r="C19648" s="2"/>
      <c r="D19648" s="12"/>
      <c r="E19648" s="12"/>
      <c r="F19648" s="12"/>
      <c r="G19648" s="12"/>
      <c r="H19648" s="12"/>
      <c r="I19648" s="12"/>
      <c r="J19648" s="12"/>
    </row>
    <row r="19649" spans="1:10" x14ac:dyDescent="0.25">
      <c r="A19649" s="12"/>
      <c r="B19649" s="12"/>
      <c r="C19649" s="2"/>
      <c r="D19649" s="12"/>
      <c r="E19649" s="12"/>
      <c r="F19649" s="12"/>
      <c r="G19649" s="12"/>
      <c r="H19649" s="12"/>
      <c r="I19649" s="12"/>
      <c r="J19649" s="12"/>
    </row>
    <row r="19650" spans="1:10" x14ac:dyDescent="0.25">
      <c r="A19650" s="12"/>
      <c r="B19650" s="12"/>
      <c r="C19650" s="2"/>
      <c r="D19650" s="12"/>
      <c r="E19650" s="12"/>
      <c r="F19650" s="12"/>
      <c r="G19650" s="12"/>
      <c r="H19650" s="12"/>
      <c r="I19650" s="12"/>
      <c r="J19650" s="12"/>
    </row>
    <row r="19651" spans="1:10" x14ac:dyDescent="0.25">
      <c r="A19651" s="12"/>
      <c r="B19651" s="12"/>
      <c r="C19651" s="2"/>
      <c r="D19651" s="12"/>
      <c r="E19651" s="12"/>
      <c r="F19651" s="12"/>
      <c r="G19651" s="12"/>
      <c r="H19651" s="12"/>
      <c r="I19651" s="12"/>
      <c r="J19651" s="12"/>
    </row>
    <row r="19652" spans="1:10" x14ac:dyDescent="0.25">
      <c r="A19652" s="12"/>
      <c r="B19652" s="12"/>
      <c r="C19652" s="2"/>
      <c r="D19652" s="12"/>
      <c r="E19652" s="12"/>
      <c r="F19652" s="12"/>
      <c r="G19652" s="12"/>
      <c r="H19652" s="12"/>
      <c r="I19652" s="12"/>
      <c r="J19652" s="12"/>
    </row>
    <row r="19653" spans="1:10" x14ac:dyDescent="0.25">
      <c r="A19653" s="12"/>
      <c r="B19653" s="12"/>
      <c r="C19653" s="2"/>
      <c r="D19653" s="12"/>
      <c r="E19653" s="12"/>
      <c r="F19653" s="12"/>
      <c r="G19653" s="12"/>
      <c r="H19653" s="12"/>
      <c r="I19653" s="12"/>
      <c r="J19653" s="12"/>
    </row>
    <row r="19654" spans="1:10" x14ac:dyDescent="0.25">
      <c r="A19654" s="12"/>
      <c r="B19654" s="12"/>
      <c r="C19654" s="2"/>
      <c r="D19654" s="12"/>
      <c r="E19654" s="12"/>
      <c r="F19654" s="12"/>
      <c r="G19654" s="12"/>
      <c r="H19654" s="12"/>
      <c r="I19654" s="12"/>
      <c r="J19654" s="12"/>
    </row>
    <row r="19655" spans="1:10" x14ac:dyDescent="0.25">
      <c r="A19655" s="12"/>
      <c r="B19655" s="12"/>
      <c r="C19655" s="2"/>
      <c r="D19655" s="12"/>
      <c r="E19655" s="12"/>
      <c r="F19655" s="12"/>
      <c r="G19655" s="12"/>
      <c r="H19655" s="12"/>
      <c r="I19655" s="12"/>
      <c r="J19655" s="12"/>
    </row>
    <row r="19656" spans="1:10" x14ac:dyDescent="0.25">
      <c r="A19656" s="12"/>
      <c r="B19656" s="12"/>
      <c r="C19656" s="2"/>
      <c r="D19656" s="12"/>
      <c r="E19656" s="12"/>
      <c r="F19656" s="12"/>
      <c r="G19656" s="12"/>
      <c r="H19656" s="12"/>
      <c r="I19656" s="12"/>
      <c r="J19656" s="12"/>
    </row>
    <row r="19657" spans="1:10" x14ac:dyDescent="0.25">
      <c r="A19657" s="12"/>
      <c r="B19657" s="12"/>
      <c r="C19657" s="2"/>
      <c r="D19657" s="12"/>
      <c r="E19657" s="12"/>
      <c r="F19657" s="12"/>
      <c r="G19657" s="12"/>
      <c r="H19657" s="12"/>
      <c r="I19657" s="12"/>
      <c r="J19657" s="12"/>
    </row>
    <row r="19658" spans="1:10" x14ac:dyDescent="0.25">
      <c r="A19658" s="12"/>
      <c r="B19658" s="12"/>
      <c r="C19658" s="2"/>
      <c r="D19658" s="12"/>
      <c r="E19658" s="12"/>
      <c r="F19658" s="12"/>
      <c r="G19658" s="12"/>
      <c r="H19658" s="12"/>
      <c r="I19658" s="12"/>
      <c r="J19658" s="12"/>
    </row>
    <row r="19659" spans="1:10" x14ac:dyDescent="0.25">
      <c r="A19659" s="12"/>
      <c r="B19659" s="12"/>
      <c r="C19659" s="2"/>
      <c r="D19659" s="12"/>
      <c r="E19659" s="12"/>
      <c r="F19659" s="12"/>
      <c r="G19659" s="12"/>
      <c r="H19659" s="12"/>
      <c r="I19659" s="12"/>
      <c r="J19659" s="12"/>
    </row>
    <row r="19660" spans="1:10" x14ac:dyDescent="0.25">
      <c r="A19660" s="12"/>
      <c r="B19660" s="12"/>
      <c r="C19660" s="2"/>
      <c r="D19660" s="12"/>
      <c r="E19660" s="12"/>
      <c r="F19660" s="12"/>
      <c r="G19660" s="12"/>
      <c r="H19660" s="12"/>
      <c r="I19660" s="12"/>
      <c r="J19660" s="12"/>
    </row>
    <row r="19661" spans="1:10" x14ac:dyDescent="0.25">
      <c r="A19661" s="12"/>
      <c r="B19661" s="12"/>
      <c r="C19661" s="2"/>
      <c r="D19661" s="12"/>
      <c r="E19661" s="12"/>
      <c r="F19661" s="12"/>
      <c r="G19661" s="12"/>
      <c r="H19661" s="12"/>
      <c r="I19661" s="12"/>
      <c r="J19661" s="12"/>
    </row>
    <row r="19662" spans="1:10" x14ac:dyDescent="0.25">
      <c r="A19662" s="12"/>
      <c r="B19662" s="12"/>
      <c r="C19662" s="2"/>
      <c r="D19662" s="12"/>
      <c r="E19662" s="12"/>
      <c r="F19662" s="12"/>
      <c r="G19662" s="12"/>
      <c r="H19662" s="12"/>
      <c r="I19662" s="12"/>
      <c r="J19662" s="12"/>
    </row>
    <row r="19663" spans="1:10" x14ac:dyDescent="0.25">
      <c r="A19663" s="12"/>
      <c r="B19663" s="12"/>
      <c r="C19663" s="2"/>
      <c r="D19663" s="12"/>
      <c r="E19663" s="12"/>
      <c r="F19663" s="12"/>
      <c r="G19663" s="12"/>
      <c r="H19663" s="12"/>
      <c r="I19663" s="12"/>
      <c r="J19663" s="12"/>
    </row>
    <row r="19664" spans="1:10" x14ac:dyDescent="0.25">
      <c r="A19664" s="12"/>
      <c r="B19664" s="12"/>
      <c r="C19664" s="2"/>
      <c r="D19664" s="12"/>
      <c r="E19664" s="12"/>
      <c r="F19664" s="12"/>
      <c r="G19664" s="12"/>
      <c r="H19664" s="12"/>
      <c r="I19664" s="12"/>
      <c r="J19664" s="12"/>
    </row>
    <row r="19665" spans="1:10" x14ac:dyDescent="0.25">
      <c r="A19665" s="12"/>
      <c r="B19665" s="12"/>
      <c r="C19665" s="2"/>
      <c r="D19665" s="12"/>
      <c r="E19665" s="12"/>
      <c r="F19665" s="12"/>
      <c r="G19665" s="12"/>
      <c r="H19665" s="12"/>
      <c r="I19665" s="12"/>
      <c r="J19665" s="12"/>
    </row>
    <row r="19666" spans="1:10" x14ac:dyDescent="0.25">
      <c r="A19666" s="12"/>
      <c r="B19666" s="12"/>
      <c r="C19666" s="2"/>
      <c r="D19666" s="12"/>
      <c r="E19666" s="12"/>
      <c r="F19666" s="12"/>
      <c r="G19666" s="12"/>
      <c r="H19666" s="12"/>
      <c r="I19666" s="12"/>
      <c r="J19666" s="12"/>
    </row>
    <row r="19667" spans="1:10" x14ac:dyDescent="0.25">
      <c r="A19667" s="12"/>
      <c r="B19667" s="12"/>
      <c r="C19667" s="2"/>
      <c r="D19667" s="12"/>
      <c r="E19667" s="12"/>
      <c r="F19667" s="12"/>
      <c r="G19667" s="12"/>
      <c r="H19667" s="12"/>
      <c r="I19667" s="12"/>
      <c r="J19667" s="12"/>
    </row>
    <row r="19668" spans="1:10" x14ac:dyDescent="0.25">
      <c r="A19668" s="12"/>
      <c r="B19668" s="12"/>
      <c r="C19668" s="2"/>
      <c r="D19668" s="12"/>
      <c r="E19668" s="12"/>
      <c r="F19668" s="12"/>
      <c r="G19668" s="12"/>
      <c r="H19668" s="12"/>
      <c r="I19668" s="12"/>
      <c r="J19668" s="12"/>
    </row>
    <row r="19669" spans="1:10" x14ac:dyDescent="0.25">
      <c r="A19669" s="12"/>
      <c r="B19669" s="12"/>
      <c r="C19669" s="2"/>
      <c r="D19669" s="12"/>
      <c r="E19669" s="12"/>
      <c r="F19669" s="12"/>
      <c r="G19669" s="12"/>
      <c r="H19669" s="12"/>
      <c r="I19669" s="12"/>
      <c r="J19669" s="12"/>
    </row>
    <row r="19670" spans="1:10" x14ac:dyDescent="0.25">
      <c r="A19670" s="12"/>
      <c r="B19670" s="12"/>
      <c r="C19670" s="2"/>
      <c r="D19670" s="12"/>
      <c r="E19670" s="12"/>
      <c r="F19670" s="12"/>
      <c r="G19670" s="12"/>
      <c r="H19670" s="12"/>
      <c r="I19670" s="12"/>
      <c r="J19670" s="12"/>
    </row>
    <row r="19671" spans="1:10" x14ac:dyDescent="0.25">
      <c r="A19671" s="12"/>
      <c r="B19671" s="12"/>
      <c r="C19671" s="2"/>
      <c r="D19671" s="12"/>
      <c r="E19671" s="12"/>
      <c r="F19671" s="12"/>
      <c r="G19671" s="12"/>
      <c r="H19671" s="12"/>
      <c r="I19671" s="12"/>
      <c r="J19671" s="12"/>
    </row>
    <row r="19672" spans="1:10" x14ac:dyDescent="0.25">
      <c r="A19672" s="12"/>
      <c r="B19672" s="12"/>
      <c r="C19672" s="2"/>
      <c r="D19672" s="12"/>
      <c r="E19672" s="12"/>
      <c r="F19672" s="12"/>
      <c r="G19672" s="12"/>
      <c r="H19672" s="12"/>
      <c r="I19672" s="12"/>
      <c r="J19672" s="12"/>
    </row>
    <row r="19673" spans="1:10" x14ac:dyDescent="0.25">
      <c r="A19673" s="12"/>
      <c r="B19673" s="12"/>
      <c r="C19673" s="2"/>
      <c r="D19673" s="12"/>
      <c r="E19673" s="12"/>
      <c r="F19673" s="12"/>
      <c r="G19673" s="12"/>
      <c r="H19673" s="12"/>
      <c r="I19673" s="12"/>
      <c r="J19673" s="12"/>
    </row>
    <row r="19674" spans="1:10" x14ac:dyDescent="0.25">
      <c r="A19674" s="12"/>
      <c r="B19674" s="12"/>
      <c r="C19674" s="2"/>
      <c r="D19674" s="12"/>
      <c r="E19674" s="12"/>
      <c r="F19674" s="12"/>
      <c r="G19674" s="12"/>
      <c r="H19674" s="12"/>
      <c r="I19674" s="12"/>
      <c r="J19674" s="12"/>
    </row>
    <row r="19675" spans="1:10" x14ac:dyDescent="0.25">
      <c r="A19675" s="12"/>
      <c r="B19675" s="12"/>
      <c r="C19675" s="2"/>
      <c r="D19675" s="12"/>
      <c r="E19675" s="12"/>
      <c r="F19675" s="12"/>
      <c r="G19675" s="12"/>
      <c r="H19675" s="12"/>
      <c r="I19675" s="12"/>
      <c r="J19675" s="12"/>
    </row>
    <row r="19676" spans="1:10" x14ac:dyDescent="0.25">
      <c r="A19676" s="12"/>
      <c r="B19676" s="12"/>
      <c r="C19676" s="2"/>
      <c r="D19676" s="12"/>
      <c r="E19676" s="12"/>
      <c r="F19676" s="12"/>
      <c r="G19676" s="12"/>
      <c r="H19676" s="12"/>
      <c r="I19676" s="12"/>
      <c r="J19676" s="12"/>
    </row>
    <row r="19677" spans="1:10" x14ac:dyDescent="0.25">
      <c r="A19677" s="12"/>
      <c r="B19677" s="12"/>
      <c r="C19677" s="2"/>
      <c r="D19677" s="12"/>
      <c r="E19677" s="12"/>
      <c r="F19677" s="12"/>
      <c r="G19677" s="12"/>
      <c r="H19677" s="12"/>
      <c r="I19677" s="12"/>
      <c r="J19677" s="12"/>
    </row>
    <row r="19678" spans="1:10" x14ac:dyDescent="0.25">
      <c r="A19678" s="12"/>
      <c r="B19678" s="12"/>
      <c r="C19678" s="2"/>
      <c r="D19678" s="12"/>
      <c r="E19678" s="12"/>
      <c r="F19678" s="12"/>
      <c r="G19678" s="12"/>
      <c r="H19678" s="12"/>
      <c r="I19678" s="12"/>
      <c r="J19678" s="12"/>
    </row>
    <row r="19679" spans="1:10" x14ac:dyDescent="0.25">
      <c r="A19679" s="12"/>
      <c r="B19679" s="12"/>
      <c r="C19679" s="2"/>
      <c r="D19679" s="12"/>
      <c r="E19679" s="12"/>
      <c r="F19679" s="12"/>
      <c r="G19679" s="12"/>
      <c r="H19679" s="12"/>
      <c r="I19679" s="12"/>
      <c r="J19679" s="12"/>
    </row>
    <row r="19680" spans="1:10" x14ac:dyDescent="0.25">
      <c r="A19680" s="12"/>
      <c r="B19680" s="12"/>
      <c r="C19680" s="2"/>
      <c r="D19680" s="12"/>
      <c r="E19680" s="12"/>
      <c r="F19680" s="12"/>
      <c r="G19680" s="12"/>
      <c r="H19680" s="12"/>
      <c r="I19680" s="12"/>
      <c r="J19680" s="12"/>
    </row>
    <row r="19681" spans="1:10" x14ac:dyDescent="0.25">
      <c r="A19681" s="12"/>
      <c r="B19681" s="12"/>
      <c r="C19681" s="2"/>
      <c r="D19681" s="12"/>
      <c r="E19681" s="12"/>
      <c r="F19681" s="12"/>
      <c r="G19681" s="12"/>
      <c r="H19681" s="12"/>
      <c r="I19681" s="12"/>
      <c r="J19681" s="12"/>
    </row>
    <row r="19682" spans="1:10" x14ac:dyDescent="0.25">
      <c r="A19682" s="12"/>
      <c r="B19682" s="12"/>
      <c r="C19682" s="2"/>
      <c r="D19682" s="12"/>
      <c r="E19682" s="12"/>
      <c r="F19682" s="12"/>
      <c r="G19682" s="12"/>
      <c r="H19682" s="12"/>
      <c r="I19682" s="12"/>
      <c r="J19682" s="12"/>
    </row>
    <row r="19683" spans="1:10" x14ac:dyDescent="0.25">
      <c r="A19683" s="12"/>
      <c r="B19683" s="12"/>
      <c r="C19683" s="2"/>
      <c r="D19683" s="12"/>
      <c r="E19683" s="12"/>
      <c r="F19683" s="12"/>
      <c r="G19683" s="12"/>
      <c r="H19683" s="12"/>
      <c r="I19683" s="12"/>
      <c r="J19683" s="12"/>
    </row>
    <row r="19684" spans="1:10" x14ac:dyDescent="0.25">
      <c r="A19684" s="12"/>
      <c r="B19684" s="12"/>
      <c r="C19684" s="2"/>
      <c r="D19684" s="12"/>
      <c r="E19684" s="12"/>
      <c r="F19684" s="12"/>
      <c r="G19684" s="12"/>
      <c r="H19684" s="12"/>
      <c r="I19684" s="12"/>
      <c r="J19684" s="12"/>
    </row>
    <row r="19685" spans="1:10" x14ac:dyDescent="0.25">
      <c r="A19685" s="12"/>
      <c r="B19685" s="12"/>
      <c r="C19685" s="2"/>
      <c r="D19685" s="12"/>
      <c r="E19685" s="12"/>
      <c r="F19685" s="12"/>
      <c r="G19685" s="12"/>
      <c r="H19685" s="12"/>
      <c r="I19685" s="12"/>
      <c r="J19685" s="12"/>
    </row>
    <row r="19686" spans="1:10" x14ac:dyDescent="0.25">
      <c r="A19686" s="12"/>
      <c r="B19686" s="12"/>
      <c r="C19686" s="2"/>
      <c r="D19686" s="12"/>
      <c r="E19686" s="12"/>
      <c r="F19686" s="12"/>
      <c r="G19686" s="12"/>
      <c r="H19686" s="12"/>
      <c r="I19686" s="12"/>
      <c r="J19686" s="12"/>
    </row>
    <row r="19687" spans="1:10" x14ac:dyDescent="0.25">
      <c r="A19687" s="12"/>
      <c r="B19687" s="12"/>
      <c r="C19687" s="2"/>
      <c r="D19687" s="12"/>
      <c r="E19687" s="12"/>
      <c r="F19687" s="12"/>
      <c r="G19687" s="12"/>
      <c r="H19687" s="12"/>
      <c r="I19687" s="12"/>
      <c r="J19687" s="12"/>
    </row>
    <row r="19688" spans="1:10" x14ac:dyDescent="0.25">
      <c r="A19688" s="12"/>
      <c r="B19688" s="12"/>
      <c r="C19688" s="2"/>
      <c r="D19688" s="12"/>
      <c r="E19688" s="12"/>
      <c r="F19688" s="12"/>
      <c r="G19688" s="12"/>
      <c r="H19688" s="12"/>
      <c r="I19688" s="12"/>
      <c r="J19688" s="12"/>
    </row>
    <row r="19689" spans="1:10" x14ac:dyDescent="0.25">
      <c r="A19689" s="12"/>
      <c r="B19689" s="12"/>
      <c r="C19689" s="2"/>
      <c r="D19689" s="12"/>
      <c r="E19689" s="12"/>
      <c r="F19689" s="12"/>
      <c r="G19689" s="12"/>
      <c r="H19689" s="12"/>
      <c r="I19689" s="12"/>
      <c r="J19689" s="12"/>
    </row>
    <row r="19690" spans="1:10" x14ac:dyDescent="0.25">
      <c r="A19690" s="12"/>
      <c r="B19690" s="12"/>
      <c r="C19690" s="2"/>
      <c r="D19690" s="12"/>
      <c r="E19690" s="12"/>
      <c r="F19690" s="12"/>
      <c r="G19690" s="12"/>
      <c r="H19690" s="12"/>
      <c r="I19690" s="12"/>
      <c r="J19690" s="12"/>
    </row>
    <row r="19691" spans="1:10" x14ac:dyDescent="0.25">
      <c r="A19691" s="12"/>
      <c r="B19691" s="12"/>
      <c r="C19691" s="2"/>
      <c r="D19691" s="12"/>
      <c r="E19691" s="12"/>
      <c r="F19691" s="12"/>
      <c r="G19691" s="12"/>
      <c r="H19691" s="12"/>
      <c r="I19691" s="12"/>
      <c r="J19691" s="12"/>
    </row>
    <row r="19692" spans="1:10" x14ac:dyDescent="0.25">
      <c r="A19692" s="12"/>
      <c r="B19692" s="12"/>
      <c r="C19692" s="2"/>
      <c r="D19692" s="12"/>
      <c r="E19692" s="12"/>
      <c r="F19692" s="12"/>
      <c r="G19692" s="12"/>
      <c r="H19692" s="12"/>
      <c r="I19692" s="12"/>
      <c r="J19692" s="12"/>
    </row>
    <row r="19693" spans="1:10" x14ac:dyDescent="0.25">
      <c r="A19693" s="12"/>
      <c r="B19693" s="12"/>
      <c r="C19693" s="2"/>
      <c r="D19693" s="12"/>
      <c r="E19693" s="12"/>
      <c r="F19693" s="12"/>
      <c r="G19693" s="12"/>
      <c r="H19693" s="12"/>
      <c r="I19693" s="12"/>
      <c r="J19693" s="12"/>
    </row>
    <row r="19694" spans="1:10" x14ac:dyDescent="0.25">
      <c r="A19694" s="12"/>
      <c r="B19694" s="12"/>
      <c r="C19694" s="2"/>
      <c r="D19694" s="12"/>
      <c r="E19694" s="12"/>
      <c r="F19694" s="12"/>
      <c r="G19694" s="12"/>
      <c r="H19694" s="12"/>
      <c r="I19694" s="12"/>
      <c r="J19694" s="12"/>
    </row>
    <row r="19695" spans="1:10" x14ac:dyDescent="0.25">
      <c r="A19695" s="12"/>
      <c r="B19695" s="12"/>
      <c r="C19695" s="2"/>
      <c r="D19695" s="12"/>
      <c r="E19695" s="12"/>
      <c r="F19695" s="12"/>
      <c r="G19695" s="12"/>
      <c r="H19695" s="12"/>
      <c r="I19695" s="12"/>
      <c r="J19695" s="12"/>
    </row>
    <row r="19696" spans="1:10" x14ac:dyDescent="0.25">
      <c r="A19696" s="12"/>
      <c r="B19696" s="12"/>
      <c r="C19696" s="2"/>
      <c r="D19696" s="12"/>
      <c r="E19696" s="12"/>
      <c r="F19696" s="12"/>
      <c r="G19696" s="12"/>
      <c r="H19696" s="12"/>
      <c r="I19696" s="12"/>
      <c r="J19696" s="12"/>
    </row>
    <row r="19697" spans="1:10" x14ac:dyDescent="0.25">
      <c r="A19697" s="12"/>
      <c r="B19697" s="12"/>
      <c r="C19697" s="2"/>
      <c r="D19697" s="12"/>
      <c r="E19697" s="12"/>
      <c r="F19697" s="12"/>
      <c r="G19697" s="12"/>
      <c r="H19697" s="12"/>
      <c r="I19697" s="12"/>
      <c r="J19697" s="12"/>
    </row>
    <row r="19698" spans="1:10" x14ac:dyDescent="0.25">
      <c r="A19698" s="12"/>
      <c r="B19698" s="12"/>
      <c r="C19698" s="2"/>
      <c r="D19698" s="12"/>
      <c r="E19698" s="12"/>
      <c r="F19698" s="12"/>
      <c r="G19698" s="12"/>
      <c r="H19698" s="12"/>
      <c r="I19698" s="12"/>
      <c r="J19698" s="12"/>
    </row>
    <row r="19699" spans="1:10" x14ac:dyDescent="0.25">
      <c r="A19699" s="12"/>
      <c r="B19699" s="12"/>
      <c r="C19699" s="2"/>
      <c r="D19699" s="12"/>
      <c r="E19699" s="12"/>
      <c r="F19699" s="12"/>
      <c r="G19699" s="12"/>
      <c r="H19699" s="12"/>
      <c r="I19699" s="12"/>
      <c r="J19699" s="12"/>
    </row>
    <row r="19700" spans="1:10" x14ac:dyDescent="0.25">
      <c r="A19700" s="12"/>
      <c r="B19700" s="12"/>
      <c r="C19700" s="2"/>
      <c r="D19700" s="12"/>
      <c r="E19700" s="12"/>
      <c r="F19700" s="12"/>
      <c r="G19700" s="12"/>
      <c r="H19700" s="12"/>
      <c r="I19700" s="12"/>
      <c r="J19700" s="12"/>
    </row>
    <row r="19701" spans="1:10" x14ac:dyDescent="0.25">
      <c r="A19701" s="12"/>
      <c r="B19701" s="12"/>
      <c r="C19701" s="2"/>
      <c r="D19701" s="12"/>
      <c r="E19701" s="12"/>
      <c r="F19701" s="12"/>
      <c r="G19701" s="12"/>
      <c r="H19701" s="12"/>
      <c r="I19701" s="12"/>
      <c r="J19701" s="12"/>
    </row>
    <row r="19702" spans="1:10" x14ac:dyDescent="0.25">
      <c r="A19702" s="12"/>
      <c r="B19702" s="12"/>
      <c r="C19702" s="2"/>
      <c r="D19702" s="12"/>
      <c r="E19702" s="12"/>
      <c r="F19702" s="12"/>
      <c r="G19702" s="12"/>
      <c r="H19702" s="12"/>
      <c r="I19702" s="12"/>
      <c r="J19702" s="12"/>
    </row>
    <row r="19703" spans="1:10" x14ac:dyDescent="0.25">
      <c r="A19703" s="12"/>
      <c r="B19703" s="12"/>
      <c r="C19703" s="2"/>
      <c r="D19703" s="12"/>
      <c r="E19703" s="12"/>
      <c r="F19703" s="12"/>
      <c r="G19703" s="12"/>
      <c r="H19703" s="12"/>
      <c r="I19703" s="12"/>
      <c r="J19703" s="12"/>
    </row>
    <row r="19704" spans="1:10" x14ac:dyDescent="0.25">
      <c r="A19704" s="12"/>
      <c r="B19704" s="12"/>
      <c r="C19704" s="2"/>
      <c r="D19704" s="12"/>
      <c r="E19704" s="12"/>
      <c r="F19704" s="12"/>
      <c r="G19704" s="12"/>
      <c r="H19704" s="12"/>
      <c r="I19704" s="12"/>
      <c r="J19704" s="12"/>
    </row>
    <row r="19705" spans="1:10" x14ac:dyDescent="0.25">
      <c r="A19705" s="12"/>
      <c r="B19705" s="12"/>
      <c r="C19705" s="2"/>
      <c r="D19705" s="12"/>
      <c r="E19705" s="12"/>
      <c r="F19705" s="12"/>
      <c r="G19705" s="12"/>
      <c r="H19705" s="12"/>
      <c r="I19705" s="12"/>
      <c r="J19705" s="12"/>
    </row>
    <row r="19706" spans="1:10" x14ac:dyDescent="0.25">
      <c r="A19706" s="12"/>
      <c r="B19706" s="12"/>
      <c r="C19706" s="2"/>
      <c r="D19706" s="12"/>
      <c r="E19706" s="12"/>
      <c r="F19706" s="12"/>
      <c r="G19706" s="12"/>
      <c r="H19706" s="12"/>
      <c r="I19706" s="12"/>
      <c r="J19706" s="12"/>
    </row>
    <row r="19707" spans="1:10" x14ac:dyDescent="0.25">
      <c r="A19707" s="12"/>
      <c r="B19707" s="12"/>
      <c r="C19707" s="2"/>
      <c r="D19707" s="12"/>
      <c r="E19707" s="12"/>
      <c r="F19707" s="12"/>
      <c r="G19707" s="12"/>
      <c r="H19707" s="12"/>
      <c r="I19707" s="12"/>
      <c r="J19707" s="12"/>
    </row>
    <row r="19708" spans="1:10" x14ac:dyDescent="0.25">
      <c r="A19708" s="12"/>
      <c r="B19708" s="12"/>
      <c r="C19708" s="2"/>
      <c r="D19708" s="12"/>
      <c r="E19708" s="12"/>
      <c r="F19708" s="12"/>
      <c r="G19708" s="12"/>
      <c r="H19708" s="12"/>
      <c r="I19708" s="12"/>
      <c r="J19708" s="12"/>
    </row>
    <row r="19709" spans="1:10" x14ac:dyDescent="0.25">
      <c r="A19709" s="12"/>
      <c r="B19709" s="12"/>
      <c r="C19709" s="2"/>
      <c r="D19709" s="12"/>
      <c r="E19709" s="12"/>
      <c r="F19709" s="12"/>
      <c r="G19709" s="12"/>
      <c r="H19709" s="12"/>
      <c r="I19709" s="12"/>
      <c r="J19709" s="12"/>
    </row>
    <row r="19710" spans="1:10" x14ac:dyDescent="0.25">
      <c r="A19710" s="12"/>
      <c r="B19710" s="12"/>
      <c r="C19710" s="2"/>
      <c r="D19710" s="12"/>
      <c r="E19710" s="12"/>
      <c r="F19710" s="12"/>
      <c r="G19710" s="12"/>
      <c r="H19710" s="12"/>
      <c r="I19710" s="12"/>
      <c r="J19710" s="12"/>
    </row>
    <row r="19711" spans="1:10" x14ac:dyDescent="0.25">
      <c r="A19711" s="12"/>
      <c r="B19711" s="12"/>
      <c r="C19711" s="2"/>
      <c r="D19711" s="12"/>
      <c r="E19711" s="12"/>
      <c r="F19711" s="12"/>
      <c r="G19711" s="12"/>
      <c r="H19711" s="12"/>
      <c r="I19711" s="12"/>
      <c r="J19711" s="12"/>
    </row>
    <row r="19712" spans="1:10" x14ac:dyDescent="0.25">
      <c r="A19712" s="12"/>
      <c r="B19712" s="12"/>
      <c r="C19712" s="2"/>
      <c r="D19712" s="12"/>
      <c r="E19712" s="12"/>
      <c r="F19712" s="12"/>
      <c r="G19712" s="12"/>
      <c r="H19712" s="12"/>
      <c r="I19712" s="12"/>
      <c r="J19712" s="12"/>
    </row>
    <row r="19713" spans="1:10" x14ac:dyDescent="0.25">
      <c r="A19713" s="12"/>
      <c r="B19713" s="12"/>
      <c r="C19713" s="2"/>
      <c r="D19713" s="12"/>
      <c r="E19713" s="12"/>
      <c r="F19713" s="12"/>
      <c r="G19713" s="12"/>
      <c r="H19713" s="12"/>
      <c r="I19713" s="12"/>
      <c r="J19713" s="12"/>
    </row>
    <row r="19714" spans="1:10" x14ac:dyDescent="0.25">
      <c r="A19714" s="12"/>
      <c r="B19714" s="12"/>
      <c r="C19714" s="2"/>
      <c r="D19714" s="12"/>
      <c r="E19714" s="12"/>
      <c r="F19714" s="12"/>
      <c r="G19714" s="12"/>
      <c r="H19714" s="12"/>
      <c r="I19714" s="12"/>
      <c r="J19714" s="12"/>
    </row>
    <row r="19715" spans="1:10" x14ac:dyDescent="0.25">
      <c r="A19715" s="12"/>
      <c r="B19715" s="12"/>
      <c r="C19715" s="2"/>
      <c r="D19715" s="12"/>
      <c r="E19715" s="12"/>
      <c r="F19715" s="12"/>
      <c r="G19715" s="12"/>
      <c r="H19715" s="12"/>
      <c r="I19715" s="12"/>
      <c r="J19715" s="12"/>
    </row>
    <row r="19716" spans="1:10" x14ac:dyDescent="0.25">
      <c r="A19716" s="12"/>
      <c r="B19716" s="12"/>
      <c r="C19716" s="2"/>
      <c r="D19716" s="12"/>
      <c r="E19716" s="12"/>
      <c r="F19716" s="12"/>
      <c r="G19716" s="12"/>
      <c r="H19716" s="12"/>
      <c r="I19716" s="12"/>
      <c r="J19716" s="12"/>
    </row>
    <row r="19717" spans="1:10" x14ac:dyDescent="0.25">
      <c r="A19717" s="12"/>
      <c r="B19717" s="12"/>
      <c r="C19717" s="2"/>
      <c r="D19717" s="12"/>
      <c r="E19717" s="12"/>
      <c r="F19717" s="12"/>
      <c r="G19717" s="12"/>
      <c r="H19717" s="12"/>
      <c r="I19717" s="12"/>
      <c r="J19717" s="12"/>
    </row>
    <row r="19718" spans="1:10" x14ac:dyDescent="0.25">
      <c r="A19718" s="12"/>
      <c r="B19718" s="12"/>
      <c r="C19718" s="2"/>
      <c r="D19718" s="12"/>
      <c r="E19718" s="12"/>
      <c r="F19718" s="12"/>
      <c r="G19718" s="12"/>
      <c r="H19718" s="12"/>
      <c r="I19718" s="12"/>
      <c r="J19718" s="12"/>
    </row>
    <row r="19719" spans="1:10" x14ac:dyDescent="0.25">
      <c r="A19719" s="12"/>
      <c r="B19719" s="12"/>
      <c r="C19719" s="2"/>
      <c r="D19719" s="12"/>
      <c r="E19719" s="12"/>
      <c r="F19719" s="12"/>
      <c r="G19719" s="12"/>
      <c r="H19719" s="12"/>
      <c r="I19719" s="12"/>
      <c r="J19719" s="12"/>
    </row>
    <row r="19720" spans="1:10" x14ac:dyDescent="0.25">
      <c r="A19720" s="12"/>
      <c r="B19720" s="12"/>
      <c r="C19720" s="2"/>
      <c r="D19720" s="12"/>
      <c r="E19720" s="12"/>
      <c r="F19720" s="12"/>
      <c r="G19720" s="12"/>
      <c r="H19720" s="12"/>
      <c r="I19720" s="12"/>
      <c r="J19720" s="12"/>
    </row>
    <row r="19721" spans="1:10" x14ac:dyDescent="0.25">
      <c r="A19721" s="12"/>
      <c r="B19721" s="12"/>
      <c r="C19721" s="2"/>
      <c r="D19721" s="12"/>
      <c r="E19721" s="12"/>
      <c r="F19721" s="12"/>
      <c r="G19721" s="12"/>
      <c r="H19721" s="12"/>
      <c r="I19721" s="12"/>
      <c r="J19721" s="12"/>
    </row>
    <row r="19722" spans="1:10" x14ac:dyDescent="0.25">
      <c r="A19722" s="12"/>
      <c r="B19722" s="12"/>
      <c r="C19722" s="2"/>
      <c r="D19722" s="12"/>
      <c r="E19722" s="12"/>
      <c r="F19722" s="12"/>
      <c r="G19722" s="12"/>
      <c r="H19722" s="12"/>
      <c r="I19722" s="12"/>
      <c r="J19722" s="12"/>
    </row>
    <row r="19723" spans="1:10" x14ac:dyDescent="0.25">
      <c r="A19723" s="12"/>
      <c r="B19723" s="12"/>
      <c r="C19723" s="2"/>
      <c r="D19723" s="12"/>
      <c r="E19723" s="12"/>
      <c r="F19723" s="12"/>
      <c r="G19723" s="12"/>
      <c r="H19723" s="12"/>
      <c r="I19723" s="12"/>
      <c r="J19723" s="12"/>
    </row>
    <row r="19724" spans="1:10" x14ac:dyDescent="0.25">
      <c r="A19724" s="12"/>
      <c r="B19724" s="12"/>
      <c r="C19724" s="2"/>
      <c r="D19724" s="12"/>
      <c r="E19724" s="12"/>
      <c r="F19724" s="12"/>
      <c r="G19724" s="12"/>
      <c r="H19724" s="12"/>
      <c r="I19724" s="12"/>
      <c r="J19724" s="12"/>
    </row>
    <row r="19725" spans="1:10" x14ac:dyDescent="0.25">
      <c r="A19725" s="12"/>
      <c r="B19725" s="12"/>
      <c r="C19725" s="2"/>
      <c r="D19725" s="12"/>
      <c r="E19725" s="12"/>
      <c r="F19725" s="12"/>
      <c r="G19725" s="12"/>
      <c r="H19725" s="12"/>
      <c r="I19725" s="12"/>
      <c r="J19725" s="12"/>
    </row>
    <row r="19726" spans="1:10" x14ac:dyDescent="0.25">
      <c r="A19726" s="12"/>
      <c r="B19726" s="12"/>
      <c r="C19726" s="2"/>
      <c r="D19726" s="12"/>
      <c r="E19726" s="12"/>
      <c r="F19726" s="12"/>
      <c r="G19726" s="12"/>
      <c r="H19726" s="12"/>
      <c r="I19726" s="12"/>
      <c r="J19726" s="12"/>
    </row>
    <row r="19727" spans="1:10" x14ac:dyDescent="0.25">
      <c r="A19727" s="12"/>
      <c r="B19727" s="12"/>
      <c r="C19727" s="2"/>
      <c r="D19727" s="12"/>
      <c r="E19727" s="12"/>
      <c r="F19727" s="12"/>
      <c r="G19727" s="12"/>
      <c r="H19727" s="12"/>
      <c r="I19727" s="12"/>
      <c r="J19727" s="12"/>
    </row>
    <row r="19728" spans="1:10" x14ac:dyDescent="0.25">
      <c r="A19728" s="12"/>
      <c r="B19728" s="12"/>
      <c r="C19728" s="2"/>
      <c r="D19728" s="12"/>
      <c r="E19728" s="12"/>
      <c r="F19728" s="12"/>
      <c r="G19728" s="12"/>
      <c r="H19728" s="12"/>
      <c r="I19728" s="12"/>
      <c r="J19728" s="12"/>
    </row>
    <row r="19729" spans="1:10" x14ac:dyDescent="0.25">
      <c r="A19729" s="12"/>
      <c r="B19729" s="12"/>
      <c r="C19729" s="2"/>
      <c r="D19729" s="12"/>
      <c r="E19729" s="12"/>
      <c r="F19729" s="12"/>
      <c r="G19729" s="12"/>
      <c r="H19729" s="12"/>
      <c r="I19729" s="12"/>
      <c r="J19729" s="12"/>
    </row>
    <row r="19730" spans="1:10" x14ac:dyDescent="0.25">
      <c r="A19730" s="12"/>
      <c r="B19730" s="12"/>
      <c r="C19730" s="2"/>
      <c r="D19730" s="12"/>
      <c r="E19730" s="12"/>
      <c r="F19730" s="12"/>
      <c r="G19730" s="12"/>
      <c r="H19730" s="12"/>
      <c r="I19730" s="12"/>
      <c r="J19730" s="12"/>
    </row>
    <row r="19731" spans="1:10" x14ac:dyDescent="0.25">
      <c r="A19731" s="12"/>
      <c r="B19731" s="12"/>
      <c r="C19731" s="2"/>
      <c r="D19731" s="12"/>
      <c r="E19731" s="12"/>
      <c r="F19731" s="12"/>
      <c r="G19731" s="12"/>
      <c r="H19731" s="12"/>
      <c r="I19731" s="12"/>
      <c r="J19731" s="12"/>
    </row>
    <row r="19732" spans="1:10" x14ac:dyDescent="0.25">
      <c r="A19732" s="12"/>
      <c r="B19732" s="12"/>
      <c r="C19732" s="2"/>
      <c r="D19732" s="12"/>
      <c r="E19732" s="12"/>
      <c r="F19732" s="12"/>
      <c r="G19732" s="12"/>
      <c r="H19732" s="12"/>
      <c r="I19732" s="12"/>
      <c r="J19732" s="12"/>
    </row>
    <row r="19733" spans="1:10" x14ac:dyDescent="0.25">
      <c r="A19733" s="12"/>
      <c r="B19733" s="12"/>
      <c r="C19733" s="2"/>
      <c r="D19733" s="12"/>
      <c r="E19733" s="12"/>
      <c r="F19733" s="12"/>
      <c r="G19733" s="12"/>
      <c r="H19733" s="12"/>
      <c r="I19733" s="12"/>
      <c r="J19733" s="12"/>
    </row>
    <row r="19734" spans="1:10" x14ac:dyDescent="0.25">
      <c r="A19734" s="12"/>
      <c r="B19734" s="12"/>
      <c r="C19734" s="2"/>
      <c r="D19734" s="12"/>
      <c r="E19734" s="12"/>
      <c r="F19734" s="12"/>
      <c r="G19734" s="12"/>
      <c r="H19734" s="12"/>
      <c r="I19734" s="12"/>
      <c r="J19734" s="12"/>
    </row>
    <row r="19735" spans="1:10" x14ac:dyDescent="0.25">
      <c r="A19735" s="12"/>
      <c r="B19735" s="12"/>
      <c r="C19735" s="2"/>
      <c r="D19735" s="12"/>
      <c r="E19735" s="12"/>
      <c r="F19735" s="12"/>
      <c r="G19735" s="12"/>
      <c r="H19735" s="12"/>
      <c r="I19735" s="12"/>
      <c r="J19735" s="12"/>
    </row>
    <row r="19736" spans="1:10" x14ac:dyDescent="0.25">
      <c r="A19736" s="12"/>
      <c r="B19736" s="12"/>
      <c r="C19736" s="2"/>
      <c r="D19736" s="12"/>
      <c r="E19736" s="12"/>
      <c r="F19736" s="12"/>
      <c r="G19736" s="12"/>
      <c r="H19736" s="12"/>
      <c r="I19736" s="12"/>
      <c r="J19736" s="12"/>
    </row>
    <row r="19737" spans="1:10" x14ac:dyDescent="0.25">
      <c r="A19737" s="12"/>
      <c r="B19737" s="12"/>
      <c r="C19737" s="2"/>
      <c r="D19737" s="12"/>
      <c r="E19737" s="12"/>
      <c r="F19737" s="12"/>
      <c r="G19737" s="12"/>
      <c r="H19737" s="12"/>
      <c r="I19737" s="12"/>
      <c r="J19737" s="12"/>
    </row>
    <row r="19738" spans="1:10" x14ac:dyDescent="0.25">
      <c r="A19738" s="12"/>
      <c r="B19738" s="12"/>
      <c r="C19738" s="2"/>
      <c r="D19738" s="12"/>
      <c r="E19738" s="12"/>
      <c r="F19738" s="12"/>
      <c r="G19738" s="12"/>
      <c r="H19738" s="12"/>
      <c r="I19738" s="12"/>
      <c r="J19738" s="12"/>
    </row>
    <row r="19739" spans="1:10" x14ac:dyDescent="0.25">
      <c r="A19739" s="12"/>
      <c r="B19739" s="12"/>
      <c r="C19739" s="2"/>
      <c r="D19739" s="12"/>
      <c r="E19739" s="12"/>
      <c r="F19739" s="12"/>
      <c r="G19739" s="12"/>
      <c r="H19739" s="12"/>
      <c r="I19739" s="12"/>
      <c r="J19739" s="12"/>
    </row>
    <row r="19740" spans="1:10" x14ac:dyDescent="0.25">
      <c r="A19740" s="12"/>
      <c r="B19740" s="12"/>
      <c r="C19740" s="2"/>
      <c r="D19740" s="12"/>
      <c r="E19740" s="12"/>
      <c r="F19740" s="12"/>
      <c r="G19740" s="12"/>
      <c r="H19740" s="12"/>
      <c r="I19740" s="12"/>
      <c r="J19740" s="12"/>
    </row>
    <row r="19741" spans="1:10" x14ac:dyDescent="0.25">
      <c r="A19741" s="12"/>
      <c r="B19741" s="12"/>
      <c r="C19741" s="2"/>
      <c r="D19741" s="12"/>
      <c r="E19741" s="12"/>
      <c r="F19741" s="12"/>
      <c r="G19741" s="12"/>
      <c r="H19741" s="12"/>
      <c r="I19741" s="12"/>
      <c r="J19741" s="12"/>
    </row>
    <row r="19742" spans="1:10" x14ac:dyDescent="0.25">
      <c r="A19742" s="12"/>
      <c r="B19742" s="12"/>
      <c r="C19742" s="2"/>
      <c r="D19742" s="12"/>
      <c r="E19742" s="12"/>
      <c r="F19742" s="12"/>
      <c r="G19742" s="12"/>
      <c r="H19742" s="12"/>
      <c r="I19742" s="12"/>
      <c r="J19742" s="12"/>
    </row>
    <row r="19743" spans="1:10" x14ac:dyDescent="0.25">
      <c r="A19743" s="12"/>
      <c r="B19743" s="12"/>
      <c r="C19743" s="2"/>
      <c r="D19743" s="12"/>
      <c r="E19743" s="12"/>
      <c r="F19743" s="12"/>
      <c r="G19743" s="12"/>
      <c r="H19743" s="12"/>
      <c r="I19743" s="12"/>
      <c r="J19743" s="12"/>
    </row>
    <row r="19744" spans="1:10" x14ac:dyDescent="0.25">
      <c r="A19744" s="12"/>
      <c r="B19744" s="12"/>
      <c r="C19744" s="2"/>
      <c r="D19744" s="12"/>
      <c r="E19744" s="12"/>
      <c r="F19744" s="12"/>
      <c r="G19744" s="12"/>
      <c r="H19744" s="12"/>
      <c r="I19744" s="12"/>
      <c r="J19744" s="12"/>
    </row>
    <row r="19745" spans="1:10" x14ac:dyDescent="0.25">
      <c r="A19745" s="12"/>
      <c r="B19745" s="12"/>
      <c r="C19745" s="2"/>
      <c r="D19745" s="12"/>
      <c r="E19745" s="12"/>
      <c r="F19745" s="12"/>
      <c r="G19745" s="12"/>
      <c r="H19745" s="12"/>
      <c r="I19745" s="12"/>
      <c r="J19745" s="12"/>
    </row>
    <row r="19746" spans="1:10" x14ac:dyDescent="0.25">
      <c r="A19746" s="12"/>
      <c r="B19746" s="12"/>
      <c r="C19746" s="2"/>
      <c r="D19746" s="12"/>
      <c r="E19746" s="12"/>
      <c r="F19746" s="12"/>
      <c r="G19746" s="12"/>
      <c r="H19746" s="12"/>
      <c r="I19746" s="12"/>
      <c r="J19746" s="12"/>
    </row>
    <row r="19747" spans="1:10" x14ac:dyDescent="0.25">
      <c r="A19747" s="12"/>
      <c r="B19747" s="12"/>
      <c r="C19747" s="2"/>
      <c r="D19747" s="12"/>
      <c r="E19747" s="12"/>
      <c r="F19747" s="12"/>
      <c r="G19747" s="12"/>
      <c r="H19747" s="12"/>
      <c r="I19747" s="12"/>
      <c r="J19747" s="12"/>
    </row>
    <row r="19748" spans="1:10" x14ac:dyDescent="0.25">
      <c r="A19748" s="12"/>
      <c r="B19748" s="12"/>
      <c r="C19748" s="2"/>
      <c r="D19748" s="12"/>
      <c r="E19748" s="12"/>
      <c r="F19748" s="12"/>
      <c r="G19748" s="12"/>
      <c r="H19748" s="12"/>
      <c r="I19748" s="12"/>
      <c r="J19748" s="12"/>
    </row>
    <row r="19749" spans="1:10" x14ac:dyDescent="0.25">
      <c r="A19749" s="12"/>
      <c r="B19749" s="12"/>
      <c r="C19749" s="2"/>
      <c r="D19749" s="12"/>
      <c r="E19749" s="12"/>
      <c r="F19749" s="12"/>
      <c r="G19749" s="12"/>
      <c r="H19749" s="12"/>
      <c r="I19749" s="12"/>
      <c r="J19749" s="12"/>
    </row>
    <row r="19750" spans="1:10" x14ac:dyDescent="0.25">
      <c r="A19750" s="12"/>
      <c r="B19750" s="12"/>
      <c r="C19750" s="2"/>
      <c r="D19750" s="12"/>
      <c r="E19750" s="12"/>
      <c r="F19750" s="12"/>
      <c r="G19750" s="12"/>
      <c r="H19750" s="12"/>
      <c r="I19750" s="12"/>
      <c r="J19750" s="12"/>
    </row>
    <row r="19751" spans="1:10" x14ac:dyDescent="0.25">
      <c r="A19751" s="12"/>
      <c r="B19751" s="12"/>
      <c r="C19751" s="2"/>
      <c r="D19751" s="12"/>
      <c r="E19751" s="12"/>
      <c r="F19751" s="12"/>
      <c r="G19751" s="12"/>
      <c r="H19751" s="12"/>
      <c r="I19751" s="12"/>
      <c r="J19751" s="12"/>
    </row>
    <row r="19752" spans="1:10" x14ac:dyDescent="0.25">
      <c r="A19752" s="12"/>
      <c r="B19752" s="12"/>
      <c r="C19752" s="2"/>
      <c r="D19752" s="12"/>
      <c r="E19752" s="12"/>
      <c r="F19752" s="12"/>
      <c r="G19752" s="12"/>
      <c r="H19752" s="12"/>
      <c r="I19752" s="12"/>
      <c r="J19752" s="12"/>
    </row>
    <row r="19753" spans="1:10" x14ac:dyDescent="0.25">
      <c r="A19753" s="12"/>
      <c r="B19753" s="12"/>
      <c r="C19753" s="2"/>
      <c r="D19753" s="12"/>
      <c r="E19753" s="12"/>
      <c r="F19753" s="12"/>
      <c r="G19753" s="12"/>
      <c r="H19753" s="12"/>
      <c r="I19753" s="12"/>
      <c r="J19753" s="12"/>
    </row>
    <row r="19754" spans="1:10" x14ac:dyDescent="0.25">
      <c r="A19754" s="12"/>
      <c r="B19754" s="12"/>
      <c r="C19754" s="2"/>
      <c r="D19754" s="12"/>
      <c r="E19754" s="12"/>
      <c r="F19754" s="12"/>
      <c r="G19754" s="12"/>
      <c r="H19754" s="12"/>
      <c r="I19754" s="12"/>
      <c r="J19754" s="12"/>
    </row>
    <row r="19755" spans="1:10" x14ac:dyDescent="0.25">
      <c r="A19755" s="12"/>
      <c r="B19755" s="12"/>
      <c r="C19755" s="2"/>
      <c r="D19755" s="12"/>
      <c r="E19755" s="12"/>
      <c r="F19755" s="12"/>
      <c r="G19755" s="12"/>
      <c r="H19755" s="12"/>
      <c r="I19755" s="12"/>
      <c r="J19755" s="12"/>
    </row>
    <row r="19756" spans="1:10" x14ac:dyDescent="0.25">
      <c r="A19756" s="12"/>
      <c r="B19756" s="12"/>
      <c r="C19756" s="2"/>
      <c r="D19756" s="12"/>
      <c r="E19756" s="12"/>
      <c r="F19756" s="12"/>
      <c r="G19756" s="12"/>
      <c r="H19756" s="12"/>
      <c r="I19756" s="12"/>
      <c r="J19756" s="12"/>
    </row>
    <row r="19757" spans="1:10" x14ac:dyDescent="0.25">
      <c r="A19757" s="12"/>
      <c r="B19757" s="12"/>
      <c r="C19757" s="2"/>
      <c r="D19757" s="12"/>
      <c r="E19757" s="12"/>
      <c r="F19757" s="12"/>
      <c r="G19757" s="12"/>
      <c r="H19757" s="12"/>
      <c r="I19757" s="12"/>
      <c r="J19757" s="12"/>
    </row>
    <row r="19758" spans="1:10" x14ac:dyDescent="0.25">
      <c r="A19758" s="12"/>
      <c r="B19758" s="12"/>
      <c r="C19758" s="2"/>
      <c r="D19758" s="12"/>
      <c r="E19758" s="12"/>
      <c r="F19758" s="12"/>
      <c r="G19758" s="12"/>
      <c r="H19758" s="12"/>
      <c r="I19758" s="12"/>
      <c r="J19758" s="12"/>
    </row>
    <row r="19759" spans="1:10" x14ac:dyDescent="0.25">
      <c r="A19759" s="12"/>
      <c r="B19759" s="12"/>
      <c r="C19759" s="2"/>
      <c r="D19759" s="12"/>
      <c r="E19759" s="12"/>
      <c r="F19759" s="12"/>
      <c r="G19759" s="12"/>
      <c r="H19759" s="12"/>
      <c r="I19759" s="12"/>
      <c r="J19759" s="12"/>
    </row>
    <row r="19760" spans="1:10" x14ac:dyDescent="0.25">
      <c r="A19760" s="12"/>
      <c r="B19760" s="12"/>
      <c r="C19760" s="2"/>
      <c r="D19760" s="12"/>
      <c r="E19760" s="12"/>
      <c r="F19760" s="12"/>
      <c r="G19760" s="12"/>
      <c r="H19760" s="12"/>
      <c r="I19760" s="12"/>
      <c r="J19760" s="12"/>
    </row>
    <row r="19761" spans="1:10" x14ac:dyDescent="0.25">
      <c r="A19761" s="12"/>
      <c r="B19761" s="12"/>
      <c r="C19761" s="2"/>
      <c r="D19761" s="12"/>
      <c r="E19761" s="12"/>
      <c r="F19761" s="12"/>
      <c r="G19761" s="12"/>
      <c r="H19761" s="12"/>
      <c r="I19761" s="12"/>
      <c r="J19761" s="12"/>
    </row>
    <row r="19762" spans="1:10" x14ac:dyDescent="0.25">
      <c r="A19762" s="12"/>
      <c r="B19762" s="12"/>
      <c r="C19762" s="2"/>
      <c r="D19762" s="12"/>
      <c r="E19762" s="12"/>
      <c r="F19762" s="12"/>
      <c r="G19762" s="12"/>
      <c r="H19762" s="12"/>
      <c r="I19762" s="12"/>
      <c r="J19762" s="12"/>
    </row>
    <row r="19763" spans="1:10" x14ac:dyDescent="0.25">
      <c r="A19763" s="12"/>
      <c r="B19763" s="12"/>
      <c r="C19763" s="2"/>
      <c r="D19763" s="12"/>
      <c r="E19763" s="12"/>
      <c r="F19763" s="12"/>
      <c r="G19763" s="12"/>
      <c r="H19763" s="12"/>
      <c r="I19763" s="12"/>
      <c r="J19763" s="12"/>
    </row>
    <row r="19764" spans="1:10" x14ac:dyDescent="0.25">
      <c r="A19764" s="12"/>
      <c r="B19764" s="12"/>
      <c r="C19764" s="2"/>
      <c r="D19764" s="12"/>
      <c r="E19764" s="12"/>
      <c r="F19764" s="12"/>
      <c r="G19764" s="12"/>
      <c r="H19764" s="12"/>
      <c r="I19764" s="12"/>
      <c r="J19764" s="12"/>
    </row>
    <row r="19765" spans="1:10" x14ac:dyDescent="0.25">
      <c r="A19765" s="12"/>
      <c r="B19765" s="12"/>
      <c r="C19765" s="2"/>
      <c r="D19765" s="12"/>
      <c r="E19765" s="12"/>
      <c r="F19765" s="12"/>
      <c r="G19765" s="12"/>
      <c r="H19765" s="12"/>
      <c r="I19765" s="12"/>
      <c r="J19765" s="12"/>
    </row>
    <row r="19766" spans="1:10" x14ac:dyDescent="0.25">
      <c r="A19766" s="12"/>
      <c r="B19766" s="12"/>
      <c r="C19766" s="2"/>
      <c r="D19766" s="12"/>
      <c r="E19766" s="12"/>
      <c r="F19766" s="12"/>
      <c r="G19766" s="12"/>
      <c r="H19766" s="12"/>
      <c r="I19766" s="12"/>
      <c r="J19766" s="12"/>
    </row>
    <row r="19767" spans="1:10" x14ac:dyDescent="0.25">
      <c r="A19767" s="12"/>
      <c r="B19767" s="12"/>
      <c r="C19767" s="2"/>
      <c r="D19767" s="12"/>
      <c r="E19767" s="12"/>
      <c r="F19767" s="12"/>
      <c r="G19767" s="12"/>
      <c r="H19767" s="12"/>
      <c r="I19767" s="12"/>
      <c r="J19767" s="12"/>
    </row>
    <row r="19768" spans="1:10" x14ac:dyDescent="0.25">
      <c r="A19768" s="12"/>
      <c r="B19768" s="12"/>
      <c r="C19768" s="2"/>
      <c r="D19768" s="12"/>
      <c r="E19768" s="12"/>
      <c r="F19768" s="12"/>
      <c r="G19768" s="12"/>
      <c r="H19768" s="12"/>
      <c r="I19768" s="12"/>
      <c r="J19768" s="12"/>
    </row>
    <row r="19769" spans="1:10" x14ac:dyDescent="0.25">
      <c r="A19769" s="12"/>
      <c r="B19769" s="12"/>
      <c r="C19769" s="2"/>
      <c r="D19769" s="12"/>
      <c r="E19769" s="12"/>
      <c r="F19769" s="12"/>
      <c r="G19769" s="12"/>
      <c r="H19769" s="12"/>
      <c r="I19769" s="12"/>
      <c r="J19769" s="12"/>
    </row>
    <row r="19770" spans="1:10" x14ac:dyDescent="0.25">
      <c r="A19770" s="12"/>
      <c r="B19770" s="12"/>
      <c r="C19770" s="2"/>
      <c r="D19770" s="12"/>
      <c r="E19770" s="12"/>
      <c r="F19770" s="12"/>
      <c r="G19770" s="12"/>
      <c r="H19770" s="12"/>
      <c r="I19770" s="12"/>
      <c r="J19770" s="12"/>
    </row>
    <row r="19771" spans="1:10" x14ac:dyDescent="0.25">
      <c r="A19771" s="12"/>
      <c r="B19771" s="12"/>
      <c r="C19771" s="2"/>
      <c r="D19771" s="12"/>
      <c r="E19771" s="12"/>
      <c r="F19771" s="12"/>
      <c r="G19771" s="12"/>
      <c r="H19771" s="12"/>
      <c r="I19771" s="12"/>
      <c r="J19771" s="12"/>
    </row>
    <row r="19772" spans="1:10" x14ac:dyDescent="0.25">
      <c r="A19772" s="12"/>
      <c r="B19772" s="12"/>
      <c r="C19772" s="2"/>
      <c r="D19772" s="12"/>
      <c r="E19772" s="12"/>
      <c r="F19772" s="12"/>
      <c r="G19772" s="12"/>
      <c r="H19772" s="12"/>
      <c r="I19772" s="12"/>
      <c r="J19772" s="12"/>
    </row>
    <row r="19773" spans="1:10" x14ac:dyDescent="0.25">
      <c r="A19773" s="12"/>
      <c r="B19773" s="12"/>
      <c r="C19773" s="2"/>
      <c r="D19773" s="12"/>
      <c r="E19773" s="12"/>
      <c r="F19773" s="12"/>
      <c r="G19773" s="12"/>
      <c r="H19773" s="12"/>
      <c r="I19773" s="12"/>
      <c r="J19773" s="12"/>
    </row>
    <row r="19774" spans="1:10" x14ac:dyDescent="0.25">
      <c r="A19774" s="12"/>
      <c r="B19774" s="12"/>
      <c r="C19774" s="2"/>
      <c r="D19774" s="12"/>
      <c r="E19774" s="12"/>
      <c r="F19774" s="12"/>
      <c r="G19774" s="12"/>
      <c r="H19774" s="12"/>
      <c r="I19774" s="12"/>
      <c r="J19774" s="12"/>
    </row>
    <row r="19775" spans="1:10" x14ac:dyDescent="0.25">
      <c r="A19775" s="12"/>
      <c r="B19775" s="12"/>
      <c r="C19775" s="2"/>
      <c r="D19775" s="12"/>
      <c r="E19775" s="12"/>
      <c r="F19775" s="12"/>
      <c r="G19775" s="12"/>
      <c r="H19775" s="12"/>
      <c r="I19775" s="12"/>
      <c r="J19775" s="12"/>
    </row>
    <row r="19776" spans="1:10" x14ac:dyDescent="0.25">
      <c r="A19776" s="12"/>
      <c r="B19776" s="12"/>
      <c r="C19776" s="2"/>
      <c r="D19776" s="12"/>
      <c r="E19776" s="12"/>
      <c r="F19776" s="12"/>
      <c r="G19776" s="12"/>
      <c r="H19776" s="12"/>
      <c r="I19776" s="12"/>
      <c r="J19776" s="12"/>
    </row>
    <row r="19777" spans="1:10" x14ac:dyDescent="0.25">
      <c r="A19777" s="12"/>
      <c r="B19777" s="12"/>
      <c r="C19777" s="2"/>
      <c r="D19777" s="12"/>
      <c r="E19777" s="12"/>
      <c r="F19777" s="12"/>
      <c r="G19777" s="12"/>
      <c r="H19777" s="12"/>
      <c r="I19777" s="12"/>
      <c r="J19777" s="12"/>
    </row>
    <row r="19778" spans="1:10" x14ac:dyDescent="0.25">
      <c r="A19778" s="12"/>
      <c r="B19778" s="12"/>
      <c r="C19778" s="2"/>
      <c r="D19778" s="12"/>
      <c r="E19778" s="12"/>
      <c r="F19778" s="12"/>
      <c r="G19778" s="12"/>
      <c r="H19778" s="12"/>
      <c r="I19778" s="12"/>
      <c r="J19778" s="12"/>
    </row>
    <row r="19779" spans="1:10" x14ac:dyDescent="0.25">
      <c r="A19779" s="12"/>
      <c r="B19779" s="12"/>
      <c r="C19779" s="2"/>
      <c r="D19779" s="12"/>
      <c r="E19779" s="12"/>
      <c r="F19779" s="12"/>
      <c r="G19779" s="12"/>
      <c r="H19779" s="12"/>
      <c r="I19779" s="12"/>
      <c r="J19779" s="12"/>
    </row>
    <row r="19780" spans="1:10" x14ac:dyDescent="0.25">
      <c r="A19780" s="12"/>
      <c r="B19780" s="12"/>
      <c r="C19780" s="2"/>
      <c r="D19780" s="12"/>
      <c r="E19780" s="12"/>
      <c r="F19780" s="12"/>
      <c r="G19780" s="12"/>
      <c r="H19780" s="12"/>
      <c r="I19780" s="12"/>
      <c r="J19780" s="12"/>
    </row>
    <row r="19781" spans="1:10" x14ac:dyDescent="0.25">
      <c r="A19781" s="12"/>
      <c r="B19781" s="12"/>
      <c r="C19781" s="2"/>
      <c r="D19781" s="12"/>
      <c r="E19781" s="12"/>
      <c r="F19781" s="12"/>
      <c r="G19781" s="12"/>
      <c r="H19781" s="12"/>
      <c r="I19781" s="12"/>
      <c r="J19781" s="12"/>
    </row>
    <row r="19782" spans="1:10" x14ac:dyDescent="0.25">
      <c r="A19782" s="12"/>
      <c r="B19782" s="12"/>
      <c r="C19782" s="2"/>
      <c r="D19782" s="12"/>
      <c r="E19782" s="12"/>
      <c r="F19782" s="12"/>
      <c r="G19782" s="12"/>
      <c r="H19782" s="12"/>
      <c r="I19782" s="12"/>
      <c r="J19782" s="12"/>
    </row>
    <row r="19783" spans="1:10" x14ac:dyDescent="0.25">
      <c r="A19783" s="12"/>
      <c r="B19783" s="12"/>
      <c r="C19783" s="2"/>
      <c r="D19783" s="12"/>
      <c r="E19783" s="12"/>
      <c r="F19783" s="12"/>
      <c r="G19783" s="12"/>
      <c r="H19783" s="12"/>
      <c r="I19783" s="12"/>
      <c r="J19783" s="12"/>
    </row>
    <row r="19784" spans="1:10" x14ac:dyDescent="0.25">
      <c r="A19784" s="12"/>
      <c r="B19784" s="12"/>
      <c r="C19784" s="2"/>
      <c r="D19784" s="12"/>
      <c r="E19784" s="12"/>
      <c r="F19784" s="12"/>
      <c r="G19784" s="12"/>
      <c r="H19784" s="12"/>
      <c r="I19784" s="12"/>
      <c r="J19784" s="12"/>
    </row>
    <row r="19785" spans="1:10" x14ac:dyDescent="0.25">
      <c r="A19785" s="12"/>
      <c r="B19785" s="12"/>
      <c r="C19785" s="2"/>
      <c r="D19785" s="12"/>
      <c r="E19785" s="12"/>
      <c r="F19785" s="12"/>
      <c r="G19785" s="12"/>
      <c r="H19785" s="12"/>
      <c r="I19785" s="12"/>
      <c r="J19785" s="12"/>
    </row>
    <row r="19786" spans="1:10" x14ac:dyDescent="0.25">
      <c r="A19786" s="12"/>
      <c r="B19786" s="12"/>
      <c r="C19786" s="2"/>
      <c r="D19786" s="12"/>
      <c r="E19786" s="12"/>
      <c r="F19786" s="12"/>
      <c r="G19786" s="12"/>
      <c r="H19786" s="12"/>
      <c r="I19786" s="12"/>
      <c r="J19786" s="12"/>
    </row>
    <row r="19787" spans="1:10" x14ac:dyDescent="0.25">
      <c r="A19787" s="12"/>
      <c r="B19787" s="12"/>
      <c r="C19787" s="2"/>
      <c r="D19787" s="12"/>
      <c r="E19787" s="12"/>
      <c r="F19787" s="12"/>
      <c r="G19787" s="12"/>
      <c r="H19787" s="12"/>
      <c r="I19787" s="12"/>
      <c r="J19787" s="12"/>
    </row>
    <row r="19788" spans="1:10" x14ac:dyDescent="0.25">
      <c r="A19788" s="12"/>
      <c r="B19788" s="12"/>
      <c r="C19788" s="2"/>
      <c r="D19788" s="12"/>
      <c r="E19788" s="12"/>
      <c r="F19788" s="12"/>
      <c r="G19788" s="12"/>
      <c r="H19788" s="12"/>
      <c r="I19788" s="12"/>
      <c r="J19788" s="12"/>
    </row>
    <row r="19789" spans="1:10" x14ac:dyDescent="0.25">
      <c r="A19789" s="12"/>
      <c r="B19789" s="12"/>
      <c r="C19789" s="2"/>
      <c r="D19789" s="12"/>
      <c r="E19789" s="12"/>
      <c r="F19789" s="12"/>
      <c r="G19789" s="12"/>
      <c r="H19789" s="12"/>
      <c r="I19789" s="12"/>
      <c r="J19789" s="12"/>
    </row>
    <row r="19790" spans="1:10" x14ac:dyDescent="0.25">
      <c r="A19790" s="12"/>
      <c r="B19790" s="12"/>
      <c r="C19790" s="2"/>
      <c r="D19790" s="12"/>
      <c r="E19790" s="12"/>
      <c r="F19790" s="12"/>
      <c r="G19790" s="12"/>
      <c r="H19790" s="12"/>
      <c r="I19790" s="12"/>
      <c r="J19790" s="12"/>
    </row>
    <row r="19791" spans="1:10" x14ac:dyDescent="0.25">
      <c r="A19791" s="12"/>
      <c r="B19791" s="12"/>
      <c r="C19791" s="2"/>
      <c r="D19791" s="12"/>
      <c r="E19791" s="12"/>
      <c r="F19791" s="12"/>
      <c r="G19791" s="12"/>
      <c r="H19791" s="12"/>
      <c r="I19791" s="12"/>
      <c r="J19791" s="12"/>
    </row>
    <row r="19792" spans="1:10" x14ac:dyDescent="0.25">
      <c r="A19792" s="12"/>
      <c r="B19792" s="12"/>
      <c r="C19792" s="2"/>
      <c r="D19792" s="12"/>
      <c r="E19792" s="12"/>
      <c r="F19792" s="12"/>
      <c r="G19792" s="12"/>
      <c r="H19792" s="12"/>
      <c r="I19792" s="12"/>
      <c r="J19792" s="12"/>
    </row>
    <row r="19793" spans="1:10" x14ac:dyDescent="0.25">
      <c r="A19793" s="12"/>
      <c r="B19793" s="12"/>
      <c r="C19793" s="2"/>
      <c r="D19793" s="12"/>
      <c r="E19793" s="12"/>
      <c r="F19793" s="12"/>
      <c r="G19793" s="12"/>
      <c r="H19793" s="12"/>
      <c r="I19793" s="12"/>
      <c r="J19793" s="12"/>
    </row>
    <row r="19794" spans="1:10" x14ac:dyDescent="0.25">
      <c r="A19794" s="12"/>
      <c r="B19794" s="12"/>
      <c r="C19794" s="2"/>
      <c r="D19794" s="12"/>
      <c r="E19794" s="12"/>
      <c r="F19794" s="12"/>
      <c r="G19794" s="12"/>
      <c r="H19794" s="12"/>
      <c r="I19794" s="12"/>
      <c r="J19794" s="12"/>
    </row>
    <row r="19795" spans="1:10" x14ac:dyDescent="0.25">
      <c r="A19795" s="12"/>
      <c r="B19795" s="12"/>
      <c r="C19795" s="2"/>
      <c r="D19795" s="12"/>
      <c r="E19795" s="12"/>
      <c r="F19795" s="12"/>
      <c r="G19795" s="12"/>
      <c r="H19795" s="12"/>
      <c r="I19795" s="12"/>
      <c r="J19795" s="12"/>
    </row>
    <row r="19796" spans="1:10" x14ac:dyDescent="0.25">
      <c r="A19796" s="12"/>
      <c r="B19796" s="12"/>
      <c r="C19796" s="2"/>
      <c r="D19796" s="12"/>
      <c r="E19796" s="12"/>
      <c r="F19796" s="12"/>
      <c r="G19796" s="12"/>
      <c r="H19796" s="12"/>
      <c r="I19796" s="12"/>
      <c r="J19796" s="12"/>
    </row>
    <row r="19797" spans="1:10" x14ac:dyDescent="0.25">
      <c r="A19797" s="12"/>
      <c r="B19797" s="12"/>
      <c r="C19797" s="2"/>
      <c r="D19797" s="12"/>
      <c r="E19797" s="12"/>
      <c r="F19797" s="12"/>
      <c r="G19797" s="12"/>
      <c r="H19797" s="12"/>
      <c r="I19797" s="12"/>
      <c r="J19797" s="12"/>
    </row>
    <row r="19798" spans="1:10" x14ac:dyDescent="0.25">
      <c r="A19798" s="12"/>
      <c r="B19798" s="12"/>
      <c r="C19798" s="2"/>
      <c r="D19798" s="12"/>
      <c r="E19798" s="12"/>
      <c r="F19798" s="12"/>
      <c r="G19798" s="12"/>
      <c r="H19798" s="12"/>
      <c r="I19798" s="12"/>
      <c r="J19798" s="12"/>
    </row>
    <row r="19799" spans="1:10" x14ac:dyDescent="0.25">
      <c r="A19799" s="12"/>
      <c r="B19799" s="12"/>
      <c r="C19799" s="2"/>
      <c r="D19799" s="12"/>
      <c r="E19799" s="12"/>
      <c r="F19799" s="12"/>
      <c r="G19799" s="12"/>
      <c r="H19799" s="12"/>
      <c r="I19799" s="12"/>
      <c r="J19799" s="12"/>
    </row>
    <row r="19800" spans="1:10" x14ac:dyDescent="0.25">
      <c r="A19800" s="12"/>
      <c r="B19800" s="12"/>
      <c r="C19800" s="2"/>
      <c r="D19800" s="12"/>
      <c r="E19800" s="12"/>
      <c r="F19800" s="12"/>
      <c r="G19800" s="12"/>
      <c r="H19800" s="12"/>
      <c r="I19800" s="12"/>
      <c r="J19800" s="12"/>
    </row>
    <row r="19801" spans="1:10" x14ac:dyDescent="0.25">
      <c r="A19801" s="12"/>
      <c r="B19801" s="12"/>
      <c r="C19801" s="2"/>
      <c r="D19801" s="12"/>
      <c r="E19801" s="12"/>
      <c r="F19801" s="12"/>
      <c r="G19801" s="12"/>
      <c r="H19801" s="12"/>
      <c r="I19801" s="12"/>
      <c r="J19801" s="12"/>
    </row>
    <row r="19802" spans="1:10" x14ac:dyDescent="0.25">
      <c r="A19802" s="12"/>
      <c r="B19802" s="12"/>
      <c r="C19802" s="2"/>
      <c r="D19802" s="12"/>
      <c r="E19802" s="12"/>
      <c r="F19802" s="12"/>
      <c r="G19802" s="12"/>
      <c r="H19802" s="12"/>
      <c r="I19802" s="12"/>
      <c r="J19802" s="12"/>
    </row>
    <row r="19803" spans="1:10" x14ac:dyDescent="0.25">
      <c r="A19803" s="12"/>
      <c r="B19803" s="12"/>
      <c r="C19803" s="2"/>
      <c r="D19803" s="12"/>
      <c r="E19803" s="12"/>
      <c r="F19803" s="12"/>
      <c r="G19803" s="12"/>
      <c r="H19803" s="12"/>
      <c r="I19803" s="12"/>
      <c r="J19803" s="12"/>
    </row>
    <row r="19804" spans="1:10" x14ac:dyDescent="0.25">
      <c r="A19804" s="12"/>
      <c r="B19804" s="12"/>
      <c r="C19804" s="2"/>
      <c r="D19804" s="12"/>
      <c r="E19804" s="12"/>
      <c r="F19804" s="12"/>
      <c r="G19804" s="12"/>
      <c r="H19804" s="12"/>
      <c r="I19804" s="12"/>
      <c r="J19804" s="12"/>
    </row>
    <row r="19805" spans="1:10" x14ac:dyDescent="0.25">
      <c r="A19805" s="12"/>
      <c r="B19805" s="12"/>
      <c r="C19805" s="2"/>
      <c r="D19805" s="12"/>
      <c r="E19805" s="12"/>
      <c r="F19805" s="12"/>
      <c r="G19805" s="12"/>
      <c r="H19805" s="12"/>
      <c r="I19805" s="12"/>
      <c r="J19805" s="12"/>
    </row>
    <row r="19806" spans="1:10" x14ac:dyDescent="0.25">
      <c r="A19806" s="12"/>
      <c r="B19806" s="12"/>
      <c r="C19806" s="2"/>
      <c r="D19806" s="12"/>
      <c r="E19806" s="12"/>
      <c r="F19806" s="12"/>
      <c r="G19806" s="12"/>
      <c r="H19806" s="12"/>
      <c r="I19806" s="12"/>
      <c r="J19806" s="12"/>
    </row>
    <row r="19807" spans="1:10" x14ac:dyDescent="0.25">
      <c r="A19807" s="12"/>
      <c r="B19807" s="12"/>
      <c r="C19807" s="2"/>
      <c r="D19807" s="12"/>
      <c r="E19807" s="12"/>
      <c r="F19807" s="12"/>
      <c r="G19807" s="12"/>
      <c r="H19807" s="12"/>
      <c r="I19807" s="12"/>
      <c r="J19807" s="12"/>
    </row>
    <row r="19808" spans="1:10" x14ac:dyDescent="0.25">
      <c r="A19808" s="12"/>
      <c r="B19808" s="12"/>
      <c r="C19808" s="2"/>
      <c r="D19808" s="12"/>
      <c r="E19808" s="12"/>
      <c r="F19808" s="12"/>
      <c r="G19808" s="12"/>
      <c r="H19808" s="12"/>
      <c r="I19808" s="12"/>
      <c r="J19808" s="12"/>
    </row>
    <row r="19809" spans="1:10" x14ac:dyDescent="0.25">
      <c r="A19809" s="12"/>
      <c r="B19809" s="12"/>
      <c r="C19809" s="2"/>
      <c r="D19809" s="12"/>
      <c r="E19809" s="12"/>
      <c r="F19809" s="12"/>
      <c r="G19809" s="12"/>
      <c r="H19809" s="12"/>
      <c r="I19809" s="12"/>
      <c r="J19809" s="12"/>
    </row>
    <row r="19810" spans="1:10" x14ac:dyDescent="0.25">
      <c r="A19810" s="12"/>
      <c r="B19810" s="12"/>
      <c r="C19810" s="2"/>
      <c r="D19810" s="12"/>
      <c r="E19810" s="12"/>
      <c r="F19810" s="12"/>
      <c r="G19810" s="12"/>
      <c r="H19810" s="12"/>
      <c r="I19810" s="12"/>
      <c r="J19810" s="12"/>
    </row>
    <row r="19811" spans="1:10" x14ac:dyDescent="0.25">
      <c r="A19811" s="12"/>
      <c r="B19811" s="12"/>
      <c r="C19811" s="2"/>
      <c r="D19811" s="12"/>
      <c r="E19811" s="12"/>
      <c r="F19811" s="12"/>
      <c r="G19811" s="12"/>
      <c r="H19811" s="12"/>
      <c r="I19811" s="12"/>
      <c r="J19811" s="12"/>
    </row>
    <row r="19812" spans="1:10" x14ac:dyDescent="0.25">
      <c r="A19812" s="12"/>
      <c r="B19812" s="12"/>
      <c r="C19812" s="2"/>
      <c r="D19812" s="12"/>
      <c r="E19812" s="12"/>
      <c r="F19812" s="12"/>
      <c r="G19812" s="12"/>
      <c r="H19812" s="12"/>
      <c r="I19812" s="12"/>
      <c r="J19812" s="12"/>
    </row>
    <row r="19813" spans="1:10" x14ac:dyDescent="0.25">
      <c r="A19813" s="12"/>
      <c r="B19813" s="12"/>
      <c r="C19813" s="2"/>
      <c r="D19813" s="12"/>
      <c r="E19813" s="12"/>
      <c r="F19813" s="12"/>
      <c r="G19813" s="12"/>
      <c r="H19813" s="12"/>
      <c r="I19813" s="12"/>
      <c r="J19813" s="12"/>
    </row>
    <row r="19814" spans="1:10" x14ac:dyDescent="0.25">
      <c r="A19814" s="12"/>
      <c r="B19814" s="12"/>
      <c r="C19814" s="2"/>
      <c r="D19814" s="12"/>
      <c r="E19814" s="12"/>
      <c r="F19814" s="12"/>
      <c r="G19814" s="12"/>
      <c r="H19814" s="12"/>
      <c r="I19814" s="12"/>
      <c r="J19814" s="12"/>
    </row>
    <row r="19815" spans="1:10" x14ac:dyDescent="0.25">
      <c r="A19815" s="12"/>
      <c r="B19815" s="12"/>
      <c r="C19815" s="2"/>
      <c r="D19815" s="12"/>
      <c r="E19815" s="12"/>
      <c r="F19815" s="12"/>
      <c r="G19815" s="12"/>
      <c r="H19815" s="12"/>
      <c r="I19815" s="12"/>
      <c r="J19815" s="12"/>
    </row>
    <row r="19816" spans="1:10" x14ac:dyDescent="0.25">
      <c r="A19816" s="12"/>
      <c r="B19816" s="12"/>
      <c r="C19816" s="2"/>
      <c r="D19816" s="12"/>
      <c r="E19816" s="12"/>
      <c r="F19816" s="12"/>
      <c r="G19816" s="12"/>
      <c r="H19816" s="12"/>
      <c r="I19816" s="12"/>
      <c r="J19816" s="12"/>
    </row>
    <row r="19817" spans="1:10" x14ac:dyDescent="0.25">
      <c r="A19817" s="12"/>
      <c r="B19817" s="12"/>
      <c r="C19817" s="2"/>
      <c r="D19817" s="12"/>
      <c r="E19817" s="12"/>
      <c r="F19817" s="12"/>
      <c r="G19817" s="12"/>
      <c r="H19817" s="12"/>
      <c r="I19817" s="12"/>
      <c r="J19817" s="12"/>
    </row>
    <row r="19818" spans="1:10" x14ac:dyDescent="0.25">
      <c r="A19818" s="12"/>
      <c r="B19818" s="12"/>
      <c r="C19818" s="2"/>
      <c r="D19818" s="12"/>
      <c r="E19818" s="12"/>
      <c r="F19818" s="12"/>
      <c r="G19818" s="12"/>
      <c r="H19818" s="12"/>
      <c r="I19818" s="12"/>
      <c r="J19818" s="12"/>
    </row>
    <row r="19819" spans="1:10" x14ac:dyDescent="0.25">
      <c r="A19819" s="12"/>
      <c r="B19819" s="12"/>
      <c r="C19819" s="2"/>
      <c r="D19819" s="12"/>
      <c r="E19819" s="12"/>
      <c r="F19819" s="12"/>
      <c r="G19819" s="12"/>
      <c r="H19819" s="12"/>
      <c r="I19819" s="12"/>
      <c r="J19819" s="12"/>
    </row>
    <row r="19820" spans="1:10" x14ac:dyDescent="0.25">
      <c r="A19820" s="12"/>
      <c r="B19820" s="12"/>
      <c r="C19820" s="2"/>
      <c r="D19820" s="12"/>
      <c r="E19820" s="12"/>
      <c r="F19820" s="12"/>
      <c r="G19820" s="12"/>
      <c r="H19820" s="12"/>
      <c r="I19820" s="12"/>
      <c r="J19820" s="12"/>
    </row>
    <row r="19821" spans="1:10" x14ac:dyDescent="0.25">
      <c r="A19821" s="12"/>
      <c r="B19821" s="12"/>
      <c r="C19821" s="2"/>
      <c r="D19821" s="12"/>
      <c r="E19821" s="12"/>
      <c r="F19821" s="12"/>
      <c r="G19821" s="12"/>
      <c r="H19821" s="12"/>
      <c r="I19821" s="12"/>
      <c r="J19821" s="12"/>
    </row>
    <row r="19822" spans="1:10" x14ac:dyDescent="0.25">
      <c r="A19822" s="12"/>
      <c r="B19822" s="12"/>
      <c r="C19822" s="2"/>
      <c r="D19822" s="12"/>
      <c r="E19822" s="12"/>
      <c r="F19822" s="12"/>
      <c r="G19822" s="12"/>
      <c r="H19822" s="12"/>
      <c r="I19822" s="12"/>
      <c r="J19822" s="12"/>
    </row>
    <row r="19823" spans="1:10" x14ac:dyDescent="0.25">
      <c r="A19823" s="12"/>
      <c r="B19823" s="12"/>
      <c r="C19823" s="2"/>
      <c r="D19823" s="12"/>
      <c r="E19823" s="12"/>
      <c r="F19823" s="12"/>
      <c r="G19823" s="12"/>
      <c r="H19823" s="12"/>
      <c r="I19823" s="12"/>
      <c r="J19823" s="12"/>
    </row>
    <row r="19824" spans="1:10" x14ac:dyDescent="0.25">
      <c r="A19824" s="12"/>
      <c r="B19824" s="12"/>
      <c r="C19824" s="2"/>
      <c r="D19824" s="12"/>
      <c r="E19824" s="12"/>
      <c r="F19824" s="12"/>
      <c r="G19824" s="12"/>
      <c r="H19824" s="12"/>
      <c r="I19824" s="12"/>
      <c r="J19824" s="12"/>
    </row>
    <row r="19825" spans="1:10" x14ac:dyDescent="0.25">
      <c r="A19825" s="12"/>
      <c r="B19825" s="12"/>
      <c r="C19825" s="2"/>
      <c r="D19825" s="12"/>
      <c r="E19825" s="12"/>
      <c r="F19825" s="12"/>
      <c r="G19825" s="12"/>
      <c r="H19825" s="12"/>
      <c r="I19825" s="12"/>
      <c r="J19825" s="12"/>
    </row>
    <row r="19826" spans="1:10" x14ac:dyDescent="0.25">
      <c r="A19826" s="12"/>
      <c r="B19826" s="12"/>
      <c r="C19826" s="2"/>
      <c r="D19826" s="12"/>
      <c r="E19826" s="12"/>
      <c r="F19826" s="12"/>
      <c r="G19826" s="12"/>
      <c r="H19826" s="12"/>
      <c r="I19826" s="12"/>
      <c r="J19826" s="12"/>
    </row>
    <row r="19827" spans="1:10" x14ac:dyDescent="0.25">
      <c r="A19827" s="12"/>
      <c r="B19827" s="12"/>
      <c r="C19827" s="2"/>
      <c r="D19827" s="12"/>
      <c r="E19827" s="12"/>
      <c r="F19827" s="12"/>
      <c r="G19827" s="12"/>
      <c r="H19827" s="12"/>
      <c r="I19827" s="12"/>
      <c r="J19827" s="12"/>
    </row>
    <row r="19828" spans="1:10" x14ac:dyDescent="0.25">
      <c r="A19828" s="12"/>
      <c r="B19828" s="12"/>
      <c r="C19828" s="2"/>
      <c r="D19828" s="12"/>
      <c r="E19828" s="12"/>
      <c r="F19828" s="12"/>
      <c r="G19828" s="12"/>
      <c r="H19828" s="12"/>
      <c r="I19828" s="12"/>
      <c r="J19828" s="12"/>
    </row>
    <row r="19829" spans="1:10" x14ac:dyDescent="0.25">
      <c r="A19829" s="12"/>
      <c r="B19829" s="12"/>
      <c r="C19829" s="2"/>
      <c r="D19829" s="12"/>
      <c r="E19829" s="12"/>
      <c r="F19829" s="12"/>
      <c r="G19829" s="12"/>
      <c r="H19829" s="12"/>
      <c r="I19829" s="12"/>
      <c r="J19829" s="12"/>
    </row>
    <row r="19830" spans="1:10" x14ac:dyDescent="0.25">
      <c r="A19830" s="12"/>
      <c r="B19830" s="12"/>
      <c r="C19830" s="2"/>
      <c r="D19830" s="12"/>
      <c r="E19830" s="12"/>
      <c r="F19830" s="12"/>
      <c r="G19830" s="12"/>
      <c r="H19830" s="12"/>
      <c r="I19830" s="12"/>
      <c r="J19830" s="12"/>
    </row>
    <row r="19831" spans="1:10" x14ac:dyDescent="0.25">
      <c r="A19831" s="12"/>
      <c r="B19831" s="12"/>
      <c r="C19831" s="2"/>
      <c r="D19831" s="12"/>
      <c r="E19831" s="12"/>
      <c r="F19831" s="12"/>
      <c r="G19831" s="12"/>
      <c r="H19831" s="12"/>
      <c r="I19831" s="12"/>
      <c r="J19831" s="12"/>
    </row>
    <row r="19832" spans="1:10" x14ac:dyDescent="0.25">
      <c r="A19832" s="12"/>
      <c r="B19832" s="12"/>
      <c r="C19832" s="2"/>
      <c r="D19832" s="12"/>
      <c r="E19832" s="12"/>
      <c r="F19832" s="12"/>
      <c r="G19832" s="12"/>
      <c r="H19832" s="12"/>
      <c r="I19832" s="12"/>
      <c r="J19832" s="12"/>
    </row>
    <row r="19833" spans="1:10" x14ac:dyDescent="0.25">
      <c r="A19833" s="12"/>
      <c r="B19833" s="12"/>
      <c r="C19833" s="2"/>
      <c r="D19833" s="12"/>
      <c r="E19833" s="12"/>
      <c r="F19833" s="12"/>
      <c r="G19833" s="12"/>
      <c r="H19833" s="12"/>
      <c r="I19833" s="12"/>
      <c r="J19833" s="12"/>
    </row>
    <row r="19834" spans="1:10" x14ac:dyDescent="0.25">
      <c r="A19834" s="12"/>
      <c r="B19834" s="12"/>
      <c r="C19834" s="2"/>
      <c r="D19834" s="12"/>
      <c r="E19834" s="12"/>
      <c r="F19834" s="12"/>
      <c r="G19834" s="12"/>
      <c r="H19834" s="12"/>
      <c r="I19834" s="12"/>
      <c r="J19834" s="12"/>
    </row>
    <row r="19835" spans="1:10" x14ac:dyDescent="0.25">
      <c r="A19835" s="12"/>
      <c r="B19835" s="12"/>
      <c r="C19835" s="2"/>
      <c r="D19835" s="12"/>
      <c r="E19835" s="12"/>
      <c r="F19835" s="12"/>
      <c r="G19835" s="12"/>
      <c r="H19835" s="12"/>
      <c r="I19835" s="12"/>
      <c r="J19835" s="12"/>
    </row>
    <row r="19836" spans="1:10" x14ac:dyDescent="0.25">
      <c r="A19836" s="12"/>
      <c r="B19836" s="12"/>
      <c r="C19836" s="2"/>
      <c r="D19836" s="12"/>
      <c r="E19836" s="12"/>
      <c r="F19836" s="12"/>
      <c r="G19836" s="12"/>
      <c r="H19836" s="12"/>
      <c r="I19836" s="12"/>
      <c r="J19836" s="12"/>
    </row>
    <row r="19837" spans="1:10" x14ac:dyDescent="0.25">
      <c r="A19837" s="12"/>
      <c r="B19837" s="12"/>
      <c r="C19837" s="2"/>
      <c r="D19837" s="12"/>
      <c r="E19837" s="12"/>
      <c r="F19837" s="12"/>
      <c r="G19837" s="12"/>
      <c r="H19837" s="12"/>
      <c r="I19837" s="12"/>
      <c r="J19837" s="12"/>
    </row>
    <row r="19838" spans="1:10" x14ac:dyDescent="0.25">
      <c r="A19838" s="12"/>
      <c r="B19838" s="12"/>
      <c r="C19838" s="2"/>
      <c r="D19838" s="12"/>
      <c r="E19838" s="12"/>
      <c r="F19838" s="12"/>
      <c r="G19838" s="12"/>
      <c r="H19838" s="12"/>
      <c r="I19838" s="12"/>
      <c r="J19838" s="12"/>
    </row>
    <row r="19839" spans="1:10" x14ac:dyDescent="0.25">
      <c r="A19839" s="12"/>
      <c r="B19839" s="12"/>
      <c r="C19839" s="2"/>
      <c r="D19839" s="12"/>
      <c r="E19839" s="12"/>
      <c r="F19839" s="12"/>
      <c r="G19839" s="12"/>
      <c r="H19839" s="12"/>
      <c r="I19839" s="12"/>
      <c r="J19839" s="12"/>
    </row>
    <row r="19840" spans="1:10" x14ac:dyDescent="0.25">
      <c r="A19840" s="12"/>
      <c r="B19840" s="12"/>
      <c r="C19840" s="2"/>
      <c r="D19840" s="12"/>
      <c r="E19840" s="12"/>
      <c r="F19840" s="12"/>
      <c r="G19840" s="12"/>
      <c r="H19840" s="12"/>
      <c r="I19840" s="12"/>
      <c r="J19840" s="12"/>
    </row>
    <row r="19841" spans="1:10" x14ac:dyDescent="0.25">
      <c r="A19841" s="12"/>
      <c r="B19841" s="12"/>
      <c r="C19841" s="2"/>
      <c r="D19841" s="12"/>
      <c r="E19841" s="12"/>
      <c r="F19841" s="12"/>
      <c r="G19841" s="12"/>
      <c r="H19841" s="12"/>
      <c r="I19841" s="12"/>
      <c r="J19841" s="12"/>
    </row>
    <row r="19842" spans="1:10" x14ac:dyDescent="0.25">
      <c r="A19842" s="12"/>
      <c r="B19842" s="12"/>
      <c r="C19842" s="2"/>
      <c r="D19842" s="12"/>
      <c r="E19842" s="12"/>
      <c r="F19842" s="12"/>
      <c r="G19842" s="12"/>
      <c r="H19842" s="12"/>
      <c r="I19842" s="12"/>
      <c r="J19842" s="12"/>
    </row>
    <row r="19843" spans="1:10" x14ac:dyDescent="0.25">
      <c r="A19843" s="12"/>
      <c r="B19843" s="12"/>
      <c r="C19843" s="2"/>
      <c r="D19843" s="12"/>
      <c r="E19843" s="12"/>
      <c r="F19843" s="12"/>
      <c r="G19843" s="12"/>
      <c r="H19843" s="12"/>
      <c r="I19843" s="12"/>
      <c r="J19843" s="12"/>
    </row>
    <row r="19844" spans="1:10" x14ac:dyDescent="0.25">
      <c r="A19844" s="12"/>
      <c r="B19844" s="12"/>
      <c r="C19844" s="2"/>
      <c r="D19844" s="12"/>
      <c r="E19844" s="12"/>
      <c r="F19844" s="12"/>
      <c r="G19844" s="12"/>
      <c r="H19844" s="12"/>
      <c r="I19844" s="12"/>
      <c r="J19844" s="12"/>
    </row>
    <row r="19845" spans="1:10" x14ac:dyDescent="0.25">
      <c r="A19845" s="12"/>
      <c r="B19845" s="12"/>
      <c r="C19845" s="2"/>
      <c r="D19845" s="12"/>
      <c r="E19845" s="12"/>
      <c r="F19845" s="12"/>
      <c r="G19845" s="12"/>
      <c r="H19845" s="12"/>
      <c r="I19845" s="12"/>
      <c r="J19845" s="12"/>
    </row>
    <row r="19846" spans="1:10" x14ac:dyDescent="0.25">
      <c r="A19846" s="12"/>
      <c r="B19846" s="12"/>
      <c r="C19846" s="2"/>
      <c r="D19846" s="12"/>
      <c r="E19846" s="12"/>
      <c r="F19846" s="12"/>
      <c r="G19846" s="12"/>
      <c r="H19846" s="12"/>
      <c r="I19846" s="12"/>
      <c r="J19846" s="12"/>
    </row>
    <row r="19847" spans="1:10" x14ac:dyDescent="0.25">
      <c r="A19847" s="12"/>
      <c r="B19847" s="12"/>
      <c r="C19847" s="2"/>
      <c r="D19847" s="12"/>
      <c r="E19847" s="12"/>
      <c r="F19847" s="12"/>
      <c r="G19847" s="12"/>
      <c r="H19847" s="12"/>
      <c r="I19847" s="12"/>
      <c r="J19847" s="12"/>
    </row>
    <row r="19848" spans="1:10" x14ac:dyDescent="0.25">
      <c r="A19848" s="12"/>
      <c r="B19848" s="12"/>
      <c r="C19848" s="2"/>
      <c r="D19848" s="12"/>
      <c r="E19848" s="12"/>
      <c r="F19848" s="12"/>
      <c r="G19848" s="12"/>
      <c r="H19848" s="12"/>
      <c r="I19848" s="12"/>
      <c r="J19848" s="12"/>
    </row>
    <row r="19849" spans="1:10" x14ac:dyDescent="0.25">
      <c r="A19849" s="12"/>
      <c r="B19849" s="12"/>
      <c r="C19849" s="2"/>
      <c r="D19849" s="12"/>
      <c r="E19849" s="12"/>
      <c r="F19849" s="12"/>
      <c r="G19849" s="12"/>
      <c r="H19849" s="12"/>
      <c r="I19849" s="12"/>
      <c r="J19849" s="12"/>
    </row>
    <row r="19850" spans="1:10" x14ac:dyDescent="0.25">
      <c r="A19850" s="12"/>
      <c r="B19850" s="12"/>
      <c r="C19850" s="2"/>
      <c r="D19850" s="12"/>
      <c r="E19850" s="12"/>
      <c r="F19850" s="12"/>
      <c r="G19850" s="12"/>
      <c r="H19850" s="12"/>
      <c r="I19850" s="12"/>
      <c r="J19850" s="12"/>
    </row>
    <row r="19851" spans="1:10" x14ac:dyDescent="0.25">
      <c r="A19851" s="12"/>
      <c r="B19851" s="12"/>
      <c r="C19851" s="2"/>
      <c r="D19851" s="12"/>
      <c r="E19851" s="12"/>
      <c r="F19851" s="12"/>
      <c r="G19851" s="12"/>
      <c r="H19851" s="12"/>
      <c r="I19851" s="12"/>
      <c r="J19851" s="12"/>
    </row>
    <row r="19852" spans="1:10" x14ac:dyDescent="0.25">
      <c r="A19852" s="12"/>
      <c r="B19852" s="12"/>
      <c r="C19852" s="2"/>
      <c r="D19852" s="12"/>
      <c r="E19852" s="12"/>
      <c r="F19852" s="12"/>
      <c r="G19852" s="12"/>
      <c r="H19852" s="12"/>
      <c r="I19852" s="12"/>
      <c r="J19852" s="12"/>
    </row>
    <row r="19853" spans="1:10" x14ac:dyDescent="0.25">
      <c r="A19853" s="12"/>
      <c r="B19853" s="12"/>
      <c r="C19853" s="2"/>
      <c r="D19853" s="12"/>
      <c r="E19853" s="12"/>
      <c r="F19853" s="12"/>
      <c r="G19853" s="12"/>
      <c r="H19853" s="12"/>
      <c r="I19853" s="12"/>
      <c r="J19853" s="12"/>
    </row>
    <row r="19854" spans="1:10" x14ac:dyDescent="0.25">
      <c r="A19854" s="12"/>
      <c r="B19854" s="12"/>
      <c r="C19854" s="2"/>
      <c r="D19854" s="12"/>
      <c r="E19854" s="12"/>
      <c r="F19854" s="12"/>
      <c r="G19854" s="12"/>
      <c r="H19854" s="12"/>
      <c r="I19854" s="12"/>
      <c r="J19854" s="12"/>
    </row>
    <row r="19855" spans="1:10" x14ac:dyDescent="0.25">
      <c r="A19855" s="12"/>
      <c r="B19855" s="12"/>
      <c r="C19855" s="2"/>
      <c r="D19855" s="12"/>
      <c r="E19855" s="12"/>
      <c r="F19855" s="12"/>
      <c r="G19855" s="12"/>
      <c r="H19855" s="12"/>
      <c r="I19855" s="12"/>
      <c r="J19855" s="12"/>
    </row>
    <row r="19856" spans="1:10" x14ac:dyDescent="0.25">
      <c r="A19856" s="12"/>
      <c r="B19856" s="12"/>
      <c r="C19856" s="2"/>
      <c r="D19856" s="12"/>
      <c r="E19856" s="12"/>
      <c r="F19856" s="12"/>
      <c r="G19856" s="12"/>
      <c r="H19856" s="12"/>
      <c r="I19856" s="12"/>
      <c r="J19856" s="12"/>
    </row>
    <row r="19857" spans="1:10" x14ac:dyDescent="0.25">
      <c r="A19857" s="12"/>
      <c r="B19857" s="12"/>
      <c r="C19857" s="2"/>
      <c r="D19857" s="12"/>
      <c r="E19857" s="12"/>
      <c r="F19857" s="12"/>
      <c r="G19857" s="12"/>
      <c r="H19857" s="12"/>
      <c r="I19857" s="12"/>
      <c r="J19857" s="12"/>
    </row>
    <row r="19858" spans="1:10" x14ac:dyDescent="0.25">
      <c r="A19858" s="12"/>
      <c r="B19858" s="12"/>
      <c r="C19858" s="2"/>
      <c r="D19858" s="12"/>
      <c r="E19858" s="12"/>
      <c r="F19858" s="12"/>
      <c r="G19858" s="12"/>
      <c r="H19858" s="12"/>
      <c r="I19858" s="12"/>
      <c r="J19858" s="12"/>
    </row>
    <row r="19859" spans="1:10" x14ac:dyDescent="0.25">
      <c r="A19859" s="12"/>
      <c r="B19859" s="12"/>
      <c r="C19859" s="2"/>
      <c r="D19859" s="12"/>
      <c r="E19859" s="12"/>
      <c r="F19859" s="12"/>
      <c r="G19859" s="12"/>
      <c r="H19859" s="12"/>
      <c r="I19859" s="12"/>
      <c r="J19859" s="12"/>
    </row>
    <row r="19860" spans="1:10" x14ac:dyDescent="0.25">
      <c r="A19860" s="12"/>
      <c r="B19860" s="12"/>
      <c r="C19860" s="2"/>
      <c r="D19860" s="12"/>
      <c r="E19860" s="12"/>
      <c r="F19860" s="12"/>
      <c r="G19860" s="12"/>
      <c r="H19860" s="12"/>
      <c r="I19860" s="12"/>
      <c r="J19860" s="12"/>
    </row>
    <row r="19861" spans="1:10" x14ac:dyDescent="0.25">
      <c r="A19861" s="12"/>
      <c r="B19861" s="12"/>
      <c r="C19861" s="2"/>
      <c r="D19861" s="12"/>
      <c r="E19861" s="12"/>
      <c r="F19861" s="12"/>
      <c r="G19861" s="12"/>
      <c r="H19861" s="12"/>
      <c r="I19861" s="12"/>
      <c r="J19861" s="12"/>
    </row>
    <row r="19862" spans="1:10" x14ac:dyDescent="0.25">
      <c r="A19862" s="12"/>
      <c r="B19862" s="12"/>
      <c r="C19862" s="2"/>
      <c r="D19862" s="12"/>
      <c r="E19862" s="12"/>
      <c r="F19862" s="12"/>
      <c r="G19862" s="12"/>
      <c r="H19862" s="12"/>
      <c r="I19862" s="12"/>
      <c r="J19862" s="12"/>
    </row>
    <row r="19863" spans="1:10" x14ac:dyDescent="0.25">
      <c r="A19863" s="12"/>
      <c r="B19863" s="12"/>
      <c r="C19863" s="2"/>
      <c r="D19863" s="12"/>
      <c r="E19863" s="12"/>
      <c r="F19863" s="12"/>
      <c r="G19863" s="12"/>
      <c r="H19863" s="12"/>
      <c r="I19863" s="12"/>
      <c r="J19863" s="12"/>
    </row>
    <row r="19864" spans="1:10" x14ac:dyDescent="0.25">
      <c r="A19864" s="12"/>
      <c r="B19864" s="12"/>
      <c r="C19864" s="2"/>
      <c r="D19864" s="12"/>
      <c r="E19864" s="12"/>
      <c r="F19864" s="12"/>
      <c r="G19864" s="12"/>
      <c r="H19864" s="12"/>
      <c r="I19864" s="12"/>
      <c r="J19864" s="12"/>
    </row>
    <row r="19865" spans="1:10" x14ac:dyDescent="0.25">
      <c r="A19865" s="12"/>
      <c r="B19865" s="12"/>
      <c r="C19865" s="2"/>
      <c r="D19865" s="12"/>
      <c r="E19865" s="12"/>
      <c r="F19865" s="12"/>
      <c r="G19865" s="12"/>
      <c r="H19865" s="12"/>
      <c r="I19865" s="12"/>
      <c r="J19865" s="12"/>
    </row>
    <row r="19866" spans="1:10" x14ac:dyDescent="0.25">
      <c r="A19866" s="12"/>
      <c r="B19866" s="12"/>
      <c r="C19866" s="2"/>
      <c r="D19866" s="12"/>
      <c r="E19866" s="12"/>
      <c r="F19866" s="12"/>
      <c r="G19866" s="12"/>
      <c r="H19866" s="12"/>
      <c r="I19866" s="12"/>
      <c r="J19866" s="12"/>
    </row>
    <row r="19867" spans="1:10" x14ac:dyDescent="0.25">
      <c r="A19867" s="12"/>
      <c r="B19867" s="12"/>
      <c r="C19867" s="2"/>
      <c r="D19867" s="12"/>
      <c r="E19867" s="12"/>
      <c r="F19867" s="12"/>
      <c r="G19867" s="12"/>
      <c r="H19867" s="12"/>
      <c r="I19867" s="12"/>
      <c r="J19867" s="12"/>
    </row>
    <row r="19868" spans="1:10" x14ac:dyDescent="0.25">
      <c r="A19868" s="12"/>
      <c r="B19868" s="12"/>
      <c r="C19868" s="2"/>
      <c r="D19868" s="12"/>
      <c r="E19868" s="12"/>
      <c r="F19868" s="12"/>
      <c r="G19868" s="12"/>
      <c r="H19868" s="12"/>
      <c r="I19868" s="12"/>
      <c r="J19868" s="12"/>
    </row>
    <row r="19869" spans="1:10" x14ac:dyDescent="0.25">
      <c r="A19869" s="12"/>
      <c r="B19869" s="12"/>
      <c r="C19869" s="2"/>
      <c r="D19869" s="12"/>
      <c r="E19869" s="12"/>
      <c r="F19869" s="12"/>
      <c r="G19869" s="12"/>
      <c r="H19869" s="12"/>
      <c r="I19869" s="12"/>
      <c r="J19869" s="12"/>
    </row>
    <row r="19870" spans="1:10" x14ac:dyDescent="0.25">
      <c r="A19870" s="12"/>
      <c r="B19870" s="12"/>
      <c r="C19870" s="2"/>
      <c r="D19870" s="12"/>
      <c r="E19870" s="12"/>
      <c r="F19870" s="12"/>
      <c r="G19870" s="12"/>
      <c r="H19870" s="12"/>
      <c r="I19870" s="12"/>
      <c r="J19870" s="12"/>
    </row>
    <row r="19871" spans="1:10" x14ac:dyDescent="0.25">
      <c r="A19871" s="12"/>
      <c r="B19871" s="12"/>
      <c r="C19871" s="2"/>
      <c r="D19871" s="12"/>
      <c r="E19871" s="12"/>
      <c r="F19871" s="12"/>
      <c r="G19871" s="12"/>
      <c r="H19871" s="12"/>
      <c r="I19871" s="12"/>
      <c r="J19871" s="12"/>
    </row>
    <row r="19872" spans="1:10" x14ac:dyDescent="0.25">
      <c r="A19872" s="12"/>
      <c r="B19872" s="12"/>
      <c r="C19872" s="2"/>
      <c r="D19872" s="12"/>
      <c r="E19872" s="12"/>
      <c r="F19872" s="12"/>
      <c r="G19872" s="12"/>
      <c r="H19872" s="12"/>
      <c r="I19872" s="12"/>
      <c r="J19872" s="12"/>
    </row>
    <row r="19873" spans="1:10" x14ac:dyDescent="0.25">
      <c r="A19873" s="12"/>
      <c r="B19873" s="12"/>
      <c r="C19873" s="2"/>
      <c r="D19873" s="12"/>
      <c r="E19873" s="12"/>
      <c r="F19873" s="12"/>
      <c r="G19873" s="12"/>
      <c r="H19873" s="12"/>
      <c r="I19873" s="12"/>
      <c r="J19873" s="12"/>
    </row>
    <row r="19874" spans="1:10" x14ac:dyDescent="0.25">
      <c r="A19874" s="12"/>
      <c r="B19874" s="12"/>
      <c r="C19874" s="2"/>
      <c r="D19874" s="12"/>
      <c r="E19874" s="12"/>
      <c r="F19874" s="12"/>
      <c r="G19874" s="12"/>
      <c r="H19874" s="12"/>
      <c r="I19874" s="12"/>
      <c r="J19874" s="12"/>
    </row>
    <row r="19875" spans="1:10" x14ac:dyDescent="0.25">
      <c r="A19875" s="12"/>
      <c r="B19875" s="12"/>
      <c r="C19875" s="2"/>
      <c r="D19875" s="12"/>
      <c r="E19875" s="12"/>
      <c r="F19875" s="12"/>
      <c r="G19875" s="12"/>
      <c r="H19875" s="12"/>
      <c r="I19875" s="12"/>
      <c r="J19875" s="12"/>
    </row>
    <row r="19876" spans="1:10" x14ac:dyDescent="0.25">
      <c r="A19876" s="12"/>
      <c r="B19876" s="12"/>
      <c r="C19876" s="2"/>
      <c r="D19876" s="12"/>
      <c r="E19876" s="12"/>
      <c r="F19876" s="12"/>
      <c r="G19876" s="12"/>
      <c r="H19876" s="12"/>
      <c r="I19876" s="12"/>
      <c r="J19876" s="12"/>
    </row>
    <row r="19877" spans="1:10" x14ac:dyDescent="0.25">
      <c r="A19877" s="12"/>
      <c r="B19877" s="12"/>
      <c r="C19877" s="2"/>
      <c r="D19877" s="12"/>
      <c r="E19877" s="12"/>
      <c r="F19877" s="12"/>
      <c r="G19877" s="12"/>
      <c r="H19877" s="12"/>
      <c r="I19877" s="12"/>
      <c r="J19877" s="12"/>
    </row>
    <row r="19878" spans="1:10" x14ac:dyDescent="0.25">
      <c r="A19878" s="12"/>
      <c r="B19878" s="12"/>
      <c r="C19878" s="2"/>
      <c r="D19878" s="12"/>
      <c r="E19878" s="12"/>
      <c r="F19878" s="12"/>
      <c r="G19878" s="12"/>
      <c r="H19878" s="12"/>
      <c r="I19878" s="12"/>
      <c r="J19878" s="12"/>
    </row>
    <row r="19879" spans="1:10" x14ac:dyDescent="0.25">
      <c r="A19879" s="12"/>
      <c r="B19879" s="12"/>
      <c r="C19879" s="2"/>
      <c r="D19879" s="12"/>
      <c r="E19879" s="12"/>
      <c r="F19879" s="12"/>
      <c r="G19879" s="12"/>
      <c r="H19879" s="12"/>
      <c r="I19879" s="12"/>
      <c r="J19879" s="12"/>
    </row>
    <row r="19880" spans="1:10" x14ac:dyDescent="0.25">
      <c r="A19880" s="12"/>
      <c r="B19880" s="12"/>
      <c r="C19880" s="2"/>
      <c r="D19880" s="12"/>
      <c r="E19880" s="12"/>
      <c r="F19880" s="12"/>
      <c r="G19880" s="12"/>
      <c r="H19880" s="12"/>
      <c r="I19880" s="12"/>
      <c r="J19880" s="12"/>
    </row>
    <row r="19881" spans="1:10" x14ac:dyDescent="0.25">
      <c r="A19881" s="12"/>
      <c r="B19881" s="12"/>
      <c r="C19881" s="2"/>
      <c r="D19881" s="12"/>
      <c r="E19881" s="12"/>
      <c r="F19881" s="12"/>
      <c r="G19881" s="12"/>
      <c r="H19881" s="12"/>
      <c r="I19881" s="12"/>
      <c r="J19881" s="12"/>
    </row>
    <row r="19882" spans="1:10" x14ac:dyDescent="0.25">
      <c r="A19882" s="12"/>
      <c r="B19882" s="12"/>
      <c r="C19882" s="2"/>
      <c r="D19882" s="12"/>
      <c r="E19882" s="12"/>
      <c r="F19882" s="12"/>
      <c r="G19882" s="12"/>
      <c r="H19882" s="12"/>
      <c r="I19882" s="12"/>
      <c r="J19882" s="12"/>
    </row>
    <row r="19883" spans="1:10" x14ac:dyDescent="0.25">
      <c r="A19883" s="12"/>
      <c r="B19883" s="12"/>
      <c r="C19883" s="2"/>
      <c r="D19883" s="12"/>
      <c r="E19883" s="12"/>
      <c r="F19883" s="12"/>
      <c r="G19883" s="12"/>
      <c r="H19883" s="12"/>
      <c r="I19883" s="12"/>
      <c r="J19883" s="12"/>
    </row>
    <row r="19884" spans="1:10" x14ac:dyDescent="0.25">
      <c r="A19884" s="12"/>
      <c r="B19884" s="12"/>
      <c r="C19884" s="2"/>
      <c r="D19884" s="12"/>
      <c r="E19884" s="12"/>
      <c r="F19884" s="12"/>
      <c r="G19884" s="12"/>
      <c r="H19884" s="12"/>
      <c r="I19884" s="12"/>
      <c r="J19884" s="12"/>
    </row>
    <row r="19885" spans="1:10" x14ac:dyDescent="0.25">
      <c r="A19885" s="12"/>
      <c r="B19885" s="12"/>
      <c r="C19885" s="2"/>
      <c r="D19885" s="12"/>
      <c r="E19885" s="12"/>
      <c r="F19885" s="12"/>
      <c r="G19885" s="12"/>
      <c r="H19885" s="12"/>
      <c r="I19885" s="12"/>
      <c r="J19885" s="12"/>
    </row>
    <row r="19886" spans="1:10" x14ac:dyDescent="0.25">
      <c r="A19886" s="12"/>
      <c r="B19886" s="12"/>
      <c r="C19886" s="2"/>
      <c r="D19886" s="12"/>
      <c r="E19886" s="12"/>
      <c r="F19886" s="12"/>
      <c r="G19886" s="12"/>
      <c r="H19886" s="12"/>
      <c r="I19886" s="12"/>
      <c r="J19886" s="12"/>
    </row>
    <row r="19887" spans="1:10" x14ac:dyDescent="0.25">
      <c r="A19887" s="12"/>
      <c r="B19887" s="12"/>
      <c r="C19887" s="2"/>
      <c r="D19887" s="12"/>
      <c r="E19887" s="12"/>
      <c r="F19887" s="12"/>
      <c r="G19887" s="12"/>
      <c r="H19887" s="12"/>
      <c r="I19887" s="12"/>
      <c r="J19887" s="12"/>
    </row>
    <row r="19888" spans="1:10" x14ac:dyDescent="0.25">
      <c r="A19888" s="12"/>
      <c r="B19888" s="12"/>
      <c r="C19888" s="2"/>
      <c r="D19888" s="12"/>
      <c r="E19888" s="12"/>
      <c r="F19888" s="12"/>
      <c r="G19888" s="12"/>
      <c r="H19888" s="12"/>
      <c r="I19888" s="12"/>
      <c r="J19888" s="12"/>
    </row>
    <row r="19889" spans="1:10" x14ac:dyDescent="0.25">
      <c r="A19889" s="12"/>
      <c r="B19889" s="12"/>
      <c r="C19889" s="2"/>
      <c r="D19889" s="12"/>
      <c r="E19889" s="12"/>
      <c r="F19889" s="12"/>
      <c r="G19889" s="12"/>
      <c r="H19889" s="12"/>
      <c r="I19889" s="12"/>
      <c r="J19889" s="12"/>
    </row>
    <row r="19890" spans="1:10" x14ac:dyDescent="0.25">
      <c r="A19890" s="12"/>
      <c r="B19890" s="12"/>
      <c r="C19890" s="2"/>
      <c r="D19890" s="12"/>
      <c r="E19890" s="12"/>
      <c r="F19890" s="12"/>
      <c r="G19890" s="12"/>
      <c r="H19890" s="12"/>
      <c r="I19890" s="12"/>
      <c r="J19890" s="12"/>
    </row>
    <row r="19891" spans="1:10" x14ac:dyDescent="0.25">
      <c r="A19891" s="12"/>
      <c r="B19891" s="12"/>
      <c r="C19891" s="2"/>
      <c r="D19891" s="12"/>
      <c r="E19891" s="12"/>
      <c r="F19891" s="12"/>
      <c r="G19891" s="12"/>
      <c r="H19891" s="12"/>
      <c r="I19891" s="12"/>
      <c r="J19891" s="12"/>
    </row>
    <row r="19892" spans="1:10" x14ac:dyDescent="0.25">
      <c r="A19892" s="12"/>
      <c r="B19892" s="12"/>
      <c r="C19892" s="2"/>
      <c r="D19892" s="12"/>
      <c r="E19892" s="12"/>
      <c r="F19892" s="12"/>
      <c r="G19892" s="12"/>
      <c r="H19892" s="12"/>
      <c r="I19892" s="12"/>
      <c r="J19892" s="12"/>
    </row>
    <row r="19893" spans="1:10" x14ac:dyDescent="0.25">
      <c r="A19893" s="12"/>
      <c r="B19893" s="12"/>
      <c r="C19893" s="2"/>
      <c r="D19893" s="12"/>
      <c r="E19893" s="12"/>
      <c r="F19893" s="12"/>
      <c r="G19893" s="12"/>
      <c r="H19893" s="12"/>
      <c r="I19893" s="12"/>
      <c r="J19893" s="12"/>
    </row>
    <row r="19894" spans="1:10" x14ac:dyDescent="0.25">
      <c r="A19894" s="12"/>
      <c r="B19894" s="12"/>
      <c r="C19894" s="2"/>
      <c r="D19894" s="12"/>
      <c r="E19894" s="12"/>
      <c r="F19894" s="12"/>
      <c r="G19894" s="12"/>
      <c r="H19894" s="12"/>
      <c r="I19894" s="12"/>
      <c r="J19894" s="12"/>
    </row>
    <row r="19895" spans="1:10" x14ac:dyDescent="0.25">
      <c r="A19895" s="12"/>
      <c r="B19895" s="12"/>
      <c r="C19895" s="2"/>
      <c r="D19895" s="12"/>
      <c r="E19895" s="12"/>
      <c r="F19895" s="12"/>
      <c r="G19895" s="12"/>
      <c r="H19895" s="12"/>
      <c r="I19895" s="12"/>
      <c r="J19895" s="12"/>
    </row>
    <row r="19896" spans="1:10" x14ac:dyDescent="0.25">
      <c r="A19896" s="12"/>
      <c r="B19896" s="12"/>
      <c r="C19896" s="2"/>
      <c r="D19896" s="12"/>
      <c r="E19896" s="12"/>
      <c r="F19896" s="12"/>
      <c r="G19896" s="12"/>
      <c r="H19896" s="12"/>
      <c r="I19896" s="12"/>
      <c r="J19896" s="12"/>
    </row>
    <row r="19897" spans="1:10" x14ac:dyDescent="0.25">
      <c r="A19897" s="12"/>
      <c r="B19897" s="12"/>
      <c r="C19897" s="2"/>
      <c r="D19897" s="12"/>
      <c r="E19897" s="12"/>
      <c r="F19897" s="12"/>
      <c r="G19897" s="12"/>
      <c r="H19897" s="12"/>
      <c r="I19897" s="12"/>
      <c r="J19897" s="12"/>
    </row>
    <row r="19898" spans="1:10" x14ac:dyDescent="0.25">
      <c r="A19898" s="12"/>
      <c r="B19898" s="12"/>
      <c r="C19898" s="2"/>
      <c r="D19898" s="12"/>
      <c r="E19898" s="12"/>
      <c r="F19898" s="12"/>
      <c r="G19898" s="12"/>
      <c r="H19898" s="12"/>
      <c r="I19898" s="12"/>
      <c r="J19898" s="12"/>
    </row>
    <row r="19899" spans="1:10" x14ac:dyDescent="0.25">
      <c r="A19899" s="12"/>
      <c r="B19899" s="12"/>
      <c r="C19899" s="2"/>
      <c r="D19899" s="12"/>
      <c r="E19899" s="12"/>
      <c r="F19899" s="12"/>
      <c r="G19899" s="12"/>
      <c r="H19899" s="12"/>
      <c r="I19899" s="12"/>
      <c r="J19899" s="12"/>
    </row>
    <row r="19900" spans="1:10" x14ac:dyDescent="0.25">
      <c r="A19900" s="12"/>
      <c r="B19900" s="12"/>
      <c r="C19900" s="2"/>
      <c r="D19900" s="12"/>
      <c r="E19900" s="12"/>
      <c r="F19900" s="12"/>
      <c r="G19900" s="12"/>
      <c r="H19900" s="12"/>
      <c r="I19900" s="12"/>
      <c r="J19900" s="12"/>
    </row>
    <row r="19901" spans="1:10" x14ac:dyDescent="0.25">
      <c r="A19901" s="12"/>
      <c r="B19901" s="12"/>
      <c r="C19901" s="2"/>
      <c r="D19901" s="12"/>
      <c r="E19901" s="12"/>
      <c r="F19901" s="12"/>
      <c r="G19901" s="12"/>
      <c r="H19901" s="12"/>
      <c r="I19901" s="12"/>
      <c r="J19901" s="12"/>
    </row>
    <row r="19902" spans="1:10" x14ac:dyDescent="0.25">
      <c r="A19902" s="12"/>
      <c r="B19902" s="12"/>
      <c r="C19902" s="2"/>
      <c r="D19902" s="12"/>
      <c r="E19902" s="12"/>
      <c r="F19902" s="12"/>
      <c r="G19902" s="12"/>
      <c r="H19902" s="12"/>
      <c r="I19902" s="12"/>
      <c r="J19902" s="12"/>
    </row>
    <row r="19903" spans="1:10" x14ac:dyDescent="0.25">
      <c r="A19903" s="12"/>
      <c r="B19903" s="12"/>
      <c r="C19903" s="2"/>
      <c r="D19903" s="12"/>
      <c r="E19903" s="12"/>
      <c r="F19903" s="12"/>
      <c r="G19903" s="12"/>
      <c r="H19903" s="12"/>
      <c r="I19903" s="12"/>
      <c r="J19903" s="12"/>
    </row>
    <row r="19904" spans="1:10" x14ac:dyDescent="0.25">
      <c r="A19904" s="12"/>
      <c r="B19904" s="12"/>
      <c r="C19904" s="2"/>
      <c r="D19904" s="12"/>
      <c r="E19904" s="12"/>
      <c r="F19904" s="12"/>
      <c r="G19904" s="12"/>
      <c r="H19904" s="12"/>
      <c r="I19904" s="12"/>
      <c r="J19904" s="12"/>
    </row>
    <row r="19905" spans="1:10" x14ac:dyDescent="0.25">
      <c r="A19905" s="12"/>
      <c r="B19905" s="12"/>
      <c r="C19905" s="2"/>
      <c r="D19905" s="12"/>
      <c r="E19905" s="12"/>
      <c r="F19905" s="12"/>
      <c r="G19905" s="12"/>
      <c r="H19905" s="12"/>
      <c r="I19905" s="12"/>
      <c r="J19905" s="12"/>
    </row>
    <row r="19906" spans="1:10" x14ac:dyDescent="0.25">
      <c r="A19906" s="12"/>
      <c r="B19906" s="12"/>
      <c r="C19906" s="2"/>
      <c r="D19906" s="12"/>
      <c r="E19906" s="12"/>
      <c r="F19906" s="12"/>
      <c r="G19906" s="12"/>
      <c r="H19906" s="12"/>
      <c r="I19906" s="12"/>
      <c r="J19906" s="12"/>
    </row>
    <row r="19907" spans="1:10" x14ac:dyDescent="0.25">
      <c r="A19907" s="12"/>
      <c r="B19907" s="12"/>
      <c r="C19907" s="2"/>
      <c r="D19907" s="12"/>
      <c r="E19907" s="12"/>
      <c r="F19907" s="12"/>
      <c r="G19907" s="12"/>
      <c r="H19907" s="12"/>
      <c r="I19907" s="12"/>
      <c r="J19907" s="12"/>
    </row>
    <row r="19908" spans="1:10" x14ac:dyDescent="0.25">
      <c r="A19908" s="12"/>
      <c r="B19908" s="12"/>
      <c r="C19908" s="2"/>
      <c r="D19908" s="12"/>
      <c r="E19908" s="12"/>
      <c r="F19908" s="12"/>
      <c r="G19908" s="12"/>
      <c r="H19908" s="12"/>
      <c r="I19908" s="12"/>
      <c r="J19908" s="12"/>
    </row>
    <row r="19909" spans="1:10" x14ac:dyDescent="0.25">
      <c r="A19909" s="12"/>
      <c r="B19909" s="12"/>
      <c r="C19909" s="2"/>
      <c r="D19909" s="12"/>
      <c r="E19909" s="12"/>
      <c r="F19909" s="12"/>
      <c r="G19909" s="12"/>
      <c r="H19909" s="12"/>
      <c r="I19909" s="12"/>
      <c r="J19909" s="12"/>
    </row>
    <row r="19910" spans="1:10" x14ac:dyDescent="0.25">
      <c r="A19910" s="12"/>
      <c r="B19910" s="12"/>
      <c r="C19910" s="2"/>
      <c r="D19910" s="12"/>
      <c r="E19910" s="12"/>
      <c r="F19910" s="12"/>
      <c r="G19910" s="12"/>
      <c r="H19910" s="12"/>
      <c r="I19910" s="12"/>
      <c r="J19910" s="12"/>
    </row>
    <row r="19911" spans="1:10" x14ac:dyDescent="0.25">
      <c r="A19911" s="12"/>
      <c r="B19911" s="12"/>
      <c r="C19911" s="2"/>
      <c r="D19911" s="12"/>
      <c r="E19911" s="12"/>
      <c r="F19911" s="12"/>
      <c r="G19911" s="12"/>
      <c r="H19911" s="12"/>
      <c r="I19911" s="12"/>
      <c r="J19911" s="12"/>
    </row>
    <row r="19912" spans="1:10" x14ac:dyDescent="0.25">
      <c r="A19912" s="12"/>
      <c r="B19912" s="12"/>
      <c r="C19912" s="2"/>
      <c r="D19912" s="12"/>
      <c r="E19912" s="12"/>
      <c r="F19912" s="12"/>
      <c r="G19912" s="12"/>
      <c r="H19912" s="12"/>
      <c r="I19912" s="12"/>
      <c r="J19912" s="12"/>
    </row>
    <row r="19913" spans="1:10" x14ac:dyDescent="0.25">
      <c r="A19913" s="12"/>
      <c r="B19913" s="12"/>
      <c r="C19913" s="2"/>
      <c r="D19913" s="12"/>
      <c r="E19913" s="12"/>
      <c r="F19913" s="12"/>
      <c r="G19913" s="12"/>
      <c r="H19913" s="12"/>
      <c r="I19913" s="12"/>
      <c r="J19913" s="12"/>
    </row>
    <row r="19914" spans="1:10" x14ac:dyDescent="0.25">
      <c r="A19914" s="12"/>
      <c r="B19914" s="12"/>
      <c r="C19914" s="2"/>
      <c r="D19914" s="12"/>
      <c r="E19914" s="12"/>
      <c r="F19914" s="12"/>
      <c r="G19914" s="12"/>
      <c r="H19914" s="12"/>
      <c r="I19914" s="12"/>
      <c r="J19914" s="12"/>
    </row>
    <row r="19915" spans="1:10" x14ac:dyDescent="0.25">
      <c r="A19915" s="12"/>
      <c r="B19915" s="12"/>
      <c r="C19915" s="2"/>
      <c r="D19915" s="12"/>
      <c r="E19915" s="12"/>
      <c r="F19915" s="12"/>
      <c r="G19915" s="12"/>
      <c r="H19915" s="12"/>
      <c r="I19915" s="12"/>
      <c r="J19915" s="12"/>
    </row>
    <row r="19916" spans="1:10" x14ac:dyDescent="0.25">
      <c r="A19916" s="12"/>
      <c r="B19916" s="12"/>
      <c r="C19916" s="2"/>
      <c r="D19916" s="12"/>
      <c r="E19916" s="12"/>
      <c r="F19916" s="12"/>
      <c r="G19916" s="12"/>
      <c r="H19916" s="12"/>
      <c r="I19916" s="12"/>
      <c r="J19916" s="12"/>
    </row>
    <row r="19917" spans="1:10" x14ac:dyDescent="0.25">
      <c r="A19917" s="12"/>
      <c r="B19917" s="12"/>
      <c r="C19917" s="2"/>
      <c r="D19917" s="12"/>
      <c r="E19917" s="12"/>
      <c r="F19917" s="12"/>
      <c r="G19917" s="12"/>
      <c r="H19917" s="12"/>
      <c r="I19917" s="12"/>
      <c r="J19917" s="12"/>
    </row>
    <row r="19918" spans="1:10" x14ac:dyDescent="0.25">
      <c r="A19918" s="12"/>
      <c r="B19918" s="12"/>
      <c r="C19918" s="2"/>
      <c r="D19918" s="12"/>
      <c r="E19918" s="12"/>
      <c r="F19918" s="12"/>
      <c r="G19918" s="12"/>
      <c r="H19918" s="12"/>
      <c r="I19918" s="12"/>
      <c r="J19918" s="12"/>
    </row>
    <row r="19919" spans="1:10" x14ac:dyDescent="0.25">
      <c r="A19919" s="12"/>
      <c r="B19919" s="12"/>
      <c r="C19919" s="2"/>
      <c r="D19919" s="12"/>
      <c r="E19919" s="12"/>
      <c r="F19919" s="12"/>
      <c r="G19919" s="12"/>
      <c r="H19919" s="12"/>
      <c r="I19919" s="12"/>
      <c r="J19919" s="12"/>
    </row>
    <row r="19920" spans="1:10" x14ac:dyDescent="0.25">
      <c r="A19920" s="12"/>
      <c r="B19920" s="12"/>
      <c r="C19920" s="2"/>
      <c r="D19920" s="12"/>
      <c r="E19920" s="12"/>
      <c r="F19920" s="12"/>
      <c r="G19920" s="12"/>
      <c r="H19920" s="12"/>
      <c r="I19920" s="12"/>
      <c r="J19920" s="12"/>
    </row>
    <row r="19921" spans="1:10" x14ac:dyDescent="0.25">
      <c r="A19921" s="12"/>
      <c r="B19921" s="12"/>
      <c r="C19921" s="2"/>
      <c r="D19921" s="12"/>
      <c r="E19921" s="12"/>
      <c r="F19921" s="12"/>
      <c r="G19921" s="12"/>
      <c r="H19921" s="12"/>
      <c r="I19921" s="12"/>
      <c r="J19921" s="12"/>
    </row>
    <row r="19922" spans="1:10" x14ac:dyDescent="0.25">
      <c r="A19922" s="12"/>
      <c r="B19922" s="12"/>
      <c r="C19922" s="2"/>
      <c r="D19922" s="12"/>
      <c r="E19922" s="12"/>
      <c r="F19922" s="12"/>
      <c r="G19922" s="12"/>
      <c r="H19922" s="12"/>
      <c r="I19922" s="12"/>
      <c r="J19922" s="12"/>
    </row>
    <row r="19923" spans="1:10" x14ac:dyDescent="0.25">
      <c r="A19923" s="12"/>
      <c r="B19923" s="12"/>
      <c r="C19923" s="2"/>
      <c r="D19923" s="12"/>
      <c r="E19923" s="12"/>
      <c r="F19923" s="12"/>
      <c r="G19923" s="12"/>
      <c r="H19923" s="12"/>
      <c r="I19923" s="12"/>
      <c r="J19923" s="12"/>
    </row>
    <row r="19924" spans="1:10" x14ac:dyDescent="0.25">
      <c r="A19924" s="12"/>
      <c r="B19924" s="12"/>
      <c r="C19924" s="2"/>
      <c r="D19924" s="12"/>
      <c r="E19924" s="12"/>
      <c r="F19924" s="12"/>
      <c r="G19924" s="12"/>
      <c r="H19924" s="12"/>
      <c r="I19924" s="12"/>
      <c r="J19924" s="12"/>
    </row>
    <row r="19925" spans="1:10" x14ac:dyDescent="0.25">
      <c r="A19925" s="12"/>
      <c r="B19925" s="12"/>
      <c r="C19925" s="2"/>
      <c r="D19925" s="12"/>
      <c r="E19925" s="12"/>
      <c r="F19925" s="12"/>
      <c r="G19925" s="12"/>
      <c r="H19925" s="12"/>
      <c r="I19925" s="12"/>
      <c r="J19925" s="12"/>
    </row>
    <row r="19926" spans="1:10" x14ac:dyDescent="0.25">
      <c r="A19926" s="12"/>
      <c r="B19926" s="12"/>
      <c r="C19926" s="2"/>
      <c r="D19926" s="12"/>
      <c r="E19926" s="12"/>
      <c r="F19926" s="12"/>
      <c r="G19926" s="12"/>
      <c r="H19926" s="12"/>
      <c r="I19926" s="12"/>
      <c r="J19926" s="12"/>
    </row>
    <row r="19927" spans="1:10" x14ac:dyDescent="0.25">
      <c r="A19927" s="12"/>
      <c r="B19927" s="12"/>
      <c r="C19927" s="2"/>
      <c r="D19927" s="12"/>
      <c r="E19927" s="12"/>
      <c r="F19927" s="12"/>
      <c r="G19927" s="12"/>
      <c r="H19927" s="12"/>
      <c r="I19927" s="12"/>
      <c r="J19927" s="12"/>
    </row>
    <row r="19928" spans="1:10" x14ac:dyDescent="0.25">
      <c r="A19928" s="12"/>
      <c r="B19928" s="12"/>
      <c r="C19928" s="2"/>
      <c r="D19928" s="12"/>
      <c r="E19928" s="12"/>
      <c r="F19928" s="12"/>
      <c r="G19928" s="12"/>
      <c r="H19928" s="12"/>
      <c r="I19928" s="12"/>
      <c r="J19928" s="12"/>
    </row>
    <row r="19929" spans="1:10" x14ac:dyDescent="0.25">
      <c r="A19929" s="12"/>
      <c r="B19929" s="12"/>
      <c r="C19929" s="2"/>
      <c r="D19929" s="12"/>
      <c r="E19929" s="12"/>
      <c r="F19929" s="12"/>
      <c r="G19929" s="12"/>
      <c r="H19929" s="12"/>
      <c r="I19929" s="12"/>
      <c r="J19929" s="12"/>
    </row>
    <row r="19930" spans="1:10" x14ac:dyDescent="0.25">
      <c r="A19930" s="12"/>
      <c r="B19930" s="12"/>
      <c r="C19930" s="2"/>
      <c r="D19930" s="12"/>
      <c r="E19930" s="12"/>
      <c r="F19930" s="12"/>
      <c r="G19930" s="12"/>
      <c r="H19930" s="12"/>
      <c r="I19930" s="12"/>
      <c r="J19930" s="12"/>
    </row>
    <row r="19931" spans="1:10" x14ac:dyDescent="0.25">
      <c r="A19931" s="12"/>
      <c r="B19931" s="12"/>
      <c r="C19931" s="2"/>
      <c r="D19931" s="12"/>
      <c r="E19931" s="12"/>
      <c r="F19931" s="12"/>
      <c r="G19931" s="12"/>
      <c r="H19931" s="12"/>
      <c r="I19931" s="12"/>
      <c r="J19931" s="12"/>
    </row>
    <row r="19932" spans="1:10" x14ac:dyDescent="0.25">
      <c r="A19932" s="12"/>
      <c r="B19932" s="12"/>
      <c r="C19932" s="2"/>
      <c r="D19932" s="12"/>
      <c r="E19932" s="12"/>
      <c r="F19932" s="12"/>
      <c r="G19932" s="12"/>
      <c r="H19932" s="12"/>
      <c r="I19932" s="12"/>
      <c r="J19932" s="12"/>
    </row>
    <row r="19933" spans="1:10" x14ac:dyDescent="0.25">
      <c r="A19933" s="12"/>
      <c r="B19933" s="12"/>
      <c r="C19933" s="2"/>
      <c r="D19933" s="12"/>
      <c r="E19933" s="12"/>
      <c r="F19933" s="12"/>
      <c r="G19933" s="12"/>
      <c r="H19933" s="12"/>
      <c r="I19933" s="12"/>
      <c r="J19933" s="12"/>
    </row>
    <row r="19934" spans="1:10" x14ac:dyDescent="0.25">
      <c r="A19934" s="12"/>
      <c r="B19934" s="12"/>
      <c r="C19934" s="2"/>
      <c r="D19934" s="12"/>
      <c r="E19934" s="12"/>
      <c r="F19934" s="12"/>
      <c r="G19934" s="12"/>
      <c r="H19934" s="12"/>
      <c r="I19934" s="12"/>
      <c r="J19934" s="12"/>
    </row>
    <row r="19935" spans="1:10" x14ac:dyDescent="0.25">
      <c r="A19935" s="12"/>
      <c r="B19935" s="12"/>
      <c r="C19935" s="2"/>
      <c r="D19935" s="12"/>
      <c r="E19935" s="12"/>
      <c r="F19935" s="12"/>
      <c r="G19935" s="12"/>
      <c r="H19935" s="12"/>
      <c r="I19935" s="12"/>
      <c r="J19935" s="12"/>
    </row>
    <row r="19936" spans="1:10" x14ac:dyDescent="0.25">
      <c r="A19936" s="12"/>
      <c r="B19936" s="12"/>
      <c r="C19936" s="2"/>
      <c r="D19936" s="12"/>
      <c r="E19936" s="12"/>
      <c r="F19936" s="12"/>
      <c r="G19936" s="12"/>
      <c r="H19936" s="12"/>
      <c r="I19936" s="12"/>
      <c r="J19936" s="12"/>
    </row>
    <row r="19937" spans="1:10" x14ac:dyDescent="0.25">
      <c r="A19937" s="12"/>
      <c r="B19937" s="12"/>
      <c r="C19937" s="2"/>
      <c r="D19937" s="12"/>
      <c r="E19937" s="12"/>
      <c r="F19937" s="12"/>
      <c r="G19937" s="12"/>
      <c r="H19937" s="12"/>
      <c r="I19937" s="12"/>
      <c r="J19937" s="12"/>
    </row>
    <row r="19938" spans="1:10" x14ac:dyDescent="0.25">
      <c r="A19938" s="12"/>
      <c r="B19938" s="12"/>
      <c r="C19938" s="2"/>
      <c r="D19938" s="12"/>
      <c r="E19938" s="12"/>
      <c r="F19938" s="12"/>
      <c r="G19938" s="12"/>
      <c r="H19938" s="12"/>
      <c r="I19938" s="12"/>
      <c r="J19938" s="12"/>
    </row>
    <row r="19939" spans="1:10" x14ac:dyDescent="0.25">
      <c r="A19939" s="12"/>
      <c r="B19939" s="12"/>
      <c r="C19939" s="2"/>
      <c r="D19939" s="12"/>
      <c r="E19939" s="12"/>
      <c r="F19939" s="12"/>
      <c r="G19939" s="12"/>
      <c r="H19939" s="12"/>
      <c r="I19939" s="12"/>
      <c r="J19939" s="12"/>
    </row>
    <row r="19940" spans="1:10" x14ac:dyDescent="0.25">
      <c r="A19940" s="12"/>
      <c r="B19940" s="12"/>
      <c r="C19940" s="2"/>
      <c r="D19940" s="12"/>
      <c r="E19940" s="12"/>
      <c r="F19940" s="12"/>
      <c r="G19940" s="12"/>
      <c r="H19940" s="12"/>
      <c r="I19940" s="12"/>
      <c r="J19940" s="12"/>
    </row>
    <row r="19941" spans="1:10" x14ac:dyDescent="0.25">
      <c r="A19941" s="12"/>
      <c r="B19941" s="12"/>
      <c r="C19941" s="2"/>
      <c r="D19941" s="12"/>
      <c r="E19941" s="12"/>
      <c r="F19941" s="12"/>
      <c r="G19941" s="12"/>
      <c r="H19941" s="12"/>
      <c r="I19941" s="12"/>
      <c r="J19941" s="12"/>
    </row>
    <row r="19942" spans="1:10" x14ac:dyDescent="0.25">
      <c r="A19942" s="12"/>
      <c r="B19942" s="12"/>
      <c r="C19942" s="2"/>
      <c r="D19942" s="12"/>
      <c r="E19942" s="12"/>
      <c r="F19942" s="12"/>
      <c r="G19942" s="12"/>
      <c r="H19942" s="12"/>
      <c r="I19942" s="12"/>
      <c r="J19942" s="12"/>
    </row>
    <row r="19943" spans="1:10" x14ac:dyDescent="0.25">
      <c r="A19943" s="12"/>
      <c r="B19943" s="12"/>
      <c r="C19943" s="2"/>
      <c r="D19943" s="12"/>
      <c r="E19943" s="12"/>
      <c r="F19943" s="12"/>
      <c r="G19943" s="12"/>
      <c r="H19943" s="12"/>
      <c r="I19943" s="12"/>
      <c r="J19943" s="12"/>
    </row>
    <row r="19944" spans="1:10" x14ac:dyDescent="0.25">
      <c r="A19944" s="12"/>
      <c r="B19944" s="12"/>
      <c r="C19944" s="2"/>
      <c r="D19944" s="12"/>
      <c r="E19944" s="12"/>
      <c r="F19944" s="12"/>
      <c r="G19944" s="12"/>
      <c r="H19944" s="12"/>
      <c r="I19944" s="12"/>
      <c r="J19944" s="12"/>
    </row>
    <row r="19945" spans="1:10" x14ac:dyDescent="0.25">
      <c r="A19945" s="12"/>
      <c r="B19945" s="12"/>
      <c r="C19945" s="2"/>
      <c r="D19945" s="12"/>
      <c r="E19945" s="12"/>
      <c r="F19945" s="12"/>
      <c r="G19945" s="12"/>
      <c r="H19945" s="12"/>
      <c r="I19945" s="12"/>
      <c r="J19945" s="12"/>
    </row>
    <row r="19946" spans="1:10" x14ac:dyDescent="0.25">
      <c r="A19946" s="12"/>
      <c r="B19946" s="12"/>
      <c r="C19946" s="2"/>
      <c r="D19946" s="12"/>
      <c r="E19946" s="12"/>
      <c r="F19946" s="12"/>
      <c r="G19946" s="12"/>
      <c r="H19946" s="12"/>
      <c r="I19946" s="12"/>
      <c r="J19946" s="12"/>
    </row>
    <row r="19947" spans="1:10" x14ac:dyDescent="0.25">
      <c r="A19947" s="12"/>
      <c r="B19947" s="12"/>
      <c r="C19947" s="2"/>
      <c r="D19947" s="12"/>
      <c r="E19947" s="12"/>
      <c r="F19947" s="12"/>
      <c r="G19947" s="12"/>
      <c r="H19947" s="12"/>
      <c r="I19947" s="12"/>
      <c r="J19947" s="12"/>
    </row>
    <row r="19948" spans="1:10" x14ac:dyDescent="0.25">
      <c r="A19948" s="12"/>
      <c r="B19948" s="12"/>
      <c r="C19948" s="2"/>
      <c r="D19948" s="12"/>
      <c r="E19948" s="12"/>
      <c r="F19948" s="12"/>
      <c r="G19948" s="12"/>
      <c r="H19948" s="12"/>
      <c r="I19948" s="12"/>
      <c r="J19948" s="12"/>
    </row>
    <row r="19949" spans="1:10" x14ac:dyDescent="0.25">
      <c r="A19949" s="12"/>
      <c r="B19949" s="12"/>
      <c r="C19949" s="2"/>
      <c r="D19949" s="12"/>
      <c r="E19949" s="12"/>
      <c r="F19949" s="12"/>
      <c r="G19949" s="12"/>
      <c r="H19949" s="12"/>
      <c r="I19949" s="12"/>
      <c r="J19949" s="12"/>
    </row>
    <row r="19950" spans="1:10" x14ac:dyDescent="0.25">
      <c r="A19950" s="12"/>
      <c r="B19950" s="12"/>
      <c r="C19950" s="2"/>
      <c r="D19950" s="12"/>
      <c r="E19950" s="12"/>
      <c r="F19950" s="12"/>
      <c r="G19950" s="12"/>
      <c r="H19950" s="12"/>
      <c r="I19950" s="12"/>
      <c r="J19950" s="12"/>
    </row>
    <row r="19951" spans="1:10" x14ac:dyDescent="0.25">
      <c r="A19951" s="12"/>
      <c r="B19951" s="12"/>
      <c r="C19951" s="2"/>
      <c r="D19951" s="12"/>
      <c r="E19951" s="12"/>
      <c r="F19951" s="12"/>
      <c r="G19951" s="12"/>
      <c r="H19951" s="12"/>
      <c r="I19951" s="12"/>
      <c r="J19951" s="12"/>
    </row>
    <row r="19952" spans="1:10" x14ac:dyDescent="0.25">
      <c r="A19952" s="12"/>
      <c r="B19952" s="12"/>
      <c r="C19952" s="2"/>
      <c r="D19952" s="12"/>
      <c r="E19952" s="12"/>
      <c r="F19952" s="12"/>
      <c r="G19952" s="12"/>
      <c r="H19952" s="12"/>
      <c r="I19952" s="12"/>
      <c r="J19952" s="12"/>
    </row>
    <row r="19953" spans="1:10" x14ac:dyDescent="0.25">
      <c r="A19953" s="12"/>
      <c r="B19953" s="12"/>
      <c r="C19953" s="2"/>
      <c r="D19953" s="12"/>
      <c r="E19953" s="12"/>
      <c r="F19953" s="12"/>
      <c r="G19953" s="12"/>
      <c r="H19953" s="12"/>
      <c r="I19953" s="12"/>
      <c r="J19953" s="12"/>
    </row>
    <row r="19954" spans="1:10" x14ac:dyDescent="0.25">
      <c r="A19954" s="12"/>
      <c r="B19954" s="12"/>
      <c r="C19954" s="2"/>
      <c r="D19954" s="12"/>
      <c r="E19954" s="12"/>
      <c r="F19954" s="12"/>
      <c r="G19954" s="12"/>
      <c r="H19954" s="12"/>
      <c r="I19954" s="12"/>
      <c r="J19954" s="12"/>
    </row>
    <row r="19955" spans="1:10" x14ac:dyDescent="0.25">
      <c r="A19955" s="12"/>
      <c r="B19955" s="12"/>
      <c r="C19955" s="2"/>
      <c r="D19955" s="12"/>
      <c r="E19955" s="12"/>
      <c r="F19955" s="12"/>
      <c r="G19955" s="12"/>
      <c r="H19955" s="12"/>
      <c r="I19955" s="12"/>
      <c r="J19955" s="12"/>
    </row>
    <row r="19956" spans="1:10" x14ac:dyDescent="0.25">
      <c r="A19956" s="12"/>
      <c r="B19956" s="12"/>
      <c r="C19956" s="2"/>
      <c r="D19956" s="12"/>
      <c r="E19956" s="12"/>
      <c r="F19956" s="12"/>
      <c r="G19956" s="12"/>
      <c r="H19956" s="12"/>
      <c r="I19956" s="12"/>
      <c r="J19956" s="12"/>
    </row>
    <row r="19957" spans="1:10" x14ac:dyDescent="0.25">
      <c r="A19957" s="12"/>
      <c r="B19957" s="12"/>
      <c r="C19957" s="2"/>
      <c r="D19957" s="12"/>
      <c r="E19957" s="12"/>
      <c r="F19957" s="12"/>
      <c r="G19957" s="12"/>
      <c r="H19957" s="12"/>
      <c r="I19957" s="12"/>
      <c r="J19957" s="12"/>
    </row>
    <row r="19958" spans="1:10" x14ac:dyDescent="0.25">
      <c r="A19958" s="12"/>
      <c r="B19958" s="12"/>
      <c r="C19958" s="2"/>
      <c r="D19958" s="12"/>
      <c r="E19958" s="12"/>
      <c r="F19958" s="12"/>
      <c r="G19958" s="12"/>
      <c r="H19958" s="12"/>
      <c r="I19958" s="12"/>
      <c r="J19958" s="12"/>
    </row>
    <row r="19959" spans="1:10" x14ac:dyDescent="0.25">
      <c r="A19959" s="12"/>
      <c r="B19959" s="12"/>
      <c r="C19959" s="2"/>
      <c r="D19959" s="12"/>
      <c r="E19959" s="12"/>
      <c r="F19959" s="12"/>
      <c r="G19959" s="12"/>
      <c r="H19959" s="12"/>
      <c r="I19959" s="12"/>
      <c r="J19959" s="12"/>
    </row>
    <row r="19960" spans="1:10" x14ac:dyDescent="0.25">
      <c r="A19960" s="12"/>
      <c r="B19960" s="12"/>
      <c r="C19960" s="2"/>
      <c r="D19960" s="12"/>
      <c r="E19960" s="12"/>
      <c r="F19960" s="12"/>
      <c r="G19960" s="12"/>
      <c r="H19960" s="12"/>
      <c r="I19960" s="12"/>
      <c r="J19960" s="12"/>
    </row>
    <row r="19961" spans="1:10" x14ac:dyDescent="0.25">
      <c r="A19961" s="12"/>
      <c r="B19961" s="12"/>
      <c r="C19961" s="2"/>
      <c r="D19961" s="12"/>
      <c r="E19961" s="12"/>
      <c r="F19961" s="12"/>
      <c r="G19961" s="12"/>
      <c r="H19961" s="12"/>
      <c r="I19961" s="12"/>
      <c r="J19961" s="12"/>
    </row>
    <row r="19962" spans="1:10" x14ac:dyDescent="0.25">
      <c r="A19962" s="12"/>
      <c r="B19962" s="12"/>
      <c r="C19962" s="2"/>
      <c r="D19962" s="12"/>
      <c r="E19962" s="12"/>
      <c r="F19962" s="12"/>
      <c r="G19962" s="12"/>
      <c r="H19962" s="12"/>
      <c r="I19962" s="12"/>
      <c r="J19962" s="12"/>
    </row>
    <row r="19963" spans="1:10" x14ac:dyDescent="0.25">
      <c r="A19963" s="12"/>
      <c r="B19963" s="12"/>
      <c r="C19963" s="2"/>
      <c r="D19963" s="12"/>
      <c r="E19963" s="12"/>
      <c r="F19963" s="12"/>
      <c r="G19963" s="12"/>
      <c r="H19963" s="12"/>
      <c r="I19963" s="12"/>
      <c r="J19963" s="12"/>
    </row>
    <row r="19964" spans="1:10" x14ac:dyDescent="0.25">
      <c r="A19964" s="12"/>
      <c r="B19964" s="12"/>
      <c r="C19964" s="2"/>
      <c r="D19964" s="12"/>
      <c r="E19964" s="12"/>
      <c r="F19964" s="12"/>
      <c r="G19964" s="12"/>
      <c r="H19964" s="12"/>
      <c r="I19964" s="12"/>
      <c r="J19964" s="12"/>
    </row>
    <row r="19965" spans="1:10" x14ac:dyDescent="0.25">
      <c r="A19965" s="12"/>
      <c r="B19965" s="12"/>
      <c r="C19965" s="2"/>
      <c r="D19965" s="12"/>
      <c r="E19965" s="12"/>
      <c r="F19965" s="12"/>
      <c r="G19965" s="12"/>
      <c r="H19965" s="12"/>
      <c r="I19965" s="12"/>
      <c r="J19965" s="12"/>
    </row>
    <row r="19966" spans="1:10" x14ac:dyDescent="0.25">
      <c r="A19966" s="12"/>
      <c r="B19966" s="12"/>
      <c r="C19966" s="2"/>
      <c r="D19966" s="12"/>
      <c r="E19966" s="12"/>
      <c r="F19966" s="12"/>
      <c r="G19966" s="12"/>
      <c r="H19966" s="12"/>
      <c r="I19966" s="12"/>
      <c r="J19966" s="12"/>
    </row>
    <row r="19967" spans="1:10" x14ac:dyDescent="0.25">
      <c r="A19967" s="12"/>
      <c r="B19967" s="12"/>
      <c r="C19967" s="2"/>
      <c r="D19967" s="12"/>
      <c r="E19967" s="12"/>
      <c r="F19967" s="12"/>
      <c r="G19967" s="12"/>
      <c r="H19967" s="12"/>
      <c r="I19967" s="12"/>
      <c r="J19967" s="12"/>
    </row>
    <row r="19968" spans="1:10" x14ac:dyDescent="0.25">
      <c r="A19968" s="12"/>
      <c r="B19968" s="12"/>
      <c r="C19968" s="2"/>
      <c r="D19968" s="12"/>
      <c r="E19968" s="12"/>
      <c r="F19968" s="12"/>
      <c r="G19968" s="12"/>
      <c r="H19968" s="12"/>
      <c r="I19968" s="12"/>
      <c r="J19968" s="12"/>
    </row>
    <row r="19969" spans="1:10" x14ac:dyDescent="0.25">
      <c r="A19969" s="12"/>
      <c r="B19969" s="12"/>
      <c r="C19969" s="2"/>
      <c r="D19969" s="12"/>
      <c r="E19969" s="12"/>
      <c r="F19969" s="12"/>
      <c r="G19969" s="12"/>
      <c r="H19969" s="12"/>
      <c r="I19969" s="12"/>
      <c r="J19969" s="12"/>
    </row>
    <row r="19970" spans="1:10" x14ac:dyDescent="0.25">
      <c r="A19970" s="12"/>
      <c r="B19970" s="12"/>
      <c r="C19970" s="2"/>
      <c r="D19970" s="12"/>
      <c r="E19970" s="12"/>
      <c r="F19970" s="12"/>
      <c r="G19970" s="12"/>
      <c r="H19970" s="12"/>
      <c r="I19970" s="12"/>
      <c r="J19970" s="12"/>
    </row>
    <row r="19971" spans="1:10" x14ac:dyDescent="0.25">
      <c r="A19971" s="12"/>
      <c r="B19971" s="12"/>
      <c r="C19971" s="2"/>
      <c r="D19971" s="12"/>
      <c r="E19971" s="12"/>
      <c r="F19971" s="12"/>
      <c r="G19971" s="12"/>
      <c r="H19971" s="12"/>
      <c r="I19971" s="12"/>
      <c r="J19971" s="12"/>
    </row>
    <row r="19972" spans="1:10" x14ac:dyDescent="0.25">
      <c r="A19972" s="12"/>
      <c r="B19972" s="12"/>
      <c r="C19972" s="2"/>
      <c r="D19972" s="12"/>
      <c r="E19972" s="12"/>
      <c r="F19972" s="12"/>
      <c r="G19972" s="12"/>
      <c r="H19972" s="12"/>
      <c r="I19972" s="12"/>
      <c r="J19972" s="12"/>
    </row>
    <row r="19973" spans="1:10" x14ac:dyDescent="0.25">
      <c r="A19973" s="12"/>
      <c r="B19973" s="12"/>
      <c r="C19973" s="2"/>
      <c r="D19973" s="12"/>
      <c r="E19973" s="12"/>
      <c r="F19973" s="12"/>
      <c r="G19973" s="12"/>
      <c r="H19973" s="12"/>
      <c r="I19973" s="12"/>
      <c r="J19973" s="12"/>
    </row>
    <row r="19974" spans="1:10" x14ac:dyDescent="0.25">
      <c r="A19974" s="12"/>
      <c r="B19974" s="12"/>
      <c r="C19974" s="2"/>
      <c r="D19974" s="12"/>
      <c r="E19974" s="12"/>
      <c r="F19974" s="12"/>
      <c r="G19974" s="12"/>
      <c r="H19974" s="12"/>
      <c r="I19974" s="12"/>
      <c r="J19974" s="12"/>
    </row>
    <row r="19975" spans="1:10" x14ac:dyDescent="0.25">
      <c r="A19975" s="12"/>
      <c r="B19975" s="12"/>
      <c r="C19975" s="2"/>
      <c r="D19975" s="12"/>
      <c r="E19975" s="12"/>
      <c r="F19975" s="12"/>
      <c r="G19975" s="12"/>
      <c r="H19975" s="12"/>
      <c r="I19975" s="12"/>
      <c r="J19975" s="12"/>
    </row>
    <row r="19976" spans="1:10" x14ac:dyDescent="0.25">
      <c r="A19976" s="12"/>
      <c r="B19976" s="12"/>
      <c r="C19976" s="2"/>
      <c r="D19976" s="12"/>
      <c r="E19976" s="12"/>
      <c r="F19976" s="12"/>
      <c r="G19976" s="12"/>
      <c r="H19976" s="12"/>
      <c r="I19976" s="12"/>
      <c r="J19976" s="12"/>
    </row>
    <row r="19977" spans="1:10" x14ac:dyDescent="0.25">
      <c r="A19977" s="12"/>
      <c r="B19977" s="12"/>
      <c r="C19977" s="2"/>
      <c r="D19977" s="12"/>
      <c r="E19977" s="12"/>
      <c r="F19977" s="12"/>
      <c r="G19977" s="12"/>
      <c r="H19977" s="12"/>
      <c r="I19977" s="12"/>
      <c r="J19977" s="12"/>
    </row>
    <row r="19978" spans="1:10" x14ac:dyDescent="0.25">
      <c r="A19978" s="12"/>
      <c r="B19978" s="12"/>
      <c r="C19978" s="2"/>
      <c r="D19978" s="12"/>
      <c r="E19978" s="12"/>
      <c r="F19978" s="12"/>
      <c r="G19978" s="12"/>
      <c r="H19978" s="12"/>
      <c r="I19978" s="12"/>
      <c r="J19978" s="12"/>
    </row>
    <row r="19979" spans="1:10" x14ac:dyDescent="0.25">
      <c r="A19979" s="12"/>
      <c r="B19979" s="12"/>
      <c r="C19979" s="2"/>
      <c r="D19979" s="12"/>
      <c r="E19979" s="12"/>
      <c r="F19979" s="12"/>
      <c r="G19979" s="12"/>
      <c r="H19979" s="12"/>
      <c r="I19979" s="12"/>
      <c r="J19979" s="12"/>
    </row>
    <row r="19980" spans="1:10" x14ac:dyDescent="0.25">
      <c r="A19980" s="12"/>
      <c r="B19980" s="12"/>
      <c r="C19980" s="2"/>
      <c r="D19980" s="12"/>
      <c r="E19980" s="12"/>
      <c r="F19980" s="12"/>
      <c r="G19980" s="12"/>
      <c r="H19980" s="12"/>
      <c r="I19980" s="12"/>
      <c r="J19980" s="12"/>
    </row>
    <row r="19981" spans="1:10" x14ac:dyDescent="0.25">
      <c r="A19981" s="12"/>
      <c r="B19981" s="12"/>
      <c r="C19981" s="2"/>
      <c r="D19981" s="12"/>
      <c r="E19981" s="12"/>
      <c r="F19981" s="12"/>
      <c r="G19981" s="12"/>
      <c r="H19981" s="12"/>
      <c r="I19981" s="12"/>
      <c r="J19981" s="12"/>
    </row>
    <row r="19982" spans="1:10" x14ac:dyDescent="0.25">
      <c r="A19982" s="12"/>
      <c r="B19982" s="12"/>
      <c r="C19982" s="2"/>
      <c r="D19982" s="12"/>
      <c r="E19982" s="12"/>
      <c r="F19982" s="12"/>
      <c r="G19982" s="12"/>
      <c r="H19982" s="12"/>
      <c r="I19982" s="12"/>
      <c r="J19982" s="12"/>
    </row>
    <row r="19983" spans="1:10" x14ac:dyDescent="0.25">
      <c r="A19983" s="12"/>
      <c r="B19983" s="12"/>
      <c r="C19983" s="2"/>
      <c r="D19983" s="12"/>
      <c r="E19983" s="12"/>
      <c r="F19983" s="12"/>
      <c r="G19983" s="12"/>
      <c r="H19983" s="12"/>
      <c r="I19983" s="12"/>
      <c r="J19983" s="12"/>
    </row>
    <row r="19984" spans="1:10" x14ac:dyDescent="0.25">
      <c r="A19984" s="12"/>
      <c r="B19984" s="12"/>
      <c r="C19984" s="2"/>
      <c r="D19984" s="12"/>
      <c r="E19984" s="12"/>
      <c r="F19984" s="12"/>
      <c r="G19984" s="12"/>
      <c r="H19984" s="12"/>
      <c r="I19984" s="12"/>
      <c r="J19984" s="12"/>
    </row>
    <row r="19985" spans="1:10" x14ac:dyDescent="0.25">
      <c r="A19985" s="12"/>
      <c r="B19985" s="12"/>
      <c r="C19985" s="2"/>
      <c r="D19985" s="12"/>
      <c r="E19985" s="12"/>
      <c r="F19985" s="12"/>
      <c r="G19985" s="12"/>
      <c r="H19985" s="12"/>
      <c r="I19985" s="12"/>
      <c r="J19985" s="12"/>
    </row>
    <row r="19986" spans="1:10" x14ac:dyDescent="0.25">
      <c r="A19986" s="12"/>
      <c r="B19986" s="12"/>
      <c r="C19986" s="2"/>
      <c r="D19986" s="12"/>
      <c r="E19986" s="12"/>
      <c r="F19986" s="12"/>
      <c r="G19986" s="12"/>
      <c r="H19986" s="12"/>
      <c r="I19986" s="12"/>
      <c r="J19986" s="12"/>
    </row>
    <row r="19987" spans="1:10" x14ac:dyDescent="0.25">
      <c r="A19987" s="12"/>
      <c r="B19987" s="12"/>
      <c r="C19987" s="2"/>
      <c r="D19987" s="12"/>
      <c r="E19987" s="12"/>
      <c r="F19987" s="12"/>
      <c r="G19987" s="12"/>
      <c r="H19987" s="12"/>
      <c r="I19987" s="12"/>
      <c r="J19987" s="12"/>
    </row>
    <row r="19988" spans="1:10" x14ac:dyDescent="0.25">
      <c r="A19988" s="12"/>
      <c r="B19988" s="12"/>
      <c r="C19988" s="2"/>
      <c r="D19988" s="12"/>
      <c r="E19988" s="12"/>
      <c r="F19988" s="12"/>
      <c r="G19988" s="12"/>
      <c r="H19988" s="12"/>
      <c r="I19988" s="12"/>
      <c r="J19988" s="12"/>
    </row>
    <row r="19989" spans="1:10" x14ac:dyDescent="0.25">
      <c r="A19989" s="12"/>
      <c r="B19989" s="12"/>
      <c r="C19989" s="2"/>
      <c r="D19989" s="12"/>
      <c r="E19989" s="12"/>
      <c r="F19989" s="12"/>
      <c r="G19989" s="12"/>
      <c r="H19989" s="12"/>
      <c r="I19989" s="12"/>
      <c r="J19989" s="12"/>
    </row>
    <row r="19990" spans="1:10" x14ac:dyDescent="0.25">
      <c r="A19990" s="12"/>
      <c r="B19990" s="12"/>
      <c r="C19990" s="2"/>
      <c r="D19990" s="12"/>
      <c r="E19990" s="12"/>
      <c r="F19990" s="12"/>
      <c r="G19990" s="12"/>
      <c r="H19990" s="12"/>
      <c r="I19990" s="12"/>
      <c r="J19990" s="12"/>
    </row>
    <row r="19991" spans="1:10" x14ac:dyDescent="0.25">
      <c r="A19991" s="12"/>
      <c r="B19991" s="12"/>
      <c r="C19991" s="2"/>
      <c r="D19991" s="12"/>
      <c r="E19991" s="12"/>
      <c r="F19991" s="12"/>
      <c r="G19991" s="12"/>
      <c r="H19991" s="12"/>
      <c r="I19991" s="12"/>
      <c r="J19991" s="12"/>
    </row>
    <row r="19992" spans="1:10" x14ac:dyDescent="0.25">
      <c r="A19992" s="12"/>
      <c r="B19992" s="12"/>
      <c r="C19992" s="2"/>
      <c r="D19992" s="12"/>
      <c r="E19992" s="12"/>
      <c r="F19992" s="12"/>
      <c r="G19992" s="12"/>
      <c r="H19992" s="12"/>
      <c r="I19992" s="12"/>
      <c r="J19992" s="12"/>
    </row>
    <row r="19993" spans="1:10" x14ac:dyDescent="0.25">
      <c r="A19993" s="12"/>
      <c r="B19993" s="12"/>
      <c r="C19993" s="2"/>
      <c r="D19993" s="12"/>
      <c r="E19993" s="12"/>
      <c r="F19993" s="12"/>
      <c r="G19993" s="12"/>
      <c r="H19993" s="12"/>
      <c r="I19993" s="12"/>
      <c r="J19993" s="12"/>
    </row>
    <row r="19994" spans="1:10" x14ac:dyDescent="0.25">
      <c r="A19994" s="12"/>
      <c r="B19994" s="12"/>
      <c r="C19994" s="2"/>
      <c r="D19994" s="12"/>
      <c r="E19994" s="12"/>
      <c r="F19994" s="12"/>
      <c r="G19994" s="12"/>
      <c r="H19994" s="12"/>
      <c r="I19994" s="12"/>
      <c r="J19994" s="12"/>
    </row>
    <row r="19995" spans="1:10" x14ac:dyDescent="0.25">
      <c r="A19995" s="12"/>
      <c r="B19995" s="12"/>
      <c r="C19995" s="2"/>
      <c r="D19995" s="12"/>
      <c r="E19995" s="12"/>
      <c r="F19995" s="12"/>
      <c r="G19995" s="12"/>
      <c r="H19995" s="12"/>
      <c r="I19995" s="12"/>
      <c r="J19995" s="12"/>
    </row>
    <row r="19996" spans="1:10" x14ac:dyDescent="0.25">
      <c r="A19996" s="12"/>
      <c r="B19996" s="12"/>
      <c r="C19996" s="2"/>
      <c r="D19996" s="12"/>
      <c r="E19996" s="12"/>
      <c r="F19996" s="12"/>
      <c r="G19996" s="12"/>
      <c r="H19996" s="12"/>
      <c r="I19996" s="12"/>
      <c r="J19996" s="12"/>
    </row>
    <row r="19997" spans="1:10" x14ac:dyDescent="0.25">
      <c r="A19997" s="12"/>
      <c r="B19997" s="12"/>
      <c r="C19997" s="2"/>
      <c r="D19997" s="12"/>
      <c r="E19997" s="12"/>
      <c r="F19997" s="12"/>
      <c r="G19997" s="12"/>
      <c r="H19997" s="12"/>
      <c r="I19997" s="12"/>
      <c r="J19997" s="12"/>
    </row>
    <row r="19998" spans="1:10" x14ac:dyDescent="0.25">
      <c r="A19998" s="12"/>
      <c r="B19998" s="12"/>
      <c r="C19998" s="2"/>
      <c r="D19998" s="12"/>
      <c r="E19998" s="12"/>
      <c r="F19998" s="12"/>
      <c r="G19998" s="12"/>
      <c r="H19998" s="12"/>
      <c r="I19998" s="12"/>
      <c r="J19998" s="12"/>
    </row>
    <row r="19999" spans="1:10" x14ac:dyDescent="0.25">
      <c r="A19999" s="12"/>
      <c r="B19999" s="12"/>
      <c r="C19999" s="2"/>
      <c r="D19999" s="12"/>
      <c r="E19999" s="12"/>
      <c r="F19999" s="12"/>
      <c r="G19999" s="12"/>
      <c r="H19999" s="12"/>
      <c r="I19999" s="12"/>
      <c r="J19999" s="12"/>
    </row>
    <row r="20000" spans="1:10" x14ac:dyDescent="0.25">
      <c r="A20000" s="12"/>
      <c r="B20000" s="12"/>
      <c r="C20000" s="2"/>
      <c r="D20000" s="12"/>
      <c r="E20000" s="12"/>
      <c r="F20000" s="12"/>
      <c r="G20000" s="12"/>
      <c r="H20000" s="12"/>
      <c r="I20000" s="12"/>
      <c r="J20000" s="12"/>
    </row>
    <row r="20001" spans="1:10" x14ac:dyDescent="0.25">
      <c r="A20001" s="12"/>
      <c r="B20001" s="12"/>
      <c r="C20001" s="2"/>
      <c r="D20001" s="12"/>
      <c r="E20001" s="12"/>
      <c r="F20001" s="12"/>
      <c r="G20001" s="12"/>
      <c r="H20001" s="12"/>
      <c r="I20001" s="12"/>
      <c r="J20001" s="12"/>
    </row>
    <row r="20002" spans="1:10" x14ac:dyDescent="0.25">
      <c r="A20002" s="12"/>
      <c r="B20002" s="12"/>
      <c r="C20002" s="2"/>
      <c r="D20002" s="12"/>
      <c r="E20002" s="12"/>
      <c r="F20002" s="12"/>
      <c r="G20002" s="12"/>
      <c r="H20002" s="12"/>
      <c r="I20002" s="12"/>
      <c r="J20002" s="12"/>
    </row>
  </sheetData>
  <mergeCells count="121">
    <mergeCell ref="K8104:M8104"/>
    <mergeCell ref="K8098:M8098"/>
    <mergeCell ref="K8099:M8099"/>
    <mergeCell ref="K8100:M8100"/>
    <mergeCell ref="K8101:M8101"/>
    <mergeCell ref="K8102:M8102"/>
    <mergeCell ref="K8103:M8103"/>
    <mergeCell ref="K8092:M8092"/>
    <mergeCell ref="K8093:M8093"/>
    <mergeCell ref="K8094:M8094"/>
    <mergeCell ref="K8095:M8095"/>
    <mergeCell ref="K8096:M8096"/>
    <mergeCell ref="K8097:M8097"/>
    <mergeCell ref="K8086:M8086"/>
    <mergeCell ref="K8087:M8087"/>
    <mergeCell ref="K8088:M8088"/>
    <mergeCell ref="K8089:M8089"/>
    <mergeCell ref="K8090:M8090"/>
    <mergeCell ref="K8091:M8091"/>
    <mergeCell ref="K8080:M8080"/>
    <mergeCell ref="K8081:M8081"/>
    <mergeCell ref="K8082:M8082"/>
    <mergeCell ref="K8083:M8083"/>
    <mergeCell ref="K8084:M8084"/>
    <mergeCell ref="K8085:M8085"/>
    <mergeCell ref="K8074:M8074"/>
    <mergeCell ref="K8075:M8075"/>
    <mergeCell ref="K8076:M8076"/>
    <mergeCell ref="K8077:M8077"/>
    <mergeCell ref="K8078:M8078"/>
    <mergeCell ref="K8079:M8079"/>
    <mergeCell ref="K8068:M8068"/>
    <mergeCell ref="K8069:M8069"/>
    <mergeCell ref="K8070:M8070"/>
    <mergeCell ref="K8071:M8071"/>
    <mergeCell ref="K8072:M8072"/>
    <mergeCell ref="K8073:M8073"/>
    <mergeCell ref="K8062:M8062"/>
    <mergeCell ref="K8063:M8063"/>
    <mergeCell ref="K8064:M8064"/>
    <mergeCell ref="K8065:M8065"/>
    <mergeCell ref="K8066:M8066"/>
    <mergeCell ref="K8067:M8067"/>
    <mergeCell ref="K8056:M8056"/>
    <mergeCell ref="K8057:M8057"/>
    <mergeCell ref="K8058:M8058"/>
    <mergeCell ref="K8059:M8059"/>
    <mergeCell ref="K8060:M8060"/>
    <mergeCell ref="K8061:M8061"/>
    <mergeCell ref="K8050:M8050"/>
    <mergeCell ref="K8051:M8051"/>
    <mergeCell ref="K8052:M8052"/>
    <mergeCell ref="K8053:M8053"/>
    <mergeCell ref="K8054:M8054"/>
    <mergeCell ref="K8055:M8055"/>
    <mergeCell ref="K8044:M8044"/>
    <mergeCell ref="K8045:M8045"/>
    <mergeCell ref="K8046:M8046"/>
    <mergeCell ref="K8047:M8047"/>
    <mergeCell ref="K8048:M8048"/>
    <mergeCell ref="K8049:M8049"/>
    <mergeCell ref="K8038:M8038"/>
    <mergeCell ref="K8039:M8039"/>
    <mergeCell ref="K8040:M8040"/>
    <mergeCell ref="K8041:M8041"/>
    <mergeCell ref="K8042:M8042"/>
    <mergeCell ref="K8043:M8043"/>
    <mergeCell ref="K8032:M8032"/>
    <mergeCell ref="K8033:M8033"/>
    <mergeCell ref="K8034:M8034"/>
    <mergeCell ref="K8035:M8035"/>
    <mergeCell ref="K8036:M8036"/>
    <mergeCell ref="K8037:M8037"/>
    <mergeCell ref="AC191:AD191"/>
    <mergeCell ref="AE191:AF191"/>
    <mergeCell ref="AG191:AH191"/>
    <mergeCell ref="AI191:AJ191"/>
    <mergeCell ref="AK191:AN191"/>
    <mergeCell ref="AC192:AD192"/>
    <mergeCell ref="AE192:AF192"/>
    <mergeCell ref="AG192:AH192"/>
    <mergeCell ref="AI192:AJ192"/>
    <mergeCell ref="AK192:AN192"/>
    <mergeCell ref="AC189:AD189"/>
    <mergeCell ref="AE189:AF189"/>
    <mergeCell ref="AG189:AH189"/>
    <mergeCell ref="AI189:AJ189"/>
    <mergeCell ref="AK189:AN189"/>
    <mergeCell ref="AC190:AD190"/>
    <mergeCell ref="AE190:AF190"/>
    <mergeCell ref="AG190:AH190"/>
    <mergeCell ref="AI190:AJ190"/>
    <mergeCell ref="AK190:AN190"/>
    <mergeCell ref="AC187:AD187"/>
    <mergeCell ref="AE187:AF187"/>
    <mergeCell ref="AG187:AH187"/>
    <mergeCell ref="AI187:AJ187"/>
    <mergeCell ref="AK187:AN187"/>
    <mergeCell ref="AC188:AD188"/>
    <mergeCell ref="AE188:AF188"/>
    <mergeCell ref="AG188:AH188"/>
    <mergeCell ref="AI188:AJ188"/>
    <mergeCell ref="AK188:AN188"/>
    <mergeCell ref="AG186:AH186"/>
    <mergeCell ref="AI186:AJ186"/>
    <mergeCell ref="AK186:AN186"/>
    <mergeCell ref="AA62:AA66"/>
    <mergeCell ref="AA67:AA69"/>
    <mergeCell ref="AA70:AA75"/>
    <mergeCell ref="AA76:AA87"/>
    <mergeCell ref="AA93:AA98"/>
    <mergeCell ref="AA103:AA107"/>
    <mergeCell ref="X3:Z3"/>
    <mergeCell ref="AA5:AA24"/>
    <mergeCell ref="AA25:AA43"/>
    <mergeCell ref="AA47:AA51"/>
    <mergeCell ref="AA52:AA55"/>
    <mergeCell ref="AA56:AA61"/>
    <mergeCell ref="AA114:AA119"/>
    <mergeCell ref="AC186:AD186"/>
    <mergeCell ref="AE186:AF186"/>
  </mergeCells>
  <phoneticPr fontId="69" type="noConversion"/>
  <conditionalFormatting sqref="F5239:F5240 B5238:B5240 Q5 Q7 A2258:B2258 F2258:J2258 A2312:B2312 F2312:J2312 A2367:B2367 F2367:J2367 A2421:B2421 F2421:J2421 A2475:B2475 F2475:J2475 A2529:B2529 F2529:J2529 A2583:B2583 F2583:J2583 A2639:J2649 A2638:B2638 F2638:J2638 B10:J15 B17:J20 B16 B22:J22 B21 B25:J25 B23:B24 B27:J27 B26 B29:J35 B28 B37:J45 B36 B47:J49 B46 B51:J52 B50 B54:J58 B53 B60:J65 B59 B67:J70 B66 B72:J78 B71 B80:J83 B79 B85:J89 B84 B91:J96 B90 B98:J103 B97 B104 D16:J16 D21:J21 D23:J24 D26:J26 D28:J28 D36:J36 D46:J46 D50:J50 D53:J53 D59:J59 D66:J66 D71:J71 D79:J79 D84:J84 D90:J90 D97:J97 D104:J104 B8:B9 D8:J9 B115:B116 B121:B122 B137:J137 B136 B138:B139 B144:B145 B150:B151 B167:B168 B175:B176 B187:B188 B206:B207 B221:B222 B235 B253:B254 B273:B274 B293:B294 B314:B315 B337:B338 B358:B359 B379:B380 B400:B401 B421:B422 B443:B444 B465:B466 D115:J116 D121:J122 D136:J136 D138:J139 D144:J145 D150:J151 D167:J168 D175:J176 D187:J188 D206:J207 D221:J222 D235:J235 D253:J254 D273:J274 D293:J294 D314:J315 D337:J338 D358:J359 D379:J380 D400:J401 D421:J422 D443:J444 D465:J466 B560 D560:J560 B133:B134 D133:J134 B143:J143 B142 D142:J142 B148:J149 B147 D147:J147 B158:J166 B157 D157:J157 B180:J186 B179 D179:J179 B195:J205 B194 D194:J194 B213:J220 B212 D212:J212 B228:J234 B227 D227:J227 B241:J252 B240 D240:J240 B261:J272 B260 D260:J260 B281:J292 B280 D280:J280 B301:J313 B300 D300:J300 B322:J336 B321 D321:J321 B345:J357 B344 D344:J344 B366:J378 B365 D365:J365 B387:J399 B386 D386:J386 B408:J420 B407 D407:J407 B429:J442 B428 D428:J428 B487:B489 D487:J489 B510:B512 D510:J512 B536:B538 D536:J538 B557:J559 B556 D556:J556 A3:J4 B5:J7 A5:A996 B111:J114 B110 D110:J110 B105:J109 B117:J120 B123:J132 B135:J135 B140:J141 B146:J146 B152:J156 B169:J174 B177:J178 B189:J193 B208:J211 B223:J226 B236:J239 B255:J259 B275:J279 B295:J299 B316:J320 B339:J343 B360:J364 B381:J385 B402:J406 B423:J427 B445:J464 B467:J486 B490:J509 B513:J535 B539:J555 B561:J996 A997:J2257 A2259:J2311 A2313:J2366 A2368:J2420 A2422:J2474 A2476:J2528 A2530:J2582 A2584:J2637">
    <cfRule type="expression" dxfId="282" priority="354">
      <formula>tes</formula>
    </cfRule>
  </conditionalFormatting>
  <conditionalFormatting sqref="B1768:B1825">
    <cfRule type="expression" dxfId="281" priority="360">
      <formula>ROUNDDOWN(NOW(),0)-1=$B3</formula>
    </cfRule>
  </conditionalFormatting>
  <conditionalFormatting sqref="B1826:B1842">
    <cfRule type="expression" dxfId="280" priority="359">
      <formula>ROUNDDOWN(NOW(),0)-1=$B60</formula>
    </cfRule>
  </conditionalFormatting>
  <conditionalFormatting sqref="B1843:B1895">
    <cfRule type="expression" dxfId="279" priority="358">
      <formula>ROUNDDOWN(NOW(),0)-1=$B76</formula>
    </cfRule>
  </conditionalFormatting>
  <conditionalFormatting sqref="B1896:B1921">
    <cfRule type="expression" dxfId="278" priority="362">
      <formula>ROUNDDOWN(NOW(),0)-1=$B126</formula>
    </cfRule>
  </conditionalFormatting>
  <conditionalFormatting sqref="B1922:B2073">
    <cfRule type="expression" dxfId="277" priority="357">
      <formula>ROUNDDOWN(NOW(),0)-1=$B151</formula>
    </cfRule>
  </conditionalFormatting>
  <conditionalFormatting sqref="B2074:B2094">
    <cfRule type="expression" dxfId="276" priority="363">
      <formula>ROUNDDOWN(NOW(),0)-1=$B302</formula>
    </cfRule>
  </conditionalFormatting>
  <conditionalFormatting sqref="B2095:B2163">
    <cfRule type="expression" dxfId="275" priority="364">
      <formula>ROUNDDOWN(NOW(),0)-1=$B322</formula>
    </cfRule>
  </conditionalFormatting>
  <conditionalFormatting sqref="B2164:B2258">
    <cfRule type="expression" dxfId="274" priority="356">
      <formula>ROUNDDOWN(NOW(),0)-1=$B288</formula>
    </cfRule>
  </conditionalFormatting>
  <conditionalFormatting sqref="B2259:B2326 B2328:B2365 B2367:B2380 B2382:B2432">
    <cfRule type="expression" dxfId="273" priority="355">
      <formula>ROUNDDOWN(NOW(),0)-1=$B382</formula>
    </cfRule>
  </conditionalFormatting>
  <conditionalFormatting sqref="B2327">
    <cfRule type="expression" dxfId="272" priority="353">
      <formula>ROUNDDOWN(NOW(),0)-1=$B450</formula>
    </cfRule>
  </conditionalFormatting>
  <conditionalFormatting sqref="B2364 B2603:B2649">
    <cfRule type="expression" dxfId="271" priority="368">
      <formula>ROUNDDOWN(NOW(),0)-1=$B486</formula>
    </cfRule>
  </conditionalFormatting>
  <conditionalFormatting sqref="B2365">
    <cfRule type="expression" dxfId="270" priority="367">
      <formula>ROUNDDOWN(NOW(),0)-1=$B486</formula>
    </cfRule>
  </conditionalFormatting>
  <conditionalFormatting sqref="B2366">
    <cfRule type="expression" dxfId="269" priority="366">
      <formula>ROUNDDOWN(NOW(),0)-1=$B486</formula>
    </cfRule>
  </conditionalFormatting>
  <conditionalFormatting sqref="B2381">
    <cfRule type="expression" dxfId="268" priority="352">
      <formula>ROUNDDOWN(NOW(),0)-1=$B504</formula>
    </cfRule>
  </conditionalFormatting>
  <conditionalFormatting sqref="B2433:B2602">
    <cfRule type="expression" dxfId="267" priority="351">
      <formula>ROUNDDOWN(NOW(),0)-1=$B556</formula>
    </cfRule>
  </conditionalFormatting>
  <conditionalFormatting sqref="B4384:B5237">
    <cfRule type="expression" dxfId="266" priority="283">
      <formula>tes</formula>
    </cfRule>
  </conditionalFormatting>
  <conditionalFormatting sqref="B4384 B4386:B4452 B4454:B4518">
    <cfRule type="expression" dxfId="265" priority="307">
      <formula>ROUNDDOWN(NOW(),0)-1=#REF!</formula>
    </cfRule>
  </conditionalFormatting>
  <conditionalFormatting sqref="B4385">
    <cfRule type="expression" dxfId="264" priority="301">
      <formula>ROUNDDOWN(NOW(),0)-1=#REF!</formula>
    </cfRule>
  </conditionalFormatting>
  <conditionalFormatting sqref="B4453">
    <cfRule type="expression" dxfId="263" priority="300">
      <formula>ROUNDDOWN(NOW(),0)-1=#REF!</formula>
    </cfRule>
  </conditionalFormatting>
  <conditionalFormatting sqref="B4519:B4662 B4879:B5166 B6035:B6107 B6547:B6694 B7219:B7371 B7449:B7756 B8861:B9158">
    <cfRule type="expression" dxfId="262" priority="294">
      <formula>ROUNDDOWN(NOW(),0)-1=#REF!</formula>
    </cfRule>
  </conditionalFormatting>
  <conditionalFormatting sqref="B4663:B4878">
    <cfRule type="expression" dxfId="261" priority="288">
      <formula>ROUNDDOWN(NOW(),0)-1=$B2727</formula>
    </cfRule>
  </conditionalFormatting>
  <conditionalFormatting sqref="B5167:B5239">
    <cfRule type="expression" dxfId="260" priority="284">
      <formula>ROUNDDOWN(NOW(),0)-1=$B3231</formula>
    </cfRule>
  </conditionalFormatting>
  <conditionalFormatting sqref="B5240:B5456">
    <cfRule type="expression" dxfId="259" priority="272">
      <formula>ROUNDDOWN(NOW(),0)-1=$B3305</formula>
    </cfRule>
  </conditionalFormatting>
  <conditionalFormatting sqref="B5241:B5456">
    <cfRule type="expression" dxfId="258" priority="273">
      <formula>tes</formula>
    </cfRule>
  </conditionalFormatting>
  <conditionalFormatting sqref="B5457:B6034">
    <cfRule type="expression" dxfId="257" priority="189">
      <formula>ROUNDDOWN(NOW(),0)-1=$B3520</formula>
    </cfRule>
  </conditionalFormatting>
  <conditionalFormatting sqref="B5457:B6180">
    <cfRule type="expression" dxfId="256" priority="179">
      <formula>tes</formula>
    </cfRule>
  </conditionalFormatting>
  <conditionalFormatting sqref="B6108:B6180">
    <cfRule type="expression" dxfId="255" priority="178">
      <formula>ROUNDDOWN(NOW(),0)-1=#REF!</formula>
    </cfRule>
  </conditionalFormatting>
  <conditionalFormatting sqref="B6181:B6327 B6329 B6331 B6333 B6335 B6337 B6339 B6341 B6343 B6345 B6347 B6349 B6351 B6353 B6355 B6357 B6359 B6361 B6363 B6365 B6367 B6369 B6371 B6373 B6375 B6377 B6379 B6381 B6383 B6385 B6387 B6389 B6391 B6393 B6395 B6397">
    <cfRule type="expression" dxfId="254" priority="168">
      <formula>ROUNDDOWN(NOW(),0)-1=#REF!</formula>
    </cfRule>
    <cfRule type="expression" dxfId="253" priority="169">
      <formula>tes</formula>
    </cfRule>
  </conditionalFormatting>
  <conditionalFormatting sqref="B6328 B6330 B6332 B6334 B6336 B6338 B6340 B6342 B6344 B6346 B6348 B6350 B6352 B6354 B6356 B6358 B6360 B6362 B6364 B6366 B6368 B6370 B6372 B6374 B6376 B6378 B6380 B6382 B6384 B6386 B6388 B6390 B6392 B6394 B6396 B6398">
    <cfRule type="expression" dxfId="252" priority="165">
      <formula>ROUNDDOWN(NOW(),0)-1=#REF!</formula>
    </cfRule>
  </conditionalFormatting>
  <conditionalFormatting sqref="B6328 B6330 B6332 B6334 B6336 B6338 B6340 B6342 B6344 B6346 B6348 B6350 B6352 B6354 B6356 B6358 B6360 B6362 B6364 B6366 B6368 B6370 B6372 B6374 B6376 B6378 B6380 B6382 B6384 B6386 B6388 B6390 B6392 B6394 B6396 B6398:B6399">
    <cfRule type="expression" dxfId="251" priority="166">
      <formula>tes</formula>
    </cfRule>
  </conditionalFormatting>
  <conditionalFormatting sqref="B6399:B6400 B6402 B6404 B6406 B6408 B6410 B6412 B6414 B6416 B6418 B6420 B6422 B6424 B6426 B6428 B6430 B6432 B6434 B6436 B6438 B6440 B6442 B6444 B6446 B6448 B6450 B6452 B6454 B6456 B6458 B6460 B6462 B6464 B6466 B6468 B6470 B6472:B6473 B6475 B6477 B6479 B6481 B6483 B6485 B6487 B6489 B6491 B6493 B6495 B6497 B6499 B6501 B6503 B6505 B6507 B6509 B6511 B6513 B6515 B6517 B6519 B6521 B6523 B6525 B6527 B6529 B6531 B6533 B6535 B6537 B6539 B6541 B6543 B6545">
    <cfRule type="expression" dxfId="250" priority="160">
      <formula>ROUNDDOWN(NOW(),0)-1=#REF!</formula>
    </cfRule>
  </conditionalFormatting>
  <conditionalFormatting sqref="B6400 B6402 B6404 B6406 B6408 B6410 B6412 B6414 B6416 B6418 B6420 B6422 B6424 B6426 B6428 B6430 B6432 B6434 B6436 B6438 B6440 B6442 B6444 B6446 B6448 B6450 B6452 B6454 B6456 B6458 B6460 B6462 B6464 B6466 B6468 B6470 B6472:B6473 B6475 B6477 B6479 B6481 B6483 B6485 B6487 B6489 B6491 B6493 B6495 B6497 B6499 B6501 B6503 B6505 B6507 B6509 B6511 B6513 B6515 B6517 B6519 B6521 B6523 B6525 B6527 B6529 B6531 B6533 B6535 B6537 B6539 B6541 B6543 B6545">
    <cfRule type="expression" dxfId="249" priority="161">
      <formula>tes</formula>
    </cfRule>
  </conditionalFormatting>
  <conditionalFormatting sqref="B6401 B6403 B6405 B6407 B6409 B6411 B6413 B6415 B6417 B6419 B6421 B6423 B6425 B6427 B6429 B6431 B6433 B6435 B6437 B6439 B6441 B6443 B6445 B6447 B6449 B6451 B6453 B6455 B6457 B6459 B6461 B6463 B6465 B6467 B6469 B6471">
    <cfRule type="expression" dxfId="248" priority="157">
      <formula>ROUNDDOWN(NOW(),0)-1=#REF!</formula>
    </cfRule>
    <cfRule type="expression" dxfId="247" priority="158">
      <formula>tes</formula>
    </cfRule>
  </conditionalFormatting>
  <conditionalFormatting sqref="B6474 B6476 B6478 B6480 B6482 B6484 B6486 B6488 B6490 B6492 B6494 B6496 B6498 B6500 B6502 B6504 B6506 B6508 B6510 B6512 B6514 B6516 B6518 B6520 B6522 B6524 B6526 B6528 B6530 B6532 B6534 B6536 B6538 B6540 B6542 B6544">
    <cfRule type="expression" dxfId="246" priority="154">
      <formula>ROUNDDOWN(NOW(),0)-1=#REF!</formula>
    </cfRule>
    <cfRule type="expression" dxfId="245" priority="155">
      <formula>tes</formula>
    </cfRule>
  </conditionalFormatting>
  <conditionalFormatting sqref="B6546">
    <cfRule type="expression" dxfId="244" priority="134">
      <formula>tes</formula>
    </cfRule>
    <cfRule type="expression" dxfId="243" priority="135">
      <formula>ROUNDDOWN(NOW(),0)-1=#REF!</formula>
    </cfRule>
  </conditionalFormatting>
  <conditionalFormatting sqref="B6547:B6695 B6697 B6699 B6701 B6703 B6705 B6707 B6709 B6711 B6713 B6715 B6717 B6719 B6721 B6723 B6725 B6727 B6729 B6731 B6733 B6735 B6737 B6739 B6741 B6743 B6745 B6747 B6749 B6751 B6753 B6755 B6757 B6759 B6761 B6763 B6765 B6767 B6769">
    <cfRule type="expression" dxfId="242" priority="151">
      <formula>tes</formula>
    </cfRule>
  </conditionalFormatting>
  <conditionalFormatting sqref="B6695 B6697 B6699 B6701 B6703 B6705 B6707 B6709 B6711 B6713 B6715 B6717 B6719 B6721 B6723 B6725 B6727 B6729 B6731 B6733 B6735 B6737 B6739 B6741 B6743 B6745 B6747 B6749 B6751 B6753 B6755 B6757 B6759 B6761 B6763 B6765 B6767 B6769">
    <cfRule type="expression" dxfId="241" priority="150">
      <formula>ROUNDDOWN(NOW(),0)-1=#REF!</formula>
    </cfRule>
  </conditionalFormatting>
  <conditionalFormatting sqref="B6696 B6698 B6700 B6702 B6704 B6706 B6708 B6710 B6712 B6714 B6716 B6718 B6720 B6722 B6724 B6726 B6728 B6730 B6732 B6734 B6736 B6738 B6740 B6742 B6744 B6746 B6748 B6750 B6752 B6754 B6756 B6758 B6760 B6762 B6764 B6766 B6768 B6770:B6771 B6773 B6775 B6777 B6779 B6781 B6783 B6785 B6787 B6789 B6791 B6793 B6795 B6797 B6799 B6801 B6803 B6805 B6807 B6809 B6811 B6813 B6815 B6817 B6819 B6821 B6823 B6825 B6827 B6829 B6831 B6833 B6835 B6837 B6839 B6841 B6843">
    <cfRule type="expression" dxfId="240" priority="147">
      <formula>ROUNDDOWN(NOW(),0)-1=#REF!</formula>
    </cfRule>
    <cfRule type="expression" dxfId="239" priority="148">
      <formula>tes</formula>
    </cfRule>
  </conditionalFormatting>
  <conditionalFormatting sqref="B6772 B6774 B6776 B6778 B6780 B6782 B6784 B6786 B6788 B6790 B6792 B6794 B6796 B6798 B6800 B6802 B6804 B6806 B6808 B6810 B6812 B6814 B6816 B6818 B6820 B6822 B6824 B6826 B6828 B6830 B6832 B6834 B6836 B6838 B6840 B6842">
    <cfRule type="expression" dxfId="238" priority="144">
      <formula>ROUNDDOWN(NOW(),0)-1=#REF!</formula>
    </cfRule>
    <cfRule type="expression" dxfId="237" priority="145">
      <formula>tes</formula>
    </cfRule>
  </conditionalFormatting>
  <conditionalFormatting sqref="B6844:B7068">
    <cfRule type="expression" dxfId="236" priority="141">
      <formula>ROUNDDOWN(NOW(),0)-1=#REF!</formula>
    </cfRule>
    <cfRule type="expression" dxfId="235" priority="142">
      <formula>tes</formula>
    </cfRule>
  </conditionalFormatting>
  <conditionalFormatting sqref="B7069:B7091">
    <cfRule type="expression" dxfId="234" priority="305">
      <formula>ROUNDDOWN(NOW(),0)-1=#REF!</formula>
    </cfRule>
  </conditionalFormatting>
  <conditionalFormatting sqref="B7069:B7218">
    <cfRule type="expression" dxfId="233" priority="136">
      <formula>ROUNDDOWN(NOW(),0)-1=#REF!</formula>
    </cfRule>
  </conditionalFormatting>
  <conditionalFormatting sqref="B7117:B7371">
    <cfRule type="expression" dxfId="232" priority="137">
      <formula>tes</formula>
    </cfRule>
  </conditionalFormatting>
  <conditionalFormatting sqref="B7372 B7374 B7376 B7378 B7380 B7382 B7384 B7386 B7388 B7390 B7392 B7394 B7396 B7398 B7400 B7402 B7404 B7406 B7408 B7410 B7412 B7414 B7416 B7418 B7420 B7422 B7424 B7426 B7428 B7430 B7432 B7434 B7436 B7438 B7440 B7442 B7444 B7446 B7448">
    <cfRule type="expression" dxfId="231" priority="130">
      <formula>ROUNDDOWN(NOW(),0)-1=#REF!</formula>
    </cfRule>
  </conditionalFormatting>
  <conditionalFormatting sqref="B7372 B7374 B7376 B7378 B7380 B7382 B7384 B7386 B7388 B7390 B7392 B7394 B7396 B7398 B7400 B7402 B7404 B7406 B7408 B7410 B7412 B7414 B7416 B7418 B7420 B7422 B7424 B7426 B7428 B7430 B7432 B7434 B7436 B7438 B7440 B7442 B7444 B7446 B7448:B7756">
    <cfRule type="expression" dxfId="230" priority="131">
      <formula>tes</formula>
    </cfRule>
  </conditionalFormatting>
  <conditionalFormatting sqref="B7373 B7375 B7377 B7379 B7381 B7383 B7385 B7387 B7389 B7391 B7393 B7395 B7397 B7399 B7401 B7403 B7405 B7407 B7409 B7411 B7413 B7415 B7417 B7419 B7421 B7423 B7425 B7427 B7429 B7431 B7433 B7435 B7437 B7439 B7441 B7443 B7445 B7447">
    <cfRule type="expression" dxfId="229" priority="127">
      <formula>ROUNDDOWN(NOW(),0)-1=#REF!</formula>
    </cfRule>
    <cfRule type="expression" dxfId="228" priority="128">
      <formula>tes</formula>
    </cfRule>
  </conditionalFormatting>
  <conditionalFormatting sqref="B7757 B7759 B7761 B7763 B7765 B7767 B7769 B7771 B7773 B7775 B7777 B7779 B7781 B7783 B7785 B7787 B7789 B7791 B7793 B7795 B7797 B7799 B7801 B7803 B7805 B7807 B7809 B7811 B7813 B7815 B7817 B7819 B7821 B7823 B7825 B7827 B7829 B7831 B7833:B7834 B7836 B7838 B7840 B7842 B7844 B7846 B7848 B7850 B7852 B7854 B7856 B7858 B7860 B7862 B7864 B7866 B7868 B7870 B7872 B7874 B7876 B7878 B7880 B7882 B7884 B7886 B7888 B7890 B7892 B7894 B7896 B7898 B7900 B7902 B7904 B7906 B7908">
    <cfRule type="expression" dxfId="227" priority="123">
      <formula>ROUNDDOWN(NOW(),0)-1=#REF!</formula>
    </cfRule>
    <cfRule type="expression" dxfId="226" priority="124">
      <formula>tes</formula>
    </cfRule>
  </conditionalFormatting>
  <conditionalFormatting sqref="B7758 B7760 B7762 B7764 B7766 B7768 B7770 B7772 B7774 B7776 B7778 B7780 B7782 B7784 B7786 B7788 B7790 B7792 B7794 B7796 B7798 B7800 B7802 B7804 B7806 B7808 B7810 B7812 B7814 B7816 B7818 B7820 B7822 B7824 B7826 B7828 B7830 B7832">
    <cfRule type="expression" dxfId="225" priority="120">
      <formula>ROUNDDOWN(NOW(),0)-1=#REF!</formula>
    </cfRule>
    <cfRule type="expression" dxfId="224" priority="121">
      <formula>tes</formula>
    </cfRule>
  </conditionalFormatting>
  <conditionalFormatting sqref="B7835 B7837 B7839 B7841 B7843 B7845 B7847 B7849 B7851 B7853 B7855 B7857 B7859 B7861 B7863 B7865 B7867 B7869 B7871 B7873 B7875 B7877 B7879 B7881 B7883 B7885 B7887 B7889 B7891 B7893 B7895 B7897 B7899 B7901 B7903 B7905 B7907 B7909">
    <cfRule type="expression" dxfId="223" priority="117">
      <formula>ROUNDDOWN(NOW(),0)-1=#REF!</formula>
    </cfRule>
  </conditionalFormatting>
  <conditionalFormatting sqref="B7835 B7837 B7839 B7841 B7843 B7845 B7847 B7849 B7851 B7853 B7855 B7857 B7859 B7861 B7863 B7865 B7867 B7869 B7871 B7873 B7875 B7877 B7879 B7881 B7883 B7885 B7887 B7889 B7891 B7893 B7895 B7897 B7899 B7901 B7903 B7905 B7907 B7909:B8032">
    <cfRule type="expression" dxfId="222" priority="118">
      <formula>tes</formula>
    </cfRule>
  </conditionalFormatting>
  <conditionalFormatting sqref="B7910:B8105">
    <cfRule type="expression" dxfId="221" priority="113">
      <formula>ROUNDDOWN(NOW(),0)-1=#REF!</formula>
    </cfRule>
  </conditionalFormatting>
  <conditionalFormatting sqref="B8033:B8105">
    <cfRule type="expression" dxfId="220" priority="114">
      <formula>tes</formula>
    </cfRule>
  </conditionalFormatting>
  <conditionalFormatting sqref="B8106:B8178">
    <cfRule type="expression" dxfId="219" priority="111">
      <formula>ROUNDDOWN(NOW(),0)-1=#REF!</formula>
    </cfRule>
    <cfRule type="expression" dxfId="218" priority="112">
      <formula>tes</formula>
    </cfRule>
  </conditionalFormatting>
  <conditionalFormatting sqref="B8179:B8251">
    <cfRule type="expression" dxfId="217" priority="109">
      <formula>ROUNDDOWN(NOW(),0)-1=#REF!</formula>
    </cfRule>
    <cfRule type="expression" dxfId="216" priority="110">
      <formula>tes</formula>
    </cfRule>
  </conditionalFormatting>
  <conditionalFormatting sqref="B8252:B8324">
    <cfRule type="expression" dxfId="215" priority="104">
      <formula>ROUNDDOWN(NOW(),0)-1=#REF!</formula>
    </cfRule>
    <cfRule type="expression" dxfId="214" priority="105">
      <formula>tes</formula>
    </cfRule>
  </conditionalFormatting>
  <conditionalFormatting sqref="B8325:B8397">
    <cfRule type="expression" dxfId="213" priority="102">
      <formula>ROUNDDOWN(NOW(),0)-1=#REF!</formula>
    </cfRule>
    <cfRule type="expression" dxfId="212" priority="103">
      <formula>tes</formula>
    </cfRule>
  </conditionalFormatting>
  <conditionalFormatting sqref="B8398:B8543">
    <cfRule type="expression" dxfId="211" priority="98">
      <formula>ROUNDDOWN(NOW(),0)-1=#REF!</formula>
    </cfRule>
    <cfRule type="expression" dxfId="210" priority="99">
      <formula>tes</formula>
    </cfRule>
  </conditionalFormatting>
  <conditionalFormatting sqref="B8544:B8617">
    <cfRule type="expression" dxfId="209" priority="96">
      <formula>ROUNDDOWN(NOW(),0)-1=#REF!</formula>
    </cfRule>
    <cfRule type="expression" dxfId="208" priority="97">
      <formula>tes</formula>
    </cfRule>
  </conditionalFormatting>
  <conditionalFormatting sqref="B8618:B8689">
    <cfRule type="expression" dxfId="207" priority="94">
      <formula>ROUNDDOWN(NOW(),0)-1=#REF!</formula>
    </cfRule>
    <cfRule type="expression" dxfId="206" priority="95">
      <formula>tes</formula>
    </cfRule>
  </conditionalFormatting>
  <conditionalFormatting sqref="B8861:B9158 A7069:B7116 A4384:A7068 D6026 D6099 D6172 D6245 D6318 D6391 D6464 D6537 D6612 D6686 D6760 D6836 D6911 D6986 D7035 A7117:A11728 D7134 D7209 D7284 D7360 D7437 D7514 D7591 D7668 D7745 D7822 D7899 D7976 D8071 D8144 D8217 D8290 D8363 D8436 D8509 D8582 D8656 D8657:E8689 D8976 D9049 D9122 D9123:E11728 D6027:E6098 D6100:E6171 D6173:E6244 D6246:E6317 D6319:E6390 D6392:E6463 D6465:E6536 D6538:E6611 D6613:E6685 D6687:E6759 D6761:E6835 D6837:E6910 D6912:E6985 D6987:E7034 D7036:E7133 D7135:E7208 D8072:E8143 D8145:E8216 D8218:E8289 D8291:E8362 D8364:E8435 D8437:E8508 D8510:E8581 D8583:E8655 D8861:E8975 D8977:E9048 D9050:E9121 D7210:E7283 D7285:E7359 D7361:E7436 D7438:E7513 D7515:E7590 D7592:E7667 D7669:E7744 D7746:E7821 D7823:E7898 D7900:E7975 D7977:E8070">
    <cfRule type="expression" dxfId="205" priority="302">
      <formula>tes</formula>
    </cfRule>
  </conditionalFormatting>
  <conditionalFormatting sqref="B9159:B9236">
    <cfRule type="expression" dxfId="204" priority="23">
      <formula>ROUNDDOWN(NOW(),0)-1=#REF!</formula>
    </cfRule>
    <cfRule type="expression" dxfId="203" priority="24">
      <formula>tes</formula>
    </cfRule>
  </conditionalFormatting>
  <conditionalFormatting sqref="C4452:C4471 C4483:C4538 C4550:C4585 C4473:C4481 C4540:C4548">
    <cfRule type="expression" dxfId="202" priority="116">
      <formula>tes</formula>
    </cfRule>
  </conditionalFormatting>
  <conditionalFormatting sqref="C4591:C4610 C4622:C4661 C4694:C4733 C4766:C4805 C4838:C4877 C4612:C4620 C4684:C4692 C4756:C4764 C4828:C4836 C4663:C4682 C4735:C4754 C4807:C4826">
    <cfRule type="expression" dxfId="201" priority="287">
      <formula>tes</formula>
    </cfRule>
  </conditionalFormatting>
  <conditionalFormatting sqref="C5167:C5186 C5198:C5237 C5272:C5311 C5344:C5383 C5416:C5455 C5488:C5527 C5188:C5196 C5262:C5270 C5334:C5342 C5406:C5414 C5478:C5486 C5239:C5260 C5313:C5332 C5385:C5404 C5457:C5476">
    <cfRule type="expression" dxfId="200" priority="261">
      <formula>tes</formula>
    </cfRule>
  </conditionalFormatting>
  <conditionalFormatting sqref="C5530:C5549 C5561:C5600 C5633:C5672 C5705:C5744 C5777:C5816 C5849:C5888 C5921:C5960 C5993:C6032 C5551:C5559 C5623:C5631 C5695:C5703 C5767:C5775 C5839:C5847 C5911:C5919 C5983:C5991 C5602:C5621 C5674:C5693 C5746:C5765 C5818:C5837 C5890:C5909 C5962:C5981 C6034">
    <cfRule type="expression" dxfId="199" priority="181">
      <formula>tes</formula>
    </cfRule>
  </conditionalFormatting>
  <conditionalFormatting sqref="C6107 C6180 C6253 C6326 C6399 C6472 C6545 C6620 C6694 C6768:C6770 C6844 C6919:C6920 C6995">
    <cfRule type="expression" dxfId="198" priority="115">
      <formula>tes</formula>
    </cfRule>
  </conditionalFormatting>
  <conditionalFormatting sqref="D5890:E5909 D5954 D5955:E5981 D5911:E5953 D5983:E6025">
    <cfRule type="expression" dxfId="197" priority="197">
      <formula>tes</formula>
    </cfRule>
  </conditionalFormatting>
  <conditionalFormatting sqref="D4452:F4471 D4516 F4516 D4517:F4538 D4583 F4583 D4584:F4585 C4586:F4589 D4473:F4515 F4472 D4540:F4582 F4539 D4590:F4590">
    <cfRule type="expression" dxfId="196" priority="298">
      <formula>tes</formula>
    </cfRule>
  </conditionalFormatting>
  <conditionalFormatting sqref="D4591:F4610 D4655 F4655 D4656:F4682 D4727 F4727 D4728:F4754 D4756:E4798 D4799 D4800:E4826 D4871 D4872:E4898 D4943 D4944:E4970 D5015 D5016:E5042 D5087 D5088:E5114 D5159 D5160:E5166 D4612:F4654 F4611 D4684:F4726 F4683 F4755 D4828:E4870 D4900:E4942 D4972:E5014 D5044:E5086 D5116:E5158">
    <cfRule type="expression" dxfId="195" priority="291">
      <formula>tes</formula>
    </cfRule>
  </conditionalFormatting>
  <conditionalFormatting sqref="D5167:F5186 D5231 F5231 D5232:F5238 D5239:E5240 D5188:F5230 F5187">
    <cfRule type="expression" dxfId="194" priority="285">
      <formula>tes</formula>
    </cfRule>
  </conditionalFormatting>
  <conditionalFormatting sqref="D5241:F5260 D5305 F5305 D5262:F5304 F5261">
    <cfRule type="expression" dxfId="193" priority="281">
      <formula>tes</formula>
    </cfRule>
  </conditionalFormatting>
  <conditionalFormatting sqref="D5306:F5332 D5377 F5377 D5378:F5404 D5449 F5449 D5334:F5376 F5333 D5406:F5448 F5405">
    <cfRule type="expression" dxfId="192" priority="275">
      <formula>tes</formula>
    </cfRule>
  </conditionalFormatting>
  <conditionalFormatting sqref="D5450:F5476 D5521 F5521 D5522:F5528 C5529:F5529 D5530:F5549 D5594 F5594 D5478:F5520 F5477 D5551:F5593 F5550">
    <cfRule type="expression" dxfId="191" priority="270">
      <formula>tes</formula>
    </cfRule>
  </conditionalFormatting>
  <conditionalFormatting sqref="D5595:F5621 D5666 F5666 D5667:F5693 D5738 F5738 D5623:F5665 F5622 D5695:F5737 F5694">
    <cfRule type="expression" dxfId="190" priority="246">
      <formula>tes</formula>
    </cfRule>
  </conditionalFormatting>
  <conditionalFormatting sqref="D5739:F5765 D5810 F5810 D5767:F5809 F5766">
    <cfRule type="expression" dxfId="189" priority="224">
      <formula>tes</formula>
    </cfRule>
  </conditionalFormatting>
  <conditionalFormatting sqref="D5811:F5837 D5882 F5882 D5883:F5889 D5839:F5881 F5838">
    <cfRule type="expression" dxfId="188" priority="213">
      <formula>tes</formula>
    </cfRule>
  </conditionalFormatting>
  <conditionalFormatting sqref="E4448 E4516 E4583 E4655 E4727 E4799 E4871 E4943 E5015 E5087 E5159 E5231 E5305 E5377 E5449 E5521 E5594 E5666 E5738 E5810 E5882 E5954 E6026 E6099 E6172 E6245 E6318 E6391 E6464 E6537 E6612 E6686 E6760 E6836 E6911 E6986 E7035 E7134 E7209 E7284 E7360 E7437 E7514 E7591 E7668 E7745 E7822 E7899 E7976 E8071 E8144 E8217 E8290 E8363 E8436 E8509 E8582 E8656 E8976 E9049 E9122">
    <cfRule type="expression" dxfId="187" priority="33">
      <formula>tes</formula>
    </cfRule>
  </conditionalFormatting>
  <conditionalFormatting sqref="F4452:F4518">
    <cfRule type="colorScale" priority="303">
      <colorScale>
        <cfvo type="percent" val="0"/>
        <cfvo type="percent" val="50"/>
        <cfvo type="percent" val="100"/>
        <color theme="9"/>
        <color theme="7"/>
        <color rgb="FFFF0000"/>
      </colorScale>
    </cfRule>
  </conditionalFormatting>
  <conditionalFormatting sqref="F4519:F4590">
    <cfRule type="colorScale" priority="299">
      <colorScale>
        <cfvo type="percent" val="0"/>
        <cfvo type="percent" val="50"/>
        <cfvo type="percent" val="100"/>
        <color theme="9"/>
        <color theme="7"/>
        <color rgb="FFFF0000"/>
      </colorScale>
    </cfRule>
  </conditionalFormatting>
  <conditionalFormatting sqref="F4591:F4662">
    <cfRule type="colorScale" priority="295">
      <colorScale>
        <cfvo type="percent" val="0"/>
        <cfvo type="percent" val="50"/>
        <cfvo type="percent" val="100"/>
        <color theme="9"/>
        <color theme="7"/>
        <color rgb="FFFF0000"/>
      </colorScale>
    </cfRule>
  </conditionalFormatting>
  <conditionalFormatting sqref="F4663:F4806">
    <cfRule type="colorScale" priority="292">
      <colorScale>
        <cfvo type="percent" val="0"/>
        <cfvo type="percent" val="50"/>
        <cfvo type="percent" val="100"/>
        <color theme="9"/>
        <color theme="7"/>
        <color rgb="FFFF0000"/>
      </colorScale>
    </cfRule>
  </conditionalFormatting>
  <conditionalFormatting sqref="F4756:F4878">
    <cfRule type="expression" dxfId="186" priority="289">
      <formula>tes</formula>
    </cfRule>
  </conditionalFormatting>
  <conditionalFormatting sqref="F4807:F4878">
    <cfRule type="colorScale" priority="290">
      <colorScale>
        <cfvo type="percent" val="0"/>
        <cfvo type="percent" val="50"/>
        <cfvo type="percent" val="100"/>
        <color theme="9"/>
        <color theme="7"/>
        <color rgb="FFFF0000"/>
      </colorScale>
    </cfRule>
  </conditionalFormatting>
  <conditionalFormatting sqref="F5167:F5240">
    <cfRule type="colorScale" priority="286">
      <colorScale>
        <cfvo type="percent" val="0"/>
        <cfvo type="percent" val="50"/>
        <cfvo type="percent" val="100"/>
        <color theme="9"/>
        <color theme="7"/>
        <color rgb="FFFF0000"/>
      </colorScale>
    </cfRule>
  </conditionalFormatting>
  <conditionalFormatting sqref="F5241:F5312">
    <cfRule type="colorScale" priority="282">
      <colorScale>
        <cfvo type="percent" val="0"/>
        <cfvo type="percent" val="50"/>
        <cfvo type="percent" val="100"/>
        <color theme="9"/>
        <color theme="7"/>
        <color rgb="FFFF0000"/>
      </colorScale>
    </cfRule>
  </conditionalFormatting>
  <conditionalFormatting sqref="F5313:F5384">
    <cfRule type="colorScale" priority="277">
      <colorScale>
        <cfvo type="percent" val="0"/>
        <cfvo type="percent" val="50"/>
        <cfvo type="percent" val="100"/>
        <color theme="9"/>
        <color theme="7"/>
        <color rgb="FFFF0000"/>
      </colorScale>
    </cfRule>
  </conditionalFormatting>
  <conditionalFormatting sqref="F5385:F5456">
    <cfRule type="colorScale" priority="276">
      <colorScale>
        <cfvo type="percent" val="0"/>
        <cfvo type="percent" val="50"/>
        <cfvo type="percent" val="100"/>
        <color theme="9"/>
        <color theme="7"/>
        <color rgb="FFFF0000"/>
      </colorScale>
    </cfRule>
  </conditionalFormatting>
  <conditionalFormatting sqref="F5457:F5601">
    <cfRule type="colorScale" priority="271">
      <colorScale>
        <cfvo type="percent" val="0"/>
        <cfvo type="percent" val="50"/>
        <cfvo type="percent" val="100"/>
        <color theme="9"/>
        <color theme="7"/>
        <color rgb="FFFF0000"/>
      </colorScale>
    </cfRule>
  </conditionalFormatting>
  <conditionalFormatting sqref="F5602:F5745">
    <cfRule type="colorScale" priority="247">
      <colorScale>
        <cfvo type="percent" val="0"/>
        <cfvo type="percent" val="50"/>
        <cfvo type="percent" val="100"/>
        <color theme="9"/>
        <color theme="7"/>
        <color rgb="FFFF0000"/>
      </colorScale>
    </cfRule>
  </conditionalFormatting>
  <conditionalFormatting sqref="F5746:F5817">
    <cfRule type="colorScale" priority="225">
      <colorScale>
        <cfvo type="percent" val="0"/>
        <cfvo type="percent" val="50"/>
        <cfvo type="percent" val="100"/>
        <color theme="9"/>
        <color theme="7"/>
        <color rgb="FFFF0000"/>
      </colorScale>
    </cfRule>
  </conditionalFormatting>
  <conditionalFormatting sqref="F5818:F5889">
    <cfRule type="colorScale" priority="214">
      <colorScale>
        <cfvo type="percent" val="0"/>
        <cfvo type="percent" val="50"/>
        <cfvo type="percent" val="100"/>
        <color theme="9"/>
        <color theme="7"/>
        <color rgb="FFFF0000"/>
      </colorScale>
    </cfRule>
  </conditionalFormatting>
  <conditionalFormatting sqref="F5890:F6034">
    <cfRule type="colorScale" priority="201">
      <colorScale>
        <cfvo type="percent" val="0"/>
        <cfvo type="percent" val="50"/>
        <cfvo type="percent" val="100"/>
        <color theme="9"/>
        <color theme="7"/>
        <color rgb="FFFF0000"/>
      </colorScale>
    </cfRule>
  </conditionalFormatting>
  <conditionalFormatting sqref="F6108:F6181">
    <cfRule type="colorScale" priority="180">
      <colorScale>
        <cfvo type="percent" val="0"/>
        <cfvo type="percent" val="50"/>
        <cfvo type="percent" val="100"/>
        <color theme="9"/>
        <color theme="7"/>
        <color rgb="FFFF0000"/>
      </colorScale>
    </cfRule>
  </conditionalFormatting>
  <conditionalFormatting sqref="F6182:F6255">
    <cfRule type="colorScale" priority="177">
      <colorScale>
        <cfvo type="percent" val="0"/>
        <cfvo type="percent" val="50"/>
        <cfvo type="percent" val="100"/>
        <color theme="9"/>
        <color theme="7"/>
        <color rgb="FFFF0000"/>
      </colorScale>
    </cfRule>
  </conditionalFormatting>
  <conditionalFormatting sqref="F6327:F6399">
    <cfRule type="colorScale" priority="171">
      <colorScale>
        <cfvo type="percent" val="0"/>
        <cfvo type="percent" val="50"/>
        <cfvo type="percent" val="100"/>
        <color theme="9"/>
        <color theme="7"/>
        <color rgb="FFFF0000"/>
      </colorScale>
    </cfRule>
  </conditionalFormatting>
  <conditionalFormatting sqref="F6400">
    <cfRule type="colorScale" priority="163">
      <colorScale>
        <cfvo type="percent" val="0"/>
        <cfvo type="percent" val="50"/>
        <cfvo type="percent" val="100"/>
        <color theme="9"/>
        <color theme="7"/>
        <color rgb="FFFF0000"/>
      </colorScale>
    </cfRule>
  </conditionalFormatting>
  <conditionalFormatting sqref="F6401:F6546">
    <cfRule type="colorScale" priority="164">
      <colorScale>
        <cfvo type="percent" val="0"/>
        <cfvo type="percent" val="50"/>
        <cfvo type="percent" val="100"/>
        <color theme="9"/>
        <color theme="7"/>
        <color rgb="FFFF0000"/>
      </colorScale>
    </cfRule>
  </conditionalFormatting>
  <conditionalFormatting sqref="F6695:F6845">
    <cfRule type="colorScale" priority="153">
      <colorScale>
        <cfvo type="percent" val="0"/>
        <cfvo type="percent" val="50"/>
        <cfvo type="percent" val="100"/>
        <color theme="9"/>
        <color theme="7"/>
        <color rgb="FFFF0000"/>
      </colorScale>
    </cfRule>
  </conditionalFormatting>
  <conditionalFormatting sqref="F7069:F7143">
    <cfRule type="colorScale" priority="403">
      <colorScale>
        <cfvo type="percent" val="0"/>
        <cfvo type="percent" val="50"/>
        <cfvo type="percent" val="100"/>
        <color theme="9"/>
        <color theme="7"/>
        <color rgb="FFFF0000"/>
      </colorScale>
    </cfRule>
  </conditionalFormatting>
  <conditionalFormatting sqref="F7144:F7218">
    <cfRule type="colorScale" priority="139">
      <colorScale>
        <cfvo type="percent" val="0"/>
        <cfvo type="percent" val="50"/>
        <cfvo type="percent" val="100"/>
        <color theme="9"/>
        <color theme="7"/>
        <color rgb="FFFF0000"/>
      </colorScale>
    </cfRule>
  </conditionalFormatting>
  <conditionalFormatting sqref="F7372:F7448">
    <cfRule type="colorScale" priority="133">
      <colorScale>
        <cfvo type="percent" val="0"/>
        <cfvo type="percent" val="50"/>
        <cfvo type="percent" val="100"/>
        <color theme="9"/>
        <color theme="7"/>
        <color rgb="FFFF0000"/>
      </colorScale>
    </cfRule>
  </conditionalFormatting>
  <conditionalFormatting sqref="F7757:F7987">
    <cfRule type="colorScale" priority="126">
      <colorScale>
        <cfvo type="percent" val="0"/>
        <cfvo type="percent" val="50"/>
        <cfvo type="percent" val="100"/>
        <color theme="9"/>
        <color theme="7"/>
        <color rgb="FFFF0000"/>
      </colorScale>
    </cfRule>
  </conditionalFormatting>
  <conditionalFormatting sqref="F8861:F8873 F7219:F7371 F6846:F7068 F6547:F6694 F6256:F6326 F6035:F6107 F4879:F5166 F4384:F4451 F3:F2649 F7449:F7756 F7988:F8639 F8935:F8936 F9010:F11728">
    <cfRule type="colorScale" priority="404">
      <colorScale>
        <cfvo type="percent" val="0"/>
        <cfvo type="percent" val="50"/>
        <cfvo type="percent" val="100"/>
        <color theme="9"/>
        <color theme="7"/>
        <color rgb="FFFF0000"/>
      </colorScale>
    </cfRule>
  </conditionalFormatting>
  <conditionalFormatting sqref="F8937:F9009">
    <cfRule type="colorScale" priority="106">
      <colorScale>
        <cfvo type="percent" val="0"/>
        <cfvo type="percent" val="50"/>
        <cfvo type="percent" val="100"/>
        <color theme="9"/>
        <color theme="7"/>
        <color rgb="FFFF0000"/>
      </colorScale>
    </cfRule>
  </conditionalFormatting>
  <conditionalFormatting sqref="X23:X25">
    <cfRule type="expression" dxfId="185" priority="347">
      <formula>tes</formula>
    </cfRule>
  </conditionalFormatting>
  <conditionalFormatting sqref="X103:X108">
    <cfRule type="expression" dxfId="184" priority="140">
      <formula>tes</formula>
    </cfRule>
  </conditionalFormatting>
  <conditionalFormatting sqref="AD6:AD11 AD16 AD23 AD38:AD43 AD57:AD59 AD70 AD80 AD85:AD87 AD89:AD90">
    <cfRule type="containsBlanks" dxfId="183" priority="369">
      <formula>LEN(TRIM(AD6))=0</formula>
    </cfRule>
  </conditionalFormatting>
  <conditionalFormatting sqref="AD63:AD66">
    <cfRule type="containsBlanks" dxfId="182" priority="107">
      <formula>LEN(TRIM(AD63))=0</formula>
    </cfRule>
  </conditionalFormatting>
  <conditionalFormatting sqref="AD93">
    <cfRule type="containsBlanks" dxfId="181" priority="329">
      <formula>LEN(TRIM(AD93))=0</formula>
    </cfRule>
  </conditionalFormatting>
  <conditionalFormatting sqref="AD97:AD99">
    <cfRule type="containsBlanks" dxfId="180" priority="108">
      <formula>LEN(TRIM(AD97))=0</formula>
    </cfRule>
  </conditionalFormatting>
  <conditionalFormatting sqref="AI186:AI192">
    <cfRule type="cellIs" dxfId="179" priority="361" stopIfTrue="1" operator="lessThan">
      <formula>0</formula>
    </cfRule>
  </conditionalFormatting>
  <conditionalFormatting sqref="C7941 C7864 C7787 C7710 C7633 C7556 C7479 C7402 C7325 C7249 C7174 C7099 C6951 C6876 C6801 C6725 C6651 C6577 C6503 C6430 C6357 C6284 C6211 C6138 C6065 C5992 C5920 C5848 C5776 C5704 C5632 C5560 C5487 C5415 C5343 C5271 C5197 C5125 C5053 C4981 C4909 C4837 C4765 C4693 C4621 C4549 C4482 C4414">
    <cfRule type="expression" dxfId="178" priority="22">
      <formula>tes</formula>
    </cfRule>
  </conditionalFormatting>
  <conditionalFormatting sqref="D5982:E5982 D5910:E5910 D5838:E5838 D5766:E5766 D5694:E5694 D5622:E5622 D5550:E5550 D5477:E5477 D5405:E5405 D5333:E5333 D5261:E5261 D5187:E5187 D5115:E5115 D5043:E5043 D4971:E4971 D4899:E4899 D4827:E4827 D4755:E4755 D4683:E4683 D4611:E4611 D4539:E4539 D4472:E4472 D4404:E4404 D2638:E2638 D2583:E2583 D2529:E2529 D2475:E2475 D2421:E2421 D2367:E2367 D2312:E2312 D2258:E2258">
    <cfRule type="expression" dxfId="177" priority="21">
      <formula>tes</formula>
    </cfRule>
  </conditionalFormatting>
  <conditionalFormatting sqref="C7024">
    <cfRule type="expression" dxfId="176" priority="20">
      <formula>tes</formula>
    </cfRule>
  </conditionalFormatting>
  <conditionalFormatting sqref="C9186 C9111 C9038 C8965 C8645 C8571 C8498 C8425 C8352 C8279 C8206 C8133 C8060">
    <cfRule type="expression" dxfId="175" priority="19">
      <formula>tes</formula>
    </cfRule>
  </conditionalFormatting>
  <conditionalFormatting sqref="X60">
    <cfRule type="expression" dxfId="174" priority="18">
      <formula>tes</formula>
    </cfRule>
  </conditionalFormatting>
  <conditionalFormatting sqref="B2650:B4383">
    <cfRule type="expression" dxfId="173" priority="12">
      <formula>tes</formula>
    </cfRule>
  </conditionalFormatting>
  <conditionalFormatting sqref="B2650:B4383">
    <cfRule type="expression" dxfId="172" priority="14">
      <formula>ROUNDDOWN(NOW(),0)-1=#REF!</formula>
    </cfRule>
  </conditionalFormatting>
  <conditionalFormatting sqref="A2650:A4383">
    <cfRule type="expression" dxfId="171" priority="13">
      <formula>tes</formula>
    </cfRule>
  </conditionalFormatting>
  <conditionalFormatting sqref="F2650:F4383">
    <cfRule type="colorScale" priority="15">
      <colorScale>
        <cfvo type="percent" val="0"/>
        <cfvo type="percent" val="50"/>
        <cfvo type="percent" val="100"/>
        <color theme="9"/>
        <color theme="7"/>
        <color rgb="FFFF0000"/>
      </colorScale>
    </cfRule>
  </conditionalFormatting>
  <conditionalFormatting sqref="C3:C7 C10:C15 C17:C20 C22 C25 C27 C29:C35 C37:C45 C47:C49 C51:C52 C54:C58 C60:C65 C67:C70 C72:C78 C80:C83 C85:C89 C91:C96 C98:C103 C137 C143 C148:C149 C158:C166 C180:C186 C195:C205 C213:C220 C228:C234 C241:C252 C261:C272 C281:C292 C301:C313 C322:C336 C345:C357 C366:C378 C387:C399 C408:C420 C429:C442 C557:C559 C111:C114 C8688:C8689 C105:C109 C117:C120 C123:C132 C135 C140:C141 C146 C152:C156 C169:C174 C177:C178 C189:C193 C208:C211 C223:C226 C236:C239 C255:C259 C275:C279 C295:C299 C316:C320 C339:C343 C360:C364 C381:C385 C402:C406 C423:C427 C445:C464 C467:C486 C490:C509 C513:C535 C539:C555 C561:C4381 C4383:C4450 C4452:C4589 C4591:C4661 C4663:C4733 C4735:C4805 C4807:C4877 C4879:C4949 C4951:C5021 C5023:C5093 C5095:C5165 C5167:C5237 C5239:C5311 C5313:C5383 C5385:C5455 C5457:C5527 C5529:C5600 C5602:C5672 C5674:C5744 C5746:C5816 C5818:C5888 C5890:C5960 C5962:C6032 C6034:C6105 C6107:C6178 C6180:C6251 C6253:C6324 C6326:C6397 C6399:C6470 C6472:C6543 C6545:C6618 C6620:C6692 C6694:C6766 C6768:C6842 C6844:C6917 C6919:C6992 C6994:C7065 C7067:C7140 C7142:C7215 C8031:C8101 C8103:C8174 C8176:C8247 C8249:C8320 C8322:C8393 C8395:C8466 C8468:C8539 C8541:C8612 C8614:C8686 C7217:C7290 C7292:C7366 C7368:C7443 C7445:C7520 C7522:C7597 C7599:C7674 C7676:C7751 C7753:C7828 C7830:C7905 C7907:C7982 C7984:C8029">
    <cfRule type="uniqueValues" dxfId="170" priority="11"/>
  </conditionalFormatting>
  <conditionalFormatting sqref="C9170 C9095 C9022 C8949">
    <cfRule type="uniqueValues" dxfId="169" priority="10"/>
  </conditionalFormatting>
  <conditionalFormatting sqref="C4382">
    <cfRule type="expression" dxfId="168" priority="8">
      <formula>tes</formula>
    </cfRule>
  </conditionalFormatting>
  <conditionalFormatting sqref="C9228 C9153 C9080 C9007 C8687 C8613 C8540 C8467 C8394 C8321 C8248 C8175 C8102 C8030 C7983 C7906 C7829 C7752 C7675 C7598 C7521 C7444 C7367 C7291 C7216 C7141 C7066 C6993 C6918 C6843 C6767 C6693 C6619 C6544 C6471 C6398 C6325 C6252 C6179 C6106 C6033 C5961 C5889 C5817 C5745 C5673 C5601 C5528 C5456 C5384 C5312 C5238 C5166 C5094 C5022 C4950 C4878 C4806 C4734 C4662 C4590 C4451">
    <cfRule type="expression" dxfId="167" priority="7">
      <formula>tes</formula>
    </cfRule>
  </conditionalFormatting>
  <conditionalFormatting sqref="C9184 C9109 C9036 C8963 C8643 C8569 C8496 C8423 C8350 C8277 C8204 C8131 C8058 C7938 C7861 C7784 C7707 C7630 C7553 C7476 C7399 C7322 C7246 C7171 C7096 C7022 C6948 C6873 C6798 C6722 C6648 C6574 C6500 C6427 C6354 C6281 C6208 C6135 C6062 C5989 C5917 C5845 C5773 C5701 C5629 C5557 C5484 C5412 C5340 C5268 C5194 C5122 C5050 C4978 C4906 C4834 C4762 C4690 C4618 C4546 C4479 C4411 C4341 C4273 C4205 C4136 C4069 C4001 C3934 C3867 C3801 C3735 C3669 C3604 C3538 C3473 C3408 C3343 C3281 C3216 C3155 C3092 C3030 C2968 C2908 C2848 C2790 C2732 C2675">
    <cfRule type="expression" dxfId="166" priority="6">
      <formula>tes</formula>
    </cfRule>
  </conditionalFormatting>
  <conditionalFormatting sqref="C9184 C9109 C9036 C8963">
    <cfRule type="uniqueValues" dxfId="165" priority="5"/>
  </conditionalFormatting>
  <conditionalFormatting sqref="B9237">
    <cfRule type="expression" dxfId="164" priority="1">
      <formula>ROUNDDOWN(NOW(),0)-1=#REF!</formula>
    </cfRule>
    <cfRule type="expression" dxfId="163" priority="2">
      <formula>tes</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A2EB-8BBC-4DC3-9DBB-3695BB675979}">
  <sheetPr codeName="Sheet3">
    <pageSetUpPr fitToPage="1"/>
  </sheetPr>
  <dimension ref="B1:AE5853"/>
  <sheetViews>
    <sheetView rightToLeft="1" view="pageBreakPreview" topLeftCell="B1" zoomScale="85" zoomScaleNormal="85" zoomScaleSheetLayoutView="85" workbookViewId="0">
      <pane ySplit="5" topLeftCell="A5670" activePane="bottomLeft" state="frozen"/>
      <selection activeCell="N7237" sqref="N7237"/>
      <selection pane="bottomLeft" activeCell="J5689" sqref="J5689"/>
    </sheetView>
  </sheetViews>
  <sheetFormatPr defaultColWidth="8.7109375" defaultRowHeight="19.5" x14ac:dyDescent="0.25"/>
  <cols>
    <col min="1" max="1" width="3" style="12" customWidth="1"/>
    <col min="2" max="2" width="7.7109375" style="274" customWidth="1"/>
    <col min="3" max="3" width="20.5703125" style="291" bestFit="1" customWidth="1"/>
    <col min="4" max="4" width="15.140625" style="115" bestFit="1" customWidth="1"/>
    <col min="5" max="5" width="15.7109375" style="12" bestFit="1" customWidth="1"/>
    <col min="6" max="6" width="10.28515625" style="12" bestFit="1" customWidth="1"/>
    <col min="7" max="7" width="12.7109375" style="12" bestFit="1" customWidth="1"/>
    <col min="8" max="8" width="9.85546875" style="12" bestFit="1" customWidth="1"/>
    <col min="9" max="9" width="14" style="12" bestFit="1" customWidth="1"/>
    <col min="10" max="10" width="14.5703125" style="12" bestFit="1" customWidth="1"/>
    <col min="11" max="11" width="14.5703125" style="12" customWidth="1"/>
    <col min="12" max="12" width="11.5703125" style="12" customWidth="1"/>
    <col min="13" max="13" width="26.42578125" style="12" bestFit="1" customWidth="1"/>
    <col min="14" max="17" width="12.85546875" style="12" customWidth="1"/>
    <col min="18" max="18" width="64.7109375" style="171" bestFit="1" customWidth="1"/>
    <col min="19" max="19" width="21.85546875" style="12" customWidth="1"/>
    <col min="20" max="20" width="11.42578125" style="12" bestFit="1" customWidth="1"/>
    <col min="21" max="21" width="9.5703125" style="12" bestFit="1" customWidth="1"/>
    <col min="22" max="22" width="9.28515625" style="12" bestFit="1" customWidth="1"/>
    <col min="23" max="23" width="6" style="12" bestFit="1" customWidth="1"/>
    <col min="24" max="24" width="7.5703125" style="12" bestFit="1" customWidth="1"/>
    <col min="25" max="25" width="8.7109375" style="12"/>
    <col min="26" max="26" width="10.7109375" style="12" bestFit="1" customWidth="1"/>
    <col min="27" max="31" width="8.7109375" style="12"/>
    <col min="32" max="32" width="13.140625" style="12" customWidth="1"/>
    <col min="33" max="33" width="13.140625" style="12" bestFit="1" customWidth="1"/>
    <col min="34" max="34" width="11.140625" style="12" bestFit="1" customWidth="1"/>
    <col min="35" max="16384" width="8.7109375" style="12"/>
  </cols>
  <sheetData>
    <row r="1" spans="2:28" ht="21" customHeight="1" x14ac:dyDescent="0.25">
      <c r="H1" s="471" t="e">
        <f>SUM(D231:J231)+SUM(K231:R231)-M231-SUMIFS(Transport_DB[ترانشه],Transport_DB[توضیحات],"دیسپوزال",Transport_DB[تاریخ],'Work DB'!C231)</f>
        <v>#VALUE!</v>
      </c>
      <c r="I1" s="12">
        <f>SUMIFS('Transport-DB'!N:N,'Transport-DB'!$D:$D,"="&amp;'Backfill Report'!C6,'Transport-DB'!$C:$C,"&gt;="&amp;'Backfill Report'!$L$4,'Transport-DB'!C:C,"&lt;="&amp;'Backfill Report'!$M$4)+SUMIFS('Transport-DB'!O:O,'Transport-DB'!$D:$D,"="&amp;'Backfill Report'!C6,'Transport-DB'!$C:$C,"&gt;="&amp;'Backfill Report'!$L$4,'Transport-DB'!C:C,"&lt;="&amp;'Backfill Report'!$M$4)+SUMIFS('Transport-DB'!P:P,'Transport-DB'!$D:$D,"="&amp;'Backfill Report'!C6,'Transport-DB'!$C:$C,"&gt;="&amp;'Backfill Report'!$L$4,'Transport-DB'!C:C,"&lt;="&amp;'Backfill Report'!$M$4)</f>
        <v>1575.7175000000002</v>
      </c>
    </row>
    <row r="2" spans="2:28" ht="27" x14ac:dyDescent="0.25">
      <c r="B2" s="598" t="s">
        <v>0</v>
      </c>
      <c r="C2" s="598"/>
      <c r="D2" s="598"/>
      <c r="E2" s="598"/>
      <c r="F2" s="598"/>
      <c r="G2" s="598"/>
      <c r="H2" s="598"/>
      <c r="I2" s="598"/>
      <c r="J2" s="598"/>
      <c r="K2" s="598"/>
      <c r="L2" s="598"/>
      <c r="M2" s="598"/>
      <c r="N2" s="598"/>
      <c r="O2" s="598"/>
      <c r="P2" s="598"/>
      <c r="Q2" s="598"/>
      <c r="R2" s="598"/>
    </row>
    <row r="3" spans="2:28" ht="32.25" x14ac:dyDescent="0.25">
      <c r="B3" s="599" t="s">
        <v>262</v>
      </c>
      <c r="C3" s="599"/>
      <c r="D3" s="599"/>
      <c r="E3" s="599"/>
      <c r="F3" s="599"/>
      <c r="G3" s="599"/>
      <c r="H3" s="599"/>
      <c r="I3" s="599"/>
      <c r="J3" s="599"/>
      <c r="K3" s="599"/>
      <c r="L3" s="599"/>
      <c r="M3" s="599"/>
      <c r="N3" s="599"/>
      <c r="O3" s="599"/>
      <c r="P3" s="599"/>
      <c r="Q3" s="599"/>
      <c r="R3" s="599"/>
      <c r="S3" s="12">
        <v>45479</v>
      </c>
      <c r="T3" s="97" t="e">
        <f>SUMIFS('Transport-DB'!J:J,'Transport-DB'!D:D,"="&amp;'Machinary GasOil Report'!#REF!,'Transport-DB'!C:C,"&lt;="&amp;'Machinary GasOil Report'!$I$4,#REF!,"&gt;"&amp;#REF!)</f>
        <v>#REF!</v>
      </c>
      <c r="AB3" s="12" t="e" cm="1">
        <f t="array" ref="AB3">_xlfn._xlws.FILTER(#REF!,(#REF!=S3))</f>
        <v>#REF!</v>
      </c>
    </row>
    <row r="4" spans="2:28" ht="27" x14ac:dyDescent="0.25">
      <c r="B4" s="600" t="s">
        <v>256</v>
      </c>
      <c r="C4" s="600"/>
      <c r="D4" s="600"/>
      <c r="E4" s="600"/>
      <c r="F4" s="600"/>
      <c r="G4" s="600"/>
      <c r="H4" s="600"/>
      <c r="I4" s="600"/>
      <c r="J4" s="600"/>
      <c r="K4" s="600"/>
      <c r="L4" s="600"/>
      <c r="M4" s="600"/>
      <c r="N4" s="600"/>
      <c r="O4" s="600"/>
      <c r="P4" s="600"/>
      <c r="Q4" s="600"/>
      <c r="R4" s="601"/>
      <c r="S4" s="197" t="s">
        <v>267</v>
      </c>
      <c r="T4" s="2">
        <f>COUNTIFS('Transport-DB'!P6:P5338,"="&amp;'Daily Water'!B5,'Transport-DB'!P6:P5338,"&gt;"&amp;0)</f>
        <v>0</v>
      </c>
      <c r="U4" s="12" t="e">
        <f>SUMIFS('Transport-DB'!P$7:P$5852,'Transport-DB'!C$976:C$6820,"&gt;=")</f>
        <v>#VALUE!</v>
      </c>
    </row>
    <row r="5" spans="2:28" s="199" customFormat="1" ht="24.75" x14ac:dyDescent="0.25">
      <c r="B5" s="269" t="s">
        <v>73</v>
      </c>
      <c r="C5" s="234" t="s">
        <v>74</v>
      </c>
      <c r="D5" s="269" t="s">
        <v>184</v>
      </c>
      <c r="E5" s="270" t="s">
        <v>76</v>
      </c>
      <c r="F5" s="270" t="s">
        <v>211</v>
      </c>
      <c r="G5" s="270" t="s">
        <v>216</v>
      </c>
      <c r="H5" s="270" t="s">
        <v>212</v>
      </c>
      <c r="I5" s="270" t="s">
        <v>213</v>
      </c>
      <c r="J5" s="270" t="s">
        <v>80</v>
      </c>
      <c r="K5" s="270" t="s">
        <v>355</v>
      </c>
      <c r="L5" s="270" t="s">
        <v>217</v>
      </c>
      <c r="M5" s="270" t="s">
        <v>576</v>
      </c>
      <c r="N5" s="270" t="s">
        <v>214</v>
      </c>
      <c r="O5" s="270" t="s">
        <v>215</v>
      </c>
      <c r="P5" s="270" t="s">
        <v>66</v>
      </c>
      <c r="Q5" s="271" t="s">
        <v>247</v>
      </c>
      <c r="R5" s="272" t="s">
        <v>83</v>
      </c>
    </row>
    <row r="6" spans="2:28" s="194" customFormat="1" x14ac:dyDescent="0.25">
      <c r="B6" s="233">
        <v>1</v>
      </c>
      <c r="C6" s="293">
        <v>45342</v>
      </c>
      <c r="D6" s="195" t="s">
        <v>94</v>
      </c>
      <c r="E6" s="196" t="s">
        <v>92</v>
      </c>
      <c r="F6" s="196" t="s">
        <v>1</v>
      </c>
      <c r="G6" s="196" t="s">
        <v>209</v>
      </c>
      <c r="H6" s="196">
        <v>6.65</v>
      </c>
      <c r="I6" s="196"/>
      <c r="J6" s="196"/>
      <c r="K6" s="448"/>
      <c r="L6" s="196"/>
      <c r="M6" s="196"/>
      <c r="N6" s="216">
        <v>0</v>
      </c>
      <c r="O6" s="216">
        <v>0</v>
      </c>
      <c r="P6" s="216">
        <v>0</v>
      </c>
      <c r="Q6" s="335">
        <v>0</v>
      </c>
      <c r="R6" s="234"/>
      <c r="Y6" s="194">
        <f>IFERROR(VLOOKUP(D3262,S:X,5,FALSE),"")</f>
        <v>13</v>
      </c>
    </row>
    <row r="7" spans="2:28" s="194" customFormat="1" x14ac:dyDescent="0.25">
      <c r="B7" s="233">
        <v>2</v>
      </c>
      <c r="C7" s="293">
        <v>45342</v>
      </c>
      <c r="D7" s="195" t="s">
        <v>91</v>
      </c>
      <c r="E7" s="196" t="s">
        <v>92</v>
      </c>
      <c r="F7" s="196" t="s">
        <v>1</v>
      </c>
      <c r="G7" s="196" t="s">
        <v>209</v>
      </c>
      <c r="H7" s="196">
        <v>6.65</v>
      </c>
      <c r="I7" s="196"/>
      <c r="J7" s="196"/>
      <c r="K7" s="448"/>
      <c r="L7" s="196"/>
      <c r="M7" s="196"/>
      <c r="N7" s="216">
        <v>0</v>
      </c>
      <c r="O7" s="216">
        <v>0</v>
      </c>
      <c r="P7" s="216">
        <v>0</v>
      </c>
      <c r="Q7" s="335">
        <v>0</v>
      </c>
      <c r="R7" s="234"/>
    </row>
    <row r="8" spans="2:28" s="194" customFormat="1" x14ac:dyDescent="0.25">
      <c r="B8" s="233">
        <v>3</v>
      </c>
      <c r="C8" s="293">
        <v>45342</v>
      </c>
      <c r="D8" s="195" t="s">
        <v>116</v>
      </c>
      <c r="E8" s="196" t="s">
        <v>92</v>
      </c>
      <c r="F8" s="196" t="s">
        <v>1</v>
      </c>
      <c r="G8" s="196" t="s">
        <v>209</v>
      </c>
      <c r="H8" s="196">
        <v>6.65</v>
      </c>
      <c r="I8" s="196"/>
      <c r="J8" s="196"/>
      <c r="K8" s="448"/>
      <c r="L8" s="196"/>
      <c r="M8" s="196"/>
      <c r="N8" s="216">
        <v>0</v>
      </c>
      <c r="O8" s="216">
        <v>0</v>
      </c>
      <c r="P8" s="216">
        <v>0</v>
      </c>
      <c r="Q8" s="335">
        <v>0</v>
      </c>
      <c r="R8" s="234"/>
    </row>
    <row r="9" spans="2:28" s="194" customFormat="1" x14ac:dyDescent="0.25">
      <c r="B9" s="233">
        <v>4</v>
      </c>
      <c r="C9" s="293">
        <v>45342</v>
      </c>
      <c r="D9" s="195" t="s">
        <v>96</v>
      </c>
      <c r="E9" s="196" t="s">
        <v>159</v>
      </c>
      <c r="F9" s="196" t="s">
        <v>1</v>
      </c>
      <c r="G9" s="196" t="s">
        <v>159</v>
      </c>
      <c r="H9" s="196">
        <v>11.8</v>
      </c>
      <c r="I9" s="196"/>
      <c r="J9" s="196"/>
      <c r="K9" s="448"/>
      <c r="L9" s="196"/>
      <c r="M9" s="196"/>
      <c r="N9" s="216">
        <v>0</v>
      </c>
      <c r="O9" s="216">
        <v>0</v>
      </c>
      <c r="P9" s="216">
        <v>0</v>
      </c>
      <c r="Q9" s="335">
        <v>0</v>
      </c>
      <c r="R9" s="234"/>
    </row>
    <row r="10" spans="2:28" s="194" customFormat="1" x14ac:dyDescent="0.25">
      <c r="B10" s="233">
        <v>5</v>
      </c>
      <c r="C10" s="293">
        <v>45342</v>
      </c>
      <c r="D10" s="195" t="s">
        <v>128</v>
      </c>
      <c r="E10" s="196" t="s">
        <v>159</v>
      </c>
      <c r="F10" s="196" t="s">
        <v>1</v>
      </c>
      <c r="G10" s="196" t="s">
        <v>159</v>
      </c>
      <c r="H10" s="196">
        <v>11.8</v>
      </c>
      <c r="I10" s="196"/>
      <c r="J10" s="196"/>
      <c r="K10" s="448"/>
      <c r="L10" s="196"/>
      <c r="M10" s="196"/>
      <c r="N10" s="216">
        <v>0</v>
      </c>
      <c r="O10" s="216">
        <v>0</v>
      </c>
      <c r="P10" s="216">
        <v>0</v>
      </c>
      <c r="Q10" s="335">
        <v>0</v>
      </c>
      <c r="R10" s="234"/>
    </row>
    <row r="11" spans="2:28" s="194" customFormat="1" x14ac:dyDescent="0.25">
      <c r="B11" s="233">
        <v>6</v>
      </c>
      <c r="C11" s="293">
        <v>45343</v>
      </c>
      <c r="D11" s="195" t="s">
        <v>94</v>
      </c>
      <c r="E11" s="196" t="s">
        <v>92</v>
      </c>
      <c r="F11" s="196" t="s">
        <v>1</v>
      </c>
      <c r="G11" s="196" t="s">
        <v>209</v>
      </c>
      <c r="H11" s="196">
        <v>6.65</v>
      </c>
      <c r="I11" s="196"/>
      <c r="J11" s="196"/>
      <c r="K11" s="448"/>
      <c r="L11" s="196"/>
      <c r="M11" s="196"/>
      <c r="N11" s="216">
        <v>0</v>
      </c>
      <c r="O11" s="216">
        <v>0</v>
      </c>
      <c r="P11" s="216">
        <v>0</v>
      </c>
      <c r="Q11" s="335">
        <v>0</v>
      </c>
      <c r="R11" s="234"/>
      <c r="S11" s="196"/>
      <c r="T11" s="196" t="s">
        <v>209</v>
      </c>
      <c r="U11" s="196">
        <v>6.65</v>
      </c>
      <c r="V11" s="196"/>
      <c r="W11" s="196"/>
    </row>
    <row r="12" spans="2:28" s="194" customFormat="1" x14ac:dyDescent="0.25">
      <c r="B12" s="233">
        <v>7</v>
      </c>
      <c r="C12" s="293">
        <v>45343</v>
      </c>
      <c r="D12" s="195" t="s">
        <v>91</v>
      </c>
      <c r="E12" s="196" t="s">
        <v>92</v>
      </c>
      <c r="F12" s="196" t="s">
        <v>1</v>
      </c>
      <c r="G12" s="196" t="s">
        <v>209</v>
      </c>
      <c r="H12" s="196">
        <v>6.65</v>
      </c>
      <c r="I12" s="196"/>
      <c r="J12" s="196"/>
      <c r="K12" s="448"/>
      <c r="L12" s="196"/>
      <c r="M12" s="196"/>
      <c r="N12" s="216">
        <v>0</v>
      </c>
      <c r="O12" s="216">
        <v>0</v>
      </c>
      <c r="P12" s="216">
        <v>0</v>
      </c>
      <c r="Q12" s="335">
        <v>0</v>
      </c>
      <c r="R12" s="234"/>
      <c r="S12" s="196"/>
      <c r="T12" s="196" t="s">
        <v>210</v>
      </c>
      <c r="U12" s="196">
        <v>4.1500000000000004</v>
      </c>
      <c r="V12" s="196"/>
      <c r="W12" s="196"/>
    </row>
    <row r="13" spans="2:28" s="194" customFormat="1" x14ac:dyDescent="0.25">
      <c r="B13" s="233">
        <v>8</v>
      </c>
      <c r="C13" s="293">
        <v>45343</v>
      </c>
      <c r="D13" s="195" t="s">
        <v>116</v>
      </c>
      <c r="E13" s="196" t="s">
        <v>92</v>
      </c>
      <c r="F13" s="196" t="s">
        <v>1</v>
      </c>
      <c r="G13" s="196" t="s">
        <v>209</v>
      </c>
      <c r="H13" s="196">
        <v>6.65</v>
      </c>
      <c r="I13" s="196"/>
      <c r="J13" s="196"/>
      <c r="K13" s="448"/>
      <c r="L13" s="196"/>
      <c r="M13" s="196"/>
      <c r="N13" s="216">
        <v>0</v>
      </c>
      <c r="O13" s="216">
        <v>0</v>
      </c>
      <c r="P13" s="216">
        <v>0</v>
      </c>
      <c r="Q13" s="335">
        <v>0</v>
      </c>
      <c r="R13" s="234"/>
      <c r="S13" s="597" t="s">
        <v>126</v>
      </c>
      <c r="T13" s="597"/>
      <c r="U13" s="597"/>
      <c r="V13" s="597"/>
      <c r="W13" s="597"/>
    </row>
    <row r="14" spans="2:28" s="194" customFormat="1" x14ac:dyDescent="0.25">
      <c r="B14" s="233">
        <v>9</v>
      </c>
      <c r="C14" s="293">
        <v>45343</v>
      </c>
      <c r="D14" s="195" t="s">
        <v>96</v>
      </c>
      <c r="E14" s="196" t="s">
        <v>159</v>
      </c>
      <c r="F14" s="196" t="s">
        <v>1</v>
      </c>
      <c r="G14" s="196" t="s">
        <v>159</v>
      </c>
      <c r="H14" s="196">
        <v>11.8</v>
      </c>
      <c r="I14" s="196"/>
      <c r="J14" s="196"/>
      <c r="K14" s="448"/>
      <c r="L14" s="196"/>
      <c r="M14" s="196"/>
      <c r="N14" s="216">
        <v>0</v>
      </c>
      <c r="O14" s="216">
        <v>0</v>
      </c>
      <c r="P14" s="216">
        <v>0</v>
      </c>
      <c r="Q14" s="335">
        <v>0</v>
      </c>
      <c r="R14" s="234"/>
      <c r="S14" s="196" t="s">
        <v>91</v>
      </c>
      <c r="T14" s="196" t="s">
        <v>92</v>
      </c>
      <c r="U14" s="196" t="s">
        <v>1</v>
      </c>
      <c r="V14" s="196" t="s">
        <v>209</v>
      </c>
      <c r="W14" s="196">
        <f>$U$11</f>
        <v>6.65</v>
      </c>
    </row>
    <row r="15" spans="2:28" s="194" customFormat="1" x14ac:dyDescent="0.25">
      <c r="B15" s="233">
        <v>10</v>
      </c>
      <c r="C15" s="293">
        <v>45343</v>
      </c>
      <c r="D15" s="195" t="s">
        <v>128</v>
      </c>
      <c r="E15" s="196" t="s">
        <v>159</v>
      </c>
      <c r="F15" s="196" t="s">
        <v>1</v>
      </c>
      <c r="G15" s="196" t="s">
        <v>159</v>
      </c>
      <c r="H15" s="196">
        <v>11.8</v>
      </c>
      <c r="I15" s="196"/>
      <c r="J15" s="196"/>
      <c r="K15" s="448"/>
      <c r="L15" s="196"/>
      <c r="M15" s="196"/>
      <c r="N15" s="216">
        <v>0</v>
      </c>
      <c r="O15" s="216">
        <v>0</v>
      </c>
      <c r="P15" s="216">
        <v>0</v>
      </c>
      <c r="Q15" s="335">
        <v>0</v>
      </c>
      <c r="R15" s="234"/>
      <c r="S15" s="196" t="s">
        <v>94</v>
      </c>
      <c r="T15" s="196" t="s">
        <v>92</v>
      </c>
      <c r="U15" s="196" t="s">
        <v>1</v>
      </c>
      <c r="V15" s="196" t="s">
        <v>209</v>
      </c>
      <c r="W15" s="196">
        <f>$U$11</f>
        <v>6.65</v>
      </c>
    </row>
    <row r="16" spans="2:28" s="194" customFormat="1" x14ac:dyDescent="0.25">
      <c r="B16" s="233">
        <v>11</v>
      </c>
      <c r="C16" s="293">
        <v>45344</v>
      </c>
      <c r="D16" s="195" t="s">
        <v>94</v>
      </c>
      <c r="E16" s="196" t="s">
        <v>92</v>
      </c>
      <c r="F16" s="196" t="s">
        <v>1</v>
      </c>
      <c r="G16" s="196" t="s">
        <v>209</v>
      </c>
      <c r="H16" s="196">
        <v>6.65</v>
      </c>
      <c r="I16" s="196"/>
      <c r="J16" s="196"/>
      <c r="K16" s="448"/>
      <c r="L16" s="196"/>
      <c r="M16" s="196"/>
      <c r="N16" s="216">
        <v>0</v>
      </c>
      <c r="O16" s="216">
        <v>0</v>
      </c>
      <c r="P16" s="216">
        <v>0</v>
      </c>
      <c r="Q16" s="335">
        <v>0</v>
      </c>
      <c r="R16" s="234"/>
      <c r="S16" s="196" t="s">
        <v>116</v>
      </c>
      <c r="T16" s="196" t="s">
        <v>92</v>
      </c>
      <c r="U16" s="196" t="s">
        <v>1</v>
      </c>
      <c r="V16" s="196" t="s">
        <v>209</v>
      </c>
      <c r="W16" s="196">
        <f>$U$11</f>
        <v>6.65</v>
      </c>
    </row>
    <row r="17" spans="2:24" s="194" customFormat="1" x14ac:dyDescent="0.25">
      <c r="B17" s="233">
        <v>12</v>
      </c>
      <c r="C17" s="293">
        <v>45344</v>
      </c>
      <c r="D17" s="195" t="s">
        <v>91</v>
      </c>
      <c r="E17" s="196" t="s">
        <v>92</v>
      </c>
      <c r="F17" s="196" t="s">
        <v>1</v>
      </c>
      <c r="G17" s="196" t="s">
        <v>209</v>
      </c>
      <c r="H17" s="196">
        <v>6.65</v>
      </c>
      <c r="I17" s="196"/>
      <c r="J17" s="196"/>
      <c r="K17" s="448"/>
      <c r="L17" s="196"/>
      <c r="M17" s="196"/>
      <c r="N17" s="216">
        <v>0</v>
      </c>
      <c r="O17" s="216">
        <v>0</v>
      </c>
      <c r="P17" s="216">
        <v>0</v>
      </c>
      <c r="Q17" s="335">
        <v>0</v>
      </c>
      <c r="R17" s="234"/>
      <c r="S17" s="196" t="s">
        <v>128</v>
      </c>
      <c r="T17" s="196" t="s">
        <v>159</v>
      </c>
      <c r="U17" s="196" t="s">
        <v>1</v>
      </c>
      <c r="V17" s="196" t="s">
        <v>159</v>
      </c>
      <c r="W17" s="196">
        <v>11.8</v>
      </c>
    </row>
    <row r="18" spans="2:24" s="194" customFormat="1" x14ac:dyDescent="0.25">
      <c r="B18" s="233">
        <v>13</v>
      </c>
      <c r="C18" s="293">
        <v>45344</v>
      </c>
      <c r="D18" s="195" t="s">
        <v>116</v>
      </c>
      <c r="E18" s="196" t="s">
        <v>92</v>
      </c>
      <c r="F18" s="196" t="s">
        <v>1</v>
      </c>
      <c r="G18" s="196" t="s">
        <v>209</v>
      </c>
      <c r="H18" s="196">
        <v>6.65</v>
      </c>
      <c r="I18" s="196"/>
      <c r="J18" s="196"/>
      <c r="K18" s="448"/>
      <c r="L18" s="196"/>
      <c r="M18" s="196"/>
      <c r="N18" s="216">
        <v>0</v>
      </c>
      <c r="O18" s="216">
        <v>0</v>
      </c>
      <c r="P18" s="216">
        <v>0</v>
      </c>
      <c r="Q18" s="335">
        <v>0</v>
      </c>
      <c r="R18" s="234"/>
      <c r="S18" s="196" t="s">
        <v>96</v>
      </c>
      <c r="T18" s="196" t="s">
        <v>159</v>
      </c>
      <c r="U18" s="196" t="s">
        <v>1</v>
      </c>
      <c r="V18" s="196" t="s">
        <v>159</v>
      </c>
      <c r="W18" s="196">
        <v>11.8</v>
      </c>
    </row>
    <row r="19" spans="2:24" s="194" customFormat="1" x14ac:dyDescent="0.25">
      <c r="B19" s="233">
        <v>14</v>
      </c>
      <c r="C19" s="293">
        <v>45344</v>
      </c>
      <c r="D19" s="195" t="s">
        <v>96</v>
      </c>
      <c r="E19" s="196" t="s">
        <v>159</v>
      </c>
      <c r="F19" s="196" t="s">
        <v>1</v>
      </c>
      <c r="G19" s="196" t="s">
        <v>159</v>
      </c>
      <c r="H19" s="196">
        <v>11.8</v>
      </c>
      <c r="I19" s="196"/>
      <c r="J19" s="196"/>
      <c r="K19" s="448"/>
      <c r="L19" s="196"/>
      <c r="M19" s="196"/>
      <c r="N19" s="216">
        <v>0</v>
      </c>
      <c r="O19" s="216">
        <v>0</v>
      </c>
      <c r="P19" s="216">
        <v>0</v>
      </c>
      <c r="Q19" s="335">
        <v>0</v>
      </c>
      <c r="R19" s="234"/>
      <c r="S19" s="196" t="s">
        <v>119</v>
      </c>
      <c r="T19" s="196" t="s">
        <v>257</v>
      </c>
      <c r="U19" s="196" t="s">
        <v>1</v>
      </c>
      <c r="V19" s="196" t="s">
        <v>300</v>
      </c>
      <c r="W19" s="196">
        <v>6</v>
      </c>
      <c r="X19" s="194" t="s">
        <v>367</v>
      </c>
    </row>
    <row r="20" spans="2:24" s="194" customFormat="1" x14ac:dyDescent="0.25">
      <c r="B20" s="233">
        <v>15</v>
      </c>
      <c r="C20" s="293">
        <v>45344</v>
      </c>
      <c r="D20" s="195" t="s">
        <v>128</v>
      </c>
      <c r="E20" s="196" t="s">
        <v>159</v>
      </c>
      <c r="F20" s="196" t="s">
        <v>1</v>
      </c>
      <c r="G20" s="196" t="s">
        <v>159</v>
      </c>
      <c r="H20" s="196">
        <v>11.8</v>
      </c>
      <c r="I20" s="196"/>
      <c r="J20" s="196"/>
      <c r="K20" s="448"/>
      <c r="L20" s="196"/>
      <c r="M20" s="196"/>
      <c r="N20" s="216">
        <v>0</v>
      </c>
      <c r="O20" s="216">
        <v>0</v>
      </c>
      <c r="P20" s="216">
        <v>0</v>
      </c>
      <c r="Q20" s="335">
        <v>0</v>
      </c>
      <c r="R20" s="234"/>
      <c r="S20" s="196" t="s">
        <v>121</v>
      </c>
      <c r="T20" s="196" t="s">
        <v>258</v>
      </c>
      <c r="U20" s="196" t="s">
        <v>1</v>
      </c>
      <c r="V20" s="196" t="s">
        <v>300</v>
      </c>
      <c r="W20" s="196">
        <v>6</v>
      </c>
    </row>
    <row r="21" spans="2:24" s="194" customFormat="1" x14ac:dyDescent="0.25">
      <c r="B21" s="233">
        <v>16</v>
      </c>
      <c r="C21" s="293">
        <v>45345</v>
      </c>
      <c r="D21" s="195" t="s">
        <v>94</v>
      </c>
      <c r="E21" s="196" t="s">
        <v>92</v>
      </c>
      <c r="F21" s="196" t="s">
        <v>1</v>
      </c>
      <c r="G21" s="196" t="s">
        <v>209</v>
      </c>
      <c r="H21" s="196">
        <v>6.65</v>
      </c>
      <c r="I21" s="196"/>
      <c r="J21" s="196"/>
      <c r="K21" s="448"/>
      <c r="L21" s="196"/>
      <c r="M21" s="196"/>
      <c r="N21" s="216">
        <v>0</v>
      </c>
      <c r="O21" s="216">
        <v>0</v>
      </c>
      <c r="P21" s="216">
        <v>0</v>
      </c>
      <c r="Q21" s="335">
        <v>0</v>
      </c>
      <c r="R21" s="234"/>
      <c r="S21" s="196" t="s">
        <v>349</v>
      </c>
      <c r="T21" s="196" t="s">
        <v>258</v>
      </c>
      <c r="U21" s="196" t="s">
        <v>1</v>
      </c>
      <c r="V21" s="196" t="s">
        <v>300</v>
      </c>
      <c r="W21" s="196">
        <v>6</v>
      </c>
      <c r="X21" s="194" t="s">
        <v>311</v>
      </c>
    </row>
    <row r="22" spans="2:24" s="194" customFormat="1" x14ac:dyDescent="0.25">
      <c r="B22" s="233">
        <v>17</v>
      </c>
      <c r="C22" s="293">
        <v>45345</v>
      </c>
      <c r="D22" s="195" t="s">
        <v>91</v>
      </c>
      <c r="E22" s="196" t="s">
        <v>92</v>
      </c>
      <c r="F22" s="196" t="s">
        <v>1</v>
      </c>
      <c r="G22" s="196" t="s">
        <v>209</v>
      </c>
      <c r="H22" s="196">
        <v>6.65</v>
      </c>
      <c r="I22" s="196"/>
      <c r="J22" s="196"/>
      <c r="K22" s="448"/>
      <c r="L22" s="196"/>
      <c r="M22" s="196"/>
      <c r="N22" s="216">
        <v>0</v>
      </c>
      <c r="O22" s="216">
        <v>0</v>
      </c>
      <c r="P22" s="216">
        <v>0</v>
      </c>
      <c r="Q22" s="335">
        <v>0</v>
      </c>
      <c r="R22" s="234"/>
      <c r="S22" s="196" t="s">
        <v>370</v>
      </c>
      <c r="T22" s="196" t="s">
        <v>92</v>
      </c>
      <c r="U22" s="196" t="s">
        <v>1</v>
      </c>
      <c r="V22" s="196" t="s">
        <v>209</v>
      </c>
      <c r="W22" s="196">
        <v>10</v>
      </c>
    </row>
    <row r="23" spans="2:24" s="194" customFormat="1" x14ac:dyDescent="0.25">
      <c r="B23" s="233">
        <v>18</v>
      </c>
      <c r="C23" s="293">
        <v>45345</v>
      </c>
      <c r="D23" s="195" t="s">
        <v>116</v>
      </c>
      <c r="E23" s="196" t="s">
        <v>92</v>
      </c>
      <c r="F23" s="196" t="s">
        <v>1</v>
      </c>
      <c r="G23" s="196" t="s">
        <v>209</v>
      </c>
      <c r="H23" s="196">
        <v>6.65</v>
      </c>
      <c r="I23" s="196"/>
      <c r="J23" s="196"/>
      <c r="K23" s="448"/>
      <c r="L23" s="196"/>
      <c r="M23" s="196"/>
      <c r="N23" s="216">
        <v>0</v>
      </c>
      <c r="O23" s="216">
        <v>0</v>
      </c>
      <c r="P23" s="216">
        <v>0</v>
      </c>
      <c r="Q23" s="335">
        <v>0</v>
      </c>
      <c r="R23" s="234"/>
      <c r="S23" s="196" t="s">
        <v>371</v>
      </c>
      <c r="T23" s="196" t="s">
        <v>92</v>
      </c>
      <c r="U23" s="196" t="s">
        <v>64</v>
      </c>
      <c r="V23" s="196" t="s">
        <v>210</v>
      </c>
      <c r="W23" s="196">
        <v>5</v>
      </c>
    </row>
    <row r="24" spans="2:24" s="194" customFormat="1" x14ac:dyDescent="0.25">
      <c r="B24" s="233">
        <v>19</v>
      </c>
      <c r="C24" s="293">
        <v>45345</v>
      </c>
      <c r="D24" s="195" t="s">
        <v>96</v>
      </c>
      <c r="E24" s="196" t="s">
        <v>159</v>
      </c>
      <c r="F24" s="196" t="s">
        <v>1</v>
      </c>
      <c r="G24" s="196" t="s">
        <v>159</v>
      </c>
      <c r="H24" s="196">
        <v>11.8</v>
      </c>
      <c r="I24" s="196"/>
      <c r="J24" s="196"/>
      <c r="K24" s="448"/>
      <c r="L24" s="196"/>
      <c r="M24" s="196"/>
      <c r="N24" s="216">
        <v>0</v>
      </c>
      <c r="O24" s="216">
        <v>0</v>
      </c>
      <c r="P24" s="216">
        <v>0</v>
      </c>
      <c r="Q24" s="335">
        <v>0</v>
      </c>
      <c r="R24" s="234"/>
      <c r="S24" s="196" t="s">
        <v>368</v>
      </c>
      <c r="T24" s="196" t="s">
        <v>181</v>
      </c>
      <c r="U24" s="196" t="s">
        <v>302</v>
      </c>
      <c r="V24" s="196"/>
      <c r="W24" s="196">
        <v>6</v>
      </c>
    </row>
    <row r="25" spans="2:24" s="194" customFormat="1" x14ac:dyDescent="0.25">
      <c r="B25" s="233">
        <v>20</v>
      </c>
      <c r="C25" s="293">
        <v>45345</v>
      </c>
      <c r="D25" s="195" t="s">
        <v>128</v>
      </c>
      <c r="E25" s="196" t="s">
        <v>159</v>
      </c>
      <c r="F25" s="196" t="s">
        <v>1</v>
      </c>
      <c r="G25" s="196" t="s">
        <v>159</v>
      </c>
      <c r="H25" s="196">
        <v>11.8</v>
      </c>
      <c r="I25" s="196"/>
      <c r="J25" s="196"/>
      <c r="K25" s="448"/>
      <c r="L25" s="196"/>
      <c r="M25" s="196"/>
      <c r="N25" s="216">
        <v>0</v>
      </c>
      <c r="O25" s="216">
        <v>0</v>
      </c>
      <c r="P25" s="216">
        <v>0</v>
      </c>
      <c r="Q25" s="335">
        <v>0</v>
      </c>
      <c r="R25" s="234"/>
      <c r="S25" s="278" t="s">
        <v>449</v>
      </c>
      <c r="T25" s="196" t="s">
        <v>258</v>
      </c>
      <c r="U25" s="196" t="s">
        <v>1</v>
      </c>
      <c r="V25" s="196" t="s">
        <v>300</v>
      </c>
      <c r="W25" s="196">
        <v>6</v>
      </c>
      <c r="X25" s="194" t="s">
        <v>312</v>
      </c>
    </row>
    <row r="26" spans="2:24" s="194" customFormat="1" x14ac:dyDescent="0.25">
      <c r="B26" s="233">
        <v>21</v>
      </c>
      <c r="C26" s="293">
        <v>45346</v>
      </c>
      <c r="D26" s="195" t="s">
        <v>94</v>
      </c>
      <c r="E26" s="196" t="s">
        <v>92</v>
      </c>
      <c r="F26" s="196" t="s">
        <v>1</v>
      </c>
      <c r="G26" s="196" t="s">
        <v>209</v>
      </c>
      <c r="H26" s="196">
        <v>6.65</v>
      </c>
      <c r="I26" s="196"/>
      <c r="J26" s="196"/>
      <c r="K26" s="448"/>
      <c r="L26" s="196"/>
      <c r="M26" s="196"/>
      <c r="N26" s="216">
        <v>0</v>
      </c>
      <c r="O26" s="216">
        <v>0</v>
      </c>
      <c r="P26" s="216">
        <v>0</v>
      </c>
      <c r="Q26" s="335">
        <v>0</v>
      </c>
      <c r="R26" s="234"/>
      <c r="S26" s="196" t="s">
        <v>139</v>
      </c>
      <c r="T26" s="196" t="s">
        <v>92</v>
      </c>
      <c r="U26" s="196" t="s">
        <v>2</v>
      </c>
      <c r="V26" s="196" t="s">
        <v>209</v>
      </c>
      <c r="W26" s="196">
        <v>7</v>
      </c>
    </row>
    <row r="27" spans="2:24" s="194" customFormat="1" x14ac:dyDescent="0.25">
      <c r="B27" s="233">
        <v>22</v>
      </c>
      <c r="C27" s="293">
        <v>45346</v>
      </c>
      <c r="D27" s="195" t="s">
        <v>91</v>
      </c>
      <c r="E27" s="196" t="s">
        <v>92</v>
      </c>
      <c r="F27" s="196" t="s">
        <v>1</v>
      </c>
      <c r="G27" s="196" t="s">
        <v>209</v>
      </c>
      <c r="H27" s="196">
        <v>6.65</v>
      </c>
      <c r="I27" s="196"/>
      <c r="J27" s="196"/>
      <c r="K27" s="448"/>
      <c r="L27" s="196"/>
      <c r="M27" s="196"/>
      <c r="N27" s="216">
        <v>0</v>
      </c>
      <c r="O27" s="216">
        <v>0</v>
      </c>
      <c r="P27" s="216">
        <v>0</v>
      </c>
      <c r="Q27" s="335">
        <v>0</v>
      </c>
      <c r="R27" s="234"/>
      <c r="S27" s="196" t="s">
        <v>140</v>
      </c>
      <c r="T27" s="196" t="s">
        <v>92</v>
      </c>
      <c r="U27" s="196" t="s">
        <v>2</v>
      </c>
      <c r="V27" s="196" t="s">
        <v>209</v>
      </c>
      <c r="W27" s="196">
        <v>7</v>
      </c>
    </row>
    <row r="28" spans="2:24" s="194" customFormat="1" x14ac:dyDescent="0.25">
      <c r="B28" s="233">
        <v>23</v>
      </c>
      <c r="C28" s="293">
        <v>45346</v>
      </c>
      <c r="D28" s="195" t="s">
        <v>116</v>
      </c>
      <c r="E28" s="196" t="s">
        <v>92</v>
      </c>
      <c r="F28" s="196" t="s">
        <v>1</v>
      </c>
      <c r="G28" s="196" t="s">
        <v>209</v>
      </c>
      <c r="H28" s="196">
        <v>6.65</v>
      </c>
      <c r="I28" s="196"/>
      <c r="J28" s="196"/>
      <c r="K28" s="448"/>
      <c r="L28" s="196"/>
      <c r="M28" s="196"/>
      <c r="N28" s="216">
        <v>0</v>
      </c>
      <c r="O28" s="216">
        <v>0</v>
      </c>
      <c r="P28" s="216">
        <v>0</v>
      </c>
      <c r="Q28" s="335">
        <v>0</v>
      </c>
      <c r="R28" s="234"/>
      <c r="S28" s="196" t="s">
        <v>141</v>
      </c>
      <c r="T28" s="196" t="s">
        <v>92</v>
      </c>
      <c r="U28" s="196" t="s">
        <v>2</v>
      </c>
      <c r="V28" s="196" t="s">
        <v>209</v>
      </c>
      <c r="W28" s="196">
        <v>7</v>
      </c>
    </row>
    <row r="29" spans="2:24" s="194" customFormat="1" x14ac:dyDescent="0.25">
      <c r="B29" s="233">
        <v>24</v>
      </c>
      <c r="C29" s="293">
        <v>45346</v>
      </c>
      <c r="D29" s="195" t="s">
        <v>96</v>
      </c>
      <c r="E29" s="196" t="s">
        <v>159</v>
      </c>
      <c r="F29" s="196" t="s">
        <v>1</v>
      </c>
      <c r="G29" s="196" t="s">
        <v>159</v>
      </c>
      <c r="H29" s="196">
        <v>11.8</v>
      </c>
      <c r="I29" s="196"/>
      <c r="J29" s="196"/>
      <c r="K29" s="448"/>
      <c r="L29" s="196"/>
      <c r="M29" s="196"/>
      <c r="N29" s="216">
        <v>0</v>
      </c>
      <c r="O29" s="216">
        <v>0</v>
      </c>
      <c r="P29" s="216">
        <v>0</v>
      </c>
      <c r="Q29" s="335">
        <v>0</v>
      </c>
      <c r="R29" s="234"/>
      <c r="S29" s="196" t="s">
        <v>260</v>
      </c>
      <c r="T29" s="196" t="s">
        <v>92</v>
      </c>
      <c r="U29" s="196" t="s">
        <v>2</v>
      </c>
      <c r="V29" s="196" t="s">
        <v>209</v>
      </c>
      <c r="W29" s="196">
        <v>7</v>
      </c>
    </row>
    <row r="30" spans="2:24" s="194" customFormat="1" x14ac:dyDescent="0.25">
      <c r="B30" s="233">
        <v>25</v>
      </c>
      <c r="C30" s="293">
        <v>45346</v>
      </c>
      <c r="D30" s="195" t="s">
        <v>128</v>
      </c>
      <c r="E30" s="196" t="s">
        <v>159</v>
      </c>
      <c r="F30" s="196" t="s">
        <v>1</v>
      </c>
      <c r="G30" s="196" t="s">
        <v>159</v>
      </c>
      <c r="H30" s="196">
        <v>11.8</v>
      </c>
      <c r="I30" s="196"/>
      <c r="J30" s="196"/>
      <c r="K30" s="448"/>
      <c r="L30" s="196"/>
      <c r="M30" s="196"/>
      <c r="N30" s="216">
        <v>0</v>
      </c>
      <c r="O30" s="216">
        <v>0</v>
      </c>
      <c r="P30" s="216">
        <v>0</v>
      </c>
      <c r="Q30" s="335">
        <v>0</v>
      </c>
      <c r="R30" s="234"/>
      <c r="S30" s="196" t="s">
        <v>259</v>
      </c>
      <c r="T30" s="196" t="s">
        <v>92</v>
      </c>
      <c r="U30" s="196" t="s">
        <v>2</v>
      </c>
      <c r="V30" s="196" t="s">
        <v>209</v>
      </c>
      <c r="W30" s="196">
        <v>7</v>
      </c>
    </row>
    <row r="31" spans="2:24" s="194" customFormat="1" x14ac:dyDescent="0.25">
      <c r="B31" s="233">
        <v>26</v>
      </c>
      <c r="C31" s="293">
        <v>45347</v>
      </c>
      <c r="D31" s="195" t="s">
        <v>94</v>
      </c>
      <c r="E31" s="196" t="s">
        <v>92</v>
      </c>
      <c r="F31" s="196" t="s">
        <v>1</v>
      </c>
      <c r="G31" s="196" t="s">
        <v>209</v>
      </c>
      <c r="H31" s="196">
        <v>6.65</v>
      </c>
      <c r="I31" s="196"/>
      <c r="J31" s="196"/>
      <c r="K31" s="448"/>
      <c r="L31" s="196"/>
      <c r="M31" s="196"/>
      <c r="N31" s="216">
        <v>0</v>
      </c>
      <c r="O31" s="216">
        <v>0</v>
      </c>
      <c r="P31" s="216">
        <v>0</v>
      </c>
      <c r="Q31" s="335">
        <v>0</v>
      </c>
      <c r="R31" s="234"/>
      <c r="S31" s="196" t="s">
        <v>252</v>
      </c>
      <c r="T31" s="196" t="s">
        <v>92</v>
      </c>
      <c r="U31" s="196" t="s">
        <v>2</v>
      </c>
      <c r="V31" s="196" t="s">
        <v>209</v>
      </c>
      <c r="W31" s="196">
        <v>7</v>
      </c>
    </row>
    <row r="32" spans="2:24" s="194" customFormat="1" x14ac:dyDescent="0.25">
      <c r="B32" s="233">
        <v>27</v>
      </c>
      <c r="C32" s="293">
        <v>45347</v>
      </c>
      <c r="D32" s="195" t="s">
        <v>91</v>
      </c>
      <c r="E32" s="196" t="s">
        <v>92</v>
      </c>
      <c r="F32" s="196" t="s">
        <v>1</v>
      </c>
      <c r="G32" s="196" t="s">
        <v>209</v>
      </c>
      <c r="H32" s="196">
        <v>6.65</v>
      </c>
      <c r="I32" s="196"/>
      <c r="J32" s="196"/>
      <c r="K32" s="448"/>
      <c r="L32" s="196"/>
      <c r="M32" s="196"/>
      <c r="N32" s="216">
        <v>0</v>
      </c>
      <c r="O32" s="216">
        <v>0</v>
      </c>
      <c r="P32" s="216">
        <v>0</v>
      </c>
      <c r="Q32" s="335">
        <v>0</v>
      </c>
      <c r="R32" s="234"/>
      <c r="S32" s="196"/>
      <c r="T32" s="196"/>
      <c r="U32" s="196"/>
      <c r="V32" s="196"/>
      <c r="W32" s="196"/>
    </row>
    <row r="33" spans="2:23" s="194" customFormat="1" x14ac:dyDescent="0.25">
      <c r="B33" s="233">
        <v>28</v>
      </c>
      <c r="C33" s="293">
        <v>45347</v>
      </c>
      <c r="D33" s="195" t="s">
        <v>116</v>
      </c>
      <c r="E33" s="196" t="s">
        <v>92</v>
      </c>
      <c r="F33" s="196" t="s">
        <v>1</v>
      </c>
      <c r="G33" s="196" t="s">
        <v>209</v>
      </c>
      <c r="H33" s="196">
        <v>6.65</v>
      </c>
      <c r="I33" s="196"/>
      <c r="J33" s="196"/>
      <c r="K33" s="448"/>
      <c r="L33" s="196"/>
      <c r="M33" s="196"/>
      <c r="N33" s="216">
        <v>0</v>
      </c>
      <c r="O33" s="216">
        <v>0</v>
      </c>
      <c r="P33" s="216">
        <v>0</v>
      </c>
      <c r="Q33" s="335">
        <v>0</v>
      </c>
      <c r="R33" s="234"/>
      <c r="S33" s="196"/>
      <c r="T33" s="196"/>
      <c r="U33" s="196"/>
      <c r="V33" s="196"/>
      <c r="W33" s="196"/>
    </row>
    <row r="34" spans="2:23" s="194" customFormat="1" x14ac:dyDescent="0.25">
      <c r="B34" s="233">
        <v>29</v>
      </c>
      <c r="C34" s="293">
        <v>45347</v>
      </c>
      <c r="D34" s="195" t="s">
        <v>96</v>
      </c>
      <c r="E34" s="196" t="s">
        <v>159</v>
      </c>
      <c r="F34" s="196" t="s">
        <v>1</v>
      </c>
      <c r="G34" s="196" t="s">
        <v>159</v>
      </c>
      <c r="H34" s="196">
        <v>11.8</v>
      </c>
      <c r="I34" s="196"/>
      <c r="J34" s="196"/>
      <c r="K34" s="448"/>
      <c r="L34" s="196"/>
      <c r="M34" s="196"/>
      <c r="N34" s="216">
        <v>0</v>
      </c>
      <c r="O34" s="216">
        <v>0</v>
      </c>
      <c r="P34" s="216">
        <v>0</v>
      </c>
      <c r="Q34" s="335">
        <v>0</v>
      </c>
      <c r="R34" s="234"/>
      <c r="S34" s="196" t="s">
        <v>148</v>
      </c>
      <c r="T34" s="196" t="s">
        <v>92</v>
      </c>
      <c r="U34" s="196" t="s">
        <v>63</v>
      </c>
      <c r="V34" s="196" t="s">
        <v>210</v>
      </c>
      <c r="W34" s="196">
        <f>U12</f>
        <v>4.1500000000000004</v>
      </c>
    </row>
    <row r="35" spans="2:23" s="194" customFormat="1" x14ac:dyDescent="0.25">
      <c r="B35" s="233">
        <v>30</v>
      </c>
      <c r="C35" s="293">
        <v>45347</v>
      </c>
      <c r="D35" s="195" t="s">
        <v>128</v>
      </c>
      <c r="E35" s="196" t="s">
        <v>159</v>
      </c>
      <c r="F35" s="196" t="s">
        <v>1</v>
      </c>
      <c r="G35" s="196" t="s">
        <v>159</v>
      </c>
      <c r="H35" s="196">
        <v>11.8</v>
      </c>
      <c r="I35" s="196"/>
      <c r="J35" s="196"/>
      <c r="K35" s="448"/>
      <c r="L35" s="196"/>
      <c r="M35" s="196"/>
      <c r="N35" s="216">
        <v>0</v>
      </c>
      <c r="O35" s="216">
        <v>0</v>
      </c>
      <c r="P35" s="216">
        <v>0</v>
      </c>
      <c r="Q35" s="335">
        <v>0</v>
      </c>
      <c r="R35" s="234"/>
      <c r="S35" s="196" t="s">
        <v>150</v>
      </c>
      <c r="T35" s="196" t="s">
        <v>92</v>
      </c>
      <c r="U35" s="196" t="s">
        <v>63</v>
      </c>
      <c r="V35" s="196" t="s">
        <v>210</v>
      </c>
      <c r="W35" s="196">
        <f>$U$12</f>
        <v>4.1500000000000004</v>
      </c>
    </row>
    <row r="36" spans="2:23" s="194" customFormat="1" x14ac:dyDescent="0.25">
      <c r="B36" s="233">
        <v>31</v>
      </c>
      <c r="C36" s="293">
        <v>45348</v>
      </c>
      <c r="D36" s="195" t="s">
        <v>94</v>
      </c>
      <c r="E36" s="196" t="s">
        <v>92</v>
      </c>
      <c r="F36" s="196" t="s">
        <v>1</v>
      </c>
      <c r="G36" s="196" t="s">
        <v>209</v>
      </c>
      <c r="H36" s="196">
        <v>6.65</v>
      </c>
      <c r="I36" s="196"/>
      <c r="J36" s="196"/>
      <c r="K36" s="448"/>
      <c r="L36" s="196"/>
      <c r="M36" s="196"/>
      <c r="N36" s="216">
        <v>0</v>
      </c>
      <c r="O36" s="216">
        <v>0</v>
      </c>
      <c r="P36" s="216">
        <v>0</v>
      </c>
      <c r="Q36" s="335">
        <v>0</v>
      </c>
      <c r="R36" s="234"/>
      <c r="S36" s="196" t="s">
        <v>151</v>
      </c>
      <c r="T36" s="196" t="s">
        <v>92</v>
      </c>
      <c r="U36" s="196" t="s">
        <v>63</v>
      </c>
      <c r="V36" s="196" t="s">
        <v>209</v>
      </c>
      <c r="W36" s="196">
        <f>U11</f>
        <v>6.65</v>
      </c>
    </row>
    <row r="37" spans="2:23" s="194" customFormat="1" x14ac:dyDescent="0.25">
      <c r="B37" s="233">
        <v>32</v>
      </c>
      <c r="C37" s="293">
        <v>45348</v>
      </c>
      <c r="D37" s="195" t="s">
        <v>91</v>
      </c>
      <c r="E37" s="196" t="s">
        <v>92</v>
      </c>
      <c r="F37" s="196" t="s">
        <v>1</v>
      </c>
      <c r="G37" s="196" t="s">
        <v>209</v>
      </c>
      <c r="H37" s="196">
        <v>6.65</v>
      </c>
      <c r="I37" s="196"/>
      <c r="J37" s="196"/>
      <c r="K37" s="448"/>
      <c r="L37" s="196"/>
      <c r="M37" s="196"/>
      <c r="N37" s="216">
        <v>0</v>
      </c>
      <c r="O37" s="216">
        <v>0</v>
      </c>
      <c r="P37" s="216">
        <v>0</v>
      </c>
      <c r="Q37" s="335">
        <v>0</v>
      </c>
      <c r="R37" s="234"/>
      <c r="S37" s="196" t="s">
        <v>467</v>
      </c>
      <c r="T37" s="196" t="s">
        <v>159</v>
      </c>
      <c r="U37" s="196" t="s">
        <v>63</v>
      </c>
      <c r="V37" s="196" t="s">
        <v>159</v>
      </c>
      <c r="W37" s="196">
        <v>13</v>
      </c>
    </row>
    <row r="38" spans="2:23" s="194" customFormat="1" x14ac:dyDescent="0.25">
      <c r="B38" s="233">
        <v>33</v>
      </c>
      <c r="C38" s="293">
        <v>45348</v>
      </c>
      <c r="D38" s="195" t="s">
        <v>116</v>
      </c>
      <c r="E38" s="196" t="s">
        <v>92</v>
      </c>
      <c r="F38" s="196" t="s">
        <v>1</v>
      </c>
      <c r="G38" s="196" t="s">
        <v>209</v>
      </c>
      <c r="H38" s="196">
        <v>6.65</v>
      </c>
      <c r="I38" s="196"/>
      <c r="J38" s="196"/>
      <c r="K38" s="448"/>
      <c r="L38" s="196"/>
      <c r="M38" s="196"/>
      <c r="N38" s="216">
        <v>0</v>
      </c>
      <c r="O38" s="216">
        <v>0</v>
      </c>
      <c r="P38" s="216">
        <v>0</v>
      </c>
      <c r="Q38" s="335">
        <v>0</v>
      </c>
      <c r="R38" s="234"/>
      <c r="S38" s="196"/>
      <c r="T38" s="196"/>
      <c r="U38" s="196"/>
      <c r="V38" s="196"/>
      <c r="W38" s="196"/>
    </row>
    <row r="39" spans="2:23" s="194" customFormat="1" x14ac:dyDescent="0.25">
      <c r="B39" s="233">
        <v>34</v>
      </c>
      <c r="C39" s="293">
        <v>45348</v>
      </c>
      <c r="D39" s="195" t="s">
        <v>96</v>
      </c>
      <c r="E39" s="196" t="s">
        <v>159</v>
      </c>
      <c r="F39" s="196" t="s">
        <v>1</v>
      </c>
      <c r="G39" s="196" t="s">
        <v>159</v>
      </c>
      <c r="H39" s="196">
        <v>11.8</v>
      </c>
      <c r="I39" s="196"/>
      <c r="J39" s="196"/>
      <c r="K39" s="448"/>
      <c r="L39" s="196"/>
      <c r="M39" s="196"/>
      <c r="N39" s="216">
        <v>0</v>
      </c>
      <c r="O39" s="216">
        <v>0</v>
      </c>
      <c r="P39" s="216">
        <v>0</v>
      </c>
      <c r="Q39" s="335">
        <v>0</v>
      </c>
      <c r="R39" s="234"/>
      <c r="S39" s="196"/>
      <c r="T39" s="196"/>
      <c r="U39" s="196"/>
      <c r="V39" s="196"/>
      <c r="W39" s="196"/>
    </row>
    <row r="40" spans="2:23" s="194" customFormat="1" x14ac:dyDescent="0.25">
      <c r="B40" s="233">
        <v>35</v>
      </c>
      <c r="C40" s="293">
        <v>45348</v>
      </c>
      <c r="D40" s="195" t="s">
        <v>128</v>
      </c>
      <c r="E40" s="196" t="s">
        <v>159</v>
      </c>
      <c r="F40" s="196" t="s">
        <v>1</v>
      </c>
      <c r="G40" s="196" t="s">
        <v>159</v>
      </c>
      <c r="H40" s="196">
        <v>11.8</v>
      </c>
      <c r="I40" s="196"/>
      <c r="J40" s="196"/>
      <c r="K40" s="448"/>
      <c r="L40" s="196"/>
      <c r="M40" s="196"/>
      <c r="N40" s="216">
        <v>0</v>
      </c>
      <c r="O40" s="216">
        <v>0</v>
      </c>
      <c r="P40" s="216">
        <v>0</v>
      </c>
      <c r="Q40" s="335">
        <v>0</v>
      </c>
      <c r="R40" s="234"/>
      <c r="S40" s="196"/>
      <c r="T40" s="196"/>
      <c r="U40" s="196"/>
      <c r="V40" s="196"/>
      <c r="W40" s="196"/>
    </row>
    <row r="41" spans="2:23" s="194" customFormat="1" x14ac:dyDescent="0.25">
      <c r="B41" s="233">
        <v>36</v>
      </c>
      <c r="C41" s="293">
        <v>45349</v>
      </c>
      <c r="D41" s="195" t="s">
        <v>94</v>
      </c>
      <c r="E41" s="196" t="s">
        <v>92</v>
      </c>
      <c r="F41" s="196" t="s">
        <v>1</v>
      </c>
      <c r="G41" s="196" t="s">
        <v>209</v>
      </c>
      <c r="H41" s="196">
        <v>6.65</v>
      </c>
      <c r="I41" s="196"/>
      <c r="J41" s="196"/>
      <c r="K41" s="448"/>
      <c r="L41" s="196"/>
      <c r="M41" s="196"/>
      <c r="N41" s="216">
        <v>0</v>
      </c>
      <c r="O41" s="216">
        <v>0</v>
      </c>
      <c r="P41" s="216">
        <v>0</v>
      </c>
      <c r="Q41" s="335">
        <v>0</v>
      </c>
      <c r="R41" s="234"/>
      <c r="S41" s="196" t="s">
        <v>154</v>
      </c>
      <c r="T41" s="196" t="s">
        <v>92</v>
      </c>
      <c r="U41" s="196" t="s">
        <v>62</v>
      </c>
      <c r="V41" s="196" t="s">
        <v>210</v>
      </c>
      <c r="W41" s="196">
        <f>$U$12</f>
        <v>4.1500000000000004</v>
      </c>
    </row>
    <row r="42" spans="2:23" s="194" customFormat="1" x14ac:dyDescent="0.25">
      <c r="B42" s="233">
        <v>37</v>
      </c>
      <c r="C42" s="293">
        <v>45349</v>
      </c>
      <c r="D42" s="195" t="s">
        <v>91</v>
      </c>
      <c r="E42" s="196" t="s">
        <v>92</v>
      </c>
      <c r="F42" s="196" t="s">
        <v>1</v>
      </c>
      <c r="G42" s="196" t="s">
        <v>209</v>
      </c>
      <c r="H42" s="196">
        <v>6.65</v>
      </c>
      <c r="I42" s="196"/>
      <c r="J42" s="196"/>
      <c r="K42" s="448"/>
      <c r="L42" s="196"/>
      <c r="M42" s="196"/>
      <c r="N42" s="216">
        <v>0</v>
      </c>
      <c r="O42" s="216">
        <v>0</v>
      </c>
      <c r="P42" s="216">
        <v>0</v>
      </c>
      <c r="Q42" s="335">
        <v>0</v>
      </c>
      <c r="R42" s="234"/>
      <c r="S42" s="196" t="s">
        <v>155</v>
      </c>
      <c r="T42" s="196" t="s">
        <v>92</v>
      </c>
      <c r="U42" s="196" t="s">
        <v>62</v>
      </c>
      <c r="V42" s="196" t="s">
        <v>210</v>
      </c>
      <c r="W42" s="196">
        <f>$U$12</f>
        <v>4.1500000000000004</v>
      </c>
    </row>
    <row r="43" spans="2:23" s="194" customFormat="1" x14ac:dyDescent="0.25">
      <c r="B43" s="233">
        <v>38</v>
      </c>
      <c r="C43" s="293">
        <v>45349</v>
      </c>
      <c r="D43" s="195" t="s">
        <v>116</v>
      </c>
      <c r="E43" s="196" t="s">
        <v>92</v>
      </c>
      <c r="F43" s="196" t="s">
        <v>1</v>
      </c>
      <c r="G43" s="196" t="s">
        <v>209</v>
      </c>
      <c r="H43" s="196">
        <v>6.65</v>
      </c>
      <c r="I43" s="196"/>
      <c r="J43" s="196"/>
      <c r="K43" s="448"/>
      <c r="L43" s="196"/>
      <c r="M43" s="196"/>
      <c r="N43" s="216">
        <v>0</v>
      </c>
      <c r="O43" s="216">
        <v>0</v>
      </c>
      <c r="P43" s="216">
        <v>0</v>
      </c>
      <c r="Q43" s="335">
        <v>0</v>
      </c>
      <c r="R43" s="234"/>
      <c r="S43" s="196" t="s">
        <v>295</v>
      </c>
      <c r="T43" s="196" t="s">
        <v>92</v>
      </c>
      <c r="U43" s="196" t="s">
        <v>62</v>
      </c>
      <c r="V43" s="196" t="s">
        <v>210</v>
      </c>
      <c r="W43" s="196">
        <f>$U$12</f>
        <v>4.1500000000000004</v>
      </c>
    </row>
    <row r="44" spans="2:23" s="194" customFormat="1" x14ac:dyDescent="0.25">
      <c r="B44" s="233">
        <v>39</v>
      </c>
      <c r="C44" s="293">
        <v>45349</v>
      </c>
      <c r="D44" s="195" t="s">
        <v>96</v>
      </c>
      <c r="E44" s="196" t="s">
        <v>159</v>
      </c>
      <c r="F44" s="196" t="s">
        <v>1</v>
      </c>
      <c r="G44" s="196" t="s">
        <v>159</v>
      </c>
      <c r="H44" s="196">
        <v>11.8</v>
      </c>
      <c r="I44" s="196"/>
      <c r="J44" s="196"/>
      <c r="K44" s="448"/>
      <c r="L44" s="196"/>
      <c r="M44" s="196"/>
      <c r="N44" s="216">
        <v>0</v>
      </c>
      <c r="O44" s="216">
        <v>0</v>
      </c>
      <c r="P44" s="216">
        <v>0</v>
      </c>
      <c r="Q44" s="335">
        <v>0</v>
      </c>
      <c r="R44" s="234"/>
      <c r="S44" s="196" t="s">
        <v>563</v>
      </c>
      <c r="T44" s="196" t="s">
        <v>92</v>
      </c>
      <c r="U44" s="196" t="s">
        <v>62</v>
      </c>
      <c r="V44" s="196" t="s">
        <v>210</v>
      </c>
      <c r="W44" s="196">
        <f>$U$12</f>
        <v>4.1500000000000004</v>
      </c>
    </row>
    <row r="45" spans="2:23" s="194" customFormat="1" x14ac:dyDescent="0.25">
      <c r="B45" s="233">
        <v>40</v>
      </c>
      <c r="C45" s="293">
        <v>45349</v>
      </c>
      <c r="D45" s="195" t="s">
        <v>128</v>
      </c>
      <c r="E45" s="196" t="s">
        <v>159</v>
      </c>
      <c r="F45" s="196" t="s">
        <v>1</v>
      </c>
      <c r="G45" s="196" t="s">
        <v>159</v>
      </c>
      <c r="H45" s="196">
        <v>11.8</v>
      </c>
      <c r="I45" s="196"/>
      <c r="J45" s="196"/>
      <c r="K45" s="448"/>
      <c r="L45" s="196"/>
      <c r="M45" s="196"/>
      <c r="N45" s="216">
        <v>0</v>
      </c>
      <c r="O45" s="216">
        <v>0</v>
      </c>
      <c r="P45" s="216">
        <v>0</v>
      </c>
      <c r="Q45" s="335">
        <v>0</v>
      </c>
      <c r="R45" s="234"/>
      <c r="S45" s="196"/>
      <c r="T45" s="196"/>
      <c r="U45" s="196"/>
      <c r="V45" s="196"/>
      <c r="W45" s="196"/>
    </row>
    <row r="46" spans="2:23" s="194" customFormat="1" x14ac:dyDescent="0.25">
      <c r="B46" s="233">
        <v>41</v>
      </c>
      <c r="C46" s="293">
        <v>45350</v>
      </c>
      <c r="D46" s="195" t="s">
        <v>94</v>
      </c>
      <c r="E46" s="196" t="s">
        <v>92</v>
      </c>
      <c r="F46" s="196" t="s">
        <v>1</v>
      </c>
      <c r="G46" s="196" t="s">
        <v>209</v>
      </c>
      <c r="H46" s="196">
        <v>6.65</v>
      </c>
      <c r="I46" s="196"/>
      <c r="J46" s="196"/>
      <c r="K46" s="448"/>
      <c r="L46" s="196"/>
      <c r="M46" s="196"/>
      <c r="N46" s="216">
        <v>0</v>
      </c>
      <c r="O46" s="216">
        <v>0</v>
      </c>
      <c r="P46" s="216">
        <v>0</v>
      </c>
      <c r="Q46" s="335">
        <v>0</v>
      </c>
      <c r="R46" s="234"/>
      <c r="S46" s="196" t="s">
        <v>158</v>
      </c>
      <c r="T46" s="196" t="s">
        <v>159</v>
      </c>
      <c r="U46" s="196" t="s">
        <v>381</v>
      </c>
      <c r="V46" s="196" t="s">
        <v>159</v>
      </c>
      <c r="W46" s="196">
        <v>10</v>
      </c>
    </row>
    <row r="47" spans="2:23" s="194" customFormat="1" x14ac:dyDescent="0.25">
      <c r="B47" s="233">
        <v>42</v>
      </c>
      <c r="C47" s="293">
        <v>45350</v>
      </c>
      <c r="D47" s="195" t="s">
        <v>91</v>
      </c>
      <c r="E47" s="196" t="s">
        <v>92</v>
      </c>
      <c r="F47" s="196" t="s">
        <v>1</v>
      </c>
      <c r="G47" s="196" t="s">
        <v>209</v>
      </c>
      <c r="H47" s="196">
        <v>6.65</v>
      </c>
      <c r="I47" s="196"/>
      <c r="J47" s="196"/>
      <c r="K47" s="448"/>
      <c r="L47" s="196"/>
      <c r="M47" s="196"/>
      <c r="N47" s="216">
        <v>0</v>
      </c>
      <c r="O47" s="216">
        <v>0</v>
      </c>
      <c r="P47" s="216">
        <v>0</v>
      </c>
      <c r="Q47" s="335">
        <v>0</v>
      </c>
      <c r="R47" s="234"/>
      <c r="S47" s="196"/>
      <c r="T47" s="196"/>
      <c r="U47" s="196"/>
      <c r="V47" s="196"/>
      <c r="W47" s="196"/>
    </row>
    <row r="48" spans="2:23" s="194" customFormat="1" x14ac:dyDescent="0.25">
      <c r="B48" s="233">
        <v>43</v>
      </c>
      <c r="C48" s="293">
        <v>45350</v>
      </c>
      <c r="D48" s="195" t="s">
        <v>116</v>
      </c>
      <c r="E48" s="196" t="s">
        <v>92</v>
      </c>
      <c r="F48" s="196" t="s">
        <v>1</v>
      </c>
      <c r="G48" s="196" t="s">
        <v>209</v>
      </c>
      <c r="H48" s="196">
        <v>6.65</v>
      </c>
      <c r="I48" s="196"/>
      <c r="J48" s="196"/>
      <c r="K48" s="448"/>
      <c r="L48" s="196"/>
      <c r="M48" s="196"/>
      <c r="N48" s="216">
        <v>0</v>
      </c>
      <c r="O48" s="216">
        <v>0</v>
      </c>
      <c r="P48" s="216">
        <v>0</v>
      </c>
      <c r="Q48" s="335">
        <v>0</v>
      </c>
      <c r="R48" s="234"/>
      <c r="S48" s="196"/>
      <c r="T48" s="196"/>
      <c r="U48" s="196"/>
      <c r="V48" s="196"/>
      <c r="W48" s="196"/>
    </row>
    <row r="49" spans="2:23" s="194" customFormat="1" x14ac:dyDescent="0.25">
      <c r="B49" s="233">
        <v>44</v>
      </c>
      <c r="C49" s="293">
        <v>45350</v>
      </c>
      <c r="D49" s="195" t="s">
        <v>96</v>
      </c>
      <c r="E49" s="196" t="s">
        <v>159</v>
      </c>
      <c r="F49" s="196" t="s">
        <v>1</v>
      </c>
      <c r="G49" s="196" t="s">
        <v>159</v>
      </c>
      <c r="H49" s="196">
        <v>11.8</v>
      </c>
      <c r="I49" s="196"/>
      <c r="J49" s="196"/>
      <c r="K49" s="448"/>
      <c r="L49" s="196"/>
      <c r="M49" s="196"/>
      <c r="N49" s="216">
        <v>0</v>
      </c>
      <c r="O49" s="216">
        <v>0</v>
      </c>
      <c r="P49" s="216">
        <v>0</v>
      </c>
      <c r="Q49" s="335">
        <v>0</v>
      </c>
      <c r="R49" s="234"/>
      <c r="S49" s="196"/>
      <c r="T49" s="196"/>
      <c r="U49" s="196"/>
      <c r="V49" s="196"/>
      <c r="W49" s="196"/>
    </row>
    <row r="50" spans="2:23" s="194" customFormat="1" x14ac:dyDescent="0.25">
      <c r="B50" s="233">
        <v>45</v>
      </c>
      <c r="C50" s="293">
        <v>45350</v>
      </c>
      <c r="D50" s="195" t="s">
        <v>128</v>
      </c>
      <c r="E50" s="196" t="s">
        <v>159</v>
      </c>
      <c r="F50" s="196" t="s">
        <v>1</v>
      </c>
      <c r="G50" s="196" t="s">
        <v>159</v>
      </c>
      <c r="H50" s="196">
        <v>11.8</v>
      </c>
      <c r="I50" s="196"/>
      <c r="J50" s="196"/>
      <c r="K50" s="448"/>
      <c r="L50" s="196"/>
      <c r="M50" s="196"/>
      <c r="N50" s="216">
        <v>0</v>
      </c>
      <c r="O50" s="216">
        <v>0</v>
      </c>
      <c r="P50" s="216">
        <v>0</v>
      </c>
      <c r="Q50" s="335">
        <v>0</v>
      </c>
      <c r="R50" s="234"/>
      <c r="S50" s="196" t="s">
        <v>171</v>
      </c>
      <c r="T50" s="196" t="s">
        <v>159</v>
      </c>
      <c r="U50" s="196" t="s">
        <v>7</v>
      </c>
      <c r="V50" s="196" t="s">
        <v>159</v>
      </c>
      <c r="W50" s="196">
        <v>11.2</v>
      </c>
    </row>
    <row r="51" spans="2:23" s="194" customFormat="1" x14ac:dyDescent="0.25">
      <c r="B51" s="233">
        <v>46</v>
      </c>
      <c r="C51" s="293">
        <v>45351</v>
      </c>
      <c r="D51" s="195" t="s">
        <v>94</v>
      </c>
      <c r="E51" s="196" t="s">
        <v>92</v>
      </c>
      <c r="F51" s="196" t="s">
        <v>1</v>
      </c>
      <c r="G51" s="196" t="s">
        <v>209</v>
      </c>
      <c r="H51" s="196">
        <v>6.65</v>
      </c>
      <c r="I51" s="196"/>
      <c r="J51" s="196"/>
      <c r="K51" s="448"/>
      <c r="L51" s="196"/>
      <c r="M51" s="196"/>
      <c r="N51" s="216">
        <v>0</v>
      </c>
      <c r="O51" s="216">
        <v>0</v>
      </c>
      <c r="P51" s="216">
        <v>0</v>
      </c>
      <c r="Q51" s="335">
        <v>0</v>
      </c>
      <c r="R51" s="234"/>
      <c r="S51" s="196" t="s">
        <v>175</v>
      </c>
      <c r="T51" s="196" t="s">
        <v>176</v>
      </c>
      <c r="U51" s="196" t="s">
        <v>7</v>
      </c>
      <c r="V51" s="196" t="s">
        <v>209</v>
      </c>
      <c r="W51" s="196">
        <v>7</v>
      </c>
    </row>
    <row r="52" spans="2:23" s="194" customFormat="1" x14ac:dyDescent="0.25">
      <c r="B52" s="233">
        <v>47</v>
      </c>
      <c r="C52" s="293">
        <v>45351</v>
      </c>
      <c r="D52" s="195" t="s">
        <v>91</v>
      </c>
      <c r="E52" s="196" t="s">
        <v>92</v>
      </c>
      <c r="F52" s="196" t="s">
        <v>1</v>
      </c>
      <c r="G52" s="196" t="s">
        <v>209</v>
      </c>
      <c r="H52" s="196">
        <v>6.65</v>
      </c>
      <c r="I52" s="196"/>
      <c r="J52" s="196"/>
      <c r="K52" s="448"/>
      <c r="L52" s="196"/>
      <c r="M52" s="196"/>
      <c r="N52" s="216">
        <v>0</v>
      </c>
      <c r="O52" s="216">
        <v>0</v>
      </c>
      <c r="P52" s="216">
        <v>0</v>
      </c>
      <c r="Q52" s="335">
        <v>0</v>
      </c>
      <c r="R52" s="234"/>
      <c r="S52" s="196" t="s">
        <v>263</v>
      </c>
      <c r="T52" s="196" t="s">
        <v>176</v>
      </c>
      <c r="U52" s="196" t="s">
        <v>7</v>
      </c>
      <c r="V52" s="196" t="s">
        <v>209</v>
      </c>
      <c r="W52" s="196">
        <v>7</v>
      </c>
    </row>
    <row r="53" spans="2:23" s="194" customFormat="1" x14ac:dyDescent="0.25">
      <c r="B53" s="233">
        <v>48</v>
      </c>
      <c r="C53" s="293">
        <v>45351</v>
      </c>
      <c r="D53" s="195" t="s">
        <v>116</v>
      </c>
      <c r="E53" s="196" t="s">
        <v>92</v>
      </c>
      <c r="F53" s="196" t="s">
        <v>1</v>
      </c>
      <c r="G53" s="196" t="s">
        <v>209</v>
      </c>
      <c r="H53" s="196">
        <v>6.65</v>
      </c>
      <c r="I53" s="196"/>
      <c r="J53" s="196"/>
      <c r="K53" s="448"/>
      <c r="L53" s="196"/>
      <c r="M53" s="196"/>
      <c r="N53" s="216">
        <v>0</v>
      </c>
      <c r="O53" s="216">
        <v>0</v>
      </c>
      <c r="P53" s="216">
        <v>0</v>
      </c>
      <c r="Q53" s="335">
        <v>0</v>
      </c>
      <c r="R53" s="234"/>
      <c r="S53" s="196" t="s">
        <v>261</v>
      </c>
      <c r="T53" s="196" t="s">
        <v>269</v>
      </c>
      <c r="U53" s="196" t="s">
        <v>7</v>
      </c>
      <c r="V53" s="196" t="s">
        <v>210</v>
      </c>
      <c r="W53" s="196">
        <v>5</v>
      </c>
    </row>
    <row r="54" spans="2:23" s="194" customFormat="1" x14ac:dyDescent="0.25">
      <c r="B54" s="233">
        <v>49</v>
      </c>
      <c r="C54" s="293">
        <v>45351</v>
      </c>
      <c r="D54" s="195" t="s">
        <v>96</v>
      </c>
      <c r="E54" s="196" t="s">
        <v>159</v>
      </c>
      <c r="F54" s="196" t="s">
        <v>1</v>
      </c>
      <c r="G54" s="196" t="s">
        <v>159</v>
      </c>
      <c r="H54" s="196">
        <v>11.8</v>
      </c>
      <c r="I54" s="196"/>
      <c r="J54" s="196"/>
      <c r="K54" s="448"/>
      <c r="L54" s="196"/>
      <c r="M54" s="196"/>
      <c r="N54" s="216">
        <v>0</v>
      </c>
      <c r="O54" s="216">
        <v>0</v>
      </c>
      <c r="P54" s="216">
        <v>0</v>
      </c>
      <c r="Q54" s="335">
        <v>0</v>
      </c>
      <c r="R54" s="234"/>
      <c r="S54" s="196" t="s">
        <v>254</v>
      </c>
      <c r="T54" s="196" t="s">
        <v>159</v>
      </c>
      <c r="U54" s="196" t="s">
        <v>7</v>
      </c>
      <c r="V54" s="196" t="s">
        <v>159</v>
      </c>
      <c r="W54" s="196">
        <v>10</v>
      </c>
    </row>
    <row r="55" spans="2:23" s="194" customFormat="1" x14ac:dyDescent="0.25">
      <c r="B55" s="233">
        <v>50</v>
      </c>
      <c r="C55" s="293">
        <v>45351</v>
      </c>
      <c r="D55" s="195" t="s">
        <v>128</v>
      </c>
      <c r="E55" s="196" t="s">
        <v>159</v>
      </c>
      <c r="F55" s="196" t="s">
        <v>1</v>
      </c>
      <c r="G55" s="196" t="s">
        <v>159</v>
      </c>
      <c r="H55" s="196">
        <v>11.8</v>
      </c>
      <c r="I55" s="196"/>
      <c r="J55" s="196"/>
      <c r="K55" s="448"/>
      <c r="L55" s="196"/>
      <c r="M55" s="196"/>
      <c r="N55" s="216">
        <v>0</v>
      </c>
      <c r="O55" s="216">
        <v>0</v>
      </c>
      <c r="P55" s="216">
        <v>0</v>
      </c>
      <c r="Q55" s="335">
        <v>0</v>
      </c>
      <c r="R55" s="234"/>
      <c r="S55" s="196" t="s">
        <v>277</v>
      </c>
      <c r="T55" s="196" t="s">
        <v>176</v>
      </c>
      <c r="U55" s="196" t="s">
        <v>7</v>
      </c>
      <c r="V55" s="196" t="s">
        <v>209</v>
      </c>
      <c r="W55" s="196">
        <v>7</v>
      </c>
    </row>
    <row r="56" spans="2:23" s="194" customFormat="1" x14ac:dyDescent="0.25">
      <c r="B56" s="233">
        <v>51</v>
      </c>
      <c r="C56" s="293">
        <v>45352</v>
      </c>
      <c r="D56" s="195" t="s">
        <v>94</v>
      </c>
      <c r="E56" s="196" t="s">
        <v>92</v>
      </c>
      <c r="F56" s="196" t="s">
        <v>1</v>
      </c>
      <c r="G56" s="196" t="s">
        <v>209</v>
      </c>
      <c r="H56" s="196">
        <v>6.65</v>
      </c>
      <c r="I56" s="196"/>
      <c r="J56" s="196"/>
      <c r="K56" s="448"/>
      <c r="L56" s="196"/>
      <c r="M56" s="196"/>
      <c r="N56" s="216">
        <v>0</v>
      </c>
      <c r="O56" s="216">
        <v>0</v>
      </c>
      <c r="P56" s="216">
        <v>0</v>
      </c>
      <c r="Q56" s="335">
        <v>0</v>
      </c>
      <c r="R56" s="234"/>
      <c r="S56" s="196" t="s">
        <v>352</v>
      </c>
      <c r="T56" s="196" t="s">
        <v>176</v>
      </c>
      <c r="U56" s="196" t="s">
        <v>7</v>
      </c>
      <c r="V56" s="196" t="s">
        <v>209</v>
      </c>
      <c r="W56" s="196">
        <v>7</v>
      </c>
    </row>
    <row r="57" spans="2:23" s="194" customFormat="1" x14ac:dyDescent="0.25">
      <c r="B57" s="233">
        <v>52</v>
      </c>
      <c r="C57" s="293">
        <v>45352</v>
      </c>
      <c r="D57" s="195" t="s">
        <v>91</v>
      </c>
      <c r="E57" s="196" t="s">
        <v>92</v>
      </c>
      <c r="F57" s="196" t="s">
        <v>1</v>
      </c>
      <c r="G57" s="196" t="s">
        <v>209</v>
      </c>
      <c r="H57" s="196">
        <v>6.65</v>
      </c>
      <c r="I57" s="196"/>
      <c r="J57" s="196"/>
      <c r="K57" s="448"/>
      <c r="L57" s="196"/>
      <c r="M57" s="196"/>
      <c r="N57" s="216">
        <v>0</v>
      </c>
      <c r="O57" s="216">
        <v>0</v>
      </c>
      <c r="P57" s="216">
        <v>0</v>
      </c>
      <c r="Q57" s="335">
        <v>0</v>
      </c>
      <c r="R57" s="234"/>
      <c r="S57" s="196"/>
      <c r="T57" s="196"/>
      <c r="U57" s="196"/>
      <c r="V57" s="196"/>
      <c r="W57" s="196"/>
    </row>
    <row r="58" spans="2:23" s="194" customFormat="1" x14ac:dyDescent="0.25">
      <c r="B58" s="233">
        <v>53</v>
      </c>
      <c r="C58" s="293">
        <v>45352</v>
      </c>
      <c r="D58" s="195" t="s">
        <v>116</v>
      </c>
      <c r="E58" s="196" t="s">
        <v>92</v>
      </c>
      <c r="F58" s="196" t="s">
        <v>1</v>
      </c>
      <c r="G58" s="196" t="s">
        <v>209</v>
      </c>
      <c r="H58" s="196">
        <v>6.65</v>
      </c>
      <c r="I58" s="196"/>
      <c r="J58" s="196"/>
      <c r="K58" s="448"/>
      <c r="L58" s="196"/>
      <c r="M58" s="196"/>
      <c r="N58" s="216">
        <v>0</v>
      </c>
      <c r="O58" s="216">
        <v>0</v>
      </c>
      <c r="P58" s="216">
        <v>0</v>
      </c>
      <c r="Q58" s="335">
        <v>0</v>
      </c>
      <c r="R58" s="234"/>
      <c r="S58" s="196" t="s">
        <v>177</v>
      </c>
      <c r="T58" s="196" t="s">
        <v>159</v>
      </c>
      <c r="U58" s="196" t="s">
        <v>8</v>
      </c>
      <c r="V58" s="196" t="s">
        <v>159</v>
      </c>
      <c r="W58" s="196">
        <v>11.6</v>
      </c>
    </row>
    <row r="59" spans="2:23" s="194" customFormat="1" x14ac:dyDescent="0.25">
      <c r="B59" s="233">
        <v>54</v>
      </c>
      <c r="C59" s="293">
        <v>45352</v>
      </c>
      <c r="D59" s="195" t="s">
        <v>96</v>
      </c>
      <c r="E59" s="196" t="s">
        <v>159</v>
      </c>
      <c r="F59" s="196" t="s">
        <v>1</v>
      </c>
      <c r="G59" s="196" t="s">
        <v>159</v>
      </c>
      <c r="H59" s="196">
        <v>11.8</v>
      </c>
      <c r="I59" s="196"/>
      <c r="J59" s="196"/>
      <c r="K59" s="448"/>
      <c r="L59" s="196"/>
      <c r="M59" s="196"/>
      <c r="N59" s="216">
        <v>0</v>
      </c>
      <c r="O59" s="216">
        <v>0</v>
      </c>
      <c r="P59" s="216">
        <v>0</v>
      </c>
      <c r="Q59" s="335">
        <v>0</v>
      </c>
      <c r="R59" s="234"/>
      <c r="S59" s="196"/>
      <c r="T59" s="196"/>
      <c r="U59" s="196"/>
      <c r="V59" s="196"/>
      <c r="W59" s="196"/>
    </row>
    <row r="60" spans="2:23" s="194" customFormat="1" x14ac:dyDescent="0.25">
      <c r="B60" s="233">
        <v>55</v>
      </c>
      <c r="C60" s="293">
        <v>45352</v>
      </c>
      <c r="D60" s="195" t="s">
        <v>128</v>
      </c>
      <c r="E60" s="196" t="s">
        <v>159</v>
      </c>
      <c r="F60" s="196" t="s">
        <v>1</v>
      </c>
      <c r="G60" s="196" t="s">
        <v>159</v>
      </c>
      <c r="H60" s="196">
        <v>11.8</v>
      </c>
      <c r="I60" s="196"/>
      <c r="J60" s="196"/>
      <c r="K60" s="448"/>
      <c r="L60" s="196"/>
      <c r="M60" s="196"/>
      <c r="N60" s="216">
        <v>0</v>
      </c>
      <c r="O60" s="216">
        <v>0</v>
      </c>
      <c r="P60" s="216">
        <v>0</v>
      </c>
      <c r="Q60" s="335">
        <v>0</v>
      </c>
      <c r="R60" s="234"/>
      <c r="S60" s="196"/>
      <c r="T60" s="196"/>
      <c r="U60" s="196"/>
      <c r="V60" s="196"/>
      <c r="W60" s="196"/>
    </row>
    <row r="61" spans="2:23" s="194" customFormat="1" x14ac:dyDescent="0.25">
      <c r="B61" s="233">
        <v>56</v>
      </c>
      <c r="C61" s="293">
        <v>45353</v>
      </c>
      <c r="D61" s="195" t="s">
        <v>94</v>
      </c>
      <c r="E61" s="196" t="s">
        <v>92</v>
      </c>
      <c r="F61" s="196" t="s">
        <v>1</v>
      </c>
      <c r="G61" s="196" t="s">
        <v>209</v>
      </c>
      <c r="H61" s="196">
        <v>6.65</v>
      </c>
      <c r="I61" s="196"/>
      <c r="J61" s="196"/>
      <c r="K61" s="448"/>
      <c r="L61" s="196"/>
      <c r="M61" s="196"/>
      <c r="N61" s="216">
        <v>0</v>
      </c>
      <c r="O61" s="216">
        <v>0</v>
      </c>
      <c r="P61" s="216">
        <v>0</v>
      </c>
      <c r="Q61" s="335">
        <v>0</v>
      </c>
      <c r="R61" s="234"/>
      <c r="S61" s="196"/>
      <c r="T61" s="196"/>
      <c r="U61" s="196"/>
      <c r="V61" s="196"/>
      <c r="W61" s="196"/>
    </row>
    <row r="62" spans="2:23" s="194" customFormat="1" x14ac:dyDescent="0.25">
      <c r="B62" s="233">
        <v>57</v>
      </c>
      <c r="C62" s="293">
        <v>45353</v>
      </c>
      <c r="D62" s="195" t="s">
        <v>91</v>
      </c>
      <c r="E62" s="196" t="s">
        <v>92</v>
      </c>
      <c r="F62" s="196" t="s">
        <v>1</v>
      </c>
      <c r="G62" s="196" t="s">
        <v>209</v>
      </c>
      <c r="H62" s="196">
        <v>6.65</v>
      </c>
      <c r="I62" s="196"/>
      <c r="J62" s="196"/>
      <c r="K62" s="448"/>
      <c r="L62" s="196"/>
      <c r="M62" s="196"/>
      <c r="N62" s="216">
        <v>0</v>
      </c>
      <c r="O62" s="216">
        <v>0</v>
      </c>
      <c r="P62" s="216">
        <v>0</v>
      </c>
      <c r="Q62" s="335">
        <v>0</v>
      </c>
      <c r="R62" s="234"/>
      <c r="S62" s="196" t="s">
        <v>255</v>
      </c>
      <c r="T62" s="196" t="s">
        <v>159</v>
      </c>
      <c r="U62" s="196" t="s">
        <v>65</v>
      </c>
      <c r="V62" s="196" t="s">
        <v>159</v>
      </c>
      <c r="W62" s="196">
        <v>30.5</v>
      </c>
    </row>
    <row r="63" spans="2:23" s="194" customFormat="1" x14ac:dyDescent="0.25">
      <c r="B63" s="233">
        <v>58</v>
      </c>
      <c r="C63" s="293">
        <v>45353</v>
      </c>
      <c r="D63" s="195" t="s">
        <v>116</v>
      </c>
      <c r="E63" s="196" t="s">
        <v>92</v>
      </c>
      <c r="F63" s="196" t="s">
        <v>1</v>
      </c>
      <c r="G63" s="196" t="s">
        <v>209</v>
      </c>
      <c r="H63" s="196">
        <v>6.65</v>
      </c>
      <c r="I63" s="196"/>
      <c r="J63" s="196"/>
      <c r="K63" s="448"/>
      <c r="L63" s="196"/>
      <c r="M63" s="196"/>
      <c r="N63" s="216">
        <v>0</v>
      </c>
      <c r="O63" s="216">
        <v>0</v>
      </c>
      <c r="P63" s="216">
        <v>0</v>
      </c>
      <c r="Q63" s="335">
        <v>0</v>
      </c>
      <c r="R63" s="234"/>
      <c r="S63" s="196"/>
      <c r="T63" s="196"/>
      <c r="U63" s="196"/>
      <c r="V63" s="196"/>
      <c r="W63" s="196"/>
    </row>
    <row r="64" spans="2:23" s="194" customFormat="1" x14ac:dyDescent="0.25">
      <c r="B64" s="233">
        <v>59</v>
      </c>
      <c r="C64" s="293">
        <v>45353</v>
      </c>
      <c r="D64" s="195" t="s">
        <v>96</v>
      </c>
      <c r="E64" s="196" t="s">
        <v>159</v>
      </c>
      <c r="F64" s="196" t="s">
        <v>1</v>
      </c>
      <c r="G64" s="196" t="s">
        <v>159</v>
      </c>
      <c r="H64" s="196">
        <v>11.8</v>
      </c>
      <c r="I64" s="196"/>
      <c r="J64" s="196"/>
      <c r="K64" s="448"/>
      <c r="L64" s="196"/>
      <c r="M64" s="196"/>
      <c r="N64" s="216">
        <v>0</v>
      </c>
      <c r="O64" s="216">
        <v>0</v>
      </c>
      <c r="P64" s="216">
        <v>0</v>
      </c>
      <c r="Q64" s="335">
        <v>0</v>
      </c>
      <c r="R64" s="234"/>
      <c r="S64" s="196" t="s">
        <v>301</v>
      </c>
      <c r="T64" s="196" t="s">
        <v>181</v>
      </c>
      <c r="U64" s="196" t="s">
        <v>302</v>
      </c>
      <c r="V64" s="196" t="s">
        <v>181</v>
      </c>
      <c r="W64" s="196">
        <v>7</v>
      </c>
    </row>
    <row r="65" spans="2:24" s="194" customFormat="1" x14ac:dyDescent="0.25">
      <c r="B65" s="233">
        <v>60</v>
      </c>
      <c r="C65" s="293">
        <v>45353</v>
      </c>
      <c r="D65" s="195" t="s">
        <v>128</v>
      </c>
      <c r="E65" s="196" t="s">
        <v>159</v>
      </c>
      <c r="F65" s="196" t="s">
        <v>1</v>
      </c>
      <c r="G65" s="196" t="s">
        <v>159</v>
      </c>
      <c r="H65" s="196">
        <v>11.8</v>
      </c>
      <c r="I65" s="196"/>
      <c r="J65" s="196"/>
      <c r="K65" s="448"/>
      <c r="L65" s="196"/>
      <c r="M65" s="196"/>
      <c r="N65" s="216">
        <v>0</v>
      </c>
      <c r="O65" s="216">
        <v>0</v>
      </c>
      <c r="P65" s="216">
        <v>0</v>
      </c>
      <c r="Q65" s="335">
        <v>0</v>
      </c>
      <c r="R65" s="234"/>
      <c r="S65" s="196"/>
      <c r="T65" s="196"/>
      <c r="U65" s="196"/>
      <c r="V65" s="196"/>
      <c r="W65" s="196"/>
    </row>
    <row r="66" spans="2:24" s="194" customFormat="1" x14ac:dyDescent="0.25">
      <c r="B66" s="233">
        <v>61</v>
      </c>
      <c r="C66" s="293">
        <v>45354</v>
      </c>
      <c r="D66" s="195" t="s">
        <v>94</v>
      </c>
      <c r="E66" s="196" t="s">
        <v>92</v>
      </c>
      <c r="F66" s="196" t="s">
        <v>1</v>
      </c>
      <c r="G66" s="196" t="s">
        <v>209</v>
      </c>
      <c r="H66" s="196">
        <v>6.65</v>
      </c>
      <c r="I66" s="196"/>
      <c r="J66" s="196"/>
      <c r="K66" s="448"/>
      <c r="L66" s="196"/>
      <c r="M66" s="196"/>
      <c r="N66" s="216">
        <v>0</v>
      </c>
      <c r="O66" s="216">
        <v>0</v>
      </c>
      <c r="P66" s="216">
        <v>0</v>
      </c>
      <c r="Q66" s="335">
        <v>0</v>
      </c>
      <c r="R66" s="234"/>
    </row>
    <row r="67" spans="2:24" s="194" customFormat="1" x14ac:dyDescent="0.25">
      <c r="B67" s="233">
        <v>62</v>
      </c>
      <c r="C67" s="293">
        <v>45354</v>
      </c>
      <c r="D67" s="195" t="s">
        <v>91</v>
      </c>
      <c r="E67" s="196" t="s">
        <v>92</v>
      </c>
      <c r="F67" s="196" t="s">
        <v>1</v>
      </c>
      <c r="G67" s="196" t="s">
        <v>209</v>
      </c>
      <c r="H67" s="196">
        <v>6.65</v>
      </c>
      <c r="I67" s="196"/>
      <c r="J67" s="196"/>
      <c r="K67" s="448"/>
      <c r="L67" s="196"/>
      <c r="M67" s="196"/>
      <c r="N67" s="216">
        <v>0</v>
      </c>
      <c r="O67" s="216">
        <v>0</v>
      </c>
      <c r="P67" s="216">
        <v>0</v>
      </c>
      <c r="Q67" s="335">
        <v>0</v>
      </c>
      <c r="R67" s="234"/>
      <c r="S67" s="195" t="s">
        <v>379</v>
      </c>
      <c r="T67" s="196" t="s">
        <v>269</v>
      </c>
      <c r="U67" s="196" t="s">
        <v>381</v>
      </c>
      <c r="V67" s="196" t="s">
        <v>210</v>
      </c>
      <c r="W67" s="196">
        <v>4.1500000000000004</v>
      </c>
    </row>
    <row r="68" spans="2:24" s="194" customFormat="1" x14ac:dyDescent="0.25">
      <c r="B68" s="233">
        <v>63</v>
      </c>
      <c r="C68" s="293">
        <v>45354</v>
      </c>
      <c r="D68" s="195" t="s">
        <v>116</v>
      </c>
      <c r="E68" s="196" t="s">
        <v>92</v>
      </c>
      <c r="F68" s="196" t="s">
        <v>1</v>
      </c>
      <c r="G68" s="196" t="s">
        <v>209</v>
      </c>
      <c r="H68" s="196">
        <v>6.65</v>
      </c>
      <c r="I68" s="196"/>
      <c r="J68" s="196"/>
      <c r="K68" s="448"/>
      <c r="L68" s="196"/>
      <c r="M68" s="196"/>
      <c r="N68" s="216">
        <v>0</v>
      </c>
      <c r="O68" s="216">
        <v>0</v>
      </c>
      <c r="P68" s="216">
        <v>0</v>
      </c>
      <c r="Q68" s="335">
        <v>0</v>
      </c>
      <c r="R68" s="234"/>
      <c r="S68" s="278" t="s">
        <v>380</v>
      </c>
      <c r="T68" s="196" t="s">
        <v>269</v>
      </c>
      <c r="U68" s="196" t="s">
        <v>381</v>
      </c>
      <c r="V68" s="196" t="s">
        <v>210</v>
      </c>
      <c r="W68" s="196">
        <v>4.1500000000000004</v>
      </c>
    </row>
    <row r="69" spans="2:24" s="194" customFormat="1" x14ac:dyDescent="0.25">
      <c r="B69" s="233">
        <v>64</v>
      </c>
      <c r="C69" s="293">
        <v>45354</v>
      </c>
      <c r="D69" s="195" t="s">
        <v>96</v>
      </c>
      <c r="E69" s="196" t="s">
        <v>159</v>
      </c>
      <c r="F69" s="196" t="s">
        <v>1</v>
      </c>
      <c r="G69" s="196" t="s">
        <v>159</v>
      </c>
      <c r="H69" s="196">
        <v>11.8</v>
      </c>
      <c r="I69" s="196"/>
      <c r="J69" s="196"/>
      <c r="K69" s="448"/>
      <c r="L69" s="196"/>
      <c r="M69" s="196"/>
      <c r="N69" s="216">
        <v>0</v>
      </c>
      <c r="O69" s="216">
        <v>0</v>
      </c>
      <c r="P69" s="216">
        <v>0</v>
      </c>
      <c r="Q69" s="335">
        <v>0</v>
      </c>
      <c r="R69" s="234"/>
      <c r="S69" s="195" t="s">
        <v>489</v>
      </c>
      <c r="T69" s="196" t="s">
        <v>269</v>
      </c>
      <c r="U69" s="196" t="s">
        <v>381</v>
      </c>
      <c r="V69" s="196" t="s">
        <v>210</v>
      </c>
      <c r="W69" s="196">
        <v>4.1500000000000004</v>
      </c>
    </row>
    <row r="70" spans="2:24" s="194" customFormat="1" x14ac:dyDescent="0.25">
      <c r="B70" s="233">
        <v>65</v>
      </c>
      <c r="C70" s="293">
        <v>45354</v>
      </c>
      <c r="D70" s="195" t="s">
        <v>128</v>
      </c>
      <c r="E70" s="196" t="s">
        <v>159</v>
      </c>
      <c r="F70" s="196" t="s">
        <v>1</v>
      </c>
      <c r="G70" s="196" t="s">
        <v>159</v>
      </c>
      <c r="H70" s="196">
        <v>11.8</v>
      </c>
      <c r="I70" s="196"/>
      <c r="J70" s="196"/>
      <c r="K70" s="448"/>
      <c r="L70" s="196"/>
      <c r="M70" s="196"/>
      <c r="N70" s="216">
        <v>0</v>
      </c>
      <c r="O70" s="216">
        <v>0</v>
      </c>
      <c r="P70" s="216">
        <v>0</v>
      </c>
      <c r="Q70" s="335">
        <v>0</v>
      </c>
      <c r="R70" s="234"/>
      <c r="S70" s="196" t="s">
        <v>426</v>
      </c>
      <c r="T70" s="196" t="s">
        <v>159</v>
      </c>
      <c r="U70" s="196" t="s">
        <v>381</v>
      </c>
      <c r="V70" s="196" t="s">
        <v>159</v>
      </c>
      <c r="W70" s="196">
        <v>10</v>
      </c>
    </row>
    <row r="71" spans="2:24" s="194" customFormat="1" x14ac:dyDescent="0.25">
      <c r="B71" s="233">
        <v>66</v>
      </c>
      <c r="C71" s="293">
        <v>45355</v>
      </c>
      <c r="D71" s="195" t="s">
        <v>94</v>
      </c>
      <c r="E71" s="196" t="s">
        <v>92</v>
      </c>
      <c r="F71" s="196" t="s">
        <v>1</v>
      </c>
      <c r="G71" s="196" t="s">
        <v>209</v>
      </c>
      <c r="H71" s="196">
        <v>6.65</v>
      </c>
      <c r="I71" s="196"/>
      <c r="J71" s="196"/>
      <c r="K71" s="448"/>
      <c r="L71" s="196"/>
      <c r="M71" s="196"/>
      <c r="N71" s="216">
        <v>0</v>
      </c>
      <c r="O71" s="216">
        <v>0</v>
      </c>
      <c r="P71" s="216">
        <v>0</v>
      </c>
      <c r="Q71" s="335">
        <v>0</v>
      </c>
      <c r="R71" s="234"/>
    </row>
    <row r="72" spans="2:24" s="194" customFormat="1" x14ac:dyDescent="0.25">
      <c r="B72" s="233">
        <v>67</v>
      </c>
      <c r="C72" s="293">
        <v>45355</v>
      </c>
      <c r="D72" s="195" t="s">
        <v>91</v>
      </c>
      <c r="E72" s="196" t="s">
        <v>92</v>
      </c>
      <c r="F72" s="196" t="s">
        <v>1</v>
      </c>
      <c r="G72" s="196" t="s">
        <v>209</v>
      </c>
      <c r="H72" s="196">
        <v>6.65</v>
      </c>
      <c r="I72" s="196"/>
      <c r="J72" s="196"/>
      <c r="K72" s="448"/>
      <c r="L72" s="196"/>
      <c r="M72" s="196"/>
      <c r="N72" s="216">
        <v>0</v>
      </c>
      <c r="O72" s="216">
        <v>0</v>
      </c>
      <c r="P72" s="216">
        <v>0</v>
      </c>
      <c r="Q72" s="335">
        <v>0</v>
      </c>
      <c r="R72" s="234"/>
    </row>
    <row r="73" spans="2:24" s="194" customFormat="1" x14ac:dyDescent="0.25">
      <c r="B73" s="233">
        <v>68</v>
      </c>
      <c r="C73" s="293">
        <v>45355</v>
      </c>
      <c r="D73" s="195" t="s">
        <v>116</v>
      </c>
      <c r="E73" s="196" t="s">
        <v>92</v>
      </c>
      <c r="F73" s="196" t="s">
        <v>1</v>
      </c>
      <c r="G73" s="196" t="s">
        <v>209</v>
      </c>
      <c r="H73" s="196">
        <v>6.65</v>
      </c>
      <c r="I73" s="196"/>
      <c r="J73" s="196"/>
      <c r="K73" s="448"/>
      <c r="L73" s="196"/>
      <c r="M73" s="196"/>
      <c r="N73" s="216">
        <v>0</v>
      </c>
      <c r="O73" s="216">
        <v>0</v>
      </c>
      <c r="P73" s="216">
        <v>0</v>
      </c>
      <c r="Q73" s="335">
        <v>0</v>
      </c>
      <c r="R73" s="234"/>
      <c r="S73" s="196" t="s">
        <v>474</v>
      </c>
      <c r="T73" s="196" t="s">
        <v>92</v>
      </c>
      <c r="U73" s="196" t="s">
        <v>470</v>
      </c>
      <c r="V73" s="196" t="s">
        <v>210</v>
      </c>
      <c r="W73" s="196">
        <v>4.2</v>
      </c>
    </row>
    <row r="74" spans="2:24" s="194" customFormat="1" x14ac:dyDescent="0.25">
      <c r="B74" s="233">
        <v>69</v>
      </c>
      <c r="C74" s="293">
        <v>45355</v>
      </c>
      <c r="D74" s="195" t="s">
        <v>96</v>
      </c>
      <c r="E74" s="196" t="s">
        <v>159</v>
      </c>
      <c r="F74" s="196" t="s">
        <v>1</v>
      </c>
      <c r="G74" s="196" t="s">
        <v>159</v>
      </c>
      <c r="H74" s="196">
        <v>11.8</v>
      </c>
      <c r="I74" s="196"/>
      <c r="J74" s="196"/>
      <c r="K74" s="448"/>
      <c r="L74" s="196"/>
      <c r="M74" s="196"/>
      <c r="N74" s="216">
        <v>0</v>
      </c>
      <c r="O74" s="216">
        <v>0</v>
      </c>
      <c r="P74" s="216">
        <v>0</v>
      </c>
      <c r="Q74" s="335">
        <v>0</v>
      </c>
      <c r="R74" s="234"/>
      <c r="S74" s="196" t="s">
        <v>475</v>
      </c>
      <c r="T74" s="196" t="s">
        <v>92</v>
      </c>
      <c r="U74" s="196" t="s">
        <v>470</v>
      </c>
      <c r="V74" s="196" t="s">
        <v>210</v>
      </c>
      <c r="W74" s="196">
        <v>4.2</v>
      </c>
    </row>
    <row r="75" spans="2:24" s="194" customFormat="1" x14ac:dyDescent="0.25">
      <c r="B75" s="233">
        <v>70</v>
      </c>
      <c r="C75" s="293">
        <v>45355</v>
      </c>
      <c r="D75" s="195" t="s">
        <v>128</v>
      </c>
      <c r="E75" s="196" t="s">
        <v>159</v>
      </c>
      <c r="F75" s="196" t="s">
        <v>1</v>
      </c>
      <c r="G75" s="196" t="s">
        <v>159</v>
      </c>
      <c r="H75" s="196">
        <v>11.8</v>
      </c>
      <c r="I75" s="196"/>
      <c r="J75" s="196"/>
      <c r="K75" s="448"/>
      <c r="L75" s="196"/>
      <c r="M75" s="196"/>
      <c r="N75" s="216">
        <v>0</v>
      </c>
      <c r="O75" s="216">
        <v>0</v>
      </c>
      <c r="P75" s="216">
        <v>0</v>
      </c>
      <c r="Q75" s="335">
        <v>0</v>
      </c>
      <c r="R75" s="234"/>
      <c r="S75" s="196" t="s">
        <v>476</v>
      </c>
      <c r="T75" s="196" t="s">
        <v>92</v>
      </c>
      <c r="U75" s="196" t="s">
        <v>470</v>
      </c>
      <c r="V75" s="196" t="s">
        <v>210</v>
      </c>
      <c r="W75" s="196">
        <v>4.2</v>
      </c>
    </row>
    <row r="76" spans="2:24" s="194" customFormat="1" x14ac:dyDescent="0.25">
      <c r="B76" s="233">
        <v>71</v>
      </c>
      <c r="C76" s="293">
        <v>45356</v>
      </c>
      <c r="D76" s="195" t="s">
        <v>94</v>
      </c>
      <c r="E76" s="196" t="s">
        <v>92</v>
      </c>
      <c r="F76" s="196" t="s">
        <v>1</v>
      </c>
      <c r="G76" s="196" t="s">
        <v>209</v>
      </c>
      <c r="H76" s="196">
        <v>6.65</v>
      </c>
      <c r="I76" s="196"/>
      <c r="J76" s="196"/>
      <c r="K76" s="448"/>
      <c r="L76" s="196"/>
      <c r="M76" s="196"/>
      <c r="N76" s="216">
        <v>0</v>
      </c>
      <c r="O76" s="216">
        <v>0</v>
      </c>
      <c r="P76" s="216">
        <v>0</v>
      </c>
      <c r="Q76" s="335">
        <v>0</v>
      </c>
      <c r="R76" s="234"/>
      <c r="S76" s="196" t="s">
        <v>477</v>
      </c>
      <c r="T76" s="196" t="s">
        <v>92</v>
      </c>
      <c r="U76" s="196" t="s">
        <v>470</v>
      </c>
      <c r="V76" s="196" t="s">
        <v>210</v>
      </c>
      <c r="W76" s="196">
        <v>4.2</v>
      </c>
    </row>
    <row r="77" spans="2:24" s="194" customFormat="1" x14ac:dyDescent="0.25">
      <c r="B77" s="233">
        <v>72</v>
      </c>
      <c r="C77" s="293">
        <v>45356</v>
      </c>
      <c r="D77" s="195" t="s">
        <v>91</v>
      </c>
      <c r="E77" s="196" t="s">
        <v>92</v>
      </c>
      <c r="F77" s="196" t="s">
        <v>1</v>
      </c>
      <c r="G77" s="196" t="s">
        <v>209</v>
      </c>
      <c r="H77" s="196">
        <v>6.65</v>
      </c>
      <c r="I77" s="196"/>
      <c r="J77" s="196"/>
      <c r="K77" s="448"/>
      <c r="L77" s="196"/>
      <c r="M77" s="196"/>
      <c r="N77" s="216">
        <v>0</v>
      </c>
      <c r="O77" s="216">
        <v>0</v>
      </c>
      <c r="P77" s="216">
        <v>0</v>
      </c>
      <c r="Q77" s="335">
        <v>0</v>
      </c>
      <c r="R77" s="234"/>
      <c r="S77" s="196" t="s">
        <v>478</v>
      </c>
      <c r="T77" s="196" t="s">
        <v>103</v>
      </c>
      <c r="U77" s="196" t="s">
        <v>470</v>
      </c>
      <c r="V77" s="196"/>
      <c r="W77" s="196"/>
    </row>
    <row r="78" spans="2:24" s="194" customFormat="1" x14ac:dyDescent="0.25">
      <c r="B78" s="233">
        <v>73</v>
      </c>
      <c r="C78" s="293">
        <v>45356</v>
      </c>
      <c r="D78" s="195" t="s">
        <v>116</v>
      </c>
      <c r="E78" s="196" t="s">
        <v>92</v>
      </c>
      <c r="F78" s="196" t="s">
        <v>1</v>
      </c>
      <c r="G78" s="196" t="s">
        <v>209</v>
      </c>
      <c r="H78" s="196">
        <v>6.65</v>
      </c>
      <c r="I78" s="196"/>
      <c r="J78" s="196"/>
      <c r="K78" s="448"/>
      <c r="L78" s="196"/>
      <c r="M78" s="196"/>
      <c r="N78" s="216">
        <v>0</v>
      </c>
      <c r="O78" s="216">
        <v>0</v>
      </c>
      <c r="P78" s="216">
        <v>0</v>
      </c>
      <c r="Q78" s="335">
        <v>0</v>
      </c>
      <c r="R78" s="234"/>
    </row>
    <row r="79" spans="2:24" s="194" customFormat="1" x14ac:dyDescent="0.25">
      <c r="B79" s="233">
        <v>74</v>
      </c>
      <c r="C79" s="293">
        <v>45356</v>
      </c>
      <c r="D79" s="195" t="s">
        <v>96</v>
      </c>
      <c r="E79" s="196" t="s">
        <v>159</v>
      </c>
      <c r="F79" s="196" t="s">
        <v>1</v>
      </c>
      <c r="G79" s="196" t="s">
        <v>159</v>
      </c>
      <c r="H79" s="196">
        <v>11.8</v>
      </c>
      <c r="I79" s="196"/>
      <c r="J79" s="196"/>
      <c r="K79" s="448"/>
      <c r="L79" s="196"/>
      <c r="M79" s="196"/>
      <c r="N79" s="216">
        <v>0</v>
      </c>
      <c r="O79" s="216">
        <v>0</v>
      </c>
      <c r="P79" s="216">
        <v>0</v>
      </c>
      <c r="Q79" s="335">
        <v>0</v>
      </c>
      <c r="R79" s="234"/>
      <c r="S79" s="196" t="s">
        <v>507</v>
      </c>
      <c r="T79" s="196" t="s">
        <v>92</v>
      </c>
      <c r="U79" s="196" t="s">
        <v>504</v>
      </c>
      <c r="V79" s="196" t="s">
        <v>210</v>
      </c>
      <c r="W79" s="196">
        <v>4.1500000000000004</v>
      </c>
    </row>
    <row r="80" spans="2:24" s="194" customFormat="1" x14ac:dyDescent="0.25">
      <c r="B80" s="233">
        <v>75</v>
      </c>
      <c r="C80" s="293">
        <v>45356</v>
      </c>
      <c r="D80" s="195" t="s">
        <v>128</v>
      </c>
      <c r="E80" s="196" t="s">
        <v>159</v>
      </c>
      <c r="F80" s="196" t="s">
        <v>1</v>
      </c>
      <c r="G80" s="196" t="s">
        <v>159</v>
      </c>
      <c r="H80" s="196">
        <v>11.8</v>
      </c>
      <c r="I80" s="196"/>
      <c r="J80" s="196"/>
      <c r="K80" s="448"/>
      <c r="L80" s="196"/>
      <c r="M80" s="196"/>
      <c r="N80" s="216">
        <v>0</v>
      </c>
      <c r="O80" s="216">
        <v>0</v>
      </c>
      <c r="P80" s="216">
        <v>0</v>
      </c>
      <c r="Q80" s="335">
        <v>0</v>
      </c>
      <c r="R80" s="234"/>
      <c r="S80" s="196" t="s">
        <v>505</v>
      </c>
      <c r="T80" s="196" t="s">
        <v>130</v>
      </c>
      <c r="U80" s="196" t="s">
        <v>130</v>
      </c>
      <c r="V80" s="196" t="s">
        <v>304</v>
      </c>
      <c r="W80" s="196">
        <v>1</v>
      </c>
      <c r="X80" s="194" t="s">
        <v>303</v>
      </c>
    </row>
    <row r="81" spans="2:24" s="194" customFormat="1" x14ac:dyDescent="0.25">
      <c r="B81" s="233">
        <v>76</v>
      </c>
      <c r="C81" s="293">
        <v>45357</v>
      </c>
      <c r="D81" s="195" t="s">
        <v>94</v>
      </c>
      <c r="E81" s="196" t="s">
        <v>92</v>
      </c>
      <c r="F81" s="196" t="s">
        <v>1</v>
      </c>
      <c r="G81" s="196" t="s">
        <v>209</v>
      </c>
      <c r="H81" s="196">
        <v>6.65</v>
      </c>
      <c r="I81" s="196"/>
      <c r="J81" s="196"/>
      <c r="K81" s="448"/>
      <c r="L81" s="196"/>
      <c r="M81" s="196"/>
      <c r="N81" s="216">
        <v>0</v>
      </c>
      <c r="O81" s="216">
        <v>0</v>
      </c>
      <c r="P81" s="216">
        <v>0</v>
      </c>
      <c r="Q81" s="335">
        <v>0</v>
      </c>
      <c r="R81" s="234"/>
      <c r="S81" s="232" t="s">
        <v>528</v>
      </c>
      <c r="T81" s="196" t="s">
        <v>130</v>
      </c>
      <c r="U81" s="196" t="s">
        <v>130</v>
      </c>
      <c r="V81" s="196" t="s">
        <v>11</v>
      </c>
      <c r="W81" s="196">
        <v>1</v>
      </c>
      <c r="X81" s="194" t="s">
        <v>11</v>
      </c>
    </row>
    <row r="82" spans="2:24" s="194" customFormat="1" x14ac:dyDescent="0.25">
      <c r="B82" s="233">
        <v>77</v>
      </c>
      <c r="C82" s="293">
        <v>45357</v>
      </c>
      <c r="D82" s="195" t="s">
        <v>91</v>
      </c>
      <c r="E82" s="196" t="s">
        <v>92</v>
      </c>
      <c r="F82" s="196" t="s">
        <v>1</v>
      </c>
      <c r="G82" s="196" t="s">
        <v>209</v>
      </c>
      <c r="H82" s="196">
        <v>6.65</v>
      </c>
      <c r="I82" s="196"/>
      <c r="J82" s="196"/>
      <c r="K82" s="448"/>
      <c r="L82" s="196"/>
      <c r="M82" s="196"/>
      <c r="N82" s="216">
        <v>0</v>
      </c>
      <c r="O82" s="216">
        <v>0</v>
      </c>
      <c r="P82" s="216">
        <v>0</v>
      </c>
      <c r="Q82" s="335">
        <v>0</v>
      </c>
      <c r="R82" s="234"/>
    </row>
    <row r="83" spans="2:24" s="194" customFormat="1" x14ac:dyDescent="0.25">
      <c r="B83" s="233">
        <v>78</v>
      </c>
      <c r="C83" s="293">
        <v>45357</v>
      </c>
      <c r="D83" s="195" t="s">
        <v>116</v>
      </c>
      <c r="E83" s="196" t="s">
        <v>92</v>
      </c>
      <c r="F83" s="196" t="s">
        <v>1</v>
      </c>
      <c r="G83" s="196" t="s">
        <v>209</v>
      </c>
      <c r="H83" s="196">
        <v>6.65</v>
      </c>
      <c r="I83" s="196"/>
      <c r="J83" s="196"/>
      <c r="K83" s="448"/>
      <c r="L83" s="196"/>
      <c r="M83" s="196"/>
      <c r="N83" s="216">
        <v>0</v>
      </c>
      <c r="O83" s="216">
        <v>0</v>
      </c>
      <c r="P83" s="216">
        <v>0</v>
      </c>
      <c r="Q83" s="335">
        <v>0</v>
      </c>
      <c r="R83" s="234"/>
    </row>
    <row r="84" spans="2:24" s="194" customFormat="1" x14ac:dyDescent="0.25">
      <c r="B84" s="233">
        <v>79</v>
      </c>
      <c r="C84" s="293">
        <v>45357</v>
      </c>
      <c r="D84" s="195" t="s">
        <v>96</v>
      </c>
      <c r="E84" s="196" t="s">
        <v>159</v>
      </c>
      <c r="F84" s="196" t="s">
        <v>1</v>
      </c>
      <c r="G84" s="196" t="s">
        <v>159</v>
      </c>
      <c r="H84" s="196">
        <v>11.8</v>
      </c>
      <c r="I84" s="196"/>
      <c r="J84" s="196"/>
      <c r="K84" s="448"/>
      <c r="L84" s="196"/>
      <c r="M84" s="196"/>
      <c r="N84" s="216">
        <v>0</v>
      </c>
      <c r="O84" s="216">
        <v>0</v>
      </c>
      <c r="P84" s="216">
        <v>0</v>
      </c>
      <c r="Q84" s="335">
        <v>0</v>
      </c>
      <c r="R84" s="234"/>
    </row>
    <row r="85" spans="2:24" s="194" customFormat="1" x14ac:dyDescent="0.25">
      <c r="B85" s="233">
        <v>80</v>
      </c>
      <c r="C85" s="293">
        <v>45357</v>
      </c>
      <c r="D85" s="195" t="s">
        <v>128</v>
      </c>
      <c r="E85" s="196" t="s">
        <v>159</v>
      </c>
      <c r="F85" s="196" t="s">
        <v>1</v>
      </c>
      <c r="G85" s="196" t="s">
        <v>159</v>
      </c>
      <c r="H85" s="196">
        <v>11.8</v>
      </c>
      <c r="I85" s="196"/>
      <c r="J85" s="196"/>
      <c r="K85" s="448"/>
      <c r="L85" s="196"/>
      <c r="M85" s="196"/>
      <c r="N85" s="216">
        <v>0</v>
      </c>
      <c r="O85" s="216">
        <v>0</v>
      </c>
      <c r="P85" s="216">
        <v>0</v>
      </c>
      <c r="Q85" s="335">
        <v>0</v>
      </c>
      <c r="R85" s="234"/>
    </row>
    <row r="86" spans="2:24" s="194" customFormat="1" x14ac:dyDescent="0.25">
      <c r="B86" s="233">
        <v>81</v>
      </c>
      <c r="C86" s="293">
        <v>45358</v>
      </c>
      <c r="D86" s="195" t="s">
        <v>94</v>
      </c>
      <c r="E86" s="196" t="s">
        <v>92</v>
      </c>
      <c r="F86" s="196" t="s">
        <v>1</v>
      </c>
      <c r="G86" s="196" t="s">
        <v>209</v>
      </c>
      <c r="H86" s="196">
        <v>6.65</v>
      </c>
      <c r="I86" s="196"/>
      <c r="J86" s="196"/>
      <c r="K86" s="448"/>
      <c r="L86" s="196"/>
      <c r="M86" s="196"/>
      <c r="N86" s="216">
        <v>0</v>
      </c>
      <c r="O86" s="216">
        <v>0</v>
      </c>
      <c r="P86" s="216">
        <v>0</v>
      </c>
      <c r="Q86" s="335">
        <v>0</v>
      </c>
      <c r="R86" s="234"/>
    </row>
    <row r="87" spans="2:24" s="194" customFormat="1" x14ac:dyDescent="0.25">
      <c r="B87" s="233">
        <v>82</v>
      </c>
      <c r="C87" s="293">
        <v>45358</v>
      </c>
      <c r="D87" s="195" t="s">
        <v>91</v>
      </c>
      <c r="E87" s="196" t="s">
        <v>92</v>
      </c>
      <c r="F87" s="196" t="s">
        <v>1</v>
      </c>
      <c r="G87" s="196" t="s">
        <v>209</v>
      </c>
      <c r="H87" s="196">
        <v>6.65</v>
      </c>
      <c r="I87" s="196"/>
      <c r="J87" s="196"/>
      <c r="K87" s="448"/>
      <c r="L87" s="196"/>
      <c r="M87" s="196"/>
      <c r="N87" s="216">
        <v>0</v>
      </c>
      <c r="O87" s="216">
        <v>0</v>
      </c>
      <c r="P87" s="216">
        <v>0</v>
      </c>
      <c r="Q87" s="335">
        <v>0</v>
      </c>
      <c r="R87" s="234"/>
    </row>
    <row r="88" spans="2:24" s="194" customFormat="1" x14ac:dyDescent="0.25">
      <c r="B88" s="233">
        <v>83</v>
      </c>
      <c r="C88" s="293">
        <v>45358</v>
      </c>
      <c r="D88" s="195" t="s">
        <v>116</v>
      </c>
      <c r="E88" s="196" t="s">
        <v>92</v>
      </c>
      <c r="F88" s="196" t="s">
        <v>1</v>
      </c>
      <c r="G88" s="196" t="s">
        <v>209</v>
      </c>
      <c r="H88" s="196">
        <v>6.65</v>
      </c>
      <c r="I88" s="196"/>
      <c r="J88" s="196"/>
      <c r="K88" s="448"/>
      <c r="L88" s="196"/>
      <c r="M88" s="196"/>
      <c r="N88" s="216">
        <v>0</v>
      </c>
      <c r="O88" s="216">
        <v>0</v>
      </c>
      <c r="P88" s="216">
        <v>0</v>
      </c>
      <c r="Q88" s="335">
        <v>0</v>
      </c>
      <c r="R88" s="234"/>
    </row>
    <row r="89" spans="2:24" s="194" customFormat="1" x14ac:dyDescent="0.25">
      <c r="B89" s="233">
        <v>84</v>
      </c>
      <c r="C89" s="293">
        <v>45358</v>
      </c>
      <c r="D89" s="195" t="s">
        <v>96</v>
      </c>
      <c r="E89" s="196" t="s">
        <v>159</v>
      </c>
      <c r="F89" s="196" t="s">
        <v>1</v>
      </c>
      <c r="G89" s="196" t="s">
        <v>159</v>
      </c>
      <c r="H89" s="196">
        <v>11.8</v>
      </c>
      <c r="I89" s="196"/>
      <c r="J89" s="196"/>
      <c r="K89" s="448"/>
      <c r="L89" s="196"/>
      <c r="M89" s="196"/>
      <c r="N89" s="216">
        <v>0</v>
      </c>
      <c r="O89" s="216">
        <v>0</v>
      </c>
      <c r="P89" s="216">
        <v>0</v>
      </c>
      <c r="Q89" s="335">
        <v>0</v>
      </c>
      <c r="R89" s="234"/>
    </row>
    <row r="90" spans="2:24" s="194" customFormat="1" x14ac:dyDescent="0.25">
      <c r="B90" s="233">
        <v>85</v>
      </c>
      <c r="C90" s="293">
        <v>45358</v>
      </c>
      <c r="D90" s="195" t="s">
        <v>128</v>
      </c>
      <c r="E90" s="196" t="s">
        <v>159</v>
      </c>
      <c r="F90" s="196" t="s">
        <v>1</v>
      </c>
      <c r="G90" s="196" t="s">
        <v>159</v>
      </c>
      <c r="H90" s="196">
        <v>11.8</v>
      </c>
      <c r="I90" s="196"/>
      <c r="J90" s="196"/>
      <c r="K90" s="448"/>
      <c r="L90" s="196"/>
      <c r="M90" s="196"/>
      <c r="N90" s="216">
        <v>0</v>
      </c>
      <c r="O90" s="216">
        <v>0</v>
      </c>
      <c r="P90" s="216">
        <v>0</v>
      </c>
      <c r="Q90" s="335">
        <v>0</v>
      </c>
      <c r="R90" s="234"/>
    </row>
    <row r="91" spans="2:24" s="194" customFormat="1" x14ac:dyDescent="0.25">
      <c r="B91" s="233">
        <v>86</v>
      </c>
      <c r="C91" s="293">
        <v>45359</v>
      </c>
      <c r="D91" s="195" t="s">
        <v>94</v>
      </c>
      <c r="E91" s="196" t="s">
        <v>92</v>
      </c>
      <c r="F91" s="196" t="s">
        <v>1</v>
      </c>
      <c r="G91" s="196" t="s">
        <v>209</v>
      </c>
      <c r="H91" s="196">
        <v>6.65</v>
      </c>
      <c r="I91" s="196"/>
      <c r="J91" s="196"/>
      <c r="K91" s="448"/>
      <c r="L91" s="196"/>
      <c r="M91" s="196"/>
      <c r="N91" s="216">
        <v>0</v>
      </c>
      <c r="O91" s="216">
        <v>0</v>
      </c>
      <c r="P91" s="216">
        <v>0</v>
      </c>
      <c r="Q91" s="335">
        <v>0</v>
      </c>
      <c r="R91" s="234"/>
    </row>
    <row r="92" spans="2:24" s="194" customFormat="1" x14ac:dyDescent="0.25">
      <c r="B92" s="233">
        <v>87</v>
      </c>
      <c r="C92" s="293">
        <v>45359</v>
      </c>
      <c r="D92" s="195" t="s">
        <v>91</v>
      </c>
      <c r="E92" s="196" t="s">
        <v>92</v>
      </c>
      <c r="F92" s="196" t="s">
        <v>1</v>
      </c>
      <c r="G92" s="196" t="s">
        <v>209</v>
      </c>
      <c r="H92" s="196">
        <v>6.65</v>
      </c>
      <c r="I92" s="196"/>
      <c r="J92" s="196"/>
      <c r="K92" s="448"/>
      <c r="L92" s="196"/>
      <c r="M92" s="196"/>
      <c r="N92" s="216">
        <v>0</v>
      </c>
      <c r="O92" s="216">
        <v>0</v>
      </c>
      <c r="P92" s="216">
        <v>0</v>
      </c>
      <c r="Q92" s="335">
        <v>0</v>
      </c>
      <c r="R92" s="234"/>
    </row>
    <row r="93" spans="2:24" s="194" customFormat="1" x14ac:dyDescent="0.25">
      <c r="B93" s="233">
        <v>88</v>
      </c>
      <c r="C93" s="293">
        <v>45359</v>
      </c>
      <c r="D93" s="195" t="s">
        <v>116</v>
      </c>
      <c r="E93" s="196" t="s">
        <v>92</v>
      </c>
      <c r="F93" s="196" t="s">
        <v>1</v>
      </c>
      <c r="G93" s="196" t="s">
        <v>209</v>
      </c>
      <c r="H93" s="196">
        <v>6.65</v>
      </c>
      <c r="I93" s="196"/>
      <c r="J93" s="196"/>
      <c r="K93" s="448"/>
      <c r="L93" s="196"/>
      <c r="M93" s="196"/>
      <c r="N93" s="216">
        <v>0</v>
      </c>
      <c r="O93" s="216">
        <v>0</v>
      </c>
      <c r="P93" s="216">
        <v>0</v>
      </c>
      <c r="Q93" s="335">
        <v>0</v>
      </c>
      <c r="R93" s="234"/>
    </row>
    <row r="94" spans="2:24" s="194" customFormat="1" x14ac:dyDescent="0.25">
      <c r="B94" s="233">
        <v>89</v>
      </c>
      <c r="C94" s="293">
        <v>45359</v>
      </c>
      <c r="D94" s="195" t="s">
        <v>96</v>
      </c>
      <c r="E94" s="196" t="s">
        <v>159</v>
      </c>
      <c r="F94" s="196" t="s">
        <v>1</v>
      </c>
      <c r="G94" s="196" t="s">
        <v>159</v>
      </c>
      <c r="H94" s="196">
        <v>11.8</v>
      </c>
      <c r="I94" s="196"/>
      <c r="J94" s="196"/>
      <c r="K94" s="448"/>
      <c r="L94" s="196"/>
      <c r="M94" s="196"/>
      <c r="N94" s="216">
        <v>0</v>
      </c>
      <c r="O94" s="216">
        <v>0</v>
      </c>
      <c r="P94" s="216">
        <v>0</v>
      </c>
      <c r="Q94" s="335">
        <v>0</v>
      </c>
      <c r="R94" s="234"/>
    </row>
    <row r="95" spans="2:24" s="194" customFormat="1" x14ac:dyDescent="0.25">
      <c r="B95" s="233">
        <v>90</v>
      </c>
      <c r="C95" s="293">
        <v>45359</v>
      </c>
      <c r="D95" s="195" t="s">
        <v>128</v>
      </c>
      <c r="E95" s="196" t="s">
        <v>159</v>
      </c>
      <c r="F95" s="196" t="s">
        <v>1</v>
      </c>
      <c r="G95" s="196" t="s">
        <v>159</v>
      </c>
      <c r="H95" s="196">
        <v>11.8</v>
      </c>
      <c r="I95" s="196"/>
      <c r="J95" s="196"/>
      <c r="K95" s="448"/>
      <c r="L95" s="196"/>
      <c r="M95" s="196"/>
      <c r="N95" s="216">
        <v>0</v>
      </c>
      <c r="O95" s="216">
        <v>0</v>
      </c>
      <c r="P95" s="216">
        <v>0</v>
      </c>
      <c r="Q95" s="335">
        <v>0</v>
      </c>
      <c r="R95" s="234"/>
    </row>
    <row r="96" spans="2:24" s="194" customFormat="1" x14ac:dyDescent="0.25">
      <c r="B96" s="233">
        <v>91</v>
      </c>
      <c r="C96" s="293">
        <v>45360</v>
      </c>
      <c r="D96" s="195" t="s">
        <v>94</v>
      </c>
      <c r="E96" s="196" t="s">
        <v>92</v>
      </c>
      <c r="F96" s="196" t="s">
        <v>1</v>
      </c>
      <c r="G96" s="196" t="s">
        <v>209</v>
      </c>
      <c r="H96" s="196">
        <v>6.65</v>
      </c>
      <c r="I96" s="196"/>
      <c r="J96" s="196"/>
      <c r="K96" s="448"/>
      <c r="L96" s="196"/>
      <c r="M96" s="196"/>
      <c r="N96" s="216">
        <v>0</v>
      </c>
      <c r="O96" s="216">
        <v>0</v>
      </c>
      <c r="P96" s="216">
        <v>0</v>
      </c>
      <c r="Q96" s="335">
        <v>0</v>
      </c>
      <c r="R96" s="234"/>
    </row>
    <row r="97" spans="2:18" s="194" customFormat="1" x14ac:dyDescent="0.25">
      <c r="B97" s="233">
        <v>92</v>
      </c>
      <c r="C97" s="293">
        <v>45360</v>
      </c>
      <c r="D97" s="195" t="s">
        <v>91</v>
      </c>
      <c r="E97" s="196" t="s">
        <v>92</v>
      </c>
      <c r="F97" s="196" t="s">
        <v>1</v>
      </c>
      <c r="G97" s="196" t="s">
        <v>209</v>
      </c>
      <c r="H97" s="196">
        <v>6.65</v>
      </c>
      <c r="I97" s="196"/>
      <c r="J97" s="196"/>
      <c r="K97" s="448"/>
      <c r="L97" s="196"/>
      <c r="M97" s="196"/>
      <c r="N97" s="216">
        <v>0</v>
      </c>
      <c r="O97" s="216">
        <v>0</v>
      </c>
      <c r="P97" s="216">
        <v>0</v>
      </c>
      <c r="Q97" s="335">
        <v>0</v>
      </c>
      <c r="R97" s="234"/>
    </row>
    <row r="98" spans="2:18" s="194" customFormat="1" x14ac:dyDescent="0.25">
      <c r="B98" s="233">
        <v>93</v>
      </c>
      <c r="C98" s="293">
        <v>45360</v>
      </c>
      <c r="D98" s="195" t="s">
        <v>116</v>
      </c>
      <c r="E98" s="196" t="s">
        <v>92</v>
      </c>
      <c r="F98" s="196" t="s">
        <v>1</v>
      </c>
      <c r="G98" s="196" t="s">
        <v>209</v>
      </c>
      <c r="H98" s="196">
        <v>6.65</v>
      </c>
      <c r="I98" s="196"/>
      <c r="J98" s="196"/>
      <c r="K98" s="448"/>
      <c r="L98" s="196"/>
      <c r="M98" s="196"/>
      <c r="N98" s="216">
        <v>0</v>
      </c>
      <c r="O98" s="216">
        <v>0</v>
      </c>
      <c r="P98" s="216">
        <v>0</v>
      </c>
      <c r="Q98" s="335">
        <v>0</v>
      </c>
      <c r="R98" s="234"/>
    </row>
    <row r="99" spans="2:18" s="194" customFormat="1" x14ac:dyDescent="0.25">
      <c r="B99" s="233">
        <v>94</v>
      </c>
      <c r="C99" s="293">
        <v>45360</v>
      </c>
      <c r="D99" s="195" t="s">
        <v>96</v>
      </c>
      <c r="E99" s="196" t="s">
        <v>159</v>
      </c>
      <c r="F99" s="196" t="s">
        <v>1</v>
      </c>
      <c r="G99" s="196" t="s">
        <v>159</v>
      </c>
      <c r="H99" s="196">
        <v>11.8</v>
      </c>
      <c r="I99" s="196"/>
      <c r="J99" s="196"/>
      <c r="K99" s="448"/>
      <c r="L99" s="196"/>
      <c r="M99" s="196"/>
      <c r="N99" s="216">
        <v>0</v>
      </c>
      <c r="O99" s="216">
        <v>0</v>
      </c>
      <c r="P99" s="216">
        <v>0</v>
      </c>
      <c r="Q99" s="335">
        <v>0</v>
      </c>
      <c r="R99" s="234"/>
    </row>
    <row r="100" spans="2:18" s="194" customFormat="1" x14ac:dyDescent="0.25">
      <c r="B100" s="233">
        <v>95</v>
      </c>
      <c r="C100" s="293">
        <v>45360</v>
      </c>
      <c r="D100" s="195" t="s">
        <v>128</v>
      </c>
      <c r="E100" s="196" t="s">
        <v>159</v>
      </c>
      <c r="F100" s="196" t="s">
        <v>1</v>
      </c>
      <c r="G100" s="196" t="s">
        <v>159</v>
      </c>
      <c r="H100" s="196">
        <v>11.8</v>
      </c>
      <c r="I100" s="196"/>
      <c r="J100" s="196"/>
      <c r="K100" s="448"/>
      <c r="L100" s="196"/>
      <c r="M100" s="196"/>
      <c r="N100" s="216">
        <v>0</v>
      </c>
      <c r="O100" s="216">
        <v>0</v>
      </c>
      <c r="P100" s="216">
        <v>0</v>
      </c>
      <c r="Q100" s="335">
        <v>0</v>
      </c>
      <c r="R100" s="234"/>
    </row>
    <row r="101" spans="2:18" s="194" customFormat="1" x14ac:dyDescent="0.25">
      <c r="B101" s="233">
        <v>96</v>
      </c>
      <c r="C101" s="293">
        <v>45361</v>
      </c>
      <c r="D101" s="195" t="s">
        <v>94</v>
      </c>
      <c r="E101" s="196" t="s">
        <v>92</v>
      </c>
      <c r="F101" s="196" t="s">
        <v>1</v>
      </c>
      <c r="G101" s="196" t="s">
        <v>209</v>
      </c>
      <c r="H101" s="196">
        <v>6.65</v>
      </c>
      <c r="I101" s="196" t="s">
        <v>214</v>
      </c>
      <c r="J101" s="196">
        <v>25</v>
      </c>
      <c r="K101" s="448"/>
      <c r="L101" s="196" t="s">
        <v>1</v>
      </c>
      <c r="M101" s="196" t="s">
        <v>297</v>
      </c>
      <c r="N101" s="216">
        <v>166.25</v>
      </c>
      <c r="O101" s="216">
        <v>0</v>
      </c>
      <c r="P101" s="216">
        <v>0</v>
      </c>
      <c r="Q101" s="335">
        <v>0</v>
      </c>
      <c r="R101" s="234"/>
    </row>
    <row r="102" spans="2:18" s="194" customFormat="1" x14ac:dyDescent="0.25">
      <c r="B102" s="233">
        <v>97</v>
      </c>
      <c r="C102" s="293">
        <v>45361</v>
      </c>
      <c r="D102" s="195" t="s">
        <v>91</v>
      </c>
      <c r="E102" s="196" t="s">
        <v>92</v>
      </c>
      <c r="F102" s="196" t="s">
        <v>1</v>
      </c>
      <c r="G102" s="196" t="s">
        <v>209</v>
      </c>
      <c r="H102" s="196">
        <v>6.65</v>
      </c>
      <c r="I102" s="196" t="s">
        <v>214</v>
      </c>
      <c r="J102" s="196">
        <v>25</v>
      </c>
      <c r="K102" s="448"/>
      <c r="L102" s="196" t="s">
        <v>1</v>
      </c>
      <c r="M102" s="196" t="s">
        <v>297</v>
      </c>
      <c r="N102" s="216">
        <v>166.25</v>
      </c>
      <c r="O102" s="216">
        <v>0</v>
      </c>
      <c r="P102" s="216">
        <v>0</v>
      </c>
      <c r="Q102" s="335">
        <v>0</v>
      </c>
      <c r="R102" s="234"/>
    </row>
    <row r="103" spans="2:18" s="194" customFormat="1" x14ac:dyDescent="0.25">
      <c r="B103" s="233">
        <v>98</v>
      </c>
      <c r="C103" s="293">
        <v>45361</v>
      </c>
      <c r="D103" s="195" t="s">
        <v>116</v>
      </c>
      <c r="E103" s="196" t="s">
        <v>92</v>
      </c>
      <c r="F103" s="196" t="s">
        <v>1</v>
      </c>
      <c r="G103" s="196" t="s">
        <v>209</v>
      </c>
      <c r="H103" s="196">
        <v>6.65</v>
      </c>
      <c r="I103" s="196" t="s">
        <v>214</v>
      </c>
      <c r="J103" s="196">
        <v>25</v>
      </c>
      <c r="K103" s="448"/>
      <c r="L103" s="196" t="s">
        <v>1</v>
      </c>
      <c r="M103" s="196" t="s">
        <v>297</v>
      </c>
      <c r="N103" s="216">
        <v>166.25</v>
      </c>
      <c r="O103" s="216">
        <v>0</v>
      </c>
      <c r="P103" s="216">
        <v>0</v>
      </c>
      <c r="Q103" s="335">
        <v>0</v>
      </c>
      <c r="R103" s="234"/>
    </row>
    <row r="104" spans="2:18" s="194" customFormat="1" x14ac:dyDescent="0.25">
      <c r="B104" s="233">
        <v>99</v>
      </c>
      <c r="C104" s="293">
        <v>45361</v>
      </c>
      <c r="D104" s="195" t="s">
        <v>96</v>
      </c>
      <c r="E104" s="196" t="s">
        <v>159</v>
      </c>
      <c r="F104" s="196" t="s">
        <v>1</v>
      </c>
      <c r="G104" s="196" t="s">
        <v>159</v>
      </c>
      <c r="H104" s="196">
        <v>11.8</v>
      </c>
      <c r="I104" s="196"/>
      <c r="J104" s="196"/>
      <c r="K104" s="448"/>
      <c r="L104" s="196"/>
      <c r="M104" s="196"/>
      <c r="N104" s="216">
        <v>0</v>
      </c>
      <c r="O104" s="216">
        <v>0</v>
      </c>
      <c r="P104" s="216">
        <v>0</v>
      </c>
      <c r="Q104" s="335">
        <v>0</v>
      </c>
      <c r="R104" s="234"/>
    </row>
    <row r="105" spans="2:18" s="194" customFormat="1" x14ac:dyDescent="0.25">
      <c r="B105" s="233">
        <v>100</v>
      </c>
      <c r="C105" s="293">
        <v>45361</v>
      </c>
      <c r="D105" s="195" t="s">
        <v>128</v>
      </c>
      <c r="E105" s="196" t="s">
        <v>159</v>
      </c>
      <c r="F105" s="196" t="s">
        <v>1</v>
      </c>
      <c r="G105" s="196" t="s">
        <v>159</v>
      </c>
      <c r="H105" s="196">
        <v>11.8</v>
      </c>
      <c r="I105" s="196"/>
      <c r="J105" s="196"/>
      <c r="K105" s="448"/>
      <c r="L105" s="196"/>
      <c r="M105" s="196"/>
      <c r="N105" s="216">
        <v>0</v>
      </c>
      <c r="O105" s="216">
        <v>0</v>
      </c>
      <c r="P105" s="216">
        <v>0</v>
      </c>
      <c r="Q105" s="335">
        <v>0</v>
      </c>
      <c r="R105" s="234"/>
    </row>
    <row r="106" spans="2:18" s="194" customFormat="1" x14ac:dyDescent="0.25">
      <c r="B106" s="233">
        <v>101</v>
      </c>
      <c r="C106" s="293">
        <v>45362</v>
      </c>
      <c r="D106" s="195" t="s">
        <v>94</v>
      </c>
      <c r="E106" s="196" t="s">
        <v>92</v>
      </c>
      <c r="F106" s="196" t="s">
        <v>1</v>
      </c>
      <c r="G106" s="196" t="s">
        <v>209</v>
      </c>
      <c r="H106" s="196">
        <v>6.65</v>
      </c>
      <c r="I106" s="196" t="s">
        <v>214</v>
      </c>
      <c r="J106" s="196">
        <v>30</v>
      </c>
      <c r="K106" s="448"/>
      <c r="L106" s="196" t="s">
        <v>1</v>
      </c>
      <c r="M106" s="196" t="s">
        <v>297</v>
      </c>
      <c r="N106" s="216">
        <v>199.5</v>
      </c>
      <c r="O106" s="216">
        <v>0</v>
      </c>
      <c r="P106" s="216">
        <v>0</v>
      </c>
      <c r="Q106" s="335">
        <v>0</v>
      </c>
      <c r="R106" s="234"/>
    </row>
    <row r="107" spans="2:18" s="194" customFormat="1" x14ac:dyDescent="0.25">
      <c r="B107" s="233">
        <v>102</v>
      </c>
      <c r="C107" s="293">
        <v>45362</v>
      </c>
      <c r="D107" s="195" t="s">
        <v>91</v>
      </c>
      <c r="E107" s="196" t="s">
        <v>92</v>
      </c>
      <c r="F107" s="196" t="s">
        <v>1</v>
      </c>
      <c r="G107" s="196" t="s">
        <v>209</v>
      </c>
      <c r="H107" s="196">
        <v>6.65</v>
      </c>
      <c r="I107" s="196" t="s">
        <v>214</v>
      </c>
      <c r="J107" s="196">
        <v>24</v>
      </c>
      <c r="K107" s="448"/>
      <c r="L107" s="196" t="s">
        <v>1</v>
      </c>
      <c r="M107" s="196" t="s">
        <v>297</v>
      </c>
      <c r="N107" s="216">
        <v>159.60000000000002</v>
      </c>
      <c r="O107" s="216">
        <v>0</v>
      </c>
      <c r="P107" s="216">
        <v>0</v>
      </c>
      <c r="Q107" s="335">
        <v>0</v>
      </c>
      <c r="R107" s="234"/>
    </row>
    <row r="108" spans="2:18" s="194" customFormat="1" x14ac:dyDescent="0.25">
      <c r="B108" s="233">
        <v>103</v>
      </c>
      <c r="C108" s="293">
        <v>45362</v>
      </c>
      <c r="D108" s="195" t="s">
        <v>116</v>
      </c>
      <c r="E108" s="196" t="s">
        <v>92</v>
      </c>
      <c r="F108" s="196" t="s">
        <v>1</v>
      </c>
      <c r="G108" s="196" t="s">
        <v>209</v>
      </c>
      <c r="H108" s="196">
        <v>6.65</v>
      </c>
      <c r="I108" s="196" t="s">
        <v>214</v>
      </c>
      <c r="J108" s="196">
        <v>30</v>
      </c>
      <c r="K108" s="448"/>
      <c r="L108" s="196" t="s">
        <v>1</v>
      </c>
      <c r="M108" s="196" t="s">
        <v>297</v>
      </c>
      <c r="N108" s="216">
        <v>199.5</v>
      </c>
      <c r="O108" s="216">
        <v>0</v>
      </c>
      <c r="P108" s="216">
        <v>0</v>
      </c>
      <c r="Q108" s="335">
        <v>0</v>
      </c>
      <c r="R108" s="234"/>
    </row>
    <row r="109" spans="2:18" s="194" customFormat="1" x14ac:dyDescent="0.25">
      <c r="B109" s="233">
        <v>104</v>
      </c>
      <c r="C109" s="293">
        <v>45362</v>
      </c>
      <c r="D109" s="195" t="s">
        <v>96</v>
      </c>
      <c r="E109" s="196" t="s">
        <v>159</v>
      </c>
      <c r="F109" s="196" t="s">
        <v>1</v>
      </c>
      <c r="G109" s="196" t="s">
        <v>159</v>
      </c>
      <c r="H109" s="196">
        <v>11.8</v>
      </c>
      <c r="I109" s="196"/>
      <c r="J109" s="196"/>
      <c r="K109" s="448"/>
      <c r="L109" s="196"/>
      <c r="M109" s="196"/>
      <c r="N109" s="216">
        <v>0</v>
      </c>
      <c r="O109" s="216">
        <v>0</v>
      </c>
      <c r="P109" s="216">
        <v>0</v>
      </c>
      <c r="Q109" s="335">
        <v>0</v>
      </c>
      <c r="R109" s="234"/>
    </row>
    <row r="110" spans="2:18" s="194" customFormat="1" x14ac:dyDescent="0.25">
      <c r="B110" s="233">
        <v>105</v>
      </c>
      <c r="C110" s="293">
        <v>45362</v>
      </c>
      <c r="D110" s="195" t="s">
        <v>128</v>
      </c>
      <c r="E110" s="196" t="s">
        <v>159</v>
      </c>
      <c r="F110" s="196" t="s">
        <v>1</v>
      </c>
      <c r="G110" s="196" t="s">
        <v>159</v>
      </c>
      <c r="H110" s="196">
        <v>11.8</v>
      </c>
      <c r="I110" s="196"/>
      <c r="J110" s="196"/>
      <c r="K110" s="448"/>
      <c r="L110" s="196"/>
      <c r="M110" s="196"/>
      <c r="N110" s="216">
        <v>0</v>
      </c>
      <c r="O110" s="216">
        <v>0</v>
      </c>
      <c r="P110" s="216">
        <v>0</v>
      </c>
      <c r="Q110" s="335">
        <v>0</v>
      </c>
      <c r="R110" s="234"/>
    </row>
    <row r="111" spans="2:18" s="194" customFormat="1" x14ac:dyDescent="0.25">
      <c r="B111" s="233">
        <v>106</v>
      </c>
      <c r="C111" s="293">
        <v>45363</v>
      </c>
      <c r="D111" s="195" t="s">
        <v>94</v>
      </c>
      <c r="E111" s="196" t="s">
        <v>92</v>
      </c>
      <c r="F111" s="196" t="s">
        <v>1</v>
      </c>
      <c r="G111" s="196" t="s">
        <v>209</v>
      </c>
      <c r="H111" s="196">
        <v>6.65</v>
      </c>
      <c r="I111" s="196"/>
      <c r="J111" s="196"/>
      <c r="K111" s="448"/>
      <c r="L111" s="196"/>
      <c r="M111" s="196"/>
      <c r="N111" s="216">
        <v>0</v>
      </c>
      <c r="O111" s="216">
        <v>0</v>
      </c>
      <c r="P111" s="216">
        <v>0</v>
      </c>
      <c r="Q111" s="335">
        <v>0</v>
      </c>
      <c r="R111" s="234"/>
    </row>
    <row r="112" spans="2:18" s="194" customFormat="1" x14ac:dyDescent="0.25">
      <c r="B112" s="233">
        <v>107</v>
      </c>
      <c r="C112" s="293">
        <v>45363</v>
      </c>
      <c r="D112" s="195" t="s">
        <v>91</v>
      </c>
      <c r="E112" s="196" t="s">
        <v>92</v>
      </c>
      <c r="F112" s="196" t="s">
        <v>1</v>
      </c>
      <c r="G112" s="196" t="s">
        <v>209</v>
      </c>
      <c r="H112" s="196">
        <v>6.65</v>
      </c>
      <c r="I112" s="196"/>
      <c r="J112" s="196"/>
      <c r="K112" s="448"/>
      <c r="L112" s="196"/>
      <c r="M112" s="196"/>
      <c r="N112" s="216">
        <v>0</v>
      </c>
      <c r="O112" s="216">
        <v>0</v>
      </c>
      <c r="P112" s="216">
        <v>0</v>
      </c>
      <c r="Q112" s="335">
        <v>0</v>
      </c>
      <c r="R112" s="234"/>
    </row>
    <row r="113" spans="2:18" s="194" customFormat="1" x14ac:dyDescent="0.25">
      <c r="B113" s="233">
        <v>108</v>
      </c>
      <c r="C113" s="293">
        <v>45363</v>
      </c>
      <c r="D113" s="195" t="s">
        <v>116</v>
      </c>
      <c r="E113" s="196" t="s">
        <v>92</v>
      </c>
      <c r="F113" s="196" t="s">
        <v>1</v>
      </c>
      <c r="G113" s="196" t="s">
        <v>209</v>
      </c>
      <c r="H113" s="196">
        <v>6.65</v>
      </c>
      <c r="I113" s="196"/>
      <c r="J113" s="196"/>
      <c r="K113" s="448"/>
      <c r="L113" s="196"/>
      <c r="M113" s="196"/>
      <c r="N113" s="216">
        <v>0</v>
      </c>
      <c r="O113" s="216">
        <v>0</v>
      </c>
      <c r="P113" s="216">
        <v>0</v>
      </c>
      <c r="Q113" s="335">
        <v>0</v>
      </c>
      <c r="R113" s="234"/>
    </row>
    <row r="114" spans="2:18" s="194" customFormat="1" x14ac:dyDescent="0.25">
      <c r="B114" s="233">
        <v>109</v>
      </c>
      <c r="C114" s="293">
        <v>45363</v>
      </c>
      <c r="D114" s="195" t="s">
        <v>96</v>
      </c>
      <c r="E114" s="196" t="s">
        <v>159</v>
      </c>
      <c r="F114" s="196" t="s">
        <v>1</v>
      </c>
      <c r="G114" s="196" t="s">
        <v>159</v>
      </c>
      <c r="H114" s="196">
        <v>11.8</v>
      </c>
      <c r="I114" s="196"/>
      <c r="J114" s="196"/>
      <c r="K114" s="448"/>
      <c r="L114" s="196"/>
      <c r="M114" s="196"/>
      <c r="N114" s="216">
        <v>0</v>
      </c>
      <c r="O114" s="216">
        <v>0</v>
      </c>
      <c r="P114" s="216">
        <v>0</v>
      </c>
      <c r="Q114" s="335">
        <v>0</v>
      </c>
      <c r="R114" s="234"/>
    </row>
    <row r="115" spans="2:18" s="194" customFormat="1" x14ac:dyDescent="0.25">
      <c r="B115" s="233">
        <v>110</v>
      </c>
      <c r="C115" s="293">
        <v>45363</v>
      </c>
      <c r="D115" s="195" t="s">
        <v>128</v>
      </c>
      <c r="E115" s="196" t="s">
        <v>159</v>
      </c>
      <c r="F115" s="196" t="s">
        <v>1</v>
      </c>
      <c r="G115" s="196" t="s">
        <v>159</v>
      </c>
      <c r="H115" s="196">
        <v>11.8</v>
      </c>
      <c r="I115" s="196"/>
      <c r="J115" s="196"/>
      <c r="K115" s="448"/>
      <c r="L115" s="196"/>
      <c r="M115" s="196"/>
      <c r="N115" s="216">
        <v>0</v>
      </c>
      <c r="O115" s="216">
        <v>0</v>
      </c>
      <c r="P115" s="216">
        <v>0</v>
      </c>
      <c r="Q115" s="335">
        <v>0</v>
      </c>
      <c r="R115" s="234"/>
    </row>
    <row r="116" spans="2:18" s="194" customFormat="1" x14ac:dyDescent="0.25">
      <c r="B116" s="233">
        <v>111</v>
      </c>
      <c r="C116" s="293">
        <v>45364</v>
      </c>
      <c r="D116" s="195" t="s">
        <v>94</v>
      </c>
      <c r="E116" s="196" t="s">
        <v>92</v>
      </c>
      <c r="F116" s="196" t="s">
        <v>1</v>
      </c>
      <c r="G116" s="196" t="s">
        <v>209</v>
      </c>
      <c r="H116" s="196">
        <v>6.65</v>
      </c>
      <c r="I116" s="196"/>
      <c r="J116" s="196"/>
      <c r="K116" s="448"/>
      <c r="L116" s="196"/>
      <c r="M116" s="196"/>
      <c r="N116" s="216">
        <v>0</v>
      </c>
      <c r="O116" s="216">
        <v>0</v>
      </c>
      <c r="P116" s="216">
        <v>0</v>
      </c>
      <c r="Q116" s="335">
        <v>0</v>
      </c>
      <c r="R116" s="234"/>
    </row>
    <row r="117" spans="2:18" s="194" customFormat="1" x14ac:dyDescent="0.25">
      <c r="B117" s="233">
        <v>112</v>
      </c>
      <c r="C117" s="293">
        <v>45364</v>
      </c>
      <c r="D117" s="195" t="s">
        <v>91</v>
      </c>
      <c r="E117" s="196" t="s">
        <v>92</v>
      </c>
      <c r="F117" s="196" t="s">
        <v>1</v>
      </c>
      <c r="G117" s="196" t="s">
        <v>209</v>
      </c>
      <c r="H117" s="196">
        <v>6.65</v>
      </c>
      <c r="I117" s="196"/>
      <c r="J117" s="196"/>
      <c r="K117" s="448"/>
      <c r="L117" s="196"/>
      <c r="M117" s="196"/>
      <c r="N117" s="216">
        <v>0</v>
      </c>
      <c r="O117" s="216">
        <v>0</v>
      </c>
      <c r="P117" s="216">
        <v>0</v>
      </c>
      <c r="Q117" s="335">
        <v>0</v>
      </c>
      <c r="R117" s="234"/>
    </row>
    <row r="118" spans="2:18" s="194" customFormat="1" x14ac:dyDescent="0.25">
      <c r="B118" s="233">
        <v>113</v>
      </c>
      <c r="C118" s="293">
        <v>45364</v>
      </c>
      <c r="D118" s="195" t="s">
        <v>116</v>
      </c>
      <c r="E118" s="196" t="s">
        <v>92</v>
      </c>
      <c r="F118" s="196" t="s">
        <v>1</v>
      </c>
      <c r="G118" s="196" t="s">
        <v>209</v>
      </c>
      <c r="H118" s="196">
        <v>6.65</v>
      </c>
      <c r="I118" s="196" t="s">
        <v>214</v>
      </c>
      <c r="J118" s="196">
        <v>4</v>
      </c>
      <c r="K118" s="448"/>
      <c r="L118" s="196" t="s">
        <v>1</v>
      </c>
      <c r="M118" s="196" t="s">
        <v>297</v>
      </c>
      <c r="N118" s="216">
        <v>26.6</v>
      </c>
      <c r="O118" s="216">
        <v>0</v>
      </c>
      <c r="P118" s="216">
        <v>0</v>
      </c>
      <c r="Q118" s="335">
        <v>0</v>
      </c>
      <c r="R118" s="234"/>
    </row>
    <row r="119" spans="2:18" s="194" customFormat="1" x14ac:dyDescent="0.25">
      <c r="B119" s="233">
        <v>114</v>
      </c>
      <c r="C119" s="293">
        <v>45364</v>
      </c>
      <c r="D119" s="195" t="s">
        <v>96</v>
      </c>
      <c r="E119" s="196" t="s">
        <v>159</v>
      </c>
      <c r="F119" s="196" t="s">
        <v>1</v>
      </c>
      <c r="G119" s="196" t="s">
        <v>159</v>
      </c>
      <c r="H119" s="196">
        <v>11.8</v>
      </c>
      <c r="I119" s="196"/>
      <c r="J119" s="196"/>
      <c r="K119" s="448"/>
      <c r="L119" s="196"/>
      <c r="M119" s="196"/>
      <c r="N119" s="216">
        <v>0</v>
      </c>
      <c r="O119" s="216">
        <v>0</v>
      </c>
      <c r="P119" s="216">
        <v>0</v>
      </c>
      <c r="Q119" s="335">
        <v>0</v>
      </c>
      <c r="R119" s="234"/>
    </row>
    <row r="120" spans="2:18" s="194" customFormat="1" x14ac:dyDescent="0.25">
      <c r="B120" s="233">
        <v>115</v>
      </c>
      <c r="C120" s="293">
        <v>45364</v>
      </c>
      <c r="D120" s="195" t="s">
        <v>128</v>
      </c>
      <c r="E120" s="196" t="s">
        <v>159</v>
      </c>
      <c r="F120" s="196" t="s">
        <v>1</v>
      </c>
      <c r="G120" s="196" t="s">
        <v>159</v>
      </c>
      <c r="H120" s="196">
        <v>11.8</v>
      </c>
      <c r="I120" s="196"/>
      <c r="J120" s="196"/>
      <c r="K120" s="448"/>
      <c r="L120" s="196"/>
      <c r="M120" s="196"/>
      <c r="N120" s="216">
        <v>0</v>
      </c>
      <c r="O120" s="216">
        <v>0</v>
      </c>
      <c r="P120" s="216">
        <v>0</v>
      </c>
      <c r="Q120" s="335">
        <v>0</v>
      </c>
      <c r="R120" s="234"/>
    </row>
    <row r="121" spans="2:18" s="194" customFormat="1" x14ac:dyDescent="0.25">
      <c r="B121" s="233">
        <v>116</v>
      </c>
      <c r="C121" s="293">
        <v>45365</v>
      </c>
      <c r="D121" s="195" t="s">
        <v>94</v>
      </c>
      <c r="E121" s="196" t="s">
        <v>92</v>
      </c>
      <c r="F121" s="196" t="s">
        <v>1</v>
      </c>
      <c r="G121" s="196" t="s">
        <v>209</v>
      </c>
      <c r="H121" s="196">
        <v>6.65</v>
      </c>
      <c r="I121" s="196" t="s">
        <v>214</v>
      </c>
      <c r="J121" s="196">
        <v>22</v>
      </c>
      <c r="K121" s="448"/>
      <c r="L121" s="196" t="s">
        <v>1</v>
      </c>
      <c r="M121" s="196" t="s">
        <v>297</v>
      </c>
      <c r="N121" s="216">
        <v>146.30000000000001</v>
      </c>
      <c r="O121" s="216">
        <v>0</v>
      </c>
      <c r="P121" s="216">
        <v>0</v>
      </c>
      <c r="Q121" s="335">
        <v>0</v>
      </c>
      <c r="R121" s="234"/>
    </row>
    <row r="122" spans="2:18" s="194" customFormat="1" x14ac:dyDescent="0.25">
      <c r="B122" s="233">
        <v>117</v>
      </c>
      <c r="C122" s="293">
        <v>45365</v>
      </c>
      <c r="D122" s="195" t="s">
        <v>91</v>
      </c>
      <c r="E122" s="196" t="s">
        <v>92</v>
      </c>
      <c r="F122" s="196" t="s">
        <v>1</v>
      </c>
      <c r="G122" s="196" t="s">
        <v>209</v>
      </c>
      <c r="H122" s="196">
        <v>6.65</v>
      </c>
      <c r="I122" s="196" t="s">
        <v>214</v>
      </c>
      <c r="J122" s="196">
        <v>22</v>
      </c>
      <c r="K122" s="448"/>
      <c r="L122" s="196" t="s">
        <v>1</v>
      </c>
      <c r="M122" s="196" t="s">
        <v>297</v>
      </c>
      <c r="N122" s="216">
        <v>146.30000000000001</v>
      </c>
      <c r="O122" s="216">
        <v>0</v>
      </c>
      <c r="P122" s="216">
        <v>0</v>
      </c>
      <c r="Q122" s="335">
        <v>0</v>
      </c>
      <c r="R122" s="234"/>
    </row>
    <row r="123" spans="2:18" s="194" customFormat="1" x14ac:dyDescent="0.25">
      <c r="B123" s="233">
        <v>118</v>
      </c>
      <c r="C123" s="293">
        <v>45365</v>
      </c>
      <c r="D123" s="195" t="s">
        <v>116</v>
      </c>
      <c r="E123" s="196" t="s">
        <v>92</v>
      </c>
      <c r="F123" s="196" t="s">
        <v>1</v>
      </c>
      <c r="G123" s="196" t="s">
        <v>209</v>
      </c>
      <c r="H123" s="196">
        <v>6.65</v>
      </c>
      <c r="I123" s="196" t="s">
        <v>214</v>
      </c>
      <c r="J123" s="196">
        <v>23</v>
      </c>
      <c r="K123" s="448"/>
      <c r="L123" s="196" t="s">
        <v>1</v>
      </c>
      <c r="M123" s="196" t="s">
        <v>297</v>
      </c>
      <c r="N123" s="216">
        <v>152.95000000000002</v>
      </c>
      <c r="O123" s="216">
        <v>0</v>
      </c>
      <c r="P123" s="216">
        <v>0</v>
      </c>
      <c r="Q123" s="335">
        <v>0</v>
      </c>
      <c r="R123" s="234"/>
    </row>
    <row r="124" spans="2:18" s="194" customFormat="1" x14ac:dyDescent="0.25">
      <c r="B124" s="233">
        <v>119</v>
      </c>
      <c r="C124" s="293">
        <v>45365</v>
      </c>
      <c r="D124" s="195" t="s">
        <v>96</v>
      </c>
      <c r="E124" s="196" t="s">
        <v>159</v>
      </c>
      <c r="F124" s="196" t="s">
        <v>1</v>
      </c>
      <c r="G124" s="196" t="s">
        <v>159</v>
      </c>
      <c r="H124" s="196">
        <v>11.8</v>
      </c>
      <c r="I124" s="196"/>
      <c r="J124" s="196"/>
      <c r="K124" s="448"/>
      <c r="L124" s="196"/>
      <c r="M124" s="196"/>
      <c r="N124" s="216">
        <v>0</v>
      </c>
      <c r="O124" s="216">
        <v>0</v>
      </c>
      <c r="P124" s="216">
        <v>0</v>
      </c>
      <c r="Q124" s="335">
        <v>0</v>
      </c>
      <c r="R124" s="234"/>
    </row>
    <row r="125" spans="2:18" s="194" customFormat="1" x14ac:dyDescent="0.25">
      <c r="B125" s="233">
        <v>120</v>
      </c>
      <c r="C125" s="293">
        <v>45365</v>
      </c>
      <c r="D125" s="195" t="s">
        <v>128</v>
      </c>
      <c r="E125" s="196" t="s">
        <v>159</v>
      </c>
      <c r="F125" s="196" t="s">
        <v>1</v>
      </c>
      <c r="G125" s="196" t="s">
        <v>159</v>
      </c>
      <c r="H125" s="196">
        <v>11.8</v>
      </c>
      <c r="I125" s="196"/>
      <c r="J125" s="196"/>
      <c r="K125" s="448"/>
      <c r="L125" s="196"/>
      <c r="M125" s="196"/>
      <c r="N125" s="216">
        <v>0</v>
      </c>
      <c r="O125" s="216">
        <v>0</v>
      </c>
      <c r="P125" s="216">
        <v>0</v>
      </c>
      <c r="Q125" s="335">
        <v>0</v>
      </c>
      <c r="R125" s="234"/>
    </row>
    <row r="126" spans="2:18" s="194" customFormat="1" x14ac:dyDescent="0.25">
      <c r="B126" s="233">
        <v>121</v>
      </c>
      <c r="C126" s="293">
        <v>45366</v>
      </c>
      <c r="D126" s="195" t="s">
        <v>94</v>
      </c>
      <c r="E126" s="196" t="s">
        <v>92</v>
      </c>
      <c r="F126" s="196" t="s">
        <v>1</v>
      </c>
      <c r="G126" s="196" t="s">
        <v>209</v>
      </c>
      <c r="H126" s="196">
        <v>6.65</v>
      </c>
      <c r="I126" s="196" t="s">
        <v>214</v>
      </c>
      <c r="J126" s="196">
        <v>23</v>
      </c>
      <c r="K126" s="448"/>
      <c r="L126" s="196"/>
      <c r="M126" s="196" t="s">
        <v>297</v>
      </c>
      <c r="N126" s="216">
        <v>152.95000000000002</v>
      </c>
      <c r="O126" s="216">
        <v>0</v>
      </c>
      <c r="P126" s="216">
        <v>0</v>
      </c>
      <c r="Q126" s="335">
        <v>0</v>
      </c>
      <c r="R126" s="234"/>
    </row>
    <row r="127" spans="2:18" s="194" customFormat="1" x14ac:dyDescent="0.25">
      <c r="B127" s="233">
        <v>122</v>
      </c>
      <c r="C127" s="293">
        <v>45366</v>
      </c>
      <c r="D127" s="195" t="s">
        <v>91</v>
      </c>
      <c r="E127" s="196" t="s">
        <v>92</v>
      </c>
      <c r="F127" s="196" t="s">
        <v>1</v>
      </c>
      <c r="G127" s="196" t="s">
        <v>209</v>
      </c>
      <c r="H127" s="196">
        <v>6.65</v>
      </c>
      <c r="I127" s="196" t="s">
        <v>214</v>
      </c>
      <c r="J127" s="196">
        <v>29</v>
      </c>
      <c r="K127" s="448"/>
      <c r="L127" s="196"/>
      <c r="M127" s="196" t="s">
        <v>297</v>
      </c>
      <c r="N127" s="216">
        <v>192.85000000000002</v>
      </c>
      <c r="O127" s="216">
        <v>0</v>
      </c>
      <c r="P127" s="216">
        <v>0</v>
      </c>
      <c r="Q127" s="335">
        <v>0</v>
      </c>
      <c r="R127" s="234"/>
    </row>
    <row r="128" spans="2:18" s="194" customFormat="1" x14ac:dyDescent="0.25">
      <c r="B128" s="233">
        <v>123</v>
      </c>
      <c r="C128" s="293">
        <v>45366</v>
      </c>
      <c r="D128" s="195" t="s">
        <v>116</v>
      </c>
      <c r="E128" s="196" t="s">
        <v>92</v>
      </c>
      <c r="F128" s="196" t="s">
        <v>1</v>
      </c>
      <c r="G128" s="196" t="s">
        <v>209</v>
      </c>
      <c r="H128" s="196">
        <v>6.65</v>
      </c>
      <c r="I128" s="196" t="s">
        <v>214</v>
      </c>
      <c r="J128" s="196">
        <v>10</v>
      </c>
      <c r="K128" s="448"/>
      <c r="L128" s="196"/>
      <c r="M128" s="196" t="s">
        <v>297</v>
      </c>
      <c r="N128" s="216">
        <v>66.5</v>
      </c>
      <c r="O128" s="216">
        <v>0</v>
      </c>
      <c r="P128" s="216">
        <v>0</v>
      </c>
      <c r="Q128" s="335">
        <v>0</v>
      </c>
      <c r="R128" s="234"/>
    </row>
    <row r="129" spans="2:18" s="194" customFormat="1" x14ac:dyDescent="0.25">
      <c r="B129" s="233">
        <v>124</v>
      </c>
      <c r="C129" s="293">
        <v>45366</v>
      </c>
      <c r="D129" s="195" t="s">
        <v>96</v>
      </c>
      <c r="E129" s="196" t="s">
        <v>159</v>
      </c>
      <c r="F129" s="196" t="s">
        <v>1</v>
      </c>
      <c r="G129" s="196" t="s">
        <v>159</v>
      </c>
      <c r="H129" s="196">
        <v>11.8</v>
      </c>
      <c r="I129" s="196"/>
      <c r="J129" s="196"/>
      <c r="K129" s="448"/>
      <c r="L129" s="196"/>
      <c r="M129" s="196"/>
      <c r="N129" s="216">
        <v>0</v>
      </c>
      <c r="O129" s="216">
        <v>0</v>
      </c>
      <c r="P129" s="216">
        <v>0</v>
      </c>
      <c r="Q129" s="335">
        <v>0</v>
      </c>
      <c r="R129" s="234"/>
    </row>
    <row r="130" spans="2:18" s="194" customFormat="1" x14ac:dyDescent="0.25">
      <c r="B130" s="233">
        <v>125</v>
      </c>
      <c r="C130" s="293">
        <v>45366</v>
      </c>
      <c r="D130" s="195" t="s">
        <v>128</v>
      </c>
      <c r="E130" s="196" t="s">
        <v>159</v>
      </c>
      <c r="F130" s="196" t="s">
        <v>1</v>
      </c>
      <c r="G130" s="196" t="s">
        <v>159</v>
      </c>
      <c r="H130" s="196">
        <v>11.8</v>
      </c>
      <c r="I130" s="196"/>
      <c r="J130" s="196"/>
      <c r="K130" s="448"/>
      <c r="L130" s="196"/>
      <c r="M130" s="196"/>
      <c r="N130" s="216">
        <v>0</v>
      </c>
      <c r="O130" s="216">
        <v>0</v>
      </c>
      <c r="P130" s="216">
        <v>0</v>
      </c>
      <c r="Q130" s="335">
        <v>0</v>
      </c>
      <c r="R130" s="234"/>
    </row>
    <row r="131" spans="2:18" s="194" customFormat="1" x14ac:dyDescent="0.25">
      <c r="B131" s="233">
        <v>126</v>
      </c>
      <c r="C131" s="293">
        <v>45367</v>
      </c>
      <c r="D131" s="195" t="s">
        <v>94</v>
      </c>
      <c r="E131" s="196" t="s">
        <v>92</v>
      </c>
      <c r="F131" s="196" t="s">
        <v>1</v>
      </c>
      <c r="G131" s="196" t="s">
        <v>209</v>
      </c>
      <c r="H131" s="196">
        <v>6.65</v>
      </c>
      <c r="I131" s="196" t="s">
        <v>214</v>
      </c>
      <c r="J131" s="196">
        <v>36</v>
      </c>
      <c r="K131" s="448"/>
      <c r="L131" s="196" t="s">
        <v>1</v>
      </c>
      <c r="M131" s="196" t="s">
        <v>297</v>
      </c>
      <c r="N131" s="216">
        <v>239.4</v>
      </c>
      <c r="O131" s="216">
        <v>0</v>
      </c>
      <c r="P131" s="216">
        <v>0</v>
      </c>
      <c r="Q131" s="335">
        <v>0</v>
      </c>
      <c r="R131" s="234"/>
    </row>
    <row r="132" spans="2:18" s="194" customFormat="1" x14ac:dyDescent="0.25">
      <c r="B132" s="233">
        <v>127</v>
      </c>
      <c r="C132" s="293">
        <v>45367</v>
      </c>
      <c r="D132" s="195" t="s">
        <v>91</v>
      </c>
      <c r="E132" s="196" t="s">
        <v>92</v>
      </c>
      <c r="F132" s="196" t="s">
        <v>1</v>
      </c>
      <c r="G132" s="196" t="s">
        <v>209</v>
      </c>
      <c r="H132" s="196">
        <v>6.65</v>
      </c>
      <c r="I132" s="196" t="s">
        <v>214</v>
      </c>
      <c r="J132" s="196">
        <v>36</v>
      </c>
      <c r="K132" s="448"/>
      <c r="L132" s="196" t="s">
        <v>1</v>
      </c>
      <c r="M132" s="196" t="s">
        <v>297</v>
      </c>
      <c r="N132" s="216">
        <v>239.4</v>
      </c>
      <c r="O132" s="216">
        <v>0</v>
      </c>
      <c r="P132" s="216">
        <v>0</v>
      </c>
      <c r="Q132" s="335">
        <v>0</v>
      </c>
      <c r="R132" s="234"/>
    </row>
    <row r="133" spans="2:18" s="194" customFormat="1" x14ac:dyDescent="0.25">
      <c r="B133" s="233">
        <v>128</v>
      </c>
      <c r="C133" s="293">
        <v>45367</v>
      </c>
      <c r="D133" s="195" t="s">
        <v>116</v>
      </c>
      <c r="E133" s="196" t="s">
        <v>92</v>
      </c>
      <c r="F133" s="196" t="s">
        <v>1</v>
      </c>
      <c r="G133" s="196" t="s">
        <v>209</v>
      </c>
      <c r="H133" s="196">
        <v>6.65</v>
      </c>
      <c r="I133" s="196"/>
      <c r="J133" s="196"/>
      <c r="K133" s="448"/>
      <c r="L133" s="196"/>
      <c r="M133" s="196"/>
      <c r="N133" s="216">
        <v>0</v>
      </c>
      <c r="O133" s="216">
        <v>0</v>
      </c>
      <c r="P133" s="216">
        <v>0</v>
      </c>
      <c r="Q133" s="335">
        <v>0</v>
      </c>
      <c r="R133" s="234"/>
    </row>
    <row r="134" spans="2:18" s="194" customFormat="1" x14ac:dyDescent="0.25">
      <c r="B134" s="233">
        <v>129</v>
      </c>
      <c r="C134" s="293">
        <v>45367</v>
      </c>
      <c r="D134" s="195" t="s">
        <v>96</v>
      </c>
      <c r="E134" s="196" t="s">
        <v>159</v>
      </c>
      <c r="F134" s="196" t="s">
        <v>1</v>
      </c>
      <c r="G134" s="196" t="s">
        <v>159</v>
      </c>
      <c r="H134" s="196">
        <v>11.8</v>
      </c>
      <c r="I134" s="196"/>
      <c r="J134" s="196"/>
      <c r="K134" s="448"/>
      <c r="L134" s="196"/>
      <c r="M134" s="196"/>
      <c r="N134" s="216">
        <v>0</v>
      </c>
      <c r="O134" s="216">
        <v>0</v>
      </c>
      <c r="P134" s="216">
        <v>0</v>
      </c>
      <c r="Q134" s="335">
        <v>0</v>
      </c>
      <c r="R134" s="234"/>
    </row>
    <row r="135" spans="2:18" s="194" customFormat="1" x14ac:dyDescent="0.25">
      <c r="B135" s="233">
        <v>130</v>
      </c>
      <c r="C135" s="293">
        <v>45367</v>
      </c>
      <c r="D135" s="195" t="s">
        <v>128</v>
      </c>
      <c r="E135" s="196" t="s">
        <v>159</v>
      </c>
      <c r="F135" s="196" t="s">
        <v>1</v>
      </c>
      <c r="G135" s="196" t="s">
        <v>159</v>
      </c>
      <c r="H135" s="196">
        <v>11.8</v>
      </c>
      <c r="I135" s="196"/>
      <c r="J135" s="196"/>
      <c r="K135" s="448"/>
      <c r="L135" s="196"/>
      <c r="M135" s="196"/>
      <c r="N135" s="216">
        <v>0</v>
      </c>
      <c r="O135" s="216">
        <v>0</v>
      </c>
      <c r="P135" s="216">
        <v>0</v>
      </c>
      <c r="Q135" s="335">
        <v>0</v>
      </c>
      <c r="R135" s="234"/>
    </row>
    <row r="136" spans="2:18" s="194" customFormat="1" x14ac:dyDescent="0.25">
      <c r="B136" s="233">
        <v>131</v>
      </c>
      <c r="C136" s="293">
        <v>45368</v>
      </c>
      <c r="D136" s="195" t="s">
        <v>94</v>
      </c>
      <c r="E136" s="196" t="s">
        <v>92</v>
      </c>
      <c r="F136" s="196" t="s">
        <v>1</v>
      </c>
      <c r="G136" s="196" t="s">
        <v>209</v>
      </c>
      <c r="H136" s="196">
        <v>6.65</v>
      </c>
      <c r="I136" s="196" t="s">
        <v>214</v>
      </c>
      <c r="J136" s="196">
        <v>24</v>
      </c>
      <c r="K136" s="448"/>
      <c r="L136" s="196" t="s">
        <v>1</v>
      </c>
      <c r="M136" s="196" t="s">
        <v>297</v>
      </c>
      <c r="N136" s="216">
        <v>159.60000000000002</v>
      </c>
      <c r="O136" s="216">
        <v>0</v>
      </c>
      <c r="P136" s="216">
        <v>0</v>
      </c>
      <c r="Q136" s="335">
        <v>0</v>
      </c>
      <c r="R136" s="234"/>
    </row>
    <row r="137" spans="2:18" s="194" customFormat="1" x14ac:dyDescent="0.25">
      <c r="B137" s="233">
        <v>132</v>
      </c>
      <c r="C137" s="293">
        <v>45368</v>
      </c>
      <c r="D137" s="195" t="s">
        <v>91</v>
      </c>
      <c r="E137" s="196" t="s">
        <v>92</v>
      </c>
      <c r="F137" s="196" t="s">
        <v>1</v>
      </c>
      <c r="G137" s="196" t="s">
        <v>209</v>
      </c>
      <c r="H137" s="196">
        <v>6.65</v>
      </c>
      <c r="I137" s="196" t="s">
        <v>214</v>
      </c>
      <c r="J137" s="196">
        <v>24</v>
      </c>
      <c r="K137" s="448"/>
      <c r="L137" s="196" t="s">
        <v>1</v>
      </c>
      <c r="M137" s="196" t="s">
        <v>297</v>
      </c>
      <c r="N137" s="216">
        <v>159.60000000000002</v>
      </c>
      <c r="O137" s="216">
        <v>0</v>
      </c>
      <c r="P137" s="216">
        <v>0</v>
      </c>
      <c r="Q137" s="335">
        <v>0</v>
      </c>
      <c r="R137" s="234"/>
    </row>
    <row r="138" spans="2:18" s="194" customFormat="1" x14ac:dyDescent="0.25">
      <c r="B138" s="233">
        <v>133</v>
      </c>
      <c r="C138" s="293">
        <v>45368</v>
      </c>
      <c r="D138" s="195" t="s">
        <v>116</v>
      </c>
      <c r="E138" s="196" t="s">
        <v>92</v>
      </c>
      <c r="F138" s="196" t="s">
        <v>1</v>
      </c>
      <c r="G138" s="196" t="s">
        <v>209</v>
      </c>
      <c r="H138" s="196">
        <v>6.65</v>
      </c>
      <c r="I138" s="196"/>
      <c r="J138" s="196"/>
      <c r="K138" s="448"/>
      <c r="L138" s="196"/>
      <c r="M138" s="196"/>
      <c r="N138" s="216">
        <v>0</v>
      </c>
      <c r="O138" s="216">
        <v>0</v>
      </c>
      <c r="P138" s="216">
        <v>0</v>
      </c>
      <c r="Q138" s="335">
        <v>0</v>
      </c>
      <c r="R138" s="234"/>
    </row>
    <row r="139" spans="2:18" s="194" customFormat="1" x14ac:dyDescent="0.25">
      <c r="B139" s="233">
        <v>134</v>
      </c>
      <c r="C139" s="293">
        <v>45368</v>
      </c>
      <c r="D139" s="195" t="s">
        <v>96</v>
      </c>
      <c r="E139" s="196" t="s">
        <v>159</v>
      </c>
      <c r="F139" s="196" t="s">
        <v>1</v>
      </c>
      <c r="G139" s="196" t="s">
        <v>159</v>
      </c>
      <c r="H139" s="196">
        <v>11.8</v>
      </c>
      <c r="I139" s="196"/>
      <c r="J139" s="196"/>
      <c r="K139" s="448"/>
      <c r="L139" s="196"/>
      <c r="M139" s="196"/>
      <c r="N139" s="216">
        <v>0</v>
      </c>
      <c r="O139" s="216">
        <v>0</v>
      </c>
      <c r="P139" s="216">
        <v>0</v>
      </c>
      <c r="Q139" s="335">
        <v>0</v>
      </c>
      <c r="R139" s="234"/>
    </row>
    <row r="140" spans="2:18" s="194" customFormat="1" x14ac:dyDescent="0.25">
      <c r="B140" s="233">
        <v>135</v>
      </c>
      <c r="C140" s="293">
        <v>45368</v>
      </c>
      <c r="D140" s="195" t="s">
        <v>128</v>
      </c>
      <c r="E140" s="196" t="s">
        <v>159</v>
      </c>
      <c r="F140" s="196" t="s">
        <v>1</v>
      </c>
      <c r="G140" s="196" t="s">
        <v>159</v>
      </c>
      <c r="H140" s="196">
        <v>11.8</v>
      </c>
      <c r="I140" s="196"/>
      <c r="J140" s="196"/>
      <c r="K140" s="448"/>
      <c r="L140" s="196"/>
      <c r="M140" s="196"/>
      <c r="N140" s="216">
        <v>0</v>
      </c>
      <c r="O140" s="216">
        <v>0</v>
      </c>
      <c r="P140" s="216">
        <v>0</v>
      </c>
      <c r="Q140" s="335">
        <v>0</v>
      </c>
      <c r="R140" s="234"/>
    </row>
    <row r="141" spans="2:18" s="194" customFormat="1" x14ac:dyDescent="0.25">
      <c r="B141" s="233">
        <v>136</v>
      </c>
      <c r="C141" s="293">
        <v>45369</v>
      </c>
      <c r="D141" s="195" t="s">
        <v>94</v>
      </c>
      <c r="E141" s="196" t="s">
        <v>92</v>
      </c>
      <c r="F141" s="196" t="s">
        <v>1</v>
      </c>
      <c r="G141" s="196" t="s">
        <v>209</v>
      </c>
      <c r="H141" s="196">
        <v>6.65</v>
      </c>
      <c r="I141" s="196"/>
      <c r="J141" s="196"/>
      <c r="K141" s="448"/>
      <c r="L141" s="196"/>
      <c r="M141" s="196"/>
      <c r="N141" s="216">
        <v>0</v>
      </c>
      <c r="O141" s="216">
        <v>0</v>
      </c>
      <c r="P141" s="216">
        <v>0</v>
      </c>
      <c r="Q141" s="335">
        <v>0</v>
      </c>
      <c r="R141" s="234"/>
    </row>
    <row r="142" spans="2:18" s="194" customFormat="1" x14ac:dyDescent="0.25">
      <c r="B142" s="233">
        <v>137</v>
      </c>
      <c r="C142" s="293">
        <v>45369</v>
      </c>
      <c r="D142" s="195" t="s">
        <v>91</v>
      </c>
      <c r="E142" s="196" t="s">
        <v>92</v>
      </c>
      <c r="F142" s="196" t="s">
        <v>1</v>
      </c>
      <c r="G142" s="196" t="s">
        <v>209</v>
      </c>
      <c r="H142" s="196">
        <v>6.65</v>
      </c>
      <c r="I142" s="196"/>
      <c r="J142" s="196"/>
      <c r="K142" s="448"/>
      <c r="L142" s="196"/>
      <c r="M142" s="196"/>
      <c r="N142" s="216">
        <v>0</v>
      </c>
      <c r="O142" s="216">
        <v>0</v>
      </c>
      <c r="P142" s="216">
        <v>0</v>
      </c>
      <c r="Q142" s="335">
        <v>0</v>
      </c>
      <c r="R142" s="234"/>
    </row>
    <row r="143" spans="2:18" s="194" customFormat="1" x14ac:dyDescent="0.25">
      <c r="B143" s="233">
        <v>138</v>
      </c>
      <c r="C143" s="293">
        <v>45369</v>
      </c>
      <c r="D143" s="195" t="s">
        <v>116</v>
      </c>
      <c r="E143" s="196" t="s">
        <v>92</v>
      </c>
      <c r="F143" s="196" t="s">
        <v>1</v>
      </c>
      <c r="G143" s="196" t="s">
        <v>209</v>
      </c>
      <c r="H143" s="196">
        <v>6.65</v>
      </c>
      <c r="I143" s="196"/>
      <c r="J143" s="196"/>
      <c r="K143" s="448"/>
      <c r="L143" s="196"/>
      <c r="M143" s="196"/>
      <c r="N143" s="216">
        <v>0</v>
      </c>
      <c r="O143" s="216">
        <v>0</v>
      </c>
      <c r="P143" s="216">
        <v>0</v>
      </c>
      <c r="Q143" s="335">
        <v>0</v>
      </c>
      <c r="R143" s="234"/>
    </row>
    <row r="144" spans="2:18" s="194" customFormat="1" x14ac:dyDescent="0.25">
      <c r="B144" s="233">
        <v>139</v>
      </c>
      <c r="C144" s="293">
        <v>45369</v>
      </c>
      <c r="D144" s="195" t="s">
        <v>96</v>
      </c>
      <c r="E144" s="196" t="s">
        <v>159</v>
      </c>
      <c r="F144" s="196" t="s">
        <v>1</v>
      </c>
      <c r="G144" s="196" t="s">
        <v>159</v>
      </c>
      <c r="H144" s="196">
        <v>11.8</v>
      </c>
      <c r="I144" s="196"/>
      <c r="J144" s="196"/>
      <c r="K144" s="448"/>
      <c r="L144" s="196"/>
      <c r="M144" s="196"/>
      <c r="N144" s="216">
        <v>0</v>
      </c>
      <c r="O144" s="216">
        <v>0</v>
      </c>
      <c r="P144" s="216">
        <v>0</v>
      </c>
      <c r="Q144" s="335">
        <v>0</v>
      </c>
      <c r="R144" s="234"/>
    </row>
    <row r="145" spans="2:18" s="194" customFormat="1" x14ac:dyDescent="0.25">
      <c r="B145" s="233">
        <v>140</v>
      </c>
      <c r="C145" s="293">
        <v>45369</v>
      </c>
      <c r="D145" s="195" t="s">
        <v>128</v>
      </c>
      <c r="E145" s="196" t="s">
        <v>159</v>
      </c>
      <c r="F145" s="196" t="s">
        <v>1</v>
      </c>
      <c r="G145" s="196" t="s">
        <v>159</v>
      </c>
      <c r="H145" s="196">
        <v>11.8</v>
      </c>
      <c r="I145" s="196"/>
      <c r="J145" s="196"/>
      <c r="K145" s="448"/>
      <c r="L145" s="196"/>
      <c r="M145" s="196"/>
      <c r="N145" s="216">
        <v>0</v>
      </c>
      <c r="O145" s="216">
        <v>0</v>
      </c>
      <c r="P145" s="216">
        <v>0</v>
      </c>
      <c r="Q145" s="335">
        <v>0</v>
      </c>
      <c r="R145" s="234"/>
    </row>
    <row r="146" spans="2:18" s="194" customFormat="1" x14ac:dyDescent="0.25">
      <c r="B146" s="233">
        <v>141</v>
      </c>
      <c r="C146" s="293">
        <v>45370</v>
      </c>
      <c r="D146" s="195" t="s">
        <v>94</v>
      </c>
      <c r="E146" s="196" t="s">
        <v>92</v>
      </c>
      <c r="F146" s="196" t="s">
        <v>1</v>
      </c>
      <c r="G146" s="196" t="s">
        <v>209</v>
      </c>
      <c r="H146" s="196">
        <v>6.65</v>
      </c>
      <c r="I146" s="196"/>
      <c r="J146" s="196"/>
      <c r="K146" s="448"/>
      <c r="L146" s="196"/>
      <c r="M146" s="196"/>
      <c r="N146" s="216">
        <v>0</v>
      </c>
      <c r="O146" s="216">
        <v>0</v>
      </c>
      <c r="P146" s="216">
        <v>0</v>
      </c>
      <c r="Q146" s="335">
        <v>0</v>
      </c>
      <c r="R146" s="234"/>
    </row>
    <row r="147" spans="2:18" s="194" customFormat="1" x14ac:dyDescent="0.25">
      <c r="B147" s="233">
        <v>142</v>
      </c>
      <c r="C147" s="293">
        <v>45370</v>
      </c>
      <c r="D147" s="195" t="s">
        <v>91</v>
      </c>
      <c r="E147" s="196" t="s">
        <v>92</v>
      </c>
      <c r="F147" s="196" t="s">
        <v>1</v>
      </c>
      <c r="G147" s="196" t="s">
        <v>209</v>
      </c>
      <c r="H147" s="196">
        <v>6.65</v>
      </c>
      <c r="I147" s="196"/>
      <c r="J147" s="196"/>
      <c r="K147" s="448"/>
      <c r="L147" s="196"/>
      <c r="M147" s="196"/>
      <c r="N147" s="216">
        <v>0</v>
      </c>
      <c r="O147" s="216">
        <v>0</v>
      </c>
      <c r="P147" s="216">
        <v>0</v>
      </c>
      <c r="Q147" s="335">
        <v>0</v>
      </c>
      <c r="R147" s="234"/>
    </row>
    <row r="148" spans="2:18" s="194" customFormat="1" x14ac:dyDescent="0.25">
      <c r="B148" s="233">
        <v>143</v>
      </c>
      <c r="C148" s="293">
        <v>45370</v>
      </c>
      <c r="D148" s="195" t="s">
        <v>116</v>
      </c>
      <c r="E148" s="196" t="s">
        <v>92</v>
      </c>
      <c r="F148" s="196" t="s">
        <v>1</v>
      </c>
      <c r="G148" s="196" t="s">
        <v>209</v>
      </c>
      <c r="H148" s="196">
        <v>6.65</v>
      </c>
      <c r="I148" s="196"/>
      <c r="J148" s="196"/>
      <c r="K148" s="448"/>
      <c r="L148" s="196"/>
      <c r="M148" s="196"/>
      <c r="N148" s="216">
        <v>0</v>
      </c>
      <c r="O148" s="216">
        <v>0</v>
      </c>
      <c r="P148" s="216">
        <v>0</v>
      </c>
      <c r="Q148" s="335">
        <v>0</v>
      </c>
      <c r="R148" s="234"/>
    </row>
    <row r="149" spans="2:18" s="194" customFormat="1" x14ac:dyDescent="0.25">
      <c r="B149" s="233">
        <v>144</v>
      </c>
      <c r="C149" s="293">
        <v>45370</v>
      </c>
      <c r="D149" s="195" t="s">
        <v>96</v>
      </c>
      <c r="E149" s="196" t="s">
        <v>159</v>
      </c>
      <c r="F149" s="196" t="s">
        <v>1</v>
      </c>
      <c r="G149" s="196" t="s">
        <v>159</v>
      </c>
      <c r="H149" s="196">
        <v>11.8</v>
      </c>
      <c r="I149" s="196"/>
      <c r="J149" s="196"/>
      <c r="K149" s="448"/>
      <c r="L149" s="196"/>
      <c r="M149" s="196"/>
      <c r="N149" s="216">
        <v>0</v>
      </c>
      <c r="O149" s="216">
        <v>0</v>
      </c>
      <c r="P149" s="216">
        <v>0</v>
      </c>
      <c r="Q149" s="335">
        <v>0</v>
      </c>
      <c r="R149" s="234"/>
    </row>
    <row r="150" spans="2:18" s="194" customFormat="1" x14ac:dyDescent="0.25">
      <c r="B150" s="233">
        <v>145</v>
      </c>
      <c r="C150" s="293">
        <v>45370</v>
      </c>
      <c r="D150" s="195" t="s">
        <v>128</v>
      </c>
      <c r="E150" s="196" t="s">
        <v>159</v>
      </c>
      <c r="F150" s="196" t="s">
        <v>1</v>
      </c>
      <c r="G150" s="196" t="s">
        <v>159</v>
      </c>
      <c r="H150" s="196">
        <v>11.8</v>
      </c>
      <c r="I150" s="196"/>
      <c r="J150" s="196"/>
      <c r="K150" s="448"/>
      <c r="L150" s="196"/>
      <c r="M150" s="196"/>
      <c r="N150" s="216">
        <v>0</v>
      </c>
      <c r="O150" s="216">
        <v>0</v>
      </c>
      <c r="P150" s="216">
        <v>0</v>
      </c>
      <c r="Q150" s="335">
        <v>0</v>
      </c>
      <c r="R150" s="234"/>
    </row>
    <row r="151" spans="2:18" s="194" customFormat="1" x14ac:dyDescent="0.25">
      <c r="B151" s="233">
        <v>146</v>
      </c>
      <c r="C151" s="293">
        <v>45371</v>
      </c>
      <c r="D151" s="195" t="s">
        <v>94</v>
      </c>
      <c r="E151" s="196" t="s">
        <v>92</v>
      </c>
      <c r="F151" s="196" t="s">
        <v>1</v>
      </c>
      <c r="G151" s="196" t="s">
        <v>209</v>
      </c>
      <c r="H151" s="196">
        <v>6.65</v>
      </c>
      <c r="I151" s="196"/>
      <c r="J151" s="196"/>
      <c r="K151" s="448"/>
      <c r="L151" s="196"/>
      <c r="M151" s="196"/>
      <c r="N151" s="216">
        <v>0</v>
      </c>
      <c r="O151" s="216">
        <v>0</v>
      </c>
      <c r="P151" s="216">
        <v>0</v>
      </c>
      <c r="Q151" s="335">
        <v>0</v>
      </c>
      <c r="R151" s="234"/>
    </row>
    <row r="152" spans="2:18" s="194" customFormat="1" x14ac:dyDescent="0.25">
      <c r="B152" s="233">
        <v>147</v>
      </c>
      <c r="C152" s="293">
        <v>45371</v>
      </c>
      <c r="D152" s="195" t="s">
        <v>91</v>
      </c>
      <c r="E152" s="196" t="s">
        <v>92</v>
      </c>
      <c r="F152" s="196" t="s">
        <v>1</v>
      </c>
      <c r="G152" s="196" t="s">
        <v>209</v>
      </c>
      <c r="H152" s="196">
        <v>6.65</v>
      </c>
      <c r="I152" s="196"/>
      <c r="J152" s="196"/>
      <c r="K152" s="448"/>
      <c r="L152" s="196"/>
      <c r="M152" s="196"/>
      <c r="N152" s="216">
        <v>0</v>
      </c>
      <c r="O152" s="216">
        <v>0</v>
      </c>
      <c r="P152" s="216">
        <v>0</v>
      </c>
      <c r="Q152" s="335">
        <v>0</v>
      </c>
      <c r="R152" s="234"/>
    </row>
    <row r="153" spans="2:18" s="194" customFormat="1" x14ac:dyDescent="0.25">
      <c r="B153" s="233">
        <v>148</v>
      </c>
      <c r="C153" s="293">
        <v>45371</v>
      </c>
      <c r="D153" s="195" t="s">
        <v>116</v>
      </c>
      <c r="E153" s="196" t="s">
        <v>92</v>
      </c>
      <c r="F153" s="196" t="s">
        <v>1</v>
      </c>
      <c r="G153" s="196" t="s">
        <v>209</v>
      </c>
      <c r="H153" s="196">
        <v>6.65</v>
      </c>
      <c r="I153" s="196"/>
      <c r="J153" s="196"/>
      <c r="K153" s="448"/>
      <c r="L153" s="196"/>
      <c r="M153" s="196"/>
      <c r="N153" s="216">
        <v>0</v>
      </c>
      <c r="O153" s="216">
        <v>0</v>
      </c>
      <c r="P153" s="216">
        <v>0</v>
      </c>
      <c r="Q153" s="335">
        <v>0</v>
      </c>
      <c r="R153" s="234"/>
    </row>
    <row r="154" spans="2:18" s="194" customFormat="1" x14ac:dyDescent="0.25">
      <c r="B154" s="233">
        <v>149</v>
      </c>
      <c r="C154" s="293">
        <v>45371</v>
      </c>
      <c r="D154" s="195" t="s">
        <v>96</v>
      </c>
      <c r="E154" s="196" t="s">
        <v>159</v>
      </c>
      <c r="F154" s="196" t="s">
        <v>1</v>
      </c>
      <c r="G154" s="196" t="s">
        <v>159</v>
      </c>
      <c r="H154" s="196">
        <v>11.8</v>
      </c>
      <c r="I154" s="196"/>
      <c r="J154" s="196"/>
      <c r="K154" s="448"/>
      <c r="L154" s="196"/>
      <c r="M154" s="196"/>
      <c r="N154" s="216">
        <v>0</v>
      </c>
      <c r="O154" s="216">
        <v>0</v>
      </c>
      <c r="P154" s="216">
        <v>0</v>
      </c>
      <c r="Q154" s="335">
        <v>0</v>
      </c>
      <c r="R154" s="234"/>
    </row>
    <row r="155" spans="2:18" s="194" customFormat="1" x14ac:dyDescent="0.25">
      <c r="B155" s="233">
        <v>150</v>
      </c>
      <c r="C155" s="293">
        <v>45371</v>
      </c>
      <c r="D155" s="195" t="s">
        <v>128</v>
      </c>
      <c r="E155" s="196" t="s">
        <v>159</v>
      </c>
      <c r="F155" s="196" t="s">
        <v>1</v>
      </c>
      <c r="G155" s="196" t="s">
        <v>159</v>
      </c>
      <c r="H155" s="196">
        <v>11.8</v>
      </c>
      <c r="I155" s="196"/>
      <c r="J155" s="196"/>
      <c r="K155" s="448"/>
      <c r="L155" s="196"/>
      <c r="M155" s="196"/>
      <c r="N155" s="216">
        <v>0</v>
      </c>
      <c r="O155" s="216">
        <v>0</v>
      </c>
      <c r="P155" s="216">
        <v>0</v>
      </c>
      <c r="Q155" s="335">
        <v>0</v>
      </c>
      <c r="R155" s="234"/>
    </row>
    <row r="156" spans="2:18" s="194" customFormat="1" x14ac:dyDescent="0.25">
      <c r="B156" s="233">
        <v>151</v>
      </c>
      <c r="C156" s="293">
        <v>45372</v>
      </c>
      <c r="D156" s="195" t="s">
        <v>94</v>
      </c>
      <c r="E156" s="196" t="s">
        <v>92</v>
      </c>
      <c r="F156" s="196" t="s">
        <v>1</v>
      </c>
      <c r="G156" s="196" t="s">
        <v>209</v>
      </c>
      <c r="H156" s="196">
        <v>6.65</v>
      </c>
      <c r="I156" s="196"/>
      <c r="J156" s="196"/>
      <c r="K156" s="448"/>
      <c r="L156" s="196"/>
      <c r="M156" s="196"/>
      <c r="N156" s="216">
        <v>0</v>
      </c>
      <c r="O156" s="216">
        <v>0</v>
      </c>
      <c r="P156" s="216">
        <v>0</v>
      </c>
      <c r="Q156" s="335">
        <v>0</v>
      </c>
      <c r="R156" s="234"/>
    </row>
    <row r="157" spans="2:18" s="194" customFormat="1" x14ac:dyDescent="0.25">
      <c r="B157" s="233">
        <v>152</v>
      </c>
      <c r="C157" s="293">
        <v>45372</v>
      </c>
      <c r="D157" s="195" t="s">
        <v>91</v>
      </c>
      <c r="E157" s="196" t="s">
        <v>92</v>
      </c>
      <c r="F157" s="196" t="s">
        <v>1</v>
      </c>
      <c r="G157" s="196" t="s">
        <v>209</v>
      </c>
      <c r="H157" s="196">
        <v>6.65</v>
      </c>
      <c r="I157" s="196"/>
      <c r="J157" s="196"/>
      <c r="K157" s="448"/>
      <c r="L157" s="196"/>
      <c r="M157" s="196"/>
      <c r="N157" s="216">
        <v>0</v>
      </c>
      <c r="O157" s="216">
        <v>0</v>
      </c>
      <c r="P157" s="216">
        <v>0</v>
      </c>
      <c r="Q157" s="335">
        <v>0</v>
      </c>
      <c r="R157" s="234"/>
    </row>
    <row r="158" spans="2:18" s="194" customFormat="1" x14ac:dyDescent="0.25">
      <c r="B158" s="233">
        <v>153</v>
      </c>
      <c r="C158" s="293">
        <v>45372</v>
      </c>
      <c r="D158" s="195" t="s">
        <v>116</v>
      </c>
      <c r="E158" s="196" t="s">
        <v>92</v>
      </c>
      <c r="F158" s="196" t="s">
        <v>1</v>
      </c>
      <c r="G158" s="196" t="s">
        <v>209</v>
      </c>
      <c r="H158" s="196">
        <v>6.65</v>
      </c>
      <c r="I158" s="196"/>
      <c r="J158" s="196"/>
      <c r="K158" s="448"/>
      <c r="L158" s="196"/>
      <c r="M158" s="196"/>
      <c r="N158" s="216">
        <v>0</v>
      </c>
      <c r="O158" s="216">
        <v>0</v>
      </c>
      <c r="P158" s="216">
        <v>0</v>
      </c>
      <c r="Q158" s="335">
        <v>0</v>
      </c>
      <c r="R158" s="234"/>
    </row>
    <row r="159" spans="2:18" s="194" customFormat="1" x14ac:dyDescent="0.25">
      <c r="B159" s="233">
        <v>154</v>
      </c>
      <c r="C159" s="293">
        <v>45372</v>
      </c>
      <c r="D159" s="195" t="s">
        <v>96</v>
      </c>
      <c r="E159" s="196" t="s">
        <v>159</v>
      </c>
      <c r="F159" s="196" t="s">
        <v>1</v>
      </c>
      <c r="G159" s="196" t="s">
        <v>159</v>
      </c>
      <c r="H159" s="196">
        <v>11.8</v>
      </c>
      <c r="I159" s="196"/>
      <c r="J159" s="196"/>
      <c r="K159" s="448"/>
      <c r="L159" s="196"/>
      <c r="M159" s="196"/>
      <c r="N159" s="216">
        <v>0</v>
      </c>
      <c r="O159" s="216">
        <v>0</v>
      </c>
      <c r="P159" s="216">
        <v>0</v>
      </c>
      <c r="Q159" s="335">
        <v>0</v>
      </c>
      <c r="R159" s="234"/>
    </row>
    <row r="160" spans="2:18" s="194" customFormat="1" x14ac:dyDescent="0.25">
      <c r="B160" s="233">
        <v>155</v>
      </c>
      <c r="C160" s="293">
        <v>45372</v>
      </c>
      <c r="D160" s="195" t="s">
        <v>128</v>
      </c>
      <c r="E160" s="196" t="s">
        <v>159</v>
      </c>
      <c r="F160" s="196" t="s">
        <v>1</v>
      </c>
      <c r="G160" s="196" t="s">
        <v>159</v>
      </c>
      <c r="H160" s="196">
        <v>11.8</v>
      </c>
      <c r="I160" s="196"/>
      <c r="J160" s="196"/>
      <c r="K160" s="448"/>
      <c r="L160" s="196"/>
      <c r="M160" s="196"/>
      <c r="N160" s="216">
        <v>0</v>
      </c>
      <c r="O160" s="216">
        <v>0</v>
      </c>
      <c r="P160" s="216">
        <v>0</v>
      </c>
      <c r="Q160" s="335">
        <v>0</v>
      </c>
      <c r="R160" s="234"/>
    </row>
    <row r="161" spans="2:18" s="194" customFormat="1" x14ac:dyDescent="0.25">
      <c r="B161" s="233">
        <v>156</v>
      </c>
      <c r="C161" s="293">
        <v>45373</v>
      </c>
      <c r="D161" s="195" t="s">
        <v>94</v>
      </c>
      <c r="E161" s="196" t="s">
        <v>92</v>
      </c>
      <c r="F161" s="196" t="s">
        <v>1</v>
      </c>
      <c r="G161" s="196" t="s">
        <v>209</v>
      </c>
      <c r="H161" s="196">
        <v>6.65</v>
      </c>
      <c r="I161" s="196"/>
      <c r="J161" s="196"/>
      <c r="K161" s="448"/>
      <c r="L161" s="196"/>
      <c r="M161" s="196"/>
      <c r="N161" s="216">
        <v>0</v>
      </c>
      <c r="O161" s="216">
        <v>0</v>
      </c>
      <c r="P161" s="216">
        <v>0</v>
      </c>
      <c r="Q161" s="335">
        <v>0</v>
      </c>
      <c r="R161" s="234"/>
    </row>
    <row r="162" spans="2:18" s="194" customFormat="1" x14ac:dyDescent="0.25">
      <c r="B162" s="233">
        <v>157</v>
      </c>
      <c r="C162" s="293">
        <v>45373</v>
      </c>
      <c r="D162" s="195" t="s">
        <v>91</v>
      </c>
      <c r="E162" s="196" t="s">
        <v>92</v>
      </c>
      <c r="F162" s="196" t="s">
        <v>1</v>
      </c>
      <c r="G162" s="196" t="s">
        <v>209</v>
      </c>
      <c r="H162" s="196">
        <v>6.65</v>
      </c>
      <c r="I162" s="196"/>
      <c r="J162" s="196"/>
      <c r="K162" s="448"/>
      <c r="L162" s="196"/>
      <c r="M162" s="196"/>
      <c r="N162" s="216">
        <v>0</v>
      </c>
      <c r="O162" s="216">
        <v>0</v>
      </c>
      <c r="P162" s="216">
        <v>0</v>
      </c>
      <c r="Q162" s="335">
        <v>0</v>
      </c>
      <c r="R162" s="234"/>
    </row>
    <row r="163" spans="2:18" s="194" customFormat="1" x14ac:dyDescent="0.25">
      <c r="B163" s="233">
        <v>158</v>
      </c>
      <c r="C163" s="293">
        <v>45373</v>
      </c>
      <c r="D163" s="195" t="s">
        <v>116</v>
      </c>
      <c r="E163" s="196" t="s">
        <v>92</v>
      </c>
      <c r="F163" s="196" t="s">
        <v>1</v>
      </c>
      <c r="G163" s="196" t="s">
        <v>209</v>
      </c>
      <c r="H163" s="196">
        <v>6.65</v>
      </c>
      <c r="I163" s="196"/>
      <c r="J163" s="196"/>
      <c r="K163" s="448"/>
      <c r="L163" s="196"/>
      <c r="M163" s="196"/>
      <c r="N163" s="216">
        <v>0</v>
      </c>
      <c r="O163" s="216">
        <v>0</v>
      </c>
      <c r="P163" s="216">
        <v>0</v>
      </c>
      <c r="Q163" s="335">
        <v>0</v>
      </c>
      <c r="R163" s="234"/>
    </row>
    <row r="164" spans="2:18" s="194" customFormat="1" x14ac:dyDescent="0.25">
      <c r="B164" s="233">
        <v>159</v>
      </c>
      <c r="C164" s="293">
        <v>45373</v>
      </c>
      <c r="D164" s="195" t="s">
        <v>96</v>
      </c>
      <c r="E164" s="196" t="s">
        <v>159</v>
      </c>
      <c r="F164" s="196" t="s">
        <v>1</v>
      </c>
      <c r="G164" s="196" t="s">
        <v>159</v>
      </c>
      <c r="H164" s="196">
        <v>11.8</v>
      </c>
      <c r="I164" s="196"/>
      <c r="J164" s="196"/>
      <c r="K164" s="448"/>
      <c r="L164" s="196"/>
      <c r="M164" s="196"/>
      <c r="N164" s="216">
        <v>0</v>
      </c>
      <c r="O164" s="216">
        <v>0</v>
      </c>
      <c r="P164" s="216">
        <v>0</v>
      </c>
      <c r="Q164" s="335">
        <v>0</v>
      </c>
      <c r="R164" s="234"/>
    </row>
    <row r="165" spans="2:18" s="194" customFormat="1" x14ac:dyDescent="0.25">
      <c r="B165" s="233">
        <v>160</v>
      </c>
      <c r="C165" s="293">
        <v>45373</v>
      </c>
      <c r="D165" s="195" t="s">
        <v>128</v>
      </c>
      <c r="E165" s="196" t="s">
        <v>159</v>
      </c>
      <c r="F165" s="196" t="s">
        <v>1</v>
      </c>
      <c r="G165" s="196" t="s">
        <v>159</v>
      </c>
      <c r="H165" s="196">
        <v>11.8</v>
      </c>
      <c r="I165" s="196"/>
      <c r="J165" s="196"/>
      <c r="K165" s="448"/>
      <c r="L165" s="196"/>
      <c r="M165" s="196"/>
      <c r="N165" s="216">
        <v>0</v>
      </c>
      <c r="O165" s="216">
        <v>0</v>
      </c>
      <c r="P165" s="216">
        <v>0</v>
      </c>
      <c r="Q165" s="335">
        <v>0</v>
      </c>
      <c r="R165" s="234"/>
    </row>
    <row r="166" spans="2:18" s="194" customFormat="1" x14ac:dyDescent="0.25">
      <c r="B166" s="233">
        <v>161</v>
      </c>
      <c r="C166" s="293">
        <v>45374</v>
      </c>
      <c r="D166" s="195" t="s">
        <v>94</v>
      </c>
      <c r="E166" s="196" t="s">
        <v>92</v>
      </c>
      <c r="F166" s="196" t="s">
        <v>1</v>
      </c>
      <c r="G166" s="196" t="s">
        <v>209</v>
      </c>
      <c r="H166" s="196">
        <v>6.65</v>
      </c>
      <c r="I166" s="196"/>
      <c r="J166" s="196"/>
      <c r="K166" s="448"/>
      <c r="L166" s="196"/>
      <c r="M166" s="196"/>
      <c r="N166" s="216">
        <v>0</v>
      </c>
      <c r="O166" s="216">
        <v>0</v>
      </c>
      <c r="P166" s="216">
        <v>0</v>
      </c>
      <c r="Q166" s="335">
        <v>0</v>
      </c>
      <c r="R166" s="234"/>
    </row>
    <row r="167" spans="2:18" s="194" customFormat="1" x14ac:dyDescent="0.25">
      <c r="B167" s="233">
        <v>162</v>
      </c>
      <c r="C167" s="293">
        <v>45374</v>
      </c>
      <c r="D167" s="195" t="s">
        <v>91</v>
      </c>
      <c r="E167" s="196" t="s">
        <v>92</v>
      </c>
      <c r="F167" s="196" t="s">
        <v>1</v>
      </c>
      <c r="G167" s="196" t="s">
        <v>209</v>
      </c>
      <c r="H167" s="196">
        <v>6.65</v>
      </c>
      <c r="I167" s="196"/>
      <c r="J167" s="196"/>
      <c r="K167" s="448"/>
      <c r="L167" s="196"/>
      <c r="M167" s="196"/>
      <c r="N167" s="216">
        <v>0</v>
      </c>
      <c r="O167" s="216">
        <v>0</v>
      </c>
      <c r="P167" s="216">
        <v>0</v>
      </c>
      <c r="Q167" s="335">
        <v>0</v>
      </c>
      <c r="R167" s="234"/>
    </row>
    <row r="168" spans="2:18" s="194" customFormat="1" x14ac:dyDescent="0.25">
      <c r="B168" s="233">
        <v>163</v>
      </c>
      <c r="C168" s="293">
        <v>45374</v>
      </c>
      <c r="D168" s="195" t="s">
        <v>116</v>
      </c>
      <c r="E168" s="196" t="s">
        <v>92</v>
      </c>
      <c r="F168" s="196" t="s">
        <v>1</v>
      </c>
      <c r="G168" s="196" t="s">
        <v>209</v>
      </c>
      <c r="H168" s="196">
        <v>6.65</v>
      </c>
      <c r="I168" s="196"/>
      <c r="J168" s="196"/>
      <c r="K168" s="448"/>
      <c r="L168" s="196"/>
      <c r="M168" s="196"/>
      <c r="N168" s="216">
        <v>0</v>
      </c>
      <c r="O168" s="216">
        <v>0</v>
      </c>
      <c r="P168" s="216">
        <v>0</v>
      </c>
      <c r="Q168" s="335">
        <v>0</v>
      </c>
      <c r="R168" s="234"/>
    </row>
    <row r="169" spans="2:18" s="194" customFormat="1" x14ac:dyDescent="0.25">
      <c r="B169" s="233">
        <v>164</v>
      </c>
      <c r="C169" s="293">
        <v>45374</v>
      </c>
      <c r="D169" s="195" t="s">
        <v>96</v>
      </c>
      <c r="E169" s="196" t="s">
        <v>159</v>
      </c>
      <c r="F169" s="196" t="s">
        <v>1</v>
      </c>
      <c r="G169" s="196" t="s">
        <v>159</v>
      </c>
      <c r="H169" s="196">
        <v>11.8</v>
      </c>
      <c r="I169" s="196"/>
      <c r="J169" s="196"/>
      <c r="K169" s="448"/>
      <c r="L169" s="196"/>
      <c r="M169" s="196"/>
      <c r="N169" s="216">
        <v>0</v>
      </c>
      <c r="O169" s="216">
        <v>0</v>
      </c>
      <c r="P169" s="216">
        <v>0</v>
      </c>
      <c r="Q169" s="335">
        <v>0</v>
      </c>
      <c r="R169" s="234"/>
    </row>
    <row r="170" spans="2:18" s="194" customFormat="1" x14ac:dyDescent="0.25">
      <c r="B170" s="233">
        <v>165</v>
      </c>
      <c r="C170" s="293">
        <v>45374</v>
      </c>
      <c r="D170" s="195" t="s">
        <v>128</v>
      </c>
      <c r="E170" s="196" t="s">
        <v>159</v>
      </c>
      <c r="F170" s="196" t="s">
        <v>1</v>
      </c>
      <c r="G170" s="196" t="s">
        <v>159</v>
      </c>
      <c r="H170" s="196">
        <v>11.8</v>
      </c>
      <c r="I170" s="196"/>
      <c r="J170" s="196"/>
      <c r="K170" s="448"/>
      <c r="L170" s="196"/>
      <c r="M170" s="196"/>
      <c r="N170" s="216">
        <v>0</v>
      </c>
      <c r="O170" s="216">
        <v>0</v>
      </c>
      <c r="P170" s="216">
        <v>0</v>
      </c>
      <c r="Q170" s="335">
        <v>0</v>
      </c>
      <c r="R170" s="234"/>
    </row>
    <row r="171" spans="2:18" s="194" customFormat="1" x14ac:dyDescent="0.25">
      <c r="B171" s="233">
        <v>166</v>
      </c>
      <c r="C171" s="293">
        <v>45375</v>
      </c>
      <c r="D171" s="195" t="s">
        <v>94</v>
      </c>
      <c r="E171" s="196" t="s">
        <v>92</v>
      </c>
      <c r="F171" s="196" t="s">
        <v>1</v>
      </c>
      <c r="G171" s="196" t="s">
        <v>209</v>
      </c>
      <c r="H171" s="196">
        <v>6.65</v>
      </c>
      <c r="I171" s="196"/>
      <c r="J171" s="196"/>
      <c r="K171" s="448"/>
      <c r="L171" s="196"/>
      <c r="M171" s="196"/>
      <c r="N171" s="216">
        <v>0</v>
      </c>
      <c r="O171" s="216">
        <v>0</v>
      </c>
      <c r="P171" s="216">
        <v>0</v>
      </c>
      <c r="Q171" s="335">
        <v>0</v>
      </c>
      <c r="R171" s="234"/>
    </row>
    <row r="172" spans="2:18" s="194" customFormat="1" x14ac:dyDescent="0.25">
      <c r="B172" s="233">
        <v>167</v>
      </c>
      <c r="C172" s="293">
        <v>45375</v>
      </c>
      <c r="D172" s="195" t="s">
        <v>91</v>
      </c>
      <c r="E172" s="196" t="s">
        <v>92</v>
      </c>
      <c r="F172" s="196" t="s">
        <v>1</v>
      </c>
      <c r="G172" s="196" t="s">
        <v>209</v>
      </c>
      <c r="H172" s="196">
        <v>6.65</v>
      </c>
      <c r="I172" s="196"/>
      <c r="J172" s="196"/>
      <c r="K172" s="448"/>
      <c r="L172" s="196"/>
      <c r="M172" s="196"/>
      <c r="N172" s="216">
        <v>0</v>
      </c>
      <c r="O172" s="216">
        <v>0</v>
      </c>
      <c r="P172" s="216">
        <v>0</v>
      </c>
      <c r="Q172" s="335">
        <v>0</v>
      </c>
      <c r="R172" s="234"/>
    </row>
    <row r="173" spans="2:18" s="194" customFormat="1" x14ac:dyDescent="0.25">
      <c r="B173" s="233">
        <v>168</v>
      </c>
      <c r="C173" s="293">
        <v>45375</v>
      </c>
      <c r="D173" s="195" t="s">
        <v>116</v>
      </c>
      <c r="E173" s="196" t="s">
        <v>92</v>
      </c>
      <c r="F173" s="196" t="s">
        <v>1</v>
      </c>
      <c r="G173" s="196" t="s">
        <v>209</v>
      </c>
      <c r="H173" s="196">
        <v>6.65</v>
      </c>
      <c r="I173" s="196"/>
      <c r="J173" s="196"/>
      <c r="K173" s="448"/>
      <c r="L173" s="196"/>
      <c r="M173" s="196"/>
      <c r="N173" s="216">
        <v>0</v>
      </c>
      <c r="O173" s="216">
        <v>0</v>
      </c>
      <c r="P173" s="216">
        <v>0</v>
      </c>
      <c r="Q173" s="335">
        <v>0</v>
      </c>
      <c r="R173" s="234"/>
    </row>
    <row r="174" spans="2:18" s="194" customFormat="1" x14ac:dyDescent="0.25">
      <c r="B174" s="233">
        <v>169</v>
      </c>
      <c r="C174" s="293">
        <v>45375</v>
      </c>
      <c r="D174" s="195" t="s">
        <v>96</v>
      </c>
      <c r="E174" s="196" t="s">
        <v>159</v>
      </c>
      <c r="F174" s="196" t="s">
        <v>1</v>
      </c>
      <c r="G174" s="196" t="s">
        <v>159</v>
      </c>
      <c r="H174" s="196">
        <v>11.8</v>
      </c>
      <c r="I174" s="196"/>
      <c r="J174" s="196"/>
      <c r="K174" s="448"/>
      <c r="L174" s="196"/>
      <c r="M174" s="196"/>
      <c r="N174" s="216">
        <v>0</v>
      </c>
      <c r="O174" s="216">
        <v>0</v>
      </c>
      <c r="P174" s="216">
        <v>0</v>
      </c>
      <c r="Q174" s="335">
        <v>0</v>
      </c>
      <c r="R174" s="234"/>
    </row>
    <row r="175" spans="2:18" s="194" customFormat="1" x14ac:dyDescent="0.25">
      <c r="B175" s="233">
        <v>170</v>
      </c>
      <c r="C175" s="293">
        <v>45375</v>
      </c>
      <c r="D175" s="195" t="s">
        <v>128</v>
      </c>
      <c r="E175" s="196" t="s">
        <v>159</v>
      </c>
      <c r="F175" s="196" t="s">
        <v>1</v>
      </c>
      <c r="G175" s="196" t="s">
        <v>159</v>
      </c>
      <c r="H175" s="196">
        <v>11.8</v>
      </c>
      <c r="I175" s="196"/>
      <c r="J175" s="196"/>
      <c r="K175" s="448"/>
      <c r="L175" s="196"/>
      <c r="M175" s="196"/>
      <c r="N175" s="216">
        <v>0</v>
      </c>
      <c r="O175" s="216">
        <v>0</v>
      </c>
      <c r="P175" s="216">
        <v>0</v>
      </c>
      <c r="Q175" s="335">
        <v>0</v>
      </c>
      <c r="R175" s="234"/>
    </row>
    <row r="176" spans="2:18" s="194" customFormat="1" x14ac:dyDescent="0.25">
      <c r="B176" s="233">
        <v>171</v>
      </c>
      <c r="C176" s="293">
        <v>45376</v>
      </c>
      <c r="D176" s="195" t="s">
        <v>94</v>
      </c>
      <c r="E176" s="196" t="s">
        <v>92</v>
      </c>
      <c r="F176" s="196" t="s">
        <v>1</v>
      </c>
      <c r="G176" s="196" t="s">
        <v>209</v>
      </c>
      <c r="H176" s="196">
        <v>6.65</v>
      </c>
      <c r="I176" s="196" t="s">
        <v>214</v>
      </c>
      <c r="J176" s="196">
        <v>37</v>
      </c>
      <c r="K176" s="448"/>
      <c r="L176" s="196" t="s">
        <v>1</v>
      </c>
      <c r="M176" s="196" t="s">
        <v>297</v>
      </c>
      <c r="N176" s="216">
        <v>246.05</v>
      </c>
      <c r="O176" s="216">
        <v>0</v>
      </c>
      <c r="P176" s="216">
        <v>0</v>
      </c>
      <c r="Q176" s="335">
        <v>0</v>
      </c>
      <c r="R176" s="234"/>
    </row>
    <row r="177" spans="2:18" s="194" customFormat="1" x14ac:dyDescent="0.25">
      <c r="B177" s="233">
        <v>172</v>
      </c>
      <c r="C177" s="293">
        <v>45376</v>
      </c>
      <c r="D177" s="195" t="s">
        <v>91</v>
      </c>
      <c r="E177" s="196" t="s">
        <v>92</v>
      </c>
      <c r="F177" s="196" t="s">
        <v>1</v>
      </c>
      <c r="G177" s="196" t="s">
        <v>209</v>
      </c>
      <c r="H177" s="196">
        <v>6.65</v>
      </c>
      <c r="I177" s="196" t="s">
        <v>214</v>
      </c>
      <c r="J177" s="196">
        <v>38</v>
      </c>
      <c r="K177" s="448"/>
      <c r="L177" s="196" t="s">
        <v>1</v>
      </c>
      <c r="M177" s="196" t="s">
        <v>297</v>
      </c>
      <c r="N177" s="216">
        <v>252.70000000000002</v>
      </c>
      <c r="O177" s="216">
        <v>0</v>
      </c>
      <c r="P177" s="216">
        <v>0</v>
      </c>
      <c r="Q177" s="335">
        <v>0</v>
      </c>
      <c r="R177" s="234"/>
    </row>
    <row r="178" spans="2:18" s="194" customFormat="1" x14ac:dyDescent="0.25">
      <c r="B178" s="233">
        <v>173</v>
      </c>
      <c r="C178" s="293">
        <v>45376</v>
      </c>
      <c r="D178" s="195" t="s">
        <v>116</v>
      </c>
      <c r="E178" s="196" t="s">
        <v>92</v>
      </c>
      <c r="F178" s="196" t="s">
        <v>1</v>
      </c>
      <c r="G178" s="196" t="s">
        <v>209</v>
      </c>
      <c r="H178" s="196">
        <v>6.65</v>
      </c>
      <c r="I178" s="196"/>
      <c r="J178" s="196"/>
      <c r="K178" s="448"/>
      <c r="L178" s="196"/>
      <c r="M178" s="196"/>
      <c r="N178" s="216">
        <v>0</v>
      </c>
      <c r="O178" s="216">
        <v>0</v>
      </c>
      <c r="P178" s="216">
        <v>0</v>
      </c>
      <c r="Q178" s="335">
        <v>0</v>
      </c>
      <c r="R178" s="234"/>
    </row>
    <row r="179" spans="2:18" s="194" customFormat="1" x14ac:dyDescent="0.25">
      <c r="B179" s="233">
        <v>174</v>
      </c>
      <c r="C179" s="293">
        <v>45376</v>
      </c>
      <c r="D179" s="195" t="s">
        <v>96</v>
      </c>
      <c r="E179" s="196" t="s">
        <v>159</v>
      </c>
      <c r="F179" s="196" t="s">
        <v>1</v>
      </c>
      <c r="G179" s="196" t="s">
        <v>159</v>
      </c>
      <c r="H179" s="196">
        <v>11.8</v>
      </c>
      <c r="I179" s="196"/>
      <c r="J179" s="196"/>
      <c r="K179" s="448"/>
      <c r="L179" s="196"/>
      <c r="M179" s="196"/>
      <c r="N179" s="216">
        <v>0</v>
      </c>
      <c r="O179" s="216">
        <v>0</v>
      </c>
      <c r="P179" s="216">
        <v>0</v>
      </c>
      <c r="Q179" s="335">
        <v>0</v>
      </c>
      <c r="R179" s="234"/>
    </row>
    <row r="180" spans="2:18" s="194" customFormat="1" x14ac:dyDescent="0.25">
      <c r="B180" s="233">
        <v>175</v>
      </c>
      <c r="C180" s="293">
        <v>45376</v>
      </c>
      <c r="D180" s="195" t="s">
        <v>128</v>
      </c>
      <c r="E180" s="196" t="s">
        <v>159</v>
      </c>
      <c r="F180" s="196" t="s">
        <v>1</v>
      </c>
      <c r="G180" s="196" t="s">
        <v>159</v>
      </c>
      <c r="H180" s="196">
        <v>11.8</v>
      </c>
      <c r="I180" s="196"/>
      <c r="J180" s="196"/>
      <c r="K180" s="448"/>
      <c r="L180" s="196"/>
      <c r="M180" s="196"/>
      <c r="N180" s="216">
        <v>0</v>
      </c>
      <c r="O180" s="216">
        <v>0</v>
      </c>
      <c r="P180" s="216">
        <v>0</v>
      </c>
      <c r="Q180" s="335">
        <v>0</v>
      </c>
      <c r="R180" s="234"/>
    </row>
    <row r="181" spans="2:18" s="194" customFormat="1" x14ac:dyDescent="0.25">
      <c r="B181" s="233">
        <v>176</v>
      </c>
      <c r="C181" s="293">
        <v>45377</v>
      </c>
      <c r="D181" s="195" t="s">
        <v>94</v>
      </c>
      <c r="E181" s="196" t="s">
        <v>92</v>
      </c>
      <c r="F181" s="196" t="s">
        <v>1</v>
      </c>
      <c r="G181" s="196" t="s">
        <v>209</v>
      </c>
      <c r="H181" s="196">
        <v>6.65</v>
      </c>
      <c r="I181" s="196" t="s">
        <v>214</v>
      </c>
      <c r="J181" s="196">
        <v>34</v>
      </c>
      <c r="K181" s="448"/>
      <c r="L181" s="196" t="s">
        <v>1</v>
      </c>
      <c r="M181" s="196" t="s">
        <v>297</v>
      </c>
      <c r="N181" s="216">
        <v>226.10000000000002</v>
      </c>
      <c r="O181" s="216">
        <v>0</v>
      </c>
      <c r="P181" s="216">
        <v>0</v>
      </c>
      <c r="Q181" s="335">
        <v>0</v>
      </c>
      <c r="R181" s="234"/>
    </row>
    <row r="182" spans="2:18" s="194" customFormat="1" x14ac:dyDescent="0.25">
      <c r="B182" s="233">
        <v>177</v>
      </c>
      <c r="C182" s="293">
        <v>45377</v>
      </c>
      <c r="D182" s="195" t="s">
        <v>91</v>
      </c>
      <c r="E182" s="196" t="s">
        <v>92</v>
      </c>
      <c r="F182" s="196" t="s">
        <v>1</v>
      </c>
      <c r="G182" s="196" t="s">
        <v>209</v>
      </c>
      <c r="H182" s="196">
        <v>6.65</v>
      </c>
      <c r="I182" s="196" t="s">
        <v>214</v>
      </c>
      <c r="J182" s="196">
        <v>33</v>
      </c>
      <c r="K182" s="448"/>
      <c r="L182" s="196" t="s">
        <v>1</v>
      </c>
      <c r="M182" s="196" t="s">
        <v>297</v>
      </c>
      <c r="N182" s="216">
        <v>219.45000000000002</v>
      </c>
      <c r="O182" s="216">
        <v>0</v>
      </c>
      <c r="P182" s="216">
        <v>0</v>
      </c>
      <c r="Q182" s="335">
        <v>0</v>
      </c>
      <c r="R182" s="234"/>
    </row>
    <row r="183" spans="2:18" s="194" customFormat="1" x14ac:dyDescent="0.25">
      <c r="B183" s="233">
        <v>178</v>
      </c>
      <c r="C183" s="293">
        <v>45377</v>
      </c>
      <c r="D183" s="195" t="s">
        <v>116</v>
      </c>
      <c r="E183" s="196" t="s">
        <v>92</v>
      </c>
      <c r="F183" s="196" t="s">
        <v>1</v>
      </c>
      <c r="G183" s="196" t="s">
        <v>209</v>
      </c>
      <c r="H183" s="196">
        <v>6.65</v>
      </c>
      <c r="I183" s="196"/>
      <c r="J183" s="196"/>
      <c r="K183" s="448"/>
      <c r="L183" s="196"/>
      <c r="M183" s="196"/>
      <c r="N183" s="216">
        <v>0</v>
      </c>
      <c r="O183" s="216">
        <v>0</v>
      </c>
      <c r="P183" s="216">
        <v>0</v>
      </c>
      <c r="Q183" s="335">
        <v>0</v>
      </c>
      <c r="R183" s="234"/>
    </row>
    <row r="184" spans="2:18" s="194" customFormat="1" x14ac:dyDescent="0.25">
      <c r="B184" s="233">
        <v>179</v>
      </c>
      <c r="C184" s="293">
        <v>45377</v>
      </c>
      <c r="D184" s="195" t="s">
        <v>96</v>
      </c>
      <c r="E184" s="196" t="s">
        <v>159</v>
      </c>
      <c r="F184" s="196" t="s">
        <v>1</v>
      </c>
      <c r="G184" s="196" t="s">
        <v>159</v>
      </c>
      <c r="H184" s="196">
        <v>11.8</v>
      </c>
      <c r="I184" s="196"/>
      <c r="J184" s="196"/>
      <c r="K184" s="448"/>
      <c r="L184" s="196"/>
      <c r="M184" s="196"/>
      <c r="N184" s="216">
        <v>0</v>
      </c>
      <c r="O184" s="216">
        <v>0</v>
      </c>
      <c r="P184" s="216">
        <v>0</v>
      </c>
      <c r="Q184" s="335">
        <v>0</v>
      </c>
      <c r="R184" s="234"/>
    </row>
    <row r="185" spans="2:18" s="194" customFormat="1" x14ac:dyDescent="0.25">
      <c r="B185" s="233">
        <v>180</v>
      </c>
      <c r="C185" s="293">
        <v>45377</v>
      </c>
      <c r="D185" s="195" t="s">
        <v>128</v>
      </c>
      <c r="E185" s="196" t="s">
        <v>159</v>
      </c>
      <c r="F185" s="196" t="s">
        <v>1</v>
      </c>
      <c r="G185" s="196" t="s">
        <v>159</v>
      </c>
      <c r="H185" s="196">
        <v>11.8</v>
      </c>
      <c r="I185" s="196"/>
      <c r="J185" s="196"/>
      <c r="K185" s="448"/>
      <c r="L185" s="196"/>
      <c r="M185" s="196"/>
      <c r="N185" s="216">
        <v>0</v>
      </c>
      <c r="O185" s="216">
        <v>0</v>
      </c>
      <c r="P185" s="216">
        <v>0</v>
      </c>
      <c r="Q185" s="335">
        <v>0</v>
      </c>
      <c r="R185" s="234"/>
    </row>
    <row r="186" spans="2:18" s="194" customFormat="1" x14ac:dyDescent="0.25">
      <c r="B186" s="233">
        <v>181</v>
      </c>
      <c r="C186" s="293">
        <v>45378</v>
      </c>
      <c r="D186" s="195" t="s">
        <v>94</v>
      </c>
      <c r="E186" s="196" t="s">
        <v>92</v>
      </c>
      <c r="F186" s="196" t="s">
        <v>1</v>
      </c>
      <c r="G186" s="196" t="s">
        <v>209</v>
      </c>
      <c r="H186" s="196">
        <v>6.65</v>
      </c>
      <c r="I186" s="196" t="s">
        <v>214</v>
      </c>
      <c r="J186" s="196">
        <v>35</v>
      </c>
      <c r="K186" s="448"/>
      <c r="L186" s="196" t="s">
        <v>1</v>
      </c>
      <c r="M186" s="196" t="s">
        <v>297</v>
      </c>
      <c r="N186" s="216">
        <v>232.75</v>
      </c>
      <c r="O186" s="216">
        <v>0</v>
      </c>
      <c r="P186" s="216">
        <v>0</v>
      </c>
      <c r="Q186" s="335">
        <v>0</v>
      </c>
      <c r="R186" s="234"/>
    </row>
    <row r="187" spans="2:18" s="194" customFormat="1" x14ac:dyDescent="0.25">
      <c r="B187" s="233">
        <v>182</v>
      </c>
      <c r="C187" s="293">
        <v>45378</v>
      </c>
      <c r="D187" s="195" t="s">
        <v>91</v>
      </c>
      <c r="E187" s="196" t="s">
        <v>92</v>
      </c>
      <c r="F187" s="196" t="s">
        <v>1</v>
      </c>
      <c r="G187" s="196" t="s">
        <v>209</v>
      </c>
      <c r="H187" s="196">
        <v>6.65</v>
      </c>
      <c r="I187" s="196" t="s">
        <v>214</v>
      </c>
      <c r="J187" s="196">
        <v>35</v>
      </c>
      <c r="K187" s="448"/>
      <c r="L187" s="196" t="s">
        <v>1</v>
      </c>
      <c r="M187" s="196" t="s">
        <v>297</v>
      </c>
      <c r="N187" s="216">
        <v>232.75</v>
      </c>
      <c r="O187" s="216">
        <v>0</v>
      </c>
      <c r="P187" s="216">
        <v>0</v>
      </c>
      <c r="Q187" s="335">
        <v>0</v>
      </c>
      <c r="R187" s="234"/>
    </row>
    <row r="188" spans="2:18" s="194" customFormat="1" x14ac:dyDescent="0.25">
      <c r="B188" s="233">
        <v>183</v>
      </c>
      <c r="C188" s="293">
        <v>45378</v>
      </c>
      <c r="D188" s="195" t="s">
        <v>116</v>
      </c>
      <c r="E188" s="196" t="s">
        <v>92</v>
      </c>
      <c r="F188" s="196" t="s">
        <v>1</v>
      </c>
      <c r="G188" s="196" t="s">
        <v>209</v>
      </c>
      <c r="H188" s="196">
        <v>6.65</v>
      </c>
      <c r="I188" s="196"/>
      <c r="J188" s="196"/>
      <c r="K188" s="448"/>
      <c r="L188" s="196"/>
      <c r="M188" s="196"/>
      <c r="N188" s="216">
        <v>0</v>
      </c>
      <c r="O188" s="216">
        <v>0</v>
      </c>
      <c r="P188" s="216">
        <v>0</v>
      </c>
      <c r="Q188" s="335">
        <v>0</v>
      </c>
      <c r="R188" s="234"/>
    </row>
    <row r="189" spans="2:18" s="194" customFormat="1" x14ac:dyDescent="0.25">
      <c r="B189" s="233">
        <v>184</v>
      </c>
      <c r="C189" s="293">
        <v>45378</v>
      </c>
      <c r="D189" s="195" t="s">
        <v>96</v>
      </c>
      <c r="E189" s="196" t="s">
        <v>159</v>
      </c>
      <c r="F189" s="196" t="s">
        <v>1</v>
      </c>
      <c r="G189" s="196" t="s">
        <v>159</v>
      </c>
      <c r="H189" s="196">
        <v>11.8</v>
      </c>
      <c r="I189" s="196"/>
      <c r="J189" s="196"/>
      <c r="K189" s="448"/>
      <c r="L189" s="196"/>
      <c r="M189" s="196"/>
      <c r="N189" s="216">
        <v>0</v>
      </c>
      <c r="O189" s="216">
        <v>0</v>
      </c>
      <c r="P189" s="216">
        <v>0</v>
      </c>
      <c r="Q189" s="335">
        <v>0</v>
      </c>
      <c r="R189" s="234"/>
    </row>
    <row r="190" spans="2:18" s="194" customFormat="1" x14ac:dyDescent="0.25">
      <c r="B190" s="233">
        <v>185</v>
      </c>
      <c r="C190" s="293">
        <v>45378</v>
      </c>
      <c r="D190" s="195" t="s">
        <v>128</v>
      </c>
      <c r="E190" s="196" t="s">
        <v>159</v>
      </c>
      <c r="F190" s="196" t="s">
        <v>1</v>
      </c>
      <c r="G190" s="196" t="s">
        <v>159</v>
      </c>
      <c r="H190" s="196">
        <v>11.8</v>
      </c>
      <c r="I190" s="196"/>
      <c r="J190" s="196"/>
      <c r="K190" s="448"/>
      <c r="L190" s="196"/>
      <c r="M190" s="196"/>
      <c r="N190" s="216">
        <v>0</v>
      </c>
      <c r="O190" s="216">
        <v>0</v>
      </c>
      <c r="P190" s="216">
        <v>0</v>
      </c>
      <c r="Q190" s="335">
        <v>0</v>
      </c>
      <c r="R190" s="234"/>
    </row>
    <row r="191" spans="2:18" s="194" customFormat="1" x14ac:dyDescent="0.25">
      <c r="B191" s="233">
        <v>186</v>
      </c>
      <c r="C191" s="293">
        <v>45379</v>
      </c>
      <c r="D191" s="195" t="s">
        <v>94</v>
      </c>
      <c r="E191" s="196" t="s">
        <v>92</v>
      </c>
      <c r="F191" s="196" t="s">
        <v>1</v>
      </c>
      <c r="G191" s="196" t="s">
        <v>209</v>
      </c>
      <c r="H191" s="196">
        <v>6.65</v>
      </c>
      <c r="I191" s="196" t="s">
        <v>214</v>
      </c>
      <c r="J191" s="196">
        <v>30</v>
      </c>
      <c r="K191" s="448"/>
      <c r="L191" s="196" t="s">
        <v>1</v>
      </c>
      <c r="M191" s="196" t="s">
        <v>297</v>
      </c>
      <c r="N191" s="216">
        <v>199.5</v>
      </c>
      <c r="O191" s="216">
        <v>0</v>
      </c>
      <c r="P191" s="216">
        <v>0</v>
      </c>
      <c r="Q191" s="335">
        <v>0</v>
      </c>
      <c r="R191" s="234"/>
    </row>
    <row r="192" spans="2:18" s="194" customFormat="1" x14ac:dyDescent="0.25">
      <c r="B192" s="233">
        <v>187</v>
      </c>
      <c r="C192" s="293">
        <v>45379</v>
      </c>
      <c r="D192" s="195" t="s">
        <v>91</v>
      </c>
      <c r="E192" s="196" t="s">
        <v>92</v>
      </c>
      <c r="F192" s="196" t="s">
        <v>1</v>
      </c>
      <c r="G192" s="196" t="s">
        <v>209</v>
      </c>
      <c r="H192" s="196">
        <v>6.65</v>
      </c>
      <c r="I192" s="196" t="s">
        <v>214</v>
      </c>
      <c r="J192" s="196">
        <v>29</v>
      </c>
      <c r="K192" s="448"/>
      <c r="L192" s="196" t="s">
        <v>1</v>
      </c>
      <c r="M192" s="196" t="s">
        <v>297</v>
      </c>
      <c r="N192" s="216">
        <v>192.85000000000002</v>
      </c>
      <c r="O192" s="216">
        <v>0</v>
      </c>
      <c r="P192" s="216">
        <v>0</v>
      </c>
      <c r="Q192" s="335">
        <v>0</v>
      </c>
      <c r="R192" s="234"/>
    </row>
    <row r="193" spans="2:18" s="194" customFormat="1" x14ac:dyDescent="0.25">
      <c r="B193" s="233">
        <v>188</v>
      </c>
      <c r="C193" s="293">
        <v>45379</v>
      </c>
      <c r="D193" s="195" t="s">
        <v>116</v>
      </c>
      <c r="E193" s="196" t="s">
        <v>92</v>
      </c>
      <c r="F193" s="196" t="s">
        <v>1</v>
      </c>
      <c r="G193" s="196" t="s">
        <v>209</v>
      </c>
      <c r="H193" s="196">
        <v>6.65</v>
      </c>
      <c r="I193" s="196" t="s">
        <v>214</v>
      </c>
      <c r="J193" s="196">
        <v>8</v>
      </c>
      <c r="K193" s="448"/>
      <c r="L193" s="196" t="s">
        <v>1</v>
      </c>
      <c r="M193" s="196" t="s">
        <v>297</v>
      </c>
      <c r="N193" s="216">
        <v>53.2</v>
      </c>
      <c r="O193" s="216">
        <v>0</v>
      </c>
      <c r="P193" s="216">
        <v>0</v>
      </c>
      <c r="Q193" s="335">
        <v>0</v>
      </c>
      <c r="R193" s="234"/>
    </row>
    <row r="194" spans="2:18" s="194" customFormat="1" x14ac:dyDescent="0.25">
      <c r="B194" s="233">
        <v>189</v>
      </c>
      <c r="C194" s="293">
        <v>45379</v>
      </c>
      <c r="D194" s="195" t="s">
        <v>96</v>
      </c>
      <c r="E194" s="196" t="s">
        <v>159</v>
      </c>
      <c r="F194" s="196" t="s">
        <v>1</v>
      </c>
      <c r="G194" s="196" t="s">
        <v>159</v>
      </c>
      <c r="H194" s="196">
        <v>11.8</v>
      </c>
      <c r="I194" s="196"/>
      <c r="J194" s="196"/>
      <c r="K194" s="448"/>
      <c r="L194" s="196"/>
      <c r="M194" s="196"/>
      <c r="N194" s="216">
        <v>0</v>
      </c>
      <c r="O194" s="216">
        <v>0</v>
      </c>
      <c r="P194" s="216">
        <v>0</v>
      </c>
      <c r="Q194" s="335">
        <v>0</v>
      </c>
      <c r="R194" s="234"/>
    </row>
    <row r="195" spans="2:18" s="194" customFormat="1" x14ac:dyDescent="0.25">
      <c r="B195" s="233">
        <v>190</v>
      </c>
      <c r="C195" s="293">
        <v>45379</v>
      </c>
      <c r="D195" s="195" t="s">
        <v>128</v>
      </c>
      <c r="E195" s="196" t="s">
        <v>159</v>
      </c>
      <c r="F195" s="196" t="s">
        <v>1</v>
      </c>
      <c r="G195" s="196" t="s">
        <v>159</v>
      </c>
      <c r="H195" s="196">
        <v>11.8</v>
      </c>
      <c r="I195" s="196"/>
      <c r="J195" s="196"/>
      <c r="K195" s="448"/>
      <c r="L195" s="196"/>
      <c r="M195" s="196"/>
      <c r="N195" s="216">
        <v>0</v>
      </c>
      <c r="O195" s="216">
        <v>0</v>
      </c>
      <c r="P195" s="216">
        <v>0</v>
      </c>
      <c r="Q195" s="335">
        <v>0</v>
      </c>
      <c r="R195" s="234"/>
    </row>
    <row r="196" spans="2:18" s="194" customFormat="1" x14ac:dyDescent="0.25">
      <c r="B196" s="233">
        <v>191</v>
      </c>
      <c r="C196" s="293">
        <v>45380</v>
      </c>
      <c r="D196" s="195" t="s">
        <v>94</v>
      </c>
      <c r="E196" s="196" t="s">
        <v>92</v>
      </c>
      <c r="F196" s="196" t="s">
        <v>1</v>
      </c>
      <c r="G196" s="196" t="s">
        <v>209</v>
      </c>
      <c r="H196" s="196">
        <v>6.65</v>
      </c>
      <c r="I196" s="196"/>
      <c r="J196" s="196"/>
      <c r="K196" s="448"/>
      <c r="L196" s="196"/>
      <c r="M196" s="196"/>
      <c r="N196" s="216">
        <v>0</v>
      </c>
      <c r="O196" s="216">
        <v>0</v>
      </c>
      <c r="P196" s="216">
        <v>0</v>
      </c>
      <c r="Q196" s="335">
        <v>0</v>
      </c>
      <c r="R196" s="234"/>
    </row>
    <row r="197" spans="2:18" s="194" customFormat="1" x14ac:dyDescent="0.25">
      <c r="B197" s="233">
        <v>192</v>
      </c>
      <c r="C197" s="293">
        <v>45380</v>
      </c>
      <c r="D197" s="195" t="s">
        <v>91</v>
      </c>
      <c r="E197" s="196" t="s">
        <v>92</v>
      </c>
      <c r="F197" s="196" t="s">
        <v>1</v>
      </c>
      <c r="G197" s="196" t="s">
        <v>209</v>
      </c>
      <c r="H197" s="196">
        <v>6.65</v>
      </c>
      <c r="I197" s="196" t="s">
        <v>214</v>
      </c>
      <c r="J197" s="196">
        <v>37</v>
      </c>
      <c r="K197" s="448"/>
      <c r="L197" s="196" t="s">
        <v>1</v>
      </c>
      <c r="M197" s="196" t="s">
        <v>297</v>
      </c>
      <c r="N197" s="216">
        <v>246.05</v>
      </c>
      <c r="O197" s="216">
        <v>0</v>
      </c>
      <c r="P197" s="216">
        <v>0</v>
      </c>
      <c r="Q197" s="335">
        <v>0</v>
      </c>
      <c r="R197" s="234"/>
    </row>
    <row r="198" spans="2:18" s="194" customFormat="1" x14ac:dyDescent="0.25">
      <c r="B198" s="233">
        <v>193</v>
      </c>
      <c r="C198" s="293">
        <v>45380</v>
      </c>
      <c r="D198" s="195" t="s">
        <v>116</v>
      </c>
      <c r="E198" s="196" t="s">
        <v>92</v>
      </c>
      <c r="F198" s="196" t="s">
        <v>1</v>
      </c>
      <c r="G198" s="196" t="s">
        <v>209</v>
      </c>
      <c r="H198" s="196">
        <v>6.65</v>
      </c>
      <c r="I198" s="196" t="s">
        <v>214</v>
      </c>
      <c r="J198" s="196">
        <v>36</v>
      </c>
      <c r="K198" s="448"/>
      <c r="L198" s="196" t="s">
        <v>1</v>
      </c>
      <c r="M198" s="196" t="s">
        <v>297</v>
      </c>
      <c r="N198" s="216">
        <v>239.4</v>
      </c>
      <c r="O198" s="216">
        <v>0</v>
      </c>
      <c r="P198" s="216">
        <v>0</v>
      </c>
      <c r="Q198" s="335">
        <v>0</v>
      </c>
      <c r="R198" s="234"/>
    </row>
    <row r="199" spans="2:18" s="194" customFormat="1" x14ac:dyDescent="0.25">
      <c r="B199" s="233">
        <v>194</v>
      </c>
      <c r="C199" s="293">
        <v>45380</v>
      </c>
      <c r="D199" s="195" t="s">
        <v>96</v>
      </c>
      <c r="E199" s="196" t="s">
        <v>159</v>
      </c>
      <c r="F199" s="196" t="s">
        <v>1</v>
      </c>
      <c r="G199" s="196" t="s">
        <v>159</v>
      </c>
      <c r="H199" s="196">
        <v>11.8</v>
      </c>
      <c r="I199" s="196"/>
      <c r="J199" s="196"/>
      <c r="K199" s="448"/>
      <c r="L199" s="196"/>
      <c r="M199" s="196"/>
      <c r="N199" s="216">
        <v>0</v>
      </c>
      <c r="O199" s="216">
        <v>0</v>
      </c>
      <c r="P199" s="216">
        <v>0</v>
      </c>
      <c r="Q199" s="335">
        <v>0</v>
      </c>
      <c r="R199" s="234"/>
    </row>
    <row r="200" spans="2:18" s="194" customFormat="1" x14ac:dyDescent="0.25">
      <c r="B200" s="233">
        <v>195</v>
      </c>
      <c r="C200" s="293">
        <v>45380</v>
      </c>
      <c r="D200" s="195" t="s">
        <v>128</v>
      </c>
      <c r="E200" s="196" t="s">
        <v>159</v>
      </c>
      <c r="F200" s="196" t="s">
        <v>1</v>
      </c>
      <c r="G200" s="196" t="s">
        <v>159</v>
      </c>
      <c r="H200" s="196">
        <v>11.8</v>
      </c>
      <c r="I200" s="196"/>
      <c r="J200" s="196"/>
      <c r="K200" s="448"/>
      <c r="L200" s="196"/>
      <c r="M200" s="196"/>
      <c r="N200" s="216">
        <v>0</v>
      </c>
      <c r="O200" s="216">
        <v>0</v>
      </c>
      <c r="P200" s="216">
        <v>0</v>
      </c>
      <c r="Q200" s="335">
        <v>0</v>
      </c>
      <c r="R200" s="234"/>
    </row>
    <row r="201" spans="2:18" s="194" customFormat="1" x14ac:dyDescent="0.25">
      <c r="B201" s="233">
        <v>196</v>
      </c>
      <c r="C201" s="293">
        <v>45381</v>
      </c>
      <c r="D201" s="195" t="s">
        <v>94</v>
      </c>
      <c r="E201" s="196" t="s">
        <v>92</v>
      </c>
      <c r="F201" s="196" t="s">
        <v>1</v>
      </c>
      <c r="G201" s="196" t="s">
        <v>209</v>
      </c>
      <c r="H201" s="196">
        <v>6.65</v>
      </c>
      <c r="I201" s="196"/>
      <c r="J201" s="196"/>
      <c r="K201" s="448"/>
      <c r="L201" s="196"/>
      <c r="M201" s="196"/>
      <c r="N201" s="216">
        <v>0</v>
      </c>
      <c r="O201" s="216">
        <v>0</v>
      </c>
      <c r="P201" s="216">
        <v>0</v>
      </c>
      <c r="Q201" s="335">
        <v>0</v>
      </c>
      <c r="R201" s="234"/>
    </row>
    <row r="202" spans="2:18" s="194" customFormat="1" x14ac:dyDescent="0.25">
      <c r="B202" s="233">
        <v>197</v>
      </c>
      <c r="C202" s="293">
        <v>45381</v>
      </c>
      <c r="D202" s="195" t="s">
        <v>91</v>
      </c>
      <c r="E202" s="196" t="s">
        <v>92</v>
      </c>
      <c r="F202" s="196" t="s">
        <v>1</v>
      </c>
      <c r="G202" s="196" t="s">
        <v>209</v>
      </c>
      <c r="H202" s="196">
        <v>6.65</v>
      </c>
      <c r="I202" s="196" t="s">
        <v>214</v>
      </c>
      <c r="J202" s="196">
        <v>35</v>
      </c>
      <c r="K202" s="448"/>
      <c r="L202" s="196" t="s">
        <v>1</v>
      </c>
      <c r="M202" s="196" t="s">
        <v>297</v>
      </c>
      <c r="N202" s="216">
        <v>232.75</v>
      </c>
      <c r="O202" s="216">
        <v>0</v>
      </c>
      <c r="P202" s="216">
        <v>0</v>
      </c>
      <c r="Q202" s="335">
        <v>0</v>
      </c>
      <c r="R202" s="234"/>
    </row>
    <row r="203" spans="2:18" s="194" customFormat="1" x14ac:dyDescent="0.25">
      <c r="B203" s="233">
        <v>198</v>
      </c>
      <c r="C203" s="293">
        <v>45381</v>
      </c>
      <c r="D203" s="195" t="s">
        <v>116</v>
      </c>
      <c r="E203" s="196" t="s">
        <v>92</v>
      </c>
      <c r="F203" s="196" t="s">
        <v>1</v>
      </c>
      <c r="G203" s="196" t="s">
        <v>209</v>
      </c>
      <c r="H203" s="196">
        <v>6.65</v>
      </c>
      <c r="I203" s="196" t="s">
        <v>214</v>
      </c>
      <c r="J203" s="196">
        <v>33</v>
      </c>
      <c r="K203" s="448"/>
      <c r="L203" s="196" t="s">
        <v>1</v>
      </c>
      <c r="M203" s="196" t="s">
        <v>297</v>
      </c>
      <c r="N203" s="216">
        <v>219.45000000000002</v>
      </c>
      <c r="O203" s="216">
        <v>0</v>
      </c>
      <c r="P203" s="216">
        <v>0</v>
      </c>
      <c r="Q203" s="335">
        <v>0</v>
      </c>
      <c r="R203" s="234"/>
    </row>
    <row r="204" spans="2:18" s="194" customFormat="1" x14ac:dyDescent="0.25">
      <c r="B204" s="233">
        <v>199</v>
      </c>
      <c r="C204" s="293">
        <v>45381</v>
      </c>
      <c r="D204" s="195" t="s">
        <v>96</v>
      </c>
      <c r="E204" s="196" t="s">
        <v>159</v>
      </c>
      <c r="F204" s="196" t="s">
        <v>1</v>
      </c>
      <c r="G204" s="196" t="s">
        <v>159</v>
      </c>
      <c r="H204" s="196">
        <v>11.8</v>
      </c>
      <c r="I204" s="196"/>
      <c r="J204" s="196"/>
      <c r="K204" s="448"/>
      <c r="L204" s="196"/>
      <c r="M204" s="196"/>
      <c r="N204" s="216">
        <v>0</v>
      </c>
      <c r="O204" s="216">
        <v>0</v>
      </c>
      <c r="P204" s="216">
        <v>0</v>
      </c>
      <c r="Q204" s="335">
        <v>0</v>
      </c>
      <c r="R204" s="234"/>
    </row>
    <row r="205" spans="2:18" s="194" customFormat="1" x14ac:dyDescent="0.25">
      <c r="B205" s="233">
        <v>200</v>
      </c>
      <c r="C205" s="293">
        <v>45381</v>
      </c>
      <c r="D205" s="195" t="s">
        <v>128</v>
      </c>
      <c r="E205" s="196" t="s">
        <v>159</v>
      </c>
      <c r="F205" s="196" t="s">
        <v>1</v>
      </c>
      <c r="G205" s="196" t="s">
        <v>159</v>
      </c>
      <c r="H205" s="196">
        <v>11.8</v>
      </c>
      <c r="I205" s="196"/>
      <c r="J205" s="196"/>
      <c r="K205" s="448"/>
      <c r="L205" s="196"/>
      <c r="M205" s="196"/>
      <c r="N205" s="216">
        <v>0</v>
      </c>
      <c r="O205" s="216">
        <v>0</v>
      </c>
      <c r="P205" s="216">
        <v>0</v>
      </c>
      <c r="Q205" s="335">
        <v>0</v>
      </c>
      <c r="R205" s="234"/>
    </row>
    <row r="206" spans="2:18" s="194" customFormat="1" x14ac:dyDescent="0.25">
      <c r="B206" s="233">
        <v>201</v>
      </c>
      <c r="C206" s="293">
        <v>45382</v>
      </c>
      <c r="D206" s="195" t="s">
        <v>94</v>
      </c>
      <c r="E206" s="196" t="s">
        <v>92</v>
      </c>
      <c r="F206" s="196" t="s">
        <v>1</v>
      </c>
      <c r="G206" s="196" t="s">
        <v>209</v>
      </c>
      <c r="H206" s="196">
        <v>6.65</v>
      </c>
      <c r="I206" s="196" t="s">
        <v>214</v>
      </c>
      <c r="J206" s="196">
        <v>9</v>
      </c>
      <c r="K206" s="448"/>
      <c r="L206" s="196" t="s">
        <v>1</v>
      </c>
      <c r="M206" s="196" t="s">
        <v>297</v>
      </c>
      <c r="N206" s="216">
        <v>59.85</v>
      </c>
      <c r="O206" s="216">
        <v>0</v>
      </c>
      <c r="P206" s="216">
        <v>0</v>
      </c>
      <c r="Q206" s="335">
        <v>0</v>
      </c>
      <c r="R206" s="234"/>
    </row>
    <row r="207" spans="2:18" s="194" customFormat="1" x14ac:dyDescent="0.25">
      <c r="B207" s="233">
        <v>202</v>
      </c>
      <c r="C207" s="293">
        <v>45382</v>
      </c>
      <c r="D207" s="195" t="s">
        <v>91</v>
      </c>
      <c r="E207" s="196" t="s">
        <v>92</v>
      </c>
      <c r="F207" s="196" t="s">
        <v>1</v>
      </c>
      <c r="G207" s="196" t="s">
        <v>209</v>
      </c>
      <c r="H207" s="196">
        <v>6.65</v>
      </c>
      <c r="I207" s="196" t="s">
        <v>214</v>
      </c>
      <c r="J207" s="196">
        <v>32</v>
      </c>
      <c r="K207" s="448"/>
      <c r="L207" s="196" t="s">
        <v>1</v>
      </c>
      <c r="M207" s="196" t="s">
        <v>297</v>
      </c>
      <c r="N207" s="216">
        <v>212.8</v>
      </c>
      <c r="O207" s="216">
        <v>0</v>
      </c>
      <c r="P207" s="216">
        <v>0</v>
      </c>
      <c r="Q207" s="335">
        <v>0</v>
      </c>
      <c r="R207" s="234"/>
    </row>
    <row r="208" spans="2:18" s="194" customFormat="1" x14ac:dyDescent="0.25">
      <c r="B208" s="233">
        <v>203</v>
      </c>
      <c r="C208" s="293">
        <v>45382</v>
      </c>
      <c r="D208" s="195" t="s">
        <v>116</v>
      </c>
      <c r="E208" s="196" t="s">
        <v>92</v>
      </c>
      <c r="F208" s="196" t="s">
        <v>1</v>
      </c>
      <c r="G208" s="196" t="s">
        <v>209</v>
      </c>
      <c r="H208" s="196">
        <v>6.65</v>
      </c>
      <c r="I208" s="196" t="s">
        <v>214</v>
      </c>
      <c r="J208" s="196">
        <v>33</v>
      </c>
      <c r="K208" s="448"/>
      <c r="L208" s="196" t="s">
        <v>1</v>
      </c>
      <c r="M208" s="196" t="s">
        <v>297</v>
      </c>
      <c r="N208" s="216">
        <v>219.45000000000002</v>
      </c>
      <c r="O208" s="216">
        <v>0</v>
      </c>
      <c r="P208" s="216">
        <v>0</v>
      </c>
      <c r="Q208" s="335">
        <v>0</v>
      </c>
      <c r="R208" s="234"/>
    </row>
    <row r="209" spans="2:18" s="194" customFormat="1" x14ac:dyDescent="0.25">
      <c r="B209" s="233">
        <v>204</v>
      </c>
      <c r="C209" s="293">
        <v>45382</v>
      </c>
      <c r="D209" s="195" t="s">
        <v>96</v>
      </c>
      <c r="E209" s="196" t="s">
        <v>159</v>
      </c>
      <c r="F209" s="196" t="s">
        <v>1</v>
      </c>
      <c r="G209" s="196" t="s">
        <v>159</v>
      </c>
      <c r="H209" s="196">
        <v>11.8</v>
      </c>
      <c r="I209" s="196"/>
      <c r="J209" s="196"/>
      <c r="K209" s="448"/>
      <c r="L209" s="196"/>
      <c r="M209" s="196"/>
      <c r="N209" s="216">
        <v>0</v>
      </c>
      <c r="O209" s="216">
        <v>0</v>
      </c>
      <c r="P209" s="216">
        <v>0</v>
      </c>
      <c r="Q209" s="335">
        <v>0</v>
      </c>
      <c r="R209" s="234"/>
    </row>
    <row r="210" spans="2:18" s="194" customFormat="1" x14ac:dyDescent="0.25">
      <c r="B210" s="233">
        <v>205</v>
      </c>
      <c r="C210" s="293">
        <v>45382</v>
      </c>
      <c r="D210" s="195" t="s">
        <v>128</v>
      </c>
      <c r="E210" s="196" t="s">
        <v>159</v>
      </c>
      <c r="F210" s="196" t="s">
        <v>1</v>
      </c>
      <c r="G210" s="196" t="s">
        <v>159</v>
      </c>
      <c r="H210" s="196">
        <v>11.8</v>
      </c>
      <c r="I210" s="196"/>
      <c r="J210" s="196"/>
      <c r="K210" s="448"/>
      <c r="L210" s="196"/>
      <c r="M210" s="196"/>
      <c r="N210" s="216">
        <v>0</v>
      </c>
      <c r="O210" s="216">
        <v>0</v>
      </c>
      <c r="P210" s="216">
        <v>0</v>
      </c>
      <c r="Q210" s="335">
        <v>0</v>
      </c>
      <c r="R210" s="234"/>
    </row>
    <row r="211" spans="2:18" s="194" customFormat="1" x14ac:dyDescent="0.25">
      <c r="B211" s="233">
        <v>206</v>
      </c>
      <c r="C211" s="293">
        <v>45383</v>
      </c>
      <c r="D211" s="195" t="s">
        <v>94</v>
      </c>
      <c r="E211" s="196" t="s">
        <v>92</v>
      </c>
      <c r="F211" s="196" t="s">
        <v>1</v>
      </c>
      <c r="G211" s="196" t="s">
        <v>209</v>
      </c>
      <c r="H211" s="196">
        <v>6.65</v>
      </c>
      <c r="I211" s="196"/>
      <c r="J211" s="196"/>
      <c r="K211" s="448"/>
      <c r="L211" s="196"/>
      <c r="M211" s="196"/>
      <c r="N211" s="216">
        <v>0</v>
      </c>
      <c r="O211" s="216">
        <v>0</v>
      </c>
      <c r="P211" s="216">
        <v>0</v>
      </c>
      <c r="Q211" s="335">
        <v>0</v>
      </c>
      <c r="R211" s="234"/>
    </row>
    <row r="212" spans="2:18" s="194" customFormat="1" x14ac:dyDescent="0.25">
      <c r="B212" s="233">
        <v>207</v>
      </c>
      <c r="C212" s="293">
        <v>45383</v>
      </c>
      <c r="D212" s="195" t="s">
        <v>91</v>
      </c>
      <c r="E212" s="196" t="s">
        <v>92</v>
      </c>
      <c r="F212" s="196" t="s">
        <v>1</v>
      </c>
      <c r="G212" s="196" t="s">
        <v>209</v>
      </c>
      <c r="H212" s="196">
        <v>6.65</v>
      </c>
      <c r="I212" s="196"/>
      <c r="J212" s="196"/>
      <c r="K212" s="448"/>
      <c r="L212" s="196"/>
      <c r="M212" s="196"/>
      <c r="N212" s="216">
        <v>0</v>
      </c>
      <c r="O212" s="216">
        <v>0</v>
      </c>
      <c r="P212" s="216">
        <v>0</v>
      </c>
      <c r="Q212" s="335">
        <v>0</v>
      </c>
      <c r="R212" s="234"/>
    </row>
    <row r="213" spans="2:18" s="194" customFormat="1" x14ac:dyDescent="0.25">
      <c r="B213" s="233">
        <v>208</v>
      </c>
      <c r="C213" s="293">
        <v>45383</v>
      </c>
      <c r="D213" s="195" t="s">
        <v>116</v>
      </c>
      <c r="E213" s="196" t="s">
        <v>92</v>
      </c>
      <c r="F213" s="196" t="s">
        <v>1</v>
      </c>
      <c r="G213" s="196" t="s">
        <v>209</v>
      </c>
      <c r="H213" s="196">
        <v>6.65</v>
      </c>
      <c r="I213" s="196"/>
      <c r="J213" s="196"/>
      <c r="K213" s="448"/>
      <c r="L213" s="196"/>
      <c r="M213" s="196"/>
      <c r="N213" s="216">
        <v>0</v>
      </c>
      <c r="O213" s="216">
        <v>0</v>
      </c>
      <c r="P213" s="216">
        <v>0</v>
      </c>
      <c r="Q213" s="335">
        <v>0</v>
      </c>
      <c r="R213" s="234"/>
    </row>
    <row r="214" spans="2:18" s="194" customFormat="1" x14ac:dyDescent="0.25">
      <c r="B214" s="233">
        <v>209</v>
      </c>
      <c r="C214" s="293">
        <v>45383</v>
      </c>
      <c r="D214" s="195" t="s">
        <v>96</v>
      </c>
      <c r="E214" s="196" t="s">
        <v>159</v>
      </c>
      <c r="F214" s="196" t="s">
        <v>1</v>
      </c>
      <c r="G214" s="196" t="s">
        <v>159</v>
      </c>
      <c r="H214" s="196">
        <v>11.8</v>
      </c>
      <c r="I214" s="196"/>
      <c r="J214" s="196"/>
      <c r="K214" s="448"/>
      <c r="L214" s="196"/>
      <c r="M214" s="196"/>
      <c r="N214" s="216">
        <v>0</v>
      </c>
      <c r="O214" s="216">
        <v>0</v>
      </c>
      <c r="P214" s="216">
        <v>0</v>
      </c>
      <c r="Q214" s="335">
        <v>0</v>
      </c>
      <c r="R214" s="234"/>
    </row>
    <row r="215" spans="2:18" s="194" customFormat="1" x14ac:dyDescent="0.25">
      <c r="B215" s="233">
        <v>210</v>
      </c>
      <c r="C215" s="293">
        <v>45383</v>
      </c>
      <c r="D215" s="195" t="s">
        <v>128</v>
      </c>
      <c r="E215" s="196" t="s">
        <v>159</v>
      </c>
      <c r="F215" s="196" t="s">
        <v>1</v>
      </c>
      <c r="G215" s="196" t="s">
        <v>159</v>
      </c>
      <c r="H215" s="196">
        <v>11.8</v>
      </c>
      <c r="I215" s="196"/>
      <c r="J215" s="196"/>
      <c r="K215" s="448"/>
      <c r="L215" s="196"/>
      <c r="M215" s="196"/>
      <c r="N215" s="216">
        <v>0</v>
      </c>
      <c r="O215" s="216">
        <v>0</v>
      </c>
      <c r="P215" s="216">
        <v>0</v>
      </c>
      <c r="Q215" s="335">
        <v>0</v>
      </c>
      <c r="R215" s="234"/>
    </row>
    <row r="216" spans="2:18" s="194" customFormat="1" x14ac:dyDescent="0.25">
      <c r="B216" s="233">
        <v>211</v>
      </c>
      <c r="C216" s="293">
        <v>45384</v>
      </c>
      <c r="D216" s="195" t="s">
        <v>94</v>
      </c>
      <c r="E216" s="196" t="s">
        <v>92</v>
      </c>
      <c r="F216" s="196" t="s">
        <v>1</v>
      </c>
      <c r="G216" s="196" t="s">
        <v>209</v>
      </c>
      <c r="H216" s="196">
        <v>6.65</v>
      </c>
      <c r="I216" s="196" t="s">
        <v>214</v>
      </c>
      <c r="J216" s="196">
        <v>32</v>
      </c>
      <c r="K216" s="448"/>
      <c r="L216" s="196" t="s">
        <v>1</v>
      </c>
      <c r="M216" s="196" t="s">
        <v>298</v>
      </c>
      <c r="N216" s="216">
        <v>212.8</v>
      </c>
      <c r="O216" s="216">
        <v>0</v>
      </c>
      <c r="P216" s="216">
        <v>0</v>
      </c>
      <c r="Q216" s="335">
        <v>0</v>
      </c>
      <c r="R216" s="234"/>
    </row>
    <row r="217" spans="2:18" s="194" customFormat="1" x14ac:dyDescent="0.25">
      <c r="B217" s="233">
        <v>212</v>
      </c>
      <c r="C217" s="293">
        <v>45384</v>
      </c>
      <c r="D217" s="195" t="s">
        <v>91</v>
      </c>
      <c r="E217" s="196" t="s">
        <v>92</v>
      </c>
      <c r="F217" s="196" t="s">
        <v>1</v>
      </c>
      <c r="G217" s="196" t="s">
        <v>209</v>
      </c>
      <c r="H217" s="196">
        <v>6.65</v>
      </c>
      <c r="I217" s="196" t="s">
        <v>214</v>
      </c>
      <c r="J217" s="196">
        <v>31</v>
      </c>
      <c r="K217" s="448"/>
      <c r="L217" s="196" t="s">
        <v>1</v>
      </c>
      <c r="M217" s="196" t="s">
        <v>298</v>
      </c>
      <c r="N217" s="216">
        <v>206.15</v>
      </c>
      <c r="O217" s="216">
        <v>0</v>
      </c>
      <c r="P217" s="216">
        <v>0</v>
      </c>
      <c r="Q217" s="335">
        <v>0</v>
      </c>
      <c r="R217" s="234"/>
    </row>
    <row r="218" spans="2:18" s="194" customFormat="1" x14ac:dyDescent="0.25">
      <c r="B218" s="233">
        <v>213</v>
      </c>
      <c r="C218" s="293">
        <v>45384</v>
      </c>
      <c r="D218" s="195" t="s">
        <v>116</v>
      </c>
      <c r="E218" s="196" t="s">
        <v>92</v>
      </c>
      <c r="F218" s="196" t="s">
        <v>1</v>
      </c>
      <c r="G218" s="196" t="s">
        <v>209</v>
      </c>
      <c r="H218" s="196">
        <v>6.65</v>
      </c>
      <c r="I218" s="196" t="s">
        <v>214</v>
      </c>
      <c r="J218" s="196">
        <v>31</v>
      </c>
      <c r="K218" s="448"/>
      <c r="L218" s="196" t="s">
        <v>1</v>
      </c>
      <c r="M218" s="196" t="s">
        <v>298</v>
      </c>
      <c r="N218" s="216">
        <v>206.15</v>
      </c>
      <c r="O218" s="216">
        <v>0</v>
      </c>
      <c r="P218" s="216">
        <v>0</v>
      </c>
      <c r="Q218" s="335">
        <v>0</v>
      </c>
      <c r="R218" s="234"/>
    </row>
    <row r="219" spans="2:18" s="194" customFormat="1" x14ac:dyDescent="0.25">
      <c r="B219" s="233">
        <v>214</v>
      </c>
      <c r="C219" s="293">
        <v>45384</v>
      </c>
      <c r="D219" s="195" t="s">
        <v>96</v>
      </c>
      <c r="E219" s="196" t="s">
        <v>159</v>
      </c>
      <c r="F219" s="196" t="s">
        <v>1</v>
      </c>
      <c r="G219" s="196" t="s">
        <v>159</v>
      </c>
      <c r="H219" s="196">
        <v>11.8</v>
      </c>
      <c r="I219" s="196"/>
      <c r="J219" s="196"/>
      <c r="K219" s="448"/>
      <c r="L219" s="196"/>
      <c r="M219" s="196"/>
      <c r="N219" s="216">
        <v>0</v>
      </c>
      <c r="O219" s="216">
        <v>0</v>
      </c>
      <c r="P219" s="216">
        <v>0</v>
      </c>
      <c r="Q219" s="335">
        <v>0</v>
      </c>
      <c r="R219" s="234"/>
    </row>
    <row r="220" spans="2:18" s="194" customFormat="1" x14ac:dyDescent="0.25">
      <c r="B220" s="233">
        <v>215</v>
      </c>
      <c r="C220" s="293">
        <v>45384</v>
      </c>
      <c r="D220" s="195" t="s">
        <v>128</v>
      </c>
      <c r="E220" s="196" t="s">
        <v>159</v>
      </c>
      <c r="F220" s="196" t="s">
        <v>1</v>
      </c>
      <c r="G220" s="196" t="s">
        <v>159</v>
      </c>
      <c r="H220" s="196">
        <v>11.8</v>
      </c>
      <c r="I220" s="196"/>
      <c r="J220" s="196"/>
      <c r="K220" s="448"/>
      <c r="L220" s="196"/>
      <c r="M220" s="196"/>
      <c r="N220" s="216">
        <v>0</v>
      </c>
      <c r="O220" s="216">
        <v>0</v>
      </c>
      <c r="P220" s="216">
        <v>0</v>
      </c>
      <c r="Q220" s="335">
        <v>0</v>
      </c>
      <c r="R220" s="234"/>
    </row>
    <row r="221" spans="2:18" s="194" customFormat="1" x14ac:dyDescent="0.25">
      <c r="B221" s="233">
        <v>216</v>
      </c>
      <c r="C221" s="293">
        <v>45385</v>
      </c>
      <c r="D221" s="195" t="s">
        <v>94</v>
      </c>
      <c r="E221" s="196" t="s">
        <v>92</v>
      </c>
      <c r="F221" s="196" t="s">
        <v>1</v>
      </c>
      <c r="G221" s="196" t="s">
        <v>209</v>
      </c>
      <c r="H221" s="196">
        <v>6.65</v>
      </c>
      <c r="I221" s="196" t="s">
        <v>214</v>
      </c>
      <c r="J221" s="196">
        <v>28</v>
      </c>
      <c r="K221" s="448"/>
      <c r="L221" s="196" t="s">
        <v>1</v>
      </c>
      <c r="M221" s="196" t="s">
        <v>298</v>
      </c>
      <c r="N221" s="216">
        <v>186.20000000000002</v>
      </c>
      <c r="O221" s="216">
        <v>0</v>
      </c>
      <c r="P221" s="216">
        <v>0</v>
      </c>
      <c r="Q221" s="335">
        <v>0</v>
      </c>
      <c r="R221" s="234"/>
    </row>
    <row r="222" spans="2:18" s="194" customFormat="1" x14ac:dyDescent="0.25">
      <c r="B222" s="233">
        <v>217</v>
      </c>
      <c r="C222" s="293">
        <v>45385</v>
      </c>
      <c r="D222" s="195" t="s">
        <v>91</v>
      </c>
      <c r="E222" s="196" t="s">
        <v>92</v>
      </c>
      <c r="F222" s="196" t="s">
        <v>1</v>
      </c>
      <c r="G222" s="196" t="s">
        <v>209</v>
      </c>
      <c r="H222" s="196">
        <v>6.65</v>
      </c>
      <c r="I222" s="196" t="s">
        <v>214</v>
      </c>
      <c r="J222" s="196">
        <v>32</v>
      </c>
      <c r="K222" s="448"/>
      <c r="L222" s="196" t="s">
        <v>1</v>
      </c>
      <c r="M222" s="196" t="s">
        <v>298</v>
      </c>
      <c r="N222" s="216">
        <v>212.8</v>
      </c>
      <c r="O222" s="216">
        <v>0</v>
      </c>
      <c r="P222" s="216">
        <v>0</v>
      </c>
      <c r="Q222" s="335">
        <v>0</v>
      </c>
      <c r="R222" s="234"/>
    </row>
    <row r="223" spans="2:18" s="194" customFormat="1" x14ac:dyDescent="0.25">
      <c r="B223" s="233">
        <v>218</v>
      </c>
      <c r="C223" s="293">
        <v>45385</v>
      </c>
      <c r="D223" s="195" t="s">
        <v>116</v>
      </c>
      <c r="E223" s="196" t="s">
        <v>92</v>
      </c>
      <c r="F223" s="196" t="s">
        <v>1</v>
      </c>
      <c r="G223" s="196" t="s">
        <v>209</v>
      </c>
      <c r="H223" s="196">
        <v>6.65</v>
      </c>
      <c r="I223" s="196" t="s">
        <v>214</v>
      </c>
      <c r="J223" s="196">
        <v>39</v>
      </c>
      <c r="K223" s="448"/>
      <c r="L223" s="196" t="s">
        <v>1</v>
      </c>
      <c r="M223" s="196" t="s">
        <v>298</v>
      </c>
      <c r="N223" s="216">
        <v>259.35000000000002</v>
      </c>
      <c r="O223" s="216">
        <v>0</v>
      </c>
      <c r="P223" s="216">
        <v>0</v>
      </c>
      <c r="Q223" s="335">
        <v>0</v>
      </c>
      <c r="R223" s="234"/>
    </row>
    <row r="224" spans="2:18" s="194" customFormat="1" x14ac:dyDescent="0.25">
      <c r="B224" s="233">
        <v>219</v>
      </c>
      <c r="C224" s="293">
        <v>45385</v>
      </c>
      <c r="D224" s="195" t="s">
        <v>96</v>
      </c>
      <c r="E224" s="196" t="s">
        <v>159</v>
      </c>
      <c r="F224" s="196" t="s">
        <v>1</v>
      </c>
      <c r="G224" s="196" t="s">
        <v>159</v>
      </c>
      <c r="H224" s="196">
        <v>11.8</v>
      </c>
      <c r="I224" s="196"/>
      <c r="J224" s="196"/>
      <c r="K224" s="448"/>
      <c r="L224" s="196"/>
      <c r="M224" s="196"/>
      <c r="N224" s="216">
        <v>0</v>
      </c>
      <c r="O224" s="216">
        <v>0</v>
      </c>
      <c r="P224" s="216">
        <v>0</v>
      </c>
      <c r="Q224" s="335">
        <v>0</v>
      </c>
      <c r="R224" s="234"/>
    </row>
    <row r="225" spans="2:18" s="194" customFormat="1" x14ac:dyDescent="0.25">
      <c r="B225" s="233">
        <v>220</v>
      </c>
      <c r="C225" s="293">
        <v>45385</v>
      </c>
      <c r="D225" s="195" t="s">
        <v>128</v>
      </c>
      <c r="E225" s="196" t="s">
        <v>159</v>
      </c>
      <c r="F225" s="196" t="s">
        <v>1</v>
      </c>
      <c r="G225" s="196" t="s">
        <v>159</v>
      </c>
      <c r="H225" s="196">
        <v>11.8</v>
      </c>
      <c r="I225" s="196"/>
      <c r="J225" s="196"/>
      <c r="K225" s="448"/>
      <c r="L225" s="196"/>
      <c r="M225" s="196"/>
      <c r="N225" s="216">
        <v>0</v>
      </c>
      <c r="O225" s="216">
        <v>0</v>
      </c>
      <c r="P225" s="216">
        <v>0</v>
      </c>
      <c r="Q225" s="335">
        <v>0</v>
      </c>
      <c r="R225" s="234"/>
    </row>
    <row r="226" spans="2:18" s="194" customFormat="1" x14ac:dyDescent="0.25">
      <c r="B226" s="233">
        <v>221</v>
      </c>
      <c r="C226" s="293">
        <v>45386</v>
      </c>
      <c r="D226" s="195" t="s">
        <v>94</v>
      </c>
      <c r="E226" s="196" t="s">
        <v>92</v>
      </c>
      <c r="F226" s="196" t="s">
        <v>1</v>
      </c>
      <c r="G226" s="196" t="s">
        <v>209</v>
      </c>
      <c r="H226" s="196">
        <v>6.65</v>
      </c>
      <c r="I226" s="196" t="s">
        <v>214</v>
      </c>
      <c r="J226" s="196">
        <v>22</v>
      </c>
      <c r="K226" s="448"/>
      <c r="L226" s="196" t="s">
        <v>1</v>
      </c>
      <c r="M226" s="196" t="s">
        <v>298</v>
      </c>
      <c r="N226" s="216">
        <v>146.30000000000001</v>
      </c>
      <c r="O226" s="216">
        <v>0</v>
      </c>
      <c r="P226" s="216">
        <v>0</v>
      </c>
      <c r="Q226" s="335">
        <v>0</v>
      </c>
      <c r="R226" s="234"/>
    </row>
    <row r="227" spans="2:18" s="194" customFormat="1" x14ac:dyDescent="0.25">
      <c r="B227" s="233">
        <v>222</v>
      </c>
      <c r="C227" s="293">
        <v>45386</v>
      </c>
      <c r="D227" s="195" t="s">
        <v>91</v>
      </c>
      <c r="E227" s="196" t="s">
        <v>92</v>
      </c>
      <c r="F227" s="196" t="s">
        <v>1</v>
      </c>
      <c r="G227" s="196" t="s">
        <v>209</v>
      </c>
      <c r="H227" s="196">
        <v>6.65</v>
      </c>
      <c r="I227" s="196" t="s">
        <v>214</v>
      </c>
      <c r="J227" s="196">
        <v>33</v>
      </c>
      <c r="K227" s="448"/>
      <c r="L227" s="196" t="s">
        <v>1</v>
      </c>
      <c r="M227" s="196" t="s">
        <v>298</v>
      </c>
      <c r="N227" s="216">
        <v>219.45000000000002</v>
      </c>
      <c r="O227" s="216">
        <v>0</v>
      </c>
      <c r="P227" s="216">
        <v>0</v>
      </c>
      <c r="Q227" s="335">
        <v>0</v>
      </c>
      <c r="R227" s="234"/>
    </row>
    <row r="228" spans="2:18" s="194" customFormat="1" x14ac:dyDescent="0.25">
      <c r="B228" s="233">
        <v>223</v>
      </c>
      <c r="C228" s="293">
        <v>45386</v>
      </c>
      <c r="D228" s="195" t="s">
        <v>116</v>
      </c>
      <c r="E228" s="196" t="s">
        <v>92</v>
      </c>
      <c r="F228" s="196" t="s">
        <v>1</v>
      </c>
      <c r="G228" s="196" t="s">
        <v>209</v>
      </c>
      <c r="H228" s="196">
        <v>6.65</v>
      </c>
      <c r="I228" s="196" t="s">
        <v>214</v>
      </c>
      <c r="J228" s="196">
        <v>34</v>
      </c>
      <c r="K228" s="448"/>
      <c r="L228" s="196" t="s">
        <v>1</v>
      </c>
      <c r="M228" s="196" t="s">
        <v>298</v>
      </c>
      <c r="N228" s="216">
        <v>226.10000000000002</v>
      </c>
      <c r="O228" s="216">
        <v>0</v>
      </c>
      <c r="P228" s="216">
        <v>0</v>
      </c>
      <c r="Q228" s="335">
        <v>0</v>
      </c>
      <c r="R228" s="234"/>
    </row>
    <row r="229" spans="2:18" s="194" customFormat="1" x14ac:dyDescent="0.25">
      <c r="B229" s="233">
        <v>224</v>
      </c>
      <c r="C229" s="293">
        <v>45386</v>
      </c>
      <c r="D229" s="195" t="s">
        <v>96</v>
      </c>
      <c r="E229" s="196" t="s">
        <v>159</v>
      </c>
      <c r="F229" s="196" t="s">
        <v>1</v>
      </c>
      <c r="G229" s="196" t="s">
        <v>159</v>
      </c>
      <c r="H229" s="196">
        <v>11.8</v>
      </c>
      <c r="I229" s="196"/>
      <c r="J229" s="196"/>
      <c r="K229" s="448"/>
      <c r="L229" s="196"/>
      <c r="M229" s="196"/>
      <c r="N229" s="216">
        <v>0</v>
      </c>
      <c r="O229" s="216">
        <v>0</v>
      </c>
      <c r="P229" s="216">
        <v>0</v>
      </c>
      <c r="Q229" s="335">
        <v>0</v>
      </c>
      <c r="R229" s="234"/>
    </row>
    <row r="230" spans="2:18" s="194" customFormat="1" x14ac:dyDescent="0.25">
      <c r="B230" s="233">
        <v>225</v>
      </c>
      <c r="C230" s="293">
        <v>45386</v>
      </c>
      <c r="D230" s="195" t="s">
        <v>128</v>
      </c>
      <c r="E230" s="196" t="s">
        <v>159</v>
      </c>
      <c r="F230" s="196" t="s">
        <v>1</v>
      </c>
      <c r="G230" s="196" t="s">
        <v>159</v>
      </c>
      <c r="H230" s="196">
        <v>11.8</v>
      </c>
      <c r="I230" s="196"/>
      <c r="J230" s="196"/>
      <c r="K230" s="448"/>
      <c r="L230" s="196"/>
      <c r="M230" s="196"/>
      <c r="N230" s="216">
        <v>0</v>
      </c>
      <c r="O230" s="216">
        <v>0</v>
      </c>
      <c r="P230" s="216">
        <v>0</v>
      </c>
      <c r="Q230" s="335">
        <v>0</v>
      </c>
      <c r="R230" s="234"/>
    </row>
    <row r="231" spans="2:18" s="194" customFormat="1" x14ac:dyDescent="0.25">
      <c r="B231" s="233">
        <v>226</v>
      </c>
      <c r="C231" s="293">
        <v>45387</v>
      </c>
      <c r="D231" s="195" t="s">
        <v>94</v>
      </c>
      <c r="E231" s="196" t="s">
        <v>92</v>
      </c>
      <c r="F231" s="196" t="s">
        <v>1</v>
      </c>
      <c r="G231" s="196" t="s">
        <v>209</v>
      </c>
      <c r="H231" s="196">
        <v>6.65</v>
      </c>
      <c r="I231" s="196" t="s">
        <v>214</v>
      </c>
      <c r="J231" s="196">
        <v>25</v>
      </c>
      <c r="K231" s="448"/>
      <c r="L231" s="196" t="s">
        <v>1</v>
      </c>
      <c r="M231" s="196" t="s">
        <v>298</v>
      </c>
      <c r="N231" s="216">
        <v>166.25</v>
      </c>
      <c r="O231" s="216">
        <v>0</v>
      </c>
      <c r="P231" s="216">
        <v>0</v>
      </c>
      <c r="Q231" s="335">
        <v>0</v>
      </c>
      <c r="R231" s="234"/>
    </row>
    <row r="232" spans="2:18" s="194" customFormat="1" x14ac:dyDescent="0.25">
      <c r="B232" s="233">
        <v>227</v>
      </c>
      <c r="C232" s="293">
        <v>45387</v>
      </c>
      <c r="D232" s="195" t="s">
        <v>91</v>
      </c>
      <c r="E232" s="196" t="s">
        <v>92</v>
      </c>
      <c r="F232" s="196" t="s">
        <v>1</v>
      </c>
      <c r="G232" s="196" t="s">
        <v>209</v>
      </c>
      <c r="H232" s="196">
        <v>6.65</v>
      </c>
      <c r="I232" s="196" t="s">
        <v>214</v>
      </c>
      <c r="J232" s="196">
        <v>25</v>
      </c>
      <c r="K232" s="448"/>
      <c r="L232" s="196" t="s">
        <v>1</v>
      </c>
      <c r="M232" s="196" t="s">
        <v>298</v>
      </c>
      <c r="N232" s="216">
        <v>166.25</v>
      </c>
      <c r="O232" s="216">
        <v>0</v>
      </c>
      <c r="P232" s="216">
        <v>0</v>
      </c>
      <c r="Q232" s="335">
        <v>0</v>
      </c>
      <c r="R232" s="234"/>
    </row>
    <row r="233" spans="2:18" s="194" customFormat="1" x14ac:dyDescent="0.25">
      <c r="B233" s="233">
        <v>228</v>
      </c>
      <c r="C233" s="293">
        <v>45387</v>
      </c>
      <c r="D233" s="195" t="s">
        <v>116</v>
      </c>
      <c r="E233" s="196" t="s">
        <v>92</v>
      </c>
      <c r="F233" s="196" t="s">
        <v>1</v>
      </c>
      <c r="G233" s="196" t="s">
        <v>209</v>
      </c>
      <c r="H233" s="196">
        <v>6.65</v>
      </c>
      <c r="I233" s="196" t="s">
        <v>214</v>
      </c>
      <c r="J233" s="196">
        <v>24</v>
      </c>
      <c r="K233" s="448"/>
      <c r="L233" s="196" t="s">
        <v>1</v>
      </c>
      <c r="M233" s="196" t="s">
        <v>298</v>
      </c>
      <c r="N233" s="216">
        <v>159.60000000000002</v>
      </c>
      <c r="O233" s="216">
        <v>0</v>
      </c>
      <c r="P233" s="216">
        <v>0</v>
      </c>
      <c r="Q233" s="335">
        <v>0</v>
      </c>
      <c r="R233" s="234"/>
    </row>
    <row r="234" spans="2:18" s="194" customFormat="1" x14ac:dyDescent="0.25">
      <c r="B234" s="233">
        <v>229</v>
      </c>
      <c r="C234" s="293">
        <v>45387</v>
      </c>
      <c r="D234" s="195" t="s">
        <v>96</v>
      </c>
      <c r="E234" s="196" t="s">
        <v>159</v>
      </c>
      <c r="F234" s="196" t="s">
        <v>1</v>
      </c>
      <c r="G234" s="196" t="s">
        <v>159</v>
      </c>
      <c r="H234" s="196">
        <v>11.8</v>
      </c>
      <c r="I234" s="196"/>
      <c r="J234" s="196"/>
      <c r="K234" s="448"/>
      <c r="L234" s="196"/>
      <c r="M234" s="196"/>
      <c r="N234" s="216">
        <v>0</v>
      </c>
      <c r="O234" s="216">
        <v>0</v>
      </c>
      <c r="P234" s="216">
        <v>0</v>
      </c>
      <c r="Q234" s="335">
        <v>0</v>
      </c>
      <c r="R234" s="234"/>
    </row>
    <row r="235" spans="2:18" s="194" customFormat="1" x14ac:dyDescent="0.25">
      <c r="B235" s="233">
        <v>230</v>
      </c>
      <c r="C235" s="293">
        <v>45387</v>
      </c>
      <c r="D235" s="195" t="s">
        <v>128</v>
      </c>
      <c r="E235" s="196" t="s">
        <v>159</v>
      </c>
      <c r="F235" s="196" t="s">
        <v>1</v>
      </c>
      <c r="G235" s="196" t="s">
        <v>159</v>
      </c>
      <c r="H235" s="196">
        <v>11.8</v>
      </c>
      <c r="I235" s="196"/>
      <c r="J235" s="196"/>
      <c r="K235" s="448"/>
      <c r="L235" s="196"/>
      <c r="M235" s="196"/>
      <c r="N235" s="216">
        <v>0</v>
      </c>
      <c r="O235" s="216">
        <v>0</v>
      </c>
      <c r="P235" s="216">
        <v>0</v>
      </c>
      <c r="Q235" s="335">
        <v>0</v>
      </c>
      <c r="R235" s="234"/>
    </row>
    <row r="236" spans="2:18" s="194" customFormat="1" x14ac:dyDescent="0.25">
      <c r="B236" s="233">
        <v>231</v>
      </c>
      <c r="C236" s="293">
        <v>45388</v>
      </c>
      <c r="D236" s="195" t="s">
        <v>94</v>
      </c>
      <c r="E236" s="196" t="s">
        <v>92</v>
      </c>
      <c r="F236" s="196" t="s">
        <v>1</v>
      </c>
      <c r="G236" s="196" t="s">
        <v>209</v>
      </c>
      <c r="H236" s="196">
        <v>6.65</v>
      </c>
      <c r="I236" s="196" t="s">
        <v>214</v>
      </c>
      <c r="J236" s="196">
        <v>30</v>
      </c>
      <c r="K236" s="448"/>
      <c r="L236" s="196" t="s">
        <v>1</v>
      </c>
      <c r="M236" s="196" t="s">
        <v>298</v>
      </c>
      <c r="N236" s="216">
        <v>199.5</v>
      </c>
      <c r="O236" s="216">
        <v>0</v>
      </c>
      <c r="P236" s="216">
        <v>0</v>
      </c>
      <c r="Q236" s="335">
        <v>0</v>
      </c>
      <c r="R236" s="234"/>
    </row>
    <row r="237" spans="2:18" s="194" customFormat="1" x14ac:dyDescent="0.25">
      <c r="B237" s="233">
        <v>232</v>
      </c>
      <c r="C237" s="293">
        <v>45388</v>
      </c>
      <c r="D237" s="195" t="s">
        <v>91</v>
      </c>
      <c r="E237" s="196" t="s">
        <v>92</v>
      </c>
      <c r="F237" s="196" t="s">
        <v>1</v>
      </c>
      <c r="G237" s="196" t="s">
        <v>209</v>
      </c>
      <c r="H237" s="196">
        <v>6.65</v>
      </c>
      <c r="I237" s="196" t="s">
        <v>214</v>
      </c>
      <c r="J237" s="196">
        <v>28</v>
      </c>
      <c r="K237" s="448"/>
      <c r="L237" s="196" t="s">
        <v>1</v>
      </c>
      <c r="M237" s="196" t="s">
        <v>298</v>
      </c>
      <c r="N237" s="216">
        <v>186.20000000000002</v>
      </c>
      <c r="O237" s="216">
        <v>0</v>
      </c>
      <c r="P237" s="216">
        <v>0</v>
      </c>
      <c r="Q237" s="335">
        <v>0</v>
      </c>
      <c r="R237" s="234"/>
    </row>
    <row r="238" spans="2:18" s="194" customFormat="1" x14ac:dyDescent="0.25">
      <c r="B238" s="233">
        <v>233</v>
      </c>
      <c r="C238" s="293">
        <v>45388</v>
      </c>
      <c r="D238" s="195" t="s">
        <v>116</v>
      </c>
      <c r="E238" s="196" t="s">
        <v>92</v>
      </c>
      <c r="F238" s="196" t="s">
        <v>1</v>
      </c>
      <c r="G238" s="196" t="s">
        <v>209</v>
      </c>
      <c r="H238" s="196">
        <v>6.65</v>
      </c>
      <c r="I238" s="196" t="s">
        <v>214</v>
      </c>
      <c r="J238" s="196">
        <v>30</v>
      </c>
      <c r="K238" s="448"/>
      <c r="L238" s="196" t="s">
        <v>1</v>
      </c>
      <c r="M238" s="196" t="s">
        <v>298</v>
      </c>
      <c r="N238" s="216">
        <v>199.5</v>
      </c>
      <c r="O238" s="216">
        <v>0</v>
      </c>
      <c r="P238" s="216">
        <v>0</v>
      </c>
      <c r="Q238" s="335">
        <v>0</v>
      </c>
      <c r="R238" s="234"/>
    </row>
    <row r="239" spans="2:18" s="194" customFormat="1" x14ac:dyDescent="0.25">
      <c r="B239" s="233">
        <v>234</v>
      </c>
      <c r="C239" s="293">
        <v>45388</v>
      </c>
      <c r="D239" s="195" t="s">
        <v>96</v>
      </c>
      <c r="E239" s="196" t="s">
        <v>159</v>
      </c>
      <c r="F239" s="196" t="s">
        <v>1</v>
      </c>
      <c r="G239" s="196" t="s">
        <v>159</v>
      </c>
      <c r="H239" s="196">
        <v>11.8</v>
      </c>
      <c r="I239" s="196"/>
      <c r="J239" s="196"/>
      <c r="K239" s="448"/>
      <c r="L239" s="196"/>
      <c r="M239" s="196"/>
      <c r="N239" s="216">
        <v>0</v>
      </c>
      <c r="O239" s="216">
        <v>0</v>
      </c>
      <c r="P239" s="216">
        <v>0</v>
      </c>
      <c r="Q239" s="335">
        <v>0</v>
      </c>
      <c r="R239" s="234"/>
    </row>
    <row r="240" spans="2:18" s="194" customFormat="1" x14ac:dyDescent="0.25">
      <c r="B240" s="233">
        <v>235</v>
      </c>
      <c r="C240" s="293">
        <v>45388</v>
      </c>
      <c r="D240" s="195" t="s">
        <v>128</v>
      </c>
      <c r="E240" s="196" t="s">
        <v>159</v>
      </c>
      <c r="F240" s="196" t="s">
        <v>1</v>
      </c>
      <c r="G240" s="196" t="s">
        <v>159</v>
      </c>
      <c r="H240" s="196">
        <v>11.8</v>
      </c>
      <c r="I240" s="196"/>
      <c r="J240" s="196"/>
      <c r="K240" s="448"/>
      <c r="L240" s="196"/>
      <c r="M240" s="196"/>
      <c r="N240" s="216">
        <v>0</v>
      </c>
      <c r="O240" s="216">
        <v>0</v>
      </c>
      <c r="P240" s="216">
        <v>0</v>
      </c>
      <c r="Q240" s="335">
        <v>0</v>
      </c>
      <c r="R240" s="234"/>
    </row>
    <row r="241" spans="2:18" s="194" customFormat="1" x14ac:dyDescent="0.25">
      <c r="B241" s="233">
        <v>236</v>
      </c>
      <c r="C241" s="293">
        <v>45389</v>
      </c>
      <c r="D241" s="195" t="s">
        <v>94</v>
      </c>
      <c r="E241" s="196" t="s">
        <v>92</v>
      </c>
      <c r="F241" s="196" t="s">
        <v>1</v>
      </c>
      <c r="G241" s="196" t="s">
        <v>209</v>
      </c>
      <c r="H241" s="196">
        <v>6.65</v>
      </c>
      <c r="I241" s="196" t="s">
        <v>214</v>
      </c>
      <c r="J241" s="196">
        <v>38</v>
      </c>
      <c r="K241" s="448"/>
      <c r="L241" s="196" t="s">
        <v>1</v>
      </c>
      <c r="M241" s="196" t="s">
        <v>298</v>
      </c>
      <c r="N241" s="216">
        <v>252.70000000000002</v>
      </c>
      <c r="O241" s="216">
        <v>0</v>
      </c>
      <c r="P241" s="216">
        <v>0</v>
      </c>
      <c r="Q241" s="335">
        <v>0</v>
      </c>
      <c r="R241" s="234"/>
    </row>
    <row r="242" spans="2:18" s="194" customFormat="1" x14ac:dyDescent="0.25">
      <c r="B242" s="233">
        <v>237</v>
      </c>
      <c r="C242" s="293">
        <v>45389</v>
      </c>
      <c r="D242" s="195" t="s">
        <v>91</v>
      </c>
      <c r="E242" s="196" t="s">
        <v>92</v>
      </c>
      <c r="F242" s="196" t="s">
        <v>1</v>
      </c>
      <c r="G242" s="196" t="s">
        <v>209</v>
      </c>
      <c r="H242" s="196">
        <v>6.65</v>
      </c>
      <c r="I242" s="196" t="s">
        <v>214</v>
      </c>
      <c r="J242" s="196">
        <v>37</v>
      </c>
      <c r="K242" s="448"/>
      <c r="L242" s="196" t="s">
        <v>1</v>
      </c>
      <c r="M242" s="196" t="s">
        <v>298</v>
      </c>
      <c r="N242" s="216">
        <v>246.05</v>
      </c>
      <c r="O242" s="216">
        <v>0</v>
      </c>
      <c r="P242" s="216">
        <v>0</v>
      </c>
      <c r="Q242" s="335">
        <v>0</v>
      </c>
      <c r="R242" s="234"/>
    </row>
    <row r="243" spans="2:18" s="194" customFormat="1" x14ac:dyDescent="0.25">
      <c r="B243" s="233">
        <v>238</v>
      </c>
      <c r="C243" s="293">
        <v>45389</v>
      </c>
      <c r="D243" s="195" t="s">
        <v>116</v>
      </c>
      <c r="E243" s="196" t="s">
        <v>92</v>
      </c>
      <c r="F243" s="196" t="s">
        <v>1</v>
      </c>
      <c r="G243" s="196" t="s">
        <v>209</v>
      </c>
      <c r="H243" s="196">
        <v>6.65</v>
      </c>
      <c r="I243" s="196" t="s">
        <v>214</v>
      </c>
      <c r="J243" s="196">
        <v>38</v>
      </c>
      <c r="K243" s="448"/>
      <c r="L243" s="196" t="s">
        <v>1</v>
      </c>
      <c r="M243" s="196" t="s">
        <v>298</v>
      </c>
      <c r="N243" s="216">
        <v>252.70000000000002</v>
      </c>
      <c r="O243" s="216">
        <v>0</v>
      </c>
      <c r="P243" s="216">
        <v>0</v>
      </c>
      <c r="Q243" s="335">
        <v>0</v>
      </c>
      <c r="R243" s="234"/>
    </row>
    <row r="244" spans="2:18" s="194" customFormat="1" x14ac:dyDescent="0.25">
      <c r="B244" s="233">
        <v>239</v>
      </c>
      <c r="C244" s="293">
        <v>45389</v>
      </c>
      <c r="D244" s="195" t="s">
        <v>155</v>
      </c>
      <c r="E244" s="196" t="s">
        <v>92</v>
      </c>
      <c r="F244" s="196" t="s">
        <v>62</v>
      </c>
      <c r="G244" s="196" t="s">
        <v>210</v>
      </c>
      <c r="H244" s="196">
        <v>4.1500000000000004</v>
      </c>
      <c r="I244" s="196"/>
      <c r="J244" s="196"/>
      <c r="K244" s="448"/>
      <c r="L244" s="196"/>
      <c r="M244" s="196"/>
      <c r="N244" s="216">
        <v>0</v>
      </c>
      <c r="O244" s="216">
        <v>0</v>
      </c>
      <c r="P244" s="216">
        <v>0</v>
      </c>
      <c r="Q244" s="335">
        <v>0</v>
      </c>
      <c r="R244" s="234"/>
    </row>
    <row r="245" spans="2:18" s="194" customFormat="1" x14ac:dyDescent="0.25">
      <c r="B245" s="233">
        <v>240</v>
      </c>
      <c r="C245" s="293">
        <v>45389</v>
      </c>
      <c r="D245" s="195" t="s">
        <v>154</v>
      </c>
      <c r="E245" s="196" t="s">
        <v>92</v>
      </c>
      <c r="F245" s="196" t="s">
        <v>62</v>
      </c>
      <c r="G245" s="196" t="s">
        <v>210</v>
      </c>
      <c r="H245" s="196">
        <v>4.1500000000000004</v>
      </c>
      <c r="I245" s="196"/>
      <c r="J245" s="196"/>
      <c r="K245" s="448"/>
      <c r="L245" s="196"/>
      <c r="M245" s="196"/>
      <c r="N245" s="216">
        <v>0</v>
      </c>
      <c r="O245" s="216">
        <v>0</v>
      </c>
      <c r="P245" s="216">
        <v>0</v>
      </c>
      <c r="Q245" s="335">
        <v>0</v>
      </c>
      <c r="R245" s="234"/>
    </row>
    <row r="246" spans="2:18" s="194" customFormat="1" x14ac:dyDescent="0.25">
      <c r="B246" s="233">
        <v>241</v>
      </c>
      <c r="C246" s="293">
        <v>45389</v>
      </c>
      <c r="D246" s="195" t="s">
        <v>158</v>
      </c>
      <c r="E246" s="196" t="s">
        <v>159</v>
      </c>
      <c r="F246" s="196" t="s">
        <v>381</v>
      </c>
      <c r="G246" s="196" t="s">
        <v>159</v>
      </c>
      <c r="H246" s="196">
        <v>10</v>
      </c>
      <c r="I246" s="196"/>
      <c r="J246" s="196"/>
      <c r="K246" s="448"/>
      <c r="L246" s="196"/>
      <c r="M246" s="196"/>
      <c r="N246" s="216">
        <v>0</v>
      </c>
      <c r="O246" s="216">
        <v>0</v>
      </c>
      <c r="P246" s="216">
        <v>0</v>
      </c>
      <c r="Q246" s="335">
        <v>0</v>
      </c>
      <c r="R246" s="234"/>
    </row>
    <row r="247" spans="2:18" s="194" customFormat="1" x14ac:dyDescent="0.25">
      <c r="B247" s="233">
        <v>242</v>
      </c>
      <c r="C247" s="293">
        <v>45389</v>
      </c>
      <c r="D247" s="195" t="s">
        <v>175</v>
      </c>
      <c r="E247" s="196" t="s">
        <v>176</v>
      </c>
      <c r="F247" s="196" t="s">
        <v>7</v>
      </c>
      <c r="G247" s="196" t="s">
        <v>209</v>
      </c>
      <c r="H247" s="196">
        <v>7</v>
      </c>
      <c r="I247" s="196"/>
      <c r="J247" s="196"/>
      <c r="K247" s="448"/>
      <c r="L247" s="196"/>
      <c r="M247" s="196"/>
      <c r="N247" s="216">
        <v>0</v>
      </c>
      <c r="O247" s="216">
        <v>0</v>
      </c>
      <c r="P247" s="216">
        <v>0</v>
      </c>
      <c r="Q247" s="335">
        <v>0</v>
      </c>
      <c r="R247" s="234"/>
    </row>
    <row r="248" spans="2:18" s="194" customFormat="1" x14ac:dyDescent="0.25">
      <c r="B248" s="233">
        <v>243</v>
      </c>
      <c r="C248" s="293">
        <v>45389</v>
      </c>
      <c r="D248" s="195" t="s">
        <v>171</v>
      </c>
      <c r="E248" s="196" t="s">
        <v>159</v>
      </c>
      <c r="F248" s="196" t="s">
        <v>7</v>
      </c>
      <c r="G248" s="196" t="s">
        <v>159</v>
      </c>
      <c r="H248" s="196">
        <v>11.2</v>
      </c>
      <c r="I248" s="196"/>
      <c r="J248" s="196"/>
      <c r="K248" s="448"/>
      <c r="L248" s="196"/>
      <c r="M248" s="196"/>
      <c r="N248" s="216">
        <v>0</v>
      </c>
      <c r="O248" s="216">
        <v>0</v>
      </c>
      <c r="P248" s="216">
        <v>0</v>
      </c>
      <c r="Q248" s="335">
        <v>0</v>
      </c>
      <c r="R248" s="234"/>
    </row>
    <row r="249" spans="2:18" s="194" customFormat="1" x14ac:dyDescent="0.25">
      <c r="B249" s="233">
        <v>244</v>
      </c>
      <c r="C249" s="293">
        <v>45389</v>
      </c>
      <c r="D249" s="195" t="s">
        <v>151</v>
      </c>
      <c r="E249" s="196" t="s">
        <v>92</v>
      </c>
      <c r="F249" s="196" t="s">
        <v>63</v>
      </c>
      <c r="G249" s="196" t="s">
        <v>209</v>
      </c>
      <c r="H249" s="196">
        <v>6.65</v>
      </c>
      <c r="I249" s="196" t="s">
        <v>214</v>
      </c>
      <c r="J249" s="196">
        <v>38</v>
      </c>
      <c r="K249" s="448"/>
      <c r="L249" s="196" t="s">
        <v>63</v>
      </c>
      <c r="M249" s="196" t="s">
        <v>298</v>
      </c>
      <c r="N249" s="216">
        <v>252.70000000000002</v>
      </c>
      <c r="O249" s="216">
        <v>0</v>
      </c>
      <c r="P249" s="216">
        <v>0</v>
      </c>
      <c r="Q249" s="335">
        <v>0</v>
      </c>
      <c r="R249" s="234"/>
    </row>
    <row r="250" spans="2:18" s="194" customFormat="1" x14ac:dyDescent="0.25">
      <c r="B250" s="233">
        <v>245</v>
      </c>
      <c r="C250" s="293">
        <v>45389</v>
      </c>
      <c r="D250" s="195" t="s">
        <v>150</v>
      </c>
      <c r="E250" s="196" t="s">
        <v>92</v>
      </c>
      <c r="F250" s="196" t="s">
        <v>63</v>
      </c>
      <c r="G250" s="196" t="s">
        <v>210</v>
      </c>
      <c r="H250" s="196">
        <v>4.1500000000000004</v>
      </c>
      <c r="I250" s="196" t="s">
        <v>214</v>
      </c>
      <c r="J250" s="196">
        <v>37</v>
      </c>
      <c r="K250" s="448"/>
      <c r="L250" s="196" t="s">
        <v>63</v>
      </c>
      <c r="M250" s="196" t="s">
        <v>298</v>
      </c>
      <c r="N250" s="216">
        <v>153.55000000000001</v>
      </c>
      <c r="O250" s="216">
        <v>0</v>
      </c>
      <c r="P250" s="216">
        <v>0</v>
      </c>
      <c r="Q250" s="335">
        <v>0</v>
      </c>
      <c r="R250" s="234"/>
    </row>
    <row r="251" spans="2:18" s="194" customFormat="1" x14ac:dyDescent="0.25">
      <c r="B251" s="233">
        <v>246</v>
      </c>
      <c r="C251" s="293">
        <v>45389</v>
      </c>
      <c r="D251" s="195" t="s">
        <v>148</v>
      </c>
      <c r="E251" s="196" t="s">
        <v>92</v>
      </c>
      <c r="F251" s="196" t="s">
        <v>63</v>
      </c>
      <c r="G251" s="196" t="s">
        <v>210</v>
      </c>
      <c r="H251" s="196">
        <v>4.1500000000000004</v>
      </c>
      <c r="I251" s="196" t="s">
        <v>214</v>
      </c>
      <c r="J251" s="196">
        <v>38</v>
      </c>
      <c r="K251" s="448"/>
      <c r="L251" s="196" t="s">
        <v>63</v>
      </c>
      <c r="M251" s="196" t="s">
        <v>298</v>
      </c>
      <c r="N251" s="216">
        <v>157.70000000000002</v>
      </c>
      <c r="O251" s="216">
        <v>0</v>
      </c>
      <c r="P251" s="216">
        <v>0</v>
      </c>
      <c r="Q251" s="335">
        <v>0</v>
      </c>
      <c r="R251" s="234"/>
    </row>
    <row r="252" spans="2:18" s="194" customFormat="1" x14ac:dyDescent="0.25">
      <c r="B252" s="233">
        <v>247</v>
      </c>
      <c r="C252" s="293">
        <v>45389</v>
      </c>
      <c r="D252" s="195" t="s">
        <v>177</v>
      </c>
      <c r="E252" s="196" t="s">
        <v>159</v>
      </c>
      <c r="F252" s="196" t="s">
        <v>8</v>
      </c>
      <c r="G252" s="196" t="s">
        <v>159</v>
      </c>
      <c r="H252" s="196">
        <v>11.6</v>
      </c>
      <c r="I252" s="196"/>
      <c r="J252" s="196"/>
      <c r="K252" s="448"/>
      <c r="L252" s="196"/>
      <c r="M252" s="196"/>
      <c r="N252" s="216">
        <v>0</v>
      </c>
      <c r="O252" s="216">
        <v>0</v>
      </c>
      <c r="P252" s="216">
        <v>0</v>
      </c>
      <c r="Q252" s="335">
        <v>0</v>
      </c>
      <c r="R252" s="234"/>
    </row>
    <row r="253" spans="2:18" s="194" customFormat="1" x14ac:dyDescent="0.25">
      <c r="B253" s="233">
        <v>248</v>
      </c>
      <c r="C253" s="293">
        <v>45389</v>
      </c>
      <c r="D253" s="195" t="s">
        <v>141</v>
      </c>
      <c r="E253" s="196" t="s">
        <v>92</v>
      </c>
      <c r="F253" s="196" t="s">
        <v>2</v>
      </c>
      <c r="G253" s="196" t="s">
        <v>209</v>
      </c>
      <c r="H253" s="196">
        <v>7</v>
      </c>
      <c r="I253" s="196"/>
      <c r="J253" s="196"/>
      <c r="K253" s="448"/>
      <c r="L253" s="196"/>
      <c r="M253" s="196"/>
      <c r="N253" s="216">
        <v>0</v>
      </c>
      <c r="O253" s="216">
        <v>0</v>
      </c>
      <c r="P253" s="216">
        <v>0</v>
      </c>
      <c r="Q253" s="335">
        <v>0</v>
      </c>
      <c r="R253" s="234"/>
    </row>
    <row r="254" spans="2:18" s="194" customFormat="1" x14ac:dyDescent="0.25">
      <c r="B254" s="233">
        <v>249</v>
      </c>
      <c r="C254" s="293">
        <v>45389</v>
      </c>
      <c r="D254" s="195" t="s">
        <v>140</v>
      </c>
      <c r="E254" s="196" t="s">
        <v>92</v>
      </c>
      <c r="F254" s="196" t="s">
        <v>2</v>
      </c>
      <c r="G254" s="196" t="s">
        <v>209</v>
      </c>
      <c r="H254" s="196">
        <v>7</v>
      </c>
      <c r="I254" s="196"/>
      <c r="J254" s="196"/>
      <c r="K254" s="448"/>
      <c r="L254" s="196"/>
      <c r="M254" s="196"/>
      <c r="N254" s="216">
        <v>0</v>
      </c>
      <c r="O254" s="216">
        <v>0</v>
      </c>
      <c r="P254" s="216">
        <v>0</v>
      </c>
      <c r="Q254" s="335">
        <v>0</v>
      </c>
      <c r="R254" s="234"/>
    </row>
    <row r="255" spans="2:18" s="194" customFormat="1" x14ac:dyDescent="0.25">
      <c r="B255" s="233">
        <v>250</v>
      </c>
      <c r="C255" s="293">
        <v>45389</v>
      </c>
      <c r="D255" s="195" t="s">
        <v>139</v>
      </c>
      <c r="E255" s="196" t="s">
        <v>92</v>
      </c>
      <c r="F255" s="196" t="s">
        <v>2</v>
      </c>
      <c r="G255" s="196" t="s">
        <v>209</v>
      </c>
      <c r="H255" s="196">
        <v>7</v>
      </c>
      <c r="I255" s="196"/>
      <c r="J255" s="196"/>
      <c r="K255" s="448"/>
      <c r="L255" s="196"/>
      <c r="M255" s="196"/>
      <c r="N255" s="216">
        <v>0</v>
      </c>
      <c r="O255" s="216">
        <v>0</v>
      </c>
      <c r="P255" s="216">
        <v>0</v>
      </c>
      <c r="Q255" s="335">
        <v>0</v>
      </c>
      <c r="R255" s="234"/>
    </row>
    <row r="256" spans="2:18" s="194" customFormat="1" x14ac:dyDescent="0.25">
      <c r="B256" s="233">
        <v>251</v>
      </c>
      <c r="C256" s="293">
        <v>45389</v>
      </c>
      <c r="D256" s="195" t="s">
        <v>96</v>
      </c>
      <c r="E256" s="196" t="s">
        <v>159</v>
      </c>
      <c r="F256" s="196" t="s">
        <v>1</v>
      </c>
      <c r="G256" s="196" t="s">
        <v>159</v>
      </c>
      <c r="H256" s="196">
        <v>11.8</v>
      </c>
      <c r="I256" s="196"/>
      <c r="J256" s="196"/>
      <c r="K256" s="448"/>
      <c r="L256" s="196"/>
      <c r="M256" s="196"/>
      <c r="N256" s="216">
        <v>0</v>
      </c>
      <c r="O256" s="216">
        <v>0</v>
      </c>
      <c r="P256" s="216">
        <v>0</v>
      </c>
      <c r="Q256" s="335">
        <v>0</v>
      </c>
      <c r="R256" s="234"/>
    </row>
    <row r="257" spans="2:18" s="194" customFormat="1" x14ac:dyDescent="0.25">
      <c r="B257" s="233">
        <v>252</v>
      </c>
      <c r="C257" s="293">
        <v>45389</v>
      </c>
      <c r="D257" s="195" t="s">
        <v>128</v>
      </c>
      <c r="E257" s="196" t="s">
        <v>159</v>
      </c>
      <c r="F257" s="196" t="s">
        <v>1</v>
      </c>
      <c r="G257" s="196" t="s">
        <v>159</v>
      </c>
      <c r="H257" s="196">
        <v>11.8</v>
      </c>
      <c r="I257" s="196"/>
      <c r="J257" s="196"/>
      <c r="K257" s="448"/>
      <c r="L257" s="196"/>
      <c r="M257" s="196"/>
      <c r="N257" s="216">
        <v>0</v>
      </c>
      <c r="O257" s="216">
        <v>0</v>
      </c>
      <c r="P257" s="216">
        <v>0</v>
      </c>
      <c r="Q257" s="335">
        <v>0</v>
      </c>
      <c r="R257" s="234"/>
    </row>
    <row r="258" spans="2:18" s="194" customFormat="1" x14ac:dyDescent="0.25">
      <c r="B258" s="233">
        <v>253</v>
      </c>
      <c r="C258" s="293">
        <v>45390</v>
      </c>
      <c r="D258" s="195" t="s">
        <v>94</v>
      </c>
      <c r="E258" s="196" t="s">
        <v>92</v>
      </c>
      <c r="F258" s="196" t="s">
        <v>1</v>
      </c>
      <c r="G258" s="196" t="s">
        <v>209</v>
      </c>
      <c r="H258" s="196">
        <v>6.65</v>
      </c>
      <c r="I258" s="196" t="s">
        <v>214</v>
      </c>
      <c r="J258" s="196">
        <v>19</v>
      </c>
      <c r="K258" s="448"/>
      <c r="L258" s="196" t="s">
        <v>1</v>
      </c>
      <c r="M258" s="196" t="s">
        <v>297</v>
      </c>
      <c r="N258" s="216">
        <v>126.35000000000001</v>
      </c>
      <c r="O258" s="216">
        <v>0</v>
      </c>
      <c r="P258" s="216">
        <v>0</v>
      </c>
      <c r="Q258" s="335">
        <v>0</v>
      </c>
      <c r="R258" s="234"/>
    </row>
    <row r="259" spans="2:18" s="194" customFormat="1" x14ac:dyDescent="0.25">
      <c r="B259" s="233">
        <v>254</v>
      </c>
      <c r="C259" s="293">
        <v>45390</v>
      </c>
      <c r="D259" s="195" t="s">
        <v>91</v>
      </c>
      <c r="E259" s="196" t="s">
        <v>92</v>
      </c>
      <c r="F259" s="196" t="s">
        <v>1</v>
      </c>
      <c r="G259" s="196" t="s">
        <v>209</v>
      </c>
      <c r="H259" s="196">
        <v>6.65</v>
      </c>
      <c r="I259" s="196" t="s">
        <v>214</v>
      </c>
      <c r="J259" s="196">
        <v>20</v>
      </c>
      <c r="K259" s="448"/>
      <c r="L259" s="196" t="s">
        <v>1</v>
      </c>
      <c r="M259" s="196" t="s">
        <v>297</v>
      </c>
      <c r="N259" s="216">
        <v>133</v>
      </c>
      <c r="O259" s="216">
        <v>0</v>
      </c>
      <c r="P259" s="216">
        <v>0</v>
      </c>
      <c r="Q259" s="335">
        <v>0</v>
      </c>
      <c r="R259" s="234"/>
    </row>
    <row r="260" spans="2:18" s="194" customFormat="1" x14ac:dyDescent="0.25">
      <c r="B260" s="233">
        <v>255</v>
      </c>
      <c r="C260" s="293">
        <v>45390</v>
      </c>
      <c r="D260" s="195" t="s">
        <v>116</v>
      </c>
      <c r="E260" s="196" t="s">
        <v>92</v>
      </c>
      <c r="F260" s="196" t="s">
        <v>1</v>
      </c>
      <c r="G260" s="196" t="s">
        <v>209</v>
      </c>
      <c r="H260" s="196">
        <v>6.65</v>
      </c>
      <c r="I260" s="196" t="s">
        <v>214</v>
      </c>
      <c r="J260" s="196">
        <v>22</v>
      </c>
      <c r="K260" s="448"/>
      <c r="L260" s="196" t="s">
        <v>1</v>
      </c>
      <c r="M260" s="196" t="s">
        <v>297</v>
      </c>
      <c r="N260" s="216">
        <v>146.30000000000001</v>
      </c>
      <c r="O260" s="216">
        <v>0</v>
      </c>
      <c r="P260" s="216">
        <v>0</v>
      </c>
      <c r="Q260" s="335">
        <v>0</v>
      </c>
      <c r="R260" s="234"/>
    </row>
    <row r="261" spans="2:18" s="194" customFormat="1" x14ac:dyDescent="0.25">
      <c r="B261" s="233">
        <v>256</v>
      </c>
      <c r="C261" s="293">
        <v>45390</v>
      </c>
      <c r="D261" s="195" t="s">
        <v>155</v>
      </c>
      <c r="E261" s="196" t="s">
        <v>92</v>
      </c>
      <c r="F261" s="196" t="s">
        <v>62</v>
      </c>
      <c r="G261" s="196" t="s">
        <v>210</v>
      </c>
      <c r="H261" s="196">
        <v>4.1500000000000004</v>
      </c>
      <c r="I261" s="196"/>
      <c r="J261" s="196"/>
      <c r="K261" s="448"/>
      <c r="L261" s="196"/>
      <c r="M261" s="196"/>
      <c r="N261" s="216">
        <v>0</v>
      </c>
      <c r="O261" s="216">
        <v>0</v>
      </c>
      <c r="P261" s="216">
        <v>0</v>
      </c>
      <c r="Q261" s="335">
        <v>0</v>
      </c>
      <c r="R261" s="234"/>
    </row>
    <row r="262" spans="2:18" s="194" customFormat="1" x14ac:dyDescent="0.25">
      <c r="B262" s="233">
        <v>257</v>
      </c>
      <c r="C262" s="293">
        <v>45390</v>
      </c>
      <c r="D262" s="195" t="s">
        <v>154</v>
      </c>
      <c r="E262" s="196" t="s">
        <v>92</v>
      </c>
      <c r="F262" s="196" t="s">
        <v>62</v>
      </c>
      <c r="G262" s="196" t="s">
        <v>210</v>
      </c>
      <c r="H262" s="196">
        <v>4.1500000000000004</v>
      </c>
      <c r="I262" s="196"/>
      <c r="J262" s="196"/>
      <c r="K262" s="448"/>
      <c r="L262" s="196"/>
      <c r="M262" s="196"/>
      <c r="N262" s="216">
        <v>0</v>
      </c>
      <c r="O262" s="216">
        <v>0</v>
      </c>
      <c r="P262" s="216">
        <v>0</v>
      </c>
      <c r="Q262" s="335">
        <v>0</v>
      </c>
      <c r="R262" s="234"/>
    </row>
    <row r="263" spans="2:18" s="194" customFormat="1" x14ac:dyDescent="0.25">
      <c r="B263" s="233">
        <v>258</v>
      </c>
      <c r="C263" s="293">
        <v>45390</v>
      </c>
      <c r="D263" s="195" t="s">
        <v>158</v>
      </c>
      <c r="E263" s="196" t="s">
        <v>159</v>
      </c>
      <c r="F263" s="196" t="s">
        <v>381</v>
      </c>
      <c r="G263" s="196" t="s">
        <v>159</v>
      </c>
      <c r="H263" s="196">
        <v>10</v>
      </c>
      <c r="I263" s="196"/>
      <c r="J263" s="196"/>
      <c r="K263" s="448"/>
      <c r="L263" s="196"/>
      <c r="M263" s="196"/>
      <c r="N263" s="216">
        <v>0</v>
      </c>
      <c r="O263" s="216">
        <v>0</v>
      </c>
      <c r="P263" s="216">
        <v>0</v>
      </c>
      <c r="Q263" s="335">
        <v>0</v>
      </c>
      <c r="R263" s="234"/>
    </row>
    <row r="264" spans="2:18" s="194" customFormat="1" x14ac:dyDescent="0.25">
      <c r="B264" s="233">
        <v>259</v>
      </c>
      <c r="C264" s="293">
        <v>45390</v>
      </c>
      <c r="D264" s="195" t="s">
        <v>175</v>
      </c>
      <c r="E264" s="196" t="s">
        <v>176</v>
      </c>
      <c r="F264" s="196" t="s">
        <v>7</v>
      </c>
      <c r="G264" s="196" t="s">
        <v>209</v>
      </c>
      <c r="H264" s="196">
        <v>7</v>
      </c>
      <c r="I264" s="196"/>
      <c r="J264" s="196"/>
      <c r="K264" s="448"/>
      <c r="L264" s="196"/>
      <c r="M264" s="196"/>
      <c r="N264" s="216">
        <v>0</v>
      </c>
      <c r="O264" s="216">
        <v>0</v>
      </c>
      <c r="P264" s="216">
        <v>0</v>
      </c>
      <c r="Q264" s="335">
        <v>0</v>
      </c>
      <c r="R264" s="234"/>
    </row>
    <row r="265" spans="2:18" s="194" customFormat="1" x14ac:dyDescent="0.25">
      <c r="B265" s="233">
        <v>260</v>
      </c>
      <c r="C265" s="293">
        <v>45390</v>
      </c>
      <c r="D265" s="195" t="s">
        <v>171</v>
      </c>
      <c r="E265" s="196" t="s">
        <v>159</v>
      </c>
      <c r="F265" s="196" t="s">
        <v>7</v>
      </c>
      <c r="G265" s="196" t="s">
        <v>159</v>
      </c>
      <c r="H265" s="196">
        <v>11.2</v>
      </c>
      <c r="I265" s="196"/>
      <c r="J265" s="196"/>
      <c r="K265" s="448"/>
      <c r="L265" s="196"/>
      <c r="M265" s="196"/>
      <c r="N265" s="216">
        <v>0</v>
      </c>
      <c r="O265" s="216">
        <v>0</v>
      </c>
      <c r="P265" s="216">
        <v>0</v>
      </c>
      <c r="Q265" s="335">
        <v>0</v>
      </c>
      <c r="R265" s="234"/>
    </row>
    <row r="266" spans="2:18" s="194" customFormat="1" x14ac:dyDescent="0.25">
      <c r="B266" s="233">
        <v>261</v>
      </c>
      <c r="C266" s="293">
        <v>45390</v>
      </c>
      <c r="D266" s="195" t="s">
        <v>151</v>
      </c>
      <c r="E266" s="196" t="s">
        <v>92</v>
      </c>
      <c r="F266" s="196" t="s">
        <v>63</v>
      </c>
      <c r="G266" s="196" t="s">
        <v>209</v>
      </c>
      <c r="H266" s="196">
        <v>6.65</v>
      </c>
      <c r="I266" s="196" t="s">
        <v>214</v>
      </c>
      <c r="J266" s="196">
        <v>41</v>
      </c>
      <c r="K266" s="448"/>
      <c r="L266" s="196" t="s">
        <v>63</v>
      </c>
      <c r="M266" s="196" t="s">
        <v>297</v>
      </c>
      <c r="N266" s="216">
        <v>272.65000000000003</v>
      </c>
      <c r="O266" s="216">
        <v>0</v>
      </c>
      <c r="P266" s="216">
        <v>0</v>
      </c>
      <c r="Q266" s="335">
        <v>0</v>
      </c>
      <c r="R266" s="234"/>
    </row>
    <row r="267" spans="2:18" s="194" customFormat="1" x14ac:dyDescent="0.25">
      <c r="B267" s="233">
        <v>262</v>
      </c>
      <c r="C267" s="293">
        <v>45390</v>
      </c>
      <c r="D267" s="195" t="s">
        <v>150</v>
      </c>
      <c r="E267" s="196" t="s">
        <v>92</v>
      </c>
      <c r="F267" s="196" t="s">
        <v>63</v>
      </c>
      <c r="G267" s="196" t="s">
        <v>210</v>
      </c>
      <c r="H267" s="196">
        <v>4.1500000000000004</v>
      </c>
      <c r="I267" s="196" t="s">
        <v>214</v>
      </c>
      <c r="J267" s="196">
        <v>43</v>
      </c>
      <c r="K267" s="448"/>
      <c r="L267" s="196" t="s">
        <v>63</v>
      </c>
      <c r="M267" s="196" t="s">
        <v>297</v>
      </c>
      <c r="N267" s="216">
        <v>178.45000000000002</v>
      </c>
      <c r="O267" s="216">
        <v>0</v>
      </c>
      <c r="P267" s="216">
        <v>0</v>
      </c>
      <c r="Q267" s="335">
        <v>0</v>
      </c>
      <c r="R267" s="234"/>
    </row>
    <row r="268" spans="2:18" s="194" customFormat="1" x14ac:dyDescent="0.25">
      <c r="B268" s="233">
        <v>263</v>
      </c>
      <c r="C268" s="293">
        <v>45390</v>
      </c>
      <c r="D268" s="195" t="s">
        <v>148</v>
      </c>
      <c r="E268" s="196" t="s">
        <v>92</v>
      </c>
      <c r="F268" s="196" t="s">
        <v>63</v>
      </c>
      <c r="G268" s="196" t="s">
        <v>210</v>
      </c>
      <c r="H268" s="196">
        <v>4.1500000000000004</v>
      </c>
      <c r="I268" s="196" t="s">
        <v>214</v>
      </c>
      <c r="J268" s="196">
        <v>21</v>
      </c>
      <c r="K268" s="448"/>
      <c r="L268" s="196" t="s">
        <v>63</v>
      </c>
      <c r="M268" s="196" t="s">
        <v>297</v>
      </c>
      <c r="N268" s="216">
        <v>87.15</v>
      </c>
      <c r="O268" s="216">
        <v>0</v>
      </c>
      <c r="P268" s="216">
        <v>0</v>
      </c>
      <c r="Q268" s="335">
        <v>0</v>
      </c>
      <c r="R268" s="234"/>
    </row>
    <row r="269" spans="2:18" s="194" customFormat="1" x14ac:dyDescent="0.25">
      <c r="B269" s="233">
        <v>264</v>
      </c>
      <c r="C269" s="293">
        <v>45390</v>
      </c>
      <c r="D269" s="195" t="s">
        <v>177</v>
      </c>
      <c r="E269" s="196" t="s">
        <v>159</v>
      </c>
      <c r="F269" s="196" t="s">
        <v>8</v>
      </c>
      <c r="G269" s="196" t="s">
        <v>159</v>
      </c>
      <c r="H269" s="196">
        <v>11.6</v>
      </c>
      <c r="I269" s="196"/>
      <c r="J269" s="196"/>
      <c r="K269" s="448"/>
      <c r="L269" s="196"/>
      <c r="M269" s="196"/>
      <c r="N269" s="216">
        <v>0</v>
      </c>
      <c r="O269" s="216">
        <v>0</v>
      </c>
      <c r="P269" s="216">
        <v>0</v>
      </c>
      <c r="Q269" s="335">
        <v>0</v>
      </c>
      <c r="R269" s="234"/>
    </row>
    <row r="270" spans="2:18" s="194" customFormat="1" x14ac:dyDescent="0.25">
      <c r="B270" s="233">
        <v>265</v>
      </c>
      <c r="C270" s="293">
        <v>45390</v>
      </c>
      <c r="D270" s="195" t="s">
        <v>141</v>
      </c>
      <c r="E270" s="196" t="s">
        <v>92</v>
      </c>
      <c r="F270" s="196" t="s">
        <v>2</v>
      </c>
      <c r="G270" s="196" t="s">
        <v>209</v>
      </c>
      <c r="H270" s="196">
        <v>7</v>
      </c>
      <c r="I270" s="196"/>
      <c r="J270" s="196"/>
      <c r="K270" s="448"/>
      <c r="L270" s="196"/>
      <c r="M270" s="196"/>
      <c r="N270" s="216">
        <v>0</v>
      </c>
      <c r="O270" s="216">
        <v>0</v>
      </c>
      <c r="P270" s="216">
        <v>0</v>
      </c>
      <c r="Q270" s="335">
        <v>0</v>
      </c>
      <c r="R270" s="234"/>
    </row>
    <row r="271" spans="2:18" s="194" customFormat="1" x14ac:dyDescent="0.25">
      <c r="B271" s="233">
        <v>266</v>
      </c>
      <c r="C271" s="293">
        <v>45390</v>
      </c>
      <c r="D271" s="195" t="s">
        <v>140</v>
      </c>
      <c r="E271" s="196" t="s">
        <v>92</v>
      </c>
      <c r="F271" s="196" t="s">
        <v>2</v>
      </c>
      <c r="G271" s="196" t="s">
        <v>209</v>
      </c>
      <c r="H271" s="196">
        <v>7</v>
      </c>
      <c r="I271" s="196"/>
      <c r="J271" s="196"/>
      <c r="K271" s="448"/>
      <c r="L271" s="196"/>
      <c r="M271" s="196"/>
      <c r="N271" s="216">
        <v>0</v>
      </c>
      <c r="O271" s="216">
        <v>0</v>
      </c>
      <c r="P271" s="216">
        <v>0</v>
      </c>
      <c r="Q271" s="335">
        <v>0</v>
      </c>
      <c r="R271" s="234"/>
    </row>
    <row r="272" spans="2:18" s="194" customFormat="1" x14ac:dyDescent="0.25">
      <c r="B272" s="233">
        <v>267</v>
      </c>
      <c r="C272" s="293">
        <v>45390</v>
      </c>
      <c r="D272" s="195" t="s">
        <v>139</v>
      </c>
      <c r="E272" s="196" t="s">
        <v>92</v>
      </c>
      <c r="F272" s="196" t="s">
        <v>2</v>
      </c>
      <c r="G272" s="196" t="s">
        <v>209</v>
      </c>
      <c r="H272" s="196">
        <v>7</v>
      </c>
      <c r="I272" s="196"/>
      <c r="J272" s="196"/>
      <c r="K272" s="448"/>
      <c r="L272" s="196"/>
      <c r="M272" s="196"/>
      <c r="N272" s="216">
        <v>0</v>
      </c>
      <c r="O272" s="216">
        <v>0</v>
      </c>
      <c r="P272" s="216">
        <v>0</v>
      </c>
      <c r="Q272" s="335">
        <v>0</v>
      </c>
      <c r="R272" s="234"/>
    </row>
    <row r="273" spans="2:18" s="194" customFormat="1" x14ac:dyDescent="0.25">
      <c r="B273" s="233">
        <v>268</v>
      </c>
      <c r="C273" s="293">
        <v>45390</v>
      </c>
      <c r="D273" s="195" t="s">
        <v>96</v>
      </c>
      <c r="E273" s="196" t="s">
        <v>159</v>
      </c>
      <c r="F273" s="196" t="s">
        <v>1</v>
      </c>
      <c r="G273" s="196" t="s">
        <v>159</v>
      </c>
      <c r="H273" s="196">
        <v>11.8</v>
      </c>
      <c r="I273" s="196"/>
      <c r="J273" s="196"/>
      <c r="K273" s="448"/>
      <c r="L273" s="196"/>
      <c r="M273" s="196"/>
      <c r="N273" s="216">
        <v>0</v>
      </c>
      <c r="O273" s="216">
        <v>0</v>
      </c>
      <c r="P273" s="216">
        <v>0</v>
      </c>
      <c r="Q273" s="335">
        <v>0</v>
      </c>
      <c r="R273" s="234"/>
    </row>
    <row r="274" spans="2:18" s="194" customFormat="1" x14ac:dyDescent="0.25">
      <c r="B274" s="233">
        <v>269</v>
      </c>
      <c r="C274" s="293">
        <v>45390</v>
      </c>
      <c r="D274" s="195" t="s">
        <v>128</v>
      </c>
      <c r="E274" s="196" t="s">
        <v>159</v>
      </c>
      <c r="F274" s="196" t="s">
        <v>1</v>
      </c>
      <c r="G274" s="196" t="s">
        <v>159</v>
      </c>
      <c r="H274" s="196">
        <v>11.8</v>
      </c>
      <c r="I274" s="196"/>
      <c r="J274" s="196"/>
      <c r="K274" s="448"/>
      <c r="L274" s="196"/>
      <c r="M274" s="196"/>
      <c r="N274" s="216">
        <v>0</v>
      </c>
      <c r="O274" s="216">
        <v>0</v>
      </c>
      <c r="P274" s="216">
        <v>0</v>
      </c>
      <c r="Q274" s="335">
        <v>0</v>
      </c>
      <c r="R274" s="234"/>
    </row>
    <row r="275" spans="2:18" s="194" customFormat="1" x14ac:dyDescent="0.25">
      <c r="B275" s="233">
        <v>270</v>
      </c>
      <c r="C275" s="293">
        <v>45391</v>
      </c>
      <c r="D275" s="195" t="s">
        <v>94</v>
      </c>
      <c r="E275" s="196" t="s">
        <v>92</v>
      </c>
      <c r="F275" s="196" t="s">
        <v>1</v>
      </c>
      <c r="G275" s="196" t="s">
        <v>209</v>
      </c>
      <c r="H275" s="196">
        <v>6.65</v>
      </c>
      <c r="I275" s="196" t="s">
        <v>214</v>
      </c>
      <c r="J275" s="196">
        <v>18</v>
      </c>
      <c r="K275" s="448"/>
      <c r="L275" s="196" t="s">
        <v>1</v>
      </c>
      <c r="M275" s="196" t="s">
        <v>297</v>
      </c>
      <c r="N275" s="216">
        <v>119.7</v>
      </c>
      <c r="O275" s="216">
        <v>0</v>
      </c>
      <c r="P275" s="216">
        <v>0</v>
      </c>
      <c r="Q275" s="335">
        <v>0</v>
      </c>
      <c r="R275" s="234"/>
    </row>
    <row r="276" spans="2:18" s="194" customFormat="1" x14ac:dyDescent="0.25">
      <c r="B276" s="233">
        <v>271</v>
      </c>
      <c r="C276" s="293">
        <v>45391</v>
      </c>
      <c r="D276" s="195" t="s">
        <v>91</v>
      </c>
      <c r="E276" s="196" t="s">
        <v>92</v>
      </c>
      <c r="F276" s="196" t="s">
        <v>1</v>
      </c>
      <c r="G276" s="196" t="s">
        <v>209</v>
      </c>
      <c r="H276" s="196">
        <v>6.65</v>
      </c>
      <c r="I276" s="196" t="s">
        <v>214</v>
      </c>
      <c r="J276" s="196">
        <v>15</v>
      </c>
      <c r="K276" s="448"/>
      <c r="L276" s="196" t="s">
        <v>1</v>
      </c>
      <c r="M276" s="196" t="s">
        <v>297</v>
      </c>
      <c r="N276" s="216">
        <v>99.75</v>
      </c>
      <c r="O276" s="216">
        <v>0</v>
      </c>
      <c r="P276" s="216">
        <v>0</v>
      </c>
      <c r="Q276" s="335">
        <v>0</v>
      </c>
      <c r="R276" s="234"/>
    </row>
    <row r="277" spans="2:18" s="194" customFormat="1" x14ac:dyDescent="0.25">
      <c r="B277" s="233">
        <v>272</v>
      </c>
      <c r="C277" s="293">
        <v>45391</v>
      </c>
      <c r="D277" s="195" t="s">
        <v>116</v>
      </c>
      <c r="E277" s="196" t="s">
        <v>92</v>
      </c>
      <c r="F277" s="196" t="s">
        <v>1</v>
      </c>
      <c r="G277" s="196" t="s">
        <v>209</v>
      </c>
      <c r="H277" s="196">
        <v>6.65</v>
      </c>
      <c r="I277" s="196" t="s">
        <v>214</v>
      </c>
      <c r="J277" s="196">
        <v>15</v>
      </c>
      <c r="K277" s="448"/>
      <c r="L277" s="196" t="s">
        <v>1</v>
      </c>
      <c r="M277" s="196" t="s">
        <v>297</v>
      </c>
      <c r="N277" s="216">
        <v>99.75</v>
      </c>
      <c r="O277" s="216">
        <v>0</v>
      </c>
      <c r="P277" s="216">
        <v>0</v>
      </c>
      <c r="Q277" s="335">
        <v>0</v>
      </c>
      <c r="R277" s="234"/>
    </row>
    <row r="278" spans="2:18" s="194" customFormat="1" x14ac:dyDescent="0.25">
      <c r="B278" s="233">
        <v>273</v>
      </c>
      <c r="C278" s="293">
        <v>45391</v>
      </c>
      <c r="D278" s="195" t="s">
        <v>155</v>
      </c>
      <c r="E278" s="196" t="s">
        <v>92</v>
      </c>
      <c r="F278" s="196" t="s">
        <v>62</v>
      </c>
      <c r="G278" s="196" t="s">
        <v>210</v>
      </c>
      <c r="H278" s="196">
        <v>4.1500000000000004</v>
      </c>
      <c r="I278" s="196"/>
      <c r="J278" s="196"/>
      <c r="K278" s="448"/>
      <c r="L278" s="196"/>
      <c r="M278" s="196"/>
      <c r="N278" s="216">
        <v>0</v>
      </c>
      <c r="O278" s="216">
        <v>0</v>
      </c>
      <c r="P278" s="216">
        <v>0</v>
      </c>
      <c r="Q278" s="335">
        <v>0</v>
      </c>
      <c r="R278" s="234"/>
    </row>
    <row r="279" spans="2:18" s="194" customFormat="1" x14ac:dyDescent="0.25">
      <c r="B279" s="233">
        <v>274</v>
      </c>
      <c r="C279" s="293">
        <v>45391</v>
      </c>
      <c r="D279" s="195" t="s">
        <v>154</v>
      </c>
      <c r="E279" s="196" t="s">
        <v>92</v>
      </c>
      <c r="F279" s="196" t="s">
        <v>62</v>
      </c>
      <c r="G279" s="196" t="s">
        <v>210</v>
      </c>
      <c r="H279" s="196">
        <v>4.1500000000000004</v>
      </c>
      <c r="I279" s="196"/>
      <c r="J279" s="196"/>
      <c r="K279" s="448"/>
      <c r="L279" s="196"/>
      <c r="M279" s="196"/>
      <c r="N279" s="216">
        <v>0</v>
      </c>
      <c r="O279" s="216">
        <v>0</v>
      </c>
      <c r="P279" s="216">
        <v>0</v>
      </c>
      <c r="Q279" s="335">
        <v>0</v>
      </c>
      <c r="R279" s="234"/>
    </row>
    <row r="280" spans="2:18" s="194" customFormat="1" x14ac:dyDescent="0.25">
      <c r="B280" s="233">
        <v>275</v>
      </c>
      <c r="C280" s="293">
        <v>45391</v>
      </c>
      <c r="D280" s="195" t="s">
        <v>158</v>
      </c>
      <c r="E280" s="196" t="s">
        <v>159</v>
      </c>
      <c r="F280" s="196" t="s">
        <v>381</v>
      </c>
      <c r="G280" s="196" t="s">
        <v>159</v>
      </c>
      <c r="H280" s="196">
        <v>10</v>
      </c>
      <c r="I280" s="196"/>
      <c r="J280" s="196"/>
      <c r="K280" s="448"/>
      <c r="L280" s="196"/>
      <c r="M280" s="196"/>
      <c r="N280" s="216">
        <v>0</v>
      </c>
      <c r="O280" s="216">
        <v>0</v>
      </c>
      <c r="P280" s="216">
        <v>0</v>
      </c>
      <c r="Q280" s="335">
        <v>0</v>
      </c>
      <c r="R280" s="234"/>
    </row>
    <row r="281" spans="2:18" s="194" customFormat="1" x14ac:dyDescent="0.25">
      <c r="B281" s="233">
        <v>276</v>
      </c>
      <c r="C281" s="293">
        <v>45391</v>
      </c>
      <c r="D281" s="195" t="s">
        <v>175</v>
      </c>
      <c r="E281" s="196" t="s">
        <v>176</v>
      </c>
      <c r="F281" s="196" t="s">
        <v>7</v>
      </c>
      <c r="G281" s="196" t="s">
        <v>209</v>
      </c>
      <c r="H281" s="196">
        <v>7</v>
      </c>
      <c r="I281" s="196"/>
      <c r="J281" s="196"/>
      <c r="K281" s="448"/>
      <c r="L281" s="196"/>
      <c r="M281" s="196"/>
      <c r="N281" s="216">
        <v>0</v>
      </c>
      <c r="O281" s="216">
        <v>0</v>
      </c>
      <c r="P281" s="216">
        <v>0</v>
      </c>
      <c r="Q281" s="335">
        <v>0</v>
      </c>
      <c r="R281" s="234"/>
    </row>
    <row r="282" spans="2:18" s="194" customFormat="1" x14ac:dyDescent="0.25">
      <c r="B282" s="233">
        <v>277</v>
      </c>
      <c r="C282" s="293">
        <v>45391</v>
      </c>
      <c r="D282" s="195" t="s">
        <v>171</v>
      </c>
      <c r="E282" s="196" t="s">
        <v>159</v>
      </c>
      <c r="F282" s="196" t="s">
        <v>7</v>
      </c>
      <c r="G282" s="196" t="s">
        <v>159</v>
      </c>
      <c r="H282" s="196">
        <v>11.2</v>
      </c>
      <c r="I282" s="196"/>
      <c r="J282" s="196"/>
      <c r="K282" s="448"/>
      <c r="L282" s="196"/>
      <c r="M282" s="196"/>
      <c r="N282" s="216">
        <v>0</v>
      </c>
      <c r="O282" s="216">
        <v>0</v>
      </c>
      <c r="P282" s="216">
        <v>0</v>
      </c>
      <c r="Q282" s="335">
        <v>0</v>
      </c>
      <c r="R282" s="234"/>
    </row>
    <row r="283" spans="2:18" s="194" customFormat="1" x14ac:dyDescent="0.25">
      <c r="B283" s="233">
        <v>278</v>
      </c>
      <c r="C283" s="293">
        <v>45391</v>
      </c>
      <c r="D283" s="195" t="s">
        <v>151</v>
      </c>
      <c r="E283" s="196" t="s">
        <v>92</v>
      </c>
      <c r="F283" s="196" t="s">
        <v>63</v>
      </c>
      <c r="G283" s="196" t="s">
        <v>209</v>
      </c>
      <c r="H283" s="196">
        <v>6.65</v>
      </c>
      <c r="I283" s="196" t="s">
        <v>214</v>
      </c>
      <c r="J283" s="196">
        <v>35</v>
      </c>
      <c r="K283" s="448"/>
      <c r="L283" s="196" t="s">
        <v>63</v>
      </c>
      <c r="M283" s="196" t="s">
        <v>297</v>
      </c>
      <c r="N283" s="216">
        <v>232.75</v>
      </c>
      <c r="O283" s="216">
        <v>0</v>
      </c>
      <c r="P283" s="216">
        <v>0</v>
      </c>
      <c r="Q283" s="335">
        <v>0</v>
      </c>
      <c r="R283" s="234"/>
    </row>
    <row r="284" spans="2:18" s="194" customFormat="1" x14ac:dyDescent="0.25">
      <c r="B284" s="233">
        <v>279</v>
      </c>
      <c r="C284" s="293">
        <v>45391</v>
      </c>
      <c r="D284" s="195" t="s">
        <v>150</v>
      </c>
      <c r="E284" s="196" t="s">
        <v>92</v>
      </c>
      <c r="F284" s="196" t="s">
        <v>63</v>
      </c>
      <c r="G284" s="196" t="s">
        <v>210</v>
      </c>
      <c r="H284" s="196">
        <v>4.1500000000000004</v>
      </c>
      <c r="I284" s="196" t="s">
        <v>214</v>
      </c>
      <c r="J284" s="196">
        <v>31</v>
      </c>
      <c r="K284" s="448"/>
      <c r="L284" s="196" t="s">
        <v>63</v>
      </c>
      <c r="M284" s="196" t="s">
        <v>297</v>
      </c>
      <c r="N284" s="216">
        <v>128.65</v>
      </c>
      <c r="O284" s="216">
        <v>0</v>
      </c>
      <c r="P284" s="216">
        <v>0</v>
      </c>
      <c r="Q284" s="335">
        <v>0</v>
      </c>
      <c r="R284" s="234"/>
    </row>
    <row r="285" spans="2:18" s="194" customFormat="1" x14ac:dyDescent="0.25">
      <c r="B285" s="233">
        <v>280</v>
      </c>
      <c r="C285" s="293">
        <v>45391</v>
      </c>
      <c r="D285" s="195" t="s">
        <v>148</v>
      </c>
      <c r="E285" s="196" t="s">
        <v>92</v>
      </c>
      <c r="F285" s="196" t="s">
        <v>63</v>
      </c>
      <c r="G285" s="196" t="s">
        <v>210</v>
      </c>
      <c r="H285" s="196">
        <v>4.1500000000000004</v>
      </c>
      <c r="I285" s="196" t="s">
        <v>214</v>
      </c>
      <c r="J285" s="196">
        <v>32</v>
      </c>
      <c r="K285" s="448"/>
      <c r="L285" s="196" t="s">
        <v>63</v>
      </c>
      <c r="M285" s="196" t="s">
        <v>297</v>
      </c>
      <c r="N285" s="216">
        <v>132.80000000000001</v>
      </c>
      <c r="O285" s="216">
        <v>0</v>
      </c>
      <c r="P285" s="216">
        <v>0</v>
      </c>
      <c r="Q285" s="335">
        <v>0</v>
      </c>
      <c r="R285" s="234"/>
    </row>
    <row r="286" spans="2:18" s="194" customFormat="1" x14ac:dyDescent="0.25">
      <c r="B286" s="233">
        <v>281</v>
      </c>
      <c r="C286" s="293">
        <v>45391</v>
      </c>
      <c r="D286" s="195" t="s">
        <v>177</v>
      </c>
      <c r="E286" s="196" t="s">
        <v>159</v>
      </c>
      <c r="F286" s="196" t="s">
        <v>8</v>
      </c>
      <c r="G286" s="196" t="s">
        <v>159</v>
      </c>
      <c r="H286" s="196">
        <v>11.6</v>
      </c>
      <c r="I286" s="196"/>
      <c r="J286" s="196"/>
      <c r="K286" s="448"/>
      <c r="L286" s="196"/>
      <c r="M286" s="196"/>
      <c r="N286" s="216">
        <v>0</v>
      </c>
      <c r="O286" s="216">
        <v>0</v>
      </c>
      <c r="P286" s="216">
        <v>0</v>
      </c>
      <c r="Q286" s="335">
        <v>0</v>
      </c>
      <c r="R286" s="234"/>
    </row>
    <row r="287" spans="2:18" s="194" customFormat="1" x14ac:dyDescent="0.25">
      <c r="B287" s="233">
        <v>282</v>
      </c>
      <c r="C287" s="293">
        <v>45391</v>
      </c>
      <c r="D287" s="195" t="s">
        <v>141</v>
      </c>
      <c r="E287" s="196" t="s">
        <v>92</v>
      </c>
      <c r="F287" s="196" t="s">
        <v>2</v>
      </c>
      <c r="G287" s="196" t="s">
        <v>209</v>
      </c>
      <c r="H287" s="196">
        <v>7</v>
      </c>
      <c r="I287" s="196"/>
      <c r="J287" s="196"/>
      <c r="K287" s="448"/>
      <c r="L287" s="196"/>
      <c r="M287" s="196"/>
      <c r="N287" s="216">
        <v>0</v>
      </c>
      <c r="O287" s="216">
        <v>0</v>
      </c>
      <c r="P287" s="216">
        <v>0</v>
      </c>
      <c r="Q287" s="335">
        <v>0</v>
      </c>
      <c r="R287" s="234"/>
    </row>
    <row r="288" spans="2:18" s="194" customFormat="1" x14ac:dyDescent="0.25">
      <c r="B288" s="233">
        <v>283</v>
      </c>
      <c r="C288" s="293">
        <v>45391</v>
      </c>
      <c r="D288" s="195" t="s">
        <v>140</v>
      </c>
      <c r="E288" s="196" t="s">
        <v>92</v>
      </c>
      <c r="F288" s="196" t="s">
        <v>2</v>
      </c>
      <c r="G288" s="196" t="s">
        <v>209</v>
      </c>
      <c r="H288" s="196">
        <v>7</v>
      </c>
      <c r="I288" s="196"/>
      <c r="J288" s="196"/>
      <c r="K288" s="448"/>
      <c r="L288" s="196"/>
      <c r="M288" s="196"/>
      <c r="N288" s="216">
        <v>0</v>
      </c>
      <c r="O288" s="216">
        <v>0</v>
      </c>
      <c r="P288" s="216">
        <v>0</v>
      </c>
      <c r="Q288" s="335">
        <v>0</v>
      </c>
      <c r="R288" s="234"/>
    </row>
    <row r="289" spans="2:18" s="194" customFormat="1" x14ac:dyDescent="0.25">
      <c r="B289" s="233">
        <v>284</v>
      </c>
      <c r="C289" s="293">
        <v>45391</v>
      </c>
      <c r="D289" s="195" t="s">
        <v>139</v>
      </c>
      <c r="E289" s="196" t="s">
        <v>92</v>
      </c>
      <c r="F289" s="196" t="s">
        <v>2</v>
      </c>
      <c r="G289" s="196" t="s">
        <v>209</v>
      </c>
      <c r="H289" s="196">
        <v>7</v>
      </c>
      <c r="I289" s="196"/>
      <c r="J289" s="196"/>
      <c r="K289" s="448"/>
      <c r="L289" s="196"/>
      <c r="M289" s="196"/>
      <c r="N289" s="216">
        <v>0</v>
      </c>
      <c r="O289" s="216">
        <v>0</v>
      </c>
      <c r="P289" s="216">
        <v>0</v>
      </c>
      <c r="Q289" s="335">
        <v>0</v>
      </c>
      <c r="R289" s="234"/>
    </row>
    <row r="290" spans="2:18" s="194" customFormat="1" x14ac:dyDescent="0.25">
      <c r="B290" s="233">
        <v>285</v>
      </c>
      <c r="C290" s="293">
        <v>45391</v>
      </c>
      <c r="D290" s="195" t="s">
        <v>96</v>
      </c>
      <c r="E290" s="196" t="s">
        <v>159</v>
      </c>
      <c r="F290" s="196" t="s">
        <v>1</v>
      </c>
      <c r="G290" s="196" t="s">
        <v>159</v>
      </c>
      <c r="H290" s="196">
        <v>11.8</v>
      </c>
      <c r="I290" s="196"/>
      <c r="J290" s="196"/>
      <c r="K290" s="448"/>
      <c r="L290" s="196"/>
      <c r="M290" s="196"/>
      <c r="N290" s="216">
        <v>0</v>
      </c>
      <c r="O290" s="216">
        <v>0</v>
      </c>
      <c r="P290" s="216">
        <v>0</v>
      </c>
      <c r="Q290" s="335">
        <v>0</v>
      </c>
      <c r="R290" s="234"/>
    </row>
    <row r="291" spans="2:18" s="194" customFormat="1" x14ac:dyDescent="0.25">
      <c r="B291" s="233">
        <v>286</v>
      </c>
      <c r="C291" s="293">
        <v>45391</v>
      </c>
      <c r="D291" s="195" t="s">
        <v>128</v>
      </c>
      <c r="E291" s="196" t="s">
        <v>159</v>
      </c>
      <c r="F291" s="196" t="s">
        <v>1</v>
      </c>
      <c r="G291" s="196" t="s">
        <v>159</v>
      </c>
      <c r="H291" s="196">
        <v>11.8</v>
      </c>
      <c r="I291" s="196"/>
      <c r="J291" s="196"/>
      <c r="K291" s="448"/>
      <c r="L291" s="196"/>
      <c r="M291" s="196"/>
      <c r="N291" s="216">
        <v>0</v>
      </c>
      <c r="O291" s="216">
        <v>0</v>
      </c>
      <c r="P291" s="216">
        <v>0</v>
      </c>
      <c r="Q291" s="335">
        <v>0</v>
      </c>
      <c r="R291" s="234"/>
    </row>
    <row r="292" spans="2:18" s="194" customFormat="1" x14ac:dyDescent="0.25">
      <c r="B292" s="233">
        <v>287</v>
      </c>
      <c r="C292" s="293">
        <v>45392</v>
      </c>
      <c r="D292" s="195" t="s">
        <v>94</v>
      </c>
      <c r="E292" s="196" t="s">
        <v>92</v>
      </c>
      <c r="F292" s="196" t="s">
        <v>1</v>
      </c>
      <c r="G292" s="196" t="s">
        <v>209</v>
      </c>
      <c r="H292" s="196">
        <v>6.65</v>
      </c>
      <c r="I292" s="196"/>
      <c r="J292" s="196"/>
      <c r="K292" s="448"/>
      <c r="L292" s="196"/>
      <c r="M292" s="196"/>
      <c r="N292" s="216">
        <v>0</v>
      </c>
      <c r="O292" s="216">
        <v>0</v>
      </c>
      <c r="P292" s="216">
        <v>0</v>
      </c>
      <c r="Q292" s="335">
        <v>0</v>
      </c>
      <c r="R292" s="234"/>
    </row>
    <row r="293" spans="2:18" s="194" customFormat="1" x14ac:dyDescent="0.25">
      <c r="B293" s="233">
        <v>288</v>
      </c>
      <c r="C293" s="293">
        <v>45392</v>
      </c>
      <c r="D293" s="195" t="s">
        <v>91</v>
      </c>
      <c r="E293" s="196" t="s">
        <v>92</v>
      </c>
      <c r="F293" s="196" t="s">
        <v>1</v>
      </c>
      <c r="G293" s="196" t="s">
        <v>209</v>
      </c>
      <c r="H293" s="196">
        <v>6.65</v>
      </c>
      <c r="I293" s="196"/>
      <c r="J293" s="196"/>
      <c r="K293" s="448"/>
      <c r="L293" s="196"/>
      <c r="M293" s="196"/>
      <c r="N293" s="216">
        <v>0</v>
      </c>
      <c r="O293" s="216">
        <v>0</v>
      </c>
      <c r="P293" s="216">
        <v>0</v>
      </c>
      <c r="Q293" s="335">
        <v>0</v>
      </c>
      <c r="R293" s="234"/>
    </row>
    <row r="294" spans="2:18" s="194" customFormat="1" x14ac:dyDescent="0.25">
      <c r="B294" s="233">
        <v>289</v>
      </c>
      <c r="C294" s="293">
        <v>45392</v>
      </c>
      <c r="D294" s="195" t="s">
        <v>116</v>
      </c>
      <c r="E294" s="196" t="s">
        <v>92</v>
      </c>
      <c r="F294" s="196" t="s">
        <v>1</v>
      </c>
      <c r="G294" s="196" t="s">
        <v>209</v>
      </c>
      <c r="H294" s="196">
        <v>6.65</v>
      </c>
      <c r="I294" s="196"/>
      <c r="J294" s="196"/>
      <c r="K294" s="448"/>
      <c r="L294" s="196"/>
      <c r="M294" s="196"/>
      <c r="N294" s="216">
        <v>0</v>
      </c>
      <c r="O294" s="216">
        <v>0</v>
      </c>
      <c r="P294" s="216">
        <v>0</v>
      </c>
      <c r="Q294" s="335">
        <v>0</v>
      </c>
      <c r="R294" s="234"/>
    </row>
    <row r="295" spans="2:18" s="194" customFormat="1" x14ac:dyDescent="0.25">
      <c r="B295" s="233">
        <v>290</v>
      </c>
      <c r="C295" s="293">
        <v>45392</v>
      </c>
      <c r="D295" s="195" t="s">
        <v>155</v>
      </c>
      <c r="E295" s="196" t="s">
        <v>92</v>
      </c>
      <c r="F295" s="196" t="s">
        <v>62</v>
      </c>
      <c r="G295" s="196" t="s">
        <v>210</v>
      </c>
      <c r="H295" s="196">
        <v>4.1500000000000004</v>
      </c>
      <c r="I295" s="196"/>
      <c r="J295" s="196"/>
      <c r="K295" s="448"/>
      <c r="L295" s="196"/>
      <c r="M295" s="196"/>
      <c r="N295" s="216">
        <v>0</v>
      </c>
      <c r="O295" s="216">
        <v>0</v>
      </c>
      <c r="P295" s="216">
        <v>0</v>
      </c>
      <c r="Q295" s="335">
        <v>0</v>
      </c>
      <c r="R295" s="234"/>
    </row>
    <row r="296" spans="2:18" s="194" customFormat="1" x14ac:dyDescent="0.25">
      <c r="B296" s="233">
        <v>291</v>
      </c>
      <c r="C296" s="293">
        <v>45392</v>
      </c>
      <c r="D296" s="195" t="s">
        <v>154</v>
      </c>
      <c r="E296" s="196" t="s">
        <v>92</v>
      </c>
      <c r="F296" s="196" t="s">
        <v>62</v>
      </c>
      <c r="G296" s="196" t="s">
        <v>210</v>
      </c>
      <c r="H296" s="196">
        <v>4.1500000000000004</v>
      </c>
      <c r="I296" s="196"/>
      <c r="J296" s="196"/>
      <c r="K296" s="448"/>
      <c r="L296" s="196"/>
      <c r="M296" s="196"/>
      <c r="N296" s="216">
        <v>0</v>
      </c>
      <c r="O296" s="216">
        <v>0</v>
      </c>
      <c r="P296" s="216">
        <v>0</v>
      </c>
      <c r="Q296" s="335">
        <v>0</v>
      </c>
      <c r="R296" s="234"/>
    </row>
    <row r="297" spans="2:18" s="194" customFormat="1" x14ac:dyDescent="0.25">
      <c r="B297" s="233">
        <v>292</v>
      </c>
      <c r="C297" s="293">
        <v>45392</v>
      </c>
      <c r="D297" s="195" t="s">
        <v>158</v>
      </c>
      <c r="E297" s="196" t="s">
        <v>159</v>
      </c>
      <c r="F297" s="196" t="s">
        <v>381</v>
      </c>
      <c r="G297" s="196" t="s">
        <v>159</v>
      </c>
      <c r="H297" s="196">
        <v>10</v>
      </c>
      <c r="I297" s="196"/>
      <c r="J297" s="196"/>
      <c r="K297" s="448"/>
      <c r="L297" s="196"/>
      <c r="M297" s="196"/>
      <c r="N297" s="216">
        <v>0</v>
      </c>
      <c r="O297" s="216">
        <v>0</v>
      </c>
      <c r="P297" s="216">
        <v>0</v>
      </c>
      <c r="Q297" s="335">
        <v>0</v>
      </c>
      <c r="R297" s="234"/>
    </row>
    <row r="298" spans="2:18" s="194" customFormat="1" x14ac:dyDescent="0.25">
      <c r="B298" s="233">
        <v>293</v>
      </c>
      <c r="C298" s="293">
        <v>45392</v>
      </c>
      <c r="D298" s="195" t="s">
        <v>175</v>
      </c>
      <c r="E298" s="196" t="s">
        <v>176</v>
      </c>
      <c r="F298" s="196" t="s">
        <v>7</v>
      </c>
      <c r="G298" s="196" t="s">
        <v>209</v>
      </c>
      <c r="H298" s="196">
        <v>7</v>
      </c>
      <c r="I298" s="196"/>
      <c r="J298" s="196"/>
      <c r="K298" s="448"/>
      <c r="L298" s="196"/>
      <c r="M298" s="196"/>
      <c r="N298" s="216">
        <v>0</v>
      </c>
      <c r="O298" s="216">
        <v>0</v>
      </c>
      <c r="P298" s="216">
        <v>0</v>
      </c>
      <c r="Q298" s="335">
        <v>0</v>
      </c>
      <c r="R298" s="234"/>
    </row>
    <row r="299" spans="2:18" s="194" customFormat="1" x14ac:dyDescent="0.25">
      <c r="B299" s="233">
        <v>294</v>
      </c>
      <c r="C299" s="293">
        <v>45392</v>
      </c>
      <c r="D299" s="195" t="s">
        <v>171</v>
      </c>
      <c r="E299" s="196" t="s">
        <v>159</v>
      </c>
      <c r="F299" s="196" t="s">
        <v>7</v>
      </c>
      <c r="G299" s="196" t="s">
        <v>159</v>
      </c>
      <c r="H299" s="196">
        <v>11.2</v>
      </c>
      <c r="I299" s="196"/>
      <c r="J299" s="196"/>
      <c r="K299" s="448"/>
      <c r="L299" s="196"/>
      <c r="M299" s="196"/>
      <c r="N299" s="216">
        <v>0</v>
      </c>
      <c r="O299" s="216">
        <v>0</v>
      </c>
      <c r="P299" s="216">
        <v>0</v>
      </c>
      <c r="Q299" s="335">
        <v>0</v>
      </c>
      <c r="R299" s="234"/>
    </row>
    <row r="300" spans="2:18" s="194" customFormat="1" x14ac:dyDescent="0.25">
      <c r="B300" s="233">
        <v>295</v>
      </c>
      <c r="C300" s="293">
        <v>45392</v>
      </c>
      <c r="D300" s="195" t="s">
        <v>151</v>
      </c>
      <c r="E300" s="196" t="s">
        <v>92</v>
      </c>
      <c r="F300" s="196" t="s">
        <v>63</v>
      </c>
      <c r="G300" s="196" t="s">
        <v>209</v>
      </c>
      <c r="H300" s="196">
        <v>6.65</v>
      </c>
      <c r="I300" s="196"/>
      <c r="J300" s="196"/>
      <c r="K300" s="448"/>
      <c r="L300" s="196"/>
      <c r="M300" s="196"/>
      <c r="N300" s="216">
        <v>0</v>
      </c>
      <c r="O300" s="216">
        <v>0</v>
      </c>
      <c r="P300" s="216">
        <v>0</v>
      </c>
      <c r="Q300" s="335">
        <v>0</v>
      </c>
      <c r="R300" s="234"/>
    </row>
    <row r="301" spans="2:18" s="194" customFormat="1" x14ac:dyDescent="0.25">
      <c r="B301" s="233">
        <v>296</v>
      </c>
      <c r="C301" s="293">
        <v>45392</v>
      </c>
      <c r="D301" s="195" t="s">
        <v>150</v>
      </c>
      <c r="E301" s="196" t="s">
        <v>92</v>
      </c>
      <c r="F301" s="196" t="s">
        <v>63</v>
      </c>
      <c r="G301" s="196" t="s">
        <v>210</v>
      </c>
      <c r="H301" s="196">
        <v>4.1500000000000004</v>
      </c>
      <c r="I301" s="196"/>
      <c r="J301" s="196"/>
      <c r="K301" s="448"/>
      <c r="L301" s="196"/>
      <c r="M301" s="196"/>
      <c r="N301" s="216">
        <v>0</v>
      </c>
      <c r="O301" s="216">
        <v>0</v>
      </c>
      <c r="P301" s="216">
        <v>0</v>
      </c>
      <c r="Q301" s="335">
        <v>0</v>
      </c>
      <c r="R301" s="234"/>
    </row>
    <row r="302" spans="2:18" s="194" customFormat="1" x14ac:dyDescent="0.25">
      <c r="B302" s="233">
        <v>297</v>
      </c>
      <c r="C302" s="293">
        <v>45392</v>
      </c>
      <c r="D302" s="195" t="s">
        <v>148</v>
      </c>
      <c r="E302" s="196" t="s">
        <v>92</v>
      </c>
      <c r="F302" s="196" t="s">
        <v>63</v>
      </c>
      <c r="G302" s="196" t="s">
        <v>210</v>
      </c>
      <c r="H302" s="196">
        <v>4.1500000000000004</v>
      </c>
      <c r="I302" s="196"/>
      <c r="J302" s="196"/>
      <c r="K302" s="448"/>
      <c r="L302" s="196"/>
      <c r="M302" s="196"/>
      <c r="N302" s="216">
        <v>0</v>
      </c>
      <c r="O302" s="216">
        <v>0</v>
      </c>
      <c r="P302" s="216">
        <v>0</v>
      </c>
      <c r="Q302" s="335">
        <v>0</v>
      </c>
      <c r="R302" s="234"/>
    </row>
    <row r="303" spans="2:18" s="194" customFormat="1" x14ac:dyDescent="0.25">
      <c r="B303" s="233">
        <v>298</v>
      </c>
      <c r="C303" s="293">
        <v>45392</v>
      </c>
      <c r="D303" s="195" t="s">
        <v>177</v>
      </c>
      <c r="E303" s="196" t="s">
        <v>159</v>
      </c>
      <c r="F303" s="196" t="s">
        <v>8</v>
      </c>
      <c r="G303" s="196" t="s">
        <v>159</v>
      </c>
      <c r="H303" s="196">
        <v>11.6</v>
      </c>
      <c r="I303" s="196"/>
      <c r="J303" s="196"/>
      <c r="K303" s="448"/>
      <c r="L303" s="196"/>
      <c r="M303" s="196"/>
      <c r="N303" s="216">
        <v>0</v>
      </c>
      <c r="O303" s="216">
        <v>0</v>
      </c>
      <c r="P303" s="216">
        <v>0</v>
      </c>
      <c r="Q303" s="335">
        <v>0</v>
      </c>
      <c r="R303" s="234"/>
    </row>
    <row r="304" spans="2:18" s="194" customFormat="1" x14ac:dyDescent="0.25">
      <c r="B304" s="233">
        <v>299</v>
      </c>
      <c r="C304" s="293">
        <v>45392</v>
      </c>
      <c r="D304" s="195" t="s">
        <v>141</v>
      </c>
      <c r="E304" s="196" t="s">
        <v>92</v>
      </c>
      <c r="F304" s="196" t="s">
        <v>2</v>
      </c>
      <c r="G304" s="196" t="s">
        <v>209</v>
      </c>
      <c r="H304" s="196">
        <v>7</v>
      </c>
      <c r="I304" s="196"/>
      <c r="J304" s="196"/>
      <c r="K304" s="448"/>
      <c r="L304" s="196"/>
      <c r="M304" s="196"/>
      <c r="N304" s="216">
        <v>0</v>
      </c>
      <c r="O304" s="216">
        <v>0</v>
      </c>
      <c r="P304" s="216">
        <v>0</v>
      </c>
      <c r="Q304" s="335">
        <v>0</v>
      </c>
      <c r="R304" s="234"/>
    </row>
    <row r="305" spans="2:18" s="194" customFormat="1" x14ac:dyDescent="0.25">
      <c r="B305" s="233">
        <v>300</v>
      </c>
      <c r="C305" s="293">
        <v>45392</v>
      </c>
      <c r="D305" s="195" t="s">
        <v>140</v>
      </c>
      <c r="E305" s="196" t="s">
        <v>92</v>
      </c>
      <c r="F305" s="196" t="s">
        <v>2</v>
      </c>
      <c r="G305" s="196" t="s">
        <v>209</v>
      </c>
      <c r="H305" s="196">
        <v>7</v>
      </c>
      <c r="I305" s="196"/>
      <c r="J305" s="196"/>
      <c r="K305" s="448"/>
      <c r="L305" s="196"/>
      <c r="M305" s="196"/>
      <c r="N305" s="216">
        <v>0</v>
      </c>
      <c r="O305" s="216">
        <v>0</v>
      </c>
      <c r="P305" s="216">
        <v>0</v>
      </c>
      <c r="Q305" s="335">
        <v>0</v>
      </c>
      <c r="R305" s="234"/>
    </row>
    <row r="306" spans="2:18" s="194" customFormat="1" x14ac:dyDescent="0.25">
      <c r="B306" s="233">
        <v>301</v>
      </c>
      <c r="C306" s="293">
        <v>45392</v>
      </c>
      <c r="D306" s="195" t="s">
        <v>139</v>
      </c>
      <c r="E306" s="196" t="s">
        <v>92</v>
      </c>
      <c r="F306" s="196" t="s">
        <v>2</v>
      </c>
      <c r="G306" s="196" t="s">
        <v>209</v>
      </c>
      <c r="H306" s="196">
        <v>7</v>
      </c>
      <c r="I306" s="196"/>
      <c r="J306" s="196"/>
      <c r="K306" s="448"/>
      <c r="L306" s="196"/>
      <c r="M306" s="196"/>
      <c r="N306" s="216">
        <v>0</v>
      </c>
      <c r="O306" s="216">
        <v>0</v>
      </c>
      <c r="P306" s="216">
        <v>0</v>
      </c>
      <c r="Q306" s="335">
        <v>0</v>
      </c>
      <c r="R306" s="234"/>
    </row>
    <row r="307" spans="2:18" s="194" customFormat="1" x14ac:dyDescent="0.25">
      <c r="B307" s="233">
        <v>302</v>
      </c>
      <c r="C307" s="293">
        <v>45392</v>
      </c>
      <c r="D307" s="195" t="s">
        <v>96</v>
      </c>
      <c r="E307" s="196" t="s">
        <v>159</v>
      </c>
      <c r="F307" s="196" t="s">
        <v>1</v>
      </c>
      <c r="G307" s="196" t="s">
        <v>159</v>
      </c>
      <c r="H307" s="196">
        <v>11.8</v>
      </c>
      <c r="I307" s="196"/>
      <c r="J307" s="196"/>
      <c r="K307" s="448"/>
      <c r="L307" s="196"/>
      <c r="M307" s="196"/>
      <c r="N307" s="216">
        <v>0</v>
      </c>
      <c r="O307" s="216">
        <v>0</v>
      </c>
      <c r="P307" s="216">
        <v>0</v>
      </c>
      <c r="Q307" s="335">
        <v>0</v>
      </c>
      <c r="R307" s="234"/>
    </row>
    <row r="308" spans="2:18" s="194" customFormat="1" x14ac:dyDescent="0.25">
      <c r="B308" s="233">
        <v>303</v>
      </c>
      <c r="C308" s="293">
        <v>45392</v>
      </c>
      <c r="D308" s="195" t="s">
        <v>128</v>
      </c>
      <c r="E308" s="196" t="s">
        <v>159</v>
      </c>
      <c r="F308" s="196" t="s">
        <v>1</v>
      </c>
      <c r="G308" s="196" t="s">
        <v>159</v>
      </c>
      <c r="H308" s="196">
        <v>11.8</v>
      </c>
      <c r="I308" s="196"/>
      <c r="J308" s="196"/>
      <c r="K308" s="448"/>
      <c r="L308" s="196"/>
      <c r="M308" s="196"/>
      <c r="N308" s="216">
        <v>0</v>
      </c>
      <c r="O308" s="216">
        <v>0</v>
      </c>
      <c r="P308" s="216">
        <v>0</v>
      </c>
      <c r="Q308" s="335">
        <v>0</v>
      </c>
      <c r="R308" s="234"/>
    </row>
    <row r="309" spans="2:18" s="194" customFormat="1" x14ac:dyDescent="0.25">
      <c r="B309" s="233">
        <v>304</v>
      </c>
      <c r="C309" s="293">
        <v>45393</v>
      </c>
      <c r="D309" s="195" t="s">
        <v>94</v>
      </c>
      <c r="E309" s="196" t="s">
        <v>92</v>
      </c>
      <c r="F309" s="196" t="s">
        <v>1</v>
      </c>
      <c r="G309" s="196" t="s">
        <v>209</v>
      </c>
      <c r="H309" s="196">
        <v>6.65</v>
      </c>
      <c r="I309" s="196" t="s">
        <v>214</v>
      </c>
      <c r="J309" s="196">
        <v>16</v>
      </c>
      <c r="K309" s="448"/>
      <c r="L309" s="196" t="s">
        <v>1</v>
      </c>
      <c r="M309" s="196" t="s">
        <v>297</v>
      </c>
      <c r="N309" s="216">
        <v>106.4</v>
      </c>
      <c r="O309" s="216">
        <v>0</v>
      </c>
      <c r="P309" s="216">
        <v>0</v>
      </c>
      <c r="Q309" s="335">
        <v>0</v>
      </c>
      <c r="R309" s="234"/>
    </row>
    <row r="310" spans="2:18" s="194" customFormat="1" x14ac:dyDescent="0.25">
      <c r="B310" s="233">
        <v>305</v>
      </c>
      <c r="C310" s="293">
        <v>45393</v>
      </c>
      <c r="D310" s="195" t="s">
        <v>91</v>
      </c>
      <c r="E310" s="196" t="s">
        <v>92</v>
      </c>
      <c r="F310" s="196" t="s">
        <v>1</v>
      </c>
      <c r="G310" s="196" t="s">
        <v>209</v>
      </c>
      <c r="H310" s="196">
        <v>6.65</v>
      </c>
      <c r="I310" s="196" t="s">
        <v>214</v>
      </c>
      <c r="J310" s="196">
        <v>1</v>
      </c>
      <c r="K310" s="448"/>
      <c r="L310" s="196" t="s">
        <v>1</v>
      </c>
      <c r="M310" s="196" t="s">
        <v>297</v>
      </c>
      <c r="N310" s="216">
        <v>6.65</v>
      </c>
      <c r="O310" s="216">
        <v>0</v>
      </c>
      <c r="P310" s="216">
        <v>0</v>
      </c>
      <c r="Q310" s="335">
        <v>0</v>
      </c>
      <c r="R310" s="234"/>
    </row>
    <row r="311" spans="2:18" s="194" customFormat="1" x14ac:dyDescent="0.25">
      <c r="B311" s="233">
        <v>306</v>
      </c>
      <c r="C311" s="293">
        <v>45393</v>
      </c>
      <c r="D311" s="195" t="s">
        <v>116</v>
      </c>
      <c r="E311" s="196" t="s">
        <v>92</v>
      </c>
      <c r="F311" s="196" t="s">
        <v>1</v>
      </c>
      <c r="G311" s="196" t="s">
        <v>209</v>
      </c>
      <c r="H311" s="196">
        <v>6.65</v>
      </c>
      <c r="I311" s="196" t="s">
        <v>214</v>
      </c>
      <c r="J311" s="196">
        <v>17</v>
      </c>
      <c r="K311" s="448"/>
      <c r="L311" s="196" t="s">
        <v>1</v>
      </c>
      <c r="M311" s="196" t="s">
        <v>297</v>
      </c>
      <c r="N311" s="216">
        <v>113.05000000000001</v>
      </c>
      <c r="O311" s="216">
        <v>0</v>
      </c>
      <c r="P311" s="216">
        <v>0</v>
      </c>
      <c r="Q311" s="335">
        <v>0</v>
      </c>
      <c r="R311" s="234"/>
    </row>
    <row r="312" spans="2:18" s="194" customFormat="1" x14ac:dyDescent="0.25">
      <c r="B312" s="233">
        <v>307</v>
      </c>
      <c r="C312" s="293">
        <v>45393</v>
      </c>
      <c r="D312" s="195" t="s">
        <v>155</v>
      </c>
      <c r="E312" s="196" t="s">
        <v>92</v>
      </c>
      <c r="F312" s="196" t="s">
        <v>62</v>
      </c>
      <c r="G312" s="196" t="s">
        <v>210</v>
      </c>
      <c r="H312" s="196">
        <v>4.1500000000000004</v>
      </c>
      <c r="I312" s="196"/>
      <c r="J312" s="196"/>
      <c r="K312" s="448"/>
      <c r="L312" s="196"/>
      <c r="M312" s="196"/>
      <c r="N312" s="216">
        <v>0</v>
      </c>
      <c r="O312" s="216">
        <v>0</v>
      </c>
      <c r="P312" s="216">
        <v>0</v>
      </c>
      <c r="Q312" s="335">
        <v>0</v>
      </c>
      <c r="R312" s="234"/>
    </row>
    <row r="313" spans="2:18" s="194" customFormat="1" x14ac:dyDescent="0.25">
      <c r="B313" s="233">
        <v>308</v>
      </c>
      <c r="C313" s="293">
        <v>45393</v>
      </c>
      <c r="D313" s="195" t="s">
        <v>154</v>
      </c>
      <c r="E313" s="196" t="s">
        <v>92</v>
      </c>
      <c r="F313" s="196" t="s">
        <v>62</v>
      </c>
      <c r="G313" s="196" t="s">
        <v>210</v>
      </c>
      <c r="H313" s="196">
        <v>4.1500000000000004</v>
      </c>
      <c r="I313" s="196"/>
      <c r="J313" s="196"/>
      <c r="K313" s="448"/>
      <c r="L313" s="196"/>
      <c r="M313" s="196"/>
      <c r="N313" s="216">
        <v>0</v>
      </c>
      <c r="O313" s="216">
        <v>0</v>
      </c>
      <c r="P313" s="216">
        <v>0</v>
      </c>
      <c r="Q313" s="335">
        <v>0</v>
      </c>
      <c r="R313" s="234"/>
    </row>
    <row r="314" spans="2:18" s="194" customFormat="1" x14ac:dyDescent="0.25">
      <c r="B314" s="233">
        <v>309</v>
      </c>
      <c r="C314" s="293">
        <v>45393</v>
      </c>
      <c r="D314" s="195" t="s">
        <v>158</v>
      </c>
      <c r="E314" s="196" t="s">
        <v>159</v>
      </c>
      <c r="F314" s="196" t="s">
        <v>381</v>
      </c>
      <c r="G314" s="196" t="s">
        <v>159</v>
      </c>
      <c r="H314" s="196">
        <v>10</v>
      </c>
      <c r="I314" s="196"/>
      <c r="J314" s="196"/>
      <c r="K314" s="448"/>
      <c r="L314" s="196"/>
      <c r="M314" s="196"/>
      <c r="N314" s="216">
        <v>0</v>
      </c>
      <c r="O314" s="216">
        <v>0</v>
      </c>
      <c r="P314" s="216">
        <v>0</v>
      </c>
      <c r="Q314" s="335">
        <v>0</v>
      </c>
      <c r="R314" s="234"/>
    </row>
    <row r="315" spans="2:18" s="194" customFormat="1" x14ac:dyDescent="0.25">
      <c r="B315" s="233">
        <v>310</v>
      </c>
      <c r="C315" s="293">
        <v>45393</v>
      </c>
      <c r="D315" s="195" t="s">
        <v>175</v>
      </c>
      <c r="E315" s="196" t="s">
        <v>176</v>
      </c>
      <c r="F315" s="196" t="s">
        <v>7</v>
      </c>
      <c r="G315" s="196" t="s">
        <v>209</v>
      </c>
      <c r="H315" s="196">
        <v>7</v>
      </c>
      <c r="I315" s="196"/>
      <c r="J315" s="196"/>
      <c r="K315" s="448"/>
      <c r="L315" s="196"/>
      <c r="M315" s="196"/>
      <c r="N315" s="216">
        <v>0</v>
      </c>
      <c r="O315" s="216">
        <v>0</v>
      </c>
      <c r="P315" s="216">
        <v>0</v>
      </c>
      <c r="Q315" s="335">
        <v>0</v>
      </c>
      <c r="R315" s="234"/>
    </row>
    <row r="316" spans="2:18" s="194" customFormat="1" x14ac:dyDescent="0.25">
      <c r="B316" s="233">
        <v>311</v>
      </c>
      <c r="C316" s="293">
        <v>45393</v>
      </c>
      <c r="D316" s="195" t="s">
        <v>171</v>
      </c>
      <c r="E316" s="196" t="s">
        <v>159</v>
      </c>
      <c r="F316" s="196" t="s">
        <v>7</v>
      </c>
      <c r="G316" s="196" t="s">
        <v>159</v>
      </c>
      <c r="H316" s="196">
        <v>11.2</v>
      </c>
      <c r="I316" s="196"/>
      <c r="J316" s="196"/>
      <c r="K316" s="448"/>
      <c r="L316" s="196"/>
      <c r="M316" s="196"/>
      <c r="N316" s="216">
        <v>0</v>
      </c>
      <c r="O316" s="216">
        <v>0</v>
      </c>
      <c r="P316" s="216">
        <v>0</v>
      </c>
      <c r="Q316" s="335">
        <v>0</v>
      </c>
      <c r="R316" s="234"/>
    </row>
    <row r="317" spans="2:18" s="194" customFormat="1" x14ac:dyDescent="0.25">
      <c r="B317" s="233">
        <v>312</v>
      </c>
      <c r="C317" s="293">
        <v>45393</v>
      </c>
      <c r="D317" s="195" t="s">
        <v>151</v>
      </c>
      <c r="E317" s="196" t="s">
        <v>92</v>
      </c>
      <c r="F317" s="196" t="s">
        <v>63</v>
      </c>
      <c r="G317" s="196" t="s">
        <v>209</v>
      </c>
      <c r="H317" s="196">
        <v>6.65</v>
      </c>
      <c r="I317" s="196" t="s">
        <v>214</v>
      </c>
      <c r="J317" s="196">
        <v>29</v>
      </c>
      <c r="K317" s="448"/>
      <c r="L317" s="196" t="s">
        <v>63</v>
      </c>
      <c r="M317" s="196" t="s">
        <v>297</v>
      </c>
      <c r="N317" s="216">
        <v>192.85000000000002</v>
      </c>
      <c r="O317" s="216">
        <v>0</v>
      </c>
      <c r="P317" s="216">
        <v>0</v>
      </c>
      <c r="Q317" s="335">
        <v>0</v>
      </c>
      <c r="R317" s="234"/>
    </row>
    <row r="318" spans="2:18" s="194" customFormat="1" x14ac:dyDescent="0.25">
      <c r="B318" s="233">
        <v>313</v>
      </c>
      <c r="C318" s="293">
        <v>45393</v>
      </c>
      <c r="D318" s="195" t="s">
        <v>150</v>
      </c>
      <c r="E318" s="196" t="s">
        <v>92</v>
      </c>
      <c r="F318" s="196" t="s">
        <v>63</v>
      </c>
      <c r="G318" s="196" t="s">
        <v>210</v>
      </c>
      <c r="H318" s="196">
        <v>4.1500000000000004</v>
      </c>
      <c r="I318" s="196" t="s">
        <v>214</v>
      </c>
      <c r="J318" s="196">
        <v>26</v>
      </c>
      <c r="K318" s="448"/>
      <c r="L318" s="196" t="s">
        <v>63</v>
      </c>
      <c r="M318" s="196" t="s">
        <v>297</v>
      </c>
      <c r="N318" s="216">
        <v>107.9</v>
      </c>
      <c r="O318" s="216">
        <v>0</v>
      </c>
      <c r="P318" s="216">
        <v>0</v>
      </c>
      <c r="Q318" s="335">
        <v>0</v>
      </c>
      <c r="R318" s="234"/>
    </row>
    <row r="319" spans="2:18" s="194" customFormat="1" x14ac:dyDescent="0.25">
      <c r="B319" s="233">
        <v>314</v>
      </c>
      <c r="C319" s="293">
        <v>45393</v>
      </c>
      <c r="D319" s="195" t="s">
        <v>148</v>
      </c>
      <c r="E319" s="196" t="s">
        <v>92</v>
      </c>
      <c r="F319" s="196" t="s">
        <v>63</v>
      </c>
      <c r="G319" s="196" t="s">
        <v>210</v>
      </c>
      <c r="H319" s="196">
        <v>4.1500000000000004</v>
      </c>
      <c r="I319" s="196" t="s">
        <v>214</v>
      </c>
      <c r="J319" s="196">
        <v>32</v>
      </c>
      <c r="K319" s="448"/>
      <c r="L319" s="196" t="s">
        <v>63</v>
      </c>
      <c r="M319" s="196" t="s">
        <v>297</v>
      </c>
      <c r="N319" s="216">
        <v>132.80000000000001</v>
      </c>
      <c r="O319" s="216">
        <v>0</v>
      </c>
      <c r="P319" s="216">
        <v>0</v>
      </c>
      <c r="Q319" s="335">
        <v>0</v>
      </c>
      <c r="R319" s="234"/>
    </row>
    <row r="320" spans="2:18" s="194" customFormat="1" x14ac:dyDescent="0.25">
      <c r="B320" s="233">
        <v>315</v>
      </c>
      <c r="C320" s="293">
        <v>45393</v>
      </c>
      <c r="D320" s="195" t="s">
        <v>177</v>
      </c>
      <c r="E320" s="196" t="s">
        <v>159</v>
      </c>
      <c r="F320" s="196" t="s">
        <v>8</v>
      </c>
      <c r="G320" s="196" t="s">
        <v>159</v>
      </c>
      <c r="H320" s="196">
        <v>11.6</v>
      </c>
      <c r="I320" s="196"/>
      <c r="J320" s="196"/>
      <c r="K320" s="448"/>
      <c r="L320" s="196"/>
      <c r="M320" s="196"/>
      <c r="N320" s="216">
        <v>0</v>
      </c>
      <c r="O320" s="216">
        <v>0</v>
      </c>
      <c r="P320" s="216">
        <v>0</v>
      </c>
      <c r="Q320" s="335">
        <v>0</v>
      </c>
      <c r="R320" s="234"/>
    </row>
    <row r="321" spans="2:18" s="194" customFormat="1" x14ac:dyDescent="0.25">
      <c r="B321" s="233">
        <v>316</v>
      </c>
      <c r="C321" s="293">
        <v>45393</v>
      </c>
      <c r="D321" s="195" t="s">
        <v>141</v>
      </c>
      <c r="E321" s="196" t="s">
        <v>92</v>
      </c>
      <c r="F321" s="196" t="s">
        <v>2</v>
      </c>
      <c r="G321" s="196" t="s">
        <v>209</v>
      </c>
      <c r="H321" s="196">
        <v>7</v>
      </c>
      <c r="I321" s="196"/>
      <c r="J321" s="196"/>
      <c r="K321" s="448"/>
      <c r="L321" s="196"/>
      <c r="M321" s="196"/>
      <c r="N321" s="216">
        <v>0</v>
      </c>
      <c r="O321" s="216">
        <v>0</v>
      </c>
      <c r="P321" s="216">
        <v>0</v>
      </c>
      <c r="Q321" s="335">
        <v>0</v>
      </c>
      <c r="R321" s="234"/>
    </row>
    <row r="322" spans="2:18" s="194" customFormat="1" x14ac:dyDescent="0.25">
      <c r="B322" s="233">
        <v>317</v>
      </c>
      <c r="C322" s="293">
        <v>45393</v>
      </c>
      <c r="D322" s="195" t="s">
        <v>140</v>
      </c>
      <c r="E322" s="196" t="s">
        <v>92</v>
      </c>
      <c r="F322" s="196" t="s">
        <v>2</v>
      </c>
      <c r="G322" s="196" t="s">
        <v>209</v>
      </c>
      <c r="H322" s="196">
        <v>7</v>
      </c>
      <c r="I322" s="196"/>
      <c r="J322" s="196"/>
      <c r="K322" s="448"/>
      <c r="L322" s="196"/>
      <c r="M322" s="196"/>
      <c r="N322" s="216">
        <v>0</v>
      </c>
      <c r="O322" s="216">
        <v>0</v>
      </c>
      <c r="P322" s="216">
        <v>0</v>
      </c>
      <c r="Q322" s="335">
        <v>0</v>
      </c>
      <c r="R322" s="234"/>
    </row>
    <row r="323" spans="2:18" s="194" customFormat="1" x14ac:dyDescent="0.25">
      <c r="B323" s="233">
        <v>318</v>
      </c>
      <c r="C323" s="293">
        <v>45393</v>
      </c>
      <c r="D323" s="195" t="s">
        <v>139</v>
      </c>
      <c r="E323" s="196" t="s">
        <v>92</v>
      </c>
      <c r="F323" s="196" t="s">
        <v>2</v>
      </c>
      <c r="G323" s="196" t="s">
        <v>209</v>
      </c>
      <c r="H323" s="196">
        <v>7</v>
      </c>
      <c r="I323" s="196"/>
      <c r="J323" s="196"/>
      <c r="K323" s="448"/>
      <c r="L323" s="196"/>
      <c r="M323" s="196"/>
      <c r="N323" s="216">
        <v>0</v>
      </c>
      <c r="O323" s="216">
        <v>0</v>
      </c>
      <c r="P323" s="216">
        <v>0</v>
      </c>
      <c r="Q323" s="335">
        <v>0</v>
      </c>
      <c r="R323" s="234"/>
    </row>
    <row r="324" spans="2:18" s="194" customFormat="1" x14ac:dyDescent="0.25">
      <c r="B324" s="233">
        <v>319</v>
      </c>
      <c r="C324" s="293">
        <v>45393</v>
      </c>
      <c r="D324" s="195" t="s">
        <v>96</v>
      </c>
      <c r="E324" s="196" t="s">
        <v>159</v>
      </c>
      <c r="F324" s="196" t="s">
        <v>1</v>
      </c>
      <c r="G324" s="196" t="s">
        <v>159</v>
      </c>
      <c r="H324" s="196">
        <v>11.8</v>
      </c>
      <c r="I324" s="196"/>
      <c r="J324" s="196"/>
      <c r="K324" s="448"/>
      <c r="L324" s="196"/>
      <c r="M324" s="196"/>
      <c r="N324" s="216">
        <v>0</v>
      </c>
      <c r="O324" s="216">
        <v>0</v>
      </c>
      <c r="P324" s="216">
        <v>0</v>
      </c>
      <c r="Q324" s="335">
        <v>0</v>
      </c>
      <c r="R324" s="234"/>
    </row>
    <row r="325" spans="2:18" s="194" customFormat="1" x14ac:dyDescent="0.25">
      <c r="B325" s="233">
        <v>320</v>
      </c>
      <c r="C325" s="293">
        <v>45393</v>
      </c>
      <c r="D325" s="195" t="s">
        <v>128</v>
      </c>
      <c r="E325" s="196" t="s">
        <v>159</v>
      </c>
      <c r="F325" s="196" t="s">
        <v>1</v>
      </c>
      <c r="G325" s="196" t="s">
        <v>159</v>
      </c>
      <c r="H325" s="196">
        <v>11.8</v>
      </c>
      <c r="I325" s="196"/>
      <c r="J325" s="196"/>
      <c r="K325" s="448"/>
      <c r="L325" s="196"/>
      <c r="M325" s="196"/>
      <c r="N325" s="216">
        <v>0</v>
      </c>
      <c r="O325" s="216">
        <v>0</v>
      </c>
      <c r="P325" s="216">
        <v>0</v>
      </c>
      <c r="Q325" s="335">
        <v>0</v>
      </c>
      <c r="R325" s="234"/>
    </row>
    <row r="326" spans="2:18" s="194" customFormat="1" x14ac:dyDescent="0.25">
      <c r="B326" s="233">
        <v>321</v>
      </c>
      <c r="C326" s="293">
        <v>45394</v>
      </c>
      <c r="D326" s="195" t="s">
        <v>94</v>
      </c>
      <c r="E326" s="196" t="s">
        <v>92</v>
      </c>
      <c r="F326" s="196" t="s">
        <v>1</v>
      </c>
      <c r="G326" s="196" t="s">
        <v>209</v>
      </c>
      <c r="H326" s="196">
        <v>6.65</v>
      </c>
      <c r="I326" s="196" t="s">
        <v>214</v>
      </c>
      <c r="J326" s="196">
        <v>27</v>
      </c>
      <c r="K326" s="448"/>
      <c r="L326" s="196" t="s">
        <v>1</v>
      </c>
      <c r="M326" s="196" t="s">
        <v>297</v>
      </c>
      <c r="N326" s="216">
        <v>179.55</v>
      </c>
      <c r="O326" s="216">
        <v>0</v>
      </c>
      <c r="P326" s="216">
        <v>0</v>
      </c>
      <c r="Q326" s="335">
        <v>0</v>
      </c>
      <c r="R326" s="234"/>
    </row>
    <row r="327" spans="2:18" s="194" customFormat="1" x14ac:dyDescent="0.25">
      <c r="B327" s="233">
        <v>322</v>
      </c>
      <c r="C327" s="293">
        <v>45394</v>
      </c>
      <c r="D327" s="195" t="s">
        <v>91</v>
      </c>
      <c r="E327" s="196" t="s">
        <v>92</v>
      </c>
      <c r="F327" s="196" t="s">
        <v>1</v>
      </c>
      <c r="G327" s="196" t="s">
        <v>209</v>
      </c>
      <c r="H327" s="196">
        <v>6.65</v>
      </c>
      <c r="I327" s="196"/>
      <c r="J327" s="196"/>
      <c r="K327" s="448"/>
      <c r="L327" s="196"/>
      <c r="M327" s="196"/>
      <c r="N327" s="216">
        <v>0</v>
      </c>
      <c r="O327" s="216">
        <v>0</v>
      </c>
      <c r="P327" s="216">
        <v>0</v>
      </c>
      <c r="Q327" s="335">
        <v>0</v>
      </c>
      <c r="R327" s="234"/>
    </row>
    <row r="328" spans="2:18" s="194" customFormat="1" x14ac:dyDescent="0.25">
      <c r="B328" s="233">
        <v>323</v>
      </c>
      <c r="C328" s="293">
        <v>45394</v>
      </c>
      <c r="D328" s="195" t="s">
        <v>116</v>
      </c>
      <c r="E328" s="196" t="s">
        <v>92</v>
      </c>
      <c r="F328" s="196" t="s">
        <v>1</v>
      </c>
      <c r="G328" s="196" t="s">
        <v>209</v>
      </c>
      <c r="H328" s="196">
        <v>6.65</v>
      </c>
      <c r="I328" s="196" t="s">
        <v>214</v>
      </c>
      <c r="J328" s="196">
        <v>25</v>
      </c>
      <c r="K328" s="448"/>
      <c r="L328" s="196" t="s">
        <v>1</v>
      </c>
      <c r="M328" s="196" t="s">
        <v>297</v>
      </c>
      <c r="N328" s="216">
        <v>166.25</v>
      </c>
      <c r="O328" s="216">
        <v>0</v>
      </c>
      <c r="P328" s="216">
        <v>0</v>
      </c>
      <c r="Q328" s="335">
        <v>0</v>
      </c>
      <c r="R328" s="234"/>
    </row>
    <row r="329" spans="2:18" s="194" customFormat="1" x14ac:dyDescent="0.25">
      <c r="B329" s="233">
        <v>324</v>
      </c>
      <c r="C329" s="293">
        <v>45394</v>
      </c>
      <c r="D329" s="195" t="s">
        <v>155</v>
      </c>
      <c r="E329" s="196" t="s">
        <v>92</v>
      </c>
      <c r="F329" s="196" t="s">
        <v>62</v>
      </c>
      <c r="G329" s="196" t="s">
        <v>210</v>
      </c>
      <c r="H329" s="196">
        <v>4.1500000000000004</v>
      </c>
      <c r="I329" s="196"/>
      <c r="J329" s="196"/>
      <c r="K329" s="448"/>
      <c r="L329" s="196"/>
      <c r="M329" s="196"/>
      <c r="N329" s="216">
        <v>0</v>
      </c>
      <c r="O329" s="216">
        <v>0</v>
      </c>
      <c r="P329" s="216">
        <v>0</v>
      </c>
      <c r="Q329" s="335">
        <v>0</v>
      </c>
      <c r="R329" s="234"/>
    </row>
    <row r="330" spans="2:18" s="194" customFormat="1" x14ac:dyDescent="0.25">
      <c r="B330" s="233">
        <v>325</v>
      </c>
      <c r="C330" s="293">
        <v>45394</v>
      </c>
      <c r="D330" s="195" t="s">
        <v>154</v>
      </c>
      <c r="E330" s="196" t="s">
        <v>92</v>
      </c>
      <c r="F330" s="196" t="s">
        <v>62</v>
      </c>
      <c r="G330" s="196" t="s">
        <v>210</v>
      </c>
      <c r="H330" s="196">
        <v>4.1500000000000004</v>
      </c>
      <c r="I330" s="196"/>
      <c r="J330" s="196"/>
      <c r="K330" s="448"/>
      <c r="L330" s="196"/>
      <c r="M330" s="196"/>
      <c r="N330" s="216">
        <v>0</v>
      </c>
      <c r="O330" s="216">
        <v>0</v>
      </c>
      <c r="P330" s="216">
        <v>0</v>
      </c>
      <c r="Q330" s="335">
        <v>0</v>
      </c>
      <c r="R330" s="234"/>
    </row>
    <row r="331" spans="2:18" s="194" customFormat="1" x14ac:dyDescent="0.25">
      <c r="B331" s="233">
        <v>326</v>
      </c>
      <c r="C331" s="293">
        <v>45394</v>
      </c>
      <c r="D331" s="195" t="s">
        <v>158</v>
      </c>
      <c r="E331" s="196" t="s">
        <v>159</v>
      </c>
      <c r="F331" s="196" t="s">
        <v>381</v>
      </c>
      <c r="G331" s="196" t="s">
        <v>159</v>
      </c>
      <c r="H331" s="196">
        <v>10</v>
      </c>
      <c r="I331" s="196"/>
      <c r="J331" s="196"/>
      <c r="K331" s="448"/>
      <c r="L331" s="196"/>
      <c r="M331" s="196"/>
      <c r="N331" s="216">
        <v>0</v>
      </c>
      <c r="O331" s="216">
        <v>0</v>
      </c>
      <c r="P331" s="216">
        <v>0</v>
      </c>
      <c r="Q331" s="335">
        <v>0</v>
      </c>
      <c r="R331" s="234"/>
    </row>
    <row r="332" spans="2:18" s="194" customFormat="1" x14ac:dyDescent="0.25">
      <c r="B332" s="233">
        <v>327</v>
      </c>
      <c r="C332" s="293">
        <v>45394</v>
      </c>
      <c r="D332" s="195" t="s">
        <v>175</v>
      </c>
      <c r="E332" s="196" t="s">
        <v>176</v>
      </c>
      <c r="F332" s="196" t="s">
        <v>7</v>
      </c>
      <c r="G332" s="196" t="s">
        <v>209</v>
      </c>
      <c r="H332" s="196">
        <v>7</v>
      </c>
      <c r="I332" s="196"/>
      <c r="J332" s="196"/>
      <c r="K332" s="448"/>
      <c r="L332" s="196"/>
      <c r="M332" s="196"/>
      <c r="N332" s="216">
        <v>0</v>
      </c>
      <c r="O332" s="216">
        <v>0</v>
      </c>
      <c r="P332" s="216">
        <v>0</v>
      </c>
      <c r="Q332" s="335">
        <v>0</v>
      </c>
      <c r="R332" s="234"/>
    </row>
    <row r="333" spans="2:18" s="194" customFormat="1" x14ac:dyDescent="0.25">
      <c r="B333" s="233">
        <v>328</v>
      </c>
      <c r="C333" s="293">
        <v>45394</v>
      </c>
      <c r="D333" s="195" t="s">
        <v>171</v>
      </c>
      <c r="E333" s="196" t="s">
        <v>159</v>
      </c>
      <c r="F333" s="196" t="s">
        <v>7</v>
      </c>
      <c r="G333" s="196" t="s">
        <v>159</v>
      </c>
      <c r="H333" s="196">
        <v>11.2</v>
      </c>
      <c r="I333" s="196"/>
      <c r="J333" s="196"/>
      <c r="K333" s="448"/>
      <c r="L333" s="196"/>
      <c r="M333" s="196"/>
      <c r="N333" s="216">
        <v>0</v>
      </c>
      <c r="O333" s="216">
        <v>0</v>
      </c>
      <c r="P333" s="216">
        <v>0</v>
      </c>
      <c r="Q333" s="335">
        <v>0</v>
      </c>
      <c r="R333" s="234"/>
    </row>
    <row r="334" spans="2:18" s="194" customFormat="1" x14ac:dyDescent="0.25">
      <c r="B334" s="233">
        <v>329</v>
      </c>
      <c r="C334" s="293">
        <v>45394</v>
      </c>
      <c r="D334" s="195" t="s">
        <v>151</v>
      </c>
      <c r="E334" s="196" t="s">
        <v>92</v>
      </c>
      <c r="F334" s="196" t="s">
        <v>63</v>
      </c>
      <c r="G334" s="196" t="s">
        <v>209</v>
      </c>
      <c r="H334" s="196">
        <v>6.65</v>
      </c>
      <c r="I334" s="196"/>
      <c r="J334" s="196"/>
      <c r="K334" s="448"/>
      <c r="L334" s="196"/>
      <c r="M334" s="196"/>
      <c r="N334" s="216">
        <v>0</v>
      </c>
      <c r="O334" s="216">
        <v>0</v>
      </c>
      <c r="P334" s="216">
        <v>0</v>
      </c>
      <c r="Q334" s="335">
        <v>0</v>
      </c>
      <c r="R334" s="234"/>
    </row>
    <row r="335" spans="2:18" s="194" customFormat="1" x14ac:dyDescent="0.25">
      <c r="B335" s="233">
        <v>330</v>
      </c>
      <c r="C335" s="293">
        <v>45394</v>
      </c>
      <c r="D335" s="195" t="s">
        <v>150</v>
      </c>
      <c r="E335" s="196" t="s">
        <v>92</v>
      </c>
      <c r="F335" s="196" t="s">
        <v>63</v>
      </c>
      <c r="G335" s="196" t="s">
        <v>210</v>
      </c>
      <c r="H335" s="196">
        <v>4.1500000000000004</v>
      </c>
      <c r="I335" s="196"/>
      <c r="J335" s="196"/>
      <c r="K335" s="448"/>
      <c r="L335" s="196"/>
      <c r="M335" s="196"/>
      <c r="N335" s="216">
        <v>0</v>
      </c>
      <c r="O335" s="216">
        <v>0</v>
      </c>
      <c r="P335" s="216">
        <v>0</v>
      </c>
      <c r="Q335" s="335">
        <v>0</v>
      </c>
      <c r="R335" s="234"/>
    </row>
    <row r="336" spans="2:18" s="194" customFormat="1" x14ac:dyDescent="0.25">
      <c r="B336" s="233">
        <v>331</v>
      </c>
      <c r="C336" s="293">
        <v>45394</v>
      </c>
      <c r="D336" s="195" t="s">
        <v>148</v>
      </c>
      <c r="E336" s="196" t="s">
        <v>92</v>
      </c>
      <c r="F336" s="196" t="s">
        <v>63</v>
      </c>
      <c r="G336" s="196" t="s">
        <v>210</v>
      </c>
      <c r="H336" s="196">
        <v>4.1500000000000004</v>
      </c>
      <c r="I336" s="196"/>
      <c r="J336" s="196"/>
      <c r="K336" s="448"/>
      <c r="L336" s="196"/>
      <c r="M336" s="196"/>
      <c r="N336" s="216">
        <v>0</v>
      </c>
      <c r="O336" s="216">
        <v>0</v>
      </c>
      <c r="P336" s="216">
        <v>0</v>
      </c>
      <c r="Q336" s="335">
        <v>0</v>
      </c>
      <c r="R336" s="234"/>
    </row>
    <row r="337" spans="2:18" s="194" customFormat="1" x14ac:dyDescent="0.25">
      <c r="B337" s="233">
        <v>332</v>
      </c>
      <c r="C337" s="293">
        <v>45394</v>
      </c>
      <c r="D337" s="195" t="s">
        <v>177</v>
      </c>
      <c r="E337" s="196" t="s">
        <v>159</v>
      </c>
      <c r="F337" s="196" t="s">
        <v>8</v>
      </c>
      <c r="G337" s="196" t="s">
        <v>159</v>
      </c>
      <c r="H337" s="196">
        <v>11.6</v>
      </c>
      <c r="I337" s="196"/>
      <c r="J337" s="196"/>
      <c r="K337" s="448"/>
      <c r="L337" s="196"/>
      <c r="M337" s="196"/>
      <c r="N337" s="216">
        <v>0</v>
      </c>
      <c r="O337" s="216">
        <v>0</v>
      </c>
      <c r="P337" s="216">
        <v>0</v>
      </c>
      <c r="Q337" s="335">
        <v>0</v>
      </c>
      <c r="R337" s="234"/>
    </row>
    <row r="338" spans="2:18" s="194" customFormat="1" x14ac:dyDescent="0.25">
      <c r="B338" s="233">
        <v>333</v>
      </c>
      <c r="C338" s="293">
        <v>45394</v>
      </c>
      <c r="D338" s="195" t="s">
        <v>141</v>
      </c>
      <c r="E338" s="196" t="s">
        <v>92</v>
      </c>
      <c r="F338" s="196" t="s">
        <v>2</v>
      </c>
      <c r="G338" s="196" t="s">
        <v>209</v>
      </c>
      <c r="H338" s="196">
        <v>7</v>
      </c>
      <c r="I338" s="196"/>
      <c r="J338" s="196"/>
      <c r="K338" s="448"/>
      <c r="L338" s="196"/>
      <c r="M338" s="196"/>
      <c r="N338" s="216">
        <v>0</v>
      </c>
      <c r="O338" s="216">
        <v>0</v>
      </c>
      <c r="P338" s="216">
        <v>0</v>
      </c>
      <c r="Q338" s="335">
        <v>0</v>
      </c>
      <c r="R338" s="234"/>
    </row>
    <row r="339" spans="2:18" s="194" customFormat="1" x14ac:dyDescent="0.25">
      <c r="B339" s="233">
        <v>334</v>
      </c>
      <c r="C339" s="293">
        <v>45394</v>
      </c>
      <c r="D339" s="195" t="s">
        <v>140</v>
      </c>
      <c r="E339" s="196" t="s">
        <v>92</v>
      </c>
      <c r="F339" s="196" t="s">
        <v>2</v>
      </c>
      <c r="G339" s="196" t="s">
        <v>209</v>
      </c>
      <c r="H339" s="196">
        <v>7</v>
      </c>
      <c r="I339" s="196"/>
      <c r="J339" s="196"/>
      <c r="K339" s="448"/>
      <c r="L339" s="196"/>
      <c r="M339" s="196"/>
      <c r="N339" s="216">
        <v>0</v>
      </c>
      <c r="O339" s="216">
        <v>0</v>
      </c>
      <c r="P339" s="216">
        <v>0</v>
      </c>
      <c r="Q339" s="335">
        <v>0</v>
      </c>
      <c r="R339" s="234"/>
    </row>
    <row r="340" spans="2:18" s="194" customFormat="1" x14ac:dyDescent="0.25">
      <c r="B340" s="233">
        <v>335</v>
      </c>
      <c r="C340" s="293">
        <v>45394</v>
      </c>
      <c r="D340" s="195" t="s">
        <v>139</v>
      </c>
      <c r="E340" s="196" t="s">
        <v>92</v>
      </c>
      <c r="F340" s="196" t="s">
        <v>2</v>
      </c>
      <c r="G340" s="196" t="s">
        <v>209</v>
      </c>
      <c r="H340" s="196">
        <v>7</v>
      </c>
      <c r="I340" s="196"/>
      <c r="J340" s="196"/>
      <c r="K340" s="448"/>
      <c r="L340" s="196"/>
      <c r="M340" s="196"/>
      <c r="N340" s="216">
        <v>0</v>
      </c>
      <c r="O340" s="216">
        <v>0</v>
      </c>
      <c r="P340" s="216">
        <v>0</v>
      </c>
      <c r="Q340" s="335">
        <v>0</v>
      </c>
      <c r="R340" s="234"/>
    </row>
    <row r="341" spans="2:18" s="194" customFormat="1" x14ac:dyDescent="0.25">
      <c r="B341" s="233">
        <v>336</v>
      </c>
      <c r="C341" s="293">
        <v>45394</v>
      </c>
      <c r="D341" s="195" t="s">
        <v>96</v>
      </c>
      <c r="E341" s="196" t="s">
        <v>159</v>
      </c>
      <c r="F341" s="196" t="s">
        <v>1</v>
      </c>
      <c r="G341" s="196" t="s">
        <v>159</v>
      </c>
      <c r="H341" s="196">
        <v>11.8</v>
      </c>
      <c r="I341" s="196"/>
      <c r="J341" s="196"/>
      <c r="K341" s="448"/>
      <c r="L341" s="196"/>
      <c r="M341" s="196"/>
      <c r="N341" s="216">
        <v>0</v>
      </c>
      <c r="O341" s="216">
        <v>0</v>
      </c>
      <c r="P341" s="216">
        <v>0</v>
      </c>
      <c r="Q341" s="335">
        <v>0</v>
      </c>
      <c r="R341" s="234"/>
    </row>
    <row r="342" spans="2:18" s="194" customFormat="1" x14ac:dyDescent="0.25">
      <c r="B342" s="233">
        <v>337</v>
      </c>
      <c r="C342" s="293">
        <v>45394</v>
      </c>
      <c r="D342" s="195" t="s">
        <v>128</v>
      </c>
      <c r="E342" s="196" t="s">
        <v>159</v>
      </c>
      <c r="F342" s="196" t="s">
        <v>1</v>
      </c>
      <c r="G342" s="196" t="s">
        <v>159</v>
      </c>
      <c r="H342" s="196">
        <v>11.8</v>
      </c>
      <c r="I342" s="196"/>
      <c r="J342" s="196"/>
      <c r="K342" s="448"/>
      <c r="L342" s="196"/>
      <c r="M342" s="196"/>
      <c r="N342" s="216">
        <v>0</v>
      </c>
      <c r="O342" s="216">
        <v>0</v>
      </c>
      <c r="P342" s="216">
        <v>0</v>
      </c>
      <c r="Q342" s="335">
        <v>0</v>
      </c>
      <c r="R342" s="234"/>
    </row>
    <row r="343" spans="2:18" s="194" customFormat="1" x14ac:dyDescent="0.25">
      <c r="B343" s="233">
        <v>338</v>
      </c>
      <c r="C343" s="293">
        <v>45395</v>
      </c>
      <c r="D343" s="195" t="s">
        <v>94</v>
      </c>
      <c r="E343" s="196" t="s">
        <v>92</v>
      </c>
      <c r="F343" s="196" t="s">
        <v>1</v>
      </c>
      <c r="G343" s="196" t="s">
        <v>209</v>
      </c>
      <c r="H343" s="196">
        <v>6.65</v>
      </c>
      <c r="I343" s="196" t="s">
        <v>214</v>
      </c>
      <c r="J343" s="196">
        <v>33</v>
      </c>
      <c r="K343" s="448"/>
      <c r="L343" s="196" t="s">
        <v>1</v>
      </c>
      <c r="M343" s="196" t="s">
        <v>297</v>
      </c>
      <c r="N343" s="216">
        <v>219.45000000000002</v>
      </c>
      <c r="O343" s="216">
        <v>0</v>
      </c>
      <c r="P343" s="216">
        <v>0</v>
      </c>
      <c r="Q343" s="335">
        <v>0</v>
      </c>
      <c r="R343" s="234"/>
    </row>
    <row r="344" spans="2:18" s="194" customFormat="1" x14ac:dyDescent="0.25">
      <c r="B344" s="233">
        <v>339</v>
      </c>
      <c r="C344" s="293">
        <v>45395</v>
      </c>
      <c r="D344" s="195" t="s">
        <v>91</v>
      </c>
      <c r="E344" s="196" t="s">
        <v>92</v>
      </c>
      <c r="F344" s="196" t="s">
        <v>1</v>
      </c>
      <c r="G344" s="196" t="s">
        <v>209</v>
      </c>
      <c r="H344" s="196">
        <v>6.65</v>
      </c>
      <c r="I344" s="196"/>
      <c r="J344" s="196"/>
      <c r="K344" s="448"/>
      <c r="L344" s="196"/>
      <c r="M344" s="196"/>
      <c r="N344" s="216">
        <v>0</v>
      </c>
      <c r="O344" s="216">
        <v>0</v>
      </c>
      <c r="P344" s="216">
        <v>0</v>
      </c>
      <c r="Q344" s="335">
        <v>0</v>
      </c>
      <c r="R344" s="234"/>
    </row>
    <row r="345" spans="2:18" s="194" customFormat="1" x14ac:dyDescent="0.25">
      <c r="B345" s="233">
        <v>340</v>
      </c>
      <c r="C345" s="293">
        <v>45395</v>
      </c>
      <c r="D345" s="195" t="s">
        <v>116</v>
      </c>
      <c r="E345" s="196" t="s">
        <v>92</v>
      </c>
      <c r="F345" s="196" t="s">
        <v>1</v>
      </c>
      <c r="G345" s="196" t="s">
        <v>209</v>
      </c>
      <c r="H345" s="196">
        <v>6.65</v>
      </c>
      <c r="I345" s="196" t="s">
        <v>214</v>
      </c>
      <c r="J345" s="196">
        <v>34</v>
      </c>
      <c r="K345" s="448"/>
      <c r="L345" s="196" t="s">
        <v>1</v>
      </c>
      <c r="M345" s="196" t="s">
        <v>297</v>
      </c>
      <c r="N345" s="216">
        <v>226.10000000000002</v>
      </c>
      <c r="O345" s="216">
        <v>0</v>
      </c>
      <c r="P345" s="216">
        <v>0</v>
      </c>
      <c r="Q345" s="335">
        <v>0</v>
      </c>
      <c r="R345" s="234"/>
    </row>
    <row r="346" spans="2:18" s="194" customFormat="1" x14ac:dyDescent="0.25">
      <c r="B346" s="233">
        <v>341</v>
      </c>
      <c r="C346" s="293">
        <v>45395</v>
      </c>
      <c r="D346" s="195" t="s">
        <v>155</v>
      </c>
      <c r="E346" s="196" t="s">
        <v>92</v>
      </c>
      <c r="F346" s="196" t="s">
        <v>62</v>
      </c>
      <c r="G346" s="196" t="s">
        <v>210</v>
      </c>
      <c r="H346" s="196">
        <v>4.1500000000000004</v>
      </c>
      <c r="I346" s="196"/>
      <c r="J346" s="196"/>
      <c r="K346" s="448"/>
      <c r="L346" s="196"/>
      <c r="M346" s="196"/>
      <c r="N346" s="216">
        <v>0</v>
      </c>
      <c r="O346" s="216">
        <v>0</v>
      </c>
      <c r="P346" s="216">
        <v>0</v>
      </c>
      <c r="Q346" s="335">
        <v>0</v>
      </c>
      <c r="R346" s="234"/>
    </row>
    <row r="347" spans="2:18" s="194" customFormat="1" x14ac:dyDescent="0.25">
      <c r="B347" s="233">
        <v>342</v>
      </c>
      <c r="C347" s="293">
        <v>45395</v>
      </c>
      <c r="D347" s="195" t="s">
        <v>154</v>
      </c>
      <c r="E347" s="196" t="s">
        <v>92</v>
      </c>
      <c r="F347" s="196" t="s">
        <v>62</v>
      </c>
      <c r="G347" s="196" t="s">
        <v>210</v>
      </c>
      <c r="H347" s="196">
        <v>4.1500000000000004</v>
      </c>
      <c r="I347" s="196"/>
      <c r="J347" s="196"/>
      <c r="K347" s="448"/>
      <c r="L347" s="196"/>
      <c r="M347" s="196"/>
      <c r="N347" s="216">
        <v>0</v>
      </c>
      <c r="O347" s="216">
        <v>0</v>
      </c>
      <c r="P347" s="216">
        <v>0</v>
      </c>
      <c r="Q347" s="335">
        <v>0</v>
      </c>
      <c r="R347" s="234"/>
    </row>
    <row r="348" spans="2:18" s="194" customFormat="1" x14ac:dyDescent="0.25">
      <c r="B348" s="233">
        <v>343</v>
      </c>
      <c r="C348" s="293">
        <v>45395</v>
      </c>
      <c r="D348" s="195" t="s">
        <v>158</v>
      </c>
      <c r="E348" s="196" t="s">
        <v>159</v>
      </c>
      <c r="F348" s="196" t="s">
        <v>381</v>
      </c>
      <c r="G348" s="196" t="s">
        <v>159</v>
      </c>
      <c r="H348" s="196">
        <v>10</v>
      </c>
      <c r="I348" s="196"/>
      <c r="J348" s="196"/>
      <c r="K348" s="448"/>
      <c r="L348" s="196"/>
      <c r="M348" s="196"/>
      <c r="N348" s="216">
        <v>0</v>
      </c>
      <c r="O348" s="216">
        <v>0</v>
      </c>
      <c r="P348" s="216">
        <v>0</v>
      </c>
      <c r="Q348" s="335">
        <v>0</v>
      </c>
      <c r="R348" s="234"/>
    </row>
    <row r="349" spans="2:18" s="194" customFormat="1" x14ac:dyDescent="0.25">
      <c r="B349" s="233">
        <v>344</v>
      </c>
      <c r="C349" s="293">
        <v>45395</v>
      </c>
      <c r="D349" s="195" t="s">
        <v>175</v>
      </c>
      <c r="E349" s="196" t="s">
        <v>176</v>
      </c>
      <c r="F349" s="196" t="s">
        <v>7</v>
      </c>
      <c r="G349" s="196" t="s">
        <v>209</v>
      </c>
      <c r="H349" s="196">
        <v>7</v>
      </c>
      <c r="I349" s="196"/>
      <c r="J349" s="196"/>
      <c r="K349" s="448"/>
      <c r="L349" s="196"/>
      <c r="M349" s="196"/>
      <c r="N349" s="216">
        <v>0</v>
      </c>
      <c r="O349" s="216">
        <v>0</v>
      </c>
      <c r="P349" s="216">
        <v>0</v>
      </c>
      <c r="Q349" s="335">
        <v>0</v>
      </c>
      <c r="R349" s="234"/>
    </row>
    <row r="350" spans="2:18" s="194" customFormat="1" x14ac:dyDescent="0.25">
      <c r="B350" s="233">
        <v>345</v>
      </c>
      <c r="C350" s="293">
        <v>45395</v>
      </c>
      <c r="D350" s="195" t="s">
        <v>171</v>
      </c>
      <c r="E350" s="196" t="s">
        <v>159</v>
      </c>
      <c r="F350" s="196" t="s">
        <v>7</v>
      </c>
      <c r="G350" s="196" t="s">
        <v>159</v>
      </c>
      <c r="H350" s="196">
        <v>11.2</v>
      </c>
      <c r="I350" s="196"/>
      <c r="J350" s="196"/>
      <c r="K350" s="448"/>
      <c r="L350" s="196"/>
      <c r="M350" s="196"/>
      <c r="N350" s="216">
        <v>0</v>
      </c>
      <c r="O350" s="216">
        <v>0</v>
      </c>
      <c r="P350" s="216">
        <v>0</v>
      </c>
      <c r="Q350" s="335">
        <v>0</v>
      </c>
      <c r="R350" s="234"/>
    </row>
    <row r="351" spans="2:18" s="194" customFormat="1" x14ac:dyDescent="0.25">
      <c r="B351" s="233">
        <v>346</v>
      </c>
      <c r="C351" s="293">
        <v>45395</v>
      </c>
      <c r="D351" s="195" t="s">
        <v>151</v>
      </c>
      <c r="E351" s="196" t="s">
        <v>92</v>
      </c>
      <c r="F351" s="196" t="s">
        <v>63</v>
      </c>
      <c r="G351" s="196" t="s">
        <v>209</v>
      </c>
      <c r="H351" s="196">
        <v>6.65</v>
      </c>
      <c r="I351" s="196" t="s">
        <v>214</v>
      </c>
      <c r="J351" s="196">
        <v>21</v>
      </c>
      <c r="K351" s="448"/>
      <c r="L351" s="196" t="s">
        <v>63</v>
      </c>
      <c r="M351" s="196" t="s">
        <v>297</v>
      </c>
      <c r="N351" s="216">
        <v>139.65</v>
      </c>
      <c r="O351" s="216">
        <v>0</v>
      </c>
      <c r="P351" s="216">
        <v>0</v>
      </c>
      <c r="Q351" s="335">
        <v>0</v>
      </c>
      <c r="R351" s="234"/>
    </row>
    <row r="352" spans="2:18" s="194" customFormat="1" x14ac:dyDescent="0.25">
      <c r="B352" s="233">
        <v>347</v>
      </c>
      <c r="C352" s="293">
        <v>45395</v>
      </c>
      <c r="D352" s="195" t="s">
        <v>150</v>
      </c>
      <c r="E352" s="196" t="s">
        <v>92</v>
      </c>
      <c r="F352" s="196" t="s">
        <v>63</v>
      </c>
      <c r="G352" s="196" t="s">
        <v>210</v>
      </c>
      <c r="H352" s="196">
        <v>4.1500000000000004</v>
      </c>
      <c r="I352" s="196" t="s">
        <v>214</v>
      </c>
      <c r="J352" s="196">
        <v>21</v>
      </c>
      <c r="K352" s="448"/>
      <c r="L352" s="196" t="s">
        <v>63</v>
      </c>
      <c r="M352" s="196" t="s">
        <v>297</v>
      </c>
      <c r="N352" s="216">
        <v>87.15</v>
      </c>
      <c r="O352" s="216">
        <v>0</v>
      </c>
      <c r="P352" s="216">
        <v>0</v>
      </c>
      <c r="Q352" s="335">
        <v>0</v>
      </c>
      <c r="R352" s="234"/>
    </row>
    <row r="353" spans="2:18" s="194" customFormat="1" x14ac:dyDescent="0.25">
      <c r="B353" s="233">
        <v>348</v>
      </c>
      <c r="C353" s="293">
        <v>45395</v>
      </c>
      <c r="D353" s="195" t="s">
        <v>148</v>
      </c>
      <c r="E353" s="196" t="s">
        <v>92</v>
      </c>
      <c r="F353" s="196" t="s">
        <v>63</v>
      </c>
      <c r="G353" s="196" t="s">
        <v>210</v>
      </c>
      <c r="H353" s="196">
        <v>4.1500000000000004</v>
      </c>
      <c r="I353" s="196" t="s">
        <v>214</v>
      </c>
      <c r="J353" s="196"/>
      <c r="K353" s="448"/>
      <c r="L353" s="196"/>
      <c r="M353" s="196"/>
      <c r="N353" s="216">
        <v>0</v>
      </c>
      <c r="O353" s="216">
        <v>0</v>
      </c>
      <c r="P353" s="216">
        <v>0</v>
      </c>
      <c r="Q353" s="335">
        <v>0</v>
      </c>
      <c r="R353" s="234"/>
    </row>
    <row r="354" spans="2:18" s="194" customFormat="1" x14ac:dyDescent="0.25">
      <c r="B354" s="233">
        <v>349</v>
      </c>
      <c r="C354" s="293">
        <v>45395</v>
      </c>
      <c r="D354" s="195" t="s">
        <v>177</v>
      </c>
      <c r="E354" s="196" t="s">
        <v>159</v>
      </c>
      <c r="F354" s="196" t="s">
        <v>8</v>
      </c>
      <c r="G354" s="196" t="s">
        <v>159</v>
      </c>
      <c r="H354" s="196">
        <v>11.6</v>
      </c>
      <c r="I354" s="196"/>
      <c r="J354" s="196"/>
      <c r="K354" s="448"/>
      <c r="L354" s="196"/>
      <c r="M354" s="196"/>
      <c r="N354" s="216">
        <v>0</v>
      </c>
      <c r="O354" s="216">
        <v>0</v>
      </c>
      <c r="P354" s="216">
        <v>0</v>
      </c>
      <c r="Q354" s="335">
        <v>0</v>
      </c>
      <c r="R354" s="234"/>
    </row>
    <row r="355" spans="2:18" s="194" customFormat="1" x14ac:dyDescent="0.25">
      <c r="B355" s="233">
        <v>350</v>
      </c>
      <c r="C355" s="293">
        <v>45395</v>
      </c>
      <c r="D355" s="195" t="s">
        <v>141</v>
      </c>
      <c r="E355" s="196" t="s">
        <v>92</v>
      </c>
      <c r="F355" s="196" t="s">
        <v>2</v>
      </c>
      <c r="G355" s="196" t="s">
        <v>209</v>
      </c>
      <c r="H355" s="196">
        <v>7</v>
      </c>
      <c r="I355" s="196"/>
      <c r="J355" s="196"/>
      <c r="K355" s="448"/>
      <c r="L355" s="196"/>
      <c r="M355" s="196"/>
      <c r="N355" s="216">
        <v>0</v>
      </c>
      <c r="O355" s="216">
        <v>0</v>
      </c>
      <c r="P355" s="216">
        <v>0</v>
      </c>
      <c r="Q355" s="335">
        <v>0</v>
      </c>
      <c r="R355" s="234"/>
    </row>
    <row r="356" spans="2:18" s="194" customFormat="1" x14ac:dyDescent="0.25">
      <c r="B356" s="233">
        <v>351</v>
      </c>
      <c r="C356" s="293">
        <v>45395</v>
      </c>
      <c r="D356" s="195" t="s">
        <v>140</v>
      </c>
      <c r="E356" s="196" t="s">
        <v>92</v>
      </c>
      <c r="F356" s="196" t="s">
        <v>2</v>
      </c>
      <c r="G356" s="196" t="s">
        <v>209</v>
      </c>
      <c r="H356" s="196">
        <v>7</v>
      </c>
      <c r="I356" s="196"/>
      <c r="J356" s="196"/>
      <c r="K356" s="448"/>
      <c r="L356" s="196"/>
      <c r="M356" s="196"/>
      <c r="N356" s="216">
        <v>0</v>
      </c>
      <c r="O356" s="216">
        <v>0</v>
      </c>
      <c r="P356" s="216">
        <v>0</v>
      </c>
      <c r="Q356" s="335">
        <v>0</v>
      </c>
      <c r="R356" s="234"/>
    </row>
    <row r="357" spans="2:18" s="194" customFormat="1" x14ac:dyDescent="0.25">
      <c r="B357" s="233">
        <v>352</v>
      </c>
      <c r="C357" s="293">
        <v>45395</v>
      </c>
      <c r="D357" s="195" t="s">
        <v>139</v>
      </c>
      <c r="E357" s="196" t="s">
        <v>92</v>
      </c>
      <c r="F357" s="196" t="s">
        <v>2</v>
      </c>
      <c r="G357" s="196" t="s">
        <v>209</v>
      </c>
      <c r="H357" s="196">
        <v>7</v>
      </c>
      <c r="I357" s="196"/>
      <c r="J357" s="196"/>
      <c r="K357" s="448"/>
      <c r="L357" s="196"/>
      <c r="M357" s="196"/>
      <c r="N357" s="216">
        <v>0</v>
      </c>
      <c r="O357" s="216">
        <v>0</v>
      </c>
      <c r="P357" s="216">
        <v>0</v>
      </c>
      <c r="Q357" s="335">
        <v>0</v>
      </c>
      <c r="R357" s="234"/>
    </row>
    <row r="358" spans="2:18" s="194" customFormat="1" x14ac:dyDescent="0.25">
      <c r="B358" s="233">
        <v>353</v>
      </c>
      <c r="C358" s="293">
        <v>45395</v>
      </c>
      <c r="D358" s="195" t="s">
        <v>96</v>
      </c>
      <c r="E358" s="196" t="s">
        <v>159</v>
      </c>
      <c r="F358" s="196" t="s">
        <v>1</v>
      </c>
      <c r="G358" s="196" t="s">
        <v>159</v>
      </c>
      <c r="H358" s="196">
        <v>11.8</v>
      </c>
      <c r="I358" s="196"/>
      <c r="J358" s="196"/>
      <c r="K358" s="448"/>
      <c r="L358" s="196"/>
      <c r="M358" s="196"/>
      <c r="N358" s="216">
        <v>0</v>
      </c>
      <c r="O358" s="216">
        <v>0</v>
      </c>
      <c r="P358" s="216">
        <v>0</v>
      </c>
      <c r="Q358" s="335">
        <v>0</v>
      </c>
      <c r="R358" s="234"/>
    </row>
    <row r="359" spans="2:18" s="194" customFormat="1" x14ac:dyDescent="0.25">
      <c r="B359" s="233">
        <v>354</v>
      </c>
      <c r="C359" s="293">
        <v>45395</v>
      </c>
      <c r="D359" s="195" t="s">
        <v>128</v>
      </c>
      <c r="E359" s="196" t="s">
        <v>159</v>
      </c>
      <c r="F359" s="196" t="s">
        <v>1</v>
      </c>
      <c r="G359" s="196" t="s">
        <v>159</v>
      </c>
      <c r="H359" s="196">
        <v>11.8</v>
      </c>
      <c r="I359" s="196"/>
      <c r="J359" s="196"/>
      <c r="K359" s="448"/>
      <c r="L359" s="196"/>
      <c r="M359" s="196"/>
      <c r="N359" s="216">
        <v>0</v>
      </c>
      <c r="O359" s="216">
        <v>0</v>
      </c>
      <c r="P359" s="216">
        <v>0</v>
      </c>
      <c r="Q359" s="335">
        <v>0</v>
      </c>
      <c r="R359" s="234"/>
    </row>
    <row r="360" spans="2:18" s="194" customFormat="1" x14ac:dyDescent="0.25">
      <c r="B360" s="233">
        <v>355</v>
      </c>
      <c r="C360" s="293">
        <v>45396</v>
      </c>
      <c r="D360" s="195" t="s">
        <v>94</v>
      </c>
      <c r="E360" s="196" t="s">
        <v>92</v>
      </c>
      <c r="F360" s="196" t="s">
        <v>1</v>
      </c>
      <c r="G360" s="196" t="s">
        <v>209</v>
      </c>
      <c r="H360" s="196">
        <v>6.65</v>
      </c>
      <c r="I360" s="196" t="s">
        <v>214</v>
      </c>
      <c r="J360" s="196">
        <v>28</v>
      </c>
      <c r="K360" s="448"/>
      <c r="L360" s="196" t="s">
        <v>1</v>
      </c>
      <c r="M360" s="196" t="s">
        <v>297</v>
      </c>
      <c r="N360" s="216">
        <v>186.20000000000002</v>
      </c>
      <c r="O360" s="216">
        <v>0</v>
      </c>
      <c r="P360" s="216">
        <v>0</v>
      </c>
      <c r="Q360" s="335">
        <v>0</v>
      </c>
      <c r="R360" s="234"/>
    </row>
    <row r="361" spans="2:18" s="194" customFormat="1" x14ac:dyDescent="0.25">
      <c r="B361" s="233">
        <v>356</v>
      </c>
      <c r="C361" s="293">
        <v>45396</v>
      </c>
      <c r="D361" s="195" t="s">
        <v>91</v>
      </c>
      <c r="E361" s="196" t="s">
        <v>92</v>
      </c>
      <c r="F361" s="196" t="s">
        <v>1</v>
      </c>
      <c r="G361" s="196" t="s">
        <v>209</v>
      </c>
      <c r="H361" s="196">
        <v>6.65</v>
      </c>
      <c r="I361" s="196"/>
      <c r="J361" s="196"/>
      <c r="K361" s="448"/>
      <c r="L361" s="196"/>
      <c r="M361" s="196"/>
      <c r="N361" s="216">
        <v>0</v>
      </c>
      <c r="O361" s="216">
        <v>0</v>
      </c>
      <c r="P361" s="216">
        <v>0</v>
      </c>
      <c r="Q361" s="335">
        <v>0</v>
      </c>
      <c r="R361" s="234"/>
    </row>
    <row r="362" spans="2:18" s="194" customFormat="1" x14ac:dyDescent="0.25">
      <c r="B362" s="233">
        <v>357</v>
      </c>
      <c r="C362" s="293">
        <v>45396</v>
      </c>
      <c r="D362" s="195" t="s">
        <v>116</v>
      </c>
      <c r="E362" s="196" t="s">
        <v>92</v>
      </c>
      <c r="F362" s="196" t="s">
        <v>1</v>
      </c>
      <c r="G362" s="196" t="s">
        <v>209</v>
      </c>
      <c r="H362" s="196">
        <v>6.65</v>
      </c>
      <c r="I362" s="196" t="s">
        <v>214</v>
      </c>
      <c r="J362" s="196">
        <v>28</v>
      </c>
      <c r="K362" s="448"/>
      <c r="L362" s="196" t="s">
        <v>1</v>
      </c>
      <c r="M362" s="196" t="s">
        <v>297</v>
      </c>
      <c r="N362" s="216">
        <v>186.20000000000002</v>
      </c>
      <c r="O362" s="216">
        <v>0</v>
      </c>
      <c r="P362" s="216">
        <v>0</v>
      </c>
      <c r="Q362" s="335">
        <v>0</v>
      </c>
      <c r="R362" s="234"/>
    </row>
    <row r="363" spans="2:18" s="194" customFormat="1" x14ac:dyDescent="0.25">
      <c r="B363" s="233">
        <v>358</v>
      </c>
      <c r="C363" s="293">
        <v>45396</v>
      </c>
      <c r="D363" s="195" t="s">
        <v>155</v>
      </c>
      <c r="E363" s="196" t="s">
        <v>92</v>
      </c>
      <c r="F363" s="196" t="s">
        <v>62</v>
      </c>
      <c r="G363" s="196" t="s">
        <v>210</v>
      </c>
      <c r="H363" s="196">
        <v>4.1500000000000004</v>
      </c>
      <c r="I363" s="196"/>
      <c r="J363" s="196"/>
      <c r="K363" s="448"/>
      <c r="L363" s="196"/>
      <c r="M363" s="196"/>
      <c r="N363" s="216">
        <v>0</v>
      </c>
      <c r="O363" s="216">
        <v>0</v>
      </c>
      <c r="P363" s="216">
        <v>0</v>
      </c>
      <c r="Q363" s="335">
        <v>0</v>
      </c>
      <c r="R363" s="234"/>
    </row>
    <row r="364" spans="2:18" s="194" customFormat="1" x14ac:dyDescent="0.25">
      <c r="B364" s="233">
        <v>359</v>
      </c>
      <c r="C364" s="293">
        <v>45396</v>
      </c>
      <c r="D364" s="195" t="s">
        <v>154</v>
      </c>
      <c r="E364" s="196" t="s">
        <v>92</v>
      </c>
      <c r="F364" s="196" t="s">
        <v>62</v>
      </c>
      <c r="G364" s="196" t="s">
        <v>210</v>
      </c>
      <c r="H364" s="196">
        <v>4.1500000000000004</v>
      </c>
      <c r="I364" s="196"/>
      <c r="J364" s="196"/>
      <c r="K364" s="448"/>
      <c r="L364" s="196"/>
      <c r="M364" s="196"/>
      <c r="N364" s="216">
        <v>0</v>
      </c>
      <c r="O364" s="216">
        <v>0</v>
      </c>
      <c r="P364" s="216">
        <v>0</v>
      </c>
      <c r="Q364" s="335">
        <v>0</v>
      </c>
      <c r="R364" s="234"/>
    </row>
    <row r="365" spans="2:18" s="194" customFormat="1" x14ac:dyDescent="0.25">
      <c r="B365" s="233">
        <v>360</v>
      </c>
      <c r="C365" s="293">
        <v>45396</v>
      </c>
      <c r="D365" s="195" t="s">
        <v>158</v>
      </c>
      <c r="E365" s="196" t="s">
        <v>159</v>
      </c>
      <c r="F365" s="196" t="s">
        <v>381</v>
      </c>
      <c r="G365" s="196" t="s">
        <v>159</v>
      </c>
      <c r="H365" s="196">
        <v>10</v>
      </c>
      <c r="I365" s="196"/>
      <c r="J365" s="196"/>
      <c r="K365" s="448"/>
      <c r="L365" s="196"/>
      <c r="M365" s="196"/>
      <c r="N365" s="216">
        <v>0</v>
      </c>
      <c r="O365" s="216">
        <v>0</v>
      </c>
      <c r="P365" s="216">
        <v>0</v>
      </c>
      <c r="Q365" s="335">
        <v>0</v>
      </c>
      <c r="R365" s="234"/>
    </row>
    <row r="366" spans="2:18" s="194" customFormat="1" x14ac:dyDescent="0.25">
      <c r="B366" s="233">
        <v>361</v>
      </c>
      <c r="C366" s="293">
        <v>45396</v>
      </c>
      <c r="D366" s="195" t="s">
        <v>175</v>
      </c>
      <c r="E366" s="196" t="s">
        <v>176</v>
      </c>
      <c r="F366" s="196" t="s">
        <v>7</v>
      </c>
      <c r="G366" s="196" t="s">
        <v>209</v>
      </c>
      <c r="H366" s="196">
        <v>7</v>
      </c>
      <c r="I366" s="196"/>
      <c r="J366" s="196"/>
      <c r="K366" s="448"/>
      <c r="L366" s="196"/>
      <c r="M366" s="196"/>
      <c r="N366" s="216">
        <v>0</v>
      </c>
      <c r="O366" s="216">
        <v>0</v>
      </c>
      <c r="P366" s="216">
        <v>0</v>
      </c>
      <c r="Q366" s="335">
        <v>0</v>
      </c>
      <c r="R366" s="234"/>
    </row>
    <row r="367" spans="2:18" s="194" customFormat="1" x14ac:dyDescent="0.25">
      <c r="B367" s="233">
        <v>362</v>
      </c>
      <c r="C367" s="293">
        <v>45396</v>
      </c>
      <c r="D367" s="195" t="s">
        <v>171</v>
      </c>
      <c r="E367" s="196" t="s">
        <v>159</v>
      </c>
      <c r="F367" s="196" t="s">
        <v>7</v>
      </c>
      <c r="G367" s="196" t="s">
        <v>159</v>
      </c>
      <c r="H367" s="196">
        <v>11.2</v>
      </c>
      <c r="I367" s="196"/>
      <c r="J367" s="196"/>
      <c r="K367" s="448"/>
      <c r="L367" s="196"/>
      <c r="M367" s="196"/>
      <c r="N367" s="216">
        <v>0</v>
      </c>
      <c r="O367" s="216">
        <v>0</v>
      </c>
      <c r="P367" s="216">
        <v>0</v>
      </c>
      <c r="Q367" s="335">
        <v>0</v>
      </c>
      <c r="R367" s="234"/>
    </row>
    <row r="368" spans="2:18" s="194" customFormat="1" x14ac:dyDescent="0.25">
      <c r="B368" s="233">
        <v>363</v>
      </c>
      <c r="C368" s="293">
        <v>45396</v>
      </c>
      <c r="D368" s="195" t="s">
        <v>151</v>
      </c>
      <c r="E368" s="196" t="s">
        <v>92</v>
      </c>
      <c r="F368" s="196" t="s">
        <v>63</v>
      </c>
      <c r="G368" s="196" t="s">
        <v>209</v>
      </c>
      <c r="H368" s="196">
        <v>6.65</v>
      </c>
      <c r="I368" s="196" t="s">
        <v>214</v>
      </c>
      <c r="J368" s="196">
        <v>37</v>
      </c>
      <c r="K368" s="448"/>
      <c r="L368" s="196" t="s">
        <v>63</v>
      </c>
      <c r="M368" s="196" t="s">
        <v>297</v>
      </c>
      <c r="N368" s="216">
        <v>246.05</v>
      </c>
      <c r="O368" s="216">
        <v>0</v>
      </c>
      <c r="P368" s="216">
        <v>0</v>
      </c>
      <c r="Q368" s="335">
        <v>0</v>
      </c>
      <c r="R368" s="234"/>
    </row>
    <row r="369" spans="2:18" s="194" customFormat="1" x14ac:dyDescent="0.25">
      <c r="B369" s="233">
        <v>364</v>
      </c>
      <c r="C369" s="293">
        <v>45396</v>
      </c>
      <c r="D369" s="195" t="s">
        <v>150</v>
      </c>
      <c r="E369" s="196" t="s">
        <v>92</v>
      </c>
      <c r="F369" s="196" t="s">
        <v>63</v>
      </c>
      <c r="G369" s="196" t="s">
        <v>210</v>
      </c>
      <c r="H369" s="196">
        <v>4.1500000000000004</v>
      </c>
      <c r="I369" s="196" t="s">
        <v>214</v>
      </c>
      <c r="J369" s="196">
        <v>34</v>
      </c>
      <c r="K369" s="448"/>
      <c r="L369" s="196" t="s">
        <v>63</v>
      </c>
      <c r="M369" s="196" t="s">
        <v>297</v>
      </c>
      <c r="N369" s="216">
        <v>141.10000000000002</v>
      </c>
      <c r="O369" s="216">
        <v>0</v>
      </c>
      <c r="P369" s="216">
        <v>0</v>
      </c>
      <c r="Q369" s="335">
        <v>0</v>
      </c>
      <c r="R369" s="234"/>
    </row>
    <row r="370" spans="2:18" s="194" customFormat="1" x14ac:dyDescent="0.25">
      <c r="B370" s="233">
        <v>365</v>
      </c>
      <c r="C370" s="293">
        <v>45396</v>
      </c>
      <c r="D370" s="195" t="s">
        <v>148</v>
      </c>
      <c r="E370" s="196" t="s">
        <v>92</v>
      </c>
      <c r="F370" s="196" t="s">
        <v>63</v>
      </c>
      <c r="G370" s="196" t="s">
        <v>210</v>
      </c>
      <c r="H370" s="196">
        <v>4.1500000000000004</v>
      </c>
      <c r="I370" s="196" t="s">
        <v>214</v>
      </c>
      <c r="J370" s="196">
        <v>33</v>
      </c>
      <c r="K370" s="448"/>
      <c r="L370" s="196" t="s">
        <v>63</v>
      </c>
      <c r="M370" s="196" t="s">
        <v>297</v>
      </c>
      <c r="N370" s="216">
        <v>136.95000000000002</v>
      </c>
      <c r="O370" s="216">
        <v>0</v>
      </c>
      <c r="P370" s="216">
        <v>0</v>
      </c>
      <c r="Q370" s="335">
        <v>0</v>
      </c>
      <c r="R370" s="234"/>
    </row>
    <row r="371" spans="2:18" s="194" customFormat="1" x14ac:dyDescent="0.25">
      <c r="B371" s="233">
        <v>366</v>
      </c>
      <c r="C371" s="293">
        <v>45396</v>
      </c>
      <c r="D371" s="195" t="s">
        <v>177</v>
      </c>
      <c r="E371" s="196" t="s">
        <v>159</v>
      </c>
      <c r="F371" s="196" t="s">
        <v>8</v>
      </c>
      <c r="G371" s="196" t="s">
        <v>159</v>
      </c>
      <c r="H371" s="196">
        <v>11.6</v>
      </c>
      <c r="I371" s="196"/>
      <c r="J371" s="196"/>
      <c r="K371" s="448"/>
      <c r="L371" s="196"/>
      <c r="M371" s="196"/>
      <c r="N371" s="216">
        <v>0</v>
      </c>
      <c r="O371" s="216">
        <v>0</v>
      </c>
      <c r="P371" s="216">
        <v>0</v>
      </c>
      <c r="Q371" s="335">
        <v>0</v>
      </c>
      <c r="R371" s="234"/>
    </row>
    <row r="372" spans="2:18" s="194" customFormat="1" x14ac:dyDescent="0.25">
      <c r="B372" s="233">
        <v>367</v>
      </c>
      <c r="C372" s="293">
        <v>45396</v>
      </c>
      <c r="D372" s="195" t="s">
        <v>141</v>
      </c>
      <c r="E372" s="196" t="s">
        <v>92</v>
      </c>
      <c r="F372" s="196" t="s">
        <v>2</v>
      </c>
      <c r="G372" s="196" t="s">
        <v>209</v>
      </c>
      <c r="H372" s="196">
        <v>7</v>
      </c>
      <c r="I372" s="196"/>
      <c r="J372" s="196"/>
      <c r="K372" s="448"/>
      <c r="L372" s="196"/>
      <c r="M372" s="196"/>
      <c r="N372" s="216">
        <v>0</v>
      </c>
      <c r="O372" s="216">
        <v>0</v>
      </c>
      <c r="P372" s="216">
        <v>0</v>
      </c>
      <c r="Q372" s="335">
        <v>0</v>
      </c>
      <c r="R372" s="234"/>
    </row>
    <row r="373" spans="2:18" s="194" customFormat="1" x14ac:dyDescent="0.25">
      <c r="B373" s="233">
        <v>368</v>
      </c>
      <c r="C373" s="293">
        <v>45396</v>
      </c>
      <c r="D373" s="195" t="s">
        <v>140</v>
      </c>
      <c r="E373" s="196" t="s">
        <v>92</v>
      </c>
      <c r="F373" s="196" t="s">
        <v>2</v>
      </c>
      <c r="G373" s="196" t="s">
        <v>209</v>
      </c>
      <c r="H373" s="196">
        <v>7</v>
      </c>
      <c r="I373" s="196"/>
      <c r="J373" s="196"/>
      <c r="K373" s="448"/>
      <c r="L373" s="196"/>
      <c r="M373" s="196"/>
      <c r="N373" s="216">
        <v>0</v>
      </c>
      <c r="O373" s="216">
        <v>0</v>
      </c>
      <c r="P373" s="216">
        <v>0</v>
      </c>
      <c r="Q373" s="335">
        <v>0</v>
      </c>
      <c r="R373" s="234"/>
    </row>
    <row r="374" spans="2:18" s="194" customFormat="1" x14ac:dyDescent="0.25">
      <c r="B374" s="233">
        <v>369</v>
      </c>
      <c r="C374" s="293">
        <v>45396</v>
      </c>
      <c r="D374" s="195" t="s">
        <v>139</v>
      </c>
      <c r="E374" s="196" t="s">
        <v>92</v>
      </c>
      <c r="F374" s="196" t="s">
        <v>2</v>
      </c>
      <c r="G374" s="196" t="s">
        <v>209</v>
      </c>
      <c r="H374" s="196">
        <v>7</v>
      </c>
      <c r="I374" s="196"/>
      <c r="J374" s="196"/>
      <c r="K374" s="448"/>
      <c r="L374" s="196"/>
      <c r="M374" s="196"/>
      <c r="N374" s="216">
        <v>0</v>
      </c>
      <c r="O374" s="216">
        <v>0</v>
      </c>
      <c r="P374" s="216">
        <v>0</v>
      </c>
      <c r="Q374" s="335">
        <v>0</v>
      </c>
      <c r="R374" s="234"/>
    </row>
    <row r="375" spans="2:18" s="194" customFormat="1" x14ac:dyDescent="0.25">
      <c r="B375" s="233">
        <v>370</v>
      </c>
      <c r="C375" s="293">
        <v>45396</v>
      </c>
      <c r="D375" s="195" t="s">
        <v>96</v>
      </c>
      <c r="E375" s="196" t="s">
        <v>159</v>
      </c>
      <c r="F375" s="196" t="s">
        <v>1</v>
      </c>
      <c r="G375" s="196" t="s">
        <v>159</v>
      </c>
      <c r="H375" s="196">
        <v>11.8</v>
      </c>
      <c r="I375" s="196"/>
      <c r="J375" s="196"/>
      <c r="K375" s="448"/>
      <c r="L375" s="196"/>
      <c r="M375" s="196"/>
      <c r="N375" s="216">
        <v>0</v>
      </c>
      <c r="O375" s="216">
        <v>0</v>
      </c>
      <c r="P375" s="216">
        <v>0</v>
      </c>
      <c r="Q375" s="335">
        <v>0</v>
      </c>
      <c r="R375" s="234"/>
    </row>
    <row r="376" spans="2:18" s="194" customFormat="1" x14ac:dyDescent="0.25">
      <c r="B376" s="233">
        <v>371</v>
      </c>
      <c r="C376" s="293">
        <v>45396</v>
      </c>
      <c r="D376" s="195" t="s">
        <v>128</v>
      </c>
      <c r="E376" s="196" t="s">
        <v>159</v>
      </c>
      <c r="F376" s="196" t="s">
        <v>1</v>
      </c>
      <c r="G376" s="196" t="s">
        <v>159</v>
      </c>
      <c r="H376" s="196">
        <v>11.8</v>
      </c>
      <c r="I376" s="196"/>
      <c r="J376" s="196"/>
      <c r="K376" s="448"/>
      <c r="L376" s="196"/>
      <c r="M376" s="196"/>
      <c r="N376" s="216">
        <v>0</v>
      </c>
      <c r="O376" s="216">
        <v>0</v>
      </c>
      <c r="P376" s="216">
        <v>0</v>
      </c>
      <c r="Q376" s="335">
        <v>0</v>
      </c>
      <c r="R376" s="234"/>
    </row>
    <row r="377" spans="2:18" s="194" customFormat="1" x14ac:dyDescent="0.25">
      <c r="B377" s="233">
        <v>372</v>
      </c>
      <c r="C377" s="293">
        <v>45397</v>
      </c>
      <c r="D377" s="195" t="s">
        <v>94</v>
      </c>
      <c r="E377" s="196" t="s">
        <v>92</v>
      </c>
      <c r="F377" s="196" t="s">
        <v>1</v>
      </c>
      <c r="G377" s="196" t="s">
        <v>209</v>
      </c>
      <c r="H377" s="196">
        <v>6.65</v>
      </c>
      <c r="I377" s="196" t="s">
        <v>214</v>
      </c>
      <c r="J377" s="196">
        <v>41</v>
      </c>
      <c r="K377" s="448"/>
      <c r="L377" s="196" t="s">
        <v>1</v>
      </c>
      <c r="M377" s="196" t="s">
        <v>297</v>
      </c>
      <c r="N377" s="216">
        <v>272.65000000000003</v>
      </c>
      <c r="O377" s="216">
        <v>0</v>
      </c>
      <c r="P377" s="216">
        <v>0</v>
      </c>
      <c r="Q377" s="335">
        <v>0</v>
      </c>
      <c r="R377" s="234"/>
    </row>
    <row r="378" spans="2:18" s="194" customFormat="1" x14ac:dyDescent="0.25">
      <c r="B378" s="233">
        <v>373</v>
      </c>
      <c r="C378" s="293">
        <v>45397</v>
      </c>
      <c r="D378" s="195" t="s">
        <v>91</v>
      </c>
      <c r="E378" s="196" t="s">
        <v>92</v>
      </c>
      <c r="F378" s="196" t="s">
        <v>1</v>
      </c>
      <c r="G378" s="196" t="s">
        <v>209</v>
      </c>
      <c r="H378" s="196">
        <v>6.65</v>
      </c>
      <c r="I378" s="196"/>
      <c r="J378" s="196"/>
      <c r="K378" s="448"/>
      <c r="L378" s="196"/>
      <c r="M378" s="196"/>
      <c r="N378" s="216">
        <v>0</v>
      </c>
      <c r="O378" s="216">
        <v>0</v>
      </c>
      <c r="P378" s="216">
        <v>0</v>
      </c>
      <c r="Q378" s="335">
        <v>0</v>
      </c>
      <c r="R378" s="234"/>
    </row>
    <row r="379" spans="2:18" s="194" customFormat="1" x14ac:dyDescent="0.25">
      <c r="B379" s="233">
        <v>374</v>
      </c>
      <c r="C379" s="293">
        <v>45397</v>
      </c>
      <c r="D379" s="195" t="s">
        <v>116</v>
      </c>
      <c r="E379" s="196" t="s">
        <v>92</v>
      </c>
      <c r="F379" s="196" t="s">
        <v>1</v>
      </c>
      <c r="G379" s="196" t="s">
        <v>209</v>
      </c>
      <c r="H379" s="196">
        <v>6.65</v>
      </c>
      <c r="I379" s="196" t="s">
        <v>214</v>
      </c>
      <c r="J379" s="196">
        <v>41</v>
      </c>
      <c r="K379" s="448"/>
      <c r="L379" s="196" t="s">
        <v>1</v>
      </c>
      <c r="M379" s="196" t="s">
        <v>297</v>
      </c>
      <c r="N379" s="216">
        <v>272.65000000000003</v>
      </c>
      <c r="O379" s="216">
        <v>0</v>
      </c>
      <c r="P379" s="216">
        <v>0</v>
      </c>
      <c r="Q379" s="335">
        <v>0</v>
      </c>
      <c r="R379" s="234"/>
    </row>
    <row r="380" spans="2:18" s="194" customFormat="1" x14ac:dyDescent="0.25">
      <c r="B380" s="233">
        <v>375</v>
      </c>
      <c r="C380" s="293">
        <v>45397</v>
      </c>
      <c r="D380" s="195" t="s">
        <v>155</v>
      </c>
      <c r="E380" s="196" t="s">
        <v>92</v>
      </c>
      <c r="F380" s="196" t="s">
        <v>62</v>
      </c>
      <c r="G380" s="196" t="s">
        <v>210</v>
      </c>
      <c r="H380" s="196">
        <v>4.1500000000000004</v>
      </c>
      <c r="I380" s="196"/>
      <c r="J380" s="196"/>
      <c r="K380" s="448"/>
      <c r="L380" s="196"/>
      <c r="M380" s="196"/>
      <c r="N380" s="216">
        <v>0</v>
      </c>
      <c r="O380" s="216">
        <v>0</v>
      </c>
      <c r="P380" s="216">
        <v>0</v>
      </c>
      <c r="Q380" s="335">
        <v>0</v>
      </c>
      <c r="R380" s="234"/>
    </row>
    <row r="381" spans="2:18" s="194" customFormat="1" x14ac:dyDescent="0.25">
      <c r="B381" s="233">
        <v>376</v>
      </c>
      <c r="C381" s="293">
        <v>45397</v>
      </c>
      <c r="D381" s="195" t="s">
        <v>154</v>
      </c>
      <c r="E381" s="196" t="s">
        <v>92</v>
      </c>
      <c r="F381" s="196" t="s">
        <v>62</v>
      </c>
      <c r="G381" s="196" t="s">
        <v>210</v>
      </c>
      <c r="H381" s="196">
        <v>4.1500000000000004</v>
      </c>
      <c r="I381" s="196"/>
      <c r="J381" s="196"/>
      <c r="K381" s="448"/>
      <c r="L381" s="196"/>
      <c r="M381" s="196"/>
      <c r="N381" s="216">
        <v>0</v>
      </c>
      <c r="O381" s="216">
        <v>0</v>
      </c>
      <c r="P381" s="216">
        <v>0</v>
      </c>
      <c r="Q381" s="335">
        <v>0</v>
      </c>
      <c r="R381" s="234"/>
    </row>
    <row r="382" spans="2:18" s="194" customFormat="1" x14ac:dyDescent="0.25">
      <c r="B382" s="233">
        <v>377</v>
      </c>
      <c r="C382" s="293">
        <v>45397</v>
      </c>
      <c r="D382" s="195" t="s">
        <v>158</v>
      </c>
      <c r="E382" s="196" t="s">
        <v>159</v>
      </c>
      <c r="F382" s="196" t="s">
        <v>381</v>
      </c>
      <c r="G382" s="196" t="s">
        <v>159</v>
      </c>
      <c r="H382" s="196">
        <v>10</v>
      </c>
      <c r="I382" s="196"/>
      <c r="J382" s="196"/>
      <c r="K382" s="448"/>
      <c r="L382" s="196"/>
      <c r="M382" s="196"/>
      <c r="N382" s="216">
        <v>0</v>
      </c>
      <c r="O382" s="216">
        <v>0</v>
      </c>
      <c r="P382" s="216">
        <v>0</v>
      </c>
      <c r="Q382" s="335">
        <v>0</v>
      </c>
      <c r="R382" s="234"/>
    </row>
    <row r="383" spans="2:18" s="194" customFormat="1" x14ac:dyDescent="0.25">
      <c r="B383" s="233">
        <v>378</v>
      </c>
      <c r="C383" s="293">
        <v>45397</v>
      </c>
      <c r="D383" s="195" t="s">
        <v>175</v>
      </c>
      <c r="E383" s="196" t="s">
        <v>176</v>
      </c>
      <c r="F383" s="196" t="s">
        <v>7</v>
      </c>
      <c r="G383" s="196" t="s">
        <v>209</v>
      </c>
      <c r="H383" s="196">
        <v>7</v>
      </c>
      <c r="I383" s="196"/>
      <c r="J383" s="196"/>
      <c r="K383" s="448"/>
      <c r="L383" s="196"/>
      <c r="M383" s="196"/>
      <c r="N383" s="216">
        <v>0</v>
      </c>
      <c r="O383" s="216">
        <v>0</v>
      </c>
      <c r="P383" s="216">
        <v>0</v>
      </c>
      <c r="Q383" s="335">
        <v>0</v>
      </c>
      <c r="R383" s="234"/>
    </row>
    <row r="384" spans="2:18" s="194" customFormat="1" x14ac:dyDescent="0.25">
      <c r="B384" s="233">
        <v>379</v>
      </c>
      <c r="C384" s="293">
        <v>45397</v>
      </c>
      <c r="D384" s="195" t="s">
        <v>171</v>
      </c>
      <c r="E384" s="196" t="s">
        <v>159</v>
      </c>
      <c r="F384" s="196" t="s">
        <v>7</v>
      </c>
      <c r="G384" s="196" t="s">
        <v>159</v>
      </c>
      <c r="H384" s="196">
        <v>11.2</v>
      </c>
      <c r="I384" s="196"/>
      <c r="J384" s="196"/>
      <c r="K384" s="448"/>
      <c r="L384" s="196"/>
      <c r="M384" s="196"/>
      <c r="N384" s="216">
        <v>0</v>
      </c>
      <c r="O384" s="216">
        <v>0</v>
      </c>
      <c r="P384" s="216">
        <v>0</v>
      </c>
      <c r="Q384" s="335">
        <v>0</v>
      </c>
      <c r="R384" s="234"/>
    </row>
    <row r="385" spans="2:18" s="194" customFormat="1" x14ac:dyDescent="0.25">
      <c r="B385" s="233">
        <v>380</v>
      </c>
      <c r="C385" s="293">
        <v>45397</v>
      </c>
      <c r="D385" s="195" t="s">
        <v>151</v>
      </c>
      <c r="E385" s="196" t="s">
        <v>92</v>
      </c>
      <c r="F385" s="196" t="s">
        <v>63</v>
      </c>
      <c r="G385" s="196" t="s">
        <v>209</v>
      </c>
      <c r="H385" s="196">
        <v>6.65</v>
      </c>
      <c r="I385" s="196" t="s">
        <v>214</v>
      </c>
      <c r="J385" s="196">
        <v>35</v>
      </c>
      <c r="K385" s="448"/>
      <c r="L385" s="196" t="s">
        <v>63</v>
      </c>
      <c r="M385" s="196" t="s">
        <v>297</v>
      </c>
      <c r="N385" s="216">
        <v>232.75</v>
      </c>
      <c r="O385" s="216">
        <v>0</v>
      </c>
      <c r="P385" s="216">
        <v>0</v>
      </c>
      <c r="Q385" s="335">
        <v>0</v>
      </c>
      <c r="R385" s="234"/>
    </row>
    <row r="386" spans="2:18" s="194" customFormat="1" x14ac:dyDescent="0.25">
      <c r="B386" s="233">
        <v>381</v>
      </c>
      <c r="C386" s="293">
        <v>45397</v>
      </c>
      <c r="D386" s="195" t="s">
        <v>150</v>
      </c>
      <c r="E386" s="196" t="s">
        <v>92</v>
      </c>
      <c r="F386" s="196" t="s">
        <v>63</v>
      </c>
      <c r="G386" s="196" t="s">
        <v>210</v>
      </c>
      <c r="H386" s="196">
        <v>4.1500000000000004</v>
      </c>
      <c r="I386" s="196" t="s">
        <v>214</v>
      </c>
      <c r="J386" s="196">
        <v>31</v>
      </c>
      <c r="K386" s="448"/>
      <c r="L386" s="196" t="s">
        <v>63</v>
      </c>
      <c r="M386" s="196" t="s">
        <v>297</v>
      </c>
      <c r="N386" s="216">
        <v>128.65</v>
      </c>
      <c r="O386" s="216">
        <v>0</v>
      </c>
      <c r="P386" s="216">
        <v>0</v>
      </c>
      <c r="Q386" s="335">
        <v>0</v>
      </c>
      <c r="R386" s="234"/>
    </row>
    <row r="387" spans="2:18" s="194" customFormat="1" x14ac:dyDescent="0.25">
      <c r="B387" s="233">
        <v>382</v>
      </c>
      <c r="C387" s="293">
        <v>45397</v>
      </c>
      <c r="D387" s="195" t="s">
        <v>148</v>
      </c>
      <c r="E387" s="196" t="s">
        <v>92</v>
      </c>
      <c r="F387" s="196" t="s">
        <v>63</v>
      </c>
      <c r="G387" s="196" t="s">
        <v>210</v>
      </c>
      <c r="H387" s="196">
        <v>4.1500000000000004</v>
      </c>
      <c r="I387" s="196" t="s">
        <v>214</v>
      </c>
      <c r="J387" s="196">
        <v>31</v>
      </c>
      <c r="K387" s="448"/>
      <c r="L387" s="196" t="s">
        <v>63</v>
      </c>
      <c r="M387" s="196" t="s">
        <v>297</v>
      </c>
      <c r="N387" s="216">
        <v>128.65</v>
      </c>
      <c r="O387" s="216">
        <v>0</v>
      </c>
      <c r="P387" s="216">
        <v>0</v>
      </c>
      <c r="Q387" s="335">
        <v>0</v>
      </c>
      <c r="R387" s="234"/>
    </row>
    <row r="388" spans="2:18" s="194" customFormat="1" x14ac:dyDescent="0.25">
      <c r="B388" s="233">
        <v>383</v>
      </c>
      <c r="C388" s="293">
        <v>45397</v>
      </c>
      <c r="D388" s="195" t="s">
        <v>177</v>
      </c>
      <c r="E388" s="196" t="s">
        <v>159</v>
      </c>
      <c r="F388" s="196" t="s">
        <v>8</v>
      </c>
      <c r="G388" s="196" t="s">
        <v>159</v>
      </c>
      <c r="H388" s="196">
        <v>11.6</v>
      </c>
      <c r="I388" s="196"/>
      <c r="J388" s="196"/>
      <c r="K388" s="448"/>
      <c r="L388" s="196"/>
      <c r="M388" s="196"/>
      <c r="N388" s="216">
        <v>0</v>
      </c>
      <c r="O388" s="216">
        <v>0</v>
      </c>
      <c r="P388" s="216">
        <v>0</v>
      </c>
      <c r="Q388" s="335">
        <v>0</v>
      </c>
      <c r="R388" s="234"/>
    </row>
    <row r="389" spans="2:18" s="194" customFormat="1" x14ac:dyDescent="0.25">
      <c r="B389" s="233">
        <v>384</v>
      </c>
      <c r="C389" s="293">
        <v>45397</v>
      </c>
      <c r="D389" s="195" t="s">
        <v>141</v>
      </c>
      <c r="E389" s="196" t="s">
        <v>92</v>
      </c>
      <c r="F389" s="196" t="s">
        <v>2</v>
      </c>
      <c r="G389" s="196" t="s">
        <v>209</v>
      </c>
      <c r="H389" s="196">
        <v>7</v>
      </c>
      <c r="I389" s="196"/>
      <c r="J389" s="196"/>
      <c r="K389" s="448"/>
      <c r="L389" s="196"/>
      <c r="M389" s="196"/>
      <c r="N389" s="216">
        <v>0</v>
      </c>
      <c r="O389" s="216">
        <v>0</v>
      </c>
      <c r="P389" s="216">
        <v>0</v>
      </c>
      <c r="Q389" s="335">
        <v>0</v>
      </c>
      <c r="R389" s="234"/>
    </row>
    <row r="390" spans="2:18" s="194" customFormat="1" x14ac:dyDescent="0.25">
      <c r="B390" s="233">
        <v>385</v>
      </c>
      <c r="C390" s="293">
        <v>45397</v>
      </c>
      <c r="D390" s="195" t="s">
        <v>140</v>
      </c>
      <c r="E390" s="196" t="s">
        <v>92</v>
      </c>
      <c r="F390" s="196" t="s">
        <v>2</v>
      </c>
      <c r="G390" s="196" t="s">
        <v>209</v>
      </c>
      <c r="H390" s="196">
        <v>7</v>
      </c>
      <c r="I390" s="196"/>
      <c r="J390" s="196"/>
      <c r="K390" s="448"/>
      <c r="L390" s="196"/>
      <c r="M390" s="196"/>
      <c r="N390" s="216">
        <v>0</v>
      </c>
      <c r="O390" s="216">
        <v>0</v>
      </c>
      <c r="P390" s="216">
        <v>0</v>
      </c>
      <c r="Q390" s="335">
        <v>0</v>
      </c>
      <c r="R390" s="234"/>
    </row>
    <row r="391" spans="2:18" s="194" customFormat="1" x14ac:dyDescent="0.25">
      <c r="B391" s="233">
        <v>386</v>
      </c>
      <c r="C391" s="293">
        <v>45397</v>
      </c>
      <c r="D391" s="195" t="s">
        <v>139</v>
      </c>
      <c r="E391" s="196" t="s">
        <v>92</v>
      </c>
      <c r="F391" s="196" t="s">
        <v>2</v>
      </c>
      <c r="G391" s="196" t="s">
        <v>209</v>
      </c>
      <c r="H391" s="196">
        <v>7</v>
      </c>
      <c r="I391" s="196"/>
      <c r="J391" s="196"/>
      <c r="K391" s="448"/>
      <c r="L391" s="196"/>
      <c r="M391" s="196"/>
      <c r="N391" s="216">
        <v>0</v>
      </c>
      <c r="O391" s="216">
        <v>0</v>
      </c>
      <c r="P391" s="216">
        <v>0</v>
      </c>
      <c r="Q391" s="335">
        <v>0</v>
      </c>
      <c r="R391" s="234"/>
    </row>
    <row r="392" spans="2:18" s="194" customFormat="1" x14ac:dyDescent="0.25">
      <c r="B392" s="233">
        <v>387</v>
      </c>
      <c r="C392" s="293">
        <v>45397</v>
      </c>
      <c r="D392" s="195" t="s">
        <v>96</v>
      </c>
      <c r="E392" s="196" t="s">
        <v>159</v>
      </c>
      <c r="F392" s="196" t="s">
        <v>1</v>
      </c>
      <c r="G392" s="196" t="s">
        <v>159</v>
      </c>
      <c r="H392" s="196">
        <v>11.8</v>
      </c>
      <c r="I392" s="196"/>
      <c r="J392" s="196"/>
      <c r="K392" s="448"/>
      <c r="L392" s="196"/>
      <c r="M392" s="196"/>
      <c r="N392" s="216">
        <v>0</v>
      </c>
      <c r="O392" s="216">
        <v>0</v>
      </c>
      <c r="P392" s="216">
        <v>0</v>
      </c>
      <c r="Q392" s="335">
        <v>0</v>
      </c>
      <c r="R392" s="234"/>
    </row>
    <row r="393" spans="2:18" s="194" customFormat="1" x14ac:dyDescent="0.25">
      <c r="B393" s="233">
        <v>388</v>
      </c>
      <c r="C393" s="293">
        <v>45397</v>
      </c>
      <c r="D393" s="195" t="s">
        <v>128</v>
      </c>
      <c r="E393" s="196" t="s">
        <v>159</v>
      </c>
      <c r="F393" s="196" t="s">
        <v>1</v>
      </c>
      <c r="G393" s="196" t="s">
        <v>159</v>
      </c>
      <c r="H393" s="196">
        <v>11.8</v>
      </c>
      <c r="I393" s="196"/>
      <c r="J393" s="196"/>
      <c r="K393" s="448"/>
      <c r="L393" s="196"/>
      <c r="M393" s="196"/>
      <c r="N393" s="216">
        <v>0</v>
      </c>
      <c r="O393" s="216">
        <v>0</v>
      </c>
      <c r="P393" s="216">
        <v>0</v>
      </c>
      <c r="Q393" s="335">
        <v>0</v>
      </c>
      <c r="R393" s="234"/>
    </row>
    <row r="394" spans="2:18" s="194" customFormat="1" x14ac:dyDescent="0.25">
      <c r="B394" s="233">
        <v>389</v>
      </c>
      <c r="C394" s="293">
        <v>45398</v>
      </c>
      <c r="D394" s="195" t="s">
        <v>94</v>
      </c>
      <c r="E394" s="196" t="s">
        <v>92</v>
      </c>
      <c r="F394" s="196" t="s">
        <v>1</v>
      </c>
      <c r="G394" s="196" t="s">
        <v>209</v>
      </c>
      <c r="H394" s="196">
        <v>6.65</v>
      </c>
      <c r="I394" s="196" t="s">
        <v>214</v>
      </c>
      <c r="J394" s="196">
        <v>26</v>
      </c>
      <c r="K394" s="448"/>
      <c r="L394" s="196" t="s">
        <v>1</v>
      </c>
      <c r="M394" s="196" t="s">
        <v>297</v>
      </c>
      <c r="N394" s="216">
        <v>172.9</v>
      </c>
      <c r="O394" s="216">
        <v>0</v>
      </c>
      <c r="P394" s="216">
        <v>0</v>
      </c>
      <c r="Q394" s="335">
        <v>0</v>
      </c>
      <c r="R394" s="234"/>
    </row>
    <row r="395" spans="2:18" s="194" customFormat="1" x14ac:dyDescent="0.25">
      <c r="B395" s="233">
        <v>390</v>
      </c>
      <c r="C395" s="293">
        <v>45398</v>
      </c>
      <c r="D395" s="195" t="s">
        <v>91</v>
      </c>
      <c r="E395" s="196" t="s">
        <v>92</v>
      </c>
      <c r="F395" s="196" t="s">
        <v>1</v>
      </c>
      <c r="G395" s="196" t="s">
        <v>209</v>
      </c>
      <c r="H395" s="196">
        <v>6.65</v>
      </c>
      <c r="I395" s="196" t="s">
        <v>214</v>
      </c>
      <c r="J395" s="196">
        <v>14</v>
      </c>
      <c r="K395" s="448"/>
      <c r="L395" s="196" t="s">
        <v>1</v>
      </c>
      <c r="M395" s="196" t="s">
        <v>297</v>
      </c>
      <c r="N395" s="216">
        <v>93.100000000000009</v>
      </c>
      <c r="O395" s="216">
        <v>0</v>
      </c>
      <c r="P395" s="216">
        <v>0</v>
      </c>
      <c r="Q395" s="335">
        <v>0</v>
      </c>
      <c r="R395" s="234"/>
    </row>
    <row r="396" spans="2:18" s="194" customFormat="1" x14ac:dyDescent="0.25">
      <c r="B396" s="233">
        <v>391</v>
      </c>
      <c r="C396" s="293">
        <v>45398</v>
      </c>
      <c r="D396" s="195" t="s">
        <v>116</v>
      </c>
      <c r="E396" s="196" t="s">
        <v>92</v>
      </c>
      <c r="F396" s="196" t="s">
        <v>1</v>
      </c>
      <c r="G396" s="196" t="s">
        <v>209</v>
      </c>
      <c r="H396" s="196">
        <v>6.65</v>
      </c>
      <c r="I396" s="196" t="s">
        <v>214</v>
      </c>
      <c r="J396" s="196">
        <v>8</v>
      </c>
      <c r="K396" s="448"/>
      <c r="L396" s="196" t="s">
        <v>1</v>
      </c>
      <c r="M396" s="196" t="s">
        <v>297</v>
      </c>
      <c r="N396" s="216">
        <v>53.2</v>
      </c>
      <c r="O396" s="216">
        <v>0</v>
      </c>
      <c r="P396" s="216">
        <v>0</v>
      </c>
      <c r="Q396" s="335">
        <v>0</v>
      </c>
      <c r="R396" s="234"/>
    </row>
    <row r="397" spans="2:18" s="194" customFormat="1" x14ac:dyDescent="0.25">
      <c r="B397" s="233">
        <v>392</v>
      </c>
      <c r="C397" s="293">
        <v>45398</v>
      </c>
      <c r="D397" s="195" t="s">
        <v>155</v>
      </c>
      <c r="E397" s="196" t="s">
        <v>92</v>
      </c>
      <c r="F397" s="196" t="s">
        <v>62</v>
      </c>
      <c r="G397" s="196" t="s">
        <v>210</v>
      </c>
      <c r="H397" s="196">
        <v>4.1500000000000004</v>
      </c>
      <c r="I397" s="196"/>
      <c r="J397" s="196"/>
      <c r="K397" s="448"/>
      <c r="L397" s="196"/>
      <c r="M397" s="196"/>
      <c r="N397" s="216">
        <v>0</v>
      </c>
      <c r="O397" s="216">
        <v>0</v>
      </c>
      <c r="P397" s="216">
        <v>0</v>
      </c>
      <c r="Q397" s="335">
        <v>0</v>
      </c>
      <c r="R397" s="234"/>
    </row>
    <row r="398" spans="2:18" s="194" customFormat="1" x14ac:dyDescent="0.25">
      <c r="B398" s="233">
        <v>393</v>
      </c>
      <c r="C398" s="293">
        <v>45398</v>
      </c>
      <c r="D398" s="195" t="s">
        <v>154</v>
      </c>
      <c r="E398" s="196" t="s">
        <v>92</v>
      </c>
      <c r="F398" s="196" t="s">
        <v>62</v>
      </c>
      <c r="G398" s="196" t="s">
        <v>210</v>
      </c>
      <c r="H398" s="196">
        <v>4.1500000000000004</v>
      </c>
      <c r="I398" s="196"/>
      <c r="J398" s="196"/>
      <c r="K398" s="448"/>
      <c r="L398" s="196"/>
      <c r="M398" s="196"/>
      <c r="N398" s="216">
        <v>0</v>
      </c>
      <c r="O398" s="216">
        <v>0</v>
      </c>
      <c r="P398" s="216">
        <v>0</v>
      </c>
      <c r="Q398" s="335">
        <v>0</v>
      </c>
      <c r="R398" s="234"/>
    </row>
    <row r="399" spans="2:18" s="194" customFormat="1" x14ac:dyDescent="0.25">
      <c r="B399" s="233">
        <v>394</v>
      </c>
      <c r="C399" s="293">
        <v>45398</v>
      </c>
      <c r="D399" s="195" t="s">
        <v>158</v>
      </c>
      <c r="E399" s="196" t="s">
        <v>159</v>
      </c>
      <c r="F399" s="196" t="s">
        <v>381</v>
      </c>
      <c r="G399" s="196" t="s">
        <v>159</v>
      </c>
      <c r="H399" s="196">
        <v>10</v>
      </c>
      <c r="I399" s="196"/>
      <c r="J399" s="196"/>
      <c r="K399" s="448"/>
      <c r="L399" s="196"/>
      <c r="M399" s="196"/>
      <c r="N399" s="216">
        <v>0</v>
      </c>
      <c r="O399" s="216">
        <v>0</v>
      </c>
      <c r="P399" s="216">
        <v>0</v>
      </c>
      <c r="Q399" s="335">
        <v>0</v>
      </c>
      <c r="R399" s="234"/>
    </row>
    <row r="400" spans="2:18" s="194" customFormat="1" x14ac:dyDescent="0.25">
      <c r="B400" s="233">
        <v>395</v>
      </c>
      <c r="C400" s="293">
        <v>45398</v>
      </c>
      <c r="D400" s="195" t="s">
        <v>175</v>
      </c>
      <c r="E400" s="196" t="s">
        <v>176</v>
      </c>
      <c r="F400" s="196" t="s">
        <v>7</v>
      </c>
      <c r="G400" s="196" t="s">
        <v>209</v>
      </c>
      <c r="H400" s="196">
        <v>7</v>
      </c>
      <c r="I400" s="196"/>
      <c r="J400" s="196"/>
      <c r="K400" s="448"/>
      <c r="L400" s="196"/>
      <c r="M400" s="196"/>
      <c r="N400" s="216">
        <v>0</v>
      </c>
      <c r="O400" s="216">
        <v>0</v>
      </c>
      <c r="P400" s="216">
        <v>0</v>
      </c>
      <c r="Q400" s="335">
        <v>0</v>
      </c>
      <c r="R400" s="234"/>
    </row>
    <row r="401" spans="2:18" s="194" customFormat="1" x14ac:dyDescent="0.25">
      <c r="B401" s="233">
        <v>396</v>
      </c>
      <c r="C401" s="293">
        <v>45398</v>
      </c>
      <c r="D401" s="195" t="s">
        <v>171</v>
      </c>
      <c r="E401" s="196" t="s">
        <v>159</v>
      </c>
      <c r="F401" s="196" t="s">
        <v>7</v>
      </c>
      <c r="G401" s="196" t="s">
        <v>159</v>
      </c>
      <c r="H401" s="196">
        <v>11.2</v>
      </c>
      <c r="I401" s="196"/>
      <c r="J401" s="196"/>
      <c r="K401" s="448"/>
      <c r="L401" s="196"/>
      <c r="M401" s="196"/>
      <c r="N401" s="216">
        <v>0</v>
      </c>
      <c r="O401" s="216">
        <v>0</v>
      </c>
      <c r="P401" s="216">
        <v>0</v>
      </c>
      <c r="Q401" s="335">
        <v>0</v>
      </c>
      <c r="R401" s="234"/>
    </row>
    <row r="402" spans="2:18" s="194" customFormat="1" x14ac:dyDescent="0.25">
      <c r="B402" s="233">
        <v>397</v>
      </c>
      <c r="C402" s="293">
        <v>45398</v>
      </c>
      <c r="D402" s="195" t="s">
        <v>151</v>
      </c>
      <c r="E402" s="196" t="s">
        <v>92</v>
      </c>
      <c r="F402" s="196" t="s">
        <v>63</v>
      </c>
      <c r="G402" s="196" t="s">
        <v>209</v>
      </c>
      <c r="H402" s="196">
        <v>6.65</v>
      </c>
      <c r="I402" s="196" t="s">
        <v>214</v>
      </c>
      <c r="J402" s="196">
        <v>44</v>
      </c>
      <c r="K402" s="448"/>
      <c r="L402" s="196" t="s">
        <v>63</v>
      </c>
      <c r="M402" s="196" t="s">
        <v>297</v>
      </c>
      <c r="N402" s="216">
        <v>292.60000000000002</v>
      </c>
      <c r="O402" s="216">
        <v>0</v>
      </c>
      <c r="P402" s="216">
        <v>0</v>
      </c>
      <c r="Q402" s="335">
        <v>0</v>
      </c>
      <c r="R402" s="234"/>
    </row>
    <row r="403" spans="2:18" s="194" customFormat="1" x14ac:dyDescent="0.25">
      <c r="B403" s="233">
        <v>398</v>
      </c>
      <c r="C403" s="293">
        <v>45398</v>
      </c>
      <c r="D403" s="195" t="s">
        <v>150</v>
      </c>
      <c r="E403" s="196" t="s">
        <v>92</v>
      </c>
      <c r="F403" s="196" t="s">
        <v>63</v>
      </c>
      <c r="G403" s="196" t="s">
        <v>210</v>
      </c>
      <c r="H403" s="196">
        <v>4.1500000000000004</v>
      </c>
      <c r="I403" s="196" t="s">
        <v>214</v>
      </c>
      <c r="J403" s="196">
        <v>38</v>
      </c>
      <c r="K403" s="448"/>
      <c r="L403" s="196" t="s">
        <v>63</v>
      </c>
      <c r="M403" s="196" t="s">
        <v>297</v>
      </c>
      <c r="N403" s="216">
        <v>157.70000000000002</v>
      </c>
      <c r="O403" s="216">
        <v>0</v>
      </c>
      <c r="P403" s="216">
        <v>0</v>
      </c>
      <c r="Q403" s="335">
        <v>0</v>
      </c>
      <c r="R403" s="234"/>
    </row>
    <row r="404" spans="2:18" s="194" customFormat="1" x14ac:dyDescent="0.25">
      <c r="B404" s="233">
        <v>399</v>
      </c>
      <c r="C404" s="293">
        <v>45398</v>
      </c>
      <c r="D404" s="195" t="s">
        <v>148</v>
      </c>
      <c r="E404" s="196" t="s">
        <v>92</v>
      </c>
      <c r="F404" s="196" t="s">
        <v>63</v>
      </c>
      <c r="G404" s="196" t="s">
        <v>210</v>
      </c>
      <c r="H404" s="196">
        <v>4.1500000000000004</v>
      </c>
      <c r="I404" s="196" t="s">
        <v>214</v>
      </c>
      <c r="J404" s="196">
        <v>36</v>
      </c>
      <c r="K404" s="448"/>
      <c r="L404" s="196" t="s">
        <v>63</v>
      </c>
      <c r="M404" s="196" t="s">
        <v>297</v>
      </c>
      <c r="N404" s="216">
        <v>149.4</v>
      </c>
      <c r="O404" s="216">
        <v>0</v>
      </c>
      <c r="P404" s="216">
        <v>0</v>
      </c>
      <c r="Q404" s="335">
        <v>0</v>
      </c>
      <c r="R404" s="234"/>
    </row>
    <row r="405" spans="2:18" s="194" customFormat="1" x14ac:dyDescent="0.25">
      <c r="B405" s="233">
        <v>400</v>
      </c>
      <c r="C405" s="293">
        <v>45398</v>
      </c>
      <c r="D405" s="195" t="s">
        <v>177</v>
      </c>
      <c r="E405" s="196" t="s">
        <v>159</v>
      </c>
      <c r="F405" s="196" t="s">
        <v>8</v>
      </c>
      <c r="G405" s="196" t="s">
        <v>159</v>
      </c>
      <c r="H405" s="196">
        <v>11.6</v>
      </c>
      <c r="I405" s="196"/>
      <c r="J405" s="196"/>
      <c r="K405" s="448"/>
      <c r="L405" s="196"/>
      <c r="M405" s="196"/>
      <c r="N405" s="216">
        <v>0</v>
      </c>
      <c r="O405" s="216">
        <v>0</v>
      </c>
      <c r="P405" s="216">
        <v>0</v>
      </c>
      <c r="Q405" s="335">
        <v>0</v>
      </c>
      <c r="R405" s="234"/>
    </row>
    <row r="406" spans="2:18" s="194" customFormat="1" x14ac:dyDescent="0.25">
      <c r="B406" s="233">
        <v>401</v>
      </c>
      <c r="C406" s="293">
        <v>45398</v>
      </c>
      <c r="D406" s="195" t="s">
        <v>141</v>
      </c>
      <c r="E406" s="196" t="s">
        <v>92</v>
      </c>
      <c r="F406" s="196" t="s">
        <v>2</v>
      </c>
      <c r="G406" s="196" t="s">
        <v>209</v>
      </c>
      <c r="H406" s="196">
        <v>7</v>
      </c>
      <c r="I406" s="196"/>
      <c r="J406" s="196"/>
      <c r="K406" s="448"/>
      <c r="L406" s="196"/>
      <c r="M406" s="196"/>
      <c r="N406" s="216">
        <v>0</v>
      </c>
      <c r="O406" s="216">
        <v>0</v>
      </c>
      <c r="P406" s="216">
        <v>0</v>
      </c>
      <c r="Q406" s="335">
        <v>0</v>
      </c>
      <c r="R406" s="234"/>
    </row>
    <row r="407" spans="2:18" s="194" customFormat="1" x14ac:dyDescent="0.25">
      <c r="B407" s="233">
        <v>402</v>
      </c>
      <c r="C407" s="293">
        <v>45398</v>
      </c>
      <c r="D407" s="195" t="s">
        <v>140</v>
      </c>
      <c r="E407" s="196" t="s">
        <v>92</v>
      </c>
      <c r="F407" s="196" t="s">
        <v>2</v>
      </c>
      <c r="G407" s="196" t="s">
        <v>209</v>
      </c>
      <c r="H407" s="196">
        <v>7</v>
      </c>
      <c r="I407" s="196"/>
      <c r="J407" s="196"/>
      <c r="K407" s="448"/>
      <c r="L407" s="196"/>
      <c r="M407" s="196"/>
      <c r="N407" s="216">
        <v>0</v>
      </c>
      <c r="O407" s="216">
        <v>0</v>
      </c>
      <c r="P407" s="216">
        <v>0</v>
      </c>
      <c r="Q407" s="335">
        <v>0</v>
      </c>
      <c r="R407" s="234"/>
    </row>
    <row r="408" spans="2:18" s="194" customFormat="1" x14ac:dyDescent="0.25">
      <c r="B408" s="233">
        <v>403</v>
      </c>
      <c r="C408" s="293">
        <v>45398</v>
      </c>
      <c r="D408" s="195" t="s">
        <v>139</v>
      </c>
      <c r="E408" s="196" t="s">
        <v>92</v>
      </c>
      <c r="F408" s="196" t="s">
        <v>2</v>
      </c>
      <c r="G408" s="196" t="s">
        <v>209</v>
      </c>
      <c r="H408" s="196">
        <v>7</v>
      </c>
      <c r="I408" s="196"/>
      <c r="J408" s="196"/>
      <c r="K408" s="448"/>
      <c r="L408" s="196"/>
      <c r="M408" s="196"/>
      <c r="N408" s="216">
        <v>0</v>
      </c>
      <c r="O408" s="216">
        <v>0</v>
      </c>
      <c r="P408" s="216">
        <v>0</v>
      </c>
      <c r="Q408" s="335">
        <v>0</v>
      </c>
      <c r="R408" s="234"/>
    </row>
    <row r="409" spans="2:18" s="194" customFormat="1" x14ac:dyDescent="0.25">
      <c r="B409" s="233">
        <v>404</v>
      </c>
      <c r="C409" s="293">
        <v>45398</v>
      </c>
      <c r="D409" s="195" t="s">
        <v>96</v>
      </c>
      <c r="E409" s="196" t="s">
        <v>159</v>
      </c>
      <c r="F409" s="196" t="s">
        <v>1</v>
      </c>
      <c r="G409" s="196" t="s">
        <v>159</v>
      </c>
      <c r="H409" s="196">
        <v>11.8</v>
      </c>
      <c r="I409" s="196"/>
      <c r="J409" s="196"/>
      <c r="K409" s="448"/>
      <c r="L409" s="196"/>
      <c r="M409" s="196"/>
      <c r="N409" s="216">
        <v>0</v>
      </c>
      <c r="O409" s="216">
        <v>0</v>
      </c>
      <c r="P409" s="216">
        <v>0</v>
      </c>
      <c r="Q409" s="335">
        <v>0</v>
      </c>
      <c r="R409" s="234"/>
    </row>
    <row r="410" spans="2:18" s="194" customFormat="1" x14ac:dyDescent="0.25">
      <c r="B410" s="233">
        <v>405</v>
      </c>
      <c r="C410" s="293">
        <v>45398</v>
      </c>
      <c r="D410" s="195" t="s">
        <v>128</v>
      </c>
      <c r="E410" s="196" t="s">
        <v>159</v>
      </c>
      <c r="F410" s="196" t="s">
        <v>1</v>
      </c>
      <c r="G410" s="196" t="s">
        <v>159</v>
      </c>
      <c r="H410" s="196">
        <v>11.8</v>
      </c>
      <c r="I410" s="196"/>
      <c r="J410" s="196"/>
      <c r="K410" s="448"/>
      <c r="L410" s="196"/>
      <c r="M410" s="196"/>
      <c r="N410" s="216">
        <v>0</v>
      </c>
      <c r="O410" s="216">
        <v>0</v>
      </c>
      <c r="P410" s="216">
        <v>0</v>
      </c>
      <c r="Q410" s="335">
        <v>0</v>
      </c>
      <c r="R410" s="234"/>
    </row>
    <row r="411" spans="2:18" s="194" customFormat="1" x14ac:dyDescent="0.25">
      <c r="B411" s="233">
        <v>406</v>
      </c>
      <c r="C411" s="293">
        <v>45399</v>
      </c>
      <c r="D411" s="195" t="s">
        <v>94</v>
      </c>
      <c r="E411" s="196" t="s">
        <v>92</v>
      </c>
      <c r="F411" s="196" t="s">
        <v>1</v>
      </c>
      <c r="G411" s="196" t="s">
        <v>209</v>
      </c>
      <c r="H411" s="196">
        <v>6.65</v>
      </c>
      <c r="I411" s="196" t="s">
        <v>214</v>
      </c>
      <c r="J411" s="196">
        <v>3</v>
      </c>
      <c r="K411" s="448"/>
      <c r="L411" s="196" t="s">
        <v>1</v>
      </c>
      <c r="M411" s="196" t="s">
        <v>297</v>
      </c>
      <c r="N411" s="216">
        <v>19.950000000000003</v>
      </c>
      <c r="O411" s="216">
        <v>0</v>
      </c>
      <c r="P411" s="216">
        <v>0</v>
      </c>
      <c r="Q411" s="335">
        <v>0</v>
      </c>
      <c r="R411" s="234"/>
    </row>
    <row r="412" spans="2:18" s="194" customFormat="1" x14ac:dyDescent="0.25">
      <c r="B412" s="233">
        <v>407</v>
      </c>
      <c r="C412" s="293">
        <v>45399</v>
      </c>
      <c r="D412" s="195" t="s">
        <v>91</v>
      </c>
      <c r="E412" s="196" t="s">
        <v>92</v>
      </c>
      <c r="F412" s="196" t="s">
        <v>1</v>
      </c>
      <c r="G412" s="196" t="s">
        <v>209</v>
      </c>
      <c r="H412" s="196">
        <v>6.65</v>
      </c>
      <c r="I412" s="196" t="s">
        <v>214</v>
      </c>
      <c r="J412" s="196">
        <v>3</v>
      </c>
      <c r="K412" s="448"/>
      <c r="L412" s="196" t="s">
        <v>1</v>
      </c>
      <c r="M412" s="196" t="s">
        <v>297</v>
      </c>
      <c r="N412" s="216">
        <v>19.950000000000003</v>
      </c>
      <c r="O412" s="216">
        <v>0</v>
      </c>
      <c r="P412" s="216">
        <v>0</v>
      </c>
      <c r="Q412" s="335">
        <v>0</v>
      </c>
      <c r="R412" s="234"/>
    </row>
    <row r="413" spans="2:18" s="194" customFormat="1" x14ac:dyDescent="0.25">
      <c r="B413" s="233">
        <v>408</v>
      </c>
      <c r="C413" s="293">
        <v>45399</v>
      </c>
      <c r="D413" s="195" t="s">
        <v>116</v>
      </c>
      <c r="E413" s="196" t="s">
        <v>92</v>
      </c>
      <c r="F413" s="196" t="s">
        <v>1</v>
      </c>
      <c r="G413" s="196" t="s">
        <v>209</v>
      </c>
      <c r="H413" s="196">
        <v>6.65</v>
      </c>
      <c r="I413" s="196"/>
      <c r="J413" s="196"/>
      <c r="K413" s="448"/>
      <c r="L413" s="196"/>
      <c r="M413" s="196"/>
      <c r="N413" s="216">
        <v>0</v>
      </c>
      <c r="O413" s="216">
        <v>0</v>
      </c>
      <c r="P413" s="216">
        <v>0</v>
      </c>
      <c r="Q413" s="335">
        <v>0</v>
      </c>
      <c r="R413" s="234"/>
    </row>
    <row r="414" spans="2:18" s="194" customFormat="1" x14ac:dyDescent="0.25">
      <c r="B414" s="233">
        <v>409</v>
      </c>
      <c r="C414" s="293">
        <v>45399</v>
      </c>
      <c r="D414" s="195" t="s">
        <v>155</v>
      </c>
      <c r="E414" s="196" t="s">
        <v>92</v>
      </c>
      <c r="F414" s="196" t="s">
        <v>62</v>
      </c>
      <c r="G414" s="196" t="s">
        <v>210</v>
      </c>
      <c r="H414" s="196">
        <v>4.1500000000000004</v>
      </c>
      <c r="I414" s="196"/>
      <c r="J414" s="196"/>
      <c r="K414" s="448"/>
      <c r="L414" s="196"/>
      <c r="M414" s="196"/>
      <c r="N414" s="216">
        <v>0</v>
      </c>
      <c r="O414" s="216">
        <v>0</v>
      </c>
      <c r="P414" s="216">
        <v>0</v>
      </c>
      <c r="Q414" s="335">
        <v>0</v>
      </c>
      <c r="R414" s="234"/>
    </row>
    <row r="415" spans="2:18" s="194" customFormat="1" x14ac:dyDescent="0.25">
      <c r="B415" s="233">
        <v>410</v>
      </c>
      <c r="C415" s="293">
        <v>45399</v>
      </c>
      <c r="D415" s="195" t="s">
        <v>154</v>
      </c>
      <c r="E415" s="196" t="s">
        <v>92</v>
      </c>
      <c r="F415" s="196" t="s">
        <v>62</v>
      </c>
      <c r="G415" s="196" t="s">
        <v>210</v>
      </c>
      <c r="H415" s="196">
        <v>4.1500000000000004</v>
      </c>
      <c r="I415" s="196"/>
      <c r="J415" s="196"/>
      <c r="K415" s="448"/>
      <c r="L415" s="196"/>
      <c r="M415" s="196"/>
      <c r="N415" s="216">
        <v>0</v>
      </c>
      <c r="O415" s="216">
        <v>0</v>
      </c>
      <c r="P415" s="216">
        <v>0</v>
      </c>
      <c r="Q415" s="335">
        <v>0</v>
      </c>
      <c r="R415" s="234"/>
    </row>
    <row r="416" spans="2:18" s="194" customFormat="1" x14ac:dyDescent="0.25">
      <c r="B416" s="233">
        <v>411</v>
      </c>
      <c r="C416" s="293">
        <v>45399</v>
      </c>
      <c r="D416" s="195" t="s">
        <v>158</v>
      </c>
      <c r="E416" s="196" t="s">
        <v>159</v>
      </c>
      <c r="F416" s="196" t="s">
        <v>381</v>
      </c>
      <c r="G416" s="196" t="s">
        <v>159</v>
      </c>
      <c r="H416" s="196">
        <v>10</v>
      </c>
      <c r="I416" s="196"/>
      <c r="J416" s="196"/>
      <c r="K416" s="448"/>
      <c r="L416" s="196"/>
      <c r="M416" s="196"/>
      <c r="N416" s="216">
        <v>0</v>
      </c>
      <c r="O416" s="216">
        <v>0</v>
      </c>
      <c r="P416" s="216">
        <v>0</v>
      </c>
      <c r="Q416" s="335">
        <v>0</v>
      </c>
      <c r="R416" s="234"/>
    </row>
    <row r="417" spans="2:18" s="194" customFormat="1" x14ac:dyDescent="0.25">
      <c r="B417" s="233">
        <v>412</v>
      </c>
      <c r="C417" s="293">
        <v>45399</v>
      </c>
      <c r="D417" s="195" t="s">
        <v>175</v>
      </c>
      <c r="E417" s="196" t="s">
        <v>176</v>
      </c>
      <c r="F417" s="196" t="s">
        <v>7</v>
      </c>
      <c r="G417" s="196" t="s">
        <v>209</v>
      </c>
      <c r="H417" s="196">
        <v>7</v>
      </c>
      <c r="I417" s="196"/>
      <c r="J417" s="196"/>
      <c r="K417" s="448"/>
      <c r="L417" s="196"/>
      <c r="M417" s="196"/>
      <c r="N417" s="216">
        <v>0</v>
      </c>
      <c r="O417" s="216">
        <v>0</v>
      </c>
      <c r="P417" s="216">
        <v>0</v>
      </c>
      <c r="Q417" s="335">
        <v>0</v>
      </c>
      <c r="R417" s="234"/>
    </row>
    <row r="418" spans="2:18" s="194" customFormat="1" x14ac:dyDescent="0.25">
      <c r="B418" s="233">
        <v>413</v>
      </c>
      <c r="C418" s="293">
        <v>45399</v>
      </c>
      <c r="D418" s="195" t="s">
        <v>171</v>
      </c>
      <c r="E418" s="196" t="s">
        <v>159</v>
      </c>
      <c r="F418" s="196" t="s">
        <v>7</v>
      </c>
      <c r="G418" s="196" t="s">
        <v>159</v>
      </c>
      <c r="H418" s="196">
        <v>11.2</v>
      </c>
      <c r="I418" s="196"/>
      <c r="J418" s="196"/>
      <c r="K418" s="448"/>
      <c r="L418" s="196"/>
      <c r="M418" s="196"/>
      <c r="N418" s="216">
        <v>0</v>
      </c>
      <c r="O418" s="216">
        <v>0</v>
      </c>
      <c r="P418" s="216">
        <v>0</v>
      </c>
      <c r="Q418" s="335">
        <v>0</v>
      </c>
      <c r="R418" s="234"/>
    </row>
    <row r="419" spans="2:18" s="194" customFormat="1" x14ac:dyDescent="0.25">
      <c r="B419" s="233">
        <v>414</v>
      </c>
      <c r="C419" s="293">
        <v>45399</v>
      </c>
      <c r="D419" s="195" t="s">
        <v>151</v>
      </c>
      <c r="E419" s="196" t="s">
        <v>92</v>
      </c>
      <c r="F419" s="196" t="s">
        <v>63</v>
      </c>
      <c r="G419" s="196" t="s">
        <v>209</v>
      </c>
      <c r="H419" s="196">
        <v>6.65</v>
      </c>
      <c r="I419" s="196" t="s">
        <v>214</v>
      </c>
      <c r="J419" s="196">
        <v>9</v>
      </c>
      <c r="K419" s="448"/>
      <c r="L419" s="196" t="s">
        <v>63</v>
      </c>
      <c r="M419" s="196" t="s">
        <v>297</v>
      </c>
      <c r="N419" s="216">
        <v>59.85</v>
      </c>
      <c r="O419" s="216">
        <v>0</v>
      </c>
      <c r="P419" s="216">
        <v>0</v>
      </c>
      <c r="Q419" s="335">
        <v>0</v>
      </c>
      <c r="R419" s="234"/>
    </row>
    <row r="420" spans="2:18" s="194" customFormat="1" x14ac:dyDescent="0.25">
      <c r="B420" s="233">
        <v>415</v>
      </c>
      <c r="C420" s="293">
        <v>45399</v>
      </c>
      <c r="D420" s="195" t="s">
        <v>150</v>
      </c>
      <c r="E420" s="196" t="s">
        <v>92</v>
      </c>
      <c r="F420" s="196" t="s">
        <v>63</v>
      </c>
      <c r="G420" s="196" t="s">
        <v>210</v>
      </c>
      <c r="H420" s="196">
        <v>4.1500000000000004</v>
      </c>
      <c r="I420" s="196" t="s">
        <v>214</v>
      </c>
      <c r="J420" s="196">
        <v>9</v>
      </c>
      <c r="K420" s="448"/>
      <c r="L420" s="196" t="s">
        <v>63</v>
      </c>
      <c r="M420" s="196" t="s">
        <v>297</v>
      </c>
      <c r="N420" s="216">
        <v>37.35</v>
      </c>
      <c r="O420" s="216">
        <v>0</v>
      </c>
      <c r="P420" s="216">
        <v>0</v>
      </c>
      <c r="Q420" s="335">
        <v>0</v>
      </c>
      <c r="R420" s="234"/>
    </row>
    <row r="421" spans="2:18" s="194" customFormat="1" x14ac:dyDescent="0.25">
      <c r="B421" s="233">
        <v>416</v>
      </c>
      <c r="C421" s="293">
        <v>45399</v>
      </c>
      <c r="D421" s="195" t="s">
        <v>148</v>
      </c>
      <c r="E421" s="196" t="s">
        <v>92</v>
      </c>
      <c r="F421" s="196" t="s">
        <v>63</v>
      </c>
      <c r="G421" s="196" t="s">
        <v>210</v>
      </c>
      <c r="H421" s="196">
        <v>4.1500000000000004</v>
      </c>
      <c r="I421" s="196" t="s">
        <v>214</v>
      </c>
      <c r="J421" s="196">
        <v>7</v>
      </c>
      <c r="K421" s="448"/>
      <c r="L421" s="196" t="s">
        <v>63</v>
      </c>
      <c r="M421" s="196" t="s">
        <v>297</v>
      </c>
      <c r="N421" s="216">
        <v>29.050000000000004</v>
      </c>
      <c r="O421" s="216">
        <v>0</v>
      </c>
      <c r="P421" s="216">
        <v>0</v>
      </c>
      <c r="Q421" s="335">
        <v>0</v>
      </c>
      <c r="R421" s="234"/>
    </row>
    <row r="422" spans="2:18" s="194" customFormat="1" x14ac:dyDescent="0.25">
      <c r="B422" s="233">
        <v>417</v>
      </c>
      <c r="C422" s="293">
        <v>45399</v>
      </c>
      <c r="D422" s="195" t="s">
        <v>177</v>
      </c>
      <c r="E422" s="196" t="s">
        <v>159</v>
      </c>
      <c r="F422" s="196" t="s">
        <v>8</v>
      </c>
      <c r="G422" s="196" t="s">
        <v>159</v>
      </c>
      <c r="H422" s="196">
        <v>11.6</v>
      </c>
      <c r="I422" s="196"/>
      <c r="J422" s="196"/>
      <c r="K422" s="448"/>
      <c r="L422" s="196"/>
      <c r="M422" s="196"/>
      <c r="N422" s="216">
        <v>0</v>
      </c>
      <c r="O422" s="216">
        <v>0</v>
      </c>
      <c r="P422" s="216">
        <v>0</v>
      </c>
      <c r="Q422" s="335">
        <v>0</v>
      </c>
      <c r="R422" s="234"/>
    </row>
    <row r="423" spans="2:18" s="194" customFormat="1" x14ac:dyDescent="0.25">
      <c r="B423" s="233">
        <v>418</v>
      </c>
      <c r="C423" s="293">
        <v>45399</v>
      </c>
      <c r="D423" s="195" t="s">
        <v>141</v>
      </c>
      <c r="E423" s="196" t="s">
        <v>92</v>
      </c>
      <c r="F423" s="196" t="s">
        <v>2</v>
      </c>
      <c r="G423" s="196" t="s">
        <v>209</v>
      </c>
      <c r="H423" s="196">
        <v>7</v>
      </c>
      <c r="I423" s="196"/>
      <c r="J423" s="196"/>
      <c r="K423" s="448"/>
      <c r="L423" s="196"/>
      <c r="M423" s="196"/>
      <c r="N423" s="216">
        <v>0</v>
      </c>
      <c r="O423" s="216">
        <v>0</v>
      </c>
      <c r="P423" s="216">
        <v>0</v>
      </c>
      <c r="Q423" s="335">
        <v>0</v>
      </c>
      <c r="R423" s="234"/>
    </row>
    <row r="424" spans="2:18" s="194" customFormat="1" x14ac:dyDescent="0.25">
      <c r="B424" s="233">
        <v>419</v>
      </c>
      <c r="C424" s="293">
        <v>45399</v>
      </c>
      <c r="D424" s="195" t="s">
        <v>140</v>
      </c>
      <c r="E424" s="196" t="s">
        <v>92</v>
      </c>
      <c r="F424" s="196" t="s">
        <v>2</v>
      </c>
      <c r="G424" s="196" t="s">
        <v>209</v>
      </c>
      <c r="H424" s="196">
        <v>7</v>
      </c>
      <c r="I424" s="196"/>
      <c r="J424" s="196"/>
      <c r="K424" s="448"/>
      <c r="L424" s="196"/>
      <c r="M424" s="196"/>
      <c r="N424" s="216">
        <v>0</v>
      </c>
      <c r="O424" s="216">
        <v>0</v>
      </c>
      <c r="P424" s="216">
        <v>0</v>
      </c>
      <c r="Q424" s="335">
        <v>0</v>
      </c>
      <c r="R424" s="234"/>
    </row>
    <row r="425" spans="2:18" s="194" customFormat="1" x14ac:dyDescent="0.25">
      <c r="B425" s="233">
        <v>420</v>
      </c>
      <c r="C425" s="293">
        <v>45399</v>
      </c>
      <c r="D425" s="195" t="s">
        <v>139</v>
      </c>
      <c r="E425" s="196" t="s">
        <v>92</v>
      </c>
      <c r="F425" s="196" t="s">
        <v>2</v>
      </c>
      <c r="G425" s="196" t="s">
        <v>209</v>
      </c>
      <c r="H425" s="196">
        <v>7</v>
      </c>
      <c r="I425" s="196"/>
      <c r="J425" s="196"/>
      <c r="K425" s="448"/>
      <c r="L425" s="196"/>
      <c r="M425" s="196"/>
      <c r="N425" s="216">
        <v>0</v>
      </c>
      <c r="O425" s="216">
        <v>0</v>
      </c>
      <c r="P425" s="216">
        <v>0</v>
      </c>
      <c r="Q425" s="335">
        <v>0</v>
      </c>
      <c r="R425" s="234"/>
    </row>
    <row r="426" spans="2:18" s="194" customFormat="1" x14ac:dyDescent="0.25">
      <c r="B426" s="233">
        <v>421</v>
      </c>
      <c r="C426" s="293">
        <v>45399</v>
      </c>
      <c r="D426" s="195" t="s">
        <v>96</v>
      </c>
      <c r="E426" s="196" t="s">
        <v>159</v>
      </c>
      <c r="F426" s="196" t="s">
        <v>1</v>
      </c>
      <c r="G426" s="196" t="s">
        <v>159</v>
      </c>
      <c r="H426" s="196">
        <v>11.8</v>
      </c>
      <c r="I426" s="196"/>
      <c r="J426" s="196"/>
      <c r="K426" s="448"/>
      <c r="L426" s="196"/>
      <c r="M426" s="196"/>
      <c r="N426" s="216">
        <v>0</v>
      </c>
      <c r="O426" s="216">
        <v>0</v>
      </c>
      <c r="P426" s="216">
        <v>0</v>
      </c>
      <c r="Q426" s="335">
        <v>0</v>
      </c>
      <c r="R426" s="234"/>
    </row>
    <row r="427" spans="2:18" s="194" customFormat="1" x14ac:dyDescent="0.25">
      <c r="B427" s="233">
        <v>422</v>
      </c>
      <c r="C427" s="293">
        <v>45399</v>
      </c>
      <c r="D427" s="195" t="s">
        <v>128</v>
      </c>
      <c r="E427" s="196" t="s">
        <v>159</v>
      </c>
      <c r="F427" s="196" t="s">
        <v>1</v>
      </c>
      <c r="G427" s="196" t="s">
        <v>159</v>
      </c>
      <c r="H427" s="196">
        <v>11.8</v>
      </c>
      <c r="I427" s="196"/>
      <c r="J427" s="196"/>
      <c r="K427" s="448"/>
      <c r="L427" s="196"/>
      <c r="M427" s="196"/>
      <c r="N427" s="216">
        <v>0</v>
      </c>
      <c r="O427" s="216">
        <v>0</v>
      </c>
      <c r="P427" s="216">
        <v>0</v>
      </c>
      <c r="Q427" s="335">
        <v>0</v>
      </c>
      <c r="R427" s="234"/>
    </row>
    <row r="428" spans="2:18" s="194" customFormat="1" x14ac:dyDescent="0.25">
      <c r="B428" s="233">
        <v>423</v>
      </c>
      <c r="C428" s="293">
        <v>45400</v>
      </c>
      <c r="D428" s="195" t="s">
        <v>94</v>
      </c>
      <c r="E428" s="196" t="s">
        <v>92</v>
      </c>
      <c r="F428" s="196" t="s">
        <v>1</v>
      </c>
      <c r="G428" s="196" t="s">
        <v>209</v>
      </c>
      <c r="H428" s="196">
        <v>6.65</v>
      </c>
      <c r="I428" s="196" t="s">
        <v>214</v>
      </c>
      <c r="J428" s="196">
        <v>28</v>
      </c>
      <c r="K428" s="448"/>
      <c r="L428" s="196" t="s">
        <v>1</v>
      </c>
      <c r="M428" s="196" t="s">
        <v>297</v>
      </c>
      <c r="N428" s="216">
        <v>186.20000000000002</v>
      </c>
      <c r="O428" s="216">
        <v>0</v>
      </c>
      <c r="P428" s="216">
        <v>0</v>
      </c>
      <c r="Q428" s="335">
        <v>0</v>
      </c>
      <c r="R428" s="234"/>
    </row>
    <row r="429" spans="2:18" s="194" customFormat="1" x14ac:dyDescent="0.25">
      <c r="B429" s="233">
        <v>424</v>
      </c>
      <c r="C429" s="293">
        <v>45400</v>
      </c>
      <c r="D429" s="195" t="s">
        <v>91</v>
      </c>
      <c r="E429" s="196" t="s">
        <v>92</v>
      </c>
      <c r="F429" s="196" t="s">
        <v>1</v>
      </c>
      <c r="G429" s="196" t="s">
        <v>209</v>
      </c>
      <c r="H429" s="196">
        <v>6.65</v>
      </c>
      <c r="I429" s="196" t="s">
        <v>214</v>
      </c>
      <c r="J429" s="196">
        <v>28</v>
      </c>
      <c r="K429" s="448"/>
      <c r="L429" s="196" t="s">
        <v>1</v>
      </c>
      <c r="M429" s="196" t="s">
        <v>297</v>
      </c>
      <c r="N429" s="216">
        <v>186.20000000000002</v>
      </c>
      <c r="O429" s="216">
        <v>0</v>
      </c>
      <c r="P429" s="216">
        <v>0</v>
      </c>
      <c r="Q429" s="335">
        <v>0</v>
      </c>
      <c r="R429" s="234"/>
    </row>
    <row r="430" spans="2:18" s="194" customFormat="1" x14ac:dyDescent="0.25">
      <c r="B430" s="233">
        <v>425</v>
      </c>
      <c r="C430" s="293">
        <v>45400</v>
      </c>
      <c r="D430" s="195" t="s">
        <v>116</v>
      </c>
      <c r="E430" s="196" t="s">
        <v>92</v>
      </c>
      <c r="F430" s="196" t="s">
        <v>1</v>
      </c>
      <c r="G430" s="196" t="s">
        <v>209</v>
      </c>
      <c r="H430" s="196">
        <v>6.65</v>
      </c>
      <c r="I430" s="196" t="s">
        <v>214</v>
      </c>
      <c r="J430" s="196">
        <v>26</v>
      </c>
      <c r="K430" s="448"/>
      <c r="L430" s="196" t="s">
        <v>1</v>
      </c>
      <c r="M430" s="196" t="s">
        <v>297</v>
      </c>
      <c r="N430" s="216">
        <v>172.9</v>
      </c>
      <c r="O430" s="216">
        <v>0</v>
      </c>
      <c r="P430" s="216">
        <v>0</v>
      </c>
      <c r="Q430" s="335">
        <v>0</v>
      </c>
      <c r="R430" s="234"/>
    </row>
    <row r="431" spans="2:18" s="194" customFormat="1" x14ac:dyDescent="0.25">
      <c r="B431" s="233">
        <v>426</v>
      </c>
      <c r="C431" s="293">
        <v>45400</v>
      </c>
      <c r="D431" s="195" t="s">
        <v>155</v>
      </c>
      <c r="E431" s="196" t="s">
        <v>92</v>
      </c>
      <c r="F431" s="196" t="s">
        <v>62</v>
      </c>
      <c r="G431" s="196" t="s">
        <v>210</v>
      </c>
      <c r="H431" s="196">
        <v>4.1500000000000004</v>
      </c>
      <c r="I431" s="196"/>
      <c r="J431" s="196"/>
      <c r="K431" s="448"/>
      <c r="L431" s="196"/>
      <c r="M431" s="196"/>
      <c r="N431" s="216">
        <v>0</v>
      </c>
      <c r="O431" s="216">
        <v>0</v>
      </c>
      <c r="P431" s="216">
        <v>0</v>
      </c>
      <c r="Q431" s="335">
        <v>0</v>
      </c>
      <c r="R431" s="234"/>
    </row>
    <row r="432" spans="2:18" s="194" customFormat="1" x14ac:dyDescent="0.25">
      <c r="B432" s="233">
        <v>427</v>
      </c>
      <c r="C432" s="293">
        <v>45400</v>
      </c>
      <c r="D432" s="195" t="s">
        <v>154</v>
      </c>
      <c r="E432" s="196" t="s">
        <v>92</v>
      </c>
      <c r="F432" s="196" t="s">
        <v>62</v>
      </c>
      <c r="G432" s="196" t="s">
        <v>210</v>
      </c>
      <c r="H432" s="196">
        <v>4.1500000000000004</v>
      </c>
      <c r="I432" s="196"/>
      <c r="J432" s="196"/>
      <c r="K432" s="448"/>
      <c r="L432" s="196"/>
      <c r="M432" s="196"/>
      <c r="N432" s="216">
        <v>0</v>
      </c>
      <c r="O432" s="216">
        <v>0</v>
      </c>
      <c r="P432" s="216">
        <v>0</v>
      </c>
      <c r="Q432" s="335">
        <v>0</v>
      </c>
      <c r="R432" s="234"/>
    </row>
    <row r="433" spans="2:18" s="194" customFormat="1" x14ac:dyDescent="0.25">
      <c r="B433" s="233">
        <v>428</v>
      </c>
      <c r="C433" s="293">
        <v>45400</v>
      </c>
      <c r="D433" s="195" t="s">
        <v>158</v>
      </c>
      <c r="E433" s="196" t="s">
        <v>159</v>
      </c>
      <c r="F433" s="196" t="s">
        <v>381</v>
      </c>
      <c r="G433" s="196" t="s">
        <v>159</v>
      </c>
      <c r="H433" s="196">
        <v>10</v>
      </c>
      <c r="I433" s="196"/>
      <c r="J433" s="196"/>
      <c r="K433" s="448"/>
      <c r="L433" s="196"/>
      <c r="M433" s="196"/>
      <c r="N433" s="216">
        <v>0</v>
      </c>
      <c r="O433" s="216">
        <v>0</v>
      </c>
      <c r="P433" s="216">
        <v>0</v>
      </c>
      <c r="Q433" s="335">
        <v>0</v>
      </c>
      <c r="R433" s="234"/>
    </row>
    <row r="434" spans="2:18" s="194" customFormat="1" x14ac:dyDescent="0.25">
      <c r="B434" s="233">
        <v>429</v>
      </c>
      <c r="C434" s="293">
        <v>45400</v>
      </c>
      <c r="D434" s="195" t="s">
        <v>175</v>
      </c>
      <c r="E434" s="196" t="s">
        <v>176</v>
      </c>
      <c r="F434" s="196" t="s">
        <v>7</v>
      </c>
      <c r="G434" s="196" t="s">
        <v>209</v>
      </c>
      <c r="H434" s="196">
        <v>7</v>
      </c>
      <c r="I434" s="196"/>
      <c r="J434" s="196"/>
      <c r="K434" s="448"/>
      <c r="L434" s="196"/>
      <c r="M434" s="196"/>
      <c r="N434" s="216">
        <v>0</v>
      </c>
      <c r="O434" s="216">
        <v>0</v>
      </c>
      <c r="P434" s="216">
        <v>0</v>
      </c>
      <c r="Q434" s="335">
        <v>0</v>
      </c>
      <c r="R434" s="234"/>
    </row>
    <row r="435" spans="2:18" s="194" customFormat="1" x14ac:dyDescent="0.25">
      <c r="B435" s="233">
        <v>430</v>
      </c>
      <c r="C435" s="293">
        <v>45400</v>
      </c>
      <c r="D435" s="195" t="s">
        <v>171</v>
      </c>
      <c r="E435" s="196" t="s">
        <v>159</v>
      </c>
      <c r="F435" s="196" t="s">
        <v>7</v>
      </c>
      <c r="G435" s="196" t="s">
        <v>159</v>
      </c>
      <c r="H435" s="196">
        <v>11.2</v>
      </c>
      <c r="I435" s="196"/>
      <c r="J435" s="196"/>
      <c r="K435" s="448"/>
      <c r="L435" s="196"/>
      <c r="M435" s="196"/>
      <c r="N435" s="216">
        <v>0</v>
      </c>
      <c r="O435" s="216">
        <v>0</v>
      </c>
      <c r="P435" s="216">
        <v>0</v>
      </c>
      <c r="Q435" s="335">
        <v>0</v>
      </c>
      <c r="R435" s="234"/>
    </row>
    <row r="436" spans="2:18" s="194" customFormat="1" x14ac:dyDescent="0.25">
      <c r="B436" s="233">
        <v>431</v>
      </c>
      <c r="C436" s="293">
        <v>45400</v>
      </c>
      <c r="D436" s="195" t="s">
        <v>151</v>
      </c>
      <c r="E436" s="196" t="s">
        <v>92</v>
      </c>
      <c r="F436" s="196" t="s">
        <v>63</v>
      </c>
      <c r="G436" s="196" t="s">
        <v>209</v>
      </c>
      <c r="H436" s="196">
        <v>6.65</v>
      </c>
      <c r="I436" s="196" t="s">
        <v>214</v>
      </c>
      <c r="J436" s="196">
        <v>39</v>
      </c>
      <c r="K436" s="448"/>
      <c r="L436" s="196" t="s">
        <v>63</v>
      </c>
      <c r="M436" s="196" t="s">
        <v>297</v>
      </c>
      <c r="N436" s="216">
        <v>259.35000000000002</v>
      </c>
      <c r="O436" s="216">
        <v>0</v>
      </c>
      <c r="P436" s="216">
        <v>0</v>
      </c>
      <c r="Q436" s="335">
        <v>0</v>
      </c>
      <c r="R436" s="234"/>
    </row>
    <row r="437" spans="2:18" s="194" customFormat="1" x14ac:dyDescent="0.25">
      <c r="B437" s="233">
        <v>432</v>
      </c>
      <c r="C437" s="293">
        <v>45400</v>
      </c>
      <c r="D437" s="195" t="s">
        <v>150</v>
      </c>
      <c r="E437" s="196" t="s">
        <v>92</v>
      </c>
      <c r="F437" s="196" t="s">
        <v>63</v>
      </c>
      <c r="G437" s="196" t="s">
        <v>210</v>
      </c>
      <c r="H437" s="196">
        <v>4.1500000000000004</v>
      </c>
      <c r="I437" s="196" t="s">
        <v>214</v>
      </c>
      <c r="J437" s="196">
        <v>32</v>
      </c>
      <c r="K437" s="448"/>
      <c r="L437" s="196" t="s">
        <v>63</v>
      </c>
      <c r="M437" s="196" t="s">
        <v>297</v>
      </c>
      <c r="N437" s="216">
        <v>132.80000000000001</v>
      </c>
      <c r="O437" s="216">
        <v>0</v>
      </c>
      <c r="P437" s="216">
        <v>0</v>
      </c>
      <c r="Q437" s="335">
        <v>0</v>
      </c>
      <c r="R437" s="234"/>
    </row>
    <row r="438" spans="2:18" s="194" customFormat="1" x14ac:dyDescent="0.25">
      <c r="B438" s="233">
        <v>433</v>
      </c>
      <c r="C438" s="293">
        <v>45400</v>
      </c>
      <c r="D438" s="195" t="s">
        <v>148</v>
      </c>
      <c r="E438" s="196" t="s">
        <v>92</v>
      </c>
      <c r="F438" s="196" t="s">
        <v>63</v>
      </c>
      <c r="G438" s="196" t="s">
        <v>210</v>
      </c>
      <c r="H438" s="196">
        <v>4.1500000000000004</v>
      </c>
      <c r="I438" s="196" t="s">
        <v>214</v>
      </c>
      <c r="J438" s="196">
        <v>32</v>
      </c>
      <c r="K438" s="448"/>
      <c r="L438" s="196" t="s">
        <v>63</v>
      </c>
      <c r="M438" s="196" t="s">
        <v>297</v>
      </c>
      <c r="N438" s="216">
        <v>132.80000000000001</v>
      </c>
      <c r="O438" s="216">
        <v>0</v>
      </c>
      <c r="P438" s="216">
        <v>0</v>
      </c>
      <c r="Q438" s="335">
        <v>0</v>
      </c>
      <c r="R438" s="234"/>
    </row>
    <row r="439" spans="2:18" s="194" customFormat="1" x14ac:dyDescent="0.25">
      <c r="B439" s="233">
        <v>434</v>
      </c>
      <c r="C439" s="293">
        <v>45400</v>
      </c>
      <c r="D439" s="195" t="s">
        <v>177</v>
      </c>
      <c r="E439" s="196" t="s">
        <v>159</v>
      </c>
      <c r="F439" s="196" t="s">
        <v>8</v>
      </c>
      <c r="G439" s="196" t="s">
        <v>159</v>
      </c>
      <c r="H439" s="196">
        <v>11.6</v>
      </c>
      <c r="I439" s="196"/>
      <c r="J439" s="196"/>
      <c r="K439" s="448"/>
      <c r="L439" s="196"/>
      <c r="M439" s="196"/>
      <c r="N439" s="216">
        <v>0</v>
      </c>
      <c r="O439" s="216">
        <v>0</v>
      </c>
      <c r="P439" s="216">
        <v>0</v>
      </c>
      <c r="Q439" s="335">
        <v>0</v>
      </c>
      <c r="R439" s="234"/>
    </row>
    <row r="440" spans="2:18" s="194" customFormat="1" x14ac:dyDescent="0.25">
      <c r="B440" s="233">
        <v>435</v>
      </c>
      <c r="C440" s="293">
        <v>45400</v>
      </c>
      <c r="D440" s="195" t="s">
        <v>141</v>
      </c>
      <c r="E440" s="196" t="s">
        <v>92</v>
      </c>
      <c r="F440" s="196" t="s">
        <v>2</v>
      </c>
      <c r="G440" s="196" t="s">
        <v>209</v>
      </c>
      <c r="H440" s="196">
        <v>7</v>
      </c>
      <c r="I440" s="196"/>
      <c r="J440" s="196"/>
      <c r="K440" s="448"/>
      <c r="L440" s="196"/>
      <c r="M440" s="196"/>
      <c r="N440" s="216">
        <v>0</v>
      </c>
      <c r="O440" s="216">
        <v>0</v>
      </c>
      <c r="P440" s="216">
        <v>0</v>
      </c>
      <c r="Q440" s="335">
        <v>0</v>
      </c>
      <c r="R440" s="234"/>
    </row>
    <row r="441" spans="2:18" s="194" customFormat="1" x14ac:dyDescent="0.25">
      <c r="B441" s="233">
        <v>436</v>
      </c>
      <c r="C441" s="293">
        <v>45400</v>
      </c>
      <c r="D441" s="195" t="s">
        <v>140</v>
      </c>
      <c r="E441" s="196" t="s">
        <v>92</v>
      </c>
      <c r="F441" s="196" t="s">
        <v>2</v>
      </c>
      <c r="G441" s="196" t="s">
        <v>209</v>
      </c>
      <c r="H441" s="196">
        <v>7</v>
      </c>
      <c r="I441" s="196"/>
      <c r="J441" s="196"/>
      <c r="K441" s="448"/>
      <c r="L441" s="196"/>
      <c r="M441" s="196"/>
      <c r="N441" s="216">
        <v>0</v>
      </c>
      <c r="O441" s="216">
        <v>0</v>
      </c>
      <c r="P441" s="216">
        <v>0</v>
      </c>
      <c r="Q441" s="335">
        <v>0</v>
      </c>
      <c r="R441" s="234"/>
    </row>
    <row r="442" spans="2:18" s="194" customFormat="1" x14ac:dyDescent="0.25">
      <c r="B442" s="233">
        <v>437</v>
      </c>
      <c r="C442" s="293">
        <v>45400</v>
      </c>
      <c r="D442" s="195" t="s">
        <v>139</v>
      </c>
      <c r="E442" s="196" t="s">
        <v>92</v>
      </c>
      <c r="F442" s="196" t="s">
        <v>2</v>
      </c>
      <c r="G442" s="196" t="s">
        <v>209</v>
      </c>
      <c r="H442" s="196">
        <v>7</v>
      </c>
      <c r="I442" s="196"/>
      <c r="J442" s="196"/>
      <c r="K442" s="448"/>
      <c r="L442" s="196"/>
      <c r="M442" s="196"/>
      <c r="N442" s="216">
        <v>0</v>
      </c>
      <c r="O442" s="216">
        <v>0</v>
      </c>
      <c r="P442" s="216">
        <v>0</v>
      </c>
      <c r="Q442" s="335">
        <v>0</v>
      </c>
      <c r="R442" s="234"/>
    </row>
    <row r="443" spans="2:18" s="194" customFormat="1" x14ac:dyDescent="0.25">
      <c r="B443" s="233">
        <v>438</v>
      </c>
      <c r="C443" s="293">
        <v>45400</v>
      </c>
      <c r="D443" s="195" t="s">
        <v>96</v>
      </c>
      <c r="E443" s="196" t="s">
        <v>159</v>
      </c>
      <c r="F443" s="196" t="s">
        <v>1</v>
      </c>
      <c r="G443" s="196" t="s">
        <v>159</v>
      </c>
      <c r="H443" s="196">
        <v>11.8</v>
      </c>
      <c r="I443" s="196"/>
      <c r="J443" s="196"/>
      <c r="K443" s="448"/>
      <c r="L443" s="196"/>
      <c r="M443" s="196"/>
      <c r="N443" s="216">
        <v>0</v>
      </c>
      <c r="O443" s="216">
        <v>0</v>
      </c>
      <c r="P443" s="216">
        <v>0</v>
      </c>
      <c r="Q443" s="335">
        <v>0</v>
      </c>
      <c r="R443" s="234"/>
    </row>
    <row r="444" spans="2:18" s="194" customFormat="1" x14ac:dyDescent="0.25">
      <c r="B444" s="233">
        <v>439</v>
      </c>
      <c r="C444" s="293">
        <v>45400</v>
      </c>
      <c r="D444" s="195" t="s">
        <v>128</v>
      </c>
      <c r="E444" s="196" t="s">
        <v>159</v>
      </c>
      <c r="F444" s="196" t="s">
        <v>1</v>
      </c>
      <c r="G444" s="196" t="s">
        <v>159</v>
      </c>
      <c r="H444" s="196">
        <v>11.8</v>
      </c>
      <c r="I444" s="196"/>
      <c r="J444" s="196"/>
      <c r="K444" s="448"/>
      <c r="L444" s="196"/>
      <c r="M444" s="196"/>
      <c r="N444" s="216">
        <v>0</v>
      </c>
      <c r="O444" s="216">
        <v>0</v>
      </c>
      <c r="P444" s="216">
        <v>0</v>
      </c>
      <c r="Q444" s="335">
        <v>0</v>
      </c>
      <c r="R444" s="234"/>
    </row>
    <row r="445" spans="2:18" s="194" customFormat="1" x14ac:dyDescent="0.25">
      <c r="B445" s="233">
        <v>440</v>
      </c>
      <c r="C445" s="293">
        <v>45401</v>
      </c>
      <c r="D445" s="195" t="s">
        <v>94</v>
      </c>
      <c r="E445" s="196" t="s">
        <v>92</v>
      </c>
      <c r="F445" s="196" t="s">
        <v>1</v>
      </c>
      <c r="G445" s="196" t="s">
        <v>209</v>
      </c>
      <c r="H445" s="196">
        <v>6.65</v>
      </c>
      <c r="I445" s="196"/>
      <c r="J445" s="196"/>
      <c r="K445" s="448"/>
      <c r="L445" s="196"/>
      <c r="M445" s="196"/>
      <c r="N445" s="216">
        <v>0</v>
      </c>
      <c r="O445" s="216">
        <v>0</v>
      </c>
      <c r="P445" s="216">
        <v>0</v>
      </c>
      <c r="Q445" s="335">
        <v>0</v>
      </c>
      <c r="R445" s="234"/>
    </row>
    <row r="446" spans="2:18" s="194" customFormat="1" x14ac:dyDescent="0.25">
      <c r="B446" s="233">
        <v>441</v>
      </c>
      <c r="C446" s="293">
        <v>45401</v>
      </c>
      <c r="D446" s="195" t="s">
        <v>91</v>
      </c>
      <c r="E446" s="196" t="s">
        <v>92</v>
      </c>
      <c r="F446" s="196" t="s">
        <v>1</v>
      </c>
      <c r="G446" s="196" t="s">
        <v>209</v>
      </c>
      <c r="H446" s="196">
        <v>6.65</v>
      </c>
      <c r="I446" s="196"/>
      <c r="J446" s="196"/>
      <c r="K446" s="448"/>
      <c r="L446" s="196"/>
      <c r="M446" s="196"/>
      <c r="N446" s="216">
        <v>0</v>
      </c>
      <c r="O446" s="216">
        <v>0</v>
      </c>
      <c r="P446" s="216">
        <v>0</v>
      </c>
      <c r="Q446" s="335">
        <v>0</v>
      </c>
      <c r="R446" s="234"/>
    </row>
    <row r="447" spans="2:18" s="194" customFormat="1" x14ac:dyDescent="0.25">
      <c r="B447" s="233">
        <v>442</v>
      </c>
      <c r="C447" s="293">
        <v>45401</v>
      </c>
      <c r="D447" s="195" t="s">
        <v>116</v>
      </c>
      <c r="E447" s="196" t="s">
        <v>92</v>
      </c>
      <c r="F447" s="196" t="s">
        <v>1</v>
      </c>
      <c r="G447" s="196" t="s">
        <v>209</v>
      </c>
      <c r="H447" s="196">
        <v>6.65</v>
      </c>
      <c r="I447" s="196"/>
      <c r="J447" s="196"/>
      <c r="K447" s="448"/>
      <c r="L447" s="196"/>
      <c r="M447" s="196"/>
      <c r="N447" s="216">
        <v>0</v>
      </c>
      <c r="O447" s="216">
        <v>0</v>
      </c>
      <c r="P447" s="216">
        <v>0</v>
      </c>
      <c r="Q447" s="335">
        <v>0</v>
      </c>
      <c r="R447" s="234"/>
    </row>
    <row r="448" spans="2:18" s="194" customFormat="1" x14ac:dyDescent="0.25">
      <c r="B448" s="233">
        <v>443</v>
      </c>
      <c r="C448" s="293">
        <v>45401</v>
      </c>
      <c r="D448" s="195" t="s">
        <v>155</v>
      </c>
      <c r="E448" s="196" t="s">
        <v>92</v>
      </c>
      <c r="F448" s="196" t="s">
        <v>62</v>
      </c>
      <c r="G448" s="196" t="s">
        <v>210</v>
      </c>
      <c r="H448" s="196">
        <v>4.1500000000000004</v>
      </c>
      <c r="I448" s="196"/>
      <c r="J448" s="196"/>
      <c r="K448" s="448"/>
      <c r="L448" s="196"/>
      <c r="M448" s="196"/>
      <c r="N448" s="216">
        <v>0</v>
      </c>
      <c r="O448" s="216">
        <v>0</v>
      </c>
      <c r="P448" s="216">
        <v>0</v>
      </c>
      <c r="Q448" s="335">
        <v>0</v>
      </c>
      <c r="R448" s="234"/>
    </row>
    <row r="449" spans="2:18" s="194" customFormat="1" x14ac:dyDescent="0.25">
      <c r="B449" s="233">
        <v>444</v>
      </c>
      <c r="C449" s="293">
        <v>45401</v>
      </c>
      <c r="D449" s="195" t="s">
        <v>154</v>
      </c>
      <c r="E449" s="196" t="s">
        <v>92</v>
      </c>
      <c r="F449" s="196" t="s">
        <v>62</v>
      </c>
      <c r="G449" s="196" t="s">
        <v>210</v>
      </c>
      <c r="H449" s="196">
        <v>4.1500000000000004</v>
      </c>
      <c r="I449" s="196"/>
      <c r="J449" s="196"/>
      <c r="K449" s="448"/>
      <c r="L449" s="196"/>
      <c r="M449" s="196"/>
      <c r="N449" s="216">
        <v>0</v>
      </c>
      <c r="O449" s="216">
        <v>0</v>
      </c>
      <c r="P449" s="216">
        <v>0</v>
      </c>
      <c r="Q449" s="335">
        <v>0</v>
      </c>
      <c r="R449" s="234"/>
    </row>
    <row r="450" spans="2:18" s="194" customFormat="1" x14ac:dyDescent="0.25">
      <c r="B450" s="233">
        <v>445</v>
      </c>
      <c r="C450" s="293">
        <v>45401</v>
      </c>
      <c r="D450" s="195" t="s">
        <v>158</v>
      </c>
      <c r="E450" s="196" t="s">
        <v>159</v>
      </c>
      <c r="F450" s="196" t="s">
        <v>381</v>
      </c>
      <c r="G450" s="196" t="s">
        <v>159</v>
      </c>
      <c r="H450" s="196">
        <v>10</v>
      </c>
      <c r="I450" s="196"/>
      <c r="J450" s="196"/>
      <c r="K450" s="448"/>
      <c r="L450" s="196"/>
      <c r="M450" s="196"/>
      <c r="N450" s="216">
        <v>0</v>
      </c>
      <c r="O450" s="216">
        <v>0</v>
      </c>
      <c r="P450" s="216">
        <v>0</v>
      </c>
      <c r="Q450" s="335">
        <v>0</v>
      </c>
      <c r="R450" s="234"/>
    </row>
    <row r="451" spans="2:18" s="194" customFormat="1" x14ac:dyDescent="0.25">
      <c r="B451" s="233">
        <v>446</v>
      </c>
      <c r="C451" s="293">
        <v>45401</v>
      </c>
      <c r="D451" s="195" t="s">
        <v>175</v>
      </c>
      <c r="E451" s="196" t="s">
        <v>176</v>
      </c>
      <c r="F451" s="196" t="s">
        <v>7</v>
      </c>
      <c r="G451" s="196" t="s">
        <v>209</v>
      </c>
      <c r="H451" s="196">
        <v>7</v>
      </c>
      <c r="I451" s="196"/>
      <c r="J451" s="196"/>
      <c r="K451" s="448"/>
      <c r="L451" s="196"/>
      <c r="M451" s="196"/>
      <c r="N451" s="216">
        <v>0</v>
      </c>
      <c r="O451" s="216">
        <v>0</v>
      </c>
      <c r="P451" s="216">
        <v>0</v>
      </c>
      <c r="Q451" s="335">
        <v>0</v>
      </c>
      <c r="R451" s="234"/>
    </row>
    <row r="452" spans="2:18" s="194" customFormat="1" x14ac:dyDescent="0.25">
      <c r="B452" s="233">
        <v>447</v>
      </c>
      <c r="C452" s="293">
        <v>45401</v>
      </c>
      <c r="D452" s="195" t="s">
        <v>171</v>
      </c>
      <c r="E452" s="196" t="s">
        <v>159</v>
      </c>
      <c r="F452" s="196" t="s">
        <v>7</v>
      </c>
      <c r="G452" s="196" t="s">
        <v>159</v>
      </c>
      <c r="H452" s="196">
        <v>11.2</v>
      </c>
      <c r="I452" s="196"/>
      <c r="J452" s="196"/>
      <c r="K452" s="448"/>
      <c r="L452" s="196"/>
      <c r="M452" s="196"/>
      <c r="N452" s="216">
        <v>0</v>
      </c>
      <c r="O452" s="216">
        <v>0</v>
      </c>
      <c r="P452" s="216">
        <v>0</v>
      </c>
      <c r="Q452" s="335">
        <v>0</v>
      </c>
      <c r="R452" s="234"/>
    </row>
    <row r="453" spans="2:18" s="194" customFormat="1" x14ac:dyDescent="0.25">
      <c r="B453" s="233">
        <v>448</v>
      </c>
      <c r="C453" s="293">
        <v>45401</v>
      </c>
      <c r="D453" s="195" t="s">
        <v>151</v>
      </c>
      <c r="E453" s="196" t="s">
        <v>92</v>
      </c>
      <c r="F453" s="196" t="s">
        <v>63</v>
      </c>
      <c r="G453" s="196" t="s">
        <v>209</v>
      </c>
      <c r="H453" s="196">
        <v>6.65</v>
      </c>
      <c r="I453" s="196"/>
      <c r="J453" s="196"/>
      <c r="K453" s="448"/>
      <c r="L453" s="196"/>
      <c r="M453" s="196"/>
      <c r="N453" s="216">
        <v>0</v>
      </c>
      <c r="O453" s="216">
        <v>0</v>
      </c>
      <c r="P453" s="216">
        <v>0</v>
      </c>
      <c r="Q453" s="335">
        <v>0</v>
      </c>
      <c r="R453" s="234"/>
    </row>
    <row r="454" spans="2:18" s="194" customFormat="1" x14ac:dyDescent="0.25">
      <c r="B454" s="233">
        <v>449</v>
      </c>
      <c r="C454" s="293">
        <v>45401</v>
      </c>
      <c r="D454" s="195" t="s">
        <v>150</v>
      </c>
      <c r="E454" s="196" t="s">
        <v>92</v>
      </c>
      <c r="F454" s="196" t="s">
        <v>63</v>
      </c>
      <c r="G454" s="196" t="s">
        <v>210</v>
      </c>
      <c r="H454" s="196">
        <v>4.1500000000000004</v>
      </c>
      <c r="I454" s="196"/>
      <c r="J454" s="196"/>
      <c r="K454" s="448"/>
      <c r="L454" s="196"/>
      <c r="M454" s="196"/>
      <c r="N454" s="216">
        <v>0</v>
      </c>
      <c r="O454" s="216">
        <v>0</v>
      </c>
      <c r="P454" s="216">
        <v>0</v>
      </c>
      <c r="Q454" s="335">
        <v>0</v>
      </c>
      <c r="R454" s="234"/>
    </row>
    <row r="455" spans="2:18" s="194" customFormat="1" x14ac:dyDescent="0.25">
      <c r="B455" s="233">
        <v>450</v>
      </c>
      <c r="C455" s="293">
        <v>45401</v>
      </c>
      <c r="D455" s="195" t="s">
        <v>148</v>
      </c>
      <c r="E455" s="196" t="s">
        <v>92</v>
      </c>
      <c r="F455" s="196" t="s">
        <v>63</v>
      </c>
      <c r="G455" s="196" t="s">
        <v>210</v>
      </c>
      <c r="H455" s="196">
        <v>4.1500000000000004</v>
      </c>
      <c r="I455" s="196"/>
      <c r="J455" s="196"/>
      <c r="K455" s="448"/>
      <c r="L455" s="196"/>
      <c r="M455" s="196"/>
      <c r="N455" s="216">
        <v>0</v>
      </c>
      <c r="O455" s="216">
        <v>0</v>
      </c>
      <c r="P455" s="216">
        <v>0</v>
      </c>
      <c r="Q455" s="335">
        <v>0</v>
      </c>
      <c r="R455" s="234"/>
    </row>
    <row r="456" spans="2:18" s="194" customFormat="1" x14ac:dyDescent="0.25">
      <c r="B456" s="233">
        <v>451</v>
      </c>
      <c r="C456" s="293">
        <v>45401</v>
      </c>
      <c r="D456" s="195" t="s">
        <v>177</v>
      </c>
      <c r="E456" s="196" t="s">
        <v>159</v>
      </c>
      <c r="F456" s="196" t="s">
        <v>8</v>
      </c>
      <c r="G456" s="196" t="s">
        <v>159</v>
      </c>
      <c r="H456" s="196">
        <v>11.6</v>
      </c>
      <c r="I456" s="196"/>
      <c r="J456" s="196"/>
      <c r="K456" s="448"/>
      <c r="L456" s="196"/>
      <c r="M456" s="196"/>
      <c r="N456" s="216">
        <v>0</v>
      </c>
      <c r="O456" s="216">
        <v>0</v>
      </c>
      <c r="P456" s="216">
        <v>0</v>
      </c>
      <c r="Q456" s="335">
        <v>0</v>
      </c>
      <c r="R456" s="234"/>
    </row>
    <row r="457" spans="2:18" s="194" customFormat="1" x14ac:dyDescent="0.25">
      <c r="B457" s="233">
        <v>452</v>
      </c>
      <c r="C457" s="293">
        <v>45401</v>
      </c>
      <c r="D457" s="195" t="s">
        <v>141</v>
      </c>
      <c r="E457" s="196" t="s">
        <v>92</v>
      </c>
      <c r="F457" s="196" t="s">
        <v>2</v>
      </c>
      <c r="G457" s="196" t="s">
        <v>209</v>
      </c>
      <c r="H457" s="196">
        <v>7</v>
      </c>
      <c r="I457" s="196"/>
      <c r="J457" s="196"/>
      <c r="K457" s="448"/>
      <c r="L457" s="196"/>
      <c r="M457" s="196"/>
      <c r="N457" s="216">
        <v>0</v>
      </c>
      <c r="O457" s="216">
        <v>0</v>
      </c>
      <c r="P457" s="216">
        <v>0</v>
      </c>
      <c r="Q457" s="335">
        <v>0</v>
      </c>
      <c r="R457" s="234"/>
    </row>
    <row r="458" spans="2:18" s="194" customFormat="1" x14ac:dyDescent="0.25">
      <c r="B458" s="233">
        <v>453</v>
      </c>
      <c r="C458" s="293">
        <v>45401</v>
      </c>
      <c r="D458" s="195" t="s">
        <v>140</v>
      </c>
      <c r="E458" s="196" t="s">
        <v>92</v>
      </c>
      <c r="F458" s="196" t="s">
        <v>2</v>
      </c>
      <c r="G458" s="196" t="s">
        <v>209</v>
      </c>
      <c r="H458" s="196">
        <v>7</v>
      </c>
      <c r="I458" s="196"/>
      <c r="J458" s="196"/>
      <c r="K458" s="448"/>
      <c r="L458" s="196"/>
      <c r="M458" s="196"/>
      <c r="N458" s="216">
        <v>0</v>
      </c>
      <c r="O458" s="216">
        <v>0</v>
      </c>
      <c r="P458" s="216">
        <v>0</v>
      </c>
      <c r="Q458" s="335">
        <v>0</v>
      </c>
      <c r="R458" s="234"/>
    </row>
    <row r="459" spans="2:18" s="194" customFormat="1" x14ac:dyDescent="0.25">
      <c r="B459" s="233">
        <v>454</v>
      </c>
      <c r="C459" s="293">
        <v>45401</v>
      </c>
      <c r="D459" s="195" t="s">
        <v>139</v>
      </c>
      <c r="E459" s="196" t="s">
        <v>92</v>
      </c>
      <c r="F459" s="196" t="s">
        <v>2</v>
      </c>
      <c r="G459" s="196" t="s">
        <v>209</v>
      </c>
      <c r="H459" s="196">
        <v>7</v>
      </c>
      <c r="I459" s="196"/>
      <c r="J459" s="196"/>
      <c r="K459" s="448"/>
      <c r="L459" s="196"/>
      <c r="M459" s="196"/>
      <c r="N459" s="216">
        <v>0</v>
      </c>
      <c r="O459" s="216">
        <v>0</v>
      </c>
      <c r="P459" s="216">
        <v>0</v>
      </c>
      <c r="Q459" s="335">
        <v>0</v>
      </c>
      <c r="R459" s="234"/>
    </row>
    <row r="460" spans="2:18" s="194" customFormat="1" x14ac:dyDescent="0.25">
      <c r="B460" s="233">
        <v>455</v>
      </c>
      <c r="C460" s="293">
        <v>45401</v>
      </c>
      <c r="D460" s="195" t="s">
        <v>96</v>
      </c>
      <c r="E460" s="196" t="s">
        <v>159</v>
      </c>
      <c r="F460" s="196" t="s">
        <v>1</v>
      </c>
      <c r="G460" s="196" t="s">
        <v>159</v>
      </c>
      <c r="H460" s="196">
        <v>11.8</v>
      </c>
      <c r="I460" s="196"/>
      <c r="J460" s="196"/>
      <c r="K460" s="448"/>
      <c r="L460" s="196"/>
      <c r="M460" s="196"/>
      <c r="N460" s="216">
        <v>0</v>
      </c>
      <c r="O460" s="216">
        <v>0</v>
      </c>
      <c r="P460" s="216">
        <v>0</v>
      </c>
      <c r="Q460" s="335">
        <v>0</v>
      </c>
      <c r="R460" s="234"/>
    </row>
    <row r="461" spans="2:18" s="194" customFormat="1" x14ac:dyDescent="0.25">
      <c r="B461" s="233">
        <v>456</v>
      </c>
      <c r="C461" s="293">
        <v>45401</v>
      </c>
      <c r="D461" s="195" t="s">
        <v>128</v>
      </c>
      <c r="E461" s="196" t="s">
        <v>159</v>
      </c>
      <c r="F461" s="196" t="s">
        <v>1</v>
      </c>
      <c r="G461" s="196" t="s">
        <v>159</v>
      </c>
      <c r="H461" s="196">
        <v>11.8</v>
      </c>
      <c r="I461" s="196"/>
      <c r="J461" s="196"/>
      <c r="K461" s="448"/>
      <c r="L461" s="196"/>
      <c r="M461" s="196"/>
      <c r="N461" s="216">
        <v>0</v>
      </c>
      <c r="O461" s="216">
        <v>0</v>
      </c>
      <c r="P461" s="216">
        <v>0</v>
      </c>
      <c r="Q461" s="335">
        <v>0</v>
      </c>
      <c r="R461" s="234"/>
    </row>
    <row r="462" spans="2:18" s="194" customFormat="1" x14ac:dyDescent="0.25">
      <c r="B462" s="233">
        <v>457</v>
      </c>
      <c r="C462" s="293">
        <v>45402</v>
      </c>
      <c r="D462" s="195" t="s">
        <v>94</v>
      </c>
      <c r="E462" s="196" t="s">
        <v>92</v>
      </c>
      <c r="F462" s="196" t="s">
        <v>1</v>
      </c>
      <c r="G462" s="196" t="s">
        <v>209</v>
      </c>
      <c r="H462" s="196">
        <v>6.65</v>
      </c>
      <c r="I462" s="196" t="s">
        <v>214</v>
      </c>
      <c r="J462" s="196">
        <v>20</v>
      </c>
      <c r="K462" s="448"/>
      <c r="L462" s="196" t="s">
        <v>1</v>
      </c>
      <c r="M462" s="196" t="s">
        <v>297</v>
      </c>
      <c r="N462" s="216">
        <v>133</v>
      </c>
      <c r="O462" s="216">
        <v>0</v>
      </c>
      <c r="P462" s="216">
        <v>0</v>
      </c>
      <c r="Q462" s="335">
        <v>0</v>
      </c>
      <c r="R462" s="234"/>
    </row>
    <row r="463" spans="2:18" s="194" customFormat="1" x14ac:dyDescent="0.25">
      <c r="B463" s="233">
        <v>458</v>
      </c>
      <c r="C463" s="293">
        <v>45402</v>
      </c>
      <c r="D463" s="195" t="s">
        <v>91</v>
      </c>
      <c r="E463" s="196" t="s">
        <v>92</v>
      </c>
      <c r="F463" s="196" t="s">
        <v>1</v>
      </c>
      <c r="G463" s="196" t="s">
        <v>209</v>
      </c>
      <c r="H463" s="196">
        <v>6.65</v>
      </c>
      <c r="I463" s="196" t="s">
        <v>214</v>
      </c>
      <c r="J463" s="196">
        <v>132</v>
      </c>
      <c r="K463" s="448"/>
      <c r="L463" s="196" t="s">
        <v>1</v>
      </c>
      <c r="M463" s="196" t="s">
        <v>297</v>
      </c>
      <c r="N463" s="216">
        <v>877.80000000000007</v>
      </c>
      <c r="O463" s="216">
        <v>0</v>
      </c>
      <c r="P463" s="216">
        <v>0</v>
      </c>
      <c r="Q463" s="335">
        <v>0</v>
      </c>
      <c r="R463" s="234"/>
    </row>
    <row r="464" spans="2:18" s="194" customFormat="1" x14ac:dyDescent="0.25">
      <c r="B464" s="233">
        <v>459</v>
      </c>
      <c r="C464" s="293">
        <v>45402</v>
      </c>
      <c r="D464" s="195" t="s">
        <v>116</v>
      </c>
      <c r="E464" s="196" t="s">
        <v>92</v>
      </c>
      <c r="F464" s="196" t="s">
        <v>1</v>
      </c>
      <c r="G464" s="196" t="s">
        <v>209</v>
      </c>
      <c r="H464" s="196">
        <v>6.65</v>
      </c>
      <c r="I464" s="196" t="s">
        <v>214</v>
      </c>
      <c r="J464" s="196">
        <v>34</v>
      </c>
      <c r="K464" s="448"/>
      <c r="L464" s="196" t="s">
        <v>1</v>
      </c>
      <c r="M464" s="196" t="s">
        <v>297</v>
      </c>
      <c r="N464" s="216">
        <v>226.10000000000002</v>
      </c>
      <c r="O464" s="216">
        <v>0</v>
      </c>
      <c r="P464" s="216">
        <v>0</v>
      </c>
      <c r="Q464" s="335">
        <v>0</v>
      </c>
      <c r="R464" s="234"/>
    </row>
    <row r="465" spans="2:18" s="194" customFormat="1" x14ac:dyDescent="0.25">
      <c r="B465" s="233">
        <v>460</v>
      </c>
      <c r="C465" s="293">
        <v>45402</v>
      </c>
      <c r="D465" s="195" t="s">
        <v>155</v>
      </c>
      <c r="E465" s="196" t="s">
        <v>92</v>
      </c>
      <c r="F465" s="196" t="s">
        <v>62</v>
      </c>
      <c r="G465" s="196" t="s">
        <v>210</v>
      </c>
      <c r="H465" s="196">
        <v>4.1500000000000004</v>
      </c>
      <c r="I465" s="196"/>
      <c r="J465" s="196"/>
      <c r="K465" s="448"/>
      <c r="L465" s="196"/>
      <c r="M465" s="196"/>
      <c r="N465" s="216">
        <v>0</v>
      </c>
      <c r="O465" s="216">
        <v>0</v>
      </c>
      <c r="P465" s="216">
        <v>0</v>
      </c>
      <c r="Q465" s="335">
        <v>0</v>
      </c>
      <c r="R465" s="234"/>
    </row>
    <row r="466" spans="2:18" s="194" customFormat="1" x14ac:dyDescent="0.25">
      <c r="B466" s="233">
        <v>461</v>
      </c>
      <c r="C466" s="293">
        <v>45402</v>
      </c>
      <c r="D466" s="195" t="s">
        <v>154</v>
      </c>
      <c r="E466" s="196" t="s">
        <v>92</v>
      </c>
      <c r="F466" s="196" t="s">
        <v>62</v>
      </c>
      <c r="G466" s="196" t="s">
        <v>210</v>
      </c>
      <c r="H466" s="196">
        <v>4.1500000000000004</v>
      </c>
      <c r="I466" s="196"/>
      <c r="J466" s="196"/>
      <c r="K466" s="448"/>
      <c r="L466" s="196"/>
      <c r="M466" s="196"/>
      <c r="N466" s="216">
        <v>0</v>
      </c>
      <c r="O466" s="216">
        <v>0</v>
      </c>
      <c r="P466" s="216">
        <v>0</v>
      </c>
      <c r="Q466" s="335">
        <v>0</v>
      </c>
      <c r="R466" s="234"/>
    </row>
    <row r="467" spans="2:18" s="194" customFormat="1" x14ac:dyDescent="0.25">
      <c r="B467" s="233">
        <v>462</v>
      </c>
      <c r="C467" s="293">
        <v>45402</v>
      </c>
      <c r="D467" s="195" t="s">
        <v>158</v>
      </c>
      <c r="E467" s="196" t="s">
        <v>159</v>
      </c>
      <c r="F467" s="196" t="s">
        <v>381</v>
      </c>
      <c r="G467" s="196" t="s">
        <v>159</v>
      </c>
      <c r="H467" s="196">
        <v>10</v>
      </c>
      <c r="I467" s="196"/>
      <c r="J467" s="196"/>
      <c r="K467" s="448"/>
      <c r="L467" s="196"/>
      <c r="M467" s="196"/>
      <c r="N467" s="216">
        <v>0</v>
      </c>
      <c r="O467" s="216">
        <v>0</v>
      </c>
      <c r="P467" s="216">
        <v>0</v>
      </c>
      <c r="Q467" s="335">
        <v>0</v>
      </c>
      <c r="R467" s="234"/>
    </row>
    <row r="468" spans="2:18" s="194" customFormat="1" x14ac:dyDescent="0.25">
      <c r="B468" s="233">
        <v>463</v>
      </c>
      <c r="C468" s="293">
        <v>45402</v>
      </c>
      <c r="D468" s="195" t="s">
        <v>175</v>
      </c>
      <c r="E468" s="196" t="s">
        <v>176</v>
      </c>
      <c r="F468" s="196" t="s">
        <v>7</v>
      </c>
      <c r="G468" s="196" t="s">
        <v>209</v>
      </c>
      <c r="H468" s="196">
        <v>7</v>
      </c>
      <c r="I468" s="196"/>
      <c r="J468" s="196"/>
      <c r="K468" s="448"/>
      <c r="L468" s="196"/>
      <c r="M468" s="196"/>
      <c r="N468" s="216">
        <v>0</v>
      </c>
      <c r="O468" s="216">
        <v>0</v>
      </c>
      <c r="P468" s="216">
        <v>0</v>
      </c>
      <c r="Q468" s="335">
        <v>0</v>
      </c>
      <c r="R468" s="234"/>
    </row>
    <row r="469" spans="2:18" s="194" customFormat="1" x14ac:dyDescent="0.25">
      <c r="B469" s="233">
        <v>464</v>
      </c>
      <c r="C469" s="293">
        <v>45402</v>
      </c>
      <c r="D469" s="195" t="s">
        <v>171</v>
      </c>
      <c r="E469" s="196" t="s">
        <v>159</v>
      </c>
      <c r="F469" s="196" t="s">
        <v>7</v>
      </c>
      <c r="G469" s="196" t="s">
        <v>159</v>
      </c>
      <c r="H469" s="196">
        <v>11.2</v>
      </c>
      <c r="I469" s="196"/>
      <c r="J469" s="196"/>
      <c r="K469" s="448"/>
      <c r="L469" s="196"/>
      <c r="M469" s="196"/>
      <c r="N469" s="216">
        <v>0</v>
      </c>
      <c r="O469" s="216">
        <v>0</v>
      </c>
      <c r="P469" s="216">
        <v>0</v>
      </c>
      <c r="Q469" s="335">
        <v>0</v>
      </c>
      <c r="R469" s="234"/>
    </row>
    <row r="470" spans="2:18" s="194" customFormat="1" x14ac:dyDescent="0.25">
      <c r="B470" s="233">
        <v>465</v>
      </c>
      <c r="C470" s="293">
        <v>45402</v>
      </c>
      <c r="D470" s="195" t="s">
        <v>151</v>
      </c>
      <c r="E470" s="196" t="s">
        <v>92</v>
      </c>
      <c r="F470" s="196" t="s">
        <v>63</v>
      </c>
      <c r="G470" s="196" t="s">
        <v>209</v>
      </c>
      <c r="H470" s="196">
        <v>6.65</v>
      </c>
      <c r="I470" s="196" t="s">
        <v>214</v>
      </c>
      <c r="J470" s="196">
        <v>35</v>
      </c>
      <c r="K470" s="448"/>
      <c r="L470" s="196" t="s">
        <v>63</v>
      </c>
      <c r="M470" s="196" t="s">
        <v>297</v>
      </c>
      <c r="N470" s="216">
        <v>232.75</v>
      </c>
      <c r="O470" s="216">
        <v>0</v>
      </c>
      <c r="P470" s="216">
        <v>0</v>
      </c>
      <c r="Q470" s="335">
        <v>0</v>
      </c>
      <c r="R470" s="234"/>
    </row>
    <row r="471" spans="2:18" s="194" customFormat="1" x14ac:dyDescent="0.25">
      <c r="B471" s="233">
        <v>466</v>
      </c>
      <c r="C471" s="293">
        <v>45402</v>
      </c>
      <c r="D471" s="195" t="s">
        <v>150</v>
      </c>
      <c r="E471" s="196" t="s">
        <v>92</v>
      </c>
      <c r="F471" s="196" t="s">
        <v>63</v>
      </c>
      <c r="G471" s="196" t="s">
        <v>210</v>
      </c>
      <c r="H471" s="196">
        <v>4.1500000000000004</v>
      </c>
      <c r="I471" s="196" t="s">
        <v>214</v>
      </c>
      <c r="J471" s="196">
        <v>34</v>
      </c>
      <c r="K471" s="448"/>
      <c r="L471" s="196" t="s">
        <v>63</v>
      </c>
      <c r="M471" s="196" t="s">
        <v>297</v>
      </c>
      <c r="N471" s="216">
        <v>141.10000000000002</v>
      </c>
      <c r="O471" s="216">
        <v>0</v>
      </c>
      <c r="P471" s="216">
        <v>0</v>
      </c>
      <c r="Q471" s="335">
        <v>0</v>
      </c>
      <c r="R471" s="234"/>
    </row>
    <row r="472" spans="2:18" s="194" customFormat="1" x14ac:dyDescent="0.25">
      <c r="B472" s="233">
        <v>467</v>
      </c>
      <c r="C472" s="293">
        <v>45402</v>
      </c>
      <c r="D472" s="195" t="s">
        <v>148</v>
      </c>
      <c r="E472" s="196" t="s">
        <v>92</v>
      </c>
      <c r="F472" s="196" t="s">
        <v>63</v>
      </c>
      <c r="G472" s="196" t="s">
        <v>210</v>
      </c>
      <c r="H472" s="196">
        <v>4.1500000000000004</v>
      </c>
      <c r="I472" s="196" t="s">
        <v>214</v>
      </c>
      <c r="J472" s="196">
        <v>33</v>
      </c>
      <c r="K472" s="448"/>
      <c r="L472" s="196" t="s">
        <v>63</v>
      </c>
      <c r="M472" s="196" t="s">
        <v>297</v>
      </c>
      <c r="N472" s="216">
        <v>136.95000000000002</v>
      </c>
      <c r="O472" s="216">
        <v>0</v>
      </c>
      <c r="P472" s="216">
        <v>0</v>
      </c>
      <c r="Q472" s="335">
        <v>0</v>
      </c>
      <c r="R472" s="234"/>
    </row>
    <row r="473" spans="2:18" s="194" customFormat="1" x14ac:dyDescent="0.25">
      <c r="B473" s="233">
        <v>468</v>
      </c>
      <c r="C473" s="293">
        <v>45402</v>
      </c>
      <c r="D473" s="195" t="s">
        <v>177</v>
      </c>
      <c r="E473" s="196" t="s">
        <v>159</v>
      </c>
      <c r="F473" s="196" t="s">
        <v>8</v>
      </c>
      <c r="G473" s="196" t="s">
        <v>159</v>
      </c>
      <c r="H473" s="196">
        <v>11.6</v>
      </c>
      <c r="I473" s="196"/>
      <c r="J473" s="196"/>
      <c r="K473" s="448"/>
      <c r="L473" s="196"/>
      <c r="M473" s="196"/>
      <c r="N473" s="216">
        <v>0</v>
      </c>
      <c r="O473" s="216">
        <v>0</v>
      </c>
      <c r="P473" s="216">
        <v>0</v>
      </c>
      <c r="Q473" s="335">
        <v>0</v>
      </c>
      <c r="R473" s="234"/>
    </row>
    <row r="474" spans="2:18" s="194" customFormat="1" x14ac:dyDescent="0.25">
      <c r="B474" s="233">
        <v>469</v>
      </c>
      <c r="C474" s="293">
        <v>45402</v>
      </c>
      <c r="D474" s="195" t="s">
        <v>141</v>
      </c>
      <c r="E474" s="196" t="s">
        <v>92</v>
      </c>
      <c r="F474" s="196" t="s">
        <v>2</v>
      </c>
      <c r="G474" s="196" t="s">
        <v>209</v>
      </c>
      <c r="H474" s="196">
        <v>7</v>
      </c>
      <c r="I474" s="196"/>
      <c r="J474" s="196"/>
      <c r="K474" s="448"/>
      <c r="L474" s="196"/>
      <c r="M474" s="196"/>
      <c r="N474" s="216">
        <v>0</v>
      </c>
      <c r="O474" s="216">
        <v>0</v>
      </c>
      <c r="P474" s="216">
        <v>0</v>
      </c>
      <c r="Q474" s="335">
        <v>0</v>
      </c>
      <c r="R474" s="234"/>
    </row>
    <row r="475" spans="2:18" s="194" customFormat="1" x14ac:dyDescent="0.25">
      <c r="B475" s="233">
        <v>470</v>
      </c>
      <c r="C475" s="293">
        <v>45402</v>
      </c>
      <c r="D475" s="195" t="s">
        <v>140</v>
      </c>
      <c r="E475" s="196" t="s">
        <v>92</v>
      </c>
      <c r="F475" s="196" t="s">
        <v>2</v>
      </c>
      <c r="G475" s="196" t="s">
        <v>209</v>
      </c>
      <c r="H475" s="196">
        <v>7</v>
      </c>
      <c r="I475" s="196"/>
      <c r="J475" s="196"/>
      <c r="K475" s="448"/>
      <c r="L475" s="196"/>
      <c r="M475" s="196"/>
      <c r="N475" s="216">
        <v>0</v>
      </c>
      <c r="O475" s="216">
        <v>0</v>
      </c>
      <c r="P475" s="216">
        <v>0</v>
      </c>
      <c r="Q475" s="335">
        <v>0</v>
      </c>
      <c r="R475" s="234"/>
    </row>
    <row r="476" spans="2:18" s="194" customFormat="1" x14ac:dyDescent="0.25">
      <c r="B476" s="233">
        <v>471</v>
      </c>
      <c r="C476" s="293">
        <v>45402</v>
      </c>
      <c r="D476" s="195" t="s">
        <v>139</v>
      </c>
      <c r="E476" s="196" t="s">
        <v>92</v>
      </c>
      <c r="F476" s="196" t="s">
        <v>2</v>
      </c>
      <c r="G476" s="196" t="s">
        <v>209</v>
      </c>
      <c r="H476" s="196">
        <v>7</v>
      </c>
      <c r="I476" s="196"/>
      <c r="J476" s="196"/>
      <c r="K476" s="448"/>
      <c r="L476" s="196"/>
      <c r="M476" s="196"/>
      <c r="N476" s="216">
        <v>0</v>
      </c>
      <c r="O476" s="216">
        <v>0</v>
      </c>
      <c r="P476" s="216">
        <v>0</v>
      </c>
      <c r="Q476" s="335">
        <v>0</v>
      </c>
      <c r="R476" s="234"/>
    </row>
    <row r="477" spans="2:18" s="194" customFormat="1" x14ac:dyDescent="0.25">
      <c r="B477" s="233">
        <v>472</v>
      </c>
      <c r="C477" s="293">
        <v>45402</v>
      </c>
      <c r="D477" s="195" t="s">
        <v>96</v>
      </c>
      <c r="E477" s="196" t="s">
        <v>159</v>
      </c>
      <c r="F477" s="196" t="s">
        <v>1</v>
      </c>
      <c r="G477" s="196" t="s">
        <v>159</v>
      </c>
      <c r="H477" s="196">
        <v>11.8</v>
      </c>
      <c r="I477" s="196"/>
      <c r="J477" s="196"/>
      <c r="K477" s="448"/>
      <c r="L477" s="196"/>
      <c r="M477" s="196"/>
      <c r="N477" s="216">
        <v>0</v>
      </c>
      <c r="O477" s="216">
        <v>0</v>
      </c>
      <c r="P477" s="216">
        <v>0</v>
      </c>
      <c r="Q477" s="335">
        <v>0</v>
      </c>
      <c r="R477" s="234"/>
    </row>
    <row r="478" spans="2:18" s="194" customFormat="1" x14ac:dyDescent="0.25">
      <c r="B478" s="233">
        <v>473</v>
      </c>
      <c r="C478" s="293">
        <v>45402</v>
      </c>
      <c r="D478" s="195" t="s">
        <v>128</v>
      </c>
      <c r="E478" s="196" t="s">
        <v>159</v>
      </c>
      <c r="F478" s="196" t="s">
        <v>1</v>
      </c>
      <c r="G478" s="196" t="s">
        <v>159</v>
      </c>
      <c r="H478" s="196">
        <v>11.8</v>
      </c>
      <c r="I478" s="196"/>
      <c r="J478" s="196"/>
      <c r="K478" s="448"/>
      <c r="L478" s="196"/>
      <c r="M478" s="196"/>
      <c r="N478" s="216">
        <v>0</v>
      </c>
      <c r="O478" s="216">
        <v>0</v>
      </c>
      <c r="P478" s="216">
        <v>0</v>
      </c>
      <c r="Q478" s="335">
        <v>0</v>
      </c>
      <c r="R478" s="234"/>
    </row>
    <row r="479" spans="2:18" s="194" customFormat="1" x14ac:dyDescent="0.25">
      <c r="B479" s="233">
        <v>474</v>
      </c>
      <c r="C479" s="293">
        <v>45403</v>
      </c>
      <c r="D479" s="195" t="s">
        <v>94</v>
      </c>
      <c r="E479" s="196" t="s">
        <v>92</v>
      </c>
      <c r="F479" s="196" t="s">
        <v>1</v>
      </c>
      <c r="G479" s="196" t="s">
        <v>209</v>
      </c>
      <c r="H479" s="196">
        <v>6.65</v>
      </c>
      <c r="I479" s="196" t="s">
        <v>214</v>
      </c>
      <c r="J479" s="196">
        <v>34</v>
      </c>
      <c r="K479" s="448"/>
      <c r="L479" s="196" t="s">
        <v>1</v>
      </c>
      <c r="M479" s="196" t="s">
        <v>297</v>
      </c>
      <c r="N479" s="216">
        <v>226.10000000000002</v>
      </c>
      <c r="O479" s="216">
        <v>0</v>
      </c>
      <c r="P479" s="216">
        <v>0</v>
      </c>
      <c r="Q479" s="335">
        <v>0</v>
      </c>
      <c r="R479" s="234"/>
    </row>
    <row r="480" spans="2:18" s="194" customFormat="1" x14ac:dyDescent="0.25">
      <c r="B480" s="233">
        <v>475</v>
      </c>
      <c r="C480" s="293">
        <v>45403</v>
      </c>
      <c r="D480" s="195" t="s">
        <v>91</v>
      </c>
      <c r="E480" s="196" t="s">
        <v>92</v>
      </c>
      <c r="F480" s="196" t="s">
        <v>1</v>
      </c>
      <c r="G480" s="196" t="s">
        <v>209</v>
      </c>
      <c r="H480" s="196">
        <v>6.65</v>
      </c>
      <c r="I480" s="196" t="s">
        <v>214</v>
      </c>
      <c r="J480" s="196">
        <v>34</v>
      </c>
      <c r="K480" s="448"/>
      <c r="L480" s="196" t="s">
        <v>1</v>
      </c>
      <c r="M480" s="196" t="s">
        <v>297</v>
      </c>
      <c r="N480" s="216">
        <v>226.10000000000002</v>
      </c>
      <c r="O480" s="216">
        <v>0</v>
      </c>
      <c r="P480" s="216">
        <v>0</v>
      </c>
      <c r="Q480" s="335">
        <v>0</v>
      </c>
      <c r="R480" s="234"/>
    </row>
    <row r="481" spans="2:18" s="194" customFormat="1" x14ac:dyDescent="0.25">
      <c r="B481" s="233">
        <v>476</v>
      </c>
      <c r="C481" s="293">
        <v>45403</v>
      </c>
      <c r="D481" s="195" t="s">
        <v>116</v>
      </c>
      <c r="E481" s="196" t="s">
        <v>92</v>
      </c>
      <c r="F481" s="196" t="s">
        <v>1</v>
      </c>
      <c r="G481" s="196" t="s">
        <v>209</v>
      </c>
      <c r="H481" s="196">
        <v>6.65</v>
      </c>
      <c r="I481" s="196"/>
      <c r="J481" s="196"/>
      <c r="K481" s="448"/>
      <c r="L481" s="196"/>
      <c r="M481" s="196"/>
      <c r="N481" s="216">
        <v>0</v>
      </c>
      <c r="O481" s="216">
        <v>0</v>
      </c>
      <c r="P481" s="216">
        <v>0</v>
      </c>
      <c r="Q481" s="335">
        <v>0</v>
      </c>
      <c r="R481" s="234"/>
    </row>
    <row r="482" spans="2:18" s="194" customFormat="1" x14ac:dyDescent="0.25">
      <c r="B482" s="233">
        <v>477</v>
      </c>
      <c r="C482" s="293">
        <v>45403</v>
      </c>
      <c r="D482" s="195" t="s">
        <v>155</v>
      </c>
      <c r="E482" s="196" t="s">
        <v>92</v>
      </c>
      <c r="F482" s="196" t="s">
        <v>62</v>
      </c>
      <c r="G482" s="196" t="s">
        <v>210</v>
      </c>
      <c r="H482" s="196">
        <v>4.1500000000000004</v>
      </c>
      <c r="I482" s="196"/>
      <c r="J482" s="196"/>
      <c r="K482" s="448"/>
      <c r="L482" s="196"/>
      <c r="M482" s="196"/>
      <c r="N482" s="216">
        <v>0</v>
      </c>
      <c r="O482" s="216">
        <v>0</v>
      </c>
      <c r="P482" s="216">
        <v>0</v>
      </c>
      <c r="Q482" s="335">
        <v>0</v>
      </c>
      <c r="R482" s="234"/>
    </row>
    <row r="483" spans="2:18" s="194" customFormat="1" x14ac:dyDescent="0.25">
      <c r="B483" s="233">
        <v>478</v>
      </c>
      <c r="C483" s="293">
        <v>45403</v>
      </c>
      <c r="D483" s="195" t="s">
        <v>154</v>
      </c>
      <c r="E483" s="196" t="s">
        <v>92</v>
      </c>
      <c r="F483" s="196" t="s">
        <v>62</v>
      </c>
      <c r="G483" s="196" t="s">
        <v>210</v>
      </c>
      <c r="H483" s="196">
        <v>4.1500000000000004</v>
      </c>
      <c r="I483" s="196"/>
      <c r="J483" s="196"/>
      <c r="K483" s="448"/>
      <c r="L483" s="196"/>
      <c r="M483" s="196"/>
      <c r="N483" s="216">
        <v>0</v>
      </c>
      <c r="O483" s="216">
        <v>0</v>
      </c>
      <c r="P483" s="216">
        <v>0</v>
      </c>
      <c r="Q483" s="335">
        <v>0</v>
      </c>
      <c r="R483" s="234"/>
    </row>
    <row r="484" spans="2:18" s="194" customFormat="1" x14ac:dyDescent="0.25">
      <c r="B484" s="233">
        <v>479</v>
      </c>
      <c r="C484" s="293">
        <v>45403</v>
      </c>
      <c r="D484" s="195" t="s">
        <v>158</v>
      </c>
      <c r="E484" s="196" t="s">
        <v>159</v>
      </c>
      <c r="F484" s="196" t="s">
        <v>381</v>
      </c>
      <c r="G484" s="196" t="s">
        <v>159</v>
      </c>
      <c r="H484" s="196">
        <v>10</v>
      </c>
      <c r="I484" s="196"/>
      <c r="J484" s="196"/>
      <c r="K484" s="448"/>
      <c r="L484" s="196"/>
      <c r="M484" s="196"/>
      <c r="N484" s="216">
        <v>0</v>
      </c>
      <c r="O484" s="216">
        <v>0</v>
      </c>
      <c r="P484" s="216">
        <v>0</v>
      </c>
      <c r="Q484" s="335">
        <v>0</v>
      </c>
      <c r="R484" s="234"/>
    </row>
    <row r="485" spans="2:18" s="194" customFormat="1" x14ac:dyDescent="0.25">
      <c r="B485" s="233">
        <v>480</v>
      </c>
      <c r="C485" s="293">
        <v>45403</v>
      </c>
      <c r="D485" s="195" t="s">
        <v>175</v>
      </c>
      <c r="E485" s="196" t="s">
        <v>176</v>
      </c>
      <c r="F485" s="196" t="s">
        <v>7</v>
      </c>
      <c r="G485" s="196" t="s">
        <v>209</v>
      </c>
      <c r="H485" s="196">
        <v>7</v>
      </c>
      <c r="I485" s="196"/>
      <c r="J485" s="196"/>
      <c r="K485" s="448"/>
      <c r="L485" s="196"/>
      <c r="M485" s="196"/>
      <c r="N485" s="216">
        <v>0</v>
      </c>
      <c r="O485" s="216">
        <v>0</v>
      </c>
      <c r="P485" s="216">
        <v>0</v>
      </c>
      <c r="Q485" s="335">
        <v>0</v>
      </c>
      <c r="R485" s="234"/>
    </row>
    <row r="486" spans="2:18" s="194" customFormat="1" x14ac:dyDescent="0.25">
      <c r="B486" s="233">
        <v>481</v>
      </c>
      <c r="C486" s="293">
        <v>45403</v>
      </c>
      <c r="D486" s="195" t="s">
        <v>171</v>
      </c>
      <c r="E486" s="196" t="s">
        <v>159</v>
      </c>
      <c r="F486" s="196" t="s">
        <v>7</v>
      </c>
      <c r="G486" s="196" t="s">
        <v>159</v>
      </c>
      <c r="H486" s="196">
        <v>11.2</v>
      </c>
      <c r="I486" s="196"/>
      <c r="J486" s="196"/>
      <c r="K486" s="448"/>
      <c r="L486" s="196"/>
      <c r="M486" s="196"/>
      <c r="N486" s="216">
        <v>0</v>
      </c>
      <c r="O486" s="216">
        <v>0</v>
      </c>
      <c r="P486" s="216">
        <v>0</v>
      </c>
      <c r="Q486" s="335">
        <v>0</v>
      </c>
      <c r="R486" s="234"/>
    </row>
    <row r="487" spans="2:18" s="194" customFormat="1" x14ac:dyDescent="0.25">
      <c r="B487" s="233">
        <v>482</v>
      </c>
      <c r="C487" s="293">
        <v>45403</v>
      </c>
      <c r="D487" s="195" t="s">
        <v>151</v>
      </c>
      <c r="E487" s="196" t="s">
        <v>92</v>
      </c>
      <c r="F487" s="196" t="s">
        <v>63</v>
      </c>
      <c r="G487" s="196" t="s">
        <v>209</v>
      </c>
      <c r="H487" s="196">
        <v>6.65</v>
      </c>
      <c r="I487" s="196" t="s">
        <v>214</v>
      </c>
      <c r="J487" s="196">
        <v>45</v>
      </c>
      <c r="K487" s="448"/>
      <c r="L487" s="196" t="s">
        <v>63</v>
      </c>
      <c r="M487" s="196" t="s">
        <v>297</v>
      </c>
      <c r="N487" s="216">
        <v>299.25</v>
      </c>
      <c r="O487" s="216">
        <v>0</v>
      </c>
      <c r="P487" s="216">
        <v>0</v>
      </c>
      <c r="Q487" s="335">
        <v>0</v>
      </c>
      <c r="R487" s="234"/>
    </row>
    <row r="488" spans="2:18" s="194" customFormat="1" x14ac:dyDescent="0.25">
      <c r="B488" s="233">
        <v>483</v>
      </c>
      <c r="C488" s="293">
        <v>45403</v>
      </c>
      <c r="D488" s="195" t="s">
        <v>150</v>
      </c>
      <c r="E488" s="196" t="s">
        <v>92</v>
      </c>
      <c r="F488" s="196" t="s">
        <v>63</v>
      </c>
      <c r="G488" s="196" t="s">
        <v>210</v>
      </c>
      <c r="H488" s="196">
        <v>4.1500000000000004</v>
      </c>
      <c r="I488" s="196" t="s">
        <v>214</v>
      </c>
      <c r="J488" s="196">
        <v>42</v>
      </c>
      <c r="K488" s="448"/>
      <c r="L488" s="196" t="s">
        <v>63</v>
      </c>
      <c r="M488" s="196" t="s">
        <v>297</v>
      </c>
      <c r="N488" s="216">
        <v>174.3</v>
      </c>
      <c r="O488" s="216">
        <v>0</v>
      </c>
      <c r="P488" s="216">
        <v>0</v>
      </c>
      <c r="Q488" s="335">
        <v>0</v>
      </c>
      <c r="R488" s="234"/>
    </row>
    <row r="489" spans="2:18" s="194" customFormat="1" x14ac:dyDescent="0.25">
      <c r="B489" s="233">
        <v>484</v>
      </c>
      <c r="C489" s="293">
        <v>45403</v>
      </c>
      <c r="D489" s="195" t="s">
        <v>148</v>
      </c>
      <c r="E489" s="196" t="s">
        <v>92</v>
      </c>
      <c r="F489" s="196" t="s">
        <v>63</v>
      </c>
      <c r="G489" s="196" t="s">
        <v>210</v>
      </c>
      <c r="H489" s="196">
        <v>4.1500000000000004</v>
      </c>
      <c r="I489" s="196" t="s">
        <v>214</v>
      </c>
      <c r="J489" s="196">
        <v>41</v>
      </c>
      <c r="K489" s="448"/>
      <c r="L489" s="196" t="s">
        <v>63</v>
      </c>
      <c r="M489" s="196" t="s">
        <v>297</v>
      </c>
      <c r="N489" s="216">
        <v>170.15</v>
      </c>
      <c r="O489" s="216">
        <v>0</v>
      </c>
      <c r="P489" s="216">
        <v>0</v>
      </c>
      <c r="Q489" s="335">
        <v>0</v>
      </c>
      <c r="R489" s="234"/>
    </row>
    <row r="490" spans="2:18" s="194" customFormat="1" x14ac:dyDescent="0.25">
      <c r="B490" s="233">
        <v>485</v>
      </c>
      <c r="C490" s="293">
        <v>45403</v>
      </c>
      <c r="D490" s="195" t="s">
        <v>177</v>
      </c>
      <c r="E490" s="196" t="s">
        <v>159</v>
      </c>
      <c r="F490" s="196" t="s">
        <v>8</v>
      </c>
      <c r="G490" s="196" t="s">
        <v>159</v>
      </c>
      <c r="H490" s="196">
        <v>11.6</v>
      </c>
      <c r="I490" s="196"/>
      <c r="J490" s="196"/>
      <c r="K490" s="448"/>
      <c r="L490" s="196"/>
      <c r="M490" s="196"/>
      <c r="N490" s="216">
        <v>0</v>
      </c>
      <c r="O490" s="216">
        <v>0</v>
      </c>
      <c r="P490" s="216">
        <v>0</v>
      </c>
      <c r="Q490" s="335">
        <v>0</v>
      </c>
      <c r="R490" s="234"/>
    </row>
    <row r="491" spans="2:18" s="194" customFormat="1" x14ac:dyDescent="0.25">
      <c r="B491" s="233">
        <v>486</v>
      </c>
      <c r="C491" s="293">
        <v>45403</v>
      </c>
      <c r="D491" s="195" t="s">
        <v>141</v>
      </c>
      <c r="E491" s="196" t="s">
        <v>92</v>
      </c>
      <c r="F491" s="196" t="s">
        <v>2</v>
      </c>
      <c r="G491" s="196" t="s">
        <v>209</v>
      </c>
      <c r="H491" s="196">
        <v>7</v>
      </c>
      <c r="I491" s="196"/>
      <c r="J491" s="196"/>
      <c r="K491" s="448"/>
      <c r="L491" s="196"/>
      <c r="M491" s="196"/>
      <c r="N491" s="216">
        <v>0</v>
      </c>
      <c r="O491" s="216">
        <v>0</v>
      </c>
      <c r="P491" s="216">
        <v>0</v>
      </c>
      <c r="Q491" s="335">
        <v>0</v>
      </c>
      <c r="R491" s="234"/>
    </row>
    <row r="492" spans="2:18" s="194" customFormat="1" x14ac:dyDescent="0.25">
      <c r="B492" s="233">
        <v>487</v>
      </c>
      <c r="C492" s="293">
        <v>45403</v>
      </c>
      <c r="D492" s="195" t="s">
        <v>140</v>
      </c>
      <c r="E492" s="196" t="s">
        <v>92</v>
      </c>
      <c r="F492" s="196" t="s">
        <v>2</v>
      </c>
      <c r="G492" s="196" t="s">
        <v>209</v>
      </c>
      <c r="H492" s="196">
        <v>7</v>
      </c>
      <c r="I492" s="196"/>
      <c r="J492" s="196"/>
      <c r="K492" s="448"/>
      <c r="L492" s="196"/>
      <c r="M492" s="196"/>
      <c r="N492" s="216">
        <v>0</v>
      </c>
      <c r="O492" s="216">
        <v>0</v>
      </c>
      <c r="P492" s="216">
        <v>0</v>
      </c>
      <c r="Q492" s="335">
        <v>0</v>
      </c>
      <c r="R492" s="234"/>
    </row>
    <row r="493" spans="2:18" s="194" customFormat="1" x14ac:dyDescent="0.25">
      <c r="B493" s="233">
        <v>488</v>
      </c>
      <c r="C493" s="293">
        <v>45403</v>
      </c>
      <c r="D493" s="195" t="s">
        <v>139</v>
      </c>
      <c r="E493" s="196" t="s">
        <v>92</v>
      </c>
      <c r="F493" s="196" t="s">
        <v>2</v>
      </c>
      <c r="G493" s="196" t="s">
        <v>209</v>
      </c>
      <c r="H493" s="196">
        <v>7</v>
      </c>
      <c r="I493" s="196"/>
      <c r="J493" s="196"/>
      <c r="K493" s="448"/>
      <c r="L493" s="196"/>
      <c r="M493" s="196"/>
      <c r="N493" s="216">
        <v>0</v>
      </c>
      <c r="O493" s="216">
        <v>0</v>
      </c>
      <c r="P493" s="216">
        <v>0</v>
      </c>
      <c r="Q493" s="335">
        <v>0</v>
      </c>
      <c r="R493" s="234"/>
    </row>
    <row r="494" spans="2:18" s="194" customFormat="1" x14ac:dyDescent="0.25">
      <c r="B494" s="233">
        <v>489</v>
      </c>
      <c r="C494" s="293">
        <v>45403</v>
      </c>
      <c r="D494" s="195" t="s">
        <v>96</v>
      </c>
      <c r="E494" s="196" t="s">
        <v>159</v>
      </c>
      <c r="F494" s="196" t="s">
        <v>1</v>
      </c>
      <c r="G494" s="196" t="s">
        <v>159</v>
      </c>
      <c r="H494" s="196">
        <v>11.8</v>
      </c>
      <c r="I494" s="196"/>
      <c r="J494" s="196"/>
      <c r="K494" s="448"/>
      <c r="L494" s="196"/>
      <c r="M494" s="196"/>
      <c r="N494" s="216">
        <v>0</v>
      </c>
      <c r="O494" s="216">
        <v>0</v>
      </c>
      <c r="P494" s="216">
        <v>0</v>
      </c>
      <c r="Q494" s="335">
        <v>0</v>
      </c>
      <c r="R494" s="234"/>
    </row>
    <row r="495" spans="2:18" s="194" customFormat="1" x14ac:dyDescent="0.25">
      <c r="B495" s="233">
        <v>490</v>
      </c>
      <c r="C495" s="293">
        <v>45403</v>
      </c>
      <c r="D495" s="195" t="s">
        <v>128</v>
      </c>
      <c r="E495" s="196" t="s">
        <v>159</v>
      </c>
      <c r="F495" s="196" t="s">
        <v>1</v>
      </c>
      <c r="G495" s="196" t="s">
        <v>159</v>
      </c>
      <c r="H495" s="196">
        <v>11.8</v>
      </c>
      <c r="I495" s="196"/>
      <c r="J495" s="196"/>
      <c r="K495" s="448"/>
      <c r="L495" s="196"/>
      <c r="M495" s="196"/>
      <c r="N495" s="216">
        <v>0</v>
      </c>
      <c r="O495" s="216">
        <v>0</v>
      </c>
      <c r="P495" s="216">
        <v>0</v>
      </c>
      <c r="Q495" s="335">
        <v>0</v>
      </c>
      <c r="R495" s="234"/>
    </row>
    <row r="496" spans="2:18" s="194" customFormat="1" x14ac:dyDescent="0.25">
      <c r="B496" s="233">
        <v>491</v>
      </c>
      <c r="C496" s="293">
        <v>45404</v>
      </c>
      <c r="D496" s="195" t="s">
        <v>94</v>
      </c>
      <c r="E496" s="196" t="s">
        <v>92</v>
      </c>
      <c r="F496" s="196" t="s">
        <v>1</v>
      </c>
      <c r="G496" s="196" t="s">
        <v>209</v>
      </c>
      <c r="H496" s="196">
        <v>6.65</v>
      </c>
      <c r="I496" s="196" t="s">
        <v>214</v>
      </c>
      <c r="J496" s="196">
        <v>23</v>
      </c>
      <c r="K496" s="448"/>
      <c r="L496" s="196" t="s">
        <v>1</v>
      </c>
      <c r="M496" s="196" t="s">
        <v>297</v>
      </c>
      <c r="N496" s="216">
        <v>152.95000000000002</v>
      </c>
      <c r="O496" s="216">
        <v>0</v>
      </c>
      <c r="P496" s="216">
        <v>0</v>
      </c>
      <c r="Q496" s="335">
        <v>0</v>
      </c>
      <c r="R496" s="234"/>
    </row>
    <row r="497" spans="2:18" s="194" customFormat="1" x14ac:dyDescent="0.25">
      <c r="B497" s="233">
        <v>492</v>
      </c>
      <c r="C497" s="293">
        <v>45404</v>
      </c>
      <c r="D497" s="195" t="s">
        <v>91</v>
      </c>
      <c r="E497" s="196" t="s">
        <v>92</v>
      </c>
      <c r="F497" s="196" t="s">
        <v>1</v>
      </c>
      <c r="G497" s="196" t="s">
        <v>209</v>
      </c>
      <c r="H497" s="196">
        <v>6.65</v>
      </c>
      <c r="I497" s="196" t="s">
        <v>214</v>
      </c>
      <c r="J497" s="196">
        <v>28</v>
      </c>
      <c r="K497" s="448"/>
      <c r="L497" s="196" t="s">
        <v>1</v>
      </c>
      <c r="M497" s="196" t="s">
        <v>297</v>
      </c>
      <c r="N497" s="216">
        <v>186.20000000000002</v>
      </c>
      <c r="O497" s="216">
        <v>0</v>
      </c>
      <c r="P497" s="216">
        <v>0</v>
      </c>
      <c r="Q497" s="335">
        <v>0</v>
      </c>
      <c r="R497" s="234"/>
    </row>
    <row r="498" spans="2:18" s="194" customFormat="1" x14ac:dyDescent="0.25">
      <c r="B498" s="233">
        <v>493</v>
      </c>
      <c r="C498" s="293">
        <v>45404</v>
      </c>
      <c r="D498" s="195" t="s">
        <v>116</v>
      </c>
      <c r="E498" s="196" t="s">
        <v>92</v>
      </c>
      <c r="F498" s="196" t="s">
        <v>1</v>
      </c>
      <c r="G498" s="196" t="s">
        <v>209</v>
      </c>
      <c r="H498" s="196">
        <v>6.65</v>
      </c>
      <c r="I498" s="196" t="s">
        <v>214</v>
      </c>
      <c r="J498" s="196">
        <v>28</v>
      </c>
      <c r="K498" s="448"/>
      <c r="L498" s="196" t="s">
        <v>1</v>
      </c>
      <c r="M498" s="196" t="s">
        <v>297</v>
      </c>
      <c r="N498" s="216">
        <v>186.20000000000002</v>
      </c>
      <c r="O498" s="216">
        <v>0</v>
      </c>
      <c r="P498" s="216">
        <v>0</v>
      </c>
      <c r="Q498" s="335">
        <v>0</v>
      </c>
      <c r="R498" s="234"/>
    </row>
    <row r="499" spans="2:18" s="194" customFormat="1" x14ac:dyDescent="0.25">
      <c r="B499" s="233">
        <v>494</v>
      </c>
      <c r="C499" s="293">
        <v>45404</v>
      </c>
      <c r="D499" s="195" t="s">
        <v>155</v>
      </c>
      <c r="E499" s="196" t="s">
        <v>92</v>
      </c>
      <c r="F499" s="196" t="s">
        <v>62</v>
      </c>
      <c r="G499" s="196" t="s">
        <v>210</v>
      </c>
      <c r="H499" s="196">
        <v>4.1500000000000004</v>
      </c>
      <c r="I499" s="196"/>
      <c r="J499" s="196"/>
      <c r="K499" s="448"/>
      <c r="L499" s="196"/>
      <c r="M499" s="196"/>
      <c r="N499" s="216">
        <v>0</v>
      </c>
      <c r="O499" s="216">
        <v>0</v>
      </c>
      <c r="P499" s="216">
        <v>0</v>
      </c>
      <c r="Q499" s="335">
        <v>0</v>
      </c>
      <c r="R499" s="234"/>
    </row>
    <row r="500" spans="2:18" s="194" customFormat="1" x14ac:dyDescent="0.25">
      <c r="B500" s="233">
        <v>495</v>
      </c>
      <c r="C500" s="293">
        <v>45404</v>
      </c>
      <c r="D500" s="195" t="s">
        <v>154</v>
      </c>
      <c r="E500" s="196" t="s">
        <v>92</v>
      </c>
      <c r="F500" s="196" t="s">
        <v>62</v>
      </c>
      <c r="G500" s="196" t="s">
        <v>210</v>
      </c>
      <c r="H500" s="196">
        <v>4.1500000000000004</v>
      </c>
      <c r="I500" s="196"/>
      <c r="J500" s="196"/>
      <c r="K500" s="448"/>
      <c r="L500" s="196"/>
      <c r="M500" s="196"/>
      <c r="N500" s="216">
        <v>0</v>
      </c>
      <c r="O500" s="216">
        <v>0</v>
      </c>
      <c r="P500" s="216">
        <v>0</v>
      </c>
      <c r="Q500" s="335">
        <v>0</v>
      </c>
      <c r="R500" s="234"/>
    </row>
    <row r="501" spans="2:18" s="194" customFormat="1" x14ac:dyDescent="0.25">
      <c r="B501" s="233">
        <v>496</v>
      </c>
      <c r="C501" s="293">
        <v>45404</v>
      </c>
      <c r="D501" s="195" t="s">
        <v>158</v>
      </c>
      <c r="E501" s="196" t="s">
        <v>159</v>
      </c>
      <c r="F501" s="196" t="s">
        <v>381</v>
      </c>
      <c r="G501" s="196" t="s">
        <v>159</v>
      </c>
      <c r="H501" s="196">
        <v>10</v>
      </c>
      <c r="I501" s="196"/>
      <c r="J501" s="196"/>
      <c r="K501" s="448"/>
      <c r="L501" s="196"/>
      <c r="M501" s="196"/>
      <c r="N501" s="216">
        <v>0</v>
      </c>
      <c r="O501" s="216">
        <v>0</v>
      </c>
      <c r="P501" s="216">
        <v>0</v>
      </c>
      <c r="Q501" s="335">
        <v>0</v>
      </c>
      <c r="R501" s="234"/>
    </row>
    <row r="502" spans="2:18" s="194" customFormat="1" x14ac:dyDescent="0.25">
      <c r="B502" s="233">
        <v>497</v>
      </c>
      <c r="C502" s="293">
        <v>45404</v>
      </c>
      <c r="D502" s="195" t="s">
        <v>175</v>
      </c>
      <c r="E502" s="196" t="s">
        <v>176</v>
      </c>
      <c r="F502" s="196" t="s">
        <v>7</v>
      </c>
      <c r="G502" s="196" t="s">
        <v>209</v>
      </c>
      <c r="H502" s="196">
        <v>7</v>
      </c>
      <c r="I502" s="196"/>
      <c r="J502" s="196"/>
      <c r="K502" s="448"/>
      <c r="L502" s="196"/>
      <c r="M502" s="196"/>
      <c r="N502" s="216">
        <v>0</v>
      </c>
      <c r="O502" s="216">
        <v>0</v>
      </c>
      <c r="P502" s="216">
        <v>0</v>
      </c>
      <c r="Q502" s="335">
        <v>0</v>
      </c>
      <c r="R502" s="234"/>
    </row>
    <row r="503" spans="2:18" s="194" customFormat="1" x14ac:dyDescent="0.25">
      <c r="B503" s="233">
        <v>498</v>
      </c>
      <c r="C503" s="293">
        <v>45404</v>
      </c>
      <c r="D503" s="195" t="s">
        <v>171</v>
      </c>
      <c r="E503" s="196" t="s">
        <v>159</v>
      </c>
      <c r="F503" s="196" t="s">
        <v>7</v>
      </c>
      <c r="G503" s="196" t="s">
        <v>159</v>
      </c>
      <c r="H503" s="196">
        <v>11.2</v>
      </c>
      <c r="I503" s="196"/>
      <c r="J503" s="196"/>
      <c r="K503" s="448"/>
      <c r="L503" s="196"/>
      <c r="M503" s="196"/>
      <c r="N503" s="216">
        <v>0</v>
      </c>
      <c r="O503" s="216">
        <v>0</v>
      </c>
      <c r="P503" s="216">
        <v>0</v>
      </c>
      <c r="Q503" s="335">
        <v>0</v>
      </c>
      <c r="R503" s="234"/>
    </row>
    <row r="504" spans="2:18" s="194" customFormat="1" x14ac:dyDescent="0.25">
      <c r="B504" s="233">
        <v>499</v>
      </c>
      <c r="C504" s="293">
        <v>45404</v>
      </c>
      <c r="D504" s="195" t="s">
        <v>151</v>
      </c>
      <c r="E504" s="196" t="s">
        <v>92</v>
      </c>
      <c r="F504" s="196" t="s">
        <v>63</v>
      </c>
      <c r="G504" s="196" t="s">
        <v>209</v>
      </c>
      <c r="H504" s="196">
        <v>6.65</v>
      </c>
      <c r="I504" s="196" t="s">
        <v>214</v>
      </c>
      <c r="J504" s="196">
        <v>40</v>
      </c>
      <c r="K504" s="448"/>
      <c r="L504" s="196" t="s">
        <v>63</v>
      </c>
      <c r="M504" s="196" t="s">
        <v>297</v>
      </c>
      <c r="N504" s="216">
        <v>266</v>
      </c>
      <c r="O504" s="216">
        <v>0</v>
      </c>
      <c r="P504" s="216">
        <v>0</v>
      </c>
      <c r="Q504" s="335">
        <v>0</v>
      </c>
      <c r="R504" s="234"/>
    </row>
    <row r="505" spans="2:18" s="194" customFormat="1" x14ac:dyDescent="0.25">
      <c r="B505" s="233">
        <v>500</v>
      </c>
      <c r="C505" s="293">
        <v>45404</v>
      </c>
      <c r="D505" s="195" t="s">
        <v>150</v>
      </c>
      <c r="E505" s="196" t="s">
        <v>92</v>
      </c>
      <c r="F505" s="196" t="s">
        <v>63</v>
      </c>
      <c r="G505" s="196" t="s">
        <v>210</v>
      </c>
      <c r="H505" s="196">
        <v>4.1500000000000004</v>
      </c>
      <c r="I505" s="196" t="s">
        <v>214</v>
      </c>
      <c r="J505" s="196">
        <v>38</v>
      </c>
      <c r="K505" s="448"/>
      <c r="L505" s="196" t="s">
        <v>63</v>
      </c>
      <c r="M505" s="196" t="s">
        <v>297</v>
      </c>
      <c r="N505" s="216">
        <v>157.70000000000002</v>
      </c>
      <c r="O505" s="216">
        <v>0</v>
      </c>
      <c r="P505" s="216">
        <v>0</v>
      </c>
      <c r="Q505" s="335">
        <v>0</v>
      </c>
      <c r="R505" s="234"/>
    </row>
    <row r="506" spans="2:18" s="194" customFormat="1" x14ac:dyDescent="0.25">
      <c r="B506" s="233">
        <v>501</v>
      </c>
      <c r="C506" s="293">
        <v>45404</v>
      </c>
      <c r="D506" s="195" t="s">
        <v>148</v>
      </c>
      <c r="E506" s="196" t="s">
        <v>92</v>
      </c>
      <c r="F506" s="196" t="s">
        <v>63</v>
      </c>
      <c r="G506" s="196" t="s">
        <v>210</v>
      </c>
      <c r="H506" s="196">
        <v>4.1500000000000004</v>
      </c>
      <c r="I506" s="196" t="s">
        <v>214</v>
      </c>
      <c r="J506" s="196">
        <v>38</v>
      </c>
      <c r="K506" s="448"/>
      <c r="L506" s="196" t="s">
        <v>63</v>
      </c>
      <c r="M506" s="196" t="s">
        <v>297</v>
      </c>
      <c r="N506" s="216">
        <v>157.70000000000002</v>
      </c>
      <c r="O506" s="216">
        <v>0</v>
      </c>
      <c r="P506" s="216">
        <v>0</v>
      </c>
      <c r="Q506" s="335">
        <v>0</v>
      </c>
      <c r="R506" s="234"/>
    </row>
    <row r="507" spans="2:18" s="194" customFormat="1" x14ac:dyDescent="0.25">
      <c r="B507" s="233">
        <v>502</v>
      </c>
      <c r="C507" s="293">
        <v>45404</v>
      </c>
      <c r="D507" s="195" t="s">
        <v>177</v>
      </c>
      <c r="E507" s="196" t="s">
        <v>159</v>
      </c>
      <c r="F507" s="196" t="s">
        <v>8</v>
      </c>
      <c r="G507" s="196" t="s">
        <v>159</v>
      </c>
      <c r="H507" s="196">
        <v>11.6</v>
      </c>
      <c r="I507" s="196"/>
      <c r="J507" s="196"/>
      <c r="K507" s="448"/>
      <c r="L507" s="196"/>
      <c r="M507" s="196"/>
      <c r="N507" s="216">
        <v>0</v>
      </c>
      <c r="O507" s="216">
        <v>0</v>
      </c>
      <c r="P507" s="216">
        <v>0</v>
      </c>
      <c r="Q507" s="335">
        <v>0</v>
      </c>
      <c r="R507" s="234"/>
    </row>
    <row r="508" spans="2:18" s="194" customFormat="1" x14ac:dyDescent="0.25">
      <c r="B508" s="233">
        <v>503</v>
      </c>
      <c r="C508" s="293">
        <v>45404</v>
      </c>
      <c r="D508" s="195" t="s">
        <v>141</v>
      </c>
      <c r="E508" s="196" t="s">
        <v>92</v>
      </c>
      <c r="F508" s="196" t="s">
        <v>2</v>
      </c>
      <c r="G508" s="196" t="s">
        <v>209</v>
      </c>
      <c r="H508" s="196">
        <v>7</v>
      </c>
      <c r="I508" s="196"/>
      <c r="J508" s="196"/>
      <c r="K508" s="448"/>
      <c r="L508" s="196"/>
      <c r="M508" s="196"/>
      <c r="N508" s="216">
        <v>0</v>
      </c>
      <c r="O508" s="216">
        <v>0</v>
      </c>
      <c r="P508" s="216">
        <v>0</v>
      </c>
      <c r="Q508" s="335">
        <v>0</v>
      </c>
      <c r="R508" s="234"/>
    </row>
    <row r="509" spans="2:18" s="194" customFormat="1" x14ac:dyDescent="0.25">
      <c r="B509" s="233">
        <v>504</v>
      </c>
      <c r="C509" s="293">
        <v>45404</v>
      </c>
      <c r="D509" s="195" t="s">
        <v>140</v>
      </c>
      <c r="E509" s="196" t="s">
        <v>92</v>
      </c>
      <c r="F509" s="196" t="s">
        <v>2</v>
      </c>
      <c r="G509" s="196" t="s">
        <v>209</v>
      </c>
      <c r="H509" s="196">
        <v>7</v>
      </c>
      <c r="I509" s="196"/>
      <c r="J509" s="196"/>
      <c r="K509" s="448"/>
      <c r="L509" s="196"/>
      <c r="M509" s="196"/>
      <c r="N509" s="216">
        <v>0</v>
      </c>
      <c r="O509" s="216">
        <v>0</v>
      </c>
      <c r="P509" s="216">
        <v>0</v>
      </c>
      <c r="Q509" s="335">
        <v>0</v>
      </c>
      <c r="R509" s="234"/>
    </row>
    <row r="510" spans="2:18" s="194" customFormat="1" x14ac:dyDescent="0.25">
      <c r="B510" s="233">
        <v>505</v>
      </c>
      <c r="C510" s="293">
        <v>45404</v>
      </c>
      <c r="D510" s="195" t="s">
        <v>139</v>
      </c>
      <c r="E510" s="196" t="s">
        <v>92</v>
      </c>
      <c r="F510" s="196" t="s">
        <v>2</v>
      </c>
      <c r="G510" s="196" t="s">
        <v>209</v>
      </c>
      <c r="H510" s="196">
        <v>7</v>
      </c>
      <c r="I510" s="196"/>
      <c r="J510" s="196"/>
      <c r="K510" s="448"/>
      <c r="L510" s="196"/>
      <c r="M510" s="196"/>
      <c r="N510" s="216">
        <v>0</v>
      </c>
      <c r="O510" s="216">
        <v>0</v>
      </c>
      <c r="P510" s="216">
        <v>0</v>
      </c>
      <c r="Q510" s="335">
        <v>0</v>
      </c>
      <c r="R510" s="234"/>
    </row>
    <row r="511" spans="2:18" s="194" customFormat="1" x14ac:dyDescent="0.25">
      <c r="B511" s="233">
        <v>506</v>
      </c>
      <c r="C511" s="293">
        <v>45404</v>
      </c>
      <c r="D511" s="195" t="s">
        <v>96</v>
      </c>
      <c r="E511" s="196" t="s">
        <v>159</v>
      </c>
      <c r="F511" s="196" t="s">
        <v>1</v>
      </c>
      <c r="G511" s="196" t="s">
        <v>159</v>
      </c>
      <c r="H511" s="196">
        <v>11.8</v>
      </c>
      <c r="I511" s="196"/>
      <c r="J511" s="196"/>
      <c r="K511" s="448"/>
      <c r="L511" s="196"/>
      <c r="M511" s="196"/>
      <c r="N511" s="216">
        <v>0</v>
      </c>
      <c r="O511" s="216">
        <v>0</v>
      </c>
      <c r="P511" s="216">
        <v>0</v>
      </c>
      <c r="Q511" s="335">
        <v>0</v>
      </c>
      <c r="R511" s="234"/>
    </row>
    <row r="512" spans="2:18" s="194" customFormat="1" x14ac:dyDescent="0.25">
      <c r="B512" s="233">
        <v>507</v>
      </c>
      <c r="C512" s="293">
        <v>45404</v>
      </c>
      <c r="D512" s="195" t="s">
        <v>128</v>
      </c>
      <c r="E512" s="196" t="s">
        <v>159</v>
      </c>
      <c r="F512" s="196" t="s">
        <v>1</v>
      </c>
      <c r="G512" s="196" t="s">
        <v>159</v>
      </c>
      <c r="H512" s="196">
        <v>11.8</v>
      </c>
      <c r="I512" s="196"/>
      <c r="J512" s="196"/>
      <c r="K512" s="448"/>
      <c r="L512" s="196"/>
      <c r="M512" s="196"/>
      <c r="N512" s="216">
        <v>0</v>
      </c>
      <c r="O512" s="216">
        <v>0</v>
      </c>
      <c r="P512" s="216">
        <v>0</v>
      </c>
      <c r="Q512" s="335">
        <v>0</v>
      </c>
      <c r="R512" s="234"/>
    </row>
    <row r="513" spans="2:18" s="194" customFormat="1" x14ac:dyDescent="0.25">
      <c r="B513" s="232">
        <v>508</v>
      </c>
      <c r="C513" s="293">
        <v>45404</v>
      </c>
      <c r="D513" s="195" t="s">
        <v>505</v>
      </c>
      <c r="E513" s="196" t="s">
        <v>130</v>
      </c>
      <c r="F513" s="196" t="s">
        <v>130</v>
      </c>
      <c r="G513" s="196" t="s">
        <v>304</v>
      </c>
      <c r="H513" s="196">
        <v>1</v>
      </c>
      <c r="I513" s="196" t="s">
        <v>303</v>
      </c>
      <c r="J513" s="196">
        <v>50</v>
      </c>
      <c r="K513" s="448"/>
      <c r="L513" s="196"/>
      <c r="M513" s="196" t="s">
        <v>482</v>
      </c>
      <c r="N513" s="216">
        <v>0</v>
      </c>
      <c r="O513" s="216">
        <v>0</v>
      </c>
      <c r="P513" s="216">
        <v>0</v>
      </c>
      <c r="Q513" s="335">
        <v>0</v>
      </c>
      <c r="R513" s="234"/>
    </row>
    <row r="514" spans="2:18" s="194" customFormat="1" x14ac:dyDescent="0.25">
      <c r="B514" s="233">
        <v>509</v>
      </c>
      <c r="C514" s="293">
        <v>45405</v>
      </c>
      <c r="D514" s="195" t="s">
        <v>94</v>
      </c>
      <c r="E514" s="196" t="s">
        <v>92</v>
      </c>
      <c r="F514" s="196" t="s">
        <v>1</v>
      </c>
      <c r="G514" s="196" t="s">
        <v>209</v>
      </c>
      <c r="H514" s="196">
        <v>6.65</v>
      </c>
      <c r="I514" s="196" t="s">
        <v>214</v>
      </c>
      <c r="J514" s="196">
        <v>20</v>
      </c>
      <c r="K514" s="448"/>
      <c r="L514" s="196" t="s">
        <v>1</v>
      </c>
      <c r="M514" s="196" t="s">
        <v>297</v>
      </c>
      <c r="N514" s="216">
        <v>133</v>
      </c>
      <c r="O514" s="216">
        <v>0</v>
      </c>
      <c r="P514" s="216">
        <v>0</v>
      </c>
      <c r="Q514" s="335">
        <v>0</v>
      </c>
      <c r="R514" s="234"/>
    </row>
    <row r="515" spans="2:18" s="194" customFormat="1" x14ac:dyDescent="0.25">
      <c r="B515" s="233">
        <v>510</v>
      </c>
      <c r="C515" s="293">
        <v>45405</v>
      </c>
      <c r="D515" s="195" t="s">
        <v>91</v>
      </c>
      <c r="E515" s="196" t="s">
        <v>92</v>
      </c>
      <c r="F515" s="196" t="s">
        <v>1</v>
      </c>
      <c r="G515" s="196" t="s">
        <v>209</v>
      </c>
      <c r="H515" s="196">
        <v>6.65</v>
      </c>
      <c r="I515" s="196" t="s">
        <v>214</v>
      </c>
      <c r="J515" s="196">
        <v>22</v>
      </c>
      <c r="K515" s="448"/>
      <c r="L515" s="196" t="s">
        <v>1</v>
      </c>
      <c r="M515" s="196" t="s">
        <v>297</v>
      </c>
      <c r="N515" s="216">
        <v>146.30000000000001</v>
      </c>
      <c r="O515" s="216">
        <v>0</v>
      </c>
      <c r="P515" s="216">
        <v>0</v>
      </c>
      <c r="Q515" s="335">
        <v>0</v>
      </c>
      <c r="R515" s="234"/>
    </row>
    <row r="516" spans="2:18" s="194" customFormat="1" x14ac:dyDescent="0.25">
      <c r="B516" s="233">
        <v>511</v>
      </c>
      <c r="C516" s="293">
        <v>45405</v>
      </c>
      <c r="D516" s="195" t="s">
        <v>116</v>
      </c>
      <c r="E516" s="196" t="s">
        <v>92</v>
      </c>
      <c r="F516" s="196" t="s">
        <v>1</v>
      </c>
      <c r="G516" s="196" t="s">
        <v>209</v>
      </c>
      <c r="H516" s="196">
        <v>6.65</v>
      </c>
      <c r="I516" s="196" t="s">
        <v>214</v>
      </c>
      <c r="J516" s="196">
        <v>23</v>
      </c>
      <c r="K516" s="448"/>
      <c r="L516" s="196" t="s">
        <v>1</v>
      </c>
      <c r="M516" s="196" t="s">
        <v>297</v>
      </c>
      <c r="N516" s="216">
        <v>152.95000000000002</v>
      </c>
      <c r="O516" s="216">
        <v>0</v>
      </c>
      <c r="P516" s="216">
        <v>0</v>
      </c>
      <c r="Q516" s="335">
        <v>0</v>
      </c>
      <c r="R516" s="234"/>
    </row>
    <row r="517" spans="2:18" s="194" customFormat="1" x14ac:dyDescent="0.25">
      <c r="B517" s="233">
        <v>512</v>
      </c>
      <c r="C517" s="293">
        <v>45405</v>
      </c>
      <c r="D517" s="195" t="s">
        <v>155</v>
      </c>
      <c r="E517" s="196" t="s">
        <v>92</v>
      </c>
      <c r="F517" s="196" t="s">
        <v>62</v>
      </c>
      <c r="G517" s="196" t="s">
        <v>210</v>
      </c>
      <c r="H517" s="196">
        <v>4.1500000000000004</v>
      </c>
      <c r="I517" s="196"/>
      <c r="J517" s="196"/>
      <c r="K517" s="448"/>
      <c r="L517" s="196"/>
      <c r="M517" s="196"/>
      <c r="N517" s="216">
        <v>0</v>
      </c>
      <c r="O517" s="216">
        <v>0</v>
      </c>
      <c r="P517" s="216">
        <v>0</v>
      </c>
      <c r="Q517" s="335">
        <v>0</v>
      </c>
      <c r="R517" s="234"/>
    </row>
    <row r="518" spans="2:18" s="194" customFormat="1" x14ac:dyDescent="0.25">
      <c r="B518" s="233">
        <v>513</v>
      </c>
      <c r="C518" s="293">
        <v>45405</v>
      </c>
      <c r="D518" s="195" t="s">
        <v>154</v>
      </c>
      <c r="E518" s="196" t="s">
        <v>92</v>
      </c>
      <c r="F518" s="196" t="s">
        <v>62</v>
      </c>
      <c r="G518" s="196" t="s">
        <v>210</v>
      </c>
      <c r="H518" s="196">
        <v>4.1500000000000004</v>
      </c>
      <c r="I518" s="196"/>
      <c r="J518" s="196"/>
      <c r="K518" s="448"/>
      <c r="L518" s="196"/>
      <c r="M518" s="196"/>
      <c r="N518" s="216">
        <v>0</v>
      </c>
      <c r="O518" s="216">
        <v>0</v>
      </c>
      <c r="P518" s="216">
        <v>0</v>
      </c>
      <c r="Q518" s="335">
        <v>0</v>
      </c>
      <c r="R518" s="234"/>
    </row>
    <row r="519" spans="2:18" s="194" customFormat="1" x14ac:dyDescent="0.25">
      <c r="B519" s="233">
        <v>514</v>
      </c>
      <c r="C519" s="293">
        <v>45405</v>
      </c>
      <c r="D519" s="195" t="s">
        <v>158</v>
      </c>
      <c r="E519" s="196" t="s">
        <v>159</v>
      </c>
      <c r="F519" s="196" t="s">
        <v>381</v>
      </c>
      <c r="G519" s="196" t="s">
        <v>159</v>
      </c>
      <c r="H519" s="196">
        <v>10</v>
      </c>
      <c r="I519" s="196"/>
      <c r="J519" s="196"/>
      <c r="K519" s="448"/>
      <c r="L519" s="196"/>
      <c r="M519" s="196"/>
      <c r="N519" s="216">
        <v>0</v>
      </c>
      <c r="O519" s="216">
        <v>0</v>
      </c>
      <c r="P519" s="216">
        <v>0</v>
      </c>
      <c r="Q519" s="335">
        <v>0</v>
      </c>
      <c r="R519" s="234"/>
    </row>
    <row r="520" spans="2:18" s="194" customFormat="1" x14ac:dyDescent="0.25">
      <c r="B520" s="233">
        <v>515</v>
      </c>
      <c r="C520" s="293">
        <v>45405</v>
      </c>
      <c r="D520" s="195" t="s">
        <v>175</v>
      </c>
      <c r="E520" s="196" t="s">
        <v>176</v>
      </c>
      <c r="F520" s="196" t="s">
        <v>7</v>
      </c>
      <c r="G520" s="196" t="s">
        <v>209</v>
      </c>
      <c r="H520" s="196">
        <v>7</v>
      </c>
      <c r="I520" s="196"/>
      <c r="J520" s="196"/>
      <c r="K520" s="448"/>
      <c r="L520" s="196"/>
      <c r="M520" s="196"/>
      <c r="N520" s="216">
        <v>0</v>
      </c>
      <c r="O520" s="216">
        <v>0</v>
      </c>
      <c r="P520" s="216">
        <v>0</v>
      </c>
      <c r="Q520" s="335">
        <v>0</v>
      </c>
      <c r="R520" s="234"/>
    </row>
    <row r="521" spans="2:18" s="194" customFormat="1" x14ac:dyDescent="0.25">
      <c r="B521" s="233">
        <v>516</v>
      </c>
      <c r="C521" s="293">
        <v>45405</v>
      </c>
      <c r="D521" s="195" t="s">
        <v>171</v>
      </c>
      <c r="E521" s="196" t="s">
        <v>159</v>
      </c>
      <c r="F521" s="196" t="s">
        <v>7</v>
      </c>
      <c r="G521" s="196" t="s">
        <v>159</v>
      </c>
      <c r="H521" s="196">
        <v>11.2</v>
      </c>
      <c r="I521" s="196"/>
      <c r="J521" s="196"/>
      <c r="K521" s="448"/>
      <c r="L521" s="196"/>
      <c r="M521" s="196"/>
      <c r="N521" s="216">
        <v>0</v>
      </c>
      <c r="O521" s="216">
        <v>0</v>
      </c>
      <c r="P521" s="216">
        <v>0</v>
      </c>
      <c r="Q521" s="335">
        <v>0</v>
      </c>
      <c r="R521" s="234"/>
    </row>
    <row r="522" spans="2:18" s="194" customFormat="1" x14ac:dyDescent="0.25">
      <c r="B522" s="233">
        <v>517</v>
      </c>
      <c r="C522" s="293">
        <v>45405</v>
      </c>
      <c r="D522" s="195" t="s">
        <v>151</v>
      </c>
      <c r="E522" s="196" t="s">
        <v>92</v>
      </c>
      <c r="F522" s="196" t="s">
        <v>63</v>
      </c>
      <c r="G522" s="196" t="s">
        <v>209</v>
      </c>
      <c r="H522" s="196">
        <v>6.65</v>
      </c>
      <c r="I522" s="196" t="s">
        <v>214</v>
      </c>
      <c r="J522" s="196">
        <v>44</v>
      </c>
      <c r="K522" s="448"/>
      <c r="L522" s="196" t="s">
        <v>63</v>
      </c>
      <c r="M522" s="196" t="s">
        <v>297</v>
      </c>
      <c r="N522" s="216">
        <v>292.60000000000002</v>
      </c>
      <c r="O522" s="216">
        <v>0</v>
      </c>
      <c r="P522" s="216">
        <v>0</v>
      </c>
      <c r="Q522" s="335">
        <v>0</v>
      </c>
      <c r="R522" s="234"/>
    </row>
    <row r="523" spans="2:18" s="194" customFormat="1" x14ac:dyDescent="0.25">
      <c r="B523" s="233">
        <v>518</v>
      </c>
      <c r="C523" s="293">
        <v>45405</v>
      </c>
      <c r="D523" s="195" t="s">
        <v>150</v>
      </c>
      <c r="E523" s="196" t="s">
        <v>92</v>
      </c>
      <c r="F523" s="196" t="s">
        <v>63</v>
      </c>
      <c r="G523" s="196" t="s">
        <v>210</v>
      </c>
      <c r="H523" s="196">
        <v>4.1500000000000004</v>
      </c>
      <c r="I523" s="196" t="s">
        <v>214</v>
      </c>
      <c r="J523" s="196">
        <v>44</v>
      </c>
      <c r="K523" s="448"/>
      <c r="L523" s="196" t="s">
        <v>63</v>
      </c>
      <c r="M523" s="196" t="s">
        <v>297</v>
      </c>
      <c r="N523" s="216">
        <v>182.60000000000002</v>
      </c>
      <c r="O523" s="216">
        <v>0</v>
      </c>
      <c r="P523" s="216">
        <v>0</v>
      </c>
      <c r="Q523" s="335">
        <v>0</v>
      </c>
      <c r="R523" s="234"/>
    </row>
    <row r="524" spans="2:18" s="194" customFormat="1" x14ac:dyDescent="0.25">
      <c r="B524" s="233">
        <v>519</v>
      </c>
      <c r="C524" s="293">
        <v>45405</v>
      </c>
      <c r="D524" s="195" t="s">
        <v>148</v>
      </c>
      <c r="E524" s="196" t="s">
        <v>92</v>
      </c>
      <c r="F524" s="196" t="s">
        <v>63</v>
      </c>
      <c r="G524" s="196" t="s">
        <v>210</v>
      </c>
      <c r="H524" s="196">
        <v>4.1500000000000004</v>
      </c>
      <c r="I524" s="196" t="s">
        <v>214</v>
      </c>
      <c r="J524" s="196">
        <v>44</v>
      </c>
      <c r="K524" s="448"/>
      <c r="L524" s="196" t="s">
        <v>63</v>
      </c>
      <c r="M524" s="196" t="s">
        <v>297</v>
      </c>
      <c r="N524" s="216">
        <v>182.60000000000002</v>
      </c>
      <c r="O524" s="216">
        <v>0</v>
      </c>
      <c r="P524" s="216">
        <v>0</v>
      </c>
      <c r="Q524" s="335">
        <v>0</v>
      </c>
      <c r="R524" s="234"/>
    </row>
    <row r="525" spans="2:18" s="194" customFormat="1" x14ac:dyDescent="0.25">
      <c r="B525" s="233">
        <v>520</v>
      </c>
      <c r="C525" s="293">
        <v>45405</v>
      </c>
      <c r="D525" s="195" t="s">
        <v>177</v>
      </c>
      <c r="E525" s="196" t="s">
        <v>159</v>
      </c>
      <c r="F525" s="196" t="s">
        <v>8</v>
      </c>
      <c r="G525" s="196" t="s">
        <v>159</v>
      </c>
      <c r="H525" s="196">
        <v>11.6</v>
      </c>
      <c r="I525" s="196"/>
      <c r="J525" s="196"/>
      <c r="K525" s="448"/>
      <c r="L525" s="196"/>
      <c r="M525" s="196"/>
      <c r="N525" s="216">
        <v>0</v>
      </c>
      <c r="O525" s="216">
        <v>0</v>
      </c>
      <c r="P525" s="216">
        <v>0</v>
      </c>
      <c r="Q525" s="335">
        <v>0</v>
      </c>
      <c r="R525" s="234"/>
    </row>
    <row r="526" spans="2:18" s="194" customFormat="1" x14ac:dyDescent="0.25">
      <c r="B526" s="233">
        <v>521</v>
      </c>
      <c r="C526" s="293">
        <v>45405</v>
      </c>
      <c r="D526" s="195" t="s">
        <v>141</v>
      </c>
      <c r="E526" s="196" t="s">
        <v>92</v>
      </c>
      <c r="F526" s="196" t="s">
        <v>2</v>
      </c>
      <c r="G526" s="196" t="s">
        <v>209</v>
      </c>
      <c r="H526" s="196">
        <v>7</v>
      </c>
      <c r="I526" s="196"/>
      <c r="J526" s="196"/>
      <c r="K526" s="448"/>
      <c r="L526" s="196"/>
      <c r="M526" s="196"/>
      <c r="N526" s="216">
        <v>0</v>
      </c>
      <c r="O526" s="216">
        <v>0</v>
      </c>
      <c r="P526" s="216">
        <v>0</v>
      </c>
      <c r="Q526" s="335">
        <v>0</v>
      </c>
      <c r="R526" s="234"/>
    </row>
    <row r="527" spans="2:18" s="194" customFormat="1" x14ac:dyDescent="0.25">
      <c r="B527" s="233">
        <v>522</v>
      </c>
      <c r="C527" s="293">
        <v>45405</v>
      </c>
      <c r="D527" s="195" t="s">
        <v>140</v>
      </c>
      <c r="E527" s="196" t="s">
        <v>92</v>
      </c>
      <c r="F527" s="196" t="s">
        <v>2</v>
      </c>
      <c r="G527" s="196" t="s">
        <v>209</v>
      </c>
      <c r="H527" s="196">
        <v>7</v>
      </c>
      <c r="I527" s="196"/>
      <c r="J527" s="196"/>
      <c r="K527" s="448"/>
      <c r="L527" s="196"/>
      <c r="M527" s="196"/>
      <c r="N527" s="216">
        <v>0</v>
      </c>
      <c r="O527" s="216">
        <v>0</v>
      </c>
      <c r="P527" s="216">
        <v>0</v>
      </c>
      <c r="Q527" s="335">
        <v>0</v>
      </c>
      <c r="R527" s="234"/>
    </row>
    <row r="528" spans="2:18" s="194" customFormat="1" x14ac:dyDescent="0.25">
      <c r="B528" s="233">
        <v>523</v>
      </c>
      <c r="C528" s="293">
        <v>45405</v>
      </c>
      <c r="D528" s="195" t="s">
        <v>139</v>
      </c>
      <c r="E528" s="196" t="s">
        <v>92</v>
      </c>
      <c r="F528" s="196" t="s">
        <v>2</v>
      </c>
      <c r="G528" s="196" t="s">
        <v>209</v>
      </c>
      <c r="H528" s="196">
        <v>7</v>
      </c>
      <c r="I528" s="196"/>
      <c r="J528" s="196"/>
      <c r="K528" s="448"/>
      <c r="L528" s="196"/>
      <c r="M528" s="196"/>
      <c r="N528" s="216">
        <v>0</v>
      </c>
      <c r="O528" s="216">
        <v>0</v>
      </c>
      <c r="P528" s="216">
        <v>0</v>
      </c>
      <c r="Q528" s="335">
        <v>0</v>
      </c>
      <c r="R528" s="234"/>
    </row>
    <row r="529" spans="2:18" s="194" customFormat="1" x14ac:dyDescent="0.25">
      <c r="B529" s="233">
        <v>524</v>
      </c>
      <c r="C529" s="293">
        <v>45405</v>
      </c>
      <c r="D529" s="195" t="s">
        <v>96</v>
      </c>
      <c r="E529" s="196" t="s">
        <v>159</v>
      </c>
      <c r="F529" s="196" t="s">
        <v>1</v>
      </c>
      <c r="G529" s="196" t="s">
        <v>159</v>
      </c>
      <c r="H529" s="196">
        <v>11.8</v>
      </c>
      <c r="I529" s="196"/>
      <c r="J529" s="196"/>
      <c r="K529" s="448"/>
      <c r="L529" s="196"/>
      <c r="M529" s="196"/>
      <c r="N529" s="216">
        <v>0</v>
      </c>
      <c r="O529" s="216">
        <v>0</v>
      </c>
      <c r="P529" s="216">
        <v>0</v>
      </c>
      <c r="Q529" s="335">
        <v>0</v>
      </c>
      <c r="R529" s="234"/>
    </row>
    <row r="530" spans="2:18" s="194" customFormat="1" x14ac:dyDescent="0.25">
      <c r="B530" s="233">
        <v>525</v>
      </c>
      <c r="C530" s="293">
        <v>45405</v>
      </c>
      <c r="D530" s="195" t="s">
        <v>128</v>
      </c>
      <c r="E530" s="196" t="s">
        <v>159</v>
      </c>
      <c r="F530" s="196" t="s">
        <v>1</v>
      </c>
      <c r="G530" s="196" t="s">
        <v>159</v>
      </c>
      <c r="H530" s="196">
        <v>11.8</v>
      </c>
      <c r="I530" s="196"/>
      <c r="J530" s="196"/>
      <c r="K530" s="448"/>
      <c r="L530" s="196"/>
      <c r="M530" s="196"/>
      <c r="N530" s="216">
        <v>0</v>
      </c>
      <c r="O530" s="216">
        <v>0</v>
      </c>
      <c r="P530" s="216">
        <v>0</v>
      </c>
      <c r="Q530" s="335">
        <v>0</v>
      </c>
      <c r="R530" s="234"/>
    </row>
    <row r="531" spans="2:18" s="194" customFormat="1" x14ac:dyDescent="0.25">
      <c r="B531" s="233">
        <v>526</v>
      </c>
      <c r="C531" s="293">
        <v>45406</v>
      </c>
      <c r="D531" s="195" t="s">
        <v>94</v>
      </c>
      <c r="E531" s="196" t="s">
        <v>92</v>
      </c>
      <c r="F531" s="196" t="s">
        <v>1</v>
      </c>
      <c r="G531" s="196" t="s">
        <v>209</v>
      </c>
      <c r="H531" s="196">
        <v>6.65</v>
      </c>
      <c r="I531" s="196" t="s">
        <v>214</v>
      </c>
      <c r="J531" s="196">
        <v>25</v>
      </c>
      <c r="K531" s="448"/>
      <c r="L531" s="196" t="s">
        <v>1</v>
      </c>
      <c r="M531" s="196" t="s">
        <v>298</v>
      </c>
      <c r="N531" s="216">
        <v>166.25</v>
      </c>
      <c r="O531" s="216">
        <v>0</v>
      </c>
      <c r="P531" s="216">
        <v>0</v>
      </c>
      <c r="Q531" s="335">
        <v>0</v>
      </c>
      <c r="R531" s="234"/>
    </row>
    <row r="532" spans="2:18" s="194" customFormat="1" x14ac:dyDescent="0.25">
      <c r="B532" s="233">
        <v>527</v>
      </c>
      <c r="C532" s="293">
        <v>45406</v>
      </c>
      <c r="D532" s="195" t="s">
        <v>91</v>
      </c>
      <c r="E532" s="196" t="s">
        <v>92</v>
      </c>
      <c r="F532" s="196" t="s">
        <v>1</v>
      </c>
      <c r="G532" s="196" t="s">
        <v>209</v>
      </c>
      <c r="H532" s="196">
        <v>6.65</v>
      </c>
      <c r="I532" s="196" t="s">
        <v>214</v>
      </c>
      <c r="J532" s="196">
        <v>25</v>
      </c>
      <c r="K532" s="448"/>
      <c r="L532" s="196" t="s">
        <v>1</v>
      </c>
      <c r="M532" s="196" t="s">
        <v>298</v>
      </c>
      <c r="N532" s="216">
        <v>166.25</v>
      </c>
      <c r="O532" s="216">
        <v>0</v>
      </c>
      <c r="P532" s="216">
        <v>0</v>
      </c>
      <c r="Q532" s="335">
        <v>0</v>
      </c>
      <c r="R532" s="234"/>
    </row>
    <row r="533" spans="2:18" s="194" customFormat="1" x14ac:dyDescent="0.25">
      <c r="B533" s="233">
        <v>528</v>
      </c>
      <c r="C533" s="293">
        <v>45406</v>
      </c>
      <c r="D533" s="195" t="s">
        <v>116</v>
      </c>
      <c r="E533" s="196" t="s">
        <v>92</v>
      </c>
      <c r="F533" s="196" t="s">
        <v>1</v>
      </c>
      <c r="G533" s="196" t="s">
        <v>209</v>
      </c>
      <c r="H533" s="196">
        <v>6.65</v>
      </c>
      <c r="I533" s="196" t="s">
        <v>214</v>
      </c>
      <c r="J533" s="196">
        <v>11</v>
      </c>
      <c r="K533" s="448"/>
      <c r="L533" s="196" t="s">
        <v>1</v>
      </c>
      <c r="M533" s="196" t="s">
        <v>298</v>
      </c>
      <c r="N533" s="216">
        <v>73.150000000000006</v>
      </c>
      <c r="O533" s="216">
        <v>0</v>
      </c>
      <c r="P533" s="216">
        <v>0</v>
      </c>
      <c r="Q533" s="335">
        <v>0</v>
      </c>
      <c r="R533" s="234"/>
    </row>
    <row r="534" spans="2:18" s="194" customFormat="1" x14ac:dyDescent="0.25">
      <c r="B534" s="233">
        <v>529</v>
      </c>
      <c r="C534" s="293">
        <v>45406</v>
      </c>
      <c r="D534" s="195" t="s">
        <v>155</v>
      </c>
      <c r="E534" s="196" t="s">
        <v>92</v>
      </c>
      <c r="F534" s="196" t="s">
        <v>62</v>
      </c>
      <c r="G534" s="196" t="s">
        <v>210</v>
      </c>
      <c r="H534" s="196">
        <v>4.1500000000000004</v>
      </c>
      <c r="I534" s="196"/>
      <c r="J534" s="196"/>
      <c r="K534" s="448"/>
      <c r="L534" s="196"/>
      <c r="M534" s="196"/>
      <c r="N534" s="216">
        <v>0</v>
      </c>
      <c r="O534" s="216">
        <v>0</v>
      </c>
      <c r="P534" s="216">
        <v>0</v>
      </c>
      <c r="Q534" s="335">
        <v>0</v>
      </c>
      <c r="R534" s="234"/>
    </row>
    <row r="535" spans="2:18" s="194" customFormat="1" x14ac:dyDescent="0.25">
      <c r="B535" s="233">
        <v>530</v>
      </c>
      <c r="C535" s="293">
        <v>45406</v>
      </c>
      <c r="D535" s="195" t="s">
        <v>154</v>
      </c>
      <c r="E535" s="196" t="s">
        <v>92</v>
      </c>
      <c r="F535" s="196" t="s">
        <v>62</v>
      </c>
      <c r="G535" s="196" t="s">
        <v>210</v>
      </c>
      <c r="H535" s="196">
        <v>4.1500000000000004</v>
      </c>
      <c r="I535" s="196"/>
      <c r="J535" s="196"/>
      <c r="K535" s="448"/>
      <c r="L535" s="196"/>
      <c r="M535" s="196"/>
      <c r="N535" s="216">
        <v>0</v>
      </c>
      <c r="O535" s="216">
        <v>0</v>
      </c>
      <c r="P535" s="216">
        <v>0</v>
      </c>
      <c r="Q535" s="335">
        <v>0</v>
      </c>
      <c r="R535" s="234"/>
    </row>
    <row r="536" spans="2:18" s="194" customFormat="1" x14ac:dyDescent="0.25">
      <c r="B536" s="233">
        <v>531</v>
      </c>
      <c r="C536" s="293">
        <v>45406</v>
      </c>
      <c r="D536" s="195" t="s">
        <v>158</v>
      </c>
      <c r="E536" s="196" t="s">
        <v>159</v>
      </c>
      <c r="F536" s="196" t="s">
        <v>381</v>
      </c>
      <c r="G536" s="196" t="s">
        <v>159</v>
      </c>
      <c r="H536" s="196">
        <v>10</v>
      </c>
      <c r="I536" s="196"/>
      <c r="J536" s="196"/>
      <c r="K536" s="448"/>
      <c r="L536" s="196"/>
      <c r="M536" s="196"/>
      <c r="N536" s="216">
        <v>0</v>
      </c>
      <c r="O536" s="216">
        <v>0</v>
      </c>
      <c r="P536" s="216">
        <v>0</v>
      </c>
      <c r="Q536" s="335">
        <v>0</v>
      </c>
      <c r="R536" s="234"/>
    </row>
    <row r="537" spans="2:18" s="194" customFormat="1" x14ac:dyDescent="0.25">
      <c r="B537" s="233">
        <v>532</v>
      </c>
      <c r="C537" s="293">
        <v>45406</v>
      </c>
      <c r="D537" s="195" t="s">
        <v>175</v>
      </c>
      <c r="E537" s="196" t="s">
        <v>176</v>
      </c>
      <c r="F537" s="196" t="s">
        <v>7</v>
      </c>
      <c r="G537" s="196" t="s">
        <v>209</v>
      </c>
      <c r="H537" s="196">
        <v>7</v>
      </c>
      <c r="I537" s="196"/>
      <c r="J537" s="196"/>
      <c r="K537" s="448"/>
      <c r="L537" s="196"/>
      <c r="M537" s="196"/>
      <c r="N537" s="216">
        <v>0</v>
      </c>
      <c r="O537" s="216">
        <v>0</v>
      </c>
      <c r="P537" s="216">
        <v>0</v>
      </c>
      <c r="Q537" s="335">
        <v>0</v>
      </c>
      <c r="R537" s="234"/>
    </row>
    <row r="538" spans="2:18" s="194" customFormat="1" x14ac:dyDescent="0.25">
      <c r="B538" s="233">
        <v>533</v>
      </c>
      <c r="C538" s="293">
        <v>45406</v>
      </c>
      <c r="D538" s="195" t="s">
        <v>171</v>
      </c>
      <c r="E538" s="196" t="s">
        <v>159</v>
      </c>
      <c r="F538" s="196" t="s">
        <v>7</v>
      </c>
      <c r="G538" s="196" t="s">
        <v>159</v>
      </c>
      <c r="H538" s="196">
        <v>11.2</v>
      </c>
      <c r="I538" s="196"/>
      <c r="J538" s="196"/>
      <c r="K538" s="448"/>
      <c r="L538" s="196"/>
      <c r="M538" s="196"/>
      <c r="N538" s="216">
        <v>0</v>
      </c>
      <c r="O538" s="216">
        <v>0</v>
      </c>
      <c r="P538" s="216">
        <v>0</v>
      </c>
      <c r="Q538" s="335">
        <v>0</v>
      </c>
      <c r="R538" s="234"/>
    </row>
    <row r="539" spans="2:18" s="194" customFormat="1" x14ac:dyDescent="0.25">
      <c r="B539" s="233">
        <v>534</v>
      </c>
      <c r="C539" s="293">
        <v>45406</v>
      </c>
      <c r="D539" s="195" t="s">
        <v>151</v>
      </c>
      <c r="E539" s="196" t="s">
        <v>92</v>
      </c>
      <c r="F539" s="196" t="s">
        <v>63</v>
      </c>
      <c r="G539" s="196" t="s">
        <v>209</v>
      </c>
      <c r="H539" s="196">
        <v>6.65</v>
      </c>
      <c r="I539" s="196" t="s">
        <v>214</v>
      </c>
      <c r="J539" s="196">
        <v>29</v>
      </c>
      <c r="K539" s="448"/>
      <c r="L539" s="196" t="s">
        <v>63</v>
      </c>
      <c r="M539" s="196" t="s">
        <v>298</v>
      </c>
      <c r="N539" s="216">
        <v>192.85000000000002</v>
      </c>
      <c r="O539" s="216">
        <v>0</v>
      </c>
      <c r="P539" s="216">
        <v>0</v>
      </c>
      <c r="Q539" s="335">
        <v>0</v>
      </c>
      <c r="R539" s="234"/>
    </row>
    <row r="540" spans="2:18" s="194" customFormat="1" x14ac:dyDescent="0.25">
      <c r="B540" s="233">
        <v>535</v>
      </c>
      <c r="C540" s="293">
        <v>45406</v>
      </c>
      <c r="D540" s="195" t="s">
        <v>150</v>
      </c>
      <c r="E540" s="196" t="s">
        <v>92</v>
      </c>
      <c r="F540" s="196" t="s">
        <v>63</v>
      </c>
      <c r="G540" s="196" t="s">
        <v>210</v>
      </c>
      <c r="H540" s="196">
        <v>4.1500000000000004</v>
      </c>
      <c r="I540" s="196" t="s">
        <v>214</v>
      </c>
      <c r="J540" s="196">
        <v>25</v>
      </c>
      <c r="K540" s="448"/>
      <c r="L540" s="196" t="s">
        <v>63</v>
      </c>
      <c r="M540" s="196" t="s">
        <v>298</v>
      </c>
      <c r="N540" s="216">
        <v>103.75000000000001</v>
      </c>
      <c r="O540" s="216">
        <v>0</v>
      </c>
      <c r="P540" s="216">
        <v>0</v>
      </c>
      <c r="Q540" s="335">
        <v>0</v>
      </c>
      <c r="R540" s="234"/>
    </row>
    <row r="541" spans="2:18" s="194" customFormat="1" x14ac:dyDescent="0.25">
      <c r="B541" s="233">
        <v>536</v>
      </c>
      <c r="C541" s="293">
        <v>45406</v>
      </c>
      <c r="D541" s="195" t="s">
        <v>148</v>
      </c>
      <c r="E541" s="196" t="s">
        <v>92</v>
      </c>
      <c r="F541" s="196" t="s">
        <v>63</v>
      </c>
      <c r="G541" s="196" t="s">
        <v>210</v>
      </c>
      <c r="H541" s="196">
        <v>4.1500000000000004</v>
      </c>
      <c r="I541" s="196" t="s">
        <v>214</v>
      </c>
      <c r="J541" s="196">
        <v>24</v>
      </c>
      <c r="K541" s="448"/>
      <c r="L541" s="196" t="s">
        <v>63</v>
      </c>
      <c r="M541" s="196" t="s">
        <v>298</v>
      </c>
      <c r="N541" s="216">
        <v>99.600000000000009</v>
      </c>
      <c r="O541" s="216">
        <v>0</v>
      </c>
      <c r="P541" s="216">
        <v>0</v>
      </c>
      <c r="Q541" s="335">
        <v>0</v>
      </c>
      <c r="R541" s="234"/>
    </row>
    <row r="542" spans="2:18" s="194" customFormat="1" x14ac:dyDescent="0.25">
      <c r="B542" s="233">
        <v>537</v>
      </c>
      <c r="C542" s="293">
        <v>45406</v>
      </c>
      <c r="D542" s="195" t="s">
        <v>177</v>
      </c>
      <c r="E542" s="196" t="s">
        <v>159</v>
      </c>
      <c r="F542" s="196" t="s">
        <v>8</v>
      </c>
      <c r="G542" s="196" t="s">
        <v>159</v>
      </c>
      <c r="H542" s="196">
        <v>11.6</v>
      </c>
      <c r="I542" s="196"/>
      <c r="J542" s="196"/>
      <c r="K542" s="448"/>
      <c r="L542" s="196"/>
      <c r="M542" s="196"/>
      <c r="N542" s="216">
        <v>0</v>
      </c>
      <c r="O542" s="216">
        <v>0</v>
      </c>
      <c r="P542" s="216">
        <v>0</v>
      </c>
      <c r="Q542" s="335">
        <v>0</v>
      </c>
      <c r="R542" s="234"/>
    </row>
    <row r="543" spans="2:18" s="194" customFormat="1" x14ac:dyDescent="0.25">
      <c r="B543" s="233">
        <v>538</v>
      </c>
      <c r="C543" s="293">
        <v>45406</v>
      </c>
      <c r="D543" s="195" t="s">
        <v>141</v>
      </c>
      <c r="E543" s="196" t="s">
        <v>92</v>
      </c>
      <c r="F543" s="196" t="s">
        <v>2</v>
      </c>
      <c r="G543" s="196" t="s">
        <v>209</v>
      </c>
      <c r="H543" s="196">
        <v>7</v>
      </c>
      <c r="I543" s="196"/>
      <c r="J543" s="196"/>
      <c r="K543" s="448"/>
      <c r="L543" s="196"/>
      <c r="M543" s="196"/>
      <c r="N543" s="216">
        <v>0</v>
      </c>
      <c r="O543" s="216">
        <v>0</v>
      </c>
      <c r="P543" s="216">
        <v>0</v>
      </c>
      <c r="Q543" s="335">
        <v>0</v>
      </c>
      <c r="R543" s="234"/>
    </row>
    <row r="544" spans="2:18" s="194" customFormat="1" x14ac:dyDescent="0.25">
      <c r="B544" s="233">
        <v>539</v>
      </c>
      <c r="C544" s="293">
        <v>45406</v>
      </c>
      <c r="D544" s="195" t="s">
        <v>140</v>
      </c>
      <c r="E544" s="196" t="s">
        <v>92</v>
      </c>
      <c r="F544" s="196" t="s">
        <v>2</v>
      </c>
      <c r="G544" s="196" t="s">
        <v>209</v>
      </c>
      <c r="H544" s="196">
        <v>7</v>
      </c>
      <c r="I544" s="196"/>
      <c r="J544" s="196"/>
      <c r="K544" s="448"/>
      <c r="L544" s="196"/>
      <c r="M544" s="196"/>
      <c r="N544" s="216">
        <v>0</v>
      </c>
      <c r="O544" s="216">
        <v>0</v>
      </c>
      <c r="P544" s="216">
        <v>0</v>
      </c>
      <c r="Q544" s="335">
        <v>0</v>
      </c>
      <c r="R544" s="234"/>
    </row>
    <row r="545" spans="2:18" s="194" customFormat="1" x14ac:dyDescent="0.25">
      <c r="B545" s="233">
        <v>540</v>
      </c>
      <c r="C545" s="293">
        <v>45406</v>
      </c>
      <c r="D545" s="195" t="s">
        <v>139</v>
      </c>
      <c r="E545" s="196" t="s">
        <v>92</v>
      </c>
      <c r="F545" s="196" t="s">
        <v>2</v>
      </c>
      <c r="G545" s="196" t="s">
        <v>209</v>
      </c>
      <c r="H545" s="196">
        <v>7</v>
      </c>
      <c r="I545" s="196"/>
      <c r="J545" s="196"/>
      <c r="K545" s="448"/>
      <c r="L545" s="196"/>
      <c r="M545" s="196"/>
      <c r="N545" s="216">
        <v>0</v>
      </c>
      <c r="O545" s="216">
        <v>0</v>
      </c>
      <c r="P545" s="216">
        <v>0</v>
      </c>
      <c r="Q545" s="335">
        <v>0</v>
      </c>
      <c r="R545" s="234"/>
    </row>
    <row r="546" spans="2:18" s="194" customFormat="1" x14ac:dyDescent="0.25">
      <c r="B546" s="233">
        <v>541</v>
      </c>
      <c r="C546" s="293">
        <v>45406</v>
      </c>
      <c r="D546" s="195" t="s">
        <v>96</v>
      </c>
      <c r="E546" s="196" t="s">
        <v>159</v>
      </c>
      <c r="F546" s="196" t="s">
        <v>1</v>
      </c>
      <c r="G546" s="196" t="s">
        <v>159</v>
      </c>
      <c r="H546" s="196">
        <v>11.8</v>
      </c>
      <c r="I546" s="196"/>
      <c r="J546" s="196"/>
      <c r="K546" s="448"/>
      <c r="L546" s="196"/>
      <c r="M546" s="196"/>
      <c r="N546" s="216">
        <v>0</v>
      </c>
      <c r="O546" s="216">
        <v>0</v>
      </c>
      <c r="P546" s="216">
        <v>0</v>
      </c>
      <c r="Q546" s="335">
        <v>0</v>
      </c>
      <c r="R546" s="234"/>
    </row>
    <row r="547" spans="2:18" s="194" customFormat="1" x14ac:dyDescent="0.25">
      <c r="B547" s="233">
        <v>542</v>
      </c>
      <c r="C547" s="293">
        <v>45406</v>
      </c>
      <c r="D547" s="195" t="s">
        <v>128</v>
      </c>
      <c r="E547" s="196" t="s">
        <v>159</v>
      </c>
      <c r="F547" s="196" t="s">
        <v>1</v>
      </c>
      <c r="G547" s="196" t="s">
        <v>159</v>
      </c>
      <c r="H547" s="196">
        <v>11.8</v>
      </c>
      <c r="I547" s="196"/>
      <c r="J547" s="196"/>
      <c r="K547" s="448"/>
      <c r="L547" s="196"/>
      <c r="M547" s="196"/>
      <c r="N547" s="216">
        <v>0</v>
      </c>
      <c r="O547" s="216">
        <v>0</v>
      </c>
      <c r="P547" s="216">
        <v>0</v>
      </c>
      <c r="Q547" s="335">
        <v>0</v>
      </c>
      <c r="R547" s="234"/>
    </row>
    <row r="548" spans="2:18" s="194" customFormat="1" x14ac:dyDescent="0.25">
      <c r="B548" s="233">
        <v>543</v>
      </c>
      <c r="C548" s="293">
        <v>45407</v>
      </c>
      <c r="D548" s="195" t="s">
        <v>94</v>
      </c>
      <c r="E548" s="196" t="s">
        <v>92</v>
      </c>
      <c r="F548" s="196" t="s">
        <v>1</v>
      </c>
      <c r="G548" s="196" t="s">
        <v>209</v>
      </c>
      <c r="H548" s="196">
        <v>6.65</v>
      </c>
      <c r="I548" s="196" t="s">
        <v>214</v>
      </c>
      <c r="J548" s="196">
        <v>34</v>
      </c>
      <c r="K548" s="448"/>
      <c r="L548" s="196" t="s">
        <v>1</v>
      </c>
      <c r="M548" s="196" t="s">
        <v>298</v>
      </c>
      <c r="N548" s="216">
        <v>226.10000000000002</v>
      </c>
      <c r="O548" s="216">
        <v>0</v>
      </c>
      <c r="P548" s="216">
        <v>0</v>
      </c>
      <c r="Q548" s="335">
        <v>0</v>
      </c>
      <c r="R548" s="234"/>
    </row>
    <row r="549" spans="2:18" s="194" customFormat="1" x14ac:dyDescent="0.25">
      <c r="B549" s="233">
        <v>544</v>
      </c>
      <c r="C549" s="293">
        <v>45407</v>
      </c>
      <c r="D549" s="195" t="s">
        <v>91</v>
      </c>
      <c r="E549" s="196" t="s">
        <v>92</v>
      </c>
      <c r="F549" s="196" t="s">
        <v>1</v>
      </c>
      <c r="G549" s="196" t="s">
        <v>209</v>
      </c>
      <c r="H549" s="196">
        <v>6.65</v>
      </c>
      <c r="I549" s="196" t="s">
        <v>214</v>
      </c>
      <c r="J549" s="196">
        <v>26</v>
      </c>
      <c r="K549" s="448"/>
      <c r="L549" s="196" t="s">
        <v>1</v>
      </c>
      <c r="M549" s="196" t="s">
        <v>298</v>
      </c>
      <c r="N549" s="216">
        <v>172.9</v>
      </c>
      <c r="O549" s="216">
        <v>0</v>
      </c>
      <c r="P549" s="216">
        <v>0</v>
      </c>
      <c r="Q549" s="335">
        <v>0</v>
      </c>
      <c r="R549" s="234"/>
    </row>
    <row r="550" spans="2:18" s="194" customFormat="1" x14ac:dyDescent="0.25">
      <c r="B550" s="233">
        <v>545</v>
      </c>
      <c r="C550" s="293">
        <v>45407</v>
      </c>
      <c r="D550" s="195" t="s">
        <v>116</v>
      </c>
      <c r="E550" s="196" t="s">
        <v>92</v>
      </c>
      <c r="F550" s="196" t="s">
        <v>1</v>
      </c>
      <c r="G550" s="196" t="s">
        <v>209</v>
      </c>
      <c r="H550" s="196">
        <v>6.65</v>
      </c>
      <c r="I550" s="196" t="s">
        <v>214</v>
      </c>
      <c r="J550" s="196">
        <v>30</v>
      </c>
      <c r="K550" s="448"/>
      <c r="L550" s="196" t="s">
        <v>1</v>
      </c>
      <c r="M550" s="196" t="s">
        <v>298</v>
      </c>
      <c r="N550" s="216">
        <v>199.5</v>
      </c>
      <c r="O550" s="216">
        <v>0</v>
      </c>
      <c r="P550" s="216">
        <v>0</v>
      </c>
      <c r="Q550" s="335">
        <v>0</v>
      </c>
      <c r="R550" s="234"/>
    </row>
    <row r="551" spans="2:18" s="194" customFormat="1" x14ac:dyDescent="0.25">
      <c r="B551" s="233">
        <v>546</v>
      </c>
      <c r="C551" s="293">
        <v>45407</v>
      </c>
      <c r="D551" s="195" t="s">
        <v>155</v>
      </c>
      <c r="E551" s="196" t="s">
        <v>92</v>
      </c>
      <c r="F551" s="196" t="s">
        <v>62</v>
      </c>
      <c r="G551" s="196" t="s">
        <v>210</v>
      </c>
      <c r="H551" s="196">
        <v>4.1500000000000004</v>
      </c>
      <c r="I551" s="196"/>
      <c r="J551" s="196"/>
      <c r="K551" s="448"/>
      <c r="L551" s="196"/>
      <c r="M551" s="196"/>
      <c r="N551" s="216">
        <v>0</v>
      </c>
      <c r="O551" s="216">
        <v>0</v>
      </c>
      <c r="P551" s="216">
        <v>0</v>
      </c>
      <c r="Q551" s="335">
        <v>0</v>
      </c>
      <c r="R551" s="234"/>
    </row>
    <row r="552" spans="2:18" s="194" customFormat="1" x14ac:dyDescent="0.25">
      <c r="B552" s="233">
        <v>547</v>
      </c>
      <c r="C552" s="293">
        <v>45407</v>
      </c>
      <c r="D552" s="195" t="s">
        <v>154</v>
      </c>
      <c r="E552" s="196" t="s">
        <v>92</v>
      </c>
      <c r="F552" s="196" t="s">
        <v>62</v>
      </c>
      <c r="G552" s="196" t="s">
        <v>210</v>
      </c>
      <c r="H552" s="196">
        <v>4.1500000000000004</v>
      </c>
      <c r="I552" s="196"/>
      <c r="J552" s="196"/>
      <c r="K552" s="448"/>
      <c r="L552" s="196"/>
      <c r="M552" s="196"/>
      <c r="N552" s="216">
        <v>0</v>
      </c>
      <c r="O552" s="216">
        <v>0</v>
      </c>
      <c r="P552" s="216">
        <v>0</v>
      </c>
      <c r="Q552" s="335">
        <v>0</v>
      </c>
      <c r="R552" s="234"/>
    </row>
    <row r="553" spans="2:18" s="194" customFormat="1" x14ac:dyDescent="0.25">
      <c r="B553" s="233">
        <v>548</v>
      </c>
      <c r="C553" s="293">
        <v>45407</v>
      </c>
      <c r="D553" s="195" t="s">
        <v>158</v>
      </c>
      <c r="E553" s="196" t="s">
        <v>159</v>
      </c>
      <c r="F553" s="196" t="s">
        <v>381</v>
      </c>
      <c r="G553" s="196" t="s">
        <v>159</v>
      </c>
      <c r="H553" s="196">
        <v>10</v>
      </c>
      <c r="I553" s="196"/>
      <c r="J553" s="196"/>
      <c r="K553" s="448"/>
      <c r="L553" s="196"/>
      <c r="M553" s="196"/>
      <c r="N553" s="216">
        <v>0</v>
      </c>
      <c r="O553" s="216">
        <v>0</v>
      </c>
      <c r="P553" s="216">
        <v>0</v>
      </c>
      <c r="Q553" s="335">
        <v>0</v>
      </c>
      <c r="R553" s="234"/>
    </row>
    <row r="554" spans="2:18" s="194" customFormat="1" x14ac:dyDescent="0.25">
      <c r="B554" s="233">
        <v>549</v>
      </c>
      <c r="C554" s="293">
        <v>45407</v>
      </c>
      <c r="D554" s="195" t="s">
        <v>175</v>
      </c>
      <c r="E554" s="196" t="s">
        <v>176</v>
      </c>
      <c r="F554" s="196" t="s">
        <v>7</v>
      </c>
      <c r="G554" s="196" t="s">
        <v>209</v>
      </c>
      <c r="H554" s="196">
        <v>7</v>
      </c>
      <c r="I554" s="196"/>
      <c r="J554" s="196"/>
      <c r="K554" s="448"/>
      <c r="L554" s="196"/>
      <c r="M554" s="196"/>
      <c r="N554" s="216">
        <v>0</v>
      </c>
      <c r="O554" s="216">
        <v>0</v>
      </c>
      <c r="P554" s="216">
        <v>0</v>
      </c>
      <c r="Q554" s="335">
        <v>0</v>
      </c>
      <c r="R554" s="234"/>
    </row>
    <row r="555" spans="2:18" s="194" customFormat="1" x14ac:dyDescent="0.25">
      <c r="B555" s="233">
        <v>550</v>
      </c>
      <c r="C555" s="293">
        <v>45407</v>
      </c>
      <c r="D555" s="195" t="s">
        <v>171</v>
      </c>
      <c r="E555" s="196" t="s">
        <v>159</v>
      </c>
      <c r="F555" s="196" t="s">
        <v>7</v>
      </c>
      <c r="G555" s="196" t="s">
        <v>159</v>
      </c>
      <c r="H555" s="196">
        <v>11.2</v>
      </c>
      <c r="I555" s="196"/>
      <c r="J555" s="196"/>
      <c r="K555" s="448"/>
      <c r="L555" s="196"/>
      <c r="M555" s="196"/>
      <c r="N555" s="216">
        <v>0</v>
      </c>
      <c r="O555" s="216">
        <v>0</v>
      </c>
      <c r="P555" s="216">
        <v>0</v>
      </c>
      <c r="Q555" s="335">
        <v>0</v>
      </c>
      <c r="R555" s="234"/>
    </row>
    <row r="556" spans="2:18" s="194" customFormat="1" x14ac:dyDescent="0.25">
      <c r="B556" s="233">
        <v>551</v>
      </c>
      <c r="C556" s="293">
        <v>45407</v>
      </c>
      <c r="D556" s="195" t="s">
        <v>151</v>
      </c>
      <c r="E556" s="196" t="s">
        <v>92</v>
      </c>
      <c r="F556" s="196" t="s">
        <v>63</v>
      </c>
      <c r="G556" s="196" t="s">
        <v>209</v>
      </c>
      <c r="H556" s="196">
        <v>6.65</v>
      </c>
      <c r="I556" s="196" t="s">
        <v>214</v>
      </c>
      <c r="J556" s="196">
        <v>19</v>
      </c>
      <c r="K556" s="448"/>
      <c r="L556" s="196" t="s">
        <v>63</v>
      </c>
      <c r="M556" s="196" t="s">
        <v>298</v>
      </c>
      <c r="N556" s="216">
        <v>126.35000000000001</v>
      </c>
      <c r="O556" s="216">
        <v>0</v>
      </c>
      <c r="P556" s="216">
        <v>0</v>
      </c>
      <c r="Q556" s="335">
        <v>0</v>
      </c>
      <c r="R556" s="234"/>
    </row>
    <row r="557" spans="2:18" s="194" customFormat="1" x14ac:dyDescent="0.25">
      <c r="B557" s="233">
        <v>552</v>
      </c>
      <c r="C557" s="293">
        <v>45407</v>
      </c>
      <c r="D557" s="195" t="s">
        <v>150</v>
      </c>
      <c r="E557" s="196" t="s">
        <v>92</v>
      </c>
      <c r="F557" s="196" t="s">
        <v>63</v>
      </c>
      <c r="G557" s="196" t="s">
        <v>210</v>
      </c>
      <c r="H557" s="196">
        <v>4.1500000000000004</v>
      </c>
      <c r="I557" s="196" t="s">
        <v>214</v>
      </c>
      <c r="J557" s="196">
        <v>20</v>
      </c>
      <c r="K557" s="448"/>
      <c r="L557" s="196" t="s">
        <v>63</v>
      </c>
      <c r="M557" s="196" t="s">
        <v>298</v>
      </c>
      <c r="N557" s="216">
        <v>83</v>
      </c>
      <c r="O557" s="216">
        <v>0</v>
      </c>
      <c r="P557" s="216">
        <v>0</v>
      </c>
      <c r="Q557" s="335">
        <v>0</v>
      </c>
      <c r="R557" s="234"/>
    </row>
    <row r="558" spans="2:18" s="194" customFormat="1" x14ac:dyDescent="0.25">
      <c r="B558" s="233">
        <v>553</v>
      </c>
      <c r="C558" s="293">
        <v>45407</v>
      </c>
      <c r="D558" s="195" t="s">
        <v>148</v>
      </c>
      <c r="E558" s="196" t="s">
        <v>92</v>
      </c>
      <c r="F558" s="196" t="s">
        <v>63</v>
      </c>
      <c r="G558" s="196" t="s">
        <v>210</v>
      </c>
      <c r="H558" s="196">
        <v>4.1500000000000004</v>
      </c>
      <c r="I558" s="196" t="s">
        <v>214</v>
      </c>
      <c r="J558" s="196">
        <v>18</v>
      </c>
      <c r="K558" s="448"/>
      <c r="L558" s="196" t="s">
        <v>63</v>
      </c>
      <c r="M558" s="196" t="s">
        <v>298</v>
      </c>
      <c r="N558" s="216">
        <v>74.7</v>
      </c>
      <c r="O558" s="216">
        <v>0</v>
      </c>
      <c r="P558" s="216">
        <v>0</v>
      </c>
      <c r="Q558" s="335">
        <v>0</v>
      </c>
      <c r="R558" s="234"/>
    </row>
    <row r="559" spans="2:18" s="194" customFormat="1" x14ac:dyDescent="0.25">
      <c r="B559" s="233">
        <v>554</v>
      </c>
      <c r="C559" s="293">
        <v>45407</v>
      </c>
      <c r="D559" s="195" t="s">
        <v>177</v>
      </c>
      <c r="E559" s="196" t="s">
        <v>159</v>
      </c>
      <c r="F559" s="196" t="s">
        <v>8</v>
      </c>
      <c r="G559" s="196" t="s">
        <v>159</v>
      </c>
      <c r="H559" s="196">
        <v>11.6</v>
      </c>
      <c r="I559" s="196"/>
      <c r="J559" s="196"/>
      <c r="K559" s="448"/>
      <c r="L559" s="196"/>
      <c r="M559" s="196"/>
      <c r="N559" s="216">
        <v>0</v>
      </c>
      <c r="O559" s="216">
        <v>0</v>
      </c>
      <c r="P559" s="216">
        <v>0</v>
      </c>
      <c r="Q559" s="335">
        <v>0</v>
      </c>
      <c r="R559" s="234"/>
    </row>
    <row r="560" spans="2:18" s="194" customFormat="1" x14ac:dyDescent="0.25">
      <c r="B560" s="233">
        <v>555</v>
      </c>
      <c r="C560" s="293">
        <v>45407</v>
      </c>
      <c r="D560" s="195" t="s">
        <v>141</v>
      </c>
      <c r="E560" s="196" t="s">
        <v>92</v>
      </c>
      <c r="F560" s="196" t="s">
        <v>2</v>
      </c>
      <c r="G560" s="196" t="s">
        <v>209</v>
      </c>
      <c r="H560" s="196">
        <v>7</v>
      </c>
      <c r="I560" s="196"/>
      <c r="J560" s="196"/>
      <c r="K560" s="448"/>
      <c r="L560" s="196"/>
      <c r="M560" s="196"/>
      <c r="N560" s="216">
        <v>0</v>
      </c>
      <c r="O560" s="216">
        <v>0</v>
      </c>
      <c r="P560" s="216">
        <v>0</v>
      </c>
      <c r="Q560" s="335">
        <v>0</v>
      </c>
      <c r="R560" s="234"/>
    </row>
    <row r="561" spans="2:18" s="194" customFormat="1" x14ac:dyDescent="0.25">
      <c r="B561" s="233">
        <v>556</v>
      </c>
      <c r="C561" s="293">
        <v>45407</v>
      </c>
      <c r="D561" s="195" t="s">
        <v>140</v>
      </c>
      <c r="E561" s="196" t="s">
        <v>92</v>
      </c>
      <c r="F561" s="196" t="s">
        <v>2</v>
      </c>
      <c r="G561" s="196" t="s">
        <v>209</v>
      </c>
      <c r="H561" s="196">
        <v>7</v>
      </c>
      <c r="I561" s="196"/>
      <c r="J561" s="196"/>
      <c r="K561" s="448"/>
      <c r="L561" s="196"/>
      <c r="M561" s="196"/>
      <c r="N561" s="216">
        <v>0</v>
      </c>
      <c r="O561" s="216">
        <v>0</v>
      </c>
      <c r="P561" s="216">
        <v>0</v>
      </c>
      <c r="Q561" s="335">
        <v>0</v>
      </c>
      <c r="R561" s="234"/>
    </row>
    <row r="562" spans="2:18" s="194" customFormat="1" x14ac:dyDescent="0.25">
      <c r="B562" s="233">
        <v>557</v>
      </c>
      <c r="C562" s="293">
        <v>45407</v>
      </c>
      <c r="D562" s="195" t="s">
        <v>139</v>
      </c>
      <c r="E562" s="196" t="s">
        <v>92</v>
      </c>
      <c r="F562" s="196" t="s">
        <v>2</v>
      </c>
      <c r="G562" s="196" t="s">
        <v>209</v>
      </c>
      <c r="H562" s="196">
        <v>7</v>
      </c>
      <c r="I562" s="196"/>
      <c r="J562" s="196"/>
      <c r="K562" s="448"/>
      <c r="L562" s="196"/>
      <c r="M562" s="196"/>
      <c r="N562" s="216">
        <v>0</v>
      </c>
      <c r="O562" s="216">
        <v>0</v>
      </c>
      <c r="P562" s="216">
        <v>0</v>
      </c>
      <c r="Q562" s="335">
        <v>0</v>
      </c>
      <c r="R562" s="234"/>
    </row>
    <row r="563" spans="2:18" s="194" customFormat="1" x14ac:dyDescent="0.25">
      <c r="B563" s="233">
        <v>558</v>
      </c>
      <c r="C563" s="293">
        <v>45407</v>
      </c>
      <c r="D563" s="195" t="s">
        <v>96</v>
      </c>
      <c r="E563" s="196" t="s">
        <v>159</v>
      </c>
      <c r="F563" s="196" t="s">
        <v>1</v>
      </c>
      <c r="G563" s="196" t="s">
        <v>159</v>
      </c>
      <c r="H563" s="196">
        <v>11.8</v>
      </c>
      <c r="I563" s="196"/>
      <c r="J563" s="196"/>
      <c r="K563" s="448"/>
      <c r="L563" s="196"/>
      <c r="M563" s="196"/>
      <c r="N563" s="216">
        <v>0</v>
      </c>
      <c r="O563" s="216">
        <v>0</v>
      </c>
      <c r="P563" s="216">
        <v>0</v>
      </c>
      <c r="Q563" s="335">
        <v>0</v>
      </c>
      <c r="R563" s="234"/>
    </row>
    <row r="564" spans="2:18" s="194" customFormat="1" x14ac:dyDescent="0.25">
      <c r="B564" s="233">
        <v>559</v>
      </c>
      <c r="C564" s="293">
        <v>45407</v>
      </c>
      <c r="D564" s="195" t="s">
        <v>128</v>
      </c>
      <c r="E564" s="196" t="s">
        <v>159</v>
      </c>
      <c r="F564" s="196" t="s">
        <v>1</v>
      </c>
      <c r="G564" s="196" t="s">
        <v>159</v>
      </c>
      <c r="H564" s="196">
        <v>11.8</v>
      </c>
      <c r="I564" s="196"/>
      <c r="J564" s="196"/>
      <c r="K564" s="448"/>
      <c r="L564" s="196"/>
      <c r="M564" s="196"/>
      <c r="N564" s="216">
        <v>0</v>
      </c>
      <c r="O564" s="216">
        <v>0</v>
      </c>
      <c r="P564" s="216">
        <v>0</v>
      </c>
      <c r="Q564" s="335">
        <v>0</v>
      </c>
      <c r="R564" s="234"/>
    </row>
    <row r="565" spans="2:18" s="194" customFormat="1" x14ac:dyDescent="0.25">
      <c r="B565" s="233">
        <v>560</v>
      </c>
      <c r="C565" s="293">
        <v>45408</v>
      </c>
      <c r="D565" s="195" t="s">
        <v>94</v>
      </c>
      <c r="E565" s="196" t="s">
        <v>92</v>
      </c>
      <c r="F565" s="196" t="s">
        <v>1</v>
      </c>
      <c r="G565" s="196" t="s">
        <v>209</v>
      </c>
      <c r="H565" s="196">
        <v>6.65</v>
      </c>
      <c r="I565" s="196" t="s">
        <v>214</v>
      </c>
      <c r="J565" s="196">
        <v>34</v>
      </c>
      <c r="K565" s="448"/>
      <c r="L565" s="196" t="s">
        <v>1</v>
      </c>
      <c r="M565" s="196" t="s">
        <v>298</v>
      </c>
      <c r="N565" s="216">
        <v>226.10000000000002</v>
      </c>
      <c r="O565" s="216">
        <v>0</v>
      </c>
      <c r="P565" s="216">
        <v>0</v>
      </c>
      <c r="Q565" s="335">
        <v>0</v>
      </c>
      <c r="R565" s="234"/>
    </row>
    <row r="566" spans="2:18" s="194" customFormat="1" x14ac:dyDescent="0.25">
      <c r="B566" s="233">
        <v>561</v>
      </c>
      <c r="C566" s="293">
        <v>45408</v>
      </c>
      <c r="D566" s="195" t="s">
        <v>91</v>
      </c>
      <c r="E566" s="196" t="s">
        <v>92</v>
      </c>
      <c r="F566" s="196" t="s">
        <v>1</v>
      </c>
      <c r="G566" s="196" t="s">
        <v>209</v>
      </c>
      <c r="H566" s="196">
        <v>6.65</v>
      </c>
      <c r="I566" s="196" t="s">
        <v>214</v>
      </c>
      <c r="J566" s="196">
        <v>23</v>
      </c>
      <c r="K566" s="448"/>
      <c r="L566" s="196" t="s">
        <v>1</v>
      </c>
      <c r="M566" s="196" t="s">
        <v>298</v>
      </c>
      <c r="N566" s="216">
        <v>152.95000000000002</v>
      </c>
      <c r="O566" s="216">
        <v>0</v>
      </c>
      <c r="P566" s="216">
        <v>0</v>
      </c>
      <c r="Q566" s="335">
        <v>0</v>
      </c>
      <c r="R566" s="234"/>
    </row>
    <row r="567" spans="2:18" s="194" customFormat="1" x14ac:dyDescent="0.25">
      <c r="B567" s="233">
        <v>562</v>
      </c>
      <c r="C567" s="293">
        <v>45408</v>
      </c>
      <c r="D567" s="195" t="s">
        <v>116</v>
      </c>
      <c r="E567" s="196" t="s">
        <v>92</v>
      </c>
      <c r="F567" s="196" t="s">
        <v>1</v>
      </c>
      <c r="G567" s="196" t="s">
        <v>209</v>
      </c>
      <c r="H567" s="196">
        <v>6.65</v>
      </c>
      <c r="I567" s="196" t="s">
        <v>214</v>
      </c>
      <c r="J567" s="196">
        <v>33</v>
      </c>
      <c r="K567" s="448"/>
      <c r="L567" s="196" t="s">
        <v>1</v>
      </c>
      <c r="M567" s="196" t="s">
        <v>298</v>
      </c>
      <c r="N567" s="216">
        <v>219.45000000000002</v>
      </c>
      <c r="O567" s="216">
        <v>0</v>
      </c>
      <c r="P567" s="216">
        <v>0</v>
      </c>
      <c r="Q567" s="335">
        <v>0</v>
      </c>
      <c r="R567" s="234"/>
    </row>
    <row r="568" spans="2:18" s="194" customFormat="1" x14ac:dyDescent="0.25">
      <c r="B568" s="233">
        <v>563</v>
      </c>
      <c r="C568" s="293">
        <v>45408</v>
      </c>
      <c r="D568" s="195" t="s">
        <v>155</v>
      </c>
      <c r="E568" s="196" t="s">
        <v>92</v>
      </c>
      <c r="F568" s="196" t="s">
        <v>62</v>
      </c>
      <c r="G568" s="196" t="s">
        <v>210</v>
      </c>
      <c r="H568" s="196">
        <v>4.1500000000000004</v>
      </c>
      <c r="I568" s="196"/>
      <c r="J568" s="196"/>
      <c r="K568" s="448"/>
      <c r="L568" s="196"/>
      <c r="M568" s="196"/>
      <c r="N568" s="216">
        <v>0</v>
      </c>
      <c r="O568" s="216">
        <v>0</v>
      </c>
      <c r="P568" s="216">
        <v>0</v>
      </c>
      <c r="Q568" s="335">
        <v>0</v>
      </c>
      <c r="R568" s="234"/>
    </row>
    <row r="569" spans="2:18" s="194" customFormat="1" x14ac:dyDescent="0.25">
      <c r="B569" s="233">
        <v>564</v>
      </c>
      <c r="C569" s="293">
        <v>45408</v>
      </c>
      <c r="D569" s="195" t="s">
        <v>154</v>
      </c>
      <c r="E569" s="196" t="s">
        <v>92</v>
      </c>
      <c r="F569" s="196" t="s">
        <v>62</v>
      </c>
      <c r="G569" s="196" t="s">
        <v>210</v>
      </c>
      <c r="H569" s="196">
        <v>4.1500000000000004</v>
      </c>
      <c r="I569" s="196"/>
      <c r="J569" s="196"/>
      <c r="K569" s="448"/>
      <c r="L569" s="196"/>
      <c r="M569" s="196"/>
      <c r="N569" s="216">
        <v>0</v>
      </c>
      <c r="O569" s="216">
        <v>0</v>
      </c>
      <c r="P569" s="216">
        <v>0</v>
      </c>
      <c r="Q569" s="335">
        <v>0</v>
      </c>
      <c r="R569" s="234"/>
    </row>
    <row r="570" spans="2:18" s="194" customFormat="1" x14ac:dyDescent="0.25">
      <c r="B570" s="233">
        <v>565</v>
      </c>
      <c r="C570" s="293">
        <v>45408</v>
      </c>
      <c r="D570" s="195" t="s">
        <v>158</v>
      </c>
      <c r="E570" s="196" t="s">
        <v>159</v>
      </c>
      <c r="F570" s="196" t="s">
        <v>381</v>
      </c>
      <c r="G570" s="196" t="s">
        <v>159</v>
      </c>
      <c r="H570" s="196">
        <v>10</v>
      </c>
      <c r="I570" s="196"/>
      <c r="J570" s="196"/>
      <c r="K570" s="448"/>
      <c r="L570" s="196"/>
      <c r="M570" s="196"/>
      <c r="N570" s="216">
        <v>0</v>
      </c>
      <c r="O570" s="216">
        <v>0</v>
      </c>
      <c r="P570" s="216">
        <v>0</v>
      </c>
      <c r="Q570" s="335">
        <v>0</v>
      </c>
      <c r="R570" s="234"/>
    </row>
    <row r="571" spans="2:18" s="194" customFormat="1" x14ac:dyDescent="0.25">
      <c r="B571" s="233">
        <v>566</v>
      </c>
      <c r="C571" s="293">
        <v>45408</v>
      </c>
      <c r="D571" s="195" t="s">
        <v>175</v>
      </c>
      <c r="E571" s="196" t="s">
        <v>176</v>
      </c>
      <c r="F571" s="196" t="s">
        <v>7</v>
      </c>
      <c r="G571" s="196" t="s">
        <v>209</v>
      </c>
      <c r="H571" s="196">
        <v>7</v>
      </c>
      <c r="I571" s="196"/>
      <c r="J571" s="196"/>
      <c r="K571" s="448"/>
      <c r="L571" s="196"/>
      <c r="M571" s="196"/>
      <c r="N571" s="216">
        <v>0</v>
      </c>
      <c r="O571" s="216">
        <v>0</v>
      </c>
      <c r="P571" s="216">
        <v>0</v>
      </c>
      <c r="Q571" s="335">
        <v>0</v>
      </c>
      <c r="R571" s="234"/>
    </row>
    <row r="572" spans="2:18" s="194" customFormat="1" x14ac:dyDescent="0.25">
      <c r="B572" s="233">
        <v>567</v>
      </c>
      <c r="C572" s="293">
        <v>45408</v>
      </c>
      <c r="D572" s="195" t="s">
        <v>171</v>
      </c>
      <c r="E572" s="196" t="s">
        <v>159</v>
      </c>
      <c r="F572" s="196" t="s">
        <v>7</v>
      </c>
      <c r="G572" s="196" t="s">
        <v>159</v>
      </c>
      <c r="H572" s="196">
        <v>11.2</v>
      </c>
      <c r="I572" s="196"/>
      <c r="J572" s="196"/>
      <c r="K572" s="448"/>
      <c r="L572" s="196"/>
      <c r="M572" s="196"/>
      <c r="N572" s="216">
        <v>0</v>
      </c>
      <c r="O572" s="216">
        <v>0</v>
      </c>
      <c r="P572" s="216">
        <v>0</v>
      </c>
      <c r="Q572" s="335">
        <v>0</v>
      </c>
      <c r="R572" s="234"/>
    </row>
    <row r="573" spans="2:18" s="194" customFormat="1" x14ac:dyDescent="0.25">
      <c r="B573" s="233">
        <v>568</v>
      </c>
      <c r="C573" s="293">
        <v>45408</v>
      </c>
      <c r="D573" s="195" t="s">
        <v>151</v>
      </c>
      <c r="E573" s="196" t="s">
        <v>92</v>
      </c>
      <c r="F573" s="196" t="s">
        <v>63</v>
      </c>
      <c r="G573" s="196" t="s">
        <v>209</v>
      </c>
      <c r="H573" s="196">
        <v>6.65</v>
      </c>
      <c r="I573" s="196"/>
      <c r="J573" s="196"/>
      <c r="K573" s="448"/>
      <c r="L573" s="196"/>
      <c r="M573" s="196"/>
      <c r="N573" s="216">
        <v>0</v>
      </c>
      <c r="O573" s="216">
        <v>0</v>
      </c>
      <c r="P573" s="216">
        <v>0</v>
      </c>
      <c r="Q573" s="335">
        <v>0</v>
      </c>
      <c r="R573" s="234"/>
    </row>
    <row r="574" spans="2:18" s="194" customFormat="1" x14ac:dyDescent="0.25">
      <c r="B574" s="233">
        <v>569</v>
      </c>
      <c r="C574" s="293">
        <v>45408</v>
      </c>
      <c r="D574" s="195" t="s">
        <v>150</v>
      </c>
      <c r="E574" s="196" t="s">
        <v>92</v>
      </c>
      <c r="F574" s="196" t="s">
        <v>63</v>
      </c>
      <c r="G574" s="196" t="s">
        <v>210</v>
      </c>
      <c r="H574" s="196">
        <v>4.1500000000000004</v>
      </c>
      <c r="I574" s="196"/>
      <c r="J574" s="196"/>
      <c r="K574" s="448"/>
      <c r="L574" s="196"/>
      <c r="M574" s="196"/>
      <c r="N574" s="216">
        <v>0</v>
      </c>
      <c r="O574" s="216">
        <v>0</v>
      </c>
      <c r="P574" s="216">
        <v>0</v>
      </c>
      <c r="Q574" s="335">
        <v>0</v>
      </c>
      <c r="R574" s="234"/>
    </row>
    <row r="575" spans="2:18" s="194" customFormat="1" x14ac:dyDescent="0.25">
      <c r="B575" s="233">
        <v>570</v>
      </c>
      <c r="C575" s="293">
        <v>45408</v>
      </c>
      <c r="D575" s="195" t="s">
        <v>148</v>
      </c>
      <c r="E575" s="196" t="s">
        <v>92</v>
      </c>
      <c r="F575" s="196" t="s">
        <v>63</v>
      </c>
      <c r="G575" s="196" t="s">
        <v>210</v>
      </c>
      <c r="H575" s="196">
        <v>4.1500000000000004</v>
      </c>
      <c r="I575" s="196"/>
      <c r="J575" s="196"/>
      <c r="K575" s="448"/>
      <c r="L575" s="196"/>
      <c r="M575" s="196"/>
      <c r="N575" s="216">
        <v>0</v>
      </c>
      <c r="O575" s="216">
        <v>0</v>
      </c>
      <c r="P575" s="216">
        <v>0</v>
      </c>
      <c r="Q575" s="335">
        <v>0</v>
      </c>
      <c r="R575" s="234"/>
    </row>
    <row r="576" spans="2:18" s="194" customFormat="1" x14ac:dyDescent="0.25">
      <c r="B576" s="233">
        <v>571</v>
      </c>
      <c r="C576" s="293">
        <v>45408</v>
      </c>
      <c r="D576" s="195" t="s">
        <v>177</v>
      </c>
      <c r="E576" s="196" t="s">
        <v>159</v>
      </c>
      <c r="F576" s="196" t="s">
        <v>8</v>
      </c>
      <c r="G576" s="196" t="s">
        <v>159</v>
      </c>
      <c r="H576" s="196">
        <v>11.6</v>
      </c>
      <c r="I576" s="196"/>
      <c r="J576" s="196"/>
      <c r="K576" s="448"/>
      <c r="L576" s="196"/>
      <c r="M576" s="196"/>
      <c r="N576" s="216">
        <v>0</v>
      </c>
      <c r="O576" s="216">
        <v>0</v>
      </c>
      <c r="P576" s="216">
        <v>0</v>
      </c>
      <c r="Q576" s="335">
        <v>0</v>
      </c>
      <c r="R576" s="234"/>
    </row>
    <row r="577" spans="2:18" s="194" customFormat="1" x14ac:dyDescent="0.25">
      <c r="B577" s="233">
        <v>572</v>
      </c>
      <c r="C577" s="293">
        <v>45408</v>
      </c>
      <c r="D577" s="195" t="s">
        <v>141</v>
      </c>
      <c r="E577" s="196" t="s">
        <v>92</v>
      </c>
      <c r="F577" s="196" t="s">
        <v>2</v>
      </c>
      <c r="G577" s="196" t="s">
        <v>209</v>
      </c>
      <c r="H577" s="196">
        <v>7</v>
      </c>
      <c r="I577" s="196"/>
      <c r="J577" s="196"/>
      <c r="K577" s="448"/>
      <c r="L577" s="196"/>
      <c r="M577" s="196"/>
      <c r="N577" s="216">
        <v>0</v>
      </c>
      <c r="O577" s="216">
        <v>0</v>
      </c>
      <c r="P577" s="216">
        <v>0</v>
      </c>
      <c r="Q577" s="335">
        <v>0</v>
      </c>
      <c r="R577" s="234"/>
    </row>
    <row r="578" spans="2:18" s="194" customFormat="1" x14ac:dyDescent="0.25">
      <c r="B578" s="233">
        <v>573</v>
      </c>
      <c r="C578" s="293">
        <v>45408</v>
      </c>
      <c r="D578" s="195" t="s">
        <v>140</v>
      </c>
      <c r="E578" s="196" t="s">
        <v>92</v>
      </c>
      <c r="F578" s="196" t="s">
        <v>2</v>
      </c>
      <c r="G578" s="196" t="s">
        <v>209</v>
      </c>
      <c r="H578" s="196">
        <v>7</v>
      </c>
      <c r="I578" s="196"/>
      <c r="J578" s="196"/>
      <c r="K578" s="448"/>
      <c r="L578" s="196"/>
      <c r="M578" s="196"/>
      <c r="N578" s="216">
        <v>0</v>
      </c>
      <c r="O578" s="216">
        <v>0</v>
      </c>
      <c r="P578" s="216">
        <v>0</v>
      </c>
      <c r="Q578" s="335">
        <v>0</v>
      </c>
      <c r="R578" s="234"/>
    </row>
    <row r="579" spans="2:18" s="194" customFormat="1" x14ac:dyDescent="0.25">
      <c r="B579" s="233">
        <v>574</v>
      </c>
      <c r="C579" s="293">
        <v>45408</v>
      </c>
      <c r="D579" s="195" t="s">
        <v>139</v>
      </c>
      <c r="E579" s="196" t="s">
        <v>92</v>
      </c>
      <c r="F579" s="196" t="s">
        <v>2</v>
      </c>
      <c r="G579" s="196" t="s">
        <v>209</v>
      </c>
      <c r="H579" s="196">
        <v>7</v>
      </c>
      <c r="I579" s="196"/>
      <c r="J579" s="196"/>
      <c r="K579" s="448"/>
      <c r="L579" s="196"/>
      <c r="M579" s="196"/>
      <c r="N579" s="216">
        <v>0</v>
      </c>
      <c r="O579" s="216">
        <v>0</v>
      </c>
      <c r="P579" s="216">
        <v>0</v>
      </c>
      <c r="Q579" s="335">
        <v>0</v>
      </c>
      <c r="R579" s="234"/>
    </row>
    <row r="580" spans="2:18" s="194" customFormat="1" x14ac:dyDescent="0.25">
      <c r="B580" s="233">
        <v>575</v>
      </c>
      <c r="C580" s="293">
        <v>45408</v>
      </c>
      <c r="D580" s="195" t="s">
        <v>96</v>
      </c>
      <c r="E580" s="196" t="s">
        <v>159</v>
      </c>
      <c r="F580" s="196" t="s">
        <v>1</v>
      </c>
      <c r="G580" s="196" t="s">
        <v>159</v>
      </c>
      <c r="H580" s="196">
        <v>11.8</v>
      </c>
      <c r="I580" s="196"/>
      <c r="J580" s="196"/>
      <c r="K580" s="448"/>
      <c r="L580" s="196"/>
      <c r="M580" s="196"/>
      <c r="N580" s="216">
        <v>0</v>
      </c>
      <c r="O580" s="216">
        <v>0</v>
      </c>
      <c r="P580" s="216">
        <v>0</v>
      </c>
      <c r="Q580" s="335">
        <v>0</v>
      </c>
      <c r="R580" s="234"/>
    </row>
    <row r="581" spans="2:18" s="194" customFormat="1" x14ac:dyDescent="0.25">
      <c r="B581" s="233">
        <v>576</v>
      </c>
      <c r="C581" s="293">
        <v>45408</v>
      </c>
      <c r="D581" s="195" t="s">
        <v>128</v>
      </c>
      <c r="E581" s="196" t="s">
        <v>159</v>
      </c>
      <c r="F581" s="196" t="s">
        <v>1</v>
      </c>
      <c r="G581" s="196" t="s">
        <v>159</v>
      </c>
      <c r="H581" s="196">
        <v>11.8</v>
      </c>
      <c r="I581" s="196"/>
      <c r="J581" s="196"/>
      <c r="K581" s="448"/>
      <c r="L581" s="196"/>
      <c r="M581" s="196"/>
      <c r="N581" s="216">
        <v>0</v>
      </c>
      <c r="O581" s="216">
        <v>0</v>
      </c>
      <c r="P581" s="216">
        <v>0</v>
      </c>
      <c r="Q581" s="335">
        <v>0</v>
      </c>
      <c r="R581" s="234"/>
    </row>
    <row r="582" spans="2:18" s="194" customFormat="1" x14ac:dyDescent="0.25">
      <c r="B582" s="233">
        <v>577</v>
      </c>
      <c r="C582" s="293">
        <v>45409</v>
      </c>
      <c r="D582" s="195" t="s">
        <v>94</v>
      </c>
      <c r="E582" s="196" t="s">
        <v>92</v>
      </c>
      <c r="F582" s="196" t="s">
        <v>1</v>
      </c>
      <c r="G582" s="196" t="s">
        <v>209</v>
      </c>
      <c r="H582" s="196">
        <v>6.65</v>
      </c>
      <c r="I582" s="196" t="s">
        <v>214</v>
      </c>
      <c r="J582" s="196">
        <v>26</v>
      </c>
      <c r="K582" s="448"/>
      <c r="L582" s="196" t="s">
        <v>1</v>
      </c>
      <c r="M582" s="196" t="s">
        <v>297</v>
      </c>
      <c r="N582" s="216">
        <v>172.9</v>
      </c>
      <c r="O582" s="216">
        <v>0</v>
      </c>
      <c r="P582" s="216">
        <v>0</v>
      </c>
      <c r="Q582" s="335">
        <v>0</v>
      </c>
      <c r="R582" s="234"/>
    </row>
    <row r="583" spans="2:18" s="194" customFormat="1" x14ac:dyDescent="0.25">
      <c r="B583" s="233">
        <v>578</v>
      </c>
      <c r="C583" s="293">
        <v>45409</v>
      </c>
      <c r="D583" s="195" t="s">
        <v>91</v>
      </c>
      <c r="E583" s="196" t="s">
        <v>92</v>
      </c>
      <c r="F583" s="196" t="s">
        <v>1</v>
      </c>
      <c r="G583" s="196" t="s">
        <v>209</v>
      </c>
      <c r="H583" s="196">
        <v>6.65</v>
      </c>
      <c r="I583" s="196" t="s">
        <v>214</v>
      </c>
      <c r="J583" s="196">
        <v>28</v>
      </c>
      <c r="K583" s="448"/>
      <c r="L583" s="196" t="s">
        <v>1</v>
      </c>
      <c r="M583" s="196" t="s">
        <v>297</v>
      </c>
      <c r="N583" s="216">
        <v>186.20000000000002</v>
      </c>
      <c r="O583" s="216">
        <v>0</v>
      </c>
      <c r="P583" s="216">
        <v>0</v>
      </c>
      <c r="Q583" s="335">
        <v>0</v>
      </c>
      <c r="R583" s="234"/>
    </row>
    <row r="584" spans="2:18" s="194" customFormat="1" x14ac:dyDescent="0.25">
      <c r="B584" s="233">
        <v>579</v>
      </c>
      <c r="C584" s="293">
        <v>45409</v>
      </c>
      <c r="D584" s="195" t="s">
        <v>116</v>
      </c>
      <c r="E584" s="196" t="s">
        <v>92</v>
      </c>
      <c r="F584" s="196" t="s">
        <v>1</v>
      </c>
      <c r="G584" s="196" t="s">
        <v>209</v>
      </c>
      <c r="H584" s="196">
        <v>6.65</v>
      </c>
      <c r="I584" s="196" t="s">
        <v>214</v>
      </c>
      <c r="J584" s="196">
        <v>29</v>
      </c>
      <c r="K584" s="448"/>
      <c r="L584" s="196" t="s">
        <v>1</v>
      </c>
      <c r="M584" s="196" t="s">
        <v>297</v>
      </c>
      <c r="N584" s="216">
        <v>192.85000000000002</v>
      </c>
      <c r="O584" s="216">
        <v>0</v>
      </c>
      <c r="P584" s="216">
        <v>0</v>
      </c>
      <c r="Q584" s="335">
        <v>0</v>
      </c>
      <c r="R584" s="234"/>
    </row>
    <row r="585" spans="2:18" s="194" customFormat="1" x14ac:dyDescent="0.25">
      <c r="B585" s="233">
        <v>580</v>
      </c>
      <c r="C585" s="293">
        <v>45409</v>
      </c>
      <c r="D585" s="195" t="s">
        <v>155</v>
      </c>
      <c r="E585" s="196" t="s">
        <v>92</v>
      </c>
      <c r="F585" s="196" t="s">
        <v>62</v>
      </c>
      <c r="G585" s="196" t="s">
        <v>210</v>
      </c>
      <c r="H585" s="196">
        <v>4.1500000000000004</v>
      </c>
      <c r="I585" s="196"/>
      <c r="J585" s="196"/>
      <c r="K585" s="448"/>
      <c r="L585" s="196"/>
      <c r="M585" s="196"/>
      <c r="N585" s="216">
        <v>0</v>
      </c>
      <c r="O585" s="216">
        <v>0</v>
      </c>
      <c r="P585" s="216">
        <v>0</v>
      </c>
      <c r="Q585" s="335">
        <v>0</v>
      </c>
      <c r="R585" s="234"/>
    </row>
    <row r="586" spans="2:18" s="194" customFormat="1" x14ac:dyDescent="0.25">
      <c r="B586" s="233">
        <v>581</v>
      </c>
      <c r="C586" s="293">
        <v>45409</v>
      </c>
      <c r="D586" s="195" t="s">
        <v>154</v>
      </c>
      <c r="E586" s="196" t="s">
        <v>92</v>
      </c>
      <c r="F586" s="196" t="s">
        <v>62</v>
      </c>
      <c r="G586" s="196" t="s">
        <v>210</v>
      </c>
      <c r="H586" s="196">
        <v>4.1500000000000004</v>
      </c>
      <c r="I586" s="196"/>
      <c r="J586" s="196"/>
      <c r="K586" s="448"/>
      <c r="L586" s="196"/>
      <c r="M586" s="196"/>
      <c r="N586" s="216">
        <v>0</v>
      </c>
      <c r="O586" s="216">
        <v>0</v>
      </c>
      <c r="P586" s="216">
        <v>0</v>
      </c>
      <c r="Q586" s="335">
        <v>0</v>
      </c>
      <c r="R586" s="234"/>
    </row>
    <row r="587" spans="2:18" s="194" customFormat="1" x14ac:dyDescent="0.25">
      <c r="B587" s="233">
        <v>582</v>
      </c>
      <c r="C587" s="293">
        <v>45409</v>
      </c>
      <c r="D587" s="195" t="s">
        <v>158</v>
      </c>
      <c r="E587" s="196" t="s">
        <v>159</v>
      </c>
      <c r="F587" s="196" t="s">
        <v>381</v>
      </c>
      <c r="G587" s="196" t="s">
        <v>159</v>
      </c>
      <c r="H587" s="196">
        <v>10</v>
      </c>
      <c r="I587" s="196"/>
      <c r="J587" s="196"/>
      <c r="K587" s="448"/>
      <c r="L587" s="196"/>
      <c r="M587" s="196"/>
      <c r="N587" s="216">
        <v>0</v>
      </c>
      <c r="O587" s="216">
        <v>0</v>
      </c>
      <c r="P587" s="216">
        <v>0</v>
      </c>
      <c r="Q587" s="335">
        <v>0</v>
      </c>
      <c r="R587" s="234"/>
    </row>
    <row r="588" spans="2:18" s="194" customFormat="1" x14ac:dyDescent="0.25">
      <c r="B588" s="233">
        <v>583</v>
      </c>
      <c r="C588" s="293">
        <v>45409</v>
      </c>
      <c r="D588" s="195" t="s">
        <v>175</v>
      </c>
      <c r="E588" s="196" t="s">
        <v>176</v>
      </c>
      <c r="F588" s="196" t="s">
        <v>7</v>
      </c>
      <c r="G588" s="196" t="s">
        <v>209</v>
      </c>
      <c r="H588" s="196">
        <v>7</v>
      </c>
      <c r="I588" s="196"/>
      <c r="J588" s="196"/>
      <c r="K588" s="448"/>
      <c r="L588" s="196"/>
      <c r="M588" s="196"/>
      <c r="N588" s="216">
        <v>0</v>
      </c>
      <c r="O588" s="216">
        <v>0</v>
      </c>
      <c r="P588" s="216">
        <v>0</v>
      </c>
      <c r="Q588" s="335">
        <v>0</v>
      </c>
      <c r="R588" s="234"/>
    </row>
    <row r="589" spans="2:18" s="194" customFormat="1" x14ac:dyDescent="0.25">
      <c r="B589" s="233">
        <v>584</v>
      </c>
      <c r="C589" s="293">
        <v>45409</v>
      </c>
      <c r="D589" s="195" t="s">
        <v>171</v>
      </c>
      <c r="E589" s="196" t="s">
        <v>159</v>
      </c>
      <c r="F589" s="196" t="s">
        <v>7</v>
      </c>
      <c r="G589" s="196" t="s">
        <v>159</v>
      </c>
      <c r="H589" s="196">
        <v>11.2</v>
      </c>
      <c r="I589" s="196"/>
      <c r="J589" s="196"/>
      <c r="K589" s="448"/>
      <c r="L589" s="196"/>
      <c r="M589" s="196"/>
      <c r="N589" s="216">
        <v>0</v>
      </c>
      <c r="O589" s="216">
        <v>0</v>
      </c>
      <c r="P589" s="216">
        <v>0</v>
      </c>
      <c r="Q589" s="335">
        <v>0</v>
      </c>
      <c r="R589" s="234"/>
    </row>
    <row r="590" spans="2:18" s="194" customFormat="1" x14ac:dyDescent="0.25">
      <c r="B590" s="233">
        <v>585</v>
      </c>
      <c r="C590" s="293">
        <v>45409</v>
      </c>
      <c r="D590" s="195" t="s">
        <v>151</v>
      </c>
      <c r="E590" s="196" t="s">
        <v>92</v>
      </c>
      <c r="F590" s="196" t="s">
        <v>63</v>
      </c>
      <c r="G590" s="196" t="s">
        <v>209</v>
      </c>
      <c r="H590" s="196">
        <v>6.65</v>
      </c>
      <c r="I590" s="196" t="s">
        <v>214</v>
      </c>
      <c r="J590" s="196">
        <v>39</v>
      </c>
      <c r="K590" s="448"/>
      <c r="L590" s="196" t="s">
        <v>63</v>
      </c>
      <c r="M590" s="196" t="s">
        <v>297</v>
      </c>
      <c r="N590" s="216">
        <v>259.35000000000002</v>
      </c>
      <c r="O590" s="216">
        <v>0</v>
      </c>
      <c r="P590" s="216">
        <v>0</v>
      </c>
      <c r="Q590" s="335">
        <v>0</v>
      </c>
      <c r="R590" s="234"/>
    </row>
    <row r="591" spans="2:18" s="194" customFormat="1" x14ac:dyDescent="0.25">
      <c r="B591" s="233">
        <v>586</v>
      </c>
      <c r="C591" s="293">
        <v>45409</v>
      </c>
      <c r="D591" s="195" t="s">
        <v>150</v>
      </c>
      <c r="E591" s="196" t="s">
        <v>92</v>
      </c>
      <c r="F591" s="196" t="s">
        <v>63</v>
      </c>
      <c r="G591" s="196" t="s">
        <v>210</v>
      </c>
      <c r="H591" s="196">
        <v>4.1500000000000004</v>
      </c>
      <c r="I591" s="196" t="s">
        <v>214</v>
      </c>
      <c r="J591" s="196">
        <v>1</v>
      </c>
      <c r="K591" s="448"/>
      <c r="L591" s="196" t="s">
        <v>63</v>
      </c>
      <c r="M591" s="196" t="s">
        <v>297</v>
      </c>
      <c r="N591" s="216">
        <v>4.1500000000000004</v>
      </c>
      <c r="O591" s="216">
        <v>0</v>
      </c>
      <c r="P591" s="216">
        <v>0</v>
      </c>
      <c r="Q591" s="335">
        <v>0</v>
      </c>
      <c r="R591" s="234"/>
    </row>
    <row r="592" spans="2:18" s="194" customFormat="1" x14ac:dyDescent="0.25">
      <c r="B592" s="233">
        <v>587</v>
      </c>
      <c r="C592" s="293">
        <v>45409</v>
      </c>
      <c r="D592" s="195" t="s">
        <v>148</v>
      </c>
      <c r="E592" s="196" t="s">
        <v>92</v>
      </c>
      <c r="F592" s="196" t="s">
        <v>63</v>
      </c>
      <c r="G592" s="196" t="s">
        <v>210</v>
      </c>
      <c r="H592" s="196">
        <v>4.1500000000000004</v>
      </c>
      <c r="I592" s="196" t="s">
        <v>214</v>
      </c>
      <c r="J592" s="196">
        <v>38</v>
      </c>
      <c r="K592" s="448"/>
      <c r="L592" s="196" t="s">
        <v>63</v>
      </c>
      <c r="M592" s="196" t="s">
        <v>297</v>
      </c>
      <c r="N592" s="216">
        <v>157.70000000000002</v>
      </c>
      <c r="O592" s="216">
        <v>0</v>
      </c>
      <c r="P592" s="216">
        <v>0</v>
      </c>
      <c r="Q592" s="335">
        <v>0</v>
      </c>
      <c r="R592" s="234"/>
    </row>
    <row r="593" spans="2:18" s="194" customFormat="1" x14ac:dyDescent="0.25">
      <c r="B593" s="233">
        <v>588</v>
      </c>
      <c r="C593" s="293">
        <v>45409</v>
      </c>
      <c r="D593" s="195" t="s">
        <v>177</v>
      </c>
      <c r="E593" s="196" t="s">
        <v>159</v>
      </c>
      <c r="F593" s="196" t="s">
        <v>8</v>
      </c>
      <c r="G593" s="196" t="s">
        <v>159</v>
      </c>
      <c r="H593" s="196">
        <v>11.6</v>
      </c>
      <c r="I593" s="196"/>
      <c r="J593" s="196"/>
      <c r="K593" s="448"/>
      <c r="L593" s="196"/>
      <c r="M593" s="196"/>
      <c r="N593" s="216">
        <v>0</v>
      </c>
      <c r="O593" s="216">
        <v>0</v>
      </c>
      <c r="P593" s="216">
        <v>0</v>
      </c>
      <c r="Q593" s="335">
        <v>0</v>
      </c>
      <c r="R593" s="234"/>
    </row>
    <row r="594" spans="2:18" s="194" customFormat="1" x14ac:dyDescent="0.25">
      <c r="B594" s="233">
        <v>589</v>
      </c>
      <c r="C594" s="293">
        <v>45409</v>
      </c>
      <c r="D594" s="195" t="s">
        <v>141</v>
      </c>
      <c r="E594" s="196" t="s">
        <v>92</v>
      </c>
      <c r="F594" s="196" t="s">
        <v>2</v>
      </c>
      <c r="G594" s="196" t="s">
        <v>209</v>
      </c>
      <c r="H594" s="196">
        <v>7</v>
      </c>
      <c r="I594" s="196"/>
      <c r="J594" s="196"/>
      <c r="K594" s="448"/>
      <c r="L594" s="196"/>
      <c r="M594" s="196"/>
      <c r="N594" s="216">
        <v>0</v>
      </c>
      <c r="O594" s="216">
        <v>0</v>
      </c>
      <c r="P594" s="216">
        <v>0</v>
      </c>
      <c r="Q594" s="335">
        <v>0</v>
      </c>
      <c r="R594" s="234"/>
    </row>
    <row r="595" spans="2:18" s="194" customFormat="1" x14ac:dyDescent="0.25">
      <c r="B595" s="233">
        <v>590</v>
      </c>
      <c r="C595" s="293">
        <v>45409</v>
      </c>
      <c r="D595" s="195" t="s">
        <v>140</v>
      </c>
      <c r="E595" s="196" t="s">
        <v>92</v>
      </c>
      <c r="F595" s="196" t="s">
        <v>2</v>
      </c>
      <c r="G595" s="196" t="s">
        <v>209</v>
      </c>
      <c r="H595" s="196">
        <v>7</v>
      </c>
      <c r="I595" s="196"/>
      <c r="J595" s="196"/>
      <c r="K595" s="448"/>
      <c r="L595" s="196"/>
      <c r="M595" s="196"/>
      <c r="N595" s="216">
        <v>0</v>
      </c>
      <c r="O595" s="216">
        <v>0</v>
      </c>
      <c r="P595" s="216">
        <v>0</v>
      </c>
      <c r="Q595" s="335">
        <v>0</v>
      </c>
      <c r="R595" s="234"/>
    </row>
    <row r="596" spans="2:18" s="194" customFormat="1" x14ac:dyDescent="0.25">
      <c r="B596" s="233">
        <v>591</v>
      </c>
      <c r="C596" s="293">
        <v>45409</v>
      </c>
      <c r="D596" s="195" t="s">
        <v>139</v>
      </c>
      <c r="E596" s="196" t="s">
        <v>92</v>
      </c>
      <c r="F596" s="196" t="s">
        <v>2</v>
      </c>
      <c r="G596" s="196" t="s">
        <v>209</v>
      </c>
      <c r="H596" s="196">
        <v>7</v>
      </c>
      <c r="I596" s="196"/>
      <c r="J596" s="196"/>
      <c r="K596" s="448"/>
      <c r="L596" s="196"/>
      <c r="M596" s="196"/>
      <c r="N596" s="216">
        <v>0</v>
      </c>
      <c r="O596" s="216">
        <v>0</v>
      </c>
      <c r="P596" s="216">
        <v>0</v>
      </c>
      <c r="Q596" s="335">
        <v>0</v>
      </c>
      <c r="R596" s="234"/>
    </row>
    <row r="597" spans="2:18" s="194" customFormat="1" x14ac:dyDescent="0.25">
      <c r="B597" s="233">
        <v>592</v>
      </c>
      <c r="C597" s="293">
        <v>45409</v>
      </c>
      <c r="D597" s="195" t="s">
        <v>96</v>
      </c>
      <c r="E597" s="196" t="s">
        <v>159</v>
      </c>
      <c r="F597" s="196" t="s">
        <v>1</v>
      </c>
      <c r="G597" s="196" t="s">
        <v>159</v>
      </c>
      <c r="H597" s="196">
        <v>11.8</v>
      </c>
      <c r="I597" s="196"/>
      <c r="J597" s="196"/>
      <c r="K597" s="448"/>
      <c r="L597" s="196"/>
      <c r="M597" s="196"/>
      <c r="N597" s="216">
        <v>0</v>
      </c>
      <c r="O597" s="216">
        <v>0</v>
      </c>
      <c r="P597" s="216">
        <v>0</v>
      </c>
      <c r="Q597" s="335">
        <v>0</v>
      </c>
      <c r="R597" s="234"/>
    </row>
    <row r="598" spans="2:18" s="194" customFormat="1" x14ac:dyDescent="0.25">
      <c r="B598" s="233">
        <v>593</v>
      </c>
      <c r="C598" s="293">
        <v>45409</v>
      </c>
      <c r="D598" s="195" t="s">
        <v>128</v>
      </c>
      <c r="E598" s="196" t="s">
        <v>159</v>
      </c>
      <c r="F598" s="196" t="s">
        <v>1</v>
      </c>
      <c r="G598" s="196" t="s">
        <v>159</v>
      </c>
      <c r="H598" s="196">
        <v>11.8</v>
      </c>
      <c r="I598" s="196"/>
      <c r="J598" s="196"/>
      <c r="K598" s="448"/>
      <c r="L598" s="196"/>
      <c r="M598" s="196"/>
      <c r="N598" s="216">
        <v>0</v>
      </c>
      <c r="O598" s="216">
        <v>0</v>
      </c>
      <c r="P598" s="216">
        <v>0</v>
      </c>
      <c r="Q598" s="335">
        <v>0</v>
      </c>
      <c r="R598" s="234"/>
    </row>
    <row r="599" spans="2:18" s="194" customFormat="1" x14ac:dyDescent="0.25">
      <c r="B599" s="233">
        <v>594</v>
      </c>
      <c r="C599" s="293">
        <v>45410</v>
      </c>
      <c r="D599" s="195" t="s">
        <v>94</v>
      </c>
      <c r="E599" s="196" t="s">
        <v>92</v>
      </c>
      <c r="F599" s="196" t="s">
        <v>1</v>
      </c>
      <c r="G599" s="196" t="s">
        <v>209</v>
      </c>
      <c r="H599" s="196">
        <v>6.65</v>
      </c>
      <c r="I599" s="196" t="s">
        <v>214</v>
      </c>
      <c r="J599" s="196">
        <v>13</v>
      </c>
      <c r="K599" s="448"/>
      <c r="L599" s="196" t="s">
        <v>1</v>
      </c>
      <c r="M599" s="196" t="s">
        <v>297</v>
      </c>
      <c r="N599" s="216">
        <v>86.45</v>
      </c>
      <c r="O599" s="216">
        <v>0</v>
      </c>
      <c r="P599" s="216">
        <v>0</v>
      </c>
      <c r="Q599" s="335">
        <v>0</v>
      </c>
      <c r="R599" s="234"/>
    </row>
    <row r="600" spans="2:18" s="194" customFormat="1" x14ac:dyDescent="0.25">
      <c r="B600" s="233">
        <v>595</v>
      </c>
      <c r="C600" s="293">
        <v>45410</v>
      </c>
      <c r="D600" s="195" t="s">
        <v>91</v>
      </c>
      <c r="E600" s="196" t="s">
        <v>92</v>
      </c>
      <c r="F600" s="196" t="s">
        <v>1</v>
      </c>
      <c r="G600" s="196" t="s">
        <v>209</v>
      </c>
      <c r="H600" s="196">
        <v>6.65</v>
      </c>
      <c r="I600" s="196" t="s">
        <v>214</v>
      </c>
      <c r="J600" s="196">
        <v>33</v>
      </c>
      <c r="K600" s="448"/>
      <c r="L600" s="196" t="s">
        <v>1</v>
      </c>
      <c r="M600" s="196" t="s">
        <v>297</v>
      </c>
      <c r="N600" s="216">
        <v>219.45000000000002</v>
      </c>
      <c r="O600" s="216">
        <v>0</v>
      </c>
      <c r="P600" s="216">
        <v>0</v>
      </c>
      <c r="Q600" s="335">
        <v>0</v>
      </c>
      <c r="R600" s="234"/>
    </row>
    <row r="601" spans="2:18" s="194" customFormat="1" x14ac:dyDescent="0.25">
      <c r="B601" s="233">
        <v>596</v>
      </c>
      <c r="C601" s="293">
        <v>45410</v>
      </c>
      <c r="D601" s="195" t="s">
        <v>116</v>
      </c>
      <c r="E601" s="196" t="s">
        <v>92</v>
      </c>
      <c r="F601" s="196" t="s">
        <v>1</v>
      </c>
      <c r="G601" s="196" t="s">
        <v>209</v>
      </c>
      <c r="H601" s="196">
        <v>6.65</v>
      </c>
      <c r="I601" s="196" t="s">
        <v>214</v>
      </c>
      <c r="J601" s="196">
        <v>33</v>
      </c>
      <c r="K601" s="448"/>
      <c r="L601" s="196" t="s">
        <v>1</v>
      </c>
      <c r="M601" s="196" t="s">
        <v>297</v>
      </c>
      <c r="N601" s="216">
        <v>219.45000000000002</v>
      </c>
      <c r="O601" s="216">
        <v>0</v>
      </c>
      <c r="P601" s="216">
        <v>0</v>
      </c>
      <c r="Q601" s="335">
        <v>0</v>
      </c>
      <c r="R601" s="234"/>
    </row>
    <row r="602" spans="2:18" s="194" customFormat="1" x14ac:dyDescent="0.25">
      <c r="B602" s="233">
        <v>597</v>
      </c>
      <c r="C602" s="293">
        <v>45410</v>
      </c>
      <c r="D602" s="195" t="s">
        <v>155</v>
      </c>
      <c r="E602" s="196" t="s">
        <v>92</v>
      </c>
      <c r="F602" s="196" t="s">
        <v>62</v>
      </c>
      <c r="G602" s="196" t="s">
        <v>210</v>
      </c>
      <c r="H602" s="196">
        <v>4.1500000000000004</v>
      </c>
      <c r="I602" s="196"/>
      <c r="J602" s="196"/>
      <c r="K602" s="448"/>
      <c r="L602" s="196"/>
      <c r="M602" s="196"/>
      <c r="N602" s="216">
        <v>0</v>
      </c>
      <c r="O602" s="216">
        <v>0</v>
      </c>
      <c r="P602" s="216">
        <v>0</v>
      </c>
      <c r="Q602" s="335">
        <v>0</v>
      </c>
      <c r="R602" s="234"/>
    </row>
    <row r="603" spans="2:18" s="194" customFormat="1" x14ac:dyDescent="0.25">
      <c r="B603" s="233">
        <v>598</v>
      </c>
      <c r="C603" s="293">
        <v>45410</v>
      </c>
      <c r="D603" s="195" t="s">
        <v>154</v>
      </c>
      <c r="E603" s="196" t="s">
        <v>92</v>
      </c>
      <c r="F603" s="196" t="s">
        <v>62</v>
      </c>
      <c r="G603" s="196" t="s">
        <v>210</v>
      </c>
      <c r="H603" s="196">
        <v>4.1500000000000004</v>
      </c>
      <c r="I603" s="196"/>
      <c r="J603" s="196"/>
      <c r="K603" s="448"/>
      <c r="L603" s="196"/>
      <c r="M603" s="196"/>
      <c r="N603" s="216">
        <v>0</v>
      </c>
      <c r="O603" s="216">
        <v>0</v>
      </c>
      <c r="P603" s="216">
        <v>0</v>
      </c>
      <c r="Q603" s="335">
        <v>0</v>
      </c>
      <c r="R603" s="234"/>
    </row>
    <row r="604" spans="2:18" s="194" customFormat="1" x14ac:dyDescent="0.25">
      <c r="B604" s="233">
        <v>599</v>
      </c>
      <c r="C604" s="293">
        <v>45410</v>
      </c>
      <c r="D604" s="195" t="s">
        <v>158</v>
      </c>
      <c r="E604" s="196" t="s">
        <v>159</v>
      </c>
      <c r="F604" s="196" t="s">
        <v>381</v>
      </c>
      <c r="G604" s="196" t="s">
        <v>159</v>
      </c>
      <c r="H604" s="196">
        <v>10</v>
      </c>
      <c r="I604" s="196"/>
      <c r="J604" s="196"/>
      <c r="K604" s="448"/>
      <c r="L604" s="196"/>
      <c r="M604" s="196"/>
      <c r="N604" s="216">
        <v>0</v>
      </c>
      <c r="O604" s="216">
        <v>0</v>
      </c>
      <c r="P604" s="216">
        <v>0</v>
      </c>
      <c r="Q604" s="335">
        <v>0</v>
      </c>
      <c r="R604" s="234"/>
    </row>
    <row r="605" spans="2:18" s="194" customFormat="1" x14ac:dyDescent="0.25">
      <c r="B605" s="233">
        <v>600</v>
      </c>
      <c r="C605" s="293">
        <v>45410</v>
      </c>
      <c r="D605" s="195" t="s">
        <v>175</v>
      </c>
      <c r="E605" s="196" t="s">
        <v>176</v>
      </c>
      <c r="F605" s="196" t="s">
        <v>7</v>
      </c>
      <c r="G605" s="196" t="s">
        <v>209</v>
      </c>
      <c r="H605" s="196">
        <v>7</v>
      </c>
      <c r="I605" s="196"/>
      <c r="J605" s="196"/>
      <c r="K605" s="448"/>
      <c r="L605" s="196"/>
      <c r="M605" s="196"/>
      <c r="N605" s="216">
        <v>0</v>
      </c>
      <c r="O605" s="216">
        <v>0</v>
      </c>
      <c r="P605" s="216">
        <v>0</v>
      </c>
      <c r="Q605" s="335">
        <v>0</v>
      </c>
      <c r="R605" s="234"/>
    </row>
    <row r="606" spans="2:18" s="194" customFormat="1" x14ac:dyDescent="0.25">
      <c r="B606" s="233">
        <v>601</v>
      </c>
      <c r="C606" s="293">
        <v>45410</v>
      </c>
      <c r="D606" s="195" t="s">
        <v>171</v>
      </c>
      <c r="E606" s="196" t="s">
        <v>159</v>
      </c>
      <c r="F606" s="196" t="s">
        <v>7</v>
      </c>
      <c r="G606" s="196" t="s">
        <v>159</v>
      </c>
      <c r="H606" s="196">
        <v>11.2</v>
      </c>
      <c r="I606" s="196"/>
      <c r="J606" s="196"/>
      <c r="K606" s="448"/>
      <c r="L606" s="196"/>
      <c r="M606" s="196"/>
      <c r="N606" s="216">
        <v>0</v>
      </c>
      <c r="O606" s="216">
        <v>0</v>
      </c>
      <c r="P606" s="216">
        <v>0</v>
      </c>
      <c r="Q606" s="335">
        <v>0</v>
      </c>
      <c r="R606" s="234"/>
    </row>
    <row r="607" spans="2:18" s="194" customFormat="1" x14ac:dyDescent="0.25">
      <c r="B607" s="233">
        <v>602</v>
      </c>
      <c r="C607" s="293">
        <v>45410</v>
      </c>
      <c r="D607" s="195" t="s">
        <v>151</v>
      </c>
      <c r="E607" s="196" t="s">
        <v>92</v>
      </c>
      <c r="F607" s="196" t="s">
        <v>63</v>
      </c>
      <c r="G607" s="196" t="s">
        <v>209</v>
      </c>
      <c r="H607" s="196">
        <v>6.65</v>
      </c>
      <c r="I607" s="196" t="s">
        <v>214</v>
      </c>
      <c r="J607" s="196">
        <v>42</v>
      </c>
      <c r="K607" s="448"/>
      <c r="L607" s="196" t="s">
        <v>63</v>
      </c>
      <c r="M607" s="196" t="s">
        <v>297</v>
      </c>
      <c r="N607" s="216">
        <v>279.3</v>
      </c>
      <c r="O607" s="216">
        <v>0</v>
      </c>
      <c r="P607" s="216">
        <v>0</v>
      </c>
      <c r="Q607" s="335">
        <v>0</v>
      </c>
      <c r="R607" s="234"/>
    </row>
    <row r="608" spans="2:18" s="194" customFormat="1" x14ac:dyDescent="0.25">
      <c r="B608" s="233">
        <v>603</v>
      </c>
      <c r="C608" s="293">
        <v>45410</v>
      </c>
      <c r="D608" s="195" t="s">
        <v>150</v>
      </c>
      <c r="E608" s="196" t="s">
        <v>92</v>
      </c>
      <c r="F608" s="196" t="s">
        <v>63</v>
      </c>
      <c r="G608" s="196" t="s">
        <v>210</v>
      </c>
      <c r="H608" s="196">
        <v>4.1500000000000004</v>
      </c>
      <c r="I608" s="196" t="s">
        <v>214</v>
      </c>
      <c r="J608" s="196"/>
      <c r="K608" s="448"/>
      <c r="L608" s="196" t="s">
        <v>63</v>
      </c>
      <c r="M608" s="196"/>
      <c r="N608" s="216">
        <v>0</v>
      </c>
      <c r="O608" s="216">
        <v>0</v>
      </c>
      <c r="P608" s="216">
        <v>0</v>
      </c>
      <c r="Q608" s="335">
        <v>0</v>
      </c>
      <c r="R608" s="234"/>
    </row>
    <row r="609" spans="2:18" s="194" customFormat="1" x14ac:dyDescent="0.25">
      <c r="B609" s="233">
        <v>604</v>
      </c>
      <c r="C609" s="293">
        <v>45410</v>
      </c>
      <c r="D609" s="195" t="s">
        <v>148</v>
      </c>
      <c r="E609" s="196" t="s">
        <v>92</v>
      </c>
      <c r="F609" s="196" t="s">
        <v>63</v>
      </c>
      <c r="G609" s="196" t="s">
        <v>210</v>
      </c>
      <c r="H609" s="196">
        <v>4.1500000000000004</v>
      </c>
      <c r="I609" s="196" t="s">
        <v>214</v>
      </c>
      <c r="J609" s="196">
        <v>42</v>
      </c>
      <c r="K609" s="448"/>
      <c r="L609" s="196" t="s">
        <v>63</v>
      </c>
      <c r="M609" s="196" t="s">
        <v>297</v>
      </c>
      <c r="N609" s="216">
        <v>174.3</v>
      </c>
      <c r="O609" s="216">
        <v>0</v>
      </c>
      <c r="P609" s="216">
        <v>0</v>
      </c>
      <c r="Q609" s="335">
        <v>0</v>
      </c>
      <c r="R609" s="234"/>
    </row>
    <row r="610" spans="2:18" s="194" customFormat="1" x14ac:dyDescent="0.25">
      <c r="B610" s="233">
        <v>605</v>
      </c>
      <c r="C610" s="293">
        <v>45410</v>
      </c>
      <c r="D610" s="195" t="s">
        <v>177</v>
      </c>
      <c r="E610" s="196" t="s">
        <v>159</v>
      </c>
      <c r="F610" s="196" t="s">
        <v>8</v>
      </c>
      <c r="G610" s="196" t="s">
        <v>159</v>
      </c>
      <c r="H610" s="196">
        <v>11.6</v>
      </c>
      <c r="I610" s="196"/>
      <c r="J610" s="196"/>
      <c r="K610" s="448"/>
      <c r="L610" s="196"/>
      <c r="M610" s="196"/>
      <c r="N610" s="216">
        <v>0</v>
      </c>
      <c r="O610" s="216">
        <v>0</v>
      </c>
      <c r="P610" s="216">
        <v>0</v>
      </c>
      <c r="Q610" s="335">
        <v>0</v>
      </c>
      <c r="R610" s="234"/>
    </row>
    <row r="611" spans="2:18" s="194" customFormat="1" x14ac:dyDescent="0.25">
      <c r="B611" s="233">
        <v>606</v>
      </c>
      <c r="C611" s="293">
        <v>45410</v>
      </c>
      <c r="D611" s="195" t="s">
        <v>141</v>
      </c>
      <c r="E611" s="196" t="s">
        <v>92</v>
      </c>
      <c r="F611" s="196" t="s">
        <v>2</v>
      </c>
      <c r="G611" s="196" t="s">
        <v>209</v>
      </c>
      <c r="H611" s="196">
        <v>7</v>
      </c>
      <c r="I611" s="196"/>
      <c r="J611" s="196"/>
      <c r="K611" s="448"/>
      <c r="L611" s="196"/>
      <c r="M611" s="196"/>
      <c r="N611" s="216">
        <v>0</v>
      </c>
      <c r="O611" s="216">
        <v>0</v>
      </c>
      <c r="P611" s="216">
        <v>0</v>
      </c>
      <c r="Q611" s="335">
        <v>0</v>
      </c>
      <c r="R611" s="234"/>
    </row>
    <row r="612" spans="2:18" s="194" customFormat="1" x14ac:dyDescent="0.25">
      <c r="B612" s="233">
        <v>607</v>
      </c>
      <c r="C612" s="293">
        <v>45410</v>
      </c>
      <c r="D612" s="195" t="s">
        <v>140</v>
      </c>
      <c r="E612" s="196" t="s">
        <v>92</v>
      </c>
      <c r="F612" s="196" t="s">
        <v>2</v>
      </c>
      <c r="G612" s="196" t="s">
        <v>209</v>
      </c>
      <c r="H612" s="196">
        <v>7</v>
      </c>
      <c r="I612" s="196"/>
      <c r="J612" s="196"/>
      <c r="K612" s="448"/>
      <c r="L612" s="196"/>
      <c r="M612" s="196"/>
      <c r="N612" s="216">
        <v>0</v>
      </c>
      <c r="O612" s="216">
        <v>0</v>
      </c>
      <c r="P612" s="216">
        <v>0</v>
      </c>
      <c r="Q612" s="335">
        <v>0</v>
      </c>
      <c r="R612" s="234"/>
    </row>
    <row r="613" spans="2:18" s="194" customFormat="1" x14ac:dyDescent="0.25">
      <c r="B613" s="233">
        <v>608</v>
      </c>
      <c r="C613" s="293">
        <v>45410</v>
      </c>
      <c r="D613" s="195" t="s">
        <v>139</v>
      </c>
      <c r="E613" s="196" t="s">
        <v>92</v>
      </c>
      <c r="F613" s="196" t="s">
        <v>2</v>
      </c>
      <c r="G613" s="196" t="s">
        <v>209</v>
      </c>
      <c r="H613" s="196">
        <v>7</v>
      </c>
      <c r="I613" s="196"/>
      <c r="J613" s="196"/>
      <c r="K613" s="448"/>
      <c r="L613" s="196"/>
      <c r="M613" s="196"/>
      <c r="N613" s="216">
        <v>0</v>
      </c>
      <c r="O613" s="216">
        <v>0</v>
      </c>
      <c r="P613" s="216">
        <v>0</v>
      </c>
      <c r="Q613" s="335">
        <v>0</v>
      </c>
      <c r="R613" s="234"/>
    </row>
    <row r="614" spans="2:18" s="194" customFormat="1" x14ac:dyDescent="0.25">
      <c r="B614" s="233">
        <v>609</v>
      </c>
      <c r="C614" s="293">
        <v>45410</v>
      </c>
      <c r="D614" s="195" t="s">
        <v>96</v>
      </c>
      <c r="E614" s="196" t="s">
        <v>159</v>
      </c>
      <c r="F614" s="196" t="s">
        <v>1</v>
      </c>
      <c r="G614" s="196" t="s">
        <v>159</v>
      </c>
      <c r="H614" s="196">
        <v>11.8</v>
      </c>
      <c r="I614" s="196"/>
      <c r="J614" s="196"/>
      <c r="K614" s="448"/>
      <c r="L614" s="196"/>
      <c r="M614" s="196"/>
      <c r="N614" s="216">
        <v>0</v>
      </c>
      <c r="O614" s="216">
        <v>0</v>
      </c>
      <c r="P614" s="216">
        <v>0</v>
      </c>
      <c r="Q614" s="335">
        <v>0</v>
      </c>
      <c r="R614" s="234"/>
    </row>
    <row r="615" spans="2:18" s="194" customFormat="1" x14ac:dyDescent="0.25">
      <c r="B615" s="233">
        <v>610</v>
      </c>
      <c r="C615" s="293">
        <v>45410</v>
      </c>
      <c r="D615" s="195" t="s">
        <v>128</v>
      </c>
      <c r="E615" s="196" t="s">
        <v>159</v>
      </c>
      <c r="F615" s="196" t="s">
        <v>1</v>
      </c>
      <c r="G615" s="196" t="s">
        <v>159</v>
      </c>
      <c r="H615" s="196">
        <v>11.8</v>
      </c>
      <c r="I615" s="196"/>
      <c r="J615" s="196"/>
      <c r="K615" s="448"/>
      <c r="L615" s="196"/>
      <c r="M615" s="196"/>
      <c r="N615" s="216">
        <v>0</v>
      </c>
      <c r="O615" s="216">
        <v>0</v>
      </c>
      <c r="P615" s="216">
        <v>0</v>
      </c>
      <c r="Q615" s="335">
        <v>0</v>
      </c>
      <c r="R615" s="234"/>
    </row>
    <row r="616" spans="2:18" s="194" customFormat="1" x14ac:dyDescent="0.25">
      <c r="B616" s="233">
        <v>611</v>
      </c>
      <c r="C616" s="293">
        <v>45411</v>
      </c>
      <c r="D616" s="195" t="s">
        <v>94</v>
      </c>
      <c r="E616" s="196" t="s">
        <v>92</v>
      </c>
      <c r="F616" s="196" t="s">
        <v>1</v>
      </c>
      <c r="G616" s="196" t="s">
        <v>209</v>
      </c>
      <c r="H616" s="196">
        <v>6.65</v>
      </c>
      <c r="I616" s="196" t="s">
        <v>214</v>
      </c>
      <c r="J616" s="196">
        <v>27</v>
      </c>
      <c r="K616" s="448"/>
      <c r="L616" s="196" t="s">
        <v>1</v>
      </c>
      <c r="M616" s="196" t="s">
        <v>297</v>
      </c>
      <c r="N616" s="216">
        <v>179.55</v>
      </c>
      <c r="O616" s="216">
        <v>0</v>
      </c>
      <c r="P616" s="216">
        <v>0</v>
      </c>
      <c r="Q616" s="335">
        <v>0</v>
      </c>
      <c r="R616" s="234"/>
    </row>
    <row r="617" spans="2:18" s="194" customFormat="1" x14ac:dyDescent="0.25">
      <c r="B617" s="233">
        <v>612</v>
      </c>
      <c r="C617" s="293">
        <v>45411</v>
      </c>
      <c r="D617" s="195" t="s">
        <v>91</v>
      </c>
      <c r="E617" s="196" t="s">
        <v>92</v>
      </c>
      <c r="F617" s="196" t="s">
        <v>1</v>
      </c>
      <c r="G617" s="196" t="s">
        <v>209</v>
      </c>
      <c r="H617" s="196">
        <v>6.65</v>
      </c>
      <c r="I617" s="196" t="s">
        <v>214</v>
      </c>
      <c r="J617" s="196">
        <v>21</v>
      </c>
      <c r="K617" s="448"/>
      <c r="L617" s="196" t="s">
        <v>1</v>
      </c>
      <c r="M617" s="196" t="s">
        <v>297</v>
      </c>
      <c r="N617" s="216">
        <v>139.65</v>
      </c>
      <c r="O617" s="216">
        <v>0</v>
      </c>
      <c r="P617" s="216">
        <v>0</v>
      </c>
      <c r="Q617" s="335">
        <v>0</v>
      </c>
      <c r="R617" s="234"/>
    </row>
    <row r="618" spans="2:18" s="194" customFormat="1" x14ac:dyDescent="0.25">
      <c r="B618" s="233">
        <v>613</v>
      </c>
      <c r="C618" s="293">
        <v>45411</v>
      </c>
      <c r="D618" s="195" t="s">
        <v>116</v>
      </c>
      <c r="E618" s="196" t="s">
        <v>92</v>
      </c>
      <c r="F618" s="196" t="s">
        <v>1</v>
      </c>
      <c r="G618" s="196" t="s">
        <v>209</v>
      </c>
      <c r="H618" s="196">
        <v>6.65</v>
      </c>
      <c r="I618" s="196" t="s">
        <v>214</v>
      </c>
      <c r="J618" s="196">
        <v>26</v>
      </c>
      <c r="K618" s="448"/>
      <c r="L618" s="196" t="s">
        <v>1</v>
      </c>
      <c r="M618" s="196" t="s">
        <v>297</v>
      </c>
      <c r="N618" s="216">
        <v>172.9</v>
      </c>
      <c r="O618" s="216">
        <v>0</v>
      </c>
      <c r="P618" s="216">
        <v>0</v>
      </c>
      <c r="Q618" s="335">
        <v>0</v>
      </c>
      <c r="R618" s="234"/>
    </row>
    <row r="619" spans="2:18" s="194" customFormat="1" x14ac:dyDescent="0.25">
      <c r="B619" s="233">
        <v>614</v>
      </c>
      <c r="C619" s="293">
        <v>45411</v>
      </c>
      <c r="D619" s="195" t="s">
        <v>155</v>
      </c>
      <c r="E619" s="196" t="s">
        <v>92</v>
      </c>
      <c r="F619" s="196" t="s">
        <v>62</v>
      </c>
      <c r="G619" s="196" t="s">
        <v>210</v>
      </c>
      <c r="H619" s="196">
        <v>4.1500000000000004</v>
      </c>
      <c r="I619" s="196"/>
      <c r="J619" s="196"/>
      <c r="K619" s="448"/>
      <c r="L619" s="196"/>
      <c r="M619" s="196"/>
      <c r="N619" s="216">
        <v>0</v>
      </c>
      <c r="O619" s="216">
        <v>0</v>
      </c>
      <c r="P619" s="216">
        <v>0</v>
      </c>
      <c r="Q619" s="335">
        <v>0</v>
      </c>
      <c r="R619" s="234"/>
    </row>
    <row r="620" spans="2:18" s="194" customFormat="1" x14ac:dyDescent="0.25">
      <c r="B620" s="233">
        <v>615</v>
      </c>
      <c r="C620" s="293">
        <v>45411</v>
      </c>
      <c r="D620" s="195" t="s">
        <v>154</v>
      </c>
      <c r="E620" s="196" t="s">
        <v>92</v>
      </c>
      <c r="F620" s="196" t="s">
        <v>62</v>
      </c>
      <c r="G620" s="196" t="s">
        <v>210</v>
      </c>
      <c r="H620" s="196">
        <v>4.1500000000000004</v>
      </c>
      <c r="I620" s="196"/>
      <c r="J620" s="196"/>
      <c r="K620" s="448"/>
      <c r="L620" s="196"/>
      <c r="M620" s="196"/>
      <c r="N620" s="216">
        <v>0</v>
      </c>
      <c r="O620" s="216">
        <v>0</v>
      </c>
      <c r="P620" s="216">
        <v>0</v>
      </c>
      <c r="Q620" s="335">
        <v>0</v>
      </c>
      <c r="R620" s="234"/>
    </row>
    <row r="621" spans="2:18" s="194" customFormat="1" x14ac:dyDescent="0.25">
      <c r="B621" s="233">
        <v>616</v>
      </c>
      <c r="C621" s="293">
        <v>45411</v>
      </c>
      <c r="D621" s="195" t="s">
        <v>158</v>
      </c>
      <c r="E621" s="196" t="s">
        <v>159</v>
      </c>
      <c r="F621" s="196" t="s">
        <v>381</v>
      </c>
      <c r="G621" s="196" t="s">
        <v>159</v>
      </c>
      <c r="H621" s="196">
        <v>10</v>
      </c>
      <c r="I621" s="196"/>
      <c r="J621" s="196"/>
      <c r="K621" s="448"/>
      <c r="L621" s="196"/>
      <c r="M621" s="196"/>
      <c r="N621" s="216">
        <v>0</v>
      </c>
      <c r="O621" s="216">
        <v>0</v>
      </c>
      <c r="P621" s="216">
        <v>0</v>
      </c>
      <c r="Q621" s="335">
        <v>0</v>
      </c>
      <c r="R621" s="234"/>
    </row>
    <row r="622" spans="2:18" s="194" customFormat="1" x14ac:dyDescent="0.25">
      <c r="B622" s="233">
        <v>617</v>
      </c>
      <c r="C622" s="293">
        <v>45411</v>
      </c>
      <c r="D622" s="195" t="s">
        <v>175</v>
      </c>
      <c r="E622" s="196" t="s">
        <v>176</v>
      </c>
      <c r="F622" s="196" t="s">
        <v>7</v>
      </c>
      <c r="G622" s="196" t="s">
        <v>209</v>
      </c>
      <c r="H622" s="196">
        <v>7</v>
      </c>
      <c r="I622" s="196"/>
      <c r="J622" s="196"/>
      <c r="K622" s="448"/>
      <c r="L622" s="196"/>
      <c r="M622" s="196"/>
      <c r="N622" s="216">
        <v>0</v>
      </c>
      <c r="O622" s="216">
        <v>0</v>
      </c>
      <c r="P622" s="216">
        <v>0</v>
      </c>
      <c r="Q622" s="335">
        <v>0</v>
      </c>
      <c r="R622" s="234"/>
    </row>
    <row r="623" spans="2:18" s="194" customFormat="1" x14ac:dyDescent="0.25">
      <c r="B623" s="233">
        <v>618</v>
      </c>
      <c r="C623" s="293">
        <v>45411</v>
      </c>
      <c r="D623" s="195" t="s">
        <v>171</v>
      </c>
      <c r="E623" s="196" t="s">
        <v>159</v>
      </c>
      <c r="F623" s="196" t="s">
        <v>7</v>
      </c>
      <c r="G623" s="196" t="s">
        <v>159</v>
      </c>
      <c r="H623" s="196">
        <v>11.2</v>
      </c>
      <c r="I623" s="196"/>
      <c r="J623" s="196"/>
      <c r="K623" s="448"/>
      <c r="L623" s="196"/>
      <c r="M623" s="196"/>
      <c r="N623" s="216">
        <v>0</v>
      </c>
      <c r="O623" s="216">
        <v>0</v>
      </c>
      <c r="P623" s="216">
        <v>0</v>
      </c>
      <c r="Q623" s="335">
        <v>0</v>
      </c>
      <c r="R623" s="234"/>
    </row>
    <row r="624" spans="2:18" s="194" customFormat="1" x14ac:dyDescent="0.25">
      <c r="B624" s="233">
        <v>619</v>
      </c>
      <c r="C624" s="293">
        <v>45411</v>
      </c>
      <c r="D624" s="195" t="s">
        <v>151</v>
      </c>
      <c r="E624" s="196" t="s">
        <v>92</v>
      </c>
      <c r="F624" s="196" t="s">
        <v>63</v>
      </c>
      <c r="G624" s="196" t="s">
        <v>209</v>
      </c>
      <c r="H624" s="196">
        <v>6.65</v>
      </c>
      <c r="I624" s="196" t="s">
        <v>214</v>
      </c>
      <c r="J624" s="196">
        <v>25</v>
      </c>
      <c r="K624" s="448"/>
      <c r="L624" s="196" t="s">
        <v>63</v>
      </c>
      <c r="M624" s="196" t="s">
        <v>297</v>
      </c>
      <c r="N624" s="216">
        <v>166.25</v>
      </c>
      <c r="O624" s="216">
        <v>0</v>
      </c>
      <c r="P624" s="216">
        <v>0</v>
      </c>
      <c r="Q624" s="335">
        <v>0</v>
      </c>
      <c r="R624" s="234"/>
    </row>
    <row r="625" spans="2:18" s="194" customFormat="1" x14ac:dyDescent="0.25">
      <c r="B625" s="233">
        <v>620</v>
      </c>
      <c r="C625" s="293">
        <v>45411</v>
      </c>
      <c r="D625" s="195" t="s">
        <v>150</v>
      </c>
      <c r="E625" s="196" t="s">
        <v>92</v>
      </c>
      <c r="F625" s="196" t="s">
        <v>63</v>
      </c>
      <c r="G625" s="196" t="s">
        <v>210</v>
      </c>
      <c r="H625" s="196">
        <v>4.1500000000000004</v>
      </c>
      <c r="I625" s="196" t="s">
        <v>214</v>
      </c>
      <c r="J625" s="196">
        <v>17</v>
      </c>
      <c r="K625" s="448"/>
      <c r="L625" s="196" t="s">
        <v>63</v>
      </c>
      <c r="M625" s="196" t="s">
        <v>297</v>
      </c>
      <c r="N625" s="216">
        <v>70.550000000000011</v>
      </c>
      <c r="O625" s="216">
        <v>0</v>
      </c>
      <c r="P625" s="216">
        <v>0</v>
      </c>
      <c r="Q625" s="335">
        <v>0</v>
      </c>
      <c r="R625" s="234"/>
    </row>
    <row r="626" spans="2:18" s="194" customFormat="1" x14ac:dyDescent="0.25">
      <c r="B626" s="233">
        <v>621</v>
      </c>
      <c r="C626" s="293">
        <v>45411</v>
      </c>
      <c r="D626" s="195" t="s">
        <v>148</v>
      </c>
      <c r="E626" s="196" t="s">
        <v>92</v>
      </c>
      <c r="F626" s="196" t="s">
        <v>63</v>
      </c>
      <c r="G626" s="196" t="s">
        <v>210</v>
      </c>
      <c r="H626" s="196">
        <v>4.1500000000000004</v>
      </c>
      <c r="I626" s="196" t="s">
        <v>214</v>
      </c>
      <c r="J626" s="196">
        <v>25</v>
      </c>
      <c r="K626" s="448"/>
      <c r="L626" s="196" t="s">
        <v>63</v>
      </c>
      <c r="M626" s="196" t="s">
        <v>297</v>
      </c>
      <c r="N626" s="216">
        <v>103.75000000000001</v>
      </c>
      <c r="O626" s="216">
        <v>0</v>
      </c>
      <c r="P626" s="216">
        <v>0</v>
      </c>
      <c r="Q626" s="335">
        <v>0</v>
      </c>
      <c r="R626" s="234"/>
    </row>
    <row r="627" spans="2:18" s="194" customFormat="1" x14ac:dyDescent="0.25">
      <c r="B627" s="233">
        <v>622</v>
      </c>
      <c r="C627" s="293">
        <v>45411</v>
      </c>
      <c r="D627" s="195" t="s">
        <v>177</v>
      </c>
      <c r="E627" s="196" t="s">
        <v>159</v>
      </c>
      <c r="F627" s="196" t="s">
        <v>8</v>
      </c>
      <c r="G627" s="196" t="s">
        <v>159</v>
      </c>
      <c r="H627" s="196">
        <v>11.6</v>
      </c>
      <c r="I627" s="196"/>
      <c r="J627" s="196"/>
      <c r="K627" s="448"/>
      <c r="L627" s="196"/>
      <c r="M627" s="196"/>
      <c r="N627" s="216">
        <v>0</v>
      </c>
      <c r="O627" s="216">
        <v>0</v>
      </c>
      <c r="P627" s="216">
        <v>0</v>
      </c>
      <c r="Q627" s="335">
        <v>0</v>
      </c>
      <c r="R627" s="234"/>
    </row>
    <row r="628" spans="2:18" s="194" customFormat="1" x14ac:dyDescent="0.25">
      <c r="B628" s="233">
        <v>623</v>
      </c>
      <c r="C628" s="293">
        <v>45411</v>
      </c>
      <c r="D628" s="195" t="s">
        <v>141</v>
      </c>
      <c r="E628" s="196" t="s">
        <v>92</v>
      </c>
      <c r="F628" s="196" t="s">
        <v>2</v>
      </c>
      <c r="G628" s="196" t="s">
        <v>209</v>
      </c>
      <c r="H628" s="196">
        <v>7</v>
      </c>
      <c r="I628" s="196"/>
      <c r="J628" s="196"/>
      <c r="K628" s="448"/>
      <c r="L628" s="196"/>
      <c r="M628" s="196"/>
      <c r="N628" s="216">
        <v>0</v>
      </c>
      <c r="O628" s="216">
        <v>0</v>
      </c>
      <c r="P628" s="216">
        <v>0</v>
      </c>
      <c r="Q628" s="335">
        <v>0</v>
      </c>
      <c r="R628" s="234"/>
    </row>
    <row r="629" spans="2:18" s="194" customFormat="1" x14ac:dyDescent="0.25">
      <c r="B629" s="233">
        <v>624</v>
      </c>
      <c r="C629" s="293">
        <v>45411</v>
      </c>
      <c r="D629" s="195" t="s">
        <v>140</v>
      </c>
      <c r="E629" s="196" t="s">
        <v>92</v>
      </c>
      <c r="F629" s="196" t="s">
        <v>2</v>
      </c>
      <c r="G629" s="196" t="s">
        <v>209</v>
      </c>
      <c r="H629" s="196">
        <v>7</v>
      </c>
      <c r="I629" s="196"/>
      <c r="J629" s="196"/>
      <c r="K629" s="448"/>
      <c r="L629" s="196"/>
      <c r="M629" s="196"/>
      <c r="N629" s="216">
        <v>0</v>
      </c>
      <c r="O629" s="216">
        <v>0</v>
      </c>
      <c r="P629" s="216">
        <v>0</v>
      </c>
      <c r="Q629" s="335">
        <v>0</v>
      </c>
      <c r="R629" s="234"/>
    </row>
    <row r="630" spans="2:18" s="194" customFormat="1" x14ac:dyDescent="0.25">
      <c r="B630" s="233">
        <v>625</v>
      </c>
      <c r="C630" s="293">
        <v>45411</v>
      </c>
      <c r="D630" s="195" t="s">
        <v>139</v>
      </c>
      <c r="E630" s="196" t="s">
        <v>92</v>
      </c>
      <c r="F630" s="196" t="s">
        <v>2</v>
      </c>
      <c r="G630" s="196" t="s">
        <v>209</v>
      </c>
      <c r="H630" s="196">
        <v>7</v>
      </c>
      <c r="I630" s="196"/>
      <c r="J630" s="196"/>
      <c r="K630" s="448"/>
      <c r="L630" s="196"/>
      <c r="M630" s="196"/>
      <c r="N630" s="216">
        <v>0</v>
      </c>
      <c r="O630" s="216">
        <v>0</v>
      </c>
      <c r="P630" s="216">
        <v>0</v>
      </c>
      <c r="Q630" s="335">
        <v>0</v>
      </c>
      <c r="R630" s="234"/>
    </row>
    <row r="631" spans="2:18" s="194" customFormat="1" x14ac:dyDescent="0.25">
      <c r="B631" s="233">
        <v>626</v>
      </c>
      <c r="C631" s="293">
        <v>45411</v>
      </c>
      <c r="D631" s="195" t="s">
        <v>96</v>
      </c>
      <c r="E631" s="196" t="s">
        <v>159</v>
      </c>
      <c r="F631" s="196" t="s">
        <v>1</v>
      </c>
      <c r="G631" s="196" t="s">
        <v>159</v>
      </c>
      <c r="H631" s="196">
        <v>11.8</v>
      </c>
      <c r="I631" s="196"/>
      <c r="J631" s="196"/>
      <c r="K631" s="448"/>
      <c r="L631" s="196"/>
      <c r="M631" s="196"/>
      <c r="N631" s="216">
        <v>0</v>
      </c>
      <c r="O631" s="216">
        <v>0</v>
      </c>
      <c r="P631" s="216">
        <v>0</v>
      </c>
      <c r="Q631" s="335">
        <v>0</v>
      </c>
      <c r="R631" s="234"/>
    </row>
    <row r="632" spans="2:18" s="194" customFormat="1" x14ac:dyDescent="0.25">
      <c r="B632" s="233">
        <v>627</v>
      </c>
      <c r="C632" s="293">
        <v>45411</v>
      </c>
      <c r="D632" s="195" t="s">
        <v>128</v>
      </c>
      <c r="E632" s="196" t="s">
        <v>159</v>
      </c>
      <c r="F632" s="196" t="s">
        <v>1</v>
      </c>
      <c r="G632" s="196" t="s">
        <v>159</v>
      </c>
      <c r="H632" s="196">
        <v>11.8</v>
      </c>
      <c r="I632" s="196"/>
      <c r="J632" s="196"/>
      <c r="K632" s="448"/>
      <c r="L632" s="196"/>
      <c r="M632" s="196"/>
      <c r="N632" s="216">
        <v>0</v>
      </c>
      <c r="O632" s="216">
        <v>0</v>
      </c>
      <c r="P632" s="216">
        <v>0</v>
      </c>
      <c r="Q632" s="335">
        <v>0</v>
      </c>
      <c r="R632" s="234"/>
    </row>
    <row r="633" spans="2:18" s="194" customFormat="1" x14ac:dyDescent="0.25">
      <c r="B633" s="233">
        <v>628</v>
      </c>
      <c r="C633" s="293">
        <v>45412</v>
      </c>
      <c r="D633" s="195" t="s">
        <v>94</v>
      </c>
      <c r="E633" s="196" t="s">
        <v>92</v>
      </c>
      <c r="F633" s="196" t="s">
        <v>1</v>
      </c>
      <c r="G633" s="196" t="s">
        <v>209</v>
      </c>
      <c r="H633" s="196">
        <v>6.65</v>
      </c>
      <c r="I633" s="196" t="s">
        <v>214</v>
      </c>
      <c r="J633" s="196">
        <v>32</v>
      </c>
      <c r="K633" s="448"/>
      <c r="L633" s="196" t="s">
        <v>1</v>
      </c>
      <c r="M633" s="196" t="s">
        <v>297</v>
      </c>
      <c r="N633" s="216">
        <v>212.8</v>
      </c>
      <c r="O633" s="216">
        <v>0</v>
      </c>
      <c r="P633" s="216">
        <v>0</v>
      </c>
      <c r="Q633" s="335">
        <v>0</v>
      </c>
      <c r="R633" s="234"/>
    </row>
    <row r="634" spans="2:18" s="194" customFormat="1" x14ac:dyDescent="0.25">
      <c r="B634" s="233">
        <v>629</v>
      </c>
      <c r="C634" s="293">
        <v>45412</v>
      </c>
      <c r="D634" s="195" t="s">
        <v>91</v>
      </c>
      <c r="E634" s="196" t="s">
        <v>92</v>
      </c>
      <c r="F634" s="196" t="s">
        <v>1</v>
      </c>
      <c r="G634" s="196" t="s">
        <v>209</v>
      </c>
      <c r="H634" s="196">
        <v>6.65</v>
      </c>
      <c r="I634" s="196" t="s">
        <v>214</v>
      </c>
      <c r="J634" s="196">
        <v>35</v>
      </c>
      <c r="K634" s="448"/>
      <c r="L634" s="196" t="s">
        <v>1</v>
      </c>
      <c r="M634" s="196" t="s">
        <v>297</v>
      </c>
      <c r="N634" s="216">
        <v>232.75</v>
      </c>
      <c r="O634" s="216">
        <v>0</v>
      </c>
      <c r="P634" s="216">
        <v>0</v>
      </c>
      <c r="Q634" s="335">
        <v>0</v>
      </c>
      <c r="R634" s="234"/>
    </row>
    <row r="635" spans="2:18" s="194" customFormat="1" x14ac:dyDescent="0.25">
      <c r="B635" s="233">
        <v>630</v>
      </c>
      <c r="C635" s="293">
        <v>45412</v>
      </c>
      <c r="D635" s="195" t="s">
        <v>116</v>
      </c>
      <c r="E635" s="196" t="s">
        <v>92</v>
      </c>
      <c r="F635" s="196" t="s">
        <v>1</v>
      </c>
      <c r="G635" s="196" t="s">
        <v>209</v>
      </c>
      <c r="H635" s="196">
        <v>6.65</v>
      </c>
      <c r="I635" s="196" t="s">
        <v>214</v>
      </c>
      <c r="J635" s="196">
        <v>37</v>
      </c>
      <c r="K635" s="448"/>
      <c r="L635" s="196" t="s">
        <v>1</v>
      </c>
      <c r="M635" s="196" t="s">
        <v>297</v>
      </c>
      <c r="N635" s="216">
        <v>246.05</v>
      </c>
      <c r="O635" s="216">
        <v>0</v>
      </c>
      <c r="P635" s="216">
        <v>0</v>
      </c>
      <c r="Q635" s="335">
        <v>0</v>
      </c>
      <c r="R635" s="234"/>
    </row>
    <row r="636" spans="2:18" s="194" customFormat="1" x14ac:dyDescent="0.25">
      <c r="B636" s="233">
        <v>631</v>
      </c>
      <c r="C636" s="293">
        <v>45412</v>
      </c>
      <c r="D636" s="195" t="s">
        <v>155</v>
      </c>
      <c r="E636" s="196" t="s">
        <v>92</v>
      </c>
      <c r="F636" s="196" t="s">
        <v>62</v>
      </c>
      <c r="G636" s="196" t="s">
        <v>210</v>
      </c>
      <c r="H636" s="196">
        <v>4.1500000000000004</v>
      </c>
      <c r="I636" s="196"/>
      <c r="J636" s="196"/>
      <c r="K636" s="448"/>
      <c r="L636" s="196"/>
      <c r="M636" s="196"/>
      <c r="N636" s="216">
        <v>0</v>
      </c>
      <c r="O636" s="216">
        <v>0</v>
      </c>
      <c r="P636" s="216">
        <v>0</v>
      </c>
      <c r="Q636" s="335">
        <v>0</v>
      </c>
      <c r="R636" s="234"/>
    </row>
    <row r="637" spans="2:18" s="194" customFormat="1" x14ac:dyDescent="0.25">
      <c r="B637" s="233">
        <v>632</v>
      </c>
      <c r="C637" s="293">
        <v>45412</v>
      </c>
      <c r="D637" s="195" t="s">
        <v>154</v>
      </c>
      <c r="E637" s="196" t="s">
        <v>92</v>
      </c>
      <c r="F637" s="196" t="s">
        <v>62</v>
      </c>
      <c r="G637" s="196" t="s">
        <v>210</v>
      </c>
      <c r="H637" s="196">
        <v>4.1500000000000004</v>
      </c>
      <c r="I637" s="196"/>
      <c r="J637" s="196"/>
      <c r="K637" s="448"/>
      <c r="L637" s="196"/>
      <c r="M637" s="196"/>
      <c r="N637" s="216">
        <v>0</v>
      </c>
      <c r="O637" s="216">
        <v>0</v>
      </c>
      <c r="P637" s="216">
        <v>0</v>
      </c>
      <c r="Q637" s="335">
        <v>0</v>
      </c>
      <c r="R637" s="234"/>
    </row>
    <row r="638" spans="2:18" s="194" customFormat="1" x14ac:dyDescent="0.25">
      <c r="B638" s="233">
        <v>633</v>
      </c>
      <c r="C638" s="293">
        <v>45412</v>
      </c>
      <c r="D638" s="195" t="s">
        <v>158</v>
      </c>
      <c r="E638" s="196" t="s">
        <v>159</v>
      </c>
      <c r="F638" s="196" t="s">
        <v>381</v>
      </c>
      <c r="G638" s="196" t="s">
        <v>159</v>
      </c>
      <c r="H638" s="196">
        <v>10</v>
      </c>
      <c r="I638" s="196"/>
      <c r="J638" s="196"/>
      <c r="K638" s="448"/>
      <c r="L638" s="196"/>
      <c r="M638" s="196"/>
      <c r="N638" s="216">
        <v>0</v>
      </c>
      <c r="O638" s="216">
        <v>0</v>
      </c>
      <c r="P638" s="216">
        <v>0</v>
      </c>
      <c r="Q638" s="335">
        <v>0</v>
      </c>
      <c r="R638" s="234"/>
    </row>
    <row r="639" spans="2:18" s="194" customFormat="1" x14ac:dyDescent="0.25">
      <c r="B639" s="233">
        <v>634</v>
      </c>
      <c r="C639" s="293">
        <v>45412</v>
      </c>
      <c r="D639" s="195" t="s">
        <v>175</v>
      </c>
      <c r="E639" s="196" t="s">
        <v>176</v>
      </c>
      <c r="F639" s="196" t="s">
        <v>7</v>
      </c>
      <c r="G639" s="196" t="s">
        <v>209</v>
      </c>
      <c r="H639" s="196">
        <v>7</v>
      </c>
      <c r="I639" s="196"/>
      <c r="J639" s="196"/>
      <c r="K639" s="448"/>
      <c r="L639" s="196"/>
      <c r="M639" s="196"/>
      <c r="N639" s="216">
        <v>0</v>
      </c>
      <c r="O639" s="216">
        <v>0</v>
      </c>
      <c r="P639" s="216">
        <v>0</v>
      </c>
      <c r="Q639" s="335">
        <v>0</v>
      </c>
      <c r="R639" s="234"/>
    </row>
    <row r="640" spans="2:18" s="194" customFormat="1" x14ac:dyDescent="0.25">
      <c r="B640" s="233">
        <v>635</v>
      </c>
      <c r="C640" s="293">
        <v>45412</v>
      </c>
      <c r="D640" s="195" t="s">
        <v>171</v>
      </c>
      <c r="E640" s="196" t="s">
        <v>159</v>
      </c>
      <c r="F640" s="196" t="s">
        <v>7</v>
      </c>
      <c r="G640" s="196" t="s">
        <v>159</v>
      </c>
      <c r="H640" s="196">
        <v>11.2</v>
      </c>
      <c r="I640" s="196"/>
      <c r="J640" s="196"/>
      <c r="K640" s="448"/>
      <c r="L640" s="196"/>
      <c r="M640" s="196"/>
      <c r="N640" s="216">
        <v>0</v>
      </c>
      <c r="O640" s="216">
        <v>0</v>
      </c>
      <c r="P640" s="216">
        <v>0</v>
      </c>
      <c r="Q640" s="335">
        <v>0</v>
      </c>
      <c r="R640" s="234"/>
    </row>
    <row r="641" spans="2:18" s="194" customFormat="1" x14ac:dyDescent="0.25">
      <c r="B641" s="233">
        <v>636</v>
      </c>
      <c r="C641" s="293">
        <v>45412</v>
      </c>
      <c r="D641" s="195" t="s">
        <v>151</v>
      </c>
      <c r="E641" s="196" t="s">
        <v>92</v>
      </c>
      <c r="F641" s="196" t="s">
        <v>63</v>
      </c>
      <c r="G641" s="196" t="s">
        <v>209</v>
      </c>
      <c r="H641" s="196">
        <v>6.65</v>
      </c>
      <c r="I641" s="196" t="s">
        <v>214</v>
      </c>
      <c r="J641" s="196">
        <v>25</v>
      </c>
      <c r="K641" s="448"/>
      <c r="L641" s="196" t="s">
        <v>63</v>
      </c>
      <c r="M641" s="196" t="s">
        <v>297</v>
      </c>
      <c r="N641" s="216">
        <v>166.25</v>
      </c>
      <c r="O641" s="216">
        <v>0</v>
      </c>
      <c r="P641" s="216">
        <v>0</v>
      </c>
      <c r="Q641" s="335">
        <v>0</v>
      </c>
      <c r="R641" s="234"/>
    </row>
    <row r="642" spans="2:18" s="194" customFormat="1" x14ac:dyDescent="0.25">
      <c r="B642" s="233">
        <v>637</v>
      </c>
      <c r="C642" s="293">
        <v>45412</v>
      </c>
      <c r="D642" s="195" t="s">
        <v>150</v>
      </c>
      <c r="E642" s="196" t="s">
        <v>92</v>
      </c>
      <c r="F642" s="196" t="s">
        <v>63</v>
      </c>
      <c r="G642" s="196" t="s">
        <v>210</v>
      </c>
      <c r="H642" s="196">
        <v>4.1500000000000004</v>
      </c>
      <c r="I642" s="196" t="s">
        <v>214</v>
      </c>
      <c r="J642" s="196">
        <v>6</v>
      </c>
      <c r="K642" s="448"/>
      <c r="L642" s="196" t="s">
        <v>63</v>
      </c>
      <c r="M642" s="196" t="s">
        <v>297</v>
      </c>
      <c r="N642" s="216">
        <v>24.900000000000002</v>
      </c>
      <c r="O642" s="216">
        <v>0</v>
      </c>
      <c r="P642" s="216">
        <v>0</v>
      </c>
      <c r="Q642" s="335">
        <v>0</v>
      </c>
      <c r="R642" s="234"/>
    </row>
    <row r="643" spans="2:18" s="194" customFormat="1" x14ac:dyDescent="0.25">
      <c r="B643" s="233">
        <v>638</v>
      </c>
      <c r="C643" s="293">
        <v>45412</v>
      </c>
      <c r="D643" s="195" t="s">
        <v>148</v>
      </c>
      <c r="E643" s="196" t="s">
        <v>92</v>
      </c>
      <c r="F643" s="196" t="s">
        <v>63</v>
      </c>
      <c r="G643" s="196" t="s">
        <v>210</v>
      </c>
      <c r="H643" s="196">
        <v>4.1500000000000004</v>
      </c>
      <c r="I643" s="196" t="s">
        <v>214</v>
      </c>
      <c r="J643" s="196">
        <v>25</v>
      </c>
      <c r="K643" s="448"/>
      <c r="L643" s="196" t="s">
        <v>63</v>
      </c>
      <c r="M643" s="196" t="s">
        <v>297</v>
      </c>
      <c r="N643" s="216">
        <v>103.75000000000001</v>
      </c>
      <c r="O643" s="216">
        <v>0</v>
      </c>
      <c r="P643" s="216">
        <v>0</v>
      </c>
      <c r="Q643" s="335">
        <v>0</v>
      </c>
      <c r="R643" s="234"/>
    </row>
    <row r="644" spans="2:18" s="194" customFormat="1" x14ac:dyDescent="0.25">
      <c r="B644" s="233">
        <v>639</v>
      </c>
      <c r="C644" s="293">
        <v>45412</v>
      </c>
      <c r="D644" s="195" t="s">
        <v>177</v>
      </c>
      <c r="E644" s="196" t="s">
        <v>159</v>
      </c>
      <c r="F644" s="196" t="s">
        <v>8</v>
      </c>
      <c r="G644" s="196" t="s">
        <v>159</v>
      </c>
      <c r="H644" s="196">
        <v>11.6</v>
      </c>
      <c r="I644" s="196"/>
      <c r="J644" s="196"/>
      <c r="K644" s="448"/>
      <c r="L644" s="196"/>
      <c r="M644" s="196"/>
      <c r="N644" s="216">
        <v>0</v>
      </c>
      <c r="O644" s="216">
        <v>0</v>
      </c>
      <c r="P644" s="216">
        <v>0</v>
      </c>
      <c r="Q644" s="335">
        <v>0</v>
      </c>
      <c r="R644" s="234"/>
    </row>
    <row r="645" spans="2:18" s="194" customFormat="1" x14ac:dyDescent="0.25">
      <c r="B645" s="233">
        <v>640</v>
      </c>
      <c r="C645" s="293">
        <v>45412</v>
      </c>
      <c r="D645" s="195" t="s">
        <v>141</v>
      </c>
      <c r="E645" s="196" t="s">
        <v>92</v>
      </c>
      <c r="F645" s="196" t="s">
        <v>2</v>
      </c>
      <c r="G645" s="196" t="s">
        <v>209</v>
      </c>
      <c r="H645" s="196">
        <v>7</v>
      </c>
      <c r="I645" s="196"/>
      <c r="J645" s="196"/>
      <c r="K645" s="448"/>
      <c r="L645" s="196"/>
      <c r="M645" s="196"/>
      <c r="N645" s="216">
        <v>0</v>
      </c>
      <c r="O645" s="216">
        <v>0</v>
      </c>
      <c r="P645" s="216">
        <v>0</v>
      </c>
      <c r="Q645" s="335">
        <v>0</v>
      </c>
      <c r="R645" s="234"/>
    </row>
    <row r="646" spans="2:18" s="194" customFormat="1" x14ac:dyDescent="0.25">
      <c r="B646" s="233">
        <v>641</v>
      </c>
      <c r="C646" s="293">
        <v>45412</v>
      </c>
      <c r="D646" s="195" t="s">
        <v>140</v>
      </c>
      <c r="E646" s="196" t="s">
        <v>92</v>
      </c>
      <c r="F646" s="196" t="s">
        <v>2</v>
      </c>
      <c r="G646" s="196" t="s">
        <v>209</v>
      </c>
      <c r="H646" s="196">
        <v>7</v>
      </c>
      <c r="I646" s="196"/>
      <c r="J646" s="196"/>
      <c r="K646" s="448"/>
      <c r="L646" s="196"/>
      <c r="M646" s="196"/>
      <c r="N646" s="216">
        <v>0</v>
      </c>
      <c r="O646" s="216">
        <v>0</v>
      </c>
      <c r="P646" s="216">
        <v>0</v>
      </c>
      <c r="Q646" s="335">
        <v>0</v>
      </c>
      <c r="R646" s="234"/>
    </row>
    <row r="647" spans="2:18" s="194" customFormat="1" x14ac:dyDescent="0.25">
      <c r="B647" s="233">
        <v>642</v>
      </c>
      <c r="C647" s="293">
        <v>45412</v>
      </c>
      <c r="D647" s="195" t="s">
        <v>139</v>
      </c>
      <c r="E647" s="196" t="s">
        <v>92</v>
      </c>
      <c r="F647" s="196" t="s">
        <v>2</v>
      </c>
      <c r="G647" s="196" t="s">
        <v>209</v>
      </c>
      <c r="H647" s="196">
        <v>7</v>
      </c>
      <c r="I647" s="196"/>
      <c r="J647" s="196"/>
      <c r="K647" s="448"/>
      <c r="L647" s="196"/>
      <c r="M647" s="196"/>
      <c r="N647" s="216">
        <v>0</v>
      </c>
      <c r="O647" s="216">
        <v>0</v>
      </c>
      <c r="P647" s="216">
        <v>0</v>
      </c>
      <c r="Q647" s="335">
        <v>0</v>
      </c>
      <c r="R647" s="234"/>
    </row>
    <row r="648" spans="2:18" s="194" customFormat="1" x14ac:dyDescent="0.25">
      <c r="B648" s="233">
        <v>643</v>
      </c>
      <c r="C648" s="293">
        <v>45412</v>
      </c>
      <c r="D648" s="195" t="s">
        <v>96</v>
      </c>
      <c r="E648" s="196" t="s">
        <v>159</v>
      </c>
      <c r="F648" s="196" t="s">
        <v>1</v>
      </c>
      <c r="G648" s="196" t="s">
        <v>159</v>
      </c>
      <c r="H648" s="196">
        <v>11.8</v>
      </c>
      <c r="I648" s="196"/>
      <c r="J648" s="196"/>
      <c r="K648" s="448"/>
      <c r="L648" s="196"/>
      <c r="M648" s="196"/>
      <c r="N648" s="216">
        <v>0</v>
      </c>
      <c r="O648" s="216">
        <v>0</v>
      </c>
      <c r="P648" s="216">
        <v>0</v>
      </c>
      <c r="Q648" s="335">
        <v>0</v>
      </c>
      <c r="R648" s="234"/>
    </row>
    <row r="649" spans="2:18" s="194" customFormat="1" x14ac:dyDescent="0.25">
      <c r="B649" s="233">
        <v>644</v>
      </c>
      <c r="C649" s="293">
        <v>45412</v>
      </c>
      <c r="D649" s="195" t="s">
        <v>128</v>
      </c>
      <c r="E649" s="196" t="s">
        <v>159</v>
      </c>
      <c r="F649" s="196" t="s">
        <v>1</v>
      </c>
      <c r="G649" s="196" t="s">
        <v>159</v>
      </c>
      <c r="H649" s="196">
        <v>11.8</v>
      </c>
      <c r="I649" s="196"/>
      <c r="J649" s="196"/>
      <c r="K649" s="448"/>
      <c r="L649" s="196"/>
      <c r="M649" s="196"/>
      <c r="N649" s="216">
        <v>0</v>
      </c>
      <c r="O649" s="216">
        <v>0</v>
      </c>
      <c r="P649" s="216">
        <v>0</v>
      </c>
      <c r="Q649" s="335">
        <v>0</v>
      </c>
      <c r="R649" s="234"/>
    </row>
    <row r="650" spans="2:18" s="194" customFormat="1" x14ac:dyDescent="0.25">
      <c r="B650" s="233">
        <v>645</v>
      </c>
      <c r="C650" s="293">
        <v>45413</v>
      </c>
      <c r="D650" s="195" t="s">
        <v>94</v>
      </c>
      <c r="E650" s="196" t="s">
        <v>92</v>
      </c>
      <c r="F650" s="196" t="s">
        <v>1</v>
      </c>
      <c r="G650" s="196" t="s">
        <v>209</v>
      </c>
      <c r="H650" s="196">
        <v>6.65</v>
      </c>
      <c r="I650" s="196" t="s">
        <v>214</v>
      </c>
      <c r="J650" s="196">
        <v>39</v>
      </c>
      <c r="K650" s="448"/>
      <c r="L650" s="196" t="s">
        <v>1</v>
      </c>
      <c r="M650" s="196" t="s">
        <v>297</v>
      </c>
      <c r="N650" s="216">
        <v>259.35000000000002</v>
      </c>
      <c r="O650" s="216">
        <v>0</v>
      </c>
      <c r="P650" s="216">
        <v>0</v>
      </c>
      <c r="Q650" s="335">
        <v>0</v>
      </c>
      <c r="R650" s="234"/>
    </row>
    <row r="651" spans="2:18" s="194" customFormat="1" x14ac:dyDescent="0.25">
      <c r="B651" s="233">
        <v>646</v>
      </c>
      <c r="C651" s="293">
        <v>45413</v>
      </c>
      <c r="D651" s="195" t="s">
        <v>91</v>
      </c>
      <c r="E651" s="196" t="s">
        <v>92</v>
      </c>
      <c r="F651" s="196" t="s">
        <v>1</v>
      </c>
      <c r="G651" s="196" t="s">
        <v>209</v>
      </c>
      <c r="H651" s="196">
        <v>6.65</v>
      </c>
      <c r="I651" s="196" t="s">
        <v>214</v>
      </c>
      <c r="J651" s="196">
        <v>32</v>
      </c>
      <c r="K651" s="448"/>
      <c r="L651" s="196" t="s">
        <v>1</v>
      </c>
      <c r="M651" s="196" t="s">
        <v>297</v>
      </c>
      <c r="N651" s="216">
        <v>212.8</v>
      </c>
      <c r="O651" s="216">
        <v>0</v>
      </c>
      <c r="P651" s="216">
        <v>0</v>
      </c>
      <c r="Q651" s="335">
        <v>0</v>
      </c>
      <c r="R651" s="234"/>
    </row>
    <row r="652" spans="2:18" s="194" customFormat="1" x14ac:dyDescent="0.25">
      <c r="B652" s="233">
        <v>647</v>
      </c>
      <c r="C652" s="293">
        <v>45413</v>
      </c>
      <c r="D652" s="195" t="s">
        <v>116</v>
      </c>
      <c r="E652" s="196" t="s">
        <v>92</v>
      </c>
      <c r="F652" s="196" t="s">
        <v>1</v>
      </c>
      <c r="G652" s="196" t="s">
        <v>209</v>
      </c>
      <c r="H652" s="196">
        <v>6.65</v>
      </c>
      <c r="I652" s="196" t="s">
        <v>214</v>
      </c>
      <c r="J652" s="196">
        <v>34</v>
      </c>
      <c r="K652" s="448"/>
      <c r="L652" s="196" t="s">
        <v>1</v>
      </c>
      <c r="M652" s="196" t="s">
        <v>297</v>
      </c>
      <c r="N652" s="216">
        <v>226.10000000000002</v>
      </c>
      <c r="O652" s="216">
        <v>0</v>
      </c>
      <c r="P652" s="216">
        <v>0</v>
      </c>
      <c r="Q652" s="335">
        <v>0</v>
      </c>
      <c r="R652" s="234"/>
    </row>
    <row r="653" spans="2:18" s="194" customFormat="1" x14ac:dyDescent="0.25">
      <c r="B653" s="233">
        <v>648</v>
      </c>
      <c r="C653" s="293">
        <v>45413</v>
      </c>
      <c r="D653" s="195" t="s">
        <v>155</v>
      </c>
      <c r="E653" s="196" t="s">
        <v>92</v>
      </c>
      <c r="F653" s="196" t="s">
        <v>62</v>
      </c>
      <c r="G653" s="196" t="s">
        <v>210</v>
      </c>
      <c r="H653" s="196">
        <v>4.1500000000000004</v>
      </c>
      <c r="I653" s="196"/>
      <c r="J653" s="196"/>
      <c r="K653" s="448"/>
      <c r="L653" s="196"/>
      <c r="M653" s="196"/>
      <c r="N653" s="216">
        <v>0</v>
      </c>
      <c r="O653" s="216">
        <v>0</v>
      </c>
      <c r="P653" s="216">
        <v>0</v>
      </c>
      <c r="Q653" s="335">
        <v>0</v>
      </c>
      <c r="R653" s="234"/>
    </row>
    <row r="654" spans="2:18" s="194" customFormat="1" x14ac:dyDescent="0.25">
      <c r="B654" s="233">
        <v>649</v>
      </c>
      <c r="C654" s="293">
        <v>45413</v>
      </c>
      <c r="D654" s="195" t="s">
        <v>154</v>
      </c>
      <c r="E654" s="196" t="s">
        <v>92</v>
      </c>
      <c r="F654" s="196" t="s">
        <v>62</v>
      </c>
      <c r="G654" s="196" t="s">
        <v>210</v>
      </c>
      <c r="H654" s="196">
        <v>4.1500000000000004</v>
      </c>
      <c r="I654" s="196"/>
      <c r="J654" s="196"/>
      <c r="K654" s="448"/>
      <c r="L654" s="196"/>
      <c r="M654" s="196"/>
      <c r="N654" s="216">
        <v>0</v>
      </c>
      <c r="O654" s="216">
        <v>0</v>
      </c>
      <c r="P654" s="216">
        <v>0</v>
      </c>
      <c r="Q654" s="335">
        <v>0</v>
      </c>
      <c r="R654" s="234"/>
    </row>
    <row r="655" spans="2:18" s="194" customFormat="1" x14ac:dyDescent="0.25">
      <c r="B655" s="233">
        <v>650</v>
      </c>
      <c r="C655" s="293">
        <v>45413</v>
      </c>
      <c r="D655" s="195" t="s">
        <v>158</v>
      </c>
      <c r="E655" s="196" t="s">
        <v>159</v>
      </c>
      <c r="F655" s="196" t="s">
        <v>381</v>
      </c>
      <c r="G655" s="196" t="s">
        <v>159</v>
      </c>
      <c r="H655" s="196">
        <v>10</v>
      </c>
      <c r="I655" s="196"/>
      <c r="J655" s="196"/>
      <c r="K655" s="448"/>
      <c r="L655" s="196"/>
      <c r="M655" s="196"/>
      <c r="N655" s="216">
        <v>0</v>
      </c>
      <c r="O655" s="216">
        <v>0</v>
      </c>
      <c r="P655" s="216">
        <v>0</v>
      </c>
      <c r="Q655" s="335">
        <v>0</v>
      </c>
      <c r="R655" s="234"/>
    </row>
    <row r="656" spans="2:18" s="194" customFormat="1" x14ac:dyDescent="0.25">
      <c r="B656" s="233">
        <v>651</v>
      </c>
      <c r="C656" s="293">
        <v>45413</v>
      </c>
      <c r="D656" s="195" t="s">
        <v>175</v>
      </c>
      <c r="E656" s="196" t="s">
        <v>176</v>
      </c>
      <c r="F656" s="196" t="s">
        <v>7</v>
      </c>
      <c r="G656" s="196" t="s">
        <v>209</v>
      </c>
      <c r="H656" s="196">
        <v>7</v>
      </c>
      <c r="I656" s="196"/>
      <c r="J656" s="196"/>
      <c r="K656" s="448"/>
      <c r="L656" s="196"/>
      <c r="M656" s="196"/>
      <c r="N656" s="216">
        <v>0</v>
      </c>
      <c r="O656" s="216">
        <v>0</v>
      </c>
      <c r="P656" s="216">
        <v>0</v>
      </c>
      <c r="Q656" s="335">
        <v>0</v>
      </c>
      <c r="R656" s="234"/>
    </row>
    <row r="657" spans="2:18" s="194" customFormat="1" x14ac:dyDescent="0.25">
      <c r="B657" s="233">
        <v>652</v>
      </c>
      <c r="C657" s="293">
        <v>45413</v>
      </c>
      <c r="D657" s="195" t="s">
        <v>171</v>
      </c>
      <c r="E657" s="196" t="s">
        <v>159</v>
      </c>
      <c r="F657" s="196" t="s">
        <v>7</v>
      </c>
      <c r="G657" s="196" t="s">
        <v>159</v>
      </c>
      <c r="H657" s="196">
        <v>11.2</v>
      </c>
      <c r="I657" s="196"/>
      <c r="J657" s="196"/>
      <c r="K657" s="448"/>
      <c r="L657" s="196"/>
      <c r="M657" s="196"/>
      <c r="N657" s="216">
        <v>0</v>
      </c>
      <c r="O657" s="216">
        <v>0</v>
      </c>
      <c r="P657" s="216">
        <v>0</v>
      </c>
      <c r="Q657" s="335">
        <v>0</v>
      </c>
      <c r="R657" s="234"/>
    </row>
    <row r="658" spans="2:18" s="194" customFormat="1" x14ac:dyDescent="0.25">
      <c r="B658" s="233">
        <v>653</v>
      </c>
      <c r="C658" s="293">
        <v>45413</v>
      </c>
      <c r="D658" s="195" t="s">
        <v>151</v>
      </c>
      <c r="E658" s="196" t="s">
        <v>92</v>
      </c>
      <c r="F658" s="196" t="s">
        <v>63</v>
      </c>
      <c r="G658" s="196" t="s">
        <v>209</v>
      </c>
      <c r="H658" s="196">
        <v>6.65</v>
      </c>
      <c r="I658" s="196" t="s">
        <v>214</v>
      </c>
      <c r="J658" s="196">
        <v>40</v>
      </c>
      <c r="K658" s="448"/>
      <c r="L658" s="196" t="s">
        <v>63</v>
      </c>
      <c r="M658" s="196" t="s">
        <v>297</v>
      </c>
      <c r="N658" s="216">
        <v>266</v>
      </c>
      <c r="O658" s="216">
        <v>0</v>
      </c>
      <c r="P658" s="216">
        <v>0</v>
      </c>
      <c r="Q658" s="335">
        <v>0</v>
      </c>
      <c r="R658" s="234"/>
    </row>
    <row r="659" spans="2:18" s="194" customFormat="1" x14ac:dyDescent="0.25">
      <c r="B659" s="233">
        <v>654</v>
      </c>
      <c r="C659" s="293">
        <v>45413</v>
      </c>
      <c r="D659" s="195" t="s">
        <v>150</v>
      </c>
      <c r="E659" s="196" t="s">
        <v>92</v>
      </c>
      <c r="F659" s="196" t="s">
        <v>63</v>
      </c>
      <c r="G659" s="196" t="s">
        <v>210</v>
      </c>
      <c r="H659" s="196">
        <v>4.1500000000000004</v>
      </c>
      <c r="I659" s="196" t="s">
        <v>214</v>
      </c>
      <c r="J659" s="196"/>
      <c r="K659" s="448"/>
      <c r="L659" s="196" t="s">
        <v>63</v>
      </c>
      <c r="M659" s="196"/>
      <c r="N659" s="216">
        <v>0</v>
      </c>
      <c r="O659" s="216">
        <v>0</v>
      </c>
      <c r="P659" s="216">
        <v>0</v>
      </c>
      <c r="Q659" s="335">
        <v>0</v>
      </c>
      <c r="R659" s="234"/>
    </row>
    <row r="660" spans="2:18" s="194" customFormat="1" x14ac:dyDescent="0.25">
      <c r="B660" s="233">
        <v>655</v>
      </c>
      <c r="C660" s="293">
        <v>45413</v>
      </c>
      <c r="D660" s="195" t="s">
        <v>148</v>
      </c>
      <c r="E660" s="196" t="s">
        <v>92</v>
      </c>
      <c r="F660" s="196" t="s">
        <v>63</v>
      </c>
      <c r="G660" s="196" t="s">
        <v>210</v>
      </c>
      <c r="H660" s="196">
        <v>4.1500000000000004</v>
      </c>
      <c r="I660" s="196" t="s">
        <v>214</v>
      </c>
      <c r="J660" s="196">
        <v>40</v>
      </c>
      <c r="K660" s="448"/>
      <c r="L660" s="196" t="s">
        <v>63</v>
      </c>
      <c r="M660" s="196" t="s">
        <v>297</v>
      </c>
      <c r="N660" s="216">
        <v>166</v>
      </c>
      <c r="O660" s="216">
        <v>0</v>
      </c>
      <c r="P660" s="216">
        <v>0</v>
      </c>
      <c r="Q660" s="335">
        <v>0</v>
      </c>
      <c r="R660" s="234"/>
    </row>
    <row r="661" spans="2:18" s="194" customFormat="1" x14ac:dyDescent="0.25">
      <c r="B661" s="233">
        <v>656</v>
      </c>
      <c r="C661" s="293">
        <v>45413</v>
      </c>
      <c r="D661" s="195" t="s">
        <v>177</v>
      </c>
      <c r="E661" s="196" t="s">
        <v>159</v>
      </c>
      <c r="F661" s="196" t="s">
        <v>8</v>
      </c>
      <c r="G661" s="196" t="s">
        <v>159</v>
      </c>
      <c r="H661" s="196">
        <v>11.6</v>
      </c>
      <c r="I661" s="196"/>
      <c r="J661" s="196"/>
      <c r="K661" s="448"/>
      <c r="L661" s="196"/>
      <c r="M661" s="196"/>
      <c r="N661" s="216">
        <v>0</v>
      </c>
      <c r="O661" s="216">
        <v>0</v>
      </c>
      <c r="P661" s="216">
        <v>0</v>
      </c>
      <c r="Q661" s="335">
        <v>0</v>
      </c>
      <c r="R661" s="234"/>
    </row>
    <row r="662" spans="2:18" s="194" customFormat="1" x14ac:dyDescent="0.25">
      <c r="B662" s="233">
        <v>657</v>
      </c>
      <c r="C662" s="293">
        <v>45413</v>
      </c>
      <c r="D662" s="195" t="s">
        <v>141</v>
      </c>
      <c r="E662" s="196" t="s">
        <v>92</v>
      </c>
      <c r="F662" s="196" t="s">
        <v>2</v>
      </c>
      <c r="G662" s="196" t="s">
        <v>209</v>
      </c>
      <c r="H662" s="196">
        <v>7</v>
      </c>
      <c r="I662" s="196"/>
      <c r="J662" s="196"/>
      <c r="K662" s="448"/>
      <c r="L662" s="196"/>
      <c r="M662" s="196"/>
      <c r="N662" s="216">
        <v>0</v>
      </c>
      <c r="O662" s="216">
        <v>0</v>
      </c>
      <c r="P662" s="216">
        <v>0</v>
      </c>
      <c r="Q662" s="335">
        <v>0</v>
      </c>
      <c r="R662" s="234"/>
    </row>
    <row r="663" spans="2:18" s="194" customFormat="1" x14ac:dyDescent="0.25">
      <c r="B663" s="233">
        <v>658</v>
      </c>
      <c r="C663" s="293">
        <v>45413</v>
      </c>
      <c r="D663" s="195" t="s">
        <v>140</v>
      </c>
      <c r="E663" s="196" t="s">
        <v>92</v>
      </c>
      <c r="F663" s="196" t="s">
        <v>2</v>
      </c>
      <c r="G663" s="196" t="s">
        <v>209</v>
      </c>
      <c r="H663" s="196">
        <v>7</v>
      </c>
      <c r="I663" s="196"/>
      <c r="J663" s="196"/>
      <c r="K663" s="448"/>
      <c r="L663" s="196"/>
      <c r="M663" s="196"/>
      <c r="N663" s="216">
        <v>0</v>
      </c>
      <c r="O663" s="216">
        <v>0</v>
      </c>
      <c r="P663" s="216">
        <v>0</v>
      </c>
      <c r="Q663" s="335">
        <v>0</v>
      </c>
      <c r="R663" s="234"/>
    </row>
    <row r="664" spans="2:18" s="194" customFormat="1" x14ac:dyDescent="0.25">
      <c r="B664" s="233">
        <v>659</v>
      </c>
      <c r="C664" s="293">
        <v>45413</v>
      </c>
      <c r="D664" s="195" t="s">
        <v>139</v>
      </c>
      <c r="E664" s="196" t="s">
        <v>92</v>
      </c>
      <c r="F664" s="196" t="s">
        <v>2</v>
      </c>
      <c r="G664" s="196" t="s">
        <v>209</v>
      </c>
      <c r="H664" s="196">
        <v>7</v>
      </c>
      <c r="I664" s="196"/>
      <c r="J664" s="196"/>
      <c r="K664" s="448"/>
      <c r="L664" s="196"/>
      <c r="M664" s="196"/>
      <c r="N664" s="216">
        <v>0</v>
      </c>
      <c r="O664" s="216">
        <v>0</v>
      </c>
      <c r="P664" s="216">
        <v>0</v>
      </c>
      <c r="Q664" s="335">
        <v>0</v>
      </c>
      <c r="R664" s="234"/>
    </row>
    <row r="665" spans="2:18" s="194" customFormat="1" x14ac:dyDescent="0.25">
      <c r="B665" s="233">
        <v>660</v>
      </c>
      <c r="C665" s="293">
        <v>45413</v>
      </c>
      <c r="D665" s="195" t="s">
        <v>96</v>
      </c>
      <c r="E665" s="196" t="s">
        <v>159</v>
      </c>
      <c r="F665" s="196" t="s">
        <v>1</v>
      </c>
      <c r="G665" s="196" t="s">
        <v>159</v>
      </c>
      <c r="H665" s="196">
        <v>11.8</v>
      </c>
      <c r="I665" s="196"/>
      <c r="J665" s="196"/>
      <c r="K665" s="448"/>
      <c r="L665" s="196"/>
      <c r="M665" s="196"/>
      <c r="N665" s="216">
        <v>0</v>
      </c>
      <c r="O665" s="216">
        <v>0</v>
      </c>
      <c r="P665" s="216">
        <v>0</v>
      </c>
      <c r="Q665" s="335">
        <v>0</v>
      </c>
      <c r="R665" s="234"/>
    </row>
    <row r="666" spans="2:18" s="194" customFormat="1" x14ac:dyDescent="0.25">
      <c r="B666" s="233">
        <v>661</v>
      </c>
      <c r="C666" s="293">
        <v>45413</v>
      </c>
      <c r="D666" s="195" t="s">
        <v>128</v>
      </c>
      <c r="E666" s="196" t="s">
        <v>159</v>
      </c>
      <c r="F666" s="196" t="s">
        <v>1</v>
      </c>
      <c r="G666" s="196" t="s">
        <v>159</v>
      </c>
      <c r="H666" s="196">
        <v>11.8</v>
      </c>
      <c r="I666" s="196"/>
      <c r="J666" s="196"/>
      <c r="K666" s="448"/>
      <c r="L666" s="196"/>
      <c r="M666" s="196"/>
      <c r="N666" s="216">
        <v>0</v>
      </c>
      <c r="O666" s="216">
        <v>0</v>
      </c>
      <c r="P666" s="216">
        <v>0</v>
      </c>
      <c r="Q666" s="335">
        <v>0</v>
      </c>
      <c r="R666" s="234"/>
    </row>
    <row r="667" spans="2:18" s="194" customFormat="1" x14ac:dyDescent="0.25">
      <c r="B667" s="233">
        <v>662</v>
      </c>
      <c r="C667" s="293">
        <v>45414</v>
      </c>
      <c r="D667" s="195" t="s">
        <v>94</v>
      </c>
      <c r="E667" s="196" t="s">
        <v>92</v>
      </c>
      <c r="F667" s="196" t="s">
        <v>1</v>
      </c>
      <c r="G667" s="196" t="s">
        <v>209</v>
      </c>
      <c r="H667" s="196">
        <v>6.65</v>
      </c>
      <c r="I667" s="196" t="s">
        <v>214</v>
      </c>
      <c r="J667" s="196">
        <v>8</v>
      </c>
      <c r="K667" s="448"/>
      <c r="L667" s="196" t="s">
        <v>1</v>
      </c>
      <c r="M667" s="196" t="s">
        <v>297</v>
      </c>
      <c r="N667" s="216">
        <v>53.2</v>
      </c>
      <c r="O667" s="216">
        <v>0</v>
      </c>
      <c r="P667" s="216">
        <v>0</v>
      </c>
      <c r="Q667" s="335">
        <v>0</v>
      </c>
      <c r="R667" s="234"/>
    </row>
    <row r="668" spans="2:18" s="194" customFormat="1" x14ac:dyDescent="0.25">
      <c r="B668" s="233">
        <v>663</v>
      </c>
      <c r="C668" s="293">
        <v>45414</v>
      </c>
      <c r="D668" s="195" t="s">
        <v>91</v>
      </c>
      <c r="E668" s="196" t="s">
        <v>92</v>
      </c>
      <c r="F668" s="196" t="s">
        <v>1</v>
      </c>
      <c r="G668" s="196" t="s">
        <v>209</v>
      </c>
      <c r="H668" s="196">
        <v>6.65</v>
      </c>
      <c r="I668" s="196" t="s">
        <v>214</v>
      </c>
      <c r="J668" s="196">
        <v>29</v>
      </c>
      <c r="K668" s="448"/>
      <c r="L668" s="196" t="s">
        <v>1</v>
      </c>
      <c r="M668" s="196" t="s">
        <v>297</v>
      </c>
      <c r="N668" s="216">
        <v>192.85000000000002</v>
      </c>
      <c r="O668" s="216">
        <v>0</v>
      </c>
      <c r="P668" s="216">
        <v>0</v>
      </c>
      <c r="Q668" s="335">
        <v>0</v>
      </c>
      <c r="R668" s="234"/>
    </row>
    <row r="669" spans="2:18" s="194" customFormat="1" x14ac:dyDescent="0.25">
      <c r="B669" s="233">
        <v>664</v>
      </c>
      <c r="C669" s="293">
        <v>45414</v>
      </c>
      <c r="D669" s="195" t="s">
        <v>116</v>
      </c>
      <c r="E669" s="196" t="s">
        <v>92</v>
      </c>
      <c r="F669" s="196" t="s">
        <v>1</v>
      </c>
      <c r="G669" s="196" t="s">
        <v>209</v>
      </c>
      <c r="H669" s="196">
        <v>6.65</v>
      </c>
      <c r="I669" s="196" t="s">
        <v>214</v>
      </c>
      <c r="J669" s="196">
        <v>33</v>
      </c>
      <c r="K669" s="448"/>
      <c r="L669" s="196" t="s">
        <v>1</v>
      </c>
      <c r="M669" s="196" t="s">
        <v>297</v>
      </c>
      <c r="N669" s="216">
        <v>219.45000000000002</v>
      </c>
      <c r="O669" s="216">
        <v>0</v>
      </c>
      <c r="P669" s="216">
        <v>0</v>
      </c>
      <c r="Q669" s="335">
        <v>0</v>
      </c>
      <c r="R669" s="234"/>
    </row>
    <row r="670" spans="2:18" s="194" customFormat="1" x14ac:dyDescent="0.25">
      <c r="B670" s="233">
        <v>665</v>
      </c>
      <c r="C670" s="293">
        <v>45414</v>
      </c>
      <c r="D670" s="195" t="s">
        <v>155</v>
      </c>
      <c r="E670" s="196" t="s">
        <v>92</v>
      </c>
      <c r="F670" s="196" t="s">
        <v>62</v>
      </c>
      <c r="G670" s="196" t="s">
        <v>210</v>
      </c>
      <c r="H670" s="196">
        <v>4.1500000000000004</v>
      </c>
      <c r="I670" s="196"/>
      <c r="J670" s="196"/>
      <c r="K670" s="448"/>
      <c r="L670" s="196"/>
      <c r="M670" s="196"/>
      <c r="N670" s="216">
        <v>0</v>
      </c>
      <c r="O670" s="216">
        <v>0</v>
      </c>
      <c r="P670" s="216">
        <v>0</v>
      </c>
      <c r="Q670" s="335">
        <v>0</v>
      </c>
      <c r="R670" s="234"/>
    </row>
    <row r="671" spans="2:18" s="194" customFormat="1" x14ac:dyDescent="0.25">
      <c r="B671" s="233">
        <v>666</v>
      </c>
      <c r="C671" s="293">
        <v>45414</v>
      </c>
      <c r="D671" s="195" t="s">
        <v>154</v>
      </c>
      <c r="E671" s="196" t="s">
        <v>92</v>
      </c>
      <c r="F671" s="196" t="s">
        <v>62</v>
      </c>
      <c r="G671" s="196" t="s">
        <v>210</v>
      </c>
      <c r="H671" s="196">
        <v>4.1500000000000004</v>
      </c>
      <c r="I671" s="196"/>
      <c r="J671" s="196"/>
      <c r="K671" s="448"/>
      <c r="L671" s="196"/>
      <c r="M671" s="196"/>
      <c r="N671" s="216">
        <v>0</v>
      </c>
      <c r="O671" s="216">
        <v>0</v>
      </c>
      <c r="P671" s="216">
        <v>0</v>
      </c>
      <c r="Q671" s="335">
        <v>0</v>
      </c>
      <c r="R671" s="234"/>
    </row>
    <row r="672" spans="2:18" s="194" customFormat="1" x14ac:dyDescent="0.25">
      <c r="B672" s="233">
        <v>667</v>
      </c>
      <c r="C672" s="293">
        <v>45414</v>
      </c>
      <c r="D672" s="195" t="s">
        <v>158</v>
      </c>
      <c r="E672" s="196" t="s">
        <v>159</v>
      </c>
      <c r="F672" s="196" t="s">
        <v>381</v>
      </c>
      <c r="G672" s="196" t="s">
        <v>159</v>
      </c>
      <c r="H672" s="196">
        <v>10</v>
      </c>
      <c r="I672" s="196"/>
      <c r="J672" s="196"/>
      <c r="K672" s="448"/>
      <c r="L672" s="196"/>
      <c r="M672" s="196"/>
      <c r="N672" s="216">
        <v>0</v>
      </c>
      <c r="O672" s="216">
        <v>0</v>
      </c>
      <c r="P672" s="216">
        <v>0</v>
      </c>
      <c r="Q672" s="335">
        <v>0</v>
      </c>
      <c r="R672" s="234"/>
    </row>
    <row r="673" spans="2:18" s="194" customFormat="1" x14ac:dyDescent="0.25">
      <c r="B673" s="233">
        <v>668</v>
      </c>
      <c r="C673" s="293">
        <v>45414</v>
      </c>
      <c r="D673" s="195" t="s">
        <v>175</v>
      </c>
      <c r="E673" s="196" t="s">
        <v>176</v>
      </c>
      <c r="F673" s="196" t="s">
        <v>7</v>
      </c>
      <c r="G673" s="196" t="s">
        <v>209</v>
      </c>
      <c r="H673" s="196">
        <v>7</v>
      </c>
      <c r="I673" s="196"/>
      <c r="J673" s="196"/>
      <c r="K673" s="448"/>
      <c r="L673" s="196"/>
      <c r="M673" s="196"/>
      <c r="N673" s="216">
        <v>0</v>
      </c>
      <c r="O673" s="216">
        <v>0</v>
      </c>
      <c r="P673" s="216">
        <v>0</v>
      </c>
      <c r="Q673" s="335">
        <v>0</v>
      </c>
      <c r="R673" s="234"/>
    </row>
    <row r="674" spans="2:18" s="194" customFormat="1" x14ac:dyDescent="0.25">
      <c r="B674" s="233">
        <v>669</v>
      </c>
      <c r="C674" s="293">
        <v>45414</v>
      </c>
      <c r="D674" s="195" t="s">
        <v>171</v>
      </c>
      <c r="E674" s="196" t="s">
        <v>159</v>
      </c>
      <c r="F674" s="196" t="s">
        <v>7</v>
      </c>
      <c r="G674" s="196" t="s">
        <v>159</v>
      </c>
      <c r="H674" s="196">
        <v>11.2</v>
      </c>
      <c r="I674" s="196"/>
      <c r="J674" s="196"/>
      <c r="K674" s="448"/>
      <c r="L674" s="196"/>
      <c r="M674" s="196"/>
      <c r="N674" s="216">
        <v>0</v>
      </c>
      <c r="O674" s="216">
        <v>0</v>
      </c>
      <c r="P674" s="216">
        <v>0</v>
      </c>
      <c r="Q674" s="335">
        <v>0</v>
      </c>
      <c r="R674" s="234"/>
    </row>
    <row r="675" spans="2:18" s="194" customFormat="1" x14ac:dyDescent="0.25">
      <c r="B675" s="233">
        <v>670</v>
      </c>
      <c r="C675" s="293">
        <v>45414</v>
      </c>
      <c r="D675" s="195" t="s">
        <v>151</v>
      </c>
      <c r="E675" s="196" t="s">
        <v>92</v>
      </c>
      <c r="F675" s="196" t="s">
        <v>63</v>
      </c>
      <c r="G675" s="196" t="s">
        <v>209</v>
      </c>
      <c r="H675" s="196">
        <v>6.65</v>
      </c>
      <c r="I675" s="196" t="s">
        <v>214</v>
      </c>
      <c r="J675" s="196"/>
      <c r="K675" s="448"/>
      <c r="L675" s="196" t="s">
        <v>63</v>
      </c>
      <c r="M675" s="196"/>
      <c r="N675" s="216">
        <v>0</v>
      </c>
      <c r="O675" s="216">
        <v>0</v>
      </c>
      <c r="P675" s="216">
        <v>0</v>
      </c>
      <c r="Q675" s="335">
        <v>0</v>
      </c>
      <c r="R675" s="234"/>
    </row>
    <row r="676" spans="2:18" s="194" customFormat="1" x14ac:dyDescent="0.25">
      <c r="B676" s="233">
        <v>671</v>
      </c>
      <c r="C676" s="293">
        <v>45414</v>
      </c>
      <c r="D676" s="195" t="s">
        <v>150</v>
      </c>
      <c r="E676" s="196" t="s">
        <v>92</v>
      </c>
      <c r="F676" s="196" t="s">
        <v>63</v>
      </c>
      <c r="G676" s="196" t="s">
        <v>210</v>
      </c>
      <c r="H676" s="196">
        <v>4.1500000000000004</v>
      </c>
      <c r="I676" s="196" t="s">
        <v>214</v>
      </c>
      <c r="J676" s="196">
        <v>15</v>
      </c>
      <c r="K676" s="448"/>
      <c r="L676" s="196" t="s">
        <v>63</v>
      </c>
      <c r="M676" s="196" t="s">
        <v>297</v>
      </c>
      <c r="N676" s="216">
        <v>62.250000000000007</v>
      </c>
      <c r="O676" s="216">
        <v>0</v>
      </c>
      <c r="P676" s="216">
        <v>0</v>
      </c>
      <c r="Q676" s="335">
        <v>0</v>
      </c>
      <c r="R676" s="234"/>
    </row>
    <row r="677" spans="2:18" s="194" customFormat="1" x14ac:dyDescent="0.25">
      <c r="B677" s="233">
        <v>672</v>
      </c>
      <c r="C677" s="293">
        <v>45414</v>
      </c>
      <c r="D677" s="195" t="s">
        <v>148</v>
      </c>
      <c r="E677" s="196" t="s">
        <v>92</v>
      </c>
      <c r="F677" s="196" t="s">
        <v>63</v>
      </c>
      <c r="G677" s="196" t="s">
        <v>210</v>
      </c>
      <c r="H677" s="196">
        <v>4.1500000000000004</v>
      </c>
      <c r="I677" s="196" t="s">
        <v>214</v>
      </c>
      <c r="J677" s="196">
        <v>29</v>
      </c>
      <c r="K677" s="448"/>
      <c r="L677" s="196" t="s">
        <v>63</v>
      </c>
      <c r="M677" s="196" t="s">
        <v>297</v>
      </c>
      <c r="N677" s="216">
        <v>120.35000000000001</v>
      </c>
      <c r="O677" s="216">
        <v>0</v>
      </c>
      <c r="P677" s="216">
        <v>0</v>
      </c>
      <c r="Q677" s="335">
        <v>0</v>
      </c>
      <c r="R677" s="234"/>
    </row>
    <row r="678" spans="2:18" s="194" customFormat="1" x14ac:dyDescent="0.25">
      <c r="B678" s="233">
        <v>673</v>
      </c>
      <c r="C678" s="293">
        <v>45414</v>
      </c>
      <c r="D678" s="195" t="s">
        <v>177</v>
      </c>
      <c r="E678" s="196" t="s">
        <v>159</v>
      </c>
      <c r="F678" s="196" t="s">
        <v>8</v>
      </c>
      <c r="G678" s="196" t="s">
        <v>159</v>
      </c>
      <c r="H678" s="196">
        <v>11.6</v>
      </c>
      <c r="I678" s="196"/>
      <c r="J678" s="196"/>
      <c r="K678" s="448"/>
      <c r="L678" s="196"/>
      <c r="M678" s="196"/>
      <c r="N678" s="216">
        <v>0</v>
      </c>
      <c r="O678" s="216">
        <v>0</v>
      </c>
      <c r="P678" s="216">
        <v>0</v>
      </c>
      <c r="Q678" s="335">
        <v>0</v>
      </c>
      <c r="R678" s="234"/>
    </row>
    <row r="679" spans="2:18" s="194" customFormat="1" x14ac:dyDescent="0.25">
      <c r="B679" s="233">
        <v>674</v>
      </c>
      <c r="C679" s="293">
        <v>45414</v>
      </c>
      <c r="D679" s="195" t="s">
        <v>141</v>
      </c>
      <c r="E679" s="196" t="s">
        <v>92</v>
      </c>
      <c r="F679" s="196" t="s">
        <v>2</v>
      </c>
      <c r="G679" s="196" t="s">
        <v>209</v>
      </c>
      <c r="H679" s="196">
        <v>7</v>
      </c>
      <c r="I679" s="196"/>
      <c r="J679" s="196"/>
      <c r="K679" s="448"/>
      <c r="L679" s="196"/>
      <c r="M679" s="196"/>
      <c r="N679" s="216">
        <v>0</v>
      </c>
      <c r="O679" s="216">
        <v>0</v>
      </c>
      <c r="P679" s="216">
        <v>0</v>
      </c>
      <c r="Q679" s="335">
        <v>0</v>
      </c>
      <c r="R679" s="234"/>
    </row>
    <row r="680" spans="2:18" s="194" customFormat="1" x14ac:dyDescent="0.25">
      <c r="B680" s="233">
        <v>675</v>
      </c>
      <c r="C680" s="293">
        <v>45414</v>
      </c>
      <c r="D680" s="195" t="s">
        <v>140</v>
      </c>
      <c r="E680" s="196" t="s">
        <v>92</v>
      </c>
      <c r="F680" s="196" t="s">
        <v>2</v>
      </c>
      <c r="G680" s="196" t="s">
        <v>209</v>
      </c>
      <c r="H680" s="196">
        <v>7</v>
      </c>
      <c r="I680" s="196"/>
      <c r="J680" s="196"/>
      <c r="K680" s="448"/>
      <c r="L680" s="196"/>
      <c r="M680" s="196"/>
      <c r="N680" s="216">
        <v>0</v>
      </c>
      <c r="O680" s="216">
        <v>0</v>
      </c>
      <c r="P680" s="216">
        <v>0</v>
      </c>
      <c r="Q680" s="335">
        <v>0</v>
      </c>
      <c r="R680" s="234"/>
    </row>
    <row r="681" spans="2:18" s="194" customFormat="1" x14ac:dyDescent="0.25">
      <c r="B681" s="233">
        <v>676</v>
      </c>
      <c r="C681" s="293">
        <v>45414</v>
      </c>
      <c r="D681" s="195" t="s">
        <v>139</v>
      </c>
      <c r="E681" s="196" t="s">
        <v>92</v>
      </c>
      <c r="F681" s="196" t="s">
        <v>2</v>
      </c>
      <c r="G681" s="196" t="s">
        <v>209</v>
      </c>
      <c r="H681" s="196">
        <v>7</v>
      </c>
      <c r="I681" s="196"/>
      <c r="J681" s="196"/>
      <c r="K681" s="448"/>
      <c r="L681" s="196"/>
      <c r="M681" s="196"/>
      <c r="N681" s="216">
        <v>0</v>
      </c>
      <c r="O681" s="216">
        <v>0</v>
      </c>
      <c r="P681" s="216">
        <v>0</v>
      </c>
      <c r="Q681" s="335">
        <v>0</v>
      </c>
      <c r="R681" s="234"/>
    </row>
    <row r="682" spans="2:18" s="194" customFormat="1" x14ac:dyDescent="0.25">
      <c r="B682" s="233">
        <v>677</v>
      </c>
      <c r="C682" s="293">
        <v>45414</v>
      </c>
      <c r="D682" s="195" t="s">
        <v>96</v>
      </c>
      <c r="E682" s="196" t="s">
        <v>159</v>
      </c>
      <c r="F682" s="196" t="s">
        <v>1</v>
      </c>
      <c r="G682" s="196" t="s">
        <v>159</v>
      </c>
      <c r="H682" s="196">
        <v>11.8</v>
      </c>
      <c r="I682" s="196"/>
      <c r="J682" s="196"/>
      <c r="K682" s="448"/>
      <c r="L682" s="196"/>
      <c r="M682" s="196"/>
      <c r="N682" s="216">
        <v>0</v>
      </c>
      <c r="O682" s="216">
        <v>0</v>
      </c>
      <c r="P682" s="216">
        <v>0</v>
      </c>
      <c r="Q682" s="335">
        <v>0</v>
      </c>
      <c r="R682" s="234"/>
    </row>
    <row r="683" spans="2:18" s="194" customFormat="1" x14ac:dyDescent="0.25">
      <c r="B683" s="233">
        <v>678</v>
      </c>
      <c r="C683" s="293">
        <v>45414</v>
      </c>
      <c r="D683" s="195" t="s">
        <v>128</v>
      </c>
      <c r="E683" s="196" t="s">
        <v>159</v>
      </c>
      <c r="F683" s="196" t="s">
        <v>1</v>
      </c>
      <c r="G683" s="196" t="s">
        <v>159</v>
      </c>
      <c r="H683" s="196">
        <v>11.8</v>
      </c>
      <c r="I683" s="196"/>
      <c r="J683" s="196"/>
      <c r="K683" s="448"/>
      <c r="L683" s="196"/>
      <c r="M683" s="196"/>
      <c r="N683" s="216">
        <v>0</v>
      </c>
      <c r="O683" s="216">
        <v>0</v>
      </c>
      <c r="P683" s="216">
        <v>0</v>
      </c>
      <c r="Q683" s="335">
        <v>0</v>
      </c>
      <c r="R683" s="234"/>
    </row>
    <row r="684" spans="2:18" s="194" customFormat="1" x14ac:dyDescent="0.25">
      <c r="B684" s="233">
        <v>679</v>
      </c>
      <c r="C684" s="293">
        <v>45415</v>
      </c>
      <c r="D684" s="195" t="s">
        <v>94</v>
      </c>
      <c r="E684" s="196" t="s">
        <v>92</v>
      </c>
      <c r="F684" s="196" t="s">
        <v>1</v>
      </c>
      <c r="G684" s="196" t="s">
        <v>209</v>
      </c>
      <c r="H684" s="196">
        <v>6.65</v>
      </c>
      <c r="I684" s="196"/>
      <c r="J684" s="196"/>
      <c r="K684" s="448"/>
      <c r="L684" s="196"/>
      <c r="M684" s="196"/>
      <c r="N684" s="216">
        <v>0</v>
      </c>
      <c r="O684" s="216">
        <v>0</v>
      </c>
      <c r="P684" s="216">
        <v>0</v>
      </c>
      <c r="Q684" s="335">
        <v>0</v>
      </c>
      <c r="R684" s="234"/>
    </row>
    <row r="685" spans="2:18" s="194" customFormat="1" x14ac:dyDescent="0.25">
      <c r="B685" s="233">
        <v>680</v>
      </c>
      <c r="C685" s="293">
        <v>45415</v>
      </c>
      <c r="D685" s="195" t="s">
        <v>91</v>
      </c>
      <c r="E685" s="196" t="s">
        <v>92</v>
      </c>
      <c r="F685" s="196" t="s">
        <v>1</v>
      </c>
      <c r="G685" s="196" t="s">
        <v>209</v>
      </c>
      <c r="H685" s="196">
        <v>6.65</v>
      </c>
      <c r="I685" s="196"/>
      <c r="J685" s="196"/>
      <c r="K685" s="448"/>
      <c r="L685" s="196"/>
      <c r="M685" s="196"/>
      <c r="N685" s="216">
        <v>0</v>
      </c>
      <c r="O685" s="216">
        <v>0</v>
      </c>
      <c r="P685" s="216">
        <v>0</v>
      </c>
      <c r="Q685" s="335">
        <v>0</v>
      </c>
      <c r="R685" s="234"/>
    </row>
    <row r="686" spans="2:18" s="194" customFormat="1" x14ac:dyDescent="0.25">
      <c r="B686" s="233">
        <v>681</v>
      </c>
      <c r="C686" s="293">
        <v>45415</v>
      </c>
      <c r="D686" s="195" t="s">
        <v>116</v>
      </c>
      <c r="E686" s="196" t="s">
        <v>92</v>
      </c>
      <c r="F686" s="196" t="s">
        <v>1</v>
      </c>
      <c r="G686" s="196" t="s">
        <v>209</v>
      </c>
      <c r="H686" s="196">
        <v>6.65</v>
      </c>
      <c r="I686" s="196"/>
      <c r="J686" s="196"/>
      <c r="K686" s="448"/>
      <c r="L686" s="196"/>
      <c r="M686" s="196"/>
      <c r="N686" s="216">
        <v>0</v>
      </c>
      <c r="O686" s="216">
        <v>0</v>
      </c>
      <c r="P686" s="216">
        <v>0</v>
      </c>
      <c r="Q686" s="335">
        <v>0</v>
      </c>
      <c r="R686" s="234"/>
    </row>
    <row r="687" spans="2:18" s="194" customFormat="1" x14ac:dyDescent="0.25">
      <c r="B687" s="233">
        <v>682</v>
      </c>
      <c r="C687" s="293">
        <v>45415</v>
      </c>
      <c r="D687" s="195" t="s">
        <v>155</v>
      </c>
      <c r="E687" s="196" t="s">
        <v>92</v>
      </c>
      <c r="F687" s="196" t="s">
        <v>62</v>
      </c>
      <c r="G687" s="196" t="s">
        <v>210</v>
      </c>
      <c r="H687" s="196">
        <v>4.1500000000000004</v>
      </c>
      <c r="I687" s="196"/>
      <c r="J687" s="196"/>
      <c r="K687" s="448"/>
      <c r="L687" s="196"/>
      <c r="M687" s="196"/>
      <c r="N687" s="216">
        <v>0</v>
      </c>
      <c r="O687" s="216">
        <v>0</v>
      </c>
      <c r="P687" s="216">
        <v>0</v>
      </c>
      <c r="Q687" s="335">
        <v>0</v>
      </c>
      <c r="R687" s="234"/>
    </row>
    <row r="688" spans="2:18" s="194" customFormat="1" x14ac:dyDescent="0.25">
      <c r="B688" s="233">
        <v>683</v>
      </c>
      <c r="C688" s="293">
        <v>45415</v>
      </c>
      <c r="D688" s="195" t="s">
        <v>154</v>
      </c>
      <c r="E688" s="196" t="s">
        <v>92</v>
      </c>
      <c r="F688" s="196" t="s">
        <v>62</v>
      </c>
      <c r="G688" s="196" t="s">
        <v>210</v>
      </c>
      <c r="H688" s="196">
        <v>4.1500000000000004</v>
      </c>
      <c r="I688" s="196"/>
      <c r="J688" s="196"/>
      <c r="K688" s="448"/>
      <c r="L688" s="196"/>
      <c r="M688" s="196"/>
      <c r="N688" s="216">
        <v>0</v>
      </c>
      <c r="O688" s="216">
        <v>0</v>
      </c>
      <c r="P688" s="216">
        <v>0</v>
      </c>
      <c r="Q688" s="335">
        <v>0</v>
      </c>
      <c r="R688" s="234"/>
    </row>
    <row r="689" spans="2:18" s="194" customFormat="1" x14ac:dyDescent="0.25">
      <c r="B689" s="233">
        <v>684</v>
      </c>
      <c r="C689" s="293">
        <v>45415</v>
      </c>
      <c r="D689" s="195" t="s">
        <v>158</v>
      </c>
      <c r="E689" s="196" t="s">
        <v>159</v>
      </c>
      <c r="F689" s="196" t="s">
        <v>381</v>
      </c>
      <c r="G689" s="196" t="s">
        <v>159</v>
      </c>
      <c r="H689" s="196">
        <v>10</v>
      </c>
      <c r="I689" s="196"/>
      <c r="J689" s="196"/>
      <c r="K689" s="448"/>
      <c r="L689" s="196"/>
      <c r="M689" s="196"/>
      <c r="N689" s="216">
        <v>0</v>
      </c>
      <c r="O689" s="216">
        <v>0</v>
      </c>
      <c r="P689" s="216">
        <v>0</v>
      </c>
      <c r="Q689" s="335">
        <v>0</v>
      </c>
      <c r="R689" s="234"/>
    </row>
    <row r="690" spans="2:18" s="194" customFormat="1" x14ac:dyDescent="0.25">
      <c r="B690" s="233">
        <v>685</v>
      </c>
      <c r="C690" s="293">
        <v>45415</v>
      </c>
      <c r="D690" s="195" t="s">
        <v>175</v>
      </c>
      <c r="E690" s="196" t="s">
        <v>176</v>
      </c>
      <c r="F690" s="196" t="s">
        <v>7</v>
      </c>
      <c r="G690" s="196" t="s">
        <v>209</v>
      </c>
      <c r="H690" s="196">
        <v>7</v>
      </c>
      <c r="I690" s="196"/>
      <c r="J690" s="196"/>
      <c r="K690" s="448"/>
      <c r="L690" s="196"/>
      <c r="M690" s="196"/>
      <c r="N690" s="216">
        <v>0</v>
      </c>
      <c r="O690" s="216">
        <v>0</v>
      </c>
      <c r="P690" s="216">
        <v>0</v>
      </c>
      <c r="Q690" s="335">
        <v>0</v>
      </c>
      <c r="R690" s="234"/>
    </row>
    <row r="691" spans="2:18" s="194" customFormat="1" x14ac:dyDescent="0.25">
      <c r="B691" s="233">
        <v>686</v>
      </c>
      <c r="C691" s="293">
        <v>45415</v>
      </c>
      <c r="D691" s="195" t="s">
        <v>171</v>
      </c>
      <c r="E691" s="196" t="s">
        <v>159</v>
      </c>
      <c r="F691" s="196" t="s">
        <v>7</v>
      </c>
      <c r="G691" s="196" t="s">
        <v>159</v>
      </c>
      <c r="H691" s="196">
        <v>11.2</v>
      </c>
      <c r="I691" s="196"/>
      <c r="J691" s="196"/>
      <c r="K691" s="448"/>
      <c r="L691" s="196"/>
      <c r="M691" s="196"/>
      <c r="N691" s="216">
        <v>0</v>
      </c>
      <c r="O691" s="216">
        <v>0</v>
      </c>
      <c r="P691" s="216">
        <v>0</v>
      </c>
      <c r="Q691" s="335">
        <v>0</v>
      </c>
      <c r="R691" s="234"/>
    </row>
    <row r="692" spans="2:18" s="194" customFormat="1" x14ac:dyDescent="0.25">
      <c r="B692" s="233">
        <v>687</v>
      </c>
      <c r="C692" s="293">
        <v>45415</v>
      </c>
      <c r="D692" s="195" t="s">
        <v>151</v>
      </c>
      <c r="E692" s="196" t="s">
        <v>92</v>
      </c>
      <c r="F692" s="196" t="s">
        <v>63</v>
      </c>
      <c r="G692" s="196" t="s">
        <v>209</v>
      </c>
      <c r="H692" s="196">
        <v>6.65</v>
      </c>
      <c r="I692" s="196"/>
      <c r="J692" s="196"/>
      <c r="K692" s="448"/>
      <c r="L692" s="196"/>
      <c r="M692" s="196"/>
      <c r="N692" s="216">
        <v>0</v>
      </c>
      <c r="O692" s="216">
        <v>0</v>
      </c>
      <c r="P692" s="216">
        <v>0</v>
      </c>
      <c r="Q692" s="335">
        <v>0</v>
      </c>
      <c r="R692" s="234"/>
    </row>
    <row r="693" spans="2:18" s="194" customFormat="1" x14ac:dyDescent="0.25">
      <c r="B693" s="233">
        <v>688</v>
      </c>
      <c r="C693" s="293">
        <v>45415</v>
      </c>
      <c r="D693" s="195" t="s">
        <v>150</v>
      </c>
      <c r="E693" s="196" t="s">
        <v>92</v>
      </c>
      <c r="F693" s="196" t="s">
        <v>63</v>
      </c>
      <c r="G693" s="196" t="s">
        <v>210</v>
      </c>
      <c r="H693" s="196">
        <v>4.1500000000000004</v>
      </c>
      <c r="I693" s="196"/>
      <c r="J693" s="196"/>
      <c r="K693" s="448"/>
      <c r="L693" s="196"/>
      <c r="M693" s="196"/>
      <c r="N693" s="216">
        <v>0</v>
      </c>
      <c r="O693" s="216">
        <v>0</v>
      </c>
      <c r="P693" s="216">
        <v>0</v>
      </c>
      <c r="Q693" s="335">
        <v>0</v>
      </c>
      <c r="R693" s="234"/>
    </row>
    <row r="694" spans="2:18" s="194" customFormat="1" x14ac:dyDescent="0.25">
      <c r="B694" s="233">
        <v>689</v>
      </c>
      <c r="C694" s="293">
        <v>45415</v>
      </c>
      <c r="D694" s="195" t="s">
        <v>148</v>
      </c>
      <c r="E694" s="196" t="s">
        <v>92</v>
      </c>
      <c r="F694" s="196" t="s">
        <v>63</v>
      </c>
      <c r="G694" s="196" t="s">
        <v>210</v>
      </c>
      <c r="H694" s="196">
        <v>4.1500000000000004</v>
      </c>
      <c r="I694" s="196"/>
      <c r="J694" s="196"/>
      <c r="K694" s="448"/>
      <c r="L694" s="196"/>
      <c r="M694" s="196"/>
      <c r="N694" s="216">
        <v>0</v>
      </c>
      <c r="O694" s="216">
        <v>0</v>
      </c>
      <c r="P694" s="216">
        <v>0</v>
      </c>
      <c r="Q694" s="335">
        <v>0</v>
      </c>
      <c r="R694" s="234"/>
    </row>
    <row r="695" spans="2:18" s="194" customFormat="1" x14ac:dyDescent="0.25">
      <c r="B695" s="233">
        <v>690</v>
      </c>
      <c r="C695" s="293">
        <v>45415</v>
      </c>
      <c r="D695" s="195" t="s">
        <v>177</v>
      </c>
      <c r="E695" s="196" t="s">
        <v>159</v>
      </c>
      <c r="F695" s="196" t="s">
        <v>8</v>
      </c>
      <c r="G695" s="196" t="s">
        <v>159</v>
      </c>
      <c r="H695" s="196">
        <v>11.6</v>
      </c>
      <c r="I695" s="196"/>
      <c r="J695" s="196"/>
      <c r="K695" s="448"/>
      <c r="L695" s="196"/>
      <c r="M695" s="196"/>
      <c r="N695" s="216">
        <v>0</v>
      </c>
      <c r="O695" s="216">
        <v>0</v>
      </c>
      <c r="P695" s="216">
        <v>0</v>
      </c>
      <c r="Q695" s="335">
        <v>0</v>
      </c>
      <c r="R695" s="234"/>
    </row>
    <row r="696" spans="2:18" s="194" customFormat="1" x14ac:dyDescent="0.25">
      <c r="B696" s="233">
        <v>691</v>
      </c>
      <c r="C696" s="293">
        <v>45415</v>
      </c>
      <c r="D696" s="195" t="s">
        <v>141</v>
      </c>
      <c r="E696" s="196" t="s">
        <v>92</v>
      </c>
      <c r="F696" s="196" t="s">
        <v>2</v>
      </c>
      <c r="G696" s="196" t="s">
        <v>209</v>
      </c>
      <c r="H696" s="196">
        <v>7</v>
      </c>
      <c r="I696" s="196"/>
      <c r="J696" s="196"/>
      <c r="K696" s="448"/>
      <c r="L696" s="196"/>
      <c r="M696" s="196"/>
      <c r="N696" s="216">
        <v>0</v>
      </c>
      <c r="O696" s="216">
        <v>0</v>
      </c>
      <c r="P696" s="216">
        <v>0</v>
      </c>
      <c r="Q696" s="335">
        <v>0</v>
      </c>
      <c r="R696" s="234"/>
    </row>
    <row r="697" spans="2:18" s="194" customFormat="1" x14ac:dyDescent="0.25">
      <c r="B697" s="233">
        <v>692</v>
      </c>
      <c r="C697" s="293">
        <v>45415</v>
      </c>
      <c r="D697" s="195" t="s">
        <v>140</v>
      </c>
      <c r="E697" s="196" t="s">
        <v>92</v>
      </c>
      <c r="F697" s="196" t="s">
        <v>2</v>
      </c>
      <c r="G697" s="196" t="s">
        <v>209</v>
      </c>
      <c r="H697" s="196">
        <v>7</v>
      </c>
      <c r="I697" s="196"/>
      <c r="J697" s="196"/>
      <c r="K697" s="448"/>
      <c r="L697" s="196"/>
      <c r="M697" s="196"/>
      <c r="N697" s="216">
        <v>0</v>
      </c>
      <c r="O697" s="216">
        <v>0</v>
      </c>
      <c r="P697" s="216">
        <v>0</v>
      </c>
      <c r="Q697" s="335">
        <v>0</v>
      </c>
      <c r="R697" s="234"/>
    </row>
    <row r="698" spans="2:18" s="194" customFormat="1" x14ac:dyDescent="0.25">
      <c r="B698" s="233">
        <v>693</v>
      </c>
      <c r="C698" s="293">
        <v>45415</v>
      </c>
      <c r="D698" s="195" t="s">
        <v>139</v>
      </c>
      <c r="E698" s="196" t="s">
        <v>92</v>
      </c>
      <c r="F698" s="196" t="s">
        <v>2</v>
      </c>
      <c r="G698" s="196" t="s">
        <v>209</v>
      </c>
      <c r="H698" s="196">
        <v>7</v>
      </c>
      <c r="I698" s="196"/>
      <c r="J698" s="196"/>
      <c r="K698" s="448"/>
      <c r="L698" s="196"/>
      <c r="M698" s="196"/>
      <c r="N698" s="216">
        <v>0</v>
      </c>
      <c r="O698" s="216">
        <v>0</v>
      </c>
      <c r="P698" s="216">
        <v>0</v>
      </c>
      <c r="Q698" s="335">
        <v>0</v>
      </c>
      <c r="R698" s="234"/>
    </row>
    <row r="699" spans="2:18" s="194" customFormat="1" x14ac:dyDescent="0.25">
      <c r="B699" s="233">
        <v>694</v>
      </c>
      <c r="C699" s="293">
        <v>45415</v>
      </c>
      <c r="D699" s="195" t="s">
        <v>96</v>
      </c>
      <c r="E699" s="196" t="s">
        <v>159</v>
      </c>
      <c r="F699" s="196" t="s">
        <v>1</v>
      </c>
      <c r="G699" s="196" t="s">
        <v>159</v>
      </c>
      <c r="H699" s="196">
        <v>11.8</v>
      </c>
      <c r="I699" s="196"/>
      <c r="J699" s="196"/>
      <c r="K699" s="448"/>
      <c r="L699" s="196"/>
      <c r="M699" s="196"/>
      <c r="N699" s="216">
        <v>0</v>
      </c>
      <c r="O699" s="216">
        <v>0</v>
      </c>
      <c r="P699" s="216">
        <v>0</v>
      </c>
      <c r="Q699" s="335">
        <v>0</v>
      </c>
      <c r="R699" s="234"/>
    </row>
    <row r="700" spans="2:18" s="194" customFormat="1" x14ac:dyDescent="0.25">
      <c r="B700" s="233">
        <v>695</v>
      </c>
      <c r="C700" s="293">
        <v>45415</v>
      </c>
      <c r="D700" s="195" t="s">
        <v>128</v>
      </c>
      <c r="E700" s="196" t="s">
        <v>159</v>
      </c>
      <c r="F700" s="196" t="s">
        <v>1</v>
      </c>
      <c r="G700" s="196" t="s">
        <v>159</v>
      </c>
      <c r="H700" s="196">
        <v>11.8</v>
      </c>
      <c r="I700" s="196"/>
      <c r="J700" s="196"/>
      <c r="K700" s="448"/>
      <c r="L700" s="196"/>
      <c r="M700" s="196"/>
      <c r="N700" s="216">
        <v>0</v>
      </c>
      <c r="O700" s="216">
        <v>0</v>
      </c>
      <c r="P700" s="216">
        <v>0</v>
      </c>
      <c r="Q700" s="335">
        <v>0</v>
      </c>
      <c r="R700" s="234"/>
    </row>
    <row r="701" spans="2:18" s="194" customFormat="1" x14ac:dyDescent="0.25">
      <c r="B701" s="233">
        <v>696</v>
      </c>
      <c r="C701" s="293">
        <v>45416</v>
      </c>
      <c r="D701" s="195" t="s">
        <v>94</v>
      </c>
      <c r="E701" s="196" t="s">
        <v>92</v>
      </c>
      <c r="F701" s="196" t="s">
        <v>1</v>
      </c>
      <c r="G701" s="196" t="s">
        <v>209</v>
      </c>
      <c r="H701" s="196">
        <v>6.65</v>
      </c>
      <c r="I701" s="196" t="s">
        <v>214</v>
      </c>
      <c r="J701" s="196">
        <v>17</v>
      </c>
      <c r="K701" s="448"/>
      <c r="L701" s="196" t="s">
        <v>1</v>
      </c>
      <c r="M701" s="196" t="s">
        <v>297</v>
      </c>
      <c r="N701" s="216">
        <v>113.05000000000001</v>
      </c>
      <c r="O701" s="216">
        <v>0</v>
      </c>
      <c r="P701" s="216">
        <v>0</v>
      </c>
      <c r="Q701" s="335">
        <v>0</v>
      </c>
      <c r="R701" s="234"/>
    </row>
    <row r="702" spans="2:18" s="194" customFormat="1" x14ac:dyDescent="0.25">
      <c r="B702" s="233">
        <v>697</v>
      </c>
      <c r="C702" s="293">
        <v>45416</v>
      </c>
      <c r="D702" s="195" t="s">
        <v>91</v>
      </c>
      <c r="E702" s="196" t="s">
        <v>92</v>
      </c>
      <c r="F702" s="196" t="s">
        <v>1</v>
      </c>
      <c r="G702" s="196" t="s">
        <v>209</v>
      </c>
      <c r="H702" s="196">
        <v>6.65</v>
      </c>
      <c r="I702" s="196" t="s">
        <v>214</v>
      </c>
      <c r="J702" s="196">
        <v>16</v>
      </c>
      <c r="K702" s="448"/>
      <c r="L702" s="196" t="s">
        <v>1</v>
      </c>
      <c r="M702" s="196" t="s">
        <v>297</v>
      </c>
      <c r="N702" s="216">
        <v>106.4</v>
      </c>
      <c r="O702" s="216">
        <v>0</v>
      </c>
      <c r="P702" s="216">
        <v>0</v>
      </c>
      <c r="Q702" s="335">
        <v>0</v>
      </c>
      <c r="R702" s="234"/>
    </row>
    <row r="703" spans="2:18" s="194" customFormat="1" x14ac:dyDescent="0.25">
      <c r="B703" s="233">
        <v>698</v>
      </c>
      <c r="C703" s="293">
        <v>45416</v>
      </c>
      <c r="D703" s="195" t="s">
        <v>116</v>
      </c>
      <c r="E703" s="196" t="s">
        <v>92</v>
      </c>
      <c r="F703" s="196" t="s">
        <v>1</v>
      </c>
      <c r="G703" s="196" t="s">
        <v>209</v>
      </c>
      <c r="H703" s="196">
        <v>6.65</v>
      </c>
      <c r="I703" s="196" t="s">
        <v>214</v>
      </c>
      <c r="J703" s="196">
        <v>16</v>
      </c>
      <c r="K703" s="448"/>
      <c r="L703" s="196" t="s">
        <v>1</v>
      </c>
      <c r="M703" s="196" t="s">
        <v>297</v>
      </c>
      <c r="N703" s="216">
        <v>106.4</v>
      </c>
      <c r="O703" s="216">
        <v>0</v>
      </c>
      <c r="P703" s="216">
        <v>0</v>
      </c>
      <c r="Q703" s="335">
        <v>0</v>
      </c>
      <c r="R703" s="234"/>
    </row>
    <row r="704" spans="2:18" s="194" customFormat="1" x14ac:dyDescent="0.25">
      <c r="B704" s="233">
        <v>699</v>
      </c>
      <c r="C704" s="293">
        <v>45416</v>
      </c>
      <c r="D704" s="195" t="s">
        <v>155</v>
      </c>
      <c r="E704" s="196" t="s">
        <v>92</v>
      </c>
      <c r="F704" s="196" t="s">
        <v>62</v>
      </c>
      <c r="G704" s="196" t="s">
        <v>210</v>
      </c>
      <c r="H704" s="196">
        <v>4.1500000000000004</v>
      </c>
      <c r="I704" s="196"/>
      <c r="J704" s="196"/>
      <c r="K704" s="448"/>
      <c r="L704" s="196"/>
      <c r="M704" s="196"/>
      <c r="N704" s="216">
        <v>0</v>
      </c>
      <c r="O704" s="216">
        <v>0</v>
      </c>
      <c r="P704" s="216">
        <v>0</v>
      </c>
      <c r="Q704" s="335">
        <v>0</v>
      </c>
      <c r="R704" s="234"/>
    </row>
    <row r="705" spans="2:18" s="194" customFormat="1" x14ac:dyDescent="0.25">
      <c r="B705" s="233">
        <v>700</v>
      </c>
      <c r="C705" s="293">
        <v>45416</v>
      </c>
      <c r="D705" s="195" t="s">
        <v>154</v>
      </c>
      <c r="E705" s="196" t="s">
        <v>92</v>
      </c>
      <c r="F705" s="196" t="s">
        <v>62</v>
      </c>
      <c r="G705" s="196" t="s">
        <v>210</v>
      </c>
      <c r="H705" s="196">
        <v>4.1500000000000004</v>
      </c>
      <c r="I705" s="196"/>
      <c r="J705" s="196"/>
      <c r="K705" s="448"/>
      <c r="L705" s="196"/>
      <c r="M705" s="196"/>
      <c r="N705" s="216">
        <v>0</v>
      </c>
      <c r="O705" s="216">
        <v>0</v>
      </c>
      <c r="P705" s="216">
        <v>0</v>
      </c>
      <c r="Q705" s="335">
        <v>0</v>
      </c>
      <c r="R705" s="234"/>
    </row>
    <row r="706" spans="2:18" s="194" customFormat="1" x14ac:dyDescent="0.25">
      <c r="B706" s="233">
        <v>701</v>
      </c>
      <c r="C706" s="293">
        <v>45416</v>
      </c>
      <c r="D706" s="195" t="s">
        <v>158</v>
      </c>
      <c r="E706" s="196" t="s">
        <v>159</v>
      </c>
      <c r="F706" s="196" t="s">
        <v>381</v>
      </c>
      <c r="G706" s="196" t="s">
        <v>159</v>
      </c>
      <c r="H706" s="196">
        <v>10</v>
      </c>
      <c r="I706" s="196"/>
      <c r="J706" s="196"/>
      <c r="K706" s="448"/>
      <c r="L706" s="196"/>
      <c r="M706" s="196"/>
      <c r="N706" s="216">
        <v>0</v>
      </c>
      <c r="O706" s="216">
        <v>0</v>
      </c>
      <c r="P706" s="216">
        <v>0</v>
      </c>
      <c r="Q706" s="335">
        <v>0</v>
      </c>
      <c r="R706" s="234"/>
    </row>
    <row r="707" spans="2:18" s="194" customFormat="1" x14ac:dyDescent="0.25">
      <c r="B707" s="233">
        <v>702</v>
      </c>
      <c r="C707" s="293">
        <v>45416</v>
      </c>
      <c r="D707" s="195" t="s">
        <v>175</v>
      </c>
      <c r="E707" s="196" t="s">
        <v>176</v>
      </c>
      <c r="F707" s="196" t="s">
        <v>7</v>
      </c>
      <c r="G707" s="196" t="s">
        <v>209</v>
      </c>
      <c r="H707" s="196">
        <v>7</v>
      </c>
      <c r="I707" s="196"/>
      <c r="J707" s="196"/>
      <c r="K707" s="448"/>
      <c r="L707" s="196"/>
      <c r="M707" s="196"/>
      <c r="N707" s="216">
        <v>0</v>
      </c>
      <c r="O707" s="216">
        <v>0</v>
      </c>
      <c r="P707" s="216">
        <v>0</v>
      </c>
      <c r="Q707" s="335">
        <v>0</v>
      </c>
      <c r="R707" s="234"/>
    </row>
    <row r="708" spans="2:18" s="194" customFormat="1" x14ac:dyDescent="0.25">
      <c r="B708" s="233">
        <v>703</v>
      </c>
      <c r="C708" s="293">
        <v>45416</v>
      </c>
      <c r="D708" s="195" t="s">
        <v>171</v>
      </c>
      <c r="E708" s="196" t="s">
        <v>159</v>
      </c>
      <c r="F708" s="196" t="s">
        <v>7</v>
      </c>
      <c r="G708" s="196" t="s">
        <v>159</v>
      </c>
      <c r="H708" s="196">
        <v>11.2</v>
      </c>
      <c r="I708" s="196"/>
      <c r="J708" s="196"/>
      <c r="K708" s="448"/>
      <c r="L708" s="196"/>
      <c r="M708" s="196"/>
      <c r="N708" s="216">
        <v>0</v>
      </c>
      <c r="O708" s="216">
        <v>0</v>
      </c>
      <c r="P708" s="216">
        <v>0</v>
      </c>
      <c r="Q708" s="335">
        <v>0</v>
      </c>
      <c r="R708" s="234"/>
    </row>
    <row r="709" spans="2:18" s="194" customFormat="1" x14ac:dyDescent="0.25">
      <c r="B709" s="233">
        <v>704</v>
      </c>
      <c r="C709" s="293">
        <v>45416</v>
      </c>
      <c r="D709" s="195" t="s">
        <v>151</v>
      </c>
      <c r="E709" s="196" t="s">
        <v>92</v>
      </c>
      <c r="F709" s="196" t="s">
        <v>63</v>
      </c>
      <c r="G709" s="196" t="s">
        <v>209</v>
      </c>
      <c r="H709" s="196">
        <v>6.65</v>
      </c>
      <c r="I709" s="196"/>
      <c r="J709" s="196"/>
      <c r="K709" s="448"/>
      <c r="L709" s="196"/>
      <c r="M709" s="196"/>
      <c r="N709" s="216">
        <v>0</v>
      </c>
      <c r="O709" s="216">
        <v>0</v>
      </c>
      <c r="P709" s="216">
        <v>0</v>
      </c>
      <c r="Q709" s="335">
        <v>0</v>
      </c>
      <c r="R709" s="234"/>
    </row>
    <row r="710" spans="2:18" s="194" customFormat="1" x14ac:dyDescent="0.25">
      <c r="B710" s="233">
        <v>705</v>
      </c>
      <c r="C710" s="293">
        <v>45416</v>
      </c>
      <c r="D710" s="195" t="s">
        <v>150</v>
      </c>
      <c r="E710" s="196" t="s">
        <v>92</v>
      </c>
      <c r="F710" s="196" t="s">
        <v>63</v>
      </c>
      <c r="G710" s="196" t="s">
        <v>210</v>
      </c>
      <c r="H710" s="196">
        <v>4.1500000000000004</v>
      </c>
      <c r="I710" s="196"/>
      <c r="J710" s="196"/>
      <c r="K710" s="448"/>
      <c r="L710" s="196"/>
      <c r="M710" s="196"/>
      <c r="N710" s="216">
        <v>0</v>
      </c>
      <c r="O710" s="216">
        <v>0</v>
      </c>
      <c r="P710" s="216">
        <v>0</v>
      </c>
      <c r="Q710" s="335">
        <v>0</v>
      </c>
      <c r="R710" s="234"/>
    </row>
    <row r="711" spans="2:18" s="194" customFormat="1" x14ac:dyDescent="0.25">
      <c r="B711" s="233">
        <v>706</v>
      </c>
      <c r="C711" s="293">
        <v>45416</v>
      </c>
      <c r="D711" s="195" t="s">
        <v>148</v>
      </c>
      <c r="E711" s="196" t="s">
        <v>92</v>
      </c>
      <c r="F711" s="196" t="s">
        <v>63</v>
      </c>
      <c r="G711" s="196" t="s">
        <v>210</v>
      </c>
      <c r="H711" s="196">
        <v>4.1500000000000004</v>
      </c>
      <c r="I711" s="196"/>
      <c r="J711" s="196"/>
      <c r="K711" s="448"/>
      <c r="L711" s="196"/>
      <c r="M711" s="196"/>
      <c r="N711" s="216">
        <v>0</v>
      </c>
      <c r="O711" s="216">
        <v>0</v>
      </c>
      <c r="P711" s="216">
        <v>0</v>
      </c>
      <c r="Q711" s="335">
        <v>0</v>
      </c>
      <c r="R711" s="234"/>
    </row>
    <row r="712" spans="2:18" s="194" customFormat="1" x14ac:dyDescent="0.25">
      <c r="B712" s="233">
        <v>707</v>
      </c>
      <c r="C712" s="293">
        <v>45416</v>
      </c>
      <c r="D712" s="195" t="s">
        <v>177</v>
      </c>
      <c r="E712" s="196" t="s">
        <v>159</v>
      </c>
      <c r="F712" s="196" t="s">
        <v>8</v>
      </c>
      <c r="G712" s="196" t="s">
        <v>159</v>
      </c>
      <c r="H712" s="196">
        <v>11.6</v>
      </c>
      <c r="I712" s="196"/>
      <c r="J712" s="196"/>
      <c r="K712" s="448"/>
      <c r="L712" s="196"/>
      <c r="M712" s="196"/>
      <c r="N712" s="216">
        <v>0</v>
      </c>
      <c r="O712" s="216">
        <v>0</v>
      </c>
      <c r="P712" s="216">
        <v>0</v>
      </c>
      <c r="Q712" s="335">
        <v>0</v>
      </c>
      <c r="R712" s="234"/>
    </row>
    <row r="713" spans="2:18" s="194" customFormat="1" x14ac:dyDescent="0.25">
      <c r="B713" s="233">
        <v>708</v>
      </c>
      <c r="C713" s="293">
        <v>45416</v>
      </c>
      <c r="D713" s="195" t="s">
        <v>141</v>
      </c>
      <c r="E713" s="196" t="s">
        <v>92</v>
      </c>
      <c r="F713" s="196" t="s">
        <v>2</v>
      </c>
      <c r="G713" s="196" t="s">
        <v>209</v>
      </c>
      <c r="H713" s="196">
        <v>7</v>
      </c>
      <c r="I713" s="196"/>
      <c r="J713" s="196"/>
      <c r="K713" s="448"/>
      <c r="L713" s="196"/>
      <c r="M713" s="196"/>
      <c r="N713" s="216">
        <v>0</v>
      </c>
      <c r="O713" s="216">
        <v>0</v>
      </c>
      <c r="P713" s="216">
        <v>0</v>
      </c>
      <c r="Q713" s="335">
        <v>0</v>
      </c>
      <c r="R713" s="234"/>
    </row>
    <row r="714" spans="2:18" s="194" customFormat="1" x14ac:dyDescent="0.25">
      <c r="B714" s="233">
        <v>709</v>
      </c>
      <c r="C714" s="293">
        <v>45416</v>
      </c>
      <c r="D714" s="195" t="s">
        <v>140</v>
      </c>
      <c r="E714" s="196" t="s">
        <v>92</v>
      </c>
      <c r="F714" s="196" t="s">
        <v>2</v>
      </c>
      <c r="G714" s="196" t="s">
        <v>209</v>
      </c>
      <c r="H714" s="196">
        <v>7</v>
      </c>
      <c r="I714" s="196"/>
      <c r="J714" s="196"/>
      <c r="K714" s="448"/>
      <c r="L714" s="196"/>
      <c r="M714" s="196"/>
      <c r="N714" s="216">
        <v>0</v>
      </c>
      <c r="O714" s="216">
        <v>0</v>
      </c>
      <c r="P714" s="216">
        <v>0</v>
      </c>
      <c r="Q714" s="335">
        <v>0</v>
      </c>
      <c r="R714" s="234"/>
    </row>
    <row r="715" spans="2:18" s="194" customFormat="1" x14ac:dyDescent="0.25">
      <c r="B715" s="233">
        <v>710</v>
      </c>
      <c r="C715" s="293">
        <v>45416</v>
      </c>
      <c r="D715" s="195" t="s">
        <v>139</v>
      </c>
      <c r="E715" s="196" t="s">
        <v>92</v>
      </c>
      <c r="F715" s="196" t="s">
        <v>2</v>
      </c>
      <c r="G715" s="196" t="s">
        <v>209</v>
      </c>
      <c r="H715" s="196">
        <v>7</v>
      </c>
      <c r="I715" s="196"/>
      <c r="J715" s="196"/>
      <c r="K715" s="448"/>
      <c r="L715" s="196"/>
      <c r="M715" s="196"/>
      <c r="N715" s="216">
        <v>0</v>
      </c>
      <c r="O715" s="216">
        <v>0</v>
      </c>
      <c r="P715" s="216">
        <v>0</v>
      </c>
      <c r="Q715" s="335">
        <v>0</v>
      </c>
      <c r="R715" s="234"/>
    </row>
    <row r="716" spans="2:18" s="194" customFormat="1" x14ac:dyDescent="0.25">
      <c r="B716" s="233">
        <v>711</v>
      </c>
      <c r="C716" s="293">
        <v>45416</v>
      </c>
      <c r="D716" s="195" t="s">
        <v>96</v>
      </c>
      <c r="E716" s="196" t="s">
        <v>159</v>
      </c>
      <c r="F716" s="196" t="s">
        <v>1</v>
      </c>
      <c r="G716" s="196" t="s">
        <v>159</v>
      </c>
      <c r="H716" s="196">
        <v>11.8</v>
      </c>
      <c r="I716" s="196"/>
      <c r="J716" s="196"/>
      <c r="K716" s="448"/>
      <c r="L716" s="196"/>
      <c r="M716" s="196"/>
      <c r="N716" s="216">
        <v>0</v>
      </c>
      <c r="O716" s="216">
        <v>0</v>
      </c>
      <c r="P716" s="216">
        <v>0</v>
      </c>
      <c r="Q716" s="335">
        <v>0</v>
      </c>
      <c r="R716" s="234"/>
    </row>
    <row r="717" spans="2:18" s="194" customFormat="1" x14ac:dyDescent="0.25">
      <c r="B717" s="233">
        <v>712</v>
      </c>
      <c r="C717" s="293">
        <v>45416</v>
      </c>
      <c r="D717" s="195" t="s">
        <v>128</v>
      </c>
      <c r="E717" s="196" t="s">
        <v>159</v>
      </c>
      <c r="F717" s="196" t="s">
        <v>1</v>
      </c>
      <c r="G717" s="196" t="s">
        <v>159</v>
      </c>
      <c r="H717" s="196">
        <v>11.8</v>
      </c>
      <c r="I717" s="196"/>
      <c r="J717" s="196"/>
      <c r="K717" s="448"/>
      <c r="L717" s="196"/>
      <c r="M717" s="196"/>
      <c r="N717" s="216">
        <v>0</v>
      </c>
      <c r="O717" s="216">
        <v>0</v>
      </c>
      <c r="P717" s="216">
        <v>0</v>
      </c>
      <c r="Q717" s="335">
        <v>0</v>
      </c>
      <c r="R717" s="234"/>
    </row>
    <row r="718" spans="2:18" s="194" customFormat="1" x14ac:dyDescent="0.25">
      <c r="B718" s="233">
        <v>713</v>
      </c>
      <c r="C718" s="293">
        <v>45417</v>
      </c>
      <c r="D718" s="195" t="s">
        <v>94</v>
      </c>
      <c r="E718" s="196" t="s">
        <v>92</v>
      </c>
      <c r="F718" s="196" t="s">
        <v>1</v>
      </c>
      <c r="G718" s="196" t="s">
        <v>209</v>
      </c>
      <c r="H718" s="196">
        <v>6.65</v>
      </c>
      <c r="I718" s="196" t="s">
        <v>214</v>
      </c>
      <c r="J718" s="196">
        <v>22</v>
      </c>
      <c r="K718" s="448"/>
      <c r="L718" s="196" t="s">
        <v>1</v>
      </c>
      <c r="M718" s="196" t="s">
        <v>297</v>
      </c>
      <c r="N718" s="216">
        <v>146.30000000000001</v>
      </c>
      <c r="O718" s="216">
        <v>0</v>
      </c>
      <c r="P718" s="216">
        <v>0</v>
      </c>
      <c r="Q718" s="335">
        <v>0</v>
      </c>
      <c r="R718" s="234"/>
    </row>
    <row r="719" spans="2:18" s="194" customFormat="1" x14ac:dyDescent="0.25">
      <c r="B719" s="233">
        <v>714</v>
      </c>
      <c r="C719" s="293">
        <v>45417</v>
      </c>
      <c r="D719" s="195" t="s">
        <v>91</v>
      </c>
      <c r="E719" s="196" t="s">
        <v>92</v>
      </c>
      <c r="F719" s="196" t="s">
        <v>1</v>
      </c>
      <c r="G719" s="196" t="s">
        <v>209</v>
      </c>
      <c r="H719" s="196">
        <v>6.65</v>
      </c>
      <c r="I719" s="196" t="s">
        <v>214</v>
      </c>
      <c r="J719" s="196">
        <v>29</v>
      </c>
      <c r="K719" s="448"/>
      <c r="L719" s="196" t="s">
        <v>1</v>
      </c>
      <c r="M719" s="196" t="s">
        <v>297</v>
      </c>
      <c r="N719" s="216">
        <v>192.85000000000002</v>
      </c>
      <c r="O719" s="216">
        <v>0</v>
      </c>
      <c r="P719" s="216">
        <v>0</v>
      </c>
      <c r="Q719" s="335">
        <v>0</v>
      </c>
      <c r="R719" s="234"/>
    </row>
    <row r="720" spans="2:18" s="194" customFormat="1" x14ac:dyDescent="0.25">
      <c r="B720" s="233">
        <v>715</v>
      </c>
      <c r="C720" s="293">
        <v>45417</v>
      </c>
      <c r="D720" s="195" t="s">
        <v>116</v>
      </c>
      <c r="E720" s="196" t="s">
        <v>92</v>
      </c>
      <c r="F720" s="196" t="s">
        <v>1</v>
      </c>
      <c r="G720" s="196" t="s">
        <v>209</v>
      </c>
      <c r="H720" s="196">
        <v>6.65</v>
      </c>
      <c r="I720" s="196" t="s">
        <v>214</v>
      </c>
      <c r="J720" s="196">
        <v>31</v>
      </c>
      <c r="K720" s="448"/>
      <c r="L720" s="196" t="s">
        <v>1</v>
      </c>
      <c r="M720" s="196" t="s">
        <v>297</v>
      </c>
      <c r="N720" s="216">
        <v>206.15</v>
      </c>
      <c r="O720" s="216">
        <v>0</v>
      </c>
      <c r="P720" s="216">
        <v>0</v>
      </c>
      <c r="Q720" s="335">
        <v>0</v>
      </c>
      <c r="R720" s="234"/>
    </row>
    <row r="721" spans="2:18" s="194" customFormat="1" x14ac:dyDescent="0.25">
      <c r="B721" s="233">
        <v>716</v>
      </c>
      <c r="C721" s="293">
        <v>45417</v>
      </c>
      <c r="D721" s="195" t="s">
        <v>155</v>
      </c>
      <c r="E721" s="196" t="s">
        <v>92</v>
      </c>
      <c r="F721" s="196" t="s">
        <v>62</v>
      </c>
      <c r="G721" s="196" t="s">
        <v>210</v>
      </c>
      <c r="H721" s="196">
        <v>4.1500000000000004</v>
      </c>
      <c r="I721" s="196"/>
      <c r="J721" s="196"/>
      <c r="K721" s="448"/>
      <c r="L721" s="196"/>
      <c r="M721" s="196"/>
      <c r="N721" s="216">
        <v>0</v>
      </c>
      <c r="O721" s="216">
        <v>0</v>
      </c>
      <c r="P721" s="216">
        <v>0</v>
      </c>
      <c r="Q721" s="335">
        <v>0</v>
      </c>
      <c r="R721" s="234"/>
    </row>
    <row r="722" spans="2:18" s="194" customFormat="1" x14ac:dyDescent="0.25">
      <c r="B722" s="233">
        <v>717</v>
      </c>
      <c r="C722" s="293">
        <v>45417</v>
      </c>
      <c r="D722" s="195" t="s">
        <v>154</v>
      </c>
      <c r="E722" s="196" t="s">
        <v>92</v>
      </c>
      <c r="F722" s="196" t="s">
        <v>62</v>
      </c>
      <c r="G722" s="196" t="s">
        <v>210</v>
      </c>
      <c r="H722" s="196">
        <v>4.1500000000000004</v>
      </c>
      <c r="I722" s="196"/>
      <c r="J722" s="196"/>
      <c r="K722" s="448"/>
      <c r="L722" s="196"/>
      <c r="M722" s="196"/>
      <c r="N722" s="216">
        <v>0</v>
      </c>
      <c r="O722" s="216">
        <v>0</v>
      </c>
      <c r="P722" s="216">
        <v>0</v>
      </c>
      <c r="Q722" s="335">
        <v>0</v>
      </c>
      <c r="R722" s="234"/>
    </row>
    <row r="723" spans="2:18" s="194" customFormat="1" x14ac:dyDescent="0.25">
      <c r="B723" s="233">
        <v>718</v>
      </c>
      <c r="C723" s="293">
        <v>45417</v>
      </c>
      <c r="D723" s="195" t="s">
        <v>158</v>
      </c>
      <c r="E723" s="196" t="s">
        <v>159</v>
      </c>
      <c r="F723" s="196" t="s">
        <v>381</v>
      </c>
      <c r="G723" s="196" t="s">
        <v>159</v>
      </c>
      <c r="H723" s="196">
        <v>10</v>
      </c>
      <c r="I723" s="196"/>
      <c r="J723" s="196"/>
      <c r="K723" s="448"/>
      <c r="L723" s="196"/>
      <c r="M723" s="196"/>
      <c r="N723" s="216">
        <v>0</v>
      </c>
      <c r="O723" s="216">
        <v>0</v>
      </c>
      <c r="P723" s="216">
        <v>0</v>
      </c>
      <c r="Q723" s="335">
        <v>0</v>
      </c>
      <c r="R723" s="234"/>
    </row>
    <row r="724" spans="2:18" s="194" customFormat="1" x14ac:dyDescent="0.25">
      <c r="B724" s="233">
        <v>719</v>
      </c>
      <c r="C724" s="293">
        <v>45417</v>
      </c>
      <c r="D724" s="195" t="s">
        <v>175</v>
      </c>
      <c r="E724" s="196" t="s">
        <v>176</v>
      </c>
      <c r="F724" s="196" t="s">
        <v>7</v>
      </c>
      <c r="G724" s="196" t="s">
        <v>209</v>
      </c>
      <c r="H724" s="196">
        <v>7</v>
      </c>
      <c r="I724" s="196"/>
      <c r="J724" s="196"/>
      <c r="K724" s="448"/>
      <c r="L724" s="196"/>
      <c r="M724" s="196"/>
      <c r="N724" s="216">
        <v>0</v>
      </c>
      <c r="O724" s="216">
        <v>0</v>
      </c>
      <c r="P724" s="216">
        <v>0</v>
      </c>
      <c r="Q724" s="335">
        <v>0</v>
      </c>
      <c r="R724" s="234"/>
    </row>
    <row r="725" spans="2:18" s="194" customFormat="1" x14ac:dyDescent="0.25">
      <c r="B725" s="233">
        <v>720</v>
      </c>
      <c r="C725" s="293">
        <v>45417</v>
      </c>
      <c r="D725" s="195" t="s">
        <v>171</v>
      </c>
      <c r="E725" s="196" t="s">
        <v>159</v>
      </c>
      <c r="F725" s="196" t="s">
        <v>7</v>
      </c>
      <c r="G725" s="196" t="s">
        <v>159</v>
      </c>
      <c r="H725" s="196">
        <v>11.2</v>
      </c>
      <c r="I725" s="196"/>
      <c r="J725" s="196"/>
      <c r="K725" s="448"/>
      <c r="L725" s="196"/>
      <c r="M725" s="196"/>
      <c r="N725" s="216">
        <v>0</v>
      </c>
      <c r="O725" s="216">
        <v>0</v>
      </c>
      <c r="P725" s="216">
        <v>0</v>
      </c>
      <c r="Q725" s="335">
        <v>0</v>
      </c>
      <c r="R725" s="234"/>
    </row>
    <row r="726" spans="2:18" s="194" customFormat="1" x14ac:dyDescent="0.25">
      <c r="B726" s="233">
        <v>721</v>
      </c>
      <c r="C726" s="293">
        <v>45417</v>
      </c>
      <c r="D726" s="195" t="s">
        <v>151</v>
      </c>
      <c r="E726" s="196" t="s">
        <v>92</v>
      </c>
      <c r="F726" s="196" t="s">
        <v>63</v>
      </c>
      <c r="G726" s="196" t="s">
        <v>209</v>
      </c>
      <c r="H726" s="196">
        <v>6.65</v>
      </c>
      <c r="I726" s="196" t="s">
        <v>214</v>
      </c>
      <c r="J726" s="196">
        <v>23</v>
      </c>
      <c r="K726" s="448"/>
      <c r="L726" s="196" t="s">
        <v>63</v>
      </c>
      <c r="M726" s="196" t="s">
        <v>297</v>
      </c>
      <c r="N726" s="216">
        <v>152.95000000000002</v>
      </c>
      <c r="O726" s="216">
        <v>0</v>
      </c>
      <c r="P726" s="216">
        <v>0</v>
      </c>
      <c r="Q726" s="335">
        <v>0</v>
      </c>
      <c r="R726" s="234"/>
    </row>
    <row r="727" spans="2:18" s="194" customFormat="1" x14ac:dyDescent="0.25">
      <c r="B727" s="233">
        <v>722</v>
      </c>
      <c r="C727" s="293">
        <v>45417</v>
      </c>
      <c r="D727" s="195" t="s">
        <v>150</v>
      </c>
      <c r="E727" s="196" t="s">
        <v>92</v>
      </c>
      <c r="F727" s="196" t="s">
        <v>63</v>
      </c>
      <c r="G727" s="196" t="s">
        <v>210</v>
      </c>
      <c r="H727" s="196">
        <v>4.1500000000000004</v>
      </c>
      <c r="I727" s="196" t="s">
        <v>214</v>
      </c>
      <c r="J727" s="196">
        <v>13</v>
      </c>
      <c r="K727" s="448"/>
      <c r="L727" s="196" t="s">
        <v>63</v>
      </c>
      <c r="M727" s="196" t="s">
        <v>297</v>
      </c>
      <c r="N727" s="216">
        <v>53.95</v>
      </c>
      <c r="O727" s="216">
        <v>0</v>
      </c>
      <c r="P727" s="216">
        <v>0</v>
      </c>
      <c r="Q727" s="335">
        <v>0</v>
      </c>
      <c r="R727" s="234"/>
    </row>
    <row r="728" spans="2:18" s="194" customFormat="1" x14ac:dyDescent="0.25">
      <c r="B728" s="233">
        <v>723</v>
      </c>
      <c r="C728" s="293">
        <v>45417</v>
      </c>
      <c r="D728" s="195" t="s">
        <v>148</v>
      </c>
      <c r="E728" s="196" t="s">
        <v>92</v>
      </c>
      <c r="F728" s="196" t="s">
        <v>63</v>
      </c>
      <c r="G728" s="196" t="s">
        <v>210</v>
      </c>
      <c r="H728" s="196">
        <v>4.1500000000000004</v>
      </c>
      <c r="I728" s="196" t="s">
        <v>214</v>
      </c>
      <c r="J728" s="196">
        <v>26</v>
      </c>
      <c r="K728" s="448"/>
      <c r="L728" s="196" t="s">
        <v>63</v>
      </c>
      <c r="M728" s="196" t="s">
        <v>297</v>
      </c>
      <c r="N728" s="216">
        <v>107.9</v>
      </c>
      <c r="O728" s="216">
        <v>0</v>
      </c>
      <c r="P728" s="216">
        <v>0</v>
      </c>
      <c r="Q728" s="335">
        <v>0</v>
      </c>
      <c r="R728" s="234"/>
    </row>
    <row r="729" spans="2:18" s="194" customFormat="1" x14ac:dyDescent="0.25">
      <c r="B729" s="233">
        <v>724</v>
      </c>
      <c r="C729" s="293">
        <v>45417</v>
      </c>
      <c r="D729" s="195" t="s">
        <v>177</v>
      </c>
      <c r="E729" s="196" t="s">
        <v>159</v>
      </c>
      <c r="F729" s="196" t="s">
        <v>8</v>
      </c>
      <c r="G729" s="196" t="s">
        <v>159</v>
      </c>
      <c r="H729" s="196">
        <v>11.6</v>
      </c>
      <c r="I729" s="196"/>
      <c r="J729" s="196"/>
      <c r="K729" s="448"/>
      <c r="L729" s="196"/>
      <c r="M729" s="196"/>
      <c r="N729" s="216">
        <v>0</v>
      </c>
      <c r="O729" s="216">
        <v>0</v>
      </c>
      <c r="P729" s="216">
        <v>0</v>
      </c>
      <c r="Q729" s="335">
        <v>0</v>
      </c>
      <c r="R729" s="234"/>
    </row>
    <row r="730" spans="2:18" s="194" customFormat="1" x14ac:dyDescent="0.25">
      <c r="B730" s="233">
        <v>725</v>
      </c>
      <c r="C730" s="293">
        <v>45417</v>
      </c>
      <c r="D730" s="195" t="s">
        <v>141</v>
      </c>
      <c r="E730" s="196" t="s">
        <v>92</v>
      </c>
      <c r="F730" s="196" t="s">
        <v>2</v>
      </c>
      <c r="G730" s="196" t="s">
        <v>209</v>
      </c>
      <c r="H730" s="196">
        <v>7</v>
      </c>
      <c r="I730" s="196"/>
      <c r="J730" s="196"/>
      <c r="K730" s="448"/>
      <c r="L730" s="196"/>
      <c r="M730" s="196"/>
      <c r="N730" s="216">
        <v>0</v>
      </c>
      <c r="O730" s="216">
        <v>0</v>
      </c>
      <c r="P730" s="216">
        <v>0</v>
      </c>
      <c r="Q730" s="335">
        <v>0</v>
      </c>
      <c r="R730" s="234"/>
    </row>
    <row r="731" spans="2:18" s="194" customFormat="1" x14ac:dyDescent="0.25">
      <c r="B731" s="233">
        <v>726</v>
      </c>
      <c r="C731" s="293">
        <v>45417</v>
      </c>
      <c r="D731" s="195" t="s">
        <v>140</v>
      </c>
      <c r="E731" s="196" t="s">
        <v>92</v>
      </c>
      <c r="F731" s="196" t="s">
        <v>2</v>
      </c>
      <c r="G731" s="196" t="s">
        <v>209</v>
      </c>
      <c r="H731" s="196">
        <v>7</v>
      </c>
      <c r="I731" s="196"/>
      <c r="J731" s="196"/>
      <c r="K731" s="448"/>
      <c r="L731" s="196"/>
      <c r="M731" s="196"/>
      <c r="N731" s="216">
        <v>0</v>
      </c>
      <c r="O731" s="216">
        <v>0</v>
      </c>
      <c r="P731" s="216">
        <v>0</v>
      </c>
      <c r="Q731" s="335">
        <v>0</v>
      </c>
      <c r="R731" s="234"/>
    </row>
    <row r="732" spans="2:18" s="194" customFormat="1" x14ac:dyDescent="0.25">
      <c r="B732" s="233">
        <v>727</v>
      </c>
      <c r="C732" s="293">
        <v>45417</v>
      </c>
      <c r="D732" s="195" t="s">
        <v>139</v>
      </c>
      <c r="E732" s="196" t="s">
        <v>92</v>
      </c>
      <c r="F732" s="196" t="s">
        <v>2</v>
      </c>
      <c r="G732" s="196" t="s">
        <v>209</v>
      </c>
      <c r="H732" s="196">
        <v>7</v>
      </c>
      <c r="I732" s="196"/>
      <c r="J732" s="196"/>
      <c r="K732" s="448"/>
      <c r="L732" s="196"/>
      <c r="M732" s="196"/>
      <c r="N732" s="216">
        <v>0</v>
      </c>
      <c r="O732" s="216">
        <v>0</v>
      </c>
      <c r="P732" s="216">
        <v>0</v>
      </c>
      <c r="Q732" s="335">
        <v>0</v>
      </c>
      <c r="R732" s="234"/>
    </row>
    <row r="733" spans="2:18" s="194" customFormat="1" x14ac:dyDescent="0.25">
      <c r="B733" s="233">
        <v>728</v>
      </c>
      <c r="C733" s="293">
        <v>45417</v>
      </c>
      <c r="D733" s="195" t="s">
        <v>96</v>
      </c>
      <c r="E733" s="196" t="s">
        <v>159</v>
      </c>
      <c r="F733" s="196" t="s">
        <v>1</v>
      </c>
      <c r="G733" s="196" t="s">
        <v>159</v>
      </c>
      <c r="H733" s="196">
        <v>11.8</v>
      </c>
      <c r="I733" s="196"/>
      <c r="J733" s="196"/>
      <c r="K733" s="448"/>
      <c r="L733" s="196"/>
      <c r="M733" s="196"/>
      <c r="N733" s="216">
        <v>0</v>
      </c>
      <c r="O733" s="216">
        <v>0</v>
      </c>
      <c r="P733" s="216">
        <v>0</v>
      </c>
      <c r="Q733" s="335">
        <v>0</v>
      </c>
      <c r="R733" s="234"/>
    </row>
    <row r="734" spans="2:18" s="194" customFormat="1" x14ac:dyDescent="0.25">
      <c r="B734" s="233">
        <v>729</v>
      </c>
      <c r="C734" s="293">
        <v>45417</v>
      </c>
      <c r="D734" s="195" t="s">
        <v>128</v>
      </c>
      <c r="E734" s="196" t="s">
        <v>159</v>
      </c>
      <c r="F734" s="196" t="s">
        <v>1</v>
      </c>
      <c r="G734" s="196" t="s">
        <v>159</v>
      </c>
      <c r="H734" s="196">
        <v>11.8</v>
      </c>
      <c r="I734" s="196"/>
      <c r="J734" s="196"/>
      <c r="K734" s="448"/>
      <c r="L734" s="196"/>
      <c r="M734" s="196"/>
      <c r="N734" s="216">
        <v>0</v>
      </c>
      <c r="O734" s="216">
        <v>0</v>
      </c>
      <c r="P734" s="216">
        <v>0</v>
      </c>
      <c r="Q734" s="335">
        <v>0</v>
      </c>
      <c r="R734" s="234"/>
    </row>
    <row r="735" spans="2:18" s="194" customFormat="1" x14ac:dyDescent="0.25">
      <c r="B735" s="233">
        <v>730</v>
      </c>
      <c r="C735" s="293">
        <v>45418</v>
      </c>
      <c r="D735" s="195" t="s">
        <v>94</v>
      </c>
      <c r="E735" s="196" t="s">
        <v>92</v>
      </c>
      <c r="F735" s="196" t="s">
        <v>1</v>
      </c>
      <c r="G735" s="196" t="s">
        <v>209</v>
      </c>
      <c r="H735" s="196">
        <v>6.65</v>
      </c>
      <c r="I735" s="196" t="s">
        <v>214</v>
      </c>
      <c r="J735" s="196">
        <v>30</v>
      </c>
      <c r="K735" s="448"/>
      <c r="L735" s="196" t="s">
        <v>1</v>
      </c>
      <c r="M735" s="196" t="s">
        <v>297</v>
      </c>
      <c r="N735" s="216">
        <v>199.5</v>
      </c>
      <c r="O735" s="216">
        <v>0</v>
      </c>
      <c r="P735" s="216">
        <v>0</v>
      </c>
      <c r="Q735" s="335">
        <v>0</v>
      </c>
      <c r="R735" s="234"/>
    </row>
    <row r="736" spans="2:18" s="194" customFormat="1" x14ac:dyDescent="0.25">
      <c r="B736" s="233">
        <v>731</v>
      </c>
      <c r="C736" s="293">
        <v>45418</v>
      </c>
      <c r="D736" s="195" t="s">
        <v>91</v>
      </c>
      <c r="E736" s="196" t="s">
        <v>92</v>
      </c>
      <c r="F736" s="196" t="s">
        <v>1</v>
      </c>
      <c r="G736" s="196" t="s">
        <v>209</v>
      </c>
      <c r="H736" s="196">
        <v>6.65</v>
      </c>
      <c r="I736" s="196" t="s">
        <v>214</v>
      </c>
      <c r="J736" s="196">
        <v>31</v>
      </c>
      <c r="K736" s="448"/>
      <c r="L736" s="196" t="s">
        <v>1</v>
      </c>
      <c r="M736" s="196" t="s">
        <v>297</v>
      </c>
      <c r="N736" s="216">
        <v>206.15</v>
      </c>
      <c r="O736" s="216">
        <v>0</v>
      </c>
      <c r="P736" s="216">
        <v>0</v>
      </c>
      <c r="Q736" s="335">
        <v>0</v>
      </c>
      <c r="R736" s="234"/>
    </row>
    <row r="737" spans="2:18" s="194" customFormat="1" x14ac:dyDescent="0.25">
      <c r="B737" s="233">
        <v>732</v>
      </c>
      <c r="C737" s="293">
        <v>45418</v>
      </c>
      <c r="D737" s="195" t="s">
        <v>116</v>
      </c>
      <c r="E737" s="196" t="s">
        <v>92</v>
      </c>
      <c r="F737" s="196" t="s">
        <v>1</v>
      </c>
      <c r="G737" s="196" t="s">
        <v>209</v>
      </c>
      <c r="H737" s="196">
        <v>6.65</v>
      </c>
      <c r="I737" s="196" t="s">
        <v>214</v>
      </c>
      <c r="J737" s="196">
        <v>26</v>
      </c>
      <c r="K737" s="448"/>
      <c r="L737" s="196" t="s">
        <v>1</v>
      </c>
      <c r="M737" s="196" t="s">
        <v>297</v>
      </c>
      <c r="N737" s="216">
        <v>172.9</v>
      </c>
      <c r="O737" s="216">
        <v>0</v>
      </c>
      <c r="P737" s="216">
        <v>0</v>
      </c>
      <c r="Q737" s="335">
        <v>0</v>
      </c>
      <c r="R737" s="234"/>
    </row>
    <row r="738" spans="2:18" s="194" customFormat="1" x14ac:dyDescent="0.25">
      <c r="B738" s="233">
        <v>733</v>
      </c>
      <c r="C738" s="293">
        <v>45418</v>
      </c>
      <c r="D738" s="195" t="s">
        <v>155</v>
      </c>
      <c r="E738" s="196" t="s">
        <v>92</v>
      </c>
      <c r="F738" s="196" t="s">
        <v>62</v>
      </c>
      <c r="G738" s="196" t="s">
        <v>210</v>
      </c>
      <c r="H738" s="196">
        <v>4.1500000000000004</v>
      </c>
      <c r="I738" s="196"/>
      <c r="J738" s="196"/>
      <c r="K738" s="448"/>
      <c r="L738" s="196"/>
      <c r="M738" s="196"/>
      <c r="N738" s="216">
        <v>0</v>
      </c>
      <c r="O738" s="216">
        <v>0</v>
      </c>
      <c r="P738" s="216">
        <v>0</v>
      </c>
      <c r="Q738" s="335">
        <v>0</v>
      </c>
      <c r="R738" s="234"/>
    </row>
    <row r="739" spans="2:18" s="194" customFormat="1" x14ac:dyDescent="0.25">
      <c r="B739" s="233">
        <v>734</v>
      </c>
      <c r="C739" s="293">
        <v>45418</v>
      </c>
      <c r="D739" s="195" t="s">
        <v>154</v>
      </c>
      <c r="E739" s="196" t="s">
        <v>92</v>
      </c>
      <c r="F739" s="196" t="s">
        <v>62</v>
      </c>
      <c r="G739" s="196" t="s">
        <v>210</v>
      </c>
      <c r="H739" s="196">
        <v>4.1500000000000004</v>
      </c>
      <c r="I739" s="196"/>
      <c r="J739" s="196"/>
      <c r="K739" s="448"/>
      <c r="L739" s="196"/>
      <c r="M739" s="196"/>
      <c r="N739" s="216">
        <v>0</v>
      </c>
      <c r="O739" s="216">
        <v>0</v>
      </c>
      <c r="P739" s="216">
        <v>0</v>
      </c>
      <c r="Q739" s="335">
        <v>0</v>
      </c>
      <c r="R739" s="234"/>
    </row>
    <row r="740" spans="2:18" s="194" customFormat="1" x14ac:dyDescent="0.25">
      <c r="B740" s="233">
        <v>735</v>
      </c>
      <c r="C740" s="293">
        <v>45418</v>
      </c>
      <c r="D740" s="195" t="s">
        <v>158</v>
      </c>
      <c r="E740" s="196" t="s">
        <v>159</v>
      </c>
      <c r="F740" s="196" t="s">
        <v>381</v>
      </c>
      <c r="G740" s="196" t="s">
        <v>159</v>
      </c>
      <c r="H740" s="196">
        <v>10</v>
      </c>
      <c r="I740" s="196"/>
      <c r="J740" s="196"/>
      <c r="K740" s="448"/>
      <c r="L740" s="196"/>
      <c r="M740" s="196"/>
      <c r="N740" s="216">
        <v>0</v>
      </c>
      <c r="O740" s="216">
        <v>0</v>
      </c>
      <c r="P740" s="216">
        <v>0</v>
      </c>
      <c r="Q740" s="335">
        <v>0</v>
      </c>
      <c r="R740" s="234"/>
    </row>
    <row r="741" spans="2:18" s="194" customFormat="1" x14ac:dyDescent="0.25">
      <c r="B741" s="233">
        <v>736</v>
      </c>
      <c r="C741" s="293">
        <v>45418</v>
      </c>
      <c r="D741" s="195" t="s">
        <v>175</v>
      </c>
      <c r="E741" s="196" t="s">
        <v>176</v>
      </c>
      <c r="F741" s="196" t="s">
        <v>7</v>
      </c>
      <c r="G741" s="196" t="s">
        <v>209</v>
      </c>
      <c r="H741" s="196">
        <v>7</v>
      </c>
      <c r="I741" s="196"/>
      <c r="J741" s="196"/>
      <c r="K741" s="448"/>
      <c r="L741" s="196"/>
      <c r="M741" s="196"/>
      <c r="N741" s="216">
        <v>0</v>
      </c>
      <c r="O741" s="216">
        <v>0</v>
      </c>
      <c r="P741" s="216">
        <v>0</v>
      </c>
      <c r="Q741" s="335">
        <v>0</v>
      </c>
      <c r="R741" s="234"/>
    </row>
    <row r="742" spans="2:18" s="194" customFormat="1" x14ac:dyDescent="0.25">
      <c r="B742" s="233">
        <v>737</v>
      </c>
      <c r="C742" s="293">
        <v>45418</v>
      </c>
      <c r="D742" s="195" t="s">
        <v>171</v>
      </c>
      <c r="E742" s="196" t="s">
        <v>159</v>
      </c>
      <c r="F742" s="196" t="s">
        <v>7</v>
      </c>
      <c r="G742" s="196" t="s">
        <v>159</v>
      </c>
      <c r="H742" s="196">
        <v>11.2</v>
      </c>
      <c r="I742" s="196"/>
      <c r="J742" s="196"/>
      <c r="K742" s="448"/>
      <c r="L742" s="196"/>
      <c r="M742" s="196"/>
      <c r="N742" s="216">
        <v>0</v>
      </c>
      <c r="O742" s="216">
        <v>0</v>
      </c>
      <c r="P742" s="216">
        <v>0</v>
      </c>
      <c r="Q742" s="335">
        <v>0</v>
      </c>
      <c r="R742" s="234"/>
    </row>
    <row r="743" spans="2:18" s="194" customFormat="1" x14ac:dyDescent="0.25">
      <c r="B743" s="233">
        <v>738</v>
      </c>
      <c r="C743" s="293">
        <v>45418</v>
      </c>
      <c r="D743" s="195" t="s">
        <v>151</v>
      </c>
      <c r="E743" s="196" t="s">
        <v>92</v>
      </c>
      <c r="F743" s="196" t="s">
        <v>63</v>
      </c>
      <c r="G743" s="196" t="s">
        <v>209</v>
      </c>
      <c r="H743" s="196">
        <v>6.65</v>
      </c>
      <c r="I743" s="196" t="s">
        <v>214</v>
      </c>
      <c r="J743" s="196">
        <v>26</v>
      </c>
      <c r="K743" s="448"/>
      <c r="L743" s="196" t="s">
        <v>63</v>
      </c>
      <c r="M743" s="196" t="s">
        <v>297</v>
      </c>
      <c r="N743" s="216">
        <v>172.9</v>
      </c>
      <c r="O743" s="216">
        <v>0</v>
      </c>
      <c r="P743" s="216">
        <v>0</v>
      </c>
      <c r="Q743" s="335">
        <v>0</v>
      </c>
      <c r="R743" s="234"/>
    </row>
    <row r="744" spans="2:18" s="194" customFormat="1" x14ac:dyDescent="0.25">
      <c r="B744" s="233">
        <v>739</v>
      </c>
      <c r="C744" s="293">
        <v>45418</v>
      </c>
      <c r="D744" s="195" t="s">
        <v>150</v>
      </c>
      <c r="E744" s="196" t="s">
        <v>92</v>
      </c>
      <c r="F744" s="196" t="s">
        <v>63</v>
      </c>
      <c r="G744" s="196" t="s">
        <v>210</v>
      </c>
      <c r="H744" s="196">
        <v>4.1500000000000004</v>
      </c>
      <c r="I744" s="196" t="s">
        <v>214</v>
      </c>
      <c r="J744" s="196">
        <v>23</v>
      </c>
      <c r="K744" s="448"/>
      <c r="L744" s="196" t="s">
        <v>63</v>
      </c>
      <c r="M744" s="196" t="s">
        <v>297</v>
      </c>
      <c r="N744" s="216">
        <v>95.45</v>
      </c>
      <c r="O744" s="216">
        <v>0</v>
      </c>
      <c r="P744" s="216">
        <v>0</v>
      </c>
      <c r="Q744" s="335">
        <v>0</v>
      </c>
      <c r="R744" s="234"/>
    </row>
    <row r="745" spans="2:18" s="194" customFormat="1" x14ac:dyDescent="0.25">
      <c r="B745" s="233">
        <v>740</v>
      </c>
      <c r="C745" s="293">
        <v>45418</v>
      </c>
      <c r="D745" s="195" t="s">
        <v>148</v>
      </c>
      <c r="E745" s="196" t="s">
        <v>92</v>
      </c>
      <c r="F745" s="196" t="s">
        <v>63</v>
      </c>
      <c r="G745" s="196" t="s">
        <v>210</v>
      </c>
      <c r="H745" s="196">
        <v>4.1500000000000004</v>
      </c>
      <c r="I745" s="196" t="s">
        <v>214</v>
      </c>
      <c r="J745" s="196">
        <v>25</v>
      </c>
      <c r="K745" s="448"/>
      <c r="L745" s="196" t="s">
        <v>63</v>
      </c>
      <c r="M745" s="196" t="s">
        <v>297</v>
      </c>
      <c r="N745" s="216">
        <v>103.75000000000001</v>
      </c>
      <c r="O745" s="216">
        <v>0</v>
      </c>
      <c r="P745" s="216">
        <v>0</v>
      </c>
      <c r="Q745" s="335">
        <v>0</v>
      </c>
      <c r="R745" s="234"/>
    </row>
    <row r="746" spans="2:18" s="194" customFormat="1" x14ac:dyDescent="0.25">
      <c r="B746" s="233">
        <v>741</v>
      </c>
      <c r="C746" s="293">
        <v>45418</v>
      </c>
      <c r="D746" s="195" t="s">
        <v>177</v>
      </c>
      <c r="E746" s="196" t="s">
        <v>159</v>
      </c>
      <c r="F746" s="196" t="s">
        <v>8</v>
      </c>
      <c r="G746" s="196" t="s">
        <v>159</v>
      </c>
      <c r="H746" s="196">
        <v>11.6</v>
      </c>
      <c r="I746" s="196"/>
      <c r="J746" s="196"/>
      <c r="K746" s="448"/>
      <c r="L746" s="196"/>
      <c r="M746" s="196"/>
      <c r="N746" s="216">
        <v>0</v>
      </c>
      <c r="O746" s="216">
        <v>0</v>
      </c>
      <c r="P746" s="216">
        <v>0</v>
      </c>
      <c r="Q746" s="335">
        <v>0</v>
      </c>
      <c r="R746" s="234"/>
    </row>
    <row r="747" spans="2:18" s="194" customFormat="1" x14ac:dyDescent="0.25">
      <c r="B747" s="233">
        <v>742</v>
      </c>
      <c r="C747" s="293">
        <v>45418</v>
      </c>
      <c r="D747" s="195" t="s">
        <v>141</v>
      </c>
      <c r="E747" s="196" t="s">
        <v>92</v>
      </c>
      <c r="F747" s="196" t="s">
        <v>2</v>
      </c>
      <c r="G747" s="196" t="s">
        <v>209</v>
      </c>
      <c r="H747" s="196">
        <v>7</v>
      </c>
      <c r="I747" s="196"/>
      <c r="J747" s="196"/>
      <c r="K747" s="448"/>
      <c r="L747" s="196"/>
      <c r="M747" s="196"/>
      <c r="N747" s="216">
        <v>0</v>
      </c>
      <c r="O747" s="216">
        <v>0</v>
      </c>
      <c r="P747" s="216">
        <v>0</v>
      </c>
      <c r="Q747" s="335">
        <v>0</v>
      </c>
      <c r="R747" s="234"/>
    </row>
    <row r="748" spans="2:18" s="194" customFormat="1" x14ac:dyDescent="0.25">
      <c r="B748" s="233">
        <v>743</v>
      </c>
      <c r="C748" s="293">
        <v>45418</v>
      </c>
      <c r="D748" s="195" t="s">
        <v>140</v>
      </c>
      <c r="E748" s="196" t="s">
        <v>92</v>
      </c>
      <c r="F748" s="196" t="s">
        <v>2</v>
      </c>
      <c r="G748" s="196" t="s">
        <v>209</v>
      </c>
      <c r="H748" s="196">
        <v>7</v>
      </c>
      <c r="I748" s="196"/>
      <c r="J748" s="196"/>
      <c r="K748" s="448"/>
      <c r="L748" s="196"/>
      <c r="M748" s="196"/>
      <c r="N748" s="216">
        <v>0</v>
      </c>
      <c r="O748" s="216">
        <v>0</v>
      </c>
      <c r="P748" s="216">
        <v>0</v>
      </c>
      <c r="Q748" s="335">
        <v>0</v>
      </c>
      <c r="R748" s="234"/>
    </row>
    <row r="749" spans="2:18" s="194" customFormat="1" x14ac:dyDescent="0.25">
      <c r="B749" s="233">
        <v>744</v>
      </c>
      <c r="C749" s="293">
        <v>45418</v>
      </c>
      <c r="D749" s="195" t="s">
        <v>139</v>
      </c>
      <c r="E749" s="196" t="s">
        <v>92</v>
      </c>
      <c r="F749" s="196" t="s">
        <v>2</v>
      </c>
      <c r="G749" s="196" t="s">
        <v>209</v>
      </c>
      <c r="H749" s="196">
        <v>7</v>
      </c>
      <c r="I749" s="196"/>
      <c r="J749" s="196"/>
      <c r="K749" s="448"/>
      <c r="L749" s="196"/>
      <c r="M749" s="196"/>
      <c r="N749" s="216">
        <v>0</v>
      </c>
      <c r="O749" s="216">
        <v>0</v>
      </c>
      <c r="P749" s="216">
        <v>0</v>
      </c>
      <c r="Q749" s="335">
        <v>0</v>
      </c>
      <c r="R749" s="234"/>
    </row>
    <row r="750" spans="2:18" s="194" customFormat="1" x14ac:dyDescent="0.25">
      <c r="B750" s="233">
        <v>745</v>
      </c>
      <c r="C750" s="293">
        <v>45418</v>
      </c>
      <c r="D750" s="195" t="s">
        <v>96</v>
      </c>
      <c r="E750" s="196" t="s">
        <v>159</v>
      </c>
      <c r="F750" s="196" t="s">
        <v>1</v>
      </c>
      <c r="G750" s="196" t="s">
        <v>159</v>
      </c>
      <c r="H750" s="196">
        <v>11.8</v>
      </c>
      <c r="I750" s="196"/>
      <c r="J750" s="196"/>
      <c r="K750" s="448"/>
      <c r="L750" s="196"/>
      <c r="M750" s="196"/>
      <c r="N750" s="216">
        <v>0</v>
      </c>
      <c r="O750" s="216">
        <v>0</v>
      </c>
      <c r="P750" s="216">
        <v>0</v>
      </c>
      <c r="Q750" s="335">
        <v>0</v>
      </c>
      <c r="R750" s="234"/>
    </row>
    <row r="751" spans="2:18" s="194" customFormat="1" x14ac:dyDescent="0.25">
      <c r="B751" s="233">
        <v>746</v>
      </c>
      <c r="C751" s="293">
        <v>45418</v>
      </c>
      <c r="D751" s="195" t="s">
        <v>128</v>
      </c>
      <c r="E751" s="196" t="s">
        <v>159</v>
      </c>
      <c r="F751" s="196" t="s">
        <v>1</v>
      </c>
      <c r="G751" s="196" t="s">
        <v>159</v>
      </c>
      <c r="H751" s="196">
        <v>11.8</v>
      </c>
      <c r="I751" s="196"/>
      <c r="J751" s="196"/>
      <c r="K751" s="448"/>
      <c r="L751" s="196"/>
      <c r="M751" s="196"/>
      <c r="N751" s="216">
        <v>0</v>
      </c>
      <c r="O751" s="216">
        <v>0</v>
      </c>
      <c r="P751" s="216">
        <v>0</v>
      </c>
      <c r="Q751" s="335">
        <v>0</v>
      </c>
      <c r="R751" s="234"/>
    </row>
    <row r="752" spans="2:18" s="194" customFormat="1" x14ac:dyDescent="0.25">
      <c r="B752" s="233">
        <v>747</v>
      </c>
      <c r="C752" s="293">
        <v>45419</v>
      </c>
      <c r="D752" s="195" t="s">
        <v>94</v>
      </c>
      <c r="E752" s="196" t="s">
        <v>92</v>
      </c>
      <c r="F752" s="196" t="s">
        <v>1</v>
      </c>
      <c r="G752" s="196" t="s">
        <v>209</v>
      </c>
      <c r="H752" s="196">
        <v>6.65</v>
      </c>
      <c r="I752" s="196" t="s">
        <v>214</v>
      </c>
      <c r="J752" s="196">
        <v>16</v>
      </c>
      <c r="K752" s="448"/>
      <c r="L752" s="196" t="s">
        <v>1</v>
      </c>
      <c r="M752" s="196" t="s">
        <v>297</v>
      </c>
      <c r="N752" s="216">
        <v>106.4</v>
      </c>
      <c r="O752" s="216">
        <v>0</v>
      </c>
      <c r="P752" s="216">
        <v>0</v>
      </c>
      <c r="Q752" s="335">
        <v>0</v>
      </c>
      <c r="R752" s="234"/>
    </row>
    <row r="753" spans="2:18" s="194" customFormat="1" x14ac:dyDescent="0.25">
      <c r="B753" s="233">
        <v>748</v>
      </c>
      <c r="C753" s="293">
        <v>45419</v>
      </c>
      <c r="D753" s="195" t="s">
        <v>91</v>
      </c>
      <c r="E753" s="196" t="s">
        <v>92</v>
      </c>
      <c r="F753" s="196" t="s">
        <v>1</v>
      </c>
      <c r="G753" s="196" t="s">
        <v>209</v>
      </c>
      <c r="H753" s="196">
        <v>6.65</v>
      </c>
      <c r="I753" s="196" t="s">
        <v>214</v>
      </c>
      <c r="J753" s="196">
        <v>29</v>
      </c>
      <c r="K753" s="448"/>
      <c r="L753" s="196" t="s">
        <v>1</v>
      </c>
      <c r="M753" s="196" t="s">
        <v>297</v>
      </c>
      <c r="N753" s="216">
        <v>192.85000000000002</v>
      </c>
      <c r="O753" s="216">
        <v>0</v>
      </c>
      <c r="P753" s="216">
        <v>0</v>
      </c>
      <c r="Q753" s="335">
        <v>0</v>
      </c>
      <c r="R753" s="234"/>
    </row>
    <row r="754" spans="2:18" s="194" customFormat="1" x14ac:dyDescent="0.25">
      <c r="B754" s="233">
        <v>749</v>
      </c>
      <c r="C754" s="293">
        <v>45419</v>
      </c>
      <c r="D754" s="195" t="s">
        <v>116</v>
      </c>
      <c r="E754" s="196" t="s">
        <v>92</v>
      </c>
      <c r="F754" s="196" t="s">
        <v>1</v>
      </c>
      <c r="G754" s="196" t="s">
        <v>209</v>
      </c>
      <c r="H754" s="196">
        <v>6.65</v>
      </c>
      <c r="I754" s="196" t="s">
        <v>214</v>
      </c>
      <c r="J754" s="196">
        <v>32</v>
      </c>
      <c r="K754" s="448"/>
      <c r="L754" s="196" t="s">
        <v>1</v>
      </c>
      <c r="M754" s="196" t="s">
        <v>297</v>
      </c>
      <c r="N754" s="216">
        <v>212.8</v>
      </c>
      <c r="O754" s="216">
        <v>0</v>
      </c>
      <c r="P754" s="216">
        <v>0</v>
      </c>
      <c r="Q754" s="335">
        <v>0</v>
      </c>
      <c r="R754" s="234"/>
    </row>
    <row r="755" spans="2:18" s="194" customFormat="1" x14ac:dyDescent="0.25">
      <c r="B755" s="233">
        <v>750</v>
      </c>
      <c r="C755" s="293">
        <v>45419</v>
      </c>
      <c r="D755" s="195" t="s">
        <v>155</v>
      </c>
      <c r="E755" s="196" t="s">
        <v>92</v>
      </c>
      <c r="F755" s="196" t="s">
        <v>62</v>
      </c>
      <c r="G755" s="196" t="s">
        <v>210</v>
      </c>
      <c r="H755" s="196">
        <v>4.1500000000000004</v>
      </c>
      <c r="I755" s="196"/>
      <c r="J755" s="196"/>
      <c r="K755" s="448"/>
      <c r="L755" s="196"/>
      <c r="M755" s="196"/>
      <c r="N755" s="216">
        <v>0</v>
      </c>
      <c r="O755" s="216">
        <v>0</v>
      </c>
      <c r="P755" s="216">
        <v>0</v>
      </c>
      <c r="Q755" s="335">
        <v>0</v>
      </c>
      <c r="R755" s="234"/>
    </row>
    <row r="756" spans="2:18" s="194" customFormat="1" x14ac:dyDescent="0.25">
      <c r="B756" s="233">
        <v>751</v>
      </c>
      <c r="C756" s="293">
        <v>45419</v>
      </c>
      <c r="D756" s="195" t="s">
        <v>154</v>
      </c>
      <c r="E756" s="196" t="s">
        <v>92</v>
      </c>
      <c r="F756" s="196" t="s">
        <v>62</v>
      </c>
      <c r="G756" s="196" t="s">
        <v>210</v>
      </c>
      <c r="H756" s="196">
        <v>4.1500000000000004</v>
      </c>
      <c r="I756" s="196"/>
      <c r="J756" s="196"/>
      <c r="K756" s="448"/>
      <c r="L756" s="196"/>
      <c r="M756" s="196"/>
      <c r="N756" s="216">
        <v>0</v>
      </c>
      <c r="O756" s="216">
        <v>0</v>
      </c>
      <c r="P756" s="216">
        <v>0</v>
      </c>
      <c r="Q756" s="335">
        <v>0</v>
      </c>
      <c r="R756" s="234"/>
    </row>
    <row r="757" spans="2:18" s="194" customFormat="1" x14ac:dyDescent="0.25">
      <c r="B757" s="233">
        <v>752</v>
      </c>
      <c r="C757" s="293">
        <v>45419</v>
      </c>
      <c r="D757" s="195" t="s">
        <v>158</v>
      </c>
      <c r="E757" s="196" t="s">
        <v>159</v>
      </c>
      <c r="F757" s="196" t="s">
        <v>381</v>
      </c>
      <c r="G757" s="196" t="s">
        <v>159</v>
      </c>
      <c r="H757" s="196">
        <v>10</v>
      </c>
      <c r="I757" s="196"/>
      <c r="J757" s="196"/>
      <c r="K757" s="448"/>
      <c r="L757" s="196"/>
      <c r="M757" s="196"/>
      <c r="N757" s="216">
        <v>0</v>
      </c>
      <c r="O757" s="216">
        <v>0</v>
      </c>
      <c r="P757" s="216">
        <v>0</v>
      </c>
      <c r="Q757" s="335">
        <v>0</v>
      </c>
      <c r="R757" s="234"/>
    </row>
    <row r="758" spans="2:18" s="194" customFormat="1" x14ac:dyDescent="0.25">
      <c r="B758" s="233">
        <v>753</v>
      </c>
      <c r="C758" s="293">
        <v>45419</v>
      </c>
      <c r="D758" s="195" t="s">
        <v>175</v>
      </c>
      <c r="E758" s="196" t="s">
        <v>176</v>
      </c>
      <c r="F758" s="196" t="s">
        <v>7</v>
      </c>
      <c r="G758" s="196" t="s">
        <v>209</v>
      </c>
      <c r="H758" s="196">
        <v>7</v>
      </c>
      <c r="I758" s="196"/>
      <c r="J758" s="196"/>
      <c r="K758" s="448"/>
      <c r="L758" s="196"/>
      <c r="M758" s="196"/>
      <c r="N758" s="216">
        <v>0</v>
      </c>
      <c r="O758" s="216">
        <v>0</v>
      </c>
      <c r="P758" s="216">
        <v>0</v>
      </c>
      <c r="Q758" s="335">
        <v>0</v>
      </c>
      <c r="R758" s="234"/>
    </row>
    <row r="759" spans="2:18" s="194" customFormat="1" x14ac:dyDescent="0.25">
      <c r="B759" s="233">
        <v>754</v>
      </c>
      <c r="C759" s="293">
        <v>45419</v>
      </c>
      <c r="D759" s="195" t="s">
        <v>171</v>
      </c>
      <c r="E759" s="196" t="s">
        <v>159</v>
      </c>
      <c r="F759" s="196" t="s">
        <v>7</v>
      </c>
      <c r="G759" s="196" t="s">
        <v>159</v>
      </c>
      <c r="H759" s="196">
        <v>11.2</v>
      </c>
      <c r="I759" s="196"/>
      <c r="J759" s="196"/>
      <c r="K759" s="448"/>
      <c r="L759" s="196"/>
      <c r="M759" s="196"/>
      <c r="N759" s="216">
        <v>0</v>
      </c>
      <c r="O759" s="216">
        <v>0</v>
      </c>
      <c r="P759" s="216">
        <v>0</v>
      </c>
      <c r="Q759" s="335">
        <v>0</v>
      </c>
      <c r="R759" s="234"/>
    </row>
    <row r="760" spans="2:18" s="194" customFormat="1" x14ac:dyDescent="0.25">
      <c r="B760" s="233">
        <v>755</v>
      </c>
      <c r="C760" s="293">
        <v>45419</v>
      </c>
      <c r="D760" s="195" t="s">
        <v>151</v>
      </c>
      <c r="E760" s="196" t="s">
        <v>92</v>
      </c>
      <c r="F760" s="196" t="s">
        <v>63</v>
      </c>
      <c r="G760" s="196" t="s">
        <v>209</v>
      </c>
      <c r="H760" s="196">
        <v>6.65</v>
      </c>
      <c r="I760" s="196" t="s">
        <v>214</v>
      </c>
      <c r="J760" s="196">
        <v>26</v>
      </c>
      <c r="K760" s="448"/>
      <c r="L760" s="196" t="s">
        <v>63</v>
      </c>
      <c r="M760" s="196" t="s">
        <v>297</v>
      </c>
      <c r="N760" s="216">
        <v>172.9</v>
      </c>
      <c r="O760" s="216">
        <v>0</v>
      </c>
      <c r="P760" s="216">
        <v>0</v>
      </c>
      <c r="Q760" s="335">
        <v>0</v>
      </c>
      <c r="R760" s="234"/>
    </row>
    <row r="761" spans="2:18" s="194" customFormat="1" x14ac:dyDescent="0.25">
      <c r="B761" s="233">
        <v>756</v>
      </c>
      <c r="C761" s="293">
        <v>45419</v>
      </c>
      <c r="D761" s="195" t="s">
        <v>150</v>
      </c>
      <c r="E761" s="196" t="s">
        <v>92</v>
      </c>
      <c r="F761" s="196" t="s">
        <v>63</v>
      </c>
      <c r="G761" s="196" t="s">
        <v>210</v>
      </c>
      <c r="H761" s="196">
        <v>4.1500000000000004</v>
      </c>
      <c r="I761" s="196" t="s">
        <v>214</v>
      </c>
      <c r="J761" s="196">
        <v>25</v>
      </c>
      <c r="K761" s="448"/>
      <c r="L761" s="196" t="s">
        <v>63</v>
      </c>
      <c r="M761" s="196" t="s">
        <v>297</v>
      </c>
      <c r="N761" s="216">
        <v>103.75000000000001</v>
      </c>
      <c r="O761" s="216">
        <v>0</v>
      </c>
      <c r="P761" s="216">
        <v>0</v>
      </c>
      <c r="Q761" s="335">
        <v>0</v>
      </c>
      <c r="R761" s="234"/>
    </row>
    <row r="762" spans="2:18" s="194" customFormat="1" x14ac:dyDescent="0.25">
      <c r="B762" s="233">
        <v>757</v>
      </c>
      <c r="C762" s="293">
        <v>45419</v>
      </c>
      <c r="D762" s="195" t="s">
        <v>148</v>
      </c>
      <c r="E762" s="196" t="s">
        <v>92</v>
      </c>
      <c r="F762" s="196" t="s">
        <v>63</v>
      </c>
      <c r="G762" s="196" t="s">
        <v>210</v>
      </c>
      <c r="H762" s="196">
        <v>4.1500000000000004</v>
      </c>
      <c r="I762" s="196" t="s">
        <v>214</v>
      </c>
      <c r="J762" s="196">
        <v>28</v>
      </c>
      <c r="K762" s="448"/>
      <c r="L762" s="196" t="s">
        <v>63</v>
      </c>
      <c r="M762" s="196" t="s">
        <v>297</v>
      </c>
      <c r="N762" s="216">
        <v>116.20000000000002</v>
      </c>
      <c r="O762" s="216">
        <v>0</v>
      </c>
      <c r="P762" s="216">
        <v>0</v>
      </c>
      <c r="Q762" s="335">
        <v>0</v>
      </c>
      <c r="R762" s="234"/>
    </row>
    <row r="763" spans="2:18" s="194" customFormat="1" x14ac:dyDescent="0.25">
      <c r="B763" s="233">
        <v>758</v>
      </c>
      <c r="C763" s="293">
        <v>45419</v>
      </c>
      <c r="D763" s="195" t="s">
        <v>177</v>
      </c>
      <c r="E763" s="196" t="s">
        <v>159</v>
      </c>
      <c r="F763" s="196" t="s">
        <v>8</v>
      </c>
      <c r="G763" s="196" t="s">
        <v>159</v>
      </c>
      <c r="H763" s="196">
        <v>11.6</v>
      </c>
      <c r="I763" s="196"/>
      <c r="J763" s="196"/>
      <c r="K763" s="448"/>
      <c r="L763" s="196"/>
      <c r="M763" s="196"/>
      <c r="N763" s="216">
        <v>0</v>
      </c>
      <c r="O763" s="216">
        <v>0</v>
      </c>
      <c r="P763" s="216">
        <v>0</v>
      </c>
      <c r="Q763" s="335">
        <v>0</v>
      </c>
      <c r="R763" s="234"/>
    </row>
    <row r="764" spans="2:18" s="194" customFormat="1" x14ac:dyDescent="0.25">
      <c r="B764" s="233">
        <v>759</v>
      </c>
      <c r="C764" s="293">
        <v>45419</v>
      </c>
      <c r="D764" s="195" t="s">
        <v>141</v>
      </c>
      <c r="E764" s="196" t="s">
        <v>92</v>
      </c>
      <c r="F764" s="196" t="s">
        <v>2</v>
      </c>
      <c r="G764" s="196" t="s">
        <v>209</v>
      </c>
      <c r="H764" s="196">
        <v>7</v>
      </c>
      <c r="I764" s="196"/>
      <c r="J764" s="196"/>
      <c r="K764" s="448"/>
      <c r="L764" s="196"/>
      <c r="M764" s="196"/>
      <c r="N764" s="216">
        <v>0</v>
      </c>
      <c r="O764" s="216">
        <v>0</v>
      </c>
      <c r="P764" s="216">
        <v>0</v>
      </c>
      <c r="Q764" s="335">
        <v>0</v>
      </c>
      <c r="R764" s="234"/>
    </row>
    <row r="765" spans="2:18" s="194" customFormat="1" x14ac:dyDescent="0.25">
      <c r="B765" s="233">
        <v>760</v>
      </c>
      <c r="C765" s="293">
        <v>45419</v>
      </c>
      <c r="D765" s="195" t="s">
        <v>140</v>
      </c>
      <c r="E765" s="196" t="s">
        <v>92</v>
      </c>
      <c r="F765" s="196" t="s">
        <v>2</v>
      </c>
      <c r="G765" s="196" t="s">
        <v>209</v>
      </c>
      <c r="H765" s="196">
        <v>7</v>
      </c>
      <c r="I765" s="196"/>
      <c r="J765" s="196"/>
      <c r="K765" s="448"/>
      <c r="L765" s="196"/>
      <c r="M765" s="196"/>
      <c r="N765" s="216">
        <v>0</v>
      </c>
      <c r="O765" s="216">
        <v>0</v>
      </c>
      <c r="P765" s="216">
        <v>0</v>
      </c>
      <c r="Q765" s="335">
        <v>0</v>
      </c>
      <c r="R765" s="234"/>
    </row>
    <row r="766" spans="2:18" s="194" customFormat="1" x14ac:dyDescent="0.25">
      <c r="B766" s="233">
        <v>761</v>
      </c>
      <c r="C766" s="293">
        <v>45419</v>
      </c>
      <c r="D766" s="195" t="s">
        <v>139</v>
      </c>
      <c r="E766" s="196" t="s">
        <v>92</v>
      </c>
      <c r="F766" s="196" t="s">
        <v>2</v>
      </c>
      <c r="G766" s="196" t="s">
        <v>209</v>
      </c>
      <c r="H766" s="196">
        <v>7</v>
      </c>
      <c r="I766" s="196"/>
      <c r="J766" s="196"/>
      <c r="K766" s="448"/>
      <c r="L766" s="196"/>
      <c r="M766" s="196"/>
      <c r="N766" s="216">
        <v>0</v>
      </c>
      <c r="O766" s="216">
        <v>0</v>
      </c>
      <c r="P766" s="216">
        <v>0</v>
      </c>
      <c r="Q766" s="335">
        <v>0</v>
      </c>
      <c r="R766" s="234"/>
    </row>
    <row r="767" spans="2:18" s="194" customFormat="1" x14ac:dyDescent="0.25">
      <c r="B767" s="233">
        <v>762</v>
      </c>
      <c r="C767" s="293">
        <v>45419</v>
      </c>
      <c r="D767" s="195" t="s">
        <v>96</v>
      </c>
      <c r="E767" s="196" t="s">
        <v>159</v>
      </c>
      <c r="F767" s="196" t="s">
        <v>1</v>
      </c>
      <c r="G767" s="196" t="s">
        <v>159</v>
      </c>
      <c r="H767" s="196">
        <v>11.8</v>
      </c>
      <c r="I767" s="196"/>
      <c r="J767" s="196"/>
      <c r="K767" s="448"/>
      <c r="L767" s="196"/>
      <c r="M767" s="196"/>
      <c r="N767" s="216">
        <v>0</v>
      </c>
      <c r="O767" s="216">
        <v>0</v>
      </c>
      <c r="P767" s="216">
        <v>0</v>
      </c>
      <c r="Q767" s="335">
        <v>0</v>
      </c>
      <c r="R767" s="234"/>
    </row>
    <row r="768" spans="2:18" s="194" customFormat="1" x14ac:dyDescent="0.25">
      <c r="B768" s="233">
        <v>763</v>
      </c>
      <c r="C768" s="293">
        <v>45419</v>
      </c>
      <c r="D768" s="195" t="s">
        <v>128</v>
      </c>
      <c r="E768" s="196" t="s">
        <v>159</v>
      </c>
      <c r="F768" s="196" t="s">
        <v>1</v>
      </c>
      <c r="G768" s="196" t="s">
        <v>159</v>
      </c>
      <c r="H768" s="196">
        <v>11.8</v>
      </c>
      <c r="I768" s="196"/>
      <c r="J768" s="196"/>
      <c r="K768" s="448"/>
      <c r="L768" s="196"/>
      <c r="M768" s="196"/>
      <c r="N768" s="216">
        <v>0</v>
      </c>
      <c r="O768" s="216">
        <v>0</v>
      </c>
      <c r="P768" s="216">
        <v>0</v>
      </c>
      <c r="Q768" s="335">
        <v>0</v>
      </c>
      <c r="R768" s="234"/>
    </row>
    <row r="769" spans="2:18" s="194" customFormat="1" x14ac:dyDescent="0.25">
      <c r="B769" s="233">
        <v>764</v>
      </c>
      <c r="C769" s="293">
        <v>45420</v>
      </c>
      <c r="D769" s="195" t="s">
        <v>94</v>
      </c>
      <c r="E769" s="196" t="s">
        <v>92</v>
      </c>
      <c r="F769" s="196" t="s">
        <v>1</v>
      </c>
      <c r="G769" s="196" t="s">
        <v>209</v>
      </c>
      <c r="H769" s="196">
        <v>6.65</v>
      </c>
      <c r="I769" s="196" t="s">
        <v>214</v>
      </c>
      <c r="J769" s="196">
        <v>19</v>
      </c>
      <c r="K769" s="448"/>
      <c r="L769" s="196" t="s">
        <v>1</v>
      </c>
      <c r="M769" s="196" t="s">
        <v>297</v>
      </c>
      <c r="N769" s="216">
        <v>126.35000000000001</v>
      </c>
      <c r="O769" s="216">
        <v>0</v>
      </c>
      <c r="P769" s="216">
        <v>0</v>
      </c>
      <c r="Q769" s="335">
        <v>0</v>
      </c>
      <c r="R769" s="234"/>
    </row>
    <row r="770" spans="2:18" s="194" customFormat="1" x14ac:dyDescent="0.25">
      <c r="B770" s="233">
        <v>765</v>
      </c>
      <c r="C770" s="293">
        <v>45420</v>
      </c>
      <c r="D770" s="195" t="s">
        <v>91</v>
      </c>
      <c r="E770" s="196" t="s">
        <v>92</v>
      </c>
      <c r="F770" s="196" t="s">
        <v>1</v>
      </c>
      <c r="G770" s="196" t="s">
        <v>209</v>
      </c>
      <c r="H770" s="196">
        <v>6.65</v>
      </c>
      <c r="I770" s="196" t="s">
        <v>214</v>
      </c>
      <c r="J770" s="196">
        <v>33</v>
      </c>
      <c r="K770" s="448"/>
      <c r="L770" s="196" t="s">
        <v>1</v>
      </c>
      <c r="M770" s="196" t="s">
        <v>297</v>
      </c>
      <c r="N770" s="216">
        <v>219.45000000000002</v>
      </c>
      <c r="O770" s="216">
        <v>0</v>
      </c>
      <c r="P770" s="216">
        <v>0</v>
      </c>
      <c r="Q770" s="335">
        <v>0</v>
      </c>
      <c r="R770" s="234"/>
    </row>
    <row r="771" spans="2:18" s="194" customFormat="1" x14ac:dyDescent="0.25">
      <c r="B771" s="233">
        <v>766</v>
      </c>
      <c r="C771" s="293">
        <v>45420</v>
      </c>
      <c r="D771" s="195" t="s">
        <v>116</v>
      </c>
      <c r="E771" s="196" t="s">
        <v>92</v>
      </c>
      <c r="F771" s="196" t="s">
        <v>1</v>
      </c>
      <c r="G771" s="196" t="s">
        <v>209</v>
      </c>
      <c r="H771" s="196">
        <v>6.65</v>
      </c>
      <c r="I771" s="196" t="s">
        <v>214</v>
      </c>
      <c r="J771" s="196">
        <v>34</v>
      </c>
      <c r="K771" s="448"/>
      <c r="L771" s="196" t="s">
        <v>1</v>
      </c>
      <c r="M771" s="196" t="s">
        <v>297</v>
      </c>
      <c r="N771" s="216">
        <v>226.10000000000002</v>
      </c>
      <c r="O771" s="216">
        <v>0</v>
      </c>
      <c r="P771" s="216">
        <v>0</v>
      </c>
      <c r="Q771" s="335">
        <v>0</v>
      </c>
      <c r="R771" s="234"/>
    </row>
    <row r="772" spans="2:18" s="194" customFormat="1" x14ac:dyDescent="0.25">
      <c r="B772" s="233">
        <v>767</v>
      </c>
      <c r="C772" s="293">
        <v>45420</v>
      </c>
      <c r="D772" s="195" t="s">
        <v>155</v>
      </c>
      <c r="E772" s="196" t="s">
        <v>92</v>
      </c>
      <c r="F772" s="196" t="s">
        <v>62</v>
      </c>
      <c r="G772" s="196" t="s">
        <v>210</v>
      </c>
      <c r="H772" s="196">
        <v>4.1500000000000004</v>
      </c>
      <c r="I772" s="196"/>
      <c r="J772" s="196"/>
      <c r="K772" s="448"/>
      <c r="L772" s="196"/>
      <c r="M772" s="196"/>
      <c r="N772" s="216">
        <v>0</v>
      </c>
      <c r="O772" s="216">
        <v>0</v>
      </c>
      <c r="P772" s="216">
        <v>0</v>
      </c>
      <c r="Q772" s="335">
        <v>0</v>
      </c>
      <c r="R772" s="234"/>
    </row>
    <row r="773" spans="2:18" s="194" customFormat="1" x14ac:dyDescent="0.25">
      <c r="B773" s="233">
        <v>768</v>
      </c>
      <c r="C773" s="293">
        <v>45420</v>
      </c>
      <c r="D773" s="195" t="s">
        <v>154</v>
      </c>
      <c r="E773" s="196" t="s">
        <v>92</v>
      </c>
      <c r="F773" s="196" t="s">
        <v>62</v>
      </c>
      <c r="G773" s="196" t="s">
        <v>210</v>
      </c>
      <c r="H773" s="196">
        <v>4.1500000000000004</v>
      </c>
      <c r="I773" s="196"/>
      <c r="J773" s="196"/>
      <c r="K773" s="448"/>
      <c r="L773" s="196"/>
      <c r="M773" s="196"/>
      <c r="N773" s="216">
        <v>0</v>
      </c>
      <c r="O773" s="216">
        <v>0</v>
      </c>
      <c r="P773" s="216">
        <v>0</v>
      </c>
      <c r="Q773" s="335">
        <v>0</v>
      </c>
      <c r="R773" s="234"/>
    </row>
    <row r="774" spans="2:18" s="194" customFormat="1" x14ac:dyDescent="0.25">
      <c r="B774" s="233">
        <v>769</v>
      </c>
      <c r="C774" s="293">
        <v>45420</v>
      </c>
      <c r="D774" s="195" t="s">
        <v>158</v>
      </c>
      <c r="E774" s="196" t="s">
        <v>159</v>
      </c>
      <c r="F774" s="196" t="s">
        <v>381</v>
      </c>
      <c r="G774" s="196" t="s">
        <v>159</v>
      </c>
      <c r="H774" s="196">
        <v>10</v>
      </c>
      <c r="I774" s="196"/>
      <c r="J774" s="196"/>
      <c r="K774" s="448"/>
      <c r="L774" s="196"/>
      <c r="M774" s="196"/>
      <c r="N774" s="216">
        <v>0</v>
      </c>
      <c r="O774" s="216">
        <v>0</v>
      </c>
      <c r="P774" s="216">
        <v>0</v>
      </c>
      <c r="Q774" s="335">
        <v>0</v>
      </c>
      <c r="R774" s="234"/>
    </row>
    <row r="775" spans="2:18" s="194" customFormat="1" x14ac:dyDescent="0.25">
      <c r="B775" s="233">
        <v>770</v>
      </c>
      <c r="C775" s="293">
        <v>45420</v>
      </c>
      <c r="D775" s="195" t="s">
        <v>175</v>
      </c>
      <c r="E775" s="196" t="s">
        <v>176</v>
      </c>
      <c r="F775" s="196" t="s">
        <v>7</v>
      </c>
      <c r="G775" s="196" t="s">
        <v>209</v>
      </c>
      <c r="H775" s="196">
        <v>7</v>
      </c>
      <c r="I775" s="196"/>
      <c r="J775" s="196"/>
      <c r="K775" s="448"/>
      <c r="L775" s="196"/>
      <c r="M775" s="196"/>
      <c r="N775" s="216">
        <v>0</v>
      </c>
      <c r="O775" s="216">
        <v>0</v>
      </c>
      <c r="P775" s="216">
        <v>0</v>
      </c>
      <c r="Q775" s="335">
        <v>0</v>
      </c>
      <c r="R775" s="234"/>
    </row>
    <row r="776" spans="2:18" s="194" customFormat="1" x14ac:dyDescent="0.25">
      <c r="B776" s="233">
        <v>771</v>
      </c>
      <c r="C776" s="293">
        <v>45420</v>
      </c>
      <c r="D776" s="195" t="s">
        <v>171</v>
      </c>
      <c r="E776" s="196" t="s">
        <v>159</v>
      </c>
      <c r="F776" s="196" t="s">
        <v>7</v>
      </c>
      <c r="G776" s="196" t="s">
        <v>159</v>
      </c>
      <c r="H776" s="196">
        <v>11.2</v>
      </c>
      <c r="I776" s="196"/>
      <c r="J776" s="196"/>
      <c r="K776" s="448"/>
      <c r="L776" s="196"/>
      <c r="M776" s="196"/>
      <c r="N776" s="216">
        <v>0</v>
      </c>
      <c r="O776" s="216">
        <v>0</v>
      </c>
      <c r="P776" s="216">
        <v>0</v>
      </c>
      <c r="Q776" s="335">
        <v>0</v>
      </c>
      <c r="R776" s="234"/>
    </row>
    <row r="777" spans="2:18" s="194" customFormat="1" x14ac:dyDescent="0.25">
      <c r="B777" s="233">
        <v>772</v>
      </c>
      <c r="C777" s="293">
        <v>45420</v>
      </c>
      <c r="D777" s="195" t="s">
        <v>151</v>
      </c>
      <c r="E777" s="196" t="s">
        <v>92</v>
      </c>
      <c r="F777" s="196" t="s">
        <v>63</v>
      </c>
      <c r="G777" s="196" t="s">
        <v>209</v>
      </c>
      <c r="H777" s="196">
        <v>6.65</v>
      </c>
      <c r="I777" s="196" t="s">
        <v>214</v>
      </c>
      <c r="J777" s="196">
        <v>17</v>
      </c>
      <c r="K777" s="448"/>
      <c r="L777" s="196" t="s">
        <v>63</v>
      </c>
      <c r="M777" s="196" t="s">
        <v>297</v>
      </c>
      <c r="N777" s="216">
        <v>113.05000000000001</v>
      </c>
      <c r="O777" s="216">
        <v>0</v>
      </c>
      <c r="P777" s="216">
        <v>0</v>
      </c>
      <c r="Q777" s="335">
        <v>0</v>
      </c>
      <c r="R777" s="234"/>
    </row>
    <row r="778" spans="2:18" s="194" customFormat="1" x14ac:dyDescent="0.25">
      <c r="B778" s="233">
        <v>773</v>
      </c>
      <c r="C778" s="293">
        <v>45420</v>
      </c>
      <c r="D778" s="195" t="s">
        <v>150</v>
      </c>
      <c r="E778" s="196" t="s">
        <v>92</v>
      </c>
      <c r="F778" s="196" t="s">
        <v>63</v>
      </c>
      <c r="G778" s="196" t="s">
        <v>210</v>
      </c>
      <c r="H778" s="196">
        <v>4.1500000000000004</v>
      </c>
      <c r="I778" s="196" t="s">
        <v>214</v>
      </c>
      <c r="J778" s="196">
        <v>28</v>
      </c>
      <c r="K778" s="448"/>
      <c r="L778" s="196" t="s">
        <v>63</v>
      </c>
      <c r="M778" s="196" t="s">
        <v>297</v>
      </c>
      <c r="N778" s="216">
        <v>116.20000000000002</v>
      </c>
      <c r="O778" s="216">
        <v>0</v>
      </c>
      <c r="P778" s="216">
        <v>0</v>
      </c>
      <c r="Q778" s="335">
        <v>0</v>
      </c>
      <c r="R778" s="234"/>
    </row>
    <row r="779" spans="2:18" s="194" customFormat="1" x14ac:dyDescent="0.25">
      <c r="B779" s="233">
        <v>774</v>
      </c>
      <c r="C779" s="293">
        <v>45420</v>
      </c>
      <c r="D779" s="195" t="s">
        <v>148</v>
      </c>
      <c r="E779" s="196" t="s">
        <v>92</v>
      </c>
      <c r="F779" s="196" t="s">
        <v>63</v>
      </c>
      <c r="G779" s="196" t="s">
        <v>210</v>
      </c>
      <c r="H779" s="196">
        <v>4.1500000000000004</v>
      </c>
      <c r="I779" s="196" t="s">
        <v>214</v>
      </c>
      <c r="J779" s="196">
        <v>29</v>
      </c>
      <c r="K779" s="448"/>
      <c r="L779" s="196" t="s">
        <v>63</v>
      </c>
      <c r="M779" s="196" t="s">
        <v>297</v>
      </c>
      <c r="N779" s="216">
        <v>120.35000000000001</v>
      </c>
      <c r="O779" s="216">
        <v>0</v>
      </c>
      <c r="P779" s="216">
        <v>0</v>
      </c>
      <c r="Q779" s="335">
        <v>0</v>
      </c>
      <c r="R779" s="234"/>
    </row>
    <row r="780" spans="2:18" s="194" customFormat="1" x14ac:dyDescent="0.25">
      <c r="B780" s="233">
        <v>775</v>
      </c>
      <c r="C780" s="293">
        <v>45420</v>
      </c>
      <c r="D780" s="195" t="s">
        <v>177</v>
      </c>
      <c r="E780" s="196" t="s">
        <v>159</v>
      </c>
      <c r="F780" s="196" t="s">
        <v>8</v>
      </c>
      <c r="G780" s="196" t="s">
        <v>159</v>
      </c>
      <c r="H780" s="196">
        <v>11.6</v>
      </c>
      <c r="I780" s="196"/>
      <c r="J780" s="196"/>
      <c r="K780" s="448"/>
      <c r="L780" s="196"/>
      <c r="M780" s="196"/>
      <c r="N780" s="216">
        <v>0</v>
      </c>
      <c r="O780" s="216">
        <v>0</v>
      </c>
      <c r="P780" s="216">
        <v>0</v>
      </c>
      <c r="Q780" s="335">
        <v>0</v>
      </c>
      <c r="R780" s="234"/>
    </row>
    <row r="781" spans="2:18" s="194" customFormat="1" x14ac:dyDescent="0.25">
      <c r="B781" s="233">
        <v>776</v>
      </c>
      <c r="C781" s="293">
        <v>45420</v>
      </c>
      <c r="D781" s="195" t="s">
        <v>141</v>
      </c>
      <c r="E781" s="196" t="s">
        <v>92</v>
      </c>
      <c r="F781" s="196" t="s">
        <v>2</v>
      </c>
      <c r="G781" s="196" t="s">
        <v>209</v>
      </c>
      <c r="H781" s="196">
        <v>7</v>
      </c>
      <c r="I781" s="196"/>
      <c r="J781" s="196"/>
      <c r="K781" s="448"/>
      <c r="L781" s="196"/>
      <c r="M781" s="196"/>
      <c r="N781" s="216">
        <v>0</v>
      </c>
      <c r="O781" s="216">
        <v>0</v>
      </c>
      <c r="P781" s="216">
        <v>0</v>
      </c>
      <c r="Q781" s="335">
        <v>0</v>
      </c>
      <c r="R781" s="234"/>
    </row>
    <row r="782" spans="2:18" s="194" customFormat="1" x14ac:dyDescent="0.25">
      <c r="B782" s="233">
        <v>777</v>
      </c>
      <c r="C782" s="293">
        <v>45420</v>
      </c>
      <c r="D782" s="195" t="s">
        <v>140</v>
      </c>
      <c r="E782" s="196" t="s">
        <v>92</v>
      </c>
      <c r="F782" s="196" t="s">
        <v>2</v>
      </c>
      <c r="G782" s="196" t="s">
        <v>209</v>
      </c>
      <c r="H782" s="196">
        <v>7</v>
      </c>
      <c r="I782" s="196"/>
      <c r="J782" s="196"/>
      <c r="K782" s="448"/>
      <c r="L782" s="196"/>
      <c r="M782" s="196"/>
      <c r="N782" s="216">
        <v>0</v>
      </c>
      <c r="O782" s="216">
        <v>0</v>
      </c>
      <c r="P782" s="216">
        <v>0</v>
      </c>
      <c r="Q782" s="335">
        <v>0</v>
      </c>
      <c r="R782" s="234"/>
    </row>
    <row r="783" spans="2:18" s="194" customFormat="1" x14ac:dyDescent="0.25">
      <c r="B783" s="233">
        <v>778</v>
      </c>
      <c r="C783" s="293">
        <v>45420</v>
      </c>
      <c r="D783" s="195" t="s">
        <v>139</v>
      </c>
      <c r="E783" s="196" t="s">
        <v>92</v>
      </c>
      <c r="F783" s="196" t="s">
        <v>2</v>
      </c>
      <c r="G783" s="196" t="s">
        <v>209</v>
      </c>
      <c r="H783" s="196">
        <v>7</v>
      </c>
      <c r="I783" s="196"/>
      <c r="J783" s="196"/>
      <c r="K783" s="448"/>
      <c r="L783" s="196"/>
      <c r="M783" s="196"/>
      <c r="N783" s="216">
        <v>0</v>
      </c>
      <c r="O783" s="216">
        <v>0</v>
      </c>
      <c r="P783" s="216">
        <v>0</v>
      </c>
      <c r="Q783" s="335">
        <v>0</v>
      </c>
      <c r="R783" s="234"/>
    </row>
    <row r="784" spans="2:18" s="194" customFormat="1" x14ac:dyDescent="0.25">
      <c r="B784" s="233">
        <v>779</v>
      </c>
      <c r="C784" s="293">
        <v>45420</v>
      </c>
      <c r="D784" s="195" t="s">
        <v>96</v>
      </c>
      <c r="E784" s="196" t="s">
        <v>159</v>
      </c>
      <c r="F784" s="196" t="s">
        <v>1</v>
      </c>
      <c r="G784" s="196" t="s">
        <v>159</v>
      </c>
      <c r="H784" s="196">
        <v>11.8</v>
      </c>
      <c r="I784" s="196"/>
      <c r="J784" s="196"/>
      <c r="K784" s="448"/>
      <c r="L784" s="196"/>
      <c r="M784" s="196"/>
      <c r="N784" s="216">
        <v>0</v>
      </c>
      <c r="O784" s="216">
        <v>0</v>
      </c>
      <c r="P784" s="216">
        <v>0</v>
      </c>
      <c r="Q784" s="335">
        <v>0</v>
      </c>
      <c r="R784" s="234"/>
    </row>
    <row r="785" spans="2:18" s="194" customFormat="1" x14ac:dyDescent="0.25">
      <c r="B785" s="233">
        <v>780</v>
      </c>
      <c r="C785" s="293">
        <v>45420</v>
      </c>
      <c r="D785" s="195" t="s">
        <v>128</v>
      </c>
      <c r="E785" s="196" t="s">
        <v>159</v>
      </c>
      <c r="F785" s="196" t="s">
        <v>1</v>
      </c>
      <c r="G785" s="196" t="s">
        <v>159</v>
      </c>
      <c r="H785" s="196">
        <v>11.8</v>
      </c>
      <c r="I785" s="196"/>
      <c r="J785" s="196"/>
      <c r="K785" s="448"/>
      <c r="L785" s="196"/>
      <c r="M785" s="196"/>
      <c r="N785" s="216">
        <v>0</v>
      </c>
      <c r="O785" s="216">
        <v>0</v>
      </c>
      <c r="P785" s="216">
        <v>0</v>
      </c>
      <c r="Q785" s="335">
        <v>0</v>
      </c>
      <c r="R785" s="234"/>
    </row>
    <row r="786" spans="2:18" s="194" customFormat="1" x14ac:dyDescent="0.25">
      <c r="B786" s="233">
        <v>781</v>
      </c>
      <c r="C786" s="293">
        <v>45421</v>
      </c>
      <c r="D786" s="195" t="s">
        <v>94</v>
      </c>
      <c r="E786" s="196" t="s">
        <v>92</v>
      </c>
      <c r="F786" s="196" t="s">
        <v>1</v>
      </c>
      <c r="G786" s="196" t="s">
        <v>209</v>
      </c>
      <c r="H786" s="196">
        <v>6.65</v>
      </c>
      <c r="I786" s="196" t="s">
        <v>214</v>
      </c>
      <c r="J786" s="196">
        <v>34</v>
      </c>
      <c r="K786" s="448"/>
      <c r="L786" s="196" t="s">
        <v>1</v>
      </c>
      <c r="M786" s="196" t="s">
        <v>297</v>
      </c>
      <c r="N786" s="216">
        <v>226.10000000000002</v>
      </c>
      <c r="O786" s="216">
        <v>0</v>
      </c>
      <c r="P786" s="216">
        <v>0</v>
      </c>
      <c r="Q786" s="335">
        <v>0</v>
      </c>
      <c r="R786" s="234"/>
    </row>
    <row r="787" spans="2:18" s="194" customFormat="1" x14ac:dyDescent="0.25">
      <c r="B787" s="233">
        <v>782</v>
      </c>
      <c r="C787" s="293">
        <v>45421</v>
      </c>
      <c r="D787" s="195" t="s">
        <v>91</v>
      </c>
      <c r="E787" s="196" t="s">
        <v>92</v>
      </c>
      <c r="F787" s="196" t="s">
        <v>1</v>
      </c>
      <c r="G787" s="196" t="s">
        <v>209</v>
      </c>
      <c r="H787" s="196">
        <v>6.65</v>
      </c>
      <c r="I787" s="196" t="s">
        <v>214</v>
      </c>
      <c r="J787" s="196">
        <v>33</v>
      </c>
      <c r="K787" s="448"/>
      <c r="L787" s="196" t="s">
        <v>1</v>
      </c>
      <c r="M787" s="196" t="s">
        <v>297</v>
      </c>
      <c r="N787" s="216">
        <v>219.45000000000002</v>
      </c>
      <c r="O787" s="216">
        <v>0</v>
      </c>
      <c r="P787" s="216">
        <v>0</v>
      </c>
      <c r="Q787" s="335">
        <v>0</v>
      </c>
      <c r="R787" s="234"/>
    </row>
    <row r="788" spans="2:18" s="194" customFormat="1" x14ac:dyDescent="0.25">
      <c r="B788" s="233">
        <v>783</v>
      </c>
      <c r="C788" s="293">
        <v>45421</v>
      </c>
      <c r="D788" s="195" t="s">
        <v>116</v>
      </c>
      <c r="E788" s="196" t="s">
        <v>92</v>
      </c>
      <c r="F788" s="196" t="s">
        <v>1</v>
      </c>
      <c r="G788" s="196" t="s">
        <v>209</v>
      </c>
      <c r="H788" s="196">
        <v>6.65</v>
      </c>
      <c r="I788" s="196" t="s">
        <v>214</v>
      </c>
      <c r="J788" s="196">
        <v>34</v>
      </c>
      <c r="K788" s="448"/>
      <c r="L788" s="196" t="s">
        <v>1</v>
      </c>
      <c r="M788" s="196" t="s">
        <v>297</v>
      </c>
      <c r="N788" s="216">
        <v>226.10000000000002</v>
      </c>
      <c r="O788" s="216">
        <v>0</v>
      </c>
      <c r="P788" s="216">
        <v>0</v>
      </c>
      <c r="Q788" s="335">
        <v>0</v>
      </c>
      <c r="R788" s="234"/>
    </row>
    <row r="789" spans="2:18" s="194" customFormat="1" x14ac:dyDescent="0.25">
      <c r="B789" s="233">
        <v>784</v>
      </c>
      <c r="C789" s="293">
        <v>45421</v>
      </c>
      <c r="D789" s="195" t="s">
        <v>155</v>
      </c>
      <c r="E789" s="196" t="s">
        <v>92</v>
      </c>
      <c r="F789" s="196" t="s">
        <v>62</v>
      </c>
      <c r="G789" s="196" t="s">
        <v>210</v>
      </c>
      <c r="H789" s="196">
        <v>4.1500000000000004</v>
      </c>
      <c r="I789" s="196"/>
      <c r="J789" s="196"/>
      <c r="K789" s="448"/>
      <c r="L789" s="196"/>
      <c r="M789" s="196"/>
      <c r="N789" s="216">
        <v>0</v>
      </c>
      <c r="O789" s="216">
        <v>0</v>
      </c>
      <c r="P789" s="216">
        <v>0</v>
      </c>
      <c r="Q789" s="335">
        <v>0</v>
      </c>
      <c r="R789" s="234"/>
    </row>
    <row r="790" spans="2:18" s="194" customFormat="1" x14ac:dyDescent="0.25">
      <c r="B790" s="233">
        <v>785</v>
      </c>
      <c r="C790" s="293">
        <v>45421</v>
      </c>
      <c r="D790" s="195" t="s">
        <v>154</v>
      </c>
      <c r="E790" s="196" t="s">
        <v>92</v>
      </c>
      <c r="F790" s="196" t="s">
        <v>62</v>
      </c>
      <c r="G790" s="196" t="s">
        <v>210</v>
      </c>
      <c r="H790" s="196">
        <v>4.1500000000000004</v>
      </c>
      <c r="I790" s="196"/>
      <c r="J790" s="196"/>
      <c r="K790" s="448"/>
      <c r="L790" s="196"/>
      <c r="M790" s="196"/>
      <c r="N790" s="216">
        <v>0</v>
      </c>
      <c r="O790" s="216">
        <v>0</v>
      </c>
      <c r="P790" s="216">
        <v>0</v>
      </c>
      <c r="Q790" s="335">
        <v>0</v>
      </c>
      <c r="R790" s="234"/>
    </row>
    <row r="791" spans="2:18" s="194" customFormat="1" x14ac:dyDescent="0.25">
      <c r="B791" s="233">
        <v>786</v>
      </c>
      <c r="C791" s="293">
        <v>45421</v>
      </c>
      <c r="D791" s="195" t="s">
        <v>158</v>
      </c>
      <c r="E791" s="196" t="s">
        <v>159</v>
      </c>
      <c r="F791" s="196" t="s">
        <v>381</v>
      </c>
      <c r="G791" s="196" t="s">
        <v>159</v>
      </c>
      <c r="H791" s="196">
        <v>10</v>
      </c>
      <c r="I791" s="196"/>
      <c r="J791" s="196"/>
      <c r="K791" s="448"/>
      <c r="L791" s="196"/>
      <c r="M791" s="196"/>
      <c r="N791" s="216">
        <v>0</v>
      </c>
      <c r="O791" s="216">
        <v>0</v>
      </c>
      <c r="P791" s="216">
        <v>0</v>
      </c>
      <c r="Q791" s="335">
        <v>0</v>
      </c>
      <c r="R791" s="234"/>
    </row>
    <row r="792" spans="2:18" s="194" customFormat="1" x14ac:dyDescent="0.25">
      <c r="B792" s="233">
        <v>787</v>
      </c>
      <c r="C792" s="293">
        <v>45421</v>
      </c>
      <c r="D792" s="195" t="s">
        <v>175</v>
      </c>
      <c r="E792" s="196" t="s">
        <v>176</v>
      </c>
      <c r="F792" s="196" t="s">
        <v>7</v>
      </c>
      <c r="G792" s="196" t="s">
        <v>209</v>
      </c>
      <c r="H792" s="196">
        <v>7</v>
      </c>
      <c r="I792" s="196"/>
      <c r="J792" s="196"/>
      <c r="K792" s="448"/>
      <c r="L792" s="196"/>
      <c r="M792" s="196"/>
      <c r="N792" s="216">
        <v>0</v>
      </c>
      <c r="O792" s="216">
        <v>0</v>
      </c>
      <c r="P792" s="216">
        <v>0</v>
      </c>
      <c r="Q792" s="335">
        <v>0</v>
      </c>
      <c r="R792" s="234"/>
    </row>
    <row r="793" spans="2:18" s="194" customFormat="1" x14ac:dyDescent="0.25">
      <c r="B793" s="233">
        <v>788</v>
      </c>
      <c r="C793" s="293">
        <v>45421</v>
      </c>
      <c r="D793" s="195" t="s">
        <v>171</v>
      </c>
      <c r="E793" s="196" t="s">
        <v>159</v>
      </c>
      <c r="F793" s="196" t="s">
        <v>7</v>
      </c>
      <c r="G793" s="196" t="s">
        <v>159</v>
      </c>
      <c r="H793" s="196">
        <v>11.2</v>
      </c>
      <c r="I793" s="196"/>
      <c r="J793" s="196"/>
      <c r="K793" s="448"/>
      <c r="L793" s="196"/>
      <c r="M793" s="196"/>
      <c r="N793" s="216">
        <v>0</v>
      </c>
      <c r="O793" s="216">
        <v>0</v>
      </c>
      <c r="P793" s="216">
        <v>0</v>
      </c>
      <c r="Q793" s="335">
        <v>0</v>
      </c>
      <c r="R793" s="234"/>
    </row>
    <row r="794" spans="2:18" s="194" customFormat="1" x14ac:dyDescent="0.25">
      <c r="B794" s="233">
        <v>789</v>
      </c>
      <c r="C794" s="293">
        <v>45421</v>
      </c>
      <c r="D794" s="195" t="s">
        <v>151</v>
      </c>
      <c r="E794" s="196" t="s">
        <v>92</v>
      </c>
      <c r="F794" s="196" t="s">
        <v>63</v>
      </c>
      <c r="G794" s="196" t="s">
        <v>209</v>
      </c>
      <c r="H794" s="196">
        <v>6.65</v>
      </c>
      <c r="I794" s="196"/>
      <c r="J794" s="196"/>
      <c r="K794" s="448"/>
      <c r="L794" s="196"/>
      <c r="M794" s="196"/>
      <c r="N794" s="216">
        <v>0</v>
      </c>
      <c r="O794" s="216">
        <v>0</v>
      </c>
      <c r="P794" s="216">
        <v>0</v>
      </c>
      <c r="Q794" s="335">
        <v>0</v>
      </c>
      <c r="R794" s="234"/>
    </row>
    <row r="795" spans="2:18" s="194" customFormat="1" x14ac:dyDescent="0.25">
      <c r="B795" s="233">
        <v>790</v>
      </c>
      <c r="C795" s="293">
        <v>45421</v>
      </c>
      <c r="D795" s="195" t="s">
        <v>150</v>
      </c>
      <c r="E795" s="196" t="s">
        <v>92</v>
      </c>
      <c r="F795" s="196" t="s">
        <v>63</v>
      </c>
      <c r="G795" s="196" t="s">
        <v>210</v>
      </c>
      <c r="H795" s="196">
        <v>4.1500000000000004</v>
      </c>
      <c r="I795" s="196"/>
      <c r="J795" s="196"/>
      <c r="K795" s="448"/>
      <c r="L795" s="196"/>
      <c r="M795" s="196"/>
      <c r="N795" s="216">
        <v>0</v>
      </c>
      <c r="O795" s="216">
        <v>0</v>
      </c>
      <c r="P795" s="216">
        <v>0</v>
      </c>
      <c r="Q795" s="335">
        <v>0</v>
      </c>
      <c r="R795" s="234"/>
    </row>
    <row r="796" spans="2:18" s="194" customFormat="1" x14ac:dyDescent="0.25">
      <c r="B796" s="233">
        <v>791</v>
      </c>
      <c r="C796" s="293">
        <v>45421</v>
      </c>
      <c r="D796" s="195" t="s">
        <v>148</v>
      </c>
      <c r="E796" s="196" t="s">
        <v>92</v>
      </c>
      <c r="F796" s="196" t="s">
        <v>63</v>
      </c>
      <c r="G796" s="196" t="s">
        <v>210</v>
      </c>
      <c r="H796" s="196">
        <v>4.1500000000000004</v>
      </c>
      <c r="I796" s="196"/>
      <c r="J796" s="196"/>
      <c r="K796" s="448"/>
      <c r="L796" s="196"/>
      <c r="M796" s="196"/>
      <c r="N796" s="216">
        <v>0</v>
      </c>
      <c r="O796" s="216">
        <v>0</v>
      </c>
      <c r="P796" s="216">
        <v>0</v>
      </c>
      <c r="Q796" s="335">
        <v>0</v>
      </c>
      <c r="R796" s="234"/>
    </row>
    <row r="797" spans="2:18" s="194" customFormat="1" x14ac:dyDescent="0.25">
      <c r="B797" s="233">
        <v>792</v>
      </c>
      <c r="C797" s="293">
        <v>45421</v>
      </c>
      <c r="D797" s="195" t="s">
        <v>177</v>
      </c>
      <c r="E797" s="196" t="s">
        <v>159</v>
      </c>
      <c r="F797" s="196" t="s">
        <v>8</v>
      </c>
      <c r="G797" s="196" t="s">
        <v>159</v>
      </c>
      <c r="H797" s="196">
        <v>11.6</v>
      </c>
      <c r="I797" s="196"/>
      <c r="J797" s="196"/>
      <c r="K797" s="448"/>
      <c r="L797" s="196"/>
      <c r="M797" s="196"/>
      <c r="N797" s="216">
        <v>0</v>
      </c>
      <c r="O797" s="216">
        <v>0</v>
      </c>
      <c r="P797" s="216">
        <v>0</v>
      </c>
      <c r="Q797" s="335">
        <v>0</v>
      </c>
      <c r="R797" s="234"/>
    </row>
    <row r="798" spans="2:18" s="194" customFormat="1" x14ac:dyDescent="0.25">
      <c r="B798" s="233">
        <v>793</v>
      </c>
      <c r="C798" s="293">
        <v>45421</v>
      </c>
      <c r="D798" s="195" t="s">
        <v>141</v>
      </c>
      <c r="E798" s="196" t="s">
        <v>92</v>
      </c>
      <c r="F798" s="196" t="s">
        <v>2</v>
      </c>
      <c r="G798" s="196" t="s">
        <v>209</v>
      </c>
      <c r="H798" s="196">
        <v>7</v>
      </c>
      <c r="I798" s="196"/>
      <c r="J798" s="196"/>
      <c r="K798" s="448"/>
      <c r="L798" s="196"/>
      <c r="M798" s="196"/>
      <c r="N798" s="216">
        <v>0</v>
      </c>
      <c r="O798" s="216">
        <v>0</v>
      </c>
      <c r="P798" s="216">
        <v>0</v>
      </c>
      <c r="Q798" s="335">
        <v>0</v>
      </c>
      <c r="R798" s="234"/>
    </row>
    <row r="799" spans="2:18" s="194" customFormat="1" x14ac:dyDescent="0.25">
      <c r="B799" s="233">
        <v>794</v>
      </c>
      <c r="C799" s="293">
        <v>45421</v>
      </c>
      <c r="D799" s="195" t="s">
        <v>140</v>
      </c>
      <c r="E799" s="196" t="s">
        <v>92</v>
      </c>
      <c r="F799" s="196" t="s">
        <v>2</v>
      </c>
      <c r="G799" s="196" t="s">
        <v>209</v>
      </c>
      <c r="H799" s="196">
        <v>7</v>
      </c>
      <c r="I799" s="196"/>
      <c r="J799" s="196"/>
      <c r="K799" s="448"/>
      <c r="L799" s="196"/>
      <c r="M799" s="196"/>
      <c r="N799" s="216">
        <v>0</v>
      </c>
      <c r="O799" s="216">
        <v>0</v>
      </c>
      <c r="P799" s="216">
        <v>0</v>
      </c>
      <c r="Q799" s="335">
        <v>0</v>
      </c>
      <c r="R799" s="234"/>
    </row>
    <row r="800" spans="2:18" s="194" customFormat="1" x14ac:dyDescent="0.25">
      <c r="B800" s="233">
        <v>795</v>
      </c>
      <c r="C800" s="293">
        <v>45421</v>
      </c>
      <c r="D800" s="195" t="s">
        <v>139</v>
      </c>
      <c r="E800" s="196" t="s">
        <v>92</v>
      </c>
      <c r="F800" s="196" t="s">
        <v>2</v>
      </c>
      <c r="G800" s="196" t="s">
        <v>209</v>
      </c>
      <c r="H800" s="196">
        <v>7</v>
      </c>
      <c r="I800" s="196"/>
      <c r="J800" s="196"/>
      <c r="K800" s="448"/>
      <c r="L800" s="196"/>
      <c r="M800" s="196"/>
      <c r="N800" s="216">
        <v>0</v>
      </c>
      <c r="O800" s="216">
        <v>0</v>
      </c>
      <c r="P800" s="216">
        <v>0</v>
      </c>
      <c r="Q800" s="335">
        <v>0</v>
      </c>
      <c r="R800" s="234"/>
    </row>
    <row r="801" spans="2:18" s="194" customFormat="1" x14ac:dyDescent="0.25">
      <c r="B801" s="233">
        <v>796</v>
      </c>
      <c r="C801" s="293">
        <v>45421</v>
      </c>
      <c r="D801" s="195" t="s">
        <v>96</v>
      </c>
      <c r="E801" s="196" t="s">
        <v>159</v>
      </c>
      <c r="F801" s="196" t="s">
        <v>1</v>
      </c>
      <c r="G801" s="196" t="s">
        <v>159</v>
      </c>
      <c r="H801" s="196">
        <v>11.8</v>
      </c>
      <c r="I801" s="196"/>
      <c r="J801" s="196"/>
      <c r="K801" s="448"/>
      <c r="L801" s="196"/>
      <c r="M801" s="196"/>
      <c r="N801" s="216">
        <v>0</v>
      </c>
      <c r="O801" s="216">
        <v>0</v>
      </c>
      <c r="P801" s="216">
        <v>0</v>
      </c>
      <c r="Q801" s="335">
        <v>0</v>
      </c>
      <c r="R801" s="234"/>
    </row>
    <row r="802" spans="2:18" s="194" customFormat="1" x14ac:dyDescent="0.25">
      <c r="B802" s="233">
        <v>797</v>
      </c>
      <c r="C802" s="293">
        <v>45421</v>
      </c>
      <c r="D802" s="195" t="s">
        <v>128</v>
      </c>
      <c r="E802" s="196" t="s">
        <v>159</v>
      </c>
      <c r="F802" s="196" t="s">
        <v>1</v>
      </c>
      <c r="G802" s="196" t="s">
        <v>159</v>
      </c>
      <c r="H802" s="196">
        <v>11.8</v>
      </c>
      <c r="I802" s="196"/>
      <c r="J802" s="196"/>
      <c r="K802" s="448"/>
      <c r="L802" s="196"/>
      <c r="M802" s="196"/>
      <c r="N802" s="216">
        <v>0</v>
      </c>
      <c r="O802" s="216">
        <v>0</v>
      </c>
      <c r="P802" s="216">
        <v>0</v>
      </c>
      <c r="Q802" s="335">
        <v>0</v>
      </c>
      <c r="R802" s="234"/>
    </row>
    <row r="803" spans="2:18" s="194" customFormat="1" x14ac:dyDescent="0.25">
      <c r="B803" s="233">
        <v>798</v>
      </c>
      <c r="C803" s="293">
        <v>45422</v>
      </c>
      <c r="D803" s="195" t="s">
        <v>94</v>
      </c>
      <c r="E803" s="196" t="s">
        <v>92</v>
      </c>
      <c r="F803" s="196" t="s">
        <v>1</v>
      </c>
      <c r="G803" s="196" t="s">
        <v>209</v>
      </c>
      <c r="H803" s="196">
        <v>6.65</v>
      </c>
      <c r="I803" s="196" t="s">
        <v>214</v>
      </c>
      <c r="J803" s="196">
        <v>30</v>
      </c>
      <c r="K803" s="448"/>
      <c r="L803" s="196" t="s">
        <v>1</v>
      </c>
      <c r="M803" s="196" t="s">
        <v>297</v>
      </c>
      <c r="N803" s="216">
        <v>199.5</v>
      </c>
      <c r="O803" s="216">
        <v>0</v>
      </c>
      <c r="P803" s="216">
        <v>0</v>
      </c>
      <c r="Q803" s="335">
        <v>0</v>
      </c>
      <c r="R803" s="234"/>
    </row>
    <row r="804" spans="2:18" s="194" customFormat="1" x14ac:dyDescent="0.25">
      <c r="B804" s="233">
        <v>799</v>
      </c>
      <c r="C804" s="293">
        <v>45422</v>
      </c>
      <c r="D804" s="195" t="s">
        <v>91</v>
      </c>
      <c r="E804" s="196" t="s">
        <v>92</v>
      </c>
      <c r="F804" s="196" t="s">
        <v>1</v>
      </c>
      <c r="G804" s="196" t="s">
        <v>209</v>
      </c>
      <c r="H804" s="196">
        <v>6.65</v>
      </c>
      <c r="I804" s="196" t="s">
        <v>214</v>
      </c>
      <c r="J804" s="196">
        <v>30</v>
      </c>
      <c r="K804" s="448"/>
      <c r="L804" s="196" t="s">
        <v>1</v>
      </c>
      <c r="M804" s="196" t="s">
        <v>297</v>
      </c>
      <c r="N804" s="216">
        <v>199.5</v>
      </c>
      <c r="O804" s="216">
        <v>0</v>
      </c>
      <c r="P804" s="216">
        <v>0</v>
      </c>
      <c r="Q804" s="335">
        <v>0</v>
      </c>
      <c r="R804" s="234"/>
    </row>
    <row r="805" spans="2:18" s="194" customFormat="1" x14ac:dyDescent="0.25">
      <c r="B805" s="233">
        <v>800</v>
      </c>
      <c r="C805" s="293">
        <v>45422</v>
      </c>
      <c r="D805" s="195" t="s">
        <v>116</v>
      </c>
      <c r="E805" s="196" t="s">
        <v>92</v>
      </c>
      <c r="F805" s="196" t="s">
        <v>1</v>
      </c>
      <c r="G805" s="196" t="s">
        <v>209</v>
      </c>
      <c r="H805" s="196">
        <v>6.65</v>
      </c>
      <c r="I805" s="196" t="s">
        <v>214</v>
      </c>
      <c r="J805" s="196">
        <v>31</v>
      </c>
      <c r="K805" s="448"/>
      <c r="L805" s="196" t="s">
        <v>1</v>
      </c>
      <c r="M805" s="196" t="s">
        <v>297</v>
      </c>
      <c r="N805" s="216">
        <v>206.15</v>
      </c>
      <c r="O805" s="216">
        <v>0</v>
      </c>
      <c r="P805" s="216">
        <v>0</v>
      </c>
      <c r="Q805" s="335">
        <v>0</v>
      </c>
      <c r="R805" s="234"/>
    </row>
    <row r="806" spans="2:18" s="194" customFormat="1" x14ac:dyDescent="0.25">
      <c r="B806" s="233">
        <v>801</v>
      </c>
      <c r="C806" s="293">
        <v>45422</v>
      </c>
      <c r="D806" s="195" t="s">
        <v>155</v>
      </c>
      <c r="E806" s="196" t="s">
        <v>92</v>
      </c>
      <c r="F806" s="196" t="s">
        <v>62</v>
      </c>
      <c r="G806" s="196" t="s">
        <v>210</v>
      </c>
      <c r="H806" s="196">
        <v>4.1500000000000004</v>
      </c>
      <c r="I806" s="196"/>
      <c r="J806" s="196"/>
      <c r="K806" s="448"/>
      <c r="L806" s="196"/>
      <c r="M806" s="196"/>
      <c r="N806" s="216">
        <v>0</v>
      </c>
      <c r="O806" s="216">
        <v>0</v>
      </c>
      <c r="P806" s="216">
        <v>0</v>
      </c>
      <c r="Q806" s="335">
        <v>0</v>
      </c>
      <c r="R806" s="234"/>
    </row>
    <row r="807" spans="2:18" s="194" customFormat="1" x14ac:dyDescent="0.25">
      <c r="B807" s="233">
        <v>802</v>
      </c>
      <c r="C807" s="293">
        <v>45422</v>
      </c>
      <c r="D807" s="195" t="s">
        <v>154</v>
      </c>
      <c r="E807" s="196" t="s">
        <v>92</v>
      </c>
      <c r="F807" s="196" t="s">
        <v>62</v>
      </c>
      <c r="G807" s="196" t="s">
        <v>210</v>
      </c>
      <c r="H807" s="196">
        <v>4.1500000000000004</v>
      </c>
      <c r="I807" s="196"/>
      <c r="J807" s="196"/>
      <c r="K807" s="448"/>
      <c r="L807" s="196"/>
      <c r="M807" s="196"/>
      <c r="N807" s="216">
        <v>0</v>
      </c>
      <c r="O807" s="216">
        <v>0</v>
      </c>
      <c r="P807" s="216">
        <v>0</v>
      </c>
      <c r="Q807" s="335">
        <v>0</v>
      </c>
      <c r="R807" s="234"/>
    </row>
    <row r="808" spans="2:18" s="194" customFormat="1" x14ac:dyDescent="0.25">
      <c r="B808" s="233">
        <v>803</v>
      </c>
      <c r="C808" s="293">
        <v>45422</v>
      </c>
      <c r="D808" s="195" t="s">
        <v>158</v>
      </c>
      <c r="E808" s="196" t="s">
        <v>159</v>
      </c>
      <c r="F808" s="196" t="s">
        <v>381</v>
      </c>
      <c r="G808" s="196" t="s">
        <v>159</v>
      </c>
      <c r="H808" s="196">
        <v>10</v>
      </c>
      <c r="I808" s="196"/>
      <c r="J808" s="196"/>
      <c r="K808" s="448"/>
      <c r="L808" s="196"/>
      <c r="M808" s="196"/>
      <c r="N808" s="216">
        <v>0</v>
      </c>
      <c r="O808" s="216">
        <v>0</v>
      </c>
      <c r="P808" s="216">
        <v>0</v>
      </c>
      <c r="Q808" s="335">
        <v>0</v>
      </c>
      <c r="R808" s="234"/>
    </row>
    <row r="809" spans="2:18" s="194" customFormat="1" x14ac:dyDescent="0.25">
      <c r="B809" s="233">
        <v>804</v>
      </c>
      <c r="C809" s="293">
        <v>45422</v>
      </c>
      <c r="D809" s="195" t="s">
        <v>175</v>
      </c>
      <c r="E809" s="196" t="s">
        <v>176</v>
      </c>
      <c r="F809" s="196" t="s">
        <v>7</v>
      </c>
      <c r="G809" s="196" t="s">
        <v>209</v>
      </c>
      <c r="H809" s="196">
        <v>7</v>
      </c>
      <c r="I809" s="196"/>
      <c r="J809" s="196"/>
      <c r="K809" s="448"/>
      <c r="L809" s="196"/>
      <c r="M809" s="196"/>
      <c r="N809" s="216">
        <v>0</v>
      </c>
      <c r="O809" s="216">
        <v>0</v>
      </c>
      <c r="P809" s="216">
        <v>0</v>
      </c>
      <c r="Q809" s="335">
        <v>0</v>
      </c>
      <c r="R809" s="234"/>
    </row>
    <row r="810" spans="2:18" s="194" customFormat="1" x14ac:dyDescent="0.25">
      <c r="B810" s="233">
        <v>805</v>
      </c>
      <c r="C810" s="293">
        <v>45422</v>
      </c>
      <c r="D810" s="195" t="s">
        <v>171</v>
      </c>
      <c r="E810" s="196" t="s">
        <v>159</v>
      </c>
      <c r="F810" s="196" t="s">
        <v>7</v>
      </c>
      <c r="G810" s="196" t="s">
        <v>159</v>
      </c>
      <c r="H810" s="196">
        <v>11.2</v>
      </c>
      <c r="I810" s="196"/>
      <c r="J810" s="196"/>
      <c r="K810" s="448"/>
      <c r="L810" s="196"/>
      <c r="M810" s="196"/>
      <c r="N810" s="216">
        <v>0</v>
      </c>
      <c r="O810" s="216">
        <v>0</v>
      </c>
      <c r="P810" s="216">
        <v>0</v>
      </c>
      <c r="Q810" s="335">
        <v>0</v>
      </c>
      <c r="R810" s="234"/>
    </row>
    <row r="811" spans="2:18" s="194" customFormat="1" x14ac:dyDescent="0.25">
      <c r="B811" s="233">
        <v>806</v>
      </c>
      <c r="C811" s="293">
        <v>45422</v>
      </c>
      <c r="D811" s="195" t="s">
        <v>151</v>
      </c>
      <c r="E811" s="196" t="s">
        <v>92</v>
      </c>
      <c r="F811" s="196" t="s">
        <v>63</v>
      </c>
      <c r="G811" s="196" t="s">
        <v>209</v>
      </c>
      <c r="H811" s="196">
        <v>6.65</v>
      </c>
      <c r="I811" s="196"/>
      <c r="J811" s="196"/>
      <c r="K811" s="448"/>
      <c r="L811" s="196"/>
      <c r="M811" s="196"/>
      <c r="N811" s="216">
        <v>0</v>
      </c>
      <c r="O811" s="216">
        <v>0</v>
      </c>
      <c r="P811" s="216">
        <v>0</v>
      </c>
      <c r="Q811" s="335">
        <v>0</v>
      </c>
      <c r="R811" s="234"/>
    </row>
    <row r="812" spans="2:18" s="194" customFormat="1" x14ac:dyDescent="0.25">
      <c r="B812" s="233">
        <v>807</v>
      </c>
      <c r="C812" s="293">
        <v>45422</v>
      </c>
      <c r="D812" s="195" t="s">
        <v>150</v>
      </c>
      <c r="E812" s="196" t="s">
        <v>92</v>
      </c>
      <c r="F812" s="196" t="s">
        <v>63</v>
      </c>
      <c r="G812" s="196" t="s">
        <v>210</v>
      </c>
      <c r="H812" s="196">
        <v>4.1500000000000004</v>
      </c>
      <c r="I812" s="196"/>
      <c r="J812" s="196"/>
      <c r="K812" s="448"/>
      <c r="L812" s="196"/>
      <c r="M812" s="196"/>
      <c r="N812" s="216">
        <v>0</v>
      </c>
      <c r="O812" s="216">
        <v>0</v>
      </c>
      <c r="P812" s="216">
        <v>0</v>
      </c>
      <c r="Q812" s="335">
        <v>0</v>
      </c>
      <c r="R812" s="234"/>
    </row>
    <row r="813" spans="2:18" s="194" customFormat="1" x14ac:dyDescent="0.25">
      <c r="B813" s="233">
        <v>808</v>
      </c>
      <c r="C813" s="293">
        <v>45422</v>
      </c>
      <c r="D813" s="195" t="s">
        <v>148</v>
      </c>
      <c r="E813" s="196" t="s">
        <v>92</v>
      </c>
      <c r="F813" s="196" t="s">
        <v>63</v>
      </c>
      <c r="G813" s="196" t="s">
        <v>210</v>
      </c>
      <c r="H813" s="196">
        <v>4.1500000000000004</v>
      </c>
      <c r="I813" s="196"/>
      <c r="J813" s="196"/>
      <c r="K813" s="448"/>
      <c r="L813" s="196"/>
      <c r="M813" s="196"/>
      <c r="N813" s="216">
        <v>0</v>
      </c>
      <c r="O813" s="216">
        <v>0</v>
      </c>
      <c r="P813" s="216">
        <v>0</v>
      </c>
      <c r="Q813" s="335">
        <v>0</v>
      </c>
      <c r="R813" s="234"/>
    </row>
    <row r="814" spans="2:18" s="194" customFormat="1" x14ac:dyDescent="0.25">
      <c r="B814" s="233">
        <v>809</v>
      </c>
      <c r="C814" s="293">
        <v>45422</v>
      </c>
      <c r="D814" s="195" t="s">
        <v>177</v>
      </c>
      <c r="E814" s="196" t="s">
        <v>159</v>
      </c>
      <c r="F814" s="196" t="s">
        <v>8</v>
      </c>
      <c r="G814" s="196" t="s">
        <v>159</v>
      </c>
      <c r="H814" s="196">
        <v>11.6</v>
      </c>
      <c r="I814" s="196"/>
      <c r="J814" s="196"/>
      <c r="K814" s="448"/>
      <c r="L814" s="196"/>
      <c r="M814" s="196"/>
      <c r="N814" s="216">
        <v>0</v>
      </c>
      <c r="O814" s="216">
        <v>0</v>
      </c>
      <c r="P814" s="216">
        <v>0</v>
      </c>
      <c r="Q814" s="335">
        <v>0</v>
      </c>
      <c r="R814" s="234"/>
    </row>
    <row r="815" spans="2:18" s="194" customFormat="1" x14ac:dyDescent="0.25">
      <c r="B815" s="233">
        <v>810</v>
      </c>
      <c r="C815" s="293">
        <v>45422</v>
      </c>
      <c r="D815" s="195" t="s">
        <v>141</v>
      </c>
      <c r="E815" s="196" t="s">
        <v>92</v>
      </c>
      <c r="F815" s="196" t="s">
        <v>2</v>
      </c>
      <c r="G815" s="196" t="s">
        <v>209</v>
      </c>
      <c r="H815" s="196">
        <v>7</v>
      </c>
      <c r="I815" s="196"/>
      <c r="J815" s="196"/>
      <c r="K815" s="448"/>
      <c r="L815" s="196"/>
      <c r="M815" s="196"/>
      <c r="N815" s="216">
        <v>0</v>
      </c>
      <c r="O815" s="216">
        <v>0</v>
      </c>
      <c r="P815" s="216">
        <v>0</v>
      </c>
      <c r="Q815" s="335">
        <v>0</v>
      </c>
      <c r="R815" s="234"/>
    </row>
    <row r="816" spans="2:18" s="194" customFormat="1" x14ac:dyDescent="0.25">
      <c r="B816" s="233">
        <v>811</v>
      </c>
      <c r="C816" s="293">
        <v>45422</v>
      </c>
      <c r="D816" s="195" t="s">
        <v>140</v>
      </c>
      <c r="E816" s="196" t="s">
        <v>92</v>
      </c>
      <c r="F816" s="196" t="s">
        <v>2</v>
      </c>
      <c r="G816" s="196" t="s">
        <v>209</v>
      </c>
      <c r="H816" s="196">
        <v>7</v>
      </c>
      <c r="I816" s="196"/>
      <c r="J816" s="196"/>
      <c r="K816" s="448"/>
      <c r="L816" s="196"/>
      <c r="M816" s="196"/>
      <c r="N816" s="216">
        <v>0</v>
      </c>
      <c r="O816" s="216">
        <v>0</v>
      </c>
      <c r="P816" s="216">
        <v>0</v>
      </c>
      <c r="Q816" s="335">
        <v>0</v>
      </c>
      <c r="R816" s="234"/>
    </row>
    <row r="817" spans="2:18" s="194" customFormat="1" x14ac:dyDescent="0.25">
      <c r="B817" s="233">
        <v>812</v>
      </c>
      <c r="C817" s="293">
        <v>45422</v>
      </c>
      <c r="D817" s="195" t="s">
        <v>139</v>
      </c>
      <c r="E817" s="196" t="s">
        <v>92</v>
      </c>
      <c r="F817" s="196" t="s">
        <v>2</v>
      </c>
      <c r="G817" s="196" t="s">
        <v>209</v>
      </c>
      <c r="H817" s="196">
        <v>7</v>
      </c>
      <c r="I817" s="196"/>
      <c r="J817" s="196"/>
      <c r="K817" s="448"/>
      <c r="L817" s="196"/>
      <c r="M817" s="196"/>
      <c r="N817" s="216">
        <v>0</v>
      </c>
      <c r="O817" s="216">
        <v>0</v>
      </c>
      <c r="P817" s="216">
        <v>0</v>
      </c>
      <c r="Q817" s="335">
        <v>0</v>
      </c>
      <c r="R817" s="234"/>
    </row>
    <row r="818" spans="2:18" s="194" customFormat="1" x14ac:dyDescent="0.25">
      <c r="B818" s="233">
        <v>813</v>
      </c>
      <c r="C818" s="293">
        <v>45422</v>
      </c>
      <c r="D818" s="195" t="s">
        <v>96</v>
      </c>
      <c r="E818" s="196" t="s">
        <v>159</v>
      </c>
      <c r="F818" s="196" t="s">
        <v>1</v>
      </c>
      <c r="G818" s="196" t="s">
        <v>159</v>
      </c>
      <c r="H818" s="196">
        <v>11.8</v>
      </c>
      <c r="I818" s="196"/>
      <c r="J818" s="196"/>
      <c r="K818" s="448"/>
      <c r="L818" s="196"/>
      <c r="M818" s="196"/>
      <c r="N818" s="216">
        <v>0</v>
      </c>
      <c r="O818" s="216">
        <v>0</v>
      </c>
      <c r="P818" s="216">
        <v>0</v>
      </c>
      <c r="Q818" s="335">
        <v>0</v>
      </c>
      <c r="R818" s="234"/>
    </row>
    <row r="819" spans="2:18" s="194" customFormat="1" x14ac:dyDescent="0.25">
      <c r="B819" s="233">
        <v>814</v>
      </c>
      <c r="C819" s="293">
        <v>45422</v>
      </c>
      <c r="D819" s="195" t="s">
        <v>128</v>
      </c>
      <c r="E819" s="196" t="s">
        <v>159</v>
      </c>
      <c r="F819" s="196" t="s">
        <v>1</v>
      </c>
      <c r="G819" s="196" t="s">
        <v>159</v>
      </c>
      <c r="H819" s="196">
        <v>11.8</v>
      </c>
      <c r="I819" s="196"/>
      <c r="J819" s="196"/>
      <c r="K819" s="448"/>
      <c r="L819" s="196"/>
      <c r="M819" s="196"/>
      <c r="N819" s="216">
        <v>0</v>
      </c>
      <c r="O819" s="216">
        <v>0</v>
      </c>
      <c r="P819" s="216">
        <v>0</v>
      </c>
      <c r="Q819" s="335">
        <v>0</v>
      </c>
      <c r="R819" s="234"/>
    </row>
    <row r="820" spans="2:18" s="194" customFormat="1" x14ac:dyDescent="0.25">
      <c r="B820" s="233">
        <v>815</v>
      </c>
      <c r="C820" s="293">
        <v>45423</v>
      </c>
      <c r="D820" s="195" t="s">
        <v>94</v>
      </c>
      <c r="E820" s="196" t="s">
        <v>92</v>
      </c>
      <c r="F820" s="196" t="s">
        <v>1</v>
      </c>
      <c r="G820" s="196" t="s">
        <v>209</v>
      </c>
      <c r="H820" s="196">
        <v>6.65</v>
      </c>
      <c r="I820" s="196" t="s">
        <v>214</v>
      </c>
      <c r="J820" s="196">
        <v>33</v>
      </c>
      <c r="K820" s="448"/>
      <c r="L820" s="196" t="s">
        <v>1</v>
      </c>
      <c r="M820" s="196" t="s">
        <v>297</v>
      </c>
      <c r="N820" s="216">
        <v>219.45000000000002</v>
      </c>
      <c r="O820" s="216">
        <v>0</v>
      </c>
      <c r="P820" s="216">
        <v>0</v>
      </c>
      <c r="Q820" s="335">
        <v>0</v>
      </c>
      <c r="R820" s="234"/>
    </row>
    <row r="821" spans="2:18" s="194" customFormat="1" x14ac:dyDescent="0.25">
      <c r="B821" s="233">
        <v>816</v>
      </c>
      <c r="C821" s="293">
        <v>45423</v>
      </c>
      <c r="D821" s="195" t="s">
        <v>91</v>
      </c>
      <c r="E821" s="196" t="s">
        <v>92</v>
      </c>
      <c r="F821" s="196" t="s">
        <v>1</v>
      </c>
      <c r="G821" s="196" t="s">
        <v>209</v>
      </c>
      <c r="H821" s="196">
        <v>6.65</v>
      </c>
      <c r="I821" s="196" t="s">
        <v>214</v>
      </c>
      <c r="J821" s="196">
        <v>32</v>
      </c>
      <c r="K821" s="448"/>
      <c r="L821" s="196" t="s">
        <v>1</v>
      </c>
      <c r="M821" s="196" t="s">
        <v>297</v>
      </c>
      <c r="N821" s="216">
        <v>212.8</v>
      </c>
      <c r="O821" s="216">
        <v>0</v>
      </c>
      <c r="P821" s="216">
        <v>0</v>
      </c>
      <c r="Q821" s="335">
        <v>0</v>
      </c>
      <c r="R821" s="234"/>
    </row>
    <row r="822" spans="2:18" s="194" customFormat="1" x14ac:dyDescent="0.25">
      <c r="B822" s="233">
        <v>817</v>
      </c>
      <c r="C822" s="293">
        <v>45423</v>
      </c>
      <c r="D822" s="195" t="s">
        <v>116</v>
      </c>
      <c r="E822" s="196" t="s">
        <v>92</v>
      </c>
      <c r="F822" s="196" t="s">
        <v>1</v>
      </c>
      <c r="G822" s="196" t="s">
        <v>209</v>
      </c>
      <c r="H822" s="196">
        <v>6.65</v>
      </c>
      <c r="I822" s="196" t="s">
        <v>214</v>
      </c>
      <c r="J822" s="196">
        <v>34</v>
      </c>
      <c r="K822" s="448"/>
      <c r="L822" s="196" t="s">
        <v>1</v>
      </c>
      <c r="M822" s="196" t="s">
        <v>297</v>
      </c>
      <c r="N822" s="216">
        <v>226.10000000000002</v>
      </c>
      <c r="O822" s="216">
        <v>0</v>
      </c>
      <c r="P822" s="216">
        <v>0</v>
      </c>
      <c r="Q822" s="335">
        <v>0</v>
      </c>
      <c r="R822" s="234"/>
    </row>
    <row r="823" spans="2:18" s="194" customFormat="1" x14ac:dyDescent="0.25">
      <c r="B823" s="233">
        <v>818</v>
      </c>
      <c r="C823" s="293">
        <v>45423</v>
      </c>
      <c r="D823" s="195" t="s">
        <v>155</v>
      </c>
      <c r="E823" s="196" t="s">
        <v>92</v>
      </c>
      <c r="F823" s="196" t="s">
        <v>62</v>
      </c>
      <c r="G823" s="196" t="s">
        <v>210</v>
      </c>
      <c r="H823" s="196">
        <v>4.1500000000000004</v>
      </c>
      <c r="I823" s="196"/>
      <c r="J823" s="196"/>
      <c r="K823" s="448"/>
      <c r="L823" s="196"/>
      <c r="M823" s="196"/>
      <c r="N823" s="216">
        <v>0</v>
      </c>
      <c r="O823" s="216">
        <v>0</v>
      </c>
      <c r="P823" s="216">
        <v>0</v>
      </c>
      <c r="Q823" s="335">
        <v>0</v>
      </c>
      <c r="R823" s="234"/>
    </row>
    <row r="824" spans="2:18" s="194" customFormat="1" x14ac:dyDescent="0.25">
      <c r="B824" s="233">
        <v>819</v>
      </c>
      <c r="C824" s="293">
        <v>45423</v>
      </c>
      <c r="D824" s="195" t="s">
        <v>154</v>
      </c>
      <c r="E824" s="196" t="s">
        <v>92</v>
      </c>
      <c r="F824" s="196" t="s">
        <v>62</v>
      </c>
      <c r="G824" s="196" t="s">
        <v>210</v>
      </c>
      <c r="H824" s="196">
        <v>4.1500000000000004</v>
      </c>
      <c r="I824" s="196"/>
      <c r="J824" s="196"/>
      <c r="K824" s="448"/>
      <c r="L824" s="196"/>
      <c r="M824" s="196"/>
      <c r="N824" s="216">
        <v>0</v>
      </c>
      <c r="O824" s="216">
        <v>0</v>
      </c>
      <c r="P824" s="216">
        <v>0</v>
      </c>
      <c r="Q824" s="335">
        <v>0</v>
      </c>
      <c r="R824" s="234"/>
    </row>
    <row r="825" spans="2:18" s="194" customFormat="1" x14ac:dyDescent="0.25">
      <c r="B825" s="233">
        <v>820</v>
      </c>
      <c r="C825" s="293">
        <v>45423</v>
      </c>
      <c r="D825" s="195" t="s">
        <v>158</v>
      </c>
      <c r="E825" s="196" t="s">
        <v>159</v>
      </c>
      <c r="F825" s="196" t="s">
        <v>381</v>
      </c>
      <c r="G825" s="196" t="s">
        <v>159</v>
      </c>
      <c r="H825" s="196">
        <v>10</v>
      </c>
      <c r="I825" s="196"/>
      <c r="J825" s="196"/>
      <c r="K825" s="448"/>
      <c r="L825" s="196"/>
      <c r="M825" s="196"/>
      <c r="N825" s="216">
        <v>0</v>
      </c>
      <c r="O825" s="216">
        <v>0</v>
      </c>
      <c r="P825" s="216">
        <v>0</v>
      </c>
      <c r="Q825" s="335">
        <v>0</v>
      </c>
      <c r="R825" s="234"/>
    </row>
    <row r="826" spans="2:18" s="194" customFormat="1" x14ac:dyDescent="0.25">
      <c r="B826" s="233">
        <v>821</v>
      </c>
      <c r="C826" s="293">
        <v>45423</v>
      </c>
      <c r="D826" s="195" t="s">
        <v>175</v>
      </c>
      <c r="E826" s="196" t="s">
        <v>176</v>
      </c>
      <c r="F826" s="196" t="s">
        <v>7</v>
      </c>
      <c r="G826" s="196" t="s">
        <v>209</v>
      </c>
      <c r="H826" s="196">
        <v>7</v>
      </c>
      <c r="I826" s="196"/>
      <c r="J826" s="196"/>
      <c r="K826" s="448"/>
      <c r="L826" s="196"/>
      <c r="M826" s="196"/>
      <c r="N826" s="216">
        <v>0</v>
      </c>
      <c r="O826" s="216">
        <v>0</v>
      </c>
      <c r="P826" s="216">
        <v>0</v>
      </c>
      <c r="Q826" s="335">
        <v>0</v>
      </c>
      <c r="R826" s="234"/>
    </row>
    <row r="827" spans="2:18" s="194" customFormat="1" x14ac:dyDescent="0.25">
      <c r="B827" s="233">
        <v>822</v>
      </c>
      <c r="C827" s="293">
        <v>45423</v>
      </c>
      <c r="D827" s="195" t="s">
        <v>171</v>
      </c>
      <c r="E827" s="196" t="s">
        <v>159</v>
      </c>
      <c r="F827" s="196" t="s">
        <v>7</v>
      </c>
      <c r="G827" s="196" t="s">
        <v>159</v>
      </c>
      <c r="H827" s="196">
        <v>11.2</v>
      </c>
      <c r="I827" s="196"/>
      <c r="J827" s="196"/>
      <c r="K827" s="448"/>
      <c r="L827" s="196"/>
      <c r="M827" s="196"/>
      <c r="N827" s="216">
        <v>0</v>
      </c>
      <c r="O827" s="216">
        <v>0</v>
      </c>
      <c r="P827" s="216">
        <v>0</v>
      </c>
      <c r="Q827" s="335">
        <v>0</v>
      </c>
      <c r="R827" s="234"/>
    </row>
    <row r="828" spans="2:18" s="194" customFormat="1" x14ac:dyDescent="0.25">
      <c r="B828" s="233">
        <v>823</v>
      </c>
      <c r="C828" s="293">
        <v>45423</v>
      </c>
      <c r="D828" s="195" t="s">
        <v>151</v>
      </c>
      <c r="E828" s="196" t="s">
        <v>92</v>
      </c>
      <c r="F828" s="196" t="s">
        <v>63</v>
      </c>
      <c r="G828" s="196" t="s">
        <v>209</v>
      </c>
      <c r="H828" s="196">
        <v>6.65</v>
      </c>
      <c r="I828" s="196" t="s">
        <v>214</v>
      </c>
      <c r="J828" s="196">
        <v>33</v>
      </c>
      <c r="K828" s="448"/>
      <c r="L828" s="196" t="s">
        <v>63</v>
      </c>
      <c r="M828" s="196" t="s">
        <v>297</v>
      </c>
      <c r="N828" s="216">
        <v>219.45000000000002</v>
      </c>
      <c r="O828" s="216">
        <v>0</v>
      </c>
      <c r="P828" s="216">
        <v>0</v>
      </c>
      <c r="Q828" s="335">
        <v>0</v>
      </c>
      <c r="R828" s="234"/>
    </row>
    <row r="829" spans="2:18" s="194" customFormat="1" x14ac:dyDescent="0.25">
      <c r="B829" s="233">
        <v>824</v>
      </c>
      <c r="C829" s="293">
        <v>45423</v>
      </c>
      <c r="D829" s="195" t="s">
        <v>150</v>
      </c>
      <c r="E829" s="196" t="s">
        <v>92</v>
      </c>
      <c r="F829" s="196" t="s">
        <v>63</v>
      </c>
      <c r="G829" s="196" t="s">
        <v>210</v>
      </c>
      <c r="H829" s="196">
        <v>4.1500000000000004</v>
      </c>
      <c r="I829" s="196" t="s">
        <v>214</v>
      </c>
      <c r="J829" s="196">
        <v>30</v>
      </c>
      <c r="K829" s="448"/>
      <c r="L829" s="196" t="s">
        <v>63</v>
      </c>
      <c r="M829" s="196" t="s">
        <v>297</v>
      </c>
      <c r="N829" s="216">
        <v>124.50000000000001</v>
      </c>
      <c r="O829" s="216">
        <v>0</v>
      </c>
      <c r="P829" s="216">
        <v>0</v>
      </c>
      <c r="Q829" s="335">
        <v>0</v>
      </c>
      <c r="R829" s="234"/>
    </row>
    <row r="830" spans="2:18" s="194" customFormat="1" x14ac:dyDescent="0.25">
      <c r="B830" s="233">
        <v>825</v>
      </c>
      <c r="C830" s="293">
        <v>45423</v>
      </c>
      <c r="D830" s="195" t="s">
        <v>148</v>
      </c>
      <c r="E830" s="196" t="s">
        <v>92</v>
      </c>
      <c r="F830" s="196" t="s">
        <v>63</v>
      </c>
      <c r="G830" s="196" t="s">
        <v>210</v>
      </c>
      <c r="H830" s="196">
        <v>4.1500000000000004</v>
      </c>
      <c r="I830" s="196" t="s">
        <v>214</v>
      </c>
      <c r="J830" s="196">
        <v>30</v>
      </c>
      <c r="K830" s="448"/>
      <c r="L830" s="196" t="s">
        <v>63</v>
      </c>
      <c r="M830" s="196" t="s">
        <v>297</v>
      </c>
      <c r="N830" s="216">
        <v>124.50000000000001</v>
      </c>
      <c r="O830" s="216">
        <v>0</v>
      </c>
      <c r="P830" s="216">
        <v>0</v>
      </c>
      <c r="Q830" s="335">
        <v>0</v>
      </c>
      <c r="R830" s="234"/>
    </row>
    <row r="831" spans="2:18" s="194" customFormat="1" x14ac:dyDescent="0.25">
      <c r="B831" s="233">
        <v>826</v>
      </c>
      <c r="C831" s="293">
        <v>45423</v>
      </c>
      <c r="D831" s="195" t="s">
        <v>177</v>
      </c>
      <c r="E831" s="196" t="s">
        <v>159</v>
      </c>
      <c r="F831" s="196" t="s">
        <v>8</v>
      </c>
      <c r="G831" s="196" t="s">
        <v>159</v>
      </c>
      <c r="H831" s="196">
        <v>11.6</v>
      </c>
      <c r="I831" s="196"/>
      <c r="J831" s="196"/>
      <c r="K831" s="448"/>
      <c r="L831" s="196"/>
      <c r="M831" s="196"/>
      <c r="N831" s="216">
        <v>0</v>
      </c>
      <c r="O831" s="216">
        <v>0</v>
      </c>
      <c r="P831" s="216">
        <v>0</v>
      </c>
      <c r="Q831" s="335">
        <v>0</v>
      </c>
      <c r="R831" s="234"/>
    </row>
    <row r="832" spans="2:18" s="194" customFormat="1" x14ac:dyDescent="0.25">
      <c r="B832" s="233">
        <v>827</v>
      </c>
      <c r="C832" s="293">
        <v>45423</v>
      </c>
      <c r="D832" s="195" t="s">
        <v>141</v>
      </c>
      <c r="E832" s="196" t="s">
        <v>92</v>
      </c>
      <c r="F832" s="196" t="s">
        <v>2</v>
      </c>
      <c r="G832" s="196" t="s">
        <v>209</v>
      </c>
      <c r="H832" s="196">
        <v>7</v>
      </c>
      <c r="I832" s="196"/>
      <c r="J832" s="196"/>
      <c r="K832" s="448"/>
      <c r="L832" s="196"/>
      <c r="M832" s="196"/>
      <c r="N832" s="216">
        <v>0</v>
      </c>
      <c r="O832" s="216">
        <v>0</v>
      </c>
      <c r="P832" s="216">
        <v>0</v>
      </c>
      <c r="Q832" s="335">
        <v>0</v>
      </c>
      <c r="R832" s="234"/>
    </row>
    <row r="833" spans="2:18" s="194" customFormat="1" x14ac:dyDescent="0.25">
      <c r="B833" s="233">
        <v>828</v>
      </c>
      <c r="C833" s="293">
        <v>45423</v>
      </c>
      <c r="D833" s="195" t="s">
        <v>140</v>
      </c>
      <c r="E833" s="196" t="s">
        <v>92</v>
      </c>
      <c r="F833" s="196" t="s">
        <v>2</v>
      </c>
      <c r="G833" s="196" t="s">
        <v>209</v>
      </c>
      <c r="H833" s="196">
        <v>7</v>
      </c>
      <c r="I833" s="196"/>
      <c r="J833" s="196"/>
      <c r="K833" s="448"/>
      <c r="L833" s="196"/>
      <c r="M833" s="196"/>
      <c r="N833" s="216">
        <v>0</v>
      </c>
      <c r="O833" s="216">
        <v>0</v>
      </c>
      <c r="P833" s="216">
        <v>0</v>
      </c>
      <c r="Q833" s="335">
        <v>0</v>
      </c>
      <c r="R833" s="234"/>
    </row>
    <row r="834" spans="2:18" s="194" customFormat="1" x14ac:dyDescent="0.25">
      <c r="B834" s="233">
        <v>829</v>
      </c>
      <c r="C834" s="293">
        <v>45423</v>
      </c>
      <c r="D834" s="195" t="s">
        <v>139</v>
      </c>
      <c r="E834" s="196" t="s">
        <v>92</v>
      </c>
      <c r="F834" s="196" t="s">
        <v>2</v>
      </c>
      <c r="G834" s="196" t="s">
        <v>209</v>
      </c>
      <c r="H834" s="196">
        <v>7</v>
      </c>
      <c r="I834" s="196"/>
      <c r="J834" s="196"/>
      <c r="K834" s="448"/>
      <c r="L834" s="196"/>
      <c r="M834" s="196"/>
      <c r="N834" s="216">
        <v>0</v>
      </c>
      <c r="O834" s="216">
        <v>0</v>
      </c>
      <c r="P834" s="216">
        <v>0</v>
      </c>
      <c r="Q834" s="335">
        <v>0</v>
      </c>
      <c r="R834" s="234"/>
    </row>
    <row r="835" spans="2:18" s="194" customFormat="1" x14ac:dyDescent="0.25">
      <c r="B835" s="233">
        <v>830</v>
      </c>
      <c r="C835" s="293">
        <v>45423</v>
      </c>
      <c r="D835" s="195" t="s">
        <v>96</v>
      </c>
      <c r="E835" s="196" t="s">
        <v>159</v>
      </c>
      <c r="F835" s="196" t="s">
        <v>1</v>
      </c>
      <c r="G835" s="196" t="s">
        <v>159</v>
      </c>
      <c r="H835" s="196">
        <v>11.8</v>
      </c>
      <c r="I835" s="196"/>
      <c r="J835" s="196"/>
      <c r="K835" s="448"/>
      <c r="L835" s="196"/>
      <c r="M835" s="196"/>
      <c r="N835" s="216">
        <v>0</v>
      </c>
      <c r="O835" s="216">
        <v>0</v>
      </c>
      <c r="P835" s="216">
        <v>0</v>
      </c>
      <c r="Q835" s="335">
        <v>0</v>
      </c>
      <c r="R835" s="234"/>
    </row>
    <row r="836" spans="2:18" s="194" customFormat="1" x14ac:dyDescent="0.25">
      <c r="B836" s="233">
        <v>831</v>
      </c>
      <c r="C836" s="293">
        <v>45423</v>
      </c>
      <c r="D836" s="195" t="s">
        <v>128</v>
      </c>
      <c r="E836" s="196" t="s">
        <v>159</v>
      </c>
      <c r="F836" s="196" t="s">
        <v>1</v>
      </c>
      <c r="G836" s="196" t="s">
        <v>159</v>
      </c>
      <c r="H836" s="196">
        <v>11.8</v>
      </c>
      <c r="I836" s="196"/>
      <c r="J836" s="196"/>
      <c r="K836" s="448"/>
      <c r="L836" s="196"/>
      <c r="M836" s="196"/>
      <c r="N836" s="216">
        <v>0</v>
      </c>
      <c r="O836" s="216">
        <v>0</v>
      </c>
      <c r="P836" s="216">
        <v>0</v>
      </c>
      <c r="Q836" s="335">
        <v>0</v>
      </c>
      <c r="R836" s="234"/>
    </row>
    <row r="837" spans="2:18" s="194" customFormat="1" x14ac:dyDescent="0.25">
      <c r="B837" s="233">
        <v>832</v>
      </c>
      <c r="C837" s="293">
        <v>45424</v>
      </c>
      <c r="D837" s="195" t="s">
        <v>94</v>
      </c>
      <c r="E837" s="196" t="s">
        <v>92</v>
      </c>
      <c r="F837" s="196" t="s">
        <v>1</v>
      </c>
      <c r="G837" s="196" t="s">
        <v>209</v>
      </c>
      <c r="H837" s="196">
        <v>6.65</v>
      </c>
      <c r="I837" s="196" t="s">
        <v>214</v>
      </c>
      <c r="J837" s="196">
        <v>15</v>
      </c>
      <c r="K837" s="448"/>
      <c r="L837" s="196" t="s">
        <v>1</v>
      </c>
      <c r="M837" s="196" t="s">
        <v>297</v>
      </c>
      <c r="N837" s="216">
        <v>99.75</v>
      </c>
      <c r="O837" s="216">
        <v>0</v>
      </c>
      <c r="P837" s="216">
        <v>0</v>
      </c>
      <c r="Q837" s="335">
        <v>0</v>
      </c>
      <c r="R837" s="234"/>
    </row>
    <row r="838" spans="2:18" s="194" customFormat="1" x14ac:dyDescent="0.25">
      <c r="B838" s="233">
        <v>833</v>
      </c>
      <c r="C838" s="293">
        <v>45424</v>
      </c>
      <c r="D838" s="195" t="s">
        <v>91</v>
      </c>
      <c r="E838" s="196" t="s">
        <v>92</v>
      </c>
      <c r="F838" s="196" t="s">
        <v>1</v>
      </c>
      <c r="G838" s="196" t="s">
        <v>209</v>
      </c>
      <c r="H838" s="196">
        <v>6.65</v>
      </c>
      <c r="I838" s="196" t="s">
        <v>214</v>
      </c>
      <c r="J838" s="196">
        <v>28</v>
      </c>
      <c r="K838" s="448"/>
      <c r="L838" s="196" t="s">
        <v>1</v>
      </c>
      <c r="M838" s="196" t="s">
        <v>297</v>
      </c>
      <c r="N838" s="216">
        <v>186.20000000000002</v>
      </c>
      <c r="O838" s="216">
        <v>0</v>
      </c>
      <c r="P838" s="216">
        <v>0</v>
      </c>
      <c r="Q838" s="335">
        <v>0</v>
      </c>
      <c r="R838" s="234"/>
    </row>
    <row r="839" spans="2:18" s="194" customFormat="1" x14ac:dyDescent="0.25">
      <c r="B839" s="233">
        <v>834</v>
      </c>
      <c r="C839" s="293">
        <v>45424</v>
      </c>
      <c r="D839" s="195" t="s">
        <v>116</v>
      </c>
      <c r="E839" s="196" t="s">
        <v>92</v>
      </c>
      <c r="F839" s="196" t="s">
        <v>1</v>
      </c>
      <c r="G839" s="196" t="s">
        <v>209</v>
      </c>
      <c r="H839" s="196">
        <v>6.65</v>
      </c>
      <c r="I839" s="196" t="s">
        <v>214</v>
      </c>
      <c r="J839" s="196">
        <v>29</v>
      </c>
      <c r="K839" s="448"/>
      <c r="L839" s="196" t="s">
        <v>1</v>
      </c>
      <c r="M839" s="196" t="s">
        <v>297</v>
      </c>
      <c r="N839" s="216">
        <v>192.85000000000002</v>
      </c>
      <c r="O839" s="216">
        <v>0</v>
      </c>
      <c r="P839" s="216">
        <v>0</v>
      </c>
      <c r="Q839" s="335">
        <v>0</v>
      </c>
      <c r="R839" s="234"/>
    </row>
    <row r="840" spans="2:18" s="194" customFormat="1" x14ac:dyDescent="0.25">
      <c r="B840" s="233">
        <v>835</v>
      </c>
      <c r="C840" s="293">
        <v>45424</v>
      </c>
      <c r="D840" s="195" t="s">
        <v>155</v>
      </c>
      <c r="E840" s="196" t="s">
        <v>92</v>
      </c>
      <c r="F840" s="196" t="s">
        <v>62</v>
      </c>
      <c r="G840" s="196" t="s">
        <v>210</v>
      </c>
      <c r="H840" s="196">
        <v>4.1500000000000004</v>
      </c>
      <c r="I840" s="196"/>
      <c r="J840" s="196"/>
      <c r="K840" s="448"/>
      <c r="L840" s="196"/>
      <c r="M840" s="196"/>
      <c r="N840" s="216">
        <v>0</v>
      </c>
      <c r="O840" s="216">
        <v>0</v>
      </c>
      <c r="P840" s="216">
        <v>0</v>
      </c>
      <c r="Q840" s="335">
        <v>0</v>
      </c>
      <c r="R840" s="234"/>
    </row>
    <row r="841" spans="2:18" s="194" customFormat="1" x14ac:dyDescent="0.25">
      <c r="B841" s="233">
        <v>836</v>
      </c>
      <c r="C841" s="293">
        <v>45424</v>
      </c>
      <c r="D841" s="195" t="s">
        <v>154</v>
      </c>
      <c r="E841" s="196" t="s">
        <v>92</v>
      </c>
      <c r="F841" s="196" t="s">
        <v>62</v>
      </c>
      <c r="G841" s="196" t="s">
        <v>210</v>
      </c>
      <c r="H841" s="196">
        <v>4.1500000000000004</v>
      </c>
      <c r="I841" s="196"/>
      <c r="J841" s="196"/>
      <c r="K841" s="448"/>
      <c r="L841" s="196"/>
      <c r="M841" s="196"/>
      <c r="N841" s="216">
        <v>0</v>
      </c>
      <c r="O841" s="216">
        <v>0</v>
      </c>
      <c r="P841" s="216">
        <v>0</v>
      </c>
      <c r="Q841" s="335">
        <v>0</v>
      </c>
      <c r="R841" s="234"/>
    </row>
    <row r="842" spans="2:18" s="194" customFormat="1" x14ac:dyDescent="0.25">
      <c r="B842" s="233">
        <v>837</v>
      </c>
      <c r="C842" s="293">
        <v>45424</v>
      </c>
      <c r="D842" s="195" t="s">
        <v>158</v>
      </c>
      <c r="E842" s="196" t="s">
        <v>159</v>
      </c>
      <c r="F842" s="196" t="s">
        <v>381</v>
      </c>
      <c r="G842" s="196" t="s">
        <v>159</v>
      </c>
      <c r="H842" s="196">
        <v>10</v>
      </c>
      <c r="I842" s="196"/>
      <c r="J842" s="196"/>
      <c r="K842" s="448"/>
      <c r="L842" s="196"/>
      <c r="M842" s="196"/>
      <c r="N842" s="216">
        <v>0</v>
      </c>
      <c r="O842" s="216">
        <v>0</v>
      </c>
      <c r="P842" s="216">
        <v>0</v>
      </c>
      <c r="Q842" s="335">
        <v>0</v>
      </c>
      <c r="R842" s="234"/>
    </row>
    <row r="843" spans="2:18" s="194" customFormat="1" x14ac:dyDescent="0.25">
      <c r="B843" s="233">
        <v>838</v>
      </c>
      <c r="C843" s="293">
        <v>45424</v>
      </c>
      <c r="D843" s="195" t="s">
        <v>175</v>
      </c>
      <c r="E843" s="196" t="s">
        <v>176</v>
      </c>
      <c r="F843" s="196" t="s">
        <v>7</v>
      </c>
      <c r="G843" s="196" t="s">
        <v>209</v>
      </c>
      <c r="H843" s="196">
        <v>7</v>
      </c>
      <c r="I843" s="196"/>
      <c r="J843" s="196"/>
      <c r="K843" s="448"/>
      <c r="L843" s="196"/>
      <c r="M843" s="196"/>
      <c r="N843" s="216">
        <v>0</v>
      </c>
      <c r="O843" s="216">
        <v>0</v>
      </c>
      <c r="P843" s="216">
        <v>0</v>
      </c>
      <c r="Q843" s="335">
        <v>0</v>
      </c>
      <c r="R843" s="234"/>
    </row>
    <row r="844" spans="2:18" s="194" customFormat="1" x14ac:dyDescent="0.25">
      <c r="B844" s="233">
        <v>839</v>
      </c>
      <c r="C844" s="293">
        <v>45424</v>
      </c>
      <c r="D844" s="195" t="s">
        <v>171</v>
      </c>
      <c r="E844" s="196" t="s">
        <v>159</v>
      </c>
      <c r="F844" s="196" t="s">
        <v>7</v>
      </c>
      <c r="G844" s="196" t="s">
        <v>159</v>
      </c>
      <c r="H844" s="196">
        <v>11.2</v>
      </c>
      <c r="I844" s="196"/>
      <c r="J844" s="196"/>
      <c r="K844" s="448"/>
      <c r="L844" s="196"/>
      <c r="M844" s="196"/>
      <c r="N844" s="216">
        <v>0</v>
      </c>
      <c r="O844" s="216">
        <v>0</v>
      </c>
      <c r="P844" s="216">
        <v>0</v>
      </c>
      <c r="Q844" s="335">
        <v>0</v>
      </c>
      <c r="R844" s="234"/>
    </row>
    <row r="845" spans="2:18" s="194" customFormat="1" x14ac:dyDescent="0.25">
      <c r="B845" s="233">
        <v>840</v>
      </c>
      <c r="C845" s="293">
        <v>45424</v>
      </c>
      <c r="D845" s="195" t="s">
        <v>151</v>
      </c>
      <c r="E845" s="196" t="s">
        <v>92</v>
      </c>
      <c r="F845" s="196" t="s">
        <v>63</v>
      </c>
      <c r="G845" s="196" t="s">
        <v>209</v>
      </c>
      <c r="H845" s="196">
        <v>6.65</v>
      </c>
      <c r="I845" s="196" t="s">
        <v>214</v>
      </c>
      <c r="J845" s="196">
        <v>33</v>
      </c>
      <c r="K845" s="448"/>
      <c r="L845" s="196" t="s">
        <v>63</v>
      </c>
      <c r="M845" s="196" t="s">
        <v>297</v>
      </c>
      <c r="N845" s="216">
        <v>219.45000000000002</v>
      </c>
      <c r="O845" s="216">
        <v>0</v>
      </c>
      <c r="P845" s="216">
        <v>0</v>
      </c>
      <c r="Q845" s="335">
        <v>0</v>
      </c>
      <c r="R845" s="234"/>
    </row>
    <row r="846" spans="2:18" s="194" customFormat="1" x14ac:dyDescent="0.25">
      <c r="B846" s="233">
        <v>841</v>
      </c>
      <c r="C846" s="293">
        <v>45424</v>
      </c>
      <c r="D846" s="195" t="s">
        <v>150</v>
      </c>
      <c r="E846" s="196" t="s">
        <v>92</v>
      </c>
      <c r="F846" s="196" t="s">
        <v>63</v>
      </c>
      <c r="G846" s="196" t="s">
        <v>210</v>
      </c>
      <c r="H846" s="196">
        <v>4.1500000000000004</v>
      </c>
      <c r="I846" s="196" t="s">
        <v>214</v>
      </c>
      <c r="J846" s="196">
        <v>33</v>
      </c>
      <c r="K846" s="448"/>
      <c r="L846" s="196" t="s">
        <v>63</v>
      </c>
      <c r="M846" s="196" t="s">
        <v>297</v>
      </c>
      <c r="N846" s="216">
        <v>136.95000000000002</v>
      </c>
      <c r="O846" s="216">
        <v>0</v>
      </c>
      <c r="P846" s="216">
        <v>0</v>
      </c>
      <c r="Q846" s="335">
        <v>0</v>
      </c>
      <c r="R846" s="234"/>
    </row>
    <row r="847" spans="2:18" s="194" customFormat="1" x14ac:dyDescent="0.25">
      <c r="B847" s="233">
        <v>842</v>
      </c>
      <c r="C847" s="293">
        <v>45424</v>
      </c>
      <c r="D847" s="195" t="s">
        <v>148</v>
      </c>
      <c r="E847" s="196" t="s">
        <v>92</v>
      </c>
      <c r="F847" s="196" t="s">
        <v>63</v>
      </c>
      <c r="G847" s="196" t="s">
        <v>210</v>
      </c>
      <c r="H847" s="196">
        <v>4.1500000000000004</v>
      </c>
      <c r="I847" s="196" t="s">
        <v>214</v>
      </c>
      <c r="J847" s="196">
        <v>32</v>
      </c>
      <c r="K847" s="448"/>
      <c r="L847" s="196" t="s">
        <v>63</v>
      </c>
      <c r="M847" s="196" t="s">
        <v>297</v>
      </c>
      <c r="N847" s="216">
        <v>132.80000000000001</v>
      </c>
      <c r="O847" s="216">
        <v>0</v>
      </c>
      <c r="P847" s="216">
        <v>0</v>
      </c>
      <c r="Q847" s="335">
        <v>0</v>
      </c>
      <c r="R847" s="234"/>
    </row>
    <row r="848" spans="2:18" s="194" customFormat="1" x14ac:dyDescent="0.25">
      <c r="B848" s="233">
        <v>843</v>
      </c>
      <c r="C848" s="293">
        <v>45424</v>
      </c>
      <c r="D848" s="195" t="s">
        <v>177</v>
      </c>
      <c r="E848" s="196" t="s">
        <v>159</v>
      </c>
      <c r="F848" s="196" t="s">
        <v>8</v>
      </c>
      <c r="G848" s="196" t="s">
        <v>159</v>
      </c>
      <c r="H848" s="196">
        <v>11.6</v>
      </c>
      <c r="I848" s="196"/>
      <c r="J848" s="196"/>
      <c r="K848" s="448"/>
      <c r="L848" s="196"/>
      <c r="M848" s="196"/>
      <c r="N848" s="216">
        <v>0</v>
      </c>
      <c r="O848" s="216">
        <v>0</v>
      </c>
      <c r="P848" s="216">
        <v>0</v>
      </c>
      <c r="Q848" s="335">
        <v>0</v>
      </c>
      <c r="R848" s="234"/>
    </row>
    <row r="849" spans="2:18" s="194" customFormat="1" x14ac:dyDescent="0.25">
      <c r="B849" s="233">
        <v>844</v>
      </c>
      <c r="C849" s="293">
        <v>45424</v>
      </c>
      <c r="D849" s="195" t="s">
        <v>141</v>
      </c>
      <c r="E849" s="196" t="s">
        <v>92</v>
      </c>
      <c r="F849" s="196" t="s">
        <v>2</v>
      </c>
      <c r="G849" s="196" t="s">
        <v>209</v>
      </c>
      <c r="H849" s="196">
        <v>7</v>
      </c>
      <c r="I849" s="196"/>
      <c r="J849" s="196"/>
      <c r="K849" s="448"/>
      <c r="L849" s="196"/>
      <c r="M849" s="196"/>
      <c r="N849" s="216">
        <v>0</v>
      </c>
      <c r="O849" s="216">
        <v>0</v>
      </c>
      <c r="P849" s="216">
        <v>0</v>
      </c>
      <c r="Q849" s="335">
        <v>0</v>
      </c>
      <c r="R849" s="234"/>
    </row>
    <row r="850" spans="2:18" s="194" customFormat="1" x14ac:dyDescent="0.25">
      <c r="B850" s="233">
        <v>845</v>
      </c>
      <c r="C850" s="293">
        <v>45424</v>
      </c>
      <c r="D850" s="195" t="s">
        <v>140</v>
      </c>
      <c r="E850" s="196" t="s">
        <v>92</v>
      </c>
      <c r="F850" s="196" t="s">
        <v>2</v>
      </c>
      <c r="G850" s="196" t="s">
        <v>209</v>
      </c>
      <c r="H850" s="196">
        <v>7</v>
      </c>
      <c r="I850" s="196"/>
      <c r="J850" s="196"/>
      <c r="K850" s="448"/>
      <c r="L850" s="196"/>
      <c r="M850" s="196"/>
      <c r="N850" s="216">
        <v>0</v>
      </c>
      <c r="O850" s="216">
        <v>0</v>
      </c>
      <c r="P850" s="216">
        <v>0</v>
      </c>
      <c r="Q850" s="335">
        <v>0</v>
      </c>
      <c r="R850" s="234"/>
    </row>
    <row r="851" spans="2:18" s="194" customFormat="1" x14ac:dyDescent="0.25">
      <c r="B851" s="233">
        <v>846</v>
      </c>
      <c r="C851" s="293">
        <v>45424</v>
      </c>
      <c r="D851" s="195" t="s">
        <v>139</v>
      </c>
      <c r="E851" s="196" t="s">
        <v>92</v>
      </c>
      <c r="F851" s="196" t="s">
        <v>2</v>
      </c>
      <c r="G851" s="196" t="s">
        <v>209</v>
      </c>
      <c r="H851" s="196">
        <v>7</v>
      </c>
      <c r="I851" s="196"/>
      <c r="J851" s="196"/>
      <c r="K851" s="448"/>
      <c r="L851" s="196"/>
      <c r="M851" s="196"/>
      <c r="N851" s="216">
        <v>0</v>
      </c>
      <c r="O851" s="216">
        <v>0</v>
      </c>
      <c r="P851" s="216">
        <v>0</v>
      </c>
      <c r="Q851" s="335">
        <v>0</v>
      </c>
      <c r="R851" s="234"/>
    </row>
    <row r="852" spans="2:18" s="194" customFormat="1" x14ac:dyDescent="0.25">
      <c r="B852" s="233">
        <v>847</v>
      </c>
      <c r="C852" s="293">
        <v>45424</v>
      </c>
      <c r="D852" s="195" t="s">
        <v>96</v>
      </c>
      <c r="E852" s="196" t="s">
        <v>159</v>
      </c>
      <c r="F852" s="196" t="s">
        <v>1</v>
      </c>
      <c r="G852" s="196" t="s">
        <v>159</v>
      </c>
      <c r="H852" s="196">
        <v>11.8</v>
      </c>
      <c r="I852" s="196"/>
      <c r="J852" s="196"/>
      <c r="K852" s="448"/>
      <c r="L852" s="196"/>
      <c r="M852" s="196"/>
      <c r="N852" s="216">
        <v>0</v>
      </c>
      <c r="O852" s="216">
        <v>0</v>
      </c>
      <c r="P852" s="216">
        <v>0</v>
      </c>
      <c r="Q852" s="335">
        <v>0</v>
      </c>
      <c r="R852" s="234"/>
    </row>
    <row r="853" spans="2:18" s="194" customFormat="1" x14ac:dyDescent="0.25">
      <c r="B853" s="233">
        <v>848</v>
      </c>
      <c r="C853" s="293">
        <v>45424</v>
      </c>
      <c r="D853" s="195" t="s">
        <v>128</v>
      </c>
      <c r="E853" s="196" t="s">
        <v>159</v>
      </c>
      <c r="F853" s="196" t="s">
        <v>1</v>
      </c>
      <c r="G853" s="196" t="s">
        <v>159</v>
      </c>
      <c r="H853" s="196">
        <v>11.8</v>
      </c>
      <c r="I853" s="196"/>
      <c r="J853" s="196"/>
      <c r="K853" s="448"/>
      <c r="L853" s="196"/>
      <c r="M853" s="196"/>
      <c r="N853" s="216">
        <v>0</v>
      </c>
      <c r="O853" s="216">
        <v>0</v>
      </c>
      <c r="P853" s="216">
        <v>0</v>
      </c>
      <c r="Q853" s="335">
        <v>0</v>
      </c>
      <c r="R853" s="234"/>
    </row>
    <row r="854" spans="2:18" s="194" customFormat="1" x14ac:dyDescent="0.25">
      <c r="B854" s="233">
        <v>849</v>
      </c>
      <c r="C854" s="293">
        <v>45425</v>
      </c>
      <c r="D854" s="195" t="s">
        <v>94</v>
      </c>
      <c r="E854" s="196" t="s">
        <v>92</v>
      </c>
      <c r="F854" s="196" t="s">
        <v>1</v>
      </c>
      <c r="G854" s="196" t="s">
        <v>209</v>
      </c>
      <c r="H854" s="196">
        <v>6.65</v>
      </c>
      <c r="I854" s="196" t="s">
        <v>214</v>
      </c>
      <c r="J854" s="196">
        <v>26</v>
      </c>
      <c r="K854" s="448"/>
      <c r="L854" s="196" t="s">
        <v>1</v>
      </c>
      <c r="M854" s="196" t="s">
        <v>297</v>
      </c>
      <c r="N854" s="216">
        <v>172.9</v>
      </c>
      <c r="O854" s="216">
        <v>0</v>
      </c>
      <c r="P854" s="216">
        <v>0</v>
      </c>
      <c r="Q854" s="335">
        <v>0</v>
      </c>
      <c r="R854" s="234"/>
    </row>
    <row r="855" spans="2:18" s="194" customFormat="1" x14ac:dyDescent="0.25">
      <c r="B855" s="233">
        <v>850</v>
      </c>
      <c r="C855" s="293">
        <v>45425</v>
      </c>
      <c r="D855" s="195" t="s">
        <v>91</v>
      </c>
      <c r="E855" s="196" t="s">
        <v>92</v>
      </c>
      <c r="F855" s="196" t="s">
        <v>1</v>
      </c>
      <c r="G855" s="196" t="s">
        <v>209</v>
      </c>
      <c r="H855" s="196">
        <v>6.65</v>
      </c>
      <c r="I855" s="196"/>
      <c r="J855" s="196"/>
      <c r="K855" s="448"/>
      <c r="L855" s="196"/>
      <c r="M855" s="196"/>
      <c r="N855" s="216">
        <v>0</v>
      </c>
      <c r="O855" s="216">
        <v>0</v>
      </c>
      <c r="P855" s="216">
        <v>0</v>
      </c>
      <c r="Q855" s="335">
        <v>0</v>
      </c>
      <c r="R855" s="234"/>
    </row>
    <row r="856" spans="2:18" s="194" customFormat="1" x14ac:dyDescent="0.25">
      <c r="B856" s="233">
        <v>851</v>
      </c>
      <c r="C856" s="293">
        <v>45425</v>
      </c>
      <c r="D856" s="195" t="s">
        <v>116</v>
      </c>
      <c r="E856" s="196" t="s">
        <v>92</v>
      </c>
      <c r="F856" s="196" t="s">
        <v>1</v>
      </c>
      <c r="G856" s="196" t="s">
        <v>209</v>
      </c>
      <c r="H856" s="196">
        <v>6.65</v>
      </c>
      <c r="I856" s="196" t="s">
        <v>214</v>
      </c>
      <c r="J856" s="196">
        <v>15</v>
      </c>
      <c r="K856" s="448"/>
      <c r="L856" s="196" t="s">
        <v>1</v>
      </c>
      <c r="M856" s="196" t="s">
        <v>297</v>
      </c>
      <c r="N856" s="216">
        <v>99.75</v>
      </c>
      <c r="O856" s="216">
        <v>0</v>
      </c>
      <c r="P856" s="216">
        <v>0</v>
      </c>
      <c r="Q856" s="335">
        <v>0</v>
      </c>
      <c r="R856" s="234"/>
    </row>
    <row r="857" spans="2:18" s="194" customFormat="1" x14ac:dyDescent="0.25">
      <c r="B857" s="233">
        <v>852</v>
      </c>
      <c r="C857" s="293">
        <v>45425</v>
      </c>
      <c r="D857" s="195" t="s">
        <v>155</v>
      </c>
      <c r="E857" s="196" t="s">
        <v>92</v>
      </c>
      <c r="F857" s="196" t="s">
        <v>62</v>
      </c>
      <c r="G857" s="196" t="s">
        <v>210</v>
      </c>
      <c r="H857" s="196">
        <v>4.1500000000000004</v>
      </c>
      <c r="I857" s="196"/>
      <c r="J857" s="196"/>
      <c r="K857" s="448"/>
      <c r="L857" s="196"/>
      <c r="M857" s="196"/>
      <c r="N857" s="216">
        <v>0</v>
      </c>
      <c r="O857" s="216">
        <v>0</v>
      </c>
      <c r="P857" s="216">
        <v>0</v>
      </c>
      <c r="Q857" s="335">
        <v>0</v>
      </c>
      <c r="R857" s="234"/>
    </row>
    <row r="858" spans="2:18" s="194" customFormat="1" x14ac:dyDescent="0.25">
      <c r="B858" s="233">
        <v>853</v>
      </c>
      <c r="C858" s="293">
        <v>45425</v>
      </c>
      <c r="D858" s="195" t="s">
        <v>154</v>
      </c>
      <c r="E858" s="196" t="s">
        <v>92</v>
      </c>
      <c r="F858" s="196" t="s">
        <v>62</v>
      </c>
      <c r="G858" s="196" t="s">
        <v>210</v>
      </c>
      <c r="H858" s="196">
        <v>4.1500000000000004</v>
      </c>
      <c r="I858" s="196"/>
      <c r="J858" s="196"/>
      <c r="K858" s="448"/>
      <c r="L858" s="196"/>
      <c r="M858" s="196"/>
      <c r="N858" s="216">
        <v>0</v>
      </c>
      <c r="O858" s="216">
        <v>0</v>
      </c>
      <c r="P858" s="216">
        <v>0</v>
      </c>
      <c r="Q858" s="335">
        <v>0</v>
      </c>
      <c r="R858" s="234"/>
    </row>
    <row r="859" spans="2:18" s="194" customFormat="1" x14ac:dyDescent="0.25">
      <c r="B859" s="233">
        <v>854</v>
      </c>
      <c r="C859" s="293">
        <v>45425</v>
      </c>
      <c r="D859" s="195" t="s">
        <v>158</v>
      </c>
      <c r="E859" s="196" t="s">
        <v>159</v>
      </c>
      <c r="F859" s="196" t="s">
        <v>381</v>
      </c>
      <c r="G859" s="196" t="s">
        <v>159</v>
      </c>
      <c r="H859" s="196">
        <v>10</v>
      </c>
      <c r="I859" s="196"/>
      <c r="J859" s="196"/>
      <c r="K859" s="448"/>
      <c r="L859" s="196"/>
      <c r="M859" s="196"/>
      <c r="N859" s="216">
        <v>0</v>
      </c>
      <c r="O859" s="216">
        <v>0</v>
      </c>
      <c r="P859" s="216">
        <v>0</v>
      </c>
      <c r="Q859" s="335">
        <v>0</v>
      </c>
      <c r="R859" s="234"/>
    </row>
    <row r="860" spans="2:18" s="194" customFormat="1" x14ac:dyDescent="0.25">
      <c r="B860" s="233">
        <v>855</v>
      </c>
      <c r="C860" s="293">
        <v>45425</v>
      </c>
      <c r="D860" s="195" t="s">
        <v>175</v>
      </c>
      <c r="E860" s="196" t="s">
        <v>176</v>
      </c>
      <c r="F860" s="196" t="s">
        <v>7</v>
      </c>
      <c r="G860" s="196" t="s">
        <v>209</v>
      </c>
      <c r="H860" s="196">
        <v>7</v>
      </c>
      <c r="I860" s="196"/>
      <c r="J860" s="196"/>
      <c r="K860" s="448"/>
      <c r="L860" s="196"/>
      <c r="M860" s="196"/>
      <c r="N860" s="216">
        <v>0</v>
      </c>
      <c r="O860" s="216">
        <v>0</v>
      </c>
      <c r="P860" s="216">
        <v>0</v>
      </c>
      <c r="Q860" s="335">
        <v>0</v>
      </c>
      <c r="R860" s="234"/>
    </row>
    <row r="861" spans="2:18" s="194" customFormat="1" x14ac:dyDescent="0.25">
      <c r="B861" s="233">
        <v>856</v>
      </c>
      <c r="C861" s="293">
        <v>45425</v>
      </c>
      <c r="D861" s="195" t="s">
        <v>171</v>
      </c>
      <c r="E861" s="196" t="s">
        <v>159</v>
      </c>
      <c r="F861" s="196" t="s">
        <v>7</v>
      </c>
      <c r="G861" s="196" t="s">
        <v>159</v>
      </c>
      <c r="H861" s="196">
        <v>11.2</v>
      </c>
      <c r="I861" s="196"/>
      <c r="J861" s="196"/>
      <c r="K861" s="448"/>
      <c r="L861" s="196"/>
      <c r="M861" s="196"/>
      <c r="N861" s="216">
        <v>0</v>
      </c>
      <c r="O861" s="216">
        <v>0</v>
      </c>
      <c r="P861" s="216">
        <v>0</v>
      </c>
      <c r="Q861" s="335">
        <v>0</v>
      </c>
      <c r="R861" s="234"/>
    </row>
    <row r="862" spans="2:18" s="194" customFormat="1" x14ac:dyDescent="0.25">
      <c r="B862" s="233">
        <v>857</v>
      </c>
      <c r="C862" s="293">
        <v>45425</v>
      </c>
      <c r="D862" s="195" t="s">
        <v>151</v>
      </c>
      <c r="E862" s="196" t="s">
        <v>92</v>
      </c>
      <c r="F862" s="196" t="s">
        <v>63</v>
      </c>
      <c r="G862" s="196" t="s">
        <v>209</v>
      </c>
      <c r="H862" s="196">
        <v>6.65</v>
      </c>
      <c r="I862" s="196" t="s">
        <v>214</v>
      </c>
      <c r="J862" s="196">
        <v>23</v>
      </c>
      <c r="K862" s="448"/>
      <c r="L862" s="196" t="s">
        <v>1</v>
      </c>
      <c r="M862" s="196" t="s">
        <v>297</v>
      </c>
      <c r="N862" s="216">
        <v>152.95000000000002</v>
      </c>
      <c r="O862" s="216">
        <v>0</v>
      </c>
      <c r="P862" s="216">
        <v>0</v>
      </c>
      <c r="Q862" s="335">
        <v>0</v>
      </c>
      <c r="R862" s="234"/>
    </row>
    <row r="863" spans="2:18" s="194" customFormat="1" x14ac:dyDescent="0.25">
      <c r="B863" s="233">
        <v>858</v>
      </c>
      <c r="C863" s="293">
        <v>45425</v>
      </c>
      <c r="D863" s="195" t="s">
        <v>150</v>
      </c>
      <c r="E863" s="196" t="s">
        <v>92</v>
      </c>
      <c r="F863" s="196" t="s">
        <v>63</v>
      </c>
      <c r="G863" s="196" t="s">
        <v>210</v>
      </c>
      <c r="H863" s="196">
        <v>4.1500000000000004</v>
      </c>
      <c r="I863" s="196" t="s">
        <v>214</v>
      </c>
      <c r="J863" s="196">
        <v>10</v>
      </c>
      <c r="K863" s="448"/>
      <c r="L863" s="196" t="s">
        <v>1</v>
      </c>
      <c r="M863" s="196" t="s">
        <v>297</v>
      </c>
      <c r="N863" s="216">
        <v>41.5</v>
      </c>
      <c r="O863" s="216">
        <v>0</v>
      </c>
      <c r="P863" s="216">
        <v>0</v>
      </c>
      <c r="Q863" s="335">
        <v>0</v>
      </c>
      <c r="R863" s="234"/>
    </row>
    <row r="864" spans="2:18" s="194" customFormat="1" x14ac:dyDescent="0.25">
      <c r="B864" s="233">
        <v>859</v>
      </c>
      <c r="C864" s="293">
        <v>45425</v>
      </c>
      <c r="D864" s="195" t="s">
        <v>148</v>
      </c>
      <c r="E864" s="196" t="s">
        <v>92</v>
      </c>
      <c r="F864" s="196" t="s">
        <v>63</v>
      </c>
      <c r="G864" s="196" t="s">
        <v>210</v>
      </c>
      <c r="H864" s="196">
        <v>4.1500000000000004</v>
      </c>
      <c r="I864" s="196" t="s">
        <v>214</v>
      </c>
      <c r="J864" s="196">
        <v>23</v>
      </c>
      <c r="K864" s="448"/>
      <c r="L864" s="196" t="s">
        <v>1</v>
      </c>
      <c r="M864" s="196" t="s">
        <v>297</v>
      </c>
      <c r="N864" s="216">
        <v>95.45</v>
      </c>
      <c r="O864" s="216">
        <v>0</v>
      </c>
      <c r="P864" s="216">
        <v>0</v>
      </c>
      <c r="Q864" s="335">
        <v>0</v>
      </c>
      <c r="R864" s="234"/>
    </row>
    <row r="865" spans="2:18" s="194" customFormat="1" x14ac:dyDescent="0.25">
      <c r="B865" s="233">
        <v>860</v>
      </c>
      <c r="C865" s="293">
        <v>45425</v>
      </c>
      <c r="D865" s="195" t="s">
        <v>177</v>
      </c>
      <c r="E865" s="196" t="s">
        <v>159</v>
      </c>
      <c r="F865" s="196" t="s">
        <v>8</v>
      </c>
      <c r="G865" s="196" t="s">
        <v>159</v>
      </c>
      <c r="H865" s="196">
        <v>11.6</v>
      </c>
      <c r="I865" s="196"/>
      <c r="J865" s="196"/>
      <c r="K865" s="448"/>
      <c r="L865" s="196"/>
      <c r="M865" s="196"/>
      <c r="N865" s="216">
        <v>0</v>
      </c>
      <c r="O865" s="216">
        <v>0</v>
      </c>
      <c r="P865" s="216">
        <v>0</v>
      </c>
      <c r="Q865" s="335">
        <v>0</v>
      </c>
      <c r="R865" s="234"/>
    </row>
    <row r="866" spans="2:18" s="194" customFormat="1" x14ac:dyDescent="0.25">
      <c r="B866" s="233">
        <v>861</v>
      </c>
      <c r="C866" s="293">
        <v>45425</v>
      </c>
      <c r="D866" s="195" t="s">
        <v>141</v>
      </c>
      <c r="E866" s="196" t="s">
        <v>92</v>
      </c>
      <c r="F866" s="196" t="s">
        <v>2</v>
      </c>
      <c r="G866" s="196" t="s">
        <v>209</v>
      </c>
      <c r="H866" s="196">
        <v>7</v>
      </c>
      <c r="I866" s="196"/>
      <c r="J866" s="196"/>
      <c r="K866" s="448"/>
      <c r="L866" s="196"/>
      <c r="M866" s="196"/>
      <c r="N866" s="216">
        <v>0</v>
      </c>
      <c r="O866" s="216">
        <v>0</v>
      </c>
      <c r="P866" s="216">
        <v>0</v>
      </c>
      <c r="Q866" s="335">
        <v>0</v>
      </c>
      <c r="R866" s="234"/>
    </row>
    <row r="867" spans="2:18" s="194" customFormat="1" x14ac:dyDescent="0.25">
      <c r="B867" s="233">
        <v>862</v>
      </c>
      <c r="C867" s="293">
        <v>45425</v>
      </c>
      <c r="D867" s="195" t="s">
        <v>140</v>
      </c>
      <c r="E867" s="196" t="s">
        <v>92</v>
      </c>
      <c r="F867" s="196" t="s">
        <v>2</v>
      </c>
      <c r="G867" s="196" t="s">
        <v>209</v>
      </c>
      <c r="H867" s="196">
        <v>7</v>
      </c>
      <c r="I867" s="196"/>
      <c r="J867" s="196"/>
      <c r="K867" s="448"/>
      <c r="L867" s="196"/>
      <c r="M867" s="196"/>
      <c r="N867" s="216">
        <v>0</v>
      </c>
      <c r="O867" s="216">
        <v>0</v>
      </c>
      <c r="P867" s="216">
        <v>0</v>
      </c>
      <c r="Q867" s="335">
        <v>0</v>
      </c>
      <c r="R867" s="234"/>
    </row>
    <row r="868" spans="2:18" s="194" customFormat="1" x14ac:dyDescent="0.25">
      <c r="B868" s="233">
        <v>863</v>
      </c>
      <c r="C868" s="293">
        <v>45425</v>
      </c>
      <c r="D868" s="195" t="s">
        <v>139</v>
      </c>
      <c r="E868" s="196" t="s">
        <v>92</v>
      </c>
      <c r="F868" s="196" t="s">
        <v>2</v>
      </c>
      <c r="G868" s="196" t="s">
        <v>209</v>
      </c>
      <c r="H868" s="196">
        <v>7</v>
      </c>
      <c r="I868" s="196"/>
      <c r="J868" s="196"/>
      <c r="K868" s="448"/>
      <c r="L868" s="196"/>
      <c r="M868" s="196"/>
      <c r="N868" s="216">
        <v>0</v>
      </c>
      <c r="O868" s="216">
        <v>0</v>
      </c>
      <c r="P868" s="216">
        <v>0</v>
      </c>
      <c r="Q868" s="335">
        <v>0</v>
      </c>
      <c r="R868" s="234"/>
    </row>
    <row r="869" spans="2:18" s="194" customFormat="1" x14ac:dyDescent="0.25">
      <c r="B869" s="233">
        <v>864</v>
      </c>
      <c r="C869" s="293">
        <v>45425</v>
      </c>
      <c r="D869" s="195" t="s">
        <v>96</v>
      </c>
      <c r="E869" s="196" t="s">
        <v>159</v>
      </c>
      <c r="F869" s="196" t="s">
        <v>1</v>
      </c>
      <c r="G869" s="196" t="s">
        <v>159</v>
      </c>
      <c r="H869" s="196">
        <v>11.8</v>
      </c>
      <c r="I869" s="196"/>
      <c r="J869" s="196"/>
      <c r="K869" s="448"/>
      <c r="L869" s="196"/>
      <c r="M869" s="196"/>
      <c r="N869" s="216">
        <v>0</v>
      </c>
      <c r="O869" s="216">
        <v>0</v>
      </c>
      <c r="P869" s="216">
        <v>0</v>
      </c>
      <c r="Q869" s="335">
        <v>0</v>
      </c>
      <c r="R869" s="234"/>
    </row>
    <row r="870" spans="2:18" s="194" customFormat="1" x14ac:dyDescent="0.25">
      <c r="B870" s="233">
        <v>865</v>
      </c>
      <c r="C870" s="293">
        <v>45425</v>
      </c>
      <c r="D870" s="195" t="s">
        <v>128</v>
      </c>
      <c r="E870" s="196" t="s">
        <v>159</v>
      </c>
      <c r="F870" s="196" t="s">
        <v>1</v>
      </c>
      <c r="G870" s="196" t="s">
        <v>159</v>
      </c>
      <c r="H870" s="196">
        <v>11.8</v>
      </c>
      <c r="I870" s="196"/>
      <c r="J870" s="196"/>
      <c r="K870" s="448"/>
      <c r="L870" s="196"/>
      <c r="M870" s="196"/>
      <c r="N870" s="216">
        <v>0</v>
      </c>
      <c r="O870" s="216">
        <v>0</v>
      </c>
      <c r="P870" s="216">
        <v>0</v>
      </c>
      <c r="Q870" s="335">
        <v>0</v>
      </c>
      <c r="R870" s="234"/>
    </row>
    <row r="871" spans="2:18" s="194" customFormat="1" x14ac:dyDescent="0.25">
      <c r="B871" s="233">
        <v>866</v>
      </c>
      <c r="C871" s="293">
        <v>45426</v>
      </c>
      <c r="D871" s="195" t="s">
        <v>94</v>
      </c>
      <c r="E871" s="196" t="s">
        <v>92</v>
      </c>
      <c r="F871" s="196" t="s">
        <v>1</v>
      </c>
      <c r="G871" s="196" t="s">
        <v>209</v>
      </c>
      <c r="H871" s="196">
        <v>6.65</v>
      </c>
      <c r="I871" s="196" t="s">
        <v>214</v>
      </c>
      <c r="J871" s="196">
        <v>25</v>
      </c>
      <c r="K871" s="448"/>
      <c r="L871" s="196" t="s">
        <v>1</v>
      </c>
      <c r="M871" s="196" t="s">
        <v>297</v>
      </c>
      <c r="N871" s="216">
        <v>166.25</v>
      </c>
      <c r="O871" s="216">
        <v>0</v>
      </c>
      <c r="P871" s="216">
        <v>0</v>
      </c>
      <c r="Q871" s="335">
        <v>0</v>
      </c>
      <c r="R871" s="234"/>
    </row>
    <row r="872" spans="2:18" s="194" customFormat="1" x14ac:dyDescent="0.25">
      <c r="B872" s="233">
        <v>867</v>
      </c>
      <c r="C872" s="293">
        <v>45426</v>
      </c>
      <c r="D872" s="195" t="s">
        <v>91</v>
      </c>
      <c r="E872" s="196" t="s">
        <v>92</v>
      </c>
      <c r="F872" s="196" t="s">
        <v>1</v>
      </c>
      <c r="G872" s="196" t="s">
        <v>209</v>
      </c>
      <c r="H872" s="196">
        <v>6.65</v>
      </c>
      <c r="I872" s="196"/>
      <c r="J872" s="196"/>
      <c r="K872" s="448"/>
      <c r="L872" s="196"/>
      <c r="M872" s="196"/>
      <c r="N872" s="216">
        <v>0</v>
      </c>
      <c r="O872" s="216">
        <v>0</v>
      </c>
      <c r="P872" s="216">
        <v>0</v>
      </c>
      <c r="Q872" s="335">
        <v>0</v>
      </c>
      <c r="R872" s="234"/>
    </row>
    <row r="873" spans="2:18" s="194" customFormat="1" x14ac:dyDescent="0.25">
      <c r="B873" s="233">
        <v>868</v>
      </c>
      <c r="C873" s="293">
        <v>45426</v>
      </c>
      <c r="D873" s="195" t="s">
        <v>116</v>
      </c>
      <c r="E873" s="196" t="s">
        <v>92</v>
      </c>
      <c r="F873" s="196" t="s">
        <v>1</v>
      </c>
      <c r="G873" s="196" t="s">
        <v>209</v>
      </c>
      <c r="H873" s="196">
        <v>6.65</v>
      </c>
      <c r="I873" s="196" t="s">
        <v>214</v>
      </c>
      <c r="J873" s="196">
        <v>26</v>
      </c>
      <c r="K873" s="448"/>
      <c r="L873" s="196" t="s">
        <v>1</v>
      </c>
      <c r="M873" s="196" t="s">
        <v>297</v>
      </c>
      <c r="N873" s="216">
        <v>172.9</v>
      </c>
      <c r="O873" s="216">
        <v>0</v>
      </c>
      <c r="P873" s="216">
        <v>0</v>
      </c>
      <c r="Q873" s="335">
        <v>0</v>
      </c>
      <c r="R873" s="234"/>
    </row>
    <row r="874" spans="2:18" s="194" customFormat="1" x14ac:dyDescent="0.25">
      <c r="B874" s="233">
        <v>869</v>
      </c>
      <c r="C874" s="293">
        <v>45426</v>
      </c>
      <c r="D874" s="195" t="s">
        <v>155</v>
      </c>
      <c r="E874" s="196" t="s">
        <v>92</v>
      </c>
      <c r="F874" s="196" t="s">
        <v>62</v>
      </c>
      <c r="G874" s="196" t="s">
        <v>210</v>
      </c>
      <c r="H874" s="196">
        <v>4.1500000000000004</v>
      </c>
      <c r="I874" s="196"/>
      <c r="J874" s="196"/>
      <c r="K874" s="448"/>
      <c r="L874" s="196"/>
      <c r="M874" s="196"/>
      <c r="N874" s="216">
        <v>0</v>
      </c>
      <c r="O874" s="216">
        <v>0</v>
      </c>
      <c r="P874" s="216">
        <v>0</v>
      </c>
      <c r="Q874" s="335">
        <v>0</v>
      </c>
      <c r="R874" s="234"/>
    </row>
    <row r="875" spans="2:18" s="194" customFormat="1" x14ac:dyDescent="0.25">
      <c r="B875" s="233">
        <v>870</v>
      </c>
      <c r="C875" s="293">
        <v>45426</v>
      </c>
      <c r="D875" s="195" t="s">
        <v>154</v>
      </c>
      <c r="E875" s="196" t="s">
        <v>92</v>
      </c>
      <c r="F875" s="196" t="s">
        <v>62</v>
      </c>
      <c r="G875" s="196" t="s">
        <v>210</v>
      </c>
      <c r="H875" s="196">
        <v>4.1500000000000004</v>
      </c>
      <c r="I875" s="196"/>
      <c r="J875" s="196"/>
      <c r="K875" s="448"/>
      <c r="L875" s="196"/>
      <c r="M875" s="196"/>
      <c r="N875" s="216">
        <v>0</v>
      </c>
      <c r="O875" s="216">
        <v>0</v>
      </c>
      <c r="P875" s="216">
        <v>0</v>
      </c>
      <c r="Q875" s="335">
        <v>0</v>
      </c>
      <c r="R875" s="234"/>
    </row>
    <row r="876" spans="2:18" s="194" customFormat="1" x14ac:dyDescent="0.25">
      <c r="B876" s="233">
        <v>871</v>
      </c>
      <c r="C876" s="293">
        <v>45426</v>
      </c>
      <c r="D876" s="195" t="s">
        <v>158</v>
      </c>
      <c r="E876" s="196" t="s">
        <v>159</v>
      </c>
      <c r="F876" s="196" t="s">
        <v>381</v>
      </c>
      <c r="G876" s="196" t="s">
        <v>159</v>
      </c>
      <c r="H876" s="196">
        <v>10</v>
      </c>
      <c r="I876" s="196"/>
      <c r="J876" s="196"/>
      <c r="K876" s="448"/>
      <c r="L876" s="196"/>
      <c r="M876" s="196"/>
      <c r="N876" s="216">
        <v>0</v>
      </c>
      <c r="O876" s="216">
        <v>0</v>
      </c>
      <c r="P876" s="216">
        <v>0</v>
      </c>
      <c r="Q876" s="335">
        <v>0</v>
      </c>
      <c r="R876" s="234"/>
    </row>
    <row r="877" spans="2:18" s="194" customFormat="1" x14ac:dyDescent="0.25">
      <c r="B877" s="233">
        <v>872</v>
      </c>
      <c r="C877" s="293">
        <v>45426</v>
      </c>
      <c r="D877" s="195" t="s">
        <v>175</v>
      </c>
      <c r="E877" s="196" t="s">
        <v>176</v>
      </c>
      <c r="F877" s="196" t="s">
        <v>7</v>
      </c>
      <c r="G877" s="196" t="s">
        <v>209</v>
      </c>
      <c r="H877" s="196">
        <v>7</v>
      </c>
      <c r="I877" s="196"/>
      <c r="J877" s="196"/>
      <c r="K877" s="448"/>
      <c r="L877" s="196"/>
      <c r="M877" s="196"/>
      <c r="N877" s="216">
        <v>0</v>
      </c>
      <c r="O877" s="216">
        <v>0</v>
      </c>
      <c r="P877" s="216">
        <v>0</v>
      </c>
      <c r="Q877" s="335">
        <v>0</v>
      </c>
      <c r="R877" s="234"/>
    </row>
    <row r="878" spans="2:18" s="194" customFormat="1" x14ac:dyDescent="0.25">
      <c r="B878" s="233">
        <v>873</v>
      </c>
      <c r="C878" s="293">
        <v>45426</v>
      </c>
      <c r="D878" s="195" t="s">
        <v>171</v>
      </c>
      <c r="E878" s="196" t="s">
        <v>159</v>
      </c>
      <c r="F878" s="196" t="s">
        <v>7</v>
      </c>
      <c r="G878" s="196" t="s">
        <v>159</v>
      </c>
      <c r="H878" s="196">
        <v>11.2</v>
      </c>
      <c r="I878" s="196"/>
      <c r="J878" s="196"/>
      <c r="K878" s="448"/>
      <c r="L878" s="196"/>
      <c r="M878" s="196"/>
      <c r="N878" s="216">
        <v>0</v>
      </c>
      <c r="O878" s="216">
        <v>0</v>
      </c>
      <c r="P878" s="216">
        <v>0</v>
      </c>
      <c r="Q878" s="335">
        <v>0</v>
      </c>
      <c r="R878" s="234"/>
    </row>
    <row r="879" spans="2:18" s="194" customFormat="1" x14ac:dyDescent="0.25">
      <c r="B879" s="233">
        <v>874</v>
      </c>
      <c r="C879" s="293">
        <v>45426</v>
      </c>
      <c r="D879" s="195" t="s">
        <v>151</v>
      </c>
      <c r="E879" s="196" t="s">
        <v>92</v>
      </c>
      <c r="F879" s="196" t="s">
        <v>63</v>
      </c>
      <c r="G879" s="196" t="s">
        <v>209</v>
      </c>
      <c r="H879" s="196">
        <v>6.65</v>
      </c>
      <c r="I879" s="196" t="s">
        <v>214</v>
      </c>
      <c r="J879" s="196">
        <v>33</v>
      </c>
      <c r="K879" s="448"/>
      <c r="L879" s="196" t="s">
        <v>63</v>
      </c>
      <c r="M879" s="196" t="s">
        <v>297</v>
      </c>
      <c r="N879" s="216">
        <v>219.45000000000002</v>
      </c>
      <c r="O879" s="216">
        <v>0</v>
      </c>
      <c r="P879" s="216">
        <v>0</v>
      </c>
      <c r="Q879" s="335">
        <v>0</v>
      </c>
      <c r="R879" s="234"/>
    </row>
    <row r="880" spans="2:18" s="194" customFormat="1" x14ac:dyDescent="0.25">
      <c r="B880" s="233">
        <v>875</v>
      </c>
      <c r="C880" s="293">
        <v>45426</v>
      </c>
      <c r="D880" s="195" t="s">
        <v>150</v>
      </c>
      <c r="E880" s="196" t="s">
        <v>92</v>
      </c>
      <c r="F880" s="196" t="s">
        <v>63</v>
      </c>
      <c r="G880" s="196" t="s">
        <v>210</v>
      </c>
      <c r="H880" s="196">
        <v>4.1500000000000004</v>
      </c>
      <c r="I880" s="196" t="s">
        <v>214</v>
      </c>
      <c r="J880" s="196">
        <v>31</v>
      </c>
      <c r="K880" s="448"/>
      <c r="L880" s="196" t="s">
        <v>63</v>
      </c>
      <c r="M880" s="196" t="s">
        <v>297</v>
      </c>
      <c r="N880" s="216">
        <v>128.65</v>
      </c>
      <c r="O880" s="216">
        <v>0</v>
      </c>
      <c r="P880" s="216">
        <v>0</v>
      </c>
      <c r="Q880" s="335">
        <v>0</v>
      </c>
      <c r="R880" s="234"/>
    </row>
    <row r="881" spans="2:18" s="194" customFormat="1" x14ac:dyDescent="0.25">
      <c r="B881" s="233">
        <v>876</v>
      </c>
      <c r="C881" s="293">
        <v>45426</v>
      </c>
      <c r="D881" s="195" t="s">
        <v>148</v>
      </c>
      <c r="E881" s="196" t="s">
        <v>92</v>
      </c>
      <c r="F881" s="196" t="s">
        <v>63</v>
      </c>
      <c r="G881" s="196" t="s">
        <v>210</v>
      </c>
      <c r="H881" s="196">
        <v>4.1500000000000004</v>
      </c>
      <c r="I881" s="196" t="s">
        <v>214</v>
      </c>
      <c r="J881" s="196">
        <v>34</v>
      </c>
      <c r="K881" s="448"/>
      <c r="L881" s="196" t="s">
        <v>63</v>
      </c>
      <c r="M881" s="196" t="s">
        <v>297</v>
      </c>
      <c r="N881" s="216">
        <v>141.10000000000002</v>
      </c>
      <c r="O881" s="216">
        <v>0</v>
      </c>
      <c r="P881" s="216">
        <v>0</v>
      </c>
      <c r="Q881" s="335">
        <v>0</v>
      </c>
      <c r="R881" s="234"/>
    </row>
    <row r="882" spans="2:18" s="194" customFormat="1" x14ac:dyDescent="0.25">
      <c r="B882" s="233">
        <v>877</v>
      </c>
      <c r="C882" s="293">
        <v>45426</v>
      </c>
      <c r="D882" s="195" t="s">
        <v>177</v>
      </c>
      <c r="E882" s="196" t="s">
        <v>159</v>
      </c>
      <c r="F882" s="196" t="s">
        <v>8</v>
      </c>
      <c r="G882" s="196" t="s">
        <v>159</v>
      </c>
      <c r="H882" s="196">
        <v>11.6</v>
      </c>
      <c r="I882" s="196"/>
      <c r="J882" s="196"/>
      <c r="K882" s="448"/>
      <c r="L882" s="196"/>
      <c r="M882" s="196"/>
      <c r="N882" s="216">
        <v>0</v>
      </c>
      <c r="O882" s="216">
        <v>0</v>
      </c>
      <c r="P882" s="216">
        <v>0</v>
      </c>
      <c r="Q882" s="335">
        <v>0</v>
      </c>
      <c r="R882" s="234"/>
    </row>
    <row r="883" spans="2:18" s="194" customFormat="1" x14ac:dyDescent="0.25">
      <c r="B883" s="233">
        <v>878</v>
      </c>
      <c r="C883" s="293">
        <v>45426</v>
      </c>
      <c r="D883" s="195" t="s">
        <v>141</v>
      </c>
      <c r="E883" s="196" t="s">
        <v>92</v>
      </c>
      <c r="F883" s="196" t="s">
        <v>2</v>
      </c>
      <c r="G883" s="196" t="s">
        <v>209</v>
      </c>
      <c r="H883" s="196">
        <v>7</v>
      </c>
      <c r="I883" s="196"/>
      <c r="J883" s="196"/>
      <c r="K883" s="448"/>
      <c r="L883" s="196"/>
      <c r="M883" s="196"/>
      <c r="N883" s="216">
        <v>0</v>
      </c>
      <c r="O883" s="216">
        <v>0</v>
      </c>
      <c r="P883" s="216">
        <v>0</v>
      </c>
      <c r="Q883" s="335">
        <v>0</v>
      </c>
      <c r="R883" s="234"/>
    </row>
    <row r="884" spans="2:18" s="194" customFormat="1" x14ac:dyDescent="0.25">
      <c r="B884" s="233">
        <v>879</v>
      </c>
      <c r="C884" s="293">
        <v>45426</v>
      </c>
      <c r="D884" s="195" t="s">
        <v>140</v>
      </c>
      <c r="E884" s="196" t="s">
        <v>92</v>
      </c>
      <c r="F884" s="196" t="s">
        <v>2</v>
      </c>
      <c r="G884" s="196" t="s">
        <v>209</v>
      </c>
      <c r="H884" s="196">
        <v>7</v>
      </c>
      <c r="I884" s="196"/>
      <c r="J884" s="196"/>
      <c r="K884" s="448"/>
      <c r="L884" s="196"/>
      <c r="M884" s="196"/>
      <c r="N884" s="216">
        <v>0</v>
      </c>
      <c r="O884" s="216">
        <v>0</v>
      </c>
      <c r="P884" s="216">
        <v>0</v>
      </c>
      <c r="Q884" s="335">
        <v>0</v>
      </c>
      <c r="R884" s="234"/>
    </row>
    <row r="885" spans="2:18" s="194" customFormat="1" x14ac:dyDescent="0.25">
      <c r="B885" s="233">
        <v>880</v>
      </c>
      <c r="C885" s="293">
        <v>45426</v>
      </c>
      <c r="D885" s="195" t="s">
        <v>139</v>
      </c>
      <c r="E885" s="196" t="s">
        <v>92</v>
      </c>
      <c r="F885" s="196" t="s">
        <v>2</v>
      </c>
      <c r="G885" s="196" t="s">
        <v>209</v>
      </c>
      <c r="H885" s="196">
        <v>7</v>
      </c>
      <c r="I885" s="196"/>
      <c r="J885" s="196"/>
      <c r="K885" s="448"/>
      <c r="L885" s="196"/>
      <c r="M885" s="196"/>
      <c r="N885" s="216">
        <v>0</v>
      </c>
      <c r="O885" s="216">
        <v>0</v>
      </c>
      <c r="P885" s="216">
        <v>0</v>
      </c>
      <c r="Q885" s="335">
        <v>0</v>
      </c>
      <c r="R885" s="234"/>
    </row>
    <row r="886" spans="2:18" s="194" customFormat="1" x14ac:dyDescent="0.25">
      <c r="B886" s="233">
        <v>881</v>
      </c>
      <c r="C886" s="293">
        <v>45426</v>
      </c>
      <c r="D886" s="195" t="s">
        <v>96</v>
      </c>
      <c r="E886" s="196" t="s">
        <v>159</v>
      </c>
      <c r="F886" s="196" t="s">
        <v>1</v>
      </c>
      <c r="G886" s="196" t="s">
        <v>159</v>
      </c>
      <c r="H886" s="196">
        <v>11.8</v>
      </c>
      <c r="I886" s="196"/>
      <c r="J886" s="196"/>
      <c r="K886" s="448"/>
      <c r="L886" s="196"/>
      <c r="M886" s="196"/>
      <c r="N886" s="216">
        <v>0</v>
      </c>
      <c r="O886" s="216">
        <v>0</v>
      </c>
      <c r="P886" s="216">
        <v>0</v>
      </c>
      <c r="Q886" s="335">
        <v>0</v>
      </c>
      <c r="R886" s="234"/>
    </row>
    <row r="887" spans="2:18" s="194" customFormat="1" x14ac:dyDescent="0.25">
      <c r="B887" s="233">
        <v>882</v>
      </c>
      <c r="C887" s="293">
        <v>45426</v>
      </c>
      <c r="D887" s="195" t="s">
        <v>128</v>
      </c>
      <c r="E887" s="196" t="s">
        <v>159</v>
      </c>
      <c r="F887" s="196" t="s">
        <v>1</v>
      </c>
      <c r="G887" s="196" t="s">
        <v>159</v>
      </c>
      <c r="H887" s="196">
        <v>11.8</v>
      </c>
      <c r="I887" s="196"/>
      <c r="J887" s="196"/>
      <c r="K887" s="448"/>
      <c r="L887" s="196"/>
      <c r="M887" s="196"/>
      <c r="N887" s="216">
        <v>0</v>
      </c>
      <c r="O887" s="216">
        <v>0</v>
      </c>
      <c r="P887" s="216">
        <v>0</v>
      </c>
      <c r="Q887" s="335">
        <v>0</v>
      </c>
      <c r="R887" s="234"/>
    </row>
    <row r="888" spans="2:18" s="194" customFormat="1" x14ac:dyDescent="0.25">
      <c r="B888" s="233">
        <v>883</v>
      </c>
      <c r="C888" s="293">
        <v>45427</v>
      </c>
      <c r="D888" s="195" t="s">
        <v>94</v>
      </c>
      <c r="E888" s="196" t="s">
        <v>92</v>
      </c>
      <c r="F888" s="196" t="s">
        <v>1</v>
      </c>
      <c r="G888" s="196" t="s">
        <v>209</v>
      </c>
      <c r="H888" s="196">
        <v>6.65</v>
      </c>
      <c r="I888" s="196"/>
      <c r="J888" s="196"/>
      <c r="K888" s="448"/>
      <c r="L888" s="196"/>
      <c r="M888" s="196"/>
      <c r="N888" s="216">
        <v>0</v>
      </c>
      <c r="O888" s="216">
        <v>0</v>
      </c>
      <c r="P888" s="216">
        <v>0</v>
      </c>
      <c r="Q888" s="335">
        <v>0</v>
      </c>
      <c r="R888" s="234"/>
    </row>
    <row r="889" spans="2:18" s="194" customFormat="1" x14ac:dyDescent="0.25">
      <c r="B889" s="233">
        <v>884</v>
      </c>
      <c r="C889" s="293">
        <v>45427</v>
      </c>
      <c r="D889" s="195" t="s">
        <v>91</v>
      </c>
      <c r="E889" s="196" t="s">
        <v>92</v>
      </c>
      <c r="F889" s="196" t="s">
        <v>1</v>
      </c>
      <c r="G889" s="196" t="s">
        <v>209</v>
      </c>
      <c r="H889" s="196">
        <v>6.65</v>
      </c>
      <c r="I889" s="196"/>
      <c r="J889" s="196"/>
      <c r="K889" s="448"/>
      <c r="L889" s="196"/>
      <c r="M889" s="196"/>
      <c r="N889" s="216">
        <v>0</v>
      </c>
      <c r="O889" s="216">
        <v>0</v>
      </c>
      <c r="P889" s="216">
        <v>0</v>
      </c>
      <c r="Q889" s="335">
        <v>0</v>
      </c>
      <c r="R889" s="234"/>
    </row>
    <row r="890" spans="2:18" s="194" customFormat="1" x14ac:dyDescent="0.25">
      <c r="B890" s="233">
        <v>885</v>
      </c>
      <c r="C890" s="293">
        <v>45427</v>
      </c>
      <c r="D890" s="195" t="s">
        <v>116</v>
      </c>
      <c r="E890" s="196" t="s">
        <v>92</v>
      </c>
      <c r="F890" s="196" t="s">
        <v>1</v>
      </c>
      <c r="G890" s="196" t="s">
        <v>209</v>
      </c>
      <c r="H890" s="196">
        <v>6.65</v>
      </c>
      <c r="I890" s="196" t="s">
        <v>214</v>
      </c>
      <c r="J890" s="196">
        <v>40</v>
      </c>
      <c r="K890" s="448"/>
      <c r="L890" s="196" t="s">
        <v>1</v>
      </c>
      <c r="M890" s="196" t="s">
        <v>297</v>
      </c>
      <c r="N890" s="216">
        <v>266</v>
      </c>
      <c r="O890" s="216">
        <v>0</v>
      </c>
      <c r="P890" s="216">
        <v>0</v>
      </c>
      <c r="Q890" s="335">
        <v>0</v>
      </c>
      <c r="R890" s="234"/>
    </row>
    <row r="891" spans="2:18" s="194" customFormat="1" x14ac:dyDescent="0.25">
      <c r="B891" s="233">
        <v>886</v>
      </c>
      <c r="C891" s="293">
        <v>45427</v>
      </c>
      <c r="D891" s="195" t="s">
        <v>155</v>
      </c>
      <c r="E891" s="196" t="s">
        <v>92</v>
      </c>
      <c r="F891" s="196" t="s">
        <v>62</v>
      </c>
      <c r="G891" s="196" t="s">
        <v>210</v>
      </c>
      <c r="H891" s="196">
        <v>4.1500000000000004</v>
      </c>
      <c r="I891" s="196"/>
      <c r="J891" s="196"/>
      <c r="K891" s="448"/>
      <c r="L891" s="196"/>
      <c r="M891" s="196"/>
      <c r="N891" s="216">
        <v>0</v>
      </c>
      <c r="O891" s="216">
        <v>0</v>
      </c>
      <c r="P891" s="216">
        <v>0</v>
      </c>
      <c r="Q891" s="335">
        <v>0</v>
      </c>
      <c r="R891" s="234"/>
    </row>
    <row r="892" spans="2:18" s="194" customFormat="1" x14ac:dyDescent="0.25">
      <c r="B892" s="233">
        <v>887</v>
      </c>
      <c r="C892" s="293">
        <v>45427</v>
      </c>
      <c r="D892" s="195" t="s">
        <v>154</v>
      </c>
      <c r="E892" s="196" t="s">
        <v>92</v>
      </c>
      <c r="F892" s="196" t="s">
        <v>62</v>
      </c>
      <c r="G892" s="196" t="s">
        <v>210</v>
      </c>
      <c r="H892" s="196">
        <v>4.1500000000000004</v>
      </c>
      <c r="I892" s="196"/>
      <c r="J892" s="196"/>
      <c r="K892" s="448"/>
      <c r="L892" s="196"/>
      <c r="M892" s="196"/>
      <c r="N892" s="216">
        <v>0</v>
      </c>
      <c r="O892" s="216">
        <v>0</v>
      </c>
      <c r="P892" s="216">
        <v>0</v>
      </c>
      <c r="Q892" s="335">
        <v>0</v>
      </c>
      <c r="R892" s="234"/>
    </row>
    <row r="893" spans="2:18" s="194" customFormat="1" x14ac:dyDescent="0.25">
      <c r="B893" s="233">
        <v>888</v>
      </c>
      <c r="C893" s="293">
        <v>45427</v>
      </c>
      <c r="D893" s="195" t="s">
        <v>158</v>
      </c>
      <c r="E893" s="196" t="s">
        <v>159</v>
      </c>
      <c r="F893" s="196" t="s">
        <v>381</v>
      </c>
      <c r="G893" s="196" t="s">
        <v>159</v>
      </c>
      <c r="H893" s="196">
        <v>10</v>
      </c>
      <c r="I893" s="196"/>
      <c r="J893" s="196"/>
      <c r="K893" s="448"/>
      <c r="L893" s="196"/>
      <c r="M893" s="196"/>
      <c r="N893" s="216">
        <v>0</v>
      </c>
      <c r="O893" s="216">
        <v>0</v>
      </c>
      <c r="P893" s="216">
        <v>0</v>
      </c>
      <c r="Q893" s="335">
        <v>0</v>
      </c>
      <c r="R893" s="234"/>
    </row>
    <row r="894" spans="2:18" s="194" customFormat="1" x14ac:dyDescent="0.25">
      <c r="B894" s="233">
        <v>889</v>
      </c>
      <c r="C894" s="293">
        <v>45427</v>
      </c>
      <c r="D894" s="195" t="s">
        <v>175</v>
      </c>
      <c r="E894" s="196" t="s">
        <v>176</v>
      </c>
      <c r="F894" s="196" t="s">
        <v>7</v>
      </c>
      <c r="G894" s="196" t="s">
        <v>209</v>
      </c>
      <c r="H894" s="196">
        <v>7</v>
      </c>
      <c r="I894" s="196"/>
      <c r="J894" s="196"/>
      <c r="K894" s="448"/>
      <c r="L894" s="196"/>
      <c r="M894" s="196"/>
      <c r="N894" s="216">
        <v>0</v>
      </c>
      <c r="O894" s="216">
        <v>0</v>
      </c>
      <c r="P894" s="216">
        <v>0</v>
      </c>
      <c r="Q894" s="335">
        <v>0</v>
      </c>
      <c r="R894" s="234"/>
    </row>
    <row r="895" spans="2:18" s="194" customFormat="1" x14ac:dyDescent="0.25">
      <c r="B895" s="233">
        <v>890</v>
      </c>
      <c r="C895" s="293">
        <v>45427</v>
      </c>
      <c r="D895" s="195" t="s">
        <v>171</v>
      </c>
      <c r="E895" s="196" t="s">
        <v>159</v>
      </c>
      <c r="F895" s="196" t="s">
        <v>7</v>
      </c>
      <c r="G895" s="196" t="s">
        <v>159</v>
      </c>
      <c r="H895" s="196">
        <v>11.2</v>
      </c>
      <c r="I895" s="196"/>
      <c r="J895" s="196"/>
      <c r="K895" s="448"/>
      <c r="L895" s="196"/>
      <c r="M895" s="196"/>
      <c r="N895" s="216">
        <v>0</v>
      </c>
      <c r="O895" s="216">
        <v>0</v>
      </c>
      <c r="P895" s="216">
        <v>0</v>
      </c>
      <c r="Q895" s="335">
        <v>0</v>
      </c>
      <c r="R895" s="234"/>
    </row>
    <row r="896" spans="2:18" s="194" customFormat="1" x14ac:dyDescent="0.25">
      <c r="B896" s="233">
        <v>891</v>
      </c>
      <c r="C896" s="293">
        <v>45427</v>
      </c>
      <c r="D896" s="195" t="s">
        <v>151</v>
      </c>
      <c r="E896" s="196" t="s">
        <v>92</v>
      </c>
      <c r="F896" s="196" t="s">
        <v>63</v>
      </c>
      <c r="G896" s="196" t="s">
        <v>209</v>
      </c>
      <c r="H896" s="196">
        <v>6.65</v>
      </c>
      <c r="I896" s="196" t="s">
        <v>214</v>
      </c>
      <c r="J896" s="196">
        <v>32</v>
      </c>
      <c r="K896" s="448"/>
      <c r="L896" s="196" t="s">
        <v>63</v>
      </c>
      <c r="M896" s="196" t="s">
        <v>297</v>
      </c>
      <c r="N896" s="216">
        <v>212.8</v>
      </c>
      <c r="O896" s="216">
        <v>0</v>
      </c>
      <c r="P896" s="216">
        <v>0</v>
      </c>
      <c r="Q896" s="335">
        <v>0</v>
      </c>
      <c r="R896" s="234"/>
    </row>
    <row r="897" spans="2:18" s="194" customFormat="1" x14ac:dyDescent="0.25">
      <c r="B897" s="233">
        <v>892</v>
      </c>
      <c r="C897" s="293">
        <v>45427</v>
      </c>
      <c r="D897" s="195" t="s">
        <v>150</v>
      </c>
      <c r="E897" s="196" t="s">
        <v>92</v>
      </c>
      <c r="F897" s="196" t="s">
        <v>63</v>
      </c>
      <c r="G897" s="196" t="s">
        <v>210</v>
      </c>
      <c r="H897" s="196">
        <v>4.1500000000000004</v>
      </c>
      <c r="I897" s="196" t="s">
        <v>214</v>
      </c>
      <c r="J897" s="196">
        <v>32</v>
      </c>
      <c r="K897" s="448"/>
      <c r="L897" s="196" t="s">
        <v>63</v>
      </c>
      <c r="M897" s="196" t="s">
        <v>297</v>
      </c>
      <c r="N897" s="216">
        <v>132.80000000000001</v>
      </c>
      <c r="O897" s="216">
        <v>0</v>
      </c>
      <c r="P897" s="216">
        <v>0</v>
      </c>
      <c r="Q897" s="335">
        <v>0</v>
      </c>
      <c r="R897" s="234"/>
    </row>
    <row r="898" spans="2:18" s="194" customFormat="1" x14ac:dyDescent="0.25">
      <c r="B898" s="233">
        <v>893</v>
      </c>
      <c r="C898" s="293">
        <v>45427</v>
      </c>
      <c r="D898" s="195" t="s">
        <v>148</v>
      </c>
      <c r="E898" s="196" t="s">
        <v>92</v>
      </c>
      <c r="F898" s="196" t="s">
        <v>63</v>
      </c>
      <c r="G898" s="196" t="s">
        <v>210</v>
      </c>
      <c r="H898" s="196">
        <v>4.1500000000000004</v>
      </c>
      <c r="I898" s="196" t="s">
        <v>214</v>
      </c>
      <c r="J898" s="196">
        <v>32</v>
      </c>
      <c r="K898" s="448"/>
      <c r="L898" s="196" t="s">
        <v>63</v>
      </c>
      <c r="M898" s="196" t="s">
        <v>297</v>
      </c>
      <c r="N898" s="216">
        <v>132.80000000000001</v>
      </c>
      <c r="O898" s="216">
        <v>0</v>
      </c>
      <c r="P898" s="216">
        <v>0</v>
      </c>
      <c r="Q898" s="335">
        <v>0</v>
      </c>
      <c r="R898" s="234"/>
    </row>
    <row r="899" spans="2:18" s="194" customFormat="1" x14ac:dyDescent="0.25">
      <c r="B899" s="233">
        <v>894</v>
      </c>
      <c r="C899" s="293">
        <v>45427</v>
      </c>
      <c r="D899" s="195" t="s">
        <v>177</v>
      </c>
      <c r="E899" s="196" t="s">
        <v>159</v>
      </c>
      <c r="F899" s="196" t="s">
        <v>8</v>
      </c>
      <c r="G899" s="196" t="s">
        <v>159</v>
      </c>
      <c r="H899" s="196">
        <v>11.6</v>
      </c>
      <c r="I899" s="196"/>
      <c r="J899" s="196"/>
      <c r="K899" s="448"/>
      <c r="L899" s="196"/>
      <c r="M899" s="196"/>
      <c r="N899" s="216">
        <v>0</v>
      </c>
      <c r="O899" s="216">
        <v>0</v>
      </c>
      <c r="P899" s="216">
        <v>0</v>
      </c>
      <c r="Q899" s="335">
        <v>0</v>
      </c>
      <c r="R899" s="234"/>
    </row>
    <row r="900" spans="2:18" s="194" customFormat="1" x14ac:dyDescent="0.25">
      <c r="B900" s="233">
        <v>895</v>
      </c>
      <c r="C900" s="293">
        <v>45427</v>
      </c>
      <c r="D900" s="195" t="s">
        <v>141</v>
      </c>
      <c r="E900" s="196" t="s">
        <v>92</v>
      </c>
      <c r="F900" s="196" t="s">
        <v>2</v>
      </c>
      <c r="G900" s="196" t="s">
        <v>209</v>
      </c>
      <c r="H900" s="196">
        <v>7</v>
      </c>
      <c r="I900" s="196"/>
      <c r="J900" s="196"/>
      <c r="K900" s="448"/>
      <c r="L900" s="196"/>
      <c r="M900" s="196"/>
      <c r="N900" s="216">
        <v>0</v>
      </c>
      <c r="O900" s="216">
        <v>0</v>
      </c>
      <c r="P900" s="216">
        <v>0</v>
      </c>
      <c r="Q900" s="335">
        <v>0</v>
      </c>
      <c r="R900" s="234"/>
    </row>
    <row r="901" spans="2:18" s="194" customFormat="1" x14ac:dyDescent="0.25">
      <c r="B901" s="233">
        <v>896</v>
      </c>
      <c r="C901" s="293">
        <v>45427</v>
      </c>
      <c r="D901" s="195" t="s">
        <v>140</v>
      </c>
      <c r="E901" s="196" t="s">
        <v>92</v>
      </c>
      <c r="F901" s="196" t="s">
        <v>2</v>
      </c>
      <c r="G901" s="196" t="s">
        <v>209</v>
      </c>
      <c r="H901" s="196">
        <v>7</v>
      </c>
      <c r="I901" s="196"/>
      <c r="J901" s="196"/>
      <c r="K901" s="448"/>
      <c r="L901" s="196"/>
      <c r="M901" s="196"/>
      <c r="N901" s="216">
        <v>0</v>
      </c>
      <c r="O901" s="216">
        <v>0</v>
      </c>
      <c r="P901" s="216">
        <v>0</v>
      </c>
      <c r="Q901" s="335">
        <v>0</v>
      </c>
      <c r="R901" s="234"/>
    </row>
    <row r="902" spans="2:18" s="194" customFormat="1" x14ac:dyDescent="0.25">
      <c r="B902" s="233">
        <v>897</v>
      </c>
      <c r="C902" s="293">
        <v>45427</v>
      </c>
      <c r="D902" s="195" t="s">
        <v>139</v>
      </c>
      <c r="E902" s="196" t="s">
        <v>92</v>
      </c>
      <c r="F902" s="196" t="s">
        <v>2</v>
      </c>
      <c r="G902" s="196" t="s">
        <v>209</v>
      </c>
      <c r="H902" s="196">
        <v>7</v>
      </c>
      <c r="I902" s="196"/>
      <c r="J902" s="196"/>
      <c r="K902" s="448"/>
      <c r="L902" s="196"/>
      <c r="M902" s="196"/>
      <c r="N902" s="216">
        <v>0</v>
      </c>
      <c r="O902" s="216">
        <v>0</v>
      </c>
      <c r="P902" s="216">
        <v>0</v>
      </c>
      <c r="Q902" s="335">
        <v>0</v>
      </c>
      <c r="R902" s="234"/>
    </row>
    <row r="903" spans="2:18" s="194" customFormat="1" x14ac:dyDescent="0.25">
      <c r="B903" s="233">
        <v>898</v>
      </c>
      <c r="C903" s="293">
        <v>45427</v>
      </c>
      <c r="D903" s="195" t="s">
        <v>96</v>
      </c>
      <c r="E903" s="196" t="s">
        <v>159</v>
      </c>
      <c r="F903" s="196" t="s">
        <v>1</v>
      </c>
      <c r="G903" s="196" t="s">
        <v>159</v>
      </c>
      <c r="H903" s="196">
        <v>11.8</v>
      </c>
      <c r="I903" s="196"/>
      <c r="J903" s="196"/>
      <c r="K903" s="448"/>
      <c r="L903" s="196"/>
      <c r="M903" s="196"/>
      <c r="N903" s="216">
        <v>0</v>
      </c>
      <c r="O903" s="216">
        <v>0</v>
      </c>
      <c r="P903" s="216">
        <v>0</v>
      </c>
      <c r="Q903" s="335">
        <v>0</v>
      </c>
      <c r="R903" s="234"/>
    </row>
    <row r="904" spans="2:18" s="194" customFormat="1" x14ac:dyDescent="0.25">
      <c r="B904" s="233">
        <v>899</v>
      </c>
      <c r="C904" s="293">
        <v>45427</v>
      </c>
      <c r="D904" s="195" t="s">
        <v>128</v>
      </c>
      <c r="E904" s="196" t="s">
        <v>159</v>
      </c>
      <c r="F904" s="196" t="s">
        <v>1</v>
      </c>
      <c r="G904" s="196" t="s">
        <v>159</v>
      </c>
      <c r="H904" s="196">
        <v>11.8</v>
      </c>
      <c r="I904" s="196"/>
      <c r="J904" s="196"/>
      <c r="K904" s="448"/>
      <c r="L904" s="196"/>
      <c r="M904" s="196"/>
      <c r="N904" s="216">
        <v>0</v>
      </c>
      <c r="O904" s="216">
        <v>0</v>
      </c>
      <c r="P904" s="216">
        <v>0</v>
      </c>
      <c r="Q904" s="335">
        <v>0</v>
      </c>
      <c r="R904" s="234"/>
    </row>
    <row r="905" spans="2:18" s="194" customFormat="1" x14ac:dyDescent="0.25">
      <c r="B905" s="233">
        <v>900</v>
      </c>
      <c r="C905" s="293">
        <v>45428</v>
      </c>
      <c r="D905" s="195" t="s">
        <v>94</v>
      </c>
      <c r="E905" s="196" t="s">
        <v>92</v>
      </c>
      <c r="F905" s="196" t="s">
        <v>1</v>
      </c>
      <c r="G905" s="196" t="s">
        <v>209</v>
      </c>
      <c r="H905" s="196">
        <v>6.65</v>
      </c>
      <c r="I905" s="196"/>
      <c r="J905" s="196"/>
      <c r="K905" s="448"/>
      <c r="L905" s="196"/>
      <c r="M905" s="196"/>
      <c r="N905" s="216">
        <v>0</v>
      </c>
      <c r="O905" s="216">
        <v>0</v>
      </c>
      <c r="P905" s="216">
        <v>0</v>
      </c>
      <c r="Q905" s="335">
        <v>0</v>
      </c>
      <c r="R905" s="234"/>
    </row>
    <row r="906" spans="2:18" s="194" customFormat="1" x14ac:dyDescent="0.25">
      <c r="B906" s="233">
        <v>901</v>
      </c>
      <c r="C906" s="293">
        <v>45428</v>
      </c>
      <c r="D906" s="195" t="s">
        <v>91</v>
      </c>
      <c r="E906" s="196" t="s">
        <v>92</v>
      </c>
      <c r="F906" s="196" t="s">
        <v>1</v>
      </c>
      <c r="G906" s="196" t="s">
        <v>209</v>
      </c>
      <c r="H906" s="196">
        <v>6.65</v>
      </c>
      <c r="I906" s="196"/>
      <c r="J906" s="196"/>
      <c r="K906" s="448"/>
      <c r="L906" s="196"/>
      <c r="M906" s="196"/>
      <c r="N906" s="216">
        <v>0</v>
      </c>
      <c r="O906" s="216">
        <v>0</v>
      </c>
      <c r="P906" s="216">
        <v>0</v>
      </c>
      <c r="Q906" s="335">
        <v>0</v>
      </c>
      <c r="R906" s="234"/>
    </row>
    <row r="907" spans="2:18" s="194" customFormat="1" x14ac:dyDescent="0.25">
      <c r="B907" s="233">
        <v>902</v>
      </c>
      <c r="C907" s="293">
        <v>45428</v>
      </c>
      <c r="D907" s="195" t="s">
        <v>116</v>
      </c>
      <c r="E907" s="196" t="s">
        <v>92</v>
      </c>
      <c r="F907" s="196" t="s">
        <v>1</v>
      </c>
      <c r="G907" s="196" t="s">
        <v>209</v>
      </c>
      <c r="H907" s="196">
        <v>6.65</v>
      </c>
      <c r="I907" s="196" t="s">
        <v>214</v>
      </c>
      <c r="J907" s="196">
        <v>42</v>
      </c>
      <c r="K907" s="448"/>
      <c r="L907" s="196" t="s">
        <v>1</v>
      </c>
      <c r="M907" s="196" t="s">
        <v>297</v>
      </c>
      <c r="N907" s="216">
        <v>279.3</v>
      </c>
      <c r="O907" s="216">
        <v>0</v>
      </c>
      <c r="P907" s="216">
        <v>0</v>
      </c>
      <c r="Q907" s="335">
        <v>0</v>
      </c>
      <c r="R907" s="234"/>
    </row>
    <row r="908" spans="2:18" s="194" customFormat="1" x14ac:dyDescent="0.25">
      <c r="B908" s="233">
        <v>903</v>
      </c>
      <c r="C908" s="293">
        <v>45428</v>
      </c>
      <c r="D908" s="195" t="s">
        <v>155</v>
      </c>
      <c r="E908" s="196" t="s">
        <v>92</v>
      </c>
      <c r="F908" s="196" t="s">
        <v>62</v>
      </c>
      <c r="G908" s="196" t="s">
        <v>210</v>
      </c>
      <c r="H908" s="196">
        <v>4.1500000000000004</v>
      </c>
      <c r="I908" s="196"/>
      <c r="J908" s="196"/>
      <c r="K908" s="448"/>
      <c r="L908" s="196"/>
      <c r="M908" s="196"/>
      <c r="N908" s="216">
        <v>0</v>
      </c>
      <c r="O908" s="216">
        <v>0</v>
      </c>
      <c r="P908" s="216">
        <v>0</v>
      </c>
      <c r="Q908" s="335">
        <v>0</v>
      </c>
      <c r="R908" s="234"/>
    </row>
    <row r="909" spans="2:18" s="194" customFormat="1" x14ac:dyDescent="0.25">
      <c r="B909" s="233">
        <v>904</v>
      </c>
      <c r="C909" s="293">
        <v>45428</v>
      </c>
      <c r="D909" s="195" t="s">
        <v>154</v>
      </c>
      <c r="E909" s="196" t="s">
        <v>92</v>
      </c>
      <c r="F909" s="196" t="s">
        <v>62</v>
      </c>
      <c r="G909" s="196" t="s">
        <v>210</v>
      </c>
      <c r="H909" s="196">
        <v>4.1500000000000004</v>
      </c>
      <c r="I909" s="196"/>
      <c r="J909" s="196"/>
      <c r="K909" s="448"/>
      <c r="L909" s="196"/>
      <c r="M909" s="196"/>
      <c r="N909" s="216">
        <v>0</v>
      </c>
      <c r="O909" s="216">
        <v>0</v>
      </c>
      <c r="P909" s="216">
        <v>0</v>
      </c>
      <c r="Q909" s="335">
        <v>0</v>
      </c>
      <c r="R909" s="234"/>
    </row>
    <row r="910" spans="2:18" s="194" customFormat="1" x14ac:dyDescent="0.25">
      <c r="B910" s="233">
        <v>905</v>
      </c>
      <c r="C910" s="293">
        <v>45428</v>
      </c>
      <c r="D910" s="195" t="s">
        <v>158</v>
      </c>
      <c r="E910" s="196" t="s">
        <v>159</v>
      </c>
      <c r="F910" s="196" t="s">
        <v>381</v>
      </c>
      <c r="G910" s="196" t="s">
        <v>159</v>
      </c>
      <c r="H910" s="196">
        <v>10</v>
      </c>
      <c r="I910" s="196"/>
      <c r="J910" s="196"/>
      <c r="K910" s="448"/>
      <c r="L910" s="196"/>
      <c r="M910" s="196"/>
      <c r="N910" s="216">
        <v>0</v>
      </c>
      <c r="O910" s="216">
        <v>0</v>
      </c>
      <c r="P910" s="216">
        <v>0</v>
      </c>
      <c r="Q910" s="335">
        <v>0</v>
      </c>
      <c r="R910" s="234"/>
    </row>
    <row r="911" spans="2:18" s="194" customFormat="1" x14ac:dyDescent="0.25">
      <c r="B911" s="233">
        <v>906</v>
      </c>
      <c r="C911" s="293">
        <v>45428</v>
      </c>
      <c r="D911" s="195" t="s">
        <v>175</v>
      </c>
      <c r="E911" s="196" t="s">
        <v>176</v>
      </c>
      <c r="F911" s="196" t="s">
        <v>7</v>
      </c>
      <c r="G911" s="196" t="s">
        <v>209</v>
      </c>
      <c r="H911" s="196">
        <v>7</v>
      </c>
      <c r="I911" s="196"/>
      <c r="J911" s="196"/>
      <c r="K911" s="448"/>
      <c r="L911" s="196"/>
      <c r="M911" s="196"/>
      <c r="N911" s="216">
        <v>0</v>
      </c>
      <c r="O911" s="216">
        <v>0</v>
      </c>
      <c r="P911" s="216">
        <v>0</v>
      </c>
      <c r="Q911" s="335">
        <v>0</v>
      </c>
      <c r="R911" s="234"/>
    </row>
    <row r="912" spans="2:18" s="194" customFormat="1" x14ac:dyDescent="0.25">
      <c r="B912" s="233">
        <v>907</v>
      </c>
      <c r="C912" s="293">
        <v>45428</v>
      </c>
      <c r="D912" s="195" t="s">
        <v>171</v>
      </c>
      <c r="E912" s="196" t="s">
        <v>159</v>
      </c>
      <c r="F912" s="196" t="s">
        <v>7</v>
      </c>
      <c r="G912" s="196" t="s">
        <v>159</v>
      </c>
      <c r="H912" s="196">
        <v>11.2</v>
      </c>
      <c r="I912" s="196"/>
      <c r="J912" s="196"/>
      <c r="K912" s="448"/>
      <c r="L912" s="196"/>
      <c r="M912" s="196"/>
      <c r="N912" s="216">
        <v>0</v>
      </c>
      <c r="O912" s="216">
        <v>0</v>
      </c>
      <c r="P912" s="216">
        <v>0</v>
      </c>
      <c r="Q912" s="335">
        <v>0</v>
      </c>
      <c r="R912" s="234"/>
    </row>
    <row r="913" spans="2:18" s="194" customFormat="1" x14ac:dyDescent="0.25">
      <c r="B913" s="233">
        <v>908</v>
      </c>
      <c r="C913" s="293">
        <v>45428</v>
      </c>
      <c r="D913" s="195" t="s">
        <v>151</v>
      </c>
      <c r="E913" s="196" t="s">
        <v>92</v>
      </c>
      <c r="F913" s="196" t="s">
        <v>63</v>
      </c>
      <c r="G913" s="196" t="s">
        <v>209</v>
      </c>
      <c r="H913" s="196">
        <v>6.65</v>
      </c>
      <c r="I913" s="196" t="s">
        <v>214</v>
      </c>
      <c r="J913" s="196">
        <v>32</v>
      </c>
      <c r="K913" s="448"/>
      <c r="L913" s="196" t="s">
        <v>63</v>
      </c>
      <c r="M913" s="196" t="s">
        <v>297</v>
      </c>
      <c r="N913" s="216">
        <v>212.8</v>
      </c>
      <c r="O913" s="216">
        <v>0</v>
      </c>
      <c r="P913" s="216">
        <v>0</v>
      </c>
      <c r="Q913" s="335">
        <v>0</v>
      </c>
      <c r="R913" s="234"/>
    </row>
    <row r="914" spans="2:18" s="194" customFormat="1" x14ac:dyDescent="0.25">
      <c r="B914" s="233">
        <v>909</v>
      </c>
      <c r="C914" s="293">
        <v>45428</v>
      </c>
      <c r="D914" s="195" t="s">
        <v>150</v>
      </c>
      <c r="E914" s="196" t="s">
        <v>92</v>
      </c>
      <c r="F914" s="196" t="s">
        <v>63</v>
      </c>
      <c r="G914" s="196" t="s">
        <v>210</v>
      </c>
      <c r="H914" s="196">
        <v>4.1500000000000004</v>
      </c>
      <c r="I914" s="196" t="s">
        <v>214</v>
      </c>
      <c r="J914" s="196">
        <v>31</v>
      </c>
      <c r="K914" s="448"/>
      <c r="L914" s="196" t="s">
        <v>63</v>
      </c>
      <c r="M914" s="196" t="s">
        <v>297</v>
      </c>
      <c r="N914" s="216">
        <v>128.65</v>
      </c>
      <c r="O914" s="216">
        <v>0</v>
      </c>
      <c r="P914" s="216">
        <v>0</v>
      </c>
      <c r="Q914" s="335">
        <v>0</v>
      </c>
      <c r="R914" s="234"/>
    </row>
    <row r="915" spans="2:18" s="194" customFormat="1" x14ac:dyDescent="0.25">
      <c r="B915" s="233">
        <v>910</v>
      </c>
      <c r="C915" s="293">
        <v>45428</v>
      </c>
      <c r="D915" s="195" t="s">
        <v>148</v>
      </c>
      <c r="E915" s="196" t="s">
        <v>92</v>
      </c>
      <c r="F915" s="196" t="s">
        <v>63</v>
      </c>
      <c r="G915" s="196" t="s">
        <v>210</v>
      </c>
      <c r="H915" s="196">
        <v>4.1500000000000004</v>
      </c>
      <c r="I915" s="196" t="s">
        <v>214</v>
      </c>
      <c r="J915" s="196">
        <v>33</v>
      </c>
      <c r="K915" s="448"/>
      <c r="L915" s="196" t="s">
        <v>63</v>
      </c>
      <c r="M915" s="196" t="s">
        <v>297</v>
      </c>
      <c r="N915" s="216">
        <v>136.95000000000002</v>
      </c>
      <c r="O915" s="216">
        <v>0</v>
      </c>
      <c r="P915" s="216">
        <v>0</v>
      </c>
      <c r="Q915" s="335">
        <v>0</v>
      </c>
      <c r="R915" s="234"/>
    </row>
    <row r="916" spans="2:18" s="194" customFormat="1" x14ac:dyDescent="0.25">
      <c r="B916" s="233">
        <v>911</v>
      </c>
      <c r="C916" s="293">
        <v>45428</v>
      </c>
      <c r="D916" s="195" t="s">
        <v>177</v>
      </c>
      <c r="E916" s="196" t="s">
        <v>159</v>
      </c>
      <c r="F916" s="196" t="s">
        <v>8</v>
      </c>
      <c r="G916" s="196" t="s">
        <v>159</v>
      </c>
      <c r="H916" s="196">
        <v>11.6</v>
      </c>
      <c r="I916" s="196"/>
      <c r="J916" s="196"/>
      <c r="K916" s="448"/>
      <c r="L916" s="196"/>
      <c r="M916" s="196"/>
      <c r="N916" s="216">
        <v>0</v>
      </c>
      <c r="O916" s="216">
        <v>0</v>
      </c>
      <c r="P916" s="216">
        <v>0</v>
      </c>
      <c r="Q916" s="335">
        <v>0</v>
      </c>
      <c r="R916" s="234"/>
    </row>
    <row r="917" spans="2:18" s="194" customFormat="1" x14ac:dyDescent="0.25">
      <c r="B917" s="233">
        <v>912</v>
      </c>
      <c r="C917" s="293">
        <v>45428</v>
      </c>
      <c r="D917" s="195" t="s">
        <v>141</v>
      </c>
      <c r="E917" s="196" t="s">
        <v>92</v>
      </c>
      <c r="F917" s="196" t="s">
        <v>2</v>
      </c>
      <c r="G917" s="196" t="s">
        <v>209</v>
      </c>
      <c r="H917" s="196">
        <v>7</v>
      </c>
      <c r="I917" s="196"/>
      <c r="J917" s="196"/>
      <c r="K917" s="448"/>
      <c r="L917" s="196"/>
      <c r="M917" s="196"/>
      <c r="N917" s="216">
        <v>0</v>
      </c>
      <c r="O917" s="216">
        <v>0</v>
      </c>
      <c r="P917" s="216">
        <v>0</v>
      </c>
      <c r="Q917" s="335">
        <v>0</v>
      </c>
      <c r="R917" s="234"/>
    </row>
    <row r="918" spans="2:18" s="194" customFormat="1" x14ac:dyDescent="0.25">
      <c r="B918" s="233">
        <v>913</v>
      </c>
      <c r="C918" s="293">
        <v>45428</v>
      </c>
      <c r="D918" s="195" t="s">
        <v>140</v>
      </c>
      <c r="E918" s="196" t="s">
        <v>92</v>
      </c>
      <c r="F918" s="196" t="s">
        <v>2</v>
      </c>
      <c r="G918" s="196" t="s">
        <v>209</v>
      </c>
      <c r="H918" s="196">
        <v>7</v>
      </c>
      <c r="I918" s="196"/>
      <c r="J918" s="196"/>
      <c r="K918" s="448"/>
      <c r="L918" s="196"/>
      <c r="M918" s="196"/>
      <c r="N918" s="216">
        <v>0</v>
      </c>
      <c r="O918" s="216">
        <v>0</v>
      </c>
      <c r="P918" s="216">
        <v>0</v>
      </c>
      <c r="Q918" s="335">
        <v>0</v>
      </c>
      <c r="R918" s="234"/>
    </row>
    <row r="919" spans="2:18" s="194" customFormat="1" x14ac:dyDescent="0.25">
      <c r="B919" s="233">
        <v>914</v>
      </c>
      <c r="C919" s="293">
        <v>45428</v>
      </c>
      <c r="D919" s="195" t="s">
        <v>139</v>
      </c>
      <c r="E919" s="196" t="s">
        <v>92</v>
      </c>
      <c r="F919" s="196" t="s">
        <v>2</v>
      </c>
      <c r="G919" s="196" t="s">
        <v>209</v>
      </c>
      <c r="H919" s="196">
        <v>7</v>
      </c>
      <c r="I919" s="196"/>
      <c r="J919" s="196"/>
      <c r="K919" s="448"/>
      <c r="L919" s="196"/>
      <c r="M919" s="196"/>
      <c r="N919" s="216">
        <v>0</v>
      </c>
      <c r="O919" s="216">
        <v>0</v>
      </c>
      <c r="P919" s="216">
        <v>0</v>
      </c>
      <c r="Q919" s="335">
        <v>0</v>
      </c>
      <c r="R919" s="234"/>
    </row>
    <row r="920" spans="2:18" s="194" customFormat="1" x14ac:dyDescent="0.25">
      <c r="B920" s="233">
        <v>915</v>
      </c>
      <c r="C920" s="293">
        <v>45428</v>
      </c>
      <c r="D920" s="195" t="s">
        <v>96</v>
      </c>
      <c r="E920" s="196" t="s">
        <v>159</v>
      </c>
      <c r="F920" s="196" t="s">
        <v>1</v>
      </c>
      <c r="G920" s="196" t="s">
        <v>159</v>
      </c>
      <c r="H920" s="196">
        <v>11.8</v>
      </c>
      <c r="I920" s="196"/>
      <c r="J920" s="196"/>
      <c r="K920" s="448"/>
      <c r="L920" s="196"/>
      <c r="M920" s="196"/>
      <c r="N920" s="216">
        <v>0</v>
      </c>
      <c r="O920" s="216">
        <v>0</v>
      </c>
      <c r="P920" s="216">
        <v>0</v>
      </c>
      <c r="Q920" s="335">
        <v>0</v>
      </c>
      <c r="R920" s="234"/>
    </row>
    <row r="921" spans="2:18" s="194" customFormat="1" x14ac:dyDescent="0.25">
      <c r="B921" s="233">
        <v>916</v>
      </c>
      <c r="C921" s="293">
        <v>45428</v>
      </c>
      <c r="D921" s="195" t="s">
        <v>128</v>
      </c>
      <c r="E921" s="196" t="s">
        <v>159</v>
      </c>
      <c r="F921" s="196" t="s">
        <v>1</v>
      </c>
      <c r="G921" s="196" t="s">
        <v>159</v>
      </c>
      <c r="H921" s="196">
        <v>11.8</v>
      </c>
      <c r="I921" s="196"/>
      <c r="J921" s="196"/>
      <c r="K921" s="448"/>
      <c r="L921" s="196"/>
      <c r="M921" s="196"/>
      <c r="N921" s="216">
        <v>0</v>
      </c>
      <c r="O921" s="216">
        <v>0</v>
      </c>
      <c r="P921" s="216">
        <v>0</v>
      </c>
      <c r="Q921" s="335">
        <v>0</v>
      </c>
      <c r="R921" s="234"/>
    </row>
    <row r="922" spans="2:18" s="194" customFormat="1" x14ac:dyDescent="0.25">
      <c r="B922" s="233">
        <v>917</v>
      </c>
      <c r="C922" s="293">
        <v>45429</v>
      </c>
      <c r="D922" s="195" t="s">
        <v>94</v>
      </c>
      <c r="E922" s="196" t="s">
        <v>92</v>
      </c>
      <c r="F922" s="196" t="s">
        <v>1</v>
      </c>
      <c r="G922" s="196" t="s">
        <v>209</v>
      </c>
      <c r="H922" s="196">
        <v>6.65</v>
      </c>
      <c r="I922" s="196"/>
      <c r="J922" s="196"/>
      <c r="K922" s="448"/>
      <c r="L922" s="196"/>
      <c r="M922" s="196"/>
      <c r="N922" s="216">
        <v>0</v>
      </c>
      <c r="O922" s="216">
        <v>0</v>
      </c>
      <c r="P922" s="216">
        <v>0</v>
      </c>
      <c r="Q922" s="335">
        <v>0</v>
      </c>
      <c r="R922" s="234"/>
    </row>
    <row r="923" spans="2:18" s="194" customFormat="1" x14ac:dyDescent="0.25">
      <c r="B923" s="233">
        <v>918</v>
      </c>
      <c r="C923" s="293">
        <v>45429</v>
      </c>
      <c r="D923" s="195" t="s">
        <v>91</v>
      </c>
      <c r="E923" s="196" t="s">
        <v>92</v>
      </c>
      <c r="F923" s="196" t="s">
        <v>1</v>
      </c>
      <c r="G923" s="196" t="s">
        <v>209</v>
      </c>
      <c r="H923" s="196">
        <v>6.65</v>
      </c>
      <c r="I923" s="196"/>
      <c r="J923" s="196"/>
      <c r="K923" s="448"/>
      <c r="L923" s="196"/>
      <c r="M923" s="196"/>
      <c r="N923" s="216">
        <v>0</v>
      </c>
      <c r="O923" s="216">
        <v>0</v>
      </c>
      <c r="P923" s="216">
        <v>0</v>
      </c>
      <c r="Q923" s="335">
        <v>0</v>
      </c>
      <c r="R923" s="234"/>
    </row>
    <row r="924" spans="2:18" s="194" customFormat="1" x14ac:dyDescent="0.25">
      <c r="B924" s="233">
        <v>919</v>
      </c>
      <c r="C924" s="293">
        <v>45429</v>
      </c>
      <c r="D924" s="195" t="s">
        <v>116</v>
      </c>
      <c r="E924" s="196" t="s">
        <v>92</v>
      </c>
      <c r="F924" s="196" t="s">
        <v>1</v>
      </c>
      <c r="G924" s="196" t="s">
        <v>209</v>
      </c>
      <c r="H924" s="196">
        <v>6.65</v>
      </c>
      <c r="I924" s="196"/>
      <c r="J924" s="196"/>
      <c r="K924" s="448"/>
      <c r="L924" s="196"/>
      <c r="M924" s="196"/>
      <c r="N924" s="216">
        <v>0</v>
      </c>
      <c r="O924" s="216">
        <v>0</v>
      </c>
      <c r="P924" s="216">
        <v>0</v>
      </c>
      <c r="Q924" s="335">
        <v>0</v>
      </c>
      <c r="R924" s="234"/>
    </row>
    <row r="925" spans="2:18" s="194" customFormat="1" x14ac:dyDescent="0.25">
      <c r="B925" s="233">
        <v>920</v>
      </c>
      <c r="C925" s="293">
        <v>45429</v>
      </c>
      <c r="D925" s="195" t="s">
        <v>155</v>
      </c>
      <c r="E925" s="196" t="s">
        <v>92</v>
      </c>
      <c r="F925" s="196" t="s">
        <v>62</v>
      </c>
      <c r="G925" s="196" t="s">
        <v>210</v>
      </c>
      <c r="H925" s="196">
        <v>4.1500000000000004</v>
      </c>
      <c r="I925" s="196"/>
      <c r="J925" s="196"/>
      <c r="K925" s="448"/>
      <c r="L925" s="196"/>
      <c r="M925" s="196"/>
      <c r="N925" s="216">
        <v>0</v>
      </c>
      <c r="O925" s="216">
        <v>0</v>
      </c>
      <c r="P925" s="216">
        <v>0</v>
      </c>
      <c r="Q925" s="335">
        <v>0</v>
      </c>
      <c r="R925" s="234"/>
    </row>
    <row r="926" spans="2:18" s="194" customFormat="1" x14ac:dyDescent="0.25">
      <c r="B926" s="233">
        <v>921</v>
      </c>
      <c r="C926" s="293">
        <v>45429</v>
      </c>
      <c r="D926" s="195" t="s">
        <v>154</v>
      </c>
      <c r="E926" s="196" t="s">
        <v>92</v>
      </c>
      <c r="F926" s="196" t="s">
        <v>62</v>
      </c>
      <c r="G926" s="196" t="s">
        <v>210</v>
      </c>
      <c r="H926" s="196">
        <v>4.1500000000000004</v>
      </c>
      <c r="I926" s="196"/>
      <c r="J926" s="196"/>
      <c r="K926" s="448"/>
      <c r="L926" s="196"/>
      <c r="M926" s="196"/>
      <c r="N926" s="216">
        <v>0</v>
      </c>
      <c r="O926" s="216">
        <v>0</v>
      </c>
      <c r="P926" s="216">
        <v>0</v>
      </c>
      <c r="Q926" s="335">
        <v>0</v>
      </c>
      <c r="R926" s="234"/>
    </row>
    <row r="927" spans="2:18" s="194" customFormat="1" x14ac:dyDescent="0.25">
      <c r="B927" s="233">
        <v>922</v>
      </c>
      <c r="C927" s="293">
        <v>45429</v>
      </c>
      <c r="D927" s="195" t="s">
        <v>158</v>
      </c>
      <c r="E927" s="196" t="s">
        <v>159</v>
      </c>
      <c r="F927" s="196" t="s">
        <v>381</v>
      </c>
      <c r="G927" s="196" t="s">
        <v>159</v>
      </c>
      <c r="H927" s="196">
        <v>10</v>
      </c>
      <c r="I927" s="196"/>
      <c r="J927" s="196"/>
      <c r="K927" s="448"/>
      <c r="L927" s="196"/>
      <c r="M927" s="196"/>
      <c r="N927" s="216">
        <v>0</v>
      </c>
      <c r="O927" s="216">
        <v>0</v>
      </c>
      <c r="P927" s="216">
        <v>0</v>
      </c>
      <c r="Q927" s="335">
        <v>0</v>
      </c>
      <c r="R927" s="234"/>
    </row>
    <row r="928" spans="2:18" s="194" customFormat="1" x14ac:dyDescent="0.25">
      <c r="B928" s="233">
        <v>923</v>
      </c>
      <c r="C928" s="293">
        <v>45429</v>
      </c>
      <c r="D928" s="195" t="s">
        <v>175</v>
      </c>
      <c r="E928" s="196" t="s">
        <v>176</v>
      </c>
      <c r="F928" s="196" t="s">
        <v>7</v>
      </c>
      <c r="G928" s="196" t="s">
        <v>209</v>
      </c>
      <c r="H928" s="196">
        <v>7</v>
      </c>
      <c r="I928" s="196"/>
      <c r="J928" s="196"/>
      <c r="K928" s="448"/>
      <c r="L928" s="196"/>
      <c r="M928" s="196"/>
      <c r="N928" s="216">
        <v>0</v>
      </c>
      <c r="O928" s="216">
        <v>0</v>
      </c>
      <c r="P928" s="216">
        <v>0</v>
      </c>
      <c r="Q928" s="335">
        <v>0</v>
      </c>
      <c r="R928" s="234"/>
    </row>
    <row r="929" spans="2:18" s="194" customFormat="1" x14ac:dyDescent="0.25">
      <c r="B929" s="233">
        <v>924</v>
      </c>
      <c r="C929" s="293">
        <v>45429</v>
      </c>
      <c r="D929" s="195" t="s">
        <v>171</v>
      </c>
      <c r="E929" s="196" t="s">
        <v>159</v>
      </c>
      <c r="F929" s="196" t="s">
        <v>7</v>
      </c>
      <c r="G929" s="196" t="s">
        <v>159</v>
      </c>
      <c r="H929" s="196">
        <v>11.2</v>
      </c>
      <c r="I929" s="196"/>
      <c r="J929" s="196"/>
      <c r="K929" s="448"/>
      <c r="L929" s="196"/>
      <c r="M929" s="196"/>
      <c r="N929" s="216">
        <v>0</v>
      </c>
      <c r="O929" s="216">
        <v>0</v>
      </c>
      <c r="P929" s="216">
        <v>0</v>
      </c>
      <c r="Q929" s="335">
        <v>0</v>
      </c>
      <c r="R929" s="234"/>
    </row>
    <row r="930" spans="2:18" s="194" customFormat="1" x14ac:dyDescent="0.25">
      <c r="B930" s="233">
        <v>925</v>
      </c>
      <c r="C930" s="293">
        <v>45429</v>
      </c>
      <c r="D930" s="195" t="s">
        <v>151</v>
      </c>
      <c r="E930" s="196" t="s">
        <v>92</v>
      </c>
      <c r="F930" s="196" t="s">
        <v>63</v>
      </c>
      <c r="G930" s="196" t="s">
        <v>209</v>
      </c>
      <c r="H930" s="196">
        <v>6.65</v>
      </c>
      <c r="I930" s="196"/>
      <c r="J930" s="196"/>
      <c r="K930" s="448"/>
      <c r="L930" s="196"/>
      <c r="M930" s="196"/>
      <c r="N930" s="216">
        <v>0</v>
      </c>
      <c r="O930" s="216">
        <v>0</v>
      </c>
      <c r="P930" s="216">
        <v>0</v>
      </c>
      <c r="Q930" s="335">
        <v>0</v>
      </c>
      <c r="R930" s="234"/>
    </row>
    <row r="931" spans="2:18" s="194" customFormat="1" x14ac:dyDescent="0.25">
      <c r="B931" s="233">
        <v>926</v>
      </c>
      <c r="C931" s="293">
        <v>45429</v>
      </c>
      <c r="D931" s="195" t="s">
        <v>150</v>
      </c>
      <c r="E931" s="196" t="s">
        <v>92</v>
      </c>
      <c r="F931" s="196" t="s">
        <v>63</v>
      </c>
      <c r="G931" s="196" t="s">
        <v>210</v>
      </c>
      <c r="H931" s="196">
        <v>4.1500000000000004</v>
      </c>
      <c r="I931" s="196"/>
      <c r="J931" s="196"/>
      <c r="K931" s="448"/>
      <c r="L931" s="196"/>
      <c r="M931" s="196"/>
      <c r="N931" s="216">
        <v>0</v>
      </c>
      <c r="O931" s="216">
        <v>0</v>
      </c>
      <c r="P931" s="216">
        <v>0</v>
      </c>
      <c r="Q931" s="335">
        <v>0</v>
      </c>
      <c r="R931" s="234"/>
    </row>
    <row r="932" spans="2:18" s="194" customFormat="1" x14ac:dyDescent="0.25">
      <c r="B932" s="233">
        <v>927</v>
      </c>
      <c r="C932" s="293">
        <v>45429</v>
      </c>
      <c r="D932" s="195" t="s">
        <v>148</v>
      </c>
      <c r="E932" s="196" t="s">
        <v>92</v>
      </c>
      <c r="F932" s="196" t="s">
        <v>63</v>
      </c>
      <c r="G932" s="196" t="s">
        <v>210</v>
      </c>
      <c r="H932" s="196">
        <v>4.1500000000000004</v>
      </c>
      <c r="I932" s="196"/>
      <c r="J932" s="196"/>
      <c r="K932" s="448"/>
      <c r="L932" s="196"/>
      <c r="M932" s="196"/>
      <c r="N932" s="216">
        <v>0</v>
      </c>
      <c r="O932" s="216">
        <v>0</v>
      </c>
      <c r="P932" s="216">
        <v>0</v>
      </c>
      <c r="Q932" s="335">
        <v>0</v>
      </c>
      <c r="R932" s="234"/>
    </row>
    <row r="933" spans="2:18" s="194" customFormat="1" x14ac:dyDescent="0.25">
      <c r="B933" s="233">
        <v>928</v>
      </c>
      <c r="C933" s="293">
        <v>45429</v>
      </c>
      <c r="D933" s="195" t="s">
        <v>177</v>
      </c>
      <c r="E933" s="196" t="s">
        <v>159</v>
      </c>
      <c r="F933" s="196" t="s">
        <v>8</v>
      </c>
      <c r="G933" s="196" t="s">
        <v>159</v>
      </c>
      <c r="H933" s="196">
        <v>11.6</v>
      </c>
      <c r="I933" s="196"/>
      <c r="J933" s="196"/>
      <c r="K933" s="448"/>
      <c r="L933" s="196"/>
      <c r="M933" s="196"/>
      <c r="N933" s="216">
        <v>0</v>
      </c>
      <c r="O933" s="216">
        <v>0</v>
      </c>
      <c r="P933" s="216">
        <v>0</v>
      </c>
      <c r="Q933" s="335">
        <v>0</v>
      </c>
      <c r="R933" s="234"/>
    </row>
    <row r="934" spans="2:18" s="194" customFormat="1" x14ac:dyDescent="0.25">
      <c r="B934" s="233">
        <v>929</v>
      </c>
      <c r="C934" s="293">
        <v>45429</v>
      </c>
      <c r="D934" s="195" t="s">
        <v>141</v>
      </c>
      <c r="E934" s="196" t="s">
        <v>92</v>
      </c>
      <c r="F934" s="196" t="s">
        <v>2</v>
      </c>
      <c r="G934" s="196" t="s">
        <v>209</v>
      </c>
      <c r="H934" s="196">
        <v>7</v>
      </c>
      <c r="I934" s="196"/>
      <c r="J934" s="196"/>
      <c r="K934" s="448"/>
      <c r="L934" s="196"/>
      <c r="M934" s="196"/>
      <c r="N934" s="216">
        <v>0</v>
      </c>
      <c r="O934" s="216">
        <v>0</v>
      </c>
      <c r="P934" s="216">
        <v>0</v>
      </c>
      <c r="Q934" s="335">
        <v>0</v>
      </c>
      <c r="R934" s="234"/>
    </row>
    <row r="935" spans="2:18" s="194" customFormat="1" x14ac:dyDescent="0.25">
      <c r="B935" s="233">
        <v>930</v>
      </c>
      <c r="C935" s="293">
        <v>45429</v>
      </c>
      <c r="D935" s="195" t="s">
        <v>140</v>
      </c>
      <c r="E935" s="196" t="s">
        <v>92</v>
      </c>
      <c r="F935" s="196" t="s">
        <v>2</v>
      </c>
      <c r="G935" s="196" t="s">
        <v>209</v>
      </c>
      <c r="H935" s="196">
        <v>7</v>
      </c>
      <c r="I935" s="196"/>
      <c r="J935" s="196"/>
      <c r="K935" s="448"/>
      <c r="L935" s="196"/>
      <c r="M935" s="196"/>
      <c r="N935" s="216">
        <v>0</v>
      </c>
      <c r="O935" s="216">
        <v>0</v>
      </c>
      <c r="P935" s="216">
        <v>0</v>
      </c>
      <c r="Q935" s="335">
        <v>0</v>
      </c>
      <c r="R935" s="234"/>
    </row>
    <row r="936" spans="2:18" s="194" customFormat="1" x14ac:dyDescent="0.25">
      <c r="B936" s="233">
        <v>931</v>
      </c>
      <c r="C936" s="293">
        <v>45429</v>
      </c>
      <c r="D936" s="195" t="s">
        <v>139</v>
      </c>
      <c r="E936" s="196" t="s">
        <v>92</v>
      </c>
      <c r="F936" s="196" t="s">
        <v>2</v>
      </c>
      <c r="G936" s="196" t="s">
        <v>209</v>
      </c>
      <c r="H936" s="196">
        <v>7</v>
      </c>
      <c r="I936" s="196"/>
      <c r="J936" s="196"/>
      <c r="K936" s="448"/>
      <c r="L936" s="196"/>
      <c r="M936" s="196"/>
      <c r="N936" s="216">
        <v>0</v>
      </c>
      <c r="O936" s="216">
        <v>0</v>
      </c>
      <c r="P936" s="216">
        <v>0</v>
      </c>
      <c r="Q936" s="335">
        <v>0</v>
      </c>
      <c r="R936" s="234"/>
    </row>
    <row r="937" spans="2:18" s="194" customFormat="1" x14ac:dyDescent="0.25">
      <c r="B937" s="233">
        <v>932</v>
      </c>
      <c r="C937" s="293">
        <v>45429</v>
      </c>
      <c r="D937" s="195" t="s">
        <v>96</v>
      </c>
      <c r="E937" s="196" t="s">
        <v>159</v>
      </c>
      <c r="F937" s="196" t="s">
        <v>1</v>
      </c>
      <c r="G937" s="196" t="s">
        <v>159</v>
      </c>
      <c r="H937" s="196">
        <v>11.8</v>
      </c>
      <c r="I937" s="196"/>
      <c r="J937" s="196"/>
      <c r="K937" s="448"/>
      <c r="L937" s="196"/>
      <c r="M937" s="196"/>
      <c r="N937" s="216">
        <v>0</v>
      </c>
      <c r="O937" s="216">
        <v>0</v>
      </c>
      <c r="P937" s="216">
        <v>0</v>
      </c>
      <c r="Q937" s="335">
        <v>0</v>
      </c>
      <c r="R937" s="234"/>
    </row>
    <row r="938" spans="2:18" s="194" customFormat="1" x14ac:dyDescent="0.25">
      <c r="B938" s="233">
        <v>933</v>
      </c>
      <c r="C938" s="293">
        <v>45429</v>
      </c>
      <c r="D938" s="195" t="s">
        <v>128</v>
      </c>
      <c r="E938" s="196" t="s">
        <v>159</v>
      </c>
      <c r="F938" s="196" t="s">
        <v>1</v>
      </c>
      <c r="G938" s="196" t="s">
        <v>159</v>
      </c>
      <c r="H938" s="196">
        <v>11.8</v>
      </c>
      <c r="I938" s="196"/>
      <c r="J938" s="196"/>
      <c r="K938" s="448"/>
      <c r="L938" s="196"/>
      <c r="M938" s="196"/>
      <c r="N938" s="216">
        <v>0</v>
      </c>
      <c r="O938" s="216">
        <v>0</v>
      </c>
      <c r="P938" s="216">
        <v>0</v>
      </c>
      <c r="Q938" s="335">
        <v>0</v>
      </c>
      <c r="R938" s="234"/>
    </row>
    <row r="939" spans="2:18" s="194" customFormat="1" x14ac:dyDescent="0.25">
      <c r="B939" s="233">
        <v>934</v>
      </c>
      <c r="C939" s="293">
        <v>45430</v>
      </c>
      <c r="D939" s="195" t="s">
        <v>94</v>
      </c>
      <c r="E939" s="196" t="s">
        <v>92</v>
      </c>
      <c r="F939" s="196" t="s">
        <v>1</v>
      </c>
      <c r="G939" s="196" t="s">
        <v>209</v>
      </c>
      <c r="H939" s="196">
        <v>6.65</v>
      </c>
      <c r="I939" s="196" t="s">
        <v>214</v>
      </c>
      <c r="J939" s="196">
        <v>17</v>
      </c>
      <c r="K939" s="448"/>
      <c r="L939" s="196" t="s">
        <v>1</v>
      </c>
      <c r="M939" s="196" t="s">
        <v>297</v>
      </c>
      <c r="N939" s="216">
        <v>113.05000000000001</v>
      </c>
      <c r="O939" s="216">
        <v>0</v>
      </c>
      <c r="P939" s="216">
        <v>0</v>
      </c>
      <c r="Q939" s="335">
        <v>0</v>
      </c>
      <c r="R939" s="234"/>
    </row>
    <row r="940" spans="2:18" s="194" customFormat="1" x14ac:dyDescent="0.25">
      <c r="B940" s="233">
        <v>935</v>
      </c>
      <c r="C940" s="293">
        <v>45430</v>
      </c>
      <c r="D940" s="195" t="s">
        <v>91</v>
      </c>
      <c r="E940" s="196" t="s">
        <v>92</v>
      </c>
      <c r="F940" s="196" t="s">
        <v>1</v>
      </c>
      <c r="G940" s="196" t="s">
        <v>209</v>
      </c>
      <c r="H940" s="196">
        <v>6.65</v>
      </c>
      <c r="I940" s="196"/>
      <c r="J940" s="196"/>
      <c r="K940" s="448"/>
      <c r="L940" s="196"/>
      <c r="M940" s="196"/>
      <c r="N940" s="216">
        <v>0</v>
      </c>
      <c r="O940" s="216">
        <v>0</v>
      </c>
      <c r="P940" s="216">
        <v>0</v>
      </c>
      <c r="Q940" s="335">
        <v>0</v>
      </c>
      <c r="R940" s="234"/>
    </row>
    <row r="941" spans="2:18" s="194" customFormat="1" x14ac:dyDescent="0.25">
      <c r="B941" s="233">
        <v>936</v>
      </c>
      <c r="C941" s="293">
        <v>45430</v>
      </c>
      <c r="D941" s="195" t="s">
        <v>116</v>
      </c>
      <c r="E941" s="196" t="s">
        <v>92</v>
      </c>
      <c r="F941" s="196" t="s">
        <v>1</v>
      </c>
      <c r="G941" s="196" t="s">
        <v>209</v>
      </c>
      <c r="H941" s="196">
        <v>6.65</v>
      </c>
      <c r="I941" s="196" t="s">
        <v>214</v>
      </c>
      <c r="J941" s="196">
        <v>31</v>
      </c>
      <c r="K941" s="448"/>
      <c r="L941" s="196" t="s">
        <v>1</v>
      </c>
      <c r="M941" s="196" t="s">
        <v>297</v>
      </c>
      <c r="N941" s="216">
        <v>206.15</v>
      </c>
      <c r="O941" s="216">
        <v>0</v>
      </c>
      <c r="P941" s="216">
        <v>0</v>
      </c>
      <c r="Q941" s="335">
        <v>0</v>
      </c>
      <c r="R941" s="234"/>
    </row>
    <row r="942" spans="2:18" s="194" customFormat="1" x14ac:dyDescent="0.25">
      <c r="B942" s="233">
        <v>937</v>
      </c>
      <c r="C942" s="293">
        <v>45430</v>
      </c>
      <c r="D942" s="195" t="s">
        <v>155</v>
      </c>
      <c r="E942" s="196" t="s">
        <v>92</v>
      </c>
      <c r="F942" s="196" t="s">
        <v>62</v>
      </c>
      <c r="G942" s="196" t="s">
        <v>210</v>
      </c>
      <c r="H942" s="196">
        <v>4.1500000000000004</v>
      </c>
      <c r="I942" s="196"/>
      <c r="J942" s="196"/>
      <c r="K942" s="448"/>
      <c r="L942" s="196"/>
      <c r="M942" s="196"/>
      <c r="N942" s="216">
        <v>0</v>
      </c>
      <c r="O942" s="216">
        <v>0</v>
      </c>
      <c r="P942" s="216">
        <v>0</v>
      </c>
      <c r="Q942" s="335">
        <v>0</v>
      </c>
      <c r="R942" s="234"/>
    </row>
    <row r="943" spans="2:18" s="194" customFormat="1" x14ac:dyDescent="0.25">
      <c r="B943" s="233">
        <v>938</v>
      </c>
      <c r="C943" s="293">
        <v>45430</v>
      </c>
      <c r="D943" s="195" t="s">
        <v>154</v>
      </c>
      <c r="E943" s="196" t="s">
        <v>92</v>
      </c>
      <c r="F943" s="196" t="s">
        <v>62</v>
      </c>
      <c r="G943" s="196" t="s">
        <v>210</v>
      </c>
      <c r="H943" s="196">
        <v>4.1500000000000004</v>
      </c>
      <c r="I943" s="196"/>
      <c r="J943" s="196"/>
      <c r="K943" s="448"/>
      <c r="L943" s="196"/>
      <c r="M943" s="196"/>
      <c r="N943" s="216">
        <v>0</v>
      </c>
      <c r="O943" s="216">
        <v>0</v>
      </c>
      <c r="P943" s="216">
        <v>0</v>
      </c>
      <c r="Q943" s="335">
        <v>0</v>
      </c>
      <c r="R943" s="234"/>
    </row>
    <row r="944" spans="2:18" s="194" customFormat="1" x14ac:dyDescent="0.25">
      <c r="B944" s="233">
        <v>939</v>
      </c>
      <c r="C944" s="293">
        <v>45430</v>
      </c>
      <c r="D944" s="195" t="s">
        <v>158</v>
      </c>
      <c r="E944" s="196" t="s">
        <v>159</v>
      </c>
      <c r="F944" s="196" t="s">
        <v>381</v>
      </c>
      <c r="G944" s="196" t="s">
        <v>159</v>
      </c>
      <c r="H944" s="196">
        <v>10</v>
      </c>
      <c r="I944" s="196"/>
      <c r="J944" s="196"/>
      <c r="K944" s="448"/>
      <c r="L944" s="196"/>
      <c r="M944" s="196"/>
      <c r="N944" s="216">
        <v>0</v>
      </c>
      <c r="O944" s="216">
        <v>0</v>
      </c>
      <c r="P944" s="216">
        <v>0</v>
      </c>
      <c r="Q944" s="335">
        <v>0</v>
      </c>
      <c r="R944" s="234"/>
    </row>
    <row r="945" spans="2:18" s="194" customFormat="1" x14ac:dyDescent="0.25">
      <c r="B945" s="233">
        <v>940</v>
      </c>
      <c r="C945" s="293">
        <v>45430</v>
      </c>
      <c r="D945" s="195" t="s">
        <v>175</v>
      </c>
      <c r="E945" s="196" t="s">
        <v>176</v>
      </c>
      <c r="F945" s="196" t="s">
        <v>7</v>
      </c>
      <c r="G945" s="196" t="s">
        <v>209</v>
      </c>
      <c r="H945" s="196">
        <v>7</v>
      </c>
      <c r="I945" s="196"/>
      <c r="J945" s="196"/>
      <c r="K945" s="448"/>
      <c r="L945" s="196"/>
      <c r="M945" s="196"/>
      <c r="N945" s="216">
        <v>0</v>
      </c>
      <c r="O945" s="216">
        <v>0</v>
      </c>
      <c r="P945" s="216">
        <v>0</v>
      </c>
      <c r="Q945" s="335">
        <v>0</v>
      </c>
      <c r="R945" s="234"/>
    </row>
    <row r="946" spans="2:18" s="194" customFormat="1" x14ac:dyDescent="0.25">
      <c r="B946" s="233">
        <v>941</v>
      </c>
      <c r="C946" s="293">
        <v>45430</v>
      </c>
      <c r="D946" s="195" t="s">
        <v>171</v>
      </c>
      <c r="E946" s="196" t="s">
        <v>159</v>
      </c>
      <c r="F946" s="196" t="s">
        <v>7</v>
      </c>
      <c r="G946" s="196" t="s">
        <v>159</v>
      </c>
      <c r="H946" s="196">
        <v>11.2</v>
      </c>
      <c r="I946" s="196"/>
      <c r="J946" s="196"/>
      <c r="K946" s="448"/>
      <c r="L946" s="196"/>
      <c r="M946" s="196"/>
      <c r="N946" s="216">
        <v>0</v>
      </c>
      <c r="O946" s="216">
        <v>0</v>
      </c>
      <c r="P946" s="216">
        <v>0</v>
      </c>
      <c r="Q946" s="335">
        <v>0</v>
      </c>
      <c r="R946" s="234"/>
    </row>
    <row r="947" spans="2:18" s="194" customFormat="1" x14ac:dyDescent="0.25">
      <c r="B947" s="233">
        <v>942</v>
      </c>
      <c r="C947" s="293">
        <v>45430</v>
      </c>
      <c r="D947" s="195" t="s">
        <v>151</v>
      </c>
      <c r="E947" s="196" t="s">
        <v>92</v>
      </c>
      <c r="F947" s="196" t="s">
        <v>63</v>
      </c>
      <c r="G947" s="196" t="s">
        <v>209</v>
      </c>
      <c r="H947" s="196">
        <v>6.65</v>
      </c>
      <c r="I947" s="196" t="s">
        <v>214</v>
      </c>
      <c r="J947" s="196">
        <v>39</v>
      </c>
      <c r="K947" s="448"/>
      <c r="L947" s="196" t="s">
        <v>63</v>
      </c>
      <c r="M947" s="196" t="s">
        <v>297</v>
      </c>
      <c r="N947" s="216">
        <v>259.35000000000002</v>
      </c>
      <c r="O947" s="216">
        <v>0</v>
      </c>
      <c r="P947" s="216">
        <v>0</v>
      </c>
      <c r="Q947" s="335">
        <v>0</v>
      </c>
      <c r="R947" s="234"/>
    </row>
    <row r="948" spans="2:18" s="194" customFormat="1" x14ac:dyDescent="0.25">
      <c r="B948" s="233">
        <v>943</v>
      </c>
      <c r="C948" s="293">
        <v>45430</v>
      </c>
      <c r="D948" s="195" t="s">
        <v>150</v>
      </c>
      <c r="E948" s="196" t="s">
        <v>92</v>
      </c>
      <c r="F948" s="196" t="s">
        <v>63</v>
      </c>
      <c r="G948" s="196" t="s">
        <v>210</v>
      </c>
      <c r="H948" s="196">
        <v>4.1500000000000004</v>
      </c>
      <c r="I948" s="196" t="s">
        <v>214</v>
      </c>
      <c r="J948" s="196">
        <v>40</v>
      </c>
      <c r="K948" s="448"/>
      <c r="L948" s="196" t="s">
        <v>63</v>
      </c>
      <c r="M948" s="196" t="s">
        <v>297</v>
      </c>
      <c r="N948" s="216">
        <v>166</v>
      </c>
      <c r="O948" s="216">
        <v>0</v>
      </c>
      <c r="P948" s="216">
        <v>0</v>
      </c>
      <c r="Q948" s="335">
        <v>0</v>
      </c>
      <c r="R948" s="234"/>
    </row>
    <row r="949" spans="2:18" s="194" customFormat="1" x14ac:dyDescent="0.25">
      <c r="B949" s="233">
        <v>944</v>
      </c>
      <c r="C949" s="293">
        <v>45430</v>
      </c>
      <c r="D949" s="195" t="s">
        <v>148</v>
      </c>
      <c r="E949" s="196" t="s">
        <v>92</v>
      </c>
      <c r="F949" s="196" t="s">
        <v>63</v>
      </c>
      <c r="G949" s="196" t="s">
        <v>210</v>
      </c>
      <c r="H949" s="196">
        <v>4.1500000000000004</v>
      </c>
      <c r="I949" s="196" t="s">
        <v>214</v>
      </c>
      <c r="J949" s="196">
        <v>40</v>
      </c>
      <c r="K949" s="448"/>
      <c r="L949" s="196" t="s">
        <v>63</v>
      </c>
      <c r="M949" s="196" t="s">
        <v>297</v>
      </c>
      <c r="N949" s="216">
        <v>166</v>
      </c>
      <c r="O949" s="216">
        <v>0</v>
      </c>
      <c r="P949" s="216">
        <v>0</v>
      </c>
      <c r="Q949" s="335">
        <v>0</v>
      </c>
      <c r="R949" s="234"/>
    </row>
    <row r="950" spans="2:18" s="194" customFormat="1" x14ac:dyDescent="0.25">
      <c r="B950" s="233">
        <v>945</v>
      </c>
      <c r="C950" s="293">
        <v>45430</v>
      </c>
      <c r="D950" s="195" t="s">
        <v>177</v>
      </c>
      <c r="E950" s="196" t="s">
        <v>159</v>
      </c>
      <c r="F950" s="196" t="s">
        <v>8</v>
      </c>
      <c r="G950" s="196" t="s">
        <v>159</v>
      </c>
      <c r="H950" s="196">
        <v>11.6</v>
      </c>
      <c r="I950" s="196"/>
      <c r="J950" s="196"/>
      <c r="K950" s="448"/>
      <c r="L950" s="196"/>
      <c r="M950" s="196"/>
      <c r="N950" s="216">
        <v>0</v>
      </c>
      <c r="O950" s="216">
        <v>0</v>
      </c>
      <c r="P950" s="216">
        <v>0</v>
      </c>
      <c r="Q950" s="335">
        <v>0</v>
      </c>
      <c r="R950" s="234"/>
    </row>
    <row r="951" spans="2:18" s="194" customFormat="1" x14ac:dyDescent="0.25">
      <c r="B951" s="233">
        <v>946</v>
      </c>
      <c r="C951" s="293">
        <v>45430</v>
      </c>
      <c r="D951" s="195" t="s">
        <v>141</v>
      </c>
      <c r="E951" s="196" t="s">
        <v>92</v>
      </c>
      <c r="F951" s="196" t="s">
        <v>2</v>
      </c>
      <c r="G951" s="196" t="s">
        <v>209</v>
      </c>
      <c r="H951" s="196">
        <v>7</v>
      </c>
      <c r="I951" s="196"/>
      <c r="J951" s="196"/>
      <c r="K951" s="448"/>
      <c r="L951" s="196"/>
      <c r="M951" s="196"/>
      <c r="N951" s="216">
        <v>0</v>
      </c>
      <c r="O951" s="216">
        <v>0</v>
      </c>
      <c r="P951" s="216">
        <v>0</v>
      </c>
      <c r="Q951" s="335">
        <v>0</v>
      </c>
      <c r="R951" s="234"/>
    </row>
    <row r="952" spans="2:18" s="194" customFormat="1" x14ac:dyDescent="0.25">
      <c r="B952" s="233">
        <v>947</v>
      </c>
      <c r="C952" s="293">
        <v>45430</v>
      </c>
      <c r="D952" s="195" t="s">
        <v>140</v>
      </c>
      <c r="E952" s="196" t="s">
        <v>92</v>
      </c>
      <c r="F952" s="196" t="s">
        <v>2</v>
      </c>
      <c r="G952" s="196" t="s">
        <v>209</v>
      </c>
      <c r="H952" s="196">
        <v>7</v>
      </c>
      <c r="I952" s="196"/>
      <c r="J952" s="196"/>
      <c r="K952" s="448"/>
      <c r="L952" s="196"/>
      <c r="M952" s="196"/>
      <c r="N952" s="216">
        <v>0</v>
      </c>
      <c r="O952" s="216">
        <v>0</v>
      </c>
      <c r="P952" s="216">
        <v>0</v>
      </c>
      <c r="Q952" s="335">
        <v>0</v>
      </c>
      <c r="R952" s="234"/>
    </row>
    <row r="953" spans="2:18" s="194" customFormat="1" x14ac:dyDescent="0.25">
      <c r="B953" s="233">
        <v>948</v>
      </c>
      <c r="C953" s="293">
        <v>45430</v>
      </c>
      <c r="D953" s="195" t="s">
        <v>139</v>
      </c>
      <c r="E953" s="196" t="s">
        <v>92</v>
      </c>
      <c r="F953" s="196" t="s">
        <v>2</v>
      </c>
      <c r="G953" s="196" t="s">
        <v>209</v>
      </c>
      <c r="H953" s="196">
        <v>7</v>
      </c>
      <c r="I953" s="196"/>
      <c r="J953" s="196"/>
      <c r="K953" s="448"/>
      <c r="L953" s="196"/>
      <c r="M953" s="196"/>
      <c r="N953" s="216">
        <v>0</v>
      </c>
      <c r="O953" s="216">
        <v>0</v>
      </c>
      <c r="P953" s="216">
        <v>0</v>
      </c>
      <c r="Q953" s="335">
        <v>0</v>
      </c>
      <c r="R953" s="234"/>
    </row>
    <row r="954" spans="2:18" s="194" customFormat="1" x14ac:dyDescent="0.25">
      <c r="B954" s="233">
        <v>949</v>
      </c>
      <c r="C954" s="293">
        <v>45430</v>
      </c>
      <c r="D954" s="195" t="s">
        <v>96</v>
      </c>
      <c r="E954" s="196" t="s">
        <v>159</v>
      </c>
      <c r="F954" s="196" t="s">
        <v>1</v>
      </c>
      <c r="G954" s="196" t="s">
        <v>159</v>
      </c>
      <c r="H954" s="196">
        <v>11.8</v>
      </c>
      <c r="I954" s="196"/>
      <c r="J954" s="196"/>
      <c r="K954" s="448"/>
      <c r="L954" s="196"/>
      <c r="M954" s="196"/>
      <c r="N954" s="216">
        <v>0</v>
      </c>
      <c r="O954" s="216">
        <v>0</v>
      </c>
      <c r="P954" s="216">
        <v>0</v>
      </c>
      <c r="Q954" s="335">
        <v>0</v>
      </c>
      <c r="R954" s="234"/>
    </row>
    <row r="955" spans="2:18" s="194" customFormat="1" x14ac:dyDescent="0.25">
      <c r="B955" s="233">
        <v>950</v>
      </c>
      <c r="C955" s="293">
        <v>45430</v>
      </c>
      <c r="D955" s="195" t="s">
        <v>128</v>
      </c>
      <c r="E955" s="196" t="s">
        <v>159</v>
      </c>
      <c r="F955" s="196" t="s">
        <v>1</v>
      </c>
      <c r="G955" s="196" t="s">
        <v>159</v>
      </c>
      <c r="H955" s="196">
        <v>11.8</v>
      </c>
      <c r="I955" s="196"/>
      <c r="J955" s="196"/>
      <c r="K955" s="448"/>
      <c r="L955" s="196"/>
      <c r="M955" s="196"/>
      <c r="N955" s="216">
        <v>0</v>
      </c>
      <c r="O955" s="216">
        <v>0</v>
      </c>
      <c r="P955" s="216">
        <v>0</v>
      </c>
      <c r="Q955" s="335">
        <v>0</v>
      </c>
      <c r="R955" s="234"/>
    </row>
    <row r="956" spans="2:18" s="194" customFormat="1" x14ac:dyDescent="0.25">
      <c r="B956" s="233">
        <v>951</v>
      </c>
      <c r="C956" s="293">
        <v>45431</v>
      </c>
      <c r="D956" s="195" t="s">
        <v>94</v>
      </c>
      <c r="E956" s="196" t="s">
        <v>92</v>
      </c>
      <c r="F956" s="196" t="s">
        <v>1</v>
      </c>
      <c r="G956" s="196" t="s">
        <v>209</v>
      </c>
      <c r="H956" s="196">
        <v>6.65</v>
      </c>
      <c r="I956" s="196" t="s">
        <v>214</v>
      </c>
      <c r="J956" s="196">
        <v>26</v>
      </c>
      <c r="K956" s="448"/>
      <c r="L956" s="196" t="s">
        <v>1</v>
      </c>
      <c r="M956" s="196" t="s">
        <v>297</v>
      </c>
      <c r="N956" s="216">
        <v>172.9</v>
      </c>
      <c r="O956" s="216">
        <v>0</v>
      </c>
      <c r="P956" s="216">
        <v>0</v>
      </c>
      <c r="Q956" s="335">
        <v>0</v>
      </c>
      <c r="R956" s="234"/>
    </row>
    <row r="957" spans="2:18" s="194" customFormat="1" x14ac:dyDescent="0.25">
      <c r="B957" s="233">
        <v>952</v>
      </c>
      <c r="C957" s="293">
        <v>45431</v>
      </c>
      <c r="D957" s="195" t="s">
        <v>91</v>
      </c>
      <c r="E957" s="196" t="s">
        <v>92</v>
      </c>
      <c r="F957" s="196" t="s">
        <v>1</v>
      </c>
      <c r="G957" s="196" t="s">
        <v>209</v>
      </c>
      <c r="H957" s="196">
        <v>6.65</v>
      </c>
      <c r="I957" s="196"/>
      <c r="J957" s="196"/>
      <c r="K957" s="448"/>
      <c r="L957" s="196"/>
      <c r="M957" s="196"/>
      <c r="N957" s="216">
        <v>0</v>
      </c>
      <c r="O957" s="216">
        <v>0</v>
      </c>
      <c r="P957" s="216">
        <v>0</v>
      </c>
      <c r="Q957" s="335">
        <v>0</v>
      </c>
      <c r="R957" s="234"/>
    </row>
    <row r="958" spans="2:18" s="194" customFormat="1" x14ac:dyDescent="0.25">
      <c r="B958" s="233">
        <v>953</v>
      </c>
      <c r="C958" s="293">
        <v>45431</v>
      </c>
      <c r="D958" s="195" t="s">
        <v>116</v>
      </c>
      <c r="E958" s="196" t="s">
        <v>92</v>
      </c>
      <c r="F958" s="196" t="s">
        <v>1</v>
      </c>
      <c r="G958" s="196" t="s">
        <v>209</v>
      </c>
      <c r="H958" s="196">
        <v>6.65</v>
      </c>
      <c r="I958" s="196" t="s">
        <v>214</v>
      </c>
      <c r="J958" s="196">
        <v>23</v>
      </c>
      <c r="K958" s="448"/>
      <c r="L958" s="196" t="s">
        <v>1</v>
      </c>
      <c r="M958" s="196" t="s">
        <v>297</v>
      </c>
      <c r="N958" s="216">
        <v>152.95000000000002</v>
      </c>
      <c r="O958" s="216">
        <v>0</v>
      </c>
      <c r="P958" s="216">
        <v>0</v>
      </c>
      <c r="Q958" s="335">
        <v>0</v>
      </c>
      <c r="R958" s="234"/>
    </row>
    <row r="959" spans="2:18" s="194" customFormat="1" x14ac:dyDescent="0.25">
      <c r="B959" s="233">
        <v>954</v>
      </c>
      <c r="C959" s="293">
        <v>45431</v>
      </c>
      <c r="D959" s="195" t="s">
        <v>155</v>
      </c>
      <c r="E959" s="196" t="s">
        <v>92</v>
      </c>
      <c r="F959" s="196" t="s">
        <v>62</v>
      </c>
      <c r="G959" s="196" t="s">
        <v>210</v>
      </c>
      <c r="H959" s="196">
        <v>4.1500000000000004</v>
      </c>
      <c r="I959" s="196"/>
      <c r="J959" s="196"/>
      <c r="K959" s="448"/>
      <c r="L959" s="196"/>
      <c r="M959" s="196"/>
      <c r="N959" s="216">
        <v>0</v>
      </c>
      <c r="O959" s="216">
        <v>0</v>
      </c>
      <c r="P959" s="216">
        <v>0</v>
      </c>
      <c r="Q959" s="335">
        <v>0</v>
      </c>
      <c r="R959" s="234"/>
    </row>
    <row r="960" spans="2:18" s="194" customFormat="1" x14ac:dyDescent="0.25">
      <c r="B960" s="233">
        <v>955</v>
      </c>
      <c r="C960" s="293">
        <v>45431</v>
      </c>
      <c r="D960" s="195" t="s">
        <v>154</v>
      </c>
      <c r="E960" s="196" t="s">
        <v>92</v>
      </c>
      <c r="F960" s="196" t="s">
        <v>62</v>
      </c>
      <c r="G960" s="196" t="s">
        <v>210</v>
      </c>
      <c r="H960" s="196">
        <v>4.1500000000000004</v>
      </c>
      <c r="I960" s="196"/>
      <c r="J960" s="196"/>
      <c r="K960" s="448"/>
      <c r="L960" s="196"/>
      <c r="M960" s="196"/>
      <c r="N960" s="216">
        <v>0</v>
      </c>
      <c r="O960" s="216">
        <v>0</v>
      </c>
      <c r="P960" s="216">
        <v>0</v>
      </c>
      <c r="Q960" s="335">
        <v>0</v>
      </c>
      <c r="R960" s="234"/>
    </row>
    <row r="961" spans="2:18" s="194" customFormat="1" x14ac:dyDescent="0.25">
      <c r="B961" s="233">
        <v>956</v>
      </c>
      <c r="C961" s="293">
        <v>45431</v>
      </c>
      <c r="D961" s="195" t="s">
        <v>158</v>
      </c>
      <c r="E961" s="196" t="s">
        <v>159</v>
      </c>
      <c r="F961" s="196" t="s">
        <v>381</v>
      </c>
      <c r="G961" s="196" t="s">
        <v>159</v>
      </c>
      <c r="H961" s="196">
        <v>10</v>
      </c>
      <c r="I961" s="196"/>
      <c r="J961" s="196"/>
      <c r="K961" s="448"/>
      <c r="L961" s="196"/>
      <c r="M961" s="196"/>
      <c r="N961" s="216">
        <v>0</v>
      </c>
      <c r="O961" s="216">
        <v>0</v>
      </c>
      <c r="P961" s="216">
        <v>0</v>
      </c>
      <c r="Q961" s="335">
        <v>0</v>
      </c>
      <c r="R961" s="234"/>
    </row>
    <row r="962" spans="2:18" s="194" customFormat="1" x14ac:dyDescent="0.25">
      <c r="B962" s="233">
        <v>957</v>
      </c>
      <c r="C962" s="293">
        <v>45431</v>
      </c>
      <c r="D962" s="195" t="s">
        <v>175</v>
      </c>
      <c r="E962" s="196" t="s">
        <v>176</v>
      </c>
      <c r="F962" s="196" t="s">
        <v>7</v>
      </c>
      <c r="G962" s="196" t="s">
        <v>209</v>
      </c>
      <c r="H962" s="196">
        <v>7</v>
      </c>
      <c r="I962" s="196"/>
      <c r="J962" s="196"/>
      <c r="K962" s="448"/>
      <c r="L962" s="196"/>
      <c r="M962" s="196"/>
      <c r="N962" s="216">
        <v>0</v>
      </c>
      <c r="O962" s="216">
        <v>0</v>
      </c>
      <c r="P962" s="216">
        <v>0</v>
      </c>
      <c r="Q962" s="335">
        <v>0</v>
      </c>
      <c r="R962" s="234"/>
    </row>
    <row r="963" spans="2:18" s="194" customFormat="1" x14ac:dyDescent="0.25">
      <c r="B963" s="233">
        <v>958</v>
      </c>
      <c r="C963" s="293">
        <v>45431</v>
      </c>
      <c r="D963" s="195" t="s">
        <v>171</v>
      </c>
      <c r="E963" s="196" t="s">
        <v>159</v>
      </c>
      <c r="F963" s="196" t="s">
        <v>7</v>
      </c>
      <c r="G963" s="196" t="s">
        <v>159</v>
      </c>
      <c r="H963" s="196">
        <v>11.2</v>
      </c>
      <c r="I963" s="196"/>
      <c r="J963" s="196"/>
      <c r="K963" s="448"/>
      <c r="L963" s="196"/>
      <c r="M963" s="196"/>
      <c r="N963" s="216">
        <v>0</v>
      </c>
      <c r="O963" s="216">
        <v>0</v>
      </c>
      <c r="P963" s="216">
        <v>0</v>
      </c>
      <c r="Q963" s="335">
        <v>0</v>
      </c>
      <c r="R963" s="234"/>
    </row>
    <row r="964" spans="2:18" s="194" customFormat="1" x14ac:dyDescent="0.25">
      <c r="B964" s="233">
        <v>959</v>
      </c>
      <c r="C964" s="293">
        <v>45431</v>
      </c>
      <c r="D964" s="195" t="s">
        <v>151</v>
      </c>
      <c r="E964" s="196" t="s">
        <v>92</v>
      </c>
      <c r="F964" s="196" t="s">
        <v>63</v>
      </c>
      <c r="G964" s="196" t="s">
        <v>209</v>
      </c>
      <c r="H964" s="196">
        <v>6.65</v>
      </c>
      <c r="I964" s="196" t="s">
        <v>214</v>
      </c>
      <c r="J964" s="196">
        <v>34</v>
      </c>
      <c r="K964" s="448"/>
      <c r="L964" s="196" t="s">
        <v>63</v>
      </c>
      <c r="M964" s="196" t="s">
        <v>297</v>
      </c>
      <c r="N964" s="216">
        <v>226.10000000000002</v>
      </c>
      <c r="O964" s="216">
        <v>0</v>
      </c>
      <c r="P964" s="216">
        <v>0</v>
      </c>
      <c r="Q964" s="335">
        <v>0</v>
      </c>
      <c r="R964" s="234"/>
    </row>
    <row r="965" spans="2:18" s="194" customFormat="1" x14ac:dyDescent="0.25">
      <c r="B965" s="233">
        <v>960</v>
      </c>
      <c r="C965" s="293">
        <v>45431</v>
      </c>
      <c r="D965" s="195" t="s">
        <v>150</v>
      </c>
      <c r="E965" s="196" t="s">
        <v>92</v>
      </c>
      <c r="F965" s="196" t="s">
        <v>63</v>
      </c>
      <c r="G965" s="196" t="s">
        <v>210</v>
      </c>
      <c r="H965" s="196">
        <v>4.1500000000000004</v>
      </c>
      <c r="I965" s="196" t="s">
        <v>214</v>
      </c>
      <c r="J965" s="196">
        <v>34</v>
      </c>
      <c r="K965" s="448"/>
      <c r="L965" s="196" t="s">
        <v>63</v>
      </c>
      <c r="M965" s="196" t="s">
        <v>297</v>
      </c>
      <c r="N965" s="216">
        <v>141.10000000000002</v>
      </c>
      <c r="O965" s="216">
        <v>0</v>
      </c>
      <c r="P965" s="216">
        <v>0</v>
      </c>
      <c r="Q965" s="335">
        <v>0</v>
      </c>
      <c r="R965" s="234"/>
    </row>
    <row r="966" spans="2:18" s="194" customFormat="1" x14ac:dyDescent="0.25">
      <c r="B966" s="233">
        <v>961</v>
      </c>
      <c r="C966" s="293">
        <v>45431</v>
      </c>
      <c r="D966" s="195" t="s">
        <v>148</v>
      </c>
      <c r="E966" s="196" t="s">
        <v>92</v>
      </c>
      <c r="F966" s="196" t="s">
        <v>63</v>
      </c>
      <c r="G966" s="196" t="s">
        <v>210</v>
      </c>
      <c r="H966" s="196">
        <v>4.1500000000000004</v>
      </c>
      <c r="I966" s="196" t="s">
        <v>214</v>
      </c>
      <c r="J966" s="196">
        <v>34</v>
      </c>
      <c r="K966" s="448"/>
      <c r="L966" s="196" t="s">
        <v>63</v>
      </c>
      <c r="M966" s="196" t="s">
        <v>297</v>
      </c>
      <c r="N966" s="216">
        <v>141.10000000000002</v>
      </c>
      <c r="O966" s="216">
        <v>0</v>
      </c>
      <c r="P966" s="216">
        <v>0</v>
      </c>
      <c r="Q966" s="335">
        <v>0</v>
      </c>
      <c r="R966" s="234"/>
    </row>
    <row r="967" spans="2:18" s="194" customFormat="1" x14ac:dyDescent="0.25">
      <c r="B967" s="233">
        <v>962</v>
      </c>
      <c r="C967" s="293">
        <v>45431</v>
      </c>
      <c r="D967" s="195" t="s">
        <v>177</v>
      </c>
      <c r="E967" s="196" t="s">
        <v>159</v>
      </c>
      <c r="F967" s="196" t="s">
        <v>8</v>
      </c>
      <c r="G967" s="196" t="s">
        <v>159</v>
      </c>
      <c r="H967" s="196">
        <v>11.6</v>
      </c>
      <c r="I967" s="196"/>
      <c r="J967" s="196"/>
      <c r="K967" s="448"/>
      <c r="L967" s="196"/>
      <c r="M967" s="196"/>
      <c r="N967" s="216">
        <v>0</v>
      </c>
      <c r="O967" s="216">
        <v>0</v>
      </c>
      <c r="P967" s="216">
        <v>0</v>
      </c>
      <c r="Q967" s="335">
        <v>0</v>
      </c>
      <c r="R967" s="234"/>
    </row>
    <row r="968" spans="2:18" s="194" customFormat="1" x14ac:dyDescent="0.25">
      <c r="B968" s="233">
        <v>963</v>
      </c>
      <c r="C968" s="293">
        <v>45431</v>
      </c>
      <c r="D968" s="195" t="s">
        <v>141</v>
      </c>
      <c r="E968" s="196" t="s">
        <v>92</v>
      </c>
      <c r="F968" s="196" t="s">
        <v>2</v>
      </c>
      <c r="G968" s="196" t="s">
        <v>209</v>
      </c>
      <c r="H968" s="196">
        <v>7</v>
      </c>
      <c r="I968" s="196"/>
      <c r="J968" s="196"/>
      <c r="K968" s="448"/>
      <c r="L968" s="196"/>
      <c r="M968" s="196"/>
      <c r="N968" s="216">
        <v>0</v>
      </c>
      <c r="O968" s="216">
        <v>0</v>
      </c>
      <c r="P968" s="216">
        <v>0</v>
      </c>
      <c r="Q968" s="335">
        <v>0</v>
      </c>
      <c r="R968" s="234"/>
    </row>
    <row r="969" spans="2:18" s="194" customFormat="1" x14ac:dyDescent="0.25">
      <c r="B969" s="233">
        <v>964</v>
      </c>
      <c r="C969" s="293">
        <v>45431</v>
      </c>
      <c r="D969" s="195" t="s">
        <v>140</v>
      </c>
      <c r="E969" s="196" t="s">
        <v>92</v>
      </c>
      <c r="F969" s="196" t="s">
        <v>2</v>
      </c>
      <c r="G969" s="196" t="s">
        <v>209</v>
      </c>
      <c r="H969" s="196">
        <v>7</v>
      </c>
      <c r="I969" s="196"/>
      <c r="J969" s="196"/>
      <c r="K969" s="448"/>
      <c r="L969" s="196"/>
      <c r="M969" s="196"/>
      <c r="N969" s="216">
        <v>0</v>
      </c>
      <c r="O969" s="216">
        <v>0</v>
      </c>
      <c r="P969" s="216">
        <v>0</v>
      </c>
      <c r="Q969" s="335">
        <v>0</v>
      </c>
      <c r="R969" s="234"/>
    </row>
    <row r="970" spans="2:18" s="194" customFormat="1" x14ac:dyDescent="0.25">
      <c r="B970" s="233">
        <v>965</v>
      </c>
      <c r="C970" s="293">
        <v>45431</v>
      </c>
      <c r="D970" s="195" t="s">
        <v>139</v>
      </c>
      <c r="E970" s="196" t="s">
        <v>92</v>
      </c>
      <c r="F970" s="196" t="s">
        <v>2</v>
      </c>
      <c r="G970" s="196" t="s">
        <v>209</v>
      </c>
      <c r="H970" s="196">
        <v>7</v>
      </c>
      <c r="I970" s="196"/>
      <c r="J970" s="196"/>
      <c r="K970" s="448"/>
      <c r="L970" s="196"/>
      <c r="M970" s="196"/>
      <c r="N970" s="216">
        <v>0</v>
      </c>
      <c r="O970" s="216">
        <v>0</v>
      </c>
      <c r="P970" s="216">
        <v>0</v>
      </c>
      <c r="Q970" s="335">
        <v>0</v>
      </c>
      <c r="R970" s="234"/>
    </row>
    <row r="971" spans="2:18" s="194" customFormat="1" x14ac:dyDescent="0.25">
      <c r="B971" s="233">
        <v>966</v>
      </c>
      <c r="C971" s="293">
        <v>45431</v>
      </c>
      <c r="D971" s="195" t="s">
        <v>96</v>
      </c>
      <c r="E971" s="196" t="s">
        <v>159</v>
      </c>
      <c r="F971" s="196" t="s">
        <v>1</v>
      </c>
      <c r="G971" s="196" t="s">
        <v>159</v>
      </c>
      <c r="H971" s="196">
        <v>11.8</v>
      </c>
      <c r="I971" s="196"/>
      <c r="J971" s="196"/>
      <c r="K971" s="448"/>
      <c r="L971" s="196"/>
      <c r="M971" s="196"/>
      <c r="N971" s="216">
        <v>0</v>
      </c>
      <c r="O971" s="216">
        <v>0</v>
      </c>
      <c r="P971" s="216">
        <v>0</v>
      </c>
      <c r="Q971" s="335">
        <v>0</v>
      </c>
      <c r="R971" s="234"/>
    </row>
    <row r="972" spans="2:18" s="194" customFormat="1" x14ac:dyDescent="0.25">
      <c r="B972" s="233">
        <v>967</v>
      </c>
      <c r="C972" s="293">
        <v>45431</v>
      </c>
      <c r="D972" s="195" t="s">
        <v>128</v>
      </c>
      <c r="E972" s="196" t="s">
        <v>159</v>
      </c>
      <c r="F972" s="196" t="s">
        <v>1</v>
      </c>
      <c r="G972" s="196" t="s">
        <v>159</v>
      </c>
      <c r="H972" s="196">
        <v>11.8</v>
      </c>
      <c r="I972" s="196"/>
      <c r="J972" s="196"/>
      <c r="K972" s="448"/>
      <c r="L972" s="196"/>
      <c r="M972" s="196"/>
      <c r="N972" s="216">
        <v>0</v>
      </c>
      <c r="O972" s="216">
        <v>0</v>
      </c>
      <c r="P972" s="216">
        <v>0</v>
      </c>
      <c r="Q972" s="335">
        <v>0</v>
      </c>
      <c r="R972" s="234"/>
    </row>
    <row r="973" spans="2:18" s="194" customFormat="1" x14ac:dyDescent="0.25">
      <c r="B973" s="233">
        <v>968</v>
      </c>
      <c r="C973" s="293">
        <v>45432</v>
      </c>
      <c r="D973" s="195" t="s">
        <v>94</v>
      </c>
      <c r="E973" s="196" t="s">
        <v>92</v>
      </c>
      <c r="F973" s="196" t="s">
        <v>1</v>
      </c>
      <c r="G973" s="196" t="s">
        <v>209</v>
      </c>
      <c r="H973" s="196">
        <v>6.65</v>
      </c>
      <c r="I973" s="196" t="s">
        <v>214</v>
      </c>
      <c r="J973" s="196">
        <v>21</v>
      </c>
      <c r="K973" s="448"/>
      <c r="L973" s="196" t="s">
        <v>63</v>
      </c>
      <c r="M973" s="196" t="s">
        <v>297</v>
      </c>
      <c r="N973" s="216">
        <v>139.65</v>
      </c>
      <c r="O973" s="216">
        <v>0</v>
      </c>
      <c r="P973" s="216">
        <v>0</v>
      </c>
      <c r="Q973" s="335">
        <v>0</v>
      </c>
      <c r="R973" s="234"/>
    </row>
    <row r="974" spans="2:18" s="194" customFormat="1" x14ac:dyDescent="0.25">
      <c r="B974" s="233">
        <v>969</v>
      </c>
      <c r="C974" s="293">
        <v>45432</v>
      </c>
      <c r="D974" s="195" t="s">
        <v>91</v>
      </c>
      <c r="E974" s="196" t="s">
        <v>92</v>
      </c>
      <c r="F974" s="196" t="s">
        <v>1</v>
      </c>
      <c r="G974" s="196" t="s">
        <v>209</v>
      </c>
      <c r="H974" s="196">
        <v>6.65</v>
      </c>
      <c r="I974" s="196"/>
      <c r="J974" s="196"/>
      <c r="K974" s="448"/>
      <c r="L974" s="196"/>
      <c r="M974" s="196"/>
      <c r="N974" s="216">
        <v>0</v>
      </c>
      <c r="O974" s="216">
        <v>0</v>
      </c>
      <c r="P974" s="216">
        <v>0</v>
      </c>
      <c r="Q974" s="335">
        <v>0</v>
      </c>
      <c r="R974" s="234"/>
    </row>
    <row r="975" spans="2:18" s="194" customFormat="1" x14ac:dyDescent="0.25">
      <c r="B975" s="233">
        <v>970</v>
      </c>
      <c r="C975" s="293">
        <v>45432</v>
      </c>
      <c r="D975" s="195" t="s">
        <v>116</v>
      </c>
      <c r="E975" s="196" t="s">
        <v>92</v>
      </c>
      <c r="F975" s="196" t="s">
        <v>1</v>
      </c>
      <c r="G975" s="196" t="s">
        <v>209</v>
      </c>
      <c r="H975" s="196">
        <v>6.65</v>
      </c>
      <c r="I975" s="196" t="s">
        <v>214</v>
      </c>
      <c r="J975" s="196">
        <v>25</v>
      </c>
      <c r="K975" s="448"/>
      <c r="L975" s="196" t="s">
        <v>63</v>
      </c>
      <c r="M975" s="196" t="s">
        <v>297</v>
      </c>
      <c r="N975" s="216">
        <v>166.25</v>
      </c>
      <c r="O975" s="216">
        <v>0</v>
      </c>
      <c r="P975" s="216">
        <v>0</v>
      </c>
      <c r="Q975" s="335">
        <v>0</v>
      </c>
      <c r="R975" s="234"/>
    </row>
    <row r="976" spans="2:18" s="194" customFormat="1" x14ac:dyDescent="0.25">
      <c r="B976" s="233">
        <v>971</v>
      </c>
      <c r="C976" s="293">
        <v>45432</v>
      </c>
      <c r="D976" s="195" t="s">
        <v>155</v>
      </c>
      <c r="E976" s="196" t="s">
        <v>92</v>
      </c>
      <c r="F976" s="196" t="s">
        <v>62</v>
      </c>
      <c r="G976" s="196" t="s">
        <v>210</v>
      </c>
      <c r="H976" s="196">
        <v>4.1500000000000004</v>
      </c>
      <c r="I976" s="196"/>
      <c r="J976" s="196"/>
      <c r="K976" s="448"/>
      <c r="L976" s="196"/>
      <c r="M976" s="196"/>
      <c r="N976" s="216">
        <v>0</v>
      </c>
      <c r="O976" s="216">
        <v>0</v>
      </c>
      <c r="P976" s="216">
        <v>0</v>
      </c>
      <c r="Q976" s="335">
        <v>0</v>
      </c>
      <c r="R976" s="234"/>
    </row>
    <row r="977" spans="2:18" s="194" customFormat="1" x14ac:dyDescent="0.25">
      <c r="B977" s="233">
        <v>972</v>
      </c>
      <c r="C977" s="293">
        <v>45432</v>
      </c>
      <c r="D977" s="195" t="s">
        <v>154</v>
      </c>
      <c r="E977" s="196" t="s">
        <v>92</v>
      </c>
      <c r="F977" s="196" t="s">
        <v>62</v>
      </c>
      <c r="G977" s="196" t="s">
        <v>210</v>
      </c>
      <c r="H977" s="196">
        <v>4.1500000000000004</v>
      </c>
      <c r="I977" s="196"/>
      <c r="J977" s="196"/>
      <c r="K977" s="448"/>
      <c r="L977" s="196"/>
      <c r="M977" s="196"/>
      <c r="N977" s="216">
        <v>0</v>
      </c>
      <c r="O977" s="216">
        <v>0</v>
      </c>
      <c r="P977" s="216">
        <v>0</v>
      </c>
      <c r="Q977" s="335">
        <v>0</v>
      </c>
      <c r="R977" s="234"/>
    </row>
    <row r="978" spans="2:18" s="194" customFormat="1" x14ac:dyDescent="0.25">
      <c r="B978" s="233">
        <v>973</v>
      </c>
      <c r="C978" s="293">
        <v>45432</v>
      </c>
      <c r="D978" s="195" t="s">
        <v>158</v>
      </c>
      <c r="E978" s="196" t="s">
        <v>159</v>
      </c>
      <c r="F978" s="196" t="s">
        <v>381</v>
      </c>
      <c r="G978" s="196" t="s">
        <v>159</v>
      </c>
      <c r="H978" s="196">
        <v>10</v>
      </c>
      <c r="I978" s="196"/>
      <c r="J978" s="196"/>
      <c r="K978" s="448"/>
      <c r="L978" s="196"/>
      <c r="M978" s="196"/>
      <c r="N978" s="216">
        <v>0</v>
      </c>
      <c r="O978" s="216">
        <v>0</v>
      </c>
      <c r="P978" s="216">
        <v>0</v>
      </c>
      <c r="Q978" s="335">
        <v>0</v>
      </c>
      <c r="R978" s="234"/>
    </row>
    <row r="979" spans="2:18" s="194" customFormat="1" x14ac:dyDescent="0.25">
      <c r="B979" s="233">
        <v>974</v>
      </c>
      <c r="C979" s="293">
        <v>45432</v>
      </c>
      <c r="D979" s="195" t="s">
        <v>175</v>
      </c>
      <c r="E979" s="196" t="s">
        <v>176</v>
      </c>
      <c r="F979" s="196" t="s">
        <v>7</v>
      </c>
      <c r="G979" s="196" t="s">
        <v>209</v>
      </c>
      <c r="H979" s="196">
        <v>7</v>
      </c>
      <c r="I979" s="196"/>
      <c r="J979" s="196"/>
      <c r="K979" s="448"/>
      <c r="L979" s="196"/>
      <c r="M979" s="196"/>
      <c r="N979" s="216">
        <v>0</v>
      </c>
      <c r="O979" s="216">
        <v>0</v>
      </c>
      <c r="P979" s="216">
        <v>0</v>
      </c>
      <c r="Q979" s="335">
        <v>0</v>
      </c>
      <c r="R979" s="234"/>
    </row>
    <row r="980" spans="2:18" s="194" customFormat="1" x14ac:dyDescent="0.25">
      <c r="B980" s="233">
        <v>975</v>
      </c>
      <c r="C980" s="293">
        <v>45432</v>
      </c>
      <c r="D980" s="195" t="s">
        <v>171</v>
      </c>
      <c r="E980" s="196" t="s">
        <v>159</v>
      </c>
      <c r="F980" s="196" t="s">
        <v>7</v>
      </c>
      <c r="G980" s="196" t="s">
        <v>159</v>
      </c>
      <c r="H980" s="196">
        <v>11.2</v>
      </c>
      <c r="I980" s="196"/>
      <c r="J980" s="196"/>
      <c r="K980" s="448"/>
      <c r="L980" s="196"/>
      <c r="M980" s="196"/>
      <c r="N980" s="216">
        <v>0</v>
      </c>
      <c r="O980" s="216">
        <v>0</v>
      </c>
      <c r="P980" s="216">
        <v>0</v>
      </c>
      <c r="Q980" s="335">
        <v>0</v>
      </c>
      <c r="R980" s="234"/>
    </row>
    <row r="981" spans="2:18" s="194" customFormat="1" x14ac:dyDescent="0.25">
      <c r="B981" s="233">
        <v>976</v>
      </c>
      <c r="C981" s="293">
        <v>45432</v>
      </c>
      <c r="D981" s="195" t="s">
        <v>151</v>
      </c>
      <c r="E981" s="196" t="s">
        <v>92</v>
      </c>
      <c r="F981" s="196" t="s">
        <v>63</v>
      </c>
      <c r="G981" s="196" t="s">
        <v>209</v>
      </c>
      <c r="H981" s="196">
        <v>6.65</v>
      </c>
      <c r="I981" s="196" t="s">
        <v>214</v>
      </c>
      <c r="J981" s="196">
        <v>17</v>
      </c>
      <c r="K981" s="448"/>
      <c r="L981" s="196" t="s">
        <v>63</v>
      </c>
      <c r="M981" s="196" t="s">
        <v>297</v>
      </c>
      <c r="N981" s="216">
        <v>113.05000000000001</v>
      </c>
      <c r="O981" s="216">
        <v>0</v>
      </c>
      <c r="P981" s="216">
        <v>0</v>
      </c>
      <c r="Q981" s="335">
        <v>0</v>
      </c>
      <c r="R981" s="234"/>
    </row>
    <row r="982" spans="2:18" s="194" customFormat="1" x14ac:dyDescent="0.25">
      <c r="B982" s="233">
        <v>977</v>
      </c>
      <c r="C982" s="293">
        <v>45432</v>
      </c>
      <c r="D982" s="195" t="s">
        <v>150</v>
      </c>
      <c r="E982" s="196" t="s">
        <v>92</v>
      </c>
      <c r="F982" s="196" t="s">
        <v>63</v>
      </c>
      <c r="G982" s="196" t="s">
        <v>210</v>
      </c>
      <c r="H982" s="196">
        <v>4.1500000000000004</v>
      </c>
      <c r="I982" s="196" t="s">
        <v>214</v>
      </c>
      <c r="J982" s="196">
        <v>30</v>
      </c>
      <c r="K982" s="448"/>
      <c r="L982" s="196" t="s">
        <v>63</v>
      </c>
      <c r="M982" s="196" t="s">
        <v>297</v>
      </c>
      <c r="N982" s="216">
        <v>124.50000000000001</v>
      </c>
      <c r="O982" s="216">
        <v>0</v>
      </c>
      <c r="P982" s="216">
        <v>0</v>
      </c>
      <c r="Q982" s="335">
        <v>0</v>
      </c>
      <c r="R982" s="234"/>
    </row>
    <row r="983" spans="2:18" s="194" customFormat="1" x14ac:dyDescent="0.25">
      <c r="B983" s="233">
        <v>978</v>
      </c>
      <c r="C983" s="293">
        <v>45432</v>
      </c>
      <c r="D983" s="195" t="s">
        <v>148</v>
      </c>
      <c r="E983" s="196" t="s">
        <v>92</v>
      </c>
      <c r="F983" s="196" t="s">
        <v>63</v>
      </c>
      <c r="G983" s="196" t="s">
        <v>210</v>
      </c>
      <c r="H983" s="196">
        <v>4.1500000000000004</v>
      </c>
      <c r="I983" s="196" t="s">
        <v>214</v>
      </c>
      <c r="J983" s="196">
        <v>30</v>
      </c>
      <c r="K983" s="448"/>
      <c r="L983" s="196" t="s">
        <v>63</v>
      </c>
      <c r="M983" s="196" t="s">
        <v>297</v>
      </c>
      <c r="N983" s="216">
        <v>124.50000000000001</v>
      </c>
      <c r="O983" s="216">
        <v>0</v>
      </c>
      <c r="P983" s="216">
        <v>0</v>
      </c>
      <c r="Q983" s="335">
        <v>0</v>
      </c>
      <c r="R983" s="234"/>
    </row>
    <row r="984" spans="2:18" s="194" customFormat="1" x14ac:dyDescent="0.25">
      <c r="B984" s="233">
        <v>979</v>
      </c>
      <c r="C984" s="293">
        <v>45432</v>
      </c>
      <c r="D984" s="195" t="s">
        <v>177</v>
      </c>
      <c r="E984" s="196" t="s">
        <v>159</v>
      </c>
      <c r="F984" s="196" t="s">
        <v>8</v>
      </c>
      <c r="G984" s="196" t="s">
        <v>159</v>
      </c>
      <c r="H984" s="196">
        <v>11.6</v>
      </c>
      <c r="I984" s="196"/>
      <c r="J984" s="196"/>
      <c r="K984" s="448"/>
      <c r="L984" s="196"/>
      <c r="M984" s="196"/>
      <c r="N984" s="216">
        <v>0</v>
      </c>
      <c r="O984" s="216">
        <v>0</v>
      </c>
      <c r="P984" s="216">
        <v>0</v>
      </c>
      <c r="Q984" s="335">
        <v>0</v>
      </c>
      <c r="R984" s="234"/>
    </row>
    <row r="985" spans="2:18" s="194" customFormat="1" x14ac:dyDescent="0.25">
      <c r="B985" s="233">
        <v>980</v>
      </c>
      <c r="C985" s="293">
        <v>45432</v>
      </c>
      <c r="D985" s="195" t="s">
        <v>141</v>
      </c>
      <c r="E985" s="196" t="s">
        <v>92</v>
      </c>
      <c r="F985" s="196" t="s">
        <v>2</v>
      </c>
      <c r="G985" s="196" t="s">
        <v>209</v>
      </c>
      <c r="H985" s="196">
        <v>7</v>
      </c>
      <c r="I985" s="196"/>
      <c r="J985" s="196"/>
      <c r="K985" s="448"/>
      <c r="L985" s="196"/>
      <c r="M985" s="196"/>
      <c r="N985" s="216">
        <v>0</v>
      </c>
      <c r="O985" s="216">
        <v>0</v>
      </c>
      <c r="P985" s="216">
        <v>0</v>
      </c>
      <c r="Q985" s="335">
        <v>0</v>
      </c>
      <c r="R985" s="234"/>
    </row>
    <row r="986" spans="2:18" s="194" customFormat="1" x14ac:dyDescent="0.25">
      <c r="B986" s="233">
        <v>981</v>
      </c>
      <c r="C986" s="293">
        <v>45432</v>
      </c>
      <c r="D986" s="195" t="s">
        <v>140</v>
      </c>
      <c r="E986" s="196" t="s">
        <v>92</v>
      </c>
      <c r="F986" s="196" t="s">
        <v>2</v>
      </c>
      <c r="G986" s="196" t="s">
        <v>209</v>
      </c>
      <c r="H986" s="196">
        <v>7</v>
      </c>
      <c r="I986" s="196"/>
      <c r="J986" s="196"/>
      <c r="K986" s="448"/>
      <c r="L986" s="196"/>
      <c r="M986" s="196"/>
      <c r="N986" s="216">
        <v>0</v>
      </c>
      <c r="O986" s="216">
        <v>0</v>
      </c>
      <c r="P986" s="216">
        <v>0</v>
      </c>
      <c r="Q986" s="335">
        <v>0</v>
      </c>
      <c r="R986" s="234"/>
    </row>
    <row r="987" spans="2:18" s="194" customFormat="1" x14ac:dyDescent="0.25">
      <c r="B987" s="233">
        <v>982</v>
      </c>
      <c r="C987" s="293">
        <v>45432</v>
      </c>
      <c r="D987" s="195" t="s">
        <v>139</v>
      </c>
      <c r="E987" s="196" t="s">
        <v>92</v>
      </c>
      <c r="F987" s="196" t="s">
        <v>2</v>
      </c>
      <c r="G987" s="196" t="s">
        <v>209</v>
      </c>
      <c r="H987" s="196">
        <v>7</v>
      </c>
      <c r="I987" s="196"/>
      <c r="J987" s="196"/>
      <c r="K987" s="448"/>
      <c r="L987" s="196"/>
      <c r="M987" s="196"/>
      <c r="N987" s="216">
        <v>0</v>
      </c>
      <c r="O987" s="216">
        <v>0</v>
      </c>
      <c r="P987" s="216">
        <v>0</v>
      </c>
      <c r="Q987" s="335">
        <v>0</v>
      </c>
      <c r="R987" s="234"/>
    </row>
    <row r="988" spans="2:18" s="194" customFormat="1" x14ac:dyDescent="0.25">
      <c r="B988" s="233">
        <v>983</v>
      </c>
      <c r="C988" s="293">
        <v>45432</v>
      </c>
      <c r="D988" s="195" t="s">
        <v>96</v>
      </c>
      <c r="E988" s="196" t="s">
        <v>159</v>
      </c>
      <c r="F988" s="196" t="s">
        <v>1</v>
      </c>
      <c r="G988" s="196" t="s">
        <v>159</v>
      </c>
      <c r="H988" s="196">
        <v>11.8</v>
      </c>
      <c r="I988" s="196" t="s">
        <v>66</v>
      </c>
      <c r="J988" s="196">
        <v>29</v>
      </c>
      <c r="K988" s="448"/>
      <c r="L988" s="196" t="s">
        <v>1</v>
      </c>
      <c r="M988" s="196"/>
      <c r="N988" s="216">
        <v>0</v>
      </c>
      <c r="O988" s="216">
        <v>0</v>
      </c>
      <c r="P988" s="216">
        <v>342.20000000000005</v>
      </c>
      <c r="Q988" s="335">
        <v>0</v>
      </c>
      <c r="R988" s="234"/>
    </row>
    <row r="989" spans="2:18" s="194" customFormat="1" x14ac:dyDescent="0.25">
      <c r="B989" s="233">
        <v>984</v>
      </c>
      <c r="C989" s="293">
        <v>45432</v>
      </c>
      <c r="D989" s="195" t="s">
        <v>128</v>
      </c>
      <c r="E989" s="196" t="s">
        <v>159</v>
      </c>
      <c r="F989" s="196" t="s">
        <v>1</v>
      </c>
      <c r="G989" s="196" t="s">
        <v>159</v>
      </c>
      <c r="H989" s="196">
        <v>11.8</v>
      </c>
      <c r="I989" s="196" t="s">
        <v>66</v>
      </c>
      <c r="J989" s="196">
        <v>28</v>
      </c>
      <c r="K989" s="448"/>
      <c r="L989" s="196" t="s">
        <v>1</v>
      </c>
      <c r="M989" s="196"/>
      <c r="N989" s="216">
        <v>0</v>
      </c>
      <c r="O989" s="216">
        <v>0</v>
      </c>
      <c r="P989" s="216">
        <v>330.40000000000003</v>
      </c>
      <c r="Q989" s="335">
        <v>0</v>
      </c>
      <c r="R989" s="234"/>
    </row>
    <row r="990" spans="2:18" s="194" customFormat="1" x14ac:dyDescent="0.25">
      <c r="B990" s="233">
        <v>985</v>
      </c>
      <c r="C990" s="293">
        <v>45433</v>
      </c>
      <c r="D990" s="195" t="s">
        <v>94</v>
      </c>
      <c r="E990" s="196" t="s">
        <v>92</v>
      </c>
      <c r="F990" s="196" t="s">
        <v>1</v>
      </c>
      <c r="G990" s="196" t="s">
        <v>209</v>
      </c>
      <c r="H990" s="196">
        <v>6.65</v>
      </c>
      <c r="I990" s="196"/>
      <c r="J990" s="196"/>
      <c r="K990" s="448"/>
      <c r="L990" s="196"/>
      <c r="M990" s="196"/>
      <c r="N990" s="216">
        <v>0</v>
      </c>
      <c r="O990" s="216">
        <v>0</v>
      </c>
      <c r="P990" s="216">
        <v>0</v>
      </c>
      <c r="Q990" s="335">
        <v>0</v>
      </c>
      <c r="R990" s="234"/>
    </row>
    <row r="991" spans="2:18" s="194" customFormat="1" x14ac:dyDescent="0.25">
      <c r="B991" s="233">
        <v>986</v>
      </c>
      <c r="C991" s="293">
        <v>45433</v>
      </c>
      <c r="D991" s="195" t="s">
        <v>91</v>
      </c>
      <c r="E991" s="196" t="s">
        <v>92</v>
      </c>
      <c r="F991" s="196" t="s">
        <v>1</v>
      </c>
      <c r="G991" s="196" t="s">
        <v>209</v>
      </c>
      <c r="H991" s="196">
        <v>6.65</v>
      </c>
      <c r="I991" s="196"/>
      <c r="J991" s="196"/>
      <c r="K991" s="448"/>
      <c r="L991" s="196"/>
      <c r="M991" s="196"/>
      <c r="N991" s="216">
        <v>0</v>
      </c>
      <c r="O991" s="216">
        <v>0</v>
      </c>
      <c r="P991" s="216">
        <v>0</v>
      </c>
      <c r="Q991" s="335">
        <v>0</v>
      </c>
      <c r="R991" s="234"/>
    </row>
    <row r="992" spans="2:18" s="194" customFormat="1" x14ac:dyDescent="0.25">
      <c r="B992" s="233">
        <v>987</v>
      </c>
      <c r="C992" s="293">
        <v>45433</v>
      </c>
      <c r="D992" s="195" t="s">
        <v>116</v>
      </c>
      <c r="E992" s="196" t="s">
        <v>92</v>
      </c>
      <c r="F992" s="196" t="s">
        <v>1</v>
      </c>
      <c r="G992" s="196" t="s">
        <v>209</v>
      </c>
      <c r="H992" s="196">
        <v>6.65</v>
      </c>
      <c r="I992" s="196" t="s">
        <v>214</v>
      </c>
      <c r="J992" s="196">
        <v>33</v>
      </c>
      <c r="K992" s="448"/>
      <c r="L992" s="196" t="s">
        <v>63</v>
      </c>
      <c r="M992" s="196" t="s">
        <v>297</v>
      </c>
      <c r="N992" s="216">
        <v>219.45000000000002</v>
      </c>
      <c r="O992" s="216">
        <v>0</v>
      </c>
      <c r="P992" s="216">
        <v>0</v>
      </c>
      <c r="Q992" s="335">
        <v>0</v>
      </c>
      <c r="R992" s="234"/>
    </row>
    <row r="993" spans="2:18" s="194" customFormat="1" x14ac:dyDescent="0.25">
      <c r="B993" s="233">
        <v>988</v>
      </c>
      <c r="C993" s="293">
        <v>45433</v>
      </c>
      <c r="D993" s="195" t="s">
        <v>155</v>
      </c>
      <c r="E993" s="196" t="s">
        <v>92</v>
      </c>
      <c r="F993" s="196" t="s">
        <v>62</v>
      </c>
      <c r="G993" s="196" t="s">
        <v>210</v>
      </c>
      <c r="H993" s="196">
        <v>4.1500000000000004</v>
      </c>
      <c r="I993" s="196"/>
      <c r="J993" s="196"/>
      <c r="K993" s="448"/>
      <c r="L993" s="196"/>
      <c r="M993" s="196"/>
      <c r="N993" s="216">
        <v>0</v>
      </c>
      <c r="O993" s="216">
        <v>0</v>
      </c>
      <c r="P993" s="216">
        <v>0</v>
      </c>
      <c r="Q993" s="335">
        <v>0</v>
      </c>
      <c r="R993" s="234"/>
    </row>
    <row r="994" spans="2:18" s="194" customFormat="1" x14ac:dyDescent="0.25">
      <c r="B994" s="233">
        <v>989</v>
      </c>
      <c r="C994" s="293">
        <v>45433</v>
      </c>
      <c r="D994" s="195" t="s">
        <v>154</v>
      </c>
      <c r="E994" s="196" t="s">
        <v>92</v>
      </c>
      <c r="F994" s="196" t="s">
        <v>62</v>
      </c>
      <c r="G994" s="196" t="s">
        <v>210</v>
      </c>
      <c r="H994" s="196">
        <v>4.1500000000000004</v>
      </c>
      <c r="I994" s="196"/>
      <c r="J994" s="196"/>
      <c r="K994" s="448"/>
      <c r="L994" s="196"/>
      <c r="M994" s="196"/>
      <c r="N994" s="216">
        <v>0</v>
      </c>
      <c r="O994" s="216">
        <v>0</v>
      </c>
      <c r="P994" s="216">
        <v>0</v>
      </c>
      <c r="Q994" s="335">
        <v>0</v>
      </c>
      <c r="R994" s="234"/>
    </row>
    <row r="995" spans="2:18" s="194" customFormat="1" x14ac:dyDescent="0.25">
      <c r="B995" s="233">
        <v>990</v>
      </c>
      <c r="C995" s="293">
        <v>45433</v>
      </c>
      <c r="D995" s="195" t="s">
        <v>158</v>
      </c>
      <c r="E995" s="196" t="s">
        <v>159</v>
      </c>
      <c r="F995" s="196" t="s">
        <v>381</v>
      </c>
      <c r="G995" s="196" t="s">
        <v>159</v>
      </c>
      <c r="H995" s="196">
        <v>10</v>
      </c>
      <c r="I995" s="196"/>
      <c r="J995" s="196"/>
      <c r="K995" s="448"/>
      <c r="L995" s="196"/>
      <c r="M995" s="196"/>
      <c r="N995" s="216">
        <v>0</v>
      </c>
      <c r="O995" s="216">
        <v>0</v>
      </c>
      <c r="P995" s="216">
        <v>0</v>
      </c>
      <c r="Q995" s="335">
        <v>0</v>
      </c>
      <c r="R995" s="234"/>
    </row>
    <row r="996" spans="2:18" s="194" customFormat="1" x14ac:dyDescent="0.25">
      <c r="B996" s="233">
        <v>991</v>
      </c>
      <c r="C996" s="293">
        <v>45433</v>
      </c>
      <c r="D996" s="195" t="s">
        <v>175</v>
      </c>
      <c r="E996" s="196" t="s">
        <v>176</v>
      </c>
      <c r="F996" s="196" t="s">
        <v>7</v>
      </c>
      <c r="G996" s="196" t="s">
        <v>209</v>
      </c>
      <c r="H996" s="196">
        <v>7</v>
      </c>
      <c r="I996" s="196"/>
      <c r="J996" s="196"/>
      <c r="K996" s="448"/>
      <c r="L996" s="196"/>
      <c r="M996" s="196"/>
      <c r="N996" s="216">
        <v>0</v>
      </c>
      <c r="O996" s="216">
        <v>0</v>
      </c>
      <c r="P996" s="216">
        <v>0</v>
      </c>
      <c r="Q996" s="335">
        <v>0</v>
      </c>
      <c r="R996" s="234"/>
    </row>
    <row r="997" spans="2:18" s="194" customFormat="1" x14ac:dyDescent="0.25">
      <c r="B997" s="233">
        <v>992</v>
      </c>
      <c r="C997" s="293">
        <v>45433</v>
      </c>
      <c r="D997" s="195" t="s">
        <v>171</v>
      </c>
      <c r="E997" s="196" t="s">
        <v>159</v>
      </c>
      <c r="F997" s="196" t="s">
        <v>7</v>
      </c>
      <c r="G997" s="196" t="s">
        <v>159</v>
      </c>
      <c r="H997" s="196">
        <v>11.2</v>
      </c>
      <c r="I997" s="196"/>
      <c r="J997" s="196"/>
      <c r="K997" s="448"/>
      <c r="L997" s="196"/>
      <c r="M997" s="196"/>
      <c r="N997" s="216">
        <v>0</v>
      </c>
      <c r="O997" s="216">
        <v>0</v>
      </c>
      <c r="P997" s="216">
        <v>0</v>
      </c>
      <c r="Q997" s="335">
        <v>0</v>
      </c>
      <c r="R997" s="234"/>
    </row>
    <row r="998" spans="2:18" s="194" customFormat="1" x14ac:dyDescent="0.25">
      <c r="B998" s="233">
        <v>993</v>
      </c>
      <c r="C998" s="293">
        <v>45433</v>
      </c>
      <c r="D998" s="195" t="s">
        <v>151</v>
      </c>
      <c r="E998" s="196" t="s">
        <v>92</v>
      </c>
      <c r="F998" s="196" t="s">
        <v>63</v>
      </c>
      <c r="G998" s="196" t="s">
        <v>209</v>
      </c>
      <c r="H998" s="196">
        <v>6.65</v>
      </c>
      <c r="I998" s="196" t="s">
        <v>214</v>
      </c>
      <c r="J998" s="196">
        <v>38</v>
      </c>
      <c r="K998" s="448"/>
      <c r="L998" s="196" t="s">
        <v>63</v>
      </c>
      <c r="M998" s="196" t="s">
        <v>297</v>
      </c>
      <c r="N998" s="216">
        <v>252.70000000000002</v>
      </c>
      <c r="O998" s="216">
        <v>0</v>
      </c>
      <c r="P998" s="216">
        <v>0</v>
      </c>
      <c r="Q998" s="335">
        <v>0</v>
      </c>
      <c r="R998" s="234"/>
    </row>
    <row r="999" spans="2:18" s="194" customFormat="1" x14ac:dyDescent="0.25">
      <c r="B999" s="233">
        <v>994</v>
      </c>
      <c r="C999" s="293">
        <v>45433</v>
      </c>
      <c r="D999" s="195" t="s">
        <v>150</v>
      </c>
      <c r="E999" s="196" t="s">
        <v>92</v>
      </c>
      <c r="F999" s="196" t="s">
        <v>63</v>
      </c>
      <c r="G999" s="196" t="s">
        <v>210</v>
      </c>
      <c r="H999" s="196">
        <v>4.1500000000000004</v>
      </c>
      <c r="I999" s="196" t="s">
        <v>214</v>
      </c>
      <c r="J999" s="196">
        <v>35</v>
      </c>
      <c r="K999" s="448"/>
      <c r="L999" s="196" t="s">
        <v>63</v>
      </c>
      <c r="M999" s="196" t="s">
        <v>297</v>
      </c>
      <c r="N999" s="216">
        <v>145.25</v>
      </c>
      <c r="O999" s="216">
        <v>0</v>
      </c>
      <c r="P999" s="216">
        <v>0</v>
      </c>
      <c r="Q999" s="335">
        <v>0</v>
      </c>
      <c r="R999" s="234"/>
    </row>
    <row r="1000" spans="2:18" s="194" customFormat="1" x14ac:dyDescent="0.25">
      <c r="B1000" s="233">
        <v>995</v>
      </c>
      <c r="C1000" s="293">
        <v>45433</v>
      </c>
      <c r="D1000" s="195" t="s">
        <v>148</v>
      </c>
      <c r="E1000" s="196" t="s">
        <v>92</v>
      </c>
      <c r="F1000" s="196" t="s">
        <v>63</v>
      </c>
      <c r="G1000" s="196" t="s">
        <v>210</v>
      </c>
      <c r="H1000" s="196">
        <v>4.1500000000000004</v>
      </c>
      <c r="I1000" s="196" t="s">
        <v>214</v>
      </c>
      <c r="J1000" s="196"/>
      <c r="K1000" s="448"/>
      <c r="L1000" s="196" t="s">
        <v>63</v>
      </c>
      <c r="M1000" s="196"/>
      <c r="N1000" s="216">
        <v>0</v>
      </c>
      <c r="O1000" s="216">
        <v>0</v>
      </c>
      <c r="P1000" s="216">
        <v>0</v>
      </c>
      <c r="Q1000" s="335">
        <v>0</v>
      </c>
      <c r="R1000" s="234"/>
    </row>
    <row r="1001" spans="2:18" s="194" customFormat="1" x14ac:dyDescent="0.25">
      <c r="B1001" s="233">
        <v>996</v>
      </c>
      <c r="C1001" s="293">
        <v>45433</v>
      </c>
      <c r="D1001" s="195" t="s">
        <v>177</v>
      </c>
      <c r="E1001" s="196" t="s">
        <v>159</v>
      </c>
      <c r="F1001" s="196" t="s">
        <v>8</v>
      </c>
      <c r="G1001" s="196" t="s">
        <v>159</v>
      </c>
      <c r="H1001" s="196">
        <v>11.6</v>
      </c>
      <c r="I1001" s="196"/>
      <c r="J1001" s="196"/>
      <c r="K1001" s="448"/>
      <c r="L1001" s="196"/>
      <c r="M1001" s="196"/>
      <c r="N1001" s="216">
        <v>0</v>
      </c>
      <c r="O1001" s="216">
        <v>0</v>
      </c>
      <c r="P1001" s="216">
        <v>0</v>
      </c>
      <c r="Q1001" s="335">
        <v>0</v>
      </c>
      <c r="R1001" s="234"/>
    </row>
    <row r="1002" spans="2:18" s="194" customFormat="1" x14ac:dyDescent="0.25">
      <c r="B1002" s="233">
        <v>997</v>
      </c>
      <c r="C1002" s="293">
        <v>45433</v>
      </c>
      <c r="D1002" s="195" t="s">
        <v>141</v>
      </c>
      <c r="E1002" s="196" t="s">
        <v>92</v>
      </c>
      <c r="F1002" s="196" t="s">
        <v>2</v>
      </c>
      <c r="G1002" s="196" t="s">
        <v>209</v>
      </c>
      <c r="H1002" s="196">
        <v>7</v>
      </c>
      <c r="I1002" s="196"/>
      <c r="J1002" s="196"/>
      <c r="K1002" s="448"/>
      <c r="L1002" s="196"/>
      <c r="M1002" s="196"/>
      <c r="N1002" s="216">
        <v>0</v>
      </c>
      <c r="O1002" s="216">
        <v>0</v>
      </c>
      <c r="P1002" s="216">
        <v>0</v>
      </c>
      <c r="Q1002" s="335">
        <v>0</v>
      </c>
      <c r="R1002" s="234"/>
    </row>
    <row r="1003" spans="2:18" s="194" customFormat="1" x14ac:dyDescent="0.25">
      <c r="B1003" s="233">
        <v>998</v>
      </c>
      <c r="C1003" s="293">
        <v>45433</v>
      </c>
      <c r="D1003" s="195" t="s">
        <v>140</v>
      </c>
      <c r="E1003" s="196" t="s">
        <v>92</v>
      </c>
      <c r="F1003" s="196" t="s">
        <v>2</v>
      </c>
      <c r="G1003" s="196" t="s">
        <v>209</v>
      </c>
      <c r="H1003" s="196">
        <v>7</v>
      </c>
      <c r="I1003" s="196"/>
      <c r="J1003" s="196"/>
      <c r="K1003" s="448"/>
      <c r="L1003" s="196"/>
      <c r="M1003" s="196"/>
      <c r="N1003" s="216">
        <v>0</v>
      </c>
      <c r="O1003" s="216">
        <v>0</v>
      </c>
      <c r="P1003" s="216">
        <v>0</v>
      </c>
      <c r="Q1003" s="335">
        <v>0</v>
      </c>
      <c r="R1003" s="234"/>
    </row>
    <row r="1004" spans="2:18" s="194" customFormat="1" x14ac:dyDescent="0.25">
      <c r="B1004" s="233">
        <v>999</v>
      </c>
      <c r="C1004" s="293">
        <v>45433</v>
      </c>
      <c r="D1004" s="195" t="s">
        <v>139</v>
      </c>
      <c r="E1004" s="196" t="s">
        <v>92</v>
      </c>
      <c r="F1004" s="196" t="s">
        <v>2</v>
      </c>
      <c r="G1004" s="196" t="s">
        <v>209</v>
      </c>
      <c r="H1004" s="196">
        <v>7</v>
      </c>
      <c r="I1004" s="196"/>
      <c r="J1004" s="196"/>
      <c r="K1004" s="448"/>
      <c r="L1004" s="196"/>
      <c r="M1004" s="196"/>
      <c r="N1004" s="216">
        <v>0</v>
      </c>
      <c r="O1004" s="216">
        <v>0</v>
      </c>
      <c r="P1004" s="216">
        <v>0</v>
      </c>
      <c r="Q1004" s="335">
        <v>0</v>
      </c>
      <c r="R1004" s="234"/>
    </row>
    <row r="1005" spans="2:18" s="194" customFormat="1" x14ac:dyDescent="0.25">
      <c r="B1005" s="233">
        <v>1000</v>
      </c>
      <c r="C1005" s="293">
        <v>45433</v>
      </c>
      <c r="D1005" s="195" t="s">
        <v>96</v>
      </c>
      <c r="E1005" s="196" t="s">
        <v>159</v>
      </c>
      <c r="F1005" s="196" t="s">
        <v>1</v>
      </c>
      <c r="G1005" s="196" t="s">
        <v>159</v>
      </c>
      <c r="H1005" s="196">
        <v>11.8</v>
      </c>
      <c r="I1005" s="196" t="s">
        <v>66</v>
      </c>
      <c r="J1005" s="196">
        <v>2</v>
      </c>
      <c r="K1005" s="448"/>
      <c r="L1005" s="196" t="s">
        <v>1</v>
      </c>
      <c r="M1005" s="196"/>
      <c r="N1005" s="216">
        <v>0</v>
      </c>
      <c r="O1005" s="216">
        <v>0</v>
      </c>
      <c r="P1005" s="216">
        <v>23.6</v>
      </c>
      <c r="Q1005" s="335">
        <v>0</v>
      </c>
      <c r="R1005" s="234"/>
    </row>
    <row r="1006" spans="2:18" s="194" customFormat="1" x14ac:dyDescent="0.25">
      <c r="B1006" s="233">
        <v>1001</v>
      </c>
      <c r="C1006" s="293">
        <v>45433</v>
      </c>
      <c r="D1006" s="195" t="s">
        <v>128</v>
      </c>
      <c r="E1006" s="196" t="s">
        <v>159</v>
      </c>
      <c r="F1006" s="196" t="s">
        <v>1</v>
      </c>
      <c r="G1006" s="196" t="s">
        <v>159</v>
      </c>
      <c r="H1006" s="196">
        <v>11.8</v>
      </c>
      <c r="I1006" s="196" t="s">
        <v>66</v>
      </c>
      <c r="J1006" s="196">
        <v>1</v>
      </c>
      <c r="K1006" s="448"/>
      <c r="L1006" s="196" t="s">
        <v>1</v>
      </c>
      <c r="M1006" s="196"/>
      <c r="N1006" s="216">
        <v>0</v>
      </c>
      <c r="O1006" s="216">
        <v>0</v>
      </c>
      <c r="P1006" s="216">
        <v>11.8</v>
      </c>
      <c r="Q1006" s="335">
        <v>0</v>
      </c>
      <c r="R1006" s="234"/>
    </row>
    <row r="1007" spans="2:18" s="194" customFormat="1" x14ac:dyDescent="0.25">
      <c r="B1007" s="233">
        <v>1002</v>
      </c>
      <c r="C1007" s="293">
        <v>45434</v>
      </c>
      <c r="D1007" s="195" t="s">
        <v>94</v>
      </c>
      <c r="E1007" s="196" t="s">
        <v>92</v>
      </c>
      <c r="F1007" s="196" t="s">
        <v>1</v>
      </c>
      <c r="G1007" s="196" t="s">
        <v>209</v>
      </c>
      <c r="H1007" s="196">
        <v>6.65</v>
      </c>
      <c r="I1007" s="196" t="s">
        <v>214</v>
      </c>
      <c r="J1007" s="196">
        <v>11</v>
      </c>
      <c r="K1007" s="448"/>
      <c r="L1007" s="196" t="s">
        <v>1</v>
      </c>
      <c r="M1007" s="196" t="s">
        <v>297</v>
      </c>
      <c r="N1007" s="216">
        <v>73.150000000000006</v>
      </c>
      <c r="O1007" s="216">
        <v>0</v>
      </c>
      <c r="P1007" s="216">
        <v>0</v>
      </c>
      <c r="Q1007" s="335">
        <v>0</v>
      </c>
      <c r="R1007" s="234"/>
    </row>
    <row r="1008" spans="2:18" s="194" customFormat="1" x14ac:dyDescent="0.25">
      <c r="B1008" s="233">
        <v>1003</v>
      </c>
      <c r="C1008" s="293">
        <v>45434</v>
      </c>
      <c r="D1008" s="195" t="s">
        <v>91</v>
      </c>
      <c r="E1008" s="196" t="s">
        <v>92</v>
      </c>
      <c r="F1008" s="196" t="s">
        <v>1</v>
      </c>
      <c r="G1008" s="196" t="s">
        <v>209</v>
      </c>
      <c r="H1008" s="196">
        <v>6.65</v>
      </c>
      <c r="I1008" s="196"/>
      <c r="J1008" s="196"/>
      <c r="K1008" s="448"/>
      <c r="L1008" s="196"/>
      <c r="M1008" s="196"/>
      <c r="N1008" s="216">
        <v>0</v>
      </c>
      <c r="O1008" s="216">
        <v>0</v>
      </c>
      <c r="P1008" s="216">
        <v>0</v>
      </c>
      <c r="Q1008" s="335">
        <v>0</v>
      </c>
      <c r="R1008" s="234"/>
    </row>
    <row r="1009" spans="2:18" s="194" customFormat="1" x14ac:dyDescent="0.25">
      <c r="B1009" s="233">
        <v>1004</v>
      </c>
      <c r="C1009" s="293">
        <v>45434</v>
      </c>
      <c r="D1009" s="195" t="s">
        <v>116</v>
      </c>
      <c r="E1009" s="196" t="s">
        <v>92</v>
      </c>
      <c r="F1009" s="196" t="s">
        <v>1</v>
      </c>
      <c r="G1009" s="196" t="s">
        <v>209</v>
      </c>
      <c r="H1009" s="196">
        <v>6.65</v>
      </c>
      <c r="I1009" s="196" t="s">
        <v>214</v>
      </c>
      <c r="J1009" s="196">
        <v>14</v>
      </c>
      <c r="K1009" s="448"/>
      <c r="L1009" s="196" t="s">
        <v>63</v>
      </c>
      <c r="M1009" s="196" t="s">
        <v>297</v>
      </c>
      <c r="N1009" s="216">
        <v>93.100000000000009</v>
      </c>
      <c r="O1009" s="216">
        <v>0</v>
      </c>
      <c r="P1009" s="216">
        <v>0</v>
      </c>
      <c r="Q1009" s="335">
        <v>0</v>
      </c>
      <c r="R1009" s="234"/>
    </row>
    <row r="1010" spans="2:18" s="194" customFormat="1" x14ac:dyDescent="0.25">
      <c r="B1010" s="233">
        <v>1005</v>
      </c>
      <c r="C1010" s="293">
        <v>45434</v>
      </c>
      <c r="D1010" s="195" t="s">
        <v>155</v>
      </c>
      <c r="E1010" s="196" t="s">
        <v>92</v>
      </c>
      <c r="F1010" s="196" t="s">
        <v>62</v>
      </c>
      <c r="G1010" s="196" t="s">
        <v>210</v>
      </c>
      <c r="H1010" s="196">
        <v>4.1500000000000004</v>
      </c>
      <c r="I1010" s="196"/>
      <c r="J1010" s="196"/>
      <c r="K1010" s="448"/>
      <c r="L1010" s="196"/>
      <c r="M1010" s="196"/>
      <c r="N1010" s="216">
        <v>0</v>
      </c>
      <c r="O1010" s="216">
        <v>0</v>
      </c>
      <c r="P1010" s="216">
        <v>0</v>
      </c>
      <c r="Q1010" s="335">
        <v>0</v>
      </c>
      <c r="R1010" s="234"/>
    </row>
    <row r="1011" spans="2:18" s="194" customFormat="1" x14ac:dyDescent="0.25">
      <c r="B1011" s="233">
        <v>1006</v>
      </c>
      <c r="C1011" s="293">
        <v>45434</v>
      </c>
      <c r="D1011" s="195" t="s">
        <v>154</v>
      </c>
      <c r="E1011" s="196" t="s">
        <v>92</v>
      </c>
      <c r="F1011" s="196" t="s">
        <v>62</v>
      </c>
      <c r="G1011" s="196" t="s">
        <v>210</v>
      </c>
      <c r="H1011" s="196">
        <v>4.1500000000000004</v>
      </c>
      <c r="I1011" s="196" t="s">
        <v>214</v>
      </c>
      <c r="J1011" s="196">
        <v>12</v>
      </c>
      <c r="K1011" s="448"/>
      <c r="L1011" s="196" t="s">
        <v>1</v>
      </c>
      <c r="M1011" s="196" t="s">
        <v>298</v>
      </c>
      <c r="N1011" s="216">
        <v>49.800000000000004</v>
      </c>
      <c r="O1011" s="216">
        <v>0</v>
      </c>
      <c r="P1011" s="216">
        <v>0</v>
      </c>
      <c r="Q1011" s="335">
        <v>0</v>
      </c>
      <c r="R1011" s="234"/>
    </row>
    <row r="1012" spans="2:18" s="194" customFormat="1" x14ac:dyDescent="0.25">
      <c r="B1012" s="233">
        <v>1007</v>
      </c>
      <c r="C1012" s="293">
        <v>45434</v>
      </c>
      <c r="D1012" s="195" t="s">
        <v>158</v>
      </c>
      <c r="E1012" s="196" t="s">
        <v>159</v>
      </c>
      <c r="F1012" s="196" t="s">
        <v>381</v>
      </c>
      <c r="G1012" s="196" t="s">
        <v>159</v>
      </c>
      <c r="H1012" s="196">
        <v>10</v>
      </c>
      <c r="I1012" s="196"/>
      <c r="J1012" s="196"/>
      <c r="K1012" s="448"/>
      <c r="L1012" s="196"/>
      <c r="M1012" s="196"/>
      <c r="N1012" s="216">
        <v>0</v>
      </c>
      <c r="O1012" s="216">
        <v>0</v>
      </c>
      <c r="P1012" s="216">
        <v>0</v>
      </c>
      <c r="Q1012" s="335">
        <v>0</v>
      </c>
      <c r="R1012" s="234"/>
    </row>
    <row r="1013" spans="2:18" s="194" customFormat="1" x14ac:dyDescent="0.25">
      <c r="B1013" s="233">
        <v>1008</v>
      </c>
      <c r="C1013" s="293">
        <v>45434</v>
      </c>
      <c r="D1013" s="195" t="s">
        <v>175</v>
      </c>
      <c r="E1013" s="196" t="s">
        <v>176</v>
      </c>
      <c r="F1013" s="196" t="s">
        <v>7</v>
      </c>
      <c r="G1013" s="196" t="s">
        <v>209</v>
      </c>
      <c r="H1013" s="196">
        <v>7</v>
      </c>
      <c r="I1013" s="196"/>
      <c r="J1013" s="196"/>
      <c r="K1013" s="448"/>
      <c r="L1013" s="196"/>
      <c r="M1013" s="196"/>
      <c r="N1013" s="216">
        <v>0</v>
      </c>
      <c r="O1013" s="216">
        <v>0</v>
      </c>
      <c r="P1013" s="216">
        <v>0</v>
      </c>
      <c r="Q1013" s="335">
        <v>0</v>
      </c>
      <c r="R1013" s="234"/>
    </row>
    <row r="1014" spans="2:18" s="194" customFormat="1" x14ac:dyDescent="0.25">
      <c r="B1014" s="233">
        <v>1009</v>
      </c>
      <c r="C1014" s="293">
        <v>45434</v>
      </c>
      <c r="D1014" s="195" t="s">
        <v>171</v>
      </c>
      <c r="E1014" s="196" t="s">
        <v>159</v>
      </c>
      <c r="F1014" s="196" t="s">
        <v>7</v>
      </c>
      <c r="G1014" s="196" t="s">
        <v>159</v>
      </c>
      <c r="H1014" s="196">
        <v>11.2</v>
      </c>
      <c r="I1014" s="196"/>
      <c r="J1014" s="196"/>
      <c r="K1014" s="448"/>
      <c r="L1014" s="196"/>
      <c r="M1014" s="196"/>
      <c r="N1014" s="216">
        <v>0</v>
      </c>
      <c r="O1014" s="216">
        <v>0</v>
      </c>
      <c r="P1014" s="216">
        <v>0</v>
      </c>
      <c r="Q1014" s="335">
        <v>0</v>
      </c>
      <c r="R1014" s="234"/>
    </row>
    <row r="1015" spans="2:18" s="194" customFormat="1" x14ac:dyDescent="0.25">
      <c r="B1015" s="233">
        <v>1010</v>
      </c>
      <c r="C1015" s="293">
        <v>45434</v>
      </c>
      <c r="D1015" s="195" t="s">
        <v>151</v>
      </c>
      <c r="E1015" s="196" t="s">
        <v>92</v>
      </c>
      <c r="F1015" s="196" t="s">
        <v>63</v>
      </c>
      <c r="G1015" s="196" t="s">
        <v>209</v>
      </c>
      <c r="H1015" s="196">
        <v>6.65</v>
      </c>
      <c r="I1015" s="196" t="s">
        <v>214</v>
      </c>
      <c r="J1015" s="196">
        <v>32</v>
      </c>
      <c r="K1015" s="448"/>
      <c r="L1015" s="196" t="s">
        <v>63</v>
      </c>
      <c r="M1015" s="196" t="s">
        <v>297</v>
      </c>
      <c r="N1015" s="216">
        <v>212.8</v>
      </c>
      <c r="O1015" s="216">
        <v>0</v>
      </c>
      <c r="P1015" s="216">
        <v>0</v>
      </c>
      <c r="Q1015" s="335">
        <v>0</v>
      </c>
      <c r="R1015" s="234"/>
    </row>
    <row r="1016" spans="2:18" s="194" customFormat="1" x14ac:dyDescent="0.25">
      <c r="B1016" s="233">
        <v>1011</v>
      </c>
      <c r="C1016" s="293">
        <v>45434</v>
      </c>
      <c r="D1016" s="195" t="s">
        <v>150</v>
      </c>
      <c r="E1016" s="196" t="s">
        <v>92</v>
      </c>
      <c r="F1016" s="196" t="s">
        <v>63</v>
      </c>
      <c r="G1016" s="196" t="s">
        <v>210</v>
      </c>
      <c r="H1016" s="196">
        <v>4.1500000000000004</v>
      </c>
      <c r="I1016" s="196" t="s">
        <v>214</v>
      </c>
      <c r="J1016" s="196">
        <v>32</v>
      </c>
      <c r="K1016" s="448"/>
      <c r="L1016" s="196" t="s">
        <v>63</v>
      </c>
      <c r="M1016" s="196" t="s">
        <v>297</v>
      </c>
      <c r="N1016" s="216">
        <v>132.80000000000001</v>
      </c>
      <c r="O1016" s="216">
        <v>0</v>
      </c>
      <c r="P1016" s="216">
        <v>0</v>
      </c>
      <c r="Q1016" s="335">
        <v>0</v>
      </c>
      <c r="R1016" s="234"/>
    </row>
    <row r="1017" spans="2:18" s="194" customFormat="1" x14ac:dyDescent="0.25">
      <c r="B1017" s="233">
        <v>1012</v>
      </c>
      <c r="C1017" s="293">
        <v>45434</v>
      </c>
      <c r="D1017" s="195" t="s">
        <v>148</v>
      </c>
      <c r="E1017" s="196" t="s">
        <v>92</v>
      </c>
      <c r="F1017" s="196" t="s">
        <v>63</v>
      </c>
      <c r="G1017" s="196" t="s">
        <v>210</v>
      </c>
      <c r="H1017" s="196">
        <v>4.1500000000000004</v>
      </c>
      <c r="I1017" s="196" t="s">
        <v>214</v>
      </c>
      <c r="J1017" s="196">
        <v>21</v>
      </c>
      <c r="K1017" s="448"/>
      <c r="L1017" s="196" t="s">
        <v>63</v>
      </c>
      <c r="M1017" s="196" t="s">
        <v>297</v>
      </c>
      <c r="N1017" s="216">
        <v>87.15</v>
      </c>
      <c r="O1017" s="216">
        <v>0</v>
      </c>
      <c r="P1017" s="216">
        <v>0</v>
      </c>
      <c r="Q1017" s="335">
        <v>0</v>
      </c>
      <c r="R1017" s="234"/>
    </row>
    <row r="1018" spans="2:18" s="194" customFormat="1" x14ac:dyDescent="0.25">
      <c r="B1018" s="233">
        <v>1013</v>
      </c>
      <c r="C1018" s="293">
        <v>45434</v>
      </c>
      <c r="D1018" s="195" t="s">
        <v>177</v>
      </c>
      <c r="E1018" s="196" t="s">
        <v>159</v>
      </c>
      <c r="F1018" s="196" t="s">
        <v>8</v>
      </c>
      <c r="G1018" s="196" t="s">
        <v>159</v>
      </c>
      <c r="H1018" s="196">
        <v>11.6</v>
      </c>
      <c r="I1018" s="196"/>
      <c r="J1018" s="196"/>
      <c r="K1018" s="448"/>
      <c r="L1018" s="196"/>
      <c r="M1018" s="196"/>
      <c r="N1018" s="216">
        <v>0</v>
      </c>
      <c r="O1018" s="216">
        <v>0</v>
      </c>
      <c r="P1018" s="216">
        <v>0</v>
      </c>
      <c r="Q1018" s="335">
        <v>0</v>
      </c>
      <c r="R1018" s="234"/>
    </row>
    <row r="1019" spans="2:18" s="194" customFormat="1" x14ac:dyDescent="0.25">
      <c r="B1019" s="233">
        <v>1014</v>
      </c>
      <c r="C1019" s="293">
        <v>45434</v>
      </c>
      <c r="D1019" s="195" t="s">
        <v>141</v>
      </c>
      <c r="E1019" s="196" t="s">
        <v>92</v>
      </c>
      <c r="F1019" s="196" t="s">
        <v>2</v>
      </c>
      <c r="G1019" s="196" t="s">
        <v>209</v>
      </c>
      <c r="H1019" s="196">
        <v>7</v>
      </c>
      <c r="I1019" s="196"/>
      <c r="J1019" s="196"/>
      <c r="K1019" s="448"/>
      <c r="L1019" s="196"/>
      <c r="M1019" s="196"/>
      <c r="N1019" s="216">
        <v>0</v>
      </c>
      <c r="O1019" s="216">
        <v>0</v>
      </c>
      <c r="P1019" s="216">
        <v>0</v>
      </c>
      <c r="Q1019" s="335">
        <v>0</v>
      </c>
      <c r="R1019" s="234"/>
    </row>
    <row r="1020" spans="2:18" s="194" customFormat="1" x14ac:dyDescent="0.25">
      <c r="B1020" s="233">
        <v>1015</v>
      </c>
      <c r="C1020" s="293">
        <v>45434</v>
      </c>
      <c r="D1020" s="195" t="s">
        <v>140</v>
      </c>
      <c r="E1020" s="196" t="s">
        <v>92</v>
      </c>
      <c r="F1020" s="196" t="s">
        <v>2</v>
      </c>
      <c r="G1020" s="196" t="s">
        <v>209</v>
      </c>
      <c r="H1020" s="196">
        <v>7</v>
      </c>
      <c r="I1020" s="196"/>
      <c r="J1020" s="196"/>
      <c r="K1020" s="448"/>
      <c r="L1020" s="196"/>
      <c r="M1020" s="196"/>
      <c r="N1020" s="216">
        <v>0</v>
      </c>
      <c r="O1020" s="216">
        <v>0</v>
      </c>
      <c r="P1020" s="216">
        <v>0</v>
      </c>
      <c r="Q1020" s="335">
        <v>0</v>
      </c>
      <c r="R1020" s="234"/>
    </row>
    <row r="1021" spans="2:18" s="194" customFormat="1" x14ac:dyDescent="0.25">
      <c r="B1021" s="233">
        <v>1016</v>
      </c>
      <c r="C1021" s="293">
        <v>45434</v>
      </c>
      <c r="D1021" s="195" t="s">
        <v>139</v>
      </c>
      <c r="E1021" s="196" t="s">
        <v>92</v>
      </c>
      <c r="F1021" s="196" t="s">
        <v>2</v>
      </c>
      <c r="G1021" s="196" t="s">
        <v>209</v>
      </c>
      <c r="H1021" s="196">
        <v>7</v>
      </c>
      <c r="I1021" s="196"/>
      <c r="J1021" s="196"/>
      <c r="K1021" s="448"/>
      <c r="L1021" s="196"/>
      <c r="M1021" s="196"/>
      <c r="N1021" s="216">
        <v>0</v>
      </c>
      <c r="O1021" s="216">
        <v>0</v>
      </c>
      <c r="P1021" s="216">
        <v>0</v>
      </c>
      <c r="Q1021" s="335">
        <v>0</v>
      </c>
      <c r="R1021" s="234"/>
    </row>
    <row r="1022" spans="2:18" s="194" customFormat="1" x14ac:dyDescent="0.25">
      <c r="B1022" s="233">
        <v>1017</v>
      </c>
      <c r="C1022" s="293">
        <v>45434</v>
      </c>
      <c r="D1022" s="195" t="s">
        <v>96</v>
      </c>
      <c r="E1022" s="196" t="s">
        <v>159</v>
      </c>
      <c r="F1022" s="196" t="s">
        <v>1</v>
      </c>
      <c r="G1022" s="196" t="s">
        <v>159</v>
      </c>
      <c r="H1022" s="196">
        <v>11.8</v>
      </c>
      <c r="I1022" s="196" t="s">
        <v>66</v>
      </c>
      <c r="J1022" s="196">
        <v>3</v>
      </c>
      <c r="K1022" s="448"/>
      <c r="L1022" s="196" t="s">
        <v>1</v>
      </c>
      <c r="M1022" s="196"/>
      <c r="N1022" s="216">
        <v>0</v>
      </c>
      <c r="O1022" s="216">
        <v>0</v>
      </c>
      <c r="P1022" s="216">
        <v>35.400000000000006</v>
      </c>
      <c r="Q1022" s="335">
        <v>0</v>
      </c>
      <c r="R1022" s="234"/>
    </row>
    <row r="1023" spans="2:18" s="194" customFormat="1" x14ac:dyDescent="0.25">
      <c r="B1023" s="233">
        <v>1018</v>
      </c>
      <c r="C1023" s="293">
        <v>45434</v>
      </c>
      <c r="D1023" s="195" t="s">
        <v>128</v>
      </c>
      <c r="E1023" s="196" t="s">
        <v>159</v>
      </c>
      <c r="F1023" s="196" t="s">
        <v>1</v>
      </c>
      <c r="G1023" s="196" t="s">
        <v>159</v>
      </c>
      <c r="H1023" s="196">
        <v>11.8</v>
      </c>
      <c r="I1023" s="196" t="s">
        <v>66</v>
      </c>
      <c r="J1023" s="196">
        <v>1</v>
      </c>
      <c r="K1023" s="448"/>
      <c r="L1023" s="196" t="s">
        <v>1</v>
      </c>
      <c r="M1023" s="196"/>
      <c r="N1023" s="216">
        <v>0</v>
      </c>
      <c r="O1023" s="216">
        <v>0</v>
      </c>
      <c r="P1023" s="216">
        <v>11.8</v>
      </c>
      <c r="Q1023" s="335">
        <v>0</v>
      </c>
      <c r="R1023" s="234"/>
    </row>
    <row r="1024" spans="2:18" s="194" customFormat="1" x14ac:dyDescent="0.25">
      <c r="B1024" s="233">
        <v>1019</v>
      </c>
      <c r="C1024" s="293">
        <v>45435</v>
      </c>
      <c r="D1024" s="195" t="s">
        <v>94</v>
      </c>
      <c r="E1024" s="196" t="s">
        <v>92</v>
      </c>
      <c r="F1024" s="196" t="s">
        <v>1</v>
      </c>
      <c r="G1024" s="196" t="s">
        <v>209</v>
      </c>
      <c r="H1024" s="196">
        <v>6.65</v>
      </c>
      <c r="I1024" s="196" t="s">
        <v>214</v>
      </c>
      <c r="J1024" s="196">
        <v>28</v>
      </c>
      <c r="K1024" s="448"/>
      <c r="L1024" s="196" t="s">
        <v>1</v>
      </c>
      <c r="M1024" s="196" t="s">
        <v>298</v>
      </c>
      <c r="N1024" s="216">
        <v>186.20000000000002</v>
      </c>
      <c r="O1024" s="216">
        <v>0</v>
      </c>
      <c r="P1024" s="216">
        <v>0</v>
      </c>
      <c r="Q1024" s="335">
        <v>0</v>
      </c>
      <c r="R1024" s="234"/>
    </row>
    <row r="1025" spans="2:18" s="194" customFormat="1" x14ac:dyDescent="0.25">
      <c r="B1025" s="233">
        <v>1020</v>
      </c>
      <c r="C1025" s="293">
        <v>45435</v>
      </c>
      <c r="D1025" s="195" t="s">
        <v>91</v>
      </c>
      <c r="E1025" s="196" t="s">
        <v>92</v>
      </c>
      <c r="F1025" s="196" t="s">
        <v>1</v>
      </c>
      <c r="G1025" s="196" t="s">
        <v>209</v>
      </c>
      <c r="H1025" s="196">
        <v>6.65</v>
      </c>
      <c r="I1025" s="196"/>
      <c r="J1025" s="196"/>
      <c r="K1025" s="448"/>
      <c r="L1025" s="196"/>
      <c r="M1025" s="196"/>
      <c r="N1025" s="216">
        <v>0</v>
      </c>
      <c r="O1025" s="216">
        <v>0</v>
      </c>
      <c r="P1025" s="216">
        <v>0</v>
      </c>
      <c r="Q1025" s="335">
        <v>0</v>
      </c>
      <c r="R1025" s="234"/>
    </row>
    <row r="1026" spans="2:18" s="194" customFormat="1" x14ac:dyDescent="0.25">
      <c r="B1026" s="233">
        <v>1021</v>
      </c>
      <c r="C1026" s="293">
        <v>45435</v>
      </c>
      <c r="D1026" s="195" t="s">
        <v>116</v>
      </c>
      <c r="E1026" s="196" t="s">
        <v>92</v>
      </c>
      <c r="F1026" s="196" t="s">
        <v>1</v>
      </c>
      <c r="G1026" s="196" t="s">
        <v>209</v>
      </c>
      <c r="H1026" s="196">
        <v>6.65</v>
      </c>
      <c r="I1026" s="196" t="s">
        <v>214</v>
      </c>
      <c r="J1026" s="196">
        <v>10</v>
      </c>
      <c r="K1026" s="448"/>
      <c r="L1026" s="196" t="s">
        <v>1</v>
      </c>
      <c r="M1026" s="196" t="s">
        <v>298</v>
      </c>
      <c r="N1026" s="216">
        <v>66.5</v>
      </c>
      <c r="O1026" s="216">
        <v>0</v>
      </c>
      <c r="P1026" s="216">
        <v>0</v>
      </c>
      <c r="Q1026" s="335">
        <v>0</v>
      </c>
      <c r="R1026" s="234"/>
    </row>
    <row r="1027" spans="2:18" s="194" customFormat="1" x14ac:dyDescent="0.25">
      <c r="B1027" s="233">
        <v>1022</v>
      </c>
      <c r="C1027" s="293">
        <v>45435</v>
      </c>
      <c r="D1027" s="195" t="s">
        <v>155</v>
      </c>
      <c r="E1027" s="196" t="s">
        <v>92</v>
      </c>
      <c r="F1027" s="196" t="s">
        <v>62</v>
      </c>
      <c r="G1027" s="196" t="s">
        <v>210</v>
      </c>
      <c r="H1027" s="196">
        <v>4.1500000000000004</v>
      </c>
      <c r="I1027" s="196"/>
      <c r="J1027" s="196"/>
      <c r="K1027" s="448"/>
      <c r="L1027" s="196"/>
      <c r="M1027" s="196"/>
      <c r="N1027" s="216">
        <v>0</v>
      </c>
      <c r="O1027" s="216">
        <v>0</v>
      </c>
      <c r="P1027" s="216">
        <v>0</v>
      </c>
      <c r="Q1027" s="335">
        <v>0</v>
      </c>
      <c r="R1027" s="234"/>
    </row>
    <row r="1028" spans="2:18" s="194" customFormat="1" x14ac:dyDescent="0.25">
      <c r="B1028" s="233">
        <v>1023</v>
      </c>
      <c r="C1028" s="293">
        <v>45435</v>
      </c>
      <c r="D1028" s="195" t="s">
        <v>154</v>
      </c>
      <c r="E1028" s="196" t="s">
        <v>92</v>
      </c>
      <c r="F1028" s="196" t="s">
        <v>62</v>
      </c>
      <c r="G1028" s="196" t="s">
        <v>210</v>
      </c>
      <c r="H1028" s="196">
        <v>4.1500000000000004</v>
      </c>
      <c r="I1028" s="196" t="s">
        <v>214</v>
      </c>
      <c r="J1028" s="196">
        <v>51</v>
      </c>
      <c r="K1028" s="448"/>
      <c r="L1028" s="196" t="s">
        <v>62</v>
      </c>
      <c r="M1028" s="196" t="s">
        <v>298</v>
      </c>
      <c r="N1028" s="216">
        <v>211.65</v>
      </c>
      <c r="O1028" s="216">
        <v>0</v>
      </c>
      <c r="P1028" s="216">
        <v>0</v>
      </c>
      <c r="Q1028" s="335">
        <v>0</v>
      </c>
      <c r="R1028" s="234"/>
    </row>
    <row r="1029" spans="2:18" s="194" customFormat="1" x14ac:dyDescent="0.25">
      <c r="B1029" s="233">
        <v>1024</v>
      </c>
      <c r="C1029" s="293">
        <v>45435</v>
      </c>
      <c r="D1029" s="195" t="s">
        <v>158</v>
      </c>
      <c r="E1029" s="196" t="s">
        <v>159</v>
      </c>
      <c r="F1029" s="196" t="s">
        <v>381</v>
      </c>
      <c r="G1029" s="196" t="s">
        <v>159</v>
      </c>
      <c r="H1029" s="196">
        <v>10</v>
      </c>
      <c r="I1029" s="196"/>
      <c r="J1029" s="196"/>
      <c r="K1029" s="448"/>
      <c r="L1029" s="196"/>
      <c r="M1029" s="196"/>
      <c r="N1029" s="216">
        <v>0</v>
      </c>
      <c r="O1029" s="216">
        <v>0</v>
      </c>
      <c r="P1029" s="216">
        <v>0</v>
      </c>
      <c r="Q1029" s="335">
        <v>0</v>
      </c>
      <c r="R1029" s="234"/>
    </row>
    <row r="1030" spans="2:18" s="194" customFormat="1" x14ac:dyDescent="0.25">
      <c r="B1030" s="233">
        <v>1025</v>
      </c>
      <c r="C1030" s="293">
        <v>45435</v>
      </c>
      <c r="D1030" s="195" t="s">
        <v>175</v>
      </c>
      <c r="E1030" s="196" t="s">
        <v>176</v>
      </c>
      <c r="F1030" s="196" t="s">
        <v>7</v>
      </c>
      <c r="G1030" s="196" t="s">
        <v>209</v>
      </c>
      <c r="H1030" s="196">
        <v>7</v>
      </c>
      <c r="I1030" s="196"/>
      <c r="J1030" s="196"/>
      <c r="K1030" s="448"/>
      <c r="L1030" s="196"/>
      <c r="M1030" s="196"/>
      <c r="N1030" s="216">
        <v>0</v>
      </c>
      <c r="O1030" s="216">
        <v>0</v>
      </c>
      <c r="P1030" s="216">
        <v>0</v>
      </c>
      <c r="Q1030" s="335">
        <v>0</v>
      </c>
      <c r="R1030" s="234"/>
    </row>
    <row r="1031" spans="2:18" s="194" customFormat="1" x14ac:dyDescent="0.25">
      <c r="B1031" s="233">
        <v>1026</v>
      </c>
      <c r="C1031" s="293">
        <v>45435</v>
      </c>
      <c r="D1031" s="195" t="s">
        <v>171</v>
      </c>
      <c r="E1031" s="196" t="s">
        <v>159</v>
      </c>
      <c r="F1031" s="196" t="s">
        <v>7</v>
      </c>
      <c r="G1031" s="196" t="s">
        <v>159</v>
      </c>
      <c r="H1031" s="196">
        <v>11.2</v>
      </c>
      <c r="I1031" s="196"/>
      <c r="J1031" s="196"/>
      <c r="K1031" s="448"/>
      <c r="L1031" s="196"/>
      <c r="M1031" s="196"/>
      <c r="N1031" s="216">
        <v>0</v>
      </c>
      <c r="O1031" s="216">
        <v>0</v>
      </c>
      <c r="P1031" s="216">
        <v>0</v>
      </c>
      <c r="Q1031" s="335">
        <v>0</v>
      </c>
      <c r="R1031" s="234"/>
    </row>
    <row r="1032" spans="2:18" s="194" customFormat="1" x14ac:dyDescent="0.25">
      <c r="B1032" s="233">
        <v>1027</v>
      </c>
      <c r="C1032" s="293">
        <v>45435</v>
      </c>
      <c r="D1032" s="195" t="s">
        <v>151</v>
      </c>
      <c r="E1032" s="196" t="s">
        <v>92</v>
      </c>
      <c r="F1032" s="196" t="s">
        <v>63</v>
      </c>
      <c r="G1032" s="196" t="s">
        <v>209</v>
      </c>
      <c r="H1032" s="196">
        <v>6.65</v>
      </c>
      <c r="I1032" s="196" t="s">
        <v>214</v>
      </c>
      <c r="J1032" s="196">
        <v>30</v>
      </c>
      <c r="K1032" s="448"/>
      <c r="L1032" s="196" t="s">
        <v>63</v>
      </c>
      <c r="M1032" s="196" t="s">
        <v>298</v>
      </c>
      <c r="N1032" s="216">
        <v>199.5</v>
      </c>
      <c r="O1032" s="216">
        <v>0</v>
      </c>
      <c r="P1032" s="216">
        <v>0</v>
      </c>
      <c r="Q1032" s="335">
        <v>0</v>
      </c>
      <c r="R1032" s="234"/>
    </row>
    <row r="1033" spans="2:18" s="194" customFormat="1" x14ac:dyDescent="0.25">
      <c r="B1033" s="233">
        <v>1028</v>
      </c>
      <c r="C1033" s="293">
        <v>45435</v>
      </c>
      <c r="D1033" s="195" t="s">
        <v>150</v>
      </c>
      <c r="E1033" s="196" t="s">
        <v>92</v>
      </c>
      <c r="F1033" s="196" t="s">
        <v>63</v>
      </c>
      <c r="G1033" s="196" t="s">
        <v>210</v>
      </c>
      <c r="H1033" s="196">
        <v>4.1500000000000004</v>
      </c>
      <c r="I1033" s="196" t="s">
        <v>214</v>
      </c>
      <c r="J1033" s="196">
        <v>30</v>
      </c>
      <c r="K1033" s="448"/>
      <c r="L1033" s="196" t="s">
        <v>63</v>
      </c>
      <c r="M1033" s="196" t="s">
        <v>298</v>
      </c>
      <c r="N1033" s="216">
        <v>124.50000000000001</v>
      </c>
      <c r="O1033" s="216">
        <v>0</v>
      </c>
      <c r="P1033" s="216">
        <v>0</v>
      </c>
      <c r="Q1033" s="335">
        <v>0</v>
      </c>
      <c r="R1033" s="234"/>
    </row>
    <row r="1034" spans="2:18" s="194" customFormat="1" x14ac:dyDescent="0.25">
      <c r="B1034" s="233">
        <v>1029</v>
      </c>
      <c r="C1034" s="293">
        <v>45435</v>
      </c>
      <c r="D1034" s="195" t="s">
        <v>148</v>
      </c>
      <c r="E1034" s="196" t="s">
        <v>92</v>
      </c>
      <c r="F1034" s="196" t="s">
        <v>63</v>
      </c>
      <c r="G1034" s="196" t="s">
        <v>210</v>
      </c>
      <c r="H1034" s="196">
        <v>4.1500000000000004</v>
      </c>
      <c r="I1034" s="196" t="s">
        <v>214</v>
      </c>
      <c r="J1034" s="196">
        <v>21</v>
      </c>
      <c r="K1034" s="448"/>
      <c r="L1034" s="196" t="s">
        <v>63</v>
      </c>
      <c r="M1034" s="196" t="s">
        <v>298</v>
      </c>
      <c r="N1034" s="216">
        <v>87.15</v>
      </c>
      <c r="O1034" s="216">
        <v>0</v>
      </c>
      <c r="P1034" s="216">
        <v>0</v>
      </c>
      <c r="Q1034" s="335">
        <v>0</v>
      </c>
      <c r="R1034" s="234"/>
    </row>
    <row r="1035" spans="2:18" s="194" customFormat="1" x14ac:dyDescent="0.25">
      <c r="B1035" s="233">
        <v>1030</v>
      </c>
      <c r="C1035" s="293">
        <v>45435</v>
      </c>
      <c r="D1035" s="195" t="s">
        <v>177</v>
      </c>
      <c r="E1035" s="196" t="s">
        <v>159</v>
      </c>
      <c r="F1035" s="196" t="s">
        <v>8</v>
      </c>
      <c r="G1035" s="196" t="s">
        <v>159</v>
      </c>
      <c r="H1035" s="196">
        <v>11.6</v>
      </c>
      <c r="I1035" s="196"/>
      <c r="J1035" s="196"/>
      <c r="K1035" s="448"/>
      <c r="L1035" s="196"/>
      <c r="M1035" s="196"/>
      <c r="N1035" s="216">
        <v>0</v>
      </c>
      <c r="O1035" s="216">
        <v>0</v>
      </c>
      <c r="P1035" s="216">
        <v>0</v>
      </c>
      <c r="Q1035" s="335">
        <v>0</v>
      </c>
      <c r="R1035" s="234"/>
    </row>
    <row r="1036" spans="2:18" s="194" customFormat="1" x14ac:dyDescent="0.25">
      <c r="B1036" s="233">
        <v>1031</v>
      </c>
      <c r="C1036" s="293">
        <v>45435</v>
      </c>
      <c r="D1036" s="195" t="s">
        <v>141</v>
      </c>
      <c r="E1036" s="196" t="s">
        <v>92</v>
      </c>
      <c r="F1036" s="196" t="s">
        <v>2</v>
      </c>
      <c r="G1036" s="196" t="s">
        <v>209</v>
      </c>
      <c r="H1036" s="196">
        <v>7</v>
      </c>
      <c r="I1036" s="196"/>
      <c r="J1036" s="196"/>
      <c r="K1036" s="448"/>
      <c r="L1036" s="196"/>
      <c r="M1036" s="196"/>
      <c r="N1036" s="216">
        <v>0</v>
      </c>
      <c r="O1036" s="216">
        <v>0</v>
      </c>
      <c r="P1036" s="216">
        <v>0</v>
      </c>
      <c r="Q1036" s="335">
        <v>0</v>
      </c>
      <c r="R1036" s="234"/>
    </row>
    <row r="1037" spans="2:18" s="194" customFormat="1" x14ac:dyDescent="0.25">
      <c r="B1037" s="233">
        <v>1032</v>
      </c>
      <c r="C1037" s="293">
        <v>45435</v>
      </c>
      <c r="D1037" s="195" t="s">
        <v>140</v>
      </c>
      <c r="E1037" s="196" t="s">
        <v>92</v>
      </c>
      <c r="F1037" s="196" t="s">
        <v>2</v>
      </c>
      <c r="G1037" s="196" t="s">
        <v>209</v>
      </c>
      <c r="H1037" s="196">
        <v>7</v>
      </c>
      <c r="I1037" s="196"/>
      <c r="J1037" s="196"/>
      <c r="K1037" s="448"/>
      <c r="L1037" s="196"/>
      <c r="M1037" s="196"/>
      <c r="N1037" s="216">
        <v>0</v>
      </c>
      <c r="O1037" s="216">
        <v>0</v>
      </c>
      <c r="P1037" s="216">
        <v>0</v>
      </c>
      <c r="Q1037" s="335">
        <v>0</v>
      </c>
      <c r="R1037" s="234"/>
    </row>
    <row r="1038" spans="2:18" s="194" customFormat="1" x14ac:dyDescent="0.25">
      <c r="B1038" s="233">
        <v>1033</v>
      </c>
      <c r="C1038" s="293">
        <v>45435</v>
      </c>
      <c r="D1038" s="195" t="s">
        <v>139</v>
      </c>
      <c r="E1038" s="196" t="s">
        <v>92</v>
      </c>
      <c r="F1038" s="196" t="s">
        <v>2</v>
      </c>
      <c r="G1038" s="196" t="s">
        <v>209</v>
      </c>
      <c r="H1038" s="196">
        <v>7</v>
      </c>
      <c r="I1038" s="196"/>
      <c r="J1038" s="196"/>
      <c r="K1038" s="448"/>
      <c r="L1038" s="196"/>
      <c r="M1038" s="196"/>
      <c r="N1038" s="216">
        <v>0</v>
      </c>
      <c r="O1038" s="216">
        <v>0</v>
      </c>
      <c r="P1038" s="216">
        <v>0</v>
      </c>
      <c r="Q1038" s="335">
        <v>0</v>
      </c>
      <c r="R1038" s="234"/>
    </row>
    <row r="1039" spans="2:18" s="194" customFormat="1" x14ac:dyDescent="0.25">
      <c r="B1039" s="233">
        <v>1034</v>
      </c>
      <c r="C1039" s="293">
        <v>45435</v>
      </c>
      <c r="D1039" s="195" t="s">
        <v>96</v>
      </c>
      <c r="E1039" s="196" t="s">
        <v>159</v>
      </c>
      <c r="F1039" s="196" t="s">
        <v>1</v>
      </c>
      <c r="G1039" s="196" t="s">
        <v>159</v>
      </c>
      <c r="H1039" s="196">
        <v>11.8</v>
      </c>
      <c r="I1039" s="196" t="s">
        <v>66</v>
      </c>
      <c r="J1039" s="196">
        <v>4</v>
      </c>
      <c r="K1039" s="448"/>
      <c r="L1039" s="196" t="s">
        <v>1</v>
      </c>
      <c r="M1039" s="196"/>
      <c r="N1039" s="216">
        <v>0</v>
      </c>
      <c r="O1039" s="216">
        <v>0</v>
      </c>
      <c r="P1039" s="216">
        <v>47.2</v>
      </c>
      <c r="Q1039" s="335">
        <v>0</v>
      </c>
      <c r="R1039" s="234"/>
    </row>
    <row r="1040" spans="2:18" s="194" customFormat="1" x14ac:dyDescent="0.25">
      <c r="B1040" s="233">
        <v>1035</v>
      </c>
      <c r="C1040" s="293">
        <v>45435</v>
      </c>
      <c r="D1040" s="195" t="s">
        <v>128</v>
      </c>
      <c r="E1040" s="196" t="s">
        <v>159</v>
      </c>
      <c r="F1040" s="196" t="s">
        <v>1</v>
      </c>
      <c r="G1040" s="196" t="s">
        <v>159</v>
      </c>
      <c r="H1040" s="196">
        <v>11.8</v>
      </c>
      <c r="I1040" s="196" t="s">
        <v>66</v>
      </c>
      <c r="J1040" s="196">
        <v>1</v>
      </c>
      <c r="K1040" s="448"/>
      <c r="L1040" s="196" t="s">
        <v>1</v>
      </c>
      <c r="M1040" s="196"/>
      <c r="N1040" s="216">
        <v>0</v>
      </c>
      <c r="O1040" s="216">
        <v>0</v>
      </c>
      <c r="P1040" s="216">
        <v>11.8</v>
      </c>
      <c r="Q1040" s="335">
        <v>0</v>
      </c>
      <c r="R1040" s="234"/>
    </row>
    <row r="1041" spans="2:18" s="194" customFormat="1" x14ac:dyDescent="0.25">
      <c r="B1041" s="233">
        <v>1036</v>
      </c>
      <c r="C1041" s="293">
        <v>45436</v>
      </c>
      <c r="D1041" s="195" t="s">
        <v>94</v>
      </c>
      <c r="E1041" s="196" t="s">
        <v>92</v>
      </c>
      <c r="F1041" s="196" t="s">
        <v>1</v>
      </c>
      <c r="G1041" s="196" t="s">
        <v>209</v>
      </c>
      <c r="H1041" s="196">
        <v>6.65</v>
      </c>
      <c r="I1041" s="196" t="s">
        <v>215</v>
      </c>
      <c r="J1041" s="196">
        <v>28</v>
      </c>
      <c r="K1041" s="448"/>
      <c r="L1041" s="196" t="s">
        <v>1</v>
      </c>
      <c r="M1041" s="196" t="s">
        <v>298</v>
      </c>
      <c r="N1041" s="216">
        <v>0</v>
      </c>
      <c r="O1041" s="216">
        <v>214.13</v>
      </c>
      <c r="P1041" s="216">
        <v>0</v>
      </c>
      <c r="Q1041" s="335">
        <v>0</v>
      </c>
      <c r="R1041" s="234"/>
    </row>
    <row r="1042" spans="2:18" s="194" customFormat="1" x14ac:dyDescent="0.25">
      <c r="B1042" s="233">
        <v>1037</v>
      </c>
      <c r="C1042" s="293">
        <v>45436</v>
      </c>
      <c r="D1042" s="195" t="s">
        <v>91</v>
      </c>
      <c r="E1042" s="196" t="s">
        <v>92</v>
      </c>
      <c r="F1042" s="196" t="s">
        <v>1</v>
      </c>
      <c r="G1042" s="196" t="s">
        <v>209</v>
      </c>
      <c r="H1042" s="196">
        <v>6.65</v>
      </c>
      <c r="I1042" s="196" t="s">
        <v>215</v>
      </c>
      <c r="J1042" s="196">
        <v>23</v>
      </c>
      <c r="K1042" s="448"/>
      <c r="L1042" s="196" t="s">
        <v>1</v>
      </c>
      <c r="M1042" s="196" t="s">
        <v>298</v>
      </c>
      <c r="N1042" s="216">
        <v>0</v>
      </c>
      <c r="O1042" s="216">
        <v>175.89250000000001</v>
      </c>
      <c r="P1042" s="216">
        <v>0</v>
      </c>
      <c r="Q1042" s="335">
        <v>0</v>
      </c>
      <c r="R1042" s="234"/>
    </row>
    <row r="1043" spans="2:18" s="194" customFormat="1" x14ac:dyDescent="0.25">
      <c r="B1043" s="233">
        <v>1038</v>
      </c>
      <c r="C1043" s="293">
        <v>45436</v>
      </c>
      <c r="D1043" s="195" t="s">
        <v>116</v>
      </c>
      <c r="E1043" s="196" t="s">
        <v>92</v>
      </c>
      <c r="F1043" s="196" t="s">
        <v>1</v>
      </c>
      <c r="G1043" s="196" t="s">
        <v>209</v>
      </c>
      <c r="H1043" s="196">
        <v>6.65</v>
      </c>
      <c r="I1043" s="196" t="s">
        <v>215</v>
      </c>
      <c r="J1043" s="196">
        <v>37</v>
      </c>
      <c r="K1043" s="448"/>
      <c r="L1043" s="196" t="s">
        <v>1</v>
      </c>
      <c r="M1043" s="196" t="s">
        <v>298</v>
      </c>
      <c r="N1043" s="216">
        <v>0</v>
      </c>
      <c r="O1043" s="216">
        <v>282.95749999999998</v>
      </c>
      <c r="P1043" s="216">
        <v>0</v>
      </c>
      <c r="Q1043" s="335">
        <v>0</v>
      </c>
      <c r="R1043" s="234"/>
    </row>
    <row r="1044" spans="2:18" s="194" customFormat="1" x14ac:dyDescent="0.25">
      <c r="B1044" s="233">
        <v>1039</v>
      </c>
      <c r="C1044" s="293">
        <v>45436</v>
      </c>
      <c r="D1044" s="195" t="s">
        <v>155</v>
      </c>
      <c r="E1044" s="196" t="s">
        <v>92</v>
      </c>
      <c r="F1044" s="196" t="s">
        <v>62</v>
      </c>
      <c r="G1044" s="196" t="s">
        <v>210</v>
      </c>
      <c r="H1044" s="196">
        <v>4.1500000000000004</v>
      </c>
      <c r="I1044" s="196" t="s">
        <v>215</v>
      </c>
      <c r="J1044" s="196"/>
      <c r="K1044" s="448"/>
      <c r="L1044" s="196"/>
      <c r="M1044" s="196"/>
      <c r="N1044" s="216">
        <v>0</v>
      </c>
      <c r="O1044" s="216">
        <v>0</v>
      </c>
      <c r="P1044" s="216">
        <v>0</v>
      </c>
      <c r="Q1044" s="335">
        <v>0</v>
      </c>
      <c r="R1044" s="234"/>
    </row>
    <row r="1045" spans="2:18" s="194" customFormat="1" x14ac:dyDescent="0.25">
      <c r="B1045" s="233">
        <v>1040</v>
      </c>
      <c r="C1045" s="293">
        <v>45436</v>
      </c>
      <c r="D1045" s="195" t="s">
        <v>154</v>
      </c>
      <c r="E1045" s="196" t="s">
        <v>92</v>
      </c>
      <c r="F1045" s="196" t="s">
        <v>62</v>
      </c>
      <c r="G1045" s="196" t="s">
        <v>210</v>
      </c>
      <c r="H1045" s="196">
        <v>4.1500000000000004</v>
      </c>
      <c r="I1045" s="196" t="s">
        <v>215</v>
      </c>
      <c r="J1045" s="196">
        <v>43</v>
      </c>
      <c r="K1045" s="448"/>
      <c r="L1045" s="196" t="s">
        <v>62</v>
      </c>
      <c r="M1045" s="196" t="s">
        <v>298</v>
      </c>
      <c r="N1045" s="216">
        <v>0</v>
      </c>
      <c r="O1045" s="216">
        <v>205.2175</v>
      </c>
      <c r="P1045" s="216">
        <v>0</v>
      </c>
      <c r="Q1045" s="335">
        <v>0</v>
      </c>
      <c r="R1045" s="234"/>
    </row>
    <row r="1046" spans="2:18" s="194" customFormat="1" x14ac:dyDescent="0.25">
      <c r="B1046" s="233">
        <v>1041</v>
      </c>
      <c r="C1046" s="293">
        <v>45436</v>
      </c>
      <c r="D1046" s="195" t="s">
        <v>158</v>
      </c>
      <c r="E1046" s="196" t="s">
        <v>159</v>
      </c>
      <c r="F1046" s="196" t="s">
        <v>381</v>
      </c>
      <c r="G1046" s="196" t="s">
        <v>159</v>
      </c>
      <c r="H1046" s="196">
        <v>10</v>
      </c>
      <c r="I1046" s="196"/>
      <c r="J1046" s="196"/>
      <c r="K1046" s="448"/>
      <c r="L1046" s="196"/>
      <c r="M1046" s="196"/>
      <c r="N1046" s="216">
        <v>0</v>
      </c>
      <c r="O1046" s="216">
        <v>0</v>
      </c>
      <c r="P1046" s="216">
        <v>0</v>
      </c>
      <c r="Q1046" s="335">
        <v>0</v>
      </c>
      <c r="R1046" s="234"/>
    </row>
    <row r="1047" spans="2:18" s="194" customFormat="1" x14ac:dyDescent="0.25">
      <c r="B1047" s="233">
        <v>1042</v>
      </c>
      <c r="C1047" s="293">
        <v>45436</v>
      </c>
      <c r="D1047" s="195" t="s">
        <v>175</v>
      </c>
      <c r="E1047" s="196" t="s">
        <v>176</v>
      </c>
      <c r="F1047" s="196" t="s">
        <v>7</v>
      </c>
      <c r="G1047" s="196" t="s">
        <v>209</v>
      </c>
      <c r="H1047" s="196">
        <v>7</v>
      </c>
      <c r="I1047" s="196"/>
      <c r="J1047" s="196"/>
      <c r="K1047" s="448"/>
      <c r="L1047" s="196"/>
      <c r="M1047" s="196"/>
      <c r="N1047" s="216">
        <v>0</v>
      </c>
      <c r="O1047" s="216">
        <v>0</v>
      </c>
      <c r="P1047" s="216">
        <v>0</v>
      </c>
      <c r="Q1047" s="335">
        <v>0</v>
      </c>
      <c r="R1047" s="234"/>
    </row>
    <row r="1048" spans="2:18" s="194" customFormat="1" x14ac:dyDescent="0.25">
      <c r="B1048" s="233">
        <v>1043</v>
      </c>
      <c r="C1048" s="293">
        <v>45436</v>
      </c>
      <c r="D1048" s="195" t="s">
        <v>171</v>
      </c>
      <c r="E1048" s="196" t="s">
        <v>159</v>
      </c>
      <c r="F1048" s="196" t="s">
        <v>7</v>
      </c>
      <c r="G1048" s="196" t="s">
        <v>159</v>
      </c>
      <c r="H1048" s="196">
        <v>11.2</v>
      </c>
      <c r="I1048" s="196"/>
      <c r="J1048" s="196"/>
      <c r="K1048" s="448"/>
      <c r="L1048" s="196"/>
      <c r="M1048" s="196"/>
      <c r="N1048" s="216">
        <v>0</v>
      </c>
      <c r="O1048" s="216">
        <v>0</v>
      </c>
      <c r="P1048" s="216">
        <v>0</v>
      </c>
      <c r="Q1048" s="335">
        <v>0</v>
      </c>
      <c r="R1048" s="234"/>
    </row>
    <row r="1049" spans="2:18" s="194" customFormat="1" x14ac:dyDescent="0.25">
      <c r="B1049" s="233">
        <v>1044</v>
      </c>
      <c r="C1049" s="293">
        <v>45436</v>
      </c>
      <c r="D1049" s="195" t="s">
        <v>151</v>
      </c>
      <c r="E1049" s="196" t="s">
        <v>92</v>
      </c>
      <c r="F1049" s="196" t="s">
        <v>63</v>
      </c>
      <c r="G1049" s="196" t="s">
        <v>209</v>
      </c>
      <c r="H1049" s="196">
        <v>6.65</v>
      </c>
      <c r="I1049" s="196"/>
      <c r="J1049" s="196"/>
      <c r="K1049" s="448"/>
      <c r="L1049" s="196"/>
      <c r="M1049" s="196"/>
      <c r="N1049" s="216">
        <v>0</v>
      </c>
      <c r="O1049" s="216">
        <v>0</v>
      </c>
      <c r="P1049" s="216">
        <v>0</v>
      </c>
      <c r="Q1049" s="335">
        <v>0</v>
      </c>
      <c r="R1049" s="234"/>
    </row>
    <row r="1050" spans="2:18" s="194" customFormat="1" x14ac:dyDescent="0.25">
      <c r="B1050" s="233">
        <v>1045</v>
      </c>
      <c r="C1050" s="293">
        <v>45436</v>
      </c>
      <c r="D1050" s="195" t="s">
        <v>150</v>
      </c>
      <c r="E1050" s="196" t="s">
        <v>92</v>
      </c>
      <c r="F1050" s="196" t="s">
        <v>63</v>
      </c>
      <c r="G1050" s="196" t="s">
        <v>210</v>
      </c>
      <c r="H1050" s="196">
        <v>4.1500000000000004</v>
      </c>
      <c r="I1050" s="196"/>
      <c r="J1050" s="196"/>
      <c r="K1050" s="448"/>
      <c r="L1050" s="196"/>
      <c r="M1050" s="196"/>
      <c r="N1050" s="216">
        <v>0</v>
      </c>
      <c r="O1050" s="216">
        <v>0</v>
      </c>
      <c r="P1050" s="216">
        <v>0</v>
      </c>
      <c r="Q1050" s="335">
        <v>0</v>
      </c>
      <c r="R1050" s="234"/>
    </row>
    <row r="1051" spans="2:18" s="194" customFormat="1" x14ac:dyDescent="0.25">
      <c r="B1051" s="233">
        <v>1046</v>
      </c>
      <c r="C1051" s="293">
        <v>45436</v>
      </c>
      <c r="D1051" s="195" t="s">
        <v>148</v>
      </c>
      <c r="E1051" s="196" t="s">
        <v>92</v>
      </c>
      <c r="F1051" s="196" t="s">
        <v>63</v>
      </c>
      <c r="G1051" s="196" t="s">
        <v>210</v>
      </c>
      <c r="H1051" s="196">
        <v>4.1500000000000004</v>
      </c>
      <c r="I1051" s="196"/>
      <c r="J1051" s="196"/>
      <c r="K1051" s="448"/>
      <c r="L1051" s="196"/>
      <c r="M1051" s="196"/>
      <c r="N1051" s="216">
        <v>0</v>
      </c>
      <c r="O1051" s="216">
        <v>0</v>
      </c>
      <c r="P1051" s="216">
        <v>0</v>
      </c>
      <c r="Q1051" s="335">
        <v>0</v>
      </c>
      <c r="R1051" s="234"/>
    </row>
    <row r="1052" spans="2:18" s="194" customFormat="1" x14ac:dyDescent="0.25">
      <c r="B1052" s="233">
        <v>1047</v>
      </c>
      <c r="C1052" s="293">
        <v>45436</v>
      </c>
      <c r="D1052" s="195" t="s">
        <v>177</v>
      </c>
      <c r="E1052" s="196" t="s">
        <v>159</v>
      </c>
      <c r="F1052" s="196" t="s">
        <v>8</v>
      </c>
      <c r="G1052" s="196" t="s">
        <v>159</v>
      </c>
      <c r="H1052" s="196">
        <v>11.6</v>
      </c>
      <c r="I1052" s="196"/>
      <c r="J1052" s="196"/>
      <c r="K1052" s="448"/>
      <c r="L1052" s="196"/>
      <c r="M1052" s="196"/>
      <c r="N1052" s="216">
        <v>0</v>
      </c>
      <c r="O1052" s="216">
        <v>0</v>
      </c>
      <c r="P1052" s="216">
        <v>0</v>
      </c>
      <c r="Q1052" s="335">
        <v>0</v>
      </c>
      <c r="R1052" s="234"/>
    </row>
    <row r="1053" spans="2:18" s="194" customFormat="1" x14ac:dyDescent="0.25">
      <c r="B1053" s="233">
        <v>1048</v>
      </c>
      <c r="C1053" s="293">
        <v>45436</v>
      </c>
      <c r="D1053" s="195" t="s">
        <v>141</v>
      </c>
      <c r="E1053" s="196" t="s">
        <v>92</v>
      </c>
      <c r="F1053" s="196" t="s">
        <v>2</v>
      </c>
      <c r="G1053" s="196" t="s">
        <v>209</v>
      </c>
      <c r="H1053" s="196">
        <v>7</v>
      </c>
      <c r="I1053" s="196"/>
      <c r="J1053" s="196"/>
      <c r="K1053" s="448"/>
      <c r="L1053" s="196"/>
      <c r="M1053" s="196"/>
      <c r="N1053" s="216">
        <v>0</v>
      </c>
      <c r="O1053" s="216">
        <v>0</v>
      </c>
      <c r="P1053" s="216">
        <v>0</v>
      </c>
      <c r="Q1053" s="335">
        <v>0</v>
      </c>
      <c r="R1053" s="234"/>
    </row>
    <row r="1054" spans="2:18" s="194" customFormat="1" x14ac:dyDescent="0.25">
      <c r="B1054" s="233">
        <v>1049</v>
      </c>
      <c r="C1054" s="293">
        <v>45436</v>
      </c>
      <c r="D1054" s="195" t="s">
        <v>140</v>
      </c>
      <c r="E1054" s="196" t="s">
        <v>92</v>
      </c>
      <c r="F1054" s="196" t="s">
        <v>2</v>
      </c>
      <c r="G1054" s="196" t="s">
        <v>209</v>
      </c>
      <c r="H1054" s="196">
        <v>7</v>
      </c>
      <c r="I1054" s="196"/>
      <c r="J1054" s="196"/>
      <c r="K1054" s="448"/>
      <c r="L1054" s="196"/>
      <c r="M1054" s="196"/>
      <c r="N1054" s="216">
        <v>0</v>
      </c>
      <c r="O1054" s="216">
        <v>0</v>
      </c>
      <c r="P1054" s="216">
        <v>0</v>
      </c>
      <c r="Q1054" s="335">
        <v>0</v>
      </c>
      <c r="R1054" s="234"/>
    </row>
    <row r="1055" spans="2:18" s="194" customFormat="1" x14ac:dyDescent="0.25">
      <c r="B1055" s="233">
        <v>1050</v>
      </c>
      <c r="C1055" s="293">
        <v>45436</v>
      </c>
      <c r="D1055" s="195" t="s">
        <v>139</v>
      </c>
      <c r="E1055" s="196" t="s">
        <v>92</v>
      </c>
      <c r="F1055" s="196" t="s">
        <v>2</v>
      </c>
      <c r="G1055" s="196" t="s">
        <v>209</v>
      </c>
      <c r="H1055" s="196">
        <v>7</v>
      </c>
      <c r="I1055" s="196"/>
      <c r="J1055" s="196"/>
      <c r="K1055" s="448"/>
      <c r="L1055" s="196"/>
      <c r="M1055" s="196"/>
      <c r="N1055" s="216">
        <v>0</v>
      </c>
      <c r="O1055" s="216">
        <v>0</v>
      </c>
      <c r="P1055" s="216">
        <v>0</v>
      </c>
      <c r="Q1055" s="335">
        <v>0</v>
      </c>
      <c r="R1055" s="234"/>
    </row>
    <row r="1056" spans="2:18" s="194" customFormat="1" x14ac:dyDescent="0.25">
      <c r="B1056" s="233">
        <v>1051</v>
      </c>
      <c r="C1056" s="293">
        <v>45436</v>
      </c>
      <c r="D1056" s="195" t="s">
        <v>96</v>
      </c>
      <c r="E1056" s="196" t="s">
        <v>159</v>
      </c>
      <c r="F1056" s="196" t="s">
        <v>1</v>
      </c>
      <c r="G1056" s="196" t="s">
        <v>159</v>
      </c>
      <c r="H1056" s="196">
        <v>11.8</v>
      </c>
      <c r="I1056" s="196"/>
      <c r="J1056" s="196"/>
      <c r="K1056" s="448"/>
      <c r="L1056" s="196"/>
      <c r="M1056" s="196"/>
      <c r="N1056" s="216">
        <v>0</v>
      </c>
      <c r="O1056" s="216">
        <v>0</v>
      </c>
      <c r="P1056" s="216">
        <v>0</v>
      </c>
      <c r="Q1056" s="335">
        <v>0</v>
      </c>
      <c r="R1056" s="234"/>
    </row>
    <row r="1057" spans="2:18" s="194" customFormat="1" x14ac:dyDescent="0.25">
      <c r="B1057" s="233">
        <v>1052</v>
      </c>
      <c r="C1057" s="293">
        <v>45436</v>
      </c>
      <c r="D1057" s="195" t="s">
        <v>128</v>
      </c>
      <c r="E1057" s="196" t="s">
        <v>159</v>
      </c>
      <c r="F1057" s="196" t="s">
        <v>1</v>
      </c>
      <c r="G1057" s="196" t="s">
        <v>159</v>
      </c>
      <c r="H1057" s="196">
        <v>11.8</v>
      </c>
      <c r="I1057" s="196" t="s">
        <v>66</v>
      </c>
      <c r="J1057" s="196">
        <v>3</v>
      </c>
      <c r="K1057" s="448"/>
      <c r="L1057" s="196" t="s">
        <v>1</v>
      </c>
      <c r="M1057" s="196"/>
      <c r="N1057" s="216">
        <v>0</v>
      </c>
      <c r="O1057" s="216">
        <v>0</v>
      </c>
      <c r="P1057" s="216">
        <v>35.400000000000006</v>
      </c>
      <c r="Q1057" s="335">
        <v>0</v>
      </c>
      <c r="R1057" s="234"/>
    </row>
    <row r="1058" spans="2:18" s="194" customFormat="1" x14ac:dyDescent="0.25">
      <c r="B1058" s="233">
        <v>1053</v>
      </c>
      <c r="C1058" s="293">
        <v>45437</v>
      </c>
      <c r="D1058" s="195" t="s">
        <v>94</v>
      </c>
      <c r="E1058" s="196" t="s">
        <v>92</v>
      </c>
      <c r="F1058" s="196" t="s">
        <v>1</v>
      </c>
      <c r="G1058" s="196" t="s">
        <v>209</v>
      </c>
      <c r="H1058" s="196">
        <v>6.65</v>
      </c>
      <c r="I1058" s="196" t="s">
        <v>215</v>
      </c>
      <c r="J1058" s="196">
        <v>14</v>
      </c>
      <c r="K1058" s="448"/>
      <c r="L1058" s="196" t="s">
        <v>1</v>
      </c>
      <c r="M1058" s="196" t="s">
        <v>298</v>
      </c>
      <c r="N1058" s="216">
        <v>0</v>
      </c>
      <c r="O1058" s="216">
        <v>107.065</v>
      </c>
      <c r="P1058" s="216">
        <v>0</v>
      </c>
      <c r="Q1058" s="335">
        <v>0</v>
      </c>
      <c r="R1058" s="234"/>
    </row>
    <row r="1059" spans="2:18" s="194" customFormat="1" x14ac:dyDescent="0.25">
      <c r="B1059" s="233">
        <v>1054</v>
      </c>
      <c r="C1059" s="293">
        <v>45437</v>
      </c>
      <c r="D1059" s="195" t="s">
        <v>91</v>
      </c>
      <c r="E1059" s="196" t="s">
        <v>92</v>
      </c>
      <c r="F1059" s="196" t="s">
        <v>1</v>
      </c>
      <c r="G1059" s="196" t="s">
        <v>209</v>
      </c>
      <c r="H1059" s="196">
        <v>6.65</v>
      </c>
      <c r="I1059" s="196" t="s">
        <v>215</v>
      </c>
      <c r="J1059" s="196">
        <v>26</v>
      </c>
      <c r="K1059" s="448"/>
      <c r="L1059" s="196" t="s">
        <v>1</v>
      </c>
      <c r="M1059" s="196" t="s">
        <v>298</v>
      </c>
      <c r="N1059" s="216">
        <v>0</v>
      </c>
      <c r="O1059" s="216">
        <v>198.83499999999998</v>
      </c>
      <c r="P1059" s="216">
        <v>0</v>
      </c>
      <c r="Q1059" s="335">
        <v>0</v>
      </c>
      <c r="R1059" s="234"/>
    </row>
    <row r="1060" spans="2:18" s="194" customFormat="1" x14ac:dyDescent="0.25">
      <c r="B1060" s="233">
        <v>1055</v>
      </c>
      <c r="C1060" s="293">
        <v>45437</v>
      </c>
      <c r="D1060" s="195" t="s">
        <v>116</v>
      </c>
      <c r="E1060" s="196" t="s">
        <v>92</v>
      </c>
      <c r="F1060" s="196" t="s">
        <v>1</v>
      </c>
      <c r="G1060" s="196" t="s">
        <v>209</v>
      </c>
      <c r="H1060" s="196">
        <v>6.65</v>
      </c>
      <c r="I1060" s="196" t="s">
        <v>215</v>
      </c>
      <c r="J1060" s="196">
        <v>26</v>
      </c>
      <c r="K1060" s="448"/>
      <c r="L1060" s="196" t="s">
        <v>1</v>
      </c>
      <c r="M1060" s="196" t="s">
        <v>298</v>
      </c>
      <c r="N1060" s="216">
        <v>0</v>
      </c>
      <c r="O1060" s="216">
        <v>198.83499999999998</v>
      </c>
      <c r="P1060" s="216">
        <v>0</v>
      </c>
      <c r="Q1060" s="335">
        <v>0</v>
      </c>
      <c r="R1060" s="234"/>
    </row>
    <row r="1061" spans="2:18" s="194" customFormat="1" x14ac:dyDescent="0.25">
      <c r="B1061" s="233">
        <v>1056</v>
      </c>
      <c r="C1061" s="293">
        <v>45437</v>
      </c>
      <c r="D1061" s="195" t="s">
        <v>155</v>
      </c>
      <c r="E1061" s="196" t="s">
        <v>92</v>
      </c>
      <c r="F1061" s="196" t="s">
        <v>62</v>
      </c>
      <c r="G1061" s="196" t="s">
        <v>210</v>
      </c>
      <c r="H1061" s="196">
        <v>4.1500000000000004</v>
      </c>
      <c r="I1061" s="196"/>
      <c r="J1061" s="196"/>
      <c r="K1061" s="448"/>
      <c r="L1061" s="196"/>
      <c r="M1061" s="196"/>
      <c r="N1061" s="216">
        <v>0</v>
      </c>
      <c r="O1061" s="216">
        <v>0</v>
      </c>
      <c r="P1061" s="216">
        <v>0</v>
      </c>
      <c r="Q1061" s="335">
        <v>0</v>
      </c>
      <c r="R1061" s="234"/>
    </row>
    <row r="1062" spans="2:18" s="194" customFormat="1" x14ac:dyDescent="0.25">
      <c r="B1062" s="233">
        <v>1057</v>
      </c>
      <c r="C1062" s="293">
        <v>45437</v>
      </c>
      <c r="D1062" s="195" t="s">
        <v>154</v>
      </c>
      <c r="E1062" s="196" t="s">
        <v>92</v>
      </c>
      <c r="F1062" s="196" t="s">
        <v>62</v>
      </c>
      <c r="G1062" s="196" t="s">
        <v>210</v>
      </c>
      <c r="H1062" s="196">
        <v>4.1500000000000004</v>
      </c>
      <c r="I1062" s="196" t="s">
        <v>215</v>
      </c>
      <c r="J1062" s="196">
        <v>33</v>
      </c>
      <c r="K1062" s="448"/>
      <c r="L1062" s="196" t="s">
        <v>1</v>
      </c>
      <c r="M1062" s="196" t="s">
        <v>297</v>
      </c>
      <c r="N1062" s="216">
        <v>0</v>
      </c>
      <c r="O1062" s="216">
        <v>157.49250000000001</v>
      </c>
      <c r="P1062" s="216">
        <v>0</v>
      </c>
      <c r="Q1062" s="335">
        <v>0</v>
      </c>
      <c r="R1062" s="234"/>
    </row>
    <row r="1063" spans="2:18" s="194" customFormat="1" x14ac:dyDescent="0.25">
      <c r="B1063" s="233">
        <v>1058</v>
      </c>
      <c r="C1063" s="293">
        <v>45437</v>
      </c>
      <c r="D1063" s="195" t="s">
        <v>158</v>
      </c>
      <c r="E1063" s="196" t="s">
        <v>159</v>
      </c>
      <c r="F1063" s="196" t="s">
        <v>381</v>
      </c>
      <c r="G1063" s="196" t="s">
        <v>159</v>
      </c>
      <c r="H1063" s="196">
        <v>10</v>
      </c>
      <c r="I1063" s="196"/>
      <c r="J1063" s="196"/>
      <c r="K1063" s="448"/>
      <c r="L1063" s="196"/>
      <c r="M1063" s="196"/>
      <c r="N1063" s="216">
        <v>0</v>
      </c>
      <c r="O1063" s="216">
        <v>0</v>
      </c>
      <c r="P1063" s="216">
        <v>0</v>
      </c>
      <c r="Q1063" s="335">
        <v>0</v>
      </c>
      <c r="R1063" s="234"/>
    </row>
    <row r="1064" spans="2:18" s="194" customFormat="1" x14ac:dyDescent="0.25">
      <c r="B1064" s="233">
        <v>1059</v>
      </c>
      <c r="C1064" s="293">
        <v>45437</v>
      </c>
      <c r="D1064" s="195" t="s">
        <v>175</v>
      </c>
      <c r="E1064" s="196" t="s">
        <v>176</v>
      </c>
      <c r="F1064" s="196" t="s">
        <v>7</v>
      </c>
      <c r="G1064" s="196" t="s">
        <v>209</v>
      </c>
      <c r="H1064" s="196">
        <v>7</v>
      </c>
      <c r="I1064" s="196"/>
      <c r="J1064" s="196"/>
      <c r="K1064" s="448"/>
      <c r="L1064" s="196"/>
      <c r="M1064" s="196"/>
      <c r="N1064" s="216">
        <v>0</v>
      </c>
      <c r="O1064" s="216">
        <v>0</v>
      </c>
      <c r="P1064" s="216">
        <v>0</v>
      </c>
      <c r="Q1064" s="335">
        <v>0</v>
      </c>
      <c r="R1064" s="234"/>
    </row>
    <row r="1065" spans="2:18" s="194" customFormat="1" x14ac:dyDescent="0.25">
      <c r="B1065" s="233">
        <v>1060</v>
      </c>
      <c r="C1065" s="293">
        <v>45437</v>
      </c>
      <c r="D1065" s="195" t="s">
        <v>171</v>
      </c>
      <c r="E1065" s="196" t="s">
        <v>159</v>
      </c>
      <c r="F1065" s="196" t="s">
        <v>7</v>
      </c>
      <c r="G1065" s="196" t="s">
        <v>159</v>
      </c>
      <c r="H1065" s="196">
        <v>11.2</v>
      </c>
      <c r="I1065" s="196"/>
      <c r="J1065" s="196"/>
      <c r="K1065" s="448"/>
      <c r="L1065" s="196"/>
      <c r="M1065" s="196"/>
      <c r="N1065" s="216">
        <v>0</v>
      </c>
      <c r="O1065" s="216">
        <v>0</v>
      </c>
      <c r="P1065" s="216">
        <v>0</v>
      </c>
      <c r="Q1065" s="335">
        <v>0</v>
      </c>
      <c r="R1065" s="234"/>
    </row>
    <row r="1066" spans="2:18" s="194" customFormat="1" x14ac:dyDescent="0.25">
      <c r="B1066" s="233">
        <v>1061</v>
      </c>
      <c r="C1066" s="293">
        <v>45437</v>
      </c>
      <c r="D1066" s="195" t="s">
        <v>151</v>
      </c>
      <c r="E1066" s="196" t="s">
        <v>92</v>
      </c>
      <c r="F1066" s="196" t="s">
        <v>63</v>
      </c>
      <c r="G1066" s="196" t="s">
        <v>209</v>
      </c>
      <c r="H1066" s="196">
        <v>6.65</v>
      </c>
      <c r="I1066" s="196" t="s">
        <v>214</v>
      </c>
      <c r="J1066" s="196">
        <v>35</v>
      </c>
      <c r="K1066" s="448"/>
      <c r="L1066" s="196" t="s">
        <v>63</v>
      </c>
      <c r="M1066" s="196" t="s">
        <v>297</v>
      </c>
      <c r="N1066" s="216">
        <v>232.75</v>
      </c>
      <c r="O1066" s="216">
        <v>0</v>
      </c>
      <c r="P1066" s="216">
        <v>0</v>
      </c>
      <c r="Q1066" s="335">
        <v>0</v>
      </c>
      <c r="R1066" s="234"/>
    </row>
    <row r="1067" spans="2:18" s="194" customFormat="1" x14ac:dyDescent="0.25">
      <c r="B1067" s="233">
        <v>1062</v>
      </c>
      <c r="C1067" s="293">
        <v>45437</v>
      </c>
      <c r="D1067" s="195" t="s">
        <v>150</v>
      </c>
      <c r="E1067" s="196" t="s">
        <v>92</v>
      </c>
      <c r="F1067" s="196" t="s">
        <v>63</v>
      </c>
      <c r="G1067" s="196" t="s">
        <v>210</v>
      </c>
      <c r="H1067" s="196">
        <v>4.1500000000000004</v>
      </c>
      <c r="I1067" s="196" t="s">
        <v>214</v>
      </c>
      <c r="J1067" s="196">
        <v>35</v>
      </c>
      <c r="K1067" s="448"/>
      <c r="L1067" s="196" t="s">
        <v>63</v>
      </c>
      <c r="M1067" s="196" t="s">
        <v>297</v>
      </c>
      <c r="N1067" s="216">
        <v>145.25</v>
      </c>
      <c r="O1067" s="216">
        <v>0</v>
      </c>
      <c r="P1067" s="216">
        <v>0</v>
      </c>
      <c r="Q1067" s="335">
        <v>0</v>
      </c>
      <c r="R1067" s="234"/>
    </row>
    <row r="1068" spans="2:18" s="194" customFormat="1" x14ac:dyDescent="0.25">
      <c r="B1068" s="233">
        <v>1063</v>
      </c>
      <c r="C1068" s="293">
        <v>45437</v>
      </c>
      <c r="D1068" s="195" t="s">
        <v>148</v>
      </c>
      <c r="E1068" s="196" t="s">
        <v>92</v>
      </c>
      <c r="F1068" s="196" t="s">
        <v>63</v>
      </c>
      <c r="G1068" s="196" t="s">
        <v>210</v>
      </c>
      <c r="H1068" s="196">
        <v>4.1500000000000004</v>
      </c>
      <c r="I1068" s="196" t="s">
        <v>214</v>
      </c>
      <c r="J1068" s="196">
        <v>35</v>
      </c>
      <c r="K1068" s="448"/>
      <c r="L1068" s="196" t="s">
        <v>63</v>
      </c>
      <c r="M1068" s="196" t="s">
        <v>297</v>
      </c>
      <c r="N1068" s="216">
        <v>145.25</v>
      </c>
      <c r="O1068" s="216">
        <v>0</v>
      </c>
      <c r="P1068" s="216">
        <v>0</v>
      </c>
      <c r="Q1068" s="335">
        <v>0</v>
      </c>
      <c r="R1068" s="234"/>
    </row>
    <row r="1069" spans="2:18" s="194" customFormat="1" x14ac:dyDescent="0.25">
      <c r="B1069" s="233">
        <v>1064</v>
      </c>
      <c r="C1069" s="293">
        <v>45437</v>
      </c>
      <c r="D1069" s="195" t="s">
        <v>177</v>
      </c>
      <c r="E1069" s="196" t="s">
        <v>159</v>
      </c>
      <c r="F1069" s="196" t="s">
        <v>8</v>
      </c>
      <c r="G1069" s="196" t="s">
        <v>159</v>
      </c>
      <c r="H1069" s="196">
        <v>11.6</v>
      </c>
      <c r="I1069" s="196"/>
      <c r="J1069" s="196"/>
      <c r="K1069" s="448"/>
      <c r="L1069" s="196"/>
      <c r="M1069" s="196"/>
      <c r="N1069" s="216">
        <v>0</v>
      </c>
      <c r="O1069" s="216">
        <v>0</v>
      </c>
      <c r="P1069" s="216">
        <v>0</v>
      </c>
      <c r="Q1069" s="335">
        <v>0</v>
      </c>
      <c r="R1069" s="234"/>
    </row>
    <row r="1070" spans="2:18" s="194" customFormat="1" x14ac:dyDescent="0.25">
      <c r="B1070" s="233">
        <v>1065</v>
      </c>
      <c r="C1070" s="293">
        <v>45437</v>
      </c>
      <c r="D1070" s="195" t="s">
        <v>141</v>
      </c>
      <c r="E1070" s="196" t="s">
        <v>92</v>
      </c>
      <c r="F1070" s="196" t="s">
        <v>2</v>
      </c>
      <c r="G1070" s="196" t="s">
        <v>209</v>
      </c>
      <c r="H1070" s="196">
        <v>7</v>
      </c>
      <c r="I1070" s="196" t="s">
        <v>214</v>
      </c>
      <c r="J1070" s="196">
        <v>41</v>
      </c>
      <c r="K1070" s="448"/>
      <c r="L1070" s="196" t="s">
        <v>2</v>
      </c>
      <c r="M1070" s="196" t="s">
        <v>297</v>
      </c>
      <c r="N1070" s="216">
        <v>287</v>
      </c>
      <c r="O1070" s="216">
        <v>0</v>
      </c>
      <c r="P1070" s="216">
        <v>0</v>
      </c>
      <c r="Q1070" s="335">
        <v>0</v>
      </c>
      <c r="R1070" s="234"/>
    </row>
    <row r="1071" spans="2:18" s="194" customFormat="1" x14ac:dyDescent="0.25">
      <c r="B1071" s="233">
        <v>1066</v>
      </c>
      <c r="C1071" s="293">
        <v>45437</v>
      </c>
      <c r="D1071" s="195" t="s">
        <v>140</v>
      </c>
      <c r="E1071" s="196" t="s">
        <v>92</v>
      </c>
      <c r="F1071" s="196" t="s">
        <v>2</v>
      </c>
      <c r="G1071" s="196" t="s">
        <v>209</v>
      </c>
      <c r="H1071" s="196">
        <v>7</v>
      </c>
      <c r="I1071" s="196" t="s">
        <v>214</v>
      </c>
      <c r="J1071" s="196">
        <v>41</v>
      </c>
      <c r="K1071" s="448"/>
      <c r="L1071" s="196" t="s">
        <v>2</v>
      </c>
      <c r="M1071" s="196" t="s">
        <v>297</v>
      </c>
      <c r="N1071" s="216">
        <v>287</v>
      </c>
      <c r="O1071" s="216">
        <v>0</v>
      </c>
      <c r="P1071" s="216">
        <v>0</v>
      </c>
      <c r="Q1071" s="335">
        <v>0</v>
      </c>
      <c r="R1071" s="234"/>
    </row>
    <row r="1072" spans="2:18" s="194" customFormat="1" x14ac:dyDescent="0.25">
      <c r="B1072" s="233">
        <v>1067</v>
      </c>
      <c r="C1072" s="293">
        <v>45437</v>
      </c>
      <c r="D1072" s="195" t="s">
        <v>139</v>
      </c>
      <c r="E1072" s="196" t="s">
        <v>92</v>
      </c>
      <c r="F1072" s="196" t="s">
        <v>2</v>
      </c>
      <c r="G1072" s="196" t="s">
        <v>209</v>
      </c>
      <c r="H1072" s="196">
        <v>7</v>
      </c>
      <c r="I1072" s="196" t="s">
        <v>214</v>
      </c>
      <c r="J1072" s="196">
        <v>40</v>
      </c>
      <c r="K1072" s="448"/>
      <c r="L1072" s="196" t="s">
        <v>2</v>
      </c>
      <c r="M1072" s="196" t="s">
        <v>297</v>
      </c>
      <c r="N1072" s="216">
        <v>280</v>
      </c>
      <c r="O1072" s="216">
        <v>0</v>
      </c>
      <c r="P1072" s="216">
        <v>0</v>
      </c>
      <c r="Q1072" s="335">
        <v>0</v>
      </c>
      <c r="R1072" s="234"/>
    </row>
    <row r="1073" spans="2:18" s="194" customFormat="1" x14ac:dyDescent="0.25">
      <c r="B1073" s="233">
        <v>1068</v>
      </c>
      <c r="C1073" s="293">
        <v>45437</v>
      </c>
      <c r="D1073" s="195" t="s">
        <v>96</v>
      </c>
      <c r="E1073" s="196" t="s">
        <v>159</v>
      </c>
      <c r="F1073" s="196" t="s">
        <v>1</v>
      </c>
      <c r="G1073" s="196" t="s">
        <v>159</v>
      </c>
      <c r="H1073" s="196">
        <v>11.8</v>
      </c>
      <c r="I1073" s="196"/>
      <c r="J1073" s="196"/>
      <c r="K1073" s="448"/>
      <c r="L1073" s="196"/>
      <c r="M1073" s="196"/>
      <c r="N1073" s="216">
        <v>0</v>
      </c>
      <c r="O1073" s="216">
        <v>0</v>
      </c>
      <c r="P1073" s="216">
        <v>0</v>
      </c>
      <c r="Q1073" s="335">
        <v>0</v>
      </c>
      <c r="R1073" s="234"/>
    </row>
    <row r="1074" spans="2:18" s="194" customFormat="1" x14ac:dyDescent="0.25">
      <c r="B1074" s="233">
        <v>1069</v>
      </c>
      <c r="C1074" s="293">
        <v>45437</v>
      </c>
      <c r="D1074" s="195" t="s">
        <v>128</v>
      </c>
      <c r="E1074" s="196" t="s">
        <v>159</v>
      </c>
      <c r="F1074" s="196" t="s">
        <v>1</v>
      </c>
      <c r="G1074" s="196" t="s">
        <v>159</v>
      </c>
      <c r="H1074" s="196">
        <v>11.8</v>
      </c>
      <c r="I1074" s="196" t="s">
        <v>66</v>
      </c>
      <c r="J1074" s="196">
        <v>3</v>
      </c>
      <c r="K1074" s="448"/>
      <c r="L1074" s="196" t="s">
        <v>1</v>
      </c>
      <c r="M1074" s="196"/>
      <c r="N1074" s="216">
        <v>0</v>
      </c>
      <c r="O1074" s="216">
        <v>0</v>
      </c>
      <c r="P1074" s="216">
        <v>35.400000000000006</v>
      </c>
      <c r="Q1074" s="335">
        <v>0</v>
      </c>
      <c r="R1074" s="234"/>
    </row>
    <row r="1075" spans="2:18" s="194" customFormat="1" x14ac:dyDescent="0.25">
      <c r="B1075" s="232">
        <v>1070</v>
      </c>
      <c r="C1075" s="293">
        <v>45438</v>
      </c>
      <c r="D1075" s="195" t="s">
        <v>505</v>
      </c>
      <c r="E1075" s="196" t="s">
        <v>130</v>
      </c>
      <c r="F1075" s="196" t="s">
        <v>130</v>
      </c>
      <c r="G1075" s="196" t="s">
        <v>304</v>
      </c>
      <c r="H1075" s="196">
        <v>1</v>
      </c>
      <c r="I1075" s="196" t="s">
        <v>303</v>
      </c>
      <c r="J1075" s="196">
        <v>50</v>
      </c>
      <c r="K1075" s="448"/>
      <c r="L1075" s="196"/>
      <c r="M1075" s="196" t="s">
        <v>482</v>
      </c>
      <c r="N1075" s="216">
        <v>0</v>
      </c>
      <c r="O1075" s="216">
        <v>0</v>
      </c>
      <c r="P1075" s="216">
        <v>0</v>
      </c>
      <c r="Q1075" s="335">
        <v>0</v>
      </c>
      <c r="R1075" s="234"/>
    </row>
    <row r="1076" spans="2:18" s="194" customFormat="1" x14ac:dyDescent="0.25">
      <c r="B1076" s="233">
        <v>1071</v>
      </c>
      <c r="C1076" s="293">
        <v>45438</v>
      </c>
      <c r="D1076" s="195" t="s">
        <v>94</v>
      </c>
      <c r="E1076" s="196" t="s">
        <v>92</v>
      </c>
      <c r="F1076" s="196" t="s">
        <v>1</v>
      </c>
      <c r="G1076" s="196" t="s">
        <v>209</v>
      </c>
      <c r="H1076" s="196">
        <v>6.65</v>
      </c>
      <c r="I1076" s="196" t="s">
        <v>215</v>
      </c>
      <c r="J1076" s="196">
        <v>25</v>
      </c>
      <c r="K1076" s="448"/>
      <c r="L1076" s="196" t="s">
        <v>62</v>
      </c>
      <c r="M1076" s="196" t="s">
        <v>297</v>
      </c>
      <c r="N1076" s="216">
        <v>0</v>
      </c>
      <c r="O1076" s="216">
        <v>191.18749999999997</v>
      </c>
      <c r="P1076" s="216">
        <v>0</v>
      </c>
      <c r="Q1076" s="335">
        <v>0</v>
      </c>
      <c r="R1076" s="234"/>
    </row>
    <row r="1077" spans="2:18" s="194" customFormat="1" x14ac:dyDescent="0.25">
      <c r="B1077" s="233">
        <v>1072</v>
      </c>
      <c r="C1077" s="293">
        <v>45438</v>
      </c>
      <c r="D1077" s="195" t="s">
        <v>91</v>
      </c>
      <c r="E1077" s="196" t="s">
        <v>92</v>
      </c>
      <c r="F1077" s="196" t="s">
        <v>1</v>
      </c>
      <c r="G1077" s="196" t="s">
        <v>209</v>
      </c>
      <c r="H1077" s="196">
        <v>6.65</v>
      </c>
      <c r="I1077" s="196" t="s">
        <v>215</v>
      </c>
      <c r="J1077" s="196">
        <v>7</v>
      </c>
      <c r="K1077" s="448"/>
      <c r="L1077" s="196" t="s">
        <v>62</v>
      </c>
      <c r="M1077" s="196" t="s">
        <v>297</v>
      </c>
      <c r="N1077" s="216">
        <v>0</v>
      </c>
      <c r="O1077" s="216">
        <v>53.532499999999999</v>
      </c>
      <c r="P1077" s="216">
        <v>0</v>
      </c>
      <c r="Q1077" s="335">
        <v>0</v>
      </c>
      <c r="R1077" s="234"/>
    </row>
    <row r="1078" spans="2:18" s="194" customFormat="1" x14ac:dyDescent="0.25">
      <c r="B1078" s="233">
        <v>1073</v>
      </c>
      <c r="C1078" s="293">
        <v>45438</v>
      </c>
      <c r="D1078" s="195" t="s">
        <v>116</v>
      </c>
      <c r="E1078" s="196" t="s">
        <v>92</v>
      </c>
      <c r="F1078" s="196" t="s">
        <v>1</v>
      </c>
      <c r="G1078" s="196" t="s">
        <v>209</v>
      </c>
      <c r="H1078" s="196">
        <v>6.65</v>
      </c>
      <c r="I1078" s="196" t="s">
        <v>215</v>
      </c>
      <c r="J1078" s="196">
        <v>24</v>
      </c>
      <c r="K1078" s="448"/>
      <c r="L1078" s="196" t="s">
        <v>62</v>
      </c>
      <c r="M1078" s="196" t="s">
        <v>297</v>
      </c>
      <c r="N1078" s="216">
        <v>0</v>
      </c>
      <c r="O1078" s="216">
        <v>183.54000000000002</v>
      </c>
      <c r="P1078" s="216">
        <v>0</v>
      </c>
      <c r="Q1078" s="335">
        <v>0</v>
      </c>
      <c r="R1078" s="234"/>
    </row>
    <row r="1079" spans="2:18" s="194" customFormat="1" x14ac:dyDescent="0.25">
      <c r="B1079" s="233">
        <v>1074</v>
      </c>
      <c r="C1079" s="293">
        <v>45438</v>
      </c>
      <c r="D1079" s="195" t="s">
        <v>155</v>
      </c>
      <c r="E1079" s="196" t="s">
        <v>92</v>
      </c>
      <c r="F1079" s="196" t="s">
        <v>62</v>
      </c>
      <c r="G1079" s="196" t="s">
        <v>210</v>
      </c>
      <c r="H1079" s="196">
        <v>4.1500000000000004</v>
      </c>
      <c r="I1079" s="196"/>
      <c r="J1079" s="196"/>
      <c r="K1079" s="448"/>
      <c r="L1079" s="196"/>
      <c r="M1079" s="196"/>
      <c r="N1079" s="216">
        <v>0</v>
      </c>
      <c r="O1079" s="216">
        <v>0</v>
      </c>
      <c r="P1079" s="216">
        <v>0</v>
      </c>
      <c r="Q1079" s="335">
        <v>0</v>
      </c>
      <c r="R1079" s="234"/>
    </row>
    <row r="1080" spans="2:18" s="194" customFormat="1" x14ac:dyDescent="0.25">
      <c r="B1080" s="233">
        <v>1075</v>
      </c>
      <c r="C1080" s="293">
        <v>45438</v>
      </c>
      <c r="D1080" s="195" t="s">
        <v>154</v>
      </c>
      <c r="E1080" s="196" t="s">
        <v>92</v>
      </c>
      <c r="F1080" s="196" t="s">
        <v>62</v>
      </c>
      <c r="G1080" s="196" t="s">
        <v>210</v>
      </c>
      <c r="H1080" s="196">
        <v>4.1500000000000004</v>
      </c>
      <c r="I1080" s="196" t="s">
        <v>215</v>
      </c>
      <c r="J1080" s="196">
        <v>32</v>
      </c>
      <c r="K1080" s="448"/>
      <c r="L1080" s="196" t="s">
        <v>62</v>
      </c>
      <c r="M1080" s="196" t="s">
        <v>297</v>
      </c>
      <c r="N1080" s="216">
        <v>0</v>
      </c>
      <c r="O1080" s="216">
        <v>152.72</v>
      </c>
      <c r="P1080" s="216">
        <v>0</v>
      </c>
      <c r="Q1080" s="335">
        <v>0</v>
      </c>
      <c r="R1080" s="234"/>
    </row>
    <row r="1081" spans="2:18" s="194" customFormat="1" x14ac:dyDescent="0.25">
      <c r="B1081" s="233">
        <v>1076</v>
      </c>
      <c r="C1081" s="293">
        <v>45438</v>
      </c>
      <c r="D1081" s="195" t="s">
        <v>158</v>
      </c>
      <c r="E1081" s="196" t="s">
        <v>159</v>
      </c>
      <c r="F1081" s="196" t="s">
        <v>381</v>
      </c>
      <c r="G1081" s="196" t="s">
        <v>159</v>
      </c>
      <c r="H1081" s="196">
        <v>10</v>
      </c>
      <c r="I1081" s="196" t="s">
        <v>66</v>
      </c>
      <c r="J1081" s="196">
        <v>4</v>
      </c>
      <c r="K1081" s="448"/>
      <c r="L1081" s="196" t="s">
        <v>1</v>
      </c>
      <c r="M1081" s="196"/>
      <c r="N1081" s="216">
        <v>0</v>
      </c>
      <c r="O1081" s="216">
        <v>0</v>
      </c>
      <c r="P1081" s="216">
        <v>40</v>
      </c>
      <c r="Q1081" s="335">
        <v>0</v>
      </c>
      <c r="R1081" s="234"/>
    </row>
    <row r="1082" spans="2:18" s="194" customFormat="1" x14ac:dyDescent="0.25">
      <c r="B1082" s="233">
        <v>1077</v>
      </c>
      <c r="C1082" s="293">
        <v>45438</v>
      </c>
      <c r="D1082" s="195" t="s">
        <v>175</v>
      </c>
      <c r="E1082" s="196" t="s">
        <v>176</v>
      </c>
      <c r="F1082" s="196" t="s">
        <v>7</v>
      </c>
      <c r="G1082" s="196" t="s">
        <v>209</v>
      </c>
      <c r="H1082" s="196">
        <v>7</v>
      </c>
      <c r="I1082" s="196"/>
      <c r="J1082" s="196"/>
      <c r="K1082" s="448"/>
      <c r="L1082" s="196"/>
      <c r="M1082" s="196"/>
      <c r="N1082" s="216">
        <v>0</v>
      </c>
      <c r="O1082" s="216">
        <v>0</v>
      </c>
      <c r="P1082" s="216">
        <v>0</v>
      </c>
      <c r="Q1082" s="335">
        <v>0</v>
      </c>
      <c r="R1082" s="234"/>
    </row>
    <row r="1083" spans="2:18" s="194" customFormat="1" x14ac:dyDescent="0.25">
      <c r="B1083" s="233">
        <v>1078</v>
      </c>
      <c r="C1083" s="293">
        <v>45438</v>
      </c>
      <c r="D1083" s="195" t="s">
        <v>171</v>
      </c>
      <c r="E1083" s="196" t="s">
        <v>159</v>
      </c>
      <c r="F1083" s="196" t="s">
        <v>7</v>
      </c>
      <c r="G1083" s="196" t="s">
        <v>159</v>
      </c>
      <c r="H1083" s="196">
        <v>11.2</v>
      </c>
      <c r="I1083" s="196"/>
      <c r="J1083" s="196"/>
      <c r="K1083" s="448"/>
      <c r="L1083" s="196"/>
      <c r="M1083" s="196"/>
      <c r="N1083" s="216">
        <v>0</v>
      </c>
      <c r="O1083" s="216">
        <v>0</v>
      </c>
      <c r="P1083" s="216">
        <v>0</v>
      </c>
      <c r="Q1083" s="335">
        <v>0</v>
      </c>
      <c r="R1083" s="234"/>
    </row>
    <row r="1084" spans="2:18" s="194" customFormat="1" x14ac:dyDescent="0.25">
      <c r="B1084" s="233">
        <v>1079</v>
      </c>
      <c r="C1084" s="293">
        <v>45438</v>
      </c>
      <c r="D1084" s="195" t="s">
        <v>151</v>
      </c>
      <c r="E1084" s="196" t="s">
        <v>92</v>
      </c>
      <c r="F1084" s="196" t="s">
        <v>63</v>
      </c>
      <c r="G1084" s="196" t="s">
        <v>209</v>
      </c>
      <c r="H1084" s="196">
        <v>6.65</v>
      </c>
      <c r="I1084" s="196" t="s">
        <v>214</v>
      </c>
      <c r="J1084" s="196">
        <v>48</v>
      </c>
      <c r="K1084" s="448"/>
      <c r="L1084" s="196" t="s">
        <v>63</v>
      </c>
      <c r="M1084" s="196" t="s">
        <v>297</v>
      </c>
      <c r="N1084" s="216">
        <v>319.20000000000005</v>
      </c>
      <c r="O1084" s="216">
        <v>0</v>
      </c>
      <c r="P1084" s="216">
        <v>0</v>
      </c>
      <c r="Q1084" s="335">
        <v>0</v>
      </c>
      <c r="R1084" s="234"/>
    </row>
    <row r="1085" spans="2:18" s="194" customFormat="1" x14ac:dyDescent="0.25">
      <c r="B1085" s="233">
        <v>1080</v>
      </c>
      <c r="C1085" s="293">
        <v>45438</v>
      </c>
      <c r="D1085" s="195" t="s">
        <v>150</v>
      </c>
      <c r="E1085" s="196" t="s">
        <v>92</v>
      </c>
      <c r="F1085" s="196" t="s">
        <v>63</v>
      </c>
      <c r="G1085" s="196" t="s">
        <v>210</v>
      </c>
      <c r="H1085" s="196">
        <v>4.1500000000000004</v>
      </c>
      <c r="I1085" s="196" t="s">
        <v>214</v>
      </c>
      <c r="J1085" s="196">
        <v>48</v>
      </c>
      <c r="K1085" s="448"/>
      <c r="L1085" s="196" t="s">
        <v>63</v>
      </c>
      <c r="M1085" s="196" t="s">
        <v>297</v>
      </c>
      <c r="N1085" s="216">
        <v>199.20000000000002</v>
      </c>
      <c r="O1085" s="216">
        <v>0</v>
      </c>
      <c r="P1085" s="216">
        <v>0</v>
      </c>
      <c r="Q1085" s="335">
        <v>0</v>
      </c>
      <c r="R1085" s="234"/>
    </row>
    <row r="1086" spans="2:18" s="194" customFormat="1" x14ac:dyDescent="0.25">
      <c r="B1086" s="233">
        <v>1081</v>
      </c>
      <c r="C1086" s="293">
        <v>45438</v>
      </c>
      <c r="D1086" s="195" t="s">
        <v>148</v>
      </c>
      <c r="E1086" s="196" t="s">
        <v>92</v>
      </c>
      <c r="F1086" s="196" t="s">
        <v>63</v>
      </c>
      <c r="G1086" s="196" t="s">
        <v>210</v>
      </c>
      <c r="H1086" s="196">
        <v>4.1500000000000004</v>
      </c>
      <c r="I1086" s="196" t="s">
        <v>214</v>
      </c>
      <c r="J1086" s="196">
        <v>45</v>
      </c>
      <c r="K1086" s="448"/>
      <c r="L1086" s="196" t="s">
        <v>63</v>
      </c>
      <c r="M1086" s="196" t="s">
        <v>297</v>
      </c>
      <c r="N1086" s="216">
        <v>186.75000000000003</v>
      </c>
      <c r="O1086" s="216">
        <v>0</v>
      </c>
      <c r="P1086" s="216">
        <v>0</v>
      </c>
      <c r="Q1086" s="335">
        <v>0</v>
      </c>
      <c r="R1086" s="234"/>
    </row>
    <row r="1087" spans="2:18" s="194" customFormat="1" x14ac:dyDescent="0.25">
      <c r="B1087" s="233">
        <v>1082</v>
      </c>
      <c r="C1087" s="293">
        <v>45438</v>
      </c>
      <c r="D1087" s="195" t="s">
        <v>177</v>
      </c>
      <c r="E1087" s="196" t="s">
        <v>159</v>
      </c>
      <c r="F1087" s="196" t="s">
        <v>8</v>
      </c>
      <c r="G1087" s="196" t="s">
        <v>159</v>
      </c>
      <c r="H1087" s="196">
        <v>11.6</v>
      </c>
      <c r="I1087" s="196"/>
      <c r="J1087" s="196"/>
      <c r="K1087" s="448"/>
      <c r="L1087" s="196"/>
      <c r="M1087" s="196"/>
      <c r="N1087" s="216">
        <v>0</v>
      </c>
      <c r="O1087" s="216">
        <v>0</v>
      </c>
      <c r="P1087" s="216">
        <v>0</v>
      </c>
      <c r="Q1087" s="335">
        <v>0</v>
      </c>
      <c r="R1087" s="234"/>
    </row>
    <row r="1088" spans="2:18" s="194" customFormat="1" x14ac:dyDescent="0.25">
      <c r="B1088" s="233">
        <v>1083</v>
      </c>
      <c r="C1088" s="293">
        <v>45438</v>
      </c>
      <c r="D1088" s="195" t="s">
        <v>141</v>
      </c>
      <c r="E1088" s="196" t="s">
        <v>92</v>
      </c>
      <c r="F1088" s="196" t="s">
        <v>2</v>
      </c>
      <c r="G1088" s="196" t="s">
        <v>209</v>
      </c>
      <c r="H1088" s="196">
        <v>7</v>
      </c>
      <c r="I1088" s="196" t="s">
        <v>214</v>
      </c>
      <c r="J1088" s="196">
        <v>45</v>
      </c>
      <c r="K1088" s="448"/>
      <c r="L1088" s="196" t="s">
        <v>2</v>
      </c>
      <c r="M1088" s="196" t="s">
        <v>297</v>
      </c>
      <c r="N1088" s="216">
        <v>315</v>
      </c>
      <c r="O1088" s="216">
        <v>0</v>
      </c>
      <c r="P1088" s="216">
        <v>0</v>
      </c>
      <c r="Q1088" s="335">
        <v>0</v>
      </c>
      <c r="R1088" s="234"/>
    </row>
    <row r="1089" spans="2:18" s="194" customFormat="1" x14ac:dyDescent="0.25">
      <c r="B1089" s="233">
        <v>1084</v>
      </c>
      <c r="C1089" s="293">
        <v>45438</v>
      </c>
      <c r="D1089" s="195" t="s">
        <v>140</v>
      </c>
      <c r="E1089" s="196" t="s">
        <v>92</v>
      </c>
      <c r="F1089" s="196" t="s">
        <v>2</v>
      </c>
      <c r="G1089" s="196" t="s">
        <v>209</v>
      </c>
      <c r="H1089" s="196">
        <v>7</v>
      </c>
      <c r="I1089" s="196" t="s">
        <v>214</v>
      </c>
      <c r="J1089" s="196">
        <v>46</v>
      </c>
      <c r="K1089" s="448"/>
      <c r="L1089" s="196" t="s">
        <v>2</v>
      </c>
      <c r="M1089" s="196" t="s">
        <v>297</v>
      </c>
      <c r="N1089" s="216">
        <v>322</v>
      </c>
      <c r="O1089" s="216">
        <v>0</v>
      </c>
      <c r="P1089" s="216">
        <v>0</v>
      </c>
      <c r="Q1089" s="335">
        <v>0</v>
      </c>
      <c r="R1089" s="234"/>
    </row>
    <row r="1090" spans="2:18" s="194" customFormat="1" x14ac:dyDescent="0.25">
      <c r="B1090" s="233">
        <v>1085</v>
      </c>
      <c r="C1090" s="293">
        <v>45438</v>
      </c>
      <c r="D1090" s="195" t="s">
        <v>139</v>
      </c>
      <c r="E1090" s="196" t="s">
        <v>92</v>
      </c>
      <c r="F1090" s="196" t="s">
        <v>2</v>
      </c>
      <c r="G1090" s="196" t="s">
        <v>209</v>
      </c>
      <c r="H1090" s="196">
        <v>7</v>
      </c>
      <c r="I1090" s="196" t="s">
        <v>214</v>
      </c>
      <c r="J1090" s="196">
        <v>42</v>
      </c>
      <c r="K1090" s="448"/>
      <c r="L1090" s="196" t="s">
        <v>2</v>
      </c>
      <c r="M1090" s="196" t="s">
        <v>297</v>
      </c>
      <c r="N1090" s="216">
        <v>294</v>
      </c>
      <c r="O1090" s="216">
        <v>0</v>
      </c>
      <c r="P1090" s="216">
        <v>0</v>
      </c>
      <c r="Q1090" s="335">
        <v>0</v>
      </c>
      <c r="R1090" s="234"/>
    </row>
    <row r="1091" spans="2:18" s="194" customFormat="1" x14ac:dyDescent="0.25">
      <c r="B1091" s="233">
        <v>1086</v>
      </c>
      <c r="C1091" s="293">
        <v>45438</v>
      </c>
      <c r="D1091" s="195" t="s">
        <v>96</v>
      </c>
      <c r="E1091" s="196" t="s">
        <v>159</v>
      </c>
      <c r="F1091" s="196" t="s">
        <v>1</v>
      </c>
      <c r="G1091" s="196" t="s">
        <v>159</v>
      </c>
      <c r="H1091" s="196">
        <v>11.8</v>
      </c>
      <c r="I1091" s="196" t="s">
        <v>66</v>
      </c>
      <c r="J1091" s="196">
        <v>2</v>
      </c>
      <c r="K1091" s="448"/>
      <c r="L1091" s="196" t="s">
        <v>1</v>
      </c>
      <c r="M1091" s="196"/>
      <c r="N1091" s="216">
        <v>0</v>
      </c>
      <c r="O1091" s="216">
        <v>0</v>
      </c>
      <c r="P1091" s="216">
        <v>23.6</v>
      </c>
      <c r="Q1091" s="335">
        <v>0</v>
      </c>
      <c r="R1091" s="234"/>
    </row>
    <row r="1092" spans="2:18" s="194" customFormat="1" x14ac:dyDescent="0.25">
      <c r="B1092" s="233">
        <v>1087</v>
      </c>
      <c r="C1092" s="293">
        <v>45438</v>
      </c>
      <c r="D1092" s="195" t="s">
        <v>128</v>
      </c>
      <c r="E1092" s="196" t="s">
        <v>159</v>
      </c>
      <c r="F1092" s="196" t="s">
        <v>1</v>
      </c>
      <c r="G1092" s="196" t="s">
        <v>159</v>
      </c>
      <c r="H1092" s="196">
        <v>11.8</v>
      </c>
      <c r="I1092" s="196" t="s">
        <v>66</v>
      </c>
      <c r="J1092" s="196">
        <v>3</v>
      </c>
      <c r="K1092" s="448"/>
      <c r="L1092" s="196" t="s">
        <v>1</v>
      </c>
      <c r="M1092" s="196"/>
      <c r="N1092" s="216">
        <v>0</v>
      </c>
      <c r="O1092" s="216">
        <v>0</v>
      </c>
      <c r="P1092" s="216">
        <v>35.400000000000006</v>
      </c>
      <c r="Q1092" s="335">
        <v>0</v>
      </c>
      <c r="R1092" s="234"/>
    </row>
    <row r="1093" spans="2:18" s="194" customFormat="1" x14ac:dyDescent="0.25">
      <c r="B1093" s="233">
        <v>1088</v>
      </c>
      <c r="C1093" s="293">
        <v>45439</v>
      </c>
      <c r="D1093" s="195" t="s">
        <v>94</v>
      </c>
      <c r="E1093" s="196" t="s">
        <v>92</v>
      </c>
      <c r="F1093" s="196" t="s">
        <v>1</v>
      </c>
      <c r="G1093" s="196" t="s">
        <v>209</v>
      </c>
      <c r="H1093" s="196">
        <v>6.65</v>
      </c>
      <c r="I1093" s="196" t="s">
        <v>215</v>
      </c>
      <c r="J1093" s="196">
        <v>62</v>
      </c>
      <c r="K1093" s="448"/>
      <c r="L1093" s="196" t="s">
        <v>62</v>
      </c>
      <c r="M1093" s="196" t="s">
        <v>298</v>
      </c>
      <c r="N1093" s="216">
        <v>0</v>
      </c>
      <c r="O1093" s="216">
        <v>474.14499999999998</v>
      </c>
      <c r="P1093" s="216">
        <v>0</v>
      </c>
      <c r="Q1093" s="335">
        <v>0</v>
      </c>
      <c r="R1093" s="234"/>
    </row>
    <row r="1094" spans="2:18" s="194" customFormat="1" x14ac:dyDescent="0.25">
      <c r="B1094" s="233">
        <v>1089</v>
      </c>
      <c r="C1094" s="293">
        <v>45439</v>
      </c>
      <c r="D1094" s="195" t="s">
        <v>91</v>
      </c>
      <c r="E1094" s="196" t="s">
        <v>92</v>
      </c>
      <c r="F1094" s="196" t="s">
        <v>1</v>
      </c>
      <c r="G1094" s="196" t="s">
        <v>209</v>
      </c>
      <c r="H1094" s="196">
        <v>6.65</v>
      </c>
      <c r="I1094" s="196" t="s">
        <v>284</v>
      </c>
      <c r="J1094" s="196">
        <v>42</v>
      </c>
      <c r="K1094" s="448"/>
      <c r="L1094" s="196" t="s">
        <v>1</v>
      </c>
      <c r="M1094" s="196"/>
      <c r="N1094" s="216">
        <v>0</v>
      </c>
      <c r="O1094" s="216">
        <v>0</v>
      </c>
      <c r="P1094" s="216">
        <v>0</v>
      </c>
      <c r="Q1094" s="335">
        <f t="shared" ref="Q1094" si="0">IF(I1094=$Q$5,J1094*H1094,0)</f>
        <v>0</v>
      </c>
      <c r="R1094" s="234" t="s">
        <v>218</v>
      </c>
    </row>
    <row r="1095" spans="2:18" s="194" customFormat="1" x14ac:dyDescent="0.25">
      <c r="B1095" s="233">
        <v>1090</v>
      </c>
      <c r="C1095" s="293">
        <v>45439</v>
      </c>
      <c r="D1095" s="195" t="s">
        <v>116</v>
      </c>
      <c r="E1095" s="196" t="s">
        <v>92</v>
      </c>
      <c r="F1095" s="196" t="s">
        <v>1</v>
      </c>
      <c r="G1095" s="196" t="s">
        <v>209</v>
      </c>
      <c r="H1095" s="196">
        <v>6.65</v>
      </c>
      <c r="I1095" s="196" t="s">
        <v>215</v>
      </c>
      <c r="J1095" s="196">
        <v>15</v>
      </c>
      <c r="K1095" s="448"/>
      <c r="L1095" s="196" t="s">
        <v>62</v>
      </c>
      <c r="M1095" s="196" t="s">
        <v>298</v>
      </c>
      <c r="N1095" s="216">
        <v>0</v>
      </c>
      <c r="O1095" s="216">
        <v>114.71249999999999</v>
      </c>
      <c r="P1095" s="216">
        <v>0</v>
      </c>
      <c r="Q1095" s="335">
        <v>0</v>
      </c>
      <c r="R1095" s="234"/>
    </row>
    <row r="1096" spans="2:18" s="194" customFormat="1" x14ac:dyDescent="0.25">
      <c r="B1096" s="233">
        <v>1091</v>
      </c>
      <c r="C1096" s="293">
        <v>45439</v>
      </c>
      <c r="D1096" s="195" t="s">
        <v>155</v>
      </c>
      <c r="E1096" s="196" t="s">
        <v>92</v>
      </c>
      <c r="F1096" s="196" t="s">
        <v>62</v>
      </c>
      <c r="G1096" s="196" t="s">
        <v>210</v>
      </c>
      <c r="H1096" s="196">
        <v>4.1500000000000004</v>
      </c>
      <c r="I1096" s="196"/>
      <c r="J1096" s="196"/>
      <c r="K1096" s="448"/>
      <c r="L1096" s="196"/>
      <c r="M1096" s="196"/>
      <c r="N1096" s="216">
        <v>0</v>
      </c>
      <c r="O1096" s="216">
        <v>0</v>
      </c>
      <c r="P1096" s="216">
        <v>0</v>
      </c>
      <c r="Q1096" s="335">
        <v>0</v>
      </c>
      <c r="R1096" s="234"/>
    </row>
    <row r="1097" spans="2:18" s="194" customFormat="1" x14ac:dyDescent="0.25">
      <c r="B1097" s="233">
        <v>1092</v>
      </c>
      <c r="C1097" s="293">
        <v>45439</v>
      </c>
      <c r="D1097" s="195" t="s">
        <v>154</v>
      </c>
      <c r="E1097" s="196" t="s">
        <v>92</v>
      </c>
      <c r="F1097" s="196" t="s">
        <v>62</v>
      </c>
      <c r="G1097" s="196" t="s">
        <v>210</v>
      </c>
      <c r="H1097" s="196">
        <v>4.1500000000000004</v>
      </c>
      <c r="I1097" s="196" t="s">
        <v>215</v>
      </c>
      <c r="J1097" s="196">
        <v>71</v>
      </c>
      <c r="K1097" s="448"/>
      <c r="L1097" s="196" t="s">
        <v>62</v>
      </c>
      <c r="M1097" s="196" t="s">
        <v>298</v>
      </c>
      <c r="N1097" s="216">
        <v>0</v>
      </c>
      <c r="O1097" s="216">
        <v>338.84750000000003</v>
      </c>
      <c r="P1097" s="216">
        <v>0</v>
      </c>
      <c r="Q1097" s="335">
        <v>0</v>
      </c>
      <c r="R1097" s="234"/>
    </row>
    <row r="1098" spans="2:18" s="194" customFormat="1" x14ac:dyDescent="0.25">
      <c r="B1098" s="233">
        <v>1093</v>
      </c>
      <c r="C1098" s="293">
        <v>45439</v>
      </c>
      <c r="D1098" s="195" t="s">
        <v>158</v>
      </c>
      <c r="E1098" s="196" t="s">
        <v>159</v>
      </c>
      <c r="F1098" s="196" t="s">
        <v>381</v>
      </c>
      <c r="G1098" s="196" t="s">
        <v>159</v>
      </c>
      <c r="H1098" s="196">
        <v>10</v>
      </c>
      <c r="I1098" s="196" t="s">
        <v>66</v>
      </c>
      <c r="J1098" s="196">
        <v>3</v>
      </c>
      <c r="K1098" s="448"/>
      <c r="L1098" s="196" t="s">
        <v>1</v>
      </c>
      <c r="M1098" s="196"/>
      <c r="N1098" s="216">
        <v>0</v>
      </c>
      <c r="O1098" s="216">
        <v>0</v>
      </c>
      <c r="P1098" s="216">
        <v>30</v>
      </c>
      <c r="Q1098" s="335">
        <v>0</v>
      </c>
      <c r="R1098" s="234"/>
    </row>
    <row r="1099" spans="2:18" s="194" customFormat="1" x14ac:dyDescent="0.25">
      <c r="B1099" s="233">
        <v>1094</v>
      </c>
      <c r="C1099" s="293">
        <v>45439</v>
      </c>
      <c r="D1099" s="195" t="s">
        <v>175</v>
      </c>
      <c r="E1099" s="196" t="s">
        <v>176</v>
      </c>
      <c r="F1099" s="196" t="s">
        <v>7</v>
      </c>
      <c r="G1099" s="196" t="s">
        <v>209</v>
      </c>
      <c r="H1099" s="196">
        <v>7</v>
      </c>
      <c r="I1099" s="196"/>
      <c r="J1099" s="196"/>
      <c r="K1099" s="448"/>
      <c r="L1099" s="196"/>
      <c r="M1099" s="196"/>
      <c r="N1099" s="216">
        <v>0</v>
      </c>
      <c r="O1099" s="216">
        <v>0</v>
      </c>
      <c r="P1099" s="216">
        <v>0</v>
      </c>
      <c r="Q1099" s="335">
        <v>0</v>
      </c>
      <c r="R1099" s="234"/>
    </row>
    <row r="1100" spans="2:18" s="194" customFormat="1" x14ac:dyDescent="0.25">
      <c r="B1100" s="233">
        <v>1095</v>
      </c>
      <c r="C1100" s="293">
        <v>45439</v>
      </c>
      <c r="D1100" s="195" t="s">
        <v>171</v>
      </c>
      <c r="E1100" s="196" t="s">
        <v>159</v>
      </c>
      <c r="F1100" s="196" t="s">
        <v>7</v>
      </c>
      <c r="G1100" s="196" t="s">
        <v>159</v>
      </c>
      <c r="H1100" s="196">
        <v>11.2</v>
      </c>
      <c r="I1100" s="196"/>
      <c r="J1100" s="196"/>
      <c r="K1100" s="448"/>
      <c r="L1100" s="196"/>
      <c r="M1100" s="196"/>
      <c r="N1100" s="216">
        <v>0</v>
      </c>
      <c r="O1100" s="216">
        <v>0</v>
      </c>
      <c r="P1100" s="216">
        <v>0</v>
      </c>
      <c r="Q1100" s="335">
        <v>0</v>
      </c>
      <c r="R1100" s="234"/>
    </row>
    <row r="1101" spans="2:18" s="194" customFormat="1" x14ac:dyDescent="0.25">
      <c r="B1101" s="233">
        <v>1096</v>
      </c>
      <c r="C1101" s="293">
        <v>45439</v>
      </c>
      <c r="D1101" s="195" t="s">
        <v>151</v>
      </c>
      <c r="E1101" s="196" t="s">
        <v>92</v>
      </c>
      <c r="F1101" s="196" t="s">
        <v>63</v>
      </c>
      <c r="G1101" s="196" t="s">
        <v>209</v>
      </c>
      <c r="H1101" s="196">
        <v>6.65</v>
      </c>
      <c r="I1101" s="196" t="s">
        <v>214</v>
      </c>
      <c r="J1101" s="196">
        <v>35</v>
      </c>
      <c r="K1101" s="448"/>
      <c r="L1101" s="196" t="s">
        <v>63</v>
      </c>
      <c r="M1101" s="196" t="s">
        <v>298</v>
      </c>
      <c r="N1101" s="216">
        <v>232.75</v>
      </c>
      <c r="O1101" s="216">
        <v>0</v>
      </c>
      <c r="P1101" s="216">
        <v>0</v>
      </c>
      <c r="Q1101" s="335">
        <v>0</v>
      </c>
      <c r="R1101" s="234"/>
    </row>
    <row r="1102" spans="2:18" s="194" customFormat="1" x14ac:dyDescent="0.25">
      <c r="B1102" s="233">
        <v>1097</v>
      </c>
      <c r="C1102" s="293">
        <v>45439</v>
      </c>
      <c r="D1102" s="195" t="s">
        <v>150</v>
      </c>
      <c r="E1102" s="196" t="s">
        <v>92</v>
      </c>
      <c r="F1102" s="196" t="s">
        <v>63</v>
      </c>
      <c r="G1102" s="196" t="s">
        <v>210</v>
      </c>
      <c r="H1102" s="196">
        <v>4.1500000000000004</v>
      </c>
      <c r="I1102" s="196" t="s">
        <v>214</v>
      </c>
      <c r="J1102" s="196">
        <v>35</v>
      </c>
      <c r="K1102" s="448"/>
      <c r="L1102" s="196" t="s">
        <v>63</v>
      </c>
      <c r="M1102" s="196" t="s">
        <v>298</v>
      </c>
      <c r="N1102" s="216">
        <v>145.25</v>
      </c>
      <c r="O1102" s="216">
        <v>0</v>
      </c>
      <c r="P1102" s="216">
        <v>0</v>
      </c>
      <c r="Q1102" s="335">
        <v>0</v>
      </c>
      <c r="R1102" s="234"/>
    </row>
    <row r="1103" spans="2:18" s="194" customFormat="1" x14ac:dyDescent="0.25">
      <c r="B1103" s="233">
        <v>1098</v>
      </c>
      <c r="C1103" s="293">
        <v>45439</v>
      </c>
      <c r="D1103" s="195" t="s">
        <v>148</v>
      </c>
      <c r="E1103" s="196" t="s">
        <v>92</v>
      </c>
      <c r="F1103" s="196" t="s">
        <v>63</v>
      </c>
      <c r="G1103" s="196" t="s">
        <v>210</v>
      </c>
      <c r="H1103" s="196">
        <v>4.1500000000000004</v>
      </c>
      <c r="I1103" s="196" t="s">
        <v>214</v>
      </c>
      <c r="J1103" s="196">
        <v>35</v>
      </c>
      <c r="K1103" s="448"/>
      <c r="L1103" s="196" t="s">
        <v>63</v>
      </c>
      <c r="M1103" s="196" t="s">
        <v>298</v>
      </c>
      <c r="N1103" s="216">
        <v>145.25</v>
      </c>
      <c r="O1103" s="216">
        <v>0</v>
      </c>
      <c r="P1103" s="216">
        <v>0</v>
      </c>
      <c r="Q1103" s="335">
        <v>0</v>
      </c>
      <c r="R1103" s="234"/>
    </row>
    <row r="1104" spans="2:18" s="194" customFormat="1" x14ac:dyDescent="0.25">
      <c r="B1104" s="233">
        <v>1099</v>
      </c>
      <c r="C1104" s="293">
        <v>45439</v>
      </c>
      <c r="D1104" s="195" t="s">
        <v>177</v>
      </c>
      <c r="E1104" s="196" t="s">
        <v>159</v>
      </c>
      <c r="F1104" s="196" t="s">
        <v>8</v>
      </c>
      <c r="G1104" s="196" t="s">
        <v>159</v>
      </c>
      <c r="H1104" s="196">
        <v>11.6</v>
      </c>
      <c r="I1104" s="196"/>
      <c r="J1104" s="196"/>
      <c r="K1104" s="448"/>
      <c r="L1104" s="196"/>
      <c r="M1104" s="196"/>
      <c r="N1104" s="216">
        <v>0</v>
      </c>
      <c r="O1104" s="216">
        <v>0</v>
      </c>
      <c r="P1104" s="216">
        <v>0</v>
      </c>
      <c r="Q1104" s="335">
        <v>0</v>
      </c>
      <c r="R1104" s="234"/>
    </row>
    <row r="1105" spans="2:18" s="194" customFormat="1" x14ac:dyDescent="0.25">
      <c r="B1105" s="233">
        <v>1100</v>
      </c>
      <c r="C1105" s="293">
        <v>45439</v>
      </c>
      <c r="D1105" s="195" t="s">
        <v>141</v>
      </c>
      <c r="E1105" s="196" t="s">
        <v>92</v>
      </c>
      <c r="F1105" s="196" t="s">
        <v>2</v>
      </c>
      <c r="G1105" s="196" t="s">
        <v>209</v>
      </c>
      <c r="H1105" s="196">
        <v>7</v>
      </c>
      <c r="I1105" s="196" t="s">
        <v>214</v>
      </c>
      <c r="J1105" s="196">
        <v>37</v>
      </c>
      <c r="K1105" s="448"/>
      <c r="L1105" s="196" t="s">
        <v>2</v>
      </c>
      <c r="M1105" s="196" t="s">
        <v>297</v>
      </c>
      <c r="N1105" s="216">
        <v>259</v>
      </c>
      <c r="O1105" s="216">
        <v>0</v>
      </c>
      <c r="P1105" s="216">
        <v>0</v>
      </c>
      <c r="Q1105" s="335">
        <v>0</v>
      </c>
      <c r="R1105" s="234"/>
    </row>
    <row r="1106" spans="2:18" s="194" customFormat="1" x14ac:dyDescent="0.25">
      <c r="B1106" s="233">
        <v>1101</v>
      </c>
      <c r="C1106" s="293">
        <v>45439</v>
      </c>
      <c r="D1106" s="195" t="s">
        <v>140</v>
      </c>
      <c r="E1106" s="196" t="s">
        <v>92</v>
      </c>
      <c r="F1106" s="196" t="s">
        <v>2</v>
      </c>
      <c r="G1106" s="196" t="s">
        <v>209</v>
      </c>
      <c r="H1106" s="196">
        <v>7</v>
      </c>
      <c r="I1106" s="196" t="s">
        <v>214</v>
      </c>
      <c r="J1106" s="196">
        <v>38</v>
      </c>
      <c r="K1106" s="448"/>
      <c r="L1106" s="196" t="s">
        <v>2</v>
      </c>
      <c r="M1106" s="196" t="s">
        <v>297</v>
      </c>
      <c r="N1106" s="216">
        <v>266</v>
      </c>
      <c r="O1106" s="216">
        <v>0</v>
      </c>
      <c r="P1106" s="216">
        <v>0</v>
      </c>
      <c r="Q1106" s="335">
        <v>0</v>
      </c>
      <c r="R1106" s="234"/>
    </row>
    <row r="1107" spans="2:18" s="194" customFormat="1" x14ac:dyDescent="0.25">
      <c r="B1107" s="233">
        <v>1102</v>
      </c>
      <c r="C1107" s="293">
        <v>45439</v>
      </c>
      <c r="D1107" s="195" t="s">
        <v>139</v>
      </c>
      <c r="E1107" s="196" t="s">
        <v>92</v>
      </c>
      <c r="F1107" s="196" t="s">
        <v>2</v>
      </c>
      <c r="G1107" s="196" t="s">
        <v>209</v>
      </c>
      <c r="H1107" s="196">
        <v>7</v>
      </c>
      <c r="I1107" s="196" t="s">
        <v>214</v>
      </c>
      <c r="J1107" s="196">
        <v>38</v>
      </c>
      <c r="K1107" s="448"/>
      <c r="L1107" s="196" t="s">
        <v>2</v>
      </c>
      <c r="M1107" s="196" t="s">
        <v>297</v>
      </c>
      <c r="N1107" s="216">
        <v>266</v>
      </c>
      <c r="O1107" s="216">
        <v>0</v>
      </c>
      <c r="P1107" s="216">
        <v>0</v>
      </c>
      <c r="Q1107" s="335">
        <v>0</v>
      </c>
      <c r="R1107" s="234"/>
    </row>
    <row r="1108" spans="2:18" s="194" customFormat="1" x14ac:dyDescent="0.25">
      <c r="B1108" s="233">
        <v>1103</v>
      </c>
      <c r="C1108" s="293">
        <v>45439</v>
      </c>
      <c r="D1108" s="195" t="s">
        <v>96</v>
      </c>
      <c r="E1108" s="196" t="s">
        <v>159</v>
      </c>
      <c r="F1108" s="196" t="s">
        <v>1</v>
      </c>
      <c r="G1108" s="196" t="s">
        <v>159</v>
      </c>
      <c r="H1108" s="196">
        <v>11.8</v>
      </c>
      <c r="I1108" s="196" t="s">
        <v>66</v>
      </c>
      <c r="J1108" s="196">
        <v>4</v>
      </c>
      <c r="K1108" s="448"/>
      <c r="L1108" s="196" t="s">
        <v>1</v>
      </c>
      <c r="M1108" s="196"/>
      <c r="N1108" s="216">
        <v>0</v>
      </c>
      <c r="O1108" s="216">
        <v>0</v>
      </c>
      <c r="P1108" s="216">
        <v>47.2</v>
      </c>
      <c r="Q1108" s="335">
        <v>0</v>
      </c>
      <c r="R1108" s="234"/>
    </row>
    <row r="1109" spans="2:18" s="194" customFormat="1" x14ac:dyDescent="0.25">
      <c r="B1109" s="233">
        <v>1104</v>
      </c>
      <c r="C1109" s="293">
        <v>45439</v>
      </c>
      <c r="D1109" s="195" t="s">
        <v>128</v>
      </c>
      <c r="E1109" s="196" t="s">
        <v>159</v>
      </c>
      <c r="F1109" s="196" t="s">
        <v>1</v>
      </c>
      <c r="G1109" s="196" t="s">
        <v>159</v>
      </c>
      <c r="H1109" s="196">
        <v>11.8</v>
      </c>
      <c r="I1109" s="196" t="s">
        <v>66</v>
      </c>
      <c r="J1109" s="196">
        <v>3</v>
      </c>
      <c r="K1109" s="448"/>
      <c r="L1109" s="196" t="s">
        <v>1</v>
      </c>
      <c r="M1109" s="196"/>
      <c r="N1109" s="216">
        <v>0</v>
      </c>
      <c r="O1109" s="216">
        <v>0</v>
      </c>
      <c r="P1109" s="216">
        <v>35.400000000000006</v>
      </c>
      <c r="Q1109" s="335">
        <v>0</v>
      </c>
      <c r="R1109" s="234"/>
    </row>
    <row r="1110" spans="2:18" s="194" customFormat="1" x14ac:dyDescent="0.25">
      <c r="B1110" s="232">
        <v>1105</v>
      </c>
      <c r="C1110" s="293">
        <v>45439</v>
      </c>
      <c r="D1110" s="195" t="s">
        <v>505</v>
      </c>
      <c r="E1110" s="196" t="s">
        <v>130</v>
      </c>
      <c r="F1110" s="196" t="s">
        <v>130</v>
      </c>
      <c r="G1110" s="196" t="s">
        <v>304</v>
      </c>
      <c r="H1110" s="196">
        <v>1</v>
      </c>
      <c r="I1110" s="196" t="s">
        <v>303</v>
      </c>
      <c r="J1110" s="196">
        <v>45</v>
      </c>
      <c r="K1110" s="448"/>
      <c r="L1110" s="196"/>
      <c r="M1110" s="196" t="s">
        <v>514</v>
      </c>
      <c r="N1110" s="216">
        <v>0</v>
      </c>
      <c r="O1110" s="216">
        <v>0</v>
      </c>
      <c r="P1110" s="216">
        <v>0</v>
      </c>
      <c r="Q1110" s="335">
        <v>0</v>
      </c>
      <c r="R1110" s="234"/>
    </row>
    <row r="1111" spans="2:18" s="194" customFormat="1" x14ac:dyDescent="0.25">
      <c r="B1111" s="233">
        <v>1106</v>
      </c>
      <c r="C1111" s="293">
        <v>45440</v>
      </c>
      <c r="D1111" s="195" t="s">
        <v>94</v>
      </c>
      <c r="E1111" s="196" t="s">
        <v>92</v>
      </c>
      <c r="F1111" s="196" t="s">
        <v>1</v>
      </c>
      <c r="G1111" s="196" t="s">
        <v>209</v>
      </c>
      <c r="H1111" s="196">
        <v>6.65</v>
      </c>
      <c r="I1111" s="196" t="s">
        <v>215</v>
      </c>
      <c r="J1111" s="196">
        <v>40</v>
      </c>
      <c r="K1111" s="448"/>
      <c r="L1111" s="196" t="s">
        <v>62</v>
      </c>
      <c r="M1111" s="196" t="s">
        <v>298</v>
      </c>
      <c r="N1111" s="216">
        <v>0</v>
      </c>
      <c r="O1111" s="216">
        <v>305.89999999999998</v>
      </c>
      <c r="P1111" s="216">
        <v>0</v>
      </c>
      <c r="Q1111" s="335">
        <v>0</v>
      </c>
      <c r="R1111" s="234"/>
    </row>
    <row r="1112" spans="2:18" s="194" customFormat="1" x14ac:dyDescent="0.25">
      <c r="B1112" s="233">
        <v>1107</v>
      </c>
      <c r="C1112" s="293">
        <v>45440</v>
      </c>
      <c r="D1112" s="195" t="s">
        <v>91</v>
      </c>
      <c r="E1112" s="196" t="s">
        <v>92</v>
      </c>
      <c r="F1112" s="196" t="s">
        <v>1</v>
      </c>
      <c r="G1112" s="196" t="s">
        <v>209</v>
      </c>
      <c r="H1112" s="196">
        <v>6.65</v>
      </c>
      <c r="I1112" s="196" t="s">
        <v>284</v>
      </c>
      <c r="J1112" s="196">
        <v>26</v>
      </c>
      <c r="K1112" s="448"/>
      <c r="L1112" s="196" t="s">
        <v>1</v>
      </c>
      <c r="M1112" s="196"/>
      <c r="N1112" s="216">
        <f t="shared" ref="N1112" si="1">IF(I1112=$N$5,J1112*H1112,0)</f>
        <v>0</v>
      </c>
      <c r="O1112" s="216">
        <f t="shared" ref="O1112" si="2">IF(I1112=$O$5,J1112*H1112,0)*1.15</f>
        <v>0</v>
      </c>
      <c r="P1112" s="216">
        <f t="shared" ref="P1112" si="3">IF(I1112=$P$5,J1112*H1112,0)</f>
        <v>0</v>
      </c>
      <c r="Q1112" s="335">
        <f t="shared" ref="Q1112" si="4">IF(I1112=$Q$5,J1112*H1112,0)</f>
        <v>0</v>
      </c>
      <c r="R1112" s="234" t="s">
        <v>219</v>
      </c>
    </row>
    <row r="1113" spans="2:18" s="194" customFormat="1" x14ac:dyDescent="0.25">
      <c r="B1113" s="233">
        <v>1108</v>
      </c>
      <c r="C1113" s="293">
        <v>45440</v>
      </c>
      <c r="D1113" s="195" t="s">
        <v>116</v>
      </c>
      <c r="E1113" s="196" t="s">
        <v>92</v>
      </c>
      <c r="F1113" s="196" t="s">
        <v>1</v>
      </c>
      <c r="G1113" s="196" t="s">
        <v>209</v>
      </c>
      <c r="H1113" s="196">
        <v>6.65</v>
      </c>
      <c r="I1113" s="196" t="s">
        <v>215</v>
      </c>
      <c r="J1113" s="196">
        <v>39</v>
      </c>
      <c r="K1113" s="448"/>
      <c r="L1113" s="196" t="s">
        <v>62</v>
      </c>
      <c r="M1113" s="196" t="s">
        <v>298</v>
      </c>
      <c r="N1113" s="216">
        <v>0</v>
      </c>
      <c r="O1113" s="216">
        <v>298.2525</v>
      </c>
      <c r="P1113" s="216">
        <v>0</v>
      </c>
      <c r="Q1113" s="335">
        <v>0</v>
      </c>
      <c r="R1113" s="234"/>
    </row>
    <row r="1114" spans="2:18" s="194" customFormat="1" x14ac:dyDescent="0.25">
      <c r="B1114" s="233">
        <v>1109</v>
      </c>
      <c r="C1114" s="293">
        <v>45440</v>
      </c>
      <c r="D1114" s="195" t="s">
        <v>155</v>
      </c>
      <c r="E1114" s="196" t="s">
        <v>92</v>
      </c>
      <c r="F1114" s="196" t="s">
        <v>62</v>
      </c>
      <c r="G1114" s="196" t="s">
        <v>210</v>
      </c>
      <c r="H1114" s="196">
        <v>4.1500000000000004</v>
      </c>
      <c r="I1114" s="196"/>
      <c r="J1114" s="196"/>
      <c r="K1114" s="448"/>
      <c r="L1114" s="196"/>
      <c r="M1114" s="196"/>
      <c r="N1114" s="216">
        <v>0</v>
      </c>
      <c r="O1114" s="216">
        <v>0</v>
      </c>
      <c r="P1114" s="216">
        <v>0</v>
      </c>
      <c r="Q1114" s="335">
        <v>0</v>
      </c>
      <c r="R1114" s="234"/>
    </row>
    <row r="1115" spans="2:18" s="194" customFormat="1" x14ac:dyDescent="0.25">
      <c r="B1115" s="233">
        <v>1110</v>
      </c>
      <c r="C1115" s="293">
        <v>45440</v>
      </c>
      <c r="D1115" s="195" t="s">
        <v>154</v>
      </c>
      <c r="E1115" s="196" t="s">
        <v>92</v>
      </c>
      <c r="F1115" s="196" t="s">
        <v>62</v>
      </c>
      <c r="G1115" s="196" t="s">
        <v>210</v>
      </c>
      <c r="H1115" s="196">
        <v>4.1500000000000004</v>
      </c>
      <c r="I1115" s="196" t="s">
        <v>215</v>
      </c>
      <c r="J1115" s="196">
        <v>50</v>
      </c>
      <c r="K1115" s="448"/>
      <c r="L1115" s="196" t="s">
        <v>62</v>
      </c>
      <c r="M1115" s="196" t="s">
        <v>297</v>
      </c>
      <c r="N1115" s="216">
        <v>0</v>
      </c>
      <c r="O1115" s="216">
        <v>238.62500000000003</v>
      </c>
      <c r="P1115" s="216">
        <v>0</v>
      </c>
      <c r="Q1115" s="335">
        <v>0</v>
      </c>
      <c r="R1115" s="234"/>
    </row>
    <row r="1116" spans="2:18" s="194" customFormat="1" x14ac:dyDescent="0.25">
      <c r="B1116" s="233">
        <v>1111</v>
      </c>
      <c r="C1116" s="293">
        <v>45440</v>
      </c>
      <c r="D1116" s="195" t="s">
        <v>158</v>
      </c>
      <c r="E1116" s="196" t="s">
        <v>159</v>
      </c>
      <c r="F1116" s="196" t="s">
        <v>381</v>
      </c>
      <c r="G1116" s="196" t="s">
        <v>159</v>
      </c>
      <c r="H1116" s="196">
        <v>10</v>
      </c>
      <c r="I1116" s="196" t="s">
        <v>66</v>
      </c>
      <c r="J1116" s="196">
        <v>4</v>
      </c>
      <c r="K1116" s="448"/>
      <c r="L1116" s="196" t="s">
        <v>1</v>
      </c>
      <c r="M1116" s="196"/>
      <c r="N1116" s="216">
        <v>0</v>
      </c>
      <c r="O1116" s="216">
        <v>0</v>
      </c>
      <c r="P1116" s="216">
        <v>40</v>
      </c>
      <c r="Q1116" s="335">
        <v>0</v>
      </c>
      <c r="R1116" s="234"/>
    </row>
    <row r="1117" spans="2:18" s="194" customFormat="1" x14ac:dyDescent="0.25">
      <c r="B1117" s="233">
        <v>1112</v>
      </c>
      <c r="C1117" s="293">
        <v>45440</v>
      </c>
      <c r="D1117" s="195" t="s">
        <v>175</v>
      </c>
      <c r="E1117" s="196" t="s">
        <v>176</v>
      </c>
      <c r="F1117" s="196" t="s">
        <v>7</v>
      </c>
      <c r="G1117" s="196" t="s">
        <v>209</v>
      </c>
      <c r="H1117" s="196">
        <v>7</v>
      </c>
      <c r="I1117" s="196"/>
      <c r="J1117" s="196"/>
      <c r="K1117" s="448"/>
      <c r="L1117" s="196"/>
      <c r="M1117" s="196"/>
      <c r="N1117" s="216">
        <v>0</v>
      </c>
      <c r="O1117" s="216">
        <v>0</v>
      </c>
      <c r="P1117" s="216">
        <v>0</v>
      </c>
      <c r="Q1117" s="335">
        <v>0</v>
      </c>
      <c r="R1117" s="234"/>
    </row>
    <row r="1118" spans="2:18" s="194" customFormat="1" x14ac:dyDescent="0.25">
      <c r="B1118" s="233">
        <v>1113</v>
      </c>
      <c r="C1118" s="293">
        <v>45440</v>
      </c>
      <c r="D1118" s="195" t="s">
        <v>171</v>
      </c>
      <c r="E1118" s="196" t="s">
        <v>159</v>
      </c>
      <c r="F1118" s="196" t="s">
        <v>7</v>
      </c>
      <c r="G1118" s="196" t="s">
        <v>159</v>
      </c>
      <c r="H1118" s="196">
        <v>11.2</v>
      </c>
      <c r="I1118" s="196"/>
      <c r="J1118" s="196"/>
      <c r="K1118" s="448"/>
      <c r="L1118" s="196"/>
      <c r="M1118" s="196"/>
      <c r="N1118" s="216">
        <v>0</v>
      </c>
      <c r="O1118" s="216">
        <v>0</v>
      </c>
      <c r="P1118" s="216">
        <v>0</v>
      </c>
      <c r="Q1118" s="335">
        <v>0</v>
      </c>
      <c r="R1118" s="234"/>
    </row>
    <row r="1119" spans="2:18" s="194" customFormat="1" x14ac:dyDescent="0.25">
      <c r="B1119" s="233">
        <v>1114</v>
      </c>
      <c r="C1119" s="293">
        <v>45440</v>
      </c>
      <c r="D1119" s="195" t="s">
        <v>151</v>
      </c>
      <c r="E1119" s="196" t="s">
        <v>92</v>
      </c>
      <c r="F1119" s="196" t="s">
        <v>63</v>
      </c>
      <c r="G1119" s="196" t="s">
        <v>209</v>
      </c>
      <c r="H1119" s="196">
        <v>6.65</v>
      </c>
      <c r="I1119" s="196" t="s">
        <v>214</v>
      </c>
      <c r="J1119" s="196">
        <v>40</v>
      </c>
      <c r="K1119" s="448"/>
      <c r="L1119" s="196" t="s">
        <v>63</v>
      </c>
      <c r="M1119" s="196" t="s">
        <v>298</v>
      </c>
      <c r="N1119" s="216">
        <v>266</v>
      </c>
      <c r="O1119" s="216">
        <v>0</v>
      </c>
      <c r="P1119" s="216">
        <v>0</v>
      </c>
      <c r="Q1119" s="335">
        <v>0</v>
      </c>
      <c r="R1119" s="234"/>
    </row>
    <row r="1120" spans="2:18" s="194" customFormat="1" x14ac:dyDescent="0.25">
      <c r="B1120" s="233">
        <v>1115</v>
      </c>
      <c r="C1120" s="293">
        <v>45440</v>
      </c>
      <c r="D1120" s="195" t="s">
        <v>150</v>
      </c>
      <c r="E1120" s="196" t="s">
        <v>92</v>
      </c>
      <c r="F1120" s="196" t="s">
        <v>63</v>
      </c>
      <c r="G1120" s="196" t="s">
        <v>210</v>
      </c>
      <c r="H1120" s="196">
        <v>4.1500000000000004</v>
      </c>
      <c r="I1120" s="196" t="s">
        <v>214</v>
      </c>
      <c r="J1120" s="196">
        <v>40</v>
      </c>
      <c r="K1120" s="448"/>
      <c r="L1120" s="196" t="s">
        <v>63</v>
      </c>
      <c r="M1120" s="196" t="s">
        <v>298</v>
      </c>
      <c r="N1120" s="216">
        <v>166</v>
      </c>
      <c r="O1120" s="216">
        <v>0</v>
      </c>
      <c r="P1120" s="216">
        <v>0</v>
      </c>
      <c r="Q1120" s="335">
        <v>0</v>
      </c>
      <c r="R1120" s="234"/>
    </row>
    <row r="1121" spans="2:18" s="194" customFormat="1" x14ac:dyDescent="0.25">
      <c r="B1121" s="233">
        <v>1116</v>
      </c>
      <c r="C1121" s="293">
        <v>45440</v>
      </c>
      <c r="D1121" s="195" t="s">
        <v>148</v>
      </c>
      <c r="E1121" s="196" t="s">
        <v>92</v>
      </c>
      <c r="F1121" s="196" t="s">
        <v>63</v>
      </c>
      <c r="G1121" s="196" t="s">
        <v>210</v>
      </c>
      <c r="H1121" s="196">
        <v>4.1500000000000004</v>
      </c>
      <c r="I1121" s="196" t="s">
        <v>214</v>
      </c>
      <c r="J1121" s="196">
        <v>40</v>
      </c>
      <c r="K1121" s="448"/>
      <c r="L1121" s="196" t="s">
        <v>63</v>
      </c>
      <c r="M1121" s="196" t="s">
        <v>298</v>
      </c>
      <c r="N1121" s="216">
        <v>166</v>
      </c>
      <c r="O1121" s="216">
        <v>0</v>
      </c>
      <c r="P1121" s="216">
        <v>0</v>
      </c>
      <c r="Q1121" s="335">
        <v>0</v>
      </c>
      <c r="R1121" s="234"/>
    </row>
    <row r="1122" spans="2:18" s="194" customFormat="1" x14ac:dyDescent="0.25">
      <c r="B1122" s="233">
        <v>1117</v>
      </c>
      <c r="C1122" s="293">
        <v>45440</v>
      </c>
      <c r="D1122" s="195" t="s">
        <v>177</v>
      </c>
      <c r="E1122" s="196" t="s">
        <v>159</v>
      </c>
      <c r="F1122" s="196" t="s">
        <v>8</v>
      </c>
      <c r="G1122" s="196" t="s">
        <v>159</v>
      </c>
      <c r="H1122" s="196">
        <v>11.6</v>
      </c>
      <c r="I1122" s="196"/>
      <c r="J1122" s="196"/>
      <c r="K1122" s="448"/>
      <c r="L1122" s="196"/>
      <c r="M1122" s="196"/>
      <c r="N1122" s="216">
        <v>0</v>
      </c>
      <c r="O1122" s="216">
        <v>0</v>
      </c>
      <c r="P1122" s="216">
        <v>0</v>
      </c>
      <c r="Q1122" s="335">
        <v>0</v>
      </c>
      <c r="R1122" s="234"/>
    </row>
    <row r="1123" spans="2:18" s="194" customFormat="1" x14ac:dyDescent="0.25">
      <c r="B1123" s="233">
        <v>1118</v>
      </c>
      <c r="C1123" s="293">
        <v>45440</v>
      </c>
      <c r="D1123" s="195" t="s">
        <v>141</v>
      </c>
      <c r="E1123" s="196" t="s">
        <v>92</v>
      </c>
      <c r="F1123" s="196" t="s">
        <v>2</v>
      </c>
      <c r="G1123" s="196" t="s">
        <v>209</v>
      </c>
      <c r="H1123" s="196">
        <v>7</v>
      </c>
      <c r="I1123" s="196" t="s">
        <v>214</v>
      </c>
      <c r="J1123" s="196">
        <v>40</v>
      </c>
      <c r="K1123" s="448"/>
      <c r="L1123" s="196" t="s">
        <v>2</v>
      </c>
      <c r="M1123" s="196" t="s">
        <v>297</v>
      </c>
      <c r="N1123" s="216">
        <v>280</v>
      </c>
      <c r="O1123" s="216">
        <v>0</v>
      </c>
      <c r="P1123" s="216">
        <v>0</v>
      </c>
      <c r="Q1123" s="335">
        <v>0</v>
      </c>
      <c r="R1123" s="234"/>
    </row>
    <row r="1124" spans="2:18" s="194" customFormat="1" x14ac:dyDescent="0.25">
      <c r="B1124" s="233">
        <v>1119</v>
      </c>
      <c r="C1124" s="293">
        <v>45440</v>
      </c>
      <c r="D1124" s="195" t="s">
        <v>140</v>
      </c>
      <c r="E1124" s="196" t="s">
        <v>92</v>
      </c>
      <c r="F1124" s="196" t="s">
        <v>2</v>
      </c>
      <c r="G1124" s="196" t="s">
        <v>209</v>
      </c>
      <c r="H1124" s="196">
        <v>7</v>
      </c>
      <c r="I1124" s="196" t="s">
        <v>214</v>
      </c>
      <c r="J1124" s="196">
        <v>40</v>
      </c>
      <c r="K1124" s="448"/>
      <c r="L1124" s="196" t="s">
        <v>2</v>
      </c>
      <c r="M1124" s="196" t="s">
        <v>297</v>
      </c>
      <c r="N1124" s="216">
        <v>280</v>
      </c>
      <c r="O1124" s="216">
        <v>0</v>
      </c>
      <c r="P1124" s="216">
        <v>0</v>
      </c>
      <c r="Q1124" s="335">
        <v>0</v>
      </c>
      <c r="R1124" s="234"/>
    </row>
    <row r="1125" spans="2:18" s="194" customFormat="1" x14ac:dyDescent="0.25">
      <c r="B1125" s="233">
        <v>1120</v>
      </c>
      <c r="C1125" s="293">
        <v>45440</v>
      </c>
      <c r="D1125" s="195" t="s">
        <v>139</v>
      </c>
      <c r="E1125" s="196" t="s">
        <v>92</v>
      </c>
      <c r="F1125" s="196" t="s">
        <v>2</v>
      </c>
      <c r="G1125" s="196" t="s">
        <v>209</v>
      </c>
      <c r="H1125" s="196">
        <v>7</v>
      </c>
      <c r="I1125" s="196" t="s">
        <v>214</v>
      </c>
      <c r="J1125" s="196">
        <v>35</v>
      </c>
      <c r="K1125" s="448"/>
      <c r="L1125" s="196" t="s">
        <v>2</v>
      </c>
      <c r="M1125" s="196" t="s">
        <v>297</v>
      </c>
      <c r="N1125" s="216">
        <v>245</v>
      </c>
      <c r="O1125" s="216">
        <v>0</v>
      </c>
      <c r="P1125" s="216">
        <v>0</v>
      </c>
      <c r="Q1125" s="335">
        <v>0</v>
      </c>
      <c r="R1125" s="234"/>
    </row>
    <row r="1126" spans="2:18" s="194" customFormat="1" x14ac:dyDescent="0.25">
      <c r="B1126" s="233">
        <v>1121</v>
      </c>
      <c r="C1126" s="293">
        <v>45440</v>
      </c>
      <c r="D1126" s="195" t="s">
        <v>96</v>
      </c>
      <c r="E1126" s="196" t="s">
        <v>159</v>
      </c>
      <c r="F1126" s="196" t="s">
        <v>1</v>
      </c>
      <c r="G1126" s="196" t="s">
        <v>159</v>
      </c>
      <c r="H1126" s="196">
        <v>11.8</v>
      </c>
      <c r="I1126" s="196" t="s">
        <v>66</v>
      </c>
      <c r="J1126" s="196">
        <v>5</v>
      </c>
      <c r="K1126" s="448"/>
      <c r="L1126" s="196" t="s">
        <v>1</v>
      </c>
      <c r="M1126" s="196"/>
      <c r="N1126" s="216">
        <v>0</v>
      </c>
      <c r="O1126" s="216">
        <v>0</v>
      </c>
      <c r="P1126" s="216">
        <v>59</v>
      </c>
      <c r="Q1126" s="335">
        <v>0</v>
      </c>
      <c r="R1126" s="234"/>
    </row>
    <row r="1127" spans="2:18" s="194" customFormat="1" x14ac:dyDescent="0.25">
      <c r="B1127" s="233">
        <v>1122</v>
      </c>
      <c r="C1127" s="293">
        <v>45440</v>
      </c>
      <c r="D1127" s="195" t="s">
        <v>128</v>
      </c>
      <c r="E1127" s="196" t="s">
        <v>159</v>
      </c>
      <c r="F1127" s="196" t="s">
        <v>1</v>
      </c>
      <c r="G1127" s="196" t="s">
        <v>159</v>
      </c>
      <c r="H1127" s="196">
        <v>11.8</v>
      </c>
      <c r="I1127" s="196" t="s">
        <v>66</v>
      </c>
      <c r="J1127" s="196">
        <v>3</v>
      </c>
      <c r="K1127" s="448"/>
      <c r="L1127" s="196" t="s">
        <v>1</v>
      </c>
      <c r="M1127" s="196"/>
      <c r="N1127" s="216">
        <v>0</v>
      </c>
      <c r="O1127" s="216">
        <v>0</v>
      </c>
      <c r="P1127" s="216">
        <v>35.400000000000006</v>
      </c>
      <c r="Q1127" s="335">
        <v>0</v>
      </c>
      <c r="R1127" s="234"/>
    </row>
    <row r="1128" spans="2:18" s="194" customFormat="1" x14ac:dyDescent="0.25">
      <c r="B1128" s="233">
        <v>1123</v>
      </c>
      <c r="C1128" s="293">
        <v>45441</v>
      </c>
      <c r="D1128" s="195" t="s">
        <v>94</v>
      </c>
      <c r="E1128" s="196" t="s">
        <v>92</v>
      </c>
      <c r="F1128" s="196" t="s">
        <v>1</v>
      </c>
      <c r="G1128" s="196" t="s">
        <v>209</v>
      </c>
      <c r="H1128" s="196">
        <v>6.65</v>
      </c>
      <c r="I1128" s="196" t="s">
        <v>215</v>
      </c>
      <c r="J1128" s="196">
        <v>41</v>
      </c>
      <c r="K1128" s="448"/>
      <c r="L1128" s="196" t="s">
        <v>62</v>
      </c>
      <c r="M1128" s="196" t="s">
        <v>297</v>
      </c>
      <c r="N1128" s="216">
        <v>0</v>
      </c>
      <c r="O1128" s="216">
        <v>313.54750000000001</v>
      </c>
      <c r="P1128" s="216">
        <v>0</v>
      </c>
      <c r="Q1128" s="335">
        <v>0</v>
      </c>
      <c r="R1128" s="234"/>
    </row>
    <row r="1129" spans="2:18" s="194" customFormat="1" x14ac:dyDescent="0.25">
      <c r="B1129" s="233">
        <v>1124</v>
      </c>
      <c r="C1129" s="293">
        <v>45441</v>
      </c>
      <c r="D1129" s="195" t="s">
        <v>91</v>
      </c>
      <c r="E1129" s="196" t="s">
        <v>92</v>
      </c>
      <c r="F1129" s="196" t="s">
        <v>1</v>
      </c>
      <c r="G1129" s="196" t="s">
        <v>209</v>
      </c>
      <c r="H1129" s="196">
        <v>6.65</v>
      </c>
      <c r="I1129" s="196" t="s">
        <v>284</v>
      </c>
      <c r="J1129" s="196">
        <v>27</v>
      </c>
      <c r="K1129" s="448"/>
      <c r="L1129" s="196" t="s">
        <v>1</v>
      </c>
      <c r="M1129" s="196"/>
      <c r="N1129" s="216">
        <f t="shared" ref="N1129" si="5">IF(I1129=$N$5,J1129*H1129,0)</f>
        <v>0</v>
      </c>
      <c r="O1129" s="216">
        <f t="shared" ref="O1129" si="6">IF(I1129=$O$5,J1129*H1129,0)*1.15</f>
        <v>0</v>
      </c>
      <c r="P1129" s="216">
        <f t="shared" ref="P1129" si="7">IF(I1129=$P$5,J1129*H1129,0)</f>
        <v>0</v>
      </c>
      <c r="Q1129" s="335">
        <f t="shared" ref="Q1129" si="8">IF(I1129=$Q$5,J1129*H1129,0)</f>
        <v>0</v>
      </c>
      <c r="R1129" s="234" t="s">
        <v>220</v>
      </c>
    </row>
    <row r="1130" spans="2:18" s="194" customFormat="1" x14ac:dyDescent="0.25">
      <c r="B1130" s="233">
        <v>1125</v>
      </c>
      <c r="C1130" s="293">
        <v>45441</v>
      </c>
      <c r="D1130" s="195" t="s">
        <v>116</v>
      </c>
      <c r="E1130" s="196" t="s">
        <v>92</v>
      </c>
      <c r="F1130" s="196" t="s">
        <v>1</v>
      </c>
      <c r="G1130" s="196" t="s">
        <v>209</v>
      </c>
      <c r="H1130" s="196">
        <v>6.65</v>
      </c>
      <c r="I1130" s="196" t="s">
        <v>215</v>
      </c>
      <c r="J1130" s="196">
        <v>48</v>
      </c>
      <c r="K1130" s="448"/>
      <c r="L1130" s="196" t="s">
        <v>62</v>
      </c>
      <c r="M1130" s="196" t="s">
        <v>297</v>
      </c>
      <c r="N1130" s="216">
        <v>0</v>
      </c>
      <c r="O1130" s="216">
        <v>367.08000000000004</v>
      </c>
      <c r="P1130" s="216">
        <v>0</v>
      </c>
      <c r="Q1130" s="335">
        <v>0</v>
      </c>
      <c r="R1130" s="234"/>
    </row>
    <row r="1131" spans="2:18" s="194" customFormat="1" x14ac:dyDescent="0.25">
      <c r="B1131" s="233">
        <v>1126</v>
      </c>
      <c r="C1131" s="293">
        <v>45441</v>
      </c>
      <c r="D1131" s="195" t="s">
        <v>155</v>
      </c>
      <c r="E1131" s="196" t="s">
        <v>92</v>
      </c>
      <c r="F1131" s="196" t="s">
        <v>62</v>
      </c>
      <c r="G1131" s="196" t="s">
        <v>210</v>
      </c>
      <c r="H1131" s="196">
        <v>4.1500000000000004</v>
      </c>
      <c r="I1131" s="196"/>
      <c r="J1131" s="196"/>
      <c r="K1131" s="448"/>
      <c r="L1131" s="196"/>
      <c r="M1131" s="196"/>
      <c r="N1131" s="216">
        <v>0</v>
      </c>
      <c r="O1131" s="216">
        <v>0</v>
      </c>
      <c r="P1131" s="216">
        <v>0</v>
      </c>
      <c r="Q1131" s="335">
        <v>0</v>
      </c>
      <c r="R1131" s="234"/>
    </row>
    <row r="1132" spans="2:18" s="194" customFormat="1" x14ac:dyDescent="0.25">
      <c r="B1132" s="233">
        <v>1127</v>
      </c>
      <c r="C1132" s="293">
        <v>45441</v>
      </c>
      <c r="D1132" s="195" t="s">
        <v>154</v>
      </c>
      <c r="E1132" s="196" t="s">
        <v>92</v>
      </c>
      <c r="F1132" s="196" t="s">
        <v>62</v>
      </c>
      <c r="G1132" s="196" t="s">
        <v>210</v>
      </c>
      <c r="H1132" s="196">
        <v>4.1500000000000004</v>
      </c>
      <c r="I1132" s="196" t="s">
        <v>215</v>
      </c>
      <c r="J1132" s="196">
        <v>58</v>
      </c>
      <c r="K1132" s="448"/>
      <c r="L1132" s="196" t="s">
        <v>62</v>
      </c>
      <c r="M1132" s="196" t="s">
        <v>298</v>
      </c>
      <c r="N1132" s="216">
        <v>0</v>
      </c>
      <c r="O1132" s="216">
        <v>276.80500000000001</v>
      </c>
      <c r="P1132" s="216">
        <v>0</v>
      </c>
      <c r="Q1132" s="335">
        <v>0</v>
      </c>
      <c r="R1132" s="234"/>
    </row>
    <row r="1133" spans="2:18" s="194" customFormat="1" x14ac:dyDescent="0.25">
      <c r="B1133" s="233">
        <v>1128</v>
      </c>
      <c r="C1133" s="293">
        <v>45441</v>
      </c>
      <c r="D1133" s="195" t="s">
        <v>158</v>
      </c>
      <c r="E1133" s="196" t="s">
        <v>159</v>
      </c>
      <c r="F1133" s="196" t="s">
        <v>381</v>
      </c>
      <c r="G1133" s="196" t="s">
        <v>159</v>
      </c>
      <c r="H1133" s="196">
        <v>10</v>
      </c>
      <c r="I1133" s="196" t="s">
        <v>66</v>
      </c>
      <c r="J1133" s="196">
        <v>3</v>
      </c>
      <c r="K1133" s="448"/>
      <c r="L1133" s="196" t="s">
        <v>1</v>
      </c>
      <c r="M1133" s="196"/>
      <c r="N1133" s="216">
        <v>0</v>
      </c>
      <c r="O1133" s="216">
        <v>0</v>
      </c>
      <c r="P1133" s="216">
        <v>30</v>
      </c>
      <c r="Q1133" s="335">
        <v>0</v>
      </c>
      <c r="R1133" s="234"/>
    </row>
    <row r="1134" spans="2:18" s="194" customFormat="1" x14ac:dyDescent="0.25">
      <c r="B1134" s="233">
        <v>1129</v>
      </c>
      <c r="C1134" s="293">
        <v>45441</v>
      </c>
      <c r="D1134" s="195" t="s">
        <v>175</v>
      </c>
      <c r="E1134" s="196" t="s">
        <v>176</v>
      </c>
      <c r="F1134" s="196" t="s">
        <v>7</v>
      </c>
      <c r="G1134" s="196" t="s">
        <v>209</v>
      </c>
      <c r="H1134" s="196">
        <v>7</v>
      </c>
      <c r="I1134" s="196"/>
      <c r="J1134" s="196"/>
      <c r="K1134" s="448"/>
      <c r="L1134" s="196"/>
      <c r="M1134" s="196"/>
      <c r="N1134" s="216">
        <v>0</v>
      </c>
      <c r="O1134" s="216">
        <v>0</v>
      </c>
      <c r="P1134" s="216">
        <v>0</v>
      </c>
      <c r="Q1134" s="335">
        <v>0</v>
      </c>
      <c r="R1134" s="234"/>
    </row>
    <row r="1135" spans="2:18" s="194" customFormat="1" x14ac:dyDescent="0.25">
      <c r="B1135" s="233">
        <v>1130</v>
      </c>
      <c r="C1135" s="293">
        <v>45441</v>
      </c>
      <c r="D1135" s="195" t="s">
        <v>171</v>
      </c>
      <c r="E1135" s="196" t="s">
        <v>159</v>
      </c>
      <c r="F1135" s="196" t="s">
        <v>7</v>
      </c>
      <c r="G1135" s="196" t="s">
        <v>159</v>
      </c>
      <c r="H1135" s="196">
        <v>11.2</v>
      </c>
      <c r="I1135" s="196"/>
      <c r="J1135" s="196"/>
      <c r="K1135" s="448"/>
      <c r="L1135" s="196"/>
      <c r="M1135" s="196"/>
      <c r="N1135" s="216">
        <v>0</v>
      </c>
      <c r="O1135" s="216">
        <v>0</v>
      </c>
      <c r="P1135" s="216">
        <v>0</v>
      </c>
      <c r="Q1135" s="335">
        <v>0</v>
      </c>
      <c r="R1135" s="234"/>
    </row>
    <row r="1136" spans="2:18" s="194" customFormat="1" x14ac:dyDescent="0.25">
      <c r="B1136" s="233">
        <v>1131</v>
      </c>
      <c r="C1136" s="293">
        <v>45441</v>
      </c>
      <c r="D1136" s="195" t="s">
        <v>151</v>
      </c>
      <c r="E1136" s="196" t="s">
        <v>92</v>
      </c>
      <c r="F1136" s="196" t="s">
        <v>63</v>
      </c>
      <c r="G1136" s="196" t="s">
        <v>209</v>
      </c>
      <c r="H1136" s="196">
        <v>6.65</v>
      </c>
      <c r="I1136" s="196" t="s">
        <v>214</v>
      </c>
      <c r="J1136" s="196">
        <v>37</v>
      </c>
      <c r="K1136" s="448"/>
      <c r="L1136" s="196" t="s">
        <v>63</v>
      </c>
      <c r="M1136" s="196" t="s">
        <v>298</v>
      </c>
      <c r="N1136" s="216">
        <v>246.05</v>
      </c>
      <c r="O1136" s="216">
        <v>0</v>
      </c>
      <c r="P1136" s="216">
        <v>0</v>
      </c>
      <c r="Q1136" s="335">
        <v>0</v>
      </c>
      <c r="R1136" s="234"/>
    </row>
    <row r="1137" spans="2:18" s="194" customFormat="1" x14ac:dyDescent="0.25">
      <c r="B1137" s="233">
        <v>1132</v>
      </c>
      <c r="C1137" s="293">
        <v>45441</v>
      </c>
      <c r="D1137" s="195" t="s">
        <v>150</v>
      </c>
      <c r="E1137" s="196" t="s">
        <v>92</v>
      </c>
      <c r="F1137" s="196" t="s">
        <v>63</v>
      </c>
      <c r="G1137" s="196" t="s">
        <v>210</v>
      </c>
      <c r="H1137" s="196">
        <v>4.1500000000000004</v>
      </c>
      <c r="I1137" s="196" t="s">
        <v>214</v>
      </c>
      <c r="J1137" s="196">
        <v>37</v>
      </c>
      <c r="K1137" s="448"/>
      <c r="L1137" s="196" t="s">
        <v>63</v>
      </c>
      <c r="M1137" s="196" t="s">
        <v>298</v>
      </c>
      <c r="N1137" s="216">
        <v>153.55000000000001</v>
      </c>
      <c r="O1137" s="216">
        <v>0</v>
      </c>
      <c r="P1137" s="216">
        <v>0</v>
      </c>
      <c r="Q1137" s="335">
        <v>0</v>
      </c>
      <c r="R1137" s="234"/>
    </row>
    <row r="1138" spans="2:18" s="194" customFormat="1" x14ac:dyDescent="0.25">
      <c r="B1138" s="233">
        <v>1133</v>
      </c>
      <c r="C1138" s="293">
        <v>45441</v>
      </c>
      <c r="D1138" s="195" t="s">
        <v>148</v>
      </c>
      <c r="E1138" s="196" t="s">
        <v>92</v>
      </c>
      <c r="F1138" s="196" t="s">
        <v>63</v>
      </c>
      <c r="G1138" s="196" t="s">
        <v>210</v>
      </c>
      <c r="H1138" s="196">
        <v>4.1500000000000004</v>
      </c>
      <c r="I1138" s="196" t="s">
        <v>214</v>
      </c>
      <c r="J1138" s="196">
        <v>40</v>
      </c>
      <c r="K1138" s="448"/>
      <c r="L1138" s="196" t="s">
        <v>63</v>
      </c>
      <c r="M1138" s="196" t="s">
        <v>298</v>
      </c>
      <c r="N1138" s="216">
        <v>166</v>
      </c>
      <c r="O1138" s="216">
        <v>0</v>
      </c>
      <c r="P1138" s="216">
        <v>0</v>
      </c>
      <c r="Q1138" s="335">
        <v>0</v>
      </c>
      <c r="R1138" s="234"/>
    </row>
    <row r="1139" spans="2:18" s="194" customFormat="1" x14ac:dyDescent="0.25">
      <c r="B1139" s="233">
        <v>1134</v>
      </c>
      <c r="C1139" s="293">
        <v>45441</v>
      </c>
      <c r="D1139" s="195" t="s">
        <v>177</v>
      </c>
      <c r="E1139" s="196" t="s">
        <v>159</v>
      </c>
      <c r="F1139" s="196" t="s">
        <v>8</v>
      </c>
      <c r="G1139" s="196" t="s">
        <v>159</v>
      </c>
      <c r="H1139" s="196">
        <v>11.6</v>
      </c>
      <c r="I1139" s="196"/>
      <c r="J1139" s="196"/>
      <c r="K1139" s="448"/>
      <c r="L1139" s="196"/>
      <c r="M1139" s="196"/>
      <c r="N1139" s="216">
        <v>0</v>
      </c>
      <c r="O1139" s="216">
        <v>0</v>
      </c>
      <c r="P1139" s="216">
        <v>0</v>
      </c>
      <c r="Q1139" s="335">
        <v>0</v>
      </c>
      <c r="R1139" s="234"/>
    </row>
    <row r="1140" spans="2:18" s="194" customFormat="1" x14ac:dyDescent="0.25">
      <c r="B1140" s="233">
        <v>1135</v>
      </c>
      <c r="C1140" s="293">
        <v>45441</v>
      </c>
      <c r="D1140" s="195" t="s">
        <v>141</v>
      </c>
      <c r="E1140" s="196" t="s">
        <v>92</v>
      </c>
      <c r="F1140" s="196" t="s">
        <v>2</v>
      </c>
      <c r="G1140" s="196" t="s">
        <v>209</v>
      </c>
      <c r="H1140" s="196">
        <v>7</v>
      </c>
      <c r="I1140" s="196" t="s">
        <v>214</v>
      </c>
      <c r="J1140" s="196">
        <v>40</v>
      </c>
      <c r="K1140" s="448"/>
      <c r="L1140" s="196" t="s">
        <v>2</v>
      </c>
      <c r="M1140" s="196" t="s">
        <v>297</v>
      </c>
      <c r="N1140" s="216">
        <v>280</v>
      </c>
      <c r="O1140" s="216">
        <v>0</v>
      </c>
      <c r="P1140" s="216">
        <v>0</v>
      </c>
      <c r="Q1140" s="335">
        <v>0</v>
      </c>
      <c r="R1140" s="234"/>
    </row>
    <row r="1141" spans="2:18" s="194" customFormat="1" x14ac:dyDescent="0.25">
      <c r="B1141" s="233">
        <v>1136</v>
      </c>
      <c r="C1141" s="293">
        <v>45441</v>
      </c>
      <c r="D1141" s="195" t="s">
        <v>140</v>
      </c>
      <c r="E1141" s="196" t="s">
        <v>92</v>
      </c>
      <c r="F1141" s="196" t="s">
        <v>2</v>
      </c>
      <c r="G1141" s="196" t="s">
        <v>209</v>
      </c>
      <c r="H1141" s="196">
        <v>7</v>
      </c>
      <c r="I1141" s="196" t="s">
        <v>214</v>
      </c>
      <c r="J1141" s="196">
        <v>38</v>
      </c>
      <c r="K1141" s="448"/>
      <c r="L1141" s="196" t="s">
        <v>2</v>
      </c>
      <c r="M1141" s="196" t="s">
        <v>297</v>
      </c>
      <c r="N1141" s="216">
        <v>266</v>
      </c>
      <c r="O1141" s="216">
        <v>0</v>
      </c>
      <c r="P1141" s="216">
        <v>0</v>
      </c>
      <c r="Q1141" s="335">
        <v>0</v>
      </c>
      <c r="R1141" s="234"/>
    </row>
    <row r="1142" spans="2:18" s="194" customFormat="1" x14ac:dyDescent="0.25">
      <c r="B1142" s="233">
        <v>1137</v>
      </c>
      <c r="C1142" s="293">
        <v>45441</v>
      </c>
      <c r="D1142" s="195" t="s">
        <v>139</v>
      </c>
      <c r="E1142" s="196" t="s">
        <v>92</v>
      </c>
      <c r="F1142" s="196" t="s">
        <v>2</v>
      </c>
      <c r="G1142" s="196" t="s">
        <v>209</v>
      </c>
      <c r="H1142" s="196">
        <v>7</v>
      </c>
      <c r="I1142" s="196" t="s">
        <v>214</v>
      </c>
      <c r="J1142" s="196">
        <v>37</v>
      </c>
      <c r="K1142" s="448"/>
      <c r="L1142" s="196" t="s">
        <v>2</v>
      </c>
      <c r="M1142" s="196" t="s">
        <v>297</v>
      </c>
      <c r="N1142" s="216">
        <v>259</v>
      </c>
      <c r="O1142" s="216">
        <v>0</v>
      </c>
      <c r="P1142" s="216">
        <v>0</v>
      </c>
      <c r="Q1142" s="335">
        <v>0</v>
      </c>
      <c r="R1142" s="234"/>
    </row>
    <row r="1143" spans="2:18" s="194" customFormat="1" x14ac:dyDescent="0.25">
      <c r="B1143" s="233">
        <v>1138</v>
      </c>
      <c r="C1143" s="293">
        <v>45441</v>
      </c>
      <c r="D1143" s="195" t="s">
        <v>96</v>
      </c>
      <c r="E1143" s="196" t="s">
        <v>159</v>
      </c>
      <c r="F1143" s="196" t="s">
        <v>1</v>
      </c>
      <c r="G1143" s="196" t="s">
        <v>159</v>
      </c>
      <c r="H1143" s="196">
        <v>11.8</v>
      </c>
      <c r="I1143" s="196" t="s">
        <v>66</v>
      </c>
      <c r="J1143" s="196">
        <v>6</v>
      </c>
      <c r="K1143" s="448"/>
      <c r="L1143" s="196" t="s">
        <v>1</v>
      </c>
      <c r="M1143" s="196"/>
      <c r="N1143" s="216">
        <v>0</v>
      </c>
      <c r="O1143" s="216">
        <v>0</v>
      </c>
      <c r="P1143" s="216">
        <v>70.800000000000011</v>
      </c>
      <c r="Q1143" s="335">
        <v>0</v>
      </c>
      <c r="R1143" s="234"/>
    </row>
    <row r="1144" spans="2:18" s="194" customFormat="1" x14ac:dyDescent="0.25">
      <c r="B1144" s="233">
        <v>1139</v>
      </c>
      <c r="C1144" s="293">
        <v>45441</v>
      </c>
      <c r="D1144" s="195" t="s">
        <v>128</v>
      </c>
      <c r="E1144" s="196" t="s">
        <v>159</v>
      </c>
      <c r="F1144" s="196" t="s">
        <v>1</v>
      </c>
      <c r="G1144" s="196" t="s">
        <v>159</v>
      </c>
      <c r="H1144" s="196">
        <v>11.8</v>
      </c>
      <c r="I1144" s="196" t="s">
        <v>66</v>
      </c>
      <c r="J1144" s="196">
        <v>4</v>
      </c>
      <c r="K1144" s="448"/>
      <c r="L1144" s="196" t="s">
        <v>1</v>
      </c>
      <c r="M1144" s="196"/>
      <c r="N1144" s="216">
        <v>0</v>
      </c>
      <c r="O1144" s="216">
        <v>0</v>
      </c>
      <c r="P1144" s="216">
        <v>47.2</v>
      </c>
      <c r="Q1144" s="335">
        <v>0</v>
      </c>
      <c r="R1144" s="234"/>
    </row>
    <row r="1145" spans="2:18" s="194" customFormat="1" x14ac:dyDescent="0.25">
      <c r="B1145" s="233">
        <v>1140</v>
      </c>
      <c r="C1145" s="293">
        <v>45442</v>
      </c>
      <c r="D1145" s="195" t="s">
        <v>94</v>
      </c>
      <c r="E1145" s="196" t="s">
        <v>92</v>
      </c>
      <c r="F1145" s="196" t="s">
        <v>1</v>
      </c>
      <c r="G1145" s="196" t="s">
        <v>209</v>
      </c>
      <c r="H1145" s="196">
        <v>6.65</v>
      </c>
      <c r="I1145" s="196" t="s">
        <v>284</v>
      </c>
      <c r="J1145" s="196">
        <v>27</v>
      </c>
      <c r="K1145" s="448"/>
      <c r="L1145" s="196" t="s">
        <v>1</v>
      </c>
      <c r="M1145" s="196"/>
      <c r="N1145" s="216">
        <f t="shared" ref="N1145" si="9">IF(I1145=$N$5,J1145*H1145,0)</f>
        <v>0</v>
      </c>
      <c r="O1145" s="216">
        <f t="shared" ref="O1145" si="10">IF(I1145=$O$5,J1145*H1145,0)*1.15</f>
        <v>0</v>
      </c>
      <c r="P1145" s="216">
        <f t="shared" ref="P1145" si="11">IF(I1145=$P$5,J1145*H1145,0)</f>
        <v>0</v>
      </c>
      <c r="Q1145" s="335">
        <f t="shared" ref="Q1145" si="12">IF(I1145=$Q$5,J1145*H1145,0)</f>
        <v>0</v>
      </c>
      <c r="R1145" s="234" t="s">
        <v>220</v>
      </c>
    </row>
    <row r="1146" spans="2:18" s="194" customFormat="1" x14ac:dyDescent="0.25">
      <c r="B1146" s="233">
        <v>1141</v>
      </c>
      <c r="C1146" s="293">
        <v>45442</v>
      </c>
      <c r="D1146" s="195" t="s">
        <v>91</v>
      </c>
      <c r="E1146" s="196" t="s">
        <v>92</v>
      </c>
      <c r="F1146" s="196" t="s">
        <v>1</v>
      </c>
      <c r="G1146" s="196" t="s">
        <v>209</v>
      </c>
      <c r="H1146" s="196">
        <v>6.65</v>
      </c>
      <c r="I1146" s="196" t="s">
        <v>215</v>
      </c>
      <c r="J1146" s="196">
        <v>5</v>
      </c>
      <c r="K1146" s="448"/>
      <c r="L1146" s="196" t="s">
        <v>62</v>
      </c>
      <c r="M1146" s="196" t="s">
        <v>298</v>
      </c>
      <c r="N1146" s="216">
        <v>0</v>
      </c>
      <c r="O1146" s="216">
        <v>38.237499999999997</v>
      </c>
      <c r="P1146" s="216">
        <v>0</v>
      </c>
      <c r="Q1146" s="335">
        <v>0</v>
      </c>
      <c r="R1146" s="234"/>
    </row>
    <row r="1147" spans="2:18" s="194" customFormat="1" x14ac:dyDescent="0.25">
      <c r="B1147" s="233">
        <v>1142</v>
      </c>
      <c r="C1147" s="293">
        <v>45442</v>
      </c>
      <c r="D1147" s="195" t="s">
        <v>116</v>
      </c>
      <c r="E1147" s="196" t="s">
        <v>92</v>
      </c>
      <c r="F1147" s="196" t="s">
        <v>1</v>
      </c>
      <c r="G1147" s="196" t="s">
        <v>209</v>
      </c>
      <c r="H1147" s="196">
        <v>6.65</v>
      </c>
      <c r="I1147" s="196" t="s">
        <v>215</v>
      </c>
      <c r="J1147" s="196">
        <v>45</v>
      </c>
      <c r="K1147" s="448"/>
      <c r="L1147" s="196" t="s">
        <v>62</v>
      </c>
      <c r="M1147" s="196" t="s">
        <v>298</v>
      </c>
      <c r="N1147" s="216">
        <v>0</v>
      </c>
      <c r="O1147" s="216">
        <v>344.13749999999999</v>
      </c>
      <c r="P1147" s="216">
        <v>0</v>
      </c>
      <c r="Q1147" s="335">
        <v>0</v>
      </c>
      <c r="R1147" s="234"/>
    </row>
    <row r="1148" spans="2:18" s="194" customFormat="1" x14ac:dyDescent="0.25">
      <c r="B1148" s="233">
        <v>1143</v>
      </c>
      <c r="C1148" s="293">
        <v>45442</v>
      </c>
      <c r="D1148" s="195" t="s">
        <v>155</v>
      </c>
      <c r="E1148" s="196" t="s">
        <v>92</v>
      </c>
      <c r="F1148" s="196" t="s">
        <v>62</v>
      </c>
      <c r="G1148" s="196" t="s">
        <v>210</v>
      </c>
      <c r="H1148" s="196">
        <v>4.1500000000000004</v>
      </c>
      <c r="I1148" s="196"/>
      <c r="J1148" s="196"/>
      <c r="K1148" s="448"/>
      <c r="L1148" s="196"/>
      <c r="M1148" s="196"/>
      <c r="N1148" s="216">
        <v>0</v>
      </c>
      <c r="O1148" s="216">
        <v>0</v>
      </c>
      <c r="P1148" s="216">
        <v>0</v>
      </c>
      <c r="Q1148" s="335">
        <v>0</v>
      </c>
      <c r="R1148" s="234"/>
    </row>
    <row r="1149" spans="2:18" s="194" customFormat="1" x14ac:dyDescent="0.25">
      <c r="B1149" s="233">
        <v>1144</v>
      </c>
      <c r="C1149" s="293">
        <v>45442</v>
      </c>
      <c r="D1149" s="195" t="s">
        <v>154</v>
      </c>
      <c r="E1149" s="196" t="s">
        <v>92</v>
      </c>
      <c r="F1149" s="196" t="s">
        <v>62</v>
      </c>
      <c r="G1149" s="196" t="s">
        <v>210</v>
      </c>
      <c r="H1149" s="196">
        <v>4.1500000000000004</v>
      </c>
      <c r="I1149" s="196" t="s">
        <v>215</v>
      </c>
      <c r="J1149" s="196">
        <v>57</v>
      </c>
      <c r="K1149" s="448"/>
      <c r="L1149" s="196" t="s">
        <v>62</v>
      </c>
      <c r="M1149" s="196" t="s">
        <v>298</v>
      </c>
      <c r="N1149" s="216">
        <v>0</v>
      </c>
      <c r="O1149" s="216">
        <v>272.03249999999997</v>
      </c>
      <c r="P1149" s="216">
        <v>0</v>
      </c>
      <c r="Q1149" s="335">
        <v>0</v>
      </c>
      <c r="R1149" s="234"/>
    </row>
    <row r="1150" spans="2:18" s="194" customFormat="1" x14ac:dyDescent="0.25">
      <c r="B1150" s="233">
        <v>1145</v>
      </c>
      <c r="C1150" s="293">
        <v>45442</v>
      </c>
      <c r="D1150" s="195" t="s">
        <v>158</v>
      </c>
      <c r="E1150" s="196" t="s">
        <v>159</v>
      </c>
      <c r="F1150" s="196" t="s">
        <v>381</v>
      </c>
      <c r="G1150" s="196" t="s">
        <v>159</v>
      </c>
      <c r="H1150" s="196">
        <v>10</v>
      </c>
      <c r="I1150" s="196" t="s">
        <v>66</v>
      </c>
      <c r="J1150" s="196">
        <v>4</v>
      </c>
      <c r="K1150" s="448"/>
      <c r="L1150" s="196" t="s">
        <v>1</v>
      </c>
      <c r="M1150" s="196"/>
      <c r="N1150" s="216">
        <v>0</v>
      </c>
      <c r="O1150" s="216">
        <v>0</v>
      </c>
      <c r="P1150" s="216">
        <v>40</v>
      </c>
      <c r="Q1150" s="335">
        <v>0</v>
      </c>
      <c r="R1150" s="234"/>
    </row>
    <row r="1151" spans="2:18" s="194" customFormat="1" x14ac:dyDescent="0.25">
      <c r="B1151" s="233">
        <v>1146</v>
      </c>
      <c r="C1151" s="293">
        <v>45442</v>
      </c>
      <c r="D1151" s="195" t="s">
        <v>175</v>
      </c>
      <c r="E1151" s="196" t="s">
        <v>176</v>
      </c>
      <c r="F1151" s="196" t="s">
        <v>7</v>
      </c>
      <c r="G1151" s="196" t="s">
        <v>209</v>
      </c>
      <c r="H1151" s="196">
        <v>7</v>
      </c>
      <c r="I1151" s="196"/>
      <c r="J1151" s="196"/>
      <c r="K1151" s="448"/>
      <c r="L1151" s="196"/>
      <c r="M1151" s="196"/>
      <c r="N1151" s="216">
        <v>0</v>
      </c>
      <c r="O1151" s="216">
        <v>0</v>
      </c>
      <c r="P1151" s="216">
        <v>0</v>
      </c>
      <c r="Q1151" s="335">
        <v>0</v>
      </c>
      <c r="R1151" s="234"/>
    </row>
    <row r="1152" spans="2:18" s="194" customFormat="1" x14ac:dyDescent="0.25">
      <c r="B1152" s="233">
        <v>1147</v>
      </c>
      <c r="C1152" s="293">
        <v>45442</v>
      </c>
      <c r="D1152" s="195" t="s">
        <v>171</v>
      </c>
      <c r="E1152" s="196" t="s">
        <v>159</v>
      </c>
      <c r="F1152" s="196" t="s">
        <v>7</v>
      </c>
      <c r="G1152" s="196" t="s">
        <v>159</v>
      </c>
      <c r="H1152" s="196">
        <v>11.2</v>
      </c>
      <c r="I1152" s="196"/>
      <c r="J1152" s="196"/>
      <c r="K1152" s="448"/>
      <c r="L1152" s="196"/>
      <c r="M1152" s="196"/>
      <c r="N1152" s="216">
        <v>0</v>
      </c>
      <c r="O1152" s="216">
        <v>0</v>
      </c>
      <c r="P1152" s="216">
        <v>0</v>
      </c>
      <c r="Q1152" s="335">
        <v>0</v>
      </c>
      <c r="R1152" s="234"/>
    </row>
    <row r="1153" spans="2:18" s="194" customFormat="1" x14ac:dyDescent="0.25">
      <c r="B1153" s="233">
        <v>1148</v>
      </c>
      <c r="C1153" s="293">
        <v>45442</v>
      </c>
      <c r="D1153" s="195" t="s">
        <v>151</v>
      </c>
      <c r="E1153" s="196" t="s">
        <v>92</v>
      </c>
      <c r="F1153" s="196" t="s">
        <v>63</v>
      </c>
      <c r="G1153" s="196" t="s">
        <v>209</v>
      </c>
      <c r="H1153" s="196">
        <v>6.65</v>
      </c>
      <c r="I1153" s="196" t="s">
        <v>214</v>
      </c>
      <c r="J1153" s="196">
        <v>31</v>
      </c>
      <c r="K1153" s="448"/>
      <c r="L1153" s="196" t="s">
        <v>63</v>
      </c>
      <c r="M1153" s="196" t="s">
        <v>298</v>
      </c>
      <c r="N1153" s="216">
        <v>206.15</v>
      </c>
      <c r="O1153" s="216">
        <v>0</v>
      </c>
      <c r="P1153" s="216">
        <v>0</v>
      </c>
      <c r="Q1153" s="335">
        <v>0</v>
      </c>
      <c r="R1153" s="234"/>
    </row>
    <row r="1154" spans="2:18" s="194" customFormat="1" x14ac:dyDescent="0.25">
      <c r="B1154" s="233">
        <v>1149</v>
      </c>
      <c r="C1154" s="293">
        <v>45442</v>
      </c>
      <c r="D1154" s="195" t="s">
        <v>150</v>
      </c>
      <c r="E1154" s="196" t="s">
        <v>92</v>
      </c>
      <c r="F1154" s="196" t="s">
        <v>63</v>
      </c>
      <c r="G1154" s="196" t="s">
        <v>210</v>
      </c>
      <c r="H1154" s="196">
        <v>4.1500000000000004</v>
      </c>
      <c r="I1154" s="196" t="s">
        <v>214</v>
      </c>
      <c r="J1154" s="196">
        <v>31</v>
      </c>
      <c r="K1154" s="448"/>
      <c r="L1154" s="196" t="s">
        <v>63</v>
      </c>
      <c r="M1154" s="196" t="s">
        <v>298</v>
      </c>
      <c r="N1154" s="216">
        <v>128.65</v>
      </c>
      <c r="O1154" s="216">
        <v>0</v>
      </c>
      <c r="P1154" s="216">
        <v>0</v>
      </c>
      <c r="Q1154" s="335">
        <v>0</v>
      </c>
      <c r="R1154" s="234"/>
    </row>
    <row r="1155" spans="2:18" s="194" customFormat="1" x14ac:dyDescent="0.25">
      <c r="B1155" s="233">
        <v>1150</v>
      </c>
      <c r="C1155" s="293">
        <v>45442</v>
      </c>
      <c r="D1155" s="195" t="s">
        <v>148</v>
      </c>
      <c r="E1155" s="196" t="s">
        <v>92</v>
      </c>
      <c r="F1155" s="196" t="s">
        <v>63</v>
      </c>
      <c r="G1155" s="196" t="s">
        <v>210</v>
      </c>
      <c r="H1155" s="196">
        <v>4.1500000000000004</v>
      </c>
      <c r="I1155" s="196" t="s">
        <v>214</v>
      </c>
      <c r="J1155" s="196">
        <v>40</v>
      </c>
      <c r="K1155" s="448"/>
      <c r="L1155" s="196" t="s">
        <v>63</v>
      </c>
      <c r="M1155" s="196" t="s">
        <v>298</v>
      </c>
      <c r="N1155" s="216">
        <v>166</v>
      </c>
      <c r="O1155" s="216">
        <v>0</v>
      </c>
      <c r="P1155" s="216">
        <v>0</v>
      </c>
      <c r="Q1155" s="335">
        <v>0</v>
      </c>
      <c r="R1155" s="234"/>
    </row>
    <row r="1156" spans="2:18" s="194" customFormat="1" x14ac:dyDescent="0.25">
      <c r="B1156" s="233">
        <v>1151</v>
      </c>
      <c r="C1156" s="293">
        <v>45442</v>
      </c>
      <c r="D1156" s="195" t="s">
        <v>177</v>
      </c>
      <c r="E1156" s="196" t="s">
        <v>159</v>
      </c>
      <c r="F1156" s="196" t="s">
        <v>8</v>
      </c>
      <c r="G1156" s="196" t="s">
        <v>159</v>
      </c>
      <c r="H1156" s="196">
        <v>11.6</v>
      </c>
      <c r="I1156" s="196" t="s">
        <v>66</v>
      </c>
      <c r="J1156" s="196">
        <v>6</v>
      </c>
      <c r="K1156" s="448"/>
      <c r="L1156" s="196" t="s">
        <v>1</v>
      </c>
      <c r="M1156" s="196"/>
      <c r="N1156" s="216">
        <v>0</v>
      </c>
      <c r="O1156" s="216">
        <v>0</v>
      </c>
      <c r="P1156" s="216">
        <v>69.599999999999994</v>
      </c>
      <c r="Q1156" s="335">
        <v>0</v>
      </c>
      <c r="R1156" s="234"/>
    </row>
    <row r="1157" spans="2:18" s="194" customFormat="1" x14ac:dyDescent="0.25">
      <c r="B1157" s="233">
        <v>1152</v>
      </c>
      <c r="C1157" s="293">
        <v>45442</v>
      </c>
      <c r="D1157" s="195" t="s">
        <v>141</v>
      </c>
      <c r="E1157" s="196" t="s">
        <v>92</v>
      </c>
      <c r="F1157" s="196" t="s">
        <v>2</v>
      </c>
      <c r="G1157" s="196" t="s">
        <v>209</v>
      </c>
      <c r="H1157" s="196">
        <v>7</v>
      </c>
      <c r="I1157" s="196" t="s">
        <v>214</v>
      </c>
      <c r="J1157" s="196">
        <v>37</v>
      </c>
      <c r="K1157" s="448"/>
      <c r="L1157" s="196" t="s">
        <v>2</v>
      </c>
      <c r="M1157" s="196" t="s">
        <v>298</v>
      </c>
      <c r="N1157" s="216">
        <v>259</v>
      </c>
      <c r="O1157" s="216">
        <v>0</v>
      </c>
      <c r="P1157" s="216">
        <v>0</v>
      </c>
      <c r="Q1157" s="335">
        <v>0</v>
      </c>
      <c r="R1157" s="234"/>
    </row>
    <row r="1158" spans="2:18" s="194" customFormat="1" x14ac:dyDescent="0.25">
      <c r="B1158" s="233">
        <v>1153</v>
      </c>
      <c r="C1158" s="293">
        <v>45442</v>
      </c>
      <c r="D1158" s="195" t="s">
        <v>140</v>
      </c>
      <c r="E1158" s="196" t="s">
        <v>92</v>
      </c>
      <c r="F1158" s="196" t="s">
        <v>2</v>
      </c>
      <c r="G1158" s="196" t="s">
        <v>209</v>
      </c>
      <c r="H1158" s="196">
        <v>7</v>
      </c>
      <c r="I1158" s="196" t="s">
        <v>214</v>
      </c>
      <c r="J1158" s="196">
        <v>37</v>
      </c>
      <c r="K1158" s="448"/>
      <c r="L1158" s="196" t="s">
        <v>2</v>
      </c>
      <c r="M1158" s="196" t="s">
        <v>298</v>
      </c>
      <c r="N1158" s="216">
        <v>259</v>
      </c>
      <c r="O1158" s="216">
        <v>0</v>
      </c>
      <c r="P1158" s="216">
        <v>0</v>
      </c>
      <c r="Q1158" s="335">
        <v>0</v>
      </c>
      <c r="R1158" s="234"/>
    </row>
    <row r="1159" spans="2:18" s="194" customFormat="1" x14ac:dyDescent="0.25">
      <c r="B1159" s="233">
        <v>1154</v>
      </c>
      <c r="C1159" s="293">
        <v>45442</v>
      </c>
      <c r="D1159" s="195" t="s">
        <v>139</v>
      </c>
      <c r="E1159" s="196" t="s">
        <v>92</v>
      </c>
      <c r="F1159" s="196" t="s">
        <v>2</v>
      </c>
      <c r="G1159" s="196" t="s">
        <v>209</v>
      </c>
      <c r="H1159" s="196">
        <v>7</v>
      </c>
      <c r="I1159" s="196" t="s">
        <v>214</v>
      </c>
      <c r="J1159" s="196">
        <v>37</v>
      </c>
      <c r="K1159" s="448"/>
      <c r="L1159" s="196" t="s">
        <v>2</v>
      </c>
      <c r="M1159" s="196" t="s">
        <v>298</v>
      </c>
      <c r="N1159" s="216">
        <v>259</v>
      </c>
      <c r="O1159" s="216">
        <v>0</v>
      </c>
      <c r="P1159" s="216">
        <v>0</v>
      </c>
      <c r="Q1159" s="335">
        <v>0</v>
      </c>
      <c r="R1159" s="234"/>
    </row>
    <row r="1160" spans="2:18" s="194" customFormat="1" x14ac:dyDescent="0.25">
      <c r="B1160" s="233">
        <v>1155</v>
      </c>
      <c r="C1160" s="293">
        <v>45442</v>
      </c>
      <c r="D1160" s="195" t="s">
        <v>96</v>
      </c>
      <c r="E1160" s="196" t="s">
        <v>159</v>
      </c>
      <c r="F1160" s="196" t="s">
        <v>1</v>
      </c>
      <c r="G1160" s="196" t="s">
        <v>159</v>
      </c>
      <c r="H1160" s="196">
        <v>11.8</v>
      </c>
      <c r="I1160" s="196" t="s">
        <v>66</v>
      </c>
      <c r="J1160" s="196">
        <v>4</v>
      </c>
      <c r="K1160" s="448"/>
      <c r="L1160" s="196" t="s">
        <v>1</v>
      </c>
      <c r="M1160" s="196"/>
      <c r="N1160" s="216">
        <v>0</v>
      </c>
      <c r="O1160" s="216">
        <v>0</v>
      </c>
      <c r="P1160" s="216">
        <v>47.2</v>
      </c>
      <c r="Q1160" s="335">
        <v>0</v>
      </c>
      <c r="R1160" s="234"/>
    </row>
    <row r="1161" spans="2:18" s="194" customFormat="1" x14ac:dyDescent="0.25">
      <c r="B1161" s="233">
        <v>1156</v>
      </c>
      <c r="C1161" s="293">
        <v>45442</v>
      </c>
      <c r="D1161" s="195" t="s">
        <v>128</v>
      </c>
      <c r="E1161" s="196" t="s">
        <v>159</v>
      </c>
      <c r="F1161" s="196" t="s">
        <v>1</v>
      </c>
      <c r="G1161" s="196" t="s">
        <v>159</v>
      </c>
      <c r="H1161" s="196">
        <v>11.8</v>
      </c>
      <c r="I1161" s="196"/>
      <c r="J1161" s="196"/>
      <c r="K1161" s="448"/>
      <c r="L1161" s="196"/>
      <c r="M1161" s="196"/>
      <c r="N1161" s="216">
        <v>0</v>
      </c>
      <c r="O1161" s="216">
        <v>0</v>
      </c>
      <c r="P1161" s="216">
        <v>0</v>
      </c>
      <c r="Q1161" s="335">
        <v>0</v>
      </c>
      <c r="R1161" s="234"/>
    </row>
    <row r="1162" spans="2:18" s="194" customFormat="1" x14ac:dyDescent="0.25">
      <c r="B1162" s="233">
        <v>1157</v>
      </c>
      <c r="C1162" s="293">
        <v>45443</v>
      </c>
      <c r="D1162" s="195" t="s">
        <v>94</v>
      </c>
      <c r="E1162" s="196" t="s">
        <v>92</v>
      </c>
      <c r="F1162" s="196" t="s">
        <v>1</v>
      </c>
      <c r="G1162" s="196" t="s">
        <v>209</v>
      </c>
      <c r="H1162" s="196">
        <v>6.65</v>
      </c>
      <c r="I1162" s="196"/>
      <c r="J1162" s="196"/>
      <c r="K1162" s="448"/>
      <c r="L1162" s="196"/>
      <c r="M1162" s="196"/>
      <c r="N1162" s="216">
        <v>0</v>
      </c>
      <c r="O1162" s="216">
        <v>0</v>
      </c>
      <c r="P1162" s="216">
        <v>0</v>
      </c>
      <c r="Q1162" s="335">
        <v>0</v>
      </c>
      <c r="R1162" s="234"/>
    </row>
    <row r="1163" spans="2:18" s="194" customFormat="1" x14ac:dyDescent="0.25">
      <c r="B1163" s="233">
        <v>1158</v>
      </c>
      <c r="C1163" s="293">
        <v>45443</v>
      </c>
      <c r="D1163" s="195" t="s">
        <v>91</v>
      </c>
      <c r="E1163" s="196" t="s">
        <v>92</v>
      </c>
      <c r="F1163" s="196" t="s">
        <v>1</v>
      </c>
      <c r="G1163" s="196" t="s">
        <v>209</v>
      </c>
      <c r="H1163" s="196">
        <v>6.65</v>
      </c>
      <c r="I1163" s="196"/>
      <c r="J1163" s="196"/>
      <c r="K1163" s="448"/>
      <c r="L1163" s="196"/>
      <c r="M1163" s="196"/>
      <c r="N1163" s="216">
        <v>0</v>
      </c>
      <c r="O1163" s="216">
        <v>0</v>
      </c>
      <c r="P1163" s="216">
        <v>0</v>
      </c>
      <c r="Q1163" s="335">
        <v>0</v>
      </c>
      <c r="R1163" s="234"/>
    </row>
    <row r="1164" spans="2:18" s="194" customFormat="1" x14ac:dyDescent="0.25">
      <c r="B1164" s="233">
        <v>1159</v>
      </c>
      <c r="C1164" s="293">
        <v>45443</v>
      </c>
      <c r="D1164" s="195" t="s">
        <v>116</v>
      </c>
      <c r="E1164" s="196" t="s">
        <v>92</v>
      </c>
      <c r="F1164" s="196" t="s">
        <v>1</v>
      </c>
      <c r="G1164" s="196" t="s">
        <v>209</v>
      </c>
      <c r="H1164" s="196">
        <v>6.65</v>
      </c>
      <c r="I1164" s="196"/>
      <c r="J1164" s="196"/>
      <c r="K1164" s="448"/>
      <c r="L1164" s="196"/>
      <c r="M1164" s="196"/>
      <c r="N1164" s="216">
        <v>0</v>
      </c>
      <c r="O1164" s="216">
        <v>0</v>
      </c>
      <c r="P1164" s="216">
        <v>0</v>
      </c>
      <c r="Q1164" s="335">
        <v>0</v>
      </c>
      <c r="R1164" s="234"/>
    </row>
    <row r="1165" spans="2:18" s="194" customFormat="1" x14ac:dyDescent="0.25">
      <c r="B1165" s="233">
        <v>1160</v>
      </c>
      <c r="C1165" s="293">
        <v>45443</v>
      </c>
      <c r="D1165" s="195" t="s">
        <v>155</v>
      </c>
      <c r="E1165" s="196" t="s">
        <v>92</v>
      </c>
      <c r="F1165" s="196" t="s">
        <v>62</v>
      </c>
      <c r="G1165" s="196" t="s">
        <v>210</v>
      </c>
      <c r="H1165" s="196">
        <v>4.1500000000000004</v>
      </c>
      <c r="I1165" s="196"/>
      <c r="J1165" s="196"/>
      <c r="K1165" s="448"/>
      <c r="L1165" s="196"/>
      <c r="M1165" s="196"/>
      <c r="N1165" s="216">
        <v>0</v>
      </c>
      <c r="O1165" s="216">
        <v>0</v>
      </c>
      <c r="P1165" s="216">
        <v>0</v>
      </c>
      <c r="Q1165" s="335">
        <v>0</v>
      </c>
      <c r="R1165" s="234"/>
    </row>
    <row r="1166" spans="2:18" s="194" customFormat="1" x14ac:dyDescent="0.25">
      <c r="B1166" s="233">
        <v>1161</v>
      </c>
      <c r="C1166" s="293">
        <v>45443</v>
      </c>
      <c r="D1166" s="195" t="s">
        <v>154</v>
      </c>
      <c r="E1166" s="196" t="s">
        <v>92</v>
      </c>
      <c r="F1166" s="196" t="s">
        <v>62</v>
      </c>
      <c r="G1166" s="196" t="s">
        <v>210</v>
      </c>
      <c r="H1166" s="196">
        <v>4.1500000000000004</v>
      </c>
      <c r="I1166" s="196"/>
      <c r="J1166" s="196"/>
      <c r="K1166" s="448"/>
      <c r="L1166" s="196"/>
      <c r="M1166" s="196"/>
      <c r="N1166" s="216">
        <v>0</v>
      </c>
      <c r="O1166" s="216">
        <v>0</v>
      </c>
      <c r="P1166" s="216">
        <v>0</v>
      </c>
      <c r="Q1166" s="335">
        <v>0</v>
      </c>
      <c r="R1166" s="234"/>
    </row>
    <row r="1167" spans="2:18" s="194" customFormat="1" x14ac:dyDescent="0.25">
      <c r="B1167" s="233">
        <v>1162</v>
      </c>
      <c r="C1167" s="293">
        <v>45443</v>
      </c>
      <c r="D1167" s="195" t="s">
        <v>158</v>
      </c>
      <c r="E1167" s="196" t="s">
        <v>159</v>
      </c>
      <c r="F1167" s="196" t="s">
        <v>381</v>
      </c>
      <c r="G1167" s="196" t="s">
        <v>159</v>
      </c>
      <c r="H1167" s="196">
        <v>10</v>
      </c>
      <c r="I1167" s="196"/>
      <c r="J1167" s="196"/>
      <c r="K1167" s="448"/>
      <c r="L1167" s="196"/>
      <c r="M1167" s="196"/>
      <c r="N1167" s="216">
        <v>0</v>
      </c>
      <c r="O1167" s="216">
        <v>0</v>
      </c>
      <c r="P1167" s="216">
        <v>0</v>
      </c>
      <c r="Q1167" s="335">
        <v>0</v>
      </c>
      <c r="R1167" s="234"/>
    </row>
    <row r="1168" spans="2:18" s="194" customFormat="1" x14ac:dyDescent="0.25">
      <c r="B1168" s="233">
        <v>1163</v>
      </c>
      <c r="C1168" s="293">
        <v>45443</v>
      </c>
      <c r="D1168" s="195" t="s">
        <v>175</v>
      </c>
      <c r="E1168" s="196" t="s">
        <v>176</v>
      </c>
      <c r="F1168" s="196" t="s">
        <v>7</v>
      </c>
      <c r="G1168" s="196" t="s">
        <v>209</v>
      </c>
      <c r="H1168" s="196">
        <v>7</v>
      </c>
      <c r="I1168" s="196"/>
      <c r="J1168" s="196"/>
      <c r="K1168" s="448"/>
      <c r="L1168" s="196"/>
      <c r="M1168" s="196"/>
      <c r="N1168" s="216">
        <v>0</v>
      </c>
      <c r="O1168" s="216">
        <v>0</v>
      </c>
      <c r="P1168" s="216">
        <v>0</v>
      </c>
      <c r="Q1168" s="335">
        <v>0</v>
      </c>
      <c r="R1168" s="234"/>
    </row>
    <row r="1169" spans="2:18" s="194" customFormat="1" x14ac:dyDescent="0.25">
      <c r="B1169" s="233">
        <v>1164</v>
      </c>
      <c r="C1169" s="293">
        <v>45443</v>
      </c>
      <c r="D1169" s="195" t="s">
        <v>171</v>
      </c>
      <c r="E1169" s="196" t="s">
        <v>159</v>
      </c>
      <c r="F1169" s="196" t="s">
        <v>7</v>
      </c>
      <c r="G1169" s="196" t="s">
        <v>159</v>
      </c>
      <c r="H1169" s="196">
        <v>11.2</v>
      </c>
      <c r="I1169" s="196"/>
      <c r="J1169" s="196"/>
      <c r="K1169" s="448"/>
      <c r="L1169" s="196"/>
      <c r="M1169" s="196"/>
      <c r="N1169" s="216">
        <v>0</v>
      </c>
      <c r="O1169" s="216">
        <v>0</v>
      </c>
      <c r="P1169" s="216">
        <v>0</v>
      </c>
      <c r="Q1169" s="335">
        <v>0</v>
      </c>
      <c r="R1169" s="234"/>
    </row>
    <row r="1170" spans="2:18" s="194" customFormat="1" x14ac:dyDescent="0.25">
      <c r="B1170" s="233">
        <v>1165</v>
      </c>
      <c r="C1170" s="293">
        <v>45443</v>
      </c>
      <c r="D1170" s="195" t="s">
        <v>151</v>
      </c>
      <c r="E1170" s="196" t="s">
        <v>92</v>
      </c>
      <c r="F1170" s="196" t="s">
        <v>63</v>
      </c>
      <c r="G1170" s="196" t="s">
        <v>209</v>
      </c>
      <c r="H1170" s="196">
        <v>6.65</v>
      </c>
      <c r="I1170" s="196"/>
      <c r="J1170" s="196"/>
      <c r="K1170" s="448"/>
      <c r="L1170" s="196"/>
      <c r="M1170" s="196"/>
      <c r="N1170" s="216">
        <v>0</v>
      </c>
      <c r="O1170" s="216">
        <v>0</v>
      </c>
      <c r="P1170" s="216">
        <v>0</v>
      </c>
      <c r="Q1170" s="335">
        <v>0</v>
      </c>
      <c r="R1170" s="234"/>
    </row>
    <row r="1171" spans="2:18" s="194" customFormat="1" x14ac:dyDescent="0.25">
      <c r="B1171" s="233">
        <v>1166</v>
      </c>
      <c r="C1171" s="293">
        <v>45443</v>
      </c>
      <c r="D1171" s="195" t="s">
        <v>150</v>
      </c>
      <c r="E1171" s="196" t="s">
        <v>92</v>
      </c>
      <c r="F1171" s="196" t="s">
        <v>63</v>
      </c>
      <c r="G1171" s="196" t="s">
        <v>210</v>
      </c>
      <c r="H1171" s="196">
        <v>4.1500000000000004</v>
      </c>
      <c r="I1171" s="196"/>
      <c r="J1171" s="196"/>
      <c r="K1171" s="448"/>
      <c r="L1171" s="196"/>
      <c r="M1171" s="196"/>
      <c r="N1171" s="216">
        <v>0</v>
      </c>
      <c r="O1171" s="216">
        <v>0</v>
      </c>
      <c r="P1171" s="216">
        <v>0</v>
      </c>
      <c r="Q1171" s="335">
        <v>0</v>
      </c>
      <c r="R1171" s="234"/>
    </row>
    <row r="1172" spans="2:18" s="194" customFormat="1" x14ac:dyDescent="0.25">
      <c r="B1172" s="233">
        <v>1167</v>
      </c>
      <c r="C1172" s="293">
        <v>45443</v>
      </c>
      <c r="D1172" s="195" t="s">
        <v>148</v>
      </c>
      <c r="E1172" s="196" t="s">
        <v>92</v>
      </c>
      <c r="F1172" s="196" t="s">
        <v>63</v>
      </c>
      <c r="G1172" s="196" t="s">
        <v>210</v>
      </c>
      <c r="H1172" s="196">
        <v>4.1500000000000004</v>
      </c>
      <c r="I1172" s="196"/>
      <c r="J1172" s="196"/>
      <c r="K1172" s="448"/>
      <c r="L1172" s="196"/>
      <c r="M1172" s="196"/>
      <c r="N1172" s="216">
        <v>0</v>
      </c>
      <c r="O1172" s="216">
        <v>0</v>
      </c>
      <c r="P1172" s="216">
        <v>0</v>
      </c>
      <c r="Q1172" s="335">
        <v>0</v>
      </c>
      <c r="R1172" s="234"/>
    </row>
    <row r="1173" spans="2:18" s="194" customFormat="1" x14ac:dyDescent="0.25">
      <c r="B1173" s="233">
        <v>1168</v>
      </c>
      <c r="C1173" s="293">
        <v>45443</v>
      </c>
      <c r="D1173" s="195" t="s">
        <v>177</v>
      </c>
      <c r="E1173" s="196" t="s">
        <v>159</v>
      </c>
      <c r="F1173" s="196" t="s">
        <v>8</v>
      </c>
      <c r="G1173" s="196" t="s">
        <v>159</v>
      </c>
      <c r="H1173" s="196">
        <v>11.6</v>
      </c>
      <c r="I1173" s="196"/>
      <c r="J1173" s="196"/>
      <c r="K1173" s="448"/>
      <c r="L1173" s="196"/>
      <c r="M1173" s="196"/>
      <c r="N1173" s="216">
        <v>0</v>
      </c>
      <c r="O1173" s="216">
        <v>0</v>
      </c>
      <c r="P1173" s="216">
        <v>0</v>
      </c>
      <c r="Q1173" s="335">
        <v>0</v>
      </c>
      <c r="R1173" s="234"/>
    </row>
    <row r="1174" spans="2:18" s="194" customFormat="1" x14ac:dyDescent="0.25">
      <c r="B1174" s="233">
        <v>1169</v>
      </c>
      <c r="C1174" s="293">
        <v>45443</v>
      </c>
      <c r="D1174" s="195" t="s">
        <v>141</v>
      </c>
      <c r="E1174" s="196" t="s">
        <v>92</v>
      </c>
      <c r="F1174" s="196" t="s">
        <v>2</v>
      </c>
      <c r="G1174" s="196" t="s">
        <v>209</v>
      </c>
      <c r="H1174" s="196">
        <v>7</v>
      </c>
      <c r="I1174" s="196"/>
      <c r="J1174" s="196"/>
      <c r="K1174" s="448"/>
      <c r="L1174" s="196"/>
      <c r="M1174" s="196"/>
      <c r="N1174" s="216">
        <v>0</v>
      </c>
      <c r="O1174" s="216">
        <v>0</v>
      </c>
      <c r="P1174" s="216">
        <v>0</v>
      </c>
      <c r="Q1174" s="335">
        <v>0</v>
      </c>
      <c r="R1174" s="234"/>
    </row>
    <row r="1175" spans="2:18" s="194" customFormat="1" x14ac:dyDescent="0.25">
      <c r="B1175" s="233">
        <v>1170</v>
      </c>
      <c r="C1175" s="293">
        <v>45443</v>
      </c>
      <c r="D1175" s="195" t="s">
        <v>140</v>
      </c>
      <c r="E1175" s="196" t="s">
        <v>92</v>
      </c>
      <c r="F1175" s="196" t="s">
        <v>2</v>
      </c>
      <c r="G1175" s="196" t="s">
        <v>209</v>
      </c>
      <c r="H1175" s="196">
        <v>7</v>
      </c>
      <c r="I1175" s="196"/>
      <c r="J1175" s="196"/>
      <c r="K1175" s="448"/>
      <c r="L1175" s="196"/>
      <c r="M1175" s="196"/>
      <c r="N1175" s="216">
        <v>0</v>
      </c>
      <c r="O1175" s="216">
        <v>0</v>
      </c>
      <c r="P1175" s="216">
        <v>0</v>
      </c>
      <c r="Q1175" s="335">
        <v>0</v>
      </c>
      <c r="R1175" s="234"/>
    </row>
    <row r="1176" spans="2:18" s="194" customFormat="1" x14ac:dyDescent="0.25">
      <c r="B1176" s="233">
        <v>1171</v>
      </c>
      <c r="C1176" s="293">
        <v>45443</v>
      </c>
      <c r="D1176" s="195" t="s">
        <v>139</v>
      </c>
      <c r="E1176" s="196" t="s">
        <v>92</v>
      </c>
      <c r="F1176" s="196" t="s">
        <v>2</v>
      </c>
      <c r="G1176" s="196" t="s">
        <v>209</v>
      </c>
      <c r="H1176" s="196">
        <v>7</v>
      </c>
      <c r="I1176" s="196"/>
      <c r="J1176" s="196"/>
      <c r="K1176" s="448"/>
      <c r="L1176" s="196"/>
      <c r="M1176" s="196"/>
      <c r="N1176" s="216">
        <v>0</v>
      </c>
      <c r="O1176" s="216">
        <v>0</v>
      </c>
      <c r="P1176" s="216">
        <v>0</v>
      </c>
      <c r="Q1176" s="335">
        <v>0</v>
      </c>
      <c r="R1176" s="234"/>
    </row>
    <row r="1177" spans="2:18" s="194" customFormat="1" x14ac:dyDescent="0.25">
      <c r="B1177" s="233">
        <v>1172</v>
      </c>
      <c r="C1177" s="293">
        <v>45443</v>
      </c>
      <c r="D1177" s="195" t="s">
        <v>96</v>
      </c>
      <c r="E1177" s="196" t="s">
        <v>159</v>
      </c>
      <c r="F1177" s="196" t="s">
        <v>1</v>
      </c>
      <c r="G1177" s="196" t="s">
        <v>159</v>
      </c>
      <c r="H1177" s="196">
        <v>11.8</v>
      </c>
      <c r="I1177" s="196" t="s">
        <v>66</v>
      </c>
      <c r="J1177" s="196">
        <v>3</v>
      </c>
      <c r="K1177" s="448"/>
      <c r="L1177" s="196" t="s">
        <v>1</v>
      </c>
      <c r="M1177" s="196"/>
      <c r="N1177" s="216">
        <v>0</v>
      </c>
      <c r="O1177" s="216">
        <v>0</v>
      </c>
      <c r="P1177" s="216">
        <v>35.400000000000006</v>
      </c>
      <c r="Q1177" s="335">
        <v>0</v>
      </c>
      <c r="R1177" s="234"/>
    </row>
    <row r="1178" spans="2:18" s="194" customFormat="1" x14ac:dyDescent="0.25">
      <c r="B1178" s="233">
        <v>1173</v>
      </c>
      <c r="C1178" s="293">
        <v>45443</v>
      </c>
      <c r="D1178" s="195" t="s">
        <v>128</v>
      </c>
      <c r="E1178" s="196" t="s">
        <v>159</v>
      </c>
      <c r="F1178" s="196" t="s">
        <v>1</v>
      </c>
      <c r="G1178" s="196" t="s">
        <v>159</v>
      </c>
      <c r="H1178" s="196">
        <v>11.8</v>
      </c>
      <c r="I1178" s="196"/>
      <c r="J1178" s="196"/>
      <c r="K1178" s="448"/>
      <c r="L1178" s="196"/>
      <c r="M1178" s="196"/>
      <c r="N1178" s="216">
        <v>0</v>
      </c>
      <c r="O1178" s="216">
        <v>0</v>
      </c>
      <c r="P1178" s="216">
        <v>0</v>
      </c>
      <c r="Q1178" s="335">
        <v>0</v>
      </c>
      <c r="R1178" s="234"/>
    </row>
    <row r="1179" spans="2:18" s="194" customFormat="1" x14ac:dyDescent="0.25">
      <c r="B1179" s="233">
        <v>1174</v>
      </c>
      <c r="C1179" s="293">
        <v>45444</v>
      </c>
      <c r="D1179" s="195" t="s">
        <v>94</v>
      </c>
      <c r="E1179" s="196" t="s">
        <v>92</v>
      </c>
      <c r="F1179" s="196" t="s">
        <v>1</v>
      </c>
      <c r="G1179" s="196" t="s">
        <v>209</v>
      </c>
      <c r="H1179" s="196">
        <v>6.65</v>
      </c>
      <c r="I1179" s="196" t="s">
        <v>215</v>
      </c>
      <c r="J1179" s="196">
        <v>14</v>
      </c>
      <c r="K1179" s="448"/>
      <c r="L1179" s="196" t="s">
        <v>62</v>
      </c>
      <c r="M1179" s="196" t="s">
        <v>298</v>
      </c>
      <c r="N1179" s="216">
        <v>0</v>
      </c>
      <c r="O1179" s="216">
        <v>107.065</v>
      </c>
      <c r="P1179" s="216">
        <v>0</v>
      </c>
      <c r="Q1179" s="335">
        <v>0</v>
      </c>
      <c r="R1179" s="234"/>
    </row>
    <row r="1180" spans="2:18" s="194" customFormat="1" x14ac:dyDescent="0.25">
      <c r="B1180" s="233">
        <v>1175</v>
      </c>
      <c r="C1180" s="293">
        <v>45444</v>
      </c>
      <c r="D1180" s="195" t="s">
        <v>91</v>
      </c>
      <c r="E1180" s="196" t="s">
        <v>92</v>
      </c>
      <c r="F1180" s="196" t="s">
        <v>1</v>
      </c>
      <c r="G1180" s="196" t="s">
        <v>209</v>
      </c>
      <c r="H1180" s="196">
        <v>6.65</v>
      </c>
      <c r="I1180" s="196" t="s">
        <v>251</v>
      </c>
      <c r="J1180" s="196">
        <v>10</v>
      </c>
      <c r="K1180" s="448"/>
      <c r="L1180" s="196" t="s">
        <v>1</v>
      </c>
      <c r="M1180" s="196" t="s">
        <v>298</v>
      </c>
      <c r="N1180" s="216">
        <v>0</v>
      </c>
      <c r="O1180" s="216">
        <v>0</v>
      </c>
      <c r="P1180" s="216">
        <v>0</v>
      </c>
      <c r="Q1180" s="335">
        <v>0</v>
      </c>
      <c r="R1180" s="234" t="s">
        <v>221</v>
      </c>
    </row>
    <row r="1181" spans="2:18" s="194" customFormat="1" x14ac:dyDescent="0.25">
      <c r="B1181" s="233">
        <v>1176</v>
      </c>
      <c r="C1181" s="293">
        <v>45444</v>
      </c>
      <c r="D1181" s="195" t="s">
        <v>116</v>
      </c>
      <c r="E1181" s="196" t="s">
        <v>92</v>
      </c>
      <c r="F1181" s="196" t="s">
        <v>1</v>
      </c>
      <c r="G1181" s="196" t="s">
        <v>209</v>
      </c>
      <c r="H1181" s="196">
        <v>6.65</v>
      </c>
      <c r="I1181" s="196" t="s">
        <v>215</v>
      </c>
      <c r="J1181" s="196">
        <v>20</v>
      </c>
      <c r="K1181" s="448"/>
      <c r="L1181" s="196" t="s">
        <v>62</v>
      </c>
      <c r="M1181" s="196" t="s">
        <v>298</v>
      </c>
      <c r="N1181" s="216">
        <v>0</v>
      </c>
      <c r="O1181" s="216">
        <v>152.94999999999999</v>
      </c>
      <c r="P1181" s="216">
        <v>0</v>
      </c>
      <c r="Q1181" s="335">
        <v>0</v>
      </c>
      <c r="R1181" s="234"/>
    </row>
    <row r="1182" spans="2:18" s="194" customFormat="1" x14ac:dyDescent="0.25">
      <c r="B1182" s="233">
        <v>1177</v>
      </c>
      <c r="C1182" s="293">
        <v>45444</v>
      </c>
      <c r="D1182" s="195" t="s">
        <v>155</v>
      </c>
      <c r="E1182" s="196" t="s">
        <v>92</v>
      </c>
      <c r="F1182" s="196" t="s">
        <v>62</v>
      </c>
      <c r="G1182" s="196" t="s">
        <v>210</v>
      </c>
      <c r="H1182" s="196">
        <v>4.1500000000000004</v>
      </c>
      <c r="I1182" s="196"/>
      <c r="J1182" s="196"/>
      <c r="K1182" s="448"/>
      <c r="L1182" s="196"/>
      <c r="M1182" s="196"/>
      <c r="N1182" s="216">
        <v>0</v>
      </c>
      <c r="O1182" s="216">
        <v>0</v>
      </c>
      <c r="P1182" s="216">
        <v>0</v>
      </c>
      <c r="Q1182" s="335">
        <v>0</v>
      </c>
      <c r="R1182" s="234"/>
    </row>
    <row r="1183" spans="2:18" s="194" customFormat="1" x14ac:dyDescent="0.25">
      <c r="B1183" s="233">
        <v>1178</v>
      </c>
      <c r="C1183" s="293">
        <v>45444</v>
      </c>
      <c r="D1183" s="195" t="s">
        <v>154</v>
      </c>
      <c r="E1183" s="196" t="s">
        <v>92</v>
      </c>
      <c r="F1183" s="196" t="s">
        <v>62</v>
      </c>
      <c r="G1183" s="196" t="s">
        <v>210</v>
      </c>
      <c r="H1183" s="196">
        <v>4.1500000000000004</v>
      </c>
      <c r="I1183" s="196" t="s">
        <v>215</v>
      </c>
      <c r="J1183" s="196">
        <v>41</v>
      </c>
      <c r="K1183" s="448"/>
      <c r="L1183" s="196" t="s">
        <v>62</v>
      </c>
      <c r="M1183" s="196" t="s">
        <v>298</v>
      </c>
      <c r="N1183" s="216">
        <v>0</v>
      </c>
      <c r="O1183" s="216">
        <v>195.67249999999999</v>
      </c>
      <c r="P1183" s="216">
        <v>0</v>
      </c>
      <c r="Q1183" s="335">
        <v>0</v>
      </c>
      <c r="R1183" s="234"/>
    </row>
    <row r="1184" spans="2:18" s="194" customFormat="1" x14ac:dyDescent="0.25">
      <c r="B1184" s="233">
        <v>1179</v>
      </c>
      <c r="C1184" s="293">
        <v>45444</v>
      </c>
      <c r="D1184" s="195" t="s">
        <v>158</v>
      </c>
      <c r="E1184" s="196" t="s">
        <v>159</v>
      </c>
      <c r="F1184" s="196" t="s">
        <v>381</v>
      </c>
      <c r="G1184" s="196" t="s">
        <v>159</v>
      </c>
      <c r="H1184" s="196">
        <v>10</v>
      </c>
      <c r="I1184" s="196" t="s">
        <v>66</v>
      </c>
      <c r="J1184" s="196">
        <v>3</v>
      </c>
      <c r="K1184" s="448"/>
      <c r="L1184" s="196" t="s">
        <v>1</v>
      </c>
      <c r="M1184" s="196"/>
      <c r="N1184" s="216">
        <v>0</v>
      </c>
      <c r="O1184" s="216">
        <v>0</v>
      </c>
      <c r="P1184" s="216">
        <v>30</v>
      </c>
      <c r="Q1184" s="335">
        <v>0</v>
      </c>
      <c r="R1184" s="234"/>
    </row>
    <row r="1185" spans="2:18" s="194" customFormat="1" x14ac:dyDescent="0.25">
      <c r="B1185" s="233">
        <v>1180</v>
      </c>
      <c r="C1185" s="293">
        <v>45444</v>
      </c>
      <c r="D1185" s="195" t="s">
        <v>175</v>
      </c>
      <c r="E1185" s="196" t="s">
        <v>176</v>
      </c>
      <c r="F1185" s="196" t="s">
        <v>7</v>
      </c>
      <c r="G1185" s="196" t="s">
        <v>209</v>
      </c>
      <c r="H1185" s="196">
        <v>7</v>
      </c>
      <c r="I1185" s="196"/>
      <c r="J1185" s="196"/>
      <c r="K1185" s="448"/>
      <c r="L1185" s="196"/>
      <c r="M1185" s="196"/>
      <c r="N1185" s="216">
        <v>0</v>
      </c>
      <c r="O1185" s="216">
        <v>0</v>
      </c>
      <c r="P1185" s="216">
        <v>0</v>
      </c>
      <c r="Q1185" s="335">
        <v>0</v>
      </c>
      <c r="R1185" s="234"/>
    </row>
    <row r="1186" spans="2:18" s="194" customFormat="1" x14ac:dyDescent="0.25">
      <c r="B1186" s="233">
        <v>1181</v>
      </c>
      <c r="C1186" s="293">
        <v>45444</v>
      </c>
      <c r="D1186" s="195" t="s">
        <v>171</v>
      </c>
      <c r="E1186" s="196" t="s">
        <v>159</v>
      </c>
      <c r="F1186" s="196" t="s">
        <v>7</v>
      </c>
      <c r="G1186" s="196" t="s">
        <v>159</v>
      </c>
      <c r="H1186" s="196">
        <v>11.2</v>
      </c>
      <c r="I1186" s="196"/>
      <c r="J1186" s="196"/>
      <c r="K1186" s="448"/>
      <c r="L1186" s="196"/>
      <c r="M1186" s="196"/>
      <c r="N1186" s="216">
        <v>0</v>
      </c>
      <c r="O1186" s="216">
        <v>0</v>
      </c>
      <c r="P1186" s="216">
        <v>0</v>
      </c>
      <c r="Q1186" s="335">
        <v>0</v>
      </c>
      <c r="R1186" s="234"/>
    </row>
    <row r="1187" spans="2:18" s="194" customFormat="1" x14ac:dyDescent="0.25">
      <c r="B1187" s="233">
        <v>1182</v>
      </c>
      <c r="C1187" s="293">
        <v>45444</v>
      </c>
      <c r="D1187" s="195" t="s">
        <v>151</v>
      </c>
      <c r="E1187" s="196" t="s">
        <v>92</v>
      </c>
      <c r="F1187" s="196" t="s">
        <v>63</v>
      </c>
      <c r="G1187" s="196" t="s">
        <v>209</v>
      </c>
      <c r="H1187" s="196">
        <v>6.65</v>
      </c>
      <c r="I1187" s="196" t="s">
        <v>214</v>
      </c>
      <c r="J1187" s="196">
        <v>40</v>
      </c>
      <c r="K1187" s="448"/>
      <c r="L1187" s="196" t="s">
        <v>63</v>
      </c>
      <c r="M1187" s="196" t="s">
        <v>298</v>
      </c>
      <c r="N1187" s="216">
        <v>266</v>
      </c>
      <c r="O1187" s="216">
        <v>0</v>
      </c>
      <c r="P1187" s="216">
        <v>0</v>
      </c>
      <c r="Q1187" s="335">
        <v>0</v>
      </c>
      <c r="R1187" s="234"/>
    </row>
    <row r="1188" spans="2:18" s="194" customFormat="1" x14ac:dyDescent="0.25">
      <c r="B1188" s="233">
        <v>1183</v>
      </c>
      <c r="C1188" s="293">
        <v>45444</v>
      </c>
      <c r="D1188" s="195" t="s">
        <v>150</v>
      </c>
      <c r="E1188" s="196" t="s">
        <v>92</v>
      </c>
      <c r="F1188" s="196" t="s">
        <v>63</v>
      </c>
      <c r="G1188" s="196" t="s">
        <v>210</v>
      </c>
      <c r="H1188" s="196">
        <v>4.1500000000000004</v>
      </c>
      <c r="I1188" s="196" t="s">
        <v>214</v>
      </c>
      <c r="J1188" s="196">
        <v>41</v>
      </c>
      <c r="K1188" s="448"/>
      <c r="L1188" s="196" t="s">
        <v>63</v>
      </c>
      <c r="M1188" s="196" t="s">
        <v>298</v>
      </c>
      <c r="N1188" s="216">
        <v>170.15</v>
      </c>
      <c r="O1188" s="216">
        <v>0</v>
      </c>
      <c r="P1188" s="216">
        <v>0</v>
      </c>
      <c r="Q1188" s="335">
        <v>0</v>
      </c>
      <c r="R1188" s="234"/>
    </row>
    <row r="1189" spans="2:18" s="194" customFormat="1" x14ac:dyDescent="0.25">
      <c r="B1189" s="233">
        <v>1184</v>
      </c>
      <c r="C1189" s="293">
        <v>45444</v>
      </c>
      <c r="D1189" s="195" t="s">
        <v>148</v>
      </c>
      <c r="E1189" s="196" t="s">
        <v>92</v>
      </c>
      <c r="F1189" s="196" t="s">
        <v>63</v>
      </c>
      <c r="G1189" s="196" t="s">
        <v>210</v>
      </c>
      <c r="H1189" s="196">
        <v>4.1500000000000004</v>
      </c>
      <c r="I1189" s="196" t="s">
        <v>214</v>
      </c>
      <c r="J1189" s="196">
        <v>35</v>
      </c>
      <c r="K1189" s="448"/>
      <c r="L1189" s="196" t="s">
        <v>63</v>
      </c>
      <c r="M1189" s="196" t="s">
        <v>298</v>
      </c>
      <c r="N1189" s="216">
        <v>145.25</v>
      </c>
      <c r="O1189" s="216">
        <v>0</v>
      </c>
      <c r="P1189" s="216">
        <v>0</v>
      </c>
      <c r="Q1189" s="335">
        <v>0</v>
      </c>
      <c r="R1189" s="234"/>
    </row>
    <row r="1190" spans="2:18" s="194" customFormat="1" x14ac:dyDescent="0.25">
      <c r="B1190" s="233">
        <v>1185</v>
      </c>
      <c r="C1190" s="293">
        <v>45444</v>
      </c>
      <c r="D1190" s="195" t="s">
        <v>177</v>
      </c>
      <c r="E1190" s="196" t="s">
        <v>159</v>
      </c>
      <c r="F1190" s="196" t="s">
        <v>8</v>
      </c>
      <c r="G1190" s="196" t="s">
        <v>159</v>
      </c>
      <c r="H1190" s="196">
        <v>11.6</v>
      </c>
      <c r="I1190" s="196" t="s">
        <v>66</v>
      </c>
      <c r="J1190" s="196">
        <v>6</v>
      </c>
      <c r="K1190" s="448"/>
      <c r="L1190" s="196" t="s">
        <v>1</v>
      </c>
      <c r="M1190" s="196"/>
      <c r="N1190" s="216">
        <v>0</v>
      </c>
      <c r="O1190" s="216">
        <v>0</v>
      </c>
      <c r="P1190" s="216">
        <v>69.599999999999994</v>
      </c>
      <c r="Q1190" s="335">
        <v>0</v>
      </c>
      <c r="R1190" s="234"/>
    </row>
    <row r="1191" spans="2:18" s="194" customFormat="1" x14ac:dyDescent="0.25">
      <c r="B1191" s="233">
        <v>1186</v>
      </c>
      <c r="C1191" s="293">
        <v>45444</v>
      </c>
      <c r="D1191" s="195" t="s">
        <v>141</v>
      </c>
      <c r="E1191" s="196" t="s">
        <v>92</v>
      </c>
      <c r="F1191" s="196" t="s">
        <v>2</v>
      </c>
      <c r="G1191" s="196" t="s">
        <v>209</v>
      </c>
      <c r="H1191" s="196">
        <v>7</v>
      </c>
      <c r="I1191" s="196" t="s">
        <v>214</v>
      </c>
      <c r="J1191" s="196">
        <v>34</v>
      </c>
      <c r="K1191" s="448"/>
      <c r="L1191" s="196" t="s">
        <v>2</v>
      </c>
      <c r="M1191" s="196" t="s">
        <v>297</v>
      </c>
      <c r="N1191" s="216">
        <v>238</v>
      </c>
      <c r="O1191" s="216">
        <v>0</v>
      </c>
      <c r="P1191" s="216">
        <v>0</v>
      </c>
      <c r="Q1191" s="335">
        <v>0</v>
      </c>
      <c r="R1191" s="234"/>
    </row>
    <row r="1192" spans="2:18" s="194" customFormat="1" x14ac:dyDescent="0.25">
      <c r="B1192" s="233">
        <v>1187</v>
      </c>
      <c r="C1192" s="293">
        <v>45444</v>
      </c>
      <c r="D1192" s="195" t="s">
        <v>140</v>
      </c>
      <c r="E1192" s="196" t="s">
        <v>92</v>
      </c>
      <c r="F1192" s="196" t="s">
        <v>2</v>
      </c>
      <c r="G1192" s="196" t="s">
        <v>209</v>
      </c>
      <c r="H1192" s="196">
        <v>7</v>
      </c>
      <c r="I1192" s="196" t="s">
        <v>214</v>
      </c>
      <c r="J1192" s="196">
        <v>33</v>
      </c>
      <c r="K1192" s="448"/>
      <c r="L1192" s="196" t="s">
        <v>2</v>
      </c>
      <c r="M1192" s="196" t="s">
        <v>297</v>
      </c>
      <c r="N1192" s="216">
        <v>231</v>
      </c>
      <c r="O1192" s="216">
        <v>0</v>
      </c>
      <c r="P1192" s="216">
        <v>0</v>
      </c>
      <c r="Q1192" s="335">
        <v>0</v>
      </c>
      <c r="R1192" s="234"/>
    </row>
    <row r="1193" spans="2:18" s="194" customFormat="1" x14ac:dyDescent="0.25">
      <c r="B1193" s="233">
        <v>1188</v>
      </c>
      <c r="C1193" s="293">
        <v>45444</v>
      </c>
      <c r="D1193" s="195" t="s">
        <v>139</v>
      </c>
      <c r="E1193" s="196" t="s">
        <v>92</v>
      </c>
      <c r="F1193" s="196" t="s">
        <v>2</v>
      </c>
      <c r="G1193" s="196" t="s">
        <v>209</v>
      </c>
      <c r="H1193" s="196">
        <v>7</v>
      </c>
      <c r="I1193" s="196" t="s">
        <v>214</v>
      </c>
      <c r="J1193" s="196">
        <v>33</v>
      </c>
      <c r="K1193" s="448"/>
      <c r="L1193" s="196" t="s">
        <v>2</v>
      </c>
      <c r="M1193" s="196" t="s">
        <v>297</v>
      </c>
      <c r="N1193" s="216">
        <v>231</v>
      </c>
      <c r="O1193" s="216">
        <v>0</v>
      </c>
      <c r="P1193" s="216">
        <v>0</v>
      </c>
      <c r="Q1193" s="335">
        <v>0</v>
      </c>
      <c r="R1193" s="234"/>
    </row>
    <row r="1194" spans="2:18" s="194" customFormat="1" x14ac:dyDescent="0.25">
      <c r="B1194" s="233">
        <v>1189</v>
      </c>
      <c r="C1194" s="293">
        <v>45444</v>
      </c>
      <c r="D1194" s="195" t="s">
        <v>96</v>
      </c>
      <c r="E1194" s="196" t="s">
        <v>159</v>
      </c>
      <c r="F1194" s="196" t="s">
        <v>1</v>
      </c>
      <c r="G1194" s="196" t="s">
        <v>159</v>
      </c>
      <c r="H1194" s="196">
        <v>11.8</v>
      </c>
      <c r="I1194" s="196" t="s">
        <v>66</v>
      </c>
      <c r="J1194" s="196">
        <v>4</v>
      </c>
      <c r="K1194" s="448"/>
      <c r="L1194" s="196" t="s">
        <v>1</v>
      </c>
      <c r="M1194" s="196"/>
      <c r="N1194" s="216">
        <v>0</v>
      </c>
      <c r="O1194" s="216">
        <v>0</v>
      </c>
      <c r="P1194" s="216">
        <v>47.2</v>
      </c>
      <c r="Q1194" s="335">
        <v>0</v>
      </c>
      <c r="R1194" s="234"/>
    </row>
    <row r="1195" spans="2:18" s="194" customFormat="1" x14ac:dyDescent="0.25">
      <c r="B1195" s="233">
        <v>1190</v>
      </c>
      <c r="C1195" s="293">
        <v>45444</v>
      </c>
      <c r="D1195" s="195" t="s">
        <v>128</v>
      </c>
      <c r="E1195" s="196" t="s">
        <v>159</v>
      </c>
      <c r="F1195" s="196" t="s">
        <v>1</v>
      </c>
      <c r="G1195" s="196" t="s">
        <v>159</v>
      </c>
      <c r="H1195" s="196">
        <v>11.8</v>
      </c>
      <c r="I1195" s="196"/>
      <c r="J1195" s="196"/>
      <c r="K1195" s="448"/>
      <c r="L1195" s="196"/>
      <c r="M1195" s="196"/>
      <c r="N1195" s="216">
        <v>0</v>
      </c>
      <c r="O1195" s="216">
        <v>0</v>
      </c>
      <c r="P1195" s="216">
        <v>0</v>
      </c>
      <c r="Q1195" s="335">
        <v>0</v>
      </c>
      <c r="R1195" s="234"/>
    </row>
    <row r="1196" spans="2:18" s="194" customFormat="1" x14ac:dyDescent="0.25">
      <c r="B1196" s="233">
        <v>1191</v>
      </c>
      <c r="C1196" s="293">
        <v>45445</v>
      </c>
      <c r="D1196" s="195" t="s">
        <v>94</v>
      </c>
      <c r="E1196" s="196" t="s">
        <v>92</v>
      </c>
      <c r="F1196" s="196" t="s">
        <v>1</v>
      </c>
      <c r="G1196" s="196" t="s">
        <v>209</v>
      </c>
      <c r="H1196" s="196">
        <v>6.65</v>
      </c>
      <c r="I1196" s="196" t="s">
        <v>215</v>
      </c>
      <c r="J1196" s="196">
        <v>3</v>
      </c>
      <c r="K1196" s="448"/>
      <c r="L1196" s="196" t="s">
        <v>62</v>
      </c>
      <c r="M1196" s="196" t="s">
        <v>298</v>
      </c>
      <c r="N1196" s="216">
        <v>0</v>
      </c>
      <c r="O1196" s="216">
        <v>22.942500000000003</v>
      </c>
      <c r="P1196" s="216">
        <v>0</v>
      </c>
      <c r="Q1196" s="335">
        <v>0</v>
      </c>
      <c r="R1196" s="234"/>
    </row>
    <row r="1197" spans="2:18" s="194" customFormat="1" x14ac:dyDescent="0.25">
      <c r="B1197" s="233">
        <v>1192</v>
      </c>
      <c r="C1197" s="293">
        <v>45445</v>
      </c>
      <c r="D1197" s="195" t="s">
        <v>91</v>
      </c>
      <c r="E1197" s="196" t="s">
        <v>92</v>
      </c>
      <c r="F1197" s="196" t="s">
        <v>1</v>
      </c>
      <c r="G1197" s="196" t="s">
        <v>209</v>
      </c>
      <c r="H1197" s="196">
        <v>6.65</v>
      </c>
      <c r="I1197" s="196" t="s">
        <v>284</v>
      </c>
      <c r="J1197" s="196">
        <v>18</v>
      </c>
      <c r="K1197" s="448"/>
      <c r="L1197" s="196" t="s">
        <v>1</v>
      </c>
      <c r="M1197" s="196"/>
      <c r="N1197" s="216">
        <f t="shared" ref="N1197" si="13">IF(I1197=$N$5,J1197*H1197,0)</f>
        <v>0</v>
      </c>
      <c r="O1197" s="216">
        <f t="shared" ref="O1197" si="14">IF(I1197=$O$5,J1197*H1197,0)*1.15</f>
        <v>0</v>
      </c>
      <c r="P1197" s="216">
        <f t="shared" ref="P1197" si="15">IF(I1197=$P$5,J1197*H1197,0)</f>
        <v>0</v>
      </c>
      <c r="Q1197" s="335">
        <f t="shared" ref="Q1197" si="16">IF(I1197=$Q$5,J1197*H1197,0)</f>
        <v>0</v>
      </c>
      <c r="R1197" s="234" t="s">
        <v>222</v>
      </c>
    </row>
    <row r="1198" spans="2:18" s="194" customFormat="1" x14ac:dyDescent="0.25">
      <c r="B1198" s="233">
        <v>1193</v>
      </c>
      <c r="C1198" s="293">
        <v>45445</v>
      </c>
      <c r="D1198" s="195" t="s">
        <v>116</v>
      </c>
      <c r="E1198" s="196" t="s">
        <v>92</v>
      </c>
      <c r="F1198" s="196" t="s">
        <v>1</v>
      </c>
      <c r="G1198" s="196" t="s">
        <v>209</v>
      </c>
      <c r="H1198" s="196">
        <v>6.65</v>
      </c>
      <c r="I1198" s="196" t="s">
        <v>215</v>
      </c>
      <c r="J1198" s="196">
        <v>30</v>
      </c>
      <c r="K1198" s="448"/>
      <c r="L1198" s="196" t="s">
        <v>62</v>
      </c>
      <c r="M1198" s="196" t="s">
        <v>298</v>
      </c>
      <c r="N1198" s="216">
        <v>0</v>
      </c>
      <c r="O1198" s="216">
        <v>229.42499999999998</v>
      </c>
      <c r="P1198" s="216">
        <v>0</v>
      </c>
      <c r="Q1198" s="335">
        <v>0</v>
      </c>
      <c r="R1198" s="234"/>
    </row>
    <row r="1199" spans="2:18" s="194" customFormat="1" x14ac:dyDescent="0.25">
      <c r="B1199" s="233">
        <v>1194</v>
      </c>
      <c r="C1199" s="293">
        <v>45445</v>
      </c>
      <c r="D1199" s="195" t="s">
        <v>155</v>
      </c>
      <c r="E1199" s="196" t="s">
        <v>92</v>
      </c>
      <c r="F1199" s="196" t="s">
        <v>62</v>
      </c>
      <c r="G1199" s="196" t="s">
        <v>210</v>
      </c>
      <c r="H1199" s="196">
        <v>4.1500000000000004</v>
      </c>
      <c r="I1199" s="196"/>
      <c r="J1199" s="196"/>
      <c r="K1199" s="448"/>
      <c r="L1199" s="196"/>
      <c r="M1199" s="196"/>
      <c r="N1199" s="216">
        <v>0</v>
      </c>
      <c r="O1199" s="216">
        <v>0</v>
      </c>
      <c r="P1199" s="216">
        <v>0</v>
      </c>
      <c r="Q1199" s="335">
        <v>0</v>
      </c>
      <c r="R1199" s="234"/>
    </row>
    <row r="1200" spans="2:18" s="194" customFormat="1" x14ac:dyDescent="0.25">
      <c r="B1200" s="233">
        <v>1195</v>
      </c>
      <c r="C1200" s="293">
        <v>45445</v>
      </c>
      <c r="D1200" s="195" t="s">
        <v>154</v>
      </c>
      <c r="E1200" s="196" t="s">
        <v>92</v>
      </c>
      <c r="F1200" s="196" t="s">
        <v>62</v>
      </c>
      <c r="G1200" s="196" t="s">
        <v>210</v>
      </c>
      <c r="H1200" s="196">
        <v>4.1500000000000004</v>
      </c>
      <c r="I1200" s="196" t="s">
        <v>215</v>
      </c>
      <c r="J1200" s="196">
        <v>41</v>
      </c>
      <c r="K1200" s="448"/>
      <c r="L1200" s="196" t="s">
        <v>62</v>
      </c>
      <c r="M1200" s="196" t="s">
        <v>298</v>
      </c>
      <c r="N1200" s="216">
        <v>0</v>
      </c>
      <c r="O1200" s="216">
        <v>195.67249999999999</v>
      </c>
      <c r="P1200" s="216">
        <v>0</v>
      </c>
      <c r="Q1200" s="335">
        <v>0</v>
      </c>
      <c r="R1200" s="234"/>
    </row>
    <row r="1201" spans="2:18" s="194" customFormat="1" x14ac:dyDescent="0.25">
      <c r="B1201" s="233">
        <v>1196</v>
      </c>
      <c r="C1201" s="293">
        <v>45445</v>
      </c>
      <c r="D1201" s="195" t="s">
        <v>158</v>
      </c>
      <c r="E1201" s="196" t="s">
        <v>159</v>
      </c>
      <c r="F1201" s="196" t="s">
        <v>381</v>
      </c>
      <c r="G1201" s="196" t="s">
        <v>159</v>
      </c>
      <c r="H1201" s="196">
        <v>10</v>
      </c>
      <c r="I1201" s="196" t="s">
        <v>66</v>
      </c>
      <c r="J1201" s="196">
        <v>4</v>
      </c>
      <c r="K1201" s="448"/>
      <c r="L1201" s="196" t="s">
        <v>1</v>
      </c>
      <c r="M1201" s="196"/>
      <c r="N1201" s="216">
        <v>0</v>
      </c>
      <c r="O1201" s="216">
        <v>0</v>
      </c>
      <c r="P1201" s="216">
        <v>40</v>
      </c>
      <c r="Q1201" s="335">
        <v>0</v>
      </c>
      <c r="R1201" s="234"/>
    </row>
    <row r="1202" spans="2:18" s="194" customFormat="1" x14ac:dyDescent="0.25">
      <c r="B1202" s="233">
        <v>1197</v>
      </c>
      <c r="C1202" s="293">
        <v>45445</v>
      </c>
      <c r="D1202" s="195" t="s">
        <v>175</v>
      </c>
      <c r="E1202" s="196" t="s">
        <v>176</v>
      </c>
      <c r="F1202" s="196" t="s">
        <v>7</v>
      </c>
      <c r="G1202" s="196" t="s">
        <v>209</v>
      </c>
      <c r="H1202" s="196">
        <v>7</v>
      </c>
      <c r="I1202" s="196"/>
      <c r="J1202" s="196"/>
      <c r="K1202" s="448"/>
      <c r="L1202" s="196"/>
      <c r="M1202" s="196"/>
      <c r="N1202" s="216">
        <v>0</v>
      </c>
      <c r="O1202" s="216">
        <v>0</v>
      </c>
      <c r="P1202" s="216">
        <v>0</v>
      </c>
      <c r="Q1202" s="335">
        <v>0</v>
      </c>
      <c r="R1202" s="234"/>
    </row>
    <row r="1203" spans="2:18" s="194" customFormat="1" x14ac:dyDescent="0.25">
      <c r="B1203" s="233">
        <v>1198</v>
      </c>
      <c r="C1203" s="293">
        <v>45445</v>
      </c>
      <c r="D1203" s="195" t="s">
        <v>171</v>
      </c>
      <c r="E1203" s="196" t="s">
        <v>159</v>
      </c>
      <c r="F1203" s="196" t="s">
        <v>7</v>
      </c>
      <c r="G1203" s="196" t="s">
        <v>159</v>
      </c>
      <c r="H1203" s="196">
        <v>11.2</v>
      </c>
      <c r="I1203" s="196"/>
      <c r="J1203" s="196"/>
      <c r="K1203" s="448"/>
      <c r="L1203" s="196"/>
      <c r="M1203" s="196"/>
      <c r="N1203" s="216">
        <v>0</v>
      </c>
      <c r="O1203" s="216">
        <v>0</v>
      </c>
      <c r="P1203" s="216">
        <v>0</v>
      </c>
      <c r="Q1203" s="335">
        <v>0</v>
      </c>
      <c r="R1203" s="234"/>
    </row>
    <row r="1204" spans="2:18" s="194" customFormat="1" x14ac:dyDescent="0.25">
      <c r="B1204" s="233">
        <v>1199</v>
      </c>
      <c r="C1204" s="293">
        <v>45445</v>
      </c>
      <c r="D1204" s="195" t="s">
        <v>151</v>
      </c>
      <c r="E1204" s="196" t="s">
        <v>92</v>
      </c>
      <c r="F1204" s="196" t="s">
        <v>63</v>
      </c>
      <c r="G1204" s="196" t="s">
        <v>209</v>
      </c>
      <c r="H1204" s="196">
        <v>6.65</v>
      </c>
      <c r="I1204" s="196" t="s">
        <v>214</v>
      </c>
      <c r="J1204" s="196">
        <v>39</v>
      </c>
      <c r="K1204" s="448"/>
      <c r="L1204" s="196" t="s">
        <v>63</v>
      </c>
      <c r="M1204" s="196" t="s">
        <v>298</v>
      </c>
      <c r="N1204" s="216">
        <v>259.35000000000002</v>
      </c>
      <c r="O1204" s="216">
        <v>0</v>
      </c>
      <c r="P1204" s="216">
        <v>0</v>
      </c>
      <c r="Q1204" s="335">
        <v>0</v>
      </c>
      <c r="R1204" s="234"/>
    </row>
    <row r="1205" spans="2:18" s="194" customFormat="1" x14ac:dyDescent="0.25">
      <c r="B1205" s="233">
        <v>1200</v>
      </c>
      <c r="C1205" s="293">
        <v>45445</v>
      </c>
      <c r="D1205" s="195" t="s">
        <v>150</v>
      </c>
      <c r="E1205" s="196" t="s">
        <v>92</v>
      </c>
      <c r="F1205" s="196" t="s">
        <v>63</v>
      </c>
      <c r="G1205" s="196" t="s">
        <v>210</v>
      </c>
      <c r="H1205" s="196">
        <v>4.1500000000000004</v>
      </c>
      <c r="I1205" s="196" t="s">
        <v>214</v>
      </c>
      <c r="J1205" s="196">
        <v>40</v>
      </c>
      <c r="K1205" s="448"/>
      <c r="L1205" s="196" t="s">
        <v>63</v>
      </c>
      <c r="M1205" s="196" t="s">
        <v>298</v>
      </c>
      <c r="N1205" s="216">
        <v>166</v>
      </c>
      <c r="O1205" s="216">
        <v>0</v>
      </c>
      <c r="P1205" s="216">
        <v>0</v>
      </c>
      <c r="Q1205" s="335">
        <v>0</v>
      </c>
      <c r="R1205" s="234"/>
    </row>
    <row r="1206" spans="2:18" s="194" customFormat="1" x14ac:dyDescent="0.25">
      <c r="B1206" s="233">
        <v>1201</v>
      </c>
      <c r="C1206" s="293">
        <v>45445</v>
      </c>
      <c r="D1206" s="195" t="s">
        <v>148</v>
      </c>
      <c r="E1206" s="196" t="s">
        <v>92</v>
      </c>
      <c r="F1206" s="196" t="s">
        <v>63</v>
      </c>
      <c r="G1206" s="196" t="s">
        <v>210</v>
      </c>
      <c r="H1206" s="196">
        <v>4.1500000000000004</v>
      </c>
      <c r="I1206" s="196" t="s">
        <v>214</v>
      </c>
      <c r="J1206" s="196">
        <v>35</v>
      </c>
      <c r="K1206" s="448"/>
      <c r="L1206" s="196" t="s">
        <v>63</v>
      </c>
      <c r="M1206" s="196" t="s">
        <v>298</v>
      </c>
      <c r="N1206" s="216">
        <v>145.25</v>
      </c>
      <c r="O1206" s="216">
        <v>0</v>
      </c>
      <c r="P1206" s="216">
        <v>0</v>
      </c>
      <c r="Q1206" s="335">
        <v>0</v>
      </c>
      <c r="R1206" s="234"/>
    </row>
    <row r="1207" spans="2:18" s="194" customFormat="1" x14ac:dyDescent="0.25">
      <c r="B1207" s="233">
        <v>1202</v>
      </c>
      <c r="C1207" s="293">
        <v>45445</v>
      </c>
      <c r="D1207" s="195" t="s">
        <v>177</v>
      </c>
      <c r="E1207" s="196" t="s">
        <v>159</v>
      </c>
      <c r="F1207" s="196" t="s">
        <v>8</v>
      </c>
      <c r="G1207" s="196" t="s">
        <v>159</v>
      </c>
      <c r="H1207" s="196">
        <v>11.6</v>
      </c>
      <c r="I1207" s="196" t="s">
        <v>66</v>
      </c>
      <c r="J1207" s="196">
        <v>5</v>
      </c>
      <c r="K1207" s="448"/>
      <c r="L1207" s="196" t="s">
        <v>1</v>
      </c>
      <c r="M1207" s="196"/>
      <c r="N1207" s="216">
        <v>0</v>
      </c>
      <c r="O1207" s="216">
        <v>0</v>
      </c>
      <c r="P1207" s="216">
        <v>58</v>
      </c>
      <c r="Q1207" s="335">
        <v>0</v>
      </c>
      <c r="R1207" s="234"/>
    </row>
    <row r="1208" spans="2:18" s="194" customFormat="1" x14ac:dyDescent="0.25">
      <c r="B1208" s="233">
        <v>1203</v>
      </c>
      <c r="C1208" s="293">
        <v>45445</v>
      </c>
      <c r="D1208" s="195" t="s">
        <v>141</v>
      </c>
      <c r="E1208" s="196" t="s">
        <v>92</v>
      </c>
      <c r="F1208" s="196" t="s">
        <v>2</v>
      </c>
      <c r="G1208" s="196" t="s">
        <v>209</v>
      </c>
      <c r="H1208" s="196">
        <v>7</v>
      </c>
      <c r="I1208" s="196" t="s">
        <v>214</v>
      </c>
      <c r="J1208" s="196">
        <v>6</v>
      </c>
      <c r="K1208" s="448"/>
      <c r="L1208" s="196" t="s">
        <v>2</v>
      </c>
      <c r="M1208" s="196" t="s">
        <v>297</v>
      </c>
      <c r="N1208" s="216">
        <v>42</v>
      </c>
      <c r="O1208" s="216">
        <v>0</v>
      </c>
      <c r="P1208" s="216">
        <v>0</v>
      </c>
      <c r="Q1208" s="335">
        <v>0</v>
      </c>
      <c r="R1208" s="234"/>
    </row>
    <row r="1209" spans="2:18" s="194" customFormat="1" x14ac:dyDescent="0.25">
      <c r="B1209" s="233">
        <v>1204</v>
      </c>
      <c r="C1209" s="293">
        <v>45445</v>
      </c>
      <c r="D1209" s="195" t="s">
        <v>140</v>
      </c>
      <c r="E1209" s="196" t="s">
        <v>92</v>
      </c>
      <c r="F1209" s="196" t="s">
        <v>2</v>
      </c>
      <c r="G1209" s="196" t="s">
        <v>209</v>
      </c>
      <c r="H1209" s="196">
        <v>7</v>
      </c>
      <c r="I1209" s="196" t="s">
        <v>214</v>
      </c>
      <c r="J1209" s="196">
        <v>6</v>
      </c>
      <c r="K1209" s="448"/>
      <c r="L1209" s="196" t="s">
        <v>2</v>
      </c>
      <c r="M1209" s="196" t="s">
        <v>297</v>
      </c>
      <c r="N1209" s="216">
        <v>42</v>
      </c>
      <c r="O1209" s="216">
        <v>0</v>
      </c>
      <c r="P1209" s="216">
        <v>0</v>
      </c>
      <c r="Q1209" s="335">
        <v>0</v>
      </c>
      <c r="R1209" s="234"/>
    </row>
    <row r="1210" spans="2:18" s="194" customFormat="1" x14ac:dyDescent="0.25">
      <c r="B1210" s="233">
        <v>1205</v>
      </c>
      <c r="C1210" s="293">
        <v>45445</v>
      </c>
      <c r="D1210" s="195" t="s">
        <v>139</v>
      </c>
      <c r="E1210" s="196" t="s">
        <v>92</v>
      </c>
      <c r="F1210" s="196" t="s">
        <v>2</v>
      </c>
      <c r="G1210" s="196" t="s">
        <v>209</v>
      </c>
      <c r="H1210" s="196">
        <v>7</v>
      </c>
      <c r="I1210" s="196" t="s">
        <v>214</v>
      </c>
      <c r="J1210" s="196">
        <v>6</v>
      </c>
      <c r="K1210" s="448"/>
      <c r="L1210" s="196" t="s">
        <v>2</v>
      </c>
      <c r="M1210" s="196" t="s">
        <v>297</v>
      </c>
      <c r="N1210" s="216">
        <v>42</v>
      </c>
      <c r="O1210" s="216">
        <v>0</v>
      </c>
      <c r="P1210" s="216">
        <v>0</v>
      </c>
      <c r="Q1210" s="335">
        <v>0</v>
      </c>
      <c r="R1210" s="234"/>
    </row>
    <row r="1211" spans="2:18" s="194" customFormat="1" x14ac:dyDescent="0.25">
      <c r="B1211" s="233">
        <v>1206</v>
      </c>
      <c r="C1211" s="293">
        <v>45445</v>
      </c>
      <c r="D1211" s="195" t="s">
        <v>96</v>
      </c>
      <c r="E1211" s="196" t="s">
        <v>159</v>
      </c>
      <c r="F1211" s="196" t="s">
        <v>1</v>
      </c>
      <c r="G1211" s="196" t="s">
        <v>159</v>
      </c>
      <c r="H1211" s="196">
        <v>11.8</v>
      </c>
      <c r="I1211" s="196" t="s">
        <v>66</v>
      </c>
      <c r="J1211" s="196">
        <v>4</v>
      </c>
      <c r="K1211" s="448"/>
      <c r="L1211" s="196" t="s">
        <v>1</v>
      </c>
      <c r="M1211" s="196"/>
      <c r="N1211" s="216">
        <v>0</v>
      </c>
      <c r="O1211" s="216">
        <v>0</v>
      </c>
      <c r="P1211" s="216">
        <v>47.2</v>
      </c>
      <c r="Q1211" s="335">
        <v>0</v>
      </c>
      <c r="R1211" s="234"/>
    </row>
    <row r="1212" spans="2:18" s="194" customFormat="1" x14ac:dyDescent="0.25">
      <c r="B1212" s="233">
        <v>1207</v>
      </c>
      <c r="C1212" s="293">
        <v>45445</v>
      </c>
      <c r="D1212" s="195" t="s">
        <v>128</v>
      </c>
      <c r="E1212" s="196" t="s">
        <v>159</v>
      </c>
      <c r="F1212" s="196" t="s">
        <v>1</v>
      </c>
      <c r="G1212" s="196" t="s">
        <v>159</v>
      </c>
      <c r="H1212" s="196">
        <v>11.8</v>
      </c>
      <c r="I1212" s="196"/>
      <c r="J1212" s="196"/>
      <c r="K1212" s="448"/>
      <c r="L1212" s="196"/>
      <c r="M1212" s="196"/>
      <c r="N1212" s="216">
        <v>0</v>
      </c>
      <c r="O1212" s="216">
        <v>0</v>
      </c>
      <c r="P1212" s="216">
        <v>0</v>
      </c>
      <c r="Q1212" s="335">
        <v>0</v>
      </c>
      <c r="R1212" s="234"/>
    </row>
    <row r="1213" spans="2:18" s="194" customFormat="1" x14ac:dyDescent="0.25">
      <c r="B1213" s="233">
        <v>1208</v>
      </c>
      <c r="C1213" s="293">
        <v>45446</v>
      </c>
      <c r="D1213" s="195" t="s">
        <v>94</v>
      </c>
      <c r="E1213" s="196" t="s">
        <v>92</v>
      </c>
      <c r="F1213" s="196" t="s">
        <v>1</v>
      </c>
      <c r="G1213" s="196" t="s">
        <v>209</v>
      </c>
      <c r="H1213" s="196">
        <v>6.65</v>
      </c>
      <c r="I1213" s="196" t="s">
        <v>215</v>
      </c>
      <c r="J1213" s="196">
        <v>0</v>
      </c>
      <c r="K1213" s="448"/>
      <c r="L1213" s="196" t="s">
        <v>1</v>
      </c>
      <c r="M1213" s="196" t="s">
        <v>298</v>
      </c>
      <c r="N1213" s="216">
        <v>0</v>
      </c>
      <c r="O1213" s="216">
        <v>0</v>
      </c>
      <c r="P1213" s="216">
        <v>0</v>
      </c>
      <c r="Q1213" s="335">
        <v>0</v>
      </c>
      <c r="R1213" s="234" t="s">
        <v>267</v>
      </c>
    </row>
    <row r="1214" spans="2:18" s="194" customFormat="1" x14ac:dyDescent="0.25">
      <c r="B1214" s="233">
        <v>1209</v>
      </c>
      <c r="C1214" s="293">
        <v>45446</v>
      </c>
      <c r="D1214" s="195" t="s">
        <v>91</v>
      </c>
      <c r="E1214" s="196" t="s">
        <v>92</v>
      </c>
      <c r="F1214" s="196" t="s">
        <v>1</v>
      </c>
      <c r="G1214" s="196" t="s">
        <v>209</v>
      </c>
      <c r="H1214" s="196">
        <v>6.65</v>
      </c>
      <c r="I1214" s="196" t="s">
        <v>215</v>
      </c>
      <c r="J1214" s="196">
        <v>0</v>
      </c>
      <c r="K1214" s="448"/>
      <c r="L1214" s="196" t="s">
        <v>1</v>
      </c>
      <c r="M1214" s="196" t="s">
        <v>298</v>
      </c>
      <c r="N1214" s="216">
        <v>0</v>
      </c>
      <c r="O1214" s="216">
        <v>0</v>
      </c>
      <c r="P1214" s="216">
        <v>0</v>
      </c>
      <c r="Q1214" s="335">
        <v>0</v>
      </c>
      <c r="R1214" s="234"/>
    </row>
    <row r="1215" spans="2:18" s="194" customFormat="1" x14ac:dyDescent="0.25">
      <c r="B1215" s="233">
        <v>1210</v>
      </c>
      <c r="C1215" s="293">
        <v>45446</v>
      </c>
      <c r="D1215" s="195" t="s">
        <v>116</v>
      </c>
      <c r="E1215" s="196" t="s">
        <v>92</v>
      </c>
      <c r="F1215" s="196" t="s">
        <v>1</v>
      </c>
      <c r="G1215" s="196" t="s">
        <v>209</v>
      </c>
      <c r="H1215" s="196">
        <v>6.65</v>
      </c>
      <c r="I1215" s="196" t="s">
        <v>215</v>
      </c>
      <c r="J1215" s="196">
        <v>48</v>
      </c>
      <c r="K1215" s="448"/>
      <c r="L1215" s="196" t="s">
        <v>62</v>
      </c>
      <c r="M1215" s="196" t="s">
        <v>298</v>
      </c>
      <c r="N1215" s="216">
        <v>0</v>
      </c>
      <c r="O1215" s="216">
        <v>367.08000000000004</v>
      </c>
      <c r="P1215" s="216">
        <v>0</v>
      </c>
      <c r="Q1215" s="335">
        <v>0</v>
      </c>
      <c r="R1215" s="234" t="s">
        <v>267</v>
      </c>
    </row>
    <row r="1216" spans="2:18" s="194" customFormat="1" x14ac:dyDescent="0.25">
      <c r="B1216" s="233">
        <v>1211</v>
      </c>
      <c r="C1216" s="293">
        <v>45446</v>
      </c>
      <c r="D1216" s="195" t="s">
        <v>155</v>
      </c>
      <c r="E1216" s="196" t="s">
        <v>92</v>
      </c>
      <c r="F1216" s="196" t="s">
        <v>62</v>
      </c>
      <c r="G1216" s="196" t="s">
        <v>210</v>
      </c>
      <c r="H1216" s="196">
        <v>4.1500000000000004</v>
      </c>
      <c r="I1216" s="196" t="s">
        <v>215</v>
      </c>
      <c r="J1216" s="196">
        <v>37</v>
      </c>
      <c r="K1216" s="448"/>
      <c r="L1216" s="196" t="s">
        <v>62</v>
      </c>
      <c r="M1216" s="196" t="s">
        <v>298</v>
      </c>
      <c r="N1216" s="216">
        <v>0</v>
      </c>
      <c r="O1216" s="216">
        <v>176.58250000000001</v>
      </c>
      <c r="P1216" s="216">
        <v>0</v>
      </c>
      <c r="Q1216" s="335">
        <v>0</v>
      </c>
      <c r="R1216" s="234" t="s">
        <v>376</v>
      </c>
    </row>
    <row r="1217" spans="2:18" s="194" customFormat="1" x14ac:dyDescent="0.25">
      <c r="B1217" s="233">
        <v>1212</v>
      </c>
      <c r="C1217" s="293">
        <v>45446</v>
      </c>
      <c r="D1217" s="195" t="s">
        <v>154</v>
      </c>
      <c r="E1217" s="196" t="s">
        <v>92</v>
      </c>
      <c r="F1217" s="196" t="s">
        <v>62</v>
      </c>
      <c r="G1217" s="196" t="s">
        <v>210</v>
      </c>
      <c r="H1217" s="196">
        <v>4.1500000000000004</v>
      </c>
      <c r="I1217" s="196" t="s">
        <v>215</v>
      </c>
      <c r="J1217" s="196">
        <v>41</v>
      </c>
      <c r="K1217" s="448"/>
      <c r="L1217" s="196" t="s">
        <v>62</v>
      </c>
      <c r="M1217" s="196" t="s">
        <v>298</v>
      </c>
      <c r="N1217" s="216">
        <v>0</v>
      </c>
      <c r="O1217" s="216">
        <v>195.67249999999999</v>
      </c>
      <c r="P1217" s="216">
        <v>0</v>
      </c>
      <c r="Q1217" s="335">
        <v>0</v>
      </c>
      <c r="R1217" s="234" t="s">
        <v>376</v>
      </c>
    </row>
    <row r="1218" spans="2:18" s="194" customFormat="1" x14ac:dyDescent="0.25">
      <c r="B1218" s="233">
        <v>1213</v>
      </c>
      <c r="C1218" s="293">
        <v>45446</v>
      </c>
      <c r="D1218" s="195" t="s">
        <v>158</v>
      </c>
      <c r="E1218" s="196" t="s">
        <v>159</v>
      </c>
      <c r="F1218" s="196" t="s">
        <v>381</v>
      </c>
      <c r="G1218" s="196" t="s">
        <v>159</v>
      </c>
      <c r="H1218" s="196">
        <v>10</v>
      </c>
      <c r="I1218" s="196" t="s">
        <v>66</v>
      </c>
      <c r="J1218" s="196">
        <v>4</v>
      </c>
      <c r="K1218" s="448"/>
      <c r="L1218" s="196" t="s">
        <v>1</v>
      </c>
      <c r="M1218" s="196"/>
      <c r="N1218" s="216">
        <v>0</v>
      </c>
      <c r="O1218" s="216">
        <v>0</v>
      </c>
      <c r="P1218" s="216">
        <v>40</v>
      </c>
      <c r="Q1218" s="335">
        <v>0</v>
      </c>
      <c r="R1218" s="234"/>
    </row>
    <row r="1219" spans="2:18" s="194" customFormat="1" x14ac:dyDescent="0.25">
      <c r="B1219" s="233">
        <v>1214</v>
      </c>
      <c r="C1219" s="293">
        <v>45446</v>
      </c>
      <c r="D1219" s="195" t="s">
        <v>175</v>
      </c>
      <c r="E1219" s="196" t="s">
        <v>176</v>
      </c>
      <c r="F1219" s="196" t="s">
        <v>7</v>
      </c>
      <c r="G1219" s="196" t="s">
        <v>209</v>
      </c>
      <c r="H1219" s="196">
        <v>7</v>
      </c>
      <c r="I1219" s="196"/>
      <c r="J1219" s="196"/>
      <c r="K1219" s="448"/>
      <c r="L1219" s="196"/>
      <c r="M1219" s="196"/>
      <c r="N1219" s="216">
        <v>0</v>
      </c>
      <c r="O1219" s="216">
        <v>0</v>
      </c>
      <c r="P1219" s="216">
        <v>0</v>
      </c>
      <c r="Q1219" s="335">
        <v>0</v>
      </c>
      <c r="R1219" s="234"/>
    </row>
    <row r="1220" spans="2:18" s="194" customFormat="1" x14ac:dyDescent="0.25">
      <c r="B1220" s="233">
        <v>1215</v>
      </c>
      <c r="C1220" s="293">
        <v>45446</v>
      </c>
      <c r="D1220" s="195" t="s">
        <v>171</v>
      </c>
      <c r="E1220" s="196" t="s">
        <v>159</v>
      </c>
      <c r="F1220" s="196" t="s">
        <v>7</v>
      </c>
      <c r="G1220" s="196" t="s">
        <v>159</v>
      </c>
      <c r="H1220" s="196">
        <v>11.2</v>
      </c>
      <c r="I1220" s="196"/>
      <c r="J1220" s="196"/>
      <c r="K1220" s="448"/>
      <c r="L1220" s="196"/>
      <c r="M1220" s="196"/>
      <c r="N1220" s="216">
        <v>0</v>
      </c>
      <c r="O1220" s="216">
        <v>0</v>
      </c>
      <c r="P1220" s="216">
        <v>0</v>
      </c>
      <c r="Q1220" s="335">
        <v>0</v>
      </c>
      <c r="R1220" s="234"/>
    </row>
    <row r="1221" spans="2:18" s="194" customFormat="1" x14ac:dyDescent="0.25">
      <c r="B1221" s="233">
        <v>1216</v>
      </c>
      <c r="C1221" s="293">
        <v>45446</v>
      </c>
      <c r="D1221" s="195" t="s">
        <v>151</v>
      </c>
      <c r="E1221" s="196" t="s">
        <v>92</v>
      </c>
      <c r="F1221" s="196" t="s">
        <v>63</v>
      </c>
      <c r="G1221" s="196" t="s">
        <v>209</v>
      </c>
      <c r="H1221" s="196">
        <v>6.65</v>
      </c>
      <c r="I1221" s="196" t="s">
        <v>214</v>
      </c>
      <c r="J1221" s="196">
        <v>23</v>
      </c>
      <c r="K1221" s="448"/>
      <c r="L1221" s="196" t="s">
        <v>63</v>
      </c>
      <c r="M1221" s="196" t="s">
        <v>298</v>
      </c>
      <c r="N1221" s="216">
        <v>152.95000000000002</v>
      </c>
      <c r="O1221" s="216">
        <v>0</v>
      </c>
      <c r="P1221" s="216">
        <v>0</v>
      </c>
      <c r="Q1221" s="335">
        <v>0</v>
      </c>
      <c r="R1221" s="234"/>
    </row>
    <row r="1222" spans="2:18" s="194" customFormat="1" x14ac:dyDescent="0.25">
      <c r="B1222" s="233">
        <v>1217</v>
      </c>
      <c r="C1222" s="293">
        <v>45446</v>
      </c>
      <c r="D1222" s="195" t="s">
        <v>150</v>
      </c>
      <c r="E1222" s="196" t="s">
        <v>92</v>
      </c>
      <c r="F1222" s="196" t="s">
        <v>63</v>
      </c>
      <c r="G1222" s="196" t="s">
        <v>210</v>
      </c>
      <c r="H1222" s="196">
        <v>4.1500000000000004</v>
      </c>
      <c r="I1222" s="196" t="s">
        <v>214</v>
      </c>
      <c r="J1222" s="196">
        <v>23</v>
      </c>
      <c r="K1222" s="448"/>
      <c r="L1222" s="196" t="s">
        <v>63</v>
      </c>
      <c r="M1222" s="196" t="s">
        <v>298</v>
      </c>
      <c r="N1222" s="216">
        <v>95.45</v>
      </c>
      <c r="O1222" s="216">
        <v>0</v>
      </c>
      <c r="P1222" s="216">
        <v>0</v>
      </c>
      <c r="Q1222" s="335">
        <v>0</v>
      </c>
      <c r="R1222" s="234"/>
    </row>
    <row r="1223" spans="2:18" s="194" customFormat="1" x14ac:dyDescent="0.25">
      <c r="B1223" s="233">
        <v>1218</v>
      </c>
      <c r="C1223" s="293">
        <v>45446</v>
      </c>
      <c r="D1223" s="195" t="s">
        <v>148</v>
      </c>
      <c r="E1223" s="196" t="s">
        <v>92</v>
      </c>
      <c r="F1223" s="196" t="s">
        <v>63</v>
      </c>
      <c r="G1223" s="196" t="s">
        <v>210</v>
      </c>
      <c r="H1223" s="196">
        <v>4.1500000000000004</v>
      </c>
      <c r="I1223" s="196" t="s">
        <v>214</v>
      </c>
      <c r="J1223" s="196">
        <v>32</v>
      </c>
      <c r="K1223" s="448"/>
      <c r="L1223" s="196" t="s">
        <v>63</v>
      </c>
      <c r="M1223" s="196" t="s">
        <v>298</v>
      </c>
      <c r="N1223" s="216">
        <v>132.80000000000001</v>
      </c>
      <c r="O1223" s="216">
        <v>0</v>
      </c>
      <c r="P1223" s="216">
        <v>0</v>
      </c>
      <c r="Q1223" s="335">
        <v>0</v>
      </c>
      <c r="R1223" s="234"/>
    </row>
    <row r="1224" spans="2:18" s="194" customFormat="1" x14ac:dyDescent="0.25">
      <c r="B1224" s="233">
        <v>1219</v>
      </c>
      <c r="C1224" s="293">
        <v>45446</v>
      </c>
      <c r="D1224" s="195" t="s">
        <v>177</v>
      </c>
      <c r="E1224" s="196" t="s">
        <v>159</v>
      </c>
      <c r="F1224" s="196" t="s">
        <v>8</v>
      </c>
      <c r="G1224" s="196" t="s">
        <v>159</v>
      </c>
      <c r="H1224" s="196">
        <v>11.6</v>
      </c>
      <c r="I1224" s="196" t="s">
        <v>66</v>
      </c>
      <c r="J1224" s="196">
        <v>4</v>
      </c>
      <c r="K1224" s="448"/>
      <c r="L1224" s="196" t="s">
        <v>1</v>
      </c>
      <c r="M1224" s="196"/>
      <c r="N1224" s="216">
        <v>0</v>
      </c>
      <c r="O1224" s="216">
        <v>0</v>
      </c>
      <c r="P1224" s="216">
        <v>46.4</v>
      </c>
      <c r="Q1224" s="335">
        <v>0</v>
      </c>
      <c r="R1224" s="234"/>
    </row>
    <row r="1225" spans="2:18" s="194" customFormat="1" x14ac:dyDescent="0.25">
      <c r="B1225" s="233">
        <v>1220</v>
      </c>
      <c r="C1225" s="293">
        <v>45446</v>
      </c>
      <c r="D1225" s="195" t="s">
        <v>141</v>
      </c>
      <c r="E1225" s="196" t="s">
        <v>92</v>
      </c>
      <c r="F1225" s="196" t="s">
        <v>2</v>
      </c>
      <c r="G1225" s="196" t="s">
        <v>209</v>
      </c>
      <c r="H1225" s="196">
        <v>7</v>
      </c>
      <c r="I1225" s="196" t="s">
        <v>214</v>
      </c>
      <c r="J1225" s="196">
        <v>38</v>
      </c>
      <c r="K1225" s="448"/>
      <c r="L1225" s="196" t="s">
        <v>2</v>
      </c>
      <c r="M1225" s="196" t="s">
        <v>297</v>
      </c>
      <c r="N1225" s="216">
        <v>266</v>
      </c>
      <c r="O1225" s="216">
        <v>0</v>
      </c>
      <c r="P1225" s="216">
        <v>0</v>
      </c>
      <c r="Q1225" s="335">
        <v>0</v>
      </c>
      <c r="R1225" s="234"/>
    </row>
    <row r="1226" spans="2:18" s="194" customFormat="1" x14ac:dyDescent="0.25">
      <c r="B1226" s="233">
        <v>1221</v>
      </c>
      <c r="C1226" s="293">
        <v>45446</v>
      </c>
      <c r="D1226" s="195" t="s">
        <v>140</v>
      </c>
      <c r="E1226" s="196" t="s">
        <v>92</v>
      </c>
      <c r="F1226" s="196" t="s">
        <v>2</v>
      </c>
      <c r="G1226" s="196" t="s">
        <v>209</v>
      </c>
      <c r="H1226" s="196">
        <v>7</v>
      </c>
      <c r="I1226" s="196" t="s">
        <v>214</v>
      </c>
      <c r="J1226" s="196">
        <v>36</v>
      </c>
      <c r="K1226" s="448"/>
      <c r="L1226" s="196" t="s">
        <v>2</v>
      </c>
      <c r="M1226" s="196" t="s">
        <v>297</v>
      </c>
      <c r="N1226" s="216">
        <v>252</v>
      </c>
      <c r="O1226" s="216">
        <v>0</v>
      </c>
      <c r="P1226" s="216">
        <v>0</v>
      </c>
      <c r="Q1226" s="335">
        <v>0</v>
      </c>
      <c r="R1226" s="234"/>
    </row>
    <row r="1227" spans="2:18" s="194" customFormat="1" x14ac:dyDescent="0.25">
      <c r="B1227" s="233">
        <v>1222</v>
      </c>
      <c r="C1227" s="293">
        <v>45446</v>
      </c>
      <c r="D1227" s="195" t="s">
        <v>139</v>
      </c>
      <c r="E1227" s="196" t="s">
        <v>92</v>
      </c>
      <c r="F1227" s="196" t="s">
        <v>2</v>
      </c>
      <c r="G1227" s="196" t="s">
        <v>209</v>
      </c>
      <c r="H1227" s="196">
        <v>7</v>
      </c>
      <c r="I1227" s="196" t="s">
        <v>214</v>
      </c>
      <c r="J1227" s="196">
        <v>34</v>
      </c>
      <c r="K1227" s="448"/>
      <c r="L1227" s="196" t="s">
        <v>2</v>
      </c>
      <c r="M1227" s="196" t="s">
        <v>297</v>
      </c>
      <c r="N1227" s="216">
        <v>238</v>
      </c>
      <c r="O1227" s="216">
        <v>0</v>
      </c>
      <c r="P1227" s="216">
        <v>0</v>
      </c>
      <c r="Q1227" s="335">
        <v>0</v>
      </c>
      <c r="R1227" s="234"/>
    </row>
    <row r="1228" spans="2:18" s="194" customFormat="1" x14ac:dyDescent="0.25">
      <c r="B1228" s="233">
        <v>1223</v>
      </c>
      <c r="C1228" s="293">
        <v>45446</v>
      </c>
      <c r="D1228" s="195" t="s">
        <v>96</v>
      </c>
      <c r="E1228" s="196" t="s">
        <v>159</v>
      </c>
      <c r="F1228" s="196" t="s">
        <v>1</v>
      </c>
      <c r="G1228" s="196" t="s">
        <v>159</v>
      </c>
      <c r="H1228" s="196">
        <v>11.8</v>
      </c>
      <c r="I1228" s="196" t="s">
        <v>66</v>
      </c>
      <c r="J1228" s="196">
        <v>6</v>
      </c>
      <c r="K1228" s="448"/>
      <c r="L1228" s="196" t="s">
        <v>1</v>
      </c>
      <c r="M1228" s="196"/>
      <c r="N1228" s="216">
        <v>0</v>
      </c>
      <c r="O1228" s="216">
        <v>0</v>
      </c>
      <c r="P1228" s="216">
        <v>70.800000000000011</v>
      </c>
      <c r="Q1228" s="335">
        <v>0</v>
      </c>
      <c r="R1228" s="234"/>
    </row>
    <row r="1229" spans="2:18" s="194" customFormat="1" x14ac:dyDescent="0.25">
      <c r="B1229" s="233">
        <v>1224</v>
      </c>
      <c r="C1229" s="293">
        <v>45446</v>
      </c>
      <c r="D1229" s="195" t="s">
        <v>128</v>
      </c>
      <c r="E1229" s="196" t="s">
        <v>159</v>
      </c>
      <c r="F1229" s="196" t="s">
        <v>1</v>
      </c>
      <c r="G1229" s="196" t="s">
        <v>159</v>
      </c>
      <c r="H1229" s="196">
        <v>11.8</v>
      </c>
      <c r="I1229" s="196"/>
      <c r="J1229" s="196"/>
      <c r="K1229" s="448"/>
      <c r="L1229" s="196"/>
      <c r="M1229" s="196"/>
      <c r="N1229" s="216">
        <v>0</v>
      </c>
      <c r="O1229" s="216">
        <v>0</v>
      </c>
      <c r="P1229" s="216">
        <v>0</v>
      </c>
      <c r="Q1229" s="335">
        <v>0</v>
      </c>
      <c r="R1229" s="234"/>
    </row>
    <row r="1230" spans="2:18" s="194" customFormat="1" x14ac:dyDescent="0.25">
      <c r="B1230" s="233">
        <v>1225</v>
      </c>
      <c r="C1230" s="293">
        <v>45447</v>
      </c>
      <c r="D1230" s="195" t="s">
        <v>94</v>
      </c>
      <c r="E1230" s="196" t="s">
        <v>92</v>
      </c>
      <c r="F1230" s="196" t="s">
        <v>1</v>
      </c>
      <c r="G1230" s="196" t="s">
        <v>209</v>
      </c>
      <c r="H1230" s="196">
        <v>6.65</v>
      </c>
      <c r="I1230" s="196" t="s">
        <v>215</v>
      </c>
      <c r="J1230" s="196">
        <v>15</v>
      </c>
      <c r="K1230" s="448"/>
      <c r="L1230" s="196" t="s">
        <v>1</v>
      </c>
      <c r="M1230" s="196" t="s">
        <v>298</v>
      </c>
      <c r="N1230" s="216">
        <v>0</v>
      </c>
      <c r="O1230" s="216">
        <v>114.71249999999999</v>
      </c>
      <c r="P1230" s="216">
        <v>0</v>
      </c>
      <c r="Q1230" s="335">
        <v>0</v>
      </c>
      <c r="R1230" s="234"/>
    </row>
    <row r="1231" spans="2:18" s="194" customFormat="1" x14ac:dyDescent="0.25">
      <c r="B1231" s="233">
        <v>1226</v>
      </c>
      <c r="C1231" s="293">
        <v>45447</v>
      </c>
      <c r="D1231" s="195" t="s">
        <v>91</v>
      </c>
      <c r="E1231" s="196" t="s">
        <v>92</v>
      </c>
      <c r="F1231" s="196" t="s">
        <v>1</v>
      </c>
      <c r="G1231" s="196" t="s">
        <v>209</v>
      </c>
      <c r="H1231" s="196">
        <v>6.65</v>
      </c>
      <c r="I1231" s="196" t="s">
        <v>284</v>
      </c>
      <c r="J1231" s="196">
        <v>17</v>
      </c>
      <c r="K1231" s="448"/>
      <c r="L1231" s="196" t="s">
        <v>1</v>
      </c>
      <c r="M1231" s="196"/>
      <c r="N1231" s="216">
        <f t="shared" ref="N1231" si="17">IF(I1231=$N$5,J1231*H1231,0)</f>
        <v>0</v>
      </c>
      <c r="O1231" s="216">
        <f t="shared" ref="O1231" si="18">IF(I1231=$O$5,J1231*H1231,0)*1.15</f>
        <v>0</v>
      </c>
      <c r="P1231" s="216">
        <f t="shared" ref="P1231" si="19">IF(I1231=$P$5,J1231*H1231,0)</f>
        <v>0</v>
      </c>
      <c r="Q1231" s="335">
        <f t="shared" ref="Q1231" si="20">IF(I1231=$Q$5,J1231*H1231,0)</f>
        <v>0</v>
      </c>
      <c r="R1231" s="234" t="s">
        <v>223</v>
      </c>
    </row>
    <row r="1232" spans="2:18" s="194" customFormat="1" x14ac:dyDescent="0.25">
      <c r="B1232" s="233">
        <v>1227</v>
      </c>
      <c r="C1232" s="293">
        <v>45447</v>
      </c>
      <c r="D1232" s="195" t="s">
        <v>116</v>
      </c>
      <c r="E1232" s="196" t="s">
        <v>92</v>
      </c>
      <c r="F1232" s="196" t="s">
        <v>1</v>
      </c>
      <c r="G1232" s="196" t="s">
        <v>209</v>
      </c>
      <c r="H1232" s="196">
        <v>6.65</v>
      </c>
      <c r="I1232" s="196" t="s">
        <v>215</v>
      </c>
      <c r="J1232" s="196">
        <v>15</v>
      </c>
      <c r="K1232" s="448"/>
      <c r="L1232" s="196" t="s">
        <v>1</v>
      </c>
      <c r="M1232" s="196" t="s">
        <v>298</v>
      </c>
      <c r="N1232" s="216">
        <v>0</v>
      </c>
      <c r="O1232" s="216">
        <v>114.71249999999999</v>
      </c>
      <c r="P1232" s="216">
        <v>0</v>
      </c>
      <c r="Q1232" s="335">
        <v>0</v>
      </c>
      <c r="R1232" s="234"/>
    </row>
    <row r="1233" spans="2:18" s="194" customFormat="1" x14ac:dyDescent="0.25">
      <c r="B1233" s="233">
        <v>1228</v>
      </c>
      <c r="C1233" s="293">
        <v>45447</v>
      </c>
      <c r="D1233" s="195" t="s">
        <v>155</v>
      </c>
      <c r="E1233" s="196" t="s">
        <v>92</v>
      </c>
      <c r="F1233" s="196" t="s">
        <v>62</v>
      </c>
      <c r="G1233" s="196" t="s">
        <v>210</v>
      </c>
      <c r="H1233" s="196">
        <v>4.1500000000000004</v>
      </c>
      <c r="I1233" s="196" t="s">
        <v>215</v>
      </c>
      <c r="J1233" s="196">
        <v>60</v>
      </c>
      <c r="K1233" s="448"/>
      <c r="L1233" s="196" t="s">
        <v>62</v>
      </c>
      <c r="M1233" s="196" t="s">
        <v>298</v>
      </c>
      <c r="N1233" s="216">
        <v>0</v>
      </c>
      <c r="O1233" s="216">
        <v>286.35000000000002</v>
      </c>
      <c r="P1233" s="216">
        <v>0</v>
      </c>
      <c r="Q1233" s="335">
        <v>0</v>
      </c>
      <c r="R1233" s="234"/>
    </row>
    <row r="1234" spans="2:18" s="194" customFormat="1" x14ac:dyDescent="0.25">
      <c r="B1234" s="233">
        <v>1229</v>
      </c>
      <c r="C1234" s="293">
        <v>45447</v>
      </c>
      <c r="D1234" s="195" t="s">
        <v>154</v>
      </c>
      <c r="E1234" s="196" t="s">
        <v>92</v>
      </c>
      <c r="F1234" s="196" t="s">
        <v>62</v>
      </c>
      <c r="G1234" s="196" t="s">
        <v>210</v>
      </c>
      <c r="H1234" s="196">
        <v>4.1500000000000004</v>
      </c>
      <c r="I1234" s="196" t="s">
        <v>215</v>
      </c>
      <c r="J1234" s="196">
        <v>60</v>
      </c>
      <c r="K1234" s="448"/>
      <c r="L1234" s="196" t="s">
        <v>62</v>
      </c>
      <c r="M1234" s="196" t="s">
        <v>298</v>
      </c>
      <c r="N1234" s="216">
        <v>0</v>
      </c>
      <c r="O1234" s="216">
        <v>286.35000000000002</v>
      </c>
      <c r="P1234" s="216">
        <v>0</v>
      </c>
      <c r="Q1234" s="335">
        <v>0</v>
      </c>
      <c r="R1234" s="234"/>
    </row>
    <row r="1235" spans="2:18" s="194" customFormat="1" x14ac:dyDescent="0.25">
      <c r="B1235" s="233">
        <v>1230</v>
      </c>
      <c r="C1235" s="293">
        <v>45447</v>
      </c>
      <c r="D1235" s="195" t="s">
        <v>158</v>
      </c>
      <c r="E1235" s="196" t="s">
        <v>159</v>
      </c>
      <c r="F1235" s="196" t="s">
        <v>381</v>
      </c>
      <c r="G1235" s="196" t="s">
        <v>159</v>
      </c>
      <c r="H1235" s="196">
        <v>10</v>
      </c>
      <c r="I1235" s="196" t="s">
        <v>66</v>
      </c>
      <c r="J1235" s="196">
        <v>3</v>
      </c>
      <c r="K1235" s="448"/>
      <c r="L1235" s="196" t="s">
        <v>1</v>
      </c>
      <c r="M1235" s="196"/>
      <c r="N1235" s="216">
        <v>0</v>
      </c>
      <c r="O1235" s="216">
        <v>0</v>
      </c>
      <c r="P1235" s="216">
        <v>30</v>
      </c>
      <c r="Q1235" s="335">
        <v>0</v>
      </c>
      <c r="R1235" s="234"/>
    </row>
    <row r="1236" spans="2:18" s="194" customFormat="1" x14ac:dyDescent="0.25">
      <c r="B1236" s="233">
        <v>1231</v>
      </c>
      <c r="C1236" s="293">
        <v>45447</v>
      </c>
      <c r="D1236" s="195" t="s">
        <v>175</v>
      </c>
      <c r="E1236" s="196" t="s">
        <v>176</v>
      </c>
      <c r="F1236" s="196" t="s">
        <v>7</v>
      </c>
      <c r="G1236" s="196" t="s">
        <v>209</v>
      </c>
      <c r="H1236" s="196">
        <v>7</v>
      </c>
      <c r="I1236" s="196"/>
      <c r="J1236" s="196"/>
      <c r="K1236" s="448"/>
      <c r="L1236" s="196"/>
      <c r="M1236" s="196"/>
      <c r="N1236" s="216">
        <v>0</v>
      </c>
      <c r="O1236" s="216">
        <v>0</v>
      </c>
      <c r="P1236" s="216">
        <v>0</v>
      </c>
      <c r="Q1236" s="335">
        <v>0</v>
      </c>
      <c r="R1236" s="234"/>
    </row>
    <row r="1237" spans="2:18" s="194" customFormat="1" x14ac:dyDescent="0.25">
      <c r="B1237" s="233">
        <v>1232</v>
      </c>
      <c r="C1237" s="293">
        <v>45447</v>
      </c>
      <c r="D1237" s="195" t="s">
        <v>171</v>
      </c>
      <c r="E1237" s="196" t="s">
        <v>159</v>
      </c>
      <c r="F1237" s="196" t="s">
        <v>7</v>
      </c>
      <c r="G1237" s="196" t="s">
        <v>159</v>
      </c>
      <c r="H1237" s="196">
        <v>11.2</v>
      </c>
      <c r="I1237" s="196"/>
      <c r="J1237" s="196"/>
      <c r="K1237" s="448"/>
      <c r="L1237" s="196"/>
      <c r="M1237" s="196"/>
      <c r="N1237" s="216">
        <v>0</v>
      </c>
      <c r="O1237" s="216">
        <v>0</v>
      </c>
      <c r="P1237" s="216">
        <v>0</v>
      </c>
      <c r="Q1237" s="335">
        <v>0</v>
      </c>
      <c r="R1237" s="234"/>
    </row>
    <row r="1238" spans="2:18" s="194" customFormat="1" x14ac:dyDescent="0.25">
      <c r="B1238" s="233">
        <v>1233</v>
      </c>
      <c r="C1238" s="293">
        <v>45447</v>
      </c>
      <c r="D1238" s="195" t="s">
        <v>151</v>
      </c>
      <c r="E1238" s="196" t="s">
        <v>92</v>
      </c>
      <c r="F1238" s="196" t="s">
        <v>63</v>
      </c>
      <c r="G1238" s="196" t="s">
        <v>209</v>
      </c>
      <c r="H1238" s="196">
        <v>6.65</v>
      </c>
      <c r="I1238" s="196"/>
      <c r="J1238" s="196"/>
      <c r="K1238" s="448"/>
      <c r="L1238" s="196"/>
      <c r="M1238" s="196"/>
      <c r="N1238" s="216">
        <v>0</v>
      </c>
      <c r="O1238" s="216">
        <v>0</v>
      </c>
      <c r="P1238" s="216">
        <v>0</v>
      </c>
      <c r="Q1238" s="335">
        <v>0</v>
      </c>
      <c r="R1238" s="234"/>
    </row>
    <row r="1239" spans="2:18" s="194" customFormat="1" x14ac:dyDescent="0.25">
      <c r="B1239" s="233">
        <v>1234</v>
      </c>
      <c r="C1239" s="293">
        <v>45447</v>
      </c>
      <c r="D1239" s="195" t="s">
        <v>150</v>
      </c>
      <c r="E1239" s="196" t="s">
        <v>92</v>
      </c>
      <c r="F1239" s="196" t="s">
        <v>63</v>
      </c>
      <c r="G1239" s="196" t="s">
        <v>210</v>
      </c>
      <c r="H1239" s="196">
        <v>4.1500000000000004</v>
      </c>
      <c r="I1239" s="196" t="s">
        <v>215</v>
      </c>
      <c r="J1239" s="196">
        <v>40</v>
      </c>
      <c r="K1239" s="448"/>
      <c r="L1239" s="196" t="s">
        <v>63</v>
      </c>
      <c r="M1239" s="196" t="s">
        <v>298</v>
      </c>
      <c r="N1239" s="216">
        <v>0</v>
      </c>
      <c r="O1239" s="216">
        <v>190.89999999999998</v>
      </c>
      <c r="P1239" s="216">
        <v>0</v>
      </c>
      <c r="Q1239" s="335">
        <v>0</v>
      </c>
      <c r="R1239" s="234"/>
    </row>
    <row r="1240" spans="2:18" s="194" customFormat="1" x14ac:dyDescent="0.25">
      <c r="B1240" s="233">
        <v>1235</v>
      </c>
      <c r="C1240" s="293">
        <v>45447</v>
      </c>
      <c r="D1240" s="195" t="s">
        <v>148</v>
      </c>
      <c r="E1240" s="196" t="s">
        <v>92</v>
      </c>
      <c r="F1240" s="196" t="s">
        <v>63</v>
      </c>
      <c r="G1240" s="196" t="s">
        <v>210</v>
      </c>
      <c r="H1240" s="196">
        <v>4.1500000000000004</v>
      </c>
      <c r="I1240" s="196" t="s">
        <v>215</v>
      </c>
      <c r="J1240" s="196">
        <v>35</v>
      </c>
      <c r="K1240" s="448"/>
      <c r="L1240" s="196" t="s">
        <v>63</v>
      </c>
      <c r="M1240" s="196" t="s">
        <v>298</v>
      </c>
      <c r="N1240" s="216">
        <v>0</v>
      </c>
      <c r="O1240" s="216">
        <v>167.03749999999999</v>
      </c>
      <c r="P1240" s="216">
        <v>0</v>
      </c>
      <c r="Q1240" s="335">
        <v>0</v>
      </c>
      <c r="R1240" s="234"/>
    </row>
    <row r="1241" spans="2:18" s="194" customFormat="1" x14ac:dyDescent="0.25">
      <c r="B1241" s="233">
        <v>1236</v>
      </c>
      <c r="C1241" s="293">
        <v>45447</v>
      </c>
      <c r="D1241" s="195" t="s">
        <v>177</v>
      </c>
      <c r="E1241" s="196" t="s">
        <v>159</v>
      </c>
      <c r="F1241" s="196" t="s">
        <v>8</v>
      </c>
      <c r="G1241" s="196" t="s">
        <v>159</v>
      </c>
      <c r="H1241" s="196">
        <v>11.6</v>
      </c>
      <c r="I1241" s="196" t="s">
        <v>66</v>
      </c>
      <c r="J1241" s="196">
        <v>2</v>
      </c>
      <c r="K1241" s="448"/>
      <c r="L1241" s="196" t="s">
        <v>1</v>
      </c>
      <c r="M1241" s="196"/>
      <c r="N1241" s="216">
        <v>0</v>
      </c>
      <c r="O1241" s="216">
        <v>0</v>
      </c>
      <c r="P1241" s="216">
        <v>23.2</v>
      </c>
      <c r="Q1241" s="335">
        <v>0</v>
      </c>
      <c r="R1241" s="234"/>
    </row>
    <row r="1242" spans="2:18" s="194" customFormat="1" x14ac:dyDescent="0.25">
      <c r="B1242" s="233">
        <v>1237</v>
      </c>
      <c r="C1242" s="293">
        <v>45447</v>
      </c>
      <c r="D1242" s="195" t="s">
        <v>141</v>
      </c>
      <c r="E1242" s="196" t="s">
        <v>92</v>
      </c>
      <c r="F1242" s="196" t="s">
        <v>2</v>
      </c>
      <c r="G1242" s="196" t="s">
        <v>209</v>
      </c>
      <c r="H1242" s="196">
        <v>7</v>
      </c>
      <c r="I1242" s="196" t="s">
        <v>214</v>
      </c>
      <c r="J1242" s="196">
        <v>35</v>
      </c>
      <c r="K1242" s="448"/>
      <c r="L1242" s="196" t="s">
        <v>2</v>
      </c>
      <c r="M1242" s="196" t="s">
        <v>297</v>
      </c>
      <c r="N1242" s="216">
        <v>245</v>
      </c>
      <c r="O1242" s="216">
        <v>0</v>
      </c>
      <c r="P1242" s="216">
        <v>0</v>
      </c>
      <c r="Q1242" s="335">
        <v>0</v>
      </c>
      <c r="R1242" s="234"/>
    </row>
    <row r="1243" spans="2:18" s="194" customFormat="1" x14ac:dyDescent="0.25">
      <c r="B1243" s="233">
        <v>1238</v>
      </c>
      <c r="C1243" s="293">
        <v>45447</v>
      </c>
      <c r="D1243" s="195" t="s">
        <v>140</v>
      </c>
      <c r="E1243" s="196" t="s">
        <v>92</v>
      </c>
      <c r="F1243" s="196" t="s">
        <v>2</v>
      </c>
      <c r="G1243" s="196" t="s">
        <v>209</v>
      </c>
      <c r="H1243" s="196">
        <v>7</v>
      </c>
      <c r="I1243" s="196" t="s">
        <v>214</v>
      </c>
      <c r="J1243" s="196">
        <v>37</v>
      </c>
      <c r="K1243" s="448"/>
      <c r="L1243" s="196" t="s">
        <v>2</v>
      </c>
      <c r="M1243" s="196" t="s">
        <v>297</v>
      </c>
      <c r="N1243" s="216">
        <v>259</v>
      </c>
      <c r="O1243" s="216">
        <v>0</v>
      </c>
      <c r="P1243" s="216">
        <v>0</v>
      </c>
      <c r="Q1243" s="335">
        <v>0</v>
      </c>
      <c r="R1243" s="234"/>
    </row>
    <row r="1244" spans="2:18" s="194" customFormat="1" x14ac:dyDescent="0.25">
      <c r="B1244" s="233">
        <v>1239</v>
      </c>
      <c r="C1244" s="293">
        <v>45447</v>
      </c>
      <c r="D1244" s="195" t="s">
        <v>139</v>
      </c>
      <c r="E1244" s="196" t="s">
        <v>92</v>
      </c>
      <c r="F1244" s="196" t="s">
        <v>2</v>
      </c>
      <c r="G1244" s="196" t="s">
        <v>209</v>
      </c>
      <c r="H1244" s="196">
        <v>7</v>
      </c>
      <c r="I1244" s="196" t="s">
        <v>214</v>
      </c>
      <c r="J1244" s="196">
        <v>38</v>
      </c>
      <c r="K1244" s="448"/>
      <c r="L1244" s="196" t="s">
        <v>2</v>
      </c>
      <c r="M1244" s="196" t="s">
        <v>297</v>
      </c>
      <c r="N1244" s="216">
        <v>266</v>
      </c>
      <c r="O1244" s="216">
        <v>0</v>
      </c>
      <c r="P1244" s="216">
        <v>0</v>
      </c>
      <c r="Q1244" s="335">
        <v>0</v>
      </c>
      <c r="R1244" s="234"/>
    </row>
    <row r="1245" spans="2:18" s="194" customFormat="1" x14ac:dyDescent="0.25">
      <c r="B1245" s="233">
        <v>1240</v>
      </c>
      <c r="C1245" s="293">
        <v>45447</v>
      </c>
      <c r="D1245" s="195" t="s">
        <v>96</v>
      </c>
      <c r="E1245" s="196" t="s">
        <v>159</v>
      </c>
      <c r="F1245" s="196" t="s">
        <v>1</v>
      </c>
      <c r="G1245" s="196" t="s">
        <v>159</v>
      </c>
      <c r="H1245" s="196">
        <v>11.8</v>
      </c>
      <c r="I1245" s="196" t="s">
        <v>66</v>
      </c>
      <c r="J1245" s="196">
        <v>3</v>
      </c>
      <c r="K1245" s="448"/>
      <c r="L1245" s="196" t="s">
        <v>1</v>
      </c>
      <c r="M1245" s="196"/>
      <c r="N1245" s="216">
        <v>0</v>
      </c>
      <c r="O1245" s="216">
        <v>0</v>
      </c>
      <c r="P1245" s="216">
        <v>35.400000000000006</v>
      </c>
      <c r="Q1245" s="335">
        <v>0</v>
      </c>
      <c r="R1245" s="234"/>
    </row>
    <row r="1246" spans="2:18" s="194" customFormat="1" x14ac:dyDescent="0.25">
      <c r="B1246" s="233">
        <v>1241</v>
      </c>
      <c r="C1246" s="293">
        <v>45447</v>
      </c>
      <c r="D1246" s="195" t="s">
        <v>128</v>
      </c>
      <c r="E1246" s="196" t="s">
        <v>159</v>
      </c>
      <c r="F1246" s="196" t="s">
        <v>1</v>
      </c>
      <c r="G1246" s="196" t="s">
        <v>159</v>
      </c>
      <c r="H1246" s="196">
        <v>11.8</v>
      </c>
      <c r="I1246" s="196"/>
      <c r="J1246" s="196"/>
      <c r="K1246" s="448"/>
      <c r="L1246" s="196"/>
      <c r="M1246" s="196"/>
      <c r="N1246" s="216">
        <v>0</v>
      </c>
      <c r="O1246" s="216">
        <v>0</v>
      </c>
      <c r="P1246" s="216">
        <v>0</v>
      </c>
      <c r="Q1246" s="335">
        <v>0</v>
      </c>
      <c r="R1246" s="234"/>
    </row>
    <row r="1247" spans="2:18" s="194" customFormat="1" x14ac:dyDescent="0.25">
      <c r="B1247" s="233">
        <v>1242</v>
      </c>
      <c r="C1247" s="293">
        <v>45448</v>
      </c>
      <c r="D1247" s="195" t="s">
        <v>94</v>
      </c>
      <c r="E1247" s="196" t="s">
        <v>92</v>
      </c>
      <c r="F1247" s="196" t="s">
        <v>1</v>
      </c>
      <c r="G1247" s="196" t="s">
        <v>209</v>
      </c>
      <c r="H1247" s="196">
        <v>6.65</v>
      </c>
      <c r="I1247" s="196" t="s">
        <v>215</v>
      </c>
      <c r="J1247" s="196">
        <v>20</v>
      </c>
      <c r="K1247" s="448"/>
      <c r="L1247" s="196" t="s">
        <v>62</v>
      </c>
      <c r="M1247" s="196" t="s">
        <v>298</v>
      </c>
      <c r="N1247" s="216">
        <v>0</v>
      </c>
      <c r="O1247" s="216">
        <v>152.94999999999999</v>
      </c>
      <c r="P1247" s="216">
        <v>0</v>
      </c>
      <c r="Q1247" s="335">
        <v>0</v>
      </c>
      <c r="R1247" s="234"/>
    </row>
    <row r="1248" spans="2:18" s="194" customFormat="1" x14ac:dyDescent="0.25">
      <c r="B1248" s="233">
        <v>1243</v>
      </c>
      <c r="C1248" s="293">
        <v>45448</v>
      </c>
      <c r="D1248" s="195" t="s">
        <v>91</v>
      </c>
      <c r="E1248" s="196" t="s">
        <v>92</v>
      </c>
      <c r="F1248" s="196" t="s">
        <v>1</v>
      </c>
      <c r="G1248" s="196" t="s">
        <v>209</v>
      </c>
      <c r="H1248" s="196">
        <v>6.65</v>
      </c>
      <c r="I1248" s="196" t="s">
        <v>215</v>
      </c>
      <c r="J1248" s="196">
        <v>20</v>
      </c>
      <c r="K1248" s="448"/>
      <c r="L1248" s="196" t="s">
        <v>62</v>
      </c>
      <c r="M1248" s="196" t="s">
        <v>298</v>
      </c>
      <c r="N1248" s="216">
        <v>0</v>
      </c>
      <c r="O1248" s="216">
        <v>152.94999999999999</v>
      </c>
      <c r="P1248" s="216">
        <v>0</v>
      </c>
      <c r="Q1248" s="335">
        <v>0</v>
      </c>
      <c r="R1248" s="234"/>
    </row>
    <row r="1249" spans="2:18" s="194" customFormat="1" x14ac:dyDescent="0.25">
      <c r="B1249" s="233">
        <v>1244</v>
      </c>
      <c r="C1249" s="293">
        <v>45448</v>
      </c>
      <c r="D1249" s="195" t="s">
        <v>116</v>
      </c>
      <c r="E1249" s="196" t="s">
        <v>92</v>
      </c>
      <c r="F1249" s="196" t="s">
        <v>1</v>
      </c>
      <c r="G1249" s="196" t="s">
        <v>209</v>
      </c>
      <c r="H1249" s="196">
        <v>6.65</v>
      </c>
      <c r="I1249" s="196"/>
      <c r="J1249" s="196"/>
      <c r="K1249" s="448"/>
      <c r="L1249" s="196"/>
      <c r="M1249" s="196"/>
      <c r="N1249" s="216">
        <v>0</v>
      </c>
      <c r="O1249" s="216">
        <v>0</v>
      </c>
      <c r="P1249" s="216">
        <v>0</v>
      </c>
      <c r="Q1249" s="335">
        <v>0</v>
      </c>
      <c r="R1249" s="234"/>
    </row>
    <row r="1250" spans="2:18" s="194" customFormat="1" x14ac:dyDescent="0.25">
      <c r="B1250" s="233">
        <v>1245</v>
      </c>
      <c r="C1250" s="293">
        <v>45448</v>
      </c>
      <c r="D1250" s="195" t="s">
        <v>155</v>
      </c>
      <c r="E1250" s="196" t="s">
        <v>92</v>
      </c>
      <c r="F1250" s="196" t="s">
        <v>62</v>
      </c>
      <c r="G1250" s="196" t="s">
        <v>210</v>
      </c>
      <c r="H1250" s="196">
        <v>4.1500000000000004</v>
      </c>
      <c r="I1250" s="196" t="s">
        <v>215</v>
      </c>
      <c r="J1250" s="196">
        <v>44</v>
      </c>
      <c r="K1250" s="448"/>
      <c r="L1250" s="196" t="s">
        <v>62</v>
      </c>
      <c r="M1250" s="196" t="s">
        <v>298</v>
      </c>
      <c r="N1250" s="216">
        <v>0</v>
      </c>
      <c r="O1250" s="216">
        <v>209.99</v>
      </c>
      <c r="P1250" s="216">
        <v>0</v>
      </c>
      <c r="Q1250" s="335">
        <v>0</v>
      </c>
      <c r="R1250" s="234"/>
    </row>
    <row r="1251" spans="2:18" s="194" customFormat="1" x14ac:dyDescent="0.25">
      <c r="B1251" s="233">
        <v>1246</v>
      </c>
      <c r="C1251" s="293">
        <v>45448</v>
      </c>
      <c r="D1251" s="195" t="s">
        <v>154</v>
      </c>
      <c r="E1251" s="196" t="s">
        <v>92</v>
      </c>
      <c r="F1251" s="196" t="s">
        <v>62</v>
      </c>
      <c r="G1251" s="196" t="s">
        <v>210</v>
      </c>
      <c r="H1251" s="196">
        <v>4.1500000000000004</v>
      </c>
      <c r="I1251" s="196" t="s">
        <v>215</v>
      </c>
      <c r="J1251" s="196">
        <v>44</v>
      </c>
      <c r="K1251" s="448"/>
      <c r="L1251" s="196" t="s">
        <v>62</v>
      </c>
      <c r="M1251" s="196" t="s">
        <v>298</v>
      </c>
      <c r="N1251" s="216">
        <v>0</v>
      </c>
      <c r="O1251" s="216">
        <v>209.99</v>
      </c>
      <c r="P1251" s="216">
        <v>0</v>
      </c>
      <c r="Q1251" s="335">
        <v>0</v>
      </c>
      <c r="R1251" s="234"/>
    </row>
    <row r="1252" spans="2:18" s="194" customFormat="1" x14ac:dyDescent="0.25">
      <c r="B1252" s="233">
        <v>1247</v>
      </c>
      <c r="C1252" s="293">
        <v>45448</v>
      </c>
      <c r="D1252" s="195" t="s">
        <v>158</v>
      </c>
      <c r="E1252" s="196" t="s">
        <v>159</v>
      </c>
      <c r="F1252" s="196" t="s">
        <v>381</v>
      </c>
      <c r="G1252" s="196" t="s">
        <v>159</v>
      </c>
      <c r="H1252" s="196">
        <v>10</v>
      </c>
      <c r="I1252" s="196" t="s">
        <v>66</v>
      </c>
      <c r="J1252" s="196">
        <v>3</v>
      </c>
      <c r="K1252" s="448"/>
      <c r="L1252" s="196" t="s">
        <v>1</v>
      </c>
      <c r="M1252" s="196"/>
      <c r="N1252" s="216">
        <v>0</v>
      </c>
      <c r="O1252" s="216">
        <v>0</v>
      </c>
      <c r="P1252" s="216">
        <v>30</v>
      </c>
      <c r="Q1252" s="335">
        <v>0</v>
      </c>
      <c r="R1252" s="234"/>
    </row>
    <row r="1253" spans="2:18" s="194" customFormat="1" x14ac:dyDescent="0.25">
      <c r="B1253" s="233">
        <v>1248</v>
      </c>
      <c r="C1253" s="293">
        <v>45448</v>
      </c>
      <c r="D1253" s="195" t="s">
        <v>175</v>
      </c>
      <c r="E1253" s="196" t="s">
        <v>176</v>
      </c>
      <c r="F1253" s="196" t="s">
        <v>7</v>
      </c>
      <c r="G1253" s="196" t="s">
        <v>209</v>
      </c>
      <c r="H1253" s="196">
        <v>7</v>
      </c>
      <c r="I1253" s="196"/>
      <c r="J1253" s="196"/>
      <c r="K1253" s="448"/>
      <c r="L1253" s="196"/>
      <c r="M1253" s="196"/>
      <c r="N1253" s="216">
        <v>0</v>
      </c>
      <c r="O1253" s="216">
        <v>0</v>
      </c>
      <c r="P1253" s="216">
        <v>0</v>
      </c>
      <c r="Q1253" s="335">
        <v>0</v>
      </c>
      <c r="R1253" s="234"/>
    </row>
    <row r="1254" spans="2:18" s="194" customFormat="1" x14ac:dyDescent="0.25">
      <c r="B1254" s="233">
        <v>1249</v>
      </c>
      <c r="C1254" s="293">
        <v>45448</v>
      </c>
      <c r="D1254" s="195" t="s">
        <v>171</v>
      </c>
      <c r="E1254" s="196" t="s">
        <v>159</v>
      </c>
      <c r="F1254" s="196" t="s">
        <v>7</v>
      </c>
      <c r="G1254" s="196" t="s">
        <v>159</v>
      </c>
      <c r="H1254" s="196">
        <v>11.2</v>
      </c>
      <c r="I1254" s="196"/>
      <c r="J1254" s="196"/>
      <c r="K1254" s="448"/>
      <c r="L1254" s="196"/>
      <c r="M1254" s="196"/>
      <c r="N1254" s="216">
        <v>0</v>
      </c>
      <c r="O1254" s="216">
        <v>0</v>
      </c>
      <c r="P1254" s="216">
        <v>0</v>
      </c>
      <c r="Q1254" s="335">
        <v>0</v>
      </c>
      <c r="R1254" s="234"/>
    </row>
    <row r="1255" spans="2:18" s="194" customFormat="1" x14ac:dyDescent="0.25">
      <c r="B1255" s="233">
        <v>1250</v>
      </c>
      <c r="C1255" s="293">
        <v>45448</v>
      </c>
      <c r="D1255" s="195" t="s">
        <v>151</v>
      </c>
      <c r="E1255" s="196" t="s">
        <v>92</v>
      </c>
      <c r="F1255" s="196" t="s">
        <v>63</v>
      </c>
      <c r="G1255" s="196" t="s">
        <v>209</v>
      </c>
      <c r="H1255" s="196">
        <v>6.65</v>
      </c>
      <c r="I1255" s="196"/>
      <c r="J1255" s="196"/>
      <c r="K1255" s="448"/>
      <c r="L1255" s="196"/>
      <c r="M1255" s="196"/>
      <c r="N1255" s="216">
        <v>0</v>
      </c>
      <c r="O1255" s="216">
        <v>0</v>
      </c>
      <c r="P1255" s="216">
        <v>0</v>
      </c>
      <c r="Q1255" s="335">
        <v>0</v>
      </c>
      <c r="R1255" s="234"/>
    </row>
    <row r="1256" spans="2:18" s="194" customFormat="1" x14ac:dyDescent="0.25">
      <c r="B1256" s="233">
        <v>1251</v>
      </c>
      <c r="C1256" s="293">
        <v>45448</v>
      </c>
      <c r="D1256" s="195" t="s">
        <v>150</v>
      </c>
      <c r="E1256" s="196" t="s">
        <v>92</v>
      </c>
      <c r="F1256" s="196" t="s">
        <v>63</v>
      </c>
      <c r="G1256" s="196" t="s">
        <v>210</v>
      </c>
      <c r="H1256" s="196">
        <v>4.1500000000000004</v>
      </c>
      <c r="I1256" s="196" t="s">
        <v>215</v>
      </c>
      <c r="J1256" s="196">
        <v>32</v>
      </c>
      <c r="K1256" s="448"/>
      <c r="L1256" s="196" t="s">
        <v>63</v>
      </c>
      <c r="M1256" s="196" t="s">
        <v>298</v>
      </c>
      <c r="N1256" s="216">
        <v>0</v>
      </c>
      <c r="O1256" s="216">
        <v>152.72</v>
      </c>
      <c r="P1256" s="216">
        <v>0</v>
      </c>
      <c r="Q1256" s="335">
        <v>0</v>
      </c>
      <c r="R1256" s="234"/>
    </row>
    <row r="1257" spans="2:18" s="194" customFormat="1" x14ac:dyDescent="0.25">
      <c r="B1257" s="233">
        <v>1252</v>
      </c>
      <c r="C1257" s="293">
        <v>45448</v>
      </c>
      <c r="D1257" s="195" t="s">
        <v>148</v>
      </c>
      <c r="E1257" s="196" t="s">
        <v>92</v>
      </c>
      <c r="F1257" s="196" t="s">
        <v>63</v>
      </c>
      <c r="G1257" s="196" t="s">
        <v>210</v>
      </c>
      <c r="H1257" s="196">
        <v>4.1500000000000004</v>
      </c>
      <c r="I1257" s="196" t="s">
        <v>215</v>
      </c>
      <c r="J1257" s="196">
        <v>31</v>
      </c>
      <c r="K1257" s="448"/>
      <c r="L1257" s="196" t="s">
        <v>63</v>
      </c>
      <c r="M1257" s="196" t="s">
        <v>298</v>
      </c>
      <c r="N1257" s="216">
        <v>0</v>
      </c>
      <c r="O1257" s="216">
        <v>147.94749999999999</v>
      </c>
      <c r="P1257" s="216">
        <v>0</v>
      </c>
      <c r="Q1257" s="335">
        <v>0</v>
      </c>
      <c r="R1257" s="234"/>
    </row>
    <row r="1258" spans="2:18" s="194" customFormat="1" x14ac:dyDescent="0.25">
      <c r="B1258" s="233">
        <v>1253</v>
      </c>
      <c r="C1258" s="293">
        <v>45448</v>
      </c>
      <c r="D1258" s="195" t="s">
        <v>255</v>
      </c>
      <c r="E1258" s="196" t="s">
        <v>159</v>
      </c>
      <c r="F1258" s="196" t="s">
        <v>65</v>
      </c>
      <c r="G1258" s="196" t="s">
        <v>159</v>
      </c>
      <c r="H1258" s="196">
        <v>30.5</v>
      </c>
      <c r="I1258" s="196" t="s">
        <v>66</v>
      </c>
      <c r="J1258" s="196">
        <v>4</v>
      </c>
      <c r="K1258" s="448"/>
      <c r="L1258" s="196" t="s">
        <v>1</v>
      </c>
      <c r="M1258" s="196"/>
      <c r="N1258" s="216">
        <v>0</v>
      </c>
      <c r="O1258" s="216">
        <v>0</v>
      </c>
      <c r="P1258" s="216">
        <v>122</v>
      </c>
      <c r="Q1258" s="335">
        <v>0</v>
      </c>
      <c r="R1258" s="234"/>
    </row>
    <row r="1259" spans="2:18" s="194" customFormat="1" x14ac:dyDescent="0.25">
      <c r="B1259" s="233">
        <v>1254</v>
      </c>
      <c r="C1259" s="293">
        <v>45448</v>
      </c>
      <c r="D1259" s="195" t="s">
        <v>177</v>
      </c>
      <c r="E1259" s="196" t="s">
        <v>159</v>
      </c>
      <c r="F1259" s="196" t="s">
        <v>8</v>
      </c>
      <c r="G1259" s="196" t="s">
        <v>159</v>
      </c>
      <c r="H1259" s="196">
        <v>11.6</v>
      </c>
      <c r="I1259" s="196" t="s">
        <v>66</v>
      </c>
      <c r="J1259" s="196">
        <v>6</v>
      </c>
      <c r="K1259" s="448"/>
      <c r="L1259" s="196" t="s">
        <v>1</v>
      </c>
      <c r="M1259" s="196"/>
      <c r="N1259" s="216">
        <v>0</v>
      </c>
      <c r="O1259" s="216">
        <v>0</v>
      </c>
      <c r="P1259" s="216">
        <v>69.599999999999994</v>
      </c>
      <c r="Q1259" s="335">
        <v>0</v>
      </c>
      <c r="R1259" s="234"/>
    </row>
    <row r="1260" spans="2:18" s="194" customFormat="1" x14ac:dyDescent="0.25">
      <c r="B1260" s="233">
        <v>1255</v>
      </c>
      <c r="C1260" s="293">
        <v>45448</v>
      </c>
      <c r="D1260" s="195" t="s">
        <v>141</v>
      </c>
      <c r="E1260" s="196" t="s">
        <v>92</v>
      </c>
      <c r="F1260" s="196" t="s">
        <v>2</v>
      </c>
      <c r="G1260" s="196" t="s">
        <v>209</v>
      </c>
      <c r="H1260" s="196">
        <v>7</v>
      </c>
      <c r="I1260" s="196" t="s">
        <v>214</v>
      </c>
      <c r="J1260" s="196">
        <v>26</v>
      </c>
      <c r="K1260" s="448"/>
      <c r="L1260" s="196" t="s">
        <v>2</v>
      </c>
      <c r="M1260" s="196" t="s">
        <v>297</v>
      </c>
      <c r="N1260" s="216">
        <v>182</v>
      </c>
      <c r="O1260" s="216">
        <v>0</v>
      </c>
      <c r="P1260" s="216">
        <v>0</v>
      </c>
      <c r="Q1260" s="335">
        <v>0</v>
      </c>
      <c r="R1260" s="234"/>
    </row>
    <row r="1261" spans="2:18" s="194" customFormat="1" x14ac:dyDescent="0.25">
      <c r="B1261" s="233">
        <v>1256</v>
      </c>
      <c r="C1261" s="293">
        <v>45448</v>
      </c>
      <c r="D1261" s="195" t="s">
        <v>140</v>
      </c>
      <c r="E1261" s="196" t="s">
        <v>92</v>
      </c>
      <c r="F1261" s="196" t="s">
        <v>2</v>
      </c>
      <c r="G1261" s="196" t="s">
        <v>209</v>
      </c>
      <c r="H1261" s="196">
        <v>7</v>
      </c>
      <c r="I1261" s="196" t="s">
        <v>214</v>
      </c>
      <c r="J1261" s="196">
        <v>25</v>
      </c>
      <c r="K1261" s="448"/>
      <c r="L1261" s="196" t="s">
        <v>2</v>
      </c>
      <c r="M1261" s="196" t="s">
        <v>297</v>
      </c>
      <c r="N1261" s="216">
        <v>175</v>
      </c>
      <c r="O1261" s="216">
        <v>0</v>
      </c>
      <c r="P1261" s="216">
        <v>0</v>
      </c>
      <c r="Q1261" s="335">
        <v>0</v>
      </c>
      <c r="R1261" s="234"/>
    </row>
    <row r="1262" spans="2:18" s="194" customFormat="1" x14ac:dyDescent="0.25">
      <c r="B1262" s="233">
        <v>1257</v>
      </c>
      <c r="C1262" s="293">
        <v>45448</v>
      </c>
      <c r="D1262" s="195" t="s">
        <v>139</v>
      </c>
      <c r="E1262" s="196" t="s">
        <v>92</v>
      </c>
      <c r="F1262" s="196" t="s">
        <v>2</v>
      </c>
      <c r="G1262" s="196" t="s">
        <v>209</v>
      </c>
      <c r="H1262" s="196">
        <v>7</v>
      </c>
      <c r="I1262" s="196" t="s">
        <v>214</v>
      </c>
      <c r="J1262" s="196">
        <v>25</v>
      </c>
      <c r="K1262" s="448"/>
      <c r="L1262" s="196" t="s">
        <v>2</v>
      </c>
      <c r="M1262" s="196" t="s">
        <v>297</v>
      </c>
      <c r="N1262" s="216">
        <v>175</v>
      </c>
      <c r="O1262" s="216">
        <v>0</v>
      </c>
      <c r="P1262" s="216">
        <v>0</v>
      </c>
      <c r="Q1262" s="335">
        <v>0</v>
      </c>
      <c r="R1262" s="234"/>
    </row>
    <row r="1263" spans="2:18" s="194" customFormat="1" x14ac:dyDescent="0.25">
      <c r="B1263" s="233">
        <v>1258</v>
      </c>
      <c r="C1263" s="293">
        <v>45448</v>
      </c>
      <c r="D1263" s="195" t="s">
        <v>96</v>
      </c>
      <c r="E1263" s="196" t="s">
        <v>159</v>
      </c>
      <c r="F1263" s="196" t="s">
        <v>1</v>
      </c>
      <c r="G1263" s="196" t="s">
        <v>159</v>
      </c>
      <c r="H1263" s="196">
        <v>11.8</v>
      </c>
      <c r="I1263" s="196" t="s">
        <v>66</v>
      </c>
      <c r="J1263" s="196">
        <v>5</v>
      </c>
      <c r="K1263" s="448"/>
      <c r="L1263" s="196" t="s">
        <v>1</v>
      </c>
      <c r="M1263" s="196"/>
      <c r="N1263" s="216">
        <v>0</v>
      </c>
      <c r="O1263" s="216">
        <v>0</v>
      </c>
      <c r="P1263" s="216">
        <v>59</v>
      </c>
      <c r="Q1263" s="335">
        <v>0</v>
      </c>
      <c r="R1263" s="234"/>
    </row>
    <row r="1264" spans="2:18" s="194" customFormat="1" x14ac:dyDescent="0.25">
      <c r="B1264" s="233">
        <v>1259</v>
      </c>
      <c r="C1264" s="293">
        <v>45448</v>
      </c>
      <c r="D1264" s="195" t="s">
        <v>128</v>
      </c>
      <c r="E1264" s="196" t="s">
        <v>159</v>
      </c>
      <c r="F1264" s="196" t="s">
        <v>1</v>
      </c>
      <c r="G1264" s="196" t="s">
        <v>159</v>
      </c>
      <c r="H1264" s="196">
        <v>11.8</v>
      </c>
      <c r="I1264" s="196"/>
      <c r="J1264" s="196"/>
      <c r="K1264" s="448"/>
      <c r="L1264" s="196"/>
      <c r="M1264" s="196"/>
      <c r="N1264" s="216">
        <v>0</v>
      </c>
      <c r="O1264" s="216">
        <v>0</v>
      </c>
      <c r="P1264" s="216">
        <v>0</v>
      </c>
      <c r="Q1264" s="335">
        <v>0</v>
      </c>
      <c r="R1264" s="234"/>
    </row>
    <row r="1265" spans="2:18" s="194" customFormat="1" x14ac:dyDescent="0.25">
      <c r="B1265" s="233">
        <v>1260</v>
      </c>
      <c r="C1265" s="293">
        <v>45449</v>
      </c>
      <c r="D1265" s="195" t="s">
        <v>94</v>
      </c>
      <c r="E1265" s="196" t="s">
        <v>92</v>
      </c>
      <c r="F1265" s="196" t="s">
        <v>1</v>
      </c>
      <c r="G1265" s="196" t="s">
        <v>209</v>
      </c>
      <c r="H1265" s="196">
        <v>6.65</v>
      </c>
      <c r="I1265" s="196" t="s">
        <v>284</v>
      </c>
      <c r="J1265" s="196">
        <v>25</v>
      </c>
      <c r="K1265" s="448"/>
      <c r="L1265" s="196" t="s">
        <v>1</v>
      </c>
      <c r="M1265" s="196"/>
      <c r="N1265" s="216">
        <f t="shared" ref="N1265" si="21">IF(I1265=$N$5,J1265*H1265,0)</f>
        <v>0</v>
      </c>
      <c r="O1265" s="216">
        <f t="shared" ref="O1265" si="22">IF(I1265=$O$5,J1265*H1265,0)*1.15</f>
        <v>0</v>
      </c>
      <c r="P1265" s="216">
        <f t="shared" ref="P1265" si="23">IF(I1265=$P$5,J1265*H1265,0)</f>
        <v>0</v>
      </c>
      <c r="Q1265" s="335">
        <f t="shared" ref="Q1265" si="24">IF(I1265=$Q$5,J1265*H1265,0)</f>
        <v>0</v>
      </c>
      <c r="R1265" s="234" t="s">
        <v>224</v>
      </c>
    </row>
    <row r="1266" spans="2:18" s="194" customFormat="1" x14ac:dyDescent="0.25">
      <c r="B1266" s="233">
        <v>1261</v>
      </c>
      <c r="C1266" s="293">
        <v>45449</v>
      </c>
      <c r="D1266" s="195" t="s">
        <v>91</v>
      </c>
      <c r="E1266" s="196" t="s">
        <v>92</v>
      </c>
      <c r="F1266" s="196" t="s">
        <v>1</v>
      </c>
      <c r="G1266" s="196" t="s">
        <v>209</v>
      </c>
      <c r="H1266" s="196">
        <v>6.65</v>
      </c>
      <c r="I1266" s="196" t="s">
        <v>215</v>
      </c>
      <c r="J1266" s="196">
        <v>29</v>
      </c>
      <c r="K1266" s="448"/>
      <c r="L1266" s="196" t="s">
        <v>62</v>
      </c>
      <c r="M1266" s="196" t="s">
        <v>298</v>
      </c>
      <c r="N1266" s="216">
        <v>0</v>
      </c>
      <c r="O1266" s="216">
        <v>221.7775</v>
      </c>
      <c r="P1266" s="216">
        <v>0</v>
      </c>
      <c r="Q1266" s="335">
        <v>0</v>
      </c>
      <c r="R1266" s="234"/>
    </row>
    <row r="1267" spans="2:18" s="194" customFormat="1" x14ac:dyDescent="0.25">
      <c r="B1267" s="233">
        <v>1262</v>
      </c>
      <c r="C1267" s="293">
        <v>45449</v>
      </c>
      <c r="D1267" s="195" t="s">
        <v>116</v>
      </c>
      <c r="E1267" s="196" t="s">
        <v>92</v>
      </c>
      <c r="F1267" s="196" t="s">
        <v>1</v>
      </c>
      <c r="G1267" s="196" t="s">
        <v>209</v>
      </c>
      <c r="H1267" s="196">
        <v>6.65</v>
      </c>
      <c r="I1267" s="196" t="s">
        <v>284</v>
      </c>
      <c r="J1267" s="196">
        <v>25</v>
      </c>
      <c r="K1267" s="448"/>
      <c r="L1267" s="196" t="s">
        <v>1</v>
      </c>
      <c r="M1267" s="196"/>
      <c r="N1267" s="216">
        <f t="shared" ref="N1267" si="25">IF(I1267=$N$5,J1267*H1267,0)</f>
        <v>0</v>
      </c>
      <c r="O1267" s="216">
        <f t="shared" ref="O1267" si="26">IF(I1267=$O$5,J1267*H1267,0)*1.15</f>
        <v>0</v>
      </c>
      <c r="P1267" s="216">
        <f t="shared" ref="P1267" si="27">IF(I1267=$P$5,J1267*H1267,0)</f>
        <v>0</v>
      </c>
      <c r="Q1267" s="335">
        <f t="shared" ref="Q1267" si="28">IF(I1267=$Q$5,J1267*H1267,0)</f>
        <v>0</v>
      </c>
      <c r="R1267" s="234" t="s">
        <v>224</v>
      </c>
    </row>
    <row r="1268" spans="2:18" s="194" customFormat="1" x14ac:dyDescent="0.25">
      <c r="B1268" s="233">
        <v>1263</v>
      </c>
      <c r="C1268" s="293">
        <v>45449</v>
      </c>
      <c r="D1268" s="195" t="s">
        <v>155</v>
      </c>
      <c r="E1268" s="196" t="s">
        <v>92</v>
      </c>
      <c r="F1268" s="196" t="s">
        <v>62</v>
      </c>
      <c r="G1268" s="196" t="s">
        <v>210</v>
      </c>
      <c r="H1268" s="196">
        <v>4.1500000000000004</v>
      </c>
      <c r="I1268" s="196" t="s">
        <v>215</v>
      </c>
      <c r="J1268" s="196">
        <v>49</v>
      </c>
      <c r="K1268" s="448"/>
      <c r="L1268" s="196" t="s">
        <v>62</v>
      </c>
      <c r="M1268" s="196" t="s">
        <v>298</v>
      </c>
      <c r="N1268" s="216">
        <v>0</v>
      </c>
      <c r="O1268" s="216">
        <v>233.85250000000002</v>
      </c>
      <c r="P1268" s="216">
        <v>0</v>
      </c>
      <c r="Q1268" s="335">
        <v>0</v>
      </c>
      <c r="R1268" s="234"/>
    </row>
    <row r="1269" spans="2:18" s="194" customFormat="1" x14ac:dyDescent="0.25">
      <c r="B1269" s="233">
        <v>1264</v>
      </c>
      <c r="C1269" s="293">
        <v>45449</v>
      </c>
      <c r="D1269" s="195" t="s">
        <v>154</v>
      </c>
      <c r="E1269" s="196" t="s">
        <v>92</v>
      </c>
      <c r="F1269" s="196" t="s">
        <v>62</v>
      </c>
      <c r="G1269" s="196" t="s">
        <v>210</v>
      </c>
      <c r="H1269" s="196">
        <v>4.1500000000000004</v>
      </c>
      <c r="I1269" s="196" t="s">
        <v>215</v>
      </c>
      <c r="J1269" s="196">
        <v>49</v>
      </c>
      <c r="K1269" s="448"/>
      <c r="L1269" s="196" t="s">
        <v>62</v>
      </c>
      <c r="M1269" s="196" t="s">
        <v>298</v>
      </c>
      <c r="N1269" s="216">
        <v>0</v>
      </c>
      <c r="O1269" s="216">
        <v>233.85250000000002</v>
      </c>
      <c r="P1269" s="216">
        <v>0</v>
      </c>
      <c r="Q1269" s="335">
        <v>0</v>
      </c>
      <c r="R1269" s="234"/>
    </row>
    <row r="1270" spans="2:18" s="194" customFormat="1" x14ac:dyDescent="0.25">
      <c r="B1270" s="233">
        <v>1265</v>
      </c>
      <c r="C1270" s="293">
        <v>45449</v>
      </c>
      <c r="D1270" s="195" t="s">
        <v>158</v>
      </c>
      <c r="E1270" s="196" t="s">
        <v>159</v>
      </c>
      <c r="F1270" s="196" t="s">
        <v>381</v>
      </c>
      <c r="G1270" s="196" t="s">
        <v>159</v>
      </c>
      <c r="H1270" s="196">
        <v>10</v>
      </c>
      <c r="I1270" s="196" t="s">
        <v>66</v>
      </c>
      <c r="J1270" s="196">
        <v>4</v>
      </c>
      <c r="K1270" s="448"/>
      <c r="L1270" s="196" t="s">
        <v>1</v>
      </c>
      <c r="M1270" s="196"/>
      <c r="N1270" s="216">
        <v>0</v>
      </c>
      <c r="O1270" s="216">
        <v>0</v>
      </c>
      <c r="P1270" s="216">
        <v>40</v>
      </c>
      <c r="Q1270" s="335">
        <v>0</v>
      </c>
      <c r="R1270" s="234"/>
    </row>
    <row r="1271" spans="2:18" s="194" customFormat="1" x14ac:dyDescent="0.25">
      <c r="B1271" s="233">
        <v>1266</v>
      </c>
      <c r="C1271" s="293">
        <v>45449</v>
      </c>
      <c r="D1271" s="195" t="s">
        <v>175</v>
      </c>
      <c r="E1271" s="196" t="s">
        <v>176</v>
      </c>
      <c r="F1271" s="196" t="s">
        <v>7</v>
      </c>
      <c r="G1271" s="196" t="s">
        <v>209</v>
      </c>
      <c r="H1271" s="196">
        <v>7</v>
      </c>
      <c r="I1271" s="196"/>
      <c r="J1271" s="196"/>
      <c r="K1271" s="448"/>
      <c r="L1271" s="196"/>
      <c r="M1271" s="196"/>
      <c r="N1271" s="216">
        <v>0</v>
      </c>
      <c r="O1271" s="216">
        <v>0</v>
      </c>
      <c r="P1271" s="216">
        <v>0</v>
      </c>
      <c r="Q1271" s="335">
        <v>0</v>
      </c>
      <c r="R1271" s="234"/>
    </row>
    <row r="1272" spans="2:18" s="194" customFormat="1" x14ac:dyDescent="0.25">
      <c r="B1272" s="233">
        <v>1267</v>
      </c>
      <c r="C1272" s="293">
        <v>45449</v>
      </c>
      <c r="D1272" s="195" t="s">
        <v>171</v>
      </c>
      <c r="E1272" s="196" t="s">
        <v>159</v>
      </c>
      <c r="F1272" s="196" t="s">
        <v>7</v>
      </c>
      <c r="G1272" s="196" t="s">
        <v>159</v>
      </c>
      <c r="H1272" s="196">
        <v>11.2</v>
      </c>
      <c r="I1272" s="196"/>
      <c r="J1272" s="196"/>
      <c r="K1272" s="448"/>
      <c r="L1272" s="196"/>
      <c r="M1272" s="196"/>
      <c r="N1272" s="216">
        <v>0</v>
      </c>
      <c r="O1272" s="216">
        <v>0</v>
      </c>
      <c r="P1272" s="216">
        <v>0</v>
      </c>
      <c r="Q1272" s="335">
        <v>0</v>
      </c>
      <c r="R1272" s="234"/>
    </row>
    <row r="1273" spans="2:18" s="194" customFormat="1" x14ac:dyDescent="0.25">
      <c r="B1273" s="233">
        <v>1268</v>
      </c>
      <c r="C1273" s="293">
        <v>45449</v>
      </c>
      <c r="D1273" s="195" t="s">
        <v>151</v>
      </c>
      <c r="E1273" s="196" t="s">
        <v>92</v>
      </c>
      <c r="F1273" s="196" t="s">
        <v>63</v>
      </c>
      <c r="G1273" s="196" t="s">
        <v>209</v>
      </c>
      <c r="H1273" s="196">
        <v>6.65</v>
      </c>
      <c r="I1273" s="196"/>
      <c r="J1273" s="196"/>
      <c r="K1273" s="448"/>
      <c r="L1273" s="196"/>
      <c r="M1273" s="196"/>
      <c r="N1273" s="216">
        <v>0</v>
      </c>
      <c r="O1273" s="216">
        <v>0</v>
      </c>
      <c r="P1273" s="216">
        <v>0</v>
      </c>
      <c r="Q1273" s="335">
        <v>0</v>
      </c>
      <c r="R1273" s="234"/>
    </row>
    <row r="1274" spans="2:18" s="194" customFormat="1" x14ac:dyDescent="0.25">
      <c r="B1274" s="233">
        <v>1269</v>
      </c>
      <c r="C1274" s="293">
        <v>45449</v>
      </c>
      <c r="D1274" s="195" t="s">
        <v>150</v>
      </c>
      <c r="E1274" s="196" t="s">
        <v>92</v>
      </c>
      <c r="F1274" s="196" t="s">
        <v>63</v>
      </c>
      <c r="G1274" s="196" t="s">
        <v>210</v>
      </c>
      <c r="H1274" s="196">
        <v>4.1500000000000004</v>
      </c>
      <c r="I1274" s="196" t="s">
        <v>215</v>
      </c>
      <c r="J1274" s="196">
        <v>25</v>
      </c>
      <c r="K1274" s="448"/>
      <c r="L1274" s="196" t="s">
        <v>63</v>
      </c>
      <c r="M1274" s="196"/>
      <c r="N1274" s="216">
        <v>0</v>
      </c>
      <c r="O1274" s="216">
        <v>119.31250000000001</v>
      </c>
      <c r="P1274" s="216">
        <v>0</v>
      </c>
      <c r="Q1274" s="335">
        <v>0</v>
      </c>
      <c r="R1274" s="234"/>
    </row>
    <row r="1275" spans="2:18" s="194" customFormat="1" x14ac:dyDescent="0.25">
      <c r="B1275" s="233">
        <v>1270</v>
      </c>
      <c r="C1275" s="293">
        <v>45449</v>
      </c>
      <c r="D1275" s="195" t="s">
        <v>148</v>
      </c>
      <c r="E1275" s="196" t="s">
        <v>92</v>
      </c>
      <c r="F1275" s="196" t="s">
        <v>63</v>
      </c>
      <c r="G1275" s="196" t="s">
        <v>210</v>
      </c>
      <c r="H1275" s="196">
        <v>4.1500000000000004</v>
      </c>
      <c r="I1275" s="196" t="s">
        <v>215</v>
      </c>
      <c r="J1275" s="196">
        <v>25</v>
      </c>
      <c r="K1275" s="448"/>
      <c r="L1275" s="196" t="s">
        <v>63</v>
      </c>
      <c r="M1275" s="196"/>
      <c r="N1275" s="216">
        <v>0</v>
      </c>
      <c r="O1275" s="216">
        <v>119.31250000000001</v>
      </c>
      <c r="P1275" s="216">
        <v>0</v>
      </c>
      <c r="Q1275" s="335">
        <v>0</v>
      </c>
      <c r="R1275" s="234"/>
    </row>
    <row r="1276" spans="2:18" s="194" customFormat="1" x14ac:dyDescent="0.25">
      <c r="B1276" s="233">
        <v>1271</v>
      </c>
      <c r="C1276" s="293">
        <v>45449</v>
      </c>
      <c r="D1276" s="195" t="s">
        <v>255</v>
      </c>
      <c r="E1276" s="196" t="s">
        <v>159</v>
      </c>
      <c r="F1276" s="196" t="s">
        <v>65</v>
      </c>
      <c r="G1276" s="196" t="s">
        <v>159</v>
      </c>
      <c r="H1276" s="196">
        <v>30.5</v>
      </c>
      <c r="I1276" s="196" t="s">
        <v>66</v>
      </c>
      <c r="J1276" s="196">
        <v>4</v>
      </c>
      <c r="K1276" s="448"/>
      <c r="L1276" s="196" t="s">
        <v>1</v>
      </c>
      <c r="M1276" s="196"/>
      <c r="N1276" s="216">
        <v>0</v>
      </c>
      <c r="O1276" s="216">
        <v>0</v>
      </c>
      <c r="P1276" s="216">
        <v>122</v>
      </c>
      <c r="Q1276" s="335">
        <v>0</v>
      </c>
      <c r="R1276" s="234"/>
    </row>
    <row r="1277" spans="2:18" s="194" customFormat="1" x14ac:dyDescent="0.25">
      <c r="B1277" s="233">
        <v>1272</v>
      </c>
      <c r="C1277" s="293">
        <v>45449</v>
      </c>
      <c r="D1277" s="195" t="s">
        <v>177</v>
      </c>
      <c r="E1277" s="196" t="s">
        <v>159</v>
      </c>
      <c r="F1277" s="196" t="s">
        <v>8</v>
      </c>
      <c r="G1277" s="196" t="s">
        <v>159</v>
      </c>
      <c r="H1277" s="196">
        <v>11.6</v>
      </c>
      <c r="I1277" s="196" t="s">
        <v>66</v>
      </c>
      <c r="J1277" s="196">
        <v>3</v>
      </c>
      <c r="K1277" s="448"/>
      <c r="L1277" s="196" t="s">
        <v>1</v>
      </c>
      <c r="M1277" s="196"/>
      <c r="N1277" s="216">
        <v>0</v>
      </c>
      <c r="O1277" s="216">
        <v>0</v>
      </c>
      <c r="P1277" s="216">
        <v>34.799999999999997</v>
      </c>
      <c r="Q1277" s="335">
        <v>0</v>
      </c>
      <c r="R1277" s="234"/>
    </row>
    <row r="1278" spans="2:18" s="194" customFormat="1" x14ac:dyDescent="0.25">
      <c r="B1278" s="233">
        <v>1273</v>
      </c>
      <c r="C1278" s="293">
        <v>45449</v>
      </c>
      <c r="D1278" s="195" t="s">
        <v>141</v>
      </c>
      <c r="E1278" s="196" t="s">
        <v>92</v>
      </c>
      <c r="F1278" s="196" t="s">
        <v>2</v>
      </c>
      <c r="G1278" s="196" t="s">
        <v>209</v>
      </c>
      <c r="H1278" s="196">
        <v>7</v>
      </c>
      <c r="I1278" s="196" t="s">
        <v>214</v>
      </c>
      <c r="J1278" s="196">
        <v>38</v>
      </c>
      <c r="K1278" s="448"/>
      <c r="L1278" s="196" t="s">
        <v>2</v>
      </c>
      <c r="M1278" s="196" t="s">
        <v>297</v>
      </c>
      <c r="N1278" s="216">
        <v>266</v>
      </c>
      <c r="O1278" s="216">
        <v>0</v>
      </c>
      <c r="P1278" s="216">
        <v>0</v>
      </c>
      <c r="Q1278" s="335">
        <v>0</v>
      </c>
      <c r="R1278" s="234"/>
    </row>
    <row r="1279" spans="2:18" s="194" customFormat="1" x14ac:dyDescent="0.25">
      <c r="B1279" s="233">
        <v>1274</v>
      </c>
      <c r="C1279" s="293">
        <v>45449</v>
      </c>
      <c r="D1279" s="195" t="s">
        <v>140</v>
      </c>
      <c r="E1279" s="196" t="s">
        <v>92</v>
      </c>
      <c r="F1279" s="196" t="s">
        <v>2</v>
      </c>
      <c r="G1279" s="196" t="s">
        <v>209</v>
      </c>
      <c r="H1279" s="196">
        <v>7</v>
      </c>
      <c r="I1279" s="196" t="s">
        <v>214</v>
      </c>
      <c r="J1279" s="196">
        <v>34</v>
      </c>
      <c r="K1279" s="448"/>
      <c r="L1279" s="196" t="s">
        <v>2</v>
      </c>
      <c r="M1279" s="196" t="s">
        <v>297</v>
      </c>
      <c r="N1279" s="216">
        <v>238</v>
      </c>
      <c r="O1279" s="216">
        <v>0</v>
      </c>
      <c r="P1279" s="216">
        <v>0</v>
      </c>
      <c r="Q1279" s="335">
        <v>0</v>
      </c>
      <c r="R1279" s="234"/>
    </row>
    <row r="1280" spans="2:18" s="194" customFormat="1" x14ac:dyDescent="0.25">
      <c r="B1280" s="233">
        <v>1275</v>
      </c>
      <c r="C1280" s="293">
        <v>45449</v>
      </c>
      <c r="D1280" s="195" t="s">
        <v>139</v>
      </c>
      <c r="E1280" s="196" t="s">
        <v>92</v>
      </c>
      <c r="F1280" s="196" t="s">
        <v>2</v>
      </c>
      <c r="G1280" s="196" t="s">
        <v>209</v>
      </c>
      <c r="H1280" s="196">
        <v>7</v>
      </c>
      <c r="I1280" s="196" t="s">
        <v>214</v>
      </c>
      <c r="J1280" s="196">
        <v>36</v>
      </c>
      <c r="K1280" s="448"/>
      <c r="L1280" s="196" t="s">
        <v>2</v>
      </c>
      <c r="M1280" s="196" t="s">
        <v>297</v>
      </c>
      <c r="N1280" s="216">
        <v>252</v>
      </c>
      <c r="O1280" s="216">
        <v>0</v>
      </c>
      <c r="P1280" s="216">
        <v>0</v>
      </c>
      <c r="Q1280" s="335">
        <v>0</v>
      </c>
      <c r="R1280" s="234"/>
    </row>
    <row r="1281" spans="2:18" s="194" customFormat="1" x14ac:dyDescent="0.25">
      <c r="B1281" s="233">
        <v>1276</v>
      </c>
      <c r="C1281" s="293">
        <v>45449</v>
      </c>
      <c r="D1281" s="195" t="s">
        <v>96</v>
      </c>
      <c r="E1281" s="196" t="s">
        <v>159</v>
      </c>
      <c r="F1281" s="196" t="s">
        <v>1</v>
      </c>
      <c r="G1281" s="196" t="s">
        <v>159</v>
      </c>
      <c r="H1281" s="196">
        <v>11.8</v>
      </c>
      <c r="I1281" s="196" t="s">
        <v>66</v>
      </c>
      <c r="J1281" s="196">
        <v>5</v>
      </c>
      <c r="K1281" s="448"/>
      <c r="L1281" s="196" t="s">
        <v>1</v>
      </c>
      <c r="M1281" s="196"/>
      <c r="N1281" s="216">
        <v>0</v>
      </c>
      <c r="O1281" s="216">
        <v>0</v>
      </c>
      <c r="P1281" s="216">
        <v>59</v>
      </c>
      <c r="Q1281" s="335">
        <v>0</v>
      </c>
      <c r="R1281" s="234"/>
    </row>
    <row r="1282" spans="2:18" s="194" customFormat="1" x14ac:dyDescent="0.25">
      <c r="B1282" s="233">
        <v>1277</v>
      </c>
      <c r="C1282" s="293">
        <v>45449</v>
      </c>
      <c r="D1282" s="195" t="s">
        <v>128</v>
      </c>
      <c r="E1282" s="196" t="s">
        <v>159</v>
      </c>
      <c r="F1282" s="196" t="s">
        <v>1</v>
      </c>
      <c r="G1282" s="196" t="s">
        <v>159</v>
      </c>
      <c r="H1282" s="196">
        <v>11.8</v>
      </c>
      <c r="I1282" s="196"/>
      <c r="J1282" s="196"/>
      <c r="K1282" s="448"/>
      <c r="L1282" s="196"/>
      <c r="M1282" s="196"/>
      <c r="N1282" s="216">
        <v>0</v>
      </c>
      <c r="O1282" s="216">
        <v>0</v>
      </c>
      <c r="P1282" s="216">
        <v>0</v>
      </c>
      <c r="Q1282" s="335">
        <v>0</v>
      </c>
      <c r="R1282" s="234"/>
    </row>
    <row r="1283" spans="2:18" s="194" customFormat="1" x14ac:dyDescent="0.25">
      <c r="B1283" s="233">
        <v>1278</v>
      </c>
      <c r="C1283" s="293">
        <v>45450</v>
      </c>
      <c r="D1283" s="195" t="s">
        <v>94</v>
      </c>
      <c r="E1283" s="196" t="s">
        <v>92</v>
      </c>
      <c r="F1283" s="196" t="s">
        <v>1</v>
      </c>
      <c r="G1283" s="196" t="s">
        <v>209</v>
      </c>
      <c r="H1283" s="196">
        <v>6.65</v>
      </c>
      <c r="I1283" s="196"/>
      <c r="J1283" s="196"/>
      <c r="K1283" s="448"/>
      <c r="L1283" s="196"/>
      <c r="M1283" s="196"/>
      <c r="N1283" s="216">
        <v>0</v>
      </c>
      <c r="O1283" s="216">
        <v>0</v>
      </c>
      <c r="P1283" s="216">
        <v>0</v>
      </c>
      <c r="Q1283" s="335">
        <v>0</v>
      </c>
      <c r="R1283" s="234"/>
    </row>
    <row r="1284" spans="2:18" s="194" customFormat="1" x14ac:dyDescent="0.25">
      <c r="B1284" s="233">
        <v>1279</v>
      </c>
      <c r="C1284" s="293">
        <v>45450</v>
      </c>
      <c r="D1284" s="195" t="s">
        <v>91</v>
      </c>
      <c r="E1284" s="196" t="s">
        <v>92</v>
      </c>
      <c r="F1284" s="196" t="s">
        <v>1</v>
      </c>
      <c r="G1284" s="196" t="s">
        <v>209</v>
      </c>
      <c r="H1284" s="196">
        <v>6.65</v>
      </c>
      <c r="I1284" s="196" t="s">
        <v>247</v>
      </c>
      <c r="J1284" s="196">
        <v>38</v>
      </c>
      <c r="K1284" s="448">
        <v>713375</v>
      </c>
      <c r="L1284" s="196" t="s">
        <v>1</v>
      </c>
      <c r="M1284" s="196" t="s">
        <v>514</v>
      </c>
      <c r="N1284" s="216">
        <f t="shared" ref="N1284:N1285" si="29">IF(I1284=$N$5,J1284*H1284,0)</f>
        <v>0</v>
      </c>
      <c r="O1284" s="216">
        <f t="shared" ref="O1284:O1285" si="30">IF(I1284=$O$5,J1284*H1284,0)*1.15</f>
        <v>0</v>
      </c>
      <c r="P1284" s="216">
        <f t="shared" ref="P1284:P1285" si="31">IF(I1284=$P$5,J1284*H1284,0)</f>
        <v>0</v>
      </c>
      <c r="Q1284" s="335">
        <f t="shared" ref="Q1284:Q1285" si="32">IF(I1284=$Q$5,J1284*H1284,0)</f>
        <v>252.70000000000002</v>
      </c>
      <c r="R1284" s="234" t="s">
        <v>225</v>
      </c>
    </row>
    <row r="1285" spans="2:18" s="194" customFormat="1" x14ac:dyDescent="0.25">
      <c r="B1285" s="233">
        <v>1280</v>
      </c>
      <c r="C1285" s="293">
        <v>45450</v>
      </c>
      <c r="D1285" s="195" t="s">
        <v>116</v>
      </c>
      <c r="E1285" s="196" t="s">
        <v>92</v>
      </c>
      <c r="F1285" s="196" t="s">
        <v>1</v>
      </c>
      <c r="G1285" s="196" t="s">
        <v>209</v>
      </c>
      <c r="H1285" s="196">
        <v>6.65</v>
      </c>
      <c r="I1285" s="196" t="s">
        <v>284</v>
      </c>
      <c r="J1285" s="196">
        <v>33</v>
      </c>
      <c r="K1285" s="448"/>
      <c r="L1285" s="196" t="s">
        <v>1</v>
      </c>
      <c r="M1285" s="196"/>
      <c r="N1285" s="216">
        <f t="shared" si="29"/>
        <v>0</v>
      </c>
      <c r="O1285" s="216">
        <f t="shared" si="30"/>
        <v>0</v>
      </c>
      <c r="P1285" s="216">
        <f t="shared" si="31"/>
        <v>0</v>
      </c>
      <c r="Q1285" s="335">
        <f t="shared" si="32"/>
        <v>0</v>
      </c>
      <c r="R1285" s="234" t="s">
        <v>226</v>
      </c>
    </row>
    <row r="1286" spans="2:18" s="194" customFormat="1" x14ac:dyDescent="0.25">
      <c r="B1286" s="233">
        <v>1281</v>
      </c>
      <c r="C1286" s="293">
        <v>45450</v>
      </c>
      <c r="D1286" s="195" t="s">
        <v>155</v>
      </c>
      <c r="E1286" s="196" t="s">
        <v>92</v>
      </c>
      <c r="F1286" s="196" t="s">
        <v>62</v>
      </c>
      <c r="G1286" s="196" t="s">
        <v>210</v>
      </c>
      <c r="H1286" s="196">
        <v>4.1500000000000004</v>
      </c>
      <c r="I1286" s="196"/>
      <c r="J1286" s="196"/>
      <c r="K1286" s="448"/>
      <c r="L1286" s="196"/>
      <c r="M1286" s="196"/>
      <c r="N1286" s="216">
        <v>0</v>
      </c>
      <c r="O1286" s="216">
        <v>0</v>
      </c>
      <c r="P1286" s="216">
        <v>0</v>
      </c>
      <c r="Q1286" s="335">
        <v>0</v>
      </c>
      <c r="R1286" s="234"/>
    </row>
    <row r="1287" spans="2:18" s="194" customFormat="1" x14ac:dyDescent="0.25">
      <c r="B1287" s="233">
        <v>1282</v>
      </c>
      <c r="C1287" s="293">
        <v>45450</v>
      </c>
      <c r="D1287" s="195" t="s">
        <v>154</v>
      </c>
      <c r="E1287" s="196" t="s">
        <v>92</v>
      </c>
      <c r="F1287" s="196" t="s">
        <v>62</v>
      </c>
      <c r="G1287" s="196" t="s">
        <v>210</v>
      </c>
      <c r="H1287" s="196">
        <v>4.1500000000000004</v>
      </c>
      <c r="I1287" s="196"/>
      <c r="J1287" s="196"/>
      <c r="K1287" s="448"/>
      <c r="L1287" s="196"/>
      <c r="M1287" s="196"/>
      <c r="N1287" s="216">
        <v>0</v>
      </c>
      <c r="O1287" s="216">
        <v>0</v>
      </c>
      <c r="P1287" s="216">
        <v>0</v>
      </c>
      <c r="Q1287" s="335">
        <v>0</v>
      </c>
      <c r="R1287" s="234"/>
    </row>
    <row r="1288" spans="2:18" s="194" customFormat="1" x14ac:dyDescent="0.25">
      <c r="B1288" s="233">
        <v>1283</v>
      </c>
      <c r="C1288" s="293">
        <v>45450</v>
      </c>
      <c r="D1288" s="195" t="s">
        <v>158</v>
      </c>
      <c r="E1288" s="196" t="s">
        <v>159</v>
      </c>
      <c r="F1288" s="196" t="s">
        <v>381</v>
      </c>
      <c r="G1288" s="196" t="s">
        <v>159</v>
      </c>
      <c r="H1288" s="196">
        <v>10</v>
      </c>
      <c r="I1288" s="196" t="s">
        <v>66</v>
      </c>
      <c r="J1288" s="196">
        <v>2</v>
      </c>
      <c r="K1288" s="448"/>
      <c r="L1288" s="196" t="s">
        <v>1</v>
      </c>
      <c r="M1288" s="196"/>
      <c r="N1288" s="216">
        <v>0</v>
      </c>
      <c r="O1288" s="216">
        <v>0</v>
      </c>
      <c r="P1288" s="216">
        <v>20</v>
      </c>
      <c r="Q1288" s="335">
        <v>0</v>
      </c>
      <c r="R1288" s="234"/>
    </row>
    <row r="1289" spans="2:18" s="194" customFormat="1" x14ac:dyDescent="0.25">
      <c r="B1289" s="233">
        <v>1284</v>
      </c>
      <c r="C1289" s="293">
        <v>45450</v>
      </c>
      <c r="D1289" s="195" t="s">
        <v>175</v>
      </c>
      <c r="E1289" s="196" t="s">
        <v>176</v>
      </c>
      <c r="F1289" s="196" t="s">
        <v>7</v>
      </c>
      <c r="G1289" s="196" t="s">
        <v>209</v>
      </c>
      <c r="H1289" s="196">
        <v>7</v>
      </c>
      <c r="I1289" s="196"/>
      <c r="J1289" s="196"/>
      <c r="K1289" s="448"/>
      <c r="L1289" s="196"/>
      <c r="M1289" s="196"/>
      <c r="N1289" s="216">
        <v>0</v>
      </c>
      <c r="O1289" s="216">
        <v>0</v>
      </c>
      <c r="P1289" s="216">
        <v>0</v>
      </c>
      <c r="Q1289" s="335">
        <v>0</v>
      </c>
      <c r="R1289" s="234"/>
    </row>
    <row r="1290" spans="2:18" s="194" customFormat="1" x14ac:dyDescent="0.25">
      <c r="B1290" s="233">
        <v>1285</v>
      </c>
      <c r="C1290" s="293">
        <v>45450</v>
      </c>
      <c r="D1290" s="195" t="s">
        <v>171</v>
      </c>
      <c r="E1290" s="196" t="s">
        <v>159</v>
      </c>
      <c r="F1290" s="196" t="s">
        <v>7</v>
      </c>
      <c r="G1290" s="196" t="s">
        <v>159</v>
      </c>
      <c r="H1290" s="196">
        <v>11.2</v>
      </c>
      <c r="I1290" s="196"/>
      <c r="J1290" s="196"/>
      <c r="K1290" s="448"/>
      <c r="L1290" s="196"/>
      <c r="M1290" s="196"/>
      <c r="N1290" s="216">
        <v>0</v>
      </c>
      <c r="O1290" s="216">
        <v>0</v>
      </c>
      <c r="P1290" s="216">
        <v>0</v>
      </c>
      <c r="Q1290" s="335">
        <v>0</v>
      </c>
      <c r="R1290" s="234"/>
    </row>
    <row r="1291" spans="2:18" s="194" customFormat="1" x14ac:dyDescent="0.25">
      <c r="B1291" s="233">
        <v>1286</v>
      </c>
      <c r="C1291" s="293">
        <v>45450</v>
      </c>
      <c r="D1291" s="195" t="s">
        <v>151</v>
      </c>
      <c r="E1291" s="196" t="s">
        <v>92</v>
      </c>
      <c r="F1291" s="196" t="s">
        <v>63</v>
      </c>
      <c r="G1291" s="196" t="s">
        <v>209</v>
      </c>
      <c r="H1291" s="196">
        <v>6.65</v>
      </c>
      <c r="I1291" s="196"/>
      <c r="J1291" s="196"/>
      <c r="K1291" s="448"/>
      <c r="L1291" s="196"/>
      <c r="M1291" s="196"/>
      <c r="N1291" s="216">
        <v>0</v>
      </c>
      <c r="O1291" s="216">
        <v>0</v>
      </c>
      <c r="P1291" s="216">
        <v>0</v>
      </c>
      <c r="Q1291" s="335">
        <v>0</v>
      </c>
      <c r="R1291" s="234"/>
    </row>
    <row r="1292" spans="2:18" s="194" customFormat="1" x14ac:dyDescent="0.25">
      <c r="B1292" s="233">
        <v>1287</v>
      </c>
      <c r="C1292" s="293">
        <v>45450</v>
      </c>
      <c r="D1292" s="195" t="s">
        <v>150</v>
      </c>
      <c r="E1292" s="196" t="s">
        <v>92</v>
      </c>
      <c r="F1292" s="196" t="s">
        <v>63</v>
      </c>
      <c r="G1292" s="196" t="s">
        <v>210</v>
      </c>
      <c r="H1292" s="196">
        <v>4.1500000000000004</v>
      </c>
      <c r="I1292" s="196"/>
      <c r="J1292" s="196"/>
      <c r="K1292" s="448"/>
      <c r="L1292" s="196"/>
      <c r="M1292" s="196"/>
      <c r="N1292" s="216">
        <v>0</v>
      </c>
      <c r="O1292" s="216">
        <v>0</v>
      </c>
      <c r="P1292" s="216">
        <v>0</v>
      </c>
      <c r="Q1292" s="335">
        <v>0</v>
      </c>
      <c r="R1292" s="234"/>
    </row>
    <row r="1293" spans="2:18" s="194" customFormat="1" x14ac:dyDescent="0.25">
      <c r="B1293" s="233">
        <v>1288</v>
      </c>
      <c r="C1293" s="293">
        <v>45450</v>
      </c>
      <c r="D1293" s="195" t="s">
        <v>148</v>
      </c>
      <c r="E1293" s="196" t="s">
        <v>92</v>
      </c>
      <c r="F1293" s="196" t="s">
        <v>63</v>
      </c>
      <c r="G1293" s="196" t="s">
        <v>210</v>
      </c>
      <c r="H1293" s="196">
        <v>4.1500000000000004</v>
      </c>
      <c r="I1293" s="196"/>
      <c r="J1293" s="196"/>
      <c r="K1293" s="448"/>
      <c r="L1293" s="196"/>
      <c r="M1293" s="196"/>
      <c r="N1293" s="216">
        <v>0</v>
      </c>
      <c r="O1293" s="216">
        <v>0</v>
      </c>
      <c r="P1293" s="216">
        <v>0</v>
      </c>
      <c r="Q1293" s="335">
        <v>0</v>
      </c>
      <c r="R1293" s="234"/>
    </row>
    <row r="1294" spans="2:18" s="194" customFormat="1" x14ac:dyDescent="0.25">
      <c r="B1294" s="233">
        <v>1289</v>
      </c>
      <c r="C1294" s="293">
        <v>45450</v>
      </c>
      <c r="D1294" s="195" t="s">
        <v>177</v>
      </c>
      <c r="E1294" s="196" t="s">
        <v>159</v>
      </c>
      <c r="F1294" s="196" t="s">
        <v>8</v>
      </c>
      <c r="G1294" s="196" t="s">
        <v>159</v>
      </c>
      <c r="H1294" s="196">
        <v>11.6</v>
      </c>
      <c r="I1294" s="196" t="s">
        <v>66</v>
      </c>
      <c r="J1294" s="196">
        <v>2</v>
      </c>
      <c r="K1294" s="448"/>
      <c r="L1294" s="196" t="s">
        <v>1</v>
      </c>
      <c r="M1294" s="196"/>
      <c r="N1294" s="216">
        <v>0</v>
      </c>
      <c r="O1294" s="216">
        <v>0</v>
      </c>
      <c r="P1294" s="216">
        <v>23.2</v>
      </c>
      <c r="Q1294" s="335">
        <v>0</v>
      </c>
      <c r="R1294" s="234"/>
    </row>
    <row r="1295" spans="2:18" s="194" customFormat="1" x14ac:dyDescent="0.25">
      <c r="B1295" s="233">
        <v>1290</v>
      </c>
      <c r="C1295" s="293">
        <v>45450</v>
      </c>
      <c r="D1295" s="195" t="s">
        <v>141</v>
      </c>
      <c r="E1295" s="196" t="s">
        <v>92</v>
      </c>
      <c r="F1295" s="196" t="s">
        <v>2</v>
      </c>
      <c r="G1295" s="196" t="s">
        <v>209</v>
      </c>
      <c r="H1295" s="196">
        <v>7</v>
      </c>
      <c r="I1295" s="196" t="s">
        <v>214</v>
      </c>
      <c r="J1295" s="196">
        <v>17</v>
      </c>
      <c r="K1295" s="448"/>
      <c r="L1295" s="196" t="s">
        <v>2</v>
      </c>
      <c r="M1295" s="196" t="s">
        <v>297</v>
      </c>
      <c r="N1295" s="216">
        <v>119</v>
      </c>
      <c r="O1295" s="216">
        <v>0</v>
      </c>
      <c r="P1295" s="216">
        <v>0</v>
      </c>
      <c r="Q1295" s="335">
        <v>0</v>
      </c>
      <c r="R1295" s="234"/>
    </row>
    <row r="1296" spans="2:18" s="194" customFormat="1" x14ac:dyDescent="0.25">
      <c r="B1296" s="233">
        <v>1291</v>
      </c>
      <c r="C1296" s="293">
        <v>45450</v>
      </c>
      <c r="D1296" s="195" t="s">
        <v>140</v>
      </c>
      <c r="E1296" s="196" t="s">
        <v>92</v>
      </c>
      <c r="F1296" s="196" t="s">
        <v>2</v>
      </c>
      <c r="G1296" s="196" t="s">
        <v>209</v>
      </c>
      <c r="H1296" s="196">
        <v>7</v>
      </c>
      <c r="I1296" s="196" t="s">
        <v>214</v>
      </c>
      <c r="J1296" s="196">
        <v>17</v>
      </c>
      <c r="K1296" s="448"/>
      <c r="L1296" s="196" t="s">
        <v>2</v>
      </c>
      <c r="M1296" s="196" t="s">
        <v>297</v>
      </c>
      <c r="N1296" s="216">
        <v>119</v>
      </c>
      <c r="O1296" s="216">
        <v>0</v>
      </c>
      <c r="P1296" s="216">
        <v>0</v>
      </c>
      <c r="Q1296" s="335">
        <v>0</v>
      </c>
      <c r="R1296" s="234"/>
    </row>
    <row r="1297" spans="2:18" s="194" customFormat="1" x14ac:dyDescent="0.25">
      <c r="B1297" s="233">
        <v>1292</v>
      </c>
      <c r="C1297" s="293">
        <v>45450</v>
      </c>
      <c r="D1297" s="195" t="s">
        <v>139</v>
      </c>
      <c r="E1297" s="196" t="s">
        <v>92</v>
      </c>
      <c r="F1297" s="196" t="s">
        <v>2</v>
      </c>
      <c r="G1297" s="196" t="s">
        <v>209</v>
      </c>
      <c r="H1297" s="196">
        <v>7</v>
      </c>
      <c r="I1297" s="196" t="s">
        <v>214</v>
      </c>
      <c r="J1297" s="196">
        <v>17</v>
      </c>
      <c r="K1297" s="448"/>
      <c r="L1297" s="196" t="s">
        <v>2</v>
      </c>
      <c r="M1297" s="196" t="s">
        <v>297</v>
      </c>
      <c r="N1297" s="216">
        <v>119</v>
      </c>
      <c r="O1297" s="216">
        <v>0</v>
      </c>
      <c r="P1297" s="216">
        <v>0</v>
      </c>
      <c r="Q1297" s="335">
        <v>0</v>
      </c>
      <c r="R1297" s="234"/>
    </row>
    <row r="1298" spans="2:18" s="194" customFormat="1" x14ac:dyDescent="0.25">
      <c r="B1298" s="233">
        <v>1293</v>
      </c>
      <c r="C1298" s="293">
        <v>45450</v>
      </c>
      <c r="D1298" s="195" t="s">
        <v>96</v>
      </c>
      <c r="E1298" s="196" t="s">
        <v>159</v>
      </c>
      <c r="F1298" s="196" t="s">
        <v>1</v>
      </c>
      <c r="G1298" s="196" t="s">
        <v>159</v>
      </c>
      <c r="H1298" s="196">
        <v>11.8</v>
      </c>
      <c r="I1298" s="196" t="s">
        <v>66</v>
      </c>
      <c r="J1298" s="196">
        <v>1</v>
      </c>
      <c r="K1298" s="448"/>
      <c r="L1298" s="196" t="s">
        <v>1</v>
      </c>
      <c r="M1298" s="196"/>
      <c r="N1298" s="216">
        <v>0</v>
      </c>
      <c r="O1298" s="216">
        <v>0</v>
      </c>
      <c r="P1298" s="216">
        <v>11.8</v>
      </c>
      <c r="Q1298" s="335">
        <v>0</v>
      </c>
      <c r="R1298" s="234"/>
    </row>
    <row r="1299" spans="2:18" s="194" customFormat="1" x14ac:dyDescent="0.25">
      <c r="B1299" s="233">
        <v>1294</v>
      </c>
      <c r="C1299" s="293">
        <v>45450</v>
      </c>
      <c r="D1299" s="195" t="s">
        <v>128</v>
      </c>
      <c r="E1299" s="196" t="s">
        <v>159</v>
      </c>
      <c r="F1299" s="196" t="s">
        <v>1</v>
      </c>
      <c r="G1299" s="196" t="s">
        <v>159</v>
      </c>
      <c r="H1299" s="196">
        <v>11.8</v>
      </c>
      <c r="I1299" s="196"/>
      <c r="J1299" s="196"/>
      <c r="K1299" s="448"/>
      <c r="L1299" s="196"/>
      <c r="M1299" s="196"/>
      <c r="N1299" s="216">
        <v>0</v>
      </c>
      <c r="O1299" s="216">
        <v>0</v>
      </c>
      <c r="P1299" s="216">
        <v>0</v>
      </c>
      <c r="Q1299" s="335">
        <v>0</v>
      </c>
      <c r="R1299" s="234"/>
    </row>
    <row r="1300" spans="2:18" s="194" customFormat="1" x14ac:dyDescent="0.25">
      <c r="B1300" s="233">
        <v>1295</v>
      </c>
      <c r="C1300" s="293">
        <v>45451</v>
      </c>
      <c r="D1300" s="195" t="s">
        <v>94</v>
      </c>
      <c r="E1300" s="196" t="s">
        <v>92</v>
      </c>
      <c r="F1300" s="196" t="s">
        <v>1</v>
      </c>
      <c r="G1300" s="196" t="s">
        <v>209</v>
      </c>
      <c r="H1300" s="196">
        <v>6.65</v>
      </c>
      <c r="I1300" s="196"/>
      <c r="J1300" s="196"/>
      <c r="K1300" s="448"/>
      <c r="L1300" s="196"/>
      <c r="M1300" s="196"/>
      <c r="N1300" s="216">
        <v>0</v>
      </c>
      <c r="O1300" s="216">
        <v>0</v>
      </c>
      <c r="P1300" s="216">
        <v>0</v>
      </c>
      <c r="Q1300" s="335">
        <v>0</v>
      </c>
      <c r="R1300" s="234"/>
    </row>
    <row r="1301" spans="2:18" s="194" customFormat="1" x14ac:dyDescent="0.25">
      <c r="B1301" s="233">
        <v>1296</v>
      </c>
      <c r="C1301" s="293">
        <v>45451</v>
      </c>
      <c r="D1301" s="195" t="s">
        <v>91</v>
      </c>
      <c r="E1301" s="196" t="s">
        <v>92</v>
      </c>
      <c r="F1301" s="196" t="s">
        <v>1</v>
      </c>
      <c r="G1301" s="196" t="s">
        <v>209</v>
      </c>
      <c r="H1301" s="196">
        <v>6.65</v>
      </c>
      <c r="I1301" s="196" t="s">
        <v>215</v>
      </c>
      <c r="J1301" s="196">
        <v>22</v>
      </c>
      <c r="K1301" s="448"/>
      <c r="L1301" s="196" t="s">
        <v>62</v>
      </c>
      <c r="M1301" s="196" t="s">
        <v>298</v>
      </c>
      <c r="N1301" s="216">
        <v>0</v>
      </c>
      <c r="O1301" s="216">
        <v>168.245</v>
      </c>
      <c r="P1301" s="216">
        <v>0</v>
      </c>
      <c r="Q1301" s="335">
        <v>0</v>
      </c>
      <c r="R1301" s="234"/>
    </row>
    <row r="1302" spans="2:18" s="194" customFormat="1" x14ac:dyDescent="0.25">
      <c r="B1302" s="233">
        <v>1297</v>
      </c>
      <c r="C1302" s="293">
        <v>45451</v>
      </c>
      <c r="D1302" s="195" t="s">
        <v>116</v>
      </c>
      <c r="E1302" s="196" t="s">
        <v>92</v>
      </c>
      <c r="F1302" s="196" t="s">
        <v>1</v>
      </c>
      <c r="G1302" s="196" t="s">
        <v>209</v>
      </c>
      <c r="H1302" s="196">
        <v>6.65</v>
      </c>
      <c r="I1302" s="196" t="s">
        <v>215</v>
      </c>
      <c r="J1302" s="196">
        <v>30</v>
      </c>
      <c r="K1302" s="448"/>
      <c r="L1302" s="196" t="s">
        <v>1</v>
      </c>
      <c r="M1302" s="196" t="s">
        <v>297</v>
      </c>
      <c r="N1302" s="216">
        <v>0</v>
      </c>
      <c r="O1302" s="216">
        <v>229.42499999999998</v>
      </c>
      <c r="P1302" s="216">
        <v>0</v>
      </c>
      <c r="Q1302" s="335">
        <v>0</v>
      </c>
      <c r="R1302" s="234"/>
    </row>
    <row r="1303" spans="2:18" s="194" customFormat="1" x14ac:dyDescent="0.25">
      <c r="B1303" s="233">
        <v>1298</v>
      </c>
      <c r="C1303" s="293">
        <v>45451</v>
      </c>
      <c r="D1303" s="195" t="s">
        <v>155</v>
      </c>
      <c r="E1303" s="196" t="s">
        <v>92</v>
      </c>
      <c r="F1303" s="196" t="s">
        <v>62</v>
      </c>
      <c r="G1303" s="196" t="s">
        <v>210</v>
      </c>
      <c r="H1303" s="196">
        <v>4.1500000000000004</v>
      </c>
      <c r="I1303" s="196" t="s">
        <v>215</v>
      </c>
      <c r="J1303" s="196">
        <v>48</v>
      </c>
      <c r="K1303" s="448"/>
      <c r="L1303" s="196" t="s">
        <v>62</v>
      </c>
      <c r="M1303" s="196" t="s">
        <v>298</v>
      </c>
      <c r="N1303" s="216">
        <v>0</v>
      </c>
      <c r="O1303" s="216">
        <v>229.08</v>
      </c>
      <c r="P1303" s="216">
        <v>0</v>
      </c>
      <c r="Q1303" s="335">
        <v>0</v>
      </c>
      <c r="R1303" s="234"/>
    </row>
    <row r="1304" spans="2:18" s="194" customFormat="1" x14ac:dyDescent="0.25">
      <c r="B1304" s="233">
        <v>1299</v>
      </c>
      <c r="C1304" s="293">
        <v>45451</v>
      </c>
      <c r="D1304" s="195" t="s">
        <v>154</v>
      </c>
      <c r="E1304" s="196" t="s">
        <v>92</v>
      </c>
      <c r="F1304" s="196" t="s">
        <v>62</v>
      </c>
      <c r="G1304" s="196" t="s">
        <v>210</v>
      </c>
      <c r="H1304" s="196">
        <v>4.1500000000000004</v>
      </c>
      <c r="I1304" s="196" t="s">
        <v>215</v>
      </c>
      <c r="J1304" s="196">
        <v>48</v>
      </c>
      <c r="K1304" s="448"/>
      <c r="L1304" s="196" t="s">
        <v>62</v>
      </c>
      <c r="M1304" s="196" t="s">
        <v>298</v>
      </c>
      <c r="N1304" s="216">
        <v>0</v>
      </c>
      <c r="O1304" s="216">
        <v>229.08</v>
      </c>
      <c r="P1304" s="216">
        <v>0</v>
      </c>
      <c r="Q1304" s="335">
        <v>0</v>
      </c>
      <c r="R1304" s="234"/>
    </row>
    <row r="1305" spans="2:18" s="194" customFormat="1" x14ac:dyDescent="0.25">
      <c r="B1305" s="233">
        <v>1300</v>
      </c>
      <c r="C1305" s="293">
        <v>45451</v>
      </c>
      <c r="D1305" s="195" t="s">
        <v>158</v>
      </c>
      <c r="E1305" s="196" t="s">
        <v>159</v>
      </c>
      <c r="F1305" s="196" t="s">
        <v>381</v>
      </c>
      <c r="G1305" s="196" t="s">
        <v>159</v>
      </c>
      <c r="H1305" s="196">
        <v>10</v>
      </c>
      <c r="I1305" s="196" t="s">
        <v>66</v>
      </c>
      <c r="J1305" s="196">
        <v>5</v>
      </c>
      <c r="K1305" s="448"/>
      <c r="L1305" s="196" t="s">
        <v>1</v>
      </c>
      <c r="M1305" s="196"/>
      <c r="N1305" s="216">
        <v>0</v>
      </c>
      <c r="O1305" s="216">
        <v>0</v>
      </c>
      <c r="P1305" s="216">
        <v>50</v>
      </c>
      <c r="Q1305" s="335">
        <v>0</v>
      </c>
      <c r="R1305" s="234"/>
    </row>
    <row r="1306" spans="2:18" s="194" customFormat="1" x14ac:dyDescent="0.25">
      <c r="B1306" s="233">
        <v>1301</v>
      </c>
      <c r="C1306" s="293">
        <v>45451</v>
      </c>
      <c r="D1306" s="195" t="s">
        <v>175</v>
      </c>
      <c r="E1306" s="196" t="s">
        <v>176</v>
      </c>
      <c r="F1306" s="196" t="s">
        <v>7</v>
      </c>
      <c r="G1306" s="196" t="s">
        <v>209</v>
      </c>
      <c r="H1306" s="196">
        <v>7</v>
      </c>
      <c r="I1306" s="196"/>
      <c r="J1306" s="196"/>
      <c r="K1306" s="448"/>
      <c r="L1306" s="196"/>
      <c r="M1306" s="196"/>
      <c r="N1306" s="216">
        <v>0</v>
      </c>
      <c r="O1306" s="216">
        <v>0</v>
      </c>
      <c r="P1306" s="216">
        <v>0</v>
      </c>
      <c r="Q1306" s="335">
        <v>0</v>
      </c>
      <c r="R1306" s="234"/>
    </row>
    <row r="1307" spans="2:18" s="194" customFormat="1" x14ac:dyDescent="0.25">
      <c r="B1307" s="233">
        <v>1302</v>
      </c>
      <c r="C1307" s="293">
        <v>45451</v>
      </c>
      <c r="D1307" s="195" t="s">
        <v>171</v>
      </c>
      <c r="E1307" s="196" t="s">
        <v>159</v>
      </c>
      <c r="F1307" s="196" t="s">
        <v>7</v>
      </c>
      <c r="G1307" s="196" t="s">
        <v>159</v>
      </c>
      <c r="H1307" s="196">
        <v>11.2</v>
      </c>
      <c r="I1307" s="196"/>
      <c r="J1307" s="196"/>
      <c r="K1307" s="448"/>
      <c r="L1307" s="196"/>
      <c r="M1307" s="196"/>
      <c r="N1307" s="216">
        <v>0</v>
      </c>
      <c r="O1307" s="216">
        <v>0</v>
      </c>
      <c r="P1307" s="216">
        <v>0</v>
      </c>
      <c r="Q1307" s="335">
        <v>0</v>
      </c>
      <c r="R1307" s="234"/>
    </row>
    <row r="1308" spans="2:18" s="194" customFormat="1" x14ac:dyDescent="0.25">
      <c r="B1308" s="233">
        <v>1303</v>
      </c>
      <c r="C1308" s="293">
        <v>45451</v>
      </c>
      <c r="D1308" s="195" t="s">
        <v>151</v>
      </c>
      <c r="E1308" s="196" t="s">
        <v>92</v>
      </c>
      <c r="F1308" s="196" t="s">
        <v>63</v>
      </c>
      <c r="G1308" s="196" t="s">
        <v>209</v>
      </c>
      <c r="H1308" s="196">
        <v>6.65</v>
      </c>
      <c r="I1308" s="196"/>
      <c r="J1308" s="196"/>
      <c r="K1308" s="448"/>
      <c r="L1308" s="196"/>
      <c r="M1308" s="196"/>
      <c r="N1308" s="216">
        <v>0</v>
      </c>
      <c r="O1308" s="216">
        <v>0</v>
      </c>
      <c r="P1308" s="216">
        <v>0</v>
      </c>
      <c r="Q1308" s="335">
        <v>0</v>
      </c>
      <c r="R1308" s="234"/>
    </row>
    <row r="1309" spans="2:18" s="194" customFormat="1" x14ac:dyDescent="0.25">
      <c r="B1309" s="233">
        <v>1304</v>
      </c>
      <c r="C1309" s="293">
        <v>45451</v>
      </c>
      <c r="D1309" s="195" t="s">
        <v>150</v>
      </c>
      <c r="E1309" s="196" t="s">
        <v>92</v>
      </c>
      <c r="F1309" s="196" t="s">
        <v>63</v>
      </c>
      <c r="G1309" s="196" t="s">
        <v>210</v>
      </c>
      <c r="H1309" s="196">
        <v>4.1500000000000004</v>
      </c>
      <c r="I1309" s="196" t="s">
        <v>215</v>
      </c>
      <c r="J1309" s="196">
        <v>25</v>
      </c>
      <c r="K1309" s="448"/>
      <c r="L1309" s="196" t="s">
        <v>63</v>
      </c>
      <c r="M1309" s="196" t="s">
        <v>298</v>
      </c>
      <c r="N1309" s="216">
        <v>0</v>
      </c>
      <c r="O1309" s="216">
        <v>119.31250000000001</v>
      </c>
      <c r="P1309" s="216">
        <v>0</v>
      </c>
      <c r="Q1309" s="335">
        <v>0</v>
      </c>
      <c r="R1309" s="234"/>
    </row>
    <row r="1310" spans="2:18" s="194" customFormat="1" x14ac:dyDescent="0.25">
      <c r="B1310" s="233">
        <v>1305</v>
      </c>
      <c r="C1310" s="293">
        <v>45451</v>
      </c>
      <c r="D1310" s="195" t="s">
        <v>148</v>
      </c>
      <c r="E1310" s="196" t="s">
        <v>92</v>
      </c>
      <c r="F1310" s="196" t="s">
        <v>63</v>
      </c>
      <c r="G1310" s="196" t="s">
        <v>210</v>
      </c>
      <c r="H1310" s="196">
        <v>4.1500000000000004</v>
      </c>
      <c r="I1310" s="196" t="s">
        <v>215</v>
      </c>
      <c r="J1310" s="196">
        <v>35</v>
      </c>
      <c r="K1310" s="448"/>
      <c r="L1310" s="196" t="s">
        <v>63</v>
      </c>
      <c r="M1310" s="196" t="s">
        <v>298</v>
      </c>
      <c r="N1310" s="216">
        <v>0</v>
      </c>
      <c r="O1310" s="216">
        <v>167.03749999999999</v>
      </c>
      <c r="P1310" s="216">
        <v>0</v>
      </c>
      <c r="Q1310" s="335">
        <v>0</v>
      </c>
      <c r="R1310" s="234"/>
    </row>
    <row r="1311" spans="2:18" s="194" customFormat="1" x14ac:dyDescent="0.25">
      <c r="B1311" s="233">
        <v>1306</v>
      </c>
      <c r="C1311" s="293">
        <v>45451</v>
      </c>
      <c r="D1311" s="195" t="s">
        <v>177</v>
      </c>
      <c r="E1311" s="196" t="s">
        <v>159</v>
      </c>
      <c r="F1311" s="196" t="s">
        <v>8</v>
      </c>
      <c r="G1311" s="196" t="s">
        <v>159</v>
      </c>
      <c r="H1311" s="196">
        <v>11.6</v>
      </c>
      <c r="I1311" s="196" t="s">
        <v>66</v>
      </c>
      <c r="J1311" s="196">
        <v>4</v>
      </c>
      <c r="K1311" s="448"/>
      <c r="L1311" s="196" t="s">
        <v>1</v>
      </c>
      <c r="M1311" s="196"/>
      <c r="N1311" s="216">
        <v>0</v>
      </c>
      <c r="O1311" s="216">
        <v>0</v>
      </c>
      <c r="P1311" s="216">
        <v>46.4</v>
      </c>
      <c r="Q1311" s="335">
        <v>0</v>
      </c>
      <c r="R1311" s="234"/>
    </row>
    <row r="1312" spans="2:18" s="194" customFormat="1" x14ac:dyDescent="0.25">
      <c r="B1312" s="233">
        <v>1307</v>
      </c>
      <c r="C1312" s="293">
        <v>45451</v>
      </c>
      <c r="D1312" s="195" t="s">
        <v>141</v>
      </c>
      <c r="E1312" s="196" t="s">
        <v>92</v>
      </c>
      <c r="F1312" s="196" t="s">
        <v>2</v>
      </c>
      <c r="G1312" s="196" t="s">
        <v>209</v>
      </c>
      <c r="H1312" s="196">
        <v>7</v>
      </c>
      <c r="I1312" s="196" t="s">
        <v>214</v>
      </c>
      <c r="J1312" s="196">
        <v>35</v>
      </c>
      <c r="K1312" s="448"/>
      <c r="L1312" s="196" t="s">
        <v>2</v>
      </c>
      <c r="M1312" s="196" t="s">
        <v>297</v>
      </c>
      <c r="N1312" s="216">
        <v>245</v>
      </c>
      <c r="O1312" s="216">
        <v>0</v>
      </c>
      <c r="P1312" s="216">
        <v>0</v>
      </c>
      <c r="Q1312" s="335">
        <v>0</v>
      </c>
      <c r="R1312" s="234"/>
    </row>
    <row r="1313" spans="2:18" s="194" customFormat="1" x14ac:dyDescent="0.25">
      <c r="B1313" s="233">
        <v>1308</v>
      </c>
      <c r="C1313" s="293">
        <v>45451</v>
      </c>
      <c r="D1313" s="195" t="s">
        <v>140</v>
      </c>
      <c r="E1313" s="196" t="s">
        <v>92</v>
      </c>
      <c r="F1313" s="196" t="s">
        <v>2</v>
      </c>
      <c r="G1313" s="196" t="s">
        <v>209</v>
      </c>
      <c r="H1313" s="196">
        <v>7</v>
      </c>
      <c r="I1313" s="196" t="s">
        <v>214</v>
      </c>
      <c r="J1313" s="196">
        <v>37</v>
      </c>
      <c r="K1313" s="448"/>
      <c r="L1313" s="196" t="s">
        <v>2</v>
      </c>
      <c r="M1313" s="196" t="s">
        <v>297</v>
      </c>
      <c r="N1313" s="216">
        <v>259</v>
      </c>
      <c r="O1313" s="216">
        <v>0</v>
      </c>
      <c r="P1313" s="216">
        <v>0</v>
      </c>
      <c r="Q1313" s="335">
        <v>0</v>
      </c>
      <c r="R1313" s="234"/>
    </row>
    <row r="1314" spans="2:18" s="194" customFormat="1" x14ac:dyDescent="0.25">
      <c r="B1314" s="233">
        <v>1309</v>
      </c>
      <c r="C1314" s="293">
        <v>45451</v>
      </c>
      <c r="D1314" s="195" t="s">
        <v>139</v>
      </c>
      <c r="E1314" s="196" t="s">
        <v>92</v>
      </c>
      <c r="F1314" s="196" t="s">
        <v>2</v>
      </c>
      <c r="G1314" s="196" t="s">
        <v>209</v>
      </c>
      <c r="H1314" s="196">
        <v>7</v>
      </c>
      <c r="I1314" s="196" t="s">
        <v>214</v>
      </c>
      <c r="J1314" s="196">
        <v>37</v>
      </c>
      <c r="K1314" s="448"/>
      <c r="L1314" s="196" t="s">
        <v>2</v>
      </c>
      <c r="M1314" s="196" t="s">
        <v>297</v>
      </c>
      <c r="N1314" s="216">
        <v>259</v>
      </c>
      <c r="O1314" s="216">
        <v>0</v>
      </c>
      <c r="P1314" s="216">
        <v>0</v>
      </c>
      <c r="Q1314" s="335">
        <v>0</v>
      </c>
      <c r="R1314" s="234"/>
    </row>
    <row r="1315" spans="2:18" s="194" customFormat="1" x14ac:dyDescent="0.25">
      <c r="B1315" s="233">
        <v>1310</v>
      </c>
      <c r="C1315" s="293">
        <v>45451</v>
      </c>
      <c r="D1315" s="195" t="s">
        <v>96</v>
      </c>
      <c r="E1315" s="196" t="s">
        <v>159</v>
      </c>
      <c r="F1315" s="196" t="s">
        <v>1</v>
      </c>
      <c r="G1315" s="196" t="s">
        <v>159</v>
      </c>
      <c r="H1315" s="196">
        <v>11.8</v>
      </c>
      <c r="I1315" s="196"/>
      <c r="J1315" s="196"/>
      <c r="K1315" s="448"/>
      <c r="L1315" s="196"/>
      <c r="M1315" s="196"/>
      <c r="N1315" s="216">
        <v>0</v>
      </c>
      <c r="O1315" s="216">
        <v>0</v>
      </c>
      <c r="P1315" s="216">
        <v>0</v>
      </c>
      <c r="Q1315" s="335">
        <v>0</v>
      </c>
      <c r="R1315" s="234"/>
    </row>
    <row r="1316" spans="2:18" s="194" customFormat="1" x14ac:dyDescent="0.25">
      <c r="B1316" s="233">
        <v>1311</v>
      </c>
      <c r="C1316" s="293">
        <v>45451</v>
      </c>
      <c r="D1316" s="195" t="s">
        <v>128</v>
      </c>
      <c r="E1316" s="196" t="s">
        <v>159</v>
      </c>
      <c r="F1316" s="196" t="s">
        <v>1</v>
      </c>
      <c r="G1316" s="196" t="s">
        <v>159</v>
      </c>
      <c r="H1316" s="196">
        <v>11.8</v>
      </c>
      <c r="I1316" s="196"/>
      <c r="J1316" s="196"/>
      <c r="K1316" s="448"/>
      <c r="L1316" s="196"/>
      <c r="M1316" s="196"/>
      <c r="N1316" s="216">
        <v>0</v>
      </c>
      <c r="O1316" s="216">
        <v>0</v>
      </c>
      <c r="P1316" s="216">
        <v>0</v>
      </c>
      <c r="Q1316" s="335">
        <v>0</v>
      </c>
      <c r="R1316" s="234"/>
    </row>
    <row r="1317" spans="2:18" s="194" customFormat="1" x14ac:dyDescent="0.25">
      <c r="B1317" s="233">
        <v>1312</v>
      </c>
      <c r="C1317" s="293">
        <v>45452</v>
      </c>
      <c r="D1317" s="195" t="s">
        <v>94</v>
      </c>
      <c r="E1317" s="196" t="s">
        <v>92</v>
      </c>
      <c r="F1317" s="196" t="s">
        <v>1</v>
      </c>
      <c r="G1317" s="196" t="s">
        <v>209</v>
      </c>
      <c r="H1317" s="196">
        <v>6.65</v>
      </c>
      <c r="I1317" s="196"/>
      <c r="J1317" s="196"/>
      <c r="K1317" s="448"/>
      <c r="L1317" s="196"/>
      <c r="M1317" s="196"/>
      <c r="N1317" s="216">
        <v>0</v>
      </c>
      <c r="O1317" s="216">
        <v>0</v>
      </c>
      <c r="P1317" s="216">
        <v>0</v>
      </c>
      <c r="Q1317" s="335">
        <v>0</v>
      </c>
      <c r="R1317" s="234"/>
    </row>
    <row r="1318" spans="2:18" s="194" customFormat="1" x14ac:dyDescent="0.25">
      <c r="B1318" s="233">
        <v>1313</v>
      </c>
      <c r="C1318" s="293">
        <v>45452</v>
      </c>
      <c r="D1318" s="195" t="s">
        <v>91</v>
      </c>
      <c r="E1318" s="196" t="s">
        <v>92</v>
      </c>
      <c r="F1318" s="196" t="s">
        <v>1</v>
      </c>
      <c r="G1318" s="196" t="s">
        <v>209</v>
      </c>
      <c r="H1318" s="196">
        <v>6.65</v>
      </c>
      <c r="I1318" s="196"/>
      <c r="J1318" s="196"/>
      <c r="K1318" s="448"/>
      <c r="L1318" s="196"/>
      <c r="M1318" s="196"/>
      <c r="N1318" s="216">
        <v>0</v>
      </c>
      <c r="O1318" s="216">
        <v>0</v>
      </c>
      <c r="P1318" s="216">
        <v>0</v>
      </c>
      <c r="Q1318" s="335">
        <v>0</v>
      </c>
      <c r="R1318" s="234"/>
    </row>
    <row r="1319" spans="2:18" s="194" customFormat="1" x14ac:dyDescent="0.25">
      <c r="B1319" s="233">
        <v>1314</v>
      </c>
      <c r="C1319" s="293">
        <v>45452</v>
      </c>
      <c r="D1319" s="195" t="s">
        <v>116</v>
      </c>
      <c r="E1319" s="196" t="s">
        <v>92</v>
      </c>
      <c r="F1319" s="196" t="s">
        <v>1</v>
      </c>
      <c r="G1319" s="196" t="s">
        <v>209</v>
      </c>
      <c r="H1319" s="196">
        <v>6.65</v>
      </c>
      <c r="I1319" s="196" t="s">
        <v>215</v>
      </c>
      <c r="J1319" s="196">
        <v>9</v>
      </c>
      <c r="K1319" s="448"/>
      <c r="L1319" s="196" t="s">
        <v>62</v>
      </c>
      <c r="M1319" s="196" t="s">
        <v>298</v>
      </c>
      <c r="N1319" s="216">
        <v>0</v>
      </c>
      <c r="O1319" s="216">
        <v>68.827500000000001</v>
      </c>
      <c r="P1319" s="216">
        <v>0</v>
      </c>
      <c r="Q1319" s="335">
        <v>0</v>
      </c>
      <c r="R1319" s="234"/>
    </row>
    <row r="1320" spans="2:18" s="194" customFormat="1" x14ac:dyDescent="0.25">
      <c r="B1320" s="233">
        <v>1315</v>
      </c>
      <c r="C1320" s="293">
        <v>45452</v>
      </c>
      <c r="D1320" s="195" t="s">
        <v>116</v>
      </c>
      <c r="E1320" s="196" t="s">
        <v>92</v>
      </c>
      <c r="F1320" s="196" t="s">
        <v>1</v>
      </c>
      <c r="G1320" s="196" t="s">
        <v>209</v>
      </c>
      <c r="H1320" s="196">
        <v>6.65</v>
      </c>
      <c r="I1320" s="196" t="s">
        <v>284</v>
      </c>
      <c r="J1320" s="196">
        <v>41</v>
      </c>
      <c r="K1320" s="448"/>
      <c r="L1320" s="196" t="s">
        <v>1</v>
      </c>
      <c r="M1320" s="196"/>
      <c r="N1320" s="216">
        <f t="shared" ref="N1320" si="33">IF(I1320=$N$5,J1320*H1320,0)</f>
        <v>0</v>
      </c>
      <c r="O1320" s="216">
        <f t="shared" ref="O1320" si="34">IF(I1320=$O$5,J1320*H1320,0)*1.15</f>
        <v>0</v>
      </c>
      <c r="P1320" s="216">
        <f t="shared" ref="P1320" si="35">IF(I1320=$P$5,J1320*H1320,0)</f>
        <v>0</v>
      </c>
      <c r="Q1320" s="335">
        <f t="shared" ref="Q1320" si="36">IF(I1320=$Q$5,J1320*H1320,0)</f>
        <v>0</v>
      </c>
      <c r="R1320" s="234" t="s">
        <v>229</v>
      </c>
    </row>
    <row r="1321" spans="2:18" s="194" customFormat="1" x14ac:dyDescent="0.25">
      <c r="B1321" s="233">
        <v>1316</v>
      </c>
      <c r="C1321" s="293">
        <v>45452</v>
      </c>
      <c r="D1321" s="195" t="s">
        <v>155</v>
      </c>
      <c r="E1321" s="196" t="s">
        <v>92</v>
      </c>
      <c r="F1321" s="196" t="s">
        <v>62</v>
      </c>
      <c r="G1321" s="196" t="s">
        <v>210</v>
      </c>
      <c r="H1321" s="196">
        <v>4.1500000000000004</v>
      </c>
      <c r="I1321" s="196" t="s">
        <v>215</v>
      </c>
      <c r="J1321" s="196">
        <v>48</v>
      </c>
      <c r="K1321" s="448"/>
      <c r="L1321" s="196" t="s">
        <v>62</v>
      </c>
      <c r="M1321" s="196" t="s">
        <v>298</v>
      </c>
      <c r="N1321" s="216">
        <v>0</v>
      </c>
      <c r="O1321" s="216">
        <v>229.08</v>
      </c>
      <c r="P1321" s="216">
        <v>0</v>
      </c>
      <c r="Q1321" s="335">
        <v>0</v>
      </c>
      <c r="R1321" s="234"/>
    </row>
    <row r="1322" spans="2:18" s="194" customFormat="1" x14ac:dyDescent="0.25">
      <c r="B1322" s="233">
        <v>1317</v>
      </c>
      <c r="C1322" s="293">
        <v>45452</v>
      </c>
      <c r="D1322" s="195" t="s">
        <v>154</v>
      </c>
      <c r="E1322" s="196" t="s">
        <v>92</v>
      </c>
      <c r="F1322" s="196" t="s">
        <v>62</v>
      </c>
      <c r="G1322" s="196" t="s">
        <v>210</v>
      </c>
      <c r="H1322" s="196">
        <v>4.1500000000000004</v>
      </c>
      <c r="I1322" s="196" t="s">
        <v>215</v>
      </c>
      <c r="J1322" s="196">
        <v>49</v>
      </c>
      <c r="K1322" s="448"/>
      <c r="L1322" s="196" t="s">
        <v>62</v>
      </c>
      <c r="M1322" s="196" t="s">
        <v>298</v>
      </c>
      <c r="N1322" s="216">
        <v>0</v>
      </c>
      <c r="O1322" s="216">
        <v>233.85250000000002</v>
      </c>
      <c r="P1322" s="216">
        <v>0</v>
      </c>
      <c r="Q1322" s="335">
        <v>0</v>
      </c>
      <c r="R1322" s="234"/>
    </row>
    <row r="1323" spans="2:18" s="194" customFormat="1" x14ac:dyDescent="0.25">
      <c r="B1323" s="233">
        <v>1318</v>
      </c>
      <c r="C1323" s="293">
        <v>45452</v>
      </c>
      <c r="D1323" s="195" t="s">
        <v>158</v>
      </c>
      <c r="E1323" s="196" t="s">
        <v>159</v>
      </c>
      <c r="F1323" s="196" t="s">
        <v>381</v>
      </c>
      <c r="G1323" s="196" t="s">
        <v>159</v>
      </c>
      <c r="H1323" s="196">
        <v>10</v>
      </c>
      <c r="I1323" s="196" t="s">
        <v>66</v>
      </c>
      <c r="J1323" s="196">
        <v>3</v>
      </c>
      <c r="K1323" s="448"/>
      <c r="L1323" s="196" t="s">
        <v>1</v>
      </c>
      <c r="M1323" s="196"/>
      <c r="N1323" s="216">
        <v>0</v>
      </c>
      <c r="O1323" s="216">
        <v>0</v>
      </c>
      <c r="P1323" s="216">
        <v>30</v>
      </c>
      <c r="Q1323" s="335">
        <v>0</v>
      </c>
      <c r="R1323" s="234"/>
    </row>
    <row r="1324" spans="2:18" s="194" customFormat="1" x14ac:dyDescent="0.25">
      <c r="B1324" s="233">
        <v>1319</v>
      </c>
      <c r="C1324" s="293">
        <v>45452</v>
      </c>
      <c r="D1324" s="195" t="s">
        <v>175</v>
      </c>
      <c r="E1324" s="196" t="s">
        <v>176</v>
      </c>
      <c r="F1324" s="196" t="s">
        <v>7</v>
      </c>
      <c r="G1324" s="196" t="s">
        <v>209</v>
      </c>
      <c r="H1324" s="196">
        <v>7</v>
      </c>
      <c r="I1324" s="196"/>
      <c r="J1324" s="196"/>
      <c r="K1324" s="448"/>
      <c r="L1324" s="196"/>
      <c r="M1324" s="196"/>
      <c r="N1324" s="216">
        <v>0</v>
      </c>
      <c r="O1324" s="216">
        <v>0</v>
      </c>
      <c r="P1324" s="216">
        <v>0</v>
      </c>
      <c r="Q1324" s="335">
        <v>0</v>
      </c>
      <c r="R1324" s="234"/>
    </row>
    <row r="1325" spans="2:18" s="194" customFormat="1" x14ac:dyDescent="0.25">
      <c r="B1325" s="233">
        <v>1320</v>
      </c>
      <c r="C1325" s="293">
        <v>45452</v>
      </c>
      <c r="D1325" s="195" t="s">
        <v>171</v>
      </c>
      <c r="E1325" s="196" t="s">
        <v>159</v>
      </c>
      <c r="F1325" s="196" t="s">
        <v>7</v>
      </c>
      <c r="G1325" s="196" t="s">
        <v>159</v>
      </c>
      <c r="H1325" s="196">
        <v>11.2</v>
      </c>
      <c r="I1325" s="196"/>
      <c r="J1325" s="196"/>
      <c r="K1325" s="448"/>
      <c r="L1325" s="196"/>
      <c r="M1325" s="196"/>
      <c r="N1325" s="216">
        <v>0</v>
      </c>
      <c r="O1325" s="216">
        <v>0</v>
      </c>
      <c r="P1325" s="216">
        <v>0</v>
      </c>
      <c r="Q1325" s="335">
        <v>0</v>
      </c>
      <c r="R1325" s="234"/>
    </row>
    <row r="1326" spans="2:18" s="194" customFormat="1" x14ac:dyDescent="0.25">
      <c r="B1326" s="233">
        <v>1321</v>
      </c>
      <c r="C1326" s="293">
        <v>45452</v>
      </c>
      <c r="D1326" s="195" t="s">
        <v>151</v>
      </c>
      <c r="E1326" s="196" t="s">
        <v>92</v>
      </c>
      <c r="F1326" s="196" t="s">
        <v>63</v>
      </c>
      <c r="G1326" s="196" t="s">
        <v>209</v>
      </c>
      <c r="H1326" s="196">
        <v>6.65</v>
      </c>
      <c r="I1326" s="196"/>
      <c r="J1326" s="196"/>
      <c r="K1326" s="448"/>
      <c r="L1326" s="196"/>
      <c r="M1326" s="196"/>
      <c r="N1326" s="216">
        <v>0</v>
      </c>
      <c r="O1326" s="216">
        <v>0</v>
      </c>
      <c r="P1326" s="216">
        <v>0</v>
      </c>
      <c r="Q1326" s="335">
        <v>0</v>
      </c>
      <c r="R1326" s="234"/>
    </row>
    <row r="1327" spans="2:18" s="194" customFormat="1" x14ac:dyDescent="0.25">
      <c r="B1327" s="233">
        <v>1322</v>
      </c>
      <c r="C1327" s="293">
        <v>45452</v>
      </c>
      <c r="D1327" s="195" t="s">
        <v>150</v>
      </c>
      <c r="E1327" s="196" t="s">
        <v>92</v>
      </c>
      <c r="F1327" s="196" t="s">
        <v>63</v>
      </c>
      <c r="G1327" s="196" t="s">
        <v>210</v>
      </c>
      <c r="H1327" s="196">
        <v>4.1500000000000004</v>
      </c>
      <c r="I1327" s="196" t="s">
        <v>215</v>
      </c>
      <c r="J1327" s="196">
        <v>41</v>
      </c>
      <c r="K1327" s="448"/>
      <c r="L1327" s="196" t="s">
        <v>63</v>
      </c>
      <c r="M1327" s="196" t="s">
        <v>298</v>
      </c>
      <c r="N1327" s="216">
        <v>0</v>
      </c>
      <c r="O1327" s="216">
        <v>195.67249999999999</v>
      </c>
      <c r="P1327" s="216">
        <v>0</v>
      </c>
      <c r="Q1327" s="335">
        <v>0</v>
      </c>
      <c r="R1327" s="234"/>
    </row>
    <row r="1328" spans="2:18" s="194" customFormat="1" x14ac:dyDescent="0.25">
      <c r="B1328" s="233">
        <v>1323</v>
      </c>
      <c r="C1328" s="293">
        <v>45452</v>
      </c>
      <c r="D1328" s="195" t="s">
        <v>148</v>
      </c>
      <c r="E1328" s="196" t="s">
        <v>92</v>
      </c>
      <c r="F1328" s="196" t="s">
        <v>63</v>
      </c>
      <c r="G1328" s="196" t="s">
        <v>210</v>
      </c>
      <c r="H1328" s="196">
        <v>4.1500000000000004</v>
      </c>
      <c r="I1328" s="196" t="s">
        <v>215</v>
      </c>
      <c r="J1328" s="196">
        <v>41</v>
      </c>
      <c r="K1328" s="448"/>
      <c r="L1328" s="196" t="s">
        <v>63</v>
      </c>
      <c r="M1328" s="196" t="s">
        <v>298</v>
      </c>
      <c r="N1328" s="216">
        <v>0</v>
      </c>
      <c r="O1328" s="216">
        <v>195.67249999999999</v>
      </c>
      <c r="P1328" s="216">
        <v>0</v>
      </c>
      <c r="Q1328" s="335">
        <v>0</v>
      </c>
      <c r="R1328" s="234"/>
    </row>
    <row r="1329" spans="2:18" s="194" customFormat="1" x14ac:dyDescent="0.25">
      <c r="B1329" s="233">
        <v>1324</v>
      </c>
      <c r="C1329" s="293">
        <v>45452</v>
      </c>
      <c r="D1329" s="195" t="s">
        <v>177</v>
      </c>
      <c r="E1329" s="196" t="s">
        <v>159</v>
      </c>
      <c r="F1329" s="196" t="s">
        <v>8</v>
      </c>
      <c r="G1329" s="196" t="s">
        <v>159</v>
      </c>
      <c r="H1329" s="196">
        <v>11.6</v>
      </c>
      <c r="I1329" s="196" t="s">
        <v>66</v>
      </c>
      <c r="J1329" s="196">
        <v>1</v>
      </c>
      <c r="K1329" s="448"/>
      <c r="L1329" s="196" t="s">
        <v>1</v>
      </c>
      <c r="M1329" s="196"/>
      <c r="N1329" s="216">
        <v>0</v>
      </c>
      <c r="O1329" s="216">
        <v>0</v>
      </c>
      <c r="P1329" s="216">
        <v>11.6</v>
      </c>
      <c r="Q1329" s="335">
        <v>0</v>
      </c>
      <c r="R1329" s="234"/>
    </row>
    <row r="1330" spans="2:18" s="194" customFormat="1" x14ac:dyDescent="0.25">
      <c r="B1330" s="233">
        <v>1325</v>
      </c>
      <c r="C1330" s="293">
        <v>45452</v>
      </c>
      <c r="D1330" s="195" t="s">
        <v>141</v>
      </c>
      <c r="E1330" s="196" t="s">
        <v>92</v>
      </c>
      <c r="F1330" s="196" t="s">
        <v>2</v>
      </c>
      <c r="G1330" s="196" t="s">
        <v>209</v>
      </c>
      <c r="H1330" s="196">
        <v>7</v>
      </c>
      <c r="I1330" s="196" t="s">
        <v>214</v>
      </c>
      <c r="J1330" s="196">
        <v>39</v>
      </c>
      <c r="K1330" s="448"/>
      <c r="L1330" s="196" t="s">
        <v>2</v>
      </c>
      <c r="M1330" s="196" t="s">
        <v>297</v>
      </c>
      <c r="N1330" s="216">
        <v>273</v>
      </c>
      <c r="O1330" s="216">
        <v>0</v>
      </c>
      <c r="P1330" s="216">
        <v>0</v>
      </c>
      <c r="Q1330" s="335">
        <v>0</v>
      </c>
      <c r="R1330" s="234"/>
    </row>
    <row r="1331" spans="2:18" s="194" customFormat="1" x14ac:dyDescent="0.25">
      <c r="B1331" s="233">
        <v>1326</v>
      </c>
      <c r="C1331" s="293">
        <v>45452</v>
      </c>
      <c r="D1331" s="195" t="s">
        <v>140</v>
      </c>
      <c r="E1331" s="196" t="s">
        <v>92</v>
      </c>
      <c r="F1331" s="196" t="s">
        <v>2</v>
      </c>
      <c r="G1331" s="196" t="s">
        <v>209</v>
      </c>
      <c r="H1331" s="196">
        <v>7</v>
      </c>
      <c r="I1331" s="196" t="s">
        <v>214</v>
      </c>
      <c r="J1331" s="196">
        <v>39</v>
      </c>
      <c r="K1331" s="448"/>
      <c r="L1331" s="196" t="s">
        <v>2</v>
      </c>
      <c r="M1331" s="196" t="s">
        <v>297</v>
      </c>
      <c r="N1331" s="216">
        <v>273</v>
      </c>
      <c r="O1331" s="216">
        <v>0</v>
      </c>
      <c r="P1331" s="216">
        <v>0</v>
      </c>
      <c r="Q1331" s="335">
        <v>0</v>
      </c>
      <c r="R1331" s="234"/>
    </row>
    <row r="1332" spans="2:18" s="194" customFormat="1" x14ac:dyDescent="0.25">
      <c r="B1332" s="233">
        <v>1327</v>
      </c>
      <c r="C1332" s="293">
        <v>45452</v>
      </c>
      <c r="D1332" s="195" t="s">
        <v>139</v>
      </c>
      <c r="E1332" s="196" t="s">
        <v>92</v>
      </c>
      <c r="F1332" s="196" t="s">
        <v>2</v>
      </c>
      <c r="G1332" s="196" t="s">
        <v>209</v>
      </c>
      <c r="H1332" s="196">
        <v>7</v>
      </c>
      <c r="I1332" s="196" t="s">
        <v>214</v>
      </c>
      <c r="J1332" s="196">
        <v>40</v>
      </c>
      <c r="K1332" s="448"/>
      <c r="L1332" s="196" t="s">
        <v>2</v>
      </c>
      <c r="M1332" s="196" t="s">
        <v>297</v>
      </c>
      <c r="N1332" s="216">
        <v>280</v>
      </c>
      <c r="O1332" s="216">
        <v>0</v>
      </c>
      <c r="P1332" s="216">
        <v>0</v>
      </c>
      <c r="Q1332" s="335">
        <v>0</v>
      </c>
      <c r="R1332" s="234"/>
    </row>
    <row r="1333" spans="2:18" s="194" customFormat="1" x14ac:dyDescent="0.25">
      <c r="B1333" s="233">
        <v>1328</v>
      </c>
      <c r="C1333" s="293">
        <v>45452</v>
      </c>
      <c r="D1333" s="195" t="s">
        <v>96</v>
      </c>
      <c r="E1333" s="196" t="s">
        <v>159</v>
      </c>
      <c r="F1333" s="196" t="s">
        <v>1</v>
      </c>
      <c r="G1333" s="196" t="s">
        <v>159</v>
      </c>
      <c r="H1333" s="196">
        <v>11.8</v>
      </c>
      <c r="I1333" s="196"/>
      <c r="J1333" s="196"/>
      <c r="K1333" s="448"/>
      <c r="L1333" s="196"/>
      <c r="M1333" s="196"/>
      <c r="N1333" s="216">
        <v>0</v>
      </c>
      <c r="O1333" s="216">
        <v>0</v>
      </c>
      <c r="P1333" s="216">
        <v>0</v>
      </c>
      <c r="Q1333" s="335">
        <v>0</v>
      </c>
      <c r="R1333" s="234"/>
    </row>
    <row r="1334" spans="2:18" s="194" customFormat="1" x14ac:dyDescent="0.25">
      <c r="B1334" s="233">
        <v>1329</v>
      </c>
      <c r="C1334" s="293">
        <v>45452</v>
      </c>
      <c r="D1334" s="195" t="s">
        <v>128</v>
      </c>
      <c r="E1334" s="196" t="s">
        <v>159</v>
      </c>
      <c r="F1334" s="196" t="s">
        <v>1</v>
      </c>
      <c r="G1334" s="196" t="s">
        <v>159</v>
      </c>
      <c r="H1334" s="196">
        <v>11.8</v>
      </c>
      <c r="I1334" s="196"/>
      <c r="J1334" s="196"/>
      <c r="K1334" s="448"/>
      <c r="L1334" s="196"/>
      <c r="M1334" s="196"/>
      <c r="N1334" s="216">
        <v>0</v>
      </c>
      <c r="O1334" s="216">
        <v>0</v>
      </c>
      <c r="P1334" s="216">
        <v>0</v>
      </c>
      <c r="Q1334" s="335">
        <v>0</v>
      </c>
      <c r="R1334" s="234"/>
    </row>
    <row r="1335" spans="2:18" s="194" customFormat="1" x14ac:dyDescent="0.25">
      <c r="B1335" s="233">
        <v>1330</v>
      </c>
      <c r="C1335" s="293">
        <v>45453</v>
      </c>
      <c r="D1335" s="195" t="s">
        <v>94</v>
      </c>
      <c r="E1335" s="196" t="s">
        <v>92</v>
      </c>
      <c r="F1335" s="196" t="s">
        <v>1</v>
      </c>
      <c r="G1335" s="196" t="s">
        <v>209</v>
      </c>
      <c r="H1335" s="196">
        <v>6.65</v>
      </c>
      <c r="I1335" s="196" t="s">
        <v>284</v>
      </c>
      <c r="J1335" s="196">
        <v>30</v>
      </c>
      <c r="K1335" s="448"/>
      <c r="L1335" s="196" t="s">
        <v>1</v>
      </c>
      <c r="M1335" s="196"/>
      <c r="N1335" s="216">
        <f t="shared" ref="N1335" si="37">IF(I1335=$N$5,J1335*H1335,0)</f>
        <v>0</v>
      </c>
      <c r="O1335" s="216">
        <f t="shared" ref="O1335" si="38">IF(I1335=$O$5,J1335*H1335,0)*1.15</f>
        <v>0</v>
      </c>
      <c r="P1335" s="216">
        <f t="shared" ref="P1335" si="39">IF(I1335=$P$5,J1335*H1335,0)</f>
        <v>0</v>
      </c>
      <c r="Q1335" s="335">
        <f t="shared" ref="Q1335" si="40">IF(I1335=$Q$5,J1335*H1335,0)</f>
        <v>0</v>
      </c>
      <c r="R1335" s="234" t="s">
        <v>227</v>
      </c>
    </row>
    <row r="1336" spans="2:18" s="194" customFormat="1" x14ac:dyDescent="0.25">
      <c r="B1336" s="233">
        <v>1331</v>
      </c>
      <c r="C1336" s="293">
        <v>45453</v>
      </c>
      <c r="D1336" s="195" t="s">
        <v>91</v>
      </c>
      <c r="E1336" s="196" t="s">
        <v>92</v>
      </c>
      <c r="F1336" s="196" t="s">
        <v>1</v>
      </c>
      <c r="G1336" s="196" t="s">
        <v>209</v>
      </c>
      <c r="H1336" s="196">
        <v>6.65</v>
      </c>
      <c r="I1336" s="196"/>
      <c r="J1336" s="196"/>
      <c r="K1336" s="448"/>
      <c r="L1336" s="196"/>
      <c r="M1336" s="196"/>
      <c r="N1336" s="216">
        <v>0</v>
      </c>
      <c r="O1336" s="216">
        <v>0</v>
      </c>
      <c r="P1336" s="216">
        <v>0</v>
      </c>
      <c r="Q1336" s="335">
        <v>0</v>
      </c>
      <c r="R1336" s="234"/>
    </row>
    <row r="1337" spans="2:18" s="194" customFormat="1" x14ac:dyDescent="0.25">
      <c r="B1337" s="233">
        <v>1332</v>
      </c>
      <c r="C1337" s="293">
        <v>45453</v>
      </c>
      <c r="D1337" s="195" t="s">
        <v>116</v>
      </c>
      <c r="E1337" s="196" t="s">
        <v>92</v>
      </c>
      <c r="F1337" s="196" t="s">
        <v>1</v>
      </c>
      <c r="G1337" s="196" t="s">
        <v>209</v>
      </c>
      <c r="H1337" s="196">
        <v>6.65</v>
      </c>
      <c r="I1337" s="196" t="s">
        <v>284</v>
      </c>
      <c r="J1337" s="196">
        <v>37</v>
      </c>
      <c r="K1337" s="448"/>
      <c r="L1337" s="196" t="s">
        <v>1</v>
      </c>
      <c r="M1337" s="196"/>
      <c r="N1337" s="216">
        <f t="shared" ref="N1337" si="41">IF(I1337=$N$5,J1337*H1337,0)</f>
        <v>0</v>
      </c>
      <c r="O1337" s="216">
        <f t="shared" ref="O1337" si="42">IF(I1337=$O$5,J1337*H1337,0)*1.15</f>
        <v>0</v>
      </c>
      <c r="P1337" s="216">
        <f t="shared" ref="P1337" si="43">IF(I1337=$P$5,J1337*H1337,0)</f>
        <v>0</v>
      </c>
      <c r="Q1337" s="335">
        <f t="shared" ref="Q1337" si="44">IF(I1337=$Q$5,J1337*H1337,0)</f>
        <v>0</v>
      </c>
      <c r="R1337" s="234" t="s">
        <v>228</v>
      </c>
    </row>
    <row r="1338" spans="2:18" s="194" customFormat="1" x14ac:dyDescent="0.25">
      <c r="B1338" s="233">
        <v>1333</v>
      </c>
      <c r="C1338" s="293">
        <v>45453</v>
      </c>
      <c r="D1338" s="195" t="s">
        <v>116</v>
      </c>
      <c r="E1338" s="196" t="s">
        <v>92</v>
      </c>
      <c r="F1338" s="196" t="s">
        <v>1</v>
      </c>
      <c r="G1338" s="196" t="s">
        <v>209</v>
      </c>
      <c r="H1338" s="196">
        <v>6.65</v>
      </c>
      <c r="I1338" s="196" t="s">
        <v>215</v>
      </c>
      <c r="J1338" s="196">
        <v>7</v>
      </c>
      <c r="K1338" s="448"/>
      <c r="L1338" s="196" t="s">
        <v>62</v>
      </c>
      <c r="M1338" s="196" t="s">
        <v>298</v>
      </c>
      <c r="N1338" s="216">
        <v>0</v>
      </c>
      <c r="O1338" s="216">
        <v>53.532499999999999</v>
      </c>
      <c r="P1338" s="216">
        <v>0</v>
      </c>
      <c r="Q1338" s="335">
        <v>0</v>
      </c>
      <c r="R1338" s="234"/>
    </row>
    <row r="1339" spans="2:18" s="194" customFormat="1" x14ac:dyDescent="0.25">
      <c r="B1339" s="233">
        <v>1334</v>
      </c>
      <c r="C1339" s="293">
        <v>45453</v>
      </c>
      <c r="D1339" s="195" t="s">
        <v>155</v>
      </c>
      <c r="E1339" s="196" t="s">
        <v>92</v>
      </c>
      <c r="F1339" s="196" t="s">
        <v>62</v>
      </c>
      <c r="G1339" s="196" t="s">
        <v>210</v>
      </c>
      <c r="H1339" s="196">
        <v>4.1500000000000004</v>
      </c>
      <c r="I1339" s="196" t="s">
        <v>215</v>
      </c>
      <c r="J1339" s="196">
        <v>16</v>
      </c>
      <c r="K1339" s="448"/>
      <c r="L1339" s="196" t="s">
        <v>62</v>
      </c>
      <c r="M1339" s="196" t="s">
        <v>298</v>
      </c>
      <c r="N1339" s="216">
        <v>0</v>
      </c>
      <c r="O1339" s="216">
        <v>76.36</v>
      </c>
      <c r="P1339" s="216">
        <v>0</v>
      </c>
      <c r="Q1339" s="335">
        <v>0</v>
      </c>
      <c r="R1339" s="234"/>
    </row>
    <row r="1340" spans="2:18" s="194" customFormat="1" x14ac:dyDescent="0.25">
      <c r="B1340" s="233">
        <v>1335</v>
      </c>
      <c r="C1340" s="293">
        <v>45453</v>
      </c>
      <c r="D1340" s="195" t="s">
        <v>155</v>
      </c>
      <c r="E1340" s="196" t="s">
        <v>92</v>
      </c>
      <c r="F1340" s="196" t="s">
        <v>62</v>
      </c>
      <c r="G1340" s="196" t="s">
        <v>210</v>
      </c>
      <c r="H1340" s="196">
        <v>4.1500000000000004</v>
      </c>
      <c r="I1340" s="196" t="s">
        <v>215</v>
      </c>
      <c r="J1340" s="196">
        <v>18</v>
      </c>
      <c r="K1340" s="448"/>
      <c r="L1340" s="196" t="s">
        <v>62</v>
      </c>
      <c r="M1340" s="196" t="s">
        <v>298</v>
      </c>
      <c r="N1340" s="216">
        <v>0</v>
      </c>
      <c r="O1340" s="216">
        <v>85.905000000000001</v>
      </c>
      <c r="P1340" s="216">
        <v>0</v>
      </c>
      <c r="Q1340" s="335">
        <v>0</v>
      </c>
      <c r="R1340" s="234"/>
    </row>
    <row r="1341" spans="2:18" s="194" customFormat="1" x14ac:dyDescent="0.25">
      <c r="B1341" s="233">
        <v>1336</v>
      </c>
      <c r="C1341" s="293">
        <v>45453</v>
      </c>
      <c r="D1341" s="195" t="s">
        <v>154</v>
      </c>
      <c r="E1341" s="196" t="s">
        <v>92</v>
      </c>
      <c r="F1341" s="196" t="s">
        <v>62</v>
      </c>
      <c r="G1341" s="196" t="s">
        <v>210</v>
      </c>
      <c r="H1341" s="196">
        <v>4.1500000000000004</v>
      </c>
      <c r="I1341" s="196" t="s">
        <v>215</v>
      </c>
      <c r="J1341" s="196">
        <v>16</v>
      </c>
      <c r="K1341" s="448"/>
      <c r="L1341" s="196" t="s">
        <v>62</v>
      </c>
      <c r="M1341" s="196" t="s">
        <v>298</v>
      </c>
      <c r="N1341" s="216">
        <v>0</v>
      </c>
      <c r="O1341" s="216">
        <v>76.36</v>
      </c>
      <c r="P1341" s="216">
        <v>0</v>
      </c>
      <c r="Q1341" s="335">
        <v>0</v>
      </c>
      <c r="R1341" s="234"/>
    </row>
    <row r="1342" spans="2:18" s="194" customFormat="1" x14ac:dyDescent="0.25">
      <c r="B1342" s="233">
        <v>1337</v>
      </c>
      <c r="C1342" s="293">
        <v>45453</v>
      </c>
      <c r="D1342" s="195" t="s">
        <v>154</v>
      </c>
      <c r="E1342" s="196" t="s">
        <v>92</v>
      </c>
      <c r="F1342" s="196" t="s">
        <v>62</v>
      </c>
      <c r="G1342" s="196" t="s">
        <v>210</v>
      </c>
      <c r="H1342" s="196">
        <v>4.1500000000000004</v>
      </c>
      <c r="I1342" s="196" t="s">
        <v>215</v>
      </c>
      <c r="J1342" s="196">
        <v>18</v>
      </c>
      <c r="K1342" s="448"/>
      <c r="L1342" s="196" t="s">
        <v>62</v>
      </c>
      <c r="M1342" s="196" t="s">
        <v>298</v>
      </c>
      <c r="N1342" s="216">
        <v>0</v>
      </c>
      <c r="O1342" s="216">
        <v>85.905000000000001</v>
      </c>
      <c r="P1342" s="216">
        <v>0</v>
      </c>
      <c r="Q1342" s="335">
        <v>0</v>
      </c>
      <c r="R1342" s="234"/>
    </row>
    <row r="1343" spans="2:18" s="194" customFormat="1" x14ac:dyDescent="0.25">
      <c r="B1343" s="233">
        <v>1338</v>
      </c>
      <c r="C1343" s="293">
        <v>45453</v>
      </c>
      <c r="D1343" s="195" t="s">
        <v>158</v>
      </c>
      <c r="E1343" s="196" t="s">
        <v>159</v>
      </c>
      <c r="F1343" s="196" t="s">
        <v>381</v>
      </c>
      <c r="G1343" s="196" t="s">
        <v>159</v>
      </c>
      <c r="H1343" s="196">
        <v>10</v>
      </c>
      <c r="I1343" s="196" t="s">
        <v>66</v>
      </c>
      <c r="J1343" s="196">
        <v>5</v>
      </c>
      <c r="K1343" s="448"/>
      <c r="L1343" s="196" t="s">
        <v>1</v>
      </c>
      <c r="M1343" s="196"/>
      <c r="N1343" s="216">
        <v>0</v>
      </c>
      <c r="O1343" s="216">
        <v>0</v>
      </c>
      <c r="P1343" s="216">
        <v>50</v>
      </c>
      <c r="Q1343" s="335">
        <v>0</v>
      </c>
      <c r="R1343" s="234"/>
    </row>
    <row r="1344" spans="2:18" s="194" customFormat="1" x14ac:dyDescent="0.25">
      <c r="B1344" s="233">
        <v>1339</v>
      </c>
      <c r="C1344" s="293">
        <v>45453</v>
      </c>
      <c r="D1344" s="195" t="s">
        <v>175</v>
      </c>
      <c r="E1344" s="196" t="s">
        <v>176</v>
      </c>
      <c r="F1344" s="196" t="s">
        <v>7</v>
      </c>
      <c r="G1344" s="196" t="s">
        <v>209</v>
      </c>
      <c r="H1344" s="196">
        <v>7</v>
      </c>
      <c r="I1344" s="196"/>
      <c r="J1344" s="196"/>
      <c r="K1344" s="448"/>
      <c r="L1344" s="196"/>
      <c r="M1344" s="196"/>
      <c r="N1344" s="216">
        <v>0</v>
      </c>
      <c r="O1344" s="216">
        <v>0</v>
      </c>
      <c r="P1344" s="216">
        <v>0</v>
      </c>
      <c r="Q1344" s="335">
        <v>0</v>
      </c>
      <c r="R1344" s="234"/>
    </row>
    <row r="1345" spans="2:18" s="194" customFormat="1" x14ac:dyDescent="0.25">
      <c r="B1345" s="233">
        <v>1340</v>
      </c>
      <c r="C1345" s="293">
        <v>45453</v>
      </c>
      <c r="D1345" s="195" t="s">
        <v>171</v>
      </c>
      <c r="E1345" s="196" t="s">
        <v>159</v>
      </c>
      <c r="F1345" s="196" t="s">
        <v>7</v>
      </c>
      <c r="G1345" s="196" t="s">
        <v>159</v>
      </c>
      <c r="H1345" s="196">
        <v>11.2</v>
      </c>
      <c r="I1345" s="196"/>
      <c r="J1345" s="196"/>
      <c r="K1345" s="448"/>
      <c r="L1345" s="196"/>
      <c r="M1345" s="196"/>
      <c r="N1345" s="216">
        <v>0</v>
      </c>
      <c r="O1345" s="216">
        <v>0</v>
      </c>
      <c r="P1345" s="216">
        <v>0</v>
      </c>
      <c r="Q1345" s="335">
        <v>0</v>
      </c>
      <c r="R1345" s="234"/>
    </row>
    <row r="1346" spans="2:18" s="194" customFormat="1" x14ac:dyDescent="0.25">
      <c r="B1346" s="233">
        <v>1341</v>
      </c>
      <c r="C1346" s="293">
        <v>45453</v>
      </c>
      <c r="D1346" s="195" t="s">
        <v>151</v>
      </c>
      <c r="E1346" s="196" t="s">
        <v>92</v>
      </c>
      <c r="F1346" s="196" t="s">
        <v>63</v>
      </c>
      <c r="G1346" s="196" t="s">
        <v>209</v>
      </c>
      <c r="H1346" s="196">
        <v>6.65</v>
      </c>
      <c r="I1346" s="196"/>
      <c r="J1346" s="196"/>
      <c r="K1346" s="448"/>
      <c r="L1346" s="196"/>
      <c r="M1346" s="196"/>
      <c r="N1346" s="216">
        <v>0</v>
      </c>
      <c r="O1346" s="216">
        <v>0</v>
      </c>
      <c r="P1346" s="216">
        <v>0</v>
      </c>
      <c r="Q1346" s="335">
        <v>0</v>
      </c>
      <c r="R1346" s="234"/>
    </row>
    <row r="1347" spans="2:18" s="194" customFormat="1" x14ac:dyDescent="0.25">
      <c r="B1347" s="233">
        <v>1342</v>
      </c>
      <c r="C1347" s="293">
        <v>45453</v>
      </c>
      <c r="D1347" s="195" t="s">
        <v>150</v>
      </c>
      <c r="E1347" s="196" t="s">
        <v>92</v>
      </c>
      <c r="F1347" s="196" t="s">
        <v>63</v>
      </c>
      <c r="G1347" s="196" t="s">
        <v>210</v>
      </c>
      <c r="H1347" s="196">
        <v>4.1500000000000004</v>
      </c>
      <c r="I1347" s="196" t="s">
        <v>215</v>
      </c>
      <c r="J1347" s="196">
        <v>43</v>
      </c>
      <c r="K1347" s="448"/>
      <c r="L1347" s="196" t="s">
        <v>63</v>
      </c>
      <c r="M1347" s="196" t="s">
        <v>298</v>
      </c>
      <c r="N1347" s="216">
        <v>0</v>
      </c>
      <c r="O1347" s="216">
        <v>205.2175</v>
      </c>
      <c r="P1347" s="216">
        <v>0</v>
      </c>
      <c r="Q1347" s="335">
        <v>0</v>
      </c>
      <c r="R1347" s="234"/>
    </row>
    <row r="1348" spans="2:18" s="194" customFormat="1" x14ac:dyDescent="0.25">
      <c r="B1348" s="233">
        <v>1343</v>
      </c>
      <c r="C1348" s="293">
        <v>45453</v>
      </c>
      <c r="D1348" s="195" t="s">
        <v>148</v>
      </c>
      <c r="E1348" s="196" t="s">
        <v>92</v>
      </c>
      <c r="F1348" s="196" t="s">
        <v>63</v>
      </c>
      <c r="G1348" s="196" t="s">
        <v>210</v>
      </c>
      <c r="H1348" s="196">
        <v>4.1500000000000004</v>
      </c>
      <c r="I1348" s="196" t="s">
        <v>215</v>
      </c>
      <c r="J1348" s="196">
        <v>46</v>
      </c>
      <c r="K1348" s="448"/>
      <c r="L1348" s="196" t="s">
        <v>63</v>
      </c>
      <c r="M1348" s="196" t="s">
        <v>298</v>
      </c>
      <c r="N1348" s="216">
        <v>0</v>
      </c>
      <c r="O1348" s="216">
        <v>219.535</v>
      </c>
      <c r="P1348" s="216">
        <v>0</v>
      </c>
      <c r="Q1348" s="335">
        <v>0</v>
      </c>
      <c r="R1348" s="234"/>
    </row>
    <row r="1349" spans="2:18" s="194" customFormat="1" x14ac:dyDescent="0.25">
      <c r="B1349" s="233">
        <v>1344</v>
      </c>
      <c r="C1349" s="293">
        <v>45453</v>
      </c>
      <c r="D1349" s="195" t="s">
        <v>255</v>
      </c>
      <c r="E1349" s="196" t="s">
        <v>159</v>
      </c>
      <c r="F1349" s="196" t="s">
        <v>65</v>
      </c>
      <c r="G1349" s="196" t="s">
        <v>159</v>
      </c>
      <c r="H1349" s="196">
        <v>30.5</v>
      </c>
      <c r="I1349" s="196" t="s">
        <v>66</v>
      </c>
      <c r="J1349" s="196">
        <v>3</v>
      </c>
      <c r="K1349" s="448"/>
      <c r="L1349" s="196" t="s">
        <v>1</v>
      </c>
      <c r="M1349" s="196"/>
      <c r="N1349" s="216">
        <v>0</v>
      </c>
      <c r="O1349" s="216">
        <v>0</v>
      </c>
      <c r="P1349" s="216">
        <v>91.5</v>
      </c>
      <c r="Q1349" s="335">
        <v>0</v>
      </c>
      <c r="R1349" s="234"/>
    </row>
    <row r="1350" spans="2:18" s="194" customFormat="1" x14ac:dyDescent="0.25">
      <c r="B1350" s="233">
        <v>1345</v>
      </c>
      <c r="C1350" s="293">
        <v>45453</v>
      </c>
      <c r="D1350" s="195" t="s">
        <v>177</v>
      </c>
      <c r="E1350" s="196" t="s">
        <v>159</v>
      </c>
      <c r="F1350" s="196" t="s">
        <v>8</v>
      </c>
      <c r="G1350" s="196" t="s">
        <v>159</v>
      </c>
      <c r="H1350" s="196">
        <v>11.6</v>
      </c>
      <c r="I1350" s="196" t="s">
        <v>66</v>
      </c>
      <c r="J1350" s="196">
        <v>4</v>
      </c>
      <c r="K1350" s="448"/>
      <c r="L1350" s="196" t="s">
        <v>1</v>
      </c>
      <c r="M1350" s="196"/>
      <c r="N1350" s="216">
        <v>0</v>
      </c>
      <c r="O1350" s="216">
        <v>0</v>
      </c>
      <c r="P1350" s="216">
        <v>46.4</v>
      </c>
      <c r="Q1350" s="335">
        <v>0</v>
      </c>
      <c r="R1350" s="234"/>
    </row>
    <row r="1351" spans="2:18" s="194" customFormat="1" x14ac:dyDescent="0.25">
      <c r="B1351" s="233">
        <v>1346</v>
      </c>
      <c r="C1351" s="293">
        <v>45453</v>
      </c>
      <c r="D1351" s="195" t="s">
        <v>141</v>
      </c>
      <c r="E1351" s="196" t="s">
        <v>92</v>
      </c>
      <c r="F1351" s="196" t="s">
        <v>2</v>
      </c>
      <c r="G1351" s="196" t="s">
        <v>209</v>
      </c>
      <c r="H1351" s="196">
        <v>7</v>
      </c>
      <c r="I1351" s="196" t="s">
        <v>214</v>
      </c>
      <c r="J1351" s="196">
        <v>39</v>
      </c>
      <c r="K1351" s="448"/>
      <c r="L1351" s="196" t="s">
        <v>2</v>
      </c>
      <c r="M1351" s="196" t="s">
        <v>297</v>
      </c>
      <c r="N1351" s="216">
        <v>273</v>
      </c>
      <c r="O1351" s="216">
        <v>0</v>
      </c>
      <c r="P1351" s="216">
        <v>0</v>
      </c>
      <c r="Q1351" s="335">
        <v>0</v>
      </c>
      <c r="R1351" s="234"/>
    </row>
    <row r="1352" spans="2:18" s="194" customFormat="1" x14ac:dyDescent="0.25">
      <c r="B1352" s="233">
        <v>1347</v>
      </c>
      <c r="C1352" s="293">
        <v>45453</v>
      </c>
      <c r="D1352" s="195" t="s">
        <v>140</v>
      </c>
      <c r="E1352" s="196" t="s">
        <v>92</v>
      </c>
      <c r="F1352" s="196" t="s">
        <v>2</v>
      </c>
      <c r="G1352" s="196" t="s">
        <v>209</v>
      </c>
      <c r="H1352" s="196">
        <v>7</v>
      </c>
      <c r="I1352" s="196" t="s">
        <v>214</v>
      </c>
      <c r="J1352" s="196">
        <v>40</v>
      </c>
      <c r="K1352" s="448"/>
      <c r="L1352" s="196" t="s">
        <v>2</v>
      </c>
      <c r="M1352" s="196" t="s">
        <v>297</v>
      </c>
      <c r="N1352" s="216">
        <v>280</v>
      </c>
      <c r="O1352" s="216">
        <v>0</v>
      </c>
      <c r="P1352" s="216">
        <v>0</v>
      </c>
      <c r="Q1352" s="335">
        <v>0</v>
      </c>
      <c r="R1352" s="234"/>
    </row>
    <row r="1353" spans="2:18" s="194" customFormat="1" x14ac:dyDescent="0.25">
      <c r="B1353" s="233">
        <v>1348</v>
      </c>
      <c r="C1353" s="293">
        <v>45453</v>
      </c>
      <c r="D1353" s="195" t="s">
        <v>139</v>
      </c>
      <c r="E1353" s="196" t="s">
        <v>92</v>
      </c>
      <c r="F1353" s="196" t="s">
        <v>2</v>
      </c>
      <c r="G1353" s="196" t="s">
        <v>209</v>
      </c>
      <c r="H1353" s="196">
        <v>7</v>
      </c>
      <c r="I1353" s="196" t="s">
        <v>214</v>
      </c>
      <c r="J1353" s="196">
        <v>39</v>
      </c>
      <c r="K1353" s="448"/>
      <c r="L1353" s="196" t="s">
        <v>2</v>
      </c>
      <c r="M1353" s="196" t="s">
        <v>297</v>
      </c>
      <c r="N1353" s="216">
        <v>273</v>
      </c>
      <c r="O1353" s="216">
        <v>0</v>
      </c>
      <c r="P1353" s="216">
        <v>0</v>
      </c>
      <c r="Q1353" s="335">
        <v>0</v>
      </c>
      <c r="R1353" s="234"/>
    </row>
    <row r="1354" spans="2:18" s="194" customFormat="1" x14ac:dyDescent="0.25">
      <c r="B1354" s="233">
        <v>1349</v>
      </c>
      <c r="C1354" s="293">
        <v>45453</v>
      </c>
      <c r="D1354" s="195" t="s">
        <v>96</v>
      </c>
      <c r="E1354" s="196" t="s">
        <v>159</v>
      </c>
      <c r="F1354" s="196" t="s">
        <v>1</v>
      </c>
      <c r="G1354" s="196" t="s">
        <v>159</v>
      </c>
      <c r="H1354" s="196">
        <v>11.8</v>
      </c>
      <c r="I1354" s="196"/>
      <c r="J1354" s="196"/>
      <c r="K1354" s="448"/>
      <c r="L1354" s="196"/>
      <c r="M1354" s="196"/>
      <c r="N1354" s="216">
        <v>0</v>
      </c>
      <c r="O1354" s="216">
        <v>0</v>
      </c>
      <c r="P1354" s="216">
        <v>0</v>
      </c>
      <c r="Q1354" s="335">
        <v>0</v>
      </c>
      <c r="R1354" s="234"/>
    </row>
    <row r="1355" spans="2:18" s="194" customFormat="1" x14ac:dyDescent="0.25">
      <c r="B1355" s="233">
        <v>1350</v>
      </c>
      <c r="C1355" s="293">
        <v>45453</v>
      </c>
      <c r="D1355" s="195" t="s">
        <v>128</v>
      </c>
      <c r="E1355" s="196" t="s">
        <v>159</v>
      </c>
      <c r="F1355" s="196" t="s">
        <v>1</v>
      </c>
      <c r="G1355" s="196" t="s">
        <v>159</v>
      </c>
      <c r="H1355" s="196">
        <v>11.8</v>
      </c>
      <c r="I1355" s="196"/>
      <c r="J1355" s="196"/>
      <c r="K1355" s="448"/>
      <c r="L1355" s="196"/>
      <c r="M1355" s="196"/>
      <c r="N1355" s="216">
        <v>0</v>
      </c>
      <c r="O1355" s="216">
        <v>0</v>
      </c>
      <c r="P1355" s="216">
        <v>0</v>
      </c>
      <c r="Q1355" s="335">
        <v>0</v>
      </c>
      <c r="R1355" s="234"/>
    </row>
    <row r="1356" spans="2:18" s="194" customFormat="1" x14ac:dyDescent="0.25">
      <c r="B1356" s="233">
        <v>1351</v>
      </c>
      <c r="C1356" s="293">
        <v>45454</v>
      </c>
      <c r="D1356" s="195" t="s">
        <v>94</v>
      </c>
      <c r="E1356" s="196" t="s">
        <v>92</v>
      </c>
      <c r="F1356" s="196" t="s">
        <v>1</v>
      </c>
      <c r="G1356" s="196" t="s">
        <v>209</v>
      </c>
      <c r="H1356" s="196">
        <v>6.65</v>
      </c>
      <c r="I1356" s="196"/>
      <c r="J1356" s="196"/>
      <c r="K1356" s="448"/>
      <c r="L1356" s="196"/>
      <c r="M1356" s="196"/>
      <c r="N1356" s="216">
        <v>0</v>
      </c>
      <c r="O1356" s="216">
        <v>0</v>
      </c>
      <c r="P1356" s="216">
        <v>0</v>
      </c>
      <c r="Q1356" s="335">
        <v>0</v>
      </c>
      <c r="R1356" s="234"/>
    </row>
    <row r="1357" spans="2:18" s="194" customFormat="1" x14ac:dyDescent="0.25">
      <c r="B1357" s="233">
        <v>1352</v>
      </c>
      <c r="C1357" s="293">
        <v>45454</v>
      </c>
      <c r="D1357" s="195" t="s">
        <v>91</v>
      </c>
      <c r="E1357" s="196" t="s">
        <v>92</v>
      </c>
      <c r="F1357" s="196" t="s">
        <v>1</v>
      </c>
      <c r="G1357" s="196" t="s">
        <v>209</v>
      </c>
      <c r="H1357" s="196">
        <v>6.65</v>
      </c>
      <c r="I1357" s="196" t="s">
        <v>284</v>
      </c>
      <c r="J1357" s="196">
        <v>22</v>
      </c>
      <c r="K1357" s="448"/>
      <c r="L1357" s="196" t="s">
        <v>1</v>
      </c>
      <c r="M1357" s="196"/>
      <c r="N1357" s="216">
        <f t="shared" ref="N1357:N1358" si="45">IF(I1357=$N$5,J1357*H1357,0)</f>
        <v>0</v>
      </c>
      <c r="O1357" s="216">
        <f t="shared" ref="O1357:O1358" si="46">IF(I1357=$O$5,J1357*H1357,0)*1.15</f>
        <v>0</v>
      </c>
      <c r="P1357" s="216">
        <f t="shared" ref="P1357:P1358" si="47">IF(I1357=$P$5,J1357*H1357,0)</f>
        <v>0</v>
      </c>
      <c r="Q1357" s="335">
        <f t="shared" ref="Q1357:Q1358" si="48">IF(I1357=$Q$5,J1357*H1357,0)</f>
        <v>0</v>
      </c>
      <c r="R1357" s="234" t="s">
        <v>244</v>
      </c>
    </row>
    <row r="1358" spans="2:18" s="194" customFormat="1" x14ac:dyDescent="0.25">
      <c r="B1358" s="233">
        <v>1353</v>
      </c>
      <c r="C1358" s="293">
        <v>45454</v>
      </c>
      <c r="D1358" s="195" t="s">
        <v>116</v>
      </c>
      <c r="E1358" s="196" t="s">
        <v>92</v>
      </c>
      <c r="F1358" s="196" t="s">
        <v>1</v>
      </c>
      <c r="G1358" s="196" t="s">
        <v>209</v>
      </c>
      <c r="H1358" s="196">
        <v>6.65</v>
      </c>
      <c r="I1358" s="196" t="s">
        <v>284</v>
      </c>
      <c r="J1358" s="196">
        <v>26</v>
      </c>
      <c r="K1358" s="448"/>
      <c r="L1358" s="196" t="s">
        <v>1</v>
      </c>
      <c r="M1358" s="196"/>
      <c r="N1358" s="216">
        <f t="shared" si="45"/>
        <v>0</v>
      </c>
      <c r="O1358" s="216">
        <f t="shared" si="46"/>
        <v>0</v>
      </c>
      <c r="P1358" s="216">
        <f t="shared" si="47"/>
        <v>0</v>
      </c>
      <c r="Q1358" s="335">
        <f t="shared" si="48"/>
        <v>0</v>
      </c>
      <c r="R1358" s="234" t="s">
        <v>245</v>
      </c>
    </row>
    <row r="1359" spans="2:18" s="194" customFormat="1" x14ac:dyDescent="0.25">
      <c r="B1359" s="233">
        <v>1354</v>
      </c>
      <c r="C1359" s="293">
        <v>45454</v>
      </c>
      <c r="D1359" s="195" t="s">
        <v>155</v>
      </c>
      <c r="E1359" s="196" t="s">
        <v>92</v>
      </c>
      <c r="F1359" s="196" t="s">
        <v>62</v>
      </c>
      <c r="G1359" s="196" t="s">
        <v>210</v>
      </c>
      <c r="H1359" s="196">
        <v>4.1500000000000004</v>
      </c>
      <c r="I1359" s="196" t="s">
        <v>215</v>
      </c>
      <c r="J1359" s="196">
        <v>22</v>
      </c>
      <c r="K1359" s="448"/>
      <c r="L1359" s="196" t="s">
        <v>62</v>
      </c>
      <c r="M1359" s="196" t="s">
        <v>298</v>
      </c>
      <c r="N1359" s="216">
        <v>0</v>
      </c>
      <c r="O1359" s="216">
        <v>104.995</v>
      </c>
      <c r="P1359" s="216">
        <v>0</v>
      </c>
      <c r="Q1359" s="335">
        <v>0</v>
      </c>
      <c r="R1359" s="234"/>
    </row>
    <row r="1360" spans="2:18" s="194" customFormat="1" x14ac:dyDescent="0.25">
      <c r="B1360" s="233">
        <v>1355</v>
      </c>
      <c r="C1360" s="293">
        <v>45454</v>
      </c>
      <c r="D1360" s="195" t="s">
        <v>155</v>
      </c>
      <c r="E1360" s="196" t="s">
        <v>92</v>
      </c>
      <c r="F1360" s="196" t="s">
        <v>62</v>
      </c>
      <c r="G1360" s="196" t="s">
        <v>210</v>
      </c>
      <c r="H1360" s="196">
        <v>4.1500000000000004</v>
      </c>
      <c r="I1360" s="196" t="s">
        <v>215</v>
      </c>
      <c r="J1360" s="196">
        <v>19</v>
      </c>
      <c r="K1360" s="448"/>
      <c r="L1360" s="196" t="s">
        <v>62</v>
      </c>
      <c r="M1360" s="196" t="s">
        <v>298</v>
      </c>
      <c r="N1360" s="216">
        <v>0</v>
      </c>
      <c r="O1360" s="216">
        <v>90.677500000000009</v>
      </c>
      <c r="P1360" s="216">
        <v>0</v>
      </c>
      <c r="Q1360" s="335">
        <v>0</v>
      </c>
      <c r="R1360" s="234"/>
    </row>
    <row r="1361" spans="2:18" s="194" customFormat="1" x14ac:dyDescent="0.25">
      <c r="B1361" s="233">
        <v>1356</v>
      </c>
      <c r="C1361" s="293">
        <v>45454</v>
      </c>
      <c r="D1361" s="195" t="s">
        <v>154</v>
      </c>
      <c r="E1361" s="196" t="s">
        <v>92</v>
      </c>
      <c r="F1361" s="196" t="s">
        <v>62</v>
      </c>
      <c r="G1361" s="196" t="s">
        <v>210</v>
      </c>
      <c r="H1361" s="196">
        <v>4.1500000000000004</v>
      </c>
      <c r="I1361" s="196" t="s">
        <v>215</v>
      </c>
      <c r="J1361" s="196">
        <v>41</v>
      </c>
      <c r="K1361" s="448"/>
      <c r="L1361" s="196" t="s">
        <v>62</v>
      </c>
      <c r="M1361" s="196" t="s">
        <v>298</v>
      </c>
      <c r="N1361" s="216">
        <v>0</v>
      </c>
      <c r="O1361" s="216">
        <v>195.67249999999999</v>
      </c>
      <c r="P1361" s="216">
        <v>0</v>
      </c>
      <c r="Q1361" s="335">
        <v>0</v>
      </c>
      <c r="R1361" s="234"/>
    </row>
    <row r="1362" spans="2:18" s="194" customFormat="1" x14ac:dyDescent="0.25">
      <c r="B1362" s="233">
        <v>1357</v>
      </c>
      <c r="C1362" s="293">
        <v>45454</v>
      </c>
      <c r="D1362" s="195" t="s">
        <v>158</v>
      </c>
      <c r="E1362" s="196" t="s">
        <v>159</v>
      </c>
      <c r="F1362" s="196" t="s">
        <v>381</v>
      </c>
      <c r="G1362" s="196" t="s">
        <v>159</v>
      </c>
      <c r="H1362" s="196">
        <v>10</v>
      </c>
      <c r="I1362" s="196" t="s">
        <v>66</v>
      </c>
      <c r="J1362" s="196">
        <v>5</v>
      </c>
      <c r="K1362" s="448"/>
      <c r="L1362" s="196" t="s">
        <v>1</v>
      </c>
      <c r="M1362" s="196"/>
      <c r="N1362" s="216">
        <v>0</v>
      </c>
      <c r="O1362" s="216">
        <v>0</v>
      </c>
      <c r="P1362" s="216">
        <v>50</v>
      </c>
      <c r="Q1362" s="335">
        <v>0</v>
      </c>
      <c r="R1362" s="234"/>
    </row>
    <row r="1363" spans="2:18" s="194" customFormat="1" x14ac:dyDescent="0.25">
      <c r="B1363" s="233">
        <v>1358</v>
      </c>
      <c r="C1363" s="293">
        <v>45454</v>
      </c>
      <c r="D1363" s="195" t="s">
        <v>175</v>
      </c>
      <c r="E1363" s="196" t="s">
        <v>176</v>
      </c>
      <c r="F1363" s="196" t="s">
        <v>7</v>
      </c>
      <c r="G1363" s="196" t="s">
        <v>209</v>
      </c>
      <c r="H1363" s="196">
        <v>7</v>
      </c>
      <c r="I1363" s="196"/>
      <c r="J1363" s="196"/>
      <c r="K1363" s="448"/>
      <c r="L1363" s="196"/>
      <c r="M1363" s="196"/>
      <c r="N1363" s="216">
        <v>0</v>
      </c>
      <c r="O1363" s="216">
        <v>0</v>
      </c>
      <c r="P1363" s="216">
        <v>0</v>
      </c>
      <c r="Q1363" s="335">
        <v>0</v>
      </c>
      <c r="R1363" s="234"/>
    </row>
    <row r="1364" spans="2:18" s="194" customFormat="1" x14ac:dyDescent="0.25">
      <c r="B1364" s="233">
        <v>1359</v>
      </c>
      <c r="C1364" s="293">
        <v>45454</v>
      </c>
      <c r="D1364" s="195" t="s">
        <v>171</v>
      </c>
      <c r="E1364" s="196" t="s">
        <v>159</v>
      </c>
      <c r="F1364" s="196" t="s">
        <v>7</v>
      </c>
      <c r="G1364" s="196" t="s">
        <v>159</v>
      </c>
      <c r="H1364" s="196">
        <v>11.2</v>
      </c>
      <c r="I1364" s="196"/>
      <c r="J1364" s="196"/>
      <c r="K1364" s="448"/>
      <c r="L1364" s="196"/>
      <c r="M1364" s="196"/>
      <c r="N1364" s="216">
        <v>0</v>
      </c>
      <c r="O1364" s="216">
        <v>0</v>
      </c>
      <c r="P1364" s="216">
        <v>0</v>
      </c>
      <c r="Q1364" s="335">
        <v>0</v>
      </c>
      <c r="R1364" s="234"/>
    </row>
    <row r="1365" spans="2:18" s="194" customFormat="1" x14ac:dyDescent="0.25">
      <c r="B1365" s="233">
        <v>1360</v>
      </c>
      <c r="C1365" s="293">
        <v>45454</v>
      </c>
      <c r="D1365" s="195" t="s">
        <v>151</v>
      </c>
      <c r="E1365" s="196" t="s">
        <v>92</v>
      </c>
      <c r="F1365" s="196" t="s">
        <v>63</v>
      </c>
      <c r="G1365" s="196" t="s">
        <v>209</v>
      </c>
      <c r="H1365" s="196">
        <v>6.65</v>
      </c>
      <c r="I1365" s="196" t="s">
        <v>215</v>
      </c>
      <c r="J1365" s="196">
        <v>34</v>
      </c>
      <c r="K1365" s="448"/>
      <c r="L1365" s="196" t="s">
        <v>63</v>
      </c>
      <c r="M1365" s="196" t="s">
        <v>298</v>
      </c>
      <c r="N1365" s="216">
        <v>0</v>
      </c>
      <c r="O1365" s="216">
        <v>260.01499999999999</v>
      </c>
      <c r="P1365" s="216">
        <v>0</v>
      </c>
      <c r="Q1365" s="335">
        <v>0</v>
      </c>
      <c r="R1365" s="234"/>
    </row>
    <row r="1366" spans="2:18" s="194" customFormat="1" x14ac:dyDescent="0.25">
      <c r="B1366" s="233">
        <v>1361</v>
      </c>
      <c r="C1366" s="293">
        <v>45454</v>
      </c>
      <c r="D1366" s="195" t="s">
        <v>150</v>
      </c>
      <c r="E1366" s="196" t="s">
        <v>92</v>
      </c>
      <c r="F1366" s="196" t="s">
        <v>63</v>
      </c>
      <c r="G1366" s="196" t="s">
        <v>210</v>
      </c>
      <c r="H1366" s="196">
        <v>4.1500000000000004</v>
      </c>
      <c r="I1366" s="196"/>
      <c r="J1366" s="196"/>
      <c r="K1366" s="448"/>
      <c r="L1366" s="196"/>
      <c r="M1366" s="196"/>
      <c r="N1366" s="216">
        <v>0</v>
      </c>
      <c r="O1366" s="216">
        <v>0</v>
      </c>
      <c r="P1366" s="216">
        <v>0</v>
      </c>
      <c r="Q1366" s="335">
        <v>0</v>
      </c>
      <c r="R1366" s="234"/>
    </row>
    <row r="1367" spans="2:18" s="194" customFormat="1" x14ac:dyDescent="0.25">
      <c r="B1367" s="233">
        <v>1362</v>
      </c>
      <c r="C1367" s="293">
        <v>45454</v>
      </c>
      <c r="D1367" s="195" t="s">
        <v>148</v>
      </c>
      <c r="E1367" s="196" t="s">
        <v>92</v>
      </c>
      <c r="F1367" s="196" t="s">
        <v>63</v>
      </c>
      <c r="G1367" s="196" t="s">
        <v>210</v>
      </c>
      <c r="H1367" s="196">
        <v>4.1500000000000004</v>
      </c>
      <c r="I1367" s="196" t="s">
        <v>215</v>
      </c>
      <c r="J1367" s="196">
        <v>36</v>
      </c>
      <c r="K1367" s="448"/>
      <c r="L1367" s="196" t="s">
        <v>63</v>
      </c>
      <c r="M1367" s="196" t="s">
        <v>298</v>
      </c>
      <c r="N1367" s="216">
        <v>0</v>
      </c>
      <c r="O1367" s="216">
        <v>171.81</v>
      </c>
      <c r="P1367" s="216">
        <v>0</v>
      </c>
      <c r="Q1367" s="335">
        <v>0</v>
      </c>
      <c r="R1367" s="234"/>
    </row>
    <row r="1368" spans="2:18" s="194" customFormat="1" x14ac:dyDescent="0.25">
      <c r="B1368" s="233">
        <v>1363</v>
      </c>
      <c r="C1368" s="293">
        <v>45454</v>
      </c>
      <c r="D1368" s="195" t="s">
        <v>177</v>
      </c>
      <c r="E1368" s="196" t="s">
        <v>159</v>
      </c>
      <c r="F1368" s="196" t="s">
        <v>8</v>
      </c>
      <c r="G1368" s="196" t="s">
        <v>159</v>
      </c>
      <c r="H1368" s="196">
        <v>11.6</v>
      </c>
      <c r="I1368" s="196" t="s">
        <v>66</v>
      </c>
      <c r="J1368" s="196">
        <v>6</v>
      </c>
      <c r="K1368" s="448"/>
      <c r="L1368" s="196" t="s">
        <v>1</v>
      </c>
      <c r="M1368" s="196"/>
      <c r="N1368" s="216">
        <v>0</v>
      </c>
      <c r="O1368" s="216">
        <v>0</v>
      </c>
      <c r="P1368" s="216">
        <v>69.599999999999994</v>
      </c>
      <c r="Q1368" s="335">
        <v>0</v>
      </c>
      <c r="R1368" s="234"/>
    </row>
    <row r="1369" spans="2:18" s="194" customFormat="1" x14ac:dyDescent="0.25">
      <c r="B1369" s="233">
        <v>1364</v>
      </c>
      <c r="C1369" s="293">
        <v>45454</v>
      </c>
      <c r="D1369" s="195" t="s">
        <v>141</v>
      </c>
      <c r="E1369" s="196" t="s">
        <v>92</v>
      </c>
      <c r="F1369" s="196" t="s">
        <v>2</v>
      </c>
      <c r="G1369" s="196" t="s">
        <v>209</v>
      </c>
      <c r="H1369" s="196">
        <v>7</v>
      </c>
      <c r="I1369" s="196" t="s">
        <v>214</v>
      </c>
      <c r="J1369" s="196">
        <v>36</v>
      </c>
      <c r="K1369" s="448"/>
      <c r="L1369" s="196" t="s">
        <v>2</v>
      </c>
      <c r="M1369" s="196" t="s">
        <v>297</v>
      </c>
      <c r="N1369" s="216">
        <v>252</v>
      </c>
      <c r="O1369" s="216">
        <v>0</v>
      </c>
      <c r="P1369" s="216">
        <v>0</v>
      </c>
      <c r="Q1369" s="335">
        <v>0</v>
      </c>
      <c r="R1369" s="234"/>
    </row>
    <row r="1370" spans="2:18" s="194" customFormat="1" x14ac:dyDescent="0.25">
      <c r="B1370" s="233">
        <v>1365</v>
      </c>
      <c r="C1370" s="293">
        <v>45454</v>
      </c>
      <c r="D1370" s="195" t="s">
        <v>140</v>
      </c>
      <c r="E1370" s="196" t="s">
        <v>92</v>
      </c>
      <c r="F1370" s="196" t="s">
        <v>2</v>
      </c>
      <c r="G1370" s="196" t="s">
        <v>209</v>
      </c>
      <c r="H1370" s="196">
        <v>7</v>
      </c>
      <c r="I1370" s="196" t="s">
        <v>214</v>
      </c>
      <c r="J1370" s="196">
        <v>35</v>
      </c>
      <c r="K1370" s="448"/>
      <c r="L1370" s="196" t="s">
        <v>2</v>
      </c>
      <c r="M1370" s="196" t="s">
        <v>297</v>
      </c>
      <c r="N1370" s="216">
        <v>245</v>
      </c>
      <c r="O1370" s="216">
        <v>0</v>
      </c>
      <c r="P1370" s="216">
        <v>0</v>
      </c>
      <c r="Q1370" s="335">
        <v>0</v>
      </c>
      <c r="R1370" s="234"/>
    </row>
    <row r="1371" spans="2:18" s="194" customFormat="1" x14ac:dyDescent="0.25">
      <c r="B1371" s="233">
        <v>1366</v>
      </c>
      <c r="C1371" s="293">
        <v>45454</v>
      </c>
      <c r="D1371" s="195" t="s">
        <v>139</v>
      </c>
      <c r="E1371" s="196" t="s">
        <v>92</v>
      </c>
      <c r="F1371" s="196" t="s">
        <v>2</v>
      </c>
      <c r="G1371" s="196" t="s">
        <v>209</v>
      </c>
      <c r="H1371" s="196">
        <v>7</v>
      </c>
      <c r="I1371" s="196" t="s">
        <v>214</v>
      </c>
      <c r="J1371" s="196">
        <v>35</v>
      </c>
      <c r="K1371" s="448"/>
      <c r="L1371" s="196" t="s">
        <v>2</v>
      </c>
      <c r="M1371" s="196" t="s">
        <v>297</v>
      </c>
      <c r="N1371" s="216">
        <v>245</v>
      </c>
      <c r="O1371" s="216">
        <v>0</v>
      </c>
      <c r="P1371" s="216">
        <v>0</v>
      </c>
      <c r="Q1371" s="335">
        <v>0</v>
      </c>
      <c r="R1371" s="234"/>
    </row>
    <row r="1372" spans="2:18" s="194" customFormat="1" x14ac:dyDescent="0.25">
      <c r="B1372" s="233">
        <v>1367</v>
      </c>
      <c r="C1372" s="293">
        <v>45454</v>
      </c>
      <c r="D1372" s="195" t="s">
        <v>96</v>
      </c>
      <c r="E1372" s="196" t="s">
        <v>159</v>
      </c>
      <c r="F1372" s="196" t="s">
        <v>1</v>
      </c>
      <c r="G1372" s="196" t="s">
        <v>159</v>
      </c>
      <c r="H1372" s="196">
        <v>11.8</v>
      </c>
      <c r="I1372" s="196"/>
      <c r="J1372" s="196"/>
      <c r="K1372" s="448"/>
      <c r="L1372" s="196"/>
      <c r="M1372" s="196"/>
      <c r="N1372" s="216">
        <v>0</v>
      </c>
      <c r="O1372" s="216">
        <v>0</v>
      </c>
      <c r="P1372" s="216">
        <v>0</v>
      </c>
      <c r="Q1372" s="335">
        <v>0</v>
      </c>
      <c r="R1372" s="234"/>
    </row>
    <row r="1373" spans="2:18" s="194" customFormat="1" x14ac:dyDescent="0.25">
      <c r="B1373" s="233">
        <v>1368</v>
      </c>
      <c r="C1373" s="293">
        <v>45454</v>
      </c>
      <c r="D1373" s="195" t="s">
        <v>128</v>
      </c>
      <c r="E1373" s="196" t="s">
        <v>159</v>
      </c>
      <c r="F1373" s="196" t="s">
        <v>1</v>
      </c>
      <c r="G1373" s="196" t="s">
        <v>159</v>
      </c>
      <c r="H1373" s="196">
        <v>11.8</v>
      </c>
      <c r="I1373" s="196"/>
      <c r="J1373" s="196"/>
      <c r="K1373" s="448"/>
      <c r="L1373" s="196"/>
      <c r="M1373" s="196"/>
      <c r="N1373" s="216">
        <v>0</v>
      </c>
      <c r="O1373" s="216">
        <v>0</v>
      </c>
      <c r="P1373" s="216">
        <v>0</v>
      </c>
      <c r="Q1373" s="335">
        <v>0</v>
      </c>
      <c r="R1373" s="234"/>
    </row>
    <row r="1374" spans="2:18" s="194" customFormat="1" x14ac:dyDescent="0.25">
      <c r="B1374" s="233">
        <v>1369</v>
      </c>
      <c r="C1374" s="293">
        <v>45455</v>
      </c>
      <c r="D1374" s="195" t="s">
        <v>94</v>
      </c>
      <c r="E1374" s="196" t="s">
        <v>92</v>
      </c>
      <c r="F1374" s="196" t="s">
        <v>1</v>
      </c>
      <c r="G1374" s="196" t="s">
        <v>209</v>
      </c>
      <c r="H1374" s="196">
        <v>6.65</v>
      </c>
      <c r="I1374" s="196"/>
      <c r="J1374" s="196"/>
      <c r="K1374" s="448"/>
      <c r="L1374" s="196"/>
      <c r="M1374" s="196"/>
      <c r="N1374" s="216">
        <v>0</v>
      </c>
      <c r="O1374" s="216">
        <v>0</v>
      </c>
      <c r="P1374" s="216">
        <v>0</v>
      </c>
      <c r="Q1374" s="335">
        <v>0</v>
      </c>
      <c r="R1374" s="234"/>
    </row>
    <row r="1375" spans="2:18" s="194" customFormat="1" x14ac:dyDescent="0.25">
      <c r="B1375" s="233">
        <v>1370</v>
      </c>
      <c r="C1375" s="293">
        <v>45455</v>
      </c>
      <c r="D1375" s="195" t="s">
        <v>91</v>
      </c>
      <c r="E1375" s="196" t="s">
        <v>92</v>
      </c>
      <c r="F1375" s="196" t="s">
        <v>1</v>
      </c>
      <c r="G1375" s="196" t="s">
        <v>209</v>
      </c>
      <c r="H1375" s="196">
        <v>6.65</v>
      </c>
      <c r="I1375" s="196" t="s">
        <v>284</v>
      </c>
      <c r="J1375" s="196">
        <v>35</v>
      </c>
      <c r="K1375" s="448">
        <v>713375</v>
      </c>
      <c r="L1375" s="196" t="s">
        <v>1</v>
      </c>
      <c r="M1375" s="196" t="s">
        <v>514</v>
      </c>
      <c r="N1375" s="216">
        <f t="shared" ref="N1375" si="49">IF(I1375=$N$5,J1375*H1375,0)</f>
        <v>0</v>
      </c>
      <c r="O1375" s="216">
        <f t="shared" ref="O1375" si="50">IF(I1375=$O$5,J1375*H1375,0)*1.15</f>
        <v>0</v>
      </c>
      <c r="P1375" s="216">
        <f t="shared" ref="P1375" si="51">IF(I1375=$P$5,J1375*H1375,0)</f>
        <v>0</v>
      </c>
      <c r="Q1375" s="335">
        <f t="shared" ref="Q1375" si="52">IF(I1375=$Q$5,J1375*H1375,0)</f>
        <v>0</v>
      </c>
      <c r="R1375" s="234" t="s">
        <v>246</v>
      </c>
    </row>
    <row r="1376" spans="2:18" s="194" customFormat="1" x14ac:dyDescent="0.25">
      <c r="B1376" s="233">
        <v>1371</v>
      </c>
      <c r="C1376" s="293">
        <v>45455</v>
      </c>
      <c r="D1376" s="195" t="s">
        <v>116</v>
      </c>
      <c r="E1376" s="196" t="s">
        <v>92</v>
      </c>
      <c r="F1376" s="196" t="s">
        <v>1</v>
      </c>
      <c r="G1376" s="196" t="s">
        <v>209</v>
      </c>
      <c r="H1376" s="196">
        <v>6.65</v>
      </c>
      <c r="I1376" s="196" t="s">
        <v>215</v>
      </c>
      <c r="J1376" s="196">
        <v>17</v>
      </c>
      <c r="K1376" s="448"/>
      <c r="L1376" s="196" t="s">
        <v>62</v>
      </c>
      <c r="M1376" s="196" t="s">
        <v>298</v>
      </c>
      <c r="N1376" s="216">
        <v>0</v>
      </c>
      <c r="O1376" s="216">
        <v>130.00749999999999</v>
      </c>
      <c r="P1376" s="216">
        <v>0</v>
      </c>
      <c r="Q1376" s="335">
        <v>0</v>
      </c>
      <c r="R1376" s="234"/>
    </row>
    <row r="1377" spans="2:18" s="194" customFormat="1" x14ac:dyDescent="0.25">
      <c r="B1377" s="233">
        <v>1372</v>
      </c>
      <c r="C1377" s="293">
        <v>45455</v>
      </c>
      <c r="D1377" s="195" t="s">
        <v>155</v>
      </c>
      <c r="E1377" s="196" t="s">
        <v>92</v>
      </c>
      <c r="F1377" s="196" t="s">
        <v>62</v>
      </c>
      <c r="G1377" s="196" t="s">
        <v>210</v>
      </c>
      <c r="H1377" s="196">
        <v>4.1500000000000004</v>
      </c>
      <c r="I1377" s="196" t="s">
        <v>215</v>
      </c>
      <c r="J1377" s="196">
        <v>24</v>
      </c>
      <c r="K1377" s="448"/>
      <c r="L1377" s="196" t="s">
        <v>62</v>
      </c>
      <c r="M1377" s="196" t="s">
        <v>298</v>
      </c>
      <c r="N1377" s="216">
        <v>0</v>
      </c>
      <c r="O1377" s="216">
        <v>114.54</v>
      </c>
      <c r="P1377" s="216">
        <v>0</v>
      </c>
      <c r="Q1377" s="335">
        <v>0</v>
      </c>
      <c r="R1377" s="234"/>
    </row>
    <row r="1378" spans="2:18" s="194" customFormat="1" x14ac:dyDescent="0.25">
      <c r="B1378" s="233">
        <v>1373</v>
      </c>
      <c r="C1378" s="293">
        <v>45455</v>
      </c>
      <c r="D1378" s="195" t="s">
        <v>154</v>
      </c>
      <c r="E1378" s="196" t="s">
        <v>92</v>
      </c>
      <c r="F1378" s="196" t="s">
        <v>62</v>
      </c>
      <c r="G1378" s="196" t="s">
        <v>210</v>
      </c>
      <c r="H1378" s="196">
        <v>4.1500000000000004</v>
      </c>
      <c r="I1378" s="196" t="s">
        <v>215</v>
      </c>
      <c r="J1378" s="196">
        <v>17</v>
      </c>
      <c r="K1378" s="448"/>
      <c r="L1378" s="196" t="s">
        <v>62</v>
      </c>
      <c r="M1378" s="196" t="s">
        <v>298</v>
      </c>
      <c r="N1378" s="216">
        <v>0</v>
      </c>
      <c r="O1378" s="216">
        <v>81.132500000000007</v>
      </c>
      <c r="P1378" s="216">
        <v>0</v>
      </c>
      <c r="Q1378" s="335">
        <v>0</v>
      </c>
      <c r="R1378" s="234"/>
    </row>
    <row r="1379" spans="2:18" s="194" customFormat="1" x14ac:dyDescent="0.25">
      <c r="B1379" s="233">
        <v>1374</v>
      </c>
      <c r="C1379" s="293">
        <v>45455</v>
      </c>
      <c r="D1379" s="195" t="s">
        <v>154</v>
      </c>
      <c r="E1379" s="196" t="s">
        <v>92</v>
      </c>
      <c r="F1379" s="196" t="s">
        <v>62</v>
      </c>
      <c r="G1379" s="196" t="s">
        <v>210</v>
      </c>
      <c r="H1379" s="196">
        <v>4.1500000000000004</v>
      </c>
      <c r="I1379" s="196" t="s">
        <v>215</v>
      </c>
      <c r="J1379" s="196">
        <v>17</v>
      </c>
      <c r="K1379" s="448"/>
      <c r="L1379" s="196" t="s">
        <v>62</v>
      </c>
      <c r="M1379" s="196" t="s">
        <v>298</v>
      </c>
      <c r="N1379" s="216">
        <v>0</v>
      </c>
      <c r="O1379" s="216">
        <v>81.132500000000007</v>
      </c>
      <c r="P1379" s="216">
        <v>0</v>
      </c>
      <c r="Q1379" s="335">
        <v>0</v>
      </c>
      <c r="R1379" s="234"/>
    </row>
    <row r="1380" spans="2:18" s="194" customFormat="1" x14ac:dyDescent="0.25">
      <c r="B1380" s="233">
        <v>1375</v>
      </c>
      <c r="C1380" s="293">
        <v>45455</v>
      </c>
      <c r="D1380" s="195" t="s">
        <v>154</v>
      </c>
      <c r="E1380" s="196" t="s">
        <v>92</v>
      </c>
      <c r="F1380" s="196" t="s">
        <v>62</v>
      </c>
      <c r="G1380" s="196" t="s">
        <v>210</v>
      </c>
      <c r="H1380" s="196">
        <v>4.1500000000000004</v>
      </c>
      <c r="I1380" s="196" t="s">
        <v>215</v>
      </c>
      <c r="J1380" s="196">
        <v>24</v>
      </c>
      <c r="K1380" s="448"/>
      <c r="L1380" s="196" t="s">
        <v>62</v>
      </c>
      <c r="M1380" s="196" t="s">
        <v>298</v>
      </c>
      <c r="N1380" s="216">
        <v>0</v>
      </c>
      <c r="O1380" s="216">
        <v>114.54</v>
      </c>
      <c r="P1380" s="216">
        <v>0</v>
      </c>
      <c r="Q1380" s="335">
        <v>0</v>
      </c>
      <c r="R1380" s="234"/>
    </row>
    <row r="1381" spans="2:18" s="194" customFormat="1" x14ac:dyDescent="0.25">
      <c r="B1381" s="233">
        <v>1376</v>
      </c>
      <c r="C1381" s="293">
        <v>45455</v>
      </c>
      <c r="D1381" s="195" t="s">
        <v>158</v>
      </c>
      <c r="E1381" s="196" t="s">
        <v>159</v>
      </c>
      <c r="F1381" s="196" t="s">
        <v>381</v>
      </c>
      <c r="G1381" s="196" t="s">
        <v>159</v>
      </c>
      <c r="H1381" s="196">
        <v>10</v>
      </c>
      <c r="I1381" s="196" t="s">
        <v>66</v>
      </c>
      <c r="J1381" s="196">
        <v>4</v>
      </c>
      <c r="K1381" s="448"/>
      <c r="L1381" s="196" t="s">
        <v>1</v>
      </c>
      <c r="M1381" s="196"/>
      <c r="N1381" s="216">
        <v>0</v>
      </c>
      <c r="O1381" s="216">
        <v>0</v>
      </c>
      <c r="P1381" s="216">
        <v>40</v>
      </c>
      <c r="Q1381" s="335">
        <v>0</v>
      </c>
      <c r="R1381" s="234"/>
    </row>
    <row r="1382" spans="2:18" s="194" customFormat="1" x14ac:dyDescent="0.25">
      <c r="B1382" s="233">
        <v>1377</v>
      </c>
      <c r="C1382" s="293">
        <v>45455</v>
      </c>
      <c r="D1382" s="195" t="s">
        <v>175</v>
      </c>
      <c r="E1382" s="196" t="s">
        <v>176</v>
      </c>
      <c r="F1382" s="196" t="s">
        <v>7</v>
      </c>
      <c r="G1382" s="196" t="s">
        <v>209</v>
      </c>
      <c r="H1382" s="196">
        <v>7</v>
      </c>
      <c r="I1382" s="196"/>
      <c r="J1382" s="196"/>
      <c r="K1382" s="448"/>
      <c r="L1382" s="196"/>
      <c r="M1382" s="196"/>
      <c r="N1382" s="216">
        <v>0</v>
      </c>
      <c r="O1382" s="216">
        <v>0</v>
      </c>
      <c r="P1382" s="216">
        <v>0</v>
      </c>
      <c r="Q1382" s="335">
        <v>0</v>
      </c>
      <c r="R1382" s="234"/>
    </row>
    <row r="1383" spans="2:18" s="194" customFormat="1" x14ac:dyDescent="0.25">
      <c r="B1383" s="233">
        <v>1378</v>
      </c>
      <c r="C1383" s="293">
        <v>45455</v>
      </c>
      <c r="D1383" s="195" t="s">
        <v>171</v>
      </c>
      <c r="E1383" s="196" t="s">
        <v>159</v>
      </c>
      <c r="F1383" s="196" t="s">
        <v>7</v>
      </c>
      <c r="G1383" s="196" t="s">
        <v>159</v>
      </c>
      <c r="H1383" s="196">
        <v>11.2</v>
      </c>
      <c r="I1383" s="196" t="s">
        <v>66</v>
      </c>
      <c r="J1383" s="196">
        <v>8</v>
      </c>
      <c r="K1383" s="448"/>
      <c r="L1383" s="196" t="s">
        <v>1</v>
      </c>
      <c r="M1383" s="196"/>
      <c r="N1383" s="216">
        <v>0</v>
      </c>
      <c r="O1383" s="216">
        <v>0</v>
      </c>
      <c r="P1383" s="216">
        <v>89.6</v>
      </c>
      <c r="Q1383" s="335">
        <v>0</v>
      </c>
      <c r="R1383" s="234"/>
    </row>
    <row r="1384" spans="2:18" s="194" customFormat="1" x14ac:dyDescent="0.25">
      <c r="B1384" s="233">
        <v>1379</v>
      </c>
      <c r="C1384" s="293">
        <v>45455</v>
      </c>
      <c r="D1384" s="195" t="s">
        <v>151</v>
      </c>
      <c r="E1384" s="196" t="s">
        <v>92</v>
      </c>
      <c r="F1384" s="196" t="s">
        <v>63</v>
      </c>
      <c r="G1384" s="196" t="s">
        <v>209</v>
      </c>
      <c r="H1384" s="196">
        <v>6.65</v>
      </c>
      <c r="I1384" s="196" t="s">
        <v>215</v>
      </c>
      <c r="J1384" s="196">
        <v>28</v>
      </c>
      <c r="K1384" s="448"/>
      <c r="L1384" s="196" t="s">
        <v>63</v>
      </c>
      <c r="M1384" s="196" t="s">
        <v>298</v>
      </c>
      <c r="N1384" s="216">
        <v>0</v>
      </c>
      <c r="O1384" s="216">
        <v>214.13</v>
      </c>
      <c r="P1384" s="216">
        <v>0</v>
      </c>
      <c r="Q1384" s="335">
        <v>0</v>
      </c>
      <c r="R1384" s="234"/>
    </row>
    <row r="1385" spans="2:18" s="194" customFormat="1" x14ac:dyDescent="0.25">
      <c r="B1385" s="233">
        <v>1380</v>
      </c>
      <c r="C1385" s="293">
        <v>45455</v>
      </c>
      <c r="D1385" s="195" t="s">
        <v>150</v>
      </c>
      <c r="E1385" s="196" t="s">
        <v>92</v>
      </c>
      <c r="F1385" s="196" t="s">
        <v>63</v>
      </c>
      <c r="G1385" s="196" t="s">
        <v>210</v>
      </c>
      <c r="H1385" s="196">
        <v>4.1500000000000004</v>
      </c>
      <c r="I1385" s="196" t="s">
        <v>215</v>
      </c>
      <c r="J1385" s="196">
        <v>25</v>
      </c>
      <c r="K1385" s="448"/>
      <c r="L1385" s="196" t="s">
        <v>63</v>
      </c>
      <c r="M1385" s="196" t="s">
        <v>298</v>
      </c>
      <c r="N1385" s="216">
        <v>0</v>
      </c>
      <c r="O1385" s="216">
        <v>119.31250000000001</v>
      </c>
      <c r="P1385" s="216">
        <v>0</v>
      </c>
      <c r="Q1385" s="335">
        <v>0</v>
      </c>
      <c r="R1385" s="234"/>
    </row>
    <row r="1386" spans="2:18" s="194" customFormat="1" x14ac:dyDescent="0.25">
      <c r="B1386" s="233">
        <v>1381</v>
      </c>
      <c r="C1386" s="293">
        <v>45455</v>
      </c>
      <c r="D1386" s="195" t="s">
        <v>150</v>
      </c>
      <c r="E1386" s="196" t="s">
        <v>92</v>
      </c>
      <c r="F1386" s="196" t="s">
        <v>63</v>
      </c>
      <c r="G1386" s="196" t="s">
        <v>210</v>
      </c>
      <c r="H1386" s="196">
        <v>4.1500000000000004</v>
      </c>
      <c r="I1386" s="196" t="s">
        <v>215</v>
      </c>
      <c r="J1386" s="196">
        <v>3</v>
      </c>
      <c r="K1386" s="448"/>
      <c r="L1386" s="196" t="s">
        <v>63</v>
      </c>
      <c r="M1386" s="196" t="s">
        <v>298</v>
      </c>
      <c r="N1386" s="216">
        <v>0</v>
      </c>
      <c r="O1386" s="216">
        <v>14.317500000000001</v>
      </c>
      <c r="P1386" s="216">
        <v>0</v>
      </c>
      <c r="Q1386" s="335">
        <v>0</v>
      </c>
      <c r="R1386" s="234"/>
    </row>
    <row r="1387" spans="2:18" s="194" customFormat="1" x14ac:dyDescent="0.25">
      <c r="B1387" s="233">
        <v>1382</v>
      </c>
      <c r="C1387" s="293">
        <v>45455</v>
      </c>
      <c r="D1387" s="195" t="s">
        <v>148</v>
      </c>
      <c r="E1387" s="196" t="s">
        <v>92</v>
      </c>
      <c r="F1387" s="196" t="s">
        <v>63</v>
      </c>
      <c r="G1387" s="196" t="s">
        <v>210</v>
      </c>
      <c r="H1387" s="196">
        <v>4.1500000000000004</v>
      </c>
      <c r="I1387" s="196" t="s">
        <v>215</v>
      </c>
      <c r="J1387" s="196">
        <v>3</v>
      </c>
      <c r="K1387" s="448"/>
      <c r="L1387" s="196" t="s">
        <v>63</v>
      </c>
      <c r="M1387" s="196" t="s">
        <v>298</v>
      </c>
      <c r="N1387" s="216">
        <v>0</v>
      </c>
      <c r="O1387" s="216">
        <v>14.317500000000001</v>
      </c>
      <c r="P1387" s="216">
        <v>0</v>
      </c>
      <c r="Q1387" s="335">
        <v>0</v>
      </c>
      <c r="R1387" s="234"/>
    </row>
    <row r="1388" spans="2:18" s="194" customFormat="1" x14ac:dyDescent="0.25">
      <c r="B1388" s="233">
        <v>1383</v>
      </c>
      <c r="C1388" s="293">
        <v>45455</v>
      </c>
      <c r="D1388" s="195" t="s">
        <v>148</v>
      </c>
      <c r="E1388" s="196" t="s">
        <v>92</v>
      </c>
      <c r="F1388" s="196" t="s">
        <v>63</v>
      </c>
      <c r="G1388" s="196" t="s">
        <v>210</v>
      </c>
      <c r="H1388" s="196">
        <v>4.1500000000000004</v>
      </c>
      <c r="I1388" s="196" t="s">
        <v>215</v>
      </c>
      <c r="J1388" s="196">
        <v>25</v>
      </c>
      <c r="K1388" s="448"/>
      <c r="L1388" s="196" t="s">
        <v>63</v>
      </c>
      <c r="M1388" s="196" t="s">
        <v>298</v>
      </c>
      <c r="N1388" s="216">
        <v>0</v>
      </c>
      <c r="O1388" s="216">
        <v>119.31250000000001</v>
      </c>
      <c r="P1388" s="216">
        <v>0</v>
      </c>
      <c r="Q1388" s="335">
        <v>0</v>
      </c>
      <c r="R1388" s="234"/>
    </row>
    <row r="1389" spans="2:18" s="194" customFormat="1" x14ac:dyDescent="0.25">
      <c r="B1389" s="233">
        <v>1384</v>
      </c>
      <c r="C1389" s="293">
        <v>45455</v>
      </c>
      <c r="D1389" s="195" t="s">
        <v>148</v>
      </c>
      <c r="E1389" s="196" t="s">
        <v>92</v>
      </c>
      <c r="F1389" s="196" t="s">
        <v>63</v>
      </c>
      <c r="G1389" s="196" t="s">
        <v>210</v>
      </c>
      <c r="H1389" s="196">
        <v>4.1500000000000004</v>
      </c>
      <c r="I1389" s="196"/>
      <c r="J1389" s="196"/>
      <c r="K1389" s="448"/>
      <c r="L1389" s="196" t="s">
        <v>63</v>
      </c>
      <c r="M1389" s="196" t="s">
        <v>298</v>
      </c>
      <c r="N1389" s="216">
        <v>0</v>
      </c>
      <c r="O1389" s="216">
        <v>0</v>
      </c>
      <c r="P1389" s="216">
        <v>0</v>
      </c>
      <c r="Q1389" s="335">
        <v>0</v>
      </c>
      <c r="R1389" s="234"/>
    </row>
    <row r="1390" spans="2:18" s="194" customFormat="1" x14ac:dyDescent="0.25">
      <c r="B1390" s="233">
        <v>1385</v>
      </c>
      <c r="C1390" s="293">
        <v>45455</v>
      </c>
      <c r="D1390" s="195" t="s">
        <v>177</v>
      </c>
      <c r="E1390" s="196" t="s">
        <v>159</v>
      </c>
      <c r="F1390" s="196" t="s">
        <v>8</v>
      </c>
      <c r="G1390" s="196" t="s">
        <v>159</v>
      </c>
      <c r="H1390" s="196">
        <v>11.6</v>
      </c>
      <c r="I1390" s="196" t="s">
        <v>66</v>
      </c>
      <c r="J1390" s="196">
        <v>4</v>
      </c>
      <c r="K1390" s="448"/>
      <c r="L1390" s="196" t="s">
        <v>1</v>
      </c>
      <c r="M1390" s="196"/>
      <c r="N1390" s="216">
        <v>0</v>
      </c>
      <c r="O1390" s="216">
        <v>0</v>
      </c>
      <c r="P1390" s="216">
        <v>46.4</v>
      </c>
      <c r="Q1390" s="335">
        <v>0</v>
      </c>
      <c r="R1390" s="234"/>
    </row>
    <row r="1391" spans="2:18" s="194" customFormat="1" x14ac:dyDescent="0.25">
      <c r="B1391" s="233">
        <v>1386</v>
      </c>
      <c r="C1391" s="293">
        <v>45455</v>
      </c>
      <c r="D1391" s="195" t="s">
        <v>141</v>
      </c>
      <c r="E1391" s="196" t="s">
        <v>92</v>
      </c>
      <c r="F1391" s="196" t="s">
        <v>2</v>
      </c>
      <c r="G1391" s="196" t="s">
        <v>209</v>
      </c>
      <c r="H1391" s="196">
        <v>7</v>
      </c>
      <c r="I1391" s="196" t="s">
        <v>214</v>
      </c>
      <c r="J1391" s="196">
        <v>35</v>
      </c>
      <c r="K1391" s="448"/>
      <c r="L1391" s="196" t="s">
        <v>2</v>
      </c>
      <c r="M1391" s="196" t="s">
        <v>297</v>
      </c>
      <c r="N1391" s="216">
        <v>245</v>
      </c>
      <c r="O1391" s="216">
        <v>0</v>
      </c>
      <c r="P1391" s="216">
        <v>0</v>
      </c>
      <c r="Q1391" s="335">
        <v>0</v>
      </c>
      <c r="R1391" s="234"/>
    </row>
    <row r="1392" spans="2:18" s="194" customFormat="1" x14ac:dyDescent="0.25">
      <c r="B1392" s="233">
        <v>1387</v>
      </c>
      <c r="C1392" s="293">
        <v>45455</v>
      </c>
      <c r="D1392" s="195" t="s">
        <v>140</v>
      </c>
      <c r="E1392" s="196" t="s">
        <v>92</v>
      </c>
      <c r="F1392" s="196" t="s">
        <v>2</v>
      </c>
      <c r="G1392" s="196" t="s">
        <v>209</v>
      </c>
      <c r="H1392" s="196">
        <v>7</v>
      </c>
      <c r="I1392" s="196" t="s">
        <v>214</v>
      </c>
      <c r="J1392" s="196">
        <v>35</v>
      </c>
      <c r="K1392" s="448"/>
      <c r="L1392" s="196" t="s">
        <v>2</v>
      </c>
      <c r="M1392" s="196" t="s">
        <v>297</v>
      </c>
      <c r="N1392" s="216">
        <v>245</v>
      </c>
      <c r="O1392" s="216">
        <v>0</v>
      </c>
      <c r="P1392" s="216">
        <v>0</v>
      </c>
      <c r="Q1392" s="335">
        <v>0</v>
      </c>
      <c r="R1392" s="234"/>
    </row>
    <row r="1393" spans="2:18" s="194" customFormat="1" x14ac:dyDescent="0.25">
      <c r="B1393" s="233">
        <v>1388</v>
      </c>
      <c r="C1393" s="293">
        <v>45455</v>
      </c>
      <c r="D1393" s="195" t="s">
        <v>139</v>
      </c>
      <c r="E1393" s="196" t="s">
        <v>92</v>
      </c>
      <c r="F1393" s="196" t="s">
        <v>2</v>
      </c>
      <c r="G1393" s="196" t="s">
        <v>209</v>
      </c>
      <c r="H1393" s="196">
        <v>7</v>
      </c>
      <c r="I1393" s="196" t="s">
        <v>214</v>
      </c>
      <c r="J1393" s="196">
        <v>35</v>
      </c>
      <c r="K1393" s="448"/>
      <c r="L1393" s="196" t="s">
        <v>2</v>
      </c>
      <c r="M1393" s="196" t="s">
        <v>297</v>
      </c>
      <c r="N1393" s="216">
        <v>245</v>
      </c>
      <c r="O1393" s="216">
        <v>0</v>
      </c>
      <c r="P1393" s="216">
        <v>0</v>
      </c>
      <c r="Q1393" s="335">
        <v>0</v>
      </c>
      <c r="R1393" s="234"/>
    </row>
    <row r="1394" spans="2:18" s="194" customFormat="1" x14ac:dyDescent="0.25">
      <c r="B1394" s="233">
        <v>1389</v>
      </c>
      <c r="C1394" s="293">
        <v>45455</v>
      </c>
      <c r="D1394" s="195" t="s">
        <v>96</v>
      </c>
      <c r="E1394" s="196" t="s">
        <v>159</v>
      </c>
      <c r="F1394" s="196" t="s">
        <v>1</v>
      </c>
      <c r="G1394" s="196" t="s">
        <v>159</v>
      </c>
      <c r="H1394" s="196">
        <v>11.8</v>
      </c>
      <c r="I1394" s="196" t="s">
        <v>66</v>
      </c>
      <c r="J1394" s="196">
        <v>3</v>
      </c>
      <c r="K1394" s="448"/>
      <c r="L1394" s="196" t="s">
        <v>1</v>
      </c>
      <c r="M1394" s="196"/>
      <c r="N1394" s="216">
        <v>0</v>
      </c>
      <c r="O1394" s="216">
        <v>0</v>
      </c>
      <c r="P1394" s="216">
        <v>35.400000000000006</v>
      </c>
      <c r="Q1394" s="335">
        <v>0</v>
      </c>
      <c r="R1394" s="234"/>
    </row>
    <row r="1395" spans="2:18" s="194" customFormat="1" x14ac:dyDescent="0.25">
      <c r="B1395" s="233">
        <v>1390</v>
      </c>
      <c r="C1395" s="293">
        <v>45455</v>
      </c>
      <c r="D1395" s="195" t="s">
        <v>128</v>
      </c>
      <c r="E1395" s="196" t="s">
        <v>159</v>
      </c>
      <c r="F1395" s="196" t="s">
        <v>1</v>
      </c>
      <c r="G1395" s="196" t="s">
        <v>159</v>
      </c>
      <c r="H1395" s="196">
        <v>11.8</v>
      </c>
      <c r="I1395" s="196"/>
      <c r="J1395" s="196"/>
      <c r="K1395" s="448"/>
      <c r="L1395" s="196"/>
      <c r="M1395" s="196"/>
      <c r="N1395" s="216">
        <v>0</v>
      </c>
      <c r="O1395" s="216">
        <v>0</v>
      </c>
      <c r="P1395" s="216">
        <v>0</v>
      </c>
      <c r="Q1395" s="335">
        <v>0</v>
      </c>
      <c r="R1395" s="234"/>
    </row>
    <row r="1396" spans="2:18" s="194" customFormat="1" x14ac:dyDescent="0.25">
      <c r="B1396" s="233">
        <v>1391</v>
      </c>
      <c r="C1396" s="293">
        <v>45456</v>
      </c>
      <c r="D1396" s="195" t="s">
        <v>94</v>
      </c>
      <c r="E1396" s="196" t="s">
        <v>92</v>
      </c>
      <c r="F1396" s="196" t="s">
        <v>1</v>
      </c>
      <c r="G1396" s="196" t="s">
        <v>209</v>
      </c>
      <c r="H1396" s="196">
        <v>6.65</v>
      </c>
      <c r="I1396" s="196"/>
      <c r="J1396" s="196"/>
      <c r="K1396" s="448"/>
      <c r="L1396" s="196"/>
      <c r="M1396" s="196"/>
      <c r="N1396" s="216">
        <v>0</v>
      </c>
      <c r="O1396" s="216">
        <v>0</v>
      </c>
      <c r="P1396" s="216">
        <v>0</v>
      </c>
      <c r="Q1396" s="335">
        <v>0</v>
      </c>
      <c r="R1396" s="234"/>
    </row>
    <row r="1397" spans="2:18" s="194" customFormat="1" x14ac:dyDescent="0.25">
      <c r="B1397" s="233">
        <v>1392</v>
      </c>
      <c r="C1397" s="293">
        <v>45456</v>
      </c>
      <c r="D1397" s="195" t="s">
        <v>91</v>
      </c>
      <c r="E1397" s="196" t="s">
        <v>92</v>
      </c>
      <c r="F1397" s="196" t="s">
        <v>1</v>
      </c>
      <c r="G1397" s="196" t="s">
        <v>209</v>
      </c>
      <c r="H1397" s="196">
        <v>6.65</v>
      </c>
      <c r="I1397" s="196" t="s">
        <v>284</v>
      </c>
      <c r="J1397" s="196">
        <v>51</v>
      </c>
      <c r="K1397" s="448"/>
      <c r="L1397" s="196" t="s">
        <v>1</v>
      </c>
      <c r="M1397" s="196"/>
      <c r="N1397" s="216">
        <f t="shared" ref="N1397" si="53">IF(I1397=$N$5,J1397*H1397,0)</f>
        <v>0</v>
      </c>
      <c r="O1397" s="216">
        <f t="shared" ref="O1397" si="54">IF(I1397=$O$5,J1397*H1397,0)*1.15</f>
        <v>0</v>
      </c>
      <c r="P1397" s="216">
        <f t="shared" ref="P1397" si="55">IF(I1397=$P$5,J1397*H1397,0)</f>
        <v>0</v>
      </c>
      <c r="Q1397" s="335">
        <f t="shared" ref="Q1397" si="56">IF(I1397=$Q$5,J1397*H1397,0)</f>
        <v>0</v>
      </c>
      <c r="R1397" s="234" t="s">
        <v>248</v>
      </c>
    </row>
    <row r="1398" spans="2:18" s="194" customFormat="1" x14ac:dyDescent="0.25">
      <c r="B1398" s="233">
        <v>1393</v>
      </c>
      <c r="C1398" s="293">
        <v>45456</v>
      </c>
      <c r="D1398" s="195" t="s">
        <v>116</v>
      </c>
      <c r="E1398" s="196" t="s">
        <v>92</v>
      </c>
      <c r="F1398" s="196" t="s">
        <v>1</v>
      </c>
      <c r="G1398" s="196" t="s">
        <v>209</v>
      </c>
      <c r="H1398" s="196">
        <v>6.65</v>
      </c>
      <c r="I1398" s="196" t="s">
        <v>215</v>
      </c>
      <c r="J1398" s="196">
        <v>35</v>
      </c>
      <c r="K1398" s="448"/>
      <c r="L1398" s="196" t="s">
        <v>62</v>
      </c>
      <c r="M1398" s="196"/>
      <c r="N1398" s="216">
        <v>0</v>
      </c>
      <c r="O1398" s="216">
        <v>267.66249999999997</v>
      </c>
      <c r="P1398" s="216">
        <v>0</v>
      </c>
      <c r="Q1398" s="335">
        <v>0</v>
      </c>
      <c r="R1398" s="234"/>
    </row>
    <row r="1399" spans="2:18" s="194" customFormat="1" x14ac:dyDescent="0.25">
      <c r="B1399" s="233">
        <v>1394</v>
      </c>
      <c r="C1399" s="293">
        <v>45456</v>
      </c>
      <c r="D1399" s="195" t="s">
        <v>155</v>
      </c>
      <c r="E1399" s="196" t="s">
        <v>92</v>
      </c>
      <c r="F1399" s="196" t="s">
        <v>62</v>
      </c>
      <c r="G1399" s="196" t="s">
        <v>210</v>
      </c>
      <c r="H1399" s="196">
        <v>4.1500000000000004</v>
      </c>
      <c r="I1399" s="196" t="s">
        <v>215</v>
      </c>
      <c r="J1399" s="196">
        <v>39</v>
      </c>
      <c r="K1399" s="448"/>
      <c r="L1399" s="196" t="s">
        <v>62</v>
      </c>
      <c r="M1399" s="196" t="s">
        <v>298</v>
      </c>
      <c r="N1399" s="216">
        <v>0</v>
      </c>
      <c r="O1399" s="216">
        <v>186.1275</v>
      </c>
      <c r="P1399" s="216">
        <v>0</v>
      </c>
      <c r="Q1399" s="335">
        <v>0</v>
      </c>
      <c r="R1399" s="234"/>
    </row>
    <row r="1400" spans="2:18" s="194" customFormat="1" x14ac:dyDescent="0.25">
      <c r="B1400" s="233">
        <v>1395</v>
      </c>
      <c r="C1400" s="293">
        <v>45456</v>
      </c>
      <c r="D1400" s="195" t="s">
        <v>154</v>
      </c>
      <c r="E1400" s="196" t="s">
        <v>92</v>
      </c>
      <c r="F1400" s="196" t="s">
        <v>62</v>
      </c>
      <c r="G1400" s="196" t="s">
        <v>210</v>
      </c>
      <c r="H1400" s="196">
        <v>4.1500000000000004</v>
      </c>
      <c r="I1400" s="196" t="s">
        <v>215</v>
      </c>
      <c r="J1400" s="196">
        <v>39</v>
      </c>
      <c r="K1400" s="448"/>
      <c r="L1400" s="196" t="s">
        <v>62</v>
      </c>
      <c r="M1400" s="196" t="s">
        <v>298</v>
      </c>
      <c r="N1400" s="216">
        <v>0</v>
      </c>
      <c r="O1400" s="216">
        <v>186.1275</v>
      </c>
      <c r="P1400" s="216">
        <v>0</v>
      </c>
      <c r="Q1400" s="335">
        <v>0</v>
      </c>
      <c r="R1400" s="234"/>
    </row>
    <row r="1401" spans="2:18" s="194" customFormat="1" x14ac:dyDescent="0.25">
      <c r="B1401" s="233">
        <v>1396</v>
      </c>
      <c r="C1401" s="293">
        <v>45456</v>
      </c>
      <c r="D1401" s="195" t="s">
        <v>158</v>
      </c>
      <c r="E1401" s="196" t="s">
        <v>159</v>
      </c>
      <c r="F1401" s="196" t="s">
        <v>381</v>
      </c>
      <c r="G1401" s="196" t="s">
        <v>159</v>
      </c>
      <c r="H1401" s="196">
        <v>10</v>
      </c>
      <c r="I1401" s="196" t="s">
        <v>66</v>
      </c>
      <c r="J1401" s="196">
        <v>3</v>
      </c>
      <c r="K1401" s="448"/>
      <c r="L1401" s="196" t="s">
        <v>1</v>
      </c>
      <c r="M1401" s="196"/>
      <c r="N1401" s="216">
        <v>0</v>
      </c>
      <c r="O1401" s="216">
        <v>0</v>
      </c>
      <c r="P1401" s="216">
        <v>30</v>
      </c>
      <c r="Q1401" s="335">
        <v>0</v>
      </c>
      <c r="R1401" s="234"/>
    </row>
    <row r="1402" spans="2:18" s="194" customFormat="1" x14ac:dyDescent="0.25">
      <c r="B1402" s="233">
        <v>1397</v>
      </c>
      <c r="C1402" s="293">
        <v>45456</v>
      </c>
      <c r="D1402" s="195" t="s">
        <v>175</v>
      </c>
      <c r="E1402" s="196" t="s">
        <v>176</v>
      </c>
      <c r="F1402" s="196" t="s">
        <v>7</v>
      </c>
      <c r="G1402" s="196" t="s">
        <v>209</v>
      </c>
      <c r="H1402" s="196">
        <v>7</v>
      </c>
      <c r="I1402" s="196" t="s">
        <v>214</v>
      </c>
      <c r="J1402" s="196">
        <v>10</v>
      </c>
      <c r="K1402" s="448"/>
      <c r="L1402" s="196" t="s">
        <v>7</v>
      </c>
      <c r="M1402" s="196" t="s">
        <v>298</v>
      </c>
      <c r="N1402" s="216">
        <v>70</v>
      </c>
      <c r="O1402" s="216">
        <v>0</v>
      </c>
      <c r="P1402" s="216">
        <v>0</v>
      </c>
      <c r="Q1402" s="335">
        <v>0</v>
      </c>
      <c r="R1402" s="234" t="s">
        <v>299</v>
      </c>
    </row>
    <row r="1403" spans="2:18" s="194" customFormat="1" x14ac:dyDescent="0.25">
      <c r="B1403" s="233">
        <v>1398</v>
      </c>
      <c r="C1403" s="293">
        <v>45456</v>
      </c>
      <c r="D1403" s="195" t="s">
        <v>171</v>
      </c>
      <c r="E1403" s="196" t="s">
        <v>159</v>
      </c>
      <c r="F1403" s="196" t="s">
        <v>7</v>
      </c>
      <c r="G1403" s="196" t="s">
        <v>159</v>
      </c>
      <c r="H1403" s="196">
        <v>11.2</v>
      </c>
      <c r="I1403" s="196" t="s">
        <v>66</v>
      </c>
      <c r="J1403" s="196">
        <v>11</v>
      </c>
      <c r="K1403" s="448"/>
      <c r="L1403" s="196" t="s">
        <v>1</v>
      </c>
      <c r="M1403" s="196"/>
      <c r="N1403" s="216">
        <v>0</v>
      </c>
      <c r="O1403" s="216">
        <v>0</v>
      </c>
      <c r="P1403" s="216">
        <v>123.19999999999999</v>
      </c>
      <c r="Q1403" s="335">
        <v>0</v>
      </c>
      <c r="R1403" s="234"/>
    </row>
    <row r="1404" spans="2:18" s="194" customFormat="1" x14ac:dyDescent="0.25">
      <c r="B1404" s="233">
        <v>1399</v>
      </c>
      <c r="C1404" s="293">
        <v>45456</v>
      </c>
      <c r="D1404" s="195" t="s">
        <v>151</v>
      </c>
      <c r="E1404" s="196" t="s">
        <v>92</v>
      </c>
      <c r="F1404" s="196" t="s">
        <v>63</v>
      </c>
      <c r="G1404" s="196" t="s">
        <v>209</v>
      </c>
      <c r="H1404" s="196">
        <v>6.65</v>
      </c>
      <c r="I1404" s="196" t="s">
        <v>215</v>
      </c>
      <c r="J1404" s="196">
        <v>21</v>
      </c>
      <c r="K1404" s="448"/>
      <c r="L1404" s="196"/>
      <c r="M1404" s="196"/>
      <c r="N1404" s="216">
        <v>0</v>
      </c>
      <c r="O1404" s="216">
        <v>160.5975</v>
      </c>
      <c r="P1404" s="216">
        <v>0</v>
      </c>
      <c r="Q1404" s="335">
        <v>0</v>
      </c>
      <c r="R1404" s="234"/>
    </row>
    <row r="1405" spans="2:18" s="194" customFormat="1" x14ac:dyDescent="0.25">
      <c r="B1405" s="233">
        <v>1400</v>
      </c>
      <c r="C1405" s="293">
        <v>45456</v>
      </c>
      <c r="D1405" s="195" t="s">
        <v>150</v>
      </c>
      <c r="E1405" s="196" t="s">
        <v>92</v>
      </c>
      <c r="F1405" s="196" t="s">
        <v>63</v>
      </c>
      <c r="G1405" s="196" t="s">
        <v>210</v>
      </c>
      <c r="H1405" s="196">
        <v>4.1500000000000004</v>
      </c>
      <c r="I1405" s="196" t="s">
        <v>215</v>
      </c>
      <c r="J1405" s="196">
        <v>17</v>
      </c>
      <c r="K1405" s="448"/>
      <c r="L1405" s="196"/>
      <c r="M1405" s="196"/>
      <c r="N1405" s="216">
        <v>0</v>
      </c>
      <c r="O1405" s="216">
        <v>81.132500000000007</v>
      </c>
      <c r="P1405" s="216">
        <v>0</v>
      </c>
      <c r="Q1405" s="335">
        <v>0</v>
      </c>
      <c r="R1405" s="234"/>
    </row>
    <row r="1406" spans="2:18" s="194" customFormat="1" x14ac:dyDescent="0.25">
      <c r="B1406" s="233">
        <v>1401</v>
      </c>
      <c r="C1406" s="293">
        <v>45456</v>
      </c>
      <c r="D1406" s="195" t="s">
        <v>148</v>
      </c>
      <c r="E1406" s="196" t="s">
        <v>92</v>
      </c>
      <c r="F1406" s="196" t="s">
        <v>63</v>
      </c>
      <c r="G1406" s="196" t="s">
        <v>210</v>
      </c>
      <c r="H1406" s="196">
        <v>4.1500000000000004</v>
      </c>
      <c r="I1406" s="196" t="s">
        <v>215</v>
      </c>
      <c r="J1406" s="196">
        <v>18</v>
      </c>
      <c r="K1406" s="448"/>
      <c r="L1406" s="196"/>
      <c r="M1406" s="196"/>
      <c r="N1406" s="216">
        <v>0</v>
      </c>
      <c r="O1406" s="216">
        <v>85.905000000000001</v>
      </c>
      <c r="P1406" s="216">
        <v>0</v>
      </c>
      <c r="Q1406" s="335">
        <v>0</v>
      </c>
      <c r="R1406" s="234"/>
    </row>
    <row r="1407" spans="2:18" s="194" customFormat="1" x14ac:dyDescent="0.25">
      <c r="B1407" s="233">
        <v>1402</v>
      </c>
      <c r="C1407" s="293">
        <v>45456</v>
      </c>
      <c r="D1407" s="195" t="s">
        <v>177</v>
      </c>
      <c r="E1407" s="196" t="s">
        <v>159</v>
      </c>
      <c r="F1407" s="196" t="s">
        <v>8</v>
      </c>
      <c r="G1407" s="196" t="s">
        <v>159</v>
      </c>
      <c r="H1407" s="196">
        <v>11.6</v>
      </c>
      <c r="I1407" s="196" t="s">
        <v>66</v>
      </c>
      <c r="J1407" s="196">
        <v>3</v>
      </c>
      <c r="K1407" s="448"/>
      <c r="L1407" s="196" t="s">
        <v>1</v>
      </c>
      <c r="M1407" s="196"/>
      <c r="N1407" s="216">
        <v>0</v>
      </c>
      <c r="O1407" s="216">
        <v>0</v>
      </c>
      <c r="P1407" s="216">
        <v>34.799999999999997</v>
      </c>
      <c r="Q1407" s="335">
        <v>0</v>
      </c>
      <c r="R1407" s="234"/>
    </row>
    <row r="1408" spans="2:18" s="194" customFormat="1" x14ac:dyDescent="0.25">
      <c r="B1408" s="233">
        <v>1403</v>
      </c>
      <c r="C1408" s="293">
        <v>45456</v>
      </c>
      <c r="D1408" s="195" t="s">
        <v>141</v>
      </c>
      <c r="E1408" s="196" t="s">
        <v>92</v>
      </c>
      <c r="F1408" s="196" t="s">
        <v>2</v>
      </c>
      <c r="G1408" s="196" t="s">
        <v>209</v>
      </c>
      <c r="H1408" s="196">
        <v>7</v>
      </c>
      <c r="I1408" s="196" t="s">
        <v>214</v>
      </c>
      <c r="J1408" s="196">
        <v>33</v>
      </c>
      <c r="K1408" s="448"/>
      <c r="L1408" s="196"/>
      <c r="M1408" s="196"/>
      <c r="N1408" s="216">
        <v>231</v>
      </c>
      <c r="O1408" s="216">
        <v>0</v>
      </c>
      <c r="P1408" s="216">
        <v>0</v>
      </c>
      <c r="Q1408" s="335">
        <v>0</v>
      </c>
      <c r="R1408" s="234"/>
    </row>
    <row r="1409" spans="2:18" s="194" customFormat="1" x14ac:dyDescent="0.25">
      <c r="B1409" s="233">
        <v>1404</v>
      </c>
      <c r="C1409" s="293">
        <v>45456</v>
      </c>
      <c r="D1409" s="195" t="s">
        <v>140</v>
      </c>
      <c r="E1409" s="196" t="s">
        <v>92</v>
      </c>
      <c r="F1409" s="196" t="s">
        <v>2</v>
      </c>
      <c r="G1409" s="196" t="s">
        <v>209</v>
      </c>
      <c r="H1409" s="196">
        <v>7</v>
      </c>
      <c r="I1409" s="196" t="s">
        <v>214</v>
      </c>
      <c r="J1409" s="196">
        <v>30</v>
      </c>
      <c r="K1409" s="448"/>
      <c r="L1409" s="196"/>
      <c r="M1409" s="196"/>
      <c r="N1409" s="216">
        <v>210</v>
      </c>
      <c r="O1409" s="216">
        <v>0</v>
      </c>
      <c r="P1409" s="216">
        <v>0</v>
      </c>
      <c r="Q1409" s="335">
        <v>0</v>
      </c>
      <c r="R1409" s="234"/>
    </row>
    <row r="1410" spans="2:18" s="194" customFormat="1" x14ac:dyDescent="0.25">
      <c r="B1410" s="233">
        <v>1405</v>
      </c>
      <c r="C1410" s="293">
        <v>45456</v>
      </c>
      <c r="D1410" s="195" t="s">
        <v>139</v>
      </c>
      <c r="E1410" s="196" t="s">
        <v>92</v>
      </c>
      <c r="F1410" s="196" t="s">
        <v>2</v>
      </c>
      <c r="G1410" s="196" t="s">
        <v>209</v>
      </c>
      <c r="H1410" s="196">
        <v>7</v>
      </c>
      <c r="I1410" s="196" t="s">
        <v>214</v>
      </c>
      <c r="J1410" s="196">
        <v>33</v>
      </c>
      <c r="K1410" s="448"/>
      <c r="L1410" s="196"/>
      <c r="M1410" s="196"/>
      <c r="N1410" s="216">
        <v>231</v>
      </c>
      <c r="O1410" s="216">
        <v>0</v>
      </c>
      <c r="P1410" s="216">
        <v>0</v>
      </c>
      <c r="Q1410" s="335">
        <v>0</v>
      </c>
      <c r="R1410" s="234"/>
    </row>
    <row r="1411" spans="2:18" s="194" customFormat="1" x14ac:dyDescent="0.25">
      <c r="B1411" s="233">
        <v>1406</v>
      </c>
      <c r="C1411" s="293">
        <v>45456</v>
      </c>
      <c r="D1411" s="195" t="s">
        <v>96</v>
      </c>
      <c r="E1411" s="196" t="s">
        <v>159</v>
      </c>
      <c r="F1411" s="196" t="s">
        <v>1</v>
      </c>
      <c r="G1411" s="196" t="s">
        <v>159</v>
      </c>
      <c r="H1411" s="196">
        <v>11.8</v>
      </c>
      <c r="I1411" s="196" t="s">
        <v>66</v>
      </c>
      <c r="J1411" s="196">
        <v>5</v>
      </c>
      <c r="K1411" s="448"/>
      <c r="L1411" s="196" t="s">
        <v>1</v>
      </c>
      <c r="M1411" s="196"/>
      <c r="N1411" s="216">
        <v>0</v>
      </c>
      <c r="O1411" s="216">
        <v>0</v>
      </c>
      <c r="P1411" s="216">
        <v>59</v>
      </c>
      <c r="Q1411" s="335">
        <v>0</v>
      </c>
      <c r="R1411" s="234"/>
    </row>
    <row r="1412" spans="2:18" s="194" customFormat="1" x14ac:dyDescent="0.25">
      <c r="B1412" s="233">
        <v>1407</v>
      </c>
      <c r="C1412" s="293">
        <v>45456</v>
      </c>
      <c r="D1412" s="195" t="s">
        <v>128</v>
      </c>
      <c r="E1412" s="196" t="s">
        <v>159</v>
      </c>
      <c r="F1412" s="196" t="s">
        <v>1</v>
      </c>
      <c r="G1412" s="196" t="s">
        <v>159</v>
      </c>
      <c r="H1412" s="196">
        <v>11.8</v>
      </c>
      <c r="I1412" s="196"/>
      <c r="J1412" s="196"/>
      <c r="K1412" s="448"/>
      <c r="L1412" s="196"/>
      <c r="M1412" s="196"/>
      <c r="N1412" s="216">
        <v>0</v>
      </c>
      <c r="O1412" s="216">
        <v>0</v>
      </c>
      <c r="P1412" s="216">
        <v>0</v>
      </c>
      <c r="Q1412" s="335">
        <v>0</v>
      </c>
      <c r="R1412" s="234"/>
    </row>
    <row r="1413" spans="2:18" s="194" customFormat="1" x14ac:dyDescent="0.25">
      <c r="B1413" s="233">
        <v>1408</v>
      </c>
      <c r="C1413" s="293">
        <v>45457</v>
      </c>
      <c r="D1413" s="195" t="s">
        <v>94</v>
      </c>
      <c r="E1413" s="196" t="s">
        <v>92</v>
      </c>
      <c r="F1413" s="196" t="s">
        <v>1</v>
      </c>
      <c r="G1413" s="196" t="s">
        <v>209</v>
      </c>
      <c r="H1413" s="196">
        <v>6.65</v>
      </c>
      <c r="I1413" s="196"/>
      <c r="J1413" s="196"/>
      <c r="K1413" s="448"/>
      <c r="L1413" s="196"/>
      <c r="M1413" s="196"/>
      <c r="N1413" s="216">
        <v>0</v>
      </c>
      <c r="O1413" s="216">
        <v>0</v>
      </c>
      <c r="P1413" s="216">
        <v>0</v>
      </c>
      <c r="Q1413" s="335">
        <v>0</v>
      </c>
      <c r="R1413" s="234"/>
    </row>
    <row r="1414" spans="2:18" s="194" customFormat="1" x14ac:dyDescent="0.25">
      <c r="B1414" s="233">
        <v>1409</v>
      </c>
      <c r="C1414" s="293">
        <v>45457</v>
      </c>
      <c r="D1414" s="195" t="s">
        <v>91</v>
      </c>
      <c r="E1414" s="196" t="s">
        <v>92</v>
      </c>
      <c r="F1414" s="196" t="s">
        <v>1</v>
      </c>
      <c r="G1414" s="196" t="s">
        <v>209</v>
      </c>
      <c r="H1414" s="196">
        <v>6.65</v>
      </c>
      <c r="I1414" s="196"/>
      <c r="J1414" s="196"/>
      <c r="K1414" s="448"/>
      <c r="L1414" s="196"/>
      <c r="M1414" s="196"/>
      <c r="N1414" s="216">
        <v>0</v>
      </c>
      <c r="O1414" s="216">
        <v>0</v>
      </c>
      <c r="P1414" s="216">
        <v>0</v>
      </c>
      <c r="Q1414" s="335">
        <v>0</v>
      </c>
      <c r="R1414" s="234"/>
    </row>
    <row r="1415" spans="2:18" s="194" customFormat="1" x14ac:dyDescent="0.25">
      <c r="B1415" s="233">
        <v>1410</v>
      </c>
      <c r="C1415" s="293">
        <v>45457</v>
      </c>
      <c r="D1415" s="195" t="s">
        <v>116</v>
      </c>
      <c r="E1415" s="196" t="s">
        <v>92</v>
      </c>
      <c r="F1415" s="196" t="s">
        <v>1</v>
      </c>
      <c r="G1415" s="196" t="s">
        <v>209</v>
      </c>
      <c r="H1415" s="196">
        <v>6.65</v>
      </c>
      <c r="I1415" s="196"/>
      <c r="J1415" s="196"/>
      <c r="K1415" s="448"/>
      <c r="L1415" s="196"/>
      <c r="M1415" s="196"/>
      <c r="N1415" s="216">
        <v>0</v>
      </c>
      <c r="O1415" s="216">
        <v>0</v>
      </c>
      <c r="P1415" s="216">
        <v>0</v>
      </c>
      <c r="Q1415" s="335">
        <v>0</v>
      </c>
      <c r="R1415" s="234"/>
    </row>
    <row r="1416" spans="2:18" s="194" customFormat="1" x14ac:dyDescent="0.25">
      <c r="B1416" s="233">
        <v>1411</v>
      </c>
      <c r="C1416" s="293">
        <v>45457</v>
      </c>
      <c r="D1416" s="195" t="s">
        <v>155</v>
      </c>
      <c r="E1416" s="196" t="s">
        <v>92</v>
      </c>
      <c r="F1416" s="196" t="s">
        <v>62</v>
      </c>
      <c r="G1416" s="196" t="s">
        <v>210</v>
      </c>
      <c r="H1416" s="196">
        <v>4.1500000000000004</v>
      </c>
      <c r="I1416" s="196"/>
      <c r="J1416" s="196"/>
      <c r="K1416" s="448"/>
      <c r="L1416" s="196"/>
      <c r="M1416" s="196"/>
      <c r="N1416" s="216">
        <v>0</v>
      </c>
      <c r="O1416" s="216">
        <v>0</v>
      </c>
      <c r="P1416" s="216">
        <v>0</v>
      </c>
      <c r="Q1416" s="335">
        <v>0</v>
      </c>
      <c r="R1416" s="234"/>
    </row>
    <row r="1417" spans="2:18" s="194" customFormat="1" x14ac:dyDescent="0.25">
      <c r="B1417" s="233">
        <v>1412</v>
      </c>
      <c r="C1417" s="293">
        <v>45457</v>
      </c>
      <c r="D1417" s="195" t="s">
        <v>154</v>
      </c>
      <c r="E1417" s="196" t="s">
        <v>92</v>
      </c>
      <c r="F1417" s="196" t="s">
        <v>62</v>
      </c>
      <c r="G1417" s="196" t="s">
        <v>210</v>
      </c>
      <c r="H1417" s="196">
        <v>4.1500000000000004</v>
      </c>
      <c r="I1417" s="196"/>
      <c r="J1417" s="196"/>
      <c r="K1417" s="448"/>
      <c r="L1417" s="196"/>
      <c r="M1417" s="196"/>
      <c r="N1417" s="216">
        <v>0</v>
      </c>
      <c r="O1417" s="216">
        <v>0</v>
      </c>
      <c r="P1417" s="216">
        <v>0</v>
      </c>
      <c r="Q1417" s="335">
        <v>0</v>
      </c>
      <c r="R1417" s="234"/>
    </row>
    <row r="1418" spans="2:18" s="194" customFormat="1" x14ac:dyDescent="0.25">
      <c r="B1418" s="233">
        <v>1413</v>
      </c>
      <c r="C1418" s="293">
        <v>45457</v>
      </c>
      <c r="D1418" s="195" t="s">
        <v>158</v>
      </c>
      <c r="E1418" s="196" t="s">
        <v>159</v>
      </c>
      <c r="F1418" s="196" t="s">
        <v>381</v>
      </c>
      <c r="G1418" s="196" t="s">
        <v>159</v>
      </c>
      <c r="H1418" s="196">
        <v>10</v>
      </c>
      <c r="I1418" s="196"/>
      <c r="J1418" s="196"/>
      <c r="K1418" s="448"/>
      <c r="L1418" s="196"/>
      <c r="M1418" s="196"/>
      <c r="N1418" s="216">
        <v>0</v>
      </c>
      <c r="O1418" s="216">
        <v>0</v>
      </c>
      <c r="P1418" s="216">
        <v>0</v>
      </c>
      <c r="Q1418" s="335">
        <v>0</v>
      </c>
      <c r="R1418" s="234"/>
    </row>
    <row r="1419" spans="2:18" s="194" customFormat="1" x14ac:dyDescent="0.25">
      <c r="B1419" s="233">
        <v>1414</v>
      </c>
      <c r="C1419" s="293">
        <v>45457</v>
      </c>
      <c r="D1419" s="195" t="s">
        <v>175</v>
      </c>
      <c r="E1419" s="196" t="s">
        <v>176</v>
      </c>
      <c r="F1419" s="196" t="s">
        <v>7</v>
      </c>
      <c r="G1419" s="196" t="s">
        <v>209</v>
      </c>
      <c r="H1419" s="196">
        <v>7</v>
      </c>
      <c r="I1419" s="196" t="s">
        <v>214</v>
      </c>
      <c r="J1419" s="196">
        <v>11</v>
      </c>
      <c r="K1419" s="448"/>
      <c r="L1419" s="196" t="s">
        <v>7</v>
      </c>
      <c r="M1419" s="196" t="s">
        <v>298</v>
      </c>
      <c r="N1419" s="216">
        <v>77</v>
      </c>
      <c r="O1419" s="216">
        <v>0</v>
      </c>
      <c r="P1419" s="216">
        <v>0</v>
      </c>
      <c r="Q1419" s="335">
        <v>0</v>
      </c>
      <c r="R1419" s="234"/>
    </row>
    <row r="1420" spans="2:18" s="194" customFormat="1" x14ac:dyDescent="0.25">
      <c r="B1420" s="233">
        <v>1415</v>
      </c>
      <c r="C1420" s="293">
        <v>45457</v>
      </c>
      <c r="D1420" s="195" t="s">
        <v>171</v>
      </c>
      <c r="E1420" s="196" t="s">
        <v>159</v>
      </c>
      <c r="F1420" s="196" t="s">
        <v>7</v>
      </c>
      <c r="G1420" s="196" t="s">
        <v>159</v>
      </c>
      <c r="H1420" s="196">
        <v>11.2</v>
      </c>
      <c r="I1420" s="196"/>
      <c r="J1420" s="196"/>
      <c r="K1420" s="448"/>
      <c r="L1420" s="196"/>
      <c r="M1420" s="196"/>
      <c r="N1420" s="216">
        <v>0</v>
      </c>
      <c r="O1420" s="216">
        <v>0</v>
      </c>
      <c r="P1420" s="216">
        <v>0</v>
      </c>
      <c r="Q1420" s="335">
        <v>0</v>
      </c>
      <c r="R1420" s="234"/>
    </row>
    <row r="1421" spans="2:18" s="194" customFormat="1" x14ac:dyDescent="0.25">
      <c r="B1421" s="233">
        <v>1416</v>
      </c>
      <c r="C1421" s="293">
        <v>45457</v>
      </c>
      <c r="D1421" s="195" t="s">
        <v>151</v>
      </c>
      <c r="E1421" s="196" t="s">
        <v>92</v>
      </c>
      <c r="F1421" s="196" t="s">
        <v>63</v>
      </c>
      <c r="G1421" s="196" t="s">
        <v>209</v>
      </c>
      <c r="H1421" s="196">
        <v>6.65</v>
      </c>
      <c r="I1421" s="196"/>
      <c r="J1421" s="196"/>
      <c r="K1421" s="448"/>
      <c r="L1421" s="196"/>
      <c r="M1421" s="196"/>
      <c r="N1421" s="216">
        <v>0</v>
      </c>
      <c r="O1421" s="216">
        <v>0</v>
      </c>
      <c r="P1421" s="216">
        <v>0</v>
      </c>
      <c r="Q1421" s="335">
        <v>0</v>
      </c>
      <c r="R1421" s="234"/>
    </row>
    <row r="1422" spans="2:18" s="194" customFormat="1" x14ac:dyDescent="0.25">
      <c r="B1422" s="233">
        <v>1417</v>
      </c>
      <c r="C1422" s="293">
        <v>45457</v>
      </c>
      <c r="D1422" s="195" t="s">
        <v>150</v>
      </c>
      <c r="E1422" s="196" t="s">
        <v>92</v>
      </c>
      <c r="F1422" s="196" t="s">
        <v>63</v>
      </c>
      <c r="G1422" s="196" t="s">
        <v>210</v>
      </c>
      <c r="H1422" s="196">
        <v>4.1500000000000004</v>
      </c>
      <c r="I1422" s="196"/>
      <c r="J1422" s="196"/>
      <c r="K1422" s="448"/>
      <c r="L1422" s="196"/>
      <c r="M1422" s="196"/>
      <c r="N1422" s="216">
        <v>0</v>
      </c>
      <c r="O1422" s="216">
        <v>0</v>
      </c>
      <c r="P1422" s="216">
        <v>0</v>
      </c>
      <c r="Q1422" s="335">
        <v>0</v>
      </c>
      <c r="R1422" s="234"/>
    </row>
    <row r="1423" spans="2:18" s="194" customFormat="1" x14ac:dyDescent="0.25">
      <c r="B1423" s="233">
        <v>1418</v>
      </c>
      <c r="C1423" s="293">
        <v>45457</v>
      </c>
      <c r="D1423" s="195" t="s">
        <v>148</v>
      </c>
      <c r="E1423" s="196" t="s">
        <v>92</v>
      </c>
      <c r="F1423" s="196" t="s">
        <v>63</v>
      </c>
      <c r="G1423" s="196" t="s">
        <v>210</v>
      </c>
      <c r="H1423" s="196">
        <v>4.1500000000000004</v>
      </c>
      <c r="I1423" s="196"/>
      <c r="J1423" s="196"/>
      <c r="K1423" s="448"/>
      <c r="L1423" s="196"/>
      <c r="M1423" s="196"/>
      <c r="N1423" s="216">
        <v>0</v>
      </c>
      <c r="O1423" s="216">
        <v>0</v>
      </c>
      <c r="P1423" s="216">
        <v>0</v>
      </c>
      <c r="Q1423" s="335">
        <v>0</v>
      </c>
      <c r="R1423" s="234"/>
    </row>
    <row r="1424" spans="2:18" s="194" customFormat="1" x14ac:dyDescent="0.25">
      <c r="B1424" s="233">
        <v>1419</v>
      </c>
      <c r="C1424" s="293">
        <v>45457</v>
      </c>
      <c r="D1424" s="195" t="s">
        <v>177</v>
      </c>
      <c r="E1424" s="196" t="s">
        <v>159</v>
      </c>
      <c r="F1424" s="196" t="s">
        <v>8</v>
      </c>
      <c r="G1424" s="196" t="s">
        <v>159</v>
      </c>
      <c r="H1424" s="196">
        <v>11.6</v>
      </c>
      <c r="I1424" s="196"/>
      <c r="J1424" s="196"/>
      <c r="K1424" s="448"/>
      <c r="L1424" s="196"/>
      <c r="M1424" s="196"/>
      <c r="N1424" s="216">
        <v>0</v>
      </c>
      <c r="O1424" s="216">
        <v>0</v>
      </c>
      <c r="P1424" s="216">
        <v>0</v>
      </c>
      <c r="Q1424" s="335">
        <v>0</v>
      </c>
      <c r="R1424" s="234"/>
    </row>
    <row r="1425" spans="2:18" s="194" customFormat="1" x14ac:dyDescent="0.25">
      <c r="B1425" s="233">
        <v>1420</v>
      </c>
      <c r="C1425" s="293">
        <v>45457</v>
      </c>
      <c r="D1425" s="195" t="s">
        <v>141</v>
      </c>
      <c r="E1425" s="196" t="s">
        <v>92</v>
      </c>
      <c r="F1425" s="196" t="s">
        <v>2</v>
      </c>
      <c r="G1425" s="196" t="s">
        <v>209</v>
      </c>
      <c r="H1425" s="196">
        <v>7</v>
      </c>
      <c r="I1425" s="196"/>
      <c r="J1425" s="196"/>
      <c r="K1425" s="448"/>
      <c r="L1425" s="196"/>
      <c r="M1425" s="196"/>
      <c r="N1425" s="216">
        <v>0</v>
      </c>
      <c r="O1425" s="216">
        <v>0</v>
      </c>
      <c r="P1425" s="216">
        <v>0</v>
      </c>
      <c r="Q1425" s="335">
        <v>0</v>
      </c>
      <c r="R1425" s="234"/>
    </row>
    <row r="1426" spans="2:18" s="194" customFormat="1" x14ac:dyDescent="0.25">
      <c r="B1426" s="233">
        <v>1421</v>
      </c>
      <c r="C1426" s="293">
        <v>45457</v>
      </c>
      <c r="D1426" s="195" t="s">
        <v>140</v>
      </c>
      <c r="E1426" s="196" t="s">
        <v>92</v>
      </c>
      <c r="F1426" s="196" t="s">
        <v>2</v>
      </c>
      <c r="G1426" s="196" t="s">
        <v>209</v>
      </c>
      <c r="H1426" s="196">
        <v>7</v>
      </c>
      <c r="I1426" s="196"/>
      <c r="J1426" s="196"/>
      <c r="K1426" s="448"/>
      <c r="L1426" s="196"/>
      <c r="M1426" s="196"/>
      <c r="N1426" s="216">
        <v>0</v>
      </c>
      <c r="O1426" s="216">
        <v>0</v>
      </c>
      <c r="P1426" s="216">
        <v>0</v>
      </c>
      <c r="Q1426" s="335">
        <v>0</v>
      </c>
      <c r="R1426" s="234"/>
    </row>
    <row r="1427" spans="2:18" s="194" customFormat="1" x14ac:dyDescent="0.25">
      <c r="B1427" s="233">
        <v>1422</v>
      </c>
      <c r="C1427" s="293">
        <v>45457</v>
      </c>
      <c r="D1427" s="195" t="s">
        <v>139</v>
      </c>
      <c r="E1427" s="196" t="s">
        <v>92</v>
      </c>
      <c r="F1427" s="196" t="s">
        <v>2</v>
      </c>
      <c r="G1427" s="196" t="s">
        <v>209</v>
      </c>
      <c r="H1427" s="196">
        <v>7</v>
      </c>
      <c r="I1427" s="196"/>
      <c r="J1427" s="196"/>
      <c r="K1427" s="448"/>
      <c r="L1427" s="196"/>
      <c r="M1427" s="196"/>
      <c r="N1427" s="216">
        <v>0</v>
      </c>
      <c r="O1427" s="216">
        <v>0</v>
      </c>
      <c r="P1427" s="216">
        <v>0</v>
      </c>
      <c r="Q1427" s="335">
        <v>0</v>
      </c>
      <c r="R1427" s="234"/>
    </row>
    <row r="1428" spans="2:18" s="194" customFormat="1" x14ac:dyDescent="0.25">
      <c r="B1428" s="233">
        <v>1423</v>
      </c>
      <c r="C1428" s="293">
        <v>45457</v>
      </c>
      <c r="D1428" s="195" t="s">
        <v>96</v>
      </c>
      <c r="E1428" s="196" t="s">
        <v>159</v>
      </c>
      <c r="F1428" s="196" t="s">
        <v>1</v>
      </c>
      <c r="G1428" s="196" t="s">
        <v>159</v>
      </c>
      <c r="H1428" s="196">
        <v>11.8</v>
      </c>
      <c r="I1428" s="196"/>
      <c r="J1428" s="196"/>
      <c r="K1428" s="448"/>
      <c r="L1428" s="196"/>
      <c r="M1428" s="196"/>
      <c r="N1428" s="216">
        <v>0</v>
      </c>
      <c r="O1428" s="216">
        <v>0</v>
      </c>
      <c r="P1428" s="216">
        <v>0</v>
      </c>
      <c r="Q1428" s="335">
        <v>0</v>
      </c>
      <c r="R1428" s="234"/>
    </row>
    <row r="1429" spans="2:18" s="194" customFormat="1" x14ac:dyDescent="0.25">
      <c r="B1429" s="233">
        <v>1424</v>
      </c>
      <c r="C1429" s="293">
        <v>45457</v>
      </c>
      <c r="D1429" s="195" t="s">
        <v>128</v>
      </c>
      <c r="E1429" s="196" t="s">
        <v>159</v>
      </c>
      <c r="F1429" s="196" t="s">
        <v>1</v>
      </c>
      <c r="G1429" s="196" t="s">
        <v>159</v>
      </c>
      <c r="H1429" s="196">
        <v>11.8</v>
      </c>
      <c r="I1429" s="196"/>
      <c r="J1429" s="196"/>
      <c r="K1429" s="448"/>
      <c r="L1429" s="196"/>
      <c r="M1429" s="196"/>
      <c r="N1429" s="216">
        <v>0</v>
      </c>
      <c r="O1429" s="216">
        <v>0</v>
      </c>
      <c r="P1429" s="216">
        <v>0</v>
      </c>
      <c r="Q1429" s="335">
        <v>0</v>
      </c>
      <c r="R1429" s="234"/>
    </row>
    <row r="1430" spans="2:18" s="194" customFormat="1" x14ac:dyDescent="0.25">
      <c r="B1430" s="233">
        <v>1425</v>
      </c>
      <c r="C1430" s="293">
        <v>45458</v>
      </c>
      <c r="D1430" s="195" t="s">
        <v>94</v>
      </c>
      <c r="E1430" s="196" t="s">
        <v>92</v>
      </c>
      <c r="F1430" s="196" t="s">
        <v>1</v>
      </c>
      <c r="G1430" s="196" t="s">
        <v>209</v>
      </c>
      <c r="H1430" s="196">
        <v>6.65</v>
      </c>
      <c r="I1430" s="196"/>
      <c r="J1430" s="196"/>
      <c r="K1430" s="448"/>
      <c r="L1430" s="196"/>
      <c r="M1430" s="196"/>
      <c r="N1430" s="216">
        <v>0</v>
      </c>
      <c r="O1430" s="216">
        <v>0</v>
      </c>
      <c r="P1430" s="216">
        <v>0</v>
      </c>
      <c r="Q1430" s="335">
        <v>0</v>
      </c>
      <c r="R1430" s="234"/>
    </row>
    <row r="1431" spans="2:18" s="194" customFormat="1" x14ac:dyDescent="0.25">
      <c r="B1431" s="233">
        <v>1426</v>
      </c>
      <c r="C1431" s="293">
        <v>45458</v>
      </c>
      <c r="D1431" s="195" t="s">
        <v>91</v>
      </c>
      <c r="E1431" s="196" t="s">
        <v>92</v>
      </c>
      <c r="F1431" s="196" t="s">
        <v>1</v>
      </c>
      <c r="G1431" s="196" t="s">
        <v>209</v>
      </c>
      <c r="H1431" s="196">
        <v>6.65</v>
      </c>
      <c r="I1431" s="196" t="s">
        <v>215</v>
      </c>
      <c r="J1431" s="196">
        <v>21</v>
      </c>
      <c r="K1431" s="448"/>
      <c r="L1431" s="196" t="s">
        <v>62</v>
      </c>
      <c r="M1431" s="196" t="s">
        <v>298</v>
      </c>
      <c r="N1431" s="216">
        <v>0</v>
      </c>
      <c r="O1431" s="216">
        <v>160.5975</v>
      </c>
      <c r="P1431" s="216">
        <v>0</v>
      </c>
      <c r="Q1431" s="335">
        <v>0</v>
      </c>
      <c r="R1431" s="234"/>
    </row>
    <row r="1432" spans="2:18" s="194" customFormat="1" x14ac:dyDescent="0.25">
      <c r="B1432" s="233">
        <v>1427</v>
      </c>
      <c r="C1432" s="293">
        <v>45458</v>
      </c>
      <c r="D1432" s="195" t="s">
        <v>116</v>
      </c>
      <c r="E1432" s="196" t="s">
        <v>92</v>
      </c>
      <c r="F1432" s="196" t="s">
        <v>1</v>
      </c>
      <c r="G1432" s="196" t="s">
        <v>209</v>
      </c>
      <c r="H1432" s="196">
        <v>6.65</v>
      </c>
      <c r="I1432" s="196" t="s">
        <v>215</v>
      </c>
      <c r="J1432" s="196">
        <v>27</v>
      </c>
      <c r="K1432" s="448"/>
      <c r="L1432" s="196" t="s">
        <v>62</v>
      </c>
      <c r="M1432" s="196" t="s">
        <v>298</v>
      </c>
      <c r="N1432" s="216">
        <v>0</v>
      </c>
      <c r="O1432" s="216">
        <v>206.48249999999999</v>
      </c>
      <c r="P1432" s="216">
        <v>0</v>
      </c>
      <c r="Q1432" s="335">
        <v>0</v>
      </c>
      <c r="R1432" s="234"/>
    </row>
    <row r="1433" spans="2:18" s="194" customFormat="1" x14ac:dyDescent="0.25">
      <c r="B1433" s="233">
        <v>1428</v>
      </c>
      <c r="C1433" s="293">
        <v>45458</v>
      </c>
      <c r="D1433" s="195" t="s">
        <v>155</v>
      </c>
      <c r="E1433" s="196" t="s">
        <v>92</v>
      </c>
      <c r="F1433" s="196" t="s">
        <v>62</v>
      </c>
      <c r="G1433" s="196" t="s">
        <v>210</v>
      </c>
      <c r="H1433" s="196">
        <v>4.1500000000000004</v>
      </c>
      <c r="I1433" s="196" t="s">
        <v>215</v>
      </c>
      <c r="J1433" s="196">
        <v>33</v>
      </c>
      <c r="K1433" s="448"/>
      <c r="L1433" s="196" t="s">
        <v>62</v>
      </c>
      <c r="M1433" s="196" t="s">
        <v>298</v>
      </c>
      <c r="N1433" s="216">
        <v>0</v>
      </c>
      <c r="O1433" s="216">
        <v>157.49250000000001</v>
      </c>
      <c r="P1433" s="216">
        <v>0</v>
      </c>
      <c r="Q1433" s="335">
        <v>0</v>
      </c>
      <c r="R1433" s="234"/>
    </row>
    <row r="1434" spans="2:18" s="194" customFormat="1" x14ac:dyDescent="0.25">
      <c r="B1434" s="233">
        <v>1429</v>
      </c>
      <c r="C1434" s="293">
        <v>45458</v>
      </c>
      <c r="D1434" s="195" t="s">
        <v>154</v>
      </c>
      <c r="E1434" s="196" t="s">
        <v>92</v>
      </c>
      <c r="F1434" s="196" t="s">
        <v>62</v>
      </c>
      <c r="G1434" s="196" t="s">
        <v>210</v>
      </c>
      <c r="H1434" s="196">
        <v>4.1500000000000004</v>
      </c>
      <c r="I1434" s="196" t="s">
        <v>215</v>
      </c>
      <c r="J1434" s="196">
        <v>33</v>
      </c>
      <c r="K1434" s="448"/>
      <c r="L1434" s="196" t="s">
        <v>62</v>
      </c>
      <c r="M1434" s="196" t="s">
        <v>298</v>
      </c>
      <c r="N1434" s="216">
        <v>0</v>
      </c>
      <c r="O1434" s="216">
        <v>157.49250000000001</v>
      </c>
      <c r="P1434" s="216">
        <v>0</v>
      </c>
      <c r="Q1434" s="335">
        <v>0</v>
      </c>
      <c r="R1434" s="234"/>
    </row>
    <row r="1435" spans="2:18" s="194" customFormat="1" x14ac:dyDescent="0.25">
      <c r="B1435" s="233">
        <v>1430</v>
      </c>
      <c r="C1435" s="293">
        <v>45458</v>
      </c>
      <c r="D1435" s="195" t="s">
        <v>158</v>
      </c>
      <c r="E1435" s="196" t="s">
        <v>159</v>
      </c>
      <c r="F1435" s="196" t="s">
        <v>381</v>
      </c>
      <c r="G1435" s="196" t="s">
        <v>159</v>
      </c>
      <c r="H1435" s="196">
        <v>10</v>
      </c>
      <c r="I1435" s="196" t="s">
        <v>66</v>
      </c>
      <c r="J1435" s="196">
        <v>5</v>
      </c>
      <c r="K1435" s="448"/>
      <c r="L1435" s="196" t="s">
        <v>1</v>
      </c>
      <c r="M1435" s="196"/>
      <c r="N1435" s="216">
        <v>0</v>
      </c>
      <c r="O1435" s="216">
        <v>0</v>
      </c>
      <c r="P1435" s="216">
        <v>50</v>
      </c>
      <c r="Q1435" s="335">
        <v>0</v>
      </c>
      <c r="R1435" s="234"/>
    </row>
    <row r="1436" spans="2:18" s="194" customFormat="1" x14ac:dyDescent="0.25">
      <c r="B1436" s="233">
        <v>1431</v>
      </c>
      <c r="C1436" s="293">
        <v>45458</v>
      </c>
      <c r="D1436" s="195" t="s">
        <v>175</v>
      </c>
      <c r="E1436" s="196" t="s">
        <v>176</v>
      </c>
      <c r="F1436" s="196" t="s">
        <v>7</v>
      </c>
      <c r="G1436" s="196" t="s">
        <v>209</v>
      </c>
      <c r="H1436" s="196">
        <v>7</v>
      </c>
      <c r="I1436" s="196"/>
      <c r="J1436" s="196"/>
      <c r="K1436" s="448"/>
      <c r="L1436" s="196"/>
      <c r="M1436" s="196"/>
      <c r="N1436" s="216">
        <v>0</v>
      </c>
      <c r="O1436" s="216">
        <v>0</v>
      </c>
      <c r="P1436" s="216">
        <v>0</v>
      </c>
      <c r="Q1436" s="335">
        <v>0</v>
      </c>
      <c r="R1436" s="234"/>
    </row>
    <row r="1437" spans="2:18" s="194" customFormat="1" x14ac:dyDescent="0.25">
      <c r="B1437" s="233">
        <v>1432</v>
      </c>
      <c r="C1437" s="293">
        <v>45458</v>
      </c>
      <c r="D1437" s="195" t="s">
        <v>171</v>
      </c>
      <c r="E1437" s="196" t="s">
        <v>159</v>
      </c>
      <c r="F1437" s="196" t="s">
        <v>7</v>
      </c>
      <c r="G1437" s="196" t="s">
        <v>159</v>
      </c>
      <c r="H1437" s="196">
        <v>11.2</v>
      </c>
      <c r="I1437" s="196" t="s">
        <v>66</v>
      </c>
      <c r="J1437" s="196">
        <v>7</v>
      </c>
      <c r="K1437" s="448"/>
      <c r="L1437" s="196" t="s">
        <v>1</v>
      </c>
      <c r="M1437" s="196"/>
      <c r="N1437" s="216">
        <v>0</v>
      </c>
      <c r="O1437" s="216">
        <v>0</v>
      </c>
      <c r="P1437" s="216">
        <v>78.399999999999991</v>
      </c>
      <c r="Q1437" s="335">
        <v>0</v>
      </c>
      <c r="R1437" s="234"/>
    </row>
    <row r="1438" spans="2:18" s="194" customFormat="1" x14ac:dyDescent="0.25">
      <c r="B1438" s="233">
        <v>1433</v>
      </c>
      <c r="C1438" s="293">
        <v>45458</v>
      </c>
      <c r="D1438" s="195" t="s">
        <v>151</v>
      </c>
      <c r="E1438" s="196" t="s">
        <v>92</v>
      </c>
      <c r="F1438" s="196" t="s">
        <v>63</v>
      </c>
      <c r="G1438" s="196" t="s">
        <v>209</v>
      </c>
      <c r="H1438" s="196">
        <v>6.65</v>
      </c>
      <c r="I1438" s="196" t="s">
        <v>215</v>
      </c>
      <c r="J1438" s="196">
        <v>26</v>
      </c>
      <c r="K1438" s="448"/>
      <c r="L1438" s="196" t="s">
        <v>63</v>
      </c>
      <c r="M1438" s="196" t="s">
        <v>298</v>
      </c>
      <c r="N1438" s="216">
        <v>0</v>
      </c>
      <c r="O1438" s="216">
        <v>198.83499999999998</v>
      </c>
      <c r="P1438" s="216">
        <v>0</v>
      </c>
      <c r="Q1438" s="335">
        <v>0</v>
      </c>
      <c r="R1438" s="234"/>
    </row>
    <row r="1439" spans="2:18" s="194" customFormat="1" x14ac:dyDescent="0.25">
      <c r="B1439" s="233">
        <v>1434</v>
      </c>
      <c r="C1439" s="293">
        <v>45458</v>
      </c>
      <c r="D1439" s="195" t="s">
        <v>150</v>
      </c>
      <c r="E1439" s="196" t="s">
        <v>92</v>
      </c>
      <c r="F1439" s="196" t="s">
        <v>63</v>
      </c>
      <c r="G1439" s="196" t="s">
        <v>210</v>
      </c>
      <c r="H1439" s="196">
        <v>4.1500000000000004</v>
      </c>
      <c r="I1439" s="196" t="s">
        <v>215</v>
      </c>
      <c r="J1439" s="196">
        <v>28</v>
      </c>
      <c r="K1439" s="448"/>
      <c r="L1439" s="196" t="s">
        <v>63</v>
      </c>
      <c r="M1439" s="196" t="s">
        <v>298</v>
      </c>
      <c r="N1439" s="216">
        <v>0</v>
      </c>
      <c r="O1439" s="216">
        <v>133.63</v>
      </c>
      <c r="P1439" s="216">
        <v>0</v>
      </c>
      <c r="Q1439" s="335">
        <v>0</v>
      </c>
      <c r="R1439" s="234"/>
    </row>
    <row r="1440" spans="2:18" s="194" customFormat="1" x14ac:dyDescent="0.25">
      <c r="B1440" s="233">
        <v>1435</v>
      </c>
      <c r="C1440" s="293">
        <v>45458</v>
      </c>
      <c r="D1440" s="195" t="s">
        <v>148</v>
      </c>
      <c r="E1440" s="196" t="s">
        <v>92</v>
      </c>
      <c r="F1440" s="196" t="s">
        <v>63</v>
      </c>
      <c r="G1440" s="196" t="s">
        <v>210</v>
      </c>
      <c r="H1440" s="196">
        <v>4.1500000000000004</v>
      </c>
      <c r="I1440" s="196" t="s">
        <v>215</v>
      </c>
      <c r="J1440" s="196">
        <v>28</v>
      </c>
      <c r="K1440" s="448"/>
      <c r="L1440" s="196" t="s">
        <v>63</v>
      </c>
      <c r="M1440" s="196" t="s">
        <v>298</v>
      </c>
      <c r="N1440" s="216">
        <v>0</v>
      </c>
      <c r="O1440" s="216">
        <v>133.63</v>
      </c>
      <c r="P1440" s="216">
        <v>0</v>
      </c>
      <c r="Q1440" s="335">
        <v>0</v>
      </c>
      <c r="R1440" s="234"/>
    </row>
    <row r="1441" spans="2:18" s="194" customFormat="1" x14ac:dyDescent="0.25">
      <c r="B1441" s="233">
        <v>1436</v>
      </c>
      <c r="C1441" s="293">
        <v>45458</v>
      </c>
      <c r="D1441" s="195" t="s">
        <v>177</v>
      </c>
      <c r="E1441" s="196" t="s">
        <v>159</v>
      </c>
      <c r="F1441" s="196" t="s">
        <v>8</v>
      </c>
      <c r="G1441" s="196" t="s">
        <v>159</v>
      </c>
      <c r="H1441" s="196">
        <v>11.6</v>
      </c>
      <c r="I1441" s="196" t="s">
        <v>66</v>
      </c>
      <c r="J1441" s="196">
        <v>6</v>
      </c>
      <c r="K1441" s="448"/>
      <c r="L1441" s="196" t="s">
        <v>1</v>
      </c>
      <c r="M1441" s="196"/>
      <c r="N1441" s="216">
        <v>0</v>
      </c>
      <c r="O1441" s="216">
        <v>0</v>
      </c>
      <c r="P1441" s="216">
        <v>69.599999999999994</v>
      </c>
      <c r="Q1441" s="335">
        <v>0</v>
      </c>
      <c r="R1441" s="234"/>
    </row>
    <row r="1442" spans="2:18" s="194" customFormat="1" x14ac:dyDescent="0.25">
      <c r="B1442" s="233">
        <v>1437</v>
      </c>
      <c r="C1442" s="293">
        <v>45458</v>
      </c>
      <c r="D1442" s="195" t="s">
        <v>141</v>
      </c>
      <c r="E1442" s="196" t="s">
        <v>92</v>
      </c>
      <c r="F1442" s="196" t="s">
        <v>2</v>
      </c>
      <c r="G1442" s="196" t="s">
        <v>209</v>
      </c>
      <c r="H1442" s="196">
        <v>7</v>
      </c>
      <c r="I1442" s="196" t="s">
        <v>214</v>
      </c>
      <c r="J1442" s="196">
        <v>40</v>
      </c>
      <c r="K1442" s="448"/>
      <c r="L1442" s="196" t="s">
        <v>2</v>
      </c>
      <c r="M1442" s="196" t="s">
        <v>297</v>
      </c>
      <c r="N1442" s="216">
        <v>280</v>
      </c>
      <c r="O1442" s="216">
        <v>0</v>
      </c>
      <c r="P1442" s="216">
        <v>0</v>
      </c>
      <c r="Q1442" s="335">
        <v>0</v>
      </c>
      <c r="R1442" s="234"/>
    </row>
    <row r="1443" spans="2:18" s="194" customFormat="1" x14ac:dyDescent="0.25">
      <c r="B1443" s="233">
        <v>1438</v>
      </c>
      <c r="C1443" s="293">
        <v>45458</v>
      </c>
      <c r="D1443" s="195" t="s">
        <v>140</v>
      </c>
      <c r="E1443" s="196" t="s">
        <v>92</v>
      </c>
      <c r="F1443" s="196" t="s">
        <v>2</v>
      </c>
      <c r="G1443" s="196" t="s">
        <v>209</v>
      </c>
      <c r="H1443" s="196">
        <v>7</v>
      </c>
      <c r="I1443" s="196" t="s">
        <v>214</v>
      </c>
      <c r="J1443" s="196">
        <v>35</v>
      </c>
      <c r="K1443" s="448"/>
      <c r="L1443" s="196" t="s">
        <v>2</v>
      </c>
      <c r="M1443" s="196" t="s">
        <v>297</v>
      </c>
      <c r="N1443" s="216">
        <v>245</v>
      </c>
      <c r="O1443" s="216">
        <v>0</v>
      </c>
      <c r="P1443" s="216">
        <v>0</v>
      </c>
      <c r="Q1443" s="335">
        <v>0</v>
      </c>
      <c r="R1443" s="234"/>
    </row>
    <row r="1444" spans="2:18" s="194" customFormat="1" x14ac:dyDescent="0.25">
      <c r="B1444" s="233">
        <v>1439</v>
      </c>
      <c r="C1444" s="293">
        <v>45458</v>
      </c>
      <c r="D1444" s="195" t="s">
        <v>139</v>
      </c>
      <c r="E1444" s="196" t="s">
        <v>92</v>
      </c>
      <c r="F1444" s="196" t="s">
        <v>2</v>
      </c>
      <c r="G1444" s="196" t="s">
        <v>209</v>
      </c>
      <c r="H1444" s="196">
        <v>7</v>
      </c>
      <c r="I1444" s="196" t="s">
        <v>214</v>
      </c>
      <c r="J1444" s="196">
        <v>36</v>
      </c>
      <c r="K1444" s="448"/>
      <c r="L1444" s="196" t="s">
        <v>2</v>
      </c>
      <c r="M1444" s="196" t="s">
        <v>297</v>
      </c>
      <c r="N1444" s="216">
        <v>252</v>
      </c>
      <c r="O1444" s="216">
        <v>0</v>
      </c>
      <c r="P1444" s="216">
        <v>0</v>
      </c>
      <c r="Q1444" s="335">
        <v>0</v>
      </c>
      <c r="R1444" s="234"/>
    </row>
    <row r="1445" spans="2:18" s="194" customFormat="1" x14ac:dyDescent="0.25">
      <c r="B1445" s="233">
        <v>1440</v>
      </c>
      <c r="C1445" s="293">
        <v>45458</v>
      </c>
      <c r="D1445" s="195" t="s">
        <v>96</v>
      </c>
      <c r="E1445" s="196" t="s">
        <v>159</v>
      </c>
      <c r="F1445" s="196" t="s">
        <v>1</v>
      </c>
      <c r="G1445" s="196" t="s">
        <v>159</v>
      </c>
      <c r="H1445" s="196">
        <v>11.8</v>
      </c>
      <c r="I1445" s="196"/>
      <c r="J1445" s="196"/>
      <c r="K1445" s="448"/>
      <c r="L1445" s="196"/>
      <c r="M1445" s="196"/>
      <c r="N1445" s="216">
        <v>0</v>
      </c>
      <c r="O1445" s="216">
        <v>0</v>
      </c>
      <c r="P1445" s="216">
        <v>0</v>
      </c>
      <c r="Q1445" s="335">
        <v>0</v>
      </c>
      <c r="R1445" s="234"/>
    </row>
    <row r="1446" spans="2:18" s="194" customFormat="1" x14ac:dyDescent="0.25">
      <c r="B1446" s="233">
        <v>1441</v>
      </c>
      <c r="C1446" s="293">
        <v>45458</v>
      </c>
      <c r="D1446" s="195" t="s">
        <v>128</v>
      </c>
      <c r="E1446" s="196" t="s">
        <v>159</v>
      </c>
      <c r="F1446" s="196" t="s">
        <v>1</v>
      </c>
      <c r="G1446" s="196" t="s">
        <v>159</v>
      </c>
      <c r="H1446" s="196">
        <v>11.8</v>
      </c>
      <c r="I1446" s="196" t="s">
        <v>66</v>
      </c>
      <c r="J1446" s="196">
        <v>3</v>
      </c>
      <c r="K1446" s="448"/>
      <c r="L1446" s="196" t="s">
        <v>1</v>
      </c>
      <c r="M1446" s="196"/>
      <c r="N1446" s="216">
        <v>0</v>
      </c>
      <c r="O1446" s="216">
        <v>0</v>
      </c>
      <c r="P1446" s="216">
        <v>35.400000000000006</v>
      </c>
      <c r="Q1446" s="335">
        <v>0</v>
      </c>
      <c r="R1446" s="234"/>
    </row>
    <row r="1447" spans="2:18" s="194" customFormat="1" x14ac:dyDescent="0.25">
      <c r="B1447" s="233">
        <v>1442</v>
      </c>
      <c r="C1447" s="293">
        <v>45459</v>
      </c>
      <c r="D1447" s="195" t="s">
        <v>94</v>
      </c>
      <c r="E1447" s="196" t="s">
        <v>92</v>
      </c>
      <c r="F1447" s="196" t="s">
        <v>1</v>
      </c>
      <c r="G1447" s="196" t="s">
        <v>209</v>
      </c>
      <c r="H1447" s="196">
        <v>6.65</v>
      </c>
      <c r="I1447" s="196"/>
      <c r="J1447" s="196"/>
      <c r="K1447" s="448"/>
      <c r="L1447" s="196"/>
      <c r="M1447" s="196"/>
      <c r="N1447" s="216">
        <v>0</v>
      </c>
      <c r="O1447" s="216">
        <v>0</v>
      </c>
      <c r="P1447" s="216">
        <v>0</v>
      </c>
      <c r="Q1447" s="335">
        <v>0</v>
      </c>
      <c r="R1447" s="234"/>
    </row>
    <row r="1448" spans="2:18" s="194" customFormat="1" x14ac:dyDescent="0.25">
      <c r="B1448" s="233">
        <v>1443</v>
      </c>
      <c r="C1448" s="293">
        <v>45459</v>
      </c>
      <c r="D1448" s="195" t="s">
        <v>91</v>
      </c>
      <c r="E1448" s="196" t="s">
        <v>92</v>
      </c>
      <c r="F1448" s="196" t="s">
        <v>1</v>
      </c>
      <c r="G1448" s="196" t="s">
        <v>209</v>
      </c>
      <c r="H1448" s="196">
        <v>6.65</v>
      </c>
      <c r="I1448" s="196" t="s">
        <v>214</v>
      </c>
      <c r="J1448" s="196">
        <v>31</v>
      </c>
      <c r="K1448" s="448"/>
      <c r="L1448" s="196" t="s">
        <v>62</v>
      </c>
      <c r="M1448" s="196" t="s">
        <v>298</v>
      </c>
      <c r="N1448" s="216">
        <v>206.15</v>
      </c>
      <c r="O1448" s="216">
        <v>0</v>
      </c>
      <c r="P1448" s="216">
        <v>0</v>
      </c>
      <c r="Q1448" s="335">
        <v>0</v>
      </c>
      <c r="R1448" s="234"/>
    </row>
    <row r="1449" spans="2:18" s="194" customFormat="1" x14ac:dyDescent="0.25">
      <c r="B1449" s="233">
        <v>1444</v>
      </c>
      <c r="C1449" s="293">
        <v>45459</v>
      </c>
      <c r="D1449" s="195" t="s">
        <v>116</v>
      </c>
      <c r="E1449" s="196" t="s">
        <v>92</v>
      </c>
      <c r="F1449" s="196" t="s">
        <v>1</v>
      </c>
      <c r="G1449" s="196" t="s">
        <v>209</v>
      </c>
      <c r="H1449" s="196">
        <v>6.65</v>
      </c>
      <c r="I1449" s="196" t="s">
        <v>214</v>
      </c>
      <c r="J1449" s="196">
        <v>15</v>
      </c>
      <c r="K1449" s="448"/>
      <c r="L1449" s="196" t="s">
        <v>62</v>
      </c>
      <c r="M1449" s="196" t="s">
        <v>298</v>
      </c>
      <c r="N1449" s="216">
        <v>99.75</v>
      </c>
      <c r="O1449" s="216">
        <v>0</v>
      </c>
      <c r="P1449" s="216">
        <v>0</v>
      </c>
      <c r="Q1449" s="335">
        <v>0</v>
      </c>
      <c r="R1449" s="234"/>
    </row>
    <row r="1450" spans="2:18" s="194" customFormat="1" x14ac:dyDescent="0.25">
      <c r="B1450" s="233">
        <v>1445</v>
      </c>
      <c r="C1450" s="293">
        <v>45459</v>
      </c>
      <c r="D1450" s="195" t="s">
        <v>155</v>
      </c>
      <c r="E1450" s="196" t="s">
        <v>92</v>
      </c>
      <c r="F1450" s="196" t="s">
        <v>62</v>
      </c>
      <c r="G1450" s="196" t="s">
        <v>210</v>
      </c>
      <c r="H1450" s="196">
        <v>4.1500000000000004</v>
      </c>
      <c r="I1450" s="196" t="s">
        <v>214</v>
      </c>
      <c r="J1450" s="196">
        <v>36</v>
      </c>
      <c r="K1450" s="448">
        <v>716</v>
      </c>
      <c r="L1450" s="196" t="s">
        <v>62</v>
      </c>
      <c r="M1450" s="196" t="s">
        <v>298</v>
      </c>
      <c r="N1450" s="216">
        <v>149.4</v>
      </c>
      <c r="O1450" s="216">
        <v>0</v>
      </c>
      <c r="P1450" s="216">
        <v>0</v>
      </c>
      <c r="Q1450" s="335">
        <v>0</v>
      </c>
      <c r="R1450" s="234"/>
    </row>
    <row r="1451" spans="2:18" s="194" customFormat="1" x14ac:dyDescent="0.25">
      <c r="B1451" s="233">
        <v>1446</v>
      </c>
      <c r="C1451" s="293">
        <v>45459</v>
      </c>
      <c r="D1451" s="195" t="s">
        <v>154</v>
      </c>
      <c r="E1451" s="196" t="s">
        <v>92</v>
      </c>
      <c r="F1451" s="196" t="s">
        <v>62</v>
      </c>
      <c r="G1451" s="196" t="s">
        <v>210</v>
      </c>
      <c r="H1451" s="196">
        <v>4.1500000000000004</v>
      </c>
      <c r="I1451" s="196" t="s">
        <v>214</v>
      </c>
      <c r="J1451" s="196">
        <v>36</v>
      </c>
      <c r="K1451" s="448">
        <v>716</v>
      </c>
      <c r="L1451" s="196" t="s">
        <v>62</v>
      </c>
      <c r="M1451" s="196" t="s">
        <v>298</v>
      </c>
      <c r="N1451" s="216">
        <v>149.4</v>
      </c>
      <c r="O1451" s="216">
        <v>0</v>
      </c>
      <c r="P1451" s="216">
        <v>0</v>
      </c>
      <c r="Q1451" s="335">
        <v>0</v>
      </c>
      <c r="R1451" s="234"/>
    </row>
    <row r="1452" spans="2:18" s="194" customFormat="1" x14ac:dyDescent="0.25">
      <c r="B1452" s="233">
        <v>1447</v>
      </c>
      <c r="C1452" s="293">
        <v>45459</v>
      </c>
      <c r="D1452" s="195" t="s">
        <v>158</v>
      </c>
      <c r="E1452" s="196" t="s">
        <v>159</v>
      </c>
      <c r="F1452" s="196" t="s">
        <v>381</v>
      </c>
      <c r="G1452" s="196" t="s">
        <v>159</v>
      </c>
      <c r="H1452" s="196">
        <v>10</v>
      </c>
      <c r="I1452" s="196" t="s">
        <v>66</v>
      </c>
      <c r="J1452" s="196">
        <v>4</v>
      </c>
      <c r="K1452" s="448"/>
      <c r="L1452" s="196" t="s">
        <v>1</v>
      </c>
      <c r="M1452" s="196"/>
      <c r="N1452" s="216">
        <v>0</v>
      </c>
      <c r="O1452" s="216">
        <v>0</v>
      </c>
      <c r="P1452" s="216">
        <v>40</v>
      </c>
      <c r="Q1452" s="335">
        <v>0</v>
      </c>
      <c r="R1452" s="234"/>
    </row>
    <row r="1453" spans="2:18" s="194" customFormat="1" x14ac:dyDescent="0.25">
      <c r="B1453" s="233">
        <v>1448</v>
      </c>
      <c r="C1453" s="293">
        <v>45459</v>
      </c>
      <c r="D1453" s="195" t="s">
        <v>175</v>
      </c>
      <c r="E1453" s="196" t="s">
        <v>176</v>
      </c>
      <c r="F1453" s="196" t="s">
        <v>7</v>
      </c>
      <c r="G1453" s="196" t="s">
        <v>209</v>
      </c>
      <c r="H1453" s="196">
        <v>7</v>
      </c>
      <c r="I1453" s="196"/>
      <c r="J1453" s="196"/>
      <c r="K1453" s="448"/>
      <c r="L1453" s="196"/>
      <c r="M1453" s="196"/>
      <c r="N1453" s="216">
        <v>0</v>
      </c>
      <c r="O1453" s="216">
        <v>0</v>
      </c>
      <c r="P1453" s="216">
        <v>0</v>
      </c>
      <c r="Q1453" s="335">
        <v>0</v>
      </c>
      <c r="R1453" s="234"/>
    </row>
    <row r="1454" spans="2:18" s="194" customFormat="1" x14ac:dyDescent="0.25">
      <c r="B1454" s="233">
        <v>1449</v>
      </c>
      <c r="C1454" s="293">
        <v>45459</v>
      </c>
      <c r="D1454" s="195" t="s">
        <v>171</v>
      </c>
      <c r="E1454" s="196" t="s">
        <v>159</v>
      </c>
      <c r="F1454" s="196" t="s">
        <v>7</v>
      </c>
      <c r="G1454" s="196" t="s">
        <v>159</v>
      </c>
      <c r="H1454" s="196">
        <v>11.2</v>
      </c>
      <c r="I1454" s="196" t="s">
        <v>66</v>
      </c>
      <c r="J1454" s="196">
        <v>8</v>
      </c>
      <c r="K1454" s="448"/>
      <c r="L1454" s="196" t="s">
        <v>1</v>
      </c>
      <c r="M1454" s="196"/>
      <c r="N1454" s="216">
        <v>0</v>
      </c>
      <c r="O1454" s="216">
        <v>0</v>
      </c>
      <c r="P1454" s="216">
        <v>89.6</v>
      </c>
      <c r="Q1454" s="335">
        <v>0</v>
      </c>
      <c r="R1454" s="234"/>
    </row>
    <row r="1455" spans="2:18" s="194" customFormat="1" x14ac:dyDescent="0.25">
      <c r="B1455" s="233">
        <v>1450</v>
      </c>
      <c r="C1455" s="293">
        <v>45459</v>
      </c>
      <c r="D1455" s="195" t="s">
        <v>151</v>
      </c>
      <c r="E1455" s="196" t="s">
        <v>92</v>
      </c>
      <c r="F1455" s="196" t="s">
        <v>63</v>
      </c>
      <c r="G1455" s="196" t="s">
        <v>209</v>
      </c>
      <c r="H1455" s="196">
        <v>6.65</v>
      </c>
      <c r="I1455" s="196" t="s">
        <v>215</v>
      </c>
      <c r="J1455" s="196">
        <v>10</v>
      </c>
      <c r="K1455" s="448"/>
      <c r="L1455" s="196" t="s">
        <v>63</v>
      </c>
      <c r="M1455" s="196" t="s">
        <v>298</v>
      </c>
      <c r="N1455" s="216">
        <v>0</v>
      </c>
      <c r="O1455" s="216">
        <v>76.474999999999994</v>
      </c>
      <c r="P1455" s="216">
        <v>0</v>
      </c>
      <c r="Q1455" s="335">
        <v>0</v>
      </c>
      <c r="R1455" s="234"/>
    </row>
    <row r="1456" spans="2:18" s="194" customFormat="1" x14ac:dyDescent="0.25">
      <c r="B1456" s="233">
        <v>1451</v>
      </c>
      <c r="C1456" s="293">
        <v>45459</v>
      </c>
      <c r="D1456" s="195" t="s">
        <v>151</v>
      </c>
      <c r="E1456" s="196" t="s">
        <v>92</v>
      </c>
      <c r="F1456" s="196" t="s">
        <v>63</v>
      </c>
      <c r="G1456" s="196" t="s">
        <v>209</v>
      </c>
      <c r="H1456" s="196">
        <v>6.65</v>
      </c>
      <c r="I1456" s="196" t="s">
        <v>215</v>
      </c>
      <c r="J1456" s="196">
        <v>15</v>
      </c>
      <c r="K1456" s="448"/>
      <c r="L1456" s="196" t="s">
        <v>63</v>
      </c>
      <c r="M1456" s="196" t="s">
        <v>298</v>
      </c>
      <c r="N1456" s="216">
        <v>0</v>
      </c>
      <c r="O1456" s="216">
        <v>114.71249999999999</v>
      </c>
      <c r="P1456" s="216">
        <v>0</v>
      </c>
      <c r="Q1456" s="335">
        <v>0</v>
      </c>
      <c r="R1456" s="234"/>
    </row>
    <row r="1457" spans="2:18" s="194" customFormat="1" x14ac:dyDescent="0.25">
      <c r="B1457" s="233">
        <v>1452</v>
      </c>
      <c r="C1457" s="293">
        <v>45459</v>
      </c>
      <c r="D1457" s="195" t="s">
        <v>150</v>
      </c>
      <c r="E1457" s="196" t="s">
        <v>92</v>
      </c>
      <c r="F1457" s="196" t="s">
        <v>63</v>
      </c>
      <c r="G1457" s="196" t="s">
        <v>210</v>
      </c>
      <c r="H1457" s="196">
        <v>4.1500000000000004</v>
      </c>
      <c r="I1457" s="196" t="s">
        <v>215</v>
      </c>
      <c r="J1457" s="196">
        <v>10</v>
      </c>
      <c r="K1457" s="448"/>
      <c r="L1457" s="196" t="s">
        <v>63</v>
      </c>
      <c r="M1457" s="196" t="s">
        <v>298</v>
      </c>
      <c r="N1457" s="216">
        <v>0</v>
      </c>
      <c r="O1457" s="216">
        <v>47.724999999999994</v>
      </c>
      <c r="P1457" s="216">
        <v>0</v>
      </c>
      <c r="Q1457" s="335">
        <v>0</v>
      </c>
      <c r="R1457" s="234"/>
    </row>
    <row r="1458" spans="2:18" s="194" customFormat="1" x14ac:dyDescent="0.25">
      <c r="B1458" s="233">
        <v>1453</v>
      </c>
      <c r="C1458" s="293">
        <v>45459</v>
      </c>
      <c r="D1458" s="195" t="s">
        <v>150</v>
      </c>
      <c r="E1458" s="196" t="s">
        <v>92</v>
      </c>
      <c r="F1458" s="196" t="s">
        <v>63</v>
      </c>
      <c r="G1458" s="196" t="s">
        <v>210</v>
      </c>
      <c r="H1458" s="196">
        <v>4.1500000000000004</v>
      </c>
      <c r="I1458" s="196" t="s">
        <v>215</v>
      </c>
      <c r="J1458" s="196">
        <v>15</v>
      </c>
      <c r="K1458" s="448"/>
      <c r="L1458" s="196" t="s">
        <v>63</v>
      </c>
      <c r="M1458" s="196" t="s">
        <v>298</v>
      </c>
      <c r="N1458" s="216">
        <v>0</v>
      </c>
      <c r="O1458" s="216">
        <v>71.587500000000006</v>
      </c>
      <c r="P1458" s="216">
        <v>0</v>
      </c>
      <c r="Q1458" s="335">
        <v>0</v>
      </c>
      <c r="R1458" s="234"/>
    </row>
    <row r="1459" spans="2:18" s="194" customFormat="1" x14ac:dyDescent="0.25">
      <c r="B1459" s="233">
        <v>1454</v>
      </c>
      <c r="C1459" s="293">
        <v>45459</v>
      </c>
      <c r="D1459" s="195" t="s">
        <v>148</v>
      </c>
      <c r="E1459" s="196" t="s">
        <v>92</v>
      </c>
      <c r="F1459" s="196" t="s">
        <v>63</v>
      </c>
      <c r="G1459" s="196" t="s">
        <v>210</v>
      </c>
      <c r="H1459" s="196">
        <v>4.1500000000000004</v>
      </c>
      <c r="I1459" s="196" t="s">
        <v>215</v>
      </c>
      <c r="J1459" s="196">
        <v>15</v>
      </c>
      <c r="K1459" s="448"/>
      <c r="L1459" s="196" t="s">
        <v>63</v>
      </c>
      <c r="M1459" s="196" t="s">
        <v>298</v>
      </c>
      <c r="N1459" s="216">
        <v>0</v>
      </c>
      <c r="O1459" s="216">
        <v>71.587500000000006</v>
      </c>
      <c r="P1459" s="216">
        <v>0</v>
      </c>
      <c r="Q1459" s="335">
        <v>0</v>
      </c>
      <c r="R1459" s="234"/>
    </row>
    <row r="1460" spans="2:18" s="194" customFormat="1" x14ac:dyDescent="0.25">
      <c r="B1460" s="233">
        <v>1455</v>
      </c>
      <c r="C1460" s="293">
        <v>45459</v>
      </c>
      <c r="D1460" s="195" t="s">
        <v>148</v>
      </c>
      <c r="E1460" s="196" t="s">
        <v>92</v>
      </c>
      <c r="F1460" s="196" t="s">
        <v>63</v>
      </c>
      <c r="G1460" s="196" t="s">
        <v>210</v>
      </c>
      <c r="H1460" s="196">
        <v>4.1500000000000004</v>
      </c>
      <c r="I1460" s="196" t="s">
        <v>215</v>
      </c>
      <c r="J1460" s="196">
        <v>15</v>
      </c>
      <c r="K1460" s="448"/>
      <c r="L1460" s="196" t="s">
        <v>63</v>
      </c>
      <c r="M1460" s="196" t="s">
        <v>298</v>
      </c>
      <c r="N1460" s="216">
        <v>0</v>
      </c>
      <c r="O1460" s="216">
        <v>71.587500000000006</v>
      </c>
      <c r="P1460" s="216">
        <v>0</v>
      </c>
      <c r="Q1460" s="335">
        <v>0</v>
      </c>
      <c r="R1460" s="234"/>
    </row>
    <row r="1461" spans="2:18" s="194" customFormat="1" x14ac:dyDescent="0.25">
      <c r="B1461" s="233">
        <v>1456</v>
      </c>
      <c r="C1461" s="293">
        <v>45459</v>
      </c>
      <c r="D1461" s="195" t="s">
        <v>177</v>
      </c>
      <c r="E1461" s="196" t="s">
        <v>159</v>
      </c>
      <c r="F1461" s="196" t="s">
        <v>8</v>
      </c>
      <c r="G1461" s="196" t="s">
        <v>159</v>
      </c>
      <c r="H1461" s="196">
        <v>11.6</v>
      </c>
      <c r="I1461" s="196" t="s">
        <v>66</v>
      </c>
      <c r="J1461" s="196">
        <v>3</v>
      </c>
      <c r="K1461" s="448"/>
      <c r="L1461" s="196" t="s">
        <v>1</v>
      </c>
      <c r="M1461" s="196"/>
      <c r="N1461" s="216">
        <v>0</v>
      </c>
      <c r="O1461" s="216">
        <v>0</v>
      </c>
      <c r="P1461" s="216">
        <v>34.799999999999997</v>
      </c>
      <c r="Q1461" s="335">
        <v>0</v>
      </c>
      <c r="R1461" s="234"/>
    </row>
    <row r="1462" spans="2:18" s="194" customFormat="1" x14ac:dyDescent="0.25">
      <c r="B1462" s="233">
        <v>1457</v>
      </c>
      <c r="C1462" s="293">
        <v>45459</v>
      </c>
      <c r="D1462" s="195" t="s">
        <v>141</v>
      </c>
      <c r="E1462" s="196" t="s">
        <v>92</v>
      </c>
      <c r="F1462" s="196" t="s">
        <v>2</v>
      </c>
      <c r="G1462" s="196" t="s">
        <v>209</v>
      </c>
      <c r="H1462" s="196">
        <v>7</v>
      </c>
      <c r="I1462" s="196" t="s">
        <v>214</v>
      </c>
      <c r="J1462" s="196">
        <v>40</v>
      </c>
      <c r="K1462" s="448"/>
      <c r="L1462" s="196" t="s">
        <v>2</v>
      </c>
      <c r="M1462" s="196" t="s">
        <v>297</v>
      </c>
      <c r="N1462" s="216">
        <v>280</v>
      </c>
      <c r="O1462" s="216">
        <v>0</v>
      </c>
      <c r="P1462" s="216">
        <v>0</v>
      </c>
      <c r="Q1462" s="335">
        <v>0</v>
      </c>
      <c r="R1462" s="234"/>
    </row>
    <row r="1463" spans="2:18" s="194" customFormat="1" x14ac:dyDescent="0.25">
      <c r="B1463" s="233">
        <v>1458</v>
      </c>
      <c r="C1463" s="293">
        <v>45459</v>
      </c>
      <c r="D1463" s="195" t="s">
        <v>140</v>
      </c>
      <c r="E1463" s="196" t="s">
        <v>92</v>
      </c>
      <c r="F1463" s="196" t="s">
        <v>2</v>
      </c>
      <c r="G1463" s="196" t="s">
        <v>209</v>
      </c>
      <c r="H1463" s="196">
        <v>7</v>
      </c>
      <c r="I1463" s="196" t="s">
        <v>214</v>
      </c>
      <c r="J1463" s="196">
        <v>35</v>
      </c>
      <c r="K1463" s="448"/>
      <c r="L1463" s="196" t="s">
        <v>2</v>
      </c>
      <c r="M1463" s="196" t="s">
        <v>297</v>
      </c>
      <c r="N1463" s="216">
        <v>245</v>
      </c>
      <c r="O1463" s="216">
        <v>0</v>
      </c>
      <c r="P1463" s="216">
        <v>0</v>
      </c>
      <c r="Q1463" s="335">
        <v>0</v>
      </c>
      <c r="R1463" s="234"/>
    </row>
    <row r="1464" spans="2:18" s="194" customFormat="1" x14ac:dyDescent="0.25">
      <c r="B1464" s="233">
        <v>1459</v>
      </c>
      <c r="C1464" s="293">
        <v>45459</v>
      </c>
      <c r="D1464" s="195" t="s">
        <v>139</v>
      </c>
      <c r="E1464" s="196" t="s">
        <v>92</v>
      </c>
      <c r="F1464" s="196" t="s">
        <v>2</v>
      </c>
      <c r="G1464" s="196" t="s">
        <v>209</v>
      </c>
      <c r="H1464" s="196">
        <v>7</v>
      </c>
      <c r="I1464" s="196" t="s">
        <v>214</v>
      </c>
      <c r="J1464" s="196">
        <v>35</v>
      </c>
      <c r="K1464" s="448"/>
      <c r="L1464" s="196" t="s">
        <v>2</v>
      </c>
      <c r="M1464" s="196" t="s">
        <v>297</v>
      </c>
      <c r="N1464" s="216">
        <v>245</v>
      </c>
      <c r="O1464" s="216">
        <v>0</v>
      </c>
      <c r="P1464" s="216">
        <v>0</v>
      </c>
      <c r="Q1464" s="335">
        <v>0</v>
      </c>
      <c r="R1464" s="234"/>
    </row>
    <row r="1465" spans="2:18" s="194" customFormat="1" x14ac:dyDescent="0.25">
      <c r="B1465" s="233">
        <v>1460</v>
      </c>
      <c r="C1465" s="293">
        <v>45459</v>
      </c>
      <c r="D1465" s="195" t="s">
        <v>96</v>
      </c>
      <c r="E1465" s="196" t="s">
        <v>159</v>
      </c>
      <c r="F1465" s="196" t="s">
        <v>1</v>
      </c>
      <c r="G1465" s="196" t="s">
        <v>159</v>
      </c>
      <c r="H1465" s="196">
        <v>11.8</v>
      </c>
      <c r="I1465" s="196" t="s">
        <v>66</v>
      </c>
      <c r="J1465" s="196">
        <v>1</v>
      </c>
      <c r="K1465" s="448"/>
      <c r="L1465" s="196" t="s">
        <v>1</v>
      </c>
      <c r="M1465" s="196"/>
      <c r="N1465" s="216">
        <v>0</v>
      </c>
      <c r="O1465" s="216">
        <v>0</v>
      </c>
      <c r="P1465" s="216">
        <v>11.8</v>
      </c>
      <c r="Q1465" s="335">
        <v>0</v>
      </c>
      <c r="R1465" s="234"/>
    </row>
    <row r="1466" spans="2:18" s="194" customFormat="1" x14ac:dyDescent="0.25">
      <c r="B1466" s="233">
        <v>1461</v>
      </c>
      <c r="C1466" s="293">
        <v>45459</v>
      </c>
      <c r="D1466" s="195" t="s">
        <v>128</v>
      </c>
      <c r="E1466" s="196" t="s">
        <v>159</v>
      </c>
      <c r="F1466" s="196" t="s">
        <v>1</v>
      </c>
      <c r="G1466" s="196" t="s">
        <v>159</v>
      </c>
      <c r="H1466" s="196">
        <v>11.8</v>
      </c>
      <c r="I1466" s="196"/>
      <c r="J1466" s="196"/>
      <c r="K1466" s="448"/>
      <c r="L1466" s="196"/>
      <c r="M1466" s="196"/>
      <c r="N1466" s="216">
        <v>0</v>
      </c>
      <c r="O1466" s="216">
        <v>0</v>
      </c>
      <c r="P1466" s="216">
        <v>0</v>
      </c>
      <c r="Q1466" s="335">
        <v>0</v>
      </c>
      <c r="R1466" s="234"/>
    </row>
    <row r="1467" spans="2:18" s="194" customFormat="1" x14ac:dyDescent="0.25">
      <c r="B1467" s="233">
        <v>1462</v>
      </c>
      <c r="C1467" s="293">
        <v>45460</v>
      </c>
      <c r="D1467" s="195" t="s">
        <v>94</v>
      </c>
      <c r="E1467" s="196" t="s">
        <v>92</v>
      </c>
      <c r="F1467" s="196" t="s">
        <v>1</v>
      </c>
      <c r="G1467" s="196" t="s">
        <v>209</v>
      </c>
      <c r="H1467" s="196">
        <v>6.65</v>
      </c>
      <c r="I1467" s="196"/>
      <c r="J1467" s="196"/>
      <c r="K1467" s="448"/>
      <c r="L1467" s="196"/>
      <c r="M1467" s="196"/>
      <c r="N1467" s="216">
        <v>0</v>
      </c>
      <c r="O1467" s="216">
        <v>0</v>
      </c>
      <c r="P1467" s="216">
        <v>0</v>
      </c>
      <c r="Q1467" s="335">
        <v>0</v>
      </c>
      <c r="R1467" s="234"/>
    </row>
    <row r="1468" spans="2:18" s="194" customFormat="1" x14ac:dyDescent="0.25">
      <c r="B1468" s="233">
        <v>1463</v>
      </c>
      <c r="C1468" s="293">
        <v>45460</v>
      </c>
      <c r="D1468" s="195" t="s">
        <v>91</v>
      </c>
      <c r="E1468" s="196" t="s">
        <v>92</v>
      </c>
      <c r="F1468" s="196" t="s">
        <v>1</v>
      </c>
      <c r="G1468" s="196" t="s">
        <v>209</v>
      </c>
      <c r="H1468" s="196">
        <v>6.65</v>
      </c>
      <c r="I1468" s="196" t="s">
        <v>214</v>
      </c>
      <c r="J1468" s="196">
        <v>22</v>
      </c>
      <c r="K1468" s="448"/>
      <c r="L1468" s="196" t="s">
        <v>62</v>
      </c>
      <c r="M1468" s="196" t="s">
        <v>298</v>
      </c>
      <c r="N1468" s="216">
        <v>146.30000000000001</v>
      </c>
      <c r="O1468" s="216">
        <v>0</v>
      </c>
      <c r="P1468" s="216">
        <v>0</v>
      </c>
      <c r="Q1468" s="335">
        <v>0</v>
      </c>
      <c r="R1468" s="234"/>
    </row>
    <row r="1469" spans="2:18" s="194" customFormat="1" x14ac:dyDescent="0.25">
      <c r="B1469" s="233">
        <v>1464</v>
      </c>
      <c r="C1469" s="293">
        <v>45460</v>
      </c>
      <c r="D1469" s="195" t="s">
        <v>116</v>
      </c>
      <c r="E1469" s="196" t="s">
        <v>92</v>
      </c>
      <c r="F1469" s="196" t="s">
        <v>1</v>
      </c>
      <c r="G1469" s="196" t="s">
        <v>209</v>
      </c>
      <c r="H1469" s="196">
        <v>6.65</v>
      </c>
      <c r="I1469" s="196" t="s">
        <v>214</v>
      </c>
      <c r="J1469" s="196">
        <v>8</v>
      </c>
      <c r="K1469" s="448"/>
      <c r="L1469" s="196" t="s">
        <v>62</v>
      </c>
      <c r="M1469" s="196" t="s">
        <v>298</v>
      </c>
      <c r="N1469" s="216">
        <v>53.2</v>
      </c>
      <c r="O1469" s="216">
        <v>0</v>
      </c>
      <c r="P1469" s="216">
        <v>0</v>
      </c>
      <c r="Q1469" s="335">
        <v>0</v>
      </c>
      <c r="R1469" s="234"/>
    </row>
    <row r="1470" spans="2:18" s="194" customFormat="1" x14ac:dyDescent="0.25">
      <c r="B1470" s="233">
        <v>1465</v>
      </c>
      <c r="C1470" s="293">
        <v>45460</v>
      </c>
      <c r="D1470" s="195" t="s">
        <v>155</v>
      </c>
      <c r="E1470" s="196" t="s">
        <v>92</v>
      </c>
      <c r="F1470" s="196" t="s">
        <v>62</v>
      </c>
      <c r="G1470" s="196" t="s">
        <v>210</v>
      </c>
      <c r="H1470" s="196">
        <v>4.1500000000000004</v>
      </c>
      <c r="I1470" s="196" t="s">
        <v>214</v>
      </c>
      <c r="J1470" s="196">
        <v>40</v>
      </c>
      <c r="K1470" s="448"/>
      <c r="L1470" s="196" t="s">
        <v>62</v>
      </c>
      <c r="M1470" s="196" t="s">
        <v>298</v>
      </c>
      <c r="N1470" s="216">
        <v>166</v>
      </c>
      <c r="O1470" s="216">
        <v>0</v>
      </c>
      <c r="P1470" s="216">
        <v>0</v>
      </c>
      <c r="Q1470" s="335">
        <v>0</v>
      </c>
      <c r="R1470" s="234"/>
    </row>
    <row r="1471" spans="2:18" s="194" customFormat="1" x14ac:dyDescent="0.25">
      <c r="B1471" s="233">
        <v>1466</v>
      </c>
      <c r="C1471" s="293">
        <v>45460</v>
      </c>
      <c r="D1471" s="195" t="s">
        <v>154</v>
      </c>
      <c r="E1471" s="196" t="s">
        <v>92</v>
      </c>
      <c r="F1471" s="196" t="s">
        <v>62</v>
      </c>
      <c r="G1471" s="196" t="s">
        <v>210</v>
      </c>
      <c r="H1471" s="196">
        <v>4.1500000000000004</v>
      </c>
      <c r="I1471" s="196" t="s">
        <v>214</v>
      </c>
      <c r="J1471" s="196">
        <v>40</v>
      </c>
      <c r="K1471" s="448"/>
      <c r="L1471" s="196" t="s">
        <v>62</v>
      </c>
      <c r="M1471" s="196" t="s">
        <v>298</v>
      </c>
      <c r="N1471" s="216">
        <v>166</v>
      </c>
      <c r="O1471" s="216">
        <v>0</v>
      </c>
      <c r="P1471" s="216">
        <v>0</v>
      </c>
      <c r="Q1471" s="335">
        <v>0</v>
      </c>
      <c r="R1471" s="234"/>
    </row>
    <row r="1472" spans="2:18" s="194" customFormat="1" x14ac:dyDescent="0.25">
      <c r="B1472" s="233">
        <v>1467</v>
      </c>
      <c r="C1472" s="293">
        <v>45460</v>
      </c>
      <c r="D1472" s="195" t="s">
        <v>158</v>
      </c>
      <c r="E1472" s="196" t="s">
        <v>159</v>
      </c>
      <c r="F1472" s="196" t="s">
        <v>381</v>
      </c>
      <c r="G1472" s="196" t="s">
        <v>159</v>
      </c>
      <c r="H1472" s="196">
        <v>10</v>
      </c>
      <c r="I1472" s="196" t="s">
        <v>66</v>
      </c>
      <c r="J1472" s="196">
        <v>3</v>
      </c>
      <c r="K1472" s="448"/>
      <c r="L1472" s="196" t="s">
        <v>1</v>
      </c>
      <c r="M1472" s="196"/>
      <c r="N1472" s="216">
        <v>0</v>
      </c>
      <c r="O1472" s="216">
        <v>0</v>
      </c>
      <c r="P1472" s="216">
        <v>30</v>
      </c>
      <c r="Q1472" s="335">
        <v>0</v>
      </c>
      <c r="R1472" s="234"/>
    </row>
    <row r="1473" spans="2:18" s="194" customFormat="1" x14ac:dyDescent="0.25">
      <c r="B1473" s="233">
        <v>1468</v>
      </c>
      <c r="C1473" s="293">
        <v>45460</v>
      </c>
      <c r="D1473" s="195" t="s">
        <v>175</v>
      </c>
      <c r="E1473" s="196" t="s">
        <v>176</v>
      </c>
      <c r="F1473" s="196" t="s">
        <v>7</v>
      </c>
      <c r="G1473" s="196" t="s">
        <v>209</v>
      </c>
      <c r="H1473" s="196">
        <v>7</v>
      </c>
      <c r="I1473" s="196"/>
      <c r="J1473" s="196"/>
      <c r="K1473" s="448"/>
      <c r="L1473" s="196"/>
      <c r="M1473" s="196"/>
      <c r="N1473" s="216">
        <v>0</v>
      </c>
      <c r="O1473" s="216">
        <v>0</v>
      </c>
      <c r="P1473" s="216">
        <v>0</v>
      </c>
      <c r="Q1473" s="335">
        <v>0</v>
      </c>
      <c r="R1473" s="234"/>
    </row>
    <row r="1474" spans="2:18" s="194" customFormat="1" x14ac:dyDescent="0.25">
      <c r="B1474" s="233">
        <v>1469</v>
      </c>
      <c r="C1474" s="293">
        <v>45460</v>
      </c>
      <c r="D1474" s="195" t="s">
        <v>171</v>
      </c>
      <c r="E1474" s="196" t="s">
        <v>159</v>
      </c>
      <c r="F1474" s="196" t="s">
        <v>7</v>
      </c>
      <c r="G1474" s="196" t="s">
        <v>159</v>
      </c>
      <c r="H1474" s="196">
        <v>11.2</v>
      </c>
      <c r="I1474" s="196" t="s">
        <v>66</v>
      </c>
      <c r="J1474" s="196">
        <v>8</v>
      </c>
      <c r="K1474" s="448"/>
      <c r="L1474" s="196" t="s">
        <v>1</v>
      </c>
      <c r="M1474" s="196"/>
      <c r="N1474" s="216">
        <v>0</v>
      </c>
      <c r="O1474" s="216">
        <v>0</v>
      </c>
      <c r="P1474" s="216">
        <v>89.6</v>
      </c>
      <c r="Q1474" s="335">
        <v>0</v>
      </c>
      <c r="R1474" s="234"/>
    </row>
    <row r="1475" spans="2:18" s="194" customFormat="1" x14ac:dyDescent="0.25">
      <c r="B1475" s="233">
        <v>1470</v>
      </c>
      <c r="C1475" s="293">
        <v>45460</v>
      </c>
      <c r="D1475" s="195" t="s">
        <v>151</v>
      </c>
      <c r="E1475" s="196" t="s">
        <v>92</v>
      </c>
      <c r="F1475" s="196" t="s">
        <v>63</v>
      </c>
      <c r="G1475" s="196" t="s">
        <v>209</v>
      </c>
      <c r="H1475" s="196">
        <v>6.65</v>
      </c>
      <c r="I1475" s="196"/>
      <c r="J1475" s="196"/>
      <c r="K1475" s="448"/>
      <c r="L1475" s="196"/>
      <c r="M1475" s="196"/>
      <c r="N1475" s="216">
        <v>0</v>
      </c>
      <c r="O1475" s="216">
        <v>0</v>
      </c>
      <c r="P1475" s="216">
        <v>0</v>
      </c>
      <c r="Q1475" s="335">
        <v>0</v>
      </c>
      <c r="R1475" s="234"/>
    </row>
    <row r="1476" spans="2:18" s="194" customFormat="1" x14ac:dyDescent="0.25">
      <c r="B1476" s="233">
        <v>1471</v>
      </c>
      <c r="C1476" s="293">
        <v>45460</v>
      </c>
      <c r="D1476" s="195" t="s">
        <v>150</v>
      </c>
      <c r="E1476" s="196" t="s">
        <v>92</v>
      </c>
      <c r="F1476" s="196" t="s">
        <v>63</v>
      </c>
      <c r="G1476" s="196" t="s">
        <v>210</v>
      </c>
      <c r="H1476" s="196">
        <v>4.1500000000000004</v>
      </c>
      <c r="I1476" s="196" t="s">
        <v>214</v>
      </c>
      <c r="J1476" s="196">
        <v>40</v>
      </c>
      <c r="K1476" s="448"/>
      <c r="L1476" s="196" t="s">
        <v>63</v>
      </c>
      <c r="M1476" s="196" t="s">
        <v>298</v>
      </c>
      <c r="N1476" s="216">
        <v>166</v>
      </c>
      <c r="O1476" s="216">
        <v>0</v>
      </c>
      <c r="P1476" s="216">
        <v>0</v>
      </c>
      <c r="Q1476" s="335">
        <v>0</v>
      </c>
      <c r="R1476" s="234"/>
    </row>
    <row r="1477" spans="2:18" s="194" customFormat="1" x14ac:dyDescent="0.25">
      <c r="B1477" s="233">
        <v>1472</v>
      </c>
      <c r="C1477" s="293">
        <v>45460</v>
      </c>
      <c r="D1477" s="195" t="s">
        <v>148</v>
      </c>
      <c r="E1477" s="196" t="s">
        <v>92</v>
      </c>
      <c r="F1477" s="196" t="s">
        <v>63</v>
      </c>
      <c r="G1477" s="196" t="s">
        <v>210</v>
      </c>
      <c r="H1477" s="196">
        <v>4.1500000000000004</v>
      </c>
      <c r="I1477" s="196" t="s">
        <v>214</v>
      </c>
      <c r="J1477" s="196">
        <v>39</v>
      </c>
      <c r="K1477" s="448"/>
      <c r="L1477" s="196" t="s">
        <v>63</v>
      </c>
      <c r="M1477" s="196" t="s">
        <v>298</v>
      </c>
      <c r="N1477" s="216">
        <v>161.85000000000002</v>
      </c>
      <c r="O1477" s="216">
        <v>0</v>
      </c>
      <c r="P1477" s="216">
        <v>0</v>
      </c>
      <c r="Q1477" s="335">
        <v>0</v>
      </c>
      <c r="R1477" s="234"/>
    </row>
    <row r="1478" spans="2:18" s="194" customFormat="1" x14ac:dyDescent="0.25">
      <c r="B1478" s="233">
        <v>1473</v>
      </c>
      <c r="C1478" s="293">
        <v>45460</v>
      </c>
      <c r="D1478" s="195" t="s">
        <v>177</v>
      </c>
      <c r="E1478" s="196" t="s">
        <v>159</v>
      </c>
      <c r="F1478" s="196" t="s">
        <v>8</v>
      </c>
      <c r="G1478" s="196" t="s">
        <v>159</v>
      </c>
      <c r="H1478" s="196">
        <v>11.6</v>
      </c>
      <c r="I1478" s="196" t="s">
        <v>66</v>
      </c>
      <c r="J1478" s="196">
        <v>6</v>
      </c>
      <c r="K1478" s="448"/>
      <c r="L1478" s="196" t="s">
        <v>1</v>
      </c>
      <c r="M1478" s="196"/>
      <c r="N1478" s="216">
        <v>0</v>
      </c>
      <c r="O1478" s="216">
        <v>0</v>
      </c>
      <c r="P1478" s="216">
        <v>69.599999999999994</v>
      </c>
      <c r="Q1478" s="335">
        <v>0</v>
      </c>
      <c r="R1478" s="234"/>
    </row>
    <row r="1479" spans="2:18" s="194" customFormat="1" x14ac:dyDescent="0.25">
      <c r="B1479" s="233">
        <v>1474</v>
      </c>
      <c r="C1479" s="293">
        <v>45460</v>
      </c>
      <c r="D1479" s="195" t="s">
        <v>141</v>
      </c>
      <c r="E1479" s="196" t="s">
        <v>92</v>
      </c>
      <c r="F1479" s="196" t="s">
        <v>2</v>
      </c>
      <c r="G1479" s="196" t="s">
        <v>209</v>
      </c>
      <c r="H1479" s="196">
        <v>7</v>
      </c>
      <c r="I1479" s="196" t="s">
        <v>214</v>
      </c>
      <c r="J1479" s="196">
        <v>31</v>
      </c>
      <c r="K1479" s="448"/>
      <c r="L1479" s="196" t="s">
        <v>2</v>
      </c>
      <c r="M1479" s="196" t="s">
        <v>297</v>
      </c>
      <c r="N1479" s="216">
        <v>217</v>
      </c>
      <c r="O1479" s="216">
        <v>0</v>
      </c>
      <c r="P1479" s="216">
        <v>0</v>
      </c>
      <c r="Q1479" s="335">
        <v>0</v>
      </c>
      <c r="R1479" s="234"/>
    </row>
    <row r="1480" spans="2:18" s="194" customFormat="1" x14ac:dyDescent="0.25">
      <c r="B1480" s="233">
        <v>1475</v>
      </c>
      <c r="C1480" s="293">
        <v>45460</v>
      </c>
      <c r="D1480" s="195" t="s">
        <v>140</v>
      </c>
      <c r="E1480" s="196" t="s">
        <v>92</v>
      </c>
      <c r="F1480" s="196" t="s">
        <v>2</v>
      </c>
      <c r="G1480" s="196" t="s">
        <v>209</v>
      </c>
      <c r="H1480" s="196">
        <v>7</v>
      </c>
      <c r="I1480" s="196" t="s">
        <v>214</v>
      </c>
      <c r="J1480" s="196">
        <v>30</v>
      </c>
      <c r="K1480" s="448"/>
      <c r="L1480" s="196" t="s">
        <v>2</v>
      </c>
      <c r="M1480" s="196" t="s">
        <v>297</v>
      </c>
      <c r="N1480" s="216">
        <v>210</v>
      </c>
      <c r="O1480" s="216">
        <v>0</v>
      </c>
      <c r="P1480" s="216">
        <v>0</v>
      </c>
      <c r="Q1480" s="335">
        <v>0</v>
      </c>
      <c r="R1480" s="234"/>
    </row>
    <row r="1481" spans="2:18" s="194" customFormat="1" x14ac:dyDescent="0.25">
      <c r="B1481" s="233">
        <v>1476</v>
      </c>
      <c r="C1481" s="293">
        <v>45460</v>
      </c>
      <c r="D1481" s="195" t="s">
        <v>139</v>
      </c>
      <c r="E1481" s="196" t="s">
        <v>92</v>
      </c>
      <c r="F1481" s="196" t="s">
        <v>2</v>
      </c>
      <c r="G1481" s="196" t="s">
        <v>209</v>
      </c>
      <c r="H1481" s="196">
        <v>7</v>
      </c>
      <c r="I1481" s="196" t="s">
        <v>214</v>
      </c>
      <c r="J1481" s="196">
        <v>30</v>
      </c>
      <c r="K1481" s="448"/>
      <c r="L1481" s="196" t="s">
        <v>2</v>
      </c>
      <c r="M1481" s="196" t="s">
        <v>297</v>
      </c>
      <c r="N1481" s="216">
        <v>210</v>
      </c>
      <c r="O1481" s="216">
        <v>0</v>
      </c>
      <c r="P1481" s="216">
        <v>0</v>
      </c>
      <c r="Q1481" s="335">
        <v>0</v>
      </c>
      <c r="R1481" s="234"/>
    </row>
    <row r="1482" spans="2:18" s="194" customFormat="1" x14ac:dyDescent="0.25">
      <c r="B1482" s="233">
        <v>1477</v>
      </c>
      <c r="C1482" s="293">
        <v>45460</v>
      </c>
      <c r="D1482" s="195" t="s">
        <v>96</v>
      </c>
      <c r="E1482" s="196" t="s">
        <v>159</v>
      </c>
      <c r="F1482" s="196" t="s">
        <v>1</v>
      </c>
      <c r="G1482" s="196" t="s">
        <v>159</v>
      </c>
      <c r="H1482" s="196">
        <v>11.8</v>
      </c>
      <c r="I1482" s="196" t="s">
        <v>66</v>
      </c>
      <c r="J1482" s="196">
        <v>4</v>
      </c>
      <c r="K1482" s="448"/>
      <c r="L1482" s="196" t="s">
        <v>1</v>
      </c>
      <c r="M1482" s="196"/>
      <c r="N1482" s="216">
        <v>0</v>
      </c>
      <c r="O1482" s="216">
        <v>0</v>
      </c>
      <c r="P1482" s="216">
        <v>47.2</v>
      </c>
      <c r="Q1482" s="335">
        <v>0</v>
      </c>
      <c r="R1482" s="234"/>
    </row>
    <row r="1483" spans="2:18" s="194" customFormat="1" x14ac:dyDescent="0.25">
      <c r="B1483" s="233">
        <v>1478</v>
      </c>
      <c r="C1483" s="293">
        <v>45460</v>
      </c>
      <c r="D1483" s="195" t="s">
        <v>128</v>
      </c>
      <c r="E1483" s="196" t="s">
        <v>159</v>
      </c>
      <c r="F1483" s="196" t="s">
        <v>1</v>
      </c>
      <c r="G1483" s="196" t="s">
        <v>159</v>
      </c>
      <c r="H1483" s="196">
        <v>11.8</v>
      </c>
      <c r="I1483" s="196" t="s">
        <v>66</v>
      </c>
      <c r="J1483" s="196">
        <v>2</v>
      </c>
      <c r="K1483" s="448"/>
      <c r="L1483" s="196" t="s">
        <v>1</v>
      </c>
      <c r="M1483" s="196"/>
      <c r="N1483" s="216">
        <v>0</v>
      </c>
      <c r="O1483" s="216">
        <v>0</v>
      </c>
      <c r="P1483" s="216">
        <v>23.6</v>
      </c>
      <c r="Q1483" s="335">
        <v>0</v>
      </c>
      <c r="R1483" s="234"/>
    </row>
    <row r="1484" spans="2:18" s="194" customFormat="1" x14ac:dyDescent="0.25">
      <c r="B1484" s="233">
        <v>1479</v>
      </c>
      <c r="C1484" s="293">
        <v>45461</v>
      </c>
      <c r="D1484" s="195" t="s">
        <v>94</v>
      </c>
      <c r="E1484" s="196" t="s">
        <v>92</v>
      </c>
      <c r="F1484" s="196" t="s">
        <v>1</v>
      </c>
      <c r="G1484" s="196" t="s">
        <v>209</v>
      </c>
      <c r="H1484" s="196">
        <v>6.65</v>
      </c>
      <c r="I1484" s="196"/>
      <c r="J1484" s="196"/>
      <c r="K1484" s="448"/>
      <c r="L1484" s="196"/>
      <c r="M1484" s="196"/>
      <c r="N1484" s="216">
        <v>0</v>
      </c>
      <c r="O1484" s="216">
        <v>0</v>
      </c>
      <c r="P1484" s="216">
        <v>0</v>
      </c>
      <c r="Q1484" s="335">
        <v>0</v>
      </c>
      <c r="R1484" s="234"/>
    </row>
    <row r="1485" spans="2:18" s="194" customFormat="1" x14ac:dyDescent="0.25">
      <c r="B1485" s="233">
        <v>1480</v>
      </c>
      <c r="C1485" s="293">
        <v>45461</v>
      </c>
      <c r="D1485" s="195" t="s">
        <v>91</v>
      </c>
      <c r="E1485" s="196" t="s">
        <v>92</v>
      </c>
      <c r="F1485" s="196" t="s">
        <v>1</v>
      </c>
      <c r="G1485" s="196" t="s">
        <v>209</v>
      </c>
      <c r="H1485" s="196">
        <v>6.65</v>
      </c>
      <c r="I1485" s="196" t="s">
        <v>284</v>
      </c>
      <c r="J1485" s="196">
        <v>37</v>
      </c>
      <c r="K1485" s="448"/>
      <c r="L1485" s="196" t="s">
        <v>1</v>
      </c>
      <c r="M1485" s="196"/>
      <c r="N1485" s="216">
        <f t="shared" ref="N1485" si="57">IF(I1485=$N$5,J1485*H1485,0)</f>
        <v>0</v>
      </c>
      <c r="O1485" s="216">
        <f t="shared" ref="O1485" si="58">IF(I1485=$O$5,J1485*H1485,0)*1.15</f>
        <v>0</v>
      </c>
      <c r="P1485" s="216">
        <f t="shared" ref="P1485" si="59">IF(I1485=$P$5,J1485*H1485,0)</f>
        <v>0</v>
      </c>
      <c r="Q1485" s="335">
        <f t="shared" ref="Q1485" si="60">IF(I1485=$Q$5,J1485*H1485,0)</f>
        <v>0</v>
      </c>
      <c r="R1485" s="234" t="s">
        <v>228</v>
      </c>
    </row>
    <row r="1486" spans="2:18" s="194" customFormat="1" x14ac:dyDescent="0.25">
      <c r="B1486" s="233">
        <v>1481</v>
      </c>
      <c r="C1486" s="293">
        <v>45461</v>
      </c>
      <c r="D1486" s="195" t="s">
        <v>116</v>
      </c>
      <c r="E1486" s="196" t="s">
        <v>92</v>
      </c>
      <c r="F1486" s="196" t="s">
        <v>1</v>
      </c>
      <c r="G1486" s="196" t="s">
        <v>209</v>
      </c>
      <c r="H1486" s="196">
        <v>6.65</v>
      </c>
      <c r="I1486" s="196" t="s">
        <v>214</v>
      </c>
      <c r="J1486" s="196">
        <v>28</v>
      </c>
      <c r="K1486" s="448"/>
      <c r="L1486" s="196" t="s">
        <v>62</v>
      </c>
      <c r="M1486" s="196" t="s">
        <v>298</v>
      </c>
      <c r="N1486" s="216">
        <v>186.20000000000002</v>
      </c>
      <c r="O1486" s="216">
        <v>0</v>
      </c>
      <c r="P1486" s="216">
        <v>0</v>
      </c>
      <c r="Q1486" s="335">
        <v>0</v>
      </c>
      <c r="R1486" s="234"/>
    </row>
    <row r="1487" spans="2:18" s="194" customFormat="1" x14ac:dyDescent="0.25">
      <c r="B1487" s="233">
        <v>1482</v>
      </c>
      <c r="C1487" s="293">
        <v>45461</v>
      </c>
      <c r="D1487" s="195" t="s">
        <v>155</v>
      </c>
      <c r="E1487" s="196" t="s">
        <v>92</v>
      </c>
      <c r="F1487" s="196" t="s">
        <v>62</v>
      </c>
      <c r="G1487" s="196" t="s">
        <v>210</v>
      </c>
      <c r="H1487" s="196">
        <v>4.1500000000000004</v>
      </c>
      <c r="I1487" s="196" t="s">
        <v>214</v>
      </c>
      <c r="J1487" s="196">
        <v>57</v>
      </c>
      <c r="K1487" s="448"/>
      <c r="L1487" s="196" t="s">
        <v>62</v>
      </c>
      <c r="M1487" s="196" t="s">
        <v>298</v>
      </c>
      <c r="N1487" s="216">
        <v>236.55</v>
      </c>
      <c r="O1487" s="216">
        <v>0</v>
      </c>
      <c r="P1487" s="216">
        <v>0</v>
      </c>
      <c r="Q1487" s="335">
        <v>0</v>
      </c>
      <c r="R1487" s="234"/>
    </row>
    <row r="1488" spans="2:18" s="194" customFormat="1" x14ac:dyDescent="0.25">
      <c r="B1488" s="233">
        <v>1483</v>
      </c>
      <c r="C1488" s="293">
        <v>45461</v>
      </c>
      <c r="D1488" s="195" t="s">
        <v>154</v>
      </c>
      <c r="E1488" s="196" t="s">
        <v>92</v>
      </c>
      <c r="F1488" s="196" t="s">
        <v>62</v>
      </c>
      <c r="G1488" s="196" t="s">
        <v>210</v>
      </c>
      <c r="H1488" s="196">
        <v>4.1500000000000004</v>
      </c>
      <c r="I1488" s="196" t="s">
        <v>214</v>
      </c>
      <c r="J1488" s="196">
        <v>57</v>
      </c>
      <c r="K1488" s="448"/>
      <c r="L1488" s="196" t="s">
        <v>62</v>
      </c>
      <c r="M1488" s="196" t="s">
        <v>298</v>
      </c>
      <c r="N1488" s="216">
        <v>236.55</v>
      </c>
      <c r="O1488" s="216">
        <v>0</v>
      </c>
      <c r="P1488" s="216">
        <v>0</v>
      </c>
      <c r="Q1488" s="335">
        <v>0</v>
      </c>
      <c r="R1488" s="234"/>
    </row>
    <row r="1489" spans="2:18" s="194" customFormat="1" x14ac:dyDescent="0.25">
      <c r="B1489" s="233">
        <v>1484</v>
      </c>
      <c r="C1489" s="293">
        <v>45461</v>
      </c>
      <c r="D1489" s="195" t="s">
        <v>154</v>
      </c>
      <c r="E1489" s="196" t="s">
        <v>92</v>
      </c>
      <c r="F1489" s="196" t="s">
        <v>62</v>
      </c>
      <c r="G1489" s="196" t="s">
        <v>210</v>
      </c>
      <c r="H1489" s="196">
        <v>4.1500000000000004</v>
      </c>
      <c r="I1489" s="196" t="s">
        <v>214</v>
      </c>
      <c r="J1489" s="196">
        <v>6</v>
      </c>
      <c r="K1489" s="448"/>
      <c r="L1489" s="196" t="s">
        <v>62</v>
      </c>
      <c r="M1489" s="196" t="s">
        <v>298</v>
      </c>
      <c r="N1489" s="216">
        <v>24.900000000000002</v>
      </c>
      <c r="O1489" s="216">
        <v>0</v>
      </c>
      <c r="P1489" s="216">
        <v>0</v>
      </c>
      <c r="Q1489" s="335">
        <v>0</v>
      </c>
      <c r="R1489" s="234"/>
    </row>
    <row r="1490" spans="2:18" s="194" customFormat="1" x14ac:dyDescent="0.25">
      <c r="B1490" s="233">
        <v>1485</v>
      </c>
      <c r="C1490" s="293">
        <v>45461</v>
      </c>
      <c r="D1490" s="195" t="s">
        <v>154</v>
      </c>
      <c r="E1490" s="196" t="s">
        <v>92</v>
      </c>
      <c r="F1490" s="196" t="s">
        <v>62</v>
      </c>
      <c r="G1490" s="196" t="s">
        <v>210</v>
      </c>
      <c r="H1490" s="196">
        <v>4.1500000000000004</v>
      </c>
      <c r="I1490" s="196" t="s">
        <v>214</v>
      </c>
      <c r="J1490" s="196">
        <v>6</v>
      </c>
      <c r="K1490" s="448"/>
      <c r="L1490" s="196" t="s">
        <v>62</v>
      </c>
      <c r="M1490" s="196" t="s">
        <v>298</v>
      </c>
      <c r="N1490" s="216">
        <v>24.900000000000002</v>
      </c>
      <c r="O1490" s="216">
        <v>0</v>
      </c>
      <c r="P1490" s="216">
        <v>0</v>
      </c>
      <c r="Q1490" s="335">
        <v>0</v>
      </c>
      <c r="R1490" s="234"/>
    </row>
    <row r="1491" spans="2:18" s="194" customFormat="1" x14ac:dyDescent="0.25">
      <c r="B1491" s="233">
        <v>1486</v>
      </c>
      <c r="C1491" s="293">
        <v>45461</v>
      </c>
      <c r="D1491" s="195" t="s">
        <v>158</v>
      </c>
      <c r="E1491" s="196" t="s">
        <v>159</v>
      </c>
      <c r="F1491" s="196" t="s">
        <v>381</v>
      </c>
      <c r="G1491" s="196" t="s">
        <v>159</v>
      </c>
      <c r="H1491" s="196">
        <v>10</v>
      </c>
      <c r="I1491" s="196" t="s">
        <v>66</v>
      </c>
      <c r="J1491" s="196">
        <v>4</v>
      </c>
      <c r="K1491" s="448"/>
      <c r="L1491" s="196" t="s">
        <v>1</v>
      </c>
      <c r="M1491" s="196"/>
      <c r="N1491" s="216">
        <v>0</v>
      </c>
      <c r="O1491" s="216">
        <v>0</v>
      </c>
      <c r="P1491" s="216">
        <v>40</v>
      </c>
      <c r="Q1491" s="335">
        <v>0</v>
      </c>
      <c r="R1491" s="234"/>
    </row>
    <row r="1492" spans="2:18" s="194" customFormat="1" x14ac:dyDescent="0.25">
      <c r="B1492" s="233">
        <v>1487</v>
      </c>
      <c r="C1492" s="293">
        <v>45461</v>
      </c>
      <c r="D1492" s="195" t="s">
        <v>175</v>
      </c>
      <c r="E1492" s="196" t="s">
        <v>176</v>
      </c>
      <c r="F1492" s="196" t="s">
        <v>7</v>
      </c>
      <c r="G1492" s="196" t="s">
        <v>209</v>
      </c>
      <c r="H1492" s="196">
        <v>7</v>
      </c>
      <c r="I1492" s="196"/>
      <c r="J1492" s="196"/>
      <c r="K1492" s="448"/>
      <c r="L1492" s="196"/>
      <c r="M1492" s="196"/>
      <c r="N1492" s="216">
        <v>0</v>
      </c>
      <c r="O1492" s="216">
        <v>0</v>
      </c>
      <c r="P1492" s="216">
        <v>0</v>
      </c>
      <c r="Q1492" s="335">
        <v>0</v>
      </c>
      <c r="R1492" s="234"/>
    </row>
    <row r="1493" spans="2:18" s="194" customFormat="1" x14ac:dyDescent="0.25">
      <c r="B1493" s="233">
        <v>1488</v>
      </c>
      <c r="C1493" s="293">
        <v>45461</v>
      </c>
      <c r="D1493" s="195" t="s">
        <v>171</v>
      </c>
      <c r="E1493" s="196" t="s">
        <v>159</v>
      </c>
      <c r="F1493" s="196" t="s">
        <v>7</v>
      </c>
      <c r="G1493" s="196" t="s">
        <v>159</v>
      </c>
      <c r="H1493" s="196">
        <v>11.2</v>
      </c>
      <c r="I1493" s="196" t="s">
        <v>66</v>
      </c>
      <c r="J1493" s="196">
        <v>10</v>
      </c>
      <c r="K1493" s="448"/>
      <c r="L1493" s="196" t="s">
        <v>1</v>
      </c>
      <c r="M1493" s="196"/>
      <c r="N1493" s="216">
        <v>0</v>
      </c>
      <c r="O1493" s="216">
        <v>0</v>
      </c>
      <c r="P1493" s="216">
        <v>112</v>
      </c>
      <c r="Q1493" s="335">
        <v>0</v>
      </c>
      <c r="R1493" s="234"/>
    </row>
    <row r="1494" spans="2:18" s="194" customFormat="1" x14ac:dyDescent="0.25">
      <c r="B1494" s="233">
        <v>1489</v>
      </c>
      <c r="C1494" s="293">
        <v>45461</v>
      </c>
      <c r="D1494" s="195" t="s">
        <v>151</v>
      </c>
      <c r="E1494" s="196" t="s">
        <v>92</v>
      </c>
      <c r="F1494" s="196" t="s">
        <v>63</v>
      </c>
      <c r="G1494" s="196" t="s">
        <v>209</v>
      </c>
      <c r="H1494" s="196">
        <v>6.65</v>
      </c>
      <c r="I1494" s="196"/>
      <c r="J1494" s="196"/>
      <c r="K1494" s="448"/>
      <c r="L1494" s="196"/>
      <c r="M1494" s="196"/>
      <c r="N1494" s="216">
        <v>0</v>
      </c>
      <c r="O1494" s="216">
        <v>0</v>
      </c>
      <c r="P1494" s="216">
        <v>0</v>
      </c>
      <c r="Q1494" s="335">
        <v>0</v>
      </c>
      <c r="R1494" s="234"/>
    </row>
    <row r="1495" spans="2:18" s="194" customFormat="1" x14ac:dyDescent="0.25">
      <c r="B1495" s="233">
        <v>1490</v>
      </c>
      <c r="C1495" s="293">
        <v>45461</v>
      </c>
      <c r="D1495" s="195" t="s">
        <v>150</v>
      </c>
      <c r="E1495" s="196" t="s">
        <v>92</v>
      </c>
      <c r="F1495" s="196" t="s">
        <v>63</v>
      </c>
      <c r="G1495" s="196" t="s">
        <v>210</v>
      </c>
      <c r="H1495" s="196">
        <v>4.1500000000000004</v>
      </c>
      <c r="I1495" s="196" t="s">
        <v>214</v>
      </c>
      <c r="J1495" s="196">
        <v>35</v>
      </c>
      <c r="K1495" s="448"/>
      <c r="L1495" s="196" t="s">
        <v>63</v>
      </c>
      <c r="M1495" s="196" t="s">
        <v>298</v>
      </c>
      <c r="N1495" s="216">
        <v>145.25</v>
      </c>
      <c r="O1495" s="216">
        <v>0</v>
      </c>
      <c r="P1495" s="216">
        <v>0</v>
      </c>
      <c r="Q1495" s="335">
        <v>0</v>
      </c>
      <c r="R1495" s="234"/>
    </row>
    <row r="1496" spans="2:18" s="194" customFormat="1" x14ac:dyDescent="0.25">
      <c r="B1496" s="233">
        <v>1491</v>
      </c>
      <c r="C1496" s="293">
        <v>45461</v>
      </c>
      <c r="D1496" s="195" t="s">
        <v>148</v>
      </c>
      <c r="E1496" s="196" t="s">
        <v>92</v>
      </c>
      <c r="F1496" s="196" t="s">
        <v>63</v>
      </c>
      <c r="G1496" s="196" t="s">
        <v>210</v>
      </c>
      <c r="H1496" s="196">
        <v>4.1500000000000004</v>
      </c>
      <c r="I1496" s="196" t="s">
        <v>214</v>
      </c>
      <c r="J1496" s="196">
        <v>35</v>
      </c>
      <c r="K1496" s="448"/>
      <c r="L1496" s="196" t="s">
        <v>63</v>
      </c>
      <c r="M1496" s="196" t="s">
        <v>298</v>
      </c>
      <c r="N1496" s="216">
        <v>145.25</v>
      </c>
      <c r="O1496" s="216">
        <v>0</v>
      </c>
      <c r="P1496" s="216">
        <v>0</v>
      </c>
      <c r="Q1496" s="335">
        <v>0</v>
      </c>
      <c r="R1496" s="234"/>
    </row>
    <row r="1497" spans="2:18" s="194" customFormat="1" x14ac:dyDescent="0.25">
      <c r="B1497" s="233">
        <v>1492</v>
      </c>
      <c r="C1497" s="293">
        <v>45461</v>
      </c>
      <c r="D1497" s="195" t="s">
        <v>177</v>
      </c>
      <c r="E1497" s="196" t="s">
        <v>159</v>
      </c>
      <c r="F1497" s="196" t="s">
        <v>8</v>
      </c>
      <c r="G1497" s="196" t="s">
        <v>159</v>
      </c>
      <c r="H1497" s="196">
        <v>11.6</v>
      </c>
      <c r="I1497" s="196" t="s">
        <v>66</v>
      </c>
      <c r="J1497" s="196">
        <v>4</v>
      </c>
      <c r="K1497" s="448"/>
      <c r="L1497" s="196" t="s">
        <v>1</v>
      </c>
      <c r="M1497" s="196"/>
      <c r="N1497" s="216">
        <v>0</v>
      </c>
      <c r="O1497" s="216">
        <v>0</v>
      </c>
      <c r="P1497" s="216">
        <v>46.4</v>
      </c>
      <c r="Q1497" s="335">
        <v>0</v>
      </c>
      <c r="R1497" s="234"/>
    </row>
    <row r="1498" spans="2:18" s="194" customFormat="1" x14ac:dyDescent="0.25">
      <c r="B1498" s="233">
        <v>1493</v>
      </c>
      <c r="C1498" s="293">
        <v>45461</v>
      </c>
      <c r="D1498" s="195" t="s">
        <v>141</v>
      </c>
      <c r="E1498" s="196" t="s">
        <v>92</v>
      </c>
      <c r="F1498" s="196" t="s">
        <v>2</v>
      </c>
      <c r="G1498" s="196" t="s">
        <v>209</v>
      </c>
      <c r="H1498" s="196">
        <v>7</v>
      </c>
      <c r="I1498" s="196" t="s">
        <v>214</v>
      </c>
      <c r="J1498" s="196">
        <v>15</v>
      </c>
      <c r="K1498" s="448"/>
      <c r="L1498" s="196" t="s">
        <v>2</v>
      </c>
      <c r="M1498" s="196" t="s">
        <v>297</v>
      </c>
      <c r="N1498" s="216">
        <v>105</v>
      </c>
      <c r="O1498" s="216">
        <v>0</v>
      </c>
      <c r="P1498" s="216">
        <v>0</v>
      </c>
      <c r="Q1498" s="335">
        <v>0</v>
      </c>
      <c r="R1498" s="234"/>
    </row>
    <row r="1499" spans="2:18" s="194" customFormat="1" x14ac:dyDescent="0.25">
      <c r="B1499" s="233">
        <v>1494</v>
      </c>
      <c r="C1499" s="293">
        <v>45461</v>
      </c>
      <c r="D1499" s="195" t="s">
        <v>140</v>
      </c>
      <c r="E1499" s="196" t="s">
        <v>92</v>
      </c>
      <c r="F1499" s="196" t="s">
        <v>2</v>
      </c>
      <c r="G1499" s="196" t="s">
        <v>209</v>
      </c>
      <c r="H1499" s="196">
        <v>7</v>
      </c>
      <c r="I1499" s="196" t="s">
        <v>214</v>
      </c>
      <c r="J1499" s="196">
        <v>15</v>
      </c>
      <c r="K1499" s="448"/>
      <c r="L1499" s="196" t="s">
        <v>2</v>
      </c>
      <c r="M1499" s="196" t="s">
        <v>297</v>
      </c>
      <c r="N1499" s="216">
        <v>105</v>
      </c>
      <c r="O1499" s="216">
        <v>0</v>
      </c>
      <c r="P1499" s="216">
        <v>0</v>
      </c>
      <c r="Q1499" s="335">
        <v>0</v>
      </c>
      <c r="R1499" s="234"/>
    </row>
    <row r="1500" spans="2:18" s="194" customFormat="1" x14ac:dyDescent="0.25">
      <c r="B1500" s="233">
        <v>1495</v>
      </c>
      <c r="C1500" s="293">
        <v>45461</v>
      </c>
      <c r="D1500" s="195" t="s">
        <v>139</v>
      </c>
      <c r="E1500" s="196" t="s">
        <v>92</v>
      </c>
      <c r="F1500" s="196" t="s">
        <v>2</v>
      </c>
      <c r="G1500" s="196" t="s">
        <v>209</v>
      </c>
      <c r="H1500" s="196">
        <v>7</v>
      </c>
      <c r="I1500" s="196" t="s">
        <v>214</v>
      </c>
      <c r="J1500" s="196">
        <v>10</v>
      </c>
      <c r="K1500" s="448"/>
      <c r="L1500" s="196" t="s">
        <v>2</v>
      </c>
      <c r="M1500" s="196" t="s">
        <v>297</v>
      </c>
      <c r="N1500" s="216">
        <v>70</v>
      </c>
      <c r="O1500" s="216">
        <v>0</v>
      </c>
      <c r="P1500" s="216">
        <v>0</v>
      </c>
      <c r="Q1500" s="335">
        <v>0</v>
      </c>
      <c r="R1500" s="234"/>
    </row>
    <row r="1501" spans="2:18" s="194" customFormat="1" x14ac:dyDescent="0.25">
      <c r="B1501" s="233">
        <v>1496</v>
      </c>
      <c r="C1501" s="293">
        <v>45461</v>
      </c>
      <c r="D1501" s="195" t="s">
        <v>96</v>
      </c>
      <c r="E1501" s="196" t="s">
        <v>159</v>
      </c>
      <c r="F1501" s="196" t="s">
        <v>1</v>
      </c>
      <c r="G1501" s="196" t="s">
        <v>159</v>
      </c>
      <c r="H1501" s="196">
        <v>11.8</v>
      </c>
      <c r="I1501" s="196" t="s">
        <v>66</v>
      </c>
      <c r="J1501" s="196">
        <v>4</v>
      </c>
      <c r="K1501" s="448"/>
      <c r="L1501" s="196" t="s">
        <v>1</v>
      </c>
      <c r="M1501" s="196"/>
      <c r="N1501" s="216">
        <v>0</v>
      </c>
      <c r="O1501" s="216">
        <v>0</v>
      </c>
      <c r="P1501" s="216">
        <v>47.2</v>
      </c>
      <c r="Q1501" s="335">
        <v>0</v>
      </c>
      <c r="R1501" s="234"/>
    </row>
    <row r="1502" spans="2:18" s="194" customFormat="1" x14ac:dyDescent="0.25">
      <c r="B1502" s="233">
        <v>1497</v>
      </c>
      <c r="C1502" s="293">
        <v>45461</v>
      </c>
      <c r="D1502" s="195" t="s">
        <v>128</v>
      </c>
      <c r="E1502" s="196" t="s">
        <v>159</v>
      </c>
      <c r="F1502" s="196" t="s">
        <v>1</v>
      </c>
      <c r="G1502" s="196" t="s">
        <v>159</v>
      </c>
      <c r="H1502" s="196">
        <v>11.8</v>
      </c>
      <c r="I1502" s="196" t="s">
        <v>66</v>
      </c>
      <c r="J1502" s="196">
        <v>1</v>
      </c>
      <c r="K1502" s="448"/>
      <c r="L1502" s="196" t="s">
        <v>1</v>
      </c>
      <c r="M1502" s="196"/>
      <c r="N1502" s="216">
        <v>0</v>
      </c>
      <c r="O1502" s="216">
        <v>0</v>
      </c>
      <c r="P1502" s="216">
        <v>11.8</v>
      </c>
      <c r="Q1502" s="335">
        <v>0</v>
      </c>
      <c r="R1502" s="234"/>
    </row>
    <row r="1503" spans="2:18" s="194" customFormat="1" x14ac:dyDescent="0.25">
      <c r="B1503" s="233">
        <v>1498</v>
      </c>
      <c r="C1503" s="293">
        <v>45462</v>
      </c>
      <c r="D1503" s="195" t="s">
        <v>94</v>
      </c>
      <c r="E1503" s="196" t="s">
        <v>92</v>
      </c>
      <c r="F1503" s="196" t="s">
        <v>1</v>
      </c>
      <c r="G1503" s="196" t="s">
        <v>209</v>
      </c>
      <c r="H1503" s="196">
        <v>6.65</v>
      </c>
      <c r="I1503" s="196"/>
      <c r="J1503" s="196"/>
      <c r="K1503" s="448"/>
      <c r="L1503" s="196"/>
      <c r="M1503" s="196"/>
      <c r="N1503" s="216">
        <v>0</v>
      </c>
      <c r="O1503" s="216">
        <v>0</v>
      </c>
      <c r="P1503" s="216">
        <v>0</v>
      </c>
      <c r="Q1503" s="335">
        <v>0</v>
      </c>
      <c r="R1503" s="234"/>
    </row>
    <row r="1504" spans="2:18" s="194" customFormat="1" x14ac:dyDescent="0.25">
      <c r="B1504" s="233">
        <v>1499</v>
      </c>
      <c r="C1504" s="293">
        <v>45462</v>
      </c>
      <c r="D1504" s="195" t="s">
        <v>91</v>
      </c>
      <c r="E1504" s="196" t="s">
        <v>92</v>
      </c>
      <c r="F1504" s="196" t="s">
        <v>1</v>
      </c>
      <c r="G1504" s="196" t="s">
        <v>209</v>
      </c>
      <c r="H1504" s="196">
        <v>6.65</v>
      </c>
      <c r="I1504" s="196" t="s">
        <v>284</v>
      </c>
      <c r="J1504" s="196">
        <v>37</v>
      </c>
      <c r="K1504" s="448"/>
      <c r="L1504" s="196" t="s">
        <v>1</v>
      </c>
      <c r="M1504" s="196"/>
      <c r="N1504" s="216">
        <f t="shared" ref="N1504" si="61">IF(I1504=$N$5,J1504*H1504,0)</f>
        <v>0</v>
      </c>
      <c r="O1504" s="216">
        <f t="shared" ref="O1504" si="62">IF(I1504=$O$5,J1504*H1504,0)*1.15</f>
        <v>0</v>
      </c>
      <c r="P1504" s="216">
        <f t="shared" ref="P1504" si="63">IF(I1504=$P$5,J1504*H1504,0)</f>
        <v>0</v>
      </c>
      <c r="Q1504" s="335">
        <f t="shared" ref="Q1504" si="64">IF(I1504=$Q$5,J1504*H1504,0)</f>
        <v>0</v>
      </c>
      <c r="R1504" s="234" t="s">
        <v>228</v>
      </c>
    </row>
    <row r="1505" spans="2:18" s="194" customFormat="1" x14ac:dyDescent="0.25">
      <c r="B1505" s="233">
        <v>1500</v>
      </c>
      <c r="C1505" s="293">
        <v>45462</v>
      </c>
      <c r="D1505" s="195" t="s">
        <v>116</v>
      </c>
      <c r="E1505" s="196" t="s">
        <v>92</v>
      </c>
      <c r="F1505" s="196" t="s">
        <v>1</v>
      </c>
      <c r="G1505" s="196" t="s">
        <v>209</v>
      </c>
      <c r="H1505" s="196">
        <v>6.65</v>
      </c>
      <c r="I1505" s="196" t="s">
        <v>214</v>
      </c>
      <c r="J1505" s="196">
        <v>40</v>
      </c>
      <c r="K1505" s="448"/>
      <c r="L1505" s="196" t="s">
        <v>62</v>
      </c>
      <c r="M1505" s="196" t="s">
        <v>298</v>
      </c>
      <c r="N1505" s="216">
        <v>266</v>
      </c>
      <c r="O1505" s="216">
        <v>0</v>
      </c>
      <c r="P1505" s="216">
        <v>0</v>
      </c>
      <c r="Q1505" s="335">
        <v>0</v>
      </c>
      <c r="R1505" s="234"/>
    </row>
    <row r="1506" spans="2:18" s="194" customFormat="1" x14ac:dyDescent="0.25">
      <c r="B1506" s="233">
        <v>1501</v>
      </c>
      <c r="C1506" s="293">
        <v>45462</v>
      </c>
      <c r="D1506" s="195" t="s">
        <v>155</v>
      </c>
      <c r="E1506" s="196" t="s">
        <v>92</v>
      </c>
      <c r="F1506" s="196" t="s">
        <v>62</v>
      </c>
      <c r="G1506" s="196" t="s">
        <v>210</v>
      </c>
      <c r="H1506" s="196">
        <v>4.1500000000000004</v>
      </c>
      <c r="I1506" s="196" t="s">
        <v>214</v>
      </c>
      <c r="J1506" s="196">
        <v>45</v>
      </c>
      <c r="K1506" s="448"/>
      <c r="L1506" s="196" t="s">
        <v>62</v>
      </c>
      <c r="M1506" s="196" t="s">
        <v>298</v>
      </c>
      <c r="N1506" s="216">
        <v>186.75000000000003</v>
      </c>
      <c r="O1506" s="216">
        <v>0</v>
      </c>
      <c r="P1506" s="216">
        <v>0</v>
      </c>
      <c r="Q1506" s="335">
        <v>0</v>
      </c>
      <c r="R1506" s="234"/>
    </row>
    <row r="1507" spans="2:18" s="194" customFormat="1" x14ac:dyDescent="0.25">
      <c r="B1507" s="233">
        <v>1502</v>
      </c>
      <c r="C1507" s="293">
        <v>45462</v>
      </c>
      <c r="D1507" s="195" t="s">
        <v>154</v>
      </c>
      <c r="E1507" s="196" t="s">
        <v>92</v>
      </c>
      <c r="F1507" s="196" t="s">
        <v>62</v>
      </c>
      <c r="G1507" s="196" t="s">
        <v>210</v>
      </c>
      <c r="H1507" s="196">
        <v>4.1500000000000004</v>
      </c>
      <c r="I1507" s="196" t="s">
        <v>214</v>
      </c>
      <c r="J1507" s="196">
        <v>45</v>
      </c>
      <c r="K1507" s="448"/>
      <c r="L1507" s="196" t="s">
        <v>62</v>
      </c>
      <c r="M1507" s="196" t="s">
        <v>298</v>
      </c>
      <c r="N1507" s="216">
        <v>186.75000000000003</v>
      </c>
      <c r="O1507" s="216">
        <v>0</v>
      </c>
      <c r="P1507" s="216">
        <v>0</v>
      </c>
      <c r="Q1507" s="335">
        <v>0</v>
      </c>
      <c r="R1507" s="234"/>
    </row>
    <row r="1508" spans="2:18" s="194" customFormat="1" x14ac:dyDescent="0.25">
      <c r="B1508" s="233">
        <v>1503</v>
      </c>
      <c r="C1508" s="293">
        <v>45462</v>
      </c>
      <c r="D1508" s="195" t="s">
        <v>158</v>
      </c>
      <c r="E1508" s="196" t="s">
        <v>159</v>
      </c>
      <c r="F1508" s="196" t="s">
        <v>381</v>
      </c>
      <c r="G1508" s="196" t="s">
        <v>159</v>
      </c>
      <c r="H1508" s="196">
        <v>10</v>
      </c>
      <c r="I1508" s="196" t="s">
        <v>66</v>
      </c>
      <c r="J1508" s="196">
        <v>5</v>
      </c>
      <c r="K1508" s="448"/>
      <c r="L1508" s="196" t="s">
        <v>1</v>
      </c>
      <c r="M1508" s="196"/>
      <c r="N1508" s="216">
        <v>0</v>
      </c>
      <c r="O1508" s="216">
        <v>0</v>
      </c>
      <c r="P1508" s="216">
        <v>50</v>
      </c>
      <c r="Q1508" s="335">
        <v>0</v>
      </c>
      <c r="R1508" s="234"/>
    </row>
    <row r="1509" spans="2:18" s="194" customFormat="1" x14ac:dyDescent="0.25">
      <c r="B1509" s="233">
        <v>1504</v>
      </c>
      <c r="C1509" s="293">
        <v>45462</v>
      </c>
      <c r="D1509" s="195" t="s">
        <v>175</v>
      </c>
      <c r="E1509" s="196" t="s">
        <v>176</v>
      </c>
      <c r="F1509" s="196" t="s">
        <v>7</v>
      </c>
      <c r="G1509" s="196" t="s">
        <v>209</v>
      </c>
      <c r="H1509" s="196">
        <v>7</v>
      </c>
      <c r="I1509" s="196"/>
      <c r="J1509" s="196"/>
      <c r="K1509" s="448"/>
      <c r="L1509" s="196"/>
      <c r="M1509" s="196"/>
      <c r="N1509" s="216">
        <v>0</v>
      </c>
      <c r="O1509" s="216">
        <v>0</v>
      </c>
      <c r="P1509" s="216">
        <v>0</v>
      </c>
      <c r="Q1509" s="335">
        <v>0</v>
      </c>
      <c r="R1509" s="234"/>
    </row>
    <row r="1510" spans="2:18" s="194" customFormat="1" x14ac:dyDescent="0.25">
      <c r="B1510" s="233">
        <v>1505</v>
      </c>
      <c r="C1510" s="293">
        <v>45462</v>
      </c>
      <c r="D1510" s="195" t="s">
        <v>171</v>
      </c>
      <c r="E1510" s="196" t="s">
        <v>159</v>
      </c>
      <c r="F1510" s="196" t="s">
        <v>7</v>
      </c>
      <c r="G1510" s="196" t="s">
        <v>159</v>
      </c>
      <c r="H1510" s="196">
        <v>11.2</v>
      </c>
      <c r="I1510" s="196" t="s">
        <v>66</v>
      </c>
      <c r="J1510" s="196">
        <v>8</v>
      </c>
      <c r="K1510" s="448"/>
      <c r="L1510" s="196" t="s">
        <v>1</v>
      </c>
      <c r="M1510" s="196"/>
      <c r="N1510" s="216">
        <v>0</v>
      </c>
      <c r="O1510" s="216">
        <v>0</v>
      </c>
      <c r="P1510" s="216">
        <v>89.6</v>
      </c>
      <c r="Q1510" s="335">
        <v>0</v>
      </c>
      <c r="R1510" s="234"/>
    </row>
    <row r="1511" spans="2:18" s="194" customFormat="1" x14ac:dyDescent="0.25">
      <c r="B1511" s="233">
        <v>1506</v>
      </c>
      <c r="C1511" s="293">
        <v>45462</v>
      </c>
      <c r="D1511" s="195" t="s">
        <v>151</v>
      </c>
      <c r="E1511" s="196" t="s">
        <v>92</v>
      </c>
      <c r="F1511" s="196" t="s">
        <v>63</v>
      </c>
      <c r="G1511" s="196" t="s">
        <v>209</v>
      </c>
      <c r="H1511" s="196">
        <v>6.65</v>
      </c>
      <c r="I1511" s="196"/>
      <c r="J1511" s="196"/>
      <c r="K1511" s="448"/>
      <c r="L1511" s="196"/>
      <c r="M1511" s="196"/>
      <c r="N1511" s="216">
        <v>0</v>
      </c>
      <c r="O1511" s="216">
        <v>0</v>
      </c>
      <c r="P1511" s="216">
        <v>0</v>
      </c>
      <c r="Q1511" s="335">
        <v>0</v>
      </c>
      <c r="R1511" s="234"/>
    </row>
    <row r="1512" spans="2:18" s="194" customFormat="1" x14ac:dyDescent="0.25">
      <c r="B1512" s="233">
        <v>1507</v>
      </c>
      <c r="C1512" s="293">
        <v>45462</v>
      </c>
      <c r="D1512" s="195" t="s">
        <v>150</v>
      </c>
      <c r="E1512" s="196" t="s">
        <v>92</v>
      </c>
      <c r="F1512" s="196" t="s">
        <v>63</v>
      </c>
      <c r="G1512" s="196" t="s">
        <v>210</v>
      </c>
      <c r="H1512" s="196">
        <v>4.1500000000000004</v>
      </c>
      <c r="I1512" s="196" t="s">
        <v>215</v>
      </c>
      <c r="J1512" s="196">
        <v>28</v>
      </c>
      <c r="K1512" s="448"/>
      <c r="L1512" s="196" t="s">
        <v>63</v>
      </c>
      <c r="M1512" s="196" t="s">
        <v>298</v>
      </c>
      <c r="N1512" s="216">
        <v>0</v>
      </c>
      <c r="O1512" s="216">
        <v>133.63</v>
      </c>
      <c r="P1512" s="216">
        <v>0</v>
      </c>
      <c r="Q1512" s="335">
        <v>0</v>
      </c>
      <c r="R1512" s="234"/>
    </row>
    <row r="1513" spans="2:18" s="194" customFormat="1" x14ac:dyDescent="0.25">
      <c r="B1513" s="233">
        <v>1508</v>
      </c>
      <c r="C1513" s="293">
        <v>45462</v>
      </c>
      <c r="D1513" s="195" t="s">
        <v>148</v>
      </c>
      <c r="E1513" s="196" t="s">
        <v>92</v>
      </c>
      <c r="F1513" s="196" t="s">
        <v>63</v>
      </c>
      <c r="G1513" s="196" t="s">
        <v>210</v>
      </c>
      <c r="H1513" s="196">
        <v>4.1500000000000004</v>
      </c>
      <c r="I1513" s="196" t="s">
        <v>215</v>
      </c>
      <c r="J1513" s="196">
        <v>34</v>
      </c>
      <c r="K1513" s="448"/>
      <c r="L1513" s="196" t="s">
        <v>63</v>
      </c>
      <c r="M1513" s="196" t="s">
        <v>298</v>
      </c>
      <c r="N1513" s="216">
        <v>0</v>
      </c>
      <c r="O1513" s="216">
        <v>162.26500000000001</v>
      </c>
      <c r="P1513" s="216">
        <v>0</v>
      </c>
      <c r="Q1513" s="335">
        <v>0</v>
      </c>
      <c r="R1513" s="234"/>
    </row>
    <row r="1514" spans="2:18" s="194" customFormat="1" x14ac:dyDescent="0.25">
      <c r="B1514" s="233">
        <v>1509</v>
      </c>
      <c r="C1514" s="293">
        <v>45462</v>
      </c>
      <c r="D1514" s="195" t="s">
        <v>177</v>
      </c>
      <c r="E1514" s="196" t="s">
        <v>159</v>
      </c>
      <c r="F1514" s="196" t="s">
        <v>8</v>
      </c>
      <c r="G1514" s="196" t="s">
        <v>159</v>
      </c>
      <c r="H1514" s="196">
        <v>11.6</v>
      </c>
      <c r="I1514" s="196" t="s">
        <v>66</v>
      </c>
      <c r="J1514" s="196">
        <v>5</v>
      </c>
      <c r="K1514" s="448"/>
      <c r="L1514" s="196" t="s">
        <v>1</v>
      </c>
      <c r="M1514" s="196"/>
      <c r="N1514" s="216">
        <v>0</v>
      </c>
      <c r="O1514" s="216">
        <v>0</v>
      </c>
      <c r="P1514" s="216">
        <v>58</v>
      </c>
      <c r="Q1514" s="335">
        <v>0</v>
      </c>
      <c r="R1514" s="234"/>
    </row>
    <row r="1515" spans="2:18" s="194" customFormat="1" x14ac:dyDescent="0.25">
      <c r="B1515" s="233">
        <v>1510</v>
      </c>
      <c r="C1515" s="293">
        <v>45462</v>
      </c>
      <c r="D1515" s="195" t="s">
        <v>141</v>
      </c>
      <c r="E1515" s="196" t="s">
        <v>92</v>
      </c>
      <c r="F1515" s="196" t="s">
        <v>2</v>
      </c>
      <c r="G1515" s="196" t="s">
        <v>209</v>
      </c>
      <c r="H1515" s="196">
        <v>7</v>
      </c>
      <c r="I1515" s="196" t="s">
        <v>214</v>
      </c>
      <c r="J1515" s="196">
        <v>34</v>
      </c>
      <c r="K1515" s="448"/>
      <c r="L1515" s="196" t="s">
        <v>2</v>
      </c>
      <c r="M1515" s="196" t="s">
        <v>297</v>
      </c>
      <c r="N1515" s="216">
        <v>238</v>
      </c>
      <c r="O1515" s="216">
        <v>0</v>
      </c>
      <c r="P1515" s="216">
        <v>0</v>
      </c>
      <c r="Q1515" s="335">
        <v>0</v>
      </c>
      <c r="R1515" s="234"/>
    </row>
    <row r="1516" spans="2:18" s="194" customFormat="1" x14ac:dyDescent="0.25">
      <c r="B1516" s="233">
        <v>1511</v>
      </c>
      <c r="C1516" s="293">
        <v>45462</v>
      </c>
      <c r="D1516" s="195" t="s">
        <v>140</v>
      </c>
      <c r="E1516" s="196" t="s">
        <v>92</v>
      </c>
      <c r="F1516" s="196" t="s">
        <v>2</v>
      </c>
      <c r="G1516" s="196" t="s">
        <v>209</v>
      </c>
      <c r="H1516" s="196">
        <v>7</v>
      </c>
      <c r="I1516" s="196" t="s">
        <v>214</v>
      </c>
      <c r="J1516" s="196">
        <v>33</v>
      </c>
      <c r="K1516" s="448"/>
      <c r="L1516" s="196" t="s">
        <v>2</v>
      </c>
      <c r="M1516" s="196" t="s">
        <v>297</v>
      </c>
      <c r="N1516" s="216">
        <v>231</v>
      </c>
      <c r="O1516" s="216">
        <v>0</v>
      </c>
      <c r="P1516" s="216">
        <v>0</v>
      </c>
      <c r="Q1516" s="335">
        <v>0</v>
      </c>
      <c r="R1516" s="234"/>
    </row>
    <row r="1517" spans="2:18" s="194" customFormat="1" x14ac:dyDescent="0.25">
      <c r="B1517" s="233">
        <v>1512</v>
      </c>
      <c r="C1517" s="293">
        <v>45462</v>
      </c>
      <c r="D1517" s="195" t="s">
        <v>139</v>
      </c>
      <c r="E1517" s="196" t="s">
        <v>92</v>
      </c>
      <c r="F1517" s="196" t="s">
        <v>2</v>
      </c>
      <c r="G1517" s="196" t="s">
        <v>209</v>
      </c>
      <c r="H1517" s="196">
        <v>7</v>
      </c>
      <c r="I1517" s="196" t="s">
        <v>214</v>
      </c>
      <c r="J1517" s="196">
        <v>34</v>
      </c>
      <c r="K1517" s="448"/>
      <c r="L1517" s="196" t="s">
        <v>2</v>
      </c>
      <c r="M1517" s="196" t="s">
        <v>297</v>
      </c>
      <c r="N1517" s="216">
        <v>238</v>
      </c>
      <c r="O1517" s="216">
        <v>0</v>
      </c>
      <c r="P1517" s="216">
        <v>0</v>
      </c>
      <c r="Q1517" s="335">
        <v>0</v>
      </c>
      <c r="R1517" s="234"/>
    </row>
    <row r="1518" spans="2:18" s="194" customFormat="1" x14ac:dyDescent="0.25">
      <c r="B1518" s="233">
        <v>1513</v>
      </c>
      <c r="C1518" s="293">
        <v>45462</v>
      </c>
      <c r="D1518" s="195" t="s">
        <v>96</v>
      </c>
      <c r="E1518" s="196" t="s">
        <v>159</v>
      </c>
      <c r="F1518" s="196" t="s">
        <v>1</v>
      </c>
      <c r="G1518" s="196" t="s">
        <v>159</v>
      </c>
      <c r="H1518" s="196">
        <v>11.8</v>
      </c>
      <c r="I1518" s="196"/>
      <c r="J1518" s="196"/>
      <c r="K1518" s="448"/>
      <c r="L1518" s="196"/>
      <c r="M1518" s="196"/>
      <c r="N1518" s="216">
        <v>0</v>
      </c>
      <c r="O1518" s="216">
        <v>0</v>
      </c>
      <c r="P1518" s="216">
        <v>0</v>
      </c>
      <c r="Q1518" s="335">
        <v>0</v>
      </c>
      <c r="R1518" s="234"/>
    </row>
    <row r="1519" spans="2:18" s="194" customFormat="1" x14ac:dyDescent="0.25">
      <c r="B1519" s="233">
        <v>1514</v>
      </c>
      <c r="C1519" s="293">
        <v>45462</v>
      </c>
      <c r="D1519" s="195" t="s">
        <v>128</v>
      </c>
      <c r="E1519" s="196" t="s">
        <v>159</v>
      </c>
      <c r="F1519" s="196" t="s">
        <v>1</v>
      </c>
      <c r="G1519" s="196" t="s">
        <v>159</v>
      </c>
      <c r="H1519" s="196">
        <v>11.8</v>
      </c>
      <c r="I1519" s="196" t="s">
        <v>66</v>
      </c>
      <c r="J1519" s="196">
        <v>1</v>
      </c>
      <c r="K1519" s="448"/>
      <c r="L1519" s="196" t="s">
        <v>1</v>
      </c>
      <c r="M1519" s="196"/>
      <c r="N1519" s="216">
        <v>0</v>
      </c>
      <c r="O1519" s="216">
        <v>0</v>
      </c>
      <c r="P1519" s="216">
        <v>11.8</v>
      </c>
      <c r="Q1519" s="335">
        <v>0</v>
      </c>
      <c r="R1519" s="234"/>
    </row>
    <row r="1520" spans="2:18" s="194" customFormat="1" x14ac:dyDescent="0.25">
      <c r="B1520" s="233">
        <v>1515</v>
      </c>
      <c r="C1520" s="293">
        <v>45463</v>
      </c>
      <c r="D1520" s="195" t="s">
        <v>94</v>
      </c>
      <c r="E1520" s="196" t="s">
        <v>92</v>
      </c>
      <c r="F1520" s="196" t="s">
        <v>1</v>
      </c>
      <c r="G1520" s="196" t="s">
        <v>209</v>
      </c>
      <c r="H1520" s="196">
        <v>6.65</v>
      </c>
      <c r="I1520" s="196"/>
      <c r="J1520" s="196"/>
      <c r="K1520" s="448"/>
      <c r="L1520" s="196"/>
      <c r="M1520" s="196"/>
      <c r="N1520" s="216">
        <v>0</v>
      </c>
      <c r="O1520" s="216">
        <v>0</v>
      </c>
      <c r="P1520" s="216">
        <v>0</v>
      </c>
      <c r="Q1520" s="335">
        <v>0</v>
      </c>
      <c r="R1520" s="234"/>
    </row>
    <row r="1521" spans="2:18" s="194" customFormat="1" x14ac:dyDescent="0.25">
      <c r="B1521" s="233">
        <v>1516</v>
      </c>
      <c r="C1521" s="293">
        <v>45463</v>
      </c>
      <c r="D1521" s="195" t="s">
        <v>91</v>
      </c>
      <c r="E1521" s="196" t="s">
        <v>92</v>
      </c>
      <c r="F1521" s="196" t="s">
        <v>1</v>
      </c>
      <c r="G1521" s="196" t="s">
        <v>209</v>
      </c>
      <c r="H1521" s="196">
        <v>6.65</v>
      </c>
      <c r="I1521" s="196" t="s">
        <v>214</v>
      </c>
      <c r="J1521" s="196">
        <v>8</v>
      </c>
      <c r="K1521" s="448"/>
      <c r="L1521" s="196" t="s">
        <v>62</v>
      </c>
      <c r="M1521" s="196" t="s">
        <v>298</v>
      </c>
      <c r="N1521" s="216">
        <v>53.2</v>
      </c>
      <c r="O1521" s="216">
        <v>0</v>
      </c>
      <c r="P1521" s="216">
        <v>0</v>
      </c>
      <c r="Q1521" s="335">
        <v>0</v>
      </c>
      <c r="R1521" s="234"/>
    </row>
    <row r="1522" spans="2:18" s="194" customFormat="1" x14ac:dyDescent="0.25">
      <c r="B1522" s="233">
        <v>1517</v>
      </c>
      <c r="C1522" s="293">
        <v>45463</v>
      </c>
      <c r="D1522" s="195" t="s">
        <v>91</v>
      </c>
      <c r="E1522" s="196" t="s">
        <v>92</v>
      </c>
      <c r="F1522" s="196" t="s">
        <v>1</v>
      </c>
      <c r="G1522" s="196" t="s">
        <v>209</v>
      </c>
      <c r="H1522" s="196">
        <v>6.65</v>
      </c>
      <c r="I1522" s="196" t="s">
        <v>284</v>
      </c>
      <c r="J1522" s="196">
        <v>26</v>
      </c>
      <c r="K1522" s="448"/>
      <c r="L1522" s="196" t="s">
        <v>1</v>
      </c>
      <c r="M1522" s="196"/>
      <c r="N1522" s="216">
        <f t="shared" ref="N1522" si="65">IF(I1522=$N$5,J1522*H1522,0)</f>
        <v>0</v>
      </c>
      <c r="O1522" s="216">
        <f t="shared" ref="O1522" si="66">IF(I1522=$O$5,J1522*H1522,0)*1.15</f>
        <v>0</v>
      </c>
      <c r="P1522" s="216">
        <f t="shared" ref="P1522" si="67">IF(I1522=$P$5,J1522*H1522,0)</f>
        <v>0</v>
      </c>
      <c r="Q1522" s="335">
        <f t="shared" ref="Q1522" si="68">IF(I1522=$Q$5,J1522*H1522,0)</f>
        <v>0</v>
      </c>
      <c r="R1522" s="234" t="s">
        <v>245</v>
      </c>
    </row>
    <row r="1523" spans="2:18" s="194" customFormat="1" x14ac:dyDescent="0.25">
      <c r="B1523" s="233">
        <v>1518</v>
      </c>
      <c r="C1523" s="293">
        <v>45463</v>
      </c>
      <c r="D1523" s="195" t="s">
        <v>116</v>
      </c>
      <c r="E1523" s="196" t="s">
        <v>92</v>
      </c>
      <c r="F1523" s="196" t="s">
        <v>1</v>
      </c>
      <c r="G1523" s="196" t="s">
        <v>209</v>
      </c>
      <c r="H1523" s="196">
        <v>6.65</v>
      </c>
      <c r="I1523" s="196" t="s">
        <v>214</v>
      </c>
      <c r="J1523" s="196">
        <v>38</v>
      </c>
      <c r="K1523" s="448"/>
      <c r="L1523" s="196" t="s">
        <v>62</v>
      </c>
      <c r="M1523" s="196" t="s">
        <v>298</v>
      </c>
      <c r="N1523" s="216">
        <v>252.70000000000002</v>
      </c>
      <c r="O1523" s="216">
        <v>0</v>
      </c>
      <c r="P1523" s="216">
        <v>0</v>
      </c>
      <c r="Q1523" s="335">
        <v>0</v>
      </c>
      <c r="R1523" s="234"/>
    </row>
    <row r="1524" spans="2:18" s="194" customFormat="1" x14ac:dyDescent="0.25">
      <c r="B1524" s="233">
        <v>1519</v>
      </c>
      <c r="C1524" s="293">
        <v>45463</v>
      </c>
      <c r="D1524" s="195" t="s">
        <v>155</v>
      </c>
      <c r="E1524" s="196" t="s">
        <v>92</v>
      </c>
      <c r="F1524" s="196" t="s">
        <v>62</v>
      </c>
      <c r="G1524" s="196" t="s">
        <v>210</v>
      </c>
      <c r="H1524" s="196">
        <v>4.1500000000000004</v>
      </c>
      <c r="I1524" s="196" t="s">
        <v>214</v>
      </c>
      <c r="J1524" s="196">
        <v>43</v>
      </c>
      <c r="K1524" s="448"/>
      <c r="L1524" s="196" t="s">
        <v>62</v>
      </c>
      <c r="M1524" s="196" t="s">
        <v>298</v>
      </c>
      <c r="N1524" s="216">
        <v>178.45000000000002</v>
      </c>
      <c r="O1524" s="216">
        <v>0</v>
      </c>
      <c r="P1524" s="216">
        <v>0</v>
      </c>
      <c r="Q1524" s="335">
        <v>0</v>
      </c>
      <c r="R1524" s="234"/>
    </row>
    <row r="1525" spans="2:18" s="194" customFormat="1" x14ac:dyDescent="0.25">
      <c r="B1525" s="233">
        <v>1520</v>
      </c>
      <c r="C1525" s="293">
        <v>45463</v>
      </c>
      <c r="D1525" s="195" t="s">
        <v>154</v>
      </c>
      <c r="E1525" s="196" t="s">
        <v>92</v>
      </c>
      <c r="F1525" s="196" t="s">
        <v>62</v>
      </c>
      <c r="G1525" s="196" t="s">
        <v>210</v>
      </c>
      <c r="H1525" s="196">
        <v>4.1500000000000004</v>
      </c>
      <c r="I1525" s="196" t="s">
        <v>214</v>
      </c>
      <c r="J1525" s="196">
        <v>43</v>
      </c>
      <c r="K1525" s="448"/>
      <c r="L1525" s="196" t="s">
        <v>62</v>
      </c>
      <c r="M1525" s="196" t="s">
        <v>298</v>
      </c>
      <c r="N1525" s="216">
        <v>178.45000000000002</v>
      </c>
      <c r="O1525" s="216">
        <v>0</v>
      </c>
      <c r="P1525" s="216">
        <v>0</v>
      </c>
      <c r="Q1525" s="335">
        <v>0</v>
      </c>
      <c r="R1525" s="234"/>
    </row>
    <row r="1526" spans="2:18" s="194" customFormat="1" x14ac:dyDescent="0.25">
      <c r="B1526" s="233">
        <v>1521</v>
      </c>
      <c r="C1526" s="293">
        <v>45463</v>
      </c>
      <c r="D1526" s="195" t="s">
        <v>158</v>
      </c>
      <c r="E1526" s="196" t="s">
        <v>159</v>
      </c>
      <c r="F1526" s="196" t="s">
        <v>381</v>
      </c>
      <c r="G1526" s="196" t="s">
        <v>159</v>
      </c>
      <c r="H1526" s="196">
        <v>10</v>
      </c>
      <c r="I1526" s="196" t="s">
        <v>66</v>
      </c>
      <c r="J1526" s="196">
        <v>5</v>
      </c>
      <c r="K1526" s="448"/>
      <c r="L1526" s="196" t="s">
        <v>1</v>
      </c>
      <c r="M1526" s="196"/>
      <c r="N1526" s="216">
        <v>0</v>
      </c>
      <c r="O1526" s="216">
        <v>0</v>
      </c>
      <c r="P1526" s="216">
        <v>50</v>
      </c>
      <c r="Q1526" s="335">
        <v>0</v>
      </c>
      <c r="R1526" s="234"/>
    </row>
    <row r="1527" spans="2:18" s="194" customFormat="1" x14ac:dyDescent="0.25">
      <c r="B1527" s="233">
        <v>1522</v>
      </c>
      <c r="C1527" s="293">
        <v>45463</v>
      </c>
      <c r="D1527" s="195" t="s">
        <v>175</v>
      </c>
      <c r="E1527" s="196" t="s">
        <v>176</v>
      </c>
      <c r="F1527" s="196" t="s">
        <v>7</v>
      </c>
      <c r="G1527" s="196" t="s">
        <v>209</v>
      </c>
      <c r="H1527" s="196">
        <v>7</v>
      </c>
      <c r="I1527" s="196"/>
      <c r="J1527" s="196"/>
      <c r="K1527" s="448"/>
      <c r="L1527" s="196"/>
      <c r="M1527" s="196"/>
      <c r="N1527" s="216">
        <v>0</v>
      </c>
      <c r="O1527" s="216">
        <v>0</v>
      </c>
      <c r="P1527" s="216">
        <v>0</v>
      </c>
      <c r="Q1527" s="335">
        <v>0</v>
      </c>
      <c r="R1527" s="234"/>
    </row>
    <row r="1528" spans="2:18" s="194" customFormat="1" x14ac:dyDescent="0.25">
      <c r="B1528" s="233">
        <v>1523</v>
      </c>
      <c r="C1528" s="293">
        <v>45463</v>
      </c>
      <c r="D1528" s="195" t="s">
        <v>171</v>
      </c>
      <c r="E1528" s="196" t="s">
        <v>159</v>
      </c>
      <c r="F1528" s="196" t="s">
        <v>7</v>
      </c>
      <c r="G1528" s="196" t="s">
        <v>159</v>
      </c>
      <c r="H1528" s="196">
        <v>11.2</v>
      </c>
      <c r="I1528" s="196" t="s">
        <v>66</v>
      </c>
      <c r="J1528" s="196">
        <v>7</v>
      </c>
      <c r="K1528" s="448"/>
      <c r="L1528" s="196" t="s">
        <v>1</v>
      </c>
      <c r="M1528" s="196"/>
      <c r="N1528" s="216">
        <v>0</v>
      </c>
      <c r="O1528" s="216">
        <v>0</v>
      </c>
      <c r="P1528" s="216">
        <v>78.399999999999991</v>
      </c>
      <c r="Q1528" s="335">
        <v>0</v>
      </c>
      <c r="R1528" s="234"/>
    </row>
    <row r="1529" spans="2:18" s="194" customFormat="1" x14ac:dyDescent="0.25">
      <c r="B1529" s="233">
        <v>1524</v>
      </c>
      <c r="C1529" s="293">
        <v>45463</v>
      </c>
      <c r="D1529" s="195" t="s">
        <v>151</v>
      </c>
      <c r="E1529" s="196" t="s">
        <v>92</v>
      </c>
      <c r="F1529" s="196" t="s">
        <v>63</v>
      </c>
      <c r="G1529" s="196" t="s">
        <v>209</v>
      </c>
      <c r="H1529" s="196">
        <v>6.65</v>
      </c>
      <c r="I1529" s="196" t="s">
        <v>214</v>
      </c>
      <c r="J1529" s="196">
        <v>19</v>
      </c>
      <c r="K1529" s="448"/>
      <c r="L1529" s="196" t="s">
        <v>63</v>
      </c>
      <c r="M1529" s="196" t="s">
        <v>298</v>
      </c>
      <c r="N1529" s="216">
        <v>126.35000000000001</v>
      </c>
      <c r="O1529" s="216">
        <v>0</v>
      </c>
      <c r="P1529" s="216">
        <v>0</v>
      </c>
      <c r="Q1529" s="335">
        <v>0</v>
      </c>
      <c r="R1529" s="234"/>
    </row>
    <row r="1530" spans="2:18" s="194" customFormat="1" x14ac:dyDescent="0.25">
      <c r="B1530" s="233">
        <v>1525</v>
      </c>
      <c r="C1530" s="293">
        <v>45463</v>
      </c>
      <c r="D1530" s="195" t="s">
        <v>151</v>
      </c>
      <c r="E1530" s="196" t="s">
        <v>92</v>
      </c>
      <c r="F1530" s="196" t="s">
        <v>63</v>
      </c>
      <c r="G1530" s="196" t="s">
        <v>209</v>
      </c>
      <c r="H1530" s="196">
        <v>6.65</v>
      </c>
      <c r="I1530" s="196" t="s">
        <v>214</v>
      </c>
      <c r="J1530" s="196">
        <v>14</v>
      </c>
      <c r="K1530" s="448"/>
      <c r="L1530" s="196" t="s">
        <v>63</v>
      </c>
      <c r="M1530" s="196" t="s">
        <v>298</v>
      </c>
      <c r="N1530" s="216">
        <v>93.100000000000009</v>
      </c>
      <c r="O1530" s="216">
        <v>0</v>
      </c>
      <c r="P1530" s="216">
        <v>0</v>
      </c>
      <c r="Q1530" s="335">
        <v>0</v>
      </c>
      <c r="R1530" s="234"/>
    </row>
    <row r="1531" spans="2:18" s="194" customFormat="1" x14ac:dyDescent="0.25">
      <c r="B1531" s="233">
        <v>1526</v>
      </c>
      <c r="C1531" s="293">
        <v>45463</v>
      </c>
      <c r="D1531" s="195" t="s">
        <v>150</v>
      </c>
      <c r="E1531" s="196" t="s">
        <v>92</v>
      </c>
      <c r="F1531" s="196" t="s">
        <v>63</v>
      </c>
      <c r="G1531" s="196" t="s">
        <v>210</v>
      </c>
      <c r="H1531" s="196">
        <v>4.1500000000000004</v>
      </c>
      <c r="I1531" s="196" t="s">
        <v>214</v>
      </c>
      <c r="J1531" s="196">
        <v>19</v>
      </c>
      <c r="K1531" s="448"/>
      <c r="L1531" s="196" t="s">
        <v>63</v>
      </c>
      <c r="M1531" s="196" t="s">
        <v>298</v>
      </c>
      <c r="N1531" s="216">
        <v>78.850000000000009</v>
      </c>
      <c r="O1531" s="216">
        <v>0</v>
      </c>
      <c r="P1531" s="216">
        <v>0</v>
      </c>
      <c r="Q1531" s="335">
        <v>0</v>
      </c>
      <c r="R1531" s="234"/>
    </row>
    <row r="1532" spans="2:18" s="194" customFormat="1" x14ac:dyDescent="0.25">
      <c r="B1532" s="233">
        <v>1527</v>
      </c>
      <c r="C1532" s="293">
        <v>45463</v>
      </c>
      <c r="D1532" s="195" t="s">
        <v>150</v>
      </c>
      <c r="E1532" s="196" t="s">
        <v>92</v>
      </c>
      <c r="F1532" s="196" t="s">
        <v>63</v>
      </c>
      <c r="G1532" s="196" t="s">
        <v>210</v>
      </c>
      <c r="H1532" s="196">
        <v>4.1500000000000004</v>
      </c>
      <c r="I1532" s="196" t="s">
        <v>214</v>
      </c>
      <c r="J1532" s="196">
        <v>13</v>
      </c>
      <c r="K1532" s="448"/>
      <c r="L1532" s="196" t="s">
        <v>63</v>
      </c>
      <c r="M1532" s="196" t="s">
        <v>298</v>
      </c>
      <c r="N1532" s="216">
        <v>53.95</v>
      </c>
      <c r="O1532" s="216">
        <v>0</v>
      </c>
      <c r="P1532" s="216">
        <v>0</v>
      </c>
      <c r="Q1532" s="335">
        <v>0</v>
      </c>
      <c r="R1532" s="234"/>
    </row>
    <row r="1533" spans="2:18" s="194" customFormat="1" x14ac:dyDescent="0.25">
      <c r="B1533" s="233">
        <v>1528</v>
      </c>
      <c r="C1533" s="293">
        <v>45463</v>
      </c>
      <c r="D1533" s="195" t="s">
        <v>148</v>
      </c>
      <c r="E1533" s="196" t="s">
        <v>92</v>
      </c>
      <c r="F1533" s="196" t="s">
        <v>63</v>
      </c>
      <c r="G1533" s="196" t="s">
        <v>210</v>
      </c>
      <c r="H1533" s="196">
        <v>4.1500000000000004</v>
      </c>
      <c r="I1533" s="196" t="s">
        <v>214</v>
      </c>
      <c r="J1533" s="196">
        <v>17</v>
      </c>
      <c r="K1533" s="448"/>
      <c r="L1533" s="196" t="s">
        <v>63</v>
      </c>
      <c r="M1533" s="196" t="s">
        <v>298</v>
      </c>
      <c r="N1533" s="216">
        <v>70.550000000000011</v>
      </c>
      <c r="O1533" s="216">
        <v>0</v>
      </c>
      <c r="P1533" s="216">
        <v>0</v>
      </c>
      <c r="Q1533" s="335">
        <v>0</v>
      </c>
      <c r="R1533" s="234"/>
    </row>
    <row r="1534" spans="2:18" s="194" customFormat="1" x14ac:dyDescent="0.25">
      <c r="B1534" s="233">
        <v>1529</v>
      </c>
      <c r="C1534" s="293">
        <v>45463</v>
      </c>
      <c r="D1534" s="195" t="s">
        <v>148</v>
      </c>
      <c r="E1534" s="196" t="s">
        <v>92</v>
      </c>
      <c r="F1534" s="196" t="s">
        <v>63</v>
      </c>
      <c r="G1534" s="196" t="s">
        <v>210</v>
      </c>
      <c r="H1534" s="196">
        <v>4.1500000000000004</v>
      </c>
      <c r="I1534" s="196" t="s">
        <v>214</v>
      </c>
      <c r="J1534" s="196">
        <v>16</v>
      </c>
      <c r="K1534" s="448"/>
      <c r="L1534" s="196" t="s">
        <v>63</v>
      </c>
      <c r="M1534" s="196" t="s">
        <v>298</v>
      </c>
      <c r="N1534" s="216">
        <v>66.400000000000006</v>
      </c>
      <c r="O1534" s="216">
        <v>0</v>
      </c>
      <c r="P1534" s="216">
        <v>0</v>
      </c>
      <c r="Q1534" s="335">
        <v>0</v>
      </c>
      <c r="R1534" s="234"/>
    </row>
    <row r="1535" spans="2:18" s="194" customFormat="1" x14ac:dyDescent="0.25">
      <c r="B1535" s="233">
        <v>1530</v>
      </c>
      <c r="C1535" s="293">
        <v>45463</v>
      </c>
      <c r="D1535" s="195" t="s">
        <v>177</v>
      </c>
      <c r="E1535" s="196" t="s">
        <v>159</v>
      </c>
      <c r="F1535" s="196" t="s">
        <v>8</v>
      </c>
      <c r="G1535" s="196" t="s">
        <v>159</v>
      </c>
      <c r="H1535" s="196">
        <v>11.6</v>
      </c>
      <c r="I1535" s="196" t="s">
        <v>66</v>
      </c>
      <c r="J1535" s="196">
        <v>4</v>
      </c>
      <c r="K1535" s="448"/>
      <c r="L1535" s="196" t="s">
        <v>1</v>
      </c>
      <c r="M1535" s="196"/>
      <c r="N1535" s="216">
        <v>0</v>
      </c>
      <c r="O1535" s="216">
        <v>0</v>
      </c>
      <c r="P1535" s="216">
        <v>46.4</v>
      </c>
      <c r="Q1535" s="335">
        <v>0</v>
      </c>
      <c r="R1535" s="234"/>
    </row>
    <row r="1536" spans="2:18" s="194" customFormat="1" x14ac:dyDescent="0.25">
      <c r="B1536" s="233">
        <v>1531</v>
      </c>
      <c r="C1536" s="293">
        <v>45463</v>
      </c>
      <c r="D1536" s="195" t="s">
        <v>141</v>
      </c>
      <c r="E1536" s="196" t="s">
        <v>92</v>
      </c>
      <c r="F1536" s="196" t="s">
        <v>2</v>
      </c>
      <c r="G1536" s="196" t="s">
        <v>209</v>
      </c>
      <c r="H1536" s="196">
        <v>7</v>
      </c>
      <c r="I1536" s="196" t="s">
        <v>214</v>
      </c>
      <c r="J1536" s="196">
        <v>27</v>
      </c>
      <c r="K1536" s="448"/>
      <c r="L1536" s="196" t="s">
        <v>2</v>
      </c>
      <c r="M1536" s="196" t="s">
        <v>297</v>
      </c>
      <c r="N1536" s="216">
        <v>189</v>
      </c>
      <c r="O1536" s="216">
        <v>0</v>
      </c>
      <c r="P1536" s="216">
        <v>0</v>
      </c>
      <c r="Q1536" s="335">
        <v>0</v>
      </c>
      <c r="R1536" s="234"/>
    </row>
    <row r="1537" spans="2:18" s="194" customFormat="1" x14ac:dyDescent="0.25">
      <c r="B1537" s="233">
        <v>1532</v>
      </c>
      <c r="C1537" s="293">
        <v>45463</v>
      </c>
      <c r="D1537" s="195" t="s">
        <v>140</v>
      </c>
      <c r="E1537" s="196" t="s">
        <v>92</v>
      </c>
      <c r="F1537" s="196" t="s">
        <v>2</v>
      </c>
      <c r="G1537" s="196" t="s">
        <v>209</v>
      </c>
      <c r="H1537" s="196">
        <v>7</v>
      </c>
      <c r="I1537" s="196" t="s">
        <v>214</v>
      </c>
      <c r="J1537" s="196">
        <v>25</v>
      </c>
      <c r="K1537" s="448"/>
      <c r="L1537" s="196" t="s">
        <v>2</v>
      </c>
      <c r="M1537" s="196" t="s">
        <v>297</v>
      </c>
      <c r="N1537" s="216">
        <v>175</v>
      </c>
      <c r="O1537" s="216">
        <v>0</v>
      </c>
      <c r="P1537" s="216">
        <v>0</v>
      </c>
      <c r="Q1537" s="335">
        <v>0</v>
      </c>
      <c r="R1537" s="234"/>
    </row>
    <row r="1538" spans="2:18" s="194" customFormat="1" x14ac:dyDescent="0.25">
      <c r="B1538" s="233">
        <v>1533</v>
      </c>
      <c r="C1538" s="293">
        <v>45463</v>
      </c>
      <c r="D1538" s="195" t="s">
        <v>139</v>
      </c>
      <c r="E1538" s="196" t="s">
        <v>92</v>
      </c>
      <c r="F1538" s="196" t="s">
        <v>2</v>
      </c>
      <c r="G1538" s="196" t="s">
        <v>209</v>
      </c>
      <c r="H1538" s="196">
        <v>7</v>
      </c>
      <c r="I1538" s="196" t="s">
        <v>214</v>
      </c>
      <c r="J1538" s="196">
        <v>25</v>
      </c>
      <c r="K1538" s="448"/>
      <c r="L1538" s="196" t="s">
        <v>2</v>
      </c>
      <c r="M1538" s="196" t="s">
        <v>297</v>
      </c>
      <c r="N1538" s="216">
        <v>175</v>
      </c>
      <c r="O1538" s="216">
        <v>0</v>
      </c>
      <c r="P1538" s="216">
        <v>0</v>
      </c>
      <c r="Q1538" s="335">
        <v>0</v>
      </c>
      <c r="R1538" s="234"/>
    </row>
    <row r="1539" spans="2:18" s="194" customFormat="1" x14ac:dyDescent="0.25">
      <c r="B1539" s="233">
        <v>1534</v>
      </c>
      <c r="C1539" s="293">
        <v>45463</v>
      </c>
      <c r="D1539" s="195" t="s">
        <v>96</v>
      </c>
      <c r="E1539" s="196" t="s">
        <v>159</v>
      </c>
      <c r="F1539" s="196" t="s">
        <v>1</v>
      </c>
      <c r="G1539" s="196" t="s">
        <v>159</v>
      </c>
      <c r="H1539" s="196">
        <v>11.8</v>
      </c>
      <c r="I1539" s="196"/>
      <c r="J1539" s="196"/>
      <c r="K1539" s="448"/>
      <c r="L1539" s="196"/>
      <c r="M1539" s="196"/>
      <c r="N1539" s="216">
        <v>0</v>
      </c>
      <c r="O1539" s="216">
        <v>0</v>
      </c>
      <c r="P1539" s="216">
        <v>0</v>
      </c>
      <c r="Q1539" s="335">
        <v>0</v>
      </c>
      <c r="R1539" s="234"/>
    </row>
    <row r="1540" spans="2:18" s="194" customFormat="1" x14ac:dyDescent="0.25">
      <c r="B1540" s="233">
        <v>1535</v>
      </c>
      <c r="C1540" s="293">
        <v>45463</v>
      </c>
      <c r="D1540" s="195" t="s">
        <v>128</v>
      </c>
      <c r="E1540" s="196" t="s">
        <v>159</v>
      </c>
      <c r="F1540" s="196" t="s">
        <v>1</v>
      </c>
      <c r="G1540" s="196" t="s">
        <v>159</v>
      </c>
      <c r="H1540" s="196">
        <v>11.8</v>
      </c>
      <c r="I1540" s="196" t="s">
        <v>66</v>
      </c>
      <c r="J1540" s="196">
        <v>4</v>
      </c>
      <c r="K1540" s="448"/>
      <c r="L1540" s="196" t="s">
        <v>1</v>
      </c>
      <c r="M1540" s="196"/>
      <c r="N1540" s="216">
        <v>0</v>
      </c>
      <c r="O1540" s="216">
        <v>0</v>
      </c>
      <c r="P1540" s="216">
        <v>47.2</v>
      </c>
      <c r="Q1540" s="335">
        <v>0</v>
      </c>
      <c r="R1540" s="234"/>
    </row>
    <row r="1541" spans="2:18" s="194" customFormat="1" x14ac:dyDescent="0.25">
      <c r="B1541" s="233">
        <v>1536</v>
      </c>
      <c r="C1541" s="293">
        <v>45464</v>
      </c>
      <c r="D1541" s="195" t="s">
        <v>94</v>
      </c>
      <c r="E1541" s="196" t="s">
        <v>92</v>
      </c>
      <c r="F1541" s="196" t="s">
        <v>1</v>
      </c>
      <c r="G1541" s="196" t="s">
        <v>209</v>
      </c>
      <c r="H1541" s="196">
        <v>6.65</v>
      </c>
      <c r="I1541" s="196"/>
      <c r="J1541" s="196">
        <v>0</v>
      </c>
      <c r="K1541" s="448"/>
      <c r="L1541" s="196"/>
      <c r="M1541" s="196"/>
      <c r="N1541" s="216">
        <v>0</v>
      </c>
      <c r="O1541" s="216">
        <v>0</v>
      </c>
      <c r="P1541" s="216">
        <v>0</v>
      </c>
      <c r="Q1541" s="335">
        <v>0</v>
      </c>
      <c r="R1541" s="234"/>
    </row>
    <row r="1542" spans="2:18" s="194" customFormat="1" x14ac:dyDescent="0.25">
      <c r="B1542" s="233">
        <v>1537</v>
      </c>
      <c r="C1542" s="293">
        <v>45464</v>
      </c>
      <c r="D1542" s="195" t="s">
        <v>91</v>
      </c>
      <c r="E1542" s="196" t="s">
        <v>92</v>
      </c>
      <c r="F1542" s="196" t="s">
        <v>1</v>
      </c>
      <c r="G1542" s="196" t="s">
        <v>209</v>
      </c>
      <c r="H1542" s="196">
        <v>6.65</v>
      </c>
      <c r="I1542" s="196" t="s">
        <v>284</v>
      </c>
      <c r="J1542" s="196">
        <v>20</v>
      </c>
      <c r="K1542" s="448"/>
      <c r="L1542" s="196"/>
      <c r="M1542" s="196"/>
      <c r="N1542" s="216">
        <f t="shared" ref="N1542:N1543" si="69">IF(I1542=$N$5,J1542*H1542,0)</f>
        <v>0</v>
      </c>
      <c r="O1542" s="216">
        <f t="shared" ref="O1542:O1543" si="70">IF(I1542=$O$5,J1542*H1542,0)*1.15</f>
        <v>0</v>
      </c>
      <c r="P1542" s="216">
        <f t="shared" ref="P1542:P1543" si="71">IF(I1542=$P$5,J1542*H1542,0)</f>
        <v>0</v>
      </c>
      <c r="Q1542" s="335">
        <f t="shared" ref="Q1542:Q1543" si="72">IF(I1542=$Q$5,J1542*H1542,0)</f>
        <v>0</v>
      </c>
      <c r="R1542" s="234" t="s">
        <v>253</v>
      </c>
    </row>
    <row r="1543" spans="2:18" s="194" customFormat="1" x14ac:dyDescent="0.25">
      <c r="B1543" s="233">
        <v>1538</v>
      </c>
      <c r="C1543" s="293">
        <v>45464</v>
      </c>
      <c r="D1543" s="195" t="s">
        <v>116</v>
      </c>
      <c r="E1543" s="196" t="s">
        <v>92</v>
      </c>
      <c r="F1543" s="196" t="s">
        <v>1</v>
      </c>
      <c r="G1543" s="196" t="s">
        <v>209</v>
      </c>
      <c r="H1543" s="196">
        <v>6.65</v>
      </c>
      <c r="I1543" s="196" t="s">
        <v>284</v>
      </c>
      <c r="J1543" s="196">
        <v>23</v>
      </c>
      <c r="K1543" s="448"/>
      <c r="L1543" s="196"/>
      <c r="M1543" s="196"/>
      <c r="N1543" s="216">
        <f t="shared" si="69"/>
        <v>0</v>
      </c>
      <c r="O1543" s="216">
        <f t="shared" si="70"/>
        <v>0</v>
      </c>
      <c r="P1543" s="216">
        <f t="shared" si="71"/>
        <v>0</v>
      </c>
      <c r="Q1543" s="335">
        <f t="shared" si="72"/>
        <v>0</v>
      </c>
      <c r="R1543" s="234" t="s">
        <v>249</v>
      </c>
    </row>
    <row r="1544" spans="2:18" s="194" customFormat="1" x14ac:dyDescent="0.25">
      <c r="B1544" s="233">
        <v>1539</v>
      </c>
      <c r="C1544" s="293">
        <v>45464</v>
      </c>
      <c r="D1544" s="195" t="s">
        <v>155</v>
      </c>
      <c r="E1544" s="196" t="s">
        <v>92</v>
      </c>
      <c r="F1544" s="196" t="s">
        <v>62</v>
      </c>
      <c r="G1544" s="196" t="s">
        <v>210</v>
      </c>
      <c r="H1544" s="196">
        <v>4.1500000000000004</v>
      </c>
      <c r="I1544" s="196"/>
      <c r="J1544" s="196"/>
      <c r="K1544" s="448"/>
      <c r="L1544" s="196"/>
      <c r="M1544" s="196"/>
      <c r="N1544" s="216">
        <v>0</v>
      </c>
      <c r="O1544" s="216">
        <v>0</v>
      </c>
      <c r="P1544" s="216">
        <v>0</v>
      </c>
      <c r="Q1544" s="335">
        <v>0</v>
      </c>
      <c r="R1544" s="234"/>
    </row>
    <row r="1545" spans="2:18" s="194" customFormat="1" x14ac:dyDescent="0.25">
      <c r="B1545" s="233">
        <v>1540</v>
      </c>
      <c r="C1545" s="293">
        <v>45464</v>
      </c>
      <c r="D1545" s="195" t="s">
        <v>154</v>
      </c>
      <c r="E1545" s="196" t="s">
        <v>92</v>
      </c>
      <c r="F1545" s="196" t="s">
        <v>62</v>
      </c>
      <c r="G1545" s="196" t="s">
        <v>210</v>
      </c>
      <c r="H1545" s="196">
        <v>4.1500000000000004</v>
      </c>
      <c r="I1545" s="196"/>
      <c r="J1545" s="196"/>
      <c r="K1545" s="448"/>
      <c r="L1545" s="196"/>
      <c r="M1545" s="196"/>
      <c r="N1545" s="216">
        <v>0</v>
      </c>
      <c r="O1545" s="216">
        <v>0</v>
      </c>
      <c r="P1545" s="216">
        <v>0</v>
      </c>
      <c r="Q1545" s="335">
        <v>0</v>
      </c>
      <c r="R1545" s="234"/>
    </row>
    <row r="1546" spans="2:18" s="194" customFormat="1" x14ac:dyDescent="0.25">
      <c r="B1546" s="233">
        <v>1541</v>
      </c>
      <c r="C1546" s="293">
        <v>45464</v>
      </c>
      <c r="D1546" s="195" t="s">
        <v>158</v>
      </c>
      <c r="E1546" s="196" t="s">
        <v>159</v>
      </c>
      <c r="F1546" s="196" t="s">
        <v>381</v>
      </c>
      <c r="G1546" s="196" t="s">
        <v>159</v>
      </c>
      <c r="H1546" s="196">
        <v>10</v>
      </c>
      <c r="I1546" s="196" t="s">
        <v>66</v>
      </c>
      <c r="J1546" s="196">
        <v>5</v>
      </c>
      <c r="K1546" s="448"/>
      <c r="L1546" s="196" t="s">
        <v>1</v>
      </c>
      <c r="M1546" s="196"/>
      <c r="N1546" s="216">
        <v>0</v>
      </c>
      <c r="O1546" s="216">
        <v>0</v>
      </c>
      <c r="P1546" s="216">
        <v>50</v>
      </c>
      <c r="Q1546" s="335">
        <v>0</v>
      </c>
      <c r="R1546" s="234"/>
    </row>
    <row r="1547" spans="2:18" s="194" customFormat="1" x14ac:dyDescent="0.25">
      <c r="B1547" s="233">
        <v>1542</v>
      </c>
      <c r="C1547" s="293">
        <v>45464</v>
      </c>
      <c r="D1547" s="195" t="s">
        <v>254</v>
      </c>
      <c r="E1547" s="196" t="s">
        <v>159</v>
      </c>
      <c r="F1547" s="196" t="s">
        <v>7</v>
      </c>
      <c r="G1547" s="196" t="s">
        <v>159</v>
      </c>
      <c r="H1547" s="196">
        <v>10</v>
      </c>
      <c r="I1547" s="196"/>
      <c r="J1547" s="196"/>
      <c r="K1547" s="448"/>
      <c r="L1547" s="196"/>
      <c r="M1547" s="196"/>
      <c r="N1547" s="216">
        <v>0</v>
      </c>
      <c r="O1547" s="216">
        <v>0</v>
      </c>
      <c r="P1547" s="216">
        <v>0</v>
      </c>
      <c r="Q1547" s="335">
        <v>0</v>
      </c>
      <c r="R1547" s="234"/>
    </row>
    <row r="1548" spans="2:18" s="194" customFormat="1" x14ac:dyDescent="0.25">
      <c r="B1548" s="233">
        <v>1543</v>
      </c>
      <c r="C1548" s="293">
        <v>45464</v>
      </c>
      <c r="D1548" s="195" t="s">
        <v>175</v>
      </c>
      <c r="E1548" s="196" t="s">
        <v>176</v>
      </c>
      <c r="F1548" s="196" t="s">
        <v>7</v>
      </c>
      <c r="G1548" s="196" t="s">
        <v>209</v>
      </c>
      <c r="H1548" s="196">
        <v>7</v>
      </c>
      <c r="I1548" s="196" t="s">
        <v>214</v>
      </c>
      <c r="J1548" s="196">
        <v>50</v>
      </c>
      <c r="K1548" s="448"/>
      <c r="L1548" s="196"/>
      <c r="M1548" s="196"/>
      <c r="N1548" s="216">
        <v>350</v>
      </c>
      <c r="O1548" s="216">
        <v>0</v>
      </c>
      <c r="P1548" s="216">
        <v>0</v>
      </c>
      <c r="Q1548" s="335">
        <v>0</v>
      </c>
      <c r="R1548" s="234"/>
    </row>
    <row r="1549" spans="2:18" s="194" customFormat="1" x14ac:dyDescent="0.25">
      <c r="B1549" s="233">
        <v>1544</v>
      </c>
      <c r="C1549" s="293">
        <v>45464</v>
      </c>
      <c r="D1549" s="195" t="s">
        <v>171</v>
      </c>
      <c r="E1549" s="196" t="s">
        <v>159</v>
      </c>
      <c r="F1549" s="196" t="s">
        <v>7</v>
      </c>
      <c r="G1549" s="196" t="s">
        <v>159</v>
      </c>
      <c r="H1549" s="196">
        <v>11.2</v>
      </c>
      <c r="I1549" s="196" t="s">
        <v>66</v>
      </c>
      <c r="J1549" s="196">
        <v>11</v>
      </c>
      <c r="K1549" s="448"/>
      <c r="L1549" s="196" t="s">
        <v>1</v>
      </c>
      <c r="M1549" s="196"/>
      <c r="N1549" s="216">
        <v>0</v>
      </c>
      <c r="O1549" s="216">
        <v>0</v>
      </c>
      <c r="P1549" s="216">
        <v>123.19999999999999</v>
      </c>
      <c r="Q1549" s="335">
        <v>0</v>
      </c>
      <c r="R1549" s="234"/>
    </row>
    <row r="1550" spans="2:18" s="194" customFormat="1" x14ac:dyDescent="0.25">
      <c r="B1550" s="233">
        <v>1545</v>
      </c>
      <c r="C1550" s="293">
        <v>45464</v>
      </c>
      <c r="D1550" s="195" t="s">
        <v>151</v>
      </c>
      <c r="E1550" s="196" t="s">
        <v>92</v>
      </c>
      <c r="F1550" s="196" t="s">
        <v>63</v>
      </c>
      <c r="G1550" s="196" t="s">
        <v>209</v>
      </c>
      <c r="H1550" s="196">
        <v>6.65</v>
      </c>
      <c r="I1550" s="196"/>
      <c r="J1550" s="196"/>
      <c r="K1550" s="448"/>
      <c r="L1550" s="196"/>
      <c r="M1550" s="196"/>
      <c r="N1550" s="216">
        <v>0</v>
      </c>
      <c r="O1550" s="216">
        <v>0</v>
      </c>
      <c r="P1550" s="216">
        <v>0</v>
      </c>
      <c r="Q1550" s="335">
        <v>0</v>
      </c>
      <c r="R1550" s="234"/>
    </row>
    <row r="1551" spans="2:18" s="194" customFormat="1" x14ac:dyDescent="0.25">
      <c r="B1551" s="233">
        <v>1546</v>
      </c>
      <c r="C1551" s="293">
        <v>45464</v>
      </c>
      <c r="D1551" s="195" t="s">
        <v>150</v>
      </c>
      <c r="E1551" s="196" t="s">
        <v>92</v>
      </c>
      <c r="F1551" s="196" t="s">
        <v>63</v>
      </c>
      <c r="G1551" s="196" t="s">
        <v>210</v>
      </c>
      <c r="H1551" s="196">
        <v>4.1500000000000004</v>
      </c>
      <c r="I1551" s="196"/>
      <c r="J1551" s="196"/>
      <c r="K1551" s="448"/>
      <c r="L1551" s="196"/>
      <c r="M1551" s="196"/>
      <c r="N1551" s="216">
        <v>0</v>
      </c>
      <c r="O1551" s="216">
        <v>0</v>
      </c>
      <c r="P1551" s="216">
        <v>0</v>
      </c>
      <c r="Q1551" s="335">
        <v>0</v>
      </c>
      <c r="R1551" s="234"/>
    </row>
    <row r="1552" spans="2:18" s="194" customFormat="1" x14ac:dyDescent="0.25">
      <c r="B1552" s="233">
        <v>1547</v>
      </c>
      <c r="C1552" s="293">
        <v>45464</v>
      </c>
      <c r="D1552" s="195" t="s">
        <v>148</v>
      </c>
      <c r="E1552" s="196" t="s">
        <v>92</v>
      </c>
      <c r="F1552" s="196" t="s">
        <v>63</v>
      </c>
      <c r="G1552" s="196" t="s">
        <v>210</v>
      </c>
      <c r="H1552" s="196">
        <v>4.1500000000000004</v>
      </c>
      <c r="I1552" s="196"/>
      <c r="J1552" s="196"/>
      <c r="K1552" s="448"/>
      <c r="L1552" s="196"/>
      <c r="M1552" s="196"/>
      <c r="N1552" s="216">
        <v>0</v>
      </c>
      <c r="O1552" s="216">
        <v>0</v>
      </c>
      <c r="P1552" s="216">
        <v>0</v>
      </c>
      <c r="Q1552" s="335">
        <v>0</v>
      </c>
      <c r="R1552" s="234"/>
    </row>
    <row r="1553" spans="2:18" s="194" customFormat="1" x14ac:dyDescent="0.25">
      <c r="B1553" s="233">
        <v>1548</v>
      </c>
      <c r="C1553" s="293">
        <v>45464</v>
      </c>
      <c r="D1553" s="195" t="s">
        <v>177</v>
      </c>
      <c r="E1553" s="196" t="s">
        <v>159</v>
      </c>
      <c r="F1553" s="196" t="s">
        <v>8</v>
      </c>
      <c r="G1553" s="196" t="s">
        <v>159</v>
      </c>
      <c r="H1553" s="196">
        <v>11.6</v>
      </c>
      <c r="I1553" s="196" t="s">
        <v>66</v>
      </c>
      <c r="J1553" s="196">
        <v>4</v>
      </c>
      <c r="K1553" s="448"/>
      <c r="L1553" s="196" t="s">
        <v>1</v>
      </c>
      <c r="M1553" s="196"/>
      <c r="N1553" s="216">
        <v>0</v>
      </c>
      <c r="O1553" s="216">
        <v>0</v>
      </c>
      <c r="P1553" s="216">
        <v>46.4</v>
      </c>
      <c r="Q1553" s="335">
        <v>0</v>
      </c>
      <c r="R1553" s="234"/>
    </row>
    <row r="1554" spans="2:18" s="194" customFormat="1" x14ac:dyDescent="0.25">
      <c r="B1554" s="233">
        <v>1549</v>
      </c>
      <c r="C1554" s="293">
        <v>45464</v>
      </c>
      <c r="D1554" s="195" t="s">
        <v>141</v>
      </c>
      <c r="E1554" s="196" t="s">
        <v>92</v>
      </c>
      <c r="F1554" s="196" t="s">
        <v>2</v>
      </c>
      <c r="G1554" s="196" t="s">
        <v>209</v>
      </c>
      <c r="H1554" s="196">
        <v>7</v>
      </c>
      <c r="I1554" s="196" t="s">
        <v>214</v>
      </c>
      <c r="J1554" s="196">
        <v>22</v>
      </c>
      <c r="K1554" s="448"/>
      <c r="L1554" s="196" t="s">
        <v>2</v>
      </c>
      <c r="M1554" s="196" t="s">
        <v>297</v>
      </c>
      <c r="N1554" s="216">
        <v>154</v>
      </c>
      <c r="O1554" s="216">
        <v>0</v>
      </c>
      <c r="P1554" s="216">
        <v>0</v>
      </c>
      <c r="Q1554" s="335">
        <v>0</v>
      </c>
      <c r="R1554" s="234"/>
    </row>
    <row r="1555" spans="2:18" s="194" customFormat="1" x14ac:dyDescent="0.25">
      <c r="B1555" s="233">
        <v>1550</v>
      </c>
      <c r="C1555" s="293">
        <v>45464</v>
      </c>
      <c r="D1555" s="195" t="s">
        <v>140</v>
      </c>
      <c r="E1555" s="196" t="s">
        <v>92</v>
      </c>
      <c r="F1555" s="196" t="s">
        <v>2</v>
      </c>
      <c r="G1555" s="196" t="s">
        <v>209</v>
      </c>
      <c r="H1555" s="196">
        <v>7</v>
      </c>
      <c r="I1555" s="196" t="s">
        <v>214</v>
      </c>
      <c r="J1555" s="196">
        <v>22</v>
      </c>
      <c r="K1555" s="448"/>
      <c r="L1555" s="196" t="s">
        <v>2</v>
      </c>
      <c r="M1555" s="196" t="s">
        <v>297</v>
      </c>
      <c r="N1555" s="216">
        <v>154</v>
      </c>
      <c r="O1555" s="216">
        <v>0</v>
      </c>
      <c r="P1555" s="216">
        <v>0</v>
      </c>
      <c r="Q1555" s="335">
        <v>0</v>
      </c>
      <c r="R1555" s="234"/>
    </row>
    <row r="1556" spans="2:18" s="194" customFormat="1" x14ac:dyDescent="0.25">
      <c r="B1556" s="233">
        <v>1551</v>
      </c>
      <c r="C1556" s="293">
        <v>45464</v>
      </c>
      <c r="D1556" s="195" t="s">
        <v>139</v>
      </c>
      <c r="E1556" s="196" t="s">
        <v>92</v>
      </c>
      <c r="F1556" s="196" t="s">
        <v>2</v>
      </c>
      <c r="G1556" s="196" t="s">
        <v>209</v>
      </c>
      <c r="H1556" s="196">
        <v>7</v>
      </c>
      <c r="I1556" s="196" t="s">
        <v>214</v>
      </c>
      <c r="J1556" s="196">
        <v>22</v>
      </c>
      <c r="K1556" s="448"/>
      <c r="L1556" s="196" t="s">
        <v>2</v>
      </c>
      <c r="M1556" s="196" t="s">
        <v>297</v>
      </c>
      <c r="N1556" s="216">
        <v>154</v>
      </c>
      <c r="O1556" s="216">
        <v>0</v>
      </c>
      <c r="P1556" s="216">
        <v>0</v>
      </c>
      <c r="Q1556" s="335">
        <v>0</v>
      </c>
      <c r="R1556" s="234"/>
    </row>
    <row r="1557" spans="2:18" s="194" customFormat="1" x14ac:dyDescent="0.25">
      <c r="B1557" s="233">
        <v>1552</v>
      </c>
      <c r="C1557" s="293">
        <v>45464</v>
      </c>
      <c r="D1557" s="195" t="s">
        <v>96</v>
      </c>
      <c r="E1557" s="196" t="s">
        <v>159</v>
      </c>
      <c r="F1557" s="196" t="s">
        <v>1</v>
      </c>
      <c r="G1557" s="196" t="s">
        <v>159</v>
      </c>
      <c r="H1557" s="196">
        <v>11.8</v>
      </c>
      <c r="I1557" s="196" t="s">
        <v>66</v>
      </c>
      <c r="J1557" s="196">
        <v>3</v>
      </c>
      <c r="K1557" s="448"/>
      <c r="L1557" s="196" t="s">
        <v>1</v>
      </c>
      <c r="M1557" s="196"/>
      <c r="N1557" s="216">
        <v>0</v>
      </c>
      <c r="O1557" s="216">
        <v>0</v>
      </c>
      <c r="P1557" s="216">
        <v>35.400000000000006</v>
      </c>
      <c r="Q1557" s="335">
        <v>0</v>
      </c>
      <c r="R1557" s="234"/>
    </row>
    <row r="1558" spans="2:18" s="194" customFormat="1" x14ac:dyDescent="0.25">
      <c r="B1558" s="233">
        <v>1553</v>
      </c>
      <c r="C1558" s="293">
        <v>45464</v>
      </c>
      <c r="D1558" s="195" t="s">
        <v>128</v>
      </c>
      <c r="E1558" s="196" t="s">
        <v>159</v>
      </c>
      <c r="F1558" s="196" t="s">
        <v>1</v>
      </c>
      <c r="G1558" s="196" t="s">
        <v>159</v>
      </c>
      <c r="H1558" s="196">
        <v>11.8</v>
      </c>
      <c r="I1558" s="196"/>
      <c r="J1558" s="196"/>
      <c r="K1558" s="448"/>
      <c r="L1558" s="196"/>
      <c r="M1558" s="196"/>
      <c r="N1558" s="216">
        <v>0</v>
      </c>
      <c r="O1558" s="216">
        <v>0</v>
      </c>
      <c r="P1558" s="216">
        <v>0</v>
      </c>
      <c r="Q1558" s="335">
        <v>0</v>
      </c>
      <c r="R1558" s="234"/>
    </row>
    <row r="1559" spans="2:18" s="194" customFormat="1" x14ac:dyDescent="0.25">
      <c r="B1559" s="233">
        <v>1554</v>
      </c>
      <c r="C1559" s="293">
        <v>45465</v>
      </c>
      <c r="D1559" s="195" t="s">
        <v>94</v>
      </c>
      <c r="E1559" s="196" t="s">
        <v>92</v>
      </c>
      <c r="F1559" s="196" t="s">
        <v>1</v>
      </c>
      <c r="G1559" s="196" t="s">
        <v>209</v>
      </c>
      <c r="H1559" s="196">
        <v>6.65</v>
      </c>
      <c r="I1559" s="196"/>
      <c r="J1559" s="196"/>
      <c r="K1559" s="448"/>
      <c r="L1559" s="196"/>
      <c r="M1559" s="196"/>
      <c r="N1559" s="216">
        <v>0</v>
      </c>
      <c r="O1559" s="216">
        <v>0</v>
      </c>
      <c r="P1559" s="216">
        <v>0</v>
      </c>
      <c r="Q1559" s="335">
        <v>0</v>
      </c>
      <c r="R1559" s="234"/>
    </row>
    <row r="1560" spans="2:18" s="194" customFormat="1" x14ac:dyDescent="0.25">
      <c r="B1560" s="233">
        <v>1555</v>
      </c>
      <c r="C1560" s="293">
        <v>45465</v>
      </c>
      <c r="D1560" s="195" t="s">
        <v>91</v>
      </c>
      <c r="E1560" s="196" t="s">
        <v>92</v>
      </c>
      <c r="F1560" s="196" t="s">
        <v>1</v>
      </c>
      <c r="G1560" s="196" t="s">
        <v>209</v>
      </c>
      <c r="H1560" s="196">
        <v>6.65</v>
      </c>
      <c r="I1560" s="196" t="s">
        <v>247</v>
      </c>
      <c r="J1560" s="196">
        <v>25</v>
      </c>
      <c r="K1560" s="448">
        <v>713145</v>
      </c>
      <c r="L1560" s="196" t="s">
        <v>1</v>
      </c>
      <c r="M1560" s="196" t="s">
        <v>514</v>
      </c>
      <c r="N1560" s="216">
        <f t="shared" ref="N1560:N1561" si="73">IF(I1560=$N$5,J1560*H1560,0)</f>
        <v>0</v>
      </c>
      <c r="O1560" s="216">
        <f t="shared" ref="O1560:O1561" si="74">IF(I1560=$O$5,J1560*H1560,0)*1.15</f>
        <v>0</v>
      </c>
      <c r="P1560" s="216">
        <f t="shared" ref="P1560:P1561" si="75">IF(I1560=$P$5,J1560*H1560,0)</f>
        <v>0</v>
      </c>
      <c r="Q1560" s="335">
        <f t="shared" ref="Q1560:Q1561" si="76">IF(I1560=$Q$5,J1560*H1560,0)</f>
        <v>166.25</v>
      </c>
      <c r="R1560" s="234" t="s">
        <v>227</v>
      </c>
    </row>
    <row r="1561" spans="2:18" s="194" customFormat="1" x14ac:dyDescent="0.25">
      <c r="B1561" s="233">
        <v>1556</v>
      </c>
      <c r="C1561" s="293">
        <v>45465</v>
      </c>
      <c r="D1561" s="195" t="s">
        <v>116</v>
      </c>
      <c r="E1561" s="196" t="s">
        <v>92</v>
      </c>
      <c r="F1561" s="196" t="s">
        <v>1</v>
      </c>
      <c r="G1561" s="196" t="s">
        <v>209</v>
      </c>
      <c r="H1561" s="196">
        <v>6.65</v>
      </c>
      <c r="I1561" s="196" t="s">
        <v>284</v>
      </c>
      <c r="J1561" s="196">
        <v>28</v>
      </c>
      <c r="K1561" s="448"/>
      <c r="L1561" s="196" t="s">
        <v>1</v>
      </c>
      <c r="M1561" s="196"/>
      <c r="N1561" s="216">
        <f t="shared" si="73"/>
        <v>0</v>
      </c>
      <c r="O1561" s="216">
        <f t="shared" si="74"/>
        <v>0</v>
      </c>
      <c r="P1561" s="216">
        <f t="shared" si="75"/>
        <v>0</v>
      </c>
      <c r="Q1561" s="335">
        <f t="shared" si="76"/>
        <v>0</v>
      </c>
      <c r="R1561" s="234" t="s">
        <v>250</v>
      </c>
    </row>
    <row r="1562" spans="2:18" s="194" customFormat="1" x14ac:dyDescent="0.25">
      <c r="B1562" s="233">
        <v>1557</v>
      </c>
      <c r="C1562" s="293">
        <v>45465</v>
      </c>
      <c r="D1562" s="195" t="s">
        <v>155</v>
      </c>
      <c r="E1562" s="196" t="s">
        <v>92</v>
      </c>
      <c r="F1562" s="196" t="s">
        <v>62</v>
      </c>
      <c r="G1562" s="196" t="s">
        <v>210</v>
      </c>
      <c r="H1562" s="196">
        <v>4.1500000000000004</v>
      </c>
      <c r="I1562" s="196" t="s">
        <v>215</v>
      </c>
      <c r="J1562" s="196">
        <v>5</v>
      </c>
      <c r="K1562" s="448"/>
      <c r="L1562" s="196" t="s">
        <v>62</v>
      </c>
      <c r="M1562" s="196" t="s">
        <v>298</v>
      </c>
      <c r="N1562" s="216">
        <v>0</v>
      </c>
      <c r="O1562" s="216">
        <v>23.862499999999997</v>
      </c>
      <c r="P1562" s="216">
        <v>0</v>
      </c>
      <c r="Q1562" s="335">
        <v>0</v>
      </c>
      <c r="R1562" s="234"/>
    </row>
    <row r="1563" spans="2:18" s="194" customFormat="1" x14ac:dyDescent="0.25">
      <c r="B1563" s="233">
        <v>1558</v>
      </c>
      <c r="C1563" s="293">
        <v>45465</v>
      </c>
      <c r="D1563" s="195" t="s">
        <v>155</v>
      </c>
      <c r="E1563" s="196" t="s">
        <v>92</v>
      </c>
      <c r="F1563" s="196" t="s">
        <v>62</v>
      </c>
      <c r="G1563" s="196" t="s">
        <v>210</v>
      </c>
      <c r="H1563" s="196">
        <v>4.1500000000000004</v>
      </c>
      <c r="I1563" s="196" t="s">
        <v>215</v>
      </c>
      <c r="J1563" s="196">
        <v>23</v>
      </c>
      <c r="K1563" s="448"/>
      <c r="L1563" s="196" t="s">
        <v>62</v>
      </c>
      <c r="M1563" s="196" t="s">
        <v>298</v>
      </c>
      <c r="N1563" s="216">
        <v>0</v>
      </c>
      <c r="O1563" s="216">
        <v>109.7675</v>
      </c>
      <c r="P1563" s="216">
        <v>0</v>
      </c>
      <c r="Q1563" s="335">
        <v>0</v>
      </c>
      <c r="R1563" s="234"/>
    </row>
    <row r="1564" spans="2:18" s="194" customFormat="1" x14ac:dyDescent="0.25">
      <c r="B1564" s="233">
        <v>1559</v>
      </c>
      <c r="C1564" s="293">
        <v>45465</v>
      </c>
      <c r="D1564" s="195" t="s">
        <v>154</v>
      </c>
      <c r="E1564" s="196" t="s">
        <v>92</v>
      </c>
      <c r="F1564" s="196" t="s">
        <v>62</v>
      </c>
      <c r="G1564" s="196" t="s">
        <v>210</v>
      </c>
      <c r="H1564" s="196">
        <v>4.1500000000000004</v>
      </c>
      <c r="I1564" s="196" t="s">
        <v>215</v>
      </c>
      <c r="J1564" s="196">
        <v>5</v>
      </c>
      <c r="K1564" s="448"/>
      <c r="L1564" s="196" t="s">
        <v>62</v>
      </c>
      <c r="M1564" s="196" t="s">
        <v>298</v>
      </c>
      <c r="N1564" s="216">
        <v>0</v>
      </c>
      <c r="O1564" s="216">
        <v>23.862499999999997</v>
      </c>
      <c r="P1564" s="216">
        <v>0</v>
      </c>
      <c r="Q1564" s="335">
        <v>0</v>
      </c>
      <c r="R1564" s="234"/>
    </row>
    <row r="1565" spans="2:18" s="194" customFormat="1" x14ac:dyDescent="0.25">
      <c r="B1565" s="233">
        <v>1560</v>
      </c>
      <c r="C1565" s="293">
        <v>45465</v>
      </c>
      <c r="D1565" s="195" t="s">
        <v>154</v>
      </c>
      <c r="E1565" s="196" t="s">
        <v>92</v>
      </c>
      <c r="F1565" s="196" t="s">
        <v>62</v>
      </c>
      <c r="G1565" s="196" t="s">
        <v>210</v>
      </c>
      <c r="H1565" s="196">
        <v>4.1500000000000004</v>
      </c>
      <c r="I1565" s="196" t="s">
        <v>215</v>
      </c>
      <c r="J1565" s="196">
        <v>23</v>
      </c>
      <c r="K1565" s="448"/>
      <c r="L1565" s="196" t="s">
        <v>62</v>
      </c>
      <c r="M1565" s="196" t="s">
        <v>298</v>
      </c>
      <c r="N1565" s="216">
        <v>0</v>
      </c>
      <c r="O1565" s="216">
        <v>109.7675</v>
      </c>
      <c r="P1565" s="216">
        <v>0</v>
      </c>
      <c r="Q1565" s="335">
        <v>0</v>
      </c>
      <c r="R1565" s="234"/>
    </row>
    <row r="1566" spans="2:18" s="194" customFormat="1" x14ac:dyDescent="0.25">
      <c r="B1566" s="233">
        <v>1561</v>
      </c>
      <c r="C1566" s="293">
        <v>45465</v>
      </c>
      <c r="D1566" s="195" t="s">
        <v>158</v>
      </c>
      <c r="E1566" s="196" t="s">
        <v>159</v>
      </c>
      <c r="F1566" s="196" t="s">
        <v>381</v>
      </c>
      <c r="G1566" s="196" t="s">
        <v>159</v>
      </c>
      <c r="H1566" s="196">
        <v>10</v>
      </c>
      <c r="I1566" s="196" t="s">
        <v>66</v>
      </c>
      <c r="J1566" s="196">
        <v>5</v>
      </c>
      <c r="K1566" s="448"/>
      <c r="L1566" s="196" t="s">
        <v>1</v>
      </c>
      <c r="M1566" s="196"/>
      <c r="N1566" s="216">
        <v>0</v>
      </c>
      <c r="O1566" s="216">
        <v>0</v>
      </c>
      <c r="P1566" s="216">
        <v>50</v>
      </c>
      <c r="Q1566" s="335">
        <v>0</v>
      </c>
      <c r="R1566" s="234"/>
    </row>
    <row r="1567" spans="2:18" s="194" customFormat="1" x14ac:dyDescent="0.25">
      <c r="B1567" s="233">
        <v>1562</v>
      </c>
      <c r="C1567" s="293">
        <v>45465</v>
      </c>
      <c r="D1567" s="195" t="s">
        <v>254</v>
      </c>
      <c r="E1567" s="196" t="s">
        <v>159</v>
      </c>
      <c r="F1567" s="196" t="s">
        <v>7</v>
      </c>
      <c r="G1567" s="196" t="s">
        <v>159</v>
      </c>
      <c r="H1567" s="196">
        <v>10</v>
      </c>
      <c r="I1567" s="196" t="s">
        <v>66</v>
      </c>
      <c r="J1567" s="196">
        <v>8</v>
      </c>
      <c r="K1567" s="448"/>
      <c r="L1567" s="196" t="s">
        <v>1</v>
      </c>
      <c r="M1567" s="196"/>
      <c r="N1567" s="216">
        <v>0</v>
      </c>
      <c r="O1567" s="216">
        <v>0</v>
      </c>
      <c r="P1567" s="216">
        <v>80</v>
      </c>
      <c r="Q1567" s="335">
        <v>0</v>
      </c>
      <c r="R1567" s="234"/>
    </row>
    <row r="1568" spans="2:18" s="194" customFormat="1" x14ac:dyDescent="0.25">
      <c r="B1568" s="233">
        <v>1563</v>
      </c>
      <c r="C1568" s="293">
        <v>45465</v>
      </c>
      <c r="D1568" s="195" t="s">
        <v>263</v>
      </c>
      <c r="E1568" s="196" t="s">
        <v>176</v>
      </c>
      <c r="F1568" s="196" t="s">
        <v>7</v>
      </c>
      <c r="G1568" s="196" t="s">
        <v>209</v>
      </c>
      <c r="H1568" s="196">
        <v>7</v>
      </c>
      <c r="I1568" s="196"/>
      <c r="J1568" s="196"/>
      <c r="K1568" s="448"/>
      <c r="L1568" s="196"/>
      <c r="M1568" s="196"/>
      <c r="N1568" s="216">
        <v>0</v>
      </c>
      <c r="O1568" s="216">
        <v>0</v>
      </c>
      <c r="P1568" s="216">
        <v>0</v>
      </c>
      <c r="Q1568" s="335">
        <v>0</v>
      </c>
      <c r="R1568" s="234"/>
    </row>
    <row r="1569" spans="2:18" s="194" customFormat="1" x14ac:dyDescent="0.25">
      <c r="B1569" s="233">
        <v>1564</v>
      </c>
      <c r="C1569" s="293">
        <v>45465</v>
      </c>
      <c r="D1569" s="195" t="s">
        <v>175</v>
      </c>
      <c r="E1569" s="196" t="s">
        <v>176</v>
      </c>
      <c r="F1569" s="196" t="s">
        <v>7</v>
      </c>
      <c r="G1569" s="196" t="s">
        <v>209</v>
      </c>
      <c r="H1569" s="196">
        <v>7</v>
      </c>
      <c r="I1569" s="196"/>
      <c r="J1569" s="196"/>
      <c r="K1569" s="448"/>
      <c r="L1569" s="196"/>
      <c r="M1569" s="196"/>
      <c r="N1569" s="216">
        <v>0</v>
      </c>
      <c r="O1569" s="216">
        <v>0</v>
      </c>
      <c r="P1569" s="216">
        <v>0</v>
      </c>
      <c r="Q1569" s="335">
        <v>0</v>
      </c>
      <c r="R1569" s="234"/>
    </row>
    <row r="1570" spans="2:18" s="194" customFormat="1" x14ac:dyDescent="0.25">
      <c r="B1570" s="233">
        <v>1565</v>
      </c>
      <c r="C1570" s="293">
        <v>45465</v>
      </c>
      <c r="D1570" s="195" t="s">
        <v>171</v>
      </c>
      <c r="E1570" s="196" t="s">
        <v>159</v>
      </c>
      <c r="F1570" s="196" t="s">
        <v>7</v>
      </c>
      <c r="G1570" s="196" t="s">
        <v>159</v>
      </c>
      <c r="H1570" s="196">
        <v>11.2</v>
      </c>
      <c r="I1570" s="196" t="s">
        <v>66</v>
      </c>
      <c r="J1570" s="196">
        <v>8</v>
      </c>
      <c r="K1570" s="448"/>
      <c r="L1570" s="196" t="s">
        <v>1</v>
      </c>
      <c r="M1570" s="196"/>
      <c r="N1570" s="216">
        <v>0</v>
      </c>
      <c r="O1570" s="216">
        <v>0</v>
      </c>
      <c r="P1570" s="216">
        <v>89.6</v>
      </c>
      <c r="Q1570" s="335">
        <v>0</v>
      </c>
      <c r="R1570" s="234"/>
    </row>
    <row r="1571" spans="2:18" s="194" customFormat="1" x14ac:dyDescent="0.25">
      <c r="B1571" s="233">
        <v>1566</v>
      </c>
      <c r="C1571" s="293">
        <v>45465</v>
      </c>
      <c r="D1571" s="195" t="s">
        <v>151</v>
      </c>
      <c r="E1571" s="196" t="s">
        <v>92</v>
      </c>
      <c r="F1571" s="196" t="s">
        <v>63</v>
      </c>
      <c r="G1571" s="196" t="s">
        <v>209</v>
      </c>
      <c r="H1571" s="196">
        <v>6.65</v>
      </c>
      <c r="I1571" s="196" t="s">
        <v>215</v>
      </c>
      <c r="J1571" s="196">
        <v>35</v>
      </c>
      <c r="K1571" s="448"/>
      <c r="L1571" s="196" t="s">
        <v>63</v>
      </c>
      <c r="M1571" s="196" t="s">
        <v>298</v>
      </c>
      <c r="N1571" s="216">
        <v>0</v>
      </c>
      <c r="O1571" s="216">
        <v>267.66249999999997</v>
      </c>
      <c r="P1571" s="216">
        <v>0</v>
      </c>
      <c r="Q1571" s="335">
        <v>0</v>
      </c>
      <c r="R1571" s="234"/>
    </row>
    <row r="1572" spans="2:18" s="194" customFormat="1" x14ac:dyDescent="0.25">
      <c r="B1572" s="233">
        <v>1567</v>
      </c>
      <c r="C1572" s="293">
        <v>45465</v>
      </c>
      <c r="D1572" s="195" t="s">
        <v>150</v>
      </c>
      <c r="E1572" s="196" t="s">
        <v>92</v>
      </c>
      <c r="F1572" s="196" t="s">
        <v>63</v>
      </c>
      <c r="G1572" s="196" t="s">
        <v>210</v>
      </c>
      <c r="H1572" s="196">
        <v>4.1500000000000004</v>
      </c>
      <c r="I1572" s="196" t="s">
        <v>215</v>
      </c>
      <c r="J1572" s="196">
        <v>33</v>
      </c>
      <c r="K1572" s="448"/>
      <c r="L1572" s="196" t="s">
        <v>63</v>
      </c>
      <c r="M1572" s="196" t="s">
        <v>298</v>
      </c>
      <c r="N1572" s="216">
        <v>0</v>
      </c>
      <c r="O1572" s="216">
        <v>157.49250000000001</v>
      </c>
      <c r="P1572" s="216">
        <v>0</v>
      </c>
      <c r="Q1572" s="335">
        <v>0</v>
      </c>
      <c r="R1572" s="234"/>
    </row>
    <row r="1573" spans="2:18" s="194" customFormat="1" x14ac:dyDescent="0.25">
      <c r="B1573" s="233">
        <v>1568</v>
      </c>
      <c r="C1573" s="293">
        <v>45465</v>
      </c>
      <c r="D1573" s="195" t="s">
        <v>148</v>
      </c>
      <c r="E1573" s="196" t="s">
        <v>92</v>
      </c>
      <c r="F1573" s="196" t="s">
        <v>63</v>
      </c>
      <c r="G1573" s="196" t="s">
        <v>210</v>
      </c>
      <c r="H1573" s="196">
        <v>4.1500000000000004</v>
      </c>
      <c r="I1573" s="196" t="s">
        <v>215</v>
      </c>
      <c r="J1573" s="196">
        <v>35</v>
      </c>
      <c r="K1573" s="448"/>
      <c r="L1573" s="196" t="s">
        <v>63</v>
      </c>
      <c r="M1573" s="196" t="s">
        <v>298</v>
      </c>
      <c r="N1573" s="216">
        <v>0</v>
      </c>
      <c r="O1573" s="216">
        <v>167.03749999999999</v>
      </c>
      <c r="P1573" s="216">
        <v>0</v>
      </c>
      <c r="Q1573" s="335">
        <v>0</v>
      </c>
      <c r="R1573" s="234"/>
    </row>
    <row r="1574" spans="2:18" s="194" customFormat="1" x14ac:dyDescent="0.25">
      <c r="B1574" s="233">
        <v>1569</v>
      </c>
      <c r="C1574" s="293">
        <v>45465</v>
      </c>
      <c r="D1574" s="195" t="s">
        <v>177</v>
      </c>
      <c r="E1574" s="196" t="s">
        <v>159</v>
      </c>
      <c r="F1574" s="196" t="s">
        <v>8</v>
      </c>
      <c r="G1574" s="196" t="s">
        <v>159</v>
      </c>
      <c r="H1574" s="196">
        <v>11.6</v>
      </c>
      <c r="I1574" s="196" t="s">
        <v>66</v>
      </c>
      <c r="J1574" s="196">
        <v>6</v>
      </c>
      <c r="K1574" s="448"/>
      <c r="L1574" s="196" t="s">
        <v>1</v>
      </c>
      <c r="M1574" s="196"/>
      <c r="N1574" s="216">
        <v>0</v>
      </c>
      <c r="O1574" s="216">
        <v>0</v>
      </c>
      <c r="P1574" s="216">
        <v>69.599999999999994</v>
      </c>
      <c r="Q1574" s="335">
        <v>0</v>
      </c>
      <c r="R1574" s="234"/>
    </row>
    <row r="1575" spans="2:18" s="194" customFormat="1" x14ac:dyDescent="0.25">
      <c r="B1575" s="233">
        <v>1570</v>
      </c>
      <c r="C1575" s="293">
        <v>45465</v>
      </c>
      <c r="D1575" s="195" t="s">
        <v>260</v>
      </c>
      <c r="E1575" s="196" t="s">
        <v>92</v>
      </c>
      <c r="F1575" s="196" t="s">
        <v>2</v>
      </c>
      <c r="G1575" s="196" t="s">
        <v>209</v>
      </c>
      <c r="H1575" s="196">
        <v>7</v>
      </c>
      <c r="I1575" s="196" t="s">
        <v>214</v>
      </c>
      <c r="J1575" s="196">
        <v>34</v>
      </c>
      <c r="K1575" s="448"/>
      <c r="L1575" s="196" t="s">
        <v>2</v>
      </c>
      <c r="M1575" s="196" t="s">
        <v>297</v>
      </c>
      <c r="N1575" s="216">
        <v>238</v>
      </c>
      <c r="O1575" s="216">
        <v>0</v>
      </c>
      <c r="P1575" s="216">
        <v>0</v>
      </c>
      <c r="Q1575" s="335">
        <v>0</v>
      </c>
      <c r="R1575" s="234"/>
    </row>
    <row r="1576" spans="2:18" s="194" customFormat="1" x14ac:dyDescent="0.25">
      <c r="B1576" s="233">
        <v>1571</v>
      </c>
      <c r="C1576" s="293">
        <v>45465</v>
      </c>
      <c r="D1576" s="195" t="s">
        <v>260</v>
      </c>
      <c r="E1576" s="196" t="s">
        <v>92</v>
      </c>
      <c r="F1576" s="196" t="s">
        <v>2</v>
      </c>
      <c r="G1576" s="196" t="s">
        <v>209</v>
      </c>
      <c r="H1576" s="196">
        <v>7</v>
      </c>
      <c r="I1576" s="196" t="s">
        <v>214</v>
      </c>
      <c r="J1576" s="196">
        <v>35</v>
      </c>
      <c r="K1576" s="448"/>
      <c r="L1576" s="196" t="s">
        <v>2</v>
      </c>
      <c r="M1576" s="196" t="s">
        <v>297</v>
      </c>
      <c r="N1576" s="216">
        <v>245</v>
      </c>
      <c r="O1576" s="216">
        <v>0</v>
      </c>
      <c r="P1576" s="216">
        <v>0</v>
      </c>
      <c r="Q1576" s="335">
        <v>0</v>
      </c>
      <c r="R1576" s="234"/>
    </row>
    <row r="1577" spans="2:18" s="194" customFormat="1" x14ac:dyDescent="0.25">
      <c r="B1577" s="233">
        <v>1572</v>
      </c>
      <c r="C1577" s="293">
        <v>45465</v>
      </c>
      <c r="D1577" s="195" t="s">
        <v>259</v>
      </c>
      <c r="E1577" s="196" t="s">
        <v>92</v>
      </c>
      <c r="F1577" s="196" t="s">
        <v>2</v>
      </c>
      <c r="G1577" s="196" t="s">
        <v>209</v>
      </c>
      <c r="H1577" s="196">
        <v>7</v>
      </c>
      <c r="I1577" s="196" t="s">
        <v>214</v>
      </c>
      <c r="J1577" s="196">
        <v>33</v>
      </c>
      <c r="K1577" s="448"/>
      <c r="L1577" s="196" t="s">
        <v>2</v>
      </c>
      <c r="M1577" s="196" t="s">
        <v>297</v>
      </c>
      <c r="N1577" s="216">
        <v>231</v>
      </c>
      <c r="O1577" s="216">
        <v>0</v>
      </c>
      <c r="P1577" s="216">
        <v>0</v>
      </c>
      <c r="Q1577" s="335">
        <v>0</v>
      </c>
      <c r="R1577" s="234"/>
    </row>
    <row r="1578" spans="2:18" s="194" customFormat="1" x14ac:dyDescent="0.25">
      <c r="B1578" s="233">
        <v>1573</v>
      </c>
      <c r="C1578" s="293">
        <v>45465</v>
      </c>
      <c r="D1578" s="195" t="s">
        <v>141</v>
      </c>
      <c r="E1578" s="196" t="s">
        <v>92</v>
      </c>
      <c r="F1578" s="196" t="s">
        <v>2</v>
      </c>
      <c r="G1578" s="196" t="s">
        <v>209</v>
      </c>
      <c r="H1578" s="196">
        <v>7</v>
      </c>
      <c r="I1578" s="196"/>
      <c r="J1578" s="196"/>
      <c r="K1578" s="448"/>
      <c r="L1578" s="196"/>
      <c r="M1578" s="196"/>
      <c r="N1578" s="216">
        <v>0</v>
      </c>
      <c r="O1578" s="216">
        <v>0</v>
      </c>
      <c r="P1578" s="216">
        <v>0</v>
      </c>
      <c r="Q1578" s="335">
        <v>0</v>
      </c>
      <c r="R1578" s="234"/>
    </row>
    <row r="1579" spans="2:18" s="194" customFormat="1" x14ac:dyDescent="0.25">
      <c r="B1579" s="233">
        <v>1574</v>
      </c>
      <c r="C1579" s="293">
        <v>45465</v>
      </c>
      <c r="D1579" s="195" t="s">
        <v>140</v>
      </c>
      <c r="E1579" s="196" t="s">
        <v>92</v>
      </c>
      <c r="F1579" s="196" t="s">
        <v>2</v>
      </c>
      <c r="G1579" s="196" t="s">
        <v>209</v>
      </c>
      <c r="H1579" s="196">
        <v>7</v>
      </c>
      <c r="I1579" s="196"/>
      <c r="J1579" s="196"/>
      <c r="K1579" s="448"/>
      <c r="L1579" s="196"/>
      <c r="M1579" s="196"/>
      <c r="N1579" s="216">
        <v>0</v>
      </c>
      <c r="O1579" s="216">
        <v>0</v>
      </c>
      <c r="P1579" s="216">
        <v>0</v>
      </c>
      <c r="Q1579" s="335">
        <v>0</v>
      </c>
      <c r="R1579" s="234"/>
    </row>
    <row r="1580" spans="2:18" s="194" customFormat="1" x14ac:dyDescent="0.25">
      <c r="B1580" s="233">
        <v>1575</v>
      </c>
      <c r="C1580" s="293">
        <v>45465</v>
      </c>
      <c r="D1580" s="195" t="s">
        <v>139</v>
      </c>
      <c r="E1580" s="196" t="s">
        <v>92</v>
      </c>
      <c r="F1580" s="196" t="s">
        <v>2</v>
      </c>
      <c r="G1580" s="196" t="s">
        <v>209</v>
      </c>
      <c r="H1580" s="196">
        <v>7</v>
      </c>
      <c r="I1580" s="196"/>
      <c r="J1580" s="196"/>
      <c r="K1580" s="448"/>
      <c r="L1580" s="196"/>
      <c r="M1580" s="196"/>
      <c r="N1580" s="216">
        <v>0</v>
      </c>
      <c r="O1580" s="216">
        <v>0</v>
      </c>
      <c r="P1580" s="216">
        <v>0</v>
      </c>
      <c r="Q1580" s="335">
        <v>0</v>
      </c>
      <c r="R1580" s="234"/>
    </row>
    <row r="1581" spans="2:18" s="194" customFormat="1" x14ac:dyDescent="0.25">
      <c r="B1581" s="233">
        <v>1576</v>
      </c>
      <c r="C1581" s="293">
        <v>45465</v>
      </c>
      <c r="D1581" s="195" t="s">
        <v>96</v>
      </c>
      <c r="E1581" s="196" t="s">
        <v>159</v>
      </c>
      <c r="F1581" s="196" t="s">
        <v>1</v>
      </c>
      <c r="G1581" s="196" t="s">
        <v>159</v>
      </c>
      <c r="H1581" s="196">
        <v>11.8</v>
      </c>
      <c r="I1581" s="196" t="s">
        <v>66</v>
      </c>
      <c r="J1581" s="196">
        <v>4</v>
      </c>
      <c r="K1581" s="448"/>
      <c r="L1581" s="196" t="s">
        <v>1</v>
      </c>
      <c r="M1581" s="196"/>
      <c r="N1581" s="216">
        <v>0</v>
      </c>
      <c r="O1581" s="216">
        <v>0</v>
      </c>
      <c r="P1581" s="216">
        <v>47.2</v>
      </c>
      <c r="Q1581" s="335">
        <v>0</v>
      </c>
      <c r="R1581" s="234"/>
    </row>
    <row r="1582" spans="2:18" s="194" customFormat="1" x14ac:dyDescent="0.25">
      <c r="B1582" s="233">
        <v>1577</v>
      </c>
      <c r="C1582" s="293">
        <v>45465</v>
      </c>
      <c r="D1582" s="195" t="s">
        <v>128</v>
      </c>
      <c r="E1582" s="196" t="s">
        <v>159</v>
      </c>
      <c r="F1582" s="196" t="s">
        <v>1</v>
      </c>
      <c r="G1582" s="196" t="s">
        <v>159</v>
      </c>
      <c r="H1582" s="196">
        <v>11.8</v>
      </c>
      <c r="I1582" s="196"/>
      <c r="J1582" s="196"/>
      <c r="K1582" s="448"/>
      <c r="L1582" s="196"/>
      <c r="M1582" s="196"/>
      <c r="N1582" s="216">
        <v>0</v>
      </c>
      <c r="O1582" s="216">
        <v>0</v>
      </c>
      <c r="P1582" s="216">
        <v>0</v>
      </c>
      <c r="Q1582" s="335">
        <v>0</v>
      </c>
      <c r="R1582" s="234"/>
    </row>
    <row r="1583" spans="2:18" s="194" customFormat="1" x14ac:dyDescent="0.25">
      <c r="B1583" s="233">
        <v>1578</v>
      </c>
      <c r="C1583" s="293">
        <v>45466</v>
      </c>
      <c r="D1583" s="201" t="s">
        <v>94</v>
      </c>
      <c r="E1583" s="196" t="s">
        <v>92</v>
      </c>
      <c r="F1583" s="196" t="s">
        <v>1</v>
      </c>
      <c r="G1583" s="196" t="s">
        <v>209</v>
      </c>
      <c r="H1583" s="196">
        <v>6.65</v>
      </c>
      <c r="I1583" s="196"/>
      <c r="J1583" s="196"/>
      <c r="K1583" s="448"/>
      <c r="L1583" s="196"/>
      <c r="M1583" s="196"/>
      <c r="N1583" s="216">
        <v>0</v>
      </c>
      <c r="O1583" s="216">
        <v>0</v>
      </c>
      <c r="P1583" s="216">
        <v>0</v>
      </c>
      <c r="Q1583" s="335">
        <v>0</v>
      </c>
      <c r="R1583" s="234"/>
    </row>
    <row r="1584" spans="2:18" s="194" customFormat="1" x14ac:dyDescent="0.25">
      <c r="B1584" s="233">
        <v>1579</v>
      </c>
      <c r="C1584" s="293">
        <v>45466</v>
      </c>
      <c r="D1584" s="201" t="s">
        <v>91</v>
      </c>
      <c r="E1584" s="196" t="s">
        <v>92</v>
      </c>
      <c r="F1584" s="196" t="s">
        <v>1</v>
      </c>
      <c r="G1584" s="196" t="s">
        <v>209</v>
      </c>
      <c r="H1584" s="196">
        <v>6.65</v>
      </c>
      <c r="I1584" s="196" t="s">
        <v>215</v>
      </c>
      <c r="J1584" s="196">
        <v>38</v>
      </c>
      <c r="K1584" s="448"/>
      <c r="L1584" s="196" t="s">
        <v>62</v>
      </c>
      <c r="M1584" s="196" t="s">
        <v>298</v>
      </c>
      <c r="N1584" s="216">
        <v>0</v>
      </c>
      <c r="O1584" s="216">
        <v>290.60500000000002</v>
      </c>
      <c r="P1584" s="216">
        <v>0</v>
      </c>
      <c r="Q1584" s="335">
        <v>0</v>
      </c>
      <c r="R1584" s="234"/>
    </row>
    <row r="1585" spans="2:18" s="194" customFormat="1" x14ac:dyDescent="0.25">
      <c r="B1585" s="233">
        <v>1580</v>
      </c>
      <c r="C1585" s="293">
        <v>45466</v>
      </c>
      <c r="D1585" s="201" t="s">
        <v>116</v>
      </c>
      <c r="E1585" s="196" t="s">
        <v>92</v>
      </c>
      <c r="F1585" s="196" t="s">
        <v>1</v>
      </c>
      <c r="G1585" s="196" t="s">
        <v>209</v>
      </c>
      <c r="H1585" s="196">
        <v>6.65</v>
      </c>
      <c r="I1585" s="196" t="s">
        <v>215</v>
      </c>
      <c r="J1585" s="196">
        <v>46</v>
      </c>
      <c r="K1585" s="448"/>
      <c r="L1585" s="196" t="s">
        <v>1</v>
      </c>
      <c r="M1585" s="196"/>
      <c r="N1585" s="216">
        <v>0</v>
      </c>
      <c r="O1585" s="216">
        <v>351.78500000000003</v>
      </c>
      <c r="P1585" s="216">
        <v>0</v>
      </c>
      <c r="Q1585" s="335">
        <v>0</v>
      </c>
      <c r="R1585" s="234"/>
    </row>
    <row r="1586" spans="2:18" s="194" customFormat="1" x14ac:dyDescent="0.25">
      <c r="B1586" s="233">
        <v>1581</v>
      </c>
      <c r="C1586" s="293">
        <v>45466</v>
      </c>
      <c r="D1586" s="201" t="s">
        <v>155</v>
      </c>
      <c r="E1586" s="196" t="s">
        <v>92</v>
      </c>
      <c r="F1586" s="196" t="s">
        <v>62</v>
      </c>
      <c r="G1586" s="196" t="s">
        <v>210</v>
      </c>
      <c r="H1586" s="196">
        <v>4.1500000000000004</v>
      </c>
      <c r="I1586" s="196" t="s">
        <v>215</v>
      </c>
      <c r="J1586" s="196">
        <v>48</v>
      </c>
      <c r="K1586" s="448"/>
      <c r="L1586" s="196" t="s">
        <v>62</v>
      </c>
      <c r="M1586" s="196" t="s">
        <v>298</v>
      </c>
      <c r="N1586" s="216">
        <v>0</v>
      </c>
      <c r="O1586" s="216">
        <v>229.08</v>
      </c>
      <c r="P1586" s="216">
        <v>0</v>
      </c>
      <c r="Q1586" s="335">
        <v>0</v>
      </c>
      <c r="R1586" s="234"/>
    </row>
    <row r="1587" spans="2:18" s="194" customFormat="1" x14ac:dyDescent="0.25">
      <c r="B1587" s="233">
        <v>1582</v>
      </c>
      <c r="C1587" s="293">
        <v>45466</v>
      </c>
      <c r="D1587" s="201" t="s">
        <v>154</v>
      </c>
      <c r="E1587" s="196" t="s">
        <v>92</v>
      </c>
      <c r="F1587" s="196" t="s">
        <v>62</v>
      </c>
      <c r="G1587" s="196" t="s">
        <v>210</v>
      </c>
      <c r="H1587" s="196">
        <v>4.1500000000000004</v>
      </c>
      <c r="I1587" s="196" t="s">
        <v>215</v>
      </c>
      <c r="J1587" s="196">
        <v>48</v>
      </c>
      <c r="K1587" s="448"/>
      <c r="L1587" s="196" t="s">
        <v>62</v>
      </c>
      <c r="M1587" s="196" t="s">
        <v>298</v>
      </c>
      <c r="N1587" s="216">
        <v>0</v>
      </c>
      <c r="O1587" s="216">
        <v>229.08</v>
      </c>
      <c r="P1587" s="216">
        <v>0</v>
      </c>
      <c r="Q1587" s="335">
        <v>0</v>
      </c>
      <c r="R1587" s="234"/>
    </row>
    <row r="1588" spans="2:18" s="194" customFormat="1" x14ac:dyDescent="0.25">
      <c r="B1588" s="233">
        <v>1583</v>
      </c>
      <c r="C1588" s="293">
        <v>45466</v>
      </c>
      <c r="D1588" s="201" t="s">
        <v>158</v>
      </c>
      <c r="E1588" s="196" t="s">
        <v>159</v>
      </c>
      <c r="F1588" s="196" t="s">
        <v>381</v>
      </c>
      <c r="G1588" s="196" t="s">
        <v>159</v>
      </c>
      <c r="H1588" s="196">
        <v>10</v>
      </c>
      <c r="I1588" s="196" t="s">
        <v>66</v>
      </c>
      <c r="J1588" s="196">
        <v>5</v>
      </c>
      <c r="K1588" s="448"/>
      <c r="L1588" s="196" t="s">
        <v>1</v>
      </c>
      <c r="M1588" s="196"/>
      <c r="N1588" s="216">
        <v>0</v>
      </c>
      <c r="O1588" s="216">
        <v>0</v>
      </c>
      <c r="P1588" s="216">
        <v>50</v>
      </c>
      <c r="Q1588" s="335">
        <v>0</v>
      </c>
      <c r="R1588" s="234"/>
    </row>
    <row r="1589" spans="2:18" s="194" customFormat="1" x14ac:dyDescent="0.25">
      <c r="B1589" s="233">
        <v>1584</v>
      </c>
      <c r="C1589" s="293">
        <v>45466</v>
      </c>
      <c r="D1589" s="201" t="s">
        <v>254</v>
      </c>
      <c r="E1589" s="196" t="s">
        <v>159</v>
      </c>
      <c r="F1589" s="196" t="s">
        <v>7</v>
      </c>
      <c r="G1589" s="196" t="s">
        <v>159</v>
      </c>
      <c r="H1589" s="196">
        <v>10</v>
      </c>
      <c r="I1589" s="196" t="s">
        <v>66</v>
      </c>
      <c r="J1589" s="196">
        <v>6</v>
      </c>
      <c r="K1589" s="448"/>
      <c r="L1589" s="196" t="s">
        <v>1</v>
      </c>
      <c r="M1589" s="196"/>
      <c r="N1589" s="216">
        <v>0</v>
      </c>
      <c r="O1589" s="216">
        <v>0</v>
      </c>
      <c r="P1589" s="216">
        <v>60</v>
      </c>
      <c r="Q1589" s="335">
        <v>0</v>
      </c>
      <c r="R1589" s="234"/>
    </row>
    <row r="1590" spans="2:18" s="194" customFormat="1" x14ac:dyDescent="0.25">
      <c r="B1590" s="233">
        <v>1585</v>
      </c>
      <c r="C1590" s="293">
        <v>45466</v>
      </c>
      <c r="D1590" s="201" t="s">
        <v>263</v>
      </c>
      <c r="E1590" s="196" t="s">
        <v>176</v>
      </c>
      <c r="F1590" s="196" t="s">
        <v>7</v>
      </c>
      <c r="G1590" s="196" t="s">
        <v>209</v>
      </c>
      <c r="H1590" s="196">
        <v>7</v>
      </c>
      <c r="I1590" s="202" t="s">
        <v>214</v>
      </c>
      <c r="J1590" s="217">
        <v>23</v>
      </c>
      <c r="K1590" s="449"/>
      <c r="L1590" s="202" t="s">
        <v>7</v>
      </c>
      <c r="M1590" s="196" t="s">
        <v>298</v>
      </c>
      <c r="N1590" s="216">
        <v>161</v>
      </c>
      <c r="O1590" s="216">
        <v>0</v>
      </c>
      <c r="P1590" s="216">
        <v>0</v>
      </c>
      <c r="Q1590" s="335">
        <v>0</v>
      </c>
      <c r="R1590" s="234"/>
    </row>
    <row r="1591" spans="2:18" s="194" customFormat="1" x14ac:dyDescent="0.25">
      <c r="B1591" s="233">
        <v>1586</v>
      </c>
      <c r="C1591" s="293">
        <v>45466</v>
      </c>
      <c r="D1591" s="201" t="s">
        <v>175</v>
      </c>
      <c r="E1591" s="196" t="s">
        <v>176</v>
      </c>
      <c r="F1591" s="196" t="s">
        <v>7</v>
      </c>
      <c r="G1591" s="196" t="s">
        <v>209</v>
      </c>
      <c r="H1591" s="196">
        <v>7</v>
      </c>
      <c r="I1591" s="202" t="s">
        <v>214</v>
      </c>
      <c r="J1591" s="202">
        <v>23</v>
      </c>
      <c r="K1591" s="449"/>
      <c r="L1591" s="202" t="s">
        <v>7</v>
      </c>
      <c r="M1591" s="196" t="s">
        <v>298</v>
      </c>
      <c r="N1591" s="216">
        <v>161</v>
      </c>
      <c r="O1591" s="216">
        <v>0</v>
      </c>
      <c r="P1591" s="216">
        <v>0</v>
      </c>
      <c r="Q1591" s="335">
        <v>0</v>
      </c>
      <c r="R1591" s="234"/>
    </row>
    <row r="1592" spans="2:18" s="194" customFormat="1" x14ac:dyDescent="0.25">
      <c r="B1592" s="233">
        <v>1587</v>
      </c>
      <c r="C1592" s="293">
        <v>45466</v>
      </c>
      <c r="D1592" s="201" t="s">
        <v>171</v>
      </c>
      <c r="E1592" s="196" t="s">
        <v>159</v>
      </c>
      <c r="F1592" s="196" t="s">
        <v>7</v>
      </c>
      <c r="G1592" s="196" t="s">
        <v>159</v>
      </c>
      <c r="H1592" s="196">
        <v>11.2</v>
      </c>
      <c r="I1592" s="196" t="s">
        <v>66</v>
      </c>
      <c r="J1592" s="196">
        <v>6</v>
      </c>
      <c r="K1592" s="448"/>
      <c r="L1592" s="196" t="s">
        <v>1</v>
      </c>
      <c r="M1592" s="196"/>
      <c r="N1592" s="216">
        <v>0</v>
      </c>
      <c r="O1592" s="216">
        <v>0</v>
      </c>
      <c r="P1592" s="216">
        <v>67.199999999999989</v>
      </c>
      <c r="Q1592" s="335">
        <v>0</v>
      </c>
      <c r="R1592" s="234"/>
    </row>
    <row r="1593" spans="2:18" s="194" customFormat="1" x14ac:dyDescent="0.25">
      <c r="B1593" s="233">
        <v>1588</v>
      </c>
      <c r="C1593" s="293">
        <v>45466</v>
      </c>
      <c r="D1593" s="201" t="s">
        <v>151</v>
      </c>
      <c r="E1593" s="196" t="s">
        <v>92</v>
      </c>
      <c r="F1593" s="196" t="s">
        <v>63</v>
      </c>
      <c r="G1593" s="196" t="s">
        <v>209</v>
      </c>
      <c r="H1593" s="196">
        <v>6.65</v>
      </c>
      <c r="I1593" s="196" t="s">
        <v>215</v>
      </c>
      <c r="J1593" s="196">
        <v>4</v>
      </c>
      <c r="K1593" s="448"/>
      <c r="L1593" s="196" t="s">
        <v>63</v>
      </c>
      <c r="M1593" s="196" t="s">
        <v>298</v>
      </c>
      <c r="N1593" s="216">
        <v>0</v>
      </c>
      <c r="O1593" s="216">
        <v>30.59</v>
      </c>
      <c r="P1593" s="216">
        <v>0</v>
      </c>
      <c r="Q1593" s="335">
        <v>0</v>
      </c>
      <c r="R1593" s="234"/>
    </row>
    <row r="1594" spans="2:18" s="194" customFormat="1" x14ac:dyDescent="0.25">
      <c r="B1594" s="233">
        <v>1589</v>
      </c>
      <c r="C1594" s="293">
        <v>45466</v>
      </c>
      <c r="D1594" s="201" t="s">
        <v>151</v>
      </c>
      <c r="E1594" s="196" t="s">
        <v>92</v>
      </c>
      <c r="F1594" s="196" t="s">
        <v>63</v>
      </c>
      <c r="G1594" s="196" t="s">
        <v>209</v>
      </c>
      <c r="H1594" s="196">
        <v>6.65</v>
      </c>
      <c r="I1594" s="196" t="s">
        <v>215</v>
      </c>
      <c r="J1594" s="196">
        <v>29</v>
      </c>
      <c r="K1594" s="448"/>
      <c r="L1594" s="196" t="s">
        <v>63</v>
      </c>
      <c r="M1594" s="196" t="s">
        <v>298</v>
      </c>
      <c r="N1594" s="216">
        <v>0</v>
      </c>
      <c r="O1594" s="216">
        <v>221.7775</v>
      </c>
      <c r="P1594" s="216">
        <v>0</v>
      </c>
      <c r="Q1594" s="335">
        <v>0</v>
      </c>
      <c r="R1594" s="234"/>
    </row>
    <row r="1595" spans="2:18" s="194" customFormat="1" x14ac:dyDescent="0.25">
      <c r="B1595" s="233">
        <v>1590</v>
      </c>
      <c r="C1595" s="293">
        <v>45466</v>
      </c>
      <c r="D1595" s="201" t="s">
        <v>150</v>
      </c>
      <c r="E1595" s="196" t="s">
        <v>92</v>
      </c>
      <c r="F1595" s="196" t="s">
        <v>63</v>
      </c>
      <c r="G1595" s="196" t="s">
        <v>210</v>
      </c>
      <c r="H1595" s="196">
        <v>4.1500000000000004</v>
      </c>
      <c r="I1595" s="196" t="s">
        <v>215</v>
      </c>
      <c r="J1595" s="196">
        <v>4</v>
      </c>
      <c r="K1595" s="448"/>
      <c r="L1595" s="196" t="s">
        <v>63</v>
      </c>
      <c r="M1595" s="196" t="s">
        <v>298</v>
      </c>
      <c r="N1595" s="216">
        <v>0</v>
      </c>
      <c r="O1595" s="216">
        <v>19.09</v>
      </c>
      <c r="P1595" s="216">
        <v>0</v>
      </c>
      <c r="Q1595" s="335">
        <v>0</v>
      </c>
      <c r="R1595" s="234"/>
    </row>
    <row r="1596" spans="2:18" s="194" customFormat="1" x14ac:dyDescent="0.25">
      <c r="B1596" s="233">
        <v>1591</v>
      </c>
      <c r="C1596" s="293">
        <v>45466</v>
      </c>
      <c r="D1596" s="201" t="s">
        <v>150</v>
      </c>
      <c r="E1596" s="196" t="s">
        <v>92</v>
      </c>
      <c r="F1596" s="196" t="s">
        <v>63</v>
      </c>
      <c r="G1596" s="196" t="s">
        <v>210</v>
      </c>
      <c r="H1596" s="196">
        <v>4.1500000000000004</v>
      </c>
      <c r="I1596" s="196" t="s">
        <v>215</v>
      </c>
      <c r="J1596" s="196">
        <v>30</v>
      </c>
      <c r="K1596" s="448"/>
      <c r="L1596" s="196" t="s">
        <v>63</v>
      </c>
      <c r="M1596" s="196" t="s">
        <v>298</v>
      </c>
      <c r="N1596" s="216">
        <v>0</v>
      </c>
      <c r="O1596" s="216">
        <v>143.17500000000001</v>
      </c>
      <c r="P1596" s="216">
        <v>0</v>
      </c>
      <c r="Q1596" s="335">
        <v>0</v>
      </c>
      <c r="R1596" s="234"/>
    </row>
    <row r="1597" spans="2:18" s="194" customFormat="1" x14ac:dyDescent="0.25">
      <c r="B1597" s="233">
        <v>1592</v>
      </c>
      <c r="C1597" s="293">
        <v>45466</v>
      </c>
      <c r="D1597" s="201" t="s">
        <v>148</v>
      </c>
      <c r="E1597" s="196" t="s">
        <v>92</v>
      </c>
      <c r="F1597" s="196" t="s">
        <v>63</v>
      </c>
      <c r="G1597" s="196" t="s">
        <v>210</v>
      </c>
      <c r="H1597" s="196">
        <v>4.1500000000000004</v>
      </c>
      <c r="I1597" s="196" t="s">
        <v>215</v>
      </c>
      <c r="J1597" s="196">
        <v>4</v>
      </c>
      <c r="K1597" s="448"/>
      <c r="L1597" s="196" t="s">
        <v>63</v>
      </c>
      <c r="M1597" s="196" t="s">
        <v>298</v>
      </c>
      <c r="N1597" s="216">
        <v>0</v>
      </c>
      <c r="O1597" s="216">
        <v>19.09</v>
      </c>
      <c r="P1597" s="216">
        <v>0</v>
      </c>
      <c r="Q1597" s="335">
        <v>0</v>
      </c>
      <c r="R1597" s="234"/>
    </row>
    <row r="1598" spans="2:18" s="194" customFormat="1" x14ac:dyDescent="0.25">
      <c r="B1598" s="233">
        <v>1593</v>
      </c>
      <c r="C1598" s="293">
        <v>45466</v>
      </c>
      <c r="D1598" s="201" t="s">
        <v>148</v>
      </c>
      <c r="E1598" s="196" t="s">
        <v>92</v>
      </c>
      <c r="F1598" s="196" t="s">
        <v>63</v>
      </c>
      <c r="G1598" s="196" t="s">
        <v>210</v>
      </c>
      <c r="H1598" s="196">
        <v>4.1500000000000004</v>
      </c>
      <c r="I1598" s="196" t="s">
        <v>215</v>
      </c>
      <c r="J1598" s="196">
        <v>29</v>
      </c>
      <c r="K1598" s="448"/>
      <c r="L1598" s="196" t="s">
        <v>63</v>
      </c>
      <c r="M1598" s="196" t="s">
        <v>298</v>
      </c>
      <c r="N1598" s="216">
        <v>0</v>
      </c>
      <c r="O1598" s="216">
        <v>138.4025</v>
      </c>
      <c r="P1598" s="216">
        <v>0</v>
      </c>
      <c r="Q1598" s="335">
        <v>0</v>
      </c>
      <c r="R1598" s="234"/>
    </row>
    <row r="1599" spans="2:18" s="194" customFormat="1" x14ac:dyDescent="0.25">
      <c r="B1599" s="233">
        <v>1594</v>
      </c>
      <c r="C1599" s="293">
        <v>45466</v>
      </c>
      <c r="D1599" s="201" t="s">
        <v>177</v>
      </c>
      <c r="E1599" s="196" t="s">
        <v>159</v>
      </c>
      <c r="F1599" s="196" t="s">
        <v>8</v>
      </c>
      <c r="G1599" s="196" t="s">
        <v>159</v>
      </c>
      <c r="H1599" s="196">
        <v>11.6</v>
      </c>
      <c r="I1599" s="196" t="s">
        <v>66</v>
      </c>
      <c r="J1599" s="196">
        <v>5</v>
      </c>
      <c r="K1599" s="448"/>
      <c r="L1599" s="196" t="s">
        <v>1</v>
      </c>
      <c r="M1599" s="196"/>
      <c r="N1599" s="216">
        <v>0</v>
      </c>
      <c r="O1599" s="216">
        <v>0</v>
      </c>
      <c r="P1599" s="216">
        <v>58</v>
      </c>
      <c r="Q1599" s="335">
        <v>0</v>
      </c>
      <c r="R1599" s="234"/>
    </row>
    <row r="1600" spans="2:18" s="194" customFormat="1" x14ac:dyDescent="0.25">
      <c r="B1600" s="233">
        <v>1595</v>
      </c>
      <c r="C1600" s="293">
        <v>45466</v>
      </c>
      <c r="D1600" s="201" t="s">
        <v>141</v>
      </c>
      <c r="E1600" s="196" t="s">
        <v>92</v>
      </c>
      <c r="F1600" s="196" t="s">
        <v>2</v>
      </c>
      <c r="G1600" s="196" t="s">
        <v>209</v>
      </c>
      <c r="H1600" s="196">
        <v>7</v>
      </c>
      <c r="I1600" s="196" t="s">
        <v>214</v>
      </c>
      <c r="J1600" s="196">
        <v>19</v>
      </c>
      <c r="K1600" s="448"/>
      <c r="L1600" s="196" t="s">
        <v>2</v>
      </c>
      <c r="M1600" s="196" t="s">
        <v>297</v>
      </c>
      <c r="N1600" s="216">
        <v>133</v>
      </c>
      <c r="O1600" s="216">
        <v>0</v>
      </c>
      <c r="P1600" s="216">
        <v>0</v>
      </c>
      <c r="Q1600" s="335">
        <v>0</v>
      </c>
      <c r="R1600" s="234"/>
    </row>
    <row r="1601" spans="2:18" s="194" customFormat="1" x14ac:dyDescent="0.25">
      <c r="B1601" s="233">
        <v>1596</v>
      </c>
      <c r="C1601" s="293">
        <v>45466</v>
      </c>
      <c r="D1601" s="201" t="s">
        <v>140</v>
      </c>
      <c r="E1601" s="196" t="s">
        <v>92</v>
      </c>
      <c r="F1601" s="196" t="s">
        <v>2</v>
      </c>
      <c r="G1601" s="196" t="s">
        <v>209</v>
      </c>
      <c r="H1601" s="196">
        <v>7</v>
      </c>
      <c r="I1601" s="196" t="s">
        <v>214</v>
      </c>
      <c r="J1601" s="196">
        <v>20</v>
      </c>
      <c r="K1601" s="448"/>
      <c r="L1601" s="196" t="s">
        <v>2</v>
      </c>
      <c r="M1601" s="196" t="s">
        <v>297</v>
      </c>
      <c r="N1601" s="216">
        <v>140</v>
      </c>
      <c r="O1601" s="216">
        <v>0</v>
      </c>
      <c r="P1601" s="216">
        <v>0</v>
      </c>
      <c r="Q1601" s="335">
        <v>0</v>
      </c>
      <c r="R1601" s="234"/>
    </row>
    <row r="1602" spans="2:18" s="194" customFormat="1" x14ac:dyDescent="0.25">
      <c r="B1602" s="233">
        <v>1597</v>
      </c>
      <c r="C1602" s="293">
        <v>45466</v>
      </c>
      <c r="D1602" s="201" t="s">
        <v>139</v>
      </c>
      <c r="E1602" s="196" t="s">
        <v>92</v>
      </c>
      <c r="F1602" s="196" t="s">
        <v>2</v>
      </c>
      <c r="G1602" s="196" t="s">
        <v>209</v>
      </c>
      <c r="H1602" s="196">
        <v>7</v>
      </c>
      <c r="I1602" s="196" t="s">
        <v>214</v>
      </c>
      <c r="J1602" s="196">
        <v>20</v>
      </c>
      <c r="K1602" s="448"/>
      <c r="L1602" s="196" t="s">
        <v>2</v>
      </c>
      <c r="M1602" s="196" t="s">
        <v>297</v>
      </c>
      <c r="N1602" s="216">
        <v>140</v>
      </c>
      <c r="O1602" s="216">
        <v>0</v>
      </c>
      <c r="P1602" s="216">
        <v>0</v>
      </c>
      <c r="Q1602" s="335">
        <v>0</v>
      </c>
      <c r="R1602" s="234"/>
    </row>
    <row r="1603" spans="2:18" s="194" customFormat="1" x14ac:dyDescent="0.25">
      <c r="B1603" s="233">
        <v>1598</v>
      </c>
      <c r="C1603" s="293">
        <v>45466</v>
      </c>
      <c r="D1603" s="201" t="s">
        <v>96</v>
      </c>
      <c r="E1603" s="196" t="s">
        <v>159</v>
      </c>
      <c r="F1603" s="196" t="s">
        <v>1</v>
      </c>
      <c r="G1603" s="196" t="s">
        <v>159</v>
      </c>
      <c r="H1603" s="196">
        <v>11.8</v>
      </c>
      <c r="I1603" s="196" t="s">
        <v>66</v>
      </c>
      <c r="J1603" s="196"/>
      <c r="K1603" s="448"/>
      <c r="L1603" s="196" t="s">
        <v>1</v>
      </c>
      <c r="M1603" s="196"/>
      <c r="N1603" s="216">
        <v>0</v>
      </c>
      <c r="O1603" s="216">
        <v>0</v>
      </c>
      <c r="P1603" s="216">
        <v>0</v>
      </c>
      <c r="Q1603" s="335">
        <v>0</v>
      </c>
      <c r="R1603" s="234"/>
    </row>
    <row r="1604" spans="2:18" s="194" customFormat="1" x14ac:dyDescent="0.25">
      <c r="B1604" s="233">
        <v>1599</v>
      </c>
      <c r="C1604" s="293">
        <v>45466</v>
      </c>
      <c r="D1604" s="201" t="s">
        <v>128</v>
      </c>
      <c r="E1604" s="196" t="s">
        <v>159</v>
      </c>
      <c r="F1604" s="196" t="s">
        <v>1</v>
      </c>
      <c r="G1604" s="196" t="s">
        <v>159</v>
      </c>
      <c r="H1604" s="196">
        <v>11.8</v>
      </c>
      <c r="I1604" s="196" t="s">
        <v>66</v>
      </c>
      <c r="J1604" s="196">
        <v>3</v>
      </c>
      <c r="K1604" s="448"/>
      <c r="L1604" s="196" t="s">
        <v>1</v>
      </c>
      <c r="M1604" s="196"/>
      <c r="N1604" s="216">
        <v>0</v>
      </c>
      <c r="O1604" s="216">
        <v>0</v>
      </c>
      <c r="P1604" s="216">
        <v>35.400000000000006</v>
      </c>
      <c r="Q1604" s="335">
        <v>0</v>
      </c>
      <c r="R1604" s="234"/>
    </row>
    <row r="1605" spans="2:18" s="194" customFormat="1" x14ac:dyDescent="0.25">
      <c r="B1605" s="233">
        <v>1600</v>
      </c>
      <c r="C1605" s="293">
        <v>45467</v>
      </c>
      <c r="D1605" s="201" t="s">
        <v>94</v>
      </c>
      <c r="E1605" s="196" t="s">
        <v>92</v>
      </c>
      <c r="F1605" s="196" t="s">
        <v>1</v>
      </c>
      <c r="G1605" s="196" t="s">
        <v>209</v>
      </c>
      <c r="H1605" s="196">
        <v>6.65</v>
      </c>
      <c r="I1605" s="196"/>
      <c r="J1605" s="196"/>
      <c r="K1605" s="448"/>
      <c r="L1605" s="196"/>
      <c r="M1605" s="196"/>
      <c r="N1605" s="216">
        <v>0</v>
      </c>
      <c r="O1605" s="216">
        <v>0</v>
      </c>
      <c r="P1605" s="216">
        <v>0</v>
      </c>
      <c r="Q1605" s="335">
        <v>0</v>
      </c>
      <c r="R1605" s="234"/>
    </row>
    <row r="1606" spans="2:18" s="194" customFormat="1" x14ac:dyDescent="0.25">
      <c r="B1606" s="233">
        <v>1601</v>
      </c>
      <c r="C1606" s="293">
        <v>45467</v>
      </c>
      <c r="D1606" s="201" t="s">
        <v>91</v>
      </c>
      <c r="E1606" s="196" t="s">
        <v>92</v>
      </c>
      <c r="F1606" s="196" t="s">
        <v>1</v>
      </c>
      <c r="G1606" s="196" t="s">
        <v>209</v>
      </c>
      <c r="H1606" s="196">
        <v>6.65</v>
      </c>
      <c r="I1606" s="196" t="s">
        <v>215</v>
      </c>
      <c r="J1606" s="196">
        <v>29</v>
      </c>
      <c r="K1606" s="448"/>
      <c r="L1606" s="196" t="s">
        <v>62</v>
      </c>
      <c r="M1606" s="196" t="s">
        <v>298</v>
      </c>
      <c r="N1606" s="216">
        <v>0</v>
      </c>
      <c r="O1606" s="216">
        <v>221.7775</v>
      </c>
      <c r="P1606" s="216">
        <v>0</v>
      </c>
      <c r="Q1606" s="335">
        <v>0</v>
      </c>
      <c r="R1606" s="234"/>
    </row>
    <row r="1607" spans="2:18" s="194" customFormat="1" x14ac:dyDescent="0.25">
      <c r="B1607" s="233">
        <v>1602</v>
      </c>
      <c r="C1607" s="293">
        <v>45467</v>
      </c>
      <c r="D1607" s="201" t="s">
        <v>116</v>
      </c>
      <c r="E1607" s="196" t="s">
        <v>92</v>
      </c>
      <c r="F1607" s="196" t="s">
        <v>1</v>
      </c>
      <c r="G1607" s="196" t="s">
        <v>209</v>
      </c>
      <c r="H1607" s="196">
        <v>6.65</v>
      </c>
      <c r="I1607" s="196" t="s">
        <v>215</v>
      </c>
      <c r="J1607" s="196">
        <v>46</v>
      </c>
      <c r="K1607" s="448"/>
      <c r="L1607" s="196" t="s">
        <v>1</v>
      </c>
      <c r="M1607" s="196"/>
      <c r="N1607" s="216">
        <v>0</v>
      </c>
      <c r="O1607" s="216">
        <v>351.78500000000003</v>
      </c>
      <c r="P1607" s="216">
        <v>0</v>
      </c>
      <c r="Q1607" s="335">
        <v>0</v>
      </c>
      <c r="R1607" s="234"/>
    </row>
    <row r="1608" spans="2:18" s="194" customFormat="1" x14ac:dyDescent="0.25">
      <c r="B1608" s="233">
        <v>1603</v>
      </c>
      <c r="C1608" s="293">
        <v>45467</v>
      </c>
      <c r="D1608" s="201" t="s">
        <v>155</v>
      </c>
      <c r="E1608" s="196" t="s">
        <v>92</v>
      </c>
      <c r="F1608" s="196" t="s">
        <v>62</v>
      </c>
      <c r="G1608" s="196" t="s">
        <v>210</v>
      </c>
      <c r="H1608" s="196">
        <v>4.1500000000000004</v>
      </c>
      <c r="I1608" s="196" t="s">
        <v>215</v>
      </c>
      <c r="J1608" s="196">
        <v>42</v>
      </c>
      <c r="K1608" s="448"/>
      <c r="L1608" s="196" t="s">
        <v>62</v>
      </c>
      <c r="M1608" s="196" t="s">
        <v>298</v>
      </c>
      <c r="N1608" s="216">
        <v>0</v>
      </c>
      <c r="O1608" s="216">
        <v>200.44499999999999</v>
      </c>
      <c r="P1608" s="216">
        <v>0</v>
      </c>
      <c r="Q1608" s="335">
        <v>0</v>
      </c>
      <c r="R1608" s="234"/>
    </row>
    <row r="1609" spans="2:18" s="194" customFormat="1" x14ac:dyDescent="0.25">
      <c r="B1609" s="233">
        <v>1604</v>
      </c>
      <c r="C1609" s="293">
        <v>45467</v>
      </c>
      <c r="D1609" s="201" t="s">
        <v>154</v>
      </c>
      <c r="E1609" s="196" t="s">
        <v>92</v>
      </c>
      <c r="F1609" s="196" t="s">
        <v>62</v>
      </c>
      <c r="G1609" s="196" t="s">
        <v>210</v>
      </c>
      <c r="H1609" s="196">
        <v>4.1500000000000004</v>
      </c>
      <c r="I1609" s="196" t="s">
        <v>215</v>
      </c>
      <c r="J1609" s="196">
        <v>42</v>
      </c>
      <c r="K1609" s="448"/>
      <c r="L1609" s="196" t="s">
        <v>62</v>
      </c>
      <c r="M1609" s="196" t="s">
        <v>298</v>
      </c>
      <c r="N1609" s="216">
        <v>0</v>
      </c>
      <c r="O1609" s="216">
        <v>200.44499999999999</v>
      </c>
      <c r="P1609" s="216">
        <v>0</v>
      </c>
      <c r="Q1609" s="335">
        <v>0</v>
      </c>
      <c r="R1609" s="234"/>
    </row>
    <row r="1610" spans="2:18" s="194" customFormat="1" x14ac:dyDescent="0.25">
      <c r="B1610" s="233">
        <v>1605</v>
      </c>
      <c r="C1610" s="293">
        <v>45467</v>
      </c>
      <c r="D1610" s="201" t="s">
        <v>158</v>
      </c>
      <c r="E1610" s="196" t="s">
        <v>159</v>
      </c>
      <c r="F1610" s="196" t="s">
        <v>381</v>
      </c>
      <c r="G1610" s="196" t="s">
        <v>159</v>
      </c>
      <c r="H1610" s="196">
        <v>10</v>
      </c>
      <c r="I1610" s="196" t="s">
        <v>66</v>
      </c>
      <c r="J1610" s="196">
        <v>4</v>
      </c>
      <c r="K1610" s="448"/>
      <c r="L1610" s="196" t="s">
        <v>1</v>
      </c>
      <c r="M1610" s="196"/>
      <c r="N1610" s="216">
        <v>0</v>
      </c>
      <c r="O1610" s="216">
        <v>0</v>
      </c>
      <c r="P1610" s="216">
        <v>40</v>
      </c>
      <c r="Q1610" s="335">
        <v>0</v>
      </c>
      <c r="R1610" s="234"/>
    </row>
    <row r="1611" spans="2:18" s="194" customFormat="1" x14ac:dyDescent="0.25">
      <c r="B1611" s="233">
        <v>1606</v>
      </c>
      <c r="C1611" s="293">
        <v>45467</v>
      </c>
      <c r="D1611" s="201" t="s">
        <v>254</v>
      </c>
      <c r="E1611" s="196" t="s">
        <v>159</v>
      </c>
      <c r="F1611" s="196" t="s">
        <v>7</v>
      </c>
      <c r="G1611" s="196" t="s">
        <v>159</v>
      </c>
      <c r="H1611" s="196">
        <v>10</v>
      </c>
      <c r="I1611" s="196" t="s">
        <v>66</v>
      </c>
      <c r="J1611" s="196">
        <v>4</v>
      </c>
      <c r="K1611" s="448"/>
      <c r="L1611" s="196" t="s">
        <v>1</v>
      </c>
      <c r="M1611" s="196"/>
      <c r="N1611" s="216">
        <v>0</v>
      </c>
      <c r="O1611" s="216">
        <v>0</v>
      </c>
      <c r="P1611" s="216">
        <v>40</v>
      </c>
      <c r="Q1611" s="335">
        <v>0</v>
      </c>
      <c r="R1611" s="234"/>
    </row>
    <row r="1612" spans="2:18" s="194" customFormat="1" x14ac:dyDescent="0.25">
      <c r="B1612" s="233">
        <v>1607</v>
      </c>
      <c r="C1612" s="293">
        <v>45467</v>
      </c>
      <c r="D1612" s="201" t="s">
        <v>263</v>
      </c>
      <c r="E1612" s="196" t="s">
        <v>176</v>
      </c>
      <c r="F1612" s="196" t="s">
        <v>7</v>
      </c>
      <c r="G1612" s="196" t="s">
        <v>209</v>
      </c>
      <c r="H1612" s="196">
        <v>7</v>
      </c>
      <c r="I1612" s="196" t="s">
        <v>214</v>
      </c>
      <c r="J1612" s="196">
        <v>0</v>
      </c>
      <c r="K1612" s="448"/>
      <c r="L1612" s="196" t="s">
        <v>7</v>
      </c>
      <c r="M1612" s="196" t="s">
        <v>298</v>
      </c>
      <c r="N1612" s="216">
        <v>0</v>
      </c>
      <c r="O1612" s="216">
        <v>0</v>
      </c>
      <c r="P1612" s="216">
        <v>0</v>
      </c>
      <c r="Q1612" s="335">
        <v>0</v>
      </c>
      <c r="R1612" s="234"/>
    </row>
    <row r="1613" spans="2:18" s="194" customFormat="1" x14ac:dyDescent="0.25">
      <c r="B1613" s="233">
        <v>1608</v>
      </c>
      <c r="C1613" s="293">
        <v>45467</v>
      </c>
      <c r="D1613" s="201" t="s">
        <v>175</v>
      </c>
      <c r="E1613" s="196" t="s">
        <v>176</v>
      </c>
      <c r="F1613" s="196" t="s">
        <v>7</v>
      </c>
      <c r="G1613" s="196" t="s">
        <v>209</v>
      </c>
      <c r="H1613" s="196">
        <v>7</v>
      </c>
      <c r="I1613" s="196" t="s">
        <v>214</v>
      </c>
      <c r="J1613" s="196">
        <v>0</v>
      </c>
      <c r="K1613" s="448"/>
      <c r="L1613" s="196" t="s">
        <v>7</v>
      </c>
      <c r="M1613" s="196" t="s">
        <v>298</v>
      </c>
      <c r="N1613" s="216">
        <v>0</v>
      </c>
      <c r="O1613" s="216">
        <v>0</v>
      </c>
      <c r="P1613" s="216">
        <v>0</v>
      </c>
      <c r="Q1613" s="335">
        <v>0</v>
      </c>
      <c r="R1613" s="234"/>
    </row>
    <row r="1614" spans="2:18" s="194" customFormat="1" x14ac:dyDescent="0.25">
      <c r="B1614" s="233">
        <v>1609</v>
      </c>
      <c r="C1614" s="293">
        <v>45467</v>
      </c>
      <c r="D1614" s="201" t="s">
        <v>171</v>
      </c>
      <c r="E1614" s="196" t="s">
        <v>159</v>
      </c>
      <c r="F1614" s="196" t="s">
        <v>7</v>
      </c>
      <c r="G1614" s="196" t="s">
        <v>159</v>
      </c>
      <c r="H1614" s="196">
        <v>11.2</v>
      </c>
      <c r="I1614" s="196" t="s">
        <v>66</v>
      </c>
      <c r="J1614" s="196">
        <v>4</v>
      </c>
      <c r="K1614" s="448"/>
      <c r="L1614" s="196" t="s">
        <v>1</v>
      </c>
      <c r="M1614" s="196"/>
      <c r="N1614" s="216">
        <v>0</v>
      </c>
      <c r="O1614" s="216">
        <v>0</v>
      </c>
      <c r="P1614" s="216">
        <v>44.8</v>
      </c>
      <c r="Q1614" s="335">
        <v>0</v>
      </c>
      <c r="R1614" s="234"/>
    </row>
    <row r="1615" spans="2:18" s="194" customFormat="1" x14ac:dyDescent="0.25">
      <c r="B1615" s="233">
        <v>1610</v>
      </c>
      <c r="C1615" s="293">
        <v>45467</v>
      </c>
      <c r="D1615" s="201" t="s">
        <v>151</v>
      </c>
      <c r="E1615" s="196" t="s">
        <v>92</v>
      </c>
      <c r="F1615" s="196" t="s">
        <v>63</v>
      </c>
      <c r="G1615" s="196" t="s">
        <v>209</v>
      </c>
      <c r="H1615" s="196">
        <v>6.65</v>
      </c>
      <c r="I1615" s="196" t="s">
        <v>215</v>
      </c>
      <c r="J1615" s="196">
        <v>16</v>
      </c>
      <c r="K1615" s="448"/>
      <c r="L1615" s="196" t="s">
        <v>63</v>
      </c>
      <c r="M1615" s="196" t="s">
        <v>298</v>
      </c>
      <c r="N1615" s="216">
        <v>0</v>
      </c>
      <c r="O1615" s="216">
        <v>122.36</v>
      </c>
      <c r="P1615" s="216">
        <v>0</v>
      </c>
      <c r="Q1615" s="335">
        <v>0</v>
      </c>
      <c r="R1615" s="234"/>
    </row>
    <row r="1616" spans="2:18" s="194" customFormat="1" x14ac:dyDescent="0.25">
      <c r="B1616" s="233">
        <v>1611</v>
      </c>
      <c r="C1616" s="293">
        <v>45467</v>
      </c>
      <c r="D1616" s="201" t="s">
        <v>151</v>
      </c>
      <c r="E1616" s="196" t="s">
        <v>92</v>
      </c>
      <c r="F1616" s="196" t="s">
        <v>63</v>
      </c>
      <c r="G1616" s="196" t="s">
        <v>209</v>
      </c>
      <c r="H1616" s="196">
        <v>6.65</v>
      </c>
      <c r="I1616" s="196" t="s">
        <v>215</v>
      </c>
      <c r="J1616" s="196">
        <v>23</v>
      </c>
      <c r="K1616" s="448"/>
      <c r="L1616" s="196" t="s">
        <v>63</v>
      </c>
      <c r="M1616" s="196" t="s">
        <v>298</v>
      </c>
      <c r="N1616" s="216">
        <v>0</v>
      </c>
      <c r="O1616" s="216">
        <v>175.89250000000001</v>
      </c>
      <c r="P1616" s="216">
        <v>0</v>
      </c>
      <c r="Q1616" s="335">
        <v>0</v>
      </c>
      <c r="R1616" s="234"/>
    </row>
    <row r="1617" spans="2:18" s="194" customFormat="1" x14ac:dyDescent="0.25">
      <c r="B1617" s="233">
        <v>1612</v>
      </c>
      <c r="C1617" s="293">
        <v>45467</v>
      </c>
      <c r="D1617" s="201" t="s">
        <v>150</v>
      </c>
      <c r="E1617" s="196" t="s">
        <v>92</v>
      </c>
      <c r="F1617" s="196" t="s">
        <v>63</v>
      </c>
      <c r="G1617" s="196" t="s">
        <v>210</v>
      </c>
      <c r="H1617" s="196">
        <v>4.1500000000000004</v>
      </c>
      <c r="I1617" s="196" t="s">
        <v>215</v>
      </c>
      <c r="J1617" s="196">
        <v>20</v>
      </c>
      <c r="K1617" s="448"/>
      <c r="L1617" s="196" t="s">
        <v>63</v>
      </c>
      <c r="M1617" s="196" t="s">
        <v>298</v>
      </c>
      <c r="N1617" s="216">
        <v>0</v>
      </c>
      <c r="O1617" s="216">
        <v>95.449999999999989</v>
      </c>
      <c r="P1617" s="216">
        <v>0</v>
      </c>
      <c r="Q1617" s="335">
        <v>0</v>
      </c>
      <c r="R1617" s="234"/>
    </row>
    <row r="1618" spans="2:18" s="194" customFormat="1" x14ac:dyDescent="0.25">
      <c r="B1618" s="233">
        <v>1613</v>
      </c>
      <c r="C1618" s="293">
        <v>45467</v>
      </c>
      <c r="D1618" s="201" t="s">
        <v>150</v>
      </c>
      <c r="E1618" s="196" t="s">
        <v>92</v>
      </c>
      <c r="F1618" s="196" t="s">
        <v>63</v>
      </c>
      <c r="G1618" s="196" t="s">
        <v>210</v>
      </c>
      <c r="H1618" s="196">
        <v>4.1500000000000004</v>
      </c>
      <c r="I1618" s="196" t="s">
        <v>215</v>
      </c>
      <c r="J1618" s="196">
        <v>15</v>
      </c>
      <c r="K1618" s="448"/>
      <c r="L1618" s="196" t="s">
        <v>63</v>
      </c>
      <c r="M1618" s="196" t="s">
        <v>298</v>
      </c>
      <c r="N1618" s="216">
        <v>0</v>
      </c>
      <c r="O1618" s="216">
        <v>71.587500000000006</v>
      </c>
      <c r="P1618" s="216">
        <v>0</v>
      </c>
      <c r="Q1618" s="335">
        <v>0</v>
      </c>
      <c r="R1618" s="234"/>
    </row>
    <row r="1619" spans="2:18" s="194" customFormat="1" x14ac:dyDescent="0.25">
      <c r="B1619" s="233">
        <v>1614</v>
      </c>
      <c r="C1619" s="293">
        <v>45467</v>
      </c>
      <c r="D1619" s="201" t="s">
        <v>148</v>
      </c>
      <c r="E1619" s="196" t="s">
        <v>92</v>
      </c>
      <c r="F1619" s="196" t="s">
        <v>63</v>
      </c>
      <c r="G1619" s="196" t="s">
        <v>210</v>
      </c>
      <c r="H1619" s="196">
        <v>4.1500000000000004</v>
      </c>
      <c r="I1619" s="196" t="s">
        <v>215</v>
      </c>
      <c r="J1619" s="196">
        <v>17</v>
      </c>
      <c r="K1619" s="448"/>
      <c r="L1619" s="196" t="s">
        <v>63</v>
      </c>
      <c r="M1619" s="196" t="s">
        <v>298</v>
      </c>
      <c r="N1619" s="216">
        <v>0</v>
      </c>
      <c r="O1619" s="216">
        <v>81.132500000000007</v>
      </c>
      <c r="P1619" s="216">
        <v>0</v>
      </c>
      <c r="Q1619" s="335">
        <v>0</v>
      </c>
      <c r="R1619" s="234"/>
    </row>
    <row r="1620" spans="2:18" s="194" customFormat="1" x14ac:dyDescent="0.25">
      <c r="B1620" s="233">
        <v>1615</v>
      </c>
      <c r="C1620" s="293">
        <v>45467</v>
      </c>
      <c r="D1620" s="201" t="s">
        <v>148</v>
      </c>
      <c r="E1620" s="196" t="s">
        <v>92</v>
      </c>
      <c r="F1620" s="196" t="s">
        <v>63</v>
      </c>
      <c r="G1620" s="196" t="s">
        <v>210</v>
      </c>
      <c r="H1620" s="196">
        <v>4.1500000000000004</v>
      </c>
      <c r="I1620" s="196" t="s">
        <v>215</v>
      </c>
      <c r="J1620" s="196">
        <v>20</v>
      </c>
      <c r="K1620" s="448"/>
      <c r="L1620" s="196" t="s">
        <v>63</v>
      </c>
      <c r="M1620" s="196" t="s">
        <v>298</v>
      </c>
      <c r="N1620" s="216">
        <v>0</v>
      </c>
      <c r="O1620" s="216">
        <v>95.449999999999989</v>
      </c>
      <c r="P1620" s="216">
        <v>0</v>
      </c>
      <c r="Q1620" s="335">
        <v>0</v>
      </c>
      <c r="R1620" s="234"/>
    </row>
    <row r="1621" spans="2:18" s="194" customFormat="1" x14ac:dyDescent="0.25">
      <c r="B1621" s="233">
        <v>1616</v>
      </c>
      <c r="C1621" s="293">
        <v>45467</v>
      </c>
      <c r="D1621" s="201" t="s">
        <v>177</v>
      </c>
      <c r="E1621" s="196" t="s">
        <v>159</v>
      </c>
      <c r="F1621" s="196" t="s">
        <v>8</v>
      </c>
      <c r="G1621" s="196" t="s">
        <v>159</v>
      </c>
      <c r="H1621" s="196">
        <v>11.6</v>
      </c>
      <c r="I1621" s="196" t="s">
        <v>66</v>
      </c>
      <c r="J1621" s="196">
        <v>4</v>
      </c>
      <c r="K1621" s="448"/>
      <c r="L1621" s="196" t="s">
        <v>1</v>
      </c>
      <c r="M1621" s="196"/>
      <c r="N1621" s="216">
        <v>0</v>
      </c>
      <c r="O1621" s="216">
        <v>0</v>
      </c>
      <c r="P1621" s="216">
        <v>46.4</v>
      </c>
      <c r="Q1621" s="335">
        <v>0</v>
      </c>
      <c r="R1621" s="234"/>
    </row>
    <row r="1622" spans="2:18" s="194" customFormat="1" x14ac:dyDescent="0.25">
      <c r="B1622" s="233">
        <v>1617</v>
      </c>
      <c r="C1622" s="293">
        <v>45467</v>
      </c>
      <c r="D1622" s="201" t="s">
        <v>141</v>
      </c>
      <c r="E1622" s="196" t="s">
        <v>92</v>
      </c>
      <c r="F1622" s="196" t="s">
        <v>2</v>
      </c>
      <c r="G1622" s="196" t="s">
        <v>209</v>
      </c>
      <c r="H1622" s="196">
        <v>7</v>
      </c>
      <c r="I1622" s="196" t="s">
        <v>214</v>
      </c>
      <c r="J1622" s="196">
        <v>32</v>
      </c>
      <c r="K1622" s="448"/>
      <c r="L1622" s="196" t="s">
        <v>2</v>
      </c>
      <c r="M1622" s="196" t="s">
        <v>297</v>
      </c>
      <c r="N1622" s="216">
        <v>224</v>
      </c>
      <c r="O1622" s="216">
        <v>0</v>
      </c>
      <c r="P1622" s="216">
        <v>0</v>
      </c>
      <c r="Q1622" s="335">
        <v>0</v>
      </c>
      <c r="R1622" s="234"/>
    </row>
    <row r="1623" spans="2:18" s="194" customFormat="1" x14ac:dyDescent="0.25">
      <c r="B1623" s="233">
        <v>1618</v>
      </c>
      <c r="C1623" s="293">
        <v>45467</v>
      </c>
      <c r="D1623" s="201" t="s">
        <v>140</v>
      </c>
      <c r="E1623" s="196" t="s">
        <v>92</v>
      </c>
      <c r="F1623" s="196" t="s">
        <v>2</v>
      </c>
      <c r="G1623" s="196" t="s">
        <v>209</v>
      </c>
      <c r="H1623" s="196">
        <v>7</v>
      </c>
      <c r="I1623" s="196" t="s">
        <v>214</v>
      </c>
      <c r="J1623" s="196">
        <v>30</v>
      </c>
      <c r="K1623" s="448"/>
      <c r="L1623" s="196" t="s">
        <v>2</v>
      </c>
      <c r="M1623" s="196" t="s">
        <v>297</v>
      </c>
      <c r="N1623" s="216">
        <v>210</v>
      </c>
      <c r="O1623" s="216">
        <v>0</v>
      </c>
      <c r="P1623" s="216">
        <v>0</v>
      </c>
      <c r="Q1623" s="335">
        <v>0</v>
      </c>
      <c r="R1623" s="234"/>
    </row>
    <row r="1624" spans="2:18" s="194" customFormat="1" x14ac:dyDescent="0.25">
      <c r="B1624" s="233">
        <v>1619</v>
      </c>
      <c r="C1624" s="293">
        <v>45467</v>
      </c>
      <c r="D1624" s="201" t="s">
        <v>139</v>
      </c>
      <c r="E1624" s="196" t="s">
        <v>92</v>
      </c>
      <c r="F1624" s="196" t="s">
        <v>2</v>
      </c>
      <c r="G1624" s="196" t="s">
        <v>209</v>
      </c>
      <c r="H1624" s="196">
        <v>7</v>
      </c>
      <c r="I1624" s="196" t="s">
        <v>214</v>
      </c>
      <c r="J1624" s="196">
        <v>30</v>
      </c>
      <c r="K1624" s="448"/>
      <c r="L1624" s="196" t="s">
        <v>2</v>
      </c>
      <c r="M1624" s="196" t="s">
        <v>297</v>
      </c>
      <c r="N1624" s="216">
        <v>210</v>
      </c>
      <c r="O1624" s="216">
        <v>0</v>
      </c>
      <c r="P1624" s="216">
        <v>0</v>
      </c>
      <c r="Q1624" s="335">
        <v>0</v>
      </c>
      <c r="R1624" s="234"/>
    </row>
    <row r="1625" spans="2:18" s="194" customFormat="1" x14ac:dyDescent="0.25">
      <c r="B1625" s="233">
        <v>1620</v>
      </c>
      <c r="C1625" s="293">
        <v>45467</v>
      </c>
      <c r="D1625" s="201" t="s">
        <v>96</v>
      </c>
      <c r="E1625" s="196" t="s">
        <v>159</v>
      </c>
      <c r="F1625" s="196" t="s">
        <v>1</v>
      </c>
      <c r="G1625" s="196" t="s">
        <v>159</v>
      </c>
      <c r="H1625" s="196">
        <v>11.8</v>
      </c>
      <c r="I1625" s="196"/>
      <c r="J1625" s="196"/>
      <c r="K1625" s="448"/>
      <c r="L1625" s="196"/>
      <c r="M1625" s="196"/>
      <c r="N1625" s="216">
        <v>0</v>
      </c>
      <c r="O1625" s="216">
        <v>0</v>
      </c>
      <c r="P1625" s="216">
        <v>0</v>
      </c>
      <c r="Q1625" s="335">
        <v>0</v>
      </c>
      <c r="R1625" s="234"/>
    </row>
    <row r="1626" spans="2:18" s="194" customFormat="1" x14ac:dyDescent="0.25">
      <c r="B1626" s="233">
        <v>1621</v>
      </c>
      <c r="C1626" s="293">
        <v>45467</v>
      </c>
      <c r="D1626" s="201" t="s">
        <v>128</v>
      </c>
      <c r="E1626" s="196" t="s">
        <v>159</v>
      </c>
      <c r="F1626" s="196" t="s">
        <v>1</v>
      </c>
      <c r="G1626" s="196" t="s">
        <v>159</v>
      </c>
      <c r="H1626" s="196">
        <v>11.8</v>
      </c>
      <c r="I1626" s="196" t="s">
        <v>66</v>
      </c>
      <c r="J1626" s="196">
        <v>4</v>
      </c>
      <c r="K1626" s="448"/>
      <c r="L1626" s="196" t="s">
        <v>1</v>
      </c>
      <c r="M1626" s="196"/>
      <c r="N1626" s="216">
        <v>0</v>
      </c>
      <c r="O1626" s="216">
        <v>0</v>
      </c>
      <c r="P1626" s="216">
        <v>47.2</v>
      </c>
      <c r="Q1626" s="335">
        <v>0</v>
      </c>
      <c r="R1626" s="234"/>
    </row>
    <row r="1627" spans="2:18" s="194" customFormat="1" x14ac:dyDescent="0.25">
      <c r="B1627" s="233">
        <v>1622</v>
      </c>
      <c r="C1627" s="293">
        <v>45468</v>
      </c>
      <c r="D1627" s="201" t="s">
        <v>94</v>
      </c>
      <c r="E1627" s="196" t="s">
        <v>92</v>
      </c>
      <c r="F1627" s="196" t="s">
        <v>1</v>
      </c>
      <c r="G1627" s="196" t="s">
        <v>209</v>
      </c>
      <c r="H1627" s="196">
        <v>6.65</v>
      </c>
      <c r="I1627" s="196"/>
      <c r="J1627" s="196"/>
      <c r="K1627" s="448"/>
      <c r="L1627" s="196"/>
      <c r="M1627" s="196"/>
      <c r="N1627" s="216">
        <v>0</v>
      </c>
      <c r="O1627" s="216">
        <v>0</v>
      </c>
      <c r="P1627" s="216">
        <v>0</v>
      </c>
      <c r="Q1627" s="335">
        <v>0</v>
      </c>
      <c r="R1627" s="234" t="s">
        <v>267</v>
      </c>
    </row>
    <row r="1628" spans="2:18" s="194" customFormat="1" x14ac:dyDescent="0.25">
      <c r="B1628" s="233">
        <v>1623</v>
      </c>
      <c r="C1628" s="293">
        <v>45468</v>
      </c>
      <c r="D1628" s="201" t="s">
        <v>91</v>
      </c>
      <c r="E1628" s="196" t="s">
        <v>92</v>
      </c>
      <c r="F1628" s="196" t="s">
        <v>1</v>
      </c>
      <c r="G1628" s="196" t="s">
        <v>209</v>
      </c>
      <c r="H1628" s="196">
        <v>6.65</v>
      </c>
      <c r="I1628" s="196" t="s">
        <v>214</v>
      </c>
      <c r="J1628" s="196">
        <v>10</v>
      </c>
      <c r="K1628" s="448"/>
      <c r="L1628" s="196" t="s">
        <v>62</v>
      </c>
      <c r="M1628" s="196" t="s">
        <v>298</v>
      </c>
      <c r="N1628" s="216">
        <v>66.5</v>
      </c>
      <c r="O1628" s="216">
        <v>0</v>
      </c>
      <c r="P1628" s="216">
        <v>0</v>
      </c>
      <c r="Q1628" s="335">
        <v>0</v>
      </c>
      <c r="R1628" s="234"/>
    </row>
    <row r="1629" spans="2:18" s="194" customFormat="1" x14ac:dyDescent="0.25">
      <c r="B1629" s="233">
        <v>1624</v>
      </c>
      <c r="C1629" s="293">
        <v>45468</v>
      </c>
      <c r="D1629" s="201" t="s">
        <v>116</v>
      </c>
      <c r="E1629" s="196" t="s">
        <v>92</v>
      </c>
      <c r="F1629" s="196" t="s">
        <v>1</v>
      </c>
      <c r="G1629" s="196" t="s">
        <v>209</v>
      </c>
      <c r="H1629" s="196">
        <v>6.65</v>
      </c>
      <c r="I1629" s="196" t="s">
        <v>284</v>
      </c>
      <c r="J1629" s="196">
        <v>37</v>
      </c>
      <c r="K1629" s="448"/>
      <c r="L1629" s="196" t="s">
        <v>1</v>
      </c>
      <c r="M1629" s="196"/>
      <c r="N1629" s="216">
        <f t="shared" ref="N1629" si="77">IF(I1629=$N$5,J1629*H1629,0)</f>
        <v>0</v>
      </c>
      <c r="O1629" s="216">
        <f t="shared" ref="O1629" si="78">IF(I1629=$O$5,J1629*H1629,0)*1.15</f>
        <v>0</v>
      </c>
      <c r="P1629" s="216">
        <f t="shared" ref="P1629" si="79">IF(I1629=$P$5,J1629*H1629,0)</f>
        <v>0</v>
      </c>
      <c r="Q1629" s="335">
        <f t="shared" ref="Q1629" si="80">IF(I1629=$Q$5,J1629*H1629,0)</f>
        <v>0</v>
      </c>
      <c r="R1629" s="234"/>
    </row>
    <row r="1630" spans="2:18" s="194" customFormat="1" x14ac:dyDescent="0.25">
      <c r="B1630" s="233">
        <v>1625</v>
      </c>
      <c r="C1630" s="293">
        <v>45468</v>
      </c>
      <c r="D1630" s="201" t="s">
        <v>155</v>
      </c>
      <c r="E1630" s="196" t="s">
        <v>92</v>
      </c>
      <c r="F1630" s="196" t="s">
        <v>62</v>
      </c>
      <c r="G1630" s="196" t="s">
        <v>210</v>
      </c>
      <c r="H1630" s="196">
        <v>4.1500000000000004</v>
      </c>
      <c r="I1630" s="196" t="s">
        <v>215</v>
      </c>
      <c r="J1630" s="196">
        <v>39</v>
      </c>
      <c r="K1630" s="448"/>
      <c r="L1630" s="196" t="s">
        <v>62</v>
      </c>
      <c r="M1630" s="196" t="s">
        <v>298</v>
      </c>
      <c r="N1630" s="216">
        <v>0</v>
      </c>
      <c r="O1630" s="216">
        <v>186.1275</v>
      </c>
      <c r="P1630" s="216">
        <v>0</v>
      </c>
      <c r="Q1630" s="335">
        <v>0</v>
      </c>
      <c r="R1630" s="234" t="s">
        <v>365</v>
      </c>
    </row>
    <row r="1631" spans="2:18" s="194" customFormat="1" x14ac:dyDescent="0.25">
      <c r="B1631" s="233">
        <v>1626</v>
      </c>
      <c r="C1631" s="293">
        <v>45468</v>
      </c>
      <c r="D1631" s="201" t="s">
        <v>154</v>
      </c>
      <c r="E1631" s="196" t="s">
        <v>92</v>
      </c>
      <c r="F1631" s="196" t="s">
        <v>62</v>
      </c>
      <c r="G1631" s="196" t="s">
        <v>210</v>
      </c>
      <c r="H1631" s="196">
        <v>4.1500000000000004</v>
      </c>
      <c r="I1631" s="196" t="s">
        <v>215</v>
      </c>
      <c r="J1631" s="196">
        <v>30</v>
      </c>
      <c r="K1631" s="448"/>
      <c r="L1631" s="196" t="s">
        <v>62</v>
      </c>
      <c r="M1631" s="196" t="s">
        <v>298</v>
      </c>
      <c r="N1631" s="216">
        <v>0</v>
      </c>
      <c r="O1631" s="216">
        <v>143.17500000000001</v>
      </c>
      <c r="P1631" s="216">
        <v>0</v>
      </c>
      <c r="Q1631" s="335">
        <v>0</v>
      </c>
      <c r="R1631" s="234" t="s">
        <v>366</v>
      </c>
    </row>
    <row r="1632" spans="2:18" s="194" customFormat="1" x14ac:dyDescent="0.25">
      <c r="B1632" s="233">
        <v>1627</v>
      </c>
      <c r="C1632" s="293">
        <v>45468</v>
      </c>
      <c r="D1632" s="201" t="s">
        <v>158</v>
      </c>
      <c r="E1632" s="196" t="s">
        <v>159</v>
      </c>
      <c r="F1632" s="196" t="s">
        <v>381</v>
      </c>
      <c r="G1632" s="196" t="s">
        <v>159</v>
      </c>
      <c r="H1632" s="196">
        <v>10</v>
      </c>
      <c r="I1632" s="196" t="s">
        <v>66</v>
      </c>
      <c r="J1632" s="196">
        <v>4</v>
      </c>
      <c r="K1632" s="448"/>
      <c r="L1632" s="196" t="s">
        <v>1</v>
      </c>
      <c r="M1632" s="196"/>
      <c r="N1632" s="216">
        <v>0</v>
      </c>
      <c r="O1632" s="216">
        <v>0</v>
      </c>
      <c r="P1632" s="216">
        <v>40</v>
      </c>
      <c r="Q1632" s="335">
        <v>0</v>
      </c>
      <c r="R1632" s="234"/>
    </row>
    <row r="1633" spans="2:18" s="194" customFormat="1" x14ac:dyDescent="0.25">
      <c r="B1633" s="233">
        <v>1628</v>
      </c>
      <c r="C1633" s="293">
        <v>45468</v>
      </c>
      <c r="D1633" s="201" t="s">
        <v>261</v>
      </c>
      <c r="E1633" s="196" t="s">
        <v>269</v>
      </c>
      <c r="F1633" s="196" t="s">
        <v>7</v>
      </c>
      <c r="G1633" s="196" t="s">
        <v>210</v>
      </c>
      <c r="H1633" s="196">
        <v>5</v>
      </c>
      <c r="I1633" s="196" t="s">
        <v>214</v>
      </c>
      <c r="J1633" s="196">
        <v>30</v>
      </c>
      <c r="K1633" s="448"/>
      <c r="L1633" s="196" t="s">
        <v>8</v>
      </c>
      <c r="M1633" s="196"/>
      <c r="N1633" s="216">
        <v>150</v>
      </c>
      <c r="O1633" s="216">
        <v>0</v>
      </c>
      <c r="P1633" s="216">
        <v>0</v>
      </c>
      <c r="Q1633" s="335">
        <v>0</v>
      </c>
      <c r="R1633" s="234"/>
    </row>
    <row r="1634" spans="2:18" s="194" customFormat="1" x14ac:dyDescent="0.25">
      <c r="B1634" s="233">
        <v>1629</v>
      </c>
      <c r="C1634" s="293">
        <v>45468</v>
      </c>
      <c r="D1634" s="201" t="s">
        <v>254</v>
      </c>
      <c r="E1634" s="196" t="s">
        <v>159</v>
      </c>
      <c r="F1634" s="196" t="s">
        <v>7</v>
      </c>
      <c r="G1634" s="196" t="s">
        <v>159</v>
      </c>
      <c r="H1634" s="196">
        <v>10</v>
      </c>
      <c r="I1634" s="196" t="s">
        <v>66</v>
      </c>
      <c r="J1634" s="196">
        <v>6</v>
      </c>
      <c r="K1634" s="448"/>
      <c r="L1634" s="196" t="s">
        <v>1</v>
      </c>
      <c r="M1634" s="196"/>
      <c r="N1634" s="216">
        <v>0</v>
      </c>
      <c r="O1634" s="216">
        <v>0</v>
      </c>
      <c r="P1634" s="216">
        <v>60</v>
      </c>
      <c r="Q1634" s="335">
        <v>0</v>
      </c>
      <c r="R1634" s="234"/>
    </row>
    <row r="1635" spans="2:18" s="194" customFormat="1" x14ac:dyDescent="0.25">
      <c r="B1635" s="233">
        <v>1630</v>
      </c>
      <c r="C1635" s="293">
        <v>45468</v>
      </c>
      <c r="D1635" s="201" t="s">
        <v>263</v>
      </c>
      <c r="E1635" s="196" t="s">
        <v>176</v>
      </c>
      <c r="F1635" s="196" t="s">
        <v>7</v>
      </c>
      <c r="G1635" s="196" t="s">
        <v>209</v>
      </c>
      <c r="H1635" s="196">
        <v>7</v>
      </c>
      <c r="I1635" s="196" t="s">
        <v>214</v>
      </c>
      <c r="J1635" s="196">
        <v>29</v>
      </c>
      <c r="K1635" s="448"/>
      <c r="L1635" s="196" t="s">
        <v>7</v>
      </c>
      <c r="M1635" s="196" t="s">
        <v>298</v>
      </c>
      <c r="N1635" s="216">
        <v>203</v>
      </c>
      <c r="O1635" s="216">
        <v>0</v>
      </c>
      <c r="P1635" s="216">
        <v>0</v>
      </c>
      <c r="Q1635" s="335">
        <v>0</v>
      </c>
      <c r="R1635" s="234"/>
    </row>
    <row r="1636" spans="2:18" s="194" customFormat="1" x14ac:dyDescent="0.25">
      <c r="B1636" s="233">
        <v>1631</v>
      </c>
      <c r="C1636" s="293">
        <v>45468</v>
      </c>
      <c r="D1636" s="201" t="s">
        <v>175</v>
      </c>
      <c r="E1636" s="196" t="s">
        <v>176</v>
      </c>
      <c r="F1636" s="196" t="s">
        <v>7</v>
      </c>
      <c r="G1636" s="196" t="s">
        <v>209</v>
      </c>
      <c r="H1636" s="196">
        <v>7</v>
      </c>
      <c r="I1636" s="196" t="s">
        <v>214</v>
      </c>
      <c r="J1636" s="196">
        <v>25</v>
      </c>
      <c r="K1636" s="448"/>
      <c r="L1636" s="196" t="s">
        <v>7</v>
      </c>
      <c r="M1636" s="196" t="s">
        <v>298</v>
      </c>
      <c r="N1636" s="216">
        <v>175</v>
      </c>
      <c r="O1636" s="216">
        <v>0</v>
      </c>
      <c r="P1636" s="216">
        <v>0</v>
      </c>
      <c r="Q1636" s="335">
        <v>0</v>
      </c>
      <c r="R1636" s="234"/>
    </row>
    <row r="1637" spans="2:18" s="194" customFormat="1" x14ac:dyDescent="0.25">
      <c r="B1637" s="233">
        <v>1632</v>
      </c>
      <c r="C1637" s="293">
        <v>45468</v>
      </c>
      <c r="D1637" s="201" t="s">
        <v>171</v>
      </c>
      <c r="E1637" s="196" t="s">
        <v>159</v>
      </c>
      <c r="F1637" s="196" t="s">
        <v>7</v>
      </c>
      <c r="G1637" s="196" t="s">
        <v>159</v>
      </c>
      <c r="H1637" s="196">
        <v>11.2</v>
      </c>
      <c r="I1637" s="196" t="s">
        <v>66</v>
      </c>
      <c r="J1637" s="196">
        <v>6</v>
      </c>
      <c r="K1637" s="448"/>
      <c r="L1637" s="196" t="s">
        <v>1</v>
      </c>
      <c r="M1637" s="196"/>
      <c r="N1637" s="216">
        <v>0</v>
      </c>
      <c r="O1637" s="216">
        <v>0</v>
      </c>
      <c r="P1637" s="216">
        <v>67.199999999999989</v>
      </c>
      <c r="Q1637" s="335">
        <v>0</v>
      </c>
      <c r="R1637" s="234"/>
    </row>
    <row r="1638" spans="2:18" s="194" customFormat="1" x14ac:dyDescent="0.25">
      <c r="B1638" s="233">
        <v>1633</v>
      </c>
      <c r="C1638" s="293">
        <v>45468</v>
      </c>
      <c r="D1638" s="201" t="s">
        <v>151</v>
      </c>
      <c r="E1638" s="196" t="s">
        <v>92</v>
      </c>
      <c r="F1638" s="196" t="s">
        <v>63</v>
      </c>
      <c r="G1638" s="196" t="s">
        <v>209</v>
      </c>
      <c r="H1638" s="196">
        <v>6.65</v>
      </c>
      <c r="I1638" s="196" t="s">
        <v>215</v>
      </c>
      <c r="J1638" s="196">
        <v>41</v>
      </c>
      <c r="K1638" s="448"/>
      <c r="L1638" s="196" t="s">
        <v>63</v>
      </c>
      <c r="M1638" s="196" t="s">
        <v>298</v>
      </c>
      <c r="N1638" s="216">
        <v>0</v>
      </c>
      <c r="O1638" s="216">
        <v>313.54750000000001</v>
      </c>
      <c r="P1638" s="216">
        <v>0</v>
      </c>
      <c r="Q1638" s="335">
        <v>0</v>
      </c>
      <c r="R1638" s="234"/>
    </row>
    <row r="1639" spans="2:18" s="194" customFormat="1" x14ac:dyDescent="0.25">
      <c r="B1639" s="233">
        <v>1634</v>
      </c>
      <c r="C1639" s="293">
        <v>45468</v>
      </c>
      <c r="D1639" s="201" t="s">
        <v>150</v>
      </c>
      <c r="E1639" s="196" t="s">
        <v>92</v>
      </c>
      <c r="F1639" s="196" t="s">
        <v>63</v>
      </c>
      <c r="G1639" s="196" t="s">
        <v>210</v>
      </c>
      <c r="H1639" s="196">
        <v>4.1500000000000004</v>
      </c>
      <c r="I1639" s="196" t="s">
        <v>215</v>
      </c>
      <c r="J1639" s="196">
        <v>42</v>
      </c>
      <c r="K1639" s="448"/>
      <c r="L1639" s="196" t="s">
        <v>63</v>
      </c>
      <c r="M1639" s="196" t="s">
        <v>298</v>
      </c>
      <c r="N1639" s="216">
        <v>0</v>
      </c>
      <c r="O1639" s="216">
        <v>200.44499999999999</v>
      </c>
      <c r="P1639" s="216">
        <v>0</v>
      </c>
      <c r="Q1639" s="335">
        <v>0</v>
      </c>
      <c r="R1639" s="234"/>
    </row>
    <row r="1640" spans="2:18" s="194" customFormat="1" x14ac:dyDescent="0.25">
      <c r="B1640" s="233">
        <v>1635</v>
      </c>
      <c r="C1640" s="293">
        <v>45468</v>
      </c>
      <c r="D1640" s="201" t="s">
        <v>148</v>
      </c>
      <c r="E1640" s="196" t="s">
        <v>92</v>
      </c>
      <c r="F1640" s="196" t="s">
        <v>63</v>
      </c>
      <c r="G1640" s="196" t="s">
        <v>210</v>
      </c>
      <c r="H1640" s="196">
        <v>4.1500000000000004</v>
      </c>
      <c r="I1640" s="196" t="s">
        <v>215</v>
      </c>
      <c r="J1640" s="196">
        <v>40</v>
      </c>
      <c r="K1640" s="448"/>
      <c r="L1640" s="196" t="s">
        <v>63</v>
      </c>
      <c r="M1640" s="196" t="s">
        <v>298</v>
      </c>
      <c r="N1640" s="216">
        <v>0</v>
      </c>
      <c r="O1640" s="216">
        <v>190.89999999999998</v>
      </c>
      <c r="P1640" s="216">
        <v>0</v>
      </c>
      <c r="Q1640" s="335">
        <v>0</v>
      </c>
      <c r="R1640" s="234"/>
    </row>
    <row r="1641" spans="2:18" s="194" customFormat="1" x14ac:dyDescent="0.25">
      <c r="B1641" s="233">
        <v>1636</v>
      </c>
      <c r="C1641" s="293">
        <v>45468</v>
      </c>
      <c r="D1641" s="201" t="s">
        <v>177</v>
      </c>
      <c r="E1641" s="196" t="s">
        <v>159</v>
      </c>
      <c r="F1641" s="196" t="s">
        <v>8</v>
      </c>
      <c r="G1641" s="196" t="s">
        <v>159</v>
      </c>
      <c r="H1641" s="196">
        <v>11.6</v>
      </c>
      <c r="I1641" s="196" t="s">
        <v>66</v>
      </c>
      <c r="J1641" s="196">
        <v>3</v>
      </c>
      <c r="K1641" s="448"/>
      <c r="L1641" s="196" t="s">
        <v>1</v>
      </c>
      <c r="M1641" s="196"/>
      <c r="N1641" s="216">
        <v>0</v>
      </c>
      <c r="O1641" s="216">
        <v>0</v>
      </c>
      <c r="P1641" s="216">
        <v>34.799999999999997</v>
      </c>
      <c r="Q1641" s="335">
        <v>0</v>
      </c>
      <c r="R1641" s="234"/>
    </row>
    <row r="1642" spans="2:18" s="194" customFormat="1" x14ac:dyDescent="0.25">
      <c r="B1642" s="233">
        <v>1637</v>
      </c>
      <c r="C1642" s="293">
        <v>45468</v>
      </c>
      <c r="D1642" s="201" t="s">
        <v>141</v>
      </c>
      <c r="E1642" s="196" t="s">
        <v>92</v>
      </c>
      <c r="F1642" s="196" t="s">
        <v>2</v>
      </c>
      <c r="G1642" s="196" t="s">
        <v>209</v>
      </c>
      <c r="H1642" s="196">
        <v>7</v>
      </c>
      <c r="I1642" s="196" t="s">
        <v>214</v>
      </c>
      <c r="J1642" s="196">
        <v>30</v>
      </c>
      <c r="K1642" s="448"/>
      <c r="L1642" s="196" t="s">
        <v>2</v>
      </c>
      <c r="M1642" s="196" t="s">
        <v>297</v>
      </c>
      <c r="N1642" s="216">
        <v>210</v>
      </c>
      <c r="O1642" s="216">
        <v>0</v>
      </c>
      <c r="P1642" s="216">
        <v>0</v>
      </c>
      <c r="Q1642" s="335">
        <v>0</v>
      </c>
      <c r="R1642" s="234"/>
    </row>
    <row r="1643" spans="2:18" s="194" customFormat="1" x14ac:dyDescent="0.25">
      <c r="B1643" s="233">
        <v>1638</v>
      </c>
      <c r="C1643" s="293">
        <v>45468</v>
      </c>
      <c r="D1643" s="201" t="s">
        <v>140</v>
      </c>
      <c r="E1643" s="196" t="s">
        <v>92</v>
      </c>
      <c r="F1643" s="196" t="s">
        <v>2</v>
      </c>
      <c r="G1643" s="196" t="s">
        <v>209</v>
      </c>
      <c r="H1643" s="196">
        <v>7</v>
      </c>
      <c r="I1643" s="196" t="s">
        <v>214</v>
      </c>
      <c r="J1643" s="196">
        <v>30</v>
      </c>
      <c r="K1643" s="448"/>
      <c r="L1643" s="196" t="s">
        <v>2</v>
      </c>
      <c r="M1643" s="196" t="s">
        <v>297</v>
      </c>
      <c r="N1643" s="216">
        <v>210</v>
      </c>
      <c r="O1643" s="216">
        <v>0</v>
      </c>
      <c r="P1643" s="216">
        <v>0</v>
      </c>
      <c r="Q1643" s="335">
        <v>0</v>
      </c>
      <c r="R1643" s="234" t="s">
        <v>268</v>
      </c>
    </row>
    <row r="1644" spans="2:18" s="194" customFormat="1" x14ac:dyDescent="0.25">
      <c r="B1644" s="233">
        <v>1639</v>
      </c>
      <c r="C1644" s="293">
        <v>45468</v>
      </c>
      <c r="D1644" s="201" t="s">
        <v>139</v>
      </c>
      <c r="E1644" s="196" t="s">
        <v>92</v>
      </c>
      <c r="F1644" s="196" t="s">
        <v>2</v>
      </c>
      <c r="G1644" s="196" t="s">
        <v>209</v>
      </c>
      <c r="H1644" s="196">
        <v>7</v>
      </c>
      <c r="I1644" s="196" t="s">
        <v>214</v>
      </c>
      <c r="J1644" s="196">
        <v>30</v>
      </c>
      <c r="K1644" s="448"/>
      <c r="L1644" s="196" t="s">
        <v>2</v>
      </c>
      <c r="M1644" s="196" t="s">
        <v>297</v>
      </c>
      <c r="N1644" s="216">
        <v>210</v>
      </c>
      <c r="O1644" s="216">
        <v>0</v>
      </c>
      <c r="P1644" s="216">
        <v>0</v>
      </c>
      <c r="Q1644" s="335">
        <v>0</v>
      </c>
      <c r="R1644" s="234"/>
    </row>
    <row r="1645" spans="2:18" s="194" customFormat="1" x14ac:dyDescent="0.25">
      <c r="B1645" s="233">
        <v>1640</v>
      </c>
      <c r="C1645" s="293">
        <v>45468</v>
      </c>
      <c r="D1645" s="201" t="s">
        <v>96</v>
      </c>
      <c r="E1645" s="196" t="s">
        <v>159</v>
      </c>
      <c r="F1645" s="196" t="s">
        <v>1</v>
      </c>
      <c r="G1645" s="196" t="s">
        <v>159</v>
      </c>
      <c r="H1645" s="196">
        <v>11.8</v>
      </c>
      <c r="I1645" s="196" t="s">
        <v>66</v>
      </c>
      <c r="J1645" s="196">
        <v>0</v>
      </c>
      <c r="K1645" s="448"/>
      <c r="L1645" s="196" t="s">
        <v>1</v>
      </c>
      <c r="M1645" s="196"/>
      <c r="N1645" s="216">
        <v>0</v>
      </c>
      <c r="O1645" s="216">
        <v>0</v>
      </c>
      <c r="P1645" s="216">
        <v>0</v>
      </c>
      <c r="Q1645" s="335">
        <v>0</v>
      </c>
      <c r="R1645" s="234"/>
    </row>
    <row r="1646" spans="2:18" s="194" customFormat="1" x14ac:dyDescent="0.25">
      <c r="B1646" s="233">
        <v>1641</v>
      </c>
      <c r="C1646" s="293">
        <v>45468</v>
      </c>
      <c r="D1646" s="201" t="s">
        <v>128</v>
      </c>
      <c r="E1646" s="196" t="s">
        <v>159</v>
      </c>
      <c r="F1646" s="196" t="s">
        <v>1</v>
      </c>
      <c r="G1646" s="196" t="s">
        <v>159</v>
      </c>
      <c r="H1646" s="196">
        <v>11.8</v>
      </c>
      <c r="I1646" s="196" t="s">
        <v>66</v>
      </c>
      <c r="J1646" s="196">
        <v>4</v>
      </c>
      <c r="K1646" s="448"/>
      <c r="L1646" s="196" t="s">
        <v>1</v>
      </c>
      <c r="M1646" s="196"/>
      <c r="N1646" s="216">
        <v>0</v>
      </c>
      <c r="O1646" s="216">
        <v>0</v>
      </c>
      <c r="P1646" s="216">
        <v>47.2</v>
      </c>
      <c r="Q1646" s="335">
        <v>0</v>
      </c>
      <c r="R1646" s="234"/>
    </row>
    <row r="1647" spans="2:18" s="194" customFormat="1" x14ac:dyDescent="0.25">
      <c r="B1647" s="233">
        <v>1642</v>
      </c>
      <c r="C1647" s="293">
        <v>45469</v>
      </c>
      <c r="D1647" s="201" t="s">
        <v>94</v>
      </c>
      <c r="E1647" s="196" t="s">
        <v>92</v>
      </c>
      <c r="F1647" s="196" t="s">
        <v>1</v>
      </c>
      <c r="G1647" s="196" t="s">
        <v>209</v>
      </c>
      <c r="H1647" s="196">
        <v>6.65</v>
      </c>
      <c r="I1647" s="196"/>
      <c r="J1647" s="196"/>
      <c r="K1647" s="448"/>
      <c r="L1647" s="196"/>
      <c r="M1647" s="196"/>
      <c r="N1647" s="216">
        <v>0</v>
      </c>
      <c r="O1647" s="216">
        <v>0</v>
      </c>
      <c r="P1647" s="216">
        <v>0</v>
      </c>
      <c r="Q1647" s="335">
        <v>0</v>
      </c>
      <c r="R1647" s="234" t="s">
        <v>267</v>
      </c>
    </row>
    <row r="1648" spans="2:18" s="194" customFormat="1" x14ac:dyDescent="0.25">
      <c r="B1648" s="233">
        <v>1643</v>
      </c>
      <c r="C1648" s="293">
        <v>45469</v>
      </c>
      <c r="D1648" s="201" t="s">
        <v>91</v>
      </c>
      <c r="E1648" s="196" t="s">
        <v>92</v>
      </c>
      <c r="F1648" s="196" t="s">
        <v>1</v>
      </c>
      <c r="G1648" s="196" t="s">
        <v>209</v>
      </c>
      <c r="H1648" s="196">
        <v>6.65</v>
      </c>
      <c r="I1648" s="196" t="s">
        <v>284</v>
      </c>
      <c r="J1648" s="196">
        <v>27</v>
      </c>
      <c r="K1648" s="448"/>
      <c r="L1648" s="196" t="s">
        <v>1</v>
      </c>
      <c r="M1648" s="196"/>
      <c r="N1648" s="216">
        <f t="shared" ref="N1648:N1649" si="81">IF(I1648=$N$5,J1648*H1648,0)</f>
        <v>0</v>
      </c>
      <c r="O1648" s="216">
        <f t="shared" ref="O1648:O1649" si="82">IF(I1648=$O$5,J1648*H1648,0)*1.15</f>
        <v>0</v>
      </c>
      <c r="P1648" s="216">
        <f t="shared" ref="P1648:P1649" si="83">IF(I1648=$P$5,J1648*H1648,0)</f>
        <v>0</v>
      </c>
      <c r="Q1648" s="335">
        <f t="shared" ref="Q1648:Q1649" si="84">IF(I1648=$Q$5,J1648*H1648,0)</f>
        <v>0</v>
      </c>
      <c r="R1648" s="234"/>
    </row>
    <row r="1649" spans="2:18" s="194" customFormat="1" x14ac:dyDescent="0.25">
      <c r="B1649" s="233">
        <v>1644</v>
      </c>
      <c r="C1649" s="293">
        <v>45469</v>
      </c>
      <c r="D1649" s="201" t="s">
        <v>116</v>
      </c>
      <c r="E1649" s="196" t="s">
        <v>92</v>
      </c>
      <c r="F1649" s="196" t="s">
        <v>1</v>
      </c>
      <c r="G1649" s="196" t="s">
        <v>209</v>
      </c>
      <c r="H1649" s="196">
        <v>6.65</v>
      </c>
      <c r="I1649" s="196" t="s">
        <v>284</v>
      </c>
      <c r="J1649" s="196">
        <v>22</v>
      </c>
      <c r="K1649" s="448"/>
      <c r="L1649" s="196" t="s">
        <v>1</v>
      </c>
      <c r="M1649" s="196"/>
      <c r="N1649" s="216">
        <f t="shared" si="81"/>
        <v>0</v>
      </c>
      <c r="O1649" s="216">
        <f t="shared" si="82"/>
        <v>0</v>
      </c>
      <c r="P1649" s="216">
        <f t="shared" si="83"/>
        <v>0</v>
      </c>
      <c r="Q1649" s="335">
        <f t="shared" si="84"/>
        <v>0</v>
      </c>
      <c r="R1649" s="234"/>
    </row>
    <row r="1650" spans="2:18" s="194" customFormat="1" x14ac:dyDescent="0.25">
      <c r="B1650" s="233">
        <v>1645</v>
      </c>
      <c r="C1650" s="293">
        <v>45469</v>
      </c>
      <c r="D1650" s="201" t="s">
        <v>155</v>
      </c>
      <c r="E1650" s="196" t="s">
        <v>92</v>
      </c>
      <c r="F1650" s="196" t="s">
        <v>62</v>
      </c>
      <c r="G1650" s="196" t="s">
        <v>210</v>
      </c>
      <c r="H1650" s="196">
        <v>4.1500000000000004</v>
      </c>
      <c r="I1650" s="196" t="s">
        <v>214</v>
      </c>
      <c r="J1650" s="196">
        <v>5</v>
      </c>
      <c r="K1650" s="448"/>
      <c r="L1650" s="196" t="s">
        <v>62</v>
      </c>
      <c r="M1650" s="196" t="s">
        <v>298</v>
      </c>
      <c r="N1650" s="216">
        <v>20.75</v>
      </c>
      <c r="O1650" s="216">
        <v>0</v>
      </c>
      <c r="P1650" s="216">
        <v>0</v>
      </c>
      <c r="Q1650" s="335">
        <v>0</v>
      </c>
      <c r="R1650" s="234"/>
    </row>
    <row r="1651" spans="2:18" s="194" customFormat="1" x14ac:dyDescent="0.25">
      <c r="B1651" s="233">
        <v>1646</v>
      </c>
      <c r="C1651" s="293">
        <v>45469</v>
      </c>
      <c r="D1651" s="201" t="s">
        <v>154</v>
      </c>
      <c r="E1651" s="196" t="s">
        <v>92</v>
      </c>
      <c r="F1651" s="196" t="s">
        <v>62</v>
      </c>
      <c r="G1651" s="196" t="s">
        <v>210</v>
      </c>
      <c r="H1651" s="196">
        <v>4.1500000000000004</v>
      </c>
      <c r="I1651" s="196" t="s">
        <v>214</v>
      </c>
      <c r="J1651" s="196">
        <v>5</v>
      </c>
      <c r="K1651" s="448"/>
      <c r="L1651" s="196" t="s">
        <v>62</v>
      </c>
      <c r="M1651" s="196" t="s">
        <v>298</v>
      </c>
      <c r="N1651" s="216">
        <v>20.75</v>
      </c>
      <c r="O1651" s="216">
        <v>0</v>
      </c>
      <c r="P1651" s="216">
        <v>0</v>
      </c>
      <c r="Q1651" s="335">
        <v>0</v>
      </c>
      <c r="R1651" s="234"/>
    </row>
    <row r="1652" spans="2:18" s="194" customFormat="1" x14ac:dyDescent="0.25">
      <c r="B1652" s="233">
        <v>1647</v>
      </c>
      <c r="C1652" s="293">
        <v>45469</v>
      </c>
      <c r="D1652" s="201" t="s">
        <v>158</v>
      </c>
      <c r="E1652" s="196" t="s">
        <v>159</v>
      </c>
      <c r="F1652" s="196" t="s">
        <v>381</v>
      </c>
      <c r="G1652" s="196" t="s">
        <v>159</v>
      </c>
      <c r="H1652" s="196">
        <v>10</v>
      </c>
      <c r="I1652" s="196" t="s">
        <v>66</v>
      </c>
      <c r="J1652" s="196">
        <v>5</v>
      </c>
      <c r="K1652" s="448"/>
      <c r="L1652" s="196" t="s">
        <v>1</v>
      </c>
      <c r="M1652" s="196"/>
      <c r="N1652" s="216">
        <v>0</v>
      </c>
      <c r="O1652" s="216">
        <v>0</v>
      </c>
      <c r="P1652" s="216">
        <v>50</v>
      </c>
      <c r="Q1652" s="335">
        <v>0</v>
      </c>
      <c r="R1652" s="234"/>
    </row>
    <row r="1653" spans="2:18" s="194" customFormat="1" x14ac:dyDescent="0.25">
      <c r="B1653" s="233">
        <v>1648</v>
      </c>
      <c r="C1653" s="293">
        <v>45469</v>
      </c>
      <c r="D1653" s="201" t="s">
        <v>261</v>
      </c>
      <c r="E1653" s="196" t="s">
        <v>269</v>
      </c>
      <c r="F1653" s="196" t="s">
        <v>7</v>
      </c>
      <c r="G1653" s="196" t="s">
        <v>210</v>
      </c>
      <c r="H1653" s="196">
        <v>5</v>
      </c>
      <c r="I1653" s="196" t="s">
        <v>214</v>
      </c>
      <c r="J1653" s="196">
        <v>30</v>
      </c>
      <c r="K1653" s="448"/>
      <c r="L1653" s="196" t="s">
        <v>7</v>
      </c>
      <c r="M1653" s="196" t="s">
        <v>298</v>
      </c>
      <c r="N1653" s="216">
        <v>150</v>
      </c>
      <c r="O1653" s="216">
        <v>0</v>
      </c>
      <c r="P1653" s="216">
        <v>0</v>
      </c>
      <c r="Q1653" s="335">
        <v>0</v>
      </c>
      <c r="R1653" s="234"/>
    </row>
    <row r="1654" spans="2:18" s="194" customFormat="1" x14ac:dyDescent="0.25">
      <c r="B1654" s="233">
        <v>1649</v>
      </c>
      <c r="C1654" s="293">
        <v>45469</v>
      </c>
      <c r="D1654" s="201" t="s">
        <v>254</v>
      </c>
      <c r="E1654" s="196" t="s">
        <v>159</v>
      </c>
      <c r="F1654" s="196" t="s">
        <v>7</v>
      </c>
      <c r="G1654" s="196" t="s">
        <v>159</v>
      </c>
      <c r="H1654" s="196">
        <v>10</v>
      </c>
      <c r="I1654" s="196" t="s">
        <v>66</v>
      </c>
      <c r="J1654" s="196">
        <v>0</v>
      </c>
      <c r="K1654" s="448"/>
      <c r="L1654" s="196" t="s">
        <v>1</v>
      </c>
      <c r="M1654" s="196"/>
      <c r="N1654" s="216">
        <v>0</v>
      </c>
      <c r="O1654" s="216">
        <v>0</v>
      </c>
      <c r="P1654" s="216">
        <v>0</v>
      </c>
      <c r="Q1654" s="335">
        <v>0</v>
      </c>
      <c r="R1654" s="234"/>
    </row>
    <row r="1655" spans="2:18" s="194" customFormat="1" x14ac:dyDescent="0.25">
      <c r="B1655" s="233">
        <v>1650</v>
      </c>
      <c r="C1655" s="293">
        <v>45469</v>
      </c>
      <c r="D1655" s="201" t="s">
        <v>263</v>
      </c>
      <c r="E1655" s="196" t="s">
        <v>176</v>
      </c>
      <c r="F1655" s="196" t="s">
        <v>7</v>
      </c>
      <c r="G1655" s="196" t="s">
        <v>209</v>
      </c>
      <c r="H1655" s="196">
        <v>7</v>
      </c>
      <c r="I1655" s="196" t="s">
        <v>214</v>
      </c>
      <c r="J1655" s="196">
        <v>25</v>
      </c>
      <c r="K1655" s="448"/>
      <c r="L1655" s="196" t="s">
        <v>7</v>
      </c>
      <c r="M1655" s="196" t="s">
        <v>298</v>
      </c>
      <c r="N1655" s="216">
        <v>175</v>
      </c>
      <c r="O1655" s="216">
        <v>0</v>
      </c>
      <c r="P1655" s="216">
        <v>0</v>
      </c>
      <c r="Q1655" s="335">
        <v>0</v>
      </c>
      <c r="R1655" s="234"/>
    </row>
    <row r="1656" spans="2:18" s="194" customFormat="1" x14ac:dyDescent="0.25">
      <c r="B1656" s="233">
        <v>1651</v>
      </c>
      <c r="C1656" s="293">
        <v>45469</v>
      </c>
      <c r="D1656" s="201" t="s">
        <v>175</v>
      </c>
      <c r="E1656" s="196" t="s">
        <v>176</v>
      </c>
      <c r="F1656" s="196" t="s">
        <v>7</v>
      </c>
      <c r="G1656" s="196" t="s">
        <v>209</v>
      </c>
      <c r="H1656" s="196">
        <v>7</v>
      </c>
      <c r="I1656" s="196" t="s">
        <v>214</v>
      </c>
      <c r="J1656" s="196">
        <v>25</v>
      </c>
      <c r="K1656" s="448"/>
      <c r="L1656" s="196" t="s">
        <v>7</v>
      </c>
      <c r="M1656" s="196" t="s">
        <v>298</v>
      </c>
      <c r="N1656" s="216">
        <v>175</v>
      </c>
      <c r="O1656" s="216">
        <v>0</v>
      </c>
      <c r="P1656" s="216">
        <v>0</v>
      </c>
      <c r="Q1656" s="335">
        <v>0</v>
      </c>
      <c r="R1656" s="234"/>
    </row>
    <row r="1657" spans="2:18" s="194" customFormat="1" x14ac:dyDescent="0.25">
      <c r="B1657" s="233">
        <v>1652</v>
      </c>
      <c r="C1657" s="293">
        <v>45469</v>
      </c>
      <c r="D1657" s="201" t="s">
        <v>171</v>
      </c>
      <c r="E1657" s="196" t="s">
        <v>159</v>
      </c>
      <c r="F1657" s="196" t="s">
        <v>7</v>
      </c>
      <c r="G1657" s="196" t="s">
        <v>159</v>
      </c>
      <c r="H1657" s="196">
        <v>11.2</v>
      </c>
      <c r="I1657" s="196" t="s">
        <v>66</v>
      </c>
      <c r="J1657" s="196">
        <v>7</v>
      </c>
      <c r="K1657" s="448"/>
      <c r="L1657" s="196" t="s">
        <v>1</v>
      </c>
      <c r="M1657" s="196"/>
      <c r="N1657" s="216">
        <v>0</v>
      </c>
      <c r="O1657" s="216">
        <v>0</v>
      </c>
      <c r="P1657" s="216">
        <v>78.399999999999991</v>
      </c>
      <c r="Q1657" s="335">
        <v>0</v>
      </c>
      <c r="R1657" s="234"/>
    </row>
    <row r="1658" spans="2:18" s="194" customFormat="1" x14ac:dyDescent="0.25">
      <c r="B1658" s="233">
        <v>1653</v>
      </c>
      <c r="C1658" s="293">
        <v>45469</v>
      </c>
      <c r="D1658" s="201" t="s">
        <v>151</v>
      </c>
      <c r="E1658" s="196" t="s">
        <v>92</v>
      </c>
      <c r="F1658" s="196" t="s">
        <v>63</v>
      </c>
      <c r="G1658" s="196" t="s">
        <v>209</v>
      </c>
      <c r="H1658" s="196">
        <v>6.65</v>
      </c>
      <c r="I1658" s="196" t="s">
        <v>215</v>
      </c>
      <c r="J1658" s="196">
        <v>37</v>
      </c>
      <c r="K1658" s="448"/>
      <c r="L1658" s="196" t="s">
        <v>63</v>
      </c>
      <c r="M1658" s="196" t="s">
        <v>298</v>
      </c>
      <c r="N1658" s="216">
        <v>0</v>
      </c>
      <c r="O1658" s="216">
        <v>282.95749999999998</v>
      </c>
      <c r="P1658" s="216">
        <v>0</v>
      </c>
      <c r="Q1658" s="335">
        <v>0</v>
      </c>
      <c r="R1658" s="234"/>
    </row>
    <row r="1659" spans="2:18" s="194" customFormat="1" x14ac:dyDescent="0.25">
      <c r="B1659" s="233">
        <v>1654</v>
      </c>
      <c r="C1659" s="293">
        <v>45469</v>
      </c>
      <c r="D1659" s="201" t="s">
        <v>150</v>
      </c>
      <c r="E1659" s="196" t="s">
        <v>92</v>
      </c>
      <c r="F1659" s="196" t="s">
        <v>63</v>
      </c>
      <c r="G1659" s="196" t="s">
        <v>210</v>
      </c>
      <c r="H1659" s="196">
        <v>4.1500000000000004</v>
      </c>
      <c r="I1659" s="196" t="s">
        <v>215</v>
      </c>
      <c r="J1659" s="196">
        <v>37</v>
      </c>
      <c r="K1659" s="448"/>
      <c r="L1659" s="196" t="s">
        <v>63</v>
      </c>
      <c r="M1659" s="196" t="s">
        <v>298</v>
      </c>
      <c r="N1659" s="216">
        <v>0</v>
      </c>
      <c r="O1659" s="216">
        <v>176.58250000000001</v>
      </c>
      <c r="P1659" s="216">
        <v>0</v>
      </c>
      <c r="Q1659" s="335">
        <v>0</v>
      </c>
      <c r="R1659" s="234"/>
    </row>
    <row r="1660" spans="2:18" s="194" customFormat="1" x14ac:dyDescent="0.25">
      <c r="B1660" s="233">
        <v>1655</v>
      </c>
      <c r="C1660" s="293">
        <v>45469</v>
      </c>
      <c r="D1660" s="201" t="s">
        <v>148</v>
      </c>
      <c r="E1660" s="196" t="s">
        <v>92</v>
      </c>
      <c r="F1660" s="196" t="s">
        <v>63</v>
      </c>
      <c r="G1660" s="196" t="s">
        <v>210</v>
      </c>
      <c r="H1660" s="196">
        <v>4.1500000000000004</v>
      </c>
      <c r="I1660" s="196" t="s">
        <v>215</v>
      </c>
      <c r="J1660" s="196">
        <v>37</v>
      </c>
      <c r="K1660" s="448"/>
      <c r="L1660" s="196" t="s">
        <v>63</v>
      </c>
      <c r="M1660" s="196" t="s">
        <v>298</v>
      </c>
      <c r="N1660" s="216">
        <v>0</v>
      </c>
      <c r="O1660" s="216">
        <v>176.58250000000001</v>
      </c>
      <c r="P1660" s="216">
        <v>0</v>
      </c>
      <c r="Q1660" s="335">
        <v>0</v>
      </c>
      <c r="R1660" s="234"/>
    </row>
    <row r="1661" spans="2:18" s="194" customFormat="1" x14ac:dyDescent="0.25">
      <c r="B1661" s="233">
        <v>1656</v>
      </c>
      <c r="C1661" s="293">
        <v>45469</v>
      </c>
      <c r="D1661" s="201" t="s">
        <v>177</v>
      </c>
      <c r="E1661" s="196" t="s">
        <v>159</v>
      </c>
      <c r="F1661" s="196" t="s">
        <v>8</v>
      </c>
      <c r="G1661" s="196" t="s">
        <v>159</v>
      </c>
      <c r="H1661" s="196">
        <v>11.6</v>
      </c>
      <c r="I1661" s="196" t="s">
        <v>66</v>
      </c>
      <c r="J1661" s="196">
        <v>6</v>
      </c>
      <c r="K1661" s="448"/>
      <c r="L1661" s="196" t="s">
        <v>1</v>
      </c>
      <c r="M1661" s="196"/>
      <c r="N1661" s="216">
        <v>0</v>
      </c>
      <c r="O1661" s="216">
        <v>0</v>
      </c>
      <c r="P1661" s="216">
        <v>69.599999999999994</v>
      </c>
      <c r="Q1661" s="335">
        <v>0</v>
      </c>
      <c r="R1661" s="234"/>
    </row>
    <row r="1662" spans="2:18" s="194" customFormat="1" x14ac:dyDescent="0.25">
      <c r="B1662" s="233">
        <v>1657</v>
      </c>
      <c r="C1662" s="293">
        <v>45469</v>
      </c>
      <c r="D1662" s="201" t="s">
        <v>141</v>
      </c>
      <c r="E1662" s="196" t="s">
        <v>92</v>
      </c>
      <c r="F1662" s="196" t="s">
        <v>2</v>
      </c>
      <c r="G1662" s="196" t="s">
        <v>209</v>
      </c>
      <c r="H1662" s="196">
        <v>7</v>
      </c>
      <c r="I1662" s="196" t="s">
        <v>214</v>
      </c>
      <c r="J1662" s="196">
        <v>31</v>
      </c>
      <c r="K1662" s="448"/>
      <c r="L1662" s="196" t="s">
        <v>2</v>
      </c>
      <c r="M1662" s="196" t="s">
        <v>297</v>
      </c>
      <c r="N1662" s="216">
        <v>217</v>
      </c>
      <c r="O1662" s="216">
        <v>0</v>
      </c>
      <c r="P1662" s="216">
        <v>0</v>
      </c>
      <c r="Q1662" s="335">
        <v>0</v>
      </c>
      <c r="R1662" s="234"/>
    </row>
    <row r="1663" spans="2:18" s="194" customFormat="1" x14ac:dyDescent="0.25">
      <c r="B1663" s="233">
        <v>1658</v>
      </c>
      <c r="C1663" s="293">
        <v>45469</v>
      </c>
      <c r="D1663" s="201" t="s">
        <v>140</v>
      </c>
      <c r="E1663" s="196" t="s">
        <v>92</v>
      </c>
      <c r="F1663" s="196" t="s">
        <v>2</v>
      </c>
      <c r="G1663" s="196" t="s">
        <v>209</v>
      </c>
      <c r="H1663" s="196">
        <v>7</v>
      </c>
      <c r="I1663" s="196" t="s">
        <v>214</v>
      </c>
      <c r="J1663" s="196">
        <v>30</v>
      </c>
      <c r="K1663" s="448"/>
      <c r="L1663" s="196" t="s">
        <v>2</v>
      </c>
      <c r="M1663" s="196" t="s">
        <v>297</v>
      </c>
      <c r="N1663" s="216">
        <v>210</v>
      </c>
      <c r="O1663" s="216">
        <v>0</v>
      </c>
      <c r="P1663" s="216">
        <v>0</v>
      </c>
      <c r="Q1663" s="335">
        <v>0</v>
      </c>
      <c r="R1663" s="234"/>
    </row>
    <row r="1664" spans="2:18" s="194" customFormat="1" x14ac:dyDescent="0.25">
      <c r="B1664" s="233">
        <v>1659</v>
      </c>
      <c r="C1664" s="293">
        <v>45469</v>
      </c>
      <c r="D1664" s="201" t="s">
        <v>139</v>
      </c>
      <c r="E1664" s="196" t="s">
        <v>92</v>
      </c>
      <c r="F1664" s="196" t="s">
        <v>2</v>
      </c>
      <c r="G1664" s="196" t="s">
        <v>209</v>
      </c>
      <c r="H1664" s="196">
        <v>7</v>
      </c>
      <c r="I1664" s="196" t="s">
        <v>214</v>
      </c>
      <c r="J1664" s="196">
        <v>30</v>
      </c>
      <c r="K1664" s="448"/>
      <c r="L1664" s="196" t="s">
        <v>2</v>
      </c>
      <c r="M1664" s="196" t="s">
        <v>297</v>
      </c>
      <c r="N1664" s="216">
        <v>210</v>
      </c>
      <c r="O1664" s="216">
        <v>0</v>
      </c>
      <c r="P1664" s="216">
        <v>0</v>
      </c>
      <c r="Q1664" s="335">
        <v>0</v>
      </c>
      <c r="R1664" s="234"/>
    </row>
    <row r="1665" spans="2:18" s="194" customFormat="1" x14ac:dyDescent="0.25">
      <c r="B1665" s="233">
        <v>1660</v>
      </c>
      <c r="C1665" s="293">
        <v>45469</v>
      </c>
      <c r="D1665" s="201" t="s">
        <v>96</v>
      </c>
      <c r="E1665" s="196" t="s">
        <v>159</v>
      </c>
      <c r="F1665" s="196" t="s">
        <v>1</v>
      </c>
      <c r="G1665" s="196" t="s">
        <v>159</v>
      </c>
      <c r="H1665" s="196">
        <v>11.8</v>
      </c>
      <c r="I1665" s="196"/>
      <c r="J1665" s="196"/>
      <c r="K1665" s="448"/>
      <c r="L1665" s="196"/>
      <c r="M1665" s="196"/>
      <c r="N1665" s="216">
        <v>0</v>
      </c>
      <c r="O1665" s="216">
        <v>0</v>
      </c>
      <c r="P1665" s="216">
        <v>0</v>
      </c>
      <c r="Q1665" s="335">
        <v>0</v>
      </c>
      <c r="R1665" s="234"/>
    </row>
    <row r="1666" spans="2:18" s="194" customFormat="1" x14ac:dyDescent="0.25">
      <c r="B1666" s="233">
        <v>1661</v>
      </c>
      <c r="C1666" s="293">
        <v>45469</v>
      </c>
      <c r="D1666" s="201" t="s">
        <v>128</v>
      </c>
      <c r="E1666" s="196" t="s">
        <v>159</v>
      </c>
      <c r="F1666" s="196" t="s">
        <v>1</v>
      </c>
      <c r="G1666" s="196" t="s">
        <v>159</v>
      </c>
      <c r="H1666" s="196">
        <v>11.8</v>
      </c>
      <c r="I1666" s="196" t="s">
        <v>66</v>
      </c>
      <c r="J1666" s="196">
        <v>4</v>
      </c>
      <c r="K1666" s="448"/>
      <c r="L1666" s="196" t="s">
        <v>1</v>
      </c>
      <c r="M1666" s="196"/>
      <c r="N1666" s="216">
        <v>0</v>
      </c>
      <c r="O1666" s="216">
        <v>0</v>
      </c>
      <c r="P1666" s="216">
        <v>47.2</v>
      </c>
      <c r="Q1666" s="335">
        <v>0</v>
      </c>
      <c r="R1666" s="234"/>
    </row>
    <row r="1667" spans="2:18" s="194" customFormat="1" x14ac:dyDescent="0.25">
      <c r="B1667" s="233">
        <v>1662</v>
      </c>
      <c r="C1667" s="293">
        <v>45470</v>
      </c>
      <c r="D1667" s="201" t="s">
        <v>94</v>
      </c>
      <c r="E1667" s="196" t="s">
        <v>92</v>
      </c>
      <c r="F1667" s="196" t="s">
        <v>1</v>
      </c>
      <c r="G1667" s="196" t="s">
        <v>209</v>
      </c>
      <c r="H1667" s="196">
        <v>6.65</v>
      </c>
      <c r="I1667" s="196"/>
      <c r="J1667" s="196"/>
      <c r="K1667" s="448"/>
      <c r="L1667" s="196" t="s">
        <v>1</v>
      </c>
      <c r="M1667" s="196"/>
      <c r="N1667" s="216">
        <v>0</v>
      </c>
      <c r="O1667" s="216">
        <v>0</v>
      </c>
      <c r="P1667" s="216">
        <v>0</v>
      </c>
      <c r="Q1667" s="335">
        <v>0</v>
      </c>
      <c r="R1667" s="234"/>
    </row>
    <row r="1668" spans="2:18" s="194" customFormat="1" x14ac:dyDescent="0.25">
      <c r="B1668" s="233">
        <v>1663</v>
      </c>
      <c r="C1668" s="293">
        <v>45470</v>
      </c>
      <c r="D1668" s="201" t="s">
        <v>91</v>
      </c>
      <c r="E1668" s="196" t="s">
        <v>92</v>
      </c>
      <c r="F1668" s="196" t="s">
        <v>1</v>
      </c>
      <c r="G1668" s="196" t="s">
        <v>209</v>
      </c>
      <c r="H1668" s="196">
        <v>6.65</v>
      </c>
      <c r="I1668" s="196" t="s">
        <v>284</v>
      </c>
      <c r="J1668" s="196">
        <v>33</v>
      </c>
      <c r="K1668" s="448"/>
      <c r="L1668" s="196" t="s">
        <v>1</v>
      </c>
      <c r="M1668" s="196"/>
      <c r="N1668" s="216">
        <f t="shared" ref="N1668:N1669" si="85">IF(I1668=$N$5,J1668*H1668,0)</f>
        <v>0</v>
      </c>
      <c r="O1668" s="216">
        <f t="shared" ref="O1668:O1669" si="86">IF(I1668=$O$5,J1668*H1668,0)*1.15</f>
        <v>0</v>
      </c>
      <c r="P1668" s="216">
        <f t="shared" ref="P1668:P1669" si="87">IF(I1668=$P$5,J1668*H1668,0)</f>
        <v>0</v>
      </c>
      <c r="Q1668" s="335">
        <f t="shared" ref="Q1668:Q1669" si="88">IF(I1668=$Q$5,J1668*H1668,0)</f>
        <v>0</v>
      </c>
      <c r="R1668" s="234"/>
    </row>
    <row r="1669" spans="2:18" s="194" customFormat="1" x14ac:dyDescent="0.25">
      <c r="B1669" s="233">
        <v>1664</v>
      </c>
      <c r="C1669" s="293">
        <v>45470</v>
      </c>
      <c r="D1669" s="201" t="s">
        <v>116</v>
      </c>
      <c r="E1669" s="196" t="s">
        <v>92</v>
      </c>
      <c r="F1669" s="196" t="s">
        <v>1</v>
      </c>
      <c r="G1669" s="196" t="s">
        <v>209</v>
      </c>
      <c r="H1669" s="196">
        <v>6.65</v>
      </c>
      <c r="I1669" s="196" t="s">
        <v>284</v>
      </c>
      <c r="J1669" s="196">
        <v>30</v>
      </c>
      <c r="K1669" s="448"/>
      <c r="L1669" s="196" t="s">
        <v>1</v>
      </c>
      <c r="M1669" s="196"/>
      <c r="N1669" s="216">
        <f t="shared" si="85"/>
        <v>0</v>
      </c>
      <c r="O1669" s="216">
        <f t="shared" si="86"/>
        <v>0</v>
      </c>
      <c r="P1669" s="216">
        <f t="shared" si="87"/>
        <v>0</v>
      </c>
      <c r="Q1669" s="335">
        <f t="shared" si="88"/>
        <v>0</v>
      </c>
      <c r="R1669" s="234" t="s">
        <v>273</v>
      </c>
    </row>
    <row r="1670" spans="2:18" s="194" customFormat="1" x14ac:dyDescent="0.25">
      <c r="B1670" s="233">
        <v>1665</v>
      </c>
      <c r="C1670" s="293">
        <v>45470</v>
      </c>
      <c r="D1670" s="201" t="s">
        <v>155</v>
      </c>
      <c r="E1670" s="196" t="s">
        <v>92</v>
      </c>
      <c r="F1670" s="196" t="s">
        <v>62</v>
      </c>
      <c r="G1670" s="196" t="s">
        <v>210</v>
      </c>
      <c r="H1670" s="196">
        <v>4.1500000000000004</v>
      </c>
      <c r="I1670" s="196" t="s">
        <v>214</v>
      </c>
      <c r="J1670" s="196">
        <v>58</v>
      </c>
      <c r="K1670" s="448"/>
      <c r="L1670" s="196" t="s">
        <v>62</v>
      </c>
      <c r="M1670" s="196" t="s">
        <v>298</v>
      </c>
      <c r="N1670" s="216">
        <v>240.70000000000002</v>
      </c>
      <c r="O1670" s="216">
        <v>0</v>
      </c>
      <c r="P1670" s="216">
        <v>0</v>
      </c>
      <c r="Q1670" s="335">
        <v>0</v>
      </c>
      <c r="R1670" s="234"/>
    </row>
    <row r="1671" spans="2:18" s="194" customFormat="1" x14ac:dyDescent="0.25">
      <c r="B1671" s="233">
        <v>1666</v>
      </c>
      <c r="C1671" s="293">
        <v>45470</v>
      </c>
      <c r="D1671" s="201" t="s">
        <v>154</v>
      </c>
      <c r="E1671" s="196" t="s">
        <v>92</v>
      </c>
      <c r="F1671" s="196" t="s">
        <v>62</v>
      </c>
      <c r="G1671" s="196" t="s">
        <v>210</v>
      </c>
      <c r="H1671" s="196">
        <v>4.1500000000000004</v>
      </c>
      <c r="I1671" s="196" t="s">
        <v>214</v>
      </c>
      <c r="J1671" s="196">
        <v>58</v>
      </c>
      <c r="K1671" s="448"/>
      <c r="L1671" s="196" t="s">
        <v>62</v>
      </c>
      <c r="M1671" s="196" t="s">
        <v>298</v>
      </c>
      <c r="N1671" s="216">
        <v>240.70000000000002</v>
      </c>
      <c r="O1671" s="216">
        <v>0</v>
      </c>
      <c r="P1671" s="216">
        <v>0</v>
      </c>
      <c r="Q1671" s="335">
        <v>0</v>
      </c>
      <c r="R1671" s="234"/>
    </row>
    <row r="1672" spans="2:18" s="194" customFormat="1" x14ac:dyDescent="0.25">
      <c r="B1672" s="233">
        <v>1667</v>
      </c>
      <c r="C1672" s="293">
        <v>45470</v>
      </c>
      <c r="D1672" s="201" t="s">
        <v>158</v>
      </c>
      <c r="E1672" s="196" t="s">
        <v>159</v>
      </c>
      <c r="F1672" s="196" t="s">
        <v>381</v>
      </c>
      <c r="G1672" s="196" t="s">
        <v>159</v>
      </c>
      <c r="H1672" s="196">
        <v>10</v>
      </c>
      <c r="I1672" s="196" t="s">
        <v>66</v>
      </c>
      <c r="J1672" s="196">
        <v>5</v>
      </c>
      <c r="K1672" s="448"/>
      <c r="L1672" s="196" t="s">
        <v>1</v>
      </c>
      <c r="M1672" s="196"/>
      <c r="N1672" s="216">
        <v>0</v>
      </c>
      <c r="O1672" s="216">
        <v>0</v>
      </c>
      <c r="P1672" s="216">
        <v>50</v>
      </c>
      <c r="Q1672" s="335">
        <v>0</v>
      </c>
      <c r="R1672" s="234"/>
    </row>
    <row r="1673" spans="2:18" s="194" customFormat="1" x14ac:dyDescent="0.25">
      <c r="B1673" s="233">
        <v>1668</v>
      </c>
      <c r="C1673" s="293">
        <v>45470</v>
      </c>
      <c r="D1673" s="201" t="s">
        <v>261</v>
      </c>
      <c r="E1673" s="196" t="s">
        <v>269</v>
      </c>
      <c r="F1673" s="196" t="s">
        <v>7</v>
      </c>
      <c r="G1673" s="196" t="s">
        <v>210</v>
      </c>
      <c r="H1673" s="196">
        <v>5</v>
      </c>
      <c r="I1673" s="196" t="s">
        <v>214</v>
      </c>
      <c r="J1673" s="196">
        <v>13</v>
      </c>
      <c r="K1673" s="448"/>
      <c r="L1673" s="196" t="s">
        <v>7</v>
      </c>
      <c r="M1673" s="196" t="s">
        <v>298</v>
      </c>
      <c r="N1673" s="216">
        <v>65</v>
      </c>
      <c r="O1673" s="216">
        <v>0</v>
      </c>
      <c r="P1673" s="216">
        <v>0</v>
      </c>
      <c r="Q1673" s="335">
        <v>0</v>
      </c>
      <c r="R1673" s="234"/>
    </row>
    <row r="1674" spans="2:18" s="194" customFormat="1" x14ac:dyDescent="0.25">
      <c r="B1674" s="233">
        <v>1669</v>
      </c>
      <c r="C1674" s="293">
        <v>45470</v>
      </c>
      <c r="D1674" s="201" t="s">
        <v>254</v>
      </c>
      <c r="E1674" s="196" t="s">
        <v>159</v>
      </c>
      <c r="F1674" s="196" t="s">
        <v>7</v>
      </c>
      <c r="G1674" s="196" t="s">
        <v>159</v>
      </c>
      <c r="H1674" s="196">
        <v>10</v>
      </c>
      <c r="I1674" s="196" t="s">
        <v>66</v>
      </c>
      <c r="J1674" s="221">
        <v>7</v>
      </c>
      <c r="K1674" s="448"/>
      <c r="L1674" s="196" t="s">
        <v>1</v>
      </c>
      <c r="M1674" s="196"/>
      <c r="N1674" s="216">
        <v>0</v>
      </c>
      <c r="O1674" s="216">
        <v>0</v>
      </c>
      <c r="P1674" s="216">
        <v>70</v>
      </c>
      <c r="Q1674" s="335">
        <v>0</v>
      </c>
      <c r="R1674" s="234"/>
    </row>
    <row r="1675" spans="2:18" s="194" customFormat="1" x14ac:dyDescent="0.25">
      <c r="B1675" s="233">
        <v>1670</v>
      </c>
      <c r="C1675" s="293">
        <v>45470</v>
      </c>
      <c r="D1675" s="201" t="s">
        <v>263</v>
      </c>
      <c r="E1675" s="196" t="s">
        <v>176</v>
      </c>
      <c r="F1675" s="196" t="s">
        <v>7</v>
      </c>
      <c r="G1675" s="196" t="s">
        <v>209</v>
      </c>
      <c r="H1675" s="196">
        <v>7</v>
      </c>
      <c r="I1675" s="196" t="s">
        <v>214</v>
      </c>
      <c r="J1675" s="196">
        <v>27</v>
      </c>
      <c r="K1675" s="448"/>
      <c r="L1675" s="196" t="s">
        <v>7</v>
      </c>
      <c r="M1675" s="196" t="s">
        <v>298</v>
      </c>
      <c r="N1675" s="216">
        <v>189</v>
      </c>
      <c r="O1675" s="216">
        <v>0</v>
      </c>
      <c r="P1675" s="216">
        <v>0</v>
      </c>
      <c r="Q1675" s="335">
        <v>0</v>
      </c>
      <c r="R1675" s="234"/>
    </row>
    <row r="1676" spans="2:18" s="194" customFormat="1" x14ac:dyDescent="0.25">
      <c r="B1676" s="233">
        <v>1671</v>
      </c>
      <c r="C1676" s="293">
        <v>45470</v>
      </c>
      <c r="D1676" s="201" t="s">
        <v>175</v>
      </c>
      <c r="E1676" s="196" t="s">
        <v>176</v>
      </c>
      <c r="F1676" s="196" t="s">
        <v>7</v>
      </c>
      <c r="G1676" s="196" t="s">
        <v>209</v>
      </c>
      <c r="H1676" s="196">
        <v>7</v>
      </c>
      <c r="I1676" s="196" t="s">
        <v>214</v>
      </c>
      <c r="J1676" s="196">
        <v>27</v>
      </c>
      <c r="K1676" s="448"/>
      <c r="L1676" s="196" t="s">
        <v>7</v>
      </c>
      <c r="M1676" s="196" t="s">
        <v>298</v>
      </c>
      <c r="N1676" s="216">
        <v>189</v>
      </c>
      <c r="O1676" s="216">
        <v>0</v>
      </c>
      <c r="P1676" s="216">
        <v>0</v>
      </c>
      <c r="Q1676" s="335">
        <v>0</v>
      </c>
      <c r="R1676" s="234"/>
    </row>
    <row r="1677" spans="2:18" s="194" customFormat="1" x14ac:dyDescent="0.25">
      <c r="B1677" s="233">
        <v>1672</v>
      </c>
      <c r="C1677" s="293">
        <v>45470</v>
      </c>
      <c r="D1677" s="201" t="s">
        <v>171</v>
      </c>
      <c r="E1677" s="196" t="s">
        <v>159</v>
      </c>
      <c r="F1677" s="196" t="s">
        <v>7</v>
      </c>
      <c r="G1677" s="196" t="s">
        <v>159</v>
      </c>
      <c r="H1677" s="196">
        <v>11.2</v>
      </c>
      <c r="I1677" s="196" t="s">
        <v>66</v>
      </c>
      <c r="J1677" s="196">
        <v>1</v>
      </c>
      <c r="K1677" s="448"/>
      <c r="L1677" s="196" t="s">
        <v>1</v>
      </c>
      <c r="M1677" s="196"/>
      <c r="N1677" s="216">
        <v>0</v>
      </c>
      <c r="O1677" s="216">
        <v>0</v>
      </c>
      <c r="P1677" s="216">
        <v>11.2</v>
      </c>
      <c r="Q1677" s="335">
        <v>0</v>
      </c>
      <c r="R1677" s="234" t="s">
        <v>272</v>
      </c>
    </row>
    <row r="1678" spans="2:18" s="194" customFormat="1" x14ac:dyDescent="0.25">
      <c r="B1678" s="233">
        <v>1673</v>
      </c>
      <c r="C1678" s="293">
        <v>45470</v>
      </c>
      <c r="D1678" s="201" t="s">
        <v>151</v>
      </c>
      <c r="E1678" s="196" t="s">
        <v>92</v>
      </c>
      <c r="F1678" s="196" t="s">
        <v>63</v>
      </c>
      <c r="G1678" s="196" t="s">
        <v>209</v>
      </c>
      <c r="H1678" s="196">
        <v>6.65</v>
      </c>
      <c r="I1678" s="196" t="s">
        <v>215</v>
      </c>
      <c r="J1678" s="196">
        <v>39</v>
      </c>
      <c r="K1678" s="448"/>
      <c r="L1678" s="196" t="s">
        <v>63</v>
      </c>
      <c r="M1678" s="196" t="s">
        <v>298</v>
      </c>
      <c r="N1678" s="216">
        <v>0</v>
      </c>
      <c r="O1678" s="216">
        <v>298.2525</v>
      </c>
      <c r="P1678" s="216">
        <v>0</v>
      </c>
      <c r="Q1678" s="335">
        <v>0</v>
      </c>
      <c r="R1678" s="234"/>
    </row>
    <row r="1679" spans="2:18" s="194" customFormat="1" x14ac:dyDescent="0.25">
      <c r="B1679" s="233">
        <v>1674</v>
      </c>
      <c r="C1679" s="293">
        <v>45470</v>
      </c>
      <c r="D1679" s="201" t="s">
        <v>150</v>
      </c>
      <c r="E1679" s="196" t="s">
        <v>92</v>
      </c>
      <c r="F1679" s="196" t="s">
        <v>63</v>
      </c>
      <c r="G1679" s="196" t="s">
        <v>210</v>
      </c>
      <c r="H1679" s="196">
        <v>4.1500000000000004</v>
      </c>
      <c r="I1679" s="196" t="s">
        <v>215</v>
      </c>
      <c r="J1679" s="196">
        <v>38</v>
      </c>
      <c r="K1679" s="448"/>
      <c r="L1679" s="196" t="s">
        <v>63</v>
      </c>
      <c r="M1679" s="196" t="s">
        <v>298</v>
      </c>
      <c r="N1679" s="216">
        <v>0</v>
      </c>
      <c r="O1679" s="216">
        <v>181.35500000000002</v>
      </c>
      <c r="P1679" s="216">
        <v>0</v>
      </c>
      <c r="Q1679" s="335">
        <v>0</v>
      </c>
      <c r="R1679" s="234"/>
    </row>
    <row r="1680" spans="2:18" s="194" customFormat="1" x14ac:dyDescent="0.25">
      <c r="B1680" s="233">
        <v>1675</v>
      </c>
      <c r="C1680" s="293">
        <v>45470</v>
      </c>
      <c r="D1680" s="201" t="s">
        <v>148</v>
      </c>
      <c r="E1680" s="196" t="s">
        <v>92</v>
      </c>
      <c r="F1680" s="196" t="s">
        <v>63</v>
      </c>
      <c r="G1680" s="196" t="s">
        <v>210</v>
      </c>
      <c r="H1680" s="196">
        <v>4.1500000000000004</v>
      </c>
      <c r="I1680" s="196" t="s">
        <v>215</v>
      </c>
      <c r="J1680" s="196">
        <v>38</v>
      </c>
      <c r="K1680" s="448"/>
      <c r="L1680" s="196" t="s">
        <v>63</v>
      </c>
      <c r="M1680" s="196" t="s">
        <v>298</v>
      </c>
      <c r="N1680" s="216">
        <v>0</v>
      </c>
      <c r="O1680" s="216">
        <v>181.35500000000002</v>
      </c>
      <c r="P1680" s="216">
        <v>0</v>
      </c>
      <c r="Q1680" s="335">
        <v>0</v>
      </c>
      <c r="R1680" s="234"/>
    </row>
    <row r="1681" spans="2:18" s="194" customFormat="1" x14ac:dyDescent="0.25">
      <c r="B1681" s="233">
        <v>1676</v>
      </c>
      <c r="C1681" s="293">
        <v>45470</v>
      </c>
      <c r="D1681" s="201" t="s">
        <v>177</v>
      </c>
      <c r="E1681" s="196" t="s">
        <v>159</v>
      </c>
      <c r="F1681" s="196" t="s">
        <v>8</v>
      </c>
      <c r="G1681" s="196" t="s">
        <v>159</v>
      </c>
      <c r="H1681" s="196">
        <v>11.6</v>
      </c>
      <c r="I1681" s="196" t="s">
        <v>66</v>
      </c>
      <c r="J1681" s="196">
        <v>4</v>
      </c>
      <c r="K1681" s="448"/>
      <c r="L1681" s="196" t="s">
        <v>1</v>
      </c>
      <c r="M1681" s="196"/>
      <c r="N1681" s="216">
        <v>0</v>
      </c>
      <c r="O1681" s="216">
        <v>0</v>
      </c>
      <c r="P1681" s="216">
        <v>46.4</v>
      </c>
      <c r="Q1681" s="335">
        <v>0</v>
      </c>
      <c r="R1681" s="234"/>
    </row>
    <row r="1682" spans="2:18" s="194" customFormat="1" x14ac:dyDescent="0.25">
      <c r="B1682" s="233">
        <v>1677</v>
      </c>
      <c r="C1682" s="293">
        <v>45470</v>
      </c>
      <c r="D1682" s="201" t="s">
        <v>141</v>
      </c>
      <c r="E1682" s="196" t="s">
        <v>92</v>
      </c>
      <c r="F1682" s="196" t="s">
        <v>2</v>
      </c>
      <c r="G1682" s="196" t="s">
        <v>209</v>
      </c>
      <c r="H1682" s="196">
        <v>7</v>
      </c>
      <c r="I1682" s="196" t="s">
        <v>214</v>
      </c>
      <c r="J1682" s="196">
        <v>30</v>
      </c>
      <c r="K1682" s="448"/>
      <c r="L1682" s="196" t="s">
        <v>2</v>
      </c>
      <c r="M1682" s="196" t="s">
        <v>297</v>
      </c>
      <c r="N1682" s="216">
        <v>210</v>
      </c>
      <c r="O1682" s="216">
        <v>0</v>
      </c>
      <c r="P1682" s="216">
        <v>0</v>
      </c>
      <c r="Q1682" s="335">
        <v>0</v>
      </c>
      <c r="R1682" s="234"/>
    </row>
    <row r="1683" spans="2:18" s="194" customFormat="1" x14ac:dyDescent="0.25">
      <c r="B1683" s="233">
        <v>1678</v>
      </c>
      <c r="C1683" s="293">
        <v>45470</v>
      </c>
      <c r="D1683" s="201" t="s">
        <v>140</v>
      </c>
      <c r="E1683" s="196" t="s">
        <v>92</v>
      </c>
      <c r="F1683" s="196" t="s">
        <v>2</v>
      </c>
      <c r="G1683" s="196" t="s">
        <v>209</v>
      </c>
      <c r="H1683" s="196">
        <v>7</v>
      </c>
      <c r="I1683" s="196" t="s">
        <v>214</v>
      </c>
      <c r="J1683" s="196">
        <v>30</v>
      </c>
      <c r="K1683" s="448"/>
      <c r="L1683" s="196" t="s">
        <v>2</v>
      </c>
      <c r="M1683" s="196" t="s">
        <v>297</v>
      </c>
      <c r="N1683" s="216">
        <v>210</v>
      </c>
      <c r="O1683" s="216">
        <v>0</v>
      </c>
      <c r="P1683" s="216">
        <v>0</v>
      </c>
      <c r="Q1683" s="335">
        <v>0</v>
      </c>
      <c r="R1683" s="234"/>
    </row>
    <row r="1684" spans="2:18" s="194" customFormat="1" x14ac:dyDescent="0.25">
      <c r="B1684" s="233">
        <v>1679</v>
      </c>
      <c r="C1684" s="293">
        <v>45470</v>
      </c>
      <c r="D1684" s="201" t="s">
        <v>139</v>
      </c>
      <c r="E1684" s="196" t="s">
        <v>92</v>
      </c>
      <c r="F1684" s="196" t="s">
        <v>2</v>
      </c>
      <c r="G1684" s="196" t="s">
        <v>209</v>
      </c>
      <c r="H1684" s="196">
        <v>7</v>
      </c>
      <c r="I1684" s="196" t="s">
        <v>214</v>
      </c>
      <c r="J1684" s="196">
        <v>30</v>
      </c>
      <c r="K1684" s="448"/>
      <c r="L1684" s="196" t="s">
        <v>2</v>
      </c>
      <c r="M1684" s="196" t="s">
        <v>297</v>
      </c>
      <c r="N1684" s="216">
        <v>210</v>
      </c>
      <c r="O1684" s="216">
        <v>0</v>
      </c>
      <c r="P1684" s="216">
        <v>0</v>
      </c>
      <c r="Q1684" s="335">
        <v>0</v>
      </c>
      <c r="R1684" s="234"/>
    </row>
    <row r="1685" spans="2:18" s="194" customFormat="1" x14ac:dyDescent="0.25">
      <c r="B1685" s="233">
        <v>1680</v>
      </c>
      <c r="C1685" s="293">
        <v>45470</v>
      </c>
      <c r="D1685" s="201" t="s">
        <v>96</v>
      </c>
      <c r="E1685" s="196" t="s">
        <v>159</v>
      </c>
      <c r="F1685" s="196" t="s">
        <v>1</v>
      </c>
      <c r="G1685" s="196" t="s">
        <v>159</v>
      </c>
      <c r="H1685" s="196">
        <v>11.8</v>
      </c>
      <c r="I1685" s="196"/>
      <c r="J1685" s="196"/>
      <c r="K1685" s="448"/>
      <c r="L1685" s="196"/>
      <c r="M1685" s="196"/>
      <c r="N1685" s="216">
        <v>0</v>
      </c>
      <c r="O1685" s="216">
        <v>0</v>
      </c>
      <c r="P1685" s="216">
        <v>0</v>
      </c>
      <c r="Q1685" s="335">
        <v>0</v>
      </c>
      <c r="R1685" s="234" t="s">
        <v>267</v>
      </c>
    </row>
    <row r="1686" spans="2:18" s="194" customFormat="1" x14ac:dyDescent="0.25">
      <c r="B1686" s="233">
        <v>1681</v>
      </c>
      <c r="C1686" s="293">
        <v>45470</v>
      </c>
      <c r="D1686" s="201" t="s">
        <v>128</v>
      </c>
      <c r="E1686" s="196" t="s">
        <v>159</v>
      </c>
      <c r="F1686" s="196" t="s">
        <v>1</v>
      </c>
      <c r="G1686" s="196" t="s">
        <v>159</v>
      </c>
      <c r="H1686" s="196">
        <v>11.8</v>
      </c>
      <c r="I1686" s="196" t="s">
        <v>66</v>
      </c>
      <c r="J1686" s="196">
        <v>3</v>
      </c>
      <c r="K1686" s="448"/>
      <c r="L1686" s="196" t="s">
        <v>1</v>
      </c>
      <c r="M1686" s="196"/>
      <c r="N1686" s="216">
        <v>0</v>
      </c>
      <c r="O1686" s="216">
        <v>0</v>
      </c>
      <c r="P1686" s="216">
        <v>35.400000000000006</v>
      </c>
      <c r="Q1686" s="335">
        <v>0</v>
      </c>
      <c r="R1686" s="234"/>
    </row>
    <row r="1687" spans="2:18" s="194" customFormat="1" x14ac:dyDescent="0.25">
      <c r="B1687" s="233">
        <v>1682</v>
      </c>
      <c r="C1687" s="293">
        <v>45472</v>
      </c>
      <c r="D1687" s="201" t="s">
        <v>94</v>
      </c>
      <c r="E1687" s="196" t="s">
        <v>92</v>
      </c>
      <c r="F1687" s="196" t="s">
        <v>1</v>
      </c>
      <c r="G1687" s="196" t="s">
        <v>209</v>
      </c>
      <c r="H1687" s="196">
        <v>6.65</v>
      </c>
      <c r="I1687" s="196"/>
      <c r="J1687" s="196"/>
      <c r="K1687" s="448"/>
      <c r="L1687" s="196"/>
      <c r="M1687" s="196"/>
      <c r="N1687" s="216">
        <v>0</v>
      </c>
      <c r="O1687" s="216">
        <v>0</v>
      </c>
      <c r="P1687" s="216">
        <v>0</v>
      </c>
      <c r="Q1687" s="335">
        <v>0</v>
      </c>
      <c r="R1687" s="234" t="s">
        <v>267</v>
      </c>
    </row>
    <row r="1688" spans="2:18" s="194" customFormat="1" x14ac:dyDescent="0.25">
      <c r="B1688" s="233">
        <v>1683</v>
      </c>
      <c r="C1688" s="293">
        <v>45472</v>
      </c>
      <c r="D1688" s="201" t="s">
        <v>91</v>
      </c>
      <c r="E1688" s="196" t="s">
        <v>92</v>
      </c>
      <c r="F1688" s="196" t="s">
        <v>1</v>
      </c>
      <c r="G1688" s="196" t="s">
        <v>209</v>
      </c>
      <c r="H1688" s="196">
        <v>6.65</v>
      </c>
      <c r="I1688" s="196" t="s">
        <v>284</v>
      </c>
      <c r="J1688" s="196">
        <v>24</v>
      </c>
      <c r="K1688" s="448"/>
      <c r="L1688" s="196" t="s">
        <v>1</v>
      </c>
      <c r="M1688" s="196"/>
      <c r="N1688" s="216">
        <f t="shared" ref="N1688" si="89">IF(I1688=$N$5,J1688*H1688,0)</f>
        <v>0</v>
      </c>
      <c r="O1688" s="216">
        <f t="shared" ref="O1688" si="90">IF(I1688=$O$5,J1688*H1688,0)*1.15</f>
        <v>0</v>
      </c>
      <c r="P1688" s="216">
        <f t="shared" ref="P1688" si="91">IF(I1688=$P$5,J1688*H1688,0)</f>
        <v>0</v>
      </c>
      <c r="Q1688" s="335">
        <f t="shared" ref="Q1688" si="92">IF(I1688=$Q$5,J1688*H1688,0)</f>
        <v>0</v>
      </c>
      <c r="R1688" s="234"/>
    </row>
    <row r="1689" spans="2:18" s="194" customFormat="1" x14ac:dyDescent="0.25">
      <c r="B1689" s="233">
        <v>1684</v>
      </c>
      <c r="C1689" s="293">
        <v>45472</v>
      </c>
      <c r="D1689" s="201" t="s">
        <v>116</v>
      </c>
      <c r="E1689" s="196" t="s">
        <v>92</v>
      </c>
      <c r="F1689" s="196" t="s">
        <v>1</v>
      </c>
      <c r="G1689" s="196" t="s">
        <v>209</v>
      </c>
      <c r="H1689" s="196">
        <v>6.65</v>
      </c>
      <c r="I1689" s="196"/>
      <c r="J1689" s="196"/>
      <c r="K1689" s="448"/>
      <c r="L1689" s="196"/>
      <c r="M1689" s="196"/>
      <c r="N1689" s="216">
        <v>0</v>
      </c>
      <c r="O1689" s="216">
        <v>0</v>
      </c>
      <c r="P1689" s="216">
        <v>0</v>
      </c>
      <c r="Q1689" s="335">
        <v>0</v>
      </c>
      <c r="R1689" s="234" t="s">
        <v>267</v>
      </c>
    </row>
    <row r="1690" spans="2:18" s="194" customFormat="1" x14ac:dyDescent="0.25">
      <c r="B1690" s="233">
        <v>1685</v>
      </c>
      <c r="C1690" s="293">
        <v>45472</v>
      </c>
      <c r="D1690" s="201" t="s">
        <v>155</v>
      </c>
      <c r="E1690" s="196" t="s">
        <v>92</v>
      </c>
      <c r="F1690" s="196" t="s">
        <v>62</v>
      </c>
      <c r="G1690" s="196" t="s">
        <v>210</v>
      </c>
      <c r="H1690" s="196">
        <v>4.1500000000000004</v>
      </c>
      <c r="I1690" s="196" t="s">
        <v>214</v>
      </c>
      <c r="J1690" s="196">
        <v>31</v>
      </c>
      <c r="K1690" s="448"/>
      <c r="L1690" s="196" t="s">
        <v>62</v>
      </c>
      <c r="M1690" s="196" t="s">
        <v>298</v>
      </c>
      <c r="N1690" s="216">
        <v>128.65</v>
      </c>
      <c r="O1690" s="216">
        <v>0</v>
      </c>
      <c r="P1690" s="216">
        <v>0</v>
      </c>
      <c r="Q1690" s="335">
        <v>0</v>
      </c>
      <c r="R1690" s="234"/>
    </row>
    <row r="1691" spans="2:18" s="194" customFormat="1" x14ac:dyDescent="0.25">
      <c r="B1691" s="233">
        <v>1686</v>
      </c>
      <c r="C1691" s="293">
        <v>45472</v>
      </c>
      <c r="D1691" s="201" t="s">
        <v>154</v>
      </c>
      <c r="E1691" s="196" t="s">
        <v>92</v>
      </c>
      <c r="F1691" s="196" t="s">
        <v>62</v>
      </c>
      <c r="G1691" s="196" t="s">
        <v>210</v>
      </c>
      <c r="H1691" s="196">
        <v>4.1500000000000004</v>
      </c>
      <c r="I1691" s="196" t="s">
        <v>214</v>
      </c>
      <c r="J1691" s="196">
        <v>31</v>
      </c>
      <c r="K1691" s="448"/>
      <c r="L1691" s="196" t="s">
        <v>62</v>
      </c>
      <c r="M1691" s="196" t="s">
        <v>298</v>
      </c>
      <c r="N1691" s="216">
        <v>128.65</v>
      </c>
      <c r="O1691" s="216">
        <v>0</v>
      </c>
      <c r="P1691" s="216">
        <v>0</v>
      </c>
      <c r="Q1691" s="335">
        <v>0</v>
      </c>
      <c r="R1691" s="234"/>
    </row>
    <row r="1692" spans="2:18" s="194" customFormat="1" x14ac:dyDescent="0.25">
      <c r="B1692" s="233">
        <v>1687</v>
      </c>
      <c r="C1692" s="293">
        <v>45472</v>
      </c>
      <c r="D1692" s="201" t="s">
        <v>158</v>
      </c>
      <c r="E1692" s="196" t="s">
        <v>159</v>
      </c>
      <c r="F1692" s="196" t="s">
        <v>381</v>
      </c>
      <c r="G1692" s="196" t="s">
        <v>159</v>
      </c>
      <c r="H1692" s="196">
        <v>10</v>
      </c>
      <c r="I1692" s="196" t="s">
        <v>66</v>
      </c>
      <c r="J1692" s="196">
        <v>5</v>
      </c>
      <c r="K1692" s="448"/>
      <c r="L1692" s="196" t="s">
        <v>1</v>
      </c>
      <c r="M1692" s="196"/>
      <c r="N1692" s="216">
        <v>0</v>
      </c>
      <c r="O1692" s="216">
        <v>0</v>
      </c>
      <c r="P1692" s="216">
        <v>50</v>
      </c>
      <c r="Q1692" s="335">
        <v>0</v>
      </c>
      <c r="R1692" s="234"/>
    </row>
    <row r="1693" spans="2:18" s="194" customFormat="1" x14ac:dyDescent="0.25">
      <c r="B1693" s="233">
        <v>1688</v>
      </c>
      <c r="C1693" s="293">
        <v>45472</v>
      </c>
      <c r="D1693" s="201" t="s">
        <v>261</v>
      </c>
      <c r="E1693" s="196" t="s">
        <v>269</v>
      </c>
      <c r="F1693" s="196" t="s">
        <v>7</v>
      </c>
      <c r="G1693" s="196" t="s">
        <v>210</v>
      </c>
      <c r="H1693" s="196">
        <v>5</v>
      </c>
      <c r="I1693" s="196" t="s">
        <v>214</v>
      </c>
      <c r="J1693" s="196">
        <v>27</v>
      </c>
      <c r="K1693" s="448"/>
      <c r="L1693" s="196" t="s">
        <v>7</v>
      </c>
      <c r="M1693" s="196" t="s">
        <v>298</v>
      </c>
      <c r="N1693" s="216">
        <v>135</v>
      </c>
      <c r="O1693" s="216">
        <v>0</v>
      </c>
      <c r="P1693" s="216">
        <v>0</v>
      </c>
      <c r="Q1693" s="335">
        <v>0</v>
      </c>
      <c r="R1693" s="234"/>
    </row>
    <row r="1694" spans="2:18" s="194" customFormat="1" x14ac:dyDescent="0.25">
      <c r="B1694" s="233">
        <v>1689</v>
      </c>
      <c r="C1694" s="293">
        <v>45472</v>
      </c>
      <c r="D1694" s="201" t="s">
        <v>254</v>
      </c>
      <c r="E1694" s="196" t="s">
        <v>159</v>
      </c>
      <c r="F1694" s="196" t="s">
        <v>7</v>
      </c>
      <c r="G1694" s="196" t="s">
        <v>159</v>
      </c>
      <c r="H1694" s="196">
        <v>10</v>
      </c>
      <c r="I1694" s="196"/>
      <c r="J1694" s="196">
        <v>0</v>
      </c>
      <c r="K1694" s="448"/>
      <c r="L1694" s="196"/>
      <c r="M1694" s="196"/>
      <c r="N1694" s="216">
        <v>0</v>
      </c>
      <c r="O1694" s="216">
        <v>0</v>
      </c>
      <c r="P1694" s="216">
        <v>0</v>
      </c>
      <c r="Q1694" s="335">
        <v>0</v>
      </c>
      <c r="R1694" s="234"/>
    </row>
    <row r="1695" spans="2:18" s="194" customFormat="1" x14ac:dyDescent="0.25">
      <c r="B1695" s="233">
        <v>1690</v>
      </c>
      <c r="C1695" s="293">
        <v>45472</v>
      </c>
      <c r="D1695" s="201" t="s">
        <v>263</v>
      </c>
      <c r="E1695" s="196" t="s">
        <v>176</v>
      </c>
      <c r="F1695" s="196" t="s">
        <v>7</v>
      </c>
      <c r="G1695" s="196" t="s">
        <v>209</v>
      </c>
      <c r="H1695" s="196">
        <v>7</v>
      </c>
      <c r="I1695" s="196" t="s">
        <v>214</v>
      </c>
      <c r="J1695" s="196">
        <v>23</v>
      </c>
      <c r="K1695" s="448"/>
      <c r="L1695" s="196" t="s">
        <v>7</v>
      </c>
      <c r="M1695" s="196" t="s">
        <v>298</v>
      </c>
      <c r="N1695" s="216">
        <v>161</v>
      </c>
      <c r="O1695" s="216">
        <v>0</v>
      </c>
      <c r="P1695" s="216">
        <v>0</v>
      </c>
      <c r="Q1695" s="335">
        <v>0</v>
      </c>
      <c r="R1695" s="234"/>
    </row>
    <row r="1696" spans="2:18" s="194" customFormat="1" x14ac:dyDescent="0.25">
      <c r="B1696" s="233">
        <v>1691</v>
      </c>
      <c r="C1696" s="293">
        <v>45472</v>
      </c>
      <c r="D1696" s="201" t="s">
        <v>175</v>
      </c>
      <c r="E1696" s="196" t="s">
        <v>176</v>
      </c>
      <c r="F1696" s="196" t="s">
        <v>7</v>
      </c>
      <c r="G1696" s="196" t="s">
        <v>209</v>
      </c>
      <c r="H1696" s="196">
        <v>7</v>
      </c>
      <c r="I1696" s="196" t="s">
        <v>214</v>
      </c>
      <c r="J1696" s="196">
        <v>22</v>
      </c>
      <c r="K1696" s="448"/>
      <c r="L1696" s="196" t="s">
        <v>7</v>
      </c>
      <c r="M1696" s="196" t="s">
        <v>298</v>
      </c>
      <c r="N1696" s="216">
        <v>154</v>
      </c>
      <c r="O1696" s="216">
        <v>0</v>
      </c>
      <c r="P1696" s="216">
        <v>0</v>
      </c>
      <c r="Q1696" s="335">
        <v>0</v>
      </c>
      <c r="R1696" s="234"/>
    </row>
    <row r="1697" spans="2:18" s="194" customFormat="1" x14ac:dyDescent="0.25">
      <c r="B1697" s="233">
        <v>1692</v>
      </c>
      <c r="C1697" s="293">
        <v>45472</v>
      </c>
      <c r="D1697" s="201" t="s">
        <v>171</v>
      </c>
      <c r="E1697" s="196" t="s">
        <v>159</v>
      </c>
      <c r="F1697" s="196" t="s">
        <v>7</v>
      </c>
      <c r="G1697" s="196" t="s">
        <v>159</v>
      </c>
      <c r="H1697" s="196">
        <v>11.2</v>
      </c>
      <c r="I1697" s="196" t="s">
        <v>66</v>
      </c>
      <c r="J1697" s="196">
        <v>8</v>
      </c>
      <c r="K1697" s="448"/>
      <c r="L1697" s="196" t="s">
        <v>1</v>
      </c>
      <c r="M1697" s="196"/>
      <c r="N1697" s="216">
        <v>0</v>
      </c>
      <c r="O1697" s="216">
        <v>0</v>
      </c>
      <c r="P1697" s="216">
        <v>89.6</v>
      </c>
      <c r="Q1697" s="335">
        <v>0</v>
      </c>
      <c r="R1697" s="234"/>
    </row>
    <row r="1698" spans="2:18" s="194" customFormat="1" x14ac:dyDescent="0.25">
      <c r="B1698" s="233">
        <v>1693</v>
      </c>
      <c r="C1698" s="293">
        <v>45472</v>
      </c>
      <c r="D1698" s="201" t="s">
        <v>151</v>
      </c>
      <c r="E1698" s="196" t="s">
        <v>92</v>
      </c>
      <c r="F1698" s="196" t="s">
        <v>63</v>
      </c>
      <c r="G1698" s="196" t="s">
        <v>209</v>
      </c>
      <c r="H1698" s="196">
        <v>6.65</v>
      </c>
      <c r="I1698" s="196" t="s">
        <v>215</v>
      </c>
      <c r="J1698" s="196">
        <v>38</v>
      </c>
      <c r="K1698" s="448"/>
      <c r="L1698" s="196" t="s">
        <v>63</v>
      </c>
      <c r="M1698" s="196" t="s">
        <v>298</v>
      </c>
      <c r="N1698" s="216">
        <v>0</v>
      </c>
      <c r="O1698" s="216">
        <v>290.60500000000002</v>
      </c>
      <c r="P1698" s="216">
        <v>0</v>
      </c>
      <c r="Q1698" s="335">
        <v>0</v>
      </c>
      <c r="R1698" s="234"/>
    </row>
    <row r="1699" spans="2:18" s="194" customFormat="1" x14ac:dyDescent="0.25">
      <c r="B1699" s="233">
        <v>1694</v>
      </c>
      <c r="C1699" s="293">
        <v>45472</v>
      </c>
      <c r="D1699" s="201" t="s">
        <v>150</v>
      </c>
      <c r="E1699" s="196" t="s">
        <v>92</v>
      </c>
      <c r="F1699" s="196" t="s">
        <v>63</v>
      </c>
      <c r="G1699" s="196" t="s">
        <v>210</v>
      </c>
      <c r="H1699" s="196">
        <v>4.1500000000000004</v>
      </c>
      <c r="I1699" s="196" t="s">
        <v>215</v>
      </c>
      <c r="J1699" s="196">
        <v>35</v>
      </c>
      <c r="K1699" s="448"/>
      <c r="L1699" s="196" t="s">
        <v>63</v>
      </c>
      <c r="M1699" s="196" t="s">
        <v>298</v>
      </c>
      <c r="N1699" s="216">
        <v>0</v>
      </c>
      <c r="O1699" s="216">
        <v>167.03749999999999</v>
      </c>
      <c r="P1699" s="216">
        <v>0</v>
      </c>
      <c r="Q1699" s="335">
        <v>0</v>
      </c>
      <c r="R1699" s="234"/>
    </row>
    <row r="1700" spans="2:18" s="194" customFormat="1" x14ac:dyDescent="0.25">
      <c r="B1700" s="233">
        <v>1695</v>
      </c>
      <c r="C1700" s="293">
        <v>45472</v>
      </c>
      <c r="D1700" s="201" t="s">
        <v>148</v>
      </c>
      <c r="E1700" s="196" t="s">
        <v>92</v>
      </c>
      <c r="F1700" s="196" t="s">
        <v>63</v>
      </c>
      <c r="G1700" s="196" t="s">
        <v>210</v>
      </c>
      <c r="H1700" s="196">
        <v>4.1500000000000004</v>
      </c>
      <c r="I1700" s="196" t="s">
        <v>215</v>
      </c>
      <c r="J1700" s="196">
        <v>35</v>
      </c>
      <c r="K1700" s="448"/>
      <c r="L1700" s="196" t="s">
        <v>63</v>
      </c>
      <c r="M1700" s="196" t="s">
        <v>298</v>
      </c>
      <c r="N1700" s="216">
        <v>0</v>
      </c>
      <c r="O1700" s="216">
        <v>167.03749999999999</v>
      </c>
      <c r="P1700" s="216">
        <v>0</v>
      </c>
      <c r="Q1700" s="335">
        <v>0</v>
      </c>
      <c r="R1700" s="234"/>
    </row>
    <row r="1701" spans="2:18" s="194" customFormat="1" x14ac:dyDescent="0.25">
      <c r="B1701" s="233">
        <v>1696</v>
      </c>
      <c r="C1701" s="293">
        <v>45472</v>
      </c>
      <c r="D1701" s="201" t="s">
        <v>177</v>
      </c>
      <c r="E1701" s="196" t="s">
        <v>159</v>
      </c>
      <c r="F1701" s="196" t="s">
        <v>8</v>
      </c>
      <c r="G1701" s="196" t="s">
        <v>159</v>
      </c>
      <c r="H1701" s="196">
        <v>11.6</v>
      </c>
      <c r="I1701" s="196" t="s">
        <v>66</v>
      </c>
      <c r="J1701" s="196">
        <v>6</v>
      </c>
      <c r="K1701" s="448"/>
      <c r="L1701" s="196" t="s">
        <v>1</v>
      </c>
      <c r="M1701" s="196"/>
      <c r="N1701" s="216">
        <v>0</v>
      </c>
      <c r="O1701" s="216">
        <v>0</v>
      </c>
      <c r="P1701" s="216">
        <v>69.599999999999994</v>
      </c>
      <c r="Q1701" s="335">
        <v>0</v>
      </c>
      <c r="R1701" s="234"/>
    </row>
    <row r="1702" spans="2:18" s="194" customFormat="1" x14ac:dyDescent="0.25">
      <c r="B1702" s="233">
        <v>1697</v>
      </c>
      <c r="C1702" s="293">
        <v>45472</v>
      </c>
      <c r="D1702" s="201" t="s">
        <v>141</v>
      </c>
      <c r="E1702" s="196" t="s">
        <v>92</v>
      </c>
      <c r="F1702" s="196" t="s">
        <v>2</v>
      </c>
      <c r="G1702" s="196" t="s">
        <v>209</v>
      </c>
      <c r="H1702" s="196">
        <v>7</v>
      </c>
      <c r="I1702" s="196" t="s">
        <v>214</v>
      </c>
      <c r="J1702" s="196">
        <v>36</v>
      </c>
      <c r="K1702" s="448"/>
      <c r="L1702" s="196" t="s">
        <v>2</v>
      </c>
      <c r="M1702" s="196" t="s">
        <v>297</v>
      </c>
      <c r="N1702" s="216">
        <v>252</v>
      </c>
      <c r="O1702" s="216">
        <v>0</v>
      </c>
      <c r="P1702" s="216">
        <v>0</v>
      </c>
      <c r="Q1702" s="335">
        <v>0</v>
      </c>
      <c r="R1702" s="234"/>
    </row>
    <row r="1703" spans="2:18" s="194" customFormat="1" x14ac:dyDescent="0.25">
      <c r="B1703" s="233">
        <v>1698</v>
      </c>
      <c r="C1703" s="293">
        <v>45472</v>
      </c>
      <c r="D1703" s="201" t="s">
        <v>140</v>
      </c>
      <c r="E1703" s="196" t="s">
        <v>92</v>
      </c>
      <c r="F1703" s="196" t="s">
        <v>2</v>
      </c>
      <c r="G1703" s="196" t="s">
        <v>209</v>
      </c>
      <c r="H1703" s="196">
        <v>7</v>
      </c>
      <c r="I1703" s="196" t="s">
        <v>214</v>
      </c>
      <c r="J1703" s="196">
        <v>30</v>
      </c>
      <c r="K1703" s="448"/>
      <c r="L1703" s="196" t="s">
        <v>2</v>
      </c>
      <c r="M1703" s="196" t="s">
        <v>297</v>
      </c>
      <c r="N1703" s="216">
        <v>210</v>
      </c>
      <c r="O1703" s="216">
        <v>0</v>
      </c>
      <c r="P1703" s="216">
        <v>0</v>
      </c>
      <c r="Q1703" s="335">
        <v>0</v>
      </c>
      <c r="R1703" s="234"/>
    </row>
    <row r="1704" spans="2:18" s="194" customFormat="1" x14ac:dyDescent="0.25">
      <c r="B1704" s="233">
        <v>1699</v>
      </c>
      <c r="C1704" s="293">
        <v>45472</v>
      </c>
      <c r="D1704" s="201" t="s">
        <v>139</v>
      </c>
      <c r="E1704" s="196" t="s">
        <v>92</v>
      </c>
      <c r="F1704" s="196" t="s">
        <v>2</v>
      </c>
      <c r="G1704" s="196" t="s">
        <v>209</v>
      </c>
      <c r="H1704" s="196">
        <v>7</v>
      </c>
      <c r="I1704" s="196" t="s">
        <v>214</v>
      </c>
      <c r="J1704" s="196">
        <v>30</v>
      </c>
      <c r="K1704" s="448"/>
      <c r="L1704" s="196" t="s">
        <v>2</v>
      </c>
      <c r="M1704" s="196" t="s">
        <v>297</v>
      </c>
      <c r="N1704" s="216">
        <v>210</v>
      </c>
      <c r="O1704" s="216">
        <v>0</v>
      </c>
      <c r="P1704" s="216">
        <v>0</v>
      </c>
      <c r="Q1704" s="335">
        <v>0</v>
      </c>
      <c r="R1704" s="234"/>
    </row>
    <row r="1705" spans="2:18" s="194" customFormat="1" x14ac:dyDescent="0.25">
      <c r="B1705" s="233">
        <v>1700</v>
      </c>
      <c r="C1705" s="293">
        <v>45472</v>
      </c>
      <c r="D1705" s="201" t="s">
        <v>96</v>
      </c>
      <c r="E1705" s="196" t="s">
        <v>159</v>
      </c>
      <c r="F1705" s="196" t="s">
        <v>1</v>
      </c>
      <c r="G1705" s="196" t="s">
        <v>159</v>
      </c>
      <c r="H1705" s="196">
        <v>11.8</v>
      </c>
      <c r="I1705" s="196"/>
      <c r="J1705" s="196"/>
      <c r="K1705" s="448"/>
      <c r="L1705" s="196"/>
      <c r="M1705" s="196"/>
      <c r="N1705" s="216">
        <v>0</v>
      </c>
      <c r="O1705" s="216">
        <v>0</v>
      </c>
      <c r="P1705" s="216">
        <v>0</v>
      </c>
      <c r="Q1705" s="335">
        <v>0</v>
      </c>
      <c r="R1705" s="234" t="s">
        <v>267</v>
      </c>
    </row>
    <row r="1706" spans="2:18" s="194" customFormat="1" x14ac:dyDescent="0.25">
      <c r="B1706" s="233">
        <v>1701</v>
      </c>
      <c r="C1706" s="293">
        <v>45472</v>
      </c>
      <c r="D1706" s="201" t="s">
        <v>128</v>
      </c>
      <c r="E1706" s="196" t="s">
        <v>159</v>
      </c>
      <c r="F1706" s="196" t="s">
        <v>1</v>
      </c>
      <c r="G1706" s="196" t="s">
        <v>159</v>
      </c>
      <c r="H1706" s="196">
        <v>11.8</v>
      </c>
      <c r="I1706" s="196" t="s">
        <v>66</v>
      </c>
      <c r="J1706" s="196">
        <v>5</v>
      </c>
      <c r="K1706" s="448"/>
      <c r="L1706" s="196" t="s">
        <v>1</v>
      </c>
      <c r="M1706" s="196"/>
      <c r="N1706" s="216">
        <v>0</v>
      </c>
      <c r="O1706" s="216">
        <v>0</v>
      </c>
      <c r="P1706" s="216">
        <v>59</v>
      </c>
      <c r="Q1706" s="335">
        <v>0</v>
      </c>
      <c r="R1706" s="234"/>
    </row>
    <row r="1707" spans="2:18" s="194" customFormat="1" x14ac:dyDescent="0.25">
      <c r="B1707" s="233">
        <v>1702</v>
      </c>
      <c r="C1707" s="293">
        <v>45473</v>
      </c>
      <c r="D1707" s="201" t="s">
        <v>94</v>
      </c>
      <c r="E1707" s="196" t="s">
        <v>92</v>
      </c>
      <c r="F1707" s="196" t="s">
        <v>1</v>
      </c>
      <c r="G1707" s="196" t="s">
        <v>209</v>
      </c>
      <c r="H1707" s="196">
        <v>6.65</v>
      </c>
      <c r="I1707" s="196"/>
      <c r="J1707" s="196"/>
      <c r="K1707" s="448"/>
      <c r="L1707" s="196"/>
      <c r="M1707" s="196"/>
      <c r="N1707" s="216">
        <v>0</v>
      </c>
      <c r="O1707" s="216">
        <v>0</v>
      </c>
      <c r="P1707" s="216">
        <v>0</v>
      </c>
      <c r="Q1707" s="335">
        <v>0</v>
      </c>
      <c r="R1707" s="234" t="s">
        <v>267</v>
      </c>
    </row>
    <row r="1708" spans="2:18" s="194" customFormat="1" x14ac:dyDescent="0.25">
      <c r="B1708" s="233">
        <v>1703</v>
      </c>
      <c r="C1708" s="293">
        <v>45473</v>
      </c>
      <c r="D1708" s="201" t="s">
        <v>91</v>
      </c>
      <c r="E1708" s="196" t="s">
        <v>92</v>
      </c>
      <c r="F1708" s="196" t="s">
        <v>1</v>
      </c>
      <c r="G1708" s="196" t="s">
        <v>209</v>
      </c>
      <c r="H1708" s="196">
        <v>6.65</v>
      </c>
      <c r="I1708" s="196" t="s">
        <v>284</v>
      </c>
      <c r="J1708" s="196">
        <v>34</v>
      </c>
      <c r="K1708" s="448"/>
      <c r="L1708" s="196" t="s">
        <v>1</v>
      </c>
      <c r="M1708" s="196"/>
      <c r="N1708" s="216">
        <f t="shared" ref="N1708" si="93">IF(I1708=$N$5,J1708*H1708,0)</f>
        <v>0</v>
      </c>
      <c r="O1708" s="216">
        <f t="shared" ref="O1708" si="94">IF(I1708=$O$5,J1708*H1708,0)*1.15</f>
        <v>0</v>
      </c>
      <c r="P1708" s="216">
        <f t="shared" ref="P1708" si="95">IF(I1708=$P$5,J1708*H1708,0)</f>
        <v>0</v>
      </c>
      <c r="Q1708" s="335">
        <f t="shared" ref="Q1708" si="96">IF(I1708=$Q$5,J1708*H1708,0)</f>
        <v>0</v>
      </c>
      <c r="R1708" s="234"/>
    </row>
    <row r="1709" spans="2:18" s="194" customFormat="1" x14ac:dyDescent="0.25">
      <c r="B1709" s="233">
        <v>1704</v>
      </c>
      <c r="C1709" s="293">
        <v>45473</v>
      </c>
      <c r="D1709" s="201" t="s">
        <v>116</v>
      </c>
      <c r="E1709" s="196" t="s">
        <v>92</v>
      </c>
      <c r="F1709" s="196" t="s">
        <v>1</v>
      </c>
      <c r="G1709" s="196" t="s">
        <v>209</v>
      </c>
      <c r="H1709" s="196">
        <v>6.65</v>
      </c>
      <c r="I1709" s="196" t="s">
        <v>214</v>
      </c>
      <c r="J1709" s="196">
        <v>6</v>
      </c>
      <c r="K1709" s="448"/>
      <c r="L1709" s="196" t="s">
        <v>62</v>
      </c>
      <c r="M1709" s="196" t="s">
        <v>298</v>
      </c>
      <c r="N1709" s="216">
        <v>39.900000000000006</v>
      </c>
      <c r="O1709" s="216">
        <v>0</v>
      </c>
      <c r="P1709" s="216">
        <v>0</v>
      </c>
      <c r="Q1709" s="335">
        <v>0</v>
      </c>
      <c r="R1709" s="234"/>
    </row>
    <row r="1710" spans="2:18" s="194" customFormat="1" x14ac:dyDescent="0.25">
      <c r="B1710" s="233">
        <v>1705</v>
      </c>
      <c r="C1710" s="293">
        <v>45473</v>
      </c>
      <c r="D1710" s="201" t="s">
        <v>116</v>
      </c>
      <c r="E1710" s="196" t="s">
        <v>92</v>
      </c>
      <c r="F1710" s="196" t="s">
        <v>1</v>
      </c>
      <c r="G1710" s="196" t="s">
        <v>209</v>
      </c>
      <c r="H1710" s="196">
        <v>6.65</v>
      </c>
      <c r="I1710" s="196" t="s">
        <v>284</v>
      </c>
      <c r="J1710" s="196">
        <v>8</v>
      </c>
      <c r="K1710" s="448"/>
      <c r="L1710" s="196" t="s">
        <v>1</v>
      </c>
      <c r="M1710" s="196"/>
      <c r="N1710" s="216">
        <f t="shared" ref="N1710" si="97">IF(I1710=$N$5,J1710*H1710,0)</f>
        <v>0</v>
      </c>
      <c r="O1710" s="216">
        <f t="shared" ref="O1710" si="98">IF(I1710=$O$5,J1710*H1710,0)*1.15</f>
        <v>0</v>
      </c>
      <c r="P1710" s="216">
        <f t="shared" ref="P1710" si="99">IF(I1710=$P$5,J1710*H1710,0)</f>
        <v>0</v>
      </c>
      <c r="Q1710" s="335">
        <f t="shared" ref="Q1710" si="100">IF(I1710=$Q$5,J1710*H1710,0)</f>
        <v>0</v>
      </c>
      <c r="R1710" s="234"/>
    </row>
    <row r="1711" spans="2:18" s="194" customFormat="1" x14ac:dyDescent="0.25">
      <c r="B1711" s="233">
        <v>1706</v>
      </c>
      <c r="C1711" s="293">
        <v>45473</v>
      </c>
      <c r="D1711" s="201" t="s">
        <v>155</v>
      </c>
      <c r="E1711" s="196" t="s">
        <v>92</v>
      </c>
      <c r="F1711" s="196" t="s">
        <v>62</v>
      </c>
      <c r="G1711" s="196" t="s">
        <v>210</v>
      </c>
      <c r="H1711" s="196">
        <v>4.1500000000000004</v>
      </c>
      <c r="I1711" s="196" t="s">
        <v>214</v>
      </c>
      <c r="J1711" s="196">
        <v>50</v>
      </c>
      <c r="K1711" s="448"/>
      <c r="L1711" s="196" t="s">
        <v>62</v>
      </c>
      <c r="M1711" s="196" t="s">
        <v>298</v>
      </c>
      <c r="N1711" s="216">
        <v>207.50000000000003</v>
      </c>
      <c r="O1711" s="216">
        <v>0</v>
      </c>
      <c r="P1711" s="216">
        <v>0</v>
      </c>
      <c r="Q1711" s="335">
        <v>0</v>
      </c>
      <c r="R1711" s="234"/>
    </row>
    <row r="1712" spans="2:18" s="194" customFormat="1" x14ac:dyDescent="0.25">
      <c r="B1712" s="233">
        <v>1707</v>
      </c>
      <c r="C1712" s="293">
        <v>45473</v>
      </c>
      <c r="D1712" s="201" t="s">
        <v>154</v>
      </c>
      <c r="E1712" s="196" t="s">
        <v>92</v>
      </c>
      <c r="F1712" s="196" t="s">
        <v>62</v>
      </c>
      <c r="G1712" s="196" t="s">
        <v>210</v>
      </c>
      <c r="H1712" s="196">
        <v>4.1500000000000004</v>
      </c>
      <c r="I1712" s="196" t="s">
        <v>214</v>
      </c>
      <c r="J1712" s="196">
        <v>50</v>
      </c>
      <c r="K1712" s="448"/>
      <c r="L1712" s="196" t="s">
        <v>62</v>
      </c>
      <c r="M1712" s="196" t="s">
        <v>298</v>
      </c>
      <c r="N1712" s="216">
        <v>207.50000000000003</v>
      </c>
      <c r="O1712" s="216">
        <v>0</v>
      </c>
      <c r="P1712" s="216">
        <v>0</v>
      </c>
      <c r="Q1712" s="335">
        <v>0</v>
      </c>
      <c r="R1712" s="234"/>
    </row>
    <row r="1713" spans="2:18" s="194" customFormat="1" x14ac:dyDescent="0.25">
      <c r="B1713" s="233">
        <v>1708</v>
      </c>
      <c r="C1713" s="293">
        <v>45473</v>
      </c>
      <c r="D1713" s="201" t="s">
        <v>158</v>
      </c>
      <c r="E1713" s="196" t="s">
        <v>159</v>
      </c>
      <c r="F1713" s="196" t="s">
        <v>381</v>
      </c>
      <c r="G1713" s="196" t="s">
        <v>159</v>
      </c>
      <c r="H1713" s="196">
        <v>10</v>
      </c>
      <c r="I1713" s="196" t="s">
        <v>66</v>
      </c>
      <c r="J1713" s="196">
        <v>1</v>
      </c>
      <c r="K1713" s="448"/>
      <c r="L1713" s="196" t="s">
        <v>1</v>
      </c>
      <c r="M1713" s="196"/>
      <c r="N1713" s="216">
        <v>0</v>
      </c>
      <c r="O1713" s="216">
        <v>0</v>
      </c>
      <c r="P1713" s="216">
        <v>10</v>
      </c>
      <c r="Q1713" s="335">
        <v>0</v>
      </c>
      <c r="R1713" s="234"/>
    </row>
    <row r="1714" spans="2:18" s="194" customFormat="1" x14ac:dyDescent="0.25">
      <c r="B1714" s="233">
        <v>1709</v>
      </c>
      <c r="C1714" s="293">
        <v>45473</v>
      </c>
      <c r="D1714" s="201" t="s">
        <v>261</v>
      </c>
      <c r="E1714" s="196" t="s">
        <v>269</v>
      </c>
      <c r="F1714" s="196" t="s">
        <v>7</v>
      </c>
      <c r="G1714" s="196" t="s">
        <v>210</v>
      </c>
      <c r="H1714" s="196">
        <v>5</v>
      </c>
      <c r="I1714" s="196" t="s">
        <v>214</v>
      </c>
      <c r="J1714" s="196">
        <v>34</v>
      </c>
      <c r="K1714" s="448"/>
      <c r="L1714" s="196" t="s">
        <v>7</v>
      </c>
      <c r="M1714" s="196" t="s">
        <v>298</v>
      </c>
      <c r="N1714" s="216">
        <v>170</v>
      </c>
      <c r="O1714" s="216">
        <v>0</v>
      </c>
      <c r="P1714" s="216">
        <v>0</v>
      </c>
      <c r="Q1714" s="335">
        <v>0</v>
      </c>
      <c r="R1714" s="234"/>
    </row>
    <row r="1715" spans="2:18" s="194" customFormat="1" x14ac:dyDescent="0.25">
      <c r="B1715" s="233">
        <v>1710</v>
      </c>
      <c r="C1715" s="293">
        <v>45473</v>
      </c>
      <c r="D1715" s="201" t="s">
        <v>254</v>
      </c>
      <c r="E1715" s="196" t="s">
        <v>159</v>
      </c>
      <c r="F1715" s="196" t="s">
        <v>7</v>
      </c>
      <c r="G1715" s="196" t="s">
        <v>159</v>
      </c>
      <c r="H1715" s="196">
        <v>10</v>
      </c>
      <c r="I1715" s="196"/>
      <c r="J1715" s="196"/>
      <c r="K1715" s="448"/>
      <c r="L1715" s="196"/>
      <c r="M1715" s="196"/>
      <c r="N1715" s="216">
        <v>0</v>
      </c>
      <c r="O1715" s="216">
        <v>0</v>
      </c>
      <c r="P1715" s="216">
        <v>0</v>
      </c>
      <c r="Q1715" s="335">
        <v>0</v>
      </c>
      <c r="R1715" s="234"/>
    </row>
    <row r="1716" spans="2:18" s="194" customFormat="1" x14ac:dyDescent="0.25">
      <c r="B1716" s="233">
        <v>1711</v>
      </c>
      <c r="C1716" s="293">
        <v>45473</v>
      </c>
      <c r="D1716" s="201" t="s">
        <v>263</v>
      </c>
      <c r="E1716" s="196" t="s">
        <v>176</v>
      </c>
      <c r="F1716" s="196" t="s">
        <v>7</v>
      </c>
      <c r="G1716" s="196" t="s">
        <v>209</v>
      </c>
      <c r="H1716" s="196">
        <v>7</v>
      </c>
      <c r="I1716" s="196" t="s">
        <v>214</v>
      </c>
      <c r="J1716" s="196">
        <v>34</v>
      </c>
      <c r="K1716" s="448"/>
      <c r="L1716" s="196" t="s">
        <v>7</v>
      </c>
      <c r="M1716" s="196" t="s">
        <v>298</v>
      </c>
      <c r="N1716" s="216">
        <v>238</v>
      </c>
      <c r="O1716" s="216">
        <v>0</v>
      </c>
      <c r="P1716" s="216">
        <v>0</v>
      </c>
      <c r="Q1716" s="335">
        <v>0</v>
      </c>
      <c r="R1716" s="234"/>
    </row>
    <row r="1717" spans="2:18" s="194" customFormat="1" x14ac:dyDescent="0.25">
      <c r="B1717" s="233">
        <v>1712</v>
      </c>
      <c r="C1717" s="293">
        <v>45473</v>
      </c>
      <c r="D1717" s="201" t="s">
        <v>175</v>
      </c>
      <c r="E1717" s="196" t="s">
        <v>176</v>
      </c>
      <c r="F1717" s="196" t="s">
        <v>7</v>
      </c>
      <c r="G1717" s="196" t="s">
        <v>209</v>
      </c>
      <c r="H1717" s="196">
        <v>7</v>
      </c>
      <c r="I1717" s="196" t="s">
        <v>214</v>
      </c>
      <c r="J1717" s="196">
        <v>31</v>
      </c>
      <c r="K1717" s="448"/>
      <c r="L1717" s="196" t="s">
        <v>7</v>
      </c>
      <c r="M1717" s="196" t="s">
        <v>298</v>
      </c>
      <c r="N1717" s="216">
        <v>217</v>
      </c>
      <c r="O1717" s="216">
        <v>0</v>
      </c>
      <c r="P1717" s="216">
        <v>0</v>
      </c>
      <c r="Q1717" s="335">
        <v>0</v>
      </c>
      <c r="R1717" s="234"/>
    </row>
    <row r="1718" spans="2:18" s="194" customFormat="1" x14ac:dyDescent="0.25">
      <c r="B1718" s="233">
        <v>1713</v>
      </c>
      <c r="C1718" s="293">
        <v>45473</v>
      </c>
      <c r="D1718" s="201" t="s">
        <v>171</v>
      </c>
      <c r="E1718" s="196" t="s">
        <v>159</v>
      </c>
      <c r="F1718" s="196" t="s">
        <v>7</v>
      </c>
      <c r="G1718" s="196" t="s">
        <v>159</v>
      </c>
      <c r="H1718" s="196">
        <v>11.2</v>
      </c>
      <c r="I1718" s="196" t="s">
        <v>66</v>
      </c>
      <c r="J1718" s="196">
        <v>9</v>
      </c>
      <c r="K1718" s="448"/>
      <c r="L1718" s="196" t="s">
        <v>1</v>
      </c>
      <c r="M1718" s="196"/>
      <c r="N1718" s="216">
        <v>0</v>
      </c>
      <c r="O1718" s="216">
        <v>0</v>
      </c>
      <c r="P1718" s="216">
        <v>100.8</v>
      </c>
      <c r="Q1718" s="335">
        <v>0</v>
      </c>
      <c r="R1718" s="234"/>
    </row>
    <row r="1719" spans="2:18" s="194" customFormat="1" x14ac:dyDescent="0.25">
      <c r="B1719" s="233">
        <v>1714</v>
      </c>
      <c r="C1719" s="293">
        <v>45473</v>
      </c>
      <c r="D1719" s="201" t="s">
        <v>151</v>
      </c>
      <c r="E1719" s="196" t="s">
        <v>92</v>
      </c>
      <c r="F1719" s="196" t="s">
        <v>63</v>
      </c>
      <c r="G1719" s="196" t="s">
        <v>209</v>
      </c>
      <c r="H1719" s="196">
        <v>6.65</v>
      </c>
      <c r="I1719" s="196" t="s">
        <v>215</v>
      </c>
      <c r="J1719" s="196">
        <v>13</v>
      </c>
      <c r="K1719" s="448"/>
      <c r="L1719" s="196" t="s">
        <v>63</v>
      </c>
      <c r="M1719" s="196" t="s">
        <v>298</v>
      </c>
      <c r="N1719" s="216">
        <v>0</v>
      </c>
      <c r="O1719" s="216">
        <v>99.41749999999999</v>
      </c>
      <c r="P1719" s="216">
        <v>0</v>
      </c>
      <c r="Q1719" s="335">
        <v>0</v>
      </c>
      <c r="R1719" s="234"/>
    </row>
    <row r="1720" spans="2:18" s="194" customFormat="1" x14ac:dyDescent="0.25">
      <c r="B1720" s="233">
        <v>1715</v>
      </c>
      <c r="C1720" s="293">
        <v>45473</v>
      </c>
      <c r="D1720" s="201" t="s">
        <v>151</v>
      </c>
      <c r="E1720" s="196" t="s">
        <v>92</v>
      </c>
      <c r="F1720" s="196" t="s">
        <v>63</v>
      </c>
      <c r="G1720" s="196" t="s">
        <v>209</v>
      </c>
      <c r="H1720" s="196">
        <v>6.65</v>
      </c>
      <c r="I1720" s="196" t="s">
        <v>215</v>
      </c>
      <c r="J1720" s="196">
        <v>17</v>
      </c>
      <c r="K1720" s="448"/>
      <c r="L1720" s="196" t="s">
        <v>63</v>
      </c>
      <c r="M1720" s="196" t="s">
        <v>298</v>
      </c>
      <c r="N1720" s="216">
        <v>0</v>
      </c>
      <c r="O1720" s="216">
        <v>130.00749999999999</v>
      </c>
      <c r="P1720" s="216">
        <v>0</v>
      </c>
      <c r="Q1720" s="335">
        <v>0</v>
      </c>
      <c r="R1720" s="234"/>
    </row>
    <row r="1721" spans="2:18" s="194" customFormat="1" x14ac:dyDescent="0.25">
      <c r="B1721" s="233">
        <v>1716</v>
      </c>
      <c r="C1721" s="293">
        <v>45473</v>
      </c>
      <c r="D1721" s="201" t="s">
        <v>150</v>
      </c>
      <c r="E1721" s="196" t="s">
        <v>92</v>
      </c>
      <c r="F1721" s="196" t="s">
        <v>63</v>
      </c>
      <c r="G1721" s="196" t="s">
        <v>210</v>
      </c>
      <c r="H1721" s="196">
        <v>4.1500000000000004</v>
      </c>
      <c r="I1721" s="196" t="s">
        <v>215</v>
      </c>
      <c r="J1721" s="196">
        <v>14</v>
      </c>
      <c r="K1721" s="448"/>
      <c r="L1721" s="196" t="s">
        <v>63</v>
      </c>
      <c r="M1721" s="196" t="s">
        <v>298</v>
      </c>
      <c r="N1721" s="216">
        <v>0</v>
      </c>
      <c r="O1721" s="216">
        <v>66.814999999999998</v>
      </c>
      <c r="P1721" s="216">
        <v>0</v>
      </c>
      <c r="Q1721" s="335">
        <v>0</v>
      </c>
      <c r="R1721" s="234"/>
    </row>
    <row r="1722" spans="2:18" s="194" customFormat="1" x14ac:dyDescent="0.25">
      <c r="B1722" s="233">
        <v>1717</v>
      </c>
      <c r="C1722" s="293">
        <v>45473</v>
      </c>
      <c r="D1722" s="201" t="s">
        <v>150</v>
      </c>
      <c r="E1722" s="196" t="s">
        <v>92</v>
      </c>
      <c r="F1722" s="196" t="s">
        <v>63</v>
      </c>
      <c r="G1722" s="196" t="s">
        <v>210</v>
      </c>
      <c r="H1722" s="196">
        <v>4.1500000000000004</v>
      </c>
      <c r="I1722" s="196" t="s">
        <v>215</v>
      </c>
      <c r="J1722" s="196">
        <v>18</v>
      </c>
      <c r="K1722" s="448"/>
      <c r="L1722" s="196" t="s">
        <v>63</v>
      </c>
      <c r="M1722" s="196" t="s">
        <v>298</v>
      </c>
      <c r="N1722" s="216">
        <v>0</v>
      </c>
      <c r="O1722" s="216">
        <v>85.905000000000001</v>
      </c>
      <c r="P1722" s="216">
        <v>0</v>
      </c>
      <c r="Q1722" s="335">
        <v>0</v>
      </c>
      <c r="R1722" s="234"/>
    </row>
    <row r="1723" spans="2:18" s="194" customFormat="1" x14ac:dyDescent="0.25">
      <c r="B1723" s="233">
        <v>1718</v>
      </c>
      <c r="C1723" s="293">
        <v>45473</v>
      </c>
      <c r="D1723" s="201" t="s">
        <v>148</v>
      </c>
      <c r="E1723" s="196" t="s">
        <v>92</v>
      </c>
      <c r="F1723" s="196" t="s">
        <v>63</v>
      </c>
      <c r="G1723" s="196" t="s">
        <v>210</v>
      </c>
      <c r="H1723" s="196">
        <v>4.1500000000000004</v>
      </c>
      <c r="I1723" s="196" t="s">
        <v>215</v>
      </c>
      <c r="J1723" s="196">
        <v>9</v>
      </c>
      <c r="K1723" s="448"/>
      <c r="L1723" s="196" t="s">
        <v>63</v>
      </c>
      <c r="M1723" s="196" t="s">
        <v>298</v>
      </c>
      <c r="N1723" s="216">
        <v>0</v>
      </c>
      <c r="O1723" s="216">
        <v>42.952500000000001</v>
      </c>
      <c r="P1723" s="216">
        <v>0</v>
      </c>
      <c r="Q1723" s="335">
        <v>0</v>
      </c>
      <c r="R1723" s="234"/>
    </row>
    <row r="1724" spans="2:18" s="194" customFormat="1" x14ac:dyDescent="0.25">
      <c r="B1724" s="233">
        <v>1719</v>
      </c>
      <c r="C1724" s="293">
        <v>45473</v>
      </c>
      <c r="D1724" s="201" t="s">
        <v>148</v>
      </c>
      <c r="E1724" s="196" t="s">
        <v>92</v>
      </c>
      <c r="F1724" s="196" t="s">
        <v>63</v>
      </c>
      <c r="G1724" s="196" t="s">
        <v>210</v>
      </c>
      <c r="H1724" s="196">
        <v>4.1500000000000004</v>
      </c>
      <c r="I1724" s="196" t="s">
        <v>215</v>
      </c>
      <c r="J1724" s="196">
        <v>18</v>
      </c>
      <c r="K1724" s="448"/>
      <c r="L1724" s="196" t="s">
        <v>63</v>
      </c>
      <c r="M1724" s="196" t="s">
        <v>298</v>
      </c>
      <c r="N1724" s="216">
        <v>0</v>
      </c>
      <c r="O1724" s="216">
        <v>85.905000000000001</v>
      </c>
      <c r="P1724" s="216">
        <v>0</v>
      </c>
      <c r="Q1724" s="335">
        <v>0</v>
      </c>
      <c r="R1724" s="234"/>
    </row>
    <row r="1725" spans="2:18" s="194" customFormat="1" x14ac:dyDescent="0.25">
      <c r="B1725" s="233">
        <v>1720</v>
      </c>
      <c r="C1725" s="293">
        <v>45473</v>
      </c>
      <c r="D1725" s="201" t="s">
        <v>177</v>
      </c>
      <c r="E1725" s="196" t="s">
        <v>159</v>
      </c>
      <c r="F1725" s="196" t="s">
        <v>8</v>
      </c>
      <c r="G1725" s="196" t="s">
        <v>159</v>
      </c>
      <c r="H1725" s="196">
        <v>11.6</v>
      </c>
      <c r="I1725" s="196" t="s">
        <v>66</v>
      </c>
      <c r="J1725" s="196">
        <v>6</v>
      </c>
      <c r="K1725" s="448"/>
      <c r="L1725" s="196" t="s">
        <v>1</v>
      </c>
      <c r="M1725" s="196"/>
      <c r="N1725" s="216">
        <v>0</v>
      </c>
      <c r="O1725" s="216">
        <v>0</v>
      </c>
      <c r="P1725" s="216">
        <v>69.599999999999994</v>
      </c>
      <c r="Q1725" s="335">
        <v>0</v>
      </c>
      <c r="R1725" s="234"/>
    </row>
    <row r="1726" spans="2:18" s="194" customFormat="1" x14ac:dyDescent="0.25">
      <c r="B1726" s="233">
        <v>1721</v>
      </c>
      <c r="C1726" s="293">
        <v>45473</v>
      </c>
      <c r="D1726" s="201" t="s">
        <v>141</v>
      </c>
      <c r="E1726" s="196" t="s">
        <v>92</v>
      </c>
      <c r="F1726" s="196" t="s">
        <v>2</v>
      </c>
      <c r="G1726" s="196" t="s">
        <v>209</v>
      </c>
      <c r="H1726" s="196">
        <v>7</v>
      </c>
      <c r="I1726" s="196" t="s">
        <v>214</v>
      </c>
      <c r="J1726" s="196">
        <v>27</v>
      </c>
      <c r="K1726" s="448"/>
      <c r="L1726" s="196" t="s">
        <v>2</v>
      </c>
      <c r="M1726" s="196" t="s">
        <v>297</v>
      </c>
      <c r="N1726" s="216">
        <v>189</v>
      </c>
      <c r="O1726" s="216">
        <v>0</v>
      </c>
      <c r="P1726" s="216">
        <v>0</v>
      </c>
      <c r="Q1726" s="335">
        <v>0</v>
      </c>
      <c r="R1726" s="234"/>
    </row>
    <row r="1727" spans="2:18" s="194" customFormat="1" x14ac:dyDescent="0.25">
      <c r="B1727" s="233">
        <v>1722</v>
      </c>
      <c r="C1727" s="293">
        <v>45473</v>
      </c>
      <c r="D1727" s="201" t="s">
        <v>140</v>
      </c>
      <c r="E1727" s="196" t="s">
        <v>92</v>
      </c>
      <c r="F1727" s="196" t="s">
        <v>2</v>
      </c>
      <c r="G1727" s="196" t="s">
        <v>209</v>
      </c>
      <c r="H1727" s="196">
        <v>7</v>
      </c>
      <c r="I1727" s="196" t="s">
        <v>214</v>
      </c>
      <c r="J1727" s="196">
        <v>30</v>
      </c>
      <c r="K1727" s="448"/>
      <c r="L1727" s="196" t="s">
        <v>2</v>
      </c>
      <c r="M1727" s="196" t="s">
        <v>297</v>
      </c>
      <c r="N1727" s="216">
        <v>210</v>
      </c>
      <c r="O1727" s="216">
        <v>0</v>
      </c>
      <c r="P1727" s="216">
        <v>0</v>
      </c>
      <c r="Q1727" s="335">
        <v>0</v>
      </c>
      <c r="R1727" s="234"/>
    </row>
    <row r="1728" spans="2:18" s="194" customFormat="1" x14ac:dyDescent="0.25">
      <c r="B1728" s="233">
        <v>1723</v>
      </c>
      <c r="C1728" s="293">
        <v>45473</v>
      </c>
      <c r="D1728" s="201" t="s">
        <v>139</v>
      </c>
      <c r="E1728" s="196" t="s">
        <v>92</v>
      </c>
      <c r="F1728" s="196" t="s">
        <v>2</v>
      </c>
      <c r="G1728" s="196" t="s">
        <v>209</v>
      </c>
      <c r="H1728" s="196">
        <v>7</v>
      </c>
      <c r="I1728" s="196" t="s">
        <v>214</v>
      </c>
      <c r="J1728" s="196">
        <v>30</v>
      </c>
      <c r="K1728" s="448"/>
      <c r="L1728" s="196" t="s">
        <v>2</v>
      </c>
      <c r="M1728" s="196" t="s">
        <v>297</v>
      </c>
      <c r="N1728" s="216">
        <v>210</v>
      </c>
      <c r="O1728" s="216">
        <v>0</v>
      </c>
      <c r="P1728" s="216">
        <v>0</v>
      </c>
      <c r="Q1728" s="335">
        <v>0</v>
      </c>
      <c r="R1728" s="234"/>
    </row>
    <row r="1729" spans="2:18" s="194" customFormat="1" x14ac:dyDescent="0.25">
      <c r="B1729" s="233">
        <v>1724</v>
      </c>
      <c r="C1729" s="293">
        <v>45473</v>
      </c>
      <c r="D1729" s="201" t="s">
        <v>96</v>
      </c>
      <c r="E1729" s="196" t="s">
        <v>159</v>
      </c>
      <c r="F1729" s="196" t="s">
        <v>1</v>
      </c>
      <c r="G1729" s="196" t="s">
        <v>159</v>
      </c>
      <c r="H1729" s="196">
        <v>11.8</v>
      </c>
      <c r="I1729" s="196"/>
      <c r="J1729" s="196"/>
      <c r="K1729" s="448"/>
      <c r="L1729" s="196"/>
      <c r="M1729" s="196"/>
      <c r="N1729" s="216">
        <v>0</v>
      </c>
      <c r="O1729" s="216">
        <v>0</v>
      </c>
      <c r="P1729" s="216">
        <v>0</v>
      </c>
      <c r="Q1729" s="335">
        <v>0</v>
      </c>
      <c r="R1729" s="234" t="s">
        <v>267</v>
      </c>
    </row>
    <row r="1730" spans="2:18" s="194" customFormat="1" x14ac:dyDescent="0.25">
      <c r="B1730" s="233">
        <v>1725</v>
      </c>
      <c r="C1730" s="293">
        <v>45473</v>
      </c>
      <c r="D1730" s="201" t="s">
        <v>128</v>
      </c>
      <c r="E1730" s="196" t="s">
        <v>159</v>
      </c>
      <c r="F1730" s="196" t="s">
        <v>1</v>
      </c>
      <c r="G1730" s="196" t="s">
        <v>159</v>
      </c>
      <c r="H1730" s="196">
        <v>11.8</v>
      </c>
      <c r="I1730" s="196" t="s">
        <v>66</v>
      </c>
      <c r="J1730" s="196">
        <v>5</v>
      </c>
      <c r="K1730" s="448"/>
      <c r="L1730" s="196" t="s">
        <v>1</v>
      </c>
      <c r="M1730" s="196"/>
      <c r="N1730" s="216">
        <v>0</v>
      </c>
      <c r="O1730" s="216">
        <v>0</v>
      </c>
      <c r="P1730" s="216">
        <v>59</v>
      </c>
      <c r="Q1730" s="335">
        <v>0</v>
      </c>
      <c r="R1730" s="234"/>
    </row>
    <row r="1731" spans="2:18" s="194" customFormat="1" x14ac:dyDescent="0.25">
      <c r="B1731" s="233">
        <v>1726</v>
      </c>
      <c r="C1731" s="293">
        <v>45474</v>
      </c>
      <c r="D1731" s="201" t="s">
        <v>94</v>
      </c>
      <c r="E1731" s="196" t="s">
        <v>92</v>
      </c>
      <c r="F1731" s="196" t="s">
        <v>1</v>
      </c>
      <c r="G1731" s="196" t="s">
        <v>209</v>
      </c>
      <c r="H1731" s="196">
        <v>6.65</v>
      </c>
      <c r="I1731" s="196" t="s">
        <v>214</v>
      </c>
      <c r="J1731" s="196">
        <v>21</v>
      </c>
      <c r="K1731" s="448"/>
      <c r="L1731" s="196" t="s">
        <v>62</v>
      </c>
      <c r="M1731" s="196" t="s">
        <v>298</v>
      </c>
      <c r="N1731" s="216">
        <v>139.65</v>
      </c>
      <c r="O1731" s="216">
        <v>0</v>
      </c>
      <c r="P1731" s="216">
        <v>0</v>
      </c>
      <c r="Q1731" s="335">
        <v>0</v>
      </c>
      <c r="R1731" s="234"/>
    </row>
    <row r="1732" spans="2:18" s="194" customFormat="1" x14ac:dyDescent="0.25">
      <c r="B1732" s="233">
        <v>1727</v>
      </c>
      <c r="C1732" s="293">
        <v>45474</v>
      </c>
      <c r="D1732" s="201" t="s">
        <v>91</v>
      </c>
      <c r="E1732" s="196" t="s">
        <v>92</v>
      </c>
      <c r="F1732" s="196" t="s">
        <v>1</v>
      </c>
      <c r="G1732" s="196" t="s">
        <v>209</v>
      </c>
      <c r="H1732" s="196">
        <v>6.65</v>
      </c>
      <c r="I1732" s="196"/>
      <c r="J1732" s="196"/>
      <c r="K1732" s="448"/>
      <c r="L1732" s="196"/>
      <c r="M1732" s="196"/>
      <c r="N1732" s="216">
        <v>0</v>
      </c>
      <c r="O1732" s="216">
        <v>0</v>
      </c>
      <c r="P1732" s="216">
        <v>0</v>
      </c>
      <c r="Q1732" s="335">
        <v>0</v>
      </c>
      <c r="R1732" s="234" t="s">
        <v>267</v>
      </c>
    </row>
    <row r="1733" spans="2:18" s="194" customFormat="1" x14ac:dyDescent="0.25">
      <c r="B1733" s="233">
        <v>1728</v>
      </c>
      <c r="C1733" s="293">
        <v>45474</v>
      </c>
      <c r="D1733" s="201" t="s">
        <v>116</v>
      </c>
      <c r="E1733" s="196" t="s">
        <v>92</v>
      </c>
      <c r="F1733" s="196" t="s">
        <v>1</v>
      </c>
      <c r="G1733" s="196" t="s">
        <v>209</v>
      </c>
      <c r="H1733" s="196">
        <v>6.65</v>
      </c>
      <c r="I1733" s="196" t="s">
        <v>284</v>
      </c>
      <c r="J1733" s="196">
        <v>32</v>
      </c>
      <c r="K1733" s="448"/>
      <c r="L1733" s="196" t="s">
        <v>1</v>
      </c>
      <c r="M1733" s="196"/>
      <c r="N1733" s="216">
        <f t="shared" ref="N1733" si="101">IF(I1733=$N$5,J1733*H1733,0)</f>
        <v>0</v>
      </c>
      <c r="O1733" s="216">
        <f t="shared" ref="O1733" si="102">IF(I1733=$O$5,J1733*H1733,0)*1.15</f>
        <v>0</v>
      </c>
      <c r="P1733" s="216">
        <f t="shared" ref="P1733" si="103">IF(I1733=$P$5,J1733*H1733,0)</f>
        <v>0</v>
      </c>
      <c r="Q1733" s="335">
        <f t="shared" ref="Q1733" si="104">IF(I1733=$Q$5,J1733*H1733,0)</f>
        <v>0</v>
      </c>
      <c r="R1733" s="234"/>
    </row>
    <row r="1734" spans="2:18" s="194" customFormat="1" x14ac:dyDescent="0.25">
      <c r="B1734" s="233">
        <v>1729</v>
      </c>
      <c r="C1734" s="293">
        <v>45474</v>
      </c>
      <c r="D1734" s="201" t="s">
        <v>155</v>
      </c>
      <c r="E1734" s="196" t="s">
        <v>92</v>
      </c>
      <c r="F1734" s="196" t="s">
        <v>62</v>
      </c>
      <c r="G1734" s="196" t="s">
        <v>210</v>
      </c>
      <c r="H1734" s="196">
        <v>4.1500000000000004</v>
      </c>
      <c r="I1734" s="196" t="s">
        <v>214</v>
      </c>
      <c r="J1734" s="196">
        <v>60</v>
      </c>
      <c r="K1734" s="448"/>
      <c r="L1734" s="196" t="s">
        <v>62</v>
      </c>
      <c r="M1734" s="196" t="s">
        <v>298</v>
      </c>
      <c r="N1734" s="216">
        <v>249.00000000000003</v>
      </c>
      <c r="O1734" s="216">
        <v>0</v>
      </c>
      <c r="P1734" s="216">
        <v>0</v>
      </c>
      <c r="Q1734" s="335">
        <v>0</v>
      </c>
      <c r="R1734" s="234"/>
    </row>
    <row r="1735" spans="2:18" s="194" customFormat="1" x14ac:dyDescent="0.25">
      <c r="B1735" s="233">
        <v>1730</v>
      </c>
      <c r="C1735" s="293">
        <v>45474</v>
      </c>
      <c r="D1735" s="201" t="s">
        <v>154</v>
      </c>
      <c r="E1735" s="196" t="s">
        <v>92</v>
      </c>
      <c r="F1735" s="196" t="s">
        <v>62</v>
      </c>
      <c r="G1735" s="196" t="s">
        <v>210</v>
      </c>
      <c r="H1735" s="196">
        <v>4.1500000000000004</v>
      </c>
      <c r="I1735" s="196" t="s">
        <v>214</v>
      </c>
      <c r="J1735" s="196">
        <v>60</v>
      </c>
      <c r="K1735" s="448"/>
      <c r="L1735" s="196" t="s">
        <v>62</v>
      </c>
      <c r="M1735" s="196" t="s">
        <v>298</v>
      </c>
      <c r="N1735" s="216">
        <v>249.00000000000003</v>
      </c>
      <c r="O1735" s="216">
        <v>0</v>
      </c>
      <c r="P1735" s="216">
        <v>0</v>
      </c>
      <c r="Q1735" s="335">
        <v>0</v>
      </c>
      <c r="R1735" s="234"/>
    </row>
    <row r="1736" spans="2:18" s="194" customFormat="1" x14ac:dyDescent="0.25">
      <c r="B1736" s="233">
        <v>1731</v>
      </c>
      <c r="C1736" s="293">
        <v>45474</v>
      </c>
      <c r="D1736" s="201" t="s">
        <v>158</v>
      </c>
      <c r="E1736" s="196" t="s">
        <v>159</v>
      </c>
      <c r="F1736" s="196" t="s">
        <v>381</v>
      </c>
      <c r="G1736" s="196" t="s">
        <v>159</v>
      </c>
      <c r="H1736" s="196">
        <v>10</v>
      </c>
      <c r="I1736" s="196"/>
      <c r="J1736" s="196">
        <v>0</v>
      </c>
      <c r="K1736" s="448"/>
      <c r="L1736" s="196"/>
      <c r="M1736" s="196"/>
      <c r="N1736" s="216">
        <v>0</v>
      </c>
      <c r="O1736" s="216">
        <v>0</v>
      </c>
      <c r="P1736" s="216">
        <v>0</v>
      </c>
      <c r="Q1736" s="335">
        <v>0</v>
      </c>
      <c r="R1736" s="234"/>
    </row>
    <row r="1737" spans="2:18" s="194" customFormat="1" x14ac:dyDescent="0.25">
      <c r="B1737" s="233">
        <v>1732</v>
      </c>
      <c r="C1737" s="293">
        <v>45474</v>
      </c>
      <c r="D1737" s="201" t="s">
        <v>261</v>
      </c>
      <c r="E1737" s="196" t="s">
        <v>269</v>
      </c>
      <c r="F1737" s="196" t="s">
        <v>7</v>
      </c>
      <c r="G1737" s="196" t="s">
        <v>210</v>
      </c>
      <c r="H1737" s="196">
        <v>5</v>
      </c>
      <c r="I1737" s="196" t="s">
        <v>214</v>
      </c>
      <c r="J1737" s="196">
        <v>31</v>
      </c>
      <c r="K1737" s="448"/>
      <c r="L1737" s="196" t="s">
        <v>7</v>
      </c>
      <c r="M1737" s="196" t="s">
        <v>298</v>
      </c>
      <c r="N1737" s="216">
        <v>155</v>
      </c>
      <c r="O1737" s="216">
        <v>0</v>
      </c>
      <c r="P1737" s="216">
        <v>0</v>
      </c>
      <c r="Q1737" s="335">
        <v>0</v>
      </c>
      <c r="R1737" s="234"/>
    </row>
    <row r="1738" spans="2:18" s="194" customFormat="1" x14ac:dyDescent="0.25">
      <c r="B1738" s="233">
        <v>1733</v>
      </c>
      <c r="C1738" s="293">
        <v>45474</v>
      </c>
      <c r="D1738" s="201" t="s">
        <v>254</v>
      </c>
      <c r="E1738" s="196" t="s">
        <v>159</v>
      </c>
      <c r="F1738" s="196" t="s">
        <v>7</v>
      </c>
      <c r="G1738" s="196" t="s">
        <v>159</v>
      </c>
      <c r="H1738" s="196">
        <v>10</v>
      </c>
      <c r="I1738" s="196" t="s">
        <v>66</v>
      </c>
      <c r="J1738" s="196">
        <v>0</v>
      </c>
      <c r="K1738" s="448"/>
      <c r="L1738" s="196" t="s">
        <v>1</v>
      </c>
      <c r="M1738" s="196"/>
      <c r="N1738" s="216">
        <v>0</v>
      </c>
      <c r="O1738" s="216">
        <v>0</v>
      </c>
      <c r="P1738" s="216">
        <v>0</v>
      </c>
      <c r="Q1738" s="335">
        <v>0</v>
      </c>
      <c r="R1738" s="234"/>
    </row>
    <row r="1739" spans="2:18" s="194" customFormat="1" x14ac:dyDescent="0.25">
      <c r="B1739" s="233">
        <v>1734</v>
      </c>
      <c r="C1739" s="293">
        <v>45474</v>
      </c>
      <c r="D1739" s="201" t="s">
        <v>263</v>
      </c>
      <c r="E1739" s="196" t="s">
        <v>176</v>
      </c>
      <c r="F1739" s="196" t="s">
        <v>7</v>
      </c>
      <c r="G1739" s="196" t="s">
        <v>209</v>
      </c>
      <c r="H1739" s="196">
        <v>7</v>
      </c>
      <c r="I1739" s="196" t="s">
        <v>214</v>
      </c>
      <c r="J1739" s="196">
        <v>29</v>
      </c>
      <c r="K1739" s="448"/>
      <c r="L1739" s="196" t="s">
        <v>7</v>
      </c>
      <c r="M1739" s="196" t="s">
        <v>298</v>
      </c>
      <c r="N1739" s="216">
        <v>203</v>
      </c>
      <c r="O1739" s="216">
        <v>0</v>
      </c>
      <c r="P1739" s="216">
        <v>0</v>
      </c>
      <c r="Q1739" s="335">
        <v>0</v>
      </c>
      <c r="R1739" s="234"/>
    </row>
    <row r="1740" spans="2:18" s="194" customFormat="1" x14ac:dyDescent="0.25">
      <c r="B1740" s="233">
        <v>1735</v>
      </c>
      <c r="C1740" s="293">
        <v>45474</v>
      </c>
      <c r="D1740" s="201" t="s">
        <v>175</v>
      </c>
      <c r="E1740" s="196" t="s">
        <v>176</v>
      </c>
      <c r="F1740" s="196" t="s">
        <v>7</v>
      </c>
      <c r="G1740" s="196" t="s">
        <v>209</v>
      </c>
      <c r="H1740" s="196">
        <v>7</v>
      </c>
      <c r="I1740" s="196" t="s">
        <v>214</v>
      </c>
      <c r="J1740" s="196">
        <v>28</v>
      </c>
      <c r="K1740" s="448"/>
      <c r="L1740" s="196" t="s">
        <v>7</v>
      </c>
      <c r="M1740" s="196" t="s">
        <v>298</v>
      </c>
      <c r="N1740" s="216">
        <v>196</v>
      </c>
      <c r="O1740" s="216">
        <v>0</v>
      </c>
      <c r="P1740" s="216">
        <v>0</v>
      </c>
      <c r="Q1740" s="335">
        <v>0</v>
      </c>
      <c r="R1740" s="234"/>
    </row>
    <row r="1741" spans="2:18" s="194" customFormat="1" x14ac:dyDescent="0.25">
      <c r="B1741" s="233">
        <v>1736</v>
      </c>
      <c r="C1741" s="293">
        <v>45474</v>
      </c>
      <c r="D1741" s="201" t="s">
        <v>171</v>
      </c>
      <c r="E1741" s="196" t="s">
        <v>159</v>
      </c>
      <c r="F1741" s="196" t="s">
        <v>7</v>
      </c>
      <c r="G1741" s="196" t="s">
        <v>159</v>
      </c>
      <c r="H1741" s="196">
        <v>11.2</v>
      </c>
      <c r="I1741" s="196" t="s">
        <v>66</v>
      </c>
      <c r="J1741" s="196">
        <v>6</v>
      </c>
      <c r="K1741" s="448"/>
      <c r="L1741" s="196" t="s">
        <v>1</v>
      </c>
      <c r="M1741" s="196"/>
      <c r="N1741" s="216">
        <v>0</v>
      </c>
      <c r="O1741" s="216">
        <v>0</v>
      </c>
      <c r="P1741" s="216">
        <v>67.199999999999989</v>
      </c>
      <c r="Q1741" s="335">
        <v>0</v>
      </c>
      <c r="R1741" s="234" t="s">
        <v>275</v>
      </c>
    </row>
    <row r="1742" spans="2:18" s="194" customFormat="1" x14ac:dyDescent="0.25">
      <c r="B1742" s="233">
        <v>1737</v>
      </c>
      <c r="C1742" s="293">
        <v>45474</v>
      </c>
      <c r="D1742" s="201" t="s">
        <v>151</v>
      </c>
      <c r="E1742" s="196" t="s">
        <v>92</v>
      </c>
      <c r="F1742" s="196" t="s">
        <v>63</v>
      </c>
      <c r="G1742" s="196" t="s">
        <v>209</v>
      </c>
      <c r="H1742" s="196">
        <v>6.65</v>
      </c>
      <c r="I1742" s="196" t="s">
        <v>215</v>
      </c>
      <c r="J1742" s="196">
        <v>16</v>
      </c>
      <c r="K1742" s="448"/>
      <c r="L1742" s="196" t="s">
        <v>63</v>
      </c>
      <c r="M1742" s="196" t="s">
        <v>298</v>
      </c>
      <c r="N1742" s="216">
        <v>0</v>
      </c>
      <c r="O1742" s="216">
        <v>122.36</v>
      </c>
      <c r="P1742" s="216">
        <v>0</v>
      </c>
      <c r="Q1742" s="335">
        <v>0</v>
      </c>
      <c r="R1742" s="234"/>
    </row>
    <row r="1743" spans="2:18" s="194" customFormat="1" x14ac:dyDescent="0.25">
      <c r="B1743" s="233">
        <v>1738</v>
      </c>
      <c r="C1743" s="293">
        <v>45474</v>
      </c>
      <c r="D1743" s="201" t="s">
        <v>151</v>
      </c>
      <c r="E1743" s="196" t="s">
        <v>92</v>
      </c>
      <c r="F1743" s="196" t="s">
        <v>63</v>
      </c>
      <c r="G1743" s="196" t="s">
        <v>209</v>
      </c>
      <c r="H1743" s="196">
        <v>6.65</v>
      </c>
      <c r="I1743" s="196" t="s">
        <v>215</v>
      </c>
      <c r="J1743" s="196">
        <v>0</v>
      </c>
      <c r="K1743" s="448"/>
      <c r="L1743" s="196"/>
      <c r="M1743" s="196"/>
      <c r="N1743" s="216">
        <v>0</v>
      </c>
      <c r="O1743" s="216">
        <v>0</v>
      </c>
      <c r="P1743" s="216">
        <v>0</v>
      </c>
      <c r="Q1743" s="335">
        <v>0</v>
      </c>
      <c r="R1743" s="234"/>
    </row>
    <row r="1744" spans="2:18" s="194" customFormat="1" x14ac:dyDescent="0.25">
      <c r="B1744" s="233">
        <v>1739</v>
      </c>
      <c r="C1744" s="293">
        <v>45474</v>
      </c>
      <c r="D1744" s="201" t="s">
        <v>150</v>
      </c>
      <c r="E1744" s="196" t="s">
        <v>92</v>
      </c>
      <c r="F1744" s="196" t="s">
        <v>63</v>
      </c>
      <c r="G1744" s="196" t="s">
        <v>210</v>
      </c>
      <c r="H1744" s="196">
        <v>4.1500000000000004</v>
      </c>
      <c r="I1744" s="196" t="s">
        <v>215</v>
      </c>
      <c r="J1744" s="196">
        <v>26</v>
      </c>
      <c r="K1744" s="448"/>
      <c r="L1744" s="196" t="s">
        <v>63</v>
      </c>
      <c r="M1744" s="196" t="s">
        <v>298</v>
      </c>
      <c r="N1744" s="216">
        <v>0</v>
      </c>
      <c r="O1744" s="216">
        <v>124.08499999999999</v>
      </c>
      <c r="P1744" s="216">
        <v>0</v>
      </c>
      <c r="Q1744" s="335">
        <v>0</v>
      </c>
      <c r="R1744" s="234"/>
    </row>
    <row r="1745" spans="2:18" s="194" customFormat="1" x14ac:dyDescent="0.25">
      <c r="B1745" s="233">
        <v>1740</v>
      </c>
      <c r="C1745" s="293">
        <v>45474</v>
      </c>
      <c r="D1745" s="201" t="s">
        <v>150</v>
      </c>
      <c r="E1745" s="196" t="s">
        <v>92</v>
      </c>
      <c r="F1745" s="196" t="s">
        <v>63</v>
      </c>
      <c r="G1745" s="196" t="s">
        <v>210</v>
      </c>
      <c r="H1745" s="196">
        <v>4.1500000000000004</v>
      </c>
      <c r="I1745" s="196" t="s">
        <v>215</v>
      </c>
      <c r="J1745" s="196">
        <v>5</v>
      </c>
      <c r="K1745" s="448"/>
      <c r="L1745" s="196" t="s">
        <v>63</v>
      </c>
      <c r="M1745" s="196" t="s">
        <v>298</v>
      </c>
      <c r="N1745" s="216">
        <v>0</v>
      </c>
      <c r="O1745" s="216">
        <v>23.862499999999997</v>
      </c>
      <c r="P1745" s="216">
        <v>0</v>
      </c>
      <c r="Q1745" s="335">
        <v>0</v>
      </c>
      <c r="R1745" s="234"/>
    </row>
    <row r="1746" spans="2:18" s="194" customFormat="1" x14ac:dyDescent="0.25">
      <c r="B1746" s="233">
        <v>1741</v>
      </c>
      <c r="C1746" s="293">
        <v>45474</v>
      </c>
      <c r="D1746" s="201" t="s">
        <v>148</v>
      </c>
      <c r="E1746" s="196" t="s">
        <v>92</v>
      </c>
      <c r="F1746" s="196" t="s">
        <v>63</v>
      </c>
      <c r="G1746" s="196" t="s">
        <v>210</v>
      </c>
      <c r="H1746" s="196">
        <v>4.1500000000000004</v>
      </c>
      <c r="I1746" s="196" t="s">
        <v>215</v>
      </c>
      <c r="J1746" s="196">
        <v>28</v>
      </c>
      <c r="K1746" s="448"/>
      <c r="L1746" s="196" t="s">
        <v>63</v>
      </c>
      <c r="M1746" s="196" t="s">
        <v>298</v>
      </c>
      <c r="N1746" s="216">
        <v>0</v>
      </c>
      <c r="O1746" s="216">
        <v>133.63</v>
      </c>
      <c r="P1746" s="216">
        <v>0</v>
      </c>
      <c r="Q1746" s="335">
        <v>0</v>
      </c>
      <c r="R1746" s="234"/>
    </row>
    <row r="1747" spans="2:18" s="194" customFormat="1" x14ac:dyDescent="0.25">
      <c r="B1747" s="233">
        <v>1742</v>
      </c>
      <c r="C1747" s="293">
        <v>45474</v>
      </c>
      <c r="D1747" s="201" t="s">
        <v>148</v>
      </c>
      <c r="E1747" s="196" t="s">
        <v>92</v>
      </c>
      <c r="F1747" s="196" t="s">
        <v>63</v>
      </c>
      <c r="G1747" s="196" t="s">
        <v>210</v>
      </c>
      <c r="H1747" s="196">
        <v>4.1500000000000004</v>
      </c>
      <c r="I1747" s="196" t="s">
        <v>215</v>
      </c>
      <c r="J1747" s="196">
        <v>7</v>
      </c>
      <c r="K1747" s="448"/>
      <c r="L1747" s="196" t="s">
        <v>63</v>
      </c>
      <c r="M1747" s="196" t="s">
        <v>298</v>
      </c>
      <c r="N1747" s="216">
        <v>0</v>
      </c>
      <c r="O1747" s="216">
        <v>33.407499999999999</v>
      </c>
      <c r="P1747" s="216">
        <v>0</v>
      </c>
      <c r="Q1747" s="335">
        <v>0</v>
      </c>
      <c r="R1747" s="234"/>
    </row>
    <row r="1748" spans="2:18" s="194" customFormat="1" x14ac:dyDescent="0.25">
      <c r="B1748" s="233">
        <v>1743</v>
      </c>
      <c r="C1748" s="293">
        <v>45474</v>
      </c>
      <c r="D1748" s="201" t="s">
        <v>177</v>
      </c>
      <c r="E1748" s="196" t="s">
        <v>159</v>
      </c>
      <c r="F1748" s="196" t="s">
        <v>8</v>
      </c>
      <c r="G1748" s="196" t="s">
        <v>159</v>
      </c>
      <c r="H1748" s="196">
        <v>11.6</v>
      </c>
      <c r="I1748" s="196" t="s">
        <v>66</v>
      </c>
      <c r="J1748" s="196">
        <v>5</v>
      </c>
      <c r="K1748" s="448"/>
      <c r="L1748" s="196" t="s">
        <v>1</v>
      </c>
      <c r="M1748" s="196"/>
      <c r="N1748" s="216">
        <v>0</v>
      </c>
      <c r="O1748" s="216">
        <v>0</v>
      </c>
      <c r="P1748" s="216">
        <v>58</v>
      </c>
      <c r="Q1748" s="335">
        <v>0</v>
      </c>
      <c r="R1748" s="234"/>
    </row>
    <row r="1749" spans="2:18" s="194" customFormat="1" x14ac:dyDescent="0.25">
      <c r="B1749" s="233">
        <v>1744</v>
      </c>
      <c r="C1749" s="293">
        <v>45474</v>
      </c>
      <c r="D1749" s="201" t="s">
        <v>141</v>
      </c>
      <c r="E1749" s="196" t="s">
        <v>92</v>
      </c>
      <c r="F1749" s="196" t="s">
        <v>2</v>
      </c>
      <c r="G1749" s="196" t="s">
        <v>209</v>
      </c>
      <c r="H1749" s="196">
        <v>7</v>
      </c>
      <c r="I1749" s="196" t="s">
        <v>214</v>
      </c>
      <c r="J1749" s="196">
        <v>35</v>
      </c>
      <c r="K1749" s="448"/>
      <c r="L1749" s="196" t="s">
        <v>2</v>
      </c>
      <c r="M1749" s="196" t="s">
        <v>297</v>
      </c>
      <c r="N1749" s="216">
        <v>245</v>
      </c>
      <c r="O1749" s="216">
        <v>0</v>
      </c>
      <c r="P1749" s="216">
        <v>0</v>
      </c>
      <c r="Q1749" s="335">
        <v>0</v>
      </c>
      <c r="R1749" s="234"/>
    </row>
    <row r="1750" spans="2:18" s="194" customFormat="1" x14ac:dyDescent="0.25">
      <c r="B1750" s="233">
        <v>1745</v>
      </c>
      <c r="C1750" s="293">
        <v>45474</v>
      </c>
      <c r="D1750" s="201" t="s">
        <v>140</v>
      </c>
      <c r="E1750" s="196" t="s">
        <v>92</v>
      </c>
      <c r="F1750" s="196" t="s">
        <v>2</v>
      </c>
      <c r="G1750" s="196" t="s">
        <v>209</v>
      </c>
      <c r="H1750" s="196">
        <v>7</v>
      </c>
      <c r="I1750" s="196" t="s">
        <v>214</v>
      </c>
      <c r="J1750" s="196">
        <v>30</v>
      </c>
      <c r="K1750" s="448"/>
      <c r="L1750" s="196" t="s">
        <v>2</v>
      </c>
      <c r="M1750" s="196" t="s">
        <v>297</v>
      </c>
      <c r="N1750" s="216">
        <v>210</v>
      </c>
      <c r="O1750" s="216">
        <v>0</v>
      </c>
      <c r="P1750" s="216">
        <v>0</v>
      </c>
      <c r="Q1750" s="335">
        <v>0</v>
      </c>
      <c r="R1750" s="234"/>
    </row>
    <row r="1751" spans="2:18" s="194" customFormat="1" x14ac:dyDescent="0.25">
      <c r="B1751" s="233">
        <v>1746</v>
      </c>
      <c r="C1751" s="293">
        <v>45474</v>
      </c>
      <c r="D1751" s="201" t="s">
        <v>139</v>
      </c>
      <c r="E1751" s="196" t="s">
        <v>92</v>
      </c>
      <c r="F1751" s="196" t="s">
        <v>2</v>
      </c>
      <c r="G1751" s="196" t="s">
        <v>209</v>
      </c>
      <c r="H1751" s="196">
        <v>7</v>
      </c>
      <c r="I1751" s="196" t="s">
        <v>214</v>
      </c>
      <c r="J1751" s="196">
        <v>30</v>
      </c>
      <c r="K1751" s="448"/>
      <c r="L1751" s="196" t="s">
        <v>2</v>
      </c>
      <c r="M1751" s="196" t="s">
        <v>297</v>
      </c>
      <c r="N1751" s="216">
        <v>210</v>
      </c>
      <c r="O1751" s="216">
        <v>0</v>
      </c>
      <c r="P1751" s="216">
        <v>0</v>
      </c>
      <c r="Q1751" s="335">
        <v>0</v>
      </c>
      <c r="R1751" s="234"/>
    </row>
    <row r="1752" spans="2:18" s="194" customFormat="1" x14ac:dyDescent="0.25">
      <c r="B1752" s="233">
        <v>1747</v>
      </c>
      <c r="C1752" s="293">
        <v>45474</v>
      </c>
      <c r="D1752" s="201" t="s">
        <v>96</v>
      </c>
      <c r="E1752" s="196" t="s">
        <v>159</v>
      </c>
      <c r="F1752" s="196" t="s">
        <v>1</v>
      </c>
      <c r="G1752" s="196" t="s">
        <v>159</v>
      </c>
      <c r="H1752" s="196">
        <v>11.8</v>
      </c>
      <c r="I1752" s="196" t="s">
        <v>66</v>
      </c>
      <c r="J1752" s="196">
        <v>6</v>
      </c>
      <c r="K1752" s="448"/>
      <c r="L1752" s="196" t="s">
        <v>1</v>
      </c>
      <c r="M1752" s="196"/>
      <c r="N1752" s="216">
        <v>0</v>
      </c>
      <c r="O1752" s="216">
        <v>0</v>
      </c>
      <c r="P1752" s="216">
        <v>70.800000000000011</v>
      </c>
      <c r="Q1752" s="335">
        <v>0</v>
      </c>
      <c r="R1752" s="234"/>
    </row>
    <row r="1753" spans="2:18" s="194" customFormat="1" x14ac:dyDescent="0.25">
      <c r="B1753" s="233">
        <v>1748</v>
      </c>
      <c r="C1753" s="293">
        <v>45474</v>
      </c>
      <c r="D1753" s="201" t="s">
        <v>128</v>
      </c>
      <c r="E1753" s="196" t="s">
        <v>159</v>
      </c>
      <c r="F1753" s="196" t="s">
        <v>1</v>
      </c>
      <c r="G1753" s="196" t="s">
        <v>159</v>
      </c>
      <c r="H1753" s="196">
        <v>11.8</v>
      </c>
      <c r="I1753" s="196" t="s">
        <v>66</v>
      </c>
      <c r="J1753" s="196">
        <v>1</v>
      </c>
      <c r="K1753" s="448"/>
      <c r="L1753" s="196" t="s">
        <v>1</v>
      </c>
      <c r="M1753" s="196"/>
      <c r="N1753" s="216">
        <v>0</v>
      </c>
      <c r="O1753" s="216">
        <v>0</v>
      </c>
      <c r="P1753" s="216">
        <v>11.8</v>
      </c>
      <c r="Q1753" s="335">
        <v>0</v>
      </c>
      <c r="R1753" s="234"/>
    </row>
    <row r="1754" spans="2:18" s="194" customFormat="1" x14ac:dyDescent="0.25">
      <c r="B1754" s="233">
        <v>1749</v>
      </c>
      <c r="C1754" s="293">
        <v>45475</v>
      </c>
      <c r="D1754" s="201" t="s">
        <v>94</v>
      </c>
      <c r="E1754" s="196" t="s">
        <v>92</v>
      </c>
      <c r="F1754" s="196" t="s">
        <v>1</v>
      </c>
      <c r="G1754" s="196" t="s">
        <v>209</v>
      </c>
      <c r="H1754" s="196">
        <v>6.65</v>
      </c>
      <c r="I1754" s="196" t="s">
        <v>214</v>
      </c>
      <c r="J1754" s="196">
        <v>28</v>
      </c>
      <c r="K1754" s="448"/>
      <c r="L1754" s="196" t="s">
        <v>62</v>
      </c>
      <c r="M1754" s="196" t="s">
        <v>298</v>
      </c>
      <c r="N1754" s="216">
        <v>186.20000000000002</v>
      </c>
      <c r="O1754" s="216">
        <v>0</v>
      </c>
      <c r="P1754" s="216">
        <v>0</v>
      </c>
      <c r="Q1754" s="335">
        <v>0</v>
      </c>
      <c r="R1754" s="234" t="s">
        <v>281</v>
      </c>
    </row>
    <row r="1755" spans="2:18" s="194" customFormat="1" x14ac:dyDescent="0.25">
      <c r="B1755" s="233">
        <v>1750</v>
      </c>
      <c r="C1755" s="293">
        <v>45475</v>
      </c>
      <c r="D1755" s="201" t="s">
        <v>91</v>
      </c>
      <c r="E1755" s="196" t="s">
        <v>92</v>
      </c>
      <c r="F1755" s="196" t="s">
        <v>1</v>
      </c>
      <c r="G1755" s="196" t="s">
        <v>209</v>
      </c>
      <c r="H1755" s="196">
        <v>6.65</v>
      </c>
      <c r="I1755" s="196"/>
      <c r="J1755" s="196"/>
      <c r="K1755" s="448"/>
      <c r="L1755" s="196"/>
      <c r="M1755" s="196"/>
      <c r="N1755" s="216">
        <v>0</v>
      </c>
      <c r="O1755" s="216">
        <v>0</v>
      </c>
      <c r="P1755" s="216">
        <v>0</v>
      </c>
      <c r="Q1755" s="335">
        <v>0</v>
      </c>
      <c r="R1755" s="234" t="s">
        <v>267</v>
      </c>
    </row>
    <row r="1756" spans="2:18" s="194" customFormat="1" x14ac:dyDescent="0.25">
      <c r="B1756" s="233">
        <v>1751</v>
      </c>
      <c r="C1756" s="293">
        <v>45475</v>
      </c>
      <c r="D1756" s="201" t="s">
        <v>116</v>
      </c>
      <c r="E1756" s="196" t="s">
        <v>92</v>
      </c>
      <c r="F1756" s="196" t="s">
        <v>1</v>
      </c>
      <c r="G1756" s="196" t="s">
        <v>209</v>
      </c>
      <c r="H1756" s="196">
        <v>6.65</v>
      </c>
      <c r="I1756" s="196" t="s">
        <v>284</v>
      </c>
      <c r="J1756" s="196">
        <v>16</v>
      </c>
      <c r="K1756" s="448"/>
      <c r="L1756" s="196" t="s">
        <v>1</v>
      </c>
      <c r="M1756" s="196"/>
      <c r="N1756" s="216">
        <f t="shared" ref="N1756" si="105">IF(I1756=$N$5,J1756*H1756,0)</f>
        <v>0</v>
      </c>
      <c r="O1756" s="216">
        <f t="shared" ref="O1756" si="106">IF(I1756=$O$5,J1756*H1756,0)*1.15</f>
        <v>0</v>
      </c>
      <c r="P1756" s="216">
        <f t="shared" ref="P1756" si="107">IF(I1756=$P$5,J1756*H1756,0)</f>
        <v>0</v>
      </c>
      <c r="Q1756" s="335">
        <f t="shared" ref="Q1756" si="108">IF(I1756=$Q$5,J1756*H1756,0)</f>
        <v>0</v>
      </c>
      <c r="R1756" s="234"/>
    </row>
    <row r="1757" spans="2:18" s="194" customFormat="1" x14ac:dyDescent="0.25">
      <c r="B1757" s="233">
        <v>1752</v>
      </c>
      <c r="C1757" s="293">
        <v>45475</v>
      </c>
      <c r="D1757" s="201" t="s">
        <v>155</v>
      </c>
      <c r="E1757" s="196" t="s">
        <v>92</v>
      </c>
      <c r="F1757" s="196" t="s">
        <v>62</v>
      </c>
      <c r="G1757" s="196" t="s">
        <v>210</v>
      </c>
      <c r="H1757" s="196">
        <v>4.1500000000000004</v>
      </c>
      <c r="I1757" s="196" t="s">
        <v>214</v>
      </c>
      <c r="J1757" s="196">
        <v>40</v>
      </c>
      <c r="K1757" s="448"/>
      <c r="L1757" s="196" t="s">
        <v>62</v>
      </c>
      <c r="M1757" s="196" t="s">
        <v>298</v>
      </c>
      <c r="N1757" s="216">
        <v>166</v>
      </c>
      <c r="O1757" s="216">
        <v>0</v>
      </c>
      <c r="P1757" s="216">
        <v>0</v>
      </c>
      <c r="Q1757" s="335">
        <v>0</v>
      </c>
      <c r="R1757" s="234"/>
    </row>
    <row r="1758" spans="2:18" s="194" customFormat="1" x14ac:dyDescent="0.25">
      <c r="B1758" s="233">
        <v>1753</v>
      </c>
      <c r="C1758" s="293">
        <v>45475</v>
      </c>
      <c r="D1758" s="201" t="s">
        <v>154</v>
      </c>
      <c r="E1758" s="196" t="s">
        <v>92</v>
      </c>
      <c r="F1758" s="196" t="s">
        <v>62</v>
      </c>
      <c r="G1758" s="196" t="s">
        <v>210</v>
      </c>
      <c r="H1758" s="196">
        <v>4.1500000000000004</v>
      </c>
      <c r="I1758" s="196" t="s">
        <v>214</v>
      </c>
      <c r="J1758" s="196">
        <v>40</v>
      </c>
      <c r="K1758" s="448"/>
      <c r="L1758" s="196" t="s">
        <v>62</v>
      </c>
      <c r="M1758" s="196" t="s">
        <v>298</v>
      </c>
      <c r="N1758" s="216">
        <v>166</v>
      </c>
      <c r="O1758" s="216">
        <v>0</v>
      </c>
      <c r="P1758" s="216">
        <v>0</v>
      </c>
      <c r="Q1758" s="335">
        <v>0</v>
      </c>
      <c r="R1758" s="234"/>
    </row>
    <row r="1759" spans="2:18" s="194" customFormat="1" x14ac:dyDescent="0.25">
      <c r="B1759" s="233">
        <v>1754</v>
      </c>
      <c r="C1759" s="293">
        <v>45475</v>
      </c>
      <c r="D1759" s="201" t="s">
        <v>158</v>
      </c>
      <c r="E1759" s="196" t="s">
        <v>159</v>
      </c>
      <c r="F1759" s="196" t="s">
        <v>381</v>
      </c>
      <c r="G1759" s="196" t="s">
        <v>159</v>
      </c>
      <c r="H1759" s="196">
        <v>10</v>
      </c>
      <c r="I1759" s="196" t="s">
        <v>66</v>
      </c>
      <c r="J1759" s="196">
        <v>4</v>
      </c>
      <c r="K1759" s="448"/>
      <c r="L1759" s="196" t="s">
        <v>1</v>
      </c>
      <c r="M1759" s="196"/>
      <c r="N1759" s="216">
        <v>0</v>
      </c>
      <c r="O1759" s="216">
        <v>0</v>
      </c>
      <c r="P1759" s="216">
        <v>40</v>
      </c>
      <c r="Q1759" s="335">
        <v>0</v>
      </c>
      <c r="R1759" s="234"/>
    </row>
    <row r="1760" spans="2:18" s="194" customFormat="1" x14ac:dyDescent="0.25">
      <c r="B1760" s="233"/>
      <c r="C1760" s="293">
        <v>45475</v>
      </c>
      <c r="D1760" s="201" t="s">
        <v>277</v>
      </c>
      <c r="E1760" s="196" t="s">
        <v>176</v>
      </c>
      <c r="F1760" s="196" t="s">
        <v>7</v>
      </c>
      <c r="G1760" s="196" t="s">
        <v>209</v>
      </c>
      <c r="H1760" s="196">
        <v>7</v>
      </c>
      <c r="I1760" s="196" t="s">
        <v>214</v>
      </c>
      <c r="J1760" s="196">
        <v>28</v>
      </c>
      <c r="K1760" s="448"/>
      <c r="L1760" s="196" t="s">
        <v>7</v>
      </c>
      <c r="M1760" s="196" t="s">
        <v>298</v>
      </c>
      <c r="N1760" s="216">
        <v>196</v>
      </c>
      <c r="O1760" s="216">
        <v>0</v>
      </c>
      <c r="P1760" s="216">
        <v>0</v>
      </c>
      <c r="Q1760" s="335">
        <v>0</v>
      </c>
      <c r="R1760" s="234"/>
    </row>
    <row r="1761" spans="2:18" s="194" customFormat="1" x14ac:dyDescent="0.25">
      <c r="B1761" s="233">
        <v>1756</v>
      </c>
      <c r="C1761" s="293">
        <v>45475</v>
      </c>
      <c r="D1761" s="201" t="s">
        <v>261</v>
      </c>
      <c r="E1761" s="196" t="s">
        <v>269</v>
      </c>
      <c r="F1761" s="196" t="s">
        <v>7</v>
      </c>
      <c r="G1761" s="196" t="s">
        <v>210</v>
      </c>
      <c r="H1761" s="196">
        <v>5</v>
      </c>
      <c r="I1761" s="196" t="s">
        <v>214</v>
      </c>
      <c r="J1761" s="196">
        <v>9</v>
      </c>
      <c r="K1761" s="448"/>
      <c r="L1761" s="196" t="s">
        <v>7</v>
      </c>
      <c r="M1761" s="196" t="s">
        <v>298</v>
      </c>
      <c r="N1761" s="216">
        <v>45</v>
      </c>
      <c r="O1761" s="216">
        <v>0</v>
      </c>
      <c r="P1761" s="216">
        <v>0</v>
      </c>
      <c r="Q1761" s="335">
        <v>0</v>
      </c>
      <c r="R1761" s="234"/>
    </row>
    <row r="1762" spans="2:18" s="194" customFormat="1" x14ac:dyDescent="0.25">
      <c r="B1762" s="233">
        <v>1757</v>
      </c>
      <c r="C1762" s="293">
        <v>45475</v>
      </c>
      <c r="D1762" s="201" t="s">
        <v>254</v>
      </c>
      <c r="E1762" s="196" t="s">
        <v>159</v>
      </c>
      <c r="F1762" s="196" t="s">
        <v>7</v>
      </c>
      <c r="G1762" s="196" t="s">
        <v>159</v>
      </c>
      <c r="H1762" s="196">
        <v>10</v>
      </c>
      <c r="I1762" s="196" t="s">
        <v>66</v>
      </c>
      <c r="J1762" s="196">
        <v>0</v>
      </c>
      <c r="K1762" s="448"/>
      <c r="L1762" s="196" t="s">
        <v>1</v>
      </c>
      <c r="M1762" s="196"/>
      <c r="N1762" s="216">
        <v>0</v>
      </c>
      <c r="O1762" s="216">
        <v>0</v>
      </c>
      <c r="P1762" s="216">
        <v>0</v>
      </c>
      <c r="Q1762" s="335">
        <v>0</v>
      </c>
      <c r="R1762" s="234"/>
    </row>
    <row r="1763" spans="2:18" s="194" customFormat="1" x14ac:dyDescent="0.25">
      <c r="B1763" s="233">
        <v>1758</v>
      </c>
      <c r="C1763" s="293">
        <v>45475</v>
      </c>
      <c r="D1763" s="201" t="s">
        <v>263</v>
      </c>
      <c r="E1763" s="196" t="s">
        <v>176</v>
      </c>
      <c r="F1763" s="196" t="s">
        <v>7</v>
      </c>
      <c r="G1763" s="196" t="s">
        <v>209</v>
      </c>
      <c r="H1763" s="196">
        <v>7</v>
      </c>
      <c r="I1763" s="196" t="s">
        <v>214</v>
      </c>
      <c r="J1763" s="196">
        <v>32</v>
      </c>
      <c r="K1763" s="448"/>
      <c r="L1763" s="196" t="s">
        <v>7</v>
      </c>
      <c r="M1763" s="196" t="s">
        <v>298</v>
      </c>
      <c r="N1763" s="216">
        <v>224</v>
      </c>
      <c r="O1763" s="216">
        <v>0</v>
      </c>
      <c r="P1763" s="216">
        <v>0</v>
      </c>
      <c r="Q1763" s="335">
        <v>0</v>
      </c>
      <c r="R1763" s="234"/>
    </row>
    <row r="1764" spans="2:18" s="194" customFormat="1" x14ac:dyDescent="0.25">
      <c r="B1764" s="233">
        <v>1759</v>
      </c>
      <c r="C1764" s="293">
        <v>45475</v>
      </c>
      <c r="D1764" s="201" t="s">
        <v>175</v>
      </c>
      <c r="E1764" s="196" t="s">
        <v>176</v>
      </c>
      <c r="F1764" s="196" t="s">
        <v>7</v>
      </c>
      <c r="G1764" s="196" t="s">
        <v>209</v>
      </c>
      <c r="H1764" s="196">
        <v>7</v>
      </c>
      <c r="I1764" s="196" t="s">
        <v>214</v>
      </c>
      <c r="J1764" s="196">
        <v>32</v>
      </c>
      <c r="K1764" s="448"/>
      <c r="L1764" s="196" t="s">
        <v>7</v>
      </c>
      <c r="M1764" s="196" t="s">
        <v>298</v>
      </c>
      <c r="N1764" s="216">
        <v>224</v>
      </c>
      <c r="O1764" s="216">
        <v>0</v>
      </c>
      <c r="P1764" s="216">
        <v>0</v>
      </c>
      <c r="Q1764" s="335">
        <v>0</v>
      </c>
      <c r="R1764" s="234"/>
    </row>
    <row r="1765" spans="2:18" s="194" customFormat="1" x14ac:dyDescent="0.25">
      <c r="B1765" s="233">
        <v>1760</v>
      </c>
      <c r="C1765" s="293">
        <v>45475</v>
      </c>
      <c r="D1765" s="201" t="s">
        <v>171</v>
      </c>
      <c r="E1765" s="196" t="s">
        <v>159</v>
      </c>
      <c r="F1765" s="196" t="s">
        <v>7</v>
      </c>
      <c r="G1765" s="196" t="s">
        <v>159</v>
      </c>
      <c r="H1765" s="196">
        <v>11.2</v>
      </c>
      <c r="I1765" s="196" t="s">
        <v>66</v>
      </c>
      <c r="J1765" s="196">
        <v>6</v>
      </c>
      <c r="K1765" s="448"/>
      <c r="L1765" s="196" t="s">
        <v>1</v>
      </c>
      <c r="M1765" s="196"/>
      <c r="N1765" s="216">
        <v>0</v>
      </c>
      <c r="O1765" s="216">
        <v>0</v>
      </c>
      <c r="P1765" s="216">
        <v>67.199999999999989</v>
      </c>
      <c r="Q1765" s="335">
        <v>0</v>
      </c>
      <c r="R1765" s="234"/>
    </row>
    <row r="1766" spans="2:18" s="194" customFormat="1" x14ac:dyDescent="0.25">
      <c r="B1766" s="233">
        <v>1761</v>
      </c>
      <c r="C1766" s="293">
        <v>45475</v>
      </c>
      <c r="D1766" s="201" t="s">
        <v>151</v>
      </c>
      <c r="E1766" s="196" t="s">
        <v>92</v>
      </c>
      <c r="F1766" s="196" t="s">
        <v>63</v>
      </c>
      <c r="G1766" s="196" t="s">
        <v>209</v>
      </c>
      <c r="H1766" s="196">
        <v>6.65</v>
      </c>
      <c r="I1766" s="196" t="s">
        <v>215</v>
      </c>
      <c r="J1766" s="196">
        <v>13</v>
      </c>
      <c r="K1766" s="448"/>
      <c r="L1766" s="196" t="s">
        <v>63</v>
      </c>
      <c r="M1766" s="196" t="s">
        <v>298</v>
      </c>
      <c r="N1766" s="216">
        <v>0</v>
      </c>
      <c r="O1766" s="216">
        <v>99.41749999999999</v>
      </c>
      <c r="P1766" s="216">
        <v>0</v>
      </c>
      <c r="Q1766" s="335">
        <v>0</v>
      </c>
      <c r="R1766" s="234"/>
    </row>
    <row r="1767" spans="2:18" s="194" customFormat="1" x14ac:dyDescent="0.25">
      <c r="B1767" s="233">
        <v>1762</v>
      </c>
      <c r="C1767" s="293">
        <v>45475</v>
      </c>
      <c r="D1767" s="201" t="s">
        <v>150</v>
      </c>
      <c r="E1767" s="196" t="s">
        <v>92</v>
      </c>
      <c r="F1767" s="196" t="s">
        <v>63</v>
      </c>
      <c r="G1767" s="196" t="s">
        <v>210</v>
      </c>
      <c r="H1767" s="196">
        <v>4.1500000000000004</v>
      </c>
      <c r="I1767" s="196" t="s">
        <v>215</v>
      </c>
      <c r="J1767" s="196">
        <v>12</v>
      </c>
      <c r="K1767" s="448"/>
      <c r="L1767" s="196" t="s">
        <v>63</v>
      </c>
      <c r="M1767" s="196" t="s">
        <v>298</v>
      </c>
      <c r="N1767" s="216">
        <v>0</v>
      </c>
      <c r="O1767" s="216">
        <v>57.27</v>
      </c>
      <c r="P1767" s="216">
        <v>0</v>
      </c>
      <c r="Q1767" s="335">
        <v>0</v>
      </c>
      <c r="R1767" s="234" t="s">
        <v>280</v>
      </c>
    </row>
    <row r="1768" spans="2:18" s="194" customFormat="1" x14ac:dyDescent="0.25">
      <c r="B1768" s="233">
        <v>1763</v>
      </c>
      <c r="C1768" s="293">
        <v>45475</v>
      </c>
      <c r="D1768" s="201" t="s">
        <v>148</v>
      </c>
      <c r="E1768" s="196" t="s">
        <v>92</v>
      </c>
      <c r="F1768" s="196" t="s">
        <v>63</v>
      </c>
      <c r="G1768" s="196" t="s">
        <v>210</v>
      </c>
      <c r="H1768" s="196">
        <v>4.1500000000000004</v>
      </c>
      <c r="I1768" s="196" t="s">
        <v>215</v>
      </c>
      <c r="J1768" s="196">
        <v>11</v>
      </c>
      <c r="K1768" s="448"/>
      <c r="L1768" s="196" t="s">
        <v>63</v>
      </c>
      <c r="M1768" s="196" t="s">
        <v>298</v>
      </c>
      <c r="N1768" s="216">
        <v>0</v>
      </c>
      <c r="O1768" s="216">
        <v>52.497500000000002</v>
      </c>
      <c r="P1768" s="216">
        <v>0</v>
      </c>
      <c r="Q1768" s="335">
        <v>0</v>
      </c>
      <c r="R1768" s="234"/>
    </row>
    <row r="1769" spans="2:18" s="194" customFormat="1" x14ac:dyDescent="0.25">
      <c r="B1769" s="233">
        <v>1764</v>
      </c>
      <c r="C1769" s="293">
        <v>45475</v>
      </c>
      <c r="D1769" s="201" t="s">
        <v>177</v>
      </c>
      <c r="E1769" s="196" t="s">
        <v>159</v>
      </c>
      <c r="F1769" s="196" t="s">
        <v>8</v>
      </c>
      <c r="G1769" s="196" t="s">
        <v>159</v>
      </c>
      <c r="H1769" s="196">
        <v>11.6</v>
      </c>
      <c r="I1769" s="196" t="s">
        <v>66</v>
      </c>
      <c r="J1769" s="196">
        <v>4</v>
      </c>
      <c r="K1769" s="448"/>
      <c r="L1769" s="196" t="s">
        <v>1</v>
      </c>
      <c r="M1769" s="196"/>
      <c r="N1769" s="216">
        <v>0</v>
      </c>
      <c r="O1769" s="216">
        <v>0</v>
      </c>
      <c r="P1769" s="216">
        <v>46.4</v>
      </c>
      <c r="Q1769" s="335">
        <v>0</v>
      </c>
      <c r="R1769" s="234"/>
    </row>
    <row r="1770" spans="2:18" s="194" customFormat="1" x14ac:dyDescent="0.25">
      <c r="B1770" s="233">
        <v>1765</v>
      </c>
      <c r="C1770" s="293">
        <v>45475</v>
      </c>
      <c r="D1770" s="201" t="s">
        <v>141</v>
      </c>
      <c r="E1770" s="196" t="s">
        <v>92</v>
      </c>
      <c r="F1770" s="196" t="s">
        <v>2</v>
      </c>
      <c r="G1770" s="196" t="s">
        <v>209</v>
      </c>
      <c r="H1770" s="196">
        <v>7</v>
      </c>
      <c r="I1770" s="196" t="s">
        <v>214</v>
      </c>
      <c r="J1770" s="196">
        <v>36</v>
      </c>
      <c r="K1770" s="448"/>
      <c r="L1770" s="196" t="s">
        <v>2</v>
      </c>
      <c r="M1770" s="196" t="s">
        <v>297</v>
      </c>
      <c r="N1770" s="216">
        <v>252</v>
      </c>
      <c r="O1770" s="216">
        <v>0</v>
      </c>
      <c r="P1770" s="216">
        <v>0</v>
      </c>
      <c r="Q1770" s="335">
        <v>0</v>
      </c>
      <c r="R1770" s="234"/>
    </row>
    <row r="1771" spans="2:18" s="194" customFormat="1" x14ac:dyDescent="0.25">
      <c r="B1771" s="233">
        <v>1766</v>
      </c>
      <c r="C1771" s="293">
        <v>45475</v>
      </c>
      <c r="D1771" s="201" t="s">
        <v>140</v>
      </c>
      <c r="E1771" s="196" t="s">
        <v>92</v>
      </c>
      <c r="F1771" s="196" t="s">
        <v>2</v>
      </c>
      <c r="G1771" s="196" t="s">
        <v>209</v>
      </c>
      <c r="H1771" s="196">
        <v>7</v>
      </c>
      <c r="I1771" s="196" t="s">
        <v>214</v>
      </c>
      <c r="J1771" s="196">
        <v>40</v>
      </c>
      <c r="K1771" s="448"/>
      <c r="L1771" s="196" t="s">
        <v>2</v>
      </c>
      <c r="M1771" s="196" t="s">
        <v>297</v>
      </c>
      <c r="N1771" s="216">
        <v>280</v>
      </c>
      <c r="O1771" s="216">
        <v>0</v>
      </c>
      <c r="P1771" s="216">
        <v>0</v>
      </c>
      <c r="Q1771" s="335">
        <v>0</v>
      </c>
      <c r="R1771" s="234"/>
    </row>
    <row r="1772" spans="2:18" s="194" customFormat="1" x14ac:dyDescent="0.25">
      <c r="B1772" s="233">
        <v>1767</v>
      </c>
      <c r="C1772" s="293">
        <v>45475</v>
      </c>
      <c r="D1772" s="201" t="s">
        <v>139</v>
      </c>
      <c r="E1772" s="196" t="s">
        <v>92</v>
      </c>
      <c r="F1772" s="196" t="s">
        <v>2</v>
      </c>
      <c r="G1772" s="196" t="s">
        <v>209</v>
      </c>
      <c r="H1772" s="196">
        <v>7</v>
      </c>
      <c r="I1772" s="196" t="s">
        <v>214</v>
      </c>
      <c r="J1772" s="196">
        <v>40</v>
      </c>
      <c r="K1772" s="448"/>
      <c r="L1772" s="196" t="s">
        <v>2</v>
      </c>
      <c r="M1772" s="196" t="s">
        <v>297</v>
      </c>
      <c r="N1772" s="216">
        <v>280</v>
      </c>
      <c r="O1772" s="216">
        <v>0</v>
      </c>
      <c r="P1772" s="216">
        <v>0</v>
      </c>
      <c r="Q1772" s="335">
        <v>0</v>
      </c>
      <c r="R1772" s="234"/>
    </row>
    <row r="1773" spans="2:18" s="194" customFormat="1" x14ac:dyDescent="0.25">
      <c r="B1773" s="233">
        <v>1768</v>
      </c>
      <c r="C1773" s="293">
        <v>45475</v>
      </c>
      <c r="D1773" s="201" t="s">
        <v>96</v>
      </c>
      <c r="E1773" s="196" t="s">
        <v>159</v>
      </c>
      <c r="F1773" s="196" t="s">
        <v>1</v>
      </c>
      <c r="G1773" s="196" t="s">
        <v>159</v>
      </c>
      <c r="H1773" s="196">
        <v>11.8</v>
      </c>
      <c r="I1773" s="196" t="s">
        <v>66</v>
      </c>
      <c r="J1773" s="196">
        <v>4</v>
      </c>
      <c r="K1773" s="448"/>
      <c r="L1773" s="196" t="s">
        <v>1</v>
      </c>
      <c r="M1773" s="196"/>
      <c r="N1773" s="216">
        <v>0</v>
      </c>
      <c r="O1773" s="216">
        <v>0</v>
      </c>
      <c r="P1773" s="216">
        <v>47.2</v>
      </c>
      <c r="Q1773" s="335">
        <v>0</v>
      </c>
      <c r="R1773" s="234"/>
    </row>
    <row r="1774" spans="2:18" s="194" customFormat="1" x14ac:dyDescent="0.25">
      <c r="B1774" s="233">
        <v>1769</v>
      </c>
      <c r="C1774" s="293">
        <v>45475</v>
      </c>
      <c r="D1774" s="201" t="s">
        <v>128</v>
      </c>
      <c r="E1774" s="196" t="s">
        <v>159</v>
      </c>
      <c r="F1774" s="196" t="s">
        <v>1</v>
      </c>
      <c r="G1774" s="196" t="s">
        <v>159</v>
      </c>
      <c r="H1774" s="196">
        <v>11.8</v>
      </c>
      <c r="I1774" s="196" t="s">
        <v>66</v>
      </c>
      <c r="J1774" s="196">
        <v>4</v>
      </c>
      <c r="K1774" s="448"/>
      <c r="L1774" s="196" t="s">
        <v>1</v>
      </c>
      <c r="M1774" s="196"/>
      <c r="N1774" s="216">
        <v>0</v>
      </c>
      <c r="O1774" s="216">
        <v>0</v>
      </c>
      <c r="P1774" s="216">
        <v>47.2</v>
      </c>
      <c r="Q1774" s="335">
        <v>0</v>
      </c>
      <c r="R1774" s="234"/>
    </row>
    <row r="1775" spans="2:18" s="194" customFormat="1" x14ac:dyDescent="0.25">
      <c r="B1775" s="233">
        <v>1770</v>
      </c>
      <c r="C1775" s="293">
        <v>45476</v>
      </c>
      <c r="D1775" s="201" t="s">
        <v>94</v>
      </c>
      <c r="E1775" s="196" t="s">
        <v>92</v>
      </c>
      <c r="F1775" s="196" t="s">
        <v>1</v>
      </c>
      <c r="G1775" s="196" t="s">
        <v>209</v>
      </c>
      <c r="H1775" s="196">
        <v>6.65</v>
      </c>
      <c r="I1775" s="196" t="s">
        <v>214</v>
      </c>
      <c r="J1775" s="196">
        <v>28</v>
      </c>
      <c r="K1775" s="448"/>
      <c r="L1775" s="196" t="s">
        <v>62</v>
      </c>
      <c r="M1775" s="196" t="s">
        <v>298</v>
      </c>
      <c r="N1775" s="216">
        <v>186.20000000000002</v>
      </c>
      <c r="O1775" s="216">
        <v>0</v>
      </c>
      <c r="P1775" s="216">
        <v>0</v>
      </c>
      <c r="Q1775" s="335">
        <v>0</v>
      </c>
      <c r="R1775" s="234"/>
    </row>
    <row r="1776" spans="2:18" s="194" customFormat="1" x14ac:dyDescent="0.25">
      <c r="B1776" s="233">
        <v>1771</v>
      </c>
      <c r="C1776" s="293">
        <v>45476</v>
      </c>
      <c r="D1776" s="201" t="s">
        <v>91</v>
      </c>
      <c r="E1776" s="196" t="s">
        <v>92</v>
      </c>
      <c r="F1776" s="196" t="s">
        <v>1</v>
      </c>
      <c r="G1776" s="196" t="s">
        <v>209</v>
      </c>
      <c r="H1776" s="196">
        <v>6.65</v>
      </c>
      <c r="I1776" s="196"/>
      <c r="J1776" s="196"/>
      <c r="K1776" s="448"/>
      <c r="L1776" s="196"/>
      <c r="M1776" s="196"/>
      <c r="N1776" s="216">
        <v>0</v>
      </c>
      <c r="O1776" s="216">
        <v>0</v>
      </c>
      <c r="P1776" s="216">
        <v>0</v>
      </c>
      <c r="Q1776" s="335">
        <v>0</v>
      </c>
      <c r="R1776" s="234" t="s">
        <v>267</v>
      </c>
    </row>
    <row r="1777" spans="2:18" s="194" customFormat="1" x14ac:dyDescent="0.25">
      <c r="B1777" s="233">
        <v>1772</v>
      </c>
      <c r="C1777" s="293">
        <v>45476</v>
      </c>
      <c r="D1777" s="201" t="s">
        <v>116</v>
      </c>
      <c r="E1777" s="196" t="s">
        <v>92</v>
      </c>
      <c r="F1777" s="196" t="s">
        <v>1</v>
      </c>
      <c r="G1777" s="196" t="s">
        <v>209</v>
      </c>
      <c r="H1777" s="196">
        <v>6.65</v>
      </c>
      <c r="I1777" s="196" t="s">
        <v>284</v>
      </c>
      <c r="J1777" s="196">
        <v>21</v>
      </c>
      <c r="K1777" s="448">
        <v>723505</v>
      </c>
      <c r="L1777" s="196" t="s">
        <v>1</v>
      </c>
      <c r="M1777" s="196"/>
      <c r="N1777" s="216">
        <f t="shared" ref="N1777" si="109">IF(I1777=$N$5,J1777*H1777,0)</f>
        <v>0</v>
      </c>
      <c r="O1777" s="216">
        <f t="shared" ref="O1777" si="110">IF(I1777=$O$5,J1777*H1777,0)*1.15</f>
        <v>0</v>
      </c>
      <c r="P1777" s="216">
        <f t="shared" ref="P1777" si="111">IF(I1777=$P$5,J1777*H1777,0)</f>
        <v>0</v>
      </c>
      <c r="Q1777" s="335">
        <f t="shared" ref="Q1777" si="112">IF(I1777=$Q$5,J1777*H1777,0)</f>
        <v>0</v>
      </c>
      <c r="R1777" s="234" t="s">
        <v>282</v>
      </c>
    </row>
    <row r="1778" spans="2:18" s="194" customFormat="1" x14ac:dyDescent="0.25">
      <c r="B1778" s="233">
        <v>1773</v>
      </c>
      <c r="C1778" s="293">
        <v>45476</v>
      </c>
      <c r="D1778" s="201" t="s">
        <v>155</v>
      </c>
      <c r="E1778" s="196" t="s">
        <v>92</v>
      </c>
      <c r="F1778" s="196" t="s">
        <v>62</v>
      </c>
      <c r="G1778" s="196" t="s">
        <v>210</v>
      </c>
      <c r="H1778" s="196">
        <v>4.1500000000000004</v>
      </c>
      <c r="I1778" s="196" t="s">
        <v>214</v>
      </c>
      <c r="J1778" s="196">
        <v>42</v>
      </c>
      <c r="K1778" s="448"/>
      <c r="L1778" s="196" t="s">
        <v>62</v>
      </c>
      <c r="M1778" s="196" t="s">
        <v>298</v>
      </c>
      <c r="N1778" s="216">
        <v>174.3</v>
      </c>
      <c r="O1778" s="216">
        <v>0</v>
      </c>
      <c r="P1778" s="216">
        <v>0</v>
      </c>
      <c r="Q1778" s="335">
        <v>0</v>
      </c>
      <c r="R1778" s="234"/>
    </row>
    <row r="1779" spans="2:18" s="194" customFormat="1" x14ac:dyDescent="0.25">
      <c r="B1779" s="233">
        <v>1774</v>
      </c>
      <c r="C1779" s="293">
        <v>45476</v>
      </c>
      <c r="D1779" s="201" t="s">
        <v>154</v>
      </c>
      <c r="E1779" s="196" t="s">
        <v>92</v>
      </c>
      <c r="F1779" s="196" t="s">
        <v>62</v>
      </c>
      <c r="G1779" s="196" t="s">
        <v>210</v>
      </c>
      <c r="H1779" s="196">
        <v>4.1500000000000004</v>
      </c>
      <c r="I1779" s="196" t="s">
        <v>214</v>
      </c>
      <c r="J1779" s="196">
        <v>42</v>
      </c>
      <c r="K1779" s="448"/>
      <c r="L1779" s="196" t="s">
        <v>62</v>
      </c>
      <c r="M1779" s="196" t="s">
        <v>298</v>
      </c>
      <c r="N1779" s="216">
        <v>174.3</v>
      </c>
      <c r="O1779" s="216">
        <v>0</v>
      </c>
      <c r="P1779" s="216">
        <v>0</v>
      </c>
      <c r="Q1779" s="335">
        <v>0</v>
      </c>
      <c r="R1779" s="234"/>
    </row>
    <row r="1780" spans="2:18" s="194" customFormat="1" x14ac:dyDescent="0.25">
      <c r="B1780" s="233">
        <v>1775</v>
      </c>
      <c r="C1780" s="293">
        <v>45476</v>
      </c>
      <c r="D1780" s="201" t="s">
        <v>158</v>
      </c>
      <c r="E1780" s="196" t="s">
        <v>159</v>
      </c>
      <c r="F1780" s="196" t="s">
        <v>381</v>
      </c>
      <c r="G1780" s="196" t="s">
        <v>159</v>
      </c>
      <c r="H1780" s="196">
        <v>10</v>
      </c>
      <c r="I1780" s="196" t="s">
        <v>66</v>
      </c>
      <c r="J1780" s="196">
        <v>5</v>
      </c>
      <c r="K1780" s="448"/>
      <c r="L1780" s="196" t="s">
        <v>1</v>
      </c>
      <c r="M1780" s="196"/>
      <c r="N1780" s="216">
        <v>0</v>
      </c>
      <c r="O1780" s="216">
        <v>0</v>
      </c>
      <c r="P1780" s="216">
        <v>50</v>
      </c>
      <c r="Q1780" s="335">
        <v>0</v>
      </c>
      <c r="R1780" s="234"/>
    </row>
    <row r="1781" spans="2:18" s="194" customFormat="1" x14ac:dyDescent="0.25">
      <c r="B1781" s="233">
        <v>1776</v>
      </c>
      <c r="C1781" s="293">
        <v>45476</v>
      </c>
      <c r="D1781" s="201" t="s">
        <v>277</v>
      </c>
      <c r="E1781" s="196" t="s">
        <v>176</v>
      </c>
      <c r="F1781" s="196" t="s">
        <v>7</v>
      </c>
      <c r="G1781" s="196" t="s">
        <v>209</v>
      </c>
      <c r="H1781" s="196">
        <v>7</v>
      </c>
      <c r="I1781" s="196" t="s">
        <v>214</v>
      </c>
      <c r="J1781" s="196">
        <v>33</v>
      </c>
      <c r="K1781" s="448"/>
      <c r="L1781" s="196" t="s">
        <v>7</v>
      </c>
      <c r="M1781" s="196" t="s">
        <v>298</v>
      </c>
      <c r="N1781" s="216">
        <v>231</v>
      </c>
      <c r="O1781" s="216">
        <v>0</v>
      </c>
      <c r="P1781" s="216">
        <v>0</v>
      </c>
      <c r="Q1781" s="335">
        <v>0</v>
      </c>
      <c r="R1781" s="234"/>
    </row>
    <row r="1782" spans="2:18" s="194" customFormat="1" x14ac:dyDescent="0.25">
      <c r="B1782" s="233">
        <v>1777</v>
      </c>
      <c r="C1782" s="293">
        <v>45476</v>
      </c>
      <c r="D1782" s="201" t="s">
        <v>261</v>
      </c>
      <c r="E1782" s="196" t="s">
        <v>269</v>
      </c>
      <c r="F1782" s="196" t="s">
        <v>7</v>
      </c>
      <c r="G1782" s="196" t="s">
        <v>210</v>
      </c>
      <c r="H1782" s="196">
        <v>5</v>
      </c>
      <c r="I1782" s="196" t="s">
        <v>214</v>
      </c>
      <c r="J1782" s="196">
        <v>0</v>
      </c>
      <c r="K1782" s="448"/>
      <c r="L1782" s="196" t="s">
        <v>7</v>
      </c>
      <c r="M1782" s="196" t="s">
        <v>298</v>
      </c>
      <c r="N1782" s="216">
        <v>0</v>
      </c>
      <c r="O1782" s="216">
        <v>0</v>
      </c>
      <c r="P1782" s="216">
        <v>0</v>
      </c>
      <c r="Q1782" s="335">
        <v>0</v>
      </c>
      <c r="R1782" s="234"/>
    </row>
    <row r="1783" spans="2:18" s="194" customFormat="1" x14ac:dyDescent="0.25">
      <c r="B1783" s="233">
        <v>1778</v>
      </c>
      <c r="C1783" s="293">
        <v>45476</v>
      </c>
      <c r="D1783" s="201" t="s">
        <v>254</v>
      </c>
      <c r="E1783" s="196" t="s">
        <v>159</v>
      </c>
      <c r="F1783" s="196" t="s">
        <v>7</v>
      </c>
      <c r="G1783" s="196" t="s">
        <v>159</v>
      </c>
      <c r="H1783" s="196">
        <v>10</v>
      </c>
      <c r="I1783" s="196" t="s">
        <v>66</v>
      </c>
      <c r="J1783" s="196">
        <v>0</v>
      </c>
      <c r="K1783" s="448"/>
      <c r="L1783" s="196" t="s">
        <v>1</v>
      </c>
      <c r="M1783" s="196"/>
      <c r="N1783" s="216">
        <v>0</v>
      </c>
      <c r="O1783" s="216">
        <v>0</v>
      </c>
      <c r="P1783" s="216">
        <v>0</v>
      </c>
      <c r="Q1783" s="335">
        <v>0</v>
      </c>
      <c r="R1783" s="234"/>
    </row>
    <row r="1784" spans="2:18" s="194" customFormat="1" x14ac:dyDescent="0.25">
      <c r="B1784" s="233">
        <v>1779</v>
      </c>
      <c r="C1784" s="293">
        <v>45476</v>
      </c>
      <c r="D1784" s="201" t="s">
        <v>263</v>
      </c>
      <c r="E1784" s="196" t="s">
        <v>176</v>
      </c>
      <c r="F1784" s="196" t="s">
        <v>7</v>
      </c>
      <c r="G1784" s="196" t="s">
        <v>209</v>
      </c>
      <c r="H1784" s="196">
        <v>7</v>
      </c>
      <c r="I1784" s="196" t="s">
        <v>214</v>
      </c>
      <c r="J1784" s="196">
        <v>33</v>
      </c>
      <c r="K1784" s="448"/>
      <c r="L1784" s="196" t="s">
        <v>7</v>
      </c>
      <c r="M1784" s="196" t="s">
        <v>298</v>
      </c>
      <c r="N1784" s="216">
        <v>231</v>
      </c>
      <c r="O1784" s="216">
        <v>0</v>
      </c>
      <c r="P1784" s="216">
        <v>0</v>
      </c>
      <c r="Q1784" s="335">
        <v>0</v>
      </c>
      <c r="R1784" s="234"/>
    </row>
    <row r="1785" spans="2:18" s="194" customFormat="1" x14ac:dyDescent="0.25">
      <c r="B1785" s="233">
        <v>1780</v>
      </c>
      <c r="C1785" s="293">
        <v>45476</v>
      </c>
      <c r="D1785" s="201" t="s">
        <v>175</v>
      </c>
      <c r="E1785" s="196" t="s">
        <v>176</v>
      </c>
      <c r="F1785" s="196" t="s">
        <v>7</v>
      </c>
      <c r="G1785" s="196" t="s">
        <v>209</v>
      </c>
      <c r="H1785" s="196">
        <v>7</v>
      </c>
      <c r="I1785" s="196" t="s">
        <v>214</v>
      </c>
      <c r="J1785" s="196">
        <v>33</v>
      </c>
      <c r="K1785" s="448"/>
      <c r="L1785" s="196" t="s">
        <v>7</v>
      </c>
      <c r="M1785" s="196" t="s">
        <v>298</v>
      </c>
      <c r="N1785" s="216">
        <v>231</v>
      </c>
      <c r="O1785" s="216">
        <v>0</v>
      </c>
      <c r="P1785" s="216">
        <v>0</v>
      </c>
      <c r="Q1785" s="335">
        <v>0</v>
      </c>
      <c r="R1785" s="234"/>
    </row>
    <row r="1786" spans="2:18" s="194" customFormat="1" x14ac:dyDescent="0.25">
      <c r="B1786" s="233">
        <v>1781</v>
      </c>
      <c r="C1786" s="293">
        <v>45476</v>
      </c>
      <c r="D1786" s="201" t="s">
        <v>171</v>
      </c>
      <c r="E1786" s="196" t="s">
        <v>159</v>
      </c>
      <c r="F1786" s="196" t="s">
        <v>7</v>
      </c>
      <c r="G1786" s="196" t="s">
        <v>159</v>
      </c>
      <c r="H1786" s="196">
        <v>11.2</v>
      </c>
      <c r="I1786" s="196" t="s">
        <v>66</v>
      </c>
      <c r="J1786" s="196">
        <v>5</v>
      </c>
      <c r="K1786" s="448"/>
      <c r="L1786" s="196" t="s">
        <v>1</v>
      </c>
      <c r="M1786" s="196"/>
      <c r="N1786" s="216">
        <v>0</v>
      </c>
      <c r="O1786" s="216">
        <v>0</v>
      </c>
      <c r="P1786" s="216">
        <v>56</v>
      </c>
      <c r="Q1786" s="335">
        <v>0</v>
      </c>
      <c r="R1786" s="234"/>
    </row>
    <row r="1787" spans="2:18" s="194" customFormat="1" x14ac:dyDescent="0.25">
      <c r="B1787" s="233">
        <v>1782</v>
      </c>
      <c r="C1787" s="293">
        <v>45476</v>
      </c>
      <c r="D1787" s="201" t="s">
        <v>151</v>
      </c>
      <c r="E1787" s="196" t="s">
        <v>92</v>
      </c>
      <c r="F1787" s="196" t="s">
        <v>63</v>
      </c>
      <c r="G1787" s="196" t="s">
        <v>209</v>
      </c>
      <c r="H1787" s="196">
        <v>6.65</v>
      </c>
      <c r="I1787" s="196" t="s">
        <v>215</v>
      </c>
      <c r="J1787" s="196">
        <v>0</v>
      </c>
      <c r="K1787" s="448"/>
      <c r="L1787" s="196"/>
      <c r="M1787" s="196"/>
      <c r="N1787" s="216">
        <v>0</v>
      </c>
      <c r="O1787" s="216">
        <v>0</v>
      </c>
      <c r="P1787" s="216">
        <v>0</v>
      </c>
      <c r="Q1787" s="335">
        <v>0</v>
      </c>
      <c r="R1787" s="234" t="s">
        <v>267</v>
      </c>
    </row>
    <row r="1788" spans="2:18" s="194" customFormat="1" x14ac:dyDescent="0.25">
      <c r="B1788" s="233">
        <v>1783</v>
      </c>
      <c r="C1788" s="293">
        <v>45476</v>
      </c>
      <c r="D1788" s="201" t="s">
        <v>150</v>
      </c>
      <c r="E1788" s="196" t="s">
        <v>92</v>
      </c>
      <c r="F1788" s="196" t="s">
        <v>63</v>
      </c>
      <c r="G1788" s="196" t="s">
        <v>210</v>
      </c>
      <c r="H1788" s="196">
        <v>4.1500000000000004</v>
      </c>
      <c r="I1788" s="196" t="s">
        <v>215</v>
      </c>
      <c r="J1788" s="196">
        <v>0</v>
      </c>
      <c r="K1788" s="448"/>
      <c r="L1788" s="196"/>
      <c r="M1788" s="196"/>
      <c r="N1788" s="216">
        <v>0</v>
      </c>
      <c r="O1788" s="216">
        <v>0</v>
      </c>
      <c r="P1788" s="216">
        <v>0</v>
      </c>
      <c r="Q1788" s="335">
        <v>0</v>
      </c>
      <c r="R1788" s="234" t="s">
        <v>267</v>
      </c>
    </row>
    <row r="1789" spans="2:18" s="194" customFormat="1" x14ac:dyDescent="0.25">
      <c r="B1789" s="233">
        <v>1784</v>
      </c>
      <c r="C1789" s="293">
        <v>45476</v>
      </c>
      <c r="D1789" s="201" t="s">
        <v>148</v>
      </c>
      <c r="E1789" s="196" t="s">
        <v>92</v>
      </c>
      <c r="F1789" s="196" t="s">
        <v>63</v>
      </c>
      <c r="G1789" s="196" t="s">
        <v>210</v>
      </c>
      <c r="H1789" s="196">
        <v>4.1500000000000004</v>
      </c>
      <c r="I1789" s="196" t="s">
        <v>215</v>
      </c>
      <c r="J1789" s="196">
        <v>2</v>
      </c>
      <c r="K1789" s="448"/>
      <c r="L1789" s="196" t="s">
        <v>63</v>
      </c>
      <c r="M1789" s="196" t="s">
        <v>298</v>
      </c>
      <c r="N1789" s="216">
        <v>0</v>
      </c>
      <c r="O1789" s="216">
        <v>9.5449999999999999</v>
      </c>
      <c r="P1789" s="216">
        <v>0</v>
      </c>
      <c r="Q1789" s="335">
        <v>0</v>
      </c>
      <c r="R1789" s="234" t="s">
        <v>267</v>
      </c>
    </row>
    <row r="1790" spans="2:18" s="194" customFormat="1" x14ac:dyDescent="0.25">
      <c r="B1790" s="233">
        <v>1785</v>
      </c>
      <c r="C1790" s="293">
        <v>45476</v>
      </c>
      <c r="D1790" s="201" t="s">
        <v>177</v>
      </c>
      <c r="E1790" s="196" t="s">
        <v>159</v>
      </c>
      <c r="F1790" s="196" t="s">
        <v>8</v>
      </c>
      <c r="G1790" s="196" t="s">
        <v>159</v>
      </c>
      <c r="H1790" s="196">
        <v>11.6</v>
      </c>
      <c r="I1790" s="196" t="s">
        <v>66</v>
      </c>
      <c r="J1790" s="196">
        <v>5</v>
      </c>
      <c r="K1790" s="448"/>
      <c r="L1790" s="196" t="s">
        <v>1</v>
      </c>
      <c r="M1790" s="196"/>
      <c r="N1790" s="216">
        <v>0</v>
      </c>
      <c r="O1790" s="216">
        <v>0</v>
      </c>
      <c r="P1790" s="216">
        <v>58</v>
      </c>
      <c r="Q1790" s="335">
        <v>0</v>
      </c>
      <c r="R1790" s="234"/>
    </row>
    <row r="1791" spans="2:18" s="194" customFormat="1" x14ac:dyDescent="0.25">
      <c r="B1791" s="233">
        <v>1786</v>
      </c>
      <c r="C1791" s="293">
        <v>45476</v>
      </c>
      <c r="D1791" s="201" t="s">
        <v>260</v>
      </c>
      <c r="E1791" s="196" t="s">
        <v>92</v>
      </c>
      <c r="F1791" s="196" t="s">
        <v>2</v>
      </c>
      <c r="G1791" s="196" t="s">
        <v>209</v>
      </c>
      <c r="H1791" s="196">
        <v>7</v>
      </c>
      <c r="I1791" s="196" t="s">
        <v>214</v>
      </c>
      <c r="J1791" s="196">
        <v>31</v>
      </c>
      <c r="K1791" s="448"/>
      <c r="L1791" s="196" t="s">
        <v>2</v>
      </c>
      <c r="M1791" s="196" t="s">
        <v>297</v>
      </c>
      <c r="N1791" s="216">
        <v>217</v>
      </c>
      <c r="O1791" s="216">
        <v>0</v>
      </c>
      <c r="P1791" s="216">
        <v>0</v>
      </c>
      <c r="Q1791" s="335">
        <v>0</v>
      </c>
      <c r="R1791" s="234"/>
    </row>
    <row r="1792" spans="2:18" s="194" customFormat="1" x14ac:dyDescent="0.25">
      <c r="B1792" s="233">
        <v>1787</v>
      </c>
      <c r="C1792" s="293">
        <v>45476</v>
      </c>
      <c r="D1792" s="201" t="s">
        <v>259</v>
      </c>
      <c r="E1792" s="196" t="s">
        <v>92</v>
      </c>
      <c r="F1792" s="196" t="s">
        <v>2</v>
      </c>
      <c r="G1792" s="196" t="s">
        <v>209</v>
      </c>
      <c r="H1792" s="196">
        <v>7</v>
      </c>
      <c r="I1792" s="196" t="s">
        <v>214</v>
      </c>
      <c r="J1792" s="196">
        <v>30</v>
      </c>
      <c r="K1792" s="448"/>
      <c r="L1792" s="196" t="s">
        <v>2</v>
      </c>
      <c r="M1792" s="196" t="s">
        <v>297</v>
      </c>
      <c r="N1792" s="216">
        <v>210</v>
      </c>
      <c r="O1792" s="216">
        <v>0</v>
      </c>
      <c r="P1792" s="216">
        <v>0</v>
      </c>
      <c r="Q1792" s="335">
        <v>0</v>
      </c>
      <c r="R1792" s="234"/>
    </row>
    <row r="1793" spans="2:18" s="194" customFormat="1" x14ac:dyDescent="0.25">
      <c r="B1793" s="233">
        <v>1788</v>
      </c>
      <c r="C1793" s="293">
        <v>45476</v>
      </c>
      <c r="D1793" s="201" t="s">
        <v>252</v>
      </c>
      <c r="E1793" s="196" t="s">
        <v>92</v>
      </c>
      <c r="F1793" s="196" t="s">
        <v>2</v>
      </c>
      <c r="G1793" s="196" t="s">
        <v>209</v>
      </c>
      <c r="H1793" s="196">
        <v>7</v>
      </c>
      <c r="I1793" s="196" t="s">
        <v>214</v>
      </c>
      <c r="J1793" s="196">
        <v>30</v>
      </c>
      <c r="K1793" s="448"/>
      <c r="L1793" s="196" t="s">
        <v>2</v>
      </c>
      <c r="M1793" s="196" t="s">
        <v>297</v>
      </c>
      <c r="N1793" s="216">
        <v>210</v>
      </c>
      <c r="O1793" s="216">
        <v>0</v>
      </c>
      <c r="P1793" s="216">
        <v>0</v>
      </c>
      <c r="Q1793" s="335">
        <v>0</v>
      </c>
      <c r="R1793" s="234"/>
    </row>
    <row r="1794" spans="2:18" s="194" customFormat="1" x14ac:dyDescent="0.25">
      <c r="B1794" s="233">
        <v>1789</v>
      </c>
      <c r="C1794" s="293">
        <v>45476</v>
      </c>
      <c r="D1794" s="201" t="s">
        <v>141</v>
      </c>
      <c r="E1794" s="196" t="s">
        <v>92</v>
      </c>
      <c r="F1794" s="196" t="s">
        <v>2</v>
      </c>
      <c r="G1794" s="196" t="s">
        <v>209</v>
      </c>
      <c r="H1794" s="196">
        <v>7</v>
      </c>
      <c r="I1794" s="196"/>
      <c r="J1794" s="196"/>
      <c r="K1794" s="448"/>
      <c r="L1794" s="196"/>
      <c r="M1794" s="196"/>
      <c r="N1794" s="216">
        <v>0</v>
      </c>
      <c r="O1794" s="216">
        <v>0</v>
      </c>
      <c r="P1794" s="216">
        <v>0</v>
      </c>
      <c r="Q1794" s="335">
        <v>0</v>
      </c>
      <c r="R1794" s="234" t="s">
        <v>267</v>
      </c>
    </row>
    <row r="1795" spans="2:18" s="194" customFormat="1" x14ac:dyDescent="0.25">
      <c r="B1795" s="233">
        <v>1790</v>
      </c>
      <c r="C1795" s="293">
        <v>45476</v>
      </c>
      <c r="D1795" s="201" t="s">
        <v>140</v>
      </c>
      <c r="E1795" s="196" t="s">
        <v>92</v>
      </c>
      <c r="F1795" s="196" t="s">
        <v>2</v>
      </c>
      <c r="G1795" s="196" t="s">
        <v>209</v>
      </c>
      <c r="H1795" s="196">
        <v>7</v>
      </c>
      <c r="I1795" s="196"/>
      <c r="J1795" s="196"/>
      <c r="K1795" s="448"/>
      <c r="L1795" s="196"/>
      <c r="M1795" s="196"/>
      <c r="N1795" s="216">
        <v>0</v>
      </c>
      <c r="O1795" s="216">
        <v>0</v>
      </c>
      <c r="P1795" s="216">
        <v>0</v>
      </c>
      <c r="Q1795" s="335">
        <v>0</v>
      </c>
      <c r="R1795" s="234" t="s">
        <v>267</v>
      </c>
    </row>
    <row r="1796" spans="2:18" s="194" customFormat="1" x14ac:dyDescent="0.25">
      <c r="B1796" s="233">
        <v>1791</v>
      </c>
      <c r="C1796" s="293">
        <v>45476</v>
      </c>
      <c r="D1796" s="201" t="s">
        <v>139</v>
      </c>
      <c r="E1796" s="196" t="s">
        <v>92</v>
      </c>
      <c r="F1796" s="196" t="s">
        <v>2</v>
      </c>
      <c r="G1796" s="196" t="s">
        <v>209</v>
      </c>
      <c r="H1796" s="196">
        <v>7</v>
      </c>
      <c r="I1796" s="196"/>
      <c r="J1796" s="196"/>
      <c r="K1796" s="448"/>
      <c r="L1796" s="196"/>
      <c r="M1796" s="196"/>
      <c r="N1796" s="216">
        <v>0</v>
      </c>
      <c r="O1796" s="216">
        <v>0</v>
      </c>
      <c r="P1796" s="216">
        <v>0</v>
      </c>
      <c r="Q1796" s="335">
        <v>0</v>
      </c>
      <c r="R1796" s="234" t="s">
        <v>267</v>
      </c>
    </row>
    <row r="1797" spans="2:18" s="194" customFormat="1" x14ac:dyDescent="0.25">
      <c r="B1797" s="233">
        <v>1792</v>
      </c>
      <c r="C1797" s="293">
        <v>45476</v>
      </c>
      <c r="D1797" s="201" t="s">
        <v>96</v>
      </c>
      <c r="E1797" s="196" t="s">
        <v>159</v>
      </c>
      <c r="F1797" s="196" t="s">
        <v>1</v>
      </c>
      <c r="G1797" s="196" t="s">
        <v>159</v>
      </c>
      <c r="H1797" s="196">
        <v>11.8</v>
      </c>
      <c r="I1797" s="196" t="s">
        <v>66</v>
      </c>
      <c r="J1797" s="196">
        <v>4</v>
      </c>
      <c r="K1797" s="448"/>
      <c r="L1797" s="196" t="s">
        <v>1</v>
      </c>
      <c r="M1797" s="196"/>
      <c r="N1797" s="216">
        <v>0</v>
      </c>
      <c r="O1797" s="216">
        <v>0</v>
      </c>
      <c r="P1797" s="216">
        <v>47.2</v>
      </c>
      <c r="Q1797" s="335">
        <v>0</v>
      </c>
      <c r="R1797" s="234"/>
    </row>
    <row r="1798" spans="2:18" s="194" customFormat="1" x14ac:dyDescent="0.25">
      <c r="B1798" s="233">
        <v>1793</v>
      </c>
      <c r="C1798" s="293">
        <v>45476</v>
      </c>
      <c r="D1798" s="201" t="s">
        <v>128</v>
      </c>
      <c r="E1798" s="196" t="s">
        <v>159</v>
      </c>
      <c r="F1798" s="196" t="s">
        <v>1</v>
      </c>
      <c r="G1798" s="196" t="s">
        <v>159</v>
      </c>
      <c r="H1798" s="196">
        <v>11.8</v>
      </c>
      <c r="I1798" s="196" t="s">
        <v>66</v>
      </c>
      <c r="J1798" s="196">
        <v>5</v>
      </c>
      <c r="K1798" s="448"/>
      <c r="L1798" s="196" t="s">
        <v>1</v>
      </c>
      <c r="M1798" s="196"/>
      <c r="N1798" s="216">
        <v>0</v>
      </c>
      <c r="O1798" s="216">
        <v>0</v>
      </c>
      <c r="P1798" s="216">
        <v>59</v>
      </c>
      <c r="Q1798" s="335">
        <v>0</v>
      </c>
      <c r="R1798" s="234"/>
    </row>
    <row r="1799" spans="2:18" s="194" customFormat="1" x14ac:dyDescent="0.25">
      <c r="B1799" s="233">
        <v>1794</v>
      </c>
      <c r="C1799" s="293">
        <v>45477</v>
      </c>
      <c r="D1799" s="201" t="s">
        <v>94</v>
      </c>
      <c r="E1799" s="196" t="s">
        <v>92</v>
      </c>
      <c r="F1799" s="196" t="s">
        <v>1</v>
      </c>
      <c r="G1799" s="196" t="s">
        <v>209</v>
      </c>
      <c r="H1799" s="196">
        <v>6.65</v>
      </c>
      <c r="I1799" s="196" t="s">
        <v>214</v>
      </c>
      <c r="J1799" s="196">
        <v>22</v>
      </c>
      <c r="K1799" s="448"/>
      <c r="L1799" s="196" t="s">
        <v>62</v>
      </c>
      <c r="M1799" s="196" t="s">
        <v>298</v>
      </c>
      <c r="N1799" s="216">
        <v>146.30000000000001</v>
      </c>
      <c r="O1799" s="216">
        <v>0</v>
      </c>
      <c r="P1799" s="216">
        <v>0</v>
      </c>
      <c r="Q1799" s="335">
        <v>0</v>
      </c>
      <c r="R1799" s="234" t="s">
        <v>285</v>
      </c>
    </row>
    <row r="1800" spans="2:18" s="194" customFormat="1" x14ac:dyDescent="0.25">
      <c r="B1800" s="233">
        <v>1795</v>
      </c>
      <c r="C1800" s="293">
        <v>45477</v>
      </c>
      <c r="D1800" s="201" t="s">
        <v>91</v>
      </c>
      <c r="E1800" s="196" t="s">
        <v>92</v>
      </c>
      <c r="F1800" s="196" t="s">
        <v>1</v>
      </c>
      <c r="G1800" s="196" t="s">
        <v>209</v>
      </c>
      <c r="H1800" s="196">
        <v>6.65</v>
      </c>
      <c r="I1800" s="196" t="s">
        <v>214</v>
      </c>
      <c r="J1800" s="196">
        <v>5</v>
      </c>
      <c r="K1800" s="448"/>
      <c r="L1800" s="196" t="s">
        <v>62</v>
      </c>
      <c r="M1800" s="196" t="s">
        <v>298</v>
      </c>
      <c r="N1800" s="216">
        <v>33.25</v>
      </c>
      <c r="O1800" s="216">
        <v>0</v>
      </c>
      <c r="P1800" s="216">
        <v>0</v>
      </c>
      <c r="Q1800" s="335">
        <v>0</v>
      </c>
      <c r="R1800" s="234" t="s">
        <v>267</v>
      </c>
    </row>
    <row r="1801" spans="2:18" s="194" customFormat="1" x14ac:dyDescent="0.25">
      <c r="B1801" s="233">
        <v>1796</v>
      </c>
      <c r="C1801" s="293">
        <v>45477</v>
      </c>
      <c r="D1801" s="201" t="s">
        <v>116</v>
      </c>
      <c r="E1801" s="196" t="s">
        <v>92</v>
      </c>
      <c r="F1801" s="196" t="s">
        <v>1</v>
      </c>
      <c r="G1801" s="196" t="s">
        <v>209</v>
      </c>
      <c r="H1801" s="196">
        <v>6.65</v>
      </c>
      <c r="I1801" s="196" t="s">
        <v>247</v>
      </c>
      <c r="J1801" s="196">
        <v>27</v>
      </c>
      <c r="K1801" s="448">
        <v>723505</v>
      </c>
      <c r="L1801" s="196" t="s">
        <v>1</v>
      </c>
      <c r="M1801" s="196" t="s">
        <v>514</v>
      </c>
      <c r="N1801" s="216">
        <f t="shared" ref="N1801" si="113">IF(I1801=$N$5,J1801*H1801,0)</f>
        <v>0</v>
      </c>
      <c r="O1801" s="216">
        <f t="shared" ref="O1801" si="114">IF(I1801=$O$5,J1801*H1801,0)*1.15</f>
        <v>0</v>
      </c>
      <c r="P1801" s="216">
        <f t="shared" ref="P1801" si="115">IF(I1801=$P$5,J1801*H1801,0)</f>
        <v>0</v>
      </c>
      <c r="Q1801" s="335">
        <f t="shared" ref="Q1801" si="116">IF(I1801=$Q$5,J1801*H1801,0)</f>
        <v>179.55</v>
      </c>
      <c r="R1801" s="234" t="s">
        <v>286</v>
      </c>
    </row>
    <row r="1802" spans="2:18" s="194" customFormat="1" x14ac:dyDescent="0.25">
      <c r="B1802" s="233">
        <v>1797</v>
      </c>
      <c r="C1802" s="293">
        <v>45477</v>
      </c>
      <c r="D1802" s="201" t="s">
        <v>155</v>
      </c>
      <c r="E1802" s="196" t="s">
        <v>92</v>
      </c>
      <c r="F1802" s="196" t="s">
        <v>62</v>
      </c>
      <c r="G1802" s="196" t="s">
        <v>210</v>
      </c>
      <c r="H1802" s="196">
        <v>4.1500000000000004</v>
      </c>
      <c r="I1802" s="196" t="s">
        <v>214</v>
      </c>
      <c r="J1802" s="196">
        <v>47</v>
      </c>
      <c r="K1802" s="448"/>
      <c r="L1802" s="196" t="s">
        <v>62</v>
      </c>
      <c r="M1802" s="196" t="s">
        <v>298</v>
      </c>
      <c r="N1802" s="216">
        <v>195.05</v>
      </c>
      <c r="O1802" s="216">
        <v>0</v>
      </c>
      <c r="P1802" s="216">
        <v>0</v>
      </c>
      <c r="Q1802" s="335">
        <v>0</v>
      </c>
      <c r="R1802" s="234"/>
    </row>
    <row r="1803" spans="2:18" s="194" customFormat="1" x14ac:dyDescent="0.25">
      <c r="B1803" s="233">
        <v>1798</v>
      </c>
      <c r="C1803" s="293">
        <v>45477</v>
      </c>
      <c r="D1803" s="201" t="s">
        <v>154</v>
      </c>
      <c r="E1803" s="196" t="s">
        <v>92</v>
      </c>
      <c r="F1803" s="196" t="s">
        <v>62</v>
      </c>
      <c r="G1803" s="196" t="s">
        <v>210</v>
      </c>
      <c r="H1803" s="196">
        <v>4.1500000000000004</v>
      </c>
      <c r="I1803" s="196" t="s">
        <v>214</v>
      </c>
      <c r="J1803" s="196">
        <v>47</v>
      </c>
      <c r="K1803" s="448"/>
      <c r="L1803" s="196" t="s">
        <v>62</v>
      </c>
      <c r="M1803" s="196" t="s">
        <v>298</v>
      </c>
      <c r="N1803" s="216">
        <v>195.05</v>
      </c>
      <c r="O1803" s="216">
        <v>0</v>
      </c>
      <c r="P1803" s="216">
        <v>0</v>
      </c>
      <c r="Q1803" s="335">
        <v>0</v>
      </c>
      <c r="R1803" s="234"/>
    </row>
    <row r="1804" spans="2:18" s="194" customFormat="1" x14ac:dyDescent="0.25">
      <c r="B1804" s="233">
        <v>1799</v>
      </c>
      <c r="C1804" s="293">
        <v>45477</v>
      </c>
      <c r="D1804" s="201" t="s">
        <v>158</v>
      </c>
      <c r="E1804" s="196" t="s">
        <v>159</v>
      </c>
      <c r="F1804" s="196" t="s">
        <v>381</v>
      </c>
      <c r="G1804" s="196" t="s">
        <v>159</v>
      </c>
      <c r="H1804" s="196">
        <v>10</v>
      </c>
      <c r="I1804" s="196" t="s">
        <v>66</v>
      </c>
      <c r="J1804" s="196">
        <v>4</v>
      </c>
      <c r="K1804" s="448"/>
      <c r="L1804" s="196" t="s">
        <v>1</v>
      </c>
      <c r="M1804" s="196"/>
      <c r="N1804" s="216">
        <v>0</v>
      </c>
      <c r="O1804" s="216">
        <v>0</v>
      </c>
      <c r="P1804" s="216">
        <v>40</v>
      </c>
      <c r="Q1804" s="335">
        <v>0</v>
      </c>
      <c r="R1804" s="234"/>
    </row>
    <row r="1805" spans="2:18" s="194" customFormat="1" x14ac:dyDescent="0.25">
      <c r="B1805" s="233">
        <v>1800</v>
      </c>
      <c r="C1805" s="293">
        <v>45477</v>
      </c>
      <c r="D1805" s="201" t="s">
        <v>277</v>
      </c>
      <c r="E1805" s="196" t="s">
        <v>176</v>
      </c>
      <c r="F1805" s="196" t="s">
        <v>7</v>
      </c>
      <c r="G1805" s="196" t="s">
        <v>209</v>
      </c>
      <c r="H1805" s="196">
        <v>7</v>
      </c>
      <c r="I1805" s="196" t="s">
        <v>214</v>
      </c>
      <c r="J1805" s="196">
        <v>55</v>
      </c>
      <c r="K1805" s="448"/>
      <c r="L1805" s="196" t="s">
        <v>7</v>
      </c>
      <c r="M1805" s="196" t="s">
        <v>298</v>
      </c>
      <c r="N1805" s="216">
        <v>385</v>
      </c>
      <c r="O1805" s="216">
        <v>0</v>
      </c>
      <c r="P1805" s="216">
        <v>0</v>
      </c>
      <c r="Q1805" s="335">
        <v>0</v>
      </c>
      <c r="R1805" s="234"/>
    </row>
    <row r="1806" spans="2:18" s="194" customFormat="1" x14ac:dyDescent="0.25">
      <c r="B1806" s="233">
        <v>1801</v>
      </c>
      <c r="C1806" s="293">
        <v>45477</v>
      </c>
      <c r="D1806" s="201" t="s">
        <v>261</v>
      </c>
      <c r="E1806" s="196" t="s">
        <v>269</v>
      </c>
      <c r="F1806" s="196" t="s">
        <v>7</v>
      </c>
      <c r="G1806" s="196" t="s">
        <v>210</v>
      </c>
      <c r="H1806" s="196">
        <v>5</v>
      </c>
      <c r="I1806" s="196" t="s">
        <v>214</v>
      </c>
      <c r="J1806" s="196">
        <v>0</v>
      </c>
      <c r="K1806" s="448"/>
      <c r="L1806" s="196"/>
      <c r="M1806" s="196"/>
      <c r="N1806" s="216">
        <v>0</v>
      </c>
      <c r="O1806" s="216">
        <v>0</v>
      </c>
      <c r="P1806" s="216">
        <v>0</v>
      </c>
      <c r="Q1806" s="335">
        <v>0</v>
      </c>
      <c r="R1806" s="234"/>
    </row>
    <row r="1807" spans="2:18" s="194" customFormat="1" x14ac:dyDescent="0.25">
      <c r="B1807" s="233">
        <v>1802</v>
      </c>
      <c r="C1807" s="293">
        <v>45477</v>
      </c>
      <c r="D1807" s="201" t="s">
        <v>254</v>
      </c>
      <c r="E1807" s="196" t="s">
        <v>159</v>
      </c>
      <c r="F1807" s="196" t="s">
        <v>7</v>
      </c>
      <c r="G1807" s="196" t="s">
        <v>159</v>
      </c>
      <c r="H1807" s="196">
        <v>10</v>
      </c>
      <c r="I1807" s="196" t="s">
        <v>66</v>
      </c>
      <c r="J1807" s="196">
        <v>0</v>
      </c>
      <c r="K1807" s="448"/>
      <c r="L1807" s="196" t="s">
        <v>1</v>
      </c>
      <c r="M1807" s="196"/>
      <c r="N1807" s="216">
        <v>0</v>
      </c>
      <c r="O1807" s="216">
        <v>0</v>
      </c>
      <c r="P1807" s="216">
        <v>0</v>
      </c>
      <c r="Q1807" s="335">
        <v>0</v>
      </c>
      <c r="R1807" s="234"/>
    </row>
    <row r="1808" spans="2:18" s="194" customFormat="1" x14ac:dyDescent="0.25">
      <c r="B1808" s="233">
        <v>1803</v>
      </c>
      <c r="C1808" s="293">
        <v>45477</v>
      </c>
      <c r="D1808" s="201" t="s">
        <v>263</v>
      </c>
      <c r="E1808" s="196" t="s">
        <v>176</v>
      </c>
      <c r="F1808" s="196" t="s">
        <v>7</v>
      </c>
      <c r="G1808" s="196" t="s">
        <v>209</v>
      </c>
      <c r="H1808" s="196">
        <v>7</v>
      </c>
      <c r="I1808" s="196" t="s">
        <v>214</v>
      </c>
      <c r="J1808" s="196">
        <v>53</v>
      </c>
      <c r="K1808" s="448"/>
      <c r="L1808" s="196" t="s">
        <v>7</v>
      </c>
      <c r="M1808" s="196" t="s">
        <v>298</v>
      </c>
      <c r="N1808" s="216">
        <v>371</v>
      </c>
      <c r="O1808" s="216">
        <v>0</v>
      </c>
      <c r="P1808" s="216">
        <v>0</v>
      </c>
      <c r="Q1808" s="335">
        <v>0</v>
      </c>
      <c r="R1808" s="234"/>
    </row>
    <row r="1809" spans="2:18" s="194" customFormat="1" x14ac:dyDescent="0.25">
      <c r="B1809" s="233">
        <v>1804</v>
      </c>
      <c r="C1809" s="293">
        <v>45477</v>
      </c>
      <c r="D1809" s="201" t="s">
        <v>175</v>
      </c>
      <c r="E1809" s="196" t="s">
        <v>176</v>
      </c>
      <c r="F1809" s="196" t="s">
        <v>7</v>
      </c>
      <c r="G1809" s="196" t="s">
        <v>209</v>
      </c>
      <c r="H1809" s="196">
        <v>7</v>
      </c>
      <c r="I1809" s="196" t="s">
        <v>214</v>
      </c>
      <c r="J1809" s="196">
        <v>53</v>
      </c>
      <c r="K1809" s="448"/>
      <c r="L1809" s="196" t="s">
        <v>7</v>
      </c>
      <c r="M1809" s="196" t="s">
        <v>298</v>
      </c>
      <c r="N1809" s="216">
        <v>371</v>
      </c>
      <c r="O1809" s="216">
        <v>0</v>
      </c>
      <c r="P1809" s="216">
        <v>0</v>
      </c>
      <c r="Q1809" s="335">
        <v>0</v>
      </c>
      <c r="R1809" s="234"/>
    </row>
    <row r="1810" spans="2:18" s="194" customFormat="1" x14ac:dyDescent="0.25">
      <c r="B1810" s="233">
        <v>1805</v>
      </c>
      <c r="C1810" s="293">
        <v>45477</v>
      </c>
      <c r="D1810" s="201" t="s">
        <v>171</v>
      </c>
      <c r="E1810" s="196" t="s">
        <v>159</v>
      </c>
      <c r="F1810" s="196" t="s">
        <v>7</v>
      </c>
      <c r="G1810" s="196" t="s">
        <v>159</v>
      </c>
      <c r="H1810" s="196">
        <v>11.2</v>
      </c>
      <c r="I1810" s="196" t="s">
        <v>66</v>
      </c>
      <c r="J1810" s="196">
        <v>2</v>
      </c>
      <c r="K1810" s="448"/>
      <c r="L1810" s="196" t="s">
        <v>1</v>
      </c>
      <c r="M1810" s="196"/>
      <c r="N1810" s="216">
        <v>0</v>
      </c>
      <c r="O1810" s="216">
        <v>0</v>
      </c>
      <c r="P1810" s="216">
        <v>22.4</v>
      </c>
      <c r="Q1810" s="335">
        <v>0</v>
      </c>
      <c r="R1810" s="234"/>
    </row>
    <row r="1811" spans="2:18" s="194" customFormat="1" x14ac:dyDescent="0.25">
      <c r="B1811" s="233"/>
      <c r="C1811" s="293">
        <v>45477</v>
      </c>
      <c r="D1811" s="201" t="s">
        <v>151</v>
      </c>
      <c r="E1811" s="196" t="s">
        <v>92</v>
      </c>
      <c r="F1811" s="196" t="s">
        <v>63</v>
      </c>
      <c r="G1811" s="196" t="s">
        <v>209</v>
      </c>
      <c r="H1811" s="196">
        <v>6.65</v>
      </c>
      <c r="I1811" s="196" t="s">
        <v>215</v>
      </c>
      <c r="J1811" s="196">
        <v>14</v>
      </c>
      <c r="K1811" s="448"/>
      <c r="L1811" s="196" t="s">
        <v>63</v>
      </c>
      <c r="M1811" s="196" t="s">
        <v>298</v>
      </c>
      <c r="N1811" s="216">
        <v>0</v>
      </c>
      <c r="O1811" s="216">
        <v>107.065</v>
      </c>
      <c r="P1811" s="216">
        <v>0</v>
      </c>
      <c r="Q1811" s="335">
        <v>0</v>
      </c>
      <c r="R1811" s="234"/>
    </row>
    <row r="1812" spans="2:18" s="194" customFormat="1" x14ac:dyDescent="0.25">
      <c r="B1812" s="233">
        <v>1807</v>
      </c>
      <c r="C1812" s="293">
        <v>45477</v>
      </c>
      <c r="D1812" s="201" t="s">
        <v>151</v>
      </c>
      <c r="E1812" s="196" t="s">
        <v>92</v>
      </c>
      <c r="F1812" s="196" t="s">
        <v>63</v>
      </c>
      <c r="G1812" s="196" t="s">
        <v>209</v>
      </c>
      <c r="H1812" s="196">
        <v>6.65</v>
      </c>
      <c r="I1812" s="196" t="s">
        <v>215</v>
      </c>
      <c r="J1812" s="196">
        <v>5</v>
      </c>
      <c r="K1812" s="448"/>
      <c r="L1812" s="196" t="s">
        <v>63</v>
      </c>
      <c r="M1812" s="196" t="s">
        <v>298</v>
      </c>
      <c r="N1812" s="216">
        <v>0</v>
      </c>
      <c r="O1812" s="216">
        <v>38.237499999999997</v>
      </c>
      <c r="P1812" s="216">
        <v>0</v>
      </c>
      <c r="Q1812" s="335">
        <v>0</v>
      </c>
      <c r="R1812" s="234"/>
    </row>
    <row r="1813" spans="2:18" s="194" customFormat="1" x14ac:dyDescent="0.25">
      <c r="B1813" s="233"/>
      <c r="C1813" s="293">
        <v>45477</v>
      </c>
      <c r="D1813" s="201" t="s">
        <v>150</v>
      </c>
      <c r="E1813" s="196" t="s">
        <v>92</v>
      </c>
      <c r="F1813" s="196" t="s">
        <v>63</v>
      </c>
      <c r="G1813" s="196" t="s">
        <v>210</v>
      </c>
      <c r="H1813" s="196">
        <v>4.1500000000000004</v>
      </c>
      <c r="I1813" s="196" t="s">
        <v>215</v>
      </c>
      <c r="J1813" s="196">
        <v>14</v>
      </c>
      <c r="K1813" s="448"/>
      <c r="L1813" s="196" t="s">
        <v>63</v>
      </c>
      <c r="M1813" s="196" t="s">
        <v>298</v>
      </c>
      <c r="N1813" s="216">
        <v>0</v>
      </c>
      <c r="O1813" s="216">
        <v>66.814999999999998</v>
      </c>
      <c r="P1813" s="216">
        <v>0</v>
      </c>
      <c r="Q1813" s="335">
        <v>0</v>
      </c>
      <c r="R1813" s="234"/>
    </row>
    <row r="1814" spans="2:18" s="194" customFormat="1" x14ac:dyDescent="0.25">
      <c r="B1814" s="233">
        <v>1809</v>
      </c>
      <c r="C1814" s="293">
        <v>45477</v>
      </c>
      <c r="D1814" s="201" t="s">
        <v>150</v>
      </c>
      <c r="E1814" s="196" t="s">
        <v>92</v>
      </c>
      <c r="F1814" s="196" t="s">
        <v>63</v>
      </c>
      <c r="G1814" s="196" t="s">
        <v>210</v>
      </c>
      <c r="H1814" s="196">
        <v>4.1500000000000004</v>
      </c>
      <c r="I1814" s="196" t="s">
        <v>215</v>
      </c>
      <c r="J1814" s="196">
        <v>4</v>
      </c>
      <c r="K1814" s="448"/>
      <c r="L1814" s="196" t="s">
        <v>63</v>
      </c>
      <c r="M1814" s="196" t="s">
        <v>298</v>
      </c>
      <c r="N1814" s="216">
        <v>0</v>
      </c>
      <c r="O1814" s="216">
        <v>19.09</v>
      </c>
      <c r="P1814" s="216">
        <v>0</v>
      </c>
      <c r="Q1814" s="335">
        <v>0</v>
      </c>
      <c r="R1814" s="234"/>
    </row>
    <row r="1815" spans="2:18" s="194" customFormat="1" x14ac:dyDescent="0.25">
      <c r="B1815" s="233"/>
      <c r="C1815" s="293">
        <v>45477</v>
      </c>
      <c r="D1815" s="201" t="s">
        <v>148</v>
      </c>
      <c r="E1815" s="196" t="s">
        <v>92</v>
      </c>
      <c r="F1815" s="196" t="s">
        <v>63</v>
      </c>
      <c r="G1815" s="196" t="s">
        <v>210</v>
      </c>
      <c r="H1815" s="196">
        <v>4.1500000000000004</v>
      </c>
      <c r="I1815" s="196" t="s">
        <v>215</v>
      </c>
      <c r="J1815" s="196">
        <v>14</v>
      </c>
      <c r="K1815" s="448"/>
      <c r="L1815" s="196" t="s">
        <v>63</v>
      </c>
      <c r="M1815" s="196" t="s">
        <v>298</v>
      </c>
      <c r="N1815" s="216">
        <v>0</v>
      </c>
      <c r="O1815" s="216">
        <v>66.814999999999998</v>
      </c>
      <c r="P1815" s="216">
        <v>0</v>
      </c>
      <c r="Q1815" s="335">
        <v>0</v>
      </c>
      <c r="R1815" s="234"/>
    </row>
    <row r="1816" spans="2:18" s="194" customFormat="1" x14ac:dyDescent="0.25">
      <c r="B1816" s="233">
        <v>1811</v>
      </c>
      <c r="C1816" s="293">
        <v>45477</v>
      </c>
      <c r="D1816" s="201" t="s">
        <v>148</v>
      </c>
      <c r="E1816" s="196" t="s">
        <v>92</v>
      </c>
      <c r="F1816" s="196" t="s">
        <v>63</v>
      </c>
      <c r="G1816" s="196" t="s">
        <v>210</v>
      </c>
      <c r="H1816" s="196">
        <v>4.1500000000000004</v>
      </c>
      <c r="I1816" s="196" t="s">
        <v>215</v>
      </c>
      <c r="J1816" s="196">
        <v>4</v>
      </c>
      <c r="K1816" s="448"/>
      <c r="L1816" s="196" t="s">
        <v>63</v>
      </c>
      <c r="M1816" s="196" t="s">
        <v>298</v>
      </c>
      <c r="N1816" s="216">
        <v>0</v>
      </c>
      <c r="O1816" s="216">
        <v>19.09</v>
      </c>
      <c r="P1816" s="216">
        <v>0</v>
      </c>
      <c r="Q1816" s="335">
        <v>0</v>
      </c>
      <c r="R1816" s="234"/>
    </row>
    <row r="1817" spans="2:18" s="194" customFormat="1" x14ac:dyDescent="0.25">
      <c r="B1817" s="233">
        <v>1812</v>
      </c>
      <c r="C1817" s="293">
        <v>45477</v>
      </c>
      <c r="D1817" s="201" t="s">
        <v>177</v>
      </c>
      <c r="E1817" s="196" t="s">
        <v>159</v>
      </c>
      <c r="F1817" s="196" t="s">
        <v>8</v>
      </c>
      <c r="G1817" s="196" t="s">
        <v>159</v>
      </c>
      <c r="H1817" s="196">
        <v>11.6</v>
      </c>
      <c r="I1817" s="196" t="s">
        <v>66</v>
      </c>
      <c r="J1817" s="196">
        <v>6</v>
      </c>
      <c r="K1817" s="448"/>
      <c r="L1817" s="196" t="s">
        <v>1</v>
      </c>
      <c r="M1817" s="196"/>
      <c r="N1817" s="216">
        <v>0</v>
      </c>
      <c r="O1817" s="216">
        <v>0</v>
      </c>
      <c r="P1817" s="216">
        <v>69.599999999999994</v>
      </c>
      <c r="Q1817" s="335">
        <v>0</v>
      </c>
      <c r="R1817" s="234"/>
    </row>
    <row r="1818" spans="2:18" s="194" customFormat="1" x14ac:dyDescent="0.25">
      <c r="B1818" s="233">
        <v>1813</v>
      </c>
      <c r="C1818" s="293">
        <v>45477</v>
      </c>
      <c r="D1818" s="201" t="s">
        <v>260</v>
      </c>
      <c r="E1818" s="196" t="s">
        <v>92</v>
      </c>
      <c r="F1818" s="196" t="s">
        <v>2</v>
      </c>
      <c r="G1818" s="196" t="s">
        <v>209</v>
      </c>
      <c r="H1818" s="196">
        <v>7</v>
      </c>
      <c r="I1818" s="196" t="s">
        <v>214</v>
      </c>
      <c r="J1818" s="196">
        <v>0</v>
      </c>
      <c r="K1818" s="448"/>
      <c r="L1818" s="196"/>
      <c r="M1818" s="196"/>
      <c r="N1818" s="216">
        <v>0</v>
      </c>
      <c r="O1818" s="216">
        <v>0</v>
      </c>
      <c r="P1818" s="216">
        <v>0</v>
      </c>
      <c r="Q1818" s="335">
        <v>0</v>
      </c>
      <c r="R1818" s="234"/>
    </row>
    <row r="1819" spans="2:18" s="194" customFormat="1" x14ac:dyDescent="0.25">
      <c r="B1819" s="233">
        <v>1814</v>
      </c>
      <c r="C1819" s="293">
        <v>45477</v>
      </c>
      <c r="D1819" s="201" t="s">
        <v>259</v>
      </c>
      <c r="E1819" s="196" t="s">
        <v>92</v>
      </c>
      <c r="F1819" s="196" t="s">
        <v>2</v>
      </c>
      <c r="G1819" s="196" t="s">
        <v>209</v>
      </c>
      <c r="H1819" s="196">
        <v>7</v>
      </c>
      <c r="I1819" s="196" t="s">
        <v>214</v>
      </c>
      <c r="J1819" s="196">
        <v>30</v>
      </c>
      <c r="K1819" s="448"/>
      <c r="L1819" s="196" t="s">
        <v>2</v>
      </c>
      <c r="M1819" s="196" t="s">
        <v>297</v>
      </c>
      <c r="N1819" s="216">
        <v>210</v>
      </c>
      <c r="O1819" s="216">
        <v>0</v>
      </c>
      <c r="P1819" s="216">
        <v>0</v>
      </c>
      <c r="Q1819" s="335">
        <v>0</v>
      </c>
      <c r="R1819" s="234"/>
    </row>
    <row r="1820" spans="2:18" s="194" customFormat="1" x14ac:dyDescent="0.25">
      <c r="B1820" s="233">
        <v>1815</v>
      </c>
      <c r="C1820" s="293">
        <v>45477</v>
      </c>
      <c r="D1820" s="201" t="s">
        <v>252</v>
      </c>
      <c r="E1820" s="196" t="s">
        <v>92</v>
      </c>
      <c r="F1820" s="196" t="s">
        <v>2</v>
      </c>
      <c r="G1820" s="196" t="s">
        <v>209</v>
      </c>
      <c r="H1820" s="196">
        <v>7</v>
      </c>
      <c r="I1820" s="196" t="s">
        <v>214</v>
      </c>
      <c r="J1820" s="196">
        <v>30</v>
      </c>
      <c r="K1820" s="448"/>
      <c r="L1820" s="196" t="s">
        <v>2</v>
      </c>
      <c r="M1820" s="196" t="s">
        <v>297</v>
      </c>
      <c r="N1820" s="216">
        <v>210</v>
      </c>
      <c r="O1820" s="216">
        <v>0</v>
      </c>
      <c r="P1820" s="216">
        <v>0</v>
      </c>
      <c r="Q1820" s="335">
        <v>0</v>
      </c>
      <c r="R1820" s="234"/>
    </row>
    <row r="1821" spans="2:18" s="194" customFormat="1" x14ac:dyDescent="0.25">
      <c r="B1821" s="233">
        <v>1816</v>
      </c>
      <c r="C1821" s="293">
        <v>45477</v>
      </c>
      <c r="D1821" s="201" t="s">
        <v>141</v>
      </c>
      <c r="E1821" s="196" t="s">
        <v>92</v>
      </c>
      <c r="F1821" s="196" t="s">
        <v>2</v>
      </c>
      <c r="G1821" s="196" t="s">
        <v>209</v>
      </c>
      <c r="H1821" s="196">
        <v>7</v>
      </c>
      <c r="I1821" s="196" t="s">
        <v>214</v>
      </c>
      <c r="J1821" s="196">
        <v>0</v>
      </c>
      <c r="K1821" s="448"/>
      <c r="L1821" s="196"/>
      <c r="M1821" s="196"/>
      <c r="N1821" s="216">
        <v>0</v>
      </c>
      <c r="O1821" s="216">
        <v>0</v>
      </c>
      <c r="P1821" s="216">
        <v>0</v>
      </c>
      <c r="Q1821" s="335">
        <v>0</v>
      </c>
      <c r="R1821" s="234"/>
    </row>
    <row r="1822" spans="2:18" s="194" customFormat="1" x14ac:dyDescent="0.25">
      <c r="B1822" s="233">
        <v>1817</v>
      </c>
      <c r="C1822" s="293">
        <v>45477</v>
      </c>
      <c r="D1822" s="201" t="s">
        <v>140</v>
      </c>
      <c r="E1822" s="196" t="s">
        <v>92</v>
      </c>
      <c r="F1822" s="196" t="s">
        <v>2</v>
      </c>
      <c r="G1822" s="196" t="s">
        <v>209</v>
      </c>
      <c r="H1822" s="196">
        <v>7</v>
      </c>
      <c r="I1822" s="196" t="s">
        <v>214</v>
      </c>
      <c r="J1822" s="196">
        <v>30</v>
      </c>
      <c r="K1822" s="448"/>
      <c r="L1822" s="196" t="s">
        <v>2</v>
      </c>
      <c r="M1822" s="196" t="s">
        <v>297</v>
      </c>
      <c r="N1822" s="216">
        <v>210</v>
      </c>
      <c r="O1822" s="216">
        <v>0</v>
      </c>
      <c r="P1822" s="216">
        <v>0</v>
      </c>
      <c r="Q1822" s="335">
        <v>0</v>
      </c>
      <c r="R1822" s="234"/>
    </row>
    <row r="1823" spans="2:18" s="194" customFormat="1" x14ac:dyDescent="0.25">
      <c r="B1823" s="233">
        <v>1818</v>
      </c>
      <c r="C1823" s="293">
        <v>45477</v>
      </c>
      <c r="D1823" s="201" t="s">
        <v>139</v>
      </c>
      <c r="E1823" s="196" t="s">
        <v>92</v>
      </c>
      <c r="F1823" s="196" t="s">
        <v>2</v>
      </c>
      <c r="G1823" s="196" t="s">
        <v>209</v>
      </c>
      <c r="H1823" s="196">
        <v>7</v>
      </c>
      <c r="I1823" s="196" t="s">
        <v>214</v>
      </c>
      <c r="J1823" s="196">
        <v>40</v>
      </c>
      <c r="K1823" s="448"/>
      <c r="L1823" s="196" t="s">
        <v>2</v>
      </c>
      <c r="M1823" s="196" t="s">
        <v>297</v>
      </c>
      <c r="N1823" s="216">
        <v>280</v>
      </c>
      <c r="O1823" s="216">
        <v>0</v>
      </c>
      <c r="P1823" s="216">
        <v>0</v>
      </c>
      <c r="Q1823" s="335">
        <v>0</v>
      </c>
      <c r="R1823" s="234"/>
    </row>
    <row r="1824" spans="2:18" s="194" customFormat="1" x14ac:dyDescent="0.25">
      <c r="B1824" s="233">
        <v>1819</v>
      </c>
      <c r="C1824" s="293">
        <v>45477</v>
      </c>
      <c r="D1824" s="201" t="s">
        <v>96</v>
      </c>
      <c r="E1824" s="196" t="s">
        <v>159</v>
      </c>
      <c r="F1824" s="196" t="s">
        <v>1</v>
      </c>
      <c r="G1824" s="196" t="s">
        <v>159</v>
      </c>
      <c r="H1824" s="196">
        <v>11.8</v>
      </c>
      <c r="I1824" s="196" t="s">
        <v>66</v>
      </c>
      <c r="J1824" s="196">
        <v>0</v>
      </c>
      <c r="K1824" s="448"/>
      <c r="L1824" s="196" t="s">
        <v>1</v>
      </c>
      <c r="M1824" s="196"/>
      <c r="N1824" s="216">
        <v>0</v>
      </c>
      <c r="O1824" s="216">
        <v>0</v>
      </c>
      <c r="P1824" s="216">
        <v>0</v>
      </c>
      <c r="Q1824" s="335">
        <v>0</v>
      </c>
      <c r="R1824" s="234"/>
    </row>
    <row r="1825" spans="2:18" s="194" customFormat="1" x14ac:dyDescent="0.25">
      <c r="B1825" s="233">
        <v>1820</v>
      </c>
      <c r="C1825" s="293">
        <v>45477</v>
      </c>
      <c r="D1825" s="201" t="s">
        <v>128</v>
      </c>
      <c r="E1825" s="196" t="s">
        <v>159</v>
      </c>
      <c r="F1825" s="196" t="s">
        <v>1</v>
      </c>
      <c r="G1825" s="196" t="s">
        <v>159</v>
      </c>
      <c r="H1825" s="196">
        <v>11.8</v>
      </c>
      <c r="I1825" s="196" t="s">
        <v>66</v>
      </c>
      <c r="J1825" s="196">
        <v>5</v>
      </c>
      <c r="K1825" s="448"/>
      <c r="L1825" s="196" t="s">
        <v>1</v>
      </c>
      <c r="M1825" s="196"/>
      <c r="N1825" s="216">
        <v>0</v>
      </c>
      <c r="O1825" s="216">
        <v>0</v>
      </c>
      <c r="P1825" s="216">
        <v>59</v>
      </c>
      <c r="Q1825" s="335">
        <v>0</v>
      </c>
      <c r="R1825" s="234"/>
    </row>
    <row r="1826" spans="2:18" s="194" customFormat="1" x14ac:dyDescent="0.25">
      <c r="B1826" s="233">
        <v>1821</v>
      </c>
      <c r="C1826" s="293">
        <v>45478</v>
      </c>
      <c r="D1826" s="201" t="s">
        <v>94</v>
      </c>
      <c r="E1826" s="196" t="s">
        <v>92</v>
      </c>
      <c r="F1826" s="196" t="s">
        <v>1</v>
      </c>
      <c r="G1826" s="196" t="s">
        <v>209</v>
      </c>
      <c r="H1826" s="196">
        <v>6.65</v>
      </c>
      <c r="I1826" s="196" t="s">
        <v>215</v>
      </c>
      <c r="J1826" s="196">
        <v>23</v>
      </c>
      <c r="K1826" s="448"/>
      <c r="L1826" s="196" t="s">
        <v>1</v>
      </c>
      <c r="M1826" s="196"/>
      <c r="N1826" s="216">
        <v>0</v>
      </c>
      <c r="O1826" s="216">
        <v>175.89250000000001</v>
      </c>
      <c r="P1826" s="216">
        <v>0</v>
      </c>
      <c r="Q1826" s="335">
        <v>0</v>
      </c>
      <c r="R1826" s="234"/>
    </row>
    <row r="1827" spans="2:18" s="194" customFormat="1" x14ac:dyDescent="0.25">
      <c r="B1827" s="233">
        <v>1822</v>
      </c>
      <c r="C1827" s="293">
        <v>45478</v>
      </c>
      <c r="D1827" s="201" t="s">
        <v>91</v>
      </c>
      <c r="E1827" s="196" t="s">
        <v>92</v>
      </c>
      <c r="F1827" s="196" t="s">
        <v>1</v>
      </c>
      <c r="G1827" s="196" t="s">
        <v>209</v>
      </c>
      <c r="H1827" s="196">
        <v>6.65</v>
      </c>
      <c r="I1827" s="196" t="s">
        <v>284</v>
      </c>
      <c r="J1827" s="196">
        <v>22</v>
      </c>
      <c r="K1827" s="448"/>
      <c r="L1827" s="196" t="s">
        <v>1</v>
      </c>
      <c r="M1827" s="196"/>
      <c r="N1827" s="216">
        <f t="shared" ref="N1827" si="117">IF(I1827=$N$5,J1827*H1827,0)</f>
        <v>0</v>
      </c>
      <c r="O1827" s="216">
        <f t="shared" ref="O1827" si="118">IF(I1827=$O$5,J1827*H1827,0)*1.15</f>
        <v>0</v>
      </c>
      <c r="P1827" s="216">
        <f t="shared" ref="P1827" si="119">IF(I1827=$P$5,J1827*H1827,0)</f>
        <v>0</v>
      </c>
      <c r="Q1827" s="335">
        <f t="shared" ref="Q1827" si="120">IF(I1827=$Q$5,J1827*H1827,0)</f>
        <v>0</v>
      </c>
      <c r="R1827" s="234"/>
    </row>
    <row r="1828" spans="2:18" s="194" customFormat="1" x14ac:dyDescent="0.25">
      <c r="B1828" s="233">
        <v>1823</v>
      </c>
      <c r="C1828" s="293">
        <v>45478</v>
      </c>
      <c r="D1828" s="201" t="s">
        <v>116</v>
      </c>
      <c r="E1828" s="196" t="s">
        <v>92</v>
      </c>
      <c r="F1828" s="196" t="s">
        <v>1</v>
      </c>
      <c r="G1828" s="196" t="s">
        <v>209</v>
      </c>
      <c r="H1828" s="196">
        <v>6.65</v>
      </c>
      <c r="I1828" s="196"/>
      <c r="J1828" s="196"/>
      <c r="K1828" s="448"/>
      <c r="L1828" s="196"/>
      <c r="M1828" s="196"/>
      <c r="N1828" s="216">
        <v>0</v>
      </c>
      <c r="O1828" s="216">
        <v>0</v>
      </c>
      <c r="P1828" s="216">
        <v>0</v>
      </c>
      <c r="Q1828" s="335">
        <v>0</v>
      </c>
      <c r="R1828" s="234" t="s">
        <v>267</v>
      </c>
    </row>
    <row r="1829" spans="2:18" s="194" customFormat="1" x14ac:dyDescent="0.25">
      <c r="B1829" s="233">
        <v>1824</v>
      </c>
      <c r="C1829" s="293">
        <v>45478</v>
      </c>
      <c r="D1829" s="201" t="s">
        <v>155</v>
      </c>
      <c r="E1829" s="196" t="s">
        <v>92</v>
      </c>
      <c r="F1829" s="196" t="s">
        <v>62</v>
      </c>
      <c r="G1829" s="196" t="s">
        <v>210</v>
      </c>
      <c r="H1829" s="196">
        <v>4.1500000000000004</v>
      </c>
      <c r="I1829" s="196"/>
      <c r="J1829" s="196">
        <v>0</v>
      </c>
      <c r="K1829" s="448"/>
      <c r="L1829" s="196"/>
      <c r="M1829" s="196"/>
      <c r="N1829" s="216">
        <v>0</v>
      </c>
      <c r="O1829" s="216">
        <v>0</v>
      </c>
      <c r="P1829" s="216">
        <v>0</v>
      </c>
      <c r="Q1829" s="335">
        <v>0</v>
      </c>
      <c r="R1829" s="234"/>
    </row>
    <row r="1830" spans="2:18" s="194" customFormat="1" x14ac:dyDescent="0.25">
      <c r="B1830" s="233">
        <v>1825</v>
      </c>
      <c r="C1830" s="293">
        <v>45478</v>
      </c>
      <c r="D1830" s="201" t="s">
        <v>154</v>
      </c>
      <c r="E1830" s="196" t="s">
        <v>92</v>
      </c>
      <c r="F1830" s="196" t="s">
        <v>62</v>
      </c>
      <c r="G1830" s="196" t="s">
        <v>210</v>
      </c>
      <c r="H1830" s="196">
        <v>4.1500000000000004</v>
      </c>
      <c r="I1830" s="196"/>
      <c r="J1830" s="196">
        <v>0</v>
      </c>
      <c r="K1830" s="448"/>
      <c r="L1830" s="196"/>
      <c r="M1830" s="196"/>
      <c r="N1830" s="216">
        <v>0</v>
      </c>
      <c r="O1830" s="216">
        <v>0</v>
      </c>
      <c r="P1830" s="216">
        <v>0</v>
      </c>
      <c r="Q1830" s="335">
        <v>0</v>
      </c>
      <c r="R1830" s="234"/>
    </row>
    <row r="1831" spans="2:18" s="194" customFormat="1" x14ac:dyDescent="0.25">
      <c r="B1831" s="233">
        <v>1826</v>
      </c>
      <c r="C1831" s="293">
        <v>45478</v>
      </c>
      <c r="D1831" s="201" t="s">
        <v>158</v>
      </c>
      <c r="E1831" s="196" t="s">
        <v>159</v>
      </c>
      <c r="F1831" s="196" t="s">
        <v>381</v>
      </c>
      <c r="G1831" s="196" t="s">
        <v>159</v>
      </c>
      <c r="H1831" s="196">
        <v>10</v>
      </c>
      <c r="I1831" s="196"/>
      <c r="J1831" s="196">
        <v>0</v>
      </c>
      <c r="K1831" s="448"/>
      <c r="L1831" s="196"/>
      <c r="M1831" s="196"/>
      <c r="N1831" s="216">
        <v>0</v>
      </c>
      <c r="O1831" s="216">
        <v>0</v>
      </c>
      <c r="P1831" s="216">
        <v>0</v>
      </c>
      <c r="Q1831" s="335">
        <v>0</v>
      </c>
      <c r="R1831" s="234"/>
    </row>
    <row r="1832" spans="2:18" s="194" customFormat="1" x14ac:dyDescent="0.25">
      <c r="B1832" s="233">
        <v>1827</v>
      </c>
      <c r="C1832" s="293">
        <v>45478</v>
      </c>
      <c r="D1832" s="201" t="s">
        <v>277</v>
      </c>
      <c r="E1832" s="196" t="s">
        <v>176</v>
      </c>
      <c r="F1832" s="196" t="s">
        <v>7</v>
      </c>
      <c r="G1832" s="196" t="s">
        <v>209</v>
      </c>
      <c r="H1832" s="196">
        <v>7</v>
      </c>
      <c r="I1832" s="196" t="s">
        <v>214</v>
      </c>
      <c r="J1832" s="196">
        <v>45</v>
      </c>
      <c r="K1832" s="448"/>
      <c r="L1832" s="196"/>
      <c r="M1832" s="196"/>
      <c r="N1832" s="216">
        <v>315</v>
      </c>
      <c r="O1832" s="216">
        <v>0</v>
      </c>
      <c r="P1832" s="216">
        <v>0</v>
      </c>
      <c r="Q1832" s="335">
        <v>0</v>
      </c>
      <c r="R1832" s="234"/>
    </row>
    <row r="1833" spans="2:18" s="194" customFormat="1" x14ac:dyDescent="0.25">
      <c r="B1833" s="233">
        <v>1828</v>
      </c>
      <c r="C1833" s="293">
        <v>45478</v>
      </c>
      <c r="D1833" s="201" t="s">
        <v>261</v>
      </c>
      <c r="E1833" s="196" t="s">
        <v>269</v>
      </c>
      <c r="F1833" s="196" t="s">
        <v>7</v>
      </c>
      <c r="G1833" s="196" t="s">
        <v>210</v>
      </c>
      <c r="H1833" s="196">
        <v>5</v>
      </c>
      <c r="I1833" s="196" t="s">
        <v>214</v>
      </c>
      <c r="J1833" s="196">
        <v>0</v>
      </c>
      <c r="K1833" s="448"/>
      <c r="L1833" s="196"/>
      <c r="M1833" s="196"/>
      <c r="N1833" s="216">
        <v>0</v>
      </c>
      <c r="O1833" s="216">
        <v>0</v>
      </c>
      <c r="P1833" s="216">
        <v>0</v>
      </c>
      <c r="Q1833" s="335">
        <v>0</v>
      </c>
      <c r="R1833" s="234"/>
    </row>
    <row r="1834" spans="2:18" s="194" customFormat="1" x14ac:dyDescent="0.25">
      <c r="B1834" s="233">
        <v>1829</v>
      </c>
      <c r="C1834" s="293">
        <v>45478</v>
      </c>
      <c r="D1834" s="201" t="s">
        <v>254</v>
      </c>
      <c r="E1834" s="196" t="s">
        <v>159</v>
      </c>
      <c r="F1834" s="196" t="s">
        <v>7</v>
      </c>
      <c r="G1834" s="196" t="s">
        <v>159</v>
      </c>
      <c r="H1834" s="196">
        <v>10</v>
      </c>
      <c r="I1834" s="196" t="s">
        <v>66</v>
      </c>
      <c r="J1834" s="196">
        <v>0</v>
      </c>
      <c r="K1834" s="448"/>
      <c r="L1834" s="196" t="s">
        <v>1</v>
      </c>
      <c r="M1834" s="196"/>
      <c r="N1834" s="216">
        <v>0</v>
      </c>
      <c r="O1834" s="216">
        <v>0</v>
      </c>
      <c r="P1834" s="216">
        <v>0</v>
      </c>
      <c r="Q1834" s="335">
        <v>0</v>
      </c>
      <c r="R1834" s="234"/>
    </row>
    <row r="1835" spans="2:18" s="194" customFormat="1" x14ac:dyDescent="0.25">
      <c r="B1835" s="233">
        <v>1830</v>
      </c>
      <c r="C1835" s="293">
        <v>45478</v>
      </c>
      <c r="D1835" s="201" t="s">
        <v>263</v>
      </c>
      <c r="E1835" s="196" t="s">
        <v>176</v>
      </c>
      <c r="F1835" s="196" t="s">
        <v>7</v>
      </c>
      <c r="G1835" s="196" t="s">
        <v>209</v>
      </c>
      <c r="H1835" s="196">
        <v>7</v>
      </c>
      <c r="I1835" s="196" t="s">
        <v>214</v>
      </c>
      <c r="J1835" s="196">
        <v>45</v>
      </c>
      <c r="K1835" s="448"/>
      <c r="L1835" s="196"/>
      <c r="M1835" s="196"/>
      <c r="N1835" s="216">
        <v>315</v>
      </c>
      <c r="O1835" s="216">
        <v>0</v>
      </c>
      <c r="P1835" s="216">
        <v>0</v>
      </c>
      <c r="Q1835" s="335">
        <v>0</v>
      </c>
      <c r="R1835" s="234"/>
    </row>
    <row r="1836" spans="2:18" s="194" customFormat="1" x14ac:dyDescent="0.25">
      <c r="B1836" s="233">
        <v>1831</v>
      </c>
      <c r="C1836" s="293">
        <v>45478</v>
      </c>
      <c r="D1836" s="201" t="s">
        <v>175</v>
      </c>
      <c r="E1836" s="196" t="s">
        <v>176</v>
      </c>
      <c r="F1836" s="196" t="s">
        <v>7</v>
      </c>
      <c r="G1836" s="196" t="s">
        <v>209</v>
      </c>
      <c r="H1836" s="196">
        <v>7</v>
      </c>
      <c r="I1836" s="196" t="s">
        <v>214</v>
      </c>
      <c r="J1836" s="196">
        <v>45</v>
      </c>
      <c r="K1836" s="448"/>
      <c r="L1836" s="196"/>
      <c r="M1836" s="196"/>
      <c r="N1836" s="216">
        <v>315</v>
      </c>
      <c r="O1836" s="216">
        <v>0</v>
      </c>
      <c r="P1836" s="216">
        <v>0</v>
      </c>
      <c r="Q1836" s="335">
        <v>0</v>
      </c>
      <c r="R1836" s="234"/>
    </row>
    <row r="1837" spans="2:18" s="194" customFormat="1" x14ac:dyDescent="0.25">
      <c r="B1837" s="233">
        <v>1832</v>
      </c>
      <c r="C1837" s="293">
        <v>45478</v>
      </c>
      <c r="D1837" s="201" t="s">
        <v>171</v>
      </c>
      <c r="E1837" s="196" t="s">
        <v>159</v>
      </c>
      <c r="F1837" s="196" t="s">
        <v>7</v>
      </c>
      <c r="G1837" s="196" t="s">
        <v>159</v>
      </c>
      <c r="H1837" s="196">
        <v>11.2</v>
      </c>
      <c r="I1837" s="196" t="s">
        <v>66</v>
      </c>
      <c r="J1837" s="196">
        <v>7</v>
      </c>
      <c r="K1837" s="448"/>
      <c r="L1837" s="196" t="s">
        <v>1</v>
      </c>
      <c r="M1837" s="196"/>
      <c r="N1837" s="216">
        <v>0</v>
      </c>
      <c r="O1837" s="216">
        <v>0</v>
      </c>
      <c r="P1837" s="216">
        <v>78.399999999999991</v>
      </c>
      <c r="Q1837" s="335">
        <v>0</v>
      </c>
      <c r="R1837" s="234"/>
    </row>
    <row r="1838" spans="2:18" s="194" customFormat="1" x14ac:dyDescent="0.25">
      <c r="B1838" s="233">
        <v>1833</v>
      </c>
      <c r="C1838" s="293">
        <v>45478</v>
      </c>
      <c r="D1838" s="201" t="s">
        <v>151</v>
      </c>
      <c r="E1838" s="196" t="s">
        <v>92</v>
      </c>
      <c r="F1838" s="196" t="s">
        <v>63</v>
      </c>
      <c r="G1838" s="196" t="s">
        <v>209</v>
      </c>
      <c r="H1838" s="196">
        <v>6.65</v>
      </c>
      <c r="I1838" s="196"/>
      <c r="J1838" s="196">
        <v>0</v>
      </c>
      <c r="K1838" s="448"/>
      <c r="L1838" s="196"/>
      <c r="M1838" s="196"/>
      <c r="N1838" s="216">
        <v>0</v>
      </c>
      <c r="O1838" s="216">
        <v>0</v>
      </c>
      <c r="P1838" s="216">
        <v>0</v>
      </c>
      <c r="Q1838" s="335">
        <v>0</v>
      </c>
      <c r="R1838" s="234"/>
    </row>
    <row r="1839" spans="2:18" s="194" customFormat="1" x14ac:dyDescent="0.25">
      <c r="B1839" s="233">
        <v>1834</v>
      </c>
      <c r="C1839" s="293">
        <v>45478</v>
      </c>
      <c r="D1839" s="201" t="s">
        <v>150</v>
      </c>
      <c r="E1839" s="196" t="s">
        <v>92</v>
      </c>
      <c r="F1839" s="196" t="s">
        <v>63</v>
      </c>
      <c r="G1839" s="196" t="s">
        <v>210</v>
      </c>
      <c r="H1839" s="196">
        <v>4.1500000000000004</v>
      </c>
      <c r="I1839" s="196"/>
      <c r="J1839" s="196">
        <v>0</v>
      </c>
      <c r="K1839" s="448"/>
      <c r="L1839" s="196"/>
      <c r="M1839" s="196"/>
      <c r="N1839" s="216">
        <v>0</v>
      </c>
      <c r="O1839" s="216">
        <v>0</v>
      </c>
      <c r="P1839" s="216">
        <v>0</v>
      </c>
      <c r="Q1839" s="335">
        <v>0</v>
      </c>
      <c r="R1839" s="234"/>
    </row>
    <row r="1840" spans="2:18" s="194" customFormat="1" x14ac:dyDescent="0.25">
      <c r="B1840" s="233">
        <v>1835</v>
      </c>
      <c r="C1840" s="293">
        <v>45478</v>
      </c>
      <c r="D1840" s="201" t="s">
        <v>148</v>
      </c>
      <c r="E1840" s="196" t="s">
        <v>92</v>
      </c>
      <c r="F1840" s="196" t="s">
        <v>63</v>
      </c>
      <c r="G1840" s="196" t="s">
        <v>210</v>
      </c>
      <c r="H1840" s="196">
        <v>4.1500000000000004</v>
      </c>
      <c r="I1840" s="196"/>
      <c r="J1840" s="196">
        <v>0</v>
      </c>
      <c r="K1840" s="448"/>
      <c r="L1840" s="196"/>
      <c r="M1840" s="196"/>
      <c r="N1840" s="216">
        <v>0</v>
      </c>
      <c r="O1840" s="216">
        <v>0</v>
      </c>
      <c r="P1840" s="216">
        <v>0</v>
      </c>
      <c r="Q1840" s="335">
        <v>0</v>
      </c>
      <c r="R1840" s="234"/>
    </row>
    <row r="1841" spans="2:18" s="194" customFormat="1" x14ac:dyDescent="0.25">
      <c r="B1841" s="233">
        <v>1836</v>
      </c>
      <c r="C1841" s="293">
        <v>45478</v>
      </c>
      <c r="D1841" s="201" t="s">
        <v>177</v>
      </c>
      <c r="E1841" s="196" t="s">
        <v>159</v>
      </c>
      <c r="F1841" s="196" t="s">
        <v>8</v>
      </c>
      <c r="G1841" s="196" t="s">
        <v>159</v>
      </c>
      <c r="H1841" s="196">
        <v>11.6</v>
      </c>
      <c r="I1841" s="196" t="s">
        <v>66</v>
      </c>
      <c r="J1841" s="196">
        <v>6</v>
      </c>
      <c r="K1841" s="448"/>
      <c r="L1841" s="196" t="s">
        <v>1</v>
      </c>
      <c r="M1841" s="196"/>
      <c r="N1841" s="216">
        <v>0</v>
      </c>
      <c r="O1841" s="216">
        <v>0</v>
      </c>
      <c r="P1841" s="216">
        <v>69.599999999999994</v>
      </c>
      <c r="Q1841" s="335">
        <v>0</v>
      </c>
      <c r="R1841" s="234"/>
    </row>
    <row r="1842" spans="2:18" s="194" customFormat="1" x14ac:dyDescent="0.25">
      <c r="B1842" s="233">
        <v>1837</v>
      </c>
      <c r="C1842" s="293">
        <v>45478</v>
      </c>
      <c r="D1842" s="201" t="s">
        <v>141</v>
      </c>
      <c r="E1842" s="196" t="s">
        <v>92</v>
      </c>
      <c r="F1842" s="196" t="s">
        <v>2</v>
      </c>
      <c r="G1842" s="196" t="s">
        <v>209</v>
      </c>
      <c r="H1842" s="196">
        <v>7</v>
      </c>
      <c r="I1842" s="196" t="s">
        <v>214</v>
      </c>
      <c r="J1842" s="196">
        <v>45</v>
      </c>
      <c r="K1842" s="448"/>
      <c r="L1842" s="196" t="s">
        <v>2</v>
      </c>
      <c r="M1842" s="196" t="s">
        <v>297</v>
      </c>
      <c r="N1842" s="216">
        <v>315</v>
      </c>
      <c r="O1842" s="216">
        <v>0</v>
      </c>
      <c r="P1842" s="216">
        <v>0</v>
      </c>
      <c r="Q1842" s="335">
        <v>0</v>
      </c>
      <c r="R1842" s="234"/>
    </row>
    <row r="1843" spans="2:18" s="194" customFormat="1" x14ac:dyDescent="0.25">
      <c r="B1843" s="233">
        <v>1838</v>
      </c>
      <c r="C1843" s="293">
        <v>45478</v>
      </c>
      <c r="D1843" s="201" t="s">
        <v>140</v>
      </c>
      <c r="E1843" s="196" t="s">
        <v>92</v>
      </c>
      <c r="F1843" s="196" t="s">
        <v>2</v>
      </c>
      <c r="G1843" s="196" t="s">
        <v>209</v>
      </c>
      <c r="H1843" s="196">
        <v>7</v>
      </c>
      <c r="I1843" s="196" t="s">
        <v>214</v>
      </c>
      <c r="J1843" s="196">
        <v>45</v>
      </c>
      <c r="K1843" s="448"/>
      <c r="L1843" s="196" t="s">
        <v>2</v>
      </c>
      <c r="M1843" s="196" t="s">
        <v>297</v>
      </c>
      <c r="N1843" s="216">
        <v>315</v>
      </c>
      <c r="O1843" s="216">
        <v>0</v>
      </c>
      <c r="P1843" s="216">
        <v>0</v>
      </c>
      <c r="Q1843" s="335">
        <v>0</v>
      </c>
      <c r="R1843" s="234"/>
    </row>
    <row r="1844" spans="2:18" s="194" customFormat="1" x14ac:dyDescent="0.25">
      <c r="B1844" s="233">
        <v>1839</v>
      </c>
      <c r="C1844" s="293">
        <v>45478</v>
      </c>
      <c r="D1844" s="201" t="s">
        <v>139</v>
      </c>
      <c r="E1844" s="196" t="s">
        <v>92</v>
      </c>
      <c r="F1844" s="196" t="s">
        <v>2</v>
      </c>
      <c r="G1844" s="196" t="s">
        <v>209</v>
      </c>
      <c r="H1844" s="196">
        <v>7</v>
      </c>
      <c r="I1844" s="196" t="s">
        <v>214</v>
      </c>
      <c r="J1844" s="196">
        <v>45</v>
      </c>
      <c r="K1844" s="448"/>
      <c r="L1844" s="196" t="s">
        <v>2</v>
      </c>
      <c r="M1844" s="196" t="s">
        <v>297</v>
      </c>
      <c r="N1844" s="216">
        <v>315</v>
      </c>
      <c r="O1844" s="216">
        <v>0</v>
      </c>
      <c r="P1844" s="216">
        <v>0</v>
      </c>
      <c r="Q1844" s="335">
        <v>0</v>
      </c>
      <c r="R1844" s="234"/>
    </row>
    <row r="1845" spans="2:18" s="194" customFormat="1" x14ac:dyDescent="0.25">
      <c r="B1845" s="233">
        <v>1840</v>
      </c>
      <c r="C1845" s="293">
        <v>45478</v>
      </c>
      <c r="D1845" s="201" t="s">
        <v>96</v>
      </c>
      <c r="E1845" s="196" t="s">
        <v>159</v>
      </c>
      <c r="F1845" s="196" t="s">
        <v>1</v>
      </c>
      <c r="G1845" s="196" t="s">
        <v>159</v>
      </c>
      <c r="H1845" s="196">
        <v>11.8</v>
      </c>
      <c r="I1845" s="196" t="s">
        <v>66</v>
      </c>
      <c r="J1845" s="196">
        <v>3</v>
      </c>
      <c r="K1845" s="448"/>
      <c r="L1845" s="196" t="s">
        <v>1</v>
      </c>
      <c r="M1845" s="196"/>
      <c r="N1845" s="216">
        <v>0</v>
      </c>
      <c r="O1845" s="216">
        <v>0</v>
      </c>
      <c r="P1845" s="216">
        <v>35.400000000000006</v>
      </c>
      <c r="Q1845" s="335">
        <v>0</v>
      </c>
      <c r="R1845" s="234"/>
    </row>
    <row r="1846" spans="2:18" s="194" customFormat="1" x14ac:dyDescent="0.25">
      <c r="B1846" s="233">
        <v>1841</v>
      </c>
      <c r="C1846" s="293">
        <v>45478</v>
      </c>
      <c r="D1846" s="201" t="s">
        <v>128</v>
      </c>
      <c r="E1846" s="196" t="s">
        <v>159</v>
      </c>
      <c r="F1846" s="196" t="s">
        <v>1</v>
      </c>
      <c r="G1846" s="196" t="s">
        <v>159</v>
      </c>
      <c r="H1846" s="196">
        <v>11.8</v>
      </c>
      <c r="I1846" s="196" t="s">
        <v>66</v>
      </c>
      <c r="J1846" s="196">
        <v>4</v>
      </c>
      <c r="K1846" s="448"/>
      <c r="L1846" s="196" t="s">
        <v>1</v>
      </c>
      <c r="M1846" s="196"/>
      <c r="N1846" s="216">
        <v>0</v>
      </c>
      <c r="O1846" s="216">
        <v>0</v>
      </c>
      <c r="P1846" s="216">
        <v>47.2</v>
      </c>
      <c r="Q1846" s="335">
        <v>0</v>
      </c>
      <c r="R1846" s="234"/>
    </row>
    <row r="1847" spans="2:18" s="194" customFormat="1" x14ac:dyDescent="0.25">
      <c r="B1847" s="233">
        <v>1842</v>
      </c>
      <c r="C1847" s="293">
        <v>45479</v>
      </c>
      <c r="D1847" s="201" t="s">
        <v>94</v>
      </c>
      <c r="E1847" s="196" t="s">
        <v>92</v>
      </c>
      <c r="F1847" s="196" t="s">
        <v>1</v>
      </c>
      <c r="G1847" s="196" t="s">
        <v>209</v>
      </c>
      <c r="H1847" s="196">
        <v>6.65</v>
      </c>
      <c r="I1847" s="196" t="s">
        <v>214</v>
      </c>
      <c r="J1847" s="196">
        <v>25</v>
      </c>
      <c r="K1847" s="448"/>
      <c r="L1847" s="196" t="s">
        <v>62</v>
      </c>
      <c r="M1847" s="196" t="s">
        <v>298</v>
      </c>
      <c r="N1847" s="216">
        <v>166.25</v>
      </c>
      <c r="O1847" s="216">
        <v>0</v>
      </c>
      <c r="P1847" s="216">
        <v>0</v>
      </c>
      <c r="Q1847" s="335">
        <v>0</v>
      </c>
      <c r="R1847" s="234"/>
    </row>
    <row r="1848" spans="2:18" s="194" customFormat="1" x14ac:dyDescent="0.25">
      <c r="B1848" s="233">
        <v>1843</v>
      </c>
      <c r="C1848" s="293">
        <v>45479</v>
      </c>
      <c r="D1848" s="201" t="s">
        <v>91</v>
      </c>
      <c r="E1848" s="196" t="s">
        <v>92</v>
      </c>
      <c r="F1848" s="196" t="s">
        <v>1</v>
      </c>
      <c r="G1848" s="196" t="s">
        <v>209</v>
      </c>
      <c r="H1848" s="196">
        <v>6.65</v>
      </c>
      <c r="I1848" s="196" t="s">
        <v>214</v>
      </c>
      <c r="J1848" s="196">
        <v>24</v>
      </c>
      <c r="K1848" s="448"/>
      <c r="L1848" s="196" t="s">
        <v>1</v>
      </c>
      <c r="M1848" s="196"/>
      <c r="N1848" s="216">
        <v>159.60000000000002</v>
      </c>
      <c r="O1848" s="216">
        <v>0</v>
      </c>
      <c r="P1848" s="216">
        <v>0</v>
      </c>
      <c r="Q1848" s="335">
        <v>0</v>
      </c>
      <c r="R1848" s="234" t="s">
        <v>291</v>
      </c>
    </row>
    <row r="1849" spans="2:18" s="194" customFormat="1" x14ac:dyDescent="0.25">
      <c r="B1849" s="233">
        <v>1844</v>
      </c>
      <c r="C1849" s="293">
        <v>45479</v>
      </c>
      <c r="D1849" s="201" t="s">
        <v>116</v>
      </c>
      <c r="E1849" s="196" t="s">
        <v>92</v>
      </c>
      <c r="F1849" s="196" t="s">
        <v>1</v>
      </c>
      <c r="G1849" s="196" t="s">
        <v>209</v>
      </c>
      <c r="H1849" s="196">
        <v>6.65</v>
      </c>
      <c r="I1849" s="196"/>
      <c r="J1849" s="196"/>
      <c r="K1849" s="448"/>
      <c r="L1849" s="196"/>
      <c r="M1849" s="196"/>
      <c r="N1849" s="216">
        <v>0</v>
      </c>
      <c r="O1849" s="216">
        <v>0</v>
      </c>
      <c r="P1849" s="216">
        <v>0</v>
      </c>
      <c r="Q1849" s="335">
        <v>0</v>
      </c>
      <c r="R1849" s="234" t="s">
        <v>267</v>
      </c>
    </row>
    <row r="1850" spans="2:18" s="194" customFormat="1" x14ac:dyDescent="0.25">
      <c r="B1850" s="233">
        <v>1845</v>
      </c>
      <c r="C1850" s="293">
        <v>45479</v>
      </c>
      <c r="D1850" s="201" t="s">
        <v>155</v>
      </c>
      <c r="E1850" s="196" t="s">
        <v>92</v>
      </c>
      <c r="F1850" s="196" t="s">
        <v>62</v>
      </c>
      <c r="G1850" s="196" t="s">
        <v>210</v>
      </c>
      <c r="H1850" s="196">
        <v>4.1500000000000004</v>
      </c>
      <c r="I1850" s="196" t="s">
        <v>214</v>
      </c>
      <c r="J1850" s="196">
        <v>51</v>
      </c>
      <c r="K1850" s="448"/>
      <c r="L1850" s="196" t="s">
        <v>62</v>
      </c>
      <c r="M1850" s="196" t="s">
        <v>298</v>
      </c>
      <c r="N1850" s="216">
        <v>211.65</v>
      </c>
      <c r="O1850" s="216">
        <v>0</v>
      </c>
      <c r="P1850" s="216">
        <v>0</v>
      </c>
      <c r="Q1850" s="335">
        <v>0</v>
      </c>
      <c r="R1850" s="234"/>
    </row>
    <row r="1851" spans="2:18" s="194" customFormat="1" x14ac:dyDescent="0.25">
      <c r="B1851" s="233">
        <v>1846</v>
      </c>
      <c r="C1851" s="293">
        <v>45479</v>
      </c>
      <c r="D1851" s="201" t="s">
        <v>154</v>
      </c>
      <c r="E1851" s="196" t="s">
        <v>92</v>
      </c>
      <c r="F1851" s="196" t="s">
        <v>62</v>
      </c>
      <c r="G1851" s="196" t="s">
        <v>210</v>
      </c>
      <c r="H1851" s="196">
        <v>4.1500000000000004</v>
      </c>
      <c r="I1851" s="196" t="s">
        <v>214</v>
      </c>
      <c r="J1851" s="196">
        <v>51</v>
      </c>
      <c r="K1851" s="448"/>
      <c r="L1851" s="196" t="s">
        <v>62</v>
      </c>
      <c r="M1851" s="196" t="s">
        <v>298</v>
      </c>
      <c r="N1851" s="216">
        <v>211.65</v>
      </c>
      <c r="O1851" s="216">
        <v>0</v>
      </c>
      <c r="P1851" s="216">
        <v>0</v>
      </c>
      <c r="Q1851" s="335">
        <v>0</v>
      </c>
      <c r="R1851" s="234"/>
    </row>
    <row r="1852" spans="2:18" s="194" customFormat="1" x14ac:dyDescent="0.25">
      <c r="B1852" s="233">
        <v>1847</v>
      </c>
      <c r="C1852" s="293">
        <v>45479</v>
      </c>
      <c r="D1852" s="201" t="s">
        <v>158</v>
      </c>
      <c r="E1852" s="196" t="s">
        <v>159</v>
      </c>
      <c r="F1852" s="196" t="s">
        <v>381</v>
      </c>
      <c r="G1852" s="196" t="s">
        <v>159</v>
      </c>
      <c r="H1852" s="196">
        <v>10</v>
      </c>
      <c r="I1852" s="196" t="s">
        <v>66</v>
      </c>
      <c r="J1852" s="196">
        <v>4</v>
      </c>
      <c r="K1852" s="448"/>
      <c r="L1852" s="196" t="s">
        <v>1</v>
      </c>
      <c r="M1852" s="196"/>
      <c r="N1852" s="216">
        <v>0</v>
      </c>
      <c r="O1852" s="216">
        <v>0</v>
      </c>
      <c r="P1852" s="216">
        <v>40</v>
      </c>
      <c r="Q1852" s="335">
        <v>0</v>
      </c>
      <c r="R1852" s="234"/>
    </row>
    <row r="1853" spans="2:18" s="194" customFormat="1" x14ac:dyDescent="0.25">
      <c r="B1853" s="233">
        <v>1848</v>
      </c>
      <c r="C1853" s="293">
        <v>45479</v>
      </c>
      <c r="D1853" s="201" t="s">
        <v>277</v>
      </c>
      <c r="E1853" s="196" t="s">
        <v>176</v>
      </c>
      <c r="F1853" s="196" t="s">
        <v>7</v>
      </c>
      <c r="G1853" s="196" t="s">
        <v>209</v>
      </c>
      <c r="H1853" s="196">
        <v>7</v>
      </c>
      <c r="I1853" s="196" t="s">
        <v>214</v>
      </c>
      <c r="J1853" s="196">
        <v>40</v>
      </c>
      <c r="K1853" s="448"/>
      <c r="L1853" s="196" t="s">
        <v>7</v>
      </c>
      <c r="M1853" s="196" t="s">
        <v>298</v>
      </c>
      <c r="N1853" s="216">
        <v>280</v>
      </c>
      <c r="O1853" s="216">
        <v>0</v>
      </c>
      <c r="P1853" s="216">
        <v>0</v>
      </c>
      <c r="Q1853" s="335">
        <v>0</v>
      </c>
      <c r="R1853" s="234"/>
    </row>
    <row r="1854" spans="2:18" s="194" customFormat="1" x14ac:dyDescent="0.25">
      <c r="B1854" s="233">
        <v>1849</v>
      </c>
      <c r="C1854" s="293">
        <v>45479</v>
      </c>
      <c r="D1854" s="201" t="s">
        <v>261</v>
      </c>
      <c r="E1854" s="196" t="s">
        <v>269</v>
      </c>
      <c r="F1854" s="196" t="s">
        <v>7</v>
      </c>
      <c r="G1854" s="196" t="s">
        <v>210</v>
      </c>
      <c r="H1854" s="196">
        <v>5</v>
      </c>
      <c r="I1854" s="196" t="s">
        <v>214</v>
      </c>
      <c r="J1854" s="196">
        <v>57</v>
      </c>
      <c r="K1854" s="448"/>
      <c r="L1854" s="196" t="s">
        <v>7</v>
      </c>
      <c r="M1854" s="196" t="s">
        <v>298</v>
      </c>
      <c r="N1854" s="216">
        <v>285</v>
      </c>
      <c r="O1854" s="216">
        <v>0</v>
      </c>
      <c r="P1854" s="216">
        <v>0</v>
      </c>
      <c r="Q1854" s="335">
        <v>0</v>
      </c>
      <c r="R1854" s="234"/>
    </row>
    <row r="1855" spans="2:18" s="194" customFormat="1" x14ac:dyDescent="0.25">
      <c r="B1855" s="233">
        <v>1850</v>
      </c>
      <c r="C1855" s="293">
        <v>45479</v>
      </c>
      <c r="D1855" s="201" t="s">
        <v>254</v>
      </c>
      <c r="E1855" s="196" t="s">
        <v>159</v>
      </c>
      <c r="F1855" s="196" t="s">
        <v>7</v>
      </c>
      <c r="G1855" s="196" t="s">
        <v>159</v>
      </c>
      <c r="H1855" s="196">
        <v>10</v>
      </c>
      <c r="I1855" s="196" t="s">
        <v>66</v>
      </c>
      <c r="J1855" s="196">
        <v>0</v>
      </c>
      <c r="K1855" s="448"/>
      <c r="L1855" s="196" t="s">
        <v>1</v>
      </c>
      <c r="M1855" s="196"/>
      <c r="N1855" s="216">
        <v>0</v>
      </c>
      <c r="O1855" s="216">
        <v>0</v>
      </c>
      <c r="P1855" s="216">
        <v>0</v>
      </c>
      <c r="Q1855" s="335">
        <v>0</v>
      </c>
      <c r="R1855" s="234"/>
    </row>
    <row r="1856" spans="2:18" s="194" customFormat="1" x14ac:dyDescent="0.25">
      <c r="B1856" s="233">
        <v>1851</v>
      </c>
      <c r="C1856" s="293">
        <v>45479</v>
      </c>
      <c r="D1856" s="201" t="s">
        <v>263</v>
      </c>
      <c r="E1856" s="196" t="s">
        <v>176</v>
      </c>
      <c r="F1856" s="196" t="s">
        <v>7</v>
      </c>
      <c r="G1856" s="196" t="s">
        <v>209</v>
      </c>
      <c r="H1856" s="196">
        <v>7</v>
      </c>
      <c r="I1856" s="196" t="s">
        <v>214</v>
      </c>
      <c r="J1856" s="196">
        <v>39</v>
      </c>
      <c r="K1856" s="448"/>
      <c r="L1856" s="196" t="s">
        <v>7</v>
      </c>
      <c r="M1856" s="196" t="s">
        <v>298</v>
      </c>
      <c r="N1856" s="216">
        <v>273</v>
      </c>
      <c r="O1856" s="216">
        <v>0</v>
      </c>
      <c r="P1856" s="216">
        <v>0</v>
      </c>
      <c r="Q1856" s="335">
        <v>0</v>
      </c>
      <c r="R1856" s="234"/>
    </row>
    <row r="1857" spans="2:18" s="194" customFormat="1" x14ac:dyDescent="0.25">
      <c r="B1857" s="233">
        <v>1852</v>
      </c>
      <c r="C1857" s="293">
        <v>45479</v>
      </c>
      <c r="D1857" s="201" t="s">
        <v>175</v>
      </c>
      <c r="E1857" s="196" t="s">
        <v>176</v>
      </c>
      <c r="F1857" s="196" t="s">
        <v>7</v>
      </c>
      <c r="G1857" s="196" t="s">
        <v>209</v>
      </c>
      <c r="H1857" s="196">
        <v>7</v>
      </c>
      <c r="I1857" s="196" t="s">
        <v>214</v>
      </c>
      <c r="J1857" s="196">
        <v>39</v>
      </c>
      <c r="K1857" s="448"/>
      <c r="L1857" s="196" t="s">
        <v>7</v>
      </c>
      <c r="M1857" s="196" t="s">
        <v>298</v>
      </c>
      <c r="N1857" s="216">
        <v>273</v>
      </c>
      <c r="O1857" s="216">
        <v>0</v>
      </c>
      <c r="P1857" s="216">
        <v>0</v>
      </c>
      <c r="Q1857" s="335">
        <v>0</v>
      </c>
      <c r="R1857" s="234"/>
    </row>
    <row r="1858" spans="2:18" s="194" customFormat="1" x14ac:dyDescent="0.25">
      <c r="B1858" s="233">
        <v>1853</v>
      </c>
      <c r="C1858" s="293">
        <v>45479</v>
      </c>
      <c r="D1858" s="201" t="s">
        <v>171</v>
      </c>
      <c r="E1858" s="196" t="s">
        <v>159</v>
      </c>
      <c r="F1858" s="196" t="s">
        <v>7</v>
      </c>
      <c r="G1858" s="196" t="s">
        <v>159</v>
      </c>
      <c r="H1858" s="196">
        <v>11.2</v>
      </c>
      <c r="I1858" s="196" t="s">
        <v>66</v>
      </c>
      <c r="J1858" s="196">
        <v>4</v>
      </c>
      <c r="K1858" s="448"/>
      <c r="L1858" s="196" t="s">
        <v>1</v>
      </c>
      <c r="M1858" s="196"/>
      <c r="N1858" s="216">
        <v>0</v>
      </c>
      <c r="O1858" s="216">
        <v>0</v>
      </c>
      <c r="P1858" s="216">
        <v>44.8</v>
      </c>
      <c r="Q1858" s="335">
        <v>0</v>
      </c>
      <c r="R1858" s="234"/>
    </row>
    <row r="1859" spans="2:18" s="194" customFormat="1" x14ac:dyDescent="0.25">
      <c r="B1859" s="233">
        <v>1854</v>
      </c>
      <c r="C1859" s="293">
        <v>45479</v>
      </c>
      <c r="D1859" s="201" t="s">
        <v>151</v>
      </c>
      <c r="E1859" s="196" t="s">
        <v>92</v>
      </c>
      <c r="F1859" s="196" t="s">
        <v>63</v>
      </c>
      <c r="G1859" s="196" t="s">
        <v>209</v>
      </c>
      <c r="H1859" s="196">
        <v>6.65</v>
      </c>
      <c r="I1859" s="196" t="s">
        <v>215</v>
      </c>
      <c r="J1859" s="196">
        <v>17</v>
      </c>
      <c r="K1859" s="448"/>
      <c r="L1859" s="196" t="s">
        <v>1</v>
      </c>
      <c r="M1859" s="196" t="s">
        <v>298</v>
      </c>
      <c r="N1859" s="216">
        <v>0</v>
      </c>
      <c r="O1859" s="216">
        <v>130.00749999999999</v>
      </c>
      <c r="P1859" s="216">
        <v>0</v>
      </c>
      <c r="Q1859" s="335">
        <v>0</v>
      </c>
      <c r="R1859" s="234"/>
    </row>
    <row r="1860" spans="2:18" s="194" customFormat="1" x14ac:dyDescent="0.25">
      <c r="B1860" s="233">
        <v>1855</v>
      </c>
      <c r="C1860" s="293">
        <v>45479</v>
      </c>
      <c r="D1860" s="201" t="s">
        <v>151</v>
      </c>
      <c r="E1860" s="196" t="s">
        <v>92</v>
      </c>
      <c r="F1860" s="196" t="s">
        <v>63</v>
      </c>
      <c r="G1860" s="196" t="s">
        <v>209</v>
      </c>
      <c r="H1860" s="196">
        <v>6.65</v>
      </c>
      <c r="I1860" s="196" t="s">
        <v>215</v>
      </c>
      <c r="J1860" s="196">
        <v>7</v>
      </c>
      <c r="K1860" s="448"/>
      <c r="L1860" s="196" t="s">
        <v>1</v>
      </c>
      <c r="M1860" s="196" t="s">
        <v>298</v>
      </c>
      <c r="N1860" s="216">
        <v>0</v>
      </c>
      <c r="O1860" s="216">
        <v>53.532499999999999</v>
      </c>
      <c r="P1860" s="216">
        <v>0</v>
      </c>
      <c r="Q1860" s="335">
        <v>0</v>
      </c>
      <c r="R1860" s="234"/>
    </row>
    <row r="1861" spans="2:18" s="194" customFormat="1" x14ac:dyDescent="0.25">
      <c r="B1861" s="233">
        <v>1856</v>
      </c>
      <c r="C1861" s="293">
        <v>45479</v>
      </c>
      <c r="D1861" s="201" t="s">
        <v>150</v>
      </c>
      <c r="E1861" s="196" t="s">
        <v>92</v>
      </c>
      <c r="F1861" s="196" t="s">
        <v>63</v>
      </c>
      <c r="G1861" s="196" t="s">
        <v>210</v>
      </c>
      <c r="H1861" s="196">
        <v>4.1500000000000004</v>
      </c>
      <c r="I1861" s="196" t="s">
        <v>215</v>
      </c>
      <c r="J1861" s="196">
        <v>17</v>
      </c>
      <c r="K1861" s="448"/>
      <c r="L1861" s="196" t="s">
        <v>1</v>
      </c>
      <c r="M1861" s="196" t="s">
        <v>298</v>
      </c>
      <c r="N1861" s="216">
        <v>0</v>
      </c>
      <c r="O1861" s="216">
        <v>81.132500000000007</v>
      </c>
      <c r="P1861" s="216">
        <v>0</v>
      </c>
      <c r="Q1861" s="335">
        <v>0</v>
      </c>
      <c r="R1861" s="234"/>
    </row>
    <row r="1862" spans="2:18" s="194" customFormat="1" x14ac:dyDescent="0.25">
      <c r="B1862" s="233">
        <v>1857</v>
      </c>
      <c r="C1862" s="293">
        <v>45479</v>
      </c>
      <c r="D1862" s="201" t="s">
        <v>150</v>
      </c>
      <c r="E1862" s="196" t="s">
        <v>92</v>
      </c>
      <c r="F1862" s="196" t="s">
        <v>63</v>
      </c>
      <c r="G1862" s="196" t="s">
        <v>210</v>
      </c>
      <c r="H1862" s="196">
        <v>4.1500000000000004</v>
      </c>
      <c r="I1862" s="196" t="s">
        <v>215</v>
      </c>
      <c r="J1862" s="196">
        <v>8</v>
      </c>
      <c r="K1862" s="448"/>
      <c r="L1862" s="196" t="s">
        <v>1</v>
      </c>
      <c r="M1862" s="196" t="s">
        <v>298</v>
      </c>
      <c r="N1862" s="216">
        <v>0</v>
      </c>
      <c r="O1862" s="216">
        <v>38.18</v>
      </c>
      <c r="P1862" s="216">
        <v>0</v>
      </c>
      <c r="Q1862" s="335">
        <v>0</v>
      </c>
      <c r="R1862" s="234"/>
    </row>
    <row r="1863" spans="2:18" s="194" customFormat="1" x14ac:dyDescent="0.25">
      <c r="B1863" s="233">
        <v>1858</v>
      </c>
      <c r="C1863" s="293">
        <v>45479</v>
      </c>
      <c r="D1863" s="201" t="s">
        <v>148</v>
      </c>
      <c r="E1863" s="196" t="s">
        <v>92</v>
      </c>
      <c r="F1863" s="196" t="s">
        <v>63</v>
      </c>
      <c r="G1863" s="196" t="s">
        <v>210</v>
      </c>
      <c r="H1863" s="196">
        <v>4.1500000000000004</v>
      </c>
      <c r="I1863" s="196" t="s">
        <v>215</v>
      </c>
      <c r="J1863" s="196">
        <v>18</v>
      </c>
      <c r="K1863" s="448"/>
      <c r="L1863" s="196" t="s">
        <v>1</v>
      </c>
      <c r="M1863" s="196" t="s">
        <v>298</v>
      </c>
      <c r="N1863" s="216">
        <v>0</v>
      </c>
      <c r="O1863" s="216">
        <v>85.905000000000001</v>
      </c>
      <c r="P1863" s="216">
        <v>0</v>
      </c>
      <c r="Q1863" s="335">
        <v>0</v>
      </c>
      <c r="R1863" s="234"/>
    </row>
    <row r="1864" spans="2:18" s="194" customFormat="1" x14ac:dyDescent="0.25">
      <c r="B1864" s="233">
        <v>1859</v>
      </c>
      <c r="C1864" s="293">
        <v>45479</v>
      </c>
      <c r="D1864" s="201" t="s">
        <v>148</v>
      </c>
      <c r="E1864" s="196" t="s">
        <v>92</v>
      </c>
      <c r="F1864" s="196" t="s">
        <v>63</v>
      </c>
      <c r="G1864" s="196" t="s">
        <v>210</v>
      </c>
      <c r="H1864" s="196">
        <v>4.1500000000000004</v>
      </c>
      <c r="I1864" s="196" t="s">
        <v>215</v>
      </c>
      <c r="J1864" s="196">
        <v>6</v>
      </c>
      <c r="K1864" s="448"/>
      <c r="L1864" s="196" t="s">
        <v>1</v>
      </c>
      <c r="M1864" s="196" t="s">
        <v>298</v>
      </c>
      <c r="N1864" s="216">
        <v>0</v>
      </c>
      <c r="O1864" s="216">
        <v>28.635000000000002</v>
      </c>
      <c r="P1864" s="216">
        <v>0</v>
      </c>
      <c r="Q1864" s="335">
        <v>0</v>
      </c>
      <c r="R1864" s="234"/>
    </row>
    <row r="1865" spans="2:18" s="194" customFormat="1" x14ac:dyDescent="0.25">
      <c r="B1865" s="233">
        <v>1860</v>
      </c>
      <c r="C1865" s="293">
        <v>45479</v>
      </c>
      <c r="D1865" s="201" t="s">
        <v>177</v>
      </c>
      <c r="E1865" s="196" t="s">
        <v>159</v>
      </c>
      <c r="F1865" s="196" t="s">
        <v>8</v>
      </c>
      <c r="G1865" s="196" t="s">
        <v>159</v>
      </c>
      <c r="H1865" s="196">
        <v>11.6</v>
      </c>
      <c r="I1865" s="196" t="s">
        <v>66</v>
      </c>
      <c r="J1865" s="196">
        <v>0</v>
      </c>
      <c r="K1865" s="448"/>
      <c r="L1865" s="196" t="s">
        <v>1</v>
      </c>
      <c r="M1865" s="196"/>
      <c r="N1865" s="216">
        <v>0</v>
      </c>
      <c r="O1865" s="216">
        <v>0</v>
      </c>
      <c r="P1865" s="216">
        <v>0</v>
      </c>
      <c r="Q1865" s="335">
        <v>0</v>
      </c>
      <c r="R1865" s="234"/>
    </row>
    <row r="1866" spans="2:18" s="194" customFormat="1" x14ac:dyDescent="0.25">
      <c r="B1866" s="233">
        <v>1861</v>
      </c>
      <c r="C1866" s="293">
        <v>45479</v>
      </c>
      <c r="D1866" s="201" t="s">
        <v>141</v>
      </c>
      <c r="E1866" s="196" t="s">
        <v>92</v>
      </c>
      <c r="F1866" s="196" t="s">
        <v>2</v>
      </c>
      <c r="G1866" s="196" t="s">
        <v>209</v>
      </c>
      <c r="H1866" s="196">
        <v>7</v>
      </c>
      <c r="I1866" s="196" t="s">
        <v>214</v>
      </c>
      <c r="J1866" s="196">
        <v>24</v>
      </c>
      <c r="K1866" s="448"/>
      <c r="L1866" s="196" t="s">
        <v>2</v>
      </c>
      <c r="M1866" s="196" t="s">
        <v>297</v>
      </c>
      <c r="N1866" s="216">
        <v>168</v>
      </c>
      <c r="O1866" s="216">
        <v>0</v>
      </c>
      <c r="P1866" s="216">
        <v>0</v>
      </c>
      <c r="Q1866" s="335">
        <v>0</v>
      </c>
      <c r="R1866" s="234"/>
    </row>
    <row r="1867" spans="2:18" s="194" customFormat="1" x14ac:dyDescent="0.25">
      <c r="B1867" s="233">
        <v>1862</v>
      </c>
      <c r="C1867" s="293">
        <v>45479</v>
      </c>
      <c r="D1867" s="201" t="s">
        <v>140</v>
      </c>
      <c r="E1867" s="196" t="s">
        <v>92</v>
      </c>
      <c r="F1867" s="196" t="s">
        <v>2</v>
      </c>
      <c r="G1867" s="196" t="s">
        <v>209</v>
      </c>
      <c r="H1867" s="196">
        <v>7</v>
      </c>
      <c r="I1867" s="196" t="s">
        <v>214</v>
      </c>
      <c r="J1867" s="196">
        <v>25</v>
      </c>
      <c r="K1867" s="448"/>
      <c r="L1867" s="196" t="s">
        <v>2</v>
      </c>
      <c r="M1867" s="196" t="s">
        <v>297</v>
      </c>
      <c r="N1867" s="216">
        <v>175</v>
      </c>
      <c r="O1867" s="216">
        <v>0</v>
      </c>
      <c r="P1867" s="216">
        <v>0</v>
      </c>
      <c r="Q1867" s="335">
        <v>0</v>
      </c>
      <c r="R1867" s="234"/>
    </row>
    <row r="1868" spans="2:18" s="194" customFormat="1" x14ac:dyDescent="0.25">
      <c r="B1868" s="233">
        <v>1863</v>
      </c>
      <c r="C1868" s="293">
        <v>45479</v>
      </c>
      <c r="D1868" s="201" t="s">
        <v>139</v>
      </c>
      <c r="E1868" s="196" t="s">
        <v>92</v>
      </c>
      <c r="F1868" s="196" t="s">
        <v>2</v>
      </c>
      <c r="G1868" s="196" t="s">
        <v>209</v>
      </c>
      <c r="H1868" s="196">
        <v>7</v>
      </c>
      <c r="I1868" s="196" t="s">
        <v>214</v>
      </c>
      <c r="J1868" s="196">
        <v>25</v>
      </c>
      <c r="K1868" s="448"/>
      <c r="L1868" s="196" t="s">
        <v>2</v>
      </c>
      <c r="M1868" s="196" t="s">
        <v>297</v>
      </c>
      <c r="N1868" s="216">
        <v>175</v>
      </c>
      <c r="O1868" s="216">
        <v>0</v>
      </c>
      <c r="P1868" s="216">
        <v>0</v>
      </c>
      <c r="Q1868" s="335">
        <v>0</v>
      </c>
      <c r="R1868" s="234"/>
    </row>
    <row r="1869" spans="2:18" s="194" customFormat="1" x14ac:dyDescent="0.25">
      <c r="B1869" s="233">
        <v>1864</v>
      </c>
      <c r="C1869" s="293">
        <v>45479</v>
      </c>
      <c r="D1869" s="201" t="s">
        <v>96</v>
      </c>
      <c r="E1869" s="196" t="s">
        <v>159</v>
      </c>
      <c r="F1869" s="196" t="s">
        <v>1</v>
      </c>
      <c r="G1869" s="196" t="s">
        <v>159</v>
      </c>
      <c r="H1869" s="196">
        <v>11.8</v>
      </c>
      <c r="I1869" s="196" t="s">
        <v>66</v>
      </c>
      <c r="J1869" s="196">
        <v>0</v>
      </c>
      <c r="K1869" s="448"/>
      <c r="L1869" s="196" t="s">
        <v>1</v>
      </c>
      <c r="M1869" s="196"/>
      <c r="N1869" s="216">
        <v>0</v>
      </c>
      <c r="O1869" s="216">
        <v>0</v>
      </c>
      <c r="P1869" s="216">
        <v>0</v>
      </c>
      <c r="Q1869" s="335">
        <v>0</v>
      </c>
      <c r="R1869" s="234"/>
    </row>
    <row r="1870" spans="2:18" s="194" customFormat="1" x14ac:dyDescent="0.25">
      <c r="B1870" s="233">
        <v>1865</v>
      </c>
      <c r="C1870" s="293">
        <v>45479</v>
      </c>
      <c r="D1870" s="201" t="s">
        <v>128</v>
      </c>
      <c r="E1870" s="196" t="s">
        <v>159</v>
      </c>
      <c r="F1870" s="196" t="s">
        <v>1</v>
      </c>
      <c r="G1870" s="196" t="s">
        <v>159</v>
      </c>
      <c r="H1870" s="196">
        <v>11.8</v>
      </c>
      <c r="I1870" s="196" t="s">
        <v>66</v>
      </c>
      <c r="J1870" s="196">
        <v>3</v>
      </c>
      <c r="K1870" s="448"/>
      <c r="L1870" s="196" t="s">
        <v>1</v>
      </c>
      <c r="M1870" s="196"/>
      <c r="N1870" s="216">
        <v>0</v>
      </c>
      <c r="O1870" s="216">
        <v>0</v>
      </c>
      <c r="P1870" s="216">
        <v>35.400000000000006</v>
      </c>
      <c r="Q1870" s="335">
        <v>0</v>
      </c>
      <c r="R1870" s="234"/>
    </row>
    <row r="1871" spans="2:18" s="194" customFormat="1" x14ac:dyDescent="0.25">
      <c r="B1871" s="233">
        <v>1866</v>
      </c>
      <c r="C1871" s="293">
        <v>45480</v>
      </c>
      <c r="D1871" s="201" t="s">
        <v>94</v>
      </c>
      <c r="E1871" s="196" t="s">
        <v>92</v>
      </c>
      <c r="F1871" s="196" t="s">
        <v>1</v>
      </c>
      <c r="G1871" s="196" t="s">
        <v>209</v>
      </c>
      <c r="H1871" s="196">
        <v>6.65</v>
      </c>
      <c r="I1871" s="196" t="s">
        <v>284</v>
      </c>
      <c r="J1871" s="196">
        <v>17</v>
      </c>
      <c r="K1871" s="448"/>
      <c r="L1871" s="196"/>
      <c r="M1871" s="196"/>
      <c r="N1871" s="216">
        <f t="shared" ref="N1871:N1872" si="121">IF(I1871=$N$5,J1871*H1871,0)</f>
        <v>0</v>
      </c>
      <c r="O1871" s="216">
        <f t="shared" ref="O1871:O1872" si="122">IF(I1871=$O$5,J1871*H1871,0)*1.15</f>
        <v>0</v>
      </c>
      <c r="P1871" s="216">
        <f t="shared" ref="P1871:P1872" si="123">IF(I1871=$P$5,J1871*H1871,0)</f>
        <v>0</v>
      </c>
      <c r="Q1871" s="335">
        <f t="shared" ref="Q1871:Q1872" si="124">IF(I1871=$Q$5,J1871*H1871,0)</f>
        <v>0</v>
      </c>
      <c r="R1871" s="234"/>
    </row>
    <row r="1872" spans="2:18" s="194" customFormat="1" x14ac:dyDescent="0.25">
      <c r="B1872" s="233">
        <v>1867</v>
      </c>
      <c r="C1872" s="293">
        <v>45480</v>
      </c>
      <c r="D1872" s="201" t="s">
        <v>91</v>
      </c>
      <c r="E1872" s="196" t="s">
        <v>92</v>
      </c>
      <c r="F1872" s="196" t="s">
        <v>1</v>
      </c>
      <c r="G1872" s="196" t="s">
        <v>209</v>
      </c>
      <c r="H1872" s="196">
        <v>6.65</v>
      </c>
      <c r="I1872" s="196" t="s">
        <v>284</v>
      </c>
      <c r="J1872" s="196">
        <v>20</v>
      </c>
      <c r="K1872" s="448"/>
      <c r="L1872" s="196"/>
      <c r="M1872" s="196"/>
      <c r="N1872" s="216">
        <f t="shared" si="121"/>
        <v>0</v>
      </c>
      <c r="O1872" s="216">
        <f t="shared" si="122"/>
        <v>0</v>
      </c>
      <c r="P1872" s="216">
        <f t="shared" si="123"/>
        <v>0</v>
      </c>
      <c r="Q1872" s="335">
        <f t="shared" si="124"/>
        <v>0</v>
      </c>
      <c r="R1872" s="234"/>
    </row>
    <row r="1873" spans="2:19" s="194" customFormat="1" x14ac:dyDescent="0.25">
      <c r="B1873" s="233">
        <v>1868</v>
      </c>
      <c r="C1873" s="293">
        <v>45480</v>
      </c>
      <c r="D1873" s="201" t="s">
        <v>116</v>
      </c>
      <c r="E1873" s="196" t="s">
        <v>92</v>
      </c>
      <c r="F1873" s="196" t="s">
        <v>1</v>
      </c>
      <c r="G1873" s="196" t="s">
        <v>209</v>
      </c>
      <c r="H1873" s="196">
        <v>6.65</v>
      </c>
      <c r="I1873" s="196"/>
      <c r="J1873" s="196"/>
      <c r="K1873" s="448"/>
      <c r="L1873" s="196"/>
      <c r="M1873" s="196"/>
      <c r="N1873" s="216">
        <v>0</v>
      </c>
      <c r="O1873" s="216">
        <v>0</v>
      </c>
      <c r="P1873" s="216">
        <v>0</v>
      </c>
      <c r="Q1873" s="335">
        <v>0</v>
      </c>
      <c r="R1873" s="234" t="s">
        <v>267</v>
      </c>
    </row>
    <row r="1874" spans="2:19" s="194" customFormat="1" x14ac:dyDescent="0.25">
      <c r="B1874" s="233">
        <v>1869</v>
      </c>
      <c r="C1874" s="293">
        <v>45480</v>
      </c>
      <c r="D1874" s="201" t="s">
        <v>295</v>
      </c>
      <c r="E1874" s="196" t="s">
        <v>92</v>
      </c>
      <c r="F1874" s="196" t="s">
        <v>62</v>
      </c>
      <c r="G1874" s="196" t="s">
        <v>210</v>
      </c>
      <c r="H1874" s="196">
        <v>4.1500000000000004</v>
      </c>
      <c r="I1874" s="196" t="s">
        <v>214</v>
      </c>
      <c r="J1874" s="196">
        <v>44</v>
      </c>
      <c r="K1874" s="448"/>
      <c r="L1874" s="196"/>
      <c r="M1874" s="196"/>
      <c r="N1874" s="216">
        <v>182.60000000000002</v>
      </c>
      <c r="O1874" s="216">
        <v>0</v>
      </c>
      <c r="P1874" s="216">
        <v>0</v>
      </c>
      <c r="Q1874" s="335">
        <v>0</v>
      </c>
      <c r="R1874" s="234" t="s">
        <v>315</v>
      </c>
    </row>
    <row r="1875" spans="2:19" s="194" customFormat="1" x14ac:dyDescent="0.25">
      <c r="B1875" s="233">
        <v>1870</v>
      </c>
      <c r="C1875" s="293">
        <v>45480</v>
      </c>
      <c r="D1875" s="201" t="s">
        <v>155</v>
      </c>
      <c r="E1875" s="196" t="s">
        <v>92</v>
      </c>
      <c r="F1875" s="196" t="s">
        <v>62</v>
      </c>
      <c r="G1875" s="196" t="s">
        <v>210</v>
      </c>
      <c r="H1875" s="196">
        <v>4.1500000000000004</v>
      </c>
      <c r="I1875" s="196" t="s">
        <v>214</v>
      </c>
      <c r="J1875" s="196">
        <v>44</v>
      </c>
      <c r="K1875" s="448"/>
      <c r="L1875" s="196"/>
      <c r="M1875" s="196"/>
      <c r="N1875" s="216">
        <v>182.60000000000002</v>
      </c>
      <c r="O1875" s="216">
        <v>0</v>
      </c>
      <c r="P1875" s="216">
        <v>0</v>
      </c>
      <c r="Q1875" s="335">
        <v>0</v>
      </c>
      <c r="R1875" s="234" t="s">
        <v>315</v>
      </c>
      <c r="S1875" s="194" t="s">
        <v>66</v>
      </c>
    </row>
    <row r="1876" spans="2:19" s="194" customFormat="1" x14ac:dyDescent="0.25">
      <c r="B1876" s="233">
        <v>1871</v>
      </c>
      <c r="C1876" s="293">
        <v>45480</v>
      </c>
      <c r="D1876" s="201" t="s">
        <v>154</v>
      </c>
      <c r="E1876" s="196" t="s">
        <v>92</v>
      </c>
      <c r="F1876" s="196" t="s">
        <v>62</v>
      </c>
      <c r="G1876" s="196" t="s">
        <v>210</v>
      </c>
      <c r="H1876" s="196">
        <v>4.1500000000000004</v>
      </c>
      <c r="I1876" s="196" t="s">
        <v>214</v>
      </c>
      <c r="J1876" s="196">
        <v>44</v>
      </c>
      <c r="K1876" s="448"/>
      <c r="L1876" s="196"/>
      <c r="M1876" s="196"/>
      <c r="N1876" s="216">
        <v>182.60000000000002</v>
      </c>
      <c r="O1876" s="216">
        <v>0</v>
      </c>
      <c r="P1876" s="216">
        <v>0</v>
      </c>
      <c r="Q1876" s="335">
        <v>0</v>
      </c>
      <c r="R1876" s="234" t="s">
        <v>315</v>
      </c>
    </row>
    <row r="1877" spans="2:19" s="194" customFormat="1" x14ac:dyDescent="0.25">
      <c r="B1877" s="233">
        <v>1872</v>
      </c>
      <c r="C1877" s="293">
        <v>45480</v>
      </c>
      <c r="D1877" s="201" t="s">
        <v>158</v>
      </c>
      <c r="E1877" s="196" t="s">
        <v>159</v>
      </c>
      <c r="F1877" s="196" t="s">
        <v>381</v>
      </c>
      <c r="G1877" s="196" t="s">
        <v>159</v>
      </c>
      <c r="H1877" s="196">
        <v>10</v>
      </c>
      <c r="I1877" s="196" t="s">
        <v>66</v>
      </c>
      <c r="J1877" s="196">
        <v>4</v>
      </c>
      <c r="K1877" s="448"/>
      <c r="L1877" s="196" t="s">
        <v>1</v>
      </c>
      <c r="M1877" s="196"/>
      <c r="N1877" s="216">
        <v>0</v>
      </c>
      <c r="O1877" s="216">
        <v>0</v>
      </c>
      <c r="P1877" s="216">
        <v>40</v>
      </c>
      <c r="Q1877" s="335">
        <v>0</v>
      </c>
      <c r="R1877" s="234" t="s">
        <v>315</v>
      </c>
    </row>
    <row r="1878" spans="2:19" s="194" customFormat="1" x14ac:dyDescent="0.25">
      <c r="B1878" s="233">
        <v>1873</v>
      </c>
      <c r="C1878" s="293">
        <v>45480</v>
      </c>
      <c r="D1878" s="201" t="s">
        <v>277</v>
      </c>
      <c r="E1878" s="196" t="s">
        <v>176</v>
      </c>
      <c r="F1878" s="196" t="s">
        <v>7</v>
      </c>
      <c r="G1878" s="196" t="s">
        <v>209</v>
      </c>
      <c r="H1878" s="196">
        <v>7</v>
      </c>
      <c r="I1878" s="196" t="s">
        <v>214</v>
      </c>
      <c r="J1878" s="196">
        <v>49</v>
      </c>
      <c r="K1878" s="448"/>
      <c r="L1878" s="196"/>
      <c r="M1878" s="196"/>
      <c r="N1878" s="216">
        <v>343</v>
      </c>
      <c r="O1878" s="216">
        <v>0</v>
      </c>
      <c r="P1878" s="216">
        <v>0</v>
      </c>
      <c r="Q1878" s="335">
        <v>0</v>
      </c>
      <c r="R1878" s="234" t="s">
        <v>315</v>
      </c>
    </row>
    <row r="1879" spans="2:19" s="194" customFormat="1" x14ac:dyDescent="0.25">
      <c r="B1879" s="233">
        <v>1874</v>
      </c>
      <c r="C1879" s="293">
        <v>45480</v>
      </c>
      <c r="D1879" s="201" t="s">
        <v>261</v>
      </c>
      <c r="E1879" s="196" t="s">
        <v>269</v>
      </c>
      <c r="F1879" s="196" t="s">
        <v>7</v>
      </c>
      <c r="G1879" s="196" t="s">
        <v>210</v>
      </c>
      <c r="H1879" s="196">
        <v>5</v>
      </c>
      <c r="I1879" s="196" t="s">
        <v>214</v>
      </c>
      <c r="J1879" s="196">
        <v>60</v>
      </c>
      <c r="K1879" s="448"/>
      <c r="L1879" s="196"/>
      <c r="M1879" s="196"/>
      <c r="N1879" s="216">
        <v>300</v>
      </c>
      <c r="O1879" s="216">
        <v>0</v>
      </c>
      <c r="P1879" s="216">
        <v>0</v>
      </c>
      <c r="Q1879" s="335">
        <v>0</v>
      </c>
      <c r="R1879" s="234" t="s">
        <v>315</v>
      </c>
    </row>
    <row r="1880" spans="2:19" s="194" customFormat="1" x14ac:dyDescent="0.25">
      <c r="B1880" s="233">
        <v>1875</v>
      </c>
      <c r="C1880" s="293">
        <v>45480</v>
      </c>
      <c r="D1880" s="201" t="s">
        <v>254</v>
      </c>
      <c r="E1880" s="196" t="s">
        <v>159</v>
      </c>
      <c r="F1880" s="196" t="s">
        <v>7</v>
      </c>
      <c r="G1880" s="196" t="s">
        <v>159</v>
      </c>
      <c r="H1880" s="196">
        <v>10</v>
      </c>
      <c r="I1880" s="196"/>
      <c r="J1880" s="196"/>
      <c r="K1880" s="448"/>
      <c r="L1880" s="196"/>
      <c r="M1880" s="196"/>
      <c r="N1880" s="216">
        <v>0</v>
      </c>
      <c r="O1880" s="216">
        <v>0</v>
      </c>
      <c r="P1880" s="216">
        <v>0</v>
      </c>
      <c r="Q1880" s="335">
        <v>0</v>
      </c>
      <c r="R1880" s="234" t="s">
        <v>315</v>
      </c>
    </row>
    <row r="1881" spans="2:19" s="194" customFormat="1" x14ac:dyDescent="0.25">
      <c r="B1881" s="233">
        <v>1876</v>
      </c>
      <c r="C1881" s="293">
        <v>45480</v>
      </c>
      <c r="D1881" s="201" t="s">
        <v>263</v>
      </c>
      <c r="E1881" s="196" t="s">
        <v>176</v>
      </c>
      <c r="F1881" s="196" t="s">
        <v>7</v>
      </c>
      <c r="G1881" s="196" t="s">
        <v>209</v>
      </c>
      <c r="H1881" s="196">
        <v>7</v>
      </c>
      <c r="I1881" s="196" t="s">
        <v>214</v>
      </c>
      <c r="J1881" s="196">
        <v>0</v>
      </c>
      <c r="K1881" s="448"/>
      <c r="L1881" s="196"/>
      <c r="M1881" s="196"/>
      <c r="N1881" s="216">
        <v>0</v>
      </c>
      <c r="O1881" s="216">
        <v>0</v>
      </c>
      <c r="P1881" s="216">
        <v>0</v>
      </c>
      <c r="Q1881" s="335">
        <v>0</v>
      </c>
      <c r="R1881" s="234" t="s">
        <v>315</v>
      </c>
    </row>
    <row r="1882" spans="2:19" s="194" customFormat="1" x14ac:dyDescent="0.25">
      <c r="B1882" s="233">
        <v>1877</v>
      </c>
      <c r="C1882" s="293">
        <v>45480</v>
      </c>
      <c r="D1882" s="201" t="s">
        <v>175</v>
      </c>
      <c r="E1882" s="196" t="s">
        <v>176</v>
      </c>
      <c r="F1882" s="196" t="s">
        <v>7</v>
      </c>
      <c r="G1882" s="196" t="s">
        <v>209</v>
      </c>
      <c r="H1882" s="196">
        <v>7</v>
      </c>
      <c r="I1882" s="196" t="s">
        <v>214</v>
      </c>
      <c r="J1882" s="196">
        <v>49</v>
      </c>
      <c r="K1882" s="448"/>
      <c r="L1882" s="196"/>
      <c r="M1882" s="196"/>
      <c r="N1882" s="216">
        <v>343</v>
      </c>
      <c r="O1882" s="216">
        <v>0</v>
      </c>
      <c r="P1882" s="216">
        <v>0</v>
      </c>
      <c r="Q1882" s="335">
        <v>0</v>
      </c>
      <c r="R1882" s="234" t="s">
        <v>315</v>
      </c>
    </row>
    <row r="1883" spans="2:19" s="194" customFormat="1" x14ac:dyDescent="0.25">
      <c r="B1883" s="233">
        <v>1878</v>
      </c>
      <c r="C1883" s="293">
        <v>45480</v>
      </c>
      <c r="D1883" s="201" t="s">
        <v>171</v>
      </c>
      <c r="E1883" s="196" t="s">
        <v>159</v>
      </c>
      <c r="F1883" s="196" t="s">
        <v>7</v>
      </c>
      <c r="G1883" s="196" t="s">
        <v>159</v>
      </c>
      <c r="H1883" s="196">
        <v>11.2</v>
      </c>
      <c r="I1883" s="196" t="s">
        <v>66</v>
      </c>
      <c r="J1883" s="196">
        <v>5</v>
      </c>
      <c r="K1883" s="448"/>
      <c r="L1883" s="196" t="s">
        <v>1</v>
      </c>
      <c r="M1883" s="196"/>
      <c r="N1883" s="216">
        <v>0</v>
      </c>
      <c r="O1883" s="216">
        <v>0</v>
      </c>
      <c r="P1883" s="216">
        <v>56</v>
      </c>
      <c r="Q1883" s="335">
        <v>0</v>
      </c>
      <c r="R1883" s="234" t="s">
        <v>315</v>
      </c>
    </row>
    <row r="1884" spans="2:19" s="194" customFormat="1" x14ac:dyDescent="0.25">
      <c r="B1884" s="233">
        <v>1879</v>
      </c>
      <c r="C1884" s="293">
        <v>45480</v>
      </c>
      <c r="D1884" s="201" t="s">
        <v>151</v>
      </c>
      <c r="E1884" s="196" t="s">
        <v>92</v>
      </c>
      <c r="F1884" s="196" t="s">
        <v>63</v>
      </c>
      <c r="G1884" s="196" t="s">
        <v>209</v>
      </c>
      <c r="H1884" s="196">
        <v>6.65</v>
      </c>
      <c r="I1884" s="196" t="s">
        <v>215</v>
      </c>
      <c r="J1884" s="196">
        <v>38</v>
      </c>
      <c r="K1884" s="448"/>
      <c r="L1884" s="196"/>
      <c r="M1884" s="196"/>
      <c r="N1884" s="216">
        <v>0</v>
      </c>
      <c r="O1884" s="216">
        <v>290.60500000000002</v>
      </c>
      <c r="P1884" s="216">
        <v>0</v>
      </c>
      <c r="Q1884" s="335">
        <v>0</v>
      </c>
      <c r="R1884" s="234"/>
    </row>
    <row r="1885" spans="2:19" s="194" customFormat="1" x14ac:dyDescent="0.25">
      <c r="B1885" s="233">
        <v>1880</v>
      </c>
      <c r="C1885" s="293">
        <v>45480</v>
      </c>
      <c r="D1885" s="201" t="s">
        <v>151</v>
      </c>
      <c r="E1885" s="196" t="s">
        <v>92</v>
      </c>
      <c r="F1885" s="196" t="s">
        <v>63</v>
      </c>
      <c r="G1885" s="196" t="s">
        <v>209</v>
      </c>
      <c r="H1885" s="196">
        <v>6.65</v>
      </c>
      <c r="I1885" s="196" t="s">
        <v>215</v>
      </c>
      <c r="J1885" s="196"/>
      <c r="K1885" s="448"/>
      <c r="L1885" s="196"/>
      <c r="M1885" s="196"/>
      <c r="N1885" s="216">
        <v>0</v>
      </c>
      <c r="O1885" s="216">
        <v>0</v>
      </c>
      <c r="P1885" s="216">
        <v>0</v>
      </c>
      <c r="Q1885" s="335">
        <v>0</v>
      </c>
      <c r="R1885" s="234"/>
    </row>
    <row r="1886" spans="2:19" s="194" customFormat="1" x14ac:dyDescent="0.25">
      <c r="B1886" s="233">
        <v>1881</v>
      </c>
      <c r="C1886" s="293">
        <v>45480</v>
      </c>
      <c r="D1886" s="201" t="s">
        <v>150</v>
      </c>
      <c r="E1886" s="196" t="s">
        <v>92</v>
      </c>
      <c r="F1886" s="196" t="s">
        <v>63</v>
      </c>
      <c r="G1886" s="196" t="s">
        <v>210</v>
      </c>
      <c r="H1886" s="196">
        <v>4.1500000000000004</v>
      </c>
      <c r="I1886" s="196" t="s">
        <v>215</v>
      </c>
      <c r="J1886" s="196">
        <v>36</v>
      </c>
      <c r="K1886" s="448"/>
      <c r="L1886" s="196"/>
      <c r="M1886" s="196"/>
      <c r="N1886" s="216">
        <v>0</v>
      </c>
      <c r="O1886" s="216">
        <v>171.81</v>
      </c>
      <c r="P1886" s="216">
        <v>0</v>
      </c>
      <c r="Q1886" s="335">
        <v>0</v>
      </c>
      <c r="R1886" s="234"/>
    </row>
    <row r="1887" spans="2:19" s="194" customFormat="1" x14ac:dyDescent="0.25">
      <c r="B1887" s="233">
        <v>1882</v>
      </c>
      <c r="C1887" s="293">
        <v>45480</v>
      </c>
      <c r="D1887" s="201" t="s">
        <v>150</v>
      </c>
      <c r="E1887" s="196" t="s">
        <v>92</v>
      </c>
      <c r="F1887" s="196" t="s">
        <v>63</v>
      </c>
      <c r="G1887" s="196" t="s">
        <v>210</v>
      </c>
      <c r="H1887" s="196">
        <v>4.1500000000000004</v>
      </c>
      <c r="I1887" s="196" t="s">
        <v>215</v>
      </c>
      <c r="J1887" s="196"/>
      <c r="K1887" s="448"/>
      <c r="L1887" s="196"/>
      <c r="M1887" s="196"/>
      <c r="N1887" s="216">
        <v>0</v>
      </c>
      <c r="O1887" s="216">
        <v>0</v>
      </c>
      <c r="P1887" s="216">
        <v>0</v>
      </c>
      <c r="Q1887" s="335">
        <v>0</v>
      </c>
      <c r="R1887" s="234"/>
    </row>
    <row r="1888" spans="2:19" s="194" customFormat="1" x14ac:dyDescent="0.25">
      <c r="B1888" s="233">
        <v>1883</v>
      </c>
      <c r="C1888" s="293">
        <v>45480</v>
      </c>
      <c r="D1888" s="201" t="s">
        <v>148</v>
      </c>
      <c r="E1888" s="196" t="s">
        <v>92</v>
      </c>
      <c r="F1888" s="196" t="s">
        <v>63</v>
      </c>
      <c r="G1888" s="196" t="s">
        <v>210</v>
      </c>
      <c r="H1888" s="196">
        <v>4.1500000000000004</v>
      </c>
      <c r="I1888" s="196" t="s">
        <v>215</v>
      </c>
      <c r="J1888" s="196">
        <v>38</v>
      </c>
      <c r="K1888" s="448"/>
      <c r="L1888" s="196"/>
      <c r="M1888" s="196"/>
      <c r="N1888" s="216">
        <v>0</v>
      </c>
      <c r="O1888" s="216">
        <v>181.35500000000002</v>
      </c>
      <c r="P1888" s="216">
        <v>0</v>
      </c>
      <c r="Q1888" s="335">
        <v>0</v>
      </c>
      <c r="R1888" s="234"/>
    </row>
    <row r="1889" spans="2:18" s="194" customFormat="1" x14ac:dyDescent="0.25">
      <c r="B1889" s="233">
        <v>1884</v>
      </c>
      <c r="C1889" s="293">
        <v>45480</v>
      </c>
      <c r="D1889" s="201" t="s">
        <v>148</v>
      </c>
      <c r="E1889" s="196" t="s">
        <v>92</v>
      </c>
      <c r="F1889" s="196" t="s">
        <v>63</v>
      </c>
      <c r="G1889" s="196" t="s">
        <v>210</v>
      </c>
      <c r="H1889" s="196">
        <v>4.1500000000000004</v>
      </c>
      <c r="I1889" s="196" t="s">
        <v>215</v>
      </c>
      <c r="J1889" s="196"/>
      <c r="K1889" s="448"/>
      <c r="L1889" s="196"/>
      <c r="M1889" s="196"/>
      <c r="N1889" s="216">
        <v>0</v>
      </c>
      <c r="O1889" s="216">
        <v>0</v>
      </c>
      <c r="P1889" s="216">
        <v>0</v>
      </c>
      <c r="Q1889" s="335">
        <v>0</v>
      </c>
      <c r="R1889" s="234"/>
    </row>
    <row r="1890" spans="2:18" s="194" customFormat="1" x14ac:dyDescent="0.25">
      <c r="B1890" s="233">
        <v>1885</v>
      </c>
      <c r="C1890" s="293">
        <v>45480</v>
      </c>
      <c r="D1890" s="201" t="s">
        <v>177</v>
      </c>
      <c r="E1890" s="196" t="s">
        <v>159</v>
      </c>
      <c r="F1890" s="196" t="s">
        <v>8</v>
      </c>
      <c r="G1890" s="196" t="s">
        <v>159</v>
      </c>
      <c r="H1890" s="196">
        <v>11.6</v>
      </c>
      <c r="I1890" s="196" t="s">
        <v>66</v>
      </c>
      <c r="J1890" s="196">
        <v>3</v>
      </c>
      <c r="K1890" s="448"/>
      <c r="L1890" s="196" t="s">
        <v>1</v>
      </c>
      <c r="M1890" s="196"/>
      <c r="N1890" s="216">
        <v>0</v>
      </c>
      <c r="O1890" s="216">
        <v>0</v>
      </c>
      <c r="P1890" s="216">
        <v>34.799999999999997</v>
      </c>
      <c r="Q1890" s="335">
        <v>0</v>
      </c>
      <c r="R1890" s="234" t="s">
        <v>315</v>
      </c>
    </row>
    <row r="1891" spans="2:18" s="194" customFormat="1" x14ac:dyDescent="0.25">
      <c r="B1891" s="233">
        <v>1886</v>
      </c>
      <c r="C1891" s="293">
        <v>45480</v>
      </c>
      <c r="D1891" s="201" t="s">
        <v>141</v>
      </c>
      <c r="E1891" s="196" t="s">
        <v>92</v>
      </c>
      <c r="F1891" s="196" t="s">
        <v>2</v>
      </c>
      <c r="G1891" s="196" t="s">
        <v>209</v>
      </c>
      <c r="H1891" s="196">
        <v>7</v>
      </c>
      <c r="I1891" s="196" t="s">
        <v>214</v>
      </c>
      <c r="J1891" s="196">
        <v>20</v>
      </c>
      <c r="K1891" s="448"/>
      <c r="L1891" s="196"/>
      <c r="M1891" s="196"/>
      <c r="N1891" s="216">
        <v>140</v>
      </c>
      <c r="O1891" s="216">
        <v>0</v>
      </c>
      <c r="P1891" s="216">
        <v>0</v>
      </c>
      <c r="Q1891" s="335">
        <v>0</v>
      </c>
      <c r="R1891" s="234"/>
    </row>
    <row r="1892" spans="2:18" s="194" customFormat="1" x14ac:dyDescent="0.25">
      <c r="B1892" s="233">
        <v>1887</v>
      </c>
      <c r="C1892" s="293">
        <v>45480</v>
      </c>
      <c r="D1892" s="201" t="s">
        <v>140</v>
      </c>
      <c r="E1892" s="196" t="s">
        <v>92</v>
      </c>
      <c r="F1892" s="196" t="s">
        <v>2</v>
      </c>
      <c r="G1892" s="196" t="s">
        <v>209</v>
      </c>
      <c r="H1892" s="196">
        <v>7</v>
      </c>
      <c r="I1892" s="196" t="s">
        <v>214</v>
      </c>
      <c r="J1892" s="196">
        <v>25</v>
      </c>
      <c r="K1892" s="448"/>
      <c r="L1892" s="196"/>
      <c r="M1892" s="196"/>
      <c r="N1892" s="216">
        <v>175</v>
      </c>
      <c r="O1892" s="216">
        <v>0</v>
      </c>
      <c r="P1892" s="216">
        <v>0</v>
      </c>
      <c r="Q1892" s="335">
        <v>0</v>
      </c>
      <c r="R1892" s="234"/>
    </row>
    <row r="1893" spans="2:18" s="194" customFormat="1" x14ac:dyDescent="0.25">
      <c r="B1893" s="233">
        <v>1888</v>
      </c>
      <c r="C1893" s="293">
        <v>45480</v>
      </c>
      <c r="D1893" s="201" t="s">
        <v>139</v>
      </c>
      <c r="E1893" s="196" t="s">
        <v>92</v>
      </c>
      <c r="F1893" s="196" t="s">
        <v>2</v>
      </c>
      <c r="G1893" s="196" t="s">
        <v>209</v>
      </c>
      <c r="H1893" s="196">
        <v>7</v>
      </c>
      <c r="I1893" s="196" t="s">
        <v>214</v>
      </c>
      <c r="J1893" s="196">
        <v>25</v>
      </c>
      <c r="K1893" s="448"/>
      <c r="L1893" s="196"/>
      <c r="M1893" s="196"/>
      <c r="N1893" s="216">
        <v>175</v>
      </c>
      <c r="O1893" s="216">
        <v>0</v>
      </c>
      <c r="P1893" s="216">
        <v>0</v>
      </c>
      <c r="Q1893" s="335">
        <v>0</v>
      </c>
      <c r="R1893" s="234"/>
    </row>
    <row r="1894" spans="2:18" s="194" customFormat="1" x14ac:dyDescent="0.25">
      <c r="B1894" s="233">
        <v>1889</v>
      </c>
      <c r="C1894" s="293">
        <v>45480</v>
      </c>
      <c r="D1894" s="201" t="s">
        <v>96</v>
      </c>
      <c r="E1894" s="196" t="s">
        <v>159</v>
      </c>
      <c r="F1894" s="196" t="s">
        <v>1</v>
      </c>
      <c r="G1894" s="196" t="s">
        <v>159</v>
      </c>
      <c r="H1894" s="196">
        <v>11.8</v>
      </c>
      <c r="I1894" s="196" t="s">
        <v>66</v>
      </c>
      <c r="J1894" s="196">
        <v>0</v>
      </c>
      <c r="K1894" s="448"/>
      <c r="L1894" s="196" t="s">
        <v>1</v>
      </c>
      <c r="M1894" s="196"/>
      <c r="N1894" s="216">
        <v>0</v>
      </c>
      <c r="O1894" s="216">
        <v>0</v>
      </c>
      <c r="P1894" s="216">
        <v>0</v>
      </c>
      <c r="Q1894" s="335">
        <v>0</v>
      </c>
      <c r="R1894" s="234" t="s">
        <v>293</v>
      </c>
    </row>
    <row r="1895" spans="2:18" s="194" customFormat="1" x14ac:dyDescent="0.25">
      <c r="B1895" s="233">
        <v>1890</v>
      </c>
      <c r="C1895" s="293">
        <v>45480</v>
      </c>
      <c r="D1895" s="201" t="s">
        <v>128</v>
      </c>
      <c r="E1895" s="196" t="s">
        <v>159</v>
      </c>
      <c r="F1895" s="196" t="s">
        <v>1</v>
      </c>
      <c r="G1895" s="196" t="s">
        <v>159</v>
      </c>
      <c r="H1895" s="196">
        <v>11.8</v>
      </c>
      <c r="I1895" s="196" t="s">
        <v>66</v>
      </c>
      <c r="J1895" s="196">
        <v>0</v>
      </c>
      <c r="K1895" s="448"/>
      <c r="L1895" s="196" t="s">
        <v>1</v>
      </c>
      <c r="M1895" s="196"/>
      <c r="N1895" s="216">
        <v>0</v>
      </c>
      <c r="O1895" s="216">
        <v>0</v>
      </c>
      <c r="P1895" s="216">
        <v>0</v>
      </c>
      <c r="Q1895" s="335">
        <v>0</v>
      </c>
      <c r="R1895" s="234" t="s">
        <v>293</v>
      </c>
    </row>
    <row r="1896" spans="2:18" s="194" customFormat="1" x14ac:dyDescent="0.25">
      <c r="B1896" s="233">
        <v>1891</v>
      </c>
      <c r="C1896" s="293">
        <v>45481</v>
      </c>
      <c r="D1896" s="201" t="s">
        <v>94</v>
      </c>
      <c r="E1896" s="196" t="s">
        <v>92</v>
      </c>
      <c r="F1896" s="196" t="s">
        <v>1</v>
      </c>
      <c r="G1896" s="196" t="s">
        <v>209</v>
      </c>
      <c r="H1896" s="196">
        <v>6.65</v>
      </c>
      <c r="I1896" s="196" t="s">
        <v>284</v>
      </c>
      <c r="J1896" s="196">
        <v>13</v>
      </c>
      <c r="K1896" s="448">
        <v>723505</v>
      </c>
      <c r="L1896" s="196" t="s">
        <v>1</v>
      </c>
      <c r="M1896" s="196" t="s">
        <v>298</v>
      </c>
      <c r="N1896" s="216">
        <f t="shared" ref="N1896" si="125">IF(I1896=$N$5,J1896*H1896,0)</f>
        <v>0</v>
      </c>
      <c r="O1896" s="216">
        <f t="shared" ref="O1896" si="126">IF(I1896=$O$5,J1896*H1896,0)*1.15</f>
        <v>0</v>
      </c>
      <c r="P1896" s="216">
        <f t="shared" ref="P1896" si="127">IF(I1896=$P$5,J1896*H1896,0)</f>
        <v>0</v>
      </c>
      <c r="Q1896" s="335">
        <f t="shared" ref="Q1896" si="128">IF(I1896=$Q$5,J1896*H1896,0)</f>
        <v>0</v>
      </c>
      <c r="R1896" s="234"/>
    </row>
    <row r="1897" spans="2:18" s="194" customFormat="1" x14ac:dyDescent="0.25">
      <c r="B1897" s="233">
        <v>1892</v>
      </c>
      <c r="C1897" s="293">
        <v>45481</v>
      </c>
      <c r="D1897" s="201" t="s">
        <v>94</v>
      </c>
      <c r="E1897" s="196" t="s">
        <v>92</v>
      </c>
      <c r="F1897" s="196" t="s">
        <v>1</v>
      </c>
      <c r="G1897" s="196" t="s">
        <v>209</v>
      </c>
      <c r="H1897" s="196">
        <v>6.65</v>
      </c>
      <c r="I1897" s="196" t="s">
        <v>214</v>
      </c>
      <c r="J1897" s="196">
        <v>13</v>
      </c>
      <c r="K1897" s="448"/>
      <c r="L1897" s="196" t="s">
        <v>1</v>
      </c>
      <c r="M1897" s="196" t="s">
        <v>298</v>
      </c>
      <c r="N1897" s="216">
        <v>86.45</v>
      </c>
      <c r="O1897" s="216">
        <v>0</v>
      </c>
      <c r="P1897" s="216">
        <v>0</v>
      </c>
      <c r="Q1897" s="335">
        <v>0</v>
      </c>
      <c r="R1897" s="234"/>
    </row>
    <row r="1898" spans="2:18" s="194" customFormat="1" x14ac:dyDescent="0.25">
      <c r="B1898" s="275">
        <v>1893</v>
      </c>
      <c r="C1898" s="293">
        <v>45481</v>
      </c>
      <c r="D1898" s="201" t="s">
        <v>91</v>
      </c>
      <c r="E1898" s="196" t="s">
        <v>92</v>
      </c>
      <c r="F1898" s="196" t="s">
        <v>1</v>
      </c>
      <c r="G1898" s="196" t="s">
        <v>209</v>
      </c>
      <c r="H1898" s="196">
        <v>6.65</v>
      </c>
      <c r="I1898" s="196" t="s">
        <v>247</v>
      </c>
      <c r="J1898" s="196">
        <v>20</v>
      </c>
      <c r="K1898" s="448">
        <v>723505</v>
      </c>
      <c r="L1898" s="196" t="s">
        <v>1</v>
      </c>
      <c r="M1898" s="196" t="s">
        <v>514</v>
      </c>
      <c r="N1898" s="216">
        <f t="shared" ref="N1898" si="129">IF(I1898=$N$5,J1898*H1898,0)</f>
        <v>0</v>
      </c>
      <c r="O1898" s="216">
        <f t="shared" ref="O1898" si="130">IF(I1898=$O$5,J1898*H1898,0)*1.15</f>
        <v>0</v>
      </c>
      <c r="P1898" s="216">
        <f t="shared" ref="P1898" si="131">IF(I1898=$P$5,J1898*H1898,0)</f>
        <v>0</v>
      </c>
      <c r="Q1898" s="335">
        <f t="shared" ref="Q1898" si="132">IF(I1898=$Q$5,J1898*H1898,0)</f>
        <v>133</v>
      </c>
      <c r="R1898" s="239"/>
    </row>
    <row r="1899" spans="2:18" s="194" customFormat="1" x14ac:dyDescent="0.25">
      <c r="B1899" s="276">
        <v>1894</v>
      </c>
      <c r="C1899" s="293">
        <v>45481</v>
      </c>
      <c r="D1899" s="201" t="s">
        <v>91</v>
      </c>
      <c r="E1899" s="196" t="s">
        <v>92</v>
      </c>
      <c r="F1899" s="196" t="s">
        <v>1</v>
      </c>
      <c r="G1899" s="196" t="s">
        <v>209</v>
      </c>
      <c r="H1899" s="196">
        <v>6.65</v>
      </c>
      <c r="I1899" s="196" t="s">
        <v>214</v>
      </c>
      <c r="J1899" s="196">
        <v>20</v>
      </c>
      <c r="K1899" s="448"/>
      <c r="L1899" s="196" t="s">
        <v>1</v>
      </c>
      <c r="M1899" s="196" t="s">
        <v>298</v>
      </c>
      <c r="N1899" s="216">
        <v>133</v>
      </c>
      <c r="O1899" s="216">
        <v>0</v>
      </c>
      <c r="P1899" s="216">
        <v>0</v>
      </c>
      <c r="Q1899" s="335">
        <v>0</v>
      </c>
      <c r="R1899" s="238"/>
    </row>
    <row r="1900" spans="2:18" s="194" customFormat="1" x14ac:dyDescent="0.25">
      <c r="B1900" s="233">
        <v>1895</v>
      </c>
      <c r="C1900" s="293">
        <v>45481</v>
      </c>
      <c r="D1900" s="201" t="s">
        <v>116</v>
      </c>
      <c r="E1900" s="196" t="s">
        <v>92</v>
      </c>
      <c r="F1900" s="196" t="s">
        <v>1</v>
      </c>
      <c r="G1900" s="196" t="s">
        <v>209</v>
      </c>
      <c r="H1900" s="196">
        <v>6.65</v>
      </c>
      <c r="I1900" s="196"/>
      <c r="J1900" s="196"/>
      <c r="K1900" s="448"/>
      <c r="L1900" s="196"/>
      <c r="M1900" s="196"/>
      <c r="N1900" s="216">
        <v>0</v>
      </c>
      <c r="O1900" s="216">
        <v>0</v>
      </c>
      <c r="P1900" s="216">
        <v>0</v>
      </c>
      <c r="Q1900" s="335">
        <v>0</v>
      </c>
      <c r="R1900" s="234" t="s">
        <v>267</v>
      </c>
    </row>
    <row r="1901" spans="2:18" s="194" customFormat="1" x14ac:dyDescent="0.25">
      <c r="B1901" s="233">
        <v>1896</v>
      </c>
      <c r="C1901" s="293">
        <v>45481</v>
      </c>
      <c r="D1901" s="201" t="s">
        <v>295</v>
      </c>
      <c r="E1901" s="196" t="s">
        <v>92</v>
      </c>
      <c r="F1901" s="196" t="s">
        <v>62</v>
      </c>
      <c r="G1901" s="196" t="s">
        <v>210</v>
      </c>
      <c r="H1901" s="196">
        <v>4.1500000000000004</v>
      </c>
      <c r="I1901" s="196" t="s">
        <v>214</v>
      </c>
      <c r="J1901" s="196">
        <v>32</v>
      </c>
      <c r="K1901" s="448"/>
      <c r="L1901" s="196" t="s">
        <v>62</v>
      </c>
      <c r="M1901" s="196" t="s">
        <v>298</v>
      </c>
      <c r="N1901" s="216">
        <v>132.80000000000001</v>
      </c>
      <c r="O1901" s="216">
        <v>0</v>
      </c>
      <c r="P1901" s="216">
        <v>0</v>
      </c>
      <c r="Q1901" s="335">
        <v>0</v>
      </c>
      <c r="R1901" s="234"/>
    </row>
    <row r="1902" spans="2:18" s="194" customFormat="1" x14ac:dyDescent="0.25">
      <c r="B1902" s="233">
        <v>1897</v>
      </c>
      <c r="C1902" s="293">
        <v>45481</v>
      </c>
      <c r="D1902" s="201" t="s">
        <v>155</v>
      </c>
      <c r="E1902" s="196" t="s">
        <v>92</v>
      </c>
      <c r="F1902" s="196" t="s">
        <v>62</v>
      </c>
      <c r="G1902" s="196" t="s">
        <v>210</v>
      </c>
      <c r="H1902" s="196">
        <v>4.1500000000000004</v>
      </c>
      <c r="I1902" s="196" t="s">
        <v>214</v>
      </c>
      <c r="J1902" s="196">
        <v>32</v>
      </c>
      <c r="K1902" s="448"/>
      <c r="L1902" s="196" t="s">
        <v>62</v>
      </c>
      <c r="M1902" s="196" t="s">
        <v>298</v>
      </c>
      <c r="N1902" s="216">
        <v>132.80000000000001</v>
      </c>
      <c r="O1902" s="216">
        <v>0</v>
      </c>
      <c r="P1902" s="216">
        <v>0</v>
      </c>
      <c r="Q1902" s="335">
        <v>0</v>
      </c>
      <c r="R1902" s="234"/>
    </row>
    <row r="1903" spans="2:18" s="194" customFormat="1" x14ac:dyDescent="0.25">
      <c r="B1903" s="233">
        <v>1898</v>
      </c>
      <c r="C1903" s="293">
        <v>45481</v>
      </c>
      <c r="D1903" s="201" t="s">
        <v>154</v>
      </c>
      <c r="E1903" s="196" t="s">
        <v>92</v>
      </c>
      <c r="F1903" s="196" t="s">
        <v>62</v>
      </c>
      <c r="G1903" s="196" t="s">
        <v>210</v>
      </c>
      <c r="H1903" s="196">
        <v>4.1500000000000004</v>
      </c>
      <c r="I1903" s="196" t="s">
        <v>214</v>
      </c>
      <c r="J1903" s="196">
        <v>32</v>
      </c>
      <c r="K1903" s="448"/>
      <c r="L1903" s="196" t="s">
        <v>62</v>
      </c>
      <c r="M1903" s="196" t="s">
        <v>298</v>
      </c>
      <c r="N1903" s="216">
        <v>132.80000000000001</v>
      </c>
      <c r="O1903" s="216">
        <v>0</v>
      </c>
      <c r="P1903" s="216">
        <v>0</v>
      </c>
      <c r="Q1903" s="335">
        <v>0</v>
      </c>
      <c r="R1903" s="234"/>
    </row>
    <row r="1904" spans="2:18" s="194" customFormat="1" x14ac:dyDescent="0.25">
      <c r="B1904" s="233">
        <v>1899</v>
      </c>
      <c r="C1904" s="293">
        <v>45481</v>
      </c>
      <c r="D1904" s="201" t="s">
        <v>158</v>
      </c>
      <c r="E1904" s="196" t="s">
        <v>159</v>
      </c>
      <c r="F1904" s="196" t="s">
        <v>381</v>
      </c>
      <c r="G1904" s="196" t="s">
        <v>159</v>
      </c>
      <c r="H1904" s="196">
        <v>10</v>
      </c>
      <c r="I1904" s="196" t="s">
        <v>66</v>
      </c>
      <c r="J1904" s="196">
        <v>4</v>
      </c>
      <c r="K1904" s="448"/>
      <c r="L1904" s="196" t="s">
        <v>1</v>
      </c>
      <c r="M1904" s="196"/>
      <c r="N1904" s="216">
        <v>0</v>
      </c>
      <c r="O1904" s="216">
        <v>0</v>
      </c>
      <c r="P1904" s="216">
        <v>40</v>
      </c>
      <c r="Q1904" s="335">
        <v>0</v>
      </c>
      <c r="R1904" s="234"/>
    </row>
    <row r="1905" spans="2:18" s="194" customFormat="1" x14ac:dyDescent="0.25">
      <c r="B1905" s="233">
        <v>1900</v>
      </c>
      <c r="C1905" s="293">
        <v>45481</v>
      </c>
      <c r="D1905" s="201" t="s">
        <v>277</v>
      </c>
      <c r="E1905" s="196" t="s">
        <v>176</v>
      </c>
      <c r="F1905" s="196" t="s">
        <v>7</v>
      </c>
      <c r="G1905" s="196" t="s">
        <v>209</v>
      </c>
      <c r="H1905" s="196">
        <v>7</v>
      </c>
      <c r="I1905" s="196" t="s">
        <v>214</v>
      </c>
      <c r="J1905" s="196">
        <v>51</v>
      </c>
      <c r="K1905" s="448"/>
      <c r="L1905" s="196" t="s">
        <v>7</v>
      </c>
      <c r="M1905" s="196" t="s">
        <v>298</v>
      </c>
      <c r="N1905" s="216">
        <v>357</v>
      </c>
      <c r="O1905" s="216">
        <v>0</v>
      </c>
      <c r="P1905" s="216">
        <v>0</v>
      </c>
      <c r="Q1905" s="335">
        <v>0</v>
      </c>
      <c r="R1905" s="234"/>
    </row>
    <row r="1906" spans="2:18" s="194" customFormat="1" x14ac:dyDescent="0.25">
      <c r="B1906" s="233">
        <v>1901</v>
      </c>
      <c r="C1906" s="293">
        <v>45481</v>
      </c>
      <c r="D1906" s="201" t="s">
        <v>261</v>
      </c>
      <c r="E1906" s="196" t="s">
        <v>269</v>
      </c>
      <c r="F1906" s="196" t="s">
        <v>7</v>
      </c>
      <c r="G1906" s="196" t="s">
        <v>210</v>
      </c>
      <c r="H1906" s="196">
        <v>5</v>
      </c>
      <c r="I1906" s="196" t="s">
        <v>214</v>
      </c>
      <c r="J1906" s="196">
        <v>0</v>
      </c>
      <c r="K1906" s="448"/>
      <c r="L1906" s="196" t="s">
        <v>7</v>
      </c>
      <c r="M1906" s="196" t="s">
        <v>298</v>
      </c>
      <c r="N1906" s="216">
        <v>0</v>
      </c>
      <c r="O1906" s="216">
        <v>0</v>
      </c>
      <c r="P1906" s="216">
        <v>0</v>
      </c>
      <c r="Q1906" s="335">
        <v>0</v>
      </c>
      <c r="R1906" s="234"/>
    </row>
    <row r="1907" spans="2:18" s="194" customFormat="1" x14ac:dyDescent="0.25">
      <c r="B1907" s="233">
        <v>1902</v>
      </c>
      <c r="C1907" s="293">
        <v>45481</v>
      </c>
      <c r="D1907" s="201" t="s">
        <v>254</v>
      </c>
      <c r="E1907" s="196" t="s">
        <v>159</v>
      </c>
      <c r="F1907" s="196" t="s">
        <v>7</v>
      </c>
      <c r="G1907" s="196" t="s">
        <v>159</v>
      </c>
      <c r="H1907" s="196">
        <v>10</v>
      </c>
      <c r="I1907" s="196" t="s">
        <v>66</v>
      </c>
      <c r="J1907" s="196">
        <v>0</v>
      </c>
      <c r="K1907" s="448"/>
      <c r="L1907" s="196" t="s">
        <v>1</v>
      </c>
      <c r="M1907" s="196"/>
      <c r="N1907" s="216">
        <v>0</v>
      </c>
      <c r="O1907" s="216">
        <v>0</v>
      </c>
      <c r="P1907" s="216">
        <v>0</v>
      </c>
      <c r="Q1907" s="335">
        <v>0</v>
      </c>
      <c r="R1907" s="234"/>
    </row>
    <row r="1908" spans="2:18" s="194" customFormat="1" x14ac:dyDescent="0.25">
      <c r="B1908" s="233">
        <v>1903</v>
      </c>
      <c r="C1908" s="293">
        <v>45481</v>
      </c>
      <c r="D1908" s="201" t="s">
        <v>263</v>
      </c>
      <c r="E1908" s="196" t="s">
        <v>176</v>
      </c>
      <c r="F1908" s="196" t="s">
        <v>7</v>
      </c>
      <c r="G1908" s="196" t="s">
        <v>209</v>
      </c>
      <c r="H1908" s="196">
        <v>7</v>
      </c>
      <c r="I1908" s="196" t="s">
        <v>214</v>
      </c>
      <c r="J1908" s="196">
        <v>51</v>
      </c>
      <c r="K1908" s="448"/>
      <c r="L1908" s="196" t="s">
        <v>7</v>
      </c>
      <c r="M1908" s="196" t="s">
        <v>298</v>
      </c>
      <c r="N1908" s="216">
        <v>357</v>
      </c>
      <c r="O1908" s="216">
        <v>0</v>
      </c>
      <c r="P1908" s="216">
        <v>0</v>
      </c>
      <c r="Q1908" s="335">
        <v>0</v>
      </c>
      <c r="R1908" s="234"/>
    </row>
    <row r="1909" spans="2:18" s="194" customFormat="1" x14ac:dyDescent="0.25">
      <c r="B1909" s="233">
        <v>1904</v>
      </c>
      <c r="C1909" s="293">
        <v>45481</v>
      </c>
      <c r="D1909" s="201" t="s">
        <v>175</v>
      </c>
      <c r="E1909" s="196" t="s">
        <v>176</v>
      </c>
      <c r="F1909" s="196" t="s">
        <v>7</v>
      </c>
      <c r="G1909" s="196" t="s">
        <v>209</v>
      </c>
      <c r="H1909" s="196">
        <v>7</v>
      </c>
      <c r="I1909" s="196" t="s">
        <v>214</v>
      </c>
      <c r="J1909" s="196">
        <v>51</v>
      </c>
      <c r="K1909" s="448"/>
      <c r="L1909" s="196" t="s">
        <v>7</v>
      </c>
      <c r="M1909" s="196" t="s">
        <v>298</v>
      </c>
      <c r="N1909" s="216">
        <v>357</v>
      </c>
      <c r="O1909" s="216">
        <v>0</v>
      </c>
      <c r="P1909" s="216">
        <v>0</v>
      </c>
      <c r="Q1909" s="335">
        <v>0</v>
      </c>
      <c r="R1909" s="234"/>
    </row>
    <row r="1910" spans="2:18" s="194" customFormat="1" x14ac:dyDescent="0.25">
      <c r="B1910" s="233">
        <v>1905</v>
      </c>
      <c r="C1910" s="293">
        <v>45481</v>
      </c>
      <c r="D1910" s="201" t="s">
        <v>171</v>
      </c>
      <c r="E1910" s="196" t="s">
        <v>159</v>
      </c>
      <c r="F1910" s="196" t="s">
        <v>7</v>
      </c>
      <c r="G1910" s="196" t="s">
        <v>159</v>
      </c>
      <c r="H1910" s="196">
        <v>11.2</v>
      </c>
      <c r="I1910" s="196" t="s">
        <v>66</v>
      </c>
      <c r="J1910" s="196">
        <v>6</v>
      </c>
      <c r="K1910" s="448"/>
      <c r="L1910" s="196" t="s">
        <v>1</v>
      </c>
      <c r="M1910" s="196"/>
      <c r="N1910" s="216">
        <v>0</v>
      </c>
      <c r="O1910" s="216">
        <v>0</v>
      </c>
      <c r="P1910" s="216">
        <v>67.199999999999989</v>
      </c>
      <c r="Q1910" s="335">
        <v>0</v>
      </c>
      <c r="R1910" s="234"/>
    </row>
    <row r="1911" spans="2:18" s="194" customFormat="1" x14ac:dyDescent="0.25">
      <c r="B1911" s="233">
        <v>1906</v>
      </c>
      <c r="C1911" s="293">
        <v>45481</v>
      </c>
      <c r="D1911" s="201" t="s">
        <v>151</v>
      </c>
      <c r="E1911" s="196" t="s">
        <v>92</v>
      </c>
      <c r="F1911" s="196" t="s">
        <v>63</v>
      </c>
      <c r="G1911" s="196" t="s">
        <v>209</v>
      </c>
      <c r="H1911" s="196">
        <v>6.65</v>
      </c>
      <c r="I1911" s="196" t="s">
        <v>215</v>
      </c>
      <c r="J1911" s="196">
        <v>25</v>
      </c>
      <c r="K1911" s="448"/>
      <c r="L1911" s="196" t="s">
        <v>1</v>
      </c>
      <c r="M1911" s="196" t="s">
        <v>298</v>
      </c>
      <c r="N1911" s="216">
        <v>0</v>
      </c>
      <c r="O1911" s="216">
        <v>191.18749999999997</v>
      </c>
      <c r="P1911" s="216">
        <v>0</v>
      </c>
      <c r="Q1911" s="335">
        <v>0</v>
      </c>
      <c r="R1911" s="234"/>
    </row>
    <row r="1912" spans="2:18" s="194" customFormat="1" x14ac:dyDescent="0.25">
      <c r="B1912" s="233">
        <v>1907</v>
      </c>
      <c r="C1912" s="293">
        <v>45481</v>
      </c>
      <c r="D1912" s="201" t="s">
        <v>151</v>
      </c>
      <c r="E1912" s="196" t="s">
        <v>92</v>
      </c>
      <c r="F1912" s="196" t="s">
        <v>63</v>
      </c>
      <c r="G1912" s="196" t="s">
        <v>209</v>
      </c>
      <c r="H1912" s="196">
        <v>6.65</v>
      </c>
      <c r="I1912" s="196" t="s">
        <v>215</v>
      </c>
      <c r="J1912" s="196">
        <v>6</v>
      </c>
      <c r="K1912" s="448"/>
      <c r="L1912" s="196" t="s">
        <v>1</v>
      </c>
      <c r="M1912" s="196" t="s">
        <v>298</v>
      </c>
      <c r="N1912" s="216">
        <v>0</v>
      </c>
      <c r="O1912" s="216">
        <v>45.885000000000005</v>
      </c>
      <c r="P1912" s="216">
        <v>0</v>
      </c>
      <c r="Q1912" s="335">
        <v>0</v>
      </c>
      <c r="R1912" s="234"/>
    </row>
    <row r="1913" spans="2:18" s="194" customFormat="1" x14ac:dyDescent="0.25">
      <c r="B1913" s="233">
        <v>1908</v>
      </c>
      <c r="C1913" s="293">
        <v>45481</v>
      </c>
      <c r="D1913" s="201" t="s">
        <v>150</v>
      </c>
      <c r="E1913" s="196" t="s">
        <v>92</v>
      </c>
      <c r="F1913" s="196" t="s">
        <v>63</v>
      </c>
      <c r="G1913" s="196" t="s">
        <v>210</v>
      </c>
      <c r="H1913" s="196">
        <v>4.1500000000000004</v>
      </c>
      <c r="I1913" s="196" t="s">
        <v>215</v>
      </c>
      <c r="J1913" s="196">
        <v>23</v>
      </c>
      <c r="K1913" s="448"/>
      <c r="L1913" s="196" t="s">
        <v>1</v>
      </c>
      <c r="M1913" s="196" t="s">
        <v>298</v>
      </c>
      <c r="N1913" s="216">
        <v>0</v>
      </c>
      <c r="O1913" s="216">
        <v>109.7675</v>
      </c>
      <c r="P1913" s="216">
        <v>0</v>
      </c>
      <c r="Q1913" s="335">
        <v>0</v>
      </c>
      <c r="R1913" s="234"/>
    </row>
    <row r="1914" spans="2:18" s="194" customFormat="1" x14ac:dyDescent="0.25">
      <c r="B1914" s="276">
        <v>1909</v>
      </c>
      <c r="C1914" s="293">
        <v>45481</v>
      </c>
      <c r="D1914" s="201" t="s">
        <v>150</v>
      </c>
      <c r="E1914" s="196" t="s">
        <v>92</v>
      </c>
      <c r="F1914" s="196" t="s">
        <v>63</v>
      </c>
      <c r="G1914" s="196" t="s">
        <v>210</v>
      </c>
      <c r="H1914" s="196">
        <v>4.1500000000000004</v>
      </c>
      <c r="I1914" s="196" t="s">
        <v>215</v>
      </c>
      <c r="J1914" s="196">
        <v>7</v>
      </c>
      <c r="K1914" s="448"/>
      <c r="L1914" s="196" t="s">
        <v>1</v>
      </c>
      <c r="M1914" s="196" t="s">
        <v>298</v>
      </c>
      <c r="N1914" s="216">
        <v>0</v>
      </c>
      <c r="O1914" s="216">
        <v>33.407499999999999</v>
      </c>
      <c r="P1914" s="216">
        <v>0</v>
      </c>
      <c r="Q1914" s="335">
        <v>0</v>
      </c>
      <c r="R1914" s="238"/>
    </row>
    <row r="1915" spans="2:18" s="194" customFormat="1" x14ac:dyDescent="0.25">
      <c r="B1915" s="233">
        <v>1910</v>
      </c>
      <c r="C1915" s="293">
        <v>45481</v>
      </c>
      <c r="D1915" s="201" t="s">
        <v>148</v>
      </c>
      <c r="E1915" s="196" t="s">
        <v>92</v>
      </c>
      <c r="F1915" s="196" t="s">
        <v>63</v>
      </c>
      <c r="G1915" s="196" t="s">
        <v>210</v>
      </c>
      <c r="H1915" s="196">
        <v>4.1500000000000004</v>
      </c>
      <c r="I1915" s="196" t="s">
        <v>215</v>
      </c>
      <c r="J1915" s="196">
        <v>24</v>
      </c>
      <c r="K1915" s="448"/>
      <c r="L1915" s="196" t="s">
        <v>1</v>
      </c>
      <c r="M1915" s="196" t="s">
        <v>298</v>
      </c>
      <c r="N1915" s="216">
        <v>0</v>
      </c>
      <c r="O1915" s="216">
        <v>114.54</v>
      </c>
      <c r="P1915" s="216">
        <v>0</v>
      </c>
      <c r="Q1915" s="335">
        <v>0</v>
      </c>
      <c r="R1915" s="234"/>
    </row>
    <row r="1916" spans="2:18" s="194" customFormat="1" x14ac:dyDescent="0.25">
      <c r="B1916" s="233">
        <v>1911</v>
      </c>
      <c r="C1916" s="293">
        <v>45481</v>
      </c>
      <c r="D1916" s="201" t="s">
        <v>148</v>
      </c>
      <c r="E1916" s="196" t="s">
        <v>92</v>
      </c>
      <c r="F1916" s="196" t="s">
        <v>63</v>
      </c>
      <c r="G1916" s="196" t="s">
        <v>210</v>
      </c>
      <c r="H1916" s="196">
        <v>4.1500000000000004</v>
      </c>
      <c r="I1916" s="196" t="s">
        <v>215</v>
      </c>
      <c r="J1916" s="196">
        <v>7</v>
      </c>
      <c r="K1916" s="448"/>
      <c r="L1916" s="196" t="s">
        <v>1</v>
      </c>
      <c r="M1916" s="196" t="s">
        <v>298</v>
      </c>
      <c r="N1916" s="216">
        <v>0</v>
      </c>
      <c r="O1916" s="216">
        <v>33.407499999999999</v>
      </c>
      <c r="P1916" s="216">
        <v>0</v>
      </c>
      <c r="Q1916" s="335">
        <v>0</v>
      </c>
      <c r="R1916" s="234"/>
    </row>
    <row r="1917" spans="2:18" s="194" customFormat="1" x14ac:dyDescent="0.25">
      <c r="B1917" s="233">
        <v>1912</v>
      </c>
      <c r="C1917" s="293">
        <v>45481</v>
      </c>
      <c r="D1917" s="201" t="s">
        <v>177</v>
      </c>
      <c r="E1917" s="196" t="s">
        <v>159</v>
      </c>
      <c r="F1917" s="196" t="s">
        <v>8</v>
      </c>
      <c r="G1917" s="196" t="s">
        <v>159</v>
      </c>
      <c r="H1917" s="196">
        <v>11.6</v>
      </c>
      <c r="I1917" s="196" t="s">
        <v>66</v>
      </c>
      <c r="J1917" s="196">
        <v>3</v>
      </c>
      <c r="K1917" s="448"/>
      <c r="L1917" s="196" t="s">
        <v>1</v>
      </c>
      <c r="M1917" s="196"/>
      <c r="N1917" s="216">
        <v>0</v>
      </c>
      <c r="O1917" s="216">
        <v>0</v>
      </c>
      <c r="P1917" s="216">
        <v>34.799999999999997</v>
      </c>
      <c r="Q1917" s="335">
        <v>0</v>
      </c>
      <c r="R1917" s="234"/>
    </row>
    <row r="1918" spans="2:18" s="194" customFormat="1" x14ac:dyDescent="0.25">
      <c r="B1918" s="233">
        <v>1913</v>
      </c>
      <c r="C1918" s="293">
        <v>45481</v>
      </c>
      <c r="D1918" s="201" t="s">
        <v>260</v>
      </c>
      <c r="E1918" s="196" t="s">
        <v>92</v>
      </c>
      <c r="F1918" s="196" t="s">
        <v>2</v>
      </c>
      <c r="G1918" s="196" t="s">
        <v>209</v>
      </c>
      <c r="H1918" s="196">
        <v>7</v>
      </c>
      <c r="I1918" s="196" t="s">
        <v>214</v>
      </c>
      <c r="J1918" s="196">
        <v>26</v>
      </c>
      <c r="K1918" s="448"/>
      <c r="L1918" s="196" t="s">
        <v>2</v>
      </c>
      <c r="M1918" s="196" t="s">
        <v>297</v>
      </c>
      <c r="N1918" s="216">
        <v>182</v>
      </c>
      <c r="O1918" s="216">
        <v>0</v>
      </c>
      <c r="P1918" s="216">
        <v>0</v>
      </c>
      <c r="Q1918" s="335">
        <v>0</v>
      </c>
      <c r="R1918" s="234"/>
    </row>
    <row r="1919" spans="2:18" s="194" customFormat="1" x14ac:dyDescent="0.25">
      <c r="B1919" s="233">
        <v>1914</v>
      </c>
      <c r="C1919" s="293">
        <v>45481</v>
      </c>
      <c r="D1919" s="201" t="s">
        <v>259</v>
      </c>
      <c r="E1919" s="196" t="s">
        <v>92</v>
      </c>
      <c r="F1919" s="196" t="s">
        <v>2</v>
      </c>
      <c r="G1919" s="196" t="s">
        <v>209</v>
      </c>
      <c r="H1919" s="196">
        <v>7</v>
      </c>
      <c r="I1919" s="196" t="s">
        <v>214</v>
      </c>
      <c r="J1919" s="196">
        <v>25</v>
      </c>
      <c r="K1919" s="448"/>
      <c r="L1919" s="196" t="s">
        <v>2</v>
      </c>
      <c r="M1919" s="196" t="s">
        <v>297</v>
      </c>
      <c r="N1919" s="216">
        <v>175</v>
      </c>
      <c r="O1919" s="216">
        <v>0</v>
      </c>
      <c r="P1919" s="216">
        <v>0</v>
      </c>
      <c r="Q1919" s="335">
        <v>0</v>
      </c>
      <c r="R1919" s="234"/>
    </row>
    <row r="1920" spans="2:18" s="194" customFormat="1" x14ac:dyDescent="0.25">
      <c r="B1920" s="233">
        <v>1915</v>
      </c>
      <c r="C1920" s="293">
        <v>45481</v>
      </c>
      <c r="D1920" s="201" t="s">
        <v>252</v>
      </c>
      <c r="E1920" s="196" t="s">
        <v>92</v>
      </c>
      <c r="F1920" s="196" t="s">
        <v>2</v>
      </c>
      <c r="G1920" s="196" t="s">
        <v>209</v>
      </c>
      <c r="H1920" s="196">
        <v>7</v>
      </c>
      <c r="I1920" s="196" t="s">
        <v>214</v>
      </c>
      <c r="J1920" s="196">
        <v>25</v>
      </c>
      <c r="K1920" s="448"/>
      <c r="L1920" s="196" t="s">
        <v>2</v>
      </c>
      <c r="M1920" s="196" t="s">
        <v>297</v>
      </c>
      <c r="N1920" s="216">
        <v>175</v>
      </c>
      <c r="O1920" s="216">
        <v>0</v>
      </c>
      <c r="P1920" s="216">
        <v>0</v>
      </c>
      <c r="Q1920" s="335">
        <v>0</v>
      </c>
      <c r="R1920" s="234"/>
    </row>
    <row r="1921" spans="2:18" s="194" customFormat="1" x14ac:dyDescent="0.25">
      <c r="B1921" s="233">
        <v>1916</v>
      </c>
      <c r="C1921" s="293">
        <v>45481</v>
      </c>
      <c r="D1921" s="201" t="s">
        <v>96</v>
      </c>
      <c r="E1921" s="196" t="s">
        <v>159</v>
      </c>
      <c r="F1921" s="196" t="s">
        <v>1</v>
      </c>
      <c r="G1921" s="196" t="s">
        <v>159</v>
      </c>
      <c r="H1921" s="196">
        <v>11.8</v>
      </c>
      <c r="I1921" s="196" t="s">
        <v>66</v>
      </c>
      <c r="J1921" s="196">
        <v>3</v>
      </c>
      <c r="K1921" s="448"/>
      <c r="L1921" s="196" t="s">
        <v>1</v>
      </c>
      <c r="M1921" s="196"/>
      <c r="N1921" s="216">
        <v>0</v>
      </c>
      <c r="O1921" s="216">
        <v>0</v>
      </c>
      <c r="P1921" s="216">
        <v>35.400000000000006</v>
      </c>
      <c r="Q1921" s="335">
        <v>0</v>
      </c>
      <c r="R1921" s="234"/>
    </row>
    <row r="1922" spans="2:18" s="194" customFormat="1" x14ac:dyDescent="0.25">
      <c r="B1922" s="233">
        <v>1917</v>
      </c>
      <c r="C1922" s="293">
        <v>45481</v>
      </c>
      <c r="D1922" s="201" t="s">
        <v>128</v>
      </c>
      <c r="E1922" s="196" t="s">
        <v>159</v>
      </c>
      <c r="F1922" s="196" t="s">
        <v>1</v>
      </c>
      <c r="G1922" s="196" t="s">
        <v>159</v>
      </c>
      <c r="H1922" s="196">
        <v>11.8</v>
      </c>
      <c r="I1922" s="196" t="s">
        <v>66</v>
      </c>
      <c r="J1922" s="196">
        <v>2</v>
      </c>
      <c r="K1922" s="448"/>
      <c r="L1922" s="196" t="s">
        <v>1</v>
      </c>
      <c r="M1922" s="196"/>
      <c r="N1922" s="216">
        <v>0</v>
      </c>
      <c r="O1922" s="216">
        <v>0</v>
      </c>
      <c r="P1922" s="216">
        <v>23.6</v>
      </c>
      <c r="Q1922" s="335">
        <v>0</v>
      </c>
      <c r="R1922" s="234"/>
    </row>
    <row r="1923" spans="2:18" s="194" customFormat="1" x14ac:dyDescent="0.25">
      <c r="B1923" s="233">
        <v>1918</v>
      </c>
      <c r="C1923" s="293">
        <v>45482</v>
      </c>
      <c r="D1923" s="201" t="s">
        <v>94</v>
      </c>
      <c r="E1923" s="196" t="s">
        <v>92</v>
      </c>
      <c r="F1923" s="196" t="s">
        <v>1</v>
      </c>
      <c r="G1923" s="196" t="s">
        <v>209</v>
      </c>
      <c r="H1923" s="196">
        <v>6.65</v>
      </c>
      <c r="I1923" s="196" t="s">
        <v>215</v>
      </c>
      <c r="J1923" s="196">
        <v>22</v>
      </c>
      <c r="K1923" s="448"/>
      <c r="L1923" s="196" t="s">
        <v>1</v>
      </c>
      <c r="M1923" s="196" t="s">
        <v>297</v>
      </c>
      <c r="N1923" s="216">
        <v>0</v>
      </c>
      <c r="O1923" s="216">
        <v>168.245</v>
      </c>
      <c r="P1923" s="216">
        <v>0</v>
      </c>
      <c r="Q1923" s="335">
        <v>0</v>
      </c>
      <c r="R1923" s="234"/>
    </row>
    <row r="1924" spans="2:18" s="194" customFormat="1" x14ac:dyDescent="0.25">
      <c r="B1924" s="233">
        <v>1919</v>
      </c>
      <c r="C1924" s="293">
        <v>45482</v>
      </c>
      <c r="D1924" s="201" t="s">
        <v>91</v>
      </c>
      <c r="E1924" s="196" t="s">
        <v>92</v>
      </c>
      <c r="F1924" s="196" t="s">
        <v>1</v>
      </c>
      <c r="G1924" s="196" t="s">
        <v>209</v>
      </c>
      <c r="H1924" s="196">
        <v>6.65</v>
      </c>
      <c r="I1924" s="196" t="s">
        <v>215</v>
      </c>
      <c r="J1924" s="196">
        <v>25</v>
      </c>
      <c r="K1924" s="448"/>
      <c r="L1924" s="196" t="s">
        <v>1</v>
      </c>
      <c r="M1924" s="196" t="s">
        <v>297</v>
      </c>
      <c r="N1924" s="216">
        <v>0</v>
      </c>
      <c r="O1924" s="216">
        <v>191.18749999999997</v>
      </c>
      <c r="P1924" s="216">
        <v>0</v>
      </c>
      <c r="Q1924" s="335">
        <v>0</v>
      </c>
      <c r="R1924" s="234"/>
    </row>
    <row r="1925" spans="2:18" s="194" customFormat="1" x14ac:dyDescent="0.25">
      <c r="B1925" s="233">
        <v>1920</v>
      </c>
      <c r="C1925" s="293">
        <v>45482</v>
      </c>
      <c r="D1925" s="201" t="s">
        <v>116</v>
      </c>
      <c r="E1925" s="196" t="s">
        <v>92</v>
      </c>
      <c r="F1925" s="196" t="s">
        <v>1</v>
      </c>
      <c r="G1925" s="196" t="s">
        <v>209</v>
      </c>
      <c r="H1925" s="196">
        <v>6.65</v>
      </c>
      <c r="I1925" s="196"/>
      <c r="J1925" s="196"/>
      <c r="K1925" s="448"/>
      <c r="L1925" s="196"/>
      <c r="M1925" s="196"/>
      <c r="N1925" s="216">
        <v>0</v>
      </c>
      <c r="O1925" s="216">
        <v>0</v>
      </c>
      <c r="P1925" s="216">
        <v>0</v>
      </c>
      <c r="Q1925" s="335">
        <v>0</v>
      </c>
      <c r="R1925" s="234" t="s">
        <v>267</v>
      </c>
    </row>
    <row r="1926" spans="2:18" s="194" customFormat="1" x14ac:dyDescent="0.25">
      <c r="B1926" s="233">
        <v>1921</v>
      </c>
      <c r="C1926" s="293">
        <v>45482</v>
      </c>
      <c r="D1926" s="201" t="s">
        <v>295</v>
      </c>
      <c r="E1926" s="196" t="s">
        <v>92</v>
      </c>
      <c r="F1926" s="196" t="s">
        <v>62</v>
      </c>
      <c r="G1926" s="196" t="s">
        <v>210</v>
      </c>
      <c r="H1926" s="196">
        <v>4.1500000000000004</v>
      </c>
      <c r="I1926" s="196" t="s">
        <v>214</v>
      </c>
      <c r="J1926" s="196">
        <v>49</v>
      </c>
      <c r="K1926" s="448"/>
      <c r="L1926" s="196" t="s">
        <v>62</v>
      </c>
      <c r="M1926" s="196" t="s">
        <v>298</v>
      </c>
      <c r="N1926" s="216">
        <v>203.35000000000002</v>
      </c>
      <c r="O1926" s="216">
        <v>0</v>
      </c>
      <c r="P1926" s="216">
        <v>0</v>
      </c>
      <c r="Q1926" s="335">
        <v>0</v>
      </c>
      <c r="R1926" s="234"/>
    </row>
    <row r="1927" spans="2:18" s="194" customFormat="1" x14ac:dyDescent="0.25">
      <c r="B1927" s="233">
        <v>1922</v>
      </c>
      <c r="C1927" s="293">
        <v>45482</v>
      </c>
      <c r="D1927" s="201" t="s">
        <v>155</v>
      </c>
      <c r="E1927" s="196" t="s">
        <v>92</v>
      </c>
      <c r="F1927" s="196" t="s">
        <v>62</v>
      </c>
      <c r="G1927" s="196" t="s">
        <v>210</v>
      </c>
      <c r="H1927" s="196">
        <v>4.1500000000000004</v>
      </c>
      <c r="I1927" s="196" t="s">
        <v>214</v>
      </c>
      <c r="J1927" s="196">
        <v>45</v>
      </c>
      <c r="K1927" s="448"/>
      <c r="L1927" s="196" t="s">
        <v>62</v>
      </c>
      <c r="M1927" s="196" t="s">
        <v>298</v>
      </c>
      <c r="N1927" s="216">
        <v>186.75000000000003</v>
      </c>
      <c r="O1927" s="216">
        <v>0</v>
      </c>
      <c r="P1927" s="216">
        <v>0</v>
      </c>
      <c r="Q1927" s="335">
        <v>0</v>
      </c>
      <c r="R1927" s="234"/>
    </row>
    <row r="1928" spans="2:18" s="194" customFormat="1" x14ac:dyDescent="0.25">
      <c r="B1928" s="233">
        <v>1923</v>
      </c>
      <c r="C1928" s="293">
        <v>45482</v>
      </c>
      <c r="D1928" s="201" t="s">
        <v>154</v>
      </c>
      <c r="E1928" s="196" t="s">
        <v>92</v>
      </c>
      <c r="F1928" s="196" t="s">
        <v>62</v>
      </c>
      <c r="G1928" s="196" t="s">
        <v>210</v>
      </c>
      <c r="H1928" s="196">
        <v>4.1500000000000004</v>
      </c>
      <c r="I1928" s="196" t="s">
        <v>214</v>
      </c>
      <c r="J1928" s="196">
        <v>49</v>
      </c>
      <c r="K1928" s="448"/>
      <c r="L1928" s="196" t="s">
        <v>62</v>
      </c>
      <c r="M1928" s="196" t="s">
        <v>298</v>
      </c>
      <c r="N1928" s="216">
        <v>203.35000000000002</v>
      </c>
      <c r="O1928" s="216">
        <v>0</v>
      </c>
      <c r="P1928" s="216">
        <v>0</v>
      </c>
      <c r="Q1928" s="335">
        <v>0</v>
      </c>
      <c r="R1928" s="234"/>
    </row>
    <row r="1929" spans="2:18" s="194" customFormat="1" x14ac:dyDescent="0.25">
      <c r="B1929" s="233">
        <v>1924</v>
      </c>
      <c r="C1929" s="293">
        <v>45482</v>
      </c>
      <c r="D1929" s="201" t="s">
        <v>158</v>
      </c>
      <c r="E1929" s="196" t="s">
        <v>159</v>
      </c>
      <c r="F1929" s="196" t="s">
        <v>381</v>
      </c>
      <c r="G1929" s="196" t="s">
        <v>159</v>
      </c>
      <c r="H1929" s="196">
        <v>10</v>
      </c>
      <c r="I1929" s="196" t="s">
        <v>66</v>
      </c>
      <c r="J1929" s="196">
        <v>4</v>
      </c>
      <c r="K1929" s="448"/>
      <c r="L1929" s="196" t="s">
        <v>1</v>
      </c>
      <c r="M1929" s="196"/>
      <c r="N1929" s="216">
        <v>0</v>
      </c>
      <c r="O1929" s="216">
        <v>0</v>
      </c>
      <c r="P1929" s="216">
        <v>40</v>
      </c>
      <c r="Q1929" s="335">
        <v>0</v>
      </c>
      <c r="R1929" s="234"/>
    </row>
    <row r="1930" spans="2:18" s="194" customFormat="1" x14ac:dyDescent="0.25">
      <c r="B1930" s="233">
        <v>1925</v>
      </c>
      <c r="C1930" s="293">
        <v>45482</v>
      </c>
      <c r="D1930" s="201" t="s">
        <v>277</v>
      </c>
      <c r="E1930" s="196" t="s">
        <v>176</v>
      </c>
      <c r="F1930" s="196" t="s">
        <v>7</v>
      </c>
      <c r="G1930" s="196" t="s">
        <v>209</v>
      </c>
      <c r="H1930" s="196">
        <v>7</v>
      </c>
      <c r="I1930" s="196" t="s">
        <v>214</v>
      </c>
      <c r="J1930" s="196">
        <v>50</v>
      </c>
      <c r="K1930" s="448"/>
      <c r="L1930" s="196" t="s">
        <v>7</v>
      </c>
      <c r="M1930" s="196" t="s">
        <v>298</v>
      </c>
      <c r="N1930" s="216">
        <v>350</v>
      </c>
      <c r="O1930" s="216">
        <v>0</v>
      </c>
      <c r="P1930" s="216">
        <v>0</v>
      </c>
      <c r="Q1930" s="335">
        <v>0</v>
      </c>
      <c r="R1930" s="234"/>
    </row>
    <row r="1931" spans="2:18" s="194" customFormat="1" x14ac:dyDescent="0.25">
      <c r="B1931" s="233">
        <v>1926</v>
      </c>
      <c r="C1931" s="293">
        <v>45482</v>
      </c>
      <c r="D1931" s="201" t="s">
        <v>261</v>
      </c>
      <c r="E1931" s="196" t="s">
        <v>269</v>
      </c>
      <c r="F1931" s="196" t="s">
        <v>7</v>
      </c>
      <c r="G1931" s="196" t="s">
        <v>210</v>
      </c>
      <c r="H1931" s="196">
        <v>5</v>
      </c>
      <c r="I1931" s="196" t="s">
        <v>214</v>
      </c>
      <c r="J1931" s="196">
        <v>50</v>
      </c>
      <c r="K1931" s="448"/>
      <c r="L1931" s="196" t="s">
        <v>7</v>
      </c>
      <c r="M1931" s="196" t="s">
        <v>298</v>
      </c>
      <c r="N1931" s="216">
        <v>250</v>
      </c>
      <c r="O1931" s="216">
        <v>0</v>
      </c>
      <c r="P1931" s="216">
        <v>0</v>
      </c>
      <c r="Q1931" s="335">
        <v>0</v>
      </c>
      <c r="R1931" s="234"/>
    </row>
    <row r="1932" spans="2:18" s="194" customFormat="1" x14ac:dyDescent="0.25">
      <c r="B1932" s="233">
        <v>1927</v>
      </c>
      <c r="C1932" s="293">
        <v>45482</v>
      </c>
      <c r="D1932" s="201" t="s">
        <v>254</v>
      </c>
      <c r="E1932" s="196" t="s">
        <v>159</v>
      </c>
      <c r="F1932" s="196" t="s">
        <v>7</v>
      </c>
      <c r="G1932" s="196" t="s">
        <v>159</v>
      </c>
      <c r="H1932" s="196">
        <v>10</v>
      </c>
      <c r="I1932" s="196" t="s">
        <v>66</v>
      </c>
      <c r="J1932" s="196">
        <v>0</v>
      </c>
      <c r="K1932" s="448"/>
      <c r="L1932" s="196" t="s">
        <v>1</v>
      </c>
      <c r="M1932" s="196"/>
      <c r="N1932" s="216">
        <v>0</v>
      </c>
      <c r="O1932" s="216">
        <v>0</v>
      </c>
      <c r="P1932" s="216">
        <v>0</v>
      </c>
      <c r="Q1932" s="335">
        <v>0</v>
      </c>
      <c r="R1932" s="234"/>
    </row>
    <row r="1933" spans="2:18" s="194" customFormat="1" x14ac:dyDescent="0.25">
      <c r="B1933" s="233">
        <v>1928</v>
      </c>
      <c r="C1933" s="293">
        <v>45482</v>
      </c>
      <c r="D1933" s="201" t="s">
        <v>263</v>
      </c>
      <c r="E1933" s="196" t="s">
        <v>176</v>
      </c>
      <c r="F1933" s="196" t="s">
        <v>7</v>
      </c>
      <c r="G1933" s="196" t="s">
        <v>209</v>
      </c>
      <c r="H1933" s="196">
        <v>7</v>
      </c>
      <c r="I1933" s="196" t="s">
        <v>214</v>
      </c>
      <c r="J1933" s="196">
        <v>50</v>
      </c>
      <c r="K1933" s="448"/>
      <c r="L1933" s="196" t="s">
        <v>7</v>
      </c>
      <c r="M1933" s="196" t="s">
        <v>298</v>
      </c>
      <c r="N1933" s="216">
        <v>350</v>
      </c>
      <c r="O1933" s="216">
        <v>0</v>
      </c>
      <c r="P1933" s="216">
        <v>0</v>
      </c>
      <c r="Q1933" s="335">
        <v>0</v>
      </c>
      <c r="R1933" s="234"/>
    </row>
    <row r="1934" spans="2:18" s="194" customFormat="1" x14ac:dyDescent="0.25">
      <c r="B1934" s="233">
        <v>1929</v>
      </c>
      <c r="C1934" s="293">
        <v>45482</v>
      </c>
      <c r="D1934" s="201" t="s">
        <v>175</v>
      </c>
      <c r="E1934" s="196" t="s">
        <v>176</v>
      </c>
      <c r="F1934" s="196" t="s">
        <v>7</v>
      </c>
      <c r="G1934" s="196" t="s">
        <v>209</v>
      </c>
      <c r="H1934" s="196">
        <v>7</v>
      </c>
      <c r="I1934" s="196" t="s">
        <v>214</v>
      </c>
      <c r="J1934" s="196">
        <v>50</v>
      </c>
      <c r="K1934" s="448"/>
      <c r="L1934" s="196" t="s">
        <v>7</v>
      </c>
      <c r="M1934" s="196" t="s">
        <v>298</v>
      </c>
      <c r="N1934" s="216">
        <v>350</v>
      </c>
      <c r="O1934" s="216">
        <v>0</v>
      </c>
      <c r="P1934" s="216">
        <v>0</v>
      </c>
      <c r="Q1934" s="335">
        <v>0</v>
      </c>
      <c r="R1934" s="234"/>
    </row>
    <row r="1935" spans="2:18" s="194" customFormat="1" x14ac:dyDescent="0.25">
      <c r="B1935" s="233">
        <v>1930</v>
      </c>
      <c r="C1935" s="293">
        <v>45482</v>
      </c>
      <c r="D1935" s="201" t="s">
        <v>171</v>
      </c>
      <c r="E1935" s="196" t="s">
        <v>159</v>
      </c>
      <c r="F1935" s="196" t="s">
        <v>7</v>
      </c>
      <c r="G1935" s="196" t="s">
        <v>159</v>
      </c>
      <c r="H1935" s="196">
        <v>11.2</v>
      </c>
      <c r="I1935" s="196" t="s">
        <v>66</v>
      </c>
      <c r="J1935" s="196">
        <v>4</v>
      </c>
      <c r="K1935" s="448"/>
      <c r="L1935" s="196" t="s">
        <v>1</v>
      </c>
      <c r="M1935" s="196"/>
      <c r="N1935" s="216">
        <v>0</v>
      </c>
      <c r="O1935" s="216">
        <v>0</v>
      </c>
      <c r="P1935" s="216">
        <v>44.8</v>
      </c>
      <c r="Q1935" s="335">
        <v>0</v>
      </c>
      <c r="R1935" s="234"/>
    </row>
    <row r="1936" spans="2:18" s="194" customFormat="1" x14ac:dyDescent="0.25">
      <c r="B1936" s="276">
        <v>1931</v>
      </c>
      <c r="C1936" s="293">
        <v>45482</v>
      </c>
      <c r="D1936" s="201" t="s">
        <v>151</v>
      </c>
      <c r="E1936" s="196" t="s">
        <v>92</v>
      </c>
      <c r="F1936" s="196" t="s">
        <v>63</v>
      </c>
      <c r="G1936" s="196" t="s">
        <v>209</v>
      </c>
      <c r="H1936" s="196">
        <v>6.65</v>
      </c>
      <c r="I1936" s="196" t="s">
        <v>215</v>
      </c>
      <c r="J1936" s="196">
        <v>20</v>
      </c>
      <c r="K1936" s="448"/>
      <c r="L1936" s="196" t="s">
        <v>63</v>
      </c>
      <c r="M1936" s="196" t="s">
        <v>298</v>
      </c>
      <c r="N1936" s="216">
        <v>0</v>
      </c>
      <c r="O1936" s="216">
        <v>152.94999999999999</v>
      </c>
      <c r="P1936" s="216">
        <v>0</v>
      </c>
      <c r="Q1936" s="335">
        <v>0</v>
      </c>
      <c r="R1936" s="238"/>
    </row>
    <row r="1937" spans="2:18" s="194" customFormat="1" x14ac:dyDescent="0.25">
      <c r="B1937" s="233">
        <v>1932</v>
      </c>
      <c r="C1937" s="293">
        <v>45482</v>
      </c>
      <c r="D1937" s="201" t="s">
        <v>150</v>
      </c>
      <c r="E1937" s="196" t="s">
        <v>92</v>
      </c>
      <c r="F1937" s="196" t="s">
        <v>63</v>
      </c>
      <c r="G1937" s="196" t="s">
        <v>210</v>
      </c>
      <c r="H1937" s="196">
        <v>4.1500000000000004</v>
      </c>
      <c r="I1937" s="196" t="s">
        <v>215</v>
      </c>
      <c r="J1937" s="196">
        <v>20</v>
      </c>
      <c r="K1937" s="448"/>
      <c r="L1937" s="196" t="s">
        <v>63</v>
      </c>
      <c r="M1937" s="196" t="s">
        <v>298</v>
      </c>
      <c r="N1937" s="216">
        <v>0</v>
      </c>
      <c r="O1937" s="216">
        <v>95.449999999999989</v>
      </c>
      <c r="P1937" s="216">
        <v>0</v>
      </c>
      <c r="Q1937" s="335">
        <v>0</v>
      </c>
      <c r="R1937" s="234"/>
    </row>
    <row r="1938" spans="2:18" s="194" customFormat="1" x14ac:dyDescent="0.25">
      <c r="B1938" s="233">
        <v>1933</v>
      </c>
      <c r="C1938" s="293">
        <v>45482</v>
      </c>
      <c r="D1938" s="201" t="s">
        <v>148</v>
      </c>
      <c r="E1938" s="196" t="s">
        <v>92</v>
      </c>
      <c r="F1938" s="196" t="s">
        <v>63</v>
      </c>
      <c r="G1938" s="196" t="s">
        <v>210</v>
      </c>
      <c r="H1938" s="196">
        <v>4.1500000000000004</v>
      </c>
      <c r="I1938" s="196" t="s">
        <v>215</v>
      </c>
      <c r="J1938" s="196">
        <v>21</v>
      </c>
      <c r="K1938" s="448"/>
      <c r="L1938" s="196" t="s">
        <v>63</v>
      </c>
      <c r="M1938" s="196" t="s">
        <v>298</v>
      </c>
      <c r="N1938" s="216">
        <v>0</v>
      </c>
      <c r="O1938" s="216">
        <v>100.2225</v>
      </c>
      <c r="P1938" s="216">
        <v>0</v>
      </c>
      <c r="Q1938" s="335">
        <v>0</v>
      </c>
      <c r="R1938" s="234"/>
    </row>
    <row r="1939" spans="2:18" s="194" customFormat="1" x14ac:dyDescent="0.25">
      <c r="B1939" s="233">
        <v>1934</v>
      </c>
      <c r="C1939" s="293">
        <v>45482</v>
      </c>
      <c r="D1939" s="201" t="s">
        <v>177</v>
      </c>
      <c r="E1939" s="196" t="s">
        <v>159</v>
      </c>
      <c r="F1939" s="196" t="s">
        <v>8</v>
      </c>
      <c r="G1939" s="196" t="s">
        <v>159</v>
      </c>
      <c r="H1939" s="196">
        <v>11.6</v>
      </c>
      <c r="I1939" s="196" t="s">
        <v>66</v>
      </c>
      <c r="J1939" s="196">
        <v>5</v>
      </c>
      <c r="K1939" s="448"/>
      <c r="L1939" s="196" t="s">
        <v>1</v>
      </c>
      <c r="M1939" s="196"/>
      <c r="N1939" s="216">
        <v>0</v>
      </c>
      <c r="O1939" s="216">
        <v>0</v>
      </c>
      <c r="P1939" s="216">
        <v>58</v>
      </c>
      <c r="Q1939" s="335">
        <v>0</v>
      </c>
      <c r="R1939" s="234"/>
    </row>
    <row r="1940" spans="2:18" s="194" customFormat="1" x14ac:dyDescent="0.25">
      <c r="B1940" s="233">
        <v>1935</v>
      </c>
      <c r="C1940" s="293">
        <v>45482</v>
      </c>
      <c r="D1940" s="201" t="s">
        <v>260</v>
      </c>
      <c r="E1940" s="196" t="s">
        <v>92</v>
      </c>
      <c r="F1940" s="196" t="s">
        <v>2</v>
      </c>
      <c r="G1940" s="196" t="s">
        <v>209</v>
      </c>
      <c r="H1940" s="196">
        <v>7</v>
      </c>
      <c r="I1940" s="196" t="s">
        <v>214</v>
      </c>
      <c r="J1940" s="196">
        <v>30</v>
      </c>
      <c r="K1940" s="448"/>
      <c r="L1940" s="196" t="s">
        <v>2</v>
      </c>
      <c r="M1940" s="196" t="s">
        <v>297</v>
      </c>
      <c r="N1940" s="216">
        <v>210</v>
      </c>
      <c r="O1940" s="216">
        <v>0</v>
      </c>
      <c r="P1940" s="216">
        <v>0</v>
      </c>
      <c r="Q1940" s="335">
        <v>0</v>
      </c>
      <c r="R1940" s="234"/>
    </row>
    <row r="1941" spans="2:18" s="194" customFormat="1" x14ac:dyDescent="0.25">
      <c r="B1941" s="233">
        <v>1936</v>
      </c>
      <c r="C1941" s="293">
        <v>45482</v>
      </c>
      <c r="D1941" s="201" t="s">
        <v>259</v>
      </c>
      <c r="E1941" s="196" t="s">
        <v>92</v>
      </c>
      <c r="F1941" s="196" t="s">
        <v>2</v>
      </c>
      <c r="G1941" s="196" t="s">
        <v>209</v>
      </c>
      <c r="H1941" s="196">
        <v>7</v>
      </c>
      <c r="I1941" s="196" t="s">
        <v>214</v>
      </c>
      <c r="J1941" s="196">
        <v>30</v>
      </c>
      <c r="K1941" s="448"/>
      <c r="L1941" s="196" t="s">
        <v>2</v>
      </c>
      <c r="M1941" s="196" t="s">
        <v>297</v>
      </c>
      <c r="N1941" s="216">
        <v>210</v>
      </c>
      <c r="O1941" s="216">
        <v>0</v>
      </c>
      <c r="P1941" s="216">
        <v>0</v>
      </c>
      <c r="Q1941" s="335">
        <v>0</v>
      </c>
      <c r="R1941" s="234"/>
    </row>
    <row r="1942" spans="2:18" s="194" customFormat="1" x14ac:dyDescent="0.25">
      <c r="B1942" s="233">
        <v>1937</v>
      </c>
      <c r="C1942" s="293">
        <v>45482</v>
      </c>
      <c r="D1942" s="201" t="s">
        <v>252</v>
      </c>
      <c r="E1942" s="196" t="s">
        <v>92</v>
      </c>
      <c r="F1942" s="196" t="s">
        <v>2</v>
      </c>
      <c r="G1942" s="196" t="s">
        <v>209</v>
      </c>
      <c r="H1942" s="196">
        <v>7</v>
      </c>
      <c r="I1942" s="196" t="s">
        <v>214</v>
      </c>
      <c r="J1942" s="196">
        <v>30</v>
      </c>
      <c r="K1942" s="448"/>
      <c r="L1942" s="196" t="s">
        <v>2</v>
      </c>
      <c r="M1942" s="196" t="s">
        <v>297</v>
      </c>
      <c r="N1942" s="216">
        <v>210</v>
      </c>
      <c r="O1942" s="216">
        <v>0</v>
      </c>
      <c r="P1942" s="216">
        <v>0</v>
      </c>
      <c r="Q1942" s="335">
        <v>0</v>
      </c>
      <c r="R1942" s="234"/>
    </row>
    <row r="1943" spans="2:18" s="194" customFormat="1" x14ac:dyDescent="0.25">
      <c r="B1943" s="233">
        <v>1938</v>
      </c>
      <c r="C1943" s="293">
        <v>45482</v>
      </c>
      <c r="D1943" s="201" t="s">
        <v>96</v>
      </c>
      <c r="E1943" s="196" t="s">
        <v>159</v>
      </c>
      <c r="F1943" s="196" t="s">
        <v>1</v>
      </c>
      <c r="G1943" s="196" t="s">
        <v>159</v>
      </c>
      <c r="H1943" s="196">
        <v>11.8</v>
      </c>
      <c r="I1943" s="196" t="s">
        <v>66</v>
      </c>
      <c r="J1943" s="196">
        <v>3</v>
      </c>
      <c r="K1943" s="448"/>
      <c r="L1943" s="196" t="s">
        <v>1</v>
      </c>
      <c r="M1943" s="196"/>
      <c r="N1943" s="216">
        <v>0</v>
      </c>
      <c r="O1943" s="216">
        <v>0</v>
      </c>
      <c r="P1943" s="216">
        <v>35.400000000000006</v>
      </c>
      <c r="Q1943" s="335">
        <v>0</v>
      </c>
      <c r="R1943" s="234"/>
    </row>
    <row r="1944" spans="2:18" s="194" customFormat="1" x14ac:dyDescent="0.25">
      <c r="B1944" s="233">
        <v>1939</v>
      </c>
      <c r="C1944" s="293">
        <v>45482</v>
      </c>
      <c r="D1944" s="201" t="s">
        <v>128</v>
      </c>
      <c r="E1944" s="196" t="s">
        <v>159</v>
      </c>
      <c r="F1944" s="196" t="s">
        <v>1</v>
      </c>
      <c r="G1944" s="196" t="s">
        <v>159</v>
      </c>
      <c r="H1944" s="196">
        <v>11.8</v>
      </c>
      <c r="I1944" s="196" t="s">
        <v>66</v>
      </c>
      <c r="J1944" s="196">
        <v>1</v>
      </c>
      <c r="K1944" s="448"/>
      <c r="L1944" s="196" t="s">
        <v>1</v>
      </c>
      <c r="M1944" s="196"/>
      <c r="N1944" s="216">
        <v>0</v>
      </c>
      <c r="O1944" s="216">
        <v>0</v>
      </c>
      <c r="P1944" s="216">
        <v>11.8</v>
      </c>
      <c r="Q1944" s="335">
        <v>0</v>
      </c>
      <c r="R1944" s="234"/>
    </row>
    <row r="1945" spans="2:18" s="194" customFormat="1" x14ac:dyDescent="0.25">
      <c r="B1945" s="233">
        <v>1940</v>
      </c>
      <c r="C1945" s="293">
        <v>45483</v>
      </c>
      <c r="D1945" s="201" t="s">
        <v>94</v>
      </c>
      <c r="E1945" s="196" t="s">
        <v>92</v>
      </c>
      <c r="F1945" s="196" t="s">
        <v>1</v>
      </c>
      <c r="G1945" s="196" t="s">
        <v>209</v>
      </c>
      <c r="H1945" s="196">
        <v>6.65</v>
      </c>
      <c r="I1945" s="196" t="s">
        <v>284</v>
      </c>
      <c r="J1945" s="196">
        <v>28</v>
      </c>
      <c r="K1945" s="448"/>
      <c r="L1945" s="196" t="s">
        <v>1</v>
      </c>
      <c r="M1945" s="196"/>
      <c r="N1945" s="216">
        <f t="shared" ref="N1945" si="133">IF(I1945=$N$5,J1945*H1945,0)</f>
        <v>0</v>
      </c>
      <c r="O1945" s="216">
        <f t="shared" ref="O1945" si="134">IF(I1945=$O$5,J1945*H1945,0)*1.15</f>
        <v>0</v>
      </c>
      <c r="P1945" s="216">
        <f t="shared" ref="P1945" si="135">IF(I1945=$P$5,J1945*H1945,0)</f>
        <v>0</v>
      </c>
      <c r="Q1945" s="335">
        <f t="shared" ref="Q1945" si="136">IF(I1945=$Q$5,J1945*H1945,0)</f>
        <v>0</v>
      </c>
      <c r="R1945" s="234"/>
    </row>
    <row r="1946" spans="2:18" s="194" customFormat="1" x14ac:dyDescent="0.25">
      <c r="B1946" s="233">
        <v>1941</v>
      </c>
      <c r="C1946" s="293">
        <v>45483</v>
      </c>
      <c r="D1946" s="201" t="s">
        <v>91</v>
      </c>
      <c r="E1946" s="196" t="s">
        <v>92</v>
      </c>
      <c r="F1946" s="196" t="s">
        <v>1</v>
      </c>
      <c r="G1946" s="196" t="s">
        <v>209</v>
      </c>
      <c r="H1946" s="196">
        <v>6.65</v>
      </c>
      <c r="I1946" s="196" t="s">
        <v>214</v>
      </c>
      <c r="J1946" s="196">
        <v>25</v>
      </c>
      <c r="K1946" s="448"/>
      <c r="L1946" s="196" t="s">
        <v>1</v>
      </c>
      <c r="M1946" s="196" t="s">
        <v>298</v>
      </c>
      <c r="N1946" s="216">
        <v>166.25</v>
      </c>
      <c r="O1946" s="216">
        <v>0</v>
      </c>
      <c r="P1946" s="216">
        <v>0</v>
      </c>
      <c r="Q1946" s="335">
        <v>0</v>
      </c>
      <c r="R1946" s="234"/>
    </row>
    <row r="1947" spans="2:18" s="194" customFormat="1" x14ac:dyDescent="0.25">
      <c r="B1947" s="233">
        <v>1942</v>
      </c>
      <c r="C1947" s="293">
        <v>45483</v>
      </c>
      <c r="D1947" s="201" t="s">
        <v>91</v>
      </c>
      <c r="E1947" s="196" t="s">
        <v>92</v>
      </c>
      <c r="F1947" s="196" t="s">
        <v>1</v>
      </c>
      <c r="G1947" s="196" t="s">
        <v>209</v>
      </c>
      <c r="H1947" s="196">
        <v>6.65</v>
      </c>
      <c r="I1947" s="196" t="s">
        <v>284</v>
      </c>
      <c r="J1947" s="196">
        <v>25</v>
      </c>
      <c r="K1947" s="448"/>
      <c r="L1947" s="196" t="s">
        <v>1</v>
      </c>
      <c r="M1947" s="196"/>
      <c r="N1947" s="216">
        <f t="shared" ref="N1947" si="137">IF(I1947=$N$5,J1947*H1947,0)</f>
        <v>0</v>
      </c>
      <c r="O1947" s="216">
        <f t="shared" ref="O1947" si="138">IF(I1947=$O$5,J1947*H1947,0)*1.15</f>
        <v>0</v>
      </c>
      <c r="P1947" s="216">
        <f t="shared" ref="P1947" si="139">IF(I1947=$P$5,J1947*H1947,0)</f>
        <v>0</v>
      </c>
      <c r="Q1947" s="335">
        <f t="shared" ref="Q1947" si="140">IF(I1947=$Q$5,J1947*H1947,0)</f>
        <v>0</v>
      </c>
      <c r="R1947" s="234"/>
    </row>
    <row r="1948" spans="2:18" s="194" customFormat="1" x14ac:dyDescent="0.25">
      <c r="B1948" s="233">
        <v>1943</v>
      </c>
      <c r="C1948" s="293">
        <v>45483</v>
      </c>
      <c r="D1948" s="201" t="s">
        <v>116</v>
      </c>
      <c r="E1948" s="196" t="s">
        <v>92</v>
      </c>
      <c r="F1948" s="196" t="s">
        <v>1</v>
      </c>
      <c r="G1948" s="196" t="s">
        <v>209</v>
      </c>
      <c r="H1948" s="196">
        <v>6.65</v>
      </c>
      <c r="I1948" s="196"/>
      <c r="J1948" s="196">
        <v>0</v>
      </c>
      <c r="K1948" s="448"/>
      <c r="L1948" s="196"/>
      <c r="M1948" s="196"/>
      <c r="N1948" s="216">
        <v>0</v>
      </c>
      <c r="O1948" s="216">
        <v>0</v>
      </c>
      <c r="P1948" s="216">
        <v>0</v>
      </c>
      <c r="Q1948" s="335">
        <v>0</v>
      </c>
      <c r="R1948" s="234" t="s">
        <v>267</v>
      </c>
    </row>
    <row r="1949" spans="2:18" s="194" customFormat="1" x14ac:dyDescent="0.25">
      <c r="B1949" s="233">
        <v>1944</v>
      </c>
      <c r="C1949" s="293">
        <v>45483</v>
      </c>
      <c r="D1949" s="201" t="s">
        <v>295</v>
      </c>
      <c r="E1949" s="196" t="s">
        <v>92</v>
      </c>
      <c r="F1949" s="196" t="s">
        <v>62</v>
      </c>
      <c r="G1949" s="196" t="s">
        <v>210</v>
      </c>
      <c r="H1949" s="196">
        <v>4.1500000000000004</v>
      </c>
      <c r="I1949" s="196" t="s">
        <v>214</v>
      </c>
      <c r="J1949" s="196">
        <v>44</v>
      </c>
      <c r="K1949" s="448">
        <v>718875</v>
      </c>
      <c r="L1949" s="196" t="s">
        <v>62</v>
      </c>
      <c r="M1949" s="196" t="s">
        <v>298</v>
      </c>
      <c r="N1949" s="216">
        <v>182.60000000000002</v>
      </c>
      <c r="O1949" s="216">
        <v>0</v>
      </c>
      <c r="P1949" s="216">
        <v>0</v>
      </c>
      <c r="Q1949" s="335">
        <v>0</v>
      </c>
      <c r="R1949" s="234"/>
    </row>
    <row r="1950" spans="2:18" s="194" customFormat="1" x14ac:dyDescent="0.25">
      <c r="B1950" s="233">
        <v>1945</v>
      </c>
      <c r="C1950" s="293">
        <v>45483</v>
      </c>
      <c r="D1950" s="201" t="s">
        <v>155</v>
      </c>
      <c r="E1950" s="196" t="s">
        <v>92</v>
      </c>
      <c r="F1950" s="196" t="s">
        <v>62</v>
      </c>
      <c r="G1950" s="196" t="s">
        <v>210</v>
      </c>
      <c r="H1950" s="196">
        <v>4.1500000000000004</v>
      </c>
      <c r="I1950" s="196" t="s">
        <v>214</v>
      </c>
      <c r="J1950" s="196">
        <v>44</v>
      </c>
      <c r="K1950" s="448">
        <v>718875</v>
      </c>
      <c r="L1950" s="196" t="s">
        <v>62</v>
      </c>
      <c r="M1950" s="196" t="s">
        <v>298</v>
      </c>
      <c r="N1950" s="216">
        <v>182.60000000000002</v>
      </c>
      <c r="O1950" s="216">
        <v>0</v>
      </c>
      <c r="P1950" s="216">
        <v>0</v>
      </c>
      <c r="Q1950" s="335">
        <v>0</v>
      </c>
      <c r="R1950" s="234"/>
    </row>
    <row r="1951" spans="2:18" s="194" customFormat="1" x14ac:dyDescent="0.25">
      <c r="B1951" s="233">
        <v>1946</v>
      </c>
      <c r="C1951" s="293">
        <v>45483</v>
      </c>
      <c r="D1951" s="201" t="s">
        <v>154</v>
      </c>
      <c r="E1951" s="196" t="s">
        <v>92</v>
      </c>
      <c r="F1951" s="196" t="s">
        <v>62</v>
      </c>
      <c r="G1951" s="196" t="s">
        <v>210</v>
      </c>
      <c r="H1951" s="196">
        <v>4.1500000000000004</v>
      </c>
      <c r="I1951" s="196" t="s">
        <v>214</v>
      </c>
      <c r="J1951" s="196">
        <v>58</v>
      </c>
      <c r="K1951" s="448">
        <v>718875</v>
      </c>
      <c r="L1951" s="196" t="s">
        <v>62</v>
      </c>
      <c r="M1951" s="196" t="s">
        <v>298</v>
      </c>
      <c r="N1951" s="216">
        <v>240.70000000000002</v>
      </c>
      <c r="O1951" s="216">
        <v>0</v>
      </c>
      <c r="P1951" s="216">
        <v>0</v>
      </c>
      <c r="Q1951" s="335">
        <v>0</v>
      </c>
      <c r="R1951" s="234"/>
    </row>
    <row r="1952" spans="2:18" s="194" customFormat="1" x14ac:dyDescent="0.25">
      <c r="B1952" s="233">
        <v>1947</v>
      </c>
      <c r="C1952" s="293">
        <v>45483</v>
      </c>
      <c r="D1952" s="201" t="s">
        <v>158</v>
      </c>
      <c r="E1952" s="196" t="s">
        <v>159</v>
      </c>
      <c r="F1952" s="196" t="s">
        <v>381</v>
      </c>
      <c r="G1952" s="196" t="s">
        <v>159</v>
      </c>
      <c r="H1952" s="196">
        <v>10</v>
      </c>
      <c r="I1952" s="196" t="s">
        <v>66</v>
      </c>
      <c r="J1952" s="196">
        <v>4</v>
      </c>
      <c r="K1952" s="448"/>
      <c r="L1952" s="196" t="s">
        <v>1</v>
      </c>
      <c r="M1952" s="196"/>
      <c r="N1952" s="216">
        <v>0</v>
      </c>
      <c r="O1952" s="216">
        <v>0</v>
      </c>
      <c r="P1952" s="216">
        <v>40</v>
      </c>
      <c r="Q1952" s="335">
        <v>0</v>
      </c>
      <c r="R1952" s="234"/>
    </row>
    <row r="1953" spans="2:18" s="194" customFormat="1" x14ac:dyDescent="0.25">
      <c r="B1953" s="233">
        <v>1948</v>
      </c>
      <c r="C1953" s="293">
        <v>45483</v>
      </c>
      <c r="D1953" s="201" t="s">
        <v>277</v>
      </c>
      <c r="E1953" s="196" t="s">
        <v>176</v>
      </c>
      <c r="F1953" s="196" t="s">
        <v>7</v>
      </c>
      <c r="G1953" s="196" t="s">
        <v>209</v>
      </c>
      <c r="H1953" s="196">
        <v>7</v>
      </c>
      <c r="I1953" s="196" t="s">
        <v>214</v>
      </c>
      <c r="J1953" s="196">
        <v>53</v>
      </c>
      <c r="K1953" s="448">
        <v>723</v>
      </c>
      <c r="L1953" s="196" t="s">
        <v>7</v>
      </c>
      <c r="M1953" s="196" t="s">
        <v>298</v>
      </c>
      <c r="N1953" s="216">
        <v>371</v>
      </c>
      <c r="O1953" s="216">
        <v>0</v>
      </c>
      <c r="P1953" s="216">
        <v>0</v>
      </c>
      <c r="Q1953" s="335">
        <v>0</v>
      </c>
      <c r="R1953" s="234"/>
    </row>
    <row r="1954" spans="2:18" s="194" customFormat="1" x14ac:dyDescent="0.25">
      <c r="B1954" s="233">
        <v>1949</v>
      </c>
      <c r="C1954" s="293">
        <v>45483</v>
      </c>
      <c r="D1954" s="201" t="s">
        <v>261</v>
      </c>
      <c r="E1954" s="196" t="s">
        <v>269</v>
      </c>
      <c r="F1954" s="196" t="s">
        <v>7</v>
      </c>
      <c r="G1954" s="196" t="s">
        <v>210</v>
      </c>
      <c r="H1954" s="196">
        <v>5</v>
      </c>
      <c r="I1954" s="196" t="s">
        <v>214</v>
      </c>
      <c r="J1954" s="196">
        <v>55</v>
      </c>
      <c r="K1954" s="448">
        <v>723</v>
      </c>
      <c r="L1954" s="196" t="s">
        <v>7</v>
      </c>
      <c r="M1954" s="196" t="s">
        <v>298</v>
      </c>
      <c r="N1954" s="216">
        <v>275</v>
      </c>
      <c r="O1954" s="216">
        <v>0</v>
      </c>
      <c r="P1954" s="216">
        <v>0</v>
      </c>
      <c r="Q1954" s="335">
        <v>0</v>
      </c>
      <c r="R1954" s="234"/>
    </row>
    <row r="1955" spans="2:18" s="194" customFormat="1" x14ac:dyDescent="0.25">
      <c r="B1955" s="233">
        <v>1950</v>
      </c>
      <c r="C1955" s="293">
        <v>45483</v>
      </c>
      <c r="D1955" s="201" t="s">
        <v>254</v>
      </c>
      <c r="E1955" s="196" t="s">
        <v>159</v>
      </c>
      <c r="F1955" s="196" t="s">
        <v>7</v>
      </c>
      <c r="G1955" s="196" t="s">
        <v>159</v>
      </c>
      <c r="H1955" s="196">
        <v>10</v>
      </c>
      <c r="I1955" s="196" t="s">
        <v>66</v>
      </c>
      <c r="J1955" s="196">
        <v>0</v>
      </c>
      <c r="K1955" s="448">
        <v>723</v>
      </c>
      <c r="L1955" s="196" t="s">
        <v>1</v>
      </c>
      <c r="M1955" s="196"/>
      <c r="N1955" s="216">
        <v>0</v>
      </c>
      <c r="O1955" s="216">
        <v>0</v>
      </c>
      <c r="P1955" s="216">
        <v>0</v>
      </c>
      <c r="Q1955" s="335">
        <v>0</v>
      </c>
      <c r="R1955" s="234"/>
    </row>
    <row r="1956" spans="2:18" s="194" customFormat="1" x14ac:dyDescent="0.25">
      <c r="B1956" s="233">
        <v>1951</v>
      </c>
      <c r="C1956" s="293">
        <v>45483</v>
      </c>
      <c r="D1956" s="201" t="s">
        <v>263</v>
      </c>
      <c r="E1956" s="196" t="s">
        <v>176</v>
      </c>
      <c r="F1956" s="196" t="s">
        <v>7</v>
      </c>
      <c r="G1956" s="196" t="s">
        <v>209</v>
      </c>
      <c r="H1956" s="196">
        <v>7</v>
      </c>
      <c r="I1956" s="196" t="s">
        <v>214</v>
      </c>
      <c r="J1956" s="196">
        <v>54</v>
      </c>
      <c r="K1956" s="448">
        <v>723</v>
      </c>
      <c r="L1956" s="196" t="s">
        <v>7</v>
      </c>
      <c r="M1956" s="196" t="s">
        <v>298</v>
      </c>
      <c r="N1956" s="216">
        <v>378</v>
      </c>
      <c r="O1956" s="216">
        <v>0</v>
      </c>
      <c r="P1956" s="216">
        <v>0</v>
      </c>
      <c r="Q1956" s="335">
        <v>0</v>
      </c>
      <c r="R1956" s="234"/>
    </row>
    <row r="1957" spans="2:18" s="194" customFormat="1" x14ac:dyDescent="0.25">
      <c r="B1957" s="233">
        <v>1952</v>
      </c>
      <c r="C1957" s="293">
        <v>45483</v>
      </c>
      <c r="D1957" s="201" t="s">
        <v>175</v>
      </c>
      <c r="E1957" s="196" t="s">
        <v>176</v>
      </c>
      <c r="F1957" s="196" t="s">
        <v>7</v>
      </c>
      <c r="G1957" s="196" t="s">
        <v>209</v>
      </c>
      <c r="H1957" s="196">
        <v>7</v>
      </c>
      <c r="I1957" s="196" t="s">
        <v>214</v>
      </c>
      <c r="J1957" s="196">
        <v>35</v>
      </c>
      <c r="K1957" s="448">
        <v>723</v>
      </c>
      <c r="L1957" s="196" t="s">
        <v>7</v>
      </c>
      <c r="M1957" s="196" t="s">
        <v>298</v>
      </c>
      <c r="N1957" s="216">
        <v>245</v>
      </c>
      <c r="O1957" s="216">
        <v>0</v>
      </c>
      <c r="P1957" s="216">
        <v>0</v>
      </c>
      <c r="Q1957" s="335">
        <v>0</v>
      </c>
      <c r="R1957" s="234"/>
    </row>
    <row r="1958" spans="2:18" s="194" customFormat="1" x14ac:dyDescent="0.25">
      <c r="B1958" s="233">
        <v>1953</v>
      </c>
      <c r="C1958" s="293">
        <v>45483</v>
      </c>
      <c r="D1958" s="201" t="s">
        <v>171</v>
      </c>
      <c r="E1958" s="196" t="s">
        <v>159</v>
      </c>
      <c r="F1958" s="196" t="s">
        <v>7</v>
      </c>
      <c r="G1958" s="196" t="s">
        <v>159</v>
      </c>
      <c r="H1958" s="196">
        <v>11.2</v>
      </c>
      <c r="I1958" s="196" t="s">
        <v>66</v>
      </c>
      <c r="J1958" s="196">
        <v>7</v>
      </c>
      <c r="K1958" s="448">
        <v>723</v>
      </c>
      <c r="L1958" s="196" t="s">
        <v>1</v>
      </c>
      <c r="M1958" s="196"/>
      <c r="N1958" s="216">
        <v>0</v>
      </c>
      <c r="O1958" s="216">
        <v>0</v>
      </c>
      <c r="P1958" s="216">
        <v>78.399999999999991</v>
      </c>
      <c r="Q1958" s="335">
        <v>0</v>
      </c>
      <c r="R1958" s="234"/>
    </row>
    <row r="1959" spans="2:18" s="194" customFormat="1" x14ac:dyDescent="0.25">
      <c r="B1959" s="233">
        <v>1954</v>
      </c>
      <c r="C1959" s="293">
        <v>45483</v>
      </c>
      <c r="D1959" s="201" t="s">
        <v>151</v>
      </c>
      <c r="E1959" s="196" t="s">
        <v>92</v>
      </c>
      <c r="F1959" s="196" t="s">
        <v>63</v>
      </c>
      <c r="G1959" s="196" t="s">
        <v>209</v>
      </c>
      <c r="H1959" s="196">
        <v>6.65</v>
      </c>
      <c r="I1959" s="196" t="s">
        <v>215</v>
      </c>
      <c r="J1959" s="196">
        <v>19</v>
      </c>
      <c r="K1959" s="448"/>
      <c r="L1959" s="196" t="s">
        <v>63</v>
      </c>
      <c r="M1959" s="196" t="s">
        <v>298</v>
      </c>
      <c r="N1959" s="216">
        <v>0</v>
      </c>
      <c r="O1959" s="216">
        <v>145.30250000000001</v>
      </c>
      <c r="P1959" s="216">
        <v>0</v>
      </c>
      <c r="Q1959" s="335">
        <v>0</v>
      </c>
      <c r="R1959" s="234"/>
    </row>
    <row r="1960" spans="2:18" s="194" customFormat="1" x14ac:dyDescent="0.25">
      <c r="B1960" s="233">
        <v>1955</v>
      </c>
      <c r="C1960" s="293">
        <v>45483</v>
      </c>
      <c r="D1960" s="201" t="s">
        <v>150</v>
      </c>
      <c r="E1960" s="196" t="s">
        <v>92</v>
      </c>
      <c r="F1960" s="196" t="s">
        <v>63</v>
      </c>
      <c r="G1960" s="196" t="s">
        <v>210</v>
      </c>
      <c r="H1960" s="196">
        <v>4.1500000000000004</v>
      </c>
      <c r="I1960" s="196" t="s">
        <v>215</v>
      </c>
      <c r="J1960" s="196">
        <v>17</v>
      </c>
      <c r="K1960" s="448"/>
      <c r="L1960" s="196" t="s">
        <v>63</v>
      </c>
      <c r="M1960" s="196" t="s">
        <v>298</v>
      </c>
      <c r="N1960" s="216">
        <v>0</v>
      </c>
      <c r="O1960" s="216">
        <v>81.132500000000007</v>
      </c>
      <c r="P1960" s="216">
        <v>0</v>
      </c>
      <c r="Q1960" s="335">
        <v>0</v>
      </c>
      <c r="R1960" s="234"/>
    </row>
    <row r="1961" spans="2:18" s="194" customFormat="1" x14ac:dyDescent="0.25">
      <c r="B1961" s="233">
        <v>1956</v>
      </c>
      <c r="C1961" s="293">
        <v>45483</v>
      </c>
      <c r="D1961" s="201" t="s">
        <v>148</v>
      </c>
      <c r="E1961" s="196" t="s">
        <v>92</v>
      </c>
      <c r="F1961" s="196" t="s">
        <v>63</v>
      </c>
      <c r="G1961" s="196" t="s">
        <v>210</v>
      </c>
      <c r="H1961" s="196">
        <v>4.1500000000000004</v>
      </c>
      <c r="I1961" s="196" t="s">
        <v>215</v>
      </c>
      <c r="J1961" s="196">
        <v>13</v>
      </c>
      <c r="K1961" s="448"/>
      <c r="L1961" s="196" t="s">
        <v>63</v>
      </c>
      <c r="M1961" s="196" t="s">
        <v>298</v>
      </c>
      <c r="N1961" s="216">
        <v>0</v>
      </c>
      <c r="O1961" s="216">
        <v>62.042499999999997</v>
      </c>
      <c r="P1961" s="216">
        <v>0</v>
      </c>
      <c r="Q1961" s="335">
        <v>0</v>
      </c>
      <c r="R1961" s="234"/>
    </row>
    <row r="1962" spans="2:18" s="194" customFormat="1" x14ac:dyDescent="0.25">
      <c r="B1962" s="233">
        <v>1957</v>
      </c>
      <c r="C1962" s="293">
        <v>45483</v>
      </c>
      <c r="D1962" s="201" t="s">
        <v>177</v>
      </c>
      <c r="E1962" s="196" t="s">
        <v>159</v>
      </c>
      <c r="F1962" s="196" t="s">
        <v>8</v>
      </c>
      <c r="G1962" s="196" t="s">
        <v>159</v>
      </c>
      <c r="H1962" s="196">
        <v>11.6</v>
      </c>
      <c r="I1962" s="196" t="s">
        <v>66</v>
      </c>
      <c r="J1962" s="196">
        <v>7</v>
      </c>
      <c r="K1962" s="448"/>
      <c r="L1962" s="196" t="s">
        <v>1</v>
      </c>
      <c r="M1962" s="196"/>
      <c r="N1962" s="216">
        <v>0</v>
      </c>
      <c r="O1962" s="216">
        <v>0</v>
      </c>
      <c r="P1962" s="216">
        <v>81.2</v>
      </c>
      <c r="Q1962" s="335">
        <v>0</v>
      </c>
      <c r="R1962" s="234"/>
    </row>
    <row r="1963" spans="2:18" s="194" customFormat="1" x14ac:dyDescent="0.25">
      <c r="B1963" s="233">
        <v>1958</v>
      </c>
      <c r="C1963" s="293">
        <v>45483</v>
      </c>
      <c r="D1963" s="201" t="s">
        <v>260</v>
      </c>
      <c r="E1963" s="196" t="s">
        <v>92</v>
      </c>
      <c r="F1963" s="196" t="s">
        <v>2</v>
      </c>
      <c r="G1963" s="196" t="s">
        <v>209</v>
      </c>
      <c r="H1963" s="196">
        <v>7</v>
      </c>
      <c r="I1963" s="196" t="s">
        <v>214</v>
      </c>
      <c r="J1963" s="196">
        <v>41</v>
      </c>
      <c r="K1963" s="448"/>
      <c r="L1963" s="196" t="s">
        <v>2</v>
      </c>
      <c r="M1963" s="196" t="s">
        <v>297</v>
      </c>
      <c r="N1963" s="216">
        <v>287</v>
      </c>
      <c r="O1963" s="216">
        <v>0</v>
      </c>
      <c r="P1963" s="216">
        <v>0</v>
      </c>
      <c r="Q1963" s="335">
        <v>0</v>
      </c>
      <c r="R1963" s="234"/>
    </row>
    <row r="1964" spans="2:18" s="194" customFormat="1" x14ac:dyDescent="0.25">
      <c r="B1964" s="233">
        <v>1959</v>
      </c>
      <c r="C1964" s="293">
        <v>45483</v>
      </c>
      <c r="D1964" s="201" t="s">
        <v>259</v>
      </c>
      <c r="E1964" s="196" t="s">
        <v>92</v>
      </c>
      <c r="F1964" s="196" t="s">
        <v>2</v>
      </c>
      <c r="G1964" s="196" t="s">
        <v>209</v>
      </c>
      <c r="H1964" s="196">
        <v>7</v>
      </c>
      <c r="I1964" s="196" t="s">
        <v>214</v>
      </c>
      <c r="J1964" s="196">
        <v>45</v>
      </c>
      <c r="K1964" s="448"/>
      <c r="L1964" s="196" t="s">
        <v>2</v>
      </c>
      <c r="M1964" s="196" t="s">
        <v>297</v>
      </c>
      <c r="N1964" s="216">
        <v>315</v>
      </c>
      <c r="O1964" s="216">
        <v>0</v>
      </c>
      <c r="P1964" s="216">
        <v>0</v>
      </c>
      <c r="Q1964" s="335">
        <v>0</v>
      </c>
      <c r="R1964" s="234"/>
    </row>
    <row r="1965" spans="2:18" s="194" customFormat="1" x14ac:dyDescent="0.25">
      <c r="B1965" s="233">
        <v>1960</v>
      </c>
      <c r="C1965" s="293">
        <v>45483</v>
      </c>
      <c r="D1965" s="201" t="s">
        <v>252</v>
      </c>
      <c r="E1965" s="196" t="s">
        <v>92</v>
      </c>
      <c r="F1965" s="196" t="s">
        <v>2</v>
      </c>
      <c r="G1965" s="196" t="s">
        <v>209</v>
      </c>
      <c r="H1965" s="196">
        <v>7</v>
      </c>
      <c r="I1965" s="196" t="s">
        <v>214</v>
      </c>
      <c r="J1965" s="196">
        <v>45</v>
      </c>
      <c r="K1965" s="448"/>
      <c r="L1965" s="196" t="s">
        <v>2</v>
      </c>
      <c r="M1965" s="196" t="s">
        <v>297</v>
      </c>
      <c r="N1965" s="216">
        <v>315</v>
      </c>
      <c r="O1965" s="216">
        <v>0</v>
      </c>
      <c r="P1965" s="216">
        <v>0</v>
      </c>
      <c r="Q1965" s="335">
        <v>0</v>
      </c>
      <c r="R1965" s="234"/>
    </row>
    <row r="1966" spans="2:18" s="194" customFormat="1" x14ac:dyDescent="0.25">
      <c r="B1966" s="233">
        <v>1961</v>
      </c>
      <c r="C1966" s="293">
        <v>45483</v>
      </c>
      <c r="D1966" s="201" t="s">
        <v>96</v>
      </c>
      <c r="E1966" s="196" t="s">
        <v>159</v>
      </c>
      <c r="F1966" s="196" t="s">
        <v>1</v>
      </c>
      <c r="G1966" s="196" t="s">
        <v>159</v>
      </c>
      <c r="H1966" s="196">
        <v>11.8</v>
      </c>
      <c r="I1966" s="196" t="s">
        <v>66</v>
      </c>
      <c r="J1966" s="196">
        <v>5</v>
      </c>
      <c r="K1966" s="448"/>
      <c r="L1966" s="196" t="s">
        <v>1</v>
      </c>
      <c r="M1966" s="196"/>
      <c r="N1966" s="216">
        <v>0</v>
      </c>
      <c r="O1966" s="216">
        <v>0</v>
      </c>
      <c r="P1966" s="216">
        <v>59</v>
      </c>
      <c r="Q1966" s="335">
        <v>0</v>
      </c>
      <c r="R1966" s="234"/>
    </row>
    <row r="1967" spans="2:18" s="194" customFormat="1" x14ac:dyDescent="0.25">
      <c r="B1967" s="233">
        <v>1962</v>
      </c>
      <c r="C1967" s="293">
        <v>45483</v>
      </c>
      <c r="D1967" s="201" t="s">
        <v>128</v>
      </c>
      <c r="E1967" s="196" t="s">
        <v>159</v>
      </c>
      <c r="F1967" s="196" t="s">
        <v>1</v>
      </c>
      <c r="G1967" s="196" t="s">
        <v>159</v>
      </c>
      <c r="H1967" s="196">
        <v>11.8</v>
      </c>
      <c r="I1967" s="196" t="s">
        <v>66</v>
      </c>
      <c r="J1967" s="196">
        <v>4</v>
      </c>
      <c r="K1967" s="448"/>
      <c r="L1967" s="196" t="s">
        <v>1</v>
      </c>
      <c r="M1967" s="196"/>
      <c r="N1967" s="216">
        <v>0</v>
      </c>
      <c r="O1967" s="216">
        <v>0</v>
      </c>
      <c r="P1967" s="216">
        <v>47.2</v>
      </c>
      <c r="Q1967" s="335">
        <v>0</v>
      </c>
      <c r="R1967" s="234"/>
    </row>
    <row r="1968" spans="2:18" s="194" customFormat="1" x14ac:dyDescent="0.25">
      <c r="B1968" s="232">
        <v>1963</v>
      </c>
      <c r="C1968" s="293">
        <v>45484</v>
      </c>
      <c r="D1968" s="195" t="s">
        <v>91</v>
      </c>
      <c r="E1968" s="196" t="s">
        <v>92</v>
      </c>
      <c r="F1968" s="196" t="s">
        <v>1</v>
      </c>
      <c r="G1968" s="196" t="s">
        <v>209</v>
      </c>
      <c r="H1968" s="196">
        <v>6.65</v>
      </c>
      <c r="I1968" s="196" t="s">
        <v>247</v>
      </c>
      <c r="J1968" s="196">
        <v>8</v>
      </c>
      <c r="K1968" s="448">
        <v>712565</v>
      </c>
      <c r="L1968" s="196"/>
      <c r="M1968" s="196" t="s">
        <v>514</v>
      </c>
      <c r="N1968" s="216">
        <f t="shared" ref="N1968:N1969" si="141">IF(I1968=$N$5,J1968*H1968,0)</f>
        <v>0</v>
      </c>
      <c r="O1968" s="216">
        <f t="shared" ref="O1968:O1969" si="142">IF(I1968=$O$5,J1968*H1968,0)*1.15</f>
        <v>0</v>
      </c>
      <c r="P1968" s="216">
        <f t="shared" ref="P1968:P1969" si="143">IF(I1968=$P$5,J1968*H1968,0)</f>
        <v>0</v>
      </c>
      <c r="Q1968" s="335">
        <f t="shared" ref="Q1968:Q1969" si="144">IF(I1968=$Q$5,J1968*H1968,0)</f>
        <v>53.2</v>
      </c>
      <c r="R1968" s="234"/>
    </row>
    <row r="1969" spans="2:18" s="194" customFormat="1" x14ac:dyDescent="0.25">
      <c r="B1969" s="233">
        <v>1963</v>
      </c>
      <c r="C1969" s="293">
        <v>45484</v>
      </c>
      <c r="D1969" s="201" t="s">
        <v>94</v>
      </c>
      <c r="E1969" s="196" t="s">
        <v>92</v>
      </c>
      <c r="F1969" s="196" t="s">
        <v>1</v>
      </c>
      <c r="G1969" s="196" t="s">
        <v>209</v>
      </c>
      <c r="H1969" s="196">
        <v>6.65</v>
      </c>
      <c r="I1969" s="196" t="s">
        <v>247</v>
      </c>
      <c r="J1969" s="196">
        <v>8</v>
      </c>
      <c r="K1969" s="448">
        <v>712250</v>
      </c>
      <c r="L1969" s="196"/>
      <c r="M1969" s="196" t="s">
        <v>514</v>
      </c>
      <c r="N1969" s="216">
        <f t="shared" si="141"/>
        <v>0</v>
      </c>
      <c r="O1969" s="216">
        <f t="shared" si="142"/>
        <v>0</v>
      </c>
      <c r="P1969" s="216">
        <f t="shared" si="143"/>
        <v>0</v>
      </c>
      <c r="Q1969" s="335">
        <f t="shared" si="144"/>
        <v>53.2</v>
      </c>
      <c r="R1969" s="234"/>
    </row>
    <row r="1970" spans="2:18" s="194" customFormat="1" x14ac:dyDescent="0.25">
      <c r="B1970" s="233">
        <v>1964</v>
      </c>
      <c r="C1970" s="293">
        <v>45484</v>
      </c>
      <c r="D1970" s="201" t="s">
        <v>91</v>
      </c>
      <c r="E1970" s="196" t="s">
        <v>92</v>
      </c>
      <c r="F1970" s="196" t="s">
        <v>1</v>
      </c>
      <c r="G1970" s="196" t="s">
        <v>209</v>
      </c>
      <c r="H1970" s="196">
        <v>6.65</v>
      </c>
      <c r="I1970" s="196" t="s">
        <v>214</v>
      </c>
      <c r="J1970" s="196">
        <v>30</v>
      </c>
      <c r="K1970" s="448">
        <v>723505</v>
      </c>
      <c r="L1970" s="196" t="s">
        <v>1</v>
      </c>
      <c r="M1970" s="196" t="s">
        <v>298</v>
      </c>
      <c r="N1970" s="216">
        <v>199.5</v>
      </c>
      <c r="O1970" s="216">
        <v>0</v>
      </c>
      <c r="P1970" s="216">
        <v>0</v>
      </c>
      <c r="Q1970" s="335">
        <v>0</v>
      </c>
      <c r="R1970" s="234" t="s">
        <v>291</v>
      </c>
    </row>
    <row r="1971" spans="2:18" s="194" customFormat="1" x14ac:dyDescent="0.25">
      <c r="B1971" s="233">
        <v>1965</v>
      </c>
      <c r="C1971" s="293">
        <v>45484</v>
      </c>
      <c r="D1971" s="201" t="s">
        <v>116</v>
      </c>
      <c r="E1971" s="196" t="s">
        <v>92</v>
      </c>
      <c r="F1971" s="196" t="s">
        <v>1</v>
      </c>
      <c r="G1971" s="196" t="s">
        <v>209</v>
      </c>
      <c r="H1971" s="196">
        <v>6.65</v>
      </c>
      <c r="I1971" s="196"/>
      <c r="J1971" s="196"/>
      <c r="K1971" s="448"/>
      <c r="L1971" s="196"/>
      <c r="M1971" s="196"/>
      <c r="N1971" s="216">
        <v>0</v>
      </c>
      <c r="O1971" s="216">
        <v>0</v>
      </c>
      <c r="P1971" s="216">
        <v>0</v>
      </c>
      <c r="Q1971" s="335">
        <v>0</v>
      </c>
      <c r="R1971" s="234" t="s">
        <v>267</v>
      </c>
    </row>
    <row r="1972" spans="2:18" s="194" customFormat="1" x14ac:dyDescent="0.25">
      <c r="B1972" s="233">
        <v>1966</v>
      </c>
      <c r="C1972" s="293">
        <v>45484</v>
      </c>
      <c r="D1972" s="201" t="s">
        <v>295</v>
      </c>
      <c r="E1972" s="196" t="s">
        <v>92</v>
      </c>
      <c r="F1972" s="196" t="s">
        <v>62</v>
      </c>
      <c r="G1972" s="196" t="s">
        <v>210</v>
      </c>
      <c r="H1972" s="196">
        <v>4.1500000000000004</v>
      </c>
      <c r="I1972" s="196" t="s">
        <v>214</v>
      </c>
      <c r="J1972" s="196">
        <v>32</v>
      </c>
      <c r="K1972" s="448">
        <v>718875</v>
      </c>
      <c r="L1972" s="196" t="s">
        <v>62</v>
      </c>
      <c r="M1972" s="196" t="s">
        <v>298</v>
      </c>
      <c r="N1972" s="216">
        <v>132.80000000000001</v>
      </c>
      <c r="O1972" s="216">
        <v>0</v>
      </c>
      <c r="P1972" s="216">
        <v>0</v>
      </c>
      <c r="Q1972" s="335">
        <v>0</v>
      </c>
      <c r="R1972" s="234"/>
    </row>
    <row r="1973" spans="2:18" s="194" customFormat="1" x14ac:dyDescent="0.25">
      <c r="B1973" s="233">
        <v>1967</v>
      </c>
      <c r="C1973" s="293">
        <v>45484</v>
      </c>
      <c r="D1973" s="201" t="s">
        <v>295</v>
      </c>
      <c r="E1973" s="196" t="s">
        <v>92</v>
      </c>
      <c r="F1973" s="196" t="s">
        <v>62</v>
      </c>
      <c r="G1973" s="196" t="s">
        <v>210</v>
      </c>
      <c r="H1973" s="196">
        <v>4.1500000000000004</v>
      </c>
      <c r="I1973" s="196" t="s">
        <v>214</v>
      </c>
      <c r="J1973" s="196">
        <v>18</v>
      </c>
      <c r="K1973" s="448">
        <v>718875</v>
      </c>
      <c r="L1973" s="196" t="s">
        <v>62</v>
      </c>
      <c r="M1973" s="196" t="s">
        <v>298</v>
      </c>
      <c r="N1973" s="216">
        <v>74.7</v>
      </c>
      <c r="O1973" s="216">
        <v>0</v>
      </c>
      <c r="P1973" s="216">
        <v>0</v>
      </c>
      <c r="Q1973" s="335">
        <v>0</v>
      </c>
      <c r="R1973" s="234"/>
    </row>
    <row r="1974" spans="2:18" s="194" customFormat="1" x14ac:dyDescent="0.25">
      <c r="B1974" s="233">
        <v>1968</v>
      </c>
      <c r="C1974" s="293">
        <v>45484</v>
      </c>
      <c r="D1974" s="201" t="s">
        <v>155</v>
      </c>
      <c r="E1974" s="196" t="s">
        <v>92</v>
      </c>
      <c r="F1974" s="196" t="s">
        <v>62</v>
      </c>
      <c r="G1974" s="196" t="s">
        <v>210</v>
      </c>
      <c r="H1974" s="196">
        <v>4.1500000000000004</v>
      </c>
      <c r="I1974" s="196" t="s">
        <v>214</v>
      </c>
      <c r="J1974" s="196">
        <v>32</v>
      </c>
      <c r="K1974" s="448">
        <v>718875</v>
      </c>
      <c r="L1974" s="196" t="s">
        <v>62</v>
      </c>
      <c r="M1974" s="196" t="s">
        <v>298</v>
      </c>
      <c r="N1974" s="216">
        <v>132.80000000000001</v>
      </c>
      <c r="O1974" s="216">
        <v>0</v>
      </c>
      <c r="P1974" s="216">
        <v>0</v>
      </c>
      <c r="Q1974" s="335">
        <v>0</v>
      </c>
      <c r="R1974" s="234"/>
    </row>
    <row r="1975" spans="2:18" s="194" customFormat="1" x14ac:dyDescent="0.25">
      <c r="B1975" s="233">
        <v>1969</v>
      </c>
      <c r="C1975" s="293">
        <v>45484</v>
      </c>
      <c r="D1975" s="201" t="s">
        <v>155</v>
      </c>
      <c r="E1975" s="196" t="s">
        <v>92</v>
      </c>
      <c r="F1975" s="196" t="s">
        <v>62</v>
      </c>
      <c r="G1975" s="196" t="s">
        <v>210</v>
      </c>
      <c r="H1975" s="196">
        <v>4.1500000000000004</v>
      </c>
      <c r="I1975" s="196" t="s">
        <v>214</v>
      </c>
      <c r="J1975" s="196">
        <v>15</v>
      </c>
      <c r="K1975" s="448">
        <v>718875</v>
      </c>
      <c r="L1975" s="196" t="s">
        <v>62</v>
      </c>
      <c r="M1975" s="196" t="s">
        <v>298</v>
      </c>
      <c r="N1975" s="216">
        <v>62.250000000000007</v>
      </c>
      <c r="O1975" s="216">
        <v>0</v>
      </c>
      <c r="P1975" s="216">
        <v>0</v>
      </c>
      <c r="Q1975" s="335">
        <v>0</v>
      </c>
      <c r="R1975" s="234"/>
    </row>
    <row r="1976" spans="2:18" s="194" customFormat="1" x14ac:dyDescent="0.25">
      <c r="B1976" s="233">
        <v>1970</v>
      </c>
      <c r="C1976" s="293">
        <v>45484</v>
      </c>
      <c r="D1976" s="201" t="s">
        <v>154</v>
      </c>
      <c r="E1976" s="196" t="s">
        <v>92</v>
      </c>
      <c r="F1976" s="196" t="s">
        <v>62</v>
      </c>
      <c r="G1976" s="196" t="s">
        <v>210</v>
      </c>
      <c r="H1976" s="196">
        <v>4.1500000000000004</v>
      </c>
      <c r="I1976" s="196" t="s">
        <v>214</v>
      </c>
      <c r="J1976" s="196">
        <v>32</v>
      </c>
      <c r="K1976" s="448">
        <v>718875</v>
      </c>
      <c r="L1976" s="196" t="s">
        <v>62</v>
      </c>
      <c r="M1976" s="196" t="s">
        <v>298</v>
      </c>
      <c r="N1976" s="216">
        <v>132.80000000000001</v>
      </c>
      <c r="O1976" s="216">
        <v>0</v>
      </c>
      <c r="P1976" s="216">
        <v>0</v>
      </c>
      <c r="Q1976" s="335">
        <v>0</v>
      </c>
      <c r="R1976" s="234"/>
    </row>
    <row r="1977" spans="2:18" s="194" customFormat="1" x14ac:dyDescent="0.25">
      <c r="B1977" s="233">
        <v>1971</v>
      </c>
      <c r="C1977" s="293">
        <v>45484</v>
      </c>
      <c r="D1977" s="201" t="s">
        <v>154</v>
      </c>
      <c r="E1977" s="196" t="s">
        <v>92</v>
      </c>
      <c r="F1977" s="196" t="s">
        <v>62</v>
      </c>
      <c r="G1977" s="196" t="s">
        <v>210</v>
      </c>
      <c r="H1977" s="196">
        <v>4.1500000000000004</v>
      </c>
      <c r="I1977" s="196" t="s">
        <v>214</v>
      </c>
      <c r="J1977" s="196">
        <v>18</v>
      </c>
      <c r="K1977" s="448">
        <v>718875</v>
      </c>
      <c r="L1977" s="196" t="s">
        <v>62</v>
      </c>
      <c r="M1977" s="196" t="s">
        <v>298</v>
      </c>
      <c r="N1977" s="216">
        <v>74.7</v>
      </c>
      <c r="O1977" s="216">
        <v>0</v>
      </c>
      <c r="P1977" s="216">
        <v>0</v>
      </c>
      <c r="Q1977" s="335">
        <v>0</v>
      </c>
      <c r="R1977" s="234"/>
    </row>
    <row r="1978" spans="2:18" s="194" customFormat="1" x14ac:dyDescent="0.25">
      <c r="B1978" s="233">
        <v>1972</v>
      </c>
      <c r="C1978" s="293">
        <v>45484</v>
      </c>
      <c r="D1978" s="201" t="s">
        <v>158</v>
      </c>
      <c r="E1978" s="196" t="s">
        <v>159</v>
      </c>
      <c r="F1978" s="196" t="s">
        <v>381</v>
      </c>
      <c r="G1978" s="196" t="s">
        <v>159</v>
      </c>
      <c r="H1978" s="196">
        <v>10</v>
      </c>
      <c r="I1978" s="196" t="s">
        <v>66</v>
      </c>
      <c r="J1978" s="196">
        <v>3</v>
      </c>
      <c r="K1978" s="448"/>
      <c r="L1978" s="196" t="s">
        <v>1</v>
      </c>
      <c r="M1978" s="196"/>
      <c r="N1978" s="216">
        <v>0</v>
      </c>
      <c r="O1978" s="216">
        <v>0</v>
      </c>
      <c r="P1978" s="216">
        <v>30</v>
      </c>
      <c r="Q1978" s="335">
        <v>0</v>
      </c>
      <c r="R1978" s="234"/>
    </row>
    <row r="1979" spans="2:18" s="194" customFormat="1" x14ac:dyDescent="0.25">
      <c r="B1979" s="233">
        <v>1973</v>
      </c>
      <c r="C1979" s="293">
        <v>45484</v>
      </c>
      <c r="D1979" s="201" t="s">
        <v>277</v>
      </c>
      <c r="E1979" s="196" t="s">
        <v>176</v>
      </c>
      <c r="F1979" s="196" t="s">
        <v>7</v>
      </c>
      <c r="G1979" s="196" t="s">
        <v>209</v>
      </c>
      <c r="H1979" s="196">
        <v>7</v>
      </c>
      <c r="I1979" s="196" t="s">
        <v>214</v>
      </c>
      <c r="J1979" s="196">
        <v>27</v>
      </c>
      <c r="K1979" s="448">
        <v>723</v>
      </c>
      <c r="L1979" s="196" t="s">
        <v>7</v>
      </c>
      <c r="M1979" s="196" t="s">
        <v>298</v>
      </c>
      <c r="N1979" s="216">
        <v>189</v>
      </c>
      <c r="O1979" s="216">
        <v>0</v>
      </c>
      <c r="P1979" s="216">
        <v>0</v>
      </c>
      <c r="Q1979" s="335">
        <v>0</v>
      </c>
      <c r="R1979" s="234"/>
    </row>
    <row r="1980" spans="2:18" s="194" customFormat="1" x14ac:dyDescent="0.25">
      <c r="B1980" s="233">
        <v>1974</v>
      </c>
      <c r="C1980" s="293">
        <v>45484</v>
      </c>
      <c r="D1980" s="201" t="s">
        <v>261</v>
      </c>
      <c r="E1980" s="196" t="s">
        <v>269</v>
      </c>
      <c r="F1980" s="196" t="s">
        <v>7</v>
      </c>
      <c r="G1980" s="196" t="s">
        <v>210</v>
      </c>
      <c r="H1980" s="196">
        <v>5</v>
      </c>
      <c r="I1980" s="196" t="s">
        <v>214</v>
      </c>
      <c r="J1980" s="196">
        <v>41</v>
      </c>
      <c r="K1980" s="448">
        <v>723</v>
      </c>
      <c r="L1980" s="196" t="s">
        <v>7</v>
      </c>
      <c r="M1980" s="196" t="s">
        <v>298</v>
      </c>
      <c r="N1980" s="216">
        <v>205</v>
      </c>
      <c r="O1980" s="216">
        <v>0</v>
      </c>
      <c r="P1980" s="216">
        <v>0</v>
      </c>
      <c r="Q1980" s="335">
        <v>0</v>
      </c>
      <c r="R1980" s="234"/>
    </row>
    <row r="1981" spans="2:18" s="194" customFormat="1" x14ac:dyDescent="0.25">
      <c r="B1981" s="233">
        <v>1975</v>
      </c>
      <c r="C1981" s="293">
        <v>45484</v>
      </c>
      <c r="D1981" s="201" t="s">
        <v>254</v>
      </c>
      <c r="E1981" s="196" t="s">
        <v>159</v>
      </c>
      <c r="F1981" s="196" t="s">
        <v>7</v>
      </c>
      <c r="G1981" s="196" t="s">
        <v>159</v>
      </c>
      <c r="H1981" s="196">
        <v>10</v>
      </c>
      <c r="I1981" s="196" t="s">
        <v>66</v>
      </c>
      <c r="J1981" s="196">
        <v>4</v>
      </c>
      <c r="K1981" s="448"/>
      <c r="L1981" s="196" t="s">
        <v>1</v>
      </c>
      <c r="M1981" s="196"/>
      <c r="N1981" s="216">
        <v>0</v>
      </c>
      <c r="O1981" s="216">
        <v>0</v>
      </c>
      <c r="P1981" s="216">
        <v>40</v>
      </c>
      <c r="Q1981" s="335">
        <v>0</v>
      </c>
      <c r="R1981" s="234"/>
    </row>
    <row r="1982" spans="2:18" s="194" customFormat="1" ht="20.25" customHeight="1" x14ac:dyDescent="0.25">
      <c r="B1982" s="233">
        <v>1976</v>
      </c>
      <c r="C1982" s="293">
        <v>45484</v>
      </c>
      <c r="D1982" s="201" t="s">
        <v>263</v>
      </c>
      <c r="E1982" s="196" t="s">
        <v>176</v>
      </c>
      <c r="F1982" s="196" t="s">
        <v>7</v>
      </c>
      <c r="G1982" s="196" t="s">
        <v>209</v>
      </c>
      <c r="H1982" s="196">
        <v>7</v>
      </c>
      <c r="I1982" s="196" t="s">
        <v>214</v>
      </c>
      <c r="J1982" s="196">
        <v>10</v>
      </c>
      <c r="K1982" s="448">
        <v>723</v>
      </c>
      <c r="L1982" s="196" t="s">
        <v>7</v>
      </c>
      <c r="M1982" s="196" t="s">
        <v>298</v>
      </c>
      <c r="N1982" s="216">
        <v>70</v>
      </c>
      <c r="O1982" s="216">
        <v>0</v>
      </c>
      <c r="P1982" s="216">
        <v>0</v>
      </c>
      <c r="Q1982" s="335">
        <v>0</v>
      </c>
      <c r="R1982" s="234"/>
    </row>
    <row r="1983" spans="2:18" s="194" customFormat="1" ht="20.25" customHeight="1" x14ac:dyDescent="0.25">
      <c r="B1983" s="233">
        <v>1977</v>
      </c>
      <c r="C1983" s="293">
        <v>45484</v>
      </c>
      <c r="D1983" s="201" t="s">
        <v>175</v>
      </c>
      <c r="E1983" s="196" t="s">
        <v>176</v>
      </c>
      <c r="F1983" s="196" t="s">
        <v>7</v>
      </c>
      <c r="G1983" s="196" t="s">
        <v>209</v>
      </c>
      <c r="H1983" s="196">
        <v>7</v>
      </c>
      <c r="I1983" s="196" t="s">
        <v>214</v>
      </c>
      <c r="J1983" s="196">
        <v>31</v>
      </c>
      <c r="K1983" s="448">
        <v>723</v>
      </c>
      <c r="L1983" s="196" t="s">
        <v>7</v>
      </c>
      <c r="M1983" s="196" t="s">
        <v>298</v>
      </c>
      <c r="N1983" s="216">
        <v>217</v>
      </c>
      <c r="O1983" s="216">
        <v>0</v>
      </c>
      <c r="P1983" s="216">
        <v>0</v>
      </c>
      <c r="Q1983" s="335">
        <v>0</v>
      </c>
      <c r="R1983" s="234"/>
    </row>
    <row r="1984" spans="2:18" s="194" customFormat="1" x14ac:dyDescent="0.25">
      <c r="B1984" s="233">
        <v>1978</v>
      </c>
      <c r="C1984" s="293">
        <v>45484</v>
      </c>
      <c r="D1984" s="201" t="s">
        <v>171</v>
      </c>
      <c r="E1984" s="196" t="s">
        <v>159</v>
      </c>
      <c r="F1984" s="196" t="s">
        <v>7</v>
      </c>
      <c r="G1984" s="196" t="s">
        <v>159</v>
      </c>
      <c r="H1984" s="196">
        <v>11.2</v>
      </c>
      <c r="I1984" s="196" t="s">
        <v>66</v>
      </c>
      <c r="J1984" s="196">
        <v>0</v>
      </c>
      <c r="K1984" s="448"/>
      <c r="L1984" s="196" t="s">
        <v>1</v>
      </c>
      <c r="M1984" s="196"/>
      <c r="N1984" s="216">
        <v>0</v>
      </c>
      <c r="O1984" s="216">
        <v>0</v>
      </c>
      <c r="P1984" s="216">
        <v>0</v>
      </c>
      <c r="Q1984" s="335">
        <v>0</v>
      </c>
      <c r="R1984" s="234"/>
    </row>
    <row r="1985" spans="2:18" s="194" customFormat="1" x14ac:dyDescent="0.25">
      <c r="B1985" s="233">
        <v>1979</v>
      </c>
      <c r="C1985" s="293">
        <v>45484</v>
      </c>
      <c r="D1985" s="201" t="s">
        <v>151</v>
      </c>
      <c r="E1985" s="196" t="s">
        <v>92</v>
      </c>
      <c r="F1985" s="196" t="s">
        <v>63</v>
      </c>
      <c r="G1985" s="196" t="s">
        <v>209</v>
      </c>
      <c r="H1985" s="196">
        <v>6.65</v>
      </c>
      <c r="I1985" s="196" t="s">
        <v>215</v>
      </c>
      <c r="J1985" s="196">
        <v>20</v>
      </c>
      <c r="K1985" s="448"/>
      <c r="L1985" s="196" t="s">
        <v>63</v>
      </c>
      <c r="M1985" s="196" t="s">
        <v>297</v>
      </c>
      <c r="N1985" s="216">
        <v>0</v>
      </c>
      <c r="O1985" s="216">
        <v>152.94999999999999</v>
      </c>
      <c r="P1985" s="216">
        <v>0</v>
      </c>
      <c r="Q1985" s="335">
        <v>0</v>
      </c>
      <c r="R1985" s="234"/>
    </row>
    <row r="1986" spans="2:18" s="194" customFormat="1" x14ac:dyDescent="0.25">
      <c r="B1986" s="233">
        <v>1980</v>
      </c>
      <c r="C1986" s="293">
        <v>45484</v>
      </c>
      <c r="D1986" s="201" t="s">
        <v>150</v>
      </c>
      <c r="E1986" s="196" t="s">
        <v>92</v>
      </c>
      <c r="F1986" s="196" t="s">
        <v>63</v>
      </c>
      <c r="G1986" s="196" t="s">
        <v>210</v>
      </c>
      <c r="H1986" s="196">
        <v>4.1500000000000004</v>
      </c>
      <c r="I1986" s="196" t="s">
        <v>215</v>
      </c>
      <c r="J1986" s="196">
        <v>20</v>
      </c>
      <c r="K1986" s="448"/>
      <c r="L1986" s="196" t="s">
        <v>63</v>
      </c>
      <c r="M1986" s="196" t="s">
        <v>297</v>
      </c>
      <c r="N1986" s="216">
        <v>0</v>
      </c>
      <c r="O1986" s="216">
        <v>95.449999999999989</v>
      </c>
      <c r="P1986" s="216">
        <v>0</v>
      </c>
      <c r="Q1986" s="335">
        <v>0</v>
      </c>
      <c r="R1986" s="234"/>
    </row>
    <row r="1987" spans="2:18" s="194" customFormat="1" x14ac:dyDescent="0.25">
      <c r="B1987" s="233">
        <v>1981</v>
      </c>
      <c r="C1987" s="293">
        <v>45484</v>
      </c>
      <c r="D1987" s="201" t="s">
        <v>148</v>
      </c>
      <c r="E1987" s="196" t="s">
        <v>92</v>
      </c>
      <c r="F1987" s="196" t="s">
        <v>63</v>
      </c>
      <c r="G1987" s="196" t="s">
        <v>210</v>
      </c>
      <c r="H1987" s="196">
        <v>4.1500000000000004</v>
      </c>
      <c r="I1987" s="196" t="s">
        <v>215</v>
      </c>
      <c r="J1987" s="196">
        <v>0</v>
      </c>
      <c r="K1987" s="448"/>
      <c r="L1987" s="196" t="s">
        <v>2</v>
      </c>
      <c r="M1987" s="196" t="s">
        <v>297</v>
      </c>
      <c r="N1987" s="216">
        <v>0</v>
      </c>
      <c r="O1987" s="216">
        <v>0</v>
      </c>
      <c r="P1987" s="216">
        <v>0</v>
      </c>
      <c r="Q1987" s="335">
        <v>0</v>
      </c>
      <c r="R1987" s="234" t="s">
        <v>267</v>
      </c>
    </row>
    <row r="1988" spans="2:18" s="194" customFormat="1" x14ac:dyDescent="0.25">
      <c r="B1988" s="233">
        <v>1982</v>
      </c>
      <c r="C1988" s="293">
        <v>45484</v>
      </c>
      <c r="D1988" s="201" t="s">
        <v>177</v>
      </c>
      <c r="E1988" s="196" t="s">
        <v>159</v>
      </c>
      <c r="F1988" s="196" t="s">
        <v>8</v>
      </c>
      <c r="G1988" s="196" t="s">
        <v>159</v>
      </c>
      <c r="H1988" s="196">
        <v>11.6</v>
      </c>
      <c r="I1988" s="196" t="s">
        <v>66</v>
      </c>
      <c r="J1988" s="196">
        <v>3</v>
      </c>
      <c r="K1988" s="448"/>
      <c r="L1988" s="196" t="s">
        <v>1</v>
      </c>
      <c r="M1988" s="196"/>
      <c r="N1988" s="216">
        <v>0</v>
      </c>
      <c r="O1988" s="216">
        <v>0</v>
      </c>
      <c r="P1988" s="216">
        <v>34.799999999999997</v>
      </c>
      <c r="Q1988" s="335">
        <v>0</v>
      </c>
      <c r="R1988" s="234"/>
    </row>
    <row r="1989" spans="2:18" s="194" customFormat="1" x14ac:dyDescent="0.25">
      <c r="B1989" s="233">
        <v>1983</v>
      </c>
      <c r="C1989" s="293">
        <v>45484</v>
      </c>
      <c r="D1989" s="201" t="s">
        <v>260</v>
      </c>
      <c r="E1989" s="196" t="s">
        <v>92</v>
      </c>
      <c r="F1989" s="196" t="s">
        <v>2</v>
      </c>
      <c r="G1989" s="196" t="s">
        <v>209</v>
      </c>
      <c r="H1989" s="196">
        <v>7</v>
      </c>
      <c r="I1989" s="196" t="s">
        <v>214</v>
      </c>
      <c r="J1989" s="196">
        <v>40</v>
      </c>
      <c r="K1989" s="448"/>
      <c r="L1989" s="196" t="s">
        <v>2</v>
      </c>
      <c r="M1989" s="196" t="s">
        <v>297</v>
      </c>
      <c r="N1989" s="216">
        <v>280</v>
      </c>
      <c r="O1989" s="216">
        <v>0</v>
      </c>
      <c r="P1989" s="216">
        <v>0</v>
      </c>
      <c r="Q1989" s="335">
        <v>0</v>
      </c>
      <c r="R1989" s="234"/>
    </row>
    <row r="1990" spans="2:18" s="194" customFormat="1" x14ac:dyDescent="0.25">
      <c r="B1990" s="233">
        <v>1984</v>
      </c>
      <c r="C1990" s="293">
        <v>45484</v>
      </c>
      <c r="D1990" s="201" t="s">
        <v>259</v>
      </c>
      <c r="E1990" s="196" t="s">
        <v>92</v>
      </c>
      <c r="F1990" s="196" t="s">
        <v>2</v>
      </c>
      <c r="G1990" s="196" t="s">
        <v>209</v>
      </c>
      <c r="H1990" s="196">
        <v>7</v>
      </c>
      <c r="I1990" s="196" t="s">
        <v>214</v>
      </c>
      <c r="J1990" s="196">
        <v>45</v>
      </c>
      <c r="K1990" s="448"/>
      <c r="L1990" s="196" t="s">
        <v>2</v>
      </c>
      <c r="M1990" s="196" t="s">
        <v>297</v>
      </c>
      <c r="N1990" s="216">
        <v>315</v>
      </c>
      <c r="O1990" s="216">
        <v>0</v>
      </c>
      <c r="P1990" s="216">
        <v>0</v>
      </c>
      <c r="Q1990" s="335">
        <v>0</v>
      </c>
      <c r="R1990" s="234"/>
    </row>
    <row r="1991" spans="2:18" s="194" customFormat="1" x14ac:dyDescent="0.25">
      <c r="B1991" s="233">
        <v>1985</v>
      </c>
      <c r="C1991" s="293">
        <v>45484</v>
      </c>
      <c r="D1991" s="201" t="s">
        <v>252</v>
      </c>
      <c r="E1991" s="196" t="s">
        <v>92</v>
      </c>
      <c r="F1991" s="196" t="s">
        <v>2</v>
      </c>
      <c r="G1991" s="196" t="s">
        <v>209</v>
      </c>
      <c r="H1991" s="196">
        <v>7</v>
      </c>
      <c r="I1991" s="196" t="s">
        <v>214</v>
      </c>
      <c r="J1991" s="196">
        <v>40</v>
      </c>
      <c r="K1991" s="448"/>
      <c r="L1991" s="196" t="s">
        <v>2</v>
      </c>
      <c r="M1991" s="196" t="s">
        <v>297</v>
      </c>
      <c r="N1991" s="216">
        <v>280</v>
      </c>
      <c r="O1991" s="216">
        <v>0</v>
      </c>
      <c r="P1991" s="216">
        <v>0</v>
      </c>
      <c r="Q1991" s="335">
        <v>0</v>
      </c>
      <c r="R1991" s="234"/>
    </row>
    <row r="1992" spans="2:18" s="194" customFormat="1" x14ac:dyDescent="0.25">
      <c r="B1992" s="233">
        <v>1986</v>
      </c>
      <c r="C1992" s="293">
        <v>45484</v>
      </c>
      <c r="D1992" s="195" t="s">
        <v>301</v>
      </c>
      <c r="E1992" s="196" t="s">
        <v>181</v>
      </c>
      <c r="F1992" s="196" t="s">
        <v>302</v>
      </c>
      <c r="G1992" s="196" t="s">
        <v>181</v>
      </c>
      <c r="H1992" s="196">
        <v>7</v>
      </c>
      <c r="I1992" s="196" t="s">
        <v>303</v>
      </c>
      <c r="J1992" s="196">
        <v>3</v>
      </c>
      <c r="K1992" s="448"/>
      <c r="L1992" s="196" t="s">
        <v>302</v>
      </c>
      <c r="M1992" s="196" t="s">
        <v>482</v>
      </c>
      <c r="N1992" s="216">
        <v>0</v>
      </c>
      <c r="O1992" s="216">
        <v>0</v>
      </c>
      <c r="P1992" s="216">
        <v>0</v>
      </c>
      <c r="Q1992" s="335">
        <v>0</v>
      </c>
      <c r="R1992" s="234">
        <v>20.5</v>
      </c>
    </row>
    <row r="1993" spans="2:18" s="194" customFormat="1" x14ac:dyDescent="0.25">
      <c r="B1993" s="233">
        <v>1987</v>
      </c>
      <c r="C1993" s="293">
        <v>45484</v>
      </c>
      <c r="D1993" s="195" t="s">
        <v>505</v>
      </c>
      <c r="E1993" s="196" t="s">
        <v>130</v>
      </c>
      <c r="F1993" s="196" t="s">
        <v>130</v>
      </c>
      <c r="G1993" s="196" t="s">
        <v>304</v>
      </c>
      <c r="H1993" s="196">
        <v>1</v>
      </c>
      <c r="I1993" s="196" t="s">
        <v>303</v>
      </c>
      <c r="J1993" s="196">
        <v>12</v>
      </c>
      <c r="K1993" s="448"/>
      <c r="L1993" s="196"/>
      <c r="M1993" s="196" t="s">
        <v>482</v>
      </c>
      <c r="N1993" s="216">
        <v>0</v>
      </c>
      <c r="O1993" s="216">
        <v>0</v>
      </c>
      <c r="P1993" s="216">
        <v>0</v>
      </c>
      <c r="Q1993" s="335">
        <v>0</v>
      </c>
      <c r="R1993" s="234"/>
    </row>
    <row r="1994" spans="2:18" s="194" customFormat="1" x14ac:dyDescent="0.25">
      <c r="B1994" s="233">
        <v>1988</v>
      </c>
      <c r="C1994" s="293">
        <v>45484</v>
      </c>
      <c r="D1994" s="195" t="s">
        <v>505</v>
      </c>
      <c r="E1994" s="196" t="s">
        <v>130</v>
      </c>
      <c r="F1994" s="196" t="s">
        <v>130</v>
      </c>
      <c r="G1994" s="196" t="s">
        <v>304</v>
      </c>
      <c r="H1994" s="196">
        <v>1</v>
      </c>
      <c r="I1994" s="196" t="s">
        <v>303</v>
      </c>
      <c r="J1994" s="196">
        <v>12</v>
      </c>
      <c r="K1994" s="448"/>
      <c r="L1994" s="196"/>
      <c r="M1994" s="196" t="s">
        <v>482</v>
      </c>
      <c r="N1994" s="216">
        <v>0</v>
      </c>
      <c r="O1994" s="216">
        <v>0</v>
      </c>
      <c r="P1994" s="216">
        <v>0</v>
      </c>
      <c r="Q1994" s="335">
        <v>0</v>
      </c>
      <c r="R1994" s="234"/>
    </row>
    <row r="1995" spans="2:18" s="194" customFormat="1" x14ac:dyDescent="0.25">
      <c r="B1995" s="233">
        <v>1989</v>
      </c>
      <c r="C1995" s="293">
        <v>45484</v>
      </c>
      <c r="D1995" s="201" t="s">
        <v>96</v>
      </c>
      <c r="E1995" s="196" t="s">
        <v>159</v>
      </c>
      <c r="F1995" s="196" t="s">
        <v>1</v>
      </c>
      <c r="G1995" s="196" t="s">
        <v>159</v>
      </c>
      <c r="H1995" s="196">
        <v>11.8</v>
      </c>
      <c r="I1995" s="196" t="s">
        <v>66</v>
      </c>
      <c r="J1995" s="196">
        <v>3</v>
      </c>
      <c r="K1995" s="448"/>
      <c r="L1995" s="196" t="s">
        <v>1</v>
      </c>
      <c r="M1995" s="196"/>
      <c r="N1995" s="216">
        <v>0</v>
      </c>
      <c r="O1995" s="216">
        <v>0</v>
      </c>
      <c r="P1995" s="216">
        <v>35.400000000000006</v>
      </c>
      <c r="Q1995" s="335">
        <v>0</v>
      </c>
      <c r="R1995" s="234"/>
    </row>
    <row r="1996" spans="2:18" s="194" customFormat="1" x14ac:dyDescent="0.25">
      <c r="B1996" s="233">
        <v>1990</v>
      </c>
      <c r="C1996" s="293">
        <v>45484</v>
      </c>
      <c r="D1996" s="201" t="s">
        <v>128</v>
      </c>
      <c r="E1996" s="196" t="s">
        <v>159</v>
      </c>
      <c r="F1996" s="196" t="s">
        <v>1</v>
      </c>
      <c r="G1996" s="196" t="s">
        <v>159</v>
      </c>
      <c r="H1996" s="196">
        <v>11.8</v>
      </c>
      <c r="I1996" s="196" t="s">
        <v>66</v>
      </c>
      <c r="J1996" s="196">
        <v>3</v>
      </c>
      <c r="K1996" s="448"/>
      <c r="L1996" s="196" t="s">
        <v>1</v>
      </c>
      <c r="M1996" s="196"/>
      <c r="N1996" s="216">
        <v>0</v>
      </c>
      <c r="O1996" s="216">
        <v>0</v>
      </c>
      <c r="P1996" s="216">
        <v>35.400000000000006</v>
      </c>
      <c r="Q1996" s="335">
        <v>0</v>
      </c>
      <c r="R1996" s="234"/>
    </row>
    <row r="1997" spans="2:18" s="194" customFormat="1" x14ac:dyDescent="0.25">
      <c r="B1997" s="232">
        <v>1991</v>
      </c>
      <c r="C1997" s="293">
        <v>45484</v>
      </c>
      <c r="D1997" s="195" t="s">
        <v>505</v>
      </c>
      <c r="E1997" s="196" t="s">
        <v>130</v>
      </c>
      <c r="F1997" s="196" t="s">
        <v>130</v>
      </c>
      <c r="G1997" s="196" t="s">
        <v>304</v>
      </c>
      <c r="H1997" s="196">
        <v>1</v>
      </c>
      <c r="I1997" s="196" t="s">
        <v>303</v>
      </c>
      <c r="J1997" s="196">
        <v>0</v>
      </c>
      <c r="K1997" s="448"/>
      <c r="L1997" s="196"/>
      <c r="M1997" s="196" t="s">
        <v>482</v>
      </c>
      <c r="N1997" s="216">
        <v>0</v>
      </c>
      <c r="O1997" s="216">
        <v>0</v>
      </c>
      <c r="P1997" s="216">
        <v>0</v>
      </c>
      <c r="Q1997" s="335">
        <v>0</v>
      </c>
      <c r="R1997" s="234" t="s">
        <v>437</v>
      </c>
    </row>
    <row r="1998" spans="2:18" s="194" customFormat="1" x14ac:dyDescent="0.25">
      <c r="B1998" s="233">
        <v>1992</v>
      </c>
      <c r="C1998" s="293">
        <v>45485</v>
      </c>
      <c r="D1998" s="201" t="s">
        <v>94</v>
      </c>
      <c r="E1998" s="196" t="s">
        <v>92</v>
      </c>
      <c r="F1998" s="196" t="s">
        <v>1</v>
      </c>
      <c r="G1998" s="196" t="s">
        <v>209</v>
      </c>
      <c r="H1998" s="196">
        <v>6.65</v>
      </c>
      <c r="I1998" s="196"/>
      <c r="J1998" s="196">
        <v>0</v>
      </c>
      <c r="K1998" s="448"/>
      <c r="L1998" s="196"/>
      <c r="M1998" s="196"/>
      <c r="N1998" s="216">
        <v>0</v>
      </c>
      <c r="O1998" s="216">
        <v>0</v>
      </c>
      <c r="P1998" s="216">
        <v>0</v>
      </c>
      <c r="Q1998" s="335">
        <v>0</v>
      </c>
      <c r="R1998" s="234" t="s">
        <v>319</v>
      </c>
    </row>
    <row r="1999" spans="2:18" s="194" customFormat="1" x14ac:dyDescent="0.25">
      <c r="B1999" s="233">
        <v>1993</v>
      </c>
      <c r="C1999" s="293">
        <v>45485</v>
      </c>
      <c r="D1999" s="201" t="s">
        <v>91</v>
      </c>
      <c r="E1999" s="196" t="s">
        <v>92</v>
      </c>
      <c r="F1999" s="196" t="s">
        <v>1</v>
      </c>
      <c r="G1999" s="196" t="s">
        <v>209</v>
      </c>
      <c r="H1999" s="196">
        <v>6.65</v>
      </c>
      <c r="I1999" s="196"/>
      <c r="J1999" s="196">
        <v>0</v>
      </c>
      <c r="K1999" s="448"/>
      <c r="L1999" s="196"/>
      <c r="M1999" s="196"/>
      <c r="N1999" s="216">
        <v>0</v>
      </c>
      <c r="O1999" s="216">
        <v>0</v>
      </c>
      <c r="P1999" s="216">
        <v>0</v>
      </c>
      <c r="Q1999" s="335">
        <v>0</v>
      </c>
      <c r="R1999" s="234" t="s">
        <v>319</v>
      </c>
    </row>
    <row r="2000" spans="2:18" s="194" customFormat="1" x14ac:dyDescent="0.25">
      <c r="B2000" s="233">
        <v>1994</v>
      </c>
      <c r="C2000" s="293">
        <v>45485</v>
      </c>
      <c r="D2000" s="201" t="s">
        <v>116</v>
      </c>
      <c r="E2000" s="196" t="s">
        <v>92</v>
      </c>
      <c r="F2000" s="196" t="s">
        <v>1</v>
      </c>
      <c r="G2000" s="196" t="s">
        <v>209</v>
      </c>
      <c r="H2000" s="196">
        <v>6.65</v>
      </c>
      <c r="I2000" s="196"/>
      <c r="J2000" s="196">
        <v>0</v>
      </c>
      <c r="K2000" s="448"/>
      <c r="L2000" s="196"/>
      <c r="M2000" s="196"/>
      <c r="N2000" s="216">
        <v>0</v>
      </c>
      <c r="O2000" s="216">
        <v>0</v>
      </c>
      <c r="P2000" s="216">
        <v>0</v>
      </c>
      <c r="Q2000" s="335">
        <v>0</v>
      </c>
      <c r="R2000" s="234" t="s">
        <v>267</v>
      </c>
    </row>
    <row r="2001" spans="2:18" s="194" customFormat="1" x14ac:dyDescent="0.25">
      <c r="B2001" s="233">
        <v>1995</v>
      </c>
      <c r="C2001" s="293">
        <v>45485</v>
      </c>
      <c r="D2001" s="201" t="s">
        <v>295</v>
      </c>
      <c r="E2001" s="196" t="s">
        <v>92</v>
      </c>
      <c r="F2001" s="196" t="s">
        <v>62</v>
      </c>
      <c r="G2001" s="196" t="s">
        <v>210</v>
      </c>
      <c r="H2001" s="196">
        <v>4.1500000000000004</v>
      </c>
      <c r="I2001" s="196"/>
      <c r="J2001" s="196">
        <v>0</v>
      </c>
      <c r="K2001" s="448"/>
      <c r="L2001" s="196"/>
      <c r="M2001" s="196"/>
      <c r="N2001" s="216">
        <v>0</v>
      </c>
      <c r="O2001" s="216">
        <v>0</v>
      </c>
      <c r="P2001" s="216">
        <v>0</v>
      </c>
      <c r="Q2001" s="335">
        <v>0</v>
      </c>
      <c r="R2001" s="234" t="s">
        <v>318</v>
      </c>
    </row>
    <row r="2002" spans="2:18" s="194" customFormat="1" x14ac:dyDescent="0.25">
      <c r="B2002" s="233">
        <v>1996</v>
      </c>
      <c r="C2002" s="293">
        <v>45485</v>
      </c>
      <c r="D2002" s="201" t="s">
        <v>295</v>
      </c>
      <c r="E2002" s="196" t="s">
        <v>92</v>
      </c>
      <c r="F2002" s="196" t="s">
        <v>62</v>
      </c>
      <c r="G2002" s="196" t="s">
        <v>210</v>
      </c>
      <c r="H2002" s="196">
        <v>4.1500000000000004</v>
      </c>
      <c r="I2002" s="196"/>
      <c r="J2002" s="196">
        <v>0</v>
      </c>
      <c r="K2002" s="448"/>
      <c r="L2002" s="196"/>
      <c r="M2002" s="196"/>
      <c r="N2002" s="216">
        <v>0</v>
      </c>
      <c r="O2002" s="216">
        <v>0</v>
      </c>
      <c r="P2002" s="216">
        <v>0</v>
      </c>
      <c r="Q2002" s="335">
        <v>0</v>
      </c>
      <c r="R2002" s="234" t="s">
        <v>318</v>
      </c>
    </row>
    <row r="2003" spans="2:18" s="194" customFormat="1" x14ac:dyDescent="0.25">
      <c r="B2003" s="233">
        <v>1997</v>
      </c>
      <c r="C2003" s="293">
        <v>45485</v>
      </c>
      <c r="D2003" s="201" t="s">
        <v>155</v>
      </c>
      <c r="E2003" s="196" t="s">
        <v>92</v>
      </c>
      <c r="F2003" s="196" t="s">
        <v>62</v>
      </c>
      <c r="G2003" s="196" t="s">
        <v>210</v>
      </c>
      <c r="H2003" s="196">
        <v>4.1500000000000004</v>
      </c>
      <c r="I2003" s="196"/>
      <c r="J2003" s="196">
        <v>0</v>
      </c>
      <c r="K2003" s="448"/>
      <c r="L2003" s="196"/>
      <c r="M2003" s="196"/>
      <c r="N2003" s="216">
        <v>0</v>
      </c>
      <c r="O2003" s="216">
        <v>0</v>
      </c>
      <c r="P2003" s="216">
        <v>0</v>
      </c>
      <c r="Q2003" s="335">
        <v>0</v>
      </c>
      <c r="R2003" s="234" t="s">
        <v>318</v>
      </c>
    </row>
    <row r="2004" spans="2:18" s="194" customFormat="1" x14ac:dyDescent="0.25">
      <c r="B2004" s="233">
        <v>1998</v>
      </c>
      <c r="C2004" s="293">
        <v>45485</v>
      </c>
      <c r="D2004" s="201" t="s">
        <v>155</v>
      </c>
      <c r="E2004" s="196" t="s">
        <v>92</v>
      </c>
      <c r="F2004" s="196" t="s">
        <v>62</v>
      </c>
      <c r="G2004" s="196" t="s">
        <v>210</v>
      </c>
      <c r="H2004" s="196">
        <v>4.1500000000000004</v>
      </c>
      <c r="I2004" s="196"/>
      <c r="J2004" s="196">
        <v>0</v>
      </c>
      <c r="K2004" s="448"/>
      <c r="L2004" s="196"/>
      <c r="M2004" s="196"/>
      <c r="N2004" s="216">
        <v>0</v>
      </c>
      <c r="O2004" s="216">
        <v>0</v>
      </c>
      <c r="P2004" s="216">
        <v>0</v>
      </c>
      <c r="Q2004" s="335">
        <v>0</v>
      </c>
      <c r="R2004" s="234" t="s">
        <v>318</v>
      </c>
    </row>
    <row r="2005" spans="2:18" s="194" customFormat="1" x14ac:dyDescent="0.25">
      <c r="B2005" s="233">
        <v>1999</v>
      </c>
      <c r="C2005" s="293">
        <v>45485</v>
      </c>
      <c r="D2005" s="201" t="s">
        <v>154</v>
      </c>
      <c r="E2005" s="196" t="s">
        <v>92</v>
      </c>
      <c r="F2005" s="196" t="s">
        <v>62</v>
      </c>
      <c r="G2005" s="196" t="s">
        <v>210</v>
      </c>
      <c r="H2005" s="196">
        <v>4.1500000000000004</v>
      </c>
      <c r="I2005" s="196"/>
      <c r="J2005" s="196">
        <v>0</v>
      </c>
      <c r="K2005" s="448"/>
      <c r="L2005" s="196"/>
      <c r="M2005" s="196"/>
      <c r="N2005" s="216">
        <v>0</v>
      </c>
      <c r="O2005" s="216">
        <v>0</v>
      </c>
      <c r="P2005" s="216">
        <v>0</v>
      </c>
      <c r="Q2005" s="335">
        <v>0</v>
      </c>
      <c r="R2005" s="234" t="s">
        <v>318</v>
      </c>
    </row>
    <row r="2006" spans="2:18" s="194" customFormat="1" x14ac:dyDescent="0.25">
      <c r="B2006" s="233">
        <v>2000</v>
      </c>
      <c r="C2006" s="293">
        <v>45485</v>
      </c>
      <c r="D2006" s="201" t="s">
        <v>154</v>
      </c>
      <c r="E2006" s="196" t="s">
        <v>92</v>
      </c>
      <c r="F2006" s="196" t="s">
        <v>62</v>
      </c>
      <c r="G2006" s="196" t="s">
        <v>210</v>
      </c>
      <c r="H2006" s="196">
        <v>4.1500000000000004</v>
      </c>
      <c r="I2006" s="196"/>
      <c r="J2006" s="196">
        <v>0</v>
      </c>
      <c r="K2006" s="448"/>
      <c r="L2006" s="196"/>
      <c r="M2006" s="196"/>
      <c r="N2006" s="216">
        <v>0</v>
      </c>
      <c r="O2006" s="216">
        <v>0</v>
      </c>
      <c r="P2006" s="216">
        <v>0</v>
      </c>
      <c r="Q2006" s="335">
        <v>0</v>
      </c>
      <c r="R2006" s="234" t="s">
        <v>318</v>
      </c>
    </row>
    <row r="2007" spans="2:18" s="194" customFormat="1" x14ac:dyDescent="0.25">
      <c r="B2007" s="233">
        <v>2001</v>
      </c>
      <c r="C2007" s="293">
        <v>45485</v>
      </c>
      <c r="D2007" s="201" t="s">
        <v>158</v>
      </c>
      <c r="E2007" s="196" t="s">
        <v>159</v>
      </c>
      <c r="F2007" s="196" t="s">
        <v>381</v>
      </c>
      <c r="G2007" s="196" t="s">
        <v>159</v>
      </c>
      <c r="H2007" s="196">
        <v>10</v>
      </c>
      <c r="I2007" s="196" t="s">
        <v>66</v>
      </c>
      <c r="J2007" s="196">
        <v>0</v>
      </c>
      <c r="K2007" s="448"/>
      <c r="L2007" s="196" t="s">
        <v>1</v>
      </c>
      <c r="M2007" s="196"/>
      <c r="N2007" s="216">
        <v>0</v>
      </c>
      <c r="O2007" s="216">
        <v>0</v>
      </c>
      <c r="P2007" s="216">
        <v>0</v>
      </c>
      <c r="Q2007" s="335">
        <v>0</v>
      </c>
      <c r="R2007" s="234"/>
    </row>
    <row r="2008" spans="2:18" s="194" customFormat="1" x14ac:dyDescent="0.25">
      <c r="B2008" s="233">
        <v>2002</v>
      </c>
      <c r="C2008" s="293">
        <v>45485</v>
      </c>
      <c r="D2008" s="201" t="s">
        <v>277</v>
      </c>
      <c r="E2008" s="196" t="s">
        <v>176</v>
      </c>
      <c r="F2008" s="196" t="s">
        <v>7</v>
      </c>
      <c r="G2008" s="196" t="s">
        <v>209</v>
      </c>
      <c r="H2008" s="196">
        <v>7</v>
      </c>
      <c r="I2008" s="196" t="s">
        <v>214</v>
      </c>
      <c r="J2008" s="196">
        <v>28</v>
      </c>
      <c r="K2008" s="448">
        <v>723</v>
      </c>
      <c r="L2008" s="196" t="s">
        <v>7</v>
      </c>
      <c r="M2008" s="196"/>
      <c r="N2008" s="216">
        <v>196</v>
      </c>
      <c r="O2008" s="216">
        <v>0</v>
      </c>
      <c r="P2008" s="216">
        <v>0</v>
      </c>
      <c r="Q2008" s="335">
        <v>0</v>
      </c>
      <c r="R2008" s="234"/>
    </row>
    <row r="2009" spans="2:18" s="194" customFormat="1" x14ac:dyDescent="0.25">
      <c r="B2009" s="233">
        <v>2003</v>
      </c>
      <c r="C2009" s="293">
        <v>45485</v>
      </c>
      <c r="D2009" s="201" t="s">
        <v>261</v>
      </c>
      <c r="E2009" s="196" t="s">
        <v>269</v>
      </c>
      <c r="F2009" s="196" t="s">
        <v>7</v>
      </c>
      <c r="G2009" s="196" t="s">
        <v>210</v>
      </c>
      <c r="H2009" s="196">
        <v>5</v>
      </c>
      <c r="I2009" s="196" t="s">
        <v>214</v>
      </c>
      <c r="J2009" s="196">
        <v>37</v>
      </c>
      <c r="K2009" s="448">
        <v>723</v>
      </c>
      <c r="L2009" s="196" t="s">
        <v>7</v>
      </c>
      <c r="M2009" s="196"/>
      <c r="N2009" s="216">
        <v>185</v>
      </c>
      <c r="O2009" s="216">
        <v>0</v>
      </c>
      <c r="P2009" s="216">
        <v>0</v>
      </c>
      <c r="Q2009" s="335">
        <v>0</v>
      </c>
      <c r="R2009" s="234"/>
    </row>
    <row r="2010" spans="2:18" s="194" customFormat="1" x14ac:dyDescent="0.25">
      <c r="B2010" s="233">
        <v>2004</v>
      </c>
      <c r="C2010" s="293">
        <v>45485</v>
      </c>
      <c r="D2010" s="201" t="s">
        <v>254</v>
      </c>
      <c r="E2010" s="196" t="s">
        <v>159</v>
      </c>
      <c r="F2010" s="196" t="s">
        <v>7</v>
      </c>
      <c r="G2010" s="196" t="s">
        <v>159</v>
      </c>
      <c r="H2010" s="196">
        <v>10</v>
      </c>
      <c r="I2010" s="196" t="s">
        <v>66</v>
      </c>
      <c r="J2010" s="196">
        <v>0</v>
      </c>
      <c r="K2010" s="448"/>
      <c r="L2010" s="196" t="s">
        <v>1</v>
      </c>
      <c r="M2010" s="196"/>
      <c r="N2010" s="216">
        <v>0</v>
      </c>
      <c r="O2010" s="216">
        <v>0</v>
      </c>
      <c r="P2010" s="216">
        <v>0</v>
      </c>
      <c r="Q2010" s="335">
        <v>0</v>
      </c>
      <c r="R2010" s="234"/>
    </row>
    <row r="2011" spans="2:18" s="194" customFormat="1" x14ac:dyDescent="0.25">
      <c r="B2011" s="233">
        <v>2005</v>
      </c>
      <c r="C2011" s="293">
        <v>45485</v>
      </c>
      <c r="D2011" s="201" t="s">
        <v>263</v>
      </c>
      <c r="E2011" s="196" t="s">
        <v>176</v>
      </c>
      <c r="F2011" s="196" t="s">
        <v>7</v>
      </c>
      <c r="G2011" s="196" t="s">
        <v>209</v>
      </c>
      <c r="H2011" s="196">
        <v>7</v>
      </c>
      <c r="I2011" s="196" t="s">
        <v>214</v>
      </c>
      <c r="J2011" s="196">
        <v>25</v>
      </c>
      <c r="K2011" s="448">
        <v>723</v>
      </c>
      <c r="L2011" s="196" t="s">
        <v>7</v>
      </c>
      <c r="M2011" s="196"/>
      <c r="N2011" s="216">
        <v>175</v>
      </c>
      <c r="O2011" s="216">
        <v>0</v>
      </c>
      <c r="P2011" s="216">
        <v>0</v>
      </c>
      <c r="Q2011" s="335">
        <v>0</v>
      </c>
      <c r="R2011" s="234"/>
    </row>
    <row r="2012" spans="2:18" s="194" customFormat="1" x14ac:dyDescent="0.25">
      <c r="B2012" s="233">
        <v>2006</v>
      </c>
      <c r="C2012" s="293">
        <v>45485</v>
      </c>
      <c r="D2012" s="201" t="s">
        <v>175</v>
      </c>
      <c r="E2012" s="196" t="s">
        <v>176</v>
      </c>
      <c r="F2012" s="196" t="s">
        <v>7</v>
      </c>
      <c r="G2012" s="196" t="s">
        <v>209</v>
      </c>
      <c r="H2012" s="196">
        <v>7</v>
      </c>
      <c r="I2012" s="196" t="s">
        <v>214</v>
      </c>
      <c r="J2012" s="196">
        <v>25</v>
      </c>
      <c r="K2012" s="448">
        <v>723</v>
      </c>
      <c r="L2012" s="196" t="s">
        <v>7</v>
      </c>
      <c r="M2012" s="196"/>
      <c r="N2012" s="216">
        <v>175</v>
      </c>
      <c r="O2012" s="216">
        <v>0</v>
      </c>
      <c r="P2012" s="216">
        <v>0</v>
      </c>
      <c r="Q2012" s="335">
        <v>0</v>
      </c>
      <c r="R2012" s="234"/>
    </row>
    <row r="2013" spans="2:18" s="194" customFormat="1" x14ac:dyDescent="0.25">
      <c r="B2013" s="233">
        <v>2007</v>
      </c>
      <c r="C2013" s="293">
        <v>45485</v>
      </c>
      <c r="D2013" s="201" t="s">
        <v>171</v>
      </c>
      <c r="E2013" s="196" t="s">
        <v>159</v>
      </c>
      <c r="F2013" s="196" t="s">
        <v>7</v>
      </c>
      <c r="G2013" s="196" t="s">
        <v>159</v>
      </c>
      <c r="H2013" s="196">
        <v>11.2</v>
      </c>
      <c r="I2013" s="196" t="s">
        <v>66</v>
      </c>
      <c r="J2013" s="196">
        <v>4</v>
      </c>
      <c r="K2013" s="448"/>
      <c r="L2013" s="196" t="s">
        <v>1</v>
      </c>
      <c r="M2013" s="196"/>
      <c r="N2013" s="216">
        <v>0</v>
      </c>
      <c r="O2013" s="216">
        <v>0</v>
      </c>
      <c r="P2013" s="216">
        <v>44.8</v>
      </c>
      <c r="Q2013" s="335">
        <v>0</v>
      </c>
      <c r="R2013" s="234"/>
    </row>
    <row r="2014" spans="2:18" s="194" customFormat="1" x14ac:dyDescent="0.25">
      <c r="B2014" s="233">
        <v>2008</v>
      </c>
      <c r="C2014" s="293">
        <v>45485</v>
      </c>
      <c r="D2014" s="201" t="s">
        <v>151</v>
      </c>
      <c r="E2014" s="196" t="s">
        <v>92</v>
      </c>
      <c r="F2014" s="196" t="s">
        <v>63</v>
      </c>
      <c r="G2014" s="196" t="s">
        <v>209</v>
      </c>
      <c r="H2014" s="196">
        <v>6.65</v>
      </c>
      <c r="I2014" s="196"/>
      <c r="J2014" s="196">
        <v>0</v>
      </c>
      <c r="K2014" s="448"/>
      <c r="L2014" s="196"/>
      <c r="M2014" s="196"/>
      <c r="N2014" s="216">
        <v>0</v>
      </c>
      <c r="O2014" s="216">
        <v>0</v>
      </c>
      <c r="P2014" s="216">
        <v>0</v>
      </c>
      <c r="Q2014" s="335">
        <v>0</v>
      </c>
      <c r="R2014" s="234" t="s">
        <v>318</v>
      </c>
    </row>
    <row r="2015" spans="2:18" s="194" customFormat="1" x14ac:dyDescent="0.25">
      <c r="B2015" s="233">
        <v>2009</v>
      </c>
      <c r="C2015" s="293">
        <v>45485</v>
      </c>
      <c r="D2015" s="201" t="s">
        <v>150</v>
      </c>
      <c r="E2015" s="196" t="s">
        <v>92</v>
      </c>
      <c r="F2015" s="196" t="s">
        <v>63</v>
      </c>
      <c r="G2015" s="196" t="s">
        <v>210</v>
      </c>
      <c r="H2015" s="196">
        <v>4.1500000000000004</v>
      </c>
      <c r="I2015" s="196"/>
      <c r="J2015" s="196">
        <v>0</v>
      </c>
      <c r="K2015" s="448"/>
      <c r="L2015" s="196"/>
      <c r="M2015" s="196"/>
      <c r="N2015" s="216">
        <v>0</v>
      </c>
      <c r="O2015" s="216">
        <v>0</v>
      </c>
      <c r="P2015" s="216">
        <v>0</v>
      </c>
      <c r="Q2015" s="335">
        <v>0</v>
      </c>
      <c r="R2015" s="234" t="s">
        <v>318</v>
      </c>
    </row>
    <row r="2016" spans="2:18" s="194" customFormat="1" x14ac:dyDescent="0.25">
      <c r="B2016" s="233">
        <v>2010</v>
      </c>
      <c r="C2016" s="293">
        <v>45485</v>
      </c>
      <c r="D2016" s="201" t="s">
        <v>148</v>
      </c>
      <c r="E2016" s="196" t="s">
        <v>92</v>
      </c>
      <c r="F2016" s="196" t="s">
        <v>63</v>
      </c>
      <c r="G2016" s="196" t="s">
        <v>210</v>
      </c>
      <c r="H2016" s="196">
        <v>4.1500000000000004</v>
      </c>
      <c r="I2016" s="196"/>
      <c r="J2016" s="196">
        <v>0</v>
      </c>
      <c r="K2016" s="448"/>
      <c r="L2016" s="196"/>
      <c r="M2016" s="196"/>
      <c r="N2016" s="216">
        <v>0</v>
      </c>
      <c r="O2016" s="216">
        <v>0</v>
      </c>
      <c r="P2016" s="216">
        <v>0</v>
      </c>
      <c r="Q2016" s="335">
        <v>0</v>
      </c>
      <c r="R2016" s="234" t="s">
        <v>318</v>
      </c>
    </row>
    <row r="2017" spans="2:18" s="194" customFormat="1" x14ac:dyDescent="0.25">
      <c r="B2017" s="233">
        <v>2011</v>
      </c>
      <c r="C2017" s="293">
        <v>45485</v>
      </c>
      <c r="D2017" s="201" t="s">
        <v>177</v>
      </c>
      <c r="E2017" s="196" t="s">
        <v>159</v>
      </c>
      <c r="F2017" s="196" t="s">
        <v>8</v>
      </c>
      <c r="G2017" s="196" t="s">
        <v>159</v>
      </c>
      <c r="H2017" s="196">
        <v>11.6</v>
      </c>
      <c r="I2017" s="196" t="s">
        <v>66</v>
      </c>
      <c r="J2017" s="196">
        <v>0</v>
      </c>
      <c r="K2017" s="448"/>
      <c r="L2017" s="196" t="s">
        <v>1</v>
      </c>
      <c r="M2017" s="196"/>
      <c r="N2017" s="216">
        <v>0</v>
      </c>
      <c r="O2017" s="216">
        <v>0</v>
      </c>
      <c r="P2017" s="216">
        <v>0</v>
      </c>
      <c r="Q2017" s="335">
        <v>0</v>
      </c>
      <c r="R2017" s="234"/>
    </row>
    <row r="2018" spans="2:18" s="194" customFormat="1" x14ac:dyDescent="0.25">
      <c r="B2018" s="233">
        <v>2012</v>
      </c>
      <c r="C2018" s="293">
        <v>45485</v>
      </c>
      <c r="D2018" s="201" t="s">
        <v>260</v>
      </c>
      <c r="E2018" s="196" t="s">
        <v>92</v>
      </c>
      <c r="F2018" s="196" t="s">
        <v>2</v>
      </c>
      <c r="G2018" s="196" t="s">
        <v>209</v>
      </c>
      <c r="H2018" s="196">
        <v>7</v>
      </c>
      <c r="I2018" s="196" t="s">
        <v>214</v>
      </c>
      <c r="J2018" s="196">
        <v>40</v>
      </c>
      <c r="K2018" s="448">
        <v>712650</v>
      </c>
      <c r="L2018" s="196" t="s">
        <v>2</v>
      </c>
      <c r="M2018" s="196" t="s">
        <v>297</v>
      </c>
      <c r="N2018" s="216">
        <v>280</v>
      </c>
      <c r="O2018" s="216">
        <v>0</v>
      </c>
      <c r="P2018" s="216">
        <v>0</v>
      </c>
      <c r="Q2018" s="335">
        <v>0</v>
      </c>
      <c r="R2018" s="234"/>
    </row>
    <row r="2019" spans="2:18" s="194" customFormat="1" x14ac:dyDescent="0.25">
      <c r="B2019" s="233">
        <v>2013</v>
      </c>
      <c r="C2019" s="293">
        <v>45485</v>
      </c>
      <c r="D2019" s="201" t="s">
        <v>259</v>
      </c>
      <c r="E2019" s="196" t="s">
        <v>92</v>
      </c>
      <c r="F2019" s="196" t="s">
        <v>2</v>
      </c>
      <c r="G2019" s="196" t="s">
        <v>209</v>
      </c>
      <c r="H2019" s="196">
        <v>7</v>
      </c>
      <c r="I2019" s="196" t="s">
        <v>214</v>
      </c>
      <c r="J2019" s="196">
        <v>40</v>
      </c>
      <c r="K2019" s="448">
        <v>712650</v>
      </c>
      <c r="L2019" s="196" t="s">
        <v>2</v>
      </c>
      <c r="M2019" s="196" t="s">
        <v>297</v>
      </c>
      <c r="N2019" s="216">
        <v>280</v>
      </c>
      <c r="O2019" s="216">
        <v>0</v>
      </c>
      <c r="P2019" s="216">
        <v>0</v>
      </c>
      <c r="Q2019" s="335">
        <v>0</v>
      </c>
      <c r="R2019" s="234"/>
    </row>
    <row r="2020" spans="2:18" s="194" customFormat="1" x14ac:dyDescent="0.25">
      <c r="B2020" s="233">
        <v>2014</v>
      </c>
      <c r="C2020" s="293">
        <v>45485</v>
      </c>
      <c r="D2020" s="201" t="s">
        <v>252</v>
      </c>
      <c r="E2020" s="196" t="s">
        <v>92</v>
      </c>
      <c r="F2020" s="196" t="s">
        <v>2</v>
      </c>
      <c r="G2020" s="196" t="s">
        <v>209</v>
      </c>
      <c r="H2020" s="196">
        <v>7</v>
      </c>
      <c r="I2020" s="196" t="s">
        <v>214</v>
      </c>
      <c r="J2020" s="196">
        <v>40</v>
      </c>
      <c r="K2020" s="448">
        <v>712650</v>
      </c>
      <c r="L2020" s="196" t="s">
        <v>2</v>
      </c>
      <c r="M2020" s="196" t="s">
        <v>297</v>
      </c>
      <c r="N2020" s="216">
        <v>280</v>
      </c>
      <c r="O2020" s="216">
        <v>0</v>
      </c>
      <c r="P2020" s="216">
        <v>0</v>
      </c>
      <c r="Q2020" s="335">
        <v>0</v>
      </c>
      <c r="R2020" s="234"/>
    </row>
    <row r="2021" spans="2:18" s="194" customFormat="1" x14ac:dyDescent="0.25">
      <c r="B2021" s="233">
        <v>2015</v>
      </c>
      <c r="C2021" s="293">
        <v>45485</v>
      </c>
      <c r="D2021" s="201" t="s">
        <v>96</v>
      </c>
      <c r="E2021" s="196" t="s">
        <v>159</v>
      </c>
      <c r="F2021" s="196" t="s">
        <v>1</v>
      </c>
      <c r="G2021" s="196" t="s">
        <v>159</v>
      </c>
      <c r="H2021" s="196">
        <v>11.8</v>
      </c>
      <c r="I2021" s="196" t="s">
        <v>66</v>
      </c>
      <c r="J2021" s="196">
        <v>3</v>
      </c>
      <c r="K2021" s="448"/>
      <c r="L2021" s="196" t="s">
        <v>1</v>
      </c>
      <c r="M2021" s="196"/>
      <c r="N2021" s="216">
        <v>0</v>
      </c>
      <c r="O2021" s="216">
        <v>0</v>
      </c>
      <c r="P2021" s="216">
        <v>35.400000000000006</v>
      </c>
      <c r="Q2021" s="335">
        <v>0</v>
      </c>
      <c r="R2021" s="234"/>
    </row>
    <row r="2022" spans="2:18" s="194" customFormat="1" x14ac:dyDescent="0.25">
      <c r="B2022" s="233">
        <v>2016</v>
      </c>
      <c r="C2022" s="293">
        <v>45485</v>
      </c>
      <c r="D2022" s="201" t="s">
        <v>128</v>
      </c>
      <c r="E2022" s="196" t="s">
        <v>159</v>
      </c>
      <c r="F2022" s="196" t="s">
        <v>1</v>
      </c>
      <c r="G2022" s="196" t="s">
        <v>159</v>
      </c>
      <c r="H2022" s="196">
        <v>11.8</v>
      </c>
      <c r="I2022" s="196" t="s">
        <v>66</v>
      </c>
      <c r="J2022" s="196">
        <v>2</v>
      </c>
      <c r="K2022" s="448"/>
      <c r="L2022" s="196" t="s">
        <v>1</v>
      </c>
      <c r="M2022" s="196"/>
      <c r="N2022" s="216">
        <v>0</v>
      </c>
      <c r="O2022" s="216">
        <v>0</v>
      </c>
      <c r="P2022" s="216">
        <v>23.6</v>
      </c>
      <c r="Q2022" s="335">
        <v>0</v>
      </c>
      <c r="R2022" s="234"/>
    </row>
    <row r="2023" spans="2:18" s="194" customFormat="1" x14ac:dyDescent="0.25">
      <c r="B2023" s="233">
        <v>2017</v>
      </c>
      <c r="C2023" s="293">
        <v>45486</v>
      </c>
      <c r="D2023" s="201" t="s">
        <v>94</v>
      </c>
      <c r="E2023" s="196" t="s">
        <v>92</v>
      </c>
      <c r="F2023" s="196" t="s">
        <v>1</v>
      </c>
      <c r="G2023" s="196" t="s">
        <v>209</v>
      </c>
      <c r="H2023" s="196">
        <v>6.65</v>
      </c>
      <c r="I2023" s="196" t="s">
        <v>214</v>
      </c>
      <c r="J2023" s="196">
        <v>22</v>
      </c>
      <c r="K2023" s="448">
        <v>723505</v>
      </c>
      <c r="L2023" s="196" t="s">
        <v>1</v>
      </c>
      <c r="M2023" s="196" t="s">
        <v>298</v>
      </c>
      <c r="N2023" s="216">
        <v>146.30000000000001</v>
      </c>
      <c r="O2023" s="216">
        <v>0</v>
      </c>
      <c r="P2023" s="216">
        <v>0</v>
      </c>
      <c r="Q2023" s="335">
        <v>0</v>
      </c>
      <c r="R2023" s="234" t="s">
        <v>328</v>
      </c>
    </row>
    <row r="2024" spans="2:18" s="194" customFormat="1" x14ac:dyDescent="0.25">
      <c r="B2024" s="233">
        <v>2018</v>
      </c>
      <c r="C2024" s="293">
        <v>45486</v>
      </c>
      <c r="D2024" s="201" t="s">
        <v>91</v>
      </c>
      <c r="E2024" s="196" t="s">
        <v>92</v>
      </c>
      <c r="F2024" s="196" t="s">
        <v>1</v>
      </c>
      <c r="G2024" s="196" t="s">
        <v>209</v>
      </c>
      <c r="H2024" s="196">
        <v>6.65</v>
      </c>
      <c r="I2024" s="196" t="s">
        <v>214</v>
      </c>
      <c r="J2024" s="196">
        <v>22</v>
      </c>
      <c r="K2024" s="448">
        <v>723505</v>
      </c>
      <c r="L2024" s="196" t="s">
        <v>1</v>
      </c>
      <c r="M2024" s="196" t="s">
        <v>298</v>
      </c>
      <c r="N2024" s="216">
        <v>146.30000000000001</v>
      </c>
      <c r="O2024" s="216">
        <v>0</v>
      </c>
      <c r="P2024" s="216">
        <v>0</v>
      </c>
      <c r="Q2024" s="335">
        <v>0</v>
      </c>
      <c r="R2024" s="234" t="s">
        <v>328</v>
      </c>
    </row>
    <row r="2025" spans="2:18" s="194" customFormat="1" x14ac:dyDescent="0.25">
      <c r="B2025" s="233">
        <v>2019</v>
      </c>
      <c r="C2025" s="293">
        <v>45486</v>
      </c>
      <c r="D2025" s="201" t="s">
        <v>116</v>
      </c>
      <c r="E2025" s="196" t="s">
        <v>92</v>
      </c>
      <c r="F2025" s="196" t="s">
        <v>1</v>
      </c>
      <c r="G2025" s="196" t="s">
        <v>209</v>
      </c>
      <c r="H2025" s="196">
        <v>6.65</v>
      </c>
      <c r="I2025" s="196"/>
      <c r="J2025" s="196"/>
      <c r="K2025" s="448"/>
      <c r="L2025" s="196"/>
      <c r="M2025" s="196"/>
      <c r="N2025" s="216">
        <v>0</v>
      </c>
      <c r="O2025" s="216">
        <v>0</v>
      </c>
      <c r="P2025" s="216">
        <v>0</v>
      </c>
      <c r="Q2025" s="335">
        <v>0</v>
      </c>
      <c r="R2025" s="234" t="s">
        <v>267</v>
      </c>
    </row>
    <row r="2026" spans="2:18" s="194" customFormat="1" x14ac:dyDescent="0.25">
      <c r="B2026" s="233">
        <v>2020</v>
      </c>
      <c r="C2026" s="293">
        <v>45486</v>
      </c>
      <c r="D2026" s="201" t="s">
        <v>295</v>
      </c>
      <c r="E2026" s="196" t="s">
        <v>92</v>
      </c>
      <c r="F2026" s="196" t="s">
        <v>62</v>
      </c>
      <c r="G2026" s="196" t="s">
        <v>210</v>
      </c>
      <c r="H2026" s="196">
        <v>4.1500000000000004</v>
      </c>
      <c r="I2026" s="196" t="s">
        <v>214</v>
      </c>
      <c r="J2026" s="196">
        <v>40</v>
      </c>
      <c r="K2026" s="448">
        <v>718875</v>
      </c>
      <c r="L2026" s="196" t="s">
        <v>62</v>
      </c>
      <c r="M2026" s="196" t="s">
        <v>298</v>
      </c>
      <c r="N2026" s="216">
        <v>166</v>
      </c>
      <c r="O2026" s="216">
        <v>0</v>
      </c>
      <c r="P2026" s="216">
        <v>0</v>
      </c>
      <c r="Q2026" s="335">
        <v>0</v>
      </c>
      <c r="R2026" s="234"/>
    </row>
    <row r="2027" spans="2:18" s="194" customFormat="1" x14ac:dyDescent="0.25">
      <c r="B2027" s="233">
        <v>2021</v>
      </c>
      <c r="C2027" s="293">
        <v>45486</v>
      </c>
      <c r="D2027" s="201" t="s">
        <v>155</v>
      </c>
      <c r="E2027" s="196" t="s">
        <v>92</v>
      </c>
      <c r="F2027" s="196" t="s">
        <v>62</v>
      </c>
      <c r="G2027" s="196" t="s">
        <v>210</v>
      </c>
      <c r="H2027" s="196">
        <v>4.1500000000000004</v>
      </c>
      <c r="I2027" s="196" t="s">
        <v>214</v>
      </c>
      <c r="J2027" s="196">
        <v>41</v>
      </c>
      <c r="K2027" s="448">
        <v>718875</v>
      </c>
      <c r="L2027" s="196" t="s">
        <v>62</v>
      </c>
      <c r="M2027" s="196" t="s">
        <v>298</v>
      </c>
      <c r="N2027" s="216">
        <v>170.15</v>
      </c>
      <c r="O2027" s="216">
        <v>0</v>
      </c>
      <c r="P2027" s="216">
        <v>0</v>
      </c>
      <c r="Q2027" s="335">
        <v>0</v>
      </c>
      <c r="R2027" s="234"/>
    </row>
    <row r="2028" spans="2:18" s="194" customFormat="1" x14ac:dyDescent="0.25">
      <c r="B2028" s="233">
        <v>2022</v>
      </c>
      <c r="C2028" s="293">
        <v>45486</v>
      </c>
      <c r="D2028" s="201" t="s">
        <v>154</v>
      </c>
      <c r="E2028" s="196" t="s">
        <v>92</v>
      </c>
      <c r="F2028" s="196" t="s">
        <v>62</v>
      </c>
      <c r="G2028" s="196" t="s">
        <v>210</v>
      </c>
      <c r="H2028" s="196">
        <v>4.1500000000000004</v>
      </c>
      <c r="I2028" s="196" t="s">
        <v>214</v>
      </c>
      <c r="J2028" s="196">
        <v>41</v>
      </c>
      <c r="K2028" s="448">
        <v>718875</v>
      </c>
      <c r="L2028" s="196" t="s">
        <v>62</v>
      </c>
      <c r="M2028" s="196" t="s">
        <v>298</v>
      </c>
      <c r="N2028" s="216">
        <v>170.15</v>
      </c>
      <c r="O2028" s="216">
        <v>0</v>
      </c>
      <c r="P2028" s="216">
        <v>0</v>
      </c>
      <c r="Q2028" s="335">
        <v>0</v>
      </c>
      <c r="R2028" s="234"/>
    </row>
    <row r="2029" spans="2:18" s="194" customFormat="1" x14ac:dyDescent="0.25">
      <c r="B2029" s="233">
        <v>2023</v>
      </c>
      <c r="C2029" s="293">
        <v>45486</v>
      </c>
      <c r="D2029" s="201" t="s">
        <v>158</v>
      </c>
      <c r="E2029" s="196" t="s">
        <v>159</v>
      </c>
      <c r="F2029" s="196" t="s">
        <v>381</v>
      </c>
      <c r="G2029" s="196" t="s">
        <v>159</v>
      </c>
      <c r="H2029" s="196">
        <v>10</v>
      </c>
      <c r="I2029" s="196" t="s">
        <v>66</v>
      </c>
      <c r="J2029" s="196">
        <v>5</v>
      </c>
      <c r="K2029" s="448"/>
      <c r="L2029" s="196" t="s">
        <v>1</v>
      </c>
      <c r="M2029" s="196"/>
      <c r="N2029" s="216">
        <v>0</v>
      </c>
      <c r="O2029" s="216">
        <v>0</v>
      </c>
      <c r="P2029" s="216">
        <v>50</v>
      </c>
      <c r="Q2029" s="335">
        <v>0</v>
      </c>
      <c r="R2029" s="234"/>
    </row>
    <row r="2030" spans="2:18" s="194" customFormat="1" x14ac:dyDescent="0.25">
      <c r="B2030" s="233">
        <v>2024</v>
      </c>
      <c r="C2030" s="293">
        <v>45486</v>
      </c>
      <c r="D2030" s="201" t="s">
        <v>277</v>
      </c>
      <c r="E2030" s="196" t="s">
        <v>176</v>
      </c>
      <c r="F2030" s="196" t="s">
        <v>7</v>
      </c>
      <c r="G2030" s="196" t="s">
        <v>209</v>
      </c>
      <c r="H2030" s="196">
        <v>7</v>
      </c>
      <c r="I2030" s="196" t="s">
        <v>214</v>
      </c>
      <c r="J2030" s="196">
        <v>30</v>
      </c>
      <c r="K2030" s="448">
        <v>723</v>
      </c>
      <c r="L2030" s="196" t="s">
        <v>7</v>
      </c>
      <c r="M2030" s="196" t="s">
        <v>298</v>
      </c>
      <c r="N2030" s="216">
        <v>210</v>
      </c>
      <c r="O2030" s="216">
        <v>0</v>
      </c>
      <c r="P2030" s="216">
        <v>0</v>
      </c>
      <c r="Q2030" s="335">
        <v>0</v>
      </c>
      <c r="R2030" s="234"/>
    </row>
    <row r="2031" spans="2:18" s="194" customFormat="1" x14ac:dyDescent="0.25">
      <c r="B2031" s="233">
        <v>2025</v>
      </c>
      <c r="C2031" s="293">
        <v>45486</v>
      </c>
      <c r="D2031" s="201" t="s">
        <v>261</v>
      </c>
      <c r="E2031" s="196" t="s">
        <v>269</v>
      </c>
      <c r="F2031" s="196" t="s">
        <v>7</v>
      </c>
      <c r="G2031" s="196" t="s">
        <v>210</v>
      </c>
      <c r="H2031" s="196">
        <v>5</v>
      </c>
      <c r="I2031" s="196" t="s">
        <v>214</v>
      </c>
      <c r="J2031" s="196">
        <v>24</v>
      </c>
      <c r="K2031" s="448">
        <v>723</v>
      </c>
      <c r="L2031" s="196" t="s">
        <v>7</v>
      </c>
      <c r="M2031" s="196" t="s">
        <v>298</v>
      </c>
      <c r="N2031" s="216">
        <v>120</v>
      </c>
      <c r="O2031" s="216">
        <v>0</v>
      </c>
      <c r="P2031" s="216">
        <v>0</v>
      </c>
      <c r="Q2031" s="335">
        <v>0</v>
      </c>
      <c r="R2031" s="234"/>
    </row>
    <row r="2032" spans="2:18" s="194" customFormat="1" x14ac:dyDescent="0.25">
      <c r="B2032" s="233">
        <v>2026</v>
      </c>
      <c r="C2032" s="293">
        <v>45486</v>
      </c>
      <c r="D2032" s="201" t="s">
        <v>254</v>
      </c>
      <c r="E2032" s="196" t="s">
        <v>159</v>
      </c>
      <c r="F2032" s="196" t="s">
        <v>7</v>
      </c>
      <c r="G2032" s="196" t="s">
        <v>159</v>
      </c>
      <c r="H2032" s="196">
        <v>10</v>
      </c>
      <c r="I2032" s="196" t="s">
        <v>66</v>
      </c>
      <c r="J2032" s="196">
        <v>0</v>
      </c>
      <c r="K2032" s="448"/>
      <c r="L2032" s="196" t="s">
        <v>1</v>
      </c>
      <c r="M2032" s="196"/>
      <c r="N2032" s="216">
        <v>0</v>
      </c>
      <c r="O2032" s="216">
        <v>0</v>
      </c>
      <c r="P2032" s="216">
        <v>0</v>
      </c>
      <c r="Q2032" s="335">
        <v>0</v>
      </c>
      <c r="R2032" s="234"/>
    </row>
    <row r="2033" spans="2:18" s="194" customFormat="1" x14ac:dyDescent="0.25">
      <c r="B2033" s="233">
        <v>2027</v>
      </c>
      <c r="C2033" s="293">
        <v>45486</v>
      </c>
      <c r="D2033" s="201" t="s">
        <v>263</v>
      </c>
      <c r="E2033" s="196" t="s">
        <v>176</v>
      </c>
      <c r="F2033" s="196" t="s">
        <v>7</v>
      </c>
      <c r="G2033" s="196" t="s">
        <v>209</v>
      </c>
      <c r="H2033" s="196">
        <v>7</v>
      </c>
      <c r="I2033" s="196" t="s">
        <v>214</v>
      </c>
      <c r="J2033" s="196">
        <v>30</v>
      </c>
      <c r="K2033" s="448">
        <v>723</v>
      </c>
      <c r="L2033" s="196" t="s">
        <v>7</v>
      </c>
      <c r="M2033" s="196" t="s">
        <v>298</v>
      </c>
      <c r="N2033" s="216">
        <v>210</v>
      </c>
      <c r="O2033" s="216">
        <v>0</v>
      </c>
      <c r="P2033" s="216">
        <v>0</v>
      </c>
      <c r="Q2033" s="335">
        <v>0</v>
      </c>
      <c r="R2033" s="234"/>
    </row>
    <row r="2034" spans="2:18" s="194" customFormat="1" x14ac:dyDescent="0.25">
      <c r="B2034" s="233">
        <v>2028</v>
      </c>
      <c r="C2034" s="293">
        <v>45486</v>
      </c>
      <c r="D2034" s="201" t="s">
        <v>175</v>
      </c>
      <c r="E2034" s="196" t="s">
        <v>176</v>
      </c>
      <c r="F2034" s="196" t="s">
        <v>7</v>
      </c>
      <c r="G2034" s="196" t="s">
        <v>209</v>
      </c>
      <c r="H2034" s="196">
        <v>7</v>
      </c>
      <c r="I2034" s="196" t="s">
        <v>214</v>
      </c>
      <c r="J2034" s="196">
        <v>0</v>
      </c>
      <c r="K2034" s="448"/>
      <c r="L2034" s="196"/>
      <c r="M2034" s="196"/>
      <c r="N2034" s="216">
        <v>0</v>
      </c>
      <c r="O2034" s="216">
        <v>0</v>
      </c>
      <c r="P2034" s="216">
        <v>0</v>
      </c>
      <c r="Q2034" s="335">
        <v>0</v>
      </c>
      <c r="R2034" s="234"/>
    </row>
    <row r="2035" spans="2:18" s="194" customFormat="1" x14ac:dyDescent="0.25">
      <c r="B2035" s="233">
        <v>2029</v>
      </c>
      <c r="C2035" s="293">
        <v>45486</v>
      </c>
      <c r="D2035" s="201" t="s">
        <v>171</v>
      </c>
      <c r="E2035" s="196" t="s">
        <v>159</v>
      </c>
      <c r="F2035" s="196" t="s">
        <v>7</v>
      </c>
      <c r="G2035" s="196" t="s">
        <v>159</v>
      </c>
      <c r="H2035" s="196">
        <v>11.2</v>
      </c>
      <c r="I2035" s="196" t="s">
        <v>66</v>
      </c>
      <c r="J2035" s="196">
        <v>5</v>
      </c>
      <c r="K2035" s="448"/>
      <c r="L2035" s="196" t="s">
        <v>1</v>
      </c>
      <c r="M2035" s="196"/>
      <c r="N2035" s="216">
        <v>0</v>
      </c>
      <c r="O2035" s="216">
        <v>0</v>
      </c>
      <c r="P2035" s="216">
        <v>56</v>
      </c>
      <c r="Q2035" s="335">
        <v>0</v>
      </c>
      <c r="R2035" s="234"/>
    </row>
    <row r="2036" spans="2:18" s="194" customFormat="1" x14ac:dyDescent="0.25">
      <c r="B2036" s="233">
        <v>2030</v>
      </c>
      <c r="C2036" s="293">
        <v>45486</v>
      </c>
      <c r="D2036" s="201" t="s">
        <v>151</v>
      </c>
      <c r="E2036" s="196" t="s">
        <v>92</v>
      </c>
      <c r="F2036" s="196" t="s">
        <v>63</v>
      </c>
      <c r="G2036" s="196" t="s">
        <v>209</v>
      </c>
      <c r="H2036" s="196">
        <v>6.65</v>
      </c>
      <c r="I2036" s="196" t="s">
        <v>215</v>
      </c>
      <c r="J2036" s="196">
        <v>22</v>
      </c>
      <c r="K2036" s="448">
        <v>715800</v>
      </c>
      <c r="L2036" s="196" t="s">
        <v>63</v>
      </c>
      <c r="M2036" s="196" t="s">
        <v>298</v>
      </c>
      <c r="N2036" s="216">
        <v>0</v>
      </c>
      <c r="O2036" s="216">
        <v>168.245</v>
      </c>
      <c r="P2036" s="216">
        <v>0</v>
      </c>
      <c r="Q2036" s="335">
        <v>0</v>
      </c>
      <c r="R2036" s="234"/>
    </row>
    <row r="2037" spans="2:18" s="194" customFormat="1" x14ac:dyDescent="0.25">
      <c r="B2037" s="233">
        <v>2031</v>
      </c>
      <c r="C2037" s="293">
        <v>45486</v>
      </c>
      <c r="D2037" s="201" t="s">
        <v>150</v>
      </c>
      <c r="E2037" s="196" t="s">
        <v>92</v>
      </c>
      <c r="F2037" s="196" t="s">
        <v>63</v>
      </c>
      <c r="G2037" s="196" t="s">
        <v>210</v>
      </c>
      <c r="H2037" s="196">
        <v>4.1500000000000004</v>
      </c>
      <c r="I2037" s="196" t="s">
        <v>215</v>
      </c>
      <c r="J2037" s="196">
        <v>21</v>
      </c>
      <c r="K2037" s="448">
        <v>715800</v>
      </c>
      <c r="L2037" s="196" t="s">
        <v>63</v>
      </c>
      <c r="M2037" s="196" t="s">
        <v>298</v>
      </c>
      <c r="N2037" s="216">
        <v>0</v>
      </c>
      <c r="O2037" s="216">
        <v>100.2225</v>
      </c>
      <c r="P2037" s="216">
        <v>0</v>
      </c>
      <c r="Q2037" s="335">
        <v>0</v>
      </c>
      <c r="R2037" s="234"/>
    </row>
    <row r="2038" spans="2:18" s="194" customFormat="1" x14ac:dyDescent="0.25">
      <c r="B2038" s="233">
        <v>2032</v>
      </c>
      <c r="C2038" s="293">
        <v>45486</v>
      </c>
      <c r="D2038" s="201" t="s">
        <v>148</v>
      </c>
      <c r="E2038" s="196" t="s">
        <v>92</v>
      </c>
      <c r="F2038" s="196" t="s">
        <v>63</v>
      </c>
      <c r="G2038" s="196" t="s">
        <v>210</v>
      </c>
      <c r="H2038" s="196">
        <v>4.1500000000000004</v>
      </c>
      <c r="I2038" s="196" t="s">
        <v>215</v>
      </c>
      <c r="J2038" s="196">
        <v>21</v>
      </c>
      <c r="K2038" s="448">
        <v>715800</v>
      </c>
      <c r="L2038" s="196" t="s">
        <v>63</v>
      </c>
      <c r="M2038" s="196" t="s">
        <v>298</v>
      </c>
      <c r="N2038" s="216">
        <v>0</v>
      </c>
      <c r="O2038" s="216">
        <v>100.2225</v>
      </c>
      <c r="P2038" s="216">
        <v>0</v>
      </c>
      <c r="Q2038" s="335">
        <v>0</v>
      </c>
      <c r="R2038" s="234"/>
    </row>
    <row r="2039" spans="2:18" s="194" customFormat="1" x14ac:dyDescent="0.25">
      <c r="B2039" s="233">
        <v>2033</v>
      </c>
      <c r="C2039" s="293">
        <v>45486</v>
      </c>
      <c r="D2039" s="201" t="s">
        <v>177</v>
      </c>
      <c r="E2039" s="196" t="s">
        <v>159</v>
      </c>
      <c r="F2039" s="196" t="s">
        <v>8</v>
      </c>
      <c r="G2039" s="196" t="s">
        <v>159</v>
      </c>
      <c r="H2039" s="196">
        <v>11.6</v>
      </c>
      <c r="I2039" s="196" t="s">
        <v>66</v>
      </c>
      <c r="J2039" s="196">
        <v>5</v>
      </c>
      <c r="K2039" s="448"/>
      <c r="L2039" s="196" t="s">
        <v>1</v>
      </c>
      <c r="M2039" s="196"/>
      <c r="N2039" s="216">
        <v>0</v>
      </c>
      <c r="O2039" s="216">
        <v>0</v>
      </c>
      <c r="P2039" s="216">
        <v>58</v>
      </c>
      <c r="Q2039" s="335">
        <v>0</v>
      </c>
      <c r="R2039" s="234"/>
    </row>
    <row r="2040" spans="2:18" s="194" customFormat="1" x14ac:dyDescent="0.25">
      <c r="B2040" s="233">
        <v>2034</v>
      </c>
      <c r="C2040" s="293">
        <v>45486</v>
      </c>
      <c r="D2040" s="201" t="s">
        <v>260</v>
      </c>
      <c r="E2040" s="196" t="s">
        <v>92</v>
      </c>
      <c r="F2040" s="196" t="s">
        <v>2</v>
      </c>
      <c r="G2040" s="196" t="s">
        <v>209</v>
      </c>
      <c r="H2040" s="196">
        <v>7</v>
      </c>
      <c r="I2040" s="196" t="s">
        <v>214</v>
      </c>
      <c r="J2040" s="196">
        <v>40</v>
      </c>
      <c r="K2040" s="448">
        <v>712650</v>
      </c>
      <c r="L2040" s="196" t="s">
        <v>2</v>
      </c>
      <c r="M2040" s="196" t="s">
        <v>297</v>
      </c>
      <c r="N2040" s="216">
        <v>280</v>
      </c>
      <c r="O2040" s="216">
        <v>0</v>
      </c>
      <c r="P2040" s="216">
        <v>0</v>
      </c>
      <c r="Q2040" s="335">
        <v>0</v>
      </c>
      <c r="R2040" s="234"/>
    </row>
    <row r="2041" spans="2:18" s="194" customFormat="1" x14ac:dyDescent="0.25">
      <c r="B2041" s="233">
        <v>2035</v>
      </c>
      <c r="C2041" s="293">
        <v>45486</v>
      </c>
      <c r="D2041" s="201" t="s">
        <v>259</v>
      </c>
      <c r="E2041" s="196" t="s">
        <v>92</v>
      </c>
      <c r="F2041" s="196" t="s">
        <v>2</v>
      </c>
      <c r="G2041" s="196" t="s">
        <v>209</v>
      </c>
      <c r="H2041" s="196">
        <v>7</v>
      </c>
      <c r="I2041" s="196" t="s">
        <v>214</v>
      </c>
      <c r="J2041" s="196">
        <v>40</v>
      </c>
      <c r="K2041" s="448">
        <v>712650</v>
      </c>
      <c r="L2041" s="196" t="s">
        <v>2</v>
      </c>
      <c r="M2041" s="196" t="s">
        <v>297</v>
      </c>
      <c r="N2041" s="216">
        <v>280</v>
      </c>
      <c r="O2041" s="216">
        <v>0</v>
      </c>
      <c r="P2041" s="216">
        <v>0</v>
      </c>
      <c r="Q2041" s="335">
        <v>0</v>
      </c>
      <c r="R2041" s="234"/>
    </row>
    <row r="2042" spans="2:18" s="194" customFormat="1" x14ac:dyDescent="0.25">
      <c r="B2042" s="233">
        <v>2036</v>
      </c>
      <c r="C2042" s="293">
        <v>45486</v>
      </c>
      <c r="D2042" s="201" t="s">
        <v>252</v>
      </c>
      <c r="E2042" s="196" t="s">
        <v>92</v>
      </c>
      <c r="F2042" s="196" t="s">
        <v>2</v>
      </c>
      <c r="G2042" s="196" t="s">
        <v>209</v>
      </c>
      <c r="H2042" s="196">
        <v>7</v>
      </c>
      <c r="I2042" s="196" t="s">
        <v>214</v>
      </c>
      <c r="J2042" s="196">
        <v>40</v>
      </c>
      <c r="K2042" s="448">
        <v>712650</v>
      </c>
      <c r="L2042" s="196" t="s">
        <v>2</v>
      </c>
      <c r="M2042" s="196" t="s">
        <v>297</v>
      </c>
      <c r="N2042" s="216">
        <v>280</v>
      </c>
      <c r="O2042" s="216">
        <v>0</v>
      </c>
      <c r="P2042" s="216">
        <v>0</v>
      </c>
      <c r="Q2042" s="335">
        <v>0</v>
      </c>
      <c r="R2042" s="234"/>
    </row>
    <row r="2043" spans="2:18" s="194" customFormat="1" x14ac:dyDescent="0.25">
      <c r="B2043" s="233">
        <v>2037</v>
      </c>
      <c r="C2043" s="293">
        <v>45486</v>
      </c>
      <c r="D2043" s="201" t="s">
        <v>96</v>
      </c>
      <c r="E2043" s="196" t="s">
        <v>159</v>
      </c>
      <c r="F2043" s="196" t="s">
        <v>1</v>
      </c>
      <c r="G2043" s="196" t="s">
        <v>159</v>
      </c>
      <c r="H2043" s="196">
        <v>11.8</v>
      </c>
      <c r="I2043" s="196" t="s">
        <v>66</v>
      </c>
      <c r="J2043" s="196">
        <v>4</v>
      </c>
      <c r="K2043" s="448"/>
      <c r="L2043" s="196" t="s">
        <v>1</v>
      </c>
      <c r="M2043" s="196"/>
      <c r="N2043" s="216">
        <v>0</v>
      </c>
      <c r="O2043" s="216">
        <v>0</v>
      </c>
      <c r="P2043" s="216">
        <v>47.2</v>
      </c>
      <c r="Q2043" s="335">
        <v>0</v>
      </c>
      <c r="R2043" s="234"/>
    </row>
    <row r="2044" spans="2:18" s="194" customFormat="1" x14ac:dyDescent="0.25">
      <c r="B2044" s="233">
        <v>2038</v>
      </c>
      <c r="C2044" s="293">
        <v>45486</v>
      </c>
      <c r="D2044" s="201" t="s">
        <v>128</v>
      </c>
      <c r="E2044" s="196" t="s">
        <v>159</v>
      </c>
      <c r="F2044" s="196" t="s">
        <v>1</v>
      </c>
      <c r="G2044" s="196" t="s">
        <v>159</v>
      </c>
      <c r="H2044" s="196">
        <v>11.8</v>
      </c>
      <c r="I2044" s="196" t="s">
        <v>66</v>
      </c>
      <c r="J2044" s="196">
        <v>3</v>
      </c>
      <c r="K2044" s="448"/>
      <c r="L2044" s="196" t="s">
        <v>1</v>
      </c>
      <c r="M2044" s="196"/>
      <c r="N2044" s="216">
        <v>0</v>
      </c>
      <c r="O2044" s="216">
        <v>0</v>
      </c>
      <c r="P2044" s="216">
        <v>35.400000000000006</v>
      </c>
      <c r="Q2044" s="335">
        <v>0</v>
      </c>
      <c r="R2044" s="234"/>
    </row>
    <row r="2045" spans="2:18" s="194" customFormat="1" x14ac:dyDescent="0.25">
      <c r="B2045" s="233">
        <v>2039</v>
      </c>
      <c r="C2045" s="293">
        <v>45487</v>
      </c>
      <c r="D2045" s="201" t="s">
        <v>94</v>
      </c>
      <c r="E2045" s="196" t="s">
        <v>92</v>
      </c>
      <c r="F2045" s="196" t="s">
        <v>1</v>
      </c>
      <c r="G2045" s="196" t="s">
        <v>209</v>
      </c>
      <c r="H2045" s="196">
        <v>6.65</v>
      </c>
      <c r="I2045" s="196" t="s">
        <v>214</v>
      </c>
      <c r="J2045" s="196">
        <v>19</v>
      </c>
      <c r="K2045" s="448"/>
      <c r="L2045" s="196" t="s">
        <v>1</v>
      </c>
      <c r="M2045" s="196" t="s">
        <v>298</v>
      </c>
      <c r="N2045" s="216">
        <v>126.35000000000001</v>
      </c>
      <c r="O2045" s="216">
        <v>0</v>
      </c>
      <c r="P2045" s="216">
        <v>0</v>
      </c>
      <c r="Q2045" s="335">
        <v>0</v>
      </c>
      <c r="R2045" s="234" t="s">
        <v>328</v>
      </c>
    </row>
    <row r="2046" spans="2:18" s="194" customFormat="1" x14ac:dyDescent="0.25">
      <c r="B2046" s="233">
        <v>2040</v>
      </c>
      <c r="C2046" s="293">
        <v>45487</v>
      </c>
      <c r="D2046" s="201" t="s">
        <v>91</v>
      </c>
      <c r="E2046" s="196" t="s">
        <v>92</v>
      </c>
      <c r="F2046" s="196" t="s">
        <v>1</v>
      </c>
      <c r="G2046" s="196" t="s">
        <v>209</v>
      </c>
      <c r="H2046" s="196">
        <v>6.65</v>
      </c>
      <c r="I2046" s="196" t="s">
        <v>247</v>
      </c>
      <c r="J2046" s="196">
        <v>5</v>
      </c>
      <c r="K2046" s="448">
        <v>713145</v>
      </c>
      <c r="L2046" s="196"/>
      <c r="M2046" s="196" t="s">
        <v>514</v>
      </c>
      <c r="N2046" s="216">
        <f t="shared" ref="N2046" si="145">IF(I2046=$N$5,J2046*H2046,0)</f>
        <v>0</v>
      </c>
      <c r="O2046" s="216">
        <f t="shared" ref="O2046" si="146">IF(I2046=$O$5,J2046*H2046,0)*1.15</f>
        <v>0</v>
      </c>
      <c r="P2046" s="216">
        <f t="shared" ref="P2046" si="147">IF(I2046=$P$5,J2046*H2046,0)</f>
        <v>0</v>
      </c>
      <c r="Q2046" s="335">
        <f t="shared" ref="Q2046" si="148">IF(I2046=$Q$5,J2046*H2046,0)</f>
        <v>33.25</v>
      </c>
      <c r="R2046" s="234">
        <v>713371</v>
      </c>
    </row>
    <row r="2047" spans="2:18" s="194" customFormat="1" x14ac:dyDescent="0.25">
      <c r="B2047" s="233">
        <v>2041</v>
      </c>
      <c r="C2047" s="293">
        <v>45487</v>
      </c>
      <c r="D2047" s="201" t="s">
        <v>116</v>
      </c>
      <c r="E2047" s="196" t="s">
        <v>92</v>
      </c>
      <c r="F2047" s="196" t="s">
        <v>1</v>
      </c>
      <c r="G2047" s="196" t="s">
        <v>209</v>
      </c>
      <c r="H2047" s="196">
        <v>6.65</v>
      </c>
      <c r="I2047" s="196"/>
      <c r="J2047" s="196">
        <v>0</v>
      </c>
      <c r="K2047" s="448"/>
      <c r="L2047" s="196"/>
      <c r="M2047" s="196"/>
      <c r="N2047" s="216">
        <v>0</v>
      </c>
      <c r="O2047" s="216">
        <v>0</v>
      </c>
      <c r="P2047" s="216">
        <v>0</v>
      </c>
      <c r="Q2047" s="335">
        <v>0</v>
      </c>
      <c r="R2047" s="234" t="s">
        <v>267</v>
      </c>
    </row>
    <row r="2048" spans="2:18" s="194" customFormat="1" x14ac:dyDescent="0.25">
      <c r="B2048" s="233">
        <v>2042</v>
      </c>
      <c r="C2048" s="293">
        <v>45487</v>
      </c>
      <c r="D2048" s="201" t="s">
        <v>295</v>
      </c>
      <c r="E2048" s="196" t="s">
        <v>92</v>
      </c>
      <c r="F2048" s="196" t="s">
        <v>62</v>
      </c>
      <c r="G2048" s="196" t="s">
        <v>210</v>
      </c>
      <c r="H2048" s="196">
        <v>4.1500000000000004</v>
      </c>
      <c r="I2048" s="196" t="s">
        <v>214</v>
      </c>
      <c r="J2048" s="196">
        <v>41</v>
      </c>
      <c r="K2048" s="448">
        <v>718875</v>
      </c>
      <c r="L2048" s="196" t="s">
        <v>62</v>
      </c>
      <c r="M2048" s="196" t="s">
        <v>298</v>
      </c>
      <c r="N2048" s="216">
        <v>170.15</v>
      </c>
      <c r="O2048" s="216">
        <v>0</v>
      </c>
      <c r="P2048" s="216">
        <v>0</v>
      </c>
      <c r="Q2048" s="335">
        <v>0</v>
      </c>
      <c r="R2048" s="234"/>
    </row>
    <row r="2049" spans="2:18" s="194" customFormat="1" x14ac:dyDescent="0.25">
      <c r="B2049" s="233">
        <v>2043</v>
      </c>
      <c r="C2049" s="293">
        <v>45487</v>
      </c>
      <c r="D2049" s="201" t="s">
        <v>155</v>
      </c>
      <c r="E2049" s="196" t="s">
        <v>92</v>
      </c>
      <c r="F2049" s="196" t="s">
        <v>62</v>
      </c>
      <c r="G2049" s="196" t="s">
        <v>210</v>
      </c>
      <c r="H2049" s="196">
        <v>4.1500000000000004</v>
      </c>
      <c r="I2049" s="196" t="s">
        <v>214</v>
      </c>
      <c r="J2049" s="196">
        <v>41</v>
      </c>
      <c r="K2049" s="448">
        <v>718875</v>
      </c>
      <c r="L2049" s="196" t="s">
        <v>62</v>
      </c>
      <c r="M2049" s="196" t="s">
        <v>298</v>
      </c>
      <c r="N2049" s="216">
        <v>170.15</v>
      </c>
      <c r="O2049" s="216">
        <v>0</v>
      </c>
      <c r="P2049" s="216">
        <v>0</v>
      </c>
      <c r="Q2049" s="335">
        <v>0</v>
      </c>
      <c r="R2049" s="234"/>
    </row>
    <row r="2050" spans="2:18" s="194" customFormat="1" x14ac:dyDescent="0.25">
      <c r="B2050" s="233">
        <v>2044</v>
      </c>
      <c r="C2050" s="293">
        <v>45487</v>
      </c>
      <c r="D2050" s="201" t="s">
        <v>154</v>
      </c>
      <c r="E2050" s="196" t="s">
        <v>92</v>
      </c>
      <c r="F2050" s="196" t="s">
        <v>62</v>
      </c>
      <c r="G2050" s="196" t="s">
        <v>210</v>
      </c>
      <c r="H2050" s="196">
        <v>4.1500000000000004</v>
      </c>
      <c r="I2050" s="196" t="s">
        <v>214</v>
      </c>
      <c r="J2050" s="196">
        <v>41</v>
      </c>
      <c r="K2050" s="448">
        <v>718875</v>
      </c>
      <c r="L2050" s="196" t="s">
        <v>62</v>
      </c>
      <c r="M2050" s="196" t="s">
        <v>298</v>
      </c>
      <c r="N2050" s="216">
        <v>170.15</v>
      </c>
      <c r="O2050" s="216">
        <v>0</v>
      </c>
      <c r="P2050" s="216">
        <v>0</v>
      </c>
      <c r="Q2050" s="335">
        <v>0</v>
      </c>
      <c r="R2050" s="234"/>
    </row>
    <row r="2051" spans="2:18" s="194" customFormat="1" x14ac:dyDescent="0.25">
      <c r="B2051" s="233">
        <v>2045</v>
      </c>
      <c r="C2051" s="293">
        <v>45487</v>
      </c>
      <c r="D2051" s="201" t="s">
        <v>158</v>
      </c>
      <c r="E2051" s="196" t="s">
        <v>159</v>
      </c>
      <c r="F2051" s="196" t="s">
        <v>381</v>
      </c>
      <c r="G2051" s="196" t="s">
        <v>159</v>
      </c>
      <c r="H2051" s="196">
        <v>10</v>
      </c>
      <c r="I2051" s="196" t="s">
        <v>66</v>
      </c>
      <c r="J2051" s="196">
        <v>0</v>
      </c>
      <c r="K2051" s="448"/>
      <c r="L2051" s="196" t="s">
        <v>1</v>
      </c>
      <c r="M2051" s="196"/>
      <c r="N2051" s="216">
        <v>0</v>
      </c>
      <c r="O2051" s="216">
        <v>0</v>
      </c>
      <c r="P2051" s="216">
        <v>0</v>
      </c>
      <c r="Q2051" s="335">
        <v>0</v>
      </c>
      <c r="R2051" s="234"/>
    </row>
    <row r="2052" spans="2:18" s="194" customFormat="1" x14ac:dyDescent="0.25">
      <c r="B2052" s="233">
        <v>2046</v>
      </c>
      <c r="C2052" s="293">
        <v>45487</v>
      </c>
      <c r="D2052" s="201" t="s">
        <v>277</v>
      </c>
      <c r="E2052" s="196" t="s">
        <v>176</v>
      </c>
      <c r="F2052" s="196" t="s">
        <v>7</v>
      </c>
      <c r="G2052" s="196" t="s">
        <v>209</v>
      </c>
      <c r="H2052" s="196">
        <v>7</v>
      </c>
      <c r="I2052" s="196" t="s">
        <v>214</v>
      </c>
      <c r="J2052" s="196">
        <v>30</v>
      </c>
      <c r="K2052" s="448">
        <v>723</v>
      </c>
      <c r="L2052" s="196" t="s">
        <v>7</v>
      </c>
      <c r="M2052" s="196" t="s">
        <v>298</v>
      </c>
      <c r="N2052" s="216">
        <v>210</v>
      </c>
      <c r="O2052" s="216">
        <v>0</v>
      </c>
      <c r="P2052" s="216">
        <v>0</v>
      </c>
      <c r="Q2052" s="335">
        <v>0</v>
      </c>
      <c r="R2052" s="234"/>
    </row>
    <row r="2053" spans="2:18" s="194" customFormat="1" x14ac:dyDescent="0.25">
      <c r="B2053" s="233">
        <v>2047</v>
      </c>
      <c r="C2053" s="293">
        <v>45487</v>
      </c>
      <c r="D2053" s="201" t="s">
        <v>261</v>
      </c>
      <c r="E2053" s="196" t="s">
        <v>269</v>
      </c>
      <c r="F2053" s="196" t="s">
        <v>7</v>
      </c>
      <c r="G2053" s="196" t="s">
        <v>210</v>
      </c>
      <c r="H2053" s="196">
        <v>5</v>
      </c>
      <c r="I2053" s="196" t="s">
        <v>214</v>
      </c>
      <c r="J2053" s="196">
        <v>35</v>
      </c>
      <c r="K2053" s="448">
        <v>723</v>
      </c>
      <c r="L2053" s="196" t="s">
        <v>7</v>
      </c>
      <c r="M2053" s="196" t="s">
        <v>298</v>
      </c>
      <c r="N2053" s="216">
        <v>175</v>
      </c>
      <c r="O2053" s="216">
        <v>0</v>
      </c>
      <c r="P2053" s="216">
        <v>0</v>
      </c>
      <c r="Q2053" s="335">
        <v>0</v>
      </c>
      <c r="R2053" s="234"/>
    </row>
    <row r="2054" spans="2:18" s="194" customFormat="1" x14ac:dyDescent="0.25">
      <c r="B2054" s="233">
        <v>2048</v>
      </c>
      <c r="C2054" s="293">
        <v>45487</v>
      </c>
      <c r="D2054" s="201" t="s">
        <v>254</v>
      </c>
      <c r="E2054" s="196" t="s">
        <v>159</v>
      </c>
      <c r="F2054" s="196" t="s">
        <v>7</v>
      </c>
      <c r="G2054" s="196" t="s">
        <v>159</v>
      </c>
      <c r="H2054" s="196">
        <v>10</v>
      </c>
      <c r="I2054" s="196" t="s">
        <v>66</v>
      </c>
      <c r="J2054" s="196">
        <v>0</v>
      </c>
      <c r="K2054" s="448"/>
      <c r="L2054" s="196" t="s">
        <v>1</v>
      </c>
      <c r="M2054" s="196"/>
      <c r="N2054" s="216">
        <v>0</v>
      </c>
      <c r="O2054" s="216">
        <v>0</v>
      </c>
      <c r="P2054" s="216">
        <v>0</v>
      </c>
      <c r="Q2054" s="335">
        <v>0</v>
      </c>
      <c r="R2054" s="234"/>
    </row>
    <row r="2055" spans="2:18" s="194" customFormat="1" x14ac:dyDescent="0.25">
      <c r="B2055" s="233">
        <v>2049</v>
      </c>
      <c r="C2055" s="293">
        <v>45487</v>
      </c>
      <c r="D2055" s="201" t="s">
        <v>263</v>
      </c>
      <c r="E2055" s="196" t="s">
        <v>176</v>
      </c>
      <c r="F2055" s="196" t="s">
        <v>7</v>
      </c>
      <c r="G2055" s="196" t="s">
        <v>209</v>
      </c>
      <c r="H2055" s="196">
        <v>7</v>
      </c>
      <c r="I2055" s="196" t="s">
        <v>214</v>
      </c>
      <c r="J2055" s="196">
        <v>31</v>
      </c>
      <c r="K2055" s="448">
        <v>723</v>
      </c>
      <c r="L2055" s="196" t="s">
        <v>7</v>
      </c>
      <c r="M2055" s="196" t="s">
        <v>298</v>
      </c>
      <c r="N2055" s="216">
        <v>217</v>
      </c>
      <c r="O2055" s="216">
        <v>0</v>
      </c>
      <c r="P2055" s="216">
        <v>0</v>
      </c>
      <c r="Q2055" s="335">
        <v>0</v>
      </c>
      <c r="R2055" s="234"/>
    </row>
    <row r="2056" spans="2:18" s="194" customFormat="1" x14ac:dyDescent="0.25">
      <c r="B2056" s="233">
        <v>2050</v>
      </c>
      <c r="C2056" s="293">
        <v>45487</v>
      </c>
      <c r="D2056" s="201" t="s">
        <v>175</v>
      </c>
      <c r="E2056" s="196" t="s">
        <v>176</v>
      </c>
      <c r="F2056" s="196" t="s">
        <v>7</v>
      </c>
      <c r="G2056" s="196" t="s">
        <v>209</v>
      </c>
      <c r="H2056" s="196">
        <v>7</v>
      </c>
      <c r="I2056" s="196" t="s">
        <v>214</v>
      </c>
      <c r="J2056" s="196">
        <v>0</v>
      </c>
      <c r="K2056" s="448"/>
      <c r="L2056" s="196"/>
      <c r="M2056" s="196"/>
      <c r="N2056" s="216">
        <v>0</v>
      </c>
      <c r="O2056" s="216">
        <v>0</v>
      </c>
      <c r="P2056" s="216">
        <v>0</v>
      </c>
      <c r="Q2056" s="335">
        <v>0</v>
      </c>
      <c r="R2056" s="234"/>
    </row>
    <row r="2057" spans="2:18" s="194" customFormat="1" x14ac:dyDescent="0.25">
      <c r="B2057" s="233">
        <v>2051</v>
      </c>
      <c r="C2057" s="293">
        <v>45487</v>
      </c>
      <c r="D2057" s="201" t="s">
        <v>171</v>
      </c>
      <c r="E2057" s="196" t="s">
        <v>159</v>
      </c>
      <c r="F2057" s="196" t="s">
        <v>7</v>
      </c>
      <c r="G2057" s="196" t="s">
        <v>159</v>
      </c>
      <c r="H2057" s="196">
        <v>11.2</v>
      </c>
      <c r="I2057" s="196" t="s">
        <v>66</v>
      </c>
      <c r="J2057" s="196">
        <v>4</v>
      </c>
      <c r="K2057" s="448"/>
      <c r="L2057" s="196" t="s">
        <v>1</v>
      </c>
      <c r="M2057" s="196"/>
      <c r="N2057" s="216">
        <v>0</v>
      </c>
      <c r="O2057" s="216">
        <v>0</v>
      </c>
      <c r="P2057" s="216">
        <v>44.8</v>
      </c>
      <c r="Q2057" s="335">
        <v>0</v>
      </c>
      <c r="R2057" s="234"/>
    </row>
    <row r="2058" spans="2:18" s="194" customFormat="1" x14ac:dyDescent="0.25">
      <c r="B2058" s="233">
        <v>2052</v>
      </c>
      <c r="C2058" s="293">
        <v>45487</v>
      </c>
      <c r="D2058" s="201" t="s">
        <v>151</v>
      </c>
      <c r="E2058" s="196" t="s">
        <v>92</v>
      </c>
      <c r="F2058" s="196" t="s">
        <v>63</v>
      </c>
      <c r="G2058" s="196" t="s">
        <v>209</v>
      </c>
      <c r="H2058" s="196">
        <v>6.65</v>
      </c>
      <c r="I2058" s="196" t="s">
        <v>215</v>
      </c>
      <c r="J2058" s="196">
        <v>19</v>
      </c>
      <c r="K2058" s="448">
        <v>715800</v>
      </c>
      <c r="L2058" s="196" t="s">
        <v>63</v>
      </c>
      <c r="M2058" s="196" t="s">
        <v>298</v>
      </c>
      <c r="N2058" s="216">
        <v>0</v>
      </c>
      <c r="O2058" s="216">
        <v>145.30250000000001</v>
      </c>
      <c r="P2058" s="216">
        <v>0</v>
      </c>
      <c r="Q2058" s="335">
        <v>0</v>
      </c>
      <c r="R2058" s="234"/>
    </row>
    <row r="2059" spans="2:18" s="194" customFormat="1" x14ac:dyDescent="0.25">
      <c r="B2059" s="233">
        <v>2053</v>
      </c>
      <c r="C2059" s="293">
        <v>45487</v>
      </c>
      <c r="D2059" s="201" t="s">
        <v>150</v>
      </c>
      <c r="E2059" s="196" t="s">
        <v>92</v>
      </c>
      <c r="F2059" s="196" t="s">
        <v>63</v>
      </c>
      <c r="G2059" s="196" t="s">
        <v>210</v>
      </c>
      <c r="H2059" s="196">
        <v>4.1500000000000004</v>
      </c>
      <c r="I2059" s="196" t="s">
        <v>215</v>
      </c>
      <c r="J2059" s="196">
        <v>17</v>
      </c>
      <c r="K2059" s="448">
        <v>715800</v>
      </c>
      <c r="L2059" s="196" t="s">
        <v>63</v>
      </c>
      <c r="M2059" s="196" t="s">
        <v>298</v>
      </c>
      <c r="N2059" s="216">
        <v>0</v>
      </c>
      <c r="O2059" s="216">
        <v>81.132500000000007</v>
      </c>
      <c r="P2059" s="216">
        <v>0</v>
      </c>
      <c r="Q2059" s="335">
        <v>0</v>
      </c>
      <c r="R2059" s="234"/>
    </row>
    <row r="2060" spans="2:18" s="194" customFormat="1" x14ac:dyDescent="0.25">
      <c r="B2060" s="233">
        <v>2054</v>
      </c>
      <c r="C2060" s="293">
        <v>45487</v>
      </c>
      <c r="D2060" s="201" t="s">
        <v>148</v>
      </c>
      <c r="E2060" s="196" t="s">
        <v>92</v>
      </c>
      <c r="F2060" s="196" t="s">
        <v>63</v>
      </c>
      <c r="G2060" s="196" t="s">
        <v>210</v>
      </c>
      <c r="H2060" s="196">
        <v>4.1500000000000004</v>
      </c>
      <c r="I2060" s="196" t="s">
        <v>215</v>
      </c>
      <c r="J2060" s="196">
        <v>13</v>
      </c>
      <c r="K2060" s="448">
        <v>715800</v>
      </c>
      <c r="L2060" s="196" t="s">
        <v>63</v>
      </c>
      <c r="M2060" s="196" t="s">
        <v>298</v>
      </c>
      <c r="N2060" s="216">
        <v>0</v>
      </c>
      <c r="O2060" s="216">
        <v>62.042499999999997</v>
      </c>
      <c r="P2060" s="216">
        <v>0</v>
      </c>
      <c r="Q2060" s="335">
        <v>0</v>
      </c>
      <c r="R2060" s="234"/>
    </row>
    <row r="2061" spans="2:18" s="194" customFormat="1" x14ac:dyDescent="0.25">
      <c r="B2061" s="233">
        <v>2055</v>
      </c>
      <c r="C2061" s="293">
        <v>45487</v>
      </c>
      <c r="D2061" s="201" t="s">
        <v>177</v>
      </c>
      <c r="E2061" s="196" t="s">
        <v>159</v>
      </c>
      <c r="F2061" s="196" t="s">
        <v>8</v>
      </c>
      <c r="G2061" s="196" t="s">
        <v>159</v>
      </c>
      <c r="H2061" s="196">
        <v>11.6</v>
      </c>
      <c r="I2061" s="196" t="s">
        <v>66</v>
      </c>
      <c r="J2061" s="196">
        <v>2</v>
      </c>
      <c r="K2061" s="448"/>
      <c r="L2061" s="196" t="s">
        <v>1</v>
      </c>
      <c r="M2061" s="196"/>
      <c r="N2061" s="216">
        <v>0</v>
      </c>
      <c r="O2061" s="216">
        <v>0</v>
      </c>
      <c r="P2061" s="216">
        <v>23.2</v>
      </c>
      <c r="Q2061" s="335">
        <v>0</v>
      </c>
      <c r="R2061" s="234"/>
    </row>
    <row r="2062" spans="2:18" s="194" customFormat="1" x14ac:dyDescent="0.25">
      <c r="B2062" s="233">
        <v>2056</v>
      </c>
      <c r="C2062" s="293">
        <v>45487</v>
      </c>
      <c r="D2062" s="201" t="s">
        <v>260</v>
      </c>
      <c r="E2062" s="196" t="s">
        <v>92</v>
      </c>
      <c r="F2062" s="196" t="s">
        <v>2</v>
      </c>
      <c r="G2062" s="196" t="s">
        <v>209</v>
      </c>
      <c r="H2062" s="196">
        <v>7</v>
      </c>
      <c r="I2062" s="196" t="s">
        <v>214</v>
      </c>
      <c r="J2062" s="196">
        <v>0</v>
      </c>
      <c r="K2062" s="448"/>
      <c r="L2062" s="196"/>
      <c r="M2062" s="196"/>
      <c r="N2062" s="216">
        <v>0</v>
      </c>
      <c r="O2062" s="216">
        <v>0</v>
      </c>
      <c r="P2062" s="216">
        <v>0</v>
      </c>
      <c r="Q2062" s="335">
        <v>0</v>
      </c>
      <c r="R2062" s="234"/>
    </row>
    <row r="2063" spans="2:18" s="194" customFormat="1" x14ac:dyDescent="0.25">
      <c r="B2063" s="233">
        <v>2057</v>
      </c>
      <c r="C2063" s="293">
        <v>45487</v>
      </c>
      <c r="D2063" s="201" t="s">
        <v>259</v>
      </c>
      <c r="E2063" s="196" t="s">
        <v>92</v>
      </c>
      <c r="F2063" s="196" t="s">
        <v>2</v>
      </c>
      <c r="G2063" s="196" t="s">
        <v>209</v>
      </c>
      <c r="H2063" s="196">
        <v>7</v>
      </c>
      <c r="I2063" s="196" t="s">
        <v>214</v>
      </c>
      <c r="J2063" s="196">
        <v>0</v>
      </c>
      <c r="K2063" s="448"/>
      <c r="L2063" s="196"/>
      <c r="M2063" s="196"/>
      <c r="N2063" s="216">
        <v>0</v>
      </c>
      <c r="O2063" s="216">
        <v>0</v>
      </c>
      <c r="P2063" s="216">
        <v>0</v>
      </c>
      <c r="Q2063" s="335">
        <v>0</v>
      </c>
      <c r="R2063" s="234"/>
    </row>
    <row r="2064" spans="2:18" s="194" customFormat="1" x14ac:dyDescent="0.25">
      <c r="B2064" s="233">
        <v>2058</v>
      </c>
      <c r="C2064" s="293">
        <v>45487</v>
      </c>
      <c r="D2064" s="201" t="s">
        <v>252</v>
      </c>
      <c r="E2064" s="196" t="s">
        <v>92</v>
      </c>
      <c r="F2064" s="196" t="s">
        <v>2</v>
      </c>
      <c r="G2064" s="196" t="s">
        <v>209</v>
      </c>
      <c r="H2064" s="196">
        <v>7</v>
      </c>
      <c r="I2064" s="196" t="s">
        <v>214</v>
      </c>
      <c r="J2064" s="196">
        <v>0</v>
      </c>
      <c r="K2064" s="448"/>
      <c r="L2064" s="196"/>
      <c r="M2064" s="196"/>
      <c r="N2064" s="216">
        <v>0</v>
      </c>
      <c r="O2064" s="216">
        <v>0</v>
      </c>
      <c r="P2064" s="216">
        <v>0</v>
      </c>
      <c r="Q2064" s="335">
        <v>0</v>
      </c>
      <c r="R2064" s="234"/>
    </row>
    <row r="2065" spans="2:18" s="194" customFormat="1" x14ac:dyDescent="0.25">
      <c r="B2065" s="233">
        <v>2059</v>
      </c>
      <c r="C2065" s="293">
        <v>45487</v>
      </c>
      <c r="D2065" s="201" t="s">
        <v>96</v>
      </c>
      <c r="E2065" s="196" t="s">
        <v>159</v>
      </c>
      <c r="F2065" s="196" t="s">
        <v>1</v>
      </c>
      <c r="G2065" s="196" t="s">
        <v>159</v>
      </c>
      <c r="H2065" s="196">
        <v>11.8</v>
      </c>
      <c r="I2065" s="196" t="s">
        <v>66</v>
      </c>
      <c r="J2065" s="196">
        <v>3</v>
      </c>
      <c r="K2065" s="448"/>
      <c r="L2065" s="196" t="s">
        <v>1</v>
      </c>
      <c r="M2065" s="196"/>
      <c r="N2065" s="216">
        <v>0</v>
      </c>
      <c r="O2065" s="216">
        <v>0</v>
      </c>
      <c r="P2065" s="216">
        <v>35.400000000000006</v>
      </c>
      <c r="Q2065" s="335">
        <v>0</v>
      </c>
      <c r="R2065" s="234"/>
    </row>
    <row r="2066" spans="2:18" s="194" customFormat="1" x14ac:dyDescent="0.25">
      <c r="B2066" s="233">
        <v>2060</v>
      </c>
      <c r="C2066" s="293">
        <v>45487</v>
      </c>
      <c r="D2066" s="201" t="s">
        <v>128</v>
      </c>
      <c r="E2066" s="196" t="s">
        <v>159</v>
      </c>
      <c r="F2066" s="196" t="s">
        <v>1</v>
      </c>
      <c r="G2066" s="196" t="s">
        <v>159</v>
      </c>
      <c r="H2066" s="196">
        <v>11.8</v>
      </c>
      <c r="I2066" s="196" t="s">
        <v>66</v>
      </c>
      <c r="J2066" s="196">
        <v>3</v>
      </c>
      <c r="K2066" s="448"/>
      <c r="L2066" s="196" t="s">
        <v>1</v>
      </c>
      <c r="M2066" s="196"/>
      <c r="N2066" s="216">
        <v>0</v>
      </c>
      <c r="O2066" s="216">
        <v>0</v>
      </c>
      <c r="P2066" s="216">
        <v>35.400000000000006</v>
      </c>
      <c r="Q2066" s="335">
        <v>0</v>
      </c>
      <c r="R2066" s="234"/>
    </row>
    <row r="2067" spans="2:18" s="194" customFormat="1" x14ac:dyDescent="0.25">
      <c r="B2067" s="233">
        <v>2061</v>
      </c>
      <c r="C2067" s="293">
        <v>45490</v>
      </c>
      <c r="D2067" s="201" t="s">
        <v>94</v>
      </c>
      <c r="E2067" s="196" t="s">
        <v>92</v>
      </c>
      <c r="F2067" s="196" t="s">
        <v>1</v>
      </c>
      <c r="G2067" s="196" t="s">
        <v>209</v>
      </c>
      <c r="H2067" s="196">
        <v>6.65</v>
      </c>
      <c r="I2067" s="196" t="s">
        <v>247</v>
      </c>
      <c r="J2067" s="196">
        <v>17</v>
      </c>
      <c r="K2067" s="448">
        <v>712375</v>
      </c>
      <c r="L2067" s="196" t="s">
        <v>1</v>
      </c>
      <c r="M2067" s="196" t="s">
        <v>514</v>
      </c>
      <c r="N2067" s="216">
        <f t="shared" ref="N2067" si="149">IF(I2067=$N$5,J2067*H2067,0)</f>
        <v>0</v>
      </c>
      <c r="O2067" s="216">
        <f t="shared" ref="O2067" si="150">IF(I2067=$O$5,J2067*H2067,0)*1.15</f>
        <v>0</v>
      </c>
      <c r="P2067" s="216">
        <f t="shared" ref="P2067" si="151">IF(I2067=$P$5,J2067*H2067,0)</f>
        <v>0</v>
      </c>
      <c r="Q2067" s="335">
        <f t="shared" ref="Q2067" si="152">IF(I2067=$Q$5,J2067*H2067,0)</f>
        <v>113.05000000000001</v>
      </c>
      <c r="R2067" s="234">
        <v>713371</v>
      </c>
    </row>
    <row r="2068" spans="2:18" s="194" customFormat="1" x14ac:dyDescent="0.25">
      <c r="B2068" s="233">
        <v>2062</v>
      </c>
      <c r="C2068" s="293">
        <v>45490</v>
      </c>
      <c r="D2068" s="201" t="s">
        <v>91</v>
      </c>
      <c r="E2068" s="196" t="s">
        <v>92</v>
      </c>
      <c r="F2068" s="196" t="s">
        <v>1</v>
      </c>
      <c r="G2068" s="196" t="s">
        <v>209</v>
      </c>
      <c r="H2068" s="196">
        <v>6.65</v>
      </c>
      <c r="I2068" s="196" t="s">
        <v>214</v>
      </c>
      <c r="J2068" s="196">
        <v>7</v>
      </c>
      <c r="K2068" s="448">
        <v>723</v>
      </c>
      <c r="L2068" s="196" t="s">
        <v>7</v>
      </c>
      <c r="M2068" s="196" t="s">
        <v>298</v>
      </c>
      <c r="N2068" s="216">
        <v>46.550000000000004</v>
      </c>
      <c r="O2068" s="216">
        <v>0</v>
      </c>
      <c r="P2068" s="216">
        <v>0</v>
      </c>
      <c r="Q2068" s="335">
        <v>0</v>
      </c>
      <c r="R2068" s="234"/>
    </row>
    <row r="2069" spans="2:18" s="194" customFormat="1" x14ac:dyDescent="0.25">
      <c r="B2069" s="233">
        <v>2063</v>
      </c>
      <c r="C2069" s="293">
        <v>45490</v>
      </c>
      <c r="D2069" s="201" t="s">
        <v>116</v>
      </c>
      <c r="E2069" s="196" t="s">
        <v>92</v>
      </c>
      <c r="F2069" s="196" t="s">
        <v>1</v>
      </c>
      <c r="G2069" s="196" t="s">
        <v>209</v>
      </c>
      <c r="H2069" s="196">
        <v>6.65</v>
      </c>
      <c r="I2069" s="196" t="s">
        <v>214</v>
      </c>
      <c r="J2069" s="196">
        <v>6</v>
      </c>
      <c r="K2069" s="448">
        <v>718875</v>
      </c>
      <c r="L2069" s="196" t="s">
        <v>62</v>
      </c>
      <c r="M2069" s="196" t="s">
        <v>298</v>
      </c>
      <c r="N2069" s="216">
        <v>39.900000000000006</v>
      </c>
      <c r="O2069" s="216">
        <v>0</v>
      </c>
      <c r="P2069" s="216">
        <v>0</v>
      </c>
      <c r="Q2069" s="335">
        <v>0</v>
      </c>
      <c r="R2069" s="234"/>
    </row>
    <row r="2070" spans="2:18" s="194" customFormat="1" x14ac:dyDescent="0.25">
      <c r="B2070" s="233">
        <v>2064</v>
      </c>
      <c r="C2070" s="293">
        <v>45490</v>
      </c>
      <c r="D2070" s="201" t="s">
        <v>295</v>
      </c>
      <c r="E2070" s="196" t="s">
        <v>92</v>
      </c>
      <c r="F2070" s="196" t="s">
        <v>62</v>
      </c>
      <c r="G2070" s="196" t="s">
        <v>210</v>
      </c>
      <c r="H2070" s="196">
        <v>4.1500000000000004</v>
      </c>
      <c r="I2070" s="196" t="s">
        <v>214</v>
      </c>
      <c r="J2070" s="196">
        <v>0</v>
      </c>
      <c r="K2070" s="448"/>
      <c r="L2070" s="196"/>
      <c r="M2070" s="196"/>
      <c r="N2070" s="216">
        <v>0</v>
      </c>
      <c r="O2070" s="216">
        <v>0</v>
      </c>
      <c r="P2070" s="216">
        <v>0</v>
      </c>
      <c r="Q2070" s="335">
        <v>0</v>
      </c>
      <c r="R2070" s="234"/>
    </row>
    <row r="2071" spans="2:18" s="194" customFormat="1" x14ac:dyDescent="0.25">
      <c r="B2071" s="233">
        <v>2065</v>
      </c>
      <c r="C2071" s="293">
        <v>45490</v>
      </c>
      <c r="D2071" s="201" t="s">
        <v>155</v>
      </c>
      <c r="E2071" s="196" t="s">
        <v>92</v>
      </c>
      <c r="F2071" s="196" t="s">
        <v>62</v>
      </c>
      <c r="G2071" s="196" t="s">
        <v>210</v>
      </c>
      <c r="H2071" s="196">
        <v>4.1500000000000004</v>
      </c>
      <c r="I2071" s="196" t="s">
        <v>214</v>
      </c>
      <c r="J2071" s="196">
        <v>40</v>
      </c>
      <c r="K2071" s="448">
        <v>718875</v>
      </c>
      <c r="L2071" s="196" t="s">
        <v>62</v>
      </c>
      <c r="M2071" s="196" t="s">
        <v>298</v>
      </c>
      <c r="N2071" s="216">
        <v>166</v>
      </c>
      <c r="O2071" s="216">
        <v>0</v>
      </c>
      <c r="P2071" s="216">
        <v>0</v>
      </c>
      <c r="Q2071" s="335">
        <v>0</v>
      </c>
      <c r="R2071" s="234"/>
    </row>
    <row r="2072" spans="2:18" s="194" customFormat="1" x14ac:dyDescent="0.25">
      <c r="B2072" s="233">
        <v>2066</v>
      </c>
      <c r="C2072" s="293">
        <v>45490</v>
      </c>
      <c r="D2072" s="201" t="s">
        <v>154</v>
      </c>
      <c r="E2072" s="196" t="s">
        <v>92</v>
      </c>
      <c r="F2072" s="196" t="s">
        <v>62</v>
      </c>
      <c r="G2072" s="196" t="s">
        <v>210</v>
      </c>
      <c r="H2072" s="196">
        <v>4.1500000000000004</v>
      </c>
      <c r="I2072" s="196" t="s">
        <v>214</v>
      </c>
      <c r="J2072" s="196">
        <v>40</v>
      </c>
      <c r="K2072" s="448">
        <v>718875</v>
      </c>
      <c r="L2072" s="196" t="s">
        <v>62</v>
      </c>
      <c r="M2072" s="196" t="s">
        <v>298</v>
      </c>
      <c r="N2072" s="216">
        <v>166</v>
      </c>
      <c r="O2072" s="216">
        <v>0</v>
      </c>
      <c r="P2072" s="216">
        <v>0</v>
      </c>
      <c r="Q2072" s="335">
        <v>0</v>
      </c>
      <c r="R2072" s="234"/>
    </row>
    <row r="2073" spans="2:18" s="194" customFormat="1" x14ac:dyDescent="0.25">
      <c r="B2073" s="233">
        <v>2067</v>
      </c>
      <c r="C2073" s="293">
        <v>45490</v>
      </c>
      <c r="D2073" s="201" t="s">
        <v>158</v>
      </c>
      <c r="E2073" s="196" t="s">
        <v>159</v>
      </c>
      <c r="F2073" s="196" t="s">
        <v>381</v>
      </c>
      <c r="G2073" s="196" t="s">
        <v>159</v>
      </c>
      <c r="H2073" s="196">
        <v>10</v>
      </c>
      <c r="I2073" s="196" t="s">
        <v>66</v>
      </c>
      <c r="J2073" s="196">
        <v>3</v>
      </c>
      <c r="K2073" s="448"/>
      <c r="L2073" s="196" t="s">
        <v>1</v>
      </c>
      <c r="M2073" s="196"/>
      <c r="N2073" s="216">
        <v>0</v>
      </c>
      <c r="O2073" s="216">
        <v>0</v>
      </c>
      <c r="P2073" s="216">
        <v>30</v>
      </c>
      <c r="Q2073" s="335">
        <v>0</v>
      </c>
      <c r="R2073" s="234"/>
    </row>
    <row r="2074" spans="2:18" s="194" customFormat="1" x14ac:dyDescent="0.25">
      <c r="B2074" s="233">
        <v>2068</v>
      </c>
      <c r="C2074" s="293">
        <v>45490</v>
      </c>
      <c r="D2074" s="201" t="s">
        <v>277</v>
      </c>
      <c r="E2074" s="196" t="s">
        <v>176</v>
      </c>
      <c r="F2074" s="196" t="s">
        <v>7</v>
      </c>
      <c r="G2074" s="196" t="s">
        <v>209</v>
      </c>
      <c r="H2074" s="196">
        <v>7</v>
      </c>
      <c r="I2074" s="196" t="s">
        <v>214</v>
      </c>
      <c r="J2074" s="196">
        <v>18</v>
      </c>
      <c r="K2074" s="448">
        <v>723</v>
      </c>
      <c r="L2074" s="196" t="s">
        <v>7</v>
      </c>
      <c r="M2074" s="196" t="s">
        <v>298</v>
      </c>
      <c r="N2074" s="216">
        <v>126</v>
      </c>
      <c r="O2074" s="216">
        <v>0</v>
      </c>
      <c r="P2074" s="216">
        <v>0</v>
      </c>
      <c r="Q2074" s="335">
        <v>0</v>
      </c>
      <c r="R2074" s="234"/>
    </row>
    <row r="2075" spans="2:18" s="194" customFormat="1" x14ac:dyDescent="0.25">
      <c r="B2075" s="233">
        <v>2069</v>
      </c>
      <c r="C2075" s="293">
        <v>45490</v>
      </c>
      <c r="D2075" s="201" t="s">
        <v>261</v>
      </c>
      <c r="E2075" s="196" t="s">
        <v>269</v>
      </c>
      <c r="F2075" s="196" t="s">
        <v>7</v>
      </c>
      <c r="G2075" s="196" t="s">
        <v>210</v>
      </c>
      <c r="H2075" s="196">
        <v>5</v>
      </c>
      <c r="I2075" s="196" t="s">
        <v>214</v>
      </c>
      <c r="J2075" s="196">
        <v>18</v>
      </c>
      <c r="K2075" s="448">
        <v>723</v>
      </c>
      <c r="L2075" s="196" t="s">
        <v>7</v>
      </c>
      <c r="M2075" s="196" t="s">
        <v>298</v>
      </c>
      <c r="N2075" s="216">
        <v>90</v>
      </c>
      <c r="O2075" s="216">
        <v>0</v>
      </c>
      <c r="P2075" s="216">
        <v>0</v>
      </c>
      <c r="Q2075" s="335">
        <v>0</v>
      </c>
      <c r="R2075" s="234"/>
    </row>
    <row r="2076" spans="2:18" s="194" customFormat="1" x14ac:dyDescent="0.25">
      <c r="B2076" s="233">
        <v>2070</v>
      </c>
      <c r="C2076" s="293">
        <v>45490</v>
      </c>
      <c r="D2076" s="201" t="s">
        <v>254</v>
      </c>
      <c r="E2076" s="196" t="s">
        <v>159</v>
      </c>
      <c r="F2076" s="196" t="s">
        <v>7</v>
      </c>
      <c r="G2076" s="196" t="s">
        <v>159</v>
      </c>
      <c r="H2076" s="196">
        <v>10</v>
      </c>
      <c r="I2076" s="196" t="s">
        <v>66</v>
      </c>
      <c r="J2076" s="196">
        <v>0</v>
      </c>
      <c r="K2076" s="448"/>
      <c r="L2076" s="196" t="s">
        <v>1</v>
      </c>
      <c r="M2076" s="196"/>
      <c r="N2076" s="216">
        <v>0</v>
      </c>
      <c r="O2076" s="216">
        <v>0</v>
      </c>
      <c r="P2076" s="216">
        <v>0</v>
      </c>
      <c r="Q2076" s="335">
        <v>0</v>
      </c>
      <c r="R2076" s="234"/>
    </row>
    <row r="2077" spans="2:18" s="194" customFormat="1" x14ac:dyDescent="0.25">
      <c r="B2077" s="233">
        <v>2071</v>
      </c>
      <c r="C2077" s="293">
        <v>45490</v>
      </c>
      <c r="D2077" s="201" t="s">
        <v>263</v>
      </c>
      <c r="E2077" s="196" t="s">
        <v>176</v>
      </c>
      <c r="F2077" s="196" t="s">
        <v>7</v>
      </c>
      <c r="G2077" s="196" t="s">
        <v>209</v>
      </c>
      <c r="H2077" s="196">
        <v>7</v>
      </c>
      <c r="I2077" s="196" t="s">
        <v>214</v>
      </c>
      <c r="J2077" s="196">
        <v>0</v>
      </c>
      <c r="K2077" s="448"/>
      <c r="L2077" s="196"/>
      <c r="M2077" s="196"/>
      <c r="N2077" s="216">
        <v>0</v>
      </c>
      <c r="O2077" s="216">
        <v>0</v>
      </c>
      <c r="P2077" s="216">
        <v>0</v>
      </c>
      <c r="Q2077" s="335">
        <v>0</v>
      </c>
      <c r="R2077" s="234"/>
    </row>
    <row r="2078" spans="2:18" s="194" customFormat="1" x14ac:dyDescent="0.25">
      <c r="B2078" s="233">
        <v>2072</v>
      </c>
      <c r="C2078" s="293">
        <v>45490</v>
      </c>
      <c r="D2078" s="201" t="s">
        <v>175</v>
      </c>
      <c r="E2078" s="196" t="s">
        <v>176</v>
      </c>
      <c r="F2078" s="196" t="s">
        <v>7</v>
      </c>
      <c r="G2078" s="196" t="s">
        <v>209</v>
      </c>
      <c r="H2078" s="196">
        <v>7</v>
      </c>
      <c r="I2078" s="196" t="s">
        <v>214</v>
      </c>
      <c r="J2078" s="196">
        <v>5</v>
      </c>
      <c r="K2078" s="448">
        <v>723</v>
      </c>
      <c r="L2078" s="196" t="s">
        <v>7</v>
      </c>
      <c r="M2078" s="196" t="s">
        <v>298</v>
      </c>
      <c r="N2078" s="216">
        <v>35</v>
      </c>
      <c r="O2078" s="216">
        <v>0</v>
      </c>
      <c r="P2078" s="216">
        <v>0</v>
      </c>
      <c r="Q2078" s="335">
        <v>0</v>
      </c>
      <c r="R2078" s="234"/>
    </row>
    <row r="2079" spans="2:18" s="194" customFormat="1" x14ac:dyDescent="0.25">
      <c r="B2079" s="233">
        <v>2073</v>
      </c>
      <c r="C2079" s="293">
        <v>45490</v>
      </c>
      <c r="D2079" s="201" t="s">
        <v>171</v>
      </c>
      <c r="E2079" s="196" t="s">
        <v>159</v>
      </c>
      <c r="F2079" s="196" t="s">
        <v>7</v>
      </c>
      <c r="G2079" s="196" t="s">
        <v>159</v>
      </c>
      <c r="H2079" s="196">
        <v>11.2</v>
      </c>
      <c r="I2079" s="196" t="s">
        <v>66</v>
      </c>
      <c r="J2079" s="196">
        <v>4</v>
      </c>
      <c r="K2079" s="448"/>
      <c r="L2079" s="196" t="s">
        <v>1</v>
      </c>
      <c r="M2079" s="196"/>
      <c r="N2079" s="216">
        <v>0</v>
      </c>
      <c r="O2079" s="216">
        <v>0</v>
      </c>
      <c r="P2079" s="216">
        <v>44.8</v>
      </c>
      <c r="Q2079" s="335">
        <v>0</v>
      </c>
      <c r="R2079" s="234"/>
    </row>
    <row r="2080" spans="2:18" s="194" customFormat="1" x14ac:dyDescent="0.25">
      <c r="B2080" s="233">
        <v>2074</v>
      </c>
      <c r="C2080" s="293">
        <v>45490</v>
      </c>
      <c r="D2080" s="201" t="s">
        <v>151</v>
      </c>
      <c r="E2080" s="196" t="s">
        <v>92</v>
      </c>
      <c r="F2080" s="196" t="s">
        <v>63</v>
      </c>
      <c r="G2080" s="196" t="s">
        <v>209</v>
      </c>
      <c r="H2080" s="196">
        <v>6.65</v>
      </c>
      <c r="I2080" s="196" t="s">
        <v>215</v>
      </c>
      <c r="J2080" s="196">
        <v>0</v>
      </c>
      <c r="K2080" s="448"/>
      <c r="L2080" s="196"/>
      <c r="M2080" s="196"/>
      <c r="N2080" s="216">
        <v>0</v>
      </c>
      <c r="O2080" s="216">
        <v>0</v>
      </c>
      <c r="P2080" s="216">
        <v>0</v>
      </c>
      <c r="Q2080" s="335">
        <v>0</v>
      </c>
      <c r="R2080" s="234"/>
    </row>
    <row r="2081" spans="2:18" s="194" customFormat="1" x14ac:dyDescent="0.25">
      <c r="B2081" s="233">
        <v>2075</v>
      </c>
      <c r="C2081" s="293">
        <v>45490</v>
      </c>
      <c r="D2081" s="201" t="s">
        <v>150</v>
      </c>
      <c r="E2081" s="196" t="s">
        <v>92</v>
      </c>
      <c r="F2081" s="196" t="s">
        <v>63</v>
      </c>
      <c r="G2081" s="196" t="s">
        <v>210</v>
      </c>
      <c r="H2081" s="196">
        <v>4.1500000000000004</v>
      </c>
      <c r="I2081" s="196" t="s">
        <v>215</v>
      </c>
      <c r="J2081" s="196">
        <v>0</v>
      </c>
      <c r="K2081" s="448"/>
      <c r="L2081" s="196"/>
      <c r="M2081" s="196"/>
      <c r="N2081" s="216">
        <v>0</v>
      </c>
      <c r="O2081" s="216">
        <v>0</v>
      </c>
      <c r="P2081" s="216">
        <v>0</v>
      </c>
      <c r="Q2081" s="335">
        <v>0</v>
      </c>
      <c r="R2081" s="234"/>
    </row>
    <row r="2082" spans="2:18" s="194" customFormat="1" x14ac:dyDescent="0.25">
      <c r="B2082" s="233">
        <v>2076</v>
      </c>
      <c r="C2082" s="293">
        <v>45490</v>
      </c>
      <c r="D2082" s="201" t="s">
        <v>148</v>
      </c>
      <c r="E2082" s="196" t="s">
        <v>92</v>
      </c>
      <c r="F2082" s="196" t="s">
        <v>63</v>
      </c>
      <c r="G2082" s="196" t="s">
        <v>210</v>
      </c>
      <c r="H2082" s="196">
        <v>4.1500000000000004</v>
      </c>
      <c r="I2082" s="196" t="s">
        <v>215</v>
      </c>
      <c r="J2082" s="196">
        <v>0</v>
      </c>
      <c r="K2082" s="448"/>
      <c r="L2082" s="196"/>
      <c r="M2082" s="196"/>
      <c r="N2082" s="216">
        <v>0</v>
      </c>
      <c r="O2082" s="216">
        <v>0</v>
      </c>
      <c r="P2082" s="216">
        <v>0</v>
      </c>
      <c r="Q2082" s="335">
        <v>0</v>
      </c>
      <c r="R2082" s="234"/>
    </row>
    <row r="2083" spans="2:18" s="194" customFormat="1" x14ac:dyDescent="0.25">
      <c r="B2083" s="233">
        <v>2077</v>
      </c>
      <c r="C2083" s="293">
        <v>45490</v>
      </c>
      <c r="D2083" s="201" t="s">
        <v>177</v>
      </c>
      <c r="E2083" s="196" t="s">
        <v>159</v>
      </c>
      <c r="F2083" s="196" t="s">
        <v>8</v>
      </c>
      <c r="G2083" s="196" t="s">
        <v>159</v>
      </c>
      <c r="H2083" s="196">
        <v>11.6</v>
      </c>
      <c r="I2083" s="196" t="s">
        <v>66</v>
      </c>
      <c r="J2083" s="196">
        <v>2</v>
      </c>
      <c r="K2083" s="448"/>
      <c r="L2083" s="196" t="s">
        <v>1</v>
      </c>
      <c r="M2083" s="196"/>
      <c r="N2083" s="216">
        <v>0</v>
      </c>
      <c r="O2083" s="216">
        <v>0</v>
      </c>
      <c r="P2083" s="216">
        <v>23.2</v>
      </c>
      <c r="Q2083" s="335">
        <v>0</v>
      </c>
      <c r="R2083" s="234"/>
    </row>
    <row r="2084" spans="2:18" s="194" customFormat="1" x14ac:dyDescent="0.25">
      <c r="B2084" s="233">
        <v>2078</v>
      </c>
      <c r="C2084" s="293">
        <v>45490</v>
      </c>
      <c r="D2084" s="201" t="s">
        <v>260</v>
      </c>
      <c r="E2084" s="196" t="s">
        <v>92</v>
      </c>
      <c r="F2084" s="196" t="s">
        <v>2</v>
      </c>
      <c r="G2084" s="196" t="s">
        <v>209</v>
      </c>
      <c r="H2084" s="196">
        <v>7</v>
      </c>
      <c r="I2084" s="196" t="s">
        <v>214</v>
      </c>
      <c r="J2084" s="196">
        <v>31</v>
      </c>
      <c r="K2084" s="448">
        <v>712350</v>
      </c>
      <c r="L2084" s="196" t="s">
        <v>2</v>
      </c>
      <c r="M2084" s="196" t="s">
        <v>297</v>
      </c>
      <c r="N2084" s="216">
        <v>217</v>
      </c>
      <c r="O2084" s="216">
        <v>0</v>
      </c>
      <c r="P2084" s="216">
        <v>0</v>
      </c>
      <c r="Q2084" s="335">
        <v>0</v>
      </c>
      <c r="R2084" s="234"/>
    </row>
    <row r="2085" spans="2:18" s="194" customFormat="1" x14ac:dyDescent="0.25">
      <c r="B2085" s="233">
        <v>2079</v>
      </c>
      <c r="C2085" s="293">
        <v>45490</v>
      </c>
      <c r="D2085" s="201" t="s">
        <v>259</v>
      </c>
      <c r="E2085" s="196" t="s">
        <v>92</v>
      </c>
      <c r="F2085" s="196" t="s">
        <v>2</v>
      </c>
      <c r="G2085" s="196" t="s">
        <v>209</v>
      </c>
      <c r="H2085" s="196">
        <v>7</v>
      </c>
      <c r="I2085" s="196" t="s">
        <v>214</v>
      </c>
      <c r="J2085" s="196">
        <v>35</v>
      </c>
      <c r="K2085" s="448">
        <v>712350</v>
      </c>
      <c r="L2085" s="196" t="s">
        <v>2</v>
      </c>
      <c r="M2085" s="196" t="s">
        <v>297</v>
      </c>
      <c r="N2085" s="216">
        <v>245</v>
      </c>
      <c r="O2085" s="216">
        <v>0</v>
      </c>
      <c r="P2085" s="216">
        <v>0</v>
      </c>
      <c r="Q2085" s="335">
        <v>0</v>
      </c>
      <c r="R2085" s="234"/>
    </row>
    <row r="2086" spans="2:18" s="194" customFormat="1" x14ac:dyDescent="0.25">
      <c r="B2086" s="233">
        <v>2080</v>
      </c>
      <c r="C2086" s="293">
        <v>45490</v>
      </c>
      <c r="D2086" s="201" t="s">
        <v>252</v>
      </c>
      <c r="E2086" s="196" t="s">
        <v>92</v>
      </c>
      <c r="F2086" s="196" t="s">
        <v>2</v>
      </c>
      <c r="G2086" s="196" t="s">
        <v>209</v>
      </c>
      <c r="H2086" s="196">
        <v>7</v>
      </c>
      <c r="I2086" s="196" t="s">
        <v>214</v>
      </c>
      <c r="J2086" s="196">
        <v>35</v>
      </c>
      <c r="K2086" s="448">
        <v>712350</v>
      </c>
      <c r="L2086" s="196" t="s">
        <v>2</v>
      </c>
      <c r="M2086" s="196" t="s">
        <v>297</v>
      </c>
      <c r="N2086" s="216">
        <v>245</v>
      </c>
      <c r="O2086" s="216">
        <v>0</v>
      </c>
      <c r="P2086" s="216">
        <v>0</v>
      </c>
      <c r="Q2086" s="335">
        <v>0</v>
      </c>
      <c r="R2086" s="234"/>
    </row>
    <row r="2087" spans="2:18" s="194" customFormat="1" x14ac:dyDescent="0.25">
      <c r="B2087" s="233">
        <v>2081</v>
      </c>
      <c r="C2087" s="293">
        <v>45490</v>
      </c>
      <c r="D2087" s="201" t="s">
        <v>96</v>
      </c>
      <c r="E2087" s="196" t="s">
        <v>159</v>
      </c>
      <c r="F2087" s="196" t="s">
        <v>1</v>
      </c>
      <c r="G2087" s="196" t="s">
        <v>159</v>
      </c>
      <c r="H2087" s="196">
        <v>11.8</v>
      </c>
      <c r="I2087" s="196" t="s">
        <v>66</v>
      </c>
      <c r="J2087" s="196">
        <v>3</v>
      </c>
      <c r="K2087" s="448"/>
      <c r="L2087" s="196" t="s">
        <v>1</v>
      </c>
      <c r="M2087" s="196"/>
      <c r="N2087" s="216">
        <v>0</v>
      </c>
      <c r="O2087" s="216">
        <v>0</v>
      </c>
      <c r="P2087" s="216">
        <v>35.400000000000006</v>
      </c>
      <c r="Q2087" s="335">
        <v>0</v>
      </c>
      <c r="R2087" s="234"/>
    </row>
    <row r="2088" spans="2:18" s="194" customFormat="1" x14ac:dyDescent="0.25">
      <c r="B2088" s="233">
        <v>2082</v>
      </c>
      <c r="C2088" s="293">
        <v>45490</v>
      </c>
      <c r="D2088" s="201" t="s">
        <v>128</v>
      </c>
      <c r="E2088" s="196" t="s">
        <v>159</v>
      </c>
      <c r="F2088" s="196" t="s">
        <v>1</v>
      </c>
      <c r="G2088" s="196" t="s">
        <v>159</v>
      </c>
      <c r="H2088" s="196">
        <v>11.8</v>
      </c>
      <c r="I2088" s="196" t="s">
        <v>66</v>
      </c>
      <c r="J2088" s="196">
        <v>3</v>
      </c>
      <c r="K2088" s="448"/>
      <c r="L2088" s="196" t="s">
        <v>1</v>
      </c>
      <c r="M2088" s="196"/>
      <c r="N2088" s="216">
        <v>0</v>
      </c>
      <c r="O2088" s="216">
        <v>0</v>
      </c>
      <c r="P2088" s="216">
        <v>35.400000000000006</v>
      </c>
      <c r="Q2088" s="335">
        <v>0</v>
      </c>
      <c r="R2088" s="234"/>
    </row>
    <row r="2089" spans="2:18" s="194" customFormat="1" x14ac:dyDescent="0.25">
      <c r="B2089" s="233">
        <v>2083</v>
      </c>
      <c r="C2089" s="293">
        <v>45491</v>
      </c>
      <c r="D2089" s="201" t="s">
        <v>94</v>
      </c>
      <c r="E2089" s="196" t="s">
        <v>92</v>
      </c>
      <c r="F2089" s="196" t="s">
        <v>1</v>
      </c>
      <c r="G2089" s="196" t="s">
        <v>209</v>
      </c>
      <c r="H2089" s="196">
        <v>6.65</v>
      </c>
      <c r="I2089" s="196" t="s">
        <v>214</v>
      </c>
      <c r="J2089" s="196">
        <v>5</v>
      </c>
      <c r="K2089" s="448">
        <v>718875</v>
      </c>
      <c r="L2089" s="196" t="s">
        <v>62</v>
      </c>
      <c r="M2089" s="196" t="s">
        <v>298</v>
      </c>
      <c r="N2089" s="216">
        <v>33.25</v>
      </c>
      <c r="O2089" s="216">
        <v>0</v>
      </c>
      <c r="P2089" s="216">
        <v>0</v>
      </c>
      <c r="Q2089" s="335">
        <v>0</v>
      </c>
      <c r="R2089" s="234"/>
    </row>
    <row r="2090" spans="2:18" s="194" customFormat="1" x14ac:dyDescent="0.25">
      <c r="B2090" s="233">
        <v>2084</v>
      </c>
      <c r="C2090" s="293">
        <v>45491</v>
      </c>
      <c r="D2090" s="201" t="s">
        <v>91</v>
      </c>
      <c r="E2090" s="196" t="s">
        <v>92</v>
      </c>
      <c r="F2090" s="196" t="s">
        <v>1</v>
      </c>
      <c r="G2090" s="196" t="s">
        <v>209</v>
      </c>
      <c r="H2090" s="196">
        <v>6.65</v>
      </c>
      <c r="I2090" s="196" t="s">
        <v>215</v>
      </c>
      <c r="J2090" s="196">
        <v>18</v>
      </c>
      <c r="K2090" s="448">
        <v>715150</v>
      </c>
      <c r="L2090" s="196" t="s">
        <v>1</v>
      </c>
      <c r="M2090" s="196" t="s">
        <v>297</v>
      </c>
      <c r="N2090" s="216">
        <v>0</v>
      </c>
      <c r="O2090" s="216">
        <v>137.655</v>
      </c>
      <c r="P2090" s="216">
        <v>0</v>
      </c>
      <c r="Q2090" s="335">
        <v>0</v>
      </c>
      <c r="R2090" s="234"/>
    </row>
    <row r="2091" spans="2:18" s="194" customFormat="1" x14ac:dyDescent="0.25">
      <c r="B2091" s="233">
        <v>2085</v>
      </c>
      <c r="C2091" s="293">
        <v>45491</v>
      </c>
      <c r="D2091" s="201" t="s">
        <v>116</v>
      </c>
      <c r="E2091" s="196" t="s">
        <v>92</v>
      </c>
      <c r="F2091" s="196" t="s">
        <v>1</v>
      </c>
      <c r="G2091" s="196" t="s">
        <v>209</v>
      </c>
      <c r="H2091" s="196">
        <v>6.65</v>
      </c>
      <c r="I2091" s="196" t="s">
        <v>350</v>
      </c>
      <c r="J2091" s="196">
        <v>26</v>
      </c>
      <c r="K2091" s="448">
        <v>713700</v>
      </c>
      <c r="L2091" s="196" t="s">
        <v>1</v>
      </c>
      <c r="M2091" s="196" t="s">
        <v>298</v>
      </c>
      <c r="N2091" s="216">
        <v>0</v>
      </c>
      <c r="O2091" s="216">
        <v>0</v>
      </c>
      <c r="P2091" s="216">
        <v>0</v>
      </c>
      <c r="Q2091" s="335">
        <v>0</v>
      </c>
      <c r="R2091" s="234"/>
    </row>
    <row r="2092" spans="2:18" s="194" customFormat="1" x14ac:dyDescent="0.25">
      <c r="B2092" s="233">
        <v>2086</v>
      </c>
      <c r="C2092" s="293">
        <v>45491</v>
      </c>
      <c r="D2092" s="201" t="s">
        <v>295</v>
      </c>
      <c r="E2092" s="196" t="s">
        <v>92</v>
      </c>
      <c r="F2092" s="196" t="s">
        <v>62</v>
      </c>
      <c r="G2092" s="196" t="s">
        <v>210</v>
      </c>
      <c r="H2092" s="196">
        <v>4.1500000000000004</v>
      </c>
      <c r="I2092" s="196"/>
      <c r="J2092" s="196"/>
      <c r="K2092" s="448"/>
      <c r="L2092" s="196"/>
      <c r="M2092" s="196"/>
      <c r="N2092" s="216">
        <v>0</v>
      </c>
      <c r="O2092" s="216">
        <v>0</v>
      </c>
      <c r="P2092" s="216">
        <v>0</v>
      </c>
      <c r="Q2092" s="335">
        <v>0</v>
      </c>
      <c r="R2092" s="234" t="s">
        <v>267</v>
      </c>
    </row>
    <row r="2093" spans="2:18" s="194" customFormat="1" x14ac:dyDescent="0.25">
      <c r="B2093" s="233">
        <v>2087</v>
      </c>
      <c r="C2093" s="293">
        <v>45491</v>
      </c>
      <c r="D2093" s="201" t="s">
        <v>155</v>
      </c>
      <c r="E2093" s="196" t="s">
        <v>92</v>
      </c>
      <c r="F2093" s="196" t="s">
        <v>62</v>
      </c>
      <c r="G2093" s="196" t="s">
        <v>210</v>
      </c>
      <c r="H2093" s="196">
        <v>4.1500000000000004</v>
      </c>
      <c r="I2093" s="196" t="s">
        <v>214</v>
      </c>
      <c r="J2093" s="196">
        <v>45</v>
      </c>
      <c r="K2093" s="448">
        <v>718875</v>
      </c>
      <c r="L2093" s="196" t="s">
        <v>62</v>
      </c>
      <c r="M2093" s="196" t="s">
        <v>298</v>
      </c>
      <c r="N2093" s="216">
        <v>186.75000000000003</v>
      </c>
      <c r="O2093" s="216">
        <v>0</v>
      </c>
      <c r="P2093" s="216">
        <v>0</v>
      </c>
      <c r="Q2093" s="335">
        <v>0</v>
      </c>
      <c r="R2093" s="234"/>
    </row>
    <row r="2094" spans="2:18" s="194" customFormat="1" x14ac:dyDescent="0.25">
      <c r="B2094" s="233">
        <v>2088</v>
      </c>
      <c r="C2094" s="293">
        <v>45491</v>
      </c>
      <c r="D2094" s="201" t="s">
        <v>154</v>
      </c>
      <c r="E2094" s="196" t="s">
        <v>92</v>
      </c>
      <c r="F2094" s="196" t="s">
        <v>62</v>
      </c>
      <c r="G2094" s="196" t="s">
        <v>210</v>
      </c>
      <c r="H2094" s="196">
        <v>4.1500000000000004</v>
      </c>
      <c r="I2094" s="196" t="s">
        <v>214</v>
      </c>
      <c r="J2094" s="196">
        <v>45</v>
      </c>
      <c r="K2094" s="448">
        <v>718875</v>
      </c>
      <c r="L2094" s="196" t="s">
        <v>62</v>
      </c>
      <c r="M2094" s="196" t="s">
        <v>298</v>
      </c>
      <c r="N2094" s="216">
        <v>186.75000000000003</v>
      </c>
      <c r="O2094" s="216">
        <v>0</v>
      </c>
      <c r="P2094" s="216">
        <v>0</v>
      </c>
      <c r="Q2094" s="335">
        <v>0</v>
      </c>
      <c r="R2094" s="234"/>
    </row>
    <row r="2095" spans="2:18" s="194" customFormat="1" x14ac:dyDescent="0.25">
      <c r="B2095" s="233">
        <v>2089</v>
      </c>
      <c r="C2095" s="293">
        <v>45491</v>
      </c>
      <c r="D2095" s="201" t="s">
        <v>158</v>
      </c>
      <c r="E2095" s="196" t="s">
        <v>159</v>
      </c>
      <c r="F2095" s="196" t="s">
        <v>381</v>
      </c>
      <c r="G2095" s="196" t="s">
        <v>159</v>
      </c>
      <c r="H2095" s="196">
        <v>10</v>
      </c>
      <c r="I2095" s="196" t="s">
        <v>66</v>
      </c>
      <c r="J2095" s="196">
        <v>4</v>
      </c>
      <c r="K2095" s="448"/>
      <c r="L2095" s="196" t="s">
        <v>1</v>
      </c>
      <c r="M2095" s="196"/>
      <c r="N2095" s="216">
        <v>0</v>
      </c>
      <c r="O2095" s="216">
        <v>0</v>
      </c>
      <c r="P2095" s="216">
        <v>40</v>
      </c>
      <c r="Q2095" s="335">
        <v>0</v>
      </c>
      <c r="R2095" s="234"/>
    </row>
    <row r="2096" spans="2:18" s="194" customFormat="1" x14ac:dyDescent="0.25">
      <c r="B2096" s="233">
        <v>2090</v>
      </c>
      <c r="C2096" s="293">
        <v>45491</v>
      </c>
      <c r="D2096" s="201" t="s">
        <v>277</v>
      </c>
      <c r="E2096" s="196" t="s">
        <v>176</v>
      </c>
      <c r="F2096" s="196" t="s">
        <v>7</v>
      </c>
      <c r="G2096" s="196" t="s">
        <v>209</v>
      </c>
      <c r="H2096" s="196">
        <v>7</v>
      </c>
      <c r="I2096" s="196" t="s">
        <v>214</v>
      </c>
      <c r="J2096" s="196">
        <v>30</v>
      </c>
      <c r="K2096" s="448">
        <v>723</v>
      </c>
      <c r="L2096" s="196" t="s">
        <v>7</v>
      </c>
      <c r="M2096" s="196" t="s">
        <v>298</v>
      </c>
      <c r="N2096" s="216">
        <v>210</v>
      </c>
      <c r="O2096" s="216">
        <v>0</v>
      </c>
      <c r="P2096" s="216">
        <v>0</v>
      </c>
      <c r="Q2096" s="335">
        <v>0</v>
      </c>
      <c r="R2096" s="234"/>
    </row>
    <row r="2097" spans="2:18" s="194" customFormat="1" x14ac:dyDescent="0.25">
      <c r="B2097" s="233">
        <v>2091</v>
      </c>
      <c r="C2097" s="293">
        <v>45491</v>
      </c>
      <c r="D2097" s="201" t="s">
        <v>261</v>
      </c>
      <c r="E2097" s="196" t="s">
        <v>269</v>
      </c>
      <c r="F2097" s="196" t="s">
        <v>7</v>
      </c>
      <c r="G2097" s="196" t="s">
        <v>210</v>
      </c>
      <c r="H2097" s="196">
        <v>5</v>
      </c>
      <c r="I2097" s="196" t="s">
        <v>214</v>
      </c>
      <c r="J2097" s="196">
        <v>28</v>
      </c>
      <c r="K2097" s="448">
        <v>723</v>
      </c>
      <c r="L2097" s="196" t="s">
        <v>7</v>
      </c>
      <c r="M2097" s="196" t="s">
        <v>298</v>
      </c>
      <c r="N2097" s="216">
        <v>140</v>
      </c>
      <c r="O2097" s="216">
        <v>0</v>
      </c>
      <c r="P2097" s="216">
        <v>0</v>
      </c>
      <c r="Q2097" s="335">
        <v>0</v>
      </c>
      <c r="R2097" s="234"/>
    </row>
    <row r="2098" spans="2:18" s="194" customFormat="1" x14ac:dyDescent="0.25">
      <c r="B2098" s="233">
        <v>2092</v>
      </c>
      <c r="C2098" s="293">
        <v>45491</v>
      </c>
      <c r="D2098" s="201" t="s">
        <v>254</v>
      </c>
      <c r="E2098" s="196" t="s">
        <v>159</v>
      </c>
      <c r="F2098" s="196" t="s">
        <v>7</v>
      </c>
      <c r="G2098" s="196" t="s">
        <v>159</v>
      </c>
      <c r="H2098" s="196">
        <v>10</v>
      </c>
      <c r="I2098" s="196" t="s">
        <v>66</v>
      </c>
      <c r="J2098" s="196">
        <v>4</v>
      </c>
      <c r="K2098" s="448"/>
      <c r="L2098" s="196" t="s">
        <v>1</v>
      </c>
      <c r="M2098" s="196"/>
      <c r="N2098" s="216">
        <v>0</v>
      </c>
      <c r="O2098" s="216">
        <v>0</v>
      </c>
      <c r="P2098" s="216">
        <v>40</v>
      </c>
      <c r="Q2098" s="335">
        <v>0</v>
      </c>
      <c r="R2098" s="234"/>
    </row>
    <row r="2099" spans="2:18" s="194" customFormat="1" x14ac:dyDescent="0.25">
      <c r="B2099" s="233">
        <v>2093</v>
      </c>
      <c r="C2099" s="293">
        <v>45491</v>
      </c>
      <c r="D2099" s="201" t="s">
        <v>263</v>
      </c>
      <c r="E2099" s="196" t="s">
        <v>176</v>
      </c>
      <c r="F2099" s="196" t="s">
        <v>7</v>
      </c>
      <c r="G2099" s="196" t="s">
        <v>209</v>
      </c>
      <c r="H2099" s="196">
        <v>7</v>
      </c>
      <c r="I2099" s="196" t="s">
        <v>214</v>
      </c>
      <c r="J2099" s="196">
        <v>0</v>
      </c>
      <c r="K2099" s="448"/>
      <c r="L2099" s="196"/>
      <c r="M2099" s="196"/>
      <c r="N2099" s="216">
        <v>0</v>
      </c>
      <c r="O2099" s="216">
        <v>0</v>
      </c>
      <c r="P2099" s="216">
        <v>0</v>
      </c>
      <c r="Q2099" s="335">
        <v>0</v>
      </c>
      <c r="R2099" s="234"/>
    </row>
    <row r="2100" spans="2:18" s="194" customFormat="1" x14ac:dyDescent="0.25">
      <c r="B2100" s="233">
        <v>2094</v>
      </c>
      <c r="C2100" s="293">
        <v>45491</v>
      </c>
      <c r="D2100" s="201" t="s">
        <v>175</v>
      </c>
      <c r="E2100" s="196" t="s">
        <v>176</v>
      </c>
      <c r="F2100" s="196" t="s">
        <v>7</v>
      </c>
      <c r="G2100" s="196" t="s">
        <v>209</v>
      </c>
      <c r="H2100" s="196">
        <v>7</v>
      </c>
      <c r="I2100" s="196" t="s">
        <v>214</v>
      </c>
      <c r="J2100" s="196">
        <v>23</v>
      </c>
      <c r="K2100" s="448">
        <v>723</v>
      </c>
      <c r="L2100" s="196" t="s">
        <v>7</v>
      </c>
      <c r="M2100" s="196" t="s">
        <v>298</v>
      </c>
      <c r="N2100" s="216">
        <v>161</v>
      </c>
      <c r="O2100" s="216">
        <v>0</v>
      </c>
      <c r="P2100" s="216">
        <v>0</v>
      </c>
      <c r="Q2100" s="335">
        <v>0</v>
      </c>
      <c r="R2100" s="234"/>
    </row>
    <row r="2101" spans="2:18" s="194" customFormat="1" x14ac:dyDescent="0.25">
      <c r="B2101" s="233">
        <v>2095</v>
      </c>
      <c r="C2101" s="293">
        <v>45491</v>
      </c>
      <c r="D2101" s="201" t="s">
        <v>171</v>
      </c>
      <c r="E2101" s="196" t="s">
        <v>159</v>
      </c>
      <c r="F2101" s="196" t="s">
        <v>7</v>
      </c>
      <c r="G2101" s="196" t="s">
        <v>159</v>
      </c>
      <c r="H2101" s="196">
        <v>11.2</v>
      </c>
      <c r="I2101" s="196" t="s">
        <v>66</v>
      </c>
      <c r="J2101" s="196">
        <v>0</v>
      </c>
      <c r="K2101" s="448"/>
      <c r="L2101" s="196" t="s">
        <v>1</v>
      </c>
      <c r="M2101" s="196"/>
      <c r="N2101" s="216">
        <v>0</v>
      </c>
      <c r="O2101" s="216">
        <v>0</v>
      </c>
      <c r="P2101" s="216">
        <v>0</v>
      </c>
      <c r="Q2101" s="335">
        <v>0</v>
      </c>
      <c r="R2101" s="234"/>
    </row>
    <row r="2102" spans="2:18" s="194" customFormat="1" x14ac:dyDescent="0.25">
      <c r="B2102" s="233">
        <v>2096</v>
      </c>
      <c r="C2102" s="293">
        <v>45491</v>
      </c>
      <c r="D2102" s="201" t="s">
        <v>151</v>
      </c>
      <c r="E2102" s="196" t="s">
        <v>92</v>
      </c>
      <c r="F2102" s="196" t="s">
        <v>63</v>
      </c>
      <c r="G2102" s="196" t="s">
        <v>209</v>
      </c>
      <c r="H2102" s="196">
        <v>6.65</v>
      </c>
      <c r="I2102" s="196" t="s">
        <v>215</v>
      </c>
      <c r="J2102" s="196">
        <v>0</v>
      </c>
      <c r="K2102" s="448"/>
      <c r="L2102" s="196"/>
      <c r="M2102" s="196"/>
      <c r="N2102" s="216">
        <v>0</v>
      </c>
      <c r="O2102" s="216">
        <v>0</v>
      </c>
      <c r="P2102" s="216">
        <v>0</v>
      </c>
      <c r="Q2102" s="335">
        <v>0</v>
      </c>
      <c r="R2102" s="234"/>
    </row>
    <row r="2103" spans="2:18" s="194" customFormat="1" x14ac:dyDescent="0.25">
      <c r="B2103" s="233">
        <v>2097</v>
      </c>
      <c r="C2103" s="293">
        <v>45491</v>
      </c>
      <c r="D2103" s="201" t="s">
        <v>150</v>
      </c>
      <c r="E2103" s="196" t="s">
        <v>92</v>
      </c>
      <c r="F2103" s="196" t="s">
        <v>63</v>
      </c>
      <c r="G2103" s="196" t="s">
        <v>210</v>
      </c>
      <c r="H2103" s="196">
        <v>4.1500000000000004</v>
      </c>
      <c r="I2103" s="196" t="s">
        <v>215</v>
      </c>
      <c r="J2103" s="196">
        <v>0</v>
      </c>
      <c r="K2103" s="448"/>
      <c r="L2103" s="196"/>
      <c r="M2103" s="196"/>
      <c r="N2103" s="216">
        <v>0</v>
      </c>
      <c r="O2103" s="216">
        <v>0</v>
      </c>
      <c r="P2103" s="216">
        <v>0</v>
      </c>
      <c r="Q2103" s="335">
        <v>0</v>
      </c>
      <c r="R2103" s="234"/>
    </row>
    <row r="2104" spans="2:18" s="194" customFormat="1" x14ac:dyDescent="0.25">
      <c r="B2104" s="233">
        <v>2098</v>
      </c>
      <c r="C2104" s="293">
        <v>45491</v>
      </c>
      <c r="D2104" s="201" t="s">
        <v>148</v>
      </c>
      <c r="E2104" s="196" t="s">
        <v>92</v>
      </c>
      <c r="F2104" s="196" t="s">
        <v>63</v>
      </c>
      <c r="G2104" s="196" t="s">
        <v>210</v>
      </c>
      <c r="H2104" s="196">
        <v>4.1500000000000004</v>
      </c>
      <c r="I2104" s="196" t="s">
        <v>215</v>
      </c>
      <c r="J2104" s="196">
        <v>14</v>
      </c>
      <c r="K2104" s="448">
        <v>715100</v>
      </c>
      <c r="L2104" s="196" t="s">
        <v>63</v>
      </c>
      <c r="M2104" s="196" t="s">
        <v>298</v>
      </c>
      <c r="N2104" s="216">
        <v>0</v>
      </c>
      <c r="O2104" s="216">
        <v>66.814999999999998</v>
      </c>
      <c r="P2104" s="216">
        <v>0</v>
      </c>
      <c r="Q2104" s="335">
        <v>0</v>
      </c>
      <c r="R2104" s="234"/>
    </row>
    <row r="2105" spans="2:18" s="194" customFormat="1" x14ac:dyDescent="0.25">
      <c r="B2105" s="233">
        <v>2099</v>
      </c>
      <c r="C2105" s="293">
        <v>45491</v>
      </c>
      <c r="D2105" s="201" t="s">
        <v>177</v>
      </c>
      <c r="E2105" s="196" t="s">
        <v>159</v>
      </c>
      <c r="F2105" s="196" t="s">
        <v>8</v>
      </c>
      <c r="G2105" s="196" t="s">
        <v>159</v>
      </c>
      <c r="H2105" s="196">
        <v>11.6</v>
      </c>
      <c r="I2105" s="196" t="s">
        <v>66</v>
      </c>
      <c r="J2105" s="196">
        <v>6</v>
      </c>
      <c r="K2105" s="448"/>
      <c r="L2105" s="196" t="s">
        <v>1</v>
      </c>
      <c r="M2105" s="196"/>
      <c r="N2105" s="216">
        <v>0</v>
      </c>
      <c r="O2105" s="216">
        <v>0</v>
      </c>
      <c r="P2105" s="216">
        <v>69.599999999999994</v>
      </c>
      <c r="Q2105" s="335">
        <v>0</v>
      </c>
      <c r="R2105" s="234"/>
    </row>
    <row r="2106" spans="2:18" s="194" customFormat="1" x14ac:dyDescent="0.25">
      <c r="B2106" s="233">
        <v>2100</v>
      </c>
      <c r="C2106" s="293">
        <v>45491</v>
      </c>
      <c r="D2106" s="201" t="s">
        <v>260</v>
      </c>
      <c r="E2106" s="196" t="s">
        <v>92</v>
      </c>
      <c r="F2106" s="196" t="s">
        <v>2</v>
      </c>
      <c r="G2106" s="196" t="s">
        <v>209</v>
      </c>
      <c r="H2106" s="196">
        <v>7</v>
      </c>
      <c r="I2106" s="196"/>
      <c r="J2106" s="196">
        <v>0</v>
      </c>
      <c r="K2106" s="448"/>
      <c r="L2106" s="196"/>
      <c r="M2106" s="196"/>
      <c r="N2106" s="216">
        <v>0</v>
      </c>
      <c r="O2106" s="216">
        <v>0</v>
      </c>
      <c r="P2106" s="216">
        <v>0</v>
      </c>
      <c r="Q2106" s="335">
        <v>0</v>
      </c>
      <c r="R2106" s="234"/>
    </row>
    <row r="2107" spans="2:18" s="194" customFormat="1" x14ac:dyDescent="0.25">
      <c r="B2107" s="233">
        <v>2101</v>
      </c>
      <c r="C2107" s="293">
        <v>45491</v>
      </c>
      <c r="D2107" s="201" t="s">
        <v>259</v>
      </c>
      <c r="E2107" s="196" t="s">
        <v>92</v>
      </c>
      <c r="F2107" s="196" t="s">
        <v>2</v>
      </c>
      <c r="G2107" s="196" t="s">
        <v>209</v>
      </c>
      <c r="H2107" s="196">
        <v>7</v>
      </c>
      <c r="I2107" s="196"/>
      <c r="J2107" s="196">
        <v>0</v>
      </c>
      <c r="K2107" s="448"/>
      <c r="L2107" s="196"/>
      <c r="M2107" s="196"/>
      <c r="N2107" s="216">
        <v>0</v>
      </c>
      <c r="O2107" s="216">
        <v>0</v>
      </c>
      <c r="P2107" s="216">
        <v>0</v>
      </c>
      <c r="Q2107" s="335">
        <v>0</v>
      </c>
      <c r="R2107" s="234"/>
    </row>
    <row r="2108" spans="2:18" s="194" customFormat="1" x14ac:dyDescent="0.25">
      <c r="B2108" s="233">
        <v>2102</v>
      </c>
      <c r="C2108" s="293">
        <v>45491</v>
      </c>
      <c r="D2108" s="201" t="s">
        <v>252</v>
      </c>
      <c r="E2108" s="196" t="s">
        <v>92</v>
      </c>
      <c r="F2108" s="196" t="s">
        <v>2</v>
      </c>
      <c r="G2108" s="196" t="s">
        <v>209</v>
      </c>
      <c r="H2108" s="196">
        <v>7</v>
      </c>
      <c r="I2108" s="196"/>
      <c r="J2108" s="196">
        <v>0</v>
      </c>
      <c r="K2108" s="448"/>
      <c r="L2108" s="196"/>
      <c r="M2108" s="196"/>
      <c r="N2108" s="216">
        <v>0</v>
      </c>
      <c r="O2108" s="216">
        <v>0</v>
      </c>
      <c r="P2108" s="216">
        <v>0</v>
      </c>
      <c r="Q2108" s="335">
        <v>0</v>
      </c>
      <c r="R2108" s="234"/>
    </row>
    <row r="2109" spans="2:18" s="194" customFormat="1" x14ac:dyDescent="0.25">
      <c r="B2109" s="233">
        <v>2103</v>
      </c>
      <c r="C2109" s="293">
        <v>45491</v>
      </c>
      <c r="D2109" s="201" t="s">
        <v>96</v>
      </c>
      <c r="E2109" s="196" t="s">
        <v>159</v>
      </c>
      <c r="F2109" s="196" t="s">
        <v>1</v>
      </c>
      <c r="G2109" s="196" t="s">
        <v>159</v>
      </c>
      <c r="H2109" s="196">
        <v>11.8</v>
      </c>
      <c r="I2109" s="196" t="s">
        <v>66</v>
      </c>
      <c r="J2109" s="196">
        <v>1</v>
      </c>
      <c r="K2109" s="448"/>
      <c r="L2109" s="196" t="s">
        <v>1</v>
      </c>
      <c r="M2109" s="196"/>
      <c r="N2109" s="216">
        <v>0</v>
      </c>
      <c r="O2109" s="216">
        <v>0</v>
      </c>
      <c r="P2109" s="216">
        <v>11.8</v>
      </c>
      <c r="Q2109" s="335">
        <v>0</v>
      </c>
      <c r="R2109" s="234"/>
    </row>
    <row r="2110" spans="2:18" s="194" customFormat="1" x14ac:dyDescent="0.25">
      <c r="B2110" s="233">
        <v>2104</v>
      </c>
      <c r="C2110" s="293">
        <v>45491</v>
      </c>
      <c r="D2110" s="201" t="s">
        <v>128</v>
      </c>
      <c r="E2110" s="196" t="s">
        <v>159</v>
      </c>
      <c r="F2110" s="196" t="s">
        <v>1</v>
      </c>
      <c r="G2110" s="196" t="s">
        <v>159</v>
      </c>
      <c r="H2110" s="196">
        <v>11.8</v>
      </c>
      <c r="I2110" s="196" t="s">
        <v>66</v>
      </c>
      <c r="J2110" s="196">
        <v>0</v>
      </c>
      <c r="K2110" s="448"/>
      <c r="L2110" s="196" t="s">
        <v>1</v>
      </c>
      <c r="M2110" s="196"/>
      <c r="N2110" s="216">
        <v>0</v>
      </c>
      <c r="O2110" s="216">
        <v>0</v>
      </c>
      <c r="P2110" s="216">
        <v>0</v>
      </c>
      <c r="Q2110" s="335">
        <v>0</v>
      </c>
      <c r="R2110" s="234"/>
    </row>
    <row r="2111" spans="2:18" s="194" customFormat="1" x14ac:dyDescent="0.25">
      <c r="B2111" s="233">
        <v>2105</v>
      </c>
      <c r="C2111" s="293">
        <v>45492</v>
      </c>
      <c r="D2111" s="201" t="s">
        <v>94</v>
      </c>
      <c r="E2111" s="196" t="s">
        <v>92</v>
      </c>
      <c r="F2111" s="196" t="s">
        <v>1</v>
      </c>
      <c r="G2111" s="196" t="s">
        <v>209</v>
      </c>
      <c r="H2111" s="196">
        <v>6.65</v>
      </c>
      <c r="I2111" s="196" t="s">
        <v>214</v>
      </c>
      <c r="J2111" s="196">
        <v>9</v>
      </c>
      <c r="K2111" s="448">
        <v>723505</v>
      </c>
      <c r="L2111" s="196" t="s">
        <v>1</v>
      </c>
      <c r="M2111" s="196" t="s">
        <v>298</v>
      </c>
      <c r="N2111" s="216">
        <v>59.85</v>
      </c>
      <c r="O2111" s="216">
        <v>0</v>
      </c>
      <c r="P2111" s="216">
        <v>0</v>
      </c>
      <c r="Q2111" s="335">
        <v>0</v>
      </c>
      <c r="R2111" s="234"/>
    </row>
    <row r="2112" spans="2:18" s="194" customFormat="1" x14ac:dyDescent="0.25">
      <c r="B2112" s="233">
        <v>2106</v>
      </c>
      <c r="C2112" s="293">
        <v>45492</v>
      </c>
      <c r="D2112" s="201" t="s">
        <v>91</v>
      </c>
      <c r="E2112" s="196" t="s">
        <v>92</v>
      </c>
      <c r="F2112" s="196" t="s">
        <v>1</v>
      </c>
      <c r="G2112" s="196" t="s">
        <v>209</v>
      </c>
      <c r="H2112" s="196">
        <v>6.65</v>
      </c>
      <c r="I2112" s="196" t="s">
        <v>215</v>
      </c>
      <c r="J2112" s="196">
        <v>15</v>
      </c>
      <c r="K2112" s="448">
        <v>715100</v>
      </c>
      <c r="L2112" s="196" t="s">
        <v>1</v>
      </c>
      <c r="M2112" s="196" t="s">
        <v>297</v>
      </c>
      <c r="N2112" s="216">
        <v>0</v>
      </c>
      <c r="O2112" s="216">
        <v>114.71249999999999</v>
      </c>
      <c r="P2112" s="216">
        <v>0</v>
      </c>
      <c r="Q2112" s="335">
        <v>0</v>
      </c>
      <c r="R2112" s="234"/>
    </row>
    <row r="2113" spans="2:18" s="194" customFormat="1" x14ac:dyDescent="0.25">
      <c r="B2113" s="233">
        <v>2107</v>
      </c>
      <c r="C2113" s="293">
        <v>45492</v>
      </c>
      <c r="D2113" s="201" t="s">
        <v>116</v>
      </c>
      <c r="E2113" s="196" t="s">
        <v>92</v>
      </c>
      <c r="F2113" s="196" t="s">
        <v>1</v>
      </c>
      <c r="G2113" s="196" t="s">
        <v>209</v>
      </c>
      <c r="H2113" s="196">
        <v>6.65</v>
      </c>
      <c r="I2113" s="196" t="s">
        <v>215</v>
      </c>
      <c r="J2113" s="196">
        <v>14</v>
      </c>
      <c r="K2113" s="448">
        <v>715100</v>
      </c>
      <c r="L2113" s="196" t="s">
        <v>1</v>
      </c>
      <c r="M2113" s="196" t="s">
        <v>297</v>
      </c>
      <c r="N2113" s="216">
        <v>0</v>
      </c>
      <c r="O2113" s="216">
        <v>107.065</v>
      </c>
      <c r="P2113" s="216">
        <v>0</v>
      </c>
      <c r="Q2113" s="335">
        <v>0</v>
      </c>
      <c r="R2113" s="234"/>
    </row>
    <row r="2114" spans="2:18" s="194" customFormat="1" x14ac:dyDescent="0.25">
      <c r="B2114" s="233">
        <v>2108</v>
      </c>
      <c r="C2114" s="293">
        <v>45492</v>
      </c>
      <c r="D2114" s="201" t="s">
        <v>295</v>
      </c>
      <c r="E2114" s="196" t="s">
        <v>92</v>
      </c>
      <c r="F2114" s="196" t="s">
        <v>62</v>
      </c>
      <c r="G2114" s="196" t="s">
        <v>210</v>
      </c>
      <c r="H2114" s="196">
        <v>4.1500000000000004</v>
      </c>
      <c r="I2114" s="196"/>
      <c r="J2114" s="196">
        <v>0</v>
      </c>
      <c r="K2114" s="448"/>
      <c r="L2114" s="196"/>
      <c r="M2114" s="196"/>
      <c r="N2114" s="216">
        <v>0</v>
      </c>
      <c r="O2114" s="216">
        <v>0</v>
      </c>
      <c r="P2114" s="216">
        <v>0</v>
      </c>
      <c r="Q2114" s="335">
        <v>0</v>
      </c>
      <c r="R2114" s="234"/>
    </row>
    <row r="2115" spans="2:18" s="194" customFormat="1" x14ac:dyDescent="0.25">
      <c r="B2115" s="233">
        <v>2109</v>
      </c>
      <c r="C2115" s="293">
        <v>45492</v>
      </c>
      <c r="D2115" s="201" t="s">
        <v>155</v>
      </c>
      <c r="E2115" s="196" t="s">
        <v>92</v>
      </c>
      <c r="F2115" s="196" t="s">
        <v>62</v>
      </c>
      <c r="G2115" s="196" t="s">
        <v>210</v>
      </c>
      <c r="H2115" s="196">
        <v>4.1500000000000004</v>
      </c>
      <c r="I2115" s="196"/>
      <c r="J2115" s="196">
        <v>0</v>
      </c>
      <c r="K2115" s="448"/>
      <c r="L2115" s="196"/>
      <c r="M2115" s="196"/>
      <c r="N2115" s="216">
        <v>0</v>
      </c>
      <c r="O2115" s="216">
        <v>0</v>
      </c>
      <c r="P2115" s="216">
        <v>0</v>
      </c>
      <c r="Q2115" s="335">
        <v>0</v>
      </c>
      <c r="R2115" s="234"/>
    </row>
    <row r="2116" spans="2:18" s="194" customFormat="1" x14ac:dyDescent="0.25">
      <c r="B2116" s="233">
        <v>2110</v>
      </c>
      <c r="C2116" s="293">
        <v>45492</v>
      </c>
      <c r="D2116" s="201" t="s">
        <v>154</v>
      </c>
      <c r="E2116" s="196" t="s">
        <v>92</v>
      </c>
      <c r="F2116" s="196" t="s">
        <v>62</v>
      </c>
      <c r="G2116" s="196" t="s">
        <v>210</v>
      </c>
      <c r="H2116" s="196">
        <v>4.1500000000000004</v>
      </c>
      <c r="I2116" s="196"/>
      <c r="J2116" s="196">
        <v>0</v>
      </c>
      <c r="K2116" s="448"/>
      <c r="L2116" s="196"/>
      <c r="M2116" s="196"/>
      <c r="N2116" s="216">
        <v>0</v>
      </c>
      <c r="O2116" s="216">
        <v>0</v>
      </c>
      <c r="P2116" s="216">
        <v>0</v>
      </c>
      <c r="Q2116" s="335">
        <v>0</v>
      </c>
      <c r="R2116" s="234"/>
    </row>
    <row r="2117" spans="2:18" s="194" customFormat="1" x14ac:dyDescent="0.25">
      <c r="B2117" s="233">
        <v>2111</v>
      </c>
      <c r="C2117" s="293">
        <v>45492</v>
      </c>
      <c r="D2117" s="201" t="s">
        <v>158</v>
      </c>
      <c r="E2117" s="196" t="s">
        <v>159</v>
      </c>
      <c r="F2117" s="196" t="s">
        <v>381</v>
      </c>
      <c r="G2117" s="196" t="s">
        <v>159</v>
      </c>
      <c r="H2117" s="196">
        <v>10</v>
      </c>
      <c r="I2117" s="196" t="s">
        <v>66</v>
      </c>
      <c r="J2117" s="196">
        <v>4</v>
      </c>
      <c r="K2117" s="448"/>
      <c r="L2117" s="196" t="s">
        <v>1</v>
      </c>
      <c r="M2117" s="196"/>
      <c r="N2117" s="216">
        <v>0</v>
      </c>
      <c r="O2117" s="216">
        <v>0</v>
      </c>
      <c r="P2117" s="216">
        <v>40</v>
      </c>
      <c r="Q2117" s="335">
        <v>0</v>
      </c>
      <c r="R2117" s="234"/>
    </row>
    <row r="2118" spans="2:18" s="194" customFormat="1" x14ac:dyDescent="0.25">
      <c r="B2118" s="233">
        <v>2112</v>
      </c>
      <c r="C2118" s="293">
        <v>45492</v>
      </c>
      <c r="D2118" s="201" t="s">
        <v>277</v>
      </c>
      <c r="E2118" s="196" t="s">
        <v>176</v>
      </c>
      <c r="F2118" s="196" t="s">
        <v>7</v>
      </c>
      <c r="G2118" s="196" t="s">
        <v>209</v>
      </c>
      <c r="H2118" s="196">
        <v>7</v>
      </c>
      <c r="I2118" s="196" t="s">
        <v>214</v>
      </c>
      <c r="J2118" s="196">
        <v>28</v>
      </c>
      <c r="K2118" s="448">
        <v>723</v>
      </c>
      <c r="L2118" s="196" t="s">
        <v>7</v>
      </c>
      <c r="M2118" s="196" t="s">
        <v>298</v>
      </c>
      <c r="N2118" s="216">
        <v>196</v>
      </c>
      <c r="O2118" s="216">
        <v>0</v>
      </c>
      <c r="P2118" s="216">
        <v>0</v>
      </c>
      <c r="Q2118" s="335">
        <v>0</v>
      </c>
      <c r="R2118" s="234"/>
    </row>
    <row r="2119" spans="2:18" s="194" customFormat="1" x14ac:dyDescent="0.25">
      <c r="B2119" s="233">
        <v>2113</v>
      </c>
      <c r="C2119" s="293">
        <v>45492</v>
      </c>
      <c r="D2119" s="201" t="s">
        <v>261</v>
      </c>
      <c r="E2119" s="196" t="s">
        <v>269</v>
      </c>
      <c r="F2119" s="196" t="s">
        <v>7</v>
      </c>
      <c r="G2119" s="196" t="s">
        <v>210</v>
      </c>
      <c r="H2119" s="196">
        <v>5</v>
      </c>
      <c r="I2119" s="196" t="s">
        <v>214</v>
      </c>
      <c r="J2119" s="196">
        <v>26</v>
      </c>
      <c r="K2119" s="448">
        <v>723</v>
      </c>
      <c r="L2119" s="196" t="s">
        <v>7</v>
      </c>
      <c r="M2119" s="196" t="s">
        <v>298</v>
      </c>
      <c r="N2119" s="216">
        <v>130</v>
      </c>
      <c r="O2119" s="216">
        <v>0</v>
      </c>
      <c r="P2119" s="216">
        <v>0</v>
      </c>
      <c r="Q2119" s="335">
        <v>0</v>
      </c>
      <c r="R2119" s="234"/>
    </row>
    <row r="2120" spans="2:18" s="194" customFormat="1" x14ac:dyDescent="0.25">
      <c r="B2120" s="233">
        <v>2114</v>
      </c>
      <c r="C2120" s="293">
        <v>45492</v>
      </c>
      <c r="D2120" s="201" t="s">
        <v>254</v>
      </c>
      <c r="E2120" s="196" t="s">
        <v>159</v>
      </c>
      <c r="F2120" s="196" t="s">
        <v>7</v>
      </c>
      <c r="G2120" s="196" t="s">
        <v>159</v>
      </c>
      <c r="H2120" s="196">
        <v>10</v>
      </c>
      <c r="I2120" s="196" t="s">
        <v>66</v>
      </c>
      <c r="J2120" s="196">
        <v>6</v>
      </c>
      <c r="K2120" s="448"/>
      <c r="L2120" s="196" t="s">
        <v>1</v>
      </c>
      <c r="M2120" s="196"/>
      <c r="N2120" s="216">
        <v>0</v>
      </c>
      <c r="O2120" s="216">
        <v>0</v>
      </c>
      <c r="P2120" s="216">
        <v>60</v>
      </c>
      <c r="Q2120" s="335">
        <v>0</v>
      </c>
      <c r="R2120" s="234"/>
    </row>
    <row r="2121" spans="2:18" s="194" customFormat="1" x14ac:dyDescent="0.25">
      <c r="B2121" s="233">
        <v>2115</v>
      </c>
      <c r="C2121" s="293">
        <v>45492</v>
      </c>
      <c r="D2121" s="201" t="s">
        <v>263</v>
      </c>
      <c r="E2121" s="196" t="s">
        <v>176</v>
      </c>
      <c r="F2121" s="196" t="s">
        <v>7</v>
      </c>
      <c r="G2121" s="196" t="s">
        <v>209</v>
      </c>
      <c r="H2121" s="196">
        <v>7</v>
      </c>
      <c r="I2121" s="196" t="s">
        <v>214</v>
      </c>
      <c r="J2121" s="196">
        <v>0</v>
      </c>
      <c r="K2121" s="448"/>
      <c r="L2121" s="196"/>
      <c r="M2121" s="196"/>
      <c r="N2121" s="216">
        <v>0</v>
      </c>
      <c r="O2121" s="216">
        <v>0</v>
      </c>
      <c r="P2121" s="216">
        <v>0</v>
      </c>
      <c r="Q2121" s="335">
        <v>0</v>
      </c>
      <c r="R2121" s="234"/>
    </row>
    <row r="2122" spans="2:18" s="194" customFormat="1" x14ac:dyDescent="0.25">
      <c r="B2122" s="233">
        <v>2116</v>
      </c>
      <c r="C2122" s="293">
        <v>45492</v>
      </c>
      <c r="D2122" s="201" t="s">
        <v>175</v>
      </c>
      <c r="E2122" s="196" t="s">
        <v>176</v>
      </c>
      <c r="F2122" s="196" t="s">
        <v>7</v>
      </c>
      <c r="G2122" s="196" t="s">
        <v>209</v>
      </c>
      <c r="H2122" s="196">
        <v>7</v>
      </c>
      <c r="I2122" s="196" t="s">
        <v>214</v>
      </c>
      <c r="J2122" s="196">
        <v>27</v>
      </c>
      <c r="K2122" s="448">
        <v>723</v>
      </c>
      <c r="L2122" s="196" t="s">
        <v>7</v>
      </c>
      <c r="M2122" s="196" t="s">
        <v>298</v>
      </c>
      <c r="N2122" s="216">
        <v>189</v>
      </c>
      <c r="O2122" s="216">
        <v>0</v>
      </c>
      <c r="P2122" s="216">
        <v>0</v>
      </c>
      <c r="Q2122" s="335">
        <v>0</v>
      </c>
      <c r="R2122" s="234"/>
    </row>
    <row r="2123" spans="2:18" s="194" customFormat="1" x14ac:dyDescent="0.25">
      <c r="B2123" s="233">
        <v>2117</v>
      </c>
      <c r="C2123" s="293">
        <v>45492</v>
      </c>
      <c r="D2123" s="201" t="s">
        <v>171</v>
      </c>
      <c r="E2123" s="196" t="s">
        <v>159</v>
      </c>
      <c r="F2123" s="196" t="s">
        <v>7</v>
      </c>
      <c r="G2123" s="196" t="s">
        <v>159</v>
      </c>
      <c r="H2123" s="196">
        <v>11.2</v>
      </c>
      <c r="I2123" s="196"/>
      <c r="J2123" s="196">
        <v>0</v>
      </c>
      <c r="K2123" s="448"/>
      <c r="L2123" s="196" t="s">
        <v>1</v>
      </c>
      <c r="M2123" s="196"/>
      <c r="N2123" s="216">
        <v>0</v>
      </c>
      <c r="O2123" s="216">
        <v>0</v>
      </c>
      <c r="P2123" s="216">
        <v>0</v>
      </c>
      <c r="Q2123" s="335">
        <v>0</v>
      </c>
      <c r="R2123" s="234"/>
    </row>
    <row r="2124" spans="2:18" s="194" customFormat="1" x14ac:dyDescent="0.25">
      <c r="B2124" s="233">
        <v>2118</v>
      </c>
      <c r="C2124" s="293">
        <v>45492</v>
      </c>
      <c r="D2124" s="201" t="s">
        <v>151</v>
      </c>
      <c r="E2124" s="196" t="s">
        <v>92</v>
      </c>
      <c r="F2124" s="196" t="s">
        <v>63</v>
      </c>
      <c r="G2124" s="196" t="s">
        <v>209</v>
      </c>
      <c r="H2124" s="196">
        <v>6.65</v>
      </c>
      <c r="I2124" s="196"/>
      <c r="J2124" s="196">
        <v>0</v>
      </c>
      <c r="K2124" s="448"/>
      <c r="L2124" s="196"/>
      <c r="M2124" s="196"/>
      <c r="N2124" s="216">
        <v>0</v>
      </c>
      <c r="O2124" s="216">
        <v>0</v>
      </c>
      <c r="P2124" s="216">
        <v>0</v>
      </c>
      <c r="Q2124" s="335">
        <v>0</v>
      </c>
      <c r="R2124" s="234"/>
    </row>
    <row r="2125" spans="2:18" s="194" customFormat="1" x14ac:dyDescent="0.25">
      <c r="B2125" s="233">
        <v>2119</v>
      </c>
      <c r="C2125" s="293">
        <v>45492</v>
      </c>
      <c r="D2125" s="201" t="s">
        <v>150</v>
      </c>
      <c r="E2125" s="196" t="s">
        <v>92</v>
      </c>
      <c r="F2125" s="196" t="s">
        <v>63</v>
      </c>
      <c r="G2125" s="196" t="s">
        <v>210</v>
      </c>
      <c r="H2125" s="196">
        <v>4.1500000000000004</v>
      </c>
      <c r="I2125" s="196"/>
      <c r="J2125" s="196">
        <v>0</v>
      </c>
      <c r="K2125" s="448"/>
      <c r="L2125" s="196"/>
      <c r="M2125" s="196"/>
      <c r="N2125" s="216">
        <v>0</v>
      </c>
      <c r="O2125" s="216">
        <v>0</v>
      </c>
      <c r="P2125" s="216">
        <v>0</v>
      </c>
      <c r="Q2125" s="335">
        <v>0</v>
      </c>
      <c r="R2125" s="234"/>
    </row>
    <row r="2126" spans="2:18" s="194" customFormat="1" x14ac:dyDescent="0.25">
      <c r="B2126" s="233">
        <v>2120</v>
      </c>
      <c r="C2126" s="293">
        <v>45492</v>
      </c>
      <c r="D2126" s="201" t="s">
        <v>148</v>
      </c>
      <c r="E2126" s="196" t="s">
        <v>92</v>
      </c>
      <c r="F2126" s="196" t="s">
        <v>63</v>
      </c>
      <c r="G2126" s="196" t="s">
        <v>210</v>
      </c>
      <c r="H2126" s="196">
        <v>4.1500000000000004</v>
      </c>
      <c r="I2126" s="196"/>
      <c r="J2126" s="196">
        <v>0</v>
      </c>
      <c r="K2126" s="448"/>
      <c r="L2126" s="196"/>
      <c r="M2126" s="196"/>
      <c r="N2126" s="216">
        <v>0</v>
      </c>
      <c r="O2126" s="216">
        <v>0</v>
      </c>
      <c r="P2126" s="216">
        <v>0</v>
      </c>
      <c r="Q2126" s="335">
        <v>0</v>
      </c>
      <c r="R2126" s="234"/>
    </row>
    <row r="2127" spans="2:18" s="194" customFormat="1" x14ac:dyDescent="0.25">
      <c r="B2127" s="233">
        <v>2121</v>
      </c>
      <c r="C2127" s="293">
        <v>45492</v>
      </c>
      <c r="D2127" s="201" t="s">
        <v>177</v>
      </c>
      <c r="E2127" s="196" t="s">
        <v>159</v>
      </c>
      <c r="F2127" s="196" t="s">
        <v>8</v>
      </c>
      <c r="G2127" s="196" t="s">
        <v>159</v>
      </c>
      <c r="H2127" s="196">
        <v>11.6</v>
      </c>
      <c r="I2127" s="196" t="s">
        <v>66</v>
      </c>
      <c r="J2127" s="196">
        <v>5</v>
      </c>
      <c r="K2127" s="448"/>
      <c r="L2127" s="196" t="s">
        <v>1</v>
      </c>
      <c r="M2127" s="196"/>
      <c r="N2127" s="216">
        <v>0</v>
      </c>
      <c r="O2127" s="216">
        <v>0</v>
      </c>
      <c r="P2127" s="216">
        <v>58</v>
      </c>
      <c r="Q2127" s="335">
        <v>0</v>
      </c>
      <c r="R2127" s="234"/>
    </row>
    <row r="2128" spans="2:18" s="194" customFormat="1" x14ac:dyDescent="0.25">
      <c r="B2128" s="233">
        <v>2122</v>
      </c>
      <c r="C2128" s="293">
        <v>45492</v>
      </c>
      <c r="D2128" s="201" t="s">
        <v>139</v>
      </c>
      <c r="E2128" s="196" t="s">
        <v>92</v>
      </c>
      <c r="F2128" s="196" t="s">
        <v>2</v>
      </c>
      <c r="G2128" s="196" t="s">
        <v>209</v>
      </c>
      <c r="H2128" s="196">
        <v>7</v>
      </c>
      <c r="I2128" s="196" t="s">
        <v>214</v>
      </c>
      <c r="J2128" s="196">
        <v>45</v>
      </c>
      <c r="K2128" s="448">
        <v>712650</v>
      </c>
      <c r="L2128" s="196" t="s">
        <v>2</v>
      </c>
      <c r="M2128" s="196" t="s">
        <v>297</v>
      </c>
      <c r="N2128" s="216">
        <v>315</v>
      </c>
      <c r="O2128" s="216">
        <v>0</v>
      </c>
      <c r="P2128" s="216">
        <v>0</v>
      </c>
      <c r="Q2128" s="335">
        <v>0</v>
      </c>
      <c r="R2128" s="234"/>
    </row>
    <row r="2129" spans="2:18" s="194" customFormat="1" x14ac:dyDescent="0.25">
      <c r="B2129" s="233">
        <v>2123</v>
      </c>
      <c r="C2129" s="293">
        <v>45492</v>
      </c>
      <c r="D2129" s="201" t="s">
        <v>140</v>
      </c>
      <c r="E2129" s="196" t="s">
        <v>92</v>
      </c>
      <c r="F2129" s="196" t="s">
        <v>2</v>
      </c>
      <c r="G2129" s="196" t="s">
        <v>209</v>
      </c>
      <c r="H2129" s="196">
        <v>7</v>
      </c>
      <c r="I2129" s="196" t="s">
        <v>214</v>
      </c>
      <c r="J2129" s="196">
        <v>45</v>
      </c>
      <c r="K2129" s="448">
        <v>712650</v>
      </c>
      <c r="L2129" s="196" t="s">
        <v>2</v>
      </c>
      <c r="M2129" s="196" t="s">
        <v>297</v>
      </c>
      <c r="N2129" s="216">
        <v>315</v>
      </c>
      <c r="O2129" s="216">
        <v>0</v>
      </c>
      <c r="P2129" s="216">
        <v>0</v>
      </c>
      <c r="Q2129" s="335">
        <v>0</v>
      </c>
      <c r="R2129" s="234"/>
    </row>
    <row r="2130" spans="2:18" s="194" customFormat="1" x14ac:dyDescent="0.25">
      <c r="B2130" s="233">
        <v>2124</v>
      </c>
      <c r="C2130" s="293">
        <v>45492</v>
      </c>
      <c r="D2130" s="201" t="s">
        <v>252</v>
      </c>
      <c r="E2130" s="196" t="s">
        <v>92</v>
      </c>
      <c r="F2130" s="196" t="s">
        <v>2</v>
      </c>
      <c r="G2130" s="196" t="s">
        <v>209</v>
      </c>
      <c r="H2130" s="196">
        <v>7</v>
      </c>
      <c r="I2130" s="196"/>
      <c r="J2130" s="196">
        <v>0</v>
      </c>
      <c r="K2130" s="448"/>
      <c r="L2130" s="196"/>
      <c r="M2130" s="196"/>
      <c r="N2130" s="216">
        <v>0</v>
      </c>
      <c r="O2130" s="216">
        <v>0</v>
      </c>
      <c r="P2130" s="216">
        <v>0</v>
      </c>
      <c r="Q2130" s="335">
        <v>0</v>
      </c>
      <c r="R2130" s="234"/>
    </row>
    <row r="2131" spans="2:18" s="194" customFormat="1" x14ac:dyDescent="0.25">
      <c r="B2131" s="233">
        <v>2125</v>
      </c>
      <c r="C2131" s="293">
        <v>45492</v>
      </c>
      <c r="D2131" s="201" t="s">
        <v>96</v>
      </c>
      <c r="E2131" s="196" t="s">
        <v>159</v>
      </c>
      <c r="F2131" s="196" t="s">
        <v>1</v>
      </c>
      <c r="G2131" s="196" t="s">
        <v>159</v>
      </c>
      <c r="H2131" s="196">
        <v>11.8</v>
      </c>
      <c r="I2131" s="196" t="s">
        <v>66</v>
      </c>
      <c r="J2131" s="196">
        <v>4</v>
      </c>
      <c r="K2131" s="448"/>
      <c r="L2131" s="196" t="s">
        <v>1</v>
      </c>
      <c r="M2131" s="196"/>
      <c r="N2131" s="216">
        <v>0</v>
      </c>
      <c r="O2131" s="216">
        <v>0</v>
      </c>
      <c r="P2131" s="216">
        <v>47.2</v>
      </c>
      <c r="Q2131" s="335">
        <v>0</v>
      </c>
      <c r="R2131" s="234"/>
    </row>
    <row r="2132" spans="2:18" s="194" customFormat="1" x14ac:dyDescent="0.25">
      <c r="B2132" s="233">
        <v>2126</v>
      </c>
      <c r="C2132" s="293">
        <v>45492</v>
      </c>
      <c r="D2132" s="201" t="s">
        <v>128</v>
      </c>
      <c r="E2132" s="196" t="s">
        <v>159</v>
      </c>
      <c r="F2132" s="196" t="s">
        <v>1</v>
      </c>
      <c r="G2132" s="196" t="s">
        <v>159</v>
      </c>
      <c r="H2132" s="196">
        <v>11.8</v>
      </c>
      <c r="I2132" s="196" t="s">
        <v>66</v>
      </c>
      <c r="J2132" s="196">
        <v>4</v>
      </c>
      <c r="K2132" s="448"/>
      <c r="L2132" s="196" t="s">
        <v>1</v>
      </c>
      <c r="M2132" s="196"/>
      <c r="N2132" s="216">
        <v>0</v>
      </c>
      <c r="O2132" s="216">
        <v>0</v>
      </c>
      <c r="P2132" s="216">
        <v>47.2</v>
      </c>
      <c r="Q2132" s="335">
        <v>0</v>
      </c>
      <c r="R2132" s="234"/>
    </row>
    <row r="2133" spans="2:18" s="194" customFormat="1" x14ac:dyDescent="0.25">
      <c r="B2133" s="232">
        <v>2127</v>
      </c>
      <c r="C2133" s="293">
        <v>45492</v>
      </c>
      <c r="D2133" s="195" t="s">
        <v>505</v>
      </c>
      <c r="E2133" s="196" t="s">
        <v>130</v>
      </c>
      <c r="F2133" s="196" t="s">
        <v>130</v>
      </c>
      <c r="G2133" s="196" t="s">
        <v>304</v>
      </c>
      <c r="H2133" s="196">
        <v>1</v>
      </c>
      <c r="I2133" s="196" t="s">
        <v>303</v>
      </c>
      <c r="J2133" s="196">
        <v>42</v>
      </c>
      <c r="K2133" s="448"/>
      <c r="L2133" s="196"/>
      <c r="M2133" s="196" t="s">
        <v>482</v>
      </c>
      <c r="N2133" s="216">
        <v>0</v>
      </c>
      <c r="O2133" s="216">
        <v>0</v>
      </c>
      <c r="P2133" s="216">
        <v>0</v>
      </c>
      <c r="Q2133" s="335">
        <v>0</v>
      </c>
      <c r="R2133" s="234"/>
    </row>
    <row r="2134" spans="2:18" s="194" customFormat="1" x14ac:dyDescent="0.25">
      <c r="B2134" s="233">
        <v>2128</v>
      </c>
      <c r="C2134" s="293">
        <v>45493</v>
      </c>
      <c r="D2134" s="201" t="s">
        <v>94</v>
      </c>
      <c r="E2134" s="196" t="s">
        <v>92</v>
      </c>
      <c r="F2134" s="196" t="s">
        <v>1</v>
      </c>
      <c r="G2134" s="196" t="s">
        <v>209</v>
      </c>
      <c r="H2134" s="196">
        <v>6.65</v>
      </c>
      <c r="I2134" s="196" t="s">
        <v>215</v>
      </c>
      <c r="J2134" s="196">
        <v>21</v>
      </c>
      <c r="K2134" s="448">
        <v>715300</v>
      </c>
      <c r="L2134" s="196" t="s">
        <v>1</v>
      </c>
      <c r="M2134" s="196" t="s">
        <v>297</v>
      </c>
      <c r="N2134" s="216">
        <v>0</v>
      </c>
      <c r="O2134" s="216">
        <v>160.5975</v>
      </c>
      <c r="P2134" s="216">
        <v>0</v>
      </c>
      <c r="Q2134" s="335">
        <v>0</v>
      </c>
      <c r="R2134" s="234"/>
    </row>
    <row r="2135" spans="2:18" s="194" customFormat="1" x14ac:dyDescent="0.25">
      <c r="B2135" s="233">
        <v>2129</v>
      </c>
      <c r="C2135" s="293">
        <v>45493</v>
      </c>
      <c r="D2135" s="201" t="s">
        <v>91</v>
      </c>
      <c r="E2135" s="196" t="s">
        <v>92</v>
      </c>
      <c r="F2135" s="196" t="s">
        <v>1</v>
      </c>
      <c r="G2135" s="196" t="s">
        <v>209</v>
      </c>
      <c r="H2135" s="196">
        <v>6.65</v>
      </c>
      <c r="I2135" s="196" t="s">
        <v>215</v>
      </c>
      <c r="J2135" s="196">
        <v>21</v>
      </c>
      <c r="K2135" s="448">
        <v>715300</v>
      </c>
      <c r="L2135" s="196" t="s">
        <v>1</v>
      </c>
      <c r="M2135" s="196" t="s">
        <v>297</v>
      </c>
      <c r="N2135" s="216">
        <v>0</v>
      </c>
      <c r="O2135" s="216">
        <v>160.5975</v>
      </c>
      <c r="P2135" s="216">
        <v>0</v>
      </c>
      <c r="Q2135" s="335">
        <v>0</v>
      </c>
      <c r="R2135" s="234"/>
    </row>
    <row r="2136" spans="2:18" s="194" customFormat="1" x14ac:dyDescent="0.25">
      <c r="B2136" s="233">
        <v>2130</v>
      </c>
      <c r="C2136" s="293">
        <v>45493</v>
      </c>
      <c r="D2136" s="201" t="s">
        <v>116</v>
      </c>
      <c r="E2136" s="196" t="s">
        <v>92</v>
      </c>
      <c r="F2136" s="196" t="s">
        <v>1</v>
      </c>
      <c r="G2136" s="196" t="s">
        <v>209</v>
      </c>
      <c r="H2136" s="196">
        <v>6.65</v>
      </c>
      <c r="I2136" s="196" t="s">
        <v>215</v>
      </c>
      <c r="J2136" s="196">
        <v>21</v>
      </c>
      <c r="K2136" s="448">
        <v>715300</v>
      </c>
      <c r="L2136" s="196" t="s">
        <v>1</v>
      </c>
      <c r="M2136" s="196" t="s">
        <v>297</v>
      </c>
      <c r="N2136" s="216">
        <v>0</v>
      </c>
      <c r="O2136" s="216">
        <v>160.5975</v>
      </c>
      <c r="P2136" s="216">
        <v>0</v>
      </c>
      <c r="Q2136" s="335">
        <v>0</v>
      </c>
      <c r="R2136" s="234"/>
    </row>
    <row r="2137" spans="2:18" s="194" customFormat="1" x14ac:dyDescent="0.25">
      <c r="B2137" s="233">
        <v>2131</v>
      </c>
      <c r="C2137" s="293">
        <v>45493</v>
      </c>
      <c r="D2137" s="201" t="s">
        <v>295</v>
      </c>
      <c r="E2137" s="196" t="s">
        <v>92</v>
      </c>
      <c r="F2137" s="196" t="s">
        <v>62</v>
      </c>
      <c r="G2137" s="196" t="s">
        <v>210</v>
      </c>
      <c r="H2137" s="196">
        <v>4.1500000000000004</v>
      </c>
      <c r="I2137" s="196" t="s">
        <v>214</v>
      </c>
      <c r="J2137" s="196">
        <v>43</v>
      </c>
      <c r="K2137" s="448">
        <v>718875</v>
      </c>
      <c r="L2137" s="196" t="s">
        <v>62</v>
      </c>
      <c r="M2137" s="196" t="s">
        <v>298</v>
      </c>
      <c r="N2137" s="216">
        <v>178.45000000000002</v>
      </c>
      <c r="O2137" s="216">
        <v>0</v>
      </c>
      <c r="P2137" s="216">
        <v>0</v>
      </c>
      <c r="Q2137" s="335">
        <v>0</v>
      </c>
      <c r="R2137" s="234"/>
    </row>
    <row r="2138" spans="2:18" s="194" customFormat="1" x14ac:dyDescent="0.25">
      <c r="B2138" s="233">
        <v>2132</v>
      </c>
      <c r="C2138" s="293">
        <v>45493</v>
      </c>
      <c r="D2138" s="201" t="s">
        <v>155</v>
      </c>
      <c r="E2138" s="196" t="s">
        <v>92</v>
      </c>
      <c r="F2138" s="196" t="s">
        <v>62</v>
      </c>
      <c r="G2138" s="196" t="s">
        <v>210</v>
      </c>
      <c r="H2138" s="196">
        <v>4.1500000000000004</v>
      </c>
      <c r="I2138" s="196" t="s">
        <v>214</v>
      </c>
      <c r="J2138" s="196">
        <v>41</v>
      </c>
      <c r="K2138" s="448">
        <v>718875</v>
      </c>
      <c r="L2138" s="196" t="s">
        <v>62</v>
      </c>
      <c r="M2138" s="196" t="s">
        <v>298</v>
      </c>
      <c r="N2138" s="216">
        <v>170.15</v>
      </c>
      <c r="O2138" s="216">
        <v>0</v>
      </c>
      <c r="P2138" s="216">
        <v>0</v>
      </c>
      <c r="Q2138" s="335">
        <v>0</v>
      </c>
      <c r="R2138" s="234"/>
    </row>
    <row r="2139" spans="2:18" s="194" customFormat="1" x14ac:dyDescent="0.25">
      <c r="B2139" s="233">
        <v>2133</v>
      </c>
      <c r="C2139" s="293">
        <v>45493</v>
      </c>
      <c r="D2139" s="201" t="s">
        <v>154</v>
      </c>
      <c r="E2139" s="196" t="s">
        <v>92</v>
      </c>
      <c r="F2139" s="196" t="s">
        <v>62</v>
      </c>
      <c r="G2139" s="196" t="s">
        <v>210</v>
      </c>
      <c r="H2139" s="196">
        <v>4.1500000000000004</v>
      </c>
      <c r="I2139" s="196" t="s">
        <v>214</v>
      </c>
      <c r="J2139" s="196">
        <v>43</v>
      </c>
      <c r="K2139" s="448">
        <v>718875</v>
      </c>
      <c r="L2139" s="196" t="s">
        <v>62</v>
      </c>
      <c r="M2139" s="196" t="s">
        <v>298</v>
      </c>
      <c r="N2139" s="216">
        <v>178.45000000000002</v>
      </c>
      <c r="O2139" s="216">
        <v>0</v>
      </c>
      <c r="P2139" s="216">
        <v>0</v>
      </c>
      <c r="Q2139" s="335">
        <v>0</v>
      </c>
      <c r="R2139" s="234"/>
    </row>
    <row r="2140" spans="2:18" s="194" customFormat="1" x14ac:dyDescent="0.25">
      <c r="B2140" s="233">
        <v>2134</v>
      </c>
      <c r="C2140" s="293">
        <v>45493</v>
      </c>
      <c r="D2140" s="201" t="s">
        <v>158</v>
      </c>
      <c r="E2140" s="196" t="s">
        <v>159</v>
      </c>
      <c r="F2140" s="196" t="s">
        <v>381</v>
      </c>
      <c r="G2140" s="196" t="s">
        <v>159</v>
      </c>
      <c r="H2140" s="196">
        <v>10</v>
      </c>
      <c r="I2140" s="196" t="s">
        <v>66</v>
      </c>
      <c r="J2140" s="196"/>
      <c r="K2140" s="448"/>
      <c r="L2140" s="196" t="s">
        <v>1</v>
      </c>
      <c r="M2140" s="196"/>
      <c r="N2140" s="216">
        <v>0</v>
      </c>
      <c r="O2140" s="216">
        <v>0</v>
      </c>
      <c r="P2140" s="216">
        <v>0</v>
      </c>
      <c r="Q2140" s="335">
        <v>0</v>
      </c>
      <c r="R2140" s="234"/>
    </row>
    <row r="2141" spans="2:18" s="194" customFormat="1" x14ac:dyDescent="0.25">
      <c r="B2141" s="233">
        <v>2135</v>
      </c>
      <c r="C2141" s="293">
        <v>45493</v>
      </c>
      <c r="D2141" s="201" t="s">
        <v>277</v>
      </c>
      <c r="E2141" s="196" t="s">
        <v>176</v>
      </c>
      <c r="F2141" s="196" t="s">
        <v>7</v>
      </c>
      <c r="G2141" s="196" t="s">
        <v>209</v>
      </c>
      <c r="H2141" s="196">
        <v>7</v>
      </c>
      <c r="I2141" s="196" t="s">
        <v>214</v>
      </c>
      <c r="J2141" s="196">
        <v>28</v>
      </c>
      <c r="K2141" s="448">
        <v>723</v>
      </c>
      <c r="L2141" s="196" t="s">
        <v>7</v>
      </c>
      <c r="M2141" s="196" t="s">
        <v>298</v>
      </c>
      <c r="N2141" s="216">
        <v>196</v>
      </c>
      <c r="O2141" s="216">
        <v>0</v>
      </c>
      <c r="P2141" s="216">
        <v>0</v>
      </c>
      <c r="Q2141" s="335">
        <v>0</v>
      </c>
      <c r="R2141" s="234"/>
    </row>
    <row r="2142" spans="2:18" s="194" customFormat="1" x14ac:dyDescent="0.25">
      <c r="B2142" s="233">
        <v>2136</v>
      </c>
      <c r="C2142" s="293">
        <v>45493</v>
      </c>
      <c r="D2142" s="201" t="s">
        <v>261</v>
      </c>
      <c r="E2142" s="196" t="s">
        <v>269</v>
      </c>
      <c r="F2142" s="196" t="s">
        <v>7</v>
      </c>
      <c r="G2142" s="196" t="s">
        <v>210</v>
      </c>
      <c r="H2142" s="196">
        <v>5</v>
      </c>
      <c r="I2142" s="196" t="s">
        <v>214</v>
      </c>
      <c r="J2142" s="196">
        <v>28</v>
      </c>
      <c r="K2142" s="448">
        <v>723</v>
      </c>
      <c r="L2142" s="196" t="s">
        <v>7</v>
      </c>
      <c r="M2142" s="196" t="s">
        <v>298</v>
      </c>
      <c r="N2142" s="216">
        <v>140</v>
      </c>
      <c r="O2142" s="216">
        <v>0</v>
      </c>
      <c r="P2142" s="216">
        <v>0</v>
      </c>
      <c r="Q2142" s="335">
        <v>0</v>
      </c>
      <c r="R2142" s="234"/>
    </row>
    <row r="2143" spans="2:18" s="194" customFormat="1" x14ac:dyDescent="0.25">
      <c r="B2143" s="233">
        <v>2137</v>
      </c>
      <c r="C2143" s="293">
        <v>45493</v>
      </c>
      <c r="D2143" s="201" t="s">
        <v>254</v>
      </c>
      <c r="E2143" s="196" t="s">
        <v>159</v>
      </c>
      <c r="F2143" s="196" t="s">
        <v>7</v>
      </c>
      <c r="G2143" s="196" t="s">
        <v>159</v>
      </c>
      <c r="H2143" s="196">
        <v>10</v>
      </c>
      <c r="I2143" s="196" t="s">
        <v>66</v>
      </c>
      <c r="J2143" s="196">
        <v>0</v>
      </c>
      <c r="K2143" s="448"/>
      <c r="L2143" s="196" t="s">
        <v>1</v>
      </c>
      <c r="M2143" s="196"/>
      <c r="N2143" s="216">
        <v>0</v>
      </c>
      <c r="O2143" s="216">
        <v>0</v>
      </c>
      <c r="P2143" s="216">
        <v>0</v>
      </c>
      <c r="Q2143" s="335">
        <v>0</v>
      </c>
      <c r="R2143" s="234"/>
    </row>
    <row r="2144" spans="2:18" s="194" customFormat="1" x14ac:dyDescent="0.25">
      <c r="B2144" s="233">
        <v>2138</v>
      </c>
      <c r="C2144" s="293">
        <v>45493</v>
      </c>
      <c r="D2144" s="201" t="s">
        <v>263</v>
      </c>
      <c r="E2144" s="196" t="s">
        <v>176</v>
      </c>
      <c r="F2144" s="196" t="s">
        <v>7</v>
      </c>
      <c r="G2144" s="196" t="s">
        <v>209</v>
      </c>
      <c r="H2144" s="196">
        <v>7</v>
      </c>
      <c r="I2144" s="196" t="s">
        <v>214</v>
      </c>
      <c r="J2144" s="196">
        <v>0</v>
      </c>
      <c r="K2144" s="448"/>
      <c r="L2144" s="196"/>
      <c r="M2144" s="196"/>
      <c r="N2144" s="216">
        <v>0</v>
      </c>
      <c r="O2144" s="216">
        <v>0</v>
      </c>
      <c r="P2144" s="216">
        <v>0</v>
      </c>
      <c r="Q2144" s="335">
        <v>0</v>
      </c>
      <c r="R2144" s="234"/>
    </row>
    <row r="2145" spans="2:18" s="194" customFormat="1" x14ac:dyDescent="0.25">
      <c r="B2145" s="233">
        <v>2139</v>
      </c>
      <c r="C2145" s="293">
        <v>45493</v>
      </c>
      <c r="D2145" s="201" t="s">
        <v>175</v>
      </c>
      <c r="E2145" s="196" t="s">
        <v>176</v>
      </c>
      <c r="F2145" s="196" t="s">
        <v>7</v>
      </c>
      <c r="G2145" s="196" t="s">
        <v>209</v>
      </c>
      <c r="H2145" s="196">
        <v>7</v>
      </c>
      <c r="I2145" s="196" t="s">
        <v>214</v>
      </c>
      <c r="J2145" s="196">
        <v>30</v>
      </c>
      <c r="K2145" s="448">
        <v>723</v>
      </c>
      <c r="L2145" s="196" t="s">
        <v>7</v>
      </c>
      <c r="M2145" s="196" t="s">
        <v>298</v>
      </c>
      <c r="N2145" s="216">
        <v>210</v>
      </c>
      <c r="O2145" s="216">
        <v>0</v>
      </c>
      <c r="P2145" s="216">
        <v>0</v>
      </c>
      <c r="Q2145" s="335">
        <v>0</v>
      </c>
      <c r="R2145" s="234"/>
    </row>
    <row r="2146" spans="2:18" s="194" customFormat="1" x14ac:dyDescent="0.25">
      <c r="B2146" s="233">
        <v>2140</v>
      </c>
      <c r="C2146" s="293">
        <v>45493</v>
      </c>
      <c r="D2146" s="201" t="s">
        <v>171</v>
      </c>
      <c r="E2146" s="196" t="s">
        <v>159</v>
      </c>
      <c r="F2146" s="196" t="s">
        <v>7</v>
      </c>
      <c r="G2146" s="196" t="s">
        <v>159</v>
      </c>
      <c r="H2146" s="196">
        <v>11.2</v>
      </c>
      <c r="I2146" s="196" t="s">
        <v>66</v>
      </c>
      <c r="J2146" s="196">
        <v>5</v>
      </c>
      <c r="K2146" s="448"/>
      <c r="L2146" s="196" t="s">
        <v>1</v>
      </c>
      <c r="M2146" s="196"/>
      <c r="N2146" s="216">
        <v>0</v>
      </c>
      <c r="O2146" s="216">
        <v>0</v>
      </c>
      <c r="P2146" s="216">
        <v>56</v>
      </c>
      <c r="Q2146" s="335">
        <v>0</v>
      </c>
      <c r="R2146" s="234"/>
    </row>
    <row r="2147" spans="2:18" s="194" customFormat="1" x14ac:dyDescent="0.25">
      <c r="B2147" s="233">
        <v>2141</v>
      </c>
      <c r="C2147" s="293">
        <v>45493</v>
      </c>
      <c r="D2147" s="201" t="s">
        <v>151</v>
      </c>
      <c r="E2147" s="196" t="s">
        <v>92</v>
      </c>
      <c r="F2147" s="196" t="s">
        <v>63</v>
      </c>
      <c r="G2147" s="196" t="s">
        <v>209</v>
      </c>
      <c r="H2147" s="196">
        <v>6.65</v>
      </c>
      <c r="I2147" s="196"/>
      <c r="J2147" s="196">
        <v>0</v>
      </c>
      <c r="K2147" s="448"/>
      <c r="L2147" s="196"/>
      <c r="M2147" s="196"/>
      <c r="N2147" s="216">
        <v>0</v>
      </c>
      <c r="O2147" s="216">
        <v>0</v>
      </c>
      <c r="P2147" s="216">
        <v>0</v>
      </c>
      <c r="Q2147" s="335">
        <v>0</v>
      </c>
      <c r="R2147" s="234"/>
    </row>
    <row r="2148" spans="2:18" s="194" customFormat="1" x14ac:dyDescent="0.25">
      <c r="B2148" s="233">
        <v>2142</v>
      </c>
      <c r="C2148" s="293">
        <v>45493</v>
      </c>
      <c r="D2148" s="201" t="s">
        <v>150</v>
      </c>
      <c r="E2148" s="196" t="s">
        <v>92</v>
      </c>
      <c r="F2148" s="196" t="s">
        <v>63</v>
      </c>
      <c r="G2148" s="196" t="s">
        <v>210</v>
      </c>
      <c r="H2148" s="196">
        <v>4.1500000000000004</v>
      </c>
      <c r="I2148" s="196" t="s">
        <v>215</v>
      </c>
      <c r="J2148" s="196">
        <v>30</v>
      </c>
      <c r="K2148" s="448">
        <v>715100</v>
      </c>
      <c r="L2148" s="196" t="s">
        <v>63</v>
      </c>
      <c r="M2148" s="196" t="s">
        <v>298</v>
      </c>
      <c r="N2148" s="216">
        <v>0</v>
      </c>
      <c r="O2148" s="216">
        <v>143.17500000000001</v>
      </c>
      <c r="P2148" s="216">
        <v>0</v>
      </c>
      <c r="Q2148" s="335">
        <v>0</v>
      </c>
      <c r="R2148" s="234"/>
    </row>
    <row r="2149" spans="2:18" s="194" customFormat="1" x14ac:dyDescent="0.25">
      <c r="B2149" s="233">
        <v>2143</v>
      </c>
      <c r="C2149" s="293">
        <v>45493</v>
      </c>
      <c r="D2149" s="201" t="s">
        <v>148</v>
      </c>
      <c r="E2149" s="196" t="s">
        <v>92</v>
      </c>
      <c r="F2149" s="196" t="s">
        <v>63</v>
      </c>
      <c r="G2149" s="196" t="s">
        <v>210</v>
      </c>
      <c r="H2149" s="196">
        <v>4.1500000000000004</v>
      </c>
      <c r="I2149" s="196" t="s">
        <v>215</v>
      </c>
      <c r="J2149" s="196">
        <v>33</v>
      </c>
      <c r="K2149" s="448">
        <v>715100</v>
      </c>
      <c r="L2149" s="196" t="s">
        <v>63</v>
      </c>
      <c r="M2149" s="196" t="s">
        <v>298</v>
      </c>
      <c r="N2149" s="216">
        <v>0</v>
      </c>
      <c r="O2149" s="216">
        <v>157.49250000000001</v>
      </c>
      <c r="P2149" s="216">
        <v>0</v>
      </c>
      <c r="Q2149" s="335">
        <v>0</v>
      </c>
      <c r="R2149" s="234"/>
    </row>
    <row r="2150" spans="2:18" s="194" customFormat="1" x14ac:dyDescent="0.25">
      <c r="B2150" s="233">
        <v>2144</v>
      </c>
      <c r="C2150" s="293">
        <v>45493</v>
      </c>
      <c r="D2150" s="201" t="s">
        <v>177</v>
      </c>
      <c r="E2150" s="196" t="s">
        <v>159</v>
      </c>
      <c r="F2150" s="196" t="s">
        <v>8</v>
      </c>
      <c r="G2150" s="196" t="s">
        <v>159</v>
      </c>
      <c r="H2150" s="196">
        <v>11.6</v>
      </c>
      <c r="I2150" s="196" t="s">
        <v>66</v>
      </c>
      <c r="J2150" s="196">
        <v>6</v>
      </c>
      <c r="K2150" s="448"/>
      <c r="L2150" s="196" t="s">
        <v>1</v>
      </c>
      <c r="M2150" s="196"/>
      <c r="N2150" s="216">
        <v>0</v>
      </c>
      <c r="O2150" s="216">
        <v>0</v>
      </c>
      <c r="P2150" s="216">
        <v>69.599999999999994</v>
      </c>
      <c r="Q2150" s="335">
        <v>0</v>
      </c>
      <c r="R2150" s="234"/>
    </row>
    <row r="2151" spans="2:18" s="194" customFormat="1" x14ac:dyDescent="0.25">
      <c r="B2151" s="233">
        <v>2145</v>
      </c>
      <c r="C2151" s="293">
        <v>45493</v>
      </c>
      <c r="D2151" s="201" t="s">
        <v>141</v>
      </c>
      <c r="E2151" s="196" t="s">
        <v>92</v>
      </c>
      <c r="F2151" s="196" t="s">
        <v>2</v>
      </c>
      <c r="G2151" s="196" t="s">
        <v>209</v>
      </c>
      <c r="H2151" s="196">
        <v>7</v>
      </c>
      <c r="I2151" s="196" t="s">
        <v>214</v>
      </c>
      <c r="J2151" s="196">
        <v>35</v>
      </c>
      <c r="K2151" s="448">
        <v>712650</v>
      </c>
      <c r="L2151" s="196" t="s">
        <v>2</v>
      </c>
      <c r="M2151" s="196" t="s">
        <v>297</v>
      </c>
      <c r="N2151" s="216">
        <v>245</v>
      </c>
      <c r="O2151" s="216">
        <v>0</v>
      </c>
      <c r="P2151" s="216">
        <v>0</v>
      </c>
      <c r="Q2151" s="335">
        <v>0</v>
      </c>
      <c r="R2151" s="234"/>
    </row>
    <row r="2152" spans="2:18" s="194" customFormat="1" x14ac:dyDescent="0.25">
      <c r="B2152" s="233">
        <v>2146</v>
      </c>
      <c r="C2152" s="293">
        <v>45493</v>
      </c>
      <c r="D2152" s="201" t="s">
        <v>260</v>
      </c>
      <c r="E2152" s="196" t="s">
        <v>92</v>
      </c>
      <c r="F2152" s="196" t="s">
        <v>2</v>
      </c>
      <c r="G2152" s="196" t="s">
        <v>209</v>
      </c>
      <c r="H2152" s="196">
        <v>7</v>
      </c>
      <c r="I2152" s="196" t="s">
        <v>214</v>
      </c>
      <c r="J2152" s="196">
        <v>40</v>
      </c>
      <c r="K2152" s="448">
        <v>712650</v>
      </c>
      <c r="L2152" s="196" t="s">
        <v>2</v>
      </c>
      <c r="M2152" s="196" t="s">
        <v>297</v>
      </c>
      <c r="N2152" s="216">
        <v>280</v>
      </c>
      <c r="O2152" s="216">
        <v>0</v>
      </c>
      <c r="P2152" s="216">
        <v>0</v>
      </c>
      <c r="Q2152" s="335">
        <v>0</v>
      </c>
      <c r="R2152" s="234"/>
    </row>
    <row r="2153" spans="2:18" s="194" customFormat="1" x14ac:dyDescent="0.25">
      <c r="B2153" s="233">
        <v>2147</v>
      </c>
      <c r="C2153" s="293">
        <v>45493</v>
      </c>
      <c r="D2153" s="201" t="s">
        <v>252</v>
      </c>
      <c r="E2153" s="196" t="s">
        <v>92</v>
      </c>
      <c r="F2153" s="196" t="s">
        <v>2</v>
      </c>
      <c r="G2153" s="196" t="s">
        <v>209</v>
      </c>
      <c r="H2153" s="196">
        <v>7</v>
      </c>
      <c r="I2153" s="196" t="s">
        <v>214</v>
      </c>
      <c r="J2153" s="196">
        <v>40</v>
      </c>
      <c r="K2153" s="448">
        <v>712650</v>
      </c>
      <c r="L2153" s="196" t="s">
        <v>2</v>
      </c>
      <c r="M2153" s="196" t="s">
        <v>297</v>
      </c>
      <c r="N2153" s="216">
        <v>280</v>
      </c>
      <c r="O2153" s="216">
        <v>0</v>
      </c>
      <c r="P2153" s="216">
        <v>0</v>
      </c>
      <c r="Q2153" s="335">
        <v>0</v>
      </c>
      <c r="R2153" s="234"/>
    </row>
    <row r="2154" spans="2:18" s="194" customFormat="1" x14ac:dyDescent="0.25">
      <c r="B2154" s="233">
        <v>2148</v>
      </c>
      <c r="C2154" s="293">
        <v>45493</v>
      </c>
      <c r="D2154" s="201" t="s">
        <v>96</v>
      </c>
      <c r="E2154" s="196" t="s">
        <v>159</v>
      </c>
      <c r="F2154" s="196" t="s">
        <v>1</v>
      </c>
      <c r="G2154" s="196" t="s">
        <v>159</v>
      </c>
      <c r="H2154" s="196">
        <v>11.8</v>
      </c>
      <c r="I2154" s="196" t="s">
        <v>66</v>
      </c>
      <c r="J2154" s="196">
        <v>4</v>
      </c>
      <c r="K2154" s="448"/>
      <c r="L2154" s="196" t="s">
        <v>1</v>
      </c>
      <c r="M2154" s="196"/>
      <c r="N2154" s="216">
        <v>0</v>
      </c>
      <c r="O2154" s="216">
        <v>0</v>
      </c>
      <c r="P2154" s="216">
        <v>47.2</v>
      </c>
      <c r="Q2154" s="335">
        <v>0</v>
      </c>
      <c r="R2154" s="234"/>
    </row>
    <row r="2155" spans="2:18" s="194" customFormat="1" x14ac:dyDescent="0.25">
      <c r="B2155" s="233">
        <v>2149</v>
      </c>
      <c r="C2155" s="293">
        <v>45493</v>
      </c>
      <c r="D2155" s="201" t="s">
        <v>128</v>
      </c>
      <c r="E2155" s="196" t="s">
        <v>159</v>
      </c>
      <c r="F2155" s="196" t="s">
        <v>1</v>
      </c>
      <c r="G2155" s="196" t="s">
        <v>159</v>
      </c>
      <c r="H2155" s="196">
        <v>11.8</v>
      </c>
      <c r="I2155" s="196" t="s">
        <v>66</v>
      </c>
      <c r="J2155" s="196">
        <v>4</v>
      </c>
      <c r="K2155" s="448"/>
      <c r="L2155" s="196" t="s">
        <v>1</v>
      </c>
      <c r="M2155" s="196"/>
      <c r="N2155" s="216">
        <v>0</v>
      </c>
      <c r="O2155" s="216">
        <v>0</v>
      </c>
      <c r="P2155" s="216">
        <v>47.2</v>
      </c>
      <c r="Q2155" s="335">
        <v>0</v>
      </c>
      <c r="R2155" s="234"/>
    </row>
    <row r="2156" spans="2:18" s="194" customFormat="1" x14ac:dyDescent="0.25">
      <c r="B2156" s="233">
        <v>2150</v>
      </c>
      <c r="C2156" s="293">
        <v>45494</v>
      </c>
      <c r="D2156" s="201" t="s">
        <v>94</v>
      </c>
      <c r="E2156" s="196" t="s">
        <v>92</v>
      </c>
      <c r="F2156" s="196" t="s">
        <v>1</v>
      </c>
      <c r="G2156" s="196" t="s">
        <v>209</v>
      </c>
      <c r="H2156" s="196">
        <v>6.65</v>
      </c>
      <c r="I2156" s="196" t="s">
        <v>215</v>
      </c>
      <c r="J2156" s="196">
        <v>20</v>
      </c>
      <c r="K2156" s="448"/>
      <c r="L2156" s="196" t="s">
        <v>1</v>
      </c>
      <c r="M2156" s="196" t="s">
        <v>297</v>
      </c>
      <c r="N2156" s="216">
        <v>0</v>
      </c>
      <c r="O2156" s="216">
        <v>152.94999999999999</v>
      </c>
      <c r="P2156" s="216">
        <v>0</v>
      </c>
      <c r="Q2156" s="335">
        <v>0</v>
      </c>
      <c r="R2156" s="234"/>
    </row>
    <row r="2157" spans="2:18" s="194" customFormat="1" x14ac:dyDescent="0.25">
      <c r="B2157" s="233">
        <v>2151</v>
      </c>
      <c r="C2157" s="293">
        <v>45494</v>
      </c>
      <c r="D2157" s="201" t="s">
        <v>91</v>
      </c>
      <c r="E2157" s="196" t="s">
        <v>92</v>
      </c>
      <c r="F2157" s="196" t="s">
        <v>1</v>
      </c>
      <c r="G2157" s="196" t="s">
        <v>209</v>
      </c>
      <c r="H2157" s="196">
        <v>6.65</v>
      </c>
      <c r="I2157" s="196" t="s">
        <v>215</v>
      </c>
      <c r="J2157" s="196">
        <v>30</v>
      </c>
      <c r="K2157" s="448">
        <v>715300</v>
      </c>
      <c r="L2157" s="196" t="s">
        <v>1</v>
      </c>
      <c r="M2157" s="196" t="s">
        <v>297</v>
      </c>
      <c r="N2157" s="216">
        <v>0</v>
      </c>
      <c r="O2157" s="216">
        <v>229.42499999999998</v>
      </c>
      <c r="P2157" s="216">
        <v>0</v>
      </c>
      <c r="Q2157" s="335">
        <v>0</v>
      </c>
      <c r="R2157" s="234"/>
    </row>
    <row r="2158" spans="2:18" s="194" customFormat="1" x14ac:dyDescent="0.25">
      <c r="B2158" s="233">
        <v>2152</v>
      </c>
      <c r="C2158" s="293">
        <v>45494</v>
      </c>
      <c r="D2158" s="201" t="s">
        <v>116</v>
      </c>
      <c r="E2158" s="196" t="s">
        <v>92</v>
      </c>
      <c r="F2158" s="196" t="s">
        <v>1</v>
      </c>
      <c r="G2158" s="196" t="s">
        <v>209</v>
      </c>
      <c r="H2158" s="196">
        <v>6.65</v>
      </c>
      <c r="I2158" s="196" t="s">
        <v>215</v>
      </c>
      <c r="J2158" s="196">
        <v>29</v>
      </c>
      <c r="K2158" s="448">
        <v>715300</v>
      </c>
      <c r="L2158" s="196" t="s">
        <v>1</v>
      </c>
      <c r="M2158" s="196" t="s">
        <v>297</v>
      </c>
      <c r="N2158" s="216">
        <v>0</v>
      </c>
      <c r="O2158" s="216">
        <v>221.7775</v>
      </c>
      <c r="P2158" s="216">
        <v>0</v>
      </c>
      <c r="Q2158" s="335">
        <v>0</v>
      </c>
      <c r="R2158" s="234"/>
    </row>
    <row r="2159" spans="2:18" s="194" customFormat="1" x14ac:dyDescent="0.25">
      <c r="B2159" s="233">
        <v>2153</v>
      </c>
      <c r="C2159" s="293">
        <v>45494</v>
      </c>
      <c r="D2159" s="201" t="s">
        <v>295</v>
      </c>
      <c r="E2159" s="196" t="s">
        <v>92</v>
      </c>
      <c r="F2159" s="196" t="s">
        <v>62</v>
      </c>
      <c r="G2159" s="196" t="s">
        <v>210</v>
      </c>
      <c r="H2159" s="196">
        <v>4.1500000000000004</v>
      </c>
      <c r="I2159" s="196" t="s">
        <v>214</v>
      </c>
      <c r="J2159" s="196">
        <v>39</v>
      </c>
      <c r="K2159" s="448">
        <v>718875</v>
      </c>
      <c r="L2159" s="196" t="s">
        <v>62</v>
      </c>
      <c r="M2159" s="196" t="s">
        <v>298</v>
      </c>
      <c r="N2159" s="216">
        <v>161.85000000000002</v>
      </c>
      <c r="O2159" s="216">
        <v>0</v>
      </c>
      <c r="P2159" s="216">
        <v>0</v>
      </c>
      <c r="Q2159" s="335">
        <v>0</v>
      </c>
      <c r="R2159" s="234"/>
    </row>
    <row r="2160" spans="2:18" s="194" customFormat="1" x14ac:dyDescent="0.25">
      <c r="B2160" s="233">
        <v>2154</v>
      </c>
      <c r="C2160" s="293">
        <v>45494</v>
      </c>
      <c r="D2160" s="201" t="s">
        <v>155</v>
      </c>
      <c r="E2160" s="196" t="s">
        <v>92</v>
      </c>
      <c r="F2160" s="196" t="s">
        <v>62</v>
      </c>
      <c r="G2160" s="196" t="s">
        <v>210</v>
      </c>
      <c r="H2160" s="196">
        <v>4.1500000000000004</v>
      </c>
      <c r="I2160" s="196" t="s">
        <v>214</v>
      </c>
      <c r="J2160" s="196">
        <v>39</v>
      </c>
      <c r="K2160" s="448">
        <v>718875</v>
      </c>
      <c r="L2160" s="196" t="s">
        <v>62</v>
      </c>
      <c r="M2160" s="196" t="s">
        <v>298</v>
      </c>
      <c r="N2160" s="216">
        <v>161.85000000000002</v>
      </c>
      <c r="O2160" s="216">
        <v>0</v>
      </c>
      <c r="P2160" s="216">
        <v>0</v>
      </c>
      <c r="Q2160" s="335">
        <v>0</v>
      </c>
      <c r="R2160" s="234"/>
    </row>
    <row r="2161" spans="2:18" s="194" customFormat="1" x14ac:dyDescent="0.25">
      <c r="B2161" s="233">
        <v>2155</v>
      </c>
      <c r="C2161" s="293">
        <v>45494</v>
      </c>
      <c r="D2161" s="201" t="s">
        <v>154</v>
      </c>
      <c r="E2161" s="196" t="s">
        <v>92</v>
      </c>
      <c r="F2161" s="196" t="s">
        <v>62</v>
      </c>
      <c r="G2161" s="196" t="s">
        <v>210</v>
      </c>
      <c r="H2161" s="196">
        <v>4.1500000000000004</v>
      </c>
      <c r="I2161" s="196" t="s">
        <v>214</v>
      </c>
      <c r="J2161" s="196">
        <v>28</v>
      </c>
      <c r="K2161" s="448">
        <v>718875</v>
      </c>
      <c r="L2161" s="196" t="s">
        <v>62</v>
      </c>
      <c r="M2161" s="196" t="s">
        <v>298</v>
      </c>
      <c r="N2161" s="216">
        <v>116.20000000000002</v>
      </c>
      <c r="O2161" s="216">
        <v>0</v>
      </c>
      <c r="P2161" s="216">
        <v>0</v>
      </c>
      <c r="Q2161" s="335">
        <v>0</v>
      </c>
      <c r="R2161" s="234"/>
    </row>
    <row r="2162" spans="2:18" s="194" customFormat="1" x14ac:dyDescent="0.25">
      <c r="B2162" s="233">
        <v>2156</v>
      </c>
      <c r="C2162" s="293">
        <v>45494</v>
      </c>
      <c r="D2162" s="201" t="s">
        <v>295</v>
      </c>
      <c r="E2162" s="196" t="s">
        <v>92</v>
      </c>
      <c r="F2162" s="196" t="s">
        <v>62</v>
      </c>
      <c r="G2162" s="196" t="s">
        <v>210</v>
      </c>
      <c r="H2162" s="196">
        <v>4.1500000000000004</v>
      </c>
      <c r="I2162" s="196" t="s">
        <v>214</v>
      </c>
      <c r="J2162" s="196">
        <v>6</v>
      </c>
      <c r="K2162" s="448">
        <v>718875</v>
      </c>
      <c r="L2162" s="196" t="s">
        <v>62</v>
      </c>
      <c r="M2162" s="196" t="s">
        <v>298</v>
      </c>
      <c r="N2162" s="216">
        <v>24.900000000000002</v>
      </c>
      <c r="O2162" s="216">
        <v>0</v>
      </c>
      <c r="P2162" s="216">
        <v>0</v>
      </c>
      <c r="Q2162" s="335">
        <v>0</v>
      </c>
      <c r="R2162" s="234"/>
    </row>
    <row r="2163" spans="2:18" s="194" customFormat="1" x14ac:dyDescent="0.25">
      <c r="B2163" s="233">
        <v>2157</v>
      </c>
      <c r="C2163" s="293">
        <v>45494</v>
      </c>
      <c r="D2163" s="201" t="s">
        <v>155</v>
      </c>
      <c r="E2163" s="196" t="s">
        <v>92</v>
      </c>
      <c r="F2163" s="196" t="s">
        <v>62</v>
      </c>
      <c r="G2163" s="196" t="s">
        <v>210</v>
      </c>
      <c r="H2163" s="196">
        <v>4.1500000000000004</v>
      </c>
      <c r="I2163" s="196" t="s">
        <v>214</v>
      </c>
      <c r="J2163" s="196">
        <v>6</v>
      </c>
      <c r="K2163" s="448">
        <v>718875</v>
      </c>
      <c r="L2163" s="196" t="s">
        <v>62</v>
      </c>
      <c r="M2163" s="196" t="s">
        <v>298</v>
      </c>
      <c r="N2163" s="216">
        <v>24.900000000000002</v>
      </c>
      <c r="O2163" s="216">
        <v>0</v>
      </c>
      <c r="P2163" s="216">
        <v>0</v>
      </c>
      <c r="Q2163" s="335">
        <v>0</v>
      </c>
      <c r="R2163" s="234"/>
    </row>
    <row r="2164" spans="2:18" s="194" customFormat="1" x14ac:dyDescent="0.25">
      <c r="B2164" s="233">
        <v>2158</v>
      </c>
      <c r="C2164" s="293">
        <v>45494</v>
      </c>
      <c r="D2164" s="201" t="s">
        <v>154</v>
      </c>
      <c r="E2164" s="196" t="s">
        <v>92</v>
      </c>
      <c r="F2164" s="196" t="s">
        <v>62</v>
      </c>
      <c r="G2164" s="196" t="s">
        <v>210</v>
      </c>
      <c r="H2164" s="196">
        <v>4.1500000000000004</v>
      </c>
      <c r="I2164" s="196" t="s">
        <v>214</v>
      </c>
      <c r="J2164" s="196">
        <v>5</v>
      </c>
      <c r="K2164" s="448">
        <v>718875</v>
      </c>
      <c r="L2164" s="196" t="s">
        <v>62</v>
      </c>
      <c r="M2164" s="196" t="s">
        <v>298</v>
      </c>
      <c r="N2164" s="216">
        <v>20.75</v>
      </c>
      <c r="O2164" s="216">
        <v>0</v>
      </c>
      <c r="P2164" s="216">
        <v>0</v>
      </c>
      <c r="Q2164" s="335">
        <v>0</v>
      </c>
      <c r="R2164" s="234"/>
    </row>
    <row r="2165" spans="2:18" s="194" customFormat="1" x14ac:dyDescent="0.25">
      <c r="B2165" s="233">
        <v>2159</v>
      </c>
      <c r="C2165" s="293">
        <v>45494</v>
      </c>
      <c r="D2165" s="201" t="s">
        <v>158</v>
      </c>
      <c r="E2165" s="196" t="s">
        <v>159</v>
      </c>
      <c r="F2165" s="196" t="s">
        <v>381</v>
      </c>
      <c r="G2165" s="196" t="s">
        <v>159</v>
      </c>
      <c r="H2165" s="196">
        <v>10</v>
      </c>
      <c r="I2165" s="196" t="s">
        <v>66</v>
      </c>
      <c r="J2165" s="196">
        <v>4</v>
      </c>
      <c r="K2165" s="448"/>
      <c r="L2165" s="196" t="s">
        <v>356</v>
      </c>
      <c r="M2165" s="196"/>
      <c r="N2165" s="216">
        <v>0</v>
      </c>
      <c r="O2165" s="216">
        <v>0</v>
      </c>
      <c r="P2165" s="216">
        <v>40</v>
      </c>
      <c r="Q2165" s="335">
        <v>0</v>
      </c>
      <c r="R2165" s="234"/>
    </row>
    <row r="2166" spans="2:18" s="194" customFormat="1" x14ac:dyDescent="0.25">
      <c r="B2166" s="233">
        <v>2160</v>
      </c>
      <c r="C2166" s="293">
        <v>45494</v>
      </c>
      <c r="D2166" s="201" t="s">
        <v>277</v>
      </c>
      <c r="E2166" s="196" t="s">
        <v>176</v>
      </c>
      <c r="F2166" s="196" t="s">
        <v>7</v>
      </c>
      <c r="G2166" s="196" t="s">
        <v>209</v>
      </c>
      <c r="H2166" s="196">
        <v>7</v>
      </c>
      <c r="I2166" s="196" t="s">
        <v>214</v>
      </c>
      <c r="J2166" s="196">
        <v>29</v>
      </c>
      <c r="K2166" s="448">
        <v>723</v>
      </c>
      <c r="L2166" s="196" t="s">
        <v>7</v>
      </c>
      <c r="M2166" s="196" t="s">
        <v>298</v>
      </c>
      <c r="N2166" s="216">
        <v>203</v>
      </c>
      <c r="O2166" s="216">
        <v>0</v>
      </c>
      <c r="P2166" s="216">
        <v>0</v>
      </c>
      <c r="Q2166" s="335">
        <v>0</v>
      </c>
      <c r="R2166" s="234"/>
    </row>
    <row r="2167" spans="2:18" s="194" customFormat="1" x14ac:dyDescent="0.25">
      <c r="B2167" s="233">
        <v>2161</v>
      </c>
      <c r="C2167" s="293">
        <v>45494</v>
      </c>
      <c r="D2167" s="201" t="s">
        <v>261</v>
      </c>
      <c r="E2167" s="196" t="s">
        <v>269</v>
      </c>
      <c r="F2167" s="196" t="s">
        <v>7</v>
      </c>
      <c r="G2167" s="196" t="s">
        <v>210</v>
      </c>
      <c r="H2167" s="196">
        <v>5</v>
      </c>
      <c r="I2167" s="196" t="s">
        <v>214</v>
      </c>
      <c r="J2167" s="196">
        <v>21</v>
      </c>
      <c r="K2167" s="448">
        <v>723</v>
      </c>
      <c r="L2167" s="196" t="s">
        <v>7</v>
      </c>
      <c r="M2167" s="196" t="s">
        <v>298</v>
      </c>
      <c r="N2167" s="216">
        <v>105</v>
      </c>
      <c r="O2167" s="216">
        <v>0</v>
      </c>
      <c r="P2167" s="216">
        <v>0</v>
      </c>
      <c r="Q2167" s="335">
        <v>0</v>
      </c>
      <c r="R2167" s="234"/>
    </row>
    <row r="2168" spans="2:18" s="194" customFormat="1" x14ac:dyDescent="0.25">
      <c r="B2168" s="233">
        <v>2162</v>
      </c>
      <c r="C2168" s="293">
        <v>45494</v>
      </c>
      <c r="D2168" s="201" t="s">
        <v>254</v>
      </c>
      <c r="E2168" s="196" t="s">
        <v>159</v>
      </c>
      <c r="F2168" s="196" t="s">
        <v>7</v>
      </c>
      <c r="G2168" s="196" t="s">
        <v>159</v>
      </c>
      <c r="H2168" s="196">
        <v>10</v>
      </c>
      <c r="I2168" s="196" t="s">
        <v>66</v>
      </c>
      <c r="J2168" s="196">
        <v>7</v>
      </c>
      <c r="K2168" s="448"/>
      <c r="L2168" s="196" t="s">
        <v>356</v>
      </c>
      <c r="M2168" s="196"/>
      <c r="N2168" s="216">
        <v>0</v>
      </c>
      <c r="O2168" s="216">
        <v>0</v>
      </c>
      <c r="P2168" s="216">
        <v>70</v>
      </c>
      <c r="Q2168" s="335">
        <v>0</v>
      </c>
      <c r="R2168" s="234"/>
    </row>
    <row r="2169" spans="2:18" s="194" customFormat="1" x14ac:dyDescent="0.25">
      <c r="B2169" s="233">
        <v>2163</v>
      </c>
      <c r="C2169" s="293">
        <v>45494</v>
      </c>
      <c r="D2169" s="201" t="s">
        <v>263</v>
      </c>
      <c r="E2169" s="196" t="s">
        <v>176</v>
      </c>
      <c r="F2169" s="196" t="s">
        <v>7</v>
      </c>
      <c r="G2169" s="196" t="s">
        <v>209</v>
      </c>
      <c r="H2169" s="196">
        <v>7</v>
      </c>
      <c r="I2169" s="196" t="s">
        <v>214</v>
      </c>
      <c r="J2169" s="196">
        <v>15</v>
      </c>
      <c r="K2169" s="448">
        <v>723</v>
      </c>
      <c r="L2169" s="196" t="s">
        <v>7</v>
      </c>
      <c r="M2169" s="196" t="s">
        <v>298</v>
      </c>
      <c r="N2169" s="216">
        <v>105</v>
      </c>
      <c r="O2169" s="216">
        <v>0</v>
      </c>
      <c r="P2169" s="216">
        <v>0</v>
      </c>
      <c r="Q2169" s="335">
        <v>0</v>
      </c>
      <c r="R2169" s="234"/>
    </row>
    <row r="2170" spans="2:18" s="194" customFormat="1" x14ac:dyDescent="0.25">
      <c r="B2170" s="233">
        <v>2164</v>
      </c>
      <c r="C2170" s="293">
        <v>45494</v>
      </c>
      <c r="D2170" s="201" t="s">
        <v>175</v>
      </c>
      <c r="E2170" s="196" t="s">
        <v>176</v>
      </c>
      <c r="F2170" s="196" t="s">
        <v>7</v>
      </c>
      <c r="G2170" s="196" t="s">
        <v>209</v>
      </c>
      <c r="H2170" s="196">
        <v>7</v>
      </c>
      <c r="I2170" s="196" t="s">
        <v>214</v>
      </c>
      <c r="J2170" s="196">
        <v>26</v>
      </c>
      <c r="K2170" s="448">
        <v>723</v>
      </c>
      <c r="L2170" s="196" t="s">
        <v>7</v>
      </c>
      <c r="M2170" s="196" t="s">
        <v>298</v>
      </c>
      <c r="N2170" s="216">
        <v>182</v>
      </c>
      <c r="O2170" s="216">
        <v>0</v>
      </c>
      <c r="P2170" s="216">
        <v>0</v>
      </c>
      <c r="Q2170" s="335">
        <v>0</v>
      </c>
      <c r="R2170" s="234"/>
    </row>
    <row r="2171" spans="2:18" s="194" customFormat="1" x14ac:dyDescent="0.25">
      <c r="B2171" s="233">
        <v>2165</v>
      </c>
      <c r="C2171" s="293">
        <v>45494</v>
      </c>
      <c r="D2171" s="201" t="s">
        <v>171</v>
      </c>
      <c r="E2171" s="196" t="s">
        <v>159</v>
      </c>
      <c r="F2171" s="196" t="s">
        <v>7</v>
      </c>
      <c r="G2171" s="196" t="s">
        <v>159</v>
      </c>
      <c r="H2171" s="196">
        <v>11.2</v>
      </c>
      <c r="I2171" s="196" t="s">
        <v>66</v>
      </c>
      <c r="J2171" s="196">
        <v>0</v>
      </c>
      <c r="K2171" s="448"/>
      <c r="L2171" s="196" t="s">
        <v>356</v>
      </c>
      <c r="M2171" s="196"/>
      <c r="N2171" s="216">
        <v>0</v>
      </c>
      <c r="O2171" s="216">
        <v>0</v>
      </c>
      <c r="P2171" s="216">
        <v>0</v>
      </c>
      <c r="Q2171" s="335">
        <v>0</v>
      </c>
      <c r="R2171" s="234"/>
    </row>
    <row r="2172" spans="2:18" s="194" customFormat="1" x14ac:dyDescent="0.25">
      <c r="B2172" s="233">
        <v>2166</v>
      </c>
      <c r="C2172" s="293">
        <v>45494</v>
      </c>
      <c r="D2172" s="201" t="s">
        <v>151</v>
      </c>
      <c r="E2172" s="196" t="s">
        <v>92</v>
      </c>
      <c r="F2172" s="196" t="s">
        <v>63</v>
      </c>
      <c r="G2172" s="196" t="s">
        <v>209</v>
      </c>
      <c r="H2172" s="196">
        <v>6.65</v>
      </c>
      <c r="I2172" s="196" t="s">
        <v>215</v>
      </c>
      <c r="J2172" s="196">
        <v>14</v>
      </c>
      <c r="K2172" s="448">
        <v>715</v>
      </c>
      <c r="L2172" s="196" t="s">
        <v>63</v>
      </c>
      <c r="M2172" s="196" t="s">
        <v>298</v>
      </c>
      <c r="N2172" s="216">
        <v>0</v>
      </c>
      <c r="O2172" s="216">
        <v>107.065</v>
      </c>
      <c r="P2172" s="216">
        <v>0</v>
      </c>
      <c r="Q2172" s="335">
        <v>0</v>
      </c>
      <c r="R2172" s="234"/>
    </row>
    <row r="2173" spans="2:18" s="194" customFormat="1" x14ac:dyDescent="0.25">
      <c r="B2173" s="233">
        <v>2167</v>
      </c>
      <c r="C2173" s="293">
        <v>45494</v>
      </c>
      <c r="D2173" s="201" t="s">
        <v>150</v>
      </c>
      <c r="E2173" s="196" t="s">
        <v>92</v>
      </c>
      <c r="F2173" s="196" t="s">
        <v>63</v>
      </c>
      <c r="G2173" s="196" t="s">
        <v>210</v>
      </c>
      <c r="H2173" s="196">
        <v>4.1500000000000004</v>
      </c>
      <c r="I2173" s="196" t="s">
        <v>215</v>
      </c>
      <c r="J2173" s="196">
        <v>32</v>
      </c>
      <c r="K2173" s="448">
        <v>715</v>
      </c>
      <c r="L2173" s="196" t="s">
        <v>63</v>
      </c>
      <c r="M2173" s="196" t="s">
        <v>298</v>
      </c>
      <c r="N2173" s="216">
        <v>0</v>
      </c>
      <c r="O2173" s="216">
        <v>152.72</v>
      </c>
      <c r="P2173" s="216">
        <v>0</v>
      </c>
      <c r="Q2173" s="335">
        <v>0</v>
      </c>
      <c r="R2173" s="234"/>
    </row>
    <row r="2174" spans="2:18" s="194" customFormat="1" x14ac:dyDescent="0.25">
      <c r="B2174" s="233">
        <v>2168</v>
      </c>
      <c r="C2174" s="293">
        <v>45494</v>
      </c>
      <c r="D2174" s="201" t="s">
        <v>148</v>
      </c>
      <c r="E2174" s="196" t="s">
        <v>92</v>
      </c>
      <c r="F2174" s="196" t="s">
        <v>63</v>
      </c>
      <c r="G2174" s="196" t="s">
        <v>210</v>
      </c>
      <c r="H2174" s="196">
        <v>4.1500000000000004</v>
      </c>
      <c r="I2174" s="196" t="s">
        <v>215</v>
      </c>
      <c r="J2174" s="196">
        <v>32</v>
      </c>
      <c r="K2174" s="448">
        <v>715</v>
      </c>
      <c r="L2174" s="196" t="s">
        <v>63</v>
      </c>
      <c r="M2174" s="196" t="s">
        <v>298</v>
      </c>
      <c r="N2174" s="216">
        <v>0</v>
      </c>
      <c r="O2174" s="216">
        <v>152.72</v>
      </c>
      <c r="P2174" s="216">
        <v>0</v>
      </c>
      <c r="Q2174" s="335">
        <v>0</v>
      </c>
      <c r="R2174" s="234"/>
    </row>
    <row r="2175" spans="2:18" s="194" customFormat="1" x14ac:dyDescent="0.25">
      <c r="B2175" s="233">
        <v>2169</v>
      </c>
      <c r="C2175" s="293">
        <v>45494</v>
      </c>
      <c r="D2175" s="201" t="s">
        <v>177</v>
      </c>
      <c r="E2175" s="196" t="s">
        <v>159</v>
      </c>
      <c r="F2175" s="196" t="s">
        <v>8</v>
      </c>
      <c r="G2175" s="196" t="s">
        <v>159</v>
      </c>
      <c r="H2175" s="196">
        <v>11.6</v>
      </c>
      <c r="I2175" s="196" t="s">
        <v>66</v>
      </c>
      <c r="J2175" s="196">
        <v>5</v>
      </c>
      <c r="K2175" s="448"/>
      <c r="L2175" s="196" t="s">
        <v>356</v>
      </c>
      <c r="M2175" s="196"/>
      <c r="N2175" s="216">
        <v>0</v>
      </c>
      <c r="O2175" s="216">
        <v>0</v>
      </c>
      <c r="P2175" s="216">
        <v>58</v>
      </c>
      <c r="Q2175" s="335">
        <v>0</v>
      </c>
      <c r="R2175" s="234"/>
    </row>
    <row r="2176" spans="2:18" s="194" customFormat="1" x14ac:dyDescent="0.25">
      <c r="B2176" s="233">
        <v>2170</v>
      </c>
      <c r="C2176" s="293">
        <v>45494</v>
      </c>
      <c r="D2176" s="201" t="s">
        <v>139</v>
      </c>
      <c r="E2176" s="196" t="s">
        <v>92</v>
      </c>
      <c r="F2176" s="196" t="s">
        <v>2</v>
      </c>
      <c r="G2176" s="196" t="s">
        <v>209</v>
      </c>
      <c r="H2176" s="196">
        <v>7</v>
      </c>
      <c r="I2176" s="196" t="s">
        <v>214</v>
      </c>
      <c r="J2176" s="196">
        <v>16</v>
      </c>
      <c r="K2176" s="448">
        <v>712350</v>
      </c>
      <c r="L2176" s="196" t="s">
        <v>2</v>
      </c>
      <c r="M2176" s="196" t="s">
        <v>297</v>
      </c>
      <c r="N2176" s="216">
        <v>112</v>
      </c>
      <c r="O2176" s="216">
        <v>0</v>
      </c>
      <c r="P2176" s="216">
        <v>0</v>
      </c>
      <c r="Q2176" s="335">
        <v>0</v>
      </c>
      <c r="R2176" s="234"/>
    </row>
    <row r="2177" spans="2:18" s="194" customFormat="1" x14ac:dyDescent="0.25">
      <c r="B2177" s="233">
        <v>2171</v>
      </c>
      <c r="C2177" s="293">
        <v>45494</v>
      </c>
      <c r="D2177" s="201" t="s">
        <v>140</v>
      </c>
      <c r="E2177" s="196" t="s">
        <v>92</v>
      </c>
      <c r="F2177" s="196" t="s">
        <v>2</v>
      </c>
      <c r="G2177" s="196" t="s">
        <v>209</v>
      </c>
      <c r="H2177" s="196">
        <v>7</v>
      </c>
      <c r="I2177" s="196" t="s">
        <v>214</v>
      </c>
      <c r="J2177" s="196">
        <v>17</v>
      </c>
      <c r="K2177" s="448">
        <v>712350</v>
      </c>
      <c r="L2177" s="196" t="s">
        <v>2</v>
      </c>
      <c r="M2177" s="196" t="s">
        <v>297</v>
      </c>
      <c r="N2177" s="216">
        <v>119</v>
      </c>
      <c r="O2177" s="216">
        <v>0</v>
      </c>
      <c r="P2177" s="216">
        <v>0</v>
      </c>
      <c r="Q2177" s="335">
        <v>0</v>
      </c>
      <c r="R2177" s="234"/>
    </row>
    <row r="2178" spans="2:18" s="194" customFormat="1" x14ac:dyDescent="0.25">
      <c r="B2178" s="233">
        <v>2172</v>
      </c>
      <c r="C2178" s="293">
        <v>45494</v>
      </c>
      <c r="D2178" s="201" t="s">
        <v>141</v>
      </c>
      <c r="E2178" s="196" t="s">
        <v>92</v>
      </c>
      <c r="F2178" s="196" t="s">
        <v>2</v>
      </c>
      <c r="G2178" s="196" t="s">
        <v>209</v>
      </c>
      <c r="H2178" s="196">
        <v>7</v>
      </c>
      <c r="I2178" s="196" t="s">
        <v>214</v>
      </c>
      <c r="J2178" s="196">
        <v>17</v>
      </c>
      <c r="K2178" s="448">
        <v>712350</v>
      </c>
      <c r="L2178" s="196" t="s">
        <v>2</v>
      </c>
      <c r="M2178" s="196" t="s">
        <v>297</v>
      </c>
      <c r="N2178" s="216">
        <v>119</v>
      </c>
      <c r="O2178" s="216">
        <v>0</v>
      </c>
      <c r="P2178" s="216">
        <v>0</v>
      </c>
      <c r="Q2178" s="335">
        <v>0</v>
      </c>
      <c r="R2178" s="234"/>
    </row>
    <row r="2179" spans="2:18" s="194" customFormat="1" x14ac:dyDescent="0.25">
      <c r="B2179" s="233">
        <v>2173</v>
      </c>
      <c r="C2179" s="293">
        <v>45494</v>
      </c>
      <c r="D2179" s="201" t="s">
        <v>252</v>
      </c>
      <c r="E2179" s="196" t="s">
        <v>92</v>
      </c>
      <c r="F2179" s="196" t="s">
        <v>2</v>
      </c>
      <c r="G2179" s="196" t="s">
        <v>209</v>
      </c>
      <c r="H2179" s="196">
        <v>7</v>
      </c>
      <c r="I2179" s="196" t="s">
        <v>214</v>
      </c>
      <c r="J2179" s="196">
        <v>33</v>
      </c>
      <c r="K2179" s="448">
        <v>712350</v>
      </c>
      <c r="L2179" s="196" t="s">
        <v>2</v>
      </c>
      <c r="M2179" s="196" t="s">
        <v>297</v>
      </c>
      <c r="N2179" s="216">
        <v>231</v>
      </c>
      <c r="O2179" s="216">
        <v>0</v>
      </c>
      <c r="P2179" s="216">
        <v>0</v>
      </c>
      <c r="Q2179" s="335">
        <v>0</v>
      </c>
      <c r="R2179" s="234"/>
    </row>
    <row r="2180" spans="2:18" s="194" customFormat="1" x14ac:dyDescent="0.25">
      <c r="B2180" s="233">
        <v>2174</v>
      </c>
      <c r="C2180" s="293">
        <v>45494</v>
      </c>
      <c r="D2180" s="201" t="s">
        <v>259</v>
      </c>
      <c r="E2180" s="196" t="s">
        <v>92</v>
      </c>
      <c r="F2180" s="196" t="s">
        <v>2</v>
      </c>
      <c r="G2180" s="196" t="s">
        <v>209</v>
      </c>
      <c r="H2180" s="196">
        <v>7</v>
      </c>
      <c r="I2180" s="196" t="s">
        <v>214</v>
      </c>
      <c r="J2180" s="196">
        <v>33</v>
      </c>
      <c r="K2180" s="448">
        <v>712350</v>
      </c>
      <c r="L2180" s="196" t="s">
        <v>2</v>
      </c>
      <c r="M2180" s="196" t="s">
        <v>297</v>
      </c>
      <c r="N2180" s="216">
        <v>231</v>
      </c>
      <c r="O2180" s="216">
        <v>0</v>
      </c>
      <c r="P2180" s="216">
        <v>0</v>
      </c>
      <c r="Q2180" s="335">
        <v>0</v>
      </c>
      <c r="R2180" s="234"/>
    </row>
    <row r="2181" spans="2:18" s="194" customFormat="1" x14ac:dyDescent="0.25">
      <c r="B2181" s="233">
        <v>2175</v>
      </c>
      <c r="C2181" s="293">
        <v>45494</v>
      </c>
      <c r="D2181" s="201" t="s">
        <v>260</v>
      </c>
      <c r="E2181" s="196" t="s">
        <v>92</v>
      </c>
      <c r="F2181" s="196" t="s">
        <v>2</v>
      </c>
      <c r="G2181" s="196" t="s">
        <v>209</v>
      </c>
      <c r="H2181" s="196">
        <v>7</v>
      </c>
      <c r="I2181" s="196" t="s">
        <v>214</v>
      </c>
      <c r="J2181" s="196">
        <v>34</v>
      </c>
      <c r="K2181" s="448">
        <v>712350</v>
      </c>
      <c r="L2181" s="196" t="s">
        <v>2</v>
      </c>
      <c r="M2181" s="196" t="s">
        <v>297</v>
      </c>
      <c r="N2181" s="216">
        <v>238</v>
      </c>
      <c r="O2181" s="216">
        <v>0</v>
      </c>
      <c r="P2181" s="216">
        <v>0</v>
      </c>
      <c r="Q2181" s="335">
        <v>0</v>
      </c>
      <c r="R2181" s="234"/>
    </row>
    <row r="2182" spans="2:18" s="194" customFormat="1" x14ac:dyDescent="0.25">
      <c r="B2182" s="233">
        <v>2176</v>
      </c>
      <c r="C2182" s="293">
        <v>45494</v>
      </c>
      <c r="D2182" s="201" t="s">
        <v>96</v>
      </c>
      <c r="E2182" s="196" t="s">
        <v>159</v>
      </c>
      <c r="F2182" s="196" t="s">
        <v>1</v>
      </c>
      <c r="G2182" s="196" t="s">
        <v>159</v>
      </c>
      <c r="H2182" s="196">
        <v>11.8</v>
      </c>
      <c r="I2182" s="196" t="s">
        <v>66</v>
      </c>
      <c r="J2182" s="196">
        <v>3</v>
      </c>
      <c r="K2182" s="448"/>
      <c r="L2182" s="196" t="s">
        <v>356</v>
      </c>
      <c r="M2182" s="196"/>
      <c r="N2182" s="216">
        <v>0</v>
      </c>
      <c r="O2182" s="216">
        <v>0</v>
      </c>
      <c r="P2182" s="216">
        <v>35.400000000000006</v>
      </c>
      <c r="Q2182" s="335">
        <v>0</v>
      </c>
      <c r="R2182" s="234"/>
    </row>
    <row r="2183" spans="2:18" s="194" customFormat="1" x14ac:dyDescent="0.25">
      <c r="B2183" s="233">
        <v>2177</v>
      </c>
      <c r="C2183" s="293">
        <v>45494</v>
      </c>
      <c r="D2183" s="201" t="s">
        <v>128</v>
      </c>
      <c r="E2183" s="196" t="s">
        <v>159</v>
      </c>
      <c r="F2183" s="196" t="s">
        <v>1</v>
      </c>
      <c r="G2183" s="196" t="s">
        <v>159</v>
      </c>
      <c r="H2183" s="196">
        <v>11.8</v>
      </c>
      <c r="I2183" s="196" t="s">
        <v>66</v>
      </c>
      <c r="J2183" s="196">
        <v>4</v>
      </c>
      <c r="K2183" s="448"/>
      <c r="L2183" s="196" t="s">
        <v>356</v>
      </c>
      <c r="M2183" s="196"/>
      <c r="N2183" s="216">
        <v>0</v>
      </c>
      <c r="O2183" s="216">
        <v>0</v>
      </c>
      <c r="P2183" s="216">
        <v>47.2</v>
      </c>
      <c r="Q2183" s="335">
        <v>0</v>
      </c>
      <c r="R2183" s="234"/>
    </row>
    <row r="2184" spans="2:18" s="194" customFormat="1" x14ac:dyDescent="0.25">
      <c r="B2184" s="232">
        <v>2178</v>
      </c>
      <c r="C2184" s="293">
        <v>45494</v>
      </c>
      <c r="D2184" s="195" t="s">
        <v>505</v>
      </c>
      <c r="E2184" s="196" t="s">
        <v>130</v>
      </c>
      <c r="F2184" s="196" t="s">
        <v>130</v>
      </c>
      <c r="G2184" s="196" t="s">
        <v>304</v>
      </c>
      <c r="H2184" s="196">
        <v>1</v>
      </c>
      <c r="I2184" s="196" t="s">
        <v>303</v>
      </c>
      <c r="J2184" s="196">
        <v>37</v>
      </c>
      <c r="K2184" s="448"/>
      <c r="L2184" s="196"/>
      <c r="M2184" s="196" t="s">
        <v>482</v>
      </c>
      <c r="N2184" s="216">
        <v>0</v>
      </c>
      <c r="O2184" s="216">
        <v>0</v>
      </c>
      <c r="P2184" s="216">
        <v>0</v>
      </c>
      <c r="Q2184" s="335">
        <v>0</v>
      </c>
      <c r="R2184" s="234"/>
    </row>
    <row r="2185" spans="2:18" s="194" customFormat="1" x14ac:dyDescent="0.25">
      <c r="B2185" s="233">
        <v>2179</v>
      </c>
      <c r="C2185" s="293">
        <v>45495</v>
      </c>
      <c r="D2185" s="195" t="s">
        <v>94</v>
      </c>
      <c r="E2185" s="196" t="s">
        <v>92</v>
      </c>
      <c r="F2185" s="196" t="s">
        <v>1</v>
      </c>
      <c r="G2185" s="196" t="s">
        <v>209</v>
      </c>
      <c r="H2185" s="196">
        <v>6.65</v>
      </c>
      <c r="I2185" s="196" t="s">
        <v>215</v>
      </c>
      <c r="J2185" s="196">
        <v>21</v>
      </c>
      <c r="K2185" s="448">
        <v>715300</v>
      </c>
      <c r="L2185" s="196" t="s">
        <v>1</v>
      </c>
      <c r="M2185" s="196" t="s">
        <v>297</v>
      </c>
      <c r="N2185" s="216">
        <v>0</v>
      </c>
      <c r="O2185" s="216">
        <v>160.5975</v>
      </c>
      <c r="P2185" s="216">
        <v>0</v>
      </c>
      <c r="Q2185" s="335">
        <v>0</v>
      </c>
      <c r="R2185" s="234"/>
    </row>
    <row r="2186" spans="2:18" s="194" customFormat="1" x14ac:dyDescent="0.25">
      <c r="B2186" s="233">
        <v>2180</v>
      </c>
      <c r="C2186" s="293">
        <v>45495</v>
      </c>
      <c r="D2186" s="195" t="s">
        <v>91</v>
      </c>
      <c r="E2186" s="196" t="s">
        <v>92</v>
      </c>
      <c r="F2186" s="196" t="s">
        <v>1</v>
      </c>
      <c r="G2186" s="196" t="s">
        <v>209</v>
      </c>
      <c r="H2186" s="196">
        <v>6.65</v>
      </c>
      <c r="I2186" s="196" t="s">
        <v>215</v>
      </c>
      <c r="J2186" s="196">
        <v>22</v>
      </c>
      <c r="K2186" s="448">
        <v>715300</v>
      </c>
      <c r="L2186" s="196" t="s">
        <v>1</v>
      </c>
      <c r="M2186" s="196" t="s">
        <v>297</v>
      </c>
      <c r="N2186" s="216">
        <v>0</v>
      </c>
      <c r="O2186" s="216">
        <v>168.245</v>
      </c>
      <c r="P2186" s="216">
        <v>0</v>
      </c>
      <c r="Q2186" s="335">
        <v>0</v>
      </c>
      <c r="R2186" s="234"/>
    </row>
    <row r="2187" spans="2:18" s="194" customFormat="1" x14ac:dyDescent="0.25">
      <c r="B2187" s="233">
        <v>2181</v>
      </c>
      <c r="C2187" s="293">
        <v>45495</v>
      </c>
      <c r="D2187" s="195" t="s">
        <v>116</v>
      </c>
      <c r="E2187" s="196" t="s">
        <v>92</v>
      </c>
      <c r="F2187" s="196" t="s">
        <v>1</v>
      </c>
      <c r="G2187" s="196" t="s">
        <v>209</v>
      </c>
      <c r="H2187" s="196">
        <v>6.65</v>
      </c>
      <c r="I2187" s="196" t="s">
        <v>215</v>
      </c>
      <c r="J2187" s="196">
        <v>21</v>
      </c>
      <c r="K2187" s="448">
        <v>715300</v>
      </c>
      <c r="L2187" s="196" t="s">
        <v>1</v>
      </c>
      <c r="M2187" s="196" t="s">
        <v>297</v>
      </c>
      <c r="N2187" s="216">
        <v>0</v>
      </c>
      <c r="O2187" s="216">
        <v>160.5975</v>
      </c>
      <c r="P2187" s="216">
        <v>0</v>
      </c>
      <c r="Q2187" s="335">
        <v>0</v>
      </c>
      <c r="R2187" s="234"/>
    </row>
    <row r="2188" spans="2:18" s="194" customFormat="1" x14ac:dyDescent="0.25">
      <c r="B2188" s="233">
        <v>2182</v>
      </c>
      <c r="C2188" s="293">
        <v>45495</v>
      </c>
      <c r="D2188" s="195" t="s">
        <v>295</v>
      </c>
      <c r="E2188" s="196" t="s">
        <v>92</v>
      </c>
      <c r="F2188" s="196" t="s">
        <v>62</v>
      </c>
      <c r="G2188" s="196" t="s">
        <v>210</v>
      </c>
      <c r="H2188" s="196">
        <v>4.1500000000000004</v>
      </c>
      <c r="I2188" s="196" t="s">
        <v>215</v>
      </c>
      <c r="J2188" s="196">
        <v>31</v>
      </c>
      <c r="K2188" s="448">
        <v>715600</v>
      </c>
      <c r="L2188" s="196" t="s">
        <v>62</v>
      </c>
      <c r="M2188" s="196" t="s">
        <v>298</v>
      </c>
      <c r="N2188" s="216">
        <v>0</v>
      </c>
      <c r="O2188" s="216">
        <v>147.94749999999999</v>
      </c>
      <c r="P2188" s="216">
        <v>0</v>
      </c>
      <c r="Q2188" s="335">
        <v>0</v>
      </c>
      <c r="R2188" s="234"/>
    </row>
    <row r="2189" spans="2:18" s="194" customFormat="1" x14ac:dyDescent="0.25">
      <c r="B2189" s="233">
        <v>2183</v>
      </c>
      <c r="C2189" s="293">
        <v>45495</v>
      </c>
      <c r="D2189" s="195" t="s">
        <v>155</v>
      </c>
      <c r="E2189" s="196" t="s">
        <v>92</v>
      </c>
      <c r="F2189" s="196" t="s">
        <v>62</v>
      </c>
      <c r="G2189" s="196" t="s">
        <v>210</v>
      </c>
      <c r="H2189" s="196">
        <v>4.1500000000000004</v>
      </c>
      <c r="I2189" s="196" t="s">
        <v>215</v>
      </c>
      <c r="J2189" s="196">
        <v>31</v>
      </c>
      <c r="K2189" s="448">
        <v>715600</v>
      </c>
      <c r="L2189" s="196" t="s">
        <v>62</v>
      </c>
      <c r="M2189" s="196" t="s">
        <v>298</v>
      </c>
      <c r="N2189" s="216">
        <v>0</v>
      </c>
      <c r="O2189" s="216">
        <v>147.94749999999999</v>
      </c>
      <c r="P2189" s="216">
        <v>0</v>
      </c>
      <c r="Q2189" s="335">
        <v>0</v>
      </c>
      <c r="R2189" s="234"/>
    </row>
    <row r="2190" spans="2:18" s="194" customFormat="1" x14ac:dyDescent="0.25">
      <c r="B2190" s="233">
        <v>2184</v>
      </c>
      <c r="C2190" s="293">
        <v>45495</v>
      </c>
      <c r="D2190" s="195" t="s">
        <v>154</v>
      </c>
      <c r="E2190" s="196" t="s">
        <v>92</v>
      </c>
      <c r="F2190" s="196" t="s">
        <v>62</v>
      </c>
      <c r="G2190" s="196" t="s">
        <v>210</v>
      </c>
      <c r="H2190" s="196">
        <v>4.1500000000000004</v>
      </c>
      <c r="I2190" s="196" t="s">
        <v>215</v>
      </c>
      <c r="J2190" s="196">
        <v>31</v>
      </c>
      <c r="K2190" s="448">
        <v>715600</v>
      </c>
      <c r="L2190" s="196" t="s">
        <v>62</v>
      </c>
      <c r="M2190" s="196" t="s">
        <v>298</v>
      </c>
      <c r="N2190" s="216">
        <v>0</v>
      </c>
      <c r="O2190" s="216">
        <v>147.94749999999999</v>
      </c>
      <c r="P2190" s="216">
        <v>0</v>
      </c>
      <c r="Q2190" s="335">
        <v>0</v>
      </c>
      <c r="R2190" s="234"/>
    </row>
    <row r="2191" spans="2:18" s="194" customFormat="1" x14ac:dyDescent="0.25">
      <c r="B2191" s="233">
        <v>2185</v>
      </c>
      <c r="C2191" s="293">
        <v>45495</v>
      </c>
      <c r="D2191" s="195" t="s">
        <v>158</v>
      </c>
      <c r="E2191" s="196" t="s">
        <v>159</v>
      </c>
      <c r="F2191" s="196" t="s">
        <v>381</v>
      </c>
      <c r="G2191" s="196" t="s">
        <v>159</v>
      </c>
      <c r="H2191" s="196">
        <v>10</v>
      </c>
      <c r="I2191" s="196" t="s">
        <v>66</v>
      </c>
      <c r="J2191" s="196">
        <v>3</v>
      </c>
      <c r="K2191" s="448"/>
      <c r="L2191" s="196" t="s">
        <v>356</v>
      </c>
      <c r="M2191" s="196"/>
      <c r="N2191" s="216">
        <v>0</v>
      </c>
      <c r="O2191" s="216">
        <v>0</v>
      </c>
      <c r="P2191" s="216">
        <v>30</v>
      </c>
      <c r="Q2191" s="335">
        <v>0</v>
      </c>
      <c r="R2191" s="234"/>
    </row>
    <row r="2192" spans="2:18" s="194" customFormat="1" x14ac:dyDescent="0.25">
      <c r="B2192" s="233">
        <v>2186</v>
      </c>
      <c r="C2192" s="293">
        <v>45495</v>
      </c>
      <c r="D2192" s="195" t="s">
        <v>277</v>
      </c>
      <c r="E2192" s="196" t="s">
        <v>176</v>
      </c>
      <c r="F2192" s="196" t="s">
        <v>7</v>
      </c>
      <c r="G2192" s="196" t="s">
        <v>209</v>
      </c>
      <c r="H2192" s="196">
        <v>7</v>
      </c>
      <c r="I2192" s="196" t="s">
        <v>214</v>
      </c>
      <c r="J2192" s="196">
        <v>42</v>
      </c>
      <c r="K2192" s="448">
        <v>723</v>
      </c>
      <c r="L2192" s="196" t="s">
        <v>7</v>
      </c>
      <c r="M2192" s="196" t="s">
        <v>298</v>
      </c>
      <c r="N2192" s="216">
        <v>294</v>
      </c>
      <c r="O2192" s="216">
        <v>0</v>
      </c>
      <c r="P2192" s="216">
        <v>0</v>
      </c>
      <c r="Q2192" s="335">
        <v>0</v>
      </c>
      <c r="R2192" s="234"/>
    </row>
    <row r="2193" spans="2:18" s="194" customFormat="1" x14ac:dyDescent="0.25">
      <c r="B2193" s="233">
        <v>2187</v>
      </c>
      <c r="C2193" s="293">
        <v>45495</v>
      </c>
      <c r="D2193" s="195" t="s">
        <v>261</v>
      </c>
      <c r="E2193" s="196" t="s">
        <v>269</v>
      </c>
      <c r="F2193" s="196" t="s">
        <v>7</v>
      </c>
      <c r="G2193" s="196" t="s">
        <v>210</v>
      </c>
      <c r="H2193" s="196">
        <v>5</v>
      </c>
      <c r="I2193" s="196" t="s">
        <v>214</v>
      </c>
      <c r="J2193" s="196">
        <v>28</v>
      </c>
      <c r="K2193" s="448">
        <v>723</v>
      </c>
      <c r="L2193" s="196" t="s">
        <v>7</v>
      </c>
      <c r="M2193" s="196" t="s">
        <v>298</v>
      </c>
      <c r="N2193" s="216">
        <v>140</v>
      </c>
      <c r="O2193" s="216">
        <v>0</v>
      </c>
      <c r="P2193" s="216">
        <v>0</v>
      </c>
      <c r="Q2193" s="335">
        <v>0</v>
      </c>
      <c r="R2193" s="234"/>
    </row>
    <row r="2194" spans="2:18" s="194" customFormat="1" x14ac:dyDescent="0.25">
      <c r="B2194" s="233">
        <v>2188</v>
      </c>
      <c r="C2194" s="293">
        <v>45495</v>
      </c>
      <c r="D2194" s="195" t="s">
        <v>254</v>
      </c>
      <c r="E2194" s="196" t="s">
        <v>159</v>
      </c>
      <c r="F2194" s="196" t="s">
        <v>7</v>
      </c>
      <c r="G2194" s="196" t="s">
        <v>159</v>
      </c>
      <c r="H2194" s="196">
        <v>10</v>
      </c>
      <c r="I2194" s="196" t="s">
        <v>66</v>
      </c>
      <c r="J2194" s="196">
        <v>4</v>
      </c>
      <c r="K2194" s="448">
        <v>723</v>
      </c>
      <c r="L2194" s="196" t="s">
        <v>356</v>
      </c>
      <c r="M2194" s="196"/>
      <c r="N2194" s="216">
        <v>0</v>
      </c>
      <c r="O2194" s="216">
        <v>0</v>
      </c>
      <c r="P2194" s="216">
        <v>40</v>
      </c>
      <c r="Q2194" s="335">
        <v>0</v>
      </c>
      <c r="R2194" s="234"/>
    </row>
    <row r="2195" spans="2:18" s="194" customFormat="1" x14ac:dyDescent="0.25">
      <c r="B2195" s="233">
        <v>2189</v>
      </c>
      <c r="C2195" s="293">
        <v>45495</v>
      </c>
      <c r="D2195" s="195" t="s">
        <v>263</v>
      </c>
      <c r="E2195" s="196" t="s">
        <v>176</v>
      </c>
      <c r="F2195" s="196" t="s">
        <v>7</v>
      </c>
      <c r="G2195" s="196" t="s">
        <v>209</v>
      </c>
      <c r="H2195" s="196">
        <v>7</v>
      </c>
      <c r="I2195" s="196" t="s">
        <v>214</v>
      </c>
      <c r="J2195" s="196">
        <v>43</v>
      </c>
      <c r="K2195" s="448">
        <v>723</v>
      </c>
      <c r="L2195" s="196" t="s">
        <v>7</v>
      </c>
      <c r="M2195" s="196" t="s">
        <v>298</v>
      </c>
      <c r="N2195" s="216">
        <v>301</v>
      </c>
      <c r="O2195" s="216">
        <v>0</v>
      </c>
      <c r="P2195" s="216">
        <v>0</v>
      </c>
      <c r="Q2195" s="335">
        <v>0</v>
      </c>
      <c r="R2195" s="234"/>
    </row>
    <row r="2196" spans="2:18" s="194" customFormat="1" x14ac:dyDescent="0.25">
      <c r="B2196" s="233">
        <v>2190</v>
      </c>
      <c r="C2196" s="293">
        <v>45495</v>
      </c>
      <c r="D2196" s="195" t="s">
        <v>175</v>
      </c>
      <c r="E2196" s="196" t="s">
        <v>176</v>
      </c>
      <c r="F2196" s="196" t="s">
        <v>7</v>
      </c>
      <c r="G2196" s="196" t="s">
        <v>209</v>
      </c>
      <c r="H2196" s="196">
        <v>7</v>
      </c>
      <c r="I2196" s="196" t="s">
        <v>214</v>
      </c>
      <c r="J2196" s="196">
        <v>43</v>
      </c>
      <c r="K2196" s="448">
        <v>723</v>
      </c>
      <c r="L2196" s="196" t="s">
        <v>7</v>
      </c>
      <c r="M2196" s="196" t="s">
        <v>298</v>
      </c>
      <c r="N2196" s="216">
        <v>301</v>
      </c>
      <c r="O2196" s="216">
        <v>0</v>
      </c>
      <c r="P2196" s="216">
        <v>0</v>
      </c>
      <c r="Q2196" s="335">
        <v>0</v>
      </c>
      <c r="R2196" s="234"/>
    </row>
    <row r="2197" spans="2:18" s="194" customFormat="1" x14ac:dyDescent="0.25">
      <c r="B2197" s="233">
        <v>2191</v>
      </c>
      <c r="C2197" s="293">
        <v>45495</v>
      </c>
      <c r="D2197" s="195" t="s">
        <v>171</v>
      </c>
      <c r="E2197" s="196" t="s">
        <v>159</v>
      </c>
      <c r="F2197" s="196" t="s">
        <v>7</v>
      </c>
      <c r="G2197" s="196" t="s">
        <v>159</v>
      </c>
      <c r="H2197" s="196">
        <v>11.2</v>
      </c>
      <c r="I2197" s="196" t="s">
        <v>66</v>
      </c>
      <c r="J2197" s="196">
        <v>0</v>
      </c>
      <c r="K2197" s="448">
        <v>723</v>
      </c>
      <c r="L2197" s="196" t="s">
        <v>356</v>
      </c>
      <c r="M2197" s="196"/>
      <c r="N2197" s="216">
        <v>0</v>
      </c>
      <c r="O2197" s="216">
        <v>0</v>
      </c>
      <c r="P2197" s="216">
        <v>0</v>
      </c>
      <c r="Q2197" s="335">
        <v>0</v>
      </c>
      <c r="R2197" s="234"/>
    </row>
    <row r="2198" spans="2:18" s="194" customFormat="1" x14ac:dyDescent="0.25">
      <c r="B2198" s="233">
        <v>2192</v>
      </c>
      <c r="C2198" s="293">
        <v>45495</v>
      </c>
      <c r="D2198" s="195" t="s">
        <v>151</v>
      </c>
      <c r="E2198" s="196" t="s">
        <v>92</v>
      </c>
      <c r="F2198" s="196" t="s">
        <v>63</v>
      </c>
      <c r="G2198" s="196" t="s">
        <v>209</v>
      </c>
      <c r="H2198" s="196">
        <v>6.65</v>
      </c>
      <c r="I2198" s="196" t="s">
        <v>215</v>
      </c>
      <c r="J2198" s="196">
        <v>26</v>
      </c>
      <c r="K2198" s="448">
        <v>715100</v>
      </c>
      <c r="L2198" s="196" t="s">
        <v>63</v>
      </c>
      <c r="M2198" s="196" t="s">
        <v>298</v>
      </c>
      <c r="N2198" s="216">
        <v>0</v>
      </c>
      <c r="O2198" s="216">
        <v>198.83499999999998</v>
      </c>
      <c r="P2198" s="216">
        <v>0</v>
      </c>
      <c r="Q2198" s="335">
        <v>0</v>
      </c>
      <c r="R2198" s="234"/>
    </row>
    <row r="2199" spans="2:18" s="194" customFormat="1" x14ac:dyDescent="0.25">
      <c r="B2199" s="233">
        <v>2193</v>
      </c>
      <c r="C2199" s="293">
        <v>45495</v>
      </c>
      <c r="D2199" s="195" t="s">
        <v>150</v>
      </c>
      <c r="E2199" s="196" t="s">
        <v>92</v>
      </c>
      <c r="F2199" s="196" t="s">
        <v>63</v>
      </c>
      <c r="G2199" s="196" t="s">
        <v>210</v>
      </c>
      <c r="H2199" s="196">
        <v>4.1500000000000004</v>
      </c>
      <c r="I2199" s="196" t="s">
        <v>215</v>
      </c>
      <c r="J2199" s="196">
        <v>26</v>
      </c>
      <c r="K2199" s="448">
        <v>715100</v>
      </c>
      <c r="L2199" s="196" t="s">
        <v>63</v>
      </c>
      <c r="M2199" s="196" t="s">
        <v>298</v>
      </c>
      <c r="N2199" s="216">
        <v>0</v>
      </c>
      <c r="O2199" s="216">
        <v>124.08499999999999</v>
      </c>
      <c r="P2199" s="216">
        <v>0</v>
      </c>
      <c r="Q2199" s="335">
        <v>0</v>
      </c>
      <c r="R2199" s="234"/>
    </row>
    <row r="2200" spans="2:18" s="194" customFormat="1" x14ac:dyDescent="0.25">
      <c r="B2200" s="233">
        <v>2194</v>
      </c>
      <c r="C2200" s="293">
        <v>45495</v>
      </c>
      <c r="D2200" s="195" t="s">
        <v>151</v>
      </c>
      <c r="E2200" s="196" t="s">
        <v>92</v>
      </c>
      <c r="F2200" s="196" t="s">
        <v>63</v>
      </c>
      <c r="G2200" s="196" t="s">
        <v>209</v>
      </c>
      <c r="H2200" s="196">
        <v>6.65</v>
      </c>
      <c r="I2200" s="196" t="s">
        <v>215</v>
      </c>
      <c r="J2200" s="196">
        <v>1</v>
      </c>
      <c r="K2200" s="448">
        <v>715100</v>
      </c>
      <c r="L2200" s="196" t="s">
        <v>63</v>
      </c>
      <c r="M2200" s="196" t="s">
        <v>298</v>
      </c>
      <c r="N2200" s="216">
        <v>0</v>
      </c>
      <c r="O2200" s="216">
        <v>7.6475</v>
      </c>
      <c r="P2200" s="216">
        <v>0</v>
      </c>
      <c r="Q2200" s="335">
        <v>0</v>
      </c>
      <c r="R2200" s="234"/>
    </row>
    <row r="2201" spans="2:18" s="194" customFormat="1" x14ac:dyDescent="0.25">
      <c r="B2201" s="233">
        <v>2195</v>
      </c>
      <c r="C2201" s="293">
        <v>45495</v>
      </c>
      <c r="D2201" s="195" t="s">
        <v>150</v>
      </c>
      <c r="E2201" s="196" t="s">
        <v>92</v>
      </c>
      <c r="F2201" s="196" t="s">
        <v>63</v>
      </c>
      <c r="G2201" s="196" t="s">
        <v>210</v>
      </c>
      <c r="H2201" s="196">
        <v>4.1500000000000004</v>
      </c>
      <c r="I2201" s="196" t="s">
        <v>215</v>
      </c>
      <c r="J2201" s="196">
        <v>6</v>
      </c>
      <c r="K2201" s="448">
        <v>715100</v>
      </c>
      <c r="L2201" s="196" t="s">
        <v>63</v>
      </c>
      <c r="M2201" s="196" t="s">
        <v>298</v>
      </c>
      <c r="N2201" s="216">
        <v>0</v>
      </c>
      <c r="O2201" s="216">
        <v>28.635000000000002</v>
      </c>
      <c r="P2201" s="216">
        <v>0</v>
      </c>
      <c r="Q2201" s="335">
        <v>0</v>
      </c>
      <c r="R2201" s="234"/>
    </row>
    <row r="2202" spans="2:18" s="194" customFormat="1" x14ac:dyDescent="0.25">
      <c r="B2202" s="233">
        <v>2196</v>
      </c>
      <c r="C2202" s="293">
        <v>45495</v>
      </c>
      <c r="D2202" s="195" t="s">
        <v>148</v>
      </c>
      <c r="E2202" s="196" t="s">
        <v>92</v>
      </c>
      <c r="F2202" s="196" t="s">
        <v>63</v>
      </c>
      <c r="G2202" s="196" t="s">
        <v>210</v>
      </c>
      <c r="H2202" s="196">
        <v>4.1500000000000004</v>
      </c>
      <c r="I2202" s="196" t="s">
        <v>215</v>
      </c>
      <c r="J2202" s="196">
        <v>22</v>
      </c>
      <c r="K2202" s="448">
        <v>715100</v>
      </c>
      <c r="L2202" s="196" t="s">
        <v>63</v>
      </c>
      <c r="M2202" s="196" t="s">
        <v>298</v>
      </c>
      <c r="N2202" s="216">
        <v>0</v>
      </c>
      <c r="O2202" s="216">
        <v>104.995</v>
      </c>
      <c r="P2202" s="216">
        <v>0</v>
      </c>
      <c r="Q2202" s="335">
        <v>0</v>
      </c>
      <c r="R2202" s="234"/>
    </row>
    <row r="2203" spans="2:18" s="194" customFormat="1" x14ac:dyDescent="0.25">
      <c r="B2203" s="233">
        <v>2197</v>
      </c>
      <c r="C2203" s="293">
        <v>45495</v>
      </c>
      <c r="D2203" s="195" t="s">
        <v>177</v>
      </c>
      <c r="E2203" s="196" t="s">
        <v>159</v>
      </c>
      <c r="F2203" s="196" t="s">
        <v>8</v>
      </c>
      <c r="G2203" s="196" t="s">
        <v>159</v>
      </c>
      <c r="H2203" s="196">
        <v>11.6</v>
      </c>
      <c r="I2203" s="196" t="s">
        <v>66</v>
      </c>
      <c r="J2203" s="196">
        <v>4</v>
      </c>
      <c r="K2203" s="448"/>
      <c r="L2203" s="196" t="s">
        <v>356</v>
      </c>
      <c r="M2203" s="196"/>
      <c r="N2203" s="216">
        <v>0</v>
      </c>
      <c r="O2203" s="216">
        <v>0</v>
      </c>
      <c r="P2203" s="216">
        <v>46.4</v>
      </c>
      <c r="Q2203" s="335">
        <v>0</v>
      </c>
      <c r="R2203" s="234"/>
    </row>
    <row r="2204" spans="2:18" s="194" customFormat="1" x14ac:dyDescent="0.25">
      <c r="B2204" s="233">
        <v>2198</v>
      </c>
      <c r="C2204" s="293">
        <v>45495</v>
      </c>
      <c r="D2204" s="195" t="s">
        <v>139</v>
      </c>
      <c r="E2204" s="196" t="s">
        <v>92</v>
      </c>
      <c r="F2204" s="196" t="s">
        <v>2</v>
      </c>
      <c r="G2204" s="196" t="s">
        <v>209</v>
      </c>
      <c r="H2204" s="196">
        <v>7</v>
      </c>
      <c r="I2204" s="196" t="s">
        <v>214</v>
      </c>
      <c r="J2204" s="196">
        <v>12</v>
      </c>
      <c r="K2204" s="448">
        <v>712350</v>
      </c>
      <c r="L2204" s="196" t="s">
        <v>2</v>
      </c>
      <c r="M2204" s="196" t="s">
        <v>297</v>
      </c>
      <c r="N2204" s="216">
        <v>84</v>
      </c>
      <c r="O2204" s="216">
        <v>0</v>
      </c>
      <c r="P2204" s="216">
        <v>0</v>
      </c>
      <c r="Q2204" s="335">
        <v>0</v>
      </c>
      <c r="R2204" s="234"/>
    </row>
    <row r="2205" spans="2:18" s="194" customFormat="1" x14ac:dyDescent="0.25">
      <c r="B2205" s="233">
        <v>2199</v>
      </c>
      <c r="C2205" s="293">
        <v>45495</v>
      </c>
      <c r="D2205" s="195" t="s">
        <v>140</v>
      </c>
      <c r="E2205" s="196" t="s">
        <v>92</v>
      </c>
      <c r="F2205" s="196" t="s">
        <v>2</v>
      </c>
      <c r="G2205" s="196" t="s">
        <v>209</v>
      </c>
      <c r="H2205" s="196">
        <v>7</v>
      </c>
      <c r="I2205" s="196" t="s">
        <v>214</v>
      </c>
      <c r="J2205" s="196">
        <v>12</v>
      </c>
      <c r="K2205" s="448">
        <v>712350</v>
      </c>
      <c r="L2205" s="196" t="s">
        <v>2</v>
      </c>
      <c r="M2205" s="196" t="s">
        <v>297</v>
      </c>
      <c r="N2205" s="216">
        <v>84</v>
      </c>
      <c r="O2205" s="216">
        <v>0</v>
      </c>
      <c r="P2205" s="216">
        <v>0</v>
      </c>
      <c r="Q2205" s="335">
        <v>0</v>
      </c>
      <c r="R2205" s="234"/>
    </row>
    <row r="2206" spans="2:18" s="194" customFormat="1" x14ac:dyDescent="0.25">
      <c r="B2206" s="233">
        <v>2200</v>
      </c>
      <c r="C2206" s="293">
        <v>45495</v>
      </c>
      <c r="D2206" s="195" t="s">
        <v>141</v>
      </c>
      <c r="E2206" s="196" t="s">
        <v>92</v>
      </c>
      <c r="F2206" s="196" t="s">
        <v>2</v>
      </c>
      <c r="G2206" s="196" t="s">
        <v>209</v>
      </c>
      <c r="H2206" s="196">
        <v>7</v>
      </c>
      <c r="I2206" s="196" t="s">
        <v>214</v>
      </c>
      <c r="J2206" s="196">
        <v>11</v>
      </c>
      <c r="K2206" s="448">
        <v>712350</v>
      </c>
      <c r="L2206" s="196" t="s">
        <v>2</v>
      </c>
      <c r="M2206" s="196" t="s">
        <v>297</v>
      </c>
      <c r="N2206" s="216">
        <v>77</v>
      </c>
      <c r="O2206" s="216">
        <v>0</v>
      </c>
      <c r="P2206" s="216">
        <v>0</v>
      </c>
      <c r="Q2206" s="335">
        <v>0</v>
      </c>
      <c r="R2206" s="234"/>
    </row>
    <row r="2207" spans="2:18" s="194" customFormat="1" x14ac:dyDescent="0.25">
      <c r="B2207" s="233">
        <v>2201</v>
      </c>
      <c r="C2207" s="293">
        <v>45495</v>
      </c>
      <c r="D2207" s="195" t="s">
        <v>252</v>
      </c>
      <c r="E2207" s="196" t="s">
        <v>92</v>
      </c>
      <c r="F2207" s="196" t="s">
        <v>2</v>
      </c>
      <c r="G2207" s="196" t="s">
        <v>209</v>
      </c>
      <c r="H2207" s="196">
        <v>7</v>
      </c>
      <c r="I2207" s="196" t="s">
        <v>214</v>
      </c>
      <c r="J2207" s="196">
        <v>33</v>
      </c>
      <c r="K2207" s="448">
        <v>712350</v>
      </c>
      <c r="L2207" s="196" t="s">
        <v>2</v>
      </c>
      <c r="M2207" s="196" t="s">
        <v>297</v>
      </c>
      <c r="N2207" s="216">
        <v>231</v>
      </c>
      <c r="O2207" s="216">
        <v>0</v>
      </c>
      <c r="P2207" s="216">
        <v>0</v>
      </c>
      <c r="Q2207" s="335">
        <v>0</v>
      </c>
      <c r="R2207" s="234"/>
    </row>
    <row r="2208" spans="2:18" s="194" customFormat="1" x14ac:dyDescent="0.25">
      <c r="B2208" s="233">
        <v>2202</v>
      </c>
      <c r="C2208" s="293">
        <v>45495</v>
      </c>
      <c r="D2208" s="195" t="s">
        <v>259</v>
      </c>
      <c r="E2208" s="196" t="s">
        <v>92</v>
      </c>
      <c r="F2208" s="196" t="s">
        <v>2</v>
      </c>
      <c r="G2208" s="196" t="s">
        <v>209</v>
      </c>
      <c r="H2208" s="196">
        <v>7</v>
      </c>
      <c r="I2208" s="196" t="s">
        <v>214</v>
      </c>
      <c r="J2208" s="196">
        <v>33</v>
      </c>
      <c r="K2208" s="448">
        <v>712350</v>
      </c>
      <c r="L2208" s="196" t="s">
        <v>2</v>
      </c>
      <c r="M2208" s="196" t="s">
        <v>297</v>
      </c>
      <c r="N2208" s="216">
        <v>231</v>
      </c>
      <c r="O2208" s="216">
        <v>0</v>
      </c>
      <c r="P2208" s="216">
        <v>0</v>
      </c>
      <c r="Q2208" s="335">
        <v>0</v>
      </c>
      <c r="R2208" s="234"/>
    </row>
    <row r="2209" spans="2:18" s="194" customFormat="1" x14ac:dyDescent="0.25">
      <c r="B2209" s="233">
        <v>2203</v>
      </c>
      <c r="C2209" s="293">
        <v>45495</v>
      </c>
      <c r="D2209" s="195" t="s">
        <v>260</v>
      </c>
      <c r="E2209" s="196" t="s">
        <v>92</v>
      </c>
      <c r="F2209" s="196" t="s">
        <v>2</v>
      </c>
      <c r="G2209" s="196" t="s">
        <v>209</v>
      </c>
      <c r="H2209" s="196">
        <v>7</v>
      </c>
      <c r="I2209" s="196" t="s">
        <v>214</v>
      </c>
      <c r="J2209" s="196">
        <v>34</v>
      </c>
      <c r="K2209" s="448">
        <v>712350</v>
      </c>
      <c r="L2209" s="196" t="s">
        <v>2</v>
      </c>
      <c r="M2209" s="196" t="s">
        <v>297</v>
      </c>
      <c r="N2209" s="216">
        <v>238</v>
      </c>
      <c r="O2209" s="216">
        <v>0</v>
      </c>
      <c r="P2209" s="216">
        <v>0</v>
      </c>
      <c r="Q2209" s="335">
        <v>0</v>
      </c>
      <c r="R2209" s="234"/>
    </row>
    <row r="2210" spans="2:18" s="194" customFormat="1" x14ac:dyDescent="0.25">
      <c r="B2210" s="233">
        <v>2204</v>
      </c>
      <c r="C2210" s="293">
        <v>45495</v>
      </c>
      <c r="D2210" s="195" t="s">
        <v>96</v>
      </c>
      <c r="E2210" s="196" t="s">
        <v>159</v>
      </c>
      <c r="F2210" s="196" t="s">
        <v>1</v>
      </c>
      <c r="G2210" s="196" t="s">
        <v>159</v>
      </c>
      <c r="H2210" s="196">
        <v>11.8</v>
      </c>
      <c r="I2210" s="196" t="s">
        <v>66</v>
      </c>
      <c r="J2210" s="196">
        <v>2</v>
      </c>
      <c r="K2210" s="448"/>
      <c r="L2210" s="196" t="s">
        <v>356</v>
      </c>
      <c r="M2210" s="196"/>
      <c r="N2210" s="216">
        <v>0</v>
      </c>
      <c r="O2210" s="216">
        <v>0</v>
      </c>
      <c r="P2210" s="216">
        <v>23.6</v>
      </c>
      <c r="Q2210" s="335">
        <v>0</v>
      </c>
      <c r="R2210" s="234"/>
    </row>
    <row r="2211" spans="2:18" s="194" customFormat="1" x14ac:dyDescent="0.25">
      <c r="B2211" s="233">
        <v>2205</v>
      </c>
      <c r="C2211" s="293">
        <v>45495</v>
      </c>
      <c r="D2211" s="195" t="s">
        <v>128</v>
      </c>
      <c r="E2211" s="196" t="s">
        <v>159</v>
      </c>
      <c r="F2211" s="196" t="s">
        <v>1</v>
      </c>
      <c r="G2211" s="196" t="s">
        <v>159</v>
      </c>
      <c r="H2211" s="196">
        <v>11.8</v>
      </c>
      <c r="I2211" s="196" t="s">
        <v>66</v>
      </c>
      <c r="J2211" s="196">
        <v>2</v>
      </c>
      <c r="K2211" s="448"/>
      <c r="L2211" s="196" t="s">
        <v>356</v>
      </c>
      <c r="M2211" s="196"/>
      <c r="N2211" s="216">
        <v>0</v>
      </c>
      <c r="O2211" s="216">
        <v>0</v>
      </c>
      <c r="P2211" s="216">
        <v>23.6</v>
      </c>
      <c r="Q2211" s="335">
        <v>0</v>
      </c>
      <c r="R2211" s="234"/>
    </row>
    <row r="2212" spans="2:18" s="194" customFormat="1" x14ac:dyDescent="0.25">
      <c r="B2212" s="232">
        <v>2206</v>
      </c>
      <c r="C2212" s="293">
        <v>45495</v>
      </c>
      <c r="D2212" s="195" t="s">
        <v>505</v>
      </c>
      <c r="E2212" s="196" t="s">
        <v>130</v>
      </c>
      <c r="F2212" s="196" t="s">
        <v>130</v>
      </c>
      <c r="G2212" s="196" t="s">
        <v>304</v>
      </c>
      <c r="H2212" s="196">
        <v>1</v>
      </c>
      <c r="I2212" s="196" t="s">
        <v>303</v>
      </c>
      <c r="J2212" s="196">
        <v>45</v>
      </c>
      <c r="K2212" s="448"/>
      <c r="L2212" s="196"/>
      <c r="M2212" s="196" t="s">
        <v>514</v>
      </c>
      <c r="N2212" s="216">
        <v>0</v>
      </c>
      <c r="O2212" s="216">
        <v>0</v>
      </c>
      <c r="P2212" s="216">
        <v>0</v>
      </c>
      <c r="Q2212" s="335">
        <v>0</v>
      </c>
      <c r="R2212" s="234"/>
    </row>
    <row r="2213" spans="2:18" s="194" customFormat="1" x14ac:dyDescent="0.25">
      <c r="B2213" s="233">
        <v>2207</v>
      </c>
      <c r="C2213" s="293">
        <v>45496</v>
      </c>
      <c r="D2213" s="195" t="s">
        <v>94</v>
      </c>
      <c r="E2213" s="196" t="s">
        <v>92</v>
      </c>
      <c r="F2213" s="196" t="s">
        <v>1</v>
      </c>
      <c r="G2213" s="196" t="s">
        <v>209</v>
      </c>
      <c r="H2213" s="196">
        <v>6.65</v>
      </c>
      <c r="I2213" s="196" t="s">
        <v>215</v>
      </c>
      <c r="J2213" s="196">
        <v>22</v>
      </c>
      <c r="K2213" s="448">
        <v>715300</v>
      </c>
      <c r="L2213" s="196" t="s">
        <v>1</v>
      </c>
      <c r="M2213" s="196" t="s">
        <v>297</v>
      </c>
      <c r="N2213" s="216">
        <v>0</v>
      </c>
      <c r="O2213" s="216">
        <v>168.245</v>
      </c>
      <c r="P2213" s="216">
        <v>0</v>
      </c>
      <c r="Q2213" s="335">
        <v>0</v>
      </c>
      <c r="R2213" s="234"/>
    </row>
    <row r="2214" spans="2:18" s="194" customFormat="1" x14ac:dyDescent="0.25">
      <c r="B2214" s="233">
        <v>2208</v>
      </c>
      <c r="C2214" s="293">
        <v>45496</v>
      </c>
      <c r="D2214" s="195" t="s">
        <v>91</v>
      </c>
      <c r="E2214" s="196" t="s">
        <v>92</v>
      </c>
      <c r="F2214" s="196" t="s">
        <v>1</v>
      </c>
      <c r="G2214" s="196" t="s">
        <v>209</v>
      </c>
      <c r="H2214" s="196">
        <v>6.65</v>
      </c>
      <c r="I2214" s="196" t="s">
        <v>215</v>
      </c>
      <c r="J2214" s="196">
        <v>22</v>
      </c>
      <c r="K2214" s="448">
        <v>715300</v>
      </c>
      <c r="L2214" s="196" t="s">
        <v>1</v>
      </c>
      <c r="M2214" s="196" t="s">
        <v>297</v>
      </c>
      <c r="N2214" s="216">
        <v>0</v>
      </c>
      <c r="O2214" s="216">
        <v>168.245</v>
      </c>
      <c r="P2214" s="216">
        <v>0</v>
      </c>
      <c r="Q2214" s="335">
        <v>0</v>
      </c>
      <c r="R2214" s="234"/>
    </row>
    <row r="2215" spans="2:18" s="194" customFormat="1" x14ac:dyDescent="0.25">
      <c r="B2215" s="233">
        <v>2209</v>
      </c>
      <c r="C2215" s="293">
        <v>45496</v>
      </c>
      <c r="D2215" s="195" t="s">
        <v>116</v>
      </c>
      <c r="E2215" s="196" t="s">
        <v>92</v>
      </c>
      <c r="F2215" s="196" t="s">
        <v>1</v>
      </c>
      <c r="G2215" s="196" t="s">
        <v>209</v>
      </c>
      <c r="H2215" s="196">
        <v>6.65</v>
      </c>
      <c r="I2215" s="196" t="s">
        <v>215</v>
      </c>
      <c r="J2215" s="196">
        <v>22</v>
      </c>
      <c r="K2215" s="448">
        <v>715300</v>
      </c>
      <c r="L2215" s="196" t="s">
        <v>1</v>
      </c>
      <c r="M2215" s="196" t="s">
        <v>297</v>
      </c>
      <c r="N2215" s="216">
        <v>0</v>
      </c>
      <c r="O2215" s="216">
        <v>168.245</v>
      </c>
      <c r="P2215" s="216">
        <v>0</v>
      </c>
      <c r="Q2215" s="335">
        <v>0</v>
      </c>
      <c r="R2215" s="234"/>
    </row>
    <row r="2216" spans="2:18" s="194" customFormat="1" x14ac:dyDescent="0.25">
      <c r="B2216" s="233">
        <v>2210</v>
      </c>
      <c r="C2216" s="293">
        <v>45496</v>
      </c>
      <c r="D2216" s="195" t="s">
        <v>295</v>
      </c>
      <c r="E2216" s="196" t="s">
        <v>92</v>
      </c>
      <c r="F2216" s="196" t="s">
        <v>62</v>
      </c>
      <c r="G2216" s="196" t="s">
        <v>210</v>
      </c>
      <c r="H2216" s="196">
        <v>4.1500000000000004</v>
      </c>
      <c r="I2216" s="196" t="s">
        <v>215</v>
      </c>
      <c r="J2216" s="196">
        <v>30</v>
      </c>
      <c r="K2216" s="448">
        <v>715600</v>
      </c>
      <c r="L2216" s="196" t="s">
        <v>62</v>
      </c>
      <c r="M2216" s="196" t="s">
        <v>298</v>
      </c>
      <c r="N2216" s="216">
        <v>0</v>
      </c>
      <c r="O2216" s="216">
        <v>143.17500000000001</v>
      </c>
      <c r="P2216" s="216">
        <v>0</v>
      </c>
      <c r="Q2216" s="335">
        <v>0</v>
      </c>
      <c r="R2216" s="234"/>
    </row>
    <row r="2217" spans="2:18" s="194" customFormat="1" x14ac:dyDescent="0.25">
      <c r="B2217" s="233">
        <v>2211</v>
      </c>
      <c r="C2217" s="293">
        <v>45496</v>
      </c>
      <c r="D2217" s="195" t="s">
        <v>155</v>
      </c>
      <c r="E2217" s="196" t="s">
        <v>92</v>
      </c>
      <c r="F2217" s="196" t="s">
        <v>62</v>
      </c>
      <c r="G2217" s="196" t="s">
        <v>210</v>
      </c>
      <c r="H2217" s="196">
        <v>4.1500000000000004</v>
      </c>
      <c r="I2217" s="196" t="s">
        <v>215</v>
      </c>
      <c r="J2217" s="196">
        <v>30</v>
      </c>
      <c r="K2217" s="448">
        <v>715600</v>
      </c>
      <c r="L2217" s="196" t="s">
        <v>62</v>
      </c>
      <c r="M2217" s="196" t="s">
        <v>298</v>
      </c>
      <c r="N2217" s="216">
        <v>0</v>
      </c>
      <c r="O2217" s="216">
        <v>143.17500000000001</v>
      </c>
      <c r="P2217" s="216">
        <v>0</v>
      </c>
      <c r="Q2217" s="335">
        <v>0</v>
      </c>
      <c r="R2217" s="234"/>
    </row>
    <row r="2218" spans="2:18" s="194" customFormat="1" x14ac:dyDescent="0.25">
      <c r="B2218" s="233">
        <v>2212</v>
      </c>
      <c r="C2218" s="293">
        <v>45496</v>
      </c>
      <c r="D2218" s="195" t="s">
        <v>154</v>
      </c>
      <c r="E2218" s="196" t="s">
        <v>92</v>
      </c>
      <c r="F2218" s="196" t="s">
        <v>62</v>
      </c>
      <c r="G2218" s="196" t="s">
        <v>210</v>
      </c>
      <c r="H2218" s="196">
        <v>4.1500000000000004</v>
      </c>
      <c r="I2218" s="196" t="s">
        <v>215</v>
      </c>
      <c r="J2218" s="196">
        <v>30</v>
      </c>
      <c r="K2218" s="448">
        <v>715600</v>
      </c>
      <c r="L2218" s="196" t="s">
        <v>62</v>
      </c>
      <c r="M2218" s="196" t="s">
        <v>298</v>
      </c>
      <c r="N2218" s="216">
        <v>0</v>
      </c>
      <c r="O2218" s="216">
        <v>143.17500000000001</v>
      </c>
      <c r="P2218" s="216">
        <v>0</v>
      </c>
      <c r="Q2218" s="335">
        <v>0</v>
      </c>
      <c r="R2218" s="234"/>
    </row>
    <row r="2219" spans="2:18" s="194" customFormat="1" x14ac:dyDescent="0.25">
      <c r="B2219" s="233">
        <v>2213</v>
      </c>
      <c r="C2219" s="293">
        <v>45496</v>
      </c>
      <c r="D2219" s="195" t="s">
        <v>158</v>
      </c>
      <c r="E2219" s="196" t="s">
        <v>159</v>
      </c>
      <c r="F2219" s="196" t="s">
        <v>381</v>
      </c>
      <c r="G2219" s="196" t="s">
        <v>159</v>
      </c>
      <c r="H2219" s="196">
        <v>10</v>
      </c>
      <c r="I2219" s="196" t="s">
        <v>66</v>
      </c>
      <c r="J2219" s="196">
        <v>3</v>
      </c>
      <c r="K2219" s="448"/>
      <c r="L2219" s="196" t="s">
        <v>468</v>
      </c>
      <c r="M2219" s="196"/>
      <c r="N2219" s="216">
        <v>0</v>
      </c>
      <c r="O2219" s="216">
        <v>0</v>
      </c>
      <c r="P2219" s="216">
        <v>30</v>
      </c>
      <c r="Q2219" s="335">
        <v>0</v>
      </c>
      <c r="R2219" s="234" t="s">
        <v>375</v>
      </c>
    </row>
    <row r="2220" spans="2:18" s="194" customFormat="1" x14ac:dyDescent="0.25">
      <c r="B2220" s="233">
        <v>2214</v>
      </c>
      <c r="C2220" s="293">
        <v>45496</v>
      </c>
      <c r="D2220" s="195" t="s">
        <v>277</v>
      </c>
      <c r="E2220" s="196" t="s">
        <v>176</v>
      </c>
      <c r="F2220" s="196" t="s">
        <v>7</v>
      </c>
      <c r="G2220" s="196" t="s">
        <v>209</v>
      </c>
      <c r="H2220" s="196">
        <v>7</v>
      </c>
      <c r="I2220" s="196" t="s">
        <v>214</v>
      </c>
      <c r="J2220" s="196">
        <v>41</v>
      </c>
      <c r="K2220" s="448">
        <v>723300</v>
      </c>
      <c r="L2220" s="196" t="s">
        <v>7</v>
      </c>
      <c r="M2220" s="196" t="s">
        <v>298</v>
      </c>
      <c r="N2220" s="216">
        <v>287</v>
      </c>
      <c r="O2220" s="216">
        <v>0</v>
      </c>
      <c r="P2220" s="216">
        <v>0</v>
      </c>
      <c r="Q2220" s="335">
        <v>0</v>
      </c>
      <c r="R2220" s="234"/>
    </row>
    <row r="2221" spans="2:18" s="194" customFormat="1" x14ac:dyDescent="0.25">
      <c r="B2221" s="233">
        <v>2215</v>
      </c>
      <c r="C2221" s="293">
        <v>45496</v>
      </c>
      <c r="D2221" s="195" t="s">
        <v>261</v>
      </c>
      <c r="E2221" s="196" t="s">
        <v>269</v>
      </c>
      <c r="F2221" s="196" t="s">
        <v>7</v>
      </c>
      <c r="G2221" s="196" t="s">
        <v>210</v>
      </c>
      <c r="H2221" s="196">
        <v>5</v>
      </c>
      <c r="I2221" s="196" t="s">
        <v>214</v>
      </c>
      <c r="J2221" s="196">
        <v>19</v>
      </c>
      <c r="K2221" s="448">
        <v>723300</v>
      </c>
      <c r="L2221" s="196" t="s">
        <v>7</v>
      </c>
      <c r="M2221" s="196" t="s">
        <v>298</v>
      </c>
      <c r="N2221" s="216">
        <v>95</v>
      </c>
      <c r="O2221" s="216">
        <v>0</v>
      </c>
      <c r="P2221" s="216">
        <v>0</v>
      </c>
      <c r="Q2221" s="335">
        <v>0</v>
      </c>
      <c r="R2221" s="234"/>
    </row>
    <row r="2222" spans="2:18" s="194" customFormat="1" x14ac:dyDescent="0.25">
      <c r="B2222" s="233">
        <v>2216</v>
      </c>
      <c r="C2222" s="293">
        <v>45496</v>
      </c>
      <c r="D2222" s="195" t="s">
        <v>254</v>
      </c>
      <c r="E2222" s="196" t="s">
        <v>159</v>
      </c>
      <c r="F2222" s="196" t="s">
        <v>7</v>
      </c>
      <c r="G2222" s="196" t="s">
        <v>159</v>
      </c>
      <c r="H2222" s="196">
        <v>10</v>
      </c>
      <c r="I2222" s="196" t="s">
        <v>66</v>
      </c>
      <c r="J2222" s="196">
        <v>0</v>
      </c>
      <c r="K2222" s="448"/>
      <c r="L2222" s="196" t="s">
        <v>468</v>
      </c>
      <c r="M2222" s="196"/>
      <c r="N2222" s="216">
        <v>0</v>
      </c>
      <c r="O2222" s="216">
        <v>0</v>
      </c>
      <c r="P2222" s="216">
        <v>0</v>
      </c>
      <c r="Q2222" s="335">
        <v>0</v>
      </c>
      <c r="R2222" s="234"/>
    </row>
    <row r="2223" spans="2:18" s="194" customFormat="1" x14ac:dyDescent="0.25">
      <c r="B2223" s="233">
        <v>2217</v>
      </c>
      <c r="C2223" s="293">
        <v>45496</v>
      </c>
      <c r="D2223" s="195" t="s">
        <v>263</v>
      </c>
      <c r="E2223" s="196" t="s">
        <v>176</v>
      </c>
      <c r="F2223" s="196" t="s">
        <v>7</v>
      </c>
      <c r="G2223" s="196" t="s">
        <v>209</v>
      </c>
      <c r="H2223" s="196">
        <v>7</v>
      </c>
      <c r="I2223" s="196" t="s">
        <v>214</v>
      </c>
      <c r="J2223" s="196">
        <v>19</v>
      </c>
      <c r="K2223" s="448">
        <v>723300</v>
      </c>
      <c r="L2223" s="196" t="s">
        <v>7</v>
      </c>
      <c r="M2223" s="196" t="s">
        <v>298</v>
      </c>
      <c r="N2223" s="216">
        <v>133</v>
      </c>
      <c r="O2223" s="216">
        <v>0</v>
      </c>
      <c r="P2223" s="216">
        <v>0</v>
      </c>
      <c r="Q2223" s="335">
        <v>0</v>
      </c>
      <c r="R2223" s="234"/>
    </row>
    <row r="2224" spans="2:18" s="194" customFormat="1" x14ac:dyDescent="0.25">
      <c r="B2224" s="233">
        <v>2218</v>
      </c>
      <c r="C2224" s="293">
        <v>45496</v>
      </c>
      <c r="D2224" s="195" t="s">
        <v>175</v>
      </c>
      <c r="E2224" s="196" t="s">
        <v>176</v>
      </c>
      <c r="F2224" s="196" t="s">
        <v>7</v>
      </c>
      <c r="G2224" s="196" t="s">
        <v>209</v>
      </c>
      <c r="H2224" s="196">
        <v>7</v>
      </c>
      <c r="I2224" s="196" t="s">
        <v>214</v>
      </c>
      <c r="J2224" s="196">
        <v>41</v>
      </c>
      <c r="K2224" s="448">
        <v>723300</v>
      </c>
      <c r="L2224" s="196" t="s">
        <v>7</v>
      </c>
      <c r="M2224" s="196" t="s">
        <v>298</v>
      </c>
      <c r="N2224" s="216">
        <v>287</v>
      </c>
      <c r="O2224" s="216">
        <v>0</v>
      </c>
      <c r="P2224" s="216">
        <v>0</v>
      </c>
      <c r="Q2224" s="335">
        <v>0</v>
      </c>
      <c r="R2224" s="234"/>
    </row>
    <row r="2225" spans="2:18" s="194" customFormat="1" x14ac:dyDescent="0.25">
      <c r="B2225" s="233">
        <v>2219</v>
      </c>
      <c r="C2225" s="293">
        <v>45496</v>
      </c>
      <c r="D2225" s="195" t="s">
        <v>171</v>
      </c>
      <c r="E2225" s="196" t="s">
        <v>159</v>
      </c>
      <c r="F2225" s="196" t="s">
        <v>7</v>
      </c>
      <c r="G2225" s="196" t="s">
        <v>159</v>
      </c>
      <c r="H2225" s="196">
        <v>11.2</v>
      </c>
      <c r="I2225" s="196" t="s">
        <v>66</v>
      </c>
      <c r="J2225" s="196">
        <v>6</v>
      </c>
      <c r="K2225" s="448"/>
      <c r="L2225" s="196" t="s">
        <v>468</v>
      </c>
      <c r="M2225" s="196"/>
      <c r="N2225" s="216">
        <v>0</v>
      </c>
      <c r="O2225" s="216">
        <v>0</v>
      </c>
      <c r="P2225" s="216">
        <v>67.199999999999989</v>
      </c>
      <c r="Q2225" s="335">
        <v>0</v>
      </c>
      <c r="R2225" s="234" t="s">
        <v>375</v>
      </c>
    </row>
    <row r="2226" spans="2:18" s="194" customFormat="1" x14ac:dyDescent="0.25">
      <c r="B2226" s="233">
        <v>2220</v>
      </c>
      <c r="C2226" s="293">
        <v>45496</v>
      </c>
      <c r="D2226" s="195" t="s">
        <v>151</v>
      </c>
      <c r="E2226" s="196" t="s">
        <v>92</v>
      </c>
      <c r="F2226" s="196" t="s">
        <v>63</v>
      </c>
      <c r="G2226" s="196" t="s">
        <v>209</v>
      </c>
      <c r="H2226" s="196">
        <v>6.65</v>
      </c>
      <c r="I2226" s="196" t="s">
        <v>215</v>
      </c>
      <c r="J2226" s="196">
        <v>18</v>
      </c>
      <c r="K2226" s="448">
        <v>715100</v>
      </c>
      <c r="L2226" s="196" t="s">
        <v>63</v>
      </c>
      <c r="M2226" s="196" t="s">
        <v>298</v>
      </c>
      <c r="N2226" s="216">
        <v>0</v>
      </c>
      <c r="O2226" s="216">
        <v>137.655</v>
      </c>
      <c r="P2226" s="216">
        <v>0</v>
      </c>
      <c r="Q2226" s="335">
        <v>0</v>
      </c>
      <c r="R2226" s="234"/>
    </row>
    <row r="2227" spans="2:18" s="194" customFormat="1" x14ac:dyDescent="0.25">
      <c r="B2227" s="233">
        <v>2221</v>
      </c>
      <c r="C2227" s="293">
        <v>45496</v>
      </c>
      <c r="D2227" s="195" t="s">
        <v>151</v>
      </c>
      <c r="E2227" s="196" t="s">
        <v>92</v>
      </c>
      <c r="F2227" s="196" t="s">
        <v>63</v>
      </c>
      <c r="G2227" s="196" t="s">
        <v>209</v>
      </c>
      <c r="H2227" s="196">
        <v>6.65</v>
      </c>
      <c r="I2227" s="196" t="s">
        <v>215</v>
      </c>
      <c r="J2227" s="196">
        <v>11</v>
      </c>
      <c r="K2227" s="448">
        <v>715100</v>
      </c>
      <c r="L2227" s="196" t="s">
        <v>63</v>
      </c>
      <c r="M2227" s="196" t="s">
        <v>298</v>
      </c>
      <c r="N2227" s="216">
        <v>0</v>
      </c>
      <c r="O2227" s="216">
        <v>84.122500000000002</v>
      </c>
      <c r="P2227" s="216">
        <v>0</v>
      </c>
      <c r="Q2227" s="335">
        <v>0</v>
      </c>
      <c r="R2227" s="234"/>
    </row>
    <row r="2228" spans="2:18" s="194" customFormat="1" x14ac:dyDescent="0.25">
      <c r="B2228" s="233">
        <v>2222</v>
      </c>
      <c r="C2228" s="293">
        <v>45496</v>
      </c>
      <c r="D2228" s="195" t="s">
        <v>150</v>
      </c>
      <c r="E2228" s="196" t="s">
        <v>92</v>
      </c>
      <c r="F2228" s="196" t="s">
        <v>63</v>
      </c>
      <c r="G2228" s="196" t="s">
        <v>210</v>
      </c>
      <c r="H2228" s="196">
        <v>4.1500000000000004</v>
      </c>
      <c r="I2228" s="196" t="s">
        <v>215</v>
      </c>
      <c r="J2228" s="196">
        <v>42</v>
      </c>
      <c r="K2228" s="448">
        <v>715100</v>
      </c>
      <c r="L2228" s="196" t="s">
        <v>63</v>
      </c>
      <c r="M2228" s="196" t="s">
        <v>298</v>
      </c>
      <c r="N2228" s="216">
        <v>0</v>
      </c>
      <c r="O2228" s="216">
        <v>200.44499999999999</v>
      </c>
      <c r="P2228" s="216">
        <v>0</v>
      </c>
      <c r="Q2228" s="335">
        <v>0</v>
      </c>
      <c r="R2228" s="234"/>
    </row>
    <row r="2229" spans="2:18" s="194" customFormat="1" x14ac:dyDescent="0.25">
      <c r="B2229" s="233">
        <v>2223</v>
      </c>
      <c r="C2229" s="293">
        <v>45496</v>
      </c>
      <c r="D2229" s="195" t="s">
        <v>148</v>
      </c>
      <c r="E2229" s="196" t="s">
        <v>92</v>
      </c>
      <c r="F2229" s="196" t="s">
        <v>63</v>
      </c>
      <c r="G2229" s="196" t="s">
        <v>210</v>
      </c>
      <c r="H2229" s="196">
        <v>4.1500000000000004</v>
      </c>
      <c r="I2229" s="196"/>
      <c r="J2229" s="196">
        <v>0</v>
      </c>
      <c r="K2229" s="448"/>
      <c r="L2229" s="196" t="s">
        <v>63</v>
      </c>
      <c r="M2229" s="196"/>
      <c r="N2229" s="216">
        <v>0</v>
      </c>
      <c r="O2229" s="216">
        <v>0</v>
      </c>
      <c r="P2229" s="216">
        <v>0</v>
      </c>
      <c r="Q2229" s="335">
        <v>0</v>
      </c>
      <c r="R2229" s="234"/>
    </row>
    <row r="2230" spans="2:18" s="194" customFormat="1" x14ac:dyDescent="0.25">
      <c r="B2230" s="233">
        <v>2224</v>
      </c>
      <c r="C2230" s="293">
        <v>45496</v>
      </c>
      <c r="D2230" s="195" t="s">
        <v>177</v>
      </c>
      <c r="E2230" s="196" t="s">
        <v>159</v>
      </c>
      <c r="F2230" s="196" t="s">
        <v>8</v>
      </c>
      <c r="G2230" s="196" t="s">
        <v>159</v>
      </c>
      <c r="H2230" s="196">
        <v>11.6</v>
      </c>
      <c r="I2230" s="196" t="s">
        <v>66</v>
      </c>
      <c r="J2230" s="196">
        <v>4</v>
      </c>
      <c r="K2230" s="448"/>
      <c r="L2230" s="196" t="s">
        <v>468</v>
      </c>
      <c r="M2230" s="196"/>
      <c r="N2230" s="216">
        <v>0</v>
      </c>
      <c r="O2230" s="216">
        <v>0</v>
      </c>
      <c r="P2230" s="216">
        <v>46.4</v>
      </c>
      <c r="Q2230" s="335">
        <v>0</v>
      </c>
      <c r="R2230" s="234" t="s">
        <v>375</v>
      </c>
    </row>
    <row r="2231" spans="2:18" s="194" customFormat="1" x14ac:dyDescent="0.25">
      <c r="B2231" s="233">
        <v>2225</v>
      </c>
      <c r="C2231" s="293">
        <v>45496</v>
      </c>
      <c r="D2231" s="195" t="s">
        <v>139</v>
      </c>
      <c r="E2231" s="196" t="s">
        <v>92</v>
      </c>
      <c r="F2231" s="196" t="s">
        <v>2</v>
      </c>
      <c r="G2231" s="196" t="s">
        <v>209</v>
      </c>
      <c r="H2231" s="196">
        <v>7</v>
      </c>
      <c r="I2231" s="196" t="s">
        <v>214</v>
      </c>
      <c r="J2231" s="196">
        <v>10</v>
      </c>
      <c r="K2231" s="448">
        <v>712350</v>
      </c>
      <c r="L2231" s="196" t="s">
        <v>2</v>
      </c>
      <c r="M2231" s="196" t="s">
        <v>297</v>
      </c>
      <c r="N2231" s="216">
        <v>70</v>
      </c>
      <c r="O2231" s="216">
        <v>0</v>
      </c>
      <c r="P2231" s="216">
        <v>0</v>
      </c>
      <c r="Q2231" s="335">
        <v>0</v>
      </c>
      <c r="R2231" s="234"/>
    </row>
    <row r="2232" spans="2:18" s="194" customFormat="1" x14ac:dyDescent="0.25">
      <c r="B2232" s="233">
        <v>2226</v>
      </c>
      <c r="C2232" s="293">
        <v>45496</v>
      </c>
      <c r="D2232" s="195" t="s">
        <v>140</v>
      </c>
      <c r="E2232" s="196" t="s">
        <v>92</v>
      </c>
      <c r="F2232" s="196" t="s">
        <v>2</v>
      </c>
      <c r="G2232" s="196" t="s">
        <v>209</v>
      </c>
      <c r="H2232" s="196">
        <v>7</v>
      </c>
      <c r="I2232" s="196" t="s">
        <v>214</v>
      </c>
      <c r="J2232" s="196">
        <v>10</v>
      </c>
      <c r="K2232" s="448">
        <v>712350</v>
      </c>
      <c r="L2232" s="196" t="s">
        <v>2</v>
      </c>
      <c r="M2232" s="196" t="s">
        <v>297</v>
      </c>
      <c r="N2232" s="216">
        <v>70</v>
      </c>
      <c r="O2232" s="216">
        <v>0</v>
      </c>
      <c r="P2232" s="216">
        <v>0</v>
      </c>
      <c r="Q2232" s="335">
        <v>0</v>
      </c>
      <c r="R2232" s="234"/>
    </row>
    <row r="2233" spans="2:18" s="194" customFormat="1" x14ac:dyDescent="0.25">
      <c r="B2233" s="233">
        <v>2227</v>
      </c>
      <c r="C2233" s="293">
        <v>45496</v>
      </c>
      <c r="D2233" s="195" t="s">
        <v>141</v>
      </c>
      <c r="E2233" s="196" t="s">
        <v>92</v>
      </c>
      <c r="F2233" s="196" t="s">
        <v>2</v>
      </c>
      <c r="G2233" s="196" t="s">
        <v>209</v>
      </c>
      <c r="H2233" s="196">
        <v>7</v>
      </c>
      <c r="I2233" s="196" t="s">
        <v>214</v>
      </c>
      <c r="J2233" s="196">
        <v>10</v>
      </c>
      <c r="K2233" s="448">
        <v>712350</v>
      </c>
      <c r="L2233" s="196" t="s">
        <v>2</v>
      </c>
      <c r="M2233" s="196" t="s">
        <v>297</v>
      </c>
      <c r="N2233" s="216">
        <v>70</v>
      </c>
      <c r="O2233" s="216">
        <v>0</v>
      </c>
      <c r="P2233" s="216">
        <v>0</v>
      </c>
      <c r="Q2233" s="335">
        <v>0</v>
      </c>
      <c r="R2233" s="234"/>
    </row>
    <row r="2234" spans="2:18" s="194" customFormat="1" x14ac:dyDescent="0.25">
      <c r="B2234" s="233">
        <v>2228</v>
      </c>
      <c r="C2234" s="293">
        <v>45496</v>
      </c>
      <c r="D2234" s="195" t="s">
        <v>252</v>
      </c>
      <c r="E2234" s="196" t="s">
        <v>92</v>
      </c>
      <c r="F2234" s="196" t="s">
        <v>2</v>
      </c>
      <c r="G2234" s="196" t="s">
        <v>209</v>
      </c>
      <c r="H2234" s="196">
        <v>7</v>
      </c>
      <c r="I2234" s="196" t="s">
        <v>214</v>
      </c>
      <c r="J2234" s="196">
        <v>20</v>
      </c>
      <c r="K2234" s="448">
        <v>712350</v>
      </c>
      <c r="L2234" s="196" t="s">
        <v>2</v>
      </c>
      <c r="M2234" s="196" t="s">
        <v>297</v>
      </c>
      <c r="N2234" s="216">
        <v>140</v>
      </c>
      <c r="O2234" s="216">
        <v>0</v>
      </c>
      <c r="P2234" s="216">
        <v>0</v>
      </c>
      <c r="Q2234" s="335">
        <v>0</v>
      </c>
      <c r="R2234" s="234"/>
    </row>
    <row r="2235" spans="2:18" s="194" customFormat="1" x14ac:dyDescent="0.25">
      <c r="B2235" s="233">
        <v>2229</v>
      </c>
      <c r="C2235" s="293">
        <v>45496</v>
      </c>
      <c r="D2235" s="195" t="s">
        <v>259</v>
      </c>
      <c r="E2235" s="196" t="s">
        <v>92</v>
      </c>
      <c r="F2235" s="196" t="s">
        <v>2</v>
      </c>
      <c r="G2235" s="196" t="s">
        <v>209</v>
      </c>
      <c r="H2235" s="196">
        <v>7</v>
      </c>
      <c r="I2235" s="196" t="s">
        <v>214</v>
      </c>
      <c r="J2235" s="196">
        <v>20</v>
      </c>
      <c r="K2235" s="448">
        <v>712350</v>
      </c>
      <c r="L2235" s="196" t="s">
        <v>2</v>
      </c>
      <c r="M2235" s="196" t="s">
        <v>297</v>
      </c>
      <c r="N2235" s="216">
        <v>140</v>
      </c>
      <c r="O2235" s="216">
        <v>0</v>
      </c>
      <c r="P2235" s="216">
        <v>0</v>
      </c>
      <c r="Q2235" s="335">
        <v>0</v>
      </c>
      <c r="R2235" s="234"/>
    </row>
    <row r="2236" spans="2:18" s="194" customFormat="1" x14ac:dyDescent="0.25">
      <c r="B2236" s="233">
        <v>2230</v>
      </c>
      <c r="C2236" s="293">
        <v>45496</v>
      </c>
      <c r="D2236" s="195" t="s">
        <v>260</v>
      </c>
      <c r="E2236" s="196" t="s">
        <v>92</v>
      </c>
      <c r="F2236" s="196" t="s">
        <v>2</v>
      </c>
      <c r="G2236" s="196" t="s">
        <v>209</v>
      </c>
      <c r="H2236" s="196">
        <v>7</v>
      </c>
      <c r="I2236" s="196" t="s">
        <v>214</v>
      </c>
      <c r="J2236" s="196">
        <v>20</v>
      </c>
      <c r="K2236" s="448">
        <v>712350</v>
      </c>
      <c r="L2236" s="196" t="s">
        <v>2</v>
      </c>
      <c r="M2236" s="196" t="s">
        <v>297</v>
      </c>
      <c r="N2236" s="216">
        <v>140</v>
      </c>
      <c r="O2236" s="216">
        <v>0</v>
      </c>
      <c r="P2236" s="216">
        <v>0</v>
      </c>
      <c r="Q2236" s="335">
        <v>0</v>
      </c>
      <c r="R2236" s="234"/>
    </row>
    <row r="2237" spans="2:18" s="194" customFormat="1" x14ac:dyDescent="0.25">
      <c r="B2237" s="233">
        <v>2231</v>
      </c>
      <c r="C2237" s="293">
        <v>45496</v>
      </c>
      <c r="D2237" s="195" t="s">
        <v>96</v>
      </c>
      <c r="E2237" s="196" t="s">
        <v>159</v>
      </c>
      <c r="F2237" s="196" t="s">
        <v>1</v>
      </c>
      <c r="G2237" s="196" t="s">
        <v>159</v>
      </c>
      <c r="H2237" s="196">
        <v>11.8</v>
      </c>
      <c r="I2237" s="196" t="s">
        <v>66</v>
      </c>
      <c r="J2237" s="196">
        <v>2</v>
      </c>
      <c r="K2237" s="448"/>
      <c r="L2237" s="196" t="s">
        <v>468</v>
      </c>
      <c r="M2237" s="196"/>
      <c r="N2237" s="216">
        <v>0</v>
      </c>
      <c r="O2237" s="216">
        <v>0</v>
      </c>
      <c r="P2237" s="216">
        <v>23.6</v>
      </c>
      <c r="Q2237" s="335">
        <v>0</v>
      </c>
      <c r="R2237" s="234" t="s">
        <v>375</v>
      </c>
    </row>
    <row r="2238" spans="2:18" s="194" customFormat="1" x14ac:dyDescent="0.25">
      <c r="B2238" s="233">
        <v>2232</v>
      </c>
      <c r="C2238" s="293">
        <v>45496</v>
      </c>
      <c r="D2238" s="195" t="s">
        <v>128</v>
      </c>
      <c r="E2238" s="196" t="s">
        <v>159</v>
      </c>
      <c r="F2238" s="196" t="s">
        <v>1</v>
      </c>
      <c r="G2238" s="196" t="s">
        <v>159</v>
      </c>
      <c r="H2238" s="196">
        <v>11.8</v>
      </c>
      <c r="I2238" s="196" t="s">
        <v>66</v>
      </c>
      <c r="J2238" s="196">
        <v>3</v>
      </c>
      <c r="K2238" s="448"/>
      <c r="L2238" s="196" t="s">
        <v>468</v>
      </c>
      <c r="M2238" s="196"/>
      <c r="N2238" s="216">
        <v>0</v>
      </c>
      <c r="O2238" s="216">
        <v>0</v>
      </c>
      <c r="P2238" s="216">
        <v>35.400000000000006</v>
      </c>
      <c r="Q2238" s="335">
        <v>0</v>
      </c>
      <c r="R2238" s="234" t="s">
        <v>375</v>
      </c>
    </row>
    <row r="2239" spans="2:18" s="194" customFormat="1" x14ac:dyDescent="0.25">
      <c r="B2239" s="232">
        <v>2233</v>
      </c>
      <c r="C2239" s="293">
        <v>45496</v>
      </c>
      <c r="D2239" s="195" t="s">
        <v>505</v>
      </c>
      <c r="E2239" s="196" t="s">
        <v>130</v>
      </c>
      <c r="F2239" s="196" t="s">
        <v>130</v>
      </c>
      <c r="G2239" s="196" t="s">
        <v>304</v>
      </c>
      <c r="H2239" s="196">
        <v>1</v>
      </c>
      <c r="I2239" s="196" t="s">
        <v>303</v>
      </c>
      <c r="J2239" s="196">
        <v>38</v>
      </c>
      <c r="K2239" s="448"/>
      <c r="L2239" s="196"/>
      <c r="M2239" s="196" t="s">
        <v>482</v>
      </c>
      <c r="N2239" s="216">
        <v>0</v>
      </c>
      <c r="O2239" s="216">
        <v>0</v>
      </c>
      <c r="P2239" s="216">
        <v>0</v>
      </c>
      <c r="Q2239" s="335">
        <v>0</v>
      </c>
      <c r="R2239" s="234"/>
    </row>
    <row r="2240" spans="2:18" s="194" customFormat="1" x14ac:dyDescent="0.25">
      <c r="B2240" s="233">
        <v>2234</v>
      </c>
      <c r="C2240" s="293">
        <v>45497</v>
      </c>
      <c r="D2240" s="195" t="s">
        <v>94</v>
      </c>
      <c r="E2240" s="196" t="s">
        <v>92</v>
      </c>
      <c r="F2240" s="196" t="s">
        <v>1</v>
      </c>
      <c r="G2240" s="196" t="s">
        <v>209</v>
      </c>
      <c r="H2240" s="196">
        <v>6.65</v>
      </c>
      <c r="I2240" s="196"/>
      <c r="J2240" s="196">
        <v>0</v>
      </c>
      <c r="K2240" s="448"/>
      <c r="L2240" s="196"/>
      <c r="M2240" s="196"/>
      <c r="N2240" s="216">
        <v>0</v>
      </c>
      <c r="O2240" s="216">
        <v>0</v>
      </c>
      <c r="P2240" s="216">
        <v>0</v>
      </c>
      <c r="Q2240" s="335">
        <v>0</v>
      </c>
      <c r="R2240" s="234" t="s">
        <v>361</v>
      </c>
    </row>
    <row r="2241" spans="2:18" s="194" customFormat="1" x14ac:dyDescent="0.25">
      <c r="B2241" s="233">
        <v>2235</v>
      </c>
      <c r="C2241" s="293">
        <v>45497</v>
      </c>
      <c r="D2241" s="195" t="s">
        <v>91</v>
      </c>
      <c r="E2241" s="196" t="s">
        <v>92</v>
      </c>
      <c r="F2241" s="196" t="s">
        <v>1</v>
      </c>
      <c r="G2241" s="196" t="s">
        <v>209</v>
      </c>
      <c r="H2241" s="196">
        <v>6.65</v>
      </c>
      <c r="I2241" s="196"/>
      <c r="J2241" s="196">
        <v>0</v>
      </c>
      <c r="K2241" s="448"/>
      <c r="L2241" s="196"/>
      <c r="M2241" s="196"/>
      <c r="N2241" s="216">
        <v>0</v>
      </c>
      <c r="O2241" s="216">
        <v>0</v>
      </c>
      <c r="P2241" s="216">
        <v>0</v>
      </c>
      <c r="Q2241" s="335">
        <v>0</v>
      </c>
      <c r="R2241" s="234" t="s">
        <v>361</v>
      </c>
    </row>
    <row r="2242" spans="2:18" s="194" customFormat="1" x14ac:dyDescent="0.25">
      <c r="B2242" s="233">
        <v>2236</v>
      </c>
      <c r="C2242" s="293">
        <v>45497</v>
      </c>
      <c r="D2242" s="195" t="s">
        <v>116</v>
      </c>
      <c r="E2242" s="196" t="s">
        <v>92</v>
      </c>
      <c r="F2242" s="196" t="s">
        <v>1</v>
      </c>
      <c r="G2242" s="196" t="s">
        <v>209</v>
      </c>
      <c r="H2242" s="196">
        <v>6.65</v>
      </c>
      <c r="I2242" s="196" t="s">
        <v>215</v>
      </c>
      <c r="J2242" s="196">
        <v>12</v>
      </c>
      <c r="K2242" s="448">
        <v>715800</v>
      </c>
      <c r="L2242" s="196" t="s">
        <v>62</v>
      </c>
      <c r="M2242" s="196" t="s">
        <v>298</v>
      </c>
      <c r="N2242" s="216">
        <v>0</v>
      </c>
      <c r="O2242" s="216">
        <v>91.77000000000001</v>
      </c>
      <c r="P2242" s="216">
        <v>0</v>
      </c>
      <c r="Q2242" s="335">
        <v>0</v>
      </c>
      <c r="R2242" s="234"/>
    </row>
    <row r="2243" spans="2:18" s="194" customFormat="1" x14ac:dyDescent="0.25">
      <c r="B2243" s="233">
        <v>2237</v>
      </c>
      <c r="C2243" s="293">
        <v>45497</v>
      </c>
      <c r="D2243" s="195" t="s">
        <v>295</v>
      </c>
      <c r="E2243" s="196" t="s">
        <v>92</v>
      </c>
      <c r="F2243" s="196" t="s">
        <v>62</v>
      </c>
      <c r="G2243" s="196" t="s">
        <v>210</v>
      </c>
      <c r="H2243" s="196">
        <v>4.1500000000000004</v>
      </c>
      <c r="I2243" s="196"/>
      <c r="J2243" s="196">
        <v>0</v>
      </c>
      <c r="K2243" s="448"/>
      <c r="L2243" s="196"/>
      <c r="M2243" s="196"/>
      <c r="N2243" s="216">
        <v>0</v>
      </c>
      <c r="O2243" s="216">
        <v>0</v>
      </c>
      <c r="P2243" s="216">
        <v>0</v>
      </c>
      <c r="Q2243" s="335">
        <v>0</v>
      </c>
      <c r="R2243" s="234"/>
    </row>
    <row r="2244" spans="2:18" s="194" customFormat="1" x14ac:dyDescent="0.25">
      <c r="B2244" s="233">
        <v>2238</v>
      </c>
      <c r="C2244" s="293">
        <v>45497</v>
      </c>
      <c r="D2244" s="195" t="s">
        <v>155</v>
      </c>
      <c r="E2244" s="196" t="s">
        <v>92</v>
      </c>
      <c r="F2244" s="196" t="s">
        <v>62</v>
      </c>
      <c r="G2244" s="196" t="s">
        <v>210</v>
      </c>
      <c r="H2244" s="196">
        <v>4.1500000000000004</v>
      </c>
      <c r="I2244" s="196" t="s">
        <v>214</v>
      </c>
      <c r="J2244" s="196">
        <v>2</v>
      </c>
      <c r="K2244" s="448">
        <v>718800</v>
      </c>
      <c r="L2244" s="196" t="s">
        <v>62</v>
      </c>
      <c r="M2244" s="196" t="s">
        <v>298</v>
      </c>
      <c r="N2244" s="216">
        <v>8.3000000000000007</v>
      </c>
      <c r="O2244" s="216">
        <v>0</v>
      </c>
      <c r="P2244" s="216">
        <v>0</v>
      </c>
      <c r="Q2244" s="335">
        <v>0</v>
      </c>
      <c r="R2244" s="234"/>
    </row>
    <row r="2245" spans="2:18" s="194" customFormat="1" x14ac:dyDescent="0.25">
      <c r="B2245" s="233">
        <v>2239</v>
      </c>
      <c r="C2245" s="293">
        <v>45497</v>
      </c>
      <c r="D2245" s="195" t="s">
        <v>154</v>
      </c>
      <c r="E2245" s="196" t="s">
        <v>92</v>
      </c>
      <c r="F2245" s="196" t="s">
        <v>62</v>
      </c>
      <c r="G2245" s="196" t="s">
        <v>210</v>
      </c>
      <c r="H2245" s="196">
        <v>4.1500000000000004</v>
      </c>
      <c r="I2245" s="196" t="s">
        <v>214</v>
      </c>
      <c r="J2245" s="196">
        <v>2</v>
      </c>
      <c r="K2245" s="448">
        <v>718800</v>
      </c>
      <c r="L2245" s="196" t="s">
        <v>62</v>
      </c>
      <c r="M2245" s="196" t="s">
        <v>298</v>
      </c>
      <c r="N2245" s="216">
        <v>8.3000000000000007</v>
      </c>
      <c r="O2245" s="216">
        <v>0</v>
      </c>
      <c r="P2245" s="216">
        <v>0</v>
      </c>
      <c r="Q2245" s="335">
        <v>0</v>
      </c>
      <c r="R2245" s="234"/>
    </row>
    <row r="2246" spans="2:18" s="194" customFormat="1" x14ac:dyDescent="0.25">
      <c r="B2246" s="233">
        <v>2240</v>
      </c>
      <c r="C2246" s="293">
        <v>45497</v>
      </c>
      <c r="D2246" s="195" t="s">
        <v>155</v>
      </c>
      <c r="E2246" s="196" t="s">
        <v>92</v>
      </c>
      <c r="F2246" s="196" t="s">
        <v>62</v>
      </c>
      <c r="G2246" s="196" t="s">
        <v>210</v>
      </c>
      <c r="H2246" s="196">
        <v>4.1500000000000004</v>
      </c>
      <c r="I2246" s="196" t="s">
        <v>214</v>
      </c>
      <c r="J2246" s="196">
        <v>23</v>
      </c>
      <c r="K2246" s="448">
        <v>718800</v>
      </c>
      <c r="L2246" s="196" t="s">
        <v>62</v>
      </c>
      <c r="M2246" s="196" t="s">
        <v>298</v>
      </c>
      <c r="N2246" s="216">
        <v>95.45</v>
      </c>
      <c r="O2246" s="216">
        <v>0</v>
      </c>
      <c r="P2246" s="216">
        <v>0</v>
      </c>
      <c r="Q2246" s="335">
        <v>0</v>
      </c>
      <c r="R2246" s="234"/>
    </row>
    <row r="2247" spans="2:18" s="194" customFormat="1" x14ac:dyDescent="0.25">
      <c r="B2247" s="233">
        <v>2241</v>
      </c>
      <c r="C2247" s="293">
        <v>45497</v>
      </c>
      <c r="D2247" s="195" t="s">
        <v>154</v>
      </c>
      <c r="E2247" s="196" t="s">
        <v>92</v>
      </c>
      <c r="F2247" s="196" t="s">
        <v>62</v>
      </c>
      <c r="G2247" s="196" t="s">
        <v>210</v>
      </c>
      <c r="H2247" s="196">
        <v>4.1500000000000004</v>
      </c>
      <c r="I2247" s="196" t="s">
        <v>214</v>
      </c>
      <c r="J2247" s="196">
        <v>23</v>
      </c>
      <c r="K2247" s="448">
        <v>718800</v>
      </c>
      <c r="L2247" s="196" t="s">
        <v>62</v>
      </c>
      <c r="M2247" s="196" t="s">
        <v>298</v>
      </c>
      <c r="N2247" s="216">
        <v>95.45</v>
      </c>
      <c r="O2247" s="216">
        <v>0</v>
      </c>
      <c r="P2247" s="216">
        <v>0</v>
      </c>
      <c r="Q2247" s="335">
        <v>0</v>
      </c>
      <c r="R2247" s="234"/>
    </row>
    <row r="2248" spans="2:18" s="194" customFormat="1" x14ac:dyDescent="0.25">
      <c r="B2248" s="233">
        <v>2242</v>
      </c>
      <c r="C2248" s="293">
        <v>45497</v>
      </c>
      <c r="D2248" s="195" t="s">
        <v>158</v>
      </c>
      <c r="E2248" s="196" t="s">
        <v>159</v>
      </c>
      <c r="F2248" s="196" t="s">
        <v>381</v>
      </c>
      <c r="G2248" s="196" t="s">
        <v>159</v>
      </c>
      <c r="H2248" s="196">
        <v>10</v>
      </c>
      <c r="I2248" s="196" t="s">
        <v>66</v>
      </c>
      <c r="J2248" s="196">
        <v>4</v>
      </c>
      <c r="K2248" s="448"/>
      <c r="L2248" s="196" t="s">
        <v>356</v>
      </c>
      <c r="M2248" s="196"/>
      <c r="N2248" s="216">
        <v>0</v>
      </c>
      <c r="O2248" s="216">
        <v>0</v>
      </c>
      <c r="P2248" s="216">
        <v>40</v>
      </c>
      <c r="Q2248" s="335">
        <v>0</v>
      </c>
      <c r="R2248" s="234"/>
    </row>
    <row r="2249" spans="2:18" s="194" customFormat="1" x14ac:dyDescent="0.25">
      <c r="B2249" s="233">
        <v>2243</v>
      </c>
      <c r="C2249" s="293">
        <v>45497</v>
      </c>
      <c r="D2249" s="195" t="s">
        <v>277</v>
      </c>
      <c r="E2249" s="196" t="s">
        <v>176</v>
      </c>
      <c r="F2249" s="196" t="s">
        <v>7</v>
      </c>
      <c r="G2249" s="196" t="s">
        <v>209</v>
      </c>
      <c r="H2249" s="196">
        <v>7</v>
      </c>
      <c r="I2249" s="196" t="s">
        <v>214</v>
      </c>
      <c r="J2249" s="196">
        <v>50</v>
      </c>
      <c r="K2249" s="448">
        <v>723800</v>
      </c>
      <c r="L2249" s="196" t="s">
        <v>7</v>
      </c>
      <c r="M2249" s="196" t="s">
        <v>298</v>
      </c>
      <c r="N2249" s="216">
        <v>350</v>
      </c>
      <c r="O2249" s="216">
        <v>0</v>
      </c>
      <c r="P2249" s="216">
        <v>0</v>
      </c>
      <c r="Q2249" s="335">
        <v>0</v>
      </c>
      <c r="R2249" s="234"/>
    </row>
    <row r="2250" spans="2:18" s="194" customFormat="1" x14ac:dyDescent="0.25">
      <c r="B2250" s="233">
        <v>2244</v>
      </c>
      <c r="C2250" s="293">
        <v>45497</v>
      </c>
      <c r="D2250" s="195" t="s">
        <v>261</v>
      </c>
      <c r="E2250" s="196" t="s">
        <v>269</v>
      </c>
      <c r="F2250" s="196" t="s">
        <v>7</v>
      </c>
      <c r="G2250" s="196" t="s">
        <v>210</v>
      </c>
      <c r="H2250" s="196">
        <v>5</v>
      </c>
      <c r="I2250" s="196" t="s">
        <v>214</v>
      </c>
      <c r="J2250" s="196">
        <v>26</v>
      </c>
      <c r="K2250" s="448">
        <v>723800</v>
      </c>
      <c r="L2250" s="196" t="s">
        <v>7</v>
      </c>
      <c r="M2250" s="196" t="s">
        <v>298</v>
      </c>
      <c r="N2250" s="216">
        <v>130</v>
      </c>
      <c r="O2250" s="216">
        <v>0</v>
      </c>
      <c r="P2250" s="216">
        <v>0</v>
      </c>
      <c r="Q2250" s="335">
        <v>0</v>
      </c>
      <c r="R2250" s="234"/>
    </row>
    <row r="2251" spans="2:18" s="194" customFormat="1" x14ac:dyDescent="0.25">
      <c r="B2251" s="233">
        <v>2245</v>
      </c>
      <c r="C2251" s="293">
        <v>45497</v>
      </c>
      <c r="D2251" s="195" t="s">
        <v>254</v>
      </c>
      <c r="E2251" s="196" t="s">
        <v>159</v>
      </c>
      <c r="F2251" s="196" t="s">
        <v>7</v>
      </c>
      <c r="G2251" s="196" t="s">
        <v>159</v>
      </c>
      <c r="H2251" s="196">
        <v>10</v>
      </c>
      <c r="I2251" s="196" t="s">
        <v>66</v>
      </c>
      <c r="J2251" s="196">
        <v>0</v>
      </c>
      <c r="K2251" s="448"/>
      <c r="L2251" s="196" t="s">
        <v>356</v>
      </c>
      <c r="M2251" s="196"/>
      <c r="N2251" s="216">
        <v>0</v>
      </c>
      <c r="O2251" s="216">
        <v>0</v>
      </c>
      <c r="P2251" s="216">
        <v>0</v>
      </c>
      <c r="Q2251" s="335">
        <v>0</v>
      </c>
      <c r="R2251" s="234"/>
    </row>
    <row r="2252" spans="2:18" s="194" customFormat="1" x14ac:dyDescent="0.25">
      <c r="B2252" s="233">
        <v>2246</v>
      </c>
      <c r="C2252" s="293">
        <v>45497</v>
      </c>
      <c r="D2252" s="195" t="s">
        <v>352</v>
      </c>
      <c r="E2252" s="196" t="s">
        <v>176</v>
      </c>
      <c r="F2252" s="196" t="s">
        <v>7</v>
      </c>
      <c r="G2252" s="196" t="s">
        <v>209</v>
      </c>
      <c r="H2252" s="196">
        <v>7</v>
      </c>
      <c r="I2252" s="196" t="s">
        <v>214</v>
      </c>
      <c r="J2252" s="196">
        <v>42</v>
      </c>
      <c r="K2252" s="448">
        <v>723800</v>
      </c>
      <c r="L2252" s="196" t="s">
        <v>7</v>
      </c>
      <c r="M2252" s="196" t="s">
        <v>298</v>
      </c>
      <c r="N2252" s="216">
        <v>294</v>
      </c>
      <c r="O2252" s="216">
        <v>0</v>
      </c>
      <c r="P2252" s="216">
        <v>0</v>
      </c>
      <c r="Q2252" s="335">
        <v>0</v>
      </c>
      <c r="R2252" s="234"/>
    </row>
    <row r="2253" spans="2:18" s="194" customFormat="1" x14ac:dyDescent="0.25">
      <c r="B2253" s="233">
        <v>2247</v>
      </c>
      <c r="C2253" s="293">
        <v>45497</v>
      </c>
      <c r="D2253" s="195" t="s">
        <v>175</v>
      </c>
      <c r="E2253" s="196" t="s">
        <v>176</v>
      </c>
      <c r="F2253" s="196" t="s">
        <v>7</v>
      </c>
      <c r="G2253" s="196" t="s">
        <v>209</v>
      </c>
      <c r="H2253" s="196">
        <v>7</v>
      </c>
      <c r="I2253" s="196" t="s">
        <v>214</v>
      </c>
      <c r="J2253" s="196">
        <v>29</v>
      </c>
      <c r="K2253" s="448">
        <v>723800</v>
      </c>
      <c r="L2253" s="196" t="s">
        <v>7</v>
      </c>
      <c r="M2253" s="196" t="s">
        <v>298</v>
      </c>
      <c r="N2253" s="216">
        <v>203</v>
      </c>
      <c r="O2253" s="216">
        <v>0</v>
      </c>
      <c r="P2253" s="216">
        <v>0</v>
      </c>
      <c r="Q2253" s="335">
        <v>0</v>
      </c>
      <c r="R2253" s="234"/>
    </row>
    <row r="2254" spans="2:18" s="194" customFormat="1" x14ac:dyDescent="0.25">
      <c r="B2254" s="233">
        <v>2248</v>
      </c>
      <c r="C2254" s="293">
        <v>45497</v>
      </c>
      <c r="D2254" s="195" t="s">
        <v>171</v>
      </c>
      <c r="E2254" s="196" t="s">
        <v>159</v>
      </c>
      <c r="F2254" s="196" t="s">
        <v>7</v>
      </c>
      <c r="G2254" s="196" t="s">
        <v>159</v>
      </c>
      <c r="H2254" s="196">
        <v>11.2</v>
      </c>
      <c r="I2254" s="196" t="s">
        <v>66</v>
      </c>
      <c r="J2254" s="196">
        <v>9</v>
      </c>
      <c r="K2254" s="448"/>
      <c r="L2254" s="196" t="s">
        <v>356</v>
      </c>
      <c r="M2254" s="196"/>
      <c r="N2254" s="216">
        <v>0</v>
      </c>
      <c r="O2254" s="216">
        <v>0</v>
      </c>
      <c r="P2254" s="216">
        <v>100.8</v>
      </c>
      <c r="Q2254" s="335">
        <v>0</v>
      </c>
      <c r="R2254" s="234"/>
    </row>
    <row r="2255" spans="2:18" s="194" customFormat="1" x14ac:dyDescent="0.25">
      <c r="B2255" s="233">
        <v>2249</v>
      </c>
      <c r="C2255" s="293">
        <v>45497</v>
      </c>
      <c r="D2255" s="195" t="s">
        <v>151</v>
      </c>
      <c r="E2255" s="196" t="s">
        <v>92</v>
      </c>
      <c r="F2255" s="196" t="s">
        <v>63</v>
      </c>
      <c r="G2255" s="196" t="s">
        <v>209</v>
      </c>
      <c r="H2255" s="196">
        <v>6.65</v>
      </c>
      <c r="I2255" s="196" t="s">
        <v>215</v>
      </c>
      <c r="J2255" s="196">
        <v>32</v>
      </c>
      <c r="K2255" s="448">
        <v>715100</v>
      </c>
      <c r="L2255" s="196" t="s">
        <v>63</v>
      </c>
      <c r="M2255" s="196" t="s">
        <v>298</v>
      </c>
      <c r="N2255" s="216">
        <v>0</v>
      </c>
      <c r="O2255" s="216">
        <v>244.72</v>
      </c>
      <c r="P2255" s="216">
        <v>0</v>
      </c>
      <c r="Q2255" s="335">
        <v>0</v>
      </c>
      <c r="R2255" s="234"/>
    </row>
    <row r="2256" spans="2:18" s="194" customFormat="1" x14ac:dyDescent="0.25">
      <c r="B2256" s="233">
        <v>2250</v>
      </c>
      <c r="C2256" s="293">
        <v>45497</v>
      </c>
      <c r="D2256" s="195" t="s">
        <v>150</v>
      </c>
      <c r="E2256" s="196" t="s">
        <v>92</v>
      </c>
      <c r="F2256" s="196" t="s">
        <v>63</v>
      </c>
      <c r="G2256" s="196" t="s">
        <v>210</v>
      </c>
      <c r="H2256" s="196">
        <v>4.1500000000000004</v>
      </c>
      <c r="I2256" s="196" t="s">
        <v>215</v>
      </c>
      <c r="J2256" s="196">
        <v>30</v>
      </c>
      <c r="K2256" s="448">
        <v>715100</v>
      </c>
      <c r="L2256" s="196" t="s">
        <v>63</v>
      </c>
      <c r="M2256" s="196" t="s">
        <v>298</v>
      </c>
      <c r="N2256" s="216">
        <v>0</v>
      </c>
      <c r="O2256" s="216">
        <v>143.17500000000001</v>
      </c>
      <c r="P2256" s="216">
        <v>0</v>
      </c>
      <c r="Q2256" s="335">
        <v>0</v>
      </c>
      <c r="R2256" s="234"/>
    </row>
    <row r="2257" spans="2:18" s="194" customFormat="1" x14ac:dyDescent="0.25">
      <c r="B2257" s="233">
        <v>2251</v>
      </c>
      <c r="C2257" s="293">
        <v>45497</v>
      </c>
      <c r="D2257" s="195" t="s">
        <v>148</v>
      </c>
      <c r="E2257" s="196" t="s">
        <v>92</v>
      </c>
      <c r="F2257" s="196" t="s">
        <v>63</v>
      </c>
      <c r="G2257" s="196" t="s">
        <v>210</v>
      </c>
      <c r="H2257" s="196">
        <v>4.1500000000000004</v>
      </c>
      <c r="I2257" s="196" t="s">
        <v>215</v>
      </c>
      <c r="J2257" s="196">
        <v>28</v>
      </c>
      <c r="K2257" s="448">
        <v>715100</v>
      </c>
      <c r="L2257" s="196" t="s">
        <v>63</v>
      </c>
      <c r="M2257" s="196" t="s">
        <v>298</v>
      </c>
      <c r="N2257" s="216">
        <v>0</v>
      </c>
      <c r="O2257" s="216">
        <v>133.63</v>
      </c>
      <c r="P2257" s="216">
        <v>0</v>
      </c>
      <c r="Q2257" s="335">
        <v>0</v>
      </c>
      <c r="R2257" s="234"/>
    </row>
    <row r="2258" spans="2:18" s="194" customFormat="1" x14ac:dyDescent="0.25">
      <c r="B2258" s="233">
        <v>2252</v>
      </c>
      <c r="C2258" s="293">
        <v>45497</v>
      </c>
      <c r="D2258" s="195" t="s">
        <v>177</v>
      </c>
      <c r="E2258" s="196" t="s">
        <v>159</v>
      </c>
      <c r="F2258" s="196" t="s">
        <v>8</v>
      </c>
      <c r="G2258" s="196" t="s">
        <v>159</v>
      </c>
      <c r="H2258" s="196">
        <v>11.6</v>
      </c>
      <c r="I2258" s="196" t="s">
        <v>66</v>
      </c>
      <c r="J2258" s="196">
        <v>5</v>
      </c>
      <c r="K2258" s="448"/>
      <c r="L2258" s="196" t="s">
        <v>356</v>
      </c>
      <c r="M2258" s="196"/>
      <c r="N2258" s="216">
        <v>0</v>
      </c>
      <c r="O2258" s="216">
        <v>0</v>
      </c>
      <c r="P2258" s="216">
        <v>58</v>
      </c>
      <c r="Q2258" s="335">
        <v>0</v>
      </c>
      <c r="R2258" s="234"/>
    </row>
    <row r="2259" spans="2:18" s="194" customFormat="1" x14ac:dyDescent="0.25">
      <c r="B2259" s="233">
        <v>2253</v>
      </c>
      <c r="C2259" s="293">
        <v>45497</v>
      </c>
      <c r="D2259" s="195" t="s">
        <v>139</v>
      </c>
      <c r="E2259" s="196" t="s">
        <v>92</v>
      </c>
      <c r="F2259" s="196" t="s">
        <v>2</v>
      </c>
      <c r="G2259" s="196" t="s">
        <v>209</v>
      </c>
      <c r="H2259" s="196">
        <v>7</v>
      </c>
      <c r="I2259" s="196" t="s">
        <v>214</v>
      </c>
      <c r="J2259" s="196">
        <v>10</v>
      </c>
      <c r="K2259" s="448">
        <v>712650</v>
      </c>
      <c r="L2259" s="196" t="s">
        <v>2</v>
      </c>
      <c r="M2259" s="196" t="s">
        <v>297</v>
      </c>
      <c r="N2259" s="216">
        <v>70</v>
      </c>
      <c r="O2259" s="216">
        <v>0</v>
      </c>
      <c r="P2259" s="216">
        <v>0</v>
      </c>
      <c r="Q2259" s="335">
        <v>0</v>
      </c>
      <c r="R2259" s="234"/>
    </row>
    <row r="2260" spans="2:18" s="194" customFormat="1" x14ac:dyDescent="0.25">
      <c r="B2260" s="233">
        <v>2254</v>
      </c>
      <c r="C2260" s="293">
        <v>45497</v>
      </c>
      <c r="D2260" s="195" t="s">
        <v>140</v>
      </c>
      <c r="E2260" s="196" t="s">
        <v>92</v>
      </c>
      <c r="F2260" s="196" t="s">
        <v>2</v>
      </c>
      <c r="G2260" s="196" t="s">
        <v>209</v>
      </c>
      <c r="H2260" s="196">
        <v>7</v>
      </c>
      <c r="I2260" s="196" t="s">
        <v>214</v>
      </c>
      <c r="J2260" s="196">
        <v>20</v>
      </c>
      <c r="K2260" s="448">
        <v>712650</v>
      </c>
      <c r="L2260" s="196" t="s">
        <v>2</v>
      </c>
      <c r="M2260" s="196" t="s">
        <v>297</v>
      </c>
      <c r="N2260" s="216">
        <v>140</v>
      </c>
      <c r="O2260" s="216">
        <v>0</v>
      </c>
      <c r="P2260" s="216">
        <v>0</v>
      </c>
      <c r="Q2260" s="335">
        <v>0</v>
      </c>
      <c r="R2260" s="234"/>
    </row>
    <row r="2261" spans="2:18" s="194" customFormat="1" x14ac:dyDescent="0.25">
      <c r="B2261" s="233">
        <v>2255</v>
      </c>
      <c r="C2261" s="293">
        <v>45497</v>
      </c>
      <c r="D2261" s="195" t="s">
        <v>141</v>
      </c>
      <c r="E2261" s="196" t="s">
        <v>92</v>
      </c>
      <c r="F2261" s="196" t="s">
        <v>2</v>
      </c>
      <c r="G2261" s="196" t="s">
        <v>209</v>
      </c>
      <c r="H2261" s="196">
        <v>7</v>
      </c>
      <c r="I2261" s="196" t="s">
        <v>214</v>
      </c>
      <c r="J2261" s="196">
        <v>20</v>
      </c>
      <c r="K2261" s="448">
        <v>712650</v>
      </c>
      <c r="L2261" s="196" t="s">
        <v>2</v>
      </c>
      <c r="M2261" s="196" t="s">
        <v>297</v>
      </c>
      <c r="N2261" s="216">
        <v>140</v>
      </c>
      <c r="O2261" s="216">
        <v>0</v>
      </c>
      <c r="P2261" s="216">
        <v>0</v>
      </c>
      <c r="Q2261" s="335">
        <v>0</v>
      </c>
      <c r="R2261" s="234"/>
    </row>
    <row r="2262" spans="2:18" s="194" customFormat="1" x14ac:dyDescent="0.25">
      <c r="B2262" s="233">
        <v>2256</v>
      </c>
      <c r="C2262" s="293">
        <v>45497</v>
      </c>
      <c r="D2262" s="195" t="s">
        <v>252</v>
      </c>
      <c r="E2262" s="196" t="s">
        <v>92</v>
      </c>
      <c r="F2262" s="196" t="s">
        <v>2</v>
      </c>
      <c r="G2262" s="196" t="s">
        <v>209</v>
      </c>
      <c r="H2262" s="196">
        <v>7</v>
      </c>
      <c r="I2262" s="196" t="s">
        <v>214</v>
      </c>
      <c r="J2262" s="196">
        <v>30</v>
      </c>
      <c r="K2262" s="448">
        <v>712650</v>
      </c>
      <c r="L2262" s="196" t="s">
        <v>2</v>
      </c>
      <c r="M2262" s="196" t="s">
        <v>297</v>
      </c>
      <c r="N2262" s="216">
        <v>210</v>
      </c>
      <c r="O2262" s="216">
        <v>0</v>
      </c>
      <c r="P2262" s="216">
        <v>0</v>
      </c>
      <c r="Q2262" s="335">
        <v>0</v>
      </c>
      <c r="R2262" s="234"/>
    </row>
    <row r="2263" spans="2:18" s="194" customFormat="1" x14ac:dyDescent="0.25">
      <c r="B2263" s="233">
        <v>2257</v>
      </c>
      <c r="C2263" s="293">
        <v>45497</v>
      </c>
      <c r="D2263" s="195" t="s">
        <v>259</v>
      </c>
      <c r="E2263" s="196" t="s">
        <v>92</v>
      </c>
      <c r="F2263" s="196" t="s">
        <v>2</v>
      </c>
      <c r="G2263" s="196" t="s">
        <v>209</v>
      </c>
      <c r="H2263" s="196">
        <v>7</v>
      </c>
      <c r="I2263" s="196" t="s">
        <v>214</v>
      </c>
      <c r="J2263" s="196">
        <v>30</v>
      </c>
      <c r="K2263" s="448">
        <v>712650</v>
      </c>
      <c r="L2263" s="196" t="s">
        <v>2</v>
      </c>
      <c r="M2263" s="196" t="s">
        <v>297</v>
      </c>
      <c r="N2263" s="216">
        <v>210</v>
      </c>
      <c r="O2263" s="216">
        <v>0</v>
      </c>
      <c r="P2263" s="216">
        <v>0</v>
      </c>
      <c r="Q2263" s="335">
        <v>0</v>
      </c>
      <c r="R2263" s="234"/>
    </row>
    <row r="2264" spans="2:18" s="194" customFormat="1" x14ac:dyDescent="0.25">
      <c r="B2264" s="233">
        <v>2258</v>
      </c>
      <c r="C2264" s="293">
        <v>45497</v>
      </c>
      <c r="D2264" s="195" t="s">
        <v>260</v>
      </c>
      <c r="E2264" s="196" t="s">
        <v>92</v>
      </c>
      <c r="F2264" s="196" t="s">
        <v>2</v>
      </c>
      <c r="G2264" s="196" t="s">
        <v>209</v>
      </c>
      <c r="H2264" s="196">
        <v>7</v>
      </c>
      <c r="I2264" s="196" t="s">
        <v>214</v>
      </c>
      <c r="J2264" s="196">
        <v>30</v>
      </c>
      <c r="K2264" s="448">
        <v>712650</v>
      </c>
      <c r="L2264" s="196" t="s">
        <v>2</v>
      </c>
      <c r="M2264" s="196" t="s">
        <v>297</v>
      </c>
      <c r="N2264" s="216">
        <v>210</v>
      </c>
      <c r="O2264" s="216">
        <v>0</v>
      </c>
      <c r="P2264" s="216">
        <v>0</v>
      </c>
      <c r="Q2264" s="335">
        <v>0</v>
      </c>
      <c r="R2264" s="234"/>
    </row>
    <row r="2265" spans="2:18" s="194" customFormat="1" x14ac:dyDescent="0.25">
      <c r="B2265" s="233">
        <v>2259</v>
      </c>
      <c r="C2265" s="293">
        <v>45497</v>
      </c>
      <c r="D2265" s="195" t="s">
        <v>96</v>
      </c>
      <c r="E2265" s="196" t="s">
        <v>159</v>
      </c>
      <c r="F2265" s="196" t="s">
        <v>1</v>
      </c>
      <c r="G2265" s="196" t="s">
        <v>159</v>
      </c>
      <c r="H2265" s="196">
        <v>11.8</v>
      </c>
      <c r="I2265" s="196" t="s">
        <v>66</v>
      </c>
      <c r="J2265" s="196">
        <v>2</v>
      </c>
      <c r="K2265" s="448"/>
      <c r="L2265" s="196" t="s">
        <v>356</v>
      </c>
      <c r="M2265" s="196"/>
      <c r="N2265" s="216">
        <v>0</v>
      </c>
      <c r="O2265" s="216">
        <v>0</v>
      </c>
      <c r="P2265" s="216">
        <v>23.6</v>
      </c>
      <c r="Q2265" s="335">
        <v>0</v>
      </c>
      <c r="R2265" s="234"/>
    </row>
    <row r="2266" spans="2:18" s="194" customFormat="1" x14ac:dyDescent="0.25">
      <c r="B2266" s="233">
        <v>2260</v>
      </c>
      <c r="C2266" s="293">
        <v>45497</v>
      </c>
      <c r="D2266" s="195" t="s">
        <v>128</v>
      </c>
      <c r="E2266" s="196" t="s">
        <v>159</v>
      </c>
      <c r="F2266" s="196" t="s">
        <v>1</v>
      </c>
      <c r="G2266" s="196" t="s">
        <v>159</v>
      </c>
      <c r="H2266" s="196">
        <v>11.8</v>
      </c>
      <c r="I2266" s="196" t="s">
        <v>66</v>
      </c>
      <c r="J2266" s="196">
        <v>4</v>
      </c>
      <c r="K2266" s="448"/>
      <c r="L2266" s="196" t="s">
        <v>356</v>
      </c>
      <c r="M2266" s="196"/>
      <c r="N2266" s="216">
        <v>0</v>
      </c>
      <c r="O2266" s="216">
        <v>0</v>
      </c>
      <c r="P2266" s="216">
        <v>47.2</v>
      </c>
      <c r="Q2266" s="335">
        <v>0</v>
      </c>
      <c r="R2266" s="234"/>
    </row>
    <row r="2267" spans="2:18" s="194" customFormat="1" x14ac:dyDescent="0.25">
      <c r="B2267" s="232">
        <v>2261</v>
      </c>
      <c r="C2267" s="293">
        <v>45497</v>
      </c>
      <c r="D2267" s="195" t="s">
        <v>505</v>
      </c>
      <c r="E2267" s="196" t="s">
        <v>130</v>
      </c>
      <c r="F2267" s="196" t="s">
        <v>130</v>
      </c>
      <c r="G2267" s="196" t="s">
        <v>304</v>
      </c>
      <c r="H2267" s="196">
        <v>1</v>
      </c>
      <c r="I2267" s="196" t="s">
        <v>303</v>
      </c>
      <c r="J2267" s="196">
        <v>45</v>
      </c>
      <c r="K2267" s="448"/>
      <c r="L2267" s="196"/>
      <c r="M2267" s="196" t="s">
        <v>514</v>
      </c>
      <c r="N2267" s="216">
        <v>0</v>
      </c>
      <c r="O2267" s="216">
        <v>0</v>
      </c>
      <c r="P2267" s="216">
        <v>0</v>
      </c>
      <c r="Q2267" s="335">
        <v>0</v>
      </c>
      <c r="R2267" s="234"/>
    </row>
    <row r="2268" spans="2:18" s="194" customFormat="1" x14ac:dyDescent="0.25">
      <c r="B2268" s="233">
        <v>2262</v>
      </c>
      <c r="C2268" s="293">
        <v>45498</v>
      </c>
      <c r="D2268" s="195" t="s">
        <v>94</v>
      </c>
      <c r="E2268" s="196" t="s">
        <v>92</v>
      </c>
      <c r="F2268" s="196" t="s">
        <v>1</v>
      </c>
      <c r="G2268" s="196" t="s">
        <v>209</v>
      </c>
      <c r="H2268" s="196">
        <v>6.65</v>
      </c>
      <c r="I2268" s="196"/>
      <c r="J2268" s="196">
        <v>0</v>
      </c>
      <c r="K2268" s="448"/>
      <c r="L2268" s="196"/>
      <c r="M2268" s="196"/>
      <c r="N2268" s="216">
        <v>0</v>
      </c>
      <c r="O2268" s="216">
        <v>0</v>
      </c>
      <c r="P2268" s="216">
        <v>0</v>
      </c>
      <c r="Q2268" s="335">
        <v>0</v>
      </c>
      <c r="R2268" s="234" t="s">
        <v>361</v>
      </c>
    </row>
    <row r="2269" spans="2:18" s="194" customFormat="1" x14ac:dyDescent="0.25">
      <c r="B2269" s="233">
        <v>2263</v>
      </c>
      <c r="C2269" s="293">
        <v>45498</v>
      </c>
      <c r="D2269" s="195" t="s">
        <v>91</v>
      </c>
      <c r="E2269" s="196" t="s">
        <v>92</v>
      </c>
      <c r="F2269" s="196" t="s">
        <v>1</v>
      </c>
      <c r="G2269" s="196" t="s">
        <v>209</v>
      </c>
      <c r="H2269" s="196">
        <v>6.65</v>
      </c>
      <c r="I2269" s="196" t="s">
        <v>214</v>
      </c>
      <c r="J2269" s="196">
        <v>13</v>
      </c>
      <c r="K2269" s="448">
        <v>718875</v>
      </c>
      <c r="L2269" s="196" t="s">
        <v>62</v>
      </c>
      <c r="M2269" s="196" t="s">
        <v>298</v>
      </c>
      <c r="N2269" s="216">
        <v>86.45</v>
      </c>
      <c r="O2269" s="216">
        <v>0</v>
      </c>
      <c r="P2269" s="216">
        <v>0</v>
      </c>
      <c r="Q2269" s="335">
        <v>0</v>
      </c>
      <c r="R2269" s="234"/>
    </row>
    <row r="2270" spans="2:18" s="194" customFormat="1" x14ac:dyDescent="0.25">
      <c r="B2270" s="233">
        <v>2264</v>
      </c>
      <c r="C2270" s="293">
        <v>45498</v>
      </c>
      <c r="D2270" s="195" t="s">
        <v>116</v>
      </c>
      <c r="E2270" s="196" t="s">
        <v>92</v>
      </c>
      <c r="F2270" s="196" t="s">
        <v>1</v>
      </c>
      <c r="G2270" s="196" t="s">
        <v>209</v>
      </c>
      <c r="H2270" s="196">
        <v>6.65</v>
      </c>
      <c r="I2270" s="196"/>
      <c r="J2270" s="196">
        <v>0</v>
      </c>
      <c r="K2270" s="448"/>
      <c r="L2270" s="196"/>
      <c r="M2270" s="196"/>
      <c r="N2270" s="216">
        <v>0</v>
      </c>
      <c r="O2270" s="216">
        <v>0</v>
      </c>
      <c r="P2270" s="216">
        <v>0</v>
      </c>
      <c r="Q2270" s="335">
        <v>0</v>
      </c>
      <c r="R2270" s="234" t="s">
        <v>361</v>
      </c>
    </row>
    <row r="2271" spans="2:18" s="194" customFormat="1" x14ac:dyDescent="0.25">
      <c r="B2271" s="233">
        <v>2265</v>
      </c>
      <c r="C2271" s="293">
        <v>45498</v>
      </c>
      <c r="D2271" s="195" t="s">
        <v>295</v>
      </c>
      <c r="E2271" s="196" t="s">
        <v>92</v>
      </c>
      <c r="F2271" s="196" t="s">
        <v>62</v>
      </c>
      <c r="G2271" s="196" t="s">
        <v>210</v>
      </c>
      <c r="H2271" s="196">
        <v>4.1500000000000004</v>
      </c>
      <c r="I2271" s="196"/>
      <c r="J2271" s="196">
        <v>0</v>
      </c>
      <c r="K2271" s="448"/>
      <c r="L2271" s="196"/>
      <c r="M2271" s="196"/>
      <c r="N2271" s="216">
        <v>0</v>
      </c>
      <c r="O2271" s="216">
        <v>0</v>
      </c>
      <c r="P2271" s="216">
        <v>0</v>
      </c>
      <c r="Q2271" s="335">
        <v>0</v>
      </c>
      <c r="R2271" s="234" t="s">
        <v>267</v>
      </c>
    </row>
    <row r="2272" spans="2:18" s="194" customFormat="1" x14ac:dyDescent="0.25">
      <c r="B2272" s="233">
        <v>2266</v>
      </c>
      <c r="C2272" s="293">
        <v>45498</v>
      </c>
      <c r="D2272" s="195" t="s">
        <v>155</v>
      </c>
      <c r="E2272" s="196" t="s">
        <v>92</v>
      </c>
      <c r="F2272" s="196" t="s">
        <v>62</v>
      </c>
      <c r="G2272" s="196" t="s">
        <v>210</v>
      </c>
      <c r="H2272" s="196">
        <v>4.1500000000000004</v>
      </c>
      <c r="I2272" s="196" t="s">
        <v>214</v>
      </c>
      <c r="J2272" s="196">
        <v>32</v>
      </c>
      <c r="K2272" s="448">
        <v>718875</v>
      </c>
      <c r="L2272" s="196" t="s">
        <v>62</v>
      </c>
      <c r="M2272" s="196" t="s">
        <v>298</v>
      </c>
      <c r="N2272" s="216">
        <v>132.80000000000001</v>
      </c>
      <c r="O2272" s="216">
        <v>0</v>
      </c>
      <c r="P2272" s="216">
        <v>0</v>
      </c>
      <c r="Q2272" s="335">
        <v>0</v>
      </c>
      <c r="R2272" s="234"/>
    </row>
    <row r="2273" spans="2:18" s="194" customFormat="1" x14ac:dyDescent="0.25">
      <c r="B2273" s="233">
        <v>2267</v>
      </c>
      <c r="C2273" s="293">
        <v>45498</v>
      </c>
      <c r="D2273" s="195" t="s">
        <v>154</v>
      </c>
      <c r="E2273" s="196" t="s">
        <v>92</v>
      </c>
      <c r="F2273" s="196" t="s">
        <v>62</v>
      </c>
      <c r="G2273" s="196" t="s">
        <v>210</v>
      </c>
      <c r="H2273" s="196">
        <v>4.1500000000000004</v>
      </c>
      <c r="I2273" s="196" t="s">
        <v>214</v>
      </c>
      <c r="J2273" s="196">
        <v>32</v>
      </c>
      <c r="K2273" s="448">
        <v>718875</v>
      </c>
      <c r="L2273" s="196" t="s">
        <v>62</v>
      </c>
      <c r="M2273" s="196" t="s">
        <v>298</v>
      </c>
      <c r="N2273" s="216">
        <v>132.80000000000001</v>
      </c>
      <c r="O2273" s="216">
        <v>0</v>
      </c>
      <c r="P2273" s="216">
        <v>0</v>
      </c>
      <c r="Q2273" s="335">
        <v>0</v>
      </c>
      <c r="R2273" s="234"/>
    </row>
    <row r="2274" spans="2:18" s="194" customFormat="1" x14ac:dyDescent="0.25">
      <c r="B2274" s="233">
        <v>2268</v>
      </c>
      <c r="C2274" s="293">
        <v>45498</v>
      </c>
      <c r="D2274" s="195" t="s">
        <v>155</v>
      </c>
      <c r="E2274" s="196" t="s">
        <v>92</v>
      </c>
      <c r="F2274" s="196" t="s">
        <v>62</v>
      </c>
      <c r="G2274" s="196" t="s">
        <v>210</v>
      </c>
      <c r="H2274" s="196">
        <v>4.1500000000000004</v>
      </c>
      <c r="I2274" s="196" t="s">
        <v>214</v>
      </c>
      <c r="J2274" s="196">
        <v>8</v>
      </c>
      <c r="K2274" s="448">
        <v>718875</v>
      </c>
      <c r="L2274" s="196" t="s">
        <v>62</v>
      </c>
      <c r="M2274" s="196" t="s">
        <v>298</v>
      </c>
      <c r="N2274" s="216">
        <v>33.200000000000003</v>
      </c>
      <c r="O2274" s="216">
        <v>0</v>
      </c>
      <c r="P2274" s="216">
        <v>0</v>
      </c>
      <c r="Q2274" s="335">
        <v>0</v>
      </c>
      <c r="R2274" s="234"/>
    </row>
    <row r="2275" spans="2:18" s="194" customFormat="1" x14ac:dyDescent="0.25">
      <c r="B2275" s="233">
        <v>2269</v>
      </c>
      <c r="C2275" s="293">
        <v>45498</v>
      </c>
      <c r="D2275" s="195" t="s">
        <v>154</v>
      </c>
      <c r="E2275" s="196" t="s">
        <v>92</v>
      </c>
      <c r="F2275" s="196" t="s">
        <v>62</v>
      </c>
      <c r="G2275" s="196" t="s">
        <v>210</v>
      </c>
      <c r="H2275" s="196">
        <v>4.1500000000000004</v>
      </c>
      <c r="I2275" s="196" t="s">
        <v>214</v>
      </c>
      <c r="J2275" s="196">
        <v>8</v>
      </c>
      <c r="K2275" s="448">
        <v>718875</v>
      </c>
      <c r="L2275" s="196" t="s">
        <v>62</v>
      </c>
      <c r="M2275" s="196" t="s">
        <v>298</v>
      </c>
      <c r="N2275" s="216">
        <v>33.200000000000003</v>
      </c>
      <c r="O2275" s="216">
        <v>0</v>
      </c>
      <c r="P2275" s="216">
        <v>0</v>
      </c>
      <c r="Q2275" s="335">
        <v>0</v>
      </c>
      <c r="R2275" s="234"/>
    </row>
    <row r="2276" spans="2:18" s="194" customFormat="1" x14ac:dyDescent="0.25">
      <c r="B2276" s="233">
        <v>2270</v>
      </c>
      <c r="C2276" s="293">
        <v>45498</v>
      </c>
      <c r="D2276" s="195" t="s">
        <v>158</v>
      </c>
      <c r="E2276" s="196" t="s">
        <v>159</v>
      </c>
      <c r="F2276" s="196" t="s">
        <v>381</v>
      </c>
      <c r="G2276" s="196" t="s">
        <v>159</v>
      </c>
      <c r="H2276" s="196">
        <v>10</v>
      </c>
      <c r="I2276" s="196" t="s">
        <v>66</v>
      </c>
      <c r="J2276" s="196">
        <v>0</v>
      </c>
      <c r="K2276" s="448"/>
      <c r="L2276" s="196" t="s">
        <v>356</v>
      </c>
      <c r="M2276" s="196"/>
      <c r="N2276" s="216">
        <v>0</v>
      </c>
      <c r="O2276" s="216">
        <v>0</v>
      </c>
      <c r="P2276" s="216">
        <v>0</v>
      </c>
      <c r="Q2276" s="335">
        <v>0</v>
      </c>
      <c r="R2276" s="234"/>
    </row>
    <row r="2277" spans="2:18" s="194" customFormat="1" x14ac:dyDescent="0.25">
      <c r="B2277" s="233">
        <v>2271</v>
      </c>
      <c r="C2277" s="293">
        <v>45498</v>
      </c>
      <c r="D2277" s="195" t="s">
        <v>277</v>
      </c>
      <c r="E2277" s="196" t="s">
        <v>176</v>
      </c>
      <c r="F2277" s="196" t="s">
        <v>7</v>
      </c>
      <c r="G2277" s="196" t="s">
        <v>209</v>
      </c>
      <c r="H2277" s="196">
        <v>7</v>
      </c>
      <c r="I2277" s="196" t="s">
        <v>214</v>
      </c>
      <c r="J2277" s="196">
        <v>49</v>
      </c>
      <c r="K2277" s="448">
        <v>723300</v>
      </c>
      <c r="L2277" s="196" t="s">
        <v>7</v>
      </c>
      <c r="M2277" s="196" t="s">
        <v>298</v>
      </c>
      <c r="N2277" s="216">
        <v>343</v>
      </c>
      <c r="O2277" s="216">
        <v>0</v>
      </c>
      <c r="P2277" s="216">
        <v>0</v>
      </c>
      <c r="Q2277" s="335">
        <v>0</v>
      </c>
      <c r="R2277" s="234"/>
    </row>
    <row r="2278" spans="2:18" s="194" customFormat="1" x14ac:dyDescent="0.25">
      <c r="B2278" s="233">
        <v>2272</v>
      </c>
      <c r="C2278" s="293">
        <v>45498</v>
      </c>
      <c r="D2278" s="195" t="s">
        <v>261</v>
      </c>
      <c r="E2278" s="196" t="s">
        <v>269</v>
      </c>
      <c r="F2278" s="196" t="s">
        <v>7</v>
      </c>
      <c r="G2278" s="196" t="s">
        <v>210</v>
      </c>
      <c r="H2278" s="196">
        <v>5</v>
      </c>
      <c r="I2278" s="196" t="s">
        <v>214</v>
      </c>
      <c r="J2278" s="196">
        <v>40</v>
      </c>
      <c r="K2278" s="448">
        <v>723300</v>
      </c>
      <c r="L2278" s="196" t="s">
        <v>7</v>
      </c>
      <c r="M2278" s="196" t="s">
        <v>298</v>
      </c>
      <c r="N2278" s="216">
        <v>200</v>
      </c>
      <c r="O2278" s="216">
        <v>0</v>
      </c>
      <c r="P2278" s="216">
        <v>0</v>
      </c>
      <c r="Q2278" s="335">
        <v>0</v>
      </c>
      <c r="R2278" s="234"/>
    </row>
    <row r="2279" spans="2:18" s="194" customFormat="1" x14ac:dyDescent="0.25">
      <c r="B2279" s="233">
        <v>2273</v>
      </c>
      <c r="C2279" s="293">
        <v>45498</v>
      </c>
      <c r="D2279" s="195" t="s">
        <v>254</v>
      </c>
      <c r="E2279" s="196" t="s">
        <v>159</v>
      </c>
      <c r="F2279" s="196" t="s">
        <v>7</v>
      </c>
      <c r="G2279" s="196" t="s">
        <v>159</v>
      </c>
      <c r="H2279" s="196">
        <v>10</v>
      </c>
      <c r="I2279" s="196" t="s">
        <v>66</v>
      </c>
      <c r="J2279" s="196">
        <v>7</v>
      </c>
      <c r="K2279" s="448"/>
      <c r="L2279" s="196" t="s">
        <v>356</v>
      </c>
      <c r="M2279" s="196"/>
      <c r="N2279" s="216">
        <v>0</v>
      </c>
      <c r="O2279" s="216">
        <v>0</v>
      </c>
      <c r="P2279" s="216">
        <v>70</v>
      </c>
      <c r="Q2279" s="335">
        <v>0</v>
      </c>
      <c r="R2279" s="234"/>
    </row>
    <row r="2280" spans="2:18" s="194" customFormat="1" x14ac:dyDescent="0.25">
      <c r="B2280" s="233">
        <v>2274</v>
      </c>
      <c r="C2280" s="293">
        <v>45498</v>
      </c>
      <c r="D2280" s="195" t="s">
        <v>352</v>
      </c>
      <c r="E2280" s="196" t="s">
        <v>176</v>
      </c>
      <c r="F2280" s="196" t="s">
        <v>7</v>
      </c>
      <c r="G2280" s="196" t="s">
        <v>209</v>
      </c>
      <c r="H2280" s="196">
        <v>7</v>
      </c>
      <c r="I2280" s="196" t="s">
        <v>214</v>
      </c>
      <c r="J2280" s="196">
        <v>29</v>
      </c>
      <c r="K2280" s="448">
        <v>723300</v>
      </c>
      <c r="L2280" s="196" t="s">
        <v>7</v>
      </c>
      <c r="M2280" s="196" t="s">
        <v>298</v>
      </c>
      <c r="N2280" s="216">
        <v>203</v>
      </c>
      <c r="O2280" s="216">
        <v>0</v>
      </c>
      <c r="P2280" s="216">
        <v>0</v>
      </c>
      <c r="Q2280" s="335">
        <v>0</v>
      </c>
      <c r="R2280" s="234"/>
    </row>
    <row r="2281" spans="2:18" s="194" customFormat="1" x14ac:dyDescent="0.25">
      <c r="B2281" s="233">
        <v>2275</v>
      </c>
      <c r="C2281" s="293">
        <v>45498</v>
      </c>
      <c r="D2281" s="195" t="s">
        <v>175</v>
      </c>
      <c r="E2281" s="196" t="s">
        <v>176</v>
      </c>
      <c r="F2281" s="196" t="s">
        <v>7</v>
      </c>
      <c r="G2281" s="196" t="s">
        <v>209</v>
      </c>
      <c r="H2281" s="196">
        <v>7</v>
      </c>
      <c r="I2281" s="196" t="s">
        <v>214</v>
      </c>
      <c r="J2281" s="196">
        <v>50</v>
      </c>
      <c r="K2281" s="448">
        <v>723300</v>
      </c>
      <c r="L2281" s="196" t="s">
        <v>7</v>
      </c>
      <c r="M2281" s="196" t="s">
        <v>298</v>
      </c>
      <c r="N2281" s="216">
        <v>350</v>
      </c>
      <c r="O2281" s="216">
        <v>0</v>
      </c>
      <c r="P2281" s="216">
        <v>0</v>
      </c>
      <c r="Q2281" s="335">
        <v>0</v>
      </c>
      <c r="R2281" s="234"/>
    </row>
    <row r="2282" spans="2:18" s="194" customFormat="1" x14ac:dyDescent="0.25">
      <c r="B2282" s="233">
        <v>2276</v>
      </c>
      <c r="C2282" s="293">
        <v>45498</v>
      </c>
      <c r="D2282" s="195" t="s">
        <v>171</v>
      </c>
      <c r="E2282" s="196" t="s">
        <v>159</v>
      </c>
      <c r="F2282" s="196" t="s">
        <v>7</v>
      </c>
      <c r="G2282" s="196" t="s">
        <v>159</v>
      </c>
      <c r="H2282" s="196">
        <v>11.2</v>
      </c>
      <c r="I2282" s="196"/>
      <c r="J2282" s="196">
        <v>0</v>
      </c>
      <c r="K2282" s="448"/>
      <c r="L2282" s="196"/>
      <c r="M2282" s="196"/>
      <c r="N2282" s="216">
        <v>0</v>
      </c>
      <c r="O2282" s="216">
        <v>0</v>
      </c>
      <c r="P2282" s="216">
        <v>0</v>
      </c>
      <c r="Q2282" s="335">
        <v>0</v>
      </c>
      <c r="R2282" s="234"/>
    </row>
    <row r="2283" spans="2:18" s="194" customFormat="1" x14ac:dyDescent="0.25">
      <c r="B2283" s="233">
        <v>2277</v>
      </c>
      <c r="C2283" s="293">
        <v>45498</v>
      </c>
      <c r="D2283" s="195" t="s">
        <v>151</v>
      </c>
      <c r="E2283" s="196" t="s">
        <v>92</v>
      </c>
      <c r="F2283" s="196" t="s">
        <v>63</v>
      </c>
      <c r="G2283" s="196" t="s">
        <v>209</v>
      </c>
      <c r="H2283" s="196">
        <v>6.65</v>
      </c>
      <c r="I2283" s="196" t="s">
        <v>215</v>
      </c>
      <c r="J2283" s="196">
        <v>35</v>
      </c>
      <c r="K2283" s="448">
        <v>715100</v>
      </c>
      <c r="L2283" s="196" t="s">
        <v>63</v>
      </c>
      <c r="M2283" s="196" t="s">
        <v>298</v>
      </c>
      <c r="N2283" s="216">
        <v>0</v>
      </c>
      <c r="O2283" s="216">
        <v>267.66249999999997</v>
      </c>
      <c r="P2283" s="216">
        <v>0</v>
      </c>
      <c r="Q2283" s="335">
        <v>0</v>
      </c>
      <c r="R2283" s="234"/>
    </row>
    <row r="2284" spans="2:18" s="194" customFormat="1" x14ac:dyDescent="0.25">
      <c r="B2284" s="233">
        <v>2278</v>
      </c>
      <c r="C2284" s="293">
        <v>45498</v>
      </c>
      <c r="D2284" s="195" t="s">
        <v>150</v>
      </c>
      <c r="E2284" s="196" t="s">
        <v>92</v>
      </c>
      <c r="F2284" s="196" t="s">
        <v>63</v>
      </c>
      <c r="G2284" s="196" t="s">
        <v>210</v>
      </c>
      <c r="H2284" s="196">
        <v>4.1500000000000004</v>
      </c>
      <c r="I2284" s="196" t="s">
        <v>215</v>
      </c>
      <c r="J2284" s="196">
        <v>34</v>
      </c>
      <c r="K2284" s="448">
        <v>715100</v>
      </c>
      <c r="L2284" s="196" t="s">
        <v>63</v>
      </c>
      <c r="M2284" s="196" t="s">
        <v>298</v>
      </c>
      <c r="N2284" s="216">
        <v>0</v>
      </c>
      <c r="O2284" s="216">
        <v>162.26500000000001</v>
      </c>
      <c r="P2284" s="216">
        <v>0</v>
      </c>
      <c r="Q2284" s="335">
        <v>0</v>
      </c>
      <c r="R2284" s="234"/>
    </row>
    <row r="2285" spans="2:18" s="194" customFormat="1" x14ac:dyDescent="0.25">
      <c r="B2285" s="233">
        <v>2279</v>
      </c>
      <c r="C2285" s="293">
        <v>45498</v>
      </c>
      <c r="D2285" s="195" t="s">
        <v>148</v>
      </c>
      <c r="E2285" s="196" t="s">
        <v>92</v>
      </c>
      <c r="F2285" s="196" t="s">
        <v>63</v>
      </c>
      <c r="G2285" s="196" t="s">
        <v>210</v>
      </c>
      <c r="H2285" s="196">
        <v>4.1500000000000004</v>
      </c>
      <c r="I2285" s="196" t="s">
        <v>215</v>
      </c>
      <c r="J2285" s="196">
        <v>37</v>
      </c>
      <c r="K2285" s="448">
        <v>715100</v>
      </c>
      <c r="L2285" s="196" t="s">
        <v>63</v>
      </c>
      <c r="M2285" s="196" t="s">
        <v>298</v>
      </c>
      <c r="N2285" s="216">
        <v>0</v>
      </c>
      <c r="O2285" s="216">
        <v>176.58250000000001</v>
      </c>
      <c r="P2285" s="216">
        <v>0</v>
      </c>
      <c r="Q2285" s="335">
        <v>0</v>
      </c>
      <c r="R2285" s="234"/>
    </row>
    <row r="2286" spans="2:18" s="194" customFormat="1" x14ac:dyDescent="0.25">
      <c r="B2286" s="233">
        <v>2280</v>
      </c>
      <c r="C2286" s="293">
        <v>45498</v>
      </c>
      <c r="D2286" s="195" t="s">
        <v>177</v>
      </c>
      <c r="E2286" s="196" t="s">
        <v>159</v>
      </c>
      <c r="F2286" s="196" t="s">
        <v>8</v>
      </c>
      <c r="G2286" s="196" t="s">
        <v>159</v>
      </c>
      <c r="H2286" s="196">
        <v>11.6</v>
      </c>
      <c r="I2286" s="196" t="s">
        <v>66</v>
      </c>
      <c r="J2286" s="196">
        <v>7</v>
      </c>
      <c r="K2286" s="448"/>
      <c r="L2286" s="196" t="s">
        <v>356</v>
      </c>
      <c r="M2286" s="196"/>
      <c r="N2286" s="216">
        <v>0</v>
      </c>
      <c r="O2286" s="216">
        <v>0</v>
      </c>
      <c r="P2286" s="216">
        <v>81.2</v>
      </c>
      <c r="Q2286" s="335">
        <v>0</v>
      </c>
      <c r="R2286" s="234"/>
    </row>
    <row r="2287" spans="2:18" s="194" customFormat="1" x14ac:dyDescent="0.25">
      <c r="B2287" s="233">
        <v>2281</v>
      </c>
      <c r="C2287" s="293">
        <v>45498</v>
      </c>
      <c r="D2287" s="195" t="s">
        <v>139</v>
      </c>
      <c r="E2287" s="196" t="s">
        <v>92</v>
      </c>
      <c r="F2287" s="196" t="s">
        <v>2</v>
      </c>
      <c r="G2287" s="196" t="s">
        <v>209</v>
      </c>
      <c r="H2287" s="196">
        <v>7</v>
      </c>
      <c r="I2287" s="196" t="s">
        <v>214</v>
      </c>
      <c r="J2287" s="196">
        <v>10</v>
      </c>
      <c r="K2287" s="448">
        <v>712650</v>
      </c>
      <c r="L2287" s="196" t="s">
        <v>2</v>
      </c>
      <c r="M2287" s="196" t="s">
        <v>297</v>
      </c>
      <c r="N2287" s="216">
        <v>70</v>
      </c>
      <c r="O2287" s="216">
        <v>0</v>
      </c>
      <c r="P2287" s="216">
        <v>0</v>
      </c>
      <c r="Q2287" s="335">
        <v>0</v>
      </c>
      <c r="R2287" s="234"/>
    </row>
    <row r="2288" spans="2:18" s="194" customFormat="1" x14ac:dyDescent="0.25">
      <c r="B2288" s="233">
        <v>2282</v>
      </c>
      <c r="C2288" s="293">
        <v>45498</v>
      </c>
      <c r="D2288" s="195" t="s">
        <v>140</v>
      </c>
      <c r="E2288" s="196" t="s">
        <v>92</v>
      </c>
      <c r="F2288" s="196" t="s">
        <v>2</v>
      </c>
      <c r="G2288" s="196" t="s">
        <v>209</v>
      </c>
      <c r="H2288" s="196">
        <v>7</v>
      </c>
      <c r="I2288" s="196" t="s">
        <v>214</v>
      </c>
      <c r="J2288" s="196">
        <v>10</v>
      </c>
      <c r="K2288" s="448">
        <v>712650</v>
      </c>
      <c r="L2288" s="196" t="s">
        <v>2</v>
      </c>
      <c r="M2288" s="196" t="s">
        <v>297</v>
      </c>
      <c r="N2288" s="216">
        <v>70</v>
      </c>
      <c r="O2288" s="216">
        <v>0</v>
      </c>
      <c r="P2288" s="216">
        <v>0</v>
      </c>
      <c r="Q2288" s="335">
        <v>0</v>
      </c>
      <c r="R2288" s="234"/>
    </row>
    <row r="2289" spans="2:18" s="194" customFormat="1" x14ac:dyDescent="0.25">
      <c r="B2289" s="233">
        <v>2283</v>
      </c>
      <c r="C2289" s="293">
        <v>45498</v>
      </c>
      <c r="D2289" s="195" t="s">
        <v>141</v>
      </c>
      <c r="E2289" s="196" t="s">
        <v>92</v>
      </c>
      <c r="F2289" s="196" t="s">
        <v>2</v>
      </c>
      <c r="G2289" s="196" t="s">
        <v>209</v>
      </c>
      <c r="H2289" s="196">
        <v>7</v>
      </c>
      <c r="I2289" s="196" t="s">
        <v>214</v>
      </c>
      <c r="J2289" s="196">
        <v>10</v>
      </c>
      <c r="K2289" s="448">
        <v>712650</v>
      </c>
      <c r="L2289" s="196" t="s">
        <v>2</v>
      </c>
      <c r="M2289" s="196" t="s">
        <v>297</v>
      </c>
      <c r="N2289" s="216">
        <v>70</v>
      </c>
      <c r="O2289" s="216">
        <v>0</v>
      </c>
      <c r="P2289" s="216">
        <v>0</v>
      </c>
      <c r="Q2289" s="335">
        <v>0</v>
      </c>
      <c r="R2289" s="234"/>
    </row>
    <row r="2290" spans="2:18" s="194" customFormat="1" x14ac:dyDescent="0.25">
      <c r="B2290" s="233">
        <v>2284</v>
      </c>
      <c r="C2290" s="293">
        <v>45498</v>
      </c>
      <c r="D2290" s="195" t="s">
        <v>252</v>
      </c>
      <c r="E2290" s="196" t="s">
        <v>92</v>
      </c>
      <c r="F2290" s="196" t="s">
        <v>2</v>
      </c>
      <c r="G2290" s="196" t="s">
        <v>209</v>
      </c>
      <c r="H2290" s="196">
        <v>7</v>
      </c>
      <c r="I2290" s="196" t="s">
        <v>214</v>
      </c>
      <c r="J2290" s="196">
        <v>30</v>
      </c>
      <c r="K2290" s="448">
        <v>712650</v>
      </c>
      <c r="L2290" s="196" t="s">
        <v>2</v>
      </c>
      <c r="M2290" s="196" t="s">
        <v>297</v>
      </c>
      <c r="N2290" s="216">
        <v>210</v>
      </c>
      <c r="O2290" s="216">
        <v>0</v>
      </c>
      <c r="P2290" s="216">
        <v>0</v>
      </c>
      <c r="Q2290" s="335">
        <v>0</v>
      </c>
      <c r="R2290" s="234"/>
    </row>
    <row r="2291" spans="2:18" s="194" customFormat="1" x14ac:dyDescent="0.25">
      <c r="B2291" s="233">
        <v>2285</v>
      </c>
      <c r="C2291" s="293">
        <v>45498</v>
      </c>
      <c r="D2291" s="195" t="s">
        <v>259</v>
      </c>
      <c r="E2291" s="196" t="s">
        <v>92</v>
      </c>
      <c r="F2291" s="196" t="s">
        <v>2</v>
      </c>
      <c r="G2291" s="196" t="s">
        <v>209</v>
      </c>
      <c r="H2291" s="196">
        <v>7</v>
      </c>
      <c r="I2291" s="196" t="s">
        <v>214</v>
      </c>
      <c r="J2291" s="196">
        <v>30</v>
      </c>
      <c r="K2291" s="448">
        <v>712650</v>
      </c>
      <c r="L2291" s="196" t="s">
        <v>2</v>
      </c>
      <c r="M2291" s="196" t="s">
        <v>297</v>
      </c>
      <c r="N2291" s="216">
        <v>210</v>
      </c>
      <c r="O2291" s="216">
        <v>0</v>
      </c>
      <c r="P2291" s="216">
        <v>0</v>
      </c>
      <c r="Q2291" s="335">
        <v>0</v>
      </c>
      <c r="R2291" s="234"/>
    </row>
    <row r="2292" spans="2:18" s="194" customFormat="1" x14ac:dyDescent="0.25">
      <c r="B2292" s="233">
        <v>2286</v>
      </c>
      <c r="C2292" s="293">
        <v>45498</v>
      </c>
      <c r="D2292" s="195" t="s">
        <v>260</v>
      </c>
      <c r="E2292" s="196" t="s">
        <v>92</v>
      </c>
      <c r="F2292" s="196" t="s">
        <v>2</v>
      </c>
      <c r="G2292" s="196" t="s">
        <v>209</v>
      </c>
      <c r="H2292" s="196">
        <v>7</v>
      </c>
      <c r="I2292" s="196" t="s">
        <v>214</v>
      </c>
      <c r="J2292" s="196">
        <v>30</v>
      </c>
      <c r="K2292" s="448">
        <v>712650</v>
      </c>
      <c r="L2292" s="196" t="s">
        <v>2</v>
      </c>
      <c r="M2292" s="196" t="s">
        <v>297</v>
      </c>
      <c r="N2292" s="216">
        <v>210</v>
      </c>
      <c r="O2292" s="216">
        <v>0</v>
      </c>
      <c r="P2292" s="216">
        <v>0</v>
      </c>
      <c r="Q2292" s="335">
        <v>0</v>
      </c>
      <c r="R2292" s="234"/>
    </row>
    <row r="2293" spans="2:18" s="194" customFormat="1" x14ac:dyDescent="0.25">
      <c r="B2293" s="233">
        <v>2287</v>
      </c>
      <c r="C2293" s="293">
        <v>45498</v>
      </c>
      <c r="D2293" s="195" t="s">
        <v>96</v>
      </c>
      <c r="E2293" s="196" t="s">
        <v>159</v>
      </c>
      <c r="F2293" s="196" t="s">
        <v>1</v>
      </c>
      <c r="G2293" s="196" t="s">
        <v>159</v>
      </c>
      <c r="H2293" s="196">
        <v>11.8</v>
      </c>
      <c r="I2293" s="196" t="s">
        <v>66</v>
      </c>
      <c r="J2293" s="196">
        <v>1</v>
      </c>
      <c r="K2293" s="448"/>
      <c r="L2293" s="196" t="s">
        <v>356</v>
      </c>
      <c r="M2293" s="196"/>
      <c r="N2293" s="216">
        <v>0</v>
      </c>
      <c r="O2293" s="216">
        <v>0</v>
      </c>
      <c r="P2293" s="216">
        <v>11.8</v>
      </c>
      <c r="Q2293" s="335">
        <v>0</v>
      </c>
      <c r="R2293" s="234"/>
    </row>
    <row r="2294" spans="2:18" s="194" customFormat="1" x14ac:dyDescent="0.25">
      <c r="B2294" s="233">
        <v>2288</v>
      </c>
      <c r="C2294" s="293">
        <v>45498</v>
      </c>
      <c r="D2294" s="195" t="s">
        <v>128</v>
      </c>
      <c r="E2294" s="196" t="s">
        <v>159</v>
      </c>
      <c r="F2294" s="196" t="s">
        <v>1</v>
      </c>
      <c r="G2294" s="196" t="s">
        <v>159</v>
      </c>
      <c r="H2294" s="196">
        <v>11.8</v>
      </c>
      <c r="I2294" s="196" t="s">
        <v>66</v>
      </c>
      <c r="J2294" s="196">
        <v>4</v>
      </c>
      <c r="K2294" s="448"/>
      <c r="L2294" s="196" t="s">
        <v>356</v>
      </c>
      <c r="M2294" s="196"/>
      <c r="N2294" s="216">
        <v>0</v>
      </c>
      <c r="O2294" s="216">
        <v>0</v>
      </c>
      <c r="P2294" s="216">
        <v>47.2</v>
      </c>
      <c r="Q2294" s="335">
        <v>0</v>
      </c>
      <c r="R2294" s="234"/>
    </row>
    <row r="2295" spans="2:18" s="194" customFormat="1" x14ac:dyDescent="0.25">
      <c r="B2295" s="232">
        <v>2289</v>
      </c>
      <c r="C2295" s="293">
        <v>45498</v>
      </c>
      <c r="D2295" s="195" t="s">
        <v>505</v>
      </c>
      <c r="E2295" s="196" t="s">
        <v>130</v>
      </c>
      <c r="F2295" s="196" t="s">
        <v>130</v>
      </c>
      <c r="G2295" s="196" t="s">
        <v>304</v>
      </c>
      <c r="H2295" s="196">
        <v>1</v>
      </c>
      <c r="I2295" s="196" t="s">
        <v>303</v>
      </c>
      <c r="J2295" s="196">
        <v>62</v>
      </c>
      <c r="K2295" s="448"/>
      <c r="L2295" s="196"/>
      <c r="M2295" s="196" t="s">
        <v>482</v>
      </c>
      <c r="N2295" s="216">
        <v>0</v>
      </c>
      <c r="O2295" s="216">
        <v>0</v>
      </c>
      <c r="P2295" s="216">
        <v>0</v>
      </c>
      <c r="Q2295" s="335">
        <v>0</v>
      </c>
      <c r="R2295" s="234"/>
    </row>
    <row r="2296" spans="2:18" s="194" customFormat="1" x14ac:dyDescent="0.25">
      <c r="B2296" s="233">
        <v>2290</v>
      </c>
      <c r="C2296" s="293">
        <v>45499</v>
      </c>
      <c r="D2296" s="195" t="s">
        <v>277</v>
      </c>
      <c r="E2296" s="196" t="s">
        <v>176</v>
      </c>
      <c r="F2296" s="196" t="s">
        <v>7</v>
      </c>
      <c r="G2296" s="196" t="s">
        <v>209</v>
      </c>
      <c r="H2296" s="196">
        <v>7</v>
      </c>
      <c r="I2296" s="196" t="s">
        <v>214</v>
      </c>
      <c r="J2296" s="196">
        <v>20</v>
      </c>
      <c r="K2296" s="448">
        <v>723300</v>
      </c>
      <c r="L2296" s="196" t="s">
        <v>7</v>
      </c>
      <c r="M2296" s="196" t="s">
        <v>298</v>
      </c>
      <c r="N2296" s="216">
        <v>140</v>
      </c>
      <c r="O2296" s="216">
        <v>0</v>
      </c>
      <c r="P2296" s="216">
        <v>0</v>
      </c>
      <c r="Q2296" s="335">
        <v>0</v>
      </c>
      <c r="R2296" s="234"/>
    </row>
    <row r="2297" spans="2:18" s="194" customFormat="1" x14ac:dyDescent="0.25">
      <c r="B2297" s="233">
        <v>2291</v>
      </c>
      <c r="C2297" s="293">
        <v>45499</v>
      </c>
      <c r="D2297" s="195" t="s">
        <v>261</v>
      </c>
      <c r="E2297" s="196" t="s">
        <v>269</v>
      </c>
      <c r="F2297" s="196" t="s">
        <v>7</v>
      </c>
      <c r="G2297" s="196" t="s">
        <v>210</v>
      </c>
      <c r="H2297" s="196">
        <v>5</v>
      </c>
      <c r="I2297" s="196" t="s">
        <v>214</v>
      </c>
      <c r="J2297" s="196">
        <v>20</v>
      </c>
      <c r="K2297" s="448">
        <v>723300</v>
      </c>
      <c r="L2297" s="196" t="s">
        <v>7</v>
      </c>
      <c r="M2297" s="196" t="s">
        <v>298</v>
      </c>
      <c r="N2297" s="216">
        <v>100</v>
      </c>
      <c r="O2297" s="216">
        <v>0</v>
      </c>
      <c r="P2297" s="216">
        <v>0</v>
      </c>
      <c r="Q2297" s="335">
        <v>0</v>
      </c>
      <c r="R2297" s="234"/>
    </row>
    <row r="2298" spans="2:18" s="194" customFormat="1" x14ac:dyDescent="0.25">
      <c r="B2298" s="233">
        <v>2292</v>
      </c>
      <c r="C2298" s="293">
        <v>45499</v>
      </c>
      <c r="D2298" s="195" t="s">
        <v>254</v>
      </c>
      <c r="E2298" s="196" t="s">
        <v>159</v>
      </c>
      <c r="F2298" s="196" t="s">
        <v>7</v>
      </c>
      <c r="G2298" s="196" t="s">
        <v>159</v>
      </c>
      <c r="H2298" s="196">
        <v>10</v>
      </c>
      <c r="I2298" s="196" t="s">
        <v>66</v>
      </c>
      <c r="J2298" s="196">
        <v>7</v>
      </c>
      <c r="K2298" s="448"/>
      <c r="L2298" s="196" t="s">
        <v>356</v>
      </c>
      <c r="M2298" s="196"/>
      <c r="N2298" s="216">
        <v>0</v>
      </c>
      <c r="O2298" s="216">
        <v>0</v>
      </c>
      <c r="P2298" s="216">
        <v>70</v>
      </c>
      <c r="Q2298" s="335">
        <v>0</v>
      </c>
      <c r="R2298" s="234"/>
    </row>
    <row r="2299" spans="2:18" s="194" customFormat="1" x14ac:dyDescent="0.25">
      <c r="B2299" s="233">
        <v>2293</v>
      </c>
      <c r="C2299" s="293">
        <v>45499</v>
      </c>
      <c r="D2299" s="195" t="s">
        <v>352</v>
      </c>
      <c r="E2299" s="196" t="s">
        <v>176</v>
      </c>
      <c r="F2299" s="196" t="s">
        <v>7</v>
      </c>
      <c r="G2299" s="196" t="s">
        <v>209</v>
      </c>
      <c r="H2299" s="196">
        <v>7</v>
      </c>
      <c r="I2299" s="196" t="s">
        <v>214</v>
      </c>
      <c r="J2299" s="196">
        <v>20</v>
      </c>
      <c r="K2299" s="448">
        <v>723300</v>
      </c>
      <c r="L2299" s="196" t="s">
        <v>7</v>
      </c>
      <c r="M2299" s="196" t="s">
        <v>298</v>
      </c>
      <c r="N2299" s="216">
        <v>140</v>
      </c>
      <c r="O2299" s="216">
        <v>0</v>
      </c>
      <c r="P2299" s="216">
        <v>0</v>
      </c>
      <c r="Q2299" s="335">
        <v>0</v>
      </c>
      <c r="R2299" s="234"/>
    </row>
    <row r="2300" spans="2:18" s="194" customFormat="1" x14ac:dyDescent="0.25">
      <c r="B2300" s="233">
        <v>2294</v>
      </c>
      <c r="C2300" s="293">
        <v>45499</v>
      </c>
      <c r="D2300" s="195" t="s">
        <v>175</v>
      </c>
      <c r="E2300" s="196" t="s">
        <v>176</v>
      </c>
      <c r="F2300" s="196" t="s">
        <v>7</v>
      </c>
      <c r="G2300" s="196" t="s">
        <v>209</v>
      </c>
      <c r="H2300" s="196">
        <v>7</v>
      </c>
      <c r="I2300" s="196" t="s">
        <v>214</v>
      </c>
      <c r="J2300" s="196">
        <v>18</v>
      </c>
      <c r="K2300" s="448">
        <v>723300</v>
      </c>
      <c r="L2300" s="196" t="s">
        <v>7</v>
      </c>
      <c r="M2300" s="196" t="s">
        <v>298</v>
      </c>
      <c r="N2300" s="216">
        <v>126</v>
      </c>
      <c r="O2300" s="216">
        <v>0</v>
      </c>
      <c r="P2300" s="216">
        <v>0</v>
      </c>
      <c r="Q2300" s="335">
        <v>0</v>
      </c>
      <c r="R2300" s="234"/>
    </row>
    <row r="2301" spans="2:18" s="194" customFormat="1" x14ac:dyDescent="0.25">
      <c r="B2301" s="233">
        <v>2295</v>
      </c>
      <c r="C2301" s="293">
        <v>45499</v>
      </c>
      <c r="D2301" s="195" t="s">
        <v>171</v>
      </c>
      <c r="E2301" s="196" t="s">
        <v>159</v>
      </c>
      <c r="F2301" s="196" t="s">
        <v>7</v>
      </c>
      <c r="G2301" s="196" t="s">
        <v>159</v>
      </c>
      <c r="H2301" s="196">
        <v>11.2</v>
      </c>
      <c r="I2301" s="196" t="s">
        <v>66</v>
      </c>
      <c r="J2301" s="196">
        <v>0</v>
      </c>
      <c r="K2301" s="448"/>
      <c r="L2301" s="196"/>
      <c r="M2301" s="196"/>
      <c r="N2301" s="216">
        <v>0</v>
      </c>
      <c r="O2301" s="216">
        <v>0</v>
      </c>
      <c r="P2301" s="216">
        <v>0</v>
      </c>
      <c r="Q2301" s="335">
        <v>0</v>
      </c>
      <c r="R2301" s="234"/>
    </row>
    <row r="2302" spans="2:18" s="194" customFormat="1" x14ac:dyDescent="0.25">
      <c r="B2302" s="233">
        <v>2296</v>
      </c>
      <c r="C2302" s="293">
        <v>45500</v>
      </c>
      <c r="D2302" s="195" t="s">
        <v>91</v>
      </c>
      <c r="E2302" s="196" t="s">
        <v>92</v>
      </c>
      <c r="F2302" s="196" t="s">
        <v>1</v>
      </c>
      <c r="G2302" s="196" t="s">
        <v>209</v>
      </c>
      <c r="H2302" s="196">
        <v>6.65</v>
      </c>
      <c r="I2302" s="196" t="s">
        <v>247</v>
      </c>
      <c r="J2302" s="196">
        <v>11</v>
      </c>
      <c r="K2302" s="448">
        <v>723505</v>
      </c>
      <c r="L2302" s="196" t="s">
        <v>1</v>
      </c>
      <c r="M2302" s="196" t="s">
        <v>514</v>
      </c>
      <c r="N2302" s="216">
        <f t="shared" ref="N2302" si="153">IF(I2302=$N$5,J2302*H2302,0)</f>
        <v>0</v>
      </c>
      <c r="O2302" s="216">
        <f t="shared" ref="O2302" si="154">IF(I2302=$O$5,J2302*H2302,0)*1.15</f>
        <v>0</v>
      </c>
      <c r="P2302" s="216">
        <f t="shared" ref="P2302" si="155">IF(I2302=$P$5,J2302*H2302,0)</f>
        <v>0</v>
      </c>
      <c r="Q2302" s="335">
        <f t="shared" ref="Q2302" si="156">IF(I2302=$Q$5,J2302*H2302,0)</f>
        <v>73.150000000000006</v>
      </c>
      <c r="R2302" s="234"/>
    </row>
    <row r="2303" spans="2:18" s="194" customFormat="1" x14ac:dyDescent="0.25">
      <c r="B2303" s="233">
        <v>2297</v>
      </c>
      <c r="C2303" s="293">
        <v>45500</v>
      </c>
      <c r="D2303" s="195" t="s">
        <v>91</v>
      </c>
      <c r="E2303" s="196" t="s">
        <v>92</v>
      </c>
      <c r="F2303" s="196" t="s">
        <v>1</v>
      </c>
      <c r="G2303" s="196" t="s">
        <v>209</v>
      </c>
      <c r="H2303" s="196">
        <v>6.65</v>
      </c>
      <c r="I2303" s="196" t="s">
        <v>214</v>
      </c>
      <c r="J2303" s="196">
        <v>11</v>
      </c>
      <c r="K2303" s="448">
        <v>723505</v>
      </c>
      <c r="L2303" s="196" t="s">
        <v>1</v>
      </c>
      <c r="M2303" s="196" t="s">
        <v>298</v>
      </c>
      <c r="N2303" s="216">
        <v>73.150000000000006</v>
      </c>
      <c r="O2303" s="216">
        <v>0</v>
      </c>
      <c r="P2303" s="216">
        <v>0</v>
      </c>
      <c r="Q2303" s="335">
        <v>0</v>
      </c>
      <c r="R2303" s="234"/>
    </row>
    <row r="2304" spans="2:18" s="194" customFormat="1" x14ac:dyDescent="0.25">
      <c r="B2304" s="233">
        <v>2298</v>
      </c>
      <c r="C2304" s="293">
        <v>45500</v>
      </c>
      <c r="D2304" s="195" t="s">
        <v>116</v>
      </c>
      <c r="E2304" s="196" t="s">
        <v>92</v>
      </c>
      <c r="F2304" s="196" t="s">
        <v>1</v>
      </c>
      <c r="G2304" s="196" t="s">
        <v>209</v>
      </c>
      <c r="H2304" s="196">
        <v>6.65</v>
      </c>
      <c r="I2304" s="196"/>
      <c r="J2304" s="196">
        <v>0</v>
      </c>
      <c r="K2304" s="448"/>
      <c r="L2304" s="196"/>
      <c r="M2304" s="196"/>
      <c r="N2304" s="216">
        <v>0</v>
      </c>
      <c r="O2304" s="216">
        <v>0</v>
      </c>
      <c r="P2304" s="216">
        <v>0</v>
      </c>
      <c r="Q2304" s="335">
        <v>0</v>
      </c>
      <c r="R2304" s="234" t="s">
        <v>267</v>
      </c>
    </row>
    <row r="2305" spans="2:18" s="194" customFormat="1" x14ac:dyDescent="0.25">
      <c r="B2305" s="233">
        <v>2299</v>
      </c>
      <c r="C2305" s="293">
        <v>45500</v>
      </c>
      <c r="D2305" s="195" t="s">
        <v>295</v>
      </c>
      <c r="E2305" s="196" t="s">
        <v>92</v>
      </c>
      <c r="F2305" s="196" t="s">
        <v>62</v>
      </c>
      <c r="G2305" s="196" t="s">
        <v>210</v>
      </c>
      <c r="H2305" s="196">
        <v>4.1500000000000004</v>
      </c>
      <c r="I2305" s="196"/>
      <c r="J2305" s="196">
        <v>0</v>
      </c>
      <c r="K2305" s="448"/>
      <c r="L2305" s="196"/>
      <c r="M2305" s="196"/>
      <c r="N2305" s="216">
        <v>0</v>
      </c>
      <c r="O2305" s="216">
        <v>0</v>
      </c>
      <c r="P2305" s="216">
        <v>0</v>
      </c>
      <c r="Q2305" s="335">
        <v>0</v>
      </c>
      <c r="R2305" s="234"/>
    </row>
    <row r="2306" spans="2:18" s="194" customFormat="1" x14ac:dyDescent="0.25">
      <c r="B2306" s="233">
        <v>2300</v>
      </c>
      <c r="C2306" s="293">
        <v>45500</v>
      </c>
      <c r="D2306" s="195" t="s">
        <v>155</v>
      </c>
      <c r="E2306" s="196" t="s">
        <v>92</v>
      </c>
      <c r="F2306" s="196" t="s">
        <v>62</v>
      </c>
      <c r="G2306" s="196" t="s">
        <v>210</v>
      </c>
      <c r="H2306" s="196">
        <v>4.1500000000000004</v>
      </c>
      <c r="I2306" s="196" t="s">
        <v>214</v>
      </c>
      <c r="J2306" s="196">
        <v>6</v>
      </c>
      <c r="K2306" s="448">
        <v>718875</v>
      </c>
      <c r="L2306" s="196" t="s">
        <v>62</v>
      </c>
      <c r="M2306" s="196" t="s">
        <v>298</v>
      </c>
      <c r="N2306" s="216">
        <v>24.900000000000002</v>
      </c>
      <c r="O2306" s="216">
        <v>0</v>
      </c>
      <c r="P2306" s="216">
        <v>0</v>
      </c>
      <c r="Q2306" s="335">
        <v>0</v>
      </c>
      <c r="R2306" s="234"/>
    </row>
    <row r="2307" spans="2:18" s="194" customFormat="1" x14ac:dyDescent="0.25">
      <c r="B2307" s="233">
        <v>2301</v>
      </c>
      <c r="C2307" s="293">
        <v>45500</v>
      </c>
      <c r="D2307" s="195" t="s">
        <v>154</v>
      </c>
      <c r="E2307" s="196" t="s">
        <v>92</v>
      </c>
      <c r="F2307" s="196" t="s">
        <v>62</v>
      </c>
      <c r="G2307" s="196" t="s">
        <v>210</v>
      </c>
      <c r="H2307" s="196">
        <v>4.1500000000000004</v>
      </c>
      <c r="I2307" s="196" t="s">
        <v>214</v>
      </c>
      <c r="J2307" s="196">
        <v>11</v>
      </c>
      <c r="K2307" s="448">
        <v>718875</v>
      </c>
      <c r="L2307" s="196" t="s">
        <v>62</v>
      </c>
      <c r="M2307" s="196" t="s">
        <v>298</v>
      </c>
      <c r="N2307" s="216">
        <v>45.650000000000006</v>
      </c>
      <c r="O2307" s="216">
        <v>0</v>
      </c>
      <c r="P2307" s="216">
        <v>0</v>
      </c>
      <c r="Q2307" s="335">
        <v>0</v>
      </c>
      <c r="R2307" s="234"/>
    </row>
    <row r="2308" spans="2:18" s="194" customFormat="1" x14ac:dyDescent="0.25">
      <c r="B2308" s="233">
        <v>2302</v>
      </c>
      <c r="C2308" s="293">
        <v>45500</v>
      </c>
      <c r="D2308" s="195" t="s">
        <v>155</v>
      </c>
      <c r="E2308" s="196" t="s">
        <v>92</v>
      </c>
      <c r="F2308" s="196" t="s">
        <v>62</v>
      </c>
      <c r="G2308" s="196" t="s">
        <v>210</v>
      </c>
      <c r="H2308" s="196">
        <v>4.1500000000000004</v>
      </c>
      <c r="I2308" s="196" t="s">
        <v>214</v>
      </c>
      <c r="J2308" s="196">
        <v>17</v>
      </c>
      <c r="K2308" s="448">
        <v>718875</v>
      </c>
      <c r="L2308" s="196" t="s">
        <v>62</v>
      </c>
      <c r="M2308" s="196" t="s">
        <v>298</v>
      </c>
      <c r="N2308" s="216">
        <v>70.550000000000011</v>
      </c>
      <c r="O2308" s="216">
        <v>0</v>
      </c>
      <c r="P2308" s="216">
        <v>0</v>
      </c>
      <c r="Q2308" s="335">
        <v>0</v>
      </c>
      <c r="R2308" s="234"/>
    </row>
    <row r="2309" spans="2:18" s="194" customFormat="1" x14ac:dyDescent="0.25">
      <c r="B2309" s="233">
        <v>2303</v>
      </c>
      <c r="C2309" s="293">
        <v>45500</v>
      </c>
      <c r="D2309" s="195" t="s">
        <v>154</v>
      </c>
      <c r="E2309" s="196" t="s">
        <v>92</v>
      </c>
      <c r="F2309" s="196" t="s">
        <v>62</v>
      </c>
      <c r="G2309" s="196" t="s">
        <v>210</v>
      </c>
      <c r="H2309" s="196">
        <v>4.1500000000000004</v>
      </c>
      <c r="I2309" s="196" t="s">
        <v>214</v>
      </c>
      <c r="J2309" s="196">
        <v>17</v>
      </c>
      <c r="K2309" s="448">
        <v>718875</v>
      </c>
      <c r="L2309" s="196" t="s">
        <v>62</v>
      </c>
      <c r="M2309" s="196" t="s">
        <v>298</v>
      </c>
      <c r="N2309" s="216">
        <v>70.550000000000011</v>
      </c>
      <c r="O2309" s="216">
        <v>0</v>
      </c>
      <c r="P2309" s="216">
        <v>0</v>
      </c>
      <c r="Q2309" s="335">
        <v>0</v>
      </c>
      <c r="R2309" s="234"/>
    </row>
    <row r="2310" spans="2:18" s="194" customFormat="1" x14ac:dyDescent="0.25">
      <c r="B2310" s="233">
        <v>2304</v>
      </c>
      <c r="C2310" s="293">
        <v>45500</v>
      </c>
      <c r="D2310" s="195" t="s">
        <v>158</v>
      </c>
      <c r="E2310" s="196" t="s">
        <v>159</v>
      </c>
      <c r="F2310" s="196" t="s">
        <v>381</v>
      </c>
      <c r="G2310" s="196" t="s">
        <v>159</v>
      </c>
      <c r="H2310" s="196">
        <v>10</v>
      </c>
      <c r="I2310" s="196" t="s">
        <v>66</v>
      </c>
      <c r="J2310" s="196">
        <v>4</v>
      </c>
      <c r="K2310" s="448"/>
      <c r="L2310" s="196" t="s">
        <v>356</v>
      </c>
      <c r="M2310" s="196"/>
      <c r="N2310" s="216">
        <v>0</v>
      </c>
      <c r="O2310" s="216">
        <v>0</v>
      </c>
      <c r="P2310" s="216">
        <v>40</v>
      </c>
      <c r="Q2310" s="335">
        <v>0</v>
      </c>
      <c r="R2310" s="234"/>
    </row>
    <row r="2311" spans="2:18" s="194" customFormat="1" x14ac:dyDescent="0.25">
      <c r="B2311" s="233">
        <v>2305</v>
      </c>
      <c r="C2311" s="293">
        <v>45500</v>
      </c>
      <c r="D2311" s="195" t="s">
        <v>277</v>
      </c>
      <c r="E2311" s="196" t="s">
        <v>176</v>
      </c>
      <c r="F2311" s="196" t="s">
        <v>7</v>
      </c>
      <c r="G2311" s="196" t="s">
        <v>209</v>
      </c>
      <c r="H2311" s="196">
        <v>7</v>
      </c>
      <c r="I2311" s="196" t="s">
        <v>214</v>
      </c>
      <c r="J2311" s="196">
        <v>24</v>
      </c>
      <c r="K2311" s="448">
        <v>723800</v>
      </c>
      <c r="L2311" s="196" t="s">
        <v>7</v>
      </c>
      <c r="M2311" s="196" t="s">
        <v>298</v>
      </c>
      <c r="N2311" s="216">
        <v>168</v>
      </c>
      <c r="O2311" s="216">
        <v>0</v>
      </c>
      <c r="P2311" s="216">
        <v>0</v>
      </c>
      <c r="Q2311" s="335">
        <v>0</v>
      </c>
      <c r="R2311" s="234"/>
    </row>
    <row r="2312" spans="2:18" s="194" customFormat="1" x14ac:dyDescent="0.25">
      <c r="B2312" s="233">
        <v>2306</v>
      </c>
      <c r="C2312" s="293">
        <v>45500</v>
      </c>
      <c r="D2312" s="195" t="s">
        <v>261</v>
      </c>
      <c r="E2312" s="196" t="s">
        <v>269</v>
      </c>
      <c r="F2312" s="196" t="s">
        <v>7</v>
      </c>
      <c r="G2312" s="196" t="s">
        <v>210</v>
      </c>
      <c r="H2312" s="196">
        <v>5</v>
      </c>
      <c r="I2312" s="196" t="s">
        <v>214</v>
      </c>
      <c r="J2312" s="196">
        <v>31</v>
      </c>
      <c r="K2312" s="448">
        <v>723800</v>
      </c>
      <c r="L2312" s="196" t="s">
        <v>7</v>
      </c>
      <c r="M2312" s="196" t="s">
        <v>298</v>
      </c>
      <c r="N2312" s="216">
        <v>155</v>
      </c>
      <c r="O2312" s="216">
        <v>0</v>
      </c>
      <c r="P2312" s="216">
        <v>0</v>
      </c>
      <c r="Q2312" s="335">
        <v>0</v>
      </c>
      <c r="R2312" s="234"/>
    </row>
    <row r="2313" spans="2:18" s="194" customFormat="1" x14ac:dyDescent="0.25">
      <c r="B2313" s="233">
        <v>2307</v>
      </c>
      <c r="C2313" s="293">
        <v>45500</v>
      </c>
      <c r="D2313" s="195" t="s">
        <v>254</v>
      </c>
      <c r="E2313" s="196" t="s">
        <v>159</v>
      </c>
      <c r="F2313" s="196" t="s">
        <v>7</v>
      </c>
      <c r="G2313" s="196" t="s">
        <v>159</v>
      </c>
      <c r="H2313" s="196">
        <v>10</v>
      </c>
      <c r="I2313" s="196" t="s">
        <v>66</v>
      </c>
      <c r="J2313" s="196">
        <v>6</v>
      </c>
      <c r="K2313" s="448"/>
      <c r="L2313" s="196" t="s">
        <v>356</v>
      </c>
      <c r="M2313" s="196"/>
      <c r="N2313" s="216">
        <v>0</v>
      </c>
      <c r="O2313" s="216">
        <v>0</v>
      </c>
      <c r="P2313" s="216">
        <v>60</v>
      </c>
      <c r="Q2313" s="335">
        <v>0</v>
      </c>
      <c r="R2313" s="234"/>
    </row>
    <row r="2314" spans="2:18" s="194" customFormat="1" x14ac:dyDescent="0.25">
      <c r="B2314" s="233">
        <v>2308</v>
      </c>
      <c r="C2314" s="293">
        <v>45500</v>
      </c>
      <c r="D2314" s="195" t="s">
        <v>352</v>
      </c>
      <c r="E2314" s="196" t="s">
        <v>176</v>
      </c>
      <c r="F2314" s="196" t="s">
        <v>7</v>
      </c>
      <c r="G2314" s="196" t="s">
        <v>209</v>
      </c>
      <c r="H2314" s="196">
        <v>7</v>
      </c>
      <c r="I2314" s="196" t="s">
        <v>214</v>
      </c>
      <c r="J2314" s="196">
        <v>20</v>
      </c>
      <c r="K2314" s="448">
        <v>723800</v>
      </c>
      <c r="L2314" s="196" t="s">
        <v>7</v>
      </c>
      <c r="M2314" s="196" t="s">
        <v>298</v>
      </c>
      <c r="N2314" s="216">
        <v>140</v>
      </c>
      <c r="O2314" s="216">
        <v>0</v>
      </c>
      <c r="P2314" s="216">
        <v>0</v>
      </c>
      <c r="Q2314" s="335">
        <v>0</v>
      </c>
      <c r="R2314" s="234"/>
    </row>
    <row r="2315" spans="2:18" s="194" customFormat="1" x14ac:dyDescent="0.25">
      <c r="B2315" s="233">
        <v>2309</v>
      </c>
      <c r="C2315" s="293">
        <v>45500</v>
      </c>
      <c r="D2315" s="195" t="s">
        <v>175</v>
      </c>
      <c r="E2315" s="196" t="s">
        <v>176</v>
      </c>
      <c r="F2315" s="196" t="s">
        <v>7</v>
      </c>
      <c r="G2315" s="196" t="s">
        <v>209</v>
      </c>
      <c r="H2315" s="196">
        <v>7</v>
      </c>
      <c r="I2315" s="196" t="s">
        <v>214</v>
      </c>
      <c r="J2315" s="196">
        <v>24</v>
      </c>
      <c r="K2315" s="448">
        <v>723800</v>
      </c>
      <c r="L2315" s="196" t="s">
        <v>7</v>
      </c>
      <c r="M2315" s="196" t="s">
        <v>298</v>
      </c>
      <c r="N2315" s="216">
        <v>168</v>
      </c>
      <c r="O2315" s="216">
        <v>0</v>
      </c>
      <c r="P2315" s="216">
        <v>0</v>
      </c>
      <c r="Q2315" s="335">
        <v>0</v>
      </c>
      <c r="R2315" s="234"/>
    </row>
    <row r="2316" spans="2:18" s="194" customFormat="1" x14ac:dyDescent="0.25">
      <c r="B2316" s="233">
        <v>2310</v>
      </c>
      <c r="C2316" s="293">
        <v>45500</v>
      </c>
      <c r="D2316" s="195" t="s">
        <v>171</v>
      </c>
      <c r="E2316" s="196" t="s">
        <v>159</v>
      </c>
      <c r="F2316" s="196" t="s">
        <v>7</v>
      </c>
      <c r="G2316" s="196" t="s">
        <v>159</v>
      </c>
      <c r="H2316" s="196">
        <v>11.2</v>
      </c>
      <c r="I2316" s="196"/>
      <c r="J2316" s="196">
        <v>0</v>
      </c>
      <c r="K2316" s="448"/>
      <c r="L2316" s="196"/>
      <c r="M2316" s="196"/>
      <c r="N2316" s="216">
        <v>0</v>
      </c>
      <c r="O2316" s="216">
        <v>0</v>
      </c>
      <c r="P2316" s="216">
        <v>0</v>
      </c>
      <c r="Q2316" s="335">
        <v>0</v>
      </c>
      <c r="R2316" s="234"/>
    </row>
    <row r="2317" spans="2:18" s="194" customFormat="1" x14ac:dyDescent="0.25">
      <c r="B2317" s="233">
        <v>2311</v>
      </c>
      <c r="C2317" s="293">
        <v>45500</v>
      </c>
      <c r="D2317" s="195" t="s">
        <v>151</v>
      </c>
      <c r="E2317" s="196" t="s">
        <v>92</v>
      </c>
      <c r="F2317" s="196" t="s">
        <v>63</v>
      </c>
      <c r="G2317" s="196" t="s">
        <v>209</v>
      </c>
      <c r="H2317" s="196">
        <v>6.65</v>
      </c>
      <c r="I2317" s="196" t="s">
        <v>215</v>
      </c>
      <c r="J2317" s="196">
        <v>19</v>
      </c>
      <c r="K2317" s="448">
        <v>715140</v>
      </c>
      <c r="L2317" s="196" t="s">
        <v>63</v>
      </c>
      <c r="M2317" s="196" t="s">
        <v>298</v>
      </c>
      <c r="N2317" s="216">
        <v>0</v>
      </c>
      <c r="O2317" s="216">
        <v>145.30250000000001</v>
      </c>
      <c r="P2317" s="216">
        <v>0</v>
      </c>
      <c r="Q2317" s="335">
        <v>0</v>
      </c>
      <c r="R2317" s="234"/>
    </row>
    <row r="2318" spans="2:18" s="194" customFormat="1" x14ac:dyDescent="0.25">
      <c r="B2318" s="233">
        <v>2312</v>
      </c>
      <c r="C2318" s="293">
        <v>45500</v>
      </c>
      <c r="D2318" s="195" t="s">
        <v>151</v>
      </c>
      <c r="E2318" s="196" t="s">
        <v>92</v>
      </c>
      <c r="F2318" s="196" t="s">
        <v>63</v>
      </c>
      <c r="G2318" s="196" t="s">
        <v>209</v>
      </c>
      <c r="H2318" s="196">
        <v>6.65</v>
      </c>
      <c r="I2318" s="196" t="s">
        <v>215</v>
      </c>
      <c r="J2318" s="196">
        <v>13</v>
      </c>
      <c r="K2318" s="448">
        <v>715140</v>
      </c>
      <c r="L2318" s="196" t="s">
        <v>63</v>
      </c>
      <c r="M2318" s="196" t="s">
        <v>298</v>
      </c>
      <c r="N2318" s="216">
        <v>0</v>
      </c>
      <c r="O2318" s="216">
        <v>99.41749999999999</v>
      </c>
      <c r="P2318" s="216">
        <v>0</v>
      </c>
      <c r="Q2318" s="335">
        <v>0</v>
      </c>
      <c r="R2318" s="234"/>
    </row>
    <row r="2319" spans="2:18" s="194" customFormat="1" x14ac:dyDescent="0.25">
      <c r="B2319" s="233">
        <v>2313</v>
      </c>
      <c r="C2319" s="293">
        <v>45500</v>
      </c>
      <c r="D2319" s="195" t="s">
        <v>150</v>
      </c>
      <c r="E2319" s="196" t="s">
        <v>92</v>
      </c>
      <c r="F2319" s="196" t="s">
        <v>63</v>
      </c>
      <c r="G2319" s="196" t="s">
        <v>210</v>
      </c>
      <c r="H2319" s="196">
        <v>4.1500000000000004</v>
      </c>
      <c r="I2319" s="196" t="s">
        <v>215</v>
      </c>
      <c r="J2319" s="196">
        <v>17</v>
      </c>
      <c r="K2319" s="448">
        <v>715140</v>
      </c>
      <c r="L2319" s="196" t="s">
        <v>63</v>
      </c>
      <c r="M2319" s="196" t="s">
        <v>298</v>
      </c>
      <c r="N2319" s="216">
        <v>0</v>
      </c>
      <c r="O2319" s="216">
        <v>81.132500000000007</v>
      </c>
      <c r="P2319" s="216">
        <v>0</v>
      </c>
      <c r="Q2319" s="335">
        <v>0</v>
      </c>
      <c r="R2319" s="234"/>
    </row>
    <row r="2320" spans="2:18" s="194" customFormat="1" x14ac:dyDescent="0.25">
      <c r="B2320" s="233">
        <v>2314</v>
      </c>
      <c r="C2320" s="293">
        <v>45500</v>
      </c>
      <c r="D2320" s="195" t="s">
        <v>150</v>
      </c>
      <c r="E2320" s="196" t="s">
        <v>92</v>
      </c>
      <c r="F2320" s="196" t="s">
        <v>63</v>
      </c>
      <c r="G2320" s="196" t="s">
        <v>210</v>
      </c>
      <c r="H2320" s="196">
        <v>4.1500000000000004</v>
      </c>
      <c r="I2320" s="196" t="s">
        <v>215</v>
      </c>
      <c r="J2320" s="196">
        <v>13</v>
      </c>
      <c r="K2320" s="448">
        <v>715140</v>
      </c>
      <c r="L2320" s="196" t="s">
        <v>63</v>
      </c>
      <c r="M2320" s="196" t="s">
        <v>298</v>
      </c>
      <c r="N2320" s="216">
        <v>0</v>
      </c>
      <c r="O2320" s="216">
        <v>62.042499999999997</v>
      </c>
      <c r="P2320" s="216">
        <v>0</v>
      </c>
      <c r="Q2320" s="335">
        <v>0</v>
      </c>
      <c r="R2320" s="234"/>
    </row>
    <row r="2321" spans="2:18" s="194" customFormat="1" x14ac:dyDescent="0.25">
      <c r="B2321" s="233">
        <v>2315</v>
      </c>
      <c r="C2321" s="293">
        <v>45500</v>
      </c>
      <c r="D2321" s="195" t="s">
        <v>148</v>
      </c>
      <c r="E2321" s="196" t="s">
        <v>92</v>
      </c>
      <c r="F2321" s="196" t="s">
        <v>63</v>
      </c>
      <c r="G2321" s="196" t="s">
        <v>210</v>
      </c>
      <c r="H2321" s="196">
        <v>4.1500000000000004</v>
      </c>
      <c r="I2321" s="196" t="s">
        <v>215</v>
      </c>
      <c r="J2321" s="196">
        <v>18</v>
      </c>
      <c r="K2321" s="448">
        <v>715140</v>
      </c>
      <c r="L2321" s="196" t="s">
        <v>63</v>
      </c>
      <c r="M2321" s="196" t="s">
        <v>298</v>
      </c>
      <c r="N2321" s="216">
        <v>0</v>
      </c>
      <c r="O2321" s="216">
        <v>85.905000000000001</v>
      </c>
      <c r="P2321" s="216">
        <v>0</v>
      </c>
      <c r="Q2321" s="335">
        <v>0</v>
      </c>
      <c r="R2321" s="234"/>
    </row>
    <row r="2322" spans="2:18" s="194" customFormat="1" x14ac:dyDescent="0.25">
      <c r="B2322" s="233">
        <v>2316</v>
      </c>
      <c r="C2322" s="293">
        <v>45500</v>
      </c>
      <c r="D2322" s="195" t="s">
        <v>148</v>
      </c>
      <c r="E2322" s="196" t="s">
        <v>92</v>
      </c>
      <c r="F2322" s="196" t="s">
        <v>63</v>
      </c>
      <c r="G2322" s="196" t="s">
        <v>210</v>
      </c>
      <c r="H2322" s="196">
        <v>4.1500000000000004</v>
      </c>
      <c r="I2322" s="196" t="s">
        <v>215</v>
      </c>
      <c r="J2322" s="196">
        <v>14</v>
      </c>
      <c r="K2322" s="448">
        <v>715140</v>
      </c>
      <c r="L2322" s="196" t="s">
        <v>63</v>
      </c>
      <c r="M2322" s="196" t="s">
        <v>298</v>
      </c>
      <c r="N2322" s="216">
        <v>0</v>
      </c>
      <c r="O2322" s="216">
        <v>66.814999999999998</v>
      </c>
      <c r="P2322" s="216">
        <v>0</v>
      </c>
      <c r="Q2322" s="335">
        <v>0</v>
      </c>
      <c r="R2322" s="234"/>
    </row>
    <row r="2323" spans="2:18" s="194" customFormat="1" x14ac:dyDescent="0.25">
      <c r="B2323" s="233">
        <v>2317</v>
      </c>
      <c r="C2323" s="293">
        <v>45500</v>
      </c>
      <c r="D2323" s="195" t="s">
        <v>177</v>
      </c>
      <c r="E2323" s="196" t="s">
        <v>159</v>
      </c>
      <c r="F2323" s="196" t="s">
        <v>8</v>
      </c>
      <c r="G2323" s="196" t="s">
        <v>159</v>
      </c>
      <c r="H2323" s="196">
        <v>11.6</v>
      </c>
      <c r="I2323" s="196" t="s">
        <v>66</v>
      </c>
      <c r="J2323" s="196">
        <v>4</v>
      </c>
      <c r="K2323" s="448"/>
      <c r="L2323" s="196" t="s">
        <v>356</v>
      </c>
      <c r="M2323" s="196"/>
      <c r="N2323" s="216">
        <v>0</v>
      </c>
      <c r="O2323" s="216">
        <v>0</v>
      </c>
      <c r="P2323" s="216">
        <v>46.4</v>
      </c>
      <c r="Q2323" s="335">
        <v>0</v>
      </c>
      <c r="R2323" s="234"/>
    </row>
    <row r="2324" spans="2:18" s="194" customFormat="1" x14ac:dyDescent="0.25">
      <c r="B2324" s="233">
        <v>2318</v>
      </c>
      <c r="C2324" s="293">
        <v>45500</v>
      </c>
      <c r="D2324" s="195" t="s">
        <v>139</v>
      </c>
      <c r="E2324" s="196" t="s">
        <v>92</v>
      </c>
      <c r="F2324" s="196" t="s">
        <v>2</v>
      </c>
      <c r="G2324" s="196" t="s">
        <v>209</v>
      </c>
      <c r="H2324" s="196">
        <v>7</v>
      </c>
      <c r="I2324" s="196"/>
      <c r="J2324" s="196">
        <v>0</v>
      </c>
      <c r="K2324" s="448"/>
      <c r="L2324" s="196"/>
      <c r="M2324" s="196"/>
      <c r="N2324" s="216">
        <v>0</v>
      </c>
      <c r="O2324" s="216">
        <v>0</v>
      </c>
      <c r="P2324" s="216">
        <v>0</v>
      </c>
      <c r="Q2324" s="335">
        <v>0</v>
      </c>
      <c r="R2324" s="234"/>
    </row>
    <row r="2325" spans="2:18" s="194" customFormat="1" x14ac:dyDescent="0.25">
      <c r="B2325" s="233">
        <v>2319</v>
      </c>
      <c r="C2325" s="293">
        <v>45500</v>
      </c>
      <c r="D2325" s="195" t="s">
        <v>140</v>
      </c>
      <c r="E2325" s="196" t="s">
        <v>92</v>
      </c>
      <c r="F2325" s="196" t="s">
        <v>2</v>
      </c>
      <c r="G2325" s="196" t="s">
        <v>209</v>
      </c>
      <c r="H2325" s="196">
        <v>7</v>
      </c>
      <c r="I2325" s="196"/>
      <c r="J2325" s="196">
        <v>0</v>
      </c>
      <c r="K2325" s="448"/>
      <c r="L2325" s="196"/>
      <c r="M2325" s="196"/>
      <c r="N2325" s="216">
        <v>0</v>
      </c>
      <c r="O2325" s="216">
        <v>0</v>
      </c>
      <c r="P2325" s="216">
        <v>0</v>
      </c>
      <c r="Q2325" s="335">
        <v>0</v>
      </c>
      <c r="R2325" s="234"/>
    </row>
    <row r="2326" spans="2:18" s="194" customFormat="1" x14ac:dyDescent="0.25">
      <c r="B2326" s="233">
        <v>2320</v>
      </c>
      <c r="C2326" s="293">
        <v>45500</v>
      </c>
      <c r="D2326" s="195" t="s">
        <v>141</v>
      </c>
      <c r="E2326" s="196" t="s">
        <v>92</v>
      </c>
      <c r="F2326" s="196" t="s">
        <v>2</v>
      </c>
      <c r="G2326" s="196" t="s">
        <v>209</v>
      </c>
      <c r="H2326" s="196">
        <v>7</v>
      </c>
      <c r="I2326" s="196"/>
      <c r="J2326" s="196">
        <v>0</v>
      </c>
      <c r="K2326" s="448"/>
      <c r="L2326" s="196"/>
      <c r="M2326" s="196"/>
      <c r="N2326" s="216">
        <v>0</v>
      </c>
      <c r="O2326" s="216">
        <v>0</v>
      </c>
      <c r="P2326" s="216">
        <v>0</v>
      </c>
      <c r="Q2326" s="335">
        <v>0</v>
      </c>
      <c r="R2326" s="234"/>
    </row>
    <row r="2327" spans="2:18" s="194" customFormat="1" x14ac:dyDescent="0.25">
      <c r="B2327" s="233">
        <v>2321</v>
      </c>
      <c r="C2327" s="293">
        <v>45500</v>
      </c>
      <c r="D2327" s="195" t="s">
        <v>252</v>
      </c>
      <c r="E2327" s="196" t="s">
        <v>92</v>
      </c>
      <c r="F2327" s="196" t="s">
        <v>2</v>
      </c>
      <c r="G2327" s="196" t="s">
        <v>209</v>
      </c>
      <c r="H2327" s="196">
        <v>7</v>
      </c>
      <c r="I2327" s="196" t="s">
        <v>214</v>
      </c>
      <c r="J2327" s="196">
        <v>20</v>
      </c>
      <c r="K2327" s="448">
        <v>712650</v>
      </c>
      <c r="L2327" s="196" t="s">
        <v>2</v>
      </c>
      <c r="M2327" s="196" t="s">
        <v>298</v>
      </c>
      <c r="N2327" s="216">
        <v>140</v>
      </c>
      <c r="O2327" s="216">
        <v>0</v>
      </c>
      <c r="P2327" s="216">
        <v>0</v>
      </c>
      <c r="Q2327" s="335">
        <v>0</v>
      </c>
      <c r="R2327" s="234"/>
    </row>
    <row r="2328" spans="2:18" s="194" customFormat="1" x14ac:dyDescent="0.25">
      <c r="B2328" s="233">
        <v>2322</v>
      </c>
      <c r="C2328" s="293">
        <v>45500</v>
      </c>
      <c r="D2328" s="195" t="s">
        <v>259</v>
      </c>
      <c r="E2328" s="196" t="s">
        <v>92</v>
      </c>
      <c r="F2328" s="196" t="s">
        <v>2</v>
      </c>
      <c r="G2328" s="196" t="s">
        <v>209</v>
      </c>
      <c r="H2328" s="196">
        <v>7</v>
      </c>
      <c r="I2328" s="196" t="s">
        <v>214</v>
      </c>
      <c r="J2328" s="196">
        <v>20</v>
      </c>
      <c r="K2328" s="448">
        <v>712650</v>
      </c>
      <c r="L2328" s="196" t="s">
        <v>2</v>
      </c>
      <c r="M2328" s="196" t="s">
        <v>298</v>
      </c>
      <c r="N2328" s="216">
        <v>140</v>
      </c>
      <c r="O2328" s="216">
        <v>0</v>
      </c>
      <c r="P2328" s="216">
        <v>0</v>
      </c>
      <c r="Q2328" s="335">
        <v>0</v>
      </c>
      <c r="R2328" s="234"/>
    </row>
    <row r="2329" spans="2:18" s="194" customFormat="1" x14ac:dyDescent="0.25">
      <c r="B2329" s="233">
        <v>2323</v>
      </c>
      <c r="C2329" s="293">
        <v>45500</v>
      </c>
      <c r="D2329" s="195" t="s">
        <v>260</v>
      </c>
      <c r="E2329" s="196" t="s">
        <v>92</v>
      </c>
      <c r="F2329" s="196" t="s">
        <v>2</v>
      </c>
      <c r="G2329" s="196" t="s">
        <v>209</v>
      </c>
      <c r="H2329" s="196">
        <v>7</v>
      </c>
      <c r="I2329" s="196" t="s">
        <v>214</v>
      </c>
      <c r="J2329" s="196">
        <v>20</v>
      </c>
      <c r="K2329" s="448">
        <v>712650</v>
      </c>
      <c r="L2329" s="196" t="s">
        <v>2</v>
      </c>
      <c r="M2329" s="196" t="s">
        <v>298</v>
      </c>
      <c r="N2329" s="216">
        <v>140</v>
      </c>
      <c r="O2329" s="216">
        <v>0</v>
      </c>
      <c r="P2329" s="216">
        <v>0</v>
      </c>
      <c r="Q2329" s="335">
        <v>0</v>
      </c>
      <c r="R2329" s="234"/>
    </row>
    <row r="2330" spans="2:18" s="194" customFormat="1" x14ac:dyDescent="0.25">
      <c r="B2330" s="233">
        <v>2324</v>
      </c>
      <c r="C2330" s="293">
        <v>45500</v>
      </c>
      <c r="D2330" s="195" t="s">
        <v>96</v>
      </c>
      <c r="E2330" s="196" t="s">
        <v>159</v>
      </c>
      <c r="F2330" s="196" t="s">
        <v>1</v>
      </c>
      <c r="G2330" s="196" t="s">
        <v>159</v>
      </c>
      <c r="H2330" s="196">
        <v>11.8</v>
      </c>
      <c r="I2330" s="196" t="s">
        <v>66</v>
      </c>
      <c r="J2330" s="196">
        <v>2</v>
      </c>
      <c r="K2330" s="448"/>
      <c r="L2330" s="196" t="s">
        <v>356</v>
      </c>
      <c r="M2330" s="196"/>
      <c r="N2330" s="216">
        <v>0</v>
      </c>
      <c r="O2330" s="216">
        <v>0</v>
      </c>
      <c r="P2330" s="216">
        <v>23.6</v>
      </c>
      <c r="Q2330" s="335">
        <v>0</v>
      </c>
      <c r="R2330" s="234"/>
    </row>
    <row r="2331" spans="2:18" s="194" customFormat="1" x14ac:dyDescent="0.25">
      <c r="B2331" s="233">
        <v>2325</v>
      </c>
      <c r="C2331" s="293">
        <v>45500</v>
      </c>
      <c r="D2331" s="195" t="s">
        <v>128</v>
      </c>
      <c r="E2331" s="196" t="s">
        <v>159</v>
      </c>
      <c r="F2331" s="196" t="s">
        <v>1</v>
      </c>
      <c r="G2331" s="196" t="s">
        <v>159</v>
      </c>
      <c r="H2331" s="196">
        <v>11.8</v>
      </c>
      <c r="I2331" s="196" t="s">
        <v>66</v>
      </c>
      <c r="J2331" s="196">
        <v>5</v>
      </c>
      <c r="K2331" s="448"/>
      <c r="L2331" s="196" t="s">
        <v>356</v>
      </c>
      <c r="M2331" s="196"/>
      <c r="N2331" s="216">
        <v>0</v>
      </c>
      <c r="O2331" s="216">
        <v>0</v>
      </c>
      <c r="P2331" s="216">
        <v>59</v>
      </c>
      <c r="Q2331" s="335">
        <v>0</v>
      </c>
      <c r="R2331" s="234"/>
    </row>
    <row r="2332" spans="2:18" s="194" customFormat="1" x14ac:dyDescent="0.25">
      <c r="B2332" s="233">
        <v>2326</v>
      </c>
      <c r="C2332" s="293">
        <v>45500</v>
      </c>
      <c r="D2332" s="195" t="s">
        <v>505</v>
      </c>
      <c r="E2332" s="196" t="s">
        <v>130</v>
      </c>
      <c r="F2332" s="196" t="s">
        <v>130</v>
      </c>
      <c r="G2332" s="196" t="s">
        <v>304</v>
      </c>
      <c r="H2332" s="196">
        <v>1</v>
      </c>
      <c r="I2332" s="196" t="s">
        <v>303</v>
      </c>
      <c r="J2332" s="196">
        <v>48</v>
      </c>
      <c r="K2332" s="448"/>
      <c r="L2332" s="196"/>
      <c r="M2332" s="196" t="s">
        <v>482</v>
      </c>
      <c r="N2332" s="216">
        <v>0</v>
      </c>
      <c r="O2332" s="216">
        <v>0</v>
      </c>
      <c r="P2332" s="216">
        <v>0</v>
      </c>
      <c r="Q2332" s="335">
        <v>0</v>
      </c>
      <c r="R2332" s="234"/>
    </row>
    <row r="2333" spans="2:18" s="194" customFormat="1" x14ac:dyDescent="0.25">
      <c r="B2333" s="233">
        <v>2330</v>
      </c>
      <c r="C2333" s="293">
        <v>45501</v>
      </c>
      <c r="D2333" s="195" t="s">
        <v>371</v>
      </c>
      <c r="E2333" s="196" t="s">
        <v>92</v>
      </c>
      <c r="F2333" s="196" t="s">
        <v>64</v>
      </c>
      <c r="G2333" s="196" t="s">
        <v>210</v>
      </c>
      <c r="H2333" s="196">
        <v>5</v>
      </c>
      <c r="I2333" s="196"/>
      <c r="J2333" s="196">
        <v>0</v>
      </c>
      <c r="K2333" s="448"/>
      <c r="L2333" s="196"/>
      <c r="M2333" s="196"/>
      <c r="N2333" s="216">
        <v>0</v>
      </c>
      <c r="O2333" s="216">
        <v>0</v>
      </c>
      <c r="P2333" s="216">
        <v>0</v>
      </c>
      <c r="Q2333" s="335">
        <v>0</v>
      </c>
      <c r="R2333" s="234"/>
    </row>
    <row r="2334" spans="2:18" s="194" customFormat="1" x14ac:dyDescent="0.25">
      <c r="B2334" s="233">
        <v>2331</v>
      </c>
      <c r="C2334" s="293">
        <v>45501</v>
      </c>
      <c r="D2334" s="195" t="s">
        <v>91</v>
      </c>
      <c r="E2334" s="196" t="s">
        <v>92</v>
      </c>
      <c r="F2334" s="196" t="s">
        <v>1</v>
      </c>
      <c r="G2334" s="196" t="s">
        <v>209</v>
      </c>
      <c r="H2334" s="196">
        <v>6.65</v>
      </c>
      <c r="I2334" s="196" t="s">
        <v>214</v>
      </c>
      <c r="J2334" s="196">
        <v>11</v>
      </c>
      <c r="K2334" s="448">
        <v>723505</v>
      </c>
      <c r="L2334" s="196" t="s">
        <v>1</v>
      </c>
      <c r="M2334" s="196" t="s">
        <v>298</v>
      </c>
      <c r="N2334" s="216">
        <v>73.150000000000006</v>
      </c>
      <c r="O2334" s="216">
        <v>0</v>
      </c>
      <c r="P2334" s="216">
        <v>0</v>
      </c>
      <c r="Q2334" s="335">
        <v>0</v>
      </c>
      <c r="R2334" s="234"/>
    </row>
    <row r="2335" spans="2:18" s="194" customFormat="1" x14ac:dyDescent="0.25">
      <c r="B2335" s="233">
        <v>2332</v>
      </c>
      <c r="C2335" s="293">
        <v>45501</v>
      </c>
      <c r="D2335" s="195" t="s">
        <v>91</v>
      </c>
      <c r="E2335" s="196" t="s">
        <v>92</v>
      </c>
      <c r="F2335" s="196" t="s">
        <v>1</v>
      </c>
      <c r="G2335" s="196" t="s">
        <v>209</v>
      </c>
      <c r="H2335" s="196">
        <v>6.65</v>
      </c>
      <c r="I2335" s="196" t="s">
        <v>284</v>
      </c>
      <c r="J2335" s="196">
        <v>11</v>
      </c>
      <c r="K2335" s="448"/>
      <c r="L2335" s="196"/>
      <c r="M2335" s="196"/>
      <c r="N2335" s="216">
        <f t="shared" ref="N2335" si="157">IF(I2335=$N$5,J2335*H2335,0)</f>
        <v>0</v>
      </c>
      <c r="O2335" s="216">
        <f t="shared" ref="O2335" si="158">IF(I2335=$O$5,J2335*H2335,0)*1.15</f>
        <v>0</v>
      </c>
      <c r="P2335" s="216">
        <f t="shared" ref="P2335" si="159">IF(I2335=$P$5,J2335*H2335,0)</f>
        <v>0</v>
      </c>
      <c r="Q2335" s="335">
        <f t="shared" ref="Q2335" si="160">IF(I2335=$Q$5,J2335*H2335,0)</f>
        <v>0</v>
      </c>
      <c r="R2335" s="234"/>
    </row>
    <row r="2336" spans="2:18" s="194" customFormat="1" x14ac:dyDescent="0.25">
      <c r="B2336" s="233">
        <v>2333</v>
      </c>
      <c r="C2336" s="293">
        <v>45501</v>
      </c>
      <c r="D2336" s="195" t="s">
        <v>116</v>
      </c>
      <c r="E2336" s="196" t="s">
        <v>92</v>
      </c>
      <c r="F2336" s="196" t="s">
        <v>1</v>
      </c>
      <c r="G2336" s="196" t="s">
        <v>209</v>
      </c>
      <c r="H2336" s="196">
        <v>6.65</v>
      </c>
      <c r="I2336" s="196"/>
      <c r="J2336" s="196">
        <v>0</v>
      </c>
      <c r="K2336" s="448"/>
      <c r="L2336" s="196"/>
      <c r="M2336" s="196"/>
      <c r="N2336" s="216">
        <v>0</v>
      </c>
      <c r="O2336" s="216">
        <v>0</v>
      </c>
      <c r="P2336" s="216">
        <v>0</v>
      </c>
      <c r="Q2336" s="335">
        <v>0</v>
      </c>
      <c r="R2336" s="234" t="s">
        <v>267</v>
      </c>
    </row>
    <row r="2337" spans="2:18" s="194" customFormat="1" x14ac:dyDescent="0.25">
      <c r="B2337" s="233">
        <v>2334</v>
      </c>
      <c r="C2337" s="293">
        <v>45501</v>
      </c>
      <c r="D2337" s="195" t="s">
        <v>295</v>
      </c>
      <c r="E2337" s="196" t="s">
        <v>92</v>
      </c>
      <c r="F2337" s="196" t="s">
        <v>62</v>
      </c>
      <c r="G2337" s="196" t="s">
        <v>210</v>
      </c>
      <c r="H2337" s="196">
        <v>4.1500000000000004</v>
      </c>
      <c r="I2337" s="196"/>
      <c r="J2337" s="196">
        <v>0</v>
      </c>
      <c r="K2337" s="448"/>
      <c r="L2337" s="196"/>
      <c r="M2337" s="196"/>
      <c r="N2337" s="216">
        <v>0</v>
      </c>
      <c r="O2337" s="216">
        <v>0</v>
      </c>
      <c r="P2337" s="216">
        <v>0</v>
      </c>
      <c r="Q2337" s="335">
        <v>0</v>
      </c>
      <c r="R2337" s="234" t="s">
        <v>267</v>
      </c>
    </row>
    <row r="2338" spans="2:18" s="194" customFormat="1" x14ac:dyDescent="0.25">
      <c r="B2338" s="233">
        <v>2335</v>
      </c>
      <c r="C2338" s="293">
        <v>45501</v>
      </c>
      <c r="D2338" s="195" t="s">
        <v>155</v>
      </c>
      <c r="E2338" s="196" t="s">
        <v>92</v>
      </c>
      <c r="F2338" s="196" t="s">
        <v>62</v>
      </c>
      <c r="G2338" s="196" t="s">
        <v>210</v>
      </c>
      <c r="H2338" s="196">
        <v>4.1500000000000004</v>
      </c>
      <c r="I2338" s="196" t="s">
        <v>214</v>
      </c>
      <c r="J2338" s="196">
        <v>40</v>
      </c>
      <c r="K2338" s="448">
        <v>718875</v>
      </c>
      <c r="L2338" s="196" t="s">
        <v>62</v>
      </c>
      <c r="M2338" s="196" t="s">
        <v>298</v>
      </c>
      <c r="N2338" s="216">
        <v>166</v>
      </c>
      <c r="O2338" s="216">
        <v>0</v>
      </c>
      <c r="P2338" s="216">
        <v>0</v>
      </c>
      <c r="Q2338" s="335">
        <v>0</v>
      </c>
      <c r="R2338" s="234"/>
    </row>
    <row r="2339" spans="2:18" s="194" customFormat="1" x14ac:dyDescent="0.25">
      <c r="B2339" s="233">
        <v>2336</v>
      </c>
      <c r="C2339" s="293">
        <v>45501</v>
      </c>
      <c r="D2339" s="195" t="s">
        <v>154</v>
      </c>
      <c r="E2339" s="196" t="s">
        <v>92</v>
      </c>
      <c r="F2339" s="196" t="s">
        <v>62</v>
      </c>
      <c r="G2339" s="196" t="s">
        <v>210</v>
      </c>
      <c r="H2339" s="196">
        <v>4.1500000000000004</v>
      </c>
      <c r="I2339" s="196" t="s">
        <v>214</v>
      </c>
      <c r="J2339" s="196">
        <v>40</v>
      </c>
      <c r="K2339" s="448">
        <v>718875</v>
      </c>
      <c r="L2339" s="196" t="s">
        <v>62</v>
      </c>
      <c r="M2339" s="196" t="s">
        <v>298</v>
      </c>
      <c r="N2339" s="216">
        <v>166</v>
      </c>
      <c r="O2339" s="216">
        <v>0</v>
      </c>
      <c r="P2339" s="216">
        <v>0</v>
      </c>
      <c r="Q2339" s="335">
        <v>0</v>
      </c>
      <c r="R2339" s="234"/>
    </row>
    <row r="2340" spans="2:18" s="194" customFormat="1" x14ac:dyDescent="0.25">
      <c r="B2340" s="233">
        <v>2337</v>
      </c>
      <c r="C2340" s="293">
        <v>45501</v>
      </c>
      <c r="D2340" s="195" t="s">
        <v>158</v>
      </c>
      <c r="E2340" s="196" t="s">
        <v>159</v>
      </c>
      <c r="F2340" s="196" t="s">
        <v>381</v>
      </c>
      <c r="G2340" s="196" t="s">
        <v>159</v>
      </c>
      <c r="H2340" s="196">
        <v>10</v>
      </c>
      <c r="I2340" s="196" t="s">
        <v>66</v>
      </c>
      <c r="J2340" s="196">
        <v>4</v>
      </c>
      <c r="K2340" s="448"/>
      <c r="L2340" s="196" t="s">
        <v>356</v>
      </c>
      <c r="M2340" s="196"/>
      <c r="N2340" s="216">
        <v>0</v>
      </c>
      <c r="O2340" s="216">
        <v>0</v>
      </c>
      <c r="P2340" s="216">
        <v>40</v>
      </c>
      <c r="Q2340" s="335">
        <v>0</v>
      </c>
      <c r="R2340" s="234"/>
    </row>
    <row r="2341" spans="2:18" s="194" customFormat="1" x14ac:dyDescent="0.25">
      <c r="B2341" s="233">
        <v>2338</v>
      </c>
      <c r="C2341" s="293">
        <v>45501</v>
      </c>
      <c r="D2341" s="195" t="s">
        <v>277</v>
      </c>
      <c r="E2341" s="196" t="s">
        <v>176</v>
      </c>
      <c r="F2341" s="196" t="s">
        <v>7</v>
      </c>
      <c r="G2341" s="196" t="s">
        <v>209</v>
      </c>
      <c r="H2341" s="196">
        <v>7</v>
      </c>
      <c r="I2341" s="196" t="s">
        <v>214</v>
      </c>
      <c r="J2341" s="196">
        <v>47</v>
      </c>
      <c r="K2341" s="448">
        <v>724200</v>
      </c>
      <c r="L2341" s="196" t="s">
        <v>7</v>
      </c>
      <c r="M2341" s="196" t="s">
        <v>298</v>
      </c>
      <c r="N2341" s="216">
        <v>329</v>
      </c>
      <c r="O2341" s="216">
        <v>0</v>
      </c>
      <c r="P2341" s="216">
        <v>0</v>
      </c>
      <c r="Q2341" s="335">
        <v>0</v>
      </c>
      <c r="R2341" s="234"/>
    </row>
    <row r="2342" spans="2:18" s="194" customFormat="1" x14ac:dyDescent="0.25">
      <c r="B2342" s="233">
        <v>2339</v>
      </c>
      <c r="C2342" s="293">
        <v>45501</v>
      </c>
      <c r="D2342" s="195" t="s">
        <v>261</v>
      </c>
      <c r="E2342" s="196" t="s">
        <v>269</v>
      </c>
      <c r="F2342" s="196" t="s">
        <v>7</v>
      </c>
      <c r="G2342" s="196" t="s">
        <v>210</v>
      </c>
      <c r="H2342" s="196">
        <v>5</v>
      </c>
      <c r="I2342" s="196" t="s">
        <v>214</v>
      </c>
      <c r="J2342" s="196">
        <v>39</v>
      </c>
      <c r="K2342" s="448">
        <v>724200</v>
      </c>
      <c r="L2342" s="196" t="s">
        <v>7</v>
      </c>
      <c r="M2342" s="196" t="s">
        <v>298</v>
      </c>
      <c r="N2342" s="216">
        <v>195</v>
      </c>
      <c r="O2342" s="216">
        <v>0</v>
      </c>
      <c r="P2342" s="216">
        <v>0</v>
      </c>
      <c r="Q2342" s="335">
        <v>0</v>
      </c>
      <c r="R2342" s="234"/>
    </row>
    <row r="2343" spans="2:18" s="194" customFormat="1" x14ac:dyDescent="0.25">
      <c r="B2343" s="233">
        <v>2340</v>
      </c>
      <c r="C2343" s="293">
        <v>45501</v>
      </c>
      <c r="D2343" s="195" t="s">
        <v>254</v>
      </c>
      <c r="E2343" s="196" t="s">
        <v>159</v>
      </c>
      <c r="F2343" s="196" t="s">
        <v>7</v>
      </c>
      <c r="G2343" s="196" t="s">
        <v>159</v>
      </c>
      <c r="H2343" s="196">
        <v>10</v>
      </c>
      <c r="I2343" s="196" t="s">
        <v>214</v>
      </c>
      <c r="J2343" s="196">
        <v>8</v>
      </c>
      <c r="K2343" s="448">
        <v>724200</v>
      </c>
      <c r="L2343" s="196" t="s">
        <v>7</v>
      </c>
      <c r="M2343" s="196" t="s">
        <v>298</v>
      </c>
      <c r="N2343" s="216">
        <v>80</v>
      </c>
      <c r="O2343" s="216">
        <v>0</v>
      </c>
      <c r="P2343" s="216">
        <v>0</v>
      </c>
      <c r="Q2343" s="335">
        <v>0</v>
      </c>
      <c r="R2343" s="234"/>
    </row>
    <row r="2344" spans="2:18" s="194" customFormat="1" x14ac:dyDescent="0.25">
      <c r="B2344" s="233">
        <v>2341</v>
      </c>
      <c r="C2344" s="293">
        <v>45501</v>
      </c>
      <c r="D2344" s="195" t="s">
        <v>352</v>
      </c>
      <c r="E2344" s="196" t="s">
        <v>176</v>
      </c>
      <c r="F2344" s="196" t="s">
        <v>7</v>
      </c>
      <c r="G2344" s="196" t="s">
        <v>209</v>
      </c>
      <c r="H2344" s="196">
        <v>7</v>
      </c>
      <c r="I2344" s="196" t="s">
        <v>214</v>
      </c>
      <c r="J2344" s="196">
        <v>16</v>
      </c>
      <c r="K2344" s="448">
        <v>724200</v>
      </c>
      <c r="L2344" s="196" t="s">
        <v>7</v>
      </c>
      <c r="M2344" s="196" t="s">
        <v>298</v>
      </c>
      <c r="N2344" s="216">
        <v>112</v>
      </c>
      <c r="O2344" s="216">
        <v>0</v>
      </c>
      <c r="P2344" s="216">
        <v>0</v>
      </c>
      <c r="Q2344" s="335">
        <v>0</v>
      </c>
      <c r="R2344" s="234"/>
    </row>
    <row r="2345" spans="2:18" s="194" customFormat="1" x14ac:dyDescent="0.25">
      <c r="B2345" s="233">
        <v>2342</v>
      </c>
      <c r="C2345" s="293">
        <v>45501</v>
      </c>
      <c r="D2345" s="195" t="s">
        <v>175</v>
      </c>
      <c r="E2345" s="196" t="s">
        <v>176</v>
      </c>
      <c r="F2345" s="196" t="s">
        <v>7</v>
      </c>
      <c r="G2345" s="196" t="s">
        <v>209</v>
      </c>
      <c r="H2345" s="196">
        <v>7</v>
      </c>
      <c r="I2345" s="196" t="s">
        <v>214</v>
      </c>
      <c r="J2345" s="196">
        <v>38</v>
      </c>
      <c r="K2345" s="448">
        <v>724200</v>
      </c>
      <c r="L2345" s="196" t="s">
        <v>7</v>
      </c>
      <c r="M2345" s="196" t="s">
        <v>298</v>
      </c>
      <c r="N2345" s="216">
        <v>266</v>
      </c>
      <c r="O2345" s="216">
        <v>0</v>
      </c>
      <c r="P2345" s="216">
        <v>0</v>
      </c>
      <c r="Q2345" s="335">
        <v>0</v>
      </c>
      <c r="R2345" s="234"/>
    </row>
    <row r="2346" spans="2:18" s="194" customFormat="1" x14ac:dyDescent="0.25">
      <c r="B2346" s="233">
        <v>2343</v>
      </c>
      <c r="C2346" s="293">
        <v>45501</v>
      </c>
      <c r="D2346" s="195" t="s">
        <v>171</v>
      </c>
      <c r="E2346" s="196" t="s">
        <v>159</v>
      </c>
      <c r="F2346" s="196" t="s">
        <v>7</v>
      </c>
      <c r="G2346" s="196" t="s">
        <v>159</v>
      </c>
      <c r="H2346" s="196">
        <v>11.2</v>
      </c>
      <c r="I2346" s="196"/>
      <c r="J2346" s="196">
        <v>0</v>
      </c>
      <c r="K2346" s="448"/>
      <c r="L2346" s="196"/>
      <c r="M2346" s="196"/>
      <c r="N2346" s="216">
        <v>0</v>
      </c>
      <c r="O2346" s="216">
        <v>0</v>
      </c>
      <c r="P2346" s="216">
        <v>0</v>
      </c>
      <c r="Q2346" s="335">
        <v>0</v>
      </c>
      <c r="R2346" s="234"/>
    </row>
    <row r="2347" spans="2:18" s="194" customFormat="1" x14ac:dyDescent="0.25">
      <c r="B2347" s="233">
        <v>2344</v>
      </c>
      <c r="C2347" s="293">
        <v>45501</v>
      </c>
      <c r="D2347" s="195" t="s">
        <v>151</v>
      </c>
      <c r="E2347" s="196" t="s">
        <v>92</v>
      </c>
      <c r="F2347" s="196" t="s">
        <v>63</v>
      </c>
      <c r="G2347" s="196" t="s">
        <v>209</v>
      </c>
      <c r="H2347" s="196">
        <v>6.65</v>
      </c>
      <c r="I2347" s="196" t="s">
        <v>215</v>
      </c>
      <c r="J2347" s="196">
        <v>31</v>
      </c>
      <c r="K2347" s="448">
        <v>715140</v>
      </c>
      <c r="L2347" s="196" t="s">
        <v>63</v>
      </c>
      <c r="M2347" s="196" t="s">
        <v>298</v>
      </c>
      <c r="N2347" s="216">
        <v>0</v>
      </c>
      <c r="O2347" s="216">
        <v>237.07249999999999</v>
      </c>
      <c r="P2347" s="216">
        <v>0</v>
      </c>
      <c r="Q2347" s="335">
        <v>0</v>
      </c>
      <c r="R2347" s="234"/>
    </row>
    <row r="2348" spans="2:18" s="194" customFormat="1" x14ac:dyDescent="0.25">
      <c r="B2348" s="233">
        <v>2345</v>
      </c>
      <c r="C2348" s="293">
        <v>45501</v>
      </c>
      <c r="D2348" s="195" t="s">
        <v>150</v>
      </c>
      <c r="E2348" s="196" t="s">
        <v>92</v>
      </c>
      <c r="F2348" s="196" t="s">
        <v>63</v>
      </c>
      <c r="G2348" s="196" t="s">
        <v>210</v>
      </c>
      <c r="H2348" s="196">
        <v>4.1500000000000004</v>
      </c>
      <c r="I2348" s="196" t="s">
        <v>215</v>
      </c>
      <c r="J2348" s="196">
        <v>31</v>
      </c>
      <c r="K2348" s="448">
        <v>715140</v>
      </c>
      <c r="L2348" s="196" t="s">
        <v>63</v>
      </c>
      <c r="M2348" s="196" t="s">
        <v>298</v>
      </c>
      <c r="N2348" s="216">
        <v>0</v>
      </c>
      <c r="O2348" s="216">
        <v>147.94749999999999</v>
      </c>
      <c r="P2348" s="216">
        <v>0</v>
      </c>
      <c r="Q2348" s="335">
        <v>0</v>
      </c>
      <c r="R2348" s="234"/>
    </row>
    <row r="2349" spans="2:18" s="194" customFormat="1" x14ac:dyDescent="0.25">
      <c r="B2349" s="233">
        <v>2346</v>
      </c>
      <c r="C2349" s="293">
        <v>45501</v>
      </c>
      <c r="D2349" s="195" t="s">
        <v>148</v>
      </c>
      <c r="E2349" s="196" t="s">
        <v>92</v>
      </c>
      <c r="F2349" s="196" t="s">
        <v>63</v>
      </c>
      <c r="G2349" s="196" t="s">
        <v>210</v>
      </c>
      <c r="H2349" s="196">
        <v>4.1500000000000004</v>
      </c>
      <c r="I2349" s="196" t="s">
        <v>215</v>
      </c>
      <c r="J2349" s="196">
        <v>33</v>
      </c>
      <c r="K2349" s="448">
        <v>715140</v>
      </c>
      <c r="L2349" s="196" t="s">
        <v>63</v>
      </c>
      <c r="M2349" s="196" t="s">
        <v>298</v>
      </c>
      <c r="N2349" s="216">
        <v>0</v>
      </c>
      <c r="O2349" s="216">
        <v>157.49250000000001</v>
      </c>
      <c r="P2349" s="216">
        <v>0</v>
      </c>
      <c r="Q2349" s="335">
        <v>0</v>
      </c>
      <c r="R2349" s="234"/>
    </row>
    <row r="2350" spans="2:18" s="194" customFormat="1" x14ac:dyDescent="0.25">
      <c r="B2350" s="233">
        <v>2347</v>
      </c>
      <c r="C2350" s="293">
        <v>45501</v>
      </c>
      <c r="D2350" s="195" t="s">
        <v>177</v>
      </c>
      <c r="E2350" s="196" t="s">
        <v>159</v>
      </c>
      <c r="F2350" s="196" t="s">
        <v>8</v>
      </c>
      <c r="G2350" s="196" t="s">
        <v>159</v>
      </c>
      <c r="H2350" s="196">
        <v>11.6</v>
      </c>
      <c r="I2350" s="196" t="s">
        <v>66</v>
      </c>
      <c r="J2350" s="196">
        <v>6</v>
      </c>
      <c r="K2350" s="448"/>
      <c r="L2350" s="196" t="s">
        <v>356</v>
      </c>
      <c r="M2350" s="196"/>
      <c r="N2350" s="216">
        <v>0</v>
      </c>
      <c r="O2350" s="216">
        <v>0</v>
      </c>
      <c r="P2350" s="216">
        <v>69.599999999999994</v>
      </c>
      <c r="Q2350" s="335">
        <v>0</v>
      </c>
      <c r="R2350" s="234"/>
    </row>
    <row r="2351" spans="2:18" s="194" customFormat="1" x14ac:dyDescent="0.25">
      <c r="B2351" s="233">
        <v>2348</v>
      </c>
      <c r="C2351" s="293">
        <v>45501</v>
      </c>
      <c r="D2351" s="195" t="s">
        <v>139</v>
      </c>
      <c r="E2351" s="196" t="s">
        <v>92</v>
      </c>
      <c r="F2351" s="196" t="s">
        <v>2</v>
      </c>
      <c r="G2351" s="196" t="s">
        <v>209</v>
      </c>
      <c r="H2351" s="196">
        <v>7</v>
      </c>
      <c r="I2351" s="196" t="s">
        <v>214</v>
      </c>
      <c r="J2351" s="196">
        <v>14</v>
      </c>
      <c r="K2351" s="448">
        <v>712650</v>
      </c>
      <c r="L2351" s="196" t="s">
        <v>2</v>
      </c>
      <c r="M2351" s="196" t="s">
        <v>297</v>
      </c>
      <c r="N2351" s="216">
        <v>98</v>
      </c>
      <c r="O2351" s="216">
        <v>0</v>
      </c>
      <c r="P2351" s="216">
        <v>0</v>
      </c>
      <c r="Q2351" s="335">
        <v>0</v>
      </c>
      <c r="R2351" s="234"/>
    </row>
    <row r="2352" spans="2:18" s="194" customFormat="1" x14ac:dyDescent="0.25">
      <c r="B2352" s="233">
        <v>2349</v>
      </c>
      <c r="C2352" s="293">
        <v>45501</v>
      </c>
      <c r="D2352" s="195" t="s">
        <v>140</v>
      </c>
      <c r="E2352" s="196" t="s">
        <v>92</v>
      </c>
      <c r="F2352" s="196" t="s">
        <v>2</v>
      </c>
      <c r="G2352" s="196" t="s">
        <v>209</v>
      </c>
      <c r="H2352" s="196">
        <v>7</v>
      </c>
      <c r="I2352" s="196" t="s">
        <v>214</v>
      </c>
      <c r="J2352" s="196">
        <v>14</v>
      </c>
      <c r="K2352" s="448">
        <v>712650</v>
      </c>
      <c r="L2352" s="196" t="s">
        <v>2</v>
      </c>
      <c r="M2352" s="196" t="s">
        <v>297</v>
      </c>
      <c r="N2352" s="216">
        <v>98</v>
      </c>
      <c r="O2352" s="216">
        <v>0</v>
      </c>
      <c r="P2352" s="216">
        <v>0</v>
      </c>
      <c r="Q2352" s="335">
        <v>0</v>
      </c>
      <c r="R2352" s="234"/>
    </row>
    <row r="2353" spans="2:18" s="194" customFormat="1" x14ac:dyDescent="0.25">
      <c r="B2353" s="233">
        <v>2350</v>
      </c>
      <c r="C2353" s="293">
        <v>45501</v>
      </c>
      <c r="D2353" s="195" t="s">
        <v>141</v>
      </c>
      <c r="E2353" s="196" t="s">
        <v>92</v>
      </c>
      <c r="F2353" s="196" t="s">
        <v>2</v>
      </c>
      <c r="G2353" s="196" t="s">
        <v>209</v>
      </c>
      <c r="H2353" s="196">
        <v>7</v>
      </c>
      <c r="I2353" s="196" t="s">
        <v>214</v>
      </c>
      <c r="J2353" s="196">
        <v>13</v>
      </c>
      <c r="K2353" s="448">
        <v>712650</v>
      </c>
      <c r="L2353" s="196" t="s">
        <v>2</v>
      </c>
      <c r="M2353" s="196" t="s">
        <v>297</v>
      </c>
      <c r="N2353" s="216">
        <v>91</v>
      </c>
      <c r="O2353" s="216">
        <v>0</v>
      </c>
      <c r="P2353" s="216">
        <v>0</v>
      </c>
      <c r="Q2353" s="335">
        <v>0</v>
      </c>
      <c r="R2353" s="234"/>
    </row>
    <row r="2354" spans="2:18" s="194" customFormat="1" x14ac:dyDescent="0.25">
      <c r="B2354" s="233">
        <v>2351</v>
      </c>
      <c r="C2354" s="293">
        <v>45501</v>
      </c>
      <c r="D2354" s="195" t="s">
        <v>252</v>
      </c>
      <c r="E2354" s="196" t="s">
        <v>92</v>
      </c>
      <c r="F2354" s="196" t="s">
        <v>2</v>
      </c>
      <c r="G2354" s="196" t="s">
        <v>209</v>
      </c>
      <c r="H2354" s="196">
        <v>7</v>
      </c>
      <c r="I2354" s="196" t="s">
        <v>214</v>
      </c>
      <c r="J2354" s="196">
        <v>25</v>
      </c>
      <c r="K2354" s="448">
        <v>712650</v>
      </c>
      <c r="L2354" s="196" t="s">
        <v>2</v>
      </c>
      <c r="M2354" s="196" t="s">
        <v>297</v>
      </c>
      <c r="N2354" s="216">
        <v>175</v>
      </c>
      <c r="O2354" s="216">
        <v>0</v>
      </c>
      <c r="P2354" s="216">
        <v>0</v>
      </c>
      <c r="Q2354" s="335">
        <v>0</v>
      </c>
      <c r="R2354" s="234"/>
    </row>
    <row r="2355" spans="2:18" s="194" customFormat="1" x14ac:dyDescent="0.25">
      <c r="B2355" s="233">
        <v>2352</v>
      </c>
      <c r="C2355" s="293">
        <v>45501</v>
      </c>
      <c r="D2355" s="195" t="s">
        <v>259</v>
      </c>
      <c r="E2355" s="196" t="s">
        <v>92</v>
      </c>
      <c r="F2355" s="196" t="s">
        <v>2</v>
      </c>
      <c r="G2355" s="196" t="s">
        <v>209</v>
      </c>
      <c r="H2355" s="196">
        <v>7</v>
      </c>
      <c r="I2355" s="196" t="s">
        <v>214</v>
      </c>
      <c r="J2355" s="196">
        <v>25</v>
      </c>
      <c r="K2355" s="448">
        <v>712650</v>
      </c>
      <c r="L2355" s="196" t="s">
        <v>2</v>
      </c>
      <c r="M2355" s="196" t="s">
        <v>297</v>
      </c>
      <c r="N2355" s="216">
        <v>175</v>
      </c>
      <c r="O2355" s="216">
        <v>0</v>
      </c>
      <c r="P2355" s="216">
        <v>0</v>
      </c>
      <c r="Q2355" s="335">
        <v>0</v>
      </c>
      <c r="R2355" s="234"/>
    </row>
    <row r="2356" spans="2:18" s="194" customFormat="1" x14ac:dyDescent="0.25">
      <c r="B2356" s="233">
        <v>2353</v>
      </c>
      <c r="C2356" s="293">
        <v>45501</v>
      </c>
      <c r="D2356" s="195" t="s">
        <v>260</v>
      </c>
      <c r="E2356" s="196" t="s">
        <v>92</v>
      </c>
      <c r="F2356" s="196" t="s">
        <v>2</v>
      </c>
      <c r="G2356" s="196" t="s">
        <v>209</v>
      </c>
      <c r="H2356" s="196">
        <v>7</v>
      </c>
      <c r="I2356" s="196" t="s">
        <v>214</v>
      </c>
      <c r="J2356" s="196">
        <v>25</v>
      </c>
      <c r="K2356" s="448">
        <v>712650</v>
      </c>
      <c r="L2356" s="196" t="s">
        <v>2</v>
      </c>
      <c r="M2356" s="196" t="s">
        <v>297</v>
      </c>
      <c r="N2356" s="216">
        <v>175</v>
      </c>
      <c r="O2356" s="216">
        <v>0</v>
      </c>
      <c r="P2356" s="216">
        <v>0</v>
      </c>
      <c r="Q2356" s="335">
        <v>0</v>
      </c>
      <c r="R2356" s="234"/>
    </row>
    <row r="2357" spans="2:18" s="194" customFormat="1" x14ac:dyDescent="0.25">
      <c r="B2357" s="233">
        <v>2354</v>
      </c>
      <c r="C2357" s="293">
        <v>45501</v>
      </c>
      <c r="D2357" s="195" t="s">
        <v>96</v>
      </c>
      <c r="E2357" s="196" t="s">
        <v>159</v>
      </c>
      <c r="F2357" s="196" t="s">
        <v>1</v>
      </c>
      <c r="G2357" s="196" t="s">
        <v>159</v>
      </c>
      <c r="H2357" s="196">
        <v>11.8</v>
      </c>
      <c r="I2357" s="196" t="s">
        <v>66</v>
      </c>
      <c r="J2357" s="196">
        <v>1</v>
      </c>
      <c r="K2357" s="448"/>
      <c r="L2357" s="196" t="s">
        <v>356</v>
      </c>
      <c r="M2357" s="196"/>
      <c r="N2357" s="216">
        <v>0</v>
      </c>
      <c r="O2357" s="216">
        <v>0</v>
      </c>
      <c r="P2357" s="216">
        <v>11.8</v>
      </c>
      <c r="Q2357" s="335">
        <v>0</v>
      </c>
      <c r="R2357" s="234"/>
    </row>
    <row r="2358" spans="2:18" s="194" customFormat="1" x14ac:dyDescent="0.25">
      <c r="B2358" s="233">
        <v>2355</v>
      </c>
      <c r="C2358" s="293">
        <v>45501</v>
      </c>
      <c r="D2358" s="195" t="s">
        <v>128</v>
      </c>
      <c r="E2358" s="196" t="s">
        <v>159</v>
      </c>
      <c r="F2358" s="196" t="s">
        <v>1</v>
      </c>
      <c r="G2358" s="196" t="s">
        <v>159</v>
      </c>
      <c r="H2358" s="196">
        <v>11.8</v>
      </c>
      <c r="I2358" s="196" t="s">
        <v>66</v>
      </c>
      <c r="J2358" s="196">
        <v>2</v>
      </c>
      <c r="K2358" s="448"/>
      <c r="L2358" s="196" t="s">
        <v>356</v>
      </c>
      <c r="M2358" s="196"/>
      <c r="N2358" s="216">
        <v>0</v>
      </c>
      <c r="O2358" s="216">
        <v>0</v>
      </c>
      <c r="P2358" s="216">
        <v>23.6</v>
      </c>
      <c r="Q2358" s="335">
        <v>0</v>
      </c>
      <c r="R2358" s="234"/>
    </row>
    <row r="2359" spans="2:18" s="194" customFormat="1" x14ac:dyDescent="0.25">
      <c r="B2359" s="233">
        <v>2356</v>
      </c>
      <c r="C2359" s="293">
        <v>45501</v>
      </c>
      <c r="D2359" s="195" t="s">
        <v>505</v>
      </c>
      <c r="E2359" s="196" t="s">
        <v>130</v>
      </c>
      <c r="F2359" s="196" t="s">
        <v>130</v>
      </c>
      <c r="G2359" s="196" t="s">
        <v>304</v>
      </c>
      <c r="H2359" s="196">
        <v>1</v>
      </c>
      <c r="I2359" s="196" t="s">
        <v>303</v>
      </c>
      <c r="J2359" s="196">
        <v>48</v>
      </c>
      <c r="K2359" s="448"/>
      <c r="L2359" s="196"/>
      <c r="M2359" s="196" t="s">
        <v>482</v>
      </c>
      <c r="N2359" s="216">
        <v>0</v>
      </c>
      <c r="O2359" s="216">
        <v>0</v>
      </c>
      <c r="P2359" s="216">
        <v>0</v>
      </c>
      <c r="Q2359" s="335">
        <v>0</v>
      </c>
      <c r="R2359" s="234"/>
    </row>
    <row r="2360" spans="2:18" s="194" customFormat="1" x14ac:dyDescent="0.25">
      <c r="B2360" s="233">
        <v>2358</v>
      </c>
      <c r="C2360" s="293">
        <v>45501</v>
      </c>
      <c r="D2360" s="195" t="s">
        <v>349</v>
      </c>
      <c r="E2360" s="196" t="s">
        <v>258</v>
      </c>
      <c r="F2360" s="196" t="s">
        <v>1</v>
      </c>
      <c r="G2360" s="196" t="s">
        <v>300</v>
      </c>
      <c r="H2360" s="196">
        <v>6</v>
      </c>
      <c r="I2360" s="196"/>
      <c r="J2360" s="196"/>
      <c r="K2360" s="448"/>
      <c r="L2360" s="196"/>
      <c r="M2360" s="196"/>
      <c r="N2360" s="216">
        <v>0</v>
      </c>
      <c r="O2360" s="216">
        <v>0</v>
      </c>
      <c r="P2360" s="216">
        <v>0</v>
      </c>
      <c r="Q2360" s="335">
        <v>0</v>
      </c>
      <c r="R2360" s="234"/>
    </row>
    <row r="2361" spans="2:18" s="194" customFormat="1" x14ac:dyDescent="0.25">
      <c r="B2361" s="233">
        <v>2359</v>
      </c>
      <c r="C2361" s="293">
        <v>45501</v>
      </c>
      <c r="D2361" s="195" t="s">
        <v>368</v>
      </c>
      <c r="E2361" s="196" t="s">
        <v>181</v>
      </c>
      <c r="F2361" s="196" t="s">
        <v>302</v>
      </c>
      <c r="G2361" s="196">
        <v>0</v>
      </c>
      <c r="H2361" s="196">
        <v>6</v>
      </c>
      <c r="I2361" s="196"/>
      <c r="J2361" s="196"/>
      <c r="K2361" s="448"/>
      <c r="L2361" s="196"/>
      <c r="M2361" s="196"/>
      <c r="N2361" s="216">
        <v>0</v>
      </c>
      <c r="O2361" s="216">
        <v>0</v>
      </c>
      <c r="P2361" s="216">
        <v>0</v>
      </c>
      <c r="Q2361" s="335">
        <v>0</v>
      </c>
      <c r="R2361" s="234"/>
    </row>
    <row r="2362" spans="2:18" s="194" customFormat="1" x14ac:dyDescent="0.25">
      <c r="B2362" s="233">
        <v>2360</v>
      </c>
      <c r="C2362" s="293">
        <v>45502</v>
      </c>
      <c r="D2362" s="195" t="s">
        <v>370</v>
      </c>
      <c r="E2362" s="196" t="s">
        <v>92</v>
      </c>
      <c r="F2362" s="196" t="s">
        <v>1</v>
      </c>
      <c r="G2362" s="196" t="s">
        <v>209</v>
      </c>
      <c r="H2362" s="196">
        <v>10</v>
      </c>
      <c r="I2362" s="196"/>
      <c r="J2362" s="196"/>
      <c r="K2362" s="448"/>
      <c r="L2362" s="196"/>
      <c r="M2362" s="196"/>
      <c r="N2362" s="216">
        <v>0</v>
      </c>
      <c r="O2362" s="216">
        <v>0</v>
      </c>
      <c r="P2362" s="216">
        <v>0</v>
      </c>
      <c r="Q2362" s="335">
        <v>0</v>
      </c>
      <c r="R2362" s="234" t="s">
        <v>267</v>
      </c>
    </row>
    <row r="2363" spans="2:18" s="194" customFormat="1" x14ac:dyDescent="0.25">
      <c r="B2363" s="233">
        <v>2361</v>
      </c>
      <c r="C2363" s="293">
        <v>45502</v>
      </c>
      <c r="D2363" s="195" t="s">
        <v>370</v>
      </c>
      <c r="E2363" s="196" t="s">
        <v>92</v>
      </c>
      <c r="F2363" s="196" t="s">
        <v>1</v>
      </c>
      <c r="G2363" s="196" t="s">
        <v>209</v>
      </c>
      <c r="H2363" s="196">
        <v>10</v>
      </c>
      <c r="I2363" s="196"/>
      <c r="J2363" s="196"/>
      <c r="K2363" s="448"/>
      <c r="L2363" s="196"/>
      <c r="M2363" s="196"/>
      <c r="N2363" s="216">
        <v>0</v>
      </c>
      <c r="O2363" s="216">
        <v>0</v>
      </c>
      <c r="P2363" s="216">
        <v>0</v>
      </c>
      <c r="Q2363" s="335">
        <v>0</v>
      </c>
      <c r="R2363" s="234" t="s">
        <v>267</v>
      </c>
    </row>
    <row r="2364" spans="2:18" s="194" customFormat="1" x14ac:dyDescent="0.25">
      <c r="B2364" s="233">
        <v>2362</v>
      </c>
      <c r="C2364" s="293">
        <v>45502</v>
      </c>
      <c r="D2364" s="195" t="s">
        <v>370</v>
      </c>
      <c r="E2364" s="196" t="s">
        <v>92</v>
      </c>
      <c r="F2364" s="196" t="s">
        <v>1</v>
      </c>
      <c r="G2364" s="196" t="s">
        <v>209</v>
      </c>
      <c r="H2364" s="196">
        <v>10</v>
      </c>
      <c r="I2364" s="196"/>
      <c r="J2364" s="196"/>
      <c r="K2364" s="448"/>
      <c r="L2364" s="196"/>
      <c r="M2364" s="196"/>
      <c r="N2364" s="216">
        <v>0</v>
      </c>
      <c r="O2364" s="216">
        <v>0</v>
      </c>
      <c r="P2364" s="216">
        <v>0</v>
      </c>
      <c r="Q2364" s="335">
        <v>0</v>
      </c>
      <c r="R2364" s="234" t="s">
        <v>267</v>
      </c>
    </row>
    <row r="2365" spans="2:18" s="194" customFormat="1" x14ac:dyDescent="0.25">
      <c r="B2365" s="233">
        <v>2363</v>
      </c>
      <c r="C2365" s="293">
        <v>45502</v>
      </c>
      <c r="D2365" s="195" t="s">
        <v>91</v>
      </c>
      <c r="E2365" s="196" t="s">
        <v>92</v>
      </c>
      <c r="F2365" s="196" t="s">
        <v>1</v>
      </c>
      <c r="G2365" s="196" t="s">
        <v>209</v>
      </c>
      <c r="H2365" s="196">
        <v>6.65</v>
      </c>
      <c r="I2365" s="196" t="s">
        <v>214</v>
      </c>
      <c r="J2365" s="196">
        <v>18</v>
      </c>
      <c r="K2365" s="448">
        <v>723505</v>
      </c>
      <c r="L2365" s="196" t="s">
        <v>1</v>
      </c>
      <c r="M2365" s="196" t="s">
        <v>298</v>
      </c>
      <c r="N2365" s="216">
        <v>119.7</v>
      </c>
      <c r="O2365" s="216">
        <v>0</v>
      </c>
      <c r="P2365" s="216">
        <v>0</v>
      </c>
      <c r="Q2365" s="335">
        <v>0</v>
      </c>
      <c r="R2365" s="234"/>
    </row>
    <row r="2366" spans="2:18" s="194" customFormat="1" x14ac:dyDescent="0.25">
      <c r="B2366" s="233">
        <v>2364</v>
      </c>
      <c r="C2366" s="293">
        <v>45502</v>
      </c>
      <c r="D2366" s="195" t="s">
        <v>116</v>
      </c>
      <c r="E2366" s="196" t="s">
        <v>92</v>
      </c>
      <c r="F2366" s="196" t="s">
        <v>1</v>
      </c>
      <c r="G2366" s="196" t="s">
        <v>209</v>
      </c>
      <c r="H2366" s="196">
        <v>6.65</v>
      </c>
      <c r="I2366" s="196"/>
      <c r="J2366" s="196">
        <v>0</v>
      </c>
      <c r="K2366" s="448"/>
      <c r="L2366" s="196"/>
      <c r="M2366" s="196"/>
      <c r="N2366" s="216">
        <v>0</v>
      </c>
      <c r="O2366" s="216">
        <v>0</v>
      </c>
      <c r="P2366" s="216">
        <v>0</v>
      </c>
      <c r="Q2366" s="335">
        <v>0</v>
      </c>
      <c r="R2366" s="234" t="s">
        <v>267</v>
      </c>
    </row>
    <row r="2367" spans="2:18" s="194" customFormat="1" x14ac:dyDescent="0.25">
      <c r="B2367" s="233">
        <v>2365</v>
      </c>
      <c r="C2367" s="293">
        <v>45502</v>
      </c>
      <c r="D2367" s="195" t="s">
        <v>295</v>
      </c>
      <c r="E2367" s="196" t="s">
        <v>92</v>
      </c>
      <c r="F2367" s="196" t="s">
        <v>62</v>
      </c>
      <c r="G2367" s="196" t="s">
        <v>210</v>
      </c>
      <c r="H2367" s="196">
        <v>4.1500000000000004</v>
      </c>
      <c r="I2367" s="196"/>
      <c r="J2367" s="196">
        <v>0</v>
      </c>
      <c r="K2367" s="448"/>
      <c r="L2367" s="196"/>
      <c r="M2367" s="196"/>
      <c r="N2367" s="216">
        <v>0</v>
      </c>
      <c r="O2367" s="216">
        <v>0</v>
      </c>
      <c r="P2367" s="216">
        <v>0</v>
      </c>
      <c r="Q2367" s="335">
        <v>0</v>
      </c>
      <c r="R2367" s="234" t="s">
        <v>267</v>
      </c>
    </row>
    <row r="2368" spans="2:18" s="194" customFormat="1" x14ac:dyDescent="0.25">
      <c r="B2368" s="233">
        <v>2366</v>
      </c>
      <c r="C2368" s="293">
        <v>45502</v>
      </c>
      <c r="D2368" s="195" t="s">
        <v>155</v>
      </c>
      <c r="E2368" s="196" t="s">
        <v>92</v>
      </c>
      <c r="F2368" s="196" t="s">
        <v>62</v>
      </c>
      <c r="G2368" s="196" t="s">
        <v>210</v>
      </c>
      <c r="H2368" s="196">
        <v>4.1500000000000004</v>
      </c>
      <c r="I2368" s="196" t="s">
        <v>214</v>
      </c>
      <c r="J2368" s="196">
        <v>45</v>
      </c>
      <c r="K2368" s="448">
        <v>718875</v>
      </c>
      <c r="L2368" s="196" t="s">
        <v>62</v>
      </c>
      <c r="M2368" s="196" t="s">
        <v>297</v>
      </c>
      <c r="N2368" s="216">
        <v>186.75000000000003</v>
      </c>
      <c r="O2368" s="216">
        <v>0</v>
      </c>
      <c r="P2368" s="216">
        <v>0</v>
      </c>
      <c r="Q2368" s="335">
        <v>0</v>
      </c>
      <c r="R2368" s="234"/>
    </row>
    <row r="2369" spans="2:18" s="194" customFormat="1" x14ac:dyDescent="0.25">
      <c r="B2369" s="233">
        <v>2367</v>
      </c>
      <c r="C2369" s="293">
        <v>45502</v>
      </c>
      <c r="D2369" s="195" t="s">
        <v>154</v>
      </c>
      <c r="E2369" s="196" t="s">
        <v>92</v>
      </c>
      <c r="F2369" s="196" t="s">
        <v>62</v>
      </c>
      <c r="G2369" s="196" t="s">
        <v>210</v>
      </c>
      <c r="H2369" s="196">
        <v>4.1500000000000004</v>
      </c>
      <c r="I2369" s="196" t="s">
        <v>214</v>
      </c>
      <c r="J2369" s="196">
        <v>45</v>
      </c>
      <c r="K2369" s="448">
        <v>718875</v>
      </c>
      <c r="L2369" s="196" t="s">
        <v>62</v>
      </c>
      <c r="M2369" s="196" t="s">
        <v>297</v>
      </c>
      <c r="N2369" s="216">
        <v>186.75000000000003</v>
      </c>
      <c r="O2369" s="216">
        <v>0</v>
      </c>
      <c r="P2369" s="216">
        <v>0</v>
      </c>
      <c r="Q2369" s="335">
        <v>0</v>
      </c>
      <c r="R2369" s="234"/>
    </row>
    <row r="2370" spans="2:18" s="194" customFormat="1" x14ac:dyDescent="0.25">
      <c r="B2370" s="233">
        <v>2368</v>
      </c>
      <c r="C2370" s="293">
        <v>45502</v>
      </c>
      <c r="D2370" s="195" t="s">
        <v>158</v>
      </c>
      <c r="E2370" s="196" t="s">
        <v>159</v>
      </c>
      <c r="F2370" s="196" t="s">
        <v>381</v>
      </c>
      <c r="G2370" s="196" t="s">
        <v>159</v>
      </c>
      <c r="H2370" s="196">
        <v>10</v>
      </c>
      <c r="I2370" s="196" t="s">
        <v>66</v>
      </c>
      <c r="J2370" s="196">
        <v>5</v>
      </c>
      <c r="K2370" s="448"/>
      <c r="L2370" s="196" t="s">
        <v>356</v>
      </c>
      <c r="M2370" s="196"/>
      <c r="N2370" s="216">
        <v>0</v>
      </c>
      <c r="O2370" s="216">
        <v>0</v>
      </c>
      <c r="P2370" s="216">
        <v>50</v>
      </c>
      <c r="Q2370" s="335">
        <v>0</v>
      </c>
      <c r="R2370" s="234"/>
    </row>
    <row r="2371" spans="2:18" s="194" customFormat="1" x14ac:dyDescent="0.25">
      <c r="B2371" s="233">
        <v>2369</v>
      </c>
      <c r="C2371" s="293">
        <v>45502</v>
      </c>
      <c r="D2371" s="195" t="s">
        <v>277</v>
      </c>
      <c r="E2371" s="196" t="s">
        <v>176</v>
      </c>
      <c r="F2371" s="196" t="s">
        <v>7</v>
      </c>
      <c r="G2371" s="196" t="s">
        <v>209</v>
      </c>
      <c r="H2371" s="196">
        <v>7</v>
      </c>
      <c r="I2371" s="196" t="s">
        <v>214</v>
      </c>
      <c r="J2371" s="196">
        <v>25</v>
      </c>
      <c r="K2371" s="448">
        <v>723</v>
      </c>
      <c r="L2371" s="196" t="s">
        <v>7</v>
      </c>
      <c r="M2371" s="196" t="s">
        <v>298</v>
      </c>
      <c r="N2371" s="216">
        <v>175</v>
      </c>
      <c r="O2371" s="216">
        <v>0</v>
      </c>
      <c r="P2371" s="216">
        <v>0</v>
      </c>
      <c r="Q2371" s="335">
        <v>0</v>
      </c>
      <c r="R2371" s="234"/>
    </row>
    <row r="2372" spans="2:18" s="194" customFormat="1" x14ac:dyDescent="0.25">
      <c r="B2372" s="233">
        <v>2370</v>
      </c>
      <c r="C2372" s="293">
        <v>45502</v>
      </c>
      <c r="D2372" s="195" t="s">
        <v>261</v>
      </c>
      <c r="E2372" s="196" t="s">
        <v>269</v>
      </c>
      <c r="F2372" s="196" t="s">
        <v>7</v>
      </c>
      <c r="G2372" s="196" t="s">
        <v>210</v>
      </c>
      <c r="H2372" s="196">
        <v>5</v>
      </c>
      <c r="I2372" s="196" t="s">
        <v>214</v>
      </c>
      <c r="J2372" s="196">
        <v>26</v>
      </c>
      <c r="K2372" s="448">
        <v>723</v>
      </c>
      <c r="L2372" s="196" t="s">
        <v>7</v>
      </c>
      <c r="M2372" s="196" t="s">
        <v>298</v>
      </c>
      <c r="N2372" s="216">
        <v>130</v>
      </c>
      <c r="O2372" s="216">
        <v>0</v>
      </c>
      <c r="P2372" s="216">
        <v>0</v>
      </c>
      <c r="Q2372" s="335">
        <v>0</v>
      </c>
      <c r="R2372" s="234"/>
    </row>
    <row r="2373" spans="2:18" s="194" customFormat="1" x14ac:dyDescent="0.25">
      <c r="B2373" s="233">
        <v>2371</v>
      </c>
      <c r="C2373" s="293">
        <v>45502</v>
      </c>
      <c r="D2373" s="195" t="s">
        <v>254</v>
      </c>
      <c r="E2373" s="196" t="s">
        <v>159</v>
      </c>
      <c r="F2373" s="196" t="s">
        <v>7</v>
      </c>
      <c r="G2373" s="196" t="s">
        <v>159</v>
      </c>
      <c r="H2373" s="196">
        <v>10</v>
      </c>
      <c r="I2373" s="196" t="s">
        <v>66</v>
      </c>
      <c r="J2373" s="196">
        <v>8</v>
      </c>
      <c r="K2373" s="448"/>
      <c r="L2373" s="196" t="s">
        <v>356</v>
      </c>
      <c r="M2373" s="196"/>
      <c r="N2373" s="216">
        <v>0</v>
      </c>
      <c r="O2373" s="216">
        <v>0</v>
      </c>
      <c r="P2373" s="216">
        <v>80</v>
      </c>
      <c r="Q2373" s="335">
        <v>0</v>
      </c>
      <c r="R2373" s="234"/>
    </row>
    <row r="2374" spans="2:18" s="194" customFormat="1" x14ac:dyDescent="0.25">
      <c r="B2374" s="233">
        <v>2372</v>
      </c>
      <c r="C2374" s="293">
        <v>45502</v>
      </c>
      <c r="D2374" s="195" t="s">
        <v>352</v>
      </c>
      <c r="E2374" s="196" t="s">
        <v>176</v>
      </c>
      <c r="F2374" s="196" t="s">
        <v>7</v>
      </c>
      <c r="G2374" s="196" t="s">
        <v>209</v>
      </c>
      <c r="H2374" s="196">
        <v>7</v>
      </c>
      <c r="I2374" s="196" t="s">
        <v>214</v>
      </c>
      <c r="J2374" s="196">
        <v>29</v>
      </c>
      <c r="K2374" s="448">
        <v>723</v>
      </c>
      <c r="L2374" s="196" t="s">
        <v>7</v>
      </c>
      <c r="M2374" s="196" t="s">
        <v>298</v>
      </c>
      <c r="N2374" s="216">
        <v>203</v>
      </c>
      <c r="O2374" s="216">
        <v>0</v>
      </c>
      <c r="P2374" s="216">
        <v>0</v>
      </c>
      <c r="Q2374" s="335">
        <v>0</v>
      </c>
      <c r="R2374" s="234"/>
    </row>
    <row r="2375" spans="2:18" s="194" customFormat="1" x14ac:dyDescent="0.25">
      <c r="B2375" s="233">
        <v>2373</v>
      </c>
      <c r="C2375" s="293">
        <v>45502</v>
      </c>
      <c r="D2375" s="195" t="s">
        <v>175</v>
      </c>
      <c r="E2375" s="196" t="s">
        <v>176</v>
      </c>
      <c r="F2375" s="196" t="s">
        <v>7</v>
      </c>
      <c r="G2375" s="196" t="s">
        <v>209</v>
      </c>
      <c r="H2375" s="196">
        <v>7</v>
      </c>
      <c r="I2375" s="196" t="s">
        <v>214</v>
      </c>
      <c r="J2375" s="196">
        <v>26</v>
      </c>
      <c r="K2375" s="448">
        <v>723</v>
      </c>
      <c r="L2375" s="196" t="s">
        <v>7</v>
      </c>
      <c r="M2375" s="196" t="s">
        <v>298</v>
      </c>
      <c r="N2375" s="216">
        <v>182</v>
      </c>
      <c r="O2375" s="216">
        <v>0</v>
      </c>
      <c r="P2375" s="216">
        <v>0</v>
      </c>
      <c r="Q2375" s="335">
        <v>0</v>
      </c>
      <c r="R2375" s="234"/>
    </row>
    <row r="2376" spans="2:18" s="194" customFormat="1" x14ac:dyDescent="0.25">
      <c r="B2376" s="233">
        <v>2374</v>
      </c>
      <c r="C2376" s="293">
        <v>45502</v>
      </c>
      <c r="D2376" s="195" t="s">
        <v>171</v>
      </c>
      <c r="E2376" s="196" t="s">
        <v>159</v>
      </c>
      <c r="F2376" s="196" t="s">
        <v>7</v>
      </c>
      <c r="G2376" s="196" t="s">
        <v>159</v>
      </c>
      <c r="H2376" s="196">
        <v>11.2</v>
      </c>
      <c r="I2376" s="196" t="s">
        <v>66</v>
      </c>
      <c r="J2376" s="196">
        <v>8</v>
      </c>
      <c r="K2376" s="448"/>
      <c r="L2376" s="196" t="s">
        <v>356</v>
      </c>
      <c r="M2376" s="196"/>
      <c r="N2376" s="216">
        <v>0</v>
      </c>
      <c r="O2376" s="216">
        <v>0</v>
      </c>
      <c r="P2376" s="216">
        <v>89.6</v>
      </c>
      <c r="Q2376" s="335">
        <v>0</v>
      </c>
      <c r="R2376" s="234"/>
    </row>
    <row r="2377" spans="2:18" s="194" customFormat="1" x14ac:dyDescent="0.25">
      <c r="B2377" s="233">
        <v>2375</v>
      </c>
      <c r="C2377" s="293">
        <v>45502</v>
      </c>
      <c r="D2377" s="195" t="s">
        <v>151</v>
      </c>
      <c r="E2377" s="196" t="s">
        <v>92</v>
      </c>
      <c r="F2377" s="196" t="s">
        <v>63</v>
      </c>
      <c r="G2377" s="196" t="s">
        <v>209</v>
      </c>
      <c r="H2377" s="196">
        <v>6.65</v>
      </c>
      <c r="I2377" s="196" t="s">
        <v>215</v>
      </c>
      <c r="J2377" s="196">
        <v>34</v>
      </c>
      <c r="K2377" s="448">
        <v>715140</v>
      </c>
      <c r="L2377" s="196" t="s">
        <v>63</v>
      </c>
      <c r="M2377" s="196" t="s">
        <v>298</v>
      </c>
      <c r="N2377" s="216">
        <v>0</v>
      </c>
      <c r="O2377" s="216">
        <v>260.01499999999999</v>
      </c>
      <c r="P2377" s="216">
        <v>0</v>
      </c>
      <c r="Q2377" s="335">
        <v>0</v>
      </c>
      <c r="R2377" s="234"/>
    </row>
    <row r="2378" spans="2:18" s="194" customFormat="1" x14ac:dyDescent="0.25">
      <c r="B2378" s="233">
        <v>2376</v>
      </c>
      <c r="C2378" s="293">
        <v>45502</v>
      </c>
      <c r="D2378" s="195" t="s">
        <v>150</v>
      </c>
      <c r="E2378" s="196" t="s">
        <v>92</v>
      </c>
      <c r="F2378" s="196" t="s">
        <v>63</v>
      </c>
      <c r="G2378" s="196" t="s">
        <v>210</v>
      </c>
      <c r="H2378" s="196">
        <v>4.1500000000000004</v>
      </c>
      <c r="I2378" s="196" t="s">
        <v>215</v>
      </c>
      <c r="J2378" s="196">
        <v>35</v>
      </c>
      <c r="K2378" s="448">
        <v>715140</v>
      </c>
      <c r="L2378" s="196" t="s">
        <v>63</v>
      </c>
      <c r="M2378" s="196" t="s">
        <v>298</v>
      </c>
      <c r="N2378" s="216">
        <v>0</v>
      </c>
      <c r="O2378" s="216">
        <v>167.03749999999999</v>
      </c>
      <c r="P2378" s="216">
        <v>0</v>
      </c>
      <c r="Q2378" s="335">
        <v>0</v>
      </c>
      <c r="R2378" s="234"/>
    </row>
    <row r="2379" spans="2:18" s="194" customFormat="1" x14ac:dyDescent="0.25">
      <c r="B2379" s="233">
        <v>2377</v>
      </c>
      <c r="C2379" s="293">
        <v>45502</v>
      </c>
      <c r="D2379" s="195" t="s">
        <v>148</v>
      </c>
      <c r="E2379" s="196" t="s">
        <v>92</v>
      </c>
      <c r="F2379" s="196" t="s">
        <v>63</v>
      </c>
      <c r="G2379" s="196" t="s">
        <v>210</v>
      </c>
      <c r="H2379" s="196">
        <v>4.1500000000000004</v>
      </c>
      <c r="I2379" s="196" t="s">
        <v>215</v>
      </c>
      <c r="J2379" s="196">
        <v>37</v>
      </c>
      <c r="K2379" s="448">
        <v>715140</v>
      </c>
      <c r="L2379" s="196" t="s">
        <v>63</v>
      </c>
      <c r="M2379" s="196" t="s">
        <v>298</v>
      </c>
      <c r="N2379" s="216">
        <v>0</v>
      </c>
      <c r="O2379" s="216">
        <v>176.58250000000001</v>
      </c>
      <c r="P2379" s="216">
        <v>0</v>
      </c>
      <c r="Q2379" s="335">
        <v>0</v>
      </c>
      <c r="R2379" s="234"/>
    </row>
    <row r="2380" spans="2:18" s="194" customFormat="1" x14ac:dyDescent="0.25">
      <c r="B2380" s="233">
        <v>2378</v>
      </c>
      <c r="C2380" s="293">
        <v>45502</v>
      </c>
      <c r="D2380" s="195" t="s">
        <v>177</v>
      </c>
      <c r="E2380" s="196" t="s">
        <v>159</v>
      </c>
      <c r="F2380" s="196" t="s">
        <v>8</v>
      </c>
      <c r="G2380" s="196" t="s">
        <v>159</v>
      </c>
      <c r="H2380" s="196">
        <v>11.6</v>
      </c>
      <c r="I2380" s="196" t="s">
        <v>66</v>
      </c>
      <c r="J2380" s="196">
        <v>5</v>
      </c>
      <c r="K2380" s="448"/>
      <c r="L2380" s="196" t="s">
        <v>356</v>
      </c>
      <c r="M2380" s="196"/>
      <c r="N2380" s="216">
        <v>0</v>
      </c>
      <c r="O2380" s="216">
        <v>0</v>
      </c>
      <c r="P2380" s="216">
        <v>58</v>
      </c>
      <c r="Q2380" s="335">
        <v>0</v>
      </c>
      <c r="R2380" s="234"/>
    </row>
    <row r="2381" spans="2:18" s="194" customFormat="1" x14ac:dyDescent="0.25">
      <c r="B2381" s="233">
        <v>2379</v>
      </c>
      <c r="C2381" s="293">
        <v>45502</v>
      </c>
      <c r="D2381" s="195" t="s">
        <v>139</v>
      </c>
      <c r="E2381" s="196" t="s">
        <v>92</v>
      </c>
      <c r="F2381" s="196" t="s">
        <v>2</v>
      </c>
      <c r="G2381" s="196" t="s">
        <v>209</v>
      </c>
      <c r="H2381" s="196">
        <v>7</v>
      </c>
      <c r="I2381" s="196" t="s">
        <v>214</v>
      </c>
      <c r="J2381" s="196">
        <v>12</v>
      </c>
      <c r="K2381" s="448">
        <v>712650</v>
      </c>
      <c r="L2381" s="196" t="s">
        <v>2</v>
      </c>
      <c r="M2381" s="196" t="s">
        <v>297</v>
      </c>
      <c r="N2381" s="216">
        <v>84</v>
      </c>
      <c r="O2381" s="216">
        <v>0</v>
      </c>
      <c r="P2381" s="216">
        <v>0</v>
      </c>
      <c r="Q2381" s="335">
        <v>0</v>
      </c>
      <c r="R2381" s="234"/>
    </row>
    <row r="2382" spans="2:18" s="194" customFormat="1" x14ac:dyDescent="0.25">
      <c r="B2382" s="233">
        <v>2380</v>
      </c>
      <c r="C2382" s="293">
        <v>45502</v>
      </c>
      <c r="D2382" s="195" t="s">
        <v>140</v>
      </c>
      <c r="E2382" s="196" t="s">
        <v>92</v>
      </c>
      <c r="F2382" s="196" t="s">
        <v>2</v>
      </c>
      <c r="G2382" s="196" t="s">
        <v>209</v>
      </c>
      <c r="H2382" s="196">
        <v>7</v>
      </c>
      <c r="I2382" s="196" t="s">
        <v>214</v>
      </c>
      <c r="J2382" s="196">
        <v>12</v>
      </c>
      <c r="K2382" s="448">
        <v>712650</v>
      </c>
      <c r="L2382" s="196" t="s">
        <v>2</v>
      </c>
      <c r="M2382" s="196" t="s">
        <v>297</v>
      </c>
      <c r="N2382" s="216">
        <v>84</v>
      </c>
      <c r="O2382" s="216">
        <v>0</v>
      </c>
      <c r="P2382" s="216">
        <v>0</v>
      </c>
      <c r="Q2382" s="335">
        <v>0</v>
      </c>
      <c r="R2382" s="234"/>
    </row>
    <row r="2383" spans="2:18" s="194" customFormat="1" x14ac:dyDescent="0.25">
      <c r="B2383" s="233">
        <v>2381</v>
      </c>
      <c r="C2383" s="293">
        <v>45502</v>
      </c>
      <c r="D2383" s="195" t="s">
        <v>141</v>
      </c>
      <c r="E2383" s="196" t="s">
        <v>92</v>
      </c>
      <c r="F2383" s="196" t="s">
        <v>2</v>
      </c>
      <c r="G2383" s="196" t="s">
        <v>209</v>
      </c>
      <c r="H2383" s="196">
        <v>7</v>
      </c>
      <c r="I2383" s="196" t="s">
        <v>214</v>
      </c>
      <c r="J2383" s="196">
        <v>11</v>
      </c>
      <c r="K2383" s="448">
        <v>712650</v>
      </c>
      <c r="L2383" s="196" t="s">
        <v>2</v>
      </c>
      <c r="M2383" s="196" t="s">
        <v>297</v>
      </c>
      <c r="N2383" s="216">
        <v>77</v>
      </c>
      <c r="O2383" s="216">
        <v>0</v>
      </c>
      <c r="P2383" s="216">
        <v>0</v>
      </c>
      <c r="Q2383" s="335">
        <v>0</v>
      </c>
      <c r="R2383" s="234"/>
    </row>
    <row r="2384" spans="2:18" s="194" customFormat="1" x14ac:dyDescent="0.25">
      <c r="B2384" s="233">
        <v>2382</v>
      </c>
      <c r="C2384" s="293">
        <v>45502</v>
      </c>
      <c r="D2384" s="195" t="s">
        <v>252</v>
      </c>
      <c r="E2384" s="196" t="s">
        <v>92</v>
      </c>
      <c r="F2384" s="196" t="s">
        <v>2</v>
      </c>
      <c r="G2384" s="196" t="s">
        <v>209</v>
      </c>
      <c r="H2384" s="196">
        <v>7</v>
      </c>
      <c r="I2384" s="196" t="s">
        <v>214</v>
      </c>
      <c r="J2384" s="196">
        <v>25</v>
      </c>
      <c r="K2384" s="448">
        <v>712650</v>
      </c>
      <c r="L2384" s="196" t="s">
        <v>2</v>
      </c>
      <c r="M2384" s="196" t="s">
        <v>297</v>
      </c>
      <c r="N2384" s="216">
        <v>175</v>
      </c>
      <c r="O2384" s="216">
        <v>0</v>
      </c>
      <c r="P2384" s="216">
        <v>0</v>
      </c>
      <c r="Q2384" s="335">
        <v>0</v>
      </c>
      <c r="R2384" s="234"/>
    </row>
    <row r="2385" spans="2:18" s="194" customFormat="1" x14ac:dyDescent="0.25">
      <c r="B2385" s="233">
        <v>2383</v>
      </c>
      <c r="C2385" s="293">
        <v>45502</v>
      </c>
      <c r="D2385" s="195" t="s">
        <v>259</v>
      </c>
      <c r="E2385" s="196" t="s">
        <v>92</v>
      </c>
      <c r="F2385" s="196" t="s">
        <v>2</v>
      </c>
      <c r="G2385" s="196" t="s">
        <v>209</v>
      </c>
      <c r="H2385" s="196">
        <v>7</v>
      </c>
      <c r="I2385" s="196" t="s">
        <v>214</v>
      </c>
      <c r="J2385" s="196">
        <v>25</v>
      </c>
      <c r="K2385" s="448">
        <v>712650</v>
      </c>
      <c r="L2385" s="196" t="s">
        <v>2</v>
      </c>
      <c r="M2385" s="196" t="s">
        <v>297</v>
      </c>
      <c r="N2385" s="216">
        <v>175</v>
      </c>
      <c r="O2385" s="216">
        <v>0</v>
      </c>
      <c r="P2385" s="216">
        <v>0</v>
      </c>
      <c r="Q2385" s="335">
        <v>0</v>
      </c>
      <c r="R2385" s="234"/>
    </row>
    <row r="2386" spans="2:18" s="194" customFormat="1" x14ac:dyDescent="0.25">
      <c r="B2386" s="233">
        <v>2384</v>
      </c>
      <c r="C2386" s="293">
        <v>45502</v>
      </c>
      <c r="D2386" s="195" t="s">
        <v>260</v>
      </c>
      <c r="E2386" s="196" t="s">
        <v>92</v>
      </c>
      <c r="F2386" s="196" t="s">
        <v>2</v>
      </c>
      <c r="G2386" s="196" t="s">
        <v>209</v>
      </c>
      <c r="H2386" s="196">
        <v>7</v>
      </c>
      <c r="I2386" s="196" t="s">
        <v>214</v>
      </c>
      <c r="J2386" s="196">
        <v>25</v>
      </c>
      <c r="K2386" s="448">
        <v>712650</v>
      </c>
      <c r="L2386" s="196" t="s">
        <v>2</v>
      </c>
      <c r="M2386" s="196" t="s">
        <v>297</v>
      </c>
      <c r="N2386" s="216">
        <v>175</v>
      </c>
      <c r="O2386" s="216">
        <v>0</v>
      </c>
      <c r="P2386" s="216">
        <v>0</v>
      </c>
      <c r="Q2386" s="335">
        <v>0</v>
      </c>
      <c r="R2386" s="234"/>
    </row>
    <row r="2387" spans="2:18" s="194" customFormat="1" x14ac:dyDescent="0.25">
      <c r="B2387" s="233">
        <v>2385</v>
      </c>
      <c r="C2387" s="293">
        <v>45502</v>
      </c>
      <c r="D2387" s="195" t="s">
        <v>379</v>
      </c>
      <c r="E2387" s="196" t="s">
        <v>269</v>
      </c>
      <c r="F2387" s="196" t="s">
        <v>381</v>
      </c>
      <c r="G2387" s="196" t="s">
        <v>210</v>
      </c>
      <c r="H2387" s="196">
        <v>4.1500000000000004</v>
      </c>
      <c r="I2387" s="196" t="s">
        <v>215</v>
      </c>
      <c r="J2387" s="196">
        <v>5</v>
      </c>
      <c r="K2387" s="448">
        <v>715750</v>
      </c>
      <c r="L2387" s="196" t="s">
        <v>381</v>
      </c>
      <c r="M2387" s="196" t="s">
        <v>298</v>
      </c>
      <c r="N2387" s="216">
        <v>0</v>
      </c>
      <c r="O2387" s="216">
        <v>23.862499999999997</v>
      </c>
      <c r="P2387" s="216">
        <v>0</v>
      </c>
      <c r="Q2387" s="335">
        <v>0</v>
      </c>
      <c r="R2387" s="234" t="s">
        <v>393</v>
      </c>
    </row>
    <row r="2388" spans="2:18" s="194" customFormat="1" x14ac:dyDescent="0.25">
      <c r="B2388" s="232">
        <v>2386</v>
      </c>
      <c r="C2388" s="293">
        <v>45502</v>
      </c>
      <c r="D2388" s="195" t="s">
        <v>380</v>
      </c>
      <c r="E2388" s="196" t="s">
        <v>269</v>
      </c>
      <c r="F2388" s="196" t="s">
        <v>381</v>
      </c>
      <c r="G2388" s="196" t="s">
        <v>210</v>
      </c>
      <c r="H2388" s="196">
        <v>4.1500000000000004</v>
      </c>
      <c r="I2388" s="196" t="s">
        <v>215</v>
      </c>
      <c r="J2388" s="196">
        <v>5</v>
      </c>
      <c r="K2388" s="448">
        <v>715750</v>
      </c>
      <c r="L2388" s="196" t="s">
        <v>381</v>
      </c>
      <c r="M2388" s="196" t="s">
        <v>298</v>
      </c>
      <c r="N2388" s="216">
        <v>0</v>
      </c>
      <c r="O2388" s="216">
        <v>23.862499999999997</v>
      </c>
      <c r="P2388" s="216">
        <v>0</v>
      </c>
      <c r="Q2388" s="335">
        <v>0</v>
      </c>
      <c r="R2388" s="234"/>
    </row>
    <row r="2389" spans="2:18" s="194" customFormat="1" x14ac:dyDescent="0.25">
      <c r="B2389" s="233">
        <v>2387</v>
      </c>
      <c r="C2389" s="293">
        <v>45502</v>
      </c>
      <c r="D2389" s="195" t="s">
        <v>96</v>
      </c>
      <c r="E2389" s="196" t="s">
        <v>159</v>
      </c>
      <c r="F2389" s="196" t="s">
        <v>1</v>
      </c>
      <c r="G2389" s="196" t="s">
        <v>159</v>
      </c>
      <c r="H2389" s="196">
        <v>11.8</v>
      </c>
      <c r="I2389" s="196" t="s">
        <v>66</v>
      </c>
      <c r="J2389" s="196">
        <v>2</v>
      </c>
      <c r="K2389" s="448"/>
      <c r="L2389" s="196" t="s">
        <v>356</v>
      </c>
      <c r="M2389" s="196"/>
      <c r="N2389" s="216">
        <v>0</v>
      </c>
      <c r="O2389" s="216">
        <v>0</v>
      </c>
      <c r="P2389" s="216">
        <v>23.6</v>
      </c>
      <c r="Q2389" s="335">
        <v>0</v>
      </c>
      <c r="R2389" s="234"/>
    </row>
    <row r="2390" spans="2:18" s="194" customFormat="1" x14ac:dyDescent="0.25">
      <c r="B2390" s="233">
        <v>2388</v>
      </c>
      <c r="C2390" s="293">
        <v>45502</v>
      </c>
      <c r="D2390" s="195" t="s">
        <v>128</v>
      </c>
      <c r="E2390" s="196" t="s">
        <v>159</v>
      </c>
      <c r="F2390" s="196" t="s">
        <v>1</v>
      </c>
      <c r="G2390" s="196" t="s">
        <v>159</v>
      </c>
      <c r="H2390" s="196">
        <v>11.8</v>
      </c>
      <c r="I2390" s="196" t="s">
        <v>66</v>
      </c>
      <c r="J2390" s="196">
        <v>4</v>
      </c>
      <c r="K2390" s="448"/>
      <c r="L2390" s="196" t="s">
        <v>356</v>
      </c>
      <c r="M2390" s="196"/>
      <c r="N2390" s="216">
        <v>0</v>
      </c>
      <c r="O2390" s="216">
        <v>0</v>
      </c>
      <c r="P2390" s="216">
        <v>47.2</v>
      </c>
      <c r="Q2390" s="335">
        <v>0</v>
      </c>
      <c r="R2390" s="234"/>
    </row>
    <row r="2391" spans="2:18" s="194" customFormat="1" x14ac:dyDescent="0.25">
      <c r="B2391" s="233">
        <v>2389</v>
      </c>
      <c r="C2391" s="293">
        <v>45502</v>
      </c>
      <c r="D2391" s="195" t="s">
        <v>505</v>
      </c>
      <c r="E2391" s="196" t="s">
        <v>130</v>
      </c>
      <c r="F2391" s="196" t="s">
        <v>130</v>
      </c>
      <c r="G2391" s="196" t="s">
        <v>304</v>
      </c>
      <c r="H2391" s="196">
        <v>1</v>
      </c>
      <c r="I2391" s="196" t="s">
        <v>303</v>
      </c>
      <c r="J2391" s="196">
        <v>45</v>
      </c>
      <c r="K2391" s="448"/>
      <c r="L2391" s="196"/>
      <c r="M2391" s="196" t="s">
        <v>482</v>
      </c>
      <c r="N2391" s="216">
        <v>0</v>
      </c>
      <c r="O2391" s="216">
        <v>0</v>
      </c>
      <c r="P2391" s="216">
        <v>0</v>
      </c>
      <c r="Q2391" s="335">
        <v>0</v>
      </c>
      <c r="R2391" s="234"/>
    </row>
    <row r="2392" spans="2:18" s="194" customFormat="1" x14ac:dyDescent="0.25">
      <c r="B2392" s="233">
        <v>2391</v>
      </c>
      <c r="C2392" s="293">
        <v>45502</v>
      </c>
      <c r="D2392" s="195" t="s">
        <v>349</v>
      </c>
      <c r="E2392" s="196" t="s">
        <v>258</v>
      </c>
      <c r="F2392" s="196" t="s">
        <v>1</v>
      </c>
      <c r="G2392" s="196" t="s">
        <v>300</v>
      </c>
      <c r="H2392" s="196">
        <v>6</v>
      </c>
      <c r="I2392" s="196"/>
      <c r="J2392" s="196"/>
      <c r="K2392" s="448"/>
      <c r="L2392" s="196"/>
      <c r="M2392" s="196"/>
      <c r="N2392" s="216">
        <v>0</v>
      </c>
      <c r="O2392" s="216">
        <v>0</v>
      </c>
      <c r="P2392" s="216">
        <v>0</v>
      </c>
      <c r="Q2392" s="335">
        <v>0</v>
      </c>
      <c r="R2392" s="234"/>
    </row>
    <row r="2393" spans="2:18" s="194" customFormat="1" x14ac:dyDescent="0.25">
      <c r="B2393" s="233">
        <v>2392</v>
      </c>
      <c r="C2393" s="293">
        <v>45502</v>
      </c>
      <c r="D2393" s="195" t="s">
        <v>368</v>
      </c>
      <c r="E2393" s="196" t="s">
        <v>181</v>
      </c>
      <c r="F2393" s="196" t="s">
        <v>302</v>
      </c>
      <c r="G2393" s="196">
        <v>0</v>
      </c>
      <c r="H2393" s="196">
        <v>6</v>
      </c>
      <c r="I2393" s="196"/>
      <c r="J2393" s="196"/>
      <c r="K2393" s="448"/>
      <c r="L2393" s="196"/>
      <c r="M2393" s="196"/>
      <c r="N2393" s="216">
        <v>0</v>
      </c>
      <c r="O2393" s="216">
        <v>0</v>
      </c>
      <c r="P2393" s="216">
        <v>0</v>
      </c>
      <c r="Q2393" s="335">
        <v>0</v>
      </c>
      <c r="R2393" s="234"/>
    </row>
    <row r="2394" spans="2:18" s="194" customFormat="1" x14ac:dyDescent="0.25">
      <c r="B2394" s="233">
        <v>2393</v>
      </c>
      <c r="C2394" s="293">
        <v>45503</v>
      </c>
      <c r="D2394" s="195" t="s">
        <v>91</v>
      </c>
      <c r="E2394" s="196" t="s">
        <v>92</v>
      </c>
      <c r="F2394" s="196" t="s">
        <v>1</v>
      </c>
      <c r="G2394" s="196" t="s">
        <v>209</v>
      </c>
      <c r="H2394" s="196">
        <v>6.65</v>
      </c>
      <c r="I2394" s="196" t="s">
        <v>214</v>
      </c>
      <c r="J2394" s="196">
        <v>22</v>
      </c>
      <c r="K2394" s="448">
        <v>723505</v>
      </c>
      <c r="L2394" s="196" t="s">
        <v>1</v>
      </c>
      <c r="M2394" s="196" t="s">
        <v>298</v>
      </c>
      <c r="N2394" s="216">
        <v>146.30000000000001</v>
      </c>
      <c r="O2394" s="216">
        <v>0</v>
      </c>
      <c r="P2394" s="216">
        <v>0</v>
      </c>
      <c r="Q2394" s="335">
        <v>0</v>
      </c>
      <c r="R2394" s="234"/>
    </row>
    <row r="2395" spans="2:18" s="194" customFormat="1" x14ac:dyDescent="0.25">
      <c r="B2395" s="233">
        <v>2394</v>
      </c>
      <c r="C2395" s="293">
        <v>45503</v>
      </c>
      <c r="D2395" s="195" t="s">
        <v>91</v>
      </c>
      <c r="E2395" s="196" t="s">
        <v>92</v>
      </c>
      <c r="F2395" s="196" t="s">
        <v>1</v>
      </c>
      <c r="G2395" s="196" t="s">
        <v>209</v>
      </c>
      <c r="H2395" s="196">
        <v>6.65</v>
      </c>
      <c r="I2395" s="196" t="s">
        <v>247</v>
      </c>
      <c r="J2395" s="196">
        <v>22</v>
      </c>
      <c r="K2395" s="448">
        <v>723505</v>
      </c>
      <c r="L2395" s="196" t="s">
        <v>1</v>
      </c>
      <c r="M2395" s="196" t="s">
        <v>298</v>
      </c>
      <c r="N2395" s="216">
        <f t="shared" ref="N2395" si="161">IF(I2395=$N$5,J2395*H2395,0)</f>
        <v>0</v>
      </c>
      <c r="O2395" s="216">
        <f t="shared" ref="O2395" si="162">IF(I2395=$O$5,J2395*H2395,0)*1.15</f>
        <v>0</v>
      </c>
      <c r="P2395" s="216">
        <f t="shared" ref="P2395" si="163">IF(I2395=$P$5,J2395*H2395,0)</f>
        <v>0</v>
      </c>
      <c r="Q2395" s="335">
        <f t="shared" ref="Q2395" si="164">IF(I2395=$Q$5,J2395*H2395,0)</f>
        <v>146.30000000000001</v>
      </c>
      <c r="R2395" s="234"/>
    </row>
    <row r="2396" spans="2:18" s="194" customFormat="1" x14ac:dyDescent="0.25">
      <c r="B2396" s="233">
        <v>2395</v>
      </c>
      <c r="C2396" s="293">
        <v>45503</v>
      </c>
      <c r="D2396" s="195" t="s">
        <v>116</v>
      </c>
      <c r="E2396" s="196" t="s">
        <v>92</v>
      </c>
      <c r="F2396" s="196" t="s">
        <v>1</v>
      </c>
      <c r="G2396" s="196" t="s">
        <v>209</v>
      </c>
      <c r="H2396" s="196">
        <v>6.65</v>
      </c>
      <c r="I2396" s="196"/>
      <c r="J2396" s="196">
        <v>0</v>
      </c>
      <c r="K2396" s="448"/>
      <c r="L2396" s="196"/>
      <c r="M2396" s="196"/>
      <c r="N2396" s="216">
        <v>0</v>
      </c>
      <c r="O2396" s="216">
        <v>0</v>
      </c>
      <c r="P2396" s="216">
        <v>0</v>
      </c>
      <c r="Q2396" s="335">
        <v>0</v>
      </c>
      <c r="R2396" s="234" t="s">
        <v>267</v>
      </c>
    </row>
    <row r="2397" spans="2:18" s="194" customFormat="1" x14ac:dyDescent="0.25">
      <c r="B2397" s="233">
        <v>2396</v>
      </c>
      <c r="C2397" s="293">
        <v>45503</v>
      </c>
      <c r="D2397" s="195" t="s">
        <v>295</v>
      </c>
      <c r="E2397" s="196" t="s">
        <v>92</v>
      </c>
      <c r="F2397" s="196" t="s">
        <v>62</v>
      </c>
      <c r="G2397" s="196" t="s">
        <v>210</v>
      </c>
      <c r="H2397" s="196">
        <v>4.1500000000000004</v>
      </c>
      <c r="I2397" s="196"/>
      <c r="J2397" s="196">
        <v>0</v>
      </c>
      <c r="K2397" s="448"/>
      <c r="L2397" s="196"/>
      <c r="M2397" s="196"/>
      <c r="N2397" s="216">
        <v>0</v>
      </c>
      <c r="O2397" s="216">
        <v>0</v>
      </c>
      <c r="P2397" s="216">
        <v>0</v>
      </c>
      <c r="Q2397" s="335">
        <v>0</v>
      </c>
      <c r="R2397" s="234"/>
    </row>
    <row r="2398" spans="2:18" s="194" customFormat="1" x14ac:dyDescent="0.25">
      <c r="B2398" s="233">
        <v>2397</v>
      </c>
      <c r="C2398" s="293">
        <v>45503</v>
      </c>
      <c r="D2398" s="195" t="s">
        <v>155</v>
      </c>
      <c r="E2398" s="196" t="s">
        <v>92</v>
      </c>
      <c r="F2398" s="196" t="s">
        <v>62</v>
      </c>
      <c r="G2398" s="196" t="s">
        <v>210</v>
      </c>
      <c r="H2398" s="196">
        <v>4.1500000000000004</v>
      </c>
      <c r="I2398" s="196" t="s">
        <v>214</v>
      </c>
      <c r="J2398" s="196">
        <v>49</v>
      </c>
      <c r="K2398" s="448">
        <v>718875</v>
      </c>
      <c r="L2398" s="196" t="s">
        <v>62</v>
      </c>
      <c r="M2398" s="196" t="s">
        <v>298</v>
      </c>
      <c r="N2398" s="216">
        <v>203.35000000000002</v>
      </c>
      <c r="O2398" s="216">
        <v>0</v>
      </c>
      <c r="P2398" s="216">
        <v>0</v>
      </c>
      <c r="Q2398" s="335">
        <v>0</v>
      </c>
      <c r="R2398" s="234"/>
    </row>
    <row r="2399" spans="2:18" s="194" customFormat="1" x14ac:dyDescent="0.25">
      <c r="B2399" s="233">
        <v>2398</v>
      </c>
      <c r="C2399" s="293">
        <v>45503</v>
      </c>
      <c r="D2399" s="195" t="s">
        <v>154</v>
      </c>
      <c r="E2399" s="196" t="s">
        <v>92</v>
      </c>
      <c r="F2399" s="196" t="s">
        <v>62</v>
      </c>
      <c r="G2399" s="196" t="s">
        <v>210</v>
      </c>
      <c r="H2399" s="196">
        <v>4.1500000000000004</v>
      </c>
      <c r="I2399" s="196" t="s">
        <v>214</v>
      </c>
      <c r="J2399" s="196">
        <v>49</v>
      </c>
      <c r="K2399" s="448">
        <v>718875</v>
      </c>
      <c r="L2399" s="196" t="s">
        <v>62</v>
      </c>
      <c r="M2399" s="196" t="s">
        <v>298</v>
      </c>
      <c r="N2399" s="216">
        <v>203.35000000000002</v>
      </c>
      <c r="O2399" s="216">
        <v>0</v>
      </c>
      <c r="P2399" s="216">
        <v>0</v>
      </c>
      <c r="Q2399" s="335">
        <v>0</v>
      </c>
      <c r="R2399" s="234"/>
    </row>
    <row r="2400" spans="2:18" s="194" customFormat="1" x14ac:dyDescent="0.25">
      <c r="B2400" s="233">
        <v>2399</v>
      </c>
      <c r="C2400" s="293">
        <v>45503</v>
      </c>
      <c r="D2400" s="195" t="s">
        <v>158</v>
      </c>
      <c r="E2400" s="196" t="s">
        <v>159</v>
      </c>
      <c r="F2400" s="196" t="s">
        <v>381</v>
      </c>
      <c r="G2400" s="196" t="s">
        <v>159</v>
      </c>
      <c r="H2400" s="196">
        <v>10</v>
      </c>
      <c r="I2400" s="196" t="s">
        <v>66</v>
      </c>
      <c r="J2400" s="196">
        <v>4</v>
      </c>
      <c r="K2400" s="448"/>
      <c r="L2400" s="196" t="s">
        <v>356</v>
      </c>
      <c r="M2400" s="196"/>
      <c r="N2400" s="216">
        <v>0</v>
      </c>
      <c r="O2400" s="216">
        <v>0</v>
      </c>
      <c r="P2400" s="216">
        <v>40</v>
      </c>
      <c r="Q2400" s="335">
        <v>0</v>
      </c>
      <c r="R2400" s="234"/>
    </row>
    <row r="2401" spans="2:18" s="194" customFormat="1" x14ac:dyDescent="0.25">
      <c r="B2401" s="233">
        <v>2400</v>
      </c>
      <c r="C2401" s="293">
        <v>45503</v>
      </c>
      <c r="D2401" s="195" t="s">
        <v>277</v>
      </c>
      <c r="E2401" s="196" t="s">
        <v>176</v>
      </c>
      <c r="F2401" s="196" t="s">
        <v>7</v>
      </c>
      <c r="G2401" s="196" t="s">
        <v>209</v>
      </c>
      <c r="H2401" s="196">
        <v>7</v>
      </c>
      <c r="I2401" s="196" t="s">
        <v>214</v>
      </c>
      <c r="J2401" s="196">
        <v>30</v>
      </c>
      <c r="K2401" s="448">
        <v>723800</v>
      </c>
      <c r="L2401" s="196" t="s">
        <v>7</v>
      </c>
      <c r="M2401" s="196" t="s">
        <v>298</v>
      </c>
      <c r="N2401" s="216">
        <v>210</v>
      </c>
      <c r="O2401" s="216">
        <v>0</v>
      </c>
      <c r="P2401" s="216">
        <v>0</v>
      </c>
      <c r="Q2401" s="335">
        <v>0</v>
      </c>
      <c r="R2401" s="234"/>
    </row>
    <row r="2402" spans="2:18" s="194" customFormat="1" x14ac:dyDescent="0.25">
      <c r="B2402" s="233">
        <v>2401</v>
      </c>
      <c r="C2402" s="293">
        <v>45503</v>
      </c>
      <c r="D2402" s="195" t="s">
        <v>261</v>
      </c>
      <c r="E2402" s="196" t="s">
        <v>269</v>
      </c>
      <c r="F2402" s="196" t="s">
        <v>7</v>
      </c>
      <c r="G2402" s="196" t="s">
        <v>210</v>
      </c>
      <c r="H2402" s="196">
        <v>5</v>
      </c>
      <c r="I2402" s="196" t="s">
        <v>214</v>
      </c>
      <c r="J2402" s="196">
        <v>26</v>
      </c>
      <c r="K2402" s="448">
        <v>723800</v>
      </c>
      <c r="L2402" s="196" t="s">
        <v>7</v>
      </c>
      <c r="M2402" s="196" t="s">
        <v>298</v>
      </c>
      <c r="N2402" s="216">
        <v>130</v>
      </c>
      <c r="O2402" s="216">
        <v>0</v>
      </c>
      <c r="P2402" s="216">
        <v>0</v>
      </c>
      <c r="Q2402" s="335">
        <v>0</v>
      </c>
      <c r="R2402" s="234"/>
    </row>
    <row r="2403" spans="2:18" s="194" customFormat="1" x14ac:dyDescent="0.25">
      <c r="B2403" s="233">
        <v>2402</v>
      </c>
      <c r="C2403" s="293">
        <v>45503</v>
      </c>
      <c r="D2403" s="195" t="s">
        <v>254</v>
      </c>
      <c r="E2403" s="196" t="s">
        <v>159</v>
      </c>
      <c r="F2403" s="196" t="s">
        <v>7</v>
      </c>
      <c r="G2403" s="196" t="s">
        <v>159</v>
      </c>
      <c r="H2403" s="196">
        <v>10</v>
      </c>
      <c r="I2403" s="196"/>
      <c r="J2403" s="196">
        <v>13</v>
      </c>
      <c r="K2403" s="448"/>
      <c r="L2403" s="196"/>
      <c r="M2403" s="196"/>
      <c r="N2403" s="216">
        <v>0</v>
      </c>
      <c r="O2403" s="216">
        <v>0</v>
      </c>
      <c r="P2403" s="216">
        <v>0</v>
      </c>
      <c r="Q2403" s="335">
        <v>0</v>
      </c>
      <c r="R2403" s="234"/>
    </row>
    <row r="2404" spans="2:18" s="194" customFormat="1" x14ac:dyDescent="0.25">
      <c r="B2404" s="233">
        <v>2403</v>
      </c>
      <c r="C2404" s="293">
        <v>45503</v>
      </c>
      <c r="D2404" s="195" t="s">
        <v>352</v>
      </c>
      <c r="E2404" s="196" t="s">
        <v>176</v>
      </c>
      <c r="F2404" s="196" t="s">
        <v>7</v>
      </c>
      <c r="G2404" s="196" t="s">
        <v>209</v>
      </c>
      <c r="H2404" s="196">
        <v>7</v>
      </c>
      <c r="I2404" s="196" t="s">
        <v>214</v>
      </c>
      <c r="J2404" s="196">
        <v>30</v>
      </c>
      <c r="K2404" s="448">
        <v>723800</v>
      </c>
      <c r="L2404" s="196" t="s">
        <v>7</v>
      </c>
      <c r="M2404" s="196" t="s">
        <v>298</v>
      </c>
      <c r="N2404" s="216">
        <v>210</v>
      </c>
      <c r="O2404" s="216">
        <v>0</v>
      </c>
      <c r="P2404" s="216">
        <v>0</v>
      </c>
      <c r="Q2404" s="335">
        <v>0</v>
      </c>
      <c r="R2404" s="234"/>
    </row>
    <row r="2405" spans="2:18" s="194" customFormat="1" x14ac:dyDescent="0.25">
      <c r="B2405" s="233">
        <v>2404</v>
      </c>
      <c r="C2405" s="293">
        <v>45503</v>
      </c>
      <c r="D2405" s="195" t="s">
        <v>175</v>
      </c>
      <c r="E2405" s="196" t="s">
        <v>176</v>
      </c>
      <c r="F2405" s="196" t="s">
        <v>7</v>
      </c>
      <c r="G2405" s="196" t="s">
        <v>209</v>
      </c>
      <c r="H2405" s="196">
        <v>7</v>
      </c>
      <c r="I2405" s="196" t="s">
        <v>214</v>
      </c>
      <c r="J2405" s="196">
        <v>23</v>
      </c>
      <c r="K2405" s="448">
        <v>723800</v>
      </c>
      <c r="L2405" s="196" t="s">
        <v>7</v>
      </c>
      <c r="M2405" s="196" t="s">
        <v>298</v>
      </c>
      <c r="N2405" s="216">
        <v>161</v>
      </c>
      <c r="O2405" s="216">
        <v>0</v>
      </c>
      <c r="P2405" s="216">
        <v>0</v>
      </c>
      <c r="Q2405" s="335">
        <v>0</v>
      </c>
      <c r="R2405" s="234"/>
    </row>
    <row r="2406" spans="2:18" s="194" customFormat="1" x14ac:dyDescent="0.25">
      <c r="B2406" s="233">
        <v>2405</v>
      </c>
      <c r="C2406" s="293">
        <v>45503</v>
      </c>
      <c r="D2406" s="195" t="s">
        <v>171</v>
      </c>
      <c r="E2406" s="196" t="s">
        <v>159</v>
      </c>
      <c r="F2406" s="196" t="s">
        <v>7</v>
      </c>
      <c r="G2406" s="196" t="s">
        <v>159</v>
      </c>
      <c r="H2406" s="196">
        <v>11.2</v>
      </c>
      <c r="I2406" s="196"/>
      <c r="J2406" s="196">
        <v>0</v>
      </c>
      <c r="K2406" s="448"/>
      <c r="L2406" s="196"/>
      <c r="M2406" s="196"/>
      <c r="N2406" s="216">
        <v>0</v>
      </c>
      <c r="O2406" s="216">
        <v>0</v>
      </c>
      <c r="P2406" s="216">
        <v>0</v>
      </c>
      <c r="Q2406" s="335">
        <v>0</v>
      </c>
      <c r="R2406" s="234"/>
    </row>
    <row r="2407" spans="2:18" s="194" customFormat="1" x14ac:dyDescent="0.25">
      <c r="B2407" s="233">
        <v>2406</v>
      </c>
      <c r="C2407" s="293">
        <v>45503</v>
      </c>
      <c r="D2407" s="195" t="s">
        <v>151</v>
      </c>
      <c r="E2407" s="196" t="s">
        <v>92</v>
      </c>
      <c r="F2407" s="196" t="s">
        <v>63</v>
      </c>
      <c r="G2407" s="196" t="s">
        <v>209</v>
      </c>
      <c r="H2407" s="196">
        <v>6.65</v>
      </c>
      <c r="I2407" s="196" t="s">
        <v>215</v>
      </c>
      <c r="J2407" s="196">
        <v>1</v>
      </c>
      <c r="K2407" s="448">
        <v>715140</v>
      </c>
      <c r="L2407" s="196" t="s">
        <v>63</v>
      </c>
      <c r="M2407" s="196" t="s">
        <v>298</v>
      </c>
      <c r="N2407" s="216">
        <v>0</v>
      </c>
      <c r="O2407" s="216">
        <v>7.6475</v>
      </c>
      <c r="P2407" s="216">
        <v>0</v>
      </c>
      <c r="Q2407" s="335">
        <v>0</v>
      </c>
      <c r="R2407" s="234"/>
    </row>
    <row r="2408" spans="2:18" s="194" customFormat="1" x14ac:dyDescent="0.25">
      <c r="B2408" s="233">
        <v>2407</v>
      </c>
      <c r="C2408" s="293">
        <v>45503</v>
      </c>
      <c r="D2408" s="195" t="s">
        <v>151</v>
      </c>
      <c r="E2408" s="196" t="s">
        <v>92</v>
      </c>
      <c r="F2408" s="196" t="s">
        <v>63</v>
      </c>
      <c r="G2408" s="196" t="s">
        <v>209</v>
      </c>
      <c r="H2408" s="196">
        <v>6.65</v>
      </c>
      <c r="I2408" s="196" t="s">
        <v>215</v>
      </c>
      <c r="J2408" s="196">
        <v>4</v>
      </c>
      <c r="K2408" s="448">
        <v>715140</v>
      </c>
      <c r="L2408" s="196" t="s">
        <v>63</v>
      </c>
      <c r="M2408" s="196" t="s">
        <v>298</v>
      </c>
      <c r="N2408" s="216">
        <v>0</v>
      </c>
      <c r="O2408" s="216">
        <v>30.59</v>
      </c>
      <c r="P2408" s="216">
        <v>0</v>
      </c>
      <c r="Q2408" s="335">
        <v>0</v>
      </c>
      <c r="R2408" s="234"/>
    </row>
    <row r="2409" spans="2:18" s="194" customFormat="1" x14ac:dyDescent="0.25">
      <c r="B2409" s="233">
        <v>2408</v>
      </c>
      <c r="C2409" s="293">
        <v>45503</v>
      </c>
      <c r="D2409" s="195" t="s">
        <v>150</v>
      </c>
      <c r="E2409" s="196" t="s">
        <v>92</v>
      </c>
      <c r="F2409" s="196" t="s">
        <v>63</v>
      </c>
      <c r="G2409" s="196" t="s">
        <v>210</v>
      </c>
      <c r="H2409" s="196">
        <v>4.1500000000000004</v>
      </c>
      <c r="I2409" s="196" t="s">
        <v>215</v>
      </c>
      <c r="J2409" s="196">
        <v>26</v>
      </c>
      <c r="K2409" s="448">
        <v>715140</v>
      </c>
      <c r="L2409" s="196" t="s">
        <v>63</v>
      </c>
      <c r="M2409" s="196" t="s">
        <v>298</v>
      </c>
      <c r="N2409" s="216">
        <v>0</v>
      </c>
      <c r="O2409" s="216">
        <v>124.08499999999999</v>
      </c>
      <c r="P2409" s="216">
        <v>0</v>
      </c>
      <c r="Q2409" s="335">
        <v>0</v>
      </c>
      <c r="R2409" s="234"/>
    </row>
    <row r="2410" spans="2:18" s="194" customFormat="1" x14ac:dyDescent="0.25">
      <c r="B2410" s="233">
        <v>2409</v>
      </c>
      <c r="C2410" s="293">
        <v>45503</v>
      </c>
      <c r="D2410" s="195" t="s">
        <v>150</v>
      </c>
      <c r="E2410" s="196" t="s">
        <v>92</v>
      </c>
      <c r="F2410" s="196" t="s">
        <v>63</v>
      </c>
      <c r="G2410" s="196" t="s">
        <v>210</v>
      </c>
      <c r="H2410" s="196">
        <v>4.1500000000000004</v>
      </c>
      <c r="I2410" s="196" t="s">
        <v>215</v>
      </c>
      <c r="J2410" s="196">
        <v>5</v>
      </c>
      <c r="K2410" s="448">
        <v>715140</v>
      </c>
      <c r="L2410" s="196" t="s">
        <v>63</v>
      </c>
      <c r="M2410" s="196" t="s">
        <v>298</v>
      </c>
      <c r="N2410" s="216">
        <v>0</v>
      </c>
      <c r="O2410" s="216">
        <v>23.862499999999997</v>
      </c>
      <c r="P2410" s="216">
        <v>0</v>
      </c>
      <c r="Q2410" s="335">
        <v>0</v>
      </c>
      <c r="R2410" s="234"/>
    </row>
    <row r="2411" spans="2:18" s="194" customFormat="1" x14ac:dyDescent="0.25">
      <c r="B2411" s="233">
        <v>2410</v>
      </c>
      <c r="C2411" s="293">
        <v>45503</v>
      </c>
      <c r="D2411" s="195" t="s">
        <v>148</v>
      </c>
      <c r="E2411" s="196" t="s">
        <v>92</v>
      </c>
      <c r="F2411" s="196" t="s">
        <v>63</v>
      </c>
      <c r="G2411" s="196" t="s">
        <v>210</v>
      </c>
      <c r="H2411" s="196">
        <v>4.1500000000000004</v>
      </c>
      <c r="I2411" s="196" t="s">
        <v>215</v>
      </c>
      <c r="J2411" s="196">
        <v>29</v>
      </c>
      <c r="K2411" s="448">
        <v>715140</v>
      </c>
      <c r="L2411" s="196" t="s">
        <v>63</v>
      </c>
      <c r="M2411" s="196" t="s">
        <v>298</v>
      </c>
      <c r="N2411" s="216">
        <v>0</v>
      </c>
      <c r="O2411" s="216">
        <v>138.4025</v>
      </c>
      <c r="P2411" s="216">
        <v>0</v>
      </c>
      <c r="Q2411" s="335">
        <v>0</v>
      </c>
      <c r="R2411" s="234"/>
    </row>
    <row r="2412" spans="2:18" s="194" customFormat="1" x14ac:dyDescent="0.25">
      <c r="B2412" s="233">
        <v>2411</v>
      </c>
      <c r="C2412" s="293">
        <v>45503</v>
      </c>
      <c r="D2412" s="195" t="s">
        <v>148</v>
      </c>
      <c r="E2412" s="196" t="s">
        <v>92</v>
      </c>
      <c r="F2412" s="196" t="s">
        <v>63</v>
      </c>
      <c r="G2412" s="196" t="s">
        <v>210</v>
      </c>
      <c r="H2412" s="196">
        <v>4.1500000000000004</v>
      </c>
      <c r="I2412" s="196" t="s">
        <v>215</v>
      </c>
      <c r="J2412" s="196">
        <v>5</v>
      </c>
      <c r="K2412" s="448">
        <v>715140</v>
      </c>
      <c r="L2412" s="196" t="s">
        <v>63</v>
      </c>
      <c r="M2412" s="196" t="s">
        <v>298</v>
      </c>
      <c r="N2412" s="216">
        <v>0</v>
      </c>
      <c r="O2412" s="216">
        <v>23.862499999999997</v>
      </c>
      <c r="P2412" s="216">
        <v>0</v>
      </c>
      <c r="Q2412" s="335">
        <v>0</v>
      </c>
      <c r="R2412" s="234"/>
    </row>
    <row r="2413" spans="2:18" s="194" customFormat="1" x14ac:dyDescent="0.25">
      <c r="B2413" s="233">
        <v>2412</v>
      </c>
      <c r="C2413" s="293">
        <v>45503</v>
      </c>
      <c r="D2413" s="195" t="s">
        <v>177</v>
      </c>
      <c r="E2413" s="196" t="s">
        <v>159</v>
      </c>
      <c r="F2413" s="196" t="s">
        <v>8</v>
      </c>
      <c r="G2413" s="196" t="s">
        <v>159</v>
      </c>
      <c r="H2413" s="196">
        <v>11.6</v>
      </c>
      <c r="I2413" s="196" t="s">
        <v>66</v>
      </c>
      <c r="J2413" s="196">
        <v>3</v>
      </c>
      <c r="K2413" s="448"/>
      <c r="L2413" s="196" t="s">
        <v>356</v>
      </c>
      <c r="M2413" s="196"/>
      <c r="N2413" s="216">
        <v>0</v>
      </c>
      <c r="O2413" s="216">
        <v>0</v>
      </c>
      <c r="P2413" s="216">
        <v>34.799999999999997</v>
      </c>
      <c r="Q2413" s="335">
        <v>0</v>
      </c>
      <c r="R2413" s="234"/>
    </row>
    <row r="2414" spans="2:18" s="194" customFormat="1" x14ac:dyDescent="0.25">
      <c r="B2414" s="233">
        <v>2413</v>
      </c>
      <c r="C2414" s="293">
        <v>45503</v>
      </c>
      <c r="D2414" s="195" t="s">
        <v>139</v>
      </c>
      <c r="E2414" s="196" t="s">
        <v>92</v>
      </c>
      <c r="F2414" s="196" t="s">
        <v>2</v>
      </c>
      <c r="G2414" s="196" t="s">
        <v>209</v>
      </c>
      <c r="H2414" s="196">
        <v>7</v>
      </c>
      <c r="I2414" s="196"/>
      <c r="J2414" s="196">
        <v>0</v>
      </c>
      <c r="K2414" s="448"/>
      <c r="L2414" s="196"/>
      <c r="M2414" s="196"/>
      <c r="N2414" s="216">
        <v>0</v>
      </c>
      <c r="O2414" s="216">
        <v>0</v>
      </c>
      <c r="P2414" s="216">
        <v>0</v>
      </c>
      <c r="Q2414" s="335">
        <v>0</v>
      </c>
      <c r="R2414" s="234"/>
    </row>
    <row r="2415" spans="2:18" s="194" customFormat="1" x14ac:dyDescent="0.25">
      <c r="B2415" s="233">
        <v>2414</v>
      </c>
      <c r="C2415" s="293">
        <v>45503</v>
      </c>
      <c r="D2415" s="195" t="s">
        <v>140</v>
      </c>
      <c r="E2415" s="196" t="s">
        <v>92</v>
      </c>
      <c r="F2415" s="196" t="s">
        <v>2</v>
      </c>
      <c r="G2415" s="196" t="s">
        <v>209</v>
      </c>
      <c r="H2415" s="196">
        <v>7</v>
      </c>
      <c r="I2415" s="196"/>
      <c r="J2415" s="196">
        <v>0</v>
      </c>
      <c r="K2415" s="448"/>
      <c r="L2415" s="196"/>
      <c r="M2415" s="196"/>
      <c r="N2415" s="216">
        <v>0</v>
      </c>
      <c r="O2415" s="216">
        <v>0</v>
      </c>
      <c r="P2415" s="216">
        <v>0</v>
      </c>
      <c r="Q2415" s="335">
        <v>0</v>
      </c>
      <c r="R2415" s="234"/>
    </row>
    <row r="2416" spans="2:18" s="194" customFormat="1" x14ac:dyDescent="0.25">
      <c r="B2416" s="233">
        <v>2415</v>
      </c>
      <c r="C2416" s="293">
        <v>45503</v>
      </c>
      <c r="D2416" s="195" t="s">
        <v>141</v>
      </c>
      <c r="E2416" s="196" t="s">
        <v>92</v>
      </c>
      <c r="F2416" s="196" t="s">
        <v>2</v>
      </c>
      <c r="G2416" s="196" t="s">
        <v>209</v>
      </c>
      <c r="H2416" s="196">
        <v>7</v>
      </c>
      <c r="I2416" s="196"/>
      <c r="J2416" s="196">
        <v>0</v>
      </c>
      <c r="K2416" s="448"/>
      <c r="L2416" s="196"/>
      <c r="M2416" s="196"/>
      <c r="N2416" s="216">
        <v>0</v>
      </c>
      <c r="O2416" s="216">
        <v>0</v>
      </c>
      <c r="P2416" s="216">
        <v>0</v>
      </c>
      <c r="Q2416" s="335">
        <v>0</v>
      </c>
      <c r="R2416" s="234"/>
    </row>
    <row r="2417" spans="2:18" s="194" customFormat="1" x14ac:dyDescent="0.25">
      <c r="B2417" s="233">
        <v>2416</v>
      </c>
      <c r="C2417" s="293">
        <v>45503</v>
      </c>
      <c r="D2417" s="195" t="s">
        <v>252</v>
      </c>
      <c r="E2417" s="196" t="s">
        <v>92</v>
      </c>
      <c r="F2417" s="196" t="s">
        <v>2</v>
      </c>
      <c r="G2417" s="196" t="s">
        <v>209</v>
      </c>
      <c r="H2417" s="196">
        <v>7</v>
      </c>
      <c r="I2417" s="196" t="s">
        <v>214</v>
      </c>
      <c r="J2417" s="196">
        <v>6</v>
      </c>
      <c r="K2417" s="448">
        <v>712650</v>
      </c>
      <c r="L2417" s="196" t="s">
        <v>2</v>
      </c>
      <c r="M2417" s="196" t="s">
        <v>297</v>
      </c>
      <c r="N2417" s="216">
        <v>42</v>
      </c>
      <c r="O2417" s="216">
        <v>0</v>
      </c>
      <c r="P2417" s="216">
        <v>0</v>
      </c>
      <c r="Q2417" s="335">
        <v>0</v>
      </c>
      <c r="R2417" s="234"/>
    </row>
    <row r="2418" spans="2:18" s="194" customFormat="1" x14ac:dyDescent="0.25">
      <c r="B2418" s="233">
        <v>2417</v>
      </c>
      <c r="C2418" s="293">
        <v>45503</v>
      </c>
      <c r="D2418" s="195" t="s">
        <v>259</v>
      </c>
      <c r="E2418" s="196" t="s">
        <v>92</v>
      </c>
      <c r="F2418" s="196" t="s">
        <v>2</v>
      </c>
      <c r="G2418" s="196" t="s">
        <v>209</v>
      </c>
      <c r="H2418" s="196">
        <v>7</v>
      </c>
      <c r="I2418" s="196" t="s">
        <v>214</v>
      </c>
      <c r="J2418" s="196">
        <v>10</v>
      </c>
      <c r="K2418" s="448">
        <v>712650</v>
      </c>
      <c r="L2418" s="196" t="s">
        <v>2</v>
      </c>
      <c r="M2418" s="196" t="s">
        <v>297</v>
      </c>
      <c r="N2418" s="216">
        <v>70</v>
      </c>
      <c r="O2418" s="216">
        <v>0</v>
      </c>
      <c r="P2418" s="216">
        <v>0</v>
      </c>
      <c r="Q2418" s="335">
        <v>0</v>
      </c>
      <c r="R2418" s="234"/>
    </row>
    <row r="2419" spans="2:18" s="194" customFormat="1" x14ac:dyDescent="0.25">
      <c r="B2419" s="233">
        <v>2418</v>
      </c>
      <c r="C2419" s="293">
        <v>45503</v>
      </c>
      <c r="D2419" s="195" t="s">
        <v>260</v>
      </c>
      <c r="E2419" s="196" t="s">
        <v>92</v>
      </c>
      <c r="F2419" s="196" t="s">
        <v>2</v>
      </c>
      <c r="G2419" s="196" t="s">
        <v>209</v>
      </c>
      <c r="H2419" s="196">
        <v>7</v>
      </c>
      <c r="I2419" s="196" t="s">
        <v>214</v>
      </c>
      <c r="J2419" s="196">
        <v>6</v>
      </c>
      <c r="K2419" s="448">
        <v>712650</v>
      </c>
      <c r="L2419" s="196" t="s">
        <v>2</v>
      </c>
      <c r="M2419" s="196" t="s">
        <v>297</v>
      </c>
      <c r="N2419" s="216">
        <v>42</v>
      </c>
      <c r="O2419" s="216">
        <v>0</v>
      </c>
      <c r="P2419" s="216">
        <v>0</v>
      </c>
      <c r="Q2419" s="335">
        <v>0</v>
      </c>
      <c r="R2419" s="234"/>
    </row>
    <row r="2420" spans="2:18" s="194" customFormat="1" x14ac:dyDescent="0.25">
      <c r="B2420" s="233">
        <v>2419</v>
      </c>
      <c r="C2420" s="293">
        <v>45503</v>
      </c>
      <c r="D2420" s="195" t="s">
        <v>96</v>
      </c>
      <c r="E2420" s="196" t="s">
        <v>159</v>
      </c>
      <c r="F2420" s="196" t="s">
        <v>1</v>
      </c>
      <c r="G2420" s="196" t="s">
        <v>159</v>
      </c>
      <c r="H2420" s="196">
        <v>11.8</v>
      </c>
      <c r="I2420" s="196" t="s">
        <v>66</v>
      </c>
      <c r="J2420" s="196">
        <v>3</v>
      </c>
      <c r="K2420" s="448"/>
      <c r="L2420" s="196" t="s">
        <v>356</v>
      </c>
      <c r="M2420" s="196"/>
      <c r="N2420" s="216">
        <v>0</v>
      </c>
      <c r="O2420" s="216">
        <v>0</v>
      </c>
      <c r="P2420" s="216">
        <v>35.400000000000006</v>
      </c>
      <c r="Q2420" s="335">
        <v>0</v>
      </c>
      <c r="R2420" s="234"/>
    </row>
    <row r="2421" spans="2:18" s="194" customFormat="1" x14ac:dyDescent="0.25">
      <c r="B2421" s="233">
        <v>2420</v>
      </c>
      <c r="C2421" s="293">
        <v>45503</v>
      </c>
      <c r="D2421" s="195" t="s">
        <v>128</v>
      </c>
      <c r="E2421" s="196" t="s">
        <v>159</v>
      </c>
      <c r="F2421" s="196" t="s">
        <v>1</v>
      </c>
      <c r="G2421" s="196" t="s">
        <v>159</v>
      </c>
      <c r="H2421" s="196">
        <v>11.8</v>
      </c>
      <c r="I2421" s="196" t="s">
        <v>66</v>
      </c>
      <c r="J2421" s="196">
        <v>3</v>
      </c>
      <c r="K2421" s="448"/>
      <c r="L2421" s="196" t="s">
        <v>356</v>
      </c>
      <c r="M2421" s="196"/>
      <c r="N2421" s="216">
        <v>0</v>
      </c>
      <c r="O2421" s="216">
        <v>0</v>
      </c>
      <c r="P2421" s="216">
        <v>35.400000000000006</v>
      </c>
      <c r="Q2421" s="335">
        <v>0</v>
      </c>
      <c r="R2421" s="234"/>
    </row>
    <row r="2422" spans="2:18" s="194" customFormat="1" x14ac:dyDescent="0.25">
      <c r="B2422" s="233">
        <v>2421</v>
      </c>
      <c r="C2422" s="293">
        <v>45503</v>
      </c>
      <c r="D2422" s="195" t="s">
        <v>119</v>
      </c>
      <c r="E2422" s="196" t="s">
        <v>257</v>
      </c>
      <c r="F2422" s="196" t="s">
        <v>1</v>
      </c>
      <c r="G2422" s="196" t="s">
        <v>300</v>
      </c>
      <c r="H2422" s="196">
        <v>6</v>
      </c>
      <c r="I2422" s="196"/>
      <c r="J2422" s="196">
        <v>0</v>
      </c>
      <c r="K2422" s="448"/>
      <c r="L2422" s="196"/>
      <c r="M2422" s="196"/>
      <c r="N2422" s="216">
        <v>0</v>
      </c>
      <c r="O2422" s="216">
        <v>0</v>
      </c>
      <c r="P2422" s="216">
        <v>0</v>
      </c>
      <c r="Q2422" s="335">
        <v>0</v>
      </c>
      <c r="R2422" s="234"/>
    </row>
    <row r="2423" spans="2:18" s="194" customFormat="1" x14ac:dyDescent="0.25">
      <c r="B2423" s="233">
        <v>2422</v>
      </c>
      <c r="C2423" s="293">
        <v>45503</v>
      </c>
      <c r="D2423" s="195" t="s">
        <v>121</v>
      </c>
      <c r="E2423" s="196" t="s">
        <v>258</v>
      </c>
      <c r="F2423" s="196" t="s">
        <v>1</v>
      </c>
      <c r="G2423" s="196" t="s">
        <v>300</v>
      </c>
      <c r="H2423" s="196">
        <v>6</v>
      </c>
      <c r="I2423" s="196"/>
      <c r="J2423" s="196">
        <v>0</v>
      </c>
      <c r="K2423" s="448"/>
      <c r="L2423" s="196"/>
      <c r="M2423" s="196"/>
      <c r="N2423" s="216">
        <v>0</v>
      </c>
      <c r="O2423" s="216">
        <v>0</v>
      </c>
      <c r="P2423" s="216">
        <v>0</v>
      </c>
      <c r="Q2423" s="335">
        <v>0</v>
      </c>
      <c r="R2423" s="234"/>
    </row>
    <row r="2424" spans="2:18" s="194" customFormat="1" x14ac:dyDescent="0.25">
      <c r="B2424" s="233">
        <v>2423</v>
      </c>
      <c r="C2424" s="293">
        <v>45503</v>
      </c>
      <c r="D2424" s="195" t="s">
        <v>349</v>
      </c>
      <c r="E2424" s="196" t="s">
        <v>258</v>
      </c>
      <c r="F2424" s="196" t="s">
        <v>1</v>
      </c>
      <c r="G2424" s="196" t="s">
        <v>300</v>
      </c>
      <c r="H2424" s="196">
        <v>6</v>
      </c>
      <c r="I2424" s="196"/>
      <c r="J2424" s="196">
        <v>0</v>
      </c>
      <c r="K2424" s="448"/>
      <c r="L2424" s="196"/>
      <c r="M2424" s="196"/>
      <c r="N2424" s="216">
        <v>0</v>
      </c>
      <c r="O2424" s="216">
        <v>0</v>
      </c>
      <c r="P2424" s="216">
        <v>0</v>
      </c>
      <c r="Q2424" s="335">
        <v>0</v>
      </c>
      <c r="R2424" s="234"/>
    </row>
    <row r="2425" spans="2:18" s="194" customFormat="1" x14ac:dyDescent="0.25">
      <c r="B2425" s="233">
        <v>2424</v>
      </c>
      <c r="C2425" s="293">
        <v>45503</v>
      </c>
      <c r="D2425" s="195" t="s">
        <v>368</v>
      </c>
      <c r="E2425" s="196" t="s">
        <v>181</v>
      </c>
      <c r="F2425" s="196" t="s">
        <v>302</v>
      </c>
      <c r="G2425" s="196">
        <v>0</v>
      </c>
      <c r="H2425" s="196">
        <v>6</v>
      </c>
      <c r="I2425" s="196"/>
      <c r="J2425" s="196">
        <v>0</v>
      </c>
      <c r="K2425" s="448"/>
      <c r="L2425" s="196"/>
      <c r="M2425" s="196"/>
      <c r="N2425" s="216">
        <v>0</v>
      </c>
      <c r="O2425" s="216">
        <v>0</v>
      </c>
      <c r="P2425" s="216">
        <v>0</v>
      </c>
      <c r="Q2425" s="335">
        <v>0</v>
      </c>
      <c r="R2425" s="234"/>
    </row>
    <row r="2426" spans="2:18" s="194" customFormat="1" x14ac:dyDescent="0.25">
      <c r="B2426" s="233">
        <v>2425</v>
      </c>
      <c r="C2426" s="293">
        <v>45504</v>
      </c>
      <c r="D2426" s="195" t="s">
        <v>371</v>
      </c>
      <c r="E2426" s="196" t="s">
        <v>92</v>
      </c>
      <c r="F2426" s="196" t="s">
        <v>64</v>
      </c>
      <c r="G2426" s="196" t="s">
        <v>210</v>
      </c>
      <c r="H2426" s="196">
        <v>5</v>
      </c>
      <c r="I2426" s="196"/>
      <c r="J2426" s="196">
        <v>5</v>
      </c>
      <c r="K2426" s="448"/>
      <c r="L2426" s="196" t="s">
        <v>64</v>
      </c>
      <c r="M2426" s="196"/>
      <c r="N2426" s="216">
        <v>0</v>
      </c>
      <c r="O2426" s="216">
        <v>0</v>
      </c>
      <c r="P2426" s="216">
        <v>0</v>
      </c>
      <c r="Q2426" s="335">
        <v>0</v>
      </c>
      <c r="R2426" s="234"/>
    </row>
    <row r="2427" spans="2:18" s="194" customFormat="1" x14ac:dyDescent="0.25">
      <c r="B2427" s="233">
        <v>2426</v>
      </c>
      <c r="C2427" s="293">
        <v>45504</v>
      </c>
      <c r="D2427" s="195" t="s">
        <v>91</v>
      </c>
      <c r="E2427" s="196" t="s">
        <v>92</v>
      </c>
      <c r="F2427" s="196" t="s">
        <v>1</v>
      </c>
      <c r="G2427" s="196" t="s">
        <v>209</v>
      </c>
      <c r="H2427" s="196">
        <v>6.65</v>
      </c>
      <c r="I2427" s="196" t="s">
        <v>214</v>
      </c>
      <c r="J2427" s="196">
        <v>28</v>
      </c>
      <c r="K2427" s="448">
        <v>723505</v>
      </c>
      <c r="L2427" s="196" t="s">
        <v>1</v>
      </c>
      <c r="M2427" s="196" t="s">
        <v>298</v>
      </c>
      <c r="N2427" s="216">
        <v>186.20000000000002</v>
      </c>
      <c r="O2427" s="216">
        <v>0</v>
      </c>
      <c r="P2427" s="216">
        <v>0</v>
      </c>
      <c r="Q2427" s="335">
        <v>0</v>
      </c>
      <c r="R2427" s="234"/>
    </row>
    <row r="2428" spans="2:18" s="194" customFormat="1" x14ac:dyDescent="0.25">
      <c r="B2428" s="232">
        <v>2427</v>
      </c>
      <c r="C2428" s="293">
        <v>45504</v>
      </c>
      <c r="D2428" s="195" t="s">
        <v>91</v>
      </c>
      <c r="E2428" s="196" t="s">
        <v>92</v>
      </c>
      <c r="F2428" s="196" t="s">
        <v>1</v>
      </c>
      <c r="G2428" s="196" t="s">
        <v>209</v>
      </c>
      <c r="H2428" s="196">
        <v>6.65</v>
      </c>
      <c r="I2428" s="196" t="s">
        <v>247</v>
      </c>
      <c r="J2428" s="196">
        <v>28</v>
      </c>
      <c r="K2428" s="448">
        <v>723505</v>
      </c>
      <c r="L2428" s="196" t="s">
        <v>1</v>
      </c>
      <c r="M2428" s="196" t="s">
        <v>514</v>
      </c>
      <c r="N2428" s="216">
        <f t="shared" ref="N2428" si="165">IF(I2428=$N$5,J2428*H2428,0)</f>
        <v>0</v>
      </c>
      <c r="O2428" s="216">
        <f t="shared" ref="O2428" si="166">IF(I2428=$O$5,J2428*H2428,0)*1.15</f>
        <v>0</v>
      </c>
      <c r="P2428" s="216">
        <f t="shared" ref="P2428" si="167">IF(I2428=$P$5,J2428*H2428,0)</f>
        <v>0</v>
      </c>
      <c r="Q2428" s="335">
        <f t="shared" ref="Q2428" si="168">IF(I2428=$Q$5,J2428*H2428,0)</f>
        <v>186.20000000000002</v>
      </c>
      <c r="R2428" s="234"/>
    </row>
    <row r="2429" spans="2:18" s="194" customFormat="1" x14ac:dyDescent="0.25">
      <c r="B2429" s="233">
        <v>2428</v>
      </c>
      <c r="C2429" s="293">
        <v>45504</v>
      </c>
      <c r="D2429" s="195" t="s">
        <v>116</v>
      </c>
      <c r="E2429" s="196" t="s">
        <v>92</v>
      </c>
      <c r="F2429" s="196" t="s">
        <v>1</v>
      </c>
      <c r="G2429" s="196" t="s">
        <v>209</v>
      </c>
      <c r="H2429" s="196">
        <v>6.65</v>
      </c>
      <c r="I2429" s="196"/>
      <c r="J2429" s="196">
        <v>0</v>
      </c>
      <c r="K2429" s="448"/>
      <c r="L2429" s="196"/>
      <c r="M2429" s="196"/>
      <c r="N2429" s="216">
        <v>0</v>
      </c>
      <c r="O2429" s="216">
        <v>0</v>
      </c>
      <c r="P2429" s="216">
        <v>0</v>
      </c>
      <c r="Q2429" s="335">
        <v>0</v>
      </c>
      <c r="R2429" s="234" t="s">
        <v>267</v>
      </c>
    </row>
    <row r="2430" spans="2:18" s="194" customFormat="1" x14ac:dyDescent="0.25">
      <c r="B2430" s="233">
        <v>2429</v>
      </c>
      <c r="C2430" s="293">
        <v>45504</v>
      </c>
      <c r="D2430" s="195" t="s">
        <v>295</v>
      </c>
      <c r="E2430" s="196" t="s">
        <v>92</v>
      </c>
      <c r="F2430" s="196" t="s">
        <v>62</v>
      </c>
      <c r="G2430" s="196" t="s">
        <v>210</v>
      </c>
      <c r="H2430" s="196">
        <v>4.1500000000000004</v>
      </c>
      <c r="I2430" s="196" t="s">
        <v>214</v>
      </c>
      <c r="J2430" s="196">
        <v>54</v>
      </c>
      <c r="K2430" s="448">
        <v>718875</v>
      </c>
      <c r="L2430" s="196" t="s">
        <v>62</v>
      </c>
      <c r="M2430" s="196" t="s">
        <v>298</v>
      </c>
      <c r="N2430" s="216">
        <v>224.10000000000002</v>
      </c>
      <c r="O2430" s="216">
        <v>0</v>
      </c>
      <c r="P2430" s="216">
        <v>0</v>
      </c>
      <c r="Q2430" s="335">
        <v>0</v>
      </c>
      <c r="R2430" s="234"/>
    </row>
    <row r="2431" spans="2:18" s="194" customFormat="1" x14ac:dyDescent="0.25">
      <c r="B2431" s="233">
        <v>2430</v>
      </c>
      <c r="C2431" s="293">
        <v>45504</v>
      </c>
      <c r="D2431" s="195" t="s">
        <v>155</v>
      </c>
      <c r="E2431" s="196" t="s">
        <v>92</v>
      </c>
      <c r="F2431" s="196" t="s">
        <v>62</v>
      </c>
      <c r="G2431" s="196" t="s">
        <v>210</v>
      </c>
      <c r="H2431" s="196">
        <v>4.1500000000000004</v>
      </c>
      <c r="I2431" s="196" t="s">
        <v>214</v>
      </c>
      <c r="J2431" s="196">
        <v>0</v>
      </c>
      <c r="K2431" s="448">
        <v>718875</v>
      </c>
      <c r="L2431" s="196" t="s">
        <v>62</v>
      </c>
      <c r="M2431" s="196" t="s">
        <v>298</v>
      </c>
      <c r="N2431" s="216">
        <v>0</v>
      </c>
      <c r="O2431" s="216">
        <v>0</v>
      </c>
      <c r="P2431" s="216">
        <v>0</v>
      </c>
      <c r="Q2431" s="335">
        <v>0</v>
      </c>
      <c r="R2431" s="234" t="s">
        <v>377</v>
      </c>
    </row>
    <row r="2432" spans="2:18" s="194" customFormat="1" x14ac:dyDescent="0.25">
      <c r="B2432" s="233">
        <v>2431</v>
      </c>
      <c r="C2432" s="293">
        <v>45504</v>
      </c>
      <c r="D2432" s="195" t="s">
        <v>154</v>
      </c>
      <c r="E2432" s="196" t="s">
        <v>92</v>
      </c>
      <c r="F2432" s="196" t="s">
        <v>62</v>
      </c>
      <c r="G2432" s="196" t="s">
        <v>210</v>
      </c>
      <c r="H2432" s="196">
        <v>4.1500000000000004</v>
      </c>
      <c r="I2432" s="196" t="s">
        <v>214</v>
      </c>
      <c r="J2432" s="196">
        <v>54</v>
      </c>
      <c r="K2432" s="448">
        <v>718875</v>
      </c>
      <c r="L2432" s="196" t="s">
        <v>62</v>
      </c>
      <c r="M2432" s="196" t="s">
        <v>298</v>
      </c>
      <c r="N2432" s="216">
        <v>224.10000000000002</v>
      </c>
      <c r="O2432" s="216">
        <v>0</v>
      </c>
      <c r="P2432" s="216">
        <v>0</v>
      </c>
      <c r="Q2432" s="335">
        <v>0</v>
      </c>
      <c r="R2432" s="234"/>
    </row>
    <row r="2433" spans="2:18" s="194" customFormat="1" x14ac:dyDescent="0.25">
      <c r="B2433" s="233">
        <v>2432</v>
      </c>
      <c r="C2433" s="293">
        <v>45504</v>
      </c>
      <c r="D2433" s="195" t="s">
        <v>158</v>
      </c>
      <c r="E2433" s="196" t="s">
        <v>159</v>
      </c>
      <c r="F2433" s="196" t="s">
        <v>381</v>
      </c>
      <c r="G2433" s="196" t="s">
        <v>159</v>
      </c>
      <c r="H2433" s="196">
        <v>10</v>
      </c>
      <c r="I2433" s="196" t="s">
        <v>66</v>
      </c>
      <c r="J2433" s="196">
        <v>5</v>
      </c>
      <c r="K2433" s="448"/>
      <c r="L2433" s="196" t="s">
        <v>356</v>
      </c>
      <c r="M2433" s="196"/>
      <c r="N2433" s="216">
        <v>0</v>
      </c>
      <c r="O2433" s="216">
        <v>0</v>
      </c>
      <c r="P2433" s="216">
        <v>50</v>
      </c>
      <c r="Q2433" s="335">
        <v>0</v>
      </c>
      <c r="R2433" s="234"/>
    </row>
    <row r="2434" spans="2:18" s="194" customFormat="1" x14ac:dyDescent="0.25">
      <c r="B2434" s="233">
        <v>2433</v>
      </c>
      <c r="C2434" s="293">
        <v>45504</v>
      </c>
      <c r="D2434" s="195" t="s">
        <v>277</v>
      </c>
      <c r="E2434" s="196" t="s">
        <v>176</v>
      </c>
      <c r="F2434" s="196" t="s">
        <v>7</v>
      </c>
      <c r="G2434" s="196" t="s">
        <v>209</v>
      </c>
      <c r="H2434" s="196">
        <v>7</v>
      </c>
      <c r="I2434" s="196" t="s">
        <v>214</v>
      </c>
      <c r="J2434" s="196">
        <v>28</v>
      </c>
      <c r="K2434" s="448">
        <v>723300</v>
      </c>
      <c r="L2434" s="196" t="s">
        <v>7</v>
      </c>
      <c r="M2434" s="196" t="s">
        <v>298</v>
      </c>
      <c r="N2434" s="216">
        <v>196</v>
      </c>
      <c r="O2434" s="216">
        <v>0</v>
      </c>
      <c r="P2434" s="216">
        <v>0</v>
      </c>
      <c r="Q2434" s="335">
        <v>0</v>
      </c>
      <c r="R2434" s="234"/>
    </row>
    <row r="2435" spans="2:18" s="194" customFormat="1" x14ac:dyDescent="0.25">
      <c r="B2435" s="233">
        <v>2434</v>
      </c>
      <c r="C2435" s="293">
        <v>45504</v>
      </c>
      <c r="D2435" s="195" t="s">
        <v>261</v>
      </c>
      <c r="E2435" s="196" t="s">
        <v>269</v>
      </c>
      <c r="F2435" s="196" t="s">
        <v>7</v>
      </c>
      <c r="G2435" s="196" t="s">
        <v>210</v>
      </c>
      <c r="H2435" s="196">
        <v>5</v>
      </c>
      <c r="I2435" s="196" t="s">
        <v>214</v>
      </c>
      <c r="J2435" s="196">
        <v>21</v>
      </c>
      <c r="K2435" s="448">
        <v>723300</v>
      </c>
      <c r="L2435" s="196" t="s">
        <v>7</v>
      </c>
      <c r="M2435" s="196" t="s">
        <v>298</v>
      </c>
      <c r="N2435" s="216">
        <v>105</v>
      </c>
      <c r="O2435" s="216">
        <v>0</v>
      </c>
      <c r="P2435" s="216">
        <v>0</v>
      </c>
      <c r="Q2435" s="335">
        <v>0</v>
      </c>
      <c r="R2435" s="234"/>
    </row>
    <row r="2436" spans="2:18" s="194" customFormat="1" x14ac:dyDescent="0.25">
      <c r="B2436" s="233">
        <v>2435</v>
      </c>
      <c r="C2436" s="293">
        <v>45504</v>
      </c>
      <c r="D2436" s="195" t="s">
        <v>254</v>
      </c>
      <c r="E2436" s="196" t="s">
        <v>159</v>
      </c>
      <c r="F2436" s="196" t="s">
        <v>7</v>
      </c>
      <c r="G2436" s="196" t="s">
        <v>159</v>
      </c>
      <c r="H2436" s="196">
        <v>10</v>
      </c>
      <c r="I2436" s="196" t="s">
        <v>66</v>
      </c>
      <c r="J2436" s="196">
        <v>9</v>
      </c>
      <c r="K2436" s="448"/>
      <c r="L2436" s="196" t="s">
        <v>356</v>
      </c>
      <c r="M2436" s="196"/>
      <c r="N2436" s="216">
        <v>0</v>
      </c>
      <c r="O2436" s="216">
        <v>0</v>
      </c>
      <c r="P2436" s="216">
        <v>90</v>
      </c>
      <c r="Q2436" s="335">
        <v>0</v>
      </c>
      <c r="R2436" s="234"/>
    </row>
    <row r="2437" spans="2:18" s="194" customFormat="1" x14ac:dyDescent="0.25">
      <c r="B2437" s="233">
        <v>2436</v>
      </c>
      <c r="C2437" s="293">
        <v>45504</v>
      </c>
      <c r="D2437" s="195" t="s">
        <v>352</v>
      </c>
      <c r="E2437" s="196" t="s">
        <v>176</v>
      </c>
      <c r="F2437" s="196" t="s">
        <v>7</v>
      </c>
      <c r="G2437" s="196" t="s">
        <v>209</v>
      </c>
      <c r="H2437" s="196">
        <v>7</v>
      </c>
      <c r="I2437" s="196" t="s">
        <v>214</v>
      </c>
      <c r="J2437" s="196">
        <v>30</v>
      </c>
      <c r="K2437" s="448">
        <v>723300</v>
      </c>
      <c r="L2437" s="196" t="s">
        <v>7</v>
      </c>
      <c r="M2437" s="196" t="s">
        <v>298</v>
      </c>
      <c r="N2437" s="216">
        <v>210</v>
      </c>
      <c r="O2437" s="216">
        <v>0</v>
      </c>
      <c r="P2437" s="216">
        <v>0</v>
      </c>
      <c r="Q2437" s="335">
        <v>0</v>
      </c>
      <c r="R2437" s="234"/>
    </row>
    <row r="2438" spans="2:18" s="194" customFormat="1" x14ac:dyDescent="0.25">
      <c r="B2438" s="233">
        <v>2437</v>
      </c>
      <c r="C2438" s="293">
        <v>45504</v>
      </c>
      <c r="D2438" s="195" t="s">
        <v>175</v>
      </c>
      <c r="E2438" s="196" t="s">
        <v>176</v>
      </c>
      <c r="F2438" s="196" t="s">
        <v>7</v>
      </c>
      <c r="G2438" s="196" t="s">
        <v>209</v>
      </c>
      <c r="H2438" s="196">
        <v>7</v>
      </c>
      <c r="I2438" s="196" t="s">
        <v>214</v>
      </c>
      <c r="J2438" s="196">
        <v>26</v>
      </c>
      <c r="K2438" s="448">
        <v>723300</v>
      </c>
      <c r="L2438" s="196" t="s">
        <v>7</v>
      </c>
      <c r="M2438" s="196" t="s">
        <v>298</v>
      </c>
      <c r="N2438" s="216">
        <v>182</v>
      </c>
      <c r="O2438" s="216">
        <v>0</v>
      </c>
      <c r="P2438" s="216">
        <v>0</v>
      </c>
      <c r="Q2438" s="335">
        <v>0</v>
      </c>
      <c r="R2438" s="234"/>
    </row>
    <row r="2439" spans="2:18" s="194" customFormat="1" x14ac:dyDescent="0.25">
      <c r="B2439" s="233">
        <v>2438</v>
      </c>
      <c r="C2439" s="293">
        <v>45504</v>
      </c>
      <c r="D2439" s="195" t="s">
        <v>171</v>
      </c>
      <c r="E2439" s="196" t="s">
        <v>159</v>
      </c>
      <c r="F2439" s="196" t="s">
        <v>7</v>
      </c>
      <c r="G2439" s="196" t="s">
        <v>159</v>
      </c>
      <c r="H2439" s="196">
        <v>11.2</v>
      </c>
      <c r="I2439" s="196"/>
      <c r="J2439" s="196">
        <v>0</v>
      </c>
      <c r="K2439" s="448"/>
      <c r="L2439" s="196"/>
      <c r="M2439" s="196"/>
      <c r="N2439" s="216">
        <v>0</v>
      </c>
      <c r="O2439" s="216">
        <v>0</v>
      </c>
      <c r="P2439" s="216">
        <v>0</v>
      </c>
      <c r="Q2439" s="335">
        <v>0</v>
      </c>
      <c r="R2439" s="234"/>
    </row>
    <row r="2440" spans="2:18" s="194" customFormat="1" x14ac:dyDescent="0.25">
      <c r="B2440" s="233">
        <v>2439</v>
      </c>
      <c r="C2440" s="293">
        <v>45504</v>
      </c>
      <c r="D2440" s="195" t="s">
        <v>151</v>
      </c>
      <c r="E2440" s="196" t="s">
        <v>92</v>
      </c>
      <c r="F2440" s="196" t="s">
        <v>63</v>
      </c>
      <c r="G2440" s="196" t="s">
        <v>209</v>
      </c>
      <c r="H2440" s="196">
        <v>6.65</v>
      </c>
      <c r="I2440" s="196" t="s">
        <v>215</v>
      </c>
      <c r="J2440" s="196">
        <v>1</v>
      </c>
      <c r="K2440" s="448">
        <v>715100</v>
      </c>
      <c r="L2440" s="196" t="s">
        <v>63</v>
      </c>
      <c r="M2440" s="196" t="s">
        <v>298</v>
      </c>
      <c r="N2440" s="216">
        <v>0</v>
      </c>
      <c r="O2440" s="216">
        <v>7.6475</v>
      </c>
      <c r="P2440" s="216">
        <v>0</v>
      </c>
      <c r="Q2440" s="335">
        <v>0</v>
      </c>
      <c r="R2440" s="234"/>
    </row>
    <row r="2441" spans="2:18" s="194" customFormat="1" x14ac:dyDescent="0.25">
      <c r="B2441" s="233">
        <v>2440</v>
      </c>
      <c r="C2441" s="293">
        <v>45504</v>
      </c>
      <c r="D2441" s="195" t="s">
        <v>150</v>
      </c>
      <c r="E2441" s="196" t="s">
        <v>92</v>
      </c>
      <c r="F2441" s="196" t="s">
        <v>63</v>
      </c>
      <c r="G2441" s="196" t="s">
        <v>210</v>
      </c>
      <c r="H2441" s="196">
        <v>4.1500000000000004</v>
      </c>
      <c r="I2441" s="196" t="s">
        <v>215</v>
      </c>
      <c r="J2441" s="196">
        <v>34</v>
      </c>
      <c r="K2441" s="448">
        <v>715100</v>
      </c>
      <c r="L2441" s="196" t="s">
        <v>63</v>
      </c>
      <c r="M2441" s="196" t="s">
        <v>298</v>
      </c>
      <c r="N2441" s="216">
        <v>0</v>
      </c>
      <c r="O2441" s="216">
        <v>162.26500000000001</v>
      </c>
      <c r="P2441" s="216">
        <v>0</v>
      </c>
      <c r="Q2441" s="335">
        <v>0</v>
      </c>
      <c r="R2441" s="234"/>
    </row>
    <row r="2442" spans="2:18" s="194" customFormat="1" x14ac:dyDescent="0.25">
      <c r="B2442" s="233">
        <v>2441</v>
      </c>
      <c r="C2442" s="293">
        <v>45504</v>
      </c>
      <c r="D2442" s="195" t="s">
        <v>148</v>
      </c>
      <c r="E2442" s="196" t="s">
        <v>92</v>
      </c>
      <c r="F2442" s="196" t="s">
        <v>63</v>
      </c>
      <c r="G2442" s="196" t="s">
        <v>210</v>
      </c>
      <c r="H2442" s="196">
        <v>4.1500000000000004</v>
      </c>
      <c r="I2442" s="196" t="s">
        <v>215</v>
      </c>
      <c r="J2442" s="196">
        <v>36</v>
      </c>
      <c r="K2442" s="448">
        <v>715100</v>
      </c>
      <c r="L2442" s="196" t="s">
        <v>63</v>
      </c>
      <c r="M2442" s="196" t="s">
        <v>298</v>
      </c>
      <c r="N2442" s="216">
        <v>0</v>
      </c>
      <c r="O2442" s="216">
        <v>171.81</v>
      </c>
      <c r="P2442" s="216">
        <v>0</v>
      </c>
      <c r="Q2442" s="335">
        <v>0</v>
      </c>
      <c r="R2442" s="234"/>
    </row>
    <row r="2443" spans="2:18" s="194" customFormat="1" x14ac:dyDescent="0.25">
      <c r="B2443" s="233">
        <v>2442</v>
      </c>
      <c r="C2443" s="293">
        <v>45504</v>
      </c>
      <c r="D2443" s="195" t="s">
        <v>177</v>
      </c>
      <c r="E2443" s="196" t="s">
        <v>159</v>
      </c>
      <c r="F2443" s="196" t="s">
        <v>8</v>
      </c>
      <c r="G2443" s="196" t="s">
        <v>159</v>
      </c>
      <c r="H2443" s="196">
        <v>11.6</v>
      </c>
      <c r="I2443" s="196" t="s">
        <v>66</v>
      </c>
      <c r="J2443" s="196">
        <v>2</v>
      </c>
      <c r="K2443" s="448"/>
      <c r="L2443" s="196" t="s">
        <v>356</v>
      </c>
      <c r="M2443" s="196"/>
      <c r="N2443" s="216">
        <v>0</v>
      </c>
      <c r="O2443" s="216">
        <v>0</v>
      </c>
      <c r="P2443" s="216">
        <v>23.2</v>
      </c>
      <c r="Q2443" s="335">
        <v>0</v>
      </c>
      <c r="R2443" s="234"/>
    </row>
    <row r="2444" spans="2:18" s="194" customFormat="1" x14ac:dyDescent="0.25">
      <c r="B2444" s="233">
        <v>2443</v>
      </c>
      <c r="C2444" s="293">
        <v>45504</v>
      </c>
      <c r="D2444" s="195" t="s">
        <v>139</v>
      </c>
      <c r="E2444" s="196" t="s">
        <v>92</v>
      </c>
      <c r="F2444" s="196" t="s">
        <v>2</v>
      </c>
      <c r="G2444" s="196" t="s">
        <v>209</v>
      </c>
      <c r="H2444" s="196">
        <v>7</v>
      </c>
      <c r="I2444" s="196"/>
      <c r="J2444" s="196">
        <v>0</v>
      </c>
      <c r="K2444" s="448"/>
      <c r="L2444" s="196"/>
      <c r="M2444" s="196"/>
      <c r="N2444" s="216">
        <v>0</v>
      </c>
      <c r="O2444" s="216">
        <v>0</v>
      </c>
      <c r="P2444" s="216">
        <v>0</v>
      </c>
      <c r="Q2444" s="335">
        <v>0</v>
      </c>
      <c r="R2444" s="234" t="s">
        <v>392</v>
      </c>
    </row>
    <row r="2445" spans="2:18" s="194" customFormat="1" x14ac:dyDescent="0.25">
      <c r="B2445" s="233">
        <v>2444</v>
      </c>
      <c r="C2445" s="293">
        <v>45504</v>
      </c>
      <c r="D2445" s="195" t="s">
        <v>140</v>
      </c>
      <c r="E2445" s="196" t="s">
        <v>92</v>
      </c>
      <c r="F2445" s="196" t="s">
        <v>2</v>
      </c>
      <c r="G2445" s="196" t="s">
        <v>209</v>
      </c>
      <c r="H2445" s="196">
        <v>7</v>
      </c>
      <c r="I2445" s="196"/>
      <c r="J2445" s="196">
        <v>0</v>
      </c>
      <c r="K2445" s="448"/>
      <c r="L2445" s="196"/>
      <c r="M2445" s="196"/>
      <c r="N2445" s="216">
        <v>0</v>
      </c>
      <c r="O2445" s="216">
        <v>0</v>
      </c>
      <c r="P2445" s="216">
        <v>0</v>
      </c>
      <c r="Q2445" s="335">
        <v>0</v>
      </c>
      <c r="R2445" s="234" t="s">
        <v>392</v>
      </c>
    </row>
    <row r="2446" spans="2:18" s="194" customFormat="1" x14ac:dyDescent="0.25">
      <c r="B2446" s="233">
        <v>2445</v>
      </c>
      <c r="C2446" s="293">
        <v>45504</v>
      </c>
      <c r="D2446" s="195" t="s">
        <v>141</v>
      </c>
      <c r="E2446" s="196" t="s">
        <v>92</v>
      </c>
      <c r="F2446" s="196" t="s">
        <v>2</v>
      </c>
      <c r="G2446" s="196" t="s">
        <v>209</v>
      </c>
      <c r="H2446" s="196">
        <v>7</v>
      </c>
      <c r="I2446" s="196"/>
      <c r="J2446" s="196">
        <v>0</v>
      </c>
      <c r="K2446" s="448"/>
      <c r="L2446" s="196"/>
      <c r="M2446" s="196"/>
      <c r="N2446" s="216">
        <v>0</v>
      </c>
      <c r="O2446" s="216">
        <v>0</v>
      </c>
      <c r="P2446" s="216">
        <v>0</v>
      </c>
      <c r="Q2446" s="335">
        <v>0</v>
      </c>
      <c r="R2446" s="234" t="s">
        <v>392</v>
      </c>
    </row>
    <row r="2447" spans="2:18" s="194" customFormat="1" x14ac:dyDescent="0.25">
      <c r="B2447" s="233">
        <v>2446</v>
      </c>
      <c r="C2447" s="293">
        <v>45504</v>
      </c>
      <c r="D2447" s="195" t="s">
        <v>252</v>
      </c>
      <c r="E2447" s="196" t="s">
        <v>92</v>
      </c>
      <c r="F2447" s="196" t="s">
        <v>2</v>
      </c>
      <c r="G2447" s="196" t="s">
        <v>209</v>
      </c>
      <c r="H2447" s="196">
        <v>7</v>
      </c>
      <c r="I2447" s="196"/>
      <c r="J2447" s="196">
        <v>0</v>
      </c>
      <c r="K2447" s="448"/>
      <c r="L2447" s="196"/>
      <c r="M2447" s="196"/>
      <c r="N2447" s="216">
        <v>0</v>
      </c>
      <c r="O2447" s="216">
        <v>0</v>
      </c>
      <c r="P2447" s="216">
        <v>0</v>
      </c>
      <c r="Q2447" s="335">
        <v>0</v>
      </c>
      <c r="R2447" s="234" t="s">
        <v>392</v>
      </c>
    </row>
    <row r="2448" spans="2:18" s="194" customFormat="1" x14ac:dyDescent="0.25">
      <c r="B2448" s="233">
        <v>2447</v>
      </c>
      <c r="C2448" s="293">
        <v>45504</v>
      </c>
      <c r="D2448" s="195" t="s">
        <v>259</v>
      </c>
      <c r="E2448" s="196" t="s">
        <v>92</v>
      </c>
      <c r="F2448" s="196" t="s">
        <v>2</v>
      </c>
      <c r="G2448" s="196" t="s">
        <v>209</v>
      </c>
      <c r="H2448" s="196">
        <v>7</v>
      </c>
      <c r="I2448" s="196"/>
      <c r="J2448" s="196">
        <v>0</v>
      </c>
      <c r="K2448" s="448"/>
      <c r="L2448" s="196"/>
      <c r="M2448" s="196"/>
      <c r="N2448" s="216">
        <v>0</v>
      </c>
      <c r="O2448" s="216">
        <v>0</v>
      </c>
      <c r="P2448" s="216">
        <v>0</v>
      </c>
      <c r="Q2448" s="335">
        <v>0</v>
      </c>
      <c r="R2448" s="234" t="s">
        <v>392</v>
      </c>
    </row>
    <row r="2449" spans="2:18" s="194" customFormat="1" x14ac:dyDescent="0.25">
      <c r="B2449" s="233">
        <v>2448</v>
      </c>
      <c r="C2449" s="293">
        <v>45504</v>
      </c>
      <c r="D2449" s="195" t="s">
        <v>260</v>
      </c>
      <c r="E2449" s="196" t="s">
        <v>92</v>
      </c>
      <c r="F2449" s="196" t="s">
        <v>2</v>
      </c>
      <c r="G2449" s="196" t="s">
        <v>209</v>
      </c>
      <c r="H2449" s="196">
        <v>7</v>
      </c>
      <c r="I2449" s="196"/>
      <c r="J2449" s="196">
        <v>0</v>
      </c>
      <c r="K2449" s="448"/>
      <c r="L2449" s="196"/>
      <c r="M2449" s="196"/>
      <c r="N2449" s="216">
        <v>0</v>
      </c>
      <c r="O2449" s="216">
        <v>0</v>
      </c>
      <c r="P2449" s="216">
        <v>0</v>
      </c>
      <c r="Q2449" s="335">
        <v>0</v>
      </c>
      <c r="R2449" s="234" t="s">
        <v>392</v>
      </c>
    </row>
    <row r="2450" spans="2:18" s="194" customFormat="1" x14ac:dyDescent="0.25">
      <c r="B2450" s="233">
        <v>2449</v>
      </c>
      <c r="C2450" s="293">
        <v>45504</v>
      </c>
      <c r="D2450" s="195" t="s">
        <v>379</v>
      </c>
      <c r="E2450" s="196" t="s">
        <v>269</v>
      </c>
      <c r="F2450" s="196" t="s">
        <v>381</v>
      </c>
      <c r="G2450" s="196" t="s">
        <v>210</v>
      </c>
      <c r="H2450" s="196">
        <v>4.1500000000000004</v>
      </c>
      <c r="I2450" s="196" t="s">
        <v>215</v>
      </c>
      <c r="J2450" s="196">
        <v>22</v>
      </c>
      <c r="K2450" s="448">
        <v>715</v>
      </c>
      <c r="L2450" s="196" t="s">
        <v>381</v>
      </c>
      <c r="M2450" s="196" t="s">
        <v>298</v>
      </c>
      <c r="N2450" s="216">
        <v>0</v>
      </c>
      <c r="O2450" s="216">
        <v>104.995</v>
      </c>
      <c r="P2450" s="216">
        <v>0</v>
      </c>
      <c r="Q2450" s="335">
        <v>0</v>
      </c>
      <c r="R2450" s="234"/>
    </row>
    <row r="2451" spans="2:18" s="194" customFormat="1" x14ac:dyDescent="0.25">
      <c r="B2451" s="232">
        <v>2450</v>
      </c>
      <c r="C2451" s="293">
        <v>45504</v>
      </c>
      <c r="D2451" s="195" t="s">
        <v>380</v>
      </c>
      <c r="E2451" s="196" t="s">
        <v>269</v>
      </c>
      <c r="F2451" s="196" t="s">
        <v>381</v>
      </c>
      <c r="G2451" s="196" t="s">
        <v>210</v>
      </c>
      <c r="H2451" s="196">
        <v>4.1500000000000004</v>
      </c>
      <c r="I2451" s="196" t="s">
        <v>215</v>
      </c>
      <c r="J2451" s="196">
        <v>22</v>
      </c>
      <c r="K2451" s="448">
        <v>715</v>
      </c>
      <c r="L2451" s="196" t="s">
        <v>381</v>
      </c>
      <c r="M2451" s="196" t="s">
        <v>298</v>
      </c>
      <c r="N2451" s="216">
        <v>0</v>
      </c>
      <c r="O2451" s="216">
        <v>104.995</v>
      </c>
      <c r="P2451" s="216">
        <v>0</v>
      </c>
      <c r="Q2451" s="335">
        <v>0</v>
      </c>
      <c r="R2451" s="234"/>
    </row>
    <row r="2452" spans="2:18" s="194" customFormat="1" x14ac:dyDescent="0.25">
      <c r="B2452" s="233">
        <v>2451</v>
      </c>
      <c r="C2452" s="293">
        <v>45504</v>
      </c>
      <c r="D2452" s="195" t="s">
        <v>96</v>
      </c>
      <c r="E2452" s="196" t="s">
        <v>159</v>
      </c>
      <c r="F2452" s="196" t="s">
        <v>1</v>
      </c>
      <c r="G2452" s="196" t="s">
        <v>159</v>
      </c>
      <c r="H2452" s="196">
        <v>11.8</v>
      </c>
      <c r="I2452" s="196"/>
      <c r="J2452" s="196">
        <v>0</v>
      </c>
      <c r="K2452" s="448"/>
      <c r="L2452" s="196"/>
      <c r="M2452" s="196"/>
      <c r="N2452" s="216">
        <v>0</v>
      </c>
      <c r="O2452" s="216">
        <v>0</v>
      </c>
      <c r="P2452" s="216">
        <v>0</v>
      </c>
      <c r="Q2452" s="335">
        <v>0</v>
      </c>
      <c r="R2452" s="234"/>
    </row>
    <row r="2453" spans="2:18" s="194" customFormat="1" x14ac:dyDescent="0.25">
      <c r="B2453" s="233">
        <v>2452</v>
      </c>
      <c r="C2453" s="293">
        <v>45504</v>
      </c>
      <c r="D2453" s="195" t="s">
        <v>128</v>
      </c>
      <c r="E2453" s="196" t="s">
        <v>159</v>
      </c>
      <c r="F2453" s="196" t="s">
        <v>1</v>
      </c>
      <c r="G2453" s="196" t="s">
        <v>159</v>
      </c>
      <c r="H2453" s="196">
        <v>11.8</v>
      </c>
      <c r="I2453" s="196" t="s">
        <v>66</v>
      </c>
      <c r="J2453" s="196">
        <v>3</v>
      </c>
      <c r="K2453" s="448"/>
      <c r="L2453" s="196" t="s">
        <v>356</v>
      </c>
      <c r="M2453" s="196"/>
      <c r="N2453" s="216">
        <v>0</v>
      </c>
      <c r="O2453" s="216">
        <v>0</v>
      </c>
      <c r="P2453" s="216">
        <v>35.400000000000006</v>
      </c>
      <c r="Q2453" s="335">
        <v>0</v>
      </c>
      <c r="R2453" s="234"/>
    </row>
    <row r="2454" spans="2:18" s="194" customFormat="1" x14ac:dyDescent="0.25">
      <c r="B2454" s="233">
        <v>2453</v>
      </c>
      <c r="C2454" s="293">
        <v>45504</v>
      </c>
      <c r="D2454" s="195" t="s">
        <v>505</v>
      </c>
      <c r="E2454" s="196" t="s">
        <v>130</v>
      </c>
      <c r="F2454" s="196" t="s">
        <v>130</v>
      </c>
      <c r="G2454" s="196" t="s">
        <v>304</v>
      </c>
      <c r="H2454" s="196">
        <v>1</v>
      </c>
      <c r="I2454" s="196" t="s">
        <v>303</v>
      </c>
      <c r="J2454" s="196">
        <v>48</v>
      </c>
      <c r="K2454" s="448"/>
      <c r="L2454" s="196"/>
      <c r="M2454" s="196" t="s">
        <v>514</v>
      </c>
      <c r="N2454" s="216">
        <v>0</v>
      </c>
      <c r="O2454" s="216">
        <v>0</v>
      </c>
      <c r="P2454" s="216">
        <v>0</v>
      </c>
      <c r="Q2454" s="335">
        <v>0</v>
      </c>
      <c r="R2454" s="234"/>
    </row>
    <row r="2455" spans="2:18" s="194" customFormat="1" x14ac:dyDescent="0.25">
      <c r="B2455" s="233">
        <v>2456</v>
      </c>
      <c r="C2455" s="293">
        <v>45504</v>
      </c>
      <c r="D2455" s="195" t="s">
        <v>368</v>
      </c>
      <c r="E2455" s="196" t="s">
        <v>181</v>
      </c>
      <c r="F2455" s="196" t="s">
        <v>302</v>
      </c>
      <c r="G2455" s="196">
        <v>0</v>
      </c>
      <c r="H2455" s="196">
        <v>6</v>
      </c>
      <c r="I2455" s="196"/>
      <c r="J2455" s="196">
        <v>0</v>
      </c>
      <c r="K2455" s="448"/>
      <c r="L2455" s="196"/>
      <c r="M2455" s="196"/>
      <c r="N2455" s="216">
        <v>0</v>
      </c>
      <c r="O2455" s="216">
        <v>0</v>
      </c>
      <c r="P2455" s="216">
        <v>0</v>
      </c>
      <c r="Q2455" s="335">
        <v>0</v>
      </c>
      <c r="R2455" s="234"/>
    </row>
    <row r="2456" spans="2:18" s="194" customFormat="1" x14ac:dyDescent="0.25">
      <c r="B2456" s="233">
        <v>2457</v>
      </c>
      <c r="C2456" s="293">
        <v>45505</v>
      </c>
      <c r="D2456" s="195" t="s">
        <v>371</v>
      </c>
      <c r="E2456" s="196" t="s">
        <v>92</v>
      </c>
      <c r="F2456" s="196" t="s">
        <v>64</v>
      </c>
      <c r="G2456" s="196" t="s">
        <v>210</v>
      </c>
      <c r="H2456" s="196">
        <v>5</v>
      </c>
      <c r="I2456" s="196"/>
      <c r="J2456" s="196">
        <v>0</v>
      </c>
      <c r="K2456" s="448"/>
      <c r="L2456" s="196"/>
      <c r="M2456" s="196"/>
      <c r="N2456" s="216">
        <v>0</v>
      </c>
      <c r="O2456" s="216">
        <v>0</v>
      </c>
      <c r="P2456" s="216">
        <v>0</v>
      </c>
      <c r="Q2456" s="335">
        <v>0</v>
      </c>
      <c r="R2456" s="234"/>
    </row>
    <row r="2457" spans="2:18" s="194" customFormat="1" x14ac:dyDescent="0.25">
      <c r="B2457" s="233">
        <v>2458</v>
      </c>
      <c r="C2457" s="293">
        <v>45505</v>
      </c>
      <c r="D2457" s="195" t="s">
        <v>370</v>
      </c>
      <c r="E2457" s="196" t="s">
        <v>92</v>
      </c>
      <c r="F2457" s="196" t="s">
        <v>1</v>
      </c>
      <c r="G2457" s="196" t="s">
        <v>209</v>
      </c>
      <c r="H2457" s="196">
        <v>10</v>
      </c>
      <c r="I2457" s="196"/>
      <c r="J2457" s="196">
        <v>0</v>
      </c>
      <c r="K2457" s="448"/>
      <c r="L2457" s="196"/>
      <c r="M2457" s="196"/>
      <c r="N2457" s="216">
        <v>0</v>
      </c>
      <c r="O2457" s="216">
        <v>0</v>
      </c>
      <c r="P2457" s="216">
        <v>0</v>
      </c>
      <c r="Q2457" s="335">
        <v>0</v>
      </c>
      <c r="R2457" s="234"/>
    </row>
    <row r="2458" spans="2:18" s="194" customFormat="1" x14ac:dyDescent="0.25">
      <c r="B2458" s="233">
        <v>2459</v>
      </c>
      <c r="C2458" s="293">
        <v>45505</v>
      </c>
      <c r="D2458" s="195" t="s">
        <v>370</v>
      </c>
      <c r="E2458" s="196" t="s">
        <v>92</v>
      </c>
      <c r="F2458" s="196" t="s">
        <v>1</v>
      </c>
      <c r="G2458" s="196" t="s">
        <v>209</v>
      </c>
      <c r="H2458" s="196">
        <v>10</v>
      </c>
      <c r="I2458" s="196"/>
      <c r="J2458" s="196">
        <v>0</v>
      </c>
      <c r="K2458" s="448"/>
      <c r="L2458" s="196"/>
      <c r="M2458" s="196"/>
      <c r="N2458" s="216">
        <v>0</v>
      </c>
      <c r="O2458" s="216">
        <v>0</v>
      </c>
      <c r="P2458" s="216">
        <v>0</v>
      </c>
      <c r="Q2458" s="335">
        <v>0</v>
      </c>
      <c r="R2458" s="234"/>
    </row>
    <row r="2459" spans="2:18" s="194" customFormat="1" x14ac:dyDescent="0.25">
      <c r="B2459" s="233">
        <v>2460</v>
      </c>
      <c r="C2459" s="293">
        <v>45505</v>
      </c>
      <c r="D2459" s="195" t="s">
        <v>91</v>
      </c>
      <c r="E2459" s="196" t="s">
        <v>92</v>
      </c>
      <c r="F2459" s="196" t="s">
        <v>1</v>
      </c>
      <c r="G2459" s="196" t="s">
        <v>209</v>
      </c>
      <c r="H2459" s="196">
        <v>6.65</v>
      </c>
      <c r="I2459" s="196" t="s">
        <v>214</v>
      </c>
      <c r="J2459" s="196">
        <v>12</v>
      </c>
      <c r="K2459" s="448">
        <v>723505</v>
      </c>
      <c r="L2459" s="196" t="s">
        <v>1</v>
      </c>
      <c r="M2459" s="196" t="s">
        <v>298</v>
      </c>
      <c r="N2459" s="216">
        <v>79.800000000000011</v>
      </c>
      <c r="O2459" s="216">
        <v>0</v>
      </c>
      <c r="P2459" s="216">
        <v>0</v>
      </c>
      <c r="Q2459" s="335">
        <v>0</v>
      </c>
      <c r="R2459" s="234"/>
    </row>
    <row r="2460" spans="2:18" s="194" customFormat="1" x14ac:dyDescent="0.25">
      <c r="B2460" s="232">
        <v>2461</v>
      </c>
      <c r="C2460" s="293">
        <v>45505</v>
      </c>
      <c r="D2460" s="195" t="s">
        <v>91</v>
      </c>
      <c r="E2460" s="196" t="s">
        <v>92</v>
      </c>
      <c r="F2460" s="196" t="s">
        <v>1</v>
      </c>
      <c r="G2460" s="196" t="s">
        <v>209</v>
      </c>
      <c r="H2460" s="196">
        <v>6.65</v>
      </c>
      <c r="I2460" s="196" t="s">
        <v>247</v>
      </c>
      <c r="J2460" s="196">
        <v>12</v>
      </c>
      <c r="K2460" s="448">
        <v>723505</v>
      </c>
      <c r="L2460" s="196" t="s">
        <v>1</v>
      </c>
      <c r="M2460" s="196" t="s">
        <v>514</v>
      </c>
      <c r="N2460" s="216">
        <f t="shared" ref="N2460" si="169">IF(I2460=$N$5,J2460*H2460,0)</f>
        <v>0</v>
      </c>
      <c r="O2460" s="216">
        <f t="shared" ref="O2460" si="170">IF(I2460=$O$5,J2460*H2460,0)*1.15</f>
        <v>0</v>
      </c>
      <c r="P2460" s="216">
        <f t="shared" ref="P2460" si="171">IF(I2460=$P$5,J2460*H2460,0)</f>
        <v>0</v>
      </c>
      <c r="Q2460" s="335">
        <f t="shared" ref="Q2460" si="172">IF(I2460=$Q$5,J2460*H2460,0)</f>
        <v>79.800000000000011</v>
      </c>
      <c r="R2460" s="234"/>
    </row>
    <row r="2461" spans="2:18" s="194" customFormat="1" x14ac:dyDescent="0.25">
      <c r="B2461" s="233">
        <v>2462</v>
      </c>
      <c r="C2461" s="293">
        <v>45505</v>
      </c>
      <c r="D2461" s="195" t="s">
        <v>116</v>
      </c>
      <c r="E2461" s="196" t="s">
        <v>92</v>
      </c>
      <c r="F2461" s="196" t="s">
        <v>1</v>
      </c>
      <c r="G2461" s="196" t="s">
        <v>209</v>
      </c>
      <c r="H2461" s="196">
        <v>6.65</v>
      </c>
      <c r="I2461" s="196"/>
      <c r="J2461" s="196">
        <v>0</v>
      </c>
      <c r="K2461" s="448"/>
      <c r="L2461" s="196"/>
      <c r="M2461" s="196"/>
      <c r="N2461" s="216">
        <v>0</v>
      </c>
      <c r="O2461" s="216">
        <v>0</v>
      </c>
      <c r="P2461" s="216">
        <v>0</v>
      </c>
      <c r="Q2461" s="335">
        <v>0</v>
      </c>
      <c r="R2461" s="234" t="s">
        <v>267</v>
      </c>
    </row>
    <row r="2462" spans="2:18" s="194" customFormat="1" x14ac:dyDescent="0.25">
      <c r="B2462" s="233">
        <v>2463</v>
      </c>
      <c r="C2462" s="293">
        <v>45505</v>
      </c>
      <c r="D2462" s="195" t="s">
        <v>295</v>
      </c>
      <c r="E2462" s="196" t="s">
        <v>92</v>
      </c>
      <c r="F2462" s="196" t="s">
        <v>62</v>
      </c>
      <c r="G2462" s="196" t="s">
        <v>210</v>
      </c>
      <c r="H2462" s="196">
        <v>4.1500000000000004</v>
      </c>
      <c r="I2462" s="196" t="s">
        <v>214</v>
      </c>
      <c r="J2462" s="196">
        <v>55</v>
      </c>
      <c r="K2462" s="448">
        <v>718875</v>
      </c>
      <c r="L2462" s="196" t="s">
        <v>62</v>
      </c>
      <c r="M2462" s="196" t="s">
        <v>298</v>
      </c>
      <c r="N2462" s="216">
        <v>228.25000000000003</v>
      </c>
      <c r="O2462" s="216">
        <v>0</v>
      </c>
      <c r="P2462" s="216">
        <v>0</v>
      </c>
      <c r="Q2462" s="335">
        <v>0</v>
      </c>
      <c r="R2462" s="234"/>
    </row>
    <row r="2463" spans="2:18" s="194" customFormat="1" x14ac:dyDescent="0.25">
      <c r="B2463" s="233">
        <v>2464</v>
      </c>
      <c r="C2463" s="293">
        <v>45505</v>
      </c>
      <c r="D2463" s="195" t="s">
        <v>155</v>
      </c>
      <c r="E2463" s="196" t="s">
        <v>92</v>
      </c>
      <c r="F2463" s="196" t="s">
        <v>62</v>
      </c>
      <c r="G2463" s="196" t="s">
        <v>210</v>
      </c>
      <c r="H2463" s="196">
        <v>4.1500000000000004</v>
      </c>
      <c r="I2463" s="196" t="s">
        <v>214</v>
      </c>
      <c r="J2463" s="196">
        <v>0</v>
      </c>
      <c r="K2463" s="448">
        <v>718875</v>
      </c>
      <c r="L2463" s="196" t="s">
        <v>62</v>
      </c>
      <c r="M2463" s="196" t="s">
        <v>298</v>
      </c>
      <c r="N2463" s="216">
        <v>0</v>
      </c>
      <c r="O2463" s="216">
        <v>0</v>
      </c>
      <c r="P2463" s="216">
        <v>0</v>
      </c>
      <c r="Q2463" s="335">
        <v>0</v>
      </c>
      <c r="R2463" s="234" t="s">
        <v>267</v>
      </c>
    </row>
    <row r="2464" spans="2:18" s="194" customFormat="1" x14ac:dyDescent="0.25">
      <c r="B2464" s="233">
        <v>2465</v>
      </c>
      <c r="C2464" s="293">
        <v>45505</v>
      </c>
      <c r="D2464" s="195" t="s">
        <v>154</v>
      </c>
      <c r="E2464" s="196" t="s">
        <v>92</v>
      </c>
      <c r="F2464" s="196" t="s">
        <v>62</v>
      </c>
      <c r="G2464" s="196" t="s">
        <v>210</v>
      </c>
      <c r="H2464" s="196">
        <v>4.1500000000000004</v>
      </c>
      <c r="I2464" s="196" t="s">
        <v>214</v>
      </c>
      <c r="J2464" s="196">
        <v>55</v>
      </c>
      <c r="K2464" s="448">
        <v>718875</v>
      </c>
      <c r="L2464" s="196" t="s">
        <v>62</v>
      </c>
      <c r="M2464" s="196" t="s">
        <v>298</v>
      </c>
      <c r="N2464" s="216">
        <v>228.25000000000003</v>
      </c>
      <c r="O2464" s="216">
        <v>0</v>
      </c>
      <c r="P2464" s="216">
        <v>0</v>
      </c>
      <c r="Q2464" s="335">
        <v>0</v>
      </c>
      <c r="R2464" s="234"/>
    </row>
    <row r="2465" spans="2:18" s="194" customFormat="1" x14ac:dyDescent="0.25">
      <c r="B2465" s="233">
        <v>2466</v>
      </c>
      <c r="C2465" s="293">
        <v>45505</v>
      </c>
      <c r="D2465" s="195" t="s">
        <v>158</v>
      </c>
      <c r="E2465" s="196" t="s">
        <v>159</v>
      </c>
      <c r="F2465" s="196" t="s">
        <v>381</v>
      </c>
      <c r="G2465" s="196" t="s">
        <v>159</v>
      </c>
      <c r="H2465" s="196">
        <v>10</v>
      </c>
      <c r="I2465" s="196" t="s">
        <v>66</v>
      </c>
      <c r="J2465" s="196">
        <v>6</v>
      </c>
      <c r="K2465" s="448"/>
      <c r="L2465" s="196" t="s">
        <v>356</v>
      </c>
      <c r="M2465" s="196"/>
      <c r="N2465" s="216">
        <v>0</v>
      </c>
      <c r="O2465" s="216">
        <v>0</v>
      </c>
      <c r="P2465" s="216">
        <v>60</v>
      </c>
      <c r="Q2465" s="335">
        <v>0</v>
      </c>
      <c r="R2465" s="234"/>
    </row>
    <row r="2466" spans="2:18" s="194" customFormat="1" x14ac:dyDescent="0.25">
      <c r="B2466" s="233">
        <v>2467</v>
      </c>
      <c r="C2466" s="293">
        <v>45505</v>
      </c>
      <c r="D2466" s="195" t="s">
        <v>277</v>
      </c>
      <c r="E2466" s="196" t="s">
        <v>176</v>
      </c>
      <c r="F2466" s="196" t="s">
        <v>7</v>
      </c>
      <c r="G2466" s="196" t="s">
        <v>209</v>
      </c>
      <c r="H2466" s="196">
        <v>7</v>
      </c>
      <c r="I2466" s="196" t="s">
        <v>214</v>
      </c>
      <c r="J2466" s="196">
        <v>34</v>
      </c>
      <c r="K2466" s="448">
        <v>722300</v>
      </c>
      <c r="L2466" s="196" t="s">
        <v>7</v>
      </c>
      <c r="M2466" s="196" t="s">
        <v>298</v>
      </c>
      <c r="N2466" s="216">
        <v>238</v>
      </c>
      <c r="O2466" s="216">
        <v>0</v>
      </c>
      <c r="P2466" s="216">
        <v>0</v>
      </c>
      <c r="Q2466" s="335">
        <v>0</v>
      </c>
      <c r="R2466" s="234"/>
    </row>
    <row r="2467" spans="2:18" s="194" customFormat="1" x14ac:dyDescent="0.25">
      <c r="B2467" s="233">
        <v>2468</v>
      </c>
      <c r="C2467" s="293">
        <v>45505</v>
      </c>
      <c r="D2467" s="195" t="s">
        <v>261</v>
      </c>
      <c r="E2467" s="196" t="s">
        <v>269</v>
      </c>
      <c r="F2467" s="196" t="s">
        <v>7</v>
      </c>
      <c r="G2467" s="196" t="s">
        <v>210</v>
      </c>
      <c r="H2467" s="196">
        <v>5</v>
      </c>
      <c r="I2467" s="196" t="s">
        <v>214</v>
      </c>
      <c r="J2467" s="196">
        <v>14</v>
      </c>
      <c r="K2467" s="448">
        <v>722300</v>
      </c>
      <c r="L2467" s="196" t="s">
        <v>7</v>
      </c>
      <c r="M2467" s="196" t="s">
        <v>298</v>
      </c>
      <c r="N2467" s="216">
        <v>70</v>
      </c>
      <c r="O2467" s="216">
        <v>0</v>
      </c>
      <c r="P2467" s="216">
        <v>0</v>
      </c>
      <c r="Q2467" s="335">
        <v>0</v>
      </c>
      <c r="R2467" s="234"/>
    </row>
    <row r="2468" spans="2:18" s="194" customFormat="1" x14ac:dyDescent="0.25">
      <c r="B2468" s="232">
        <v>2469</v>
      </c>
      <c r="C2468" s="293">
        <v>45505</v>
      </c>
      <c r="D2468" s="195" t="s">
        <v>261</v>
      </c>
      <c r="E2468" s="196" t="s">
        <v>269</v>
      </c>
      <c r="F2468" s="196" t="s">
        <v>7</v>
      </c>
      <c r="G2468" s="196" t="s">
        <v>210</v>
      </c>
      <c r="H2468" s="196">
        <v>5</v>
      </c>
      <c r="I2468" s="196" t="s">
        <v>214</v>
      </c>
      <c r="J2468" s="196">
        <v>19</v>
      </c>
      <c r="K2468" s="448">
        <v>723505</v>
      </c>
      <c r="L2468" s="196" t="s">
        <v>1</v>
      </c>
      <c r="M2468" s="196" t="s">
        <v>298</v>
      </c>
      <c r="N2468" s="216">
        <v>95</v>
      </c>
      <c r="O2468" s="216">
        <v>0</v>
      </c>
      <c r="P2468" s="216">
        <v>0</v>
      </c>
      <c r="Q2468" s="335">
        <v>0</v>
      </c>
      <c r="R2468" s="234" t="s">
        <v>391</v>
      </c>
    </row>
    <row r="2469" spans="2:18" s="194" customFormat="1" x14ac:dyDescent="0.25">
      <c r="B2469" s="233">
        <v>2470</v>
      </c>
      <c r="C2469" s="293">
        <v>45505</v>
      </c>
      <c r="D2469" s="195" t="s">
        <v>254</v>
      </c>
      <c r="E2469" s="196" t="s">
        <v>159</v>
      </c>
      <c r="F2469" s="196" t="s">
        <v>7</v>
      </c>
      <c r="G2469" s="196" t="s">
        <v>159</v>
      </c>
      <c r="H2469" s="196">
        <v>10</v>
      </c>
      <c r="I2469" s="196" t="s">
        <v>66</v>
      </c>
      <c r="J2469" s="196">
        <v>9</v>
      </c>
      <c r="K2469" s="448"/>
      <c r="L2469" s="196" t="s">
        <v>356</v>
      </c>
      <c r="M2469" s="196"/>
      <c r="N2469" s="216">
        <v>0</v>
      </c>
      <c r="O2469" s="216">
        <v>0</v>
      </c>
      <c r="P2469" s="216">
        <v>90</v>
      </c>
      <c r="Q2469" s="335">
        <v>0</v>
      </c>
      <c r="R2469" s="234"/>
    </row>
    <row r="2470" spans="2:18" s="194" customFormat="1" x14ac:dyDescent="0.25">
      <c r="B2470" s="233">
        <v>2471</v>
      </c>
      <c r="C2470" s="293">
        <v>45505</v>
      </c>
      <c r="D2470" s="195" t="s">
        <v>352</v>
      </c>
      <c r="E2470" s="196" t="s">
        <v>176</v>
      </c>
      <c r="F2470" s="196" t="s">
        <v>7</v>
      </c>
      <c r="G2470" s="196" t="s">
        <v>209</v>
      </c>
      <c r="H2470" s="196">
        <v>7</v>
      </c>
      <c r="I2470" s="196" t="s">
        <v>214</v>
      </c>
      <c r="J2470" s="196">
        <v>33</v>
      </c>
      <c r="K2470" s="448">
        <v>722300</v>
      </c>
      <c r="L2470" s="196" t="s">
        <v>7</v>
      </c>
      <c r="M2470" s="196" t="s">
        <v>298</v>
      </c>
      <c r="N2470" s="216">
        <v>231</v>
      </c>
      <c r="O2470" s="216">
        <v>0</v>
      </c>
      <c r="P2470" s="216">
        <v>0</v>
      </c>
      <c r="Q2470" s="335">
        <v>0</v>
      </c>
      <c r="R2470" s="234"/>
    </row>
    <row r="2471" spans="2:18" s="194" customFormat="1" x14ac:dyDescent="0.25">
      <c r="B2471" s="233">
        <v>2472</v>
      </c>
      <c r="C2471" s="293">
        <v>45505</v>
      </c>
      <c r="D2471" s="195" t="s">
        <v>175</v>
      </c>
      <c r="E2471" s="196" t="s">
        <v>176</v>
      </c>
      <c r="F2471" s="196" t="s">
        <v>7</v>
      </c>
      <c r="G2471" s="196" t="s">
        <v>209</v>
      </c>
      <c r="H2471" s="196">
        <v>7</v>
      </c>
      <c r="I2471" s="196" t="s">
        <v>214</v>
      </c>
      <c r="J2471" s="196">
        <v>18</v>
      </c>
      <c r="K2471" s="448">
        <v>722300</v>
      </c>
      <c r="L2471" s="196" t="s">
        <v>7</v>
      </c>
      <c r="M2471" s="196" t="s">
        <v>298</v>
      </c>
      <c r="N2471" s="216">
        <v>126</v>
      </c>
      <c r="O2471" s="216">
        <v>0</v>
      </c>
      <c r="P2471" s="216">
        <v>0</v>
      </c>
      <c r="Q2471" s="335">
        <v>0</v>
      </c>
      <c r="R2471" s="234"/>
    </row>
    <row r="2472" spans="2:18" s="194" customFormat="1" x14ac:dyDescent="0.25">
      <c r="B2472" s="233">
        <v>2473</v>
      </c>
      <c r="C2472" s="293">
        <v>45505</v>
      </c>
      <c r="D2472" s="195" t="s">
        <v>171</v>
      </c>
      <c r="E2472" s="196" t="s">
        <v>159</v>
      </c>
      <c r="F2472" s="196" t="s">
        <v>7</v>
      </c>
      <c r="G2472" s="196" t="s">
        <v>159</v>
      </c>
      <c r="H2472" s="196">
        <v>11.2</v>
      </c>
      <c r="I2472" s="196" t="s">
        <v>66</v>
      </c>
      <c r="J2472" s="196">
        <v>0</v>
      </c>
      <c r="K2472" s="448"/>
      <c r="L2472" s="196"/>
      <c r="M2472" s="196"/>
      <c r="N2472" s="216">
        <v>0</v>
      </c>
      <c r="O2472" s="216">
        <v>0</v>
      </c>
      <c r="P2472" s="216">
        <v>0</v>
      </c>
      <c r="Q2472" s="335">
        <v>0</v>
      </c>
      <c r="R2472" s="234"/>
    </row>
    <row r="2473" spans="2:18" s="194" customFormat="1" x14ac:dyDescent="0.25">
      <c r="B2473" s="233">
        <v>2474</v>
      </c>
      <c r="C2473" s="293">
        <v>45505</v>
      </c>
      <c r="D2473" s="195" t="s">
        <v>151</v>
      </c>
      <c r="E2473" s="196" t="s">
        <v>92</v>
      </c>
      <c r="F2473" s="196" t="s">
        <v>63</v>
      </c>
      <c r="G2473" s="196" t="s">
        <v>209</v>
      </c>
      <c r="H2473" s="196">
        <v>6.65</v>
      </c>
      <c r="I2473" s="196"/>
      <c r="J2473" s="196">
        <v>0</v>
      </c>
      <c r="K2473" s="448"/>
      <c r="L2473" s="196"/>
      <c r="M2473" s="196"/>
      <c r="N2473" s="216">
        <v>0</v>
      </c>
      <c r="O2473" s="216">
        <v>0</v>
      </c>
      <c r="P2473" s="216">
        <v>0</v>
      </c>
      <c r="Q2473" s="335">
        <v>0</v>
      </c>
      <c r="R2473" s="234"/>
    </row>
    <row r="2474" spans="2:18" s="194" customFormat="1" x14ac:dyDescent="0.25">
      <c r="B2474" s="233">
        <v>2475</v>
      </c>
      <c r="C2474" s="293">
        <v>45505</v>
      </c>
      <c r="D2474" s="195" t="s">
        <v>150</v>
      </c>
      <c r="E2474" s="196" t="s">
        <v>92</v>
      </c>
      <c r="F2474" s="196" t="s">
        <v>63</v>
      </c>
      <c r="G2474" s="196" t="s">
        <v>210</v>
      </c>
      <c r="H2474" s="196">
        <v>4.1500000000000004</v>
      </c>
      <c r="I2474" s="196" t="s">
        <v>215</v>
      </c>
      <c r="J2474" s="196">
        <v>33</v>
      </c>
      <c r="K2474" s="448">
        <v>718875</v>
      </c>
      <c r="L2474" s="196" t="s">
        <v>63</v>
      </c>
      <c r="M2474" s="196" t="s">
        <v>298</v>
      </c>
      <c r="N2474" s="216">
        <v>0</v>
      </c>
      <c r="O2474" s="216">
        <v>157.49250000000001</v>
      </c>
      <c r="P2474" s="216">
        <v>0</v>
      </c>
      <c r="Q2474" s="335">
        <v>0</v>
      </c>
      <c r="R2474" s="234"/>
    </row>
    <row r="2475" spans="2:18" s="194" customFormat="1" x14ac:dyDescent="0.25">
      <c r="B2475" s="233">
        <v>2476</v>
      </c>
      <c r="C2475" s="293">
        <v>45505</v>
      </c>
      <c r="D2475" s="195" t="s">
        <v>148</v>
      </c>
      <c r="E2475" s="196" t="s">
        <v>92</v>
      </c>
      <c r="F2475" s="196" t="s">
        <v>63</v>
      </c>
      <c r="G2475" s="196" t="s">
        <v>210</v>
      </c>
      <c r="H2475" s="196">
        <v>4.1500000000000004</v>
      </c>
      <c r="I2475" s="196" t="s">
        <v>215</v>
      </c>
      <c r="J2475" s="196">
        <v>32</v>
      </c>
      <c r="K2475" s="448">
        <v>718875</v>
      </c>
      <c r="L2475" s="196" t="s">
        <v>63</v>
      </c>
      <c r="M2475" s="196" t="s">
        <v>298</v>
      </c>
      <c r="N2475" s="216">
        <v>0</v>
      </c>
      <c r="O2475" s="216">
        <v>152.72</v>
      </c>
      <c r="P2475" s="216">
        <v>0</v>
      </c>
      <c r="Q2475" s="335">
        <v>0</v>
      </c>
      <c r="R2475" s="234"/>
    </row>
    <row r="2476" spans="2:18" s="194" customFormat="1" x14ac:dyDescent="0.25">
      <c r="B2476" s="233">
        <v>2477</v>
      </c>
      <c r="C2476" s="293">
        <v>45505</v>
      </c>
      <c r="D2476" s="195" t="s">
        <v>177</v>
      </c>
      <c r="E2476" s="196" t="s">
        <v>159</v>
      </c>
      <c r="F2476" s="196" t="s">
        <v>8</v>
      </c>
      <c r="G2476" s="196" t="s">
        <v>159</v>
      </c>
      <c r="H2476" s="196">
        <v>11.6</v>
      </c>
      <c r="I2476" s="196" t="s">
        <v>66</v>
      </c>
      <c r="J2476" s="196">
        <v>2</v>
      </c>
      <c r="K2476" s="448"/>
      <c r="L2476" s="196" t="s">
        <v>356</v>
      </c>
      <c r="M2476" s="196"/>
      <c r="N2476" s="216">
        <v>0</v>
      </c>
      <c r="O2476" s="216">
        <v>0</v>
      </c>
      <c r="P2476" s="216">
        <v>23.2</v>
      </c>
      <c r="Q2476" s="335">
        <v>0</v>
      </c>
      <c r="R2476" s="234"/>
    </row>
    <row r="2477" spans="2:18" s="194" customFormat="1" x14ac:dyDescent="0.25">
      <c r="B2477" s="233">
        <v>2478</v>
      </c>
      <c r="C2477" s="293">
        <v>45505</v>
      </c>
      <c r="D2477" s="195" t="s">
        <v>139</v>
      </c>
      <c r="E2477" s="196" t="s">
        <v>92</v>
      </c>
      <c r="F2477" s="196" t="s">
        <v>2</v>
      </c>
      <c r="G2477" s="196" t="s">
        <v>209</v>
      </c>
      <c r="H2477" s="196">
        <v>7</v>
      </c>
      <c r="I2477" s="196" t="s">
        <v>214</v>
      </c>
      <c r="J2477" s="196">
        <v>15</v>
      </c>
      <c r="K2477" s="448">
        <v>12650</v>
      </c>
      <c r="L2477" s="196" t="s">
        <v>2</v>
      </c>
      <c r="M2477" s="196" t="s">
        <v>298</v>
      </c>
      <c r="N2477" s="216">
        <v>105</v>
      </c>
      <c r="O2477" s="216">
        <v>0</v>
      </c>
      <c r="P2477" s="216">
        <v>0</v>
      </c>
      <c r="Q2477" s="335">
        <v>0</v>
      </c>
      <c r="R2477" s="234"/>
    </row>
    <row r="2478" spans="2:18" s="194" customFormat="1" x14ac:dyDescent="0.25">
      <c r="B2478" s="233">
        <v>2479</v>
      </c>
      <c r="C2478" s="293">
        <v>45505</v>
      </c>
      <c r="D2478" s="195" t="s">
        <v>140</v>
      </c>
      <c r="E2478" s="196" t="s">
        <v>92</v>
      </c>
      <c r="F2478" s="196" t="s">
        <v>2</v>
      </c>
      <c r="G2478" s="196" t="s">
        <v>209</v>
      </c>
      <c r="H2478" s="196">
        <v>7</v>
      </c>
      <c r="I2478" s="196" t="s">
        <v>214</v>
      </c>
      <c r="J2478" s="196">
        <v>15</v>
      </c>
      <c r="K2478" s="448">
        <v>12650</v>
      </c>
      <c r="L2478" s="196" t="s">
        <v>2</v>
      </c>
      <c r="M2478" s="196" t="s">
        <v>298</v>
      </c>
      <c r="N2478" s="216">
        <v>105</v>
      </c>
      <c r="O2478" s="216">
        <v>0</v>
      </c>
      <c r="P2478" s="216">
        <v>0</v>
      </c>
      <c r="Q2478" s="335">
        <v>0</v>
      </c>
      <c r="R2478" s="234"/>
    </row>
    <row r="2479" spans="2:18" s="194" customFormat="1" x14ac:dyDescent="0.25">
      <c r="B2479" s="233">
        <v>2480</v>
      </c>
      <c r="C2479" s="293">
        <v>45505</v>
      </c>
      <c r="D2479" s="195" t="s">
        <v>141</v>
      </c>
      <c r="E2479" s="196" t="s">
        <v>92</v>
      </c>
      <c r="F2479" s="196" t="s">
        <v>2</v>
      </c>
      <c r="G2479" s="196" t="s">
        <v>209</v>
      </c>
      <c r="H2479" s="196">
        <v>7</v>
      </c>
      <c r="I2479" s="196" t="s">
        <v>214</v>
      </c>
      <c r="J2479" s="196">
        <v>14</v>
      </c>
      <c r="K2479" s="448">
        <v>12650</v>
      </c>
      <c r="L2479" s="196" t="s">
        <v>2</v>
      </c>
      <c r="M2479" s="196" t="s">
        <v>298</v>
      </c>
      <c r="N2479" s="216">
        <v>98</v>
      </c>
      <c r="O2479" s="216">
        <v>0</v>
      </c>
      <c r="P2479" s="216">
        <v>0</v>
      </c>
      <c r="Q2479" s="335">
        <v>0</v>
      </c>
      <c r="R2479" s="234"/>
    </row>
    <row r="2480" spans="2:18" s="194" customFormat="1" x14ac:dyDescent="0.25">
      <c r="B2480" s="233">
        <v>2481</v>
      </c>
      <c r="C2480" s="293">
        <v>45505</v>
      </c>
      <c r="D2480" s="195" t="s">
        <v>252</v>
      </c>
      <c r="E2480" s="196" t="s">
        <v>92</v>
      </c>
      <c r="F2480" s="196" t="s">
        <v>2</v>
      </c>
      <c r="G2480" s="196" t="s">
        <v>209</v>
      </c>
      <c r="H2480" s="196">
        <v>7</v>
      </c>
      <c r="I2480" s="196" t="s">
        <v>214</v>
      </c>
      <c r="J2480" s="196">
        <v>32</v>
      </c>
      <c r="K2480" s="448">
        <v>12650</v>
      </c>
      <c r="L2480" s="196" t="s">
        <v>2</v>
      </c>
      <c r="M2480" s="196" t="s">
        <v>298</v>
      </c>
      <c r="N2480" s="216">
        <v>224</v>
      </c>
      <c r="O2480" s="216">
        <v>0</v>
      </c>
      <c r="P2480" s="216">
        <v>0</v>
      </c>
      <c r="Q2480" s="335">
        <v>0</v>
      </c>
      <c r="R2480" s="234"/>
    </row>
    <row r="2481" spans="2:18" s="194" customFormat="1" x14ac:dyDescent="0.25">
      <c r="B2481" s="233">
        <v>2482</v>
      </c>
      <c r="C2481" s="293">
        <v>45505</v>
      </c>
      <c r="D2481" s="195" t="s">
        <v>259</v>
      </c>
      <c r="E2481" s="196" t="s">
        <v>92</v>
      </c>
      <c r="F2481" s="196" t="s">
        <v>2</v>
      </c>
      <c r="G2481" s="196" t="s">
        <v>209</v>
      </c>
      <c r="H2481" s="196">
        <v>7</v>
      </c>
      <c r="I2481" s="196" t="s">
        <v>214</v>
      </c>
      <c r="J2481" s="196">
        <v>32</v>
      </c>
      <c r="K2481" s="448">
        <v>12650</v>
      </c>
      <c r="L2481" s="196" t="s">
        <v>2</v>
      </c>
      <c r="M2481" s="196" t="s">
        <v>298</v>
      </c>
      <c r="N2481" s="216">
        <v>224</v>
      </c>
      <c r="O2481" s="216">
        <v>0</v>
      </c>
      <c r="P2481" s="216">
        <v>0</v>
      </c>
      <c r="Q2481" s="335">
        <v>0</v>
      </c>
      <c r="R2481" s="234"/>
    </row>
    <row r="2482" spans="2:18" s="194" customFormat="1" x14ac:dyDescent="0.25">
      <c r="B2482" s="233">
        <v>2483</v>
      </c>
      <c r="C2482" s="293">
        <v>45505</v>
      </c>
      <c r="D2482" s="195" t="s">
        <v>260</v>
      </c>
      <c r="E2482" s="196" t="s">
        <v>92</v>
      </c>
      <c r="F2482" s="196" t="s">
        <v>2</v>
      </c>
      <c r="G2482" s="196" t="s">
        <v>209</v>
      </c>
      <c r="H2482" s="196">
        <v>7</v>
      </c>
      <c r="I2482" s="196" t="s">
        <v>214</v>
      </c>
      <c r="J2482" s="196">
        <v>32</v>
      </c>
      <c r="K2482" s="448">
        <v>12650</v>
      </c>
      <c r="L2482" s="196" t="s">
        <v>2</v>
      </c>
      <c r="M2482" s="196" t="s">
        <v>298</v>
      </c>
      <c r="N2482" s="216">
        <v>224</v>
      </c>
      <c r="O2482" s="216">
        <v>0</v>
      </c>
      <c r="P2482" s="216">
        <v>0</v>
      </c>
      <c r="Q2482" s="335">
        <v>0</v>
      </c>
      <c r="R2482" s="234"/>
    </row>
    <row r="2483" spans="2:18" s="194" customFormat="1" x14ac:dyDescent="0.25">
      <c r="B2483" s="233">
        <v>2484</v>
      </c>
      <c r="C2483" s="293">
        <v>45505</v>
      </c>
      <c r="D2483" s="195" t="s">
        <v>379</v>
      </c>
      <c r="E2483" s="196" t="s">
        <v>269</v>
      </c>
      <c r="F2483" s="196" t="s">
        <v>381</v>
      </c>
      <c r="G2483" s="196" t="s">
        <v>210</v>
      </c>
      <c r="H2483" s="196">
        <v>4.1500000000000004</v>
      </c>
      <c r="I2483" s="196" t="s">
        <v>215</v>
      </c>
      <c r="J2483" s="196">
        <v>24</v>
      </c>
      <c r="K2483" s="448">
        <v>715750</v>
      </c>
      <c r="L2483" s="196" t="s">
        <v>381</v>
      </c>
      <c r="M2483" s="196" t="s">
        <v>298</v>
      </c>
      <c r="N2483" s="216">
        <v>0</v>
      </c>
      <c r="O2483" s="216">
        <v>114.54</v>
      </c>
      <c r="P2483" s="216">
        <v>0</v>
      </c>
      <c r="Q2483" s="335">
        <v>0</v>
      </c>
      <c r="R2483" s="234"/>
    </row>
    <row r="2484" spans="2:18" s="194" customFormat="1" x14ac:dyDescent="0.25">
      <c r="B2484" s="233">
        <v>2485</v>
      </c>
      <c r="C2484" s="293">
        <v>45505</v>
      </c>
      <c r="D2484" s="195" t="s">
        <v>380</v>
      </c>
      <c r="E2484" s="196" t="s">
        <v>269</v>
      </c>
      <c r="F2484" s="196" t="s">
        <v>381</v>
      </c>
      <c r="G2484" s="196" t="s">
        <v>210</v>
      </c>
      <c r="H2484" s="196">
        <v>4.1500000000000004</v>
      </c>
      <c r="I2484" s="196" t="s">
        <v>215</v>
      </c>
      <c r="J2484" s="196">
        <v>24</v>
      </c>
      <c r="K2484" s="448">
        <v>715750</v>
      </c>
      <c r="L2484" s="196" t="s">
        <v>381</v>
      </c>
      <c r="M2484" s="196" t="s">
        <v>298</v>
      </c>
      <c r="N2484" s="216">
        <v>0</v>
      </c>
      <c r="O2484" s="216">
        <v>114.54</v>
      </c>
      <c r="P2484" s="216">
        <v>0</v>
      </c>
      <c r="Q2484" s="335">
        <v>0</v>
      </c>
      <c r="R2484" s="234"/>
    </row>
    <row r="2485" spans="2:18" s="194" customFormat="1" x14ac:dyDescent="0.25">
      <c r="B2485" s="233">
        <v>2486</v>
      </c>
      <c r="C2485" s="293">
        <v>45505</v>
      </c>
      <c r="D2485" s="195" t="s">
        <v>96</v>
      </c>
      <c r="E2485" s="196" t="s">
        <v>159</v>
      </c>
      <c r="F2485" s="196" t="s">
        <v>1</v>
      </c>
      <c r="G2485" s="196" t="s">
        <v>159</v>
      </c>
      <c r="H2485" s="196">
        <v>11.8</v>
      </c>
      <c r="I2485" s="196"/>
      <c r="J2485" s="196">
        <v>0</v>
      </c>
      <c r="K2485" s="448"/>
      <c r="L2485" s="196"/>
      <c r="M2485" s="196"/>
      <c r="N2485" s="216">
        <v>0</v>
      </c>
      <c r="O2485" s="216">
        <v>0</v>
      </c>
      <c r="P2485" s="216">
        <v>0</v>
      </c>
      <c r="Q2485" s="335">
        <v>0</v>
      </c>
      <c r="R2485" s="234"/>
    </row>
    <row r="2486" spans="2:18" s="194" customFormat="1" x14ac:dyDescent="0.25">
      <c r="B2486" s="233">
        <v>2487</v>
      </c>
      <c r="C2486" s="293">
        <v>45505</v>
      </c>
      <c r="D2486" s="195" t="s">
        <v>128</v>
      </c>
      <c r="E2486" s="196" t="s">
        <v>159</v>
      </c>
      <c r="F2486" s="196" t="s">
        <v>1</v>
      </c>
      <c r="G2486" s="196" t="s">
        <v>159</v>
      </c>
      <c r="H2486" s="196">
        <v>11.8</v>
      </c>
      <c r="I2486" s="196" t="s">
        <v>66</v>
      </c>
      <c r="J2486" s="196">
        <v>4</v>
      </c>
      <c r="K2486" s="448"/>
      <c r="L2486" s="196" t="s">
        <v>356</v>
      </c>
      <c r="M2486" s="196"/>
      <c r="N2486" s="216">
        <v>0</v>
      </c>
      <c r="O2486" s="216">
        <v>0</v>
      </c>
      <c r="P2486" s="216">
        <v>47.2</v>
      </c>
      <c r="Q2486" s="335">
        <v>0</v>
      </c>
      <c r="R2486" s="234"/>
    </row>
    <row r="2487" spans="2:18" s="194" customFormat="1" x14ac:dyDescent="0.25">
      <c r="B2487" s="233">
        <v>2488</v>
      </c>
      <c r="C2487" s="293">
        <v>45505</v>
      </c>
      <c r="D2487" s="195" t="s">
        <v>119</v>
      </c>
      <c r="E2487" s="196" t="s">
        <v>257</v>
      </c>
      <c r="F2487" s="196" t="s">
        <v>1</v>
      </c>
      <c r="G2487" s="196" t="s">
        <v>300</v>
      </c>
      <c r="H2487" s="196">
        <v>6</v>
      </c>
      <c r="I2487" s="196"/>
      <c r="J2487" s="196">
        <v>0</v>
      </c>
      <c r="K2487" s="448"/>
      <c r="L2487" s="196"/>
      <c r="M2487" s="196"/>
      <c r="N2487" s="216">
        <v>0</v>
      </c>
      <c r="O2487" s="216">
        <v>0</v>
      </c>
      <c r="P2487" s="216">
        <v>0</v>
      </c>
      <c r="Q2487" s="335">
        <v>0</v>
      </c>
      <c r="R2487" s="234"/>
    </row>
    <row r="2488" spans="2:18" s="194" customFormat="1" x14ac:dyDescent="0.25">
      <c r="B2488" s="233">
        <v>2489</v>
      </c>
      <c r="C2488" s="293">
        <v>45505</v>
      </c>
      <c r="D2488" s="195" t="s">
        <v>121</v>
      </c>
      <c r="E2488" s="196" t="s">
        <v>258</v>
      </c>
      <c r="F2488" s="196" t="s">
        <v>1</v>
      </c>
      <c r="G2488" s="196" t="s">
        <v>300</v>
      </c>
      <c r="H2488" s="196">
        <v>6</v>
      </c>
      <c r="I2488" s="196"/>
      <c r="J2488" s="196">
        <v>0</v>
      </c>
      <c r="K2488" s="448"/>
      <c r="L2488" s="196"/>
      <c r="M2488" s="196"/>
      <c r="N2488" s="216">
        <v>0</v>
      </c>
      <c r="O2488" s="216">
        <v>0</v>
      </c>
      <c r="P2488" s="216">
        <v>0</v>
      </c>
      <c r="Q2488" s="335">
        <v>0</v>
      </c>
      <c r="R2488" s="234"/>
    </row>
    <row r="2489" spans="2:18" s="194" customFormat="1" x14ac:dyDescent="0.25">
      <c r="B2489" s="233">
        <v>2490</v>
      </c>
      <c r="C2489" s="293">
        <v>45505</v>
      </c>
      <c r="D2489" s="195" t="s">
        <v>349</v>
      </c>
      <c r="E2489" s="196" t="s">
        <v>258</v>
      </c>
      <c r="F2489" s="196" t="s">
        <v>1</v>
      </c>
      <c r="G2489" s="196" t="s">
        <v>300</v>
      </c>
      <c r="H2489" s="196">
        <v>6</v>
      </c>
      <c r="I2489" s="196"/>
      <c r="J2489" s="196">
        <v>0</v>
      </c>
      <c r="K2489" s="448"/>
      <c r="L2489" s="196"/>
      <c r="M2489" s="196"/>
      <c r="N2489" s="216">
        <v>0</v>
      </c>
      <c r="O2489" s="216">
        <v>0</v>
      </c>
      <c r="P2489" s="216">
        <v>0</v>
      </c>
      <c r="Q2489" s="335">
        <v>0</v>
      </c>
      <c r="R2489" s="234"/>
    </row>
    <row r="2490" spans="2:18" s="194" customFormat="1" x14ac:dyDescent="0.25">
      <c r="B2490" s="233">
        <v>2491</v>
      </c>
      <c r="C2490" s="293">
        <v>45505</v>
      </c>
      <c r="D2490" s="195" t="s">
        <v>368</v>
      </c>
      <c r="E2490" s="196" t="s">
        <v>181</v>
      </c>
      <c r="F2490" s="196" t="s">
        <v>302</v>
      </c>
      <c r="G2490" s="196">
        <v>0</v>
      </c>
      <c r="H2490" s="196">
        <v>6</v>
      </c>
      <c r="I2490" s="196"/>
      <c r="J2490" s="196">
        <v>0</v>
      </c>
      <c r="K2490" s="448"/>
      <c r="L2490" s="196"/>
      <c r="M2490" s="196"/>
      <c r="N2490" s="216">
        <v>0</v>
      </c>
      <c r="O2490" s="216">
        <v>0</v>
      </c>
      <c r="P2490" s="216">
        <v>0</v>
      </c>
      <c r="Q2490" s="335">
        <v>0</v>
      </c>
      <c r="R2490" s="234"/>
    </row>
    <row r="2491" spans="2:18" s="194" customFormat="1" x14ac:dyDescent="0.25">
      <c r="B2491" s="233">
        <v>2492</v>
      </c>
      <c r="C2491" s="293">
        <v>45506</v>
      </c>
      <c r="D2491" s="195" t="s">
        <v>371</v>
      </c>
      <c r="E2491" s="196" t="s">
        <v>92</v>
      </c>
      <c r="F2491" s="196" t="s">
        <v>64</v>
      </c>
      <c r="G2491" s="196" t="s">
        <v>210</v>
      </c>
      <c r="H2491" s="196">
        <v>5</v>
      </c>
      <c r="I2491" s="196"/>
      <c r="J2491" s="196"/>
      <c r="K2491" s="448"/>
      <c r="L2491" s="196"/>
      <c r="M2491" s="196"/>
      <c r="N2491" s="216">
        <v>0</v>
      </c>
      <c r="O2491" s="216">
        <v>0</v>
      </c>
      <c r="P2491" s="216">
        <v>0</v>
      </c>
      <c r="Q2491" s="335">
        <v>0</v>
      </c>
      <c r="R2491" s="234"/>
    </row>
    <row r="2492" spans="2:18" s="194" customFormat="1" x14ac:dyDescent="0.25">
      <c r="B2492" s="233">
        <v>2493</v>
      </c>
      <c r="C2492" s="293">
        <v>45506</v>
      </c>
      <c r="D2492" s="195" t="s">
        <v>370</v>
      </c>
      <c r="E2492" s="196" t="s">
        <v>92</v>
      </c>
      <c r="F2492" s="196" t="s">
        <v>1</v>
      </c>
      <c r="G2492" s="196" t="s">
        <v>209</v>
      </c>
      <c r="H2492" s="196">
        <v>10</v>
      </c>
      <c r="I2492" s="196"/>
      <c r="J2492" s="196"/>
      <c r="K2492" s="448"/>
      <c r="L2492" s="196"/>
      <c r="M2492" s="196"/>
      <c r="N2492" s="216">
        <v>0</v>
      </c>
      <c r="O2492" s="216">
        <v>0</v>
      </c>
      <c r="P2492" s="216">
        <v>0</v>
      </c>
      <c r="Q2492" s="335">
        <v>0</v>
      </c>
      <c r="R2492" s="234" t="s">
        <v>395</v>
      </c>
    </row>
    <row r="2493" spans="2:18" s="194" customFormat="1" x14ac:dyDescent="0.25">
      <c r="B2493" s="233">
        <v>2494</v>
      </c>
      <c r="C2493" s="293">
        <v>45506</v>
      </c>
      <c r="D2493" s="195" t="s">
        <v>370</v>
      </c>
      <c r="E2493" s="196" t="s">
        <v>92</v>
      </c>
      <c r="F2493" s="196" t="s">
        <v>1</v>
      </c>
      <c r="G2493" s="196" t="s">
        <v>209</v>
      </c>
      <c r="H2493" s="196">
        <v>10</v>
      </c>
      <c r="I2493" s="196"/>
      <c r="J2493" s="196"/>
      <c r="K2493" s="448"/>
      <c r="L2493" s="196"/>
      <c r="M2493" s="196"/>
      <c r="N2493" s="216">
        <v>0</v>
      </c>
      <c r="O2493" s="216">
        <v>0</v>
      </c>
      <c r="P2493" s="216">
        <v>0</v>
      </c>
      <c r="Q2493" s="335">
        <v>0</v>
      </c>
      <c r="R2493" s="234" t="s">
        <v>395</v>
      </c>
    </row>
    <row r="2494" spans="2:18" s="194" customFormat="1" x14ac:dyDescent="0.25">
      <c r="B2494" s="233">
        <v>2495</v>
      </c>
      <c r="C2494" s="293">
        <v>45506</v>
      </c>
      <c r="D2494" s="195" t="s">
        <v>91</v>
      </c>
      <c r="E2494" s="196" t="s">
        <v>92</v>
      </c>
      <c r="F2494" s="196" t="s">
        <v>1</v>
      </c>
      <c r="G2494" s="196" t="s">
        <v>209</v>
      </c>
      <c r="H2494" s="196">
        <v>6.65</v>
      </c>
      <c r="I2494" s="196" t="s">
        <v>214</v>
      </c>
      <c r="J2494" s="196">
        <v>9</v>
      </c>
      <c r="K2494" s="448">
        <v>723505</v>
      </c>
      <c r="L2494" s="196" t="s">
        <v>1</v>
      </c>
      <c r="M2494" s="196" t="s">
        <v>298</v>
      </c>
      <c r="N2494" s="216">
        <v>59.85</v>
      </c>
      <c r="O2494" s="216">
        <v>0</v>
      </c>
      <c r="P2494" s="216">
        <v>0</v>
      </c>
      <c r="Q2494" s="335">
        <v>0</v>
      </c>
      <c r="R2494" s="234"/>
    </row>
    <row r="2495" spans="2:18" s="194" customFormat="1" x14ac:dyDescent="0.25">
      <c r="B2495" s="233">
        <v>2496</v>
      </c>
      <c r="C2495" s="293">
        <v>45506</v>
      </c>
      <c r="D2495" s="195" t="s">
        <v>91</v>
      </c>
      <c r="E2495" s="196" t="s">
        <v>92</v>
      </c>
      <c r="F2495" s="196" t="s">
        <v>1</v>
      </c>
      <c r="G2495" s="196" t="s">
        <v>209</v>
      </c>
      <c r="H2495" s="196">
        <v>6.65</v>
      </c>
      <c r="I2495" s="196" t="s">
        <v>247</v>
      </c>
      <c r="J2495" s="196">
        <v>9</v>
      </c>
      <c r="K2495" s="448">
        <v>723505</v>
      </c>
      <c r="L2495" s="196" t="s">
        <v>1</v>
      </c>
      <c r="M2495" s="196" t="s">
        <v>514</v>
      </c>
      <c r="N2495" s="216">
        <f t="shared" ref="N2495" si="173">IF(I2495=$N$5,J2495*H2495,0)</f>
        <v>0</v>
      </c>
      <c r="O2495" s="216">
        <f t="shared" ref="O2495" si="174">IF(I2495=$O$5,J2495*H2495,0)*1.15</f>
        <v>0</v>
      </c>
      <c r="P2495" s="216">
        <f t="shared" ref="P2495" si="175">IF(I2495=$P$5,J2495*H2495,0)</f>
        <v>0</v>
      </c>
      <c r="Q2495" s="335">
        <f t="shared" ref="Q2495" si="176">IF(I2495=$Q$5,J2495*H2495,0)</f>
        <v>59.85</v>
      </c>
      <c r="R2495" s="234"/>
    </row>
    <row r="2496" spans="2:18" s="194" customFormat="1" x14ac:dyDescent="0.25">
      <c r="B2496" s="233">
        <v>2497</v>
      </c>
      <c r="C2496" s="293">
        <v>45506</v>
      </c>
      <c r="D2496" s="195" t="s">
        <v>116</v>
      </c>
      <c r="E2496" s="196" t="s">
        <v>92</v>
      </c>
      <c r="F2496" s="196" t="s">
        <v>1</v>
      </c>
      <c r="G2496" s="196" t="s">
        <v>209</v>
      </c>
      <c r="H2496" s="196">
        <v>6.65</v>
      </c>
      <c r="I2496" s="196"/>
      <c r="J2496" s="196">
        <v>0</v>
      </c>
      <c r="K2496" s="448"/>
      <c r="L2496" s="196"/>
      <c r="M2496" s="196"/>
      <c r="N2496" s="216">
        <v>0</v>
      </c>
      <c r="O2496" s="216">
        <v>0</v>
      </c>
      <c r="P2496" s="216">
        <v>0</v>
      </c>
      <c r="Q2496" s="335">
        <v>0</v>
      </c>
      <c r="R2496" s="234" t="s">
        <v>267</v>
      </c>
    </row>
    <row r="2497" spans="2:18" s="194" customFormat="1" x14ac:dyDescent="0.25">
      <c r="B2497" s="233">
        <v>2498</v>
      </c>
      <c r="C2497" s="293">
        <v>45506</v>
      </c>
      <c r="D2497" s="195" t="s">
        <v>295</v>
      </c>
      <c r="E2497" s="196" t="s">
        <v>92</v>
      </c>
      <c r="F2497" s="196" t="s">
        <v>62</v>
      </c>
      <c r="G2497" s="196" t="s">
        <v>210</v>
      </c>
      <c r="H2497" s="196">
        <v>4.1500000000000004</v>
      </c>
      <c r="I2497" s="196"/>
      <c r="J2497" s="196">
        <v>0</v>
      </c>
      <c r="K2497" s="448"/>
      <c r="L2497" s="196"/>
      <c r="M2497" s="196"/>
      <c r="N2497" s="216">
        <v>0</v>
      </c>
      <c r="O2497" s="216">
        <v>0</v>
      </c>
      <c r="P2497" s="216">
        <v>0</v>
      </c>
      <c r="Q2497" s="335">
        <v>0</v>
      </c>
      <c r="R2497" s="234" t="s">
        <v>394</v>
      </c>
    </row>
    <row r="2498" spans="2:18" s="194" customFormat="1" x14ac:dyDescent="0.25">
      <c r="B2498" s="233">
        <v>2499</v>
      </c>
      <c r="C2498" s="293">
        <v>45506</v>
      </c>
      <c r="D2498" s="195" t="s">
        <v>155</v>
      </c>
      <c r="E2498" s="196" t="s">
        <v>92</v>
      </c>
      <c r="F2498" s="196" t="s">
        <v>62</v>
      </c>
      <c r="G2498" s="196" t="s">
        <v>210</v>
      </c>
      <c r="H2498" s="196">
        <v>4.1500000000000004</v>
      </c>
      <c r="I2498" s="196"/>
      <c r="J2498" s="196">
        <v>0</v>
      </c>
      <c r="K2498" s="448"/>
      <c r="L2498" s="196"/>
      <c r="M2498" s="196"/>
      <c r="N2498" s="216">
        <v>0</v>
      </c>
      <c r="O2498" s="216">
        <v>0</v>
      </c>
      <c r="P2498" s="216">
        <v>0</v>
      </c>
      <c r="Q2498" s="335">
        <v>0</v>
      </c>
      <c r="R2498" s="234" t="s">
        <v>394</v>
      </c>
    </row>
    <row r="2499" spans="2:18" s="194" customFormat="1" x14ac:dyDescent="0.25">
      <c r="B2499" s="233">
        <v>2500</v>
      </c>
      <c r="C2499" s="293">
        <v>45506</v>
      </c>
      <c r="D2499" s="195" t="s">
        <v>154</v>
      </c>
      <c r="E2499" s="196" t="s">
        <v>92</v>
      </c>
      <c r="F2499" s="196" t="s">
        <v>62</v>
      </c>
      <c r="G2499" s="196" t="s">
        <v>210</v>
      </c>
      <c r="H2499" s="196">
        <v>4.1500000000000004</v>
      </c>
      <c r="I2499" s="196"/>
      <c r="J2499" s="196">
        <v>0</v>
      </c>
      <c r="K2499" s="448"/>
      <c r="L2499" s="196"/>
      <c r="M2499" s="196"/>
      <c r="N2499" s="216">
        <v>0</v>
      </c>
      <c r="O2499" s="216">
        <v>0</v>
      </c>
      <c r="P2499" s="216">
        <v>0</v>
      </c>
      <c r="Q2499" s="335">
        <v>0</v>
      </c>
      <c r="R2499" s="234" t="s">
        <v>394</v>
      </c>
    </row>
    <row r="2500" spans="2:18" s="194" customFormat="1" x14ac:dyDescent="0.25">
      <c r="B2500" s="233">
        <v>2501</v>
      </c>
      <c r="C2500" s="293">
        <v>45506</v>
      </c>
      <c r="D2500" s="195" t="s">
        <v>158</v>
      </c>
      <c r="E2500" s="196" t="s">
        <v>159</v>
      </c>
      <c r="F2500" s="196" t="s">
        <v>381</v>
      </c>
      <c r="G2500" s="196" t="s">
        <v>159</v>
      </c>
      <c r="H2500" s="196">
        <v>10</v>
      </c>
      <c r="I2500" s="196" t="s">
        <v>66</v>
      </c>
      <c r="J2500" s="196">
        <v>5</v>
      </c>
      <c r="K2500" s="448"/>
      <c r="L2500" s="196" t="s">
        <v>356</v>
      </c>
      <c r="M2500" s="196"/>
      <c r="N2500" s="216">
        <v>0</v>
      </c>
      <c r="O2500" s="216">
        <v>0</v>
      </c>
      <c r="P2500" s="216">
        <v>50</v>
      </c>
      <c r="Q2500" s="335">
        <v>0</v>
      </c>
      <c r="R2500" s="234"/>
    </row>
    <row r="2501" spans="2:18" s="194" customFormat="1" x14ac:dyDescent="0.25">
      <c r="B2501" s="233">
        <v>2502</v>
      </c>
      <c r="C2501" s="293">
        <v>45506</v>
      </c>
      <c r="D2501" s="195" t="s">
        <v>277</v>
      </c>
      <c r="E2501" s="196" t="s">
        <v>176</v>
      </c>
      <c r="F2501" s="196" t="s">
        <v>7</v>
      </c>
      <c r="G2501" s="196" t="s">
        <v>209</v>
      </c>
      <c r="H2501" s="196">
        <v>7</v>
      </c>
      <c r="I2501" s="196" t="s">
        <v>214</v>
      </c>
      <c r="J2501" s="196">
        <v>20</v>
      </c>
      <c r="K2501" s="448">
        <v>722725</v>
      </c>
      <c r="L2501" s="196" t="s">
        <v>7</v>
      </c>
      <c r="M2501" s="196" t="s">
        <v>298</v>
      </c>
      <c r="N2501" s="216">
        <v>140</v>
      </c>
      <c r="O2501" s="216">
        <v>0</v>
      </c>
      <c r="P2501" s="216">
        <v>0</v>
      </c>
      <c r="Q2501" s="335">
        <v>0</v>
      </c>
      <c r="R2501" s="234"/>
    </row>
    <row r="2502" spans="2:18" s="194" customFormat="1" x14ac:dyDescent="0.25">
      <c r="B2502" s="233">
        <v>2503</v>
      </c>
      <c r="C2502" s="293">
        <v>45506</v>
      </c>
      <c r="D2502" s="195" t="s">
        <v>261</v>
      </c>
      <c r="E2502" s="196" t="s">
        <v>269</v>
      </c>
      <c r="F2502" s="196" t="s">
        <v>7</v>
      </c>
      <c r="G2502" s="196" t="s">
        <v>210</v>
      </c>
      <c r="H2502" s="196">
        <v>5</v>
      </c>
      <c r="I2502" s="196" t="s">
        <v>214</v>
      </c>
      <c r="J2502" s="196">
        <v>26</v>
      </c>
      <c r="K2502" s="448">
        <v>722725</v>
      </c>
      <c r="L2502" s="196" t="s">
        <v>7</v>
      </c>
      <c r="M2502" s="196" t="s">
        <v>298</v>
      </c>
      <c r="N2502" s="216">
        <v>130</v>
      </c>
      <c r="O2502" s="216">
        <v>0</v>
      </c>
      <c r="P2502" s="216">
        <v>0</v>
      </c>
      <c r="Q2502" s="335">
        <v>0</v>
      </c>
      <c r="R2502" s="234"/>
    </row>
    <row r="2503" spans="2:18" s="194" customFormat="1" x14ac:dyDescent="0.25">
      <c r="B2503" s="233">
        <v>2504</v>
      </c>
      <c r="C2503" s="293">
        <v>45506</v>
      </c>
      <c r="D2503" s="195" t="s">
        <v>254</v>
      </c>
      <c r="E2503" s="196" t="s">
        <v>159</v>
      </c>
      <c r="F2503" s="196" t="s">
        <v>7</v>
      </c>
      <c r="G2503" s="196" t="s">
        <v>159</v>
      </c>
      <c r="H2503" s="196">
        <v>10</v>
      </c>
      <c r="I2503" s="196" t="s">
        <v>66</v>
      </c>
      <c r="J2503" s="196">
        <v>7</v>
      </c>
      <c r="K2503" s="448"/>
      <c r="L2503" s="196" t="s">
        <v>356</v>
      </c>
      <c r="M2503" s="196"/>
      <c r="N2503" s="216">
        <v>0</v>
      </c>
      <c r="O2503" s="216">
        <v>0</v>
      </c>
      <c r="P2503" s="216">
        <v>70</v>
      </c>
      <c r="Q2503" s="335">
        <v>0</v>
      </c>
      <c r="R2503" s="234"/>
    </row>
    <row r="2504" spans="2:18" s="194" customFormat="1" x14ac:dyDescent="0.25">
      <c r="B2504" s="233">
        <v>2505</v>
      </c>
      <c r="C2504" s="293">
        <v>45506</v>
      </c>
      <c r="D2504" s="195" t="s">
        <v>352</v>
      </c>
      <c r="E2504" s="196" t="s">
        <v>176</v>
      </c>
      <c r="F2504" s="196" t="s">
        <v>7</v>
      </c>
      <c r="G2504" s="196" t="s">
        <v>209</v>
      </c>
      <c r="H2504" s="196">
        <v>7</v>
      </c>
      <c r="I2504" s="196" t="s">
        <v>214</v>
      </c>
      <c r="J2504" s="196">
        <v>20</v>
      </c>
      <c r="K2504" s="448">
        <v>722725</v>
      </c>
      <c r="L2504" s="196" t="s">
        <v>7</v>
      </c>
      <c r="M2504" s="196" t="s">
        <v>298</v>
      </c>
      <c r="N2504" s="216">
        <v>140</v>
      </c>
      <c r="O2504" s="216">
        <v>0</v>
      </c>
      <c r="P2504" s="216">
        <v>0</v>
      </c>
      <c r="Q2504" s="335">
        <v>0</v>
      </c>
      <c r="R2504" s="234"/>
    </row>
    <row r="2505" spans="2:18" s="194" customFormat="1" x14ac:dyDescent="0.25">
      <c r="B2505" s="233">
        <v>2506</v>
      </c>
      <c r="C2505" s="293">
        <v>45506</v>
      </c>
      <c r="D2505" s="195" t="s">
        <v>175</v>
      </c>
      <c r="E2505" s="196" t="s">
        <v>176</v>
      </c>
      <c r="F2505" s="196" t="s">
        <v>7</v>
      </c>
      <c r="G2505" s="196" t="s">
        <v>209</v>
      </c>
      <c r="H2505" s="196">
        <v>7</v>
      </c>
      <c r="I2505" s="196" t="s">
        <v>214</v>
      </c>
      <c r="J2505" s="196">
        <v>22</v>
      </c>
      <c r="K2505" s="448">
        <v>722725</v>
      </c>
      <c r="L2505" s="196" t="s">
        <v>7</v>
      </c>
      <c r="M2505" s="196" t="s">
        <v>298</v>
      </c>
      <c r="N2505" s="216">
        <v>154</v>
      </c>
      <c r="O2505" s="216">
        <v>0</v>
      </c>
      <c r="P2505" s="216">
        <v>0</v>
      </c>
      <c r="Q2505" s="335">
        <v>0</v>
      </c>
      <c r="R2505" s="234"/>
    </row>
    <row r="2506" spans="2:18" s="194" customFormat="1" x14ac:dyDescent="0.25">
      <c r="B2506" s="233">
        <v>2507</v>
      </c>
      <c r="C2506" s="293">
        <v>45506</v>
      </c>
      <c r="D2506" s="195" t="s">
        <v>171</v>
      </c>
      <c r="E2506" s="196" t="s">
        <v>159</v>
      </c>
      <c r="F2506" s="196" t="s">
        <v>7</v>
      </c>
      <c r="G2506" s="196" t="s">
        <v>159</v>
      </c>
      <c r="H2506" s="196">
        <v>11.2</v>
      </c>
      <c r="I2506" s="196"/>
      <c r="J2506" s="196">
        <v>0</v>
      </c>
      <c r="K2506" s="448"/>
      <c r="L2506" s="196"/>
      <c r="M2506" s="196"/>
      <c r="N2506" s="216">
        <v>0</v>
      </c>
      <c r="O2506" s="216">
        <v>0</v>
      </c>
      <c r="P2506" s="216">
        <v>0</v>
      </c>
      <c r="Q2506" s="335">
        <v>0</v>
      </c>
      <c r="R2506" s="234"/>
    </row>
    <row r="2507" spans="2:18" s="194" customFormat="1" x14ac:dyDescent="0.25">
      <c r="B2507" s="233">
        <v>2508</v>
      </c>
      <c r="C2507" s="293">
        <v>45506</v>
      </c>
      <c r="D2507" s="195" t="s">
        <v>151</v>
      </c>
      <c r="E2507" s="196" t="s">
        <v>92</v>
      </c>
      <c r="F2507" s="196" t="s">
        <v>63</v>
      </c>
      <c r="G2507" s="196" t="s">
        <v>209</v>
      </c>
      <c r="H2507" s="196">
        <v>6.65</v>
      </c>
      <c r="I2507" s="196"/>
      <c r="J2507" s="196">
        <v>0</v>
      </c>
      <c r="K2507" s="448"/>
      <c r="L2507" s="196"/>
      <c r="M2507" s="196"/>
      <c r="N2507" s="216">
        <v>0</v>
      </c>
      <c r="O2507" s="216">
        <v>0</v>
      </c>
      <c r="P2507" s="216">
        <v>0</v>
      </c>
      <c r="Q2507" s="335">
        <v>0</v>
      </c>
      <c r="R2507" s="234" t="s">
        <v>394</v>
      </c>
    </row>
    <row r="2508" spans="2:18" s="194" customFormat="1" x14ac:dyDescent="0.25">
      <c r="B2508" s="233">
        <v>2509</v>
      </c>
      <c r="C2508" s="293">
        <v>45506</v>
      </c>
      <c r="D2508" s="195" t="s">
        <v>150</v>
      </c>
      <c r="E2508" s="196" t="s">
        <v>92</v>
      </c>
      <c r="F2508" s="196" t="s">
        <v>63</v>
      </c>
      <c r="G2508" s="196" t="s">
        <v>210</v>
      </c>
      <c r="H2508" s="196">
        <v>4.1500000000000004</v>
      </c>
      <c r="I2508" s="196"/>
      <c r="J2508" s="196">
        <v>0</v>
      </c>
      <c r="K2508" s="448"/>
      <c r="L2508" s="196"/>
      <c r="M2508" s="196"/>
      <c r="N2508" s="216">
        <v>0</v>
      </c>
      <c r="O2508" s="216">
        <v>0</v>
      </c>
      <c r="P2508" s="216">
        <v>0</v>
      </c>
      <c r="Q2508" s="335">
        <v>0</v>
      </c>
      <c r="R2508" s="234" t="s">
        <v>394</v>
      </c>
    </row>
    <row r="2509" spans="2:18" s="194" customFormat="1" x14ac:dyDescent="0.25">
      <c r="B2509" s="233">
        <v>2510</v>
      </c>
      <c r="C2509" s="293">
        <v>45506</v>
      </c>
      <c r="D2509" s="195" t="s">
        <v>148</v>
      </c>
      <c r="E2509" s="196" t="s">
        <v>92</v>
      </c>
      <c r="F2509" s="196" t="s">
        <v>63</v>
      </c>
      <c r="G2509" s="196" t="s">
        <v>210</v>
      </c>
      <c r="H2509" s="196">
        <v>4.1500000000000004</v>
      </c>
      <c r="I2509" s="196"/>
      <c r="J2509" s="196">
        <v>0</v>
      </c>
      <c r="K2509" s="448"/>
      <c r="L2509" s="196"/>
      <c r="M2509" s="196"/>
      <c r="N2509" s="216">
        <v>0</v>
      </c>
      <c r="O2509" s="216">
        <v>0</v>
      </c>
      <c r="P2509" s="216">
        <v>0</v>
      </c>
      <c r="Q2509" s="335">
        <v>0</v>
      </c>
      <c r="R2509" s="234" t="s">
        <v>394</v>
      </c>
    </row>
    <row r="2510" spans="2:18" s="194" customFormat="1" x14ac:dyDescent="0.25">
      <c r="B2510" s="233">
        <v>2511</v>
      </c>
      <c r="C2510" s="293">
        <v>45506</v>
      </c>
      <c r="D2510" s="195" t="s">
        <v>177</v>
      </c>
      <c r="E2510" s="196" t="s">
        <v>159</v>
      </c>
      <c r="F2510" s="196" t="s">
        <v>8</v>
      </c>
      <c r="G2510" s="196" t="s">
        <v>159</v>
      </c>
      <c r="H2510" s="196">
        <v>11.6</v>
      </c>
      <c r="I2510" s="196" t="s">
        <v>66</v>
      </c>
      <c r="J2510" s="196">
        <v>6</v>
      </c>
      <c r="K2510" s="448"/>
      <c r="L2510" s="196" t="s">
        <v>356</v>
      </c>
      <c r="M2510" s="196"/>
      <c r="N2510" s="216">
        <v>0</v>
      </c>
      <c r="O2510" s="216">
        <v>0</v>
      </c>
      <c r="P2510" s="216">
        <v>69.599999999999994</v>
      </c>
      <c r="Q2510" s="335">
        <v>0</v>
      </c>
      <c r="R2510" s="234"/>
    </row>
    <row r="2511" spans="2:18" s="194" customFormat="1" x14ac:dyDescent="0.25">
      <c r="B2511" s="233">
        <v>2512</v>
      </c>
      <c r="C2511" s="293">
        <v>45506</v>
      </c>
      <c r="D2511" s="195" t="s">
        <v>139</v>
      </c>
      <c r="E2511" s="196" t="s">
        <v>92</v>
      </c>
      <c r="F2511" s="196" t="s">
        <v>2</v>
      </c>
      <c r="G2511" s="196" t="s">
        <v>209</v>
      </c>
      <c r="H2511" s="196">
        <v>7</v>
      </c>
      <c r="I2511" s="196" t="s">
        <v>214</v>
      </c>
      <c r="J2511" s="196">
        <v>12</v>
      </c>
      <c r="K2511" s="448">
        <v>712650</v>
      </c>
      <c r="L2511" s="196" t="s">
        <v>2</v>
      </c>
      <c r="M2511" s="196" t="s">
        <v>297</v>
      </c>
      <c r="N2511" s="216">
        <v>84</v>
      </c>
      <c r="O2511" s="216">
        <v>0</v>
      </c>
      <c r="P2511" s="216">
        <v>0</v>
      </c>
      <c r="Q2511" s="335">
        <v>0</v>
      </c>
      <c r="R2511" s="234"/>
    </row>
    <row r="2512" spans="2:18" s="194" customFormat="1" x14ac:dyDescent="0.25">
      <c r="B2512" s="233">
        <v>2513</v>
      </c>
      <c r="C2512" s="293">
        <v>45506</v>
      </c>
      <c r="D2512" s="195" t="s">
        <v>140</v>
      </c>
      <c r="E2512" s="196" t="s">
        <v>92</v>
      </c>
      <c r="F2512" s="196" t="s">
        <v>2</v>
      </c>
      <c r="G2512" s="196" t="s">
        <v>209</v>
      </c>
      <c r="H2512" s="196">
        <v>7</v>
      </c>
      <c r="I2512" s="196" t="s">
        <v>214</v>
      </c>
      <c r="J2512" s="196">
        <v>12</v>
      </c>
      <c r="K2512" s="448">
        <v>712650</v>
      </c>
      <c r="L2512" s="196" t="s">
        <v>2</v>
      </c>
      <c r="M2512" s="196" t="s">
        <v>297</v>
      </c>
      <c r="N2512" s="216">
        <v>84</v>
      </c>
      <c r="O2512" s="216">
        <v>0</v>
      </c>
      <c r="P2512" s="216">
        <v>0</v>
      </c>
      <c r="Q2512" s="335">
        <v>0</v>
      </c>
      <c r="R2512" s="234"/>
    </row>
    <row r="2513" spans="2:18" s="194" customFormat="1" x14ac:dyDescent="0.25">
      <c r="B2513" s="233">
        <v>2514</v>
      </c>
      <c r="C2513" s="293">
        <v>45506</v>
      </c>
      <c r="D2513" s="195" t="s">
        <v>141</v>
      </c>
      <c r="E2513" s="196" t="s">
        <v>92</v>
      </c>
      <c r="F2513" s="196" t="s">
        <v>2</v>
      </c>
      <c r="G2513" s="196" t="s">
        <v>209</v>
      </c>
      <c r="H2513" s="196">
        <v>7</v>
      </c>
      <c r="I2513" s="196" t="s">
        <v>214</v>
      </c>
      <c r="J2513" s="196">
        <v>11</v>
      </c>
      <c r="K2513" s="448">
        <v>712650</v>
      </c>
      <c r="L2513" s="196" t="s">
        <v>2</v>
      </c>
      <c r="M2513" s="196" t="s">
        <v>297</v>
      </c>
      <c r="N2513" s="216">
        <v>77</v>
      </c>
      <c r="O2513" s="216">
        <v>0</v>
      </c>
      <c r="P2513" s="216">
        <v>0</v>
      </c>
      <c r="Q2513" s="335">
        <v>0</v>
      </c>
      <c r="R2513" s="234"/>
    </row>
    <row r="2514" spans="2:18" s="194" customFormat="1" x14ac:dyDescent="0.25">
      <c r="B2514" s="233">
        <v>2515</v>
      </c>
      <c r="C2514" s="293">
        <v>45506</v>
      </c>
      <c r="D2514" s="195" t="s">
        <v>252</v>
      </c>
      <c r="E2514" s="196" t="s">
        <v>92</v>
      </c>
      <c r="F2514" s="196" t="s">
        <v>2</v>
      </c>
      <c r="G2514" s="196" t="s">
        <v>209</v>
      </c>
      <c r="H2514" s="196">
        <v>7</v>
      </c>
      <c r="I2514" s="196" t="s">
        <v>214</v>
      </c>
      <c r="J2514" s="196">
        <v>25</v>
      </c>
      <c r="K2514" s="448">
        <v>712650</v>
      </c>
      <c r="L2514" s="196" t="s">
        <v>2</v>
      </c>
      <c r="M2514" s="196" t="s">
        <v>297</v>
      </c>
      <c r="N2514" s="216">
        <v>175</v>
      </c>
      <c r="O2514" s="216">
        <v>0</v>
      </c>
      <c r="P2514" s="216">
        <v>0</v>
      </c>
      <c r="Q2514" s="335">
        <v>0</v>
      </c>
      <c r="R2514" s="234"/>
    </row>
    <row r="2515" spans="2:18" s="194" customFormat="1" x14ac:dyDescent="0.25">
      <c r="B2515" s="233">
        <v>2516</v>
      </c>
      <c r="C2515" s="293">
        <v>45506</v>
      </c>
      <c r="D2515" s="195" t="s">
        <v>259</v>
      </c>
      <c r="E2515" s="196" t="s">
        <v>92</v>
      </c>
      <c r="F2515" s="196" t="s">
        <v>2</v>
      </c>
      <c r="G2515" s="196" t="s">
        <v>209</v>
      </c>
      <c r="H2515" s="196">
        <v>7</v>
      </c>
      <c r="I2515" s="196" t="s">
        <v>214</v>
      </c>
      <c r="J2515" s="196">
        <v>25</v>
      </c>
      <c r="K2515" s="448">
        <v>712650</v>
      </c>
      <c r="L2515" s="196" t="s">
        <v>2</v>
      </c>
      <c r="M2515" s="196" t="s">
        <v>297</v>
      </c>
      <c r="N2515" s="216">
        <v>175</v>
      </c>
      <c r="O2515" s="216">
        <v>0</v>
      </c>
      <c r="P2515" s="216">
        <v>0</v>
      </c>
      <c r="Q2515" s="335">
        <v>0</v>
      </c>
      <c r="R2515" s="234"/>
    </row>
    <row r="2516" spans="2:18" s="194" customFormat="1" x14ac:dyDescent="0.25">
      <c r="B2516" s="233">
        <v>2517</v>
      </c>
      <c r="C2516" s="293">
        <v>45506</v>
      </c>
      <c r="D2516" s="195" t="s">
        <v>260</v>
      </c>
      <c r="E2516" s="196" t="s">
        <v>92</v>
      </c>
      <c r="F2516" s="196" t="s">
        <v>2</v>
      </c>
      <c r="G2516" s="196" t="s">
        <v>209</v>
      </c>
      <c r="H2516" s="196">
        <v>7</v>
      </c>
      <c r="I2516" s="196" t="s">
        <v>214</v>
      </c>
      <c r="J2516" s="196">
        <v>25</v>
      </c>
      <c r="K2516" s="448">
        <v>712650</v>
      </c>
      <c r="L2516" s="196" t="s">
        <v>2</v>
      </c>
      <c r="M2516" s="196" t="s">
        <v>297</v>
      </c>
      <c r="N2516" s="216">
        <v>175</v>
      </c>
      <c r="O2516" s="216">
        <v>0</v>
      </c>
      <c r="P2516" s="216">
        <v>0</v>
      </c>
      <c r="Q2516" s="335">
        <v>0</v>
      </c>
      <c r="R2516" s="234"/>
    </row>
    <row r="2517" spans="2:18" s="194" customFormat="1" x14ac:dyDescent="0.25">
      <c r="B2517" s="233">
        <v>2518</v>
      </c>
      <c r="C2517" s="293">
        <v>45506</v>
      </c>
      <c r="D2517" s="195" t="s">
        <v>379</v>
      </c>
      <c r="E2517" s="196" t="s">
        <v>269</v>
      </c>
      <c r="F2517" s="196" t="s">
        <v>381</v>
      </c>
      <c r="G2517" s="196" t="s">
        <v>210</v>
      </c>
      <c r="H2517" s="196">
        <v>4.1500000000000004</v>
      </c>
      <c r="I2517" s="196" t="s">
        <v>215</v>
      </c>
      <c r="J2517" s="196">
        <v>10</v>
      </c>
      <c r="K2517" s="448">
        <v>715750</v>
      </c>
      <c r="L2517" s="196" t="s">
        <v>381</v>
      </c>
      <c r="M2517" s="196" t="s">
        <v>298</v>
      </c>
      <c r="N2517" s="216">
        <v>0</v>
      </c>
      <c r="O2517" s="216">
        <v>47.724999999999994</v>
      </c>
      <c r="P2517" s="216">
        <v>0</v>
      </c>
      <c r="Q2517" s="335">
        <v>0</v>
      </c>
      <c r="R2517" s="234"/>
    </row>
    <row r="2518" spans="2:18" s="194" customFormat="1" x14ac:dyDescent="0.25">
      <c r="B2518" s="233">
        <v>2519</v>
      </c>
      <c r="C2518" s="293">
        <v>45506</v>
      </c>
      <c r="D2518" s="195" t="s">
        <v>380</v>
      </c>
      <c r="E2518" s="196" t="s">
        <v>269</v>
      </c>
      <c r="F2518" s="196" t="s">
        <v>381</v>
      </c>
      <c r="G2518" s="196" t="s">
        <v>210</v>
      </c>
      <c r="H2518" s="196">
        <v>4.1500000000000004</v>
      </c>
      <c r="I2518" s="196" t="s">
        <v>215</v>
      </c>
      <c r="J2518" s="196">
        <v>10</v>
      </c>
      <c r="K2518" s="448">
        <v>715750</v>
      </c>
      <c r="L2518" s="196" t="s">
        <v>381</v>
      </c>
      <c r="M2518" s="196" t="s">
        <v>298</v>
      </c>
      <c r="N2518" s="216">
        <v>0</v>
      </c>
      <c r="O2518" s="216">
        <v>47.724999999999994</v>
      </c>
      <c r="P2518" s="216">
        <v>0</v>
      </c>
      <c r="Q2518" s="335">
        <v>0</v>
      </c>
      <c r="R2518" s="234"/>
    </row>
    <row r="2519" spans="2:18" s="194" customFormat="1" x14ac:dyDescent="0.25">
      <c r="B2519" s="233">
        <v>2520</v>
      </c>
      <c r="C2519" s="293">
        <v>45506</v>
      </c>
      <c r="D2519" s="195" t="s">
        <v>96</v>
      </c>
      <c r="E2519" s="196" t="s">
        <v>159</v>
      </c>
      <c r="F2519" s="196" t="s">
        <v>1</v>
      </c>
      <c r="G2519" s="196" t="s">
        <v>159</v>
      </c>
      <c r="H2519" s="196">
        <v>11.8</v>
      </c>
      <c r="I2519" s="196" t="s">
        <v>66</v>
      </c>
      <c r="J2519" s="196">
        <v>4</v>
      </c>
      <c r="K2519" s="448"/>
      <c r="L2519" s="196" t="s">
        <v>356</v>
      </c>
      <c r="M2519" s="196"/>
      <c r="N2519" s="216">
        <v>0</v>
      </c>
      <c r="O2519" s="216">
        <v>0</v>
      </c>
      <c r="P2519" s="216">
        <v>47.2</v>
      </c>
      <c r="Q2519" s="335">
        <v>0</v>
      </c>
      <c r="R2519" s="234"/>
    </row>
    <row r="2520" spans="2:18" s="194" customFormat="1" x14ac:dyDescent="0.25">
      <c r="B2520" s="233">
        <v>2521</v>
      </c>
      <c r="C2520" s="293">
        <v>45506</v>
      </c>
      <c r="D2520" s="195" t="s">
        <v>128</v>
      </c>
      <c r="E2520" s="196" t="s">
        <v>159</v>
      </c>
      <c r="F2520" s="196" t="s">
        <v>1</v>
      </c>
      <c r="G2520" s="196" t="s">
        <v>159</v>
      </c>
      <c r="H2520" s="196">
        <v>11.8</v>
      </c>
      <c r="I2520" s="196" t="s">
        <v>66</v>
      </c>
      <c r="J2520" s="196">
        <v>2</v>
      </c>
      <c r="K2520" s="448"/>
      <c r="L2520" s="196" t="s">
        <v>356</v>
      </c>
      <c r="M2520" s="196"/>
      <c r="N2520" s="216">
        <v>0</v>
      </c>
      <c r="O2520" s="216">
        <v>0</v>
      </c>
      <c r="P2520" s="216">
        <v>23.6</v>
      </c>
      <c r="Q2520" s="335">
        <v>0</v>
      </c>
      <c r="R2520" s="234"/>
    </row>
    <row r="2521" spans="2:18" s="194" customFormat="1" x14ac:dyDescent="0.25">
      <c r="B2521" s="233">
        <v>2522</v>
      </c>
      <c r="C2521" s="293">
        <v>45506</v>
      </c>
      <c r="D2521" s="195" t="s">
        <v>119</v>
      </c>
      <c r="E2521" s="196" t="s">
        <v>257</v>
      </c>
      <c r="F2521" s="196" t="s">
        <v>1</v>
      </c>
      <c r="G2521" s="196" t="s">
        <v>300</v>
      </c>
      <c r="H2521" s="196">
        <v>6</v>
      </c>
      <c r="I2521" s="196"/>
      <c r="J2521" s="196"/>
      <c r="K2521" s="448"/>
      <c r="L2521" s="196"/>
      <c r="M2521" s="196"/>
      <c r="N2521" s="216">
        <v>0</v>
      </c>
      <c r="O2521" s="216">
        <v>0</v>
      </c>
      <c r="P2521" s="216">
        <v>0</v>
      </c>
      <c r="Q2521" s="335">
        <v>0</v>
      </c>
      <c r="R2521" s="234"/>
    </row>
    <row r="2522" spans="2:18" s="194" customFormat="1" x14ac:dyDescent="0.25">
      <c r="B2522" s="233">
        <v>2523</v>
      </c>
      <c r="C2522" s="293">
        <v>45506</v>
      </c>
      <c r="D2522" s="195" t="s">
        <v>121</v>
      </c>
      <c r="E2522" s="196" t="s">
        <v>258</v>
      </c>
      <c r="F2522" s="196" t="s">
        <v>1</v>
      </c>
      <c r="G2522" s="196" t="s">
        <v>300</v>
      </c>
      <c r="H2522" s="196">
        <v>6</v>
      </c>
      <c r="I2522" s="196"/>
      <c r="J2522" s="196"/>
      <c r="K2522" s="448"/>
      <c r="L2522" s="196"/>
      <c r="M2522" s="196"/>
      <c r="N2522" s="216">
        <v>0</v>
      </c>
      <c r="O2522" s="216">
        <v>0</v>
      </c>
      <c r="P2522" s="216">
        <v>0</v>
      </c>
      <c r="Q2522" s="335">
        <v>0</v>
      </c>
      <c r="R2522" s="234"/>
    </row>
    <row r="2523" spans="2:18" s="194" customFormat="1" x14ac:dyDescent="0.25">
      <c r="B2523" s="233">
        <v>2524</v>
      </c>
      <c r="C2523" s="293">
        <v>45506</v>
      </c>
      <c r="D2523" s="195" t="s">
        <v>349</v>
      </c>
      <c r="E2523" s="196" t="s">
        <v>258</v>
      </c>
      <c r="F2523" s="196" t="s">
        <v>1</v>
      </c>
      <c r="G2523" s="196" t="s">
        <v>300</v>
      </c>
      <c r="H2523" s="196">
        <v>6</v>
      </c>
      <c r="I2523" s="196"/>
      <c r="J2523" s="196"/>
      <c r="K2523" s="448"/>
      <c r="L2523" s="196"/>
      <c r="M2523" s="196"/>
      <c r="N2523" s="216">
        <v>0</v>
      </c>
      <c r="O2523" s="216">
        <v>0</v>
      </c>
      <c r="P2523" s="216">
        <v>0</v>
      </c>
      <c r="Q2523" s="335">
        <v>0</v>
      </c>
      <c r="R2523" s="234"/>
    </row>
    <row r="2524" spans="2:18" s="194" customFormat="1" x14ac:dyDescent="0.25">
      <c r="B2524" s="233">
        <v>2525</v>
      </c>
      <c r="C2524" s="293">
        <v>45506</v>
      </c>
      <c r="D2524" s="195" t="s">
        <v>368</v>
      </c>
      <c r="E2524" s="196" t="s">
        <v>181</v>
      </c>
      <c r="F2524" s="196" t="s">
        <v>302</v>
      </c>
      <c r="G2524" s="196">
        <v>0</v>
      </c>
      <c r="H2524" s="196">
        <v>6</v>
      </c>
      <c r="I2524" s="196"/>
      <c r="J2524" s="196"/>
      <c r="K2524" s="448"/>
      <c r="L2524" s="196"/>
      <c r="M2524" s="196"/>
      <c r="N2524" s="216">
        <v>0</v>
      </c>
      <c r="O2524" s="216">
        <v>0</v>
      </c>
      <c r="P2524" s="216">
        <v>0</v>
      </c>
      <c r="Q2524" s="335">
        <v>0</v>
      </c>
      <c r="R2524" s="234"/>
    </row>
    <row r="2525" spans="2:18" s="194" customFormat="1" x14ac:dyDescent="0.25">
      <c r="B2525" s="233">
        <v>2526</v>
      </c>
      <c r="C2525" s="293">
        <v>45507</v>
      </c>
      <c r="D2525" s="195" t="s">
        <v>371</v>
      </c>
      <c r="E2525" s="196" t="s">
        <v>92</v>
      </c>
      <c r="F2525" s="196" t="s">
        <v>64</v>
      </c>
      <c r="G2525" s="196" t="s">
        <v>210</v>
      </c>
      <c r="H2525" s="196">
        <v>5</v>
      </c>
      <c r="I2525" s="196"/>
      <c r="J2525" s="196">
        <v>2</v>
      </c>
      <c r="K2525" s="448"/>
      <c r="L2525" s="196" t="s">
        <v>64</v>
      </c>
      <c r="M2525" s="196"/>
      <c r="N2525" s="216">
        <v>0</v>
      </c>
      <c r="O2525" s="216">
        <v>0</v>
      </c>
      <c r="P2525" s="216">
        <v>0</v>
      </c>
      <c r="Q2525" s="335">
        <v>0</v>
      </c>
      <c r="R2525" s="234"/>
    </row>
    <row r="2526" spans="2:18" s="194" customFormat="1" x14ac:dyDescent="0.25">
      <c r="B2526" s="233">
        <v>2527</v>
      </c>
      <c r="C2526" s="293">
        <v>45507</v>
      </c>
      <c r="D2526" s="195" t="s">
        <v>370</v>
      </c>
      <c r="E2526" s="196" t="s">
        <v>92</v>
      </c>
      <c r="F2526" s="196" t="s">
        <v>1</v>
      </c>
      <c r="G2526" s="196" t="s">
        <v>209</v>
      </c>
      <c r="H2526" s="196">
        <v>10</v>
      </c>
      <c r="I2526" s="196"/>
      <c r="J2526" s="196">
        <v>0</v>
      </c>
      <c r="K2526" s="448"/>
      <c r="L2526" s="196"/>
      <c r="M2526" s="196"/>
      <c r="N2526" s="216">
        <v>0</v>
      </c>
      <c r="O2526" s="216">
        <v>0</v>
      </c>
      <c r="P2526" s="216">
        <v>0</v>
      </c>
      <c r="Q2526" s="335">
        <v>0</v>
      </c>
      <c r="R2526" s="234"/>
    </row>
    <row r="2527" spans="2:18" s="194" customFormat="1" x14ac:dyDescent="0.25">
      <c r="B2527" s="233">
        <v>2528</v>
      </c>
      <c r="C2527" s="293">
        <v>45507</v>
      </c>
      <c r="D2527" s="195" t="s">
        <v>91</v>
      </c>
      <c r="E2527" s="196" t="s">
        <v>92</v>
      </c>
      <c r="F2527" s="196" t="s">
        <v>1</v>
      </c>
      <c r="G2527" s="196" t="s">
        <v>209</v>
      </c>
      <c r="H2527" s="196">
        <v>6.65</v>
      </c>
      <c r="I2527" s="196" t="s">
        <v>247</v>
      </c>
      <c r="J2527" s="196">
        <v>28</v>
      </c>
      <c r="K2527" s="448">
        <v>723505</v>
      </c>
      <c r="L2527" s="196" t="s">
        <v>1</v>
      </c>
      <c r="M2527" s="196" t="s">
        <v>514</v>
      </c>
      <c r="N2527" s="216">
        <f t="shared" ref="N2527" si="177">IF(I2527=$N$5,J2527*H2527,0)</f>
        <v>0</v>
      </c>
      <c r="O2527" s="216">
        <f t="shared" ref="O2527" si="178">IF(I2527=$O$5,J2527*H2527,0)*1.15</f>
        <v>0</v>
      </c>
      <c r="P2527" s="216">
        <f t="shared" ref="P2527" si="179">IF(I2527=$P$5,J2527*H2527,0)</f>
        <v>0</v>
      </c>
      <c r="Q2527" s="335">
        <f t="shared" ref="Q2527" si="180">IF(I2527=$Q$5,J2527*H2527,0)</f>
        <v>186.20000000000002</v>
      </c>
      <c r="R2527" s="234"/>
    </row>
    <row r="2528" spans="2:18" s="194" customFormat="1" x14ac:dyDescent="0.25">
      <c r="B2528" s="233">
        <v>2529</v>
      </c>
      <c r="C2528" s="293">
        <v>45507</v>
      </c>
      <c r="D2528" s="195" t="s">
        <v>91</v>
      </c>
      <c r="E2528" s="196" t="s">
        <v>92</v>
      </c>
      <c r="F2528" s="196" t="s">
        <v>1</v>
      </c>
      <c r="G2528" s="196" t="s">
        <v>209</v>
      </c>
      <c r="H2528" s="196">
        <v>6.65</v>
      </c>
      <c r="I2528" s="196" t="s">
        <v>214</v>
      </c>
      <c r="J2528" s="196">
        <v>28</v>
      </c>
      <c r="K2528" s="448">
        <v>723505</v>
      </c>
      <c r="L2528" s="196" t="s">
        <v>1</v>
      </c>
      <c r="M2528" s="196" t="s">
        <v>298</v>
      </c>
      <c r="N2528" s="216">
        <v>186.20000000000002</v>
      </c>
      <c r="O2528" s="216">
        <v>0</v>
      </c>
      <c r="P2528" s="216">
        <v>0</v>
      </c>
      <c r="Q2528" s="335">
        <v>0</v>
      </c>
      <c r="R2528" s="234"/>
    </row>
    <row r="2529" spans="2:18" s="194" customFormat="1" x14ac:dyDescent="0.25">
      <c r="B2529" s="233">
        <v>2530</v>
      </c>
      <c r="C2529" s="293">
        <v>45507</v>
      </c>
      <c r="D2529" s="195" t="s">
        <v>116</v>
      </c>
      <c r="E2529" s="196" t="s">
        <v>92</v>
      </c>
      <c r="F2529" s="196" t="s">
        <v>1</v>
      </c>
      <c r="G2529" s="196" t="s">
        <v>209</v>
      </c>
      <c r="H2529" s="196">
        <v>6.65</v>
      </c>
      <c r="I2529" s="196"/>
      <c r="J2529" s="196">
        <v>0</v>
      </c>
      <c r="K2529" s="448"/>
      <c r="L2529" s="196"/>
      <c r="M2529" s="196"/>
      <c r="N2529" s="216">
        <v>0</v>
      </c>
      <c r="O2529" s="216">
        <v>0</v>
      </c>
      <c r="P2529" s="216">
        <v>0</v>
      </c>
      <c r="Q2529" s="335">
        <v>0</v>
      </c>
      <c r="R2529" s="234" t="s">
        <v>267</v>
      </c>
    </row>
    <row r="2530" spans="2:18" s="194" customFormat="1" x14ac:dyDescent="0.25">
      <c r="B2530" s="233">
        <v>2531</v>
      </c>
      <c r="C2530" s="293">
        <v>45507</v>
      </c>
      <c r="D2530" s="195" t="s">
        <v>295</v>
      </c>
      <c r="E2530" s="196" t="s">
        <v>92</v>
      </c>
      <c r="F2530" s="196" t="s">
        <v>62</v>
      </c>
      <c r="G2530" s="196" t="s">
        <v>210</v>
      </c>
      <c r="H2530" s="196">
        <v>4.1500000000000004</v>
      </c>
      <c r="I2530" s="196" t="s">
        <v>214</v>
      </c>
      <c r="J2530" s="196">
        <v>23</v>
      </c>
      <c r="K2530" s="448">
        <v>718875</v>
      </c>
      <c r="L2530" s="196" t="s">
        <v>62</v>
      </c>
      <c r="M2530" s="196" t="s">
        <v>298</v>
      </c>
      <c r="N2530" s="216">
        <v>95.45</v>
      </c>
      <c r="O2530" s="216">
        <v>0</v>
      </c>
      <c r="P2530" s="216">
        <v>0</v>
      </c>
      <c r="Q2530" s="335">
        <v>0</v>
      </c>
      <c r="R2530" s="234"/>
    </row>
    <row r="2531" spans="2:18" s="194" customFormat="1" x14ac:dyDescent="0.25">
      <c r="B2531" s="233">
        <v>2532</v>
      </c>
      <c r="C2531" s="293">
        <v>45507</v>
      </c>
      <c r="D2531" s="195" t="s">
        <v>155</v>
      </c>
      <c r="E2531" s="196" t="s">
        <v>92</v>
      </c>
      <c r="F2531" s="196" t="s">
        <v>62</v>
      </c>
      <c r="G2531" s="196" t="s">
        <v>210</v>
      </c>
      <c r="H2531" s="196">
        <v>4.1500000000000004</v>
      </c>
      <c r="I2531" s="196"/>
      <c r="J2531" s="196">
        <v>0</v>
      </c>
      <c r="K2531" s="448"/>
      <c r="L2531" s="196"/>
      <c r="M2531" s="196"/>
      <c r="N2531" s="216">
        <v>0</v>
      </c>
      <c r="O2531" s="216">
        <v>0</v>
      </c>
      <c r="P2531" s="216">
        <v>0</v>
      </c>
      <c r="Q2531" s="335">
        <v>0</v>
      </c>
      <c r="R2531" s="234" t="s">
        <v>267</v>
      </c>
    </row>
    <row r="2532" spans="2:18" s="194" customFormat="1" x14ac:dyDescent="0.25">
      <c r="B2532" s="233">
        <v>2533</v>
      </c>
      <c r="C2532" s="293">
        <v>45507</v>
      </c>
      <c r="D2532" s="195" t="s">
        <v>154</v>
      </c>
      <c r="E2532" s="196" t="s">
        <v>92</v>
      </c>
      <c r="F2532" s="196" t="s">
        <v>62</v>
      </c>
      <c r="G2532" s="196" t="s">
        <v>210</v>
      </c>
      <c r="H2532" s="196">
        <v>4.1500000000000004</v>
      </c>
      <c r="I2532" s="196" t="s">
        <v>214</v>
      </c>
      <c r="J2532" s="196">
        <v>9</v>
      </c>
      <c r="K2532" s="448">
        <v>718875</v>
      </c>
      <c r="L2532" s="196" t="s">
        <v>62</v>
      </c>
      <c r="M2532" s="196" t="s">
        <v>298</v>
      </c>
      <c r="N2532" s="216">
        <v>37.35</v>
      </c>
      <c r="O2532" s="216">
        <v>0</v>
      </c>
      <c r="P2532" s="216">
        <v>0</v>
      </c>
      <c r="Q2532" s="335">
        <v>0</v>
      </c>
      <c r="R2532" s="234"/>
    </row>
    <row r="2533" spans="2:18" s="194" customFormat="1" x14ac:dyDescent="0.25">
      <c r="B2533" s="233">
        <v>2534</v>
      </c>
      <c r="C2533" s="293">
        <v>45507</v>
      </c>
      <c r="D2533" s="195" t="s">
        <v>295</v>
      </c>
      <c r="E2533" s="196" t="s">
        <v>92</v>
      </c>
      <c r="F2533" s="196" t="s">
        <v>62</v>
      </c>
      <c r="G2533" s="196" t="s">
        <v>210</v>
      </c>
      <c r="H2533" s="196">
        <v>4.1500000000000004</v>
      </c>
      <c r="I2533" s="196" t="s">
        <v>215</v>
      </c>
      <c r="J2533" s="196">
        <v>23</v>
      </c>
      <c r="K2533" s="448">
        <v>715800</v>
      </c>
      <c r="L2533" s="196" t="s">
        <v>62</v>
      </c>
      <c r="M2533" s="196" t="s">
        <v>298</v>
      </c>
      <c r="N2533" s="216">
        <v>0</v>
      </c>
      <c r="O2533" s="216">
        <v>109.7675</v>
      </c>
      <c r="P2533" s="216">
        <v>0</v>
      </c>
      <c r="Q2533" s="335">
        <v>0</v>
      </c>
      <c r="R2533" s="234"/>
    </row>
    <row r="2534" spans="2:18" s="194" customFormat="1" x14ac:dyDescent="0.25">
      <c r="B2534" s="233">
        <v>2535</v>
      </c>
      <c r="C2534" s="293">
        <v>45507</v>
      </c>
      <c r="D2534" s="195" t="s">
        <v>155</v>
      </c>
      <c r="E2534" s="196" t="s">
        <v>92</v>
      </c>
      <c r="F2534" s="196" t="s">
        <v>62</v>
      </c>
      <c r="G2534" s="196" t="s">
        <v>210</v>
      </c>
      <c r="H2534" s="196">
        <v>4.1500000000000004</v>
      </c>
      <c r="I2534" s="196" t="s">
        <v>214</v>
      </c>
      <c r="J2534" s="196">
        <v>0</v>
      </c>
      <c r="K2534" s="448"/>
      <c r="L2534" s="196"/>
      <c r="M2534" s="196"/>
      <c r="N2534" s="216">
        <v>0</v>
      </c>
      <c r="O2534" s="216">
        <v>0</v>
      </c>
      <c r="P2534" s="216">
        <v>0</v>
      </c>
      <c r="Q2534" s="335">
        <v>0</v>
      </c>
      <c r="R2534" s="234"/>
    </row>
    <row r="2535" spans="2:18" s="194" customFormat="1" x14ac:dyDescent="0.25">
      <c r="B2535" s="233">
        <v>2536</v>
      </c>
      <c r="C2535" s="293">
        <v>45507</v>
      </c>
      <c r="D2535" s="195" t="s">
        <v>154</v>
      </c>
      <c r="E2535" s="196" t="s">
        <v>92</v>
      </c>
      <c r="F2535" s="196" t="s">
        <v>62</v>
      </c>
      <c r="G2535" s="196" t="s">
        <v>210</v>
      </c>
      <c r="H2535" s="196">
        <v>4.1500000000000004</v>
      </c>
      <c r="I2535" s="196" t="s">
        <v>215</v>
      </c>
      <c r="J2535" s="196">
        <v>9</v>
      </c>
      <c r="K2535" s="448">
        <v>715800</v>
      </c>
      <c r="L2535" s="196" t="s">
        <v>62</v>
      </c>
      <c r="M2535" s="196" t="s">
        <v>298</v>
      </c>
      <c r="N2535" s="216">
        <v>0</v>
      </c>
      <c r="O2535" s="216">
        <v>42.952500000000001</v>
      </c>
      <c r="P2535" s="216">
        <v>0</v>
      </c>
      <c r="Q2535" s="335">
        <v>0</v>
      </c>
      <c r="R2535" s="234"/>
    </row>
    <row r="2536" spans="2:18" s="194" customFormat="1" x14ac:dyDescent="0.25">
      <c r="B2536" s="233">
        <v>2537</v>
      </c>
      <c r="C2536" s="293">
        <v>45507</v>
      </c>
      <c r="D2536" s="195" t="s">
        <v>158</v>
      </c>
      <c r="E2536" s="196" t="s">
        <v>159</v>
      </c>
      <c r="F2536" s="196" t="s">
        <v>381</v>
      </c>
      <c r="G2536" s="196" t="s">
        <v>159</v>
      </c>
      <c r="H2536" s="196">
        <v>10</v>
      </c>
      <c r="I2536" s="196" t="s">
        <v>66</v>
      </c>
      <c r="J2536" s="196">
        <v>5</v>
      </c>
      <c r="K2536" s="448"/>
      <c r="L2536" s="196" t="s">
        <v>356</v>
      </c>
      <c r="M2536" s="196"/>
      <c r="N2536" s="216">
        <v>0</v>
      </c>
      <c r="O2536" s="216">
        <v>0</v>
      </c>
      <c r="P2536" s="216">
        <v>50</v>
      </c>
      <c r="Q2536" s="335">
        <v>0</v>
      </c>
      <c r="R2536" s="234"/>
    </row>
    <row r="2537" spans="2:18" s="194" customFormat="1" x14ac:dyDescent="0.25">
      <c r="B2537" s="233">
        <v>2538</v>
      </c>
      <c r="C2537" s="293">
        <v>45507</v>
      </c>
      <c r="D2537" s="195" t="s">
        <v>277</v>
      </c>
      <c r="E2537" s="196" t="s">
        <v>176</v>
      </c>
      <c r="F2537" s="196" t="s">
        <v>7</v>
      </c>
      <c r="G2537" s="196" t="s">
        <v>209</v>
      </c>
      <c r="H2537" s="196">
        <v>7</v>
      </c>
      <c r="I2537" s="196" t="s">
        <v>214</v>
      </c>
      <c r="J2537" s="196">
        <v>37</v>
      </c>
      <c r="K2537" s="448">
        <v>723</v>
      </c>
      <c r="L2537" s="196" t="s">
        <v>7</v>
      </c>
      <c r="M2537" s="196" t="s">
        <v>298</v>
      </c>
      <c r="N2537" s="216">
        <v>259</v>
      </c>
      <c r="O2537" s="216">
        <v>0</v>
      </c>
      <c r="P2537" s="216">
        <v>0</v>
      </c>
      <c r="Q2537" s="335">
        <v>0</v>
      </c>
      <c r="R2537" s="234" t="s">
        <v>396</v>
      </c>
    </row>
    <row r="2538" spans="2:18" s="194" customFormat="1" x14ac:dyDescent="0.25">
      <c r="B2538" s="233">
        <v>2539</v>
      </c>
      <c r="C2538" s="293">
        <v>45507</v>
      </c>
      <c r="D2538" s="195" t="s">
        <v>261</v>
      </c>
      <c r="E2538" s="196" t="s">
        <v>269</v>
      </c>
      <c r="F2538" s="196" t="s">
        <v>7</v>
      </c>
      <c r="G2538" s="196" t="s">
        <v>210</v>
      </c>
      <c r="H2538" s="196">
        <v>5</v>
      </c>
      <c r="I2538" s="196"/>
      <c r="J2538" s="196">
        <v>3</v>
      </c>
      <c r="K2538" s="448">
        <v>723</v>
      </c>
      <c r="L2538" s="196" t="s">
        <v>7</v>
      </c>
      <c r="M2538" s="196" t="s">
        <v>298</v>
      </c>
      <c r="N2538" s="216">
        <v>0</v>
      </c>
      <c r="O2538" s="216">
        <v>0</v>
      </c>
      <c r="P2538" s="216">
        <v>0</v>
      </c>
      <c r="Q2538" s="335">
        <v>0</v>
      </c>
      <c r="R2538" s="234"/>
    </row>
    <row r="2539" spans="2:18" s="194" customFormat="1" x14ac:dyDescent="0.25">
      <c r="B2539" s="233">
        <v>2540</v>
      </c>
      <c r="C2539" s="293">
        <v>45507</v>
      </c>
      <c r="D2539" s="195" t="s">
        <v>254</v>
      </c>
      <c r="E2539" s="196" t="s">
        <v>159</v>
      </c>
      <c r="F2539" s="196" t="s">
        <v>7</v>
      </c>
      <c r="G2539" s="196" t="s">
        <v>159</v>
      </c>
      <c r="H2539" s="196">
        <v>10</v>
      </c>
      <c r="I2539" s="196" t="s">
        <v>66</v>
      </c>
      <c r="J2539" s="196">
        <v>5</v>
      </c>
      <c r="K2539" s="448"/>
      <c r="L2539" s="196" t="s">
        <v>356</v>
      </c>
      <c r="M2539" s="196"/>
      <c r="N2539" s="216">
        <v>0</v>
      </c>
      <c r="O2539" s="216">
        <v>0</v>
      </c>
      <c r="P2539" s="216">
        <v>50</v>
      </c>
      <c r="Q2539" s="335">
        <v>0</v>
      </c>
      <c r="R2539" s="234"/>
    </row>
    <row r="2540" spans="2:18" s="194" customFormat="1" x14ac:dyDescent="0.25">
      <c r="B2540" s="233">
        <v>2541</v>
      </c>
      <c r="C2540" s="293">
        <v>45507</v>
      </c>
      <c r="D2540" s="195" t="s">
        <v>352</v>
      </c>
      <c r="E2540" s="196" t="s">
        <v>176</v>
      </c>
      <c r="F2540" s="196" t="s">
        <v>7</v>
      </c>
      <c r="G2540" s="196" t="s">
        <v>209</v>
      </c>
      <c r="H2540" s="196">
        <v>7</v>
      </c>
      <c r="I2540" s="196" t="s">
        <v>214</v>
      </c>
      <c r="J2540" s="196">
        <v>26</v>
      </c>
      <c r="K2540" s="448">
        <v>723</v>
      </c>
      <c r="L2540" s="196" t="s">
        <v>7</v>
      </c>
      <c r="M2540" s="196" t="s">
        <v>298</v>
      </c>
      <c r="N2540" s="216">
        <v>182</v>
      </c>
      <c r="O2540" s="216">
        <v>0</v>
      </c>
      <c r="P2540" s="216">
        <v>0</v>
      </c>
      <c r="Q2540" s="335">
        <v>0</v>
      </c>
      <c r="R2540" s="234" t="s">
        <v>396</v>
      </c>
    </row>
    <row r="2541" spans="2:18" s="194" customFormat="1" x14ac:dyDescent="0.25">
      <c r="B2541" s="233">
        <v>2542</v>
      </c>
      <c r="C2541" s="293">
        <v>45507</v>
      </c>
      <c r="D2541" s="195" t="s">
        <v>175</v>
      </c>
      <c r="E2541" s="196" t="s">
        <v>176</v>
      </c>
      <c r="F2541" s="196" t="s">
        <v>7</v>
      </c>
      <c r="G2541" s="196" t="s">
        <v>209</v>
      </c>
      <c r="H2541" s="196">
        <v>7</v>
      </c>
      <c r="I2541" s="196" t="s">
        <v>214</v>
      </c>
      <c r="J2541" s="196">
        <v>28</v>
      </c>
      <c r="K2541" s="448">
        <v>723</v>
      </c>
      <c r="L2541" s="196" t="s">
        <v>7</v>
      </c>
      <c r="M2541" s="196" t="s">
        <v>298</v>
      </c>
      <c r="N2541" s="216">
        <v>196</v>
      </c>
      <c r="O2541" s="216">
        <v>0</v>
      </c>
      <c r="P2541" s="216">
        <v>0</v>
      </c>
      <c r="Q2541" s="335">
        <v>0</v>
      </c>
      <c r="R2541" s="234" t="s">
        <v>396</v>
      </c>
    </row>
    <row r="2542" spans="2:18" s="194" customFormat="1" x14ac:dyDescent="0.25">
      <c r="B2542" s="233">
        <v>2543</v>
      </c>
      <c r="C2542" s="293">
        <v>45507</v>
      </c>
      <c r="D2542" s="195" t="s">
        <v>171</v>
      </c>
      <c r="E2542" s="196" t="s">
        <v>159</v>
      </c>
      <c r="F2542" s="196" t="s">
        <v>7</v>
      </c>
      <c r="G2542" s="196" t="s">
        <v>159</v>
      </c>
      <c r="H2542" s="196">
        <v>11.2</v>
      </c>
      <c r="I2542" s="196"/>
      <c r="J2542" s="196">
        <v>0</v>
      </c>
      <c r="K2542" s="448"/>
      <c r="L2542" s="196"/>
      <c r="M2542" s="196"/>
      <c r="N2542" s="216">
        <v>0</v>
      </c>
      <c r="O2542" s="216">
        <v>0</v>
      </c>
      <c r="P2542" s="216">
        <v>0</v>
      </c>
      <c r="Q2542" s="335">
        <v>0</v>
      </c>
      <c r="R2542" s="234"/>
    </row>
    <row r="2543" spans="2:18" s="194" customFormat="1" x14ac:dyDescent="0.25">
      <c r="B2543" s="233">
        <v>2544</v>
      </c>
      <c r="C2543" s="293">
        <v>45507</v>
      </c>
      <c r="D2543" s="195" t="s">
        <v>151</v>
      </c>
      <c r="E2543" s="196" t="s">
        <v>92</v>
      </c>
      <c r="F2543" s="196" t="s">
        <v>63</v>
      </c>
      <c r="G2543" s="196" t="s">
        <v>209</v>
      </c>
      <c r="H2543" s="196">
        <v>6.65</v>
      </c>
      <c r="I2543" s="196"/>
      <c r="J2543" s="196">
        <v>0</v>
      </c>
      <c r="K2543" s="448"/>
      <c r="L2543" s="196"/>
      <c r="M2543" s="196"/>
      <c r="N2543" s="216">
        <v>0</v>
      </c>
      <c r="O2543" s="216">
        <v>0</v>
      </c>
      <c r="P2543" s="216">
        <v>0</v>
      </c>
      <c r="Q2543" s="335">
        <v>0</v>
      </c>
      <c r="R2543" s="234"/>
    </row>
    <row r="2544" spans="2:18" s="194" customFormat="1" x14ac:dyDescent="0.25">
      <c r="B2544" s="233">
        <v>2545</v>
      </c>
      <c r="C2544" s="293">
        <v>45507</v>
      </c>
      <c r="D2544" s="195" t="s">
        <v>150</v>
      </c>
      <c r="E2544" s="196" t="s">
        <v>92</v>
      </c>
      <c r="F2544" s="196" t="s">
        <v>63</v>
      </c>
      <c r="G2544" s="196" t="s">
        <v>210</v>
      </c>
      <c r="H2544" s="196">
        <v>4.1500000000000004</v>
      </c>
      <c r="I2544" s="196" t="s">
        <v>215</v>
      </c>
      <c r="J2544" s="196">
        <v>36</v>
      </c>
      <c r="K2544" s="448">
        <v>715</v>
      </c>
      <c r="L2544" s="196" t="s">
        <v>63</v>
      </c>
      <c r="M2544" s="196" t="s">
        <v>298</v>
      </c>
      <c r="N2544" s="216">
        <v>0</v>
      </c>
      <c r="O2544" s="216">
        <v>171.81</v>
      </c>
      <c r="P2544" s="216">
        <v>0</v>
      </c>
      <c r="Q2544" s="335">
        <v>0</v>
      </c>
      <c r="R2544" s="234"/>
    </row>
    <row r="2545" spans="2:18" s="194" customFormat="1" x14ac:dyDescent="0.25">
      <c r="B2545" s="233">
        <v>2546</v>
      </c>
      <c r="C2545" s="293">
        <v>45507</v>
      </c>
      <c r="D2545" s="195" t="s">
        <v>148</v>
      </c>
      <c r="E2545" s="196" t="s">
        <v>92</v>
      </c>
      <c r="F2545" s="196" t="s">
        <v>63</v>
      </c>
      <c r="G2545" s="196" t="s">
        <v>210</v>
      </c>
      <c r="H2545" s="196">
        <v>4.1500000000000004</v>
      </c>
      <c r="I2545" s="196" t="s">
        <v>215</v>
      </c>
      <c r="J2545" s="196">
        <v>37</v>
      </c>
      <c r="K2545" s="448">
        <v>715</v>
      </c>
      <c r="L2545" s="196" t="s">
        <v>63</v>
      </c>
      <c r="M2545" s="196" t="s">
        <v>298</v>
      </c>
      <c r="N2545" s="216">
        <v>0</v>
      </c>
      <c r="O2545" s="216">
        <v>176.58250000000001</v>
      </c>
      <c r="P2545" s="216">
        <v>0</v>
      </c>
      <c r="Q2545" s="335">
        <v>0</v>
      </c>
      <c r="R2545" s="234"/>
    </row>
    <row r="2546" spans="2:18" s="194" customFormat="1" x14ac:dyDescent="0.25">
      <c r="B2546" s="233">
        <v>2547</v>
      </c>
      <c r="C2546" s="293">
        <v>45507</v>
      </c>
      <c r="D2546" s="195" t="s">
        <v>177</v>
      </c>
      <c r="E2546" s="196" t="s">
        <v>159</v>
      </c>
      <c r="F2546" s="196" t="s">
        <v>8</v>
      </c>
      <c r="G2546" s="196" t="s">
        <v>159</v>
      </c>
      <c r="H2546" s="196">
        <v>11.6</v>
      </c>
      <c r="I2546" s="196" t="s">
        <v>66</v>
      </c>
      <c r="J2546" s="196">
        <v>0</v>
      </c>
      <c r="K2546" s="448"/>
      <c r="L2546" s="196" t="s">
        <v>356</v>
      </c>
      <c r="M2546" s="196"/>
      <c r="N2546" s="216">
        <v>0</v>
      </c>
      <c r="O2546" s="216">
        <v>0</v>
      </c>
      <c r="P2546" s="216">
        <v>0</v>
      </c>
      <c r="Q2546" s="335">
        <v>0</v>
      </c>
      <c r="R2546" s="234"/>
    </row>
    <row r="2547" spans="2:18" s="194" customFormat="1" x14ac:dyDescent="0.25">
      <c r="B2547" s="233">
        <v>2548</v>
      </c>
      <c r="C2547" s="293">
        <v>45507</v>
      </c>
      <c r="D2547" s="195" t="s">
        <v>139</v>
      </c>
      <c r="E2547" s="196" t="s">
        <v>92</v>
      </c>
      <c r="F2547" s="196" t="s">
        <v>2</v>
      </c>
      <c r="G2547" s="196" t="s">
        <v>209</v>
      </c>
      <c r="H2547" s="196">
        <v>7</v>
      </c>
      <c r="I2547" s="196" t="s">
        <v>215</v>
      </c>
      <c r="J2547" s="196">
        <v>13</v>
      </c>
      <c r="K2547" s="448">
        <v>715800</v>
      </c>
      <c r="L2547" s="196" t="s">
        <v>62</v>
      </c>
      <c r="M2547" s="196" t="s">
        <v>298</v>
      </c>
      <c r="N2547" s="216">
        <v>0</v>
      </c>
      <c r="O2547" s="216">
        <v>104.64999999999999</v>
      </c>
      <c r="P2547" s="216">
        <v>0</v>
      </c>
      <c r="Q2547" s="335">
        <v>0</v>
      </c>
      <c r="R2547" s="234"/>
    </row>
    <row r="2548" spans="2:18" s="194" customFormat="1" x14ac:dyDescent="0.25">
      <c r="B2548" s="233">
        <v>2549</v>
      </c>
      <c r="C2548" s="293">
        <v>45507</v>
      </c>
      <c r="D2548" s="195" t="s">
        <v>140</v>
      </c>
      <c r="E2548" s="196" t="s">
        <v>92</v>
      </c>
      <c r="F2548" s="196" t="s">
        <v>2</v>
      </c>
      <c r="G2548" s="196" t="s">
        <v>209</v>
      </c>
      <c r="H2548" s="196">
        <v>7</v>
      </c>
      <c r="I2548" s="196" t="s">
        <v>215</v>
      </c>
      <c r="J2548" s="196">
        <v>0</v>
      </c>
      <c r="K2548" s="448">
        <v>715800</v>
      </c>
      <c r="L2548" s="196" t="s">
        <v>62</v>
      </c>
      <c r="M2548" s="196" t="s">
        <v>298</v>
      </c>
      <c r="N2548" s="216">
        <v>0</v>
      </c>
      <c r="O2548" s="216">
        <v>0</v>
      </c>
      <c r="P2548" s="216">
        <v>0</v>
      </c>
      <c r="Q2548" s="335">
        <v>0</v>
      </c>
      <c r="R2548" s="234"/>
    </row>
    <row r="2549" spans="2:18" s="194" customFormat="1" x14ac:dyDescent="0.25">
      <c r="B2549" s="233">
        <v>2550</v>
      </c>
      <c r="C2549" s="293">
        <v>45507</v>
      </c>
      <c r="D2549" s="195" t="s">
        <v>141</v>
      </c>
      <c r="E2549" s="196" t="s">
        <v>92</v>
      </c>
      <c r="F2549" s="196" t="s">
        <v>2</v>
      </c>
      <c r="G2549" s="196" t="s">
        <v>209</v>
      </c>
      <c r="H2549" s="196">
        <v>7</v>
      </c>
      <c r="I2549" s="196" t="s">
        <v>215</v>
      </c>
      <c r="J2549" s="196">
        <v>11</v>
      </c>
      <c r="K2549" s="448">
        <v>715800</v>
      </c>
      <c r="L2549" s="196" t="s">
        <v>62</v>
      </c>
      <c r="M2549" s="196" t="s">
        <v>298</v>
      </c>
      <c r="N2549" s="216">
        <v>0</v>
      </c>
      <c r="O2549" s="216">
        <v>88.55</v>
      </c>
      <c r="P2549" s="216">
        <v>0</v>
      </c>
      <c r="Q2549" s="335">
        <v>0</v>
      </c>
      <c r="R2549" s="234"/>
    </row>
    <row r="2550" spans="2:18" s="194" customFormat="1" x14ac:dyDescent="0.25">
      <c r="B2550" s="233">
        <v>2551</v>
      </c>
      <c r="C2550" s="293">
        <v>45507</v>
      </c>
      <c r="D2550" s="195" t="s">
        <v>252</v>
      </c>
      <c r="E2550" s="196" t="s">
        <v>92</v>
      </c>
      <c r="F2550" s="196" t="s">
        <v>2</v>
      </c>
      <c r="G2550" s="196" t="s">
        <v>209</v>
      </c>
      <c r="H2550" s="196">
        <v>7</v>
      </c>
      <c r="I2550" s="196" t="s">
        <v>215</v>
      </c>
      <c r="J2550" s="196">
        <v>20</v>
      </c>
      <c r="K2550" s="448">
        <v>715800</v>
      </c>
      <c r="L2550" s="196" t="s">
        <v>62</v>
      </c>
      <c r="M2550" s="196" t="s">
        <v>298</v>
      </c>
      <c r="N2550" s="216">
        <v>0</v>
      </c>
      <c r="O2550" s="216">
        <v>161</v>
      </c>
      <c r="P2550" s="216">
        <v>0</v>
      </c>
      <c r="Q2550" s="335">
        <v>0</v>
      </c>
      <c r="R2550" s="234"/>
    </row>
    <row r="2551" spans="2:18" s="194" customFormat="1" x14ac:dyDescent="0.25">
      <c r="B2551" s="233">
        <v>2552</v>
      </c>
      <c r="C2551" s="293">
        <v>45507</v>
      </c>
      <c r="D2551" s="195" t="s">
        <v>259</v>
      </c>
      <c r="E2551" s="196" t="s">
        <v>92</v>
      </c>
      <c r="F2551" s="196" t="s">
        <v>2</v>
      </c>
      <c r="G2551" s="196" t="s">
        <v>209</v>
      </c>
      <c r="H2551" s="196">
        <v>7</v>
      </c>
      <c r="I2551" s="196" t="s">
        <v>215</v>
      </c>
      <c r="J2551" s="196">
        <v>14</v>
      </c>
      <c r="K2551" s="448">
        <v>715750</v>
      </c>
      <c r="L2551" s="196" t="s">
        <v>64</v>
      </c>
      <c r="M2551" s="196" t="s">
        <v>298</v>
      </c>
      <c r="N2551" s="216">
        <v>0</v>
      </c>
      <c r="O2551" s="216">
        <v>112.69999999999999</v>
      </c>
      <c r="P2551" s="216">
        <v>0</v>
      </c>
      <c r="Q2551" s="335">
        <v>0</v>
      </c>
      <c r="R2551" s="234" t="s">
        <v>397</v>
      </c>
    </row>
    <row r="2552" spans="2:18" s="194" customFormat="1" x14ac:dyDescent="0.25">
      <c r="B2552" s="233">
        <v>2553</v>
      </c>
      <c r="C2552" s="293">
        <v>45507</v>
      </c>
      <c r="D2552" s="195" t="s">
        <v>260</v>
      </c>
      <c r="E2552" s="196" t="s">
        <v>92</v>
      </c>
      <c r="F2552" s="196" t="s">
        <v>2</v>
      </c>
      <c r="G2552" s="196" t="s">
        <v>209</v>
      </c>
      <c r="H2552" s="196">
        <v>7</v>
      </c>
      <c r="I2552" s="196" t="s">
        <v>215</v>
      </c>
      <c r="J2552" s="196">
        <v>14</v>
      </c>
      <c r="K2552" s="448">
        <v>715750</v>
      </c>
      <c r="L2552" s="196" t="s">
        <v>64</v>
      </c>
      <c r="M2552" s="196" t="s">
        <v>298</v>
      </c>
      <c r="N2552" s="216">
        <v>0</v>
      </c>
      <c r="O2552" s="216">
        <v>112.69999999999999</v>
      </c>
      <c r="P2552" s="216">
        <v>0</v>
      </c>
      <c r="Q2552" s="335">
        <v>0</v>
      </c>
      <c r="R2552" s="234"/>
    </row>
    <row r="2553" spans="2:18" s="194" customFormat="1" x14ac:dyDescent="0.25">
      <c r="B2553" s="233">
        <v>2554</v>
      </c>
      <c r="C2553" s="293">
        <v>45507</v>
      </c>
      <c r="D2553" s="195" t="s">
        <v>379</v>
      </c>
      <c r="E2553" s="196" t="s">
        <v>269</v>
      </c>
      <c r="F2553" s="196" t="s">
        <v>381</v>
      </c>
      <c r="G2553" s="196" t="s">
        <v>210</v>
      </c>
      <c r="H2553" s="196">
        <v>4.1500000000000004</v>
      </c>
      <c r="I2553" s="196" t="s">
        <v>215</v>
      </c>
      <c r="J2553" s="196">
        <v>23</v>
      </c>
      <c r="K2553" s="448">
        <v>715750</v>
      </c>
      <c r="L2553" s="196" t="s">
        <v>64</v>
      </c>
      <c r="M2553" s="196" t="s">
        <v>298</v>
      </c>
      <c r="N2553" s="216">
        <v>0</v>
      </c>
      <c r="O2553" s="216">
        <v>109.7675</v>
      </c>
      <c r="P2553" s="216">
        <v>0</v>
      </c>
      <c r="Q2553" s="335">
        <v>0</v>
      </c>
      <c r="R2553" s="234" t="s">
        <v>398</v>
      </c>
    </row>
    <row r="2554" spans="2:18" s="194" customFormat="1" x14ac:dyDescent="0.25">
      <c r="B2554" s="233">
        <v>2555</v>
      </c>
      <c r="C2554" s="293">
        <v>45507</v>
      </c>
      <c r="D2554" s="195" t="s">
        <v>380</v>
      </c>
      <c r="E2554" s="196" t="s">
        <v>269</v>
      </c>
      <c r="F2554" s="196" t="s">
        <v>381</v>
      </c>
      <c r="G2554" s="196" t="s">
        <v>210</v>
      </c>
      <c r="H2554" s="196">
        <v>4.1500000000000004</v>
      </c>
      <c r="I2554" s="196" t="s">
        <v>215</v>
      </c>
      <c r="J2554" s="196">
        <v>23</v>
      </c>
      <c r="K2554" s="448">
        <v>715750</v>
      </c>
      <c r="L2554" s="196" t="s">
        <v>64</v>
      </c>
      <c r="M2554" s="196" t="s">
        <v>298</v>
      </c>
      <c r="N2554" s="216">
        <v>0</v>
      </c>
      <c r="O2554" s="216">
        <v>109.7675</v>
      </c>
      <c r="P2554" s="216">
        <v>0</v>
      </c>
      <c r="Q2554" s="335">
        <v>0</v>
      </c>
      <c r="R2554" s="234"/>
    </row>
    <row r="2555" spans="2:18" s="194" customFormat="1" x14ac:dyDescent="0.25">
      <c r="B2555" s="233">
        <v>2556</v>
      </c>
      <c r="C2555" s="293">
        <v>45507</v>
      </c>
      <c r="D2555" s="195" t="s">
        <v>96</v>
      </c>
      <c r="E2555" s="196" t="s">
        <v>159</v>
      </c>
      <c r="F2555" s="196" t="s">
        <v>1</v>
      </c>
      <c r="G2555" s="196" t="s">
        <v>159</v>
      </c>
      <c r="H2555" s="196">
        <v>11.8</v>
      </c>
      <c r="I2555" s="196" t="s">
        <v>66</v>
      </c>
      <c r="J2555" s="196">
        <v>4</v>
      </c>
      <c r="K2555" s="448"/>
      <c r="L2555" s="196" t="s">
        <v>356</v>
      </c>
      <c r="M2555" s="196"/>
      <c r="N2555" s="216">
        <v>0</v>
      </c>
      <c r="O2555" s="216">
        <v>0</v>
      </c>
      <c r="P2555" s="216">
        <v>47.2</v>
      </c>
      <c r="Q2555" s="335">
        <v>0</v>
      </c>
      <c r="R2555" s="234"/>
    </row>
    <row r="2556" spans="2:18" s="194" customFormat="1" x14ac:dyDescent="0.25">
      <c r="B2556" s="233">
        <v>2557</v>
      </c>
      <c r="C2556" s="293">
        <v>45507</v>
      </c>
      <c r="D2556" s="195" t="s">
        <v>128</v>
      </c>
      <c r="E2556" s="196" t="s">
        <v>159</v>
      </c>
      <c r="F2556" s="196" t="s">
        <v>1</v>
      </c>
      <c r="G2556" s="196" t="s">
        <v>159</v>
      </c>
      <c r="H2556" s="196">
        <v>11.8</v>
      </c>
      <c r="I2556" s="196" t="s">
        <v>66</v>
      </c>
      <c r="J2556" s="196">
        <v>0</v>
      </c>
      <c r="K2556" s="448"/>
      <c r="L2556" s="196" t="s">
        <v>356</v>
      </c>
      <c r="M2556" s="196"/>
      <c r="N2556" s="216">
        <v>0</v>
      </c>
      <c r="O2556" s="216">
        <v>0</v>
      </c>
      <c r="P2556" s="216">
        <v>0</v>
      </c>
      <c r="Q2556" s="335">
        <v>0</v>
      </c>
      <c r="R2556" s="234"/>
    </row>
    <row r="2557" spans="2:18" s="194" customFormat="1" x14ac:dyDescent="0.25">
      <c r="B2557" s="233">
        <v>2558</v>
      </c>
      <c r="C2557" s="293">
        <v>45507</v>
      </c>
      <c r="D2557" s="195" t="s">
        <v>119</v>
      </c>
      <c r="E2557" s="196" t="s">
        <v>257</v>
      </c>
      <c r="F2557" s="196" t="s">
        <v>1</v>
      </c>
      <c r="G2557" s="196" t="s">
        <v>300</v>
      </c>
      <c r="H2557" s="196">
        <v>6</v>
      </c>
      <c r="I2557" s="196" t="s">
        <v>303</v>
      </c>
      <c r="J2557" s="196">
        <v>0</v>
      </c>
      <c r="K2557" s="448"/>
      <c r="L2557" s="196"/>
      <c r="M2557" s="196"/>
      <c r="N2557" s="216">
        <v>0</v>
      </c>
      <c r="O2557" s="216">
        <v>0</v>
      </c>
      <c r="P2557" s="216">
        <v>0</v>
      </c>
      <c r="Q2557" s="335">
        <v>0</v>
      </c>
      <c r="R2557" s="234"/>
    </row>
    <row r="2558" spans="2:18" s="194" customFormat="1" x14ac:dyDescent="0.25">
      <c r="B2558" s="233">
        <v>2559</v>
      </c>
      <c r="C2558" s="293">
        <v>45507</v>
      </c>
      <c r="D2558" s="195" t="s">
        <v>121</v>
      </c>
      <c r="E2558" s="196" t="s">
        <v>258</v>
      </c>
      <c r="F2558" s="196" t="s">
        <v>1</v>
      </c>
      <c r="G2558" s="196" t="s">
        <v>300</v>
      </c>
      <c r="H2558" s="196">
        <v>6</v>
      </c>
      <c r="I2558" s="196" t="s">
        <v>303</v>
      </c>
      <c r="J2558" s="196">
        <v>0</v>
      </c>
      <c r="K2558" s="448"/>
      <c r="L2558" s="196"/>
      <c r="M2558" s="196"/>
      <c r="N2558" s="216">
        <v>0</v>
      </c>
      <c r="O2558" s="216">
        <v>0</v>
      </c>
      <c r="P2558" s="216">
        <v>0</v>
      </c>
      <c r="Q2558" s="335">
        <v>0</v>
      </c>
      <c r="R2558" s="234"/>
    </row>
    <row r="2559" spans="2:18" s="194" customFormat="1" x14ac:dyDescent="0.25">
      <c r="B2559" s="233">
        <v>2560</v>
      </c>
      <c r="C2559" s="293">
        <v>45507</v>
      </c>
      <c r="D2559" s="195" t="s">
        <v>349</v>
      </c>
      <c r="E2559" s="196" t="s">
        <v>258</v>
      </c>
      <c r="F2559" s="196" t="s">
        <v>1</v>
      </c>
      <c r="G2559" s="196" t="s">
        <v>300</v>
      </c>
      <c r="H2559" s="196">
        <v>6</v>
      </c>
      <c r="I2559" s="196" t="s">
        <v>303</v>
      </c>
      <c r="J2559" s="196">
        <v>0</v>
      </c>
      <c r="K2559" s="448"/>
      <c r="L2559" s="196"/>
      <c r="M2559" s="196"/>
      <c r="N2559" s="216">
        <v>0</v>
      </c>
      <c r="O2559" s="216">
        <v>0</v>
      </c>
      <c r="P2559" s="216">
        <v>0</v>
      </c>
      <c r="Q2559" s="335">
        <v>0</v>
      </c>
      <c r="R2559" s="234"/>
    </row>
    <row r="2560" spans="2:18" s="194" customFormat="1" x14ac:dyDescent="0.25">
      <c r="B2560" s="233">
        <v>2561</v>
      </c>
      <c r="C2560" s="293">
        <v>45507</v>
      </c>
      <c r="D2560" s="195" t="s">
        <v>368</v>
      </c>
      <c r="E2560" s="196" t="s">
        <v>181</v>
      </c>
      <c r="F2560" s="196" t="s">
        <v>302</v>
      </c>
      <c r="G2560" s="196">
        <v>0</v>
      </c>
      <c r="H2560" s="196">
        <v>6</v>
      </c>
      <c r="I2560" s="196" t="s">
        <v>303</v>
      </c>
      <c r="J2560" s="196">
        <v>0</v>
      </c>
      <c r="K2560" s="448"/>
      <c r="L2560" s="196"/>
      <c r="M2560" s="196"/>
      <c r="N2560" s="216">
        <v>0</v>
      </c>
      <c r="O2560" s="216">
        <v>0</v>
      </c>
      <c r="P2560" s="216">
        <v>0</v>
      </c>
      <c r="Q2560" s="335">
        <v>0</v>
      </c>
      <c r="R2560" s="234"/>
    </row>
    <row r="2561" spans="2:18" s="194" customFormat="1" x14ac:dyDescent="0.25">
      <c r="B2561" s="233">
        <v>2562</v>
      </c>
      <c r="C2561" s="293">
        <v>45508</v>
      </c>
      <c r="D2561" s="195" t="s">
        <v>371</v>
      </c>
      <c r="E2561" s="196" t="s">
        <v>92</v>
      </c>
      <c r="F2561" s="196" t="s">
        <v>64</v>
      </c>
      <c r="G2561" s="196" t="s">
        <v>210</v>
      </c>
      <c r="H2561" s="196">
        <v>5</v>
      </c>
      <c r="I2561" s="196"/>
      <c r="J2561" s="196">
        <v>0</v>
      </c>
      <c r="K2561" s="448"/>
      <c r="L2561" s="196"/>
      <c r="M2561" s="196"/>
      <c r="N2561" s="216">
        <v>0</v>
      </c>
      <c r="O2561" s="216">
        <v>0</v>
      </c>
      <c r="P2561" s="216">
        <v>0</v>
      </c>
      <c r="Q2561" s="335">
        <v>0</v>
      </c>
      <c r="R2561" s="234"/>
    </row>
    <row r="2562" spans="2:18" s="194" customFormat="1" x14ac:dyDescent="0.25">
      <c r="B2562" s="233">
        <v>2563</v>
      </c>
      <c r="C2562" s="293">
        <v>45508</v>
      </c>
      <c r="D2562" s="195" t="s">
        <v>370</v>
      </c>
      <c r="E2562" s="196" t="s">
        <v>92</v>
      </c>
      <c r="F2562" s="196" t="s">
        <v>1</v>
      </c>
      <c r="G2562" s="196" t="s">
        <v>209</v>
      </c>
      <c r="H2562" s="196">
        <v>10</v>
      </c>
      <c r="I2562" s="196"/>
      <c r="J2562" s="196">
        <v>0</v>
      </c>
      <c r="K2562" s="448"/>
      <c r="L2562" s="196"/>
      <c r="M2562" s="196"/>
      <c r="N2562" s="216">
        <v>0</v>
      </c>
      <c r="O2562" s="216">
        <v>0</v>
      </c>
      <c r="P2562" s="216">
        <v>0</v>
      </c>
      <c r="Q2562" s="335">
        <v>0</v>
      </c>
      <c r="R2562" s="234"/>
    </row>
    <row r="2563" spans="2:18" s="194" customFormat="1" x14ac:dyDescent="0.25">
      <c r="B2563" s="233">
        <v>2564</v>
      </c>
      <c r="C2563" s="293">
        <v>45508</v>
      </c>
      <c r="D2563" s="195" t="s">
        <v>91</v>
      </c>
      <c r="E2563" s="196" t="s">
        <v>92</v>
      </c>
      <c r="F2563" s="196" t="s">
        <v>1</v>
      </c>
      <c r="G2563" s="196" t="s">
        <v>209</v>
      </c>
      <c r="H2563" s="196">
        <v>6.65</v>
      </c>
      <c r="I2563" s="196" t="s">
        <v>247</v>
      </c>
      <c r="J2563" s="196">
        <v>4</v>
      </c>
      <c r="K2563" s="448">
        <v>723505</v>
      </c>
      <c r="L2563" s="196" t="s">
        <v>1</v>
      </c>
      <c r="M2563" s="196" t="s">
        <v>514</v>
      </c>
      <c r="N2563" s="216">
        <f t="shared" ref="N2563" si="181">IF(I2563=$N$5,J2563*H2563,0)</f>
        <v>0</v>
      </c>
      <c r="O2563" s="216">
        <f t="shared" ref="O2563" si="182">IF(I2563=$O$5,J2563*H2563,0)*1.15</f>
        <v>0</v>
      </c>
      <c r="P2563" s="216">
        <f t="shared" ref="P2563" si="183">IF(I2563=$P$5,J2563*H2563,0)</f>
        <v>0</v>
      </c>
      <c r="Q2563" s="335">
        <f t="shared" ref="Q2563" si="184">IF(I2563=$Q$5,J2563*H2563,0)</f>
        <v>26.6</v>
      </c>
      <c r="R2563" s="234"/>
    </row>
    <row r="2564" spans="2:18" s="194" customFormat="1" x14ac:dyDescent="0.25">
      <c r="B2564" s="233">
        <v>2565</v>
      </c>
      <c r="C2564" s="293">
        <v>45508</v>
      </c>
      <c r="D2564" s="195" t="s">
        <v>91</v>
      </c>
      <c r="E2564" s="196" t="s">
        <v>92</v>
      </c>
      <c r="F2564" s="196" t="s">
        <v>1</v>
      </c>
      <c r="G2564" s="196" t="s">
        <v>209</v>
      </c>
      <c r="H2564" s="196">
        <v>6.65</v>
      </c>
      <c r="I2564" s="196" t="s">
        <v>214</v>
      </c>
      <c r="J2564" s="196">
        <v>4</v>
      </c>
      <c r="K2564" s="448">
        <v>723505</v>
      </c>
      <c r="L2564" s="196" t="s">
        <v>1</v>
      </c>
      <c r="M2564" s="196" t="s">
        <v>298</v>
      </c>
      <c r="N2564" s="216">
        <v>26.6</v>
      </c>
      <c r="O2564" s="216">
        <v>0</v>
      </c>
      <c r="P2564" s="216">
        <v>0</v>
      </c>
      <c r="Q2564" s="335">
        <v>0</v>
      </c>
      <c r="R2564" s="234"/>
    </row>
    <row r="2565" spans="2:18" s="194" customFormat="1" x14ac:dyDescent="0.25">
      <c r="B2565" s="232">
        <v>2566</v>
      </c>
      <c r="C2565" s="293">
        <v>45508</v>
      </c>
      <c r="D2565" s="195" t="s">
        <v>91</v>
      </c>
      <c r="E2565" s="196" t="s">
        <v>92</v>
      </c>
      <c r="F2565" s="196" t="s">
        <v>1</v>
      </c>
      <c r="G2565" s="196" t="s">
        <v>209</v>
      </c>
      <c r="H2565" s="196">
        <v>6.65</v>
      </c>
      <c r="I2565" s="196" t="s">
        <v>215</v>
      </c>
      <c r="J2565" s="196">
        <v>9</v>
      </c>
      <c r="K2565" s="448">
        <v>715800</v>
      </c>
      <c r="L2565" s="196" t="s">
        <v>62</v>
      </c>
      <c r="M2565" s="196" t="s">
        <v>298</v>
      </c>
      <c r="N2565" s="216">
        <v>0</v>
      </c>
      <c r="O2565" s="216">
        <v>68.827500000000001</v>
      </c>
      <c r="P2565" s="216">
        <v>0</v>
      </c>
      <c r="Q2565" s="335">
        <v>0</v>
      </c>
      <c r="R2565" s="234" t="s">
        <v>424</v>
      </c>
    </row>
    <row r="2566" spans="2:18" s="194" customFormat="1" x14ac:dyDescent="0.25">
      <c r="B2566" s="233">
        <v>2567</v>
      </c>
      <c r="C2566" s="293">
        <v>45508</v>
      </c>
      <c r="D2566" s="195" t="s">
        <v>116</v>
      </c>
      <c r="E2566" s="196" t="s">
        <v>92</v>
      </c>
      <c r="F2566" s="196" t="s">
        <v>1</v>
      </c>
      <c r="G2566" s="196" t="s">
        <v>209</v>
      </c>
      <c r="H2566" s="196">
        <v>6.65</v>
      </c>
      <c r="I2566" s="196"/>
      <c r="J2566" s="196">
        <v>0</v>
      </c>
      <c r="K2566" s="448"/>
      <c r="L2566" s="196"/>
      <c r="M2566" s="196"/>
      <c r="N2566" s="216">
        <v>0</v>
      </c>
      <c r="O2566" s="216">
        <v>0</v>
      </c>
      <c r="P2566" s="216">
        <v>0</v>
      </c>
      <c r="Q2566" s="335">
        <v>0</v>
      </c>
      <c r="R2566" s="234" t="s">
        <v>267</v>
      </c>
    </row>
    <row r="2567" spans="2:18" s="194" customFormat="1" x14ac:dyDescent="0.25">
      <c r="B2567" s="233">
        <v>2568</v>
      </c>
      <c r="C2567" s="293">
        <v>45508</v>
      </c>
      <c r="D2567" s="195" t="s">
        <v>295</v>
      </c>
      <c r="E2567" s="196" t="s">
        <v>92</v>
      </c>
      <c r="F2567" s="196" t="s">
        <v>62</v>
      </c>
      <c r="G2567" s="196" t="s">
        <v>210</v>
      </c>
      <c r="H2567" s="196">
        <v>4.1500000000000004</v>
      </c>
      <c r="I2567" s="196" t="s">
        <v>215</v>
      </c>
      <c r="J2567" s="196">
        <v>19</v>
      </c>
      <c r="K2567" s="448">
        <v>715800</v>
      </c>
      <c r="L2567" s="196" t="s">
        <v>62</v>
      </c>
      <c r="M2567" s="196" t="s">
        <v>298</v>
      </c>
      <c r="N2567" s="216">
        <v>0</v>
      </c>
      <c r="O2567" s="216">
        <v>90.677500000000009</v>
      </c>
      <c r="P2567" s="216">
        <v>0</v>
      </c>
      <c r="Q2567" s="335">
        <v>0</v>
      </c>
      <c r="R2567" s="234"/>
    </row>
    <row r="2568" spans="2:18" s="194" customFormat="1" x14ac:dyDescent="0.25">
      <c r="B2568" s="233">
        <v>2569</v>
      </c>
      <c r="C2568" s="293">
        <v>45508</v>
      </c>
      <c r="D2568" s="195" t="s">
        <v>155</v>
      </c>
      <c r="E2568" s="196" t="s">
        <v>92</v>
      </c>
      <c r="F2568" s="196" t="s">
        <v>62</v>
      </c>
      <c r="G2568" s="196" t="s">
        <v>210</v>
      </c>
      <c r="H2568" s="196">
        <v>4.1500000000000004</v>
      </c>
      <c r="I2568" s="196"/>
      <c r="J2568" s="196">
        <v>0</v>
      </c>
      <c r="K2568" s="448"/>
      <c r="L2568" s="196"/>
      <c r="M2568" s="196"/>
      <c r="N2568" s="216">
        <v>0</v>
      </c>
      <c r="O2568" s="216">
        <v>0</v>
      </c>
      <c r="P2568" s="216">
        <v>0</v>
      </c>
      <c r="Q2568" s="335">
        <v>0</v>
      </c>
      <c r="R2568" s="234" t="s">
        <v>267</v>
      </c>
    </row>
    <row r="2569" spans="2:18" s="194" customFormat="1" x14ac:dyDescent="0.25">
      <c r="B2569" s="233">
        <v>2570</v>
      </c>
      <c r="C2569" s="293">
        <v>45508</v>
      </c>
      <c r="D2569" s="195" t="s">
        <v>154</v>
      </c>
      <c r="E2569" s="196" t="s">
        <v>92</v>
      </c>
      <c r="F2569" s="196" t="s">
        <v>62</v>
      </c>
      <c r="G2569" s="196" t="s">
        <v>210</v>
      </c>
      <c r="H2569" s="196">
        <v>4.1500000000000004</v>
      </c>
      <c r="I2569" s="196" t="s">
        <v>215</v>
      </c>
      <c r="J2569" s="196">
        <v>37</v>
      </c>
      <c r="K2569" s="448">
        <v>715800</v>
      </c>
      <c r="L2569" s="196" t="s">
        <v>62</v>
      </c>
      <c r="M2569" s="196" t="s">
        <v>298</v>
      </c>
      <c r="N2569" s="216">
        <v>0</v>
      </c>
      <c r="O2569" s="216">
        <v>176.58250000000001</v>
      </c>
      <c r="P2569" s="216">
        <v>0</v>
      </c>
      <c r="Q2569" s="335">
        <v>0</v>
      </c>
      <c r="R2569" s="234"/>
    </row>
    <row r="2570" spans="2:18" s="194" customFormat="1" x14ac:dyDescent="0.25">
      <c r="B2570" s="233">
        <v>2571</v>
      </c>
      <c r="C2570" s="293">
        <v>45508</v>
      </c>
      <c r="D2570" s="195" t="s">
        <v>158</v>
      </c>
      <c r="E2570" s="196" t="s">
        <v>159</v>
      </c>
      <c r="F2570" s="196" t="s">
        <v>381</v>
      </c>
      <c r="G2570" s="196" t="s">
        <v>159</v>
      </c>
      <c r="H2570" s="196">
        <v>10</v>
      </c>
      <c r="I2570" s="196" t="s">
        <v>66</v>
      </c>
      <c r="J2570" s="196">
        <v>4</v>
      </c>
      <c r="K2570" s="448"/>
      <c r="L2570" s="196" t="s">
        <v>356</v>
      </c>
      <c r="M2570" s="196"/>
      <c r="N2570" s="216">
        <v>0</v>
      </c>
      <c r="O2570" s="216">
        <v>0</v>
      </c>
      <c r="P2570" s="216">
        <v>40</v>
      </c>
      <c r="Q2570" s="335">
        <v>0</v>
      </c>
      <c r="R2570" s="234"/>
    </row>
    <row r="2571" spans="2:18" s="194" customFormat="1" x14ac:dyDescent="0.25">
      <c r="B2571" s="233">
        <v>2572</v>
      </c>
      <c r="C2571" s="293">
        <v>45508</v>
      </c>
      <c r="D2571" s="195" t="s">
        <v>277</v>
      </c>
      <c r="E2571" s="196" t="s">
        <v>176</v>
      </c>
      <c r="F2571" s="196" t="s">
        <v>7</v>
      </c>
      <c r="G2571" s="196" t="s">
        <v>209</v>
      </c>
      <c r="H2571" s="196">
        <v>7</v>
      </c>
      <c r="I2571" s="196" t="s">
        <v>214</v>
      </c>
      <c r="J2571" s="196">
        <v>37</v>
      </c>
      <c r="K2571" s="448">
        <v>723300</v>
      </c>
      <c r="L2571" s="196" t="s">
        <v>7</v>
      </c>
      <c r="M2571" s="196" t="s">
        <v>298</v>
      </c>
      <c r="N2571" s="216">
        <v>259</v>
      </c>
      <c r="O2571" s="216">
        <v>0</v>
      </c>
      <c r="P2571" s="216">
        <v>0</v>
      </c>
      <c r="Q2571" s="335">
        <v>0</v>
      </c>
      <c r="R2571" s="234"/>
    </row>
    <row r="2572" spans="2:18" s="194" customFormat="1" x14ac:dyDescent="0.25">
      <c r="B2572" s="233">
        <v>2573</v>
      </c>
      <c r="C2572" s="293">
        <v>45508</v>
      </c>
      <c r="D2572" s="195" t="s">
        <v>261</v>
      </c>
      <c r="E2572" s="196" t="s">
        <v>269</v>
      </c>
      <c r="F2572" s="196" t="s">
        <v>7</v>
      </c>
      <c r="G2572" s="196" t="s">
        <v>210</v>
      </c>
      <c r="H2572" s="196">
        <v>5</v>
      </c>
      <c r="I2572" s="196" t="s">
        <v>214</v>
      </c>
      <c r="J2572" s="196">
        <v>23</v>
      </c>
      <c r="K2572" s="448">
        <v>723300</v>
      </c>
      <c r="L2572" s="196" t="s">
        <v>7</v>
      </c>
      <c r="M2572" s="196" t="s">
        <v>298</v>
      </c>
      <c r="N2572" s="216">
        <v>115</v>
      </c>
      <c r="O2572" s="216">
        <v>0</v>
      </c>
      <c r="P2572" s="216">
        <v>0</v>
      </c>
      <c r="Q2572" s="335">
        <v>0</v>
      </c>
      <c r="R2572" s="234"/>
    </row>
    <row r="2573" spans="2:18" s="194" customFormat="1" x14ac:dyDescent="0.25">
      <c r="B2573" s="233">
        <v>2574</v>
      </c>
      <c r="C2573" s="293">
        <v>45508</v>
      </c>
      <c r="D2573" s="195" t="s">
        <v>254</v>
      </c>
      <c r="E2573" s="196" t="s">
        <v>159</v>
      </c>
      <c r="F2573" s="196" t="s">
        <v>7</v>
      </c>
      <c r="G2573" s="196" t="s">
        <v>159</v>
      </c>
      <c r="H2573" s="196">
        <v>10</v>
      </c>
      <c r="I2573" s="196" t="s">
        <v>66</v>
      </c>
      <c r="J2573" s="196">
        <v>4</v>
      </c>
      <c r="K2573" s="448"/>
      <c r="L2573" s="196" t="s">
        <v>356</v>
      </c>
      <c r="M2573" s="196"/>
      <c r="N2573" s="216">
        <v>0</v>
      </c>
      <c r="O2573" s="216">
        <v>0</v>
      </c>
      <c r="P2573" s="216">
        <v>40</v>
      </c>
      <c r="Q2573" s="335">
        <v>0</v>
      </c>
      <c r="R2573" s="234"/>
    </row>
    <row r="2574" spans="2:18" s="194" customFormat="1" x14ac:dyDescent="0.25">
      <c r="B2574" s="233">
        <v>2575</v>
      </c>
      <c r="C2574" s="293">
        <v>45508</v>
      </c>
      <c r="D2574" s="195" t="s">
        <v>352</v>
      </c>
      <c r="E2574" s="196" t="s">
        <v>176</v>
      </c>
      <c r="F2574" s="196" t="s">
        <v>7</v>
      </c>
      <c r="G2574" s="196" t="s">
        <v>209</v>
      </c>
      <c r="H2574" s="196">
        <v>7</v>
      </c>
      <c r="I2574" s="196" t="s">
        <v>214</v>
      </c>
      <c r="J2574" s="196">
        <v>36</v>
      </c>
      <c r="K2574" s="448">
        <v>723300</v>
      </c>
      <c r="L2574" s="196" t="s">
        <v>7</v>
      </c>
      <c r="M2574" s="196" t="s">
        <v>298</v>
      </c>
      <c r="N2574" s="216">
        <v>252</v>
      </c>
      <c r="O2574" s="216">
        <v>0</v>
      </c>
      <c r="P2574" s="216">
        <v>0</v>
      </c>
      <c r="Q2574" s="335">
        <v>0</v>
      </c>
      <c r="R2574" s="234"/>
    </row>
    <row r="2575" spans="2:18" s="194" customFormat="1" x14ac:dyDescent="0.25">
      <c r="B2575" s="233">
        <v>2576</v>
      </c>
      <c r="C2575" s="293">
        <v>45508</v>
      </c>
      <c r="D2575" s="195" t="s">
        <v>175</v>
      </c>
      <c r="E2575" s="196" t="s">
        <v>176</v>
      </c>
      <c r="F2575" s="196" t="s">
        <v>7</v>
      </c>
      <c r="G2575" s="196" t="s">
        <v>209</v>
      </c>
      <c r="H2575" s="196">
        <v>7</v>
      </c>
      <c r="I2575" s="196" t="s">
        <v>214</v>
      </c>
      <c r="J2575" s="196">
        <v>15</v>
      </c>
      <c r="K2575" s="448">
        <v>723300</v>
      </c>
      <c r="L2575" s="196" t="s">
        <v>7</v>
      </c>
      <c r="M2575" s="196" t="s">
        <v>298</v>
      </c>
      <c r="N2575" s="216">
        <v>105</v>
      </c>
      <c r="O2575" s="216">
        <v>0</v>
      </c>
      <c r="P2575" s="216">
        <v>0</v>
      </c>
      <c r="Q2575" s="335">
        <v>0</v>
      </c>
      <c r="R2575" s="234"/>
    </row>
    <row r="2576" spans="2:18" s="194" customFormat="1" x14ac:dyDescent="0.25">
      <c r="B2576" s="233">
        <v>2577</v>
      </c>
      <c r="C2576" s="293">
        <v>45508</v>
      </c>
      <c r="D2576" s="195" t="s">
        <v>171</v>
      </c>
      <c r="E2576" s="196" t="s">
        <v>159</v>
      </c>
      <c r="F2576" s="196" t="s">
        <v>7</v>
      </c>
      <c r="G2576" s="196" t="s">
        <v>159</v>
      </c>
      <c r="H2576" s="196">
        <v>11.2</v>
      </c>
      <c r="I2576" s="196" t="s">
        <v>66</v>
      </c>
      <c r="J2576" s="196">
        <v>4</v>
      </c>
      <c r="K2576" s="448"/>
      <c r="L2576" s="196" t="s">
        <v>356</v>
      </c>
      <c r="M2576" s="196"/>
      <c r="N2576" s="216">
        <v>0</v>
      </c>
      <c r="O2576" s="216">
        <v>0</v>
      </c>
      <c r="P2576" s="216">
        <v>44.8</v>
      </c>
      <c r="Q2576" s="335">
        <v>0</v>
      </c>
      <c r="R2576" s="234"/>
    </row>
    <row r="2577" spans="2:18" s="194" customFormat="1" x14ac:dyDescent="0.25">
      <c r="B2577" s="233">
        <v>2578</v>
      </c>
      <c r="C2577" s="293">
        <v>45508</v>
      </c>
      <c r="D2577" s="195" t="s">
        <v>151</v>
      </c>
      <c r="E2577" s="196" t="s">
        <v>92</v>
      </c>
      <c r="F2577" s="196" t="s">
        <v>63</v>
      </c>
      <c r="G2577" s="196" t="s">
        <v>209</v>
      </c>
      <c r="H2577" s="196">
        <v>6.65</v>
      </c>
      <c r="I2577" s="196"/>
      <c r="J2577" s="196"/>
      <c r="K2577" s="448"/>
      <c r="L2577" s="196"/>
      <c r="M2577" s="196"/>
      <c r="N2577" s="216">
        <v>0</v>
      </c>
      <c r="O2577" s="216">
        <v>0</v>
      </c>
      <c r="P2577" s="216">
        <v>0</v>
      </c>
      <c r="Q2577" s="335">
        <v>0</v>
      </c>
      <c r="R2577" s="234"/>
    </row>
    <row r="2578" spans="2:18" s="194" customFormat="1" x14ac:dyDescent="0.25">
      <c r="B2578" s="233">
        <v>2579</v>
      </c>
      <c r="C2578" s="293">
        <v>45508</v>
      </c>
      <c r="D2578" s="195" t="s">
        <v>150</v>
      </c>
      <c r="E2578" s="196" t="s">
        <v>92</v>
      </c>
      <c r="F2578" s="196" t="s">
        <v>63</v>
      </c>
      <c r="G2578" s="196" t="s">
        <v>210</v>
      </c>
      <c r="H2578" s="196">
        <v>4.1500000000000004</v>
      </c>
      <c r="I2578" s="196" t="s">
        <v>215</v>
      </c>
      <c r="J2578" s="196">
        <v>20</v>
      </c>
      <c r="K2578" s="448">
        <v>715800</v>
      </c>
      <c r="L2578" s="196" t="s">
        <v>63</v>
      </c>
      <c r="M2578" s="196" t="s">
        <v>298</v>
      </c>
      <c r="N2578" s="216">
        <v>0</v>
      </c>
      <c r="O2578" s="216">
        <v>95.449999999999989</v>
      </c>
      <c r="P2578" s="216">
        <v>0</v>
      </c>
      <c r="Q2578" s="335">
        <v>0</v>
      </c>
      <c r="R2578" s="234"/>
    </row>
    <row r="2579" spans="2:18" s="194" customFormat="1" x14ac:dyDescent="0.25">
      <c r="B2579" s="233">
        <v>2580</v>
      </c>
      <c r="C2579" s="293">
        <v>45508</v>
      </c>
      <c r="D2579" s="195" t="s">
        <v>148</v>
      </c>
      <c r="E2579" s="196" t="s">
        <v>92</v>
      </c>
      <c r="F2579" s="196" t="s">
        <v>63</v>
      </c>
      <c r="G2579" s="196" t="s">
        <v>210</v>
      </c>
      <c r="H2579" s="196">
        <v>4.1500000000000004</v>
      </c>
      <c r="I2579" s="196" t="s">
        <v>215</v>
      </c>
      <c r="J2579" s="196">
        <v>23</v>
      </c>
      <c r="K2579" s="448">
        <v>715800</v>
      </c>
      <c r="L2579" s="196" t="s">
        <v>63</v>
      </c>
      <c r="M2579" s="196" t="s">
        <v>298</v>
      </c>
      <c r="N2579" s="216">
        <v>0</v>
      </c>
      <c r="O2579" s="216">
        <v>109.7675</v>
      </c>
      <c r="P2579" s="216">
        <v>0</v>
      </c>
      <c r="Q2579" s="335">
        <v>0</v>
      </c>
      <c r="R2579" s="234"/>
    </row>
    <row r="2580" spans="2:18" s="194" customFormat="1" x14ac:dyDescent="0.25">
      <c r="B2580" s="233">
        <v>2581</v>
      </c>
      <c r="C2580" s="293">
        <v>45508</v>
      </c>
      <c r="D2580" s="195" t="s">
        <v>177</v>
      </c>
      <c r="E2580" s="196" t="s">
        <v>159</v>
      </c>
      <c r="F2580" s="196" t="s">
        <v>8</v>
      </c>
      <c r="G2580" s="196" t="s">
        <v>159</v>
      </c>
      <c r="H2580" s="196">
        <v>11.6</v>
      </c>
      <c r="I2580" s="196"/>
      <c r="J2580" s="196"/>
      <c r="K2580" s="448"/>
      <c r="L2580" s="196"/>
      <c r="M2580" s="196"/>
      <c r="N2580" s="216">
        <v>0</v>
      </c>
      <c r="O2580" s="216">
        <v>0</v>
      </c>
      <c r="P2580" s="216">
        <v>0</v>
      </c>
      <c r="Q2580" s="335">
        <v>0</v>
      </c>
      <c r="R2580" s="234"/>
    </row>
    <row r="2581" spans="2:18" s="194" customFormat="1" x14ac:dyDescent="0.25">
      <c r="B2581" s="233">
        <v>2582</v>
      </c>
      <c r="C2581" s="293">
        <v>45508</v>
      </c>
      <c r="D2581" s="195" t="s">
        <v>139</v>
      </c>
      <c r="E2581" s="196" t="s">
        <v>92</v>
      </c>
      <c r="F2581" s="196" t="s">
        <v>2</v>
      </c>
      <c r="G2581" s="196" t="s">
        <v>209</v>
      </c>
      <c r="H2581" s="196">
        <v>7</v>
      </c>
      <c r="I2581" s="196" t="s">
        <v>215</v>
      </c>
      <c r="J2581" s="196">
        <v>16</v>
      </c>
      <c r="K2581" s="448">
        <v>715800</v>
      </c>
      <c r="L2581" s="196" t="s">
        <v>63</v>
      </c>
      <c r="M2581" s="196" t="s">
        <v>298</v>
      </c>
      <c r="N2581" s="216">
        <v>0</v>
      </c>
      <c r="O2581" s="216">
        <v>128.79999999999998</v>
      </c>
      <c r="P2581" s="216">
        <v>0</v>
      </c>
      <c r="Q2581" s="335">
        <v>0</v>
      </c>
      <c r="R2581" s="234"/>
    </row>
    <row r="2582" spans="2:18" s="194" customFormat="1" x14ac:dyDescent="0.25">
      <c r="B2582" s="233">
        <v>2583</v>
      </c>
      <c r="C2582" s="293">
        <v>45508</v>
      </c>
      <c r="D2582" s="195" t="s">
        <v>140</v>
      </c>
      <c r="E2582" s="196" t="s">
        <v>92</v>
      </c>
      <c r="F2582" s="196" t="s">
        <v>2</v>
      </c>
      <c r="G2582" s="196" t="s">
        <v>209</v>
      </c>
      <c r="H2582" s="196">
        <v>7</v>
      </c>
      <c r="I2582" s="196"/>
      <c r="J2582" s="196"/>
      <c r="K2582" s="448"/>
      <c r="L2582" s="196"/>
      <c r="M2582" s="196"/>
      <c r="N2582" s="216">
        <v>0</v>
      </c>
      <c r="O2582" s="216">
        <v>0</v>
      </c>
      <c r="P2582" s="216">
        <v>0</v>
      </c>
      <c r="Q2582" s="335">
        <v>0</v>
      </c>
      <c r="R2582" s="234"/>
    </row>
    <row r="2583" spans="2:18" s="194" customFormat="1" x14ac:dyDescent="0.25">
      <c r="B2583" s="233">
        <v>2584</v>
      </c>
      <c r="C2583" s="293">
        <v>45508</v>
      </c>
      <c r="D2583" s="195" t="s">
        <v>141</v>
      </c>
      <c r="E2583" s="196" t="s">
        <v>92</v>
      </c>
      <c r="F2583" s="196" t="s">
        <v>2</v>
      </c>
      <c r="G2583" s="196" t="s">
        <v>209</v>
      </c>
      <c r="H2583" s="196">
        <v>7</v>
      </c>
      <c r="I2583" s="196" t="s">
        <v>215</v>
      </c>
      <c r="J2583" s="196">
        <v>15</v>
      </c>
      <c r="K2583" s="448">
        <v>715800</v>
      </c>
      <c r="L2583" s="196" t="s">
        <v>63</v>
      </c>
      <c r="M2583" s="196" t="s">
        <v>298</v>
      </c>
      <c r="N2583" s="216">
        <v>0</v>
      </c>
      <c r="O2583" s="216">
        <v>120.74999999999999</v>
      </c>
      <c r="P2583" s="216">
        <v>0</v>
      </c>
      <c r="Q2583" s="335">
        <v>0</v>
      </c>
      <c r="R2583" s="234"/>
    </row>
    <row r="2584" spans="2:18" s="194" customFormat="1" x14ac:dyDescent="0.25">
      <c r="B2584" s="233">
        <v>2585</v>
      </c>
      <c r="C2584" s="293">
        <v>45508</v>
      </c>
      <c r="D2584" s="195" t="s">
        <v>252</v>
      </c>
      <c r="E2584" s="196" t="s">
        <v>92</v>
      </c>
      <c r="F2584" s="196" t="s">
        <v>2</v>
      </c>
      <c r="G2584" s="196" t="s">
        <v>209</v>
      </c>
      <c r="H2584" s="196">
        <v>7</v>
      </c>
      <c r="I2584" s="196" t="s">
        <v>215</v>
      </c>
      <c r="J2584" s="196">
        <v>34</v>
      </c>
      <c r="K2584" s="448">
        <v>715800</v>
      </c>
      <c r="L2584" s="196" t="s">
        <v>62</v>
      </c>
      <c r="M2584" s="196" t="s">
        <v>298</v>
      </c>
      <c r="N2584" s="216">
        <v>0</v>
      </c>
      <c r="O2584" s="216">
        <v>273.7</v>
      </c>
      <c r="P2584" s="216">
        <v>0</v>
      </c>
      <c r="Q2584" s="335">
        <v>0</v>
      </c>
      <c r="R2584" s="234"/>
    </row>
    <row r="2585" spans="2:18" s="194" customFormat="1" x14ac:dyDescent="0.25">
      <c r="B2585" s="233">
        <v>2586</v>
      </c>
      <c r="C2585" s="293">
        <v>45508</v>
      </c>
      <c r="D2585" s="195" t="s">
        <v>259</v>
      </c>
      <c r="E2585" s="196" t="s">
        <v>92</v>
      </c>
      <c r="F2585" s="196" t="s">
        <v>2</v>
      </c>
      <c r="G2585" s="196" t="s">
        <v>209</v>
      </c>
      <c r="H2585" s="196">
        <v>7</v>
      </c>
      <c r="I2585" s="196" t="s">
        <v>215</v>
      </c>
      <c r="J2585" s="196">
        <v>33</v>
      </c>
      <c r="K2585" s="448">
        <v>715800</v>
      </c>
      <c r="L2585" s="196" t="s">
        <v>62</v>
      </c>
      <c r="M2585" s="196" t="s">
        <v>298</v>
      </c>
      <c r="N2585" s="216">
        <v>0</v>
      </c>
      <c r="O2585" s="216">
        <v>265.64999999999998</v>
      </c>
      <c r="P2585" s="216">
        <v>0</v>
      </c>
      <c r="Q2585" s="335">
        <v>0</v>
      </c>
      <c r="R2585" s="234"/>
    </row>
    <row r="2586" spans="2:18" s="194" customFormat="1" x14ac:dyDescent="0.25">
      <c r="B2586" s="233">
        <v>2587</v>
      </c>
      <c r="C2586" s="293">
        <v>45508</v>
      </c>
      <c r="D2586" s="195" t="s">
        <v>260</v>
      </c>
      <c r="E2586" s="196" t="s">
        <v>92</v>
      </c>
      <c r="F2586" s="196" t="s">
        <v>2</v>
      </c>
      <c r="G2586" s="196" t="s">
        <v>209</v>
      </c>
      <c r="H2586" s="196">
        <v>7</v>
      </c>
      <c r="I2586" s="196" t="s">
        <v>215</v>
      </c>
      <c r="J2586" s="196">
        <v>21</v>
      </c>
      <c r="K2586" s="448">
        <v>715750</v>
      </c>
      <c r="L2586" s="196" t="s">
        <v>381</v>
      </c>
      <c r="M2586" s="196" t="s">
        <v>298</v>
      </c>
      <c r="N2586" s="216">
        <v>0</v>
      </c>
      <c r="O2586" s="216">
        <v>169.04999999999998</v>
      </c>
      <c r="P2586" s="216">
        <v>0</v>
      </c>
      <c r="Q2586" s="335">
        <v>0</v>
      </c>
      <c r="R2586" s="234"/>
    </row>
    <row r="2587" spans="2:18" s="194" customFormat="1" x14ac:dyDescent="0.25">
      <c r="B2587" s="233">
        <v>2588</v>
      </c>
      <c r="C2587" s="293">
        <v>45508</v>
      </c>
      <c r="D2587" s="195" t="s">
        <v>379</v>
      </c>
      <c r="E2587" s="196" t="s">
        <v>269</v>
      </c>
      <c r="F2587" s="196" t="s">
        <v>381</v>
      </c>
      <c r="G2587" s="196" t="s">
        <v>210</v>
      </c>
      <c r="H2587" s="196">
        <v>4.1500000000000004</v>
      </c>
      <c r="I2587" s="196" t="s">
        <v>215</v>
      </c>
      <c r="J2587" s="196">
        <v>20</v>
      </c>
      <c r="K2587" s="448">
        <v>715750</v>
      </c>
      <c r="L2587" s="196" t="s">
        <v>381</v>
      </c>
      <c r="M2587" s="196" t="s">
        <v>298</v>
      </c>
      <c r="N2587" s="216">
        <v>0</v>
      </c>
      <c r="O2587" s="216">
        <v>95.449999999999989</v>
      </c>
      <c r="P2587" s="216">
        <v>0</v>
      </c>
      <c r="Q2587" s="335">
        <v>0</v>
      </c>
      <c r="R2587" s="234"/>
    </row>
    <row r="2588" spans="2:18" s="194" customFormat="1" x14ac:dyDescent="0.25">
      <c r="B2588" s="233">
        <v>2589</v>
      </c>
      <c r="C2588" s="293">
        <v>45508</v>
      </c>
      <c r="D2588" s="195" t="s">
        <v>380</v>
      </c>
      <c r="E2588" s="196" t="s">
        <v>269</v>
      </c>
      <c r="F2588" s="196" t="s">
        <v>381</v>
      </c>
      <c r="G2588" s="196" t="s">
        <v>210</v>
      </c>
      <c r="H2588" s="196">
        <v>4.1500000000000004</v>
      </c>
      <c r="I2588" s="196" t="s">
        <v>215</v>
      </c>
      <c r="J2588" s="196">
        <v>20</v>
      </c>
      <c r="K2588" s="448">
        <v>715750</v>
      </c>
      <c r="L2588" s="196" t="s">
        <v>381</v>
      </c>
      <c r="M2588" s="196" t="s">
        <v>298</v>
      </c>
      <c r="N2588" s="216">
        <v>0</v>
      </c>
      <c r="O2588" s="216">
        <v>95.449999999999989</v>
      </c>
      <c r="P2588" s="216">
        <v>0</v>
      </c>
      <c r="Q2588" s="335">
        <v>0</v>
      </c>
      <c r="R2588" s="234"/>
    </row>
    <row r="2589" spans="2:18" s="194" customFormat="1" x14ac:dyDescent="0.25">
      <c r="B2589" s="233">
        <v>2590</v>
      </c>
      <c r="C2589" s="293">
        <v>45508</v>
      </c>
      <c r="D2589" s="195" t="s">
        <v>96</v>
      </c>
      <c r="E2589" s="196" t="s">
        <v>159</v>
      </c>
      <c r="F2589" s="196" t="s">
        <v>1</v>
      </c>
      <c r="G2589" s="196" t="s">
        <v>159</v>
      </c>
      <c r="H2589" s="196">
        <v>11.8</v>
      </c>
      <c r="I2589" s="196" t="s">
        <v>66</v>
      </c>
      <c r="J2589" s="196">
        <v>4</v>
      </c>
      <c r="K2589" s="448"/>
      <c r="L2589" s="196" t="s">
        <v>356</v>
      </c>
      <c r="M2589" s="196"/>
      <c r="N2589" s="216">
        <v>0</v>
      </c>
      <c r="O2589" s="216">
        <v>0</v>
      </c>
      <c r="P2589" s="216">
        <v>47.2</v>
      </c>
      <c r="Q2589" s="335">
        <v>0</v>
      </c>
      <c r="R2589" s="234"/>
    </row>
    <row r="2590" spans="2:18" s="194" customFormat="1" x14ac:dyDescent="0.25">
      <c r="B2590" s="233">
        <v>2591</v>
      </c>
      <c r="C2590" s="293">
        <v>45508</v>
      </c>
      <c r="D2590" s="195" t="s">
        <v>128</v>
      </c>
      <c r="E2590" s="196" t="s">
        <v>159</v>
      </c>
      <c r="F2590" s="196" t="s">
        <v>1</v>
      </c>
      <c r="G2590" s="196" t="s">
        <v>159</v>
      </c>
      <c r="H2590" s="196">
        <v>11.8</v>
      </c>
      <c r="I2590" s="196" t="s">
        <v>66</v>
      </c>
      <c r="J2590" s="196">
        <v>3</v>
      </c>
      <c r="K2590" s="448"/>
      <c r="L2590" s="196" t="s">
        <v>356</v>
      </c>
      <c r="M2590" s="196"/>
      <c r="N2590" s="216">
        <v>0</v>
      </c>
      <c r="O2590" s="216">
        <v>0</v>
      </c>
      <c r="P2590" s="216">
        <v>35.400000000000006</v>
      </c>
      <c r="Q2590" s="335">
        <v>0</v>
      </c>
      <c r="R2590" s="234"/>
    </row>
    <row r="2591" spans="2:18" s="194" customFormat="1" x14ac:dyDescent="0.25">
      <c r="B2591" s="232">
        <v>2592</v>
      </c>
      <c r="C2591" s="293">
        <v>45508</v>
      </c>
      <c r="D2591" s="195" t="s">
        <v>255</v>
      </c>
      <c r="E2591" s="196" t="s">
        <v>159</v>
      </c>
      <c r="F2591" s="196" t="s">
        <v>65</v>
      </c>
      <c r="G2591" s="196" t="s">
        <v>159</v>
      </c>
      <c r="H2591" s="196">
        <v>30.5</v>
      </c>
      <c r="I2591" s="196" t="s">
        <v>66</v>
      </c>
      <c r="J2591" s="196">
        <v>4</v>
      </c>
      <c r="K2591" s="448"/>
      <c r="L2591" s="196" t="s">
        <v>356</v>
      </c>
      <c r="M2591" s="196"/>
      <c r="N2591" s="216">
        <v>0</v>
      </c>
      <c r="O2591" s="216">
        <v>0</v>
      </c>
      <c r="P2591" s="216">
        <v>122</v>
      </c>
      <c r="Q2591" s="335">
        <v>0</v>
      </c>
      <c r="R2591" s="234"/>
    </row>
    <row r="2592" spans="2:18" s="194" customFormat="1" x14ac:dyDescent="0.25">
      <c r="B2592" s="233">
        <v>2593</v>
      </c>
      <c r="C2592" s="293">
        <v>45508</v>
      </c>
      <c r="D2592" s="195" t="s">
        <v>119</v>
      </c>
      <c r="E2592" s="196" t="s">
        <v>257</v>
      </c>
      <c r="F2592" s="196" t="s">
        <v>1</v>
      </c>
      <c r="G2592" s="196" t="s">
        <v>300</v>
      </c>
      <c r="H2592" s="196">
        <v>6</v>
      </c>
      <c r="I2592" s="196"/>
      <c r="J2592" s="196">
        <v>0</v>
      </c>
      <c r="K2592" s="448"/>
      <c r="L2592" s="196"/>
      <c r="M2592" s="196"/>
      <c r="N2592" s="216">
        <v>0</v>
      </c>
      <c r="O2592" s="216">
        <v>0</v>
      </c>
      <c r="P2592" s="216">
        <v>0</v>
      </c>
      <c r="Q2592" s="335">
        <v>0</v>
      </c>
      <c r="R2592" s="234"/>
    </row>
    <row r="2593" spans="2:18" s="194" customFormat="1" x14ac:dyDescent="0.25">
      <c r="B2593" s="233">
        <v>2594</v>
      </c>
      <c r="C2593" s="293">
        <v>45508</v>
      </c>
      <c r="D2593" s="195" t="s">
        <v>121</v>
      </c>
      <c r="E2593" s="196" t="s">
        <v>258</v>
      </c>
      <c r="F2593" s="196" t="s">
        <v>1</v>
      </c>
      <c r="G2593" s="196" t="s">
        <v>300</v>
      </c>
      <c r="H2593" s="196">
        <v>6</v>
      </c>
      <c r="I2593" s="196"/>
      <c r="J2593" s="196">
        <v>0</v>
      </c>
      <c r="K2593" s="448"/>
      <c r="L2593" s="196"/>
      <c r="M2593" s="196"/>
      <c r="N2593" s="216">
        <v>0</v>
      </c>
      <c r="O2593" s="216">
        <v>0</v>
      </c>
      <c r="P2593" s="216">
        <v>0</v>
      </c>
      <c r="Q2593" s="335">
        <v>0</v>
      </c>
      <c r="R2593" s="234"/>
    </row>
    <row r="2594" spans="2:18" s="194" customFormat="1" x14ac:dyDescent="0.25">
      <c r="B2594" s="233">
        <v>2595</v>
      </c>
      <c r="C2594" s="293">
        <v>45508</v>
      </c>
      <c r="D2594" s="195" t="s">
        <v>349</v>
      </c>
      <c r="E2594" s="196" t="s">
        <v>258</v>
      </c>
      <c r="F2594" s="196" t="s">
        <v>1</v>
      </c>
      <c r="G2594" s="196" t="s">
        <v>300</v>
      </c>
      <c r="H2594" s="196">
        <v>6</v>
      </c>
      <c r="I2594" s="196"/>
      <c r="J2594" s="196">
        <v>0</v>
      </c>
      <c r="K2594" s="448"/>
      <c r="L2594" s="196"/>
      <c r="M2594" s="196"/>
      <c r="N2594" s="216">
        <v>0</v>
      </c>
      <c r="O2594" s="216">
        <v>0</v>
      </c>
      <c r="P2594" s="216">
        <v>0</v>
      </c>
      <c r="Q2594" s="335">
        <v>0</v>
      </c>
      <c r="R2594" s="234"/>
    </row>
    <row r="2595" spans="2:18" s="194" customFormat="1" x14ac:dyDescent="0.25">
      <c r="B2595" s="233">
        <v>2596</v>
      </c>
      <c r="C2595" s="293">
        <v>45508</v>
      </c>
      <c r="D2595" s="195" t="s">
        <v>368</v>
      </c>
      <c r="E2595" s="196" t="s">
        <v>181</v>
      </c>
      <c r="F2595" s="196" t="s">
        <v>302</v>
      </c>
      <c r="G2595" s="196">
        <v>0</v>
      </c>
      <c r="H2595" s="196">
        <v>6</v>
      </c>
      <c r="I2595" s="196"/>
      <c r="J2595" s="196">
        <v>0</v>
      </c>
      <c r="K2595" s="448"/>
      <c r="L2595" s="196"/>
      <c r="M2595" s="196"/>
      <c r="N2595" s="216">
        <v>0</v>
      </c>
      <c r="O2595" s="216">
        <v>0</v>
      </c>
      <c r="P2595" s="216">
        <v>0</v>
      </c>
      <c r="Q2595" s="335">
        <v>0</v>
      </c>
      <c r="R2595" s="234"/>
    </row>
    <row r="2596" spans="2:18" s="194" customFormat="1" x14ac:dyDescent="0.25">
      <c r="B2596" s="233">
        <v>2597</v>
      </c>
      <c r="C2596" s="293">
        <v>45509</v>
      </c>
      <c r="D2596" s="195" t="s">
        <v>371</v>
      </c>
      <c r="E2596" s="196" t="s">
        <v>92</v>
      </c>
      <c r="F2596" s="196" t="s">
        <v>64</v>
      </c>
      <c r="G2596" s="196" t="s">
        <v>210</v>
      </c>
      <c r="H2596" s="196">
        <v>5</v>
      </c>
      <c r="I2596" s="196"/>
      <c r="J2596" s="196">
        <v>0</v>
      </c>
      <c r="K2596" s="448"/>
      <c r="L2596" s="196"/>
      <c r="M2596" s="196"/>
      <c r="N2596" s="216">
        <v>0</v>
      </c>
      <c r="O2596" s="216">
        <v>0</v>
      </c>
      <c r="P2596" s="216">
        <v>0</v>
      </c>
      <c r="Q2596" s="335">
        <v>0</v>
      </c>
      <c r="R2596" s="234"/>
    </row>
    <row r="2597" spans="2:18" s="194" customFormat="1" x14ac:dyDescent="0.25">
      <c r="B2597" s="233">
        <v>2598</v>
      </c>
      <c r="C2597" s="293">
        <v>45509</v>
      </c>
      <c r="D2597" s="195" t="s">
        <v>370</v>
      </c>
      <c r="E2597" s="196" t="s">
        <v>92</v>
      </c>
      <c r="F2597" s="196" t="s">
        <v>1</v>
      </c>
      <c r="G2597" s="196" t="s">
        <v>209</v>
      </c>
      <c r="H2597" s="196">
        <v>10</v>
      </c>
      <c r="I2597" s="196"/>
      <c r="J2597" s="196">
        <v>0</v>
      </c>
      <c r="K2597" s="448"/>
      <c r="L2597" s="196"/>
      <c r="M2597" s="196"/>
      <c r="N2597" s="216">
        <v>0</v>
      </c>
      <c r="O2597" s="216">
        <v>0</v>
      </c>
      <c r="P2597" s="216">
        <v>0</v>
      </c>
      <c r="Q2597" s="335">
        <v>0</v>
      </c>
      <c r="R2597" s="234"/>
    </row>
    <row r="2598" spans="2:18" s="194" customFormat="1" x14ac:dyDescent="0.25">
      <c r="B2598" s="233">
        <v>2599</v>
      </c>
      <c r="C2598" s="293">
        <v>45509</v>
      </c>
      <c r="D2598" s="195" t="s">
        <v>91</v>
      </c>
      <c r="E2598" s="196" t="s">
        <v>92</v>
      </c>
      <c r="F2598" s="196" t="s">
        <v>1</v>
      </c>
      <c r="G2598" s="196" t="s">
        <v>209</v>
      </c>
      <c r="H2598" s="196">
        <v>6.65</v>
      </c>
      <c r="I2598" s="196" t="s">
        <v>215</v>
      </c>
      <c r="J2598" s="196">
        <v>21</v>
      </c>
      <c r="K2598" s="448">
        <v>715800</v>
      </c>
      <c r="L2598" s="196" t="s">
        <v>62</v>
      </c>
      <c r="M2598" s="196" t="s">
        <v>298</v>
      </c>
      <c r="N2598" s="216">
        <v>0</v>
      </c>
      <c r="O2598" s="216">
        <v>160.5975</v>
      </c>
      <c r="P2598" s="216">
        <v>0</v>
      </c>
      <c r="Q2598" s="335">
        <v>0</v>
      </c>
      <c r="R2598" s="234"/>
    </row>
    <row r="2599" spans="2:18" s="194" customFormat="1" x14ac:dyDescent="0.25">
      <c r="B2599" s="233">
        <v>2600</v>
      </c>
      <c r="C2599" s="293">
        <v>45509</v>
      </c>
      <c r="D2599" s="195" t="s">
        <v>116</v>
      </c>
      <c r="E2599" s="196" t="s">
        <v>92</v>
      </c>
      <c r="F2599" s="196" t="s">
        <v>1</v>
      </c>
      <c r="G2599" s="196" t="s">
        <v>209</v>
      </c>
      <c r="H2599" s="196">
        <v>6.65</v>
      </c>
      <c r="I2599" s="196"/>
      <c r="J2599" s="196">
        <v>0</v>
      </c>
      <c r="K2599" s="448"/>
      <c r="L2599" s="196"/>
      <c r="M2599" s="196"/>
      <c r="N2599" s="216">
        <v>0</v>
      </c>
      <c r="O2599" s="216">
        <v>0</v>
      </c>
      <c r="P2599" s="216">
        <v>0</v>
      </c>
      <c r="Q2599" s="335">
        <v>0</v>
      </c>
      <c r="R2599" s="234" t="s">
        <v>267</v>
      </c>
    </row>
    <row r="2600" spans="2:18" s="194" customFormat="1" x14ac:dyDescent="0.25">
      <c r="B2600" s="232">
        <v>2601</v>
      </c>
      <c r="C2600" s="293">
        <v>45509</v>
      </c>
      <c r="D2600" s="195" t="s">
        <v>295</v>
      </c>
      <c r="E2600" s="196" t="s">
        <v>92</v>
      </c>
      <c r="F2600" s="196" t="s">
        <v>62</v>
      </c>
      <c r="G2600" s="196" t="s">
        <v>210</v>
      </c>
      <c r="H2600" s="196">
        <v>4.1500000000000004</v>
      </c>
      <c r="I2600" s="196" t="s">
        <v>215</v>
      </c>
      <c r="J2600" s="196">
        <v>18</v>
      </c>
      <c r="K2600" s="448">
        <v>715800</v>
      </c>
      <c r="L2600" s="196" t="s">
        <v>62</v>
      </c>
      <c r="M2600" s="196" t="s">
        <v>298</v>
      </c>
      <c r="N2600" s="216">
        <v>0</v>
      </c>
      <c r="O2600" s="216">
        <v>85.905000000000001</v>
      </c>
      <c r="P2600" s="216">
        <v>0</v>
      </c>
      <c r="Q2600" s="335">
        <v>0</v>
      </c>
      <c r="R2600" s="234" t="s">
        <v>429</v>
      </c>
    </row>
    <row r="2601" spans="2:18" s="194" customFormat="1" x14ac:dyDescent="0.25">
      <c r="B2601" s="233">
        <v>2602</v>
      </c>
      <c r="C2601" s="293">
        <v>45509</v>
      </c>
      <c r="D2601" s="195" t="s">
        <v>295</v>
      </c>
      <c r="E2601" s="196" t="s">
        <v>92</v>
      </c>
      <c r="F2601" s="196" t="s">
        <v>62</v>
      </c>
      <c r="G2601" s="196" t="s">
        <v>210</v>
      </c>
      <c r="H2601" s="196">
        <v>4.1500000000000004</v>
      </c>
      <c r="I2601" s="196" t="s">
        <v>215</v>
      </c>
      <c r="J2601" s="196">
        <v>19</v>
      </c>
      <c r="K2601" s="448">
        <v>715800</v>
      </c>
      <c r="L2601" s="196" t="s">
        <v>62</v>
      </c>
      <c r="M2601" s="196" t="s">
        <v>298</v>
      </c>
      <c r="N2601" s="216">
        <v>0</v>
      </c>
      <c r="O2601" s="216">
        <v>90.677500000000009</v>
      </c>
      <c r="P2601" s="216">
        <v>0</v>
      </c>
      <c r="Q2601" s="335">
        <v>0</v>
      </c>
      <c r="R2601" s="234"/>
    </row>
    <row r="2602" spans="2:18" s="194" customFormat="1" x14ac:dyDescent="0.25">
      <c r="B2602" s="233">
        <v>2603</v>
      </c>
      <c r="C2602" s="293">
        <v>45509</v>
      </c>
      <c r="D2602" s="195" t="s">
        <v>155</v>
      </c>
      <c r="E2602" s="196" t="s">
        <v>92</v>
      </c>
      <c r="F2602" s="196" t="s">
        <v>62</v>
      </c>
      <c r="G2602" s="196" t="s">
        <v>210</v>
      </c>
      <c r="H2602" s="196">
        <v>4.1500000000000004</v>
      </c>
      <c r="I2602" s="196"/>
      <c r="J2602" s="196">
        <v>0</v>
      </c>
      <c r="K2602" s="448"/>
      <c r="L2602" s="196"/>
      <c r="M2602" s="196"/>
      <c r="N2602" s="216">
        <v>0</v>
      </c>
      <c r="O2602" s="216">
        <v>0</v>
      </c>
      <c r="P2602" s="216">
        <v>0</v>
      </c>
      <c r="Q2602" s="335">
        <v>0</v>
      </c>
      <c r="R2602" s="234"/>
    </row>
    <row r="2603" spans="2:18" s="194" customFormat="1" x14ac:dyDescent="0.25">
      <c r="B2603" s="233">
        <v>2604</v>
      </c>
      <c r="C2603" s="293">
        <v>45509</v>
      </c>
      <c r="D2603" s="195" t="s">
        <v>154</v>
      </c>
      <c r="E2603" s="196" t="s">
        <v>92</v>
      </c>
      <c r="F2603" s="196" t="s">
        <v>62</v>
      </c>
      <c r="G2603" s="196" t="s">
        <v>210</v>
      </c>
      <c r="H2603" s="196">
        <v>4.1500000000000004</v>
      </c>
      <c r="I2603" s="196" t="s">
        <v>215</v>
      </c>
      <c r="J2603" s="196">
        <v>19</v>
      </c>
      <c r="K2603" s="448">
        <v>715800</v>
      </c>
      <c r="L2603" s="196" t="s">
        <v>62</v>
      </c>
      <c r="M2603" s="196" t="s">
        <v>298</v>
      </c>
      <c r="N2603" s="216">
        <v>0</v>
      </c>
      <c r="O2603" s="216">
        <v>90.677500000000009</v>
      </c>
      <c r="P2603" s="216">
        <v>0</v>
      </c>
      <c r="Q2603" s="335">
        <v>0</v>
      </c>
      <c r="R2603" s="234"/>
    </row>
    <row r="2604" spans="2:18" s="194" customFormat="1" x14ac:dyDescent="0.25">
      <c r="B2604" s="233">
        <v>2605</v>
      </c>
      <c r="C2604" s="293">
        <v>45509</v>
      </c>
      <c r="D2604" s="195" t="s">
        <v>158</v>
      </c>
      <c r="E2604" s="196" t="s">
        <v>159</v>
      </c>
      <c r="F2604" s="196" t="s">
        <v>381</v>
      </c>
      <c r="G2604" s="196" t="s">
        <v>159</v>
      </c>
      <c r="H2604" s="196">
        <v>10</v>
      </c>
      <c r="I2604" s="196" t="s">
        <v>66</v>
      </c>
      <c r="J2604" s="196">
        <v>4</v>
      </c>
      <c r="K2604" s="448"/>
      <c r="L2604" s="196" t="s">
        <v>356</v>
      </c>
      <c r="M2604" s="196"/>
      <c r="N2604" s="216">
        <v>0</v>
      </c>
      <c r="O2604" s="216">
        <v>0</v>
      </c>
      <c r="P2604" s="216">
        <v>40</v>
      </c>
      <c r="Q2604" s="335">
        <v>0</v>
      </c>
      <c r="R2604" s="234"/>
    </row>
    <row r="2605" spans="2:18" s="194" customFormat="1" x14ac:dyDescent="0.25">
      <c r="B2605" s="233">
        <v>2606</v>
      </c>
      <c r="C2605" s="293">
        <v>45509</v>
      </c>
      <c r="D2605" s="195" t="s">
        <v>277</v>
      </c>
      <c r="E2605" s="196" t="s">
        <v>176</v>
      </c>
      <c r="F2605" s="196" t="s">
        <v>7</v>
      </c>
      <c r="G2605" s="196" t="s">
        <v>209</v>
      </c>
      <c r="H2605" s="196">
        <v>7</v>
      </c>
      <c r="I2605" s="196" t="s">
        <v>214</v>
      </c>
      <c r="J2605" s="196">
        <v>37</v>
      </c>
      <c r="K2605" s="448">
        <v>723900</v>
      </c>
      <c r="L2605" s="196" t="s">
        <v>7</v>
      </c>
      <c r="M2605" s="196" t="s">
        <v>298</v>
      </c>
      <c r="N2605" s="216">
        <v>259</v>
      </c>
      <c r="O2605" s="216">
        <v>0</v>
      </c>
      <c r="P2605" s="216">
        <v>0</v>
      </c>
      <c r="Q2605" s="335">
        <v>0</v>
      </c>
      <c r="R2605" s="234"/>
    </row>
    <row r="2606" spans="2:18" s="194" customFormat="1" x14ac:dyDescent="0.25">
      <c r="B2606" s="233">
        <v>2607</v>
      </c>
      <c r="C2606" s="293">
        <v>45509</v>
      </c>
      <c r="D2606" s="195" t="s">
        <v>261</v>
      </c>
      <c r="E2606" s="196" t="s">
        <v>269</v>
      </c>
      <c r="F2606" s="196" t="s">
        <v>7</v>
      </c>
      <c r="G2606" s="196" t="s">
        <v>210</v>
      </c>
      <c r="H2606" s="196">
        <v>5</v>
      </c>
      <c r="I2606" s="196" t="s">
        <v>214</v>
      </c>
      <c r="J2606" s="196">
        <v>32</v>
      </c>
      <c r="K2606" s="448">
        <v>723900</v>
      </c>
      <c r="L2606" s="196" t="s">
        <v>7</v>
      </c>
      <c r="M2606" s="196" t="s">
        <v>298</v>
      </c>
      <c r="N2606" s="216">
        <v>160</v>
      </c>
      <c r="O2606" s="216">
        <v>0</v>
      </c>
      <c r="P2606" s="216">
        <v>0</v>
      </c>
      <c r="Q2606" s="335">
        <v>0</v>
      </c>
      <c r="R2606" s="234"/>
    </row>
    <row r="2607" spans="2:18" s="194" customFormat="1" x14ac:dyDescent="0.25">
      <c r="B2607" s="233">
        <v>2608</v>
      </c>
      <c r="C2607" s="293">
        <v>45509</v>
      </c>
      <c r="D2607" s="195" t="s">
        <v>254</v>
      </c>
      <c r="E2607" s="196" t="s">
        <v>159</v>
      </c>
      <c r="F2607" s="196" t="s">
        <v>7</v>
      </c>
      <c r="G2607" s="196" t="s">
        <v>159</v>
      </c>
      <c r="H2607" s="196">
        <v>10</v>
      </c>
      <c r="I2607" s="196" t="s">
        <v>66</v>
      </c>
      <c r="J2607" s="196">
        <v>7</v>
      </c>
      <c r="K2607" s="448">
        <v>723900</v>
      </c>
      <c r="L2607" s="196" t="s">
        <v>356</v>
      </c>
      <c r="M2607" s="196"/>
      <c r="N2607" s="216">
        <v>0</v>
      </c>
      <c r="O2607" s="216">
        <v>0</v>
      </c>
      <c r="P2607" s="216">
        <v>70</v>
      </c>
      <c r="Q2607" s="335">
        <v>0</v>
      </c>
      <c r="R2607" s="234"/>
    </row>
    <row r="2608" spans="2:18" s="194" customFormat="1" x14ac:dyDescent="0.25">
      <c r="B2608" s="233">
        <v>2609</v>
      </c>
      <c r="C2608" s="293">
        <v>45509</v>
      </c>
      <c r="D2608" s="195" t="s">
        <v>352</v>
      </c>
      <c r="E2608" s="196" t="s">
        <v>176</v>
      </c>
      <c r="F2608" s="196" t="s">
        <v>7</v>
      </c>
      <c r="G2608" s="196" t="s">
        <v>209</v>
      </c>
      <c r="H2608" s="196">
        <v>7</v>
      </c>
      <c r="I2608" s="196" t="s">
        <v>214</v>
      </c>
      <c r="J2608" s="196">
        <v>23</v>
      </c>
      <c r="K2608" s="448">
        <v>723900</v>
      </c>
      <c r="L2608" s="196" t="s">
        <v>7</v>
      </c>
      <c r="M2608" s="196" t="s">
        <v>298</v>
      </c>
      <c r="N2608" s="216">
        <v>161</v>
      </c>
      <c r="O2608" s="216">
        <v>0</v>
      </c>
      <c r="P2608" s="216">
        <v>0</v>
      </c>
      <c r="Q2608" s="335">
        <v>0</v>
      </c>
      <c r="R2608" s="234"/>
    </row>
    <row r="2609" spans="2:18" s="194" customFormat="1" x14ac:dyDescent="0.25">
      <c r="B2609" s="233">
        <v>2610</v>
      </c>
      <c r="C2609" s="293">
        <v>45509</v>
      </c>
      <c r="D2609" s="195" t="s">
        <v>175</v>
      </c>
      <c r="E2609" s="196" t="s">
        <v>176</v>
      </c>
      <c r="F2609" s="196" t="s">
        <v>7</v>
      </c>
      <c r="G2609" s="196" t="s">
        <v>209</v>
      </c>
      <c r="H2609" s="196">
        <v>7</v>
      </c>
      <c r="I2609" s="196" t="s">
        <v>214</v>
      </c>
      <c r="J2609" s="196">
        <v>0</v>
      </c>
      <c r="K2609" s="448"/>
      <c r="L2609" s="196"/>
      <c r="M2609" s="196"/>
      <c r="N2609" s="216">
        <v>0</v>
      </c>
      <c r="O2609" s="216">
        <v>0</v>
      </c>
      <c r="P2609" s="216">
        <v>0</v>
      </c>
      <c r="Q2609" s="335">
        <v>0</v>
      </c>
      <c r="R2609" s="234"/>
    </row>
    <row r="2610" spans="2:18" s="194" customFormat="1" x14ac:dyDescent="0.25">
      <c r="B2610" s="233">
        <v>2611</v>
      </c>
      <c r="C2610" s="293">
        <v>45509</v>
      </c>
      <c r="D2610" s="195" t="s">
        <v>171</v>
      </c>
      <c r="E2610" s="196" t="s">
        <v>159</v>
      </c>
      <c r="F2610" s="196" t="s">
        <v>7</v>
      </c>
      <c r="G2610" s="196" t="s">
        <v>159</v>
      </c>
      <c r="H2610" s="196">
        <v>11.2</v>
      </c>
      <c r="I2610" s="196"/>
      <c r="J2610" s="196">
        <v>0</v>
      </c>
      <c r="K2610" s="448"/>
      <c r="L2610" s="196"/>
      <c r="M2610" s="196"/>
      <c r="N2610" s="216">
        <v>0</v>
      </c>
      <c r="O2610" s="216">
        <v>0</v>
      </c>
      <c r="P2610" s="216">
        <v>0</v>
      </c>
      <c r="Q2610" s="335">
        <v>0</v>
      </c>
      <c r="R2610" s="234"/>
    </row>
    <row r="2611" spans="2:18" s="194" customFormat="1" x14ac:dyDescent="0.25">
      <c r="B2611" s="233">
        <v>2612</v>
      </c>
      <c r="C2611" s="293">
        <v>45509</v>
      </c>
      <c r="D2611" s="195" t="s">
        <v>151</v>
      </c>
      <c r="E2611" s="196" t="s">
        <v>92</v>
      </c>
      <c r="F2611" s="196" t="s">
        <v>63</v>
      </c>
      <c r="G2611" s="196" t="s">
        <v>209</v>
      </c>
      <c r="H2611" s="196">
        <v>6.65</v>
      </c>
      <c r="I2611" s="196"/>
      <c r="J2611" s="196">
        <v>0</v>
      </c>
      <c r="K2611" s="448"/>
      <c r="L2611" s="196"/>
      <c r="M2611" s="196"/>
      <c r="N2611" s="216">
        <v>0</v>
      </c>
      <c r="O2611" s="216">
        <v>0</v>
      </c>
      <c r="P2611" s="216">
        <v>0</v>
      </c>
      <c r="Q2611" s="335">
        <v>0</v>
      </c>
      <c r="R2611" s="234"/>
    </row>
    <row r="2612" spans="2:18" s="194" customFormat="1" x14ac:dyDescent="0.25">
      <c r="B2612" s="232">
        <v>2613</v>
      </c>
      <c r="C2612" s="293">
        <v>45509</v>
      </c>
      <c r="D2612" s="195" t="s">
        <v>150</v>
      </c>
      <c r="E2612" s="196" t="s">
        <v>92</v>
      </c>
      <c r="F2612" s="196" t="s">
        <v>63</v>
      </c>
      <c r="G2612" s="196" t="s">
        <v>210</v>
      </c>
      <c r="H2612" s="196">
        <v>4.1500000000000004</v>
      </c>
      <c r="I2612" s="196" t="s">
        <v>215</v>
      </c>
      <c r="J2612" s="196">
        <v>11</v>
      </c>
      <c r="K2612" s="448">
        <v>715300</v>
      </c>
      <c r="L2612" s="196" t="s">
        <v>63</v>
      </c>
      <c r="M2612" s="196" t="s">
        <v>297</v>
      </c>
      <c r="N2612" s="216">
        <v>0</v>
      </c>
      <c r="O2612" s="216">
        <v>52.497500000000002</v>
      </c>
      <c r="P2612" s="216">
        <v>0</v>
      </c>
      <c r="Q2612" s="335">
        <v>0</v>
      </c>
      <c r="R2612" s="234"/>
    </row>
    <row r="2613" spans="2:18" s="194" customFormat="1" x14ac:dyDescent="0.25">
      <c r="B2613" s="233">
        <v>2614</v>
      </c>
      <c r="C2613" s="293">
        <v>45509</v>
      </c>
      <c r="D2613" s="195" t="s">
        <v>150</v>
      </c>
      <c r="E2613" s="196" t="s">
        <v>92</v>
      </c>
      <c r="F2613" s="196" t="s">
        <v>63</v>
      </c>
      <c r="G2613" s="196" t="s">
        <v>210</v>
      </c>
      <c r="H2613" s="196">
        <v>4.1500000000000004</v>
      </c>
      <c r="I2613" s="196" t="s">
        <v>215</v>
      </c>
      <c r="J2613" s="196">
        <v>12</v>
      </c>
      <c r="K2613" s="448">
        <v>715300</v>
      </c>
      <c r="L2613" s="196" t="s">
        <v>63</v>
      </c>
      <c r="M2613" s="196" t="s">
        <v>297</v>
      </c>
      <c r="N2613" s="216">
        <v>0</v>
      </c>
      <c r="O2613" s="216">
        <v>57.27</v>
      </c>
      <c r="P2613" s="216">
        <v>0</v>
      </c>
      <c r="Q2613" s="335">
        <v>0</v>
      </c>
      <c r="R2613" s="234"/>
    </row>
    <row r="2614" spans="2:18" s="194" customFormat="1" x14ac:dyDescent="0.25">
      <c r="B2614" s="232">
        <v>2615</v>
      </c>
      <c r="C2614" s="293">
        <v>45509</v>
      </c>
      <c r="D2614" s="195" t="s">
        <v>148</v>
      </c>
      <c r="E2614" s="196" t="s">
        <v>92</v>
      </c>
      <c r="F2614" s="196" t="s">
        <v>63</v>
      </c>
      <c r="G2614" s="196" t="s">
        <v>210</v>
      </c>
      <c r="H2614" s="196">
        <v>4.1500000000000004</v>
      </c>
      <c r="I2614" s="196" t="s">
        <v>215</v>
      </c>
      <c r="J2614" s="196">
        <v>11</v>
      </c>
      <c r="K2614" s="448">
        <v>715300</v>
      </c>
      <c r="L2614" s="196" t="s">
        <v>63</v>
      </c>
      <c r="M2614" s="196" t="s">
        <v>297</v>
      </c>
      <c r="N2614" s="216">
        <v>0</v>
      </c>
      <c r="O2614" s="216">
        <v>52.497500000000002</v>
      </c>
      <c r="P2614" s="216">
        <v>0</v>
      </c>
      <c r="Q2614" s="335">
        <v>0</v>
      </c>
      <c r="R2614" s="234"/>
    </row>
    <row r="2615" spans="2:18" s="194" customFormat="1" x14ac:dyDescent="0.25">
      <c r="B2615" s="233">
        <v>2616</v>
      </c>
      <c r="C2615" s="293">
        <v>45509</v>
      </c>
      <c r="D2615" s="195" t="s">
        <v>148</v>
      </c>
      <c r="E2615" s="196" t="s">
        <v>92</v>
      </c>
      <c r="F2615" s="196" t="s">
        <v>63</v>
      </c>
      <c r="G2615" s="196" t="s">
        <v>210</v>
      </c>
      <c r="H2615" s="196">
        <v>4.1500000000000004</v>
      </c>
      <c r="I2615" s="196" t="s">
        <v>215</v>
      </c>
      <c r="J2615" s="196">
        <v>12</v>
      </c>
      <c r="K2615" s="448">
        <v>715300</v>
      </c>
      <c r="L2615" s="196" t="s">
        <v>63</v>
      </c>
      <c r="M2615" s="196" t="s">
        <v>297</v>
      </c>
      <c r="N2615" s="216">
        <v>0</v>
      </c>
      <c r="O2615" s="216">
        <v>57.27</v>
      </c>
      <c r="P2615" s="216">
        <v>0</v>
      </c>
      <c r="Q2615" s="335">
        <v>0</v>
      </c>
      <c r="R2615" s="234"/>
    </row>
    <row r="2616" spans="2:18" s="194" customFormat="1" x14ac:dyDescent="0.25">
      <c r="B2616" s="233">
        <v>2617</v>
      </c>
      <c r="C2616" s="293">
        <v>45509</v>
      </c>
      <c r="D2616" s="195" t="s">
        <v>177</v>
      </c>
      <c r="E2616" s="196" t="s">
        <v>159</v>
      </c>
      <c r="F2616" s="196" t="s">
        <v>8</v>
      </c>
      <c r="G2616" s="196" t="s">
        <v>159</v>
      </c>
      <c r="H2616" s="196">
        <v>11.6</v>
      </c>
      <c r="I2616" s="196" t="s">
        <v>66</v>
      </c>
      <c r="J2616" s="196">
        <v>5</v>
      </c>
      <c r="K2616" s="448"/>
      <c r="L2616" s="196" t="s">
        <v>356</v>
      </c>
      <c r="M2616" s="196"/>
      <c r="N2616" s="216">
        <v>0</v>
      </c>
      <c r="O2616" s="216">
        <v>0</v>
      </c>
      <c r="P2616" s="216">
        <v>58</v>
      </c>
      <c r="Q2616" s="335">
        <v>0</v>
      </c>
      <c r="R2616" s="234"/>
    </row>
    <row r="2617" spans="2:18" s="194" customFormat="1" x14ac:dyDescent="0.25">
      <c r="B2617" s="233">
        <v>2618</v>
      </c>
      <c r="C2617" s="293">
        <v>45509</v>
      </c>
      <c r="D2617" s="195" t="s">
        <v>139</v>
      </c>
      <c r="E2617" s="196" t="s">
        <v>92</v>
      </c>
      <c r="F2617" s="196" t="s">
        <v>2</v>
      </c>
      <c r="G2617" s="196" t="s">
        <v>209</v>
      </c>
      <c r="H2617" s="196">
        <v>7</v>
      </c>
      <c r="I2617" s="196" t="s">
        <v>214</v>
      </c>
      <c r="J2617" s="196">
        <v>14</v>
      </c>
      <c r="K2617" s="448">
        <v>712650</v>
      </c>
      <c r="L2617" s="196" t="s">
        <v>2</v>
      </c>
      <c r="M2617" s="196" t="s">
        <v>298</v>
      </c>
      <c r="N2617" s="216">
        <v>98</v>
      </c>
      <c r="O2617" s="216">
        <v>0</v>
      </c>
      <c r="P2617" s="216">
        <v>0</v>
      </c>
      <c r="Q2617" s="335">
        <v>0</v>
      </c>
      <c r="R2617" s="234"/>
    </row>
    <row r="2618" spans="2:18" s="194" customFormat="1" x14ac:dyDescent="0.25">
      <c r="B2618" s="233">
        <v>2619</v>
      </c>
      <c r="C2618" s="293">
        <v>45509</v>
      </c>
      <c r="D2618" s="195" t="s">
        <v>140</v>
      </c>
      <c r="E2618" s="196" t="s">
        <v>92</v>
      </c>
      <c r="F2618" s="196" t="s">
        <v>2</v>
      </c>
      <c r="G2618" s="196" t="s">
        <v>209</v>
      </c>
      <c r="H2618" s="196">
        <v>7</v>
      </c>
      <c r="I2618" s="196" t="s">
        <v>214</v>
      </c>
      <c r="J2618" s="196">
        <v>14</v>
      </c>
      <c r="K2618" s="448">
        <v>712650</v>
      </c>
      <c r="L2618" s="196" t="s">
        <v>2</v>
      </c>
      <c r="M2618" s="196" t="s">
        <v>298</v>
      </c>
      <c r="N2618" s="216">
        <v>98</v>
      </c>
      <c r="O2618" s="216">
        <v>0</v>
      </c>
      <c r="P2618" s="216">
        <v>0</v>
      </c>
      <c r="Q2618" s="335">
        <v>0</v>
      </c>
      <c r="R2618" s="234"/>
    </row>
    <row r="2619" spans="2:18" s="194" customFormat="1" x14ac:dyDescent="0.25">
      <c r="B2619" s="233">
        <v>2620</v>
      </c>
      <c r="C2619" s="293">
        <v>45509</v>
      </c>
      <c r="D2619" s="195" t="s">
        <v>141</v>
      </c>
      <c r="E2619" s="196" t="s">
        <v>92</v>
      </c>
      <c r="F2619" s="196" t="s">
        <v>2</v>
      </c>
      <c r="G2619" s="196" t="s">
        <v>209</v>
      </c>
      <c r="H2619" s="196">
        <v>7</v>
      </c>
      <c r="I2619" s="196"/>
      <c r="J2619" s="196">
        <v>0</v>
      </c>
      <c r="K2619" s="448"/>
      <c r="L2619" s="196"/>
      <c r="M2619" s="196"/>
      <c r="N2619" s="216">
        <v>0</v>
      </c>
      <c r="O2619" s="216">
        <v>0</v>
      </c>
      <c r="P2619" s="216">
        <v>0</v>
      </c>
      <c r="Q2619" s="335">
        <v>0</v>
      </c>
      <c r="R2619" s="234"/>
    </row>
    <row r="2620" spans="2:18" s="194" customFormat="1" x14ac:dyDescent="0.25">
      <c r="B2620" s="233">
        <v>2621</v>
      </c>
      <c r="C2620" s="293">
        <v>45509</v>
      </c>
      <c r="D2620" s="195" t="s">
        <v>252</v>
      </c>
      <c r="E2620" s="196" t="s">
        <v>92</v>
      </c>
      <c r="F2620" s="196" t="s">
        <v>2</v>
      </c>
      <c r="G2620" s="196" t="s">
        <v>209</v>
      </c>
      <c r="H2620" s="196">
        <v>7</v>
      </c>
      <c r="I2620" s="196" t="s">
        <v>214</v>
      </c>
      <c r="J2620" s="196">
        <v>27</v>
      </c>
      <c r="K2620" s="448">
        <v>712650</v>
      </c>
      <c r="L2620" s="196" t="s">
        <v>2</v>
      </c>
      <c r="M2620" s="196" t="s">
        <v>298</v>
      </c>
      <c r="N2620" s="216">
        <v>189</v>
      </c>
      <c r="O2620" s="216">
        <v>0</v>
      </c>
      <c r="P2620" s="216">
        <v>0</v>
      </c>
      <c r="Q2620" s="335">
        <v>0</v>
      </c>
      <c r="R2620" s="234"/>
    </row>
    <row r="2621" spans="2:18" s="194" customFormat="1" x14ac:dyDescent="0.25">
      <c r="B2621" s="233">
        <v>2622</v>
      </c>
      <c r="C2621" s="293">
        <v>45509</v>
      </c>
      <c r="D2621" s="195" t="s">
        <v>259</v>
      </c>
      <c r="E2621" s="196" t="s">
        <v>92</v>
      </c>
      <c r="F2621" s="196" t="s">
        <v>2</v>
      </c>
      <c r="G2621" s="196" t="s">
        <v>209</v>
      </c>
      <c r="H2621" s="196">
        <v>7</v>
      </c>
      <c r="I2621" s="196" t="s">
        <v>214</v>
      </c>
      <c r="J2621" s="196">
        <v>27</v>
      </c>
      <c r="K2621" s="448">
        <v>712650</v>
      </c>
      <c r="L2621" s="196" t="s">
        <v>2</v>
      </c>
      <c r="M2621" s="196" t="s">
        <v>298</v>
      </c>
      <c r="N2621" s="216">
        <v>189</v>
      </c>
      <c r="O2621" s="216">
        <v>0</v>
      </c>
      <c r="P2621" s="216">
        <v>0</v>
      </c>
      <c r="Q2621" s="335">
        <v>0</v>
      </c>
      <c r="R2621" s="234"/>
    </row>
    <row r="2622" spans="2:18" s="194" customFormat="1" x14ac:dyDescent="0.25">
      <c r="B2622" s="233">
        <v>2623</v>
      </c>
      <c r="C2622" s="293">
        <v>45509</v>
      </c>
      <c r="D2622" s="195" t="s">
        <v>260</v>
      </c>
      <c r="E2622" s="196" t="s">
        <v>92</v>
      </c>
      <c r="F2622" s="196" t="s">
        <v>2</v>
      </c>
      <c r="G2622" s="196" t="s">
        <v>209</v>
      </c>
      <c r="H2622" s="196">
        <v>7</v>
      </c>
      <c r="I2622" s="196" t="s">
        <v>214</v>
      </c>
      <c r="J2622" s="196">
        <v>27</v>
      </c>
      <c r="K2622" s="448">
        <v>712650</v>
      </c>
      <c r="L2622" s="196" t="s">
        <v>2</v>
      </c>
      <c r="M2622" s="196" t="s">
        <v>298</v>
      </c>
      <c r="N2622" s="216">
        <v>189</v>
      </c>
      <c r="O2622" s="216">
        <v>0</v>
      </c>
      <c r="P2622" s="216">
        <v>0</v>
      </c>
      <c r="Q2622" s="335">
        <v>0</v>
      </c>
      <c r="R2622" s="234"/>
    </row>
    <row r="2623" spans="2:18" s="194" customFormat="1" x14ac:dyDescent="0.25">
      <c r="B2623" s="232">
        <v>2624</v>
      </c>
      <c r="C2623" s="293">
        <v>45509</v>
      </c>
      <c r="D2623" s="195" t="s">
        <v>379</v>
      </c>
      <c r="E2623" s="196" t="s">
        <v>269</v>
      </c>
      <c r="F2623" s="196" t="s">
        <v>381</v>
      </c>
      <c r="G2623" s="196" t="s">
        <v>210</v>
      </c>
      <c r="H2623" s="196">
        <v>4.1500000000000004</v>
      </c>
      <c r="I2623" s="196" t="s">
        <v>215</v>
      </c>
      <c r="J2623" s="196">
        <v>12</v>
      </c>
      <c r="K2623" s="448">
        <v>715750</v>
      </c>
      <c r="L2623" s="196" t="s">
        <v>381</v>
      </c>
      <c r="M2623" s="196" t="s">
        <v>298</v>
      </c>
      <c r="N2623" s="216">
        <v>0</v>
      </c>
      <c r="O2623" s="216">
        <v>57.27</v>
      </c>
      <c r="P2623" s="216">
        <v>0</v>
      </c>
      <c r="Q2623" s="335">
        <v>0</v>
      </c>
      <c r="R2623" s="234"/>
    </row>
    <row r="2624" spans="2:18" s="194" customFormat="1" x14ac:dyDescent="0.25">
      <c r="B2624" s="233">
        <v>2625</v>
      </c>
      <c r="C2624" s="293">
        <v>45509</v>
      </c>
      <c r="D2624" s="195" t="s">
        <v>379</v>
      </c>
      <c r="E2624" s="196" t="s">
        <v>269</v>
      </c>
      <c r="F2624" s="196" t="s">
        <v>381</v>
      </c>
      <c r="G2624" s="196" t="s">
        <v>210</v>
      </c>
      <c r="H2624" s="196">
        <v>4.1500000000000004</v>
      </c>
      <c r="I2624" s="196" t="s">
        <v>215</v>
      </c>
      <c r="J2624" s="196">
        <v>11</v>
      </c>
      <c r="K2624" s="448">
        <v>715750</v>
      </c>
      <c r="L2624" s="196" t="s">
        <v>381</v>
      </c>
      <c r="M2624" s="196" t="s">
        <v>298</v>
      </c>
      <c r="N2624" s="216">
        <v>0</v>
      </c>
      <c r="O2624" s="216">
        <v>52.497500000000002</v>
      </c>
      <c r="P2624" s="216">
        <v>0</v>
      </c>
      <c r="Q2624" s="335">
        <v>0</v>
      </c>
      <c r="R2624" s="234"/>
    </row>
    <row r="2625" spans="2:18" s="194" customFormat="1" x14ac:dyDescent="0.25">
      <c r="B2625" s="232">
        <v>2626</v>
      </c>
      <c r="C2625" s="293">
        <v>45509</v>
      </c>
      <c r="D2625" s="195" t="s">
        <v>380</v>
      </c>
      <c r="E2625" s="196" t="s">
        <v>269</v>
      </c>
      <c r="F2625" s="196" t="s">
        <v>381</v>
      </c>
      <c r="G2625" s="196" t="s">
        <v>210</v>
      </c>
      <c r="H2625" s="196">
        <v>4.1500000000000004</v>
      </c>
      <c r="I2625" s="196" t="s">
        <v>215</v>
      </c>
      <c r="J2625" s="196">
        <v>11</v>
      </c>
      <c r="K2625" s="448">
        <v>715750</v>
      </c>
      <c r="L2625" s="196" t="s">
        <v>381</v>
      </c>
      <c r="M2625" s="196" t="s">
        <v>298</v>
      </c>
      <c r="N2625" s="216">
        <v>0</v>
      </c>
      <c r="O2625" s="216">
        <v>52.497500000000002</v>
      </c>
      <c r="P2625" s="216">
        <v>0</v>
      </c>
      <c r="Q2625" s="335">
        <v>0</v>
      </c>
      <c r="R2625" s="234"/>
    </row>
    <row r="2626" spans="2:18" s="194" customFormat="1" x14ac:dyDescent="0.25">
      <c r="B2626" s="233">
        <v>2627</v>
      </c>
      <c r="C2626" s="293">
        <v>45509</v>
      </c>
      <c r="D2626" s="195" t="s">
        <v>380</v>
      </c>
      <c r="E2626" s="196" t="s">
        <v>269</v>
      </c>
      <c r="F2626" s="196" t="s">
        <v>381</v>
      </c>
      <c r="G2626" s="196" t="s">
        <v>210</v>
      </c>
      <c r="H2626" s="196">
        <v>4.1500000000000004</v>
      </c>
      <c r="I2626" s="196" t="s">
        <v>215</v>
      </c>
      <c r="J2626" s="196">
        <v>12</v>
      </c>
      <c r="K2626" s="448">
        <v>715750</v>
      </c>
      <c r="L2626" s="196" t="s">
        <v>381</v>
      </c>
      <c r="M2626" s="196" t="s">
        <v>298</v>
      </c>
      <c r="N2626" s="216">
        <v>0</v>
      </c>
      <c r="O2626" s="216">
        <v>57.27</v>
      </c>
      <c r="P2626" s="216">
        <v>0</v>
      </c>
      <c r="Q2626" s="335">
        <v>0</v>
      </c>
      <c r="R2626" s="234"/>
    </row>
    <row r="2627" spans="2:18" s="194" customFormat="1" x14ac:dyDescent="0.25">
      <c r="B2627" s="233">
        <v>2628</v>
      </c>
      <c r="C2627" s="293">
        <v>45509</v>
      </c>
      <c r="D2627" s="195" t="s">
        <v>96</v>
      </c>
      <c r="E2627" s="196" t="s">
        <v>159</v>
      </c>
      <c r="F2627" s="196" t="s">
        <v>1</v>
      </c>
      <c r="G2627" s="196" t="s">
        <v>159</v>
      </c>
      <c r="H2627" s="196">
        <v>11.8</v>
      </c>
      <c r="I2627" s="196" t="s">
        <v>66</v>
      </c>
      <c r="J2627" s="196">
        <v>4</v>
      </c>
      <c r="K2627" s="448"/>
      <c r="L2627" s="196" t="s">
        <v>356</v>
      </c>
      <c r="M2627" s="196"/>
      <c r="N2627" s="216">
        <v>0</v>
      </c>
      <c r="O2627" s="216">
        <v>0</v>
      </c>
      <c r="P2627" s="216">
        <v>47.2</v>
      </c>
      <c r="Q2627" s="335">
        <v>0</v>
      </c>
      <c r="R2627" s="234"/>
    </row>
    <row r="2628" spans="2:18" s="194" customFormat="1" x14ac:dyDescent="0.25">
      <c r="B2628" s="233">
        <v>2629</v>
      </c>
      <c r="C2628" s="293">
        <v>45509</v>
      </c>
      <c r="D2628" s="195" t="s">
        <v>128</v>
      </c>
      <c r="E2628" s="196" t="s">
        <v>159</v>
      </c>
      <c r="F2628" s="196" t="s">
        <v>1</v>
      </c>
      <c r="G2628" s="196" t="s">
        <v>159</v>
      </c>
      <c r="H2628" s="196">
        <v>11.8</v>
      </c>
      <c r="I2628" s="196" t="s">
        <v>66</v>
      </c>
      <c r="J2628" s="196">
        <v>4</v>
      </c>
      <c r="K2628" s="448"/>
      <c r="L2628" s="196" t="s">
        <v>356</v>
      </c>
      <c r="M2628" s="196"/>
      <c r="N2628" s="216">
        <v>0</v>
      </c>
      <c r="O2628" s="216">
        <v>0</v>
      </c>
      <c r="P2628" s="216">
        <v>47.2</v>
      </c>
      <c r="Q2628" s="335">
        <v>0</v>
      </c>
      <c r="R2628" s="234"/>
    </row>
    <row r="2629" spans="2:18" s="194" customFormat="1" x14ac:dyDescent="0.25">
      <c r="B2629" s="233">
        <v>2630</v>
      </c>
      <c r="C2629" s="293">
        <v>45509</v>
      </c>
      <c r="D2629" s="195" t="s">
        <v>119</v>
      </c>
      <c r="E2629" s="196" t="s">
        <v>257</v>
      </c>
      <c r="F2629" s="196" t="s">
        <v>1</v>
      </c>
      <c r="G2629" s="196" t="s">
        <v>300</v>
      </c>
      <c r="H2629" s="196">
        <v>6</v>
      </c>
      <c r="I2629" s="196"/>
      <c r="J2629" s="196">
        <v>0</v>
      </c>
      <c r="K2629" s="448"/>
      <c r="L2629" s="196"/>
      <c r="M2629" s="196"/>
      <c r="N2629" s="216">
        <v>0</v>
      </c>
      <c r="O2629" s="216">
        <v>0</v>
      </c>
      <c r="P2629" s="216">
        <v>0</v>
      </c>
      <c r="Q2629" s="335">
        <v>0</v>
      </c>
      <c r="R2629" s="234"/>
    </row>
    <row r="2630" spans="2:18" s="194" customFormat="1" x14ac:dyDescent="0.25">
      <c r="B2630" s="233">
        <v>2631</v>
      </c>
      <c r="C2630" s="293">
        <v>45509</v>
      </c>
      <c r="D2630" s="195" t="s">
        <v>121</v>
      </c>
      <c r="E2630" s="196" t="s">
        <v>258</v>
      </c>
      <c r="F2630" s="196" t="s">
        <v>1</v>
      </c>
      <c r="G2630" s="196" t="s">
        <v>300</v>
      </c>
      <c r="H2630" s="196">
        <v>6</v>
      </c>
      <c r="I2630" s="196"/>
      <c r="J2630" s="196">
        <v>0</v>
      </c>
      <c r="K2630" s="448"/>
      <c r="L2630" s="196"/>
      <c r="M2630" s="196"/>
      <c r="N2630" s="216">
        <v>0</v>
      </c>
      <c r="O2630" s="216">
        <v>0</v>
      </c>
      <c r="P2630" s="216">
        <v>0</v>
      </c>
      <c r="Q2630" s="335">
        <v>0</v>
      </c>
      <c r="R2630" s="234"/>
    </row>
    <row r="2631" spans="2:18" s="194" customFormat="1" x14ac:dyDescent="0.25">
      <c r="B2631" s="233">
        <v>2632</v>
      </c>
      <c r="C2631" s="293">
        <v>45509</v>
      </c>
      <c r="D2631" s="195" t="s">
        <v>349</v>
      </c>
      <c r="E2631" s="196" t="s">
        <v>258</v>
      </c>
      <c r="F2631" s="196" t="s">
        <v>1</v>
      </c>
      <c r="G2631" s="196" t="s">
        <v>300</v>
      </c>
      <c r="H2631" s="196">
        <v>6</v>
      </c>
      <c r="I2631" s="196"/>
      <c r="J2631" s="196">
        <v>0</v>
      </c>
      <c r="K2631" s="448"/>
      <c r="L2631" s="196"/>
      <c r="M2631" s="196"/>
      <c r="N2631" s="216">
        <v>0</v>
      </c>
      <c r="O2631" s="216">
        <v>0</v>
      </c>
      <c r="P2631" s="216">
        <v>0</v>
      </c>
      <c r="Q2631" s="335">
        <v>0</v>
      </c>
      <c r="R2631" s="234"/>
    </row>
    <row r="2632" spans="2:18" s="194" customFormat="1" x14ac:dyDescent="0.25">
      <c r="B2632" s="233">
        <v>2633</v>
      </c>
      <c r="C2632" s="293">
        <v>45509</v>
      </c>
      <c r="D2632" s="195" t="s">
        <v>368</v>
      </c>
      <c r="E2632" s="196" t="s">
        <v>181</v>
      </c>
      <c r="F2632" s="196" t="s">
        <v>302</v>
      </c>
      <c r="G2632" s="196">
        <v>0</v>
      </c>
      <c r="H2632" s="196">
        <v>6</v>
      </c>
      <c r="I2632" s="196"/>
      <c r="J2632" s="196">
        <v>0</v>
      </c>
      <c r="K2632" s="448"/>
      <c r="L2632" s="196"/>
      <c r="M2632" s="196"/>
      <c r="N2632" s="216">
        <v>0</v>
      </c>
      <c r="O2632" s="216">
        <v>0</v>
      </c>
      <c r="P2632" s="216">
        <v>0</v>
      </c>
      <c r="Q2632" s="335">
        <v>0</v>
      </c>
      <c r="R2632" s="234"/>
    </row>
    <row r="2633" spans="2:18" s="194" customFormat="1" x14ac:dyDescent="0.25">
      <c r="B2633" s="233">
        <v>2634</v>
      </c>
      <c r="C2633" s="293">
        <v>45510</v>
      </c>
      <c r="D2633" s="195" t="s">
        <v>371</v>
      </c>
      <c r="E2633" s="196" t="s">
        <v>92</v>
      </c>
      <c r="F2633" s="196" t="s">
        <v>64</v>
      </c>
      <c r="G2633" s="196" t="s">
        <v>210</v>
      </c>
      <c r="H2633" s="196">
        <v>5</v>
      </c>
      <c r="I2633" s="196"/>
      <c r="J2633" s="196">
        <v>0</v>
      </c>
      <c r="K2633" s="448"/>
      <c r="L2633" s="196"/>
      <c r="M2633" s="196"/>
      <c r="N2633" s="216">
        <v>0</v>
      </c>
      <c r="O2633" s="216">
        <v>0</v>
      </c>
      <c r="P2633" s="216">
        <v>0</v>
      </c>
      <c r="Q2633" s="335">
        <v>0</v>
      </c>
      <c r="R2633" s="234"/>
    </row>
    <row r="2634" spans="2:18" s="194" customFormat="1" x14ac:dyDescent="0.25">
      <c r="B2634" s="233">
        <v>2635</v>
      </c>
      <c r="C2634" s="293">
        <v>45510</v>
      </c>
      <c r="D2634" s="195" t="s">
        <v>370</v>
      </c>
      <c r="E2634" s="196" t="s">
        <v>92</v>
      </c>
      <c r="F2634" s="196" t="s">
        <v>1</v>
      </c>
      <c r="G2634" s="196" t="s">
        <v>209</v>
      </c>
      <c r="H2634" s="196">
        <v>10</v>
      </c>
      <c r="I2634" s="196"/>
      <c r="J2634" s="196">
        <v>0</v>
      </c>
      <c r="K2634" s="448"/>
      <c r="L2634" s="196"/>
      <c r="M2634" s="196"/>
      <c r="N2634" s="216">
        <v>0</v>
      </c>
      <c r="O2634" s="216">
        <v>0</v>
      </c>
      <c r="P2634" s="216">
        <v>0</v>
      </c>
      <c r="Q2634" s="335">
        <v>0</v>
      </c>
      <c r="R2634" s="234"/>
    </row>
    <row r="2635" spans="2:18" s="194" customFormat="1" x14ac:dyDescent="0.25">
      <c r="B2635" s="233">
        <v>2636</v>
      </c>
      <c r="C2635" s="293">
        <v>45510</v>
      </c>
      <c r="D2635" s="195" t="s">
        <v>370</v>
      </c>
      <c r="E2635" s="196" t="s">
        <v>92</v>
      </c>
      <c r="F2635" s="196" t="s">
        <v>1</v>
      </c>
      <c r="G2635" s="196" t="s">
        <v>209</v>
      </c>
      <c r="H2635" s="196">
        <v>10</v>
      </c>
      <c r="I2635" s="196"/>
      <c r="J2635" s="196">
        <v>0</v>
      </c>
      <c r="K2635" s="448"/>
      <c r="L2635" s="196"/>
      <c r="M2635" s="196"/>
      <c r="N2635" s="216">
        <v>0</v>
      </c>
      <c r="O2635" s="216">
        <v>0</v>
      </c>
      <c r="P2635" s="216">
        <v>0</v>
      </c>
      <c r="Q2635" s="335">
        <v>0</v>
      </c>
      <c r="R2635" s="234"/>
    </row>
    <row r="2636" spans="2:18" s="194" customFormat="1" x14ac:dyDescent="0.25">
      <c r="B2636" s="233">
        <v>2637</v>
      </c>
      <c r="C2636" s="293">
        <v>45510</v>
      </c>
      <c r="D2636" s="195" t="s">
        <v>91</v>
      </c>
      <c r="E2636" s="196" t="s">
        <v>92</v>
      </c>
      <c r="F2636" s="196" t="s">
        <v>1</v>
      </c>
      <c r="G2636" s="196" t="s">
        <v>209</v>
      </c>
      <c r="H2636" s="196">
        <v>6.65</v>
      </c>
      <c r="I2636" s="196"/>
      <c r="J2636" s="196">
        <v>0</v>
      </c>
      <c r="K2636" s="448"/>
      <c r="L2636" s="196"/>
      <c r="M2636" s="196"/>
      <c r="N2636" s="216">
        <v>0</v>
      </c>
      <c r="O2636" s="216">
        <v>0</v>
      </c>
      <c r="P2636" s="216">
        <v>0</v>
      </c>
      <c r="Q2636" s="335">
        <v>0</v>
      </c>
      <c r="R2636" s="234"/>
    </row>
    <row r="2637" spans="2:18" s="194" customFormat="1" x14ac:dyDescent="0.25">
      <c r="B2637" s="233">
        <v>2638</v>
      </c>
      <c r="C2637" s="293">
        <v>45510</v>
      </c>
      <c r="D2637" s="195" t="s">
        <v>91</v>
      </c>
      <c r="E2637" s="196" t="s">
        <v>92</v>
      </c>
      <c r="F2637" s="196" t="s">
        <v>1</v>
      </c>
      <c r="G2637" s="196" t="s">
        <v>209</v>
      </c>
      <c r="H2637" s="196">
        <v>6.65</v>
      </c>
      <c r="I2637" s="196"/>
      <c r="J2637" s="196">
        <v>0</v>
      </c>
      <c r="K2637" s="448"/>
      <c r="L2637" s="196"/>
      <c r="M2637" s="196"/>
      <c r="N2637" s="216">
        <v>0</v>
      </c>
      <c r="O2637" s="216">
        <v>0</v>
      </c>
      <c r="P2637" s="216">
        <v>0</v>
      </c>
      <c r="Q2637" s="335">
        <v>0</v>
      </c>
      <c r="R2637" s="234"/>
    </row>
    <row r="2638" spans="2:18" s="194" customFormat="1" x14ac:dyDescent="0.25">
      <c r="B2638" s="233">
        <v>2639</v>
      </c>
      <c r="C2638" s="293">
        <v>45510</v>
      </c>
      <c r="D2638" s="195" t="s">
        <v>91</v>
      </c>
      <c r="E2638" s="196" t="s">
        <v>92</v>
      </c>
      <c r="F2638" s="196" t="s">
        <v>1</v>
      </c>
      <c r="G2638" s="196" t="s">
        <v>209</v>
      </c>
      <c r="H2638" s="196">
        <v>6.65</v>
      </c>
      <c r="I2638" s="196" t="s">
        <v>215</v>
      </c>
      <c r="J2638" s="196">
        <v>18</v>
      </c>
      <c r="K2638" s="448">
        <v>715650</v>
      </c>
      <c r="L2638" s="196" t="s">
        <v>1</v>
      </c>
      <c r="M2638" s="196" t="s">
        <v>298</v>
      </c>
      <c r="N2638" s="216">
        <v>0</v>
      </c>
      <c r="O2638" s="216">
        <v>137.655</v>
      </c>
      <c r="P2638" s="216">
        <v>0</v>
      </c>
      <c r="Q2638" s="335">
        <v>0</v>
      </c>
      <c r="R2638" s="234"/>
    </row>
    <row r="2639" spans="2:18" s="194" customFormat="1" x14ac:dyDescent="0.25">
      <c r="B2639" s="232">
        <v>2640</v>
      </c>
      <c r="C2639" s="293">
        <v>45510</v>
      </c>
      <c r="D2639" s="195" t="s">
        <v>94</v>
      </c>
      <c r="E2639" s="196" t="s">
        <v>92</v>
      </c>
      <c r="F2639" s="196" t="s">
        <v>1</v>
      </c>
      <c r="G2639" s="196" t="s">
        <v>209</v>
      </c>
      <c r="H2639" s="196">
        <v>6.65</v>
      </c>
      <c r="I2639" s="196" t="s">
        <v>215</v>
      </c>
      <c r="J2639" s="196">
        <v>17</v>
      </c>
      <c r="K2639" s="448">
        <v>715800</v>
      </c>
      <c r="L2639" s="196" t="s">
        <v>1</v>
      </c>
      <c r="M2639" s="196" t="s">
        <v>298</v>
      </c>
      <c r="N2639" s="216">
        <v>0</v>
      </c>
      <c r="O2639" s="216">
        <v>130.00749999999999</v>
      </c>
      <c r="P2639" s="216">
        <v>0</v>
      </c>
      <c r="Q2639" s="335">
        <v>0</v>
      </c>
      <c r="R2639" s="234"/>
    </row>
    <row r="2640" spans="2:18" s="194" customFormat="1" x14ac:dyDescent="0.25">
      <c r="B2640" s="233">
        <v>2641</v>
      </c>
      <c r="C2640" s="293">
        <v>45510</v>
      </c>
      <c r="D2640" s="195" t="s">
        <v>116</v>
      </c>
      <c r="E2640" s="196" t="s">
        <v>92</v>
      </c>
      <c r="F2640" s="196" t="s">
        <v>1</v>
      </c>
      <c r="G2640" s="196" t="s">
        <v>209</v>
      </c>
      <c r="H2640" s="196">
        <v>6.65</v>
      </c>
      <c r="I2640" s="196"/>
      <c r="J2640" s="196">
        <v>0</v>
      </c>
      <c r="K2640" s="448"/>
      <c r="L2640" s="196"/>
      <c r="M2640" s="196"/>
      <c r="N2640" s="216">
        <v>0</v>
      </c>
      <c r="O2640" s="216">
        <v>0</v>
      </c>
      <c r="P2640" s="216">
        <v>0</v>
      </c>
      <c r="Q2640" s="335">
        <v>0</v>
      </c>
      <c r="R2640" s="234"/>
    </row>
    <row r="2641" spans="2:18" s="194" customFormat="1" x14ac:dyDescent="0.25">
      <c r="B2641" s="233">
        <v>2642</v>
      </c>
      <c r="C2641" s="293">
        <v>45510</v>
      </c>
      <c r="D2641" s="195" t="s">
        <v>295</v>
      </c>
      <c r="E2641" s="196" t="s">
        <v>92</v>
      </c>
      <c r="F2641" s="196" t="s">
        <v>62</v>
      </c>
      <c r="G2641" s="196" t="s">
        <v>210</v>
      </c>
      <c r="H2641" s="196">
        <v>4.1500000000000004</v>
      </c>
      <c r="I2641" s="196"/>
      <c r="J2641" s="196">
        <v>0</v>
      </c>
      <c r="K2641" s="448"/>
      <c r="L2641" s="196"/>
      <c r="M2641" s="196"/>
      <c r="N2641" s="216">
        <v>0</v>
      </c>
      <c r="O2641" s="216">
        <v>0</v>
      </c>
      <c r="P2641" s="216">
        <v>0</v>
      </c>
      <c r="Q2641" s="335">
        <v>0</v>
      </c>
      <c r="R2641" s="234"/>
    </row>
    <row r="2642" spans="2:18" s="194" customFormat="1" x14ac:dyDescent="0.25">
      <c r="B2642" s="233">
        <v>2643</v>
      </c>
      <c r="C2642" s="293">
        <v>45510</v>
      </c>
      <c r="D2642" s="195" t="s">
        <v>155</v>
      </c>
      <c r="E2642" s="196" t="s">
        <v>92</v>
      </c>
      <c r="F2642" s="196" t="s">
        <v>62</v>
      </c>
      <c r="G2642" s="196" t="s">
        <v>210</v>
      </c>
      <c r="H2642" s="196">
        <v>4.1500000000000004</v>
      </c>
      <c r="I2642" s="196" t="s">
        <v>215</v>
      </c>
      <c r="J2642" s="196">
        <v>25</v>
      </c>
      <c r="K2642" s="448">
        <v>715650</v>
      </c>
      <c r="L2642" s="196" t="s">
        <v>62</v>
      </c>
      <c r="M2642" s="196" t="s">
        <v>298</v>
      </c>
      <c r="N2642" s="216">
        <v>0</v>
      </c>
      <c r="O2642" s="216">
        <v>119.31250000000001</v>
      </c>
      <c r="P2642" s="216">
        <v>0</v>
      </c>
      <c r="Q2642" s="335">
        <v>0</v>
      </c>
      <c r="R2642" s="234"/>
    </row>
    <row r="2643" spans="2:18" s="194" customFormat="1" x14ac:dyDescent="0.25">
      <c r="B2643" s="233">
        <v>2644</v>
      </c>
      <c r="C2643" s="293">
        <v>45510</v>
      </c>
      <c r="D2643" s="195" t="s">
        <v>154</v>
      </c>
      <c r="E2643" s="196" t="s">
        <v>92</v>
      </c>
      <c r="F2643" s="196" t="s">
        <v>62</v>
      </c>
      <c r="G2643" s="196" t="s">
        <v>210</v>
      </c>
      <c r="H2643" s="196">
        <v>4.1500000000000004</v>
      </c>
      <c r="I2643" s="196" t="s">
        <v>215</v>
      </c>
      <c r="J2643" s="196">
        <v>27</v>
      </c>
      <c r="K2643" s="448">
        <v>715650</v>
      </c>
      <c r="L2643" s="196" t="s">
        <v>62</v>
      </c>
      <c r="M2643" s="196" t="s">
        <v>298</v>
      </c>
      <c r="N2643" s="216">
        <v>0</v>
      </c>
      <c r="O2643" s="216">
        <v>128.85750000000002</v>
      </c>
      <c r="P2643" s="216">
        <v>0</v>
      </c>
      <c r="Q2643" s="335">
        <v>0</v>
      </c>
      <c r="R2643" s="234"/>
    </row>
    <row r="2644" spans="2:18" s="194" customFormat="1" x14ac:dyDescent="0.25">
      <c r="B2644" s="233">
        <v>2645</v>
      </c>
      <c r="C2644" s="293">
        <v>45510</v>
      </c>
      <c r="D2644" s="195" t="s">
        <v>158</v>
      </c>
      <c r="E2644" s="196" t="s">
        <v>159</v>
      </c>
      <c r="F2644" s="196" t="s">
        <v>381</v>
      </c>
      <c r="G2644" s="196" t="s">
        <v>159</v>
      </c>
      <c r="H2644" s="196">
        <v>10</v>
      </c>
      <c r="I2644" s="196" t="s">
        <v>66</v>
      </c>
      <c r="J2644" s="196">
        <v>4</v>
      </c>
      <c r="K2644" s="448"/>
      <c r="L2644" s="196" t="s">
        <v>356</v>
      </c>
      <c r="M2644" s="196"/>
      <c r="N2644" s="216">
        <v>0</v>
      </c>
      <c r="O2644" s="216">
        <v>0</v>
      </c>
      <c r="P2644" s="216">
        <v>40</v>
      </c>
      <c r="Q2644" s="335">
        <v>0</v>
      </c>
      <c r="R2644" s="234"/>
    </row>
    <row r="2645" spans="2:18" s="194" customFormat="1" x14ac:dyDescent="0.25">
      <c r="B2645" s="233">
        <v>2646</v>
      </c>
      <c r="C2645" s="293">
        <v>45510</v>
      </c>
      <c r="D2645" s="195" t="s">
        <v>277</v>
      </c>
      <c r="E2645" s="196" t="s">
        <v>176</v>
      </c>
      <c r="F2645" s="196" t="s">
        <v>7</v>
      </c>
      <c r="G2645" s="196" t="s">
        <v>209</v>
      </c>
      <c r="H2645" s="196">
        <v>7</v>
      </c>
      <c r="I2645" s="196" t="s">
        <v>214</v>
      </c>
      <c r="J2645" s="196">
        <v>34</v>
      </c>
      <c r="K2645" s="448">
        <v>723325</v>
      </c>
      <c r="L2645" s="196" t="s">
        <v>7</v>
      </c>
      <c r="M2645" s="196" t="s">
        <v>298</v>
      </c>
      <c r="N2645" s="216">
        <v>238</v>
      </c>
      <c r="O2645" s="216">
        <v>0</v>
      </c>
      <c r="P2645" s="216">
        <v>0</v>
      </c>
      <c r="Q2645" s="335">
        <v>0</v>
      </c>
      <c r="R2645" s="234"/>
    </row>
    <row r="2646" spans="2:18" s="194" customFormat="1" x14ac:dyDescent="0.25">
      <c r="B2646" s="233">
        <v>2647</v>
      </c>
      <c r="C2646" s="293">
        <v>45510</v>
      </c>
      <c r="D2646" s="195" t="s">
        <v>261</v>
      </c>
      <c r="E2646" s="196" t="s">
        <v>269</v>
      </c>
      <c r="F2646" s="196" t="s">
        <v>7</v>
      </c>
      <c r="G2646" s="196" t="s">
        <v>210</v>
      </c>
      <c r="H2646" s="196">
        <v>5</v>
      </c>
      <c r="I2646" s="196" t="s">
        <v>214</v>
      </c>
      <c r="J2646" s="196">
        <v>30</v>
      </c>
      <c r="K2646" s="448">
        <v>723325</v>
      </c>
      <c r="L2646" s="196" t="s">
        <v>7</v>
      </c>
      <c r="M2646" s="196" t="s">
        <v>298</v>
      </c>
      <c r="N2646" s="216">
        <v>150</v>
      </c>
      <c r="O2646" s="216">
        <v>0</v>
      </c>
      <c r="P2646" s="216">
        <v>0</v>
      </c>
      <c r="Q2646" s="335">
        <v>0</v>
      </c>
      <c r="R2646" s="234"/>
    </row>
    <row r="2647" spans="2:18" s="194" customFormat="1" x14ac:dyDescent="0.25">
      <c r="B2647" s="233">
        <v>2648</v>
      </c>
      <c r="C2647" s="293">
        <v>45510</v>
      </c>
      <c r="D2647" s="195" t="s">
        <v>254</v>
      </c>
      <c r="E2647" s="196" t="s">
        <v>159</v>
      </c>
      <c r="F2647" s="196" t="s">
        <v>7</v>
      </c>
      <c r="G2647" s="196" t="s">
        <v>159</v>
      </c>
      <c r="H2647" s="196">
        <v>10</v>
      </c>
      <c r="I2647" s="196" t="s">
        <v>66</v>
      </c>
      <c r="J2647" s="196">
        <v>8</v>
      </c>
      <c r="K2647" s="448"/>
      <c r="L2647" s="196" t="s">
        <v>356</v>
      </c>
      <c r="M2647" s="196"/>
      <c r="N2647" s="216">
        <v>0</v>
      </c>
      <c r="O2647" s="216">
        <v>0</v>
      </c>
      <c r="P2647" s="216">
        <v>80</v>
      </c>
      <c r="Q2647" s="335">
        <v>0</v>
      </c>
      <c r="R2647" s="234"/>
    </row>
    <row r="2648" spans="2:18" s="194" customFormat="1" x14ac:dyDescent="0.25">
      <c r="B2648" s="233">
        <v>2649</v>
      </c>
      <c r="C2648" s="293">
        <v>45510</v>
      </c>
      <c r="D2648" s="195" t="s">
        <v>352</v>
      </c>
      <c r="E2648" s="196" t="s">
        <v>176</v>
      </c>
      <c r="F2648" s="196" t="s">
        <v>7</v>
      </c>
      <c r="G2648" s="196" t="s">
        <v>209</v>
      </c>
      <c r="H2648" s="196">
        <v>7</v>
      </c>
      <c r="I2648" s="196" t="s">
        <v>214</v>
      </c>
      <c r="J2648" s="196">
        <v>36</v>
      </c>
      <c r="K2648" s="448">
        <v>723325</v>
      </c>
      <c r="L2648" s="196" t="s">
        <v>7</v>
      </c>
      <c r="M2648" s="196" t="s">
        <v>298</v>
      </c>
      <c r="N2648" s="216">
        <v>252</v>
      </c>
      <c r="O2648" s="216">
        <v>0</v>
      </c>
      <c r="P2648" s="216">
        <v>0</v>
      </c>
      <c r="Q2648" s="335">
        <v>0</v>
      </c>
      <c r="R2648" s="234"/>
    </row>
    <row r="2649" spans="2:18" s="194" customFormat="1" x14ac:dyDescent="0.25">
      <c r="B2649" s="233">
        <v>2650</v>
      </c>
      <c r="C2649" s="293">
        <v>45510</v>
      </c>
      <c r="D2649" s="195" t="s">
        <v>175</v>
      </c>
      <c r="E2649" s="196" t="s">
        <v>176</v>
      </c>
      <c r="F2649" s="196" t="s">
        <v>7</v>
      </c>
      <c r="G2649" s="196" t="s">
        <v>209</v>
      </c>
      <c r="H2649" s="196">
        <v>7</v>
      </c>
      <c r="I2649" s="196"/>
      <c r="J2649" s="196">
        <v>0</v>
      </c>
      <c r="K2649" s="448"/>
      <c r="L2649" s="196"/>
      <c r="M2649" s="196"/>
      <c r="N2649" s="216">
        <v>0</v>
      </c>
      <c r="O2649" s="216">
        <v>0</v>
      </c>
      <c r="P2649" s="216">
        <v>0</v>
      </c>
      <c r="Q2649" s="335">
        <v>0</v>
      </c>
      <c r="R2649" s="234"/>
    </row>
    <row r="2650" spans="2:18" s="194" customFormat="1" x14ac:dyDescent="0.25">
      <c r="B2650" s="233">
        <v>2651</v>
      </c>
      <c r="C2650" s="293">
        <v>45510</v>
      </c>
      <c r="D2650" s="195" t="s">
        <v>171</v>
      </c>
      <c r="E2650" s="196" t="s">
        <v>159</v>
      </c>
      <c r="F2650" s="196" t="s">
        <v>7</v>
      </c>
      <c r="G2650" s="196" t="s">
        <v>159</v>
      </c>
      <c r="H2650" s="196">
        <v>11.2</v>
      </c>
      <c r="I2650" s="196"/>
      <c r="J2650" s="196">
        <v>0</v>
      </c>
      <c r="K2650" s="448"/>
      <c r="L2650" s="196"/>
      <c r="M2650" s="196"/>
      <c r="N2650" s="216">
        <v>0</v>
      </c>
      <c r="O2650" s="216">
        <v>0</v>
      </c>
      <c r="P2650" s="216">
        <v>0</v>
      </c>
      <c r="Q2650" s="335">
        <v>0</v>
      </c>
      <c r="R2650" s="234"/>
    </row>
    <row r="2651" spans="2:18" s="194" customFormat="1" x14ac:dyDescent="0.25">
      <c r="B2651" s="233">
        <v>2652</v>
      </c>
      <c r="C2651" s="293">
        <v>45510</v>
      </c>
      <c r="D2651" s="195" t="s">
        <v>151</v>
      </c>
      <c r="E2651" s="196" t="s">
        <v>92</v>
      </c>
      <c r="F2651" s="196" t="s">
        <v>63</v>
      </c>
      <c r="G2651" s="196" t="s">
        <v>209</v>
      </c>
      <c r="H2651" s="196">
        <v>6.65</v>
      </c>
      <c r="I2651" s="196"/>
      <c r="J2651" s="196">
        <v>0</v>
      </c>
      <c r="K2651" s="448"/>
      <c r="L2651" s="196"/>
      <c r="M2651" s="196"/>
      <c r="N2651" s="216">
        <v>0</v>
      </c>
      <c r="O2651" s="216">
        <v>0</v>
      </c>
      <c r="P2651" s="216">
        <v>0</v>
      </c>
      <c r="Q2651" s="335">
        <v>0</v>
      </c>
      <c r="R2651" s="234"/>
    </row>
    <row r="2652" spans="2:18" s="194" customFormat="1" x14ac:dyDescent="0.25">
      <c r="B2652" s="233">
        <v>2653</v>
      </c>
      <c r="C2652" s="293">
        <v>45510</v>
      </c>
      <c r="D2652" s="195" t="s">
        <v>150</v>
      </c>
      <c r="E2652" s="196" t="s">
        <v>92</v>
      </c>
      <c r="F2652" s="196" t="s">
        <v>63</v>
      </c>
      <c r="G2652" s="196" t="s">
        <v>210</v>
      </c>
      <c r="H2652" s="196">
        <v>4.1500000000000004</v>
      </c>
      <c r="I2652" s="196" t="s">
        <v>215</v>
      </c>
      <c r="J2652" s="196">
        <v>17</v>
      </c>
      <c r="K2652" s="448">
        <v>715800</v>
      </c>
      <c r="L2652" s="196" t="s">
        <v>63</v>
      </c>
      <c r="M2652" s="196" t="s">
        <v>298</v>
      </c>
      <c r="N2652" s="216">
        <v>0</v>
      </c>
      <c r="O2652" s="216">
        <v>81.132500000000007</v>
      </c>
      <c r="P2652" s="216">
        <v>0</v>
      </c>
      <c r="Q2652" s="335">
        <v>0</v>
      </c>
      <c r="R2652" s="234"/>
    </row>
    <row r="2653" spans="2:18" s="194" customFormat="1" x14ac:dyDescent="0.25">
      <c r="B2653" s="233">
        <v>2654</v>
      </c>
      <c r="C2653" s="293">
        <v>45510</v>
      </c>
      <c r="D2653" s="195" t="s">
        <v>148</v>
      </c>
      <c r="E2653" s="196" t="s">
        <v>92</v>
      </c>
      <c r="F2653" s="196" t="s">
        <v>63</v>
      </c>
      <c r="G2653" s="196" t="s">
        <v>210</v>
      </c>
      <c r="H2653" s="196">
        <v>4.1500000000000004</v>
      </c>
      <c r="I2653" s="196" t="s">
        <v>215</v>
      </c>
      <c r="J2653" s="196">
        <v>20</v>
      </c>
      <c r="K2653" s="448">
        <v>715800</v>
      </c>
      <c r="L2653" s="196" t="s">
        <v>63</v>
      </c>
      <c r="M2653" s="196" t="s">
        <v>298</v>
      </c>
      <c r="N2653" s="216">
        <v>0</v>
      </c>
      <c r="O2653" s="216">
        <v>95.449999999999989</v>
      </c>
      <c r="P2653" s="216">
        <v>0</v>
      </c>
      <c r="Q2653" s="335">
        <v>0</v>
      </c>
      <c r="R2653" s="234"/>
    </row>
    <row r="2654" spans="2:18" s="194" customFormat="1" x14ac:dyDescent="0.25">
      <c r="B2654" s="233">
        <v>2655</v>
      </c>
      <c r="C2654" s="293">
        <v>45510</v>
      </c>
      <c r="D2654" s="195" t="s">
        <v>177</v>
      </c>
      <c r="E2654" s="196" t="s">
        <v>159</v>
      </c>
      <c r="F2654" s="196" t="s">
        <v>8</v>
      </c>
      <c r="G2654" s="196" t="s">
        <v>159</v>
      </c>
      <c r="H2654" s="196">
        <v>11.6</v>
      </c>
      <c r="I2654" s="196" t="s">
        <v>66</v>
      </c>
      <c r="J2654" s="196">
        <v>5</v>
      </c>
      <c r="K2654" s="448"/>
      <c r="L2654" s="196" t="s">
        <v>356</v>
      </c>
      <c r="M2654" s="196"/>
      <c r="N2654" s="216">
        <v>0</v>
      </c>
      <c r="O2654" s="216">
        <v>0</v>
      </c>
      <c r="P2654" s="216">
        <v>58</v>
      </c>
      <c r="Q2654" s="335">
        <v>0</v>
      </c>
      <c r="R2654" s="234"/>
    </row>
    <row r="2655" spans="2:18" s="194" customFormat="1" x14ac:dyDescent="0.25">
      <c r="B2655" s="233">
        <v>2656</v>
      </c>
      <c r="C2655" s="293">
        <v>45510</v>
      </c>
      <c r="D2655" s="195" t="s">
        <v>139</v>
      </c>
      <c r="E2655" s="196" t="s">
        <v>92</v>
      </c>
      <c r="F2655" s="196" t="s">
        <v>2</v>
      </c>
      <c r="G2655" s="196" t="s">
        <v>209</v>
      </c>
      <c r="H2655" s="196">
        <v>7</v>
      </c>
      <c r="I2655" s="196" t="s">
        <v>214</v>
      </c>
      <c r="J2655" s="196">
        <v>11</v>
      </c>
      <c r="K2655" s="448">
        <v>712650</v>
      </c>
      <c r="L2655" s="196" t="s">
        <v>2</v>
      </c>
      <c r="M2655" s="196" t="s">
        <v>298</v>
      </c>
      <c r="N2655" s="216">
        <v>77</v>
      </c>
      <c r="O2655" s="216">
        <v>0</v>
      </c>
      <c r="P2655" s="216">
        <v>0</v>
      </c>
      <c r="Q2655" s="335">
        <v>0</v>
      </c>
      <c r="R2655" s="234"/>
    </row>
    <row r="2656" spans="2:18" s="194" customFormat="1" x14ac:dyDescent="0.25">
      <c r="B2656" s="233">
        <v>2657</v>
      </c>
      <c r="C2656" s="293">
        <v>45510</v>
      </c>
      <c r="D2656" s="195" t="s">
        <v>140</v>
      </c>
      <c r="E2656" s="196" t="s">
        <v>92</v>
      </c>
      <c r="F2656" s="196" t="s">
        <v>2</v>
      </c>
      <c r="G2656" s="196" t="s">
        <v>209</v>
      </c>
      <c r="H2656" s="196">
        <v>7</v>
      </c>
      <c r="I2656" s="196" t="s">
        <v>214</v>
      </c>
      <c r="J2656" s="196">
        <v>10</v>
      </c>
      <c r="K2656" s="448">
        <v>712650</v>
      </c>
      <c r="L2656" s="196" t="s">
        <v>2</v>
      </c>
      <c r="M2656" s="196" t="s">
        <v>298</v>
      </c>
      <c r="N2656" s="216">
        <v>70</v>
      </c>
      <c r="O2656" s="216">
        <v>0</v>
      </c>
      <c r="P2656" s="216">
        <v>0</v>
      </c>
      <c r="Q2656" s="335">
        <v>0</v>
      </c>
      <c r="R2656" s="234"/>
    </row>
    <row r="2657" spans="2:18" s="194" customFormat="1" x14ac:dyDescent="0.25">
      <c r="B2657" s="233">
        <v>2658</v>
      </c>
      <c r="C2657" s="293">
        <v>45510</v>
      </c>
      <c r="D2657" s="195" t="s">
        <v>141</v>
      </c>
      <c r="E2657" s="196" t="s">
        <v>92</v>
      </c>
      <c r="F2657" s="196" t="s">
        <v>2</v>
      </c>
      <c r="G2657" s="196" t="s">
        <v>209</v>
      </c>
      <c r="H2657" s="196">
        <v>7</v>
      </c>
      <c r="I2657" s="196"/>
      <c r="J2657" s="196">
        <v>0</v>
      </c>
      <c r="K2657" s="448"/>
      <c r="L2657" s="196"/>
      <c r="M2657" s="196"/>
      <c r="N2657" s="216">
        <v>0</v>
      </c>
      <c r="O2657" s="216">
        <v>0</v>
      </c>
      <c r="P2657" s="216">
        <v>0</v>
      </c>
      <c r="Q2657" s="335">
        <v>0</v>
      </c>
      <c r="R2657" s="234"/>
    </row>
    <row r="2658" spans="2:18" s="194" customFormat="1" x14ac:dyDescent="0.25">
      <c r="B2658" s="233">
        <v>2659</v>
      </c>
      <c r="C2658" s="293">
        <v>45510</v>
      </c>
      <c r="D2658" s="195" t="s">
        <v>252</v>
      </c>
      <c r="E2658" s="196" t="s">
        <v>92</v>
      </c>
      <c r="F2658" s="196" t="s">
        <v>2</v>
      </c>
      <c r="G2658" s="196" t="s">
        <v>209</v>
      </c>
      <c r="H2658" s="196">
        <v>7</v>
      </c>
      <c r="I2658" s="196" t="s">
        <v>214</v>
      </c>
      <c r="J2658" s="196">
        <v>28</v>
      </c>
      <c r="K2658" s="448">
        <v>712650</v>
      </c>
      <c r="L2658" s="196" t="s">
        <v>2</v>
      </c>
      <c r="M2658" s="196" t="s">
        <v>298</v>
      </c>
      <c r="N2658" s="216">
        <v>196</v>
      </c>
      <c r="O2658" s="216">
        <v>0</v>
      </c>
      <c r="P2658" s="216">
        <v>0</v>
      </c>
      <c r="Q2658" s="335">
        <v>0</v>
      </c>
      <c r="R2658" s="234"/>
    </row>
    <row r="2659" spans="2:18" s="194" customFormat="1" x14ac:dyDescent="0.25">
      <c r="B2659" s="233">
        <v>2660</v>
      </c>
      <c r="C2659" s="293">
        <v>45510</v>
      </c>
      <c r="D2659" s="195" t="s">
        <v>259</v>
      </c>
      <c r="E2659" s="196" t="s">
        <v>92</v>
      </c>
      <c r="F2659" s="196" t="s">
        <v>2</v>
      </c>
      <c r="G2659" s="196" t="s">
        <v>209</v>
      </c>
      <c r="H2659" s="196">
        <v>7</v>
      </c>
      <c r="I2659" s="196" t="s">
        <v>214</v>
      </c>
      <c r="J2659" s="196">
        <v>28</v>
      </c>
      <c r="K2659" s="448">
        <v>712650</v>
      </c>
      <c r="L2659" s="196" t="s">
        <v>2</v>
      </c>
      <c r="M2659" s="196" t="s">
        <v>298</v>
      </c>
      <c r="N2659" s="216">
        <v>196</v>
      </c>
      <c r="O2659" s="216">
        <v>0</v>
      </c>
      <c r="P2659" s="216">
        <v>0</v>
      </c>
      <c r="Q2659" s="335">
        <v>0</v>
      </c>
      <c r="R2659" s="234"/>
    </row>
    <row r="2660" spans="2:18" s="194" customFormat="1" x14ac:dyDescent="0.25">
      <c r="B2660" s="233">
        <v>2661</v>
      </c>
      <c r="C2660" s="293">
        <v>45510</v>
      </c>
      <c r="D2660" s="195" t="s">
        <v>260</v>
      </c>
      <c r="E2660" s="196" t="s">
        <v>92</v>
      </c>
      <c r="F2660" s="196" t="s">
        <v>2</v>
      </c>
      <c r="G2660" s="196" t="s">
        <v>209</v>
      </c>
      <c r="H2660" s="196">
        <v>7</v>
      </c>
      <c r="I2660" s="196" t="s">
        <v>214</v>
      </c>
      <c r="J2660" s="196">
        <v>28</v>
      </c>
      <c r="K2660" s="448">
        <v>712650</v>
      </c>
      <c r="L2660" s="196" t="s">
        <v>2</v>
      </c>
      <c r="M2660" s="196" t="s">
        <v>298</v>
      </c>
      <c r="N2660" s="216">
        <v>196</v>
      </c>
      <c r="O2660" s="216">
        <v>0</v>
      </c>
      <c r="P2660" s="216">
        <v>0</v>
      </c>
      <c r="Q2660" s="335">
        <v>0</v>
      </c>
      <c r="R2660" s="234"/>
    </row>
    <row r="2661" spans="2:18" s="194" customFormat="1" x14ac:dyDescent="0.25">
      <c r="B2661" s="233">
        <v>2662</v>
      </c>
      <c r="C2661" s="293">
        <v>45510</v>
      </c>
      <c r="D2661" s="195" t="s">
        <v>379</v>
      </c>
      <c r="E2661" s="196" t="s">
        <v>269</v>
      </c>
      <c r="F2661" s="196" t="s">
        <v>381</v>
      </c>
      <c r="G2661" s="196" t="s">
        <v>210</v>
      </c>
      <c r="H2661" s="196">
        <v>4.1500000000000004</v>
      </c>
      <c r="I2661" s="196" t="s">
        <v>215</v>
      </c>
      <c r="J2661" s="196">
        <v>19</v>
      </c>
      <c r="K2661" s="448">
        <v>715750</v>
      </c>
      <c r="L2661" s="196" t="s">
        <v>381</v>
      </c>
      <c r="M2661" s="196" t="s">
        <v>298</v>
      </c>
      <c r="N2661" s="216">
        <v>0</v>
      </c>
      <c r="O2661" s="216">
        <v>90.677500000000009</v>
      </c>
      <c r="P2661" s="216">
        <v>0</v>
      </c>
      <c r="Q2661" s="335">
        <v>0</v>
      </c>
      <c r="R2661" s="234"/>
    </row>
    <row r="2662" spans="2:18" s="194" customFormat="1" x14ac:dyDescent="0.25">
      <c r="B2662" s="233">
        <v>2663</v>
      </c>
      <c r="C2662" s="293">
        <v>45510</v>
      </c>
      <c r="D2662" s="195" t="s">
        <v>380</v>
      </c>
      <c r="E2662" s="196" t="s">
        <v>269</v>
      </c>
      <c r="F2662" s="196" t="s">
        <v>381</v>
      </c>
      <c r="G2662" s="196" t="s">
        <v>210</v>
      </c>
      <c r="H2662" s="196">
        <v>4.1500000000000004</v>
      </c>
      <c r="I2662" s="196" t="s">
        <v>215</v>
      </c>
      <c r="J2662" s="196">
        <v>19</v>
      </c>
      <c r="K2662" s="448">
        <v>715750</v>
      </c>
      <c r="L2662" s="196" t="s">
        <v>381</v>
      </c>
      <c r="M2662" s="196" t="s">
        <v>298</v>
      </c>
      <c r="N2662" s="216">
        <v>0</v>
      </c>
      <c r="O2662" s="216">
        <v>90.677500000000009</v>
      </c>
      <c r="P2662" s="216">
        <v>0</v>
      </c>
      <c r="Q2662" s="335">
        <v>0</v>
      </c>
      <c r="R2662" s="234"/>
    </row>
    <row r="2663" spans="2:18" s="194" customFormat="1" x14ac:dyDescent="0.25">
      <c r="B2663" s="233">
        <v>2664</v>
      </c>
      <c r="C2663" s="293">
        <v>45510</v>
      </c>
      <c r="D2663" s="195" t="s">
        <v>96</v>
      </c>
      <c r="E2663" s="196" t="s">
        <v>159</v>
      </c>
      <c r="F2663" s="196" t="s">
        <v>1</v>
      </c>
      <c r="G2663" s="196" t="s">
        <v>159</v>
      </c>
      <c r="H2663" s="196">
        <v>11.8</v>
      </c>
      <c r="I2663" s="196" t="s">
        <v>66</v>
      </c>
      <c r="J2663" s="196">
        <v>4</v>
      </c>
      <c r="K2663" s="448"/>
      <c r="L2663" s="196" t="s">
        <v>356</v>
      </c>
      <c r="M2663" s="196"/>
      <c r="N2663" s="216">
        <v>0</v>
      </c>
      <c r="O2663" s="216">
        <v>0</v>
      </c>
      <c r="P2663" s="216">
        <v>47.2</v>
      </c>
      <c r="Q2663" s="335">
        <v>0</v>
      </c>
      <c r="R2663" s="234"/>
    </row>
    <row r="2664" spans="2:18" s="194" customFormat="1" x14ac:dyDescent="0.25">
      <c r="B2664" s="233">
        <v>2665</v>
      </c>
      <c r="C2664" s="293">
        <v>45510</v>
      </c>
      <c r="D2664" s="195" t="s">
        <v>128</v>
      </c>
      <c r="E2664" s="196" t="s">
        <v>159</v>
      </c>
      <c r="F2664" s="196" t="s">
        <v>1</v>
      </c>
      <c r="G2664" s="196" t="s">
        <v>159</v>
      </c>
      <c r="H2664" s="196">
        <v>11.8</v>
      </c>
      <c r="I2664" s="196" t="s">
        <v>66</v>
      </c>
      <c r="J2664" s="196">
        <v>3</v>
      </c>
      <c r="K2664" s="448"/>
      <c r="L2664" s="196" t="s">
        <v>356</v>
      </c>
      <c r="M2664" s="196"/>
      <c r="N2664" s="216">
        <v>0</v>
      </c>
      <c r="O2664" s="216">
        <v>0</v>
      </c>
      <c r="P2664" s="216">
        <v>35.400000000000006</v>
      </c>
      <c r="Q2664" s="335">
        <v>0</v>
      </c>
      <c r="R2664" s="234"/>
    </row>
    <row r="2665" spans="2:18" s="194" customFormat="1" x14ac:dyDescent="0.25">
      <c r="B2665" s="233">
        <v>2666</v>
      </c>
      <c r="C2665" s="293">
        <v>45510</v>
      </c>
      <c r="D2665" s="195" t="s">
        <v>255</v>
      </c>
      <c r="E2665" s="196" t="s">
        <v>159</v>
      </c>
      <c r="F2665" s="196" t="s">
        <v>65</v>
      </c>
      <c r="G2665" s="196" t="s">
        <v>159</v>
      </c>
      <c r="H2665" s="196">
        <v>30.5</v>
      </c>
      <c r="I2665" s="196" t="s">
        <v>66</v>
      </c>
      <c r="J2665" s="196">
        <v>1</v>
      </c>
      <c r="K2665" s="448"/>
      <c r="L2665" s="196" t="s">
        <v>356</v>
      </c>
      <c r="M2665" s="196"/>
      <c r="N2665" s="216">
        <v>0</v>
      </c>
      <c r="O2665" s="216">
        <v>0</v>
      </c>
      <c r="P2665" s="216">
        <v>30.5</v>
      </c>
      <c r="Q2665" s="335">
        <v>0</v>
      </c>
      <c r="R2665" s="234"/>
    </row>
    <row r="2666" spans="2:18" s="194" customFormat="1" x14ac:dyDescent="0.25">
      <c r="B2666" s="233">
        <v>2667</v>
      </c>
      <c r="C2666" s="293">
        <v>45510</v>
      </c>
      <c r="D2666" s="195" t="s">
        <v>119</v>
      </c>
      <c r="E2666" s="196" t="s">
        <v>257</v>
      </c>
      <c r="F2666" s="196" t="s">
        <v>1</v>
      </c>
      <c r="G2666" s="196" t="s">
        <v>300</v>
      </c>
      <c r="H2666" s="196">
        <v>6</v>
      </c>
      <c r="I2666" s="196"/>
      <c r="J2666" s="196">
        <v>0</v>
      </c>
      <c r="K2666" s="448"/>
      <c r="L2666" s="196"/>
      <c r="M2666" s="196"/>
      <c r="N2666" s="216">
        <v>0</v>
      </c>
      <c r="O2666" s="216">
        <v>0</v>
      </c>
      <c r="P2666" s="216">
        <v>0</v>
      </c>
      <c r="Q2666" s="335">
        <v>0</v>
      </c>
      <c r="R2666" s="234"/>
    </row>
    <row r="2667" spans="2:18" s="194" customFormat="1" x14ac:dyDescent="0.25">
      <c r="B2667" s="233">
        <v>2668</v>
      </c>
      <c r="C2667" s="293">
        <v>45510</v>
      </c>
      <c r="D2667" s="195" t="s">
        <v>121</v>
      </c>
      <c r="E2667" s="196" t="s">
        <v>258</v>
      </c>
      <c r="F2667" s="196" t="s">
        <v>1</v>
      </c>
      <c r="G2667" s="196" t="s">
        <v>300</v>
      </c>
      <c r="H2667" s="196">
        <v>6</v>
      </c>
      <c r="I2667" s="196"/>
      <c r="J2667" s="196">
        <v>0</v>
      </c>
      <c r="K2667" s="448"/>
      <c r="L2667" s="196"/>
      <c r="M2667" s="196"/>
      <c r="N2667" s="216">
        <v>0</v>
      </c>
      <c r="O2667" s="216">
        <v>0</v>
      </c>
      <c r="P2667" s="216">
        <v>0</v>
      </c>
      <c r="Q2667" s="335">
        <v>0</v>
      </c>
      <c r="R2667" s="234"/>
    </row>
    <row r="2668" spans="2:18" s="194" customFormat="1" x14ac:dyDescent="0.25">
      <c r="B2668" s="233">
        <v>2669</v>
      </c>
      <c r="C2668" s="293">
        <v>45510</v>
      </c>
      <c r="D2668" s="195" t="s">
        <v>349</v>
      </c>
      <c r="E2668" s="196" t="s">
        <v>258</v>
      </c>
      <c r="F2668" s="196" t="s">
        <v>1</v>
      </c>
      <c r="G2668" s="196" t="s">
        <v>300</v>
      </c>
      <c r="H2668" s="196">
        <v>6</v>
      </c>
      <c r="I2668" s="196"/>
      <c r="J2668" s="196">
        <v>0</v>
      </c>
      <c r="K2668" s="448"/>
      <c r="L2668" s="196"/>
      <c r="M2668" s="196"/>
      <c r="N2668" s="216">
        <v>0</v>
      </c>
      <c r="O2668" s="216">
        <v>0</v>
      </c>
      <c r="P2668" s="216">
        <v>0</v>
      </c>
      <c r="Q2668" s="335">
        <v>0</v>
      </c>
      <c r="R2668" s="234"/>
    </row>
    <row r="2669" spans="2:18" s="194" customFormat="1" x14ac:dyDescent="0.25">
      <c r="B2669" s="233">
        <v>2670</v>
      </c>
      <c r="C2669" s="293">
        <v>45510</v>
      </c>
      <c r="D2669" s="195" t="s">
        <v>368</v>
      </c>
      <c r="E2669" s="196" t="s">
        <v>181</v>
      </c>
      <c r="F2669" s="196" t="s">
        <v>302</v>
      </c>
      <c r="G2669" s="196">
        <v>0</v>
      </c>
      <c r="H2669" s="196">
        <v>6</v>
      </c>
      <c r="I2669" s="196"/>
      <c r="J2669" s="196">
        <v>0</v>
      </c>
      <c r="K2669" s="448"/>
      <c r="L2669" s="196"/>
      <c r="M2669" s="196"/>
      <c r="N2669" s="216">
        <v>0</v>
      </c>
      <c r="O2669" s="216">
        <v>0</v>
      </c>
      <c r="P2669" s="216">
        <v>0</v>
      </c>
      <c r="Q2669" s="335">
        <v>0</v>
      </c>
      <c r="R2669" s="234"/>
    </row>
    <row r="2670" spans="2:18" s="194" customFormat="1" x14ac:dyDescent="0.25">
      <c r="B2670" s="233">
        <v>2671</v>
      </c>
      <c r="C2670" s="293">
        <v>45511</v>
      </c>
      <c r="D2670" s="195" t="s">
        <v>371</v>
      </c>
      <c r="E2670" s="196" t="s">
        <v>92</v>
      </c>
      <c r="F2670" s="196" t="s">
        <v>64</v>
      </c>
      <c r="G2670" s="196" t="s">
        <v>210</v>
      </c>
      <c r="H2670" s="196">
        <v>5</v>
      </c>
      <c r="I2670" s="196"/>
      <c r="J2670" s="196">
        <v>0</v>
      </c>
      <c r="K2670" s="448"/>
      <c r="L2670" s="196"/>
      <c r="M2670" s="196"/>
      <c r="N2670" s="216">
        <v>0</v>
      </c>
      <c r="O2670" s="216">
        <v>0</v>
      </c>
      <c r="P2670" s="216">
        <v>0</v>
      </c>
      <c r="Q2670" s="335">
        <v>0</v>
      </c>
      <c r="R2670" s="234"/>
    </row>
    <row r="2671" spans="2:18" s="194" customFormat="1" x14ac:dyDescent="0.25">
      <c r="B2671" s="233">
        <v>2672</v>
      </c>
      <c r="C2671" s="293">
        <v>45511</v>
      </c>
      <c r="D2671" s="195" t="s">
        <v>370</v>
      </c>
      <c r="E2671" s="196" t="s">
        <v>92</v>
      </c>
      <c r="F2671" s="196" t="s">
        <v>1</v>
      </c>
      <c r="G2671" s="196" t="s">
        <v>209</v>
      </c>
      <c r="H2671" s="196">
        <v>10</v>
      </c>
      <c r="I2671" s="196"/>
      <c r="J2671" s="196">
        <v>0</v>
      </c>
      <c r="K2671" s="448"/>
      <c r="L2671" s="196"/>
      <c r="M2671" s="196"/>
      <c r="N2671" s="216">
        <v>0</v>
      </c>
      <c r="O2671" s="216">
        <v>0</v>
      </c>
      <c r="P2671" s="216">
        <v>0</v>
      </c>
      <c r="Q2671" s="335">
        <v>0</v>
      </c>
      <c r="R2671" s="234"/>
    </row>
    <row r="2672" spans="2:18" s="194" customFormat="1" x14ac:dyDescent="0.25">
      <c r="B2672" s="233">
        <v>2673</v>
      </c>
      <c r="C2672" s="293">
        <v>45511</v>
      </c>
      <c r="D2672" s="195" t="s">
        <v>370</v>
      </c>
      <c r="E2672" s="196" t="s">
        <v>92</v>
      </c>
      <c r="F2672" s="196" t="s">
        <v>1</v>
      </c>
      <c r="G2672" s="196" t="s">
        <v>209</v>
      </c>
      <c r="H2672" s="196">
        <v>10</v>
      </c>
      <c r="I2672" s="196"/>
      <c r="J2672" s="196">
        <v>0</v>
      </c>
      <c r="K2672" s="448"/>
      <c r="L2672" s="196"/>
      <c r="M2672" s="196"/>
      <c r="N2672" s="216">
        <v>0</v>
      </c>
      <c r="O2672" s="216">
        <v>0</v>
      </c>
      <c r="P2672" s="216">
        <v>0</v>
      </c>
      <c r="Q2672" s="335">
        <v>0</v>
      </c>
      <c r="R2672" s="234"/>
    </row>
    <row r="2673" spans="2:18" s="194" customFormat="1" x14ac:dyDescent="0.25">
      <c r="B2673" s="233">
        <v>2674</v>
      </c>
      <c r="C2673" s="293">
        <v>45511</v>
      </c>
      <c r="D2673" s="195" t="s">
        <v>91</v>
      </c>
      <c r="E2673" s="196" t="s">
        <v>92</v>
      </c>
      <c r="F2673" s="196" t="s">
        <v>1</v>
      </c>
      <c r="G2673" s="196" t="s">
        <v>209</v>
      </c>
      <c r="H2673" s="196">
        <v>6.65</v>
      </c>
      <c r="I2673" s="196"/>
      <c r="J2673" s="196">
        <v>0</v>
      </c>
      <c r="K2673" s="448"/>
      <c r="L2673" s="196"/>
      <c r="M2673" s="196"/>
      <c r="N2673" s="216">
        <v>0</v>
      </c>
      <c r="O2673" s="216">
        <v>0</v>
      </c>
      <c r="P2673" s="216">
        <v>0</v>
      </c>
      <c r="Q2673" s="335">
        <v>0</v>
      </c>
      <c r="R2673" s="234"/>
    </row>
    <row r="2674" spans="2:18" s="194" customFormat="1" x14ac:dyDescent="0.25">
      <c r="B2674" s="233">
        <v>2675</v>
      </c>
      <c r="C2674" s="293">
        <v>45511</v>
      </c>
      <c r="D2674" s="195" t="s">
        <v>91</v>
      </c>
      <c r="E2674" s="196" t="s">
        <v>92</v>
      </c>
      <c r="F2674" s="196" t="s">
        <v>1</v>
      </c>
      <c r="G2674" s="196" t="s">
        <v>209</v>
      </c>
      <c r="H2674" s="196">
        <v>6.65</v>
      </c>
      <c r="I2674" s="196"/>
      <c r="J2674" s="196">
        <v>0</v>
      </c>
      <c r="K2674" s="448"/>
      <c r="L2674" s="196"/>
      <c r="M2674" s="196"/>
      <c r="N2674" s="216">
        <v>0</v>
      </c>
      <c r="O2674" s="216">
        <v>0</v>
      </c>
      <c r="P2674" s="216">
        <v>0</v>
      </c>
      <c r="Q2674" s="335">
        <v>0</v>
      </c>
      <c r="R2674" s="234"/>
    </row>
    <row r="2675" spans="2:18" s="194" customFormat="1" x14ac:dyDescent="0.25">
      <c r="B2675" s="233">
        <v>2676</v>
      </c>
      <c r="C2675" s="293">
        <v>45511</v>
      </c>
      <c r="D2675" s="195" t="s">
        <v>91</v>
      </c>
      <c r="E2675" s="196" t="s">
        <v>92</v>
      </c>
      <c r="F2675" s="196" t="s">
        <v>1</v>
      </c>
      <c r="G2675" s="196" t="s">
        <v>209</v>
      </c>
      <c r="H2675" s="196">
        <v>6.65</v>
      </c>
      <c r="I2675" s="196" t="s">
        <v>215</v>
      </c>
      <c r="J2675" s="196">
        <v>20</v>
      </c>
      <c r="K2675" s="448">
        <v>715650</v>
      </c>
      <c r="L2675" s="196" t="s">
        <v>62</v>
      </c>
      <c r="M2675" s="196" t="s">
        <v>298</v>
      </c>
      <c r="N2675" s="216">
        <v>0</v>
      </c>
      <c r="O2675" s="216">
        <v>152.94999999999999</v>
      </c>
      <c r="P2675" s="216">
        <v>0</v>
      </c>
      <c r="Q2675" s="335">
        <v>0</v>
      </c>
      <c r="R2675" s="234"/>
    </row>
    <row r="2676" spans="2:18" s="194" customFormat="1" x14ac:dyDescent="0.25">
      <c r="B2676" s="233">
        <v>2677</v>
      </c>
      <c r="C2676" s="293">
        <v>45511</v>
      </c>
      <c r="D2676" s="195" t="s">
        <v>94</v>
      </c>
      <c r="E2676" s="196" t="s">
        <v>92</v>
      </c>
      <c r="F2676" s="196" t="s">
        <v>1</v>
      </c>
      <c r="G2676" s="196" t="s">
        <v>209</v>
      </c>
      <c r="H2676" s="196">
        <v>6.65</v>
      </c>
      <c r="I2676" s="196" t="s">
        <v>215</v>
      </c>
      <c r="J2676" s="196">
        <v>20</v>
      </c>
      <c r="K2676" s="448">
        <v>715600</v>
      </c>
      <c r="L2676" s="196" t="s">
        <v>63</v>
      </c>
      <c r="M2676" s="196" t="s">
        <v>298</v>
      </c>
      <c r="N2676" s="216">
        <v>0</v>
      </c>
      <c r="O2676" s="216">
        <v>152.94999999999999</v>
      </c>
      <c r="P2676" s="216">
        <v>0</v>
      </c>
      <c r="Q2676" s="335">
        <v>0</v>
      </c>
      <c r="R2676" s="234"/>
    </row>
    <row r="2677" spans="2:18" s="194" customFormat="1" x14ac:dyDescent="0.25">
      <c r="B2677" s="233">
        <v>2678</v>
      </c>
      <c r="C2677" s="293">
        <v>45511</v>
      </c>
      <c r="D2677" s="195" t="s">
        <v>116</v>
      </c>
      <c r="E2677" s="196" t="s">
        <v>92</v>
      </c>
      <c r="F2677" s="196" t="s">
        <v>1</v>
      </c>
      <c r="G2677" s="196" t="s">
        <v>209</v>
      </c>
      <c r="H2677" s="196">
        <v>6.65</v>
      </c>
      <c r="I2677" s="196" t="s">
        <v>215</v>
      </c>
      <c r="J2677" s="196">
        <v>0</v>
      </c>
      <c r="K2677" s="448"/>
      <c r="L2677" s="196"/>
      <c r="M2677" s="196"/>
      <c r="N2677" s="216">
        <v>0</v>
      </c>
      <c r="O2677" s="216">
        <v>0</v>
      </c>
      <c r="P2677" s="216">
        <v>0</v>
      </c>
      <c r="Q2677" s="335">
        <v>0</v>
      </c>
      <c r="R2677" s="234"/>
    </row>
    <row r="2678" spans="2:18" s="194" customFormat="1" x14ac:dyDescent="0.25">
      <c r="B2678" s="233">
        <v>2679</v>
      </c>
      <c r="C2678" s="293">
        <v>45511</v>
      </c>
      <c r="D2678" s="195" t="s">
        <v>295</v>
      </c>
      <c r="E2678" s="196" t="s">
        <v>92</v>
      </c>
      <c r="F2678" s="196" t="s">
        <v>62</v>
      </c>
      <c r="G2678" s="196" t="s">
        <v>210</v>
      </c>
      <c r="H2678" s="196">
        <v>4.1500000000000004</v>
      </c>
      <c r="I2678" s="196" t="s">
        <v>215</v>
      </c>
      <c r="J2678" s="196">
        <v>0</v>
      </c>
      <c r="K2678" s="448"/>
      <c r="L2678" s="196"/>
      <c r="M2678" s="196"/>
      <c r="N2678" s="216">
        <v>0</v>
      </c>
      <c r="O2678" s="216">
        <v>0</v>
      </c>
      <c r="P2678" s="216">
        <v>0</v>
      </c>
      <c r="Q2678" s="335">
        <v>0</v>
      </c>
      <c r="R2678" s="234" t="s">
        <v>267</v>
      </c>
    </row>
    <row r="2679" spans="2:18" s="194" customFormat="1" x14ac:dyDescent="0.25">
      <c r="B2679" s="233">
        <v>2680</v>
      </c>
      <c r="C2679" s="293">
        <v>45511</v>
      </c>
      <c r="D2679" s="195" t="s">
        <v>155</v>
      </c>
      <c r="E2679" s="196" t="s">
        <v>92</v>
      </c>
      <c r="F2679" s="196" t="s">
        <v>62</v>
      </c>
      <c r="G2679" s="196" t="s">
        <v>210</v>
      </c>
      <c r="H2679" s="196">
        <v>4.1500000000000004</v>
      </c>
      <c r="I2679" s="196" t="s">
        <v>215</v>
      </c>
      <c r="J2679" s="196">
        <v>20</v>
      </c>
      <c r="K2679" s="448">
        <v>715650</v>
      </c>
      <c r="L2679" s="196" t="s">
        <v>62</v>
      </c>
      <c r="M2679" s="196" t="s">
        <v>298</v>
      </c>
      <c r="N2679" s="216">
        <v>0</v>
      </c>
      <c r="O2679" s="216">
        <v>95.449999999999989</v>
      </c>
      <c r="P2679" s="216">
        <v>0</v>
      </c>
      <c r="Q2679" s="335">
        <v>0</v>
      </c>
      <c r="R2679" s="234" t="s">
        <v>267</v>
      </c>
    </row>
    <row r="2680" spans="2:18" s="194" customFormat="1" x14ac:dyDescent="0.25">
      <c r="B2680" s="233">
        <v>2681</v>
      </c>
      <c r="C2680" s="293">
        <v>45511</v>
      </c>
      <c r="D2680" s="195" t="s">
        <v>154</v>
      </c>
      <c r="E2680" s="196" t="s">
        <v>92</v>
      </c>
      <c r="F2680" s="196" t="s">
        <v>62</v>
      </c>
      <c r="G2680" s="196" t="s">
        <v>210</v>
      </c>
      <c r="H2680" s="196">
        <v>4.1500000000000004</v>
      </c>
      <c r="I2680" s="196" t="s">
        <v>215</v>
      </c>
      <c r="J2680" s="196">
        <v>28</v>
      </c>
      <c r="K2680" s="448">
        <v>715650</v>
      </c>
      <c r="L2680" s="196" t="s">
        <v>62</v>
      </c>
      <c r="M2680" s="196" t="s">
        <v>298</v>
      </c>
      <c r="N2680" s="216">
        <v>0</v>
      </c>
      <c r="O2680" s="216">
        <v>133.63</v>
      </c>
      <c r="P2680" s="216">
        <v>0</v>
      </c>
      <c r="Q2680" s="335">
        <v>0</v>
      </c>
      <c r="R2680" s="234"/>
    </row>
    <row r="2681" spans="2:18" s="194" customFormat="1" x14ac:dyDescent="0.25">
      <c r="B2681" s="233">
        <v>2682</v>
      </c>
      <c r="C2681" s="293">
        <v>45511</v>
      </c>
      <c r="D2681" s="195" t="s">
        <v>158</v>
      </c>
      <c r="E2681" s="196" t="s">
        <v>159</v>
      </c>
      <c r="F2681" s="196" t="s">
        <v>381</v>
      </c>
      <c r="G2681" s="196" t="s">
        <v>159</v>
      </c>
      <c r="H2681" s="196">
        <v>10</v>
      </c>
      <c r="I2681" s="196" t="s">
        <v>66</v>
      </c>
      <c r="J2681" s="196">
        <v>4</v>
      </c>
      <c r="K2681" s="448"/>
      <c r="L2681" s="196" t="s">
        <v>356</v>
      </c>
      <c r="M2681" s="196"/>
      <c r="N2681" s="216">
        <v>0</v>
      </c>
      <c r="O2681" s="216">
        <v>0</v>
      </c>
      <c r="P2681" s="216">
        <v>40</v>
      </c>
      <c r="Q2681" s="335">
        <v>0</v>
      </c>
      <c r="R2681" s="234"/>
    </row>
    <row r="2682" spans="2:18" s="194" customFormat="1" x14ac:dyDescent="0.25">
      <c r="B2682" s="233">
        <v>2683</v>
      </c>
      <c r="C2682" s="293">
        <v>45511</v>
      </c>
      <c r="D2682" s="195" t="s">
        <v>277</v>
      </c>
      <c r="E2682" s="196" t="s">
        <v>176</v>
      </c>
      <c r="F2682" s="196" t="s">
        <v>7</v>
      </c>
      <c r="G2682" s="196" t="s">
        <v>209</v>
      </c>
      <c r="H2682" s="196">
        <v>7</v>
      </c>
      <c r="I2682" s="196" t="s">
        <v>214</v>
      </c>
      <c r="J2682" s="196">
        <v>36</v>
      </c>
      <c r="K2682" s="448">
        <v>723800</v>
      </c>
      <c r="L2682" s="196" t="s">
        <v>7</v>
      </c>
      <c r="M2682" s="196" t="s">
        <v>298</v>
      </c>
      <c r="N2682" s="216">
        <v>252</v>
      </c>
      <c r="O2682" s="216">
        <v>0</v>
      </c>
      <c r="P2682" s="216">
        <v>0</v>
      </c>
      <c r="Q2682" s="335">
        <v>0</v>
      </c>
      <c r="R2682" s="234"/>
    </row>
    <row r="2683" spans="2:18" s="194" customFormat="1" x14ac:dyDescent="0.25">
      <c r="B2683" s="233">
        <v>2684</v>
      </c>
      <c r="C2683" s="293">
        <v>45511</v>
      </c>
      <c r="D2683" s="195" t="s">
        <v>261</v>
      </c>
      <c r="E2683" s="196" t="s">
        <v>269</v>
      </c>
      <c r="F2683" s="196" t="s">
        <v>7</v>
      </c>
      <c r="G2683" s="196" t="s">
        <v>210</v>
      </c>
      <c r="H2683" s="196">
        <v>5</v>
      </c>
      <c r="I2683" s="196"/>
      <c r="J2683" s="196">
        <v>0</v>
      </c>
      <c r="K2683" s="448"/>
      <c r="L2683" s="196"/>
      <c r="M2683" s="196"/>
      <c r="N2683" s="216">
        <v>0</v>
      </c>
      <c r="O2683" s="216">
        <v>0</v>
      </c>
      <c r="P2683" s="216">
        <v>0</v>
      </c>
      <c r="Q2683" s="335">
        <v>0</v>
      </c>
      <c r="R2683" s="234"/>
    </row>
    <row r="2684" spans="2:18" s="194" customFormat="1" x14ac:dyDescent="0.25">
      <c r="B2684" s="233">
        <v>2685</v>
      </c>
      <c r="C2684" s="293">
        <v>45511</v>
      </c>
      <c r="D2684" s="195" t="s">
        <v>254</v>
      </c>
      <c r="E2684" s="196" t="s">
        <v>159</v>
      </c>
      <c r="F2684" s="196" t="s">
        <v>7</v>
      </c>
      <c r="G2684" s="196" t="s">
        <v>159</v>
      </c>
      <c r="H2684" s="196">
        <v>10</v>
      </c>
      <c r="I2684" s="196"/>
      <c r="J2684" s="196">
        <v>0</v>
      </c>
      <c r="K2684" s="448"/>
      <c r="L2684" s="196"/>
      <c r="M2684" s="196"/>
      <c r="N2684" s="216">
        <v>0</v>
      </c>
      <c r="O2684" s="216">
        <v>0</v>
      </c>
      <c r="P2684" s="216">
        <v>0</v>
      </c>
      <c r="Q2684" s="335">
        <v>0</v>
      </c>
      <c r="R2684" s="234"/>
    </row>
    <row r="2685" spans="2:18" s="194" customFormat="1" x14ac:dyDescent="0.25">
      <c r="B2685" s="233">
        <v>2686</v>
      </c>
      <c r="C2685" s="293">
        <v>45511</v>
      </c>
      <c r="D2685" s="195" t="s">
        <v>352</v>
      </c>
      <c r="E2685" s="196" t="s">
        <v>176</v>
      </c>
      <c r="F2685" s="196" t="s">
        <v>7</v>
      </c>
      <c r="G2685" s="196" t="s">
        <v>209</v>
      </c>
      <c r="H2685" s="196">
        <v>7</v>
      </c>
      <c r="I2685" s="196" t="s">
        <v>214</v>
      </c>
      <c r="J2685" s="196">
        <v>34</v>
      </c>
      <c r="K2685" s="448">
        <v>723800</v>
      </c>
      <c r="L2685" s="196" t="s">
        <v>7</v>
      </c>
      <c r="M2685" s="196" t="s">
        <v>298</v>
      </c>
      <c r="N2685" s="216">
        <v>238</v>
      </c>
      <c r="O2685" s="216">
        <v>0</v>
      </c>
      <c r="P2685" s="216">
        <v>0</v>
      </c>
      <c r="Q2685" s="335">
        <v>0</v>
      </c>
      <c r="R2685" s="234"/>
    </row>
    <row r="2686" spans="2:18" s="194" customFormat="1" x14ac:dyDescent="0.25">
      <c r="B2686" s="233">
        <v>2687</v>
      </c>
      <c r="C2686" s="293">
        <v>45511</v>
      </c>
      <c r="D2686" s="195" t="s">
        <v>175</v>
      </c>
      <c r="E2686" s="196" t="s">
        <v>176</v>
      </c>
      <c r="F2686" s="196" t="s">
        <v>7</v>
      </c>
      <c r="G2686" s="196" t="s">
        <v>209</v>
      </c>
      <c r="H2686" s="196">
        <v>7</v>
      </c>
      <c r="I2686" s="196" t="s">
        <v>214</v>
      </c>
      <c r="J2686" s="196">
        <v>12</v>
      </c>
      <c r="K2686" s="448">
        <v>723800</v>
      </c>
      <c r="L2686" s="196" t="s">
        <v>7</v>
      </c>
      <c r="M2686" s="196" t="s">
        <v>298</v>
      </c>
      <c r="N2686" s="216">
        <v>84</v>
      </c>
      <c r="O2686" s="216">
        <v>0</v>
      </c>
      <c r="P2686" s="216">
        <v>0</v>
      </c>
      <c r="Q2686" s="335">
        <v>0</v>
      </c>
      <c r="R2686" s="234"/>
    </row>
    <row r="2687" spans="2:18" s="194" customFormat="1" x14ac:dyDescent="0.25">
      <c r="B2687" s="233">
        <v>2688</v>
      </c>
      <c r="C2687" s="293">
        <v>45511</v>
      </c>
      <c r="D2687" s="195" t="s">
        <v>171</v>
      </c>
      <c r="E2687" s="196" t="s">
        <v>159</v>
      </c>
      <c r="F2687" s="196" t="s">
        <v>7</v>
      </c>
      <c r="G2687" s="196" t="s">
        <v>159</v>
      </c>
      <c r="H2687" s="196">
        <v>11.2</v>
      </c>
      <c r="I2687" s="196" t="s">
        <v>66</v>
      </c>
      <c r="J2687" s="196">
        <v>8</v>
      </c>
      <c r="K2687" s="448"/>
      <c r="L2687" s="196" t="s">
        <v>356</v>
      </c>
      <c r="M2687" s="196"/>
      <c r="N2687" s="216">
        <v>0</v>
      </c>
      <c r="O2687" s="216">
        <v>0</v>
      </c>
      <c r="P2687" s="216">
        <v>89.6</v>
      </c>
      <c r="Q2687" s="335">
        <v>0</v>
      </c>
      <c r="R2687" s="234"/>
    </row>
    <row r="2688" spans="2:18" s="194" customFormat="1" x14ac:dyDescent="0.25">
      <c r="B2688" s="233">
        <v>2689</v>
      </c>
      <c r="C2688" s="293">
        <v>45511</v>
      </c>
      <c r="D2688" s="195" t="s">
        <v>151</v>
      </c>
      <c r="E2688" s="196" t="s">
        <v>92</v>
      </c>
      <c r="F2688" s="196" t="s">
        <v>63</v>
      </c>
      <c r="G2688" s="196" t="s">
        <v>209</v>
      </c>
      <c r="H2688" s="196">
        <v>6.65</v>
      </c>
      <c r="I2688" s="196"/>
      <c r="J2688" s="196">
        <v>0</v>
      </c>
      <c r="K2688" s="448"/>
      <c r="L2688" s="196"/>
      <c r="M2688" s="196"/>
      <c r="N2688" s="216">
        <v>0</v>
      </c>
      <c r="O2688" s="216">
        <v>0</v>
      </c>
      <c r="P2688" s="216">
        <v>0</v>
      </c>
      <c r="Q2688" s="335">
        <v>0</v>
      </c>
      <c r="R2688" s="234"/>
    </row>
    <row r="2689" spans="2:18" s="194" customFormat="1" x14ac:dyDescent="0.25">
      <c r="B2689" s="233">
        <v>2690</v>
      </c>
      <c r="C2689" s="293">
        <v>45511</v>
      </c>
      <c r="D2689" s="195" t="s">
        <v>150</v>
      </c>
      <c r="E2689" s="196" t="s">
        <v>92</v>
      </c>
      <c r="F2689" s="196" t="s">
        <v>63</v>
      </c>
      <c r="G2689" s="196" t="s">
        <v>210</v>
      </c>
      <c r="H2689" s="196">
        <v>4.1500000000000004</v>
      </c>
      <c r="I2689" s="196" t="s">
        <v>215</v>
      </c>
      <c r="J2689" s="196">
        <v>22</v>
      </c>
      <c r="K2689" s="448">
        <v>715600</v>
      </c>
      <c r="L2689" s="196" t="s">
        <v>63</v>
      </c>
      <c r="M2689" s="196" t="s">
        <v>298</v>
      </c>
      <c r="N2689" s="216">
        <v>0</v>
      </c>
      <c r="O2689" s="216">
        <v>104.995</v>
      </c>
      <c r="P2689" s="216">
        <v>0</v>
      </c>
      <c r="Q2689" s="335">
        <v>0</v>
      </c>
      <c r="R2689" s="234"/>
    </row>
    <row r="2690" spans="2:18" s="194" customFormat="1" x14ac:dyDescent="0.25">
      <c r="B2690" s="233">
        <v>2691</v>
      </c>
      <c r="C2690" s="293">
        <v>45511</v>
      </c>
      <c r="D2690" s="195" t="s">
        <v>148</v>
      </c>
      <c r="E2690" s="196" t="s">
        <v>92</v>
      </c>
      <c r="F2690" s="196" t="s">
        <v>63</v>
      </c>
      <c r="G2690" s="196" t="s">
        <v>210</v>
      </c>
      <c r="H2690" s="196">
        <v>4.1500000000000004</v>
      </c>
      <c r="I2690" s="196" t="s">
        <v>215</v>
      </c>
      <c r="J2690" s="196">
        <v>24</v>
      </c>
      <c r="K2690" s="448">
        <v>715600</v>
      </c>
      <c r="L2690" s="196" t="s">
        <v>63</v>
      </c>
      <c r="M2690" s="196" t="s">
        <v>298</v>
      </c>
      <c r="N2690" s="216">
        <v>0</v>
      </c>
      <c r="O2690" s="216">
        <v>114.54</v>
      </c>
      <c r="P2690" s="216">
        <v>0</v>
      </c>
      <c r="Q2690" s="335">
        <v>0</v>
      </c>
      <c r="R2690" s="234"/>
    </row>
    <row r="2691" spans="2:18" s="194" customFormat="1" x14ac:dyDescent="0.25">
      <c r="B2691" s="233">
        <v>2692</v>
      </c>
      <c r="C2691" s="293">
        <v>45511</v>
      </c>
      <c r="D2691" s="195" t="s">
        <v>177</v>
      </c>
      <c r="E2691" s="196" t="s">
        <v>159</v>
      </c>
      <c r="F2691" s="196" t="s">
        <v>8</v>
      </c>
      <c r="G2691" s="196" t="s">
        <v>159</v>
      </c>
      <c r="H2691" s="196">
        <v>11.6</v>
      </c>
      <c r="I2691" s="196" t="s">
        <v>66</v>
      </c>
      <c r="J2691" s="196">
        <v>5</v>
      </c>
      <c r="K2691" s="448"/>
      <c r="L2691" s="196" t="s">
        <v>356</v>
      </c>
      <c r="M2691" s="196"/>
      <c r="N2691" s="216">
        <v>0</v>
      </c>
      <c r="O2691" s="216">
        <v>0</v>
      </c>
      <c r="P2691" s="216">
        <v>58</v>
      </c>
      <c r="Q2691" s="335">
        <v>0</v>
      </c>
      <c r="R2691" s="234"/>
    </row>
    <row r="2692" spans="2:18" s="194" customFormat="1" x14ac:dyDescent="0.25">
      <c r="B2692" s="233">
        <v>2693</v>
      </c>
      <c r="C2692" s="293">
        <v>45511</v>
      </c>
      <c r="D2692" s="195" t="s">
        <v>139</v>
      </c>
      <c r="E2692" s="196" t="s">
        <v>92</v>
      </c>
      <c r="F2692" s="196" t="s">
        <v>2</v>
      </c>
      <c r="G2692" s="196" t="s">
        <v>209</v>
      </c>
      <c r="H2692" s="196">
        <v>7</v>
      </c>
      <c r="I2692" s="196" t="s">
        <v>214</v>
      </c>
      <c r="J2692" s="196">
        <v>12</v>
      </c>
      <c r="K2692" s="448">
        <v>712650</v>
      </c>
      <c r="L2692" s="196" t="s">
        <v>2</v>
      </c>
      <c r="M2692" s="196" t="s">
        <v>298</v>
      </c>
      <c r="N2692" s="216">
        <v>84</v>
      </c>
      <c r="O2692" s="216">
        <v>0</v>
      </c>
      <c r="P2692" s="216">
        <v>0</v>
      </c>
      <c r="Q2692" s="335">
        <v>0</v>
      </c>
      <c r="R2692" s="234"/>
    </row>
    <row r="2693" spans="2:18" s="194" customFormat="1" x14ac:dyDescent="0.25">
      <c r="B2693" s="233">
        <v>2694</v>
      </c>
      <c r="C2693" s="293">
        <v>45511</v>
      </c>
      <c r="D2693" s="195" t="s">
        <v>140</v>
      </c>
      <c r="E2693" s="196" t="s">
        <v>92</v>
      </c>
      <c r="F2693" s="196" t="s">
        <v>2</v>
      </c>
      <c r="G2693" s="196" t="s">
        <v>209</v>
      </c>
      <c r="H2693" s="196">
        <v>7</v>
      </c>
      <c r="I2693" s="196" t="s">
        <v>214</v>
      </c>
      <c r="J2693" s="196">
        <v>12</v>
      </c>
      <c r="K2693" s="448">
        <v>712650</v>
      </c>
      <c r="L2693" s="196" t="s">
        <v>2</v>
      </c>
      <c r="M2693" s="196" t="s">
        <v>298</v>
      </c>
      <c r="N2693" s="216">
        <v>84</v>
      </c>
      <c r="O2693" s="216">
        <v>0</v>
      </c>
      <c r="P2693" s="216">
        <v>0</v>
      </c>
      <c r="Q2693" s="335">
        <v>0</v>
      </c>
      <c r="R2693" s="234"/>
    </row>
    <row r="2694" spans="2:18" s="194" customFormat="1" x14ac:dyDescent="0.25">
      <c r="B2694" s="233">
        <v>2695</v>
      </c>
      <c r="C2694" s="293">
        <v>45511</v>
      </c>
      <c r="D2694" s="195" t="s">
        <v>141</v>
      </c>
      <c r="E2694" s="196" t="s">
        <v>92</v>
      </c>
      <c r="F2694" s="196" t="s">
        <v>2</v>
      </c>
      <c r="G2694" s="196" t="s">
        <v>209</v>
      </c>
      <c r="H2694" s="196">
        <v>7</v>
      </c>
      <c r="I2694" s="196"/>
      <c r="J2694" s="196">
        <v>0</v>
      </c>
      <c r="K2694" s="448"/>
      <c r="L2694" s="196"/>
      <c r="M2694" s="196"/>
      <c r="N2694" s="216">
        <v>0</v>
      </c>
      <c r="O2694" s="216">
        <v>0</v>
      </c>
      <c r="P2694" s="216">
        <v>0</v>
      </c>
      <c r="Q2694" s="335">
        <v>0</v>
      </c>
      <c r="R2694" s="234"/>
    </row>
    <row r="2695" spans="2:18" s="194" customFormat="1" x14ac:dyDescent="0.25">
      <c r="B2695" s="233">
        <v>2696</v>
      </c>
      <c r="C2695" s="293">
        <v>45511</v>
      </c>
      <c r="D2695" s="195" t="s">
        <v>252</v>
      </c>
      <c r="E2695" s="196" t="s">
        <v>92</v>
      </c>
      <c r="F2695" s="196" t="s">
        <v>2</v>
      </c>
      <c r="G2695" s="196" t="s">
        <v>209</v>
      </c>
      <c r="H2695" s="196">
        <v>7</v>
      </c>
      <c r="I2695" s="196" t="s">
        <v>214</v>
      </c>
      <c r="J2695" s="196">
        <v>22</v>
      </c>
      <c r="K2695" s="448">
        <v>712650</v>
      </c>
      <c r="L2695" s="196" t="s">
        <v>2</v>
      </c>
      <c r="M2695" s="196" t="s">
        <v>298</v>
      </c>
      <c r="N2695" s="216">
        <v>154</v>
      </c>
      <c r="O2695" s="216">
        <v>0</v>
      </c>
      <c r="P2695" s="216">
        <v>0</v>
      </c>
      <c r="Q2695" s="335">
        <v>0</v>
      </c>
      <c r="R2695" s="234"/>
    </row>
    <row r="2696" spans="2:18" s="194" customFormat="1" x14ac:dyDescent="0.25">
      <c r="B2696" s="233">
        <v>2697</v>
      </c>
      <c r="C2696" s="293">
        <v>45511</v>
      </c>
      <c r="D2696" s="195" t="s">
        <v>259</v>
      </c>
      <c r="E2696" s="196" t="s">
        <v>92</v>
      </c>
      <c r="F2696" s="196" t="s">
        <v>2</v>
      </c>
      <c r="G2696" s="196" t="s">
        <v>209</v>
      </c>
      <c r="H2696" s="196">
        <v>7</v>
      </c>
      <c r="I2696" s="196" t="s">
        <v>214</v>
      </c>
      <c r="J2696" s="196">
        <v>22</v>
      </c>
      <c r="K2696" s="448">
        <v>712650</v>
      </c>
      <c r="L2696" s="196" t="s">
        <v>2</v>
      </c>
      <c r="M2696" s="196" t="s">
        <v>298</v>
      </c>
      <c r="N2696" s="216">
        <v>154</v>
      </c>
      <c r="O2696" s="216">
        <v>0</v>
      </c>
      <c r="P2696" s="216">
        <v>0</v>
      </c>
      <c r="Q2696" s="335">
        <v>0</v>
      </c>
      <c r="R2696" s="234"/>
    </row>
    <row r="2697" spans="2:18" s="194" customFormat="1" x14ac:dyDescent="0.25">
      <c r="B2697" s="233">
        <v>2698</v>
      </c>
      <c r="C2697" s="293">
        <v>45511</v>
      </c>
      <c r="D2697" s="195" t="s">
        <v>260</v>
      </c>
      <c r="E2697" s="196" t="s">
        <v>92</v>
      </c>
      <c r="F2697" s="196" t="s">
        <v>2</v>
      </c>
      <c r="G2697" s="196" t="s">
        <v>209</v>
      </c>
      <c r="H2697" s="196">
        <v>7</v>
      </c>
      <c r="I2697" s="196" t="s">
        <v>214</v>
      </c>
      <c r="J2697" s="196">
        <v>22</v>
      </c>
      <c r="K2697" s="448">
        <v>712650</v>
      </c>
      <c r="L2697" s="196" t="s">
        <v>2</v>
      </c>
      <c r="M2697" s="196" t="s">
        <v>298</v>
      </c>
      <c r="N2697" s="216">
        <v>154</v>
      </c>
      <c r="O2697" s="216">
        <v>0</v>
      </c>
      <c r="P2697" s="216">
        <v>0</v>
      </c>
      <c r="Q2697" s="335">
        <v>0</v>
      </c>
      <c r="R2697" s="234"/>
    </row>
    <row r="2698" spans="2:18" s="194" customFormat="1" x14ac:dyDescent="0.25">
      <c r="B2698" s="233">
        <v>2699</v>
      </c>
      <c r="C2698" s="293">
        <v>45511</v>
      </c>
      <c r="D2698" s="195" t="s">
        <v>379</v>
      </c>
      <c r="E2698" s="196" t="s">
        <v>269</v>
      </c>
      <c r="F2698" s="196" t="s">
        <v>381</v>
      </c>
      <c r="G2698" s="196" t="s">
        <v>210</v>
      </c>
      <c r="H2698" s="196">
        <v>4.1500000000000004</v>
      </c>
      <c r="I2698" s="196" t="s">
        <v>215</v>
      </c>
      <c r="J2698" s="196">
        <v>22</v>
      </c>
      <c r="K2698" s="448">
        <v>715750</v>
      </c>
      <c r="L2698" s="196" t="s">
        <v>381</v>
      </c>
      <c r="M2698" s="196" t="s">
        <v>298</v>
      </c>
      <c r="N2698" s="216">
        <v>0</v>
      </c>
      <c r="O2698" s="216">
        <v>104.995</v>
      </c>
      <c r="P2698" s="216">
        <v>0</v>
      </c>
      <c r="Q2698" s="335">
        <v>0</v>
      </c>
      <c r="R2698" s="234"/>
    </row>
    <row r="2699" spans="2:18" s="194" customFormat="1" x14ac:dyDescent="0.25">
      <c r="B2699" s="233">
        <v>2700</v>
      </c>
      <c r="C2699" s="293">
        <v>45511</v>
      </c>
      <c r="D2699" s="195" t="s">
        <v>380</v>
      </c>
      <c r="E2699" s="196" t="s">
        <v>269</v>
      </c>
      <c r="F2699" s="196" t="s">
        <v>381</v>
      </c>
      <c r="G2699" s="196" t="s">
        <v>210</v>
      </c>
      <c r="H2699" s="196">
        <v>4.1500000000000004</v>
      </c>
      <c r="I2699" s="196" t="s">
        <v>215</v>
      </c>
      <c r="J2699" s="196">
        <v>22</v>
      </c>
      <c r="K2699" s="448">
        <v>715750</v>
      </c>
      <c r="L2699" s="196" t="s">
        <v>381</v>
      </c>
      <c r="M2699" s="196" t="s">
        <v>298</v>
      </c>
      <c r="N2699" s="216">
        <v>0</v>
      </c>
      <c r="O2699" s="216">
        <v>104.995</v>
      </c>
      <c r="P2699" s="216">
        <v>0</v>
      </c>
      <c r="Q2699" s="335">
        <v>0</v>
      </c>
      <c r="R2699" s="234"/>
    </row>
    <row r="2700" spans="2:18" s="194" customFormat="1" x14ac:dyDescent="0.25">
      <c r="B2700" s="233">
        <v>2701</v>
      </c>
      <c r="C2700" s="293">
        <v>45511</v>
      </c>
      <c r="D2700" s="195" t="s">
        <v>96</v>
      </c>
      <c r="E2700" s="196" t="s">
        <v>159</v>
      </c>
      <c r="F2700" s="196" t="s">
        <v>1</v>
      </c>
      <c r="G2700" s="196" t="s">
        <v>159</v>
      </c>
      <c r="H2700" s="196">
        <v>11.8</v>
      </c>
      <c r="I2700" s="196" t="s">
        <v>66</v>
      </c>
      <c r="J2700" s="196">
        <v>4</v>
      </c>
      <c r="K2700" s="448"/>
      <c r="L2700" s="196" t="s">
        <v>356</v>
      </c>
      <c r="M2700" s="196"/>
      <c r="N2700" s="216">
        <v>0</v>
      </c>
      <c r="O2700" s="216">
        <v>0</v>
      </c>
      <c r="P2700" s="216">
        <v>47.2</v>
      </c>
      <c r="Q2700" s="335">
        <v>0</v>
      </c>
      <c r="R2700" s="234"/>
    </row>
    <row r="2701" spans="2:18" s="194" customFormat="1" x14ac:dyDescent="0.25">
      <c r="B2701" s="233">
        <v>2702</v>
      </c>
      <c r="C2701" s="293">
        <v>45511</v>
      </c>
      <c r="D2701" s="195" t="s">
        <v>128</v>
      </c>
      <c r="E2701" s="196" t="s">
        <v>159</v>
      </c>
      <c r="F2701" s="196" t="s">
        <v>1</v>
      </c>
      <c r="G2701" s="196" t="s">
        <v>159</v>
      </c>
      <c r="H2701" s="196">
        <v>11.8</v>
      </c>
      <c r="I2701" s="196" t="s">
        <v>66</v>
      </c>
      <c r="J2701" s="196">
        <v>4</v>
      </c>
      <c r="K2701" s="448"/>
      <c r="L2701" s="196" t="s">
        <v>356</v>
      </c>
      <c r="M2701" s="196"/>
      <c r="N2701" s="216">
        <v>0</v>
      </c>
      <c r="O2701" s="216">
        <v>0</v>
      </c>
      <c r="P2701" s="216">
        <v>47.2</v>
      </c>
      <c r="Q2701" s="335">
        <v>0</v>
      </c>
      <c r="R2701" s="234"/>
    </row>
    <row r="2702" spans="2:18" s="194" customFormat="1" x14ac:dyDescent="0.25">
      <c r="B2702" s="233">
        <v>2703</v>
      </c>
      <c r="C2702" s="293">
        <v>45511</v>
      </c>
      <c r="D2702" s="195" t="s">
        <v>255</v>
      </c>
      <c r="E2702" s="196" t="s">
        <v>159</v>
      </c>
      <c r="F2702" s="196" t="s">
        <v>65</v>
      </c>
      <c r="G2702" s="196" t="s">
        <v>159</v>
      </c>
      <c r="H2702" s="196">
        <v>30.5</v>
      </c>
      <c r="I2702" s="196"/>
      <c r="J2702" s="196">
        <v>0</v>
      </c>
      <c r="K2702" s="448"/>
      <c r="L2702" s="196"/>
      <c r="M2702" s="196"/>
      <c r="N2702" s="216">
        <v>0</v>
      </c>
      <c r="O2702" s="216">
        <v>0</v>
      </c>
      <c r="P2702" s="216">
        <v>0</v>
      </c>
      <c r="Q2702" s="335">
        <v>0</v>
      </c>
      <c r="R2702" s="234"/>
    </row>
    <row r="2703" spans="2:18" s="194" customFormat="1" x14ac:dyDescent="0.25">
      <c r="B2703" s="233">
        <v>2704</v>
      </c>
      <c r="C2703" s="293">
        <v>45511</v>
      </c>
      <c r="D2703" s="195" t="s">
        <v>119</v>
      </c>
      <c r="E2703" s="196" t="s">
        <v>257</v>
      </c>
      <c r="F2703" s="196" t="s">
        <v>1</v>
      </c>
      <c r="G2703" s="196" t="s">
        <v>300</v>
      </c>
      <c r="H2703" s="196">
        <v>6</v>
      </c>
      <c r="I2703" s="196"/>
      <c r="J2703" s="196">
        <v>0</v>
      </c>
      <c r="K2703" s="448"/>
      <c r="L2703" s="196"/>
      <c r="M2703" s="196"/>
      <c r="N2703" s="216">
        <v>0</v>
      </c>
      <c r="O2703" s="216">
        <v>0</v>
      </c>
      <c r="P2703" s="216">
        <v>0</v>
      </c>
      <c r="Q2703" s="335">
        <v>0</v>
      </c>
      <c r="R2703" s="234"/>
    </row>
    <row r="2704" spans="2:18" s="194" customFormat="1" x14ac:dyDescent="0.25">
      <c r="B2704" s="233">
        <v>2705</v>
      </c>
      <c r="C2704" s="293">
        <v>45511</v>
      </c>
      <c r="D2704" s="195" t="s">
        <v>121</v>
      </c>
      <c r="E2704" s="196" t="s">
        <v>258</v>
      </c>
      <c r="F2704" s="196" t="s">
        <v>1</v>
      </c>
      <c r="G2704" s="196" t="s">
        <v>300</v>
      </c>
      <c r="H2704" s="196">
        <v>6</v>
      </c>
      <c r="I2704" s="196"/>
      <c r="J2704" s="196">
        <v>0</v>
      </c>
      <c r="K2704" s="448"/>
      <c r="L2704" s="196"/>
      <c r="M2704" s="196"/>
      <c r="N2704" s="216">
        <v>0</v>
      </c>
      <c r="O2704" s="216">
        <v>0</v>
      </c>
      <c r="P2704" s="216">
        <v>0</v>
      </c>
      <c r="Q2704" s="335">
        <v>0</v>
      </c>
      <c r="R2704" s="234"/>
    </row>
    <row r="2705" spans="2:18" s="194" customFormat="1" x14ac:dyDescent="0.25">
      <c r="B2705" s="233">
        <v>2706</v>
      </c>
      <c r="C2705" s="293">
        <v>45511</v>
      </c>
      <c r="D2705" s="195" t="s">
        <v>349</v>
      </c>
      <c r="E2705" s="196" t="s">
        <v>258</v>
      </c>
      <c r="F2705" s="196" t="s">
        <v>1</v>
      </c>
      <c r="G2705" s="196" t="s">
        <v>300</v>
      </c>
      <c r="H2705" s="196">
        <v>6</v>
      </c>
      <c r="I2705" s="196"/>
      <c r="J2705" s="196">
        <v>0</v>
      </c>
      <c r="K2705" s="448"/>
      <c r="L2705" s="196"/>
      <c r="M2705" s="196"/>
      <c r="N2705" s="216">
        <v>0</v>
      </c>
      <c r="O2705" s="216">
        <v>0</v>
      </c>
      <c r="P2705" s="216">
        <v>0</v>
      </c>
      <c r="Q2705" s="335">
        <v>0</v>
      </c>
      <c r="R2705" s="234"/>
    </row>
    <row r="2706" spans="2:18" s="194" customFormat="1" x14ac:dyDescent="0.25">
      <c r="B2706" s="233">
        <v>2707</v>
      </c>
      <c r="C2706" s="293">
        <v>45511</v>
      </c>
      <c r="D2706" s="195" t="s">
        <v>368</v>
      </c>
      <c r="E2706" s="196" t="s">
        <v>181</v>
      </c>
      <c r="F2706" s="196" t="s">
        <v>302</v>
      </c>
      <c r="G2706" s="196">
        <v>0</v>
      </c>
      <c r="H2706" s="196">
        <v>6</v>
      </c>
      <c r="I2706" s="196"/>
      <c r="J2706" s="196">
        <v>0</v>
      </c>
      <c r="K2706" s="448"/>
      <c r="L2706" s="196"/>
      <c r="M2706" s="196"/>
      <c r="N2706" s="216">
        <v>0</v>
      </c>
      <c r="O2706" s="216">
        <v>0</v>
      </c>
      <c r="P2706" s="216">
        <v>0</v>
      </c>
      <c r="Q2706" s="335">
        <v>0</v>
      </c>
      <c r="R2706" s="234"/>
    </row>
    <row r="2707" spans="2:18" s="194" customFormat="1" x14ac:dyDescent="0.25">
      <c r="B2707" s="233">
        <v>2708</v>
      </c>
      <c r="C2707" s="293">
        <v>45512</v>
      </c>
      <c r="D2707" s="195" t="s">
        <v>371</v>
      </c>
      <c r="E2707" s="196" t="s">
        <v>92</v>
      </c>
      <c r="F2707" s="196" t="s">
        <v>64</v>
      </c>
      <c r="G2707" s="196" t="s">
        <v>210</v>
      </c>
      <c r="H2707" s="196">
        <v>5</v>
      </c>
      <c r="I2707" s="196"/>
      <c r="J2707" s="196">
        <v>0</v>
      </c>
      <c r="K2707" s="448"/>
      <c r="L2707" s="196"/>
      <c r="M2707" s="196"/>
      <c r="N2707" s="216">
        <v>0</v>
      </c>
      <c r="O2707" s="216">
        <v>0</v>
      </c>
      <c r="P2707" s="216">
        <v>0</v>
      </c>
      <c r="Q2707" s="335">
        <v>0</v>
      </c>
      <c r="R2707" s="234"/>
    </row>
    <row r="2708" spans="2:18" s="194" customFormat="1" x14ac:dyDescent="0.25">
      <c r="B2708" s="233">
        <v>2709</v>
      </c>
      <c r="C2708" s="293">
        <v>45512</v>
      </c>
      <c r="D2708" s="195" t="s">
        <v>370</v>
      </c>
      <c r="E2708" s="196" t="s">
        <v>92</v>
      </c>
      <c r="F2708" s="196" t="s">
        <v>1</v>
      </c>
      <c r="G2708" s="196" t="s">
        <v>209</v>
      </c>
      <c r="H2708" s="196">
        <v>10</v>
      </c>
      <c r="I2708" s="196"/>
      <c r="J2708" s="196">
        <v>0</v>
      </c>
      <c r="K2708" s="448"/>
      <c r="L2708" s="196"/>
      <c r="M2708" s="196"/>
      <c r="N2708" s="216">
        <v>0</v>
      </c>
      <c r="O2708" s="216">
        <v>0</v>
      </c>
      <c r="P2708" s="216">
        <v>0</v>
      </c>
      <c r="Q2708" s="335">
        <v>0</v>
      </c>
      <c r="R2708" s="234"/>
    </row>
    <row r="2709" spans="2:18" s="194" customFormat="1" x14ac:dyDescent="0.25">
      <c r="B2709" s="233">
        <v>2710</v>
      </c>
      <c r="C2709" s="293">
        <v>45512</v>
      </c>
      <c r="D2709" s="195" t="s">
        <v>370</v>
      </c>
      <c r="E2709" s="196" t="s">
        <v>92</v>
      </c>
      <c r="F2709" s="196" t="s">
        <v>1</v>
      </c>
      <c r="G2709" s="196" t="s">
        <v>209</v>
      </c>
      <c r="H2709" s="196">
        <v>10</v>
      </c>
      <c r="I2709" s="196"/>
      <c r="J2709" s="196">
        <v>0</v>
      </c>
      <c r="K2709" s="448"/>
      <c r="L2709" s="196"/>
      <c r="M2709" s="196"/>
      <c r="N2709" s="216">
        <v>0</v>
      </c>
      <c r="O2709" s="216">
        <v>0</v>
      </c>
      <c r="P2709" s="216">
        <v>0</v>
      </c>
      <c r="Q2709" s="335">
        <v>0</v>
      </c>
      <c r="R2709" s="234"/>
    </row>
    <row r="2710" spans="2:18" s="194" customFormat="1" x14ac:dyDescent="0.25">
      <c r="B2710" s="233">
        <v>2711</v>
      </c>
      <c r="C2710" s="293">
        <v>45512</v>
      </c>
      <c r="D2710" s="195" t="s">
        <v>91</v>
      </c>
      <c r="E2710" s="196" t="s">
        <v>92</v>
      </c>
      <c r="F2710" s="196" t="s">
        <v>1</v>
      </c>
      <c r="G2710" s="196" t="s">
        <v>209</v>
      </c>
      <c r="H2710" s="196">
        <v>6.65</v>
      </c>
      <c r="I2710" s="196" t="s">
        <v>215</v>
      </c>
      <c r="J2710" s="196">
        <v>23</v>
      </c>
      <c r="K2710" s="448">
        <v>715650</v>
      </c>
      <c r="L2710" s="196" t="s">
        <v>62</v>
      </c>
      <c r="M2710" s="196" t="s">
        <v>298</v>
      </c>
      <c r="N2710" s="216">
        <v>0</v>
      </c>
      <c r="O2710" s="216">
        <v>175.89250000000001</v>
      </c>
      <c r="P2710" s="216">
        <v>0</v>
      </c>
      <c r="Q2710" s="335">
        <v>0</v>
      </c>
      <c r="R2710" s="234"/>
    </row>
    <row r="2711" spans="2:18" s="194" customFormat="1" x14ac:dyDescent="0.25">
      <c r="B2711" s="233">
        <v>2712</v>
      </c>
      <c r="C2711" s="293">
        <v>45512</v>
      </c>
      <c r="D2711" s="195" t="s">
        <v>94</v>
      </c>
      <c r="E2711" s="196" t="s">
        <v>92</v>
      </c>
      <c r="F2711" s="196" t="s">
        <v>1</v>
      </c>
      <c r="G2711" s="196" t="s">
        <v>209</v>
      </c>
      <c r="H2711" s="196">
        <v>6.65</v>
      </c>
      <c r="I2711" s="196" t="s">
        <v>215</v>
      </c>
      <c r="J2711" s="196">
        <v>9</v>
      </c>
      <c r="K2711" s="448">
        <v>715600</v>
      </c>
      <c r="L2711" s="196" t="s">
        <v>63</v>
      </c>
      <c r="M2711" s="196" t="s">
        <v>298</v>
      </c>
      <c r="N2711" s="216">
        <v>0</v>
      </c>
      <c r="O2711" s="216">
        <v>68.827500000000001</v>
      </c>
      <c r="P2711" s="216">
        <v>0</v>
      </c>
      <c r="Q2711" s="335">
        <v>0</v>
      </c>
      <c r="R2711" s="234"/>
    </row>
    <row r="2712" spans="2:18" s="194" customFormat="1" ht="20.25" customHeight="1" x14ac:dyDescent="0.25">
      <c r="B2712" s="233">
        <v>2713</v>
      </c>
      <c r="C2712" s="293">
        <v>45512</v>
      </c>
      <c r="D2712" s="195" t="s">
        <v>116</v>
      </c>
      <c r="E2712" s="196" t="s">
        <v>92</v>
      </c>
      <c r="F2712" s="196" t="s">
        <v>1</v>
      </c>
      <c r="G2712" s="196" t="s">
        <v>209</v>
      </c>
      <c r="H2712" s="196">
        <v>6.65</v>
      </c>
      <c r="I2712" s="196"/>
      <c r="J2712" s="196">
        <v>0</v>
      </c>
      <c r="K2712" s="448"/>
      <c r="L2712" s="196"/>
      <c r="M2712" s="196"/>
      <c r="N2712" s="216">
        <v>0</v>
      </c>
      <c r="O2712" s="216">
        <v>0</v>
      </c>
      <c r="P2712" s="216">
        <v>0</v>
      </c>
      <c r="Q2712" s="335">
        <v>0</v>
      </c>
      <c r="R2712" s="234" t="s">
        <v>267</v>
      </c>
    </row>
    <row r="2713" spans="2:18" s="194" customFormat="1" ht="20.25" customHeight="1" x14ac:dyDescent="0.25">
      <c r="B2713" s="233">
        <v>2714</v>
      </c>
      <c r="C2713" s="293">
        <v>45512</v>
      </c>
      <c r="D2713" s="195" t="s">
        <v>295</v>
      </c>
      <c r="E2713" s="196" t="s">
        <v>92</v>
      </c>
      <c r="F2713" s="196" t="s">
        <v>62</v>
      </c>
      <c r="G2713" s="196" t="s">
        <v>210</v>
      </c>
      <c r="H2713" s="196">
        <v>4.1500000000000004</v>
      </c>
      <c r="I2713" s="196"/>
      <c r="J2713" s="196">
        <v>0</v>
      </c>
      <c r="K2713" s="448"/>
      <c r="L2713" s="196"/>
      <c r="M2713" s="196"/>
      <c r="N2713" s="216">
        <v>0</v>
      </c>
      <c r="O2713" s="216">
        <v>0</v>
      </c>
      <c r="P2713" s="216">
        <v>0</v>
      </c>
      <c r="Q2713" s="335">
        <v>0</v>
      </c>
      <c r="R2713" s="234" t="s">
        <v>267</v>
      </c>
    </row>
    <row r="2714" spans="2:18" s="194" customFormat="1" x14ac:dyDescent="0.25">
      <c r="B2714" s="233">
        <v>2715</v>
      </c>
      <c r="C2714" s="293">
        <v>45512</v>
      </c>
      <c r="D2714" s="195" t="s">
        <v>155</v>
      </c>
      <c r="E2714" s="196" t="s">
        <v>92</v>
      </c>
      <c r="F2714" s="196" t="s">
        <v>62</v>
      </c>
      <c r="G2714" s="196" t="s">
        <v>210</v>
      </c>
      <c r="H2714" s="196">
        <v>4.1500000000000004</v>
      </c>
      <c r="I2714" s="196" t="s">
        <v>215</v>
      </c>
      <c r="J2714" s="196">
        <v>31</v>
      </c>
      <c r="K2714" s="448">
        <v>715650</v>
      </c>
      <c r="L2714" s="196" t="s">
        <v>62</v>
      </c>
      <c r="M2714" s="196" t="s">
        <v>298</v>
      </c>
      <c r="N2714" s="216">
        <v>0</v>
      </c>
      <c r="O2714" s="216">
        <v>147.94749999999999</v>
      </c>
      <c r="P2714" s="216">
        <v>0</v>
      </c>
      <c r="Q2714" s="335">
        <v>0</v>
      </c>
      <c r="R2714" s="234" t="s">
        <v>436</v>
      </c>
    </row>
    <row r="2715" spans="2:18" s="194" customFormat="1" x14ac:dyDescent="0.25">
      <c r="B2715" s="233">
        <v>2716</v>
      </c>
      <c r="C2715" s="293">
        <v>45512</v>
      </c>
      <c r="D2715" s="195" t="s">
        <v>154</v>
      </c>
      <c r="E2715" s="196" t="s">
        <v>92</v>
      </c>
      <c r="F2715" s="196" t="s">
        <v>62</v>
      </c>
      <c r="G2715" s="196" t="s">
        <v>210</v>
      </c>
      <c r="H2715" s="196">
        <v>4.1500000000000004</v>
      </c>
      <c r="I2715" s="196" t="s">
        <v>215</v>
      </c>
      <c r="J2715" s="196">
        <v>31</v>
      </c>
      <c r="K2715" s="448">
        <v>715650</v>
      </c>
      <c r="L2715" s="196" t="s">
        <v>62</v>
      </c>
      <c r="M2715" s="196" t="s">
        <v>298</v>
      </c>
      <c r="N2715" s="216">
        <v>0</v>
      </c>
      <c r="O2715" s="216">
        <v>147.94749999999999</v>
      </c>
      <c r="P2715" s="216">
        <v>0</v>
      </c>
      <c r="Q2715" s="335">
        <v>0</v>
      </c>
      <c r="R2715" s="234" t="s">
        <v>436</v>
      </c>
    </row>
    <row r="2716" spans="2:18" s="194" customFormat="1" x14ac:dyDescent="0.25">
      <c r="B2716" s="233">
        <v>2717</v>
      </c>
      <c r="C2716" s="293">
        <v>45512</v>
      </c>
      <c r="D2716" s="195" t="s">
        <v>426</v>
      </c>
      <c r="E2716" s="196" t="s">
        <v>159</v>
      </c>
      <c r="F2716" s="196" t="s">
        <v>381</v>
      </c>
      <c r="G2716" s="196" t="s">
        <v>159</v>
      </c>
      <c r="H2716" s="196">
        <v>10</v>
      </c>
      <c r="I2716" s="196"/>
      <c r="J2716" s="196">
        <v>0</v>
      </c>
      <c r="K2716" s="448"/>
      <c r="L2716" s="196"/>
      <c r="M2716" s="196"/>
      <c r="N2716" s="216">
        <v>0</v>
      </c>
      <c r="O2716" s="216">
        <v>0</v>
      </c>
      <c r="P2716" s="216">
        <v>0</v>
      </c>
      <c r="Q2716" s="335">
        <v>0</v>
      </c>
      <c r="R2716" s="234"/>
    </row>
    <row r="2717" spans="2:18" s="194" customFormat="1" x14ac:dyDescent="0.25">
      <c r="B2717" s="233">
        <v>2718</v>
      </c>
      <c r="C2717" s="293">
        <v>45512</v>
      </c>
      <c r="D2717" s="195" t="s">
        <v>277</v>
      </c>
      <c r="E2717" s="196" t="s">
        <v>176</v>
      </c>
      <c r="F2717" s="196" t="s">
        <v>7</v>
      </c>
      <c r="G2717" s="196" t="s">
        <v>209</v>
      </c>
      <c r="H2717" s="196">
        <v>7</v>
      </c>
      <c r="I2717" s="196" t="s">
        <v>214</v>
      </c>
      <c r="J2717" s="196">
        <v>33</v>
      </c>
      <c r="K2717" s="448">
        <v>723280</v>
      </c>
      <c r="L2717" s="196" t="s">
        <v>7</v>
      </c>
      <c r="M2717" s="196" t="s">
        <v>298</v>
      </c>
      <c r="N2717" s="216">
        <v>231</v>
      </c>
      <c r="O2717" s="216">
        <v>0</v>
      </c>
      <c r="P2717" s="216">
        <v>0</v>
      </c>
      <c r="Q2717" s="335">
        <v>0</v>
      </c>
      <c r="R2717" s="234"/>
    </row>
    <row r="2718" spans="2:18" s="194" customFormat="1" x14ac:dyDescent="0.25">
      <c r="B2718" s="233">
        <v>2719</v>
      </c>
      <c r="C2718" s="293">
        <v>45512</v>
      </c>
      <c r="D2718" s="195" t="s">
        <v>261</v>
      </c>
      <c r="E2718" s="196" t="s">
        <v>269</v>
      </c>
      <c r="F2718" s="196" t="s">
        <v>7</v>
      </c>
      <c r="G2718" s="196" t="s">
        <v>210</v>
      </c>
      <c r="H2718" s="196">
        <v>5</v>
      </c>
      <c r="I2718" s="196" t="s">
        <v>214</v>
      </c>
      <c r="J2718" s="196">
        <v>9</v>
      </c>
      <c r="K2718" s="448">
        <v>723280</v>
      </c>
      <c r="L2718" s="196" t="s">
        <v>7</v>
      </c>
      <c r="M2718" s="196" t="s">
        <v>298</v>
      </c>
      <c r="N2718" s="216">
        <v>45</v>
      </c>
      <c r="O2718" s="216">
        <v>0</v>
      </c>
      <c r="P2718" s="216">
        <v>0</v>
      </c>
      <c r="Q2718" s="335">
        <v>0</v>
      </c>
      <c r="R2718" s="234"/>
    </row>
    <row r="2719" spans="2:18" s="194" customFormat="1" x14ac:dyDescent="0.25">
      <c r="B2719" s="233">
        <v>2720</v>
      </c>
      <c r="C2719" s="293">
        <v>45512</v>
      </c>
      <c r="D2719" s="195" t="s">
        <v>254</v>
      </c>
      <c r="E2719" s="196" t="s">
        <v>159</v>
      </c>
      <c r="F2719" s="196" t="s">
        <v>7</v>
      </c>
      <c r="G2719" s="196" t="s">
        <v>159</v>
      </c>
      <c r="H2719" s="196">
        <v>10</v>
      </c>
      <c r="I2719" s="196"/>
      <c r="J2719" s="196">
        <v>0</v>
      </c>
      <c r="K2719" s="448"/>
      <c r="L2719" s="196"/>
      <c r="M2719" s="196"/>
      <c r="N2719" s="216">
        <v>0</v>
      </c>
      <c r="O2719" s="216">
        <v>0</v>
      </c>
      <c r="P2719" s="216">
        <v>0</v>
      </c>
      <c r="Q2719" s="335">
        <v>0</v>
      </c>
      <c r="R2719" s="234"/>
    </row>
    <row r="2720" spans="2:18" s="194" customFormat="1" x14ac:dyDescent="0.25">
      <c r="B2720" s="233">
        <v>2721</v>
      </c>
      <c r="C2720" s="293">
        <v>45512</v>
      </c>
      <c r="D2720" s="195" t="s">
        <v>352</v>
      </c>
      <c r="E2720" s="196" t="s">
        <v>176</v>
      </c>
      <c r="F2720" s="196" t="s">
        <v>7</v>
      </c>
      <c r="G2720" s="196" t="s">
        <v>209</v>
      </c>
      <c r="H2720" s="196">
        <v>7</v>
      </c>
      <c r="I2720" s="196" t="s">
        <v>214</v>
      </c>
      <c r="J2720" s="196">
        <v>34</v>
      </c>
      <c r="K2720" s="448">
        <v>723280</v>
      </c>
      <c r="L2720" s="196" t="s">
        <v>7</v>
      </c>
      <c r="M2720" s="196" t="s">
        <v>298</v>
      </c>
      <c r="N2720" s="216">
        <v>238</v>
      </c>
      <c r="O2720" s="216">
        <v>0</v>
      </c>
      <c r="P2720" s="216">
        <v>0</v>
      </c>
      <c r="Q2720" s="335">
        <v>0</v>
      </c>
      <c r="R2720" s="234"/>
    </row>
    <row r="2721" spans="2:18" s="194" customFormat="1" x14ac:dyDescent="0.25">
      <c r="B2721" s="233">
        <v>2722</v>
      </c>
      <c r="C2721" s="293">
        <v>45512</v>
      </c>
      <c r="D2721" s="195" t="s">
        <v>175</v>
      </c>
      <c r="E2721" s="196" t="s">
        <v>176</v>
      </c>
      <c r="F2721" s="196" t="s">
        <v>7</v>
      </c>
      <c r="G2721" s="196" t="s">
        <v>209</v>
      </c>
      <c r="H2721" s="196">
        <v>7</v>
      </c>
      <c r="I2721" s="196" t="s">
        <v>214</v>
      </c>
      <c r="J2721" s="196">
        <v>26</v>
      </c>
      <c r="K2721" s="448">
        <v>723280</v>
      </c>
      <c r="L2721" s="196" t="s">
        <v>7</v>
      </c>
      <c r="M2721" s="196" t="s">
        <v>298</v>
      </c>
      <c r="N2721" s="216">
        <v>182</v>
      </c>
      <c r="O2721" s="216">
        <v>0</v>
      </c>
      <c r="P2721" s="216">
        <v>0</v>
      </c>
      <c r="Q2721" s="335">
        <v>0</v>
      </c>
      <c r="R2721" s="234"/>
    </row>
    <row r="2722" spans="2:18" s="194" customFormat="1" x14ac:dyDescent="0.25">
      <c r="B2722" s="233">
        <v>2723</v>
      </c>
      <c r="C2722" s="293">
        <v>45512</v>
      </c>
      <c r="D2722" s="195" t="s">
        <v>171</v>
      </c>
      <c r="E2722" s="196" t="s">
        <v>159</v>
      </c>
      <c r="F2722" s="196" t="s">
        <v>7</v>
      </c>
      <c r="G2722" s="196" t="s">
        <v>159</v>
      </c>
      <c r="H2722" s="196">
        <v>11.2</v>
      </c>
      <c r="I2722" s="196" t="s">
        <v>66</v>
      </c>
      <c r="J2722" s="196">
        <v>7</v>
      </c>
      <c r="K2722" s="448"/>
      <c r="L2722" s="196" t="s">
        <v>356</v>
      </c>
      <c r="M2722" s="196"/>
      <c r="N2722" s="216">
        <v>0</v>
      </c>
      <c r="O2722" s="216">
        <v>0</v>
      </c>
      <c r="P2722" s="216">
        <v>78.399999999999991</v>
      </c>
      <c r="Q2722" s="335">
        <v>0</v>
      </c>
      <c r="R2722" s="234"/>
    </row>
    <row r="2723" spans="2:18" s="194" customFormat="1" x14ac:dyDescent="0.25">
      <c r="B2723" s="233">
        <v>2724</v>
      </c>
      <c r="C2723" s="293">
        <v>45512</v>
      </c>
      <c r="D2723" s="195" t="s">
        <v>151</v>
      </c>
      <c r="E2723" s="196" t="s">
        <v>92</v>
      </c>
      <c r="F2723" s="196" t="s">
        <v>63</v>
      </c>
      <c r="G2723" s="196" t="s">
        <v>209</v>
      </c>
      <c r="H2723" s="196">
        <v>6.65</v>
      </c>
      <c r="I2723" s="196"/>
      <c r="J2723" s="196">
        <v>0</v>
      </c>
      <c r="K2723" s="448"/>
      <c r="L2723" s="196"/>
      <c r="M2723" s="196"/>
      <c r="N2723" s="216">
        <v>0</v>
      </c>
      <c r="O2723" s="216">
        <v>0</v>
      </c>
      <c r="P2723" s="216">
        <v>0</v>
      </c>
      <c r="Q2723" s="335">
        <v>0</v>
      </c>
      <c r="R2723" s="234"/>
    </row>
    <row r="2724" spans="2:18" s="194" customFormat="1" x14ac:dyDescent="0.25">
      <c r="B2724" s="233">
        <v>2725</v>
      </c>
      <c r="C2724" s="293">
        <v>45512</v>
      </c>
      <c r="D2724" s="195" t="s">
        <v>150</v>
      </c>
      <c r="E2724" s="196" t="s">
        <v>92</v>
      </c>
      <c r="F2724" s="196" t="s">
        <v>63</v>
      </c>
      <c r="G2724" s="196" t="s">
        <v>210</v>
      </c>
      <c r="H2724" s="196">
        <v>4.1500000000000004</v>
      </c>
      <c r="I2724" s="196" t="s">
        <v>215</v>
      </c>
      <c r="J2724" s="196">
        <v>17</v>
      </c>
      <c r="K2724" s="448">
        <v>715600</v>
      </c>
      <c r="L2724" s="196" t="s">
        <v>63</v>
      </c>
      <c r="M2724" s="196" t="s">
        <v>298</v>
      </c>
      <c r="N2724" s="216">
        <v>0</v>
      </c>
      <c r="O2724" s="216">
        <v>81.132500000000007</v>
      </c>
      <c r="P2724" s="216">
        <v>0</v>
      </c>
      <c r="Q2724" s="335">
        <v>0</v>
      </c>
      <c r="R2724" s="234"/>
    </row>
    <row r="2725" spans="2:18" s="194" customFormat="1" x14ac:dyDescent="0.25">
      <c r="B2725" s="233">
        <v>2726</v>
      </c>
      <c r="C2725" s="293">
        <v>45512</v>
      </c>
      <c r="D2725" s="195" t="s">
        <v>148</v>
      </c>
      <c r="E2725" s="196" t="s">
        <v>92</v>
      </c>
      <c r="F2725" s="196" t="s">
        <v>63</v>
      </c>
      <c r="G2725" s="196" t="s">
        <v>210</v>
      </c>
      <c r="H2725" s="196">
        <v>4.1500000000000004</v>
      </c>
      <c r="I2725" s="196" t="s">
        <v>215</v>
      </c>
      <c r="J2725" s="196">
        <v>19</v>
      </c>
      <c r="K2725" s="448">
        <v>715600</v>
      </c>
      <c r="L2725" s="196" t="s">
        <v>63</v>
      </c>
      <c r="M2725" s="196" t="s">
        <v>298</v>
      </c>
      <c r="N2725" s="216">
        <v>0</v>
      </c>
      <c r="O2725" s="216">
        <v>90.677500000000009</v>
      </c>
      <c r="P2725" s="216">
        <v>0</v>
      </c>
      <c r="Q2725" s="335">
        <v>0</v>
      </c>
      <c r="R2725" s="234"/>
    </row>
    <row r="2726" spans="2:18" s="194" customFormat="1" x14ac:dyDescent="0.25">
      <c r="B2726" s="233">
        <v>2727</v>
      </c>
      <c r="C2726" s="293">
        <v>45512</v>
      </c>
      <c r="D2726" s="195" t="s">
        <v>177</v>
      </c>
      <c r="E2726" s="196" t="s">
        <v>159</v>
      </c>
      <c r="F2726" s="196" t="s">
        <v>8</v>
      </c>
      <c r="G2726" s="196" t="s">
        <v>159</v>
      </c>
      <c r="H2726" s="196">
        <v>11.6</v>
      </c>
      <c r="I2726" s="196" t="s">
        <v>66</v>
      </c>
      <c r="J2726" s="196">
        <v>3</v>
      </c>
      <c r="K2726" s="448"/>
      <c r="L2726" s="196" t="s">
        <v>356</v>
      </c>
      <c r="M2726" s="196"/>
      <c r="N2726" s="216">
        <v>0</v>
      </c>
      <c r="O2726" s="216">
        <v>0</v>
      </c>
      <c r="P2726" s="216">
        <v>34.799999999999997</v>
      </c>
      <c r="Q2726" s="335">
        <v>0</v>
      </c>
      <c r="R2726" s="234"/>
    </row>
    <row r="2727" spans="2:18" s="194" customFormat="1" x14ac:dyDescent="0.25">
      <c r="B2727" s="233">
        <v>2728</v>
      </c>
      <c r="C2727" s="293">
        <v>45512</v>
      </c>
      <c r="D2727" s="195" t="s">
        <v>139</v>
      </c>
      <c r="E2727" s="196" t="s">
        <v>92</v>
      </c>
      <c r="F2727" s="196" t="s">
        <v>2</v>
      </c>
      <c r="G2727" s="196" t="s">
        <v>209</v>
      </c>
      <c r="H2727" s="196">
        <v>7</v>
      </c>
      <c r="I2727" s="196" t="s">
        <v>214</v>
      </c>
      <c r="J2727" s="196">
        <v>10</v>
      </c>
      <c r="K2727" s="448">
        <v>712650</v>
      </c>
      <c r="L2727" s="196" t="s">
        <v>2</v>
      </c>
      <c r="M2727" s="196" t="s">
        <v>298</v>
      </c>
      <c r="N2727" s="216">
        <v>70</v>
      </c>
      <c r="O2727" s="216">
        <v>0</v>
      </c>
      <c r="P2727" s="216">
        <v>0</v>
      </c>
      <c r="Q2727" s="335">
        <v>0</v>
      </c>
      <c r="R2727" s="234"/>
    </row>
    <row r="2728" spans="2:18" s="194" customFormat="1" x14ac:dyDescent="0.25">
      <c r="B2728" s="233">
        <v>2729</v>
      </c>
      <c r="C2728" s="293">
        <v>45512</v>
      </c>
      <c r="D2728" s="195" t="s">
        <v>140</v>
      </c>
      <c r="E2728" s="196" t="s">
        <v>92</v>
      </c>
      <c r="F2728" s="196" t="s">
        <v>2</v>
      </c>
      <c r="G2728" s="196" t="s">
        <v>209</v>
      </c>
      <c r="H2728" s="196">
        <v>7</v>
      </c>
      <c r="I2728" s="196" t="s">
        <v>214</v>
      </c>
      <c r="J2728" s="196">
        <v>9</v>
      </c>
      <c r="K2728" s="448">
        <v>712650</v>
      </c>
      <c r="L2728" s="196" t="s">
        <v>2</v>
      </c>
      <c r="M2728" s="196" t="s">
        <v>298</v>
      </c>
      <c r="N2728" s="216">
        <v>63</v>
      </c>
      <c r="O2728" s="216">
        <v>0</v>
      </c>
      <c r="P2728" s="216">
        <v>0</v>
      </c>
      <c r="Q2728" s="335">
        <v>0</v>
      </c>
      <c r="R2728" s="234"/>
    </row>
    <row r="2729" spans="2:18" s="194" customFormat="1" x14ac:dyDescent="0.25">
      <c r="B2729" s="233">
        <v>2730</v>
      </c>
      <c r="C2729" s="293">
        <v>45512</v>
      </c>
      <c r="D2729" s="195" t="s">
        <v>141</v>
      </c>
      <c r="E2729" s="196" t="s">
        <v>92</v>
      </c>
      <c r="F2729" s="196" t="s">
        <v>2</v>
      </c>
      <c r="G2729" s="196" t="s">
        <v>209</v>
      </c>
      <c r="H2729" s="196">
        <v>7</v>
      </c>
      <c r="I2729" s="196" t="s">
        <v>214</v>
      </c>
      <c r="J2729" s="196">
        <v>9</v>
      </c>
      <c r="K2729" s="448">
        <v>712650</v>
      </c>
      <c r="L2729" s="196" t="s">
        <v>2</v>
      </c>
      <c r="M2729" s="196" t="s">
        <v>298</v>
      </c>
      <c r="N2729" s="216">
        <v>63</v>
      </c>
      <c r="O2729" s="216">
        <v>0</v>
      </c>
      <c r="P2729" s="216">
        <v>0</v>
      </c>
      <c r="Q2729" s="335">
        <v>0</v>
      </c>
      <c r="R2729" s="234"/>
    </row>
    <row r="2730" spans="2:18" s="194" customFormat="1" x14ac:dyDescent="0.25">
      <c r="B2730" s="233">
        <v>2731</v>
      </c>
      <c r="C2730" s="293">
        <v>45512</v>
      </c>
      <c r="D2730" s="195" t="s">
        <v>252</v>
      </c>
      <c r="E2730" s="196" t="s">
        <v>92</v>
      </c>
      <c r="F2730" s="196" t="s">
        <v>2</v>
      </c>
      <c r="G2730" s="196" t="s">
        <v>209</v>
      </c>
      <c r="H2730" s="196">
        <v>7</v>
      </c>
      <c r="I2730" s="196" t="s">
        <v>214</v>
      </c>
      <c r="J2730" s="196">
        <v>18</v>
      </c>
      <c r="K2730" s="448">
        <v>712650</v>
      </c>
      <c r="L2730" s="196" t="s">
        <v>2</v>
      </c>
      <c r="M2730" s="196" t="s">
        <v>298</v>
      </c>
      <c r="N2730" s="216">
        <v>126</v>
      </c>
      <c r="O2730" s="216">
        <v>0</v>
      </c>
      <c r="P2730" s="216">
        <v>0</v>
      </c>
      <c r="Q2730" s="335">
        <v>0</v>
      </c>
      <c r="R2730" s="234"/>
    </row>
    <row r="2731" spans="2:18" s="194" customFormat="1" x14ac:dyDescent="0.25">
      <c r="B2731" s="233">
        <v>2732</v>
      </c>
      <c r="C2731" s="293">
        <v>45512</v>
      </c>
      <c r="D2731" s="195" t="s">
        <v>259</v>
      </c>
      <c r="E2731" s="196" t="s">
        <v>92</v>
      </c>
      <c r="F2731" s="196" t="s">
        <v>2</v>
      </c>
      <c r="G2731" s="196" t="s">
        <v>209</v>
      </c>
      <c r="H2731" s="196">
        <v>7</v>
      </c>
      <c r="I2731" s="196" t="s">
        <v>214</v>
      </c>
      <c r="J2731" s="196">
        <v>18</v>
      </c>
      <c r="K2731" s="448">
        <v>712650</v>
      </c>
      <c r="L2731" s="196" t="s">
        <v>2</v>
      </c>
      <c r="M2731" s="196" t="s">
        <v>298</v>
      </c>
      <c r="N2731" s="216">
        <v>126</v>
      </c>
      <c r="O2731" s="216">
        <v>0</v>
      </c>
      <c r="P2731" s="216">
        <v>0</v>
      </c>
      <c r="Q2731" s="335">
        <v>0</v>
      </c>
      <c r="R2731" s="234"/>
    </row>
    <row r="2732" spans="2:18" s="194" customFormat="1" x14ac:dyDescent="0.25">
      <c r="B2732" s="233">
        <v>2733</v>
      </c>
      <c r="C2732" s="293">
        <v>45512</v>
      </c>
      <c r="D2732" s="195" t="s">
        <v>260</v>
      </c>
      <c r="E2732" s="196" t="s">
        <v>92</v>
      </c>
      <c r="F2732" s="196" t="s">
        <v>2</v>
      </c>
      <c r="G2732" s="196" t="s">
        <v>209</v>
      </c>
      <c r="H2732" s="196">
        <v>7</v>
      </c>
      <c r="I2732" s="196" t="s">
        <v>214</v>
      </c>
      <c r="J2732" s="196">
        <v>18</v>
      </c>
      <c r="K2732" s="448">
        <v>712650</v>
      </c>
      <c r="L2732" s="196" t="s">
        <v>2</v>
      </c>
      <c r="M2732" s="196" t="s">
        <v>298</v>
      </c>
      <c r="N2732" s="216">
        <v>126</v>
      </c>
      <c r="O2732" s="216">
        <v>0</v>
      </c>
      <c r="P2732" s="216">
        <v>0</v>
      </c>
      <c r="Q2732" s="335">
        <v>0</v>
      </c>
      <c r="R2732" s="234"/>
    </row>
    <row r="2733" spans="2:18" s="194" customFormat="1" x14ac:dyDescent="0.25">
      <c r="B2733" s="233">
        <v>2734</v>
      </c>
      <c r="C2733" s="293">
        <v>45512</v>
      </c>
      <c r="D2733" s="195" t="s">
        <v>379</v>
      </c>
      <c r="E2733" s="196" t="s">
        <v>269</v>
      </c>
      <c r="F2733" s="196" t="s">
        <v>381</v>
      </c>
      <c r="G2733" s="196" t="s">
        <v>210</v>
      </c>
      <c r="H2733" s="196">
        <v>4.1500000000000004</v>
      </c>
      <c r="I2733" s="196" t="s">
        <v>215</v>
      </c>
      <c r="J2733" s="196">
        <v>8</v>
      </c>
      <c r="K2733" s="448">
        <v>715750</v>
      </c>
      <c r="L2733" s="196" t="s">
        <v>381</v>
      </c>
      <c r="M2733" s="196" t="s">
        <v>298</v>
      </c>
      <c r="N2733" s="216">
        <v>0</v>
      </c>
      <c r="O2733" s="216">
        <v>38.18</v>
      </c>
      <c r="P2733" s="216">
        <v>0</v>
      </c>
      <c r="Q2733" s="335">
        <v>0</v>
      </c>
      <c r="R2733" s="234"/>
    </row>
    <row r="2734" spans="2:18" s="194" customFormat="1" x14ac:dyDescent="0.25">
      <c r="B2734" s="233">
        <v>2735</v>
      </c>
      <c r="C2734" s="293">
        <v>45512</v>
      </c>
      <c r="D2734" s="195" t="s">
        <v>379</v>
      </c>
      <c r="E2734" s="196" t="s">
        <v>269</v>
      </c>
      <c r="F2734" s="196" t="s">
        <v>381</v>
      </c>
      <c r="G2734" s="196" t="s">
        <v>210</v>
      </c>
      <c r="H2734" s="196">
        <v>4.1500000000000004</v>
      </c>
      <c r="I2734" s="196" t="s">
        <v>350</v>
      </c>
      <c r="J2734" s="196">
        <v>15</v>
      </c>
      <c r="K2734" s="448">
        <v>717300</v>
      </c>
      <c r="L2734" s="196" t="s">
        <v>381</v>
      </c>
      <c r="M2734" s="196" t="s">
        <v>298</v>
      </c>
      <c r="N2734" s="216">
        <v>0</v>
      </c>
      <c r="O2734" s="216">
        <v>0</v>
      </c>
      <c r="P2734" s="216">
        <v>0</v>
      </c>
      <c r="Q2734" s="335">
        <v>0</v>
      </c>
      <c r="R2734" s="234" t="s">
        <v>441</v>
      </c>
    </row>
    <row r="2735" spans="2:18" s="194" customFormat="1" x14ac:dyDescent="0.25">
      <c r="B2735" s="233">
        <v>2736</v>
      </c>
      <c r="C2735" s="293">
        <v>45512</v>
      </c>
      <c r="D2735" s="195" t="s">
        <v>380</v>
      </c>
      <c r="E2735" s="196" t="s">
        <v>269</v>
      </c>
      <c r="F2735" s="196" t="s">
        <v>381</v>
      </c>
      <c r="G2735" s="196" t="s">
        <v>210</v>
      </c>
      <c r="H2735" s="196">
        <v>4.1500000000000004</v>
      </c>
      <c r="I2735" s="196" t="s">
        <v>215</v>
      </c>
      <c r="J2735" s="196">
        <v>7</v>
      </c>
      <c r="K2735" s="448">
        <v>715750</v>
      </c>
      <c r="L2735" s="196" t="s">
        <v>381</v>
      </c>
      <c r="M2735" s="196" t="s">
        <v>298</v>
      </c>
      <c r="N2735" s="216">
        <v>0</v>
      </c>
      <c r="O2735" s="216">
        <v>33.407499999999999</v>
      </c>
      <c r="P2735" s="216">
        <v>0</v>
      </c>
      <c r="Q2735" s="335">
        <v>0</v>
      </c>
      <c r="R2735" s="234"/>
    </row>
    <row r="2736" spans="2:18" s="194" customFormat="1" x14ac:dyDescent="0.25">
      <c r="B2736" s="233">
        <v>2737</v>
      </c>
      <c r="C2736" s="293">
        <v>45512</v>
      </c>
      <c r="D2736" s="195" t="s">
        <v>380</v>
      </c>
      <c r="E2736" s="196" t="s">
        <v>269</v>
      </c>
      <c r="F2736" s="196" t="s">
        <v>381</v>
      </c>
      <c r="G2736" s="196" t="s">
        <v>210</v>
      </c>
      <c r="H2736" s="196">
        <v>4.1500000000000004</v>
      </c>
      <c r="I2736" s="196" t="s">
        <v>350</v>
      </c>
      <c r="J2736" s="196">
        <v>19</v>
      </c>
      <c r="K2736" s="448">
        <v>717300</v>
      </c>
      <c r="L2736" s="196" t="s">
        <v>381</v>
      </c>
      <c r="M2736" s="196" t="s">
        <v>298</v>
      </c>
      <c r="N2736" s="216">
        <v>0</v>
      </c>
      <c r="O2736" s="216">
        <v>0</v>
      </c>
      <c r="P2736" s="216">
        <v>0</v>
      </c>
      <c r="Q2736" s="335">
        <v>0</v>
      </c>
      <c r="R2736" s="234" t="s">
        <v>441</v>
      </c>
    </row>
    <row r="2737" spans="2:18" s="194" customFormat="1" x14ac:dyDescent="0.25">
      <c r="B2737" s="233">
        <v>2738</v>
      </c>
      <c r="C2737" s="293">
        <v>45512</v>
      </c>
      <c r="D2737" s="195" t="s">
        <v>96</v>
      </c>
      <c r="E2737" s="196" t="s">
        <v>159</v>
      </c>
      <c r="F2737" s="196" t="s">
        <v>1</v>
      </c>
      <c r="G2737" s="196" t="s">
        <v>159</v>
      </c>
      <c r="H2737" s="196">
        <v>11.8</v>
      </c>
      <c r="I2737" s="196" t="s">
        <v>66</v>
      </c>
      <c r="J2737" s="196">
        <v>4</v>
      </c>
      <c r="K2737" s="448"/>
      <c r="L2737" s="196" t="s">
        <v>356</v>
      </c>
      <c r="M2737" s="196"/>
      <c r="N2737" s="216">
        <v>0</v>
      </c>
      <c r="O2737" s="216">
        <v>0</v>
      </c>
      <c r="P2737" s="216">
        <v>47.2</v>
      </c>
      <c r="Q2737" s="335">
        <v>0</v>
      </c>
      <c r="R2737" s="234"/>
    </row>
    <row r="2738" spans="2:18" s="194" customFormat="1" x14ac:dyDescent="0.25">
      <c r="B2738" s="233">
        <v>2739</v>
      </c>
      <c r="C2738" s="293">
        <v>45512</v>
      </c>
      <c r="D2738" s="195" t="s">
        <v>128</v>
      </c>
      <c r="E2738" s="196" t="s">
        <v>159</v>
      </c>
      <c r="F2738" s="196" t="s">
        <v>1</v>
      </c>
      <c r="G2738" s="196" t="s">
        <v>159</v>
      </c>
      <c r="H2738" s="196">
        <v>11.8</v>
      </c>
      <c r="I2738" s="196" t="s">
        <v>66</v>
      </c>
      <c r="J2738" s="196">
        <v>4</v>
      </c>
      <c r="K2738" s="448"/>
      <c r="L2738" s="196" t="s">
        <v>356</v>
      </c>
      <c r="M2738" s="196"/>
      <c r="N2738" s="216">
        <v>0</v>
      </c>
      <c r="O2738" s="216">
        <v>0</v>
      </c>
      <c r="P2738" s="216">
        <v>47.2</v>
      </c>
      <c r="Q2738" s="335">
        <v>0</v>
      </c>
      <c r="R2738" s="234"/>
    </row>
    <row r="2739" spans="2:18" s="194" customFormat="1" x14ac:dyDescent="0.25">
      <c r="B2739" s="233">
        <v>2740</v>
      </c>
      <c r="C2739" s="293">
        <v>45512</v>
      </c>
      <c r="D2739" s="195" t="s">
        <v>255</v>
      </c>
      <c r="E2739" s="196" t="s">
        <v>159</v>
      </c>
      <c r="F2739" s="196" t="s">
        <v>65</v>
      </c>
      <c r="G2739" s="196" t="s">
        <v>159</v>
      </c>
      <c r="H2739" s="196">
        <v>30.5</v>
      </c>
      <c r="I2739" s="196"/>
      <c r="J2739" s="196">
        <v>0</v>
      </c>
      <c r="K2739" s="448"/>
      <c r="L2739" s="196"/>
      <c r="M2739" s="196"/>
      <c r="N2739" s="216">
        <v>0</v>
      </c>
      <c r="O2739" s="216">
        <v>0</v>
      </c>
      <c r="P2739" s="216">
        <v>0</v>
      </c>
      <c r="Q2739" s="335">
        <v>0</v>
      </c>
      <c r="R2739" s="234"/>
    </row>
    <row r="2740" spans="2:18" s="194" customFormat="1" x14ac:dyDescent="0.25">
      <c r="B2740" s="233">
        <v>2741</v>
      </c>
      <c r="C2740" s="293">
        <v>45512</v>
      </c>
      <c r="D2740" s="195" t="s">
        <v>119</v>
      </c>
      <c r="E2740" s="196" t="s">
        <v>257</v>
      </c>
      <c r="F2740" s="196" t="s">
        <v>1</v>
      </c>
      <c r="G2740" s="196" t="s">
        <v>300</v>
      </c>
      <c r="H2740" s="196">
        <v>6</v>
      </c>
      <c r="I2740" s="196"/>
      <c r="J2740" s="196">
        <v>0</v>
      </c>
      <c r="K2740" s="448"/>
      <c r="L2740" s="196"/>
      <c r="M2740" s="196"/>
      <c r="N2740" s="216">
        <v>0</v>
      </c>
      <c r="O2740" s="216">
        <v>0</v>
      </c>
      <c r="P2740" s="216">
        <v>0</v>
      </c>
      <c r="Q2740" s="335">
        <v>0</v>
      </c>
      <c r="R2740" s="234"/>
    </row>
    <row r="2741" spans="2:18" s="194" customFormat="1" x14ac:dyDescent="0.25">
      <c r="B2741" s="233">
        <v>2742</v>
      </c>
      <c r="C2741" s="293">
        <v>45512</v>
      </c>
      <c r="D2741" s="195" t="s">
        <v>121</v>
      </c>
      <c r="E2741" s="196" t="s">
        <v>258</v>
      </c>
      <c r="F2741" s="196" t="s">
        <v>1</v>
      </c>
      <c r="G2741" s="196" t="s">
        <v>300</v>
      </c>
      <c r="H2741" s="196">
        <v>6</v>
      </c>
      <c r="I2741" s="196"/>
      <c r="J2741" s="196">
        <v>0</v>
      </c>
      <c r="K2741" s="448"/>
      <c r="L2741" s="196"/>
      <c r="M2741" s="196"/>
      <c r="N2741" s="216">
        <v>0</v>
      </c>
      <c r="O2741" s="216">
        <v>0</v>
      </c>
      <c r="P2741" s="216">
        <v>0</v>
      </c>
      <c r="Q2741" s="335">
        <v>0</v>
      </c>
      <c r="R2741" s="234"/>
    </row>
    <row r="2742" spans="2:18" s="194" customFormat="1" x14ac:dyDescent="0.25">
      <c r="B2742" s="233">
        <v>2743</v>
      </c>
      <c r="C2742" s="293">
        <v>45512</v>
      </c>
      <c r="D2742" s="195" t="s">
        <v>349</v>
      </c>
      <c r="E2742" s="196" t="s">
        <v>258</v>
      </c>
      <c r="F2742" s="196" t="s">
        <v>1</v>
      </c>
      <c r="G2742" s="196" t="s">
        <v>300</v>
      </c>
      <c r="H2742" s="196">
        <v>6</v>
      </c>
      <c r="I2742" s="196"/>
      <c r="J2742" s="196">
        <v>0</v>
      </c>
      <c r="K2742" s="448"/>
      <c r="L2742" s="196"/>
      <c r="M2742" s="196"/>
      <c r="N2742" s="216">
        <v>0</v>
      </c>
      <c r="O2742" s="216">
        <v>0</v>
      </c>
      <c r="P2742" s="216">
        <v>0</v>
      </c>
      <c r="Q2742" s="335">
        <v>0</v>
      </c>
      <c r="R2742" s="234"/>
    </row>
    <row r="2743" spans="2:18" s="194" customFormat="1" x14ac:dyDescent="0.25">
      <c r="B2743" s="233">
        <v>2744</v>
      </c>
      <c r="C2743" s="293">
        <v>45512</v>
      </c>
      <c r="D2743" s="195" t="s">
        <v>368</v>
      </c>
      <c r="E2743" s="196" t="s">
        <v>181</v>
      </c>
      <c r="F2743" s="196" t="s">
        <v>302</v>
      </c>
      <c r="G2743" s="196">
        <v>0</v>
      </c>
      <c r="H2743" s="196">
        <v>6</v>
      </c>
      <c r="I2743" s="196"/>
      <c r="J2743" s="196">
        <v>0</v>
      </c>
      <c r="K2743" s="448"/>
      <c r="L2743" s="196"/>
      <c r="M2743" s="196"/>
      <c r="N2743" s="216">
        <v>0</v>
      </c>
      <c r="O2743" s="216">
        <v>0</v>
      </c>
      <c r="P2743" s="216">
        <v>0</v>
      </c>
      <c r="Q2743" s="335">
        <v>0</v>
      </c>
      <c r="R2743" s="234"/>
    </row>
    <row r="2744" spans="2:18" s="194" customFormat="1" x14ac:dyDescent="0.25">
      <c r="B2744" s="233">
        <v>2745</v>
      </c>
      <c r="C2744" s="293">
        <v>45513</v>
      </c>
      <c r="D2744" s="195" t="s">
        <v>277</v>
      </c>
      <c r="E2744" s="196" t="s">
        <v>176</v>
      </c>
      <c r="F2744" s="196" t="s">
        <v>7</v>
      </c>
      <c r="G2744" s="196" t="s">
        <v>209</v>
      </c>
      <c r="H2744" s="196">
        <v>7</v>
      </c>
      <c r="I2744" s="196" t="s">
        <v>214</v>
      </c>
      <c r="J2744" s="196">
        <v>37</v>
      </c>
      <c r="K2744" s="448">
        <v>723</v>
      </c>
      <c r="L2744" s="196" t="s">
        <v>7</v>
      </c>
      <c r="M2744" s="196" t="s">
        <v>298</v>
      </c>
      <c r="N2744" s="216">
        <v>259</v>
      </c>
      <c r="O2744" s="216">
        <v>0</v>
      </c>
      <c r="P2744" s="216">
        <v>0</v>
      </c>
      <c r="Q2744" s="335">
        <v>0</v>
      </c>
      <c r="R2744" s="234"/>
    </row>
    <row r="2745" spans="2:18" s="194" customFormat="1" x14ac:dyDescent="0.25">
      <c r="B2745" s="233">
        <v>2746</v>
      </c>
      <c r="C2745" s="293">
        <v>45513</v>
      </c>
      <c r="D2745" s="195" t="s">
        <v>261</v>
      </c>
      <c r="E2745" s="196" t="s">
        <v>269</v>
      </c>
      <c r="F2745" s="196" t="s">
        <v>7</v>
      </c>
      <c r="G2745" s="196" t="s">
        <v>210</v>
      </c>
      <c r="H2745" s="196">
        <v>5</v>
      </c>
      <c r="I2745" s="196" t="s">
        <v>214</v>
      </c>
      <c r="J2745" s="196">
        <v>30</v>
      </c>
      <c r="K2745" s="448">
        <v>723</v>
      </c>
      <c r="L2745" s="196" t="s">
        <v>7</v>
      </c>
      <c r="M2745" s="196" t="s">
        <v>298</v>
      </c>
      <c r="N2745" s="216">
        <v>150</v>
      </c>
      <c r="O2745" s="216">
        <v>0</v>
      </c>
      <c r="P2745" s="216">
        <v>0</v>
      </c>
      <c r="Q2745" s="335">
        <v>0</v>
      </c>
      <c r="R2745" s="234"/>
    </row>
    <row r="2746" spans="2:18" s="194" customFormat="1" x14ac:dyDescent="0.25">
      <c r="B2746" s="233">
        <v>2747</v>
      </c>
      <c r="C2746" s="293">
        <v>45513</v>
      </c>
      <c r="D2746" s="195" t="s">
        <v>254</v>
      </c>
      <c r="E2746" s="196" t="s">
        <v>159</v>
      </c>
      <c r="F2746" s="196" t="s">
        <v>7</v>
      </c>
      <c r="G2746" s="196" t="s">
        <v>159</v>
      </c>
      <c r="H2746" s="196">
        <v>10</v>
      </c>
      <c r="I2746" s="196" t="s">
        <v>66</v>
      </c>
      <c r="J2746" s="196">
        <v>0</v>
      </c>
      <c r="K2746" s="448"/>
      <c r="L2746" s="196" t="s">
        <v>356</v>
      </c>
      <c r="M2746" s="196"/>
      <c r="N2746" s="216">
        <v>0</v>
      </c>
      <c r="O2746" s="216">
        <v>0</v>
      </c>
      <c r="P2746" s="216">
        <v>0</v>
      </c>
      <c r="Q2746" s="335">
        <v>0</v>
      </c>
      <c r="R2746" s="234"/>
    </row>
    <row r="2747" spans="2:18" s="194" customFormat="1" x14ac:dyDescent="0.25">
      <c r="B2747" s="233">
        <v>2748</v>
      </c>
      <c r="C2747" s="293">
        <v>45513</v>
      </c>
      <c r="D2747" s="195" t="s">
        <v>352</v>
      </c>
      <c r="E2747" s="196" t="s">
        <v>176</v>
      </c>
      <c r="F2747" s="196" t="s">
        <v>7</v>
      </c>
      <c r="G2747" s="196" t="s">
        <v>209</v>
      </c>
      <c r="H2747" s="196">
        <v>7</v>
      </c>
      <c r="I2747" s="196" t="s">
        <v>214</v>
      </c>
      <c r="J2747" s="196">
        <v>40</v>
      </c>
      <c r="K2747" s="448">
        <v>723</v>
      </c>
      <c r="L2747" s="196" t="s">
        <v>7</v>
      </c>
      <c r="M2747" s="196" t="s">
        <v>298</v>
      </c>
      <c r="N2747" s="216">
        <v>280</v>
      </c>
      <c r="O2747" s="216">
        <v>0</v>
      </c>
      <c r="P2747" s="216">
        <v>0</v>
      </c>
      <c r="Q2747" s="335">
        <v>0</v>
      </c>
      <c r="R2747" s="234"/>
    </row>
    <row r="2748" spans="2:18" s="194" customFormat="1" x14ac:dyDescent="0.25">
      <c r="B2748" s="233">
        <v>2749</v>
      </c>
      <c r="C2748" s="293">
        <v>45513</v>
      </c>
      <c r="D2748" s="195" t="s">
        <v>175</v>
      </c>
      <c r="E2748" s="196" t="s">
        <v>176</v>
      </c>
      <c r="F2748" s="196" t="s">
        <v>7</v>
      </c>
      <c r="G2748" s="196" t="s">
        <v>209</v>
      </c>
      <c r="H2748" s="196">
        <v>7</v>
      </c>
      <c r="I2748" s="196" t="s">
        <v>214</v>
      </c>
      <c r="J2748" s="196">
        <v>36</v>
      </c>
      <c r="K2748" s="448">
        <v>723</v>
      </c>
      <c r="L2748" s="196" t="s">
        <v>7</v>
      </c>
      <c r="M2748" s="196" t="s">
        <v>298</v>
      </c>
      <c r="N2748" s="216">
        <v>252</v>
      </c>
      <c r="O2748" s="216">
        <v>0</v>
      </c>
      <c r="P2748" s="216">
        <v>0</v>
      </c>
      <c r="Q2748" s="335">
        <v>0</v>
      </c>
      <c r="R2748" s="234"/>
    </row>
    <row r="2749" spans="2:18" s="194" customFormat="1" x14ac:dyDescent="0.25">
      <c r="B2749" s="233">
        <v>2750</v>
      </c>
      <c r="C2749" s="293">
        <v>45513</v>
      </c>
      <c r="D2749" s="195" t="s">
        <v>171</v>
      </c>
      <c r="E2749" s="196" t="s">
        <v>159</v>
      </c>
      <c r="F2749" s="196" t="s">
        <v>7</v>
      </c>
      <c r="G2749" s="196" t="s">
        <v>159</v>
      </c>
      <c r="H2749" s="196">
        <v>11.2</v>
      </c>
      <c r="I2749" s="196" t="s">
        <v>66</v>
      </c>
      <c r="J2749" s="196">
        <v>6</v>
      </c>
      <c r="K2749" s="448"/>
      <c r="L2749" s="196" t="s">
        <v>356</v>
      </c>
      <c r="M2749" s="196"/>
      <c r="N2749" s="216">
        <v>0</v>
      </c>
      <c r="O2749" s="216">
        <v>0</v>
      </c>
      <c r="P2749" s="216">
        <v>67.199999999999989</v>
      </c>
      <c r="Q2749" s="335">
        <v>0</v>
      </c>
      <c r="R2749" s="234"/>
    </row>
    <row r="2750" spans="2:18" s="194" customFormat="1" x14ac:dyDescent="0.25">
      <c r="B2750" s="295">
        <v>2751</v>
      </c>
      <c r="C2750" s="293">
        <v>45513</v>
      </c>
      <c r="D2750" s="195" t="s">
        <v>116</v>
      </c>
      <c r="E2750" s="196" t="s">
        <v>92</v>
      </c>
      <c r="F2750" s="196" t="s">
        <v>1</v>
      </c>
      <c r="G2750" s="196" t="s">
        <v>209</v>
      </c>
      <c r="H2750" s="196">
        <v>6.65</v>
      </c>
      <c r="I2750" s="196" t="s">
        <v>439</v>
      </c>
      <c r="J2750" s="196">
        <v>15</v>
      </c>
      <c r="K2750" s="448"/>
      <c r="L2750" s="196" t="s">
        <v>1</v>
      </c>
      <c r="M2750" s="196"/>
      <c r="N2750" s="216">
        <v>0</v>
      </c>
      <c r="O2750" s="216">
        <v>0</v>
      </c>
      <c r="P2750" s="216">
        <v>0</v>
      </c>
      <c r="Q2750" s="240">
        <v>0</v>
      </c>
      <c r="R2750" s="234" t="s">
        <v>440</v>
      </c>
    </row>
    <row r="2751" spans="2:18" s="194" customFormat="1" x14ac:dyDescent="0.25">
      <c r="B2751" s="233">
        <v>2752</v>
      </c>
      <c r="C2751" s="293">
        <v>45514</v>
      </c>
      <c r="D2751" s="195" t="s">
        <v>371</v>
      </c>
      <c r="E2751" s="196" t="s">
        <v>92</v>
      </c>
      <c r="F2751" s="196" t="s">
        <v>64</v>
      </c>
      <c r="G2751" s="196" t="s">
        <v>210</v>
      </c>
      <c r="H2751" s="196">
        <v>5</v>
      </c>
      <c r="I2751" s="196"/>
      <c r="J2751" s="196">
        <v>0</v>
      </c>
      <c r="K2751" s="448"/>
      <c r="L2751" s="196"/>
      <c r="M2751" s="196"/>
      <c r="N2751" s="216">
        <v>0</v>
      </c>
      <c r="O2751" s="216">
        <v>0</v>
      </c>
      <c r="P2751" s="216">
        <v>0</v>
      </c>
      <c r="Q2751" s="335">
        <v>0</v>
      </c>
      <c r="R2751" s="234"/>
    </row>
    <row r="2752" spans="2:18" s="194" customFormat="1" x14ac:dyDescent="0.25">
      <c r="B2752" s="233">
        <v>2753</v>
      </c>
      <c r="C2752" s="293">
        <v>45514</v>
      </c>
      <c r="D2752" s="195" t="s">
        <v>91</v>
      </c>
      <c r="E2752" s="196" t="s">
        <v>92</v>
      </c>
      <c r="F2752" s="196" t="s">
        <v>1</v>
      </c>
      <c r="G2752" s="196" t="s">
        <v>209</v>
      </c>
      <c r="H2752" s="196">
        <v>6.65</v>
      </c>
      <c r="I2752" s="196" t="s">
        <v>215</v>
      </c>
      <c r="J2752" s="196">
        <v>8</v>
      </c>
      <c r="K2752" s="448">
        <v>715650</v>
      </c>
      <c r="L2752" s="196" t="s">
        <v>62</v>
      </c>
      <c r="M2752" s="196" t="s">
        <v>298</v>
      </c>
      <c r="N2752" s="216">
        <v>0</v>
      </c>
      <c r="O2752" s="216">
        <v>61.18</v>
      </c>
      <c r="P2752" s="216">
        <v>0</v>
      </c>
      <c r="Q2752" s="335">
        <v>0</v>
      </c>
      <c r="R2752" s="234"/>
    </row>
    <row r="2753" spans="2:18" s="194" customFormat="1" x14ac:dyDescent="0.25">
      <c r="B2753" s="232">
        <v>2754</v>
      </c>
      <c r="C2753" s="293">
        <v>45514</v>
      </c>
      <c r="D2753" s="195" t="s">
        <v>91</v>
      </c>
      <c r="E2753" s="196" t="s">
        <v>92</v>
      </c>
      <c r="F2753" s="196" t="s">
        <v>1</v>
      </c>
      <c r="G2753" s="196" t="s">
        <v>209</v>
      </c>
      <c r="H2753" s="196">
        <v>6.65</v>
      </c>
      <c r="I2753" s="196" t="s">
        <v>215</v>
      </c>
      <c r="J2753" s="196">
        <v>8</v>
      </c>
      <c r="K2753" s="448">
        <v>715400</v>
      </c>
      <c r="L2753" s="196" t="s">
        <v>1</v>
      </c>
      <c r="M2753" s="196" t="s">
        <v>297</v>
      </c>
      <c r="N2753" s="216">
        <v>0</v>
      </c>
      <c r="O2753" s="216">
        <v>61.18</v>
      </c>
      <c r="P2753" s="216">
        <v>0</v>
      </c>
      <c r="Q2753" s="335">
        <v>0</v>
      </c>
      <c r="R2753" s="234"/>
    </row>
    <row r="2754" spans="2:18" s="194" customFormat="1" x14ac:dyDescent="0.25">
      <c r="B2754" s="233">
        <v>2755</v>
      </c>
      <c r="C2754" s="293">
        <v>45514</v>
      </c>
      <c r="D2754" s="195" t="s">
        <v>94</v>
      </c>
      <c r="E2754" s="196" t="s">
        <v>92</v>
      </c>
      <c r="F2754" s="196" t="s">
        <v>1</v>
      </c>
      <c r="G2754" s="196" t="s">
        <v>209</v>
      </c>
      <c r="H2754" s="196">
        <v>6.65</v>
      </c>
      <c r="I2754" s="196" t="s">
        <v>439</v>
      </c>
      <c r="J2754" s="196">
        <v>14</v>
      </c>
      <c r="K2754" s="448" t="s">
        <v>439</v>
      </c>
      <c r="L2754" s="196" t="s">
        <v>369</v>
      </c>
      <c r="M2754" s="196"/>
      <c r="N2754" s="216">
        <v>0</v>
      </c>
      <c r="O2754" s="216">
        <v>0</v>
      </c>
      <c r="P2754" s="216">
        <v>0</v>
      </c>
      <c r="Q2754" s="335">
        <v>0</v>
      </c>
      <c r="R2754" s="234" t="s">
        <v>440</v>
      </c>
    </row>
    <row r="2755" spans="2:18" s="194" customFormat="1" x14ac:dyDescent="0.25">
      <c r="B2755" s="233">
        <v>2756</v>
      </c>
      <c r="C2755" s="293">
        <v>45514</v>
      </c>
      <c r="D2755" s="195" t="s">
        <v>116</v>
      </c>
      <c r="E2755" s="196" t="s">
        <v>92</v>
      </c>
      <c r="F2755" s="196" t="s">
        <v>1</v>
      </c>
      <c r="G2755" s="196" t="s">
        <v>209</v>
      </c>
      <c r="H2755" s="196">
        <v>6.65</v>
      </c>
      <c r="I2755" s="196" t="s">
        <v>439</v>
      </c>
      <c r="J2755" s="196">
        <v>11</v>
      </c>
      <c r="K2755" s="448" t="s">
        <v>439</v>
      </c>
      <c r="L2755" s="196" t="s">
        <v>369</v>
      </c>
      <c r="M2755" s="196"/>
      <c r="N2755" s="216">
        <v>0</v>
      </c>
      <c r="O2755" s="216">
        <v>0</v>
      </c>
      <c r="P2755" s="216">
        <v>0</v>
      </c>
      <c r="Q2755" s="335">
        <v>0</v>
      </c>
      <c r="R2755" s="234" t="s">
        <v>440</v>
      </c>
    </row>
    <row r="2756" spans="2:18" s="194" customFormat="1" x14ac:dyDescent="0.25">
      <c r="B2756" s="233">
        <v>2757</v>
      </c>
      <c r="C2756" s="293">
        <v>45514</v>
      </c>
      <c r="D2756" s="195" t="s">
        <v>295</v>
      </c>
      <c r="E2756" s="196" t="s">
        <v>92</v>
      </c>
      <c r="F2756" s="196" t="s">
        <v>62</v>
      </c>
      <c r="G2756" s="196" t="s">
        <v>210</v>
      </c>
      <c r="H2756" s="196">
        <v>4.1500000000000004</v>
      </c>
      <c r="I2756" s="196"/>
      <c r="J2756" s="196">
        <v>0</v>
      </c>
      <c r="K2756" s="448"/>
      <c r="L2756" s="196"/>
      <c r="M2756" s="196"/>
      <c r="N2756" s="216">
        <v>0</v>
      </c>
      <c r="O2756" s="216">
        <v>0</v>
      </c>
      <c r="P2756" s="216">
        <v>0</v>
      </c>
      <c r="Q2756" s="335">
        <v>0</v>
      </c>
      <c r="R2756" s="234"/>
    </row>
    <row r="2757" spans="2:18" s="194" customFormat="1" x14ac:dyDescent="0.25">
      <c r="B2757" s="233">
        <v>2758</v>
      </c>
      <c r="C2757" s="293">
        <v>45514</v>
      </c>
      <c r="D2757" s="195" t="s">
        <v>155</v>
      </c>
      <c r="E2757" s="196" t="s">
        <v>92</v>
      </c>
      <c r="F2757" s="196" t="s">
        <v>62</v>
      </c>
      <c r="G2757" s="196" t="s">
        <v>210</v>
      </c>
      <c r="H2757" s="196">
        <v>4.1500000000000004</v>
      </c>
      <c r="I2757" s="196" t="s">
        <v>215</v>
      </c>
      <c r="J2757" s="196">
        <v>19</v>
      </c>
      <c r="K2757" s="448">
        <v>715650</v>
      </c>
      <c r="L2757" s="196" t="s">
        <v>62</v>
      </c>
      <c r="M2757" s="196" t="s">
        <v>298</v>
      </c>
      <c r="N2757" s="216">
        <v>0</v>
      </c>
      <c r="O2757" s="216">
        <v>90.677500000000009</v>
      </c>
      <c r="P2757" s="216">
        <v>0</v>
      </c>
      <c r="Q2757" s="335">
        <v>0</v>
      </c>
      <c r="R2757" s="234"/>
    </row>
    <row r="2758" spans="2:18" s="194" customFormat="1" x14ac:dyDescent="0.25">
      <c r="B2758" s="233">
        <v>2759</v>
      </c>
      <c r="C2758" s="293">
        <v>45514</v>
      </c>
      <c r="D2758" s="195" t="s">
        <v>154</v>
      </c>
      <c r="E2758" s="196" t="s">
        <v>92</v>
      </c>
      <c r="F2758" s="196" t="s">
        <v>62</v>
      </c>
      <c r="G2758" s="196" t="s">
        <v>210</v>
      </c>
      <c r="H2758" s="196">
        <v>4.1500000000000004</v>
      </c>
      <c r="I2758" s="196" t="s">
        <v>215</v>
      </c>
      <c r="J2758" s="196">
        <v>24</v>
      </c>
      <c r="K2758" s="448">
        <v>715650</v>
      </c>
      <c r="L2758" s="196" t="s">
        <v>62</v>
      </c>
      <c r="M2758" s="196" t="s">
        <v>298</v>
      </c>
      <c r="N2758" s="216">
        <v>0</v>
      </c>
      <c r="O2758" s="216">
        <v>114.54</v>
      </c>
      <c r="P2758" s="216">
        <v>0</v>
      </c>
      <c r="Q2758" s="335">
        <v>0</v>
      </c>
      <c r="R2758" s="234"/>
    </row>
    <row r="2759" spans="2:18" s="194" customFormat="1" x14ac:dyDescent="0.25">
      <c r="B2759" s="233">
        <v>2760</v>
      </c>
      <c r="C2759" s="293">
        <v>45514</v>
      </c>
      <c r="D2759" s="195" t="s">
        <v>426</v>
      </c>
      <c r="E2759" s="196" t="s">
        <v>159</v>
      </c>
      <c r="F2759" s="196" t="s">
        <v>381</v>
      </c>
      <c r="G2759" s="196" t="s">
        <v>159</v>
      </c>
      <c r="H2759" s="196">
        <v>10</v>
      </c>
      <c r="I2759" s="196" t="s">
        <v>66</v>
      </c>
      <c r="J2759" s="196">
        <v>5</v>
      </c>
      <c r="K2759" s="448"/>
      <c r="L2759" s="196" t="s">
        <v>356</v>
      </c>
      <c r="M2759" s="196"/>
      <c r="N2759" s="216">
        <v>0</v>
      </c>
      <c r="O2759" s="216">
        <v>0</v>
      </c>
      <c r="P2759" s="216">
        <v>50</v>
      </c>
      <c r="Q2759" s="335">
        <v>0</v>
      </c>
      <c r="R2759" s="234"/>
    </row>
    <row r="2760" spans="2:18" s="194" customFormat="1" x14ac:dyDescent="0.25">
      <c r="B2760" s="233">
        <v>2761</v>
      </c>
      <c r="C2760" s="293">
        <v>45514</v>
      </c>
      <c r="D2760" s="195" t="s">
        <v>277</v>
      </c>
      <c r="E2760" s="196" t="s">
        <v>176</v>
      </c>
      <c r="F2760" s="196" t="s">
        <v>7</v>
      </c>
      <c r="G2760" s="196" t="s">
        <v>209</v>
      </c>
      <c r="H2760" s="196">
        <v>7</v>
      </c>
      <c r="I2760" s="196" t="s">
        <v>214</v>
      </c>
      <c r="J2760" s="196">
        <v>30</v>
      </c>
      <c r="K2760" s="448">
        <v>724100</v>
      </c>
      <c r="L2760" s="196" t="s">
        <v>7</v>
      </c>
      <c r="M2760" s="196" t="s">
        <v>298</v>
      </c>
      <c r="N2760" s="216">
        <v>210</v>
      </c>
      <c r="O2760" s="216">
        <v>0</v>
      </c>
      <c r="P2760" s="216">
        <v>0</v>
      </c>
      <c r="Q2760" s="335">
        <v>0</v>
      </c>
      <c r="R2760" s="234"/>
    </row>
    <row r="2761" spans="2:18" s="194" customFormat="1" x14ac:dyDescent="0.25">
      <c r="B2761" s="233">
        <v>2762</v>
      </c>
      <c r="C2761" s="293">
        <v>45514</v>
      </c>
      <c r="D2761" s="195" t="s">
        <v>261</v>
      </c>
      <c r="E2761" s="196" t="s">
        <v>269</v>
      </c>
      <c r="F2761" s="196" t="s">
        <v>7</v>
      </c>
      <c r="G2761" s="196" t="s">
        <v>210</v>
      </c>
      <c r="H2761" s="196">
        <v>5</v>
      </c>
      <c r="I2761" s="196"/>
      <c r="J2761" s="196">
        <v>0</v>
      </c>
      <c r="K2761" s="448"/>
      <c r="L2761" s="196"/>
      <c r="M2761" s="196"/>
      <c r="N2761" s="216">
        <v>0</v>
      </c>
      <c r="O2761" s="216">
        <v>0</v>
      </c>
      <c r="P2761" s="216">
        <v>0</v>
      </c>
      <c r="Q2761" s="335">
        <v>0</v>
      </c>
      <c r="R2761" s="234"/>
    </row>
    <row r="2762" spans="2:18" s="194" customFormat="1" x14ac:dyDescent="0.25">
      <c r="B2762" s="233">
        <v>2763</v>
      </c>
      <c r="C2762" s="293">
        <v>45514</v>
      </c>
      <c r="D2762" s="195" t="s">
        <v>254</v>
      </c>
      <c r="E2762" s="196" t="s">
        <v>159</v>
      </c>
      <c r="F2762" s="196" t="s">
        <v>7</v>
      </c>
      <c r="G2762" s="196" t="s">
        <v>159</v>
      </c>
      <c r="H2762" s="196">
        <v>10</v>
      </c>
      <c r="I2762" s="196"/>
      <c r="J2762" s="196">
        <v>0</v>
      </c>
      <c r="K2762" s="448"/>
      <c r="L2762" s="196"/>
      <c r="M2762" s="196"/>
      <c r="N2762" s="216">
        <v>0</v>
      </c>
      <c r="O2762" s="216">
        <v>0</v>
      </c>
      <c r="P2762" s="216">
        <v>0</v>
      </c>
      <c r="Q2762" s="335">
        <v>0</v>
      </c>
      <c r="R2762" s="234"/>
    </row>
    <row r="2763" spans="2:18" s="194" customFormat="1" x14ac:dyDescent="0.25">
      <c r="B2763" s="233">
        <v>2764</v>
      </c>
      <c r="C2763" s="293">
        <v>45514</v>
      </c>
      <c r="D2763" s="195" t="s">
        <v>352</v>
      </c>
      <c r="E2763" s="196" t="s">
        <v>176</v>
      </c>
      <c r="F2763" s="196" t="s">
        <v>7</v>
      </c>
      <c r="G2763" s="196" t="s">
        <v>209</v>
      </c>
      <c r="H2763" s="196">
        <v>7</v>
      </c>
      <c r="I2763" s="196" t="s">
        <v>214</v>
      </c>
      <c r="J2763" s="196">
        <v>27</v>
      </c>
      <c r="K2763" s="448">
        <v>724100</v>
      </c>
      <c r="L2763" s="196" t="s">
        <v>7</v>
      </c>
      <c r="M2763" s="196" t="s">
        <v>298</v>
      </c>
      <c r="N2763" s="216">
        <v>189</v>
      </c>
      <c r="O2763" s="216">
        <v>0</v>
      </c>
      <c r="P2763" s="216">
        <v>0</v>
      </c>
      <c r="Q2763" s="335">
        <v>0</v>
      </c>
      <c r="R2763" s="234"/>
    </row>
    <row r="2764" spans="2:18" s="194" customFormat="1" x14ac:dyDescent="0.25">
      <c r="B2764" s="233">
        <v>2765</v>
      </c>
      <c r="C2764" s="293">
        <v>45514</v>
      </c>
      <c r="D2764" s="195" t="s">
        <v>175</v>
      </c>
      <c r="E2764" s="196" t="s">
        <v>176</v>
      </c>
      <c r="F2764" s="196" t="s">
        <v>7</v>
      </c>
      <c r="G2764" s="196" t="s">
        <v>209</v>
      </c>
      <c r="H2764" s="196">
        <v>7</v>
      </c>
      <c r="I2764" s="196" t="s">
        <v>214</v>
      </c>
      <c r="J2764" s="196">
        <v>23</v>
      </c>
      <c r="K2764" s="448">
        <v>724100</v>
      </c>
      <c r="L2764" s="196" t="s">
        <v>7</v>
      </c>
      <c r="M2764" s="196" t="s">
        <v>298</v>
      </c>
      <c r="N2764" s="216">
        <v>161</v>
      </c>
      <c r="O2764" s="216">
        <v>0</v>
      </c>
      <c r="P2764" s="216">
        <v>0</v>
      </c>
      <c r="Q2764" s="335">
        <v>0</v>
      </c>
      <c r="R2764" s="234"/>
    </row>
    <row r="2765" spans="2:18" s="194" customFormat="1" x14ac:dyDescent="0.25">
      <c r="B2765" s="233">
        <v>2766</v>
      </c>
      <c r="C2765" s="293">
        <v>45514</v>
      </c>
      <c r="D2765" s="195" t="s">
        <v>171</v>
      </c>
      <c r="E2765" s="196" t="s">
        <v>159</v>
      </c>
      <c r="F2765" s="196" t="s">
        <v>7</v>
      </c>
      <c r="G2765" s="196" t="s">
        <v>159</v>
      </c>
      <c r="H2765" s="196">
        <v>11.2</v>
      </c>
      <c r="I2765" s="196" t="s">
        <v>66</v>
      </c>
      <c r="J2765" s="196">
        <v>5</v>
      </c>
      <c r="K2765" s="448"/>
      <c r="L2765" s="196" t="s">
        <v>356</v>
      </c>
      <c r="M2765" s="196"/>
      <c r="N2765" s="216">
        <v>0</v>
      </c>
      <c r="O2765" s="216">
        <v>0</v>
      </c>
      <c r="P2765" s="216">
        <v>56</v>
      </c>
      <c r="Q2765" s="335">
        <v>0</v>
      </c>
      <c r="R2765" s="234"/>
    </row>
    <row r="2766" spans="2:18" s="194" customFormat="1" x14ac:dyDescent="0.25">
      <c r="B2766" s="233">
        <v>2767</v>
      </c>
      <c r="C2766" s="293">
        <v>45514</v>
      </c>
      <c r="D2766" s="195" t="s">
        <v>151</v>
      </c>
      <c r="E2766" s="196" t="s">
        <v>92</v>
      </c>
      <c r="F2766" s="196" t="s">
        <v>63</v>
      </c>
      <c r="G2766" s="196" t="s">
        <v>209</v>
      </c>
      <c r="H2766" s="196">
        <v>6.65</v>
      </c>
      <c r="I2766" s="196"/>
      <c r="J2766" s="196">
        <v>0</v>
      </c>
      <c r="K2766" s="448"/>
      <c r="L2766" s="196"/>
      <c r="M2766" s="196"/>
      <c r="N2766" s="216">
        <v>0</v>
      </c>
      <c r="O2766" s="216">
        <v>0</v>
      </c>
      <c r="P2766" s="216">
        <v>0</v>
      </c>
      <c r="Q2766" s="335">
        <v>0</v>
      </c>
      <c r="R2766" s="234"/>
    </row>
    <row r="2767" spans="2:18" s="194" customFormat="1" x14ac:dyDescent="0.25">
      <c r="B2767" s="233">
        <v>2768</v>
      </c>
      <c r="C2767" s="293">
        <v>45514</v>
      </c>
      <c r="D2767" s="195" t="s">
        <v>150</v>
      </c>
      <c r="E2767" s="196" t="s">
        <v>92</v>
      </c>
      <c r="F2767" s="196" t="s">
        <v>63</v>
      </c>
      <c r="G2767" s="196" t="s">
        <v>210</v>
      </c>
      <c r="H2767" s="196">
        <v>4.1500000000000004</v>
      </c>
      <c r="I2767" s="196" t="s">
        <v>215</v>
      </c>
      <c r="J2767" s="196">
        <v>19</v>
      </c>
      <c r="K2767" s="448">
        <v>715600</v>
      </c>
      <c r="L2767" s="196" t="s">
        <v>63</v>
      </c>
      <c r="M2767" s="196" t="s">
        <v>298</v>
      </c>
      <c r="N2767" s="216">
        <v>0</v>
      </c>
      <c r="O2767" s="216">
        <v>90.677500000000009</v>
      </c>
      <c r="P2767" s="216">
        <v>0</v>
      </c>
      <c r="Q2767" s="335">
        <v>0</v>
      </c>
      <c r="R2767" s="234"/>
    </row>
    <row r="2768" spans="2:18" s="194" customFormat="1" x14ac:dyDescent="0.25">
      <c r="B2768" s="233">
        <v>2769</v>
      </c>
      <c r="C2768" s="293">
        <v>45514</v>
      </c>
      <c r="D2768" s="195" t="s">
        <v>148</v>
      </c>
      <c r="E2768" s="196" t="s">
        <v>92</v>
      </c>
      <c r="F2768" s="196" t="s">
        <v>63</v>
      </c>
      <c r="G2768" s="196" t="s">
        <v>210</v>
      </c>
      <c r="H2768" s="196">
        <v>4.1500000000000004</v>
      </c>
      <c r="I2768" s="196" t="s">
        <v>215</v>
      </c>
      <c r="J2768" s="196">
        <v>18</v>
      </c>
      <c r="K2768" s="448">
        <v>715600</v>
      </c>
      <c r="L2768" s="196" t="s">
        <v>63</v>
      </c>
      <c r="M2768" s="196" t="s">
        <v>298</v>
      </c>
      <c r="N2768" s="216">
        <v>0</v>
      </c>
      <c r="O2768" s="216">
        <v>85.905000000000001</v>
      </c>
      <c r="P2768" s="216">
        <v>0</v>
      </c>
      <c r="Q2768" s="335">
        <v>0</v>
      </c>
      <c r="R2768" s="234"/>
    </row>
    <row r="2769" spans="2:18" s="194" customFormat="1" x14ac:dyDescent="0.25">
      <c r="B2769" s="233">
        <v>2770</v>
      </c>
      <c r="C2769" s="293">
        <v>45514</v>
      </c>
      <c r="D2769" s="195" t="s">
        <v>177</v>
      </c>
      <c r="E2769" s="196" t="s">
        <v>159</v>
      </c>
      <c r="F2769" s="196" t="s">
        <v>8</v>
      </c>
      <c r="G2769" s="196" t="s">
        <v>159</v>
      </c>
      <c r="H2769" s="196">
        <v>11.6</v>
      </c>
      <c r="I2769" s="196" t="s">
        <v>66</v>
      </c>
      <c r="J2769" s="196">
        <v>7</v>
      </c>
      <c r="K2769" s="448"/>
      <c r="L2769" s="196" t="s">
        <v>356</v>
      </c>
      <c r="M2769" s="196"/>
      <c r="N2769" s="216">
        <v>0</v>
      </c>
      <c r="O2769" s="216">
        <v>0</v>
      </c>
      <c r="P2769" s="216">
        <v>81.2</v>
      </c>
      <c r="Q2769" s="335">
        <v>0</v>
      </c>
      <c r="R2769" s="234"/>
    </row>
    <row r="2770" spans="2:18" s="194" customFormat="1" x14ac:dyDescent="0.25">
      <c r="B2770" s="233">
        <v>2771</v>
      </c>
      <c r="C2770" s="293">
        <v>45514</v>
      </c>
      <c r="D2770" s="195" t="s">
        <v>139</v>
      </c>
      <c r="E2770" s="196" t="s">
        <v>92</v>
      </c>
      <c r="F2770" s="196" t="s">
        <v>2</v>
      </c>
      <c r="G2770" s="196" t="s">
        <v>209</v>
      </c>
      <c r="H2770" s="196">
        <v>7</v>
      </c>
      <c r="I2770" s="196" t="s">
        <v>215</v>
      </c>
      <c r="J2770" s="196">
        <v>4</v>
      </c>
      <c r="K2770" s="448">
        <v>715650</v>
      </c>
      <c r="L2770" s="196" t="s">
        <v>62</v>
      </c>
      <c r="M2770" s="196" t="s">
        <v>298</v>
      </c>
      <c r="N2770" s="216">
        <v>0</v>
      </c>
      <c r="O2770" s="216">
        <v>32.199999999999996</v>
      </c>
      <c r="P2770" s="216">
        <v>0</v>
      </c>
      <c r="Q2770" s="335">
        <v>0</v>
      </c>
      <c r="R2770" s="234"/>
    </row>
    <row r="2771" spans="2:18" s="194" customFormat="1" x14ac:dyDescent="0.25">
      <c r="B2771" s="232">
        <v>2772</v>
      </c>
      <c r="C2771" s="293">
        <v>45514</v>
      </c>
      <c r="D2771" s="195" t="s">
        <v>139</v>
      </c>
      <c r="E2771" s="196" t="s">
        <v>92</v>
      </c>
      <c r="F2771" s="196" t="s">
        <v>2</v>
      </c>
      <c r="G2771" s="196" t="s">
        <v>209</v>
      </c>
      <c r="H2771" s="196">
        <v>7</v>
      </c>
      <c r="I2771" s="196" t="s">
        <v>214</v>
      </c>
      <c r="J2771" s="196">
        <v>25</v>
      </c>
      <c r="K2771" s="448">
        <v>712650</v>
      </c>
      <c r="L2771" s="196" t="s">
        <v>2</v>
      </c>
      <c r="M2771" s="196" t="s">
        <v>297</v>
      </c>
      <c r="N2771" s="216">
        <v>175</v>
      </c>
      <c r="O2771" s="216">
        <v>0</v>
      </c>
      <c r="P2771" s="216">
        <v>0</v>
      </c>
      <c r="Q2771" s="335">
        <v>0</v>
      </c>
      <c r="R2771" s="234"/>
    </row>
    <row r="2772" spans="2:18" s="194" customFormat="1" x14ac:dyDescent="0.25">
      <c r="B2772" s="233">
        <v>2773</v>
      </c>
      <c r="C2772" s="293">
        <v>45514</v>
      </c>
      <c r="D2772" s="195" t="s">
        <v>140</v>
      </c>
      <c r="E2772" s="196" t="s">
        <v>92</v>
      </c>
      <c r="F2772" s="196" t="s">
        <v>2</v>
      </c>
      <c r="G2772" s="196" t="s">
        <v>209</v>
      </c>
      <c r="H2772" s="196">
        <v>7</v>
      </c>
      <c r="I2772" s="196" t="s">
        <v>214</v>
      </c>
      <c r="J2772" s="196">
        <v>25</v>
      </c>
      <c r="K2772" s="448">
        <v>712650</v>
      </c>
      <c r="L2772" s="196" t="s">
        <v>2</v>
      </c>
      <c r="M2772" s="196" t="s">
        <v>297</v>
      </c>
      <c r="N2772" s="216">
        <v>175</v>
      </c>
      <c r="O2772" s="216">
        <v>0</v>
      </c>
      <c r="P2772" s="216">
        <v>0</v>
      </c>
      <c r="Q2772" s="335">
        <v>0</v>
      </c>
      <c r="R2772" s="234"/>
    </row>
    <row r="2773" spans="2:18" s="194" customFormat="1" x14ac:dyDescent="0.25">
      <c r="B2773" s="233">
        <v>2774</v>
      </c>
      <c r="C2773" s="293">
        <v>45514</v>
      </c>
      <c r="D2773" s="195" t="s">
        <v>141</v>
      </c>
      <c r="E2773" s="196" t="s">
        <v>92</v>
      </c>
      <c r="F2773" s="196" t="s">
        <v>2</v>
      </c>
      <c r="G2773" s="196" t="s">
        <v>209</v>
      </c>
      <c r="H2773" s="196">
        <v>7</v>
      </c>
      <c r="I2773" s="196" t="s">
        <v>214</v>
      </c>
      <c r="J2773" s="196">
        <v>25</v>
      </c>
      <c r="K2773" s="448">
        <v>712650</v>
      </c>
      <c r="L2773" s="196" t="s">
        <v>2</v>
      </c>
      <c r="M2773" s="196" t="s">
        <v>297</v>
      </c>
      <c r="N2773" s="216">
        <v>175</v>
      </c>
      <c r="O2773" s="216">
        <v>0</v>
      </c>
      <c r="P2773" s="216">
        <v>0</v>
      </c>
      <c r="Q2773" s="335">
        <v>0</v>
      </c>
      <c r="R2773" s="234"/>
    </row>
    <row r="2774" spans="2:18" s="194" customFormat="1" x14ac:dyDescent="0.25">
      <c r="B2774" s="233">
        <v>2775</v>
      </c>
      <c r="C2774" s="293">
        <v>45514</v>
      </c>
      <c r="D2774" s="195" t="s">
        <v>252</v>
      </c>
      <c r="E2774" s="196" t="s">
        <v>92</v>
      </c>
      <c r="F2774" s="196" t="s">
        <v>2</v>
      </c>
      <c r="G2774" s="196" t="s">
        <v>209</v>
      </c>
      <c r="H2774" s="196">
        <v>7</v>
      </c>
      <c r="I2774" s="196" t="s">
        <v>215</v>
      </c>
      <c r="J2774" s="196">
        <v>15</v>
      </c>
      <c r="K2774" s="448">
        <v>715400</v>
      </c>
      <c r="L2774" s="196" t="s">
        <v>1</v>
      </c>
      <c r="M2774" s="196" t="s">
        <v>297</v>
      </c>
      <c r="N2774" s="216">
        <v>0</v>
      </c>
      <c r="O2774" s="216">
        <v>120.74999999999999</v>
      </c>
      <c r="P2774" s="216">
        <v>0</v>
      </c>
      <c r="Q2774" s="335">
        <v>0</v>
      </c>
      <c r="R2774" s="234"/>
    </row>
    <row r="2775" spans="2:18" s="194" customFormat="1" x14ac:dyDescent="0.25">
      <c r="B2775" s="233">
        <v>2776</v>
      </c>
      <c r="C2775" s="293">
        <v>45514</v>
      </c>
      <c r="D2775" s="195" t="s">
        <v>259</v>
      </c>
      <c r="E2775" s="196" t="s">
        <v>92</v>
      </c>
      <c r="F2775" s="196" t="s">
        <v>2</v>
      </c>
      <c r="G2775" s="196" t="s">
        <v>209</v>
      </c>
      <c r="H2775" s="196">
        <v>7</v>
      </c>
      <c r="I2775" s="196" t="s">
        <v>215</v>
      </c>
      <c r="J2775" s="196">
        <v>20</v>
      </c>
      <c r="K2775" s="448">
        <v>715400</v>
      </c>
      <c r="L2775" s="196" t="s">
        <v>1</v>
      </c>
      <c r="M2775" s="196" t="s">
        <v>297</v>
      </c>
      <c r="N2775" s="216">
        <v>0</v>
      </c>
      <c r="O2775" s="216">
        <v>161</v>
      </c>
      <c r="P2775" s="216">
        <v>0</v>
      </c>
      <c r="Q2775" s="335">
        <v>0</v>
      </c>
      <c r="R2775" s="234"/>
    </row>
    <row r="2776" spans="2:18" s="194" customFormat="1" x14ac:dyDescent="0.25">
      <c r="B2776" s="233">
        <v>2777</v>
      </c>
      <c r="C2776" s="293">
        <v>45514</v>
      </c>
      <c r="D2776" s="195" t="s">
        <v>260</v>
      </c>
      <c r="E2776" s="196" t="s">
        <v>92</v>
      </c>
      <c r="F2776" s="196" t="s">
        <v>2</v>
      </c>
      <c r="G2776" s="196" t="s">
        <v>209</v>
      </c>
      <c r="H2776" s="196">
        <v>7</v>
      </c>
      <c r="I2776" s="196" t="s">
        <v>215</v>
      </c>
      <c r="J2776" s="196">
        <v>20</v>
      </c>
      <c r="K2776" s="448">
        <v>715400</v>
      </c>
      <c r="L2776" s="196" t="s">
        <v>1</v>
      </c>
      <c r="M2776" s="196" t="s">
        <v>297</v>
      </c>
      <c r="N2776" s="216">
        <v>0</v>
      </c>
      <c r="O2776" s="216">
        <v>161</v>
      </c>
      <c r="P2776" s="216">
        <v>0</v>
      </c>
      <c r="Q2776" s="335">
        <v>0</v>
      </c>
      <c r="R2776" s="234"/>
    </row>
    <row r="2777" spans="2:18" s="194" customFormat="1" x14ac:dyDescent="0.25">
      <c r="B2777" s="233">
        <v>2778</v>
      </c>
      <c r="C2777" s="293">
        <v>45514</v>
      </c>
      <c r="D2777" s="195" t="s">
        <v>379</v>
      </c>
      <c r="E2777" s="196" t="s">
        <v>269</v>
      </c>
      <c r="F2777" s="196" t="s">
        <v>381</v>
      </c>
      <c r="G2777" s="196" t="s">
        <v>210</v>
      </c>
      <c r="H2777" s="196">
        <v>4.1500000000000004</v>
      </c>
      <c r="I2777" s="196" t="s">
        <v>214</v>
      </c>
      <c r="J2777" s="196">
        <v>26</v>
      </c>
      <c r="K2777" s="448">
        <v>717100</v>
      </c>
      <c r="L2777" s="196" t="s">
        <v>381</v>
      </c>
      <c r="M2777" s="196" t="s">
        <v>298</v>
      </c>
      <c r="N2777" s="216">
        <v>107.9</v>
      </c>
      <c r="O2777" s="216">
        <v>0</v>
      </c>
      <c r="P2777" s="216">
        <v>0</v>
      </c>
      <c r="Q2777" s="335">
        <v>0</v>
      </c>
      <c r="R2777" s="234" t="s">
        <v>442</v>
      </c>
    </row>
    <row r="2778" spans="2:18" s="194" customFormat="1" x14ac:dyDescent="0.25">
      <c r="B2778" s="233">
        <v>2779</v>
      </c>
      <c r="C2778" s="293">
        <v>45514</v>
      </c>
      <c r="D2778" s="195" t="s">
        <v>380</v>
      </c>
      <c r="E2778" s="196" t="s">
        <v>269</v>
      </c>
      <c r="F2778" s="196" t="s">
        <v>381</v>
      </c>
      <c r="G2778" s="196" t="s">
        <v>210</v>
      </c>
      <c r="H2778" s="196">
        <v>4.1500000000000004</v>
      </c>
      <c r="I2778" s="196" t="s">
        <v>214</v>
      </c>
      <c r="J2778" s="196">
        <v>28</v>
      </c>
      <c r="K2778" s="448">
        <v>717100</v>
      </c>
      <c r="L2778" s="196" t="s">
        <v>381</v>
      </c>
      <c r="M2778" s="196" t="s">
        <v>298</v>
      </c>
      <c r="N2778" s="216">
        <v>116.20000000000002</v>
      </c>
      <c r="O2778" s="216">
        <v>0</v>
      </c>
      <c r="P2778" s="216">
        <v>0</v>
      </c>
      <c r="Q2778" s="335">
        <v>0</v>
      </c>
      <c r="R2778" s="234" t="s">
        <v>442</v>
      </c>
    </row>
    <row r="2779" spans="2:18" s="194" customFormat="1" x14ac:dyDescent="0.25">
      <c r="B2779" s="233">
        <v>2780</v>
      </c>
      <c r="C2779" s="293">
        <v>45514</v>
      </c>
      <c r="D2779" s="195" t="s">
        <v>96</v>
      </c>
      <c r="E2779" s="196" t="s">
        <v>159</v>
      </c>
      <c r="F2779" s="196" t="s">
        <v>1</v>
      </c>
      <c r="G2779" s="196" t="s">
        <v>159</v>
      </c>
      <c r="H2779" s="196">
        <v>11.8</v>
      </c>
      <c r="I2779" s="196" t="s">
        <v>66</v>
      </c>
      <c r="J2779" s="196">
        <v>4</v>
      </c>
      <c r="K2779" s="448"/>
      <c r="L2779" s="196" t="s">
        <v>356</v>
      </c>
      <c r="M2779" s="196"/>
      <c r="N2779" s="216">
        <v>0</v>
      </c>
      <c r="O2779" s="216">
        <v>0</v>
      </c>
      <c r="P2779" s="216">
        <v>47.2</v>
      </c>
      <c r="Q2779" s="335">
        <v>0</v>
      </c>
      <c r="R2779" s="234"/>
    </row>
    <row r="2780" spans="2:18" s="194" customFormat="1" x14ac:dyDescent="0.25">
      <c r="B2780" s="233">
        <v>2781</v>
      </c>
      <c r="C2780" s="293">
        <v>45514</v>
      </c>
      <c r="D2780" s="195" t="s">
        <v>128</v>
      </c>
      <c r="E2780" s="196" t="s">
        <v>159</v>
      </c>
      <c r="F2780" s="196" t="s">
        <v>1</v>
      </c>
      <c r="G2780" s="196" t="s">
        <v>159</v>
      </c>
      <c r="H2780" s="196">
        <v>11.8</v>
      </c>
      <c r="I2780" s="196" t="s">
        <v>66</v>
      </c>
      <c r="J2780" s="196">
        <v>4</v>
      </c>
      <c r="K2780" s="448"/>
      <c r="L2780" s="196" t="s">
        <v>356</v>
      </c>
      <c r="M2780" s="196"/>
      <c r="N2780" s="216">
        <v>0</v>
      </c>
      <c r="O2780" s="216">
        <v>0</v>
      </c>
      <c r="P2780" s="216">
        <v>47.2</v>
      </c>
      <c r="Q2780" s="335">
        <v>0</v>
      </c>
      <c r="R2780" s="234"/>
    </row>
    <row r="2781" spans="2:18" s="194" customFormat="1" x14ac:dyDescent="0.25">
      <c r="B2781" s="233">
        <v>2782</v>
      </c>
      <c r="C2781" s="293">
        <v>45514</v>
      </c>
      <c r="D2781" s="195" t="s">
        <v>255</v>
      </c>
      <c r="E2781" s="196" t="s">
        <v>159</v>
      </c>
      <c r="F2781" s="196" t="s">
        <v>65</v>
      </c>
      <c r="G2781" s="196" t="s">
        <v>159</v>
      </c>
      <c r="H2781" s="196">
        <v>30.5</v>
      </c>
      <c r="I2781" s="196"/>
      <c r="J2781" s="196">
        <v>0</v>
      </c>
      <c r="K2781" s="448"/>
      <c r="L2781" s="196"/>
      <c r="M2781" s="196"/>
      <c r="N2781" s="216">
        <v>0</v>
      </c>
      <c r="O2781" s="216">
        <v>0</v>
      </c>
      <c r="P2781" s="216">
        <v>0</v>
      </c>
      <c r="Q2781" s="335">
        <v>0</v>
      </c>
      <c r="R2781" s="234"/>
    </row>
    <row r="2782" spans="2:18" s="194" customFormat="1" x14ac:dyDescent="0.25">
      <c r="B2782" s="233">
        <v>2783</v>
      </c>
      <c r="C2782" s="293">
        <v>45514</v>
      </c>
      <c r="D2782" s="195" t="s">
        <v>119</v>
      </c>
      <c r="E2782" s="196" t="s">
        <v>257</v>
      </c>
      <c r="F2782" s="196" t="s">
        <v>1</v>
      </c>
      <c r="G2782" s="196" t="s">
        <v>300</v>
      </c>
      <c r="H2782" s="196">
        <v>6</v>
      </c>
      <c r="I2782" s="196"/>
      <c r="J2782" s="196">
        <v>0</v>
      </c>
      <c r="K2782" s="448"/>
      <c r="L2782" s="196"/>
      <c r="M2782" s="196"/>
      <c r="N2782" s="216">
        <v>0</v>
      </c>
      <c r="O2782" s="216">
        <v>0</v>
      </c>
      <c r="P2782" s="216">
        <v>0</v>
      </c>
      <c r="Q2782" s="335">
        <v>0</v>
      </c>
      <c r="R2782" s="234"/>
    </row>
    <row r="2783" spans="2:18" s="194" customFormat="1" x14ac:dyDescent="0.25">
      <c r="B2783" s="233">
        <v>2784</v>
      </c>
      <c r="C2783" s="293">
        <v>45514</v>
      </c>
      <c r="D2783" s="195" t="s">
        <v>121</v>
      </c>
      <c r="E2783" s="196" t="s">
        <v>258</v>
      </c>
      <c r="F2783" s="196" t="s">
        <v>1</v>
      </c>
      <c r="G2783" s="196" t="s">
        <v>300</v>
      </c>
      <c r="H2783" s="196">
        <v>6</v>
      </c>
      <c r="I2783" s="196"/>
      <c r="J2783" s="196">
        <v>0</v>
      </c>
      <c r="K2783" s="448"/>
      <c r="L2783" s="196"/>
      <c r="M2783" s="196"/>
      <c r="N2783" s="216">
        <v>0</v>
      </c>
      <c r="O2783" s="216">
        <v>0</v>
      </c>
      <c r="P2783" s="216">
        <v>0</v>
      </c>
      <c r="Q2783" s="335">
        <v>0</v>
      </c>
      <c r="R2783" s="234"/>
    </row>
    <row r="2784" spans="2:18" s="194" customFormat="1" x14ac:dyDescent="0.25">
      <c r="B2784" s="233">
        <v>2785</v>
      </c>
      <c r="C2784" s="293">
        <v>45514</v>
      </c>
      <c r="D2784" s="195" t="s">
        <v>349</v>
      </c>
      <c r="E2784" s="196" t="s">
        <v>258</v>
      </c>
      <c r="F2784" s="196" t="s">
        <v>1</v>
      </c>
      <c r="G2784" s="196" t="s">
        <v>300</v>
      </c>
      <c r="H2784" s="196">
        <v>6</v>
      </c>
      <c r="I2784" s="196"/>
      <c r="J2784" s="196">
        <v>0</v>
      </c>
      <c r="K2784" s="448"/>
      <c r="L2784" s="196"/>
      <c r="M2784" s="196"/>
      <c r="N2784" s="216">
        <v>0</v>
      </c>
      <c r="O2784" s="216">
        <v>0</v>
      </c>
      <c r="P2784" s="216">
        <v>0</v>
      </c>
      <c r="Q2784" s="335">
        <v>0</v>
      </c>
      <c r="R2784" s="234"/>
    </row>
    <row r="2785" spans="2:18" s="194" customFormat="1" x14ac:dyDescent="0.25">
      <c r="B2785" s="233">
        <v>2786</v>
      </c>
      <c r="C2785" s="293">
        <v>45514</v>
      </c>
      <c r="D2785" s="195" t="s">
        <v>368</v>
      </c>
      <c r="E2785" s="196" t="s">
        <v>181</v>
      </c>
      <c r="F2785" s="196" t="s">
        <v>302</v>
      </c>
      <c r="G2785" s="196">
        <v>0</v>
      </c>
      <c r="H2785" s="196">
        <v>6</v>
      </c>
      <c r="I2785" s="196"/>
      <c r="J2785" s="196">
        <v>0</v>
      </c>
      <c r="K2785" s="448"/>
      <c r="L2785" s="196"/>
      <c r="M2785" s="196"/>
      <c r="N2785" s="216">
        <v>0</v>
      </c>
      <c r="O2785" s="216">
        <v>0</v>
      </c>
      <c r="P2785" s="216">
        <v>0</v>
      </c>
      <c r="Q2785" s="335">
        <v>0</v>
      </c>
      <c r="R2785" s="234"/>
    </row>
    <row r="2786" spans="2:18" s="194" customFormat="1" x14ac:dyDescent="0.25">
      <c r="B2786" s="233">
        <v>2787</v>
      </c>
      <c r="C2786" s="293">
        <v>45515</v>
      </c>
      <c r="D2786" s="195" t="s">
        <v>371</v>
      </c>
      <c r="E2786" s="196" t="s">
        <v>92</v>
      </c>
      <c r="F2786" s="196" t="s">
        <v>64</v>
      </c>
      <c r="G2786" s="196" t="s">
        <v>210</v>
      </c>
      <c r="H2786" s="196">
        <v>5</v>
      </c>
      <c r="I2786" s="196"/>
      <c r="J2786" s="196">
        <v>0</v>
      </c>
      <c r="K2786" s="448"/>
      <c r="L2786" s="196"/>
      <c r="M2786" s="196"/>
      <c r="N2786" s="216">
        <v>0</v>
      </c>
      <c r="O2786" s="216">
        <v>0</v>
      </c>
      <c r="P2786" s="216">
        <v>0</v>
      </c>
      <c r="Q2786" s="335">
        <v>0</v>
      </c>
      <c r="R2786" s="234"/>
    </row>
    <row r="2787" spans="2:18" s="194" customFormat="1" x14ac:dyDescent="0.25">
      <c r="B2787" s="233">
        <v>2788</v>
      </c>
      <c r="C2787" s="293">
        <v>45515</v>
      </c>
      <c r="D2787" s="195" t="s">
        <v>370</v>
      </c>
      <c r="E2787" s="196" t="s">
        <v>92</v>
      </c>
      <c r="F2787" s="196" t="s">
        <v>1</v>
      </c>
      <c r="G2787" s="196" t="s">
        <v>209</v>
      </c>
      <c r="H2787" s="196">
        <v>10</v>
      </c>
      <c r="I2787" s="196"/>
      <c r="J2787" s="196">
        <v>0</v>
      </c>
      <c r="K2787" s="448"/>
      <c r="L2787" s="196"/>
      <c r="M2787" s="196"/>
      <c r="N2787" s="216">
        <v>0</v>
      </c>
      <c r="O2787" s="216">
        <v>0</v>
      </c>
      <c r="P2787" s="216">
        <v>0</v>
      </c>
      <c r="Q2787" s="335">
        <v>0</v>
      </c>
      <c r="R2787" s="234"/>
    </row>
    <row r="2788" spans="2:18" s="194" customFormat="1" x14ac:dyDescent="0.25">
      <c r="B2788" s="233">
        <v>2789</v>
      </c>
      <c r="C2788" s="293">
        <v>45515</v>
      </c>
      <c r="D2788" s="195" t="s">
        <v>91</v>
      </c>
      <c r="E2788" s="196" t="s">
        <v>92</v>
      </c>
      <c r="F2788" s="196" t="s">
        <v>1</v>
      </c>
      <c r="G2788" s="196" t="s">
        <v>209</v>
      </c>
      <c r="H2788" s="196">
        <v>6.65</v>
      </c>
      <c r="I2788" s="196" t="s">
        <v>215</v>
      </c>
      <c r="J2788" s="196">
        <v>11</v>
      </c>
      <c r="K2788" s="448">
        <v>715650</v>
      </c>
      <c r="L2788" s="196" t="s">
        <v>62</v>
      </c>
      <c r="M2788" s="196" t="s">
        <v>298</v>
      </c>
      <c r="N2788" s="216">
        <v>0</v>
      </c>
      <c r="O2788" s="216">
        <v>84.122500000000002</v>
      </c>
      <c r="P2788" s="216">
        <v>0</v>
      </c>
      <c r="Q2788" s="335">
        <v>0</v>
      </c>
      <c r="R2788" s="234"/>
    </row>
    <row r="2789" spans="2:18" s="194" customFormat="1" x14ac:dyDescent="0.25">
      <c r="B2789" s="233">
        <v>2790</v>
      </c>
      <c r="C2789" s="293">
        <v>45515</v>
      </c>
      <c r="D2789" s="195" t="s">
        <v>94</v>
      </c>
      <c r="E2789" s="196" t="s">
        <v>92</v>
      </c>
      <c r="F2789" s="196" t="s">
        <v>1</v>
      </c>
      <c r="G2789" s="196" t="s">
        <v>209</v>
      </c>
      <c r="H2789" s="196">
        <v>6.65</v>
      </c>
      <c r="I2789" s="196"/>
      <c r="J2789" s="196">
        <v>0</v>
      </c>
      <c r="K2789" s="448"/>
      <c r="L2789" s="196"/>
      <c r="M2789" s="196"/>
      <c r="N2789" s="216">
        <v>0</v>
      </c>
      <c r="O2789" s="216">
        <v>0</v>
      </c>
      <c r="P2789" s="216">
        <v>0</v>
      </c>
      <c r="Q2789" s="335">
        <v>0</v>
      </c>
      <c r="R2789" s="234"/>
    </row>
    <row r="2790" spans="2:18" s="194" customFormat="1" x14ac:dyDescent="0.25">
      <c r="B2790" s="233">
        <v>2791</v>
      </c>
      <c r="C2790" s="293">
        <v>45515</v>
      </c>
      <c r="D2790" s="195" t="s">
        <v>116</v>
      </c>
      <c r="E2790" s="196" t="s">
        <v>92</v>
      </c>
      <c r="F2790" s="196" t="s">
        <v>1</v>
      </c>
      <c r="G2790" s="196" t="s">
        <v>209</v>
      </c>
      <c r="H2790" s="196">
        <v>6.65</v>
      </c>
      <c r="I2790" s="196"/>
      <c r="J2790" s="196">
        <v>0</v>
      </c>
      <c r="K2790" s="448"/>
      <c r="L2790" s="196"/>
      <c r="M2790" s="196"/>
      <c r="N2790" s="216">
        <v>0</v>
      </c>
      <c r="O2790" s="216">
        <v>0</v>
      </c>
      <c r="P2790" s="216">
        <v>0</v>
      </c>
      <c r="Q2790" s="335">
        <v>0</v>
      </c>
      <c r="R2790" s="234" t="s">
        <v>267</v>
      </c>
    </row>
    <row r="2791" spans="2:18" s="194" customFormat="1" x14ac:dyDescent="0.25">
      <c r="B2791" s="233">
        <v>2792</v>
      </c>
      <c r="C2791" s="293">
        <v>45515</v>
      </c>
      <c r="D2791" s="195" t="s">
        <v>295</v>
      </c>
      <c r="E2791" s="196" t="s">
        <v>92</v>
      </c>
      <c r="F2791" s="196" t="s">
        <v>62</v>
      </c>
      <c r="G2791" s="196" t="s">
        <v>210</v>
      </c>
      <c r="H2791" s="196">
        <v>4.1500000000000004</v>
      </c>
      <c r="I2791" s="196"/>
      <c r="J2791" s="196">
        <v>0</v>
      </c>
      <c r="K2791" s="448"/>
      <c r="L2791" s="196"/>
      <c r="M2791" s="196"/>
      <c r="N2791" s="216">
        <v>0</v>
      </c>
      <c r="O2791" s="216">
        <v>0</v>
      </c>
      <c r="P2791" s="216">
        <v>0</v>
      </c>
      <c r="Q2791" s="335">
        <v>0</v>
      </c>
      <c r="R2791" s="234"/>
    </row>
    <row r="2792" spans="2:18" s="194" customFormat="1" x14ac:dyDescent="0.25">
      <c r="B2792" s="233">
        <v>2793</v>
      </c>
      <c r="C2792" s="293">
        <v>45515</v>
      </c>
      <c r="D2792" s="195" t="s">
        <v>155</v>
      </c>
      <c r="E2792" s="196" t="s">
        <v>92</v>
      </c>
      <c r="F2792" s="196" t="s">
        <v>62</v>
      </c>
      <c r="G2792" s="196" t="s">
        <v>210</v>
      </c>
      <c r="H2792" s="196">
        <v>4.1500000000000004</v>
      </c>
      <c r="I2792" s="196" t="s">
        <v>215</v>
      </c>
      <c r="J2792" s="196">
        <v>20</v>
      </c>
      <c r="K2792" s="448">
        <v>715650</v>
      </c>
      <c r="L2792" s="196" t="s">
        <v>62</v>
      </c>
      <c r="M2792" s="196" t="s">
        <v>298</v>
      </c>
      <c r="N2792" s="216">
        <v>0</v>
      </c>
      <c r="O2792" s="216">
        <v>95.449999999999989</v>
      </c>
      <c r="P2792" s="216">
        <v>0</v>
      </c>
      <c r="Q2792" s="335">
        <v>0</v>
      </c>
      <c r="R2792" s="234"/>
    </row>
    <row r="2793" spans="2:18" s="194" customFormat="1" x14ac:dyDescent="0.25">
      <c r="B2793" s="233">
        <v>2794</v>
      </c>
      <c r="C2793" s="293">
        <v>45515</v>
      </c>
      <c r="D2793" s="195" t="s">
        <v>154</v>
      </c>
      <c r="E2793" s="196" t="s">
        <v>92</v>
      </c>
      <c r="F2793" s="196" t="s">
        <v>62</v>
      </c>
      <c r="G2793" s="196" t="s">
        <v>210</v>
      </c>
      <c r="H2793" s="196">
        <v>4.1500000000000004</v>
      </c>
      <c r="I2793" s="196" t="s">
        <v>215</v>
      </c>
      <c r="J2793" s="196">
        <v>15</v>
      </c>
      <c r="K2793" s="448">
        <v>715650</v>
      </c>
      <c r="L2793" s="196" t="s">
        <v>62</v>
      </c>
      <c r="M2793" s="196" t="s">
        <v>298</v>
      </c>
      <c r="N2793" s="216">
        <v>0</v>
      </c>
      <c r="O2793" s="216">
        <v>71.587500000000006</v>
      </c>
      <c r="P2793" s="216">
        <v>0</v>
      </c>
      <c r="Q2793" s="335">
        <v>0</v>
      </c>
      <c r="R2793" s="234"/>
    </row>
    <row r="2794" spans="2:18" s="194" customFormat="1" x14ac:dyDescent="0.25">
      <c r="B2794" s="233">
        <v>2795</v>
      </c>
      <c r="C2794" s="293">
        <v>45515</v>
      </c>
      <c r="D2794" s="195" t="s">
        <v>426</v>
      </c>
      <c r="E2794" s="196" t="s">
        <v>159</v>
      </c>
      <c r="F2794" s="196" t="s">
        <v>381</v>
      </c>
      <c r="G2794" s="196" t="s">
        <v>159</v>
      </c>
      <c r="H2794" s="196">
        <v>10</v>
      </c>
      <c r="I2794" s="196"/>
      <c r="J2794" s="196">
        <v>5</v>
      </c>
      <c r="K2794" s="448"/>
      <c r="L2794" s="196"/>
      <c r="M2794" s="196"/>
      <c r="N2794" s="216">
        <v>0</v>
      </c>
      <c r="O2794" s="216">
        <v>0</v>
      </c>
      <c r="P2794" s="216">
        <v>0</v>
      </c>
      <c r="Q2794" s="335">
        <v>0</v>
      </c>
      <c r="R2794" s="234"/>
    </row>
    <row r="2795" spans="2:18" s="194" customFormat="1" x14ac:dyDescent="0.25">
      <c r="B2795" s="233">
        <v>2796</v>
      </c>
      <c r="C2795" s="293">
        <v>45515</v>
      </c>
      <c r="D2795" s="195" t="s">
        <v>277</v>
      </c>
      <c r="E2795" s="196" t="s">
        <v>176</v>
      </c>
      <c r="F2795" s="196" t="s">
        <v>7</v>
      </c>
      <c r="G2795" s="196" t="s">
        <v>209</v>
      </c>
      <c r="H2795" s="196">
        <v>7</v>
      </c>
      <c r="I2795" s="196" t="s">
        <v>214</v>
      </c>
      <c r="J2795" s="196">
        <v>37</v>
      </c>
      <c r="K2795" s="448">
        <v>723300</v>
      </c>
      <c r="L2795" s="196" t="s">
        <v>7</v>
      </c>
      <c r="M2795" s="196" t="s">
        <v>298</v>
      </c>
      <c r="N2795" s="216">
        <v>259</v>
      </c>
      <c r="O2795" s="216">
        <v>0</v>
      </c>
      <c r="P2795" s="216">
        <v>0</v>
      </c>
      <c r="Q2795" s="335">
        <v>0</v>
      </c>
      <c r="R2795" s="234"/>
    </row>
    <row r="2796" spans="2:18" s="194" customFormat="1" x14ac:dyDescent="0.25">
      <c r="B2796" s="233">
        <v>2797</v>
      </c>
      <c r="C2796" s="293">
        <v>45515</v>
      </c>
      <c r="D2796" s="195" t="s">
        <v>261</v>
      </c>
      <c r="E2796" s="196" t="s">
        <v>269</v>
      </c>
      <c r="F2796" s="196" t="s">
        <v>7</v>
      </c>
      <c r="G2796" s="196" t="s">
        <v>210</v>
      </c>
      <c r="H2796" s="196">
        <v>5</v>
      </c>
      <c r="I2796" s="196"/>
      <c r="J2796" s="196">
        <v>0</v>
      </c>
      <c r="K2796" s="448"/>
      <c r="L2796" s="196"/>
      <c r="M2796" s="196"/>
      <c r="N2796" s="216">
        <v>0</v>
      </c>
      <c r="O2796" s="216">
        <v>0</v>
      </c>
      <c r="P2796" s="216">
        <v>0</v>
      </c>
      <c r="Q2796" s="335">
        <v>0</v>
      </c>
      <c r="R2796" s="234"/>
    </row>
    <row r="2797" spans="2:18" s="194" customFormat="1" x14ac:dyDescent="0.25">
      <c r="B2797" s="233">
        <v>2798</v>
      </c>
      <c r="C2797" s="293">
        <v>45515</v>
      </c>
      <c r="D2797" s="195" t="s">
        <v>254</v>
      </c>
      <c r="E2797" s="196" t="s">
        <v>159</v>
      </c>
      <c r="F2797" s="196" t="s">
        <v>7</v>
      </c>
      <c r="G2797" s="196" t="s">
        <v>159</v>
      </c>
      <c r="H2797" s="196">
        <v>10</v>
      </c>
      <c r="I2797" s="196"/>
      <c r="J2797" s="196">
        <v>0</v>
      </c>
      <c r="K2797" s="448"/>
      <c r="L2797" s="196"/>
      <c r="M2797" s="196"/>
      <c r="N2797" s="216">
        <v>0</v>
      </c>
      <c r="O2797" s="216">
        <v>0</v>
      </c>
      <c r="P2797" s="216">
        <v>0</v>
      </c>
      <c r="Q2797" s="335">
        <v>0</v>
      </c>
      <c r="R2797" s="234"/>
    </row>
    <row r="2798" spans="2:18" s="194" customFormat="1" x14ac:dyDescent="0.25">
      <c r="B2798" s="233">
        <v>2799</v>
      </c>
      <c r="C2798" s="293">
        <v>45515</v>
      </c>
      <c r="D2798" s="195" t="s">
        <v>352</v>
      </c>
      <c r="E2798" s="196" t="s">
        <v>176</v>
      </c>
      <c r="F2798" s="196" t="s">
        <v>7</v>
      </c>
      <c r="G2798" s="196" t="s">
        <v>209</v>
      </c>
      <c r="H2798" s="196">
        <v>7</v>
      </c>
      <c r="I2798" s="196"/>
      <c r="J2798" s="196">
        <v>0</v>
      </c>
      <c r="K2798" s="448"/>
      <c r="L2798" s="196"/>
      <c r="M2798" s="196"/>
      <c r="N2798" s="216">
        <v>0</v>
      </c>
      <c r="O2798" s="216">
        <v>0</v>
      </c>
      <c r="P2798" s="216">
        <v>0</v>
      </c>
      <c r="Q2798" s="335">
        <v>0</v>
      </c>
      <c r="R2798" s="234"/>
    </row>
    <row r="2799" spans="2:18" s="194" customFormat="1" x14ac:dyDescent="0.25">
      <c r="B2799" s="233">
        <v>2800</v>
      </c>
      <c r="C2799" s="293">
        <v>45515</v>
      </c>
      <c r="D2799" s="195" t="s">
        <v>175</v>
      </c>
      <c r="E2799" s="196" t="s">
        <v>176</v>
      </c>
      <c r="F2799" s="196" t="s">
        <v>7</v>
      </c>
      <c r="G2799" s="196" t="s">
        <v>209</v>
      </c>
      <c r="H2799" s="196">
        <v>7</v>
      </c>
      <c r="I2799" s="196" t="s">
        <v>214</v>
      </c>
      <c r="J2799" s="196">
        <v>41</v>
      </c>
      <c r="K2799" s="448">
        <v>723300</v>
      </c>
      <c r="L2799" s="196" t="s">
        <v>7</v>
      </c>
      <c r="M2799" s="196" t="s">
        <v>298</v>
      </c>
      <c r="N2799" s="216">
        <v>287</v>
      </c>
      <c r="O2799" s="216">
        <v>0</v>
      </c>
      <c r="P2799" s="216">
        <v>0</v>
      </c>
      <c r="Q2799" s="335">
        <v>0</v>
      </c>
      <c r="R2799" s="234"/>
    </row>
    <row r="2800" spans="2:18" s="194" customFormat="1" x14ac:dyDescent="0.25">
      <c r="B2800" s="233">
        <v>2801</v>
      </c>
      <c r="C2800" s="293">
        <v>45515</v>
      </c>
      <c r="D2800" s="195" t="s">
        <v>171</v>
      </c>
      <c r="E2800" s="196" t="s">
        <v>159</v>
      </c>
      <c r="F2800" s="196" t="s">
        <v>7</v>
      </c>
      <c r="G2800" s="196" t="s">
        <v>159</v>
      </c>
      <c r="H2800" s="196">
        <v>11.2</v>
      </c>
      <c r="I2800" s="196" t="s">
        <v>66</v>
      </c>
      <c r="J2800" s="196">
        <v>7</v>
      </c>
      <c r="K2800" s="448"/>
      <c r="L2800" s="196" t="s">
        <v>356</v>
      </c>
      <c r="M2800" s="196"/>
      <c r="N2800" s="216">
        <v>0</v>
      </c>
      <c r="O2800" s="216">
        <v>0</v>
      </c>
      <c r="P2800" s="216">
        <v>78.399999999999991</v>
      </c>
      <c r="Q2800" s="335">
        <v>0</v>
      </c>
      <c r="R2800" s="234"/>
    </row>
    <row r="2801" spans="2:18" s="194" customFormat="1" x14ac:dyDescent="0.25">
      <c r="B2801" s="233">
        <v>2802</v>
      </c>
      <c r="C2801" s="293">
        <v>45515</v>
      </c>
      <c r="D2801" s="195" t="s">
        <v>151</v>
      </c>
      <c r="E2801" s="196" t="s">
        <v>92</v>
      </c>
      <c r="F2801" s="196" t="s">
        <v>63</v>
      </c>
      <c r="G2801" s="196" t="s">
        <v>209</v>
      </c>
      <c r="H2801" s="196">
        <v>6.65</v>
      </c>
      <c r="I2801" s="196"/>
      <c r="J2801" s="196">
        <v>0</v>
      </c>
      <c r="K2801" s="448"/>
      <c r="L2801" s="196"/>
      <c r="M2801" s="196"/>
      <c r="N2801" s="216">
        <v>0</v>
      </c>
      <c r="O2801" s="216">
        <v>0</v>
      </c>
      <c r="P2801" s="216">
        <v>0</v>
      </c>
      <c r="Q2801" s="335">
        <v>0</v>
      </c>
      <c r="R2801" s="234"/>
    </row>
    <row r="2802" spans="2:18" s="194" customFormat="1" x14ac:dyDescent="0.25">
      <c r="B2802" s="233">
        <v>2803</v>
      </c>
      <c r="C2802" s="293">
        <v>45515</v>
      </c>
      <c r="D2802" s="195" t="s">
        <v>150</v>
      </c>
      <c r="E2802" s="196" t="s">
        <v>92</v>
      </c>
      <c r="F2802" s="196" t="s">
        <v>63</v>
      </c>
      <c r="G2802" s="196" t="s">
        <v>210</v>
      </c>
      <c r="H2802" s="196">
        <v>4.1500000000000004</v>
      </c>
      <c r="I2802" s="196" t="s">
        <v>215</v>
      </c>
      <c r="J2802" s="196">
        <v>17</v>
      </c>
      <c r="K2802" s="448">
        <v>715600</v>
      </c>
      <c r="L2802" s="196" t="s">
        <v>63</v>
      </c>
      <c r="M2802" s="196" t="s">
        <v>298</v>
      </c>
      <c r="N2802" s="216">
        <v>0</v>
      </c>
      <c r="O2802" s="216">
        <v>81.132500000000007</v>
      </c>
      <c r="P2802" s="216">
        <v>0</v>
      </c>
      <c r="Q2802" s="335">
        <v>0</v>
      </c>
      <c r="R2802" s="234"/>
    </row>
    <row r="2803" spans="2:18" s="194" customFormat="1" x14ac:dyDescent="0.25">
      <c r="B2803" s="233">
        <v>2804</v>
      </c>
      <c r="C2803" s="293">
        <v>45515</v>
      </c>
      <c r="D2803" s="195" t="s">
        <v>148</v>
      </c>
      <c r="E2803" s="196" t="s">
        <v>92</v>
      </c>
      <c r="F2803" s="196" t="s">
        <v>63</v>
      </c>
      <c r="G2803" s="196" t="s">
        <v>210</v>
      </c>
      <c r="H2803" s="196">
        <v>4.1500000000000004</v>
      </c>
      <c r="I2803" s="196" t="s">
        <v>215</v>
      </c>
      <c r="J2803" s="196">
        <v>19</v>
      </c>
      <c r="K2803" s="448">
        <v>715600</v>
      </c>
      <c r="L2803" s="196" t="s">
        <v>63</v>
      </c>
      <c r="M2803" s="196" t="s">
        <v>298</v>
      </c>
      <c r="N2803" s="216">
        <v>0</v>
      </c>
      <c r="O2803" s="216">
        <v>90.677500000000009</v>
      </c>
      <c r="P2803" s="216">
        <v>0</v>
      </c>
      <c r="Q2803" s="335">
        <v>0</v>
      </c>
      <c r="R2803" s="234"/>
    </row>
    <row r="2804" spans="2:18" s="194" customFormat="1" x14ac:dyDescent="0.25">
      <c r="B2804" s="233">
        <v>2805</v>
      </c>
      <c r="C2804" s="293">
        <v>45515</v>
      </c>
      <c r="D2804" s="195" t="s">
        <v>177</v>
      </c>
      <c r="E2804" s="196" t="s">
        <v>159</v>
      </c>
      <c r="F2804" s="196" t="s">
        <v>8</v>
      </c>
      <c r="G2804" s="196" t="s">
        <v>159</v>
      </c>
      <c r="H2804" s="196">
        <v>11.6</v>
      </c>
      <c r="I2804" s="196" t="s">
        <v>66</v>
      </c>
      <c r="J2804" s="196">
        <v>7</v>
      </c>
      <c r="K2804" s="448"/>
      <c r="L2804" s="196" t="s">
        <v>356</v>
      </c>
      <c r="M2804" s="196"/>
      <c r="N2804" s="216">
        <v>0</v>
      </c>
      <c r="O2804" s="216">
        <v>0</v>
      </c>
      <c r="P2804" s="216">
        <v>81.2</v>
      </c>
      <c r="Q2804" s="335">
        <v>0</v>
      </c>
      <c r="R2804" s="234"/>
    </row>
    <row r="2805" spans="2:18" s="194" customFormat="1" x14ac:dyDescent="0.25">
      <c r="B2805" s="233">
        <v>2806</v>
      </c>
      <c r="C2805" s="293">
        <v>45515</v>
      </c>
      <c r="D2805" s="195" t="s">
        <v>139</v>
      </c>
      <c r="E2805" s="196" t="s">
        <v>92</v>
      </c>
      <c r="F2805" s="196" t="s">
        <v>2</v>
      </c>
      <c r="G2805" s="196" t="s">
        <v>209</v>
      </c>
      <c r="H2805" s="196">
        <v>7</v>
      </c>
      <c r="I2805" s="196" t="s">
        <v>214</v>
      </c>
      <c r="J2805" s="196">
        <v>32</v>
      </c>
      <c r="K2805" s="448">
        <v>712650</v>
      </c>
      <c r="L2805" s="196" t="s">
        <v>2</v>
      </c>
      <c r="M2805" s="196" t="s">
        <v>298</v>
      </c>
      <c r="N2805" s="216">
        <v>224</v>
      </c>
      <c r="O2805" s="216">
        <v>0</v>
      </c>
      <c r="P2805" s="216">
        <v>0</v>
      </c>
      <c r="Q2805" s="335">
        <v>0</v>
      </c>
      <c r="R2805" s="234"/>
    </row>
    <row r="2806" spans="2:18" s="194" customFormat="1" x14ac:dyDescent="0.25">
      <c r="B2806" s="233">
        <v>2807</v>
      </c>
      <c r="C2806" s="293">
        <v>45515</v>
      </c>
      <c r="D2806" s="195" t="s">
        <v>140</v>
      </c>
      <c r="E2806" s="196" t="s">
        <v>92</v>
      </c>
      <c r="F2806" s="196" t="s">
        <v>2</v>
      </c>
      <c r="G2806" s="196" t="s">
        <v>209</v>
      </c>
      <c r="H2806" s="196">
        <v>7</v>
      </c>
      <c r="I2806" s="196" t="s">
        <v>214</v>
      </c>
      <c r="J2806" s="196">
        <v>32</v>
      </c>
      <c r="K2806" s="448">
        <v>712650</v>
      </c>
      <c r="L2806" s="196" t="s">
        <v>2</v>
      </c>
      <c r="M2806" s="196" t="s">
        <v>298</v>
      </c>
      <c r="N2806" s="216">
        <v>224</v>
      </c>
      <c r="O2806" s="216">
        <v>0</v>
      </c>
      <c r="P2806" s="216">
        <v>0</v>
      </c>
      <c r="Q2806" s="335">
        <v>0</v>
      </c>
      <c r="R2806" s="234"/>
    </row>
    <row r="2807" spans="2:18" s="194" customFormat="1" x14ac:dyDescent="0.25">
      <c r="B2807" s="233">
        <v>2808</v>
      </c>
      <c r="C2807" s="293">
        <v>45515</v>
      </c>
      <c r="D2807" s="195" t="s">
        <v>141</v>
      </c>
      <c r="E2807" s="196" t="s">
        <v>92</v>
      </c>
      <c r="F2807" s="196" t="s">
        <v>2</v>
      </c>
      <c r="G2807" s="196" t="s">
        <v>209</v>
      </c>
      <c r="H2807" s="196">
        <v>7</v>
      </c>
      <c r="I2807" s="196" t="s">
        <v>214</v>
      </c>
      <c r="J2807" s="196">
        <v>32</v>
      </c>
      <c r="K2807" s="448">
        <v>712650</v>
      </c>
      <c r="L2807" s="196" t="s">
        <v>2</v>
      </c>
      <c r="M2807" s="196" t="s">
        <v>298</v>
      </c>
      <c r="N2807" s="216">
        <v>224</v>
      </c>
      <c r="O2807" s="216">
        <v>0</v>
      </c>
      <c r="P2807" s="216">
        <v>0</v>
      </c>
      <c r="Q2807" s="335">
        <v>0</v>
      </c>
      <c r="R2807" s="234"/>
    </row>
    <row r="2808" spans="2:18" s="194" customFormat="1" x14ac:dyDescent="0.25">
      <c r="B2808" s="233">
        <v>2809</v>
      </c>
      <c r="C2808" s="293">
        <v>45515</v>
      </c>
      <c r="D2808" s="195" t="s">
        <v>252</v>
      </c>
      <c r="E2808" s="196" t="s">
        <v>92</v>
      </c>
      <c r="F2808" s="196" t="s">
        <v>2</v>
      </c>
      <c r="G2808" s="196" t="s">
        <v>209</v>
      </c>
      <c r="H2808" s="196">
        <v>7</v>
      </c>
      <c r="I2808" s="196" t="s">
        <v>214</v>
      </c>
      <c r="J2808" s="196">
        <v>32</v>
      </c>
      <c r="K2808" s="448">
        <v>712650</v>
      </c>
      <c r="L2808" s="196" t="s">
        <v>2</v>
      </c>
      <c r="M2808" s="196" t="s">
        <v>298</v>
      </c>
      <c r="N2808" s="216">
        <v>224</v>
      </c>
      <c r="O2808" s="216">
        <v>0</v>
      </c>
      <c r="P2808" s="216">
        <v>0</v>
      </c>
      <c r="Q2808" s="335">
        <v>0</v>
      </c>
      <c r="R2808" s="234"/>
    </row>
    <row r="2809" spans="2:18" s="194" customFormat="1" x14ac:dyDescent="0.25">
      <c r="B2809" s="233">
        <v>2810</v>
      </c>
      <c r="C2809" s="293">
        <v>45515</v>
      </c>
      <c r="D2809" s="195" t="s">
        <v>259</v>
      </c>
      <c r="E2809" s="196" t="s">
        <v>92</v>
      </c>
      <c r="F2809" s="196" t="s">
        <v>2</v>
      </c>
      <c r="G2809" s="196" t="s">
        <v>209</v>
      </c>
      <c r="H2809" s="196">
        <v>7</v>
      </c>
      <c r="I2809" s="196" t="s">
        <v>214</v>
      </c>
      <c r="J2809" s="196">
        <v>32</v>
      </c>
      <c r="K2809" s="448">
        <v>712650</v>
      </c>
      <c r="L2809" s="196" t="s">
        <v>2</v>
      </c>
      <c r="M2809" s="196" t="s">
        <v>298</v>
      </c>
      <c r="N2809" s="216">
        <v>224</v>
      </c>
      <c r="O2809" s="216">
        <v>0</v>
      </c>
      <c r="P2809" s="216">
        <v>0</v>
      </c>
      <c r="Q2809" s="335">
        <v>0</v>
      </c>
      <c r="R2809" s="234"/>
    </row>
    <row r="2810" spans="2:18" s="194" customFormat="1" x14ac:dyDescent="0.25">
      <c r="B2810" s="233">
        <v>2811</v>
      </c>
      <c r="C2810" s="293">
        <v>45515</v>
      </c>
      <c r="D2810" s="195" t="s">
        <v>260</v>
      </c>
      <c r="E2810" s="196" t="s">
        <v>92</v>
      </c>
      <c r="F2810" s="196" t="s">
        <v>2</v>
      </c>
      <c r="G2810" s="196" t="s">
        <v>209</v>
      </c>
      <c r="H2810" s="196">
        <v>7</v>
      </c>
      <c r="I2810" s="196" t="s">
        <v>214</v>
      </c>
      <c r="J2810" s="196">
        <v>32</v>
      </c>
      <c r="K2810" s="448">
        <v>712650</v>
      </c>
      <c r="L2810" s="196" t="s">
        <v>2</v>
      </c>
      <c r="M2810" s="196" t="s">
        <v>298</v>
      </c>
      <c r="N2810" s="216">
        <v>224</v>
      </c>
      <c r="O2810" s="216">
        <v>0</v>
      </c>
      <c r="P2810" s="216">
        <v>0</v>
      </c>
      <c r="Q2810" s="335">
        <v>0</v>
      </c>
      <c r="R2810" s="234"/>
    </row>
    <row r="2811" spans="2:18" s="194" customFormat="1" x14ac:dyDescent="0.25">
      <c r="B2811" s="233">
        <v>2812</v>
      </c>
      <c r="C2811" s="293">
        <v>45515</v>
      </c>
      <c r="D2811" s="195" t="s">
        <v>379</v>
      </c>
      <c r="E2811" s="196" t="s">
        <v>269</v>
      </c>
      <c r="F2811" s="196" t="s">
        <v>381</v>
      </c>
      <c r="G2811" s="196" t="s">
        <v>210</v>
      </c>
      <c r="H2811" s="196">
        <v>4.1500000000000004</v>
      </c>
      <c r="I2811" s="196" t="s">
        <v>214</v>
      </c>
      <c r="J2811" s="196">
        <v>19</v>
      </c>
      <c r="K2811" s="448">
        <v>717100</v>
      </c>
      <c r="L2811" s="196" t="s">
        <v>381</v>
      </c>
      <c r="M2811" s="196" t="s">
        <v>298</v>
      </c>
      <c r="N2811" s="216">
        <v>78.850000000000009</v>
      </c>
      <c r="O2811" s="216">
        <v>0</v>
      </c>
      <c r="P2811" s="216">
        <v>0</v>
      </c>
      <c r="Q2811" s="335">
        <v>0</v>
      </c>
      <c r="R2811" s="234" t="s">
        <v>444</v>
      </c>
    </row>
    <row r="2812" spans="2:18" s="194" customFormat="1" x14ac:dyDescent="0.25">
      <c r="B2812" s="233">
        <v>2813</v>
      </c>
      <c r="C2812" s="293">
        <v>45515</v>
      </c>
      <c r="D2812" s="195" t="s">
        <v>380</v>
      </c>
      <c r="E2812" s="196" t="s">
        <v>269</v>
      </c>
      <c r="F2812" s="196" t="s">
        <v>381</v>
      </c>
      <c r="G2812" s="196" t="s">
        <v>210</v>
      </c>
      <c r="H2812" s="196">
        <v>4.1500000000000004</v>
      </c>
      <c r="I2812" s="196" t="s">
        <v>214</v>
      </c>
      <c r="J2812" s="196">
        <v>21</v>
      </c>
      <c r="K2812" s="448">
        <v>717100</v>
      </c>
      <c r="L2812" s="196" t="s">
        <v>381</v>
      </c>
      <c r="M2812" s="196" t="s">
        <v>298</v>
      </c>
      <c r="N2812" s="216">
        <v>87.15</v>
      </c>
      <c r="O2812" s="216">
        <v>0</v>
      </c>
      <c r="P2812" s="216">
        <v>0</v>
      </c>
      <c r="Q2812" s="335">
        <v>0</v>
      </c>
      <c r="R2812" s="234" t="s">
        <v>444</v>
      </c>
    </row>
    <row r="2813" spans="2:18" s="194" customFormat="1" x14ac:dyDescent="0.25">
      <c r="B2813" s="233">
        <v>2814</v>
      </c>
      <c r="C2813" s="293">
        <v>45515</v>
      </c>
      <c r="D2813" s="195" t="s">
        <v>96</v>
      </c>
      <c r="E2813" s="196" t="s">
        <v>159</v>
      </c>
      <c r="F2813" s="196" t="s">
        <v>1</v>
      </c>
      <c r="G2813" s="196" t="s">
        <v>159</v>
      </c>
      <c r="H2813" s="196">
        <v>11.8</v>
      </c>
      <c r="I2813" s="196" t="s">
        <v>66</v>
      </c>
      <c r="J2813" s="196">
        <v>4</v>
      </c>
      <c r="K2813" s="448"/>
      <c r="L2813" s="196" t="s">
        <v>356</v>
      </c>
      <c r="M2813" s="196"/>
      <c r="N2813" s="216">
        <v>0</v>
      </c>
      <c r="O2813" s="216">
        <v>0</v>
      </c>
      <c r="P2813" s="216">
        <v>47.2</v>
      </c>
      <c r="Q2813" s="335">
        <v>0</v>
      </c>
      <c r="R2813" s="234"/>
    </row>
    <row r="2814" spans="2:18" s="194" customFormat="1" x14ac:dyDescent="0.25">
      <c r="B2814" s="233">
        <v>2815</v>
      </c>
      <c r="C2814" s="293">
        <v>45515</v>
      </c>
      <c r="D2814" s="195" t="s">
        <v>128</v>
      </c>
      <c r="E2814" s="196" t="s">
        <v>159</v>
      </c>
      <c r="F2814" s="196" t="s">
        <v>1</v>
      </c>
      <c r="G2814" s="196" t="s">
        <v>159</v>
      </c>
      <c r="H2814" s="196">
        <v>11.8</v>
      </c>
      <c r="I2814" s="196" t="s">
        <v>66</v>
      </c>
      <c r="J2814" s="196">
        <v>2</v>
      </c>
      <c r="K2814" s="448"/>
      <c r="L2814" s="196" t="s">
        <v>356</v>
      </c>
      <c r="M2814" s="196"/>
      <c r="N2814" s="216">
        <v>0</v>
      </c>
      <c r="O2814" s="216">
        <v>0</v>
      </c>
      <c r="P2814" s="216">
        <v>23.6</v>
      </c>
      <c r="Q2814" s="335">
        <v>0</v>
      </c>
      <c r="R2814" s="234"/>
    </row>
    <row r="2815" spans="2:18" s="194" customFormat="1" x14ac:dyDescent="0.25">
      <c r="B2815" s="233">
        <v>2816</v>
      </c>
      <c r="C2815" s="293">
        <v>45515</v>
      </c>
      <c r="D2815" s="195" t="s">
        <v>255</v>
      </c>
      <c r="E2815" s="196" t="s">
        <v>159</v>
      </c>
      <c r="F2815" s="196" t="s">
        <v>65</v>
      </c>
      <c r="G2815" s="196" t="s">
        <v>159</v>
      </c>
      <c r="H2815" s="196">
        <v>30.5</v>
      </c>
      <c r="I2815" s="196" t="s">
        <v>66</v>
      </c>
      <c r="J2815" s="196">
        <v>3</v>
      </c>
      <c r="K2815" s="448"/>
      <c r="L2815" s="196" t="s">
        <v>356</v>
      </c>
      <c r="M2815" s="196"/>
      <c r="N2815" s="216">
        <v>0</v>
      </c>
      <c r="O2815" s="216">
        <v>0</v>
      </c>
      <c r="P2815" s="216">
        <v>91.5</v>
      </c>
      <c r="Q2815" s="335">
        <v>0</v>
      </c>
      <c r="R2815" s="234"/>
    </row>
    <row r="2816" spans="2:18" s="194" customFormat="1" x14ac:dyDescent="0.25">
      <c r="B2816" s="233">
        <v>2817</v>
      </c>
      <c r="C2816" s="293">
        <v>45515</v>
      </c>
      <c r="D2816" s="195" t="s">
        <v>119</v>
      </c>
      <c r="E2816" s="196" t="s">
        <v>257</v>
      </c>
      <c r="F2816" s="196" t="s">
        <v>1</v>
      </c>
      <c r="G2816" s="196" t="s">
        <v>300</v>
      </c>
      <c r="H2816" s="196">
        <v>6</v>
      </c>
      <c r="I2816" s="196"/>
      <c r="J2816" s="196">
        <v>0</v>
      </c>
      <c r="K2816" s="448"/>
      <c r="L2816" s="196"/>
      <c r="M2816" s="196"/>
      <c r="N2816" s="216">
        <v>0</v>
      </c>
      <c r="O2816" s="216">
        <v>0</v>
      </c>
      <c r="P2816" s="216">
        <v>0</v>
      </c>
      <c r="Q2816" s="335">
        <v>0</v>
      </c>
      <c r="R2816" s="234"/>
    </row>
    <row r="2817" spans="2:18" s="194" customFormat="1" x14ac:dyDescent="0.25">
      <c r="B2817" s="233">
        <v>2818</v>
      </c>
      <c r="C2817" s="293">
        <v>45515</v>
      </c>
      <c r="D2817" s="195" t="s">
        <v>121</v>
      </c>
      <c r="E2817" s="196" t="s">
        <v>258</v>
      </c>
      <c r="F2817" s="196" t="s">
        <v>1</v>
      </c>
      <c r="G2817" s="196" t="s">
        <v>300</v>
      </c>
      <c r="H2817" s="196">
        <v>6</v>
      </c>
      <c r="I2817" s="196"/>
      <c r="J2817" s="196">
        <v>0</v>
      </c>
      <c r="K2817" s="448"/>
      <c r="L2817" s="196"/>
      <c r="M2817" s="196"/>
      <c r="N2817" s="216">
        <v>0</v>
      </c>
      <c r="O2817" s="216">
        <v>0</v>
      </c>
      <c r="P2817" s="216">
        <v>0</v>
      </c>
      <c r="Q2817" s="335">
        <v>0</v>
      </c>
      <c r="R2817" s="234"/>
    </row>
    <row r="2818" spans="2:18" s="194" customFormat="1" x14ac:dyDescent="0.25">
      <c r="B2818" s="233">
        <v>2819</v>
      </c>
      <c r="C2818" s="293">
        <v>45515</v>
      </c>
      <c r="D2818" s="195" t="s">
        <v>349</v>
      </c>
      <c r="E2818" s="196" t="s">
        <v>258</v>
      </c>
      <c r="F2818" s="196" t="s">
        <v>1</v>
      </c>
      <c r="G2818" s="196" t="s">
        <v>300</v>
      </c>
      <c r="H2818" s="196">
        <v>6</v>
      </c>
      <c r="I2818" s="196"/>
      <c r="J2818" s="196">
        <v>0</v>
      </c>
      <c r="K2818" s="448"/>
      <c r="L2818" s="196"/>
      <c r="M2818" s="196"/>
      <c r="N2818" s="216">
        <v>0</v>
      </c>
      <c r="O2818" s="216">
        <v>0</v>
      </c>
      <c r="P2818" s="216">
        <v>0</v>
      </c>
      <c r="Q2818" s="335">
        <v>0</v>
      </c>
      <c r="R2818" s="234"/>
    </row>
    <row r="2819" spans="2:18" s="194" customFormat="1" x14ac:dyDescent="0.25">
      <c r="B2819" s="233">
        <v>2820</v>
      </c>
      <c r="C2819" s="293">
        <v>45515</v>
      </c>
      <c r="D2819" s="195" t="s">
        <v>368</v>
      </c>
      <c r="E2819" s="196" t="s">
        <v>181</v>
      </c>
      <c r="F2819" s="196" t="s">
        <v>302</v>
      </c>
      <c r="G2819" s="196">
        <v>0</v>
      </c>
      <c r="H2819" s="196">
        <v>6</v>
      </c>
      <c r="I2819" s="196"/>
      <c r="J2819" s="196">
        <v>0</v>
      </c>
      <c r="K2819" s="448"/>
      <c r="L2819" s="196"/>
      <c r="M2819" s="196"/>
      <c r="N2819" s="216">
        <v>0</v>
      </c>
      <c r="O2819" s="216">
        <v>0</v>
      </c>
      <c r="P2819" s="216">
        <v>0</v>
      </c>
      <c r="Q2819" s="335">
        <v>0</v>
      </c>
      <c r="R2819" s="234"/>
    </row>
    <row r="2820" spans="2:18" s="194" customFormat="1" x14ac:dyDescent="0.25">
      <c r="B2820" s="233">
        <v>2821</v>
      </c>
      <c r="C2820" s="293">
        <v>45516</v>
      </c>
      <c r="D2820" s="195" t="s">
        <v>119</v>
      </c>
      <c r="E2820" s="196" t="s">
        <v>257</v>
      </c>
      <c r="F2820" s="196" t="s">
        <v>1</v>
      </c>
      <c r="G2820" s="196" t="s">
        <v>300</v>
      </c>
      <c r="H2820" s="196">
        <v>6</v>
      </c>
      <c r="I2820" s="196" t="s">
        <v>303</v>
      </c>
      <c r="J2820" s="196">
        <v>0</v>
      </c>
      <c r="K2820" s="448"/>
      <c r="L2820" s="196"/>
      <c r="M2820" s="196"/>
      <c r="N2820" s="216">
        <v>0</v>
      </c>
      <c r="O2820" s="216">
        <v>0</v>
      </c>
      <c r="P2820" s="216">
        <v>0</v>
      </c>
      <c r="Q2820" s="335">
        <v>0</v>
      </c>
      <c r="R2820" s="234" t="s">
        <v>267</v>
      </c>
    </row>
    <row r="2821" spans="2:18" s="194" customFormat="1" x14ac:dyDescent="0.25">
      <c r="B2821" s="295">
        <v>2816</v>
      </c>
      <c r="C2821" s="293">
        <v>45516</v>
      </c>
      <c r="D2821" s="195" t="s">
        <v>505</v>
      </c>
      <c r="E2821" s="196" t="s">
        <v>130</v>
      </c>
      <c r="F2821" s="196" t="s">
        <v>130</v>
      </c>
      <c r="G2821" s="196" t="s">
        <v>304</v>
      </c>
      <c r="H2821" s="196">
        <v>1</v>
      </c>
      <c r="I2821" s="196" t="s">
        <v>303</v>
      </c>
      <c r="J2821" s="196">
        <v>44</v>
      </c>
      <c r="K2821" s="448"/>
      <c r="L2821" s="196"/>
      <c r="M2821" s="196" t="s">
        <v>514</v>
      </c>
      <c r="N2821" s="216">
        <v>0</v>
      </c>
      <c r="O2821" s="216">
        <v>0</v>
      </c>
      <c r="P2821" s="216">
        <v>0</v>
      </c>
      <c r="Q2821" s="240">
        <v>0</v>
      </c>
      <c r="R2821" s="238"/>
    </row>
    <row r="2822" spans="2:18" s="194" customFormat="1" x14ac:dyDescent="0.25">
      <c r="B2822" s="233">
        <v>2822</v>
      </c>
      <c r="C2822" s="293">
        <v>45516</v>
      </c>
      <c r="D2822" s="195" t="s">
        <v>505</v>
      </c>
      <c r="E2822" s="196" t="s">
        <v>130</v>
      </c>
      <c r="F2822" s="196" t="s">
        <v>130</v>
      </c>
      <c r="G2822" s="196" t="s">
        <v>304</v>
      </c>
      <c r="H2822" s="196">
        <v>1</v>
      </c>
      <c r="I2822" s="196" t="s">
        <v>303</v>
      </c>
      <c r="J2822" s="196">
        <v>12</v>
      </c>
      <c r="K2822" s="448"/>
      <c r="L2822" s="196"/>
      <c r="M2822" s="196" t="s">
        <v>482</v>
      </c>
      <c r="N2822" s="216">
        <v>0</v>
      </c>
      <c r="O2822" s="216">
        <v>0</v>
      </c>
      <c r="P2822" s="216">
        <v>0</v>
      </c>
      <c r="Q2822" s="335">
        <v>0</v>
      </c>
      <c r="R2822" s="234" t="s">
        <v>447</v>
      </c>
    </row>
    <row r="2823" spans="2:18" s="194" customFormat="1" x14ac:dyDescent="0.25">
      <c r="B2823" s="233">
        <v>2826</v>
      </c>
      <c r="C2823" s="293">
        <v>45516</v>
      </c>
      <c r="D2823" s="195" t="s">
        <v>368</v>
      </c>
      <c r="E2823" s="196" t="s">
        <v>181</v>
      </c>
      <c r="F2823" s="196" t="s">
        <v>302</v>
      </c>
      <c r="G2823" s="196">
        <v>0</v>
      </c>
      <c r="H2823" s="196">
        <v>6</v>
      </c>
      <c r="I2823" s="196" t="s">
        <v>303</v>
      </c>
      <c r="J2823" s="196">
        <v>0</v>
      </c>
      <c r="K2823" s="448"/>
      <c r="L2823" s="196"/>
      <c r="M2823" s="196"/>
      <c r="N2823" s="216">
        <v>0</v>
      </c>
      <c r="O2823" s="216">
        <v>0</v>
      </c>
      <c r="P2823" s="216">
        <v>0</v>
      </c>
      <c r="Q2823" s="335">
        <v>0</v>
      </c>
      <c r="R2823" s="234"/>
    </row>
    <row r="2824" spans="2:18" s="194" customFormat="1" x14ac:dyDescent="0.25">
      <c r="B2824" s="233">
        <v>2827</v>
      </c>
      <c r="C2824" s="293">
        <v>45516</v>
      </c>
      <c r="D2824" s="195" t="s">
        <v>371</v>
      </c>
      <c r="E2824" s="196" t="s">
        <v>92</v>
      </c>
      <c r="F2824" s="196" t="s">
        <v>64</v>
      </c>
      <c r="G2824" s="196" t="s">
        <v>210</v>
      </c>
      <c r="H2824" s="196">
        <v>5</v>
      </c>
      <c r="I2824" s="196"/>
      <c r="J2824" s="196">
        <v>0</v>
      </c>
      <c r="K2824" s="448"/>
      <c r="L2824" s="196"/>
      <c r="M2824" s="196"/>
      <c r="N2824" s="216">
        <v>0</v>
      </c>
      <c r="O2824" s="216">
        <v>0</v>
      </c>
      <c r="P2824" s="216">
        <v>0</v>
      </c>
      <c r="Q2824" s="335">
        <v>0</v>
      </c>
      <c r="R2824" s="234"/>
    </row>
    <row r="2825" spans="2:18" s="194" customFormat="1" x14ac:dyDescent="0.25">
      <c r="B2825" s="233">
        <v>2828</v>
      </c>
      <c r="C2825" s="293">
        <v>45516</v>
      </c>
      <c r="D2825" s="195" t="s">
        <v>370</v>
      </c>
      <c r="E2825" s="196" t="s">
        <v>92</v>
      </c>
      <c r="F2825" s="196" t="s">
        <v>1</v>
      </c>
      <c r="G2825" s="196" t="s">
        <v>209</v>
      </c>
      <c r="H2825" s="196">
        <v>10</v>
      </c>
      <c r="I2825" s="196"/>
      <c r="J2825" s="196">
        <v>0</v>
      </c>
      <c r="K2825" s="448"/>
      <c r="L2825" s="196"/>
      <c r="M2825" s="196"/>
      <c r="N2825" s="216">
        <v>0</v>
      </c>
      <c r="O2825" s="216">
        <v>0</v>
      </c>
      <c r="P2825" s="216">
        <v>0</v>
      </c>
      <c r="Q2825" s="335">
        <v>0</v>
      </c>
      <c r="R2825" s="234"/>
    </row>
    <row r="2826" spans="2:18" s="194" customFormat="1" x14ac:dyDescent="0.25">
      <c r="B2826" s="233">
        <v>2829</v>
      </c>
      <c r="C2826" s="293">
        <v>45516</v>
      </c>
      <c r="D2826" s="195" t="s">
        <v>91</v>
      </c>
      <c r="E2826" s="196" t="s">
        <v>92</v>
      </c>
      <c r="F2826" s="196" t="s">
        <v>1</v>
      </c>
      <c r="G2826" s="196" t="s">
        <v>209</v>
      </c>
      <c r="H2826" s="196">
        <v>6.65</v>
      </c>
      <c r="I2826" s="196" t="s">
        <v>215</v>
      </c>
      <c r="J2826" s="196">
        <v>27</v>
      </c>
      <c r="K2826" s="448">
        <v>715650</v>
      </c>
      <c r="L2826" s="196" t="s">
        <v>62</v>
      </c>
      <c r="M2826" s="196" t="s">
        <v>298</v>
      </c>
      <c r="N2826" s="216">
        <v>0</v>
      </c>
      <c r="O2826" s="216">
        <v>206.48249999999999</v>
      </c>
      <c r="P2826" s="216">
        <v>0</v>
      </c>
      <c r="Q2826" s="335">
        <v>0</v>
      </c>
      <c r="R2826" s="234"/>
    </row>
    <row r="2827" spans="2:18" s="194" customFormat="1" x14ac:dyDescent="0.25">
      <c r="B2827" s="233">
        <v>2830</v>
      </c>
      <c r="C2827" s="293">
        <v>45516</v>
      </c>
      <c r="D2827" s="195" t="s">
        <v>94</v>
      </c>
      <c r="E2827" s="196" t="s">
        <v>92</v>
      </c>
      <c r="F2827" s="196" t="s">
        <v>1</v>
      </c>
      <c r="G2827" s="196" t="s">
        <v>209</v>
      </c>
      <c r="H2827" s="196">
        <v>6.65</v>
      </c>
      <c r="I2827" s="196"/>
      <c r="J2827" s="196">
        <v>0</v>
      </c>
      <c r="K2827" s="448"/>
      <c r="L2827" s="196"/>
      <c r="M2827" s="196"/>
      <c r="N2827" s="216">
        <v>0</v>
      </c>
      <c r="O2827" s="216">
        <v>0</v>
      </c>
      <c r="P2827" s="216">
        <v>0</v>
      </c>
      <c r="Q2827" s="335">
        <v>0</v>
      </c>
      <c r="R2827" s="234"/>
    </row>
    <row r="2828" spans="2:18" s="194" customFormat="1" x14ac:dyDescent="0.25">
      <c r="B2828" s="233">
        <v>2831</v>
      </c>
      <c r="C2828" s="293">
        <v>45516</v>
      </c>
      <c r="D2828" s="195" t="s">
        <v>295</v>
      </c>
      <c r="E2828" s="196" t="s">
        <v>92</v>
      </c>
      <c r="F2828" s="196" t="s">
        <v>62</v>
      </c>
      <c r="G2828" s="196" t="s">
        <v>210</v>
      </c>
      <c r="H2828" s="196">
        <v>4.1500000000000004</v>
      </c>
      <c r="I2828" s="196"/>
      <c r="J2828" s="196">
        <v>0</v>
      </c>
      <c r="K2828" s="448"/>
      <c r="L2828" s="196"/>
      <c r="M2828" s="196"/>
      <c r="N2828" s="216">
        <v>0</v>
      </c>
      <c r="O2828" s="216">
        <v>0</v>
      </c>
      <c r="P2828" s="216">
        <v>0</v>
      </c>
      <c r="Q2828" s="335">
        <v>0</v>
      </c>
      <c r="R2828" s="234"/>
    </row>
    <row r="2829" spans="2:18" s="194" customFormat="1" x14ac:dyDescent="0.25">
      <c r="B2829" s="233">
        <v>2832</v>
      </c>
      <c r="C2829" s="293">
        <v>45516</v>
      </c>
      <c r="D2829" s="195" t="s">
        <v>155</v>
      </c>
      <c r="E2829" s="196" t="s">
        <v>92</v>
      </c>
      <c r="F2829" s="196" t="s">
        <v>62</v>
      </c>
      <c r="G2829" s="196" t="s">
        <v>210</v>
      </c>
      <c r="H2829" s="196">
        <v>4.1500000000000004</v>
      </c>
      <c r="I2829" s="196" t="s">
        <v>215</v>
      </c>
      <c r="J2829" s="196">
        <v>37</v>
      </c>
      <c r="K2829" s="448">
        <v>715650</v>
      </c>
      <c r="L2829" s="196" t="s">
        <v>62</v>
      </c>
      <c r="M2829" s="196" t="s">
        <v>298</v>
      </c>
      <c r="N2829" s="216">
        <v>0</v>
      </c>
      <c r="O2829" s="216">
        <v>176.58250000000001</v>
      </c>
      <c r="P2829" s="216">
        <v>0</v>
      </c>
      <c r="Q2829" s="335">
        <v>0</v>
      </c>
      <c r="R2829" s="234"/>
    </row>
    <row r="2830" spans="2:18" s="194" customFormat="1" x14ac:dyDescent="0.25">
      <c r="B2830" s="233">
        <v>2833</v>
      </c>
      <c r="C2830" s="293">
        <v>45516</v>
      </c>
      <c r="D2830" s="195" t="s">
        <v>154</v>
      </c>
      <c r="E2830" s="196" t="s">
        <v>92</v>
      </c>
      <c r="F2830" s="196" t="s">
        <v>62</v>
      </c>
      <c r="G2830" s="196" t="s">
        <v>210</v>
      </c>
      <c r="H2830" s="196">
        <v>4.1500000000000004</v>
      </c>
      <c r="I2830" s="196" t="s">
        <v>215</v>
      </c>
      <c r="J2830" s="196">
        <v>37</v>
      </c>
      <c r="K2830" s="448">
        <v>715650</v>
      </c>
      <c r="L2830" s="196" t="s">
        <v>62</v>
      </c>
      <c r="M2830" s="196" t="s">
        <v>298</v>
      </c>
      <c r="N2830" s="216">
        <v>0</v>
      </c>
      <c r="O2830" s="216">
        <v>176.58250000000001</v>
      </c>
      <c r="P2830" s="216">
        <v>0</v>
      </c>
      <c r="Q2830" s="335">
        <v>0</v>
      </c>
      <c r="R2830" s="234"/>
    </row>
    <row r="2831" spans="2:18" s="194" customFormat="1" x14ac:dyDescent="0.25">
      <c r="B2831" s="233">
        <v>2834</v>
      </c>
      <c r="C2831" s="293">
        <v>45516</v>
      </c>
      <c r="D2831" s="195" t="s">
        <v>426</v>
      </c>
      <c r="E2831" s="196" t="s">
        <v>159</v>
      </c>
      <c r="F2831" s="196" t="s">
        <v>381</v>
      </c>
      <c r="G2831" s="196" t="s">
        <v>159</v>
      </c>
      <c r="H2831" s="196">
        <v>10</v>
      </c>
      <c r="I2831" s="196" t="s">
        <v>66</v>
      </c>
      <c r="J2831" s="196">
        <v>5</v>
      </c>
      <c r="K2831" s="448"/>
      <c r="L2831" s="196" t="s">
        <v>356</v>
      </c>
      <c r="M2831" s="196"/>
      <c r="N2831" s="216">
        <v>0</v>
      </c>
      <c r="O2831" s="216">
        <v>0</v>
      </c>
      <c r="P2831" s="216">
        <v>50</v>
      </c>
      <c r="Q2831" s="335">
        <v>0</v>
      </c>
      <c r="R2831" s="234"/>
    </row>
    <row r="2832" spans="2:18" s="194" customFormat="1" x14ac:dyDescent="0.25">
      <c r="B2832" s="233">
        <v>2835</v>
      </c>
      <c r="C2832" s="293">
        <v>45516</v>
      </c>
      <c r="D2832" s="195" t="s">
        <v>277</v>
      </c>
      <c r="E2832" s="196" t="s">
        <v>176</v>
      </c>
      <c r="F2832" s="196" t="s">
        <v>7</v>
      </c>
      <c r="G2832" s="196" t="s">
        <v>209</v>
      </c>
      <c r="H2832" s="196">
        <v>7</v>
      </c>
      <c r="I2832" s="196" t="s">
        <v>214</v>
      </c>
      <c r="J2832" s="196">
        <v>52</v>
      </c>
      <c r="K2832" s="448">
        <v>723300</v>
      </c>
      <c r="L2832" s="196" t="s">
        <v>7</v>
      </c>
      <c r="M2832" s="196" t="s">
        <v>298</v>
      </c>
      <c r="N2832" s="216">
        <v>364</v>
      </c>
      <c r="O2832" s="216">
        <v>0</v>
      </c>
      <c r="P2832" s="216">
        <v>0</v>
      </c>
      <c r="Q2832" s="335">
        <v>0</v>
      </c>
      <c r="R2832" s="234"/>
    </row>
    <row r="2833" spans="2:18" s="194" customFormat="1" x14ac:dyDescent="0.25">
      <c r="B2833" s="233">
        <v>2836</v>
      </c>
      <c r="C2833" s="293">
        <v>45516</v>
      </c>
      <c r="D2833" s="195" t="s">
        <v>261</v>
      </c>
      <c r="E2833" s="196" t="s">
        <v>269</v>
      </c>
      <c r="F2833" s="196" t="s">
        <v>7</v>
      </c>
      <c r="G2833" s="196" t="s">
        <v>210</v>
      </c>
      <c r="H2833" s="196">
        <v>5</v>
      </c>
      <c r="I2833" s="196"/>
      <c r="J2833" s="196">
        <v>0</v>
      </c>
      <c r="K2833" s="448"/>
      <c r="L2833" s="196"/>
      <c r="M2833" s="196"/>
      <c r="N2833" s="216">
        <v>0</v>
      </c>
      <c r="O2833" s="216">
        <v>0</v>
      </c>
      <c r="P2833" s="216">
        <v>0</v>
      </c>
      <c r="Q2833" s="335">
        <v>0</v>
      </c>
      <c r="R2833" s="234"/>
    </row>
    <row r="2834" spans="2:18" s="194" customFormat="1" x14ac:dyDescent="0.25">
      <c r="B2834" s="233">
        <v>2837</v>
      </c>
      <c r="C2834" s="293">
        <v>45516</v>
      </c>
      <c r="D2834" s="195" t="s">
        <v>254</v>
      </c>
      <c r="E2834" s="196" t="s">
        <v>159</v>
      </c>
      <c r="F2834" s="196" t="s">
        <v>7</v>
      </c>
      <c r="G2834" s="196" t="s">
        <v>159</v>
      </c>
      <c r="H2834" s="196">
        <v>10</v>
      </c>
      <c r="I2834" s="196"/>
      <c r="J2834" s="196">
        <v>0</v>
      </c>
      <c r="K2834" s="448"/>
      <c r="L2834" s="196"/>
      <c r="M2834" s="196"/>
      <c r="N2834" s="216">
        <v>0</v>
      </c>
      <c r="O2834" s="216">
        <v>0</v>
      </c>
      <c r="P2834" s="216">
        <v>0</v>
      </c>
      <c r="Q2834" s="335">
        <v>0</v>
      </c>
      <c r="R2834" s="234"/>
    </row>
    <row r="2835" spans="2:18" s="194" customFormat="1" x14ac:dyDescent="0.25">
      <c r="B2835" s="233">
        <v>2838</v>
      </c>
      <c r="C2835" s="293">
        <v>45516</v>
      </c>
      <c r="D2835" s="195" t="s">
        <v>352</v>
      </c>
      <c r="E2835" s="196" t="s">
        <v>176</v>
      </c>
      <c r="F2835" s="196" t="s">
        <v>7</v>
      </c>
      <c r="G2835" s="196" t="s">
        <v>209</v>
      </c>
      <c r="H2835" s="196">
        <v>7</v>
      </c>
      <c r="I2835" s="196"/>
      <c r="J2835" s="196">
        <v>0</v>
      </c>
      <c r="K2835" s="448"/>
      <c r="L2835" s="196"/>
      <c r="M2835" s="196"/>
      <c r="N2835" s="216">
        <v>0</v>
      </c>
      <c r="O2835" s="216">
        <v>0</v>
      </c>
      <c r="P2835" s="216">
        <v>0</v>
      </c>
      <c r="Q2835" s="335">
        <v>0</v>
      </c>
      <c r="R2835" s="234"/>
    </row>
    <row r="2836" spans="2:18" s="194" customFormat="1" x14ac:dyDescent="0.25">
      <c r="B2836" s="233">
        <v>2839</v>
      </c>
      <c r="C2836" s="293">
        <v>45516</v>
      </c>
      <c r="D2836" s="195" t="s">
        <v>175</v>
      </c>
      <c r="E2836" s="196" t="s">
        <v>176</v>
      </c>
      <c r="F2836" s="196" t="s">
        <v>7</v>
      </c>
      <c r="G2836" s="196" t="s">
        <v>209</v>
      </c>
      <c r="H2836" s="196">
        <v>7</v>
      </c>
      <c r="I2836" s="196" t="s">
        <v>214</v>
      </c>
      <c r="J2836" s="196">
        <v>48</v>
      </c>
      <c r="K2836" s="448">
        <v>723300</v>
      </c>
      <c r="L2836" s="196" t="s">
        <v>7</v>
      </c>
      <c r="M2836" s="196" t="s">
        <v>298</v>
      </c>
      <c r="N2836" s="216">
        <v>336</v>
      </c>
      <c r="O2836" s="216">
        <v>0</v>
      </c>
      <c r="P2836" s="216">
        <v>0</v>
      </c>
      <c r="Q2836" s="335">
        <v>0</v>
      </c>
      <c r="R2836" s="234"/>
    </row>
    <row r="2837" spans="2:18" s="194" customFormat="1" x14ac:dyDescent="0.25">
      <c r="B2837" s="233">
        <v>2840</v>
      </c>
      <c r="C2837" s="293">
        <v>45516</v>
      </c>
      <c r="D2837" s="195" t="s">
        <v>171</v>
      </c>
      <c r="E2837" s="196" t="s">
        <v>159</v>
      </c>
      <c r="F2837" s="196" t="s">
        <v>7</v>
      </c>
      <c r="G2837" s="196" t="s">
        <v>159</v>
      </c>
      <c r="H2837" s="196">
        <v>11.2</v>
      </c>
      <c r="I2837" s="196" t="s">
        <v>66</v>
      </c>
      <c r="J2837" s="196">
        <v>6</v>
      </c>
      <c r="K2837" s="448"/>
      <c r="L2837" s="196" t="s">
        <v>356</v>
      </c>
      <c r="M2837" s="196"/>
      <c r="N2837" s="216">
        <v>0</v>
      </c>
      <c r="O2837" s="216">
        <v>0</v>
      </c>
      <c r="P2837" s="216">
        <v>67.199999999999989</v>
      </c>
      <c r="Q2837" s="335">
        <v>0</v>
      </c>
      <c r="R2837" s="234"/>
    </row>
    <row r="2838" spans="2:18" s="194" customFormat="1" x14ac:dyDescent="0.25">
      <c r="B2838" s="233">
        <v>2841</v>
      </c>
      <c r="C2838" s="293">
        <v>45516</v>
      </c>
      <c r="D2838" s="195" t="s">
        <v>151</v>
      </c>
      <c r="E2838" s="196" t="s">
        <v>92</v>
      </c>
      <c r="F2838" s="196" t="s">
        <v>63</v>
      </c>
      <c r="G2838" s="196" t="s">
        <v>209</v>
      </c>
      <c r="H2838" s="196">
        <v>6.65</v>
      </c>
      <c r="I2838" s="196"/>
      <c r="J2838" s="196">
        <v>0</v>
      </c>
      <c r="K2838" s="448"/>
      <c r="L2838" s="196"/>
      <c r="M2838" s="196"/>
      <c r="N2838" s="216">
        <v>0</v>
      </c>
      <c r="O2838" s="216">
        <v>0</v>
      </c>
      <c r="P2838" s="216">
        <v>0</v>
      </c>
      <c r="Q2838" s="335">
        <v>0</v>
      </c>
      <c r="R2838" s="234"/>
    </row>
    <row r="2839" spans="2:18" s="194" customFormat="1" x14ac:dyDescent="0.25">
      <c r="B2839" s="233">
        <v>2842</v>
      </c>
      <c r="C2839" s="293">
        <v>45516</v>
      </c>
      <c r="D2839" s="195" t="s">
        <v>150</v>
      </c>
      <c r="E2839" s="196" t="s">
        <v>92</v>
      </c>
      <c r="F2839" s="196" t="s">
        <v>63</v>
      </c>
      <c r="G2839" s="196" t="s">
        <v>210</v>
      </c>
      <c r="H2839" s="196">
        <v>4.1500000000000004</v>
      </c>
      <c r="I2839" s="196" t="s">
        <v>215</v>
      </c>
      <c r="J2839" s="196">
        <v>19</v>
      </c>
      <c r="K2839" s="448">
        <v>715600</v>
      </c>
      <c r="L2839" s="196" t="s">
        <v>63</v>
      </c>
      <c r="M2839" s="196" t="s">
        <v>298</v>
      </c>
      <c r="N2839" s="216">
        <v>0</v>
      </c>
      <c r="O2839" s="216">
        <v>90.677500000000009</v>
      </c>
      <c r="P2839" s="216">
        <v>0</v>
      </c>
      <c r="Q2839" s="335">
        <v>0</v>
      </c>
      <c r="R2839" s="234"/>
    </row>
    <row r="2840" spans="2:18" s="194" customFormat="1" x14ac:dyDescent="0.25">
      <c r="B2840" s="233">
        <v>2843</v>
      </c>
      <c r="C2840" s="293">
        <v>45516</v>
      </c>
      <c r="D2840" s="195" t="s">
        <v>150</v>
      </c>
      <c r="E2840" s="196" t="s">
        <v>92</v>
      </c>
      <c r="F2840" s="196" t="s">
        <v>63</v>
      </c>
      <c r="G2840" s="196" t="s">
        <v>210</v>
      </c>
      <c r="H2840" s="196">
        <v>4.1500000000000004</v>
      </c>
      <c r="I2840" s="196" t="s">
        <v>215</v>
      </c>
      <c r="J2840" s="196">
        <v>10</v>
      </c>
      <c r="K2840" s="448">
        <v>715600</v>
      </c>
      <c r="L2840" s="196" t="s">
        <v>63</v>
      </c>
      <c r="M2840" s="196" t="s">
        <v>298</v>
      </c>
      <c r="N2840" s="216">
        <v>0</v>
      </c>
      <c r="O2840" s="216">
        <v>47.724999999999994</v>
      </c>
      <c r="P2840" s="216">
        <v>0</v>
      </c>
      <c r="Q2840" s="335">
        <v>0</v>
      </c>
      <c r="R2840" s="234"/>
    </row>
    <row r="2841" spans="2:18" s="194" customFormat="1" x14ac:dyDescent="0.25">
      <c r="B2841" s="233">
        <v>2844</v>
      </c>
      <c r="C2841" s="293">
        <v>45516</v>
      </c>
      <c r="D2841" s="195" t="s">
        <v>148</v>
      </c>
      <c r="E2841" s="196" t="s">
        <v>92</v>
      </c>
      <c r="F2841" s="196" t="s">
        <v>63</v>
      </c>
      <c r="G2841" s="196" t="s">
        <v>210</v>
      </c>
      <c r="H2841" s="196">
        <v>4.1500000000000004</v>
      </c>
      <c r="I2841" s="196" t="s">
        <v>215</v>
      </c>
      <c r="J2841" s="196">
        <v>20</v>
      </c>
      <c r="K2841" s="448">
        <v>715600</v>
      </c>
      <c r="L2841" s="196" t="s">
        <v>63</v>
      </c>
      <c r="M2841" s="196" t="s">
        <v>298</v>
      </c>
      <c r="N2841" s="216">
        <v>0</v>
      </c>
      <c r="O2841" s="216">
        <v>95.449999999999989</v>
      </c>
      <c r="P2841" s="216">
        <v>0</v>
      </c>
      <c r="Q2841" s="335">
        <v>0</v>
      </c>
      <c r="R2841" s="234"/>
    </row>
    <row r="2842" spans="2:18" s="194" customFormat="1" x14ac:dyDescent="0.25">
      <c r="B2842" s="233">
        <v>2845</v>
      </c>
      <c r="C2842" s="293">
        <v>45516</v>
      </c>
      <c r="D2842" s="195" t="s">
        <v>148</v>
      </c>
      <c r="E2842" s="196" t="s">
        <v>92</v>
      </c>
      <c r="F2842" s="196" t="s">
        <v>63</v>
      </c>
      <c r="G2842" s="196" t="s">
        <v>210</v>
      </c>
      <c r="H2842" s="196">
        <v>4.1500000000000004</v>
      </c>
      <c r="I2842" s="196" t="s">
        <v>215</v>
      </c>
      <c r="J2842" s="196">
        <v>11</v>
      </c>
      <c r="K2842" s="448">
        <v>715600</v>
      </c>
      <c r="L2842" s="196" t="s">
        <v>63</v>
      </c>
      <c r="M2842" s="196" t="s">
        <v>298</v>
      </c>
      <c r="N2842" s="216">
        <v>0</v>
      </c>
      <c r="O2842" s="216">
        <v>52.497500000000002</v>
      </c>
      <c r="P2842" s="216">
        <v>0</v>
      </c>
      <c r="Q2842" s="335">
        <v>0</v>
      </c>
      <c r="R2842" s="234"/>
    </row>
    <row r="2843" spans="2:18" s="194" customFormat="1" x14ac:dyDescent="0.25">
      <c r="B2843" s="233">
        <v>2846</v>
      </c>
      <c r="C2843" s="293">
        <v>45516</v>
      </c>
      <c r="D2843" s="195" t="s">
        <v>177</v>
      </c>
      <c r="E2843" s="196" t="s">
        <v>159</v>
      </c>
      <c r="F2843" s="196" t="s">
        <v>8</v>
      </c>
      <c r="G2843" s="196" t="s">
        <v>159</v>
      </c>
      <c r="H2843" s="196">
        <v>11.6</v>
      </c>
      <c r="I2843" s="196" t="s">
        <v>66</v>
      </c>
      <c r="J2843" s="196">
        <v>4</v>
      </c>
      <c r="K2843" s="448"/>
      <c r="L2843" s="196" t="s">
        <v>356</v>
      </c>
      <c r="M2843" s="196"/>
      <c r="N2843" s="216">
        <v>0</v>
      </c>
      <c r="O2843" s="216">
        <v>0</v>
      </c>
      <c r="P2843" s="216">
        <v>46.4</v>
      </c>
      <c r="Q2843" s="335">
        <v>0</v>
      </c>
      <c r="R2843" s="234"/>
    </row>
    <row r="2844" spans="2:18" s="194" customFormat="1" x14ac:dyDescent="0.25">
      <c r="B2844" s="233">
        <v>2847</v>
      </c>
      <c r="C2844" s="293">
        <v>45516</v>
      </c>
      <c r="D2844" s="195" t="s">
        <v>139</v>
      </c>
      <c r="E2844" s="196" t="s">
        <v>92</v>
      </c>
      <c r="F2844" s="196" t="s">
        <v>2</v>
      </c>
      <c r="G2844" s="196" t="s">
        <v>209</v>
      </c>
      <c r="H2844" s="196">
        <v>7</v>
      </c>
      <c r="I2844" s="196" t="s">
        <v>214</v>
      </c>
      <c r="J2844" s="196">
        <v>35</v>
      </c>
      <c r="K2844" s="448">
        <v>712650</v>
      </c>
      <c r="L2844" s="196" t="s">
        <v>2</v>
      </c>
      <c r="M2844" s="196" t="s">
        <v>298</v>
      </c>
      <c r="N2844" s="216">
        <v>245</v>
      </c>
      <c r="O2844" s="216">
        <v>0</v>
      </c>
      <c r="P2844" s="216">
        <v>0</v>
      </c>
      <c r="Q2844" s="335">
        <v>0</v>
      </c>
      <c r="R2844" s="234"/>
    </row>
    <row r="2845" spans="2:18" s="194" customFormat="1" x14ac:dyDescent="0.25">
      <c r="B2845" s="233">
        <v>2848</v>
      </c>
      <c r="C2845" s="293">
        <v>45516</v>
      </c>
      <c r="D2845" s="195" t="s">
        <v>140</v>
      </c>
      <c r="E2845" s="196" t="s">
        <v>92</v>
      </c>
      <c r="F2845" s="196" t="s">
        <v>2</v>
      </c>
      <c r="G2845" s="196" t="s">
        <v>209</v>
      </c>
      <c r="H2845" s="196">
        <v>7</v>
      </c>
      <c r="I2845" s="196" t="s">
        <v>214</v>
      </c>
      <c r="J2845" s="196">
        <v>35</v>
      </c>
      <c r="K2845" s="448">
        <v>712650</v>
      </c>
      <c r="L2845" s="196" t="s">
        <v>2</v>
      </c>
      <c r="M2845" s="196" t="s">
        <v>298</v>
      </c>
      <c r="N2845" s="216">
        <v>245</v>
      </c>
      <c r="O2845" s="216">
        <v>0</v>
      </c>
      <c r="P2845" s="216">
        <v>0</v>
      </c>
      <c r="Q2845" s="335">
        <v>0</v>
      </c>
      <c r="R2845" s="234"/>
    </row>
    <row r="2846" spans="2:18" s="194" customFormat="1" x14ac:dyDescent="0.25">
      <c r="B2846" s="233">
        <v>2849</v>
      </c>
      <c r="C2846" s="293">
        <v>45516</v>
      </c>
      <c r="D2846" s="195" t="s">
        <v>141</v>
      </c>
      <c r="E2846" s="196" t="s">
        <v>92</v>
      </c>
      <c r="F2846" s="196" t="s">
        <v>2</v>
      </c>
      <c r="G2846" s="196" t="s">
        <v>209</v>
      </c>
      <c r="H2846" s="196">
        <v>7</v>
      </c>
      <c r="I2846" s="196" t="s">
        <v>214</v>
      </c>
      <c r="J2846" s="196">
        <v>35</v>
      </c>
      <c r="K2846" s="448">
        <v>712650</v>
      </c>
      <c r="L2846" s="196" t="s">
        <v>2</v>
      </c>
      <c r="M2846" s="196" t="s">
        <v>298</v>
      </c>
      <c r="N2846" s="216">
        <v>245</v>
      </c>
      <c r="O2846" s="216">
        <v>0</v>
      </c>
      <c r="P2846" s="216">
        <v>0</v>
      </c>
      <c r="Q2846" s="335">
        <v>0</v>
      </c>
      <c r="R2846" s="234"/>
    </row>
    <row r="2847" spans="2:18" s="194" customFormat="1" x14ac:dyDescent="0.25">
      <c r="B2847" s="233">
        <v>2850</v>
      </c>
      <c r="C2847" s="293">
        <v>45516</v>
      </c>
      <c r="D2847" s="195" t="s">
        <v>252</v>
      </c>
      <c r="E2847" s="196" t="s">
        <v>92</v>
      </c>
      <c r="F2847" s="196" t="s">
        <v>2</v>
      </c>
      <c r="G2847" s="196" t="s">
        <v>209</v>
      </c>
      <c r="H2847" s="196">
        <v>7</v>
      </c>
      <c r="I2847" s="196" t="s">
        <v>214</v>
      </c>
      <c r="J2847" s="196">
        <v>35</v>
      </c>
      <c r="K2847" s="448">
        <v>712650</v>
      </c>
      <c r="L2847" s="196" t="s">
        <v>2</v>
      </c>
      <c r="M2847" s="196" t="s">
        <v>298</v>
      </c>
      <c r="N2847" s="216">
        <v>245</v>
      </c>
      <c r="O2847" s="216">
        <v>0</v>
      </c>
      <c r="P2847" s="216">
        <v>0</v>
      </c>
      <c r="Q2847" s="335">
        <v>0</v>
      </c>
      <c r="R2847" s="234"/>
    </row>
    <row r="2848" spans="2:18" s="194" customFormat="1" x14ac:dyDescent="0.25">
      <c r="B2848" s="233">
        <v>2851</v>
      </c>
      <c r="C2848" s="293">
        <v>45516</v>
      </c>
      <c r="D2848" s="195" t="s">
        <v>259</v>
      </c>
      <c r="E2848" s="196" t="s">
        <v>92</v>
      </c>
      <c r="F2848" s="196" t="s">
        <v>2</v>
      </c>
      <c r="G2848" s="196" t="s">
        <v>209</v>
      </c>
      <c r="H2848" s="196">
        <v>7</v>
      </c>
      <c r="I2848" s="196" t="s">
        <v>214</v>
      </c>
      <c r="J2848" s="196">
        <v>35</v>
      </c>
      <c r="K2848" s="448">
        <v>712650</v>
      </c>
      <c r="L2848" s="196" t="s">
        <v>2</v>
      </c>
      <c r="M2848" s="196" t="s">
        <v>298</v>
      </c>
      <c r="N2848" s="216">
        <v>245</v>
      </c>
      <c r="O2848" s="216">
        <v>0</v>
      </c>
      <c r="P2848" s="216">
        <v>0</v>
      </c>
      <c r="Q2848" s="335">
        <v>0</v>
      </c>
      <c r="R2848" s="234"/>
    </row>
    <row r="2849" spans="2:18" s="194" customFormat="1" x14ac:dyDescent="0.25">
      <c r="B2849" s="233">
        <v>2852</v>
      </c>
      <c r="C2849" s="293">
        <v>45516</v>
      </c>
      <c r="D2849" s="195" t="s">
        <v>260</v>
      </c>
      <c r="E2849" s="196" t="s">
        <v>92</v>
      </c>
      <c r="F2849" s="196" t="s">
        <v>2</v>
      </c>
      <c r="G2849" s="196" t="s">
        <v>209</v>
      </c>
      <c r="H2849" s="196">
        <v>7</v>
      </c>
      <c r="I2849" s="196" t="s">
        <v>214</v>
      </c>
      <c r="J2849" s="196">
        <v>35</v>
      </c>
      <c r="K2849" s="448">
        <v>712650</v>
      </c>
      <c r="L2849" s="196" t="s">
        <v>2</v>
      </c>
      <c r="M2849" s="196" t="s">
        <v>298</v>
      </c>
      <c r="N2849" s="216">
        <v>245</v>
      </c>
      <c r="O2849" s="216">
        <v>0</v>
      </c>
      <c r="P2849" s="216">
        <v>0</v>
      </c>
      <c r="Q2849" s="335">
        <v>0</v>
      </c>
      <c r="R2849" s="234"/>
    </row>
    <row r="2850" spans="2:18" s="194" customFormat="1" x14ac:dyDescent="0.25">
      <c r="B2850" s="233">
        <v>2853</v>
      </c>
      <c r="C2850" s="293">
        <v>45516</v>
      </c>
      <c r="D2850" s="195" t="s">
        <v>379</v>
      </c>
      <c r="E2850" s="196" t="s">
        <v>269</v>
      </c>
      <c r="F2850" s="196" t="s">
        <v>381</v>
      </c>
      <c r="G2850" s="196" t="s">
        <v>210</v>
      </c>
      <c r="H2850" s="196">
        <v>4.1500000000000004</v>
      </c>
      <c r="I2850" s="196" t="s">
        <v>214</v>
      </c>
      <c r="J2850" s="196">
        <v>22</v>
      </c>
      <c r="K2850" s="448">
        <v>717100</v>
      </c>
      <c r="L2850" s="196" t="s">
        <v>381</v>
      </c>
      <c r="M2850" s="196" t="s">
        <v>298</v>
      </c>
      <c r="N2850" s="216">
        <v>91.300000000000011</v>
      </c>
      <c r="O2850" s="216">
        <v>0</v>
      </c>
      <c r="P2850" s="216">
        <v>0</v>
      </c>
      <c r="Q2850" s="335">
        <v>0</v>
      </c>
      <c r="R2850" s="234" t="s">
        <v>444</v>
      </c>
    </row>
    <row r="2851" spans="2:18" s="194" customFormat="1" x14ac:dyDescent="0.25">
      <c r="B2851" s="233">
        <v>2854</v>
      </c>
      <c r="C2851" s="293">
        <v>45516</v>
      </c>
      <c r="D2851" s="195" t="s">
        <v>380</v>
      </c>
      <c r="E2851" s="196" t="s">
        <v>269</v>
      </c>
      <c r="F2851" s="196" t="s">
        <v>381</v>
      </c>
      <c r="G2851" s="196" t="s">
        <v>210</v>
      </c>
      <c r="H2851" s="196">
        <v>4.1500000000000004</v>
      </c>
      <c r="I2851" s="196" t="s">
        <v>214</v>
      </c>
      <c r="J2851" s="196">
        <v>23</v>
      </c>
      <c r="K2851" s="448">
        <v>717100</v>
      </c>
      <c r="L2851" s="196" t="s">
        <v>381</v>
      </c>
      <c r="M2851" s="196" t="s">
        <v>298</v>
      </c>
      <c r="N2851" s="216">
        <v>95.45</v>
      </c>
      <c r="O2851" s="216">
        <v>0</v>
      </c>
      <c r="P2851" s="216">
        <v>0</v>
      </c>
      <c r="Q2851" s="335">
        <v>0</v>
      </c>
      <c r="R2851" s="234" t="s">
        <v>444</v>
      </c>
    </row>
    <row r="2852" spans="2:18" s="194" customFormat="1" x14ac:dyDescent="0.25">
      <c r="B2852" s="233">
        <v>2855</v>
      </c>
      <c r="C2852" s="293">
        <v>45516</v>
      </c>
      <c r="D2852" s="195" t="s">
        <v>96</v>
      </c>
      <c r="E2852" s="196" t="s">
        <v>159</v>
      </c>
      <c r="F2852" s="196" t="s">
        <v>1</v>
      </c>
      <c r="G2852" s="196" t="s">
        <v>159</v>
      </c>
      <c r="H2852" s="196">
        <v>11.8</v>
      </c>
      <c r="I2852" s="196" t="s">
        <v>66</v>
      </c>
      <c r="J2852" s="196">
        <v>4</v>
      </c>
      <c r="K2852" s="448"/>
      <c r="L2852" s="196" t="s">
        <v>356</v>
      </c>
      <c r="M2852" s="196"/>
      <c r="N2852" s="216">
        <v>0</v>
      </c>
      <c r="O2852" s="216">
        <v>0</v>
      </c>
      <c r="P2852" s="216">
        <v>47.2</v>
      </c>
      <c r="Q2852" s="335">
        <v>0</v>
      </c>
      <c r="R2852" s="234"/>
    </row>
    <row r="2853" spans="2:18" s="194" customFormat="1" x14ac:dyDescent="0.25">
      <c r="B2853" s="233">
        <v>2856</v>
      </c>
      <c r="C2853" s="293">
        <v>45516</v>
      </c>
      <c r="D2853" s="195" t="s">
        <v>128</v>
      </c>
      <c r="E2853" s="196" t="s">
        <v>159</v>
      </c>
      <c r="F2853" s="196" t="s">
        <v>1</v>
      </c>
      <c r="G2853" s="196" t="s">
        <v>159</v>
      </c>
      <c r="H2853" s="196">
        <v>11.8</v>
      </c>
      <c r="I2853" s="196" t="s">
        <v>66</v>
      </c>
      <c r="J2853" s="196">
        <v>3</v>
      </c>
      <c r="K2853" s="448"/>
      <c r="L2853" s="196" t="s">
        <v>356</v>
      </c>
      <c r="M2853" s="196"/>
      <c r="N2853" s="216">
        <v>0</v>
      </c>
      <c r="O2853" s="216">
        <v>0</v>
      </c>
      <c r="P2853" s="216">
        <v>35.400000000000006</v>
      </c>
      <c r="Q2853" s="335">
        <v>0</v>
      </c>
      <c r="R2853" s="234"/>
    </row>
    <row r="2854" spans="2:18" s="194" customFormat="1" x14ac:dyDescent="0.25">
      <c r="B2854" s="233">
        <v>2857</v>
      </c>
      <c r="C2854" s="293">
        <v>45516</v>
      </c>
      <c r="D2854" s="195" t="s">
        <v>255</v>
      </c>
      <c r="E2854" s="196" t="s">
        <v>159</v>
      </c>
      <c r="F2854" s="196" t="s">
        <v>65</v>
      </c>
      <c r="G2854" s="196" t="s">
        <v>159</v>
      </c>
      <c r="H2854" s="196">
        <v>30.5</v>
      </c>
      <c r="I2854" s="196" t="s">
        <v>66</v>
      </c>
      <c r="J2854" s="196">
        <v>0</v>
      </c>
      <c r="K2854" s="448"/>
      <c r="L2854" s="196" t="s">
        <v>356</v>
      </c>
      <c r="M2854" s="196"/>
      <c r="N2854" s="216">
        <v>0</v>
      </c>
      <c r="O2854" s="216">
        <v>0</v>
      </c>
      <c r="P2854" s="216">
        <v>0</v>
      </c>
      <c r="Q2854" s="335">
        <v>0</v>
      </c>
      <c r="R2854" s="234"/>
    </row>
    <row r="2855" spans="2:18" s="194" customFormat="1" x14ac:dyDescent="0.25">
      <c r="B2855" s="233">
        <v>2858</v>
      </c>
      <c r="C2855" s="293">
        <v>45517</v>
      </c>
      <c r="D2855" s="195" t="s">
        <v>119</v>
      </c>
      <c r="E2855" s="196" t="s">
        <v>257</v>
      </c>
      <c r="F2855" s="196" t="s">
        <v>1</v>
      </c>
      <c r="G2855" s="196" t="s">
        <v>300</v>
      </c>
      <c r="H2855" s="196">
        <v>6</v>
      </c>
      <c r="I2855" s="196" t="s">
        <v>303</v>
      </c>
      <c r="J2855" s="196">
        <v>0</v>
      </c>
      <c r="K2855" s="448"/>
      <c r="L2855" s="196"/>
      <c r="M2855" s="196"/>
      <c r="N2855" s="216">
        <v>0</v>
      </c>
      <c r="O2855" s="216">
        <v>0</v>
      </c>
      <c r="P2855" s="216">
        <v>0</v>
      </c>
      <c r="Q2855" s="335">
        <v>0</v>
      </c>
      <c r="R2855" s="234"/>
    </row>
    <row r="2856" spans="2:18" s="194" customFormat="1" x14ac:dyDescent="0.25">
      <c r="B2856" s="233">
        <v>2859</v>
      </c>
      <c r="C2856" s="293">
        <v>45517</v>
      </c>
      <c r="D2856" s="195" t="s">
        <v>505</v>
      </c>
      <c r="E2856" s="196" t="s">
        <v>130</v>
      </c>
      <c r="F2856" s="196" t="s">
        <v>130</v>
      </c>
      <c r="G2856" s="196" t="s">
        <v>304</v>
      </c>
      <c r="H2856" s="196">
        <v>1</v>
      </c>
      <c r="I2856" s="196" t="s">
        <v>303</v>
      </c>
      <c r="J2856" s="196">
        <v>63</v>
      </c>
      <c r="K2856" s="448"/>
      <c r="L2856" s="196"/>
      <c r="M2856" s="196" t="s">
        <v>514</v>
      </c>
      <c r="N2856" s="216">
        <v>0</v>
      </c>
      <c r="O2856" s="216">
        <v>0</v>
      </c>
      <c r="P2856" s="216">
        <v>0</v>
      </c>
      <c r="Q2856" s="335">
        <v>0</v>
      </c>
      <c r="R2856" s="234"/>
    </row>
    <row r="2857" spans="2:18" s="194" customFormat="1" x14ac:dyDescent="0.25">
      <c r="B2857" s="233">
        <v>2862</v>
      </c>
      <c r="C2857" s="293">
        <v>45517</v>
      </c>
      <c r="D2857" s="195" t="s">
        <v>368</v>
      </c>
      <c r="E2857" s="196" t="s">
        <v>181</v>
      </c>
      <c r="F2857" s="196" t="s">
        <v>302</v>
      </c>
      <c r="G2857" s="196">
        <v>0</v>
      </c>
      <c r="H2857" s="196">
        <v>6</v>
      </c>
      <c r="I2857" s="196" t="s">
        <v>303</v>
      </c>
      <c r="J2857" s="196">
        <v>0</v>
      </c>
      <c r="K2857" s="448"/>
      <c r="L2857" s="196"/>
      <c r="M2857" s="196"/>
      <c r="N2857" s="216">
        <v>0</v>
      </c>
      <c r="O2857" s="216">
        <v>0</v>
      </c>
      <c r="P2857" s="216">
        <v>0</v>
      </c>
      <c r="Q2857" s="335">
        <v>0</v>
      </c>
      <c r="R2857" s="234"/>
    </row>
    <row r="2858" spans="2:18" s="194" customFormat="1" x14ac:dyDescent="0.25">
      <c r="B2858" s="233">
        <v>2863</v>
      </c>
      <c r="C2858" s="293">
        <v>45517</v>
      </c>
      <c r="D2858" s="195" t="s">
        <v>371</v>
      </c>
      <c r="E2858" s="196" t="s">
        <v>92</v>
      </c>
      <c r="F2858" s="196" t="s">
        <v>64</v>
      </c>
      <c r="G2858" s="196" t="s">
        <v>210</v>
      </c>
      <c r="H2858" s="196">
        <v>5</v>
      </c>
      <c r="I2858" s="196"/>
      <c r="J2858" s="196"/>
      <c r="K2858" s="448"/>
      <c r="L2858" s="196"/>
      <c r="M2858" s="196"/>
      <c r="N2858" s="216">
        <v>0</v>
      </c>
      <c r="O2858" s="216">
        <v>0</v>
      </c>
      <c r="P2858" s="216">
        <v>0</v>
      </c>
      <c r="Q2858" s="335">
        <v>0</v>
      </c>
      <c r="R2858" s="234"/>
    </row>
    <row r="2859" spans="2:18" s="194" customFormat="1" x14ac:dyDescent="0.25">
      <c r="B2859" s="233">
        <v>2864</v>
      </c>
      <c r="C2859" s="293">
        <v>45517</v>
      </c>
      <c r="D2859" s="195" t="s">
        <v>91</v>
      </c>
      <c r="E2859" s="196" t="s">
        <v>92</v>
      </c>
      <c r="F2859" s="196" t="s">
        <v>1</v>
      </c>
      <c r="G2859" s="196" t="s">
        <v>209</v>
      </c>
      <c r="H2859" s="196">
        <v>6.65</v>
      </c>
      <c r="I2859" s="196" t="s">
        <v>215</v>
      </c>
      <c r="J2859" s="196">
        <v>24</v>
      </c>
      <c r="K2859" s="448">
        <v>715650</v>
      </c>
      <c r="L2859" s="196" t="s">
        <v>62</v>
      </c>
      <c r="M2859" s="196" t="s">
        <v>298</v>
      </c>
      <c r="N2859" s="216">
        <v>0</v>
      </c>
      <c r="O2859" s="216">
        <v>183.54000000000002</v>
      </c>
      <c r="P2859" s="216">
        <v>0</v>
      </c>
      <c r="Q2859" s="335">
        <v>0</v>
      </c>
      <c r="R2859" s="234"/>
    </row>
    <row r="2860" spans="2:18" s="194" customFormat="1" x14ac:dyDescent="0.25">
      <c r="B2860" s="233">
        <v>2865</v>
      </c>
      <c r="C2860" s="293">
        <v>45517</v>
      </c>
      <c r="D2860" s="195" t="s">
        <v>94</v>
      </c>
      <c r="E2860" s="196" t="s">
        <v>92</v>
      </c>
      <c r="F2860" s="196" t="s">
        <v>1</v>
      </c>
      <c r="G2860" s="196" t="s">
        <v>209</v>
      </c>
      <c r="H2860" s="196">
        <v>6.65</v>
      </c>
      <c r="I2860" s="196"/>
      <c r="J2860" s="196"/>
      <c r="K2860" s="448"/>
      <c r="L2860" s="196"/>
      <c r="M2860" s="196"/>
      <c r="N2860" s="216">
        <v>0</v>
      </c>
      <c r="O2860" s="216">
        <v>0</v>
      </c>
      <c r="P2860" s="216">
        <v>0</v>
      </c>
      <c r="Q2860" s="335">
        <v>0</v>
      </c>
      <c r="R2860" s="234"/>
    </row>
    <row r="2861" spans="2:18" s="194" customFormat="1" x14ac:dyDescent="0.25">
      <c r="B2861" s="233">
        <v>2866</v>
      </c>
      <c r="C2861" s="293">
        <v>45517</v>
      </c>
      <c r="D2861" s="195" t="s">
        <v>116</v>
      </c>
      <c r="E2861" s="196" t="s">
        <v>92</v>
      </c>
      <c r="F2861" s="196" t="s">
        <v>1</v>
      </c>
      <c r="G2861" s="196" t="s">
        <v>209</v>
      </c>
      <c r="H2861" s="196">
        <v>6.65</v>
      </c>
      <c r="I2861" s="196"/>
      <c r="J2861" s="196"/>
      <c r="K2861" s="448"/>
      <c r="L2861" s="196"/>
      <c r="M2861" s="196"/>
      <c r="N2861" s="216">
        <v>0</v>
      </c>
      <c r="O2861" s="216">
        <v>0</v>
      </c>
      <c r="P2861" s="216">
        <v>0</v>
      </c>
      <c r="Q2861" s="335">
        <v>0</v>
      </c>
      <c r="R2861" s="234"/>
    </row>
    <row r="2862" spans="2:18" s="194" customFormat="1" x14ac:dyDescent="0.25">
      <c r="B2862" s="233">
        <v>2867</v>
      </c>
      <c r="C2862" s="293">
        <v>45517</v>
      </c>
      <c r="D2862" s="195" t="s">
        <v>295</v>
      </c>
      <c r="E2862" s="196" t="s">
        <v>92</v>
      </c>
      <c r="F2862" s="196" t="s">
        <v>62</v>
      </c>
      <c r="G2862" s="196" t="s">
        <v>210</v>
      </c>
      <c r="H2862" s="196">
        <v>4.1500000000000004</v>
      </c>
      <c r="I2862" s="196"/>
      <c r="J2862" s="196">
        <v>0</v>
      </c>
      <c r="K2862" s="448"/>
      <c r="L2862" s="196"/>
      <c r="M2862" s="196"/>
      <c r="N2862" s="216">
        <v>0</v>
      </c>
      <c r="O2862" s="216">
        <v>0</v>
      </c>
      <c r="P2862" s="216">
        <v>0</v>
      </c>
      <c r="Q2862" s="335">
        <v>0</v>
      </c>
      <c r="R2862" s="234"/>
    </row>
    <row r="2863" spans="2:18" s="194" customFormat="1" x14ac:dyDescent="0.25">
      <c r="B2863" s="233">
        <v>2868</v>
      </c>
      <c r="C2863" s="293">
        <v>45517</v>
      </c>
      <c r="D2863" s="195" t="s">
        <v>155</v>
      </c>
      <c r="E2863" s="196" t="s">
        <v>92</v>
      </c>
      <c r="F2863" s="196" t="s">
        <v>62</v>
      </c>
      <c r="G2863" s="196" t="s">
        <v>210</v>
      </c>
      <c r="H2863" s="196">
        <v>4.1500000000000004</v>
      </c>
      <c r="I2863" s="196" t="s">
        <v>215</v>
      </c>
      <c r="J2863" s="196">
        <v>42</v>
      </c>
      <c r="K2863" s="448">
        <v>715650</v>
      </c>
      <c r="L2863" s="196" t="s">
        <v>62</v>
      </c>
      <c r="M2863" s="196" t="s">
        <v>298</v>
      </c>
      <c r="N2863" s="216">
        <v>0</v>
      </c>
      <c r="O2863" s="216">
        <v>200.44499999999999</v>
      </c>
      <c r="P2863" s="216">
        <v>0</v>
      </c>
      <c r="Q2863" s="335">
        <v>0</v>
      </c>
      <c r="R2863" s="234"/>
    </row>
    <row r="2864" spans="2:18" s="194" customFormat="1" x14ac:dyDescent="0.25">
      <c r="B2864" s="233">
        <v>2869</v>
      </c>
      <c r="C2864" s="293">
        <v>45517</v>
      </c>
      <c r="D2864" s="195" t="s">
        <v>154</v>
      </c>
      <c r="E2864" s="196" t="s">
        <v>92</v>
      </c>
      <c r="F2864" s="196" t="s">
        <v>62</v>
      </c>
      <c r="G2864" s="196" t="s">
        <v>210</v>
      </c>
      <c r="H2864" s="196">
        <v>4.1500000000000004</v>
      </c>
      <c r="I2864" s="196" t="s">
        <v>215</v>
      </c>
      <c r="J2864" s="196">
        <v>42</v>
      </c>
      <c r="K2864" s="448">
        <v>715650</v>
      </c>
      <c r="L2864" s="196" t="s">
        <v>62</v>
      </c>
      <c r="M2864" s="196" t="s">
        <v>298</v>
      </c>
      <c r="N2864" s="216">
        <v>0</v>
      </c>
      <c r="O2864" s="216">
        <v>200.44499999999999</v>
      </c>
      <c r="P2864" s="216">
        <v>0</v>
      </c>
      <c r="Q2864" s="335">
        <v>0</v>
      </c>
      <c r="R2864" s="234"/>
    </row>
    <row r="2865" spans="2:18" s="194" customFormat="1" x14ac:dyDescent="0.25">
      <c r="B2865" s="233">
        <v>2870</v>
      </c>
      <c r="C2865" s="293">
        <v>45517</v>
      </c>
      <c r="D2865" s="195" t="s">
        <v>426</v>
      </c>
      <c r="E2865" s="196" t="s">
        <v>159</v>
      </c>
      <c r="F2865" s="196" t="s">
        <v>381</v>
      </c>
      <c r="G2865" s="196" t="s">
        <v>159</v>
      </c>
      <c r="H2865" s="196">
        <v>10</v>
      </c>
      <c r="I2865" s="196" t="s">
        <v>66</v>
      </c>
      <c r="J2865" s="196">
        <v>4</v>
      </c>
      <c r="K2865" s="448"/>
      <c r="L2865" s="196" t="s">
        <v>356</v>
      </c>
      <c r="M2865" s="196"/>
      <c r="N2865" s="216">
        <v>0</v>
      </c>
      <c r="O2865" s="216">
        <v>0</v>
      </c>
      <c r="P2865" s="216">
        <v>40</v>
      </c>
      <c r="Q2865" s="335">
        <v>0</v>
      </c>
      <c r="R2865" s="234"/>
    </row>
    <row r="2866" spans="2:18" s="194" customFormat="1" x14ac:dyDescent="0.25">
      <c r="B2866" s="233">
        <v>2871</v>
      </c>
      <c r="C2866" s="293">
        <v>45517</v>
      </c>
      <c r="D2866" s="195" t="s">
        <v>277</v>
      </c>
      <c r="E2866" s="196" t="s">
        <v>176</v>
      </c>
      <c r="F2866" s="196" t="s">
        <v>7</v>
      </c>
      <c r="G2866" s="196" t="s">
        <v>209</v>
      </c>
      <c r="H2866" s="196">
        <v>7</v>
      </c>
      <c r="I2866" s="196" t="s">
        <v>214</v>
      </c>
      <c r="J2866" s="196">
        <v>65</v>
      </c>
      <c r="K2866" s="448">
        <v>723</v>
      </c>
      <c r="L2866" s="196" t="s">
        <v>7</v>
      </c>
      <c r="M2866" s="196" t="s">
        <v>298</v>
      </c>
      <c r="N2866" s="216">
        <v>455</v>
      </c>
      <c r="O2866" s="216">
        <v>0</v>
      </c>
      <c r="P2866" s="216">
        <v>0</v>
      </c>
      <c r="Q2866" s="335">
        <v>0</v>
      </c>
      <c r="R2866" s="234"/>
    </row>
    <row r="2867" spans="2:18" s="194" customFormat="1" x14ac:dyDescent="0.25">
      <c r="B2867" s="233">
        <v>2872</v>
      </c>
      <c r="C2867" s="293">
        <v>45517</v>
      </c>
      <c r="D2867" s="195" t="s">
        <v>261</v>
      </c>
      <c r="E2867" s="196" t="s">
        <v>269</v>
      </c>
      <c r="F2867" s="196" t="s">
        <v>7</v>
      </c>
      <c r="G2867" s="196" t="s">
        <v>210</v>
      </c>
      <c r="H2867" s="196">
        <v>5</v>
      </c>
      <c r="I2867" s="196"/>
      <c r="J2867" s="196">
        <v>0</v>
      </c>
      <c r="K2867" s="448"/>
      <c r="L2867" s="196"/>
      <c r="M2867" s="196"/>
      <c r="N2867" s="216">
        <v>0</v>
      </c>
      <c r="O2867" s="216">
        <v>0</v>
      </c>
      <c r="P2867" s="216">
        <v>0</v>
      </c>
      <c r="Q2867" s="335">
        <v>0</v>
      </c>
      <c r="R2867" s="234"/>
    </row>
    <row r="2868" spans="2:18" s="194" customFormat="1" x14ac:dyDescent="0.25">
      <c r="B2868" s="233">
        <v>2873</v>
      </c>
      <c r="C2868" s="293">
        <v>45517</v>
      </c>
      <c r="D2868" s="195" t="s">
        <v>254</v>
      </c>
      <c r="E2868" s="196" t="s">
        <v>159</v>
      </c>
      <c r="F2868" s="196" t="s">
        <v>7</v>
      </c>
      <c r="G2868" s="196" t="s">
        <v>159</v>
      </c>
      <c r="H2868" s="196">
        <v>10</v>
      </c>
      <c r="I2868" s="196"/>
      <c r="J2868" s="196">
        <v>0</v>
      </c>
      <c r="K2868" s="448"/>
      <c r="L2868" s="196"/>
      <c r="M2868" s="196"/>
      <c r="N2868" s="216">
        <v>0</v>
      </c>
      <c r="O2868" s="216">
        <v>0</v>
      </c>
      <c r="P2868" s="216">
        <v>0</v>
      </c>
      <c r="Q2868" s="335">
        <v>0</v>
      </c>
      <c r="R2868" s="234"/>
    </row>
    <row r="2869" spans="2:18" s="194" customFormat="1" x14ac:dyDescent="0.25">
      <c r="B2869" s="233">
        <v>2874</v>
      </c>
      <c r="C2869" s="293">
        <v>45517</v>
      </c>
      <c r="D2869" s="195" t="s">
        <v>352</v>
      </c>
      <c r="E2869" s="196" t="s">
        <v>176</v>
      </c>
      <c r="F2869" s="196" t="s">
        <v>7</v>
      </c>
      <c r="G2869" s="196" t="s">
        <v>209</v>
      </c>
      <c r="H2869" s="196">
        <v>7</v>
      </c>
      <c r="I2869" s="196"/>
      <c r="J2869" s="196">
        <v>0</v>
      </c>
      <c r="K2869" s="448"/>
      <c r="L2869" s="196"/>
      <c r="M2869" s="196"/>
      <c r="N2869" s="216">
        <v>0</v>
      </c>
      <c r="O2869" s="216">
        <v>0</v>
      </c>
      <c r="P2869" s="216">
        <v>0</v>
      </c>
      <c r="Q2869" s="335">
        <v>0</v>
      </c>
      <c r="R2869" s="234"/>
    </row>
    <row r="2870" spans="2:18" s="194" customFormat="1" x14ac:dyDescent="0.25">
      <c r="B2870" s="233">
        <v>2875</v>
      </c>
      <c r="C2870" s="293">
        <v>45517</v>
      </c>
      <c r="D2870" s="195" t="s">
        <v>175</v>
      </c>
      <c r="E2870" s="196" t="s">
        <v>176</v>
      </c>
      <c r="F2870" s="196" t="s">
        <v>7</v>
      </c>
      <c r="G2870" s="196" t="s">
        <v>209</v>
      </c>
      <c r="H2870" s="196">
        <v>7</v>
      </c>
      <c r="I2870" s="196" t="s">
        <v>214</v>
      </c>
      <c r="J2870" s="196">
        <v>57</v>
      </c>
      <c r="K2870" s="448">
        <v>723</v>
      </c>
      <c r="L2870" s="196" t="s">
        <v>7</v>
      </c>
      <c r="M2870" s="196" t="s">
        <v>298</v>
      </c>
      <c r="N2870" s="216">
        <v>399</v>
      </c>
      <c r="O2870" s="216">
        <v>0</v>
      </c>
      <c r="P2870" s="216">
        <v>0</v>
      </c>
      <c r="Q2870" s="335">
        <v>0</v>
      </c>
      <c r="R2870" s="234"/>
    </row>
    <row r="2871" spans="2:18" s="194" customFormat="1" x14ac:dyDescent="0.25">
      <c r="B2871" s="233">
        <v>2876</v>
      </c>
      <c r="C2871" s="293">
        <v>45517</v>
      </c>
      <c r="D2871" s="195" t="s">
        <v>171</v>
      </c>
      <c r="E2871" s="196" t="s">
        <v>159</v>
      </c>
      <c r="F2871" s="196" t="s">
        <v>7</v>
      </c>
      <c r="G2871" s="196" t="s">
        <v>159</v>
      </c>
      <c r="H2871" s="196">
        <v>11.2</v>
      </c>
      <c r="I2871" s="196" t="s">
        <v>66</v>
      </c>
      <c r="J2871" s="196">
        <v>8</v>
      </c>
      <c r="K2871" s="448"/>
      <c r="L2871" s="196"/>
      <c r="M2871" s="196"/>
      <c r="N2871" s="216">
        <v>0</v>
      </c>
      <c r="O2871" s="216">
        <v>0</v>
      </c>
      <c r="P2871" s="216">
        <v>89.6</v>
      </c>
      <c r="Q2871" s="335">
        <v>0</v>
      </c>
      <c r="R2871" s="234"/>
    </row>
    <row r="2872" spans="2:18" s="194" customFormat="1" x14ac:dyDescent="0.25">
      <c r="B2872" s="233">
        <v>2877</v>
      </c>
      <c r="C2872" s="293">
        <v>45517</v>
      </c>
      <c r="D2872" s="195" t="s">
        <v>151</v>
      </c>
      <c r="E2872" s="196" t="s">
        <v>92</v>
      </c>
      <c r="F2872" s="196" t="s">
        <v>63</v>
      </c>
      <c r="G2872" s="196" t="s">
        <v>209</v>
      </c>
      <c r="H2872" s="196">
        <v>6.65</v>
      </c>
      <c r="I2872" s="196"/>
      <c r="J2872" s="196">
        <v>0</v>
      </c>
      <c r="K2872" s="448"/>
      <c r="L2872" s="196"/>
      <c r="M2872" s="196"/>
      <c r="N2872" s="216">
        <v>0</v>
      </c>
      <c r="O2872" s="216">
        <v>0</v>
      </c>
      <c r="P2872" s="216">
        <v>0</v>
      </c>
      <c r="Q2872" s="335">
        <v>0</v>
      </c>
      <c r="R2872" s="234"/>
    </row>
    <row r="2873" spans="2:18" s="194" customFormat="1" x14ac:dyDescent="0.25">
      <c r="B2873" s="233">
        <v>2878</v>
      </c>
      <c r="C2873" s="293">
        <v>45517</v>
      </c>
      <c r="D2873" s="195" t="s">
        <v>150</v>
      </c>
      <c r="E2873" s="196" t="s">
        <v>92</v>
      </c>
      <c r="F2873" s="196" t="s">
        <v>63</v>
      </c>
      <c r="G2873" s="196" t="s">
        <v>210</v>
      </c>
      <c r="H2873" s="196">
        <v>4.1500000000000004</v>
      </c>
      <c r="I2873" s="196" t="s">
        <v>215</v>
      </c>
      <c r="J2873" s="196">
        <v>39</v>
      </c>
      <c r="K2873" s="448">
        <v>715600</v>
      </c>
      <c r="L2873" s="196" t="s">
        <v>63</v>
      </c>
      <c r="M2873" s="196" t="s">
        <v>298</v>
      </c>
      <c r="N2873" s="216">
        <v>0</v>
      </c>
      <c r="O2873" s="216">
        <v>186.1275</v>
      </c>
      <c r="P2873" s="216">
        <v>0</v>
      </c>
      <c r="Q2873" s="335">
        <v>0</v>
      </c>
      <c r="R2873" s="234"/>
    </row>
    <row r="2874" spans="2:18" s="194" customFormat="1" x14ac:dyDescent="0.25">
      <c r="B2874" s="233">
        <v>2879</v>
      </c>
      <c r="C2874" s="293">
        <v>45517</v>
      </c>
      <c r="D2874" s="195" t="s">
        <v>148</v>
      </c>
      <c r="E2874" s="196" t="s">
        <v>92</v>
      </c>
      <c r="F2874" s="196" t="s">
        <v>63</v>
      </c>
      <c r="G2874" s="196" t="s">
        <v>210</v>
      </c>
      <c r="H2874" s="196">
        <v>4.1500000000000004</v>
      </c>
      <c r="I2874" s="196" t="s">
        <v>215</v>
      </c>
      <c r="J2874" s="196">
        <v>41</v>
      </c>
      <c r="K2874" s="448">
        <v>715600</v>
      </c>
      <c r="L2874" s="196" t="s">
        <v>63</v>
      </c>
      <c r="M2874" s="196" t="s">
        <v>298</v>
      </c>
      <c r="N2874" s="216">
        <v>0</v>
      </c>
      <c r="O2874" s="216">
        <v>195.67249999999999</v>
      </c>
      <c r="P2874" s="216">
        <v>0</v>
      </c>
      <c r="Q2874" s="335">
        <v>0</v>
      </c>
      <c r="R2874" s="234"/>
    </row>
    <row r="2875" spans="2:18" s="194" customFormat="1" x14ac:dyDescent="0.25">
      <c r="B2875" s="233">
        <v>2880</v>
      </c>
      <c r="C2875" s="293">
        <v>45517</v>
      </c>
      <c r="D2875" s="195" t="s">
        <v>177</v>
      </c>
      <c r="E2875" s="196" t="s">
        <v>159</v>
      </c>
      <c r="F2875" s="196" t="s">
        <v>8</v>
      </c>
      <c r="G2875" s="196" t="s">
        <v>159</v>
      </c>
      <c r="H2875" s="196">
        <v>11.6</v>
      </c>
      <c r="I2875" s="196" t="s">
        <v>66</v>
      </c>
      <c r="J2875" s="196">
        <v>7</v>
      </c>
      <c r="K2875" s="448"/>
      <c r="L2875" s="196" t="s">
        <v>356</v>
      </c>
      <c r="M2875" s="196"/>
      <c r="N2875" s="216">
        <v>0</v>
      </c>
      <c r="O2875" s="216">
        <v>0</v>
      </c>
      <c r="P2875" s="216">
        <v>81.2</v>
      </c>
      <c r="Q2875" s="335">
        <v>0</v>
      </c>
      <c r="R2875" s="234"/>
    </row>
    <row r="2876" spans="2:18" s="194" customFormat="1" x14ac:dyDescent="0.25">
      <c r="B2876" s="233">
        <v>2881</v>
      </c>
      <c r="C2876" s="293">
        <v>45517</v>
      </c>
      <c r="D2876" s="195" t="s">
        <v>139</v>
      </c>
      <c r="E2876" s="196" t="s">
        <v>92</v>
      </c>
      <c r="F2876" s="196" t="s">
        <v>2</v>
      </c>
      <c r="G2876" s="196" t="s">
        <v>209</v>
      </c>
      <c r="H2876" s="196">
        <v>7</v>
      </c>
      <c r="I2876" s="196" t="s">
        <v>214</v>
      </c>
      <c r="J2876" s="196">
        <v>35</v>
      </c>
      <c r="K2876" s="448">
        <v>712650</v>
      </c>
      <c r="L2876" s="196" t="s">
        <v>2</v>
      </c>
      <c r="M2876" s="196" t="s">
        <v>297</v>
      </c>
      <c r="N2876" s="216">
        <v>245</v>
      </c>
      <c r="O2876" s="216">
        <v>0</v>
      </c>
      <c r="P2876" s="216">
        <v>0</v>
      </c>
      <c r="Q2876" s="335">
        <v>0</v>
      </c>
      <c r="R2876" s="234"/>
    </row>
    <row r="2877" spans="2:18" s="194" customFormat="1" x14ac:dyDescent="0.25">
      <c r="B2877" s="233">
        <v>2882</v>
      </c>
      <c r="C2877" s="293">
        <v>45517</v>
      </c>
      <c r="D2877" s="195" t="s">
        <v>140</v>
      </c>
      <c r="E2877" s="196" t="s">
        <v>92</v>
      </c>
      <c r="F2877" s="196" t="s">
        <v>2</v>
      </c>
      <c r="G2877" s="196" t="s">
        <v>209</v>
      </c>
      <c r="H2877" s="196">
        <v>7</v>
      </c>
      <c r="I2877" s="196" t="s">
        <v>214</v>
      </c>
      <c r="J2877" s="196">
        <v>35</v>
      </c>
      <c r="K2877" s="448">
        <v>712650</v>
      </c>
      <c r="L2877" s="196" t="s">
        <v>2</v>
      </c>
      <c r="M2877" s="196" t="s">
        <v>297</v>
      </c>
      <c r="N2877" s="216">
        <v>245</v>
      </c>
      <c r="O2877" s="216">
        <v>0</v>
      </c>
      <c r="P2877" s="216">
        <v>0</v>
      </c>
      <c r="Q2877" s="335">
        <v>0</v>
      </c>
      <c r="R2877" s="234"/>
    </row>
    <row r="2878" spans="2:18" s="194" customFormat="1" x14ac:dyDescent="0.25">
      <c r="B2878" s="233">
        <v>2883</v>
      </c>
      <c r="C2878" s="293">
        <v>45517</v>
      </c>
      <c r="D2878" s="195" t="s">
        <v>141</v>
      </c>
      <c r="E2878" s="196" t="s">
        <v>92</v>
      </c>
      <c r="F2878" s="196" t="s">
        <v>2</v>
      </c>
      <c r="G2878" s="196" t="s">
        <v>209</v>
      </c>
      <c r="H2878" s="196">
        <v>7</v>
      </c>
      <c r="I2878" s="196" t="s">
        <v>214</v>
      </c>
      <c r="J2878" s="196">
        <v>35</v>
      </c>
      <c r="K2878" s="448">
        <v>712650</v>
      </c>
      <c r="L2878" s="196" t="s">
        <v>2</v>
      </c>
      <c r="M2878" s="196" t="s">
        <v>297</v>
      </c>
      <c r="N2878" s="216">
        <v>245</v>
      </c>
      <c r="O2878" s="216">
        <v>0</v>
      </c>
      <c r="P2878" s="216">
        <v>0</v>
      </c>
      <c r="Q2878" s="335">
        <v>0</v>
      </c>
      <c r="R2878" s="234"/>
    </row>
    <row r="2879" spans="2:18" s="194" customFormat="1" x14ac:dyDescent="0.25">
      <c r="B2879" s="233">
        <v>2884</v>
      </c>
      <c r="C2879" s="293">
        <v>45517</v>
      </c>
      <c r="D2879" s="195" t="s">
        <v>252</v>
      </c>
      <c r="E2879" s="196" t="s">
        <v>92</v>
      </c>
      <c r="F2879" s="196" t="s">
        <v>2</v>
      </c>
      <c r="G2879" s="196" t="s">
        <v>209</v>
      </c>
      <c r="H2879" s="196">
        <v>7</v>
      </c>
      <c r="I2879" s="196" t="s">
        <v>214</v>
      </c>
      <c r="J2879" s="196">
        <v>35</v>
      </c>
      <c r="K2879" s="448">
        <v>712650</v>
      </c>
      <c r="L2879" s="196" t="s">
        <v>2</v>
      </c>
      <c r="M2879" s="196" t="s">
        <v>297</v>
      </c>
      <c r="N2879" s="216">
        <v>245</v>
      </c>
      <c r="O2879" s="216">
        <v>0</v>
      </c>
      <c r="P2879" s="216">
        <v>0</v>
      </c>
      <c r="Q2879" s="335">
        <v>0</v>
      </c>
      <c r="R2879" s="234"/>
    </row>
    <row r="2880" spans="2:18" s="194" customFormat="1" x14ac:dyDescent="0.25">
      <c r="B2880" s="233">
        <v>2885</v>
      </c>
      <c r="C2880" s="293">
        <v>45517</v>
      </c>
      <c r="D2880" s="195" t="s">
        <v>259</v>
      </c>
      <c r="E2880" s="196" t="s">
        <v>92</v>
      </c>
      <c r="F2880" s="196" t="s">
        <v>2</v>
      </c>
      <c r="G2880" s="196" t="s">
        <v>209</v>
      </c>
      <c r="H2880" s="196">
        <v>7</v>
      </c>
      <c r="I2880" s="196" t="s">
        <v>214</v>
      </c>
      <c r="J2880" s="196">
        <v>35</v>
      </c>
      <c r="K2880" s="448">
        <v>712650</v>
      </c>
      <c r="L2880" s="196" t="s">
        <v>2</v>
      </c>
      <c r="M2880" s="196" t="s">
        <v>297</v>
      </c>
      <c r="N2880" s="216">
        <v>245</v>
      </c>
      <c r="O2880" s="216">
        <v>0</v>
      </c>
      <c r="P2880" s="216">
        <v>0</v>
      </c>
      <c r="Q2880" s="335">
        <v>0</v>
      </c>
      <c r="R2880" s="234"/>
    </row>
    <row r="2881" spans="2:18" s="194" customFormat="1" x14ac:dyDescent="0.25">
      <c r="B2881" s="233">
        <v>2886</v>
      </c>
      <c r="C2881" s="293">
        <v>45517</v>
      </c>
      <c r="D2881" s="195" t="s">
        <v>260</v>
      </c>
      <c r="E2881" s="196" t="s">
        <v>92</v>
      </c>
      <c r="F2881" s="196" t="s">
        <v>2</v>
      </c>
      <c r="G2881" s="196" t="s">
        <v>209</v>
      </c>
      <c r="H2881" s="196">
        <v>7</v>
      </c>
      <c r="I2881" s="196" t="s">
        <v>214</v>
      </c>
      <c r="J2881" s="196">
        <v>37</v>
      </c>
      <c r="K2881" s="448">
        <v>712650</v>
      </c>
      <c r="L2881" s="196" t="s">
        <v>2</v>
      </c>
      <c r="M2881" s="196" t="s">
        <v>297</v>
      </c>
      <c r="N2881" s="216">
        <v>259</v>
      </c>
      <c r="O2881" s="216">
        <v>0</v>
      </c>
      <c r="P2881" s="216">
        <v>0</v>
      </c>
      <c r="Q2881" s="335">
        <v>0</v>
      </c>
      <c r="R2881" s="234"/>
    </row>
    <row r="2882" spans="2:18" s="194" customFormat="1" x14ac:dyDescent="0.25">
      <c r="B2882" s="233">
        <v>2887</v>
      </c>
      <c r="C2882" s="293">
        <v>45517</v>
      </c>
      <c r="D2882" s="195" t="s">
        <v>379</v>
      </c>
      <c r="E2882" s="196" t="s">
        <v>269</v>
      </c>
      <c r="F2882" s="196" t="s">
        <v>381</v>
      </c>
      <c r="G2882" s="196" t="s">
        <v>210</v>
      </c>
      <c r="H2882" s="196">
        <v>4.1500000000000004</v>
      </c>
      <c r="I2882" s="196" t="s">
        <v>214</v>
      </c>
      <c r="J2882" s="196">
        <v>12</v>
      </c>
      <c r="K2882" s="448">
        <v>717100</v>
      </c>
      <c r="L2882" s="196" t="s">
        <v>381</v>
      </c>
      <c r="M2882" s="196" t="s">
        <v>298</v>
      </c>
      <c r="N2882" s="216">
        <v>49.800000000000004</v>
      </c>
      <c r="O2882" s="216">
        <v>0</v>
      </c>
      <c r="P2882" s="216">
        <v>0</v>
      </c>
      <c r="Q2882" s="335">
        <v>0</v>
      </c>
      <c r="R2882" s="234"/>
    </row>
    <row r="2883" spans="2:18" s="194" customFormat="1" x14ac:dyDescent="0.25">
      <c r="B2883" s="233">
        <v>2888</v>
      </c>
      <c r="C2883" s="293">
        <v>45517</v>
      </c>
      <c r="D2883" s="195" t="s">
        <v>380</v>
      </c>
      <c r="E2883" s="196" t="s">
        <v>269</v>
      </c>
      <c r="F2883" s="196" t="s">
        <v>381</v>
      </c>
      <c r="G2883" s="196" t="s">
        <v>210</v>
      </c>
      <c r="H2883" s="196">
        <v>4.1500000000000004</v>
      </c>
      <c r="I2883" s="196" t="s">
        <v>214</v>
      </c>
      <c r="J2883" s="196">
        <v>13</v>
      </c>
      <c r="K2883" s="448">
        <v>717100</v>
      </c>
      <c r="L2883" s="196" t="s">
        <v>381</v>
      </c>
      <c r="M2883" s="196" t="s">
        <v>298</v>
      </c>
      <c r="N2883" s="216">
        <v>53.95</v>
      </c>
      <c r="O2883" s="216">
        <v>0</v>
      </c>
      <c r="P2883" s="216">
        <v>0</v>
      </c>
      <c r="Q2883" s="335">
        <v>0</v>
      </c>
      <c r="R2883" s="234"/>
    </row>
    <row r="2884" spans="2:18" s="194" customFormat="1" x14ac:dyDescent="0.25">
      <c r="B2884" s="233">
        <v>2889</v>
      </c>
      <c r="C2884" s="293">
        <v>45517</v>
      </c>
      <c r="D2884" s="195" t="s">
        <v>379</v>
      </c>
      <c r="E2884" s="196" t="s">
        <v>269</v>
      </c>
      <c r="F2884" s="196" t="s">
        <v>381</v>
      </c>
      <c r="G2884" s="196" t="s">
        <v>210</v>
      </c>
      <c r="H2884" s="196">
        <v>4.1500000000000004</v>
      </c>
      <c r="I2884" s="196" t="s">
        <v>214</v>
      </c>
      <c r="J2884" s="196">
        <v>16</v>
      </c>
      <c r="K2884" s="448">
        <v>717100</v>
      </c>
      <c r="L2884" s="196" t="s">
        <v>381</v>
      </c>
      <c r="M2884" s="196" t="s">
        <v>298</v>
      </c>
      <c r="N2884" s="216">
        <v>66.400000000000006</v>
      </c>
      <c r="O2884" s="216">
        <v>0</v>
      </c>
      <c r="P2884" s="216">
        <v>0</v>
      </c>
      <c r="Q2884" s="335">
        <v>0</v>
      </c>
      <c r="R2884" s="234"/>
    </row>
    <row r="2885" spans="2:18" s="194" customFormat="1" x14ac:dyDescent="0.25">
      <c r="B2885" s="232">
        <v>2890</v>
      </c>
      <c r="C2885" s="293">
        <v>45517</v>
      </c>
      <c r="D2885" s="195" t="s">
        <v>380</v>
      </c>
      <c r="E2885" s="196" t="s">
        <v>269</v>
      </c>
      <c r="F2885" s="196" t="s">
        <v>381</v>
      </c>
      <c r="G2885" s="196" t="s">
        <v>210</v>
      </c>
      <c r="H2885" s="196">
        <v>4.1500000000000004</v>
      </c>
      <c r="I2885" s="196" t="s">
        <v>214</v>
      </c>
      <c r="J2885" s="196">
        <v>16</v>
      </c>
      <c r="K2885" s="448">
        <v>717100</v>
      </c>
      <c r="L2885" s="196" t="s">
        <v>381</v>
      </c>
      <c r="M2885" s="196" t="s">
        <v>298</v>
      </c>
      <c r="N2885" s="216">
        <v>66.400000000000006</v>
      </c>
      <c r="O2885" s="216">
        <v>0</v>
      </c>
      <c r="P2885" s="216">
        <v>0</v>
      </c>
      <c r="Q2885" s="335">
        <v>0</v>
      </c>
      <c r="R2885" s="234"/>
    </row>
    <row r="2886" spans="2:18" s="194" customFormat="1" x14ac:dyDescent="0.25">
      <c r="B2886" s="233">
        <v>2891</v>
      </c>
      <c r="C2886" s="293">
        <v>45517</v>
      </c>
      <c r="D2886" s="195" t="s">
        <v>96</v>
      </c>
      <c r="E2886" s="196" t="s">
        <v>159</v>
      </c>
      <c r="F2886" s="196" t="s">
        <v>1</v>
      </c>
      <c r="G2886" s="196" t="s">
        <v>159</v>
      </c>
      <c r="H2886" s="196">
        <v>11.8</v>
      </c>
      <c r="I2886" s="196" t="s">
        <v>66</v>
      </c>
      <c r="J2886" s="196">
        <v>5</v>
      </c>
      <c r="K2886" s="448"/>
      <c r="L2886" s="196" t="s">
        <v>356</v>
      </c>
      <c r="M2886" s="196"/>
      <c r="N2886" s="216">
        <v>0</v>
      </c>
      <c r="O2886" s="216">
        <v>0</v>
      </c>
      <c r="P2886" s="216">
        <v>59</v>
      </c>
      <c r="Q2886" s="335">
        <v>0</v>
      </c>
      <c r="R2886" s="234"/>
    </row>
    <row r="2887" spans="2:18" s="194" customFormat="1" x14ac:dyDescent="0.25">
      <c r="B2887" s="233">
        <v>2892</v>
      </c>
      <c r="C2887" s="293">
        <v>45517</v>
      </c>
      <c r="D2887" s="195" t="s">
        <v>128</v>
      </c>
      <c r="E2887" s="196" t="s">
        <v>159</v>
      </c>
      <c r="F2887" s="196" t="s">
        <v>1</v>
      </c>
      <c r="G2887" s="196" t="s">
        <v>159</v>
      </c>
      <c r="H2887" s="196">
        <v>11.8</v>
      </c>
      <c r="I2887" s="196" t="s">
        <v>66</v>
      </c>
      <c r="J2887" s="196">
        <v>3</v>
      </c>
      <c r="K2887" s="448"/>
      <c r="L2887" s="196" t="s">
        <v>356</v>
      </c>
      <c r="M2887" s="196"/>
      <c r="N2887" s="216">
        <v>0</v>
      </c>
      <c r="O2887" s="216">
        <v>0</v>
      </c>
      <c r="P2887" s="216">
        <v>35.400000000000006</v>
      </c>
      <c r="Q2887" s="335">
        <v>0</v>
      </c>
      <c r="R2887" s="234"/>
    </row>
    <row r="2888" spans="2:18" s="194" customFormat="1" x14ac:dyDescent="0.25">
      <c r="B2888" s="233">
        <v>2893</v>
      </c>
      <c r="C2888" s="293">
        <v>45517</v>
      </c>
      <c r="D2888" s="195" t="s">
        <v>255</v>
      </c>
      <c r="E2888" s="196" t="s">
        <v>159</v>
      </c>
      <c r="F2888" s="196" t="s">
        <v>65</v>
      </c>
      <c r="G2888" s="196" t="s">
        <v>159</v>
      </c>
      <c r="H2888" s="196">
        <v>30.5</v>
      </c>
      <c r="I2888" s="196" t="s">
        <v>66</v>
      </c>
      <c r="J2888" s="196">
        <v>0</v>
      </c>
      <c r="K2888" s="448"/>
      <c r="L2888" s="196"/>
      <c r="M2888" s="196"/>
      <c r="N2888" s="216">
        <v>0</v>
      </c>
      <c r="O2888" s="216">
        <v>0</v>
      </c>
      <c r="P2888" s="216">
        <v>0</v>
      </c>
      <c r="Q2888" s="335">
        <v>0</v>
      </c>
      <c r="R2888" s="234"/>
    </row>
    <row r="2889" spans="2:18" s="194" customFormat="1" x14ac:dyDescent="0.25">
      <c r="B2889" s="233">
        <v>2894</v>
      </c>
      <c r="C2889" s="293">
        <v>45518</v>
      </c>
      <c r="D2889" s="195" t="s">
        <v>119</v>
      </c>
      <c r="E2889" s="196" t="s">
        <v>257</v>
      </c>
      <c r="F2889" s="196" t="s">
        <v>1</v>
      </c>
      <c r="G2889" s="196" t="s">
        <v>300</v>
      </c>
      <c r="H2889" s="196">
        <v>6</v>
      </c>
      <c r="I2889" s="196" t="s">
        <v>303</v>
      </c>
      <c r="J2889" s="196">
        <v>0</v>
      </c>
      <c r="K2889" s="448"/>
      <c r="L2889" s="196"/>
      <c r="M2889" s="196"/>
      <c r="N2889" s="216">
        <v>0</v>
      </c>
      <c r="O2889" s="216">
        <v>0</v>
      </c>
      <c r="P2889" s="216">
        <v>0</v>
      </c>
      <c r="Q2889" s="335">
        <v>0</v>
      </c>
      <c r="R2889" s="234"/>
    </row>
    <row r="2890" spans="2:18" s="194" customFormat="1" x14ac:dyDescent="0.25">
      <c r="B2890" s="233">
        <v>2895</v>
      </c>
      <c r="C2890" s="293">
        <v>45518</v>
      </c>
      <c r="D2890" s="195" t="s">
        <v>121</v>
      </c>
      <c r="E2890" s="196" t="s">
        <v>258</v>
      </c>
      <c r="F2890" s="196" t="s">
        <v>1</v>
      </c>
      <c r="G2890" s="196" t="s">
        <v>300</v>
      </c>
      <c r="H2890" s="196">
        <v>6</v>
      </c>
      <c r="I2890" s="196" t="s">
        <v>303</v>
      </c>
      <c r="J2890" s="196">
        <v>3</v>
      </c>
      <c r="K2890" s="448"/>
      <c r="L2890" s="196"/>
      <c r="M2890" s="196"/>
      <c r="N2890" s="216">
        <v>0</v>
      </c>
      <c r="O2890" s="216">
        <v>0</v>
      </c>
      <c r="P2890" s="216">
        <v>0</v>
      </c>
      <c r="Q2890" s="335">
        <v>0</v>
      </c>
      <c r="R2890" s="234"/>
    </row>
    <row r="2891" spans="2:18" s="194" customFormat="1" x14ac:dyDescent="0.25">
      <c r="B2891" s="233">
        <v>2896</v>
      </c>
      <c r="C2891" s="293">
        <v>45518</v>
      </c>
      <c r="D2891" s="195" t="s">
        <v>349</v>
      </c>
      <c r="E2891" s="196" t="s">
        <v>258</v>
      </c>
      <c r="F2891" s="196" t="s">
        <v>1</v>
      </c>
      <c r="G2891" s="196" t="s">
        <v>300</v>
      </c>
      <c r="H2891" s="196">
        <v>6</v>
      </c>
      <c r="I2891" s="196" t="s">
        <v>303</v>
      </c>
      <c r="J2891" s="196">
        <v>3</v>
      </c>
      <c r="K2891" s="448"/>
      <c r="L2891" s="196"/>
      <c r="M2891" s="196"/>
      <c r="N2891" s="216">
        <v>0</v>
      </c>
      <c r="O2891" s="216">
        <v>0</v>
      </c>
      <c r="P2891" s="216">
        <v>0</v>
      </c>
      <c r="Q2891" s="335">
        <v>0</v>
      </c>
      <c r="R2891" s="234"/>
    </row>
    <row r="2892" spans="2:18" s="194" customFormat="1" x14ac:dyDescent="0.25">
      <c r="B2892" s="233">
        <v>2897</v>
      </c>
      <c r="C2892" s="293">
        <v>45518</v>
      </c>
      <c r="D2892" s="278" t="s">
        <v>449</v>
      </c>
      <c r="E2892" s="196" t="s">
        <v>258</v>
      </c>
      <c r="F2892" s="196" t="s">
        <v>1</v>
      </c>
      <c r="G2892" s="196" t="s">
        <v>300</v>
      </c>
      <c r="H2892" s="196">
        <v>6</v>
      </c>
      <c r="I2892" s="196" t="s">
        <v>303</v>
      </c>
      <c r="J2892" s="196">
        <v>3</v>
      </c>
      <c r="K2892" s="448"/>
      <c r="L2892" s="196"/>
      <c r="M2892" s="196"/>
      <c r="N2892" s="216">
        <v>0</v>
      </c>
      <c r="O2892" s="216">
        <v>0</v>
      </c>
      <c r="P2892" s="216">
        <v>0</v>
      </c>
      <c r="Q2892" s="335">
        <v>0</v>
      </c>
      <c r="R2892" s="234"/>
    </row>
    <row r="2893" spans="2:18" s="194" customFormat="1" x14ac:dyDescent="0.25">
      <c r="B2893" s="233">
        <v>2899</v>
      </c>
      <c r="C2893" s="293">
        <v>45518</v>
      </c>
      <c r="D2893" s="195" t="s">
        <v>368</v>
      </c>
      <c r="E2893" s="196" t="s">
        <v>181</v>
      </c>
      <c r="F2893" s="196" t="s">
        <v>302</v>
      </c>
      <c r="G2893" s="196">
        <v>0</v>
      </c>
      <c r="H2893" s="196">
        <v>6</v>
      </c>
      <c r="I2893" s="196"/>
      <c r="J2893" s="196">
        <v>0</v>
      </c>
      <c r="K2893" s="448"/>
      <c r="L2893" s="196"/>
      <c r="M2893" s="196"/>
      <c r="N2893" s="216">
        <v>0</v>
      </c>
      <c r="O2893" s="216">
        <v>0</v>
      </c>
      <c r="P2893" s="216">
        <v>0</v>
      </c>
      <c r="Q2893" s="335">
        <v>0</v>
      </c>
      <c r="R2893" s="234"/>
    </row>
    <row r="2894" spans="2:18" s="194" customFormat="1" x14ac:dyDescent="0.25">
      <c r="B2894" s="233">
        <v>2900</v>
      </c>
      <c r="C2894" s="293">
        <v>45518</v>
      </c>
      <c r="D2894" s="195" t="s">
        <v>371</v>
      </c>
      <c r="E2894" s="196" t="s">
        <v>92</v>
      </c>
      <c r="F2894" s="196" t="s">
        <v>64</v>
      </c>
      <c r="G2894" s="196" t="s">
        <v>210</v>
      </c>
      <c r="H2894" s="196">
        <v>5</v>
      </c>
      <c r="I2894" s="196"/>
      <c r="J2894" s="196">
        <v>0</v>
      </c>
      <c r="K2894" s="448"/>
      <c r="L2894" s="196"/>
      <c r="M2894" s="196"/>
      <c r="N2894" s="216">
        <v>0</v>
      </c>
      <c r="O2894" s="216">
        <v>0</v>
      </c>
      <c r="P2894" s="216">
        <v>0</v>
      </c>
      <c r="Q2894" s="335">
        <v>0</v>
      </c>
      <c r="R2894" s="234"/>
    </row>
    <row r="2895" spans="2:18" s="194" customFormat="1" x14ac:dyDescent="0.25">
      <c r="B2895" s="233">
        <v>2901</v>
      </c>
      <c r="C2895" s="293">
        <v>45518</v>
      </c>
      <c r="D2895" s="195" t="s">
        <v>91</v>
      </c>
      <c r="E2895" s="196" t="s">
        <v>92</v>
      </c>
      <c r="F2895" s="196" t="s">
        <v>1</v>
      </c>
      <c r="G2895" s="196" t="s">
        <v>209</v>
      </c>
      <c r="H2895" s="196">
        <v>6.65</v>
      </c>
      <c r="I2895" s="196" t="s">
        <v>215</v>
      </c>
      <c r="J2895" s="196">
        <v>24</v>
      </c>
      <c r="K2895" s="448">
        <v>715650</v>
      </c>
      <c r="L2895" s="196" t="s">
        <v>62</v>
      </c>
      <c r="M2895" s="196" t="s">
        <v>298</v>
      </c>
      <c r="N2895" s="216">
        <v>0</v>
      </c>
      <c r="O2895" s="216">
        <v>183.54000000000002</v>
      </c>
      <c r="P2895" s="216">
        <v>0</v>
      </c>
      <c r="Q2895" s="335">
        <v>0</v>
      </c>
      <c r="R2895" s="234"/>
    </row>
    <row r="2896" spans="2:18" s="194" customFormat="1" x14ac:dyDescent="0.25">
      <c r="B2896" s="233">
        <v>2902</v>
      </c>
      <c r="C2896" s="293">
        <v>45518</v>
      </c>
      <c r="D2896" s="195" t="s">
        <v>94</v>
      </c>
      <c r="E2896" s="196" t="s">
        <v>92</v>
      </c>
      <c r="F2896" s="196" t="s">
        <v>1</v>
      </c>
      <c r="G2896" s="196" t="s">
        <v>209</v>
      </c>
      <c r="H2896" s="196">
        <v>6.65</v>
      </c>
      <c r="I2896" s="196"/>
      <c r="J2896" s="196">
        <v>0</v>
      </c>
      <c r="K2896" s="448"/>
      <c r="L2896" s="196"/>
      <c r="M2896" s="196"/>
      <c r="N2896" s="216">
        <v>0</v>
      </c>
      <c r="O2896" s="216">
        <v>0</v>
      </c>
      <c r="P2896" s="216">
        <v>0</v>
      </c>
      <c r="Q2896" s="335">
        <v>0</v>
      </c>
      <c r="R2896" s="234"/>
    </row>
    <row r="2897" spans="2:18" s="194" customFormat="1" x14ac:dyDescent="0.25">
      <c r="B2897" s="233">
        <v>2903</v>
      </c>
      <c r="C2897" s="293">
        <v>45518</v>
      </c>
      <c r="D2897" s="195" t="s">
        <v>116</v>
      </c>
      <c r="E2897" s="196" t="s">
        <v>92</v>
      </c>
      <c r="F2897" s="196" t="s">
        <v>1</v>
      </c>
      <c r="G2897" s="196" t="s">
        <v>209</v>
      </c>
      <c r="H2897" s="196">
        <v>6.65</v>
      </c>
      <c r="I2897" s="196"/>
      <c r="J2897" s="196">
        <v>0</v>
      </c>
      <c r="K2897" s="448"/>
      <c r="L2897" s="196"/>
      <c r="M2897" s="196"/>
      <c r="N2897" s="216">
        <v>0</v>
      </c>
      <c r="O2897" s="216">
        <v>0</v>
      </c>
      <c r="P2897" s="216">
        <v>0</v>
      </c>
      <c r="Q2897" s="335">
        <v>0</v>
      </c>
      <c r="R2897" s="234"/>
    </row>
    <row r="2898" spans="2:18" s="194" customFormat="1" x14ac:dyDescent="0.25">
      <c r="B2898" s="233">
        <v>2904</v>
      </c>
      <c r="C2898" s="293">
        <v>45518</v>
      </c>
      <c r="D2898" s="195" t="s">
        <v>295</v>
      </c>
      <c r="E2898" s="196" t="s">
        <v>92</v>
      </c>
      <c r="F2898" s="196" t="s">
        <v>62</v>
      </c>
      <c r="G2898" s="196" t="s">
        <v>210</v>
      </c>
      <c r="H2898" s="196">
        <v>4.1500000000000004</v>
      </c>
      <c r="I2898" s="196"/>
      <c r="J2898" s="196">
        <v>0</v>
      </c>
      <c r="K2898" s="448"/>
      <c r="L2898" s="196"/>
      <c r="M2898" s="196"/>
      <c r="N2898" s="216">
        <v>0</v>
      </c>
      <c r="O2898" s="216">
        <v>0</v>
      </c>
      <c r="P2898" s="216">
        <v>0</v>
      </c>
      <c r="Q2898" s="335">
        <v>0</v>
      </c>
      <c r="R2898" s="234"/>
    </row>
    <row r="2899" spans="2:18" s="194" customFormat="1" x14ac:dyDescent="0.25">
      <c r="B2899" s="233">
        <v>2905</v>
      </c>
      <c r="C2899" s="293">
        <v>45518</v>
      </c>
      <c r="D2899" s="195" t="s">
        <v>155</v>
      </c>
      <c r="E2899" s="196" t="s">
        <v>92</v>
      </c>
      <c r="F2899" s="196" t="s">
        <v>62</v>
      </c>
      <c r="G2899" s="196" t="s">
        <v>210</v>
      </c>
      <c r="H2899" s="196">
        <v>4.1500000000000004</v>
      </c>
      <c r="I2899" s="196" t="s">
        <v>215</v>
      </c>
      <c r="J2899" s="196">
        <v>35</v>
      </c>
      <c r="K2899" s="448">
        <v>715650</v>
      </c>
      <c r="L2899" s="196" t="s">
        <v>62</v>
      </c>
      <c r="M2899" s="196" t="s">
        <v>298</v>
      </c>
      <c r="N2899" s="216">
        <v>0</v>
      </c>
      <c r="O2899" s="216">
        <v>167.03749999999999</v>
      </c>
      <c r="P2899" s="216">
        <v>0</v>
      </c>
      <c r="Q2899" s="335">
        <v>0</v>
      </c>
      <c r="R2899" s="234"/>
    </row>
    <row r="2900" spans="2:18" s="194" customFormat="1" x14ac:dyDescent="0.25">
      <c r="B2900" s="233">
        <v>2906</v>
      </c>
      <c r="C2900" s="293">
        <v>45518</v>
      </c>
      <c r="D2900" s="195" t="s">
        <v>154</v>
      </c>
      <c r="E2900" s="196" t="s">
        <v>92</v>
      </c>
      <c r="F2900" s="196" t="s">
        <v>62</v>
      </c>
      <c r="G2900" s="196" t="s">
        <v>210</v>
      </c>
      <c r="H2900" s="196">
        <v>4.1500000000000004</v>
      </c>
      <c r="I2900" s="196" t="s">
        <v>215</v>
      </c>
      <c r="J2900" s="196">
        <v>36</v>
      </c>
      <c r="K2900" s="448">
        <v>715650</v>
      </c>
      <c r="L2900" s="196" t="s">
        <v>62</v>
      </c>
      <c r="M2900" s="196" t="s">
        <v>298</v>
      </c>
      <c r="N2900" s="216">
        <v>0</v>
      </c>
      <c r="O2900" s="216">
        <v>171.81</v>
      </c>
      <c r="P2900" s="216">
        <v>0</v>
      </c>
      <c r="Q2900" s="335">
        <v>0</v>
      </c>
      <c r="R2900" s="234"/>
    </row>
    <row r="2901" spans="2:18" s="194" customFormat="1" x14ac:dyDescent="0.25">
      <c r="B2901" s="233">
        <v>2907</v>
      </c>
      <c r="C2901" s="293">
        <v>45518</v>
      </c>
      <c r="D2901" s="195" t="s">
        <v>426</v>
      </c>
      <c r="E2901" s="196" t="s">
        <v>159</v>
      </c>
      <c r="F2901" s="196" t="s">
        <v>381</v>
      </c>
      <c r="G2901" s="196" t="s">
        <v>159</v>
      </c>
      <c r="H2901" s="196">
        <v>10</v>
      </c>
      <c r="I2901" s="196" t="s">
        <v>66</v>
      </c>
      <c r="J2901" s="196">
        <v>5</v>
      </c>
      <c r="K2901" s="448"/>
      <c r="L2901" s="196" t="s">
        <v>356</v>
      </c>
      <c r="M2901" s="196"/>
      <c r="N2901" s="216">
        <v>0</v>
      </c>
      <c r="O2901" s="216">
        <v>0</v>
      </c>
      <c r="P2901" s="216">
        <v>50</v>
      </c>
      <c r="Q2901" s="335">
        <v>0</v>
      </c>
      <c r="R2901" s="234"/>
    </row>
    <row r="2902" spans="2:18" s="194" customFormat="1" x14ac:dyDescent="0.25">
      <c r="B2902" s="233">
        <v>2908</v>
      </c>
      <c r="C2902" s="293">
        <v>45518</v>
      </c>
      <c r="D2902" s="195" t="s">
        <v>277</v>
      </c>
      <c r="E2902" s="196" t="s">
        <v>176</v>
      </c>
      <c r="F2902" s="196" t="s">
        <v>7</v>
      </c>
      <c r="G2902" s="196" t="s">
        <v>209</v>
      </c>
      <c r="H2902" s="196">
        <v>7</v>
      </c>
      <c r="I2902" s="196" t="s">
        <v>214</v>
      </c>
      <c r="J2902" s="196">
        <v>46</v>
      </c>
      <c r="K2902" s="448">
        <v>723300</v>
      </c>
      <c r="L2902" s="196" t="s">
        <v>7</v>
      </c>
      <c r="M2902" s="196" t="s">
        <v>298</v>
      </c>
      <c r="N2902" s="216">
        <v>322</v>
      </c>
      <c r="O2902" s="216">
        <v>0</v>
      </c>
      <c r="P2902" s="216">
        <v>0</v>
      </c>
      <c r="Q2902" s="335">
        <v>0</v>
      </c>
      <c r="R2902" s="234"/>
    </row>
    <row r="2903" spans="2:18" s="194" customFormat="1" x14ac:dyDescent="0.25">
      <c r="B2903" s="233">
        <v>2909</v>
      </c>
      <c r="C2903" s="293">
        <v>45518</v>
      </c>
      <c r="D2903" s="195" t="s">
        <v>261</v>
      </c>
      <c r="E2903" s="196" t="s">
        <v>269</v>
      </c>
      <c r="F2903" s="196" t="s">
        <v>7</v>
      </c>
      <c r="G2903" s="196" t="s">
        <v>210</v>
      </c>
      <c r="H2903" s="196">
        <v>5</v>
      </c>
      <c r="I2903" s="196"/>
      <c r="J2903" s="196">
        <v>0</v>
      </c>
      <c r="K2903" s="448"/>
      <c r="L2903" s="196"/>
      <c r="M2903" s="196"/>
      <c r="N2903" s="216">
        <v>0</v>
      </c>
      <c r="O2903" s="216">
        <v>0</v>
      </c>
      <c r="P2903" s="216">
        <v>0</v>
      </c>
      <c r="Q2903" s="335">
        <v>0</v>
      </c>
      <c r="R2903" s="234"/>
    </row>
    <row r="2904" spans="2:18" s="194" customFormat="1" x14ac:dyDescent="0.25">
      <c r="B2904" s="233">
        <v>2910</v>
      </c>
      <c r="C2904" s="293">
        <v>45518</v>
      </c>
      <c r="D2904" s="195" t="s">
        <v>254</v>
      </c>
      <c r="E2904" s="196" t="s">
        <v>159</v>
      </c>
      <c r="F2904" s="196" t="s">
        <v>7</v>
      </c>
      <c r="G2904" s="196" t="s">
        <v>159</v>
      </c>
      <c r="H2904" s="196">
        <v>10</v>
      </c>
      <c r="I2904" s="196"/>
      <c r="J2904" s="196">
        <v>0</v>
      </c>
      <c r="K2904" s="448"/>
      <c r="L2904" s="196"/>
      <c r="M2904" s="196"/>
      <c r="N2904" s="216">
        <v>0</v>
      </c>
      <c r="O2904" s="216">
        <v>0</v>
      </c>
      <c r="P2904" s="216">
        <v>0</v>
      </c>
      <c r="Q2904" s="335">
        <v>0</v>
      </c>
      <c r="R2904" s="234"/>
    </row>
    <row r="2905" spans="2:18" s="194" customFormat="1" x14ac:dyDescent="0.25">
      <c r="B2905" s="233">
        <v>2911</v>
      </c>
      <c r="C2905" s="293">
        <v>45518</v>
      </c>
      <c r="D2905" s="195" t="s">
        <v>352</v>
      </c>
      <c r="E2905" s="196" t="s">
        <v>176</v>
      </c>
      <c r="F2905" s="196" t="s">
        <v>7</v>
      </c>
      <c r="G2905" s="196" t="s">
        <v>209</v>
      </c>
      <c r="H2905" s="196">
        <v>7</v>
      </c>
      <c r="I2905" s="196"/>
      <c r="J2905" s="196">
        <v>0</v>
      </c>
      <c r="K2905" s="448"/>
      <c r="L2905" s="196"/>
      <c r="M2905" s="196"/>
      <c r="N2905" s="216">
        <v>0</v>
      </c>
      <c r="O2905" s="216">
        <v>0</v>
      </c>
      <c r="P2905" s="216">
        <v>0</v>
      </c>
      <c r="Q2905" s="335">
        <v>0</v>
      </c>
      <c r="R2905" s="234"/>
    </row>
    <row r="2906" spans="2:18" s="194" customFormat="1" x14ac:dyDescent="0.25">
      <c r="B2906" s="233">
        <v>2912</v>
      </c>
      <c r="C2906" s="293">
        <v>45518</v>
      </c>
      <c r="D2906" s="195" t="s">
        <v>175</v>
      </c>
      <c r="E2906" s="196" t="s">
        <v>176</v>
      </c>
      <c r="F2906" s="196" t="s">
        <v>7</v>
      </c>
      <c r="G2906" s="196" t="s">
        <v>209</v>
      </c>
      <c r="H2906" s="196">
        <v>7</v>
      </c>
      <c r="I2906" s="196" t="s">
        <v>214</v>
      </c>
      <c r="J2906" s="196">
        <v>51</v>
      </c>
      <c r="K2906" s="448">
        <v>723300</v>
      </c>
      <c r="L2906" s="196" t="s">
        <v>7</v>
      </c>
      <c r="M2906" s="196" t="s">
        <v>298</v>
      </c>
      <c r="N2906" s="216">
        <v>357</v>
      </c>
      <c r="O2906" s="216">
        <v>0</v>
      </c>
      <c r="P2906" s="216">
        <v>0</v>
      </c>
      <c r="Q2906" s="335">
        <v>0</v>
      </c>
      <c r="R2906" s="234"/>
    </row>
    <row r="2907" spans="2:18" s="194" customFormat="1" x14ac:dyDescent="0.25">
      <c r="B2907" s="233">
        <v>2913</v>
      </c>
      <c r="C2907" s="293">
        <v>45518</v>
      </c>
      <c r="D2907" s="195" t="s">
        <v>171</v>
      </c>
      <c r="E2907" s="196" t="s">
        <v>159</v>
      </c>
      <c r="F2907" s="196" t="s">
        <v>7</v>
      </c>
      <c r="G2907" s="196" t="s">
        <v>159</v>
      </c>
      <c r="H2907" s="196">
        <v>11.2</v>
      </c>
      <c r="I2907" s="196" t="s">
        <v>66</v>
      </c>
      <c r="J2907" s="196">
        <v>9</v>
      </c>
      <c r="K2907" s="448"/>
      <c r="L2907" s="196" t="s">
        <v>356</v>
      </c>
      <c r="M2907" s="196"/>
      <c r="N2907" s="216">
        <v>0</v>
      </c>
      <c r="O2907" s="216">
        <v>0</v>
      </c>
      <c r="P2907" s="216">
        <v>100.8</v>
      </c>
      <c r="Q2907" s="335">
        <v>0</v>
      </c>
      <c r="R2907" s="234"/>
    </row>
    <row r="2908" spans="2:18" s="194" customFormat="1" x14ac:dyDescent="0.25">
      <c r="B2908" s="233">
        <v>2914</v>
      </c>
      <c r="C2908" s="293">
        <v>45518</v>
      </c>
      <c r="D2908" s="195" t="s">
        <v>151</v>
      </c>
      <c r="E2908" s="196" t="s">
        <v>92</v>
      </c>
      <c r="F2908" s="196" t="s">
        <v>63</v>
      </c>
      <c r="G2908" s="196" t="s">
        <v>209</v>
      </c>
      <c r="H2908" s="196">
        <v>6.65</v>
      </c>
      <c r="I2908" s="196"/>
      <c r="J2908" s="196">
        <v>0</v>
      </c>
      <c r="K2908" s="448"/>
      <c r="L2908" s="196"/>
      <c r="M2908" s="196"/>
      <c r="N2908" s="216">
        <v>0</v>
      </c>
      <c r="O2908" s="216">
        <v>0</v>
      </c>
      <c r="P2908" s="216">
        <v>0</v>
      </c>
      <c r="Q2908" s="335">
        <v>0</v>
      </c>
      <c r="R2908" s="234"/>
    </row>
    <row r="2909" spans="2:18" s="194" customFormat="1" x14ac:dyDescent="0.25">
      <c r="B2909" s="233">
        <v>2915</v>
      </c>
      <c r="C2909" s="293">
        <v>45518</v>
      </c>
      <c r="D2909" s="195" t="s">
        <v>150</v>
      </c>
      <c r="E2909" s="196" t="s">
        <v>92</v>
      </c>
      <c r="F2909" s="196" t="s">
        <v>63</v>
      </c>
      <c r="G2909" s="196" t="s">
        <v>210</v>
      </c>
      <c r="H2909" s="196">
        <v>4.1500000000000004</v>
      </c>
      <c r="I2909" s="196" t="s">
        <v>215</v>
      </c>
      <c r="J2909" s="196">
        <v>35</v>
      </c>
      <c r="K2909" s="448">
        <v>715620</v>
      </c>
      <c r="L2909" s="196" t="s">
        <v>63</v>
      </c>
      <c r="M2909" s="196" t="s">
        <v>298</v>
      </c>
      <c r="N2909" s="216">
        <v>0</v>
      </c>
      <c r="O2909" s="216">
        <v>167.03749999999999</v>
      </c>
      <c r="P2909" s="216">
        <v>0</v>
      </c>
      <c r="Q2909" s="335">
        <v>0</v>
      </c>
      <c r="R2909" s="234"/>
    </row>
    <row r="2910" spans="2:18" s="194" customFormat="1" x14ac:dyDescent="0.25">
      <c r="B2910" s="233">
        <v>2916</v>
      </c>
      <c r="C2910" s="293">
        <v>45518</v>
      </c>
      <c r="D2910" s="195" t="s">
        <v>148</v>
      </c>
      <c r="E2910" s="196" t="s">
        <v>92</v>
      </c>
      <c r="F2910" s="196" t="s">
        <v>63</v>
      </c>
      <c r="G2910" s="196" t="s">
        <v>210</v>
      </c>
      <c r="H2910" s="196">
        <v>4.1500000000000004</v>
      </c>
      <c r="I2910" s="196" t="s">
        <v>215</v>
      </c>
      <c r="J2910" s="196">
        <v>39</v>
      </c>
      <c r="K2910" s="448">
        <v>715620</v>
      </c>
      <c r="L2910" s="196" t="s">
        <v>63</v>
      </c>
      <c r="M2910" s="196" t="s">
        <v>298</v>
      </c>
      <c r="N2910" s="216">
        <v>0</v>
      </c>
      <c r="O2910" s="216">
        <v>186.1275</v>
      </c>
      <c r="P2910" s="216">
        <v>0</v>
      </c>
      <c r="Q2910" s="335">
        <v>0</v>
      </c>
      <c r="R2910" s="234"/>
    </row>
    <row r="2911" spans="2:18" s="194" customFormat="1" x14ac:dyDescent="0.25">
      <c r="B2911" s="233">
        <v>2917</v>
      </c>
      <c r="C2911" s="293">
        <v>45518</v>
      </c>
      <c r="D2911" s="195" t="s">
        <v>177</v>
      </c>
      <c r="E2911" s="196" t="s">
        <v>159</v>
      </c>
      <c r="F2911" s="196" t="s">
        <v>8</v>
      </c>
      <c r="G2911" s="196" t="s">
        <v>159</v>
      </c>
      <c r="H2911" s="196">
        <v>11.6</v>
      </c>
      <c r="I2911" s="196" t="s">
        <v>66</v>
      </c>
      <c r="J2911" s="196">
        <v>6</v>
      </c>
      <c r="K2911" s="448"/>
      <c r="L2911" s="196" t="s">
        <v>356</v>
      </c>
      <c r="M2911" s="196"/>
      <c r="N2911" s="216">
        <v>0</v>
      </c>
      <c r="O2911" s="216">
        <v>0</v>
      </c>
      <c r="P2911" s="216">
        <v>69.599999999999994</v>
      </c>
      <c r="Q2911" s="335">
        <v>0</v>
      </c>
      <c r="R2911" s="234"/>
    </row>
    <row r="2912" spans="2:18" s="194" customFormat="1" x14ac:dyDescent="0.25">
      <c r="B2912" s="233">
        <v>2918</v>
      </c>
      <c r="C2912" s="293">
        <v>45518</v>
      </c>
      <c r="D2912" s="195" t="s">
        <v>139</v>
      </c>
      <c r="E2912" s="196" t="s">
        <v>92</v>
      </c>
      <c r="F2912" s="196" t="s">
        <v>2</v>
      </c>
      <c r="G2912" s="196" t="s">
        <v>209</v>
      </c>
      <c r="H2912" s="196">
        <v>7</v>
      </c>
      <c r="I2912" s="196" t="s">
        <v>215</v>
      </c>
      <c r="J2912" s="196">
        <v>20</v>
      </c>
      <c r="K2912" s="448">
        <v>715600</v>
      </c>
      <c r="L2912" s="196" t="s">
        <v>1</v>
      </c>
      <c r="M2912" s="196" t="s">
        <v>298</v>
      </c>
      <c r="N2912" s="216">
        <v>0</v>
      </c>
      <c r="O2912" s="216">
        <v>161</v>
      </c>
      <c r="P2912" s="216">
        <v>0</v>
      </c>
      <c r="Q2912" s="335">
        <v>0</v>
      </c>
      <c r="R2912" s="234"/>
    </row>
    <row r="2913" spans="2:18" s="194" customFormat="1" x14ac:dyDescent="0.25">
      <c r="B2913" s="233">
        <v>2919</v>
      </c>
      <c r="C2913" s="293">
        <v>45518</v>
      </c>
      <c r="D2913" s="195" t="s">
        <v>140</v>
      </c>
      <c r="E2913" s="196" t="s">
        <v>92</v>
      </c>
      <c r="F2913" s="196" t="s">
        <v>2</v>
      </c>
      <c r="G2913" s="196" t="s">
        <v>209</v>
      </c>
      <c r="H2913" s="196">
        <v>7</v>
      </c>
      <c r="I2913" s="196" t="s">
        <v>215</v>
      </c>
      <c r="J2913" s="196">
        <v>20</v>
      </c>
      <c r="K2913" s="448">
        <v>715600</v>
      </c>
      <c r="L2913" s="196" t="s">
        <v>1</v>
      </c>
      <c r="M2913" s="196" t="s">
        <v>298</v>
      </c>
      <c r="N2913" s="216">
        <v>0</v>
      </c>
      <c r="O2913" s="216">
        <v>161</v>
      </c>
      <c r="P2913" s="216">
        <v>0</v>
      </c>
      <c r="Q2913" s="335">
        <v>0</v>
      </c>
      <c r="R2913" s="234"/>
    </row>
    <row r="2914" spans="2:18" s="194" customFormat="1" x14ac:dyDescent="0.25">
      <c r="B2914" s="233">
        <v>2920</v>
      </c>
      <c r="C2914" s="293">
        <v>45518</v>
      </c>
      <c r="D2914" s="195" t="s">
        <v>141</v>
      </c>
      <c r="E2914" s="196" t="s">
        <v>92</v>
      </c>
      <c r="F2914" s="196" t="s">
        <v>2</v>
      </c>
      <c r="G2914" s="196" t="s">
        <v>209</v>
      </c>
      <c r="H2914" s="196">
        <v>7</v>
      </c>
      <c r="I2914" s="196" t="s">
        <v>215</v>
      </c>
      <c r="J2914" s="196">
        <v>20</v>
      </c>
      <c r="K2914" s="448">
        <v>715600</v>
      </c>
      <c r="L2914" s="196" t="s">
        <v>1</v>
      </c>
      <c r="M2914" s="196" t="s">
        <v>298</v>
      </c>
      <c r="N2914" s="216">
        <v>0</v>
      </c>
      <c r="O2914" s="216">
        <v>161</v>
      </c>
      <c r="P2914" s="216">
        <v>0</v>
      </c>
      <c r="Q2914" s="335">
        <v>0</v>
      </c>
      <c r="R2914" s="234"/>
    </row>
    <row r="2915" spans="2:18" s="194" customFormat="1" x14ac:dyDescent="0.25">
      <c r="B2915" s="233">
        <v>2921</v>
      </c>
      <c r="C2915" s="293">
        <v>45518</v>
      </c>
      <c r="D2915" s="195" t="s">
        <v>252</v>
      </c>
      <c r="E2915" s="196" t="s">
        <v>92</v>
      </c>
      <c r="F2915" s="196" t="s">
        <v>2</v>
      </c>
      <c r="G2915" s="196" t="s">
        <v>209</v>
      </c>
      <c r="H2915" s="196">
        <v>7</v>
      </c>
      <c r="I2915" s="196" t="s">
        <v>214</v>
      </c>
      <c r="J2915" s="196">
        <v>34</v>
      </c>
      <c r="K2915" s="448">
        <v>712650</v>
      </c>
      <c r="L2915" s="196" t="s">
        <v>62</v>
      </c>
      <c r="M2915" s="196" t="s">
        <v>298</v>
      </c>
      <c r="N2915" s="216">
        <v>238</v>
      </c>
      <c r="O2915" s="216">
        <v>0</v>
      </c>
      <c r="P2915" s="216">
        <v>0</v>
      </c>
      <c r="Q2915" s="335">
        <v>0</v>
      </c>
      <c r="R2915" s="234"/>
    </row>
    <row r="2916" spans="2:18" s="194" customFormat="1" x14ac:dyDescent="0.25">
      <c r="B2916" s="233">
        <v>2922</v>
      </c>
      <c r="C2916" s="293">
        <v>45518</v>
      </c>
      <c r="D2916" s="195" t="s">
        <v>259</v>
      </c>
      <c r="E2916" s="196" t="s">
        <v>92</v>
      </c>
      <c r="F2916" s="196" t="s">
        <v>2</v>
      </c>
      <c r="G2916" s="196" t="s">
        <v>209</v>
      </c>
      <c r="H2916" s="196">
        <v>7</v>
      </c>
      <c r="I2916" s="196" t="s">
        <v>214</v>
      </c>
      <c r="J2916" s="196">
        <v>34</v>
      </c>
      <c r="K2916" s="448">
        <v>712650</v>
      </c>
      <c r="L2916" s="196" t="s">
        <v>62</v>
      </c>
      <c r="M2916" s="196" t="s">
        <v>298</v>
      </c>
      <c r="N2916" s="216">
        <v>238</v>
      </c>
      <c r="O2916" s="216">
        <v>0</v>
      </c>
      <c r="P2916" s="216">
        <v>0</v>
      </c>
      <c r="Q2916" s="335">
        <v>0</v>
      </c>
      <c r="R2916" s="234"/>
    </row>
    <row r="2917" spans="2:18" s="194" customFormat="1" x14ac:dyDescent="0.25">
      <c r="B2917" s="233">
        <v>2923</v>
      </c>
      <c r="C2917" s="293">
        <v>45518</v>
      </c>
      <c r="D2917" s="195" t="s">
        <v>260</v>
      </c>
      <c r="E2917" s="196" t="s">
        <v>92</v>
      </c>
      <c r="F2917" s="196" t="s">
        <v>2</v>
      </c>
      <c r="G2917" s="196" t="s">
        <v>209</v>
      </c>
      <c r="H2917" s="196">
        <v>7</v>
      </c>
      <c r="I2917" s="196" t="s">
        <v>214</v>
      </c>
      <c r="J2917" s="196">
        <v>34</v>
      </c>
      <c r="K2917" s="448">
        <v>712650</v>
      </c>
      <c r="L2917" s="196" t="s">
        <v>62</v>
      </c>
      <c r="M2917" s="196" t="s">
        <v>298</v>
      </c>
      <c r="N2917" s="216">
        <v>238</v>
      </c>
      <c r="O2917" s="216">
        <v>0</v>
      </c>
      <c r="P2917" s="216">
        <v>0</v>
      </c>
      <c r="Q2917" s="335">
        <v>0</v>
      </c>
      <c r="R2917" s="234"/>
    </row>
    <row r="2918" spans="2:18" s="194" customFormat="1" x14ac:dyDescent="0.25">
      <c r="B2918" s="233">
        <v>2924</v>
      </c>
      <c r="C2918" s="293">
        <v>45518</v>
      </c>
      <c r="D2918" s="195" t="s">
        <v>379</v>
      </c>
      <c r="E2918" s="196" t="s">
        <v>269</v>
      </c>
      <c r="F2918" s="196" t="s">
        <v>381</v>
      </c>
      <c r="G2918" s="196" t="s">
        <v>210</v>
      </c>
      <c r="H2918" s="196">
        <v>4.1500000000000004</v>
      </c>
      <c r="I2918" s="196" t="s">
        <v>215</v>
      </c>
      <c r="J2918" s="196">
        <v>28</v>
      </c>
      <c r="K2918" s="448">
        <v>715600</v>
      </c>
      <c r="L2918" s="196" t="s">
        <v>381</v>
      </c>
      <c r="M2918" s="196" t="s">
        <v>298</v>
      </c>
      <c r="N2918" s="216">
        <v>0</v>
      </c>
      <c r="O2918" s="216">
        <v>133.63</v>
      </c>
      <c r="P2918" s="216">
        <v>0</v>
      </c>
      <c r="Q2918" s="335">
        <v>0</v>
      </c>
      <c r="R2918" s="234"/>
    </row>
    <row r="2919" spans="2:18" s="194" customFormat="1" x14ac:dyDescent="0.25">
      <c r="B2919" s="233">
        <v>2925</v>
      </c>
      <c r="C2919" s="293">
        <v>45518</v>
      </c>
      <c r="D2919" s="195" t="s">
        <v>380</v>
      </c>
      <c r="E2919" s="196" t="s">
        <v>269</v>
      </c>
      <c r="F2919" s="196" t="s">
        <v>381</v>
      </c>
      <c r="G2919" s="196" t="s">
        <v>210</v>
      </c>
      <c r="H2919" s="196">
        <v>4.1500000000000004</v>
      </c>
      <c r="I2919" s="196" t="s">
        <v>215</v>
      </c>
      <c r="J2919" s="196">
        <v>28</v>
      </c>
      <c r="K2919" s="448">
        <v>715600</v>
      </c>
      <c r="L2919" s="196" t="s">
        <v>381</v>
      </c>
      <c r="M2919" s="196" t="s">
        <v>298</v>
      </c>
      <c r="N2919" s="216">
        <v>0</v>
      </c>
      <c r="O2919" s="216">
        <v>133.63</v>
      </c>
      <c r="P2919" s="216">
        <v>0</v>
      </c>
      <c r="Q2919" s="335">
        <v>0</v>
      </c>
      <c r="R2919" s="234"/>
    </row>
    <row r="2920" spans="2:18" s="194" customFormat="1" x14ac:dyDescent="0.25">
      <c r="B2920" s="233">
        <v>2926</v>
      </c>
      <c r="C2920" s="293">
        <v>45518</v>
      </c>
      <c r="D2920" s="195" t="s">
        <v>96</v>
      </c>
      <c r="E2920" s="196" t="s">
        <v>159</v>
      </c>
      <c r="F2920" s="196" t="s">
        <v>1</v>
      </c>
      <c r="G2920" s="196" t="s">
        <v>159</v>
      </c>
      <c r="H2920" s="196">
        <v>11.8</v>
      </c>
      <c r="I2920" s="196" t="s">
        <v>66</v>
      </c>
      <c r="J2920" s="196">
        <v>3</v>
      </c>
      <c r="K2920" s="448"/>
      <c r="L2920" s="196" t="s">
        <v>356</v>
      </c>
      <c r="M2920" s="196"/>
      <c r="N2920" s="216">
        <v>0</v>
      </c>
      <c r="O2920" s="216">
        <v>0</v>
      </c>
      <c r="P2920" s="216">
        <v>35.400000000000006</v>
      </c>
      <c r="Q2920" s="335">
        <v>0</v>
      </c>
      <c r="R2920" s="234"/>
    </row>
    <row r="2921" spans="2:18" s="194" customFormat="1" x14ac:dyDescent="0.25">
      <c r="B2921" s="233">
        <v>2927</v>
      </c>
      <c r="C2921" s="293">
        <v>45518</v>
      </c>
      <c r="D2921" s="195" t="s">
        <v>128</v>
      </c>
      <c r="E2921" s="196" t="s">
        <v>159</v>
      </c>
      <c r="F2921" s="196" t="s">
        <v>1</v>
      </c>
      <c r="G2921" s="196" t="s">
        <v>159</v>
      </c>
      <c r="H2921" s="196">
        <v>11.8</v>
      </c>
      <c r="I2921" s="196" t="s">
        <v>66</v>
      </c>
      <c r="J2921" s="196">
        <v>1</v>
      </c>
      <c r="K2921" s="448"/>
      <c r="L2921" s="196" t="s">
        <v>356</v>
      </c>
      <c r="M2921" s="196"/>
      <c r="N2921" s="216">
        <v>0</v>
      </c>
      <c r="O2921" s="216">
        <v>0</v>
      </c>
      <c r="P2921" s="216">
        <v>11.8</v>
      </c>
      <c r="Q2921" s="335">
        <v>0</v>
      </c>
      <c r="R2921" s="234"/>
    </row>
    <row r="2922" spans="2:18" s="194" customFormat="1" x14ac:dyDescent="0.25">
      <c r="B2922" s="233">
        <v>2928</v>
      </c>
      <c r="C2922" s="293">
        <v>45518</v>
      </c>
      <c r="D2922" s="195" t="s">
        <v>255</v>
      </c>
      <c r="E2922" s="196" t="s">
        <v>159</v>
      </c>
      <c r="F2922" s="196" t="s">
        <v>65</v>
      </c>
      <c r="G2922" s="196" t="s">
        <v>159</v>
      </c>
      <c r="H2922" s="196">
        <v>30.5</v>
      </c>
      <c r="I2922" s="196"/>
      <c r="J2922" s="196">
        <v>0</v>
      </c>
      <c r="K2922" s="448"/>
      <c r="L2922" s="196"/>
      <c r="M2922" s="196"/>
      <c r="N2922" s="216">
        <v>0</v>
      </c>
      <c r="O2922" s="216">
        <v>0</v>
      </c>
      <c r="P2922" s="216">
        <v>0</v>
      </c>
      <c r="Q2922" s="335">
        <v>0</v>
      </c>
      <c r="R2922" s="234"/>
    </row>
    <row r="2923" spans="2:18" s="194" customFormat="1" x14ac:dyDescent="0.25">
      <c r="B2923" s="233">
        <v>2929</v>
      </c>
      <c r="C2923" s="293">
        <v>45519</v>
      </c>
      <c r="D2923" s="195" t="s">
        <v>505</v>
      </c>
      <c r="E2923" s="196" t="s">
        <v>130</v>
      </c>
      <c r="F2923" s="196" t="s">
        <v>130</v>
      </c>
      <c r="G2923" s="196" t="s">
        <v>304</v>
      </c>
      <c r="H2923" s="196">
        <v>1</v>
      </c>
      <c r="I2923" s="196" t="s">
        <v>303</v>
      </c>
      <c r="J2923" s="196">
        <v>43</v>
      </c>
      <c r="K2923" s="448"/>
      <c r="L2923" s="196"/>
      <c r="M2923" s="196" t="s">
        <v>514</v>
      </c>
      <c r="N2923" s="216">
        <v>0</v>
      </c>
      <c r="O2923" s="216">
        <v>0</v>
      </c>
      <c r="P2923" s="216">
        <v>0</v>
      </c>
      <c r="Q2923" s="335">
        <v>0</v>
      </c>
      <c r="R2923" s="234"/>
    </row>
    <row r="2924" spans="2:18" s="194" customFormat="1" x14ac:dyDescent="0.25">
      <c r="B2924" s="233">
        <v>2930</v>
      </c>
      <c r="C2924" s="293">
        <v>45519</v>
      </c>
      <c r="D2924" s="195" t="s">
        <v>121</v>
      </c>
      <c r="E2924" s="196" t="s">
        <v>258</v>
      </c>
      <c r="F2924" s="196" t="s">
        <v>1</v>
      </c>
      <c r="G2924" s="196" t="s">
        <v>300</v>
      </c>
      <c r="H2924" s="196">
        <v>6</v>
      </c>
      <c r="I2924" s="196" t="s">
        <v>303</v>
      </c>
      <c r="J2924" s="196">
        <v>0</v>
      </c>
      <c r="K2924" s="448"/>
      <c r="L2924" s="196"/>
      <c r="M2924" s="196"/>
      <c r="N2924" s="216">
        <v>0</v>
      </c>
      <c r="O2924" s="216">
        <v>0</v>
      </c>
      <c r="P2924" s="216">
        <v>0</v>
      </c>
      <c r="Q2924" s="335">
        <v>0</v>
      </c>
      <c r="R2924" s="234"/>
    </row>
    <row r="2925" spans="2:18" s="194" customFormat="1" x14ac:dyDescent="0.25">
      <c r="B2925" s="233">
        <v>2933</v>
      </c>
      <c r="C2925" s="293">
        <v>45519</v>
      </c>
      <c r="D2925" s="195" t="s">
        <v>368</v>
      </c>
      <c r="E2925" s="196" t="s">
        <v>181</v>
      </c>
      <c r="F2925" s="196" t="s">
        <v>302</v>
      </c>
      <c r="G2925" s="196">
        <v>0</v>
      </c>
      <c r="H2925" s="196">
        <v>6</v>
      </c>
      <c r="I2925" s="196"/>
      <c r="J2925" s="196">
        <v>0</v>
      </c>
      <c r="K2925" s="448"/>
      <c r="L2925" s="196"/>
      <c r="M2925" s="196"/>
      <c r="N2925" s="216">
        <v>0</v>
      </c>
      <c r="O2925" s="216">
        <v>0</v>
      </c>
      <c r="P2925" s="216">
        <v>0</v>
      </c>
      <c r="Q2925" s="335">
        <v>0</v>
      </c>
      <c r="R2925" s="234"/>
    </row>
    <row r="2926" spans="2:18" s="194" customFormat="1" x14ac:dyDescent="0.25">
      <c r="B2926" s="233">
        <v>2934</v>
      </c>
      <c r="C2926" s="293">
        <v>45519</v>
      </c>
      <c r="D2926" s="195" t="s">
        <v>371</v>
      </c>
      <c r="E2926" s="196" t="s">
        <v>92</v>
      </c>
      <c r="F2926" s="196" t="s">
        <v>64</v>
      </c>
      <c r="G2926" s="196" t="s">
        <v>210</v>
      </c>
      <c r="H2926" s="196">
        <v>5</v>
      </c>
      <c r="I2926" s="198"/>
      <c r="J2926" s="198">
        <v>0</v>
      </c>
      <c r="K2926" s="450"/>
      <c r="L2926" s="198"/>
      <c r="M2926" s="198"/>
      <c r="N2926" s="218">
        <v>0</v>
      </c>
      <c r="O2926" s="218">
        <v>0</v>
      </c>
      <c r="P2926" s="216">
        <v>0</v>
      </c>
      <c r="Q2926" s="335">
        <v>0</v>
      </c>
      <c r="R2926" s="234"/>
    </row>
    <row r="2927" spans="2:18" s="194" customFormat="1" x14ac:dyDescent="0.25">
      <c r="B2927" s="233">
        <v>2935</v>
      </c>
      <c r="C2927" s="293">
        <v>45519</v>
      </c>
      <c r="D2927" s="195" t="s">
        <v>91</v>
      </c>
      <c r="E2927" s="196" t="s">
        <v>92</v>
      </c>
      <c r="F2927" s="196" t="s">
        <v>1</v>
      </c>
      <c r="G2927" s="196" t="s">
        <v>209</v>
      </c>
      <c r="H2927" s="196">
        <v>6.65</v>
      </c>
      <c r="I2927" s="196" t="s">
        <v>215</v>
      </c>
      <c r="J2927" s="196">
        <v>3</v>
      </c>
      <c r="K2927" s="448">
        <v>715600</v>
      </c>
      <c r="L2927" s="196" t="s">
        <v>62</v>
      </c>
      <c r="M2927" s="196" t="s">
        <v>298</v>
      </c>
      <c r="N2927" s="216">
        <v>0</v>
      </c>
      <c r="O2927" s="216">
        <v>22.942500000000003</v>
      </c>
      <c r="P2927" s="216">
        <v>0</v>
      </c>
      <c r="Q2927" s="335">
        <v>0</v>
      </c>
      <c r="R2927" s="234"/>
    </row>
    <row r="2928" spans="2:18" s="194" customFormat="1" x14ac:dyDescent="0.25">
      <c r="B2928" s="233">
        <v>2936</v>
      </c>
      <c r="C2928" s="293">
        <v>45519</v>
      </c>
      <c r="D2928" s="195" t="s">
        <v>91</v>
      </c>
      <c r="E2928" s="196" t="s">
        <v>92</v>
      </c>
      <c r="F2928" s="196" t="s">
        <v>1</v>
      </c>
      <c r="G2928" s="196" t="s">
        <v>209</v>
      </c>
      <c r="H2928" s="196">
        <v>6.65</v>
      </c>
      <c r="I2928" s="196" t="s">
        <v>215</v>
      </c>
      <c r="J2928" s="196">
        <v>18</v>
      </c>
      <c r="K2928" s="448">
        <v>715620</v>
      </c>
      <c r="L2928" s="196" t="s">
        <v>63</v>
      </c>
      <c r="M2928" s="196" t="s">
        <v>298</v>
      </c>
      <c r="N2928" s="216">
        <v>0</v>
      </c>
      <c r="O2928" s="216">
        <v>137.655</v>
      </c>
      <c r="P2928" s="216">
        <v>0</v>
      </c>
      <c r="Q2928" s="335">
        <v>0</v>
      </c>
      <c r="R2928" s="234"/>
    </row>
    <row r="2929" spans="2:18" s="194" customFormat="1" x14ac:dyDescent="0.25">
      <c r="B2929" s="232">
        <v>2937</v>
      </c>
      <c r="C2929" s="293">
        <v>45519</v>
      </c>
      <c r="D2929" s="195" t="s">
        <v>91</v>
      </c>
      <c r="E2929" s="196" t="s">
        <v>92</v>
      </c>
      <c r="F2929" s="196" t="s">
        <v>1</v>
      </c>
      <c r="G2929" s="196" t="s">
        <v>209</v>
      </c>
      <c r="H2929" s="196">
        <v>6.65</v>
      </c>
      <c r="I2929" s="196" t="s">
        <v>284</v>
      </c>
      <c r="J2929" s="196">
        <v>18</v>
      </c>
      <c r="K2929" s="448">
        <v>713750</v>
      </c>
      <c r="L2929" s="196" t="s">
        <v>1</v>
      </c>
      <c r="M2929" s="196" t="s">
        <v>298</v>
      </c>
      <c r="N2929" s="216">
        <f t="shared" ref="N2929" si="185">IF(I2929=$N$5,J2929*H2929,0)</f>
        <v>0</v>
      </c>
      <c r="O2929" s="216">
        <f t="shared" ref="O2929" si="186">IF(I2929=$O$5,J2929*H2929,0)*1.15</f>
        <v>0</v>
      </c>
      <c r="P2929" s="216">
        <f t="shared" ref="P2929" si="187">IF(I2929=$P$5,J2929*H2929,0)</f>
        <v>0</v>
      </c>
      <c r="Q2929" s="335">
        <f t="shared" ref="Q2929" si="188">IF(I2929=$Q$5,J2929*H2929,0)</f>
        <v>0</v>
      </c>
      <c r="R2929" s="234"/>
    </row>
    <row r="2930" spans="2:18" s="194" customFormat="1" x14ac:dyDescent="0.25">
      <c r="B2930" s="232">
        <v>2938</v>
      </c>
      <c r="C2930" s="293">
        <v>45519</v>
      </c>
      <c r="D2930" s="195" t="s">
        <v>91</v>
      </c>
      <c r="E2930" s="196" t="s">
        <v>92</v>
      </c>
      <c r="F2930" s="196" t="s">
        <v>1</v>
      </c>
      <c r="G2930" s="196" t="s">
        <v>209</v>
      </c>
      <c r="H2930" s="196">
        <v>6.65</v>
      </c>
      <c r="I2930" s="196" t="s">
        <v>214</v>
      </c>
      <c r="J2930" s="196">
        <v>18</v>
      </c>
      <c r="K2930" s="448">
        <v>713750</v>
      </c>
      <c r="L2930" s="196" t="s">
        <v>1</v>
      </c>
      <c r="M2930" s="196" t="s">
        <v>298</v>
      </c>
      <c r="N2930" s="216">
        <v>119.7</v>
      </c>
      <c r="O2930" s="216">
        <v>0</v>
      </c>
      <c r="P2930" s="216">
        <v>0</v>
      </c>
      <c r="Q2930" s="335">
        <v>0</v>
      </c>
      <c r="R2930" s="234"/>
    </row>
    <row r="2931" spans="2:18" s="194" customFormat="1" x14ac:dyDescent="0.25">
      <c r="B2931" s="233">
        <v>2939</v>
      </c>
      <c r="C2931" s="293">
        <v>45519</v>
      </c>
      <c r="D2931" s="195" t="s">
        <v>94</v>
      </c>
      <c r="E2931" s="196" t="s">
        <v>92</v>
      </c>
      <c r="F2931" s="196" t="s">
        <v>1</v>
      </c>
      <c r="G2931" s="196" t="s">
        <v>209</v>
      </c>
      <c r="H2931" s="196">
        <v>6.65</v>
      </c>
      <c r="I2931" s="196"/>
      <c r="J2931" s="196">
        <v>0</v>
      </c>
      <c r="K2931" s="448"/>
      <c r="L2931" s="196"/>
      <c r="M2931" s="196"/>
      <c r="N2931" s="216">
        <v>0</v>
      </c>
      <c r="O2931" s="216">
        <v>0</v>
      </c>
      <c r="P2931" s="216">
        <v>0</v>
      </c>
      <c r="Q2931" s="335">
        <v>0</v>
      </c>
      <c r="R2931" s="234"/>
    </row>
    <row r="2932" spans="2:18" s="194" customFormat="1" x14ac:dyDescent="0.25">
      <c r="B2932" s="233">
        <v>2940</v>
      </c>
      <c r="C2932" s="293">
        <v>45519</v>
      </c>
      <c r="D2932" s="195" t="s">
        <v>295</v>
      </c>
      <c r="E2932" s="196" t="s">
        <v>92</v>
      </c>
      <c r="F2932" s="196" t="s">
        <v>62</v>
      </c>
      <c r="G2932" s="196" t="s">
        <v>210</v>
      </c>
      <c r="H2932" s="196">
        <v>4.1500000000000004</v>
      </c>
      <c r="I2932" s="196"/>
      <c r="J2932" s="196">
        <v>0</v>
      </c>
      <c r="K2932" s="448"/>
      <c r="L2932" s="196"/>
      <c r="M2932" s="196"/>
      <c r="N2932" s="216">
        <v>0</v>
      </c>
      <c r="O2932" s="216">
        <v>0</v>
      </c>
      <c r="P2932" s="216">
        <v>0</v>
      </c>
      <c r="Q2932" s="335">
        <v>0</v>
      </c>
      <c r="R2932" s="234"/>
    </row>
    <row r="2933" spans="2:18" s="194" customFormat="1" x14ac:dyDescent="0.25">
      <c r="B2933" s="233">
        <v>2941</v>
      </c>
      <c r="C2933" s="293">
        <v>45519</v>
      </c>
      <c r="D2933" s="195" t="s">
        <v>155</v>
      </c>
      <c r="E2933" s="196" t="s">
        <v>92</v>
      </c>
      <c r="F2933" s="196" t="s">
        <v>62</v>
      </c>
      <c r="G2933" s="196" t="s">
        <v>210</v>
      </c>
      <c r="H2933" s="196">
        <v>4.1500000000000004</v>
      </c>
      <c r="I2933" s="196" t="s">
        <v>215</v>
      </c>
      <c r="J2933" s="196">
        <v>20</v>
      </c>
      <c r="K2933" s="448">
        <v>715600</v>
      </c>
      <c r="L2933" s="196" t="s">
        <v>62</v>
      </c>
      <c r="M2933" s="196" t="s">
        <v>298</v>
      </c>
      <c r="N2933" s="216">
        <v>0</v>
      </c>
      <c r="O2933" s="216">
        <v>95.449999999999989</v>
      </c>
      <c r="P2933" s="216">
        <v>0</v>
      </c>
      <c r="Q2933" s="335">
        <v>0</v>
      </c>
      <c r="R2933" s="234"/>
    </row>
    <row r="2934" spans="2:18" s="194" customFormat="1" x14ac:dyDescent="0.25">
      <c r="B2934" s="233">
        <v>2942</v>
      </c>
      <c r="C2934" s="293">
        <v>45519</v>
      </c>
      <c r="D2934" s="195" t="s">
        <v>155</v>
      </c>
      <c r="E2934" s="196" t="s">
        <v>92</v>
      </c>
      <c r="F2934" s="196" t="s">
        <v>62</v>
      </c>
      <c r="G2934" s="196" t="s">
        <v>210</v>
      </c>
      <c r="H2934" s="196">
        <v>4.1500000000000004</v>
      </c>
      <c r="I2934" s="196" t="s">
        <v>215</v>
      </c>
      <c r="J2934" s="196">
        <v>16</v>
      </c>
      <c r="K2934" s="448">
        <v>715600</v>
      </c>
      <c r="L2934" s="196" t="s">
        <v>62</v>
      </c>
      <c r="M2934" s="196" t="s">
        <v>298</v>
      </c>
      <c r="N2934" s="216">
        <v>0</v>
      </c>
      <c r="O2934" s="216">
        <v>76.36</v>
      </c>
      <c r="P2934" s="216">
        <v>0</v>
      </c>
      <c r="Q2934" s="335">
        <v>0</v>
      </c>
      <c r="R2934" s="234"/>
    </row>
    <row r="2935" spans="2:18" s="194" customFormat="1" x14ac:dyDescent="0.25">
      <c r="B2935" s="233">
        <v>2943</v>
      </c>
      <c r="C2935" s="293">
        <v>45519</v>
      </c>
      <c r="D2935" s="195" t="s">
        <v>154</v>
      </c>
      <c r="E2935" s="196" t="s">
        <v>92</v>
      </c>
      <c r="F2935" s="196" t="s">
        <v>62</v>
      </c>
      <c r="G2935" s="196" t="s">
        <v>210</v>
      </c>
      <c r="H2935" s="196">
        <v>4.1500000000000004</v>
      </c>
      <c r="I2935" s="196" t="s">
        <v>215</v>
      </c>
      <c r="J2935" s="196">
        <v>20</v>
      </c>
      <c r="K2935" s="448">
        <v>715600</v>
      </c>
      <c r="L2935" s="196" t="s">
        <v>62</v>
      </c>
      <c r="M2935" s="196" t="s">
        <v>298</v>
      </c>
      <c r="N2935" s="216">
        <v>0</v>
      </c>
      <c r="O2935" s="216">
        <v>95.449999999999989</v>
      </c>
      <c r="P2935" s="216">
        <v>0</v>
      </c>
      <c r="Q2935" s="335">
        <v>0</v>
      </c>
      <c r="R2935" s="234"/>
    </row>
    <row r="2936" spans="2:18" s="194" customFormat="1" x14ac:dyDescent="0.25">
      <c r="B2936" s="233">
        <v>2944</v>
      </c>
      <c r="C2936" s="293">
        <v>45519</v>
      </c>
      <c r="D2936" s="195" t="s">
        <v>154</v>
      </c>
      <c r="E2936" s="196" t="s">
        <v>92</v>
      </c>
      <c r="F2936" s="196" t="s">
        <v>62</v>
      </c>
      <c r="G2936" s="196" t="s">
        <v>210</v>
      </c>
      <c r="H2936" s="196">
        <v>4.1500000000000004</v>
      </c>
      <c r="I2936" s="196" t="s">
        <v>215</v>
      </c>
      <c r="J2936" s="196">
        <v>16</v>
      </c>
      <c r="K2936" s="448">
        <v>715600</v>
      </c>
      <c r="L2936" s="196" t="s">
        <v>62</v>
      </c>
      <c r="M2936" s="196" t="s">
        <v>298</v>
      </c>
      <c r="N2936" s="216">
        <v>0</v>
      </c>
      <c r="O2936" s="216">
        <v>76.36</v>
      </c>
      <c r="P2936" s="216">
        <v>0</v>
      </c>
      <c r="Q2936" s="335">
        <v>0</v>
      </c>
      <c r="R2936" s="234"/>
    </row>
    <row r="2937" spans="2:18" s="194" customFormat="1" x14ac:dyDescent="0.25">
      <c r="B2937" s="233">
        <v>2945</v>
      </c>
      <c r="C2937" s="293">
        <v>45519</v>
      </c>
      <c r="D2937" s="195" t="s">
        <v>426</v>
      </c>
      <c r="E2937" s="196" t="s">
        <v>159</v>
      </c>
      <c r="F2937" s="196" t="s">
        <v>381</v>
      </c>
      <c r="G2937" s="196" t="s">
        <v>159</v>
      </c>
      <c r="H2937" s="196">
        <v>10</v>
      </c>
      <c r="I2937" s="196" t="s">
        <v>66</v>
      </c>
      <c r="J2937" s="196">
        <v>5</v>
      </c>
      <c r="K2937" s="448"/>
      <c r="L2937" s="196" t="s">
        <v>356</v>
      </c>
      <c r="M2937" s="196"/>
      <c r="N2937" s="216">
        <v>0</v>
      </c>
      <c r="O2937" s="216">
        <v>0</v>
      </c>
      <c r="P2937" s="216">
        <v>50</v>
      </c>
      <c r="Q2937" s="335">
        <v>0</v>
      </c>
      <c r="R2937" s="234"/>
    </row>
    <row r="2938" spans="2:18" s="194" customFormat="1" x14ac:dyDescent="0.25">
      <c r="B2938" s="233">
        <v>2946</v>
      </c>
      <c r="C2938" s="293">
        <v>45519</v>
      </c>
      <c r="D2938" s="195" t="s">
        <v>277</v>
      </c>
      <c r="E2938" s="196" t="s">
        <v>176</v>
      </c>
      <c r="F2938" s="196" t="s">
        <v>7</v>
      </c>
      <c r="G2938" s="196" t="s">
        <v>209</v>
      </c>
      <c r="H2938" s="196">
        <v>7</v>
      </c>
      <c r="I2938" s="196" t="s">
        <v>214</v>
      </c>
      <c r="J2938" s="196">
        <v>52</v>
      </c>
      <c r="K2938" s="448">
        <v>723300</v>
      </c>
      <c r="L2938" s="196" t="s">
        <v>7</v>
      </c>
      <c r="M2938" s="196" t="s">
        <v>298</v>
      </c>
      <c r="N2938" s="216">
        <v>364</v>
      </c>
      <c r="O2938" s="216">
        <v>0</v>
      </c>
      <c r="P2938" s="216">
        <v>0</v>
      </c>
      <c r="Q2938" s="335">
        <v>0</v>
      </c>
      <c r="R2938" s="234"/>
    </row>
    <row r="2939" spans="2:18" s="194" customFormat="1" x14ac:dyDescent="0.25">
      <c r="B2939" s="233">
        <v>2947</v>
      </c>
      <c r="C2939" s="293">
        <v>45519</v>
      </c>
      <c r="D2939" s="195" t="s">
        <v>261</v>
      </c>
      <c r="E2939" s="196" t="s">
        <v>269</v>
      </c>
      <c r="F2939" s="196" t="s">
        <v>7</v>
      </c>
      <c r="G2939" s="196" t="s">
        <v>210</v>
      </c>
      <c r="H2939" s="196">
        <v>5</v>
      </c>
      <c r="I2939" s="196" t="s">
        <v>214</v>
      </c>
      <c r="J2939" s="196">
        <v>42</v>
      </c>
      <c r="K2939" s="448">
        <v>723300</v>
      </c>
      <c r="L2939" s="196" t="s">
        <v>7</v>
      </c>
      <c r="M2939" s="196" t="s">
        <v>298</v>
      </c>
      <c r="N2939" s="216">
        <v>210</v>
      </c>
      <c r="O2939" s="216">
        <v>0</v>
      </c>
      <c r="P2939" s="216">
        <v>0</v>
      </c>
      <c r="Q2939" s="335">
        <v>0</v>
      </c>
      <c r="R2939" s="234"/>
    </row>
    <row r="2940" spans="2:18" s="194" customFormat="1" x14ac:dyDescent="0.25">
      <c r="B2940" s="233">
        <v>2948</v>
      </c>
      <c r="C2940" s="293">
        <v>45519</v>
      </c>
      <c r="D2940" s="195" t="s">
        <v>254</v>
      </c>
      <c r="E2940" s="196" t="s">
        <v>159</v>
      </c>
      <c r="F2940" s="196" t="s">
        <v>7</v>
      </c>
      <c r="G2940" s="196" t="s">
        <v>159</v>
      </c>
      <c r="H2940" s="196">
        <v>10</v>
      </c>
      <c r="I2940" s="196"/>
      <c r="J2940" s="196">
        <v>0</v>
      </c>
      <c r="K2940" s="448"/>
      <c r="L2940" s="196"/>
      <c r="M2940" s="196"/>
      <c r="N2940" s="216">
        <v>0</v>
      </c>
      <c r="O2940" s="216">
        <v>0</v>
      </c>
      <c r="P2940" s="216">
        <v>0</v>
      </c>
      <c r="Q2940" s="335">
        <v>0</v>
      </c>
      <c r="R2940" s="234"/>
    </row>
    <row r="2941" spans="2:18" s="194" customFormat="1" x14ac:dyDescent="0.25">
      <c r="B2941" s="233">
        <v>2949</v>
      </c>
      <c r="C2941" s="293">
        <v>45519</v>
      </c>
      <c r="D2941" s="195" t="s">
        <v>352</v>
      </c>
      <c r="E2941" s="196" t="s">
        <v>176</v>
      </c>
      <c r="F2941" s="196" t="s">
        <v>7</v>
      </c>
      <c r="G2941" s="196" t="s">
        <v>209</v>
      </c>
      <c r="H2941" s="196">
        <v>7</v>
      </c>
      <c r="I2941" s="196"/>
      <c r="J2941" s="196">
        <v>0</v>
      </c>
      <c r="K2941" s="448"/>
      <c r="L2941" s="196"/>
      <c r="M2941" s="196"/>
      <c r="N2941" s="216">
        <v>0</v>
      </c>
      <c r="O2941" s="216">
        <v>0</v>
      </c>
      <c r="P2941" s="216">
        <v>0</v>
      </c>
      <c r="Q2941" s="335">
        <v>0</v>
      </c>
      <c r="R2941" s="234"/>
    </row>
    <row r="2942" spans="2:18" s="194" customFormat="1" x14ac:dyDescent="0.25">
      <c r="B2942" s="233">
        <v>2950</v>
      </c>
      <c r="C2942" s="293">
        <v>45519</v>
      </c>
      <c r="D2942" s="195" t="s">
        <v>175</v>
      </c>
      <c r="E2942" s="196" t="s">
        <v>176</v>
      </c>
      <c r="F2942" s="196" t="s">
        <v>7</v>
      </c>
      <c r="G2942" s="196" t="s">
        <v>209</v>
      </c>
      <c r="H2942" s="196">
        <v>7</v>
      </c>
      <c r="I2942" s="196" t="s">
        <v>214</v>
      </c>
      <c r="J2942" s="196">
        <v>32</v>
      </c>
      <c r="K2942" s="448">
        <v>723300</v>
      </c>
      <c r="L2942" s="196" t="s">
        <v>7</v>
      </c>
      <c r="M2942" s="196" t="s">
        <v>298</v>
      </c>
      <c r="N2942" s="216">
        <v>224</v>
      </c>
      <c r="O2942" s="216">
        <v>0</v>
      </c>
      <c r="P2942" s="216">
        <v>0</v>
      </c>
      <c r="Q2942" s="335">
        <v>0</v>
      </c>
      <c r="R2942" s="234"/>
    </row>
    <row r="2943" spans="2:18" s="194" customFormat="1" x14ac:dyDescent="0.25">
      <c r="B2943" s="233">
        <v>2951</v>
      </c>
      <c r="C2943" s="293">
        <v>45519</v>
      </c>
      <c r="D2943" s="195" t="s">
        <v>171</v>
      </c>
      <c r="E2943" s="196" t="s">
        <v>159</v>
      </c>
      <c r="F2943" s="196" t="s">
        <v>7</v>
      </c>
      <c r="G2943" s="196" t="s">
        <v>159</v>
      </c>
      <c r="H2943" s="196">
        <v>11.2</v>
      </c>
      <c r="I2943" s="196" t="s">
        <v>66</v>
      </c>
      <c r="J2943" s="196">
        <v>6</v>
      </c>
      <c r="K2943" s="448"/>
      <c r="L2943" s="196" t="s">
        <v>356</v>
      </c>
      <c r="M2943" s="196"/>
      <c r="N2943" s="216">
        <v>0</v>
      </c>
      <c r="O2943" s="216">
        <v>0</v>
      </c>
      <c r="P2943" s="216">
        <v>67.199999999999989</v>
      </c>
      <c r="Q2943" s="335">
        <v>0</v>
      </c>
      <c r="R2943" s="234"/>
    </row>
    <row r="2944" spans="2:18" s="194" customFormat="1" x14ac:dyDescent="0.25">
      <c r="B2944" s="233">
        <v>2952</v>
      </c>
      <c r="C2944" s="293">
        <v>45519</v>
      </c>
      <c r="D2944" s="195" t="s">
        <v>467</v>
      </c>
      <c r="E2944" s="196" t="s">
        <v>159</v>
      </c>
      <c r="F2944" s="196" t="s">
        <v>63</v>
      </c>
      <c r="G2944" s="196" t="s">
        <v>159</v>
      </c>
      <c r="H2944" s="196">
        <v>13</v>
      </c>
      <c r="I2944" s="196" t="s">
        <v>66</v>
      </c>
      <c r="J2944" s="196">
        <v>2</v>
      </c>
      <c r="K2944" s="448"/>
      <c r="L2944" s="196"/>
      <c r="M2944" s="196"/>
      <c r="N2944" s="216">
        <v>0</v>
      </c>
      <c r="O2944" s="216">
        <v>0</v>
      </c>
      <c r="P2944" s="216">
        <v>26</v>
      </c>
      <c r="Q2944" s="335">
        <v>0</v>
      </c>
      <c r="R2944" s="234"/>
    </row>
    <row r="2945" spans="2:18" s="194" customFormat="1" x14ac:dyDescent="0.25">
      <c r="B2945" s="233">
        <v>2953</v>
      </c>
      <c r="C2945" s="293">
        <v>45519</v>
      </c>
      <c r="D2945" s="195" t="s">
        <v>150</v>
      </c>
      <c r="E2945" s="196" t="s">
        <v>92</v>
      </c>
      <c r="F2945" s="196" t="s">
        <v>63</v>
      </c>
      <c r="G2945" s="196" t="s">
        <v>210</v>
      </c>
      <c r="H2945" s="196">
        <v>4.1500000000000004</v>
      </c>
      <c r="I2945" s="196" t="s">
        <v>215</v>
      </c>
      <c r="J2945" s="196">
        <v>34</v>
      </c>
      <c r="K2945" s="448">
        <v>715620</v>
      </c>
      <c r="L2945" s="196" t="s">
        <v>63</v>
      </c>
      <c r="M2945" s="196" t="s">
        <v>298</v>
      </c>
      <c r="N2945" s="216">
        <v>0</v>
      </c>
      <c r="O2945" s="216">
        <v>162.26500000000001</v>
      </c>
      <c r="P2945" s="216">
        <v>0</v>
      </c>
      <c r="Q2945" s="335">
        <v>0</v>
      </c>
      <c r="R2945" s="234"/>
    </row>
    <row r="2946" spans="2:18" s="194" customFormat="1" x14ac:dyDescent="0.25">
      <c r="B2946" s="233">
        <v>2954</v>
      </c>
      <c r="C2946" s="293">
        <v>45519</v>
      </c>
      <c r="D2946" s="195" t="s">
        <v>148</v>
      </c>
      <c r="E2946" s="196" t="s">
        <v>92</v>
      </c>
      <c r="F2946" s="196" t="s">
        <v>63</v>
      </c>
      <c r="G2946" s="196" t="s">
        <v>210</v>
      </c>
      <c r="H2946" s="196">
        <v>4.1500000000000004</v>
      </c>
      <c r="I2946" s="196" t="s">
        <v>215</v>
      </c>
      <c r="J2946" s="196">
        <v>34</v>
      </c>
      <c r="K2946" s="448">
        <v>715620</v>
      </c>
      <c r="L2946" s="196" t="s">
        <v>63</v>
      </c>
      <c r="M2946" s="196" t="s">
        <v>298</v>
      </c>
      <c r="N2946" s="216">
        <v>0</v>
      </c>
      <c r="O2946" s="216">
        <v>162.26500000000001</v>
      </c>
      <c r="P2946" s="216">
        <v>0</v>
      </c>
      <c r="Q2946" s="335">
        <v>0</v>
      </c>
      <c r="R2946" s="234"/>
    </row>
    <row r="2947" spans="2:18" s="194" customFormat="1" x14ac:dyDescent="0.25">
      <c r="B2947" s="233">
        <v>2955</v>
      </c>
      <c r="C2947" s="293">
        <v>45519</v>
      </c>
      <c r="D2947" s="195" t="s">
        <v>177</v>
      </c>
      <c r="E2947" s="196" t="s">
        <v>159</v>
      </c>
      <c r="F2947" s="196" t="s">
        <v>8</v>
      </c>
      <c r="G2947" s="196" t="s">
        <v>159</v>
      </c>
      <c r="H2947" s="196">
        <v>11.6</v>
      </c>
      <c r="I2947" s="196" t="s">
        <v>66</v>
      </c>
      <c r="J2947" s="196">
        <v>5</v>
      </c>
      <c r="K2947" s="448"/>
      <c r="L2947" s="196" t="s">
        <v>356</v>
      </c>
      <c r="M2947" s="196"/>
      <c r="N2947" s="216">
        <v>0</v>
      </c>
      <c r="O2947" s="216">
        <v>0</v>
      </c>
      <c r="P2947" s="216">
        <v>58</v>
      </c>
      <c r="Q2947" s="335">
        <v>0</v>
      </c>
      <c r="R2947" s="234"/>
    </row>
    <row r="2948" spans="2:18" s="194" customFormat="1" x14ac:dyDescent="0.25">
      <c r="B2948" s="233">
        <v>2956</v>
      </c>
      <c r="C2948" s="293">
        <v>45519</v>
      </c>
      <c r="D2948" s="195" t="s">
        <v>139</v>
      </c>
      <c r="E2948" s="196" t="s">
        <v>92</v>
      </c>
      <c r="F2948" s="196" t="s">
        <v>2</v>
      </c>
      <c r="G2948" s="196" t="s">
        <v>209</v>
      </c>
      <c r="H2948" s="196">
        <v>7</v>
      </c>
      <c r="I2948" s="196" t="s">
        <v>215</v>
      </c>
      <c r="J2948" s="196">
        <v>24</v>
      </c>
      <c r="K2948" s="448">
        <v>715400</v>
      </c>
      <c r="L2948" s="196" t="s">
        <v>1</v>
      </c>
      <c r="M2948" s="196" t="s">
        <v>297</v>
      </c>
      <c r="N2948" s="216">
        <v>0</v>
      </c>
      <c r="O2948" s="216">
        <v>193.2</v>
      </c>
      <c r="P2948" s="216">
        <v>0</v>
      </c>
      <c r="Q2948" s="335">
        <v>0</v>
      </c>
      <c r="R2948" s="234"/>
    </row>
    <row r="2949" spans="2:18" s="194" customFormat="1" x14ac:dyDescent="0.25">
      <c r="B2949" s="233">
        <v>2957</v>
      </c>
      <c r="C2949" s="293">
        <v>45519</v>
      </c>
      <c r="D2949" s="195" t="s">
        <v>140</v>
      </c>
      <c r="E2949" s="196" t="s">
        <v>92</v>
      </c>
      <c r="F2949" s="196" t="s">
        <v>2</v>
      </c>
      <c r="G2949" s="196" t="s">
        <v>209</v>
      </c>
      <c r="H2949" s="196">
        <v>7</v>
      </c>
      <c r="I2949" s="196" t="s">
        <v>215</v>
      </c>
      <c r="J2949" s="196">
        <v>12</v>
      </c>
      <c r="K2949" s="448">
        <v>715400</v>
      </c>
      <c r="L2949" s="196" t="s">
        <v>1</v>
      </c>
      <c r="M2949" s="196" t="s">
        <v>297</v>
      </c>
      <c r="N2949" s="216">
        <v>0</v>
      </c>
      <c r="O2949" s="216">
        <v>96.6</v>
      </c>
      <c r="P2949" s="216">
        <v>0</v>
      </c>
      <c r="Q2949" s="335">
        <v>0</v>
      </c>
      <c r="R2949" s="234"/>
    </row>
    <row r="2950" spans="2:18" s="194" customFormat="1" x14ac:dyDescent="0.25">
      <c r="B2950" s="233">
        <v>2958</v>
      </c>
      <c r="C2950" s="293">
        <v>45519</v>
      </c>
      <c r="D2950" s="195" t="s">
        <v>141</v>
      </c>
      <c r="E2950" s="196" t="s">
        <v>92</v>
      </c>
      <c r="F2950" s="196" t="s">
        <v>2</v>
      </c>
      <c r="G2950" s="196" t="s">
        <v>209</v>
      </c>
      <c r="H2950" s="196">
        <v>7</v>
      </c>
      <c r="I2950" s="196" t="s">
        <v>215</v>
      </c>
      <c r="J2950" s="196">
        <v>26</v>
      </c>
      <c r="K2950" s="448">
        <v>715400</v>
      </c>
      <c r="L2950" s="196" t="s">
        <v>1</v>
      </c>
      <c r="M2950" s="196" t="s">
        <v>297</v>
      </c>
      <c r="N2950" s="216">
        <v>0</v>
      </c>
      <c r="O2950" s="216">
        <v>209.29999999999998</v>
      </c>
      <c r="P2950" s="216">
        <v>0</v>
      </c>
      <c r="Q2950" s="335">
        <v>0</v>
      </c>
      <c r="R2950" s="234"/>
    </row>
    <row r="2951" spans="2:18" s="194" customFormat="1" x14ac:dyDescent="0.25">
      <c r="B2951" s="233">
        <v>2959</v>
      </c>
      <c r="C2951" s="293">
        <v>45519</v>
      </c>
      <c r="D2951" s="195" t="s">
        <v>252</v>
      </c>
      <c r="E2951" s="196" t="s">
        <v>92</v>
      </c>
      <c r="F2951" s="196" t="s">
        <v>2</v>
      </c>
      <c r="G2951" s="196" t="s">
        <v>209</v>
      </c>
      <c r="H2951" s="196">
        <v>7</v>
      </c>
      <c r="I2951" s="196" t="s">
        <v>214</v>
      </c>
      <c r="J2951" s="196">
        <v>33</v>
      </c>
      <c r="K2951" s="448">
        <v>712650</v>
      </c>
      <c r="L2951" s="196" t="s">
        <v>2</v>
      </c>
      <c r="M2951" s="196" t="s">
        <v>298</v>
      </c>
      <c r="N2951" s="216">
        <v>231</v>
      </c>
      <c r="O2951" s="216">
        <v>0</v>
      </c>
      <c r="P2951" s="216">
        <v>0</v>
      </c>
      <c r="Q2951" s="335">
        <v>0</v>
      </c>
      <c r="R2951" s="234"/>
    </row>
    <row r="2952" spans="2:18" s="194" customFormat="1" x14ac:dyDescent="0.25">
      <c r="B2952" s="233">
        <v>2960</v>
      </c>
      <c r="C2952" s="293">
        <v>45519</v>
      </c>
      <c r="D2952" s="195" t="s">
        <v>259</v>
      </c>
      <c r="E2952" s="196" t="s">
        <v>92</v>
      </c>
      <c r="F2952" s="196" t="s">
        <v>2</v>
      </c>
      <c r="G2952" s="196" t="s">
        <v>209</v>
      </c>
      <c r="H2952" s="196">
        <v>7</v>
      </c>
      <c r="I2952" s="196" t="s">
        <v>214</v>
      </c>
      <c r="J2952" s="196">
        <v>33</v>
      </c>
      <c r="K2952" s="448">
        <v>712650</v>
      </c>
      <c r="L2952" s="196" t="s">
        <v>2</v>
      </c>
      <c r="M2952" s="196" t="s">
        <v>298</v>
      </c>
      <c r="N2952" s="216">
        <v>231</v>
      </c>
      <c r="O2952" s="216">
        <v>0</v>
      </c>
      <c r="P2952" s="216">
        <v>0</v>
      </c>
      <c r="Q2952" s="335">
        <v>0</v>
      </c>
      <c r="R2952" s="234"/>
    </row>
    <row r="2953" spans="2:18" s="194" customFormat="1" x14ac:dyDescent="0.25">
      <c r="B2953" s="233">
        <v>2961</v>
      </c>
      <c r="C2953" s="293">
        <v>45519</v>
      </c>
      <c r="D2953" s="195" t="s">
        <v>260</v>
      </c>
      <c r="E2953" s="196" t="s">
        <v>92</v>
      </c>
      <c r="F2953" s="196" t="s">
        <v>2</v>
      </c>
      <c r="G2953" s="196" t="s">
        <v>209</v>
      </c>
      <c r="H2953" s="196">
        <v>7</v>
      </c>
      <c r="I2953" s="196" t="s">
        <v>214</v>
      </c>
      <c r="J2953" s="196">
        <v>33</v>
      </c>
      <c r="K2953" s="448">
        <v>712650</v>
      </c>
      <c r="L2953" s="196" t="s">
        <v>2</v>
      </c>
      <c r="M2953" s="196" t="s">
        <v>298</v>
      </c>
      <c r="N2953" s="216">
        <v>231</v>
      </c>
      <c r="O2953" s="216">
        <v>0</v>
      </c>
      <c r="P2953" s="216">
        <v>0</v>
      </c>
      <c r="Q2953" s="335">
        <v>0</v>
      </c>
      <c r="R2953" s="234"/>
    </row>
    <row r="2954" spans="2:18" s="194" customFormat="1" x14ac:dyDescent="0.25">
      <c r="B2954" s="233">
        <v>2962</v>
      </c>
      <c r="C2954" s="293">
        <v>45519</v>
      </c>
      <c r="D2954" s="195" t="s">
        <v>379</v>
      </c>
      <c r="E2954" s="196" t="s">
        <v>269</v>
      </c>
      <c r="F2954" s="196" t="s">
        <v>381</v>
      </c>
      <c r="G2954" s="196" t="s">
        <v>210</v>
      </c>
      <c r="H2954" s="196">
        <v>4.1500000000000004</v>
      </c>
      <c r="I2954" s="196" t="s">
        <v>215</v>
      </c>
      <c r="J2954" s="196">
        <v>27</v>
      </c>
      <c r="K2954" s="448">
        <v>715600</v>
      </c>
      <c r="L2954" s="196" t="s">
        <v>381</v>
      </c>
      <c r="M2954" s="196" t="s">
        <v>298</v>
      </c>
      <c r="N2954" s="216">
        <v>0</v>
      </c>
      <c r="O2954" s="216">
        <v>128.85750000000002</v>
      </c>
      <c r="P2954" s="216">
        <v>0</v>
      </c>
      <c r="Q2954" s="335">
        <v>0</v>
      </c>
      <c r="R2954" s="234"/>
    </row>
    <row r="2955" spans="2:18" s="194" customFormat="1" x14ac:dyDescent="0.25">
      <c r="B2955" s="233">
        <v>2963</v>
      </c>
      <c r="C2955" s="293">
        <v>45519</v>
      </c>
      <c r="D2955" s="195" t="s">
        <v>380</v>
      </c>
      <c r="E2955" s="196" t="s">
        <v>269</v>
      </c>
      <c r="F2955" s="196" t="s">
        <v>381</v>
      </c>
      <c r="G2955" s="196" t="s">
        <v>210</v>
      </c>
      <c r="H2955" s="196">
        <v>4.1500000000000004</v>
      </c>
      <c r="I2955" s="196" t="s">
        <v>215</v>
      </c>
      <c r="J2955" s="196">
        <v>28</v>
      </c>
      <c r="K2955" s="448">
        <v>715600</v>
      </c>
      <c r="L2955" s="196" t="s">
        <v>381</v>
      </c>
      <c r="M2955" s="196" t="s">
        <v>298</v>
      </c>
      <c r="N2955" s="216">
        <v>0</v>
      </c>
      <c r="O2955" s="216">
        <v>133.63</v>
      </c>
      <c r="P2955" s="216">
        <v>0</v>
      </c>
      <c r="Q2955" s="335">
        <v>0</v>
      </c>
      <c r="R2955" s="234"/>
    </row>
    <row r="2956" spans="2:18" s="194" customFormat="1" x14ac:dyDescent="0.25">
      <c r="B2956" s="233">
        <v>2964</v>
      </c>
      <c r="C2956" s="293">
        <v>45519</v>
      </c>
      <c r="D2956" s="195" t="s">
        <v>96</v>
      </c>
      <c r="E2956" s="196" t="s">
        <v>159</v>
      </c>
      <c r="F2956" s="196" t="s">
        <v>1</v>
      </c>
      <c r="G2956" s="196" t="s">
        <v>159</v>
      </c>
      <c r="H2956" s="196">
        <v>11.8</v>
      </c>
      <c r="I2956" s="196" t="s">
        <v>66</v>
      </c>
      <c r="J2956" s="196">
        <v>4</v>
      </c>
      <c r="K2956" s="448"/>
      <c r="L2956" s="196" t="s">
        <v>356</v>
      </c>
      <c r="M2956" s="196"/>
      <c r="N2956" s="216">
        <v>0</v>
      </c>
      <c r="O2956" s="216">
        <v>0</v>
      </c>
      <c r="P2956" s="216">
        <v>47.2</v>
      </c>
      <c r="Q2956" s="335">
        <v>0</v>
      </c>
      <c r="R2956" s="234"/>
    </row>
    <row r="2957" spans="2:18" s="194" customFormat="1" x14ac:dyDescent="0.25">
      <c r="B2957" s="233">
        <v>2965</v>
      </c>
      <c r="C2957" s="293">
        <v>45519</v>
      </c>
      <c r="D2957" s="195" t="s">
        <v>128</v>
      </c>
      <c r="E2957" s="196" t="s">
        <v>159</v>
      </c>
      <c r="F2957" s="196" t="s">
        <v>1</v>
      </c>
      <c r="G2957" s="196" t="s">
        <v>159</v>
      </c>
      <c r="H2957" s="196">
        <v>11.8</v>
      </c>
      <c r="I2957" s="196" t="s">
        <v>66</v>
      </c>
      <c r="J2957" s="196">
        <v>3</v>
      </c>
      <c r="K2957" s="448"/>
      <c r="L2957" s="196" t="s">
        <v>356</v>
      </c>
      <c r="M2957" s="196"/>
      <c r="N2957" s="216">
        <v>0</v>
      </c>
      <c r="O2957" s="216">
        <v>0</v>
      </c>
      <c r="P2957" s="216">
        <v>35.400000000000006</v>
      </c>
      <c r="Q2957" s="335">
        <v>0</v>
      </c>
      <c r="R2957" s="234"/>
    </row>
    <row r="2958" spans="2:18" s="194" customFormat="1" x14ac:dyDescent="0.25">
      <c r="B2958" s="233">
        <v>2966</v>
      </c>
      <c r="C2958" s="293">
        <v>45519</v>
      </c>
      <c r="D2958" s="195" t="s">
        <v>255</v>
      </c>
      <c r="E2958" s="196" t="s">
        <v>159</v>
      </c>
      <c r="F2958" s="196" t="s">
        <v>65</v>
      </c>
      <c r="G2958" s="196" t="s">
        <v>159</v>
      </c>
      <c r="H2958" s="196">
        <v>30.5</v>
      </c>
      <c r="I2958" s="196"/>
      <c r="J2958" s="196">
        <v>0</v>
      </c>
      <c r="K2958" s="448"/>
      <c r="L2958" s="196"/>
      <c r="M2958" s="196"/>
      <c r="N2958" s="216">
        <v>0</v>
      </c>
      <c r="O2958" s="216">
        <v>0</v>
      </c>
      <c r="P2958" s="216">
        <v>0</v>
      </c>
      <c r="Q2958" s="335">
        <v>0</v>
      </c>
      <c r="R2958" s="234"/>
    </row>
    <row r="2959" spans="2:18" s="194" customFormat="1" x14ac:dyDescent="0.25">
      <c r="B2959" s="233">
        <v>2967</v>
      </c>
      <c r="C2959" s="293">
        <v>45520</v>
      </c>
      <c r="D2959" s="195" t="s">
        <v>119</v>
      </c>
      <c r="E2959" s="196" t="s">
        <v>257</v>
      </c>
      <c r="F2959" s="196" t="s">
        <v>1</v>
      </c>
      <c r="G2959" s="196" t="s">
        <v>300</v>
      </c>
      <c r="H2959" s="196">
        <v>6</v>
      </c>
      <c r="I2959" s="196"/>
      <c r="J2959" s="196">
        <v>0</v>
      </c>
      <c r="K2959" s="448"/>
      <c r="L2959" s="196"/>
      <c r="M2959" s="196"/>
      <c r="N2959" s="216">
        <v>0</v>
      </c>
      <c r="O2959" s="216">
        <v>0</v>
      </c>
      <c r="P2959" s="216">
        <v>0</v>
      </c>
      <c r="Q2959" s="335">
        <v>0</v>
      </c>
      <c r="R2959" s="234"/>
    </row>
    <row r="2960" spans="2:18" s="194" customFormat="1" x14ac:dyDescent="0.25">
      <c r="B2960" s="233">
        <v>2968</v>
      </c>
      <c r="C2960" s="293">
        <v>45520</v>
      </c>
      <c r="D2960" s="195" t="s">
        <v>121</v>
      </c>
      <c r="E2960" s="196" t="s">
        <v>258</v>
      </c>
      <c r="F2960" s="196" t="s">
        <v>1</v>
      </c>
      <c r="G2960" s="196" t="s">
        <v>300</v>
      </c>
      <c r="H2960" s="196">
        <v>6</v>
      </c>
      <c r="I2960" s="196"/>
      <c r="J2960" s="196">
        <v>0</v>
      </c>
      <c r="K2960" s="448"/>
      <c r="L2960" s="196"/>
      <c r="M2960" s="196"/>
      <c r="N2960" s="216">
        <v>0</v>
      </c>
      <c r="O2960" s="216">
        <v>0</v>
      </c>
      <c r="P2960" s="216">
        <v>0</v>
      </c>
      <c r="Q2960" s="335">
        <v>0</v>
      </c>
      <c r="R2960" s="234"/>
    </row>
    <row r="2961" spans="2:18" s="194" customFormat="1" x14ac:dyDescent="0.25">
      <c r="B2961" s="233">
        <v>2969</v>
      </c>
      <c r="C2961" s="293">
        <v>45520</v>
      </c>
      <c r="D2961" s="195" t="s">
        <v>349</v>
      </c>
      <c r="E2961" s="196" t="s">
        <v>258</v>
      </c>
      <c r="F2961" s="196" t="s">
        <v>1</v>
      </c>
      <c r="G2961" s="196" t="s">
        <v>300</v>
      </c>
      <c r="H2961" s="196">
        <v>6</v>
      </c>
      <c r="I2961" s="196"/>
      <c r="J2961" s="196">
        <v>0</v>
      </c>
      <c r="K2961" s="448"/>
      <c r="L2961" s="196"/>
      <c r="M2961" s="196"/>
      <c r="N2961" s="216">
        <v>0</v>
      </c>
      <c r="O2961" s="216">
        <v>0</v>
      </c>
      <c r="P2961" s="216">
        <v>0</v>
      </c>
      <c r="Q2961" s="335">
        <v>0</v>
      </c>
      <c r="R2961" s="234"/>
    </row>
    <row r="2962" spans="2:18" s="194" customFormat="1" x14ac:dyDescent="0.25">
      <c r="B2962" s="233">
        <v>2970</v>
      </c>
      <c r="C2962" s="293">
        <v>45520</v>
      </c>
      <c r="D2962" s="195" t="s">
        <v>449</v>
      </c>
      <c r="E2962" s="196" t="s">
        <v>258</v>
      </c>
      <c r="F2962" s="196" t="s">
        <v>1</v>
      </c>
      <c r="G2962" s="196" t="s">
        <v>300</v>
      </c>
      <c r="H2962" s="196">
        <v>6</v>
      </c>
      <c r="I2962" s="196"/>
      <c r="J2962" s="196">
        <v>0</v>
      </c>
      <c r="K2962" s="448"/>
      <c r="L2962" s="196"/>
      <c r="M2962" s="196"/>
      <c r="N2962" s="216">
        <v>0</v>
      </c>
      <c r="O2962" s="216">
        <v>0</v>
      </c>
      <c r="P2962" s="216">
        <v>0</v>
      </c>
      <c r="Q2962" s="335">
        <v>0</v>
      </c>
      <c r="R2962" s="234"/>
    </row>
    <row r="2963" spans="2:18" s="194" customFormat="1" x14ac:dyDescent="0.25">
      <c r="B2963" s="233">
        <v>2971</v>
      </c>
      <c r="C2963" s="293">
        <v>45520</v>
      </c>
      <c r="D2963" s="195" t="s">
        <v>368</v>
      </c>
      <c r="E2963" s="196" t="s">
        <v>181</v>
      </c>
      <c r="F2963" s="196" t="s">
        <v>302</v>
      </c>
      <c r="G2963" s="196">
        <v>0</v>
      </c>
      <c r="H2963" s="196">
        <v>6</v>
      </c>
      <c r="I2963" s="196"/>
      <c r="J2963" s="196">
        <v>0</v>
      </c>
      <c r="K2963" s="448"/>
      <c r="L2963" s="196"/>
      <c r="M2963" s="196"/>
      <c r="N2963" s="216">
        <v>0</v>
      </c>
      <c r="O2963" s="216">
        <v>0</v>
      </c>
      <c r="P2963" s="216">
        <v>0</v>
      </c>
      <c r="Q2963" s="335">
        <v>0</v>
      </c>
      <c r="R2963" s="234"/>
    </row>
    <row r="2964" spans="2:18" s="194" customFormat="1" x14ac:dyDescent="0.25">
      <c r="B2964" s="233">
        <v>2972</v>
      </c>
      <c r="C2964" s="293">
        <v>45520</v>
      </c>
      <c r="D2964" s="195" t="s">
        <v>371</v>
      </c>
      <c r="E2964" s="196" t="s">
        <v>92</v>
      </c>
      <c r="F2964" s="196" t="s">
        <v>64</v>
      </c>
      <c r="G2964" s="196" t="s">
        <v>210</v>
      </c>
      <c r="H2964" s="196">
        <v>5</v>
      </c>
      <c r="I2964" s="196"/>
      <c r="J2964" s="196">
        <v>0</v>
      </c>
      <c r="K2964" s="448"/>
      <c r="L2964" s="196"/>
      <c r="M2964" s="196"/>
      <c r="N2964" s="216">
        <v>0</v>
      </c>
      <c r="O2964" s="216">
        <v>0</v>
      </c>
      <c r="P2964" s="216">
        <v>0</v>
      </c>
      <c r="Q2964" s="335">
        <v>0</v>
      </c>
      <c r="R2964" s="234"/>
    </row>
    <row r="2965" spans="2:18" s="194" customFormat="1" x14ac:dyDescent="0.25">
      <c r="B2965" s="233">
        <v>2973</v>
      </c>
      <c r="C2965" s="293">
        <v>45520</v>
      </c>
      <c r="D2965" s="195" t="s">
        <v>370</v>
      </c>
      <c r="E2965" s="196" t="s">
        <v>92</v>
      </c>
      <c r="F2965" s="196" t="s">
        <v>1</v>
      </c>
      <c r="G2965" s="196" t="s">
        <v>209</v>
      </c>
      <c r="H2965" s="196">
        <v>10</v>
      </c>
      <c r="I2965" s="196"/>
      <c r="J2965" s="196">
        <v>0</v>
      </c>
      <c r="K2965" s="448"/>
      <c r="L2965" s="196"/>
      <c r="M2965" s="196"/>
      <c r="N2965" s="216">
        <v>0</v>
      </c>
      <c r="O2965" s="216">
        <v>0</v>
      </c>
      <c r="P2965" s="216">
        <v>0</v>
      </c>
      <c r="Q2965" s="335">
        <v>0</v>
      </c>
      <c r="R2965" s="234"/>
    </row>
    <row r="2966" spans="2:18" s="194" customFormat="1" x14ac:dyDescent="0.25">
      <c r="B2966" s="233">
        <v>2974</v>
      </c>
      <c r="C2966" s="293">
        <v>45520</v>
      </c>
      <c r="D2966" s="195" t="s">
        <v>370</v>
      </c>
      <c r="E2966" s="196" t="s">
        <v>92</v>
      </c>
      <c r="F2966" s="196" t="s">
        <v>1</v>
      </c>
      <c r="G2966" s="196" t="s">
        <v>209</v>
      </c>
      <c r="H2966" s="196">
        <v>10</v>
      </c>
      <c r="I2966" s="196"/>
      <c r="J2966" s="196">
        <v>0</v>
      </c>
      <c r="K2966" s="448"/>
      <c r="L2966" s="196"/>
      <c r="M2966" s="196"/>
      <c r="N2966" s="216">
        <v>0</v>
      </c>
      <c r="O2966" s="216">
        <v>0</v>
      </c>
      <c r="P2966" s="216">
        <v>0</v>
      </c>
      <c r="Q2966" s="335">
        <v>0</v>
      </c>
      <c r="R2966" s="234"/>
    </row>
    <row r="2967" spans="2:18" s="194" customFormat="1" x14ac:dyDescent="0.25">
      <c r="B2967" s="233">
        <v>2975</v>
      </c>
      <c r="C2967" s="293">
        <v>45520</v>
      </c>
      <c r="D2967" s="195" t="s">
        <v>91</v>
      </c>
      <c r="E2967" s="196" t="s">
        <v>92</v>
      </c>
      <c r="F2967" s="196" t="s">
        <v>1</v>
      </c>
      <c r="G2967" s="196" t="s">
        <v>209</v>
      </c>
      <c r="H2967" s="196">
        <v>6.65</v>
      </c>
      <c r="I2967" s="196" t="s">
        <v>247</v>
      </c>
      <c r="J2967" s="196">
        <v>28</v>
      </c>
      <c r="K2967" s="448">
        <v>713800</v>
      </c>
      <c r="L2967" s="196" t="s">
        <v>1</v>
      </c>
      <c r="M2967" s="196" t="s">
        <v>514</v>
      </c>
      <c r="N2967" s="216">
        <f t="shared" ref="N2967" si="189">IF(I2967=$N$5,J2967*H2967,0)</f>
        <v>0</v>
      </c>
      <c r="O2967" s="216">
        <f t="shared" ref="O2967" si="190">IF(I2967=$O$5,J2967*H2967,0)*1.15</f>
        <v>0</v>
      </c>
      <c r="P2967" s="216">
        <f t="shared" ref="P2967" si="191">IF(I2967=$P$5,J2967*H2967,0)</f>
        <v>0</v>
      </c>
      <c r="Q2967" s="335">
        <f t="shared" ref="Q2967" si="192">IF(I2967=$Q$5,J2967*H2967,0)</f>
        <v>186.20000000000002</v>
      </c>
      <c r="R2967" s="234"/>
    </row>
    <row r="2968" spans="2:18" s="194" customFormat="1" x14ac:dyDescent="0.25">
      <c r="B2968" s="232">
        <v>2976</v>
      </c>
      <c r="C2968" s="293">
        <v>45520</v>
      </c>
      <c r="D2968" s="195" t="s">
        <v>91</v>
      </c>
      <c r="E2968" s="196" t="s">
        <v>92</v>
      </c>
      <c r="F2968" s="196" t="s">
        <v>1</v>
      </c>
      <c r="G2968" s="196" t="s">
        <v>209</v>
      </c>
      <c r="H2968" s="196">
        <v>6.65</v>
      </c>
      <c r="I2968" s="196" t="s">
        <v>214</v>
      </c>
      <c r="J2968" s="196">
        <v>28</v>
      </c>
      <c r="K2968" s="448">
        <v>713820</v>
      </c>
      <c r="L2968" s="196" t="s">
        <v>1</v>
      </c>
      <c r="M2968" s="196" t="s">
        <v>298</v>
      </c>
      <c r="N2968" s="216">
        <v>186.20000000000002</v>
      </c>
      <c r="O2968" s="216">
        <v>0</v>
      </c>
      <c r="P2968" s="216">
        <v>0</v>
      </c>
      <c r="Q2968" s="335">
        <v>0</v>
      </c>
      <c r="R2968" s="234"/>
    </row>
    <row r="2969" spans="2:18" s="194" customFormat="1" x14ac:dyDescent="0.25">
      <c r="B2969" s="233">
        <v>2977</v>
      </c>
      <c r="C2969" s="293">
        <v>45520</v>
      </c>
      <c r="D2969" s="195" t="s">
        <v>295</v>
      </c>
      <c r="E2969" s="196" t="s">
        <v>92</v>
      </c>
      <c r="F2969" s="196" t="s">
        <v>62</v>
      </c>
      <c r="G2969" s="196" t="s">
        <v>210</v>
      </c>
      <c r="H2969" s="196">
        <v>4.1500000000000004</v>
      </c>
      <c r="I2969" s="196"/>
      <c r="J2969" s="196">
        <v>0</v>
      </c>
      <c r="K2969" s="448"/>
      <c r="L2969" s="196"/>
      <c r="M2969" s="196"/>
      <c r="N2969" s="216">
        <v>0</v>
      </c>
      <c r="O2969" s="216">
        <v>0</v>
      </c>
      <c r="P2969" s="216">
        <v>0</v>
      </c>
      <c r="Q2969" s="335">
        <v>0</v>
      </c>
      <c r="R2969" s="234"/>
    </row>
    <row r="2970" spans="2:18" s="194" customFormat="1" x14ac:dyDescent="0.25">
      <c r="B2970" s="233">
        <v>2978</v>
      </c>
      <c r="C2970" s="293">
        <v>45520</v>
      </c>
      <c r="D2970" s="195" t="s">
        <v>155</v>
      </c>
      <c r="E2970" s="196" t="s">
        <v>92</v>
      </c>
      <c r="F2970" s="196" t="s">
        <v>62</v>
      </c>
      <c r="G2970" s="196" t="s">
        <v>210</v>
      </c>
      <c r="H2970" s="196">
        <v>4.1500000000000004</v>
      </c>
      <c r="I2970" s="196"/>
      <c r="J2970" s="196">
        <v>0</v>
      </c>
      <c r="K2970" s="448"/>
      <c r="L2970" s="196"/>
      <c r="M2970" s="196"/>
      <c r="N2970" s="216">
        <v>0</v>
      </c>
      <c r="O2970" s="216">
        <v>0</v>
      </c>
      <c r="P2970" s="216">
        <v>0</v>
      </c>
      <c r="Q2970" s="335">
        <v>0</v>
      </c>
      <c r="R2970" s="234"/>
    </row>
    <row r="2971" spans="2:18" s="194" customFormat="1" x14ac:dyDescent="0.25">
      <c r="B2971" s="233">
        <v>2979</v>
      </c>
      <c r="C2971" s="293">
        <v>45520</v>
      </c>
      <c r="D2971" s="195" t="s">
        <v>155</v>
      </c>
      <c r="E2971" s="196" t="s">
        <v>92</v>
      </c>
      <c r="F2971" s="196" t="s">
        <v>62</v>
      </c>
      <c r="G2971" s="196" t="s">
        <v>210</v>
      </c>
      <c r="H2971" s="196">
        <v>4.1500000000000004</v>
      </c>
      <c r="I2971" s="196"/>
      <c r="J2971" s="196">
        <v>0</v>
      </c>
      <c r="K2971" s="448"/>
      <c r="L2971" s="196"/>
      <c r="M2971" s="196"/>
      <c r="N2971" s="216">
        <v>0</v>
      </c>
      <c r="O2971" s="216">
        <v>0</v>
      </c>
      <c r="P2971" s="216">
        <v>0</v>
      </c>
      <c r="Q2971" s="335">
        <v>0</v>
      </c>
      <c r="R2971" s="234"/>
    </row>
    <row r="2972" spans="2:18" s="194" customFormat="1" x14ac:dyDescent="0.25">
      <c r="B2972" s="233">
        <v>2980</v>
      </c>
      <c r="C2972" s="293">
        <v>45520</v>
      </c>
      <c r="D2972" s="195" t="s">
        <v>154</v>
      </c>
      <c r="E2972" s="196" t="s">
        <v>92</v>
      </c>
      <c r="F2972" s="196" t="s">
        <v>62</v>
      </c>
      <c r="G2972" s="196" t="s">
        <v>210</v>
      </c>
      <c r="H2972" s="196">
        <v>4.1500000000000004</v>
      </c>
      <c r="I2972" s="196"/>
      <c r="J2972" s="196">
        <v>0</v>
      </c>
      <c r="K2972" s="448"/>
      <c r="L2972" s="196"/>
      <c r="M2972" s="196"/>
      <c r="N2972" s="216">
        <v>0</v>
      </c>
      <c r="O2972" s="216">
        <v>0</v>
      </c>
      <c r="P2972" s="216">
        <v>0</v>
      </c>
      <c r="Q2972" s="335">
        <v>0</v>
      </c>
      <c r="R2972" s="234"/>
    </row>
    <row r="2973" spans="2:18" s="194" customFormat="1" x14ac:dyDescent="0.25">
      <c r="B2973" s="233">
        <v>2981</v>
      </c>
      <c r="C2973" s="293">
        <v>45520</v>
      </c>
      <c r="D2973" s="195" t="s">
        <v>154</v>
      </c>
      <c r="E2973" s="196" t="s">
        <v>92</v>
      </c>
      <c r="F2973" s="196" t="s">
        <v>62</v>
      </c>
      <c r="G2973" s="196" t="s">
        <v>210</v>
      </c>
      <c r="H2973" s="196">
        <v>4.1500000000000004</v>
      </c>
      <c r="I2973" s="196"/>
      <c r="J2973" s="196">
        <v>0</v>
      </c>
      <c r="K2973" s="448"/>
      <c r="L2973" s="196"/>
      <c r="M2973" s="196"/>
      <c r="N2973" s="216">
        <v>0</v>
      </c>
      <c r="O2973" s="216">
        <v>0</v>
      </c>
      <c r="P2973" s="216">
        <v>0</v>
      </c>
      <c r="Q2973" s="335">
        <v>0</v>
      </c>
      <c r="R2973" s="234"/>
    </row>
    <row r="2974" spans="2:18" s="194" customFormat="1" x14ac:dyDescent="0.25">
      <c r="B2974" s="233">
        <v>2982</v>
      </c>
      <c r="C2974" s="293">
        <v>45520</v>
      </c>
      <c r="D2974" s="195" t="s">
        <v>426</v>
      </c>
      <c r="E2974" s="196" t="s">
        <v>159</v>
      </c>
      <c r="F2974" s="196" t="s">
        <v>381</v>
      </c>
      <c r="G2974" s="196" t="s">
        <v>159</v>
      </c>
      <c r="H2974" s="196">
        <v>10</v>
      </c>
      <c r="I2974" s="196" t="s">
        <v>66</v>
      </c>
      <c r="J2974" s="196">
        <v>4</v>
      </c>
      <c r="K2974" s="448"/>
      <c r="L2974" s="196" t="s">
        <v>356</v>
      </c>
      <c r="M2974" s="196"/>
      <c r="N2974" s="216">
        <v>0</v>
      </c>
      <c r="O2974" s="216">
        <v>0</v>
      </c>
      <c r="P2974" s="216">
        <v>40</v>
      </c>
      <c r="Q2974" s="335">
        <v>0</v>
      </c>
      <c r="R2974" s="234"/>
    </row>
    <row r="2975" spans="2:18" s="194" customFormat="1" x14ac:dyDescent="0.25">
      <c r="B2975" s="233">
        <v>2983</v>
      </c>
      <c r="C2975" s="293">
        <v>45520</v>
      </c>
      <c r="D2975" s="195" t="s">
        <v>277</v>
      </c>
      <c r="E2975" s="196" t="s">
        <v>176</v>
      </c>
      <c r="F2975" s="196" t="s">
        <v>7</v>
      </c>
      <c r="G2975" s="196" t="s">
        <v>209</v>
      </c>
      <c r="H2975" s="196">
        <v>7</v>
      </c>
      <c r="I2975" s="196" t="s">
        <v>214</v>
      </c>
      <c r="J2975" s="196">
        <v>50</v>
      </c>
      <c r="K2975" s="448">
        <v>723</v>
      </c>
      <c r="L2975" s="196" t="s">
        <v>7</v>
      </c>
      <c r="M2975" s="196" t="s">
        <v>298</v>
      </c>
      <c r="N2975" s="216">
        <v>350</v>
      </c>
      <c r="O2975" s="216">
        <v>0</v>
      </c>
      <c r="P2975" s="216">
        <v>0</v>
      </c>
      <c r="Q2975" s="335">
        <v>0</v>
      </c>
      <c r="R2975" s="234"/>
    </row>
    <row r="2976" spans="2:18" s="194" customFormat="1" x14ac:dyDescent="0.25">
      <c r="B2976" s="233">
        <v>2984</v>
      </c>
      <c r="C2976" s="293">
        <v>45520</v>
      </c>
      <c r="D2976" s="195" t="s">
        <v>261</v>
      </c>
      <c r="E2976" s="196" t="s">
        <v>269</v>
      </c>
      <c r="F2976" s="196" t="s">
        <v>7</v>
      </c>
      <c r="G2976" s="196" t="s">
        <v>210</v>
      </c>
      <c r="H2976" s="196">
        <v>5</v>
      </c>
      <c r="I2976" s="196" t="s">
        <v>214</v>
      </c>
      <c r="J2976" s="196">
        <v>23</v>
      </c>
      <c r="K2976" s="448">
        <v>723</v>
      </c>
      <c r="L2976" s="196" t="s">
        <v>7</v>
      </c>
      <c r="M2976" s="196" t="s">
        <v>298</v>
      </c>
      <c r="N2976" s="216">
        <v>115</v>
      </c>
      <c r="O2976" s="216">
        <v>0</v>
      </c>
      <c r="P2976" s="216">
        <v>0</v>
      </c>
      <c r="Q2976" s="335">
        <v>0</v>
      </c>
      <c r="R2976" s="234"/>
    </row>
    <row r="2977" spans="2:18" s="194" customFormat="1" x14ac:dyDescent="0.25">
      <c r="B2977" s="233">
        <v>2985</v>
      </c>
      <c r="C2977" s="293">
        <v>45520</v>
      </c>
      <c r="D2977" s="195" t="s">
        <v>254</v>
      </c>
      <c r="E2977" s="196" t="s">
        <v>159</v>
      </c>
      <c r="F2977" s="196" t="s">
        <v>7</v>
      </c>
      <c r="G2977" s="196" t="s">
        <v>159</v>
      </c>
      <c r="H2977" s="196">
        <v>10</v>
      </c>
      <c r="I2977" s="196"/>
      <c r="J2977" s="196">
        <v>0</v>
      </c>
      <c r="K2977" s="448"/>
      <c r="L2977" s="196"/>
      <c r="M2977" s="196"/>
      <c r="N2977" s="216">
        <v>0</v>
      </c>
      <c r="O2977" s="216">
        <v>0</v>
      </c>
      <c r="P2977" s="216">
        <v>0</v>
      </c>
      <c r="Q2977" s="335">
        <v>0</v>
      </c>
      <c r="R2977" s="234"/>
    </row>
    <row r="2978" spans="2:18" s="194" customFormat="1" x14ac:dyDescent="0.25">
      <c r="B2978" s="233">
        <v>2986</v>
      </c>
      <c r="C2978" s="293">
        <v>45520</v>
      </c>
      <c r="D2978" s="195" t="s">
        <v>352</v>
      </c>
      <c r="E2978" s="196" t="s">
        <v>176</v>
      </c>
      <c r="F2978" s="196" t="s">
        <v>7</v>
      </c>
      <c r="G2978" s="196" t="s">
        <v>209</v>
      </c>
      <c r="H2978" s="196">
        <v>7</v>
      </c>
      <c r="I2978" s="196"/>
      <c r="J2978" s="196">
        <v>0</v>
      </c>
      <c r="K2978" s="448"/>
      <c r="L2978" s="196"/>
      <c r="M2978" s="196"/>
      <c r="N2978" s="216">
        <v>0</v>
      </c>
      <c r="O2978" s="216">
        <v>0</v>
      </c>
      <c r="P2978" s="216">
        <v>0</v>
      </c>
      <c r="Q2978" s="335">
        <v>0</v>
      </c>
      <c r="R2978" s="234"/>
    </row>
    <row r="2979" spans="2:18" s="194" customFormat="1" x14ac:dyDescent="0.25">
      <c r="B2979" s="233">
        <v>2987</v>
      </c>
      <c r="C2979" s="293">
        <v>45520</v>
      </c>
      <c r="D2979" s="195" t="s">
        <v>175</v>
      </c>
      <c r="E2979" s="196" t="s">
        <v>176</v>
      </c>
      <c r="F2979" s="196" t="s">
        <v>7</v>
      </c>
      <c r="G2979" s="196" t="s">
        <v>209</v>
      </c>
      <c r="H2979" s="196">
        <v>7</v>
      </c>
      <c r="I2979" s="196" t="s">
        <v>214</v>
      </c>
      <c r="J2979" s="196">
        <v>37</v>
      </c>
      <c r="K2979" s="448">
        <v>723</v>
      </c>
      <c r="L2979" s="196" t="s">
        <v>7</v>
      </c>
      <c r="M2979" s="196" t="s">
        <v>298</v>
      </c>
      <c r="N2979" s="216">
        <v>259</v>
      </c>
      <c r="O2979" s="216">
        <v>0</v>
      </c>
      <c r="P2979" s="216">
        <v>0</v>
      </c>
      <c r="Q2979" s="335">
        <v>0</v>
      </c>
      <c r="R2979" s="234"/>
    </row>
    <row r="2980" spans="2:18" s="194" customFormat="1" x14ac:dyDescent="0.25">
      <c r="B2980" s="233">
        <v>2988</v>
      </c>
      <c r="C2980" s="293">
        <v>45520</v>
      </c>
      <c r="D2980" s="195" t="s">
        <v>171</v>
      </c>
      <c r="E2980" s="196" t="s">
        <v>159</v>
      </c>
      <c r="F2980" s="196" t="s">
        <v>7</v>
      </c>
      <c r="G2980" s="196" t="s">
        <v>159</v>
      </c>
      <c r="H2980" s="196">
        <v>11.2</v>
      </c>
      <c r="I2980" s="196" t="s">
        <v>66</v>
      </c>
      <c r="J2980" s="196">
        <v>4</v>
      </c>
      <c r="K2980" s="448"/>
      <c r="L2980" s="196" t="s">
        <v>356</v>
      </c>
      <c r="M2980" s="196"/>
      <c r="N2980" s="216">
        <v>0</v>
      </c>
      <c r="O2980" s="216">
        <v>0</v>
      </c>
      <c r="P2980" s="216">
        <v>44.8</v>
      </c>
      <c r="Q2980" s="335">
        <v>0</v>
      </c>
      <c r="R2980" s="234"/>
    </row>
    <row r="2981" spans="2:18" s="194" customFormat="1" x14ac:dyDescent="0.25">
      <c r="B2981" s="233">
        <v>2989</v>
      </c>
      <c r="C2981" s="293">
        <v>45520</v>
      </c>
      <c r="D2981" s="195" t="s">
        <v>151</v>
      </c>
      <c r="E2981" s="196" t="s">
        <v>92</v>
      </c>
      <c r="F2981" s="196" t="s">
        <v>63</v>
      </c>
      <c r="G2981" s="196" t="s">
        <v>209</v>
      </c>
      <c r="H2981" s="196">
        <v>6.65</v>
      </c>
      <c r="I2981" s="196"/>
      <c r="J2981" s="196">
        <v>0</v>
      </c>
      <c r="K2981" s="448"/>
      <c r="L2981" s="196"/>
      <c r="M2981" s="196"/>
      <c r="N2981" s="216">
        <v>0</v>
      </c>
      <c r="O2981" s="216">
        <v>0</v>
      </c>
      <c r="P2981" s="216">
        <v>0</v>
      </c>
      <c r="Q2981" s="335">
        <v>0</v>
      </c>
      <c r="R2981" s="234"/>
    </row>
    <row r="2982" spans="2:18" s="194" customFormat="1" x14ac:dyDescent="0.25">
      <c r="B2982" s="233">
        <v>2990</v>
      </c>
      <c r="C2982" s="293">
        <v>45520</v>
      </c>
      <c r="D2982" s="195" t="s">
        <v>150</v>
      </c>
      <c r="E2982" s="196" t="s">
        <v>92</v>
      </c>
      <c r="F2982" s="196" t="s">
        <v>63</v>
      </c>
      <c r="G2982" s="196" t="s">
        <v>210</v>
      </c>
      <c r="H2982" s="196">
        <v>4.1500000000000004</v>
      </c>
      <c r="I2982" s="196"/>
      <c r="J2982" s="196">
        <v>0</v>
      </c>
      <c r="K2982" s="448"/>
      <c r="L2982" s="196"/>
      <c r="M2982" s="196"/>
      <c r="N2982" s="216">
        <v>0</v>
      </c>
      <c r="O2982" s="216">
        <v>0</v>
      </c>
      <c r="P2982" s="216">
        <v>0</v>
      </c>
      <c r="Q2982" s="335">
        <v>0</v>
      </c>
      <c r="R2982" s="234"/>
    </row>
    <row r="2983" spans="2:18" s="194" customFormat="1" x14ac:dyDescent="0.25">
      <c r="B2983" s="233">
        <v>2991</v>
      </c>
      <c r="C2983" s="293">
        <v>45520</v>
      </c>
      <c r="D2983" s="195" t="s">
        <v>148</v>
      </c>
      <c r="E2983" s="196" t="s">
        <v>92</v>
      </c>
      <c r="F2983" s="196" t="s">
        <v>63</v>
      </c>
      <c r="G2983" s="196" t="s">
        <v>210</v>
      </c>
      <c r="H2983" s="196">
        <v>4.1500000000000004</v>
      </c>
      <c r="I2983" s="196"/>
      <c r="J2983" s="196">
        <v>0</v>
      </c>
      <c r="K2983" s="448"/>
      <c r="L2983" s="196"/>
      <c r="M2983" s="196"/>
      <c r="N2983" s="216">
        <v>0</v>
      </c>
      <c r="O2983" s="216">
        <v>0</v>
      </c>
      <c r="P2983" s="216">
        <v>0</v>
      </c>
      <c r="Q2983" s="335">
        <v>0</v>
      </c>
      <c r="R2983" s="234"/>
    </row>
    <row r="2984" spans="2:18" s="194" customFormat="1" x14ac:dyDescent="0.25">
      <c r="B2984" s="233">
        <v>2992</v>
      </c>
      <c r="C2984" s="293">
        <v>45520</v>
      </c>
      <c r="D2984" s="195" t="s">
        <v>177</v>
      </c>
      <c r="E2984" s="196" t="s">
        <v>159</v>
      </c>
      <c r="F2984" s="196" t="s">
        <v>8</v>
      </c>
      <c r="G2984" s="196" t="s">
        <v>159</v>
      </c>
      <c r="H2984" s="196">
        <v>11.6</v>
      </c>
      <c r="I2984" s="196" t="s">
        <v>66</v>
      </c>
      <c r="J2984" s="196">
        <v>3</v>
      </c>
      <c r="K2984" s="448"/>
      <c r="L2984" s="196" t="s">
        <v>356</v>
      </c>
      <c r="M2984" s="196"/>
      <c r="N2984" s="216">
        <v>0</v>
      </c>
      <c r="O2984" s="216">
        <v>0</v>
      </c>
      <c r="P2984" s="216">
        <v>34.799999999999997</v>
      </c>
      <c r="Q2984" s="335">
        <v>0</v>
      </c>
      <c r="R2984" s="234"/>
    </row>
    <row r="2985" spans="2:18" s="194" customFormat="1" x14ac:dyDescent="0.25">
      <c r="B2985" s="233">
        <v>2993</v>
      </c>
      <c r="C2985" s="293">
        <v>45520</v>
      </c>
      <c r="D2985" s="195" t="s">
        <v>139</v>
      </c>
      <c r="E2985" s="196" t="s">
        <v>92</v>
      </c>
      <c r="F2985" s="196" t="s">
        <v>2</v>
      </c>
      <c r="G2985" s="196" t="s">
        <v>209</v>
      </c>
      <c r="H2985" s="196">
        <v>7</v>
      </c>
      <c r="I2985" s="196" t="s">
        <v>215</v>
      </c>
      <c r="J2985" s="196">
        <v>22</v>
      </c>
      <c r="K2985" s="448">
        <v>71540</v>
      </c>
      <c r="L2985" s="196" t="s">
        <v>1</v>
      </c>
      <c r="M2985" s="196" t="s">
        <v>297</v>
      </c>
      <c r="N2985" s="216">
        <v>0</v>
      </c>
      <c r="O2985" s="216">
        <v>177.1</v>
      </c>
      <c r="P2985" s="216">
        <v>0</v>
      </c>
      <c r="Q2985" s="335">
        <v>0</v>
      </c>
      <c r="R2985" s="234"/>
    </row>
    <row r="2986" spans="2:18" s="194" customFormat="1" x14ac:dyDescent="0.25">
      <c r="B2986" s="233">
        <v>2994</v>
      </c>
      <c r="C2986" s="293">
        <v>45520</v>
      </c>
      <c r="D2986" s="195" t="s">
        <v>140</v>
      </c>
      <c r="E2986" s="196" t="s">
        <v>92</v>
      </c>
      <c r="F2986" s="196" t="s">
        <v>2</v>
      </c>
      <c r="G2986" s="196" t="s">
        <v>209</v>
      </c>
      <c r="H2986" s="196">
        <v>7</v>
      </c>
      <c r="I2986" s="196"/>
      <c r="J2986" s="196">
        <v>0</v>
      </c>
      <c r="K2986" s="448"/>
      <c r="L2986" s="196"/>
      <c r="M2986" s="196"/>
      <c r="N2986" s="216">
        <v>0</v>
      </c>
      <c r="O2986" s="216">
        <v>0</v>
      </c>
      <c r="P2986" s="216">
        <v>0</v>
      </c>
      <c r="Q2986" s="335">
        <v>0</v>
      </c>
      <c r="R2986" s="234"/>
    </row>
    <row r="2987" spans="2:18" s="194" customFormat="1" x14ac:dyDescent="0.25">
      <c r="B2987" s="233">
        <v>2995</v>
      </c>
      <c r="C2987" s="293">
        <v>45520</v>
      </c>
      <c r="D2987" s="195" t="s">
        <v>141</v>
      </c>
      <c r="E2987" s="196" t="s">
        <v>92</v>
      </c>
      <c r="F2987" s="196" t="s">
        <v>2</v>
      </c>
      <c r="G2987" s="196" t="s">
        <v>209</v>
      </c>
      <c r="H2987" s="196">
        <v>7</v>
      </c>
      <c r="I2987" s="196" t="s">
        <v>215</v>
      </c>
      <c r="J2987" s="196">
        <v>24</v>
      </c>
      <c r="K2987" s="448">
        <v>715400</v>
      </c>
      <c r="L2987" s="196" t="s">
        <v>1</v>
      </c>
      <c r="M2987" s="196" t="s">
        <v>297</v>
      </c>
      <c r="N2987" s="216">
        <v>0</v>
      </c>
      <c r="O2987" s="216">
        <v>193.2</v>
      </c>
      <c r="P2987" s="216">
        <v>0</v>
      </c>
      <c r="Q2987" s="335">
        <v>0</v>
      </c>
      <c r="R2987" s="234"/>
    </row>
    <row r="2988" spans="2:18" s="194" customFormat="1" x14ac:dyDescent="0.25">
      <c r="B2988" s="233">
        <v>2996</v>
      </c>
      <c r="C2988" s="293">
        <v>45520</v>
      </c>
      <c r="D2988" s="195" t="s">
        <v>252</v>
      </c>
      <c r="E2988" s="196" t="s">
        <v>92</v>
      </c>
      <c r="F2988" s="196" t="s">
        <v>2</v>
      </c>
      <c r="G2988" s="196" t="s">
        <v>209</v>
      </c>
      <c r="H2988" s="196">
        <v>7</v>
      </c>
      <c r="I2988" s="196" t="s">
        <v>214</v>
      </c>
      <c r="J2988" s="196">
        <v>25</v>
      </c>
      <c r="K2988" s="448">
        <v>712650</v>
      </c>
      <c r="L2988" s="196" t="s">
        <v>2</v>
      </c>
      <c r="M2988" s="196" t="s">
        <v>469</v>
      </c>
      <c r="N2988" s="216">
        <v>175</v>
      </c>
      <c r="O2988" s="216">
        <v>0</v>
      </c>
      <c r="P2988" s="216">
        <v>0</v>
      </c>
      <c r="Q2988" s="335">
        <v>0</v>
      </c>
      <c r="R2988" s="234"/>
    </row>
    <row r="2989" spans="2:18" s="194" customFormat="1" x14ac:dyDescent="0.25">
      <c r="B2989" s="233">
        <v>2997</v>
      </c>
      <c r="C2989" s="293">
        <v>45520</v>
      </c>
      <c r="D2989" s="195" t="s">
        <v>259</v>
      </c>
      <c r="E2989" s="196" t="s">
        <v>92</v>
      </c>
      <c r="F2989" s="196" t="s">
        <v>2</v>
      </c>
      <c r="G2989" s="196" t="s">
        <v>209</v>
      </c>
      <c r="H2989" s="196">
        <v>7</v>
      </c>
      <c r="I2989" s="196" t="s">
        <v>214</v>
      </c>
      <c r="J2989" s="196">
        <v>25</v>
      </c>
      <c r="K2989" s="448">
        <v>712650</v>
      </c>
      <c r="L2989" s="196" t="s">
        <v>2</v>
      </c>
      <c r="M2989" s="196" t="s">
        <v>469</v>
      </c>
      <c r="N2989" s="216">
        <v>175</v>
      </c>
      <c r="O2989" s="216">
        <v>0</v>
      </c>
      <c r="P2989" s="216">
        <v>0</v>
      </c>
      <c r="Q2989" s="335">
        <v>0</v>
      </c>
      <c r="R2989" s="234"/>
    </row>
    <row r="2990" spans="2:18" s="194" customFormat="1" x14ac:dyDescent="0.25">
      <c r="B2990" s="233">
        <v>2998</v>
      </c>
      <c r="C2990" s="293">
        <v>45520</v>
      </c>
      <c r="D2990" s="195" t="s">
        <v>260</v>
      </c>
      <c r="E2990" s="196" t="s">
        <v>92</v>
      </c>
      <c r="F2990" s="196" t="s">
        <v>2</v>
      </c>
      <c r="G2990" s="196" t="s">
        <v>209</v>
      </c>
      <c r="H2990" s="196">
        <v>7</v>
      </c>
      <c r="I2990" s="196" t="s">
        <v>214</v>
      </c>
      <c r="J2990" s="196">
        <v>26</v>
      </c>
      <c r="K2990" s="448">
        <v>712650</v>
      </c>
      <c r="L2990" s="196" t="s">
        <v>2</v>
      </c>
      <c r="M2990" s="196" t="s">
        <v>469</v>
      </c>
      <c r="N2990" s="216">
        <v>182</v>
      </c>
      <c r="O2990" s="216">
        <v>0</v>
      </c>
      <c r="P2990" s="216">
        <v>0</v>
      </c>
      <c r="Q2990" s="335">
        <v>0</v>
      </c>
      <c r="R2990" s="234"/>
    </row>
    <row r="2991" spans="2:18" s="194" customFormat="1" x14ac:dyDescent="0.25">
      <c r="B2991" s="233">
        <v>2999</v>
      </c>
      <c r="C2991" s="293">
        <v>45520</v>
      </c>
      <c r="D2991" s="195" t="s">
        <v>379</v>
      </c>
      <c r="E2991" s="196" t="s">
        <v>269</v>
      </c>
      <c r="F2991" s="196" t="s">
        <v>381</v>
      </c>
      <c r="G2991" s="196" t="s">
        <v>210</v>
      </c>
      <c r="H2991" s="196">
        <v>4.1500000000000004</v>
      </c>
      <c r="I2991" s="196"/>
      <c r="J2991" s="196">
        <v>0</v>
      </c>
      <c r="K2991" s="448"/>
      <c r="L2991" s="196"/>
      <c r="M2991" s="196"/>
      <c r="N2991" s="216">
        <v>0</v>
      </c>
      <c r="O2991" s="216">
        <v>0</v>
      </c>
      <c r="P2991" s="216">
        <v>0</v>
      </c>
      <c r="Q2991" s="335">
        <v>0</v>
      </c>
      <c r="R2991" s="234"/>
    </row>
    <row r="2992" spans="2:18" s="194" customFormat="1" x14ac:dyDescent="0.25">
      <c r="B2992" s="233">
        <v>3000</v>
      </c>
      <c r="C2992" s="293">
        <v>45520</v>
      </c>
      <c r="D2992" s="195" t="s">
        <v>380</v>
      </c>
      <c r="E2992" s="196" t="s">
        <v>269</v>
      </c>
      <c r="F2992" s="196" t="s">
        <v>381</v>
      </c>
      <c r="G2992" s="196" t="s">
        <v>210</v>
      </c>
      <c r="H2992" s="196">
        <v>4.1500000000000004</v>
      </c>
      <c r="I2992" s="196"/>
      <c r="J2992" s="196">
        <v>0</v>
      </c>
      <c r="K2992" s="448"/>
      <c r="L2992" s="196"/>
      <c r="M2992" s="196"/>
      <c r="N2992" s="216">
        <v>0</v>
      </c>
      <c r="O2992" s="216">
        <v>0</v>
      </c>
      <c r="P2992" s="216">
        <v>0</v>
      </c>
      <c r="Q2992" s="335">
        <v>0</v>
      </c>
      <c r="R2992" s="234"/>
    </row>
    <row r="2993" spans="2:18" s="194" customFormat="1" x14ac:dyDescent="0.25">
      <c r="B2993" s="233">
        <v>3001</v>
      </c>
      <c r="C2993" s="293">
        <v>45520</v>
      </c>
      <c r="D2993" s="195" t="s">
        <v>96</v>
      </c>
      <c r="E2993" s="196" t="s">
        <v>159</v>
      </c>
      <c r="F2993" s="196" t="s">
        <v>1</v>
      </c>
      <c r="G2993" s="196" t="s">
        <v>159</v>
      </c>
      <c r="H2993" s="196">
        <v>11.8</v>
      </c>
      <c r="I2993" s="196" t="s">
        <v>66</v>
      </c>
      <c r="J2993" s="196">
        <v>4</v>
      </c>
      <c r="K2993" s="448"/>
      <c r="L2993" s="196" t="s">
        <v>356</v>
      </c>
      <c r="M2993" s="196"/>
      <c r="N2993" s="216">
        <v>0</v>
      </c>
      <c r="O2993" s="216">
        <v>0</v>
      </c>
      <c r="P2993" s="216">
        <v>47.2</v>
      </c>
      <c r="Q2993" s="335">
        <v>0</v>
      </c>
      <c r="R2993" s="234"/>
    </row>
    <row r="2994" spans="2:18" s="194" customFormat="1" x14ac:dyDescent="0.25">
      <c r="B2994" s="233">
        <v>3002</v>
      </c>
      <c r="C2994" s="293">
        <v>45520</v>
      </c>
      <c r="D2994" s="195" t="s">
        <v>128</v>
      </c>
      <c r="E2994" s="196" t="s">
        <v>159</v>
      </c>
      <c r="F2994" s="196" t="s">
        <v>1</v>
      </c>
      <c r="G2994" s="196" t="s">
        <v>159</v>
      </c>
      <c r="H2994" s="196">
        <v>11.8</v>
      </c>
      <c r="I2994" s="196" t="s">
        <v>66</v>
      </c>
      <c r="J2994" s="196">
        <v>2</v>
      </c>
      <c r="K2994" s="448"/>
      <c r="L2994" s="196" t="s">
        <v>356</v>
      </c>
      <c r="M2994" s="196"/>
      <c r="N2994" s="216">
        <v>0</v>
      </c>
      <c r="O2994" s="216">
        <v>0</v>
      </c>
      <c r="P2994" s="216">
        <v>23.6</v>
      </c>
      <c r="Q2994" s="335">
        <v>0</v>
      </c>
      <c r="R2994" s="234"/>
    </row>
    <row r="2995" spans="2:18" s="194" customFormat="1" x14ac:dyDescent="0.25">
      <c r="B2995" s="233">
        <v>3003</v>
      </c>
      <c r="C2995" s="293">
        <v>45520</v>
      </c>
      <c r="D2995" s="195" t="s">
        <v>255</v>
      </c>
      <c r="E2995" s="196" t="s">
        <v>159</v>
      </c>
      <c r="F2995" s="196" t="s">
        <v>65</v>
      </c>
      <c r="G2995" s="196" t="s">
        <v>159</v>
      </c>
      <c r="H2995" s="196">
        <v>30.5</v>
      </c>
      <c r="I2995" s="196"/>
      <c r="J2995" s="196">
        <v>0</v>
      </c>
      <c r="K2995" s="448"/>
      <c r="L2995" s="196"/>
      <c r="M2995" s="196"/>
      <c r="N2995" s="216">
        <v>0</v>
      </c>
      <c r="O2995" s="216">
        <v>0</v>
      </c>
      <c r="P2995" s="216">
        <v>0</v>
      </c>
      <c r="Q2995" s="335">
        <v>0</v>
      </c>
      <c r="R2995" s="234"/>
    </row>
    <row r="2996" spans="2:18" s="194" customFormat="1" x14ac:dyDescent="0.25">
      <c r="B2996" s="233">
        <v>3004</v>
      </c>
      <c r="C2996" s="293">
        <v>45521</v>
      </c>
      <c r="D2996" s="195" t="s">
        <v>119</v>
      </c>
      <c r="E2996" s="196" t="s">
        <v>257</v>
      </c>
      <c r="F2996" s="196" t="s">
        <v>1</v>
      </c>
      <c r="G2996" s="196" t="s">
        <v>300</v>
      </c>
      <c r="H2996" s="196">
        <v>6</v>
      </c>
      <c r="I2996" s="196" t="s">
        <v>303</v>
      </c>
      <c r="J2996" s="196">
        <v>0</v>
      </c>
      <c r="K2996" s="448"/>
      <c r="L2996" s="196"/>
      <c r="M2996" s="196"/>
      <c r="N2996" s="216">
        <v>0</v>
      </c>
      <c r="O2996" s="216">
        <v>0</v>
      </c>
      <c r="P2996" s="216">
        <v>0</v>
      </c>
      <c r="Q2996" s="335">
        <v>0</v>
      </c>
      <c r="R2996" s="234"/>
    </row>
    <row r="2997" spans="2:18" s="194" customFormat="1" x14ac:dyDescent="0.25">
      <c r="B2997" s="233">
        <v>3005</v>
      </c>
      <c r="C2997" s="293">
        <v>45521</v>
      </c>
      <c r="D2997" s="195" t="s">
        <v>121</v>
      </c>
      <c r="E2997" s="196" t="s">
        <v>258</v>
      </c>
      <c r="F2997" s="196" t="s">
        <v>1</v>
      </c>
      <c r="G2997" s="196" t="s">
        <v>300</v>
      </c>
      <c r="H2997" s="196">
        <v>6</v>
      </c>
      <c r="I2997" s="196" t="s">
        <v>303</v>
      </c>
      <c r="J2997" s="196">
        <v>0</v>
      </c>
      <c r="K2997" s="448"/>
      <c r="L2997" s="196"/>
      <c r="M2997" s="196"/>
      <c r="N2997" s="216">
        <v>0</v>
      </c>
      <c r="O2997" s="216">
        <v>0</v>
      </c>
      <c r="P2997" s="216">
        <v>0</v>
      </c>
      <c r="Q2997" s="335">
        <v>0</v>
      </c>
      <c r="R2997" s="234"/>
    </row>
    <row r="2998" spans="2:18" s="194" customFormat="1" x14ac:dyDescent="0.25">
      <c r="B2998" s="233">
        <v>3006</v>
      </c>
      <c r="C2998" s="293">
        <v>45521</v>
      </c>
      <c r="D2998" s="195" t="s">
        <v>349</v>
      </c>
      <c r="E2998" s="196" t="s">
        <v>258</v>
      </c>
      <c r="F2998" s="196" t="s">
        <v>1</v>
      </c>
      <c r="G2998" s="196" t="s">
        <v>300</v>
      </c>
      <c r="H2998" s="196">
        <v>6</v>
      </c>
      <c r="I2998" s="196" t="s">
        <v>303</v>
      </c>
      <c r="J2998" s="196">
        <v>0</v>
      </c>
      <c r="K2998" s="448"/>
      <c r="L2998" s="196"/>
      <c r="M2998" s="196"/>
      <c r="N2998" s="216">
        <v>0</v>
      </c>
      <c r="O2998" s="216">
        <v>0</v>
      </c>
      <c r="P2998" s="216">
        <v>0</v>
      </c>
      <c r="Q2998" s="335">
        <v>0</v>
      </c>
      <c r="R2998" s="234"/>
    </row>
    <row r="2999" spans="2:18" s="194" customFormat="1" x14ac:dyDescent="0.25">
      <c r="B2999" s="233">
        <v>3007</v>
      </c>
      <c r="C2999" s="293">
        <v>45521</v>
      </c>
      <c r="D2999" s="195" t="s">
        <v>449</v>
      </c>
      <c r="E2999" s="196" t="s">
        <v>258</v>
      </c>
      <c r="F2999" s="196" t="s">
        <v>1</v>
      </c>
      <c r="G2999" s="196" t="s">
        <v>300</v>
      </c>
      <c r="H2999" s="196">
        <v>6</v>
      </c>
      <c r="I2999" s="196" t="s">
        <v>303</v>
      </c>
      <c r="J2999" s="196">
        <v>0</v>
      </c>
      <c r="K2999" s="448"/>
      <c r="L2999" s="196"/>
      <c r="M2999" s="196"/>
      <c r="N2999" s="216">
        <v>0</v>
      </c>
      <c r="O2999" s="216">
        <v>0</v>
      </c>
      <c r="P2999" s="216">
        <v>0</v>
      </c>
      <c r="Q2999" s="335">
        <v>0</v>
      </c>
      <c r="R2999" s="234"/>
    </row>
    <row r="3000" spans="2:18" s="194" customFormat="1" x14ac:dyDescent="0.25">
      <c r="B3000" s="233">
        <v>3008</v>
      </c>
      <c r="C3000" s="293">
        <v>45521</v>
      </c>
      <c r="D3000" s="195" t="s">
        <v>368</v>
      </c>
      <c r="E3000" s="196" t="s">
        <v>181</v>
      </c>
      <c r="F3000" s="196" t="s">
        <v>302</v>
      </c>
      <c r="G3000" s="196">
        <v>0</v>
      </c>
      <c r="H3000" s="196">
        <v>6</v>
      </c>
      <c r="I3000" s="196"/>
      <c r="J3000" s="196">
        <v>0</v>
      </c>
      <c r="K3000" s="448"/>
      <c r="L3000" s="196"/>
      <c r="M3000" s="196"/>
      <c r="N3000" s="216">
        <v>0</v>
      </c>
      <c r="O3000" s="216">
        <v>0</v>
      </c>
      <c r="P3000" s="216">
        <v>0</v>
      </c>
      <c r="Q3000" s="335">
        <v>0</v>
      </c>
      <c r="R3000" s="234"/>
    </row>
    <row r="3001" spans="2:18" s="194" customFormat="1" x14ac:dyDescent="0.25">
      <c r="B3001" s="233">
        <v>3009</v>
      </c>
      <c r="C3001" s="293">
        <v>45521</v>
      </c>
      <c r="D3001" s="195" t="s">
        <v>371</v>
      </c>
      <c r="E3001" s="196" t="s">
        <v>92</v>
      </c>
      <c r="F3001" s="196" t="s">
        <v>64</v>
      </c>
      <c r="G3001" s="196" t="s">
        <v>210</v>
      </c>
      <c r="H3001" s="196">
        <v>5</v>
      </c>
      <c r="I3001" s="196"/>
      <c r="J3001" s="196">
        <v>0</v>
      </c>
      <c r="K3001" s="448"/>
      <c r="L3001" s="196"/>
      <c r="M3001" s="196"/>
      <c r="N3001" s="216">
        <v>0</v>
      </c>
      <c r="O3001" s="216">
        <v>0</v>
      </c>
      <c r="P3001" s="216">
        <v>0</v>
      </c>
      <c r="Q3001" s="335">
        <v>0</v>
      </c>
      <c r="R3001" s="234"/>
    </row>
    <row r="3002" spans="2:18" s="194" customFormat="1" x14ac:dyDescent="0.25">
      <c r="B3002" s="233">
        <v>3010</v>
      </c>
      <c r="C3002" s="293">
        <v>45521</v>
      </c>
      <c r="D3002" s="195" t="s">
        <v>116</v>
      </c>
      <c r="E3002" s="196" t="s">
        <v>92</v>
      </c>
      <c r="F3002" s="196" t="s">
        <v>1</v>
      </c>
      <c r="G3002" s="196" t="s">
        <v>209</v>
      </c>
      <c r="H3002" s="196">
        <v>6.65</v>
      </c>
      <c r="I3002" s="196" t="s">
        <v>215</v>
      </c>
      <c r="J3002" s="196">
        <v>15</v>
      </c>
      <c r="K3002" s="448">
        <v>715400</v>
      </c>
      <c r="L3002" s="196" t="s">
        <v>1</v>
      </c>
      <c r="M3002" s="196" t="s">
        <v>297</v>
      </c>
      <c r="N3002" s="216">
        <v>0</v>
      </c>
      <c r="O3002" s="216">
        <v>114.71249999999999</v>
      </c>
      <c r="P3002" s="216">
        <v>0</v>
      </c>
      <c r="Q3002" s="335">
        <v>0</v>
      </c>
      <c r="R3002" s="234"/>
    </row>
    <row r="3003" spans="2:18" s="194" customFormat="1" x14ac:dyDescent="0.25">
      <c r="B3003" s="233">
        <v>3011</v>
      </c>
      <c r="C3003" s="293">
        <v>45521</v>
      </c>
      <c r="D3003" s="195" t="s">
        <v>94</v>
      </c>
      <c r="E3003" s="196" t="s">
        <v>92</v>
      </c>
      <c r="F3003" s="196" t="s">
        <v>1</v>
      </c>
      <c r="G3003" s="196" t="s">
        <v>209</v>
      </c>
      <c r="H3003" s="196">
        <v>6.65</v>
      </c>
      <c r="I3003" s="196" t="s">
        <v>214</v>
      </c>
      <c r="J3003" s="196">
        <v>21</v>
      </c>
      <c r="K3003" s="448">
        <v>713820</v>
      </c>
      <c r="L3003" s="196" t="s">
        <v>1</v>
      </c>
      <c r="M3003" s="196" t="s">
        <v>298</v>
      </c>
      <c r="N3003" s="216">
        <v>139.65</v>
      </c>
      <c r="O3003" s="216">
        <v>0</v>
      </c>
      <c r="P3003" s="216">
        <v>0</v>
      </c>
      <c r="Q3003" s="335">
        <v>0</v>
      </c>
      <c r="R3003" s="234"/>
    </row>
    <row r="3004" spans="2:18" s="194" customFormat="1" x14ac:dyDescent="0.25">
      <c r="B3004" s="233">
        <v>3012</v>
      </c>
      <c r="C3004" s="293">
        <v>45521</v>
      </c>
      <c r="D3004" s="195" t="s">
        <v>91</v>
      </c>
      <c r="E3004" s="196" t="s">
        <v>92</v>
      </c>
      <c r="F3004" s="196" t="s">
        <v>1</v>
      </c>
      <c r="G3004" s="196" t="s">
        <v>209</v>
      </c>
      <c r="H3004" s="196">
        <v>6.65</v>
      </c>
      <c r="I3004" s="196" t="s">
        <v>214</v>
      </c>
      <c r="J3004" s="196">
        <v>21</v>
      </c>
      <c r="K3004" s="448">
        <v>713820</v>
      </c>
      <c r="L3004" s="196" t="s">
        <v>1</v>
      </c>
      <c r="M3004" s="196" t="s">
        <v>298</v>
      </c>
      <c r="N3004" s="216">
        <v>139.65</v>
      </c>
      <c r="O3004" s="216">
        <v>0</v>
      </c>
      <c r="P3004" s="216">
        <v>0</v>
      </c>
      <c r="Q3004" s="335">
        <v>0</v>
      </c>
      <c r="R3004" s="234"/>
    </row>
    <row r="3005" spans="2:18" s="194" customFormat="1" x14ac:dyDescent="0.25">
      <c r="B3005" s="233">
        <v>3013</v>
      </c>
      <c r="C3005" s="293">
        <v>45521</v>
      </c>
      <c r="D3005" s="195" t="s">
        <v>94</v>
      </c>
      <c r="E3005" s="196" t="s">
        <v>92</v>
      </c>
      <c r="F3005" s="196" t="s">
        <v>1</v>
      </c>
      <c r="G3005" s="196" t="s">
        <v>209</v>
      </c>
      <c r="H3005" s="196">
        <v>6.65</v>
      </c>
      <c r="I3005" s="196" t="s">
        <v>284</v>
      </c>
      <c r="J3005" s="196">
        <v>21</v>
      </c>
      <c r="K3005" s="448">
        <v>713820</v>
      </c>
      <c r="L3005" s="196" t="s">
        <v>1</v>
      </c>
      <c r="M3005" s="196" t="s">
        <v>298</v>
      </c>
      <c r="N3005" s="216">
        <f t="shared" ref="N3005:N3006" si="193">IF(I3005=$N$5,J3005*H3005,0)</f>
        <v>0</v>
      </c>
      <c r="O3005" s="216">
        <f t="shared" ref="O3005:O3006" si="194">IF(I3005=$O$5,J3005*H3005,0)*1.15</f>
        <v>0</v>
      </c>
      <c r="P3005" s="216">
        <f t="shared" ref="P3005:P3006" si="195">IF(I3005=$P$5,J3005*H3005,0)</f>
        <v>0</v>
      </c>
      <c r="Q3005" s="335">
        <f t="shared" ref="Q3005:Q3006" si="196">IF(I3005=$Q$5,J3005*H3005,0)</f>
        <v>0</v>
      </c>
      <c r="R3005" s="234"/>
    </row>
    <row r="3006" spans="2:18" s="194" customFormat="1" x14ac:dyDescent="0.25">
      <c r="B3006" s="232">
        <v>3014</v>
      </c>
      <c r="C3006" s="293">
        <v>45521</v>
      </c>
      <c r="D3006" s="195" t="s">
        <v>116</v>
      </c>
      <c r="E3006" s="196" t="s">
        <v>92</v>
      </c>
      <c r="F3006" s="196" t="s">
        <v>1</v>
      </c>
      <c r="G3006" s="196" t="s">
        <v>209</v>
      </c>
      <c r="H3006" s="196">
        <v>6.65</v>
      </c>
      <c r="I3006" s="196" t="s">
        <v>247</v>
      </c>
      <c r="J3006" s="196">
        <v>21</v>
      </c>
      <c r="K3006" s="448">
        <v>713800</v>
      </c>
      <c r="L3006" s="196" t="s">
        <v>1</v>
      </c>
      <c r="M3006" s="196" t="s">
        <v>514</v>
      </c>
      <c r="N3006" s="216">
        <f t="shared" si="193"/>
        <v>0</v>
      </c>
      <c r="O3006" s="216">
        <f t="shared" si="194"/>
        <v>0</v>
      </c>
      <c r="P3006" s="216">
        <f t="shared" si="195"/>
        <v>0</v>
      </c>
      <c r="Q3006" s="335">
        <f t="shared" si="196"/>
        <v>139.65</v>
      </c>
      <c r="R3006" s="234"/>
    </row>
    <row r="3007" spans="2:18" s="194" customFormat="1" x14ac:dyDescent="0.25">
      <c r="B3007" s="233">
        <v>3015</v>
      </c>
      <c r="C3007" s="293">
        <v>45521</v>
      </c>
      <c r="D3007" s="195" t="s">
        <v>295</v>
      </c>
      <c r="E3007" s="196" t="s">
        <v>92</v>
      </c>
      <c r="F3007" s="196" t="s">
        <v>62</v>
      </c>
      <c r="G3007" s="196" t="s">
        <v>210</v>
      </c>
      <c r="H3007" s="196">
        <v>4.1500000000000004</v>
      </c>
      <c r="I3007" s="196"/>
      <c r="J3007" s="196">
        <v>0</v>
      </c>
      <c r="K3007" s="448"/>
      <c r="L3007" s="196"/>
      <c r="M3007" s="196"/>
      <c r="N3007" s="216">
        <v>0</v>
      </c>
      <c r="O3007" s="216">
        <v>0</v>
      </c>
      <c r="P3007" s="216">
        <v>0</v>
      </c>
      <c r="Q3007" s="335">
        <v>0</v>
      </c>
      <c r="R3007" s="234"/>
    </row>
    <row r="3008" spans="2:18" s="194" customFormat="1" x14ac:dyDescent="0.25">
      <c r="B3008" s="233">
        <v>3016</v>
      </c>
      <c r="C3008" s="293">
        <v>45521</v>
      </c>
      <c r="D3008" s="195" t="s">
        <v>155</v>
      </c>
      <c r="E3008" s="196" t="s">
        <v>92</v>
      </c>
      <c r="F3008" s="196" t="s">
        <v>62</v>
      </c>
      <c r="G3008" s="196" t="s">
        <v>210</v>
      </c>
      <c r="H3008" s="196">
        <v>4.1500000000000004</v>
      </c>
      <c r="I3008" s="196" t="s">
        <v>215</v>
      </c>
      <c r="J3008" s="196">
        <v>12</v>
      </c>
      <c r="K3008" s="448">
        <v>715600</v>
      </c>
      <c r="L3008" s="196" t="s">
        <v>62</v>
      </c>
      <c r="M3008" s="196" t="s">
        <v>298</v>
      </c>
      <c r="N3008" s="216">
        <v>0</v>
      </c>
      <c r="O3008" s="216">
        <v>57.27</v>
      </c>
      <c r="P3008" s="216">
        <v>0</v>
      </c>
      <c r="Q3008" s="335">
        <v>0</v>
      </c>
      <c r="R3008" s="234"/>
    </row>
    <row r="3009" spans="2:18" s="194" customFormat="1" x14ac:dyDescent="0.25">
      <c r="B3009" s="233">
        <v>3017</v>
      </c>
      <c r="C3009" s="293">
        <v>45521</v>
      </c>
      <c r="D3009" s="195" t="s">
        <v>154</v>
      </c>
      <c r="E3009" s="196" t="s">
        <v>92</v>
      </c>
      <c r="F3009" s="196" t="s">
        <v>62</v>
      </c>
      <c r="G3009" s="196" t="s">
        <v>210</v>
      </c>
      <c r="H3009" s="196">
        <v>4.1500000000000004</v>
      </c>
      <c r="I3009" s="196" t="s">
        <v>215</v>
      </c>
      <c r="J3009" s="196">
        <v>17</v>
      </c>
      <c r="K3009" s="448">
        <v>715600</v>
      </c>
      <c r="L3009" s="196" t="s">
        <v>62</v>
      </c>
      <c r="M3009" s="196" t="s">
        <v>298</v>
      </c>
      <c r="N3009" s="216">
        <v>0</v>
      </c>
      <c r="O3009" s="216">
        <v>81.132500000000007</v>
      </c>
      <c r="P3009" s="216">
        <v>0</v>
      </c>
      <c r="Q3009" s="335">
        <v>0</v>
      </c>
      <c r="R3009" s="234"/>
    </row>
    <row r="3010" spans="2:18" s="194" customFormat="1" x14ac:dyDescent="0.25">
      <c r="B3010" s="233">
        <v>3018</v>
      </c>
      <c r="C3010" s="293">
        <v>45521</v>
      </c>
      <c r="D3010" s="195" t="s">
        <v>426</v>
      </c>
      <c r="E3010" s="196" t="s">
        <v>159</v>
      </c>
      <c r="F3010" s="196" t="s">
        <v>381</v>
      </c>
      <c r="G3010" s="196" t="s">
        <v>159</v>
      </c>
      <c r="H3010" s="196">
        <v>10</v>
      </c>
      <c r="I3010" s="196" t="s">
        <v>66</v>
      </c>
      <c r="J3010" s="196">
        <v>4</v>
      </c>
      <c r="K3010" s="448"/>
      <c r="L3010" s="196"/>
      <c r="M3010" s="196"/>
      <c r="N3010" s="216">
        <v>0</v>
      </c>
      <c r="O3010" s="216">
        <v>0</v>
      </c>
      <c r="P3010" s="216">
        <v>40</v>
      </c>
      <c r="Q3010" s="335">
        <v>0</v>
      </c>
      <c r="R3010" s="234"/>
    </row>
    <row r="3011" spans="2:18" s="194" customFormat="1" x14ac:dyDescent="0.25">
      <c r="B3011" s="233">
        <v>3019</v>
      </c>
      <c r="C3011" s="293">
        <v>45521</v>
      </c>
      <c r="D3011" s="195" t="s">
        <v>277</v>
      </c>
      <c r="E3011" s="196" t="s">
        <v>176</v>
      </c>
      <c r="F3011" s="196" t="s">
        <v>7</v>
      </c>
      <c r="G3011" s="196" t="s">
        <v>209</v>
      </c>
      <c r="H3011" s="196">
        <v>7</v>
      </c>
      <c r="I3011" s="196" t="s">
        <v>214</v>
      </c>
      <c r="J3011" s="196">
        <v>52</v>
      </c>
      <c r="K3011" s="448">
        <v>723</v>
      </c>
      <c r="L3011" s="196" t="s">
        <v>7</v>
      </c>
      <c r="M3011" s="196" t="s">
        <v>298</v>
      </c>
      <c r="N3011" s="216">
        <v>364</v>
      </c>
      <c r="O3011" s="216">
        <v>0</v>
      </c>
      <c r="P3011" s="216">
        <v>0</v>
      </c>
      <c r="Q3011" s="335">
        <v>0</v>
      </c>
      <c r="R3011" s="234"/>
    </row>
    <row r="3012" spans="2:18" s="194" customFormat="1" x14ac:dyDescent="0.25">
      <c r="B3012" s="233">
        <v>3020</v>
      </c>
      <c r="C3012" s="293">
        <v>45521</v>
      </c>
      <c r="D3012" s="195" t="s">
        <v>261</v>
      </c>
      <c r="E3012" s="196" t="s">
        <v>269</v>
      </c>
      <c r="F3012" s="196" t="s">
        <v>7</v>
      </c>
      <c r="G3012" s="196" t="s">
        <v>210</v>
      </c>
      <c r="H3012" s="196">
        <v>5</v>
      </c>
      <c r="I3012" s="196" t="s">
        <v>214</v>
      </c>
      <c r="J3012" s="196">
        <v>2</v>
      </c>
      <c r="K3012" s="448">
        <v>723</v>
      </c>
      <c r="L3012" s="196" t="s">
        <v>7</v>
      </c>
      <c r="M3012" s="196" t="s">
        <v>298</v>
      </c>
      <c r="N3012" s="216">
        <v>10</v>
      </c>
      <c r="O3012" s="216">
        <v>0</v>
      </c>
      <c r="P3012" s="216">
        <v>0</v>
      </c>
      <c r="Q3012" s="335">
        <v>0</v>
      </c>
      <c r="R3012" s="234"/>
    </row>
    <row r="3013" spans="2:18" s="194" customFormat="1" x14ac:dyDescent="0.25">
      <c r="B3013" s="233">
        <v>3021</v>
      </c>
      <c r="C3013" s="293">
        <v>45521</v>
      </c>
      <c r="D3013" s="195" t="s">
        <v>254</v>
      </c>
      <c r="E3013" s="196" t="s">
        <v>159</v>
      </c>
      <c r="F3013" s="196" t="s">
        <v>7</v>
      </c>
      <c r="G3013" s="196" t="s">
        <v>159</v>
      </c>
      <c r="H3013" s="196">
        <v>10</v>
      </c>
      <c r="I3013" s="196"/>
      <c r="J3013" s="196">
        <v>0</v>
      </c>
      <c r="K3013" s="448"/>
      <c r="L3013" s="196"/>
      <c r="M3013" s="196"/>
      <c r="N3013" s="216">
        <v>0</v>
      </c>
      <c r="O3013" s="216">
        <v>0</v>
      </c>
      <c r="P3013" s="216">
        <v>0</v>
      </c>
      <c r="Q3013" s="335">
        <v>0</v>
      </c>
      <c r="R3013" s="234"/>
    </row>
    <row r="3014" spans="2:18" s="194" customFormat="1" x14ac:dyDescent="0.25">
      <c r="B3014" s="233">
        <v>3022</v>
      </c>
      <c r="C3014" s="293">
        <v>45521</v>
      </c>
      <c r="D3014" s="195" t="s">
        <v>352</v>
      </c>
      <c r="E3014" s="196" t="s">
        <v>176</v>
      </c>
      <c r="F3014" s="196" t="s">
        <v>7</v>
      </c>
      <c r="G3014" s="196" t="s">
        <v>209</v>
      </c>
      <c r="H3014" s="196">
        <v>7</v>
      </c>
      <c r="I3014" s="196" t="s">
        <v>214</v>
      </c>
      <c r="J3014" s="196">
        <v>0</v>
      </c>
      <c r="K3014" s="448"/>
      <c r="L3014" s="196"/>
      <c r="M3014" s="196"/>
      <c r="N3014" s="216">
        <v>0</v>
      </c>
      <c r="O3014" s="216">
        <v>0</v>
      </c>
      <c r="P3014" s="216">
        <v>0</v>
      </c>
      <c r="Q3014" s="335">
        <v>0</v>
      </c>
      <c r="R3014" s="234"/>
    </row>
    <row r="3015" spans="2:18" s="194" customFormat="1" x14ac:dyDescent="0.25">
      <c r="B3015" s="233">
        <v>3023</v>
      </c>
      <c r="C3015" s="293">
        <v>45521</v>
      </c>
      <c r="D3015" s="195" t="s">
        <v>175</v>
      </c>
      <c r="E3015" s="196" t="s">
        <v>176</v>
      </c>
      <c r="F3015" s="196" t="s">
        <v>7</v>
      </c>
      <c r="G3015" s="196" t="s">
        <v>209</v>
      </c>
      <c r="H3015" s="196">
        <v>7</v>
      </c>
      <c r="I3015" s="196" t="s">
        <v>214</v>
      </c>
      <c r="J3015" s="196">
        <v>51</v>
      </c>
      <c r="K3015" s="448">
        <v>723</v>
      </c>
      <c r="L3015" s="196" t="s">
        <v>7</v>
      </c>
      <c r="M3015" s="196" t="s">
        <v>298</v>
      </c>
      <c r="N3015" s="216">
        <v>357</v>
      </c>
      <c r="O3015" s="216">
        <v>0</v>
      </c>
      <c r="P3015" s="216">
        <v>0</v>
      </c>
      <c r="Q3015" s="335">
        <v>0</v>
      </c>
      <c r="R3015" s="234"/>
    </row>
    <row r="3016" spans="2:18" s="194" customFormat="1" x14ac:dyDescent="0.25">
      <c r="B3016" s="233">
        <v>3024</v>
      </c>
      <c r="C3016" s="293">
        <v>45521</v>
      </c>
      <c r="D3016" s="195" t="s">
        <v>171</v>
      </c>
      <c r="E3016" s="196" t="s">
        <v>159</v>
      </c>
      <c r="F3016" s="196" t="s">
        <v>7</v>
      </c>
      <c r="G3016" s="196" t="s">
        <v>159</v>
      </c>
      <c r="H3016" s="196">
        <v>11.2</v>
      </c>
      <c r="I3016" s="196" t="s">
        <v>66</v>
      </c>
      <c r="J3016" s="196">
        <v>6</v>
      </c>
      <c r="K3016" s="448"/>
      <c r="L3016" s="196"/>
      <c r="M3016" s="196"/>
      <c r="N3016" s="216">
        <v>0</v>
      </c>
      <c r="O3016" s="216">
        <v>0</v>
      </c>
      <c r="P3016" s="216">
        <v>67.199999999999989</v>
      </c>
      <c r="Q3016" s="335">
        <v>0</v>
      </c>
      <c r="R3016" s="234"/>
    </row>
    <row r="3017" spans="2:18" s="194" customFormat="1" x14ac:dyDescent="0.25">
      <c r="B3017" s="233">
        <v>3025</v>
      </c>
      <c r="C3017" s="293">
        <v>45521</v>
      </c>
      <c r="D3017" s="195" t="s">
        <v>150</v>
      </c>
      <c r="E3017" s="196" t="s">
        <v>92</v>
      </c>
      <c r="F3017" s="196" t="s">
        <v>63</v>
      </c>
      <c r="G3017" s="196" t="s">
        <v>210</v>
      </c>
      <c r="H3017" s="196">
        <v>4.1500000000000004</v>
      </c>
      <c r="I3017" s="196" t="s">
        <v>215</v>
      </c>
      <c r="J3017" s="196">
        <v>30</v>
      </c>
      <c r="K3017" s="448">
        <v>715230</v>
      </c>
      <c r="L3017" s="196" t="s">
        <v>63</v>
      </c>
      <c r="M3017" s="196" t="s">
        <v>298</v>
      </c>
      <c r="N3017" s="216">
        <v>0</v>
      </c>
      <c r="O3017" s="216">
        <v>143.17500000000001</v>
      </c>
      <c r="P3017" s="216">
        <v>0</v>
      </c>
      <c r="Q3017" s="335">
        <v>0</v>
      </c>
      <c r="R3017" s="234"/>
    </row>
    <row r="3018" spans="2:18" s="194" customFormat="1" x14ac:dyDescent="0.25">
      <c r="B3018" s="233">
        <v>3026</v>
      </c>
      <c r="C3018" s="293">
        <v>45521</v>
      </c>
      <c r="D3018" s="195" t="s">
        <v>148</v>
      </c>
      <c r="E3018" s="196" t="s">
        <v>92</v>
      </c>
      <c r="F3018" s="196" t="s">
        <v>63</v>
      </c>
      <c r="G3018" s="196" t="s">
        <v>210</v>
      </c>
      <c r="H3018" s="196">
        <v>4.1500000000000004</v>
      </c>
      <c r="I3018" s="196" t="s">
        <v>215</v>
      </c>
      <c r="J3018" s="196">
        <v>33</v>
      </c>
      <c r="K3018" s="448">
        <v>715230</v>
      </c>
      <c r="L3018" s="196" t="s">
        <v>63</v>
      </c>
      <c r="M3018" s="196" t="s">
        <v>298</v>
      </c>
      <c r="N3018" s="216">
        <v>0</v>
      </c>
      <c r="O3018" s="216">
        <v>157.49250000000001</v>
      </c>
      <c r="P3018" s="216">
        <v>0</v>
      </c>
      <c r="Q3018" s="335">
        <v>0</v>
      </c>
      <c r="R3018" s="234"/>
    </row>
    <row r="3019" spans="2:18" s="194" customFormat="1" x14ac:dyDescent="0.25">
      <c r="B3019" s="233">
        <v>3027</v>
      </c>
      <c r="C3019" s="293">
        <v>45521</v>
      </c>
      <c r="D3019" s="195" t="s">
        <v>177</v>
      </c>
      <c r="E3019" s="196" t="s">
        <v>159</v>
      </c>
      <c r="F3019" s="196" t="s">
        <v>8</v>
      </c>
      <c r="G3019" s="196" t="s">
        <v>159</v>
      </c>
      <c r="H3019" s="196">
        <v>11.6</v>
      </c>
      <c r="I3019" s="196" t="s">
        <v>66</v>
      </c>
      <c r="J3019" s="196">
        <v>6</v>
      </c>
      <c r="K3019" s="448"/>
      <c r="L3019" s="196"/>
      <c r="M3019" s="196"/>
      <c r="N3019" s="216">
        <v>0</v>
      </c>
      <c r="O3019" s="216">
        <v>0</v>
      </c>
      <c r="P3019" s="216">
        <v>69.599999999999994</v>
      </c>
      <c r="Q3019" s="335">
        <v>0</v>
      </c>
      <c r="R3019" s="234"/>
    </row>
    <row r="3020" spans="2:18" s="194" customFormat="1" x14ac:dyDescent="0.25">
      <c r="B3020" s="233">
        <v>3028</v>
      </c>
      <c r="C3020" s="293">
        <v>45521</v>
      </c>
      <c r="D3020" s="195" t="s">
        <v>139</v>
      </c>
      <c r="E3020" s="196" t="s">
        <v>92</v>
      </c>
      <c r="F3020" s="196" t="s">
        <v>2</v>
      </c>
      <c r="G3020" s="196" t="s">
        <v>209</v>
      </c>
      <c r="H3020" s="196">
        <v>7</v>
      </c>
      <c r="I3020" s="196" t="s">
        <v>215</v>
      </c>
      <c r="J3020" s="196">
        <v>22</v>
      </c>
      <c r="K3020" s="448">
        <v>715400</v>
      </c>
      <c r="L3020" s="196" t="s">
        <v>1</v>
      </c>
      <c r="M3020" s="196" t="s">
        <v>297</v>
      </c>
      <c r="N3020" s="216">
        <v>0</v>
      </c>
      <c r="O3020" s="216">
        <v>177.1</v>
      </c>
      <c r="P3020" s="216">
        <v>0</v>
      </c>
      <c r="Q3020" s="335">
        <v>0</v>
      </c>
      <c r="R3020" s="234"/>
    </row>
    <row r="3021" spans="2:18" s="194" customFormat="1" x14ac:dyDescent="0.25">
      <c r="B3021" s="233">
        <v>3029</v>
      </c>
      <c r="C3021" s="293">
        <v>45521</v>
      </c>
      <c r="D3021" s="195" t="s">
        <v>140</v>
      </c>
      <c r="E3021" s="196" t="s">
        <v>92</v>
      </c>
      <c r="F3021" s="196" t="s">
        <v>2</v>
      </c>
      <c r="G3021" s="196" t="s">
        <v>209</v>
      </c>
      <c r="H3021" s="196">
        <v>7</v>
      </c>
      <c r="I3021" s="196" t="s">
        <v>215</v>
      </c>
      <c r="J3021" s="196">
        <v>5</v>
      </c>
      <c r="K3021" s="448">
        <v>715400</v>
      </c>
      <c r="L3021" s="196" t="s">
        <v>1</v>
      </c>
      <c r="M3021" s="196" t="s">
        <v>297</v>
      </c>
      <c r="N3021" s="216">
        <v>0</v>
      </c>
      <c r="O3021" s="216">
        <v>40.25</v>
      </c>
      <c r="P3021" s="216">
        <v>0</v>
      </c>
      <c r="Q3021" s="335">
        <v>0</v>
      </c>
      <c r="R3021" s="234"/>
    </row>
    <row r="3022" spans="2:18" s="194" customFormat="1" x14ac:dyDescent="0.25">
      <c r="B3022" s="233">
        <v>3030</v>
      </c>
      <c r="C3022" s="293">
        <v>45521</v>
      </c>
      <c r="D3022" s="195" t="s">
        <v>141</v>
      </c>
      <c r="E3022" s="196" t="s">
        <v>92</v>
      </c>
      <c r="F3022" s="196" t="s">
        <v>2</v>
      </c>
      <c r="G3022" s="196" t="s">
        <v>209</v>
      </c>
      <c r="H3022" s="196">
        <v>7</v>
      </c>
      <c r="I3022" s="196" t="s">
        <v>215</v>
      </c>
      <c r="J3022" s="196">
        <v>25</v>
      </c>
      <c r="K3022" s="448">
        <v>715400</v>
      </c>
      <c r="L3022" s="196" t="s">
        <v>1</v>
      </c>
      <c r="M3022" s="196" t="s">
        <v>297</v>
      </c>
      <c r="N3022" s="216">
        <v>0</v>
      </c>
      <c r="O3022" s="216">
        <v>201.24999999999997</v>
      </c>
      <c r="P3022" s="216">
        <v>0</v>
      </c>
      <c r="Q3022" s="335">
        <v>0</v>
      </c>
      <c r="R3022" s="234"/>
    </row>
    <row r="3023" spans="2:18" s="194" customFormat="1" x14ac:dyDescent="0.25">
      <c r="B3023" s="233">
        <v>3031</v>
      </c>
      <c r="C3023" s="293">
        <v>45521</v>
      </c>
      <c r="D3023" s="195" t="s">
        <v>252</v>
      </c>
      <c r="E3023" s="196" t="s">
        <v>92</v>
      </c>
      <c r="F3023" s="196" t="s">
        <v>2</v>
      </c>
      <c r="G3023" s="196" t="s">
        <v>209</v>
      </c>
      <c r="H3023" s="196">
        <v>7</v>
      </c>
      <c r="I3023" s="196" t="s">
        <v>214</v>
      </c>
      <c r="J3023" s="196">
        <v>25</v>
      </c>
      <c r="K3023" s="448">
        <v>712650</v>
      </c>
      <c r="L3023" s="196" t="s">
        <v>2</v>
      </c>
      <c r="M3023" s="196" t="s">
        <v>297</v>
      </c>
      <c r="N3023" s="216">
        <v>175</v>
      </c>
      <c r="O3023" s="216">
        <v>0</v>
      </c>
      <c r="P3023" s="216">
        <v>0</v>
      </c>
      <c r="Q3023" s="335">
        <v>0</v>
      </c>
      <c r="R3023" s="234"/>
    </row>
    <row r="3024" spans="2:18" s="194" customFormat="1" x14ac:dyDescent="0.25">
      <c r="B3024" s="233">
        <v>3032</v>
      </c>
      <c r="C3024" s="293">
        <v>45521</v>
      </c>
      <c r="D3024" s="195" t="s">
        <v>259</v>
      </c>
      <c r="E3024" s="196" t="s">
        <v>92</v>
      </c>
      <c r="F3024" s="196" t="s">
        <v>2</v>
      </c>
      <c r="G3024" s="196" t="s">
        <v>209</v>
      </c>
      <c r="H3024" s="196">
        <v>7</v>
      </c>
      <c r="I3024" s="196" t="s">
        <v>214</v>
      </c>
      <c r="J3024" s="196">
        <v>25</v>
      </c>
      <c r="K3024" s="448">
        <v>712650</v>
      </c>
      <c r="L3024" s="196" t="s">
        <v>2</v>
      </c>
      <c r="M3024" s="196" t="s">
        <v>297</v>
      </c>
      <c r="N3024" s="216">
        <v>175</v>
      </c>
      <c r="O3024" s="216">
        <v>0</v>
      </c>
      <c r="P3024" s="216">
        <v>0</v>
      </c>
      <c r="Q3024" s="335">
        <v>0</v>
      </c>
      <c r="R3024" s="234"/>
    </row>
    <row r="3025" spans="2:18" s="194" customFormat="1" x14ac:dyDescent="0.25">
      <c r="B3025" s="233">
        <v>3033</v>
      </c>
      <c r="C3025" s="293">
        <v>45521</v>
      </c>
      <c r="D3025" s="195" t="s">
        <v>260</v>
      </c>
      <c r="E3025" s="196" t="s">
        <v>92</v>
      </c>
      <c r="F3025" s="196" t="s">
        <v>2</v>
      </c>
      <c r="G3025" s="196" t="s">
        <v>209</v>
      </c>
      <c r="H3025" s="196">
        <v>7</v>
      </c>
      <c r="I3025" s="196" t="s">
        <v>214</v>
      </c>
      <c r="J3025" s="196">
        <v>30</v>
      </c>
      <c r="K3025" s="448">
        <v>712650</v>
      </c>
      <c r="L3025" s="196" t="s">
        <v>2</v>
      </c>
      <c r="M3025" s="196" t="s">
        <v>297</v>
      </c>
      <c r="N3025" s="216">
        <v>210</v>
      </c>
      <c r="O3025" s="216">
        <v>0</v>
      </c>
      <c r="P3025" s="216">
        <v>0</v>
      </c>
      <c r="Q3025" s="335">
        <v>0</v>
      </c>
      <c r="R3025" s="234"/>
    </row>
    <row r="3026" spans="2:18" s="194" customFormat="1" x14ac:dyDescent="0.25">
      <c r="B3026" s="233">
        <v>3034</v>
      </c>
      <c r="C3026" s="293">
        <v>45521</v>
      </c>
      <c r="D3026" s="195" t="s">
        <v>379</v>
      </c>
      <c r="E3026" s="196" t="s">
        <v>269</v>
      </c>
      <c r="F3026" s="196" t="s">
        <v>381</v>
      </c>
      <c r="G3026" s="196" t="s">
        <v>210</v>
      </c>
      <c r="H3026" s="196">
        <v>4.1500000000000004</v>
      </c>
      <c r="I3026" s="196" t="s">
        <v>215</v>
      </c>
      <c r="J3026" s="196">
        <v>22</v>
      </c>
      <c r="K3026" s="448">
        <v>715600</v>
      </c>
      <c r="L3026" s="196" t="s">
        <v>381</v>
      </c>
      <c r="M3026" s="196" t="s">
        <v>298</v>
      </c>
      <c r="N3026" s="216">
        <v>0</v>
      </c>
      <c r="O3026" s="216">
        <v>104.995</v>
      </c>
      <c r="P3026" s="216">
        <v>0</v>
      </c>
      <c r="Q3026" s="335">
        <v>0</v>
      </c>
      <c r="R3026" s="234"/>
    </row>
    <row r="3027" spans="2:18" s="194" customFormat="1" x14ac:dyDescent="0.25">
      <c r="B3027" s="233">
        <v>3035</v>
      </c>
      <c r="C3027" s="293">
        <v>45521</v>
      </c>
      <c r="D3027" s="195" t="s">
        <v>380</v>
      </c>
      <c r="E3027" s="196" t="s">
        <v>269</v>
      </c>
      <c r="F3027" s="196" t="s">
        <v>381</v>
      </c>
      <c r="G3027" s="196" t="s">
        <v>210</v>
      </c>
      <c r="H3027" s="196">
        <v>4.1500000000000004</v>
      </c>
      <c r="I3027" s="196" t="s">
        <v>215</v>
      </c>
      <c r="J3027" s="196">
        <v>22</v>
      </c>
      <c r="K3027" s="448">
        <v>715600</v>
      </c>
      <c r="L3027" s="196" t="s">
        <v>381</v>
      </c>
      <c r="M3027" s="196" t="s">
        <v>298</v>
      </c>
      <c r="N3027" s="216">
        <v>0</v>
      </c>
      <c r="O3027" s="216">
        <v>104.995</v>
      </c>
      <c r="P3027" s="216">
        <v>0</v>
      </c>
      <c r="Q3027" s="335">
        <v>0</v>
      </c>
      <c r="R3027" s="234"/>
    </row>
    <row r="3028" spans="2:18" s="194" customFormat="1" x14ac:dyDescent="0.25">
      <c r="B3028" s="233">
        <v>3036</v>
      </c>
      <c r="C3028" s="293">
        <v>45521</v>
      </c>
      <c r="D3028" s="195" t="s">
        <v>96</v>
      </c>
      <c r="E3028" s="196" t="s">
        <v>159</v>
      </c>
      <c r="F3028" s="196" t="s">
        <v>1</v>
      </c>
      <c r="G3028" s="196" t="s">
        <v>159</v>
      </c>
      <c r="H3028" s="196">
        <v>11.8</v>
      </c>
      <c r="I3028" s="196" t="s">
        <v>66</v>
      </c>
      <c r="J3028" s="196">
        <v>1</v>
      </c>
      <c r="K3028" s="448"/>
      <c r="L3028" s="196"/>
      <c r="M3028" s="196"/>
      <c r="N3028" s="216">
        <v>0</v>
      </c>
      <c r="O3028" s="216">
        <v>0</v>
      </c>
      <c r="P3028" s="216">
        <v>11.8</v>
      </c>
      <c r="Q3028" s="335">
        <v>0</v>
      </c>
      <c r="R3028" s="234"/>
    </row>
    <row r="3029" spans="2:18" s="194" customFormat="1" x14ac:dyDescent="0.25">
      <c r="B3029" s="233">
        <v>3037</v>
      </c>
      <c r="C3029" s="293">
        <v>45521</v>
      </c>
      <c r="D3029" s="195" t="s">
        <v>128</v>
      </c>
      <c r="E3029" s="196" t="s">
        <v>159</v>
      </c>
      <c r="F3029" s="196" t="s">
        <v>1</v>
      </c>
      <c r="G3029" s="196" t="s">
        <v>159</v>
      </c>
      <c r="H3029" s="196">
        <v>11.8</v>
      </c>
      <c r="I3029" s="196" t="s">
        <v>66</v>
      </c>
      <c r="J3029" s="196">
        <v>2</v>
      </c>
      <c r="K3029" s="448"/>
      <c r="L3029" s="196"/>
      <c r="M3029" s="196"/>
      <c r="N3029" s="216">
        <v>0</v>
      </c>
      <c r="O3029" s="216">
        <v>0</v>
      </c>
      <c r="P3029" s="216">
        <v>23.6</v>
      </c>
      <c r="Q3029" s="335">
        <v>0</v>
      </c>
      <c r="R3029" s="234"/>
    </row>
    <row r="3030" spans="2:18" s="194" customFormat="1" x14ac:dyDescent="0.25">
      <c r="B3030" s="233">
        <v>3038</v>
      </c>
      <c r="C3030" s="293">
        <v>45521</v>
      </c>
      <c r="D3030" s="195" t="s">
        <v>255</v>
      </c>
      <c r="E3030" s="196" t="s">
        <v>159</v>
      </c>
      <c r="F3030" s="196" t="s">
        <v>65</v>
      </c>
      <c r="G3030" s="196" t="s">
        <v>159</v>
      </c>
      <c r="H3030" s="196">
        <v>30.5</v>
      </c>
      <c r="I3030" s="196"/>
      <c r="J3030" s="196">
        <v>0</v>
      </c>
      <c r="K3030" s="448"/>
      <c r="L3030" s="196"/>
      <c r="M3030" s="196"/>
      <c r="N3030" s="216">
        <v>0</v>
      </c>
      <c r="O3030" s="216">
        <v>0</v>
      </c>
      <c r="P3030" s="216">
        <v>0</v>
      </c>
      <c r="Q3030" s="335">
        <v>0</v>
      </c>
      <c r="R3030" s="234"/>
    </row>
    <row r="3031" spans="2:18" s="194" customFormat="1" x14ac:dyDescent="0.25">
      <c r="B3031" s="233">
        <v>3039</v>
      </c>
      <c r="C3031" s="293">
        <v>45522</v>
      </c>
      <c r="D3031" s="195" t="s">
        <v>119</v>
      </c>
      <c r="E3031" s="196" t="s">
        <v>257</v>
      </c>
      <c r="F3031" s="196" t="s">
        <v>1</v>
      </c>
      <c r="G3031" s="196" t="s">
        <v>300</v>
      </c>
      <c r="H3031" s="196">
        <v>6</v>
      </c>
      <c r="I3031" s="196" t="s">
        <v>303</v>
      </c>
      <c r="J3031" s="196">
        <v>0</v>
      </c>
      <c r="K3031" s="448"/>
      <c r="L3031" s="196"/>
      <c r="M3031" s="196"/>
      <c r="N3031" s="216">
        <v>0</v>
      </c>
      <c r="O3031" s="216">
        <v>0</v>
      </c>
      <c r="P3031" s="216">
        <v>0</v>
      </c>
      <c r="Q3031" s="335">
        <v>0</v>
      </c>
      <c r="R3031" s="234"/>
    </row>
    <row r="3032" spans="2:18" s="194" customFormat="1" x14ac:dyDescent="0.25">
      <c r="B3032" s="233">
        <v>3040</v>
      </c>
      <c r="C3032" s="293">
        <v>45522</v>
      </c>
      <c r="D3032" s="195" t="s">
        <v>121</v>
      </c>
      <c r="E3032" s="196" t="s">
        <v>258</v>
      </c>
      <c r="F3032" s="196" t="s">
        <v>1</v>
      </c>
      <c r="G3032" s="196" t="s">
        <v>300</v>
      </c>
      <c r="H3032" s="196">
        <v>6</v>
      </c>
      <c r="I3032" s="196" t="s">
        <v>303</v>
      </c>
      <c r="J3032" s="196">
        <v>0</v>
      </c>
      <c r="K3032" s="448"/>
      <c r="L3032" s="196"/>
      <c r="M3032" s="196"/>
      <c r="N3032" s="216">
        <v>0</v>
      </c>
      <c r="O3032" s="216">
        <v>0</v>
      </c>
      <c r="P3032" s="216">
        <v>0</v>
      </c>
      <c r="Q3032" s="335">
        <v>0</v>
      </c>
      <c r="R3032" s="234"/>
    </row>
    <row r="3033" spans="2:18" s="194" customFormat="1" x14ac:dyDescent="0.25">
      <c r="B3033" s="233">
        <v>3041</v>
      </c>
      <c r="C3033" s="293">
        <v>45522</v>
      </c>
      <c r="D3033" s="195" t="s">
        <v>349</v>
      </c>
      <c r="E3033" s="196" t="s">
        <v>258</v>
      </c>
      <c r="F3033" s="196" t="s">
        <v>1</v>
      </c>
      <c r="G3033" s="196" t="s">
        <v>300</v>
      </c>
      <c r="H3033" s="196">
        <v>6</v>
      </c>
      <c r="I3033" s="196" t="s">
        <v>303</v>
      </c>
      <c r="J3033" s="196">
        <v>0</v>
      </c>
      <c r="K3033" s="448"/>
      <c r="L3033" s="196"/>
      <c r="M3033" s="196"/>
      <c r="N3033" s="216">
        <v>0</v>
      </c>
      <c r="O3033" s="216">
        <v>0</v>
      </c>
      <c r="P3033" s="216">
        <v>0</v>
      </c>
      <c r="Q3033" s="335">
        <v>0</v>
      </c>
      <c r="R3033" s="234"/>
    </row>
    <row r="3034" spans="2:18" s="194" customFormat="1" x14ac:dyDescent="0.25">
      <c r="B3034" s="233">
        <v>3042</v>
      </c>
      <c r="C3034" s="293">
        <v>45522</v>
      </c>
      <c r="D3034" s="195" t="s">
        <v>449</v>
      </c>
      <c r="E3034" s="196" t="s">
        <v>258</v>
      </c>
      <c r="F3034" s="196" t="s">
        <v>1</v>
      </c>
      <c r="G3034" s="196" t="s">
        <v>300</v>
      </c>
      <c r="H3034" s="196">
        <v>6</v>
      </c>
      <c r="I3034" s="196" t="s">
        <v>303</v>
      </c>
      <c r="J3034" s="196">
        <v>0</v>
      </c>
      <c r="K3034" s="448"/>
      <c r="L3034" s="196"/>
      <c r="M3034" s="196"/>
      <c r="N3034" s="216">
        <v>0</v>
      </c>
      <c r="O3034" s="216">
        <v>0</v>
      </c>
      <c r="P3034" s="216">
        <v>0</v>
      </c>
      <c r="Q3034" s="335">
        <v>0</v>
      </c>
      <c r="R3034" s="234"/>
    </row>
    <row r="3035" spans="2:18" s="194" customFormat="1" x14ac:dyDescent="0.25">
      <c r="B3035" s="233">
        <v>3043</v>
      </c>
      <c r="C3035" s="293">
        <v>45522</v>
      </c>
      <c r="D3035" s="195" t="s">
        <v>368</v>
      </c>
      <c r="E3035" s="196" t="s">
        <v>181</v>
      </c>
      <c r="F3035" s="196" t="s">
        <v>302</v>
      </c>
      <c r="G3035" s="196">
        <v>0</v>
      </c>
      <c r="H3035" s="196">
        <v>6</v>
      </c>
      <c r="I3035" s="196"/>
      <c r="J3035" s="196">
        <v>0</v>
      </c>
      <c r="K3035" s="448"/>
      <c r="L3035" s="196"/>
      <c r="M3035" s="196"/>
      <c r="N3035" s="216">
        <v>0</v>
      </c>
      <c r="O3035" s="216">
        <v>0</v>
      </c>
      <c r="P3035" s="216">
        <v>0</v>
      </c>
      <c r="Q3035" s="335">
        <v>0</v>
      </c>
      <c r="R3035" s="234"/>
    </row>
    <row r="3036" spans="2:18" s="194" customFormat="1" x14ac:dyDescent="0.25">
      <c r="B3036" s="233">
        <v>3044</v>
      </c>
      <c r="C3036" s="293">
        <v>45522</v>
      </c>
      <c r="D3036" s="195" t="s">
        <v>371</v>
      </c>
      <c r="E3036" s="196" t="s">
        <v>92</v>
      </c>
      <c r="F3036" s="196" t="s">
        <v>64</v>
      </c>
      <c r="G3036" s="196" t="s">
        <v>210</v>
      </c>
      <c r="H3036" s="196">
        <v>5</v>
      </c>
      <c r="I3036" s="196"/>
      <c r="J3036" s="196">
        <v>0</v>
      </c>
      <c r="K3036" s="448"/>
      <c r="L3036" s="196"/>
      <c r="M3036" s="196"/>
      <c r="N3036" s="216">
        <v>0</v>
      </c>
      <c r="O3036" s="216">
        <v>0</v>
      </c>
      <c r="P3036" s="216">
        <v>0</v>
      </c>
      <c r="Q3036" s="335">
        <v>0</v>
      </c>
      <c r="R3036" s="234"/>
    </row>
    <row r="3037" spans="2:18" s="194" customFormat="1" x14ac:dyDescent="0.25">
      <c r="B3037" s="233">
        <v>3045</v>
      </c>
      <c r="C3037" s="293">
        <v>45522</v>
      </c>
      <c r="D3037" s="195" t="s">
        <v>474</v>
      </c>
      <c r="E3037" s="196" t="s">
        <v>92</v>
      </c>
      <c r="F3037" s="196" t="s">
        <v>470</v>
      </c>
      <c r="G3037" s="196" t="s">
        <v>210</v>
      </c>
      <c r="H3037" s="196">
        <v>4.1500000000000004</v>
      </c>
      <c r="I3037" s="196" t="s">
        <v>215</v>
      </c>
      <c r="J3037" s="196">
        <v>28</v>
      </c>
      <c r="K3037" s="448">
        <v>715800</v>
      </c>
      <c r="L3037" s="196" t="s">
        <v>470</v>
      </c>
      <c r="M3037" s="196" t="s">
        <v>298</v>
      </c>
      <c r="N3037" s="216">
        <v>0</v>
      </c>
      <c r="O3037" s="216">
        <v>133.63</v>
      </c>
      <c r="P3037" s="216">
        <v>0</v>
      </c>
      <c r="Q3037" s="335">
        <v>0</v>
      </c>
      <c r="R3037" s="234" t="s">
        <v>471</v>
      </c>
    </row>
    <row r="3038" spans="2:18" s="194" customFormat="1" x14ac:dyDescent="0.25">
      <c r="B3038" s="233">
        <v>3046</v>
      </c>
      <c r="C3038" s="293">
        <v>45522</v>
      </c>
      <c r="D3038" s="195" t="s">
        <v>475</v>
      </c>
      <c r="E3038" s="196" t="s">
        <v>92</v>
      </c>
      <c r="F3038" s="196" t="s">
        <v>470</v>
      </c>
      <c r="G3038" s="196" t="s">
        <v>210</v>
      </c>
      <c r="H3038" s="196">
        <v>4.1500000000000004</v>
      </c>
      <c r="I3038" s="196" t="s">
        <v>215</v>
      </c>
      <c r="J3038" s="196">
        <v>28</v>
      </c>
      <c r="K3038" s="448">
        <v>715800</v>
      </c>
      <c r="L3038" s="196" t="s">
        <v>470</v>
      </c>
      <c r="M3038" s="196" t="s">
        <v>298</v>
      </c>
      <c r="N3038" s="216">
        <v>0</v>
      </c>
      <c r="O3038" s="216">
        <v>133.63</v>
      </c>
      <c r="P3038" s="216">
        <v>0</v>
      </c>
      <c r="Q3038" s="335">
        <v>0</v>
      </c>
      <c r="R3038" s="234"/>
    </row>
    <row r="3039" spans="2:18" s="194" customFormat="1" x14ac:dyDescent="0.25">
      <c r="B3039" s="233">
        <v>3047</v>
      </c>
      <c r="C3039" s="293">
        <v>45522</v>
      </c>
      <c r="D3039" s="195" t="s">
        <v>476</v>
      </c>
      <c r="E3039" s="196" t="s">
        <v>92</v>
      </c>
      <c r="F3039" s="196" t="s">
        <v>470</v>
      </c>
      <c r="G3039" s="196" t="s">
        <v>210</v>
      </c>
      <c r="H3039" s="196">
        <v>4.1500000000000004</v>
      </c>
      <c r="I3039" s="196" t="s">
        <v>215</v>
      </c>
      <c r="J3039" s="196">
        <v>27</v>
      </c>
      <c r="K3039" s="448">
        <v>715800</v>
      </c>
      <c r="L3039" s="196" t="s">
        <v>470</v>
      </c>
      <c r="M3039" s="196" t="s">
        <v>298</v>
      </c>
      <c r="N3039" s="216">
        <v>0</v>
      </c>
      <c r="O3039" s="216">
        <v>128.85750000000002</v>
      </c>
      <c r="P3039" s="216">
        <v>0</v>
      </c>
      <c r="Q3039" s="335">
        <v>0</v>
      </c>
      <c r="R3039" s="234"/>
    </row>
    <row r="3040" spans="2:18" s="194" customFormat="1" x14ac:dyDescent="0.25">
      <c r="B3040" s="232">
        <v>3048</v>
      </c>
      <c r="C3040" s="293">
        <v>45522</v>
      </c>
      <c r="D3040" s="195" t="s">
        <v>477</v>
      </c>
      <c r="E3040" s="196" t="s">
        <v>92</v>
      </c>
      <c r="F3040" s="196" t="s">
        <v>470</v>
      </c>
      <c r="G3040" s="196" t="s">
        <v>210</v>
      </c>
      <c r="H3040" s="196">
        <v>4.1500000000000004</v>
      </c>
      <c r="I3040" s="196" t="s">
        <v>215</v>
      </c>
      <c r="J3040" s="196">
        <v>27</v>
      </c>
      <c r="K3040" s="448">
        <v>715800</v>
      </c>
      <c r="L3040" s="196" t="s">
        <v>470</v>
      </c>
      <c r="M3040" s="196" t="s">
        <v>298</v>
      </c>
      <c r="N3040" s="216">
        <v>0</v>
      </c>
      <c r="O3040" s="216">
        <v>128.85750000000002</v>
      </c>
      <c r="P3040" s="216">
        <v>0</v>
      </c>
      <c r="Q3040" s="335">
        <v>0</v>
      </c>
      <c r="R3040" s="234"/>
    </row>
    <row r="3041" spans="2:18" s="194" customFormat="1" x14ac:dyDescent="0.25">
      <c r="B3041" s="233">
        <v>3049</v>
      </c>
      <c r="C3041" s="293">
        <v>45522</v>
      </c>
      <c r="D3041" s="195" t="s">
        <v>116</v>
      </c>
      <c r="E3041" s="196" t="s">
        <v>92</v>
      </c>
      <c r="F3041" s="196" t="s">
        <v>1</v>
      </c>
      <c r="G3041" s="196" t="s">
        <v>209</v>
      </c>
      <c r="H3041" s="196">
        <v>6.65</v>
      </c>
      <c r="I3041" s="196" t="s">
        <v>214</v>
      </c>
      <c r="J3041" s="196">
        <v>33</v>
      </c>
      <c r="K3041" s="448">
        <v>713810</v>
      </c>
      <c r="L3041" s="196" t="s">
        <v>1</v>
      </c>
      <c r="M3041" s="196" t="s">
        <v>298</v>
      </c>
      <c r="N3041" s="216">
        <v>219.45000000000002</v>
      </c>
      <c r="O3041" s="216">
        <v>0</v>
      </c>
      <c r="P3041" s="216">
        <v>0</v>
      </c>
      <c r="Q3041" s="335">
        <v>0</v>
      </c>
      <c r="R3041" s="234"/>
    </row>
    <row r="3042" spans="2:18" s="194" customFormat="1" x14ac:dyDescent="0.25">
      <c r="B3042" s="233">
        <v>3050</v>
      </c>
      <c r="C3042" s="293">
        <v>45522</v>
      </c>
      <c r="D3042" s="195" t="s">
        <v>94</v>
      </c>
      <c r="E3042" s="196" t="s">
        <v>92</v>
      </c>
      <c r="F3042" s="196" t="s">
        <v>1</v>
      </c>
      <c r="G3042" s="196" t="s">
        <v>209</v>
      </c>
      <c r="H3042" s="196">
        <v>6.65</v>
      </c>
      <c r="I3042" s="196" t="s">
        <v>214</v>
      </c>
      <c r="J3042" s="196">
        <v>33</v>
      </c>
      <c r="K3042" s="448">
        <v>713810</v>
      </c>
      <c r="L3042" s="196" t="s">
        <v>1</v>
      </c>
      <c r="M3042" s="196" t="s">
        <v>298</v>
      </c>
      <c r="N3042" s="216">
        <v>219.45000000000002</v>
      </c>
      <c r="O3042" s="216">
        <v>0</v>
      </c>
      <c r="P3042" s="216">
        <v>0</v>
      </c>
      <c r="Q3042" s="335">
        <v>0</v>
      </c>
      <c r="R3042" s="234"/>
    </row>
    <row r="3043" spans="2:18" s="194" customFormat="1" x14ac:dyDescent="0.25">
      <c r="B3043" s="233">
        <v>3051</v>
      </c>
      <c r="C3043" s="293">
        <v>45522</v>
      </c>
      <c r="D3043" s="195" t="s">
        <v>116</v>
      </c>
      <c r="E3043" s="196" t="s">
        <v>92</v>
      </c>
      <c r="F3043" s="196" t="s">
        <v>1</v>
      </c>
      <c r="G3043" s="196" t="s">
        <v>209</v>
      </c>
      <c r="H3043" s="196">
        <v>6.65</v>
      </c>
      <c r="I3043" s="196" t="s">
        <v>284</v>
      </c>
      <c r="J3043" s="196">
        <v>33</v>
      </c>
      <c r="K3043" s="448">
        <v>713810</v>
      </c>
      <c r="L3043" s="196" t="s">
        <v>1</v>
      </c>
      <c r="M3043" s="196" t="s">
        <v>298</v>
      </c>
      <c r="N3043" s="216">
        <f t="shared" ref="N3043:N3044" si="197">IF(I3043=$N$5,J3043*H3043,0)</f>
        <v>0</v>
      </c>
      <c r="O3043" s="216">
        <f t="shared" ref="O3043:O3044" si="198">IF(I3043=$O$5,J3043*H3043,0)*1.15</f>
        <v>0</v>
      </c>
      <c r="P3043" s="216">
        <f t="shared" ref="P3043:P3044" si="199">IF(I3043=$P$5,J3043*H3043,0)</f>
        <v>0</v>
      </c>
      <c r="Q3043" s="335">
        <f t="shared" ref="Q3043:Q3044" si="200">IF(I3043=$Q$5,J3043*H3043,0)</f>
        <v>0</v>
      </c>
      <c r="R3043" s="234"/>
    </row>
    <row r="3044" spans="2:18" s="194" customFormat="1" x14ac:dyDescent="0.25">
      <c r="B3044" s="232">
        <v>3052</v>
      </c>
      <c r="C3044" s="293">
        <v>45522</v>
      </c>
      <c r="D3044" s="195" t="s">
        <v>94</v>
      </c>
      <c r="E3044" s="196" t="s">
        <v>92</v>
      </c>
      <c r="F3044" s="196" t="s">
        <v>1</v>
      </c>
      <c r="G3044" s="196" t="s">
        <v>209</v>
      </c>
      <c r="H3044" s="196">
        <v>6.65</v>
      </c>
      <c r="I3044" s="196" t="s">
        <v>284</v>
      </c>
      <c r="J3044" s="196">
        <v>33</v>
      </c>
      <c r="K3044" s="448">
        <v>713810</v>
      </c>
      <c r="L3044" s="196" t="s">
        <v>1</v>
      </c>
      <c r="M3044" s="196" t="s">
        <v>298</v>
      </c>
      <c r="N3044" s="216">
        <f t="shared" si="197"/>
        <v>0</v>
      </c>
      <c r="O3044" s="216">
        <f t="shared" si="198"/>
        <v>0</v>
      </c>
      <c r="P3044" s="216">
        <f t="shared" si="199"/>
        <v>0</v>
      </c>
      <c r="Q3044" s="335">
        <f t="shared" si="200"/>
        <v>0</v>
      </c>
      <c r="R3044" s="234"/>
    </row>
    <row r="3045" spans="2:18" s="194" customFormat="1" x14ac:dyDescent="0.25">
      <c r="B3045" s="233">
        <v>3053</v>
      </c>
      <c r="C3045" s="293">
        <v>45522</v>
      </c>
      <c r="D3045" s="195" t="s">
        <v>91</v>
      </c>
      <c r="E3045" s="196" t="s">
        <v>92</v>
      </c>
      <c r="F3045" s="196" t="s">
        <v>1</v>
      </c>
      <c r="G3045" s="196" t="s">
        <v>209</v>
      </c>
      <c r="H3045" s="196">
        <v>6.65</v>
      </c>
      <c r="I3045" s="196" t="s">
        <v>215</v>
      </c>
      <c r="J3045" s="196">
        <v>25</v>
      </c>
      <c r="K3045" s="448">
        <v>715600</v>
      </c>
      <c r="L3045" s="196" t="s">
        <v>62</v>
      </c>
      <c r="M3045" s="196" t="s">
        <v>298</v>
      </c>
      <c r="N3045" s="216">
        <v>0</v>
      </c>
      <c r="O3045" s="216">
        <v>191.18749999999997</v>
      </c>
      <c r="P3045" s="216">
        <v>0</v>
      </c>
      <c r="Q3045" s="335">
        <v>0</v>
      </c>
      <c r="R3045" s="234"/>
    </row>
    <row r="3046" spans="2:18" s="194" customFormat="1" x14ac:dyDescent="0.25">
      <c r="B3046" s="233">
        <v>3054</v>
      </c>
      <c r="C3046" s="293">
        <v>45522</v>
      </c>
      <c r="D3046" s="195" t="s">
        <v>155</v>
      </c>
      <c r="E3046" s="196" t="s">
        <v>92</v>
      </c>
      <c r="F3046" s="196" t="s">
        <v>62</v>
      </c>
      <c r="G3046" s="196" t="s">
        <v>210</v>
      </c>
      <c r="H3046" s="196">
        <v>4.1500000000000004</v>
      </c>
      <c r="I3046" s="196" t="s">
        <v>215</v>
      </c>
      <c r="J3046" s="196">
        <v>32</v>
      </c>
      <c r="K3046" s="448">
        <v>715600</v>
      </c>
      <c r="L3046" s="196" t="s">
        <v>62</v>
      </c>
      <c r="M3046" s="196" t="s">
        <v>298</v>
      </c>
      <c r="N3046" s="216">
        <v>0</v>
      </c>
      <c r="O3046" s="216">
        <v>152.72</v>
      </c>
      <c r="P3046" s="216">
        <v>0</v>
      </c>
      <c r="Q3046" s="335">
        <v>0</v>
      </c>
      <c r="R3046" s="234"/>
    </row>
    <row r="3047" spans="2:18" s="194" customFormat="1" x14ac:dyDescent="0.25">
      <c r="B3047" s="233">
        <v>3055</v>
      </c>
      <c r="C3047" s="293">
        <v>45522</v>
      </c>
      <c r="D3047" s="195" t="s">
        <v>154</v>
      </c>
      <c r="E3047" s="196" t="s">
        <v>92</v>
      </c>
      <c r="F3047" s="196" t="s">
        <v>62</v>
      </c>
      <c r="G3047" s="196" t="s">
        <v>210</v>
      </c>
      <c r="H3047" s="196">
        <v>4.1500000000000004</v>
      </c>
      <c r="I3047" s="196" t="s">
        <v>215</v>
      </c>
      <c r="J3047" s="196">
        <v>32</v>
      </c>
      <c r="K3047" s="448">
        <v>715600</v>
      </c>
      <c r="L3047" s="196" t="s">
        <v>62</v>
      </c>
      <c r="M3047" s="196" t="s">
        <v>298</v>
      </c>
      <c r="N3047" s="216">
        <v>0</v>
      </c>
      <c r="O3047" s="216">
        <v>152.72</v>
      </c>
      <c r="P3047" s="216">
        <v>0</v>
      </c>
      <c r="Q3047" s="335">
        <v>0</v>
      </c>
      <c r="R3047" s="234"/>
    </row>
    <row r="3048" spans="2:18" s="194" customFormat="1" x14ac:dyDescent="0.25">
      <c r="B3048" s="233">
        <v>3056</v>
      </c>
      <c r="C3048" s="293">
        <v>45522</v>
      </c>
      <c r="D3048" s="195" t="s">
        <v>426</v>
      </c>
      <c r="E3048" s="196" t="s">
        <v>159</v>
      </c>
      <c r="F3048" s="196" t="s">
        <v>381</v>
      </c>
      <c r="G3048" s="196" t="s">
        <v>159</v>
      </c>
      <c r="H3048" s="196">
        <v>10</v>
      </c>
      <c r="I3048" s="196" t="s">
        <v>66</v>
      </c>
      <c r="J3048" s="196">
        <v>4</v>
      </c>
      <c r="K3048" s="448"/>
      <c r="L3048" s="196"/>
      <c r="M3048" s="196"/>
      <c r="N3048" s="216">
        <v>0</v>
      </c>
      <c r="O3048" s="216">
        <v>0</v>
      </c>
      <c r="P3048" s="216">
        <v>40</v>
      </c>
      <c r="Q3048" s="335">
        <v>0</v>
      </c>
      <c r="R3048" s="234"/>
    </row>
    <row r="3049" spans="2:18" s="194" customFormat="1" x14ac:dyDescent="0.25">
      <c r="B3049" s="233">
        <v>3057</v>
      </c>
      <c r="C3049" s="293">
        <v>45522</v>
      </c>
      <c r="D3049" s="195" t="s">
        <v>277</v>
      </c>
      <c r="E3049" s="196" t="s">
        <v>176</v>
      </c>
      <c r="F3049" s="196" t="s">
        <v>7</v>
      </c>
      <c r="G3049" s="196" t="s">
        <v>209</v>
      </c>
      <c r="H3049" s="196">
        <v>7</v>
      </c>
      <c r="I3049" s="196" t="s">
        <v>214</v>
      </c>
      <c r="J3049" s="196">
        <v>38</v>
      </c>
      <c r="K3049" s="448">
        <v>723300</v>
      </c>
      <c r="L3049" s="196" t="s">
        <v>7</v>
      </c>
      <c r="M3049" s="196" t="s">
        <v>298</v>
      </c>
      <c r="N3049" s="216">
        <v>266</v>
      </c>
      <c r="O3049" s="216">
        <v>0</v>
      </c>
      <c r="P3049" s="216">
        <v>0</v>
      </c>
      <c r="Q3049" s="335">
        <v>0</v>
      </c>
      <c r="R3049" s="234"/>
    </row>
    <row r="3050" spans="2:18" s="194" customFormat="1" x14ac:dyDescent="0.25">
      <c r="B3050" s="233">
        <v>3058</v>
      </c>
      <c r="C3050" s="293">
        <v>45522</v>
      </c>
      <c r="D3050" s="195" t="s">
        <v>261</v>
      </c>
      <c r="E3050" s="196" t="s">
        <v>269</v>
      </c>
      <c r="F3050" s="196" t="s">
        <v>7</v>
      </c>
      <c r="G3050" s="196" t="s">
        <v>210</v>
      </c>
      <c r="H3050" s="196">
        <v>5</v>
      </c>
      <c r="I3050" s="196" t="s">
        <v>214</v>
      </c>
      <c r="J3050" s="196">
        <v>40</v>
      </c>
      <c r="K3050" s="448">
        <v>723300</v>
      </c>
      <c r="L3050" s="196" t="s">
        <v>7</v>
      </c>
      <c r="M3050" s="196" t="s">
        <v>298</v>
      </c>
      <c r="N3050" s="216">
        <v>200</v>
      </c>
      <c r="O3050" s="216">
        <v>0</v>
      </c>
      <c r="P3050" s="216">
        <v>0</v>
      </c>
      <c r="Q3050" s="335">
        <v>0</v>
      </c>
      <c r="R3050" s="234"/>
    </row>
    <row r="3051" spans="2:18" s="194" customFormat="1" x14ac:dyDescent="0.25">
      <c r="B3051" s="233">
        <v>3059</v>
      </c>
      <c r="C3051" s="293">
        <v>45522</v>
      </c>
      <c r="D3051" s="195" t="s">
        <v>254</v>
      </c>
      <c r="E3051" s="196" t="s">
        <v>159</v>
      </c>
      <c r="F3051" s="196" t="s">
        <v>7</v>
      </c>
      <c r="G3051" s="196" t="s">
        <v>159</v>
      </c>
      <c r="H3051" s="196">
        <v>10</v>
      </c>
      <c r="I3051" s="196"/>
      <c r="J3051" s="196">
        <v>0</v>
      </c>
      <c r="K3051" s="448"/>
      <c r="L3051" s="196"/>
      <c r="M3051" s="196"/>
      <c r="N3051" s="216">
        <v>0</v>
      </c>
      <c r="O3051" s="216">
        <v>0</v>
      </c>
      <c r="P3051" s="216">
        <v>0</v>
      </c>
      <c r="Q3051" s="335">
        <v>0</v>
      </c>
      <c r="R3051" s="234"/>
    </row>
    <row r="3052" spans="2:18" s="194" customFormat="1" x14ac:dyDescent="0.25">
      <c r="B3052" s="233">
        <v>3060</v>
      </c>
      <c r="C3052" s="293">
        <v>45522</v>
      </c>
      <c r="D3052" s="195" t="s">
        <v>352</v>
      </c>
      <c r="E3052" s="196" t="s">
        <v>176</v>
      </c>
      <c r="F3052" s="196" t="s">
        <v>7</v>
      </c>
      <c r="G3052" s="196" t="s">
        <v>209</v>
      </c>
      <c r="H3052" s="196">
        <v>7</v>
      </c>
      <c r="I3052" s="196" t="s">
        <v>214</v>
      </c>
      <c r="J3052" s="196">
        <v>0</v>
      </c>
      <c r="K3052" s="448"/>
      <c r="L3052" s="196"/>
      <c r="M3052" s="196"/>
      <c r="N3052" s="216">
        <v>0</v>
      </c>
      <c r="O3052" s="216">
        <v>0</v>
      </c>
      <c r="P3052" s="216">
        <v>0</v>
      </c>
      <c r="Q3052" s="335">
        <v>0</v>
      </c>
      <c r="R3052" s="234"/>
    </row>
    <row r="3053" spans="2:18" s="194" customFormat="1" x14ac:dyDescent="0.25">
      <c r="B3053" s="233">
        <v>3061</v>
      </c>
      <c r="C3053" s="293">
        <v>45522</v>
      </c>
      <c r="D3053" s="195" t="s">
        <v>175</v>
      </c>
      <c r="E3053" s="196" t="s">
        <v>176</v>
      </c>
      <c r="F3053" s="196" t="s">
        <v>7</v>
      </c>
      <c r="G3053" s="196" t="s">
        <v>209</v>
      </c>
      <c r="H3053" s="196">
        <v>7</v>
      </c>
      <c r="I3053" s="196" t="s">
        <v>214</v>
      </c>
      <c r="J3053" s="196">
        <v>32</v>
      </c>
      <c r="K3053" s="448">
        <v>723300</v>
      </c>
      <c r="L3053" s="196" t="s">
        <v>7</v>
      </c>
      <c r="M3053" s="196" t="s">
        <v>298</v>
      </c>
      <c r="N3053" s="216">
        <v>224</v>
      </c>
      <c r="O3053" s="216">
        <v>0</v>
      </c>
      <c r="P3053" s="216">
        <v>0</v>
      </c>
      <c r="Q3053" s="335">
        <v>0</v>
      </c>
      <c r="R3053" s="234"/>
    </row>
    <row r="3054" spans="2:18" s="194" customFormat="1" x14ac:dyDescent="0.25">
      <c r="B3054" s="233">
        <v>3062</v>
      </c>
      <c r="C3054" s="293">
        <v>45522</v>
      </c>
      <c r="D3054" s="195" t="s">
        <v>171</v>
      </c>
      <c r="E3054" s="196" t="s">
        <v>159</v>
      </c>
      <c r="F3054" s="196" t="s">
        <v>7</v>
      </c>
      <c r="G3054" s="196" t="s">
        <v>159</v>
      </c>
      <c r="H3054" s="196">
        <v>11.2</v>
      </c>
      <c r="I3054" s="196" t="s">
        <v>66</v>
      </c>
      <c r="J3054" s="196">
        <v>8</v>
      </c>
      <c r="K3054" s="448"/>
      <c r="L3054" s="196"/>
      <c r="M3054" s="196"/>
      <c r="N3054" s="216">
        <v>0</v>
      </c>
      <c r="O3054" s="216">
        <v>0</v>
      </c>
      <c r="P3054" s="216">
        <v>89.6</v>
      </c>
      <c r="Q3054" s="335">
        <v>0</v>
      </c>
      <c r="R3054" s="234"/>
    </row>
    <row r="3055" spans="2:18" s="194" customFormat="1" x14ac:dyDescent="0.25">
      <c r="B3055" s="233">
        <v>3063</v>
      </c>
      <c r="C3055" s="293">
        <v>45522</v>
      </c>
      <c r="D3055" s="195" t="s">
        <v>150</v>
      </c>
      <c r="E3055" s="196" t="s">
        <v>92</v>
      </c>
      <c r="F3055" s="196" t="s">
        <v>63</v>
      </c>
      <c r="G3055" s="196" t="s">
        <v>210</v>
      </c>
      <c r="H3055" s="196">
        <v>4.1500000000000004</v>
      </c>
      <c r="I3055" s="196" t="s">
        <v>215</v>
      </c>
      <c r="J3055" s="196">
        <v>16</v>
      </c>
      <c r="K3055" s="448">
        <v>715200</v>
      </c>
      <c r="L3055" s="196" t="s">
        <v>63</v>
      </c>
      <c r="M3055" s="196" t="s">
        <v>297</v>
      </c>
      <c r="N3055" s="216">
        <v>0</v>
      </c>
      <c r="O3055" s="216">
        <v>76.36</v>
      </c>
      <c r="P3055" s="216">
        <v>0</v>
      </c>
      <c r="Q3055" s="335">
        <v>0</v>
      </c>
      <c r="R3055" s="234"/>
    </row>
    <row r="3056" spans="2:18" s="194" customFormat="1" x14ac:dyDescent="0.25">
      <c r="B3056" s="233">
        <v>3064</v>
      </c>
      <c r="C3056" s="293">
        <v>45522</v>
      </c>
      <c r="D3056" s="195" t="s">
        <v>148</v>
      </c>
      <c r="E3056" s="196" t="s">
        <v>92</v>
      </c>
      <c r="F3056" s="196" t="s">
        <v>63</v>
      </c>
      <c r="G3056" s="196" t="s">
        <v>210</v>
      </c>
      <c r="H3056" s="196">
        <v>4.1500000000000004</v>
      </c>
      <c r="I3056" s="196" t="s">
        <v>215</v>
      </c>
      <c r="J3056" s="196">
        <v>15</v>
      </c>
      <c r="K3056" s="448">
        <v>715200</v>
      </c>
      <c r="L3056" s="196" t="s">
        <v>63</v>
      </c>
      <c r="M3056" s="196" t="s">
        <v>297</v>
      </c>
      <c r="N3056" s="216">
        <v>0</v>
      </c>
      <c r="O3056" s="216">
        <v>71.587500000000006</v>
      </c>
      <c r="P3056" s="216">
        <v>0</v>
      </c>
      <c r="Q3056" s="335">
        <v>0</v>
      </c>
      <c r="R3056" s="234"/>
    </row>
    <row r="3057" spans="2:18" s="194" customFormat="1" x14ac:dyDescent="0.25">
      <c r="B3057" s="233">
        <v>3065</v>
      </c>
      <c r="C3057" s="293">
        <v>45522</v>
      </c>
      <c r="D3057" s="195" t="s">
        <v>150</v>
      </c>
      <c r="E3057" s="196" t="s">
        <v>92</v>
      </c>
      <c r="F3057" s="196" t="s">
        <v>63</v>
      </c>
      <c r="G3057" s="196" t="s">
        <v>210</v>
      </c>
      <c r="H3057" s="196">
        <v>4.1500000000000004</v>
      </c>
      <c r="I3057" s="196" t="s">
        <v>215</v>
      </c>
      <c r="J3057" s="196">
        <v>9</v>
      </c>
      <c r="K3057" s="448">
        <v>715200</v>
      </c>
      <c r="L3057" s="196" t="s">
        <v>63</v>
      </c>
      <c r="M3057" s="196" t="s">
        <v>297</v>
      </c>
      <c r="N3057" s="216">
        <v>0</v>
      </c>
      <c r="O3057" s="216">
        <v>42.952500000000001</v>
      </c>
      <c r="P3057" s="216">
        <v>0</v>
      </c>
      <c r="Q3057" s="335">
        <v>0</v>
      </c>
      <c r="R3057" s="234"/>
    </row>
    <row r="3058" spans="2:18" s="194" customFormat="1" x14ac:dyDescent="0.25">
      <c r="B3058" s="233">
        <v>3066</v>
      </c>
      <c r="C3058" s="293">
        <v>45522</v>
      </c>
      <c r="D3058" s="195" t="s">
        <v>148</v>
      </c>
      <c r="E3058" s="196" t="s">
        <v>92</v>
      </c>
      <c r="F3058" s="196" t="s">
        <v>63</v>
      </c>
      <c r="G3058" s="196" t="s">
        <v>210</v>
      </c>
      <c r="H3058" s="196">
        <v>4.1500000000000004</v>
      </c>
      <c r="I3058" s="196" t="s">
        <v>215</v>
      </c>
      <c r="J3058" s="196">
        <v>9</v>
      </c>
      <c r="K3058" s="448">
        <v>715200</v>
      </c>
      <c r="L3058" s="196" t="s">
        <v>63</v>
      </c>
      <c r="M3058" s="196" t="s">
        <v>297</v>
      </c>
      <c r="N3058" s="216">
        <v>0</v>
      </c>
      <c r="O3058" s="216">
        <v>42.952500000000001</v>
      </c>
      <c r="P3058" s="216">
        <v>0</v>
      </c>
      <c r="Q3058" s="335">
        <v>0</v>
      </c>
      <c r="R3058" s="234"/>
    </row>
    <row r="3059" spans="2:18" s="194" customFormat="1" x14ac:dyDescent="0.25">
      <c r="B3059" s="233">
        <v>3067</v>
      </c>
      <c r="C3059" s="293">
        <v>45522</v>
      </c>
      <c r="D3059" s="195" t="s">
        <v>177</v>
      </c>
      <c r="E3059" s="196" t="s">
        <v>159</v>
      </c>
      <c r="F3059" s="196" t="s">
        <v>8</v>
      </c>
      <c r="G3059" s="196" t="s">
        <v>159</v>
      </c>
      <c r="H3059" s="196">
        <v>11.6</v>
      </c>
      <c r="I3059" s="196" t="s">
        <v>66</v>
      </c>
      <c r="J3059" s="196">
        <v>5</v>
      </c>
      <c r="K3059" s="448"/>
      <c r="L3059" s="196"/>
      <c r="M3059" s="196"/>
      <c r="N3059" s="216">
        <v>0</v>
      </c>
      <c r="O3059" s="216">
        <v>0</v>
      </c>
      <c r="P3059" s="216">
        <v>58</v>
      </c>
      <c r="Q3059" s="335">
        <v>0</v>
      </c>
      <c r="R3059" s="234"/>
    </row>
    <row r="3060" spans="2:18" s="194" customFormat="1" x14ac:dyDescent="0.25">
      <c r="B3060" s="233">
        <v>3068</v>
      </c>
      <c r="C3060" s="293">
        <v>45522</v>
      </c>
      <c r="D3060" s="195" t="s">
        <v>139</v>
      </c>
      <c r="E3060" s="196" t="s">
        <v>92</v>
      </c>
      <c r="F3060" s="196" t="s">
        <v>2</v>
      </c>
      <c r="G3060" s="196" t="s">
        <v>209</v>
      </c>
      <c r="H3060" s="196">
        <v>7</v>
      </c>
      <c r="I3060" s="196" t="s">
        <v>215</v>
      </c>
      <c r="J3060" s="196">
        <v>28</v>
      </c>
      <c r="K3060" s="448">
        <v>715400</v>
      </c>
      <c r="L3060" s="196" t="s">
        <v>1</v>
      </c>
      <c r="M3060" s="196" t="s">
        <v>297</v>
      </c>
      <c r="N3060" s="216">
        <v>0</v>
      </c>
      <c r="O3060" s="216">
        <v>225.39999999999998</v>
      </c>
      <c r="P3060" s="216">
        <v>0</v>
      </c>
      <c r="Q3060" s="335">
        <v>0</v>
      </c>
      <c r="R3060" s="234"/>
    </row>
    <row r="3061" spans="2:18" s="194" customFormat="1" x14ac:dyDescent="0.25">
      <c r="B3061" s="233">
        <v>3069</v>
      </c>
      <c r="C3061" s="293">
        <v>45522</v>
      </c>
      <c r="D3061" s="195" t="s">
        <v>140</v>
      </c>
      <c r="E3061" s="196" t="s">
        <v>92</v>
      </c>
      <c r="F3061" s="196" t="s">
        <v>2</v>
      </c>
      <c r="G3061" s="196" t="s">
        <v>209</v>
      </c>
      <c r="H3061" s="196">
        <v>7</v>
      </c>
      <c r="I3061" s="196" t="s">
        <v>215</v>
      </c>
      <c r="J3061" s="196">
        <v>29</v>
      </c>
      <c r="K3061" s="448">
        <v>715400</v>
      </c>
      <c r="L3061" s="196" t="s">
        <v>1</v>
      </c>
      <c r="M3061" s="196" t="s">
        <v>297</v>
      </c>
      <c r="N3061" s="216">
        <v>0</v>
      </c>
      <c r="O3061" s="216">
        <v>233.45</v>
      </c>
      <c r="P3061" s="216">
        <v>0</v>
      </c>
      <c r="Q3061" s="335">
        <v>0</v>
      </c>
      <c r="R3061" s="234"/>
    </row>
    <row r="3062" spans="2:18" s="194" customFormat="1" x14ac:dyDescent="0.25">
      <c r="B3062" s="233">
        <v>3070</v>
      </c>
      <c r="C3062" s="293">
        <v>45522</v>
      </c>
      <c r="D3062" s="195" t="s">
        <v>141</v>
      </c>
      <c r="E3062" s="196" t="s">
        <v>92</v>
      </c>
      <c r="F3062" s="196" t="s">
        <v>2</v>
      </c>
      <c r="G3062" s="196" t="s">
        <v>209</v>
      </c>
      <c r="H3062" s="196">
        <v>7</v>
      </c>
      <c r="I3062" s="196" t="s">
        <v>215</v>
      </c>
      <c r="J3062" s="196">
        <v>30</v>
      </c>
      <c r="K3062" s="448">
        <v>715400</v>
      </c>
      <c r="L3062" s="196" t="s">
        <v>1</v>
      </c>
      <c r="M3062" s="196" t="s">
        <v>297</v>
      </c>
      <c r="N3062" s="216">
        <v>0</v>
      </c>
      <c r="O3062" s="216">
        <v>241.49999999999997</v>
      </c>
      <c r="P3062" s="216">
        <v>0</v>
      </c>
      <c r="Q3062" s="335">
        <v>0</v>
      </c>
      <c r="R3062" s="234"/>
    </row>
    <row r="3063" spans="2:18" s="194" customFormat="1" x14ac:dyDescent="0.25">
      <c r="B3063" s="233">
        <v>3071</v>
      </c>
      <c r="C3063" s="293">
        <v>45522</v>
      </c>
      <c r="D3063" s="195" t="s">
        <v>252</v>
      </c>
      <c r="E3063" s="196" t="s">
        <v>92</v>
      </c>
      <c r="F3063" s="196" t="s">
        <v>2</v>
      </c>
      <c r="G3063" s="196" t="s">
        <v>209</v>
      </c>
      <c r="H3063" s="196">
        <v>7</v>
      </c>
      <c r="I3063" s="196" t="s">
        <v>214</v>
      </c>
      <c r="J3063" s="196">
        <v>30</v>
      </c>
      <c r="K3063" s="448">
        <v>712650</v>
      </c>
      <c r="L3063" s="196" t="s">
        <v>2</v>
      </c>
      <c r="M3063" s="196" t="s">
        <v>297</v>
      </c>
      <c r="N3063" s="216">
        <v>210</v>
      </c>
      <c r="O3063" s="216">
        <v>0</v>
      </c>
      <c r="P3063" s="216">
        <v>0</v>
      </c>
      <c r="Q3063" s="335">
        <v>0</v>
      </c>
      <c r="R3063" s="234"/>
    </row>
    <row r="3064" spans="2:18" s="194" customFormat="1" x14ac:dyDescent="0.25">
      <c r="B3064" s="233">
        <v>3072</v>
      </c>
      <c r="C3064" s="293">
        <v>45522</v>
      </c>
      <c r="D3064" s="195" t="s">
        <v>259</v>
      </c>
      <c r="E3064" s="196" t="s">
        <v>92</v>
      </c>
      <c r="F3064" s="196" t="s">
        <v>2</v>
      </c>
      <c r="G3064" s="196" t="s">
        <v>209</v>
      </c>
      <c r="H3064" s="196">
        <v>7</v>
      </c>
      <c r="I3064" s="196" t="s">
        <v>214</v>
      </c>
      <c r="J3064" s="196">
        <v>30</v>
      </c>
      <c r="K3064" s="448">
        <v>712650</v>
      </c>
      <c r="L3064" s="196" t="s">
        <v>2</v>
      </c>
      <c r="M3064" s="196" t="s">
        <v>297</v>
      </c>
      <c r="N3064" s="216">
        <v>210</v>
      </c>
      <c r="O3064" s="216">
        <v>0</v>
      </c>
      <c r="P3064" s="216">
        <v>0</v>
      </c>
      <c r="Q3064" s="335">
        <v>0</v>
      </c>
      <c r="R3064" s="234"/>
    </row>
    <row r="3065" spans="2:18" s="194" customFormat="1" x14ac:dyDescent="0.25">
      <c r="B3065" s="233">
        <v>3073</v>
      </c>
      <c r="C3065" s="293">
        <v>45522</v>
      </c>
      <c r="D3065" s="195" t="s">
        <v>260</v>
      </c>
      <c r="E3065" s="196" t="s">
        <v>92</v>
      </c>
      <c r="F3065" s="196" t="s">
        <v>2</v>
      </c>
      <c r="G3065" s="196" t="s">
        <v>209</v>
      </c>
      <c r="H3065" s="196">
        <v>7</v>
      </c>
      <c r="I3065" s="196" t="s">
        <v>214</v>
      </c>
      <c r="J3065" s="196">
        <v>30</v>
      </c>
      <c r="K3065" s="448">
        <v>712650</v>
      </c>
      <c r="L3065" s="196" t="s">
        <v>2</v>
      </c>
      <c r="M3065" s="196" t="s">
        <v>297</v>
      </c>
      <c r="N3065" s="216">
        <v>210</v>
      </c>
      <c r="O3065" s="216">
        <v>0</v>
      </c>
      <c r="P3065" s="216">
        <v>0</v>
      </c>
      <c r="Q3065" s="335">
        <v>0</v>
      </c>
      <c r="R3065" s="234"/>
    </row>
    <row r="3066" spans="2:18" s="194" customFormat="1" x14ac:dyDescent="0.25">
      <c r="B3066" s="233">
        <v>3074</v>
      </c>
      <c r="C3066" s="293">
        <v>45522</v>
      </c>
      <c r="D3066" s="195" t="s">
        <v>379</v>
      </c>
      <c r="E3066" s="196" t="s">
        <v>269</v>
      </c>
      <c r="F3066" s="196" t="s">
        <v>381</v>
      </c>
      <c r="G3066" s="196" t="s">
        <v>210</v>
      </c>
      <c r="H3066" s="196">
        <v>4.1500000000000004</v>
      </c>
      <c r="I3066" s="196" t="s">
        <v>215</v>
      </c>
      <c r="J3066" s="196">
        <v>14</v>
      </c>
      <c r="K3066" s="448">
        <v>715600</v>
      </c>
      <c r="L3066" s="196" t="s">
        <v>381</v>
      </c>
      <c r="M3066" s="196" t="s">
        <v>298</v>
      </c>
      <c r="N3066" s="216">
        <v>0</v>
      </c>
      <c r="O3066" s="216">
        <v>66.814999999999998</v>
      </c>
      <c r="P3066" s="216">
        <v>0</v>
      </c>
      <c r="Q3066" s="335">
        <v>0</v>
      </c>
      <c r="R3066" s="234"/>
    </row>
    <row r="3067" spans="2:18" s="194" customFormat="1" x14ac:dyDescent="0.25">
      <c r="B3067" s="233">
        <v>3075</v>
      </c>
      <c r="C3067" s="293">
        <v>45522</v>
      </c>
      <c r="D3067" s="195" t="s">
        <v>380</v>
      </c>
      <c r="E3067" s="196" t="s">
        <v>269</v>
      </c>
      <c r="F3067" s="196" t="s">
        <v>381</v>
      </c>
      <c r="G3067" s="196" t="s">
        <v>210</v>
      </c>
      <c r="H3067" s="196">
        <v>4.1500000000000004</v>
      </c>
      <c r="I3067" s="196" t="s">
        <v>215</v>
      </c>
      <c r="J3067" s="196">
        <v>23</v>
      </c>
      <c r="K3067" s="448">
        <v>715600</v>
      </c>
      <c r="L3067" s="196" t="s">
        <v>381</v>
      </c>
      <c r="M3067" s="196" t="s">
        <v>298</v>
      </c>
      <c r="N3067" s="216">
        <v>0</v>
      </c>
      <c r="O3067" s="216">
        <v>109.7675</v>
      </c>
      <c r="P3067" s="216">
        <v>0</v>
      </c>
      <c r="Q3067" s="335">
        <v>0</v>
      </c>
      <c r="R3067" s="234"/>
    </row>
    <row r="3068" spans="2:18" s="194" customFormat="1" x14ac:dyDescent="0.25">
      <c r="B3068" s="233">
        <v>3076</v>
      </c>
      <c r="C3068" s="293">
        <v>45522</v>
      </c>
      <c r="D3068" s="195" t="s">
        <v>96</v>
      </c>
      <c r="E3068" s="196" t="s">
        <v>159</v>
      </c>
      <c r="F3068" s="196" t="s">
        <v>1</v>
      </c>
      <c r="G3068" s="196" t="s">
        <v>159</v>
      </c>
      <c r="H3068" s="196">
        <v>11.8</v>
      </c>
      <c r="I3068" s="196" t="s">
        <v>66</v>
      </c>
      <c r="J3068" s="196">
        <v>0</v>
      </c>
      <c r="K3068" s="448"/>
      <c r="L3068" s="196"/>
      <c r="M3068" s="196"/>
      <c r="N3068" s="216">
        <v>0</v>
      </c>
      <c r="O3068" s="216">
        <v>0</v>
      </c>
      <c r="P3068" s="216">
        <v>0</v>
      </c>
      <c r="Q3068" s="335">
        <v>0</v>
      </c>
      <c r="R3068" s="234"/>
    </row>
    <row r="3069" spans="2:18" s="194" customFormat="1" x14ac:dyDescent="0.25">
      <c r="B3069" s="233">
        <v>3077</v>
      </c>
      <c r="C3069" s="293">
        <v>45522</v>
      </c>
      <c r="D3069" s="195" t="s">
        <v>128</v>
      </c>
      <c r="E3069" s="196" t="s">
        <v>159</v>
      </c>
      <c r="F3069" s="196" t="s">
        <v>1</v>
      </c>
      <c r="G3069" s="196" t="s">
        <v>159</v>
      </c>
      <c r="H3069" s="196">
        <v>11.8</v>
      </c>
      <c r="I3069" s="196" t="s">
        <v>66</v>
      </c>
      <c r="J3069" s="196">
        <v>3</v>
      </c>
      <c r="K3069" s="448"/>
      <c r="L3069" s="196"/>
      <c r="M3069" s="196"/>
      <c r="N3069" s="216">
        <v>0</v>
      </c>
      <c r="O3069" s="216">
        <v>0</v>
      </c>
      <c r="P3069" s="216">
        <v>35.400000000000006</v>
      </c>
      <c r="Q3069" s="335">
        <v>0</v>
      </c>
      <c r="R3069" s="234"/>
    </row>
    <row r="3070" spans="2:18" s="194" customFormat="1" x14ac:dyDescent="0.25">
      <c r="B3070" s="233">
        <v>3078</v>
      </c>
      <c r="C3070" s="293">
        <v>45522</v>
      </c>
      <c r="D3070" s="195" t="s">
        <v>255</v>
      </c>
      <c r="E3070" s="196" t="s">
        <v>159</v>
      </c>
      <c r="F3070" s="196" t="s">
        <v>65</v>
      </c>
      <c r="G3070" s="196" t="s">
        <v>159</v>
      </c>
      <c r="H3070" s="196">
        <v>30.5</v>
      </c>
      <c r="I3070" s="196" t="s">
        <v>66</v>
      </c>
      <c r="J3070" s="196">
        <v>0</v>
      </c>
      <c r="K3070" s="448"/>
      <c r="L3070" s="196"/>
      <c r="M3070" s="196"/>
      <c r="N3070" s="216">
        <v>0</v>
      </c>
      <c r="O3070" s="216">
        <v>0</v>
      </c>
      <c r="P3070" s="216">
        <v>0</v>
      </c>
      <c r="Q3070" s="335">
        <v>0</v>
      </c>
      <c r="R3070" s="234"/>
    </row>
    <row r="3071" spans="2:18" s="194" customFormat="1" x14ac:dyDescent="0.25">
      <c r="B3071" s="233">
        <v>3079</v>
      </c>
      <c r="C3071" s="293">
        <v>45522</v>
      </c>
      <c r="D3071" s="195" t="s">
        <v>467</v>
      </c>
      <c r="E3071" s="196" t="s">
        <v>159</v>
      </c>
      <c r="F3071" s="196" t="s">
        <v>63</v>
      </c>
      <c r="G3071" s="196" t="s">
        <v>159</v>
      </c>
      <c r="H3071" s="196">
        <v>13</v>
      </c>
      <c r="I3071" s="196" t="s">
        <v>66</v>
      </c>
      <c r="J3071" s="196">
        <v>2</v>
      </c>
      <c r="K3071" s="448"/>
      <c r="L3071" s="196"/>
      <c r="M3071" s="196"/>
      <c r="N3071" s="216">
        <v>0</v>
      </c>
      <c r="O3071" s="216">
        <v>0</v>
      </c>
      <c r="P3071" s="216">
        <v>26</v>
      </c>
      <c r="Q3071" s="335">
        <v>0</v>
      </c>
      <c r="R3071" s="234"/>
    </row>
    <row r="3072" spans="2:18" s="194" customFormat="1" x14ac:dyDescent="0.25">
      <c r="B3072" s="233">
        <v>3080</v>
      </c>
      <c r="C3072" s="293">
        <v>45523</v>
      </c>
      <c r="D3072" s="195" t="s">
        <v>119</v>
      </c>
      <c r="E3072" s="196" t="s">
        <v>257</v>
      </c>
      <c r="F3072" s="196" t="s">
        <v>1</v>
      </c>
      <c r="G3072" s="196" t="s">
        <v>300</v>
      </c>
      <c r="H3072" s="196">
        <v>6</v>
      </c>
      <c r="I3072" s="196" t="s">
        <v>303</v>
      </c>
      <c r="J3072" s="196">
        <v>4</v>
      </c>
      <c r="K3072" s="448"/>
      <c r="L3072" s="196" t="s">
        <v>304</v>
      </c>
      <c r="M3072" s="196" t="s">
        <v>514</v>
      </c>
      <c r="N3072" s="216">
        <v>0</v>
      </c>
      <c r="O3072" s="216">
        <v>0</v>
      </c>
      <c r="P3072" s="216">
        <v>0</v>
      </c>
      <c r="Q3072" s="335">
        <v>0</v>
      </c>
      <c r="R3072" s="234"/>
    </row>
    <row r="3073" spans="2:18" s="194" customFormat="1" x14ac:dyDescent="0.25">
      <c r="B3073" s="233">
        <v>3081</v>
      </c>
      <c r="C3073" s="293">
        <v>45523</v>
      </c>
      <c r="D3073" s="195" t="s">
        <v>121</v>
      </c>
      <c r="E3073" s="196" t="s">
        <v>258</v>
      </c>
      <c r="F3073" s="196" t="s">
        <v>1</v>
      </c>
      <c r="G3073" s="196" t="s">
        <v>300</v>
      </c>
      <c r="H3073" s="196">
        <v>5</v>
      </c>
      <c r="I3073" s="196" t="s">
        <v>303</v>
      </c>
      <c r="J3073" s="196">
        <v>3</v>
      </c>
      <c r="K3073" s="448"/>
      <c r="L3073" s="196" t="s">
        <v>304</v>
      </c>
      <c r="M3073" s="196" t="s">
        <v>514</v>
      </c>
      <c r="N3073" s="216">
        <v>0</v>
      </c>
      <c r="O3073" s="216">
        <v>0</v>
      </c>
      <c r="P3073" s="216">
        <v>0</v>
      </c>
      <c r="Q3073" s="335">
        <v>0</v>
      </c>
      <c r="R3073" s="234"/>
    </row>
    <row r="3074" spans="2:18" s="194" customFormat="1" x14ac:dyDescent="0.25">
      <c r="B3074" s="233">
        <v>3082</v>
      </c>
      <c r="C3074" s="293">
        <v>45523</v>
      </c>
      <c r="D3074" s="195" t="s">
        <v>349</v>
      </c>
      <c r="E3074" s="196" t="s">
        <v>258</v>
      </c>
      <c r="F3074" s="196" t="s">
        <v>1</v>
      </c>
      <c r="G3074" s="196" t="s">
        <v>300</v>
      </c>
      <c r="H3074" s="196">
        <v>6</v>
      </c>
      <c r="I3074" s="196" t="s">
        <v>303</v>
      </c>
      <c r="J3074" s="196">
        <v>4</v>
      </c>
      <c r="K3074" s="448"/>
      <c r="L3074" s="196" t="s">
        <v>304</v>
      </c>
      <c r="M3074" s="196" t="s">
        <v>514</v>
      </c>
      <c r="N3074" s="216">
        <v>0</v>
      </c>
      <c r="O3074" s="216">
        <v>0</v>
      </c>
      <c r="P3074" s="216">
        <v>0</v>
      </c>
      <c r="Q3074" s="335">
        <v>0</v>
      </c>
      <c r="R3074" s="234"/>
    </row>
    <row r="3075" spans="2:18" s="194" customFormat="1" x14ac:dyDescent="0.25">
      <c r="B3075" s="233">
        <v>3083</v>
      </c>
      <c r="C3075" s="293">
        <v>45523</v>
      </c>
      <c r="D3075" s="195" t="s">
        <v>449</v>
      </c>
      <c r="E3075" s="196" t="s">
        <v>258</v>
      </c>
      <c r="F3075" s="196" t="s">
        <v>1</v>
      </c>
      <c r="G3075" s="196" t="s">
        <v>300</v>
      </c>
      <c r="H3075" s="196">
        <v>6</v>
      </c>
      <c r="I3075" s="196" t="s">
        <v>303</v>
      </c>
      <c r="J3075" s="196">
        <v>4</v>
      </c>
      <c r="K3075" s="448"/>
      <c r="L3075" s="196" t="s">
        <v>304</v>
      </c>
      <c r="M3075" s="196" t="s">
        <v>514</v>
      </c>
      <c r="N3075" s="216">
        <v>0</v>
      </c>
      <c r="O3075" s="216">
        <v>0</v>
      </c>
      <c r="P3075" s="216">
        <v>0</v>
      </c>
      <c r="Q3075" s="335">
        <v>0</v>
      </c>
      <c r="R3075" s="234"/>
    </row>
    <row r="3076" spans="2:18" s="194" customFormat="1" x14ac:dyDescent="0.25">
      <c r="B3076" s="233">
        <v>3084</v>
      </c>
      <c r="C3076" s="293">
        <v>45523</v>
      </c>
      <c r="D3076" s="195" t="s">
        <v>368</v>
      </c>
      <c r="E3076" s="196" t="s">
        <v>181</v>
      </c>
      <c r="F3076" s="196" t="s">
        <v>302</v>
      </c>
      <c r="G3076" s="196">
        <v>0</v>
      </c>
      <c r="H3076" s="196">
        <v>6</v>
      </c>
      <c r="I3076" s="196"/>
      <c r="J3076" s="196">
        <v>0</v>
      </c>
      <c r="K3076" s="448"/>
      <c r="L3076" s="196"/>
      <c r="M3076" s="196"/>
      <c r="N3076" s="216">
        <v>0</v>
      </c>
      <c r="O3076" s="216">
        <v>0</v>
      </c>
      <c r="P3076" s="216">
        <v>0</v>
      </c>
      <c r="Q3076" s="335">
        <v>0</v>
      </c>
      <c r="R3076" s="234"/>
    </row>
    <row r="3077" spans="2:18" s="194" customFormat="1" x14ac:dyDescent="0.25">
      <c r="B3077" s="233">
        <v>3085</v>
      </c>
      <c r="C3077" s="293">
        <v>45523</v>
      </c>
      <c r="D3077" s="195" t="s">
        <v>371</v>
      </c>
      <c r="E3077" s="196" t="s">
        <v>92</v>
      </c>
      <c r="F3077" s="196" t="s">
        <v>64</v>
      </c>
      <c r="G3077" s="196" t="s">
        <v>210</v>
      </c>
      <c r="H3077" s="196">
        <v>5</v>
      </c>
      <c r="I3077" s="196"/>
      <c r="J3077" s="196">
        <v>0</v>
      </c>
      <c r="K3077" s="448"/>
      <c r="L3077" s="196"/>
      <c r="M3077" s="196"/>
      <c r="N3077" s="216">
        <v>0</v>
      </c>
      <c r="O3077" s="216">
        <v>0</v>
      </c>
      <c r="P3077" s="216">
        <v>0</v>
      </c>
      <c r="Q3077" s="335">
        <v>0</v>
      </c>
      <c r="R3077" s="234"/>
    </row>
    <row r="3078" spans="2:18" s="194" customFormat="1" x14ac:dyDescent="0.25">
      <c r="B3078" s="233">
        <v>3086</v>
      </c>
      <c r="C3078" s="293">
        <v>45523</v>
      </c>
      <c r="D3078" s="195" t="s">
        <v>474</v>
      </c>
      <c r="E3078" s="196" t="s">
        <v>92</v>
      </c>
      <c r="F3078" s="196" t="s">
        <v>470</v>
      </c>
      <c r="G3078" s="196" t="s">
        <v>210</v>
      </c>
      <c r="H3078" s="196">
        <v>4.1500000000000004</v>
      </c>
      <c r="I3078" s="196" t="s">
        <v>215</v>
      </c>
      <c r="J3078" s="196">
        <v>17</v>
      </c>
      <c r="K3078" s="448">
        <v>715800</v>
      </c>
      <c r="L3078" s="196" t="s">
        <v>470</v>
      </c>
      <c r="M3078" s="196" t="s">
        <v>298</v>
      </c>
      <c r="N3078" s="216">
        <v>0</v>
      </c>
      <c r="O3078" s="216">
        <v>81.132500000000007</v>
      </c>
      <c r="P3078" s="216">
        <v>0</v>
      </c>
      <c r="Q3078" s="335">
        <v>0</v>
      </c>
      <c r="R3078" s="234"/>
    </row>
    <row r="3079" spans="2:18" s="194" customFormat="1" x14ac:dyDescent="0.25">
      <c r="B3079" s="233">
        <v>3087</v>
      </c>
      <c r="C3079" s="293">
        <v>45523</v>
      </c>
      <c r="D3079" s="195" t="s">
        <v>475</v>
      </c>
      <c r="E3079" s="196" t="s">
        <v>92</v>
      </c>
      <c r="F3079" s="196" t="s">
        <v>470</v>
      </c>
      <c r="G3079" s="196" t="s">
        <v>210</v>
      </c>
      <c r="H3079" s="196">
        <v>4.1500000000000004</v>
      </c>
      <c r="I3079" s="196" t="s">
        <v>215</v>
      </c>
      <c r="J3079" s="196">
        <v>16</v>
      </c>
      <c r="K3079" s="448">
        <v>715800</v>
      </c>
      <c r="L3079" s="196" t="s">
        <v>470</v>
      </c>
      <c r="M3079" s="196" t="s">
        <v>298</v>
      </c>
      <c r="N3079" s="216">
        <v>0</v>
      </c>
      <c r="O3079" s="216">
        <v>76.36</v>
      </c>
      <c r="P3079" s="216">
        <v>0</v>
      </c>
      <c r="Q3079" s="335">
        <v>0</v>
      </c>
      <c r="R3079" s="234"/>
    </row>
    <row r="3080" spans="2:18" s="194" customFormat="1" x14ac:dyDescent="0.25">
      <c r="B3080" s="233">
        <v>3088</v>
      </c>
      <c r="C3080" s="293">
        <v>45523</v>
      </c>
      <c r="D3080" s="195" t="s">
        <v>476</v>
      </c>
      <c r="E3080" s="196" t="s">
        <v>92</v>
      </c>
      <c r="F3080" s="196" t="s">
        <v>470</v>
      </c>
      <c r="G3080" s="196" t="s">
        <v>210</v>
      </c>
      <c r="H3080" s="196">
        <v>4.1500000000000004</v>
      </c>
      <c r="I3080" s="196" t="s">
        <v>215</v>
      </c>
      <c r="J3080" s="196">
        <v>18</v>
      </c>
      <c r="K3080" s="448">
        <v>715800</v>
      </c>
      <c r="L3080" s="196" t="s">
        <v>470</v>
      </c>
      <c r="M3080" s="196" t="s">
        <v>298</v>
      </c>
      <c r="N3080" s="216">
        <v>0</v>
      </c>
      <c r="O3080" s="216">
        <v>85.905000000000001</v>
      </c>
      <c r="P3080" s="216">
        <v>0</v>
      </c>
      <c r="Q3080" s="335">
        <v>0</v>
      </c>
      <c r="R3080" s="234"/>
    </row>
    <row r="3081" spans="2:18" s="194" customFormat="1" x14ac:dyDescent="0.25">
      <c r="B3081" s="233">
        <v>3089</v>
      </c>
      <c r="C3081" s="293">
        <v>45523</v>
      </c>
      <c r="D3081" s="195" t="s">
        <v>477</v>
      </c>
      <c r="E3081" s="196" t="s">
        <v>92</v>
      </c>
      <c r="F3081" s="196" t="s">
        <v>470</v>
      </c>
      <c r="G3081" s="196" t="s">
        <v>210</v>
      </c>
      <c r="H3081" s="196">
        <v>4.1500000000000004</v>
      </c>
      <c r="I3081" s="196" t="s">
        <v>215</v>
      </c>
      <c r="J3081" s="196">
        <v>18</v>
      </c>
      <c r="K3081" s="448">
        <v>715800</v>
      </c>
      <c r="L3081" s="196" t="s">
        <v>470</v>
      </c>
      <c r="M3081" s="196" t="s">
        <v>298</v>
      </c>
      <c r="N3081" s="216">
        <v>0</v>
      </c>
      <c r="O3081" s="216">
        <v>85.905000000000001</v>
      </c>
      <c r="P3081" s="216">
        <v>0</v>
      </c>
      <c r="Q3081" s="335">
        <v>0</v>
      </c>
      <c r="R3081" s="234"/>
    </row>
    <row r="3082" spans="2:18" s="194" customFormat="1" x14ac:dyDescent="0.25">
      <c r="B3082" s="233">
        <v>3090</v>
      </c>
      <c r="C3082" s="293">
        <v>45523</v>
      </c>
      <c r="D3082" s="195" t="s">
        <v>116</v>
      </c>
      <c r="E3082" s="196" t="s">
        <v>92</v>
      </c>
      <c r="F3082" s="196" t="s">
        <v>1</v>
      </c>
      <c r="G3082" s="196" t="s">
        <v>209</v>
      </c>
      <c r="H3082" s="196">
        <v>6.65</v>
      </c>
      <c r="I3082" s="196" t="s">
        <v>215</v>
      </c>
      <c r="J3082" s="196">
        <v>15</v>
      </c>
      <c r="K3082" s="448">
        <v>715600</v>
      </c>
      <c r="L3082" s="196" t="s">
        <v>62</v>
      </c>
      <c r="M3082" s="196" t="s">
        <v>298</v>
      </c>
      <c r="N3082" s="216">
        <v>0</v>
      </c>
      <c r="O3082" s="216">
        <v>114.71249999999999</v>
      </c>
      <c r="P3082" s="216">
        <v>0</v>
      </c>
      <c r="Q3082" s="335">
        <v>0</v>
      </c>
      <c r="R3082" s="234"/>
    </row>
    <row r="3083" spans="2:18" s="194" customFormat="1" x14ac:dyDescent="0.25">
      <c r="B3083" s="233">
        <v>3091</v>
      </c>
      <c r="C3083" s="293">
        <v>45523</v>
      </c>
      <c r="D3083" s="195" t="s">
        <v>94</v>
      </c>
      <c r="E3083" s="196" t="s">
        <v>92</v>
      </c>
      <c r="F3083" s="196" t="s">
        <v>1</v>
      </c>
      <c r="G3083" s="196" t="s">
        <v>209</v>
      </c>
      <c r="H3083" s="196">
        <v>6.65</v>
      </c>
      <c r="I3083" s="196" t="s">
        <v>214</v>
      </c>
      <c r="J3083" s="196">
        <v>16</v>
      </c>
      <c r="K3083" s="448">
        <v>713807</v>
      </c>
      <c r="L3083" s="196" t="s">
        <v>1</v>
      </c>
      <c r="M3083" s="196" t="s">
        <v>298</v>
      </c>
      <c r="N3083" s="216">
        <v>106.4</v>
      </c>
      <c r="O3083" s="216">
        <v>0</v>
      </c>
      <c r="P3083" s="216">
        <v>0</v>
      </c>
      <c r="Q3083" s="335">
        <v>0</v>
      </c>
      <c r="R3083" s="234"/>
    </row>
    <row r="3084" spans="2:18" s="194" customFormat="1" x14ac:dyDescent="0.25">
      <c r="B3084" s="233">
        <v>3092</v>
      </c>
      <c r="C3084" s="293">
        <v>45523</v>
      </c>
      <c r="D3084" s="195" t="s">
        <v>91</v>
      </c>
      <c r="E3084" s="196" t="s">
        <v>92</v>
      </c>
      <c r="F3084" s="196" t="s">
        <v>1</v>
      </c>
      <c r="G3084" s="196" t="s">
        <v>209</v>
      </c>
      <c r="H3084" s="196">
        <v>6.65</v>
      </c>
      <c r="I3084" s="196" t="s">
        <v>214</v>
      </c>
      <c r="J3084" s="196">
        <v>17</v>
      </c>
      <c r="K3084" s="448">
        <v>713807</v>
      </c>
      <c r="L3084" s="196" t="s">
        <v>1</v>
      </c>
      <c r="M3084" s="196" t="s">
        <v>298</v>
      </c>
      <c r="N3084" s="216">
        <v>113.05000000000001</v>
      </c>
      <c r="O3084" s="216">
        <v>0</v>
      </c>
      <c r="P3084" s="216">
        <v>0</v>
      </c>
      <c r="Q3084" s="335">
        <v>0</v>
      </c>
      <c r="R3084" s="234"/>
    </row>
    <row r="3085" spans="2:18" s="194" customFormat="1" x14ac:dyDescent="0.25">
      <c r="B3085" s="233">
        <v>3093</v>
      </c>
      <c r="C3085" s="293">
        <v>45523</v>
      </c>
      <c r="D3085" s="195" t="s">
        <v>155</v>
      </c>
      <c r="E3085" s="196" t="s">
        <v>92</v>
      </c>
      <c r="F3085" s="196" t="s">
        <v>62</v>
      </c>
      <c r="G3085" s="196" t="s">
        <v>210</v>
      </c>
      <c r="H3085" s="196">
        <v>4.1500000000000004</v>
      </c>
      <c r="I3085" s="196" t="s">
        <v>215</v>
      </c>
      <c r="J3085" s="196">
        <v>32</v>
      </c>
      <c r="K3085" s="448">
        <v>715600</v>
      </c>
      <c r="L3085" s="196" t="s">
        <v>62</v>
      </c>
      <c r="M3085" s="196" t="s">
        <v>298</v>
      </c>
      <c r="N3085" s="216">
        <v>0</v>
      </c>
      <c r="O3085" s="216">
        <v>152.72</v>
      </c>
      <c r="P3085" s="216">
        <v>0</v>
      </c>
      <c r="Q3085" s="335">
        <v>0</v>
      </c>
      <c r="R3085" s="234"/>
    </row>
    <row r="3086" spans="2:18" s="194" customFormat="1" x14ac:dyDescent="0.25">
      <c r="B3086" s="233">
        <v>3094</v>
      </c>
      <c r="C3086" s="293">
        <v>45523</v>
      </c>
      <c r="D3086" s="195" t="s">
        <v>154</v>
      </c>
      <c r="E3086" s="196" t="s">
        <v>92</v>
      </c>
      <c r="F3086" s="196" t="s">
        <v>62</v>
      </c>
      <c r="G3086" s="196" t="s">
        <v>210</v>
      </c>
      <c r="H3086" s="196">
        <v>4.1500000000000004</v>
      </c>
      <c r="I3086" s="196" t="s">
        <v>215</v>
      </c>
      <c r="J3086" s="196">
        <v>28</v>
      </c>
      <c r="K3086" s="448">
        <v>715600</v>
      </c>
      <c r="L3086" s="196" t="s">
        <v>62</v>
      </c>
      <c r="M3086" s="196" t="s">
        <v>298</v>
      </c>
      <c r="N3086" s="216">
        <v>0</v>
      </c>
      <c r="O3086" s="216">
        <v>133.63</v>
      </c>
      <c r="P3086" s="216">
        <v>0</v>
      </c>
      <c r="Q3086" s="335">
        <v>0</v>
      </c>
      <c r="R3086" s="234"/>
    </row>
    <row r="3087" spans="2:18" s="194" customFormat="1" x14ac:dyDescent="0.25">
      <c r="B3087" s="233">
        <v>3095</v>
      </c>
      <c r="C3087" s="293">
        <v>45523</v>
      </c>
      <c r="D3087" s="195" t="s">
        <v>426</v>
      </c>
      <c r="E3087" s="196" t="s">
        <v>159</v>
      </c>
      <c r="F3087" s="196" t="s">
        <v>381</v>
      </c>
      <c r="G3087" s="196" t="s">
        <v>159</v>
      </c>
      <c r="H3087" s="196">
        <v>10</v>
      </c>
      <c r="I3087" s="196" t="s">
        <v>66</v>
      </c>
      <c r="J3087" s="196">
        <v>5</v>
      </c>
      <c r="K3087" s="448"/>
      <c r="L3087" s="196"/>
      <c r="M3087" s="196"/>
      <c r="N3087" s="216">
        <v>0</v>
      </c>
      <c r="O3087" s="216">
        <v>0</v>
      </c>
      <c r="P3087" s="216">
        <v>50</v>
      </c>
      <c r="Q3087" s="335">
        <v>0</v>
      </c>
      <c r="R3087" s="234"/>
    </row>
    <row r="3088" spans="2:18" s="194" customFormat="1" x14ac:dyDescent="0.25">
      <c r="B3088" s="233">
        <v>3096</v>
      </c>
      <c r="C3088" s="293">
        <v>45523</v>
      </c>
      <c r="D3088" s="195" t="s">
        <v>277</v>
      </c>
      <c r="E3088" s="196" t="s">
        <v>176</v>
      </c>
      <c r="F3088" s="196" t="s">
        <v>7</v>
      </c>
      <c r="G3088" s="196" t="s">
        <v>209</v>
      </c>
      <c r="H3088" s="196">
        <v>7</v>
      </c>
      <c r="I3088" s="196" t="s">
        <v>214</v>
      </c>
      <c r="J3088" s="196">
        <v>48</v>
      </c>
      <c r="K3088" s="448">
        <v>723300</v>
      </c>
      <c r="L3088" s="196" t="s">
        <v>7</v>
      </c>
      <c r="M3088" s="196" t="s">
        <v>298</v>
      </c>
      <c r="N3088" s="216">
        <v>336</v>
      </c>
      <c r="O3088" s="216">
        <v>0</v>
      </c>
      <c r="P3088" s="216">
        <v>0</v>
      </c>
      <c r="Q3088" s="335">
        <v>0</v>
      </c>
      <c r="R3088" s="234"/>
    </row>
    <row r="3089" spans="2:18" s="194" customFormat="1" x14ac:dyDescent="0.25">
      <c r="B3089" s="233">
        <v>3097</v>
      </c>
      <c r="C3089" s="293">
        <v>45523</v>
      </c>
      <c r="D3089" s="195" t="s">
        <v>261</v>
      </c>
      <c r="E3089" s="196" t="s">
        <v>269</v>
      </c>
      <c r="F3089" s="196" t="s">
        <v>7</v>
      </c>
      <c r="G3089" s="196" t="s">
        <v>210</v>
      </c>
      <c r="H3089" s="196">
        <v>5</v>
      </c>
      <c r="I3089" s="196" t="s">
        <v>214</v>
      </c>
      <c r="J3089" s="196">
        <v>50</v>
      </c>
      <c r="K3089" s="448">
        <v>723300</v>
      </c>
      <c r="L3089" s="196" t="s">
        <v>7</v>
      </c>
      <c r="M3089" s="196" t="s">
        <v>298</v>
      </c>
      <c r="N3089" s="216">
        <v>250</v>
      </c>
      <c r="O3089" s="216">
        <v>0</v>
      </c>
      <c r="P3089" s="216">
        <v>0</v>
      </c>
      <c r="Q3089" s="335">
        <v>0</v>
      </c>
      <c r="R3089" s="234"/>
    </row>
    <row r="3090" spans="2:18" s="194" customFormat="1" x14ac:dyDescent="0.25">
      <c r="B3090" s="233">
        <v>3098</v>
      </c>
      <c r="C3090" s="293">
        <v>45523</v>
      </c>
      <c r="D3090" s="195" t="s">
        <v>254</v>
      </c>
      <c r="E3090" s="196" t="s">
        <v>159</v>
      </c>
      <c r="F3090" s="196" t="s">
        <v>7</v>
      </c>
      <c r="G3090" s="196" t="s">
        <v>159</v>
      </c>
      <c r="H3090" s="196">
        <v>10</v>
      </c>
      <c r="I3090" s="196" t="s">
        <v>66</v>
      </c>
      <c r="J3090" s="196">
        <v>0</v>
      </c>
      <c r="K3090" s="448"/>
      <c r="L3090" s="196"/>
      <c r="M3090" s="196"/>
      <c r="N3090" s="216">
        <v>0</v>
      </c>
      <c r="O3090" s="216">
        <v>0</v>
      </c>
      <c r="P3090" s="216">
        <v>0</v>
      </c>
      <c r="Q3090" s="335">
        <v>0</v>
      </c>
      <c r="R3090" s="234"/>
    </row>
    <row r="3091" spans="2:18" s="194" customFormat="1" x14ac:dyDescent="0.25">
      <c r="B3091" s="233">
        <v>3099</v>
      </c>
      <c r="C3091" s="293">
        <v>45523</v>
      </c>
      <c r="D3091" s="195" t="s">
        <v>352</v>
      </c>
      <c r="E3091" s="196" t="s">
        <v>176</v>
      </c>
      <c r="F3091" s="196" t="s">
        <v>7</v>
      </c>
      <c r="G3091" s="196" t="s">
        <v>209</v>
      </c>
      <c r="H3091" s="196">
        <v>7</v>
      </c>
      <c r="I3091" s="196" t="s">
        <v>214</v>
      </c>
      <c r="J3091" s="196">
        <v>0</v>
      </c>
      <c r="K3091" s="448"/>
      <c r="L3091" s="196"/>
      <c r="M3091" s="196"/>
      <c r="N3091" s="216">
        <v>0</v>
      </c>
      <c r="O3091" s="216">
        <v>0</v>
      </c>
      <c r="P3091" s="216">
        <v>0</v>
      </c>
      <c r="Q3091" s="335">
        <v>0</v>
      </c>
      <c r="R3091" s="234"/>
    </row>
    <row r="3092" spans="2:18" s="194" customFormat="1" x14ac:dyDescent="0.25">
      <c r="B3092" s="233">
        <v>3100</v>
      </c>
      <c r="C3092" s="293">
        <v>45523</v>
      </c>
      <c r="D3092" s="195" t="s">
        <v>175</v>
      </c>
      <c r="E3092" s="196" t="s">
        <v>176</v>
      </c>
      <c r="F3092" s="196" t="s">
        <v>7</v>
      </c>
      <c r="G3092" s="196" t="s">
        <v>209</v>
      </c>
      <c r="H3092" s="196">
        <v>7</v>
      </c>
      <c r="I3092" s="196" t="s">
        <v>214</v>
      </c>
      <c r="J3092" s="196">
        <v>31</v>
      </c>
      <c r="K3092" s="448">
        <v>723300</v>
      </c>
      <c r="L3092" s="196" t="s">
        <v>7</v>
      </c>
      <c r="M3092" s="196" t="s">
        <v>298</v>
      </c>
      <c r="N3092" s="216">
        <v>217</v>
      </c>
      <c r="O3092" s="216">
        <v>0</v>
      </c>
      <c r="P3092" s="216">
        <v>0</v>
      </c>
      <c r="Q3092" s="335">
        <v>0</v>
      </c>
      <c r="R3092" s="234"/>
    </row>
    <row r="3093" spans="2:18" s="194" customFormat="1" x14ac:dyDescent="0.25">
      <c r="B3093" s="233">
        <v>3101</v>
      </c>
      <c r="C3093" s="293">
        <v>45523</v>
      </c>
      <c r="D3093" s="195" t="s">
        <v>171</v>
      </c>
      <c r="E3093" s="196" t="s">
        <v>159</v>
      </c>
      <c r="F3093" s="196" t="s">
        <v>7</v>
      </c>
      <c r="G3093" s="196" t="s">
        <v>159</v>
      </c>
      <c r="H3093" s="196">
        <v>11.2</v>
      </c>
      <c r="I3093" s="196" t="s">
        <v>66</v>
      </c>
      <c r="J3093" s="196">
        <v>7</v>
      </c>
      <c r="K3093" s="448"/>
      <c r="L3093" s="196"/>
      <c r="M3093" s="196"/>
      <c r="N3093" s="216">
        <v>0</v>
      </c>
      <c r="O3093" s="216">
        <v>0</v>
      </c>
      <c r="P3093" s="216">
        <v>78.399999999999991</v>
      </c>
      <c r="Q3093" s="335">
        <v>0</v>
      </c>
      <c r="R3093" s="234"/>
    </row>
    <row r="3094" spans="2:18" s="194" customFormat="1" x14ac:dyDescent="0.25">
      <c r="B3094" s="233">
        <v>3102</v>
      </c>
      <c r="C3094" s="293">
        <v>45523</v>
      </c>
      <c r="D3094" s="195" t="s">
        <v>150</v>
      </c>
      <c r="E3094" s="196" t="s">
        <v>92</v>
      </c>
      <c r="F3094" s="196" t="s">
        <v>63</v>
      </c>
      <c r="G3094" s="196" t="s">
        <v>210</v>
      </c>
      <c r="H3094" s="196">
        <v>4.1500000000000004</v>
      </c>
      <c r="I3094" s="196" t="s">
        <v>215</v>
      </c>
      <c r="J3094" s="196">
        <v>21</v>
      </c>
      <c r="K3094" s="448">
        <v>715200</v>
      </c>
      <c r="L3094" s="196" t="s">
        <v>63</v>
      </c>
      <c r="M3094" s="196" t="s">
        <v>297</v>
      </c>
      <c r="N3094" s="216">
        <v>0</v>
      </c>
      <c r="O3094" s="216">
        <v>100.2225</v>
      </c>
      <c r="P3094" s="216">
        <v>0</v>
      </c>
      <c r="Q3094" s="335">
        <v>0</v>
      </c>
      <c r="R3094" s="234"/>
    </row>
    <row r="3095" spans="2:18" s="194" customFormat="1" x14ac:dyDescent="0.25">
      <c r="B3095" s="233">
        <v>3103</v>
      </c>
      <c r="C3095" s="293">
        <v>45523</v>
      </c>
      <c r="D3095" s="195" t="s">
        <v>148</v>
      </c>
      <c r="E3095" s="196" t="s">
        <v>92</v>
      </c>
      <c r="F3095" s="196" t="s">
        <v>63</v>
      </c>
      <c r="G3095" s="196" t="s">
        <v>210</v>
      </c>
      <c r="H3095" s="196">
        <v>4.1500000000000004</v>
      </c>
      <c r="I3095" s="196" t="s">
        <v>215</v>
      </c>
      <c r="J3095" s="196">
        <v>22</v>
      </c>
      <c r="K3095" s="448">
        <v>715200</v>
      </c>
      <c r="L3095" s="196" t="s">
        <v>63</v>
      </c>
      <c r="M3095" s="196" t="s">
        <v>297</v>
      </c>
      <c r="N3095" s="216">
        <v>0</v>
      </c>
      <c r="O3095" s="216">
        <v>104.995</v>
      </c>
      <c r="P3095" s="216">
        <v>0</v>
      </c>
      <c r="Q3095" s="335">
        <v>0</v>
      </c>
      <c r="R3095" s="234"/>
    </row>
    <row r="3096" spans="2:18" s="194" customFormat="1" x14ac:dyDescent="0.25">
      <c r="B3096" s="233">
        <v>3104</v>
      </c>
      <c r="C3096" s="293">
        <v>45523</v>
      </c>
      <c r="D3096" s="195" t="s">
        <v>177</v>
      </c>
      <c r="E3096" s="196" t="s">
        <v>159</v>
      </c>
      <c r="F3096" s="196" t="s">
        <v>8</v>
      </c>
      <c r="G3096" s="196" t="s">
        <v>159</v>
      </c>
      <c r="H3096" s="196">
        <v>11.6</v>
      </c>
      <c r="I3096" s="196" t="s">
        <v>66</v>
      </c>
      <c r="J3096" s="196">
        <v>4</v>
      </c>
      <c r="K3096" s="448"/>
      <c r="L3096" s="196"/>
      <c r="M3096" s="196"/>
      <c r="N3096" s="216">
        <v>0</v>
      </c>
      <c r="O3096" s="216">
        <v>0</v>
      </c>
      <c r="P3096" s="216">
        <v>46.4</v>
      </c>
      <c r="Q3096" s="335">
        <v>0</v>
      </c>
      <c r="R3096" s="234"/>
    </row>
    <row r="3097" spans="2:18" s="194" customFormat="1" x14ac:dyDescent="0.25">
      <c r="B3097" s="233">
        <v>3105</v>
      </c>
      <c r="C3097" s="293">
        <v>45523</v>
      </c>
      <c r="D3097" s="195" t="s">
        <v>139</v>
      </c>
      <c r="E3097" s="196" t="s">
        <v>92</v>
      </c>
      <c r="F3097" s="196" t="s">
        <v>2</v>
      </c>
      <c r="G3097" s="196" t="s">
        <v>209</v>
      </c>
      <c r="H3097" s="196">
        <v>7</v>
      </c>
      <c r="I3097" s="196"/>
      <c r="J3097" s="196">
        <v>0</v>
      </c>
      <c r="K3097" s="448"/>
      <c r="L3097" s="196"/>
      <c r="M3097" s="196"/>
      <c r="N3097" s="216">
        <v>0</v>
      </c>
      <c r="O3097" s="216">
        <v>0</v>
      </c>
      <c r="P3097" s="216">
        <v>0</v>
      </c>
      <c r="Q3097" s="335">
        <v>0</v>
      </c>
      <c r="R3097" s="234"/>
    </row>
    <row r="3098" spans="2:18" s="194" customFormat="1" x14ac:dyDescent="0.25">
      <c r="B3098" s="233">
        <v>3106</v>
      </c>
      <c r="C3098" s="293">
        <v>45523</v>
      </c>
      <c r="D3098" s="195" t="s">
        <v>140</v>
      </c>
      <c r="E3098" s="196" t="s">
        <v>92</v>
      </c>
      <c r="F3098" s="196" t="s">
        <v>2</v>
      </c>
      <c r="G3098" s="196" t="s">
        <v>209</v>
      </c>
      <c r="H3098" s="196">
        <v>7</v>
      </c>
      <c r="I3098" s="196" t="s">
        <v>215</v>
      </c>
      <c r="J3098" s="196">
        <v>31</v>
      </c>
      <c r="K3098" s="448">
        <v>715400</v>
      </c>
      <c r="L3098" s="196" t="s">
        <v>1</v>
      </c>
      <c r="M3098" s="196" t="s">
        <v>297</v>
      </c>
      <c r="N3098" s="216">
        <v>0</v>
      </c>
      <c r="O3098" s="216">
        <v>249.54999999999998</v>
      </c>
      <c r="P3098" s="216">
        <v>0</v>
      </c>
      <c r="Q3098" s="335">
        <v>0</v>
      </c>
      <c r="R3098" s="234"/>
    </row>
    <row r="3099" spans="2:18" s="194" customFormat="1" x14ac:dyDescent="0.25">
      <c r="B3099" s="233">
        <v>3107</v>
      </c>
      <c r="C3099" s="293">
        <v>45523</v>
      </c>
      <c r="D3099" s="195" t="s">
        <v>141</v>
      </c>
      <c r="E3099" s="196" t="s">
        <v>92</v>
      </c>
      <c r="F3099" s="196" t="s">
        <v>2</v>
      </c>
      <c r="G3099" s="196" t="s">
        <v>209</v>
      </c>
      <c r="H3099" s="196">
        <v>7</v>
      </c>
      <c r="I3099" s="196" t="s">
        <v>215</v>
      </c>
      <c r="J3099" s="196">
        <v>31</v>
      </c>
      <c r="K3099" s="448">
        <v>715400</v>
      </c>
      <c r="L3099" s="196" t="s">
        <v>1</v>
      </c>
      <c r="M3099" s="196" t="s">
        <v>297</v>
      </c>
      <c r="N3099" s="216">
        <v>0</v>
      </c>
      <c r="O3099" s="216">
        <v>249.54999999999998</v>
      </c>
      <c r="P3099" s="216">
        <v>0</v>
      </c>
      <c r="Q3099" s="335">
        <v>0</v>
      </c>
      <c r="R3099" s="234"/>
    </row>
    <row r="3100" spans="2:18" s="194" customFormat="1" x14ac:dyDescent="0.25">
      <c r="B3100" s="233">
        <v>3108</v>
      </c>
      <c r="C3100" s="293">
        <v>45523</v>
      </c>
      <c r="D3100" s="195" t="s">
        <v>252</v>
      </c>
      <c r="E3100" s="196" t="s">
        <v>92</v>
      </c>
      <c r="F3100" s="196" t="s">
        <v>2</v>
      </c>
      <c r="G3100" s="196" t="s">
        <v>209</v>
      </c>
      <c r="H3100" s="196">
        <v>7</v>
      </c>
      <c r="I3100" s="196" t="s">
        <v>214</v>
      </c>
      <c r="J3100" s="196">
        <v>25</v>
      </c>
      <c r="K3100" s="448">
        <v>712650</v>
      </c>
      <c r="L3100" s="196" t="s">
        <v>2</v>
      </c>
      <c r="M3100" s="196" t="s">
        <v>297</v>
      </c>
      <c r="N3100" s="216">
        <v>175</v>
      </c>
      <c r="O3100" s="216">
        <v>0</v>
      </c>
      <c r="P3100" s="216">
        <v>0</v>
      </c>
      <c r="Q3100" s="335">
        <v>0</v>
      </c>
      <c r="R3100" s="234"/>
    </row>
    <row r="3101" spans="2:18" s="194" customFormat="1" x14ac:dyDescent="0.25">
      <c r="B3101" s="233">
        <v>3109</v>
      </c>
      <c r="C3101" s="293">
        <v>45523</v>
      </c>
      <c r="D3101" s="195" t="s">
        <v>259</v>
      </c>
      <c r="E3101" s="196" t="s">
        <v>92</v>
      </c>
      <c r="F3101" s="196" t="s">
        <v>2</v>
      </c>
      <c r="G3101" s="196" t="s">
        <v>209</v>
      </c>
      <c r="H3101" s="196">
        <v>7</v>
      </c>
      <c r="I3101" s="196" t="s">
        <v>214</v>
      </c>
      <c r="J3101" s="196">
        <v>25</v>
      </c>
      <c r="K3101" s="448">
        <v>712650</v>
      </c>
      <c r="L3101" s="196" t="s">
        <v>2</v>
      </c>
      <c r="M3101" s="196" t="s">
        <v>297</v>
      </c>
      <c r="N3101" s="216">
        <v>175</v>
      </c>
      <c r="O3101" s="216">
        <v>0</v>
      </c>
      <c r="P3101" s="216">
        <v>0</v>
      </c>
      <c r="Q3101" s="335">
        <v>0</v>
      </c>
      <c r="R3101" s="234"/>
    </row>
    <row r="3102" spans="2:18" s="194" customFormat="1" x14ac:dyDescent="0.25">
      <c r="B3102" s="233">
        <v>3110</v>
      </c>
      <c r="C3102" s="293">
        <v>45523</v>
      </c>
      <c r="D3102" s="195" t="s">
        <v>260</v>
      </c>
      <c r="E3102" s="196" t="s">
        <v>92</v>
      </c>
      <c r="F3102" s="196" t="s">
        <v>2</v>
      </c>
      <c r="G3102" s="196" t="s">
        <v>209</v>
      </c>
      <c r="H3102" s="196">
        <v>7</v>
      </c>
      <c r="I3102" s="196" t="s">
        <v>214</v>
      </c>
      <c r="J3102" s="196">
        <v>30</v>
      </c>
      <c r="K3102" s="448">
        <v>712650</v>
      </c>
      <c r="L3102" s="196" t="s">
        <v>2</v>
      </c>
      <c r="M3102" s="196" t="s">
        <v>297</v>
      </c>
      <c r="N3102" s="216">
        <v>210</v>
      </c>
      <c r="O3102" s="216">
        <v>0</v>
      </c>
      <c r="P3102" s="216">
        <v>0</v>
      </c>
      <c r="Q3102" s="335">
        <v>0</v>
      </c>
      <c r="R3102" s="234"/>
    </row>
    <row r="3103" spans="2:18" s="194" customFormat="1" x14ac:dyDescent="0.25">
      <c r="B3103" s="233">
        <v>3111</v>
      </c>
      <c r="C3103" s="293">
        <v>45523</v>
      </c>
      <c r="D3103" s="195" t="s">
        <v>379</v>
      </c>
      <c r="E3103" s="196" t="s">
        <v>269</v>
      </c>
      <c r="F3103" s="196" t="s">
        <v>381</v>
      </c>
      <c r="G3103" s="196" t="s">
        <v>210</v>
      </c>
      <c r="H3103" s="196">
        <v>4.1500000000000004</v>
      </c>
      <c r="I3103" s="196" t="s">
        <v>215</v>
      </c>
      <c r="J3103" s="196">
        <v>29</v>
      </c>
      <c r="K3103" s="448">
        <v>715600</v>
      </c>
      <c r="L3103" s="196" t="s">
        <v>381</v>
      </c>
      <c r="M3103" s="196" t="s">
        <v>298</v>
      </c>
      <c r="N3103" s="216">
        <v>0</v>
      </c>
      <c r="O3103" s="216">
        <v>138.4025</v>
      </c>
      <c r="P3103" s="216">
        <v>0</v>
      </c>
      <c r="Q3103" s="335">
        <v>0</v>
      </c>
      <c r="R3103" s="234"/>
    </row>
    <row r="3104" spans="2:18" s="194" customFormat="1" x14ac:dyDescent="0.25">
      <c r="B3104" s="233">
        <v>3112</v>
      </c>
      <c r="C3104" s="293">
        <v>45523</v>
      </c>
      <c r="D3104" s="195" t="s">
        <v>380</v>
      </c>
      <c r="E3104" s="196" t="s">
        <v>269</v>
      </c>
      <c r="F3104" s="196" t="s">
        <v>381</v>
      </c>
      <c r="G3104" s="196" t="s">
        <v>210</v>
      </c>
      <c r="H3104" s="196">
        <v>4.1500000000000004</v>
      </c>
      <c r="I3104" s="196" t="s">
        <v>215</v>
      </c>
      <c r="J3104" s="196">
        <v>29</v>
      </c>
      <c r="K3104" s="448">
        <v>715600</v>
      </c>
      <c r="L3104" s="196" t="s">
        <v>381</v>
      </c>
      <c r="M3104" s="196" t="s">
        <v>298</v>
      </c>
      <c r="N3104" s="216">
        <v>0</v>
      </c>
      <c r="O3104" s="216">
        <v>138.4025</v>
      </c>
      <c r="P3104" s="216">
        <v>0</v>
      </c>
      <c r="Q3104" s="335">
        <v>0</v>
      </c>
      <c r="R3104" s="234"/>
    </row>
    <row r="3105" spans="2:18" s="194" customFormat="1" x14ac:dyDescent="0.25">
      <c r="B3105" s="233">
        <v>3113</v>
      </c>
      <c r="C3105" s="293">
        <v>45523</v>
      </c>
      <c r="D3105" s="195" t="s">
        <v>96</v>
      </c>
      <c r="E3105" s="196" t="s">
        <v>159</v>
      </c>
      <c r="F3105" s="196" t="s">
        <v>1</v>
      </c>
      <c r="G3105" s="196" t="s">
        <v>159</v>
      </c>
      <c r="H3105" s="196">
        <v>11.8</v>
      </c>
      <c r="I3105" s="196"/>
      <c r="J3105" s="196">
        <v>0</v>
      </c>
      <c r="K3105" s="448"/>
      <c r="L3105" s="196"/>
      <c r="M3105" s="196"/>
      <c r="N3105" s="216">
        <v>0</v>
      </c>
      <c r="O3105" s="216">
        <v>0</v>
      </c>
      <c r="P3105" s="216">
        <v>0</v>
      </c>
      <c r="Q3105" s="335">
        <v>0</v>
      </c>
      <c r="R3105" s="234"/>
    </row>
    <row r="3106" spans="2:18" s="194" customFormat="1" x14ac:dyDescent="0.25">
      <c r="B3106" s="233">
        <v>3114</v>
      </c>
      <c r="C3106" s="293">
        <v>45523</v>
      </c>
      <c r="D3106" s="195" t="s">
        <v>128</v>
      </c>
      <c r="E3106" s="196" t="s">
        <v>159</v>
      </c>
      <c r="F3106" s="196" t="s">
        <v>1</v>
      </c>
      <c r="G3106" s="196" t="s">
        <v>159</v>
      </c>
      <c r="H3106" s="196">
        <v>11.8</v>
      </c>
      <c r="I3106" s="196" t="s">
        <v>66</v>
      </c>
      <c r="J3106" s="196">
        <v>1</v>
      </c>
      <c r="K3106" s="448"/>
      <c r="L3106" s="196"/>
      <c r="M3106" s="196"/>
      <c r="N3106" s="216">
        <v>0</v>
      </c>
      <c r="O3106" s="216">
        <v>0</v>
      </c>
      <c r="P3106" s="216">
        <v>11.8</v>
      </c>
      <c r="Q3106" s="335">
        <v>0</v>
      </c>
      <c r="R3106" s="234"/>
    </row>
    <row r="3107" spans="2:18" s="194" customFormat="1" x14ac:dyDescent="0.25">
      <c r="B3107" s="233">
        <v>3115</v>
      </c>
      <c r="C3107" s="293">
        <v>45523</v>
      </c>
      <c r="D3107" s="195" t="s">
        <v>255</v>
      </c>
      <c r="E3107" s="196" t="s">
        <v>159</v>
      </c>
      <c r="F3107" s="196" t="s">
        <v>65</v>
      </c>
      <c r="G3107" s="196" t="s">
        <v>159</v>
      </c>
      <c r="H3107" s="196">
        <v>30.5</v>
      </c>
      <c r="I3107" s="196"/>
      <c r="J3107" s="196">
        <v>0</v>
      </c>
      <c r="K3107" s="448"/>
      <c r="L3107" s="196"/>
      <c r="M3107" s="196"/>
      <c r="N3107" s="216">
        <v>0</v>
      </c>
      <c r="O3107" s="216">
        <v>0</v>
      </c>
      <c r="P3107" s="216">
        <v>0</v>
      </c>
      <c r="Q3107" s="335">
        <v>0</v>
      </c>
      <c r="R3107" s="234"/>
    </row>
    <row r="3108" spans="2:18" s="194" customFormat="1" x14ac:dyDescent="0.25">
      <c r="B3108" s="233">
        <v>3116</v>
      </c>
      <c r="C3108" s="293">
        <v>45523</v>
      </c>
      <c r="D3108" s="195" t="s">
        <v>467</v>
      </c>
      <c r="E3108" s="196" t="s">
        <v>159</v>
      </c>
      <c r="F3108" s="196" t="s">
        <v>63</v>
      </c>
      <c r="G3108" s="196" t="s">
        <v>159</v>
      </c>
      <c r="H3108" s="196">
        <v>13</v>
      </c>
      <c r="I3108" s="196" t="s">
        <v>66</v>
      </c>
      <c r="J3108" s="196">
        <v>3</v>
      </c>
      <c r="K3108" s="448"/>
      <c r="L3108" s="196"/>
      <c r="M3108" s="196"/>
      <c r="N3108" s="216">
        <v>0</v>
      </c>
      <c r="O3108" s="216">
        <v>0</v>
      </c>
      <c r="P3108" s="216">
        <v>39</v>
      </c>
      <c r="Q3108" s="335">
        <v>0</v>
      </c>
      <c r="R3108" s="234"/>
    </row>
    <row r="3109" spans="2:18" s="194" customFormat="1" x14ac:dyDescent="0.25">
      <c r="B3109" s="233">
        <v>3117</v>
      </c>
      <c r="C3109" s="293">
        <v>45524</v>
      </c>
      <c r="D3109" s="195" t="s">
        <v>119</v>
      </c>
      <c r="E3109" s="196" t="s">
        <v>257</v>
      </c>
      <c r="F3109" s="196" t="s">
        <v>1</v>
      </c>
      <c r="G3109" s="196" t="s">
        <v>300</v>
      </c>
      <c r="H3109" s="196">
        <v>6</v>
      </c>
      <c r="I3109" s="196" t="s">
        <v>303</v>
      </c>
      <c r="J3109" s="196">
        <v>3</v>
      </c>
      <c r="K3109" s="448"/>
      <c r="L3109" s="196"/>
      <c r="M3109" s="196" t="s">
        <v>514</v>
      </c>
      <c r="N3109" s="216">
        <v>0</v>
      </c>
      <c r="O3109" s="216">
        <v>0</v>
      </c>
      <c r="P3109" s="216">
        <v>0</v>
      </c>
      <c r="Q3109" s="335">
        <v>0</v>
      </c>
      <c r="R3109" s="234"/>
    </row>
    <row r="3110" spans="2:18" s="194" customFormat="1" x14ac:dyDescent="0.25">
      <c r="B3110" s="233">
        <v>3118</v>
      </c>
      <c r="C3110" s="293">
        <v>45524</v>
      </c>
      <c r="D3110" s="195" t="s">
        <v>121</v>
      </c>
      <c r="E3110" s="196" t="s">
        <v>258</v>
      </c>
      <c r="F3110" s="196" t="s">
        <v>1</v>
      </c>
      <c r="G3110" s="196" t="s">
        <v>300</v>
      </c>
      <c r="H3110" s="196">
        <v>5</v>
      </c>
      <c r="I3110" s="196" t="s">
        <v>303</v>
      </c>
      <c r="J3110" s="196">
        <v>2</v>
      </c>
      <c r="K3110" s="448"/>
      <c r="L3110" s="196"/>
      <c r="M3110" s="196" t="s">
        <v>514</v>
      </c>
      <c r="N3110" s="216">
        <v>0</v>
      </c>
      <c r="O3110" s="216">
        <v>0</v>
      </c>
      <c r="P3110" s="216">
        <v>0</v>
      </c>
      <c r="Q3110" s="335">
        <v>0</v>
      </c>
      <c r="R3110" s="234"/>
    </row>
    <row r="3111" spans="2:18" s="194" customFormat="1" x14ac:dyDescent="0.25">
      <c r="B3111" s="233">
        <v>3119</v>
      </c>
      <c r="C3111" s="293">
        <v>45524</v>
      </c>
      <c r="D3111" s="195" t="s">
        <v>349</v>
      </c>
      <c r="E3111" s="196" t="s">
        <v>258</v>
      </c>
      <c r="F3111" s="196" t="s">
        <v>1</v>
      </c>
      <c r="G3111" s="196" t="s">
        <v>300</v>
      </c>
      <c r="H3111" s="196">
        <v>6</v>
      </c>
      <c r="I3111" s="196" t="s">
        <v>303</v>
      </c>
      <c r="J3111" s="196">
        <v>2.2000000000000002</v>
      </c>
      <c r="K3111" s="448"/>
      <c r="L3111" s="196"/>
      <c r="M3111" s="196" t="s">
        <v>514</v>
      </c>
      <c r="N3111" s="216">
        <v>0</v>
      </c>
      <c r="O3111" s="216">
        <v>0</v>
      </c>
      <c r="P3111" s="216">
        <v>0</v>
      </c>
      <c r="Q3111" s="335">
        <v>0</v>
      </c>
      <c r="R3111" s="234"/>
    </row>
    <row r="3112" spans="2:18" s="194" customFormat="1" x14ac:dyDescent="0.25">
      <c r="B3112" s="233">
        <v>3120</v>
      </c>
      <c r="C3112" s="293">
        <v>45524</v>
      </c>
      <c r="D3112" s="195" t="s">
        <v>449</v>
      </c>
      <c r="E3112" s="196" t="s">
        <v>258</v>
      </c>
      <c r="F3112" s="196" t="s">
        <v>1</v>
      </c>
      <c r="G3112" s="196" t="s">
        <v>300</v>
      </c>
      <c r="H3112" s="196">
        <v>6</v>
      </c>
      <c r="I3112" s="196" t="s">
        <v>303</v>
      </c>
      <c r="J3112" s="196">
        <v>3</v>
      </c>
      <c r="K3112" s="448"/>
      <c r="L3112" s="196"/>
      <c r="M3112" s="196" t="s">
        <v>514</v>
      </c>
      <c r="N3112" s="216">
        <v>0</v>
      </c>
      <c r="O3112" s="216">
        <v>0</v>
      </c>
      <c r="P3112" s="216">
        <v>0</v>
      </c>
      <c r="Q3112" s="335">
        <v>0</v>
      </c>
      <c r="R3112" s="234"/>
    </row>
    <row r="3113" spans="2:18" s="194" customFormat="1" x14ac:dyDescent="0.25">
      <c r="B3113" s="233">
        <v>3121</v>
      </c>
      <c r="C3113" s="293">
        <v>45524</v>
      </c>
      <c r="D3113" s="195" t="s">
        <v>368</v>
      </c>
      <c r="E3113" s="196" t="s">
        <v>181</v>
      </c>
      <c r="F3113" s="196" t="s">
        <v>302</v>
      </c>
      <c r="G3113" s="196">
        <v>0</v>
      </c>
      <c r="H3113" s="196">
        <v>6</v>
      </c>
      <c r="I3113" s="196"/>
      <c r="J3113" s="196"/>
      <c r="K3113" s="448"/>
      <c r="L3113" s="196"/>
      <c r="M3113" s="196"/>
      <c r="N3113" s="216">
        <v>0</v>
      </c>
      <c r="O3113" s="216">
        <v>0</v>
      </c>
      <c r="P3113" s="216">
        <v>0</v>
      </c>
      <c r="Q3113" s="335">
        <v>0</v>
      </c>
      <c r="R3113" s="234"/>
    </row>
    <row r="3114" spans="2:18" s="194" customFormat="1" x14ac:dyDescent="0.25">
      <c r="B3114" s="233">
        <v>3122</v>
      </c>
      <c r="C3114" s="293">
        <v>45524</v>
      </c>
      <c r="D3114" s="195" t="s">
        <v>474</v>
      </c>
      <c r="E3114" s="196" t="s">
        <v>92</v>
      </c>
      <c r="F3114" s="196" t="s">
        <v>470</v>
      </c>
      <c r="G3114" s="196" t="s">
        <v>210</v>
      </c>
      <c r="H3114" s="196">
        <v>4.1500000000000004</v>
      </c>
      <c r="I3114" s="196" t="s">
        <v>215</v>
      </c>
      <c r="J3114" s="196">
        <v>21</v>
      </c>
      <c r="K3114" s="448">
        <v>715800</v>
      </c>
      <c r="L3114" s="196" t="s">
        <v>470</v>
      </c>
      <c r="M3114" s="196" t="s">
        <v>298</v>
      </c>
      <c r="N3114" s="216">
        <v>0</v>
      </c>
      <c r="O3114" s="216">
        <v>100.2225</v>
      </c>
      <c r="P3114" s="216">
        <v>0</v>
      </c>
      <c r="Q3114" s="335">
        <v>0</v>
      </c>
      <c r="R3114" s="234"/>
    </row>
    <row r="3115" spans="2:18" s="194" customFormat="1" x14ac:dyDescent="0.25">
      <c r="B3115" s="233">
        <v>3123</v>
      </c>
      <c r="C3115" s="293">
        <v>45524</v>
      </c>
      <c r="D3115" s="195" t="s">
        <v>475</v>
      </c>
      <c r="E3115" s="196" t="s">
        <v>92</v>
      </c>
      <c r="F3115" s="196" t="s">
        <v>470</v>
      </c>
      <c r="G3115" s="196" t="s">
        <v>210</v>
      </c>
      <c r="H3115" s="196">
        <v>4.1500000000000004</v>
      </c>
      <c r="I3115" s="196" t="s">
        <v>215</v>
      </c>
      <c r="J3115" s="196">
        <v>20</v>
      </c>
      <c r="K3115" s="448">
        <v>715800</v>
      </c>
      <c r="L3115" s="196" t="s">
        <v>470</v>
      </c>
      <c r="M3115" s="196" t="s">
        <v>298</v>
      </c>
      <c r="N3115" s="216">
        <v>0</v>
      </c>
      <c r="O3115" s="216">
        <v>95.449999999999989</v>
      </c>
      <c r="P3115" s="216">
        <v>0</v>
      </c>
      <c r="Q3115" s="335">
        <v>0</v>
      </c>
      <c r="R3115" s="234"/>
    </row>
    <row r="3116" spans="2:18" s="194" customFormat="1" x14ac:dyDescent="0.25">
      <c r="B3116" s="233">
        <v>3124</v>
      </c>
      <c r="C3116" s="293">
        <v>45524</v>
      </c>
      <c r="D3116" s="195" t="s">
        <v>116</v>
      </c>
      <c r="E3116" s="196" t="s">
        <v>92</v>
      </c>
      <c r="F3116" s="196" t="s">
        <v>1</v>
      </c>
      <c r="G3116" s="196" t="s">
        <v>209</v>
      </c>
      <c r="H3116" s="196">
        <v>6.65</v>
      </c>
      <c r="I3116" s="196" t="s">
        <v>284</v>
      </c>
      <c r="J3116" s="196">
        <v>25</v>
      </c>
      <c r="K3116" s="448">
        <v>714120</v>
      </c>
      <c r="L3116" s="196" t="s">
        <v>1</v>
      </c>
      <c r="M3116" s="196" t="s">
        <v>298</v>
      </c>
      <c r="N3116" s="216">
        <f t="shared" ref="N3116" si="201">IF(I3116=$N$5,J3116*H3116,0)</f>
        <v>0</v>
      </c>
      <c r="O3116" s="216">
        <f t="shared" ref="O3116" si="202">IF(I3116=$O$5,J3116*H3116,0)*1.15</f>
        <v>0</v>
      </c>
      <c r="P3116" s="216">
        <f t="shared" ref="P3116" si="203">IF(I3116=$P$5,J3116*H3116,0)</f>
        <v>0</v>
      </c>
      <c r="Q3116" s="335">
        <f t="shared" ref="Q3116" si="204">IF(I3116=$Q$5,J3116*H3116,0)</f>
        <v>0</v>
      </c>
      <c r="R3116" s="234"/>
    </row>
    <row r="3117" spans="2:18" s="194" customFormat="1" x14ac:dyDescent="0.25">
      <c r="B3117" s="232">
        <v>3125</v>
      </c>
      <c r="C3117" s="293">
        <v>45524</v>
      </c>
      <c r="D3117" s="195" t="s">
        <v>116</v>
      </c>
      <c r="E3117" s="196" t="s">
        <v>92</v>
      </c>
      <c r="F3117" s="196" t="s">
        <v>1</v>
      </c>
      <c r="G3117" s="196" t="s">
        <v>209</v>
      </c>
      <c r="H3117" s="196">
        <v>6.65</v>
      </c>
      <c r="I3117" s="196" t="s">
        <v>214</v>
      </c>
      <c r="J3117" s="196">
        <v>25</v>
      </c>
      <c r="K3117" s="448">
        <v>714120</v>
      </c>
      <c r="L3117" s="196" t="s">
        <v>1</v>
      </c>
      <c r="M3117" s="196" t="s">
        <v>298</v>
      </c>
      <c r="N3117" s="216">
        <v>166.25</v>
      </c>
      <c r="O3117" s="216">
        <v>0</v>
      </c>
      <c r="P3117" s="216">
        <v>0</v>
      </c>
      <c r="Q3117" s="335">
        <v>0</v>
      </c>
      <c r="R3117" s="234"/>
    </row>
    <row r="3118" spans="2:18" s="194" customFormat="1" x14ac:dyDescent="0.25">
      <c r="B3118" s="233">
        <v>3126</v>
      </c>
      <c r="C3118" s="293">
        <v>45524</v>
      </c>
      <c r="D3118" s="195" t="s">
        <v>94</v>
      </c>
      <c r="E3118" s="196" t="s">
        <v>92</v>
      </c>
      <c r="F3118" s="196" t="s">
        <v>1</v>
      </c>
      <c r="G3118" s="196" t="s">
        <v>209</v>
      </c>
      <c r="H3118" s="196">
        <v>6.65</v>
      </c>
      <c r="I3118" s="196" t="s">
        <v>215</v>
      </c>
      <c r="J3118" s="196">
        <v>6</v>
      </c>
      <c r="K3118" s="448">
        <v>715600</v>
      </c>
      <c r="L3118" s="196" t="s">
        <v>62</v>
      </c>
      <c r="M3118" s="196" t="s">
        <v>298</v>
      </c>
      <c r="N3118" s="216">
        <v>0</v>
      </c>
      <c r="O3118" s="216">
        <v>45.885000000000005</v>
      </c>
      <c r="P3118" s="216">
        <v>0</v>
      </c>
      <c r="Q3118" s="335">
        <v>0</v>
      </c>
      <c r="R3118" s="234"/>
    </row>
    <row r="3119" spans="2:18" s="194" customFormat="1" x14ac:dyDescent="0.25">
      <c r="B3119" s="233">
        <v>3127</v>
      </c>
      <c r="C3119" s="293">
        <v>45524</v>
      </c>
      <c r="D3119" s="195" t="s">
        <v>91</v>
      </c>
      <c r="E3119" s="196" t="s">
        <v>92</v>
      </c>
      <c r="F3119" s="196" t="s">
        <v>1</v>
      </c>
      <c r="G3119" s="196" t="s">
        <v>209</v>
      </c>
      <c r="H3119" s="196">
        <v>6.65</v>
      </c>
      <c r="I3119" s="196" t="s">
        <v>284</v>
      </c>
      <c r="J3119" s="196">
        <v>26</v>
      </c>
      <c r="K3119" s="448">
        <v>714120</v>
      </c>
      <c r="L3119" s="196" t="s">
        <v>1</v>
      </c>
      <c r="M3119" s="196" t="s">
        <v>298</v>
      </c>
      <c r="N3119" s="216">
        <f t="shared" ref="N3119" si="205">IF(I3119=$N$5,J3119*H3119,0)</f>
        <v>0</v>
      </c>
      <c r="O3119" s="216">
        <f t="shared" ref="O3119" si="206">IF(I3119=$O$5,J3119*H3119,0)*1.15</f>
        <v>0</v>
      </c>
      <c r="P3119" s="216">
        <f t="shared" ref="P3119" si="207">IF(I3119=$P$5,J3119*H3119,0)</f>
        <v>0</v>
      </c>
      <c r="Q3119" s="335">
        <f t="shared" ref="Q3119" si="208">IF(I3119=$Q$5,J3119*H3119,0)</f>
        <v>0</v>
      </c>
      <c r="R3119" s="234"/>
    </row>
    <row r="3120" spans="2:18" s="194" customFormat="1" x14ac:dyDescent="0.25">
      <c r="B3120" s="232">
        <v>3128</v>
      </c>
      <c r="C3120" s="293">
        <v>45524</v>
      </c>
      <c r="D3120" s="195" t="s">
        <v>116</v>
      </c>
      <c r="E3120" s="196" t="s">
        <v>92</v>
      </c>
      <c r="F3120" s="196" t="s">
        <v>1</v>
      </c>
      <c r="G3120" s="196" t="s">
        <v>209</v>
      </c>
      <c r="H3120" s="196">
        <v>6.65</v>
      </c>
      <c r="I3120" s="196" t="s">
        <v>214</v>
      </c>
      <c r="J3120" s="196">
        <v>26</v>
      </c>
      <c r="K3120" s="448">
        <v>714120</v>
      </c>
      <c r="L3120" s="196" t="s">
        <v>1</v>
      </c>
      <c r="M3120" s="196" t="s">
        <v>298</v>
      </c>
      <c r="N3120" s="216">
        <v>172.9</v>
      </c>
      <c r="O3120" s="216">
        <v>0</v>
      </c>
      <c r="P3120" s="216">
        <v>0</v>
      </c>
      <c r="Q3120" s="335">
        <v>0</v>
      </c>
      <c r="R3120" s="234"/>
    </row>
    <row r="3121" spans="2:18" s="194" customFormat="1" x14ac:dyDescent="0.25">
      <c r="B3121" s="233">
        <v>3129</v>
      </c>
      <c r="C3121" s="293">
        <v>45524</v>
      </c>
      <c r="D3121" s="195" t="s">
        <v>155</v>
      </c>
      <c r="E3121" s="196" t="s">
        <v>92</v>
      </c>
      <c r="F3121" s="196" t="s">
        <v>62</v>
      </c>
      <c r="G3121" s="196" t="s">
        <v>210</v>
      </c>
      <c r="H3121" s="196">
        <v>4.1500000000000004</v>
      </c>
      <c r="I3121" s="196" t="s">
        <v>215</v>
      </c>
      <c r="J3121" s="196">
        <v>26</v>
      </c>
      <c r="K3121" s="448">
        <v>715600</v>
      </c>
      <c r="L3121" s="196" t="s">
        <v>62</v>
      </c>
      <c r="M3121" s="196" t="s">
        <v>298</v>
      </c>
      <c r="N3121" s="216">
        <v>0</v>
      </c>
      <c r="O3121" s="216">
        <v>124.08499999999999</v>
      </c>
      <c r="P3121" s="216">
        <v>0</v>
      </c>
      <c r="Q3121" s="335">
        <v>0</v>
      </c>
      <c r="R3121" s="234"/>
    </row>
    <row r="3122" spans="2:18" s="194" customFormat="1" x14ac:dyDescent="0.25">
      <c r="B3122" s="233">
        <v>3130</v>
      </c>
      <c r="C3122" s="293">
        <v>45524</v>
      </c>
      <c r="D3122" s="195" t="s">
        <v>154</v>
      </c>
      <c r="E3122" s="196" t="s">
        <v>92</v>
      </c>
      <c r="F3122" s="196" t="s">
        <v>62</v>
      </c>
      <c r="G3122" s="196" t="s">
        <v>210</v>
      </c>
      <c r="H3122" s="196">
        <v>4.1500000000000004</v>
      </c>
      <c r="I3122" s="196" t="s">
        <v>215</v>
      </c>
      <c r="J3122" s="196">
        <v>26</v>
      </c>
      <c r="K3122" s="448">
        <v>715600</v>
      </c>
      <c r="L3122" s="196" t="s">
        <v>62</v>
      </c>
      <c r="M3122" s="196" t="s">
        <v>298</v>
      </c>
      <c r="N3122" s="216">
        <v>0</v>
      </c>
      <c r="O3122" s="216">
        <v>124.08499999999999</v>
      </c>
      <c r="P3122" s="216">
        <v>0</v>
      </c>
      <c r="Q3122" s="335">
        <v>0</v>
      </c>
      <c r="R3122" s="234"/>
    </row>
    <row r="3123" spans="2:18" s="194" customFormat="1" x14ac:dyDescent="0.25">
      <c r="B3123" s="233">
        <v>3131</v>
      </c>
      <c r="C3123" s="293">
        <v>45524</v>
      </c>
      <c r="D3123" s="195" t="s">
        <v>426</v>
      </c>
      <c r="E3123" s="196" t="s">
        <v>159</v>
      </c>
      <c r="F3123" s="196" t="s">
        <v>381</v>
      </c>
      <c r="G3123" s="196" t="s">
        <v>159</v>
      </c>
      <c r="H3123" s="196">
        <v>10</v>
      </c>
      <c r="I3123" s="196" t="s">
        <v>66</v>
      </c>
      <c r="J3123" s="196">
        <v>5</v>
      </c>
      <c r="K3123" s="448"/>
      <c r="L3123" s="196" t="s">
        <v>356</v>
      </c>
      <c r="M3123" s="196"/>
      <c r="N3123" s="216">
        <v>0</v>
      </c>
      <c r="O3123" s="216">
        <v>0</v>
      </c>
      <c r="P3123" s="216">
        <v>50</v>
      </c>
      <c r="Q3123" s="335">
        <v>0</v>
      </c>
      <c r="R3123" s="234"/>
    </row>
    <row r="3124" spans="2:18" s="194" customFormat="1" x14ac:dyDescent="0.25">
      <c r="B3124" s="233">
        <v>3132</v>
      </c>
      <c r="C3124" s="293">
        <v>45524</v>
      </c>
      <c r="D3124" s="195" t="s">
        <v>277</v>
      </c>
      <c r="E3124" s="196" t="s">
        <v>176</v>
      </c>
      <c r="F3124" s="196" t="s">
        <v>7</v>
      </c>
      <c r="G3124" s="196" t="s">
        <v>209</v>
      </c>
      <c r="H3124" s="196">
        <v>7</v>
      </c>
      <c r="I3124" s="196" t="s">
        <v>214</v>
      </c>
      <c r="J3124" s="196">
        <v>53</v>
      </c>
      <c r="K3124" s="448">
        <v>723300</v>
      </c>
      <c r="L3124" s="196" t="s">
        <v>7</v>
      </c>
      <c r="M3124" s="196" t="s">
        <v>298</v>
      </c>
      <c r="N3124" s="216">
        <v>371</v>
      </c>
      <c r="O3124" s="216">
        <v>0</v>
      </c>
      <c r="P3124" s="216">
        <v>0</v>
      </c>
      <c r="Q3124" s="335">
        <v>0</v>
      </c>
      <c r="R3124" s="234"/>
    </row>
    <row r="3125" spans="2:18" s="194" customFormat="1" x14ac:dyDescent="0.25">
      <c r="B3125" s="233">
        <v>3133</v>
      </c>
      <c r="C3125" s="293">
        <v>45524</v>
      </c>
      <c r="D3125" s="195" t="s">
        <v>261</v>
      </c>
      <c r="E3125" s="196" t="s">
        <v>269</v>
      </c>
      <c r="F3125" s="196" t="s">
        <v>7</v>
      </c>
      <c r="G3125" s="196" t="s">
        <v>210</v>
      </c>
      <c r="H3125" s="196">
        <v>5</v>
      </c>
      <c r="I3125" s="196" t="s">
        <v>214</v>
      </c>
      <c r="J3125" s="196">
        <v>52</v>
      </c>
      <c r="K3125" s="448">
        <v>723300</v>
      </c>
      <c r="L3125" s="196" t="s">
        <v>7</v>
      </c>
      <c r="M3125" s="196" t="s">
        <v>298</v>
      </c>
      <c r="N3125" s="216">
        <v>260</v>
      </c>
      <c r="O3125" s="216">
        <v>0</v>
      </c>
      <c r="P3125" s="216">
        <v>0</v>
      </c>
      <c r="Q3125" s="335">
        <v>0</v>
      </c>
      <c r="R3125" s="234"/>
    </row>
    <row r="3126" spans="2:18" s="194" customFormat="1" x14ac:dyDescent="0.25">
      <c r="B3126" s="233">
        <v>3134</v>
      </c>
      <c r="C3126" s="293">
        <v>45524</v>
      </c>
      <c r="D3126" s="195" t="s">
        <v>254</v>
      </c>
      <c r="E3126" s="196" t="s">
        <v>159</v>
      </c>
      <c r="F3126" s="196" t="s">
        <v>7</v>
      </c>
      <c r="G3126" s="196" t="s">
        <v>159</v>
      </c>
      <c r="H3126" s="196">
        <v>10</v>
      </c>
      <c r="I3126" s="196"/>
      <c r="J3126" s="196">
        <v>0</v>
      </c>
      <c r="K3126" s="448"/>
      <c r="L3126" s="196"/>
      <c r="M3126" s="196"/>
      <c r="N3126" s="216">
        <v>0</v>
      </c>
      <c r="O3126" s="216">
        <v>0</v>
      </c>
      <c r="P3126" s="216">
        <v>0</v>
      </c>
      <c r="Q3126" s="335">
        <v>0</v>
      </c>
      <c r="R3126" s="234"/>
    </row>
    <row r="3127" spans="2:18" s="194" customFormat="1" x14ac:dyDescent="0.25">
      <c r="B3127" s="233">
        <v>3135</v>
      </c>
      <c r="C3127" s="293">
        <v>45524</v>
      </c>
      <c r="D3127" s="195" t="s">
        <v>352</v>
      </c>
      <c r="E3127" s="196" t="s">
        <v>176</v>
      </c>
      <c r="F3127" s="196" t="s">
        <v>7</v>
      </c>
      <c r="G3127" s="196" t="s">
        <v>209</v>
      </c>
      <c r="H3127" s="196">
        <v>7</v>
      </c>
      <c r="I3127" s="196"/>
      <c r="J3127" s="196">
        <v>0</v>
      </c>
      <c r="K3127" s="448"/>
      <c r="L3127" s="196"/>
      <c r="M3127" s="196"/>
      <c r="N3127" s="216">
        <v>0</v>
      </c>
      <c r="O3127" s="216">
        <v>0</v>
      </c>
      <c r="P3127" s="216">
        <v>0</v>
      </c>
      <c r="Q3127" s="335">
        <v>0</v>
      </c>
      <c r="R3127" s="234"/>
    </row>
    <row r="3128" spans="2:18" s="194" customFormat="1" x14ac:dyDescent="0.25">
      <c r="B3128" s="233">
        <v>3136</v>
      </c>
      <c r="C3128" s="293">
        <v>45524</v>
      </c>
      <c r="D3128" s="195" t="s">
        <v>175</v>
      </c>
      <c r="E3128" s="196" t="s">
        <v>176</v>
      </c>
      <c r="F3128" s="196" t="s">
        <v>7</v>
      </c>
      <c r="G3128" s="196" t="s">
        <v>209</v>
      </c>
      <c r="H3128" s="196">
        <v>7</v>
      </c>
      <c r="I3128" s="196" t="s">
        <v>214</v>
      </c>
      <c r="J3128" s="196">
        <v>54</v>
      </c>
      <c r="K3128" s="448">
        <v>723300</v>
      </c>
      <c r="L3128" s="196" t="s">
        <v>7</v>
      </c>
      <c r="M3128" s="196" t="s">
        <v>298</v>
      </c>
      <c r="N3128" s="216">
        <v>378</v>
      </c>
      <c r="O3128" s="216">
        <v>0</v>
      </c>
      <c r="P3128" s="216">
        <v>0</v>
      </c>
      <c r="Q3128" s="335">
        <v>0</v>
      </c>
      <c r="R3128" s="234"/>
    </row>
    <row r="3129" spans="2:18" s="194" customFormat="1" x14ac:dyDescent="0.25">
      <c r="B3129" s="233">
        <v>3137</v>
      </c>
      <c r="C3129" s="293">
        <v>45524</v>
      </c>
      <c r="D3129" s="195" t="s">
        <v>171</v>
      </c>
      <c r="E3129" s="196" t="s">
        <v>159</v>
      </c>
      <c r="F3129" s="196" t="s">
        <v>7</v>
      </c>
      <c r="G3129" s="196" t="s">
        <v>159</v>
      </c>
      <c r="H3129" s="196">
        <v>11.2</v>
      </c>
      <c r="I3129" s="196" t="s">
        <v>66</v>
      </c>
      <c r="J3129" s="196">
        <v>7</v>
      </c>
      <c r="K3129" s="448"/>
      <c r="L3129" s="196" t="s">
        <v>356</v>
      </c>
      <c r="M3129" s="196"/>
      <c r="N3129" s="216">
        <v>0</v>
      </c>
      <c r="O3129" s="216">
        <v>0</v>
      </c>
      <c r="P3129" s="216">
        <v>78.399999999999991</v>
      </c>
      <c r="Q3129" s="335">
        <v>0</v>
      </c>
      <c r="R3129" s="234"/>
    </row>
    <row r="3130" spans="2:18" s="194" customFormat="1" x14ac:dyDescent="0.25">
      <c r="B3130" s="232">
        <v>3138</v>
      </c>
      <c r="C3130" s="293">
        <v>45524</v>
      </c>
      <c r="D3130" s="195" t="s">
        <v>150</v>
      </c>
      <c r="E3130" s="196" t="s">
        <v>92</v>
      </c>
      <c r="F3130" s="196" t="s">
        <v>63</v>
      </c>
      <c r="G3130" s="196" t="s">
        <v>210</v>
      </c>
      <c r="H3130" s="196">
        <v>4.1500000000000004</v>
      </c>
      <c r="I3130" s="196" t="s">
        <v>215</v>
      </c>
      <c r="J3130" s="196">
        <v>9</v>
      </c>
      <c r="K3130" s="448">
        <v>715650</v>
      </c>
      <c r="L3130" s="196" t="s">
        <v>63</v>
      </c>
      <c r="M3130" s="196" t="s">
        <v>298</v>
      </c>
      <c r="N3130" s="216">
        <v>0</v>
      </c>
      <c r="O3130" s="216">
        <v>42.952500000000001</v>
      </c>
      <c r="P3130" s="216">
        <v>0</v>
      </c>
      <c r="Q3130" s="335">
        <v>0</v>
      </c>
      <c r="R3130" s="234"/>
    </row>
    <row r="3131" spans="2:18" s="194" customFormat="1" x14ac:dyDescent="0.25">
      <c r="B3131" s="233">
        <v>3139</v>
      </c>
      <c r="C3131" s="293">
        <v>45524</v>
      </c>
      <c r="D3131" s="195" t="s">
        <v>150</v>
      </c>
      <c r="E3131" s="196" t="s">
        <v>92</v>
      </c>
      <c r="F3131" s="196" t="s">
        <v>63</v>
      </c>
      <c r="G3131" s="196" t="s">
        <v>210</v>
      </c>
      <c r="H3131" s="196">
        <v>4.1500000000000004</v>
      </c>
      <c r="I3131" s="196" t="s">
        <v>215</v>
      </c>
      <c r="J3131" s="196">
        <v>10</v>
      </c>
      <c r="K3131" s="448">
        <v>715650</v>
      </c>
      <c r="L3131" s="196" t="s">
        <v>63</v>
      </c>
      <c r="M3131" s="196" t="s">
        <v>298</v>
      </c>
      <c r="N3131" s="216">
        <v>0</v>
      </c>
      <c r="O3131" s="216">
        <v>47.724999999999994</v>
      </c>
      <c r="P3131" s="216">
        <v>0</v>
      </c>
      <c r="Q3131" s="335">
        <v>0</v>
      </c>
      <c r="R3131" s="234"/>
    </row>
    <row r="3132" spans="2:18" s="194" customFormat="1" x14ac:dyDescent="0.25">
      <c r="B3132" s="232">
        <v>3140</v>
      </c>
      <c r="C3132" s="293">
        <v>45524</v>
      </c>
      <c r="D3132" s="195" t="s">
        <v>148</v>
      </c>
      <c r="E3132" s="196" t="s">
        <v>92</v>
      </c>
      <c r="F3132" s="196" t="s">
        <v>63</v>
      </c>
      <c r="G3132" s="196" t="s">
        <v>210</v>
      </c>
      <c r="H3132" s="196">
        <v>4.1500000000000004</v>
      </c>
      <c r="I3132" s="196" t="s">
        <v>215</v>
      </c>
      <c r="J3132" s="196">
        <v>9</v>
      </c>
      <c r="K3132" s="448">
        <v>715650</v>
      </c>
      <c r="L3132" s="196" t="s">
        <v>63</v>
      </c>
      <c r="M3132" s="196" t="s">
        <v>298</v>
      </c>
      <c r="N3132" s="216">
        <v>0</v>
      </c>
      <c r="O3132" s="216">
        <v>42.952500000000001</v>
      </c>
      <c r="P3132" s="216">
        <v>0</v>
      </c>
      <c r="Q3132" s="335">
        <v>0</v>
      </c>
      <c r="R3132" s="234"/>
    </row>
    <row r="3133" spans="2:18" s="194" customFormat="1" x14ac:dyDescent="0.25">
      <c r="B3133" s="233">
        <v>3141</v>
      </c>
      <c r="C3133" s="293">
        <v>45524</v>
      </c>
      <c r="D3133" s="195" t="s">
        <v>148</v>
      </c>
      <c r="E3133" s="196" t="s">
        <v>92</v>
      </c>
      <c r="F3133" s="196" t="s">
        <v>63</v>
      </c>
      <c r="G3133" s="196" t="s">
        <v>210</v>
      </c>
      <c r="H3133" s="196">
        <v>4.1500000000000004</v>
      </c>
      <c r="I3133" s="196" t="s">
        <v>215</v>
      </c>
      <c r="J3133" s="196">
        <v>11</v>
      </c>
      <c r="K3133" s="448">
        <v>715650</v>
      </c>
      <c r="L3133" s="196" t="s">
        <v>63</v>
      </c>
      <c r="M3133" s="196" t="s">
        <v>298</v>
      </c>
      <c r="N3133" s="216">
        <v>0</v>
      </c>
      <c r="O3133" s="216">
        <v>52.497500000000002</v>
      </c>
      <c r="P3133" s="216">
        <v>0</v>
      </c>
      <c r="Q3133" s="335">
        <v>0</v>
      </c>
      <c r="R3133" s="234"/>
    </row>
    <row r="3134" spans="2:18" s="194" customFormat="1" x14ac:dyDescent="0.25">
      <c r="B3134" s="233">
        <v>3142</v>
      </c>
      <c r="C3134" s="293">
        <v>45524</v>
      </c>
      <c r="D3134" s="195" t="s">
        <v>177</v>
      </c>
      <c r="E3134" s="196" t="s">
        <v>159</v>
      </c>
      <c r="F3134" s="196" t="s">
        <v>8</v>
      </c>
      <c r="G3134" s="196" t="s">
        <v>159</v>
      </c>
      <c r="H3134" s="196">
        <v>11.6</v>
      </c>
      <c r="I3134" s="196" t="s">
        <v>66</v>
      </c>
      <c r="J3134" s="196">
        <v>6</v>
      </c>
      <c r="K3134" s="448"/>
      <c r="L3134" s="196" t="s">
        <v>356</v>
      </c>
      <c r="M3134" s="196"/>
      <c r="N3134" s="216">
        <v>0</v>
      </c>
      <c r="O3134" s="216">
        <v>0</v>
      </c>
      <c r="P3134" s="216">
        <v>69.599999999999994</v>
      </c>
      <c r="Q3134" s="335">
        <v>0</v>
      </c>
      <c r="R3134" s="234"/>
    </row>
    <row r="3135" spans="2:18" s="194" customFormat="1" x14ac:dyDescent="0.25">
      <c r="B3135" s="233">
        <v>3143</v>
      </c>
      <c r="C3135" s="293">
        <v>45524</v>
      </c>
      <c r="D3135" s="195" t="s">
        <v>139</v>
      </c>
      <c r="E3135" s="196" t="s">
        <v>92</v>
      </c>
      <c r="F3135" s="196" t="s">
        <v>2</v>
      </c>
      <c r="G3135" s="196" t="s">
        <v>209</v>
      </c>
      <c r="H3135" s="196">
        <v>7</v>
      </c>
      <c r="I3135" s="196" t="s">
        <v>215</v>
      </c>
      <c r="J3135" s="196">
        <v>24</v>
      </c>
      <c r="K3135" s="448">
        <v>715400</v>
      </c>
      <c r="L3135" s="196" t="s">
        <v>1</v>
      </c>
      <c r="M3135" s="196" t="s">
        <v>297</v>
      </c>
      <c r="N3135" s="216">
        <v>0</v>
      </c>
      <c r="O3135" s="216">
        <v>193.2</v>
      </c>
      <c r="P3135" s="216">
        <v>0</v>
      </c>
      <c r="Q3135" s="335">
        <v>0</v>
      </c>
      <c r="R3135" s="234"/>
    </row>
    <row r="3136" spans="2:18" s="194" customFormat="1" x14ac:dyDescent="0.25">
      <c r="B3136" s="233">
        <v>3144</v>
      </c>
      <c r="C3136" s="293">
        <v>45524</v>
      </c>
      <c r="D3136" s="195" t="s">
        <v>140</v>
      </c>
      <c r="E3136" s="196" t="s">
        <v>92</v>
      </c>
      <c r="F3136" s="196" t="s">
        <v>2</v>
      </c>
      <c r="G3136" s="196" t="s">
        <v>209</v>
      </c>
      <c r="H3136" s="196">
        <v>7</v>
      </c>
      <c r="I3136" s="196" t="s">
        <v>215</v>
      </c>
      <c r="J3136" s="196">
        <v>12</v>
      </c>
      <c r="K3136" s="448">
        <v>715400</v>
      </c>
      <c r="L3136" s="196" t="s">
        <v>1</v>
      </c>
      <c r="M3136" s="196" t="s">
        <v>297</v>
      </c>
      <c r="N3136" s="216">
        <v>0</v>
      </c>
      <c r="O3136" s="216">
        <v>96.6</v>
      </c>
      <c r="P3136" s="216">
        <v>0</v>
      </c>
      <c r="Q3136" s="335">
        <v>0</v>
      </c>
      <c r="R3136" s="234"/>
    </row>
    <row r="3137" spans="2:18" s="194" customFormat="1" x14ac:dyDescent="0.25">
      <c r="B3137" s="233">
        <v>3145</v>
      </c>
      <c r="C3137" s="293">
        <v>45524</v>
      </c>
      <c r="D3137" s="195" t="s">
        <v>141</v>
      </c>
      <c r="E3137" s="196" t="s">
        <v>92</v>
      </c>
      <c r="F3137" s="196" t="s">
        <v>2</v>
      </c>
      <c r="G3137" s="196" t="s">
        <v>209</v>
      </c>
      <c r="H3137" s="196">
        <v>7</v>
      </c>
      <c r="I3137" s="196" t="s">
        <v>215</v>
      </c>
      <c r="J3137" s="196">
        <v>27</v>
      </c>
      <c r="K3137" s="448">
        <v>715400</v>
      </c>
      <c r="L3137" s="196" t="s">
        <v>1</v>
      </c>
      <c r="M3137" s="196" t="s">
        <v>297</v>
      </c>
      <c r="N3137" s="216">
        <v>0</v>
      </c>
      <c r="O3137" s="216">
        <v>217.35</v>
      </c>
      <c r="P3137" s="216">
        <v>0</v>
      </c>
      <c r="Q3137" s="335">
        <v>0</v>
      </c>
      <c r="R3137" s="234"/>
    </row>
    <row r="3138" spans="2:18" s="194" customFormat="1" x14ac:dyDescent="0.25">
      <c r="B3138" s="233">
        <v>3146</v>
      </c>
      <c r="C3138" s="293">
        <v>45524</v>
      </c>
      <c r="D3138" s="195" t="s">
        <v>252</v>
      </c>
      <c r="E3138" s="196" t="s">
        <v>92</v>
      </c>
      <c r="F3138" s="196" t="s">
        <v>2</v>
      </c>
      <c r="G3138" s="196" t="s">
        <v>209</v>
      </c>
      <c r="H3138" s="196">
        <v>7</v>
      </c>
      <c r="I3138" s="196" t="s">
        <v>214</v>
      </c>
      <c r="J3138" s="196">
        <v>25</v>
      </c>
      <c r="K3138" s="448">
        <v>712650</v>
      </c>
      <c r="L3138" s="196" t="s">
        <v>2</v>
      </c>
      <c r="M3138" s="196" t="s">
        <v>298</v>
      </c>
      <c r="N3138" s="216">
        <v>175</v>
      </c>
      <c r="O3138" s="216">
        <v>0</v>
      </c>
      <c r="P3138" s="216">
        <v>0</v>
      </c>
      <c r="Q3138" s="335">
        <v>0</v>
      </c>
      <c r="R3138" s="234"/>
    </row>
    <row r="3139" spans="2:18" s="194" customFormat="1" x14ac:dyDescent="0.25">
      <c r="B3139" s="233">
        <v>3147</v>
      </c>
      <c r="C3139" s="293">
        <v>45524</v>
      </c>
      <c r="D3139" s="195" t="s">
        <v>259</v>
      </c>
      <c r="E3139" s="196" t="s">
        <v>92</v>
      </c>
      <c r="F3139" s="196" t="s">
        <v>2</v>
      </c>
      <c r="G3139" s="196" t="s">
        <v>209</v>
      </c>
      <c r="H3139" s="196">
        <v>7</v>
      </c>
      <c r="I3139" s="196" t="s">
        <v>214</v>
      </c>
      <c r="J3139" s="196">
        <v>24</v>
      </c>
      <c r="K3139" s="448">
        <v>712650</v>
      </c>
      <c r="L3139" s="196" t="s">
        <v>2</v>
      </c>
      <c r="M3139" s="196" t="s">
        <v>298</v>
      </c>
      <c r="N3139" s="216">
        <v>168</v>
      </c>
      <c r="O3139" s="216">
        <v>0</v>
      </c>
      <c r="P3139" s="216">
        <v>0</v>
      </c>
      <c r="Q3139" s="335">
        <v>0</v>
      </c>
      <c r="R3139" s="234"/>
    </row>
    <row r="3140" spans="2:18" s="194" customFormat="1" x14ac:dyDescent="0.25">
      <c r="B3140" s="233">
        <v>3148</v>
      </c>
      <c r="C3140" s="293">
        <v>45524</v>
      </c>
      <c r="D3140" s="195" t="s">
        <v>260</v>
      </c>
      <c r="E3140" s="196" t="s">
        <v>92</v>
      </c>
      <c r="F3140" s="196" t="s">
        <v>2</v>
      </c>
      <c r="G3140" s="196" t="s">
        <v>209</v>
      </c>
      <c r="H3140" s="196">
        <v>7</v>
      </c>
      <c r="I3140" s="196" t="s">
        <v>214</v>
      </c>
      <c r="J3140" s="196">
        <v>24</v>
      </c>
      <c r="K3140" s="448">
        <v>712650</v>
      </c>
      <c r="L3140" s="196" t="s">
        <v>2</v>
      </c>
      <c r="M3140" s="196" t="s">
        <v>298</v>
      </c>
      <c r="N3140" s="216">
        <v>168</v>
      </c>
      <c r="O3140" s="216">
        <v>0</v>
      </c>
      <c r="P3140" s="216">
        <v>0</v>
      </c>
      <c r="Q3140" s="335">
        <v>0</v>
      </c>
      <c r="R3140" s="234"/>
    </row>
    <row r="3141" spans="2:18" s="194" customFormat="1" x14ac:dyDescent="0.25">
      <c r="B3141" s="232">
        <v>3149</v>
      </c>
      <c r="C3141" s="293">
        <v>45524</v>
      </c>
      <c r="D3141" s="195" t="s">
        <v>379</v>
      </c>
      <c r="E3141" s="196" t="s">
        <v>269</v>
      </c>
      <c r="F3141" s="196" t="s">
        <v>381</v>
      </c>
      <c r="G3141" s="196" t="s">
        <v>210</v>
      </c>
      <c r="H3141" s="196">
        <v>4.1500000000000004</v>
      </c>
      <c r="I3141" s="196" t="s">
        <v>215</v>
      </c>
      <c r="J3141" s="196">
        <v>13</v>
      </c>
      <c r="K3141" s="448">
        <v>715600</v>
      </c>
      <c r="L3141" s="196" t="s">
        <v>381</v>
      </c>
      <c r="M3141" s="196" t="s">
        <v>298</v>
      </c>
      <c r="N3141" s="216">
        <v>0</v>
      </c>
      <c r="O3141" s="216">
        <v>62.042499999999997</v>
      </c>
      <c r="P3141" s="216">
        <v>0</v>
      </c>
      <c r="Q3141" s="335">
        <v>0</v>
      </c>
      <c r="R3141" s="234"/>
    </row>
    <row r="3142" spans="2:18" s="194" customFormat="1" x14ac:dyDescent="0.25">
      <c r="B3142" s="233">
        <v>3150</v>
      </c>
      <c r="C3142" s="293">
        <v>45524</v>
      </c>
      <c r="D3142" s="195" t="s">
        <v>379</v>
      </c>
      <c r="E3142" s="196" t="s">
        <v>269</v>
      </c>
      <c r="F3142" s="196" t="s">
        <v>381</v>
      </c>
      <c r="G3142" s="196" t="s">
        <v>210</v>
      </c>
      <c r="H3142" s="196">
        <v>4.1500000000000004</v>
      </c>
      <c r="I3142" s="196" t="s">
        <v>215</v>
      </c>
      <c r="J3142" s="196">
        <v>12</v>
      </c>
      <c r="K3142" s="448">
        <v>715600</v>
      </c>
      <c r="L3142" s="196" t="s">
        <v>381</v>
      </c>
      <c r="M3142" s="196" t="s">
        <v>298</v>
      </c>
      <c r="N3142" s="216">
        <v>0</v>
      </c>
      <c r="O3142" s="216">
        <v>57.27</v>
      </c>
      <c r="P3142" s="216">
        <v>0</v>
      </c>
      <c r="Q3142" s="335">
        <v>0</v>
      </c>
      <c r="R3142" s="234"/>
    </row>
    <row r="3143" spans="2:18" s="194" customFormat="1" x14ac:dyDescent="0.25">
      <c r="B3143" s="232">
        <v>3151</v>
      </c>
      <c r="C3143" s="293">
        <v>45524</v>
      </c>
      <c r="D3143" s="195" t="s">
        <v>380</v>
      </c>
      <c r="E3143" s="196" t="s">
        <v>269</v>
      </c>
      <c r="F3143" s="196" t="s">
        <v>381</v>
      </c>
      <c r="G3143" s="196" t="s">
        <v>210</v>
      </c>
      <c r="H3143" s="196">
        <v>4.1500000000000004</v>
      </c>
      <c r="I3143" s="196" t="s">
        <v>215</v>
      </c>
      <c r="J3143" s="196">
        <v>14</v>
      </c>
      <c r="K3143" s="448">
        <v>715600</v>
      </c>
      <c r="L3143" s="196" t="s">
        <v>381</v>
      </c>
      <c r="M3143" s="196" t="s">
        <v>298</v>
      </c>
      <c r="N3143" s="216">
        <v>0</v>
      </c>
      <c r="O3143" s="216">
        <v>66.814999999999998</v>
      </c>
      <c r="P3143" s="216">
        <v>0</v>
      </c>
      <c r="Q3143" s="335">
        <v>0</v>
      </c>
      <c r="R3143" s="234"/>
    </row>
    <row r="3144" spans="2:18" s="194" customFormat="1" x14ac:dyDescent="0.25">
      <c r="B3144" s="233">
        <v>3152</v>
      </c>
      <c r="C3144" s="293">
        <v>45524</v>
      </c>
      <c r="D3144" s="195" t="s">
        <v>380</v>
      </c>
      <c r="E3144" s="196" t="s">
        <v>269</v>
      </c>
      <c r="F3144" s="196" t="s">
        <v>381</v>
      </c>
      <c r="G3144" s="196" t="s">
        <v>210</v>
      </c>
      <c r="H3144" s="196">
        <v>4.1500000000000004</v>
      </c>
      <c r="I3144" s="196" t="s">
        <v>215</v>
      </c>
      <c r="J3144" s="196">
        <v>12</v>
      </c>
      <c r="K3144" s="448">
        <v>715600</v>
      </c>
      <c r="L3144" s="196" t="s">
        <v>381</v>
      </c>
      <c r="M3144" s="196" t="s">
        <v>298</v>
      </c>
      <c r="N3144" s="216">
        <v>0</v>
      </c>
      <c r="O3144" s="216">
        <v>57.27</v>
      </c>
      <c r="P3144" s="216">
        <v>0</v>
      </c>
      <c r="Q3144" s="335">
        <v>0</v>
      </c>
      <c r="R3144" s="234"/>
    </row>
    <row r="3145" spans="2:18" s="194" customFormat="1" x14ac:dyDescent="0.25">
      <c r="B3145" s="233">
        <v>3153</v>
      </c>
      <c r="C3145" s="293">
        <v>45524</v>
      </c>
      <c r="D3145" s="195" t="s">
        <v>96</v>
      </c>
      <c r="E3145" s="196" t="s">
        <v>159</v>
      </c>
      <c r="F3145" s="196" t="s">
        <v>1</v>
      </c>
      <c r="G3145" s="196" t="s">
        <v>159</v>
      </c>
      <c r="H3145" s="196">
        <v>11.8</v>
      </c>
      <c r="I3145" s="196"/>
      <c r="J3145" s="196">
        <v>0</v>
      </c>
      <c r="K3145" s="448"/>
      <c r="L3145" s="196"/>
      <c r="M3145" s="196"/>
      <c r="N3145" s="216">
        <v>0</v>
      </c>
      <c r="O3145" s="216">
        <v>0</v>
      </c>
      <c r="P3145" s="216">
        <v>0</v>
      </c>
      <c r="Q3145" s="335">
        <v>0</v>
      </c>
      <c r="R3145" s="234"/>
    </row>
    <row r="3146" spans="2:18" s="194" customFormat="1" x14ac:dyDescent="0.25">
      <c r="B3146" s="233">
        <v>3154</v>
      </c>
      <c r="C3146" s="293">
        <v>45524</v>
      </c>
      <c r="D3146" s="195" t="s">
        <v>128</v>
      </c>
      <c r="E3146" s="196" t="s">
        <v>159</v>
      </c>
      <c r="F3146" s="196" t="s">
        <v>1</v>
      </c>
      <c r="G3146" s="196" t="s">
        <v>159</v>
      </c>
      <c r="H3146" s="196">
        <v>11.8</v>
      </c>
      <c r="I3146" s="196" t="s">
        <v>66</v>
      </c>
      <c r="J3146" s="196">
        <v>3</v>
      </c>
      <c r="K3146" s="448"/>
      <c r="L3146" s="196"/>
      <c r="M3146" s="196"/>
      <c r="N3146" s="216">
        <v>0</v>
      </c>
      <c r="O3146" s="216">
        <v>0</v>
      </c>
      <c r="P3146" s="216">
        <v>35.400000000000006</v>
      </c>
      <c r="Q3146" s="335">
        <v>0</v>
      </c>
      <c r="R3146" s="234"/>
    </row>
    <row r="3147" spans="2:18" s="194" customFormat="1" x14ac:dyDescent="0.25">
      <c r="B3147" s="233">
        <v>3155</v>
      </c>
      <c r="C3147" s="293">
        <v>45524</v>
      </c>
      <c r="D3147" s="195" t="s">
        <v>255</v>
      </c>
      <c r="E3147" s="196" t="s">
        <v>159</v>
      </c>
      <c r="F3147" s="196" t="s">
        <v>65</v>
      </c>
      <c r="G3147" s="196" t="s">
        <v>159</v>
      </c>
      <c r="H3147" s="196">
        <v>30.5</v>
      </c>
      <c r="I3147" s="196"/>
      <c r="J3147" s="196">
        <v>0</v>
      </c>
      <c r="K3147" s="448"/>
      <c r="L3147" s="196"/>
      <c r="M3147" s="196"/>
      <c r="N3147" s="216">
        <v>0</v>
      </c>
      <c r="O3147" s="216">
        <v>0</v>
      </c>
      <c r="P3147" s="216">
        <v>0</v>
      </c>
      <c r="Q3147" s="335">
        <v>0</v>
      </c>
      <c r="R3147" s="234"/>
    </row>
    <row r="3148" spans="2:18" s="194" customFormat="1" x14ac:dyDescent="0.25">
      <c r="B3148" s="233">
        <v>3156</v>
      </c>
      <c r="C3148" s="293">
        <v>45524</v>
      </c>
      <c r="D3148" s="195" t="s">
        <v>467</v>
      </c>
      <c r="E3148" s="196" t="s">
        <v>159</v>
      </c>
      <c r="F3148" s="196" t="s">
        <v>63</v>
      </c>
      <c r="G3148" s="196" t="s">
        <v>159</v>
      </c>
      <c r="H3148" s="196">
        <v>13</v>
      </c>
      <c r="I3148" s="196" t="s">
        <v>66</v>
      </c>
      <c r="J3148" s="196">
        <v>4</v>
      </c>
      <c r="K3148" s="448"/>
      <c r="L3148" s="196" t="s">
        <v>356</v>
      </c>
      <c r="M3148" s="196"/>
      <c r="N3148" s="216">
        <v>0</v>
      </c>
      <c r="O3148" s="216">
        <v>0</v>
      </c>
      <c r="P3148" s="216">
        <v>52</v>
      </c>
      <c r="Q3148" s="335">
        <v>0</v>
      </c>
      <c r="R3148" s="234"/>
    </row>
    <row r="3149" spans="2:18" s="194" customFormat="1" x14ac:dyDescent="0.25">
      <c r="B3149" s="233">
        <v>3157</v>
      </c>
      <c r="C3149" s="293">
        <v>45525</v>
      </c>
      <c r="D3149" s="195" t="s">
        <v>119</v>
      </c>
      <c r="E3149" s="196" t="s">
        <v>257</v>
      </c>
      <c r="F3149" s="196" t="s">
        <v>1</v>
      </c>
      <c r="G3149" s="196" t="s">
        <v>300</v>
      </c>
      <c r="H3149" s="196">
        <v>6</v>
      </c>
      <c r="I3149" s="196" t="s">
        <v>303</v>
      </c>
      <c r="J3149" s="196">
        <v>2</v>
      </c>
      <c r="K3149" s="448"/>
      <c r="L3149" s="196"/>
      <c r="M3149" s="196" t="s">
        <v>482</v>
      </c>
      <c r="N3149" s="216">
        <v>0</v>
      </c>
      <c r="O3149" s="216">
        <v>0</v>
      </c>
      <c r="P3149" s="216">
        <v>0</v>
      </c>
      <c r="Q3149" s="335">
        <v>0</v>
      </c>
      <c r="R3149" s="234"/>
    </row>
    <row r="3150" spans="2:18" s="194" customFormat="1" x14ac:dyDescent="0.25">
      <c r="B3150" s="233">
        <v>3158</v>
      </c>
      <c r="C3150" s="293">
        <v>45525</v>
      </c>
      <c r="D3150" s="195" t="s">
        <v>121</v>
      </c>
      <c r="E3150" s="196" t="s">
        <v>258</v>
      </c>
      <c r="F3150" s="196" t="s">
        <v>1</v>
      </c>
      <c r="G3150" s="196" t="s">
        <v>300</v>
      </c>
      <c r="H3150" s="196">
        <v>5</v>
      </c>
      <c r="I3150" s="196" t="s">
        <v>303</v>
      </c>
      <c r="J3150" s="196">
        <v>2</v>
      </c>
      <c r="K3150" s="448"/>
      <c r="L3150" s="196"/>
      <c r="M3150" s="196" t="s">
        <v>482</v>
      </c>
      <c r="N3150" s="216">
        <v>0</v>
      </c>
      <c r="O3150" s="216">
        <v>0</v>
      </c>
      <c r="P3150" s="216">
        <v>0</v>
      </c>
      <c r="Q3150" s="335">
        <v>0</v>
      </c>
      <c r="R3150" s="234"/>
    </row>
    <row r="3151" spans="2:18" s="194" customFormat="1" x14ac:dyDescent="0.25">
      <c r="B3151" s="233">
        <v>3159</v>
      </c>
      <c r="C3151" s="293">
        <v>45525</v>
      </c>
      <c r="D3151" s="195" t="s">
        <v>349</v>
      </c>
      <c r="E3151" s="196" t="s">
        <v>258</v>
      </c>
      <c r="F3151" s="196" t="s">
        <v>1</v>
      </c>
      <c r="G3151" s="196" t="s">
        <v>300</v>
      </c>
      <c r="H3151" s="196">
        <v>6</v>
      </c>
      <c r="I3151" s="196" t="s">
        <v>303</v>
      </c>
      <c r="J3151" s="196">
        <v>1</v>
      </c>
      <c r="K3151" s="448"/>
      <c r="L3151" s="196"/>
      <c r="M3151" s="196" t="s">
        <v>482</v>
      </c>
      <c r="N3151" s="216">
        <v>0</v>
      </c>
      <c r="O3151" s="216">
        <v>0</v>
      </c>
      <c r="P3151" s="216">
        <v>0</v>
      </c>
      <c r="Q3151" s="335">
        <v>0</v>
      </c>
      <c r="R3151" s="234"/>
    </row>
    <row r="3152" spans="2:18" s="194" customFormat="1" x14ac:dyDescent="0.25">
      <c r="B3152" s="233">
        <v>3160</v>
      </c>
      <c r="C3152" s="293">
        <v>45525</v>
      </c>
      <c r="D3152" s="195" t="s">
        <v>449</v>
      </c>
      <c r="E3152" s="196" t="s">
        <v>258</v>
      </c>
      <c r="F3152" s="196" t="s">
        <v>1</v>
      </c>
      <c r="G3152" s="196" t="s">
        <v>300</v>
      </c>
      <c r="H3152" s="196">
        <v>6</v>
      </c>
      <c r="I3152" s="196" t="s">
        <v>303</v>
      </c>
      <c r="J3152" s="196">
        <v>3</v>
      </c>
      <c r="K3152" s="448"/>
      <c r="L3152" s="196"/>
      <c r="M3152" s="196" t="s">
        <v>482</v>
      </c>
      <c r="N3152" s="216">
        <v>0</v>
      </c>
      <c r="O3152" s="216">
        <v>0</v>
      </c>
      <c r="P3152" s="216">
        <v>0</v>
      </c>
      <c r="Q3152" s="335">
        <v>0</v>
      </c>
      <c r="R3152" s="234"/>
    </row>
    <row r="3153" spans="2:18" s="194" customFormat="1" x14ac:dyDescent="0.25">
      <c r="B3153" s="233">
        <v>3161</v>
      </c>
      <c r="C3153" s="293">
        <v>45525</v>
      </c>
      <c r="D3153" s="195" t="s">
        <v>474</v>
      </c>
      <c r="E3153" s="196" t="s">
        <v>92</v>
      </c>
      <c r="F3153" s="196" t="s">
        <v>470</v>
      </c>
      <c r="G3153" s="196" t="s">
        <v>210</v>
      </c>
      <c r="H3153" s="196">
        <v>4.1500000000000004</v>
      </c>
      <c r="I3153" s="196" t="s">
        <v>215</v>
      </c>
      <c r="J3153" s="196">
        <v>25</v>
      </c>
      <c r="K3153" s="448">
        <v>715800</v>
      </c>
      <c r="L3153" s="196" t="s">
        <v>470</v>
      </c>
      <c r="M3153" s="196" t="s">
        <v>298</v>
      </c>
      <c r="N3153" s="216">
        <v>0</v>
      </c>
      <c r="O3153" s="216">
        <v>119.31250000000001</v>
      </c>
      <c r="P3153" s="216">
        <v>0</v>
      </c>
      <c r="Q3153" s="335">
        <v>0</v>
      </c>
      <c r="R3153" s="234"/>
    </row>
    <row r="3154" spans="2:18" s="194" customFormat="1" x14ac:dyDescent="0.25">
      <c r="B3154" s="233">
        <v>3162</v>
      </c>
      <c r="C3154" s="293">
        <v>45525</v>
      </c>
      <c r="D3154" s="195" t="s">
        <v>475</v>
      </c>
      <c r="E3154" s="196" t="s">
        <v>92</v>
      </c>
      <c r="F3154" s="196" t="s">
        <v>470</v>
      </c>
      <c r="G3154" s="196" t="s">
        <v>210</v>
      </c>
      <c r="H3154" s="196">
        <v>4.1500000000000004</v>
      </c>
      <c r="I3154" s="196" t="s">
        <v>215</v>
      </c>
      <c r="J3154" s="196">
        <v>26</v>
      </c>
      <c r="K3154" s="448">
        <v>715800</v>
      </c>
      <c r="L3154" s="196" t="s">
        <v>470</v>
      </c>
      <c r="M3154" s="196" t="s">
        <v>298</v>
      </c>
      <c r="N3154" s="216">
        <v>0</v>
      </c>
      <c r="O3154" s="216">
        <v>124.08499999999999</v>
      </c>
      <c r="P3154" s="216">
        <v>0</v>
      </c>
      <c r="Q3154" s="335">
        <v>0</v>
      </c>
      <c r="R3154" s="234"/>
    </row>
    <row r="3155" spans="2:18" s="194" customFormat="1" x14ac:dyDescent="0.25">
      <c r="B3155" s="233">
        <v>3163</v>
      </c>
      <c r="C3155" s="293">
        <v>45525</v>
      </c>
      <c r="D3155" s="195" t="s">
        <v>116</v>
      </c>
      <c r="E3155" s="196" t="s">
        <v>92</v>
      </c>
      <c r="F3155" s="196" t="s">
        <v>1</v>
      </c>
      <c r="G3155" s="196" t="s">
        <v>209</v>
      </c>
      <c r="H3155" s="196">
        <v>6.65</v>
      </c>
      <c r="I3155" s="196" t="s">
        <v>284</v>
      </c>
      <c r="J3155" s="196">
        <v>20</v>
      </c>
      <c r="K3155" s="448">
        <v>714500</v>
      </c>
      <c r="L3155" s="196" t="s">
        <v>1</v>
      </c>
      <c r="M3155" s="196" t="s">
        <v>298</v>
      </c>
      <c r="N3155" s="216">
        <f t="shared" ref="N3155" si="209">IF(I3155=$N$5,J3155*H3155,0)</f>
        <v>0</v>
      </c>
      <c r="O3155" s="216">
        <f t="shared" ref="O3155" si="210">IF(I3155=$O$5,J3155*H3155,0)*1.15</f>
        <v>0</v>
      </c>
      <c r="P3155" s="216">
        <f t="shared" ref="P3155" si="211">IF(I3155=$P$5,J3155*H3155,0)</f>
        <v>0</v>
      </c>
      <c r="Q3155" s="335">
        <f t="shared" ref="Q3155" si="212">IF(I3155=$Q$5,J3155*H3155,0)</f>
        <v>0</v>
      </c>
      <c r="R3155" s="234"/>
    </row>
    <row r="3156" spans="2:18" s="194" customFormat="1" x14ac:dyDescent="0.25">
      <c r="B3156" s="233">
        <v>3164</v>
      </c>
      <c r="C3156" s="293">
        <v>45525</v>
      </c>
      <c r="D3156" s="195" t="s">
        <v>94</v>
      </c>
      <c r="E3156" s="196" t="s">
        <v>92</v>
      </c>
      <c r="F3156" s="196" t="s">
        <v>1</v>
      </c>
      <c r="G3156" s="196" t="s">
        <v>209</v>
      </c>
      <c r="H3156" s="196">
        <v>6.65</v>
      </c>
      <c r="I3156" s="196" t="s">
        <v>215</v>
      </c>
      <c r="J3156" s="196">
        <v>12</v>
      </c>
      <c r="K3156" s="448">
        <v>715200</v>
      </c>
      <c r="L3156" s="196" t="s">
        <v>63</v>
      </c>
      <c r="M3156" s="196" t="s">
        <v>298</v>
      </c>
      <c r="N3156" s="216">
        <v>0</v>
      </c>
      <c r="O3156" s="216">
        <v>91.77000000000001</v>
      </c>
      <c r="P3156" s="216">
        <v>0</v>
      </c>
      <c r="Q3156" s="335">
        <v>0</v>
      </c>
      <c r="R3156" s="234"/>
    </row>
    <row r="3157" spans="2:18" s="194" customFormat="1" x14ac:dyDescent="0.25">
      <c r="B3157" s="233">
        <v>3165</v>
      </c>
      <c r="C3157" s="293">
        <v>45525</v>
      </c>
      <c r="D3157" s="195" t="s">
        <v>94</v>
      </c>
      <c r="E3157" s="196" t="s">
        <v>92</v>
      </c>
      <c r="F3157" s="196" t="s">
        <v>1</v>
      </c>
      <c r="G3157" s="196" t="s">
        <v>209</v>
      </c>
      <c r="H3157" s="196">
        <v>6.65</v>
      </c>
      <c r="I3157" s="196" t="s">
        <v>215</v>
      </c>
      <c r="J3157" s="196">
        <v>1</v>
      </c>
      <c r="K3157" s="448">
        <v>715600</v>
      </c>
      <c r="L3157" s="196" t="s">
        <v>62</v>
      </c>
      <c r="M3157" s="196" t="s">
        <v>298</v>
      </c>
      <c r="N3157" s="216">
        <v>0</v>
      </c>
      <c r="O3157" s="216">
        <v>7.6475</v>
      </c>
      <c r="P3157" s="216">
        <v>0</v>
      </c>
      <c r="Q3157" s="335">
        <v>0</v>
      </c>
      <c r="R3157" s="234"/>
    </row>
    <row r="3158" spans="2:18" s="194" customFormat="1" x14ac:dyDescent="0.25">
      <c r="B3158" s="233">
        <v>3166</v>
      </c>
      <c r="C3158" s="293">
        <v>45525</v>
      </c>
      <c r="D3158" s="195" t="s">
        <v>91</v>
      </c>
      <c r="E3158" s="196" t="s">
        <v>92</v>
      </c>
      <c r="F3158" s="196" t="s">
        <v>1</v>
      </c>
      <c r="G3158" s="196" t="s">
        <v>209</v>
      </c>
      <c r="H3158" s="196">
        <v>6.65</v>
      </c>
      <c r="I3158" s="196" t="s">
        <v>284</v>
      </c>
      <c r="J3158" s="196">
        <v>20</v>
      </c>
      <c r="K3158" s="448">
        <v>714500</v>
      </c>
      <c r="L3158" s="196" t="s">
        <v>1</v>
      </c>
      <c r="M3158" s="196" t="s">
        <v>298</v>
      </c>
      <c r="N3158" s="216">
        <f t="shared" ref="N3158" si="213">IF(I3158=$N$5,J3158*H3158,0)</f>
        <v>0</v>
      </c>
      <c r="O3158" s="216">
        <f t="shared" ref="O3158" si="214">IF(I3158=$O$5,J3158*H3158,0)*1.15</f>
        <v>0</v>
      </c>
      <c r="P3158" s="216">
        <f t="shared" ref="P3158" si="215">IF(I3158=$P$5,J3158*H3158,0)</f>
        <v>0</v>
      </c>
      <c r="Q3158" s="335">
        <f t="shared" ref="Q3158" si="216">IF(I3158=$Q$5,J3158*H3158,0)</f>
        <v>0</v>
      </c>
      <c r="R3158" s="234"/>
    </row>
    <row r="3159" spans="2:18" s="194" customFormat="1" x14ac:dyDescent="0.25">
      <c r="B3159" s="233">
        <v>3167</v>
      </c>
      <c r="C3159" s="293">
        <v>45525</v>
      </c>
      <c r="D3159" s="195" t="s">
        <v>155</v>
      </c>
      <c r="E3159" s="196" t="s">
        <v>92</v>
      </c>
      <c r="F3159" s="196" t="s">
        <v>62</v>
      </c>
      <c r="G3159" s="196" t="s">
        <v>210</v>
      </c>
      <c r="H3159" s="196">
        <v>4.1500000000000004</v>
      </c>
      <c r="I3159" s="196" t="s">
        <v>215</v>
      </c>
      <c r="J3159" s="196">
        <v>30</v>
      </c>
      <c r="K3159" s="448">
        <v>715600</v>
      </c>
      <c r="L3159" s="196" t="s">
        <v>62</v>
      </c>
      <c r="M3159" s="196" t="s">
        <v>298</v>
      </c>
      <c r="N3159" s="216">
        <v>0</v>
      </c>
      <c r="O3159" s="216">
        <v>143.17500000000001</v>
      </c>
      <c r="P3159" s="216">
        <v>0</v>
      </c>
      <c r="Q3159" s="335">
        <v>0</v>
      </c>
      <c r="R3159" s="234"/>
    </row>
    <row r="3160" spans="2:18" s="194" customFormat="1" x14ac:dyDescent="0.25">
      <c r="B3160" s="233">
        <v>3168</v>
      </c>
      <c r="C3160" s="293">
        <v>45525</v>
      </c>
      <c r="D3160" s="195" t="s">
        <v>154</v>
      </c>
      <c r="E3160" s="196" t="s">
        <v>92</v>
      </c>
      <c r="F3160" s="196" t="s">
        <v>62</v>
      </c>
      <c r="G3160" s="196" t="s">
        <v>210</v>
      </c>
      <c r="H3160" s="196">
        <v>4.1500000000000004</v>
      </c>
      <c r="I3160" s="196" t="s">
        <v>215</v>
      </c>
      <c r="J3160" s="196">
        <v>30</v>
      </c>
      <c r="K3160" s="448">
        <v>715600</v>
      </c>
      <c r="L3160" s="196" t="s">
        <v>62</v>
      </c>
      <c r="M3160" s="196" t="s">
        <v>298</v>
      </c>
      <c r="N3160" s="216">
        <v>0</v>
      </c>
      <c r="O3160" s="216">
        <v>143.17500000000001</v>
      </c>
      <c r="P3160" s="216">
        <v>0</v>
      </c>
      <c r="Q3160" s="335">
        <v>0</v>
      </c>
      <c r="R3160" s="234"/>
    </row>
    <row r="3161" spans="2:18" s="194" customFormat="1" x14ac:dyDescent="0.25">
      <c r="B3161" s="233">
        <v>3169</v>
      </c>
      <c r="C3161" s="293">
        <v>45525</v>
      </c>
      <c r="D3161" s="195" t="s">
        <v>426</v>
      </c>
      <c r="E3161" s="196" t="s">
        <v>159</v>
      </c>
      <c r="F3161" s="196" t="s">
        <v>381</v>
      </c>
      <c r="G3161" s="196" t="s">
        <v>159</v>
      </c>
      <c r="H3161" s="196">
        <v>10</v>
      </c>
      <c r="I3161" s="196" t="s">
        <v>66</v>
      </c>
      <c r="J3161" s="196">
        <v>4</v>
      </c>
      <c r="K3161" s="448"/>
      <c r="L3161" s="196" t="s">
        <v>356</v>
      </c>
      <c r="M3161" s="196"/>
      <c r="N3161" s="216">
        <v>0</v>
      </c>
      <c r="O3161" s="216">
        <v>0</v>
      </c>
      <c r="P3161" s="216">
        <v>40</v>
      </c>
      <c r="Q3161" s="335">
        <v>0</v>
      </c>
      <c r="R3161" s="234"/>
    </row>
    <row r="3162" spans="2:18" s="194" customFormat="1" x14ac:dyDescent="0.25">
      <c r="B3162" s="233">
        <v>3170</v>
      </c>
      <c r="C3162" s="293">
        <v>45525</v>
      </c>
      <c r="D3162" s="195" t="s">
        <v>277</v>
      </c>
      <c r="E3162" s="196" t="s">
        <v>176</v>
      </c>
      <c r="F3162" s="196" t="s">
        <v>7</v>
      </c>
      <c r="G3162" s="196" t="s">
        <v>209</v>
      </c>
      <c r="H3162" s="196">
        <v>7</v>
      </c>
      <c r="I3162" s="196" t="s">
        <v>214</v>
      </c>
      <c r="J3162" s="196">
        <v>52</v>
      </c>
      <c r="K3162" s="448">
        <v>723950</v>
      </c>
      <c r="L3162" s="196" t="s">
        <v>7</v>
      </c>
      <c r="M3162" s="196" t="s">
        <v>298</v>
      </c>
      <c r="N3162" s="216">
        <v>364</v>
      </c>
      <c r="O3162" s="216">
        <v>0</v>
      </c>
      <c r="P3162" s="216">
        <v>0</v>
      </c>
      <c r="Q3162" s="335">
        <v>0</v>
      </c>
      <c r="R3162" s="234"/>
    </row>
    <row r="3163" spans="2:18" s="194" customFormat="1" x14ac:dyDescent="0.25">
      <c r="B3163" s="233">
        <v>3171</v>
      </c>
      <c r="C3163" s="293">
        <v>45525</v>
      </c>
      <c r="D3163" s="195" t="s">
        <v>261</v>
      </c>
      <c r="E3163" s="196" t="s">
        <v>269</v>
      </c>
      <c r="F3163" s="196" t="s">
        <v>7</v>
      </c>
      <c r="G3163" s="196" t="s">
        <v>210</v>
      </c>
      <c r="H3163" s="196">
        <v>5</v>
      </c>
      <c r="I3163" s="196" t="s">
        <v>214</v>
      </c>
      <c r="J3163" s="196">
        <v>44</v>
      </c>
      <c r="K3163" s="448">
        <v>723950</v>
      </c>
      <c r="L3163" s="196" t="s">
        <v>7</v>
      </c>
      <c r="M3163" s="196" t="s">
        <v>298</v>
      </c>
      <c r="N3163" s="216">
        <v>220</v>
      </c>
      <c r="O3163" s="216">
        <v>0</v>
      </c>
      <c r="P3163" s="216">
        <v>0</v>
      </c>
      <c r="Q3163" s="335">
        <v>0</v>
      </c>
      <c r="R3163" s="234"/>
    </row>
    <row r="3164" spans="2:18" s="194" customFormat="1" x14ac:dyDescent="0.25">
      <c r="B3164" s="233">
        <v>3172</v>
      </c>
      <c r="C3164" s="293">
        <v>45525</v>
      </c>
      <c r="D3164" s="195" t="s">
        <v>254</v>
      </c>
      <c r="E3164" s="196" t="s">
        <v>159</v>
      </c>
      <c r="F3164" s="196" t="s">
        <v>7</v>
      </c>
      <c r="G3164" s="196" t="s">
        <v>159</v>
      </c>
      <c r="H3164" s="196">
        <v>10</v>
      </c>
      <c r="I3164" s="196" t="s">
        <v>66</v>
      </c>
      <c r="J3164" s="196">
        <v>0</v>
      </c>
      <c r="K3164" s="448"/>
      <c r="L3164" s="196"/>
      <c r="M3164" s="196"/>
      <c r="N3164" s="216">
        <v>0</v>
      </c>
      <c r="O3164" s="216">
        <v>0</v>
      </c>
      <c r="P3164" s="216">
        <v>0</v>
      </c>
      <c r="Q3164" s="335">
        <v>0</v>
      </c>
      <c r="R3164" s="234"/>
    </row>
    <row r="3165" spans="2:18" s="194" customFormat="1" x14ac:dyDescent="0.25">
      <c r="B3165" s="233">
        <v>3173</v>
      </c>
      <c r="C3165" s="293">
        <v>45525</v>
      </c>
      <c r="D3165" s="195" t="s">
        <v>352</v>
      </c>
      <c r="E3165" s="196" t="s">
        <v>176</v>
      </c>
      <c r="F3165" s="196" t="s">
        <v>7</v>
      </c>
      <c r="G3165" s="196" t="s">
        <v>209</v>
      </c>
      <c r="H3165" s="196">
        <v>7</v>
      </c>
      <c r="I3165" s="196" t="s">
        <v>214</v>
      </c>
      <c r="J3165" s="196">
        <v>0</v>
      </c>
      <c r="K3165" s="448"/>
      <c r="L3165" s="196"/>
      <c r="M3165" s="196"/>
      <c r="N3165" s="216">
        <v>0</v>
      </c>
      <c r="O3165" s="216">
        <v>0</v>
      </c>
      <c r="P3165" s="216">
        <v>0</v>
      </c>
      <c r="Q3165" s="335">
        <v>0</v>
      </c>
      <c r="R3165" s="234"/>
    </row>
    <row r="3166" spans="2:18" s="194" customFormat="1" x14ac:dyDescent="0.25">
      <c r="B3166" s="233">
        <v>3174</v>
      </c>
      <c r="C3166" s="293">
        <v>45525</v>
      </c>
      <c r="D3166" s="195" t="s">
        <v>175</v>
      </c>
      <c r="E3166" s="196" t="s">
        <v>176</v>
      </c>
      <c r="F3166" s="196" t="s">
        <v>7</v>
      </c>
      <c r="G3166" s="196" t="s">
        <v>209</v>
      </c>
      <c r="H3166" s="196">
        <v>7</v>
      </c>
      <c r="I3166" s="196" t="s">
        <v>214</v>
      </c>
      <c r="J3166" s="196">
        <v>38</v>
      </c>
      <c r="K3166" s="448">
        <v>723950</v>
      </c>
      <c r="L3166" s="196" t="s">
        <v>7</v>
      </c>
      <c r="M3166" s="196" t="s">
        <v>298</v>
      </c>
      <c r="N3166" s="216">
        <v>266</v>
      </c>
      <c r="O3166" s="216">
        <v>0</v>
      </c>
      <c r="P3166" s="216">
        <v>0</v>
      </c>
      <c r="Q3166" s="335">
        <v>0</v>
      </c>
      <c r="R3166" s="234"/>
    </row>
    <row r="3167" spans="2:18" s="194" customFormat="1" x14ac:dyDescent="0.25">
      <c r="B3167" s="233">
        <v>3175</v>
      </c>
      <c r="C3167" s="293">
        <v>45525</v>
      </c>
      <c r="D3167" s="195" t="s">
        <v>171</v>
      </c>
      <c r="E3167" s="196" t="s">
        <v>159</v>
      </c>
      <c r="F3167" s="196" t="s">
        <v>7</v>
      </c>
      <c r="G3167" s="196" t="s">
        <v>159</v>
      </c>
      <c r="H3167" s="196">
        <v>11.2</v>
      </c>
      <c r="I3167" s="196" t="s">
        <v>66</v>
      </c>
      <c r="J3167" s="196">
        <v>7</v>
      </c>
      <c r="K3167" s="448"/>
      <c r="L3167" s="196" t="s">
        <v>356</v>
      </c>
      <c r="M3167" s="196"/>
      <c r="N3167" s="216">
        <v>0</v>
      </c>
      <c r="O3167" s="216">
        <v>0</v>
      </c>
      <c r="P3167" s="216">
        <v>78.399999999999991</v>
      </c>
      <c r="Q3167" s="335">
        <v>0</v>
      </c>
      <c r="R3167" s="234"/>
    </row>
    <row r="3168" spans="2:18" s="194" customFormat="1" x14ac:dyDescent="0.25">
      <c r="B3168" s="233">
        <v>3176</v>
      </c>
      <c r="C3168" s="293">
        <v>45525</v>
      </c>
      <c r="D3168" s="195" t="s">
        <v>150</v>
      </c>
      <c r="E3168" s="196" t="s">
        <v>92</v>
      </c>
      <c r="F3168" s="196" t="s">
        <v>63</v>
      </c>
      <c r="G3168" s="196" t="s">
        <v>210</v>
      </c>
      <c r="H3168" s="196">
        <v>4.1500000000000004</v>
      </c>
      <c r="I3168" s="196" t="s">
        <v>215</v>
      </c>
      <c r="J3168" s="196">
        <v>25</v>
      </c>
      <c r="K3168" s="448">
        <v>715200</v>
      </c>
      <c r="L3168" s="196" t="s">
        <v>63</v>
      </c>
      <c r="M3168" s="196" t="s">
        <v>297</v>
      </c>
      <c r="N3168" s="216">
        <v>0</v>
      </c>
      <c r="O3168" s="216">
        <v>119.31250000000001</v>
      </c>
      <c r="P3168" s="216">
        <v>0</v>
      </c>
      <c r="Q3168" s="335">
        <v>0</v>
      </c>
      <c r="R3168" s="234"/>
    </row>
    <row r="3169" spans="2:19" s="194" customFormat="1" x14ac:dyDescent="0.25">
      <c r="B3169" s="233">
        <v>3177</v>
      </c>
      <c r="C3169" s="293">
        <v>45525</v>
      </c>
      <c r="D3169" s="195" t="s">
        <v>148</v>
      </c>
      <c r="E3169" s="196" t="s">
        <v>92</v>
      </c>
      <c r="F3169" s="196" t="s">
        <v>63</v>
      </c>
      <c r="G3169" s="196" t="s">
        <v>210</v>
      </c>
      <c r="H3169" s="196">
        <v>4.1500000000000004</v>
      </c>
      <c r="I3169" s="196" t="s">
        <v>215</v>
      </c>
      <c r="J3169" s="196">
        <v>25</v>
      </c>
      <c r="K3169" s="448">
        <v>715200</v>
      </c>
      <c r="L3169" s="196" t="s">
        <v>63</v>
      </c>
      <c r="M3169" s="196" t="s">
        <v>297</v>
      </c>
      <c r="N3169" s="216">
        <v>0</v>
      </c>
      <c r="O3169" s="216">
        <v>119.31250000000001</v>
      </c>
      <c r="P3169" s="216">
        <v>0</v>
      </c>
      <c r="Q3169" s="335">
        <v>0</v>
      </c>
      <c r="R3169" s="234"/>
    </row>
    <row r="3170" spans="2:19" s="194" customFormat="1" x14ac:dyDescent="0.25">
      <c r="B3170" s="233">
        <v>3178</v>
      </c>
      <c r="C3170" s="293">
        <v>45525</v>
      </c>
      <c r="D3170" s="195" t="s">
        <v>177</v>
      </c>
      <c r="E3170" s="196" t="s">
        <v>159</v>
      </c>
      <c r="F3170" s="196" t="s">
        <v>8</v>
      </c>
      <c r="G3170" s="196" t="s">
        <v>159</v>
      </c>
      <c r="H3170" s="196">
        <v>11.6</v>
      </c>
      <c r="I3170" s="196" t="s">
        <v>66</v>
      </c>
      <c r="J3170" s="196">
        <v>2</v>
      </c>
      <c r="K3170" s="448"/>
      <c r="L3170" s="196" t="s">
        <v>356</v>
      </c>
      <c r="M3170" s="196"/>
      <c r="N3170" s="216">
        <v>0</v>
      </c>
      <c r="O3170" s="216">
        <v>0</v>
      </c>
      <c r="P3170" s="216">
        <v>23.2</v>
      </c>
      <c r="Q3170" s="335">
        <v>0</v>
      </c>
      <c r="R3170" s="234"/>
    </row>
    <row r="3171" spans="2:19" s="194" customFormat="1" x14ac:dyDescent="0.25">
      <c r="B3171" s="233">
        <v>3179</v>
      </c>
      <c r="C3171" s="293">
        <v>45525</v>
      </c>
      <c r="D3171" s="195" t="s">
        <v>139</v>
      </c>
      <c r="E3171" s="196" t="s">
        <v>92</v>
      </c>
      <c r="F3171" s="196" t="s">
        <v>2</v>
      </c>
      <c r="G3171" s="196" t="s">
        <v>209</v>
      </c>
      <c r="H3171" s="196">
        <v>7</v>
      </c>
      <c r="I3171" s="196" t="s">
        <v>215</v>
      </c>
      <c r="J3171" s="196">
        <v>26</v>
      </c>
      <c r="K3171" s="448">
        <v>715400</v>
      </c>
      <c r="L3171" s="196" t="s">
        <v>1</v>
      </c>
      <c r="M3171" s="196" t="s">
        <v>297</v>
      </c>
      <c r="N3171" s="216">
        <v>0</v>
      </c>
      <c r="O3171" s="216">
        <v>209.29999999999998</v>
      </c>
      <c r="P3171" s="216">
        <v>0</v>
      </c>
      <c r="Q3171" s="335">
        <v>0</v>
      </c>
      <c r="R3171" s="234"/>
    </row>
    <row r="3172" spans="2:19" s="194" customFormat="1" x14ac:dyDescent="0.25">
      <c r="B3172" s="233">
        <v>3180</v>
      </c>
      <c r="C3172" s="293">
        <v>45525</v>
      </c>
      <c r="D3172" s="195" t="s">
        <v>140</v>
      </c>
      <c r="E3172" s="196" t="s">
        <v>92</v>
      </c>
      <c r="F3172" s="196" t="s">
        <v>2</v>
      </c>
      <c r="G3172" s="196" t="s">
        <v>209</v>
      </c>
      <c r="H3172" s="196">
        <v>7</v>
      </c>
      <c r="I3172" s="196" t="s">
        <v>215</v>
      </c>
      <c r="J3172" s="196">
        <v>20</v>
      </c>
      <c r="K3172" s="448">
        <v>715400</v>
      </c>
      <c r="L3172" s="196" t="s">
        <v>1</v>
      </c>
      <c r="M3172" s="196" t="s">
        <v>297</v>
      </c>
      <c r="N3172" s="216">
        <v>0</v>
      </c>
      <c r="O3172" s="216">
        <v>161</v>
      </c>
      <c r="P3172" s="216">
        <v>0</v>
      </c>
      <c r="Q3172" s="335">
        <v>0</v>
      </c>
      <c r="R3172" s="234"/>
    </row>
    <row r="3173" spans="2:19" s="194" customFormat="1" x14ac:dyDescent="0.25">
      <c r="B3173" s="233">
        <v>3181</v>
      </c>
      <c r="C3173" s="293">
        <v>45525</v>
      </c>
      <c r="D3173" s="195" t="s">
        <v>141</v>
      </c>
      <c r="E3173" s="196" t="s">
        <v>92</v>
      </c>
      <c r="F3173" s="196" t="s">
        <v>2</v>
      </c>
      <c r="G3173" s="196" t="s">
        <v>209</v>
      </c>
      <c r="H3173" s="196">
        <v>7</v>
      </c>
      <c r="I3173" s="196" t="s">
        <v>215</v>
      </c>
      <c r="J3173" s="196">
        <v>30</v>
      </c>
      <c r="K3173" s="448">
        <v>715400</v>
      </c>
      <c r="L3173" s="196" t="s">
        <v>1</v>
      </c>
      <c r="M3173" s="196" t="s">
        <v>297</v>
      </c>
      <c r="N3173" s="216">
        <v>0</v>
      </c>
      <c r="O3173" s="216">
        <v>241.49999999999997</v>
      </c>
      <c r="P3173" s="216">
        <v>0</v>
      </c>
      <c r="Q3173" s="335">
        <v>0</v>
      </c>
      <c r="R3173" s="234"/>
    </row>
    <row r="3174" spans="2:19" s="194" customFormat="1" x14ac:dyDescent="0.25">
      <c r="B3174" s="233">
        <v>3182</v>
      </c>
      <c r="C3174" s="293">
        <v>45525</v>
      </c>
      <c r="D3174" s="195" t="s">
        <v>252</v>
      </c>
      <c r="E3174" s="196" t="s">
        <v>92</v>
      </c>
      <c r="F3174" s="196" t="s">
        <v>2</v>
      </c>
      <c r="G3174" s="196" t="s">
        <v>209</v>
      </c>
      <c r="H3174" s="196">
        <v>7</v>
      </c>
      <c r="I3174" s="196" t="s">
        <v>215</v>
      </c>
      <c r="J3174" s="196">
        <v>28</v>
      </c>
      <c r="K3174" s="448">
        <v>715600</v>
      </c>
      <c r="L3174" s="196" t="s">
        <v>62</v>
      </c>
      <c r="M3174" s="196" t="s">
        <v>298</v>
      </c>
      <c r="N3174" s="216">
        <v>0</v>
      </c>
      <c r="O3174" s="216">
        <v>225.39999999999998</v>
      </c>
      <c r="P3174" s="216">
        <v>0</v>
      </c>
      <c r="Q3174" s="335">
        <v>0</v>
      </c>
      <c r="R3174" s="234"/>
    </row>
    <row r="3175" spans="2:19" s="194" customFormat="1" x14ac:dyDescent="0.25">
      <c r="B3175" s="233">
        <v>3183</v>
      </c>
      <c r="C3175" s="293">
        <v>45525</v>
      </c>
      <c r="D3175" s="195" t="s">
        <v>259</v>
      </c>
      <c r="E3175" s="196" t="s">
        <v>92</v>
      </c>
      <c r="F3175" s="196" t="s">
        <v>2</v>
      </c>
      <c r="G3175" s="196" t="s">
        <v>209</v>
      </c>
      <c r="H3175" s="196">
        <v>7</v>
      </c>
      <c r="I3175" s="196" t="s">
        <v>215</v>
      </c>
      <c r="J3175" s="196">
        <v>28</v>
      </c>
      <c r="K3175" s="448">
        <v>715600</v>
      </c>
      <c r="L3175" s="196" t="s">
        <v>62</v>
      </c>
      <c r="M3175" s="196" t="s">
        <v>298</v>
      </c>
      <c r="N3175" s="216">
        <v>0</v>
      </c>
      <c r="O3175" s="216">
        <v>225.39999999999998</v>
      </c>
      <c r="P3175" s="216">
        <v>0</v>
      </c>
      <c r="Q3175" s="335">
        <v>0</v>
      </c>
      <c r="R3175" s="234"/>
    </row>
    <row r="3176" spans="2:19" s="194" customFormat="1" x14ac:dyDescent="0.25">
      <c r="B3176" s="233">
        <v>3184</v>
      </c>
      <c r="C3176" s="293">
        <v>45525</v>
      </c>
      <c r="D3176" s="195" t="s">
        <v>260</v>
      </c>
      <c r="E3176" s="196" t="s">
        <v>92</v>
      </c>
      <c r="F3176" s="196" t="s">
        <v>2</v>
      </c>
      <c r="G3176" s="196" t="s">
        <v>209</v>
      </c>
      <c r="H3176" s="196">
        <v>7</v>
      </c>
      <c r="I3176" s="196"/>
      <c r="J3176" s="196">
        <v>0</v>
      </c>
      <c r="K3176" s="448"/>
      <c r="L3176" s="196"/>
      <c r="M3176" s="196"/>
      <c r="N3176" s="216">
        <v>0</v>
      </c>
      <c r="O3176" s="216">
        <v>0</v>
      </c>
      <c r="P3176" s="216">
        <v>0</v>
      </c>
      <c r="Q3176" s="335">
        <v>0</v>
      </c>
      <c r="R3176" s="234"/>
    </row>
    <row r="3177" spans="2:19" s="194" customFormat="1" x14ac:dyDescent="0.25">
      <c r="B3177" s="233">
        <v>3185</v>
      </c>
      <c r="C3177" s="293">
        <v>45525</v>
      </c>
      <c r="D3177" s="195" t="s">
        <v>379</v>
      </c>
      <c r="E3177" s="196" t="s">
        <v>269</v>
      </c>
      <c r="F3177" s="196" t="s">
        <v>381</v>
      </c>
      <c r="G3177" s="196" t="s">
        <v>210</v>
      </c>
      <c r="H3177" s="196">
        <v>4.1500000000000004</v>
      </c>
      <c r="I3177" s="196" t="s">
        <v>215</v>
      </c>
      <c r="J3177" s="196">
        <v>26</v>
      </c>
      <c r="K3177" s="448">
        <v>715650</v>
      </c>
      <c r="L3177" s="196" t="s">
        <v>381</v>
      </c>
      <c r="M3177" s="196" t="s">
        <v>298</v>
      </c>
      <c r="N3177" s="216">
        <v>0</v>
      </c>
      <c r="O3177" s="216">
        <v>124.08499999999999</v>
      </c>
      <c r="P3177" s="216">
        <v>0</v>
      </c>
      <c r="Q3177" s="335">
        <v>0</v>
      </c>
      <c r="R3177" s="234"/>
    </row>
    <row r="3178" spans="2:19" s="194" customFormat="1" x14ac:dyDescent="0.25">
      <c r="B3178" s="233">
        <v>3186</v>
      </c>
      <c r="C3178" s="293">
        <v>45525</v>
      </c>
      <c r="D3178" s="195" t="s">
        <v>380</v>
      </c>
      <c r="E3178" s="196" t="s">
        <v>269</v>
      </c>
      <c r="F3178" s="196" t="s">
        <v>381</v>
      </c>
      <c r="G3178" s="196" t="s">
        <v>210</v>
      </c>
      <c r="H3178" s="196">
        <v>4.1500000000000004</v>
      </c>
      <c r="I3178" s="196" t="s">
        <v>215</v>
      </c>
      <c r="J3178" s="196">
        <v>26</v>
      </c>
      <c r="K3178" s="448">
        <v>715650</v>
      </c>
      <c r="L3178" s="196" t="s">
        <v>381</v>
      </c>
      <c r="M3178" s="196" t="s">
        <v>298</v>
      </c>
      <c r="N3178" s="216">
        <v>0</v>
      </c>
      <c r="O3178" s="216">
        <v>124.08499999999999</v>
      </c>
      <c r="P3178" s="216">
        <v>0</v>
      </c>
      <c r="Q3178" s="335">
        <v>0</v>
      </c>
      <c r="R3178" s="234"/>
    </row>
    <row r="3179" spans="2:19" s="194" customFormat="1" x14ac:dyDescent="0.25">
      <c r="B3179" s="233">
        <v>3187</v>
      </c>
      <c r="C3179" s="293">
        <v>45525</v>
      </c>
      <c r="D3179" s="195" t="s">
        <v>96</v>
      </c>
      <c r="E3179" s="196" t="s">
        <v>159</v>
      </c>
      <c r="F3179" s="196" t="s">
        <v>1</v>
      </c>
      <c r="G3179" s="196" t="s">
        <v>159</v>
      </c>
      <c r="H3179" s="196">
        <v>11.8</v>
      </c>
      <c r="I3179" s="196" t="s">
        <v>66</v>
      </c>
      <c r="J3179" s="196">
        <v>3</v>
      </c>
      <c r="K3179" s="448"/>
      <c r="L3179" s="196" t="s">
        <v>356</v>
      </c>
      <c r="M3179" s="196"/>
      <c r="N3179" s="216">
        <v>0</v>
      </c>
      <c r="O3179" s="216">
        <v>0</v>
      </c>
      <c r="P3179" s="216">
        <v>35.400000000000006</v>
      </c>
      <c r="Q3179" s="335">
        <v>0</v>
      </c>
      <c r="R3179" s="234"/>
    </row>
    <row r="3180" spans="2:19" s="194" customFormat="1" x14ac:dyDescent="0.25">
      <c r="B3180" s="233">
        <v>3188</v>
      </c>
      <c r="C3180" s="293">
        <v>45525</v>
      </c>
      <c r="D3180" s="195" t="s">
        <v>128</v>
      </c>
      <c r="E3180" s="196" t="s">
        <v>159</v>
      </c>
      <c r="F3180" s="196" t="s">
        <v>1</v>
      </c>
      <c r="G3180" s="196" t="s">
        <v>159</v>
      </c>
      <c r="H3180" s="196">
        <v>11.8</v>
      </c>
      <c r="I3180" s="196" t="s">
        <v>66</v>
      </c>
      <c r="J3180" s="196">
        <v>3</v>
      </c>
      <c r="K3180" s="448"/>
      <c r="L3180" s="196" t="s">
        <v>356</v>
      </c>
      <c r="M3180" s="196"/>
      <c r="N3180" s="216">
        <v>0</v>
      </c>
      <c r="O3180" s="216">
        <v>0</v>
      </c>
      <c r="P3180" s="216">
        <v>35.400000000000006</v>
      </c>
      <c r="Q3180" s="335">
        <v>0</v>
      </c>
      <c r="R3180" s="234"/>
    </row>
    <row r="3181" spans="2:19" s="194" customFormat="1" x14ac:dyDescent="0.25">
      <c r="B3181" s="233">
        <v>3189</v>
      </c>
      <c r="C3181" s="293">
        <v>45525</v>
      </c>
      <c r="D3181" s="195" t="s">
        <v>255</v>
      </c>
      <c r="E3181" s="196" t="s">
        <v>159</v>
      </c>
      <c r="F3181" s="196" t="s">
        <v>65</v>
      </c>
      <c r="G3181" s="196" t="s">
        <v>159</v>
      </c>
      <c r="H3181" s="196">
        <v>30.5</v>
      </c>
      <c r="I3181" s="196"/>
      <c r="J3181" s="196">
        <v>0</v>
      </c>
      <c r="K3181" s="448"/>
      <c r="L3181" s="196"/>
      <c r="M3181" s="196"/>
      <c r="N3181" s="216">
        <v>0</v>
      </c>
      <c r="O3181" s="216">
        <v>0</v>
      </c>
      <c r="P3181" s="216">
        <v>0</v>
      </c>
      <c r="Q3181" s="335">
        <v>0</v>
      </c>
      <c r="R3181" s="234"/>
    </row>
    <row r="3182" spans="2:19" s="194" customFormat="1" x14ac:dyDescent="0.25">
      <c r="B3182" s="233">
        <v>3190</v>
      </c>
      <c r="C3182" s="293">
        <v>45525</v>
      </c>
      <c r="D3182" s="195" t="s">
        <v>467</v>
      </c>
      <c r="E3182" s="196" t="s">
        <v>159</v>
      </c>
      <c r="F3182" s="196" t="s">
        <v>63</v>
      </c>
      <c r="G3182" s="196" t="s">
        <v>159</v>
      </c>
      <c r="H3182" s="196">
        <v>13</v>
      </c>
      <c r="I3182" s="196" t="s">
        <v>66</v>
      </c>
      <c r="J3182" s="196">
        <v>2</v>
      </c>
      <c r="K3182" s="448"/>
      <c r="L3182" s="196" t="s">
        <v>356</v>
      </c>
      <c r="M3182" s="196"/>
      <c r="N3182" s="216">
        <v>0</v>
      </c>
      <c r="O3182" s="216">
        <v>0</v>
      </c>
      <c r="P3182" s="216">
        <v>26</v>
      </c>
      <c r="Q3182" s="335">
        <v>0</v>
      </c>
      <c r="R3182" s="234"/>
      <c r="S3182" s="293" t="e">
        <f>#REF!</f>
        <v>#REF!</v>
      </c>
    </row>
    <row r="3183" spans="2:19" s="194" customFormat="1" x14ac:dyDescent="0.25">
      <c r="B3183" s="233">
        <v>3191</v>
      </c>
      <c r="C3183" s="293">
        <v>45526</v>
      </c>
      <c r="D3183" s="195" t="s">
        <v>505</v>
      </c>
      <c r="E3183" s="196" t="s">
        <v>130</v>
      </c>
      <c r="F3183" s="196" t="s">
        <v>130</v>
      </c>
      <c r="G3183" s="196" t="s">
        <v>304</v>
      </c>
      <c r="H3183" s="196">
        <v>1</v>
      </c>
      <c r="I3183" s="196" t="s">
        <v>303</v>
      </c>
      <c r="J3183" s="196">
        <v>60</v>
      </c>
      <c r="K3183" s="448"/>
      <c r="L3183" s="196"/>
      <c r="M3183" s="196" t="s">
        <v>514</v>
      </c>
      <c r="N3183" s="216">
        <v>0</v>
      </c>
      <c r="O3183" s="216">
        <v>0</v>
      </c>
      <c r="P3183" s="216">
        <v>0</v>
      </c>
      <c r="Q3183" s="335">
        <v>0</v>
      </c>
      <c r="R3183" s="234"/>
      <c r="S3183" s="293" t="e">
        <f>#REF!</f>
        <v>#REF!</v>
      </c>
    </row>
    <row r="3184" spans="2:19" s="194" customFormat="1" x14ac:dyDescent="0.25">
      <c r="B3184" s="233">
        <v>3192</v>
      </c>
      <c r="C3184" s="293">
        <v>45526</v>
      </c>
      <c r="D3184" s="195" t="s">
        <v>474</v>
      </c>
      <c r="E3184" s="196" t="s">
        <v>92</v>
      </c>
      <c r="F3184" s="196" t="s">
        <v>470</v>
      </c>
      <c r="G3184" s="196" t="s">
        <v>210</v>
      </c>
      <c r="H3184" s="196">
        <v>4.1500000000000004</v>
      </c>
      <c r="I3184" s="196" t="s">
        <v>215</v>
      </c>
      <c r="J3184" s="196">
        <v>17</v>
      </c>
      <c r="K3184" s="448">
        <v>715500</v>
      </c>
      <c r="L3184" s="196" t="s">
        <v>470</v>
      </c>
      <c r="M3184" s="196" t="s">
        <v>297</v>
      </c>
      <c r="N3184" s="216">
        <v>0</v>
      </c>
      <c r="O3184" s="216">
        <v>81.132500000000007</v>
      </c>
      <c r="P3184" s="216">
        <v>0</v>
      </c>
      <c r="Q3184" s="335">
        <v>0</v>
      </c>
      <c r="R3184" s="234"/>
      <c r="S3184" s="293" t="e">
        <f>#REF!</f>
        <v>#REF!</v>
      </c>
    </row>
    <row r="3185" spans="2:19" s="194" customFormat="1" x14ac:dyDescent="0.25">
      <c r="B3185" s="233">
        <v>3193</v>
      </c>
      <c r="C3185" s="293">
        <v>45526</v>
      </c>
      <c r="D3185" s="195" t="s">
        <v>475</v>
      </c>
      <c r="E3185" s="196" t="s">
        <v>92</v>
      </c>
      <c r="F3185" s="196" t="s">
        <v>470</v>
      </c>
      <c r="G3185" s="196" t="s">
        <v>210</v>
      </c>
      <c r="H3185" s="196">
        <v>4.1500000000000004</v>
      </c>
      <c r="I3185" s="196" t="s">
        <v>215</v>
      </c>
      <c r="J3185" s="196">
        <v>16</v>
      </c>
      <c r="K3185" s="448">
        <v>715500</v>
      </c>
      <c r="L3185" s="196" t="s">
        <v>470</v>
      </c>
      <c r="M3185" s="196" t="s">
        <v>297</v>
      </c>
      <c r="N3185" s="216">
        <v>0</v>
      </c>
      <c r="O3185" s="216">
        <v>76.36</v>
      </c>
      <c r="P3185" s="216">
        <v>0</v>
      </c>
      <c r="Q3185" s="335">
        <v>0</v>
      </c>
      <c r="R3185" s="234"/>
      <c r="S3185" s="293" t="e">
        <f>#REF!</f>
        <v>#REF!</v>
      </c>
    </row>
    <row r="3186" spans="2:19" s="194" customFormat="1" x14ac:dyDescent="0.25">
      <c r="B3186" s="233">
        <v>3194</v>
      </c>
      <c r="C3186" s="293">
        <v>45526</v>
      </c>
      <c r="D3186" s="195" t="s">
        <v>474</v>
      </c>
      <c r="E3186" s="196" t="s">
        <v>92</v>
      </c>
      <c r="F3186" s="196" t="s">
        <v>470</v>
      </c>
      <c r="G3186" s="196" t="s">
        <v>210</v>
      </c>
      <c r="H3186" s="196">
        <v>4.1500000000000004</v>
      </c>
      <c r="I3186" s="196" t="s">
        <v>215</v>
      </c>
      <c r="J3186" s="196">
        <v>7</v>
      </c>
      <c r="K3186" s="448">
        <v>715500</v>
      </c>
      <c r="L3186" s="196" t="s">
        <v>470</v>
      </c>
      <c r="M3186" s="196" t="s">
        <v>297</v>
      </c>
      <c r="N3186" s="216">
        <v>0</v>
      </c>
      <c r="O3186" s="216">
        <v>33.407499999999999</v>
      </c>
      <c r="P3186" s="216">
        <v>0</v>
      </c>
      <c r="Q3186" s="335">
        <v>0</v>
      </c>
      <c r="R3186" s="234"/>
      <c r="S3186" s="293" t="e">
        <f>#REF!</f>
        <v>#REF!</v>
      </c>
    </row>
    <row r="3187" spans="2:19" s="194" customFormat="1" x14ac:dyDescent="0.25">
      <c r="B3187" s="233">
        <v>3195</v>
      </c>
      <c r="C3187" s="293">
        <v>45526</v>
      </c>
      <c r="D3187" s="195" t="s">
        <v>475</v>
      </c>
      <c r="E3187" s="196" t="s">
        <v>92</v>
      </c>
      <c r="F3187" s="196" t="s">
        <v>470</v>
      </c>
      <c r="G3187" s="196" t="s">
        <v>210</v>
      </c>
      <c r="H3187" s="196">
        <v>4.1500000000000004</v>
      </c>
      <c r="I3187" s="196" t="s">
        <v>215</v>
      </c>
      <c r="J3187" s="196">
        <v>7</v>
      </c>
      <c r="K3187" s="448">
        <v>715500</v>
      </c>
      <c r="L3187" s="196" t="s">
        <v>470</v>
      </c>
      <c r="M3187" s="196" t="s">
        <v>297</v>
      </c>
      <c r="N3187" s="216">
        <v>0</v>
      </c>
      <c r="O3187" s="216">
        <v>33.407499999999999</v>
      </c>
      <c r="P3187" s="216">
        <v>0</v>
      </c>
      <c r="Q3187" s="335">
        <v>0</v>
      </c>
      <c r="R3187" s="234"/>
      <c r="S3187" s="293" t="e">
        <f>#REF!</f>
        <v>#REF!</v>
      </c>
    </row>
    <row r="3188" spans="2:19" s="194" customFormat="1" x14ac:dyDescent="0.25">
      <c r="B3188" s="233">
        <v>3196</v>
      </c>
      <c r="C3188" s="293">
        <v>45526</v>
      </c>
      <c r="D3188" s="195" t="s">
        <v>116</v>
      </c>
      <c r="E3188" s="196" t="s">
        <v>92</v>
      </c>
      <c r="F3188" s="196" t="s">
        <v>1</v>
      </c>
      <c r="G3188" s="196" t="s">
        <v>209</v>
      </c>
      <c r="H3188" s="196">
        <v>6.65</v>
      </c>
      <c r="I3188" s="196" t="s">
        <v>215</v>
      </c>
      <c r="J3188" s="196">
        <v>13</v>
      </c>
      <c r="K3188" s="448">
        <v>713900</v>
      </c>
      <c r="L3188" s="196" t="s">
        <v>1</v>
      </c>
      <c r="M3188" s="196" t="s">
        <v>297</v>
      </c>
      <c r="N3188" s="216">
        <v>0</v>
      </c>
      <c r="O3188" s="216">
        <v>99.41749999999999</v>
      </c>
      <c r="P3188" s="216">
        <v>0</v>
      </c>
      <c r="Q3188" s="335">
        <v>0</v>
      </c>
      <c r="R3188" s="234"/>
      <c r="S3188" s="293" t="e">
        <f>#REF!</f>
        <v>#REF!</v>
      </c>
    </row>
    <row r="3189" spans="2:19" s="194" customFormat="1" x14ac:dyDescent="0.25">
      <c r="B3189" s="233">
        <v>3197</v>
      </c>
      <c r="C3189" s="293">
        <v>45526</v>
      </c>
      <c r="D3189" s="195" t="s">
        <v>94</v>
      </c>
      <c r="E3189" s="196" t="s">
        <v>92</v>
      </c>
      <c r="F3189" s="196" t="s">
        <v>1</v>
      </c>
      <c r="G3189" s="196" t="s">
        <v>209</v>
      </c>
      <c r="H3189" s="196">
        <v>6.65</v>
      </c>
      <c r="I3189" s="196" t="s">
        <v>284</v>
      </c>
      <c r="J3189" s="196">
        <v>0</v>
      </c>
      <c r="K3189" s="448"/>
      <c r="L3189" s="196"/>
      <c r="M3189" s="196"/>
      <c r="N3189" s="216">
        <f t="shared" ref="N3189" si="217">IF(I3189=$N$5,J3189*H3189,0)</f>
        <v>0</v>
      </c>
      <c r="O3189" s="216">
        <f t="shared" ref="O3189" si="218">IF(I3189=$O$5,J3189*H3189,0)*1.15</f>
        <v>0</v>
      </c>
      <c r="P3189" s="216">
        <f t="shared" ref="P3189" si="219">IF(I3189=$P$5,J3189*H3189,0)</f>
        <v>0</v>
      </c>
      <c r="Q3189" s="335">
        <f t="shared" ref="Q3189" si="220">IF(I3189=$Q$5,J3189*H3189,0)</f>
        <v>0</v>
      </c>
      <c r="R3189" s="234"/>
      <c r="S3189" s="293" t="e">
        <f>#REF!</f>
        <v>#REF!</v>
      </c>
    </row>
    <row r="3190" spans="2:19" s="194" customFormat="1" x14ac:dyDescent="0.25">
      <c r="B3190" s="233">
        <v>3198</v>
      </c>
      <c r="C3190" s="293">
        <v>45526</v>
      </c>
      <c r="D3190" s="195" t="s">
        <v>91</v>
      </c>
      <c r="E3190" s="196" t="s">
        <v>92</v>
      </c>
      <c r="F3190" s="196" t="s">
        <v>1</v>
      </c>
      <c r="G3190" s="196" t="s">
        <v>209</v>
      </c>
      <c r="H3190" s="196">
        <v>6.65</v>
      </c>
      <c r="I3190" s="196" t="s">
        <v>215</v>
      </c>
      <c r="J3190" s="196">
        <v>11</v>
      </c>
      <c r="K3190" s="448">
        <v>713900</v>
      </c>
      <c r="L3190" s="196" t="s">
        <v>1</v>
      </c>
      <c r="M3190" s="196" t="s">
        <v>297</v>
      </c>
      <c r="N3190" s="216">
        <v>0</v>
      </c>
      <c r="O3190" s="216">
        <v>84.122500000000002</v>
      </c>
      <c r="P3190" s="216">
        <v>0</v>
      </c>
      <c r="Q3190" s="335">
        <v>0</v>
      </c>
      <c r="R3190" s="234"/>
      <c r="S3190" s="293" t="e">
        <f>#REF!</f>
        <v>#REF!</v>
      </c>
    </row>
    <row r="3191" spans="2:19" s="194" customFormat="1" x14ac:dyDescent="0.25">
      <c r="B3191" s="233">
        <v>3199</v>
      </c>
      <c r="C3191" s="293">
        <v>45526</v>
      </c>
      <c r="D3191" s="195" t="s">
        <v>155</v>
      </c>
      <c r="E3191" s="196" t="s">
        <v>92</v>
      </c>
      <c r="F3191" s="196" t="s">
        <v>62</v>
      </c>
      <c r="G3191" s="196" t="s">
        <v>210</v>
      </c>
      <c r="H3191" s="196">
        <v>4.1500000000000004</v>
      </c>
      <c r="I3191" s="196" t="s">
        <v>215</v>
      </c>
      <c r="J3191" s="196">
        <v>24</v>
      </c>
      <c r="K3191" s="448">
        <v>715600</v>
      </c>
      <c r="L3191" s="196" t="s">
        <v>62</v>
      </c>
      <c r="M3191" s="196" t="s">
        <v>298</v>
      </c>
      <c r="N3191" s="216">
        <v>0</v>
      </c>
      <c r="O3191" s="216">
        <v>114.54</v>
      </c>
      <c r="P3191" s="216">
        <v>0</v>
      </c>
      <c r="Q3191" s="335">
        <v>0</v>
      </c>
      <c r="R3191" s="234"/>
      <c r="S3191" s="293" t="e">
        <f>#REF!</f>
        <v>#REF!</v>
      </c>
    </row>
    <row r="3192" spans="2:19" s="194" customFormat="1" x14ac:dyDescent="0.25">
      <c r="B3192" s="233">
        <v>3200</v>
      </c>
      <c r="C3192" s="293">
        <v>45526</v>
      </c>
      <c r="D3192" s="195" t="s">
        <v>154</v>
      </c>
      <c r="E3192" s="196" t="s">
        <v>92</v>
      </c>
      <c r="F3192" s="196" t="s">
        <v>62</v>
      </c>
      <c r="G3192" s="196" t="s">
        <v>210</v>
      </c>
      <c r="H3192" s="196">
        <v>4.1500000000000004</v>
      </c>
      <c r="I3192" s="196" t="s">
        <v>215</v>
      </c>
      <c r="J3192" s="196">
        <v>24</v>
      </c>
      <c r="K3192" s="448"/>
      <c r="L3192" s="196" t="s">
        <v>62</v>
      </c>
      <c r="M3192" s="196" t="s">
        <v>298</v>
      </c>
      <c r="N3192" s="216">
        <v>0</v>
      </c>
      <c r="O3192" s="216">
        <v>114.54</v>
      </c>
      <c r="P3192" s="216">
        <v>0</v>
      </c>
      <c r="Q3192" s="335">
        <v>0</v>
      </c>
      <c r="R3192" s="234"/>
      <c r="S3192" s="293" t="e">
        <f>#REF!</f>
        <v>#REF!</v>
      </c>
    </row>
    <row r="3193" spans="2:19" s="194" customFormat="1" x14ac:dyDescent="0.25">
      <c r="B3193" s="233">
        <v>3201</v>
      </c>
      <c r="C3193" s="293">
        <v>45526</v>
      </c>
      <c r="D3193" s="195" t="s">
        <v>155</v>
      </c>
      <c r="E3193" s="196" t="s">
        <v>92</v>
      </c>
      <c r="F3193" s="196" t="s">
        <v>62</v>
      </c>
      <c r="G3193" s="196" t="s">
        <v>210</v>
      </c>
      <c r="H3193" s="196">
        <v>4.1500000000000004</v>
      </c>
      <c r="I3193" s="196" t="s">
        <v>215</v>
      </c>
      <c r="J3193" s="196">
        <v>16</v>
      </c>
      <c r="K3193" s="448">
        <v>715600</v>
      </c>
      <c r="L3193" s="196" t="s">
        <v>62</v>
      </c>
      <c r="M3193" s="196" t="s">
        <v>298</v>
      </c>
      <c r="N3193" s="216">
        <v>0</v>
      </c>
      <c r="O3193" s="216">
        <v>76.36</v>
      </c>
      <c r="P3193" s="216">
        <v>0</v>
      </c>
      <c r="Q3193" s="335">
        <v>0</v>
      </c>
      <c r="R3193" s="234"/>
      <c r="S3193" s="293" t="e">
        <f>#REF!</f>
        <v>#REF!</v>
      </c>
    </row>
    <row r="3194" spans="2:19" s="194" customFormat="1" x14ac:dyDescent="0.25">
      <c r="B3194" s="232">
        <v>3202</v>
      </c>
      <c r="C3194" s="293">
        <v>45526</v>
      </c>
      <c r="D3194" s="195" t="s">
        <v>154</v>
      </c>
      <c r="E3194" s="196" t="s">
        <v>92</v>
      </c>
      <c r="F3194" s="196" t="s">
        <v>62</v>
      </c>
      <c r="G3194" s="196" t="s">
        <v>210</v>
      </c>
      <c r="H3194" s="196">
        <v>4.1500000000000004</v>
      </c>
      <c r="I3194" s="196" t="s">
        <v>215</v>
      </c>
      <c r="J3194" s="196">
        <v>10</v>
      </c>
      <c r="K3194" s="448">
        <v>715600</v>
      </c>
      <c r="L3194" s="196" t="s">
        <v>62</v>
      </c>
      <c r="M3194" s="196" t="s">
        <v>298</v>
      </c>
      <c r="N3194" s="216">
        <v>0</v>
      </c>
      <c r="O3194" s="216">
        <v>47.724999999999994</v>
      </c>
      <c r="P3194" s="216">
        <v>0</v>
      </c>
      <c r="Q3194" s="335">
        <v>0</v>
      </c>
      <c r="R3194" s="234"/>
      <c r="S3194" s="293" t="e">
        <f>#REF!</f>
        <v>#REF!</v>
      </c>
    </row>
    <row r="3195" spans="2:19" s="194" customFormat="1" x14ac:dyDescent="0.25">
      <c r="B3195" s="233">
        <v>3203</v>
      </c>
      <c r="C3195" s="293">
        <v>45526</v>
      </c>
      <c r="D3195" s="195" t="s">
        <v>426</v>
      </c>
      <c r="E3195" s="196" t="s">
        <v>159</v>
      </c>
      <c r="F3195" s="196" t="s">
        <v>381</v>
      </c>
      <c r="G3195" s="196" t="s">
        <v>159</v>
      </c>
      <c r="H3195" s="196">
        <v>10</v>
      </c>
      <c r="I3195" s="196" t="s">
        <v>66</v>
      </c>
      <c r="J3195" s="196">
        <v>4</v>
      </c>
      <c r="K3195" s="448"/>
      <c r="L3195" s="196" t="s">
        <v>356</v>
      </c>
      <c r="M3195" s="196"/>
      <c r="N3195" s="216">
        <v>0</v>
      </c>
      <c r="O3195" s="216">
        <v>0</v>
      </c>
      <c r="P3195" s="216">
        <v>40</v>
      </c>
      <c r="Q3195" s="335">
        <v>0</v>
      </c>
      <c r="R3195" s="234"/>
      <c r="S3195" s="293" t="e">
        <f>#REF!</f>
        <v>#REF!</v>
      </c>
    </row>
    <row r="3196" spans="2:19" s="194" customFormat="1" x14ac:dyDescent="0.25">
      <c r="B3196" s="233">
        <v>3204</v>
      </c>
      <c r="C3196" s="293">
        <v>45526</v>
      </c>
      <c r="D3196" s="195" t="s">
        <v>277</v>
      </c>
      <c r="E3196" s="196" t="s">
        <v>176</v>
      </c>
      <c r="F3196" s="196" t="s">
        <v>7</v>
      </c>
      <c r="G3196" s="196" t="s">
        <v>209</v>
      </c>
      <c r="H3196" s="196">
        <v>7</v>
      </c>
      <c r="I3196" s="196" t="s">
        <v>214</v>
      </c>
      <c r="J3196" s="196">
        <v>53</v>
      </c>
      <c r="K3196" s="448"/>
      <c r="L3196" s="196"/>
      <c r="M3196" s="196"/>
      <c r="N3196" s="216">
        <v>371</v>
      </c>
      <c r="O3196" s="216">
        <v>0</v>
      </c>
      <c r="P3196" s="216">
        <v>0</v>
      </c>
      <c r="Q3196" s="335">
        <v>0</v>
      </c>
      <c r="R3196" s="234"/>
      <c r="S3196" s="293" t="e">
        <f>#REF!</f>
        <v>#REF!</v>
      </c>
    </row>
    <row r="3197" spans="2:19" s="194" customFormat="1" x14ac:dyDescent="0.25">
      <c r="B3197" s="233">
        <v>3205</v>
      </c>
      <c r="C3197" s="293">
        <v>45526</v>
      </c>
      <c r="D3197" s="195" t="s">
        <v>261</v>
      </c>
      <c r="E3197" s="196" t="s">
        <v>269</v>
      </c>
      <c r="F3197" s="196" t="s">
        <v>7</v>
      </c>
      <c r="G3197" s="196" t="s">
        <v>210</v>
      </c>
      <c r="H3197" s="196">
        <v>5</v>
      </c>
      <c r="I3197" s="196" t="s">
        <v>214</v>
      </c>
      <c r="J3197" s="196">
        <v>41</v>
      </c>
      <c r="K3197" s="448"/>
      <c r="L3197" s="196"/>
      <c r="M3197" s="196"/>
      <c r="N3197" s="216">
        <v>205</v>
      </c>
      <c r="O3197" s="216">
        <v>0</v>
      </c>
      <c r="P3197" s="216">
        <v>0</v>
      </c>
      <c r="Q3197" s="335">
        <v>0</v>
      </c>
      <c r="R3197" s="234"/>
      <c r="S3197" s="293" t="e">
        <f>#REF!</f>
        <v>#REF!</v>
      </c>
    </row>
    <row r="3198" spans="2:19" s="194" customFormat="1" x14ac:dyDescent="0.25">
      <c r="B3198" s="233">
        <v>3206</v>
      </c>
      <c r="C3198" s="293">
        <v>45526</v>
      </c>
      <c r="D3198" s="195" t="s">
        <v>254</v>
      </c>
      <c r="E3198" s="196" t="s">
        <v>159</v>
      </c>
      <c r="F3198" s="196" t="s">
        <v>7</v>
      </c>
      <c r="G3198" s="196" t="s">
        <v>159</v>
      </c>
      <c r="H3198" s="196">
        <v>10</v>
      </c>
      <c r="I3198" s="196"/>
      <c r="J3198" s="196">
        <v>0</v>
      </c>
      <c r="K3198" s="448"/>
      <c r="L3198" s="196"/>
      <c r="M3198" s="196"/>
      <c r="N3198" s="216">
        <v>0</v>
      </c>
      <c r="O3198" s="216">
        <v>0</v>
      </c>
      <c r="P3198" s="216">
        <v>0</v>
      </c>
      <c r="Q3198" s="335">
        <v>0</v>
      </c>
      <c r="R3198" s="234"/>
      <c r="S3198" s="293" t="e">
        <f>#REF!</f>
        <v>#REF!</v>
      </c>
    </row>
    <row r="3199" spans="2:19" s="194" customFormat="1" x14ac:dyDescent="0.25">
      <c r="B3199" s="233">
        <v>3207</v>
      </c>
      <c r="C3199" s="293">
        <v>45526</v>
      </c>
      <c r="D3199" s="195" t="s">
        <v>352</v>
      </c>
      <c r="E3199" s="196" t="s">
        <v>176</v>
      </c>
      <c r="F3199" s="196" t="s">
        <v>7</v>
      </c>
      <c r="G3199" s="196" t="s">
        <v>209</v>
      </c>
      <c r="H3199" s="196">
        <v>7</v>
      </c>
      <c r="I3199" s="196"/>
      <c r="J3199" s="196">
        <v>0</v>
      </c>
      <c r="K3199" s="448"/>
      <c r="L3199" s="196"/>
      <c r="M3199" s="196"/>
      <c r="N3199" s="216">
        <v>0</v>
      </c>
      <c r="O3199" s="216">
        <v>0</v>
      </c>
      <c r="P3199" s="216">
        <v>0</v>
      </c>
      <c r="Q3199" s="335">
        <v>0</v>
      </c>
      <c r="R3199" s="234"/>
      <c r="S3199" s="293" t="e">
        <f>#REF!</f>
        <v>#REF!</v>
      </c>
    </row>
    <row r="3200" spans="2:19" s="194" customFormat="1" x14ac:dyDescent="0.25">
      <c r="B3200" s="233">
        <v>3208</v>
      </c>
      <c r="C3200" s="293">
        <v>45526</v>
      </c>
      <c r="D3200" s="195" t="s">
        <v>175</v>
      </c>
      <c r="E3200" s="196" t="s">
        <v>176</v>
      </c>
      <c r="F3200" s="196" t="s">
        <v>7</v>
      </c>
      <c r="G3200" s="196" t="s">
        <v>209</v>
      </c>
      <c r="H3200" s="196">
        <v>7</v>
      </c>
      <c r="I3200" s="196" t="s">
        <v>214</v>
      </c>
      <c r="J3200" s="196">
        <v>52</v>
      </c>
      <c r="K3200" s="448"/>
      <c r="L3200" s="196"/>
      <c r="M3200" s="196"/>
      <c r="N3200" s="216">
        <v>364</v>
      </c>
      <c r="O3200" s="216">
        <v>0</v>
      </c>
      <c r="P3200" s="216">
        <v>0</v>
      </c>
      <c r="Q3200" s="335">
        <v>0</v>
      </c>
      <c r="R3200" s="234"/>
      <c r="S3200" s="293" t="e">
        <f>#REF!</f>
        <v>#REF!</v>
      </c>
    </row>
    <row r="3201" spans="2:19" s="194" customFormat="1" x14ac:dyDescent="0.25">
      <c r="B3201" s="233">
        <v>3209</v>
      </c>
      <c r="C3201" s="293">
        <v>45526</v>
      </c>
      <c r="D3201" s="195" t="s">
        <v>171</v>
      </c>
      <c r="E3201" s="196" t="s">
        <v>159</v>
      </c>
      <c r="F3201" s="196" t="s">
        <v>7</v>
      </c>
      <c r="G3201" s="196" t="s">
        <v>159</v>
      </c>
      <c r="H3201" s="196">
        <v>11.2</v>
      </c>
      <c r="I3201" s="196" t="s">
        <v>66</v>
      </c>
      <c r="J3201" s="196">
        <v>7</v>
      </c>
      <c r="K3201" s="448"/>
      <c r="L3201" s="196" t="s">
        <v>356</v>
      </c>
      <c r="M3201" s="196"/>
      <c r="N3201" s="216">
        <v>0</v>
      </c>
      <c r="O3201" s="216">
        <v>0</v>
      </c>
      <c r="P3201" s="216">
        <v>78.399999999999991</v>
      </c>
      <c r="Q3201" s="335">
        <v>0</v>
      </c>
      <c r="R3201" s="234"/>
      <c r="S3201" s="293" t="e">
        <f>#REF!</f>
        <v>#REF!</v>
      </c>
    </row>
    <row r="3202" spans="2:19" s="194" customFormat="1" x14ac:dyDescent="0.25">
      <c r="B3202" s="233">
        <v>3210</v>
      </c>
      <c r="C3202" s="293">
        <v>45526</v>
      </c>
      <c r="D3202" s="195" t="s">
        <v>150</v>
      </c>
      <c r="E3202" s="196" t="s">
        <v>92</v>
      </c>
      <c r="F3202" s="196" t="s">
        <v>63</v>
      </c>
      <c r="G3202" s="196" t="s">
        <v>210</v>
      </c>
      <c r="H3202" s="196">
        <v>4.1500000000000004</v>
      </c>
      <c r="I3202" s="196" t="s">
        <v>215</v>
      </c>
      <c r="J3202" s="196">
        <v>33</v>
      </c>
      <c r="K3202" s="448">
        <v>715170</v>
      </c>
      <c r="L3202" s="196" t="s">
        <v>63</v>
      </c>
      <c r="M3202" s="196" t="s">
        <v>298</v>
      </c>
      <c r="N3202" s="216">
        <v>0</v>
      </c>
      <c r="O3202" s="216">
        <v>157.49250000000001</v>
      </c>
      <c r="P3202" s="216">
        <v>0</v>
      </c>
      <c r="Q3202" s="335">
        <v>0</v>
      </c>
      <c r="R3202" s="234"/>
      <c r="S3202" s="293" t="e">
        <f>#REF!</f>
        <v>#REF!</v>
      </c>
    </row>
    <row r="3203" spans="2:19" s="194" customFormat="1" x14ac:dyDescent="0.25">
      <c r="B3203" s="233">
        <v>3211</v>
      </c>
      <c r="C3203" s="293">
        <v>45526</v>
      </c>
      <c r="D3203" s="195" t="s">
        <v>148</v>
      </c>
      <c r="E3203" s="196" t="s">
        <v>92</v>
      </c>
      <c r="F3203" s="196" t="s">
        <v>63</v>
      </c>
      <c r="G3203" s="196" t="s">
        <v>210</v>
      </c>
      <c r="H3203" s="196">
        <v>4.1500000000000004</v>
      </c>
      <c r="I3203" s="196" t="s">
        <v>215</v>
      </c>
      <c r="J3203" s="196">
        <v>35</v>
      </c>
      <c r="K3203" s="448">
        <v>715170</v>
      </c>
      <c r="L3203" s="196" t="s">
        <v>63</v>
      </c>
      <c r="M3203" s="196" t="s">
        <v>298</v>
      </c>
      <c r="N3203" s="216">
        <v>0</v>
      </c>
      <c r="O3203" s="216">
        <v>167.03749999999999</v>
      </c>
      <c r="P3203" s="216">
        <v>0</v>
      </c>
      <c r="Q3203" s="335">
        <v>0</v>
      </c>
      <c r="R3203" s="234"/>
      <c r="S3203" s="293" t="e">
        <f>#REF!</f>
        <v>#REF!</v>
      </c>
    </row>
    <row r="3204" spans="2:19" s="194" customFormat="1" x14ac:dyDescent="0.25">
      <c r="B3204" s="233">
        <v>3212</v>
      </c>
      <c r="C3204" s="293">
        <v>45526</v>
      </c>
      <c r="D3204" s="195" t="s">
        <v>177</v>
      </c>
      <c r="E3204" s="196" t="s">
        <v>159</v>
      </c>
      <c r="F3204" s="196" t="s">
        <v>8</v>
      </c>
      <c r="G3204" s="196" t="s">
        <v>159</v>
      </c>
      <c r="H3204" s="196">
        <v>11.6</v>
      </c>
      <c r="I3204" s="196" t="s">
        <v>66</v>
      </c>
      <c r="J3204" s="196">
        <v>4</v>
      </c>
      <c r="K3204" s="448"/>
      <c r="L3204" s="196" t="s">
        <v>356</v>
      </c>
      <c r="M3204" s="196"/>
      <c r="N3204" s="216">
        <v>0</v>
      </c>
      <c r="O3204" s="216">
        <v>0</v>
      </c>
      <c r="P3204" s="216">
        <v>46.4</v>
      </c>
      <c r="Q3204" s="335">
        <v>0</v>
      </c>
      <c r="R3204" s="234"/>
      <c r="S3204" s="293" t="e">
        <f>#REF!</f>
        <v>#REF!</v>
      </c>
    </row>
    <row r="3205" spans="2:19" s="194" customFormat="1" x14ac:dyDescent="0.25">
      <c r="B3205" s="233">
        <v>3213</v>
      </c>
      <c r="C3205" s="293">
        <v>45526</v>
      </c>
      <c r="D3205" s="195" t="s">
        <v>139</v>
      </c>
      <c r="E3205" s="196" t="s">
        <v>92</v>
      </c>
      <c r="F3205" s="196" t="s">
        <v>2</v>
      </c>
      <c r="G3205" s="196" t="s">
        <v>209</v>
      </c>
      <c r="H3205" s="196">
        <v>7</v>
      </c>
      <c r="I3205" s="196" t="s">
        <v>215</v>
      </c>
      <c r="J3205" s="196">
        <v>4</v>
      </c>
      <c r="K3205" s="448">
        <v>715400</v>
      </c>
      <c r="L3205" s="196" t="s">
        <v>1</v>
      </c>
      <c r="M3205" s="196" t="s">
        <v>297</v>
      </c>
      <c r="N3205" s="216">
        <v>0</v>
      </c>
      <c r="O3205" s="216">
        <v>32.199999999999996</v>
      </c>
      <c r="P3205" s="216">
        <v>0</v>
      </c>
      <c r="Q3205" s="335">
        <v>0</v>
      </c>
      <c r="R3205" s="234"/>
      <c r="S3205" s="293" t="e">
        <f>#REF!</f>
        <v>#REF!</v>
      </c>
    </row>
    <row r="3206" spans="2:19" s="194" customFormat="1" x14ac:dyDescent="0.25">
      <c r="B3206" s="233">
        <v>3214</v>
      </c>
      <c r="C3206" s="293">
        <v>45526</v>
      </c>
      <c r="D3206" s="195" t="s">
        <v>140</v>
      </c>
      <c r="E3206" s="196" t="s">
        <v>92</v>
      </c>
      <c r="F3206" s="196" t="s">
        <v>2</v>
      </c>
      <c r="G3206" s="196" t="s">
        <v>209</v>
      </c>
      <c r="H3206" s="196">
        <v>7</v>
      </c>
      <c r="I3206" s="196" t="s">
        <v>215</v>
      </c>
      <c r="J3206" s="196">
        <v>6</v>
      </c>
      <c r="K3206" s="448">
        <v>715400</v>
      </c>
      <c r="L3206" s="196" t="s">
        <v>1</v>
      </c>
      <c r="M3206" s="196" t="s">
        <v>297</v>
      </c>
      <c r="N3206" s="216">
        <v>0</v>
      </c>
      <c r="O3206" s="216">
        <v>48.3</v>
      </c>
      <c r="P3206" s="216">
        <v>0</v>
      </c>
      <c r="Q3206" s="335">
        <v>0</v>
      </c>
      <c r="R3206" s="234"/>
      <c r="S3206" s="293" t="e">
        <f>#REF!</f>
        <v>#REF!</v>
      </c>
    </row>
    <row r="3207" spans="2:19" s="194" customFormat="1" x14ac:dyDescent="0.25">
      <c r="B3207" s="233">
        <v>3215</v>
      </c>
      <c r="C3207" s="293">
        <v>45526</v>
      </c>
      <c r="D3207" s="195" t="s">
        <v>141</v>
      </c>
      <c r="E3207" s="196" t="s">
        <v>92</v>
      </c>
      <c r="F3207" s="196" t="s">
        <v>2</v>
      </c>
      <c r="G3207" s="196" t="s">
        <v>209</v>
      </c>
      <c r="H3207" s="196">
        <v>7</v>
      </c>
      <c r="I3207" s="196" t="s">
        <v>215</v>
      </c>
      <c r="J3207" s="196">
        <v>3</v>
      </c>
      <c r="K3207" s="448">
        <v>715400</v>
      </c>
      <c r="L3207" s="196" t="s">
        <v>1</v>
      </c>
      <c r="M3207" s="196" t="s">
        <v>297</v>
      </c>
      <c r="N3207" s="216">
        <v>0</v>
      </c>
      <c r="O3207" s="216">
        <v>24.15</v>
      </c>
      <c r="P3207" s="216">
        <v>0</v>
      </c>
      <c r="Q3207" s="335">
        <v>0</v>
      </c>
      <c r="R3207" s="234"/>
      <c r="S3207" s="293" t="e">
        <f>#REF!</f>
        <v>#REF!</v>
      </c>
    </row>
    <row r="3208" spans="2:19" s="194" customFormat="1" x14ac:dyDescent="0.25">
      <c r="B3208" s="233">
        <v>3216</v>
      </c>
      <c r="C3208" s="293">
        <v>45526</v>
      </c>
      <c r="D3208" s="195" t="s">
        <v>139</v>
      </c>
      <c r="E3208" s="196" t="s">
        <v>92</v>
      </c>
      <c r="F3208" s="196" t="s">
        <v>2</v>
      </c>
      <c r="G3208" s="196" t="s">
        <v>209</v>
      </c>
      <c r="H3208" s="196">
        <v>7</v>
      </c>
      <c r="I3208" s="196" t="s">
        <v>215</v>
      </c>
      <c r="J3208" s="196">
        <v>26</v>
      </c>
      <c r="K3208" s="448">
        <v>715400</v>
      </c>
      <c r="L3208" s="196" t="s">
        <v>1</v>
      </c>
      <c r="M3208" s="196" t="s">
        <v>297</v>
      </c>
      <c r="N3208" s="216">
        <v>0</v>
      </c>
      <c r="O3208" s="216">
        <v>209.29999999999998</v>
      </c>
      <c r="P3208" s="216">
        <v>0</v>
      </c>
      <c r="Q3208" s="335">
        <v>0</v>
      </c>
      <c r="R3208" s="234"/>
      <c r="S3208" s="293" t="e">
        <f>#REF!</f>
        <v>#REF!</v>
      </c>
    </row>
    <row r="3209" spans="2:19" s="194" customFormat="1" x14ac:dyDescent="0.25">
      <c r="B3209" s="233">
        <v>3217</v>
      </c>
      <c r="C3209" s="293">
        <v>45526</v>
      </c>
      <c r="D3209" s="195" t="s">
        <v>140</v>
      </c>
      <c r="E3209" s="196" t="s">
        <v>92</v>
      </c>
      <c r="F3209" s="196" t="s">
        <v>2</v>
      </c>
      <c r="G3209" s="196" t="s">
        <v>209</v>
      </c>
      <c r="H3209" s="196">
        <v>7</v>
      </c>
      <c r="I3209" s="196" t="s">
        <v>215</v>
      </c>
      <c r="J3209" s="196">
        <v>26</v>
      </c>
      <c r="K3209" s="448">
        <v>715400</v>
      </c>
      <c r="L3209" s="196" t="s">
        <v>1</v>
      </c>
      <c r="M3209" s="196" t="s">
        <v>297</v>
      </c>
      <c r="N3209" s="216">
        <v>0</v>
      </c>
      <c r="O3209" s="216">
        <v>209.29999999999998</v>
      </c>
      <c r="P3209" s="216">
        <v>0</v>
      </c>
      <c r="Q3209" s="335">
        <v>0</v>
      </c>
      <c r="R3209" s="234"/>
      <c r="S3209" s="293" t="e">
        <f>#REF!</f>
        <v>#REF!</v>
      </c>
    </row>
    <row r="3210" spans="2:19" s="194" customFormat="1" x14ac:dyDescent="0.25">
      <c r="B3210" s="232">
        <v>3218</v>
      </c>
      <c r="C3210" s="293">
        <v>45526</v>
      </c>
      <c r="D3210" s="195" t="s">
        <v>141</v>
      </c>
      <c r="E3210" s="196" t="s">
        <v>92</v>
      </c>
      <c r="F3210" s="196" t="s">
        <v>2</v>
      </c>
      <c r="G3210" s="196" t="s">
        <v>209</v>
      </c>
      <c r="H3210" s="196">
        <v>7</v>
      </c>
      <c r="I3210" s="196" t="s">
        <v>215</v>
      </c>
      <c r="J3210" s="196">
        <v>27</v>
      </c>
      <c r="K3210" s="448">
        <v>715400</v>
      </c>
      <c r="L3210" s="196" t="s">
        <v>1</v>
      </c>
      <c r="M3210" s="196" t="s">
        <v>297</v>
      </c>
      <c r="N3210" s="216">
        <v>0</v>
      </c>
      <c r="O3210" s="216">
        <v>217.35</v>
      </c>
      <c r="P3210" s="216">
        <v>0</v>
      </c>
      <c r="Q3210" s="335">
        <v>0</v>
      </c>
      <c r="R3210" s="234"/>
      <c r="S3210" s="293" t="e">
        <f>#REF!</f>
        <v>#REF!</v>
      </c>
    </row>
    <row r="3211" spans="2:19" s="194" customFormat="1" x14ac:dyDescent="0.25">
      <c r="B3211" s="233">
        <v>3219</v>
      </c>
      <c r="C3211" s="293">
        <v>45526</v>
      </c>
      <c r="D3211" s="195" t="s">
        <v>252</v>
      </c>
      <c r="E3211" s="196" t="s">
        <v>92</v>
      </c>
      <c r="F3211" s="196" t="s">
        <v>2</v>
      </c>
      <c r="G3211" s="196" t="s">
        <v>209</v>
      </c>
      <c r="H3211" s="196">
        <v>7</v>
      </c>
      <c r="I3211" s="196" t="s">
        <v>215</v>
      </c>
      <c r="J3211" s="196">
        <v>20</v>
      </c>
      <c r="K3211" s="448">
        <v>715600</v>
      </c>
      <c r="L3211" s="196"/>
      <c r="M3211" s="196"/>
      <c r="N3211" s="216">
        <v>0</v>
      </c>
      <c r="O3211" s="216">
        <v>161</v>
      </c>
      <c r="P3211" s="216">
        <v>0</v>
      </c>
      <c r="Q3211" s="335">
        <v>0</v>
      </c>
      <c r="R3211" s="234"/>
      <c r="S3211" s="293" t="e">
        <f>#REF!</f>
        <v>#REF!</v>
      </c>
    </row>
    <row r="3212" spans="2:19" s="194" customFormat="1" x14ac:dyDescent="0.25">
      <c r="B3212" s="233">
        <v>3220</v>
      </c>
      <c r="C3212" s="293">
        <v>45526</v>
      </c>
      <c r="D3212" s="195" t="s">
        <v>259</v>
      </c>
      <c r="E3212" s="196" t="s">
        <v>92</v>
      </c>
      <c r="F3212" s="196" t="s">
        <v>2</v>
      </c>
      <c r="G3212" s="196" t="s">
        <v>209</v>
      </c>
      <c r="H3212" s="196">
        <v>7</v>
      </c>
      <c r="I3212" s="196" t="s">
        <v>215</v>
      </c>
      <c r="J3212" s="196">
        <v>20</v>
      </c>
      <c r="K3212" s="448">
        <v>715600</v>
      </c>
      <c r="L3212" s="196"/>
      <c r="M3212" s="196"/>
      <c r="N3212" s="216">
        <v>0</v>
      </c>
      <c r="O3212" s="216">
        <v>161</v>
      </c>
      <c r="P3212" s="216">
        <v>0</v>
      </c>
      <c r="Q3212" s="335">
        <v>0</v>
      </c>
      <c r="R3212" s="234"/>
      <c r="S3212" s="293" t="e">
        <f>#REF!</f>
        <v>#REF!</v>
      </c>
    </row>
    <row r="3213" spans="2:19" s="194" customFormat="1" x14ac:dyDescent="0.25">
      <c r="B3213" s="233">
        <v>3221</v>
      </c>
      <c r="C3213" s="293">
        <v>45526</v>
      </c>
      <c r="D3213" s="195" t="s">
        <v>260</v>
      </c>
      <c r="E3213" s="196" t="s">
        <v>92</v>
      </c>
      <c r="F3213" s="196" t="s">
        <v>2</v>
      </c>
      <c r="G3213" s="196" t="s">
        <v>209</v>
      </c>
      <c r="H3213" s="196">
        <v>7</v>
      </c>
      <c r="I3213" s="196" t="s">
        <v>215</v>
      </c>
      <c r="J3213" s="196">
        <v>0</v>
      </c>
      <c r="K3213" s="448"/>
      <c r="L3213" s="196"/>
      <c r="M3213" s="196"/>
      <c r="N3213" s="216">
        <v>0</v>
      </c>
      <c r="O3213" s="216">
        <v>0</v>
      </c>
      <c r="P3213" s="216">
        <v>0</v>
      </c>
      <c r="Q3213" s="335">
        <v>0</v>
      </c>
      <c r="R3213" s="234"/>
      <c r="S3213" s="293" t="e">
        <f>#REF!</f>
        <v>#REF!</v>
      </c>
    </row>
    <row r="3214" spans="2:19" s="194" customFormat="1" x14ac:dyDescent="0.25">
      <c r="B3214" s="233">
        <v>3222</v>
      </c>
      <c r="C3214" s="293">
        <v>45526</v>
      </c>
      <c r="D3214" s="195" t="s">
        <v>252</v>
      </c>
      <c r="E3214" s="196" t="s">
        <v>92</v>
      </c>
      <c r="F3214" s="196" t="s">
        <v>2</v>
      </c>
      <c r="G3214" s="196" t="s">
        <v>209</v>
      </c>
      <c r="H3214" s="196">
        <v>7</v>
      </c>
      <c r="I3214" s="196" t="s">
        <v>215</v>
      </c>
      <c r="J3214" s="196">
        <v>6</v>
      </c>
      <c r="K3214" s="448"/>
      <c r="L3214" s="196"/>
      <c r="M3214" s="196"/>
      <c r="N3214" s="216">
        <v>0</v>
      </c>
      <c r="O3214" s="216">
        <v>48.3</v>
      </c>
      <c r="P3214" s="216">
        <v>0</v>
      </c>
      <c r="Q3214" s="335">
        <v>0</v>
      </c>
      <c r="R3214" s="234"/>
      <c r="S3214" s="293" t="e">
        <f>#REF!</f>
        <v>#REF!</v>
      </c>
    </row>
    <row r="3215" spans="2:19" s="194" customFormat="1" x14ac:dyDescent="0.25">
      <c r="B3215" s="233">
        <v>3223</v>
      </c>
      <c r="C3215" s="293">
        <v>45526</v>
      </c>
      <c r="D3215" s="195" t="s">
        <v>259</v>
      </c>
      <c r="E3215" s="196" t="s">
        <v>92</v>
      </c>
      <c r="F3215" s="196" t="s">
        <v>2</v>
      </c>
      <c r="G3215" s="196" t="s">
        <v>209</v>
      </c>
      <c r="H3215" s="196">
        <v>7</v>
      </c>
      <c r="I3215" s="196" t="s">
        <v>215</v>
      </c>
      <c r="J3215" s="196">
        <v>5</v>
      </c>
      <c r="K3215" s="448"/>
      <c r="L3215" s="196"/>
      <c r="M3215" s="196"/>
      <c r="N3215" s="216">
        <v>0</v>
      </c>
      <c r="O3215" s="216">
        <v>40.25</v>
      </c>
      <c r="P3215" s="216">
        <v>0</v>
      </c>
      <c r="Q3215" s="335">
        <v>0</v>
      </c>
      <c r="R3215" s="234"/>
      <c r="S3215" s="293" t="e">
        <f>#REF!</f>
        <v>#REF!</v>
      </c>
    </row>
    <row r="3216" spans="2:19" s="194" customFormat="1" x14ac:dyDescent="0.25">
      <c r="B3216" s="232">
        <v>3224</v>
      </c>
      <c r="C3216" s="293">
        <v>45526</v>
      </c>
      <c r="D3216" s="195" t="s">
        <v>260</v>
      </c>
      <c r="E3216" s="196" t="s">
        <v>92</v>
      </c>
      <c r="F3216" s="196" t="s">
        <v>2</v>
      </c>
      <c r="G3216" s="196" t="s">
        <v>209</v>
      </c>
      <c r="H3216" s="196">
        <v>7</v>
      </c>
      <c r="I3216" s="196" t="s">
        <v>215</v>
      </c>
      <c r="J3216" s="196">
        <v>0</v>
      </c>
      <c r="K3216" s="448"/>
      <c r="L3216" s="196"/>
      <c r="M3216" s="196"/>
      <c r="N3216" s="216">
        <v>0</v>
      </c>
      <c r="O3216" s="216">
        <v>0</v>
      </c>
      <c r="P3216" s="216">
        <v>0</v>
      </c>
      <c r="Q3216" s="335">
        <v>0</v>
      </c>
      <c r="R3216" s="234"/>
      <c r="S3216" s="293" t="e">
        <f>#REF!</f>
        <v>#REF!</v>
      </c>
    </row>
    <row r="3217" spans="2:19" s="194" customFormat="1" ht="20.25" customHeight="1" x14ac:dyDescent="0.25">
      <c r="B3217" s="233">
        <v>3225</v>
      </c>
      <c r="C3217" s="293">
        <v>45526</v>
      </c>
      <c r="D3217" s="195" t="s">
        <v>379</v>
      </c>
      <c r="E3217" s="196" t="s">
        <v>269</v>
      </c>
      <c r="F3217" s="196" t="s">
        <v>381</v>
      </c>
      <c r="G3217" s="196" t="s">
        <v>210</v>
      </c>
      <c r="H3217" s="196">
        <v>4.1500000000000004</v>
      </c>
      <c r="I3217" s="196" t="s">
        <v>215</v>
      </c>
      <c r="J3217" s="196">
        <v>10</v>
      </c>
      <c r="K3217" s="448">
        <v>715600</v>
      </c>
      <c r="L3217" s="196" t="s">
        <v>381</v>
      </c>
      <c r="M3217" s="196" t="s">
        <v>298</v>
      </c>
      <c r="N3217" s="216">
        <v>0</v>
      </c>
      <c r="O3217" s="216">
        <v>47.724999999999994</v>
      </c>
      <c r="P3217" s="216">
        <v>0</v>
      </c>
      <c r="Q3217" s="335">
        <v>0</v>
      </c>
      <c r="R3217" s="234"/>
      <c r="S3217" s="293" t="e">
        <f>#REF!</f>
        <v>#REF!</v>
      </c>
    </row>
    <row r="3218" spans="2:19" s="194" customFormat="1" ht="20.25" customHeight="1" x14ac:dyDescent="0.25">
      <c r="B3218" s="233">
        <v>3226</v>
      </c>
      <c r="C3218" s="293">
        <v>45526</v>
      </c>
      <c r="D3218" s="195" t="s">
        <v>380</v>
      </c>
      <c r="E3218" s="196" t="s">
        <v>269</v>
      </c>
      <c r="F3218" s="196" t="s">
        <v>381</v>
      </c>
      <c r="G3218" s="196" t="s">
        <v>210</v>
      </c>
      <c r="H3218" s="196">
        <v>4.1500000000000004</v>
      </c>
      <c r="I3218" s="196" t="s">
        <v>215</v>
      </c>
      <c r="J3218" s="196">
        <v>10</v>
      </c>
      <c r="K3218" s="448">
        <v>715600</v>
      </c>
      <c r="L3218" s="196" t="s">
        <v>381</v>
      </c>
      <c r="M3218" s="196" t="s">
        <v>298</v>
      </c>
      <c r="N3218" s="216">
        <v>0</v>
      </c>
      <c r="O3218" s="216">
        <v>47.724999999999994</v>
      </c>
      <c r="P3218" s="216">
        <v>0</v>
      </c>
      <c r="Q3218" s="335">
        <v>0</v>
      </c>
      <c r="R3218" s="234"/>
      <c r="S3218" s="293" t="e">
        <f>#REF!</f>
        <v>#REF!</v>
      </c>
    </row>
    <row r="3219" spans="2:19" s="194" customFormat="1" ht="20.25" customHeight="1" x14ac:dyDescent="0.25">
      <c r="B3219" s="233">
        <v>3227</v>
      </c>
      <c r="C3219" s="293">
        <v>45526</v>
      </c>
      <c r="D3219" s="195" t="s">
        <v>379</v>
      </c>
      <c r="E3219" s="196" t="s">
        <v>269</v>
      </c>
      <c r="F3219" s="196" t="s">
        <v>381</v>
      </c>
      <c r="G3219" s="196" t="s">
        <v>210</v>
      </c>
      <c r="H3219" s="196">
        <v>4.1500000000000004</v>
      </c>
      <c r="I3219" s="196" t="s">
        <v>215</v>
      </c>
      <c r="J3219" s="196">
        <v>17</v>
      </c>
      <c r="K3219" s="448">
        <v>715600</v>
      </c>
      <c r="L3219" s="196" t="s">
        <v>381</v>
      </c>
      <c r="M3219" s="196" t="s">
        <v>298</v>
      </c>
      <c r="N3219" s="216">
        <v>0</v>
      </c>
      <c r="O3219" s="216">
        <v>81.132500000000007</v>
      </c>
      <c r="P3219" s="216">
        <v>0</v>
      </c>
      <c r="Q3219" s="335">
        <v>0</v>
      </c>
      <c r="R3219" s="234"/>
      <c r="S3219" s="293" t="e">
        <f>#REF!</f>
        <v>#REF!</v>
      </c>
    </row>
    <row r="3220" spans="2:19" s="194" customFormat="1" x14ac:dyDescent="0.25">
      <c r="B3220" s="232">
        <v>3228</v>
      </c>
      <c r="C3220" s="293">
        <v>45526</v>
      </c>
      <c r="D3220" s="195" t="s">
        <v>380</v>
      </c>
      <c r="E3220" s="196" t="s">
        <v>269</v>
      </c>
      <c r="F3220" s="196" t="s">
        <v>381</v>
      </c>
      <c r="G3220" s="196" t="s">
        <v>210</v>
      </c>
      <c r="H3220" s="196">
        <v>4.1500000000000004</v>
      </c>
      <c r="I3220" s="196" t="s">
        <v>215</v>
      </c>
      <c r="J3220" s="196">
        <v>17</v>
      </c>
      <c r="K3220" s="448">
        <v>715600</v>
      </c>
      <c r="L3220" s="196" t="s">
        <v>381</v>
      </c>
      <c r="M3220" s="196" t="s">
        <v>298</v>
      </c>
      <c r="N3220" s="216">
        <v>0</v>
      </c>
      <c r="O3220" s="216">
        <v>81.132500000000007</v>
      </c>
      <c r="P3220" s="216">
        <v>0</v>
      </c>
      <c r="Q3220" s="335">
        <v>0</v>
      </c>
      <c r="R3220" s="234"/>
      <c r="S3220" s="293" t="e">
        <f>#REF!</f>
        <v>#REF!</v>
      </c>
    </row>
    <row r="3221" spans="2:19" s="194" customFormat="1" x14ac:dyDescent="0.25">
      <c r="B3221" s="233">
        <v>3229</v>
      </c>
      <c r="C3221" s="293">
        <v>45526</v>
      </c>
      <c r="D3221" s="195" t="s">
        <v>96</v>
      </c>
      <c r="E3221" s="196" t="s">
        <v>159</v>
      </c>
      <c r="F3221" s="196" t="s">
        <v>1</v>
      </c>
      <c r="G3221" s="196" t="s">
        <v>159</v>
      </c>
      <c r="H3221" s="196">
        <v>11.8</v>
      </c>
      <c r="I3221" s="196"/>
      <c r="J3221" s="196">
        <v>0</v>
      </c>
      <c r="K3221" s="448"/>
      <c r="L3221" s="196"/>
      <c r="M3221" s="196"/>
      <c r="N3221" s="216">
        <v>0</v>
      </c>
      <c r="O3221" s="216">
        <v>0</v>
      </c>
      <c r="P3221" s="216">
        <v>0</v>
      </c>
      <c r="Q3221" s="335">
        <v>0</v>
      </c>
      <c r="R3221" s="234"/>
      <c r="S3221" s="293" t="e">
        <f>#REF!</f>
        <v>#REF!</v>
      </c>
    </row>
    <row r="3222" spans="2:19" s="194" customFormat="1" x14ac:dyDescent="0.25">
      <c r="B3222" s="233">
        <v>3230</v>
      </c>
      <c r="C3222" s="293">
        <v>45526</v>
      </c>
      <c r="D3222" s="195" t="s">
        <v>128</v>
      </c>
      <c r="E3222" s="196" t="s">
        <v>159</v>
      </c>
      <c r="F3222" s="196" t="s">
        <v>1</v>
      </c>
      <c r="G3222" s="196" t="s">
        <v>159</v>
      </c>
      <c r="H3222" s="196">
        <v>11.8</v>
      </c>
      <c r="I3222" s="196" t="s">
        <v>66</v>
      </c>
      <c r="J3222" s="196">
        <v>3</v>
      </c>
      <c r="K3222" s="448"/>
      <c r="L3222" s="196" t="s">
        <v>356</v>
      </c>
      <c r="M3222" s="196"/>
      <c r="N3222" s="216">
        <v>0</v>
      </c>
      <c r="O3222" s="216">
        <v>0</v>
      </c>
      <c r="P3222" s="216">
        <v>35.400000000000006</v>
      </c>
      <c r="Q3222" s="335">
        <v>0</v>
      </c>
      <c r="R3222" s="234"/>
      <c r="S3222" s="293" t="e">
        <f>#REF!</f>
        <v>#REF!</v>
      </c>
    </row>
    <row r="3223" spans="2:19" s="194" customFormat="1" x14ac:dyDescent="0.25">
      <c r="B3223" s="233">
        <v>3231</v>
      </c>
      <c r="C3223" s="293">
        <v>45526</v>
      </c>
      <c r="D3223" s="195" t="s">
        <v>255</v>
      </c>
      <c r="E3223" s="196" t="s">
        <v>159</v>
      </c>
      <c r="F3223" s="196" t="s">
        <v>65</v>
      </c>
      <c r="G3223" s="196" t="s">
        <v>159</v>
      </c>
      <c r="H3223" s="196">
        <v>30.5</v>
      </c>
      <c r="I3223" s="196"/>
      <c r="J3223" s="196">
        <v>0</v>
      </c>
      <c r="K3223" s="448"/>
      <c r="L3223" s="196"/>
      <c r="M3223" s="196"/>
      <c r="N3223" s="216">
        <v>0</v>
      </c>
      <c r="O3223" s="216">
        <v>0</v>
      </c>
      <c r="P3223" s="216">
        <v>0</v>
      </c>
      <c r="Q3223" s="335">
        <v>0</v>
      </c>
      <c r="R3223" s="234"/>
      <c r="S3223" s="293" t="e">
        <f>#REF!</f>
        <v>#REF!</v>
      </c>
    </row>
    <row r="3224" spans="2:19" s="194" customFormat="1" x14ac:dyDescent="0.25">
      <c r="B3224" s="233">
        <v>3232</v>
      </c>
      <c r="C3224" s="293">
        <v>45526</v>
      </c>
      <c r="D3224" s="195" t="s">
        <v>467</v>
      </c>
      <c r="E3224" s="196" t="s">
        <v>159</v>
      </c>
      <c r="F3224" s="196" t="s">
        <v>63</v>
      </c>
      <c r="G3224" s="196" t="s">
        <v>159</v>
      </c>
      <c r="H3224" s="196">
        <v>13</v>
      </c>
      <c r="I3224" s="196" t="s">
        <v>66</v>
      </c>
      <c r="J3224" s="196">
        <v>4</v>
      </c>
      <c r="K3224" s="448"/>
      <c r="L3224" s="196" t="s">
        <v>356</v>
      </c>
      <c r="M3224" s="196"/>
      <c r="N3224" s="216">
        <v>0</v>
      </c>
      <c r="O3224" s="216">
        <v>0</v>
      </c>
      <c r="P3224" s="216">
        <v>52</v>
      </c>
      <c r="Q3224" s="335">
        <v>0</v>
      </c>
      <c r="R3224" s="234"/>
      <c r="S3224" s="293" t="e">
        <f>#REF!</f>
        <v>#REF!</v>
      </c>
    </row>
    <row r="3225" spans="2:19" s="194" customFormat="1" x14ac:dyDescent="0.25">
      <c r="B3225" s="233">
        <v>3233</v>
      </c>
      <c r="C3225" s="293">
        <v>45527</v>
      </c>
      <c r="D3225" s="195" t="s">
        <v>505</v>
      </c>
      <c r="E3225" s="196" t="s">
        <v>130</v>
      </c>
      <c r="F3225" s="196" t="s">
        <v>130</v>
      </c>
      <c r="G3225" s="196" t="s">
        <v>304</v>
      </c>
      <c r="H3225" s="196">
        <v>1</v>
      </c>
      <c r="I3225" s="196" t="s">
        <v>303</v>
      </c>
      <c r="J3225" s="196">
        <v>0</v>
      </c>
      <c r="K3225" s="448"/>
      <c r="L3225" s="196"/>
      <c r="M3225" s="196"/>
      <c r="N3225" s="216">
        <v>0</v>
      </c>
      <c r="O3225" s="216">
        <v>0</v>
      </c>
      <c r="P3225" s="216">
        <v>0</v>
      </c>
      <c r="Q3225" s="335">
        <v>0</v>
      </c>
      <c r="R3225" s="234"/>
      <c r="S3225" s="293" t="e">
        <f>#REF!</f>
        <v>#REF!</v>
      </c>
    </row>
    <row r="3226" spans="2:19" s="194" customFormat="1" x14ac:dyDescent="0.25">
      <c r="B3226" s="233">
        <v>3234</v>
      </c>
      <c r="C3226" s="293">
        <v>45527</v>
      </c>
      <c r="D3226" s="195" t="s">
        <v>368</v>
      </c>
      <c r="E3226" s="196" t="s">
        <v>181</v>
      </c>
      <c r="F3226" s="196" t="s">
        <v>302</v>
      </c>
      <c r="G3226" s="196">
        <v>0</v>
      </c>
      <c r="H3226" s="196">
        <v>6</v>
      </c>
      <c r="I3226" s="196" t="s">
        <v>303</v>
      </c>
      <c r="J3226" s="196"/>
      <c r="K3226" s="448"/>
      <c r="L3226" s="196"/>
      <c r="M3226" s="196"/>
      <c r="N3226" s="216">
        <v>0</v>
      </c>
      <c r="O3226" s="216">
        <v>0</v>
      </c>
      <c r="P3226" s="216">
        <v>0</v>
      </c>
      <c r="Q3226" s="335">
        <v>0</v>
      </c>
      <c r="R3226" s="234"/>
      <c r="S3226" s="293" t="e">
        <f>#REF!</f>
        <v>#REF!</v>
      </c>
    </row>
    <row r="3227" spans="2:19" s="194" customFormat="1" x14ac:dyDescent="0.25">
      <c r="B3227" s="233">
        <v>3235</v>
      </c>
      <c r="C3227" s="293">
        <v>45527</v>
      </c>
      <c r="D3227" s="195" t="s">
        <v>371</v>
      </c>
      <c r="E3227" s="196" t="s">
        <v>92</v>
      </c>
      <c r="F3227" s="196" t="s">
        <v>64</v>
      </c>
      <c r="G3227" s="196" t="s">
        <v>210</v>
      </c>
      <c r="H3227" s="196">
        <v>5</v>
      </c>
      <c r="I3227" s="196"/>
      <c r="J3227" s="196"/>
      <c r="K3227" s="448"/>
      <c r="L3227" s="196"/>
      <c r="M3227" s="196"/>
      <c r="N3227" s="216">
        <v>0</v>
      </c>
      <c r="O3227" s="216">
        <v>0</v>
      </c>
      <c r="P3227" s="216">
        <v>0</v>
      </c>
      <c r="Q3227" s="335">
        <v>0</v>
      </c>
      <c r="R3227" s="234"/>
      <c r="S3227" s="293" t="e">
        <f>#REF!</f>
        <v>#REF!</v>
      </c>
    </row>
    <row r="3228" spans="2:19" s="194" customFormat="1" x14ac:dyDescent="0.25">
      <c r="B3228" s="233">
        <v>3236</v>
      </c>
      <c r="C3228" s="293">
        <v>45527</v>
      </c>
      <c r="D3228" s="195" t="s">
        <v>474</v>
      </c>
      <c r="E3228" s="196" t="s">
        <v>92</v>
      </c>
      <c r="F3228" s="196" t="s">
        <v>470</v>
      </c>
      <c r="G3228" s="196" t="s">
        <v>210</v>
      </c>
      <c r="H3228" s="196">
        <v>4.1500000000000004</v>
      </c>
      <c r="I3228" s="196" t="s">
        <v>215</v>
      </c>
      <c r="J3228" s="196">
        <v>23</v>
      </c>
      <c r="K3228" s="448">
        <v>715500</v>
      </c>
      <c r="L3228" s="196" t="s">
        <v>470</v>
      </c>
      <c r="M3228" s="196" t="s">
        <v>298</v>
      </c>
      <c r="N3228" s="216">
        <v>0</v>
      </c>
      <c r="O3228" s="216">
        <v>109.7675</v>
      </c>
      <c r="P3228" s="216">
        <v>0</v>
      </c>
      <c r="Q3228" s="335">
        <v>0</v>
      </c>
      <c r="R3228" s="234"/>
      <c r="S3228" s="293" t="e">
        <f>#REF!</f>
        <v>#REF!</v>
      </c>
    </row>
    <row r="3229" spans="2:19" s="194" customFormat="1" x14ac:dyDescent="0.25">
      <c r="B3229" s="233">
        <v>3237</v>
      </c>
      <c r="C3229" s="293">
        <v>45527</v>
      </c>
      <c r="D3229" s="195" t="s">
        <v>475</v>
      </c>
      <c r="E3229" s="196" t="s">
        <v>92</v>
      </c>
      <c r="F3229" s="196" t="s">
        <v>470</v>
      </c>
      <c r="G3229" s="196" t="s">
        <v>210</v>
      </c>
      <c r="H3229" s="196">
        <v>4.1500000000000004</v>
      </c>
      <c r="I3229" s="196" t="s">
        <v>215</v>
      </c>
      <c r="J3229" s="196">
        <v>22</v>
      </c>
      <c r="K3229" s="448">
        <v>715500</v>
      </c>
      <c r="L3229" s="196" t="s">
        <v>470</v>
      </c>
      <c r="M3229" s="196" t="s">
        <v>298</v>
      </c>
      <c r="N3229" s="216">
        <v>0</v>
      </c>
      <c r="O3229" s="216">
        <v>104.995</v>
      </c>
      <c r="P3229" s="216">
        <v>0</v>
      </c>
      <c r="Q3229" s="335">
        <v>0</v>
      </c>
      <c r="R3229" s="234"/>
      <c r="S3229" s="293" t="e">
        <f>#REF!</f>
        <v>#REF!</v>
      </c>
    </row>
    <row r="3230" spans="2:19" s="194" customFormat="1" x14ac:dyDescent="0.25">
      <c r="B3230" s="233">
        <v>3238</v>
      </c>
      <c r="C3230" s="293">
        <v>45527</v>
      </c>
      <c r="D3230" s="195" t="s">
        <v>476</v>
      </c>
      <c r="E3230" s="196" t="s">
        <v>92</v>
      </c>
      <c r="F3230" s="196" t="s">
        <v>470</v>
      </c>
      <c r="G3230" s="196" t="s">
        <v>210</v>
      </c>
      <c r="H3230" s="196">
        <v>4.1500000000000004</v>
      </c>
      <c r="I3230" s="196"/>
      <c r="J3230" s="196">
        <v>0</v>
      </c>
      <c r="K3230" s="448"/>
      <c r="L3230" s="196"/>
      <c r="M3230" s="196"/>
      <c r="N3230" s="216">
        <v>0</v>
      </c>
      <c r="O3230" s="216">
        <v>0</v>
      </c>
      <c r="P3230" s="216">
        <v>0</v>
      </c>
      <c r="Q3230" s="335">
        <v>0</v>
      </c>
      <c r="R3230" s="234"/>
      <c r="S3230" s="293" t="e">
        <f>#REF!</f>
        <v>#REF!</v>
      </c>
    </row>
    <row r="3231" spans="2:19" s="194" customFormat="1" x14ac:dyDescent="0.25">
      <c r="B3231" s="233">
        <v>3239</v>
      </c>
      <c r="C3231" s="293">
        <v>45527</v>
      </c>
      <c r="D3231" s="195" t="s">
        <v>477</v>
      </c>
      <c r="E3231" s="196" t="s">
        <v>92</v>
      </c>
      <c r="F3231" s="196" t="s">
        <v>470</v>
      </c>
      <c r="G3231" s="196" t="s">
        <v>210</v>
      </c>
      <c r="H3231" s="196">
        <v>4.1500000000000004</v>
      </c>
      <c r="I3231" s="196"/>
      <c r="J3231" s="196">
        <v>0</v>
      </c>
      <c r="K3231" s="448"/>
      <c r="L3231" s="196"/>
      <c r="M3231" s="196"/>
      <c r="N3231" s="216">
        <v>0</v>
      </c>
      <c r="O3231" s="216">
        <v>0</v>
      </c>
      <c r="P3231" s="216">
        <v>0</v>
      </c>
      <c r="Q3231" s="335">
        <v>0</v>
      </c>
      <c r="R3231" s="234"/>
      <c r="S3231" s="293" t="e">
        <f>#REF!</f>
        <v>#REF!</v>
      </c>
    </row>
    <row r="3232" spans="2:19" s="194" customFormat="1" x14ac:dyDescent="0.25">
      <c r="B3232" s="233">
        <v>3240</v>
      </c>
      <c r="C3232" s="293">
        <v>45527</v>
      </c>
      <c r="D3232" s="195" t="s">
        <v>116</v>
      </c>
      <c r="E3232" s="196" t="s">
        <v>92</v>
      </c>
      <c r="F3232" s="196" t="s">
        <v>1</v>
      </c>
      <c r="G3232" s="196" t="s">
        <v>209</v>
      </c>
      <c r="H3232" s="196">
        <v>6.65</v>
      </c>
      <c r="I3232" s="196" t="s">
        <v>215</v>
      </c>
      <c r="J3232" s="196">
        <v>13</v>
      </c>
      <c r="K3232" s="448">
        <v>715600</v>
      </c>
      <c r="L3232" s="196" t="s">
        <v>381</v>
      </c>
      <c r="M3232" s="196" t="s">
        <v>298</v>
      </c>
      <c r="N3232" s="216">
        <v>0</v>
      </c>
      <c r="O3232" s="216">
        <v>99.41749999999999</v>
      </c>
      <c r="P3232" s="216">
        <v>0</v>
      </c>
      <c r="Q3232" s="335">
        <v>0</v>
      </c>
      <c r="R3232" s="234"/>
      <c r="S3232" s="293" t="e">
        <f>#REF!</f>
        <v>#REF!</v>
      </c>
    </row>
    <row r="3233" spans="2:19" s="194" customFormat="1" x14ac:dyDescent="0.25">
      <c r="B3233" s="233">
        <v>3241</v>
      </c>
      <c r="C3233" s="293">
        <v>45527</v>
      </c>
      <c r="D3233" s="195" t="s">
        <v>94</v>
      </c>
      <c r="E3233" s="196" t="s">
        <v>92</v>
      </c>
      <c r="F3233" s="196" t="s">
        <v>1</v>
      </c>
      <c r="G3233" s="196" t="s">
        <v>209</v>
      </c>
      <c r="H3233" s="196">
        <v>6.65</v>
      </c>
      <c r="I3233" s="196"/>
      <c r="J3233" s="196">
        <v>0</v>
      </c>
      <c r="K3233" s="448"/>
      <c r="L3233" s="196"/>
      <c r="M3233" s="196"/>
      <c r="N3233" s="216">
        <v>0</v>
      </c>
      <c r="O3233" s="216">
        <v>0</v>
      </c>
      <c r="P3233" s="216">
        <v>0</v>
      </c>
      <c r="Q3233" s="335">
        <v>0</v>
      </c>
      <c r="R3233" s="234"/>
      <c r="S3233" s="293" t="e">
        <f>#REF!</f>
        <v>#REF!</v>
      </c>
    </row>
    <row r="3234" spans="2:19" s="194" customFormat="1" x14ac:dyDescent="0.25">
      <c r="B3234" s="233">
        <v>3242</v>
      </c>
      <c r="C3234" s="293">
        <v>45527</v>
      </c>
      <c r="D3234" s="195" t="s">
        <v>91</v>
      </c>
      <c r="E3234" s="196" t="s">
        <v>92</v>
      </c>
      <c r="F3234" s="196" t="s">
        <v>1</v>
      </c>
      <c r="G3234" s="196" t="s">
        <v>209</v>
      </c>
      <c r="H3234" s="196">
        <v>6.65</v>
      </c>
      <c r="I3234" s="196" t="s">
        <v>215</v>
      </c>
      <c r="J3234" s="196">
        <v>16</v>
      </c>
      <c r="K3234" s="448">
        <v>715500</v>
      </c>
      <c r="L3234" s="196" t="s">
        <v>470</v>
      </c>
      <c r="M3234" s="196" t="s">
        <v>298</v>
      </c>
      <c r="N3234" s="216">
        <v>0</v>
      </c>
      <c r="O3234" s="216">
        <v>122.36</v>
      </c>
      <c r="P3234" s="216">
        <v>0</v>
      </c>
      <c r="Q3234" s="335">
        <v>0</v>
      </c>
      <c r="R3234" s="234"/>
      <c r="S3234" s="293" t="e">
        <f>#REF!</f>
        <v>#REF!</v>
      </c>
    </row>
    <row r="3235" spans="2:19" s="194" customFormat="1" x14ac:dyDescent="0.25">
      <c r="B3235" s="233">
        <v>3243</v>
      </c>
      <c r="C3235" s="293">
        <v>45527</v>
      </c>
      <c r="D3235" s="195" t="s">
        <v>116</v>
      </c>
      <c r="E3235" s="196" t="s">
        <v>92</v>
      </c>
      <c r="F3235" s="196" t="s">
        <v>1</v>
      </c>
      <c r="G3235" s="196" t="s">
        <v>209</v>
      </c>
      <c r="H3235" s="196">
        <v>6.65</v>
      </c>
      <c r="I3235" s="196" t="s">
        <v>215</v>
      </c>
      <c r="J3235" s="196">
        <v>6</v>
      </c>
      <c r="K3235" s="448">
        <v>715500</v>
      </c>
      <c r="L3235" s="196" t="s">
        <v>62</v>
      </c>
      <c r="M3235" s="196" t="s">
        <v>298</v>
      </c>
      <c r="N3235" s="216">
        <v>0</v>
      </c>
      <c r="O3235" s="216">
        <v>45.885000000000005</v>
      </c>
      <c r="P3235" s="216">
        <v>0</v>
      </c>
      <c r="Q3235" s="335">
        <v>0</v>
      </c>
      <c r="R3235" s="234"/>
      <c r="S3235" s="293" t="e">
        <f>#REF!</f>
        <v>#REF!</v>
      </c>
    </row>
    <row r="3236" spans="2:19" s="194" customFormat="1" x14ac:dyDescent="0.25">
      <c r="B3236" s="232">
        <v>3244</v>
      </c>
      <c r="C3236" s="293">
        <v>45527</v>
      </c>
      <c r="D3236" s="195" t="s">
        <v>91</v>
      </c>
      <c r="E3236" s="196" t="s">
        <v>92</v>
      </c>
      <c r="F3236" s="196" t="s">
        <v>1</v>
      </c>
      <c r="G3236" s="196" t="s">
        <v>209</v>
      </c>
      <c r="H3236" s="196">
        <v>6.65</v>
      </c>
      <c r="I3236" s="196" t="s">
        <v>215</v>
      </c>
      <c r="J3236" s="196">
        <v>2</v>
      </c>
      <c r="K3236" s="448">
        <v>715500</v>
      </c>
      <c r="L3236" s="196" t="s">
        <v>62</v>
      </c>
      <c r="M3236" s="196" t="s">
        <v>298</v>
      </c>
      <c r="N3236" s="216">
        <v>0</v>
      </c>
      <c r="O3236" s="216">
        <v>15.295</v>
      </c>
      <c r="P3236" s="216">
        <v>0</v>
      </c>
      <c r="Q3236" s="335">
        <v>0</v>
      </c>
      <c r="R3236" s="234"/>
      <c r="S3236" s="293" t="e">
        <f>#REF!</f>
        <v>#REF!</v>
      </c>
    </row>
    <row r="3237" spans="2:19" s="194" customFormat="1" x14ac:dyDescent="0.25">
      <c r="B3237" s="233">
        <v>3245</v>
      </c>
      <c r="C3237" s="293">
        <v>45527</v>
      </c>
      <c r="D3237" s="195" t="s">
        <v>155</v>
      </c>
      <c r="E3237" s="196" t="s">
        <v>92</v>
      </c>
      <c r="F3237" s="196" t="s">
        <v>62</v>
      </c>
      <c r="G3237" s="196" t="s">
        <v>210</v>
      </c>
      <c r="H3237" s="196">
        <v>4.1500000000000004</v>
      </c>
      <c r="I3237" s="196"/>
      <c r="J3237" s="196">
        <v>0</v>
      </c>
      <c r="K3237" s="448"/>
      <c r="L3237" s="196"/>
      <c r="M3237" s="196"/>
      <c r="N3237" s="216">
        <v>0</v>
      </c>
      <c r="O3237" s="216">
        <v>0</v>
      </c>
      <c r="P3237" s="216">
        <v>0</v>
      </c>
      <c r="Q3237" s="335">
        <v>0</v>
      </c>
      <c r="R3237" s="234"/>
      <c r="S3237" s="293" t="e">
        <f>#REF!</f>
        <v>#REF!</v>
      </c>
    </row>
    <row r="3238" spans="2:19" s="194" customFormat="1" x14ac:dyDescent="0.25">
      <c r="B3238" s="233">
        <v>3246</v>
      </c>
      <c r="C3238" s="293">
        <v>45527</v>
      </c>
      <c r="D3238" s="195" t="s">
        <v>154</v>
      </c>
      <c r="E3238" s="196" t="s">
        <v>92</v>
      </c>
      <c r="F3238" s="196" t="s">
        <v>62</v>
      </c>
      <c r="G3238" s="196" t="s">
        <v>210</v>
      </c>
      <c r="H3238" s="196">
        <v>4.1500000000000004</v>
      </c>
      <c r="I3238" s="196" t="s">
        <v>215</v>
      </c>
      <c r="J3238" s="196">
        <v>17</v>
      </c>
      <c r="K3238" s="448"/>
      <c r="L3238" s="196"/>
      <c r="M3238" s="196"/>
      <c r="N3238" s="216">
        <v>0</v>
      </c>
      <c r="O3238" s="216">
        <v>81.132500000000007</v>
      </c>
      <c r="P3238" s="216">
        <v>0</v>
      </c>
      <c r="Q3238" s="335">
        <v>0</v>
      </c>
      <c r="R3238" s="234"/>
      <c r="S3238" s="293" t="e">
        <f>#REF!</f>
        <v>#REF!</v>
      </c>
    </row>
    <row r="3239" spans="2:19" s="194" customFormat="1" x14ac:dyDescent="0.25">
      <c r="B3239" s="233">
        <v>3247</v>
      </c>
      <c r="C3239" s="293">
        <v>45527</v>
      </c>
      <c r="D3239" s="195" t="s">
        <v>154</v>
      </c>
      <c r="E3239" s="196" t="s">
        <v>92</v>
      </c>
      <c r="F3239" s="196" t="s">
        <v>62</v>
      </c>
      <c r="G3239" s="196" t="s">
        <v>210</v>
      </c>
      <c r="H3239" s="196">
        <v>4.1500000000000004</v>
      </c>
      <c r="I3239" s="196" t="s">
        <v>215</v>
      </c>
      <c r="J3239" s="196">
        <v>17</v>
      </c>
      <c r="K3239" s="448"/>
      <c r="L3239" s="196"/>
      <c r="M3239" s="196"/>
      <c r="N3239" s="216">
        <v>0</v>
      </c>
      <c r="O3239" s="216">
        <v>81.132500000000007</v>
      </c>
      <c r="P3239" s="216">
        <v>0</v>
      </c>
      <c r="Q3239" s="335">
        <v>0</v>
      </c>
      <c r="R3239" s="234"/>
      <c r="S3239" s="293" t="e">
        <f>#REF!</f>
        <v>#REF!</v>
      </c>
    </row>
    <row r="3240" spans="2:19" s="194" customFormat="1" x14ac:dyDescent="0.25">
      <c r="B3240" s="233">
        <v>3248</v>
      </c>
      <c r="C3240" s="293">
        <v>45527</v>
      </c>
      <c r="D3240" s="195" t="s">
        <v>154</v>
      </c>
      <c r="E3240" s="196" t="s">
        <v>92</v>
      </c>
      <c r="F3240" s="196" t="s">
        <v>62</v>
      </c>
      <c r="G3240" s="196" t="s">
        <v>210</v>
      </c>
      <c r="H3240" s="196">
        <v>4.1500000000000004</v>
      </c>
      <c r="I3240" s="196" t="s">
        <v>215</v>
      </c>
      <c r="J3240" s="196">
        <v>34</v>
      </c>
      <c r="K3240" s="448"/>
      <c r="L3240" s="196"/>
      <c r="M3240" s="196"/>
      <c r="N3240" s="216">
        <v>0</v>
      </c>
      <c r="O3240" s="216">
        <v>162.26500000000001</v>
      </c>
      <c r="P3240" s="216">
        <v>0</v>
      </c>
      <c r="Q3240" s="335">
        <v>0</v>
      </c>
      <c r="R3240" s="234"/>
      <c r="S3240" s="293" t="e">
        <f>#REF!</f>
        <v>#REF!</v>
      </c>
    </row>
    <row r="3241" spans="2:19" s="194" customFormat="1" x14ac:dyDescent="0.25">
      <c r="B3241" s="233">
        <v>3249</v>
      </c>
      <c r="C3241" s="293">
        <v>45527</v>
      </c>
      <c r="D3241" s="195" t="s">
        <v>426</v>
      </c>
      <c r="E3241" s="196" t="s">
        <v>159</v>
      </c>
      <c r="F3241" s="196" t="s">
        <v>381</v>
      </c>
      <c r="G3241" s="196" t="s">
        <v>159</v>
      </c>
      <c r="H3241" s="196">
        <v>10</v>
      </c>
      <c r="I3241" s="196" t="s">
        <v>66</v>
      </c>
      <c r="J3241" s="196">
        <v>2</v>
      </c>
      <c r="K3241" s="448"/>
      <c r="L3241" s="196"/>
      <c r="M3241" s="196"/>
      <c r="N3241" s="216">
        <v>0</v>
      </c>
      <c r="O3241" s="216">
        <v>0</v>
      </c>
      <c r="P3241" s="216">
        <v>20</v>
      </c>
      <c r="Q3241" s="335">
        <v>0</v>
      </c>
      <c r="R3241" s="234"/>
      <c r="S3241" s="293" t="e">
        <f>#REF!</f>
        <v>#REF!</v>
      </c>
    </row>
    <row r="3242" spans="2:19" s="194" customFormat="1" x14ac:dyDescent="0.25">
      <c r="B3242" s="233">
        <v>3250</v>
      </c>
      <c r="C3242" s="293">
        <v>45527</v>
      </c>
      <c r="D3242" s="195" t="s">
        <v>277</v>
      </c>
      <c r="E3242" s="196" t="s">
        <v>176</v>
      </c>
      <c r="F3242" s="196" t="s">
        <v>7</v>
      </c>
      <c r="G3242" s="196" t="s">
        <v>209</v>
      </c>
      <c r="H3242" s="196">
        <v>7</v>
      </c>
      <c r="I3242" s="196" t="s">
        <v>214</v>
      </c>
      <c r="J3242" s="196">
        <v>55</v>
      </c>
      <c r="K3242" s="448"/>
      <c r="L3242" s="196"/>
      <c r="M3242" s="196"/>
      <c r="N3242" s="216">
        <v>385</v>
      </c>
      <c r="O3242" s="216">
        <v>0</v>
      </c>
      <c r="P3242" s="216">
        <v>0</v>
      </c>
      <c r="Q3242" s="335">
        <v>0</v>
      </c>
      <c r="R3242" s="234"/>
      <c r="S3242" s="293" t="e">
        <f>#REF!</f>
        <v>#REF!</v>
      </c>
    </row>
    <row r="3243" spans="2:19" s="194" customFormat="1" x14ac:dyDescent="0.25">
      <c r="B3243" s="233">
        <v>3251</v>
      </c>
      <c r="C3243" s="293">
        <v>45527</v>
      </c>
      <c r="D3243" s="195" t="s">
        <v>261</v>
      </c>
      <c r="E3243" s="196" t="s">
        <v>269</v>
      </c>
      <c r="F3243" s="196" t="s">
        <v>7</v>
      </c>
      <c r="G3243" s="196" t="s">
        <v>210</v>
      </c>
      <c r="H3243" s="196">
        <v>5</v>
      </c>
      <c r="I3243" s="196" t="s">
        <v>214</v>
      </c>
      <c r="J3243" s="196">
        <v>58</v>
      </c>
      <c r="K3243" s="448"/>
      <c r="L3243" s="196"/>
      <c r="M3243" s="196"/>
      <c r="N3243" s="216">
        <v>290</v>
      </c>
      <c r="O3243" s="216">
        <v>0</v>
      </c>
      <c r="P3243" s="216">
        <v>0</v>
      </c>
      <c r="Q3243" s="335">
        <v>0</v>
      </c>
      <c r="R3243" s="234"/>
      <c r="S3243" s="293" t="e">
        <f>#REF!</f>
        <v>#REF!</v>
      </c>
    </row>
    <row r="3244" spans="2:19" s="194" customFormat="1" x14ac:dyDescent="0.25">
      <c r="B3244" s="233">
        <v>3252</v>
      </c>
      <c r="C3244" s="293">
        <v>45527</v>
      </c>
      <c r="D3244" s="195" t="s">
        <v>254</v>
      </c>
      <c r="E3244" s="196" t="s">
        <v>159</v>
      </c>
      <c r="F3244" s="196" t="s">
        <v>7</v>
      </c>
      <c r="G3244" s="196" t="s">
        <v>159</v>
      </c>
      <c r="H3244" s="196">
        <v>10</v>
      </c>
      <c r="I3244" s="196"/>
      <c r="J3244" s="196">
        <v>0</v>
      </c>
      <c r="K3244" s="448"/>
      <c r="L3244" s="196"/>
      <c r="M3244" s="196"/>
      <c r="N3244" s="216">
        <v>0</v>
      </c>
      <c r="O3244" s="216">
        <v>0</v>
      </c>
      <c r="P3244" s="216">
        <v>0</v>
      </c>
      <c r="Q3244" s="335">
        <v>0</v>
      </c>
      <c r="R3244" s="234"/>
      <c r="S3244" s="293" t="e">
        <f>#REF!</f>
        <v>#REF!</v>
      </c>
    </row>
    <row r="3245" spans="2:19" s="194" customFormat="1" x14ac:dyDescent="0.25">
      <c r="B3245" s="233">
        <v>3253</v>
      </c>
      <c r="C3245" s="293">
        <v>45527</v>
      </c>
      <c r="D3245" s="195" t="s">
        <v>352</v>
      </c>
      <c r="E3245" s="196" t="s">
        <v>176</v>
      </c>
      <c r="F3245" s="196" t="s">
        <v>7</v>
      </c>
      <c r="G3245" s="196" t="s">
        <v>209</v>
      </c>
      <c r="H3245" s="196">
        <v>7</v>
      </c>
      <c r="I3245" s="196" t="s">
        <v>214</v>
      </c>
      <c r="J3245" s="196">
        <v>0</v>
      </c>
      <c r="K3245" s="448"/>
      <c r="L3245" s="196"/>
      <c r="M3245" s="196"/>
      <c r="N3245" s="216">
        <v>0</v>
      </c>
      <c r="O3245" s="216">
        <v>0</v>
      </c>
      <c r="P3245" s="216">
        <v>0</v>
      </c>
      <c r="Q3245" s="335">
        <v>0</v>
      </c>
      <c r="R3245" s="234"/>
      <c r="S3245" s="293" t="e">
        <f>#REF!</f>
        <v>#REF!</v>
      </c>
    </row>
    <row r="3246" spans="2:19" s="194" customFormat="1" x14ac:dyDescent="0.25">
      <c r="B3246" s="233">
        <v>3254</v>
      </c>
      <c r="C3246" s="293">
        <v>45527</v>
      </c>
      <c r="D3246" s="195" t="s">
        <v>175</v>
      </c>
      <c r="E3246" s="196" t="s">
        <v>176</v>
      </c>
      <c r="F3246" s="196" t="s">
        <v>7</v>
      </c>
      <c r="G3246" s="196" t="s">
        <v>209</v>
      </c>
      <c r="H3246" s="196">
        <v>7</v>
      </c>
      <c r="I3246" s="196" t="s">
        <v>214</v>
      </c>
      <c r="J3246" s="196">
        <v>11</v>
      </c>
      <c r="K3246" s="448"/>
      <c r="L3246" s="196"/>
      <c r="M3246" s="196"/>
      <c r="N3246" s="216">
        <v>77</v>
      </c>
      <c r="O3246" s="216">
        <v>0</v>
      </c>
      <c r="P3246" s="216">
        <v>0</v>
      </c>
      <c r="Q3246" s="335">
        <v>0</v>
      </c>
      <c r="R3246" s="234"/>
      <c r="S3246" s="293" t="e">
        <f>#REF!</f>
        <v>#REF!</v>
      </c>
    </row>
    <row r="3247" spans="2:19" s="194" customFormat="1" x14ac:dyDescent="0.25">
      <c r="B3247" s="233">
        <v>3255</v>
      </c>
      <c r="C3247" s="293">
        <v>45527</v>
      </c>
      <c r="D3247" s="195" t="s">
        <v>171</v>
      </c>
      <c r="E3247" s="196" t="s">
        <v>159</v>
      </c>
      <c r="F3247" s="196" t="s">
        <v>7</v>
      </c>
      <c r="G3247" s="196" t="s">
        <v>159</v>
      </c>
      <c r="H3247" s="196">
        <v>11.2</v>
      </c>
      <c r="I3247" s="196" t="s">
        <v>66</v>
      </c>
      <c r="J3247" s="196">
        <v>7</v>
      </c>
      <c r="K3247" s="448"/>
      <c r="L3247" s="196"/>
      <c r="M3247" s="196"/>
      <c r="N3247" s="216">
        <v>0</v>
      </c>
      <c r="O3247" s="216">
        <v>0</v>
      </c>
      <c r="P3247" s="216">
        <v>78.399999999999991</v>
      </c>
      <c r="Q3247" s="335">
        <v>0</v>
      </c>
      <c r="R3247" s="234"/>
      <c r="S3247" s="293" t="e">
        <f>#REF!</f>
        <v>#REF!</v>
      </c>
    </row>
    <row r="3248" spans="2:19" s="194" customFormat="1" x14ac:dyDescent="0.25">
      <c r="B3248" s="233">
        <v>3256</v>
      </c>
      <c r="C3248" s="293">
        <v>45527</v>
      </c>
      <c r="D3248" s="195" t="s">
        <v>150</v>
      </c>
      <c r="E3248" s="196" t="s">
        <v>92</v>
      </c>
      <c r="F3248" s="196" t="s">
        <v>63</v>
      </c>
      <c r="G3248" s="196" t="s">
        <v>210</v>
      </c>
      <c r="H3248" s="196">
        <v>4.1500000000000004</v>
      </c>
      <c r="I3248" s="196"/>
      <c r="J3248" s="196">
        <v>0</v>
      </c>
      <c r="K3248" s="448"/>
      <c r="L3248" s="196"/>
      <c r="M3248" s="196"/>
      <c r="N3248" s="216">
        <v>0</v>
      </c>
      <c r="O3248" s="216">
        <v>0</v>
      </c>
      <c r="P3248" s="216">
        <v>0</v>
      </c>
      <c r="Q3248" s="335">
        <v>0</v>
      </c>
      <c r="R3248" s="234"/>
      <c r="S3248" s="293" t="e">
        <f>#REF!</f>
        <v>#REF!</v>
      </c>
    </row>
    <row r="3249" spans="2:19" s="194" customFormat="1" x14ac:dyDescent="0.25">
      <c r="B3249" s="233">
        <v>3257</v>
      </c>
      <c r="C3249" s="293">
        <v>45527</v>
      </c>
      <c r="D3249" s="195" t="s">
        <v>148</v>
      </c>
      <c r="E3249" s="196" t="s">
        <v>92</v>
      </c>
      <c r="F3249" s="196" t="s">
        <v>63</v>
      </c>
      <c r="G3249" s="196" t="s">
        <v>210</v>
      </c>
      <c r="H3249" s="196">
        <v>4.1500000000000004</v>
      </c>
      <c r="I3249" s="196"/>
      <c r="J3249" s="196">
        <v>0</v>
      </c>
      <c r="K3249" s="448"/>
      <c r="L3249" s="196"/>
      <c r="M3249" s="196"/>
      <c r="N3249" s="216">
        <v>0</v>
      </c>
      <c r="O3249" s="216">
        <v>0</v>
      </c>
      <c r="P3249" s="216">
        <v>0</v>
      </c>
      <c r="Q3249" s="335">
        <v>0</v>
      </c>
      <c r="R3249" s="234"/>
      <c r="S3249" s="293" t="e">
        <f>#REF!</f>
        <v>#REF!</v>
      </c>
    </row>
    <row r="3250" spans="2:19" s="194" customFormat="1" x14ac:dyDescent="0.25">
      <c r="B3250" s="233">
        <v>3258</v>
      </c>
      <c r="C3250" s="293">
        <v>45527</v>
      </c>
      <c r="D3250" s="195" t="s">
        <v>177</v>
      </c>
      <c r="E3250" s="196" t="s">
        <v>159</v>
      </c>
      <c r="F3250" s="196" t="s">
        <v>8</v>
      </c>
      <c r="G3250" s="196" t="s">
        <v>159</v>
      </c>
      <c r="H3250" s="196">
        <v>11.6</v>
      </c>
      <c r="I3250" s="196" t="s">
        <v>66</v>
      </c>
      <c r="J3250" s="196">
        <v>2</v>
      </c>
      <c r="K3250" s="448"/>
      <c r="L3250" s="196"/>
      <c r="M3250" s="196"/>
      <c r="N3250" s="216">
        <v>0</v>
      </c>
      <c r="O3250" s="216">
        <v>0</v>
      </c>
      <c r="P3250" s="216">
        <v>23.2</v>
      </c>
      <c r="Q3250" s="335">
        <v>0</v>
      </c>
      <c r="R3250" s="234"/>
      <c r="S3250" s="293" t="e">
        <f>#REF!</f>
        <v>#REF!</v>
      </c>
    </row>
    <row r="3251" spans="2:19" s="194" customFormat="1" x14ac:dyDescent="0.25">
      <c r="B3251" s="233">
        <v>3259</v>
      </c>
      <c r="C3251" s="293">
        <v>45527</v>
      </c>
      <c r="D3251" s="195" t="s">
        <v>139</v>
      </c>
      <c r="E3251" s="196" t="s">
        <v>92</v>
      </c>
      <c r="F3251" s="196" t="s">
        <v>2</v>
      </c>
      <c r="G3251" s="196" t="s">
        <v>209</v>
      </c>
      <c r="H3251" s="196">
        <v>7</v>
      </c>
      <c r="I3251" s="196" t="s">
        <v>215</v>
      </c>
      <c r="J3251" s="196">
        <v>25</v>
      </c>
      <c r="K3251" s="448"/>
      <c r="L3251" s="196"/>
      <c r="M3251" s="196"/>
      <c r="N3251" s="216">
        <v>0</v>
      </c>
      <c r="O3251" s="216">
        <v>201.24999999999997</v>
      </c>
      <c r="P3251" s="216">
        <v>0</v>
      </c>
      <c r="Q3251" s="335">
        <v>0</v>
      </c>
      <c r="R3251" s="234"/>
      <c r="S3251" s="293" t="e">
        <f>#REF!</f>
        <v>#REF!</v>
      </c>
    </row>
    <row r="3252" spans="2:19" s="194" customFormat="1" x14ac:dyDescent="0.25">
      <c r="B3252" s="233">
        <v>3260</v>
      </c>
      <c r="C3252" s="293">
        <v>45527</v>
      </c>
      <c r="D3252" s="195" t="s">
        <v>140</v>
      </c>
      <c r="E3252" s="196" t="s">
        <v>92</v>
      </c>
      <c r="F3252" s="196" t="s">
        <v>2</v>
      </c>
      <c r="G3252" s="196" t="s">
        <v>209</v>
      </c>
      <c r="H3252" s="196">
        <v>7</v>
      </c>
      <c r="I3252" s="196" t="s">
        <v>215</v>
      </c>
      <c r="J3252" s="196">
        <v>25</v>
      </c>
      <c r="K3252" s="448"/>
      <c r="L3252" s="196"/>
      <c r="M3252" s="196"/>
      <c r="N3252" s="216">
        <v>0</v>
      </c>
      <c r="O3252" s="216">
        <v>201.24999999999997</v>
      </c>
      <c r="P3252" s="216">
        <v>0</v>
      </c>
      <c r="Q3252" s="335">
        <v>0</v>
      </c>
      <c r="R3252" s="234"/>
      <c r="S3252" s="293" t="e">
        <f>#REF!</f>
        <v>#REF!</v>
      </c>
    </row>
    <row r="3253" spans="2:19" s="194" customFormat="1" x14ac:dyDescent="0.25">
      <c r="B3253" s="233">
        <v>3261</v>
      </c>
      <c r="C3253" s="293">
        <v>45527</v>
      </c>
      <c r="D3253" s="195" t="s">
        <v>141</v>
      </c>
      <c r="E3253" s="196" t="s">
        <v>92</v>
      </c>
      <c r="F3253" s="196" t="s">
        <v>2</v>
      </c>
      <c r="G3253" s="196" t="s">
        <v>209</v>
      </c>
      <c r="H3253" s="196">
        <v>7</v>
      </c>
      <c r="I3253" s="196" t="s">
        <v>215</v>
      </c>
      <c r="J3253" s="196">
        <v>33</v>
      </c>
      <c r="K3253" s="448"/>
      <c r="L3253" s="196"/>
      <c r="M3253" s="196"/>
      <c r="N3253" s="216">
        <v>0</v>
      </c>
      <c r="O3253" s="216">
        <v>265.64999999999998</v>
      </c>
      <c r="P3253" s="216">
        <v>0</v>
      </c>
      <c r="Q3253" s="335">
        <v>0</v>
      </c>
      <c r="R3253" s="234"/>
      <c r="S3253" s="293" t="e">
        <f>#REF!</f>
        <v>#REF!</v>
      </c>
    </row>
    <row r="3254" spans="2:19" s="194" customFormat="1" x14ac:dyDescent="0.25">
      <c r="B3254" s="233">
        <v>3262</v>
      </c>
      <c r="C3254" s="293">
        <v>45527</v>
      </c>
      <c r="D3254" s="195" t="s">
        <v>252</v>
      </c>
      <c r="E3254" s="196" t="s">
        <v>92</v>
      </c>
      <c r="F3254" s="196" t="s">
        <v>2</v>
      </c>
      <c r="G3254" s="196" t="s">
        <v>209</v>
      </c>
      <c r="H3254" s="196">
        <v>7</v>
      </c>
      <c r="I3254" s="196" t="s">
        <v>215</v>
      </c>
      <c r="J3254" s="196">
        <v>28</v>
      </c>
      <c r="K3254" s="448"/>
      <c r="L3254" s="196"/>
      <c r="M3254" s="196"/>
      <c r="N3254" s="216">
        <v>0</v>
      </c>
      <c r="O3254" s="216">
        <v>225.39999999999998</v>
      </c>
      <c r="P3254" s="216">
        <v>0</v>
      </c>
      <c r="Q3254" s="335">
        <v>0</v>
      </c>
      <c r="R3254" s="234"/>
      <c r="S3254" s="293" t="e">
        <f>#REF!</f>
        <v>#REF!</v>
      </c>
    </row>
    <row r="3255" spans="2:19" s="194" customFormat="1" x14ac:dyDescent="0.25">
      <c r="B3255" s="233">
        <v>3263</v>
      </c>
      <c r="C3255" s="293">
        <v>45527</v>
      </c>
      <c r="D3255" s="195" t="s">
        <v>259</v>
      </c>
      <c r="E3255" s="196" t="s">
        <v>92</v>
      </c>
      <c r="F3255" s="196" t="s">
        <v>2</v>
      </c>
      <c r="G3255" s="196" t="s">
        <v>209</v>
      </c>
      <c r="H3255" s="196">
        <v>7</v>
      </c>
      <c r="I3255" s="196" t="s">
        <v>215</v>
      </c>
      <c r="J3255" s="196">
        <v>27</v>
      </c>
      <c r="K3255" s="448"/>
      <c r="L3255" s="196"/>
      <c r="M3255" s="196"/>
      <c r="N3255" s="216">
        <v>0</v>
      </c>
      <c r="O3255" s="216">
        <v>217.35</v>
      </c>
      <c r="P3255" s="216">
        <v>0</v>
      </c>
      <c r="Q3255" s="335">
        <v>0</v>
      </c>
      <c r="R3255" s="234"/>
      <c r="S3255" s="293" t="e">
        <f>#REF!</f>
        <v>#REF!</v>
      </c>
    </row>
    <row r="3256" spans="2:19" s="194" customFormat="1" x14ac:dyDescent="0.25">
      <c r="B3256" s="233">
        <v>3264</v>
      </c>
      <c r="C3256" s="293">
        <v>45527</v>
      </c>
      <c r="D3256" s="195" t="s">
        <v>260</v>
      </c>
      <c r="E3256" s="196" t="s">
        <v>92</v>
      </c>
      <c r="F3256" s="196" t="s">
        <v>2</v>
      </c>
      <c r="G3256" s="196" t="s">
        <v>209</v>
      </c>
      <c r="H3256" s="196">
        <v>7</v>
      </c>
      <c r="I3256" s="196"/>
      <c r="J3256" s="196">
        <v>0</v>
      </c>
      <c r="K3256" s="448"/>
      <c r="L3256" s="196"/>
      <c r="M3256" s="196"/>
      <c r="N3256" s="216">
        <v>0</v>
      </c>
      <c r="O3256" s="216">
        <v>0</v>
      </c>
      <c r="P3256" s="216">
        <v>0</v>
      </c>
      <c r="Q3256" s="335">
        <v>0</v>
      </c>
      <c r="R3256" s="234"/>
      <c r="S3256" s="293" t="e">
        <f>#REF!</f>
        <v>#REF!</v>
      </c>
    </row>
    <row r="3257" spans="2:19" s="194" customFormat="1" x14ac:dyDescent="0.25">
      <c r="B3257" s="233">
        <v>3265</v>
      </c>
      <c r="C3257" s="293">
        <v>45527</v>
      </c>
      <c r="D3257" s="195" t="s">
        <v>379</v>
      </c>
      <c r="E3257" s="196" t="s">
        <v>269</v>
      </c>
      <c r="F3257" s="196" t="s">
        <v>381</v>
      </c>
      <c r="G3257" s="196" t="s">
        <v>210</v>
      </c>
      <c r="H3257" s="196">
        <v>4.1500000000000004</v>
      </c>
      <c r="I3257" s="196" t="s">
        <v>215</v>
      </c>
      <c r="J3257" s="196">
        <v>22</v>
      </c>
      <c r="K3257" s="448"/>
      <c r="L3257" s="196"/>
      <c r="M3257" s="196"/>
      <c r="N3257" s="216">
        <v>0</v>
      </c>
      <c r="O3257" s="216">
        <v>104.995</v>
      </c>
      <c r="P3257" s="216">
        <v>0</v>
      </c>
      <c r="Q3257" s="335">
        <v>0</v>
      </c>
      <c r="R3257" s="234"/>
      <c r="S3257" s="293" t="e">
        <f>#REF!</f>
        <v>#REF!</v>
      </c>
    </row>
    <row r="3258" spans="2:19" s="194" customFormat="1" x14ac:dyDescent="0.25">
      <c r="B3258" s="233">
        <v>3266</v>
      </c>
      <c r="C3258" s="293">
        <v>45527</v>
      </c>
      <c r="D3258" s="195" t="s">
        <v>380</v>
      </c>
      <c r="E3258" s="196" t="s">
        <v>269</v>
      </c>
      <c r="F3258" s="196" t="s">
        <v>381</v>
      </c>
      <c r="G3258" s="196" t="s">
        <v>210</v>
      </c>
      <c r="H3258" s="196">
        <v>4.1500000000000004</v>
      </c>
      <c r="I3258" s="196" t="s">
        <v>215</v>
      </c>
      <c r="J3258" s="196">
        <v>22</v>
      </c>
      <c r="K3258" s="448"/>
      <c r="L3258" s="196"/>
      <c r="M3258" s="196"/>
      <c r="N3258" s="216">
        <v>0</v>
      </c>
      <c r="O3258" s="216">
        <v>104.995</v>
      </c>
      <c r="P3258" s="216">
        <v>0</v>
      </c>
      <c r="Q3258" s="335">
        <v>0</v>
      </c>
      <c r="R3258" s="234"/>
      <c r="S3258" s="293" t="e">
        <f>#REF!</f>
        <v>#REF!</v>
      </c>
    </row>
    <row r="3259" spans="2:19" s="194" customFormat="1" x14ac:dyDescent="0.25">
      <c r="B3259" s="233">
        <v>3267</v>
      </c>
      <c r="C3259" s="293">
        <v>45527</v>
      </c>
      <c r="D3259" s="195" t="s">
        <v>96</v>
      </c>
      <c r="E3259" s="196" t="s">
        <v>159</v>
      </c>
      <c r="F3259" s="196" t="s">
        <v>1</v>
      </c>
      <c r="G3259" s="196" t="s">
        <v>159</v>
      </c>
      <c r="H3259" s="196">
        <v>11.8</v>
      </c>
      <c r="I3259" s="196" t="s">
        <v>66</v>
      </c>
      <c r="J3259" s="196">
        <v>0</v>
      </c>
      <c r="K3259" s="448"/>
      <c r="L3259" s="196"/>
      <c r="M3259" s="196"/>
      <c r="N3259" s="216">
        <v>0</v>
      </c>
      <c r="O3259" s="216">
        <v>0</v>
      </c>
      <c r="P3259" s="216">
        <v>0</v>
      </c>
      <c r="Q3259" s="335">
        <v>0</v>
      </c>
      <c r="R3259" s="234"/>
      <c r="S3259" s="293" t="e">
        <f>#REF!</f>
        <v>#REF!</v>
      </c>
    </row>
    <row r="3260" spans="2:19" s="194" customFormat="1" x14ac:dyDescent="0.25">
      <c r="B3260" s="233">
        <v>3268</v>
      </c>
      <c r="C3260" s="293">
        <v>45527</v>
      </c>
      <c r="D3260" s="195" t="s">
        <v>128</v>
      </c>
      <c r="E3260" s="196" t="s">
        <v>159</v>
      </c>
      <c r="F3260" s="196" t="s">
        <v>1</v>
      </c>
      <c r="G3260" s="196" t="s">
        <v>159</v>
      </c>
      <c r="H3260" s="196">
        <v>11.8</v>
      </c>
      <c r="I3260" s="196" t="s">
        <v>66</v>
      </c>
      <c r="J3260" s="196">
        <v>3</v>
      </c>
      <c r="K3260" s="448"/>
      <c r="L3260" s="196"/>
      <c r="M3260" s="196"/>
      <c r="N3260" s="216">
        <v>0</v>
      </c>
      <c r="O3260" s="216">
        <v>0</v>
      </c>
      <c r="P3260" s="216">
        <v>35.400000000000006</v>
      </c>
      <c r="Q3260" s="335">
        <v>0</v>
      </c>
      <c r="R3260" s="234"/>
      <c r="S3260" s="293" t="e">
        <f>#REF!</f>
        <v>#REF!</v>
      </c>
    </row>
    <row r="3261" spans="2:19" s="194" customFormat="1" x14ac:dyDescent="0.25">
      <c r="B3261" s="233">
        <v>3269</v>
      </c>
      <c r="C3261" s="293">
        <v>45527</v>
      </c>
      <c r="D3261" s="195" t="s">
        <v>255</v>
      </c>
      <c r="E3261" s="196" t="s">
        <v>159</v>
      </c>
      <c r="F3261" s="196" t="s">
        <v>65</v>
      </c>
      <c r="G3261" s="196" t="s">
        <v>159</v>
      </c>
      <c r="H3261" s="196">
        <v>30.5</v>
      </c>
      <c r="I3261" s="196"/>
      <c r="J3261" s="196">
        <v>0</v>
      </c>
      <c r="K3261" s="448"/>
      <c r="L3261" s="196"/>
      <c r="M3261" s="196"/>
      <c r="N3261" s="216">
        <v>0</v>
      </c>
      <c r="O3261" s="216">
        <v>0</v>
      </c>
      <c r="P3261" s="216">
        <v>0</v>
      </c>
      <c r="Q3261" s="335">
        <v>0</v>
      </c>
      <c r="R3261" s="234"/>
      <c r="S3261" s="293" t="e">
        <f>#REF!</f>
        <v>#REF!</v>
      </c>
    </row>
    <row r="3262" spans="2:19" s="194" customFormat="1" x14ac:dyDescent="0.25">
      <c r="B3262" s="233">
        <v>3270</v>
      </c>
      <c r="C3262" s="293">
        <v>45527</v>
      </c>
      <c r="D3262" s="195" t="s">
        <v>467</v>
      </c>
      <c r="E3262" s="196" t="s">
        <v>159</v>
      </c>
      <c r="F3262" s="196" t="s">
        <v>63</v>
      </c>
      <c r="G3262" s="196" t="s">
        <v>159</v>
      </c>
      <c r="H3262" s="196">
        <v>13</v>
      </c>
      <c r="I3262" s="196"/>
      <c r="J3262" s="196">
        <v>0</v>
      </c>
      <c r="K3262" s="448"/>
      <c r="L3262" s="196"/>
      <c r="M3262" s="196"/>
      <c r="N3262" s="216">
        <v>0</v>
      </c>
      <c r="O3262" s="216">
        <v>0</v>
      </c>
      <c r="P3262" s="216">
        <v>0</v>
      </c>
      <c r="Q3262" s="335">
        <v>0</v>
      </c>
      <c r="R3262" s="234"/>
      <c r="S3262" s="293" t="e">
        <f>#REF!</f>
        <v>#REF!</v>
      </c>
    </row>
    <row r="3263" spans="2:19" s="194" customFormat="1" x14ac:dyDescent="0.25">
      <c r="B3263" s="233">
        <v>3271</v>
      </c>
      <c r="C3263" s="293">
        <v>45528</v>
      </c>
      <c r="D3263" s="195" t="s">
        <v>505</v>
      </c>
      <c r="E3263" s="196" t="s">
        <v>130</v>
      </c>
      <c r="F3263" s="196" t="s">
        <v>130</v>
      </c>
      <c r="G3263" s="196" t="s">
        <v>304</v>
      </c>
      <c r="H3263" s="196">
        <v>1</v>
      </c>
      <c r="I3263" s="196" t="s">
        <v>303</v>
      </c>
      <c r="J3263" s="196">
        <v>0</v>
      </c>
      <c r="K3263" s="448"/>
      <c r="L3263" s="196"/>
      <c r="M3263" s="196"/>
      <c r="N3263" s="216">
        <v>0</v>
      </c>
      <c r="O3263" s="216">
        <v>0</v>
      </c>
      <c r="P3263" s="216">
        <v>0</v>
      </c>
      <c r="Q3263" s="335">
        <v>0</v>
      </c>
      <c r="R3263" s="234"/>
      <c r="S3263" s="293" t="e">
        <f>#REF!</f>
        <v>#REF!</v>
      </c>
    </row>
    <row r="3264" spans="2:19" s="194" customFormat="1" x14ac:dyDescent="0.25">
      <c r="B3264" s="233">
        <v>3272</v>
      </c>
      <c r="C3264" s="293">
        <v>45528</v>
      </c>
      <c r="D3264" s="195" t="s">
        <v>474</v>
      </c>
      <c r="E3264" s="196" t="s">
        <v>92</v>
      </c>
      <c r="F3264" s="196" t="s">
        <v>470</v>
      </c>
      <c r="G3264" s="196" t="s">
        <v>210</v>
      </c>
      <c r="H3264" s="196">
        <v>4.1500000000000004</v>
      </c>
      <c r="I3264" s="196" t="s">
        <v>215</v>
      </c>
      <c r="J3264" s="196">
        <v>26</v>
      </c>
      <c r="K3264" s="448"/>
      <c r="L3264" s="196"/>
      <c r="M3264" s="196"/>
      <c r="N3264" s="216">
        <v>0</v>
      </c>
      <c r="O3264" s="216">
        <v>124.08499999999999</v>
      </c>
      <c r="P3264" s="216">
        <v>0</v>
      </c>
      <c r="Q3264" s="335">
        <v>0</v>
      </c>
      <c r="R3264" s="234"/>
      <c r="S3264" s="293" t="e">
        <f>#REF!</f>
        <v>#REF!</v>
      </c>
    </row>
    <row r="3265" spans="2:19" s="194" customFormat="1" x14ac:dyDescent="0.25">
      <c r="B3265" s="233">
        <v>3273</v>
      </c>
      <c r="C3265" s="293">
        <v>45528</v>
      </c>
      <c r="D3265" s="195" t="s">
        <v>475</v>
      </c>
      <c r="E3265" s="196" t="s">
        <v>92</v>
      </c>
      <c r="F3265" s="196" t="s">
        <v>470</v>
      </c>
      <c r="G3265" s="196" t="s">
        <v>210</v>
      </c>
      <c r="H3265" s="196">
        <v>4.1500000000000004</v>
      </c>
      <c r="I3265" s="196" t="s">
        <v>215</v>
      </c>
      <c r="J3265" s="196">
        <v>26</v>
      </c>
      <c r="K3265" s="448"/>
      <c r="L3265" s="196"/>
      <c r="M3265" s="196"/>
      <c r="N3265" s="216">
        <v>0</v>
      </c>
      <c r="O3265" s="216">
        <v>124.08499999999999</v>
      </c>
      <c r="P3265" s="216">
        <v>0</v>
      </c>
      <c r="Q3265" s="335">
        <v>0</v>
      </c>
      <c r="R3265" s="234"/>
      <c r="S3265" s="293" t="e">
        <f>#REF!</f>
        <v>#REF!</v>
      </c>
    </row>
    <row r="3266" spans="2:19" s="194" customFormat="1" x14ac:dyDescent="0.25">
      <c r="B3266" s="233">
        <v>3274</v>
      </c>
      <c r="C3266" s="293">
        <v>45528</v>
      </c>
      <c r="D3266" s="195" t="s">
        <v>116</v>
      </c>
      <c r="E3266" s="196" t="s">
        <v>92</v>
      </c>
      <c r="F3266" s="196" t="s">
        <v>1</v>
      </c>
      <c r="G3266" s="196" t="s">
        <v>209</v>
      </c>
      <c r="H3266" s="196">
        <v>6.65</v>
      </c>
      <c r="I3266" s="196" t="s">
        <v>215</v>
      </c>
      <c r="J3266" s="196">
        <v>13</v>
      </c>
      <c r="K3266" s="448"/>
      <c r="L3266" s="196"/>
      <c r="M3266" s="196"/>
      <c r="N3266" s="216">
        <v>0</v>
      </c>
      <c r="O3266" s="216">
        <v>99.41749999999999</v>
      </c>
      <c r="P3266" s="216">
        <v>0</v>
      </c>
      <c r="Q3266" s="335">
        <v>0</v>
      </c>
      <c r="R3266" s="234"/>
      <c r="S3266" s="293" t="e">
        <f>#REF!</f>
        <v>#REF!</v>
      </c>
    </row>
    <row r="3267" spans="2:19" s="194" customFormat="1" x14ac:dyDescent="0.25">
      <c r="B3267" s="233">
        <v>3275</v>
      </c>
      <c r="C3267" s="293">
        <v>45528</v>
      </c>
      <c r="D3267" s="195" t="s">
        <v>94</v>
      </c>
      <c r="E3267" s="196" t="s">
        <v>92</v>
      </c>
      <c r="F3267" s="196" t="s">
        <v>1</v>
      </c>
      <c r="G3267" s="196" t="s">
        <v>209</v>
      </c>
      <c r="H3267" s="196">
        <v>6.65</v>
      </c>
      <c r="I3267" s="196"/>
      <c r="J3267" s="196">
        <v>0</v>
      </c>
      <c r="K3267" s="448"/>
      <c r="L3267" s="196"/>
      <c r="M3267" s="196"/>
      <c r="N3267" s="216">
        <v>0</v>
      </c>
      <c r="O3267" s="216">
        <v>0</v>
      </c>
      <c r="P3267" s="216">
        <v>0</v>
      </c>
      <c r="Q3267" s="335">
        <v>0</v>
      </c>
      <c r="R3267" s="234"/>
      <c r="S3267" s="293" t="e">
        <f>#REF!</f>
        <v>#REF!</v>
      </c>
    </row>
    <row r="3268" spans="2:19" s="194" customFormat="1" x14ac:dyDescent="0.25">
      <c r="B3268" s="233">
        <v>3276</v>
      </c>
      <c r="C3268" s="293">
        <v>45528</v>
      </c>
      <c r="D3268" s="195" t="s">
        <v>91</v>
      </c>
      <c r="E3268" s="196" t="s">
        <v>92</v>
      </c>
      <c r="F3268" s="196" t="s">
        <v>1</v>
      </c>
      <c r="G3268" s="196" t="s">
        <v>209</v>
      </c>
      <c r="H3268" s="196">
        <v>6.65</v>
      </c>
      <c r="I3268" s="196" t="s">
        <v>215</v>
      </c>
      <c r="J3268" s="196">
        <v>13</v>
      </c>
      <c r="K3268" s="448"/>
      <c r="L3268" s="196"/>
      <c r="M3268" s="196"/>
      <c r="N3268" s="216">
        <v>0</v>
      </c>
      <c r="O3268" s="216">
        <v>99.41749999999999</v>
      </c>
      <c r="P3268" s="216">
        <v>0</v>
      </c>
      <c r="Q3268" s="335">
        <v>0</v>
      </c>
      <c r="R3268" s="234"/>
      <c r="S3268" s="293" t="e">
        <f>#REF!</f>
        <v>#REF!</v>
      </c>
    </row>
    <row r="3269" spans="2:19" s="194" customFormat="1" x14ac:dyDescent="0.25">
      <c r="B3269" s="233">
        <v>3277</v>
      </c>
      <c r="C3269" s="293">
        <v>45528</v>
      </c>
      <c r="D3269" s="195" t="s">
        <v>116</v>
      </c>
      <c r="E3269" s="196" t="s">
        <v>92</v>
      </c>
      <c r="F3269" s="196" t="s">
        <v>1</v>
      </c>
      <c r="G3269" s="196" t="s">
        <v>209</v>
      </c>
      <c r="H3269" s="196">
        <v>6.65</v>
      </c>
      <c r="I3269" s="196"/>
      <c r="J3269" s="196"/>
      <c r="K3269" s="448"/>
      <c r="L3269" s="196"/>
      <c r="M3269" s="196"/>
      <c r="N3269" s="216">
        <v>0</v>
      </c>
      <c r="O3269" s="216">
        <v>0</v>
      </c>
      <c r="P3269" s="216">
        <v>0</v>
      </c>
      <c r="Q3269" s="335">
        <v>0</v>
      </c>
      <c r="R3269" s="234"/>
      <c r="S3269" s="293" t="e">
        <f>#REF!</f>
        <v>#REF!</v>
      </c>
    </row>
    <row r="3270" spans="2:19" s="194" customFormat="1" x14ac:dyDescent="0.25">
      <c r="B3270" s="233">
        <v>3278</v>
      </c>
      <c r="C3270" s="293">
        <v>45528</v>
      </c>
      <c r="D3270" s="195" t="s">
        <v>91</v>
      </c>
      <c r="E3270" s="196" t="s">
        <v>92</v>
      </c>
      <c r="F3270" s="196" t="s">
        <v>1</v>
      </c>
      <c r="G3270" s="196" t="s">
        <v>209</v>
      </c>
      <c r="H3270" s="196">
        <v>6.65</v>
      </c>
      <c r="I3270" s="196"/>
      <c r="J3270" s="196"/>
      <c r="K3270" s="448"/>
      <c r="L3270" s="196"/>
      <c r="M3270" s="196"/>
      <c r="N3270" s="216">
        <v>0</v>
      </c>
      <c r="O3270" s="216">
        <v>0</v>
      </c>
      <c r="P3270" s="216">
        <v>0</v>
      </c>
      <c r="Q3270" s="335">
        <v>0</v>
      </c>
      <c r="R3270" s="234"/>
      <c r="S3270" s="293" t="e">
        <f>#REF!</f>
        <v>#REF!</v>
      </c>
    </row>
    <row r="3271" spans="2:19" s="194" customFormat="1" x14ac:dyDescent="0.25">
      <c r="B3271" s="233">
        <v>3279</v>
      </c>
      <c r="C3271" s="293">
        <v>45528</v>
      </c>
      <c r="D3271" s="195" t="s">
        <v>154</v>
      </c>
      <c r="E3271" s="196" t="s">
        <v>92</v>
      </c>
      <c r="F3271" s="196" t="s">
        <v>62</v>
      </c>
      <c r="G3271" s="196" t="s">
        <v>210</v>
      </c>
      <c r="H3271" s="196">
        <v>4.1500000000000004</v>
      </c>
      <c r="I3271" s="196"/>
      <c r="J3271" s="196">
        <v>0</v>
      </c>
      <c r="K3271" s="448"/>
      <c r="L3271" s="196"/>
      <c r="M3271" s="196"/>
      <c r="N3271" s="216">
        <v>0</v>
      </c>
      <c r="O3271" s="216">
        <v>0</v>
      </c>
      <c r="P3271" s="216">
        <v>0</v>
      </c>
      <c r="Q3271" s="335">
        <v>0</v>
      </c>
      <c r="R3271" s="234"/>
      <c r="S3271" s="293" t="e">
        <f>#REF!</f>
        <v>#REF!</v>
      </c>
    </row>
    <row r="3272" spans="2:19" s="194" customFormat="1" x14ac:dyDescent="0.25">
      <c r="B3272" s="233">
        <v>3280</v>
      </c>
      <c r="C3272" s="293">
        <v>45528</v>
      </c>
      <c r="D3272" s="195" t="s">
        <v>154</v>
      </c>
      <c r="E3272" s="196" t="s">
        <v>92</v>
      </c>
      <c r="F3272" s="196" t="s">
        <v>62</v>
      </c>
      <c r="G3272" s="196" t="s">
        <v>210</v>
      </c>
      <c r="H3272" s="196">
        <v>4.1500000000000004</v>
      </c>
      <c r="I3272" s="196"/>
      <c r="J3272" s="196">
        <v>0</v>
      </c>
      <c r="K3272" s="448"/>
      <c r="L3272" s="196"/>
      <c r="M3272" s="196"/>
      <c r="N3272" s="216">
        <v>0</v>
      </c>
      <c r="O3272" s="216">
        <v>0</v>
      </c>
      <c r="P3272" s="216">
        <v>0</v>
      </c>
      <c r="Q3272" s="335">
        <v>0</v>
      </c>
      <c r="R3272" s="234"/>
      <c r="S3272" s="293" t="e">
        <f>#REF!</f>
        <v>#REF!</v>
      </c>
    </row>
    <row r="3273" spans="2:19" s="194" customFormat="1" x14ac:dyDescent="0.25">
      <c r="B3273" s="233">
        <v>3281</v>
      </c>
      <c r="C3273" s="293">
        <v>45528</v>
      </c>
      <c r="D3273" s="195" t="s">
        <v>426</v>
      </c>
      <c r="E3273" s="196" t="s">
        <v>159</v>
      </c>
      <c r="F3273" s="196" t="s">
        <v>381</v>
      </c>
      <c r="G3273" s="196" t="s">
        <v>159</v>
      </c>
      <c r="H3273" s="196">
        <v>10</v>
      </c>
      <c r="I3273" s="196" t="s">
        <v>66</v>
      </c>
      <c r="J3273" s="196">
        <v>5</v>
      </c>
      <c r="K3273" s="448"/>
      <c r="L3273" s="196"/>
      <c r="M3273" s="196"/>
      <c r="N3273" s="216">
        <v>0</v>
      </c>
      <c r="O3273" s="216">
        <v>0</v>
      </c>
      <c r="P3273" s="216">
        <v>50</v>
      </c>
      <c r="Q3273" s="335">
        <v>0</v>
      </c>
      <c r="R3273" s="234"/>
      <c r="S3273" s="293" t="e">
        <f>#REF!</f>
        <v>#REF!</v>
      </c>
    </row>
    <row r="3274" spans="2:19" s="194" customFormat="1" x14ac:dyDescent="0.25">
      <c r="B3274" s="233">
        <v>3282</v>
      </c>
      <c r="C3274" s="293">
        <v>45528</v>
      </c>
      <c r="D3274" s="195" t="s">
        <v>277</v>
      </c>
      <c r="E3274" s="196" t="s">
        <v>176</v>
      </c>
      <c r="F3274" s="196" t="s">
        <v>7</v>
      </c>
      <c r="G3274" s="196" t="s">
        <v>209</v>
      </c>
      <c r="H3274" s="196">
        <v>7</v>
      </c>
      <c r="I3274" s="196" t="s">
        <v>214</v>
      </c>
      <c r="J3274" s="196">
        <v>51</v>
      </c>
      <c r="K3274" s="448">
        <v>723300</v>
      </c>
      <c r="L3274" s="196" t="s">
        <v>7</v>
      </c>
      <c r="M3274" s="196" t="s">
        <v>298</v>
      </c>
      <c r="N3274" s="216">
        <v>357</v>
      </c>
      <c r="O3274" s="216">
        <v>0</v>
      </c>
      <c r="P3274" s="216">
        <v>0</v>
      </c>
      <c r="Q3274" s="335">
        <v>0</v>
      </c>
      <c r="R3274" s="234"/>
      <c r="S3274" s="293" t="e">
        <f>#REF!</f>
        <v>#REF!</v>
      </c>
    </row>
    <row r="3275" spans="2:19" s="194" customFormat="1" x14ac:dyDescent="0.25">
      <c r="B3275" s="233">
        <v>3283</v>
      </c>
      <c r="C3275" s="293">
        <v>45528</v>
      </c>
      <c r="D3275" s="195" t="s">
        <v>261</v>
      </c>
      <c r="E3275" s="196" t="s">
        <v>269</v>
      </c>
      <c r="F3275" s="196" t="s">
        <v>7</v>
      </c>
      <c r="G3275" s="196" t="s">
        <v>210</v>
      </c>
      <c r="H3275" s="196">
        <v>5</v>
      </c>
      <c r="I3275" s="196" t="s">
        <v>214</v>
      </c>
      <c r="J3275" s="196">
        <v>50</v>
      </c>
      <c r="K3275" s="448">
        <v>723300</v>
      </c>
      <c r="L3275" s="196" t="s">
        <v>7</v>
      </c>
      <c r="M3275" s="196" t="s">
        <v>298</v>
      </c>
      <c r="N3275" s="216">
        <v>250</v>
      </c>
      <c r="O3275" s="216">
        <v>0</v>
      </c>
      <c r="P3275" s="216">
        <v>0</v>
      </c>
      <c r="Q3275" s="335">
        <v>0</v>
      </c>
      <c r="R3275" s="234"/>
      <c r="S3275" s="293" t="e">
        <f>#REF!</f>
        <v>#REF!</v>
      </c>
    </row>
    <row r="3276" spans="2:19" s="194" customFormat="1" x14ac:dyDescent="0.25">
      <c r="B3276" s="233">
        <v>3284</v>
      </c>
      <c r="C3276" s="293">
        <v>45528</v>
      </c>
      <c r="D3276" s="195" t="s">
        <v>254</v>
      </c>
      <c r="E3276" s="196" t="s">
        <v>159</v>
      </c>
      <c r="F3276" s="196" t="s">
        <v>7</v>
      </c>
      <c r="G3276" s="196" t="s">
        <v>159</v>
      </c>
      <c r="H3276" s="196">
        <v>10</v>
      </c>
      <c r="I3276" s="196"/>
      <c r="J3276" s="196">
        <v>0</v>
      </c>
      <c r="K3276" s="448"/>
      <c r="L3276" s="196"/>
      <c r="M3276" s="196"/>
      <c r="N3276" s="216">
        <v>0</v>
      </c>
      <c r="O3276" s="216">
        <v>0</v>
      </c>
      <c r="P3276" s="216">
        <v>0</v>
      </c>
      <c r="Q3276" s="335">
        <v>0</v>
      </c>
      <c r="R3276" s="234"/>
      <c r="S3276" s="293" t="e">
        <f>#REF!</f>
        <v>#REF!</v>
      </c>
    </row>
    <row r="3277" spans="2:19" s="194" customFormat="1" x14ac:dyDescent="0.25">
      <c r="B3277" s="233">
        <v>3285</v>
      </c>
      <c r="C3277" s="293">
        <v>45528</v>
      </c>
      <c r="D3277" s="195" t="s">
        <v>352</v>
      </c>
      <c r="E3277" s="196" t="s">
        <v>176</v>
      </c>
      <c r="F3277" s="196" t="s">
        <v>7</v>
      </c>
      <c r="G3277" s="196" t="s">
        <v>209</v>
      </c>
      <c r="H3277" s="196">
        <v>7</v>
      </c>
      <c r="I3277" s="196"/>
      <c r="J3277" s="196">
        <v>0</v>
      </c>
      <c r="K3277" s="448"/>
      <c r="L3277" s="196"/>
      <c r="M3277" s="196"/>
      <c r="N3277" s="216">
        <v>0</v>
      </c>
      <c r="O3277" s="216">
        <v>0</v>
      </c>
      <c r="P3277" s="216">
        <v>0</v>
      </c>
      <c r="Q3277" s="335">
        <v>0</v>
      </c>
      <c r="R3277" s="234"/>
      <c r="S3277" s="293" t="e">
        <f>#REF!</f>
        <v>#REF!</v>
      </c>
    </row>
    <row r="3278" spans="2:19" s="194" customFormat="1" x14ac:dyDescent="0.25">
      <c r="B3278" s="233">
        <v>3286</v>
      </c>
      <c r="C3278" s="293">
        <v>45528</v>
      </c>
      <c r="D3278" s="195" t="s">
        <v>175</v>
      </c>
      <c r="E3278" s="196" t="s">
        <v>176</v>
      </c>
      <c r="F3278" s="196" t="s">
        <v>7</v>
      </c>
      <c r="G3278" s="196" t="s">
        <v>209</v>
      </c>
      <c r="H3278" s="196">
        <v>7</v>
      </c>
      <c r="I3278" s="196" t="s">
        <v>214</v>
      </c>
      <c r="J3278" s="196">
        <v>51</v>
      </c>
      <c r="K3278" s="448">
        <v>723300</v>
      </c>
      <c r="L3278" s="196" t="s">
        <v>7</v>
      </c>
      <c r="M3278" s="196" t="s">
        <v>298</v>
      </c>
      <c r="N3278" s="216">
        <v>357</v>
      </c>
      <c r="O3278" s="216">
        <v>0</v>
      </c>
      <c r="P3278" s="216">
        <v>0</v>
      </c>
      <c r="Q3278" s="335">
        <v>0</v>
      </c>
      <c r="R3278" s="234"/>
      <c r="S3278" s="293" t="e">
        <f>#REF!</f>
        <v>#REF!</v>
      </c>
    </row>
    <row r="3279" spans="2:19" s="194" customFormat="1" x14ac:dyDescent="0.25">
      <c r="B3279" s="233">
        <v>3287</v>
      </c>
      <c r="C3279" s="293">
        <v>45528</v>
      </c>
      <c r="D3279" s="195" t="s">
        <v>171</v>
      </c>
      <c r="E3279" s="196" t="s">
        <v>159</v>
      </c>
      <c r="F3279" s="196" t="s">
        <v>7</v>
      </c>
      <c r="G3279" s="196" t="s">
        <v>159</v>
      </c>
      <c r="H3279" s="196">
        <v>11.2</v>
      </c>
      <c r="I3279" s="196" t="s">
        <v>66</v>
      </c>
      <c r="J3279" s="196">
        <v>7</v>
      </c>
      <c r="K3279" s="448"/>
      <c r="L3279" s="196" t="s">
        <v>356</v>
      </c>
      <c r="M3279" s="196"/>
      <c r="N3279" s="216">
        <v>0</v>
      </c>
      <c r="O3279" s="216">
        <v>0</v>
      </c>
      <c r="P3279" s="216">
        <v>78.399999999999991</v>
      </c>
      <c r="Q3279" s="335">
        <v>0</v>
      </c>
      <c r="R3279" s="234"/>
      <c r="S3279" s="293" t="e">
        <f>#REF!</f>
        <v>#REF!</v>
      </c>
    </row>
    <row r="3280" spans="2:19" s="194" customFormat="1" x14ac:dyDescent="0.25">
      <c r="B3280" s="233">
        <v>3288</v>
      </c>
      <c r="C3280" s="293">
        <v>45528</v>
      </c>
      <c r="D3280" s="195" t="s">
        <v>150</v>
      </c>
      <c r="E3280" s="196" t="s">
        <v>92</v>
      </c>
      <c r="F3280" s="196" t="s">
        <v>63</v>
      </c>
      <c r="G3280" s="196" t="s">
        <v>210</v>
      </c>
      <c r="H3280" s="196">
        <v>4.1500000000000004</v>
      </c>
      <c r="I3280" s="196" t="s">
        <v>215</v>
      </c>
      <c r="J3280" s="196">
        <v>26</v>
      </c>
      <c r="K3280" s="448">
        <v>715170</v>
      </c>
      <c r="L3280" s="196" t="s">
        <v>63</v>
      </c>
      <c r="M3280" s="196" t="s">
        <v>297</v>
      </c>
      <c r="N3280" s="216">
        <v>0</v>
      </c>
      <c r="O3280" s="216">
        <v>124.08499999999999</v>
      </c>
      <c r="P3280" s="216">
        <v>0</v>
      </c>
      <c r="Q3280" s="335">
        <v>0</v>
      </c>
      <c r="R3280" s="234"/>
      <c r="S3280" s="293" t="e">
        <f>#REF!</f>
        <v>#REF!</v>
      </c>
    </row>
    <row r="3281" spans="2:19" s="194" customFormat="1" x14ac:dyDescent="0.25">
      <c r="B3281" s="233">
        <v>3289</v>
      </c>
      <c r="C3281" s="293">
        <v>45528</v>
      </c>
      <c r="D3281" s="195" t="s">
        <v>148</v>
      </c>
      <c r="E3281" s="196" t="s">
        <v>92</v>
      </c>
      <c r="F3281" s="196" t="s">
        <v>63</v>
      </c>
      <c r="G3281" s="196" t="s">
        <v>210</v>
      </c>
      <c r="H3281" s="196">
        <v>4.1500000000000004</v>
      </c>
      <c r="I3281" s="196" t="s">
        <v>215</v>
      </c>
      <c r="J3281" s="196">
        <v>23</v>
      </c>
      <c r="K3281" s="448"/>
      <c r="L3281" s="196"/>
      <c r="M3281" s="196"/>
      <c r="N3281" s="216">
        <v>0</v>
      </c>
      <c r="O3281" s="216">
        <v>109.7675</v>
      </c>
      <c r="P3281" s="216">
        <v>0</v>
      </c>
      <c r="Q3281" s="335">
        <v>0</v>
      </c>
      <c r="R3281" s="234"/>
      <c r="S3281" s="293" t="e">
        <f>#REF!</f>
        <v>#REF!</v>
      </c>
    </row>
    <row r="3282" spans="2:19" s="194" customFormat="1" x14ac:dyDescent="0.25">
      <c r="B3282" s="233">
        <v>3290</v>
      </c>
      <c r="C3282" s="293">
        <v>45528</v>
      </c>
      <c r="D3282" s="195" t="s">
        <v>177</v>
      </c>
      <c r="E3282" s="196" t="s">
        <v>159</v>
      </c>
      <c r="F3282" s="196" t="s">
        <v>8</v>
      </c>
      <c r="G3282" s="196" t="s">
        <v>159</v>
      </c>
      <c r="H3282" s="196">
        <v>11.6</v>
      </c>
      <c r="I3282" s="196" t="s">
        <v>66</v>
      </c>
      <c r="J3282" s="196">
        <v>3</v>
      </c>
      <c r="K3282" s="448"/>
      <c r="L3282" s="196"/>
      <c r="M3282" s="196"/>
      <c r="N3282" s="216">
        <v>0</v>
      </c>
      <c r="O3282" s="216">
        <v>0</v>
      </c>
      <c r="P3282" s="216">
        <v>34.799999999999997</v>
      </c>
      <c r="Q3282" s="335">
        <v>0</v>
      </c>
      <c r="R3282" s="234"/>
      <c r="S3282" s="293" t="e">
        <f>#REF!</f>
        <v>#REF!</v>
      </c>
    </row>
    <row r="3283" spans="2:19" s="194" customFormat="1" x14ac:dyDescent="0.25">
      <c r="B3283" s="233">
        <v>3291</v>
      </c>
      <c r="C3283" s="293">
        <v>45528</v>
      </c>
      <c r="D3283" s="195" t="s">
        <v>139</v>
      </c>
      <c r="E3283" s="196" t="s">
        <v>92</v>
      </c>
      <c r="F3283" s="196" t="s">
        <v>2</v>
      </c>
      <c r="G3283" s="196" t="s">
        <v>209</v>
      </c>
      <c r="H3283" s="196">
        <v>7</v>
      </c>
      <c r="I3283" s="196"/>
      <c r="J3283" s="196"/>
      <c r="K3283" s="448"/>
      <c r="L3283" s="196"/>
      <c r="M3283" s="196"/>
      <c r="N3283" s="216">
        <v>0</v>
      </c>
      <c r="O3283" s="216">
        <v>0</v>
      </c>
      <c r="P3283" s="216">
        <v>0</v>
      </c>
      <c r="Q3283" s="335">
        <v>0</v>
      </c>
      <c r="R3283" s="234"/>
      <c r="S3283" s="293" t="e">
        <f>#REF!</f>
        <v>#REF!</v>
      </c>
    </row>
    <row r="3284" spans="2:19" s="194" customFormat="1" x14ac:dyDescent="0.25">
      <c r="B3284" s="233">
        <v>3292</v>
      </c>
      <c r="C3284" s="293">
        <v>45528</v>
      </c>
      <c r="D3284" s="195" t="s">
        <v>140</v>
      </c>
      <c r="E3284" s="196" t="s">
        <v>92</v>
      </c>
      <c r="F3284" s="196" t="s">
        <v>2</v>
      </c>
      <c r="G3284" s="196" t="s">
        <v>209</v>
      </c>
      <c r="H3284" s="196">
        <v>7</v>
      </c>
      <c r="I3284" s="196" t="s">
        <v>215</v>
      </c>
      <c r="J3284" s="196">
        <v>35</v>
      </c>
      <c r="K3284" s="448"/>
      <c r="L3284" s="196"/>
      <c r="M3284" s="196" t="s">
        <v>298</v>
      </c>
      <c r="N3284" s="216">
        <v>0</v>
      </c>
      <c r="O3284" s="216">
        <v>281.75</v>
      </c>
      <c r="P3284" s="216">
        <v>0</v>
      </c>
      <c r="Q3284" s="335">
        <v>0</v>
      </c>
      <c r="R3284" s="234"/>
      <c r="S3284" s="293" t="e">
        <f>#REF!</f>
        <v>#REF!</v>
      </c>
    </row>
    <row r="3285" spans="2:19" s="194" customFormat="1" x14ac:dyDescent="0.25">
      <c r="B3285" s="233">
        <v>3293</v>
      </c>
      <c r="C3285" s="293">
        <v>45528</v>
      </c>
      <c r="D3285" s="195" t="s">
        <v>141</v>
      </c>
      <c r="E3285" s="196" t="s">
        <v>92</v>
      </c>
      <c r="F3285" s="196" t="s">
        <v>2</v>
      </c>
      <c r="G3285" s="196" t="s">
        <v>209</v>
      </c>
      <c r="H3285" s="196">
        <v>7</v>
      </c>
      <c r="I3285" s="196" t="s">
        <v>215</v>
      </c>
      <c r="J3285" s="196">
        <v>35</v>
      </c>
      <c r="K3285" s="448"/>
      <c r="L3285" s="196"/>
      <c r="M3285" s="196" t="s">
        <v>298</v>
      </c>
      <c r="N3285" s="216">
        <v>0</v>
      </c>
      <c r="O3285" s="216">
        <v>281.75</v>
      </c>
      <c r="P3285" s="216">
        <v>0</v>
      </c>
      <c r="Q3285" s="335">
        <v>0</v>
      </c>
      <c r="R3285" s="234"/>
      <c r="S3285" s="293" t="e">
        <f>#REF!</f>
        <v>#REF!</v>
      </c>
    </row>
    <row r="3286" spans="2:19" s="194" customFormat="1" x14ac:dyDescent="0.25">
      <c r="B3286" s="233">
        <v>3294</v>
      </c>
      <c r="C3286" s="293">
        <v>45528</v>
      </c>
      <c r="D3286" s="195" t="s">
        <v>252</v>
      </c>
      <c r="E3286" s="196" t="s">
        <v>92</v>
      </c>
      <c r="F3286" s="196" t="s">
        <v>2</v>
      </c>
      <c r="G3286" s="196" t="s">
        <v>209</v>
      </c>
      <c r="H3286" s="196">
        <v>7</v>
      </c>
      <c r="I3286" s="196" t="s">
        <v>214</v>
      </c>
      <c r="J3286" s="196">
        <v>30</v>
      </c>
      <c r="K3286" s="448"/>
      <c r="L3286" s="196"/>
      <c r="M3286" s="196"/>
      <c r="N3286" s="216">
        <v>210</v>
      </c>
      <c r="O3286" s="216">
        <v>0</v>
      </c>
      <c r="P3286" s="216">
        <v>0</v>
      </c>
      <c r="Q3286" s="335">
        <v>0</v>
      </c>
      <c r="R3286" s="234"/>
      <c r="S3286" s="293" t="e">
        <f>#REF!</f>
        <v>#REF!</v>
      </c>
    </row>
    <row r="3287" spans="2:19" s="194" customFormat="1" x14ac:dyDescent="0.25">
      <c r="B3287" s="233">
        <v>3295</v>
      </c>
      <c r="C3287" s="293">
        <v>45528</v>
      </c>
      <c r="D3287" s="195" t="s">
        <v>259</v>
      </c>
      <c r="E3287" s="196" t="s">
        <v>92</v>
      </c>
      <c r="F3287" s="196" t="s">
        <v>2</v>
      </c>
      <c r="G3287" s="196" t="s">
        <v>209</v>
      </c>
      <c r="H3287" s="196">
        <v>7</v>
      </c>
      <c r="I3287" s="196" t="s">
        <v>214</v>
      </c>
      <c r="J3287" s="196">
        <v>30</v>
      </c>
      <c r="K3287" s="448"/>
      <c r="L3287" s="196"/>
      <c r="M3287" s="196"/>
      <c r="N3287" s="216">
        <v>210</v>
      </c>
      <c r="O3287" s="216">
        <v>0</v>
      </c>
      <c r="P3287" s="216">
        <v>0</v>
      </c>
      <c r="Q3287" s="335">
        <v>0</v>
      </c>
      <c r="R3287" s="234"/>
      <c r="S3287" s="293" t="e">
        <f>#REF!</f>
        <v>#REF!</v>
      </c>
    </row>
    <row r="3288" spans="2:19" s="194" customFormat="1" x14ac:dyDescent="0.25">
      <c r="B3288" s="233">
        <v>3296</v>
      </c>
      <c r="C3288" s="293">
        <v>45528</v>
      </c>
      <c r="D3288" s="195" t="s">
        <v>260</v>
      </c>
      <c r="E3288" s="196" t="s">
        <v>92</v>
      </c>
      <c r="F3288" s="196" t="s">
        <v>2</v>
      </c>
      <c r="G3288" s="196" t="s">
        <v>209</v>
      </c>
      <c r="H3288" s="196">
        <v>7</v>
      </c>
      <c r="I3288" s="196" t="s">
        <v>214</v>
      </c>
      <c r="J3288" s="196">
        <v>30</v>
      </c>
      <c r="K3288" s="448"/>
      <c r="L3288" s="196"/>
      <c r="M3288" s="196"/>
      <c r="N3288" s="216">
        <v>210</v>
      </c>
      <c r="O3288" s="216">
        <v>0</v>
      </c>
      <c r="P3288" s="216">
        <v>0</v>
      </c>
      <c r="Q3288" s="335">
        <v>0</v>
      </c>
      <c r="R3288" s="234"/>
      <c r="S3288" s="293" t="e">
        <f>#REF!</f>
        <v>#REF!</v>
      </c>
    </row>
    <row r="3289" spans="2:19" s="194" customFormat="1" x14ac:dyDescent="0.25">
      <c r="B3289" s="233">
        <v>3297</v>
      </c>
      <c r="C3289" s="293">
        <v>45528</v>
      </c>
      <c r="D3289" s="195" t="s">
        <v>379</v>
      </c>
      <c r="E3289" s="196" t="s">
        <v>269</v>
      </c>
      <c r="F3289" s="196" t="s">
        <v>381</v>
      </c>
      <c r="G3289" s="196" t="s">
        <v>210</v>
      </c>
      <c r="H3289" s="196">
        <v>4.1500000000000004</v>
      </c>
      <c r="I3289" s="196" t="s">
        <v>215</v>
      </c>
      <c r="J3289" s="196">
        <v>27</v>
      </c>
      <c r="K3289" s="448"/>
      <c r="L3289" s="196"/>
      <c r="M3289" s="196"/>
      <c r="N3289" s="216">
        <v>0</v>
      </c>
      <c r="O3289" s="216">
        <v>128.85750000000002</v>
      </c>
      <c r="P3289" s="216">
        <v>0</v>
      </c>
      <c r="Q3289" s="335">
        <v>0</v>
      </c>
      <c r="R3289" s="234"/>
      <c r="S3289" s="293" t="e">
        <f>#REF!</f>
        <v>#REF!</v>
      </c>
    </row>
    <row r="3290" spans="2:19" s="194" customFormat="1" x14ac:dyDescent="0.25">
      <c r="B3290" s="233">
        <v>3298</v>
      </c>
      <c r="C3290" s="293">
        <v>45528</v>
      </c>
      <c r="D3290" s="195" t="s">
        <v>380</v>
      </c>
      <c r="E3290" s="196" t="s">
        <v>269</v>
      </c>
      <c r="F3290" s="196" t="s">
        <v>381</v>
      </c>
      <c r="G3290" s="196" t="s">
        <v>210</v>
      </c>
      <c r="H3290" s="196">
        <v>4.1500000000000004</v>
      </c>
      <c r="I3290" s="196" t="s">
        <v>215</v>
      </c>
      <c r="J3290" s="196">
        <v>27</v>
      </c>
      <c r="K3290" s="448"/>
      <c r="L3290" s="196"/>
      <c r="M3290" s="196"/>
      <c r="N3290" s="216">
        <v>0</v>
      </c>
      <c r="O3290" s="216">
        <v>128.85750000000002</v>
      </c>
      <c r="P3290" s="216">
        <v>0</v>
      </c>
      <c r="Q3290" s="335">
        <v>0</v>
      </c>
      <c r="R3290" s="234"/>
      <c r="S3290" s="293" t="e">
        <f>#REF!</f>
        <v>#REF!</v>
      </c>
    </row>
    <row r="3291" spans="2:19" s="194" customFormat="1" x14ac:dyDescent="0.25">
      <c r="B3291" s="233">
        <v>3299</v>
      </c>
      <c r="C3291" s="293">
        <v>45528</v>
      </c>
      <c r="D3291" s="195" t="s">
        <v>96</v>
      </c>
      <c r="E3291" s="196" t="s">
        <v>159</v>
      </c>
      <c r="F3291" s="196" t="s">
        <v>1</v>
      </c>
      <c r="G3291" s="196" t="s">
        <v>159</v>
      </c>
      <c r="H3291" s="196">
        <v>11.8</v>
      </c>
      <c r="I3291" s="196" t="s">
        <v>66</v>
      </c>
      <c r="J3291" s="196">
        <v>2</v>
      </c>
      <c r="K3291" s="448"/>
      <c r="L3291" s="196"/>
      <c r="M3291" s="196"/>
      <c r="N3291" s="216">
        <v>0</v>
      </c>
      <c r="O3291" s="216">
        <v>0</v>
      </c>
      <c r="P3291" s="216">
        <v>23.6</v>
      </c>
      <c r="Q3291" s="335">
        <v>0</v>
      </c>
      <c r="R3291" s="234"/>
      <c r="S3291" s="293" t="e">
        <f>#REF!</f>
        <v>#REF!</v>
      </c>
    </row>
    <row r="3292" spans="2:19" s="194" customFormat="1" x14ac:dyDescent="0.25">
      <c r="B3292" s="233">
        <v>3300</v>
      </c>
      <c r="C3292" s="293">
        <v>45528</v>
      </c>
      <c r="D3292" s="195" t="s">
        <v>128</v>
      </c>
      <c r="E3292" s="196" t="s">
        <v>159</v>
      </c>
      <c r="F3292" s="196" t="s">
        <v>1</v>
      </c>
      <c r="G3292" s="196" t="s">
        <v>159</v>
      </c>
      <c r="H3292" s="196">
        <v>11.8</v>
      </c>
      <c r="I3292" s="196" t="s">
        <v>66</v>
      </c>
      <c r="J3292" s="196">
        <v>2</v>
      </c>
      <c r="K3292" s="448"/>
      <c r="L3292" s="196"/>
      <c r="M3292" s="196"/>
      <c r="N3292" s="216">
        <v>0</v>
      </c>
      <c r="O3292" s="216">
        <v>0</v>
      </c>
      <c r="P3292" s="216">
        <v>23.6</v>
      </c>
      <c r="Q3292" s="335">
        <v>0</v>
      </c>
      <c r="R3292" s="234"/>
      <c r="S3292" s="293" t="e">
        <f>#REF!</f>
        <v>#REF!</v>
      </c>
    </row>
    <row r="3293" spans="2:19" s="194" customFormat="1" x14ac:dyDescent="0.25">
      <c r="B3293" s="233">
        <v>3301</v>
      </c>
      <c r="C3293" s="293">
        <v>45528</v>
      </c>
      <c r="D3293" s="195" t="s">
        <v>255</v>
      </c>
      <c r="E3293" s="196" t="s">
        <v>159</v>
      </c>
      <c r="F3293" s="196" t="s">
        <v>65</v>
      </c>
      <c r="G3293" s="196" t="s">
        <v>159</v>
      </c>
      <c r="H3293" s="196">
        <v>30.5</v>
      </c>
      <c r="I3293" s="196" t="s">
        <v>66</v>
      </c>
      <c r="J3293" s="196"/>
      <c r="K3293" s="448"/>
      <c r="L3293" s="196"/>
      <c r="M3293" s="196"/>
      <c r="N3293" s="216">
        <v>0</v>
      </c>
      <c r="O3293" s="216">
        <v>0</v>
      </c>
      <c r="P3293" s="216">
        <v>0</v>
      </c>
      <c r="Q3293" s="335">
        <v>0</v>
      </c>
      <c r="R3293" s="234"/>
      <c r="S3293" s="293" t="e">
        <f>#REF!</f>
        <v>#REF!</v>
      </c>
    </row>
    <row r="3294" spans="2:19" s="194" customFormat="1" x14ac:dyDescent="0.25">
      <c r="B3294" s="233">
        <v>3302</v>
      </c>
      <c r="C3294" s="293">
        <v>45528</v>
      </c>
      <c r="D3294" s="195" t="s">
        <v>467</v>
      </c>
      <c r="E3294" s="196" t="s">
        <v>159</v>
      </c>
      <c r="F3294" s="196" t="s">
        <v>63</v>
      </c>
      <c r="G3294" s="196" t="s">
        <v>159</v>
      </c>
      <c r="H3294" s="196">
        <v>13</v>
      </c>
      <c r="I3294" s="196" t="s">
        <v>66</v>
      </c>
      <c r="J3294" s="196">
        <v>3</v>
      </c>
      <c r="K3294" s="448"/>
      <c r="L3294" s="196"/>
      <c r="M3294" s="196"/>
      <c r="N3294" s="216">
        <v>0</v>
      </c>
      <c r="O3294" s="216">
        <v>0</v>
      </c>
      <c r="P3294" s="216">
        <v>39</v>
      </c>
      <c r="Q3294" s="335">
        <v>0</v>
      </c>
      <c r="R3294" s="234"/>
      <c r="S3294" s="293" t="e">
        <f>#REF!</f>
        <v>#REF!</v>
      </c>
    </row>
    <row r="3295" spans="2:19" s="194" customFormat="1" x14ac:dyDescent="0.25">
      <c r="B3295" s="233">
        <v>3303</v>
      </c>
      <c r="C3295" s="293">
        <v>45528</v>
      </c>
      <c r="D3295" s="195" t="s">
        <v>277</v>
      </c>
      <c r="E3295" s="196" t="s">
        <v>176</v>
      </c>
      <c r="F3295" s="196" t="s">
        <v>7</v>
      </c>
      <c r="G3295" s="196" t="s">
        <v>209</v>
      </c>
      <c r="H3295" s="196">
        <v>7</v>
      </c>
      <c r="I3295" s="196" t="s">
        <v>214</v>
      </c>
      <c r="J3295" s="196">
        <v>49</v>
      </c>
      <c r="K3295" s="448"/>
      <c r="L3295" s="196"/>
      <c r="M3295" s="196"/>
      <c r="N3295" s="216">
        <v>343</v>
      </c>
      <c r="O3295" s="216">
        <v>0</v>
      </c>
      <c r="P3295" s="216">
        <v>0</v>
      </c>
      <c r="Q3295" s="335">
        <v>0</v>
      </c>
      <c r="R3295" s="234"/>
      <c r="S3295" s="293" t="e">
        <f>#REF!</f>
        <v>#REF!</v>
      </c>
    </row>
    <row r="3296" spans="2:19" s="194" customFormat="1" x14ac:dyDescent="0.25">
      <c r="B3296" s="233">
        <v>3304</v>
      </c>
      <c r="C3296" s="293">
        <v>45528</v>
      </c>
      <c r="D3296" s="195" t="s">
        <v>261</v>
      </c>
      <c r="E3296" s="196" t="s">
        <v>269</v>
      </c>
      <c r="F3296" s="196" t="s">
        <v>7</v>
      </c>
      <c r="G3296" s="196" t="s">
        <v>210</v>
      </c>
      <c r="H3296" s="196">
        <v>5</v>
      </c>
      <c r="I3296" s="196" t="s">
        <v>214</v>
      </c>
      <c r="J3296" s="196">
        <v>53</v>
      </c>
      <c r="K3296" s="448"/>
      <c r="L3296" s="196"/>
      <c r="M3296" s="196"/>
      <c r="N3296" s="216">
        <v>265</v>
      </c>
      <c r="O3296" s="216">
        <v>0</v>
      </c>
      <c r="P3296" s="216">
        <v>0</v>
      </c>
      <c r="Q3296" s="335">
        <v>0</v>
      </c>
      <c r="R3296" s="234"/>
      <c r="S3296" s="293" t="e">
        <f>#REF!</f>
        <v>#REF!</v>
      </c>
    </row>
    <row r="3297" spans="2:19" s="194" customFormat="1" x14ac:dyDescent="0.25">
      <c r="B3297" s="233">
        <v>3305</v>
      </c>
      <c r="C3297" s="293">
        <v>45528</v>
      </c>
      <c r="D3297" s="195" t="s">
        <v>254</v>
      </c>
      <c r="E3297" s="196" t="s">
        <v>159</v>
      </c>
      <c r="F3297" s="196" t="s">
        <v>7</v>
      </c>
      <c r="G3297" s="196" t="s">
        <v>159</v>
      </c>
      <c r="H3297" s="196">
        <v>10</v>
      </c>
      <c r="I3297" s="196" t="s">
        <v>66</v>
      </c>
      <c r="J3297" s="196">
        <v>0</v>
      </c>
      <c r="K3297" s="448"/>
      <c r="L3297" s="196"/>
      <c r="M3297" s="196"/>
      <c r="N3297" s="216">
        <v>0</v>
      </c>
      <c r="O3297" s="216">
        <v>0</v>
      </c>
      <c r="P3297" s="216">
        <v>0</v>
      </c>
      <c r="Q3297" s="335">
        <v>0</v>
      </c>
      <c r="R3297" s="234"/>
      <c r="S3297" s="293" t="e">
        <f>#REF!</f>
        <v>#REF!</v>
      </c>
    </row>
    <row r="3298" spans="2:19" s="194" customFormat="1" x14ac:dyDescent="0.25">
      <c r="B3298" s="233">
        <v>3306</v>
      </c>
      <c r="C3298" s="293">
        <v>45528</v>
      </c>
      <c r="D3298" s="195" t="s">
        <v>352</v>
      </c>
      <c r="E3298" s="196" t="s">
        <v>176</v>
      </c>
      <c r="F3298" s="196" t="s">
        <v>7</v>
      </c>
      <c r="G3298" s="196" t="s">
        <v>209</v>
      </c>
      <c r="H3298" s="196">
        <v>7</v>
      </c>
      <c r="I3298" s="196" t="s">
        <v>214</v>
      </c>
      <c r="J3298" s="196">
        <v>0</v>
      </c>
      <c r="K3298" s="448"/>
      <c r="L3298" s="196"/>
      <c r="M3298" s="196"/>
      <c r="N3298" s="216">
        <v>0</v>
      </c>
      <c r="O3298" s="216">
        <v>0</v>
      </c>
      <c r="P3298" s="216">
        <v>0</v>
      </c>
      <c r="Q3298" s="335">
        <v>0</v>
      </c>
      <c r="R3298" s="234"/>
      <c r="S3298" s="293" t="e">
        <f>#REF!</f>
        <v>#REF!</v>
      </c>
    </row>
    <row r="3299" spans="2:19" s="194" customFormat="1" x14ac:dyDescent="0.25">
      <c r="B3299" s="233">
        <v>3307</v>
      </c>
      <c r="C3299" s="293">
        <v>45528</v>
      </c>
      <c r="D3299" s="195" t="s">
        <v>175</v>
      </c>
      <c r="E3299" s="196" t="s">
        <v>176</v>
      </c>
      <c r="F3299" s="196" t="s">
        <v>7</v>
      </c>
      <c r="G3299" s="196" t="s">
        <v>209</v>
      </c>
      <c r="H3299" s="196">
        <v>7</v>
      </c>
      <c r="I3299" s="196" t="s">
        <v>214</v>
      </c>
      <c r="J3299" s="196">
        <v>55</v>
      </c>
      <c r="K3299" s="448"/>
      <c r="L3299" s="196"/>
      <c r="M3299" s="196"/>
      <c r="N3299" s="216">
        <v>385</v>
      </c>
      <c r="O3299" s="216">
        <v>0</v>
      </c>
      <c r="P3299" s="216">
        <v>0</v>
      </c>
      <c r="Q3299" s="335">
        <v>0</v>
      </c>
      <c r="R3299" s="234"/>
      <c r="S3299" s="293" t="e">
        <f>#REF!</f>
        <v>#REF!</v>
      </c>
    </row>
    <row r="3300" spans="2:19" s="194" customFormat="1" x14ac:dyDescent="0.25">
      <c r="B3300" s="233">
        <v>3308</v>
      </c>
      <c r="C3300" s="293">
        <v>45528</v>
      </c>
      <c r="D3300" s="195" t="s">
        <v>171</v>
      </c>
      <c r="E3300" s="196" t="s">
        <v>159</v>
      </c>
      <c r="F3300" s="196" t="s">
        <v>7</v>
      </c>
      <c r="G3300" s="196" t="s">
        <v>159</v>
      </c>
      <c r="H3300" s="196">
        <v>11.2</v>
      </c>
      <c r="I3300" s="196" t="s">
        <v>66</v>
      </c>
      <c r="J3300" s="196">
        <v>0</v>
      </c>
      <c r="K3300" s="448"/>
      <c r="L3300" s="196"/>
      <c r="M3300" s="196"/>
      <c r="N3300" s="216">
        <v>0</v>
      </c>
      <c r="O3300" s="216">
        <v>0</v>
      </c>
      <c r="P3300" s="216">
        <v>0</v>
      </c>
      <c r="Q3300" s="335">
        <v>0</v>
      </c>
      <c r="R3300" s="234"/>
      <c r="S3300" s="293"/>
    </row>
    <row r="3301" spans="2:19" s="194" customFormat="1" x14ac:dyDescent="0.25">
      <c r="B3301" s="233">
        <v>3296</v>
      </c>
      <c r="C3301" s="293">
        <v>45530</v>
      </c>
      <c r="D3301" s="195" t="s">
        <v>505</v>
      </c>
      <c r="E3301" s="196" t="s">
        <v>130</v>
      </c>
      <c r="F3301" s="196" t="s">
        <v>130</v>
      </c>
      <c r="G3301" s="196" t="s">
        <v>304</v>
      </c>
      <c r="H3301" s="196">
        <v>1</v>
      </c>
      <c r="I3301" s="196" t="s">
        <v>303</v>
      </c>
      <c r="J3301" s="196">
        <v>71</v>
      </c>
      <c r="K3301" s="448"/>
      <c r="L3301" s="196"/>
      <c r="M3301" s="196" t="s">
        <v>514</v>
      </c>
      <c r="N3301" s="216">
        <v>0</v>
      </c>
      <c r="O3301" s="216">
        <v>0</v>
      </c>
      <c r="P3301" s="216">
        <v>0</v>
      </c>
      <c r="Q3301" s="335">
        <v>0</v>
      </c>
      <c r="R3301" s="234"/>
      <c r="S3301" s="293" t="e">
        <f>#REF!</f>
        <v>#REF!</v>
      </c>
    </row>
    <row r="3302" spans="2:19" s="194" customFormat="1" x14ac:dyDescent="0.25">
      <c r="B3302" s="233">
        <v>3309</v>
      </c>
      <c r="C3302" s="293">
        <v>45530</v>
      </c>
      <c r="D3302" s="195" t="s">
        <v>505</v>
      </c>
      <c r="E3302" s="196" t="s">
        <v>130</v>
      </c>
      <c r="F3302" s="196" t="s">
        <v>130</v>
      </c>
      <c r="G3302" s="196" t="s">
        <v>304</v>
      </c>
      <c r="H3302" s="196">
        <v>1</v>
      </c>
      <c r="I3302" s="196" t="s">
        <v>303</v>
      </c>
      <c r="J3302" s="196">
        <v>48</v>
      </c>
      <c r="K3302" s="448"/>
      <c r="L3302" s="196"/>
      <c r="M3302" s="196" t="s">
        <v>482</v>
      </c>
      <c r="N3302" s="216">
        <v>0</v>
      </c>
      <c r="O3302" s="216">
        <v>0</v>
      </c>
      <c r="P3302" s="216">
        <v>0</v>
      </c>
      <c r="Q3302" s="335">
        <v>0</v>
      </c>
      <c r="R3302" s="234"/>
      <c r="S3302" s="293" t="e">
        <f>#REF!</f>
        <v>#REF!</v>
      </c>
    </row>
    <row r="3303" spans="2:19" s="194" customFormat="1" x14ac:dyDescent="0.25">
      <c r="B3303" s="233">
        <v>3310</v>
      </c>
      <c r="C3303" s="293">
        <v>45530</v>
      </c>
      <c r="D3303" s="195" t="s">
        <v>474</v>
      </c>
      <c r="E3303" s="196" t="s">
        <v>92</v>
      </c>
      <c r="F3303" s="196" t="s">
        <v>470</v>
      </c>
      <c r="G3303" s="196" t="s">
        <v>210</v>
      </c>
      <c r="H3303" s="196">
        <v>4.1500000000000004</v>
      </c>
      <c r="I3303" s="196" t="s">
        <v>215</v>
      </c>
      <c r="J3303" s="196">
        <v>20</v>
      </c>
      <c r="K3303" s="448"/>
      <c r="L3303" s="196"/>
      <c r="M3303" s="196"/>
      <c r="N3303" s="216">
        <v>0</v>
      </c>
      <c r="O3303" s="216">
        <v>95.449999999999989</v>
      </c>
      <c r="P3303" s="216">
        <v>0</v>
      </c>
      <c r="Q3303" s="335">
        <v>0</v>
      </c>
      <c r="R3303" s="234"/>
      <c r="S3303" s="293" t="e">
        <f>#REF!</f>
        <v>#REF!</v>
      </c>
    </row>
    <row r="3304" spans="2:19" s="194" customFormat="1" x14ac:dyDescent="0.25">
      <c r="B3304" s="233">
        <v>3311</v>
      </c>
      <c r="C3304" s="293">
        <v>45530</v>
      </c>
      <c r="D3304" s="195" t="s">
        <v>475</v>
      </c>
      <c r="E3304" s="196" t="s">
        <v>92</v>
      </c>
      <c r="F3304" s="196" t="s">
        <v>470</v>
      </c>
      <c r="G3304" s="196" t="s">
        <v>210</v>
      </c>
      <c r="H3304" s="196">
        <v>4.1500000000000004</v>
      </c>
      <c r="I3304" s="196" t="s">
        <v>215</v>
      </c>
      <c r="J3304" s="196">
        <v>20</v>
      </c>
      <c r="K3304" s="448"/>
      <c r="L3304" s="196"/>
      <c r="M3304" s="196"/>
      <c r="N3304" s="216">
        <v>0</v>
      </c>
      <c r="O3304" s="216">
        <v>95.449999999999989</v>
      </c>
      <c r="P3304" s="216">
        <v>0</v>
      </c>
      <c r="Q3304" s="335">
        <v>0</v>
      </c>
      <c r="R3304" s="234"/>
      <c r="S3304" s="293" t="e">
        <f>#REF!</f>
        <v>#REF!</v>
      </c>
    </row>
    <row r="3305" spans="2:19" s="194" customFormat="1" x14ac:dyDescent="0.25">
      <c r="B3305" s="233">
        <v>3312</v>
      </c>
      <c r="C3305" s="293">
        <v>45530</v>
      </c>
      <c r="D3305" s="195" t="s">
        <v>476</v>
      </c>
      <c r="E3305" s="196" t="s">
        <v>92</v>
      </c>
      <c r="F3305" s="196" t="s">
        <v>470</v>
      </c>
      <c r="G3305" s="196" t="s">
        <v>210</v>
      </c>
      <c r="H3305" s="196">
        <v>4.1500000000000004</v>
      </c>
      <c r="I3305" s="196" t="s">
        <v>215</v>
      </c>
      <c r="J3305" s="196">
        <v>18</v>
      </c>
      <c r="K3305" s="448"/>
      <c r="L3305" s="196"/>
      <c r="M3305" s="196"/>
      <c r="N3305" s="216">
        <v>0</v>
      </c>
      <c r="O3305" s="216">
        <v>85.905000000000001</v>
      </c>
      <c r="P3305" s="216">
        <v>0</v>
      </c>
      <c r="Q3305" s="335">
        <v>0</v>
      </c>
      <c r="R3305" s="234"/>
      <c r="S3305" s="293" t="e">
        <f>#REF!</f>
        <v>#REF!</v>
      </c>
    </row>
    <row r="3306" spans="2:19" s="194" customFormat="1" x14ac:dyDescent="0.25">
      <c r="B3306" s="233">
        <v>3313</v>
      </c>
      <c r="C3306" s="293">
        <v>45530</v>
      </c>
      <c r="D3306" s="195" t="s">
        <v>477</v>
      </c>
      <c r="E3306" s="196" t="s">
        <v>92</v>
      </c>
      <c r="F3306" s="196" t="s">
        <v>470</v>
      </c>
      <c r="G3306" s="196" t="s">
        <v>210</v>
      </c>
      <c r="H3306" s="196">
        <v>4.1500000000000004</v>
      </c>
      <c r="I3306" s="196" t="s">
        <v>215</v>
      </c>
      <c r="J3306" s="196">
        <v>17</v>
      </c>
      <c r="K3306" s="448"/>
      <c r="L3306" s="196"/>
      <c r="M3306" s="196"/>
      <c r="N3306" s="216">
        <v>0</v>
      </c>
      <c r="O3306" s="216">
        <v>81.132500000000007</v>
      </c>
      <c r="P3306" s="216">
        <v>0</v>
      </c>
      <c r="Q3306" s="335">
        <v>0</v>
      </c>
      <c r="R3306" s="234"/>
      <c r="S3306" s="293" t="e">
        <f>#REF!</f>
        <v>#REF!</v>
      </c>
    </row>
    <row r="3307" spans="2:19" s="194" customFormat="1" x14ac:dyDescent="0.25">
      <c r="B3307" s="232">
        <v>3314</v>
      </c>
      <c r="C3307" s="293">
        <v>45530</v>
      </c>
      <c r="D3307" s="195" t="s">
        <v>116</v>
      </c>
      <c r="E3307" s="196" t="s">
        <v>92</v>
      </c>
      <c r="F3307" s="196" t="s">
        <v>1</v>
      </c>
      <c r="G3307" s="196" t="s">
        <v>209</v>
      </c>
      <c r="H3307" s="196">
        <v>6.65</v>
      </c>
      <c r="I3307" s="196" t="s">
        <v>215</v>
      </c>
      <c r="J3307" s="196">
        <v>19</v>
      </c>
      <c r="K3307" s="448">
        <v>715400</v>
      </c>
      <c r="L3307" s="196" t="s">
        <v>62</v>
      </c>
      <c r="M3307" s="196" t="s">
        <v>297</v>
      </c>
      <c r="N3307" s="216">
        <v>0</v>
      </c>
      <c r="O3307" s="216">
        <v>145.30250000000001</v>
      </c>
      <c r="P3307" s="216">
        <v>0</v>
      </c>
      <c r="Q3307" s="335">
        <v>0</v>
      </c>
      <c r="R3307" s="234"/>
      <c r="S3307" s="293" t="e">
        <f>#REF!</f>
        <v>#REF!</v>
      </c>
    </row>
    <row r="3308" spans="2:19" s="194" customFormat="1" x14ac:dyDescent="0.25">
      <c r="B3308" s="233">
        <v>3315</v>
      </c>
      <c r="C3308" s="293">
        <v>45530</v>
      </c>
      <c r="D3308" s="195" t="s">
        <v>116</v>
      </c>
      <c r="E3308" s="196" t="s">
        <v>92</v>
      </c>
      <c r="F3308" s="196" t="s">
        <v>1</v>
      </c>
      <c r="G3308" s="196" t="s">
        <v>209</v>
      </c>
      <c r="H3308" s="196">
        <v>6.65</v>
      </c>
      <c r="I3308" s="196" t="s">
        <v>215</v>
      </c>
      <c r="J3308" s="196">
        <v>3</v>
      </c>
      <c r="K3308" s="448">
        <v>715500</v>
      </c>
      <c r="L3308" s="196" t="s">
        <v>62</v>
      </c>
      <c r="M3308" s="196" t="s">
        <v>298</v>
      </c>
      <c r="N3308" s="216">
        <v>0</v>
      </c>
      <c r="O3308" s="216">
        <v>22.942500000000003</v>
      </c>
      <c r="P3308" s="216">
        <v>0</v>
      </c>
      <c r="Q3308" s="335">
        <v>0</v>
      </c>
      <c r="R3308" s="234"/>
      <c r="S3308" s="293" t="e">
        <f>#REF!</f>
        <v>#REF!</v>
      </c>
    </row>
    <row r="3309" spans="2:19" s="194" customFormat="1" x14ac:dyDescent="0.25">
      <c r="B3309" s="233">
        <v>3316</v>
      </c>
      <c r="C3309" s="293">
        <v>45530</v>
      </c>
      <c r="D3309" s="195" t="s">
        <v>94</v>
      </c>
      <c r="E3309" s="196" t="s">
        <v>92</v>
      </c>
      <c r="F3309" s="196" t="s">
        <v>1</v>
      </c>
      <c r="G3309" s="196" t="s">
        <v>209</v>
      </c>
      <c r="H3309" s="196">
        <v>6.65</v>
      </c>
      <c r="I3309" s="196"/>
      <c r="J3309" s="196">
        <v>0</v>
      </c>
      <c r="K3309" s="448"/>
      <c r="L3309" s="196"/>
      <c r="M3309" s="196"/>
      <c r="N3309" s="216">
        <v>0</v>
      </c>
      <c r="O3309" s="216">
        <v>0</v>
      </c>
      <c r="P3309" s="216">
        <v>0</v>
      </c>
      <c r="Q3309" s="335">
        <v>0</v>
      </c>
      <c r="R3309" s="234"/>
      <c r="S3309" s="293" t="e">
        <f>#REF!</f>
        <v>#REF!</v>
      </c>
    </row>
    <row r="3310" spans="2:19" s="194" customFormat="1" x14ac:dyDescent="0.25">
      <c r="B3310" s="233">
        <v>3317</v>
      </c>
      <c r="C3310" s="293">
        <v>45530</v>
      </c>
      <c r="D3310" s="195" t="s">
        <v>91</v>
      </c>
      <c r="E3310" s="196" t="s">
        <v>92</v>
      </c>
      <c r="F3310" s="196" t="s">
        <v>1</v>
      </c>
      <c r="G3310" s="196" t="s">
        <v>209</v>
      </c>
      <c r="H3310" s="196">
        <v>6.65</v>
      </c>
      <c r="I3310" s="196" t="s">
        <v>215</v>
      </c>
      <c r="J3310" s="196">
        <v>15</v>
      </c>
      <c r="K3310" s="448">
        <v>715170</v>
      </c>
      <c r="L3310" s="196" t="s">
        <v>63</v>
      </c>
      <c r="M3310" s="196" t="s">
        <v>298</v>
      </c>
      <c r="N3310" s="216">
        <v>0</v>
      </c>
      <c r="O3310" s="216">
        <v>114.71249999999999</v>
      </c>
      <c r="P3310" s="216">
        <v>0</v>
      </c>
      <c r="Q3310" s="335">
        <v>0</v>
      </c>
      <c r="R3310" s="234"/>
      <c r="S3310" s="293" t="e">
        <f>#REF!</f>
        <v>#REF!</v>
      </c>
    </row>
    <row r="3311" spans="2:19" s="194" customFormat="1" x14ac:dyDescent="0.25">
      <c r="B3311" s="233">
        <v>3318</v>
      </c>
      <c r="C3311" s="293">
        <v>45530</v>
      </c>
      <c r="D3311" s="195" t="s">
        <v>154</v>
      </c>
      <c r="E3311" s="196" t="s">
        <v>92</v>
      </c>
      <c r="F3311" s="196" t="s">
        <v>62</v>
      </c>
      <c r="G3311" s="196" t="s">
        <v>210</v>
      </c>
      <c r="H3311" s="196">
        <v>4.1500000000000004</v>
      </c>
      <c r="I3311" s="196" t="s">
        <v>215</v>
      </c>
      <c r="J3311" s="196">
        <v>25</v>
      </c>
      <c r="K3311" s="448">
        <v>715400</v>
      </c>
      <c r="L3311" s="196" t="s">
        <v>62</v>
      </c>
      <c r="M3311" s="196" t="s">
        <v>297</v>
      </c>
      <c r="N3311" s="216">
        <v>0</v>
      </c>
      <c r="O3311" s="216">
        <v>119.31250000000001</v>
      </c>
      <c r="P3311" s="216">
        <v>0</v>
      </c>
      <c r="Q3311" s="335">
        <v>0</v>
      </c>
      <c r="R3311" s="234"/>
      <c r="S3311" s="293" t="e">
        <f>#REF!</f>
        <v>#REF!</v>
      </c>
    </row>
    <row r="3312" spans="2:19" s="194" customFormat="1" x14ac:dyDescent="0.25">
      <c r="B3312" s="233">
        <v>3319</v>
      </c>
      <c r="C3312" s="293">
        <v>45530</v>
      </c>
      <c r="D3312" s="195" t="s">
        <v>155</v>
      </c>
      <c r="E3312" s="196" t="s">
        <v>92</v>
      </c>
      <c r="F3312" s="196" t="s">
        <v>62</v>
      </c>
      <c r="G3312" s="196" t="s">
        <v>210</v>
      </c>
      <c r="H3312" s="196">
        <v>4.1500000000000004</v>
      </c>
      <c r="I3312" s="196" t="s">
        <v>215</v>
      </c>
      <c r="J3312" s="196">
        <v>25</v>
      </c>
      <c r="K3312" s="448">
        <v>715400</v>
      </c>
      <c r="L3312" s="196" t="s">
        <v>62</v>
      </c>
      <c r="M3312" s="196" t="s">
        <v>297</v>
      </c>
      <c r="N3312" s="216">
        <v>0</v>
      </c>
      <c r="O3312" s="216">
        <v>119.31250000000001</v>
      </c>
      <c r="P3312" s="216">
        <v>0</v>
      </c>
      <c r="Q3312" s="335">
        <v>0</v>
      </c>
      <c r="R3312" s="234"/>
      <c r="S3312" s="293" t="e">
        <f>#REF!</f>
        <v>#REF!</v>
      </c>
    </row>
    <row r="3313" spans="2:19" s="194" customFormat="1" x14ac:dyDescent="0.25">
      <c r="B3313" s="233">
        <v>3320</v>
      </c>
      <c r="C3313" s="293">
        <v>45530</v>
      </c>
      <c r="D3313" s="195" t="s">
        <v>154</v>
      </c>
      <c r="E3313" s="196" t="s">
        <v>92</v>
      </c>
      <c r="F3313" s="196" t="s">
        <v>62</v>
      </c>
      <c r="G3313" s="196" t="s">
        <v>210</v>
      </c>
      <c r="H3313" s="196">
        <v>4.1500000000000004</v>
      </c>
      <c r="I3313" s="196" t="s">
        <v>215</v>
      </c>
      <c r="J3313" s="196">
        <v>3</v>
      </c>
      <c r="K3313" s="448">
        <v>715500</v>
      </c>
      <c r="L3313" s="196" t="s">
        <v>62</v>
      </c>
      <c r="M3313" s="196" t="s">
        <v>298</v>
      </c>
      <c r="N3313" s="216">
        <v>0</v>
      </c>
      <c r="O3313" s="216">
        <v>14.317500000000001</v>
      </c>
      <c r="P3313" s="216">
        <v>0</v>
      </c>
      <c r="Q3313" s="335">
        <v>0</v>
      </c>
      <c r="R3313" s="234"/>
      <c r="S3313" s="293" t="e">
        <f>#REF!</f>
        <v>#REF!</v>
      </c>
    </row>
    <row r="3314" spans="2:19" s="194" customFormat="1" x14ac:dyDescent="0.25">
      <c r="B3314" s="232">
        <v>3321</v>
      </c>
      <c r="C3314" s="293">
        <v>45530</v>
      </c>
      <c r="D3314" s="195" t="s">
        <v>155</v>
      </c>
      <c r="E3314" s="196" t="s">
        <v>92</v>
      </c>
      <c r="F3314" s="196" t="s">
        <v>62</v>
      </c>
      <c r="G3314" s="196" t="s">
        <v>210</v>
      </c>
      <c r="H3314" s="196">
        <v>4.1500000000000004</v>
      </c>
      <c r="I3314" s="196" t="s">
        <v>215</v>
      </c>
      <c r="J3314" s="196">
        <v>3</v>
      </c>
      <c r="K3314" s="448">
        <v>715500</v>
      </c>
      <c r="L3314" s="196" t="s">
        <v>62</v>
      </c>
      <c r="M3314" s="196" t="s">
        <v>298</v>
      </c>
      <c r="N3314" s="216">
        <v>0</v>
      </c>
      <c r="O3314" s="216">
        <v>14.317500000000001</v>
      </c>
      <c r="P3314" s="216">
        <v>0</v>
      </c>
      <c r="Q3314" s="335">
        <v>0</v>
      </c>
      <c r="R3314" s="234"/>
      <c r="S3314" s="293" t="e">
        <f>#REF!</f>
        <v>#REF!</v>
      </c>
    </row>
    <row r="3315" spans="2:19" s="194" customFormat="1" x14ac:dyDescent="0.25">
      <c r="B3315" s="233">
        <v>3322</v>
      </c>
      <c r="C3315" s="293">
        <v>45530</v>
      </c>
      <c r="D3315" s="195" t="s">
        <v>426</v>
      </c>
      <c r="E3315" s="196" t="s">
        <v>159</v>
      </c>
      <c r="F3315" s="196" t="s">
        <v>381</v>
      </c>
      <c r="G3315" s="196" t="s">
        <v>159</v>
      </c>
      <c r="H3315" s="196">
        <v>10</v>
      </c>
      <c r="I3315" s="196" t="s">
        <v>66</v>
      </c>
      <c r="J3315" s="196">
        <v>5</v>
      </c>
      <c r="K3315" s="448"/>
      <c r="L3315" s="196" t="s">
        <v>356</v>
      </c>
      <c r="M3315" s="196"/>
      <c r="N3315" s="216">
        <v>0</v>
      </c>
      <c r="O3315" s="216">
        <v>0</v>
      </c>
      <c r="P3315" s="216">
        <v>50</v>
      </c>
      <c r="Q3315" s="335">
        <v>0</v>
      </c>
      <c r="R3315" s="234"/>
      <c r="S3315" s="293" t="e">
        <f>#REF!</f>
        <v>#REF!</v>
      </c>
    </row>
    <row r="3316" spans="2:19" s="194" customFormat="1" x14ac:dyDescent="0.25">
      <c r="B3316" s="233">
        <v>3323</v>
      </c>
      <c r="C3316" s="293">
        <v>45530</v>
      </c>
      <c r="D3316" s="195" t="s">
        <v>277</v>
      </c>
      <c r="E3316" s="196" t="s">
        <v>176</v>
      </c>
      <c r="F3316" s="196" t="s">
        <v>7</v>
      </c>
      <c r="G3316" s="196" t="s">
        <v>209</v>
      </c>
      <c r="H3316" s="196">
        <v>7</v>
      </c>
      <c r="I3316" s="196" t="s">
        <v>214</v>
      </c>
      <c r="J3316" s="196">
        <v>49</v>
      </c>
      <c r="K3316" s="448">
        <v>723300</v>
      </c>
      <c r="L3316" s="196" t="s">
        <v>7</v>
      </c>
      <c r="M3316" s="196" t="s">
        <v>298</v>
      </c>
      <c r="N3316" s="216">
        <v>343</v>
      </c>
      <c r="O3316" s="216">
        <v>0</v>
      </c>
      <c r="P3316" s="216">
        <v>0</v>
      </c>
      <c r="Q3316" s="335">
        <v>0</v>
      </c>
      <c r="R3316" s="234"/>
      <c r="S3316" s="293" t="e">
        <f>#REF!</f>
        <v>#REF!</v>
      </c>
    </row>
    <row r="3317" spans="2:19" s="194" customFormat="1" x14ac:dyDescent="0.25">
      <c r="B3317" s="233">
        <v>3324</v>
      </c>
      <c r="C3317" s="293">
        <v>45530</v>
      </c>
      <c r="D3317" s="195" t="s">
        <v>261</v>
      </c>
      <c r="E3317" s="196" t="s">
        <v>269</v>
      </c>
      <c r="F3317" s="196" t="s">
        <v>7</v>
      </c>
      <c r="G3317" s="196" t="s">
        <v>210</v>
      </c>
      <c r="H3317" s="196">
        <v>5</v>
      </c>
      <c r="I3317" s="196" t="s">
        <v>214</v>
      </c>
      <c r="J3317" s="196">
        <v>53</v>
      </c>
      <c r="K3317" s="448">
        <v>723300</v>
      </c>
      <c r="L3317" s="196" t="s">
        <v>7</v>
      </c>
      <c r="M3317" s="196" t="s">
        <v>298</v>
      </c>
      <c r="N3317" s="216">
        <v>265</v>
      </c>
      <c r="O3317" s="216">
        <v>0</v>
      </c>
      <c r="P3317" s="216">
        <v>0</v>
      </c>
      <c r="Q3317" s="335">
        <v>0</v>
      </c>
      <c r="R3317" s="234"/>
      <c r="S3317" s="293" t="e">
        <f>#REF!</f>
        <v>#REF!</v>
      </c>
    </row>
    <row r="3318" spans="2:19" s="194" customFormat="1" x14ac:dyDescent="0.25">
      <c r="B3318" s="233">
        <v>3325</v>
      </c>
      <c r="C3318" s="293">
        <v>45530</v>
      </c>
      <c r="D3318" s="195" t="s">
        <v>254</v>
      </c>
      <c r="E3318" s="196" t="s">
        <v>159</v>
      </c>
      <c r="F3318" s="196" t="s">
        <v>7</v>
      </c>
      <c r="G3318" s="196" t="s">
        <v>159</v>
      </c>
      <c r="H3318" s="196">
        <v>10</v>
      </c>
      <c r="I3318" s="196"/>
      <c r="J3318" s="196">
        <v>0</v>
      </c>
      <c r="K3318" s="448"/>
      <c r="L3318" s="196"/>
      <c r="M3318" s="196"/>
      <c r="N3318" s="216">
        <v>0</v>
      </c>
      <c r="O3318" s="216">
        <v>0</v>
      </c>
      <c r="P3318" s="216">
        <v>0</v>
      </c>
      <c r="Q3318" s="335">
        <v>0</v>
      </c>
      <c r="R3318" s="234"/>
      <c r="S3318" s="293" t="e">
        <f>#REF!</f>
        <v>#REF!</v>
      </c>
    </row>
    <row r="3319" spans="2:19" s="194" customFormat="1" x14ac:dyDescent="0.25">
      <c r="B3319" s="233">
        <v>3326</v>
      </c>
      <c r="C3319" s="293">
        <v>45530</v>
      </c>
      <c r="D3319" s="195" t="s">
        <v>352</v>
      </c>
      <c r="E3319" s="196" t="s">
        <v>176</v>
      </c>
      <c r="F3319" s="196" t="s">
        <v>7</v>
      </c>
      <c r="G3319" s="196" t="s">
        <v>209</v>
      </c>
      <c r="H3319" s="196">
        <v>7</v>
      </c>
      <c r="I3319" s="196"/>
      <c r="J3319" s="196">
        <v>0</v>
      </c>
      <c r="K3319" s="448"/>
      <c r="L3319" s="196"/>
      <c r="M3319" s="196"/>
      <c r="N3319" s="216">
        <v>0</v>
      </c>
      <c r="O3319" s="216">
        <v>0</v>
      </c>
      <c r="P3319" s="216">
        <v>0</v>
      </c>
      <c r="Q3319" s="335">
        <v>0</v>
      </c>
      <c r="R3319" s="234"/>
      <c r="S3319" s="293" t="e">
        <f>#REF!</f>
        <v>#REF!</v>
      </c>
    </row>
    <row r="3320" spans="2:19" s="194" customFormat="1" x14ac:dyDescent="0.25">
      <c r="B3320" s="233">
        <v>3327</v>
      </c>
      <c r="C3320" s="293">
        <v>45530</v>
      </c>
      <c r="D3320" s="195" t="s">
        <v>175</v>
      </c>
      <c r="E3320" s="196" t="s">
        <v>176</v>
      </c>
      <c r="F3320" s="196" t="s">
        <v>7</v>
      </c>
      <c r="G3320" s="196" t="s">
        <v>209</v>
      </c>
      <c r="H3320" s="196">
        <v>7</v>
      </c>
      <c r="I3320" s="196" t="s">
        <v>214</v>
      </c>
      <c r="J3320" s="196">
        <v>55</v>
      </c>
      <c r="K3320" s="448">
        <v>723300</v>
      </c>
      <c r="L3320" s="196" t="s">
        <v>7</v>
      </c>
      <c r="M3320" s="196" t="s">
        <v>298</v>
      </c>
      <c r="N3320" s="216">
        <v>385</v>
      </c>
      <c r="O3320" s="216">
        <v>0</v>
      </c>
      <c r="P3320" s="216">
        <v>0</v>
      </c>
      <c r="Q3320" s="335">
        <v>0</v>
      </c>
      <c r="R3320" s="234"/>
      <c r="S3320" s="293" t="e">
        <f>#REF!</f>
        <v>#REF!</v>
      </c>
    </row>
    <row r="3321" spans="2:19" s="194" customFormat="1" x14ac:dyDescent="0.25">
      <c r="B3321" s="233">
        <v>3328</v>
      </c>
      <c r="C3321" s="293">
        <v>45530</v>
      </c>
      <c r="D3321" s="195" t="s">
        <v>171</v>
      </c>
      <c r="E3321" s="196" t="s">
        <v>159</v>
      </c>
      <c r="F3321" s="196" t="s">
        <v>7</v>
      </c>
      <c r="G3321" s="196" t="s">
        <v>159</v>
      </c>
      <c r="H3321" s="196">
        <v>11.2</v>
      </c>
      <c r="I3321" s="196" t="s">
        <v>66</v>
      </c>
      <c r="J3321" s="196">
        <v>7</v>
      </c>
      <c r="K3321" s="448"/>
      <c r="L3321" s="196" t="s">
        <v>356</v>
      </c>
      <c r="M3321" s="196"/>
      <c r="N3321" s="216">
        <v>0</v>
      </c>
      <c r="O3321" s="216">
        <v>0</v>
      </c>
      <c r="P3321" s="216">
        <v>78.399999999999991</v>
      </c>
      <c r="Q3321" s="335">
        <v>0</v>
      </c>
      <c r="R3321" s="234"/>
      <c r="S3321" s="293" t="e">
        <f>#REF!</f>
        <v>#REF!</v>
      </c>
    </row>
    <row r="3322" spans="2:19" s="194" customFormat="1" x14ac:dyDescent="0.25">
      <c r="B3322" s="233">
        <v>3329</v>
      </c>
      <c r="C3322" s="293">
        <v>45530</v>
      </c>
      <c r="D3322" s="195" t="s">
        <v>150</v>
      </c>
      <c r="E3322" s="196" t="s">
        <v>92</v>
      </c>
      <c r="F3322" s="196" t="s">
        <v>63</v>
      </c>
      <c r="G3322" s="196" t="s">
        <v>210</v>
      </c>
      <c r="H3322" s="196">
        <v>4.1500000000000004</v>
      </c>
      <c r="I3322" s="196" t="s">
        <v>215</v>
      </c>
      <c r="J3322" s="196">
        <v>25</v>
      </c>
      <c r="K3322" s="448">
        <v>715170</v>
      </c>
      <c r="L3322" s="196" t="s">
        <v>63</v>
      </c>
      <c r="M3322" s="196" t="s">
        <v>298</v>
      </c>
      <c r="N3322" s="216">
        <v>0</v>
      </c>
      <c r="O3322" s="216">
        <v>119.31250000000001</v>
      </c>
      <c r="P3322" s="216">
        <v>0</v>
      </c>
      <c r="Q3322" s="335">
        <v>0</v>
      </c>
      <c r="R3322" s="234"/>
      <c r="S3322" s="293" t="e">
        <f>#REF!</f>
        <v>#REF!</v>
      </c>
    </row>
    <row r="3323" spans="2:19" s="194" customFormat="1" x14ac:dyDescent="0.25">
      <c r="B3323" s="233">
        <v>3330</v>
      </c>
      <c r="C3323" s="293">
        <v>45530</v>
      </c>
      <c r="D3323" s="195" t="s">
        <v>148</v>
      </c>
      <c r="E3323" s="196" t="s">
        <v>92</v>
      </c>
      <c r="F3323" s="196" t="s">
        <v>63</v>
      </c>
      <c r="G3323" s="196" t="s">
        <v>210</v>
      </c>
      <c r="H3323" s="196">
        <v>4.1500000000000004</v>
      </c>
      <c r="I3323" s="196" t="s">
        <v>215</v>
      </c>
      <c r="J3323" s="196">
        <v>23</v>
      </c>
      <c r="K3323" s="448">
        <v>715170</v>
      </c>
      <c r="L3323" s="196" t="s">
        <v>63</v>
      </c>
      <c r="M3323" s="196" t="s">
        <v>298</v>
      </c>
      <c r="N3323" s="216">
        <v>0</v>
      </c>
      <c r="O3323" s="216">
        <v>109.7675</v>
      </c>
      <c r="P3323" s="216">
        <v>0</v>
      </c>
      <c r="Q3323" s="335">
        <v>0</v>
      </c>
      <c r="R3323" s="234"/>
      <c r="S3323" s="293" t="e">
        <f>#REF!</f>
        <v>#REF!</v>
      </c>
    </row>
    <row r="3324" spans="2:19" s="194" customFormat="1" x14ac:dyDescent="0.25">
      <c r="B3324" s="233">
        <v>3331</v>
      </c>
      <c r="C3324" s="293">
        <v>45530</v>
      </c>
      <c r="D3324" s="195" t="s">
        <v>177</v>
      </c>
      <c r="E3324" s="196" t="s">
        <v>159</v>
      </c>
      <c r="F3324" s="196" t="s">
        <v>8</v>
      </c>
      <c r="G3324" s="196" t="s">
        <v>159</v>
      </c>
      <c r="H3324" s="196">
        <v>11.6</v>
      </c>
      <c r="I3324" s="196" t="s">
        <v>66</v>
      </c>
      <c r="J3324" s="196">
        <v>0</v>
      </c>
      <c r="K3324" s="448"/>
      <c r="L3324" s="196"/>
      <c r="M3324" s="196"/>
      <c r="N3324" s="216">
        <v>0</v>
      </c>
      <c r="O3324" s="216">
        <v>0</v>
      </c>
      <c r="P3324" s="216">
        <v>0</v>
      </c>
      <c r="Q3324" s="335">
        <v>0</v>
      </c>
      <c r="R3324" s="234"/>
      <c r="S3324" s="293" t="e">
        <f>#REF!</f>
        <v>#REF!</v>
      </c>
    </row>
    <row r="3325" spans="2:19" s="194" customFormat="1" x14ac:dyDescent="0.25">
      <c r="B3325" s="233">
        <v>3332</v>
      </c>
      <c r="C3325" s="293">
        <v>45530</v>
      </c>
      <c r="D3325" s="195" t="s">
        <v>139</v>
      </c>
      <c r="E3325" s="196" t="s">
        <v>92</v>
      </c>
      <c r="F3325" s="196" t="s">
        <v>2</v>
      </c>
      <c r="G3325" s="196" t="s">
        <v>209</v>
      </c>
      <c r="H3325" s="196">
        <v>7</v>
      </c>
      <c r="I3325" s="196"/>
      <c r="J3325" s="196">
        <v>0</v>
      </c>
      <c r="K3325" s="448"/>
      <c r="L3325" s="196"/>
      <c r="M3325" s="196"/>
      <c r="N3325" s="216">
        <v>0</v>
      </c>
      <c r="O3325" s="216">
        <v>0</v>
      </c>
      <c r="P3325" s="216">
        <v>0</v>
      </c>
      <c r="Q3325" s="335">
        <v>0</v>
      </c>
      <c r="R3325" s="234"/>
      <c r="S3325" s="293" t="e">
        <f>#REF!</f>
        <v>#REF!</v>
      </c>
    </row>
    <row r="3326" spans="2:19" s="194" customFormat="1" x14ac:dyDescent="0.25">
      <c r="B3326" s="233">
        <v>3333</v>
      </c>
      <c r="C3326" s="293">
        <v>45530</v>
      </c>
      <c r="D3326" s="195" t="s">
        <v>140</v>
      </c>
      <c r="E3326" s="196" t="s">
        <v>92</v>
      </c>
      <c r="F3326" s="196" t="s">
        <v>2</v>
      </c>
      <c r="G3326" s="196" t="s">
        <v>209</v>
      </c>
      <c r="H3326" s="196">
        <v>7</v>
      </c>
      <c r="I3326" s="196" t="s">
        <v>215</v>
      </c>
      <c r="J3326" s="196">
        <v>35</v>
      </c>
      <c r="K3326" s="448">
        <v>715800</v>
      </c>
      <c r="L3326" s="196" t="s">
        <v>1</v>
      </c>
      <c r="M3326" s="196" t="s">
        <v>298</v>
      </c>
      <c r="N3326" s="216">
        <v>0</v>
      </c>
      <c r="O3326" s="216">
        <v>281.75</v>
      </c>
      <c r="P3326" s="216">
        <v>0</v>
      </c>
      <c r="Q3326" s="335">
        <v>0</v>
      </c>
      <c r="R3326" s="234"/>
      <c r="S3326" s="293" t="e">
        <f>#REF!</f>
        <v>#REF!</v>
      </c>
    </row>
    <row r="3327" spans="2:19" s="194" customFormat="1" x14ac:dyDescent="0.25">
      <c r="B3327" s="233">
        <v>3334</v>
      </c>
      <c r="C3327" s="293">
        <v>45530</v>
      </c>
      <c r="D3327" s="195" t="s">
        <v>141</v>
      </c>
      <c r="E3327" s="196" t="s">
        <v>92</v>
      </c>
      <c r="F3327" s="196" t="s">
        <v>2</v>
      </c>
      <c r="G3327" s="196" t="s">
        <v>209</v>
      </c>
      <c r="H3327" s="196">
        <v>7</v>
      </c>
      <c r="I3327" s="196" t="s">
        <v>215</v>
      </c>
      <c r="J3327" s="196">
        <v>35</v>
      </c>
      <c r="K3327" s="448">
        <v>715800</v>
      </c>
      <c r="L3327" s="196" t="s">
        <v>1</v>
      </c>
      <c r="M3327" s="196" t="s">
        <v>298</v>
      </c>
      <c r="N3327" s="216">
        <v>0</v>
      </c>
      <c r="O3327" s="216">
        <v>281.75</v>
      </c>
      <c r="P3327" s="216">
        <v>0</v>
      </c>
      <c r="Q3327" s="335">
        <v>0</v>
      </c>
      <c r="R3327" s="234"/>
      <c r="S3327" s="293" t="e">
        <f>#REF!</f>
        <v>#REF!</v>
      </c>
    </row>
    <row r="3328" spans="2:19" s="194" customFormat="1" x14ac:dyDescent="0.25">
      <c r="B3328" s="233">
        <v>3335</v>
      </c>
      <c r="C3328" s="293">
        <v>45530</v>
      </c>
      <c r="D3328" s="195" t="s">
        <v>252</v>
      </c>
      <c r="E3328" s="196" t="s">
        <v>92</v>
      </c>
      <c r="F3328" s="196" t="s">
        <v>2</v>
      </c>
      <c r="G3328" s="196" t="s">
        <v>209</v>
      </c>
      <c r="H3328" s="196">
        <v>7</v>
      </c>
      <c r="I3328" s="196" t="s">
        <v>214</v>
      </c>
      <c r="J3328" s="196">
        <v>35</v>
      </c>
      <c r="K3328" s="448">
        <v>712650</v>
      </c>
      <c r="L3328" s="196" t="s">
        <v>2</v>
      </c>
      <c r="M3328" s="196" t="s">
        <v>298</v>
      </c>
      <c r="N3328" s="216">
        <v>245</v>
      </c>
      <c r="O3328" s="216">
        <v>0</v>
      </c>
      <c r="P3328" s="216">
        <v>0</v>
      </c>
      <c r="Q3328" s="335">
        <v>0</v>
      </c>
      <c r="R3328" s="234"/>
      <c r="S3328" s="293" t="e">
        <f>#REF!</f>
        <v>#REF!</v>
      </c>
    </row>
    <row r="3329" spans="2:19" s="194" customFormat="1" x14ac:dyDescent="0.25">
      <c r="B3329" s="233">
        <v>3336</v>
      </c>
      <c r="C3329" s="293">
        <v>45530</v>
      </c>
      <c r="D3329" s="195" t="s">
        <v>259</v>
      </c>
      <c r="E3329" s="196" t="s">
        <v>92</v>
      </c>
      <c r="F3329" s="196" t="s">
        <v>2</v>
      </c>
      <c r="G3329" s="196" t="s">
        <v>209</v>
      </c>
      <c r="H3329" s="196">
        <v>7</v>
      </c>
      <c r="I3329" s="196" t="s">
        <v>214</v>
      </c>
      <c r="J3329" s="196">
        <v>35</v>
      </c>
      <c r="K3329" s="448">
        <v>712650</v>
      </c>
      <c r="L3329" s="196" t="s">
        <v>2</v>
      </c>
      <c r="M3329" s="196" t="s">
        <v>298</v>
      </c>
      <c r="N3329" s="216">
        <v>245</v>
      </c>
      <c r="O3329" s="216">
        <v>0</v>
      </c>
      <c r="P3329" s="216">
        <v>0</v>
      </c>
      <c r="Q3329" s="335">
        <v>0</v>
      </c>
      <c r="R3329" s="234"/>
      <c r="S3329" s="293" t="e">
        <f>#REF!</f>
        <v>#REF!</v>
      </c>
    </row>
    <row r="3330" spans="2:19" s="194" customFormat="1" x14ac:dyDescent="0.25">
      <c r="B3330" s="233">
        <v>3337</v>
      </c>
      <c r="C3330" s="293">
        <v>45530</v>
      </c>
      <c r="D3330" s="195" t="s">
        <v>260</v>
      </c>
      <c r="E3330" s="196" t="s">
        <v>92</v>
      </c>
      <c r="F3330" s="196" t="s">
        <v>2</v>
      </c>
      <c r="G3330" s="196" t="s">
        <v>209</v>
      </c>
      <c r="H3330" s="196">
        <v>7</v>
      </c>
      <c r="I3330" s="196" t="s">
        <v>214</v>
      </c>
      <c r="J3330" s="196">
        <v>40</v>
      </c>
      <c r="K3330" s="448">
        <v>712650</v>
      </c>
      <c r="L3330" s="196" t="s">
        <v>2</v>
      </c>
      <c r="M3330" s="196" t="s">
        <v>298</v>
      </c>
      <c r="N3330" s="216">
        <v>280</v>
      </c>
      <c r="O3330" s="216">
        <v>0</v>
      </c>
      <c r="P3330" s="216">
        <v>0</v>
      </c>
      <c r="Q3330" s="335">
        <v>0</v>
      </c>
      <c r="R3330" s="234"/>
      <c r="S3330" s="293" t="e">
        <f>#REF!</f>
        <v>#REF!</v>
      </c>
    </row>
    <row r="3331" spans="2:19" s="194" customFormat="1" x14ac:dyDescent="0.25">
      <c r="B3331" s="233">
        <v>3338</v>
      </c>
      <c r="C3331" s="293">
        <v>45530</v>
      </c>
      <c r="D3331" s="195" t="s">
        <v>379</v>
      </c>
      <c r="E3331" s="196" t="s">
        <v>269</v>
      </c>
      <c r="F3331" s="196" t="s">
        <v>381</v>
      </c>
      <c r="G3331" s="196" t="s">
        <v>210</v>
      </c>
      <c r="H3331" s="196">
        <v>4.1500000000000004</v>
      </c>
      <c r="I3331" s="196" t="s">
        <v>214</v>
      </c>
      <c r="J3331" s="196">
        <v>35</v>
      </c>
      <c r="K3331" s="448">
        <v>717200</v>
      </c>
      <c r="L3331" s="196" t="s">
        <v>381</v>
      </c>
      <c r="M3331" s="196" t="s">
        <v>298</v>
      </c>
      <c r="N3331" s="216">
        <v>145.25</v>
      </c>
      <c r="O3331" s="216">
        <v>0</v>
      </c>
      <c r="P3331" s="216">
        <v>0</v>
      </c>
      <c r="Q3331" s="335">
        <v>0</v>
      </c>
      <c r="R3331" s="234"/>
      <c r="S3331" s="293" t="e">
        <f>#REF!</f>
        <v>#REF!</v>
      </c>
    </row>
    <row r="3332" spans="2:19" s="194" customFormat="1" x14ac:dyDescent="0.25">
      <c r="B3332" s="233">
        <v>3339</v>
      </c>
      <c r="C3332" s="293">
        <v>45530</v>
      </c>
      <c r="D3332" s="195" t="s">
        <v>380</v>
      </c>
      <c r="E3332" s="196" t="s">
        <v>269</v>
      </c>
      <c r="F3332" s="196" t="s">
        <v>381</v>
      </c>
      <c r="G3332" s="196" t="s">
        <v>210</v>
      </c>
      <c r="H3332" s="196">
        <v>4.1500000000000004</v>
      </c>
      <c r="I3332" s="196" t="s">
        <v>214</v>
      </c>
      <c r="J3332" s="196">
        <v>35</v>
      </c>
      <c r="K3332" s="448">
        <v>717200</v>
      </c>
      <c r="L3332" s="196" t="s">
        <v>381</v>
      </c>
      <c r="M3332" s="196" t="s">
        <v>298</v>
      </c>
      <c r="N3332" s="216">
        <v>145.25</v>
      </c>
      <c r="O3332" s="216">
        <v>0</v>
      </c>
      <c r="P3332" s="216">
        <v>0</v>
      </c>
      <c r="Q3332" s="335">
        <v>0</v>
      </c>
      <c r="R3332" s="234"/>
      <c r="S3332" s="293" t="e">
        <f>#REF!</f>
        <v>#REF!</v>
      </c>
    </row>
    <row r="3333" spans="2:19" s="194" customFormat="1" x14ac:dyDescent="0.25">
      <c r="B3333" s="233">
        <v>3340</v>
      </c>
      <c r="C3333" s="293">
        <v>45530</v>
      </c>
      <c r="D3333" s="195" t="s">
        <v>96</v>
      </c>
      <c r="E3333" s="196" t="s">
        <v>159</v>
      </c>
      <c r="F3333" s="196" t="s">
        <v>1</v>
      </c>
      <c r="G3333" s="196" t="s">
        <v>159</v>
      </c>
      <c r="H3333" s="196">
        <v>11.8</v>
      </c>
      <c r="I3333" s="196" t="s">
        <v>66</v>
      </c>
      <c r="J3333" s="196">
        <v>4</v>
      </c>
      <c r="K3333" s="448"/>
      <c r="L3333" s="196" t="s">
        <v>356</v>
      </c>
      <c r="M3333" s="196"/>
      <c r="N3333" s="216">
        <v>0</v>
      </c>
      <c r="O3333" s="216">
        <v>0</v>
      </c>
      <c r="P3333" s="216">
        <v>47.2</v>
      </c>
      <c r="Q3333" s="335">
        <v>0</v>
      </c>
      <c r="R3333" s="234"/>
      <c r="S3333" s="293" t="e">
        <f>#REF!</f>
        <v>#REF!</v>
      </c>
    </row>
    <row r="3334" spans="2:19" s="194" customFormat="1" x14ac:dyDescent="0.25">
      <c r="B3334" s="233">
        <v>3341</v>
      </c>
      <c r="C3334" s="293">
        <v>45530</v>
      </c>
      <c r="D3334" s="195" t="s">
        <v>128</v>
      </c>
      <c r="E3334" s="196" t="s">
        <v>159</v>
      </c>
      <c r="F3334" s="196" t="s">
        <v>1</v>
      </c>
      <c r="G3334" s="196" t="s">
        <v>159</v>
      </c>
      <c r="H3334" s="196">
        <v>11.8</v>
      </c>
      <c r="I3334" s="196" t="s">
        <v>66</v>
      </c>
      <c r="J3334" s="196">
        <v>3</v>
      </c>
      <c r="K3334" s="448"/>
      <c r="L3334" s="196" t="s">
        <v>356</v>
      </c>
      <c r="M3334" s="196"/>
      <c r="N3334" s="216">
        <v>0</v>
      </c>
      <c r="O3334" s="216">
        <v>0</v>
      </c>
      <c r="P3334" s="216">
        <v>35.400000000000006</v>
      </c>
      <c r="Q3334" s="335">
        <v>0</v>
      </c>
      <c r="R3334" s="234"/>
      <c r="S3334" s="293" t="e">
        <f>#REF!</f>
        <v>#REF!</v>
      </c>
    </row>
    <row r="3335" spans="2:19" s="194" customFormat="1" x14ac:dyDescent="0.25">
      <c r="B3335" s="233">
        <v>3342</v>
      </c>
      <c r="C3335" s="293">
        <v>45530</v>
      </c>
      <c r="D3335" s="195" t="s">
        <v>255</v>
      </c>
      <c r="E3335" s="196" t="s">
        <v>159</v>
      </c>
      <c r="F3335" s="196" t="s">
        <v>65</v>
      </c>
      <c r="G3335" s="196" t="s">
        <v>159</v>
      </c>
      <c r="H3335" s="196">
        <v>30.5</v>
      </c>
      <c r="I3335" s="196" t="s">
        <v>66</v>
      </c>
      <c r="J3335" s="196">
        <v>0</v>
      </c>
      <c r="K3335" s="448"/>
      <c r="L3335" s="196"/>
      <c r="M3335" s="196"/>
      <c r="N3335" s="216">
        <v>0</v>
      </c>
      <c r="O3335" s="216">
        <v>0</v>
      </c>
      <c r="P3335" s="216">
        <v>0</v>
      </c>
      <c r="Q3335" s="335">
        <v>0</v>
      </c>
      <c r="R3335" s="234"/>
      <c r="S3335" s="293" t="e">
        <f>#REF!</f>
        <v>#REF!</v>
      </c>
    </row>
    <row r="3336" spans="2:19" s="194" customFormat="1" x14ac:dyDescent="0.25">
      <c r="B3336" s="233">
        <v>3343</v>
      </c>
      <c r="C3336" s="293">
        <v>45530</v>
      </c>
      <c r="D3336" s="195" t="s">
        <v>467</v>
      </c>
      <c r="E3336" s="196" t="s">
        <v>159</v>
      </c>
      <c r="F3336" s="196" t="s">
        <v>63</v>
      </c>
      <c r="G3336" s="196" t="s">
        <v>159</v>
      </c>
      <c r="H3336" s="196">
        <v>13</v>
      </c>
      <c r="I3336" s="196" t="s">
        <v>66</v>
      </c>
      <c r="J3336" s="196">
        <v>3</v>
      </c>
      <c r="K3336" s="448"/>
      <c r="L3336" s="196" t="s">
        <v>356</v>
      </c>
      <c r="M3336" s="196"/>
      <c r="N3336" s="216">
        <v>0</v>
      </c>
      <c r="O3336" s="216">
        <v>0</v>
      </c>
      <c r="P3336" s="216">
        <v>39</v>
      </c>
      <c r="Q3336" s="335">
        <v>0</v>
      </c>
      <c r="R3336" s="234"/>
      <c r="S3336" s="293" t="e">
        <f>#REF!</f>
        <v>#REF!</v>
      </c>
    </row>
    <row r="3337" spans="2:19" s="194" customFormat="1" x14ac:dyDescent="0.25">
      <c r="B3337" s="233">
        <v>3344</v>
      </c>
      <c r="C3337" s="293">
        <v>45531</v>
      </c>
      <c r="D3337" s="195" t="s">
        <v>505</v>
      </c>
      <c r="E3337" s="196" t="s">
        <v>130</v>
      </c>
      <c r="F3337" s="196" t="s">
        <v>130</v>
      </c>
      <c r="G3337" s="196" t="s">
        <v>304</v>
      </c>
      <c r="H3337" s="196">
        <v>1</v>
      </c>
      <c r="I3337" s="196" t="s">
        <v>303</v>
      </c>
      <c r="J3337" s="196">
        <v>72</v>
      </c>
      <c r="K3337" s="448"/>
      <c r="L3337" s="196"/>
      <c r="M3337" s="196" t="s">
        <v>514</v>
      </c>
      <c r="N3337" s="216">
        <v>0</v>
      </c>
      <c r="O3337" s="216">
        <v>0</v>
      </c>
      <c r="P3337" s="216">
        <v>0</v>
      </c>
      <c r="Q3337" s="335">
        <v>0</v>
      </c>
      <c r="R3337" s="234"/>
      <c r="S3337" s="293" t="e">
        <f>#REF!</f>
        <v>#REF!</v>
      </c>
    </row>
    <row r="3338" spans="2:19" s="194" customFormat="1" x14ac:dyDescent="0.25">
      <c r="B3338" s="233">
        <v>3345</v>
      </c>
      <c r="C3338" s="293">
        <v>45531</v>
      </c>
      <c r="D3338" s="195" t="s">
        <v>474</v>
      </c>
      <c r="E3338" s="196" t="s">
        <v>92</v>
      </c>
      <c r="F3338" s="196" t="s">
        <v>470</v>
      </c>
      <c r="G3338" s="196" t="s">
        <v>210</v>
      </c>
      <c r="H3338" s="196">
        <v>4.1500000000000004</v>
      </c>
      <c r="I3338" s="196" t="s">
        <v>215</v>
      </c>
      <c r="J3338" s="196">
        <v>28</v>
      </c>
      <c r="K3338" s="448">
        <v>715500</v>
      </c>
      <c r="L3338" s="196" t="s">
        <v>470</v>
      </c>
      <c r="M3338" s="196" t="s">
        <v>298</v>
      </c>
      <c r="N3338" s="216">
        <v>0</v>
      </c>
      <c r="O3338" s="216">
        <v>133.63</v>
      </c>
      <c r="P3338" s="216">
        <v>0</v>
      </c>
      <c r="Q3338" s="335">
        <v>0</v>
      </c>
      <c r="R3338" s="234"/>
      <c r="S3338" s="293" t="e">
        <f>#REF!</f>
        <v>#REF!</v>
      </c>
    </row>
    <row r="3339" spans="2:19" s="194" customFormat="1" x14ac:dyDescent="0.25">
      <c r="B3339" s="233">
        <v>3346</v>
      </c>
      <c r="C3339" s="293">
        <v>45531</v>
      </c>
      <c r="D3339" s="195" t="s">
        <v>475</v>
      </c>
      <c r="E3339" s="196" t="s">
        <v>92</v>
      </c>
      <c r="F3339" s="196" t="s">
        <v>470</v>
      </c>
      <c r="G3339" s="196" t="s">
        <v>210</v>
      </c>
      <c r="H3339" s="196">
        <v>4.1500000000000004</v>
      </c>
      <c r="I3339" s="196" t="s">
        <v>215</v>
      </c>
      <c r="J3339" s="196">
        <v>31</v>
      </c>
      <c r="K3339" s="448">
        <v>715500</v>
      </c>
      <c r="L3339" s="196" t="s">
        <v>470</v>
      </c>
      <c r="M3339" s="196" t="s">
        <v>298</v>
      </c>
      <c r="N3339" s="216">
        <v>0</v>
      </c>
      <c r="O3339" s="216">
        <v>147.94749999999999</v>
      </c>
      <c r="P3339" s="216">
        <v>0</v>
      </c>
      <c r="Q3339" s="335">
        <v>0</v>
      </c>
      <c r="R3339" s="234"/>
      <c r="S3339" s="293" t="e">
        <f>#REF!</f>
        <v>#REF!</v>
      </c>
    </row>
    <row r="3340" spans="2:19" s="194" customFormat="1" x14ac:dyDescent="0.25">
      <c r="B3340" s="233">
        <v>3347</v>
      </c>
      <c r="C3340" s="293">
        <v>45531</v>
      </c>
      <c r="D3340" s="195" t="s">
        <v>476</v>
      </c>
      <c r="E3340" s="196" t="s">
        <v>92</v>
      </c>
      <c r="F3340" s="196" t="s">
        <v>470</v>
      </c>
      <c r="G3340" s="196" t="s">
        <v>210</v>
      </c>
      <c r="H3340" s="196">
        <v>4.1500000000000004</v>
      </c>
      <c r="I3340" s="196"/>
      <c r="J3340" s="196">
        <v>0</v>
      </c>
      <c r="K3340" s="448"/>
      <c r="L3340" s="196"/>
      <c r="M3340" s="196"/>
      <c r="N3340" s="216">
        <v>0</v>
      </c>
      <c r="O3340" s="216">
        <v>0</v>
      </c>
      <c r="P3340" s="216">
        <v>0</v>
      </c>
      <c r="Q3340" s="335">
        <v>0</v>
      </c>
      <c r="R3340" s="234"/>
      <c r="S3340" s="293" t="e">
        <f>#REF!</f>
        <v>#REF!</v>
      </c>
    </row>
    <row r="3341" spans="2:19" s="194" customFormat="1" x14ac:dyDescent="0.25">
      <c r="B3341" s="233">
        <v>3348</v>
      </c>
      <c r="C3341" s="293">
        <v>45531</v>
      </c>
      <c r="D3341" s="195" t="s">
        <v>477</v>
      </c>
      <c r="E3341" s="196" t="s">
        <v>92</v>
      </c>
      <c r="F3341" s="196" t="s">
        <v>470</v>
      </c>
      <c r="G3341" s="196" t="s">
        <v>210</v>
      </c>
      <c r="H3341" s="196">
        <v>4.1500000000000004</v>
      </c>
      <c r="I3341" s="196"/>
      <c r="J3341" s="196">
        <v>0</v>
      </c>
      <c r="K3341" s="448"/>
      <c r="L3341" s="196"/>
      <c r="M3341" s="196"/>
      <c r="N3341" s="216">
        <v>0</v>
      </c>
      <c r="O3341" s="216">
        <v>0</v>
      </c>
      <c r="P3341" s="216">
        <v>0</v>
      </c>
      <c r="Q3341" s="335">
        <v>0</v>
      </c>
      <c r="R3341" s="234"/>
      <c r="S3341" s="293" t="e">
        <f>#REF!</f>
        <v>#REF!</v>
      </c>
    </row>
    <row r="3342" spans="2:19" s="194" customFormat="1" x14ac:dyDescent="0.25">
      <c r="B3342" s="233">
        <v>3349</v>
      </c>
      <c r="C3342" s="293">
        <v>45531</v>
      </c>
      <c r="D3342" s="195" t="s">
        <v>116</v>
      </c>
      <c r="E3342" s="196" t="s">
        <v>92</v>
      </c>
      <c r="F3342" s="196" t="s">
        <v>1</v>
      </c>
      <c r="G3342" s="196" t="s">
        <v>209</v>
      </c>
      <c r="H3342" s="196">
        <v>6.65</v>
      </c>
      <c r="I3342" s="196" t="s">
        <v>215</v>
      </c>
      <c r="J3342" s="196">
        <v>24</v>
      </c>
      <c r="K3342" s="448">
        <v>715800</v>
      </c>
      <c r="L3342" s="196" t="s">
        <v>1</v>
      </c>
      <c r="M3342" s="196" t="s">
        <v>298</v>
      </c>
      <c r="N3342" s="216">
        <v>0</v>
      </c>
      <c r="O3342" s="216">
        <v>183.54000000000002</v>
      </c>
      <c r="P3342" s="216">
        <v>0</v>
      </c>
      <c r="Q3342" s="335">
        <v>0</v>
      </c>
      <c r="R3342" s="234"/>
      <c r="S3342" s="293" t="e">
        <f>#REF!</f>
        <v>#REF!</v>
      </c>
    </row>
    <row r="3343" spans="2:19" s="194" customFormat="1" x14ac:dyDescent="0.25">
      <c r="B3343" s="233">
        <v>3350</v>
      </c>
      <c r="C3343" s="293">
        <v>45531</v>
      </c>
      <c r="D3343" s="195" t="s">
        <v>94</v>
      </c>
      <c r="E3343" s="196" t="s">
        <v>92</v>
      </c>
      <c r="F3343" s="196" t="s">
        <v>1</v>
      </c>
      <c r="G3343" s="196" t="s">
        <v>209</v>
      </c>
      <c r="H3343" s="196">
        <v>6.65</v>
      </c>
      <c r="I3343" s="196"/>
      <c r="J3343" s="196">
        <v>0</v>
      </c>
      <c r="K3343" s="448"/>
      <c r="L3343" s="196"/>
      <c r="M3343" s="196"/>
      <c r="N3343" s="216">
        <v>0</v>
      </c>
      <c r="O3343" s="216">
        <v>0</v>
      </c>
      <c r="P3343" s="216">
        <v>0</v>
      </c>
      <c r="Q3343" s="335">
        <v>0</v>
      </c>
      <c r="R3343" s="234"/>
      <c r="S3343" s="293" t="e">
        <f>#REF!</f>
        <v>#REF!</v>
      </c>
    </row>
    <row r="3344" spans="2:19" s="194" customFormat="1" x14ac:dyDescent="0.25">
      <c r="B3344" s="233">
        <v>3351</v>
      </c>
      <c r="C3344" s="293">
        <v>45531</v>
      </c>
      <c r="D3344" s="195" t="s">
        <v>91</v>
      </c>
      <c r="E3344" s="196" t="s">
        <v>92</v>
      </c>
      <c r="F3344" s="196" t="s">
        <v>1</v>
      </c>
      <c r="G3344" s="196" t="s">
        <v>209</v>
      </c>
      <c r="H3344" s="196">
        <v>6.65</v>
      </c>
      <c r="I3344" s="196" t="s">
        <v>215</v>
      </c>
      <c r="J3344" s="196">
        <v>17</v>
      </c>
      <c r="K3344" s="448">
        <v>715180</v>
      </c>
      <c r="L3344" s="196" t="s">
        <v>63</v>
      </c>
      <c r="M3344" s="196" t="s">
        <v>298</v>
      </c>
      <c r="N3344" s="216">
        <v>0</v>
      </c>
      <c r="O3344" s="216">
        <v>130.00749999999999</v>
      </c>
      <c r="P3344" s="216">
        <v>0</v>
      </c>
      <c r="Q3344" s="335">
        <v>0</v>
      </c>
      <c r="R3344" s="234"/>
      <c r="S3344" s="293" t="e">
        <f>#REF!</f>
        <v>#REF!</v>
      </c>
    </row>
    <row r="3345" spans="2:19" s="194" customFormat="1" x14ac:dyDescent="0.25">
      <c r="B3345" s="233">
        <v>3352</v>
      </c>
      <c r="C3345" s="293">
        <v>45531</v>
      </c>
      <c r="D3345" s="195" t="s">
        <v>154</v>
      </c>
      <c r="E3345" s="196" t="s">
        <v>92</v>
      </c>
      <c r="F3345" s="196" t="s">
        <v>62</v>
      </c>
      <c r="G3345" s="196" t="s">
        <v>210</v>
      </c>
      <c r="H3345" s="196">
        <v>4.1500000000000004</v>
      </c>
      <c r="I3345" s="196" t="s">
        <v>215</v>
      </c>
      <c r="J3345" s="196">
        <v>30</v>
      </c>
      <c r="K3345" s="448">
        <v>715400</v>
      </c>
      <c r="L3345" s="196" t="s">
        <v>62</v>
      </c>
      <c r="M3345" s="196" t="s">
        <v>298</v>
      </c>
      <c r="N3345" s="216">
        <v>0</v>
      </c>
      <c r="O3345" s="216">
        <v>143.17500000000001</v>
      </c>
      <c r="P3345" s="216">
        <v>0</v>
      </c>
      <c r="Q3345" s="335">
        <v>0</v>
      </c>
      <c r="R3345" s="234"/>
      <c r="S3345" s="293" t="e">
        <f>#REF!</f>
        <v>#REF!</v>
      </c>
    </row>
    <row r="3346" spans="2:19" s="194" customFormat="1" x14ac:dyDescent="0.25">
      <c r="B3346" s="233">
        <v>3353</v>
      </c>
      <c r="C3346" s="293">
        <v>45531</v>
      </c>
      <c r="D3346" s="195" t="s">
        <v>155</v>
      </c>
      <c r="E3346" s="196" t="s">
        <v>92</v>
      </c>
      <c r="F3346" s="196" t="s">
        <v>62</v>
      </c>
      <c r="G3346" s="196" t="s">
        <v>210</v>
      </c>
      <c r="H3346" s="196">
        <v>4.1500000000000004</v>
      </c>
      <c r="I3346" s="196" t="s">
        <v>215</v>
      </c>
      <c r="J3346" s="196">
        <v>30</v>
      </c>
      <c r="K3346" s="448">
        <v>715400</v>
      </c>
      <c r="L3346" s="196" t="s">
        <v>62</v>
      </c>
      <c r="M3346" s="196" t="s">
        <v>298</v>
      </c>
      <c r="N3346" s="216">
        <v>0</v>
      </c>
      <c r="O3346" s="216">
        <v>143.17500000000001</v>
      </c>
      <c r="P3346" s="216">
        <v>0</v>
      </c>
      <c r="Q3346" s="335">
        <v>0</v>
      </c>
      <c r="R3346" s="234"/>
      <c r="S3346" s="293" t="e">
        <f>#REF!</f>
        <v>#REF!</v>
      </c>
    </row>
    <row r="3347" spans="2:19" s="194" customFormat="1" x14ac:dyDescent="0.25">
      <c r="B3347" s="233">
        <v>3354</v>
      </c>
      <c r="C3347" s="293">
        <v>45531</v>
      </c>
      <c r="D3347" s="195" t="s">
        <v>426</v>
      </c>
      <c r="E3347" s="196" t="s">
        <v>159</v>
      </c>
      <c r="F3347" s="196" t="s">
        <v>381</v>
      </c>
      <c r="G3347" s="196" t="s">
        <v>159</v>
      </c>
      <c r="H3347" s="196">
        <v>10</v>
      </c>
      <c r="I3347" s="196" t="s">
        <v>66</v>
      </c>
      <c r="J3347" s="196">
        <v>5</v>
      </c>
      <c r="K3347" s="448"/>
      <c r="L3347" s="196"/>
      <c r="M3347" s="196"/>
      <c r="N3347" s="216">
        <v>0</v>
      </c>
      <c r="O3347" s="216">
        <v>0</v>
      </c>
      <c r="P3347" s="216">
        <v>50</v>
      </c>
      <c r="Q3347" s="335">
        <v>0</v>
      </c>
      <c r="R3347" s="234"/>
      <c r="S3347" s="293" t="e">
        <f>#REF!</f>
        <v>#REF!</v>
      </c>
    </row>
    <row r="3348" spans="2:19" s="194" customFormat="1" x14ac:dyDescent="0.25">
      <c r="B3348" s="233">
        <v>3355</v>
      </c>
      <c r="C3348" s="293">
        <v>45531</v>
      </c>
      <c r="D3348" s="195" t="s">
        <v>277</v>
      </c>
      <c r="E3348" s="196" t="s">
        <v>176</v>
      </c>
      <c r="F3348" s="196" t="s">
        <v>7</v>
      </c>
      <c r="G3348" s="196" t="s">
        <v>209</v>
      </c>
      <c r="H3348" s="196">
        <v>7</v>
      </c>
      <c r="I3348" s="196" t="s">
        <v>214</v>
      </c>
      <c r="J3348" s="196">
        <v>50</v>
      </c>
      <c r="K3348" s="448"/>
      <c r="L3348" s="196"/>
      <c r="M3348" s="196"/>
      <c r="N3348" s="216">
        <v>350</v>
      </c>
      <c r="O3348" s="216">
        <v>0</v>
      </c>
      <c r="P3348" s="216">
        <v>0</v>
      </c>
      <c r="Q3348" s="335">
        <v>0</v>
      </c>
      <c r="R3348" s="234"/>
      <c r="S3348" s="293" t="e">
        <f>#REF!</f>
        <v>#REF!</v>
      </c>
    </row>
    <row r="3349" spans="2:19" s="194" customFormat="1" x14ac:dyDescent="0.25">
      <c r="B3349" s="233">
        <v>3356</v>
      </c>
      <c r="C3349" s="293">
        <v>45531</v>
      </c>
      <c r="D3349" s="195" t="s">
        <v>261</v>
      </c>
      <c r="E3349" s="196" t="s">
        <v>269</v>
      </c>
      <c r="F3349" s="196" t="s">
        <v>7</v>
      </c>
      <c r="G3349" s="196" t="s">
        <v>210</v>
      </c>
      <c r="H3349" s="196">
        <v>5</v>
      </c>
      <c r="I3349" s="196" t="s">
        <v>214</v>
      </c>
      <c r="J3349" s="196">
        <v>45</v>
      </c>
      <c r="K3349" s="448"/>
      <c r="L3349" s="196"/>
      <c r="M3349" s="196"/>
      <c r="N3349" s="216">
        <v>225</v>
      </c>
      <c r="O3349" s="216">
        <v>0</v>
      </c>
      <c r="P3349" s="216">
        <v>0</v>
      </c>
      <c r="Q3349" s="335">
        <v>0</v>
      </c>
      <c r="R3349" s="234"/>
      <c r="S3349" s="293" t="e">
        <f>#REF!</f>
        <v>#REF!</v>
      </c>
    </row>
    <row r="3350" spans="2:19" s="194" customFormat="1" x14ac:dyDescent="0.25">
      <c r="B3350" s="233">
        <v>3357</v>
      </c>
      <c r="C3350" s="293">
        <v>45531</v>
      </c>
      <c r="D3350" s="195" t="s">
        <v>254</v>
      </c>
      <c r="E3350" s="196" t="s">
        <v>159</v>
      </c>
      <c r="F3350" s="196" t="s">
        <v>7</v>
      </c>
      <c r="G3350" s="196" t="s">
        <v>159</v>
      </c>
      <c r="H3350" s="196">
        <v>10</v>
      </c>
      <c r="I3350" s="196"/>
      <c r="J3350" s="196">
        <v>0</v>
      </c>
      <c r="K3350" s="448"/>
      <c r="L3350" s="196"/>
      <c r="M3350" s="196"/>
      <c r="N3350" s="216">
        <v>0</v>
      </c>
      <c r="O3350" s="216">
        <v>0</v>
      </c>
      <c r="P3350" s="216">
        <v>0</v>
      </c>
      <c r="Q3350" s="335">
        <v>0</v>
      </c>
      <c r="R3350" s="234"/>
      <c r="S3350" s="293" t="e">
        <f>#REF!</f>
        <v>#REF!</v>
      </c>
    </row>
    <row r="3351" spans="2:19" s="194" customFormat="1" x14ac:dyDescent="0.25">
      <c r="B3351" s="233">
        <v>3358</v>
      </c>
      <c r="C3351" s="293">
        <v>45531</v>
      </c>
      <c r="D3351" s="195" t="s">
        <v>352</v>
      </c>
      <c r="E3351" s="196" t="s">
        <v>176</v>
      </c>
      <c r="F3351" s="196" t="s">
        <v>7</v>
      </c>
      <c r="G3351" s="196" t="s">
        <v>209</v>
      </c>
      <c r="H3351" s="196">
        <v>7</v>
      </c>
      <c r="I3351" s="196"/>
      <c r="J3351" s="196">
        <v>0</v>
      </c>
      <c r="K3351" s="448"/>
      <c r="L3351" s="196"/>
      <c r="M3351" s="196"/>
      <c r="N3351" s="216">
        <v>0</v>
      </c>
      <c r="O3351" s="216">
        <v>0</v>
      </c>
      <c r="P3351" s="216">
        <v>0</v>
      </c>
      <c r="Q3351" s="335">
        <v>0</v>
      </c>
      <c r="R3351" s="234"/>
      <c r="S3351" s="293" t="e">
        <f>#REF!</f>
        <v>#REF!</v>
      </c>
    </row>
    <row r="3352" spans="2:19" s="194" customFormat="1" x14ac:dyDescent="0.25">
      <c r="B3352" s="233">
        <v>3359</v>
      </c>
      <c r="C3352" s="293">
        <v>45531</v>
      </c>
      <c r="D3352" s="195" t="s">
        <v>175</v>
      </c>
      <c r="E3352" s="196" t="s">
        <v>176</v>
      </c>
      <c r="F3352" s="196" t="s">
        <v>7</v>
      </c>
      <c r="G3352" s="196" t="s">
        <v>209</v>
      </c>
      <c r="H3352" s="196">
        <v>7</v>
      </c>
      <c r="I3352" s="196" t="s">
        <v>214</v>
      </c>
      <c r="J3352" s="196">
        <v>48</v>
      </c>
      <c r="K3352" s="448"/>
      <c r="L3352" s="196"/>
      <c r="M3352" s="196"/>
      <c r="N3352" s="216">
        <v>336</v>
      </c>
      <c r="O3352" s="216">
        <v>0</v>
      </c>
      <c r="P3352" s="216">
        <v>0</v>
      </c>
      <c r="Q3352" s="335">
        <v>0</v>
      </c>
      <c r="R3352" s="234"/>
      <c r="S3352" s="293" t="e">
        <f>#REF!</f>
        <v>#REF!</v>
      </c>
    </row>
    <row r="3353" spans="2:19" s="194" customFormat="1" x14ac:dyDescent="0.25">
      <c r="B3353" s="233">
        <v>3360</v>
      </c>
      <c r="C3353" s="293">
        <v>45531</v>
      </c>
      <c r="D3353" s="195" t="s">
        <v>171</v>
      </c>
      <c r="E3353" s="196" t="s">
        <v>159</v>
      </c>
      <c r="F3353" s="196" t="s">
        <v>7</v>
      </c>
      <c r="G3353" s="196" t="s">
        <v>159</v>
      </c>
      <c r="H3353" s="196">
        <v>11.2</v>
      </c>
      <c r="I3353" s="196" t="s">
        <v>66</v>
      </c>
      <c r="J3353" s="196">
        <v>9</v>
      </c>
      <c r="K3353" s="448"/>
      <c r="L3353" s="196"/>
      <c r="M3353" s="196"/>
      <c r="N3353" s="216">
        <v>0</v>
      </c>
      <c r="O3353" s="216">
        <v>0</v>
      </c>
      <c r="P3353" s="216">
        <v>100.8</v>
      </c>
      <c r="Q3353" s="335">
        <v>0</v>
      </c>
      <c r="R3353" s="234"/>
      <c r="S3353" s="293" t="e">
        <f>#REF!</f>
        <v>#REF!</v>
      </c>
    </row>
    <row r="3354" spans="2:19" s="194" customFormat="1" x14ac:dyDescent="0.25">
      <c r="B3354" s="233">
        <v>3361</v>
      </c>
      <c r="C3354" s="293">
        <v>45531</v>
      </c>
      <c r="D3354" s="195" t="s">
        <v>150</v>
      </c>
      <c r="E3354" s="196" t="s">
        <v>92</v>
      </c>
      <c r="F3354" s="196" t="s">
        <v>63</v>
      </c>
      <c r="G3354" s="196" t="s">
        <v>210</v>
      </c>
      <c r="H3354" s="196">
        <v>4.1500000000000004</v>
      </c>
      <c r="I3354" s="196" t="s">
        <v>215</v>
      </c>
      <c r="J3354" s="196">
        <v>25</v>
      </c>
      <c r="K3354" s="448">
        <v>715180</v>
      </c>
      <c r="L3354" s="196" t="s">
        <v>63</v>
      </c>
      <c r="M3354" s="196" t="s">
        <v>298</v>
      </c>
      <c r="N3354" s="216">
        <v>0</v>
      </c>
      <c r="O3354" s="216">
        <v>119.31250000000001</v>
      </c>
      <c r="P3354" s="216">
        <v>0</v>
      </c>
      <c r="Q3354" s="335">
        <v>0</v>
      </c>
      <c r="R3354" s="234"/>
      <c r="S3354" s="293" t="e">
        <f>#REF!</f>
        <v>#REF!</v>
      </c>
    </row>
    <row r="3355" spans="2:19" s="194" customFormat="1" x14ac:dyDescent="0.25">
      <c r="B3355" s="233">
        <v>3362</v>
      </c>
      <c r="C3355" s="293">
        <v>45531</v>
      </c>
      <c r="D3355" s="195" t="s">
        <v>148</v>
      </c>
      <c r="E3355" s="196" t="s">
        <v>92</v>
      </c>
      <c r="F3355" s="196" t="s">
        <v>63</v>
      </c>
      <c r="G3355" s="196" t="s">
        <v>210</v>
      </c>
      <c r="H3355" s="196">
        <v>4.1500000000000004</v>
      </c>
      <c r="I3355" s="196" t="s">
        <v>215</v>
      </c>
      <c r="J3355" s="196">
        <v>27</v>
      </c>
      <c r="K3355" s="448">
        <v>715180</v>
      </c>
      <c r="L3355" s="196" t="s">
        <v>63</v>
      </c>
      <c r="M3355" s="196" t="s">
        <v>298</v>
      </c>
      <c r="N3355" s="216">
        <v>0</v>
      </c>
      <c r="O3355" s="216">
        <v>128.85750000000002</v>
      </c>
      <c r="P3355" s="216">
        <v>0</v>
      </c>
      <c r="Q3355" s="335">
        <v>0</v>
      </c>
      <c r="R3355" s="234"/>
      <c r="S3355" s="293" t="e">
        <f>#REF!</f>
        <v>#REF!</v>
      </c>
    </row>
    <row r="3356" spans="2:19" s="194" customFormat="1" x14ac:dyDescent="0.25">
      <c r="B3356" s="233">
        <v>3363</v>
      </c>
      <c r="C3356" s="293">
        <v>45531</v>
      </c>
      <c r="D3356" s="195" t="s">
        <v>177</v>
      </c>
      <c r="E3356" s="196" t="s">
        <v>159</v>
      </c>
      <c r="F3356" s="196" t="s">
        <v>8</v>
      </c>
      <c r="G3356" s="196" t="s">
        <v>159</v>
      </c>
      <c r="H3356" s="196">
        <v>11.6</v>
      </c>
      <c r="I3356" s="196" t="s">
        <v>66</v>
      </c>
      <c r="J3356" s="196">
        <v>3</v>
      </c>
      <c r="K3356" s="448"/>
      <c r="L3356" s="196" t="s">
        <v>356</v>
      </c>
      <c r="M3356" s="196"/>
      <c r="N3356" s="216">
        <v>0</v>
      </c>
      <c r="O3356" s="216">
        <v>0</v>
      </c>
      <c r="P3356" s="216">
        <v>34.799999999999997</v>
      </c>
      <c r="Q3356" s="335">
        <v>0</v>
      </c>
      <c r="R3356" s="234"/>
      <c r="S3356" s="293" t="e">
        <f>#REF!</f>
        <v>#REF!</v>
      </c>
    </row>
    <row r="3357" spans="2:19" s="194" customFormat="1" x14ac:dyDescent="0.25">
      <c r="B3357" s="233">
        <v>3364</v>
      </c>
      <c r="C3357" s="293">
        <v>45531</v>
      </c>
      <c r="D3357" s="195" t="s">
        <v>139</v>
      </c>
      <c r="E3357" s="196" t="s">
        <v>92</v>
      </c>
      <c r="F3357" s="196" t="s">
        <v>2</v>
      </c>
      <c r="G3357" s="196" t="s">
        <v>209</v>
      </c>
      <c r="H3357" s="196">
        <v>7</v>
      </c>
      <c r="I3357" s="196" t="s">
        <v>214</v>
      </c>
      <c r="J3357" s="196">
        <v>35</v>
      </c>
      <c r="K3357" s="448">
        <v>712650</v>
      </c>
      <c r="L3357" s="196" t="s">
        <v>2</v>
      </c>
      <c r="M3357" s="196" t="s">
        <v>298</v>
      </c>
      <c r="N3357" s="216">
        <v>245</v>
      </c>
      <c r="O3357" s="216">
        <v>0</v>
      </c>
      <c r="P3357" s="216">
        <v>0</v>
      </c>
      <c r="Q3357" s="335">
        <v>0</v>
      </c>
      <c r="R3357" s="234"/>
      <c r="S3357" s="293" t="e">
        <f>#REF!</f>
        <v>#REF!</v>
      </c>
    </row>
    <row r="3358" spans="2:19" s="194" customFormat="1" x14ac:dyDescent="0.25">
      <c r="B3358" s="233">
        <v>3365</v>
      </c>
      <c r="C3358" s="293">
        <v>45531</v>
      </c>
      <c r="D3358" s="195" t="s">
        <v>140</v>
      </c>
      <c r="E3358" s="196" t="s">
        <v>92</v>
      </c>
      <c r="F3358" s="196" t="s">
        <v>2</v>
      </c>
      <c r="G3358" s="196" t="s">
        <v>209</v>
      </c>
      <c r="H3358" s="196">
        <v>7</v>
      </c>
      <c r="I3358" s="196" t="s">
        <v>214</v>
      </c>
      <c r="J3358" s="196">
        <v>35</v>
      </c>
      <c r="K3358" s="448">
        <v>712650</v>
      </c>
      <c r="L3358" s="196" t="s">
        <v>2</v>
      </c>
      <c r="M3358" s="196" t="s">
        <v>298</v>
      </c>
      <c r="N3358" s="216">
        <v>245</v>
      </c>
      <c r="O3358" s="216">
        <v>0</v>
      </c>
      <c r="P3358" s="216">
        <v>0</v>
      </c>
      <c r="Q3358" s="335">
        <v>0</v>
      </c>
      <c r="R3358" s="234"/>
      <c r="S3358" s="293" t="e">
        <f>#REF!</f>
        <v>#REF!</v>
      </c>
    </row>
    <row r="3359" spans="2:19" s="194" customFormat="1" x14ac:dyDescent="0.25">
      <c r="B3359" s="233">
        <v>3366</v>
      </c>
      <c r="C3359" s="293">
        <v>45531</v>
      </c>
      <c r="D3359" s="195" t="s">
        <v>141</v>
      </c>
      <c r="E3359" s="196" t="s">
        <v>92</v>
      </c>
      <c r="F3359" s="196" t="s">
        <v>2</v>
      </c>
      <c r="G3359" s="196" t="s">
        <v>209</v>
      </c>
      <c r="H3359" s="196">
        <v>7</v>
      </c>
      <c r="I3359" s="196" t="s">
        <v>215</v>
      </c>
      <c r="J3359" s="196">
        <v>35</v>
      </c>
      <c r="K3359" s="448">
        <v>715800</v>
      </c>
      <c r="L3359" s="196" t="s">
        <v>1</v>
      </c>
      <c r="M3359" s="196" t="s">
        <v>298</v>
      </c>
      <c r="N3359" s="216">
        <v>0</v>
      </c>
      <c r="O3359" s="216">
        <v>281.75</v>
      </c>
      <c r="P3359" s="216">
        <v>0</v>
      </c>
      <c r="Q3359" s="335">
        <v>0</v>
      </c>
      <c r="R3359" s="234"/>
      <c r="S3359" s="293" t="e">
        <f>#REF!</f>
        <v>#REF!</v>
      </c>
    </row>
    <row r="3360" spans="2:19" s="194" customFormat="1" x14ac:dyDescent="0.25">
      <c r="B3360" s="233">
        <v>3367</v>
      </c>
      <c r="C3360" s="293">
        <v>45531</v>
      </c>
      <c r="D3360" s="195" t="s">
        <v>252</v>
      </c>
      <c r="E3360" s="196" t="s">
        <v>92</v>
      </c>
      <c r="F3360" s="196" t="s">
        <v>2</v>
      </c>
      <c r="G3360" s="196" t="s">
        <v>209</v>
      </c>
      <c r="H3360" s="196">
        <v>7</v>
      </c>
      <c r="I3360" s="196" t="s">
        <v>214</v>
      </c>
      <c r="J3360" s="196">
        <v>30</v>
      </c>
      <c r="K3360" s="448">
        <v>712650</v>
      </c>
      <c r="L3360" s="196" t="s">
        <v>2</v>
      </c>
      <c r="M3360" s="196" t="s">
        <v>298</v>
      </c>
      <c r="N3360" s="216">
        <v>210</v>
      </c>
      <c r="O3360" s="216">
        <v>0</v>
      </c>
      <c r="P3360" s="216">
        <v>0</v>
      </c>
      <c r="Q3360" s="335">
        <v>0</v>
      </c>
      <c r="R3360" s="234"/>
      <c r="S3360" s="293" t="e">
        <f>#REF!</f>
        <v>#REF!</v>
      </c>
    </row>
    <row r="3361" spans="2:19" s="194" customFormat="1" x14ac:dyDescent="0.25">
      <c r="B3361" s="233">
        <v>3368</v>
      </c>
      <c r="C3361" s="293">
        <v>45531</v>
      </c>
      <c r="D3361" s="195" t="s">
        <v>259</v>
      </c>
      <c r="E3361" s="196" t="s">
        <v>92</v>
      </c>
      <c r="F3361" s="196" t="s">
        <v>2</v>
      </c>
      <c r="G3361" s="196" t="s">
        <v>209</v>
      </c>
      <c r="H3361" s="196">
        <v>7</v>
      </c>
      <c r="I3361" s="196" t="s">
        <v>214</v>
      </c>
      <c r="J3361" s="196">
        <v>30</v>
      </c>
      <c r="K3361" s="448">
        <v>712650</v>
      </c>
      <c r="L3361" s="196" t="s">
        <v>2</v>
      </c>
      <c r="M3361" s="196" t="s">
        <v>298</v>
      </c>
      <c r="N3361" s="216">
        <v>210</v>
      </c>
      <c r="O3361" s="216">
        <v>0</v>
      </c>
      <c r="P3361" s="216">
        <v>0</v>
      </c>
      <c r="Q3361" s="335">
        <v>0</v>
      </c>
      <c r="R3361" s="234"/>
      <c r="S3361" s="293" t="e">
        <f>#REF!</f>
        <v>#REF!</v>
      </c>
    </row>
    <row r="3362" spans="2:19" s="194" customFormat="1" x14ac:dyDescent="0.25">
      <c r="B3362" s="233">
        <v>3369</v>
      </c>
      <c r="C3362" s="293">
        <v>45531</v>
      </c>
      <c r="D3362" s="195" t="s">
        <v>260</v>
      </c>
      <c r="E3362" s="196" t="s">
        <v>92</v>
      </c>
      <c r="F3362" s="196" t="s">
        <v>2</v>
      </c>
      <c r="G3362" s="196" t="s">
        <v>209</v>
      </c>
      <c r="H3362" s="196">
        <v>7</v>
      </c>
      <c r="I3362" s="196"/>
      <c r="J3362" s="196">
        <v>0</v>
      </c>
      <c r="K3362" s="448"/>
      <c r="L3362" s="196"/>
      <c r="M3362" s="196"/>
      <c r="N3362" s="216">
        <v>0</v>
      </c>
      <c r="O3362" s="216">
        <v>0</v>
      </c>
      <c r="P3362" s="216">
        <v>0</v>
      </c>
      <c r="Q3362" s="335">
        <v>0</v>
      </c>
      <c r="R3362" s="234"/>
      <c r="S3362" s="293" t="e">
        <f>#REF!</f>
        <v>#REF!</v>
      </c>
    </row>
    <row r="3363" spans="2:19" s="194" customFormat="1" x14ac:dyDescent="0.25">
      <c r="B3363" s="233">
        <v>3370</v>
      </c>
      <c r="C3363" s="293">
        <v>45531</v>
      </c>
      <c r="D3363" s="195" t="s">
        <v>379</v>
      </c>
      <c r="E3363" s="196" t="s">
        <v>269</v>
      </c>
      <c r="F3363" s="196" t="s">
        <v>381</v>
      </c>
      <c r="G3363" s="196" t="s">
        <v>210</v>
      </c>
      <c r="H3363" s="196">
        <v>4.1500000000000004</v>
      </c>
      <c r="I3363" s="196" t="s">
        <v>215</v>
      </c>
      <c r="J3363" s="196">
        <v>28</v>
      </c>
      <c r="K3363" s="448">
        <v>715650</v>
      </c>
      <c r="L3363" s="196" t="s">
        <v>381</v>
      </c>
      <c r="M3363" s="196" t="s">
        <v>298</v>
      </c>
      <c r="N3363" s="216">
        <v>0</v>
      </c>
      <c r="O3363" s="216">
        <v>133.63</v>
      </c>
      <c r="P3363" s="216">
        <v>0</v>
      </c>
      <c r="Q3363" s="335">
        <v>0</v>
      </c>
      <c r="R3363" s="234"/>
      <c r="S3363" s="293" t="e">
        <f>#REF!</f>
        <v>#REF!</v>
      </c>
    </row>
    <row r="3364" spans="2:19" s="194" customFormat="1" x14ac:dyDescent="0.25">
      <c r="B3364" s="233">
        <v>3371</v>
      </c>
      <c r="C3364" s="293">
        <v>45531</v>
      </c>
      <c r="D3364" s="195" t="s">
        <v>380</v>
      </c>
      <c r="E3364" s="196" t="s">
        <v>269</v>
      </c>
      <c r="F3364" s="196" t="s">
        <v>381</v>
      </c>
      <c r="G3364" s="196" t="s">
        <v>210</v>
      </c>
      <c r="H3364" s="196">
        <v>4.1500000000000004</v>
      </c>
      <c r="I3364" s="196" t="s">
        <v>215</v>
      </c>
      <c r="J3364" s="196">
        <v>28</v>
      </c>
      <c r="K3364" s="448">
        <v>715650</v>
      </c>
      <c r="L3364" s="196" t="s">
        <v>381</v>
      </c>
      <c r="M3364" s="196" t="s">
        <v>298</v>
      </c>
      <c r="N3364" s="216">
        <v>0</v>
      </c>
      <c r="O3364" s="216">
        <v>133.63</v>
      </c>
      <c r="P3364" s="216">
        <v>0</v>
      </c>
      <c r="Q3364" s="335">
        <v>0</v>
      </c>
      <c r="R3364" s="234"/>
      <c r="S3364" s="293" t="e">
        <f>#REF!</f>
        <v>#REF!</v>
      </c>
    </row>
    <row r="3365" spans="2:19" s="194" customFormat="1" x14ac:dyDescent="0.25">
      <c r="B3365" s="233">
        <v>3372</v>
      </c>
      <c r="C3365" s="293">
        <v>45531</v>
      </c>
      <c r="D3365" s="195" t="s">
        <v>96</v>
      </c>
      <c r="E3365" s="196" t="s">
        <v>159</v>
      </c>
      <c r="F3365" s="196" t="s">
        <v>1</v>
      </c>
      <c r="G3365" s="196" t="s">
        <v>159</v>
      </c>
      <c r="H3365" s="196">
        <v>11.8</v>
      </c>
      <c r="I3365" s="196" t="s">
        <v>66</v>
      </c>
      <c r="J3365" s="196">
        <v>3</v>
      </c>
      <c r="K3365" s="448"/>
      <c r="L3365" s="196" t="s">
        <v>356</v>
      </c>
      <c r="M3365" s="196"/>
      <c r="N3365" s="216">
        <v>0</v>
      </c>
      <c r="O3365" s="216">
        <v>0</v>
      </c>
      <c r="P3365" s="216">
        <v>35.400000000000006</v>
      </c>
      <c r="Q3365" s="335">
        <v>0</v>
      </c>
      <c r="R3365" s="234"/>
      <c r="S3365" s="293" t="e">
        <f>#REF!</f>
        <v>#REF!</v>
      </c>
    </row>
    <row r="3366" spans="2:19" s="194" customFormat="1" x14ac:dyDescent="0.25">
      <c r="B3366" s="233">
        <v>3373</v>
      </c>
      <c r="C3366" s="293">
        <v>45531</v>
      </c>
      <c r="D3366" s="195" t="s">
        <v>128</v>
      </c>
      <c r="E3366" s="196" t="s">
        <v>159</v>
      </c>
      <c r="F3366" s="196" t="s">
        <v>1</v>
      </c>
      <c r="G3366" s="196" t="s">
        <v>159</v>
      </c>
      <c r="H3366" s="196">
        <v>11.8</v>
      </c>
      <c r="I3366" s="196" t="s">
        <v>66</v>
      </c>
      <c r="J3366" s="196">
        <v>4</v>
      </c>
      <c r="K3366" s="448"/>
      <c r="L3366" s="196" t="s">
        <v>356</v>
      </c>
      <c r="M3366" s="196"/>
      <c r="N3366" s="216">
        <v>0</v>
      </c>
      <c r="O3366" s="216">
        <v>0</v>
      </c>
      <c r="P3366" s="216">
        <v>47.2</v>
      </c>
      <c r="Q3366" s="335">
        <v>0</v>
      </c>
      <c r="R3366" s="234"/>
      <c r="S3366" s="293" t="e">
        <f>#REF!</f>
        <v>#REF!</v>
      </c>
    </row>
    <row r="3367" spans="2:19" s="194" customFormat="1" x14ac:dyDescent="0.25">
      <c r="B3367" s="233">
        <v>3374</v>
      </c>
      <c r="C3367" s="293">
        <v>45531</v>
      </c>
      <c r="D3367" s="195" t="s">
        <v>255</v>
      </c>
      <c r="E3367" s="196" t="s">
        <v>159</v>
      </c>
      <c r="F3367" s="196" t="s">
        <v>65</v>
      </c>
      <c r="G3367" s="196" t="s">
        <v>159</v>
      </c>
      <c r="H3367" s="196">
        <v>30.5</v>
      </c>
      <c r="I3367" s="196"/>
      <c r="J3367" s="196"/>
      <c r="K3367" s="448"/>
      <c r="L3367" s="196"/>
      <c r="M3367" s="196"/>
      <c r="N3367" s="216">
        <v>0</v>
      </c>
      <c r="O3367" s="216">
        <v>0</v>
      </c>
      <c r="P3367" s="216">
        <v>0</v>
      </c>
      <c r="Q3367" s="335">
        <v>0</v>
      </c>
      <c r="R3367" s="234"/>
      <c r="S3367" s="293" t="e">
        <f>#REF!</f>
        <v>#REF!</v>
      </c>
    </row>
    <row r="3368" spans="2:19" s="194" customFormat="1" x14ac:dyDescent="0.25">
      <c r="B3368" s="233">
        <v>3375</v>
      </c>
      <c r="C3368" s="293">
        <v>45531</v>
      </c>
      <c r="D3368" s="195" t="s">
        <v>467</v>
      </c>
      <c r="E3368" s="196" t="s">
        <v>159</v>
      </c>
      <c r="F3368" s="196" t="s">
        <v>63</v>
      </c>
      <c r="G3368" s="196" t="s">
        <v>159</v>
      </c>
      <c r="H3368" s="196">
        <v>13</v>
      </c>
      <c r="I3368" s="196" t="s">
        <v>66</v>
      </c>
      <c r="J3368" s="196">
        <v>4</v>
      </c>
      <c r="K3368" s="448"/>
      <c r="L3368" s="196" t="s">
        <v>356</v>
      </c>
      <c r="M3368" s="196"/>
      <c r="N3368" s="216">
        <v>0</v>
      </c>
      <c r="O3368" s="216">
        <v>0</v>
      </c>
      <c r="P3368" s="216">
        <v>52</v>
      </c>
      <c r="Q3368" s="335">
        <v>0</v>
      </c>
      <c r="R3368" s="234"/>
      <c r="S3368" s="293"/>
    </row>
    <row r="3369" spans="2:19" s="194" customFormat="1" x14ac:dyDescent="0.25">
      <c r="B3369" s="233">
        <v>3364</v>
      </c>
      <c r="C3369" s="293">
        <v>45532</v>
      </c>
      <c r="D3369" s="195" t="s">
        <v>505</v>
      </c>
      <c r="E3369" s="196" t="s">
        <v>130</v>
      </c>
      <c r="F3369" s="196" t="s">
        <v>130</v>
      </c>
      <c r="G3369" s="196" t="s">
        <v>304</v>
      </c>
      <c r="H3369" s="196">
        <v>1</v>
      </c>
      <c r="I3369" s="196" t="s">
        <v>303</v>
      </c>
      <c r="J3369" s="196">
        <v>56</v>
      </c>
      <c r="K3369" s="448"/>
      <c r="L3369" s="196"/>
      <c r="M3369" s="196" t="s">
        <v>514</v>
      </c>
      <c r="N3369" s="216">
        <v>0</v>
      </c>
      <c r="O3369" s="216">
        <v>0</v>
      </c>
      <c r="P3369" s="216">
        <v>0</v>
      </c>
      <c r="Q3369" s="335">
        <v>0</v>
      </c>
      <c r="R3369" s="234"/>
      <c r="S3369" s="293" t="e">
        <f>#REF!</f>
        <v>#REF!</v>
      </c>
    </row>
    <row r="3370" spans="2:19" s="194" customFormat="1" x14ac:dyDescent="0.25">
      <c r="B3370" s="233">
        <v>3376</v>
      </c>
      <c r="C3370" s="293">
        <v>45532</v>
      </c>
      <c r="D3370" s="195" t="s">
        <v>505</v>
      </c>
      <c r="E3370" s="196" t="s">
        <v>130</v>
      </c>
      <c r="F3370" s="196" t="s">
        <v>130</v>
      </c>
      <c r="G3370" s="196" t="s">
        <v>304</v>
      </c>
      <c r="H3370" s="196">
        <v>1</v>
      </c>
      <c r="I3370" s="196" t="s">
        <v>303</v>
      </c>
      <c r="J3370" s="196">
        <v>20</v>
      </c>
      <c r="K3370" s="448"/>
      <c r="L3370" s="196"/>
      <c r="M3370" s="196" t="s">
        <v>482</v>
      </c>
      <c r="N3370" s="216">
        <v>0</v>
      </c>
      <c r="O3370" s="216">
        <v>0</v>
      </c>
      <c r="P3370" s="216">
        <v>0</v>
      </c>
      <c r="Q3370" s="335">
        <v>0</v>
      </c>
      <c r="R3370" s="234"/>
      <c r="S3370" s="293" t="e">
        <f>#REF!</f>
        <v>#REF!</v>
      </c>
    </row>
    <row r="3371" spans="2:19" s="194" customFormat="1" x14ac:dyDescent="0.25">
      <c r="B3371" s="233">
        <v>3377</v>
      </c>
      <c r="C3371" s="293">
        <v>45532</v>
      </c>
      <c r="D3371" s="195" t="s">
        <v>474</v>
      </c>
      <c r="E3371" s="196" t="s">
        <v>92</v>
      </c>
      <c r="F3371" s="196" t="s">
        <v>470</v>
      </c>
      <c r="G3371" s="196" t="s">
        <v>210</v>
      </c>
      <c r="H3371" s="196">
        <v>4.1500000000000004</v>
      </c>
      <c r="I3371" s="196" t="s">
        <v>215</v>
      </c>
      <c r="J3371" s="196">
        <v>26</v>
      </c>
      <c r="K3371" s="448">
        <v>715750</v>
      </c>
      <c r="L3371" s="196" t="s">
        <v>470</v>
      </c>
      <c r="M3371" s="196" t="s">
        <v>298</v>
      </c>
      <c r="N3371" s="216">
        <v>0</v>
      </c>
      <c r="O3371" s="216">
        <v>124.08499999999999</v>
      </c>
      <c r="P3371" s="216">
        <v>0</v>
      </c>
      <c r="Q3371" s="335">
        <v>0</v>
      </c>
      <c r="R3371" s="234"/>
      <c r="S3371" s="293" t="e">
        <f>#REF!</f>
        <v>#REF!</v>
      </c>
    </row>
    <row r="3372" spans="2:19" s="194" customFormat="1" x14ac:dyDescent="0.25">
      <c r="B3372" s="233">
        <v>3378</v>
      </c>
      <c r="C3372" s="293">
        <v>45532</v>
      </c>
      <c r="D3372" s="195" t="s">
        <v>475</v>
      </c>
      <c r="E3372" s="196" t="s">
        <v>92</v>
      </c>
      <c r="F3372" s="196" t="s">
        <v>470</v>
      </c>
      <c r="G3372" s="196" t="s">
        <v>210</v>
      </c>
      <c r="H3372" s="196">
        <v>4.1500000000000004</v>
      </c>
      <c r="I3372" s="196" t="s">
        <v>215</v>
      </c>
      <c r="J3372" s="196">
        <v>26</v>
      </c>
      <c r="K3372" s="448">
        <v>715750</v>
      </c>
      <c r="L3372" s="196" t="s">
        <v>470</v>
      </c>
      <c r="M3372" s="196" t="s">
        <v>298</v>
      </c>
      <c r="N3372" s="216">
        <v>0</v>
      </c>
      <c r="O3372" s="216">
        <v>124.08499999999999</v>
      </c>
      <c r="P3372" s="216">
        <v>0</v>
      </c>
      <c r="Q3372" s="335">
        <v>0</v>
      </c>
      <c r="R3372" s="234"/>
      <c r="S3372" s="293" t="e">
        <f>#REF!</f>
        <v>#REF!</v>
      </c>
    </row>
    <row r="3373" spans="2:19" s="194" customFormat="1" x14ac:dyDescent="0.25">
      <c r="B3373" s="233">
        <v>3379</v>
      </c>
      <c r="C3373" s="293">
        <v>45532</v>
      </c>
      <c r="D3373" s="195" t="s">
        <v>476</v>
      </c>
      <c r="E3373" s="196" t="s">
        <v>92</v>
      </c>
      <c r="F3373" s="196" t="s">
        <v>470</v>
      </c>
      <c r="G3373" s="196" t="s">
        <v>210</v>
      </c>
      <c r="H3373" s="196">
        <v>4.1500000000000004</v>
      </c>
      <c r="I3373" s="196" t="s">
        <v>215</v>
      </c>
      <c r="J3373" s="196">
        <v>13</v>
      </c>
      <c r="K3373" s="448">
        <v>715750</v>
      </c>
      <c r="L3373" s="196" t="s">
        <v>470</v>
      </c>
      <c r="M3373" s="196" t="s">
        <v>298</v>
      </c>
      <c r="N3373" s="216">
        <v>0</v>
      </c>
      <c r="O3373" s="216">
        <v>62.042499999999997</v>
      </c>
      <c r="P3373" s="216">
        <v>0</v>
      </c>
      <c r="Q3373" s="335">
        <v>0</v>
      </c>
      <c r="R3373" s="234"/>
      <c r="S3373" s="293" t="e">
        <f>#REF!</f>
        <v>#REF!</v>
      </c>
    </row>
    <row r="3374" spans="2:19" s="194" customFormat="1" x14ac:dyDescent="0.25">
      <c r="B3374" s="233">
        <v>3380</v>
      </c>
      <c r="C3374" s="293">
        <v>45532</v>
      </c>
      <c r="D3374" s="195" t="s">
        <v>477</v>
      </c>
      <c r="E3374" s="196" t="s">
        <v>92</v>
      </c>
      <c r="F3374" s="196" t="s">
        <v>470</v>
      </c>
      <c r="G3374" s="196" t="s">
        <v>210</v>
      </c>
      <c r="H3374" s="196">
        <v>4.1500000000000004</v>
      </c>
      <c r="I3374" s="196"/>
      <c r="J3374" s="196">
        <v>0</v>
      </c>
      <c r="K3374" s="448"/>
      <c r="L3374" s="196"/>
      <c r="M3374" s="196"/>
      <c r="N3374" s="216">
        <v>0</v>
      </c>
      <c r="O3374" s="216">
        <v>0</v>
      </c>
      <c r="P3374" s="216">
        <v>0</v>
      </c>
      <c r="Q3374" s="335">
        <v>0</v>
      </c>
      <c r="R3374" s="234"/>
      <c r="S3374" s="293" t="e">
        <f>#REF!</f>
        <v>#REF!</v>
      </c>
    </row>
    <row r="3375" spans="2:19" s="194" customFormat="1" x14ac:dyDescent="0.25">
      <c r="B3375" s="233">
        <v>3381</v>
      </c>
      <c r="C3375" s="293">
        <v>45532</v>
      </c>
      <c r="D3375" s="195" t="s">
        <v>116</v>
      </c>
      <c r="E3375" s="196" t="s">
        <v>92</v>
      </c>
      <c r="F3375" s="196" t="s">
        <v>1</v>
      </c>
      <c r="G3375" s="196" t="s">
        <v>209</v>
      </c>
      <c r="H3375" s="196">
        <v>6.65</v>
      </c>
      <c r="I3375" s="196" t="s">
        <v>215</v>
      </c>
      <c r="J3375" s="196">
        <v>15</v>
      </c>
      <c r="K3375" s="448">
        <v>715400</v>
      </c>
      <c r="L3375" s="196" t="s">
        <v>62</v>
      </c>
      <c r="M3375" s="196" t="s">
        <v>297</v>
      </c>
      <c r="N3375" s="216">
        <v>0</v>
      </c>
      <c r="O3375" s="216">
        <v>114.71249999999999</v>
      </c>
      <c r="P3375" s="216">
        <v>0</v>
      </c>
      <c r="Q3375" s="335">
        <v>0</v>
      </c>
      <c r="R3375" s="234"/>
      <c r="S3375" s="293" t="e">
        <f>#REF!</f>
        <v>#REF!</v>
      </c>
    </row>
    <row r="3376" spans="2:19" s="194" customFormat="1" x14ac:dyDescent="0.25">
      <c r="B3376" s="233">
        <v>3382</v>
      </c>
      <c r="C3376" s="293">
        <v>45532</v>
      </c>
      <c r="D3376" s="195" t="s">
        <v>94</v>
      </c>
      <c r="E3376" s="196" t="s">
        <v>92</v>
      </c>
      <c r="F3376" s="196" t="s">
        <v>1</v>
      </c>
      <c r="G3376" s="196" t="s">
        <v>209</v>
      </c>
      <c r="H3376" s="196">
        <v>6.65</v>
      </c>
      <c r="I3376" s="196" t="s">
        <v>215</v>
      </c>
      <c r="J3376" s="196">
        <v>17</v>
      </c>
      <c r="K3376" s="448">
        <v>715400</v>
      </c>
      <c r="L3376" s="196" t="s">
        <v>62</v>
      </c>
      <c r="M3376" s="196" t="s">
        <v>297</v>
      </c>
      <c r="N3376" s="216">
        <v>0</v>
      </c>
      <c r="O3376" s="216">
        <v>130.00749999999999</v>
      </c>
      <c r="P3376" s="216">
        <v>0</v>
      </c>
      <c r="Q3376" s="335">
        <v>0</v>
      </c>
      <c r="R3376" s="234"/>
      <c r="S3376" s="293" t="e">
        <f>#REF!</f>
        <v>#REF!</v>
      </c>
    </row>
    <row r="3377" spans="2:19" s="194" customFormat="1" x14ac:dyDescent="0.25">
      <c r="B3377" s="233">
        <v>3383</v>
      </c>
      <c r="C3377" s="293">
        <v>45532</v>
      </c>
      <c r="D3377" s="195" t="s">
        <v>91</v>
      </c>
      <c r="E3377" s="196" t="s">
        <v>92</v>
      </c>
      <c r="F3377" s="196" t="s">
        <v>1</v>
      </c>
      <c r="G3377" s="196" t="s">
        <v>209</v>
      </c>
      <c r="H3377" s="196">
        <v>6.65</v>
      </c>
      <c r="I3377" s="196" t="s">
        <v>215</v>
      </c>
      <c r="J3377" s="196">
        <v>9</v>
      </c>
      <c r="K3377" s="448">
        <v>715300</v>
      </c>
      <c r="L3377" s="196" t="s">
        <v>63</v>
      </c>
      <c r="M3377" s="196" t="s">
        <v>298</v>
      </c>
      <c r="N3377" s="216">
        <v>0</v>
      </c>
      <c r="O3377" s="216">
        <v>68.827500000000001</v>
      </c>
      <c r="P3377" s="216">
        <v>0</v>
      </c>
      <c r="Q3377" s="335">
        <v>0</v>
      </c>
      <c r="R3377" s="234"/>
      <c r="S3377" s="293" t="e">
        <f>#REF!</f>
        <v>#REF!</v>
      </c>
    </row>
    <row r="3378" spans="2:19" s="194" customFormat="1" x14ac:dyDescent="0.25">
      <c r="B3378" s="233">
        <v>3384</v>
      </c>
      <c r="C3378" s="293">
        <v>45532</v>
      </c>
      <c r="D3378" s="195" t="s">
        <v>154</v>
      </c>
      <c r="E3378" s="196" t="s">
        <v>92</v>
      </c>
      <c r="F3378" s="196" t="s">
        <v>62</v>
      </c>
      <c r="G3378" s="196" t="s">
        <v>210</v>
      </c>
      <c r="H3378" s="196">
        <v>4.1500000000000004</v>
      </c>
      <c r="I3378" s="196" t="s">
        <v>215</v>
      </c>
      <c r="J3378" s="196">
        <v>30</v>
      </c>
      <c r="K3378" s="448">
        <v>715400</v>
      </c>
      <c r="L3378" s="196" t="s">
        <v>62</v>
      </c>
      <c r="M3378" s="196" t="s">
        <v>297</v>
      </c>
      <c r="N3378" s="216">
        <v>0</v>
      </c>
      <c r="O3378" s="216">
        <v>143.17500000000001</v>
      </c>
      <c r="P3378" s="216">
        <v>0</v>
      </c>
      <c r="Q3378" s="335">
        <v>0</v>
      </c>
      <c r="R3378" s="234"/>
      <c r="S3378" s="293" t="e">
        <f>#REF!</f>
        <v>#REF!</v>
      </c>
    </row>
    <row r="3379" spans="2:19" s="194" customFormat="1" x14ac:dyDescent="0.25">
      <c r="B3379" s="233">
        <v>3385</v>
      </c>
      <c r="C3379" s="293">
        <v>45532</v>
      </c>
      <c r="D3379" s="195" t="s">
        <v>155</v>
      </c>
      <c r="E3379" s="196" t="s">
        <v>92</v>
      </c>
      <c r="F3379" s="196" t="s">
        <v>62</v>
      </c>
      <c r="G3379" s="196" t="s">
        <v>210</v>
      </c>
      <c r="H3379" s="196">
        <v>4.1500000000000004</v>
      </c>
      <c r="I3379" s="196" t="s">
        <v>215</v>
      </c>
      <c r="J3379" s="196">
        <v>30</v>
      </c>
      <c r="K3379" s="448">
        <v>715400</v>
      </c>
      <c r="L3379" s="196" t="s">
        <v>62</v>
      </c>
      <c r="M3379" s="196" t="s">
        <v>297</v>
      </c>
      <c r="N3379" s="216">
        <v>0</v>
      </c>
      <c r="O3379" s="216">
        <v>143.17500000000001</v>
      </c>
      <c r="P3379" s="216">
        <v>0</v>
      </c>
      <c r="Q3379" s="335">
        <v>0</v>
      </c>
      <c r="R3379" s="234"/>
      <c r="S3379" s="293" t="e">
        <f>#REF!</f>
        <v>#REF!</v>
      </c>
    </row>
    <row r="3380" spans="2:19" s="194" customFormat="1" x14ac:dyDescent="0.25">
      <c r="B3380" s="233">
        <v>3386</v>
      </c>
      <c r="C3380" s="293">
        <v>45532</v>
      </c>
      <c r="D3380" s="195" t="s">
        <v>426</v>
      </c>
      <c r="E3380" s="196" t="s">
        <v>159</v>
      </c>
      <c r="F3380" s="196" t="s">
        <v>381</v>
      </c>
      <c r="G3380" s="196" t="s">
        <v>159</v>
      </c>
      <c r="H3380" s="196">
        <v>10</v>
      </c>
      <c r="I3380" s="196" t="s">
        <v>66</v>
      </c>
      <c r="J3380" s="196">
        <v>4</v>
      </c>
      <c r="K3380" s="448"/>
      <c r="L3380" s="196" t="s">
        <v>356</v>
      </c>
      <c r="M3380" s="196"/>
      <c r="N3380" s="216">
        <v>0</v>
      </c>
      <c r="O3380" s="216">
        <v>0</v>
      </c>
      <c r="P3380" s="216">
        <v>40</v>
      </c>
      <c r="Q3380" s="335">
        <v>0</v>
      </c>
      <c r="R3380" s="234"/>
      <c r="S3380" s="293" t="e">
        <f>#REF!</f>
        <v>#REF!</v>
      </c>
    </row>
    <row r="3381" spans="2:19" s="194" customFormat="1" x14ac:dyDescent="0.25">
      <c r="B3381" s="233">
        <v>3387</v>
      </c>
      <c r="C3381" s="293">
        <v>45532</v>
      </c>
      <c r="D3381" s="195" t="s">
        <v>277</v>
      </c>
      <c r="E3381" s="196" t="s">
        <v>176</v>
      </c>
      <c r="F3381" s="196" t="s">
        <v>7</v>
      </c>
      <c r="G3381" s="196" t="s">
        <v>209</v>
      </c>
      <c r="H3381" s="196">
        <v>7</v>
      </c>
      <c r="I3381" s="196" t="s">
        <v>214</v>
      </c>
      <c r="J3381" s="196">
        <v>48</v>
      </c>
      <c r="K3381" s="448">
        <v>723300</v>
      </c>
      <c r="L3381" s="196" t="s">
        <v>7</v>
      </c>
      <c r="M3381" s="196" t="s">
        <v>298</v>
      </c>
      <c r="N3381" s="216">
        <v>336</v>
      </c>
      <c r="O3381" s="216">
        <v>0</v>
      </c>
      <c r="P3381" s="216">
        <v>0</v>
      </c>
      <c r="Q3381" s="335">
        <v>0</v>
      </c>
      <c r="R3381" s="234"/>
      <c r="S3381" s="293" t="e">
        <f>#REF!</f>
        <v>#REF!</v>
      </c>
    </row>
    <row r="3382" spans="2:19" s="194" customFormat="1" x14ac:dyDescent="0.25">
      <c r="B3382" s="233">
        <v>3388</v>
      </c>
      <c r="C3382" s="293">
        <v>45532</v>
      </c>
      <c r="D3382" s="195" t="s">
        <v>261</v>
      </c>
      <c r="E3382" s="196" t="s">
        <v>269</v>
      </c>
      <c r="F3382" s="196" t="s">
        <v>7</v>
      </c>
      <c r="G3382" s="196" t="s">
        <v>210</v>
      </c>
      <c r="H3382" s="196">
        <v>5</v>
      </c>
      <c r="I3382" s="196" t="s">
        <v>214</v>
      </c>
      <c r="J3382" s="196">
        <v>36</v>
      </c>
      <c r="K3382" s="448">
        <v>723300</v>
      </c>
      <c r="L3382" s="196" t="s">
        <v>7</v>
      </c>
      <c r="M3382" s="196" t="s">
        <v>298</v>
      </c>
      <c r="N3382" s="216">
        <v>180</v>
      </c>
      <c r="O3382" s="216">
        <v>0</v>
      </c>
      <c r="P3382" s="216">
        <v>0</v>
      </c>
      <c r="Q3382" s="335">
        <v>0</v>
      </c>
      <c r="R3382" s="234"/>
      <c r="S3382" s="293" t="e">
        <f>#REF!</f>
        <v>#REF!</v>
      </c>
    </row>
    <row r="3383" spans="2:19" s="194" customFormat="1" x14ac:dyDescent="0.25">
      <c r="B3383" s="233">
        <v>3389</v>
      </c>
      <c r="C3383" s="293">
        <v>45532</v>
      </c>
      <c r="D3383" s="195" t="s">
        <v>254</v>
      </c>
      <c r="E3383" s="196" t="s">
        <v>159</v>
      </c>
      <c r="F3383" s="196" t="s">
        <v>7</v>
      </c>
      <c r="G3383" s="196" t="s">
        <v>159</v>
      </c>
      <c r="H3383" s="196">
        <v>10</v>
      </c>
      <c r="I3383" s="196"/>
      <c r="J3383" s="196">
        <v>0</v>
      </c>
      <c r="K3383" s="448"/>
      <c r="L3383" s="196"/>
      <c r="M3383" s="196"/>
      <c r="N3383" s="216">
        <v>0</v>
      </c>
      <c r="O3383" s="216">
        <v>0</v>
      </c>
      <c r="P3383" s="216">
        <v>0</v>
      </c>
      <c r="Q3383" s="335">
        <v>0</v>
      </c>
      <c r="R3383" s="234"/>
      <c r="S3383" s="293" t="e">
        <f>#REF!</f>
        <v>#REF!</v>
      </c>
    </row>
    <row r="3384" spans="2:19" s="194" customFormat="1" x14ac:dyDescent="0.25">
      <c r="B3384" s="233">
        <v>3390</v>
      </c>
      <c r="C3384" s="293">
        <v>45532</v>
      </c>
      <c r="D3384" s="195" t="s">
        <v>352</v>
      </c>
      <c r="E3384" s="196" t="s">
        <v>176</v>
      </c>
      <c r="F3384" s="196" t="s">
        <v>7</v>
      </c>
      <c r="G3384" s="196" t="s">
        <v>209</v>
      </c>
      <c r="H3384" s="196">
        <v>7</v>
      </c>
      <c r="I3384" s="196"/>
      <c r="J3384" s="196">
        <v>0</v>
      </c>
      <c r="K3384" s="448"/>
      <c r="L3384" s="196"/>
      <c r="M3384" s="196"/>
      <c r="N3384" s="216">
        <v>0</v>
      </c>
      <c r="O3384" s="216">
        <v>0</v>
      </c>
      <c r="P3384" s="216">
        <v>0</v>
      </c>
      <c r="Q3384" s="335">
        <v>0</v>
      </c>
      <c r="R3384" s="234"/>
      <c r="S3384" s="293" t="e">
        <f>#REF!</f>
        <v>#REF!</v>
      </c>
    </row>
    <row r="3385" spans="2:19" s="194" customFormat="1" x14ac:dyDescent="0.25">
      <c r="B3385" s="233">
        <v>3391</v>
      </c>
      <c r="C3385" s="293">
        <v>45532</v>
      </c>
      <c r="D3385" s="195" t="s">
        <v>175</v>
      </c>
      <c r="E3385" s="196" t="s">
        <v>176</v>
      </c>
      <c r="F3385" s="196" t="s">
        <v>7</v>
      </c>
      <c r="G3385" s="196" t="s">
        <v>209</v>
      </c>
      <c r="H3385" s="196">
        <v>7</v>
      </c>
      <c r="I3385" s="196" t="s">
        <v>214</v>
      </c>
      <c r="J3385" s="196">
        <v>22</v>
      </c>
      <c r="K3385" s="448">
        <v>723300</v>
      </c>
      <c r="L3385" s="196" t="s">
        <v>7</v>
      </c>
      <c r="M3385" s="196" t="s">
        <v>298</v>
      </c>
      <c r="N3385" s="216">
        <v>154</v>
      </c>
      <c r="O3385" s="216">
        <v>0</v>
      </c>
      <c r="P3385" s="216">
        <v>0</v>
      </c>
      <c r="Q3385" s="335">
        <v>0</v>
      </c>
      <c r="R3385" s="234"/>
      <c r="S3385" s="293" t="e">
        <f>#REF!</f>
        <v>#REF!</v>
      </c>
    </row>
    <row r="3386" spans="2:19" s="194" customFormat="1" x14ac:dyDescent="0.25">
      <c r="B3386" s="233">
        <v>3392</v>
      </c>
      <c r="C3386" s="293">
        <v>45532</v>
      </c>
      <c r="D3386" s="195" t="s">
        <v>171</v>
      </c>
      <c r="E3386" s="196" t="s">
        <v>159</v>
      </c>
      <c r="F3386" s="196" t="s">
        <v>7</v>
      </c>
      <c r="G3386" s="196" t="s">
        <v>159</v>
      </c>
      <c r="H3386" s="196">
        <v>11.2</v>
      </c>
      <c r="I3386" s="196" t="s">
        <v>66</v>
      </c>
      <c r="J3386" s="196">
        <v>0</v>
      </c>
      <c r="K3386" s="448"/>
      <c r="L3386" s="196"/>
      <c r="M3386" s="196"/>
      <c r="N3386" s="216">
        <v>0</v>
      </c>
      <c r="O3386" s="216">
        <v>0</v>
      </c>
      <c r="P3386" s="216">
        <v>0</v>
      </c>
      <c r="Q3386" s="335">
        <v>0</v>
      </c>
      <c r="R3386" s="234"/>
      <c r="S3386" s="293" t="e">
        <f>#REF!</f>
        <v>#REF!</v>
      </c>
    </row>
    <row r="3387" spans="2:19" s="194" customFormat="1" x14ac:dyDescent="0.25">
      <c r="B3387" s="233">
        <v>3393</v>
      </c>
      <c r="C3387" s="293">
        <v>45532</v>
      </c>
      <c r="D3387" s="195" t="s">
        <v>150</v>
      </c>
      <c r="E3387" s="196" t="s">
        <v>92</v>
      </c>
      <c r="F3387" s="196" t="s">
        <v>63</v>
      </c>
      <c r="G3387" s="196" t="s">
        <v>210</v>
      </c>
      <c r="H3387" s="196">
        <v>4.1500000000000004</v>
      </c>
      <c r="I3387" s="196" t="s">
        <v>215</v>
      </c>
      <c r="J3387" s="196">
        <v>23</v>
      </c>
      <c r="K3387" s="448">
        <v>715300</v>
      </c>
      <c r="L3387" s="196" t="s">
        <v>63</v>
      </c>
      <c r="M3387" s="196" t="s">
        <v>298</v>
      </c>
      <c r="N3387" s="216">
        <v>0</v>
      </c>
      <c r="O3387" s="216">
        <v>109.7675</v>
      </c>
      <c r="P3387" s="216">
        <v>0</v>
      </c>
      <c r="Q3387" s="335">
        <v>0</v>
      </c>
      <c r="R3387" s="234"/>
      <c r="S3387" s="293" t="e">
        <f>#REF!</f>
        <v>#REF!</v>
      </c>
    </row>
    <row r="3388" spans="2:19" s="194" customFormat="1" x14ac:dyDescent="0.25">
      <c r="B3388" s="233">
        <v>3394</v>
      </c>
      <c r="C3388" s="293">
        <v>45532</v>
      </c>
      <c r="D3388" s="195" t="s">
        <v>148</v>
      </c>
      <c r="E3388" s="196" t="s">
        <v>92</v>
      </c>
      <c r="F3388" s="196" t="s">
        <v>63</v>
      </c>
      <c r="G3388" s="196" t="s">
        <v>210</v>
      </c>
      <c r="H3388" s="196">
        <v>4.1500000000000004</v>
      </c>
      <c r="I3388" s="196" t="s">
        <v>215</v>
      </c>
      <c r="J3388" s="196">
        <v>24</v>
      </c>
      <c r="K3388" s="448">
        <v>715300</v>
      </c>
      <c r="L3388" s="196" t="s">
        <v>63</v>
      </c>
      <c r="M3388" s="196" t="s">
        <v>298</v>
      </c>
      <c r="N3388" s="216">
        <v>0</v>
      </c>
      <c r="O3388" s="216">
        <v>114.54</v>
      </c>
      <c r="P3388" s="216">
        <v>0</v>
      </c>
      <c r="Q3388" s="335">
        <v>0</v>
      </c>
      <c r="R3388" s="234"/>
      <c r="S3388" s="293" t="e">
        <f>#REF!</f>
        <v>#REF!</v>
      </c>
    </row>
    <row r="3389" spans="2:19" s="194" customFormat="1" x14ac:dyDescent="0.25">
      <c r="B3389" s="233">
        <v>3395</v>
      </c>
      <c r="C3389" s="293">
        <v>45532</v>
      </c>
      <c r="D3389" s="195" t="s">
        <v>177</v>
      </c>
      <c r="E3389" s="196" t="s">
        <v>159</v>
      </c>
      <c r="F3389" s="196" t="s">
        <v>8</v>
      </c>
      <c r="G3389" s="196" t="s">
        <v>159</v>
      </c>
      <c r="H3389" s="196">
        <v>11.6</v>
      </c>
      <c r="I3389" s="196" t="s">
        <v>66</v>
      </c>
      <c r="J3389" s="196">
        <v>1</v>
      </c>
      <c r="K3389" s="448"/>
      <c r="L3389" s="196" t="s">
        <v>356</v>
      </c>
      <c r="M3389" s="196"/>
      <c r="N3389" s="216">
        <v>0</v>
      </c>
      <c r="O3389" s="216">
        <v>0</v>
      </c>
      <c r="P3389" s="216">
        <v>11.6</v>
      </c>
      <c r="Q3389" s="335">
        <v>0</v>
      </c>
      <c r="R3389" s="234"/>
      <c r="S3389" s="293" t="e">
        <f>#REF!</f>
        <v>#REF!</v>
      </c>
    </row>
    <row r="3390" spans="2:19" s="194" customFormat="1" x14ac:dyDescent="0.25">
      <c r="B3390" s="233">
        <v>3396</v>
      </c>
      <c r="C3390" s="293">
        <v>45532</v>
      </c>
      <c r="D3390" s="195" t="s">
        <v>139</v>
      </c>
      <c r="E3390" s="196" t="s">
        <v>92</v>
      </c>
      <c r="F3390" s="196" t="s">
        <v>2</v>
      </c>
      <c r="G3390" s="196" t="s">
        <v>209</v>
      </c>
      <c r="H3390" s="196">
        <v>7</v>
      </c>
      <c r="I3390" s="196" t="s">
        <v>214</v>
      </c>
      <c r="J3390" s="196">
        <v>30</v>
      </c>
      <c r="K3390" s="448">
        <v>712650</v>
      </c>
      <c r="L3390" s="196" t="s">
        <v>2</v>
      </c>
      <c r="M3390" s="196" t="s">
        <v>298</v>
      </c>
      <c r="N3390" s="216">
        <v>210</v>
      </c>
      <c r="O3390" s="216">
        <v>0</v>
      </c>
      <c r="P3390" s="216">
        <v>0</v>
      </c>
      <c r="Q3390" s="335">
        <v>0</v>
      </c>
      <c r="R3390" s="234"/>
      <c r="S3390" s="293" t="e">
        <f>#REF!</f>
        <v>#REF!</v>
      </c>
    </row>
    <row r="3391" spans="2:19" s="194" customFormat="1" x14ac:dyDescent="0.25">
      <c r="B3391" s="233">
        <v>3397</v>
      </c>
      <c r="C3391" s="293">
        <v>45532</v>
      </c>
      <c r="D3391" s="195" t="s">
        <v>140</v>
      </c>
      <c r="E3391" s="196" t="s">
        <v>92</v>
      </c>
      <c r="F3391" s="196" t="s">
        <v>2</v>
      </c>
      <c r="G3391" s="196" t="s">
        <v>209</v>
      </c>
      <c r="H3391" s="196">
        <v>7</v>
      </c>
      <c r="I3391" s="196" t="s">
        <v>214</v>
      </c>
      <c r="J3391" s="196">
        <v>30</v>
      </c>
      <c r="K3391" s="448">
        <v>712650</v>
      </c>
      <c r="L3391" s="196" t="s">
        <v>2</v>
      </c>
      <c r="M3391" s="196" t="s">
        <v>298</v>
      </c>
      <c r="N3391" s="216">
        <v>210</v>
      </c>
      <c r="O3391" s="216">
        <v>0</v>
      </c>
      <c r="P3391" s="216">
        <v>0</v>
      </c>
      <c r="Q3391" s="335">
        <v>0</v>
      </c>
      <c r="R3391" s="234"/>
      <c r="S3391" s="293" t="e">
        <f>#REF!</f>
        <v>#REF!</v>
      </c>
    </row>
    <row r="3392" spans="2:19" s="194" customFormat="1" x14ac:dyDescent="0.25">
      <c r="B3392" s="233">
        <v>3398</v>
      </c>
      <c r="C3392" s="293">
        <v>45532</v>
      </c>
      <c r="D3392" s="195" t="s">
        <v>141</v>
      </c>
      <c r="E3392" s="196" t="s">
        <v>92</v>
      </c>
      <c r="F3392" s="196" t="s">
        <v>2</v>
      </c>
      <c r="G3392" s="196" t="s">
        <v>209</v>
      </c>
      <c r="H3392" s="196">
        <v>7</v>
      </c>
      <c r="I3392" s="196" t="s">
        <v>214</v>
      </c>
      <c r="J3392" s="196">
        <v>30</v>
      </c>
      <c r="K3392" s="448">
        <v>712650</v>
      </c>
      <c r="L3392" s="196" t="s">
        <v>2</v>
      </c>
      <c r="M3392" s="196" t="s">
        <v>298</v>
      </c>
      <c r="N3392" s="216">
        <v>210</v>
      </c>
      <c r="O3392" s="216">
        <v>0</v>
      </c>
      <c r="P3392" s="216">
        <v>0</v>
      </c>
      <c r="Q3392" s="335">
        <v>0</v>
      </c>
      <c r="R3392" s="234"/>
      <c r="S3392" s="293" t="e">
        <f>#REF!</f>
        <v>#REF!</v>
      </c>
    </row>
    <row r="3393" spans="2:19" s="194" customFormat="1" x14ac:dyDescent="0.25">
      <c r="B3393" s="233">
        <v>3399</v>
      </c>
      <c r="C3393" s="293">
        <v>45532</v>
      </c>
      <c r="D3393" s="195" t="s">
        <v>252</v>
      </c>
      <c r="E3393" s="196" t="s">
        <v>92</v>
      </c>
      <c r="F3393" s="196" t="s">
        <v>2</v>
      </c>
      <c r="G3393" s="196" t="s">
        <v>209</v>
      </c>
      <c r="H3393" s="196">
        <v>7</v>
      </c>
      <c r="I3393" s="196" t="s">
        <v>214</v>
      </c>
      <c r="J3393" s="196">
        <v>30</v>
      </c>
      <c r="K3393" s="448">
        <v>712650</v>
      </c>
      <c r="L3393" s="196" t="s">
        <v>2</v>
      </c>
      <c r="M3393" s="196" t="s">
        <v>298</v>
      </c>
      <c r="N3393" s="216">
        <v>210</v>
      </c>
      <c r="O3393" s="216">
        <v>0</v>
      </c>
      <c r="P3393" s="216">
        <v>0</v>
      </c>
      <c r="Q3393" s="335">
        <v>0</v>
      </c>
      <c r="R3393" s="234"/>
      <c r="S3393" s="293" t="e">
        <f>#REF!</f>
        <v>#REF!</v>
      </c>
    </row>
    <row r="3394" spans="2:19" s="194" customFormat="1" x14ac:dyDescent="0.25">
      <c r="B3394" s="233">
        <v>3400</v>
      </c>
      <c r="C3394" s="293">
        <v>45532</v>
      </c>
      <c r="D3394" s="195" t="s">
        <v>259</v>
      </c>
      <c r="E3394" s="196" t="s">
        <v>92</v>
      </c>
      <c r="F3394" s="196" t="s">
        <v>2</v>
      </c>
      <c r="G3394" s="196" t="s">
        <v>209</v>
      </c>
      <c r="H3394" s="196">
        <v>7</v>
      </c>
      <c r="I3394" s="196" t="s">
        <v>214</v>
      </c>
      <c r="J3394" s="196">
        <v>30</v>
      </c>
      <c r="K3394" s="448">
        <v>712650</v>
      </c>
      <c r="L3394" s="196" t="s">
        <v>2</v>
      </c>
      <c r="M3394" s="196" t="s">
        <v>298</v>
      </c>
      <c r="N3394" s="216">
        <v>210</v>
      </c>
      <c r="O3394" s="216">
        <v>0</v>
      </c>
      <c r="P3394" s="216">
        <v>0</v>
      </c>
      <c r="Q3394" s="335">
        <v>0</v>
      </c>
      <c r="R3394" s="234"/>
      <c r="S3394" s="293" t="e">
        <f>#REF!</f>
        <v>#REF!</v>
      </c>
    </row>
    <row r="3395" spans="2:19" s="194" customFormat="1" x14ac:dyDescent="0.25">
      <c r="B3395" s="233">
        <v>3401</v>
      </c>
      <c r="C3395" s="293">
        <v>45532</v>
      </c>
      <c r="D3395" s="195" t="s">
        <v>260</v>
      </c>
      <c r="E3395" s="196" t="s">
        <v>92</v>
      </c>
      <c r="F3395" s="196" t="s">
        <v>2</v>
      </c>
      <c r="G3395" s="196" t="s">
        <v>209</v>
      </c>
      <c r="H3395" s="196">
        <v>7</v>
      </c>
      <c r="I3395" s="196"/>
      <c r="J3395" s="196">
        <v>0</v>
      </c>
      <c r="K3395" s="448"/>
      <c r="L3395" s="196"/>
      <c r="M3395" s="196"/>
      <c r="N3395" s="216">
        <v>0</v>
      </c>
      <c r="O3395" s="216">
        <v>0</v>
      </c>
      <c r="P3395" s="216">
        <v>0</v>
      </c>
      <c r="Q3395" s="335">
        <v>0</v>
      </c>
      <c r="R3395" s="234"/>
      <c r="S3395" s="293" t="e">
        <f>#REF!</f>
        <v>#REF!</v>
      </c>
    </row>
    <row r="3396" spans="2:19" s="194" customFormat="1" x14ac:dyDescent="0.25">
      <c r="B3396" s="233">
        <v>3402</v>
      </c>
      <c r="C3396" s="293">
        <v>45532</v>
      </c>
      <c r="D3396" s="195" t="s">
        <v>379</v>
      </c>
      <c r="E3396" s="196" t="s">
        <v>269</v>
      </c>
      <c r="F3396" s="196" t="s">
        <v>381</v>
      </c>
      <c r="G3396" s="196" t="s">
        <v>210</v>
      </c>
      <c r="H3396" s="196">
        <v>4.1500000000000004</v>
      </c>
      <c r="I3396" s="196" t="s">
        <v>215</v>
      </c>
      <c r="J3396" s="196">
        <v>26</v>
      </c>
      <c r="K3396" s="448">
        <v>715650</v>
      </c>
      <c r="L3396" s="196" t="s">
        <v>381</v>
      </c>
      <c r="M3396" s="196" t="s">
        <v>298</v>
      </c>
      <c r="N3396" s="216">
        <v>0</v>
      </c>
      <c r="O3396" s="216">
        <v>124.08499999999999</v>
      </c>
      <c r="P3396" s="216">
        <v>0</v>
      </c>
      <c r="Q3396" s="335">
        <v>0</v>
      </c>
      <c r="R3396" s="234"/>
      <c r="S3396" s="293" t="e">
        <f>#REF!</f>
        <v>#REF!</v>
      </c>
    </row>
    <row r="3397" spans="2:19" s="194" customFormat="1" x14ac:dyDescent="0.25">
      <c r="B3397" s="233">
        <v>3403</v>
      </c>
      <c r="C3397" s="293">
        <v>45532</v>
      </c>
      <c r="D3397" s="195" t="s">
        <v>380</v>
      </c>
      <c r="E3397" s="196" t="s">
        <v>269</v>
      </c>
      <c r="F3397" s="196" t="s">
        <v>381</v>
      </c>
      <c r="G3397" s="196" t="s">
        <v>210</v>
      </c>
      <c r="H3397" s="196">
        <v>4.1500000000000004</v>
      </c>
      <c r="I3397" s="196" t="s">
        <v>215</v>
      </c>
      <c r="J3397" s="196">
        <v>26</v>
      </c>
      <c r="K3397" s="448">
        <v>715650</v>
      </c>
      <c r="L3397" s="196" t="s">
        <v>381</v>
      </c>
      <c r="M3397" s="196" t="s">
        <v>298</v>
      </c>
      <c r="N3397" s="216">
        <v>0</v>
      </c>
      <c r="O3397" s="216">
        <v>124.08499999999999</v>
      </c>
      <c r="P3397" s="216">
        <v>0</v>
      </c>
      <c r="Q3397" s="335">
        <v>0</v>
      </c>
      <c r="R3397" s="234"/>
      <c r="S3397" s="293" t="e">
        <f>#REF!</f>
        <v>#REF!</v>
      </c>
    </row>
    <row r="3398" spans="2:19" s="194" customFormat="1" x14ac:dyDescent="0.25">
      <c r="B3398" s="233">
        <v>3404</v>
      </c>
      <c r="C3398" s="293">
        <v>45532</v>
      </c>
      <c r="D3398" s="195" t="s">
        <v>96</v>
      </c>
      <c r="E3398" s="196" t="s">
        <v>159</v>
      </c>
      <c r="F3398" s="196" t="s">
        <v>1</v>
      </c>
      <c r="G3398" s="196" t="s">
        <v>159</v>
      </c>
      <c r="H3398" s="196">
        <v>11.8</v>
      </c>
      <c r="I3398" s="196" t="s">
        <v>66</v>
      </c>
      <c r="J3398" s="196">
        <v>4</v>
      </c>
      <c r="K3398" s="448"/>
      <c r="L3398" s="196" t="s">
        <v>356</v>
      </c>
      <c r="M3398" s="196"/>
      <c r="N3398" s="216">
        <v>0</v>
      </c>
      <c r="O3398" s="216">
        <v>0</v>
      </c>
      <c r="P3398" s="216">
        <v>47.2</v>
      </c>
      <c r="Q3398" s="335">
        <v>0</v>
      </c>
      <c r="R3398" s="234"/>
      <c r="S3398" s="293" t="e">
        <f>#REF!</f>
        <v>#REF!</v>
      </c>
    </row>
    <row r="3399" spans="2:19" s="194" customFormat="1" x14ac:dyDescent="0.25">
      <c r="B3399" s="233">
        <v>3405</v>
      </c>
      <c r="C3399" s="293">
        <v>45532</v>
      </c>
      <c r="D3399" s="195" t="s">
        <v>128</v>
      </c>
      <c r="E3399" s="196" t="s">
        <v>159</v>
      </c>
      <c r="F3399" s="196" t="s">
        <v>1</v>
      </c>
      <c r="G3399" s="196" t="s">
        <v>159</v>
      </c>
      <c r="H3399" s="196">
        <v>11.8</v>
      </c>
      <c r="I3399" s="196" t="s">
        <v>66</v>
      </c>
      <c r="J3399" s="196">
        <v>1</v>
      </c>
      <c r="K3399" s="448"/>
      <c r="L3399" s="196" t="s">
        <v>356</v>
      </c>
      <c r="M3399" s="196"/>
      <c r="N3399" s="216">
        <v>0</v>
      </c>
      <c r="O3399" s="216">
        <v>0</v>
      </c>
      <c r="P3399" s="216">
        <v>11.8</v>
      </c>
      <c r="Q3399" s="335">
        <v>0</v>
      </c>
      <c r="R3399" s="234"/>
      <c r="S3399" s="293" t="e">
        <f>#REF!</f>
        <v>#REF!</v>
      </c>
    </row>
    <row r="3400" spans="2:19" s="194" customFormat="1" x14ac:dyDescent="0.25">
      <c r="B3400" s="233">
        <v>3406</v>
      </c>
      <c r="C3400" s="293">
        <v>45532</v>
      </c>
      <c r="D3400" s="195" t="s">
        <v>255</v>
      </c>
      <c r="E3400" s="196" t="s">
        <v>159</v>
      </c>
      <c r="F3400" s="196" t="s">
        <v>65</v>
      </c>
      <c r="G3400" s="196" t="s">
        <v>159</v>
      </c>
      <c r="H3400" s="196">
        <v>30.5</v>
      </c>
      <c r="I3400" s="196" t="s">
        <v>66</v>
      </c>
      <c r="J3400" s="196"/>
      <c r="K3400" s="448"/>
      <c r="L3400" s="196"/>
      <c r="M3400" s="196"/>
      <c r="N3400" s="216">
        <v>0</v>
      </c>
      <c r="O3400" s="216">
        <v>0</v>
      </c>
      <c r="P3400" s="216">
        <v>0</v>
      </c>
      <c r="Q3400" s="335">
        <v>0</v>
      </c>
      <c r="R3400" s="234"/>
      <c r="S3400" s="293" t="e">
        <f>#REF!</f>
        <v>#REF!</v>
      </c>
    </row>
    <row r="3401" spans="2:19" s="194" customFormat="1" x14ac:dyDescent="0.25">
      <c r="B3401" s="233">
        <v>3407</v>
      </c>
      <c r="C3401" s="293">
        <v>45532</v>
      </c>
      <c r="D3401" s="195" t="s">
        <v>467</v>
      </c>
      <c r="E3401" s="196" t="s">
        <v>159</v>
      </c>
      <c r="F3401" s="196" t="s">
        <v>63</v>
      </c>
      <c r="G3401" s="196" t="s">
        <v>159</v>
      </c>
      <c r="H3401" s="196">
        <v>13</v>
      </c>
      <c r="I3401" s="196" t="s">
        <v>66</v>
      </c>
      <c r="J3401" s="196">
        <v>3</v>
      </c>
      <c r="K3401" s="448"/>
      <c r="L3401" s="196" t="s">
        <v>356</v>
      </c>
      <c r="M3401" s="196"/>
      <c r="N3401" s="216">
        <v>0</v>
      </c>
      <c r="O3401" s="216">
        <v>0</v>
      </c>
      <c r="P3401" s="216">
        <v>39</v>
      </c>
      <c r="Q3401" s="335">
        <v>0</v>
      </c>
      <c r="R3401" s="234"/>
      <c r="S3401" s="293" t="e">
        <f>#REF!</f>
        <v>#REF!</v>
      </c>
    </row>
    <row r="3402" spans="2:19" s="194" customFormat="1" x14ac:dyDescent="0.25">
      <c r="B3402" s="233">
        <v>3408</v>
      </c>
      <c r="C3402" s="293">
        <v>45533</v>
      </c>
      <c r="D3402" s="195" t="s">
        <v>505</v>
      </c>
      <c r="E3402" s="196" t="s">
        <v>130</v>
      </c>
      <c r="F3402" s="196" t="s">
        <v>130</v>
      </c>
      <c r="G3402" s="196" t="s">
        <v>304</v>
      </c>
      <c r="H3402" s="196">
        <v>1</v>
      </c>
      <c r="I3402" s="196" t="s">
        <v>303</v>
      </c>
      <c r="J3402" s="196">
        <v>70</v>
      </c>
      <c r="K3402" s="448"/>
      <c r="L3402" s="196"/>
      <c r="M3402" s="196" t="s">
        <v>514</v>
      </c>
      <c r="N3402" s="216">
        <v>0</v>
      </c>
      <c r="O3402" s="216">
        <v>0</v>
      </c>
      <c r="P3402" s="216">
        <v>0</v>
      </c>
      <c r="Q3402" s="335">
        <v>0</v>
      </c>
      <c r="R3402" s="234"/>
      <c r="S3402" s="293" t="e">
        <f>#REF!</f>
        <v>#REF!</v>
      </c>
    </row>
    <row r="3403" spans="2:19" s="194" customFormat="1" x14ac:dyDescent="0.25">
      <c r="B3403" s="233">
        <v>3409</v>
      </c>
      <c r="C3403" s="293">
        <v>45533</v>
      </c>
      <c r="D3403" s="195" t="s">
        <v>474</v>
      </c>
      <c r="E3403" s="196" t="s">
        <v>92</v>
      </c>
      <c r="F3403" s="196" t="s">
        <v>470</v>
      </c>
      <c r="G3403" s="196" t="s">
        <v>210</v>
      </c>
      <c r="H3403" s="196">
        <v>4.1500000000000004</v>
      </c>
      <c r="I3403" s="196" t="s">
        <v>215</v>
      </c>
      <c r="J3403" s="196">
        <v>27</v>
      </c>
      <c r="K3403" s="448">
        <v>715750</v>
      </c>
      <c r="L3403" s="196" t="s">
        <v>470</v>
      </c>
      <c r="M3403" s="196" t="s">
        <v>298</v>
      </c>
      <c r="N3403" s="216">
        <v>0</v>
      </c>
      <c r="O3403" s="216">
        <v>128.85750000000002</v>
      </c>
      <c r="P3403" s="216">
        <v>0</v>
      </c>
      <c r="Q3403" s="335">
        <v>0</v>
      </c>
      <c r="R3403" s="234"/>
      <c r="S3403" s="293" t="e">
        <f>#REF!</f>
        <v>#REF!</v>
      </c>
    </row>
    <row r="3404" spans="2:19" s="194" customFormat="1" x14ac:dyDescent="0.25">
      <c r="B3404" s="233">
        <v>3410</v>
      </c>
      <c r="C3404" s="293">
        <v>45533</v>
      </c>
      <c r="D3404" s="195" t="s">
        <v>475</v>
      </c>
      <c r="E3404" s="196" t="s">
        <v>92</v>
      </c>
      <c r="F3404" s="196" t="s">
        <v>470</v>
      </c>
      <c r="G3404" s="196" t="s">
        <v>210</v>
      </c>
      <c r="H3404" s="196">
        <v>4.1500000000000004</v>
      </c>
      <c r="I3404" s="196" t="s">
        <v>215</v>
      </c>
      <c r="J3404" s="196">
        <v>27</v>
      </c>
      <c r="K3404" s="448">
        <v>715750</v>
      </c>
      <c r="L3404" s="196" t="s">
        <v>470</v>
      </c>
      <c r="M3404" s="196" t="s">
        <v>298</v>
      </c>
      <c r="N3404" s="216">
        <v>0</v>
      </c>
      <c r="O3404" s="216">
        <v>128.85750000000002</v>
      </c>
      <c r="P3404" s="216">
        <v>0</v>
      </c>
      <c r="Q3404" s="335">
        <v>0</v>
      </c>
      <c r="R3404" s="234"/>
      <c r="S3404" s="293" t="e">
        <f>#REF!</f>
        <v>#REF!</v>
      </c>
    </row>
    <row r="3405" spans="2:19" s="194" customFormat="1" x14ac:dyDescent="0.25">
      <c r="B3405" s="233">
        <v>3411</v>
      </c>
      <c r="C3405" s="293">
        <v>45533</v>
      </c>
      <c r="D3405" s="195" t="s">
        <v>476</v>
      </c>
      <c r="E3405" s="196" t="s">
        <v>92</v>
      </c>
      <c r="F3405" s="196" t="s">
        <v>470</v>
      </c>
      <c r="G3405" s="196" t="s">
        <v>210</v>
      </c>
      <c r="H3405" s="196">
        <v>4.1500000000000004</v>
      </c>
      <c r="I3405" s="196" t="s">
        <v>215</v>
      </c>
      <c r="J3405" s="196">
        <v>18</v>
      </c>
      <c r="K3405" s="448">
        <v>715750</v>
      </c>
      <c r="L3405" s="196" t="s">
        <v>470</v>
      </c>
      <c r="M3405" s="196" t="s">
        <v>298</v>
      </c>
      <c r="N3405" s="216">
        <v>0</v>
      </c>
      <c r="O3405" s="216">
        <v>85.905000000000001</v>
      </c>
      <c r="P3405" s="216">
        <v>0</v>
      </c>
      <c r="Q3405" s="335">
        <v>0</v>
      </c>
      <c r="R3405" s="234"/>
      <c r="S3405" s="293" t="e">
        <f>#REF!</f>
        <v>#REF!</v>
      </c>
    </row>
    <row r="3406" spans="2:19" s="194" customFormat="1" x14ac:dyDescent="0.25">
      <c r="B3406" s="233">
        <v>3412</v>
      </c>
      <c r="C3406" s="293">
        <v>45533</v>
      </c>
      <c r="D3406" s="195" t="s">
        <v>477</v>
      </c>
      <c r="E3406" s="196" t="s">
        <v>92</v>
      </c>
      <c r="F3406" s="196" t="s">
        <v>470</v>
      </c>
      <c r="G3406" s="196" t="s">
        <v>210</v>
      </c>
      <c r="H3406" s="196">
        <v>4.1500000000000004</v>
      </c>
      <c r="I3406" s="196" t="s">
        <v>215</v>
      </c>
      <c r="J3406" s="196">
        <v>14</v>
      </c>
      <c r="K3406" s="448">
        <v>715750</v>
      </c>
      <c r="L3406" s="196" t="s">
        <v>470</v>
      </c>
      <c r="M3406" s="196" t="s">
        <v>298</v>
      </c>
      <c r="N3406" s="216">
        <v>0</v>
      </c>
      <c r="O3406" s="216">
        <v>66.814999999999998</v>
      </c>
      <c r="P3406" s="216">
        <v>0</v>
      </c>
      <c r="Q3406" s="335">
        <v>0</v>
      </c>
      <c r="R3406" s="234"/>
      <c r="S3406" s="293" t="e">
        <f>#REF!</f>
        <v>#REF!</v>
      </c>
    </row>
    <row r="3407" spans="2:19" s="194" customFormat="1" x14ac:dyDescent="0.25">
      <c r="B3407" s="233">
        <v>3413</v>
      </c>
      <c r="C3407" s="293">
        <v>45533</v>
      </c>
      <c r="D3407" s="195" t="s">
        <v>116</v>
      </c>
      <c r="E3407" s="196" t="s">
        <v>92</v>
      </c>
      <c r="F3407" s="196" t="s">
        <v>1</v>
      </c>
      <c r="G3407" s="196" t="s">
        <v>209</v>
      </c>
      <c r="H3407" s="196">
        <v>6.65</v>
      </c>
      <c r="I3407" s="196" t="s">
        <v>215</v>
      </c>
      <c r="J3407" s="196">
        <v>23</v>
      </c>
      <c r="K3407" s="448">
        <v>715970</v>
      </c>
      <c r="L3407" s="196" t="s">
        <v>1</v>
      </c>
      <c r="M3407" s="196" t="s">
        <v>297</v>
      </c>
      <c r="N3407" s="216">
        <v>0</v>
      </c>
      <c r="O3407" s="216">
        <v>175.89250000000001</v>
      </c>
      <c r="P3407" s="216">
        <v>0</v>
      </c>
      <c r="Q3407" s="335">
        <v>0</v>
      </c>
      <c r="R3407" s="234"/>
      <c r="S3407" s="293" t="e">
        <f>#REF!</f>
        <v>#REF!</v>
      </c>
    </row>
    <row r="3408" spans="2:19" s="194" customFormat="1" x14ac:dyDescent="0.25">
      <c r="B3408" s="233">
        <v>3414</v>
      </c>
      <c r="C3408" s="293">
        <v>45533</v>
      </c>
      <c r="D3408" s="195" t="s">
        <v>94</v>
      </c>
      <c r="E3408" s="196" t="s">
        <v>92</v>
      </c>
      <c r="F3408" s="196" t="s">
        <v>1</v>
      </c>
      <c r="G3408" s="196" t="s">
        <v>209</v>
      </c>
      <c r="H3408" s="196">
        <v>6.65</v>
      </c>
      <c r="I3408" s="196" t="s">
        <v>215</v>
      </c>
      <c r="J3408" s="196">
        <v>0</v>
      </c>
      <c r="K3408" s="448"/>
      <c r="L3408" s="196"/>
      <c r="M3408" s="196"/>
      <c r="N3408" s="216">
        <v>0</v>
      </c>
      <c r="O3408" s="216">
        <v>0</v>
      </c>
      <c r="P3408" s="216">
        <v>0</v>
      </c>
      <c r="Q3408" s="335">
        <v>0</v>
      </c>
      <c r="R3408" s="234"/>
      <c r="S3408" s="293" t="e">
        <f>#REF!</f>
        <v>#REF!</v>
      </c>
    </row>
    <row r="3409" spans="2:19" s="194" customFormat="1" x14ac:dyDescent="0.25">
      <c r="B3409" s="233">
        <v>3415</v>
      </c>
      <c r="C3409" s="293">
        <v>45533</v>
      </c>
      <c r="D3409" s="195" t="s">
        <v>91</v>
      </c>
      <c r="E3409" s="196" t="s">
        <v>92</v>
      </c>
      <c r="F3409" s="196" t="s">
        <v>1</v>
      </c>
      <c r="G3409" s="196" t="s">
        <v>209</v>
      </c>
      <c r="H3409" s="196">
        <v>6.65</v>
      </c>
      <c r="I3409" s="196" t="s">
        <v>215</v>
      </c>
      <c r="J3409" s="196">
        <v>23</v>
      </c>
      <c r="K3409" s="448">
        <v>715970</v>
      </c>
      <c r="L3409" s="196" t="s">
        <v>1</v>
      </c>
      <c r="M3409" s="196" t="s">
        <v>297</v>
      </c>
      <c r="N3409" s="216">
        <v>0</v>
      </c>
      <c r="O3409" s="216">
        <v>175.89250000000001</v>
      </c>
      <c r="P3409" s="216">
        <v>0</v>
      </c>
      <c r="Q3409" s="335">
        <v>0</v>
      </c>
      <c r="R3409" s="234"/>
      <c r="S3409" s="293" t="e">
        <f>#REF!</f>
        <v>#REF!</v>
      </c>
    </row>
    <row r="3410" spans="2:19" s="194" customFormat="1" x14ac:dyDescent="0.25">
      <c r="B3410" s="233">
        <v>3416</v>
      </c>
      <c r="C3410" s="293">
        <v>45533</v>
      </c>
      <c r="D3410" s="195" t="s">
        <v>154</v>
      </c>
      <c r="E3410" s="196" t="s">
        <v>92</v>
      </c>
      <c r="F3410" s="196" t="s">
        <v>62</v>
      </c>
      <c r="G3410" s="196" t="s">
        <v>210</v>
      </c>
      <c r="H3410" s="196">
        <v>4.1500000000000004</v>
      </c>
      <c r="I3410" s="196" t="s">
        <v>215</v>
      </c>
      <c r="J3410" s="196">
        <v>31</v>
      </c>
      <c r="K3410" s="448">
        <v>715250</v>
      </c>
      <c r="L3410" s="196" t="s">
        <v>62</v>
      </c>
      <c r="M3410" s="196" t="s">
        <v>298</v>
      </c>
      <c r="N3410" s="216">
        <v>0</v>
      </c>
      <c r="O3410" s="216">
        <v>147.94749999999999</v>
      </c>
      <c r="P3410" s="216">
        <v>0</v>
      </c>
      <c r="Q3410" s="335">
        <v>0</v>
      </c>
      <c r="R3410" s="234"/>
      <c r="S3410" s="293" t="e">
        <f>#REF!</f>
        <v>#REF!</v>
      </c>
    </row>
    <row r="3411" spans="2:19" s="194" customFormat="1" x14ac:dyDescent="0.25">
      <c r="B3411" s="233">
        <v>3417</v>
      </c>
      <c r="C3411" s="293">
        <v>45533</v>
      </c>
      <c r="D3411" s="195" t="s">
        <v>155</v>
      </c>
      <c r="E3411" s="196" t="s">
        <v>92</v>
      </c>
      <c r="F3411" s="196" t="s">
        <v>62</v>
      </c>
      <c r="G3411" s="196" t="s">
        <v>210</v>
      </c>
      <c r="H3411" s="196">
        <v>4.1500000000000004</v>
      </c>
      <c r="I3411" s="196" t="s">
        <v>215</v>
      </c>
      <c r="J3411" s="196">
        <v>31</v>
      </c>
      <c r="K3411" s="448">
        <v>715250</v>
      </c>
      <c r="L3411" s="196" t="s">
        <v>62</v>
      </c>
      <c r="M3411" s="196" t="s">
        <v>298</v>
      </c>
      <c r="N3411" s="216">
        <v>0</v>
      </c>
      <c r="O3411" s="216">
        <v>147.94749999999999</v>
      </c>
      <c r="P3411" s="216">
        <v>0</v>
      </c>
      <c r="Q3411" s="335">
        <v>0</v>
      </c>
      <c r="R3411" s="234"/>
      <c r="S3411" s="293" t="e">
        <f>#REF!</f>
        <v>#REF!</v>
      </c>
    </row>
    <row r="3412" spans="2:19" s="194" customFormat="1" x14ac:dyDescent="0.25">
      <c r="B3412" s="233">
        <v>3418</v>
      </c>
      <c r="C3412" s="293">
        <v>45533</v>
      </c>
      <c r="D3412" s="195" t="s">
        <v>426</v>
      </c>
      <c r="E3412" s="196" t="s">
        <v>159</v>
      </c>
      <c r="F3412" s="196" t="s">
        <v>381</v>
      </c>
      <c r="G3412" s="196" t="s">
        <v>159</v>
      </c>
      <c r="H3412" s="196">
        <v>10</v>
      </c>
      <c r="I3412" s="196" t="s">
        <v>66</v>
      </c>
      <c r="J3412" s="196">
        <v>5</v>
      </c>
      <c r="K3412" s="448"/>
      <c r="L3412" s="196"/>
      <c r="M3412" s="196"/>
      <c r="N3412" s="216">
        <v>0</v>
      </c>
      <c r="O3412" s="216">
        <v>0</v>
      </c>
      <c r="P3412" s="216">
        <v>50</v>
      </c>
      <c r="Q3412" s="335">
        <v>0</v>
      </c>
      <c r="R3412" s="234"/>
      <c r="S3412" s="293" t="e">
        <f>#REF!</f>
        <v>#REF!</v>
      </c>
    </row>
    <row r="3413" spans="2:19" s="194" customFormat="1" x14ac:dyDescent="0.25">
      <c r="B3413" s="233">
        <v>3419</v>
      </c>
      <c r="C3413" s="293">
        <v>45533</v>
      </c>
      <c r="D3413" s="195" t="s">
        <v>277</v>
      </c>
      <c r="E3413" s="196" t="s">
        <v>176</v>
      </c>
      <c r="F3413" s="196" t="s">
        <v>7</v>
      </c>
      <c r="G3413" s="196" t="s">
        <v>209</v>
      </c>
      <c r="H3413" s="196">
        <v>7</v>
      </c>
      <c r="I3413" s="196" t="s">
        <v>214</v>
      </c>
      <c r="J3413" s="196">
        <v>51</v>
      </c>
      <c r="K3413" s="448"/>
      <c r="L3413" s="196"/>
      <c r="M3413" s="196"/>
      <c r="N3413" s="216">
        <v>357</v>
      </c>
      <c r="O3413" s="216">
        <v>0</v>
      </c>
      <c r="P3413" s="216">
        <v>0</v>
      </c>
      <c r="Q3413" s="335">
        <v>0</v>
      </c>
      <c r="R3413" s="234"/>
      <c r="S3413" s="293" t="e">
        <f>#REF!</f>
        <v>#REF!</v>
      </c>
    </row>
    <row r="3414" spans="2:19" s="194" customFormat="1" x14ac:dyDescent="0.25">
      <c r="B3414" s="233">
        <v>3420</v>
      </c>
      <c r="C3414" s="293">
        <v>45533</v>
      </c>
      <c r="D3414" s="195" t="s">
        <v>261</v>
      </c>
      <c r="E3414" s="196" t="s">
        <v>269</v>
      </c>
      <c r="F3414" s="196" t="s">
        <v>7</v>
      </c>
      <c r="G3414" s="196" t="s">
        <v>210</v>
      </c>
      <c r="H3414" s="196">
        <v>5</v>
      </c>
      <c r="I3414" s="196" t="s">
        <v>214</v>
      </c>
      <c r="J3414" s="196">
        <v>48</v>
      </c>
      <c r="K3414" s="448"/>
      <c r="L3414" s="196"/>
      <c r="M3414" s="196"/>
      <c r="N3414" s="216">
        <v>240</v>
      </c>
      <c r="O3414" s="216">
        <v>0</v>
      </c>
      <c r="P3414" s="216">
        <v>0</v>
      </c>
      <c r="Q3414" s="335">
        <v>0</v>
      </c>
      <c r="R3414" s="234"/>
      <c r="S3414" s="293" t="e">
        <f>#REF!</f>
        <v>#REF!</v>
      </c>
    </row>
    <row r="3415" spans="2:19" s="194" customFormat="1" x14ac:dyDescent="0.25">
      <c r="B3415" s="233">
        <v>3421</v>
      </c>
      <c r="C3415" s="293">
        <v>45533</v>
      </c>
      <c r="D3415" s="195" t="s">
        <v>254</v>
      </c>
      <c r="E3415" s="196" t="s">
        <v>159</v>
      </c>
      <c r="F3415" s="196" t="s">
        <v>7</v>
      </c>
      <c r="G3415" s="196" t="s">
        <v>159</v>
      </c>
      <c r="H3415" s="196">
        <v>10</v>
      </c>
      <c r="I3415" s="196"/>
      <c r="J3415" s="196">
        <v>0</v>
      </c>
      <c r="K3415" s="448"/>
      <c r="L3415" s="196"/>
      <c r="M3415" s="196"/>
      <c r="N3415" s="216">
        <v>0</v>
      </c>
      <c r="O3415" s="216">
        <v>0</v>
      </c>
      <c r="P3415" s="216">
        <v>0</v>
      </c>
      <c r="Q3415" s="335">
        <v>0</v>
      </c>
      <c r="R3415" s="234"/>
      <c r="S3415" s="293" t="e">
        <f>#REF!</f>
        <v>#REF!</v>
      </c>
    </row>
    <row r="3416" spans="2:19" s="194" customFormat="1" x14ac:dyDescent="0.25">
      <c r="B3416" s="233">
        <v>3422</v>
      </c>
      <c r="C3416" s="293">
        <v>45533</v>
      </c>
      <c r="D3416" s="195" t="s">
        <v>352</v>
      </c>
      <c r="E3416" s="196" t="s">
        <v>176</v>
      </c>
      <c r="F3416" s="196" t="s">
        <v>7</v>
      </c>
      <c r="G3416" s="196" t="s">
        <v>209</v>
      </c>
      <c r="H3416" s="196">
        <v>7</v>
      </c>
      <c r="I3416" s="196"/>
      <c r="J3416" s="196">
        <v>0</v>
      </c>
      <c r="K3416" s="448"/>
      <c r="L3416" s="196"/>
      <c r="M3416" s="196"/>
      <c r="N3416" s="216">
        <v>0</v>
      </c>
      <c r="O3416" s="216">
        <v>0</v>
      </c>
      <c r="P3416" s="216">
        <v>0</v>
      </c>
      <c r="Q3416" s="335">
        <v>0</v>
      </c>
      <c r="R3416" s="234"/>
      <c r="S3416" s="293" t="e">
        <f>#REF!</f>
        <v>#REF!</v>
      </c>
    </row>
    <row r="3417" spans="2:19" s="194" customFormat="1" x14ac:dyDescent="0.25">
      <c r="B3417" s="233">
        <v>3423</v>
      </c>
      <c r="C3417" s="293">
        <v>45533</v>
      </c>
      <c r="D3417" s="195" t="s">
        <v>175</v>
      </c>
      <c r="E3417" s="196" t="s">
        <v>176</v>
      </c>
      <c r="F3417" s="196" t="s">
        <v>7</v>
      </c>
      <c r="G3417" s="196" t="s">
        <v>209</v>
      </c>
      <c r="H3417" s="196">
        <v>7</v>
      </c>
      <c r="I3417" s="196" t="s">
        <v>214</v>
      </c>
      <c r="J3417" s="196">
        <v>7</v>
      </c>
      <c r="K3417" s="448"/>
      <c r="L3417" s="196"/>
      <c r="M3417" s="196"/>
      <c r="N3417" s="216">
        <v>49</v>
      </c>
      <c r="O3417" s="216">
        <v>0</v>
      </c>
      <c r="P3417" s="216">
        <v>0</v>
      </c>
      <c r="Q3417" s="335">
        <v>0</v>
      </c>
      <c r="R3417" s="234"/>
      <c r="S3417" s="293" t="e">
        <f>#REF!</f>
        <v>#REF!</v>
      </c>
    </row>
    <row r="3418" spans="2:19" s="194" customFormat="1" x14ac:dyDescent="0.25">
      <c r="B3418" s="233">
        <v>3424</v>
      </c>
      <c r="C3418" s="293">
        <v>45533</v>
      </c>
      <c r="D3418" s="195" t="s">
        <v>171</v>
      </c>
      <c r="E3418" s="196" t="s">
        <v>159</v>
      </c>
      <c r="F3418" s="196" t="s">
        <v>7</v>
      </c>
      <c r="G3418" s="196" t="s">
        <v>159</v>
      </c>
      <c r="H3418" s="196">
        <v>11.2</v>
      </c>
      <c r="I3418" s="196" t="s">
        <v>66</v>
      </c>
      <c r="J3418" s="196">
        <v>6</v>
      </c>
      <c r="K3418" s="448"/>
      <c r="L3418" s="196"/>
      <c r="M3418" s="196"/>
      <c r="N3418" s="216">
        <v>0</v>
      </c>
      <c r="O3418" s="216">
        <v>0</v>
      </c>
      <c r="P3418" s="216">
        <v>67.199999999999989</v>
      </c>
      <c r="Q3418" s="335">
        <v>0</v>
      </c>
      <c r="R3418" s="234"/>
      <c r="S3418" s="293" t="e">
        <f>#REF!</f>
        <v>#REF!</v>
      </c>
    </row>
    <row r="3419" spans="2:19" s="194" customFormat="1" x14ac:dyDescent="0.25">
      <c r="B3419" s="233">
        <v>3425</v>
      </c>
      <c r="C3419" s="293">
        <v>45533</v>
      </c>
      <c r="D3419" s="195" t="s">
        <v>150</v>
      </c>
      <c r="E3419" s="196" t="s">
        <v>92</v>
      </c>
      <c r="F3419" s="196" t="s">
        <v>63</v>
      </c>
      <c r="G3419" s="196" t="s">
        <v>210</v>
      </c>
      <c r="H3419" s="196">
        <v>4.1500000000000004</v>
      </c>
      <c r="I3419" s="196" t="s">
        <v>215</v>
      </c>
      <c r="J3419" s="196">
        <v>23</v>
      </c>
      <c r="K3419" s="448">
        <v>715200</v>
      </c>
      <c r="L3419" s="196" t="s">
        <v>63</v>
      </c>
      <c r="M3419" s="196" t="s">
        <v>298</v>
      </c>
      <c r="N3419" s="216">
        <v>0</v>
      </c>
      <c r="O3419" s="216">
        <v>109.7675</v>
      </c>
      <c r="P3419" s="216">
        <v>0</v>
      </c>
      <c r="Q3419" s="335">
        <v>0</v>
      </c>
      <c r="R3419" s="234"/>
      <c r="S3419" s="293" t="e">
        <f>#REF!</f>
        <v>#REF!</v>
      </c>
    </row>
    <row r="3420" spans="2:19" s="194" customFormat="1" x14ac:dyDescent="0.25">
      <c r="B3420" s="233">
        <v>3426</v>
      </c>
      <c r="C3420" s="293">
        <v>45533</v>
      </c>
      <c r="D3420" s="195" t="s">
        <v>148</v>
      </c>
      <c r="E3420" s="196" t="s">
        <v>92</v>
      </c>
      <c r="F3420" s="196" t="s">
        <v>63</v>
      </c>
      <c r="G3420" s="196" t="s">
        <v>210</v>
      </c>
      <c r="H3420" s="196">
        <v>4.1500000000000004</v>
      </c>
      <c r="I3420" s="196" t="s">
        <v>215</v>
      </c>
      <c r="J3420" s="196">
        <v>24</v>
      </c>
      <c r="K3420" s="448">
        <v>715200</v>
      </c>
      <c r="L3420" s="196" t="s">
        <v>63</v>
      </c>
      <c r="M3420" s="196" t="s">
        <v>298</v>
      </c>
      <c r="N3420" s="216">
        <v>0</v>
      </c>
      <c r="O3420" s="216">
        <v>114.54</v>
      </c>
      <c r="P3420" s="216">
        <v>0</v>
      </c>
      <c r="Q3420" s="335">
        <v>0</v>
      </c>
      <c r="R3420" s="234"/>
      <c r="S3420" s="293" t="e">
        <f>#REF!</f>
        <v>#REF!</v>
      </c>
    </row>
    <row r="3421" spans="2:19" s="194" customFormat="1" x14ac:dyDescent="0.25">
      <c r="B3421" s="233">
        <v>3427</v>
      </c>
      <c r="C3421" s="293">
        <v>45533</v>
      </c>
      <c r="D3421" s="195" t="s">
        <v>177</v>
      </c>
      <c r="E3421" s="196" t="s">
        <v>159</v>
      </c>
      <c r="F3421" s="196" t="s">
        <v>8</v>
      </c>
      <c r="G3421" s="196" t="s">
        <v>159</v>
      </c>
      <c r="H3421" s="196">
        <v>11.6</v>
      </c>
      <c r="I3421" s="196" t="s">
        <v>66</v>
      </c>
      <c r="J3421" s="196">
        <v>3</v>
      </c>
      <c r="K3421" s="448"/>
      <c r="L3421" s="196" t="s">
        <v>356</v>
      </c>
      <c r="M3421" s="196"/>
      <c r="N3421" s="216">
        <v>0</v>
      </c>
      <c r="O3421" s="216">
        <v>0</v>
      </c>
      <c r="P3421" s="216">
        <v>34.799999999999997</v>
      </c>
      <c r="Q3421" s="335">
        <v>0</v>
      </c>
      <c r="R3421" s="234"/>
      <c r="S3421" s="293" t="e">
        <f>#REF!</f>
        <v>#REF!</v>
      </c>
    </row>
    <row r="3422" spans="2:19" s="194" customFormat="1" x14ac:dyDescent="0.25">
      <c r="B3422" s="233">
        <v>3428</v>
      </c>
      <c r="C3422" s="293">
        <v>45533</v>
      </c>
      <c r="D3422" s="195" t="s">
        <v>139</v>
      </c>
      <c r="E3422" s="196" t="s">
        <v>92</v>
      </c>
      <c r="F3422" s="196" t="s">
        <v>2</v>
      </c>
      <c r="G3422" s="196" t="s">
        <v>209</v>
      </c>
      <c r="H3422" s="196">
        <v>7</v>
      </c>
      <c r="I3422" s="196" t="s">
        <v>214</v>
      </c>
      <c r="J3422" s="196">
        <v>34</v>
      </c>
      <c r="K3422" s="448"/>
      <c r="L3422" s="196"/>
      <c r="M3422" s="196"/>
      <c r="N3422" s="216">
        <v>238</v>
      </c>
      <c r="O3422" s="216">
        <v>0</v>
      </c>
      <c r="P3422" s="216">
        <v>0</v>
      </c>
      <c r="Q3422" s="335">
        <v>0</v>
      </c>
      <c r="R3422" s="234"/>
      <c r="S3422" s="293" t="e">
        <f>#REF!</f>
        <v>#REF!</v>
      </c>
    </row>
    <row r="3423" spans="2:19" s="194" customFormat="1" x14ac:dyDescent="0.25">
      <c r="B3423" s="233">
        <v>3429</v>
      </c>
      <c r="C3423" s="293">
        <v>45533</v>
      </c>
      <c r="D3423" s="195" t="s">
        <v>140</v>
      </c>
      <c r="E3423" s="196" t="s">
        <v>92</v>
      </c>
      <c r="F3423" s="196" t="s">
        <v>2</v>
      </c>
      <c r="G3423" s="196" t="s">
        <v>209</v>
      </c>
      <c r="H3423" s="196">
        <v>7</v>
      </c>
      <c r="I3423" s="196" t="s">
        <v>214</v>
      </c>
      <c r="J3423" s="196">
        <v>34</v>
      </c>
      <c r="K3423" s="448"/>
      <c r="L3423" s="196"/>
      <c r="M3423" s="196"/>
      <c r="N3423" s="216">
        <v>238</v>
      </c>
      <c r="O3423" s="216">
        <v>0</v>
      </c>
      <c r="P3423" s="216">
        <v>0</v>
      </c>
      <c r="Q3423" s="335">
        <v>0</v>
      </c>
      <c r="R3423" s="234"/>
      <c r="S3423" s="293" t="e">
        <f>#REF!</f>
        <v>#REF!</v>
      </c>
    </row>
    <row r="3424" spans="2:19" s="194" customFormat="1" x14ac:dyDescent="0.25">
      <c r="B3424" s="233">
        <v>3430</v>
      </c>
      <c r="C3424" s="293">
        <v>45533</v>
      </c>
      <c r="D3424" s="195" t="s">
        <v>141</v>
      </c>
      <c r="E3424" s="196" t="s">
        <v>92</v>
      </c>
      <c r="F3424" s="196" t="s">
        <v>2</v>
      </c>
      <c r="G3424" s="196" t="s">
        <v>209</v>
      </c>
      <c r="H3424" s="196">
        <v>7</v>
      </c>
      <c r="I3424" s="196" t="s">
        <v>214</v>
      </c>
      <c r="J3424" s="196">
        <v>34</v>
      </c>
      <c r="K3424" s="448"/>
      <c r="L3424" s="196"/>
      <c r="M3424" s="196"/>
      <c r="N3424" s="216">
        <v>238</v>
      </c>
      <c r="O3424" s="216">
        <v>0</v>
      </c>
      <c r="P3424" s="216">
        <v>0</v>
      </c>
      <c r="Q3424" s="335">
        <v>0</v>
      </c>
      <c r="R3424" s="234"/>
      <c r="S3424" s="293" t="e">
        <f>#REF!</f>
        <v>#REF!</v>
      </c>
    </row>
    <row r="3425" spans="2:19" s="194" customFormat="1" x14ac:dyDescent="0.25">
      <c r="B3425" s="233">
        <v>3431</v>
      </c>
      <c r="C3425" s="293">
        <v>45533</v>
      </c>
      <c r="D3425" s="195" t="s">
        <v>252</v>
      </c>
      <c r="E3425" s="196" t="s">
        <v>92</v>
      </c>
      <c r="F3425" s="196" t="s">
        <v>2</v>
      </c>
      <c r="G3425" s="196" t="s">
        <v>209</v>
      </c>
      <c r="H3425" s="196">
        <v>7</v>
      </c>
      <c r="I3425" s="196" t="s">
        <v>214</v>
      </c>
      <c r="J3425" s="196">
        <v>34</v>
      </c>
      <c r="K3425" s="448"/>
      <c r="L3425" s="196"/>
      <c r="M3425" s="196"/>
      <c r="N3425" s="216">
        <v>238</v>
      </c>
      <c r="O3425" s="216">
        <v>0</v>
      </c>
      <c r="P3425" s="216">
        <v>0</v>
      </c>
      <c r="Q3425" s="335">
        <v>0</v>
      </c>
      <c r="R3425" s="234"/>
      <c r="S3425" s="293" t="e">
        <f>#REF!</f>
        <v>#REF!</v>
      </c>
    </row>
    <row r="3426" spans="2:19" s="194" customFormat="1" x14ac:dyDescent="0.25">
      <c r="B3426" s="233">
        <v>3432</v>
      </c>
      <c r="C3426" s="293">
        <v>45533</v>
      </c>
      <c r="D3426" s="195" t="s">
        <v>259</v>
      </c>
      <c r="E3426" s="196" t="s">
        <v>92</v>
      </c>
      <c r="F3426" s="196" t="s">
        <v>2</v>
      </c>
      <c r="G3426" s="196" t="s">
        <v>209</v>
      </c>
      <c r="H3426" s="196">
        <v>7</v>
      </c>
      <c r="I3426" s="196" t="s">
        <v>214</v>
      </c>
      <c r="J3426" s="196">
        <v>34</v>
      </c>
      <c r="K3426" s="448"/>
      <c r="L3426" s="196"/>
      <c r="M3426" s="196"/>
      <c r="N3426" s="216">
        <v>238</v>
      </c>
      <c r="O3426" s="216">
        <v>0</v>
      </c>
      <c r="P3426" s="216">
        <v>0</v>
      </c>
      <c r="Q3426" s="335">
        <v>0</v>
      </c>
      <c r="R3426" s="234"/>
      <c r="S3426" s="293" t="e">
        <f>#REF!</f>
        <v>#REF!</v>
      </c>
    </row>
    <row r="3427" spans="2:19" s="194" customFormat="1" x14ac:dyDescent="0.25">
      <c r="B3427" s="233">
        <v>3433</v>
      </c>
      <c r="C3427" s="293">
        <v>45533</v>
      </c>
      <c r="D3427" s="195" t="s">
        <v>260</v>
      </c>
      <c r="E3427" s="196" t="s">
        <v>92</v>
      </c>
      <c r="F3427" s="196" t="s">
        <v>2</v>
      </c>
      <c r="G3427" s="196" t="s">
        <v>209</v>
      </c>
      <c r="H3427" s="196">
        <v>7</v>
      </c>
      <c r="I3427" s="196"/>
      <c r="J3427" s="196">
        <v>0</v>
      </c>
      <c r="K3427" s="448"/>
      <c r="L3427" s="196"/>
      <c r="M3427" s="196"/>
      <c r="N3427" s="216">
        <v>0</v>
      </c>
      <c r="O3427" s="216">
        <v>0</v>
      </c>
      <c r="P3427" s="216">
        <v>0</v>
      </c>
      <c r="Q3427" s="335">
        <v>0</v>
      </c>
      <c r="R3427" s="234"/>
      <c r="S3427" s="293" t="e">
        <f>#REF!</f>
        <v>#REF!</v>
      </c>
    </row>
    <row r="3428" spans="2:19" s="194" customFormat="1" x14ac:dyDescent="0.25">
      <c r="B3428" s="233">
        <v>3434</v>
      </c>
      <c r="C3428" s="293">
        <v>45533</v>
      </c>
      <c r="D3428" s="195" t="s">
        <v>379</v>
      </c>
      <c r="E3428" s="196" t="s">
        <v>269</v>
      </c>
      <c r="F3428" s="196" t="s">
        <v>381</v>
      </c>
      <c r="G3428" s="196" t="s">
        <v>210</v>
      </c>
      <c r="H3428" s="196">
        <v>4.1500000000000004</v>
      </c>
      <c r="I3428" s="196" t="s">
        <v>215</v>
      </c>
      <c r="J3428" s="196">
        <v>15</v>
      </c>
      <c r="K3428" s="448">
        <v>715650</v>
      </c>
      <c r="L3428" s="196" t="s">
        <v>381</v>
      </c>
      <c r="M3428" s="196" t="s">
        <v>298</v>
      </c>
      <c r="N3428" s="216">
        <v>0</v>
      </c>
      <c r="O3428" s="216">
        <v>71.587500000000006</v>
      </c>
      <c r="P3428" s="216">
        <v>0</v>
      </c>
      <c r="Q3428" s="335">
        <v>0</v>
      </c>
      <c r="R3428" s="234"/>
      <c r="S3428" s="293" t="e">
        <f>#REF!</f>
        <v>#REF!</v>
      </c>
    </row>
    <row r="3429" spans="2:19" s="194" customFormat="1" x14ac:dyDescent="0.25">
      <c r="B3429" s="233">
        <v>3435</v>
      </c>
      <c r="C3429" s="293">
        <v>45533</v>
      </c>
      <c r="D3429" s="195" t="s">
        <v>380</v>
      </c>
      <c r="E3429" s="196" t="s">
        <v>269</v>
      </c>
      <c r="F3429" s="196" t="s">
        <v>381</v>
      </c>
      <c r="G3429" s="196" t="s">
        <v>210</v>
      </c>
      <c r="H3429" s="196">
        <v>4.1500000000000004</v>
      </c>
      <c r="I3429" s="196" t="s">
        <v>215</v>
      </c>
      <c r="J3429" s="196">
        <v>20</v>
      </c>
      <c r="K3429" s="448">
        <v>715650</v>
      </c>
      <c r="L3429" s="196" t="s">
        <v>470</v>
      </c>
      <c r="M3429" s="196" t="s">
        <v>298</v>
      </c>
      <c r="N3429" s="216">
        <v>0</v>
      </c>
      <c r="O3429" s="216">
        <v>95.449999999999989</v>
      </c>
      <c r="P3429" s="216">
        <v>0</v>
      </c>
      <c r="Q3429" s="335">
        <v>0</v>
      </c>
      <c r="R3429" s="234"/>
      <c r="S3429" s="293" t="e">
        <f>#REF!</f>
        <v>#REF!</v>
      </c>
    </row>
    <row r="3430" spans="2:19" s="194" customFormat="1" x14ac:dyDescent="0.25">
      <c r="B3430" s="233">
        <v>3436</v>
      </c>
      <c r="C3430" s="293">
        <v>45533</v>
      </c>
      <c r="D3430" s="195" t="s">
        <v>96</v>
      </c>
      <c r="E3430" s="196" t="s">
        <v>159</v>
      </c>
      <c r="F3430" s="196" t="s">
        <v>1</v>
      </c>
      <c r="G3430" s="196" t="s">
        <v>159</v>
      </c>
      <c r="H3430" s="196">
        <v>11.8</v>
      </c>
      <c r="I3430" s="196" t="s">
        <v>66</v>
      </c>
      <c r="J3430" s="196">
        <v>4</v>
      </c>
      <c r="K3430" s="448"/>
      <c r="L3430" s="196"/>
      <c r="M3430" s="196"/>
      <c r="N3430" s="216">
        <v>0</v>
      </c>
      <c r="O3430" s="216">
        <v>0</v>
      </c>
      <c r="P3430" s="216">
        <v>47.2</v>
      </c>
      <c r="Q3430" s="335">
        <v>0</v>
      </c>
      <c r="R3430" s="234"/>
      <c r="S3430" s="293" t="e">
        <f>#REF!</f>
        <v>#REF!</v>
      </c>
    </row>
    <row r="3431" spans="2:19" s="194" customFormat="1" x14ac:dyDescent="0.25">
      <c r="B3431" s="233">
        <v>3437</v>
      </c>
      <c r="C3431" s="293">
        <v>45533</v>
      </c>
      <c r="D3431" s="195" t="s">
        <v>128</v>
      </c>
      <c r="E3431" s="196" t="s">
        <v>159</v>
      </c>
      <c r="F3431" s="196" t="s">
        <v>1</v>
      </c>
      <c r="G3431" s="196" t="s">
        <v>159</v>
      </c>
      <c r="H3431" s="196">
        <v>11.8</v>
      </c>
      <c r="I3431" s="196" t="s">
        <v>66</v>
      </c>
      <c r="J3431" s="196">
        <v>5</v>
      </c>
      <c r="K3431" s="448"/>
      <c r="L3431" s="196" t="s">
        <v>356</v>
      </c>
      <c r="M3431" s="196"/>
      <c r="N3431" s="216">
        <v>0</v>
      </c>
      <c r="O3431" s="216">
        <v>0</v>
      </c>
      <c r="P3431" s="216">
        <v>59</v>
      </c>
      <c r="Q3431" s="335">
        <v>0</v>
      </c>
      <c r="R3431" s="234"/>
      <c r="S3431" s="293" t="e">
        <f>#REF!</f>
        <v>#REF!</v>
      </c>
    </row>
    <row r="3432" spans="2:19" s="194" customFormat="1" x14ac:dyDescent="0.25">
      <c r="B3432" s="233">
        <v>3438</v>
      </c>
      <c r="C3432" s="293">
        <v>45533</v>
      </c>
      <c r="D3432" s="195" t="s">
        <v>255</v>
      </c>
      <c r="E3432" s="196" t="s">
        <v>159</v>
      </c>
      <c r="F3432" s="196" t="s">
        <v>65</v>
      </c>
      <c r="G3432" s="196" t="s">
        <v>159</v>
      </c>
      <c r="H3432" s="196">
        <v>30.5</v>
      </c>
      <c r="I3432" s="196"/>
      <c r="J3432" s="196"/>
      <c r="K3432" s="448"/>
      <c r="L3432" s="196"/>
      <c r="M3432" s="196"/>
      <c r="N3432" s="216">
        <v>0</v>
      </c>
      <c r="O3432" s="216">
        <v>0</v>
      </c>
      <c r="P3432" s="216">
        <v>0</v>
      </c>
      <c r="Q3432" s="335">
        <v>0</v>
      </c>
      <c r="R3432" s="234"/>
      <c r="S3432" s="293" t="e">
        <f>#REF!</f>
        <v>#REF!</v>
      </c>
    </row>
    <row r="3433" spans="2:19" s="194" customFormat="1" x14ac:dyDescent="0.25">
      <c r="B3433" s="233">
        <v>3439</v>
      </c>
      <c r="C3433" s="293">
        <v>45533</v>
      </c>
      <c r="D3433" s="195" t="s">
        <v>467</v>
      </c>
      <c r="E3433" s="196" t="s">
        <v>159</v>
      </c>
      <c r="F3433" s="196" t="s">
        <v>63</v>
      </c>
      <c r="G3433" s="196" t="s">
        <v>159</v>
      </c>
      <c r="H3433" s="196">
        <v>13</v>
      </c>
      <c r="I3433" s="196" t="s">
        <v>66</v>
      </c>
      <c r="J3433" s="196">
        <v>4</v>
      </c>
      <c r="K3433" s="448"/>
      <c r="L3433" s="196"/>
      <c r="M3433" s="196"/>
      <c r="N3433" s="216">
        <v>0</v>
      </c>
      <c r="O3433" s="216">
        <v>0</v>
      </c>
      <c r="P3433" s="216">
        <v>52</v>
      </c>
      <c r="Q3433" s="335">
        <v>0</v>
      </c>
      <c r="R3433" s="234"/>
      <c r="S3433" s="293" t="e">
        <f>#REF!</f>
        <v>#REF!</v>
      </c>
    </row>
    <row r="3434" spans="2:19" s="194" customFormat="1" x14ac:dyDescent="0.25">
      <c r="B3434" s="233">
        <v>3440</v>
      </c>
      <c r="C3434" s="315">
        <v>45534</v>
      </c>
      <c r="D3434" s="195" t="s">
        <v>505</v>
      </c>
      <c r="E3434" s="196" t="s">
        <v>130</v>
      </c>
      <c r="F3434" s="196" t="s">
        <v>130</v>
      </c>
      <c r="G3434" s="196" t="s">
        <v>304</v>
      </c>
      <c r="H3434" s="196">
        <v>1</v>
      </c>
      <c r="I3434" s="196" t="s">
        <v>303</v>
      </c>
      <c r="J3434" s="196">
        <v>86</v>
      </c>
      <c r="K3434" s="448"/>
      <c r="L3434" s="196"/>
      <c r="M3434" s="196" t="s">
        <v>482</v>
      </c>
      <c r="N3434" s="216">
        <v>0</v>
      </c>
      <c r="O3434" s="216">
        <v>0</v>
      </c>
      <c r="P3434" s="216">
        <v>0</v>
      </c>
      <c r="Q3434" s="335">
        <v>0</v>
      </c>
      <c r="R3434" s="234"/>
      <c r="S3434" s="293" t="e">
        <f>#REF!</f>
        <v>#REF!</v>
      </c>
    </row>
    <row r="3435" spans="2:19" s="194" customFormat="1" x14ac:dyDescent="0.25">
      <c r="B3435" s="233">
        <v>3441</v>
      </c>
      <c r="C3435" s="315">
        <v>45534</v>
      </c>
      <c r="D3435" s="195" t="s">
        <v>474</v>
      </c>
      <c r="E3435" s="196" t="s">
        <v>92</v>
      </c>
      <c r="F3435" s="196" t="s">
        <v>470</v>
      </c>
      <c r="G3435" s="196" t="s">
        <v>210</v>
      </c>
      <c r="H3435" s="196">
        <v>4.1500000000000004</v>
      </c>
      <c r="I3435" s="196" t="s">
        <v>215</v>
      </c>
      <c r="J3435" s="196">
        <v>23</v>
      </c>
      <c r="K3435" s="448"/>
      <c r="L3435" s="196"/>
      <c r="M3435" s="196"/>
      <c r="N3435" s="216">
        <v>0</v>
      </c>
      <c r="O3435" s="216">
        <v>109.7675</v>
      </c>
      <c r="P3435" s="216">
        <v>0</v>
      </c>
      <c r="Q3435" s="335">
        <v>0</v>
      </c>
      <c r="R3435" s="234"/>
      <c r="S3435" s="293" t="e">
        <f>#REF!</f>
        <v>#REF!</v>
      </c>
    </row>
    <row r="3436" spans="2:19" s="194" customFormat="1" x14ac:dyDescent="0.25">
      <c r="B3436" s="233">
        <v>3442</v>
      </c>
      <c r="C3436" s="315">
        <v>45534</v>
      </c>
      <c r="D3436" s="195" t="s">
        <v>475</v>
      </c>
      <c r="E3436" s="196" t="s">
        <v>92</v>
      </c>
      <c r="F3436" s="196" t="s">
        <v>470</v>
      </c>
      <c r="G3436" s="196" t="s">
        <v>210</v>
      </c>
      <c r="H3436" s="196">
        <v>4.1500000000000004</v>
      </c>
      <c r="I3436" s="196" t="s">
        <v>215</v>
      </c>
      <c r="J3436" s="196">
        <v>23</v>
      </c>
      <c r="K3436" s="448"/>
      <c r="L3436" s="196"/>
      <c r="M3436" s="196"/>
      <c r="N3436" s="216">
        <v>0</v>
      </c>
      <c r="O3436" s="216">
        <v>109.7675</v>
      </c>
      <c r="P3436" s="216">
        <v>0</v>
      </c>
      <c r="Q3436" s="335">
        <v>0</v>
      </c>
      <c r="R3436" s="234"/>
      <c r="S3436" s="293" t="e">
        <f>#REF!</f>
        <v>#REF!</v>
      </c>
    </row>
    <row r="3437" spans="2:19" s="194" customFormat="1" x14ac:dyDescent="0.25">
      <c r="B3437" s="233">
        <v>3443</v>
      </c>
      <c r="C3437" s="315">
        <v>45534</v>
      </c>
      <c r="D3437" s="195" t="s">
        <v>476</v>
      </c>
      <c r="E3437" s="196" t="s">
        <v>92</v>
      </c>
      <c r="F3437" s="196" t="s">
        <v>470</v>
      </c>
      <c r="G3437" s="196" t="s">
        <v>210</v>
      </c>
      <c r="H3437" s="196">
        <v>4.1500000000000004</v>
      </c>
      <c r="I3437" s="196"/>
      <c r="J3437" s="196">
        <v>0</v>
      </c>
      <c r="K3437" s="448"/>
      <c r="L3437" s="196"/>
      <c r="M3437" s="196"/>
      <c r="N3437" s="216">
        <v>0</v>
      </c>
      <c r="O3437" s="216">
        <v>0</v>
      </c>
      <c r="P3437" s="216">
        <v>0</v>
      </c>
      <c r="Q3437" s="335">
        <v>0</v>
      </c>
      <c r="R3437" s="234"/>
      <c r="S3437" s="293" t="e">
        <f>#REF!</f>
        <v>#REF!</v>
      </c>
    </row>
    <row r="3438" spans="2:19" s="194" customFormat="1" x14ac:dyDescent="0.25">
      <c r="B3438" s="233">
        <v>3444</v>
      </c>
      <c r="C3438" s="315">
        <v>45534</v>
      </c>
      <c r="D3438" s="195" t="s">
        <v>477</v>
      </c>
      <c r="E3438" s="196" t="s">
        <v>92</v>
      </c>
      <c r="F3438" s="196" t="s">
        <v>470</v>
      </c>
      <c r="G3438" s="196" t="s">
        <v>210</v>
      </c>
      <c r="H3438" s="196">
        <v>4.1500000000000004</v>
      </c>
      <c r="I3438" s="196" t="s">
        <v>215</v>
      </c>
      <c r="J3438" s="196">
        <v>12</v>
      </c>
      <c r="K3438" s="448"/>
      <c r="L3438" s="196"/>
      <c r="M3438" s="196"/>
      <c r="N3438" s="216">
        <v>0</v>
      </c>
      <c r="O3438" s="216">
        <v>57.27</v>
      </c>
      <c r="P3438" s="216">
        <v>0</v>
      </c>
      <c r="Q3438" s="335">
        <v>0</v>
      </c>
      <c r="R3438" s="234"/>
      <c r="S3438" s="293" t="e">
        <f>#REF!</f>
        <v>#REF!</v>
      </c>
    </row>
    <row r="3439" spans="2:19" s="194" customFormat="1" x14ac:dyDescent="0.25">
      <c r="B3439" s="233">
        <v>3445</v>
      </c>
      <c r="C3439" s="315">
        <v>45534</v>
      </c>
      <c r="D3439" s="195" t="s">
        <v>116</v>
      </c>
      <c r="E3439" s="196" t="s">
        <v>92</v>
      </c>
      <c r="F3439" s="196" t="s">
        <v>1</v>
      </c>
      <c r="G3439" s="196" t="s">
        <v>209</v>
      </c>
      <c r="H3439" s="196">
        <v>6.65</v>
      </c>
      <c r="I3439" s="196" t="s">
        <v>215</v>
      </c>
      <c r="J3439" s="196">
        <v>18</v>
      </c>
      <c r="K3439" s="448"/>
      <c r="L3439" s="196"/>
      <c r="M3439" s="196"/>
      <c r="N3439" s="216">
        <v>0</v>
      </c>
      <c r="O3439" s="216">
        <v>137.655</v>
      </c>
      <c r="P3439" s="216">
        <v>0</v>
      </c>
      <c r="Q3439" s="335">
        <v>0</v>
      </c>
      <c r="R3439" s="234"/>
      <c r="S3439" s="293" t="e">
        <f>#REF!</f>
        <v>#REF!</v>
      </c>
    </row>
    <row r="3440" spans="2:19" s="194" customFormat="1" x14ac:dyDescent="0.25">
      <c r="B3440" s="233">
        <v>3446</v>
      </c>
      <c r="C3440" s="315">
        <v>45534</v>
      </c>
      <c r="D3440" s="195" t="s">
        <v>94</v>
      </c>
      <c r="E3440" s="196" t="s">
        <v>92</v>
      </c>
      <c r="F3440" s="196" t="s">
        <v>1</v>
      </c>
      <c r="G3440" s="196" t="s">
        <v>209</v>
      </c>
      <c r="H3440" s="196">
        <v>6.65</v>
      </c>
      <c r="I3440" s="196" t="s">
        <v>215</v>
      </c>
      <c r="J3440" s="196">
        <v>18</v>
      </c>
      <c r="K3440" s="448"/>
      <c r="L3440" s="196"/>
      <c r="M3440" s="196"/>
      <c r="N3440" s="216">
        <v>0</v>
      </c>
      <c r="O3440" s="216">
        <v>137.655</v>
      </c>
      <c r="P3440" s="216">
        <v>0</v>
      </c>
      <c r="Q3440" s="335">
        <v>0</v>
      </c>
      <c r="R3440" s="234"/>
      <c r="S3440" s="293" t="e">
        <f>#REF!</f>
        <v>#REF!</v>
      </c>
    </row>
    <row r="3441" spans="2:19" s="194" customFormat="1" x14ac:dyDescent="0.25">
      <c r="B3441" s="233">
        <v>3447</v>
      </c>
      <c r="C3441" s="315">
        <v>45534</v>
      </c>
      <c r="D3441" s="195" t="s">
        <v>91</v>
      </c>
      <c r="E3441" s="196" t="s">
        <v>92</v>
      </c>
      <c r="F3441" s="196" t="s">
        <v>1</v>
      </c>
      <c r="G3441" s="196" t="s">
        <v>209</v>
      </c>
      <c r="H3441" s="196">
        <v>6.65</v>
      </c>
      <c r="I3441" s="196" t="s">
        <v>215</v>
      </c>
      <c r="J3441" s="196">
        <v>19</v>
      </c>
      <c r="K3441" s="448"/>
      <c r="L3441" s="196"/>
      <c r="M3441" s="196"/>
      <c r="N3441" s="216">
        <v>0</v>
      </c>
      <c r="O3441" s="216">
        <v>145.30250000000001</v>
      </c>
      <c r="P3441" s="216">
        <v>0</v>
      </c>
      <c r="Q3441" s="335">
        <v>0</v>
      </c>
      <c r="R3441" s="234"/>
      <c r="S3441" s="293" t="e">
        <f>#REF!</f>
        <v>#REF!</v>
      </c>
    </row>
    <row r="3442" spans="2:19" s="194" customFormat="1" x14ac:dyDescent="0.25">
      <c r="B3442" s="233">
        <v>3448</v>
      </c>
      <c r="C3442" s="315">
        <v>45534</v>
      </c>
      <c r="D3442" s="195" t="s">
        <v>154</v>
      </c>
      <c r="E3442" s="196" t="s">
        <v>92</v>
      </c>
      <c r="F3442" s="196" t="s">
        <v>62</v>
      </c>
      <c r="G3442" s="196" t="s">
        <v>210</v>
      </c>
      <c r="H3442" s="196">
        <v>4.1500000000000004</v>
      </c>
      <c r="I3442" s="196"/>
      <c r="J3442" s="196">
        <v>0</v>
      </c>
      <c r="K3442" s="448"/>
      <c r="L3442" s="196"/>
      <c r="M3442" s="196"/>
      <c r="N3442" s="216">
        <v>0</v>
      </c>
      <c r="O3442" s="216">
        <v>0</v>
      </c>
      <c r="P3442" s="216">
        <v>0</v>
      </c>
      <c r="Q3442" s="335">
        <v>0</v>
      </c>
      <c r="R3442" s="234"/>
      <c r="S3442" s="293" t="e">
        <f>#REF!</f>
        <v>#REF!</v>
      </c>
    </row>
    <row r="3443" spans="2:19" s="194" customFormat="1" x14ac:dyDescent="0.25">
      <c r="B3443" s="233">
        <v>3449</v>
      </c>
      <c r="C3443" s="315">
        <v>45534</v>
      </c>
      <c r="D3443" s="195" t="s">
        <v>155</v>
      </c>
      <c r="E3443" s="196" t="s">
        <v>92</v>
      </c>
      <c r="F3443" s="196" t="s">
        <v>62</v>
      </c>
      <c r="G3443" s="196" t="s">
        <v>210</v>
      </c>
      <c r="H3443" s="196">
        <v>4.1500000000000004</v>
      </c>
      <c r="I3443" s="196"/>
      <c r="J3443" s="196">
        <v>0</v>
      </c>
      <c r="K3443" s="448"/>
      <c r="L3443" s="196"/>
      <c r="M3443" s="196"/>
      <c r="N3443" s="216">
        <v>0</v>
      </c>
      <c r="O3443" s="216">
        <v>0</v>
      </c>
      <c r="P3443" s="216">
        <v>0</v>
      </c>
      <c r="Q3443" s="335">
        <v>0</v>
      </c>
      <c r="R3443" s="234"/>
      <c r="S3443" s="293" t="e">
        <f>#REF!</f>
        <v>#REF!</v>
      </c>
    </row>
    <row r="3444" spans="2:19" s="194" customFormat="1" x14ac:dyDescent="0.25">
      <c r="B3444" s="233">
        <v>3450</v>
      </c>
      <c r="C3444" s="315">
        <v>45534</v>
      </c>
      <c r="D3444" s="195" t="s">
        <v>426</v>
      </c>
      <c r="E3444" s="196" t="s">
        <v>159</v>
      </c>
      <c r="F3444" s="196" t="s">
        <v>381</v>
      </c>
      <c r="G3444" s="196" t="s">
        <v>159</v>
      </c>
      <c r="H3444" s="196">
        <v>10</v>
      </c>
      <c r="I3444" s="196"/>
      <c r="J3444" s="196">
        <v>0</v>
      </c>
      <c r="K3444" s="448"/>
      <c r="L3444" s="196"/>
      <c r="M3444" s="196"/>
      <c r="N3444" s="216">
        <v>0</v>
      </c>
      <c r="O3444" s="216">
        <v>0</v>
      </c>
      <c r="P3444" s="216">
        <v>0</v>
      </c>
      <c r="Q3444" s="335">
        <v>0</v>
      </c>
      <c r="R3444" s="234"/>
      <c r="S3444" s="293" t="e">
        <f>#REF!</f>
        <v>#REF!</v>
      </c>
    </row>
    <row r="3445" spans="2:19" s="194" customFormat="1" x14ac:dyDescent="0.25">
      <c r="B3445" s="233">
        <v>3451</v>
      </c>
      <c r="C3445" s="315">
        <v>45534</v>
      </c>
      <c r="D3445" s="195" t="s">
        <v>277</v>
      </c>
      <c r="E3445" s="196" t="s">
        <v>176</v>
      </c>
      <c r="F3445" s="196" t="s">
        <v>7</v>
      </c>
      <c r="G3445" s="196" t="s">
        <v>209</v>
      </c>
      <c r="H3445" s="196">
        <v>7</v>
      </c>
      <c r="I3445" s="196" t="s">
        <v>214</v>
      </c>
      <c r="J3445" s="196">
        <v>51</v>
      </c>
      <c r="K3445" s="448"/>
      <c r="L3445" s="196"/>
      <c r="M3445" s="196"/>
      <c r="N3445" s="216">
        <v>357</v>
      </c>
      <c r="O3445" s="216">
        <v>0</v>
      </c>
      <c r="P3445" s="216">
        <v>0</v>
      </c>
      <c r="Q3445" s="335">
        <v>0</v>
      </c>
      <c r="R3445" s="234"/>
      <c r="S3445" s="293" t="e">
        <f>#REF!</f>
        <v>#REF!</v>
      </c>
    </row>
    <row r="3446" spans="2:19" s="194" customFormat="1" x14ac:dyDescent="0.25">
      <c r="B3446" s="233">
        <v>3452</v>
      </c>
      <c r="C3446" s="315">
        <v>45534</v>
      </c>
      <c r="D3446" s="195" t="s">
        <v>261</v>
      </c>
      <c r="E3446" s="196" t="s">
        <v>269</v>
      </c>
      <c r="F3446" s="196" t="s">
        <v>7</v>
      </c>
      <c r="G3446" s="196" t="s">
        <v>210</v>
      </c>
      <c r="H3446" s="196">
        <v>5</v>
      </c>
      <c r="I3446" s="196" t="s">
        <v>214</v>
      </c>
      <c r="J3446" s="196">
        <v>27</v>
      </c>
      <c r="K3446" s="448"/>
      <c r="L3446" s="196"/>
      <c r="M3446" s="196"/>
      <c r="N3446" s="216">
        <v>135</v>
      </c>
      <c r="O3446" s="216">
        <v>0</v>
      </c>
      <c r="P3446" s="216">
        <v>0</v>
      </c>
      <c r="Q3446" s="335">
        <v>0</v>
      </c>
      <c r="R3446" s="234"/>
      <c r="S3446" s="293" t="e">
        <f>#REF!</f>
        <v>#REF!</v>
      </c>
    </row>
    <row r="3447" spans="2:19" s="194" customFormat="1" x14ac:dyDescent="0.25">
      <c r="B3447" s="233">
        <v>3453</v>
      </c>
      <c r="C3447" s="315">
        <v>45534</v>
      </c>
      <c r="D3447" s="195" t="s">
        <v>254</v>
      </c>
      <c r="E3447" s="196" t="s">
        <v>159</v>
      </c>
      <c r="F3447" s="196" t="s">
        <v>7</v>
      </c>
      <c r="G3447" s="196" t="s">
        <v>159</v>
      </c>
      <c r="H3447" s="196">
        <v>10</v>
      </c>
      <c r="I3447" s="196"/>
      <c r="J3447" s="196">
        <v>0</v>
      </c>
      <c r="K3447" s="448"/>
      <c r="L3447" s="196"/>
      <c r="M3447" s="196"/>
      <c r="N3447" s="216">
        <v>0</v>
      </c>
      <c r="O3447" s="216">
        <v>0</v>
      </c>
      <c r="P3447" s="216">
        <v>0</v>
      </c>
      <c r="Q3447" s="335">
        <v>0</v>
      </c>
      <c r="R3447" s="234"/>
      <c r="S3447" s="293" t="e">
        <f>#REF!</f>
        <v>#REF!</v>
      </c>
    </row>
    <row r="3448" spans="2:19" s="194" customFormat="1" x14ac:dyDescent="0.25">
      <c r="B3448" s="233">
        <v>3454</v>
      </c>
      <c r="C3448" s="315">
        <v>45534</v>
      </c>
      <c r="D3448" s="195" t="s">
        <v>352</v>
      </c>
      <c r="E3448" s="196" t="s">
        <v>176</v>
      </c>
      <c r="F3448" s="196" t="s">
        <v>7</v>
      </c>
      <c r="G3448" s="196" t="s">
        <v>209</v>
      </c>
      <c r="H3448" s="196">
        <v>7</v>
      </c>
      <c r="I3448" s="196"/>
      <c r="J3448" s="196">
        <v>0</v>
      </c>
      <c r="K3448" s="448"/>
      <c r="L3448" s="196"/>
      <c r="M3448" s="196"/>
      <c r="N3448" s="216">
        <v>0</v>
      </c>
      <c r="O3448" s="216">
        <v>0</v>
      </c>
      <c r="P3448" s="216">
        <v>0</v>
      </c>
      <c r="Q3448" s="335">
        <v>0</v>
      </c>
      <c r="R3448" s="234"/>
      <c r="S3448" s="293" t="e">
        <f>#REF!</f>
        <v>#REF!</v>
      </c>
    </row>
    <row r="3449" spans="2:19" s="194" customFormat="1" x14ac:dyDescent="0.25">
      <c r="B3449" s="233">
        <v>3455</v>
      </c>
      <c r="C3449" s="315">
        <v>45534</v>
      </c>
      <c r="D3449" s="195" t="s">
        <v>175</v>
      </c>
      <c r="E3449" s="196" t="s">
        <v>176</v>
      </c>
      <c r="F3449" s="196" t="s">
        <v>7</v>
      </c>
      <c r="G3449" s="196" t="s">
        <v>209</v>
      </c>
      <c r="H3449" s="196">
        <v>7</v>
      </c>
      <c r="I3449" s="196"/>
      <c r="J3449" s="196">
        <v>0</v>
      </c>
      <c r="K3449" s="448"/>
      <c r="L3449" s="196"/>
      <c r="M3449" s="196"/>
      <c r="N3449" s="216">
        <v>0</v>
      </c>
      <c r="O3449" s="216">
        <v>0</v>
      </c>
      <c r="P3449" s="216">
        <v>0</v>
      </c>
      <c r="Q3449" s="335">
        <v>0</v>
      </c>
      <c r="R3449" s="234"/>
      <c r="S3449" s="293" t="e">
        <f>#REF!</f>
        <v>#REF!</v>
      </c>
    </row>
    <row r="3450" spans="2:19" s="194" customFormat="1" x14ac:dyDescent="0.25">
      <c r="B3450" s="233">
        <v>3456</v>
      </c>
      <c r="C3450" s="315">
        <v>45534</v>
      </c>
      <c r="D3450" s="195" t="s">
        <v>171</v>
      </c>
      <c r="E3450" s="196" t="s">
        <v>159</v>
      </c>
      <c r="F3450" s="196" t="s">
        <v>7</v>
      </c>
      <c r="G3450" s="196" t="s">
        <v>159</v>
      </c>
      <c r="H3450" s="196">
        <v>11.2</v>
      </c>
      <c r="I3450" s="196" t="s">
        <v>66</v>
      </c>
      <c r="J3450" s="196">
        <v>9</v>
      </c>
      <c r="K3450" s="448"/>
      <c r="L3450" s="196"/>
      <c r="M3450" s="196"/>
      <c r="N3450" s="216">
        <v>0</v>
      </c>
      <c r="O3450" s="216">
        <v>0</v>
      </c>
      <c r="P3450" s="216">
        <v>100.8</v>
      </c>
      <c r="Q3450" s="335">
        <v>0</v>
      </c>
      <c r="R3450" s="234"/>
      <c r="S3450" s="293" t="e">
        <f>#REF!</f>
        <v>#REF!</v>
      </c>
    </row>
    <row r="3451" spans="2:19" s="194" customFormat="1" x14ac:dyDescent="0.25">
      <c r="B3451" s="233">
        <v>3457</v>
      </c>
      <c r="C3451" s="315">
        <v>45534</v>
      </c>
      <c r="D3451" s="195" t="s">
        <v>150</v>
      </c>
      <c r="E3451" s="196" t="s">
        <v>92</v>
      </c>
      <c r="F3451" s="196" t="s">
        <v>63</v>
      </c>
      <c r="G3451" s="196" t="s">
        <v>210</v>
      </c>
      <c r="H3451" s="196">
        <v>4.1500000000000004</v>
      </c>
      <c r="I3451" s="196"/>
      <c r="J3451" s="196">
        <v>0</v>
      </c>
      <c r="K3451" s="448"/>
      <c r="L3451" s="196"/>
      <c r="M3451" s="196"/>
      <c r="N3451" s="216">
        <v>0</v>
      </c>
      <c r="O3451" s="216">
        <v>0</v>
      </c>
      <c r="P3451" s="216">
        <v>0</v>
      </c>
      <c r="Q3451" s="335">
        <v>0</v>
      </c>
      <c r="R3451" s="234"/>
      <c r="S3451" s="293" t="e">
        <f>#REF!</f>
        <v>#REF!</v>
      </c>
    </row>
    <row r="3452" spans="2:19" s="194" customFormat="1" x14ac:dyDescent="0.25">
      <c r="B3452" s="233">
        <v>3458</v>
      </c>
      <c r="C3452" s="315">
        <v>45534</v>
      </c>
      <c r="D3452" s="195" t="s">
        <v>148</v>
      </c>
      <c r="E3452" s="196" t="s">
        <v>92</v>
      </c>
      <c r="F3452" s="196" t="s">
        <v>63</v>
      </c>
      <c r="G3452" s="196" t="s">
        <v>210</v>
      </c>
      <c r="H3452" s="196">
        <v>4.1500000000000004</v>
      </c>
      <c r="I3452" s="196"/>
      <c r="J3452" s="196">
        <v>0</v>
      </c>
      <c r="K3452" s="448"/>
      <c r="L3452" s="196"/>
      <c r="M3452" s="196"/>
      <c r="N3452" s="216">
        <v>0</v>
      </c>
      <c r="O3452" s="216">
        <v>0</v>
      </c>
      <c r="P3452" s="216">
        <v>0</v>
      </c>
      <c r="Q3452" s="335">
        <v>0</v>
      </c>
      <c r="R3452" s="234"/>
      <c r="S3452" s="293" t="e">
        <f>#REF!</f>
        <v>#REF!</v>
      </c>
    </row>
    <row r="3453" spans="2:19" s="194" customFormat="1" x14ac:dyDescent="0.25">
      <c r="B3453" s="233">
        <v>3459</v>
      </c>
      <c r="C3453" s="315">
        <v>45534</v>
      </c>
      <c r="D3453" s="195" t="s">
        <v>177</v>
      </c>
      <c r="E3453" s="196" t="s">
        <v>159</v>
      </c>
      <c r="F3453" s="196" t="s">
        <v>8</v>
      </c>
      <c r="G3453" s="196" t="s">
        <v>159</v>
      </c>
      <c r="H3453" s="196">
        <v>11.6</v>
      </c>
      <c r="I3453" s="198" t="s">
        <v>66</v>
      </c>
      <c r="J3453" s="198">
        <v>6</v>
      </c>
      <c r="K3453" s="450"/>
      <c r="L3453" s="198"/>
      <c r="M3453" s="198"/>
      <c r="N3453" s="218">
        <v>0</v>
      </c>
      <c r="O3453" s="218">
        <v>0</v>
      </c>
      <c r="P3453" s="216">
        <v>69.599999999999994</v>
      </c>
      <c r="Q3453" s="335">
        <v>0</v>
      </c>
      <c r="R3453" s="234"/>
      <c r="S3453" s="293" t="e">
        <f>#REF!</f>
        <v>#REF!</v>
      </c>
    </row>
    <row r="3454" spans="2:19" s="194" customFormat="1" x14ac:dyDescent="0.25">
      <c r="B3454" s="232">
        <v>3460</v>
      </c>
      <c r="C3454" s="315">
        <v>45534</v>
      </c>
      <c r="D3454" s="195" t="s">
        <v>139</v>
      </c>
      <c r="E3454" s="196" t="s">
        <v>92</v>
      </c>
      <c r="F3454" s="196" t="s">
        <v>2</v>
      </c>
      <c r="G3454" s="196" t="s">
        <v>209</v>
      </c>
      <c r="H3454" s="196">
        <v>7</v>
      </c>
      <c r="I3454" s="196" t="s">
        <v>214</v>
      </c>
      <c r="J3454" s="196">
        <v>25</v>
      </c>
      <c r="K3454" s="448"/>
      <c r="L3454" s="196"/>
      <c r="M3454" s="196"/>
      <c r="N3454" s="216">
        <v>175</v>
      </c>
      <c r="O3454" s="216">
        <v>0</v>
      </c>
      <c r="P3454" s="216">
        <v>0</v>
      </c>
      <c r="Q3454" s="335">
        <v>0</v>
      </c>
      <c r="R3454" s="234"/>
      <c r="S3454" s="293" t="e">
        <f>#REF!</f>
        <v>#REF!</v>
      </c>
    </row>
    <row r="3455" spans="2:19" s="194" customFormat="1" x14ac:dyDescent="0.25">
      <c r="B3455" s="232">
        <v>3461</v>
      </c>
      <c r="C3455" s="315">
        <v>45534</v>
      </c>
      <c r="D3455" s="195" t="s">
        <v>140</v>
      </c>
      <c r="E3455" s="196" t="s">
        <v>92</v>
      </c>
      <c r="F3455" s="196" t="s">
        <v>2</v>
      </c>
      <c r="G3455" s="196" t="s">
        <v>209</v>
      </c>
      <c r="H3455" s="196">
        <v>7</v>
      </c>
      <c r="I3455" s="196" t="s">
        <v>214</v>
      </c>
      <c r="J3455" s="196">
        <v>25</v>
      </c>
      <c r="K3455" s="448"/>
      <c r="L3455" s="196"/>
      <c r="M3455" s="196"/>
      <c r="N3455" s="216">
        <v>175</v>
      </c>
      <c r="O3455" s="216">
        <v>0</v>
      </c>
      <c r="P3455" s="216">
        <v>0</v>
      </c>
      <c r="Q3455" s="335">
        <v>0</v>
      </c>
      <c r="R3455" s="234"/>
      <c r="S3455" s="293" t="e">
        <f>#REF!</f>
        <v>#REF!</v>
      </c>
    </row>
    <row r="3456" spans="2:19" s="194" customFormat="1" x14ac:dyDescent="0.25">
      <c r="B3456" s="232">
        <v>3462</v>
      </c>
      <c r="C3456" s="315">
        <v>45534</v>
      </c>
      <c r="D3456" s="195" t="s">
        <v>141</v>
      </c>
      <c r="E3456" s="196" t="s">
        <v>92</v>
      </c>
      <c r="F3456" s="196" t="s">
        <v>2</v>
      </c>
      <c r="G3456" s="196" t="s">
        <v>209</v>
      </c>
      <c r="H3456" s="196">
        <v>7</v>
      </c>
      <c r="I3456" s="196" t="s">
        <v>214</v>
      </c>
      <c r="J3456" s="196">
        <v>25</v>
      </c>
      <c r="K3456" s="448"/>
      <c r="L3456" s="196"/>
      <c r="M3456" s="196"/>
      <c r="N3456" s="216">
        <v>175</v>
      </c>
      <c r="O3456" s="216">
        <v>0</v>
      </c>
      <c r="P3456" s="216">
        <v>0</v>
      </c>
      <c r="Q3456" s="335">
        <v>0</v>
      </c>
      <c r="R3456" s="234"/>
      <c r="S3456" s="293" t="e">
        <f>#REF!</f>
        <v>#REF!</v>
      </c>
    </row>
    <row r="3457" spans="2:19" s="194" customFormat="1" x14ac:dyDescent="0.25">
      <c r="B3457" s="232">
        <v>3463</v>
      </c>
      <c r="C3457" s="315">
        <v>45534</v>
      </c>
      <c r="D3457" s="195" t="s">
        <v>252</v>
      </c>
      <c r="E3457" s="196" t="s">
        <v>92</v>
      </c>
      <c r="F3457" s="196" t="s">
        <v>2</v>
      </c>
      <c r="G3457" s="196" t="s">
        <v>209</v>
      </c>
      <c r="H3457" s="196">
        <v>7</v>
      </c>
      <c r="I3457" s="196" t="s">
        <v>214</v>
      </c>
      <c r="J3457" s="196">
        <v>25</v>
      </c>
      <c r="K3457" s="448"/>
      <c r="L3457" s="196"/>
      <c r="M3457" s="196"/>
      <c r="N3457" s="216">
        <v>175</v>
      </c>
      <c r="O3457" s="216">
        <v>0</v>
      </c>
      <c r="P3457" s="216">
        <v>0</v>
      </c>
      <c r="Q3457" s="335">
        <v>0</v>
      </c>
      <c r="R3457" s="234"/>
      <c r="S3457" s="293" t="e">
        <f>#REF!</f>
        <v>#REF!</v>
      </c>
    </row>
    <row r="3458" spans="2:19" s="194" customFormat="1" x14ac:dyDescent="0.25">
      <c r="B3458" s="232">
        <v>3464</v>
      </c>
      <c r="C3458" s="315">
        <v>45534</v>
      </c>
      <c r="D3458" s="195" t="s">
        <v>259</v>
      </c>
      <c r="E3458" s="196" t="s">
        <v>92</v>
      </c>
      <c r="F3458" s="196" t="s">
        <v>2</v>
      </c>
      <c r="G3458" s="196" t="s">
        <v>209</v>
      </c>
      <c r="H3458" s="196">
        <v>7</v>
      </c>
      <c r="I3458" s="196" t="s">
        <v>214</v>
      </c>
      <c r="J3458" s="196">
        <v>30</v>
      </c>
      <c r="K3458" s="448"/>
      <c r="L3458" s="196"/>
      <c r="M3458" s="196"/>
      <c r="N3458" s="216">
        <v>210</v>
      </c>
      <c r="O3458" s="216">
        <v>0</v>
      </c>
      <c r="P3458" s="216">
        <v>0</v>
      </c>
      <c r="Q3458" s="335">
        <v>0</v>
      </c>
      <c r="R3458" s="234"/>
      <c r="S3458" s="293" t="e">
        <f>#REF!</f>
        <v>#REF!</v>
      </c>
    </row>
    <row r="3459" spans="2:19" s="194" customFormat="1" x14ac:dyDescent="0.25">
      <c r="B3459" s="232">
        <v>3465</v>
      </c>
      <c r="C3459" s="315">
        <v>45534</v>
      </c>
      <c r="D3459" s="195" t="s">
        <v>260</v>
      </c>
      <c r="E3459" s="196" t="s">
        <v>92</v>
      </c>
      <c r="F3459" s="196" t="s">
        <v>2</v>
      </c>
      <c r="G3459" s="196" t="s">
        <v>209</v>
      </c>
      <c r="H3459" s="196">
        <v>7</v>
      </c>
      <c r="I3459" s="196"/>
      <c r="J3459" s="196">
        <v>0</v>
      </c>
      <c r="K3459" s="448"/>
      <c r="L3459" s="196"/>
      <c r="M3459" s="196"/>
      <c r="N3459" s="216">
        <v>0</v>
      </c>
      <c r="O3459" s="216">
        <v>0</v>
      </c>
      <c r="P3459" s="216">
        <v>0</v>
      </c>
      <c r="Q3459" s="335">
        <v>0</v>
      </c>
      <c r="R3459" s="234"/>
      <c r="S3459" s="293" t="e">
        <f>#REF!</f>
        <v>#REF!</v>
      </c>
    </row>
    <row r="3460" spans="2:19" s="194" customFormat="1" x14ac:dyDescent="0.25">
      <c r="B3460" s="232">
        <v>3466</v>
      </c>
      <c r="C3460" s="315">
        <v>45534</v>
      </c>
      <c r="D3460" s="195" t="s">
        <v>379</v>
      </c>
      <c r="E3460" s="196" t="s">
        <v>269</v>
      </c>
      <c r="F3460" s="196" t="s">
        <v>381</v>
      </c>
      <c r="G3460" s="196" t="s">
        <v>210</v>
      </c>
      <c r="H3460" s="196">
        <v>4.1500000000000004</v>
      </c>
      <c r="I3460" s="196"/>
      <c r="J3460" s="196">
        <v>0</v>
      </c>
      <c r="K3460" s="448"/>
      <c r="L3460" s="196"/>
      <c r="M3460" s="196"/>
      <c r="N3460" s="216">
        <v>0</v>
      </c>
      <c r="O3460" s="216">
        <v>0</v>
      </c>
      <c r="P3460" s="216">
        <v>0</v>
      </c>
      <c r="Q3460" s="335">
        <v>0</v>
      </c>
      <c r="R3460" s="234"/>
      <c r="S3460" s="293" t="e">
        <f>#REF!</f>
        <v>#REF!</v>
      </c>
    </row>
    <row r="3461" spans="2:19" s="194" customFormat="1" x14ac:dyDescent="0.25">
      <c r="B3461" s="232">
        <v>3467</v>
      </c>
      <c r="C3461" s="315">
        <v>45534</v>
      </c>
      <c r="D3461" s="195" t="s">
        <v>380</v>
      </c>
      <c r="E3461" s="196" t="s">
        <v>269</v>
      </c>
      <c r="F3461" s="196" t="s">
        <v>381</v>
      </c>
      <c r="G3461" s="196" t="s">
        <v>210</v>
      </c>
      <c r="H3461" s="196">
        <v>4.1500000000000004</v>
      </c>
      <c r="I3461" s="196"/>
      <c r="J3461" s="196">
        <v>0</v>
      </c>
      <c r="K3461" s="448"/>
      <c r="L3461" s="196"/>
      <c r="M3461" s="196"/>
      <c r="N3461" s="216">
        <v>0</v>
      </c>
      <c r="O3461" s="216">
        <v>0</v>
      </c>
      <c r="P3461" s="216">
        <v>0</v>
      </c>
      <c r="Q3461" s="335">
        <v>0</v>
      </c>
      <c r="R3461" s="234"/>
      <c r="S3461" s="293" t="e">
        <f>#REF!</f>
        <v>#REF!</v>
      </c>
    </row>
    <row r="3462" spans="2:19" s="194" customFormat="1" x14ac:dyDescent="0.25">
      <c r="B3462" s="232">
        <v>3468</v>
      </c>
      <c r="C3462" s="315">
        <v>45534</v>
      </c>
      <c r="D3462" s="195" t="s">
        <v>96</v>
      </c>
      <c r="E3462" s="196" t="s">
        <v>159</v>
      </c>
      <c r="F3462" s="196" t="s">
        <v>1</v>
      </c>
      <c r="G3462" s="196" t="s">
        <v>159</v>
      </c>
      <c r="H3462" s="196">
        <v>11.8</v>
      </c>
      <c r="I3462" s="196" t="s">
        <v>66</v>
      </c>
      <c r="J3462" s="196">
        <v>4</v>
      </c>
      <c r="K3462" s="448"/>
      <c r="L3462" s="196"/>
      <c r="M3462" s="196"/>
      <c r="N3462" s="216">
        <v>0</v>
      </c>
      <c r="O3462" s="216">
        <v>0</v>
      </c>
      <c r="P3462" s="216">
        <v>47.2</v>
      </c>
      <c r="Q3462" s="335">
        <v>0</v>
      </c>
      <c r="R3462" s="234"/>
      <c r="S3462" s="293" t="e">
        <f>#REF!</f>
        <v>#REF!</v>
      </c>
    </row>
    <row r="3463" spans="2:19" s="194" customFormat="1" x14ac:dyDescent="0.25">
      <c r="B3463" s="232">
        <v>3469</v>
      </c>
      <c r="C3463" s="315">
        <v>45534</v>
      </c>
      <c r="D3463" s="195" t="s">
        <v>128</v>
      </c>
      <c r="E3463" s="196" t="s">
        <v>159</v>
      </c>
      <c r="F3463" s="196" t="s">
        <v>1</v>
      </c>
      <c r="G3463" s="196" t="s">
        <v>159</v>
      </c>
      <c r="H3463" s="196">
        <v>11.8</v>
      </c>
      <c r="I3463" s="196" t="s">
        <v>66</v>
      </c>
      <c r="J3463" s="196">
        <v>4</v>
      </c>
      <c r="K3463" s="448"/>
      <c r="L3463" s="196"/>
      <c r="M3463" s="196"/>
      <c r="N3463" s="216">
        <v>0</v>
      </c>
      <c r="O3463" s="216">
        <v>0</v>
      </c>
      <c r="P3463" s="216">
        <v>47.2</v>
      </c>
      <c r="Q3463" s="335">
        <v>0</v>
      </c>
      <c r="R3463" s="234"/>
      <c r="S3463" s="293" t="e">
        <f>#REF!</f>
        <v>#REF!</v>
      </c>
    </row>
    <row r="3464" spans="2:19" s="194" customFormat="1" x14ac:dyDescent="0.25">
      <c r="B3464" s="232">
        <v>3470</v>
      </c>
      <c r="C3464" s="315">
        <v>45534</v>
      </c>
      <c r="D3464" s="195" t="s">
        <v>255</v>
      </c>
      <c r="E3464" s="196" t="s">
        <v>159</v>
      </c>
      <c r="F3464" s="196" t="s">
        <v>65</v>
      </c>
      <c r="G3464" s="196" t="s">
        <v>159</v>
      </c>
      <c r="H3464" s="196">
        <v>30.5</v>
      </c>
      <c r="I3464" s="196"/>
      <c r="J3464" s="196">
        <v>0</v>
      </c>
      <c r="K3464" s="448"/>
      <c r="L3464" s="196"/>
      <c r="M3464" s="196"/>
      <c r="N3464" s="216">
        <v>0</v>
      </c>
      <c r="O3464" s="216">
        <v>0</v>
      </c>
      <c r="P3464" s="216">
        <v>0</v>
      </c>
      <c r="Q3464" s="335">
        <v>0</v>
      </c>
      <c r="R3464" s="234"/>
      <c r="S3464" s="293" t="e">
        <f>#REF!</f>
        <v>#REF!</v>
      </c>
    </row>
    <row r="3465" spans="2:19" s="194" customFormat="1" x14ac:dyDescent="0.25">
      <c r="B3465" s="232">
        <v>3471</v>
      </c>
      <c r="C3465" s="315">
        <v>45534</v>
      </c>
      <c r="D3465" s="195" t="s">
        <v>467</v>
      </c>
      <c r="E3465" s="196" t="s">
        <v>159</v>
      </c>
      <c r="F3465" s="196" t="s">
        <v>63</v>
      </c>
      <c r="G3465" s="196" t="s">
        <v>159</v>
      </c>
      <c r="H3465" s="196">
        <v>13</v>
      </c>
      <c r="I3465" s="196"/>
      <c r="J3465" s="196">
        <v>0</v>
      </c>
      <c r="K3465" s="448"/>
      <c r="L3465" s="196"/>
      <c r="M3465" s="196"/>
      <c r="N3465" s="216">
        <v>0</v>
      </c>
      <c r="O3465" s="216">
        <v>0</v>
      </c>
      <c r="P3465" s="216">
        <v>0</v>
      </c>
      <c r="Q3465" s="335">
        <v>0</v>
      </c>
      <c r="R3465" s="234"/>
      <c r="S3465" s="293" t="e">
        <f>#REF!</f>
        <v>#REF!</v>
      </c>
    </row>
    <row r="3466" spans="2:19" s="194" customFormat="1" x14ac:dyDescent="0.25">
      <c r="B3466" s="232">
        <v>3472</v>
      </c>
      <c r="C3466" s="315">
        <v>45534</v>
      </c>
      <c r="D3466" s="195" t="s">
        <v>467</v>
      </c>
      <c r="E3466" s="198" t="s">
        <v>159</v>
      </c>
      <c r="F3466" s="198" t="s">
        <v>63</v>
      </c>
      <c r="G3466" s="198" t="s">
        <v>159</v>
      </c>
      <c r="H3466" s="196">
        <v>13</v>
      </c>
      <c r="I3466" s="198"/>
      <c r="J3466" s="196">
        <v>0</v>
      </c>
      <c r="K3466" s="450"/>
      <c r="L3466" s="198"/>
      <c r="M3466" s="198"/>
      <c r="N3466" s="218">
        <v>0</v>
      </c>
      <c r="O3466" s="218">
        <v>0</v>
      </c>
      <c r="P3466" s="218">
        <v>0</v>
      </c>
      <c r="Q3466" s="336">
        <v>0</v>
      </c>
      <c r="R3466" s="317"/>
      <c r="S3466" s="293" t="e">
        <f>#REF!</f>
        <v>#REF!</v>
      </c>
    </row>
    <row r="3467" spans="2:19" s="194" customFormat="1" x14ac:dyDescent="0.25">
      <c r="B3467" s="232">
        <v>3473</v>
      </c>
      <c r="C3467" s="315">
        <v>45535</v>
      </c>
      <c r="D3467" s="195" t="s">
        <v>505</v>
      </c>
      <c r="E3467" s="196" t="s">
        <v>130</v>
      </c>
      <c r="F3467" s="196" t="s">
        <v>130</v>
      </c>
      <c r="G3467" s="196" t="s">
        <v>304</v>
      </c>
      <c r="H3467" s="196">
        <v>1</v>
      </c>
      <c r="I3467" s="196" t="s">
        <v>303</v>
      </c>
      <c r="J3467" s="196">
        <v>38</v>
      </c>
      <c r="K3467" s="448"/>
      <c r="L3467" s="196"/>
      <c r="M3467" s="196" t="s">
        <v>482</v>
      </c>
      <c r="N3467" s="216">
        <v>0</v>
      </c>
      <c r="O3467" s="216">
        <v>0</v>
      </c>
      <c r="P3467" s="216">
        <v>0</v>
      </c>
      <c r="Q3467" s="335">
        <v>0</v>
      </c>
      <c r="R3467" s="234"/>
      <c r="S3467" s="293" t="e">
        <f>#REF!</f>
        <v>#REF!</v>
      </c>
    </row>
    <row r="3468" spans="2:19" s="194" customFormat="1" x14ac:dyDescent="0.25">
      <c r="B3468" s="232">
        <v>3474</v>
      </c>
      <c r="C3468" s="315">
        <v>45535</v>
      </c>
      <c r="D3468" s="195" t="s">
        <v>474</v>
      </c>
      <c r="E3468" s="196" t="s">
        <v>92</v>
      </c>
      <c r="F3468" s="196" t="s">
        <v>470</v>
      </c>
      <c r="G3468" s="196" t="s">
        <v>210</v>
      </c>
      <c r="H3468" s="196">
        <v>4.1500000000000004</v>
      </c>
      <c r="I3468" s="196" t="s">
        <v>215</v>
      </c>
      <c r="J3468" s="196">
        <v>27</v>
      </c>
      <c r="K3468" s="448">
        <v>715750</v>
      </c>
      <c r="L3468" s="196" t="s">
        <v>470</v>
      </c>
      <c r="M3468" s="196" t="s">
        <v>298</v>
      </c>
      <c r="N3468" s="216">
        <v>0</v>
      </c>
      <c r="O3468" s="216">
        <v>128.85750000000002</v>
      </c>
      <c r="P3468" s="216">
        <v>0</v>
      </c>
      <c r="Q3468" s="335">
        <v>0</v>
      </c>
      <c r="R3468" s="234"/>
      <c r="S3468" s="293" t="e">
        <f>#REF!</f>
        <v>#REF!</v>
      </c>
    </row>
    <row r="3469" spans="2:19" s="194" customFormat="1" x14ac:dyDescent="0.25">
      <c r="B3469" s="232">
        <v>3475</v>
      </c>
      <c r="C3469" s="315">
        <v>45535</v>
      </c>
      <c r="D3469" s="195" t="s">
        <v>475</v>
      </c>
      <c r="E3469" s="196" t="s">
        <v>92</v>
      </c>
      <c r="F3469" s="196" t="s">
        <v>470</v>
      </c>
      <c r="G3469" s="196" t="s">
        <v>210</v>
      </c>
      <c r="H3469" s="196">
        <v>4.1500000000000004</v>
      </c>
      <c r="I3469" s="196" t="s">
        <v>215</v>
      </c>
      <c r="J3469" s="196">
        <v>27</v>
      </c>
      <c r="K3469" s="448">
        <v>715750</v>
      </c>
      <c r="L3469" s="196" t="s">
        <v>470</v>
      </c>
      <c r="M3469" s="196" t="s">
        <v>298</v>
      </c>
      <c r="N3469" s="216">
        <v>0</v>
      </c>
      <c r="O3469" s="216">
        <v>128.85750000000002</v>
      </c>
      <c r="P3469" s="216">
        <v>0</v>
      </c>
      <c r="Q3469" s="335">
        <v>0</v>
      </c>
      <c r="R3469" s="234"/>
      <c r="S3469" s="293" t="e">
        <f>#REF!</f>
        <v>#REF!</v>
      </c>
    </row>
    <row r="3470" spans="2:19" s="194" customFormat="1" x14ac:dyDescent="0.25">
      <c r="B3470" s="232">
        <v>3476</v>
      </c>
      <c r="C3470" s="315">
        <v>45535</v>
      </c>
      <c r="D3470" s="195" t="s">
        <v>476</v>
      </c>
      <c r="E3470" s="196" t="s">
        <v>92</v>
      </c>
      <c r="F3470" s="196" t="s">
        <v>470</v>
      </c>
      <c r="G3470" s="196" t="s">
        <v>210</v>
      </c>
      <c r="H3470" s="196">
        <v>4.1500000000000004</v>
      </c>
      <c r="I3470" s="196" t="s">
        <v>215</v>
      </c>
      <c r="J3470" s="196">
        <v>25</v>
      </c>
      <c r="K3470" s="448">
        <v>715750</v>
      </c>
      <c r="L3470" s="196" t="s">
        <v>470</v>
      </c>
      <c r="M3470" s="196" t="s">
        <v>298</v>
      </c>
      <c r="N3470" s="216">
        <v>0</v>
      </c>
      <c r="O3470" s="216">
        <v>119.31250000000001</v>
      </c>
      <c r="P3470" s="216">
        <v>0</v>
      </c>
      <c r="Q3470" s="335">
        <v>0</v>
      </c>
      <c r="R3470" s="234"/>
      <c r="S3470" s="293" t="e">
        <f>#REF!</f>
        <v>#REF!</v>
      </c>
    </row>
    <row r="3471" spans="2:19" s="194" customFormat="1" x14ac:dyDescent="0.25">
      <c r="B3471" s="232">
        <v>3477</v>
      </c>
      <c r="C3471" s="315">
        <v>45535</v>
      </c>
      <c r="D3471" s="195" t="s">
        <v>477</v>
      </c>
      <c r="E3471" s="196" t="s">
        <v>92</v>
      </c>
      <c r="F3471" s="196" t="s">
        <v>470</v>
      </c>
      <c r="G3471" s="196" t="s">
        <v>210</v>
      </c>
      <c r="H3471" s="196">
        <v>4.1500000000000004</v>
      </c>
      <c r="I3471" s="196" t="s">
        <v>215</v>
      </c>
      <c r="J3471" s="196">
        <v>18</v>
      </c>
      <c r="K3471" s="448">
        <v>715750</v>
      </c>
      <c r="L3471" s="196" t="s">
        <v>470</v>
      </c>
      <c r="M3471" s="196" t="s">
        <v>298</v>
      </c>
      <c r="N3471" s="216">
        <v>0</v>
      </c>
      <c r="O3471" s="216">
        <v>85.905000000000001</v>
      </c>
      <c r="P3471" s="216">
        <v>0</v>
      </c>
      <c r="Q3471" s="335">
        <v>0</v>
      </c>
      <c r="R3471" s="234"/>
      <c r="S3471" s="293" t="e">
        <f>#REF!</f>
        <v>#REF!</v>
      </c>
    </row>
    <row r="3472" spans="2:19" s="194" customFormat="1" x14ac:dyDescent="0.25">
      <c r="B3472" s="232">
        <v>3478</v>
      </c>
      <c r="C3472" s="315">
        <v>45535</v>
      </c>
      <c r="D3472" s="195" t="s">
        <v>116</v>
      </c>
      <c r="E3472" s="196" t="s">
        <v>92</v>
      </c>
      <c r="F3472" s="196" t="s">
        <v>1</v>
      </c>
      <c r="G3472" s="196" t="s">
        <v>209</v>
      </c>
      <c r="H3472" s="196">
        <v>6.65</v>
      </c>
      <c r="I3472" s="196" t="s">
        <v>215</v>
      </c>
      <c r="J3472" s="196">
        <v>14</v>
      </c>
      <c r="K3472" s="448">
        <v>715970</v>
      </c>
      <c r="L3472" s="196" t="s">
        <v>1</v>
      </c>
      <c r="M3472" s="196" t="s">
        <v>298</v>
      </c>
      <c r="N3472" s="216">
        <v>0</v>
      </c>
      <c r="O3472" s="216">
        <v>107.065</v>
      </c>
      <c r="P3472" s="216">
        <v>0</v>
      </c>
      <c r="Q3472" s="335">
        <v>0</v>
      </c>
      <c r="R3472" s="234"/>
      <c r="S3472" s="293" t="e">
        <f>#REF!</f>
        <v>#REF!</v>
      </c>
    </row>
    <row r="3473" spans="2:19" s="194" customFormat="1" x14ac:dyDescent="0.25">
      <c r="B3473" s="232">
        <v>3479</v>
      </c>
      <c r="C3473" s="315">
        <v>45535</v>
      </c>
      <c r="D3473" s="195" t="s">
        <v>94</v>
      </c>
      <c r="E3473" s="196" t="s">
        <v>92</v>
      </c>
      <c r="F3473" s="196" t="s">
        <v>1</v>
      </c>
      <c r="G3473" s="196" t="s">
        <v>209</v>
      </c>
      <c r="H3473" s="196">
        <v>6.65</v>
      </c>
      <c r="I3473" s="196" t="s">
        <v>215</v>
      </c>
      <c r="J3473" s="196">
        <v>13</v>
      </c>
      <c r="K3473" s="448">
        <v>715970</v>
      </c>
      <c r="L3473" s="196" t="s">
        <v>1</v>
      </c>
      <c r="M3473" s="196" t="s">
        <v>298</v>
      </c>
      <c r="N3473" s="216">
        <v>0</v>
      </c>
      <c r="O3473" s="216">
        <v>99.41749999999999</v>
      </c>
      <c r="P3473" s="216">
        <v>0</v>
      </c>
      <c r="Q3473" s="335">
        <v>0</v>
      </c>
      <c r="R3473" s="234"/>
      <c r="S3473" s="293" t="e">
        <f>#REF!</f>
        <v>#REF!</v>
      </c>
    </row>
    <row r="3474" spans="2:19" s="194" customFormat="1" x14ac:dyDescent="0.25">
      <c r="B3474" s="232">
        <v>3480</v>
      </c>
      <c r="C3474" s="315">
        <v>45535</v>
      </c>
      <c r="D3474" s="195" t="s">
        <v>91</v>
      </c>
      <c r="E3474" s="196" t="s">
        <v>92</v>
      </c>
      <c r="F3474" s="196" t="s">
        <v>1</v>
      </c>
      <c r="G3474" s="196" t="s">
        <v>209</v>
      </c>
      <c r="H3474" s="196">
        <v>6.65</v>
      </c>
      <c r="I3474" s="196" t="s">
        <v>215</v>
      </c>
      <c r="J3474" s="196">
        <v>14</v>
      </c>
      <c r="K3474" s="448">
        <v>715970</v>
      </c>
      <c r="L3474" s="196" t="s">
        <v>1</v>
      </c>
      <c r="M3474" s="196" t="s">
        <v>298</v>
      </c>
      <c r="N3474" s="216">
        <v>0</v>
      </c>
      <c r="O3474" s="216">
        <v>107.065</v>
      </c>
      <c r="P3474" s="216">
        <v>0</v>
      </c>
      <c r="Q3474" s="335">
        <v>0</v>
      </c>
      <c r="R3474" s="234"/>
      <c r="S3474" s="293" t="e">
        <f>#REF!</f>
        <v>#REF!</v>
      </c>
    </row>
    <row r="3475" spans="2:19" s="194" customFormat="1" x14ac:dyDescent="0.25">
      <c r="B3475" s="232">
        <v>3481</v>
      </c>
      <c r="C3475" s="315">
        <v>45535</v>
      </c>
      <c r="D3475" s="195" t="s">
        <v>91</v>
      </c>
      <c r="E3475" s="196" t="s">
        <v>92</v>
      </c>
      <c r="F3475" s="196" t="s">
        <v>1</v>
      </c>
      <c r="G3475" s="196" t="s">
        <v>209</v>
      </c>
      <c r="H3475" s="196">
        <v>6.65</v>
      </c>
      <c r="I3475" s="196" t="s">
        <v>215</v>
      </c>
      <c r="J3475" s="196">
        <v>4</v>
      </c>
      <c r="K3475" s="448">
        <v>715200</v>
      </c>
      <c r="L3475" s="196" t="s">
        <v>63</v>
      </c>
      <c r="M3475" s="196" t="s">
        <v>297</v>
      </c>
      <c r="N3475" s="216">
        <v>0</v>
      </c>
      <c r="O3475" s="216">
        <v>30.59</v>
      </c>
      <c r="P3475" s="216">
        <v>0</v>
      </c>
      <c r="Q3475" s="335">
        <v>0</v>
      </c>
      <c r="R3475" s="234"/>
      <c r="S3475" s="293" t="e">
        <f>#REF!</f>
        <v>#REF!</v>
      </c>
    </row>
    <row r="3476" spans="2:19" s="194" customFormat="1" x14ac:dyDescent="0.25">
      <c r="B3476" s="232">
        <v>3482</v>
      </c>
      <c r="C3476" s="315">
        <v>45535</v>
      </c>
      <c r="D3476" s="195" t="s">
        <v>154</v>
      </c>
      <c r="E3476" s="196" t="s">
        <v>92</v>
      </c>
      <c r="F3476" s="196" t="s">
        <v>62</v>
      </c>
      <c r="G3476" s="196" t="s">
        <v>210</v>
      </c>
      <c r="H3476" s="196">
        <v>4.1500000000000004</v>
      </c>
      <c r="I3476" s="196" t="s">
        <v>215</v>
      </c>
      <c r="J3476" s="196">
        <v>27</v>
      </c>
      <c r="K3476" s="448">
        <v>715650</v>
      </c>
      <c r="L3476" s="196" t="s">
        <v>63</v>
      </c>
      <c r="M3476" s="196" t="s">
        <v>298</v>
      </c>
      <c r="N3476" s="216">
        <v>0</v>
      </c>
      <c r="O3476" s="216">
        <v>128.85750000000002</v>
      </c>
      <c r="P3476" s="216">
        <v>0</v>
      </c>
      <c r="Q3476" s="335">
        <v>0</v>
      </c>
      <c r="R3476" s="234"/>
      <c r="S3476" s="293" t="e">
        <f>#REF!</f>
        <v>#REF!</v>
      </c>
    </row>
    <row r="3477" spans="2:19" s="194" customFormat="1" x14ac:dyDescent="0.25">
      <c r="B3477" s="232">
        <v>3483</v>
      </c>
      <c r="C3477" s="315">
        <v>45535</v>
      </c>
      <c r="D3477" s="195" t="s">
        <v>155</v>
      </c>
      <c r="E3477" s="196" t="s">
        <v>92</v>
      </c>
      <c r="F3477" s="196" t="s">
        <v>62</v>
      </c>
      <c r="G3477" s="196" t="s">
        <v>210</v>
      </c>
      <c r="H3477" s="196">
        <v>4.1500000000000004</v>
      </c>
      <c r="I3477" s="196" t="s">
        <v>215</v>
      </c>
      <c r="J3477" s="196">
        <v>25</v>
      </c>
      <c r="K3477" s="448">
        <v>715650</v>
      </c>
      <c r="L3477" s="196" t="s">
        <v>63</v>
      </c>
      <c r="M3477" s="196" t="s">
        <v>298</v>
      </c>
      <c r="N3477" s="216">
        <v>0</v>
      </c>
      <c r="O3477" s="216">
        <v>119.31250000000001</v>
      </c>
      <c r="P3477" s="216">
        <v>0</v>
      </c>
      <c r="Q3477" s="335">
        <v>0</v>
      </c>
      <c r="R3477" s="234"/>
      <c r="S3477" s="293" t="e">
        <f>#REF!</f>
        <v>#REF!</v>
      </c>
    </row>
    <row r="3478" spans="2:19" s="194" customFormat="1" x14ac:dyDescent="0.25">
      <c r="B3478" s="232">
        <v>3484</v>
      </c>
      <c r="C3478" s="315">
        <v>45535</v>
      </c>
      <c r="D3478" s="195" t="s">
        <v>154</v>
      </c>
      <c r="E3478" s="196" t="s">
        <v>92</v>
      </c>
      <c r="F3478" s="196" t="s">
        <v>62</v>
      </c>
      <c r="G3478" s="196" t="s">
        <v>210</v>
      </c>
      <c r="H3478" s="196">
        <v>4.1500000000000004</v>
      </c>
      <c r="I3478" s="196" t="s">
        <v>215</v>
      </c>
      <c r="J3478" s="196">
        <v>5</v>
      </c>
      <c r="K3478" s="448">
        <v>715650</v>
      </c>
      <c r="L3478" s="196" t="s">
        <v>63</v>
      </c>
      <c r="M3478" s="196" t="s">
        <v>298</v>
      </c>
      <c r="N3478" s="216">
        <v>0</v>
      </c>
      <c r="O3478" s="216">
        <v>23.862499999999997</v>
      </c>
      <c r="P3478" s="216">
        <v>0</v>
      </c>
      <c r="Q3478" s="335">
        <v>0</v>
      </c>
      <c r="R3478" s="234"/>
      <c r="S3478" s="293" t="e">
        <f>#REF!</f>
        <v>#REF!</v>
      </c>
    </row>
    <row r="3479" spans="2:19" s="194" customFormat="1" x14ac:dyDescent="0.25">
      <c r="B3479" s="232">
        <v>3485</v>
      </c>
      <c r="C3479" s="315">
        <v>45535</v>
      </c>
      <c r="D3479" s="195" t="s">
        <v>155</v>
      </c>
      <c r="E3479" s="196" t="s">
        <v>92</v>
      </c>
      <c r="F3479" s="196" t="s">
        <v>62</v>
      </c>
      <c r="G3479" s="196" t="s">
        <v>210</v>
      </c>
      <c r="H3479" s="196">
        <v>4.1500000000000004</v>
      </c>
      <c r="I3479" s="196" t="s">
        <v>215</v>
      </c>
      <c r="J3479" s="196">
        <v>6</v>
      </c>
      <c r="K3479" s="448">
        <v>715650</v>
      </c>
      <c r="L3479" s="196" t="s">
        <v>63</v>
      </c>
      <c r="M3479" s="196" t="s">
        <v>298</v>
      </c>
      <c r="N3479" s="216">
        <v>0</v>
      </c>
      <c r="O3479" s="216">
        <v>28.635000000000002</v>
      </c>
      <c r="P3479" s="216">
        <v>0</v>
      </c>
      <c r="Q3479" s="335">
        <v>0</v>
      </c>
      <c r="R3479" s="234"/>
      <c r="S3479" s="293" t="e">
        <f>#REF!</f>
        <v>#REF!</v>
      </c>
    </row>
    <row r="3480" spans="2:19" s="194" customFormat="1" x14ac:dyDescent="0.25">
      <c r="B3480" s="232">
        <v>3486</v>
      </c>
      <c r="C3480" s="315">
        <v>45535</v>
      </c>
      <c r="D3480" s="195" t="s">
        <v>426</v>
      </c>
      <c r="E3480" s="196" t="s">
        <v>159</v>
      </c>
      <c r="F3480" s="196" t="s">
        <v>381</v>
      </c>
      <c r="G3480" s="196" t="s">
        <v>159</v>
      </c>
      <c r="H3480" s="196">
        <v>10</v>
      </c>
      <c r="I3480" s="196" t="s">
        <v>66</v>
      </c>
      <c r="J3480" s="196">
        <v>5</v>
      </c>
      <c r="K3480" s="448"/>
      <c r="L3480" s="196"/>
      <c r="M3480" s="196"/>
      <c r="N3480" s="216">
        <v>0</v>
      </c>
      <c r="O3480" s="216">
        <v>0</v>
      </c>
      <c r="P3480" s="216">
        <v>50</v>
      </c>
      <c r="Q3480" s="335">
        <v>0</v>
      </c>
      <c r="R3480" s="234"/>
      <c r="S3480" s="293" t="e">
        <f>#REF!</f>
        <v>#REF!</v>
      </c>
    </row>
    <row r="3481" spans="2:19" s="194" customFormat="1" x14ac:dyDescent="0.25">
      <c r="B3481" s="232">
        <v>3487</v>
      </c>
      <c r="C3481" s="315">
        <v>45535</v>
      </c>
      <c r="D3481" s="195" t="s">
        <v>277</v>
      </c>
      <c r="E3481" s="196" t="s">
        <v>176</v>
      </c>
      <c r="F3481" s="196" t="s">
        <v>7</v>
      </c>
      <c r="G3481" s="196" t="s">
        <v>209</v>
      </c>
      <c r="H3481" s="196">
        <v>7</v>
      </c>
      <c r="I3481" s="196"/>
      <c r="J3481" s="196">
        <v>0</v>
      </c>
      <c r="K3481" s="448"/>
      <c r="L3481" s="196"/>
      <c r="M3481" s="196"/>
      <c r="N3481" s="216">
        <v>0</v>
      </c>
      <c r="O3481" s="216">
        <v>0</v>
      </c>
      <c r="P3481" s="216">
        <v>0</v>
      </c>
      <c r="Q3481" s="335">
        <v>0</v>
      </c>
      <c r="R3481" s="234"/>
      <c r="S3481" s="293" t="e">
        <f>#REF!</f>
        <v>#REF!</v>
      </c>
    </row>
    <row r="3482" spans="2:19" s="194" customFormat="1" x14ac:dyDescent="0.25">
      <c r="B3482" s="232">
        <v>3488</v>
      </c>
      <c r="C3482" s="315">
        <v>45535</v>
      </c>
      <c r="D3482" s="195" t="s">
        <v>261</v>
      </c>
      <c r="E3482" s="196" t="s">
        <v>269</v>
      </c>
      <c r="F3482" s="196" t="s">
        <v>7</v>
      </c>
      <c r="G3482" s="196" t="s">
        <v>210</v>
      </c>
      <c r="H3482" s="196">
        <v>5</v>
      </c>
      <c r="I3482" s="196" t="s">
        <v>214</v>
      </c>
      <c r="J3482" s="196">
        <v>1</v>
      </c>
      <c r="K3482" s="448">
        <v>723300</v>
      </c>
      <c r="L3482" s="196" t="s">
        <v>7</v>
      </c>
      <c r="M3482" s="196" t="s">
        <v>298</v>
      </c>
      <c r="N3482" s="216">
        <v>5</v>
      </c>
      <c r="O3482" s="216">
        <v>0</v>
      </c>
      <c r="P3482" s="216">
        <v>0</v>
      </c>
      <c r="Q3482" s="335">
        <v>0</v>
      </c>
      <c r="R3482" s="234"/>
      <c r="S3482" s="293" t="e">
        <f>#REF!</f>
        <v>#REF!</v>
      </c>
    </row>
    <row r="3483" spans="2:19" s="194" customFormat="1" x14ac:dyDescent="0.25">
      <c r="B3483" s="232">
        <v>3489</v>
      </c>
      <c r="C3483" s="315">
        <v>45535</v>
      </c>
      <c r="D3483" s="195" t="s">
        <v>254</v>
      </c>
      <c r="E3483" s="196" t="s">
        <v>159</v>
      </c>
      <c r="F3483" s="196" t="s">
        <v>7</v>
      </c>
      <c r="G3483" s="196" t="s">
        <v>159</v>
      </c>
      <c r="H3483" s="196">
        <v>10</v>
      </c>
      <c r="I3483" s="196"/>
      <c r="J3483" s="196">
        <v>0</v>
      </c>
      <c r="K3483" s="448"/>
      <c r="L3483" s="196"/>
      <c r="M3483" s="196"/>
      <c r="N3483" s="216">
        <v>0</v>
      </c>
      <c r="O3483" s="216">
        <v>0</v>
      </c>
      <c r="P3483" s="216">
        <v>0</v>
      </c>
      <c r="Q3483" s="335">
        <v>0</v>
      </c>
      <c r="R3483" s="234"/>
      <c r="S3483" s="293" t="e">
        <f>#REF!</f>
        <v>#REF!</v>
      </c>
    </row>
    <row r="3484" spans="2:19" s="194" customFormat="1" x14ac:dyDescent="0.25">
      <c r="B3484" s="232">
        <v>3490</v>
      </c>
      <c r="C3484" s="315">
        <v>45535</v>
      </c>
      <c r="D3484" s="195" t="s">
        <v>352</v>
      </c>
      <c r="E3484" s="196" t="s">
        <v>176</v>
      </c>
      <c r="F3484" s="196" t="s">
        <v>7</v>
      </c>
      <c r="G3484" s="196" t="s">
        <v>209</v>
      </c>
      <c r="H3484" s="196">
        <v>7</v>
      </c>
      <c r="I3484" s="196"/>
      <c r="J3484" s="196">
        <v>0</v>
      </c>
      <c r="K3484" s="448"/>
      <c r="L3484" s="196"/>
      <c r="M3484" s="196"/>
      <c r="N3484" s="216">
        <v>0</v>
      </c>
      <c r="O3484" s="216">
        <v>0</v>
      </c>
      <c r="P3484" s="216">
        <v>0</v>
      </c>
      <c r="Q3484" s="335">
        <v>0</v>
      </c>
      <c r="R3484" s="234"/>
      <c r="S3484" s="293" t="e">
        <f>#REF!</f>
        <v>#REF!</v>
      </c>
    </row>
    <row r="3485" spans="2:19" s="194" customFormat="1" x14ac:dyDescent="0.25">
      <c r="B3485" s="232">
        <v>3491</v>
      </c>
      <c r="C3485" s="315">
        <v>45535</v>
      </c>
      <c r="D3485" s="195" t="s">
        <v>175</v>
      </c>
      <c r="E3485" s="196" t="s">
        <v>176</v>
      </c>
      <c r="F3485" s="196" t="s">
        <v>7</v>
      </c>
      <c r="G3485" s="196" t="s">
        <v>209</v>
      </c>
      <c r="H3485" s="196">
        <v>7</v>
      </c>
      <c r="I3485" s="196" t="s">
        <v>214</v>
      </c>
      <c r="J3485" s="196">
        <v>46</v>
      </c>
      <c r="K3485" s="448">
        <v>723300</v>
      </c>
      <c r="L3485" s="196" t="s">
        <v>7</v>
      </c>
      <c r="M3485" s="196" t="s">
        <v>298</v>
      </c>
      <c r="N3485" s="216">
        <v>322</v>
      </c>
      <c r="O3485" s="216">
        <v>0</v>
      </c>
      <c r="P3485" s="216">
        <v>0</v>
      </c>
      <c r="Q3485" s="335">
        <v>0</v>
      </c>
      <c r="R3485" s="234"/>
      <c r="S3485" s="293" t="e">
        <f>#REF!</f>
        <v>#REF!</v>
      </c>
    </row>
    <row r="3486" spans="2:19" s="194" customFormat="1" x14ac:dyDescent="0.25">
      <c r="B3486" s="232">
        <v>3492</v>
      </c>
      <c r="C3486" s="315">
        <v>45535</v>
      </c>
      <c r="D3486" s="195" t="s">
        <v>171</v>
      </c>
      <c r="E3486" s="196" t="s">
        <v>159</v>
      </c>
      <c r="F3486" s="196" t="s">
        <v>7</v>
      </c>
      <c r="G3486" s="196" t="s">
        <v>159</v>
      </c>
      <c r="H3486" s="196">
        <v>11.2</v>
      </c>
      <c r="I3486" s="196" t="s">
        <v>66</v>
      </c>
      <c r="J3486" s="196">
        <v>8</v>
      </c>
      <c r="K3486" s="448"/>
      <c r="L3486" s="196"/>
      <c r="M3486" s="196"/>
      <c r="N3486" s="216">
        <v>0</v>
      </c>
      <c r="O3486" s="216">
        <v>0</v>
      </c>
      <c r="P3486" s="216">
        <v>89.6</v>
      </c>
      <c r="Q3486" s="335">
        <v>0</v>
      </c>
      <c r="R3486" s="234"/>
      <c r="S3486" s="293" t="e">
        <f>#REF!</f>
        <v>#REF!</v>
      </c>
    </row>
    <row r="3487" spans="2:19" s="194" customFormat="1" x14ac:dyDescent="0.25">
      <c r="B3487" s="232">
        <v>3493</v>
      </c>
      <c r="C3487" s="315">
        <v>45535</v>
      </c>
      <c r="D3487" s="195" t="s">
        <v>150</v>
      </c>
      <c r="E3487" s="196" t="s">
        <v>92</v>
      </c>
      <c r="F3487" s="196" t="s">
        <v>63</v>
      </c>
      <c r="G3487" s="196" t="s">
        <v>210</v>
      </c>
      <c r="H3487" s="196">
        <v>4.1500000000000004</v>
      </c>
      <c r="I3487" s="196" t="s">
        <v>215</v>
      </c>
      <c r="J3487" s="196">
        <v>20</v>
      </c>
      <c r="K3487" s="448">
        <v>715200</v>
      </c>
      <c r="L3487" s="196" t="s">
        <v>63</v>
      </c>
      <c r="M3487" s="196" t="s">
        <v>297</v>
      </c>
      <c r="N3487" s="216">
        <v>0</v>
      </c>
      <c r="O3487" s="216">
        <v>95.449999999999989</v>
      </c>
      <c r="P3487" s="216">
        <v>0</v>
      </c>
      <c r="Q3487" s="335">
        <v>0</v>
      </c>
      <c r="R3487" s="234"/>
      <c r="S3487" s="293" t="e">
        <f>#REF!</f>
        <v>#REF!</v>
      </c>
    </row>
    <row r="3488" spans="2:19" s="194" customFormat="1" x14ac:dyDescent="0.25">
      <c r="B3488" s="232">
        <v>3494</v>
      </c>
      <c r="C3488" s="315">
        <v>45535</v>
      </c>
      <c r="D3488" s="195" t="s">
        <v>148</v>
      </c>
      <c r="E3488" s="196" t="s">
        <v>92</v>
      </c>
      <c r="F3488" s="196" t="s">
        <v>63</v>
      </c>
      <c r="G3488" s="196" t="s">
        <v>210</v>
      </c>
      <c r="H3488" s="196">
        <v>4.1500000000000004</v>
      </c>
      <c r="I3488" s="196" t="s">
        <v>215</v>
      </c>
      <c r="J3488" s="196">
        <v>22</v>
      </c>
      <c r="K3488" s="448">
        <v>715200</v>
      </c>
      <c r="L3488" s="196" t="s">
        <v>63</v>
      </c>
      <c r="M3488" s="196" t="s">
        <v>297</v>
      </c>
      <c r="N3488" s="216">
        <v>0</v>
      </c>
      <c r="O3488" s="216">
        <v>104.995</v>
      </c>
      <c r="P3488" s="216">
        <v>0</v>
      </c>
      <c r="Q3488" s="335">
        <v>0</v>
      </c>
      <c r="R3488" s="234"/>
      <c r="S3488" s="293" t="e">
        <f>#REF!</f>
        <v>#REF!</v>
      </c>
    </row>
    <row r="3489" spans="2:19" s="194" customFormat="1" x14ac:dyDescent="0.25">
      <c r="B3489" s="232">
        <v>3495</v>
      </c>
      <c r="C3489" s="315">
        <v>45535</v>
      </c>
      <c r="D3489" s="195" t="s">
        <v>177</v>
      </c>
      <c r="E3489" s="196" t="s">
        <v>159</v>
      </c>
      <c r="F3489" s="196" t="s">
        <v>8</v>
      </c>
      <c r="G3489" s="196" t="s">
        <v>159</v>
      </c>
      <c r="H3489" s="196">
        <v>11.6</v>
      </c>
      <c r="I3489" s="196"/>
      <c r="J3489" s="196">
        <v>0</v>
      </c>
      <c r="K3489" s="448"/>
      <c r="L3489" s="196"/>
      <c r="M3489" s="196"/>
      <c r="N3489" s="216">
        <v>0</v>
      </c>
      <c r="O3489" s="216">
        <v>0</v>
      </c>
      <c r="P3489" s="216">
        <v>0</v>
      </c>
      <c r="Q3489" s="335">
        <v>0</v>
      </c>
      <c r="R3489" s="234"/>
      <c r="S3489" s="293" t="e">
        <f>#REF!</f>
        <v>#REF!</v>
      </c>
    </row>
    <row r="3490" spans="2:19" s="194" customFormat="1" x14ac:dyDescent="0.25">
      <c r="B3490" s="232">
        <v>3496</v>
      </c>
      <c r="C3490" s="315">
        <v>45535</v>
      </c>
      <c r="D3490" s="195" t="s">
        <v>139</v>
      </c>
      <c r="E3490" s="196" t="s">
        <v>92</v>
      </c>
      <c r="F3490" s="196" t="s">
        <v>2</v>
      </c>
      <c r="G3490" s="196" t="s">
        <v>209</v>
      </c>
      <c r="H3490" s="196">
        <v>7</v>
      </c>
      <c r="I3490" s="196" t="s">
        <v>214</v>
      </c>
      <c r="J3490" s="196">
        <v>25</v>
      </c>
      <c r="K3490" s="448">
        <v>712650</v>
      </c>
      <c r="L3490" s="196" t="s">
        <v>2</v>
      </c>
      <c r="M3490" s="196" t="s">
        <v>297</v>
      </c>
      <c r="N3490" s="216">
        <v>175</v>
      </c>
      <c r="O3490" s="216">
        <v>0</v>
      </c>
      <c r="P3490" s="216">
        <v>0</v>
      </c>
      <c r="Q3490" s="335">
        <v>0</v>
      </c>
      <c r="R3490" s="234"/>
      <c r="S3490" s="293" t="e">
        <f>#REF!</f>
        <v>#REF!</v>
      </c>
    </row>
    <row r="3491" spans="2:19" s="194" customFormat="1" x14ac:dyDescent="0.25">
      <c r="B3491" s="232">
        <v>3497</v>
      </c>
      <c r="C3491" s="315">
        <v>45535</v>
      </c>
      <c r="D3491" s="195" t="s">
        <v>140</v>
      </c>
      <c r="E3491" s="196" t="s">
        <v>92</v>
      </c>
      <c r="F3491" s="196" t="s">
        <v>2</v>
      </c>
      <c r="G3491" s="196" t="s">
        <v>209</v>
      </c>
      <c r="H3491" s="196">
        <v>7</v>
      </c>
      <c r="I3491" s="196" t="s">
        <v>214</v>
      </c>
      <c r="J3491" s="196">
        <v>25</v>
      </c>
      <c r="K3491" s="448">
        <v>712650</v>
      </c>
      <c r="L3491" s="196" t="s">
        <v>2</v>
      </c>
      <c r="M3491" s="196" t="s">
        <v>297</v>
      </c>
      <c r="N3491" s="216">
        <v>175</v>
      </c>
      <c r="O3491" s="216">
        <v>0</v>
      </c>
      <c r="P3491" s="216">
        <v>0</v>
      </c>
      <c r="Q3491" s="335">
        <v>0</v>
      </c>
      <c r="R3491" s="234"/>
      <c r="S3491" s="293" t="e">
        <f>#REF!</f>
        <v>#REF!</v>
      </c>
    </row>
    <row r="3492" spans="2:19" s="194" customFormat="1" x14ac:dyDescent="0.25">
      <c r="B3492" s="232">
        <v>3498</v>
      </c>
      <c r="C3492" s="315">
        <v>45535</v>
      </c>
      <c r="D3492" s="195" t="s">
        <v>141</v>
      </c>
      <c r="E3492" s="196" t="s">
        <v>92</v>
      </c>
      <c r="F3492" s="196" t="s">
        <v>2</v>
      </c>
      <c r="G3492" s="196" t="s">
        <v>209</v>
      </c>
      <c r="H3492" s="196">
        <v>7</v>
      </c>
      <c r="I3492" s="196" t="s">
        <v>214</v>
      </c>
      <c r="J3492" s="196">
        <v>20</v>
      </c>
      <c r="K3492" s="448">
        <v>712650</v>
      </c>
      <c r="L3492" s="196" t="s">
        <v>2</v>
      </c>
      <c r="M3492" s="196" t="s">
        <v>297</v>
      </c>
      <c r="N3492" s="216">
        <v>140</v>
      </c>
      <c r="O3492" s="216">
        <v>0</v>
      </c>
      <c r="P3492" s="216">
        <v>0</v>
      </c>
      <c r="Q3492" s="335">
        <v>0</v>
      </c>
      <c r="R3492" s="234"/>
      <c r="S3492" s="293" t="e">
        <f>#REF!</f>
        <v>#REF!</v>
      </c>
    </row>
    <row r="3493" spans="2:19" s="194" customFormat="1" x14ac:dyDescent="0.25">
      <c r="B3493" s="232">
        <v>3499</v>
      </c>
      <c r="C3493" s="315">
        <v>45535</v>
      </c>
      <c r="D3493" s="195" t="s">
        <v>252</v>
      </c>
      <c r="E3493" s="196" t="s">
        <v>92</v>
      </c>
      <c r="F3493" s="196" t="s">
        <v>2</v>
      </c>
      <c r="G3493" s="196" t="s">
        <v>209</v>
      </c>
      <c r="H3493" s="196">
        <v>7</v>
      </c>
      <c r="I3493" s="196" t="s">
        <v>214</v>
      </c>
      <c r="J3493" s="196">
        <v>20</v>
      </c>
      <c r="K3493" s="448">
        <v>712650</v>
      </c>
      <c r="L3493" s="196" t="s">
        <v>2</v>
      </c>
      <c r="M3493" s="196" t="s">
        <v>297</v>
      </c>
      <c r="N3493" s="216">
        <v>140</v>
      </c>
      <c r="O3493" s="216">
        <v>0</v>
      </c>
      <c r="P3493" s="216">
        <v>0</v>
      </c>
      <c r="Q3493" s="335">
        <v>0</v>
      </c>
      <c r="R3493" s="234"/>
      <c r="S3493" s="293" t="e">
        <f>#REF!</f>
        <v>#REF!</v>
      </c>
    </row>
    <row r="3494" spans="2:19" s="194" customFormat="1" x14ac:dyDescent="0.25">
      <c r="B3494" s="232">
        <v>3500</v>
      </c>
      <c r="C3494" s="315">
        <v>45535</v>
      </c>
      <c r="D3494" s="195" t="s">
        <v>259</v>
      </c>
      <c r="E3494" s="196" t="s">
        <v>92</v>
      </c>
      <c r="F3494" s="196" t="s">
        <v>2</v>
      </c>
      <c r="G3494" s="196" t="s">
        <v>209</v>
      </c>
      <c r="H3494" s="196">
        <v>7</v>
      </c>
      <c r="I3494" s="196" t="s">
        <v>214</v>
      </c>
      <c r="J3494" s="196">
        <v>20</v>
      </c>
      <c r="K3494" s="448">
        <v>712650</v>
      </c>
      <c r="L3494" s="196" t="s">
        <v>2</v>
      </c>
      <c r="M3494" s="196" t="s">
        <v>297</v>
      </c>
      <c r="N3494" s="216">
        <v>140</v>
      </c>
      <c r="O3494" s="216">
        <v>0</v>
      </c>
      <c r="P3494" s="216">
        <v>0</v>
      </c>
      <c r="Q3494" s="335">
        <v>0</v>
      </c>
      <c r="R3494" s="234"/>
      <c r="S3494" s="293" t="e">
        <f>#REF!</f>
        <v>#REF!</v>
      </c>
    </row>
    <row r="3495" spans="2:19" s="194" customFormat="1" x14ac:dyDescent="0.25">
      <c r="B3495" s="232">
        <v>3501</v>
      </c>
      <c r="C3495" s="315">
        <v>45535</v>
      </c>
      <c r="D3495" s="195" t="s">
        <v>260</v>
      </c>
      <c r="E3495" s="196" t="s">
        <v>92</v>
      </c>
      <c r="F3495" s="196" t="s">
        <v>2</v>
      </c>
      <c r="G3495" s="196" t="s">
        <v>209</v>
      </c>
      <c r="H3495" s="196">
        <v>7</v>
      </c>
      <c r="I3495" s="196" t="s">
        <v>214</v>
      </c>
      <c r="J3495" s="196">
        <v>0</v>
      </c>
      <c r="K3495" s="448"/>
      <c r="L3495" s="196"/>
      <c r="M3495" s="196"/>
      <c r="N3495" s="216">
        <v>0</v>
      </c>
      <c r="O3495" s="216">
        <v>0</v>
      </c>
      <c r="P3495" s="216">
        <v>0</v>
      </c>
      <c r="Q3495" s="335">
        <v>0</v>
      </c>
      <c r="R3495" s="234"/>
      <c r="S3495" s="293" t="e">
        <f>#REF!</f>
        <v>#REF!</v>
      </c>
    </row>
    <row r="3496" spans="2:19" s="194" customFormat="1" x14ac:dyDescent="0.25">
      <c r="B3496" s="232">
        <v>3502</v>
      </c>
      <c r="C3496" s="315">
        <v>45535</v>
      </c>
      <c r="D3496" s="195" t="s">
        <v>379</v>
      </c>
      <c r="E3496" s="196" t="s">
        <v>269</v>
      </c>
      <c r="F3496" s="196" t="s">
        <v>381</v>
      </c>
      <c r="G3496" s="196" t="s">
        <v>210</v>
      </c>
      <c r="H3496" s="196">
        <v>4.1500000000000004</v>
      </c>
      <c r="I3496" s="196" t="s">
        <v>215</v>
      </c>
      <c r="J3496" s="196">
        <v>25</v>
      </c>
      <c r="K3496" s="448">
        <v>715650</v>
      </c>
      <c r="L3496" s="196" t="s">
        <v>381</v>
      </c>
      <c r="M3496" s="196" t="s">
        <v>297</v>
      </c>
      <c r="N3496" s="216">
        <v>0</v>
      </c>
      <c r="O3496" s="216">
        <v>119.31250000000001</v>
      </c>
      <c r="P3496" s="216">
        <v>0</v>
      </c>
      <c r="Q3496" s="335">
        <v>0</v>
      </c>
      <c r="R3496" s="234"/>
      <c r="S3496" s="293" t="e">
        <f>#REF!</f>
        <v>#REF!</v>
      </c>
    </row>
    <row r="3497" spans="2:19" s="194" customFormat="1" x14ac:dyDescent="0.25">
      <c r="B3497" s="232">
        <v>3503</v>
      </c>
      <c r="C3497" s="315">
        <v>45535</v>
      </c>
      <c r="D3497" s="195" t="s">
        <v>380</v>
      </c>
      <c r="E3497" s="196" t="s">
        <v>269</v>
      </c>
      <c r="F3497" s="196" t="s">
        <v>381</v>
      </c>
      <c r="G3497" s="196" t="s">
        <v>210</v>
      </c>
      <c r="H3497" s="196">
        <v>4.1500000000000004</v>
      </c>
      <c r="I3497" s="196" t="s">
        <v>215</v>
      </c>
      <c r="J3497" s="196">
        <v>25</v>
      </c>
      <c r="K3497" s="448">
        <v>715650</v>
      </c>
      <c r="L3497" s="196" t="s">
        <v>381</v>
      </c>
      <c r="M3497" s="196" t="s">
        <v>297</v>
      </c>
      <c r="N3497" s="216">
        <v>0</v>
      </c>
      <c r="O3497" s="216">
        <v>119.31250000000001</v>
      </c>
      <c r="P3497" s="216">
        <v>0</v>
      </c>
      <c r="Q3497" s="335">
        <v>0</v>
      </c>
      <c r="R3497" s="234"/>
      <c r="S3497" s="293" t="e">
        <f>#REF!</f>
        <v>#REF!</v>
      </c>
    </row>
    <row r="3498" spans="2:19" s="194" customFormat="1" x14ac:dyDescent="0.25">
      <c r="B3498" s="232">
        <v>3504</v>
      </c>
      <c r="C3498" s="315">
        <v>45535</v>
      </c>
      <c r="D3498" s="195" t="s">
        <v>96</v>
      </c>
      <c r="E3498" s="196" t="s">
        <v>159</v>
      </c>
      <c r="F3498" s="196" t="s">
        <v>1</v>
      </c>
      <c r="G3498" s="196" t="s">
        <v>159</v>
      </c>
      <c r="H3498" s="196">
        <v>11.8</v>
      </c>
      <c r="I3498" s="198" t="s">
        <v>66</v>
      </c>
      <c r="J3498" s="196">
        <v>3</v>
      </c>
      <c r="K3498" s="448"/>
      <c r="L3498" s="196"/>
      <c r="M3498" s="196"/>
      <c r="N3498" s="216">
        <v>0</v>
      </c>
      <c r="O3498" s="216">
        <v>0</v>
      </c>
      <c r="P3498" s="216">
        <v>35.400000000000006</v>
      </c>
      <c r="Q3498" s="335">
        <v>0</v>
      </c>
      <c r="R3498" s="234"/>
      <c r="S3498" s="293" t="e">
        <f>#REF!</f>
        <v>#REF!</v>
      </c>
    </row>
    <row r="3499" spans="2:19" s="194" customFormat="1" x14ac:dyDescent="0.25">
      <c r="B3499" s="232">
        <v>3505</v>
      </c>
      <c r="C3499" s="315">
        <v>45535</v>
      </c>
      <c r="D3499" s="195" t="s">
        <v>128</v>
      </c>
      <c r="E3499" s="196" t="s">
        <v>159</v>
      </c>
      <c r="F3499" s="196" t="s">
        <v>1</v>
      </c>
      <c r="G3499" s="196" t="s">
        <v>159</v>
      </c>
      <c r="H3499" s="196">
        <v>11.8</v>
      </c>
      <c r="I3499" s="198" t="s">
        <v>66</v>
      </c>
      <c r="J3499" s="196">
        <v>3</v>
      </c>
      <c r="K3499" s="448"/>
      <c r="L3499" s="196"/>
      <c r="M3499" s="196"/>
      <c r="N3499" s="216">
        <v>0</v>
      </c>
      <c r="O3499" s="216">
        <v>0</v>
      </c>
      <c r="P3499" s="216">
        <v>35.400000000000006</v>
      </c>
      <c r="Q3499" s="335">
        <v>0</v>
      </c>
      <c r="R3499" s="234"/>
      <c r="S3499" s="293" t="e">
        <f>#REF!</f>
        <v>#REF!</v>
      </c>
    </row>
    <row r="3500" spans="2:19" s="194" customFormat="1" x14ac:dyDescent="0.25">
      <c r="B3500" s="232">
        <v>3506</v>
      </c>
      <c r="C3500" s="315">
        <v>45535</v>
      </c>
      <c r="D3500" s="195" t="s">
        <v>255</v>
      </c>
      <c r="E3500" s="196" t="s">
        <v>159</v>
      </c>
      <c r="F3500" s="196" t="s">
        <v>65</v>
      </c>
      <c r="G3500" s="196" t="s">
        <v>159</v>
      </c>
      <c r="H3500" s="196">
        <v>30.5</v>
      </c>
      <c r="I3500" s="198" t="s">
        <v>66</v>
      </c>
      <c r="J3500" s="196">
        <v>0</v>
      </c>
      <c r="K3500" s="448"/>
      <c r="L3500" s="196"/>
      <c r="M3500" s="196"/>
      <c r="N3500" s="216">
        <v>0</v>
      </c>
      <c r="O3500" s="216">
        <v>0</v>
      </c>
      <c r="P3500" s="216">
        <v>0</v>
      </c>
      <c r="Q3500" s="335">
        <v>0</v>
      </c>
      <c r="R3500" s="234"/>
      <c r="S3500" s="293" t="e">
        <f>#REF!</f>
        <v>#REF!</v>
      </c>
    </row>
    <row r="3501" spans="2:19" s="194" customFormat="1" x14ac:dyDescent="0.25">
      <c r="B3501" s="314">
        <v>3507</v>
      </c>
      <c r="C3501" s="315">
        <v>45535</v>
      </c>
      <c r="D3501" s="316" t="s">
        <v>467</v>
      </c>
      <c r="E3501" s="198" t="s">
        <v>159</v>
      </c>
      <c r="F3501" s="198" t="s">
        <v>63</v>
      </c>
      <c r="G3501" s="198" t="s">
        <v>159</v>
      </c>
      <c r="H3501" s="198">
        <v>13</v>
      </c>
      <c r="I3501" s="198" t="s">
        <v>66</v>
      </c>
      <c r="J3501" s="198">
        <v>4</v>
      </c>
      <c r="K3501" s="450"/>
      <c r="L3501" s="198"/>
      <c r="M3501" s="198"/>
      <c r="N3501" s="218">
        <v>0</v>
      </c>
      <c r="O3501" s="218">
        <v>0</v>
      </c>
      <c r="P3501" s="218">
        <v>52</v>
      </c>
      <c r="Q3501" s="336">
        <v>0</v>
      </c>
      <c r="R3501" s="317"/>
      <c r="S3501" s="293" t="e">
        <f>#REF!</f>
        <v>#REF!</v>
      </c>
    </row>
    <row r="3502" spans="2:19" s="194" customFormat="1" x14ac:dyDescent="0.25">
      <c r="B3502" s="232">
        <v>3508</v>
      </c>
      <c r="C3502" s="315">
        <v>45536</v>
      </c>
      <c r="D3502" s="195" t="s">
        <v>505</v>
      </c>
      <c r="E3502" s="196" t="s">
        <v>130</v>
      </c>
      <c r="F3502" s="196" t="s">
        <v>130</v>
      </c>
      <c r="G3502" s="196" t="s">
        <v>304</v>
      </c>
      <c r="H3502" s="196">
        <v>1</v>
      </c>
      <c r="I3502" s="196" t="s">
        <v>303</v>
      </c>
      <c r="J3502" s="196">
        <v>47</v>
      </c>
      <c r="K3502" s="448"/>
      <c r="L3502" s="196"/>
      <c r="M3502" s="196" t="s">
        <v>482</v>
      </c>
      <c r="N3502" s="216">
        <v>0</v>
      </c>
      <c r="O3502" s="216">
        <v>0</v>
      </c>
      <c r="P3502" s="216">
        <v>0</v>
      </c>
      <c r="Q3502" s="335">
        <v>0</v>
      </c>
      <c r="R3502" s="234"/>
      <c r="S3502" s="293" t="e">
        <f>#REF!</f>
        <v>#REF!</v>
      </c>
    </row>
    <row r="3503" spans="2:19" s="194" customFormat="1" x14ac:dyDescent="0.25">
      <c r="B3503" s="232">
        <v>3509</v>
      </c>
      <c r="C3503" s="315">
        <v>45536</v>
      </c>
      <c r="D3503" s="195" t="s">
        <v>474</v>
      </c>
      <c r="E3503" s="196" t="s">
        <v>92</v>
      </c>
      <c r="F3503" s="196" t="s">
        <v>470</v>
      </c>
      <c r="G3503" s="196" t="s">
        <v>210</v>
      </c>
      <c r="H3503" s="196">
        <v>4.1500000000000004</v>
      </c>
      <c r="I3503" s="196" t="s">
        <v>215</v>
      </c>
      <c r="J3503" s="196">
        <v>26</v>
      </c>
      <c r="K3503" s="448"/>
      <c r="L3503" s="196"/>
      <c r="M3503" s="196"/>
      <c r="N3503" s="216">
        <v>0</v>
      </c>
      <c r="O3503" s="216">
        <v>124.08499999999999</v>
      </c>
      <c r="P3503" s="216">
        <v>0</v>
      </c>
      <c r="Q3503" s="335">
        <v>0</v>
      </c>
      <c r="R3503" s="234"/>
      <c r="S3503" s="293" t="e">
        <f>#REF!</f>
        <v>#REF!</v>
      </c>
    </row>
    <row r="3504" spans="2:19" s="194" customFormat="1" x14ac:dyDescent="0.25">
      <c r="B3504" s="232">
        <v>3510</v>
      </c>
      <c r="C3504" s="315">
        <v>45536</v>
      </c>
      <c r="D3504" s="195" t="s">
        <v>475</v>
      </c>
      <c r="E3504" s="196" t="s">
        <v>92</v>
      </c>
      <c r="F3504" s="196" t="s">
        <v>470</v>
      </c>
      <c r="G3504" s="196" t="s">
        <v>210</v>
      </c>
      <c r="H3504" s="196">
        <v>4.1500000000000004</v>
      </c>
      <c r="I3504" s="196" t="s">
        <v>215</v>
      </c>
      <c r="J3504" s="196">
        <v>26</v>
      </c>
      <c r="K3504" s="448"/>
      <c r="L3504" s="196"/>
      <c r="M3504" s="196"/>
      <c r="N3504" s="216">
        <v>0</v>
      </c>
      <c r="O3504" s="216">
        <v>124.08499999999999</v>
      </c>
      <c r="P3504" s="216">
        <v>0</v>
      </c>
      <c r="Q3504" s="335">
        <v>0</v>
      </c>
      <c r="R3504" s="234"/>
      <c r="S3504" s="293" t="e">
        <f>#REF!</f>
        <v>#REF!</v>
      </c>
    </row>
    <row r="3505" spans="2:19" s="194" customFormat="1" x14ac:dyDescent="0.25">
      <c r="B3505" s="232">
        <v>3511</v>
      </c>
      <c r="C3505" s="315">
        <v>45536</v>
      </c>
      <c r="D3505" s="195" t="s">
        <v>476</v>
      </c>
      <c r="E3505" s="196" t="s">
        <v>92</v>
      </c>
      <c r="F3505" s="196" t="s">
        <v>470</v>
      </c>
      <c r="G3505" s="196" t="s">
        <v>210</v>
      </c>
      <c r="H3505" s="196">
        <v>4.1500000000000004</v>
      </c>
      <c r="I3505" s="196"/>
      <c r="J3505" s="196"/>
      <c r="K3505" s="448"/>
      <c r="L3505" s="196"/>
      <c r="M3505" s="196"/>
      <c r="N3505" s="216">
        <v>0</v>
      </c>
      <c r="O3505" s="216">
        <v>0</v>
      </c>
      <c r="P3505" s="216">
        <v>0</v>
      </c>
      <c r="Q3505" s="335">
        <v>0</v>
      </c>
      <c r="R3505" s="234"/>
      <c r="S3505" s="293" t="e">
        <f>#REF!</f>
        <v>#REF!</v>
      </c>
    </row>
    <row r="3506" spans="2:19" s="194" customFormat="1" x14ac:dyDescent="0.25">
      <c r="B3506" s="232">
        <v>3512</v>
      </c>
      <c r="C3506" s="315">
        <v>45536</v>
      </c>
      <c r="D3506" s="195" t="s">
        <v>477</v>
      </c>
      <c r="E3506" s="196" t="s">
        <v>92</v>
      </c>
      <c r="F3506" s="196" t="s">
        <v>470</v>
      </c>
      <c r="G3506" s="196" t="s">
        <v>210</v>
      </c>
      <c r="H3506" s="196">
        <v>4.1500000000000004</v>
      </c>
      <c r="I3506" s="196"/>
      <c r="J3506" s="196"/>
      <c r="K3506" s="448"/>
      <c r="L3506" s="196"/>
      <c r="M3506" s="196"/>
      <c r="N3506" s="216">
        <v>0</v>
      </c>
      <c r="O3506" s="216">
        <v>0</v>
      </c>
      <c r="P3506" s="216">
        <v>0</v>
      </c>
      <c r="Q3506" s="335">
        <v>0</v>
      </c>
      <c r="R3506" s="234"/>
      <c r="S3506" s="293" t="e">
        <f>#REF!</f>
        <v>#REF!</v>
      </c>
    </row>
    <row r="3507" spans="2:19" s="194" customFormat="1" x14ac:dyDescent="0.25">
      <c r="B3507" s="232">
        <v>3513</v>
      </c>
      <c r="C3507" s="315">
        <v>45536</v>
      </c>
      <c r="D3507" s="195" t="s">
        <v>116</v>
      </c>
      <c r="E3507" s="196" t="s">
        <v>92</v>
      </c>
      <c r="F3507" s="196" t="s">
        <v>1</v>
      </c>
      <c r="G3507" s="196" t="s">
        <v>209</v>
      </c>
      <c r="H3507" s="196">
        <v>6.65</v>
      </c>
      <c r="I3507" s="196" t="s">
        <v>215</v>
      </c>
      <c r="J3507" s="196">
        <v>12</v>
      </c>
      <c r="K3507" s="448"/>
      <c r="L3507" s="196"/>
      <c r="M3507" s="196"/>
      <c r="N3507" s="216">
        <v>0</v>
      </c>
      <c r="O3507" s="216">
        <v>91.77000000000001</v>
      </c>
      <c r="P3507" s="216">
        <v>0</v>
      </c>
      <c r="Q3507" s="335">
        <v>0</v>
      </c>
      <c r="R3507" s="234"/>
      <c r="S3507" s="293" t="e">
        <f>#REF!</f>
        <v>#REF!</v>
      </c>
    </row>
    <row r="3508" spans="2:19" s="194" customFormat="1" x14ac:dyDescent="0.25">
      <c r="B3508" s="232">
        <v>3514</v>
      </c>
      <c r="C3508" s="315">
        <v>45536</v>
      </c>
      <c r="D3508" s="195" t="s">
        <v>94</v>
      </c>
      <c r="E3508" s="196" t="s">
        <v>92</v>
      </c>
      <c r="F3508" s="196" t="s">
        <v>1</v>
      </c>
      <c r="G3508" s="196" t="s">
        <v>209</v>
      </c>
      <c r="H3508" s="196">
        <v>6.65</v>
      </c>
      <c r="I3508" s="196" t="s">
        <v>215</v>
      </c>
      <c r="J3508" s="196">
        <v>14</v>
      </c>
      <c r="K3508" s="448"/>
      <c r="L3508" s="196"/>
      <c r="M3508" s="196"/>
      <c r="N3508" s="216">
        <v>0</v>
      </c>
      <c r="O3508" s="216">
        <v>107.065</v>
      </c>
      <c r="P3508" s="216">
        <v>0</v>
      </c>
      <c r="Q3508" s="335">
        <v>0</v>
      </c>
      <c r="R3508" s="234"/>
      <c r="S3508" s="293" t="e">
        <f>#REF!</f>
        <v>#REF!</v>
      </c>
    </row>
    <row r="3509" spans="2:19" s="194" customFormat="1" x14ac:dyDescent="0.25">
      <c r="B3509" s="232">
        <v>3515</v>
      </c>
      <c r="C3509" s="315">
        <v>45536</v>
      </c>
      <c r="D3509" s="195" t="s">
        <v>91</v>
      </c>
      <c r="E3509" s="196" t="s">
        <v>92</v>
      </c>
      <c r="F3509" s="196" t="s">
        <v>1</v>
      </c>
      <c r="G3509" s="196" t="s">
        <v>209</v>
      </c>
      <c r="H3509" s="196">
        <v>6.65</v>
      </c>
      <c r="I3509" s="196" t="s">
        <v>215</v>
      </c>
      <c r="J3509" s="196">
        <v>13</v>
      </c>
      <c r="K3509" s="448"/>
      <c r="L3509" s="196"/>
      <c r="M3509" s="196"/>
      <c r="N3509" s="216">
        <v>0</v>
      </c>
      <c r="O3509" s="216">
        <v>99.41749999999999</v>
      </c>
      <c r="P3509" s="216">
        <v>0</v>
      </c>
      <c r="Q3509" s="335">
        <v>0</v>
      </c>
      <c r="R3509" s="234"/>
      <c r="S3509" s="293" t="e">
        <f>#REF!</f>
        <v>#REF!</v>
      </c>
    </row>
    <row r="3510" spans="2:19" s="194" customFormat="1" x14ac:dyDescent="0.25">
      <c r="B3510" s="232">
        <v>3516</v>
      </c>
      <c r="C3510" s="315">
        <v>45536</v>
      </c>
      <c r="D3510" s="195" t="s">
        <v>154</v>
      </c>
      <c r="E3510" s="196" t="s">
        <v>92</v>
      </c>
      <c r="F3510" s="196" t="s">
        <v>62</v>
      </c>
      <c r="G3510" s="196" t="s">
        <v>210</v>
      </c>
      <c r="H3510" s="196">
        <v>4.1500000000000004</v>
      </c>
      <c r="I3510" s="196" t="s">
        <v>215</v>
      </c>
      <c r="J3510" s="196">
        <v>33</v>
      </c>
      <c r="K3510" s="448"/>
      <c r="L3510" s="196"/>
      <c r="M3510" s="196"/>
      <c r="N3510" s="216">
        <v>0</v>
      </c>
      <c r="O3510" s="216">
        <v>157.49250000000001</v>
      </c>
      <c r="P3510" s="216">
        <v>0</v>
      </c>
      <c r="Q3510" s="335">
        <v>0</v>
      </c>
      <c r="R3510" s="234"/>
      <c r="S3510" s="293" t="e">
        <f>#REF!</f>
        <v>#REF!</v>
      </c>
    </row>
    <row r="3511" spans="2:19" s="194" customFormat="1" x14ac:dyDescent="0.25">
      <c r="B3511" s="232">
        <v>3517</v>
      </c>
      <c r="C3511" s="315">
        <v>45536</v>
      </c>
      <c r="D3511" s="195" t="s">
        <v>155</v>
      </c>
      <c r="E3511" s="196" t="s">
        <v>92</v>
      </c>
      <c r="F3511" s="196" t="s">
        <v>62</v>
      </c>
      <c r="G3511" s="196" t="s">
        <v>210</v>
      </c>
      <c r="H3511" s="196">
        <v>4.1500000000000004</v>
      </c>
      <c r="I3511" s="196" t="s">
        <v>215</v>
      </c>
      <c r="J3511" s="196">
        <v>33</v>
      </c>
      <c r="K3511" s="448"/>
      <c r="L3511" s="196"/>
      <c r="M3511" s="196"/>
      <c r="N3511" s="216">
        <v>0</v>
      </c>
      <c r="O3511" s="216">
        <v>157.49250000000001</v>
      </c>
      <c r="P3511" s="216">
        <v>0</v>
      </c>
      <c r="Q3511" s="335">
        <v>0</v>
      </c>
      <c r="R3511" s="234"/>
      <c r="S3511" s="293" t="e">
        <f>#REF!</f>
        <v>#REF!</v>
      </c>
    </row>
    <row r="3512" spans="2:19" s="194" customFormat="1" x14ac:dyDescent="0.25">
      <c r="B3512" s="232">
        <v>3518</v>
      </c>
      <c r="C3512" s="315">
        <v>45536</v>
      </c>
      <c r="D3512" s="195" t="s">
        <v>426</v>
      </c>
      <c r="E3512" s="196" t="s">
        <v>159</v>
      </c>
      <c r="F3512" s="196" t="s">
        <v>381</v>
      </c>
      <c r="G3512" s="196" t="s">
        <v>159</v>
      </c>
      <c r="H3512" s="196">
        <v>10</v>
      </c>
      <c r="I3512" s="196" t="s">
        <v>66</v>
      </c>
      <c r="J3512" s="196">
        <v>4</v>
      </c>
      <c r="K3512" s="448"/>
      <c r="L3512" s="196"/>
      <c r="M3512" s="196"/>
      <c r="N3512" s="216">
        <v>0</v>
      </c>
      <c r="O3512" s="216">
        <v>0</v>
      </c>
      <c r="P3512" s="216">
        <v>40</v>
      </c>
      <c r="Q3512" s="335">
        <v>0</v>
      </c>
      <c r="R3512" s="234"/>
      <c r="S3512" s="293" t="e">
        <f>#REF!</f>
        <v>#REF!</v>
      </c>
    </row>
    <row r="3513" spans="2:19" s="194" customFormat="1" x14ac:dyDescent="0.25">
      <c r="B3513" s="232">
        <v>3519</v>
      </c>
      <c r="C3513" s="315">
        <v>45536</v>
      </c>
      <c r="D3513" s="195" t="s">
        <v>277</v>
      </c>
      <c r="E3513" s="196" t="s">
        <v>176</v>
      </c>
      <c r="F3513" s="196" t="s">
        <v>7</v>
      </c>
      <c r="G3513" s="196" t="s">
        <v>209</v>
      </c>
      <c r="H3513" s="196">
        <v>7</v>
      </c>
      <c r="I3513" s="196" t="s">
        <v>214</v>
      </c>
      <c r="J3513" s="196">
        <v>34</v>
      </c>
      <c r="K3513" s="448">
        <v>723300</v>
      </c>
      <c r="L3513" s="196" t="s">
        <v>7</v>
      </c>
      <c r="M3513" s="196" t="s">
        <v>298</v>
      </c>
      <c r="N3513" s="216">
        <v>238</v>
      </c>
      <c r="O3513" s="216">
        <v>0</v>
      </c>
      <c r="P3513" s="216">
        <v>0</v>
      </c>
      <c r="Q3513" s="335">
        <v>0</v>
      </c>
      <c r="R3513" s="234"/>
      <c r="S3513" s="293" t="e">
        <f>#REF!</f>
        <v>#REF!</v>
      </c>
    </row>
    <row r="3514" spans="2:19" s="194" customFormat="1" x14ac:dyDescent="0.25">
      <c r="B3514" s="232">
        <v>3520</v>
      </c>
      <c r="C3514" s="315">
        <v>45536</v>
      </c>
      <c r="D3514" s="195" t="s">
        <v>261</v>
      </c>
      <c r="E3514" s="196" t="s">
        <v>269</v>
      </c>
      <c r="F3514" s="196" t="s">
        <v>7</v>
      </c>
      <c r="G3514" s="196" t="s">
        <v>210</v>
      </c>
      <c r="H3514" s="196">
        <v>5</v>
      </c>
      <c r="I3514" s="196" t="s">
        <v>214</v>
      </c>
      <c r="J3514" s="196">
        <v>0</v>
      </c>
      <c r="K3514" s="448"/>
      <c r="L3514" s="196"/>
      <c r="M3514" s="196"/>
      <c r="N3514" s="216">
        <v>0</v>
      </c>
      <c r="O3514" s="216">
        <v>0</v>
      </c>
      <c r="P3514" s="216">
        <v>0</v>
      </c>
      <c r="Q3514" s="335">
        <v>0</v>
      </c>
      <c r="R3514" s="234"/>
      <c r="S3514" s="293" t="e">
        <f>#REF!</f>
        <v>#REF!</v>
      </c>
    </row>
    <row r="3515" spans="2:19" s="194" customFormat="1" x14ac:dyDescent="0.25">
      <c r="B3515" s="232">
        <v>3521</v>
      </c>
      <c r="C3515" s="315">
        <v>45536</v>
      </c>
      <c r="D3515" s="195" t="s">
        <v>254</v>
      </c>
      <c r="E3515" s="196" t="s">
        <v>159</v>
      </c>
      <c r="F3515" s="196" t="s">
        <v>7</v>
      </c>
      <c r="G3515" s="196" t="s">
        <v>159</v>
      </c>
      <c r="H3515" s="196">
        <v>10</v>
      </c>
      <c r="I3515" s="196" t="s">
        <v>66</v>
      </c>
      <c r="J3515" s="196">
        <v>0</v>
      </c>
      <c r="K3515" s="448"/>
      <c r="L3515" s="196"/>
      <c r="M3515" s="196"/>
      <c r="N3515" s="216">
        <v>0</v>
      </c>
      <c r="O3515" s="216">
        <v>0</v>
      </c>
      <c r="P3515" s="216">
        <v>0</v>
      </c>
      <c r="Q3515" s="335">
        <v>0</v>
      </c>
      <c r="R3515" s="234"/>
      <c r="S3515" s="293" t="e">
        <f>#REF!</f>
        <v>#REF!</v>
      </c>
    </row>
    <row r="3516" spans="2:19" s="194" customFormat="1" x14ac:dyDescent="0.25">
      <c r="B3516" s="232">
        <v>3522</v>
      </c>
      <c r="C3516" s="315">
        <v>45536</v>
      </c>
      <c r="D3516" s="195" t="s">
        <v>352</v>
      </c>
      <c r="E3516" s="196" t="s">
        <v>176</v>
      </c>
      <c r="F3516" s="196" t="s">
        <v>7</v>
      </c>
      <c r="G3516" s="196" t="s">
        <v>209</v>
      </c>
      <c r="H3516" s="196">
        <v>7</v>
      </c>
      <c r="I3516" s="196" t="s">
        <v>214</v>
      </c>
      <c r="J3516" s="196">
        <v>0</v>
      </c>
      <c r="K3516" s="448"/>
      <c r="L3516" s="196"/>
      <c r="M3516" s="196"/>
      <c r="N3516" s="216">
        <v>0</v>
      </c>
      <c r="O3516" s="216">
        <v>0</v>
      </c>
      <c r="P3516" s="216">
        <v>0</v>
      </c>
      <c r="Q3516" s="335">
        <v>0</v>
      </c>
      <c r="R3516" s="234"/>
      <c r="S3516" s="293" t="e">
        <f>#REF!</f>
        <v>#REF!</v>
      </c>
    </row>
    <row r="3517" spans="2:19" s="194" customFormat="1" x14ac:dyDescent="0.25">
      <c r="B3517" s="232">
        <v>3523</v>
      </c>
      <c r="C3517" s="315">
        <v>45536</v>
      </c>
      <c r="D3517" s="195" t="s">
        <v>175</v>
      </c>
      <c r="E3517" s="196" t="s">
        <v>176</v>
      </c>
      <c r="F3517" s="196" t="s">
        <v>7</v>
      </c>
      <c r="G3517" s="196" t="s">
        <v>209</v>
      </c>
      <c r="H3517" s="196">
        <v>7</v>
      </c>
      <c r="I3517" s="196" t="s">
        <v>214</v>
      </c>
      <c r="J3517" s="196">
        <v>14</v>
      </c>
      <c r="K3517" s="448">
        <v>723300</v>
      </c>
      <c r="L3517" s="196" t="s">
        <v>7</v>
      </c>
      <c r="M3517" s="196" t="s">
        <v>298</v>
      </c>
      <c r="N3517" s="216">
        <v>98</v>
      </c>
      <c r="O3517" s="216">
        <v>0</v>
      </c>
      <c r="P3517" s="216">
        <v>0</v>
      </c>
      <c r="Q3517" s="335">
        <v>0</v>
      </c>
      <c r="R3517" s="234"/>
      <c r="S3517" s="293" t="e">
        <f>#REF!</f>
        <v>#REF!</v>
      </c>
    </row>
    <row r="3518" spans="2:19" s="194" customFormat="1" x14ac:dyDescent="0.25">
      <c r="B3518" s="232">
        <v>3524</v>
      </c>
      <c r="C3518" s="315">
        <v>45536</v>
      </c>
      <c r="D3518" s="195" t="s">
        <v>171</v>
      </c>
      <c r="E3518" s="196" t="s">
        <v>159</v>
      </c>
      <c r="F3518" s="196" t="s">
        <v>7</v>
      </c>
      <c r="G3518" s="196" t="s">
        <v>159</v>
      </c>
      <c r="H3518" s="196">
        <v>11.2</v>
      </c>
      <c r="I3518" s="196" t="s">
        <v>66</v>
      </c>
      <c r="J3518" s="196">
        <v>8</v>
      </c>
      <c r="K3518" s="448"/>
      <c r="L3518" s="196"/>
      <c r="M3518" s="196"/>
      <c r="N3518" s="216">
        <v>0</v>
      </c>
      <c r="O3518" s="216">
        <v>0</v>
      </c>
      <c r="P3518" s="216">
        <v>89.6</v>
      </c>
      <c r="Q3518" s="335">
        <v>0</v>
      </c>
      <c r="R3518" s="234"/>
      <c r="S3518" s="293" t="e">
        <f>#REF!</f>
        <v>#REF!</v>
      </c>
    </row>
    <row r="3519" spans="2:19" s="194" customFormat="1" x14ac:dyDescent="0.25">
      <c r="B3519" s="232">
        <v>3525</v>
      </c>
      <c r="C3519" s="315">
        <v>45536</v>
      </c>
      <c r="D3519" s="195" t="s">
        <v>150</v>
      </c>
      <c r="E3519" s="196" t="s">
        <v>92</v>
      </c>
      <c r="F3519" s="196" t="s">
        <v>63</v>
      </c>
      <c r="G3519" s="196" t="s">
        <v>210</v>
      </c>
      <c r="H3519" s="196">
        <v>4.1500000000000004</v>
      </c>
      <c r="I3519" s="196" t="s">
        <v>215</v>
      </c>
      <c r="J3519" s="196">
        <v>20</v>
      </c>
      <c r="K3519" s="448"/>
      <c r="L3519" s="196"/>
      <c r="M3519" s="196"/>
      <c r="N3519" s="216">
        <v>0</v>
      </c>
      <c r="O3519" s="216">
        <v>95.449999999999989</v>
      </c>
      <c r="P3519" s="216">
        <v>0</v>
      </c>
      <c r="Q3519" s="335">
        <v>0</v>
      </c>
      <c r="R3519" s="234"/>
      <c r="S3519" s="293" t="e">
        <f>#REF!</f>
        <v>#REF!</v>
      </c>
    </row>
    <row r="3520" spans="2:19" s="194" customFormat="1" x14ac:dyDescent="0.25">
      <c r="B3520" s="232">
        <v>3526</v>
      </c>
      <c r="C3520" s="315">
        <v>45536</v>
      </c>
      <c r="D3520" s="195" t="s">
        <v>148</v>
      </c>
      <c r="E3520" s="196" t="s">
        <v>92</v>
      </c>
      <c r="F3520" s="196" t="s">
        <v>63</v>
      </c>
      <c r="G3520" s="196" t="s">
        <v>210</v>
      </c>
      <c r="H3520" s="196">
        <v>4.1500000000000004</v>
      </c>
      <c r="I3520" s="196" t="s">
        <v>215</v>
      </c>
      <c r="J3520" s="196">
        <v>19</v>
      </c>
      <c r="K3520" s="448"/>
      <c r="L3520" s="196"/>
      <c r="M3520" s="196"/>
      <c r="N3520" s="216">
        <v>0</v>
      </c>
      <c r="O3520" s="216">
        <v>90.677500000000009</v>
      </c>
      <c r="P3520" s="216">
        <v>0</v>
      </c>
      <c r="Q3520" s="335">
        <v>0</v>
      </c>
      <c r="R3520" s="234"/>
      <c r="S3520" s="293" t="e">
        <f>#REF!</f>
        <v>#REF!</v>
      </c>
    </row>
    <row r="3521" spans="2:19" s="194" customFormat="1" x14ac:dyDescent="0.25">
      <c r="B3521" s="232">
        <v>3527</v>
      </c>
      <c r="C3521" s="315">
        <v>45536</v>
      </c>
      <c r="D3521" s="195" t="s">
        <v>177</v>
      </c>
      <c r="E3521" s="196" t="s">
        <v>159</v>
      </c>
      <c r="F3521" s="196" t="s">
        <v>8</v>
      </c>
      <c r="G3521" s="196" t="s">
        <v>159</v>
      </c>
      <c r="H3521" s="196">
        <v>11.6</v>
      </c>
      <c r="I3521" s="196" t="s">
        <v>66</v>
      </c>
      <c r="J3521" s="196">
        <v>6</v>
      </c>
      <c r="K3521" s="448"/>
      <c r="L3521" s="196"/>
      <c r="M3521" s="196"/>
      <c r="N3521" s="216">
        <v>0</v>
      </c>
      <c r="O3521" s="216">
        <v>0</v>
      </c>
      <c r="P3521" s="216">
        <v>69.599999999999994</v>
      </c>
      <c r="Q3521" s="335">
        <v>0</v>
      </c>
      <c r="R3521" s="234"/>
      <c r="S3521" s="293" t="e">
        <f>#REF!</f>
        <v>#REF!</v>
      </c>
    </row>
    <row r="3522" spans="2:19" s="194" customFormat="1" x14ac:dyDescent="0.25">
      <c r="B3522" s="232">
        <v>3528</v>
      </c>
      <c r="C3522" s="315">
        <v>45536</v>
      </c>
      <c r="D3522" s="195" t="s">
        <v>139</v>
      </c>
      <c r="E3522" s="196" t="s">
        <v>92</v>
      </c>
      <c r="F3522" s="196" t="s">
        <v>2</v>
      </c>
      <c r="G3522" s="196" t="s">
        <v>209</v>
      </c>
      <c r="H3522" s="196">
        <v>7</v>
      </c>
      <c r="I3522" s="196" t="s">
        <v>214</v>
      </c>
      <c r="J3522" s="196">
        <v>35</v>
      </c>
      <c r="K3522" s="448"/>
      <c r="L3522" s="196"/>
      <c r="M3522" s="196"/>
      <c r="N3522" s="216">
        <v>245</v>
      </c>
      <c r="O3522" s="216">
        <v>0</v>
      </c>
      <c r="P3522" s="216">
        <v>0</v>
      </c>
      <c r="Q3522" s="335">
        <v>0</v>
      </c>
      <c r="R3522" s="234"/>
      <c r="S3522" s="293" t="e">
        <f>#REF!</f>
        <v>#REF!</v>
      </c>
    </row>
    <row r="3523" spans="2:19" s="194" customFormat="1" x14ac:dyDescent="0.25">
      <c r="B3523" s="232">
        <v>3529</v>
      </c>
      <c r="C3523" s="315">
        <v>45536</v>
      </c>
      <c r="D3523" s="195" t="s">
        <v>140</v>
      </c>
      <c r="E3523" s="196" t="s">
        <v>92</v>
      </c>
      <c r="F3523" s="196" t="s">
        <v>2</v>
      </c>
      <c r="G3523" s="196" t="s">
        <v>209</v>
      </c>
      <c r="H3523" s="196">
        <v>7</v>
      </c>
      <c r="I3523" s="196" t="s">
        <v>214</v>
      </c>
      <c r="J3523" s="196">
        <v>35</v>
      </c>
      <c r="K3523" s="448"/>
      <c r="L3523" s="196"/>
      <c r="M3523" s="196"/>
      <c r="N3523" s="216">
        <v>245</v>
      </c>
      <c r="O3523" s="216">
        <v>0</v>
      </c>
      <c r="P3523" s="216">
        <v>0</v>
      </c>
      <c r="Q3523" s="335">
        <v>0</v>
      </c>
      <c r="R3523" s="234"/>
      <c r="S3523" s="293" t="e">
        <f>#REF!</f>
        <v>#REF!</v>
      </c>
    </row>
    <row r="3524" spans="2:19" s="194" customFormat="1" x14ac:dyDescent="0.25">
      <c r="B3524" s="232">
        <v>3530</v>
      </c>
      <c r="C3524" s="315">
        <v>45536</v>
      </c>
      <c r="D3524" s="195" t="s">
        <v>141</v>
      </c>
      <c r="E3524" s="196" t="s">
        <v>92</v>
      </c>
      <c r="F3524" s="196" t="s">
        <v>2</v>
      </c>
      <c r="G3524" s="196" t="s">
        <v>209</v>
      </c>
      <c r="H3524" s="196">
        <v>7</v>
      </c>
      <c r="I3524" s="196" t="s">
        <v>214</v>
      </c>
      <c r="J3524" s="196">
        <v>35</v>
      </c>
      <c r="K3524" s="448"/>
      <c r="L3524" s="196"/>
      <c r="M3524" s="196"/>
      <c r="N3524" s="216">
        <v>245</v>
      </c>
      <c r="O3524" s="216">
        <v>0</v>
      </c>
      <c r="P3524" s="216">
        <v>0</v>
      </c>
      <c r="Q3524" s="335">
        <v>0</v>
      </c>
      <c r="R3524" s="234"/>
      <c r="S3524" s="293" t="e">
        <f>#REF!</f>
        <v>#REF!</v>
      </c>
    </row>
    <row r="3525" spans="2:19" s="194" customFormat="1" x14ac:dyDescent="0.25">
      <c r="B3525" s="232">
        <v>3531</v>
      </c>
      <c r="C3525" s="315">
        <v>45536</v>
      </c>
      <c r="D3525" s="195" t="s">
        <v>252</v>
      </c>
      <c r="E3525" s="196" t="s">
        <v>92</v>
      </c>
      <c r="F3525" s="196" t="s">
        <v>2</v>
      </c>
      <c r="G3525" s="196" t="s">
        <v>209</v>
      </c>
      <c r="H3525" s="196">
        <v>7</v>
      </c>
      <c r="I3525" s="196" t="s">
        <v>214</v>
      </c>
      <c r="J3525" s="196">
        <v>32</v>
      </c>
      <c r="K3525" s="448"/>
      <c r="L3525" s="196"/>
      <c r="M3525" s="196"/>
      <c r="N3525" s="216">
        <v>224</v>
      </c>
      <c r="O3525" s="216">
        <v>0</v>
      </c>
      <c r="P3525" s="216">
        <v>0</v>
      </c>
      <c r="Q3525" s="335">
        <v>0</v>
      </c>
      <c r="R3525" s="234"/>
      <c r="S3525" s="293" t="e">
        <f>#REF!</f>
        <v>#REF!</v>
      </c>
    </row>
    <row r="3526" spans="2:19" s="194" customFormat="1" x14ac:dyDescent="0.25">
      <c r="B3526" s="232">
        <v>3532</v>
      </c>
      <c r="C3526" s="315">
        <v>45536</v>
      </c>
      <c r="D3526" s="195" t="s">
        <v>259</v>
      </c>
      <c r="E3526" s="196" t="s">
        <v>92</v>
      </c>
      <c r="F3526" s="196" t="s">
        <v>2</v>
      </c>
      <c r="G3526" s="196" t="s">
        <v>209</v>
      </c>
      <c r="H3526" s="196">
        <v>7</v>
      </c>
      <c r="I3526" s="196" t="s">
        <v>214</v>
      </c>
      <c r="J3526" s="196">
        <v>35</v>
      </c>
      <c r="K3526" s="448"/>
      <c r="L3526" s="196"/>
      <c r="M3526" s="196"/>
      <c r="N3526" s="216">
        <v>245</v>
      </c>
      <c r="O3526" s="216">
        <v>0</v>
      </c>
      <c r="P3526" s="216">
        <v>0</v>
      </c>
      <c r="Q3526" s="335">
        <v>0</v>
      </c>
      <c r="R3526" s="234"/>
      <c r="S3526" s="293" t="e">
        <f>#REF!</f>
        <v>#REF!</v>
      </c>
    </row>
    <row r="3527" spans="2:19" s="194" customFormat="1" x14ac:dyDescent="0.25">
      <c r="B3527" s="232">
        <v>3533</v>
      </c>
      <c r="C3527" s="315">
        <v>45536</v>
      </c>
      <c r="D3527" s="195" t="s">
        <v>260</v>
      </c>
      <c r="E3527" s="196" t="s">
        <v>92</v>
      </c>
      <c r="F3527" s="196" t="s">
        <v>2</v>
      </c>
      <c r="G3527" s="196" t="s">
        <v>209</v>
      </c>
      <c r="H3527" s="196">
        <v>7</v>
      </c>
      <c r="I3527" s="196"/>
      <c r="J3527" s="196">
        <v>0</v>
      </c>
      <c r="K3527" s="448"/>
      <c r="L3527" s="196"/>
      <c r="M3527" s="196"/>
      <c r="N3527" s="216">
        <v>0</v>
      </c>
      <c r="O3527" s="216">
        <v>0</v>
      </c>
      <c r="P3527" s="216">
        <v>0</v>
      </c>
      <c r="Q3527" s="335">
        <v>0</v>
      </c>
      <c r="R3527" s="234"/>
      <c r="S3527" s="293" t="e">
        <f>#REF!</f>
        <v>#REF!</v>
      </c>
    </row>
    <row r="3528" spans="2:19" s="194" customFormat="1" x14ac:dyDescent="0.25">
      <c r="B3528" s="232">
        <v>3534</v>
      </c>
      <c r="C3528" s="315">
        <v>45536</v>
      </c>
      <c r="D3528" s="195" t="s">
        <v>379</v>
      </c>
      <c r="E3528" s="196" t="s">
        <v>269</v>
      </c>
      <c r="F3528" s="196" t="s">
        <v>381</v>
      </c>
      <c r="G3528" s="196" t="s">
        <v>210</v>
      </c>
      <c r="H3528" s="196">
        <v>4.1500000000000004</v>
      </c>
      <c r="I3528" s="196" t="s">
        <v>215</v>
      </c>
      <c r="J3528" s="196">
        <v>25</v>
      </c>
      <c r="K3528" s="448"/>
      <c r="L3528" s="196"/>
      <c r="M3528" s="196"/>
      <c r="N3528" s="216">
        <v>0</v>
      </c>
      <c r="O3528" s="216">
        <v>119.31250000000001</v>
      </c>
      <c r="P3528" s="216">
        <v>0</v>
      </c>
      <c r="Q3528" s="335">
        <v>0</v>
      </c>
      <c r="R3528" s="234"/>
      <c r="S3528" s="293" t="e">
        <f>#REF!</f>
        <v>#REF!</v>
      </c>
    </row>
    <row r="3529" spans="2:19" s="194" customFormat="1" x14ac:dyDescent="0.25">
      <c r="B3529" s="232">
        <v>3535</v>
      </c>
      <c r="C3529" s="315">
        <v>45536</v>
      </c>
      <c r="D3529" s="195" t="s">
        <v>380</v>
      </c>
      <c r="E3529" s="196" t="s">
        <v>269</v>
      </c>
      <c r="F3529" s="196" t="s">
        <v>381</v>
      </c>
      <c r="G3529" s="196" t="s">
        <v>210</v>
      </c>
      <c r="H3529" s="196">
        <v>4.1500000000000004</v>
      </c>
      <c r="I3529" s="196" t="s">
        <v>215</v>
      </c>
      <c r="J3529" s="196">
        <v>20</v>
      </c>
      <c r="K3529" s="448"/>
      <c r="L3529" s="196"/>
      <c r="M3529" s="196"/>
      <c r="N3529" s="216">
        <v>0</v>
      </c>
      <c r="O3529" s="216">
        <v>95.449999999999989</v>
      </c>
      <c r="P3529" s="216">
        <v>0</v>
      </c>
      <c r="Q3529" s="335">
        <v>0</v>
      </c>
      <c r="R3529" s="234"/>
      <c r="S3529" s="293" t="e">
        <f>#REF!</f>
        <v>#REF!</v>
      </c>
    </row>
    <row r="3530" spans="2:19" s="194" customFormat="1" x14ac:dyDescent="0.25">
      <c r="B3530" s="232">
        <v>3536</v>
      </c>
      <c r="C3530" s="315">
        <v>45536</v>
      </c>
      <c r="D3530" s="195" t="s">
        <v>96</v>
      </c>
      <c r="E3530" s="196" t="s">
        <v>159</v>
      </c>
      <c r="F3530" s="196" t="s">
        <v>1</v>
      </c>
      <c r="G3530" s="196" t="s">
        <v>159</v>
      </c>
      <c r="H3530" s="196">
        <v>11.8</v>
      </c>
      <c r="I3530" s="196" t="s">
        <v>66</v>
      </c>
      <c r="J3530" s="196">
        <v>4</v>
      </c>
      <c r="K3530" s="448"/>
      <c r="L3530" s="196"/>
      <c r="M3530" s="196"/>
      <c r="N3530" s="216">
        <v>0</v>
      </c>
      <c r="O3530" s="216">
        <v>0</v>
      </c>
      <c r="P3530" s="216">
        <v>47.2</v>
      </c>
      <c r="Q3530" s="335">
        <v>0</v>
      </c>
      <c r="R3530" s="234"/>
      <c r="S3530" s="293" t="e">
        <f>#REF!</f>
        <v>#REF!</v>
      </c>
    </row>
    <row r="3531" spans="2:19" s="194" customFormat="1" x14ac:dyDescent="0.25">
      <c r="B3531" s="232">
        <v>3537</v>
      </c>
      <c r="C3531" s="315">
        <v>45536</v>
      </c>
      <c r="D3531" s="195" t="s">
        <v>128</v>
      </c>
      <c r="E3531" s="196" t="s">
        <v>159</v>
      </c>
      <c r="F3531" s="196" t="s">
        <v>1</v>
      </c>
      <c r="G3531" s="196" t="s">
        <v>159</v>
      </c>
      <c r="H3531" s="196">
        <v>11.8</v>
      </c>
      <c r="I3531" s="196" t="s">
        <v>66</v>
      </c>
      <c r="J3531" s="196">
        <v>1</v>
      </c>
      <c r="K3531" s="448"/>
      <c r="L3531" s="196"/>
      <c r="M3531" s="196"/>
      <c r="N3531" s="216">
        <v>0</v>
      </c>
      <c r="O3531" s="216">
        <v>0</v>
      </c>
      <c r="P3531" s="216">
        <v>11.8</v>
      </c>
      <c r="Q3531" s="335">
        <v>0</v>
      </c>
      <c r="R3531" s="234"/>
      <c r="S3531" s="293" t="e">
        <f>#REF!</f>
        <v>#REF!</v>
      </c>
    </row>
    <row r="3532" spans="2:19" s="194" customFormat="1" x14ac:dyDescent="0.25">
      <c r="B3532" s="232">
        <v>3538</v>
      </c>
      <c r="C3532" s="315">
        <v>45536</v>
      </c>
      <c r="D3532" s="195" t="s">
        <v>255</v>
      </c>
      <c r="E3532" s="196" t="s">
        <v>159</v>
      </c>
      <c r="F3532" s="196" t="s">
        <v>65</v>
      </c>
      <c r="G3532" s="196" t="s">
        <v>159</v>
      </c>
      <c r="H3532" s="196">
        <v>30.5</v>
      </c>
      <c r="I3532" s="196" t="s">
        <v>66</v>
      </c>
      <c r="J3532" s="196">
        <v>0</v>
      </c>
      <c r="K3532" s="448"/>
      <c r="L3532" s="196"/>
      <c r="M3532" s="196"/>
      <c r="N3532" s="216">
        <v>0</v>
      </c>
      <c r="O3532" s="216">
        <v>0</v>
      </c>
      <c r="P3532" s="216">
        <v>0</v>
      </c>
      <c r="Q3532" s="335">
        <v>0</v>
      </c>
      <c r="R3532" s="234"/>
      <c r="S3532" s="293" t="e">
        <f>#REF!</f>
        <v>#REF!</v>
      </c>
    </row>
    <row r="3533" spans="2:19" s="194" customFormat="1" x14ac:dyDescent="0.25">
      <c r="B3533" s="232">
        <v>3539</v>
      </c>
      <c r="C3533" s="315">
        <v>45536</v>
      </c>
      <c r="D3533" s="316" t="s">
        <v>467</v>
      </c>
      <c r="E3533" s="196" t="s">
        <v>159</v>
      </c>
      <c r="F3533" s="196" t="s">
        <v>63</v>
      </c>
      <c r="G3533" s="196" t="s">
        <v>159</v>
      </c>
      <c r="H3533" s="196">
        <v>13</v>
      </c>
      <c r="I3533" s="196" t="s">
        <v>66</v>
      </c>
      <c r="J3533" s="196">
        <v>4</v>
      </c>
      <c r="K3533" s="448"/>
      <c r="L3533" s="196"/>
      <c r="M3533" s="196"/>
      <c r="N3533" s="216">
        <v>0</v>
      </c>
      <c r="O3533" s="216">
        <v>0</v>
      </c>
      <c r="P3533" s="216">
        <v>52</v>
      </c>
      <c r="Q3533" s="335">
        <v>0</v>
      </c>
      <c r="R3533" s="234"/>
      <c r="S3533" s="293" t="e">
        <f>#REF!</f>
        <v>#REF!</v>
      </c>
    </row>
    <row r="3534" spans="2:19" s="194" customFormat="1" x14ac:dyDescent="0.25">
      <c r="B3534" s="232">
        <v>3540</v>
      </c>
      <c r="C3534" s="315">
        <v>45538</v>
      </c>
      <c r="D3534" s="195" t="s">
        <v>505</v>
      </c>
      <c r="E3534" s="196" t="s">
        <v>130</v>
      </c>
      <c r="F3534" s="196" t="s">
        <v>130</v>
      </c>
      <c r="G3534" s="196" t="s">
        <v>304</v>
      </c>
      <c r="H3534" s="196">
        <v>1</v>
      </c>
      <c r="I3534" s="196" t="s">
        <v>303</v>
      </c>
      <c r="J3534" s="196">
        <v>69</v>
      </c>
      <c r="K3534" s="448"/>
      <c r="L3534" s="196"/>
      <c r="M3534" s="196" t="s">
        <v>514</v>
      </c>
      <c r="N3534" s="216">
        <v>0</v>
      </c>
      <c r="O3534" s="216">
        <v>0</v>
      </c>
      <c r="P3534" s="216">
        <v>0</v>
      </c>
      <c r="Q3534" s="335">
        <v>0</v>
      </c>
      <c r="R3534" s="234"/>
      <c r="S3534" s="293" t="e">
        <f>#REF!</f>
        <v>#REF!</v>
      </c>
    </row>
    <row r="3535" spans="2:19" s="194" customFormat="1" x14ac:dyDescent="0.25">
      <c r="B3535" s="232">
        <v>3541</v>
      </c>
      <c r="C3535" s="315">
        <v>45538</v>
      </c>
      <c r="D3535" s="195" t="s">
        <v>474</v>
      </c>
      <c r="E3535" s="196" t="s">
        <v>92</v>
      </c>
      <c r="F3535" s="196" t="s">
        <v>470</v>
      </c>
      <c r="G3535" s="196" t="s">
        <v>210</v>
      </c>
      <c r="H3535" s="196">
        <v>4.1500000000000004</v>
      </c>
      <c r="I3535" s="196" t="s">
        <v>215</v>
      </c>
      <c r="J3535" s="196">
        <v>29</v>
      </c>
      <c r="K3535" s="448"/>
      <c r="L3535" s="196"/>
      <c r="M3535" s="196"/>
      <c r="N3535" s="216">
        <v>0</v>
      </c>
      <c r="O3535" s="216">
        <v>138.4025</v>
      </c>
      <c r="P3535" s="216">
        <v>0</v>
      </c>
      <c r="Q3535" s="335">
        <v>0</v>
      </c>
      <c r="R3535" s="234"/>
      <c r="S3535" s="293" t="e">
        <f>#REF!</f>
        <v>#REF!</v>
      </c>
    </row>
    <row r="3536" spans="2:19" s="194" customFormat="1" x14ac:dyDescent="0.25">
      <c r="B3536" s="232">
        <v>3542</v>
      </c>
      <c r="C3536" s="315">
        <v>45538</v>
      </c>
      <c r="D3536" s="195" t="s">
        <v>475</v>
      </c>
      <c r="E3536" s="196" t="s">
        <v>92</v>
      </c>
      <c r="F3536" s="196" t="s">
        <v>470</v>
      </c>
      <c r="G3536" s="196" t="s">
        <v>210</v>
      </c>
      <c r="H3536" s="196">
        <v>4.1500000000000004</v>
      </c>
      <c r="I3536" s="196" t="s">
        <v>215</v>
      </c>
      <c r="J3536" s="196">
        <v>29</v>
      </c>
      <c r="K3536" s="448"/>
      <c r="L3536" s="196"/>
      <c r="M3536" s="196"/>
      <c r="N3536" s="216">
        <v>0</v>
      </c>
      <c r="O3536" s="216">
        <v>138.4025</v>
      </c>
      <c r="P3536" s="216">
        <v>0</v>
      </c>
      <c r="Q3536" s="335">
        <v>0</v>
      </c>
      <c r="R3536" s="234"/>
      <c r="S3536" s="293" t="e">
        <f>#REF!</f>
        <v>#REF!</v>
      </c>
    </row>
    <row r="3537" spans="2:19" s="194" customFormat="1" x14ac:dyDescent="0.25">
      <c r="B3537" s="232">
        <v>3543</v>
      </c>
      <c r="C3537" s="315">
        <v>45538</v>
      </c>
      <c r="D3537" s="195" t="s">
        <v>476</v>
      </c>
      <c r="E3537" s="196" t="s">
        <v>92</v>
      </c>
      <c r="F3537" s="196" t="s">
        <v>470</v>
      </c>
      <c r="G3537" s="196" t="s">
        <v>210</v>
      </c>
      <c r="H3537" s="196">
        <v>4.1500000000000004</v>
      </c>
      <c r="I3537" s="196"/>
      <c r="J3537" s="196"/>
      <c r="K3537" s="448"/>
      <c r="L3537" s="196"/>
      <c r="M3537" s="196"/>
      <c r="N3537" s="216">
        <v>0</v>
      </c>
      <c r="O3537" s="216">
        <v>0</v>
      </c>
      <c r="P3537" s="216">
        <v>0</v>
      </c>
      <c r="Q3537" s="335">
        <v>0</v>
      </c>
      <c r="R3537" s="234"/>
      <c r="S3537" s="293" t="e">
        <f>#REF!</f>
        <v>#REF!</v>
      </c>
    </row>
    <row r="3538" spans="2:19" s="194" customFormat="1" x14ac:dyDescent="0.25">
      <c r="B3538" s="232">
        <v>3544</v>
      </c>
      <c r="C3538" s="315">
        <v>45538</v>
      </c>
      <c r="D3538" s="195" t="s">
        <v>477</v>
      </c>
      <c r="E3538" s="196" t="s">
        <v>92</v>
      </c>
      <c r="F3538" s="196" t="s">
        <v>470</v>
      </c>
      <c r="G3538" s="196" t="s">
        <v>210</v>
      </c>
      <c r="H3538" s="196">
        <v>4.1500000000000004</v>
      </c>
      <c r="I3538" s="196"/>
      <c r="J3538" s="196"/>
      <c r="K3538" s="448"/>
      <c r="L3538" s="196"/>
      <c r="M3538" s="196"/>
      <c r="N3538" s="216">
        <v>0</v>
      </c>
      <c r="O3538" s="216">
        <v>0</v>
      </c>
      <c r="P3538" s="216">
        <v>0</v>
      </c>
      <c r="Q3538" s="335">
        <v>0</v>
      </c>
      <c r="R3538" s="234"/>
      <c r="S3538" s="293" t="e">
        <f>#REF!</f>
        <v>#REF!</v>
      </c>
    </row>
    <row r="3539" spans="2:19" s="194" customFormat="1" x14ac:dyDescent="0.25">
      <c r="B3539" s="232">
        <v>3545</v>
      </c>
      <c r="C3539" s="315">
        <v>45538</v>
      </c>
      <c r="D3539" s="195" t="s">
        <v>116</v>
      </c>
      <c r="E3539" s="196" t="s">
        <v>92</v>
      </c>
      <c r="F3539" s="196" t="s">
        <v>1</v>
      </c>
      <c r="G3539" s="196" t="s">
        <v>209</v>
      </c>
      <c r="H3539" s="196">
        <v>6.65</v>
      </c>
      <c r="I3539" s="196" t="s">
        <v>215</v>
      </c>
      <c r="J3539" s="196">
        <v>17</v>
      </c>
      <c r="K3539" s="448"/>
      <c r="L3539" s="196"/>
      <c r="M3539" s="196"/>
      <c r="N3539" s="216">
        <v>0</v>
      </c>
      <c r="O3539" s="216">
        <v>130.00749999999999</v>
      </c>
      <c r="P3539" s="216">
        <v>0</v>
      </c>
      <c r="Q3539" s="335">
        <v>0</v>
      </c>
      <c r="R3539" s="234"/>
      <c r="S3539" s="293" t="e">
        <f>#REF!</f>
        <v>#REF!</v>
      </c>
    </row>
    <row r="3540" spans="2:19" s="194" customFormat="1" x14ac:dyDescent="0.25">
      <c r="B3540" s="232">
        <v>3546</v>
      </c>
      <c r="C3540" s="315">
        <v>45538</v>
      </c>
      <c r="D3540" s="195" t="s">
        <v>94</v>
      </c>
      <c r="E3540" s="196" t="s">
        <v>92</v>
      </c>
      <c r="F3540" s="196" t="s">
        <v>1</v>
      </c>
      <c r="G3540" s="196" t="s">
        <v>209</v>
      </c>
      <c r="H3540" s="196">
        <v>6.65</v>
      </c>
      <c r="I3540" s="196" t="s">
        <v>215</v>
      </c>
      <c r="J3540" s="196">
        <v>22</v>
      </c>
      <c r="K3540" s="448"/>
      <c r="L3540" s="196"/>
      <c r="M3540" s="196"/>
      <c r="N3540" s="216">
        <v>0</v>
      </c>
      <c r="O3540" s="216">
        <v>168.245</v>
      </c>
      <c r="P3540" s="216">
        <v>0</v>
      </c>
      <c r="Q3540" s="335">
        <v>0</v>
      </c>
      <c r="R3540" s="234"/>
      <c r="S3540" s="293" t="e">
        <f>#REF!</f>
        <v>#REF!</v>
      </c>
    </row>
    <row r="3541" spans="2:19" s="194" customFormat="1" x14ac:dyDescent="0.25">
      <c r="B3541" s="232">
        <v>3547</v>
      </c>
      <c r="C3541" s="315">
        <v>45538</v>
      </c>
      <c r="D3541" s="195" t="s">
        <v>91</v>
      </c>
      <c r="E3541" s="196" t="s">
        <v>92</v>
      </c>
      <c r="F3541" s="196" t="s">
        <v>1</v>
      </c>
      <c r="G3541" s="196" t="s">
        <v>209</v>
      </c>
      <c r="H3541" s="196">
        <v>6.65</v>
      </c>
      <c r="I3541" s="196" t="s">
        <v>215</v>
      </c>
      <c r="J3541" s="196">
        <v>6</v>
      </c>
      <c r="K3541" s="448"/>
      <c r="L3541" s="196"/>
      <c r="M3541" s="196"/>
      <c r="N3541" s="216">
        <v>0</v>
      </c>
      <c r="O3541" s="216">
        <v>45.885000000000005</v>
      </c>
      <c r="P3541" s="216">
        <v>0</v>
      </c>
      <c r="Q3541" s="335">
        <v>0</v>
      </c>
      <c r="R3541" s="234"/>
      <c r="S3541" s="293" t="e">
        <f>#REF!</f>
        <v>#REF!</v>
      </c>
    </row>
    <row r="3542" spans="2:19" s="194" customFormat="1" x14ac:dyDescent="0.25">
      <c r="B3542" s="232">
        <v>3548</v>
      </c>
      <c r="C3542" s="315">
        <v>45538</v>
      </c>
      <c r="D3542" s="195" t="s">
        <v>295</v>
      </c>
      <c r="E3542" s="196" t="s">
        <v>92</v>
      </c>
      <c r="F3542" s="196" t="s">
        <v>62</v>
      </c>
      <c r="G3542" s="196" t="s">
        <v>210</v>
      </c>
      <c r="H3542" s="196">
        <v>4.1500000000000004</v>
      </c>
      <c r="I3542" s="196" t="s">
        <v>215</v>
      </c>
      <c r="J3542" s="196">
        <v>25</v>
      </c>
      <c r="K3542" s="448"/>
      <c r="L3542" s="196"/>
      <c r="M3542" s="196"/>
      <c r="N3542" s="216">
        <v>0</v>
      </c>
      <c r="O3542" s="216">
        <v>119.31250000000001</v>
      </c>
      <c r="P3542" s="216">
        <v>0</v>
      </c>
      <c r="Q3542" s="335">
        <v>0</v>
      </c>
      <c r="R3542" s="234"/>
      <c r="S3542" s="293" t="e">
        <f>#REF!</f>
        <v>#REF!</v>
      </c>
    </row>
    <row r="3543" spans="2:19" s="194" customFormat="1" x14ac:dyDescent="0.25">
      <c r="B3543" s="232">
        <v>3549</v>
      </c>
      <c r="C3543" s="315">
        <v>45538</v>
      </c>
      <c r="D3543" s="195" t="s">
        <v>155</v>
      </c>
      <c r="E3543" s="196" t="s">
        <v>92</v>
      </c>
      <c r="F3543" s="196" t="s">
        <v>62</v>
      </c>
      <c r="G3543" s="196" t="s">
        <v>210</v>
      </c>
      <c r="H3543" s="196">
        <v>4.1500000000000004</v>
      </c>
      <c r="I3543" s="196" t="s">
        <v>215</v>
      </c>
      <c r="J3543" s="196">
        <v>25</v>
      </c>
      <c r="K3543" s="448"/>
      <c r="L3543" s="196"/>
      <c r="M3543" s="196"/>
      <c r="N3543" s="216">
        <v>0</v>
      </c>
      <c r="O3543" s="216">
        <v>119.31250000000001</v>
      </c>
      <c r="P3543" s="216">
        <v>0</v>
      </c>
      <c r="Q3543" s="335">
        <v>0</v>
      </c>
      <c r="R3543" s="234"/>
      <c r="S3543" s="293" t="e">
        <f>#REF!</f>
        <v>#REF!</v>
      </c>
    </row>
    <row r="3544" spans="2:19" s="194" customFormat="1" x14ac:dyDescent="0.25">
      <c r="B3544" s="232">
        <v>3550</v>
      </c>
      <c r="C3544" s="315">
        <v>45538</v>
      </c>
      <c r="D3544" s="195" t="s">
        <v>295</v>
      </c>
      <c r="E3544" s="196" t="s">
        <v>92</v>
      </c>
      <c r="F3544" s="196" t="s">
        <v>62</v>
      </c>
      <c r="G3544" s="196" t="s">
        <v>210</v>
      </c>
      <c r="H3544" s="196">
        <v>4.1500000000000004</v>
      </c>
      <c r="I3544" s="196" t="s">
        <v>215</v>
      </c>
      <c r="J3544" s="196">
        <v>3</v>
      </c>
      <c r="K3544" s="448"/>
      <c r="L3544" s="196"/>
      <c r="M3544" s="196"/>
      <c r="N3544" s="216">
        <v>0</v>
      </c>
      <c r="O3544" s="216">
        <v>14.317500000000001</v>
      </c>
      <c r="P3544" s="216">
        <v>0</v>
      </c>
      <c r="Q3544" s="335">
        <v>0</v>
      </c>
      <c r="R3544" s="234"/>
      <c r="S3544" s="293" t="e">
        <f>#REF!</f>
        <v>#REF!</v>
      </c>
    </row>
    <row r="3545" spans="2:19" s="194" customFormat="1" x14ac:dyDescent="0.25">
      <c r="B3545" s="232">
        <v>3551</v>
      </c>
      <c r="C3545" s="315">
        <v>45538</v>
      </c>
      <c r="D3545" s="195" t="s">
        <v>155</v>
      </c>
      <c r="E3545" s="196" t="s">
        <v>92</v>
      </c>
      <c r="F3545" s="196" t="s">
        <v>62</v>
      </c>
      <c r="G3545" s="196" t="s">
        <v>210</v>
      </c>
      <c r="H3545" s="196">
        <v>4.1500000000000004</v>
      </c>
      <c r="I3545" s="196" t="s">
        <v>215</v>
      </c>
      <c r="J3545" s="196">
        <v>3</v>
      </c>
      <c r="K3545" s="448"/>
      <c r="L3545" s="196"/>
      <c r="M3545" s="196"/>
      <c r="N3545" s="216">
        <v>0</v>
      </c>
      <c r="O3545" s="216">
        <v>14.317500000000001</v>
      </c>
      <c r="P3545" s="216">
        <v>0</v>
      </c>
      <c r="Q3545" s="335">
        <v>0</v>
      </c>
      <c r="R3545" s="234"/>
      <c r="S3545" s="293" t="e">
        <f>#REF!</f>
        <v>#REF!</v>
      </c>
    </row>
    <row r="3546" spans="2:19" s="194" customFormat="1" x14ac:dyDescent="0.25">
      <c r="B3546" s="232">
        <v>3552</v>
      </c>
      <c r="C3546" s="315">
        <v>45538</v>
      </c>
      <c r="D3546" s="195" t="s">
        <v>426</v>
      </c>
      <c r="E3546" s="196" t="s">
        <v>159</v>
      </c>
      <c r="F3546" s="196" t="s">
        <v>381</v>
      </c>
      <c r="G3546" s="196" t="s">
        <v>159</v>
      </c>
      <c r="H3546" s="196">
        <v>10</v>
      </c>
      <c r="I3546" s="196" t="s">
        <v>66</v>
      </c>
      <c r="J3546" s="196">
        <v>4</v>
      </c>
      <c r="K3546" s="448"/>
      <c r="L3546" s="196"/>
      <c r="M3546" s="196"/>
      <c r="N3546" s="216">
        <v>0</v>
      </c>
      <c r="O3546" s="216">
        <v>0</v>
      </c>
      <c r="P3546" s="216">
        <v>40</v>
      </c>
      <c r="Q3546" s="335">
        <v>0</v>
      </c>
      <c r="R3546" s="234"/>
      <c r="S3546" s="293" t="e">
        <f>#REF!</f>
        <v>#REF!</v>
      </c>
    </row>
    <row r="3547" spans="2:19" s="194" customFormat="1" x14ac:dyDescent="0.25">
      <c r="B3547" s="232">
        <v>3553</v>
      </c>
      <c r="C3547" s="315">
        <v>45538</v>
      </c>
      <c r="D3547" s="195" t="s">
        <v>277</v>
      </c>
      <c r="E3547" s="196" t="s">
        <v>176</v>
      </c>
      <c r="F3547" s="196" t="s">
        <v>7</v>
      </c>
      <c r="G3547" s="196" t="s">
        <v>209</v>
      </c>
      <c r="H3547" s="196">
        <v>7</v>
      </c>
      <c r="I3547" s="196"/>
      <c r="J3547" s="196"/>
      <c r="K3547" s="448"/>
      <c r="L3547" s="196"/>
      <c r="M3547" s="196"/>
      <c r="N3547" s="216">
        <v>0</v>
      </c>
      <c r="O3547" s="216">
        <v>0</v>
      </c>
      <c r="P3547" s="216">
        <v>0</v>
      </c>
      <c r="Q3547" s="335">
        <v>0</v>
      </c>
      <c r="R3547" s="234"/>
      <c r="S3547" s="293" t="e">
        <f>#REF!</f>
        <v>#REF!</v>
      </c>
    </row>
    <row r="3548" spans="2:19" s="194" customFormat="1" x14ac:dyDescent="0.25">
      <c r="B3548" s="232">
        <v>3554</v>
      </c>
      <c r="C3548" s="315">
        <v>45538</v>
      </c>
      <c r="D3548" s="195" t="s">
        <v>261</v>
      </c>
      <c r="E3548" s="196" t="s">
        <v>269</v>
      </c>
      <c r="F3548" s="196" t="s">
        <v>7</v>
      </c>
      <c r="G3548" s="196" t="s">
        <v>210</v>
      </c>
      <c r="H3548" s="196">
        <v>5</v>
      </c>
      <c r="I3548" s="196"/>
      <c r="J3548" s="196"/>
      <c r="K3548" s="448"/>
      <c r="L3548" s="196"/>
      <c r="M3548" s="196"/>
      <c r="N3548" s="216">
        <v>0</v>
      </c>
      <c r="O3548" s="216">
        <v>0</v>
      </c>
      <c r="P3548" s="216">
        <v>0</v>
      </c>
      <c r="Q3548" s="335">
        <v>0</v>
      </c>
      <c r="R3548" s="234"/>
      <c r="S3548" s="293" t="e">
        <f>#REF!</f>
        <v>#REF!</v>
      </c>
    </row>
    <row r="3549" spans="2:19" s="194" customFormat="1" x14ac:dyDescent="0.25">
      <c r="B3549" s="232">
        <v>3555</v>
      </c>
      <c r="C3549" s="315">
        <v>45538</v>
      </c>
      <c r="D3549" s="195" t="s">
        <v>254</v>
      </c>
      <c r="E3549" s="196" t="s">
        <v>159</v>
      </c>
      <c r="F3549" s="196" t="s">
        <v>7</v>
      </c>
      <c r="G3549" s="196" t="s">
        <v>159</v>
      </c>
      <c r="H3549" s="196">
        <v>10</v>
      </c>
      <c r="I3549" s="196"/>
      <c r="J3549" s="196"/>
      <c r="K3549" s="448"/>
      <c r="L3549" s="196"/>
      <c r="M3549" s="196"/>
      <c r="N3549" s="216">
        <v>0</v>
      </c>
      <c r="O3549" s="216">
        <v>0</v>
      </c>
      <c r="P3549" s="216">
        <v>0</v>
      </c>
      <c r="Q3549" s="335">
        <v>0</v>
      </c>
      <c r="R3549" s="234"/>
      <c r="S3549" s="293" t="e">
        <f>#REF!</f>
        <v>#REF!</v>
      </c>
    </row>
    <row r="3550" spans="2:19" s="194" customFormat="1" x14ac:dyDescent="0.25">
      <c r="B3550" s="232">
        <v>3556</v>
      </c>
      <c r="C3550" s="315">
        <v>45538</v>
      </c>
      <c r="D3550" s="195" t="s">
        <v>352</v>
      </c>
      <c r="E3550" s="196" t="s">
        <v>176</v>
      </c>
      <c r="F3550" s="196" t="s">
        <v>7</v>
      </c>
      <c r="G3550" s="196" t="s">
        <v>209</v>
      </c>
      <c r="H3550" s="196">
        <v>7</v>
      </c>
      <c r="I3550" s="196"/>
      <c r="J3550" s="196"/>
      <c r="K3550" s="448"/>
      <c r="L3550" s="196"/>
      <c r="M3550" s="196"/>
      <c r="N3550" s="216">
        <v>0</v>
      </c>
      <c r="O3550" s="216">
        <v>0</v>
      </c>
      <c r="P3550" s="216">
        <v>0</v>
      </c>
      <c r="Q3550" s="335">
        <v>0</v>
      </c>
      <c r="R3550" s="234"/>
      <c r="S3550" s="293" t="e">
        <f>#REF!</f>
        <v>#REF!</v>
      </c>
    </row>
    <row r="3551" spans="2:19" s="194" customFormat="1" x14ac:dyDescent="0.25">
      <c r="B3551" s="232">
        <v>3557</v>
      </c>
      <c r="C3551" s="315">
        <v>45538</v>
      </c>
      <c r="D3551" s="195" t="s">
        <v>175</v>
      </c>
      <c r="E3551" s="196" t="s">
        <v>176</v>
      </c>
      <c r="F3551" s="196" t="s">
        <v>7</v>
      </c>
      <c r="G3551" s="196" t="s">
        <v>209</v>
      </c>
      <c r="H3551" s="196">
        <v>7</v>
      </c>
      <c r="I3551" s="196"/>
      <c r="J3551" s="196"/>
      <c r="K3551" s="448"/>
      <c r="L3551" s="196"/>
      <c r="M3551" s="196"/>
      <c r="N3551" s="216">
        <v>0</v>
      </c>
      <c r="O3551" s="216">
        <v>0</v>
      </c>
      <c r="P3551" s="216">
        <v>0</v>
      </c>
      <c r="Q3551" s="335">
        <v>0</v>
      </c>
      <c r="R3551" s="234"/>
      <c r="S3551" s="293" t="e">
        <f>#REF!</f>
        <v>#REF!</v>
      </c>
    </row>
    <row r="3552" spans="2:19" s="194" customFormat="1" x14ac:dyDescent="0.25">
      <c r="B3552" s="232">
        <v>3558</v>
      </c>
      <c r="C3552" s="315">
        <v>45538</v>
      </c>
      <c r="D3552" s="195" t="s">
        <v>171</v>
      </c>
      <c r="E3552" s="196" t="s">
        <v>159</v>
      </c>
      <c r="F3552" s="196" t="s">
        <v>7</v>
      </c>
      <c r="G3552" s="196" t="s">
        <v>159</v>
      </c>
      <c r="H3552" s="196">
        <v>11.2</v>
      </c>
      <c r="I3552" s="196"/>
      <c r="J3552" s="196"/>
      <c r="K3552" s="448"/>
      <c r="L3552" s="196"/>
      <c r="M3552" s="196"/>
      <c r="N3552" s="216">
        <v>0</v>
      </c>
      <c r="O3552" s="216">
        <v>0</v>
      </c>
      <c r="P3552" s="216">
        <v>0</v>
      </c>
      <c r="Q3552" s="335">
        <v>0</v>
      </c>
      <c r="R3552" s="234"/>
      <c r="S3552" s="293" t="e">
        <f>#REF!</f>
        <v>#REF!</v>
      </c>
    </row>
    <row r="3553" spans="2:19" s="194" customFormat="1" x14ac:dyDescent="0.25">
      <c r="B3553" s="232">
        <v>3559</v>
      </c>
      <c r="C3553" s="315">
        <v>45538</v>
      </c>
      <c r="D3553" s="195" t="s">
        <v>150</v>
      </c>
      <c r="E3553" s="196" t="s">
        <v>92</v>
      </c>
      <c r="F3553" s="196" t="s">
        <v>63</v>
      </c>
      <c r="G3553" s="196" t="s">
        <v>210</v>
      </c>
      <c r="H3553" s="196">
        <v>4.1500000000000004</v>
      </c>
      <c r="I3553" s="196" t="s">
        <v>215</v>
      </c>
      <c r="J3553" s="196">
        <v>19</v>
      </c>
      <c r="K3553" s="448"/>
      <c r="L3553" s="196"/>
      <c r="M3553" s="196"/>
      <c r="N3553" s="216">
        <v>0</v>
      </c>
      <c r="O3553" s="216">
        <v>90.677500000000009</v>
      </c>
      <c r="P3553" s="216">
        <v>0</v>
      </c>
      <c r="Q3553" s="335">
        <v>0</v>
      </c>
      <c r="R3553" s="234"/>
      <c r="S3553" s="293" t="e">
        <f>#REF!</f>
        <v>#REF!</v>
      </c>
    </row>
    <row r="3554" spans="2:19" s="194" customFormat="1" x14ac:dyDescent="0.25">
      <c r="B3554" s="232">
        <v>3560</v>
      </c>
      <c r="C3554" s="315">
        <v>45538</v>
      </c>
      <c r="D3554" s="195" t="s">
        <v>148</v>
      </c>
      <c r="E3554" s="196" t="s">
        <v>92</v>
      </c>
      <c r="F3554" s="196" t="s">
        <v>63</v>
      </c>
      <c r="G3554" s="196" t="s">
        <v>210</v>
      </c>
      <c r="H3554" s="196">
        <v>4.1500000000000004</v>
      </c>
      <c r="I3554" s="196" t="s">
        <v>215</v>
      </c>
      <c r="J3554" s="196">
        <v>19</v>
      </c>
      <c r="K3554" s="448"/>
      <c r="L3554" s="196"/>
      <c r="M3554" s="196"/>
      <c r="N3554" s="216">
        <v>0</v>
      </c>
      <c r="O3554" s="216">
        <v>90.677500000000009</v>
      </c>
      <c r="P3554" s="216">
        <v>0</v>
      </c>
      <c r="Q3554" s="335">
        <v>0</v>
      </c>
      <c r="R3554" s="234"/>
      <c r="S3554" s="293" t="e">
        <f>#REF!</f>
        <v>#REF!</v>
      </c>
    </row>
    <row r="3555" spans="2:19" s="194" customFormat="1" x14ac:dyDescent="0.25">
      <c r="B3555" s="232">
        <v>3561</v>
      </c>
      <c r="C3555" s="315">
        <v>45538</v>
      </c>
      <c r="D3555" s="195" t="s">
        <v>150</v>
      </c>
      <c r="E3555" s="196" t="s">
        <v>92</v>
      </c>
      <c r="F3555" s="196" t="s">
        <v>63</v>
      </c>
      <c r="G3555" s="196" t="s">
        <v>210</v>
      </c>
      <c r="H3555" s="196">
        <v>4.1500000000000004</v>
      </c>
      <c r="I3555" s="196" t="s">
        <v>215</v>
      </c>
      <c r="J3555" s="196">
        <v>1</v>
      </c>
      <c r="K3555" s="448"/>
      <c r="L3555" s="196"/>
      <c r="M3555" s="196"/>
      <c r="N3555" s="216">
        <v>0</v>
      </c>
      <c r="O3555" s="216">
        <v>4.7725</v>
      </c>
      <c r="P3555" s="216">
        <v>0</v>
      </c>
      <c r="Q3555" s="335">
        <v>0</v>
      </c>
      <c r="R3555" s="234"/>
      <c r="S3555" s="293" t="e">
        <f>#REF!</f>
        <v>#REF!</v>
      </c>
    </row>
    <row r="3556" spans="2:19" s="194" customFormat="1" x14ac:dyDescent="0.25">
      <c r="B3556" s="232">
        <v>3562</v>
      </c>
      <c r="C3556" s="315">
        <v>45538</v>
      </c>
      <c r="D3556" s="195" t="s">
        <v>148</v>
      </c>
      <c r="E3556" s="196" t="s">
        <v>92</v>
      </c>
      <c r="F3556" s="196" t="s">
        <v>63</v>
      </c>
      <c r="G3556" s="196" t="s">
        <v>210</v>
      </c>
      <c r="H3556" s="196">
        <v>4.1500000000000004</v>
      </c>
      <c r="I3556" s="196" t="s">
        <v>215</v>
      </c>
      <c r="J3556" s="196">
        <v>3</v>
      </c>
      <c r="K3556" s="448"/>
      <c r="L3556" s="196"/>
      <c r="M3556" s="196"/>
      <c r="N3556" s="216">
        <v>0</v>
      </c>
      <c r="O3556" s="216">
        <v>14.317500000000001</v>
      </c>
      <c r="P3556" s="216">
        <v>0</v>
      </c>
      <c r="Q3556" s="335">
        <v>0</v>
      </c>
      <c r="R3556" s="234"/>
      <c r="S3556" s="293" t="e">
        <f>#REF!</f>
        <v>#REF!</v>
      </c>
    </row>
    <row r="3557" spans="2:19" s="194" customFormat="1" x14ac:dyDescent="0.25">
      <c r="B3557" s="232">
        <v>3563</v>
      </c>
      <c r="C3557" s="315">
        <v>45538</v>
      </c>
      <c r="D3557" s="195" t="s">
        <v>177</v>
      </c>
      <c r="E3557" s="196" t="s">
        <v>159</v>
      </c>
      <c r="F3557" s="196" t="s">
        <v>8</v>
      </c>
      <c r="G3557" s="196" t="s">
        <v>159</v>
      </c>
      <c r="H3557" s="196">
        <v>11.6</v>
      </c>
      <c r="I3557" s="196" t="s">
        <v>66</v>
      </c>
      <c r="J3557" s="196">
        <v>7</v>
      </c>
      <c r="K3557" s="448"/>
      <c r="L3557" s="196"/>
      <c r="M3557" s="196"/>
      <c r="N3557" s="216">
        <v>0</v>
      </c>
      <c r="O3557" s="216">
        <v>0</v>
      </c>
      <c r="P3557" s="216">
        <v>81.2</v>
      </c>
      <c r="Q3557" s="335">
        <v>0</v>
      </c>
      <c r="R3557" s="234"/>
      <c r="S3557" s="293" t="e">
        <f>#REF!</f>
        <v>#REF!</v>
      </c>
    </row>
    <row r="3558" spans="2:19" s="194" customFormat="1" x14ac:dyDescent="0.25">
      <c r="B3558" s="232">
        <v>3564</v>
      </c>
      <c r="C3558" s="315">
        <v>45538</v>
      </c>
      <c r="D3558" s="195" t="s">
        <v>139</v>
      </c>
      <c r="E3558" s="196" t="s">
        <v>92</v>
      </c>
      <c r="F3558" s="196" t="s">
        <v>2</v>
      </c>
      <c r="G3558" s="196" t="s">
        <v>209</v>
      </c>
      <c r="H3558" s="196">
        <v>7</v>
      </c>
      <c r="I3558" s="196" t="s">
        <v>214</v>
      </c>
      <c r="J3558" s="196">
        <v>30</v>
      </c>
      <c r="K3558" s="448"/>
      <c r="L3558" s="196"/>
      <c r="M3558" s="196"/>
      <c r="N3558" s="216">
        <v>210</v>
      </c>
      <c r="O3558" s="216">
        <v>0</v>
      </c>
      <c r="P3558" s="216">
        <v>0</v>
      </c>
      <c r="Q3558" s="335">
        <v>0</v>
      </c>
      <c r="R3558" s="234"/>
      <c r="S3558" s="293" t="e">
        <f>#REF!</f>
        <v>#REF!</v>
      </c>
    </row>
    <row r="3559" spans="2:19" s="194" customFormat="1" x14ac:dyDescent="0.25">
      <c r="B3559" s="232">
        <v>3565</v>
      </c>
      <c r="C3559" s="315">
        <v>45538</v>
      </c>
      <c r="D3559" s="195" t="s">
        <v>140</v>
      </c>
      <c r="E3559" s="196" t="s">
        <v>92</v>
      </c>
      <c r="F3559" s="196" t="s">
        <v>2</v>
      </c>
      <c r="G3559" s="196" t="s">
        <v>209</v>
      </c>
      <c r="H3559" s="196">
        <v>7</v>
      </c>
      <c r="I3559" s="196" t="s">
        <v>214</v>
      </c>
      <c r="J3559" s="196">
        <v>30</v>
      </c>
      <c r="K3559" s="448"/>
      <c r="L3559" s="196"/>
      <c r="M3559" s="196"/>
      <c r="N3559" s="216">
        <v>210</v>
      </c>
      <c r="O3559" s="216">
        <v>0</v>
      </c>
      <c r="P3559" s="216">
        <v>0</v>
      </c>
      <c r="Q3559" s="335">
        <v>0</v>
      </c>
      <c r="R3559" s="234"/>
      <c r="S3559" s="293" t="e">
        <f>#REF!</f>
        <v>#REF!</v>
      </c>
    </row>
    <row r="3560" spans="2:19" s="194" customFormat="1" x14ac:dyDescent="0.25">
      <c r="B3560" s="232">
        <v>3566</v>
      </c>
      <c r="C3560" s="315">
        <v>45538</v>
      </c>
      <c r="D3560" s="195" t="s">
        <v>141</v>
      </c>
      <c r="E3560" s="196" t="s">
        <v>92</v>
      </c>
      <c r="F3560" s="196" t="s">
        <v>2</v>
      </c>
      <c r="G3560" s="196" t="s">
        <v>209</v>
      </c>
      <c r="H3560" s="196">
        <v>7</v>
      </c>
      <c r="I3560" s="196" t="s">
        <v>214</v>
      </c>
      <c r="J3560" s="196">
        <v>36</v>
      </c>
      <c r="K3560" s="448"/>
      <c r="L3560" s="196"/>
      <c r="M3560" s="196"/>
      <c r="N3560" s="216">
        <v>252</v>
      </c>
      <c r="O3560" s="216">
        <v>0</v>
      </c>
      <c r="P3560" s="216">
        <v>0</v>
      </c>
      <c r="Q3560" s="335">
        <v>0</v>
      </c>
      <c r="R3560" s="234"/>
      <c r="S3560" s="293" t="e">
        <f>#REF!</f>
        <v>#REF!</v>
      </c>
    </row>
    <row r="3561" spans="2:19" s="194" customFormat="1" x14ac:dyDescent="0.25">
      <c r="B3561" s="232">
        <v>3567</v>
      </c>
      <c r="C3561" s="315">
        <v>45538</v>
      </c>
      <c r="D3561" s="195" t="s">
        <v>252</v>
      </c>
      <c r="E3561" s="196" t="s">
        <v>92</v>
      </c>
      <c r="F3561" s="196" t="s">
        <v>2</v>
      </c>
      <c r="G3561" s="196" t="s">
        <v>209</v>
      </c>
      <c r="H3561" s="196">
        <v>7</v>
      </c>
      <c r="I3561" s="196"/>
      <c r="J3561" s="196"/>
      <c r="K3561" s="448"/>
      <c r="L3561" s="196"/>
      <c r="M3561" s="196"/>
      <c r="N3561" s="216">
        <v>0</v>
      </c>
      <c r="O3561" s="216">
        <v>0</v>
      </c>
      <c r="P3561" s="216">
        <v>0</v>
      </c>
      <c r="Q3561" s="335">
        <v>0</v>
      </c>
      <c r="R3561" s="234"/>
      <c r="S3561" s="293" t="e">
        <f>#REF!</f>
        <v>#REF!</v>
      </c>
    </row>
    <row r="3562" spans="2:19" s="194" customFormat="1" x14ac:dyDescent="0.25">
      <c r="B3562" s="232">
        <v>3568</v>
      </c>
      <c r="C3562" s="315">
        <v>45538</v>
      </c>
      <c r="D3562" s="195" t="s">
        <v>259</v>
      </c>
      <c r="E3562" s="196" t="s">
        <v>92</v>
      </c>
      <c r="F3562" s="196" t="s">
        <v>2</v>
      </c>
      <c r="G3562" s="196" t="s">
        <v>209</v>
      </c>
      <c r="H3562" s="196">
        <v>7</v>
      </c>
      <c r="I3562" s="196"/>
      <c r="J3562" s="196"/>
      <c r="K3562" s="448"/>
      <c r="L3562" s="196"/>
      <c r="M3562" s="196"/>
      <c r="N3562" s="216">
        <v>0</v>
      </c>
      <c r="O3562" s="216">
        <v>0</v>
      </c>
      <c r="P3562" s="216">
        <v>0</v>
      </c>
      <c r="Q3562" s="335">
        <v>0</v>
      </c>
      <c r="R3562" s="234"/>
      <c r="S3562" s="293" t="e">
        <f>#REF!</f>
        <v>#REF!</v>
      </c>
    </row>
    <row r="3563" spans="2:19" s="194" customFormat="1" x14ac:dyDescent="0.25">
      <c r="B3563" s="232">
        <v>3569</v>
      </c>
      <c r="C3563" s="315">
        <v>45538</v>
      </c>
      <c r="D3563" s="195" t="s">
        <v>260</v>
      </c>
      <c r="E3563" s="196" t="s">
        <v>92</v>
      </c>
      <c r="F3563" s="196" t="s">
        <v>2</v>
      </c>
      <c r="G3563" s="196" t="s">
        <v>209</v>
      </c>
      <c r="H3563" s="196">
        <v>7</v>
      </c>
      <c r="I3563" s="196"/>
      <c r="J3563" s="196"/>
      <c r="K3563" s="448"/>
      <c r="L3563" s="196"/>
      <c r="M3563" s="196"/>
      <c r="N3563" s="216">
        <v>0</v>
      </c>
      <c r="O3563" s="216">
        <v>0</v>
      </c>
      <c r="P3563" s="216">
        <v>0</v>
      </c>
      <c r="Q3563" s="335">
        <v>0</v>
      </c>
      <c r="R3563" s="234"/>
      <c r="S3563" s="293" t="e">
        <f>#REF!</f>
        <v>#REF!</v>
      </c>
    </row>
    <row r="3564" spans="2:19" s="194" customFormat="1" x14ac:dyDescent="0.25">
      <c r="B3564" s="232">
        <v>3570</v>
      </c>
      <c r="C3564" s="315">
        <v>45538</v>
      </c>
      <c r="D3564" s="195" t="s">
        <v>379</v>
      </c>
      <c r="E3564" s="196" t="s">
        <v>269</v>
      </c>
      <c r="F3564" s="196" t="s">
        <v>381</v>
      </c>
      <c r="G3564" s="196" t="s">
        <v>210</v>
      </c>
      <c r="H3564" s="196">
        <v>4.1500000000000004</v>
      </c>
      <c r="I3564" s="196" t="s">
        <v>215</v>
      </c>
      <c r="J3564" s="196">
        <v>24</v>
      </c>
      <c r="K3564" s="448"/>
      <c r="L3564" s="196"/>
      <c r="M3564" s="196"/>
      <c r="N3564" s="216">
        <v>0</v>
      </c>
      <c r="O3564" s="216">
        <v>114.54</v>
      </c>
      <c r="P3564" s="216">
        <v>0</v>
      </c>
      <c r="Q3564" s="335">
        <v>0</v>
      </c>
      <c r="R3564" s="234"/>
      <c r="S3564" s="293" t="e">
        <f>#REF!</f>
        <v>#REF!</v>
      </c>
    </row>
    <row r="3565" spans="2:19" s="194" customFormat="1" x14ac:dyDescent="0.25">
      <c r="B3565" s="232">
        <v>3571</v>
      </c>
      <c r="C3565" s="315">
        <v>45538</v>
      </c>
      <c r="D3565" s="195" t="s">
        <v>380</v>
      </c>
      <c r="E3565" s="196" t="s">
        <v>269</v>
      </c>
      <c r="F3565" s="196" t="s">
        <v>381</v>
      </c>
      <c r="G3565" s="196" t="s">
        <v>210</v>
      </c>
      <c r="H3565" s="196">
        <v>4.1500000000000004</v>
      </c>
      <c r="I3565" s="196" t="s">
        <v>215</v>
      </c>
      <c r="J3565" s="196">
        <v>24</v>
      </c>
      <c r="K3565" s="448"/>
      <c r="L3565" s="196"/>
      <c r="M3565" s="196"/>
      <c r="N3565" s="216">
        <v>0</v>
      </c>
      <c r="O3565" s="216">
        <v>114.54</v>
      </c>
      <c r="P3565" s="216">
        <v>0</v>
      </c>
      <c r="Q3565" s="335">
        <v>0</v>
      </c>
      <c r="R3565" s="234"/>
      <c r="S3565" s="293" t="e">
        <f>#REF!</f>
        <v>#REF!</v>
      </c>
    </row>
    <row r="3566" spans="2:19" s="194" customFormat="1" x14ac:dyDescent="0.25">
      <c r="B3566" s="232">
        <v>3572</v>
      </c>
      <c r="C3566" s="315">
        <v>45538</v>
      </c>
      <c r="D3566" s="195" t="s">
        <v>96</v>
      </c>
      <c r="E3566" s="196" t="s">
        <v>159</v>
      </c>
      <c r="F3566" s="196" t="s">
        <v>1</v>
      </c>
      <c r="G3566" s="196" t="s">
        <v>159</v>
      </c>
      <c r="H3566" s="196">
        <v>11.8</v>
      </c>
      <c r="I3566" s="196" t="s">
        <v>66</v>
      </c>
      <c r="J3566" s="196">
        <v>4</v>
      </c>
      <c r="K3566" s="448"/>
      <c r="L3566" s="196"/>
      <c r="M3566" s="196"/>
      <c r="N3566" s="216">
        <v>0</v>
      </c>
      <c r="O3566" s="216">
        <v>0</v>
      </c>
      <c r="P3566" s="216">
        <v>47.2</v>
      </c>
      <c r="Q3566" s="335">
        <v>0</v>
      </c>
      <c r="R3566" s="234"/>
      <c r="S3566" s="293" t="e">
        <f>#REF!</f>
        <v>#REF!</v>
      </c>
    </row>
    <row r="3567" spans="2:19" s="194" customFormat="1" x14ac:dyDescent="0.25">
      <c r="B3567" s="232">
        <v>3573</v>
      </c>
      <c r="C3567" s="315">
        <v>45538</v>
      </c>
      <c r="D3567" s="195" t="s">
        <v>128</v>
      </c>
      <c r="E3567" s="196" t="s">
        <v>159</v>
      </c>
      <c r="F3567" s="196" t="s">
        <v>1</v>
      </c>
      <c r="G3567" s="196" t="s">
        <v>159</v>
      </c>
      <c r="H3567" s="196">
        <v>11.8</v>
      </c>
      <c r="I3567" s="196" t="s">
        <v>66</v>
      </c>
      <c r="J3567" s="196">
        <v>4</v>
      </c>
      <c r="K3567" s="448"/>
      <c r="L3567" s="196"/>
      <c r="M3567" s="196"/>
      <c r="N3567" s="216">
        <v>0</v>
      </c>
      <c r="O3567" s="216">
        <v>0</v>
      </c>
      <c r="P3567" s="216">
        <v>47.2</v>
      </c>
      <c r="Q3567" s="335">
        <v>0</v>
      </c>
      <c r="R3567" s="234"/>
      <c r="S3567" s="293" t="e">
        <f>#REF!</f>
        <v>#REF!</v>
      </c>
    </row>
    <row r="3568" spans="2:19" s="194" customFormat="1" x14ac:dyDescent="0.25">
      <c r="B3568" s="232">
        <v>3574</v>
      </c>
      <c r="C3568" s="315">
        <v>45538</v>
      </c>
      <c r="D3568" s="195" t="s">
        <v>255</v>
      </c>
      <c r="E3568" s="196" t="s">
        <v>159</v>
      </c>
      <c r="F3568" s="196" t="s">
        <v>65</v>
      </c>
      <c r="G3568" s="196" t="s">
        <v>159</v>
      </c>
      <c r="H3568" s="196">
        <v>30.5</v>
      </c>
      <c r="I3568" s="196" t="s">
        <v>66</v>
      </c>
      <c r="J3568" s="196"/>
      <c r="K3568" s="448"/>
      <c r="L3568" s="196"/>
      <c r="M3568" s="196"/>
      <c r="N3568" s="216">
        <v>0</v>
      </c>
      <c r="O3568" s="216">
        <v>0</v>
      </c>
      <c r="P3568" s="216">
        <v>0</v>
      </c>
      <c r="Q3568" s="335">
        <v>0</v>
      </c>
      <c r="R3568" s="234"/>
      <c r="S3568" s="293" t="e">
        <f>#REF!</f>
        <v>#REF!</v>
      </c>
    </row>
    <row r="3569" spans="2:19" s="194" customFormat="1" x14ac:dyDescent="0.25">
      <c r="B3569" s="232">
        <v>3575</v>
      </c>
      <c r="C3569" s="315">
        <v>45538</v>
      </c>
      <c r="D3569" s="316" t="s">
        <v>467</v>
      </c>
      <c r="E3569" s="196" t="s">
        <v>159</v>
      </c>
      <c r="F3569" s="196" t="s">
        <v>63</v>
      </c>
      <c r="G3569" s="196" t="s">
        <v>159</v>
      </c>
      <c r="H3569" s="196">
        <v>13</v>
      </c>
      <c r="I3569" s="196" t="s">
        <v>66</v>
      </c>
      <c r="J3569" s="196">
        <v>4</v>
      </c>
      <c r="K3569" s="448"/>
      <c r="L3569" s="196"/>
      <c r="M3569" s="196"/>
      <c r="N3569" s="216">
        <v>0</v>
      </c>
      <c r="O3569" s="216">
        <v>0</v>
      </c>
      <c r="P3569" s="216">
        <v>52</v>
      </c>
      <c r="Q3569" s="335">
        <v>0</v>
      </c>
      <c r="R3569" s="234"/>
      <c r="S3569" s="293" t="e">
        <f>#REF!</f>
        <v>#REF!</v>
      </c>
    </row>
    <row r="3570" spans="2:19" s="194" customFormat="1" x14ac:dyDescent="0.25">
      <c r="B3570" s="232">
        <v>3576</v>
      </c>
      <c r="C3570" s="315">
        <v>45539</v>
      </c>
      <c r="D3570" s="195" t="s">
        <v>505</v>
      </c>
      <c r="E3570" s="196" t="s">
        <v>130</v>
      </c>
      <c r="F3570" s="196" t="s">
        <v>130</v>
      </c>
      <c r="G3570" s="196" t="s">
        <v>304</v>
      </c>
      <c r="H3570" s="196">
        <v>1</v>
      </c>
      <c r="I3570" s="196" t="s">
        <v>303</v>
      </c>
      <c r="J3570" s="196">
        <v>57</v>
      </c>
      <c r="K3570" s="448"/>
      <c r="L3570" s="196"/>
      <c r="M3570" s="196" t="s">
        <v>514</v>
      </c>
      <c r="N3570" s="216">
        <v>0</v>
      </c>
      <c r="O3570" s="216">
        <v>0</v>
      </c>
      <c r="P3570" s="216">
        <v>0</v>
      </c>
      <c r="Q3570" s="335">
        <v>0</v>
      </c>
      <c r="R3570" s="234"/>
      <c r="S3570" s="293" t="e">
        <f>#REF!</f>
        <v>#REF!</v>
      </c>
    </row>
    <row r="3571" spans="2:19" s="194" customFormat="1" x14ac:dyDescent="0.25">
      <c r="B3571" s="232">
        <v>3577</v>
      </c>
      <c r="C3571" s="315">
        <v>45539</v>
      </c>
      <c r="D3571" s="195" t="s">
        <v>474</v>
      </c>
      <c r="E3571" s="196" t="s">
        <v>92</v>
      </c>
      <c r="F3571" s="196" t="s">
        <v>470</v>
      </c>
      <c r="G3571" s="196" t="s">
        <v>210</v>
      </c>
      <c r="H3571" s="196">
        <v>4.1500000000000004</v>
      </c>
      <c r="I3571" s="196" t="s">
        <v>215</v>
      </c>
      <c r="J3571" s="196">
        <v>28</v>
      </c>
      <c r="K3571" s="448"/>
      <c r="L3571" s="196"/>
      <c r="M3571" s="196"/>
      <c r="N3571" s="216">
        <v>0</v>
      </c>
      <c r="O3571" s="216">
        <v>133.63</v>
      </c>
      <c r="P3571" s="216">
        <v>0</v>
      </c>
      <c r="Q3571" s="335">
        <v>0</v>
      </c>
      <c r="R3571" s="234"/>
      <c r="S3571" s="293" t="e">
        <f>#REF!</f>
        <v>#REF!</v>
      </c>
    </row>
    <row r="3572" spans="2:19" s="194" customFormat="1" x14ac:dyDescent="0.25">
      <c r="B3572" s="232">
        <v>3578</v>
      </c>
      <c r="C3572" s="315">
        <v>45539</v>
      </c>
      <c r="D3572" s="195" t="s">
        <v>475</v>
      </c>
      <c r="E3572" s="196" t="s">
        <v>92</v>
      </c>
      <c r="F3572" s="196" t="s">
        <v>470</v>
      </c>
      <c r="G3572" s="196" t="s">
        <v>210</v>
      </c>
      <c r="H3572" s="196">
        <v>4.1500000000000004</v>
      </c>
      <c r="I3572" s="196" t="s">
        <v>215</v>
      </c>
      <c r="J3572" s="196">
        <v>28</v>
      </c>
      <c r="K3572" s="448"/>
      <c r="L3572" s="196"/>
      <c r="M3572" s="196"/>
      <c r="N3572" s="216">
        <v>0</v>
      </c>
      <c r="O3572" s="216">
        <v>133.63</v>
      </c>
      <c r="P3572" s="216">
        <v>0</v>
      </c>
      <c r="Q3572" s="335">
        <v>0</v>
      </c>
      <c r="R3572" s="234"/>
      <c r="S3572" s="293" t="e">
        <f>#REF!</f>
        <v>#REF!</v>
      </c>
    </row>
    <row r="3573" spans="2:19" s="194" customFormat="1" x14ac:dyDescent="0.25">
      <c r="B3573" s="232">
        <v>3579</v>
      </c>
      <c r="C3573" s="315">
        <v>45539</v>
      </c>
      <c r="D3573" s="195" t="s">
        <v>476</v>
      </c>
      <c r="E3573" s="196" t="s">
        <v>92</v>
      </c>
      <c r="F3573" s="196" t="s">
        <v>470</v>
      </c>
      <c r="G3573" s="196" t="s">
        <v>210</v>
      </c>
      <c r="H3573" s="196">
        <v>4.1500000000000004</v>
      </c>
      <c r="I3573" s="196" t="s">
        <v>215</v>
      </c>
      <c r="J3573" s="196">
        <v>24</v>
      </c>
      <c r="K3573" s="448"/>
      <c r="L3573" s="196"/>
      <c r="M3573" s="196"/>
      <c r="N3573" s="216">
        <v>0</v>
      </c>
      <c r="O3573" s="216">
        <v>114.54</v>
      </c>
      <c r="P3573" s="216">
        <v>0</v>
      </c>
      <c r="Q3573" s="335">
        <v>0</v>
      </c>
      <c r="R3573" s="234"/>
      <c r="S3573" s="293" t="e">
        <f>#REF!</f>
        <v>#REF!</v>
      </c>
    </row>
    <row r="3574" spans="2:19" s="194" customFormat="1" x14ac:dyDescent="0.25">
      <c r="B3574" s="232">
        <v>3580</v>
      </c>
      <c r="C3574" s="315">
        <v>45539</v>
      </c>
      <c r="D3574" s="195" t="s">
        <v>477</v>
      </c>
      <c r="E3574" s="196" t="s">
        <v>92</v>
      </c>
      <c r="F3574" s="196" t="s">
        <v>470</v>
      </c>
      <c r="G3574" s="196" t="s">
        <v>210</v>
      </c>
      <c r="H3574" s="196">
        <v>4.1500000000000004</v>
      </c>
      <c r="I3574" s="196" t="s">
        <v>215</v>
      </c>
      <c r="J3574" s="196">
        <v>24</v>
      </c>
      <c r="K3574" s="448"/>
      <c r="L3574" s="196"/>
      <c r="M3574" s="196"/>
      <c r="N3574" s="216">
        <v>0</v>
      </c>
      <c r="O3574" s="216">
        <v>114.54</v>
      </c>
      <c r="P3574" s="216">
        <v>0</v>
      </c>
      <c r="Q3574" s="335">
        <v>0</v>
      </c>
      <c r="R3574" s="234"/>
      <c r="S3574" s="293" t="e">
        <f>#REF!</f>
        <v>#REF!</v>
      </c>
    </row>
    <row r="3575" spans="2:19" s="194" customFormat="1" x14ac:dyDescent="0.25">
      <c r="B3575" s="232">
        <v>3581</v>
      </c>
      <c r="C3575" s="315">
        <v>45539</v>
      </c>
      <c r="D3575" s="195" t="s">
        <v>116</v>
      </c>
      <c r="E3575" s="196" t="s">
        <v>92</v>
      </c>
      <c r="F3575" s="196" t="s">
        <v>1</v>
      </c>
      <c r="G3575" s="196" t="s">
        <v>209</v>
      </c>
      <c r="H3575" s="196">
        <v>6.65</v>
      </c>
      <c r="I3575" s="196" t="s">
        <v>215</v>
      </c>
      <c r="J3575" s="196">
        <v>16</v>
      </c>
      <c r="K3575" s="448"/>
      <c r="L3575" s="196"/>
      <c r="M3575" s="196"/>
      <c r="N3575" s="216">
        <v>0</v>
      </c>
      <c r="O3575" s="216">
        <v>122.36</v>
      </c>
      <c r="P3575" s="216">
        <v>0</v>
      </c>
      <c r="Q3575" s="335">
        <v>0</v>
      </c>
      <c r="R3575" s="234"/>
      <c r="S3575" s="293" t="e">
        <f>#REF!</f>
        <v>#REF!</v>
      </c>
    </row>
    <row r="3576" spans="2:19" s="194" customFormat="1" x14ac:dyDescent="0.25">
      <c r="B3576" s="232">
        <v>3582</v>
      </c>
      <c r="C3576" s="315">
        <v>45539</v>
      </c>
      <c r="D3576" s="195" t="s">
        <v>94</v>
      </c>
      <c r="E3576" s="196" t="s">
        <v>92</v>
      </c>
      <c r="F3576" s="196" t="s">
        <v>1</v>
      </c>
      <c r="G3576" s="196" t="s">
        <v>209</v>
      </c>
      <c r="H3576" s="196">
        <v>6.65</v>
      </c>
      <c r="I3576" s="196" t="s">
        <v>215</v>
      </c>
      <c r="J3576" s="196">
        <v>18</v>
      </c>
      <c r="K3576" s="448"/>
      <c r="L3576" s="196"/>
      <c r="M3576" s="196"/>
      <c r="N3576" s="216">
        <v>0</v>
      </c>
      <c r="O3576" s="216">
        <v>137.655</v>
      </c>
      <c r="P3576" s="216">
        <v>0</v>
      </c>
      <c r="Q3576" s="335">
        <v>0</v>
      </c>
      <c r="R3576" s="234"/>
      <c r="S3576" s="293" t="e">
        <f>#REF!</f>
        <v>#REF!</v>
      </c>
    </row>
    <row r="3577" spans="2:19" s="194" customFormat="1" x14ac:dyDescent="0.25">
      <c r="B3577" s="232">
        <v>3583</v>
      </c>
      <c r="C3577" s="315">
        <v>45539</v>
      </c>
      <c r="D3577" s="195" t="s">
        <v>91</v>
      </c>
      <c r="E3577" s="196" t="s">
        <v>92</v>
      </c>
      <c r="F3577" s="196" t="s">
        <v>1</v>
      </c>
      <c r="G3577" s="196" t="s">
        <v>209</v>
      </c>
      <c r="H3577" s="196">
        <v>6.65</v>
      </c>
      <c r="I3577" s="196" t="s">
        <v>215</v>
      </c>
      <c r="J3577" s="196">
        <v>0</v>
      </c>
      <c r="K3577" s="448"/>
      <c r="L3577" s="196"/>
      <c r="M3577" s="196"/>
      <c r="N3577" s="216">
        <v>0</v>
      </c>
      <c r="O3577" s="216">
        <v>0</v>
      </c>
      <c r="P3577" s="216">
        <v>0</v>
      </c>
      <c r="Q3577" s="335">
        <v>0</v>
      </c>
      <c r="R3577" s="234"/>
      <c r="S3577" s="293" t="e">
        <f>#REF!</f>
        <v>#REF!</v>
      </c>
    </row>
    <row r="3578" spans="2:19" s="194" customFormat="1" x14ac:dyDescent="0.25">
      <c r="B3578" s="232">
        <v>3584</v>
      </c>
      <c r="C3578" s="315">
        <v>45539</v>
      </c>
      <c r="D3578" s="195" t="s">
        <v>154</v>
      </c>
      <c r="E3578" s="196" t="s">
        <v>92</v>
      </c>
      <c r="F3578" s="196" t="s">
        <v>62</v>
      </c>
      <c r="G3578" s="196" t="s">
        <v>210</v>
      </c>
      <c r="H3578" s="196">
        <v>4.1500000000000004</v>
      </c>
      <c r="I3578" s="196" t="s">
        <v>215</v>
      </c>
      <c r="J3578" s="196">
        <v>30</v>
      </c>
      <c r="K3578" s="448"/>
      <c r="L3578" s="196"/>
      <c r="M3578" s="196"/>
      <c r="N3578" s="216">
        <v>0</v>
      </c>
      <c r="O3578" s="216">
        <v>143.17500000000001</v>
      </c>
      <c r="P3578" s="216">
        <v>0</v>
      </c>
      <c r="Q3578" s="335">
        <v>0</v>
      </c>
      <c r="R3578" s="234"/>
      <c r="S3578" s="293" t="e">
        <f>#REF!</f>
        <v>#REF!</v>
      </c>
    </row>
    <row r="3579" spans="2:19" s="194" customFormat="1" x14ac:dyDescent="0.25">
      <c r="B3579" s="232">
        <v>3585</v>
      </c>
      <c r="C3579" s="315">
        <v>45539</v>
      </c>
      <c r="D3579" s="195" t="s">
        <v>155</v>
      </c>
      <c r="E3579" s="196" t="s">
        <v>92</v>
      </c>
      <c r="F3579" s="196" t="s">
        <v>62</v>
      </c>
      <c r="G3579" s="196" t="s">
        <v>210</v>
      </c>
      <c r="H3579" s="196">
        <v>4.1500000000000004</v>
      </c>
      <c r="I3579" s="196" t="s">
        <v>215</v>
      </c>
      <c r="J3579" s="196">
        <v>30</v>
      </c>
      <c r="K3579" s="448"/>
      <c r="L3579" s="196"/>
      <c r="M3579" s="196"/>
      <c r="N3579" s="216">
        <v>0</v>
      </c>
      <c r="O3579" s="216">
        <v>143.17500000000001</v>
      </c>
      <c r="P3579" s="216">
        <v>0</v>
      </c>
      <c r="Q3579" s="335">
        <v>0</v>
      </c>
      <c r="R3579" s="234"/>
      <c r="S3579" s="293" t="e">
        <f>#REF!</f>
        <v>#REF!</v>
      </c>
    </row>
    <row r="3580" spans="2:19" s="194" customFormat="1" x14ac:dyDescent="0.25">
      <c r="B3580" s="232">
        <v>3586</v>
      </c>
      <c r="C3580" s="315">
        <v>45539</v>
      </c>
      <c r="D3580" s="195" t="s">
        <v>426</v>
      </c>
      <c r="E3580" s="196" t="s">
        <v>159</v>
      </c>
      <c r="F3580" s="196" t="s">
        <v>381</v>
      </c>
      <c r="G3580" s="196" t="s">
        <v>159</v>
      </c>
      <c r="H3580" s="196">
        <v>10</v>
      </c>
      <c r="I3580" s="196" t="s">
        <v>66</v>
      </c>
      <c r="J3580" s="196">
        <v>5</v>
      </c>
      <c r="K3580" s="448"/>
      <c r="L3580" s="196"/>
      <c r="M3580" s="196"/>
      <c r="N3580" s="216">
        <v>0</v>
      </c>
      <c r="O3580" s="216">
        <v>0</v>
      </c>
      <c r="P3580" s="216">
        <v>50</v>
      </c>
      <c r="Q3580" s="335">
        <v>0</v>
      </c>
      <c r="R3580" s="234"/>
      <c r="S3580" s="293" t="e">
        <f>#REF!</f>
        <v>#REF!</v>
      </c>
    </row>
    <row r="3581" spans="2:19" s="194" customFormat="1" x14ac:dyDescent="0.25">
      <c r="B3581" s="232">
        <v>3587</v>
      </c>
      <c r="C3581" s="315">
        <v>45539</v>
      </c>
      <c r="D3581" s="195" t="s">
        <v>277</v>
      </c>
      <c r="E3581" s="196" t="s">
        <v>176</v>
      </c>
      <c r="F3581" s="196" t="s">
        <v>7</v>
      </c>
      <c r="G3581" s="196" t="s">
        <v>209</v>
      </c>
      <c r="H3581" s="196">
        <v>7</v>
      </c>
      <c r="I3581" s="196"/>
      <c r="J3581" s="196"/>
      <c r="K3581" s="448"/>
      <c r="L3581" s="196"/>
      <c r="M3581" s="196"/>
      <c r="N3581" s="216">
        <v>0</v>
      </c>
      <c r="O3581" s="216">
        <v>0</v>
      </c>
      <c r="P3581" s="216">
        <v>0</v>
      </c>
      <c r="Q3581" s="335">
        <v>0</v>
      </c>
      <c r="R3581" s="234"/>
      <c r="S3581" s="293" t="e">
        <f>#REF!</f>
        <v>#REF!</v>
      </c>
    </row>
    <row r="3582" spans="2:19" s="194" customFormat="1" x14ac:dyDescent="0.25">
      <c r="B3582" s="232">
        <v>3588</v>
      </c>
      <c r="C3582" s="315">
        <v>45539</v>
      </c>
      <c r="D3582" s="195" t="s">
        <v>261</v>
      </c>
      <c r="E3582" s="196" t="s">
        <v>269</v>
      </c>
      <c r="F3582" s="196" t="s">
        <v>7</v>
      </c>
      <c r="G3582" s="196" t="s">
        <v>210</v>
      </c>
      <c r="H3582" s="196">
        <v>5</v>
      </c>
      <c r="I3582" s="196"/>
      <c r="J3582" s="196"/>
      <c r="K3582" s="448"/>
      <c r="L3582" s="196"/>
      <c r="M3582" s="196"/>
      <c r="N3582" s="216">
        <v>0</v>
      </c>
      <c r="O3582" s="216">
        <v>0</v>
      </c>
      <c r="P3582" s="216">
        <v>0</v>
      </c>
      <c r="Q3582" s="335">
        <v>0</v>
      </c>
      <c r="R3582" s="234"/>
      <c r="S3582" s="293" t="e">
        <f>#REF!</f>
        <v>#REF!</v>
      </c>
    </row>
    <row r="3583" spans="2:19" s="194" customFormat="1" x14ac:dyDescent="0.25">
      <c r="B3583" s="232">
        <v>3589</v>
      </c>
      <c r="C3583" s="315">
        <v>45539</v>
      </c>
      <c r="D3583" s="195" t="s">
        <v>254</v>
      </c>
      <c r="E3583" s="196" t="s">
        <v>159</v>
      </c>
      <c r="F3583" s="196" t="s">
        <v>7</v>
      </c>
      <c r="G3583" s="196" t="s">
        <v>159</v>
      </c>
      <c r="H3583" s="196">
        <v>10</v>
      </c>
      <c r="I3583" s="196"/>
      <c r="J3583" s="196"/>
      <c r="K3583" s="448"/>
      <c r="L3583" s="196"/>
      <c r="M3583" s="196"/>
      <c r="N3583" s="216">
        <v>0</v>
      </c>
      <c r="O3583" s="216">
        <v>0</v>
      </c>
      <c r="P3583" s="216">
        <v>0</v>
      </c>
      <c r="Q3583" s="335">
        <v>0</v>
      </c>
      <c r="R3583" s="234"/>
      <c r="S3583" s="293" t="e">
        <f>#REF!</f>
        <v>#REF!</v>
      </c>
    </row>
    <row r="3584" spans="2:19" s="194" customFormat="1" x14ac:dyDescent="0.25">
      <c r="B3584" s="232">
        <v>3590</v>
      </c>
      <c r="C3584" s="315">
        <v>45539</v>
      </c>
      <c r="D3584" s="195" t="s">
        <v>352</v>
      </c>
      <c r="E3584" s="196" t="s">
        <v>176</v>
      </c>
      <c r="F3584" s="196" t="s">
        <v>7</v>
      </c>
      <c r="G3584" s="196" t="s">
        <v>209</v>
      </c>
      <c r="H3584" s="196">
        <v>7</v>
      </c>
      <c r="I3584" s="196"/>
      <c r="J3584" s="196"/>
      <c r="K3584" s="448"/>
      <c r="L3584" s="196"/>
      <c r="M3584" s="196"/>
      <c r="N3584" s="216">
        <v>0</v>
      </c>
      <c r="O3584" s="216">
        <v>0</v>
      </c>
      <c r="P3584" s="216">
        <v>0</v>
      </c>
      <c r="Q3584" s="335">
        <v>0</v>
      </c>
      <c r="R3584" s="234"/>
      <c r="S3584" s="293" t="e">
        <f>#REF!</f>
        <v>#REF!</v>
      </c>
    </row>
    <row r="3585" spans="2:19" s="194" customFormat="1" x14ac:dyDescent="0.25">
      <c r="B3585" s="232">
        <v>3591</v>
      </c>
      <c r="C3585" s="315">
        <v>45539</v>
      </c>
      <c r="D3585" s="195" t="s">
        <v>175</v>
      </c>
      <c r="E3585" s="196" t="s">
        <v>176</v>
      </c>
      <c r="F3585" s="196" t="s">
        <v>7</v>
      </c>
      <c r="G3585" s="196" t="s">
        <v>209</v>
      </c>
      <c r="H3585" s="196">
        <v>7</v>
      </c>
      <c r="I3585" s="196"/>
      <c r="J3585" s="196"/>
      <c r="K3585" s="448"/>
      <c r="L3585" s="196"/>
      <c r="M3585" s="196"/>
      <c r="N3585" s="216">
        <v>0</v>
      </c>
      <c r="O3585" s="216">
        <v>0</v>
      </c>
      <c r="P3585" s="216">
        <v>0</v>
      </c>
      <c r="Q3585" s="335">
        <v>0</v>
      </c>
      <c r="R3585" s="234"/>
      <c r="S3585" s="293" t="e">
        <f>#REF!</f>
        <v>#REF!</v>
      </c>
    </row>
    <row r="3586" spans="2:19" s="194" customFormat="1" x14ac:dyDescent="0.25">
      <c r="B3586" s="232">
        <v>3592</v>
      </c>
      <c r="C3586" s="315">
        <v>45539</v>
      </c>
      <c r="D3586" s="195" t="s">
        <v>171</v>
      </c>
      <c r="E3586" s="196" t="s">
        <v>159</v>
      </c>
      <c r="F3586" s="196" t="s">
        <v>7</v>
      </c>
      <c r="G3586" s="196" t="s">
        <v>159</v>
      </c>
      <c r="H3586" s="196">
        <v>11.2</v>
      </c>
      <c r="I3586" s="196"/>
      <c r="J3586" s="196"/>
      <c r="K3586" s="448"/>
      <c r="L3586" s="196"/>
      <c r="M3586" s="196"/>
      <c r="N3586" s="216">
        <v>0</v>
      </c>
      <c r="O3586" s="216">
        <v>0</v>
      </c>
      <c r="P3586" s="216">
        <v>0</v>
      </c>
      <c r="Q3586" s="335">
        <v>0</v>
      </c>
      <c r="R3586" s="234"/>
      <c r="S3586" s="293" t="e">
        <f>#REF!</f>
        <v>#REF!</v>
      </c>
    </row>
    <row r="3587" spans="2:19" s="194" customFormat="1" x14ac:dyDescent="0.25">
      <c r="B3587" s="232">
        <v>3593</v>
      </c>
      <c r="C3587" s="315">
        <v>45539</v>
      </c>
      <c r="D3587" s="195" t="s">
        <v>150</v>
      </c>
      <c r="E3587" s="196" t="s">
        <v>92</v>
      </c>
      <c r="F3587" s="196" t="s">
        <v>63</v>
      </c>
      <c r="G3587" s="196" t="s">
        <v>210</v>
      </c>
      <c r="H3587" s="196">
        <v>4.1500000000000004</v>
      </c>
      <c r="I3587" s="196" t="s">
        <v>215</v>
      </c>
      <c r="J3587" s="196">
        <v>22</v>
      </c>
      <c r="K3587" s="448"/>
      <c r="L3587" s="196"/>
      <c r="M3587" s="196"/>
      <c r="N3587" s="216">
        <v>0</v>
      </c>
      <c r="O3587" s="216">
        <v>104.995</v>
      </c>
      <c r="P3587" s="216">
        <v>0</v>
      </c>
      <c r="Q3587" s="335">
        <v>0</v>
      </c>
      <c r="R3587" s="234"/>
      <c r="S3587" s="293" t="e">
        <f>#REF!</f>
        <v>#REF!</v>
      </c>
    </row>
    <row r="3588" spans="2:19" s="194" customFormat="1" x14ac:dyDescent="0.25">
      <c r="B3588" s="232">
        <v>3594</v>
      </c>
      <c r="C3588" s="315">
        <v>45539</v>
      </c>
      <c r="D3588" s="195" t="s">
        <v>148</v>
      </c>
      <c r="E3588" s="196" t="s">
        <v>92</v>
      </c>
      <c r="F3588" s="196" t="s">
        <v>63</v>
      </c>
      <c r="G3588" s="196" t="s">
        <v>210</v>
      </c>
      <c r="H3588" s="196">
        <v>4.1500000000000004</v>
      </c>
      <c r="I3588" s="196" t="s">
        <v>215</v>
      </c>
      <c r="J3588" s="196">
        <v>20</v>
      </c>
      <c r="K3588" s="448"/>
      <c r="L3588" s="196"/>
      <c r="M3588" s="196"/>
      <c r="N3588" s="216">
        <v>0</v>
      </c>
      <c r="O3588" s="216">
        <v>95.449999999999989</v>
      </c>
      <c r="P3588" s="216">
        <v>0</v>
      </c>
      <c r="Q3588" s="335">
        <v>0</v>
      </c>
      <c r="R3588" s="234"/>
      <c r="S3588" s="293" t="e">
        <f>#REF!</f>
        <v>#REF!</v>
      </c>
    </row>
    <row r="3589" spans="2:19" s="194" customFormat="1" x14ac:dyDescent="0.25">
      <c r="B3589" s="232">
        <v>3595</v>
      </c>
      <c r="C3589" s="315">
        <v>45539</v>
      </c>
      <c r="D3589" s="195" t="s">
        <v>177</v>
      </c>
      <c r="E3589" s="196" t="s">
        <v>159</v>
      </c>
      <c r="F3589" s="196" t="s">
        <v>8</v>
      </c>
      <c r="G3589" s="196" t="s">
        <v>159</v>
      </c>
      <c r="H3589" s="196">
        <v>11.6</v>
      </c>
      <c r="I3589" s="196" t="s">
        <v>66</v>
      </c>
      <c r="J3589" s="196">
        <v>6</v>
      </c>
      <c r="K3589" s="448"/>
      <c r="L3589" s="196"/>
      <c r="M3589" s="196"/>
      <c r="N3589" s="216">
        <v>0</v>
      </c>
      <c r="O3589" s="216">
        <v>0</v>
      </c>
      <c r="P3589" s="216">
        <v>69.599999999999994</v>
      </c>
      <c r="Q3589" s="335">
        <v>0</v>
      </c>
      <c r="R3589" s="234"/>
      <c r="S3589" s="293" t="e">
        <f>#REF!</f>
        <v>#REF!</v>
      </c>
    </row>
    <row r="3590" spans="2:19" s="194" customFormat="1" x14ac:dyDescent="0.25">
      <c r="B3590" s="232">
        <v>3596</v>
      </c>
      <c r="C3590" s="315">
        <v>45539</v>
      </c>
      <c r="D3590" s="195" t="s">
        <v>139</v>
      </c>
      <c r="E3590" s="196" t="s">
        <v>92</v>
      </c>
      <c r="F3590" s="196" t="s">
        <v>2</v>
      </c>
      <c r="G3590" s="196" t="s">
        <v>209</v>
      </c>
      <c r="H3590" s="196">
        <v>7</v>
      </c>
      <c r="I3590" s="196" t="s">
        <v>214</v>
      </c>
      <c r="J3590" s="196">
        <v>25</v>
      </c>
      <c r="K3590" s="448"/>
      <c r="L3590" s="196"/>
      <c r="M3590" s="196"/>
      <c r="N3590" s="216">
        <v>175</v>
      </c>
      <c r="O3590" s="216">
        <v>0</v>
      </c>
      <c r="P3590" s="216">
        <v>0</v>
      </c>
      <c r="Q3590" s="335">
        <v>0</v>
      </c>
      <c r="R3590" s="234"/>
      <c r="S3590" s="293" t="e">
        <f>#REF!</f>
        <v>#REF!</v>
      </c>
    </row>
    <row r="3591" spans="2:19" s="194" customFormat="1" x14ac:dyDescent="0.25">
      <c r="B3591" s="232">
        <v>3597</v>
      </c>
      <c r="C3591" s="315">
        <v>45539</v>
      </c>
      <c r="D3591" s="195" t="s">
        <v>140</v>
      </c>
      <c r="E3591" s="196" t="s">
        <v>92</v>
      </c>
      <c r="F3591" s="196" t="s">
        <v>2</v>
      </c>
      <c r="G3591" s="196" t="s">
        <v>209</v>
      </c>
      <c r="H3591" s="196">
        <v>7</v>
      </c>
      <c r="I3591" s="196" t="s">
        <v>214</v>
      </c>
      <c r="J3591" s="196">
        <v>25</v>
      </c>
      <c r="K3591" s="448"/>
      <c r="L3591" s="196"/>
      <c r="M3591" s="196"/>
      <c r="N3591" s="216">
        <v>175</v>
      </c>
      <c r="O3591" s="216">
        <v>0</v>
      </c>
      <c r="P3591" s="216">
        <v>0</v>
      </c>
      <c r="Q3591" s="335">
        <v>0</v>
      </c>
      <c r="R3591" s="234"/>
      <c r="S3591" s="293" t="e">
        <f>#REF!</f>
        <v>#REF!</v>
      </c>
    </row>
    <row r="3592" spans="2:19" s="194" customFormat="1" x14ac:dyDescent="0.25">
      <c r="B3592" s="232">
        <v>3598</v>
      </c>
      <c r="C3592" s="315">
        <v>45539</v>
      </c>
      <c r="D3592" s="195" t="s">
        <v>141</v>
      </c>
      <c r="E3592" s="196" t="s">
        <v>92</v>
      </c>
      <c r="F3592" s="196" t="s">
        <v>2</v>
      </c>
      <c r="G3592" s="196" t="s">
        <v>209</v>
      </c>
      <c r="H3592" s="196">
        <v>7</v>
      </c>
      <c r="I3592" s="196" t="s">
        <v>214</v>
      </c>
      <c r="J3592" s="196">
        <v>20</v>
      </c>
      <c r="K3592" s="448"/>
      <c r="L3592" s="196"/>
      <c r="M3592" s="196"/>
      <c r="N3592" s="216">
        <v>140</v>
      </c>
      <c r="O3592" s="216">
        <v>0</v>
      </c>
      <c r="P3592" s="216">
        <v>0</v>
      </c>
      <c r="Q3592" s="335">
        <v>0</v>
      </c>
      <c r="R3592" s="234"/>
      <c r="S3592" s="293" t="e">
        <f>#REF!</f>
        <v>#REF!</v>
      </c>
    </row>
    <row r="3593" spans="2:19" s="194" customFormat="1" x14ac:dyDescent="0.25">
      <c r="B3593" s="232">
        <v>3599</v>
      </c>
      <c r="C3593" s="315">
        <v>45539</v>
      </c>
      <c r="D3593" s="195" t="s">
        <v>252</v>
      </c>
      <c r="E3593" s="196" t="s">
        <v>92</v>
      </c>
      <c r="F3593" s="196" t="s">
        <v>2</v>
      </c>
      <c r="G3593" s="196" t="s">
        <v>209</v>
      </c>
      <c r="H3593" s="196">
        <v>7</v>
      </c>
      <c r="I3593" s="196" t="s">
        <v>214</v>
      </c>
      <c r="J3593" s="196">
        <v>20</v>
      </c>
      <c r="K3593" s="448"/>
      <c r="L3593" s="196"/>
      <c r="M3593" s="196"/>
      <c r="N3593" s="216">
        <v>140</v>
      </c>
      <c r="O3593" s="216">
        <v>0</v>
      </c>
      <c r="P3593" s="216">
        <v>0</v>
      </c>
      <c r="Q3593" s="335">
        <v>0</v>
      </c>
      <c r="R3593" s="234"/>
      <c r="S3593" s="293" t="e">
        <f>#REF!</f>
        <v>#REF!</v>
      </c>
    </row>
    <row r="3594" spans="2:19" s="194" customFormat="1" x14ac:dyDescent="0.25">
      <c r="B3594" s="232">
        <v>3600</v>
      </c>
      <c r="C3594" s="315">
        <v>45539</v>
      </c>
      <c r="D3594" s="195" t="s">
        <v>259</v>
      </c>
      <c r="E3594" s="196" t="s">
        <v>92</v>
      </c>
      <c r="F3594" s="196" t="s">
        <v>2</v>
      </c>
      <c r="G3594" s="196" t="s">
        <v>209</v>
      </c>
      <c r="H3594" s="196">
        <v>7</v>
      </c>
      <c r="I3594" s="196" t="s">
        <v>214</v>
      </c>
      <c r="J3594" s="196">
        <v>20</v>
      </c>
      <c r="K3594" s="448"/>
      <c r="L3594" s="196"/>
      <c r="M3594" s="196"/>
      <c r="N3594" s="216">
        <v>140</v>
      </c>
      <c r="O3594" s="216">
        <v>0</v>
      </c>
      <c r="P3594" s="216">
        <v>0</v>
      </c>
      <c r="Q3594" s="335">
        <v>0</v>
      </c>
      <c r="R3594" s="234"/>
      <c r="S3594" s="293" t="e">
        <f>#REF!</f>
        <v>#REF!</v>
      </c>
    </row>
    <row r="3595" spans="2:19" s="194" customFormat="1" x14ac:dyDescent="0.25">
      <c r="B3595" s="232">
        <v>3601</v>
      </c>
      <c r="C3595" s="315">
        <v>45539</v>
      </c>
      <c r="D3595" s="195" t="s">
        <v>260</v>
      </c>
      <c r="E3595" s="196" t="s">
        <v>92</v>
      </c>
      <c r="F3595" s="196" t="s">
        <v>2</v>
      </c>
      <c r="G3595" s="196" t="s">
        <v>209</v>
      </c>
      <c r="H3595" s="196">
        <v>7</v>
      </c>
      <c r="I3595" s="196"/>
      <c r="J3595" s="196"/>
      <c r="K3595" s="448"/>
      <c r="L3595" s="196"/>
      <c r="M3595" s="196"/>
      <c r="N3595" s="216">
        <v>0</v>
      </c>
      <c r="O3595" s="216">
        <v>0</v>
      </c>
      <c r="P3595" s="216">
        <v>0</v>
      </c>
      <c r="Q3595" s="335">
        <v>0</v>
      </c>
      <c r="R3595" s="234"/>
      <c r="S3595" s="293" t="e">
        <f>#REF!</f>
        <v>#REF!</v>
      </c>
    </row>
    <row r="3596" spans="2:19" s="194" customFormat="1" x14ac:dyDescent="0.25">
      <c r="B3596" s="232">
        <v>3602</v>
      </c>
      <c r="C3596" s="315">
        <v>45539</v>
      </c>
      <c r="D3596" s="195" t="s">
        <v>379</v>
      </c>
      <c r="E3596" s="196" t="s">
        <v>269</v>
      </c>
      <c r="F3596" s="196" t="s">
        <v>381</v>
      </c>
      <c r="G3596" s="196" t="s">
        <v>210</v>
      </c>
      <c r="H3596" s="196">
        <v>4.1500000000000004</v>
      </c>
      <c r="I3596" s="196" t="s">
        <v>215</v>
      </c>
      <c r="J3596" s="196">
        <v>25</v>
      </c>
      <c r="K3596" s="448"/>
      <c r="L3596" s="196"/>
      <c r="M3596" s="196"/>
      <c r="N3596" s="216">
        <v>0</v>
      </c>
      <c r="O3596" s="216">
        <v>119.31250000000001</v>
      </c>
      <c r="P3596" s="216">
        <v>0</v>
      </c>
      <c r="Q3596" s="335">
        <v>0</v>
      </c>
      <c r="R3596" s="234"/>
      <c r="S3596" s="293" t="e">
        <f>#REF!</f>
        <v>#REF!</v>
      </c>
    </row>
    <row r="3597" spans="2:19" s="194" customFormat="1" x14ac:dyDescent="0.25">
      <c r="B3597" s="232">
        <v>3603</v>
      </c>
      <c r="C3597" s="315">
        <v>45539</v>
      </c>
      <c r="D3597" s="195" t="s">
        <v>380</v>
      </c>
      <c r="E3597" s="196" t="s">
        <v>269</v>
      </c>
      <c r="F3597" s="196" t="s">
        <v>381</v>
      </c>
      <c r="G3597" s="196" t="s">
        <v>210</v>
      </c>
      <c r="H3597" s="196">
        <v>4.1500000000000004</v>
      </c>
      <c r="I3597" s="196" t="s">
        <v>215</v>
      </c>
      <c r="J3597" s="196">
        <v>25</v>
      </c>
      <c r="K3597" s="448"/>
      <c r="L3597" s="196"/>
      <c r="M3597" s="196"/>
      <c r="N3597" s="216">
        <v>0</v>
      </c>
      <c r="O3597" s="216">
        <v>119.31250000000001</v>
      </c>
      <c r="P3597" s="216">
        <v>0</v>
      </c>
      <c r="Q3597" s="335">
        <v>0</v>
      </c>
      <c r="R3597" s="234"/>
      <c r="S3597" s="293" t="e">
        <f>#REF!</f>
        <v>#REF!</v>
      </c>
    </row>
    <row r="3598" spans="2:19" s="194" customFormat="1" x14ac:dyDescent="0.25">
      <c r="B3598" s="232">
        <v>3604</v>
      </c>
      <c r="C3598" s="315">
        <v>45539</v>
      </c>
      <c r="D3598" s="195" t="s">
        <v>96</v>
      </c>
      <c r="E3598" s="196" t="s">
        <v>159</v>
      </c>
      <c r="F3598" s="196" t="s">
        <v>1</v>
      </c>
      <c r="G3598" s="196" t="s">
        <v>159</v>
      </c>
      <c r="H3598" s="196">
        <v>11.8</v>
      </c>
      <c r="I3598" s="196" t="s">
        <v>66</v>
      </c>
      <c r="J3598" s="196">
        <v>4</v>
      </c>
      <c r="K3598" s="448"/>
      <c r="L3598" s="196"/>
      <c r="M3598" s="196"/>
      <c r="N3598" s="216">
        <v>0</v>
      </c>
      <c r="O3598" s="216">
        <v>0</v>
      </c>
      <c r="P3598" s="216">
        <v>47.2</v>
      </c>
      <c r="Q3598" s="335">
        <v>0</v>
      </c>
      <c r="R3598" s="234"/>
      <c r="S3598" s="293" t="e">
        <f>#REF!</f>
        <v>#REF!</v>
      </c>
    </row>
    <row r="3599" spans="2:19" s="194" customFormat="1" x14ac:dyDescent="0.25">
      <c r="B3599" s="232">
        <v>3605</v>
      </c>
      <c r="C3599" s="315">
        <v>45539</v>
      </c>
      <c r="D3599" s="195" t="s">
        <v>128</v>
      </c>
      <c r="E3599" s="196" t="s">
        <v>159</v>
      </c>
      <c r="F3599" s="196" t="s">
        <v>1</v>
      </c>
      <c r="G3599" s="196" t="s">
        <v>159</v>
      </c>
      <c r="H3599" s="196">
        <v>11.8</v>
      </c>
      <c r="I3599" s="196" t="s">
        <v>66</v>
      </c>
      <c r="J3599" s="196">
        <v>2</v>
      </c>
      <c r="K3599" s="448"/>
      <c r="L3599" s="196"/>
      <c r="M3599" s="196"/>
      <c r="N3599" s="216">
        <v>0</v>
      </c>
      <c r="O3599" s="216">
        <v>0</v>
      </c>
      <c r="P3599" s="216">
        <v>23.6</v>
      </c>
      <c r="Q3599" s="335">
        <v>0</v>
      </c>
      <c r="R3599" s="234"/>
      <c r="S3599" s="293" t="e">
        <f>#REF!</f>
        <v>#REF!</v>
      </c>
    </row>
    <row r="3600" spans="2:19" s="194" customFormat="1" x14ac:dyDescent="0.25">
      <c r="B3600" s="232">
        <v>3606</v>
      </c>
      <c r="C3600" s="315">
        <v>45539</v>
      </c>
      <c r="D3600" s="195" t="s">
        <v>255</v>
      </c>
      <c r="E3600" s="196" t="s">
        <v>159</v>
      </c>
      <c r="F3600" s="196" t="s">
        <v>65</v>
      </c>
      <c r="G3600" s="196" t="s">
        <v>159</v>
      </c>
      <c r="H3600" s="196">
        <v>30.5</v>
      </c>
      <c r="I3600" s="196" t="s">
        <v>66</v>
      </c>
      <c r="J3600" s="196"/>
      <c r="K3600" s="448"/>
      <c r="L3600" s="196"/>
      <c r="M3600" s="196"/>
      <c r="N3600" s="216">
        <v>0</v>
      </c>
      <c r="O3600" s="216">
        <v>0</v>
      </c>
      <c r="P3600" s="216">
        <v>0</v>
      </c>
      <c r="Q3600" s="335">
        <v>0</v>
      </c>
      <c r="R3600" s="234"/>
      <c r="S3600" s="293" t="e">
        <f>#REF!</f>
        <v>#REF!</v>
      </c>
    </row>
    <row r="3601" spans="2:19" s="194" customFormat="1" x14ac:dyDescent="0.25">
      <c r="B3601" s="314">
        <v>3607</v>
      </c>
      <c r="C3601" s="315">
        <v>45539</v>
      </c>
      <c r="D3601" s="316" t="s">
        <v>467</v>
      </c>
      <c r="E3601" s="198" t="s">
        <v>159</v>
      </c>
      <c r="F3601" s="198" t="s">
        <v>63</v>
      </c>
      <c r="G3601" s="198" t="s">
        <v>159</v>
      </c>
      <c r="H3601" s="198">
        <v>13</v>
      </c>
      <c r="I3601" s="196" t="s">
        <v>66</v>
      </c>
      <c r="J3601" s="198">
        <v>4</v>
      </c>
      <c r="K3601" s="450"/>
      <c r="L3601" s="198"/>
      <c r="M3601" s="198"/>
      <c r="N3601" s="218">
        <v>0</v>
      </c>
      <c r="O3601" s="218">
        <v>0</v>
      </c>
      <c r="P3601" s="218">
        <v>52</v>
      </c>
      <c r="Q3601" s="336">
        <v>0</v>
      </c>
      <c r="R3601" s="317"/>
      <c r="S3601" s="293" t="e">
        <f>#REF!</f>
        <v>#REF!</v>
      </c>
    </row>
    <row r="3602" spans="2:19" s="194" customFormat="1" x14ac:dyDescent="0.25">
      <c r="B3602" s="232">
        <v>3608</v>
      </c>
      <c r="C3602" s="315">
        <v>45540</v>
      </c>
      <c r="D3602" s="195" t="s">
        <v>505</v>
      </c>
      <c r="E3602" s="196" t="s">
        <v>130</v>
      </c>
      <c r="F3602" s="196" t="s">
        <v>130</v>
      </c>
      <c r="G3602" s="196" t="s">
        <v>304</v>
      </c>
      <c r="H3602" s="196">
        <v>1</v>
      </c>
      <c r="I3602" s="196" t="s">
        <v>303</v>
      </c>
      <c r="J3602" s="196">
        <v>44</v>
      </c>
      <c r="K3602" s="448"/>
      <c r="L3602" s="196"/>
      <c r="M3602" s="196" t="s">
        <v>482</v>
      </c>
      <c r="N3602" s="216">
        <v>0</v>
      </c>
      <c r="O3602" s="216">
        <v>0</v>
      </c>
      <c r="P3602" s="216">
        <v>0</v>
      </c>
      <c r="Q3602" s="335">
        <v>0</v>
      </c>
      <c r="R3602" s="234"/>
      <c r="S3602" s="293" t="e">
        <f>#REF!</f>
        <v>#REF!</v>
      </c>
    </row>
    <row r="3603" spans="2:19" s="194" customFormat="1" x14ac:dyDescent="0.25">
      <c r="B3603" s="232">
        <v>3609</v>
      </c>
      <c r="C3603" s="315">
        <v>45540</v>
      </c>
      <c r="D3603" s="195" t="s">
        <v>474</v>
      </c>
      <c r="E3603" s="196" t="s">
        <v>92</v>
      </c>
      <c r="F3603" s="196" t="s">
        <v>470</v>
      </c>
      <c r="G3603" s="196" t="s">
        <v>210</v>
      </c>
      <c r="H3603" s="196">
        <v>4.1500000000000004</v>
      </c>
      <c r="I3603" s="196" t="s">
        <v>215</v>
      </c>
      <c r="J3603" s="196">
        <v>8</v>
      </c>
      <c r="K3603" s="448">
        <v>715750</v>
      </c>
      <c r="L3603" s="196" t="s">
        <v>470</v>
      </c>
      <c r="M3603" s="196" t="s">
        <v>298</v>
      </c>
      <c r="N3603" s="216">
        <v>0</v>
      </c>
      <c r="O3603" s="216">
        <v>38.18</v>
      </c>
      <c r="P3603" s="216">
        <v>0</v>
      </c>
      <c r="Q3603" s="335">
        <v>0</v>
      </c>
      <c r="R3603" s="234"/>
      <c r="S3603" s="293" t="e">
        <f>#REF!</f>
        <v>#REF!</v>
      </c>
    </row>
    <row r="3604" spans="2:19" s="194" customFormat="1" x14ac:dyDescent="0.25">
      <c r="B3604" s="232">
        <v>3610</v>
      </c>
      <c r="C3604" s="315">
        <v>45540</v>
      </c>
      <c r="D3604" s="195" t="s">
        <v>474</v>
      </c>
      <c r="E3604" s="196" t="s">
        <v>92</v>
      </c>
      <c r="F3604" s="196" t="s">
        <v>470</v>
      </c>
      <c r="G3604" s="196" t="s">
        <v>210</v>
      </c>
      <c r="H3604" s="196">
        <v>4.1500000000000004</v>
      </c>
      <c r="I3604" s="196" t="s">
        <v>215</v>
      </c>
      <c r="J3604" s="196">
        <v>16</v>
      </c>
      <c r="K3604" s="448">
        <v>715750</v>
      </c>
      <c r="L3604" s="196" t="s">
        <v>470</v>
      </c>
      <c r="M3604" s="196" t="s">
        <v>298</v>
      </c>
      <c r="N3604" s="216">
        <v>0</v>
      </c>
      <c r="O3604" s="216">
        <v>76.36</v>
      </c>
      <c r="P3604" s="216">
        <v>0</v>
      </c>
      <c r="Q3604" s="335">
        <v>0</v>
      </c>
      <c r="R3604" s="234"/>
      <c r="S3604" s="293" t="e">
        <f>#REF!</f>
        <v>#REF!</v>
      </c>
    </row>
    <row r="3605" spans="2:19" s="194" customFormat="1" x14ac:dyDescent="0.25">
      <c r="B3605" s="232">
        <v>3611</v>
      </c>
      <c r="C3605" s="315">
        <v>45540</v>
      </c>
      <c r="D3605" s="195" t="s">
        <v>474</v>
      </c>
      <c r="E3605" s="196" t="s">
        <v>92</v>
      </c>
      <c r="F3605" s="196" t="s">
        <v>470</v>
      </c>
      <c r="G3605" s="196" t="s">
        <v>210</v>
      </c>
      <c r="H3605" s="196">
        <v>4.1500000000000004</v>
      </c>
      <c r="I3605" s="196" t="s">
        <v>215</v>
      </c>
      <c r="J3605" s="196">
        <v>8</v>
      </c>
      <c r="K3605" s="448">
        <v>715750</v>
      </c>
      <c r="L3605" s="196" t="s">
        <v>470</v>
      </c>
      <c r="M3605" s="196" t="s">
        <v>298</v>
      </c>
      <c r="N3605" s="216">
        <v>0</v>
      </c>
      <c r="O3605" s="216">
        <v>38.18</v>
      </c>
      <c r="P3605" s="216">
        <v>0</v>
      </c>
      <c r="Q3605" s="335">
        <v>0</v>
      </c>
      <c r="R3605" s="234"/>
      <c r="S3605" s="293" t="e">
        <f>#REF!</f>
        <v>#REF!</v>
      </c>
    </row>
    <row r="3606" spans="2:19" s="194" customFormat="1" x14ac:dyDescent="0.25">
      <c r="B3606" s="232">
        <v>3612</v>
      </c>
      <c r="C3606" s="315">
        <v>45540</v>
      </c>
      <c r="D3606" s="195" t="s">
        <v>475</v>
      </c>
      <c r="E3606" s="196" t="s">
        <v>92</v>
      </c>
      <c r="F3606" s="196" t="s">
        <v>470</v>
      </c>
      <c r="G3606" s="196" t="s">
        <v>210</v>
      </c>
      <c r="H3606" s="196">
        <v>4.1500000000000004</v>
      </c>
      <c r="I3606" s="196" t="s">
        <v>215</v>
      </c>
      <c r="J3606" s="196">
        <v>8</v>
      </c>
      <c r="K3606" s="448">
        <v>715750</v>
      </c>
      <c r="L3606" s="196" t="s">
        <v>470</v>
      </c>
      <c r="M3606" s="196" t="s">
        <v>298</v>
      </c>
      <c r="N3606" s="216">
        <v>0</v>
      </c>
      <c r="O3606" s="216">
        <v>38.18</v>
      </c>
      <c r="P3606" s="216">
        <v>0</v>
      </c>
      <c r="Q3606" s="335">
        <v>0</v>
      </c>
      <c r="R3606" s="234"/>
      <c r="S3606" s="293" t="e">
        <f>#REF!</f>
        <v>#REF!</v>
      </c>
    </row>
    <row r="3607" spans="2:19" s="194" customFormat="1" x14ac:dyDescent="0.25">
      <c r="B3607" s="232">
        <v>3613</v>
      </c>
      <c r="C3607" s="315">
        <v>45540</v>
      </c>
      <c r="D3607" s="195" t="s">
        <v>475</v>
      </c>
      <c r="E3607" s="196" t="s">
        <v>92</v>
      </c>
      <c r="F3607" s="196" t="s">
        <v>470</v>
      </c>
      <c r="G3607" s="196" t="s">
        <v>210</v>
      </c>
      <c r="H3607" s="196">
        <v>4.1500000000000004</v>
      </c>
      <c r="I3607" s="196" t="s">
        <v>215</v>
      </c>
      <c r="J3607" s="196">
        <v>16</v>
      </c>
      <c r="K3607" s="448">
        <v>715750</v>
      </c>
      <c r="L3607" s="196" t="s">
        <v>470</v>
      </c>
      <c r="M3607" s="196" t="s">
        <v>298</v>
      </c>
      <c r="N3607" s="216">
        <v>0</v>
      </c>
      <c r="O3607" s="216">
        <v>76.36</v>
      </c>
      <c r="P3607" s="216">
        <v>0</v>
      </c>
      <c r="Q3607" s="335">
        <v>0</v>
      </c>
      <c r="R3607" s="234"/>
      <c r="S3607" s="293" t="e">
        <f>#REF!</f>
        <v>#REF!</v>
      </c>
    </row>
    <row r="3608" spans="2:19" s="194" customFormat="1" x14ac:dyDescent="0.25">
      <c r="B3608" s="232">
        <v>3614</v>
      </c>
      <c r="C3608" s="315">
        <v>45540</v>
      </c>
      <c r="D3608" s="195" t="s">
        <v>475</v>
      </c>
      <c r="E3608" s="196" t="s">
        <v>92</v>
      </c>
      <c r="F3608" s="196" t="s">
        <v>470</v>
      </c>
      <c r="G3608" s="196" t="s">
        <v>210</v>
      </c>
      <c r="H3608" s="196">
        <v>4.1500000000000004</v>
      </c>
      <c r="I3608" s="196" t="s">
        <v>215</v>
      </c>
      <c r="J3608" s="196">
        <v>8</v>
      </c>
      <c r="K3608" s="448">
        <v>715750</v>
      </c>
      <c r="L3608" s="196" t="s">
        <v>470</v>
      </c>
      <c r="M3608" s="196" t="s">
        <v>298</v>
      </c>
      <c r="N3608" s="216">
        <v>0</v>
      </c>
      <c r="O3608" s="216">
        <v>38.18</v>
      </c>
      <c r="P3608" s="216">
        <v>0</v>
      </c>
      <c r="Q3608" s="335">
        <v>0</v>
      </c>
      <c r="R3608" s="234"/>
      <c r="S3608" s="293" t="e">
        <f>#REF!</f>
        <v>#REF!</v>
      </c>
    </row>
    <row r="3609" spans="2:19" s="194" customFormat="1" x14ac:dyDescent="0.25">
      <c r="B3609" s="232">
        <v>3615</v>
      </c>
      <c r="C3609" s="315">
        <v>45540</v>
      </c>
      <c r="D3609" s="195" t="s">
        <v>476</v>
      </c>
      <c r="E3609" s="196" t="s">
        <v>92</v>
      </c>
      <c r="F3609" s="196" t="s">
        <v>470</v>
      </c>
      <c r="G3609" s="196" t="s">
        <v>210</v>
      </c>
      <c r="H3609" s="196">
        <v>4.1500000000000004</v>
      </c>
      <c r="I3609" s="196"/>
      <c r="J3609" s="196">
        <v>0</v>
      </c>
      <c r="K3609" s="448"/>
      <c r="L3609" s="196"/>
      <c r="M3609" s="196"/>
      <c r="N3609" s="216">
        <v>0</v>
      </c>
      <c r="O3609" s="216">
        <v>0</v>
      </c>
      <c r="P3609" s="216">
        <v>0</v>
      </c>
      <c r="Q3609" s="335">
        <v>0</v>
      </c>
      <c r="R3609" s="234"/>
      <c r="S3609" s="293" t="e">
        <f>#REF!</f>
        <v>#REF!</v>
      </c>
    </row>
    <row r="3610" spans="2:19" s="194" customFormat="1" x14ac:dyDescent="0.25">
      <c r="B3610" s="232">
        <v>3616</v>
      </c>
      <c r="C3610" s="315">
        <v>45540</v>
      </c>
      <c r="D3610" s="195" t="s">
        <v>477</v>
      </c>
      <c r="E3610" s="196" t="s">
        <v>92</v>
      </c>
      <c r="F3610" s="196" t="s">
        <v>470</v>
      </c>
      <c r="G3610" s="196" t="s">
        <v>210</v>
      </c>
      <c r="H3610" s="196">
        <v>4.1500000000000004</v>
      </c>
      <c r="I3610" s="196"/>
      <c r="J3610" s="196">
        <v>0</v>
      </c>
      <c r="K3610" s="448"/>
      <c r="L3610" s="196"/>
      <c r="M3610" s="196"/>
      <c r="N3610" s="216">
        <v>0</v>
      </c>
      <c r="O3610" s="216">
        <v>0</v>
      </c>
      <c r="P3610" s="216">
        <v>0</v>
      </c>
      <c r="Q3610" s="335">
        <v>0</v>
      </c>
      <c r="R3610" s="234"/>
      <c r="S3610" s="293" t="e">
        <f>#REF!</f>
        <v>#REF!</v>
      </c>
    </row>
    <row r="3611" spans="2:19" s="194" customFormat="1" x14ac:dyDescent="0.25">
      <c r="B3611" s="232">
        <v>3617</v>
      </c>
      <c r="C3611" s="315">
        <v>45540</v>
      </c>
      <c r="D3611" s="195" t="s">
        <v>116</v>
      </c>
      <c r="E3611" s="196" t="s">
        <v>92</v>
      </c>
      <c r="F3611" s="196" t="s">
        <v>1</v>
      </c>
      <c r="G3611" s="196" t="s">
        <v>209</v>
      </c>
      <c r="H3611" s="196">
        <v>6.65</v>
      </c>
      <c r="I3611" s="196" t="s">
        <v>215</v>
      </c>
      <c r="J3611" s="196">
        <v>13</v>
      </c>
      <c r="K3611" s="448">
        <v>715500</v>
      </c>
      <c r="L3611" s="196" t="s">
        <v>1</v>
      </c>
      <c r="M3611" s="196" t="s">
        <v>298</v>
      </c>
      <c r="N3611" s="216">
        <v>0</v>
      </c>
      <c r="O3611" s="216">
        <v>99.41749999999999</v>
      </c>
      <c r="P3611" s="216">
        <v>0</v>
      </c>
      <c r="Q3611" s="335">
        <v>0</v>
      </c>
      <c r="R3611" s="234"/>
      <c r="S3611" s="293" t="e">
        <f>#REF!</f>
        <v>#REF!</v>
      </c>
    </row>
    <row r="3612" spans="2:19" s="194" customFormat="1" x14ac:dyDescent="0.25">
      <c r="B3612" s="232">
        <v>3618</v>
      </c>
      <c r="C3612" s="315">
        <v>45540</v>
      </c>
      <c r="D3612" s="195" t="s">
        <v>116</v>
      </c>
      <c r="E3612" s="196" t="s">
        <v>92</v>
      </c>
      <c r="F3612" s="196" t="s">
        <v>1</v>
      </c>
      <c r="G3612" s="196" t="s">
        <v>209</v>
      </c>
      <c r="H3612" s="196">
        <v>6.65</v>
      </c>
      <c r="I3612" s="196" t="s">
        <v>215</v>
      </c>
      <c r="J3612" s="196">
        <v>3</v>
      </c>
      <c r="K3612" s="448">
        <v>715650</v>
      </c>
      <c r="L3612" s="196" t="s">
        <v>62</v>
      </c>
      <c r="M3612" s="196" t="s">
        <v>298</v>
      </c>
      <c r="N3612" s="216">
        <v>0</v>
      </c>
      <c r="O3612" s="216">
        <v>22.942500000000003</v>
      </c>
      <c r="P3612" s="216">
        <v>0</v>
      </c>
      <c r="Q3612" s="335">
        <v>0</v>
      </c>
      <c r="R3612" s="234"/>
      <c r="S3612" s="293" t="e">
        <f>#REF!</f>
        <v>#REF!</v>
      </c>
    </row>
    <row r="3613" spans="2:19" s="194" customFormat="1" x14ac:dyDescent="0.25">
      <c r="B3613" s="232">
        <v>3619</v>
      </c>
      <c r="C3613" s="315">
        <v>45540</v>
      </c>
      <c r="D3613" s="195" t="s">
        <v>94</v>
      </c>
      <c r="E3613" s="196" t="s">
        <v>92</v>
      </c>
      <c r="F3613" s="196" t="s">
        <v>1</v>
      </c>
      <c r="G3613" s="196" t="s">
        <v>209</v>
      </c>
      <c r="H3613" s="196">
        <v>6.65</v>
      </c>
      <c r="I3613" s="196" t="s">
        <v>215</v>
      </c>
      <c r="J3613" s="196">
        <v>7</v>
      </c>
      <c r="K3613" s="448">
        <v>715200</v>
      </c>
      <c r="L3613" s="196" t="s">
        <v>1</v>
      </c>
      <c r="M3613" s="196" t="s">
        <v>298</v>
      </c>
      <c r="N3613" s="216">
        <v>0</v>
      </c>
      <c r="O3613" s="216">
        <v>53.532499999999999</v>
      </c>
      <c r="P3613" s="216">
        <v>0</v>
      </c>
      <c r="Q3613" s="335">
        <v>0</v>
      </c>
      <c r="R3613" s="234"/>
      <c r="S3613" s="293" t="e">
        <f>#REF!</f>
        <v>#REF!</v>
      </c>
    </row>
    <row r="3614" spans="2:19" s="194" customFormat="1" x14ac:dyDescent="0.25">
      <c r="B3614" s="232">
        <v>3620</v>
      </c>
      <c r="C3614" s="315">
        <v>45540</v>
      </c>
      <c r="D3614" s="195" t="s">
        <v>94</v>
      </c>
      <c r="E3614" s="196" t="s">
        <v>92</v>
      </c>
      <c r="F3614" s="196" t="s">
        <v>1</v>
      </c>
      <c r="G3614" s="196" t="s">
        <v>209</v>
      </c>
      <c r="H3614" s="196">
        <v>6.65</v>
      </c>
      <c r="I3614" s="196" t="s">
        <v>215</v>
      </c>
      <c r="J3614" s="196">
        <v>4</v>
      </c>
      <c r="K3614" s="448">
        <v>715650</v>
      </c>
      <c r="L3614" s="196" t="s">
        <v>62</v>
      </c>
      <c r="M3614" s="196" t="s">
        <v>298</v>
      </c>
      <c r="N3614" s="216">
        <v>0</v>
      </c>
      <c r="O3614" s="216">
        <v>30.59</v>
      </c>
      <c r="P3614" s="216">
        <v>0</v>
      </c>
      <c r="Q3614" s="335">
        <v>0</v>
      </c>
      <c r="R3614" s="234"/>
      <c r="S3614" s="293" t="e">
        <f>#REF!</f>
        <v>#REF!</v>
      </c>
    </row>
    <row r="3615" spans="2:19" s="194" customFormat="1" x14ac:dyDescent="0.25">
      <c r="B3615" s="232">
        <v>3621</v>
      </c>
      <c r="C3615" s="315">
        <v>45540</v>
      </c>
      <c r="D3615" s="195" t="s">
        <v>91</v>
      </c>
      <c r="E3615" s="196" t="s">
        <v>92</v>
      </c>
      <c r="F3615" s="196" t="s">
        <v>1</v>
      </c>
      <c r="G3615" s="196" t="s">
        <v>209</v>
      </c>
      <c r="H3615" s="196">
        <v>6.65</v>
      </c>
      <c r="I3615" s="196" t="s">
        <v>215</v>
      </c>
      <c r="J3615" s="196">
        <v>15</v>
      </c>
      <c r="K3615" s="448">
        <v>715200</v>
      </c>
      <c r="L3615" s="196" t="s">
        <v>1</v>
      </c>
      <c r="M3615" s="196" t="s">
        <v>298</v>
      </c>
      <c r="N3615" s="216">
        <v>0</v>
      </c>
      <c r="O3615" s="216">
        <v>114.71249999999999</v>
      </c>
      <c r="P3615" s="216">
        <v>0</v>
      </c>
      <c r="Q3615" s="335">
        <v>0</v>
      </c>
      <c r="R3615" s="234"/>
      <c r="S3615" s="293" t="e">
        <f>#REF!</f>
        <v>#REF!</v>
      </c>
    </row>
    <row r="3616" spans="2:19" s="194" customFormat="1" x14ac:dyDescent="0.25">
      <c r="B3616" s="232">
        <v>3622</v>
      </c>
      <c r="C3616" s="315">
        <v>45540</v>
      </c>
      <c r="D3616" s="195" t="s">
        <v>154</v>
      </c>
      <c r="E3616" s="196" t="s">
        <v>92</v>
      </c>
      <c r="F3616" s="196" t="s">
        <v>62</v>
      </c>
      <c r="G3616" s="196" t="s">
        <v>210</v>
      </c>
      <c r="H3616" s="196">
        <v>4.1500000000000004</v>
      </c>
      <c r="I3616" s="196" t="s">
        <v>215</v>
      </c>
      <c r="J3616" s="196">
        <v>30</v>
      </c>
      <c r="K3616" s="448">
        <v>715650</v>
      </c>
      <c r="L3616" s="196" t="s">
        <v>62</v>
      </c>
      <c r="M3616" s="196" t="s">
        <v>298</v>
      </c>
      <c r="N3616" s="216">
        <v>0</v>
      </c>
      <c r="O3616" s="216">
        <v>143.17500000000001</v>
      </c>
      <c r="P3616" s="216">
        <v>0</v>
      </c>
      <c r="Q3616" s="335">
        <v>0</v>
      </c>
      <c r="R3616" s="234"/>
      <c r="S3616" s="293" t="e">
        <f>#REF!</f>
        <v>#REF!</v>
      </c>
    </row>
    <row r="3617" spans="2:19" s="194" customFormat="1" x14ac:dyDescent="0.25">
      <c r="B3617" s="232">
        <v>3623</v>
      </c>
      <c r="C3617" s="315">
        <v>45540</v>
      </c>
      <c r="D3617" s="195" t="s">
        <v>154</v>
      </c>
      <c r="E3617" s="196" t="s">
        <v>92</v>
      </c>
      <c r="F3617" s="196" t="s">
        <v>62</v>
      </c>
      <c r="G3617" s="196" t="s">
        <v>210</v>
      </c>
      <c r="H3617" s="196">
        <v>4.1500000000000004</v>
      </c>
      <c r="I3617" s="196" t="s">
        <v>215</v>
      </c>
      <c r="J3617" s="196">
        <v>12</v>
      </c>
      <c r="K3617" s="448">
        <v>715650</v>
      </c>
      <c r="L3617" s="196" t="s">
        <v>62</v>
      </c>
      <c r="M3617" s="196" t="s">
        <v>298</v>
      </c>
      <c r="N3617" s="216">
        <v>0</v>
      </c>
      <c r="O3617" s="216">
        <v>57.27</v>
      </c>
      <c r="P3617" s="216">
        <v>0</v>
      </c>
      <c r="Q3617" s="335">
        <v>0</v>
      </c>
      <c r="R3617" s="234"/>
      <c r="S3617" s="293" t="e">
        <f>#REF!</f>
        <v>#REF!</v>
      </c>
    </row>
    <row r="3618" spans="2:19" s="194" customFormat="1" x14ac:dyDescent="0.25">
      <c r="B3618" s="232">
        <v>3624</v>
      </c>
      <c r="C3618" s="315">
        <v>45540</v>
      </c>
      <c r="D3618" s="195" t="s">
        <v>155</v>
      </c>
      <c r="E3618" s="196" t="s">
        <v>92</v>
      </c>
      <c r="F3618" s="196" t="s">
        <v>62</v>
      </c>
      <c r="G3618" s="196" t="s">
        <v>210</v>
      </c>
      <c r="H3618" s="196">
        <v>4.1500000000000004</v>
      </c>
      <c r="I3618" s="196" t="s">
        <v>215</v>
      </c>
      <c r="J3618" s="196">
        <v>14</v>
      </c>
      <c r="K3618" s="448">
        <v>715650</v>
      </c>
      <c r="L3618" s="196" t="s">
        <v>62</v>
      </c>
      <c r="M3618" s="196" t="s">
        <v>298</v>
      </c>
      <c r="N3618" s="216">
        <v>0</v>
      </c>
      <c r="O3618" s="216">
        <v>66.814999999999998</v>
      </c>
      <c r="P3618" s="216">
        <v>0</v>
      </c>
      <c r="Q3618" s="335">
        <v>0</v>
      </c>
      <c r="R3618" s="234"/>
      <c r="S3618" s="293" t="e">
        <f>#REF!</f>
        <v>#REF!</v>
      </c>
    </row>
    <row r="3619" spans="2:19" s="194" customFormat="1" x14ac:dyDescent="0.25">
      <c r="B3619" s="232">
        <v>3625</v>
      </c>
      <c r="C3619" s="315">
        <v>45540</v>
      </c>
      <c r="D3619" s="195" t="s">
        <v>155</v>
      </c>
      <c r="E3619" s="196" t="s">
        <v>92</v>
      </c>
      <c r="F3619" s="196" t="s">
        <v>62</v>
      </c>
      <c r="G3619" s="196" t="s">
        <v>210</v>
      </c>
      <c r="H3619" s="196">
        <v>4.1500000000000004</v>
      </c>
      <c r="I3619" s="196" t="s">
        <v>215</v>
      </c>
      <c r="J3619" s="196">
        <v>7</v>
      </c>
      <c r="K3619" s="448">
        <v>715650</v>
      </c>
      <c r="L3619" s="196" t="s">
        <v>62</v>
      </c>
      <c r="M3619" s="196" t="s">
        <v>298</v>
      </c>
      <c r="N3619" s="216">
        <v>0</v>
      </c>
      <c r="O3619" s="216">
        <v>33.407499999999999</v>
      </c>
      <c r="P3619" s="216">
        <v>0</v>
      </c>
      <c r="Q3619" s="335">
        <v>0</v>
      </c>
      <c r="R3619" s="234"/>
      <c r="S3619" s="293" t="e">
        <f>#REF!</f>
        <v>#REF!</v>
      </c>
    </row>
    <row r="3620" spans="2:19" s="194" customFormat="1" x14ac:dyDescent="0.25">
      <c r="B3620" s="232">
        <v>3626</v>
      </c>
      <c r="C3620" s="315">
        <v>45540</v>
      </c>
      <c r="D3620" s="195" t="s">
        <v>426</v>
      </c>
      <c r="E3620" s="196" t="s">
        <v>159</v>
      </c>
      <c r="F3620" s="196" t="s">
        <v>381</v>
      </c>
      <c r="G3620" s="196" t="s">
        <v>159</v>
      </c>
      <c r="H3620" s="196">
        <v>10</v>
      </c>
      <c r="I3620" s="196" t="s">
        <v>66</v>
      </c>
      <c r="J3620" s="196">
        <v>4</v>
      </c>
      <c r="K3620" s="448"/>
      <c r="L3620" s="196" t="s">
        <v>356</v>
      </c>
      <c r="M3620" s="196"/>
      <c r="N3620" s="216">
        <v>0</v>
      </c>
      <c r="O3620" s="216">
        <v>0</v>
      </c>
      <c r="P3620" s="216">
        <v>40</v>
      </c>
      <c r="Q3620" s="335">
        <v>0</v>
      </c>
      <c r="R3620" s="234"/>
      <c r="S3620" s="293" t="e">
        <f>#REF!</f>
        <v>#REF!</v>
      </c>
    </row>
    <row r="3621" spans="2:19" s="194" customFormat="1" x14ac:dyDescent="0.25">
      <c r="B3621" s="232">
        <v>3627</v>
      </c>
      <c r="C3621" s="315">
        <v>45540</v>
      </c>
      <c r="D3621" s="195" t="s">
        <v>277</v>
      </c>
      <c r="E3621" s="196" t="s">
        <v>176</v>
      </c>
      <c r="F3621" s="196" t="s">
        <v>7</v>
      </c>
      <c r="G3621" s="196" t="s">
        <v>209</v>
      </c>
      <c r="H3621" s="196">
        <v>7</v>
      </c>
      <c r="I3621" s="196"/>
      <c r="J3621" s="196">
        <v>0</v>
      </c>
      <c r="K3621" s="448"/>
      <c r="L3621" s="196"/>
      <c r="M3621" s="196"/>
      <c r="N3621" s="216">
        <v>0</v>
      </c>
      <c r="O3621" s="216">
        <v>0</v>
      </c>
      <c r="P3621" s="216">
        <v>0</v>
      </c>
      <c r="Q3621" s="335">
        <v>0</v>
      </c>
      <c r="R3621" s="234"/>
      <c r="S3621" s="293" t="e">
        <f>#REF!</f>
        <v>#REF!</v>
      </c>
    </row>
    <row r="3622" spans="2:19" s="194" customFormat="1" x14ac:dyDescent="0.25">
      <c r="B3622" s="232">
        <v>3628</v>
      </c>
      <c r="C3622" s="315">
        <v>45540</v>
      </c>
      <c r="D3622" s="195" t="s">
        <v>261</v>
      </c>
      <c r="E3622" s="196" t="s">
        <v>269</v>
      </c>
      <c r="F3622" s="196" t="s">
        <v>7</v>
      </c>
      <c r="G3622" s="196" t="s">
        <v>210</v>
      </c>
      <c r="H3622" s="196">
        <v>5</v>
      </c>
      <c r="I3622" s="196"/>
      <c r="J3622" s="196">
        <v>0</v>
      </c>
      <c r="K3622" s="448"/>
      <c r="L3622" s="196"/>
      <c r="M3622" s="196"/>
      <c r="N3622" s="216">
        <v>0</v>
      </c>
      <c r="O3622" s="216">
        <v>0</v>
      </c>
      <c r="P3622" s="216">
        <v>0</v>
      </c>
      <c r="Q3622" s="335">
        <v>0</v>
      </c>
      <c r="R3622" s="234"/>
      <c r="S3622" s="293" t="e">
        <f>#REF!</f>
        <v>#REF!</v>
      </c>
    </row>
    <row r="3623" spans="2:19" s="194" customFormat="1" x14ac:dyDescent="0.25">
      <c r="B3623" s="232">
        <v>3629</v>
      </c>
      <c r="C3623" s="315">
        <v>45540</v>
      </c>
      <c r="D3623" s="195" t="s">
        <v>254</v>
      </c>
      <c r="E3623" s="196" t="s">
        <v>159</v>
      </c>
      <c r="F3623" s="196" t="s">
        <v>7</v>
      </c>
      <c r="G3623" s="196" t="s">
        <v>159</v>
      </c>
      <c r="H3623" s="196">
        <v>10</v>
      </c>
      <c r="I3623" s="196"/>
      <c r="J3623" s="196">
        <v>0</v>
      </c>
      <c r="K3623" s="448"/>
      <c r="L3623" s="196"/>
      <c r="M3623" s="196"/>
      <c r="N3623" s="216">
        <v>0</v>
      </c>
      <c r="O3623" s="216">
        <v>0</v>
      </c>
      <c r="P3623" s="216">
        <v>0</v>
      </c>
      <c r="Q3623" s="335">
        <v>0</v>
      </c>
      <c r="R3623" s="234"/>
      <c r="S3623" s="293" t="e">
        <f>#REF!</f>
        <v>#REF!</v>
      </c>
    </row>
    <row r="3624" spans="2:19" s="194" customFormat="1" x14ac:dyDescent="0.25">
      <c r="B3624" s="232">
        <v>3630</v>
      </c>
      <c r="C3624" s="315">
        <v>45540</v>
      </c>
      <c r="D3624" s="195" t="s">
        <v>352</v>
      </c>
      <c r="E3624" s="196" t="s">
        <v>176</v>
      </c>
      <c r="F3624" s="196" t="s">
        <v>7</v>
      </c>
      <c r="G3624" s="196" t="s">
        <v>209</v>
      </c>
      <c r="H3624" s="196">
        <v>7</v>
      </c>
      <c r="I3624" s="196"/>
      <c r="J3624" s="196">
        <v>0</v>
      </c>
      <c r="K3624" s="448"/>
      <c r="L3624" s="196"/>
      <c r="M3624" s="196"/>
      <c r="N3624" s="216">
        <v>0</v>
      </c>
      <c r="O3624" s="216">
        <v>0</v>
      </c>
      <c r="P3624" s="216">
        <v>0</v>
      </c>
      <c r="Q3624" s="335">
        <v>0</v>
      </c>
      <c r="R3624" s="234"/>
      <c r="S3624" s="293" t="e">
        <f>#REF!</f>
        <v>#REF!</v>
      </c>
    </row>
    <row r="3625" spans="2:19" s="194" customFormat="1" x14ac:dyDescent="0.25">
      <c r="B3625" s="232">
        <v>3631</v>
      </c>
      <c r="C3625" s="315">
        <v>45540</v>
      </c>
      <c r="D3625" s="195" t="s">
        <v>175</v>
      </c>
      <c r="E3625" s="196" t="s">
        <v>176</v>
      </c>
      <c r="F3625" s="196" t="s">
        <v>7</v>
      </c>
      <c r="G3625" s="196" t="s">
        <v>209</v>
      </c>
      <c r="H3625" s="196">
        <v>7</v>
      </c>
      <c r="I3625" s="196"/>
      <c r="J3625" s="196">
        <v>0</v>
      </c>
      <c r="K3625" s="448"/>
      <c r="L3625" s="196"/>
      <c r="M3625" s="196"/>
      <c r="N3625" s="216">
        <v>0</v>
      </c>
      <c r="O3625" s="216">
        <v>0</v>
      </c>
      <c r="P3625" s="216">
        <v>0</v>
      </c>
      <c r="Q3625" s="335">
        <v>0</v>
      </c>
      <c r="R3625" s="234"/>
      <c r="S3625" s="293" t="e">
        <f>#REF!</f>
        <v>#REF!</v>
      </c>
    </row>
    <row r="3626" spans="2:19" s="194" customFormat="1" x14ac:dyDescent="0.25">
      <c r="B3626" s="232">
        <v>3632</v>
      </c>
      <c r="C3626" s="315">
        <v>45540</v>
      </c>
      <c r="D3626" s="195" t="s">
        <v>171</v>
      </c>
      <c r="E3626" s="196" t="s">
        <v>159</v>
      </c>
      <c r="F3626" s="196" t="s">
        <v>7</v>
      </c>
      <c r="G3626" s="196" t="s">
        <v>159</v>
      </c>
      <c r="H3626" s="196">
        <v>11.2</v>
      </c>
      <c r="I3626" s="196"/>
      <c r="J3626" s="196">
        <v>0</v>
      </c>
      <c r="K3626" s="448"/>
      <c r="L3626" s="196"/>
      <c r="M3626" s="196"/>
      <c r="N3626" s="216">
        <v>0</v>
      </c>
      <c r="O3626" s="216">
        <v>0</v>
      </c>
      <c r="P3626" s="216">
        <v>0</v>
      </c>
      <c r="Q3626" s="335">
        <v>0</v>
      </c>
      <c r="R3626" s="234"/>
      <c r="S3626" s="293" t="e">
        <f>#REF!</f>
        <v>#REF!</v>
      </c>
    </row>
    <row r="3627" spans="2:19" s="194" customFormat="1" x14ac:dyDescent="0.25">
      <c r="B3627" s="232">
        <v>3633</v>
      </c>
      <c r="C3627" s="315">
        <v>45540</v>
      </c>
      <c r="D3627" s="195" t="s">
        <v>150</v>
      </c>
      <c r="E3627" s="196" t="s">
        <v>92</v>
      </c>
      <c r="F3627" s="196" t="s">
        <v>63</v>
      </c>
      <c r="G3627" s="196" t="s">
        <v>210</v>
      </c>
      <c r="H3627" s="196">
        <v>4.1500000000000004</v>
      </c>
      <c r="I3627" s="196" t="s">
        <v>215</v>
      </c>
      <c r="J3627" s="196">
        <v>6</v>
      </c>
      <c r="K3627" s="448">
        <v>715200</v>
      </c>
      <c r="L3627" s="196" t="s">
        <v>63</v>
      </c>
      <c r="M3627" s="196" t="s">
        <v>297</v>
      </c>
      <c r="N3627" s="216">
        <v>0</v>
      </c>
      <c r="O3627" s="216">
        <v>28.635000000000002</v>
      </c>
      <c r="P3627" s="216">
        <v>0</v>
      </c>
      <c r="Q3627" s="335">
        <v>0</v>
      </c>
      <c r="R3627" s="234"/>
      <c r="S3627" s="293" t="e">
        <f>#REF!</f>
        <v>#REF!</v>
      </c>
    </row>
    <row r="3628" spans="2:19" s="194" customFormat="1" x14ac:dyDescent="0.25">
      <c r="B3628" s="232">
        <v>3634</v>
      </c>
      <c r="C3628" s="315">
        <v>45540</v>
      </c>
      <c r="D3628" s="195" t="s">
        <v>150</v>
      </c>
      <c r="E3628" s="196" t="s">
        <v>92</v>
      </c>
      <c r="F3628" s="196" t="s">
        <v>63</v>
      </c>
      <c r="G3628" s="196" t="s">
        <v>210</v>
      </c>
      <c r="H3628" s="196">
        <v>4.1500000000000004</v>
      </c>
      <c r="I3628" s="196" t="s">
        <v>215</v>
      </c>
      <c r="J3628" s="196">
        <v>10</v>
      </c>
      <c r="K3628" s="448">
        <v>715200</v>
      </c>
      <c r="L3628" s="196" t="s">
        <v>63</v>
      </c>
      <c r="M3628" s="196" t="s">
        <v>297</v>
      </c>
      <c r="N3628" s="216">
        <v>0</v>
      </c>
      <c r="O3628" s="216">
        <v>47.724999999999994</v>
      </c>
      <c r="P3628" s="216">
        <v>0</v>
      </c>
      <c r="Q3628" s="335">
        <v>0</v>
      </c>
      <c r="R3628" s="234"/>
      <c r="S3628" s="293" t="e">
        <f>#REF!</f>
        <v>#REF!</v>
      </c>
    </row>
    <row r="3629" spans="2:19" s="194" customFormat="1" x14ac:dyDescent="0.25">
      <c r="B3629" s="232">
        <v>3635</v>
      </c>
      <c r="C3629" s="315">
        <v>45540</v>
      </c>
      <c r="D3629" s="195" t="s">
        <v>150</v>
      </c>
      <c r="E3629" s="196" t="s">
        <v>92</v>
      </c>
      <c r="F3629" s="196" t="s">
        <v>63</v>
      </c>
      <c r="G3629" s="196" t="s">
        <v>210</v>
      </c>
      <c r="H3629" s="196">
        <v>4.1500000000000004</v>
      </c>
      <c r="I3629" s="196" t="s">
        <v>215</v>
      </c>
      <c r="J3629" s="196">
        <v>5</v>
      </c>
      <c r="K3629" s="448">
        <v>715200</v>
      </c>
      <c r="L3629" s="196" t="s">
        <v>63</v>
      </c>
      <c r="M3629" s="196" t="s">
        <v>297</v>
      </c>
      <c r="N3629" s="216">
        <v>0</v>
      </c>
      <c r="O3629" s="216">
        <v>23.862499999999997</v>
      </c>
      <c r="P3629" s="216">
        <v>0</v>
      </c>
      <c r="Q3629" s="335">
        <v>0</v>
      </c>
      <c r="R3629" s="234"/>
      <c r="S3629" s="293" t="e">
        <f>#REF!</f>
        <v>#REF!</v>
      </c>
    </row>
    <row r="3630" spans="2:19" s="194" customFormat="1" x14ac:dyDescent="0.25">
      <c r="B3630" s="232">
        <v>3636</v>
      </c>
      <c r="C3630" s="315">
        <v>45540</v>
      </c>
      <c r="D3630" s="195" t="s">
        <v>148</v>
      </c>
      <c r="E3630" s="196" t="s">
        <v>92</v>
      </c>
      <c r="F3630" s="196" t="s">
        <v>63</v>
      </c>
      <c r="G3630" s="196" t="s">
        <v>210</v>
      </c>
      <c r="H3630" s="196">
        <v>4.1500000000000004</v>
      </c>
      <c r="I3630" s="196" t="s">
        <v>215</v>
      </c>
      <c r="J3630" s="196">
        <v>7</v>
      </c>
      <c r="K3630" s="448">
        <v>715200</v>
      </c>
      <c r="L3630" s="196" t="s">
        <v>63</v>
      </c>
      <c r="M3630" s="196" t="s">
        <v>297</v>
      </c>
      <c r="N3630" s="216">
        <v>0</v>
      </c>
      <c r="O3630" s="216">
        <v>33.407499999999999</v>
      </c>
      <c r="P3630" s="216">
        <v>0</v>
      </c>
      <c r="Q3630" s="335">
        <v>0</v>
      </c>
      <c r="R3630" s="234"/>
      <c r="S3630" s="293" t="e">
        <f>#REF!</f>
        <v>#REF!</v>
      </c>
    </row>
    <row r="3631" spans="2:19" s="194" customFormat="1" x14ac:dyDescent="0.25">
      <c r="B3631" s="232">
        <v>3637</v>
      </c>
      <c r="C3631" s="315">
        <v>45540</v>
      </c>
      <c r="D3631" s="195" t="s">
        <v>148</v>
      </c>
      <c r="E3631" s="196" t="s">
        <v>92</v>
      </c>
      <c r="F3631" s="196" t="s">
        <v>63</v>
      </c>
      <c r="G3631" s="196" t="s">
        <v>210</v>
      </c>
      <c r="H3631" s="196">
        <v>4.1500000000000004</v>
      </c>
      <c r="I3631" s="196" t="s">
        <v>215</v>
      </c>
      <c r="J3631" s="196">
        <v>10</v>
      </c>
      <c r="K3631" s="448">
        <v>715200</v>
      </c>
      <c r="L3631" s="196" t="s">
        <v>63</v>
      </c>
      <c r="M3631" s="196" t="s">
        <v>297</v>
      </c>
      <c r="N3631" s="216">
        <v>0</v>
      </c>
      <c r="O3631" s="216">
        <v>47.724999999999994</v>
      </c>
      <c r="P3631" s="216">
        <v>0</v>
      </c>
      <c r="Q3631" s="335">
        <v>0</v>
      </c>
      <c r="R3631" s="234"/>
      <c r="S3631" s="293" t="e">
        <f>#REF!</f>
        <v>#REF!</v>
      </c>
    </row>
    <row r="3632" spans="2:19" s="194" customFormat="1" x14ac:dyDescent="0.25">
      <c r="B3632" s="232">
        <v>3638</v>
      </c>
      <c r="C3632" s="315">
        <v>45540</v>
      </c>
      <c r="D3632" s="195" t="s">
        <v>148</v>
      </c>
      <c r="E3632" s="196" t="s">
        <v>92</v>
      </c>
      <c r="F3632" s="196" t="s">
        <v>63</v>
      </c>
      <c r="G3632" s="196" t="s">
        <v>210</v>
      </c>
      <c r="H3632" s="196">
        <v>4.1500000000000004</v>
      </c>
      <c r="I3632" s="196" t="s">
        <v>215</v>
      </c>
      <c r="J3632" s="196">
        <v>5</v>
      </c>
      <c r="K3632" s="448">
        <v>715200</v>
      </c>
      <c r="L3632" s="196" t="s">
        <v>63</v>
      </c>
      <c r="M3632" s="196" t="s">
        <v>297</v>
      </c>
      <c r="N3632" s="216">
        <v>0</v>
      </c>
      <c r="O3632" s="216">
        <v>23.862499999999997</v>
      </c>
      <c r="P3632" s="216">
        <v>0</v>
      </c>
      <c r="Q3632" s="335">
        <v>0</v>
      </c>
      <c r="R3632" s="234"/>
      <c r="S3632" s="293" t="e">
        <f>#REF!</f>
        <v>#REF!</v>
      </c>
    </row>
    <row r="3633" spans="2:19" s="194" customFormat="1" x14ac:dyDescent="0.25">
      <c r="B3633" s="232">
        <v>3639</v>
      </c>
      <c r="C3633" s="315">
        <v>45540</v>
      </c>
      <c r="D3633" s="195" t="s">
        <v>177</v>
      </c>
      <c r="E3633" s="196" t="s">
        <v>159</v>
      </c>
      <c r="F3633" s="196" t="s">
        <v>8</v>
      </c>
      <c r="G3633" s="196" t="s">
        <v>159</v>
      </c>
      <c r="H3633" s="196">
        <v>11.6</v>
      </c>
      <c r="I3633" s="196" t="s">
        <v>66</v>
      </c>
      <c r="J3633" s="196">
        <v>5</v>
      </c>
      <c r="K3633" s="448"/>
      <c r="L3633" s="196" t="s">
        <v>356</v>
      </c>
      <c r="M3633" s="196"/>
      <c r="N3633" s="216">
        <v>0</v>
      </c>
      <c r="O3633" s="216">
        <v>0</v>
      </c>
      <c r="P3633" s="216">
        <v>58</v>
      </c>
      <c r="Q3633" s="335">
        <v>0</v>
      </c>
      <c r="R3633" s="234"/>
      <c r="S3633" s="293" t="e">
        <f>#REF!</f>
        <v>#REF!</v>
      </c>
    </row>
    <row r="3634" spans="2:19" s="194" customFormat="1" x14ac:dyDescent="0.25">
      <c r="B3634" s="232">
        <v>3640</v>
      </c>
      <c r="C3634" s="315">
        <v>45540</v>
      </c>
      <c r="D3634" s="195" t="s">
        <v>139</v>
      </c>
      <c r="E3634" s="196" t="s">
        <v>92</v>
      </c>
      <c r="F3634" s="196" t="s">
        <v>2</v>
      </c>
      <c r="G3634" s="196" t="s">
        <v>209</v>
      </c>
      <c r="H3634" s="196">
        <v>7</v>
      </c>
      <c r="I3634" s="196" t="s">
        <v>214</v>
      </c>
      <c r="J3634" s="196">
        <v>18</v>
      </c>
      <c r="K3634" s="448">
        <v>712650</v>
      </c>
      <c r="L3634" s="196" t="s">
        <v>2</v>
      </c>
      <c r="M3634" s="196" t="s">
        <v>298</v>
      </c>
      <c r="N3634" s="216">
        <v>126</v>
      </c>
      <c r="O3634" s="216">
        <v>0</v>
      </c>
      <c r="P3634" s="216">
        <v>0</v>
      </c>
      <c r="Q3634" s="335">
        <v>0</v>
      </c>
      <c r="R3634" s="234"/>
      <c r="S3634" s="293" t="e">
        <f>#REF!</f>
        <v>#REF!</v>
      </c>
    </row>
    <row r="3635" spans="2:19" s="194" customFormat="1" x14ac:dyDescent="0.25">
      <c r="B3635" s="232">
        <v>3641</v>
      </c>
      <c r="C3635" s="315">
        <v>45540</v>
      </c>
      <c r="D3635" s="195" t="s">
        <v>140</v>
      </c>
      <c r="E3635" s="196" t="s">
        <v>92</v>
      </c>
      <c r="F3635" s="196" t="s">
        <v>2</v>
      </c>
      <c r="G3635" s="196" t="s">
        <v>209</v>
      </c>
      <c r="H3635" s="196">
        <v>7</v>
      </c>
      <c r="I3635" s="196" t="s">
        <v>214</v>
      </c>
      <c r="J3635" s="196">
        <v>18</v>
      </c>
      <c r="K3635" s="448">
        <v>712650</v>
      </c>
      <c r="L3635" s="196" t="s">
        <v>2</v>
      </c>
      <c r="M3635" s="196" t="s">
        <v>298</v>
      </c>
      <c r="N3635" s="216">
        <v>126</v>
      </c>
      <c r="O3635" s="216">
        <v>0</v>
      </c>
      <c r="P3635" s="216">
        <v>0</v>
      </c>
      <c r="Q3635" s="335">
        <v>0</v>
      </c>
      <c r="R3635" s="234"/>
      <c r="S3635" s="293" t="e">
        <f>#REF!</f>
        <v>#REF!</v>
      </c>
    </row>
    <row r="3636" spans="2:19" s="194" customFormat="1" x14ac:dyDescent="0.25">
      <c r="B3636" s="232">
        <v>3642</v>
      </c>
      <c r="C3636" s="315">
        <v>45540</v>
      </c>
      <c r="D3636" s="195" t="s">
        <v>141</v>
      </c>
      <c r="E3636" s="196" t="s">
        <v>92</v>
      </c>
      <c r="F3636" s="196" t="s">
        <v>2</v>
      </c>
      <c r="G3636" s="196" t="s">
        <v>209</v>
      </c>
      <c r="H3636" s="196">
        <v>7</v>
      </c>
      <c r="I3636" s="196" t="s">
        <v>214</v>
      </c>
      <c r="J3636" s="196">
        <v>18</v>
      </c>
      <c r="K3636" s="448">
        <v>712650</v>
      </c>
      <c r="L3636" s="196" t="s">
        <v>2</v>
      </c>
      <c r="M3636" s="196" t="s">
        <v>298</v>
      </c>
      <c r="N3636" s="216">
        <v>126</v>
      </c>
      <c r="O3636" s="216">
        <v>0</v>
      </c>
      <c r="P3636" s="216">
        <v>0</v>
      </c>
      <c r="Q3636" s="335">
        <v>0</v>
      </c>
      <c r="R3636" s="234"/>
      <c r="S3636" s="293" t="e">
        <f>#REF!</f>
        <v>#REF!</v>
      </c>
    </row>
    <row r="3637" spans="2:19" s="194" customFormat="1" x14ac:dyDescent="0.25">
      <c r="B3637" s="232">
        <v>3643</v>
      </c>
      <c r="C3637" s="315">
        <v>45540</v>
      </c>
      <c r="D3637" s="195" t="s">
        <v>252</v>
      </c>
      <c r="E3637" s="196" t="s">
        <v>92</v>
      </c>
      <c r="F3637" s="196" t="s">
        <v>2</v>
      </c>
      <c r="G3637" s="196" t="s">
        <v>209</v>
      </c>
      <c r="H3637" s="196">
        <v>7</v>
      </c>
      <c r="I3637" s="196" t="s">
        <v>214</v>
      </c>
      <c r="J3637" s="196">
        <v>18</v>
      </c>
      <c r="K3637" s="448">
        <v>712650</v>
      </c>
      <c r="L3637" s="196" t="s">
        <v>2</v>
      </c>
      <c r="M3637" s="196" t="s">
        <v>298</v>
      </c>
      <c r="N3637" s="216">
        <v>126</v>
      </c>
      <c r="O3637" s="216">
        <v>0</v>
      </c>
      <c r="P3637" s="216">
        <v>0</v>
      </c>
      <c r="Q3637" s="335">
        <v>0</v>
      </c>
      <c r="R3637" s="234"/>
      <c r="S3637" s="293" t="e">
        <f>#REF!</f>
        <v>#REF!</v>
      </c>
    </row>
    <row r="3638" spans="2:19" s="194" customFormat="1" x14ac:dyDescent="0.25">
      <c r="B3638" s="232">
        <v>3644</v>
      </c>
      <c r="C3638" s="315">
        <v>45540</v>
      </c>
      <c r="D3638" s="195" t="s">
        <v>259</v>
      </c>
      <c r="E3638" s="196" t="s">
        <v>92</v>
      </c>
      <c r="F3638" s="196" t="s">
        <v>2</v>
      </c>
      <c r="G3638" s="196" t="s">
        <v>209</v>
      </c>
      <c r="H3638" s="196">
        <v>7</v>
      </c>
      <c r="I3638" s="196" t="s">
        <v>214</v>
      </c>
      <c r="J3638" s="196">
        <v>18</v>
      </c>
      <c r="K3638" s="448">
        <v>712650</v>
      </c>
      <c r="L3638" s="196" t="s">
        <v>2</v>
      </c>
      <c r="M3638" s="196" t="s">
        <v>298</v>
      </c>
      <c r="N3638" s="216">
        <v>126</v>
      </c>
      <c r="O3638" s="216">
        <v>0</v>
      </c>
      <c r="P3638" s="216">
        <v>0</v>
      </c>
      <c r="Q3638" s="335">
        <v>0</v>
      </c>
      <c r="R3638" s="234"/>
      <c r="S3638" s="293" t="e">
        <f>#REF!</f>
        <v>#REF!</v>
      </c>
    </row>
    <row r="3639" spans="2:19" s="194" customFormat="1" x14ac:dyDescent="0.25">
      <c r="B3639" s="232">
        <v>3645</v>
      </c>
      <c r="C3639" s="315">
        <v>45540</v>
      </c>
      <c r="D3639" s="195" t="s">
        <v>260</v>
      </c>
      <c r="E3639" s="196" t="s">
        <v>92</v>
      </c>
      <c r="F3639" s="196" t="s">
        <v>2</v>
      </c>
      <c r="G3639" s="196" t="s">
        <v>209</v>
      </c>
      <c r="H3639" s="196">
        <v>7</v>
      </c>
      <c r="I3639" s="196" t="s">
        <v>214</v>
      </c>
      <c r="J3639" s="196">
        <v>0</v>
      </c>
      <c r="K3639" s="448">
        <v>712650</v>
      </c>
      <c r="L3639" s="196" t="s">
        <v>2</v>
      </c>
      <c r="M3639" s="196" t="s">
        <v>298</v>
      </c>
      <c r="N3639" s="216">
        <v>0</v>
      </c>
      <c r="O3639" s="216">
        <v>0</v>
      </c>
      <c r="P3639" s="216">
        <v>0</v>
      </c>
      <c r="Q3639" s="335">
        <v>0</v>
      </c>
      <c r="R3639" s="234"/>
      <c r="S3639" s="293" t="e">
        <f>#REF!</f>
        <v>#REF!</v>
      </c>
    </row>
    <row r="3640" spans="2:19" s="194" customFormat="1" x14ac:dyDescent="0.25">
      <c r="B3640" s="232">
        <v>3646</v>
      </c>
      <c r="C3640" s="315">
        <v>45540</v>
      </c>
      <c r="D3640" s="195" t="s">
        <v>379</v>
      </c>
      <c r="E3640" s="196" t="s">
        <v>269</v>
      </c>
      <c r="F3640" s="196" t="s">
        <v>381</v>
      </c>
      <c r="G3640" s="196" t="s">
        <v>210</v>
      </c>
      <c r="H3640" s="196">
        <v>4.1500000000000004</v>
      </c>
      <c r="I3640" s="196" t="s">
        <v>215</v>
      </c>
      <c r="J3640" s="196">
        <v>7</v>
      </c>
      <c r="K3640" s="448">
        <v>715650</v>
      </c>
      <c r="L3640" s="196" t="s">
        <v>381</v>
      </c>
      <c r="M3640" s="196" t="s">
        <v>298</v>
      </c>
      <c r="N3640" s="216">
        <v>0</v>
      </c>
      <c r="O3640" s="216">
        <v>33.407499999999999</v>
      </c>
      <c r="P3640" s="216">
        <v>0</v>
      </c>
      <c r="Q3640" s="335">
        <v>0</v>
      </c>
      <c r="R3640" s="234"/>
      <c r="S3640" s="293" t="e">
        <f>#REF!</f>
        <v>#REF!</v>
      </c>
    </row>
    <row r="3641" spans="2:19" s="194" customFormat="1" x14ac:dyDescent="0.25">
      <c r="B3641" s="232">
        <v>3647</v>
      </c>
      <c r="C3641" s="315">
        <v>45540</v>
      </c>
      <c r="D3641" s="195" t="s">
        <v>379</v>
      </c>
      <c r="E3641" s="196" t="s">
        <v>269</v>
      </c>
      <c r="F3641" s="196" t="s">
        <v>381</v>
      </c>
      <c r="G3641" s="196" t="s">
        <v>210</v>
      </c>
      <c r="H3641" s="196">
        <v>4.1500000000000004</v>
      </c>
      <c r="I3641" s="196" t="s">
        <v>215</v>
      </c>
      <c r="J3641" s="196">
        <v>11</v>
      </c>
      <c r="K3641" s="448">
        <v>715650</v>
      </c>
      <c r="L3641" s="196" t="s">
        <v>381</v>
      </c>
      <c r="M3641" s="196" t="s">
        <v>298</v>
      </c>
      <c r="N3641" s="216">
        <v>0</v>
      </c>
      <c r="O3641" s="216">
        <v>52.497500000000002</v>
      </c>
      <c r="P3641" s="216">
        <v>0</v>
      </c>
      <c r="Q3641" s="335">
        <v>0</v>
      </c>
      <c r="R3641" s="234"/>
      <c r="S3641" s="293" t="e">
        <f>#REF!</f>
        <v>#REF!</v>
      </c>
    </row>
    <row r="3642" spans="2:19" s="194" customFormat="1" x14ac:dyDescent="0.25">
      <c r="B3642" s="232">
        <v>3648</v>
      </c>
      <c r="C3642" s="315">
        <v>45540</v>
      </c>
      <c r="D3642" s="195" t="s">
        <v>379</v>
      </c>
      <c r="E3642" s="196" t="s">
        <v>269</v>
      </c>
      <c r="F3642" s="196" t="s">
        <v>381</v>
      </c>
      <c r="G3642" s="196" t="s">
        <v>210</v>
      </c>
      <c r="H3642" s="196">
        <v>4.1500000000000004</v>
      </c>
      <c r="I3642" s="196" t="s">
        <v>215</v>
      </c>
      <c r="J3642" s="196">
        <v>7</v>
      </c>
      <c r="K3642" s="448">
        <v>715650</v>
      </c>
      <c r="L3642" s="196" t="s">
        <v>381</v>
      </c>
      <c r="M3642" s="196" t="s">
        <v>298</v>
      </c>
      <c r="N3642" s="216">
        <v>0</v>
      </c>
      <c r="O3642" s="216">
        <v>33.407499999999999</v>
      </c>
      <c r="P3642" s="216">
        <v>0</v>
      </c>
      <c r="Q3642" s="335">
        <v>0</v>
      </c>
      <c r="R3642" s="234"/>
      <c r="S3642" s="293" t="e">
        <f>#REF!</f>
        <v>#REF!</v>
      </c>
    </row>
    <row r="3643" spans="2:19" s="194" customFormat="1" x14ac:dyDescent="0.25">
      <c r="B3643" s="232">
        <v>3649</v>
      </c>
      <c r="C3643" s="315">
        <v>45540</v>
      </c>
      <c r="D3643" s="195" t="s">
        <v>380</v>
      </c>
      <c r="E3643" s="196" t="s">
        <v>269</v>
      </c>
      <c r="F3643" s="196" t="s">
        <v>381</v>
      </c>
      <c r="G3643" s="196" t="s">
        <v>210</v>
      </c>
      <c r="H3643" s="196">
        <v>4.1500000000000004</v>
      </c>
      <c r="I3643" s="196" t="s">
        <v>215</v>
      </c>
      <c r="J3643" s="196">
        <v>7</v>
      </c>
      <c r="K3643" s="448">
        <v>715650</v>
      </c>
      <c r="L3643" s="196" t="s">
        <v>381</v>
      </c>
      <c r="M3643" s="196" t="s">
        <v>298</v>
      </c>
      <c r="N3643" s="216">
        <v>0</v>
      </c>
      <c r="O3643" s="216">
        <v>33.407499999999999</v>
      </c>
      <c r="P3643" s="216">
        <v>0</v>
      </c>
      <c r="Q3643" s="335">
        <v>0</v>
      </c>
      <c r="R3643" s="234"/>
      <c r="S3643" s="293" t="e">
        <f>#REF!</f>
        <v>#REF!</v>
      </c>
    </row>
    <row r="3644" spans="2:19" s="194" customFormat="1" x14ac:dyDescent="0.25">
      <c r="B3644" s="232">
        <v>3650</v>
      </c>
      <c r="C3644" s="315">
        <v>45540</v>
      </c>
      <c r="D3644" s="195" t="s">
        <v>380</v>
      </c>
      <c r="E3644" s="196" t="s">
        <v>269</v>
      </c>
      <c r="F3644" s="196" t="s">
        <v>381</v>
      </c>
      <c r="G3644" s="196" t="s">
        <v>210</v>
      </c>
      <c r="H3644" s="196">
        <v>4.1500000000000004</v>
      </c>
      <c r="I3644" s="196" t="s">
        <v>215</v>
      </c>
      <c r="J3644" s="196">
        <v>15</v>
      </c>
      <c r="K3644" s="448">
        <v>715650</v>
      </c>
      <c r="L3644" s="196" t="s">
        <v>381</v>
      </c>
      <c r="M3644" s="196" t="s">
        <v>298</v>
      </c>
      <c r="N3644" s="216">
        <v>0</v>
      </c>
      <c r="O3644" s="216">
        <v>71.587500000000006</v>
      </c>
      <c r="P3644" s="216">
        <v>0</v>
      </c>
      <c r="Q3644" s="335">
        <v>0</v>
      </c>
      <c r="R3644" s="234"/>
      <c r="S3644" s="293" t="e">
        <f>#REF!</f>
        <v>#REF!</v>
      </c>
    </row>
    <row r="3645" spans="2:19" s="194" customFormat="1" x14ac:dyDescent="0.25">
      <c r="B3645" s="232">
        <v>3651</v>
      </c>
      <c r="C3645" s="315">
        <v>45540</v>
      </c>
      <c r="D3645" s="195" t="s">
        <v>380</v>
      </c>
      <c r="E3645" s="196" t="s">
        <v>269</v>
      </c>
      <c r="F3645" s="196" t="s">
        <v>381</v>
      </c>
      <c r="G3645" s="196" t="s">
        <v>210</v>
      </c>
      <c r="H3645" s="196">
        <v>4.1500000000000004</v>
      </c>
      <c r="I3645" s="196" t="s">
        <v>215</v>
      </c>
      <c r="J3645" s="196">
        <v>8</v>
      </c>
      <c r="K3645" s="448">
        <v>715650</v>
      </c>
      <c r="L3645" s="196" t="s">
        <v>381</v>
      </c>
      <c r="M3645" s="196" t="s">
        <v>298</v>
      </c>
      <c r="N3645" s="216">
        <v>0</v>
      </c>
      <c r="O3645" s="216">
        <v>38.18</v>
      </c>
      <c r="P3645" s="216">
        <v>0</v>
      </c>
      <c r="Q3645" s="335">
        <v>0</v>
      </c>
      <c r="R3645" s="234"/>
      <c r="S3645" s="293" t="e">
        <f>#REF!</f>
        <v>#REF!</v>
      </c>
    </row>
    <row r="3646" spans="2:19" s="194" customFormat="1" x14ac:dyDescent="0.25">
      <c r="B3646" s="232">
        <v>3652</v>
      </c>
      <c r="C3646" s="315">
        <v>45540</v>
      </c>
      <c r="D3646" s="195" t="s">
        <v>96</v>
      </c>
      <c r="E3646" s="196" t="s">
        <v>159</v>
      </c>
      <c r="F3646" s="196" t="s">
        <v>1</v>
      </c>
      <c r="G3646" s="196" t="s">
        <v>159</v>
      </c>
      <c r="H3646" s="196">
        <v>11.8</v>
      </c>
      <c r="I3646" s="196" t="s">
        <v>66</v>
      </c>
      <c r="J3646" s="196">
        <v>4</v>
      </c>
      <c r="K3646" s="448"/>
      <c r="L3646" s="196" t="s">
        <v>356</v>
      </c>
      <c r="M3646" s="196"/>
      <c r="N3646" s="216">
        <v>0</v>
      </c>
      <c r="O3646" s="216">
        <v>0</v>
      </c>
      <c r="P3646" s="216">
        <v>47.2</v>
      </c>
      <c r="Q3646" s="335">
        <v>0</v>
      </c>
      <c r="R3646" s="234"/>
      <c r="S3646" s="293" t="e">
        <f>#REF!</f>
        <v>#REF!</v>
      </c>
    </row>
    <row r="3647" spans="2:19" s="194" customFormat="1" x14ac:dyDescent="0.25">
      <c r="B3647" s="232">
        <v>3653</v>
      </c>
      <c r="C3647" s="315">
        <v>45540</v>
      </c>
      <c r="D3647" s="195" t="s">
        <v>128</v>
      </c>
      <c r="E3647" s="196" t="s">
        <v>159</v>
      </c>
      <c r="F3647" s="196" t="s">
        <v>1</v>
      </c>
      <c r="G3647" s="196" t="s">
        <v>159</v>
      </c>
      <c r="H3647" s="196">
        <v>11.8</v>
      </c>
      <c r="I3647" s="196" t="s">
        <v>66</v>
      </c>
      <c r="J3647" s="196">
        <v>3</v>
      </c>
      <c r="K3647" s="448"/>
      <c r="L3647" s="196" t="s">
        <v>356</v>
      </c>
      <c r="M3647" s="196"/>
      <c r="N3647" s="216">
        <v>0</v>
      </c>
      <c r="O3647" s="216">
        <v>0</v>
      </c>
      <c r="P3647" s="216">
        <v>35.400000000000006</v>
      </c>
      <c r="Q3647" s="335">
        <v>0</v>
      </c>
      <c r="R3647" s="234"/>
      <c r="S3647" s="293" t="e">
        <f>#REF!</f>
        <v>#REF!</v>
      </c>
    </row>
    <row r="3648" spans="2:19" s="194" customFormat="1" x14ac:dyDescent="0.25">
      <c r="B3648" s="232">
        <v>3654</v>
      </c>
      <c r="C3648" s="315">
        <v>45540</v>
      </c>
      <c r="D3648" s="195" t="s">
        <v>255</v>
      </c>
      <c r="E3648" s="196" t="s">
        <v>159</v>
      </c>
      <c r="F3648" s="196" t="s">
        <v>65</v>
      </c>
      <c r="G3648" s="196" t="s">
        <v>159</v>
      </c>
      <c r="H3648" s="196">
        <v>30.5</v>
      </c>
      <c r="I3648" s="196"/>
      <c r="J3648" s="196">
        <v>0</v>
      </c>
      <c r="K3648" s="448"/>
      <c r="L3648" s="196"/>
      <c r="M3648" s="196"/>
      <c r="N3648" s="216">
        <v>0</v>
      </c>
      <c r="O3648" s="216">
        <v>0</v>
      </c>
      <c r="P3648" s="216">
        <v>0</v>
      </c>
      <c r="Q3648" s="335">
        <v>0</v>
      </c>
      <c r="R3648" s="234"/>
      <c r="S3648" s="293" t="e">
        <f>#REF!</f>
        <v>#REF!</v>
      </c>
    </row>
    <row r="3649" spans="2:18" s="194" customFormat="1" x14ac:dyDescent="0.25">
      <c r="B3649" s="314">
        <v>3655</v>
      </c>
      <c r="C3649" s="315">
        <v>45540</v>
      </c>
      <c r="D3649" s="316" t="s">
        <v>467</v>
      </c>
      <c r="E3649" s="198" t="s">
        <v>159</v>
      </c>
      <c r="F3649" s="198" t="s">
        <v>63</v>
      </c>
      <c r="G3649" s="198" t="s">
        <v>159</v>
      </c>
      <c r="H3649" s="198">
        <v>13</v>
      </c>
      <c r="I3649" s="198" t="s">
        <v>66</v>
      </c>
      <c r="J3649" s="198">
        <v>2</v>
      </c>
      <c r="K3649" s="450"/>
      <c r="L3649" s="198" t="s">
        <v>356</v>
      </c>
      <c r="M3649" s="198"/>
      <c r="N3649" s="218">
        <v>0</v>
      </c>
      <c r="O3649" s="218">
        <v>0</v>
      </c>
      <c r="P3649" s="218">
        <v>26</v>
      </c>
      <c r="Q3649" s="336">
        <v>0</v>
      </c>
      <c r="R3649" s="317"/>
    </row>
    <row r="3650" spans="2:18" s="194" customFormat="1" x14ac:dyDescent="0.25">
      <c r="B3650" s="232">
        <v>3656</v>
      </c>
      <c r="C3650" s="315">
        <v>45541</v>
      </c>
      <c r="D3650" s="195" t="s">
        <v>505</v>
      </c>
      <c r="E3650" s="196" t="s">
        <v>130</v>
      </c>
      <c r="F3650" s="196" t="s">
        <v>130</v>
      </c>
      <c r="G3650" s="196" t="s">
        <v>304</v>
      </c>
      <c r="H3650" s="196">
        <v>1</v>
      </c>
      <c r="I3650" s="196" t="s">
        <v>303</v>
      </c>
      <c r="J3650" s="196">
        <v>39</v>
      </c>
      <c r="K3650" s="448"/>
      <c r="L3650" s="196"/>
      <c r="M3650" s="196" t="s">
        <v>482</v>
      </c>
      <c r="N3650" s="216">
        <v>0</v>
      </c>
      <c r="O3650" s="216">
        <v>0</v>
      </c>
      <c r="P3650" s="216">
        <v>0</v>
      </c>
      <c r="Q3650" s="335">
        <v>0</v>
      </c>
      <c r="R3650" s="234"/>
    </row>
    <row r="3651" spans="2:18" s="194" customFormat="1" x14ac:dyDescent="0.25">
      <c r="B3651" s="232">
        <v>3657</v>
      </c>
      <c r="C3651" s="315">
        <v>45541</v>
      </c>
      <c r="D3651" s="195" t="s">
        <v>368</v>
      </c>
      <c r="E3651" s="196" t="s">
        <v>181</v>
      </c>
      <c r="F3651" s="196" t="s">
        <v>302</v>
      </c>
      <c r="G3651" s="196">
        <v>0</v>
      </c>
      <c r="H3651" s="196">
        <v>6</v>
      </c>
      <c r="I3651" s="196"/>
      <c r="J3651" s="196"/>
      <c r="K3651" s="448"/>
      <c r="L3651" s="196"/>
      <c r="M3651" s="196"/>
      <c r="N3651" s="216">
        <v>0</v>
      </c>
      <c r="O3651" s="216">
        <v>0</v>
      </c>
      <c r="P3651" s="216">
        <v>0</v>
      </c>
      <c r="Q3651" s="335">
        <v>0</v>
      </c>
      <c r="R3651" s="234"/>
    </row>
    <row r="3652" spans="2:18" s="194" customFormat="1" x14ac:dyDescent="0.25">
      <c r="B3652" s="232">
        <v>3658</v>
      </c>
      <c r="C3652" s="315">
        <v>45541</v>
      </c>
      <c r="D3652" s="195" t="s">
        <v>474</v>
      </c>
      <c r="E3652" s="196" t="s">
        <v>92</v>
      </c>
      <c r="F3652" s="196" t="s">
        <v>470</v>
      </c>
      <c r="G3652" s="196" t="s">
        <v>210</v>
      </c>
      <c r="H3652" s="196">
        <v>4.1500000000000004</v>
      </c>
      <c r="I3652" s="196" t="s">
        <v>215</v>
      </c>
      <c r="J3652" s="196">
        <v>13</v>
      </c>
      <c r="K3652" s="448"/>
      <c r="L3652" s="196"/>
      <c r="M3652" s="196"/>
      <c r="N3652" s="216">
        <v>0</v>
      </c>
      <c r="O3652" s="216">
        <v>62.042499999999997</v>
      </c>
      <c r="P3652" s="216">
        <v>0</v>
      </c>
      <c r="Q3652" s="335">
        <v>0</v>
      </c>
      <c r="R3652" s="234"/>
    </row>
    <row r="3653" spans="2:18" s="194" customFormat="1" x14ac:dyDescent="0.25">
      <c r="B3653" s="232">
        <v>3659</v>
      </c>
      <c r="C3653" s="315">
        <v>45541</v>
      </c>
      <c r="D3653" s="195" t="s">
        <v>475</v>
      </c>
      <c r="E3653" s="196" t="s">
        <v>92</v>
      </c>
      <c r="F3653" s="196" t="s">
        <v>470</v>
      </c>
      <c r="G3653" s="196" t="s">
        <v>210</v>
      </c>
      <c r="H3653" s="196">
        <v>4.1500000000000004</v>
      </c>
      <c r="I3653" s="196" t="s">
        <v>215</v>
      </c>
      <c r="J3653" s="196">
        <v>20</v>
      </c>
      <c r="K3653" s="448"/>
      <c r="L3653" s="196"/>
      <c r="M3653" s="196"/>
      <c r="N3653" s="216">
        <v>0</v>
      </c>
      <c r="O3653" s="216">
        <v>95.449999999999989</v>
      </c>
      <c r="P3653" s="216">
        <v>0</v>
      </c>
      <c r="Q3653" s="335">
        <v>0</v>
      </c>
      <c r="R3653" s="234"/>
    </row>
    <row r="3654" spans="2:18" s="194" customFormat="1" x14ac:dyDescent="0.25">
      <c r="B3654" s="232">
        <v>3660</v>
      </c>
      <c r="C3654" s="315">
        <v>45541</v>
      </c>
      <c r="D3654" s="195" t="s">
        <v>476</v>
      </c>
      <c r="E3654" s="196" t="s">
        <v>92</v>
      </c>
      <c r="F3654" s="196" t="s">
        <v>470</v>
      </c>
      <c r="G3654" s="196" t="s">
        <v>210</v>
      </c>
      <c r="H3654" s="196">
        <v>4.1500000000000004</v>
      </c>
      <c r="I3654" s="196" t="s">
        <v>215</v>
      </c>
      <c r="J3654" s="196">
        <v>11</v>
      </c>
      <c r="K3654" s="448"/>
      <c r="L3654" s="196"/>
      <c r="M3654" s="196"/>
      <c r="N3654" s="216">
        <v>0</v>
      </c>
      <c r="O3654" s="216">
        <v>52.497500000000002</v>
      </c>
      <c r="P3654" s="216">
        <v>0</v>
      </c>
      <c r="Q3654" s="335">
        <v>0</v>
      </c>
      <c r="R3654" s="234"/>
    </row>
    <row r="3655" spans="2:18" s="194" customFormat="1" x14ac:dyDescent="0.25">
      <c r="B3655" s="232">
        <v>3661</v>
      </c>
      <c r="C3655" s="315">
        <v>45541</v>
      </c>
      <c r="D3655" s="195" t="s">
        <v>474</v>
      </c>
      <c r="E3655" s="196" t="s">
        <v>92</v>
      </c>
      <c r="F3655" s="196" t="s">
        <v>470</v>
      </c>
      <c r="G3655" s="196" t="s">
        <v>210</v>
      </c>
      <c r="H3655" s="196">
        <v>4.1500000000000004</v>
      </c>
      <c r="I3655" s="196" t="s">
        <v>215</v>
      </c>
      <c r="J3655" s="196">
        <v>20</v>
      </c>
      <c r="K3655" s="448"/>
      <c r="L3655" s="196"/>
      <c r="M3655" s="196"/>
      <c r="N3655" s="216">
        <v>0</v>
      </c>
      <c r="O3655" s="216">
        <v>95.449999999999989</v>
      </c>
      <c r="P3655" s="216">
        <v>0</v>
      </c>
      <c r="Q3655" s="335">
        <v>0</v>
      </c>
      <c r="R3655" s="234"/>
    </row>
    <row r="3656" spans="2:18" s="194" customFormat="1" x14ac:dyDescent="0.25">
      <c r="B3656" s="232">
        <v>3662</v>
      </c>
      <c r="C3656" s="315">
        <v>45541</v>
      </c>
      <c r="D3656" s="195" t="s">
        <v>475</v>
      </c>
      <c r="E3656" s="196" t="s">
        <v>92</v>
      </c>
      <c r="F3656" s="196" t="s">
        <v>470</v>
      </c>
      <c r="G3656" s="196" t="s">
        <v>210</v>
      </c>
      <c r="H3656" s="196">
        <v>4.1500000000000004</v>
      </c>
      <c r="I3656" s="196" t="s">
        <v>215</v>
      </c>
      <c r="J3656" s="196">
        <v>20</v>
      </c>
      <c r="K3656" s="448"/>
      <c r="L3656" s="196"/>
      <c r="M3656" s="196"/>
      <c r="N3656" s="216">
        <v>0</v>
      </c>
      <c r="O3656" s="216">
        <v>95.449999999999989</v>
      </c>
      <c r="P3656" s="216">
        <v>0</v>
      </c>
      <c r="Q3656" s="335">
        <v>0</v>
      </c>
      <c r="R3656" s="234"/>
    </row>
    <row r="3657" spans="2:18" s="194" customFormat="1" x14ac:dyDescent="0.25">
      <c r="B3657" s="232">
        <v>3663</v>
      </c>
      <c r="C3657" s="315">
        <v>45541</v>
      </c>
      <c r="D3657" s="195" t="s">
        <v>476</v>
      </c>
      <c r="E3657" s="196" t="s">
        <v>92</v>
      </c>
      <c r="F3657" s="196" t="s">
        <v>470</v>
      </c>
      <c r="G3657" s="196" t="s">
        <v>210</v>
      </c>
      <c r="H3657" s="196">
        <v>4.1500000000000004</v>
      </c>
      <c r="I3657" s="196" t="s">
        <v>215</v>
      </c>
      <c r="J3657" s="196">
        <v>5</v>
      </c>
      <c r="K3657" s="448"/>
      <c r="L3657" s="196"/>
      <c r="M3657" s="196"/>
      <c r="N3657" s="216">
        <v>0</v>
      </c>
      <c r="O3657" s="216">
        <v>23.862499999999997</v>
      </c>
      <c r="P3657" s="216">
        <v>0</v>
      </c>
      <c r="Q3657" s="335">
        <v>0</v>
      </c>
      <c r="R3657" s="234"/>
    </row>
    <row r="3658" spans="2:18" s="194" customFormat="1" x14ac:dyDescent="0.25">
      <c r="B3658" s="232">
        <v>3664</v>
      </c>
      <c r="C3658" s="315">
        <v>45541</v>
      </c>
      <c r="D3658" s="195" t="s">
        <v>477</v>
      </c>
      <c r="E3658" s="196" t="s">
        <v>92</v>
      </c>
      <c r="F3658" s="196" t="s">
        <v>470</v>
      </c>
      <c r="G3658" s="196" t="s">
        <v>210</v>
      </c>
      <c r="H3658" s="196">
        <v>4.1500000000000004</v>
      </c>
      <c r="I3658" s="196"/>
      <c r="J3658" s="196"/>
      <c r="K3658" s="448"/>
      <c r="L3658" s="196"/>
      <c r="M3658" s="196"/>
      <c r="N3658" s="216">
        <v>0</v>
      </c>
      <c r="O3658" s="216">
        <v>0</v>
      </c>
      <c r="P3658" s="216">
        <v>0</v>
      </c>
      <c r="Q3658" s="335">
        <v>0</v>
      </c>
      <c r="R3658" s="234"/>
    </row>
    <row r="3659" spans="2:18" s="194" customFormat="1" x14ac:dyDescent="0.25">
      <c r="B3659" s="232">
        <v>3665</v>
      </c>
      <c r="C3659" s="315">
        <v>45541</v>
      </c>
      <c r="D3659" s="195" t="s">
        <v>116</v>
      </c>
      <c r="E3659" s="196" t="s">
        <v>92</v>
      </c>
      <c r="F3659" s="196" t="s">
        <v>1</v>
      </c>
      <c r="G3659" s="196" t="s">
        <v>209</v>
      </c>
      <c r="H3659" s="196">
        <v>6.65</v>
      </c>
      <c r="I3659" s="196" t="s">
        <v>215</v>
      </c>
      <c r="J3659" s="196">
        <v>15</v>
      </c>
      <c r="K3659" s="448"/>
      <c r="L3659" s="196"/>
      <c r="M3659" s="196"/>
      <c r="N3659" s="216">
        <v>0</v>
      </c>
      <c r="O3659" s="216">
        <v>114.71249999999999</v>
      </c>
      <c r="P3659" s="216">
        <v>0</v>
      </c>
      <c r="Q3659" s="335">
        <v>0</v>
      </c>
      <c r="R3659" s="234"/>
    </row>
    <row r="3660" spans="2:18" s="194" customFormat="1" x14ac:dyDescent="0.25">
      <c r="B3660" s="232">
        <v>3666</v>
      </c>
      <c r="C3660" s="315">
        <v>45541</v>
      </c>
      <c r="D3660" s="195" t="s">
        <v>94</v>
      </c>
      <c r="E3660" s="196" t="s">
        <v>92</v>
      </c>
      <c r="F3660" s="196" t="s">
        <v>1</v>
      </c>
      <c r="G3660" s="196" t="s">
        <v>209</v>
      </c>
      <c r="H3660" s="196">
        <v>6.65</v>
      </c>
      <c r="I3660" s="196" t="s">
        <v>215</v>
      </c>
      <c r="J3660" s="196">
        <v>20</v>
      </c>
      <c r="K3660" s="448"/>
      <c r="L3660" s="196"/>
      <c r="M3660" s="196"/>
      <c r="N3660" s="216">
        <v>0</v>
      </c>
      <c r="O3660" s="216">
        <v>152.94999999999999</v>
      </c>
      <c r="P3660" s="216">
        <v>0</v>
      </c>
      <c r="Q3660" s="335">
        <v>0</v>
      </c>
      <c r="R3660" s="234"/>
    </row>
    <row r="3661" spans="2:18" s="194" customFormat="1" x14ac:dyDescent="0.25">
      <c r="B3661" s="232">
        <v>3667</v>
      </c>
      <c r="C3661" s="315">
        <v>45541</v>
      </c>
      <c r="D3661" s="195" t="s">
        <v>91</v>
      </c>
      <c r="E3661" s="196" t="s">
        <v>92</v>
      </c>
      <c r="F3661" s="196" t="s">
        <v>1</v>
      </c>
      <c r="G3661" s="196" t="s">
        <v>209</v>
      </c>
      <c r="H3661" s="196">
        <v>6.65</v>
      </c>
      <c r="I3661" s="196" t="s">
        <v>215</v>
      </c>
      <c r="J3661" s="196">
        <v>19</v>
      </c>
      <c r="K3661" s="448"/>
      <c r="L3661" s="196"/>
      <c r="M3661" s="196"/>
      <c r="N3661" s="216">
        <v>0</v>
      </c>
      <c r="O3661" s="216">
        <v>145.30250000000001</v>
      </c>
      <c r="P3661" s="216">
        <v>0</v>
      </c>
      <c r="Q3661" s="335">
        <v>0</v>
      </c>
      <c r="R3661" s="234"/>
    </row>
    <row r="3662" spans="2:18" s="194" customFormat="1" x14ac:dyDescent="0.25">
      <c r="B3662" s="232">
        <v>3668</v>
      </c>
      <c r="C3662" s="315">
        <v>45541</v>
      </c>
      <c r="D3662" s="195" t="s">
        <v>154</v>
      </c>
      <c r="E3662" s="196" t="s">
        <v>92</v>
      </c>
      <c r="F3662" s="196" t="s">
        <v>62</v>
      </c>
      <c r="G3662" s="196" t="s">
        <v>210</v>
      </c>
      <c r="H3662" s="196">
        <v>4.1500000000000004</v>
      </c>
      <c r="I3662" s="196"/>
      <c r="J3662" s="196"/>
      <c r="K3662" s="448"/>
      <c r="L3662" s="196"/>
      <c r="M3662" s="196"/>
      <c r="N3662" s="216">
        <v>0</v>
      </c>
      <c r="O3662" s="216">
        <v>0</v>
      </c>
      <c r="P3662" s="216">
        <v>0</v>
      </c>
      <c r="Q3662" s="335">
        <v>0</v>
      </c>
      <c r="R3662" s="234"/>
    </row>
    <row r="3663" spans="2:18" s="194" customFormat="1" x14ac:dyDescent="0.25">
      <c r="B3663" s="232">
        <v>3669</v>
      </c>
      <c r="C3663" s="315">
        <v>45541</v>
      </c>
      <c r="D3663" s="195" t="s">
        <v>155</v>
      </c>
      <c r="E3663" s="196" t="s">
        <v>92</v>
      </c>
      <c r="F3663" s="196" t="s">
        <v>62</v>
      </c>
      <c r="G3663" s="196" t="s">
        <v>210</v>
      </c>
      <c r="H3663" s="196">
        <v>4.1500000000000004</v>
      </c>
      <c r="I3663" s="196"/>
      <c r="J3663" s="196"/>
      <c r="K3663" s="448"/>
      <c r="L3663" s="196"/>
      <c r="M3663" s="196"/>
      <c r="N3663" s="216">
        <v>0</v>
      </c>
      <c r="O3663" s="216">
        <v>0</v>
      </c>
      <c r="P3663" s="216">
        <v>0</v>
      </c>
      <c r="Q3663" s="335">
        <v>0</v>
      </c>
      <c r="R3663" s="234"/>
    </row>
    <row r="3664" spans="2:18" s="194" customFormat="1" ht="15.75" customHeight="1" x14ac:dyDescent="0.25">
      <c r="B3664" s="232">
        <v>3670</v>
      </c>
      <c r="C3664" s="315">
        <v>45541</v>
      </c>
      <c r="D3664" s="195" t="s">
        <v>426</v>
      </c>
      <c r="E3664" s="196" t="s">
        <v>159</v>
      </c>
      <c r="F3664" s="196" t="s">
        <v>381</v>
      </c>
      <c r="G3664" s="196" t="s">
        <v>159</v>
      </c>
      <c r="H3664" s="196">
        <v>10</v>
      </c>
      <c r="I3664" s="196" t="s">
        <v>66</v>
      </c>
      <c r="J3664" s="196">
        <v>4</v>
      </c>
      <c r="K3664" s="448"/>
      <c r="L3664" s="196"/>
      <c r="M3664" s="196"/>
      <c r="N3664" s="216">
        <v>0</v>
      </c>
      <c r="O3664" s="216">
        <v>0</v>
      </c>
      <c r="P3664" s="216">
        <v>40</v>
      </c>
      <c r="Q3664" s="335">
        <v>0</v>
      </c>
      <c r="R3664" s="234"/>
    </row>
    <row r="3665" spans="2:18" s="194" customFormat="1" x14ac:dyDescent="0.25">
      <c r="B3665" s="232">
        <v>3671</v>
      </c>
      <c r="C3665" s="315">
        <v>45541</v>
      </c>
      <c r="D3665" s="195" t="s">
        <v>277</v>
      </c>
      <c r="E3665" s="196" t="s">
        <v>176</v>
      </c>
      <c r="F3665" s="196" t="s">
        <v>7</v>
      </c>
      <c r="G3665" s="196" t="s">
        <v>209</v>
      </c>
      <c r="H3665" s="196">
        <v>7</v>
      </c>
      <c r="I3665" s="196" t="s">
        <v>214</v>
      </c>
      <c r="J3665" s="196">
        <v>18</v>
      </c>
      <c r="K3665" s="448"/>
      <c r="L3665" s="196"/>
      <c r="M3665" s="196"/>
      <c r="N3665" s="216">
        <v>126</v>
      </c>
      <c r="O3665" s="216">
        <v>0</v>
      </c>
      <c r="P3665" s="216">
        <v>0</v>
      </c>
      <c r="Q3665" s="335">
        <v>0</v>
      </c>
      <c r="R3665" s="234"/>
    </row>
    <row r="3666" spans="2:18" s="194" customFormat="1" x14ac:dyDescent="0.25">
      <c r="B3666" s="232">
        <v>3672</v>
      </c>
      <c r="C3666" s="315">
        <v>45541</v>
      </c>
      <c r="D3666" s="195" t="s">
        <v>261</v>
      </c>
      <c r="E3666" s="196" t="s">
        <v>269</v>
      </c>
      <c r="F3666" s="196" t="s">
        <v>7</v>
      </c>
      <c r="G3666" s="196" t="s">
        <v>210</v>
      </c>
      <c r="H3666" s="196">
        <v>5</v>
      </c>
      <c r="I3666" s="196"/>
      <c r="J3666" s="196"/>
      <c r="K3666" s="448"/>
      <c r="L3666" s="196"/>
      <c r="M3666" s="196"/>
      <c r="N3666" s="216">
        <v>0</v>
      </c>
      <c r="O3666" s="216">
        <v>0</v>
      </c>
      <c r="P3666" s="216">
        <v>0</v>
      </c>
      <c r="Q3666" s="335">
        <v>0</v>
      </c>
      <c r="R3666" s="234"/>
    </row>
    <row r="3667" spans="2:18" s="194" customFormat="1" x14ac:dyDescent="0.25">
      <c r="B3667" s="232">
        <v>3673</v>
      </c>
      <c r="C3667" s="315">
        <v>45541</v>
      </c>
      <c r="D3667" s="195" t="s">
        <v>254</v>
      </c>
      <c r="E3667" s="196" t="s">
        <v>159</v>
      </c>
      <c r="F3667" s="196" t="s">
        <v>7</v>
      </c>
      <c r="G3667" s="196" t="s">
        <v>159</v>
      </c>
      <c r="H3667" s="196">
        <v>10</v>
      </c>
      <c r="I3667" s="196" t="s">
        <v>66</v>
      </c>
      <c r="J3667" s="196">
        <v>7</v>
      </c>
      <c r="K3667" s="448"/>
      <c r="L3667" s="196"/>
      <c r="M3667" s="196"/>
      <c r="N3667" s="216">
        <v>0</v>
      </c>
      <c r="O3667" s="216">
        <v>0</v>
      </c>
      <c r="P3667" s="216">
        <v>70</v>
      </c>
      <c r="Q3667" s="335">
        <v>0</v>
      </c>
      <c r="R3667" s="234"/>
    </row>
    <row r="3668" spans="2:18" s="194" customFormat="1" x14ac:dyDescent="0.25">
      <c r="B3668" s="232">
        <v>3674</v>
      </c>
      <c r="C3668" s="315">
        <v>45541</v>
      </c>
      <c r="D3668" s="195" t="s">
        <v>352</v>
      </c>
      <c r="E3668" s="196" t="s">
        <v>176</v>
      </c>
      <c r="F3668" s="196" t="s">
        <v>7</v>
      </c>
      <c r="G3668" s="196" t="s">
        <v>209</v>
      </c>
      <c r="H3668" s="196">
        <v>7</v>
      </c>
      <c r="I3668" s="196"/>
      <c r="J3668" s="196"/>
      <c r="K3668" s="448"/>
      <c r="L3668" s="196"/>
      <c r="M3668" s="196"/>
      <c r="N3668" s="216">
        <v>0</v>
      </c>
      <c r="O3668" s="216">
        <v>0</v>
      </c>
      <c r="P3668" s="216">
        <v>0</v>
      </c>
      <c r="Q3668" s="335">
        <v>0</v>
      </c>
      <c r="R3668" s="234"/>
    </row>
    <row r="3669" spans="2:18" s="194" customFormat="1" x14ac:dyDescent="0.25">
      <c r="B3669" s="232">
        <v>3675</v>
      </c>
      <c r="C3669" s="315">
        <v>45541</v>
      </c>
      <c r="D3669" s="195" t="s">
        <v>175</v>
      </c>
      <c r="E3669" s="196" t="s">
        <v>176</v>
      </c>
      <c r="F3669" s="196" t="s">
        <v>7</v>
      </c>
      <c r="G3669" s="196" t="s">
        <v>209</v>
      </c>
      <c r="H3669" s="196">
        <v>7</v>
      </c>
      <c r="I3669" s="196" t="s">
        <v>214</v>
      </c>
      <c r="J3669" s="196">
        <v>18</v>
      </c>
      <c r="K3669" s="448"/>
      <c r="L3669" s="196"/>
      <c r="M3669" s="196"/>
      <c r="N3669" s="216">
        <v>126</v>
      </c>
      <c r="O3669" s="216">
        <v>0</v>
      </c>
      <c r="P3669" s="216">
        <v>0</v>
      </c>
      <c r="Q3669" s="335">
        <v>0</v>
      </c>
      <c r="R3669" s="234"/>
    </row>
    <row r="3670" spans="2:18" s="194" customFormat="1" x14ac:dyDescent="0.25">
      <c r="B3670" s="232">
        <v>3676</v>
      </c>
      <c r="C3670" s="315">
        <v>45541</v>
      </c>
      <c r="D3670" s="195" t="s">
        <v>171</v>
      </c>
      <c r="E3670" s="196" t="s">
        <v>159</v>
      </c>
      <c r="F3670" s="196" t="s">
        <v>7</v>
      </c>
      <c r="G3670" s="196" t="s">
        <v>159</v>
      </c>
      <c r="H3670" s="196">
        <v>11.2</v>
      </c>
      <c r="I3670" s="196"/>
      <c r="J3670" s="196"/>
      <c r="K3670" s="448"/>
      <c r="L3670" s="196"/>
      <c r="M3670" s="196"/>
      <c r="N3670" s="216">
        <v>0</v>
      </c>
      <c r="O3670" s="216">
        <v>0</v>
      </c>
      <c r="P3670" s="216">
        <v>0</v>
      </c>
      <c r="Q3670" s="335">
        <v>0</v>
      </c>
      <c r="R3670" s="234"/>
    </row>
    <row r="3671" spans="2:18" s="194" customFormat="1" x14ac:dyDescent="0.25">
      <c r="B3671" s="232">
        <v>3677</v>
      </c>
      <c r="C3671" s="315">
        <v>45541</v>
      </c>
      <c r="D3671" s="195" t="s">
        <v>150</v>
      </c>
      <c r="E3671" s="196" t="s">
        <v>92</v>
      </c>
      <c r="F3671" s="196" t="s">
        <v>63</v>
      </c>
      <c r="G3671" s="196" t="s">
        <v>210</v>
      </c>
      <c r="H3671" s="196">
        <v>4.1500000000000004</v>
      </c>
      <c r="I3671" s="196"/>
      <c r="J3671" s="196"/>
      <c r="K3671" s="448"/>
      <c r="L3671" s="196"/>
      <c r="M3671" s="196"/>
      <c r="N3671" s="216">
        <v>0</v>
      </c>
      <c r="O3671" s="216">
        <v>0</v>
      </c>
      <c r="P3671" s="216">
        <v>0</v>
      </c>
      <c r="Q3671" s="335">
        <v>0</v>
      </c>
      <c r="R3671" s="234"/>
    </row>
    <row r="3672" spans="2:18" s="194" customFormat="1" x14ac:dyDescent="0.25">
      <c r="B3672" s="232">
        <v>3678</v>
      </c>
      <c r="C3672" s="315">
        <v>45541</v>
      </c>
      <c r="D3672" s="195" t="s">
        <v>148</v>
      </c>
      <c r="E3672" s="196" t="s">
        <v>92</v>
      </c>
      <c r="F3672" s="196" t="s">
        <v>63</v>
      </c>
      <c r="G3672" s="196" t="s">
        <v>210</v>
      </c>
      <c r="H3672" s="196">
        <v>4.1500000000000004</v>
      </c>
      <c r="I3672" s="196"/>
      <c r="J3672" s="196"/>
      <c r="K3672" s="448"/>
      <c r="L3672" s="196"/>
      <c r="M3672" s="196"/>
      <c r="N3672" s="216">
        <v>0</v>
      </c>
      <c r="O3672" s="216">
        <v>0</v>
      </c>
      <c r="P3672" s="216">
        <v>0</v>
      </c>
      <c r="Q3672" s="335">
        <v>0</v>
      </c>
      <c r="R3672" s="234"/>
    </row>
    <row r="3673" spans="2:18" s="194" customFormat="1" x14ac:dyDescent="0.25">
      <c r="B3673" s="232">
        <v>3679</v>
      </c>
      <c r="C3673" s="315">
        <v>45541</v>
      </c>
      <c r="D3673" s="195" t="s">
        <v>177</v>
      </c>
      <c r="E3673" s="196" t="s">
        <v>159</v>
      </c>
      <c r="F3673" s="196" t="s">
        <v>8</v>
      </c>
      <c r="G3673" s="196" t="s">
        <v>159</v>
      </c>
      <c r="H3673" s="196">
        <v>11.6</v>
      </c>
      <c r="I3673" s="196" t="s">
        <v>66</v>
      </c>
      <c r="J3673" s="196">
        <v>6</v>
      </c>
      <c r="K3673" s="448"/>
      <c r="L3673" s="196"/>
      <c r="M3673" s="196"/>
      <c r="N3673" s="216">
        <v>0</v>
      </c>
      <c r="O3673" s="216">
        <v>0</v>
      </c>
      <c r="P3673" s="216">
        <v>69.599999999999994</v>
      </c>
      <c r="Q3673" s="335">
        <v>0</v>
      </c>
      <c r="R3673" s="234"/>
    </row>
    <row r="3674" spans="2:18" s="194" customFormat="1" x14ac:dyDescent="0.25">
      <c r="B3674" s="232">
        <v>3680</v>
      </c>
      <c r="C3674" s="315">
        <v>45541</v>
      </c>
      <c r="D3674" s="195" t="s">
        <v>139</v>
      </c>
      <c r="E3674" s="196" t="s">
        <v>92</v>
      </c>
      <c r="F3674" s="196" t="s">
        <v>2</v>
      </c>
      <c r="G3674" s="196" t="s">
        <v>209</v>
      </c>
      <c r="H3674" s="196">
        <v>7</v>
      </c>
      <c r="I3674" s="196" t="s">
        <v>214</v>
      </c>
      <c r="J3674" s="196">
        <v>42</v>
      </c>
      <c r="K3674" s="448"/>
      <c r="L3674" s="196"/>
      <c r="M3674" s="196"/>
      <c r="N3674" s="216">
        <v>294</v>
      </c>
      <c r="O3674" s="216">
        <v>0</v>
      </c>
      <c r="P3674" s="216">
        <v>0</v>
      </c>
      <c r="Q3674" s="335">
        <v>0</v>
      </c>
      <c r="R3674" s="234"/>
    </row>
    <row r="3675" spans="2:18" s="194" customFormat="1" x14ac:dyDescent="0.25">
      <c r="B3675" s="232">
        <v>3681</v>
      </c>
      <c r="C3675" s="315">
        <v>45541</v>
      </c>
      <c r="D3675" s="195" t="s">
        <v>140</v>
      </c>
      <c r="E3675" s="196" t="s">
        <v>92</v>
      </c>
      <c r="F3675" s="196" t="s">
        <v>2</v>
      </c>
      <c r="G3675" s="196" t="s">
        <v>209</v>
      </c>
      <c r="H3675" s="196">
        <v>7</v>
      </c>
      <c r="I3675" s="196"/>
      <c r="J3675" s="196"/>
      <c r="K3675" s="448"/>
      <c r="L3675" s="196"/>
      <c r="M3675" s="196"/>
      <c r="N3675" s="216">
        <v>0</v>
      </c>
      <c r="O3675" s="216">
        <v>0</v>
      </c>
      <c r="P3675" s="216">
        <v>0</v>
      </c>
      <c r="Q3675" s="335">
        <v>0</v>
      </c>
      <c r="R3675" s="234"/>
    </row>
    <row r="3676" spans="2:18" s="194" customFormat="1" x14ac:dyDescent="0.25">
      <c r="B3676" s="232">
        <v>3682</v>
      </c>
      <c r="C3676" s="315">
        <v>45541</v>
      </c>
      <c r="D3676" s="195" t="s">
        <v>141</v>
      </c>
      <c r="E3676" s="196" t="s">
        <v>92</v>
      </c>
      <c r="F3676" s="196" t="s">
        <v>2</v>
      </c>
      <c r="G3676" s="196" t="s">
        <v>209</v>
      </c>
      <c r="H3676" s="196">
        <v>7</v>
      </c>
      <c r="I3676" s="196"/>
      <c r="J3676" s="196"/>
      <c r="K3676" s="448"/>
      <c r="L3676" s="196"/>
      <c r="M3676" s="196"/>
      <c r="N3676" s="216">
        <v>0</v>
      </c>
      <c r="O3676" s="216">
        <v>0</v>
      </c>
      <c r="P3676" s="216">
        <v>0</v>
      </c>
      <c r="Q3676" s="335">
        <v>0</v>
      </c>
      <c r="R3676" s="234"/>
    </row>
    <row r="3677" spans="2:18" s="194" customFormat="1" x14ac:dyDescent="0.25">
      <c r="B3677" s="232">
        <v>3683</v>
      </c>
      <c r="C3677" s="315">
        <v>45541</v>
      </c>
      <c r="D3677" s="195" t="s">
        <v>252</v>
      </c>
      <c r="E3677" s="196" t="s">
        <v>92</v>
      </c>
      <c r="F3677" s="196" t="s">
        <v>2</v>
      </c>
      <c r="G3677" s="196" t="s">
        <v>209</v>
      </c>
      <c r="H3677" s="196">
        <v>7</v>
      </c>
      <c r="I3677" s="196"/>
      <c r="J3677" s="196"/>
      <c r="K3677" s="448"/>
      <c r="L3677" s="196"/>
      <c r="M3677" s="196"/>
      <c r="N3677" s="216">
        <v>0</v>
      </c>
      <c r="O3677" s="216">
        <v>0</v>
      </c>
      <c r="P3677" s="216">
        <v>0</v>
      </c>
      <c r="Q3677" s="335">
        <v>0</v>
      </c>
      <c r="R3677" s="234"/>
    </row>
    <row r="3678" spans="2:18" s="194" customFormat="1" x14ac:dyDescent="0.25">
      <c r="B3678" s="232">
        <v>3684</v>
      </c>
      <c r="C3678" s="315">
        <v>45541</v>
      </c>
      <c r="D3678" s="195" t="s">
        <v>259</v>
      </c>
      <c r="E3678" s="196" t="s">
        <v>92</v>
      </c>
      <c r="F3678" s="196" t="s">
        <v>2</v>
      </c>
      <c r="G3678" s="196" t="s">
        <v>209</v>
      </c>
      <c r="H3678" s="196">
        <v>7</v>
      </c>
      <c r="I3678" s="196" t="s">
        <v>215</v>
      </c>
      <c r="J3678" s="196">
        <v>11</v>
      </c>
      <c r="K3678" s="448"/>
      <c r="L3678" s="196"/>
      <c r="M3678" s="196"/>
      <c r="N3678" s="216">
        <v>0</v>
      </c>
      <c r="O3678" s="216">
        <v>88.55</v>
      </c>
      <c r="P3678" s="216">
        <v>0</v>
      </c>
      <c r="Q3678" s="335">
        <v>0</v>
      </c>
      <c r="R3678" s="234"/>
    </row>
    <row r="3679" spans="2:18" s="194" customFormat="1" x14ac:dyDescent="0.25">
      <c r="B3679" s="232">
        <v>3685</v>
      </c>
      <c r="C3679" s="315">
        <v>45541</v>
      </c>
      <c r="D3679" s="195" t="s">
        <v>259</v>
      </c>
      <c r="E3679" s="196" t="s">
        <v>92</v>
      </c>
      <c r="F3679" s="196" t="s">
        <v>2</v>
      </c>
      <c r="G3679" s="196" t="s">
        <v>209</v>
      </c>
      <c r="H3679" s="196">
        <v>7</v>
      </c>
      <c r="I3679" s="196" t="s">
        <v>215</v>
      </c>
      <c r="J3679" s="196">
        <v>11</v>
      </c>
      <c r="K3679" s="448"/>
      <c r="L3679" s="196"/>
      <c r="M3679" s="196"/>
      <c r="N3679" s="216">
        <v>0</v>
      </c>
      <c r="O3679" s="216">
        <v>88.55</v>
      </c>
      <c r="P3679" s="216">
        <v>0</v>
      </c>
      <c r="Q3679" s="335">
        <v>0</v>
      </c>
      <c r="R3679" s="234"/>
    </row>
    <row r="3680" spans="2:18" s="194" customFormat="1" x14ac:dyDescent="0.25">
      <c r="B3680" s="232">
        <v>3686</v>
      </c>
      <c r="C3680" s="315">
        <v>45541</v>
      </c>
      <c r="D3680" s="195" t="s">
        <v>260</v>
      </c>
      <c r="E3680" s="196" t="s">
        <v>92</v>
      </c>
      <c r="F3680" s="196" t="s">
        <v>2</v>
      </c>
      <c r="G3680" s="196" t="s">
        <v>209</v>
      </c>
      <c r="H3680" s="196">
        <v>7</v>
      </c>
      <c r="I3680" s="196"/>
      <c r="J3680" s="196"/>
      <c r="K3680" s="448"/>
      <c r="L3680" s="196"/>
      <c r="M3680" s="196"/>
      <c r="N3680" s="216">
        <v>0</v>
      </c>
      <c r="O3680" s="216">
        <v>0</v>
      </c>
      <c r="P3680" s="216">
        <v>0</v>
      </c>
      <c r="Q3680" s="335">
        <v>0</v>
      </c>
      <c r="R3680" s="234"/>
    </row>
    <row r="3681" spans="2:18" s="194" customFormat="1" x14ac:dyDescent="0.25">
      <c r="B3681" s="232">
        <v>3687</v>
      </c>
      <c r="C3681" s="315">
        <v>45541</v>
      </c>
      <c r="D3681" s="195" t="s">
        <v>379</v>
      </c>
      <c r="E3681" s="196" t="s">
        <v>269</v>
      </c>
      <c r="F3681" s="196" t="s">
        <v>381</v>
      </c>
      <c r="G3681" s="196" t="s">
        <v>210</v>
      </c>
      <c r="H3681" s="196">
        <v>4.1500000000000004</v>
      </c>
      <c r="I3681" s="196"/>
      <c r="J3681" s="196"/>
      <c r="K3681" s="448"/>
      <c r="L3681" s="196"/>
      <c r="M3681" s="196"/>
      <c r="N3681" s="216">
        <v>0</v>
      </c>
      <c r="O3681" s="216">
        <v>0</v>
      </c>
      <c r="P3681" s="216">
        <v>0</v>
      </c>
      <c r="Q3681" s="335">
        <v>0</v>
      </c>
      <c r="R3681" s="234"/>
    </row>
    <row r="3682" spans="2:18" x14ac:dyDescent="0.25">
      <c r="B3682" s="232">
        <v>3688</v>
      </c>
      <c r="C3682" s="315">
        <v>45541</v>
      </c>
      <c r="D3682" s="195" t="s">
        <v>379</v>
      </c>
      <c r="E3682" s="196" t="s">
        <v>269</v>
      </c>
      <c r="F3682" s="196" t="s">
        <v>381</v>
      </c>
      <c r="G3682" s="196" t="s">
        <v>210</v>
      </c>
      <c r="H3682" s="196">
        <v>4.1500000000000004</v>
      </c>
      <c r="I3682" s="196" t="s">
        <v>215</v>
      </c>
      <c r="J3682" s="196">
        <v>14</v>
      </c>
      <c r="K3682" s="448"/>
      <c r="L3682" s="196"/>
      <c r="M3682" s="196"/>
      <c r="N3682" s="216">
        <v>0</v>
      </c>
      <c r="O3682" s="216">
        <v>66.814999999999998</v>
      </c>
      <c r="P3682" s="216">
        <v>0</v>
      </c>
      <c r="Q3682" s="335">
        <v>0</v>
      </c>
      <c r="R3682" s="234"/>
    </row>
    <row r="3683" spans="2:18" x14ac:dyDescent="0.25">
      <c r="B3683" s="232">
        <v>3689</v>
      </c>
      <c r="C3683" s="315">
        <v>45541</v>
      </c>
      <c r="D3683" s="195" t="s">
        <v>380</v>
      </c>
      <c r="E3683" s="196" t="s">
        <v>269</v>
      </c>
      <c r="F3683" s="196" t="s">
        <v>381</v>
      </c>
      <c r="G3683" s="196" t="s">
        <v>210</v>
      </c>
      <c r="H3683" s="196">
        <v>4.1500000000000004</v>
      </c>
      <c r="I3683" s="196" t="s">
        <v>215</v>
      </c>
      <c r="J3683" s="196">
        <v>13</v>
      </c>
      <c r="K3683" s="448"/>
      <c r="L3683" s="196"/>
      <c r="M3683" s="196"/>
      <c r="N3683" s="216">
        <v>0</v>
      </c>
      <c r="O3683" s="216">
        <v>62.042499999999997</v>
      </c>
      <c r="P3683" s="216">
        <v>0</v>
      </c>
      <c r="Q3683" s="335">
        <v>0</v>
      </c>
      <c r="R3683" s="234"/>
    </row>
    <row r="3684" spans="2:18" x14ac:dyDescent="0.25">
      <c r="B3684" s="232">
        <v>3690</v>
      </c>
      <c r="C3684" s="315">
        <v>45541</v>
      </c>
      <c r="D3684" s="195" t="s">
        <v>379</v>
      </c>
      <c r="E3684" s="196" t="s">
        <v>269</v>
      </c>
      <c r="F3684" s="196" t="s">
        <v>381</v>
      </c>
      <c r="G3684" s="196" t="s">
        <v>210</v>
      </c>
      <c r="H3684" s="196">
        <v>4.1500000000000004</v>
      </c>
      <c r="I3684" s="196" t="s">
        <v>215</v>
      </c>
      <c r="J3684" s="196">
        <v>16</v>
      </c>
      <c r="K3684" s="448"/>
      <c r="L3684" s="196"/>
      <c r="M3684" s="196"/>
      <c r="N3684" s="216">
        <v>0</v>
      </c>
      <c r="O3684" s="216">
        <v>76.36</v>
      </c>
      <c r="P3684" s="216">
        <v>0</v>
      </c>
      <c r="Q3684" s="335">
        <v>0</v>
      </c>
      <c r="R3684" s="234"/>
    </row>
    <row r="3685" spans="2:18" x14ac:dyDescent="0.25">
      <c r="B3685" s="232">
        <v>3691</v>
      </c>
      <c r="C3685" s="315">
        <v>45541</v>
      </c>
      <c r="D3685" s="195" t="s">
        <v>380</v>
      </c>
      <c r="E3685" s="196" t="s">
        <v>269</v>
      </c>
      <c r="F3685" s="196" t="s">
        <v>381</v>
      </c>
      <c r="G3685" s="196" t="s">
        <v>210</v>
      </c>
      <c r="H3685" s="196">
        <v>4.1500000000000004</v>
      </c>
      <c r="I3685" s="196" t="s">
        <v>215</v>
      </c>
      <c r="J3685" s="196">
        <v>16</v>
      </c>
      <c r="K3685" s="448"/>
      <c r="L3685" s="196"/>
      <c r="M3685" s="196"/>
      <c r="N3685" s="216">
        <v>0</v>
      </c>
      <c r="O3685" s="216">
        <v>76.36</v>
      </c>
      <c r="P3685" s="216">
        <v>0</v>
      </c>
      <c r="Q3685" s="335">
        <v>0</v>
      </c>
      <c r="R3685" s="234"/>
    </row>
    <row r="3686" spans="2:18" x14ac:dyDescent="0.25">
      <c r="B3686" s="232">
        <v>3692</v>
      </c>
      <c r="C3686" s="315">
        <v>45541</v>
      </c>
      <c r="D3686" s="195" t="s">
        <v>96</v>
      </c>
      <c r="E3686" s="196" t="s">
        <v>159</v>
      </c>
      <c r="F3686" s="196" t="s">
        <v>1</v>
      </c>
      <c r="G3686" s="196" t="s">
        <v>159</v>
      </c>
      <c r="H3686" s="196">
        <v>11.8</v>
      </c>
      <c r="I3686" s="196" t="s">
        <v>66</v>
      </c>
      <c r="J3686" s="196">
        <v>6</v>
      </c>
      <c r="K3686" s="448"/>
      <c r="L3686" s="196"/>
      <c r="M3686" s="196"/>
      <c r="N3686" s="216">
        <v>0</v>
      </c>
      <c r="O3686" s="216">
        <v>0</v>
      </c>
      <c r="P3686" s="216">
        <v>70.800000000000011</v>
      </c>
      <c r="Q3686" s="335">
        <v>0</v>
      </c>
      <c r="R3686" s="234"/>
    </row>
    <row r="3687" spans="2:18" x14ac:dyDescent="0.25">
      <c r="B3687" s="232">
        <v>3693</v>
      </c>
      <c r="C3687" s="315">
        <v>45541</v>
      </c>
      <c r="D3687" s="195" t="s">
        <v>128</v>
      </c>
      <c r="E3687" s="196" t="s">
        <v>159</v>
      </c>
      <c r="F3687" s="196" t="s">
        <v>1</v>
      </c>
      <c r="G3687" s="196" t="s">
        <v>159</v>
      </c>
      <c r="H3687" s="196">
        <v>11.8</v>
      </c>
      <c r="I3687" s="196" t="s">
        <v>66</v>
      </c>
      <c r="J3687" s="196">
        <v>4</v>
      </c>
      <c r="K3687" s="448"/>
      <c r="L3687" s="196"/>
      <c r="M3687" s="196"/>
      <c r="N3687" s="216">
        <v>0</v>
      </c>
      <c r="O3687" s="216">
        <v>0</v>
      </c>
      <c r="P3687" s="216">
        <v>47.2</v>
      </c>
      <c r="Q3687" s="335">
        <v>0</v>
      </c>
      <c r="R3687" s="234"/>
    </row>
    <row r="3688" spans="2:18" x14ac:dyDescent="0.25">
      <c r="B3688" s="232">
        <v>3694</v>
      </c>
      <c r="C3688" s="315">
        <v>45541</v>
      </c>
      <c r="D3688" s="195" t="s">
        <v>255</v>
      </c>
      <c r="E3688" s="196" t="s">
        <v>159</v>
      </c>
      <c r="F3688" s="196" t="s">
        <v>65</v>
      </c>
      <c r="G3688" s="196" t="s">
        <v>159</v>
      </c>
      <c r="H3688" s="196">
        <v>30.5</v>
      </c>
      <c r="I3688" s="196"/>
      <c r="J3688" s="196">
        <v>0</v>
      </c>
      <c r="K3688" s="448"/>
      <c r="L3688" s="196"/>
      <c r="M3688" s="196"/>
      <c r="N3688" s="216">
        <v>0</v>
      </c>
      <c r="O3688" s="216">
        <v>0</v>
      </c>
      <c r="P3688" s="216">
        <v>0</v>
      </c>
      <c r="Q3688" s="335">
        <v>0</v>
      </c>
      <c r="R3688" s="234"/>
    </row>
    <row r="3689" spans="2:18" x14ac:dyDescent="0.25">
      <c r="B3689" s="232">
        <v>3695</v>
      </c>
      <c r="C3689" s="315">
        <v>45541</v>
      </c>
      <c r="D3689" s="316" t="s">
        <v>467</v>
      </c>
      <c r="E3689" s="196" t="s">
        <v>159</v>
      </c>
      <c r="F3689" s="196" t="s">
        <v>63</v>
      </c>
      <c r="G3689" s="196" t="s">
        <v>159</v>
      </c>
      <c r="H3689" s="196">
        <v>13</v>
      </c>
      <c r="I3689" s="196"/>
      <c r="J3689" s="196">
        <v>0</v>
      </c>
      <c r="K3689" s="448"/>
      <c r="L3689" s="196"/>
      <c r="M3689" s="196"/>
      <c r="N3689" s="216">
        <v>0</v>
      </c>
      <c r="O3689" s="216">
        <v>0</v>
      </c>
      <c r="P3689" s="216">
        <v>0</v>
      </c>
      <c r="Q3689" s="335">
        <v>0</v>
      </c>
      <c r="R3689" s="234"/>
    </row>
    <row r="3690" spans="2:18" x14ac:dyDescent="0.25">
      <c r="B3690" s="232">
        <v>3696</v>
      </c>
      <c r="C3690" s="315">
        <v>45542</v>
      </c>
      <c r="D3690" s="195" t="s">
        <v>505</v>
      </c>
      <c r="E3690" s="196" t="s">
        <v>130</v>
      </c>
      <c r="F3690" s="196" t="s">
        <v>130</v>
      </c>
      <c r="G3690" s="196" t="s">
        <v>304</v>
      </c>
      <c r="H3690" s="196">
        <v>1</v>
      </c>
      <c r="I3690" s="196" t="s">
        <v>303</v>
      </c>
      <c r="J3690" s="196">
        <v>73</v>
      </c>
      <c r="K3690" s="448"/>
      <c r="L3690" s="196"/>
      <c r="M3690" s="196" t="s">
        <v>514</v>
      </c>
      <c r="N3690" s="216">
        <v>0</v>
      </c>
      <c r="O3690" s="216">
        <v>0</v>
      </c>
      <c r="P3690" s="216">
        <v>0</v>
      </c>
      <c r="Q3690" s="335">
        <v>0</v>
      </c>
      <c r="R3690" s="234"/>
    </row>
    <row r="3691" spans="2:18" x14ac:dyDescent="0.25">
      <c r="B3691" s="232">
        <v>3697</v>
      </c>
      <c r="C3691" s="315">
        <v>45542</v>
      </c>
      <c r="D3691" s="195" t="s">
        <v>368</v>
      </c>
      <c r="E3691" s="196" t="s">
        <v>181</v>
      </c>
      <c r="F3691" s="196" t="s">
        <v>302</v>
      </c>
      <c r="G3691" s="196">
        <v>0</v>
      </c>
      <c r="H3691" s="196">
        <v>6</v>
      </c>
      <c r="I3691" s="196"/>
      <c r="J3691" s="196"/>
      <c r="K3691" s="448"/>
      <c r="L3691" s="196"/>
      <c r="M3691" s="196"/>
      <c r="N3691" s="216">
        <v>0</v>
      </c>
      <c r="O3691" s="216">
        <v>0</v>
      </c>
      <c r="P3691" s="216">
        <v>0</v>
      </c>
      <c r="Q3691" s="335">
        <v>0</v>
      </c>
      <c r="R3691" s="234"/>
    </row>
    <row r="3692" spans="2:18" x14ac:dyDescent="0.25">
      <c r="B3692" s="232">
        <v>3698</v>
      </c>
      <c r="C3692" s="315">
        <v>45542</v>
      </c>
      <c r="D3692" s="195" t="s">
        <v>474</v>
      </c>
      <c r="E3692" s="196" t="s">
        <v>92</v>
      </c>
      <c r="F3692" s="196" t="s">
        <v>470</v>
      </c>
      <c r="G3692" s="196" t="s">
        <v>210</v>
      </c>
      <c r="H3692" s="196">
        <v>4.1500000000000004</v>
      </c>
      <c r="I3692" s="196" t="s">
        <v>215</v>
      </c>
      <c r="J3692" s="196">
        <v>34</v>
      </c>
      <c r="K3692" s="448"/>
      <c r="L3692" s="196"/>
      <c r="M3692" s="196"/>
      <c r="N3692" s="216">
        <v>0</v>
      </c>
      <c r="O3692" s="216">
        <v>162.26500000000001</v>
      </c>
      <c r="P3692" s="216">
        <v>0</v>
      </c>
      <c r="Q3692" s="335">
        <v>0</v>
      </c>
      <c r="R3692" s="234"/>
    </row>
    <row r="3693" spans="2:18" x14ac:dyDescent="0.25">
      <c r="B3693" s="232">
        <v>3699</v>
      </c>
      <c r="C3693" s="315">
        <v>45542</v>
      </c>
      <c r="D3693" s="195" t="s">
        <v>475</v>
      </c>
      <c r="E3693" s="196" t="s">
        <v>92</v>
      </c>
      <c r="F3693" s="196" t="s">
        <v>470</v>
      </c>
      <c r="G3693" s="196" t="s">
        <v>210</v>
      </c>
      <c r="H3693" s="196">
        <v>4.1500000000000004</v>
      </c>
      <c r="I3693" s="196" t="s">
        <v>215</v>
      </c>
      <c r="J3693" s="196">
        <v>37</v>
      </c>
      <c r="K3693" s="448"/>
      <c r="L3693" s="196"/>
      <c r="M3693" s="196"/>
      <c r="N3693" s="216">
        <v>0</v>
      </c>
      <c r="O3693" s="216">
        <v>176.58250000000001</v>
      </c>
      <c r="P3693" s="216">
        <v>0</v>
      </c>
      <c r="Q3693" s="335">
        <v>0</v>
      </c>
      <c r="R3693" s="234"/>
    </row>
    <row r="3694" spans="2:18" x14ac:dyDescent="0.25">
      <c r="B3694" s="232">
        <v>3700</v>
      </c>
      <c r="C3694" s="315">
        <v>45542</v>
      </c>
      <c r="D3694" s="195" t="s">
        <v>476</v>
      </c>
      <c r="E3694" s="196" t="s">
        <v>92</v>
      </c>
      <c r="F3694" s="196" t="s">
        <v>470</v>
      </c>
      <c r="G3694" s="196" t="s">
        <v>210</v>
      </c>
      <c r="H3694" s="196">
        <v>4.1500000000000004</v>
      </c>
      <c r="I3694" s="196"/>
      <c r="J3694" s="196"/>
      <c r="K3694" s="448"/>
      <c r="L3694" s="196"/>
      <c r="M3694" s="196"/>
      <c r="N3694" s="216">
        <v>0</v>
      </c>
      <c r="O3694" s="216">
        <v>0</v>
      </c>
      <c r="P3694" s="216">
        <v>0</v>
      </c>
      <c r="Q3694" s="335">
        <v>0</v>
      </c>
      <c r="R3694" s="234"/>
    </row>
    <row r="3695" spans="2:18" x14ac:dyDescent="0.25">
      <c r="B3695" s="232">
        <v>3701</v>
      </c>
      <c r="C3695" s="315">
        <v>45542</v>
      </c>
      <c r="D3695" s="195" t="s">
        <v>477</v>
      </c>
      <c r="E3695" s="196" t="s">
        <v>92</v>
      </c>
      <c r="F3695" s="196" t="s">
        <v>470</v>
      </c>
      <c r="G3695" s="196" t="s">
        <v>210</v>
      </c>
      <c r="H3695" s="196">
        <v>4.1500000000000004</v>
      </c>
      <c r="I3695" s="196"/>
      <c r="J3695" s="196"/>
      <c r="K3695" s="448"/>
      <c r="L3695" s="196"/>
      <c r="M3695" s="196"/>
      <c r="N3695" s="216">
        <v>0</v>
      </c>
      <c r="O3695" s="216">
        <v>0</v>
      </c>
      <c r="P3695" s="216">
        <v>0</v>
      </c>
      <c r="Q3695" s="335">
        <v>0</v>
      </c>
      <c r="R3695" s="234"/>
    </row>
    <row r="3696" spans="2:18" x14ac:dyDescent="0.25">
      <c r="B3696" s="232">
        <v>3702</v>
      </c>
      <c r="C3696" s="315">
        <v>45542</v>
      </c>
      <c r="D3696" s="195" t="s">
        <v>116</v>
      </c>
      <c r="E3696" s="196" t="s">
        <v>92</v>
      </c>
      <c r="F3696" s="196" t="s">
        <v>1</v>
      </c>
      <c r="G3696" s="196" t="s">
        <v>209</v>
      </c>
      <c r="H3696" s="196">
        <v>6.65</v>
      </c>
      <c r="I3696" s="196" t="s">
        <v>215</v>
      </c>
      <c r="J3696" s="196">
        <v>10</v>
      </c>
      <c r="K3696" s="448"/>
      <c r="L3696" s="196"/>
      <c r="M3696" s="196"/>
      <c r="N3696" s="216">
        <v>0</v>
      </c>
      <c r="O3696" s="216">
        <v>76.474999999999994</v>
      </c>
      <c r="P3696" s="216">
        <v>0</v>
      </c>
      <c r="Q3696" s="335">
        <v>0</v>
      </c>
      <c r="R3696" s="234"/>
    </row>
    <row r="3697" spans="2:18" x14ac:dyDescent="0.25">
      <c r="B3697" s="232">
        <v>3703</v>
      </c>
      <c r="C3697" s="315">
        <v>45542</v>
      </c>
      <c r="D3697" s="195" t="s">
        <v>94</v>
      </c>
      <c r="E3697" s="196" t="s">
        <v>92</v>
      </c>
      <c r="F3697" s="196" t="s">
        <v>1</v>
      </c>
      <c r="G3697" s="196" t="s">
        <v>209</v>
      </c>
      <c r="H3697" s="196">
        <v>6.65</v>
      </c>
      <c r="I3697" s="196" t="s">
        <v>215</v>
      </c>
      <c r="J3697" s="196">
        <v>23</v>
      </c>
      <c r="K3697" s="448"/>
      <c r="L3697" s="196"/>
      <c r="M3697" s="196"/>
      <c r="N3697" s="216">
        <v>0</v>
      </c>
      <c r="O3697" s="216">
        <v>175.89250000000001</v>
      </c>
      <c r="P3697" s="216">
        <v>0</v>
      </c>
      <c r="Q3697" s="335">
        <v>0</v>
      </c>
      <c r="R3697" s="234"/>
    </row>
    <row r="3698" spans="2:18" x14ac:dyDescent="0.25">
      <c r="B3698" s="232">
        <v>3704</v>
      </c>
      <c r="C3698" s="315">
        <v>45542</v>
      </c>
      <c r="D3698" s="195" t="s">
        <v>91</v>
      </c>
      <c r="E3698" s="196" t="s">
        <v>92</v>
      </c>
      <c r="F3698" s="196" t="s">
        <v>1</v>
      </c>
      <c r="G3698" s="196" t="s">
        <v>209</v>
      </c>
      <c r="H3698" s="196">
        <v>6.65</v>
      </c>
      <c r="I3698" s="196" t="s">
        <v>215</v>
      </c>
      <c r="J3698" s="196">
        <v>15</v>
      </c>
      <c r="K3698" s="448"/>
      <c r="L3698" s="196"/>
      <c r="M3698" s="196"/>
      <c r="N3698" s="216">
        <v>0</v>
      </c>
      <c r="O3698" s="216">
        <v>114.71249999999999</v>
      </c>
      <c r="P3698" s="216">
        <v>0</v>
      </c>
      <c r="Q3698" s="335">
        <v>0</v>
      </c>
      <c r="R3698" s="234"/>
    </row>
    <row r="3699" spans="2:18" x14ac:dyDescent="0.25">
      <c r="B3699" s="232">
        <v>3705</v>
      </c>
      <c r="C3699" s="315">
        <v>45542</v>
      </c>
      <c r="D3699" s="195" t="s">
        <v>154</v>
      </c>
      <c r="E3699" s="196" t="s">
        <v>92</v>
      </c>
      <c r="F3699" s="196" t="s">
        <v>62</v>
      </c>
      <c r="G3699" s="196" t="s">
        <v>210</v>
      </c>
      <c r="H3699" s="196">
        <v>4.1500000000000004</v>
      </c>
      <c r="I3699" s="196" t="s">
        <v>215</v>
      </c>
      <c r="J3699" s="196">
        <v>31</v>
      </c>
      <c r="K3699" s="448"/>
      <c r="L3699" s="196"/>
      <c r="M3699" s="196"/>
      <c r="N3699" s="216">
        <v>0</v>
      </c>
      <c r="O3699" s="216">
        <v>147.94749999999999</v>
      </c>
      <c r="P3699" s="216">
        <v>0</v>
      </c>
      <c r="Q3699" s="335">
        <v>0</v>
      </c>
      <c r="R3699" s="234"/>
    </row>
    <row r="3700" spans="2:18" x14ac:dyDescent="0.25">
      <c r="B3700" s="232">
        <v>3706</v>
      </c>
      <c r="C3700" s="315">
        <v>45542</v>
      </c>
      <c r="D3700" s="195" t="s">
        <v>155</v>
      </c>
      <c r="E3700" s="196" t="s">
        <v>92</v>
      </c>
      <c r="F3700" s="196" t="s">
        <v>62</v>
      </c>
      <c r="G3700" s="196" t="s">
        <v>210</v>
      </c>
      <c r="H3700" s="196">
        <v>4.1500000000000004</v>
      </c>
      <c r="I3700" s="196" t="s">
        <v>215</v>
      </c>
      <c r="J3700" s="196">
        <v>40</v>
      </c>
      <c r="K3700" s="448"/>
      <c r="L3700" s="196"/>
      <c r="M3700" s="196"/>
      <c r="N3700" s="216">
        <v>0</v>
      </c>
      <c r="O3700" s="216">
        <v>190.89999999999998</v>
      </c>
      <c r="P3700" s="216">
        <v>0</v>
      </c>
      <c r="Q3700" s="335">
        <v>0</v>
      </c>
      <c r="R3700" s="234"/>
    </row>
    <row r="3701" spans="2:18" x14ac:dyDescent="0.25">
      <c r="B3701" s="232">
        <v>3707</v>
      </c>
      <c r="C3701" s="315">
        <v>45542</v>
      </c>
      <c r="D3701" s="195" t="s">
        <v>426</v>
      </c>
      <c r="E3701" s="196" t="s">
        <v>159</v>
      </c>
      <c r="F3701" s="196" t="s">
        <v>381</v>
      </c>
      <c r="G3701" s="196" t="s">
        <v>159</v>
      </c>
      <c r="H3701" s="196">
        <v>10</v>
      </c>
      <c r="I3701" s="196" t="s">
        <v>66</v>
      </c>
      <c r="J3701" s="196">
        <v>5</v>
      </c>
      <c r="K3701" s="448"/>
      <c r="L3701" s="196"/>
      <c r="M3701" s="196"/>
      <c r="N3701" s="216">
        <v>0</v>
      </c>
      <c r="O3701" s="216">
        <v>0</v>
      </c>
      <c r="P3701" s="216">
        <v>50</v>
      </c>
      <c r="Q3701" s="335">
        <v>0</v>
      </c>
      <c r="R3701" s="234"/>
    </row>
    <row r="3702" spans="2:18" x14ac:dyDescent="0.25">
      <c r="B3702" s="232">
        <v>3708</v>
      </c>
      <c r="C3702" s="315">
        <v>45542</v>
      </c>
      <c r="D3702" s="195" t="s">
        <v>277</v>
      </c>
      <c r="E3702" s="196" t="s">
        <v>176</v>
      </c>
      <c r="F3702" s="196" t="s">
        <v>7</v>
      </c>
      <c r="G3702" s="196" t="s">
        <v>209</v>
      </c>
      <c r="H3702" s="196">
        <v>7</v>
      </c>
      <c r="I3702" s="196" t="s">
        <v>214</v>
      </c>
      <c r="J3702" s="196">
        <v>49</v>
      </c>
      <c r="K3702" s="448"/>
      <c r="L3702" s="196"/>
      <c r="M3702" s="196"/>
      <c r="N3702" s="216">
        <v>343</v>
      </c>
      <c r="O3702" s="216">
        <v>0</v>
      </c>
      <c r="P3702" s="216">
        <v>0</v>
      </c>
      <c r="Q3702" s="335">
        <v>0</v>
      </c>
      <c r="R3702" s="234"/>
    </row>
    <row r="3703" spans="2:18" x14ac:dyDescent="0.25">
      <c r="B3703" s="232">
        <v>3709</v>
      </c>
      <c r="C3703" s="315">
        <v>45542</v>
      </c>
      <c r="D3703" s="195" t="s">
        <v>261</v>
      </c>
      <c r="E3703" s="196" t="s">
        <v>269</v>
      </c>
      <c r="F3703" s="196" t="s">
        <v>7</v>
      </c>
      <c r="G3703" s="196" t="s">
        <v>210</v>
      </c>
      <c r="H3703" s="196">
        <v>5</v>
      </c>
      <c r="I3703" s="196"/>
      <c r="J3703" s="196"/>
      <c r="K3703" s="448"/>
      <c r="L3703" s="196"/>
      <c r="M3703" s="196"/>
      <c r="N3703" s="216">
        <v>0</v>
      </c>
      <c r="O3703" s="216">
        <v>0</v>
      </c>
      <c r="P3703" s="216">
        <v>0</v>
      </c>
      <c r="Q3703" s="335">
        <v>0</v>
      </c>
      <c r="R3703" s="234"/>
    </row>
    <row r="3704" spans="2:18" x14ac:dyDescent="0.25">
      <c r="B3704" s="232">
        <v>3710</v>
      </c>
      <c r="C3704" s="315">
        <v>45542</v>
      </c>
      <c r="D3704" s="195" t="s">
        <v>254</v>
      </c>
      <c r="E3704" s="196" t="s">
        <v>159</v>
      </c>
      <c r="F3704" s="196" t="s">
        <v>7</v>
      </c>
      <c r="G3704" s="196" t="s">
        <v>159</v>
      </c>
      <c r="H3704" s="196">
        <v>10</v>
      </c>
      <c r="I3704" s="196" t="s">
        <v>66</v>
      </c>
      <c r="J3704" s="196">
        <v>8</v>
      </c>
      <c r="K3704" s="448"/>
      <c r="L3704" s="196"/>
      <c r="M3704" s="196"/>
      <c r="N3704" s="216">
        <v>0</v>
      </c>
      <c r="O3704" s="216">
        <v>0</v>
      </c>
      <c r="P3704" s="216">
        <v>80</v>
      </c>
      <c r="Q3704" s="335">
        <v>0</v>
      </c>
      <c r="R3704" s="234"/>
    </row>
    <row r="3705" spans="2:18" x14ac:dyDescent="0.25">
      <c r="B3705" s="232">
        <v>3711</v>
      </c>
      <c r="C3705" s="315">
        <v>45542</v>
      </c>
      <c r="D3705" s="195" t="s">
        <v>352</v>
      </c>
      <c r="E3705" s="196" t="s">
        <v>176</v>
      </c>
      <c r="F3705" s="196" t="s">
        <v>7</v>
      </c>
      <c r="G3705" s="196" t="s">
        <v>209</v>
      </c>
      <c r="H3705" s="196">
        <v>7</v>
      </c>
      <c r="I3705" s="196" t="s">
        <v>214</v>
      </c>
      <c r="J3705" s="196">
        <v>49</v>
      </c>
      <c r="K3705" s="448"/>
      <c r="L3705" s="196"/>
      <c r="M3705" s="196"/>
      <c r="N3705" s="216">
        <v>343</v>
      </c>
      <c r="O3705" s="216">
        <v>0</v>
      </c>
      <c r="P3705" s="216">
        <v>0</v>
      </c>
      <c r="Q3705" s="335">
        <v>0</v>
      </c>
      <c r="R3705" s="234"/>
    </row>
    <row r="3706" spans="2:18" x14ac:dyDescent="0.25">
      <c r="B3706" s="232">
        <v>3712</v>
      </c>
      <c r="C3706" s="315">
        <v>45542</v>
      </c>
      <c r="D3706" s="195" t="s">
        <v>175</v>
      </c>
      <c r="E3706" s="196" t="s">
        <v>176</v>
      </c>
      <c r="F3706" s="196" t="s">
        <v>7</v>
      </c>
      <c r="G3706" s="196" t="s">
        <v>209</v>
      </c>
      <c r="H3706" s="196">
        <v>7</v>
      </c>
      <c r="I3706" s="196"/>
      <c r="J3706" s="196"/>
      <c r="K3706" s="448"/>
      <c r="L3706" s="196"/>
      <c r="M3706" s="196"/>
      <c r="N3706" s="216">
        <v>0</v>
      </c>
      <c r="O3706" s="216">
        <v>0</v>
      </c>
      <c r="P3706" s="216">
        <v>0</v>
      </c>
      <c r="Q3706" s="335">
        <v>0</v>
      </c>
      <c r="R3706" s="234"/>
    </row>
    <row r="3707" spans="2:18" x14ac:dyDescent="0.25">
      <c r="B3707" s="232">
        <v>3713</v>
      </c>
      <c r="C3707" s="315">
        <v>45542</v>
      </c>
      <c r="D3707" s="195" t="s">
        <v>171</v>
      </c>
      <c r="E3707" s="196" t="s">
        <v>159</v>
      </c>
      <c r="F3707" s="196" t="s">
        <v>7</v>
      </c>
      <c r="G3707" s="196" t="s">
        <v>159</v>
      </c>
      <c r="H3707" s="196">
        <v>11.2</v>
      </c>
      <c r="I3707" s="196" t="s">
        <v>66</v>
      </c>
      <c r="J3707" s="196">
        <v>8</v>
      </c>
      <c r="K3707" s="448"/>
      <c r="L3707" s="196"/>
      <c r="M3707" s="196"/>
      <c r="N3707" s="216">
        <v>0</v>
      </c>
      <c r="O3707" s="216">
        <v>0</v>
      </c>
      <c r="P3707" s="216">
        <v>89.6</v>
      </c>
      <c r="Q3707" s="335">
        <v>0</v>
      </c>
      <c r="R3707" s="234"/>
    </row>
    <row r="3708" spans="2:18" x14ac:dyDescent="0.25">
      <c r="B3708" s="232">
        <v>3714</v>
      </c>
      <c r="C3708" s="315">
        <v>45542</v>
      </c>
      <c r="D3708" s="195" t="s">
        <v>150</v>
      </c>
      <c r="E3708" s="196" t="s">
        <v>92</v>
      </c>
      <c r="F3708" s="196" t="s">
        <v>63</v>
      </c>
      <c r="G3708" s="196" t="s">
        <v>210</v>
      </c>
      <c r="H3708" s="196">
        <v>4.1500000000000004</v>
      </c>
      <c r="I3708" s="196" t="s">
        <v>215</v>
      </c>
      <c r="J3708" s="196">
        <v>24</v>
      </c>
      <c r="K3708" s="448"/>
      <c r="L3708" s="196"/>
      <c r="M3708" s="196"/>
      <c r="N3708" s="216">
        <v>0</v>
      </c>
      <c r="O3708" s="216">
        <v>114.54</v>
      </c>
      <c r="P3708" s="216">
        <v>0</v>
      </c>
      <c r="Q3708" s="335">
        <v>0</v>
      </c>
      <c r="R3708" s="234"/>
    </row>
    <row r="3709" spans="2:18" x14ac:dyDescent="0.25">
      <c r="B3709" s="232">
        <v>3715</v>
      </c>
      <c r="C3709" s="315">
        <v>45542</v>
      </c>
      <c r="D3709" s="195" t="s">
        <v>148</v>
      </c>
      <c r="E3709" s="196" t="s">
        <v>92</v>
      </c>
      <c r="F3709" s="196" t="s">
        <v>63</v>
      </c>
      <c r="G3709" s="196" t="s">
        <v>210</v>
      </c>
      <c r="H3709" s="196">
        <v>4.1500000000000004</v>
      </c>
      <c r="I3709" s="196" t="s">
        <v>215</v>
      </c>
      <c r="J3709" s="196">
        <v>23</v>
      </c>
      <c r="K3709" s="448"/>
      <c r="L3709" s="196"/>
      <c r="M3709" s="196"/>
      <c r="N3709" s="216">
        <v>0</v>
      </c>
      <c r="O3709" s="216">
        <v>109.7675</v>
      </c>
      <c r="P3709" s="216">
        <v>0</v>
      </c>
      <c r="Q3709" s="335">
        <v>0</v>
      </c>
      <c r="R3709" s="234"/>
    </row>
    <row r="3710" spans="2:18" x14ac:dyDescent="0.25">
      <c r="B3710" s="232">
        <v>3716</v>
      </c>
      <c r="C3710" s="315">
        <v>45542</v>
      </c>
      <c r="D3710" s="195" t="s">
        <v>177</v>
      </c>
      <c r="E3710" s="196" t="s">
        <v>159</v>
      </c>
      <c r="F3710" s="196" t="s">
        <v>8</v>
      </c>
      <c r="G3710" s="196" t="s">
        <v>159</v>
      </c>
      <c r="H3710" s="196">
        <v>11.6</v>
      </c>
      <c r="I3710" s="196" t="s">
        <v>66</v>
      </c>
      <c r="J3710" s="196">
        <v>5</v>
      </c>
      <c r="K3710" s="448"/>
      <c r="L3710" s="196"/>
      <c r="M3710" s="196"/>
      <c r="N3710" s="216">
        <v>0</v>
      </c>
      <c r="O3710" s="216">
        <v>0</v>
      </c>
      <c r="P3710" s="216">
        <v>58</v>
      </c>
      <c r="Q3710" s="335">
        <v>0</v>
      </c>
      <c r="R3710" s="234"/>
    </row>
    <row r="3711" spans="2:18" x14ac:dyDescent="0.25">
      <c r="B3711" s="232">
        <v>3717</v>
      </c>
      <c r="C3711" s="315">
        <v>45542</v>
      </c>
      <c r="D3711" s="195" t="s">
        <v>139</v>
      </c>
      <c r="E3711" s="196" t="s">
        <v>92</v>
      </c>
      <c r="F3711" s="196" t="s">
        <v>2</v>
      </c>
      <c r="G3711" s="196" t="s">
        <v>209</v>
      </c>
      <c r="H3711" s="196">
        <v>7</v>
      </c>
      <c r="I3711" s="196" t="s">
        <v>214</v>
      </c>
      <c r="J3711" s="196">
        <v>25</v>
      </c>
      <c r="K3711" s="448"/>
      <c r="L3711" s="196"/>
      <c r="M3711" s="196"/>
      <c r="N3711" s="216">
        <v>175</v>
      </c>
      <c r="O3711" s="216">
        <v>0</v>
      </c>
      <c r="P3711" s="216">
        <v>0</v>
      </c>
      <c r="Q3711" s="335">
        <v>0</v>
      </c>
      <c r="R3711" s="234"/>
    </row>
    <row r="3712" spans="2:18" x14ac:dyDescent="0.25">
      <c r="B3712" s="232">
        <v>3718</v>
      </c>
      <c r="C3712" s="315">
        <v>45542</v>
      </c>
      <c r="D3712" s="195" t="s">
        <v>140</v>
      </c>
      <c r="E3712" s="196" t="s">
        <v>92</v>
      </c>
      <c r="F3712" s="196" t="s">
        <v>2</v>
      </c>
      <c r="G3712" s="196" t="s">
        <v>209</v>
      </c>
      <c r="H3712" s="196">
        <v>7</v>
      </c>
      <c r="I3712" s="196"/>
      <c r="J3712" s="196"/>
      <c r="K3712" s="448"/>
      <c r="L3712" s="196"/>
      <c r="M3712" s="196"/>
      <c r="N3712" s="216">
        <v>0</v>
      </c>
      <c r="O3712" s="216">
        <v>0</v>
      </c>
      <c r="P3712" s="216">
        <v>0</v>
      </c>
      <c r="Q3712" s="335">
        <v>0</v>
      </c>
      <c r="R3712" s="234"/>
    </row>
    <row r="3713" spans="2:18" x14ac:dyDescent="0.25">
      <c r="B3713" s="232">
        <v>3719</v>
      </c>
      <c r="C3713" s="315">
        <v>45542</v>
      </c>
      <c r="D3713" s="195" t="s">
        <v>141</v>
      </c>
      <c r="E3713" s="196" t="s">
        <v>92</v>
      </c>
      <c r="F3713" s="196" t="s">
        <v>2</v>
      </c>
      <c r="G3713" s="196" t="s">
        <v>209</v>
      </c>
      <c r="H3713" s="196">
        <v>7</v>
      </c>
      <c r="I3713" s="196"/>
      <c r="J3713" s="196"/>
      <c r="K3713" s="448"/>
      <c r="L3713" s="196"/>
      <c r="M3713" s="196"/>
      <c r="N3713" s="216">
        <v>0</v>
      </c>
      <c r="O3713" s="216">
        <v>0</v>
      </c>
      <c r="P3713" s="216">
        <v>0</v>
      </c>
      <c r="Q3713" s="335">
        <v>0</v>
      </c>
      <c r="R3713" s="234"/>
    </row>
    <row r="3714" spans="2:18" x14ac:dyDescent="0.25">
      <c r="B3714" s="232">
        <v>3720</v>
      </c>
      <c r="C3714" s="315">
        <v>45542</v>
      </c>
      <c r="D3714" s="195" t="s">
        <v>252</v>
      </c>
      <c r="E3714" s="196" t="s">
        <v>92</v>
      </c>
      <c r="F3714" s="196" t="s">
        <v>2</v>
      </c>
      <c r="G3714" s="196" t="s">
        <v>209</v>
      </c>
      <c r="H3714" s="196">
        <v>7</v>
      </c>
      <c r="I3714" s="196"/>
      <c r="J3714" s="196"/>
      <c r="K3714" s="448"/>
      <c r="L3714" s="196"/>
      <c r="M3714" s="196"/>
      <c r="N3714" s="216">
        <v>0</v>
      </c>
      <c r="O3714" s="216">
        <v>0</v>
      </c>
      <c r="P3714" s="216">
        <v>0</v>
      </c>
      <c r="Q3714" s="335">
        <v>0</v>
      </c>
      <c r="R3714" s="234"/>
    </row>
    <row r="3715" spans="2:18" x14ac:dyDescent="0.25">
      <c r="B3715" s="232">
        <v>3721</v>
      </c>
      <c r="C3715" s="315">
        <v>45542</v>
      </c>
      <c r="D3715" s="195" t="s">
        <v>259</v>
      </c>
      <c r="E3715" s="196" t="s">
        <v>92</v>
      </c>
      <c r="F3715" s="196" t="s">
        <v>2</v>
      </c>
      <c r="G3715" s="196" t="s">
        <v>209</v>
      </c>
      <c r="H3715" s="196">
        <v>7</v>
      </c>
      <c r="I3715" s="196" t="s">
        <v>214</v>
      </c>
      <c r="J3715" s="196">
        <v>25</v>
      </c>
      <c r="K3715" s="448"/>
      <c r="L3715" s="196"/>
      <c r="M3715" s="196"/>
      <c r="N3715" s="216">
        <v>175</v>
      </c>
      <c r="O3715" s="216">
        <v>0</v>
      </c>
      <c r="P3715" s="216">
        <v>0</v>
      </c>
      <c r="Q3715" s="335">
        <v>0</v>
      </c>
      <c r="R3715" s="234"/>
    </row>
    <row r="3716" spans="2:18" x14ac:dyDescent="0.25">
      <c r="B3716" s="232">
        <v>3722</v>
      </c>
      <c r="C3716" s="315">
        <v>45542</v>
      </c>
      <c r="D3716" s="195" t="s">
        <v>259</v>
      </c>
      <c r="E3716" s="196" t="s">
        <v>92</v>
      </c>
      <c r="F3716" s="196" t="s">
        <v>2</v>
      </c>
      <c r="G3716" s="196" t="s">
        <v>209</v>
      </c>
      <c r="H3716" s="196">
        <v>7</v>
      </c>
      <c r="I3716" s="196"/>
      <c r="J3716" s="196"/>
      <c r="K3716" s="448"/>
      <c r="L3716" s="196"/>
      <c r="M3716" s="196"/>
      <c r="N3716" s="216">
        <v>0</v>
      </c>
      <c r="O3716" s="216">
        <v>0</v>
      </c>
      <c r="P3716" s="216">
        <v>0</v>
      </c>
      <c r="Q3716" s="335">
        <v>0</v>
      </c>
      <c r="R3716" s="234"/>
    </row>
    <row r="3717" spans="2:18" x14ac:dyDescent="0.25">
      <c r="B3717" s="232">
        <v>3723</v>
      </c>
      <c r="C3717" s="315">
        <v>45542</v>
      </c>
      <c r="D3717" s="195" t="s">
        <v>260</v>
      </c>
      <c r="E3717" s="196" t="s">
        <v>92</v>
      </c>
      <c r="F3717" s="196" t="s">
        <v>2</v>
      </c>
      <c r="G3717" s="196" t="s">
        <v>209</v>
      </c>
      <c r="H3717" s="196">
        <v>7</v>
      </c>
      <c r="I3717" s="196"/>
      <c r="J3717" s="196"/>
      <c r="K3717" s="448"/>
      <c r="L3717" s="196"/>
      <c r="M3717" s="196"/>
      <c r="N3717" s="216">
        <v>0</v>
      </c>
      <c r="O3717" s="216">
        <v>0</v>
      </c>
      <c r="P3717" s="216">
        <v>0</v>
      </c>
      <c r="Q3717" s="335">
        <v>0</v>
      </c>
      <c r="R3717" s="234"/>
    </row>
    <row r="3718" spans="2:18" x14ac:dyDescent="0.25">
      <c r="B3718" s="232">
        <v>3724</v>
      </c>
      <c r="C3718" s="315">
        <v>45542</v>
      </c>
      <c r="D3718" s="195" t="s">
        <v>379</v>
      </c>
      <c r="E3718" s="196" t="s">
        <v>269</v>
      </c>
      <c r="F3718" s="196" t="s">
        <v>381</v>
      </c>
      <c r="G3718" s="196" t="s">
        <v>210</v>
      </c>
      <c r="H3718" s="196">
        <v>4.1500000000000004</v>
      </c>
      <c r="I3718" s="196" t="s">
        <v>215</v>
      </c>
      <c r="J3718" s="196">
        <v>32</v>
      </c>
      <c r="K3718" s="448"/>
      <c r="L3718" s="196"/>
      <c r="M3718" s="196"/>
      <c r="N3718" s="216">
        <v>0</v>
      </c>
      <c r="O3718" s="216">
        <v>152.72</v>
      </c>
      <c r="P3718" s="216">
        <v>0</v>
      </c>
      <c r="Q3718" s="335">
        <v>0</v>
      </c>
      <c r="R3718" s="234"/>
    </row>
    <row r="3719" spans="2:18" x14ac:dyDescent="0.25">
      <c r="B3719" s="232">
        <v>3725</v>
      </c>
      <c r="C3719" s="315">
        <v>45542</v>
      </c>
      <c r="D3719" s="195" t="s">
        <v>380</v>
      </c>
      <c r="E3719" s="196" t="s">
        <v>269</v>
      </c>
      <c r="F3719" s="196" t="s">
        <v>381</v>
      </c>
      <c r="G3719" s="196" t="s">
        <v>210</v>
      </c>
      <c r="H3719" s="196">
        <v>4.1500000000000004</v>
      </c>
      <c r="I3719" s="196" t="s">
        <v>215</v>
      </c>
      <c r="J3719" s="196">
        <v>32</v>
      </c>
      <c r="K3719" s="448"/>
      <c r="L3719" s="196"/>
      <c r="M3719" s="196"/>
      <c r="N3719" s="216">
        <v>0</v>
      </c>
      <c r="O3719" s="216">
        <v>152.72</v>
      </c>
      <c r="P3719" s="216">
        <v>0</v>
      </c>
      <c r="Q3719" s="335">
        <v>0</v>
      </c>
      <c r="R3719" s="234"/>
    </row>
    <row r="3720" spans="2:18" x14ac:dyDescent="0.25">
      <c r="B3720" s="232">
        <v>3726</v>
      </c>
      <c r="C3720" s="315">
        <v>45542</v>
      </c>
      <c r="D3720" s="195" t="s">
        <v>96</v>
      </c>
      <c r="E3720" s="196" t="s">
        <v>159</v>
      </c>
      <c r="F3720" s="196" t="s">
        <v>1</v>
      </c>
      <c r="G3720" s="196" t="s">
        <v>159</v>
      </c>
      <c r="H3720" s="196">
        <v>11.8</v>
      </c>
      <c r="I3720" s="196" t="s">
        <v>66</v>
      </c>
      <c r="J3720" s="196">
        <v>4</v>
      </c>
      <c r="K3720" s="448"/>
      <c r="L3720" s="196"/>
      <c r="M3720" s="196"/>
      <c r="N3720" s="216">
        <v>0</v>
      </c>
      <c r="O3720" s="216">
        <v>0</v>
      </c>
      <c r="P3720" s="216">
        <v>47.2</v>
      </c>
      <c r="Q3720" s="335">
        <v>0</v>
      </c>
      <c r="R3720" s="234"/>
    </row>
    <row r="3721" spans="2:18" x14ac:dyDescent="0.25">
      <c r="B3721" s="232">
        <v>3727</v>
      </c>
      <c r="C3721" s="315">
        <v>45542</v>
      </c>
      <c r="D3721" s="195" t="s">
        <v>128</v>
      </c>
      <c r="E3721" s="196" t="s">
        <v>159</v>
      </c>
      <c r="F3721" s="196" t="s">
        <v>1</v>
      </c>
      <c r="G3721" s="196" t="s">
        <v>159</v>
      </c>
      <c r="H3721" s="196">
        <v>11.8</v>
      </c>
      <c r="I3721" s="196" t="s">
        <v>66</v>
      </c>
      <c r="J3721" s="196">
        <v>3</v>
      </c>
      <c r="K3721" s="448"/>
      <c r="L3721" s="196"/>
      <c r="M3721" s="196"/>
      <c r="N3721" s="216">
        <v>0</v>
      </c>
      <c r="O3721" s="216">
        <v>0</v>
      </c>
      <c r="P3721" s="216">
        <v>35.400000000000006</v>
      </c>
      <c r="Q3721" s="335">
        <v>0</v>
      </c>
      <c r="R3721" s="234"/>
    </row>
    <row r="3722" spans="2:18" x14ac:dyDescent="0.25">
      <c r="B3722" s="232">
        <v>3728</v>
      </c>
      <c r="C3722" s="315">
        <v>45542</v>
      </c>
      <c r="D3722" s="195" t="s">
        <v>255</v>
      </c>
      <c r="E3722" s="196" t="s">
        <v>159</v>
      </c>
      <c r="F3722" s="196" t="s">
        <v>65</v>
      </c>
      <c r="G3722" s="196" t="s">
        <v>159</v>
      </c>
      <c r="H3722" s="196">
        <v>30.5</v>
      </c>
      <c r="I3722" s="196"/>
      <c r="J3722" s="196">
        <v>0</v>
      </c>
      <c r="K3722" s="448"/>
      <c r="L3722" s="196"/>
      <c r="M3722" s="196"/>
      <c r="N3722" s="216">
        <v>0</v>
      </c>
      <c r="O3722" s="216">
        <v>0</v>
      </c>
      <c r="P3722" s="216">
        <v>0</v>
      </c>
      <c r="Q3722" s="335">
        <v>0</v>
      </c>
      <c r="R3722" s="234"/>
    </row>
    <row r="3723" spans="2:18" x14ac:dyDescent="0.25">
      <c r="B3723" s="232">
        <v>3729</v>
      </c>
      <c r="C3723" s="315">
        <v>45542</v>
      </c>
      <c r="D3723" s="316" t="s">
        <v>467</v>
      </c>
      <c r="E3723" s="196" t="s">
        <v>159</v>
      </c>
      <c r="F3723" s="196" t="s">
        <v>63</v>
      </c>
      <c r="G3723" s="196" t="s">
        <v>159</v>
      </c>
      <c r="H3723" s="196">
        <v>13</v>
      </c>
      <c r="I3723" s="196"/>
      <c r="J3723" s="196">
        <v>0</v>
      </c>
      <c r="K3723" s="448"/>
      <c r="L3723" s="196"/>
      <c r="M3723" s="196"/>
      <c r="N3723" s="216">
        <v>0</v>
      </c>
      <c r="O3723" s="216">
        <v>0</v>
      </c>
      <c r="P3723" s="216">
        <v>0</v>
      </c>
      <c r="Q3723" s="335">
        <v>0</v>
      </c>
      <c r="R3723" s="234"/>
    </row>
    <row r="3724" spans="2:18" x14ac:dyDescent="0.25">
      <c r="B3724" s="232">
        <v>3730</v>
      </c>
      <c r="C3724" s="422">
        <v>45543</v>
      </c>
      <c r="D3724" s="195" t="s">
        <v>505</v>
      </c>
      <c r="E3724" s="196" t="s">
        <v>130</v>
      </c>
      <c r="F3724" s="196" t="s">
        <v>130</v>
      </c>
      <c r="G3724" s="196" t="s">
        <v>304</v>
      </c>
      <c r="H3724" s="196">
        <v>1</v>
      </c>
      <c r="I3724" s="196" t="s">
        <v>303</v>
      </c>
      <c r="J3724" s="196">
        <v>56</v>
      </c>
      <c r="K3724" s="448"/>
      <c r="L3724" s="196"/>
      <c r="M3724" s="196" t="s">
        <v>514</v>
      </c>
      <c r="N3724" s="216">
        <v>0</v>
      </c>
      <c r="O3724" s="216">
        <v>0</v>
      </c>
      <c r="P3724" s="216">
        <v>0</v>
      </c>
      <c r="Q3724" s="335">
        <v>0</v>
      </c>
      <c r="R3724" s="234"/>
    </row>
    <row r="3725" spans="2:18" x14ac:dyDescent="0.25">
      <c r="B3725" s="232">
        <v>3731</v>
      </c>
      <c r="C3725" s="422">
        <v>45543</v>
      </c>
      <c r="D3725" s="195" t="s">
        <v>368</v>
      </c>
      <c r="E3725" s="196" t="s">
        <v>181</v>
      </c>
      <c r="F3725" s="196" t="s">
        <v>302</v>
      </c>
      <c r="G3725" s="196">
        <v>0</v>
      </c>
      <c r="H3725" s="196">
        <v>6</v>
      </c>
      <c r="I3725" s="196"/>
      <c r="J3725" s="196"/>
      <c r="K3725" s="448"/>
      <c r="L3725" s="196"/>
      <c r="M3725" s="196"/>
      <c r="N3725" s="216">
        <v>0</v>
      </c>
      <c r="O3725" s="216">
        <v>0</v>
      </c>
      <c r="P3725" s="216">
        <v>0</v>
      </c>
      <c r="Q3725" s="335">
        <v>0</v>
      </c>
      <c r="R3725" s="234"/>
    </row>
    <row r="3726" spans="2:18" x14ac:dyDescent="0.25">
      <c r="B3726" s="232">
        <v>3732</v>
      </c>
      <c r="C3726" s="422">
        <v>45543</v>
      </c>
      <c r="D3726" s="195" t="s">
        <v>474</v>
      </c>
      <c r="E3726" s="196" t="s">
        <v>92</v>
      </c>
      <c r="F3726" s="196" t="s">
        <v>470</v>
      </c>
      <c r="G3726" s="196" t="s">
        <v>210</v>
      </c>
      <c r="H3726" s="196">
        <v>4.1500000000000004</v>
      </c>
      <c r="I3726" s="196" t="s">
        <v>215</v>
      </c>
      <c r="J3726" s="196">
        <v>33</v>
      </c>
      <c r="K3726" s="448">
        <v>715750</v>
      </c>
      <c r="L3726" s="196" t="s">
        <v>470</v>
      </c>
      <c r="M3726" s="196" t="s">
        <v>298</v>
      </c>
      <c r="N3726" s="216">
        <v>0</v>
      </c>
      <c r="O3726" s="216">
        <v>157.49250000000001</v>
      </c>
      <c r="P3726" s="216">
        <v>0</v>
      </c>
      <c r="Q3726" s="335">
        <v>0</v>
      </c>
      <c r="R3726" s="234"/>
    </row>
    <row r="3727" spans="2:18" x14ac:dyDescent="0.25">
      <c r="B3727" s="232">
        <v>3733</v>
      </c>
      <c r="C3727" s="422">
        <v>45543</v>
      </c>
      <c r="D3727" s="195" t="s">
        <v>475</v>
      </c>
      <c r="E3727" s="196" t="s">
        <v>92</v>
      </c>
      <c r="F3727" s="196" t="s">
        <v>470</v>
      </c>
      <c r="G3727" s="196" t="s">
        <v>210</v>
      </c>
      <c r="H3727" s="196">
        <v>4.1500000000000004</v>
      </c>
      <c r="I3727" s="196" t="s">
        <v>215</v>
      </c>
      <c r="J3727" s="196">
        <v>32</v>
      </c>
      <c r="K3727" s="448">
        <v>715750</v>
      </c>
      <c r="L3727" s="196" t="s">
        <v>470</v>
      </c>
      <c r="M3727" s="196" t="s">
        <v>298</v>
      </c>
      <c r="N3727" s="216">
        <v>0</v>
      </c>
      <c r="O3727" s="216">
        <v>152.72</v>
      </c>
      <c r="P3727" s="216">
        <v>0</v>
      </c>
      <c r="Q3727" s="335">
        <v>0</v>
      </c>
      <c r="R3727" s="234"/>
    </row>
    <row r="3728" spans="2:18" x14ac:dyDescent="0.25">
      <c r="B3728" s="232">
        <v>3734</v>
      </c>
      <c r="C3728" s="422">
        <v>45543</v>
      </c>
      <c r="D3728" s="195" t="s">
        <v>476</v>
      </c>
      <c r="E3728" s="196" t="s">
        <v>92</v>
      </c>
      <c r="F3728" s="196" t="s">
        <v>470</v>
      </c>
      <c r="G3728" s="196" t="s">
        <v>210</v>
      </c>
      <c r="H3728" s="196">
        <v>4.1500000000000004</v>
      </c>
      <c r="I3728" s="196"/>
      <c r="J3728" s="196">
        <v>0</v>
      </c>
      <c r="K3728" s="448"/>
      <c r="L3728" s="196"/>
      <c r="M3728" s="196"/>
      <c r="N3728" s="216">
        <v>0</v>
      </c>
      <c r="O3728" s="216">
        <v>0</v>
      </c>
      <c r="P3728" s="216">
        <v>0</v>
      </c>
      <c r="Q3728" s="335">
        <v>0</v>
      </c>
      <c r="R3728" s="234"/>
    </row>
    <row r="3729" spans="2:18" x14ac:dyDescent="0.25">
      <c r="B3729" s="232">
        <v>3735</v>
      </c>
      <c r="C3729" s="422">
        <v>45543</v>
      </c>
      <c r="D3729" s="195" t="s">
        <v>477</v>
      </c>
      <c r="E3729" s="196" t="s">
        <v>92</v>
      </c>
      <c r="F3729" s="196" t="s">
        <v>470</v>
      </c>
      <c r="G3729" s="196" t="s">
        <v>210</v>
      </c>
      <c r="H3729" s="196">
        <v>4.1500000000000004</v>
      </c>
      <c r="I3729" s="196"/>
      <c r="J3729" s="196">
        <v>0</v>
      </c>
      <c r="K3729" s="448"/>
      <c r="L3729" s="196"/>
      <c r="M3729" s="196"/>
      <c r="N3729" s="216">
        <v>0</v>
      </c>
      <c r="O3729" s="216">
        <v>0</v>
      </c>
      <c r="P3729" s="216">
        <v>0</v>
      </c>
      <c r="Q3729" s="335">
        <v>0</v>
      </c>
      <c r="R3729" s="234"/>
    </row>
    <row r="3730" spans="2:18" x14ac:dyDescent="0.25">
      <c r="B3730" s="232">
        <v>3736</v>
      </c>
      <c r="C3730" s="422">
        <v>45543</v>
      </c>
      <c r="D3730" s="195" t="s">
        <v>116</v>
      </c>
      <c r="E3730" s="196" t="s">
        <v>92</v>
      </c>
      <c r="F3730" s="196" t="s">
        <v>1</v>
      </c>
      <c r="G3730" s="196" t="s">
        <v>209</v>
      </c>
      <c r="H3730" s="196">
        <v>6.65</v>
      </c>
      <c r="I3730" s="196" t="s">
        <v>215</v>
      </c>
      <c r="J3730" s="196">
        <v>6</v>
      </c>
      <c r="K3730" s="448">
        <v>715200</v>
      </c>
      <c r="L3730" s="196" t="s">
        <v>1</v>
      </c>
      <c r="M3730" s="196" t="s">
        <v>297</v>
      </c>
      <c r="N3730" s="216">
        <v>0</v>
      </c>
      <c r="O3730" s="216">
        <v>45.885000000000005</v>
      </c>
      <c r="P3730" s="216">
        <v>0</v>
      </c>
      <c r="Q3730" s="335">
        <v>0</v>
      </c>
      <c r="R3730" s="234"/>
    </row>
    <row r="3731" spans="2:18" x14ac:dyDescent="0.25">
      <c r="B3731" s="232">
        <v>3737</v>
      </c>
      <c r="C3731" s="422">
        <v>45543</v>
      </c>
      <c r="D3731" s="195" t="s">
        <v>116</v>
      </c>
      <c r="E3731" s="196" t="s">
        <v>92</v>
      </c>
      <c r="F3731" s="196" t="s">
        <v>1</v>
      </c>
      <c r="G3731" s="196" t="s">
        <v>209</v>
      </c>
      <c r="H3731" s="196">
        <v>6.65</v>
      </c>
      <c r="I3731" s="196" t="s">
        <v>215</v>
      </c>
      <c r="J3731" s="196">
        <v>3</v>
      </c>
      <c r="K3731" s="448">
        <v>715750</v>
      </c>
      <c r="L3731" s="196" t="s">
        <v>62</v>
      </c>
      <c r="M3731" s="196" t="s">
        <v>298</v>
      </c>
      <c r="N3731" s="216">
        <v>0</v>
      </c>
      <c r="O3731" s="216">
        <v>22.942500000000003</v>
      </c>
      <c r="P3731" s="216">
        <v>0</v>
      </c>
      <c r="Q3731" s="335">
        <v>0</v>
      </c>
      <c r="R3731" s="234"/>
    </row>
    <row r="3732" spans="2:18" x14ac:dyDescent="0.25">
      <c r="B3732" s="232">
        <v>3727</v>
      </c>
      <c r="C3732" s="293">
        <v>45487</v>
      </c>
      <c r="D3732" s="195" t="s">
        <v>91</v>
      </c>
      <c r="E3732" s="196" t="s">
        <v>92</v>
      </c>
      <c r="F3732" s="196" t="s">
        <v>1</v>
      </c>
      <c r="G3732" s="196" t="s">
        <v>209</v>
      </c>
      <c r="H3732" s="196">
        <v>6.65</v>
      </c>
      <c r="I3732" s="196" t="s">
        <v>247</v>
      </c>
      <c r="J3732" s="196">
        <v>5</v>
      </c>
      <c r="K3732" s="448">
        <v>714143</v>
      </c>
      <c r="L3732" s="196"/>
      <c r="M3732" s="196" t="s">
        <v>514</v>
      </c>
      <c r="N3732" s="216">
        <f t="shared" ref="N3732:N3733" si="221">IF(I3732=$N$5,J3732*H3732,0)</f>
        <v>0</v>
      </c>
      <c r="O3732" s="216">
        <f t="shared" ref="O3732:O3733" si="222">IF(I3732=$O$5,J3732*H3732,0)*1.15</f>
        <v>0</v>
      </c>
      <c r="P3732" s="216">
        <f t="shared" ref="P3732:P3733" si="223">IF(I3732=$P$5,J3732*H3732,0)</f>
        <v>0</v>
      </c>
      <c r="Q3732" s="335">
        <f t="shared" ref="Q3732:Q3733" si="224">IF(I3732=$Q$5,J3732*H3732,0)</f>
        <v>33.25</v>
      </c>
      <c r="R3732" s="234"/>
    </row>
    <row r="3733" spans="2:18" x14ac:dyDescent="0.25">
      <c r="B3733" s="232">
        <v>3738</v>
      </c>
      <c r="C3733" s="422">
        <v>45543</v>
      </c>
      <c r="D3733" s="195" t="s">
        <v>94</v>
      </c>
      <c r="E3733" s="196" t="s">
        <v>92</v>
      </c>
      <c r="F3733" s="196" t="s">
        <v>1</v>
      </c>
      <c r="G3733" s="196" t="s">
        <v>209</v>
      </c>
      <c r="H3733" s="196">
        <v>6.65</v>
      </c>
      <c r="I3733" s="196" t="s">
        <v>247</v>
      </c>
      <c r="J3733" s="196">
        <v>15</v>
      </c>
      <c r="K3733" s="448">
        <v>714423</v>
      </c>
      <c r="L3733" s="196" t="s">
        <v>1</v>
      </c>
      <c r="M3733" s="196" t="s">
        <v>514</v>
      </c>
      <c r="N3733" s="216">
        <f t="shared" si="221"/>
        <v>0</v>
      </c>
      <c r="O3733" s="216">
        <f t="shared" si="222"/>
        <v>0</v>
      </c>
      <c r="P3733" s="216">
        <f t="shared" si="223"/>
        <v>0</v>
      </c>
      <c r="Q3733" s="335">
        <f t="shared" si="224"/>
        <v>99.75</v>
      </c>
      <c r="R3733" s="234"/>
    </row>
    <row r="3734" spans="2:18" x14ac:dyDescent="0.25">
      <c r="B3734" s="232">
        <v>3739</v>
      </c>
      <c r="C3734" s="422">
        <v>45543</v>
      </c>
      <c r="D3734" s="195" t="s">
        <v>94</v>
      </c>
      <c r="E3734" s="196" t="s">
        <v>92</v>
      </c>
      <c r="F3734" s="196" t="s">
        <v>1</v>
      </c>
      <c r="G3734" s="196" t="s">
        <v>209</v>
      </c>
      <c r="H3734" s="196">
        <v>6.65</v>
      </c>
      <c r="I3734" s="196" t="s">
        <v>215</v>
      </c>
      <c r="J3734" s="196">
        <v>7</v>
      </c>
      <c r="K3734" s="448">
        <v>715750</v>
      </c>
      <c r="L3734" s="196" t="s">
        <v>62</v>
      </c>
      <c r="M3734" s="196" t="s">
        <v>298</v>
      </c>
      <c r="N3734" s="216">
        <v>0</v>
      </c>
      <c r="O3734" s="216">
        <v>53.532499999999999</v>
      </c>
      <c r="P3734" s="216">
        <v>0</v>
      </c>
      <c r="Q3734" s="335">
        <v>0</v>
      </c>
      <c r="R3734" s="234"/>
    </row>
    <row r="3735" spans="2:18" x14ac:dyDescent="0.25">
      <c r="B3735" s="232">
        <v>3740</v>
      </c>
      <c r="C3735" s="422">
        <v>45543</v>
      </c>
      <c r="D3735" s="195" t="s">
        <v>91</v>
      </c>
      <c r="E3735" s="196" t="s">
        <v>92</v>
      </c>
      <c r="F3735" s="196" t="s">
        <v>1</v>
      </c>
      <c r="G3735" s="196" t="s">
        <v>209</v>
      </c>
      <c r="H3735" s="196">
        <v>6.65</v>
      </c>
      <c r="I3735" s="196" t="s">
        <v>215</v>
      </c>
      <c r="J3735" s="196">
        <v>6</v>
      </c>
      <c r="K3735" s="448">
        <v>715200</v>
      </c>
      <c r="L3735" s="196" t="s">
        <v>1</v>
      </c>
      <c r="M3735" s="196" t="s">
        <v>297</v>
      </c>
      <c r="N3735" s="216">
        <v>0</v>
      </c>
      <c r="O3735" s="216">
        <v>45.885000000000005</v>
      </c>
      <c r="P3735" s="216">
        <v>0</v>
      </c>
      <c r="Q3735" s="335">
        <v>0</v>
      </c>
      <c r="R3735" s="234"/>
    </row>
    <row r="3736" spans="2:18" x14ac:dyDescent="0.25">
      <c r="B3736" s="232">
        <v>3741</v>
      </c>
      <c r="C3736" s="422">
        <v>45543</v>
      </c>
      <c r="D3736" s="195" t="s">
        <v>91</v>
      </c>
      <c r="E3736" s="196" t="s">
        <v>92</v>
      </c>
      <c r="F3736" s="196" t="s">
        <v>1</v>
      </c>
      <c r="G3736" s="196" t="s">
        <v>209</v>
      </c>
      <c r="H3736" s="196">
        <v>6.65</v>
      </c>
      <c r="I3736" s="196" t="s">
        <v>215</v>
      </c>
      <c r="J3736" s="196">
        <v>1</v>
      </c>
      <c r="K3736" s="448">
        <v>715750</v>
      </c>
      <c r="L3736" s="196" t="s">
        <v>62</v>
      </c>
      <c r="M3736" s="196" t="s">
        <v>298</v>
      </c>
      <c r="N3736" s="216">
        <v>0</v>
      </c>
      <c r="O3736" s="216">
        <v>7.6475</v>
      </c>
      <c r="P3736" s="216">
        <v>0</v>
      </c>
      <c r="Q3736" s="335">
        <v>0</v>
      </c>
      <c r="R3736" s="234"/>
    </row>
    <row r="3737" spans="2:18" x14ac:dyDescent="0.25">
      <c r="B3737" s="232">
        <v>3742</v>
      </c>
      <c r="C3737" s="422">
        <v>45543</v>
      </c>
      <c r="D3737" s="195" t="s">
        <v>154</v>
      </c>
      <c r="E3737" s="196" t="s">
        <v>92</v>
      </c>
      <c r="F3737" s="196" t="s">
        <v>62</v>
      </c>
      <c r="G3737" s="196" t="s">
        <v>210</v>
      </c>
      <c r="H3737" s="196">
        <v>4.1500000000000004</v>
      </c>
      <c r="I3737" s="196" t="s">
        <v>215</v>
      </c>
      <c r="J3737" s="196">
        <v>42</v>
      </c>
      <c r="K3737" s="448">
        <v>715750</v>
      </c>
      <c r="L3737" s="196" t="s">
        <v>62</v>
      </c>
      <c r="M3737" s="196" t="s">
        <v>298</v>
      </c>
      <c r="N3737" s="216">
        <v>0</v>
      </c>
      <c r="O3737" s="216">
        <v>200.44499999999999</v>
      </c>
      <c r="P3737" s="216">
        <v>0</v>
      </c>
      <c r="Q3737" s="335">
        <v>0</v>
      </c>
      <c r="R3737" s="234"/>
    </row>
    <row r="3738" spans="2:18" x14ac:dyDescent="0.25">
      <c r="B3738" s="232">
        <v>3743</v>
      </c>
      <c r="C3738" s="422">
        <v>45543</v>
      </c>
      <c r="D3738" s="195" t="s">
        <v>155</v>
      </c>
      <c r="E3738" s="196" t="s">
        <v>92</v>
      </c>
      <c r="F3738" s="196" t="s">
        <v>62</v>
      </c>
      <c r="G3738" s="196" t="s">
        <v>210</v>
      </c>
      <c r="H3738" s="196">
        <v>4.1500000000000004</v>
      </c>
      <c r="I3738" s="196" t="s">
        <v>215</v>
      </c>
      <c r="J3738" s="196">
        <v>42</v>
      </c>
      <c r="K3738" s="448">
        <v>715750</v>
      </c>
      <c r="L3738" s="196" t="s">
        <v>62</v>
      </c>
      <c r="M3738" s="196" t="s">
        <v>298</v>
      </c>
      <c r="N3738" s="216">
        <v>0</v>
      </c>
      <c r="O3738" s="216">
        <v>200.44499999999999</v>
      </c>
      <c r="P3738" s="216">
        <v>0</v>
      </c>
      <c r="Q3738" s="335">
        <v>0</v>
      </c>
      <c r="R3738" s="234"/>
    </row>
    <row r="3739" spans="2:18" x14ac:dyDescent="0.25">
      <c r="B3739" s="232">
        <v>3744</v>
      </c>
      <c r="C3739" s="422">
        <v>45543</v>
      </c>
      <c r="D3739" s="195" t="s">
        <v>426</v>
      </c>
      <c r="E3739" s="196" t="s">
        <v>159</v>
      </c>
      <c r="F3739" s="196" t="s">
        <v>381</v>
      </c>
      <c r="G3739" s="196" t="s">
        <v>159</v>
      </c>
      <c r="H3739" s="196">
        <v>10</v>
      </c>
      <c r="I3739" s="196" t="s">
        <v>66</v>
      </c>
      <c r="J3739" s="196">
        <v>4</v>
      </c>
      <c r="K3739" s="448"/>
      <c r="L3739" s="196"/>
      <c r="M3739" s="196"/>
      <c r="N3739" s="216">
        <v>0</v>
      </c>
      <c r="O3739" s="216">
        <v>0</v>
      </c>
      <c r="P3739" s="216">
        <v>40</v>
      </c>
      <c r="Q3739" s="335">
        <v>0</v>
      </c>
      <c r="R3739" s="234"/>
    </row>
    <row r="3740" spans="2:18" x14ac:dyDescent="0.25">
      <c r="B3740" s="232">
        <v>3745</v>
      </c>
      <c r="C3740" s="422">
        <v>45543</v>
      </c>
      <c r="D3740" s="195" t="s">
        <v>277</v>
      </c>
      <c r="E3740" s="196" t="s">
        <v>176</v>
      </c>
      <c r="F3740" s="196" t="s">
        <v>7</v>
      </c>
      <c r="G3740" s="196" t="s">
        <v>209</v>
      </c>
      <c r="H3740" s="196">
        <v>7</v>
      </c>
      <c r="I3740" s="196" t="s">
        <v>214</v>
      </c>
      <c r="J3740" s="196">
        <v>54</v>
      </c>
      <c r="K3740" s="448"/>
      <c r="L3740" s="196"/>
      <c r="M3740" s="196"/>
      <c r="N3740" s="216">
        <v>378</v>
      </c>
      <c r="O3740" s="216">
        <v>0</v>
      </c>
      <c r="P3740" s="216">
        <v>0</v>
      </c>
      <c r="Q3740" s="335">
        <v>0</v>
      </c>
      <c r="R3740" s="234"/>
    </row>
    <row r="3741" spans="2:18" x14ac:dyDescent="0.25">
      <c r="B3741" s="232">
        <v>3746</v>
      </c>
      <c r="C3741" s="422">
        <v>45543</v>
      </c>
      <c r="D3741" s="195" t="s">
        <v>261</v>
      </c>
      <c r="E3741" s="196" t="s">
        <v>269</v>
      </c>
      <c r="F3741" s="196" t="s">
        <v>7</v>
      </c>
      <c r="G3741" s="196" t="s">
        <v>210</v>
      </c>
      <c r="H3741" s="196">
        <v>5</v>
      </c>
      <c r="I3741" s="196"/>
      <c r="J3741" s="196">
        <v>0</v>
      </c>
      <c r="K3741" s="448"/>
      <c r="L3741" s="196"/>
      <c r="M3741" s="196"/>
      <c r="N3741" s="216">
        <v>0</v>
      </c>
      <c r="O3741" s="216">
        <v>0</v>
      </c>
      <c r="P3741" s="216">
        <v>0</v>
      </c>
      <c r="Q3741" s="335">
        <v>0</v>
      </c>
      <c r="R3741" s="234"/>
    </row>
    <row r="3742" spans="2:18" x14ac:dyDescent="0.25">
      <c r="B3742" s="232">
        <v>3747</v>
      </c>
      <c r="C3742" s="422">
        <v>45543</v>
      </c>
      <c r="D3742" s="195" t="s">
        <v>254</v>
      </c>
      <c r="E3742" s="196" t="s">
        <v>159</v>
      </c>
      <c r="F3742" s="196" t="s">
        <v>7</v>
      </c>
      <c r="G3742" s="196" t="s">
        <v>159</v>
      </c>
      <c r="H3742" s="196">
        <v>10</v>
      </c>
      <c r="I3742" s="196" t="s">
        <v>66</v>
      </c>
      <c r="J3742" s="196">
        <v>8</v>
      </c>
      <c r="K3742" s="448"/>
      <c r="L3742" s="196"/>
      <c r="M3742" s="196"/>
      <c r="N3742" s="216">
        <v>0</v>
      </c>
      <c r="O3742" s="216">
        <v>0</v>
      </c>
      <c r="P3742" s="216">
        <v>80</v>
      </c>
      <c r="Q3742" s="335">
        <v>0</v>
      </c>
      <c r="R3742" s="234"/>
    </row>
    <row r="3743" spans="2:18" x14ac:dyDescent="0.25">
      <c r="B3743" s="232">
        <v>3748</v>
      </c>
      <c r="C3743" s="422">
        <v>45543</v>
      </c>
      <c r="D3743" s="195" t="s">
        <v>352</v>
      </c>
      <c r="E3743" s="196" t="s">
        <v>176</v>
      </c>
      <c r="F3743" s="196" t="s">
        <v>7</v>
      </c>
      <c r="G3743" s="196" t="s">
        <v>209</v>
      </c>
      <c r="H3743" s="196">
        <v>7</v>
      </c>
      <c r="I3743" s="196"/>
      <c r="J3743" s="196">
        <v>0</v>
      </c>
      <c r="K3743" s="448"/>
      <c r="L3743" s="196"/>
      <c r="M3743" s="196"/>
      <c r="N3743" s="216">
        <v>0</v>
      </c>
      <c r="O3743" s="216">
        <v>0</v>
      </c>
      <c r="P3743" s="216">
        <v>0</v>
      </c>
      <c r="Q3743" s="335">
        <v>0</v>
      </c>
      <c r="R3743" s="234"/>
    </row>
    <row r="3744" spans="2:18" x14ac:dyDescent="0.25">
      <c r="B3744" s="232">
        <v>3749</v>
      </c>
      <c r="C3744" s="422">
        <v>45543</v>
      </c>
      <c r="D3744" s="195" t="s">
        <v>175</v>
      </c>
      <c r="E3744" s="196" t="s">
        <v>176</v>
      </c>
      <c r="F3744" s="196" t="s">
        <v>7</v>
      </c>
      <c r="G3744" s="196" t="s">
        <v>209</v>
      </c>
      <c r="H3744" s="196">
        <v>7</v>
      </c>
      <c r="I3744" s="196" t="s">
        <v>214</v>
      </c>
      <c r="J3744" s="196">
        <v>54</v>
      </c>
      <c r="K3744" s="448"/>
      <c r="L3744" s="196"/>
      <c r="M3744" s="196"/>
      <c r="N3744" s="216">
        <v>378</v>
      </c>
      <c r="O3744" s="216">
        <v>0</v>
      </c>
      <c r="P3744" s="216">
        <v>0</v>
      </c>
      <c r="Q3744" s="335">
        <v>0</v>
      </c>
      <c r="R3744" s="234"/>
    </row>
    <row r="3745" spans="2:18" x14ac:dyDescent="0.25">
      <c r="B3745" s="232">
        <v>3750</v>
      </c>
      <c r="C3745" s="422">
        <v>45543</v>
      </c>
      <c r="D3745" s="195" t="s">
        <v>171</v>
      </c>
      <c r="E3745" s="196" t="s">
        <v>159</v>
      </c>
      <c r="F3745" s="196" t="s">
        <v>7</v>
      </c>
      <c r="G3745" s="196" t="s">
        <v>159</v>
      </c>
      <c r="H3745" s="196">
        <v>11.2</v>
      </c>
      <c r="I3745" s="196" t="s">
        <v>66</v>
      </c>
      <c r="J3745" s="221">
        <v>9</v>
      </c>
      <c r="K3745" s="448"/>
      <c r="L3745" s="196"/>
      <c r="M3745" s="196"/>
      <c r="N3745" s="216">
        <v>0</v>
      </c>
      <c r="O3745" s="216">
        <v>0</v>
      </c>
      <c r="P3745" s="216">
        <v>100.8</v>
      </c>
      <c r="Q3745" s="335">
        <v>0</v>
      </c>
      <c r="R3745" s="234"/>
    </row>
    <row r="3746" spans="2:18" x14ac:dyDescent="0.25">
      <c r="B3746" s="232">
        <v>3751</v>
      </c>
      <c r="C3746" s="422">
        <v>45543</v>
      </c>
      <c r="D3746" s="195" t="s">
        <v>150</v>
      </c>
      <c r="E3746" s="196" t="s">
        <v>92</v>
      </c>
      <c r="F3746" s="196" t="s">
        <v>63</v>
      </c>
      <c r="G3746" s="196" t="s">
        <v>210</v>
      </c>
      <c r="H3746" s="196">
        <v>4.1500000000000004</v>
      </c>
      <c r="I3746" s="196" t="s">
        <v>215</v>
      </c>
      <c r="J3746" s="196">
        <v>14</v>
      </c>
      <c r="K3746" s="448"/>
      <c r="L3746" s="196"/>
      <c r="M3746" s="196"/>
      <c r="N3746" s="216">
        <v>0</v>
      </c>
      <c r="O3746" s="216">
        <v>66.814999999999998</v>
      </c>
      <c r="P3746" s="216">
        <v>0</v>
      </c>
      <c r="Q3746" s="335">
        <v>0</v>
      </c>
      <c r="R3746" s="234"/>
    </row>
    <row r="3747" spans="2:18" x14ac:dyDescent="0.25">
      <c r="B3747" s="232">
        <v>3752</v>
      </c>
      <c r="C3747" s="422">
        <v>45543</v>
      </c>
      <c r="D3747" s="195" t="s">
        <v>148</v>
      </c>
      <c r="E3747" s="196" t="s">
        <v>92</v>
      </c>
      <c r="F3747" s="196" t="s">
        <v>63</v>
      </c>
      <c r="G3747" s="196" t="s">
        <v>210</v>
      </c>
      <c r="H3747" s="196">
        <v>4.1500000000000004</v>
      </c>
      <c r="I3747" s="196" t="s">
        <v>215</v>
      </c>
      <c r="J3747" s="196">
        <v>14</v>
      </c>
      <c r="K3747" s="448"/>
      <c r="L3747" s="196"/>
      <c r="M3747" s="196"/>
      <c r="N3747" s="216">
        <v>0</v>
      </c>
      <c r="O3747" s="216">
        <v>66.814999999999998</v>
      </c>
      <c r="P3747" s="216">
        <v>0</v>
      </c>
      <c r="Q3747" s="335">
        <v>0</v>
      </c>
      <c r="R3747" s="234"/>
    </row>
    <row r="3748" spans="2:18" x14ac:dyDescent="0.25">
      <c r="B3748" s="232">
        <v>3753</v>
      </c>
      <c r="C3748" s="422">
        <v>45543</v>
      </c>
      <c r="D3748" s="195" t="s">
        <v>177</v>
      </c>
      <c r="E3748" s="196" t="s">
        <v>159</v>
      </c>
      <c r="F3748" s="196" t="s">
        <v>8</v>
      </c>
      <c r="G3748" s="196" t="s">
        <v>159</v>
      </c>
      <c r="H3748" s="196">
        <v>11.6</v>
      </c>
      <c r="I3748" s="196" t="s">
        <v>66</v>
      </c>
      <c r="J3748" s="196">
        <v>6</v>
      </c>
      <c r="K3748" s="448"/>
      <c r="L3748" s="196"/>
      <c r="M3748" s="196"/>
      <c r="N3748" s="216">
        <v>0</v>
      </c>
      <c r="O3748" s="216">
        <v>0</v>
      </c>
      <c r="P3748" s="216">
        <v>69.599999999999994</v>
      </c>
      <c r="Q3748" s="335">
        <v>0</v>
      </c>
      <c r="R3748" s="234"/>
    </row>
    <row r="3749" spans="2:18" x14ac:dyDescent="0.25">
      <c r="B3749" s="232">
        <v>3754</v>
      </c>
      <c r="C3749" s="422">
        <v>45543</v>
      </c>
      <c r="D3749" s="195" t="s">
        <v>139</v>
      </c>
      <c r="E3749" s="196" t="s">
        <v>92</v>
      </c>
      <c r="F3749" s="196" t="s">
        <v>2</v>
      </c>
      <c r="G3749" s="196" t="s">
        <v>209</v>
      </c>
      <c r="H3749" s="196">
        <v>7</v>
      </c>
      <c r="I3749" s="196"/>
      <c r="J3749" s="196">
        <v>0</v>
      </c>
      <c r="K3749" s="448"/>
      <c r="L3749" s="196"/>
      <c r="M3749" s="196"/>
      <c r="N3749" s="216">
        <v>0</v>
      </c>
      <c r="O3749" s="216">
        <v>0</v>
      </c>
      <c r="P3749" s="216">
        <v>0</v>
      </c>
      <c r="Q3749" s="335">
        <v>0</v>
      </c>
      <c r="R3749" s="234"/>
    </row>
    <row r="3750" spans="2:18" x14ac:dyDescent="0.25">
      <c r="B3750" s="232">
        <v>3755</v>
      </c>
      <c r="C3750" s="422">
        <v>45543</v>
      </c>
      <c r="D3750" s="195" t="s">
        <v>140</v>
      </c>
      <c r="E3750" s="196" t="s">
        <v>92</v>
      </c>
      <c r="F3750" s="196" t="s">
        <v>2</v>
      </c>
      <c r="G3750" s="196" t="s">
        <v>209</v>
      </c>
      <c r="H3750" s="196">
        <v>7</v>
      </c>
      <c r="I3750" s="196" t="s">
        <v>214</v>
      </c>
      <c r="J3750" s="196">
        <v>30</v>
      </c>
      <c r="K3750" s="448">
        <v>712650</v>
      </c>
      <c r="L3750" s="196" t="s">
        <v>2</v>
      </c>
      <c r="M3750" s="196" t="s">
        <v>297</v>
      </c>
      <c r="N3750" s="216">
        <v>210</v>
      </c>
      <c r="O3750" s="216">
        <v>0</v>
      </c>
      <c r="P3750" s="216">
        <v>0</v>
      </c>
      <c r="Q3750" s="335">
        <v>0</v>
      </c>
      <c r="R3750" s="234"/>
    </row>
    <row r="3751" spans="2:18" x14ac:dyDescent="0.25">
      <c r="B3751" s="232">
        <v>3756</v>
      </c>
      <c r="C3751" s="422">
        <v>45543</v>
      </c>
      <c r="D3751" s="195" t="s">
        <v>141</v>
      </c>
      <c r="E3751" s="196" t="s">
        <v>92</v>
      </c>
      <c r="F3751" s="196" t="s">
        <v>2</v>
      </c>
      <c r="G3751" s="196" t="s">
        <v>209</v>
      </c>
      <c r="H3751" s="196">
        <v>7</v>
      </c>
      <c r="I3751" s="196"/>
      <c r="J3751" s="196">
        <v>0</v>
      </c>
      <c r="K3751" s="448"/>
      <c r="L3751" s="196"/>
      <c r="M3751" s="196"/>
      <c r="N3751" s="216">
        <v>0</v>
      </c>
      <c r="O3751" s="216">
        <v>0</v>
      </c>
      <c r="P3751" s="216">
        <v>0</v>
      </c>
      <c r="Q3751" s="335">
        <v>0</v>
      </c>
      <c r="R3751" s="234"/>
    </row>
    <row r="3752" spans="2:18" x14ac:dyDescent="0.25">
      <c r="B3752" s="232">
        <v>3757</v>
      </c>
      <c r="C3752" s="422">
        <v>45543</v>
      </c>
      <c r="D3752" s="195" t="s">
        <v>252</v>
      </c>
      <c r="E3752" s="196" t="s">
        <v>92</v>
      </c>
      <c r="F3752" s="196" t="s">
        <v>2</v>
      </c>
      <c r="G3752" s="196" t="s">
        <v>209</v>
      </c>
      <c r="H3752" s="196">
        <v>7</v>
      </c>
      <c r="I3752" s="196" t="s">
        <v>214</v>
      </c>
      <c r="J3752" s="196">
        <v>30</v>
      </c>
      <c r="K3752" s="448">
        <v>712650</v>
      </c>
      <c r="L3752" s="196" t="s">
        <v>2</v>
      </c>
      <c r="M3752" s="196" t="s">
        <v>297</v>
      </c>
      <c r="N3752" s="216">
        <v>210</v>
      </c>
      <c r="O3752" s="216">
        <v>0</v>
      </c>
      <c r="P3752" s="216">
        <v>0</v>
      </c>
      <c r="Q3752" s="335">
        <v>0</v>
      </c>
      <c r="R3752" s="234"/>
    </row>
    <row r="3753" spans="2:18" x14ac:dyDescent="0.25">
      <c r="B3753" s="232">
        <v>3758</v>
      </c>
      <c r="C3753" s="422">
        <v>45543</v>
      </c>
      <c r="D3753" s="195" t="s">
        <v>259</v>
      </c>
      <c r="E3753" s="196" t="s">
        <v>92</v>
      </c>
      <c r="F3753" s="196" t="s">
        <v>2</v>
      </c>
      <c r="G3753" s="196" t="s">
        <v>209</v>
      </c>
      <c r="H3753" s="196">
        <v>7</v>
      </c>
      <c r="I3753" s="196" t="s">
        <v>214</v>
      </c>
      <c r="J3753" s="196">
        <v>30</v>
      </c>
      <c r="K3753" s="448">
        <v>712650</v>
      </c>
      <c r="L3753" s="196" t="s">
        <v>2</v>
      </c>
      <c r="M3753" s="196" t="s">
        <v>297</v>
      </c>
      <c r="N3753" s="216">
        <v>210</v>
      </c>
      <c r="O3753" s="216">
        <v>0</v>
      </c>
      <c r="P3753" s="216">
        <v>0</v>
      </c>
      <c r="Q3753" s="335">
        <v>0</v>
      </c>
      <c r="R3753" s="234"/>
    </row>
    <row r="3754" spans="2:18" x14ac:dyDescent="0.25">
      <c r="B3754" s="232">
        <v>3759</v>
      </c>
      <c r="C3754" s="422">
        <v>45543</v>
      </c>
      <c r="D3754" s="195" t="s">
        <v>260</v>
      </c>
      <c r="E3754" s="196" t="s">
        <v>92</v>
      </c>
      <c r="F3754" s="196" t="s">
        <v>2</v>
      </c>
      <c r="G3754" s="196" t="s">
        <v>209</v>
      </c>
      <c r="H3754" s="196">
        <v>7</v>
      </c>
      <c r="I3754" s="196"/>
      <c r="J3754" s="196">
        <v>0</v>
      </c>
      <c r="K3754" s="448"/>
      <c r="L3754" s="196"/>
      <c r="M3754" s="196"/>
      <c r="N3754" s="216">
        <v>0</v>
      </c>
      <c r="O3754" s="216">
        <v>0</v>
      </c>
      <c r="P3754" s="216">
        <v>0</v>
      </c>
      <c r="Q3754" s="335">
        <v>0</v>
      </c>
      <c r="R3754" s="234"/>
    </row>
    <row r="3755" spans="2:18" x14ac:dyDescent="0.25">
      <c r="B3755" s="232">
        <v>3760</v>
      </c>
      <c r="C3755" s="422">
        <v>45543</v>
      </c>
      <c r="D3755" s="195" t="s">
        <v>379</v>
      </c>
      <c r="E3755" s="196" t="s">
        <v>269</v>
      </c>
      <c r="F3755" s="196" t="s">
        <v>381</v>
      </c>
      <c r="G3755" s="196" t="s">
        <v>210</v>
      </c>
      <c r="H3755" s="196">
        <v>4.1500000000000004</v>
      </c>
      <c r="I3755" s="196" t="s">
        <v>215</v>
      </c>
      <c r="J3755" s="196">
        <v>29</v>
      </c>
      <c r="K3755" s="448">
        <v>715750</v>
      </c>
      <c r="L3755" s="196" t="s">
        <v>381</v>
      </c>
      <c r="M3755" s="196" t="s">
        <v>298</v>
      </c>
      <c r="N3755" s="216">
        <v>0</v>
      </c>
      <c r="O3755" s="216">
        <v>138.4025</v>
      </c>
      <c r="P3755" s="216">
        <v>0</v>
      </c>
      <c r="Q3755" s="335">
        <v>0</v>
      </c>
      <c r="R3755" s="234"/>
    </row>
    <row r="3756" spans="2:18" x14ac:dyDescent="0.25">
      <c r="B3756" s="232">
        <v>3761</v>
      </c>
      <c r="C3756" s="422">
        <v>45543</v>
      </c>
      <c r="D3756" s="195" t="s">
        <v>380</v>
      </c>
      <c r="E3756" s="196" t="s">
        <v>269</v>
      </c>
      <c r="F3756" s="196" t="s">
        <v>381</v>
      </c>
      <c r="G3756" s="196" t="s">
        <v>210</v>
      </c>
      <c r="H3756" s="196">
        <v>4.1500000000000004</v>
      </c>
      <c r="I3756" s="196" t="s">
        <v>215</v>
      </c>
      <c r="J3756" s="196">
        <v>30</v>
      </c>
      <c r="K3756" s="448">
        <v>715750</v>
      </c>
      <c r="L3756" s="196" t="s">
        <v>381</v>
      </c>
      <c r="M3756" s="196" t="s">
        <v>298</v>
      </c>
      <c r="N3756" s="216">
        <v>0</v>
      </c>
      <c r="O3756" s="216">
        <v>143.17500000000001</v>
      </c>
      <c r="P3756" s="216">
        <v>0</v>
      </c>
      <c r="Q3756" s="335">
        <v>0</v>
      </c>
      <c r="R3756" s="234"/>
    </row>
    <row r="3757" spans="2:18" x14ac:dyDescent="0.25">
      <c r="B3757" s="232">
        <v>3762</v>
      </c>
      <c r="C3757" s="422">
        <v>45543</v>
      </c>
      <c r="D3757" s="195" t="s">
        <v>489</v>
      </c>
      <c r="E3757" s="196" t="s">
        <v>269</v>
      </c>
      <c r="F3757" s="196" t="s">
        <v>381</v>
      </c>
      <c r="G3757" s="196" t="s">
        <v>210</v>
      </c>
      <c r="H3757" s="196">
        <v>4.1500000000000004</v>
      </c>
      <c r="I3757" s="196" t="s">
        <v>215</v>
      </c>
      <c r="J3757" s="196">
        <v>28</v>
      </c>
      <c r="K3757" s="448"/>
      <c r="L3757" s="196"/>
      <c r="M3757" s="196"/>
      <c r="N3757" s="216">
        <v>0</v>
      </c>
      <c r="O3757" s="216">
        <v>133.63</v>
      </c>
      <c r="P3757" s="216">
        <v>0</v>
      </c>
      <c r="Q3757" s="335">
        <v>0</v>
      </c>
      <c r="R3757" s="234"/>
    </row>
    <row r="3758" spans="2:18" x14ac:dyDescent="0.25">
      <c r="B3758" s="232">
        <v>3763</v>
      </c>
      <c r="C3758" s="422">
        <v>45543</v>
      </c>
      <c r="D3758" s="195" t="s">
        <v>96</v>
      </c>
      <c r="E3758" s="196" t="s">
        <v>159</v>
      </c>
      <c r="F3758" s="196" t="s">
        <v>1</v>
      </c>
      <c r="G3758" s="196" t="s">
        <v>159</v>
      </c>
      <c r="H3758" s="196">
        <v>11.8</v>
      </c>
      <c r="I3758" s="198" t="s">
        <v>66</v>
      </c>
      <c r="J3758" s="196">
        <v>4</v>
      </c>
      <c r="K3758" s="448"/>
      <c r="L3758" s="196"/>
      <c r="M3758" s="196"/>
      <c r="N3758" s="216">
        <v>0</v>
      </c>
      <c r="O3758" s="216">
        <v>0</v>
      </c>
      <c r="P3758" s="216">
        <v>47.2</v>
      </c>
      <c r="Q3758" s="335">
        <v>0</v>
      </c>
      <c r="R3758" s="234"/>
    </row>
    <row r="3759" spans="2:18" x14ac:dyDescent="0.25">
      <c r="B3759" s="232">
        <v>3764</v>
      </c>
      <c r="C3759" s="422">
        <v>45543</v>
      </c>
      <c r="D3759" s="195" t="s">
        <v>128</v>
      </c>
      <c r="E3759" s="196" t="s">
        <v>159</v>
      </c>
      <c r="F3759" s="196" t="s">
        <v>1</v>
      </c>
      <c r="G3759" s="196" t="s">
        <v>159</v>
      </c>
      <c r="H3759" s="196">
        <v>11.8</v>
      </c>
      <c r="I3759" s="198" t="s">
        <v>66</v>
      </c>
      <c r="J3759" s="196">
        <v>4</v>
      </c>
      <c r="K3759" s="448"/>
      <c r="L3759" s="196"/>
      <c r="M3759" s="196"/>
      <c r="N3759" s="216">
        <v>0</v>
      </c>
      <c r="O3759" s="216">
        <v>0</v>
      </c>
      <c r="P3759" s="216">
        <v>47.2</v>
      </c>
      <c r="Q3759" s="335">
        <v>0</v>
      </c>
      <c r="R3759" s="234"/>
    </row>
    <row r="3760" spans="2:18" x14ac:dyDescent="0.25">
      <c r="B3760" s="232">
        <v>3765</v>
      </c>
      <c r="C3760" s="422">
        <v>45543</v>
      </c>
      <c r="D3760" s="195" t="s">
        <v>255</v>
      </c>
      <c r="E3760" s="196" t="s">
        <v>159</v>
      </c>
      <c r="F3760" s="196" t="s">
        <v>65</v>
      </c>
      <c r="G3760" s="196" t="s">
        <v>159</v>
      </c>
      <c r="H3760" s="196">
        <v>30.5</v>
      </c>
      <c r="I3760" s="198"/>
      <c r="J3760" s="196">
        <v>0</v>
      </c>
      <c r="K3760" s="448"/>
      <c r="L3760" s="196"/>
      <c r="M3760" s="196"/>
      <c r="N3760" s="216">
        <v>0</v>
      </c>
      <c r="O3760" s="216">
        <v>0</v>
      </c>
      <c r="P3760" s="216">
        <v>0</v>
      </c>
      <c r="Q3760" s="335">
        <v>0</v>
      </c>
      <c r="R3760" s="234"/>
    </row>
    <row r="3761" spans="2:18" x14ac:dyDescent="0.25">
      <c r="B3761" s="314">
        <v>3766</v>
      </c>
      <c r="C3761" s="315">
        <v>45543</v>
      </c>
      <c r="D3761" s="316" t="s">
        <v>467</v>
      </c>
      <c r="E3761" s="198" t="s">
        <v>159</v>
      </c>
      <c r="F3761" s="198" t="s">
        <v>63</v>
      </c>
      <c r="G3761" s="198" t="s">
        <v>159</v>
      </c>
      <c r="H3761" s="198">
        <v>13</v>
      </c>
      <c r="I3761" s="198" t="s">
        <v>66</v>
      </c>
      <c r="J3761" s="198">
        <v>4</v>
      </c>
      <c r="K3761" s="450"/>
      <c r="L3761" s="198"/>
      <c r="M3761" s="198"/>
      <c r="N3761" s="218">
        <v>0</v>
      </c>
      <c r="O3761" s="218">
        <v>0</v>
      </c>
      <c r="P3761" s="218">
        <v>52</v>
      </c>
      <c r="Q3761" s="336">
        <v>0</v>
      </c>
      <c r="R3761" s="317"/>
    </row>
    <row r="3762" spans="2:18" x14ac:dyDescent="0.25">
      <c r="B3762" s="232">
        <v>3767</v>
      </c>
      <c r="C3762" s="315">
        <v>45544</v>
      </c>
      <c r="D3762" s="195" t="s">
        <v>505</v>
      </c>
      <c r="E3762" s="196" t="s">
        <v>130</v>
      </c>
      <c r="F3762" s="196" t="s">
        <v>130</v>
      </c>
      <c r="G3762" s="196" t="s">
        <v>304</v>
      </c>
      <c r="H3762" s="196">
        <v>1</v>
      </c>
      <c r="I3762" s="196" t="s">
        <v>303</v>
      </c>
      <c r="J3762" s="196">
        <v>56</v>
      </c>
      <c r="K3762" s="448"/>
      <c r="L3762" s="196"/>
      <c r="M3762" s="196" t="s">
        <v>514</v>
      </c>
      <c r="N3762" s="216">
        <v>0</v>
      </c>
      <c r="O3762" s="216">
        <v>0</v>
      </c>
      <c r="P3762" s="216">
        <v>0</v>
      </c>
      <c r="Q3762" s="335">
        <v>0</v>
      </c>
      <c r="R3762" s="234"/>
    </row>
    <row r="3763" spans="2:18" x14ac:dyDescent="0.25">
      <c r="B3763" s="232">
        <v>3768</v>
      </c>
      <c r="C3763" s="315">
        <v>45544</v>
      </c>
      <c r="D3763" s="195" t="s">
        <v>368</v>
      </c>
      <c r="E3763" s="196" t="s">
        <v>181</v>
      </c>
      <c r="F3763" s="196" t="s">
        <v>302</v>
      </c>
      <c r="G3763" s="196">
        <v>0</v>
      </c>
      <c r="H3763" s="196">
        <v>6</v>
      </c>
      <c r="I3763" s="196"/>
      <c r="J3763" s="196"/>
      <c r="K3763" s="448"/>
      <c r="L3763" s="196"/>
      <c r="M3763" s="196"/>
      <c r="N3763" s="216">
        <v>0</v>
      </c>
      <c r="O3763" s="216">
        <v>0</v>
      </c>
      <c r="P3763" s="216">
        <v>0</v>
      </c>
      <c r="Q3763" s="335">
        <v>0</v>
      </c>
      <c r="R3763" s="234"/>
    </row>
    <row r="3764" spans="2:18" x14ac:dyDescent="0.25">
      <c r="B3764" s="232">
        <v>3769</v>
      </c>
      <c r="C3764" s="315">
        <v>45544</v>
      </c>
      <c r="D3764" s="195" t="s">
        <v>474</v>
      </c>
      <c r="E3764" s="196" t="s">
        <v>92</v>
      </c>
      <c r="F3764" s="196" t="s">
        <v>470</v>
      </c>
      <c r="G3764" s="196" t="s">
        <v>210</v>
      </c>
      <c r="H3764" s="196">
        <v>4.1500000000000004</v>
      </c>
      <c r="I3764" s="196" t="s">
        <v>215</v>
      </c>
      <c r="J3764" s="196">
        <v>33</v>
      </c>
      <c r="K3764" s="448"/>
      <c r="L3764" s="196"/>
      <c r="M3764" s="196"/>
      <c r="N3764" s="216">
        <v>0</v>
      </c>
      <c r="O3764" s="216">
        <v>157.49250000000001</v>
      </c>
      <c r="P3764" s="216">
        <v>0</v>
      </c>
      <c r="Q3764" s="335">
        <v>0</v>
      </c>
      <c r="R3764" s="234"/>
    </row>
    <row r="3765" spans="2:18" x14ac:dyDescent="0.25">
      <c r="B3765" s="232">
        <v>3770</v>
      </c>
      <c r="C3765" s="315">
        <v>45544</v>
      </c>
      <c r="D3765" s="195" t="s">
        <v>475</v>
      </c>
      <c r="E3765" s="196" t="s">
        <v>92</v>
      </c>
      <c r="F3765" s="196" t="s">
        <v>470</v>
      </c>
      <c r="G3765" s="196" t="s">
        <v>210</v>
      </c>
      <c r="H3765" s="196">
        <v>4.1500000000000004</v>
      </c>
      <c r="I3765" s="196" t="s">
        <v>215</v>
      </c>
      <c r="J3765" s="196">
        <v>33</v>
      </c>
      <c r="K3765" s="448"/>
      <c r="L3765" s="196"/>
      <c r="M3765" s="196"/>
      <c r="N3765" s="216">
        <v>0</v>
      </c>
      <c r="O3765" s="216">
        <v>157.49250000000001</v>
      </c>
      <c r="P3765" s="216">
        <v>0</v>
      </c>
      <c r="Q3765" s="335">
        <v>0</v>
      </c>
      <c r="R3765" s="234"/>
    </row>
    <row r="3766" spans="2:18" x14ac:dyDescent="0.25">
      <c r="B3766" s="232">
        <v>3771</v>
      </c>
      <c r="C3766" s="315">
        <v>45544</v>
      </c>
      <c r="D3766" s="195" t="s">
        <v>476</v>
      </c>
      <c r="E3766" s="196" t="s">
        <v>92</v>
      </c>
      <c r="F3766" s="196" t="s">
        <v>470</v>
      </c>
      <c r="G3766" s="196" t="s">
        <v>210</v>
      </c>
      <c r="H3766" s="196">
        <v>4.1500000000000004</v>
      </c>
      <c r="I3766" s="196"/>
      <c r="J3766" s="196"/>
      <c r="K3766" s="448"/>
      <c r="L3766" s="196"/>
      <c r="M3766" s="196"/>
      <c r="N3766" s="216">
        <v>0</v>
      </c>
      <c r="O3766" s="216">
        <v>0</v>
      </c>
      <c r="P3766" s="216">
        <v>0</v>
      </c>
      <c r="Q3766" s="335">
        <v>0</v>
      </c>
      <c r="R3766" s="234"/>
    </row>
    <row r="3767" spans="2:18" x14ac:dyDescent="0.25">
      <c r="B3767" s="232">
        <v>3772</v>
      </c>
      <c r="C3767" s="315">
        <v>45544</v>
      </c>
      <c r="D3767" s="195" t="s">
        <v>477</v>
      </c>
      <c r="E3767" s="196" t="s">
        <v>92</v>
      </c>
      <c r="F3767" s="196" t="s">
        <v>470</v>
      </c>
      <c r="G3767" s="196" t="s">
        <v>210</v>
      </c>
      <c r="H3767" s="196">
        <v>4.1500000000000004</v>
      </c>
      <c r="I3767" s="196"/>
      <c r="J3767" s="196"/>
      <c r="K3767" s="448"/>
      <c r="L3767" s="196"/>
      <c r="M3767" s="196"/>
      <c r="N3767" s="216">
        <v>0</v>
      </c>
      <c r="O3767" s="216">
        <v>0</v>
      </c>
      <c r="P3767" s="216">
        <v>0</v>
      </c>
      <c r="Q3767" s="335">
        <v>0</v>
      </c>
      <c r="R3767" s="234"/>
    </row>
    <row r="3768" spans="2:18" x14ac:dyDescent="0.25">
      <c r="B3768" s="232">
        <v>3773</v>
      </c>
      <c r="C3768" s="315">
        <v>45544</v>
      </c>
      <c r="D3768" s="195" t="s">
        <v>116</v>
      </c>
      <c r="E3768" s="196" t="s">
        <v>92</v>
      </c>
      <c r="F3768" s="196" t="s">
        <v>1</v>
      </c>
      <c r="G3768" s="196" t="s">
        <v>209</v>
      </c>
      <c r="H3768" s="196">
        <v>6.65</v>
      </c>
      <c r="I3768" s="196" t="s">
        <v>284</v>
      </c>
      <c r="J3768" s="196">
        <v>19</v>
      </c>
      <c r="K3768" s="448">
        <v>714423</v>
      </c>
      <c r="L3768" s="196"/>
      <c r="M3768" s="196"/>
      <c r="N3768" s="216">
        <f t="shared" ref="N3768:N3770" si="225">IF(I3768=$N$5,J3768*H3768,0)</f>
        <v>0</v>
      </c>
      <c r="O3768" s="216">
        <f t="shared" ref="O3768:O3770" si="226">IF(I3768=$O$5,J3768*H3768,0)*1.15</f>
        <v>0</v>
      </c>
      <c r="P3768" s="216">
        <f t="shared" ref="P3768:P3770" si="227">IF(I3768=$P$5,J3768*H3768,0)</f>
        <v>0</v>
      </c>
      <c r="Q3768" s="335">
        <f t="shared" ref="Q3768:Q3770" si="228">IF(I3768=$Q$5,J3768*H3768,0)</f>
        <v>0</v>
      </c>
      <c r="R3768" s="234"/>
    </row>
    <row r="3769" spans="2:18" x14ac:dyDescent="0.25">
      <c r="B3769" s="232">
        <v>3774</v>
      </c>
      <c r="C3769" s="315">
        <v>45544</v>
      </c>
      <c r="D3769" s="195" t="s">
        <v>116</v>
      </c>
      <c r="E3769" s="196" t="s">
        <v>92</v>
      </c>
      <c r="F3769" s="196" t="s">
        <v>1</v>
      </c>
      <c r="G3769" s="196" t="s">
        <v>209</v>
      </c>
      <c r="H3769" s="196">
        <v>6.65</v>
      </c>
      <c r="I3769" s="196" t="s">
        <v>284</v>
      </c>
      <c r="J3769" s="196">
        <v>12</v>
      </c>
      <c r="K3769" s="448">
        <v>714423</v>
      </c>
      <c r="L3769" s="196"/>
      <c r="M3769" s="196"/>
      <c r="N3769" s="216">
        <f t="shared" si="225"/>
        <v>0</v>
      </c>
      <c r="O3769" s="216">
        <f t="shared" si="226"/>
        <v>0</v>
      </c>
      <c r="P3769" s="216">
        <f t="shared" si="227"/>
        <v>0</v>
      </c>
      <c r="Q3769" s="335">
        <f t="shared" si="228"/>
        <v>0</v>
      </c>
      <c r="R3769" s="234"/>
    </row>
    <row r="3770" spans="2:18" x14ac:dyDescent="0.25">
      <c r="B3770" s="232">
        <v>3775</v>
      </c>
      <c r="C3770" s="315">
        <v>45544</v>
      </c>
      <c r="D3770" s="195" t="s">
        <v>94</v>
      </c>
      <c r="E3770" s="196" t="s">
        <v>92</v>
      </c>
      <c r="F3770" s="196" t="s">
        <v>1</v>
      </c>
      <c r="G3770" s="196" t="s">
        <v>209</v>
      </c>
      <c r="H3770" s="196">
        <v>6.65</v>
      </c>
      <c r="I3770" s="196" t="s">
        <v>284</v>
      </c>
      <c r="J3770" s="196">
        <v>5</v>
      </c>
      <c r="K3770" s="448">
        <v>714423</v>
      </c>
      <c r="L3770" s="196"/>
      <c r="M3770" s="196"/>
      <c r="N3770" s="216">
        <f t="shared" si="225"/>
        <v>0</v>
      </c>
      <c r="O3770" s="216">
        <f t="shared" si="226"/>
        <v>0</v>
      </c>
      <c r="P3770" s="216">
        <f t="shared" si="227"/>
        <v>0</v>
      </c>
      <c r="Q3770" s="335">
        <f t="shared" si="228"/>
        <v>0</v>
      </c>
      <c r="R3770" s="234"/>
    </row>
    <row r="3771" spans="2:18" x14ac:dyDescent="0.25">
      <c r="B3771" s="232">
        <v>3776</v>
      </c>
      <c r="C3771" s="315">
        <v>45544</v>
      </c>
      <c r="D3771" s="195" t="s">
        <v>91</v>
      </c>
      <c r="E3771" s="196" t="s">
        <v>92</v>
      </c>
      <c r="F3771" s="196" t="s">
        <v>1</v>
      </c>
      <c r="G3771" s="196" t="s">
        <v>209</v>
      </c>
      <c r="H3771" s="196">
        <v>6.65</v>
      </c>
      <c r="I3771" s="196" t="s">
        <v>215</v>
      </c>
      <c r="J3771" s="196">
        <v>14</v>
      </c>
      <c r="K3771" s="448"/>
      <c r="L3771" s="196"/>
      <c r="M3771" s="196"/>
      <c r="N3771" s="216">
        <v>0</v>
      </c>
      <c r="O3771" s="216">
        <v>107.065</v>
      </c>
      <c r="P3771" s="216">
        <v>0</v>
      </c>
      <c r="Q3771" s="335">
        <v>0</v>
      </c>
      <c r="R3771" s="234"/>
    </row>
    <row r="3772" spans="2:18" x14ac:dyDescent="0.25">
      <c r="B3772" s="232">
        <v>3777</v>
      </c>
      <c r="C3772" s="315">
        <v>45544</v>
      </c>
      <c r="D3772" s="195" t="s">
        <v>91</v>
      </c>
      <c r="E3772" s="196" t="s">
        <v>92</v>
      </c>
      <c r="F3772" s="196" t="s">
        <v>1</v>
      </c>
      <c r="G3772" s="196" t="s">
        <v>209</v>
      </c>
      <c r="H3772" s="196">
        <v>6.65</v>
      </c>
      <c r="I3772" s="196"/>
      <c r="J3772" s="196"/>
      <c r="K3772" s="448"/>
      <c r="L3772" s="196"/>
      <c r="M3772" s="196"/>
      <c r="N3772" s="216">
        <v>0</v>
      </c>
      <c r="O3772" s="216">
        <v>0</v>
      </c>
      <c r="P3772" s="216">
        <v>0</v>
      </c>
      <c r="Q3772" s="335">
        <v>0</v>
      </c>
      <c r="R3772" s="234"/>
    </row>
    <row r="3773" spans="2:18" x14ac:dyDescent="0.25">
      <c r="B3773" s="232">
        <v>3778</v>
      </c>
      <c r="C3773" s="315">
        <v>45544</v>
      </c>
      <c r="D3773" s="195" t="s">
        <v>154</v>
      </c>
      <c r="E3773" s="196" t="s">
        <v>92</v>
      </c>
      <c r="F3773" s="196" t="s">
        <v>62</v>
      </c>
      <c r="G3773" s="196" t="s">
        <v>210</v>
      </c>
      <c r="H3773" s="196">
        <v>4.1500000000000004</v>
      </c>
      <c r="I3773" s="196" t="s">
        <v>215</v>
      </c>
      <c r="J3773" s="196">
        <v>35</v>
      </c>
      <c r="K3773" s="448"/>
      <c r="L3773" s="196"/>
      <c r="M3773" s="196"/>
      <c r="N3773" s="216">
        <v>0</v>
      </c>
      <c r="O3773" s="216">
        <v>167.03749999999999</v>
      </c>
      <c r="P3773" s="216">
        <v>0</v>
      </c>
      <c r="Q3773" s="335">
        <v>0</v>
      </c>
      <c r="R3773" s="234"/>
    </row>
    <row r="3774" spans="2:18" x14ac:dyDescent="0.25">
      <c r="B3774" s="232">
        <v>3779</v>
      </c>
      <c r="C3774" s="315">
        <v>45544</v>
      </c>
      <c r="D3774" s="195" t="s">
        <v>155</v>
      </c>
      <c r="E3774" s="196" t="s">
        <v>92</v>
      </c>
      <c r="F3774" s="196" t="s">
        <v>62</v>
      </c>
      <c r="G3774" s="196" t="s">
        <v>210</v>
      </c>
      <c r="H3774" s="196">
        <v>4.1500000000000004</v>
      </c>
      <c r="I3774" s="196" t="s">
        <v>215</v>
      </c>
      <c r="J3774" s="196">
        <v>30</v>
      </c>
      <c r="K3774" s="448"/>
      <c r="L3774" s="196"/>
      <c r="M3774" s="196"/>
      <c r="N3774" s="216">
        <v>0</v>
      </c>
      <c r="O3774" s="216">
        <v>143.17500000000001</v>
      </c>
      <c r="P3774" s="216">
        <v>0</v>
      </c>
      <c r="Q3774" s="335">
        <v>0</v>
      </c>
      <c r="R3774" s="234"/>
    </row>
    <row r="3775" spans="2:18" x14ac:dyDescent="0.25">
      <c r="B3775" s="232">
        <v>3780</v>
      </c>
      <c r="C3775" s="315">
        <v>45544</v>
      </c>
      <c r="D3775" s="195" t="s">
        <v>154</v>
      </c>
      <c r="E3775" s="196" t="s">
        <v>92</v>
      </c>
      <c r="F3775" s="196" t="s">
        <v>62</v>
      </c>
      <c r="G3775" s="196" t="s">
        <v>210</v>
      </c>
      <c r="H3775" s="196">
        <v>4.1500000000000004</v>
      </c>
      <c r="I3775" s="196" t="s">
        <v>215</v>
      </c>
      <c r="J3775" s="196">
        <v>9</v>
      </c>
      <c r="K3775" s="448"/>
      <c r="L3775" s="196"/>
      <c r="M3775" s="196"/>
      <c r="N3775" s="216">
        <v>0</v>
      </c>
      <c r="O3775" s="216">
        <v>42.952500000000001</v>
      </c>
      <c r="P3775" s="216">
        <v>0</v>
      </c>
      <c r="Q3775" s="335">
        <v>0</v>
      </c>
      <c r="R3775" s="234"/>
    </row>
    <row r="3776" spans="2:18" x14ac:dyDescent="0.25">
      <c r="B3776" s="232">
        <v>3781</v>
      </c>
      <c r="C3776" s="315">
        <v>45544</v>
      </c>
      <c r="D3776" s="195" t="s">
        <v>155</v>
      </c>
      <c r="E3776" s="196" t="s">
        <v>92</v>
      </c>
      <c r="F3776" s="196" t="s">
        <v>62</v>
      </c>
      <c r="G3776" s="196" t="s">
        <v>210</v>
      </c>
      <c r="H3776" s="196">
        <v>4.1500000000000004</v>
      </c>
      <c r="I3776" s="196" t="s">
        <v>215</v>
      </c>
      <c r="J3776" s="196">
        <v>10</v>
      </c>
      <c r="K3776" s="448"/>
      <c r="L3776" s="196"/>
      <c r="M3776" s="196"/>
      <c r="N3776" s="216">
        <v>0</v>
      </c>
      <c r="O3776" s="216">
        <v>47.724999999999994</v>
      </c>
      <c r="P3776" s="216">
        <v>0</v>
      </c>
      <c r="Q3776" s="335">
        <v>0</v>
      </c>
      <c r="R3776" s="234"/>
    </row>
    <row r="3777" spans="2:18" x14ac:dyDescent="0.25">
      <c r="B3777" s="232">
        <v>3782</v>
      </c>
      <c r="C3777" s="315">
        <v>45544</v>
      </c>
      <c r="D3777" s="195" t="s">
        <v>426</v>
      </c>
      <c r="E3777" s="196" t="s">
        <v>159</v>
      </c>
      <c r="F3777" s="196" t="s">
        <v>381</v>
      </c>
      <c r="G3777" s="196" t="s">
        <v>159</v>
      </c>
      <c r="H3777" s="196">
        <v>10</v>
      </c>
      <c r="I3777" s="196" t="s">
        <v>66</v>
      </c>
      <c r="J3777" s="196">
        <v>4</v>
      </c>
      <c r="K3777" s="448"/>
      <c r="L3777" s="196"/>
      <c r="M3777" s="196"/>
      <c r="N3777" s="216">
        <v>0</v>
      </c>
      <c r="O3777" s="216">
        <v>0</v>
      </c>
      <c r="P3777" s="216">
        <v>40</v>
      </c>
      <c r="Q3777" s="335">
        <v>0</v>
      </c>
      <c r="R3777" s="234"/>
    </row>
    <row r="3778" spans="2:18" x14ac:dyDescent="0.25">
      <c r="B3778" s="232">
        <v>3783</v>
      </c>
      <c r="C3778" s="315">
        <v>45544</v>
      </c>
      <c r="D3778" s="195" t="s">
        <v>277</v>
      </c>
      <c r="E3778" s="196" t="s">
        <v>176</v>
      </c>
      <c r="F3778" s="196" t="s">
        <v>7</v>
      </c>
      <c r="G3778" s="196" t="s">
        <v>209</v>
      </c>
      <c r="H3778" s="196">
        <v>7</v>
      </c>
      <c r="I3778" s="196" t="s">
        <v>214</v>
      </c>
      <c r="J3778" s="196">
        <v>40</v>
      </c>
      <c r="K3778" s="448"/>
      <c r="L3778" s="196"/>
      <c r="M3778" s="196"/>
      <c r="N3778" s="216">
        <v>280</v>
      </c>
      <c r="O3778" s="216">
        <v>0</v>
      </c>
      <c r="P3778" s="216">
        <v>0</v>
      </c>
      <c r="Q3778" s="335">
        <v>0</v>
      </c>
      <c r="R3778" s="234"/>
    </row>
    <row r="3779" spans="2:18" x14ac:dyDescent="0.25">
      <c r="B3779" s="232">
        <v>3784</v>
      </c>
      <c r="C3779" s="315">
        <v>45544</v>
      </c>
      <c r="D3779" s="195" t="s">
        <v>261</v>
      </c>
      <c r="E3779" s="196" t="s">
        <v>269</v>
      </c>
      <c r="F3779" s="196" t="s">
        <v>7</v>
      </c>
      <c r="G3779" s="196" t="s">
        <v>210</v>
      </c>
      <c r="H3779" s="196">
        <v>5</v>
      </c>
      <c r="I3779" s="196" t="s">
        <v>214</v>
      </c>
      <c r="J3779" s="196">
        <v>40</v>
      </c>
      <c r="K3779" s="448"/>
      <c r="L3779" s="196"/>
      <c r="M3779" s="196"/>
      <c r="N3779" s="216">
        <v>200</v>
      </c>
      <c r="O3779" s="216">
        <v>0</v>
      </c>
      <c r="P3779" s="216">
        <v>0</v>
      </c>
      <c r="Q3779" s="335">
        <v>0</v>
      </c>
      <c r="R3779" s="234"/>
    </row>
    <row r="3780" spans="2:18" x14ac:dyDescent="0.25">
      <c r="B3780" s="232">
        <v>3785</v>
      </c>
      <c r="C3780" s="315">
        <v>45544</v>
      </c>
      <c r="D3780" s="195" t="s">
        <v>254</v>
      </c>
      <c r="E3780" s="196" t="s">
        <v>159</v>
      </c>
      <c r="F3780" s="196" t="s">
        <v>7</v>
      </c>
      <c r="G3780" s="196" t="s">
        <v>159</v>
      </c>
      <c r="H3780" s="196">
        <v>10</v>
      </c>
      <c r="I3780" s="196" t="s">
        <v>66</v>
      </c>
      <c r="J3780" s="196">
        <v>5</v>
      </c>
      <c r="K3780" s="448"/>
      <c r="L3780" s="196"/>
      <c r="M3780" s="196"/>
      <c r="N3780" s="216">
        <v>0</v>
      </c>
      <c r="O3780" s="216">
        <v>0</v>
      </c>
      <c r="P3780" s="216">
        <v>50</v>
      </c>
      <c r="Q3780" s="335">
        <v>0</v>
      </c>
      <c r="R3780" s="234"/>
    </row>
    <row r="3781" spans="2:18" x14ac:dyDescent="0.25">
      <c r="B3781" s="232">
        <v>3786</v>
      </c>
      <c r="C3781" s="315">
        <v>45544</v>
      </c>
      <c r="D3781" s="195" t="s">
        <v>352</v>
      </c>
      <c r="E3781" s="196" t="s">
        <v>176</v>
      </c>
      <c r="F3781" s="196" t="s">
        <v>7</v>
      </c>
      <c r="G3781" s="196" t="s">
        <v>209</v>
      </c>
      <c r="H3781" s="196">
        <v>7</v>
      </c>
      <c r="I3781" s="196"/>
      <c r="J3781" s="196"/>
      <c r="K3781" s="448"/>
      <c r="L3781" s="196"/>
      <c r="M3781" s="196"/>
      <c r="N3781" s="216">
        <v>0</v>
      </c>
      <c r="O3781" s="216">
        <v>0</v>
      </c>
      <c r="P3781" s="216">
        <v>0</v>
      </c>
      <c r="Q3781" s="335">
        <v>0</v>
      </c>
      <c r="R3781" s="234"/>
    </row>
    <row r="3782" spans="2:18" x14ac:dyDescent="0.25">
      <c r="B3782" s="232">
        <v>3787</v>
      </c>
      <c r="C3782" s="315">
        <v>45544</v>
      </c>
      <c r="D3782" s="195" t="s">
        <v>175</v>
      </c>
      <c r="E3782" s="196" t="s">
        <v>176</v>
      </c>
      <c r="F3782" s="196" t="s">
        <v>7</v>
      </c>
      <c r="G3782" s="196" t="s">
        <v>209</v>
      </c>
      <c r="H3782" s="196">
        <v>7</v>
      </c>
      <c r="I3782" s="196" t="s">
        <v>214</v>
      </c>
      <c r="J3782" s="196">
        <v>46</v>
      </c>
      <c r="K3782" s="448"/>
      <c r="L3782" s="196"/>
      <c r="M3782" s="196"/>
      <c r="N3782" s="216">
        <v>322</v>
      </c>
      <c r="O3782" s="216">
        <v>0</v>
      </c>
      <c r="P3782" s="216">
        <v>0</v>
      </c>
      <c r="Q3782" s="335">
        <v>0</v>
      </c>
      <c r="R3782" s="234"/>
    </row>
    <row r="3783" spans="2:18" x14ac:dyDescent="0.25">
      <c r="B3783" s="232">
        <v>3788</v>
      </c>
      <c r="C3783" s="315">
        <v>45544</v>
      </c>
      <c r="D3783" s="195" t="s">
        <v>171</v>
      </c>
      <c r="E3783" s="196" t="s">
        <v>159</v>
      </c>
      <c r="F3783" s="196" t="s">
        <v>7</v>
      </c>
      <c r="G3783" s="196" t="s">
        <v>159</v>
      </c>
      <c r="H3783" s="196">
        <v>11.2</v>
      </c>
      <c r="I3783" s="196" t="s">
        <v>66</v>
      </c>
      <c r="J3783" s="196">
        <v>5</v>
      </c>
      <c r="K3783" s="448"/>
      <c r="L3783" s="196"/>
      <c r="M3783" s="196"/>
      <c r="N3783" s="216">
        <v>0</v>
      </c>
      <c r="O3783" s="216">
        <v>0</v>
      </c>
      <c r="P3783" s="216">
        <v>56</v>
      </c>
      <c r="Q3783" s="335">
        <v>0</v>
      </c>
      <c r="R3783" s="234"/>
    </row>
    <row r="3784" spans="2:18" x14ac:dyDescent="0.25">
      <c r="B3784" s="232">
        <v>3789</v>
      </c>
      <c r="C3784" s="315">
        <v>45544</v>
      </c>
      <c r="D3784" s="195" t="s">
        <v>150</v>
      </c>
      <c r="E3784" s="196" t="s">
        <v>92</v>
      </c>
      <c r="F3784" s="196" t="s">
        <v>63</v>
      </c>
      <c r="G3784" s="196" t="s">
        <v>210</v>
      </c>
      <c r="H3784" s="196">
        <v>4.1500000000000004</v>
      </c>
      <c r="I3784" s="196" t="s">
        <v>284</v>
      </c>
      <c r="J3784" s="196">
        <v>35</v>
      </c>
      <c r="K3784" s="448">
        <v>714423</v>
      </c>
      <c r="L3784" s="196"/>
      <c r="M3784" s="196"/>
      <c r="N3784" s="216">
        <f t="shared" ref="N3784" si="229">IF(I3784=$N$5,J3784*H3784,0)</f>
        <v>0</v>
      </c>
      <c r="O3784" s="216">
        <f t="shared" ref="O3784" si="230">IF(I3784=$O$5,J3784*H3784,0)*1.15</f>
        <v>0</v>
      </c>
      <c r="P3784" s="216">
        <f t="shared" ref="P3784" si="231">IF(I3784=$P$5,J3784*H3784,0)</f>
        <v>0</v>
      </c>
      <c r="Q3784" s="335">
        <f t="shared" ref="Q3784" si="232">IF(I3784=$Q$5,J3784*H3784,0)</f>
        <v>0</v>
      </c>
      <c r="R3784" s="234"/>
    </row>
    <row r="3785" spans="2:18" x14ac:dyDescent="0.25">
      <c r="B3785" s="232">
        <v>3790</v>
      </c>
      <c r="C3785" s="315">
        <v>45544</v>
      </c>
      <c r="D3785" s="195" t="s">
        <v>148</v>
      </c>
      <c r="E3785" s="196" t="s">
        <v>92</v>
      </c>
      <c r="F3785" s="196" t="s">
        <v>63</v>
      </c>
      <c r="G3785" s="196" t="s">
        <v>210</v>
      </c>
      <c r="H3785" s="196">
        <v>4.1500000000000004</v>
      </c>
      <c r="I3785" s="196"/>
      <c r="J3785" s="196"/>
      <c r="K3785" s="448"/>
      <c r="L3785" s="196"/>
      <c r="M3785" s="196"/>
      <c r="N3785" s="216">
        <v>0</v>
      </c>
      <c r="O3785" s="216">
        <v>0</v>
      </c>
      <c r="P3785" s="216">
        <v>0</v>
      </c>
      <c r="Q3785" s="335">
        <v>0</v>
      </c>
      <c r="R3785" s="234"/>
    </row>
    <row r="3786" spans="2:18" x14ac:dyDescent="0.25">
      <c r="B3786" s="232">
        <v>3791</v>
      </c>
      <c r="C3786" s="315">
        <v>45544</v>
      </c>
      <c r="D3786" s="195" t="s">
        <v>177</v>
      </c>
      <c r="E3786" s="196" t="s">
        <v>159</v>
      </c>
      <c r="F3786" s="196" t="s">
        <v>8</v>
      </c>
      <c r="G3786" s="196" t="s">
        <v>159</v>
      </c>
      <c r="H3786" s="196">
        <v>11.6</v>
      </c>
      <c r="I3786" s="196" t="s">
        <v>66</v>
      </c>
      <c r="J3786" s="196">
        <v>4</v>
      </c>
      <c r="K3786" s="448"/>
      <c r="L3786" s="196"/>
      <c r="M3786" s="196"/>
      <c r="N3786" s="216">
        <v>0</v>
      </c>
      <c r="O3786" s="216">
        <v>0</v>
      </c>
      <c r="P3786" s="216">
        <v>46.4</v>
      </c>
      <c r="Q3786" s="335">
        <v>0</v>
      </c>
      <c r="R3786" s="234"/>
    </row>
    <row r="3787" spans="2:18" x14ac:dyDescent="0.25">
      <c r="B3787" s="232">
        <v>3792</v>
      </c>
      <c r="C3787" s="315">
        <v>45544</v>
      </c>
      <c r="D3787" s="195" t="s">
        <v>139</v>
      </c>
      <c r="E3787" s="196" t="s">
        <v>92</v>
      </c>
      <c r="F3787" s="196" t="s">
        <v>2</v>
      </c>
      <c r="G3787" s="196" t="s">
        <v>209</v>
      </c>
      <c r="H3787" s="196">
        <v>7</v>
      </c>
      <c r="I3787" s="196"/>
      <c r="J3787" s="196"/>
      <c r="K3787" s="448"/>
      <c r="L3787" s="196"/>
      <c r="M3787" s="196"/>
      <c r="N3787" s="216">
        <v>0</v>
      </c>
      <c r="O3787" s="216">
        <v>0</v>
      </c>
      <c r="P3787" s="216">
        <v>0</v>
      </c>
      <c r="Q3787" s="335">
        <v>0</v>
      </c>
      <c r="R3787" s="234"/>
    </row>
    <row r="3788" spans="2:18" x14ac:dyDescent="0.25">
      <c r="B3788" s="232">
        <v>3793</v>
      </c>
      <c r="C3788" s="315">
        <v>45544</v>
      </c>
      <c r="D3788" s="195" t="s">
        <v>140</v>
      </c>
      <c r="E3788" s="196" t="s">
        <v>92</v>
      </c>
      <c r="F3788" s="196" t="s">
        <v>2</v>
      </c>
      <c r="G3788" s="196" t="s">
        <v>209</v>
      </c>
      <c r="H3788" s="196">
        <v>7</v>
      </c>
      <c r="I3788" s="196" t="s">
        <v>214</v>
      </c>
      <c r="J3788" s="196">
        <v>30</v>
      </c>
      <c r="K3788" s="448"/>
      <c r="L3788" s="196"/>
      <c r="M3788" s="196"/>
      <c r="N3788" s="216">
        <v>210</v>
      </c>
      <c r="O3788" s="216">
        <v>0</v>
      </c>
      <c r="P3788" s="216">
        <v>0</v>
      </c>
      <c r="Q3788" s="335">
        <v>0</v>
      </c>
      <c r="R3788" s="234"/>
    </row>
    <row r="3789" spans="2:18" x14ac:dyDescent="0.25">
      <c r="B3789" s="232">
        <v>3794</v>
      </c>
      <c r="C3789" s="315">
        <v>45544</v>
      </c>
      <c r="D3789" s="195" t="s">
        <v>141</v>
      </c>
      <c r="E3789" s="196" t="s">
        <v>92</v>
      </c>
      <c r="F3789" s="196" t="s">
        <v>2</v>
      </c>
      <c r="G3789" s="196" t="s">
        <v>209</v>
      </c>
      <c r="H3789" s="196">
        <v>7</v>
      </c>
      <c r="I3789" s="196"/>
      <c r="J3789" s="196"/>
      <c r="K3789" s="448"/>
      <c r="L3789" s="196"/>
      <c r="M3789" s="196"/>
      <c r="N3789" s="216">
        <v>0</v>
      </c>
      <c r="O3789" s="216">
        <v>0</v>
      </c>
      <c r="P3789" s="216">
        <v>0</v>
      </c>
      <c r="Q3789" s="335">
        <v>0</v>
      </c>
      <c r="R3789" s="234"/>
    </row>
    <row r="3790" spans="2:18" x14ac:dyDescent="0.25">
      <c r="B3790" s="232">
        <v>3795</v>
      </c>
      <c r="C3790" s="315">
        <v>45544</v>
      </c>
      <c r="D3790" s="195" t="s">
        <v>252</v>
      </c>
      <c r="E3790" s="196" t="s">
        <v>92</v>
      </c>
      <c r="F3790" s="196" t="s">
        <v>2</v>
      </c>
      <c r="G3790" s="196" t="s">
        <v>209</v>
      </c>
      <c r="H3790" s="196">
        <v>7</v>
      </c>
      <c r="I3790" s="196" t="s">
        <v>214</v>
      </c>
      <c r="J3790" s="196">
        <v>30</v>
      </c>
      <c r="K3790" s="448"/>
      <c r="L3790" s="196"/>
      <c r="M3790" s="196"/>
      <c r="N3790" s="216">
        <v>210</v>
      </c>
      <c r="O3790" s="216">
        <v>0</v>
      </c>
      <c r="P3790" s="216">
        <v>0</v>
      </c>
      <c r="Q3790" s="335">
        <v>0</v>
      </c>
      <c r="R3790" s="234"/>
    </row>
    <row r="3791" spans="2:18" x14ac:dyDescent="0.25">
      <c r="B3791" s="232">
        <v>3796</v>
      </c>
      <c r="C3791" s="315">
        <v>45544</v>
      </c>
      <c r="D3791" s="195" t="s">
        <v>259</v>
      </c>
      <c r="E3791" s="196" t="s">
        <v>92</v>
      </c>
      <c r="F3791" s="196" t="s">
        <v>2</v>
      </c>
      <c r="G3791" s="196" t="s">
        <v>209</v>
      </c>
      <c r="H3791" s="196">
        <v>7</v>
      </c>
      <c r="I3791" s="196" t="s">
        <v>214</v>
      </c>
      <c r="J3791" s="196">
        <v>30</v>
      </c>
      <c r="K3791" s="448"/>
      <c r="L3791" s="196"/>
      <c r="M3791" s="196"/>
      <c r="N3791" s="216">
        <v>210</v>
      </c>
      <c r="O3791" s="216">
        <v>0</v>
      </c>
      <c r="P3791" s="216">
        <v>0</v>
      </c>
      <c r="Q3791" s="335">
        <v>0</v>
      </c>
      <c r="R3791" s="234"/>
    </row>
    <row r="3792" spans="2:18" x14ac:dyDescent="0.25">
      <c r="B3792" s="232">
        <v>3797</v>
      </c>
      <c r="C3792" s="315">
        <v>45544</v>
      </c>
      <c r="D3792" s="195" t="s">
        <v>260</v>
      </c>
      <c r="E3792" s="196" t="s">
        <v>92</v>
      </c>
      <c r="F3792" s="196" t="s">
        <v>2</v>
      </c>
      <c r="G3792" s="196" t="s">
        <v>209</v>
      </c>
      <c r="H3792" s="196">
        <v>7</v>
      </c>
      <c r="I3792" s="196"/>
      <c r="J3792" s="196"/>
      <c r="K3792" s="448"/>
      <c r="L3792" s="196"/>
      <c r="M3792" s="196"/>
      <c r="N3792" s="216">
        <v>0</v>
      </c>
      <c r="O3792" s="216">
        <v>0</v>
      </c>
      <c r="P3792" s="216">
        <v>0</v>
      </c>
      <c r="Q3792" s="335">
        <v>0</v>
      </c>
      <c r="R3792" s="234"/>
    </row>
    <row r="3793" spans="2:18" x14ac:dyDescent="0.25">
      <c r="B3793" s="232">
        <v>3798</v>
      </c>
      <c r="C3793" s="315">
        <v>45544</v>
      </c>
      <c r="D3793" s="195" t="s">
        <v>379</v>
      </c>
      <c r="E3793" s="196" t="s">
        <v>269</v>
      </c>
      <c r="F3793" s="196" t="s">
        <v>381</v>
      </c>
      <c r="G3793" s="196" t="s">
        <v>210</v>
      </c>
      <c r="H3793" s="196">
        <v>4.1500000000000004</v>
      </c>
      <c r="I3793" s="196" t="s">
        <v>215</v>
      </c>
      <c r="J3793" s="196">
        <v>19</v>
      </c>
      <c r="K3793" s="448"/>
      <c r="L3793" s="196"/>
      <c r="M3793" s="196"/>
      <c r="N3793" s="216">
        <v>0</v>
      </c>
      <c r="O3793" s="216">
        <v>90.677500000000009</v>
      </c>
      <c r="P3793" s="216">
        <v>0</v>
      </c>
      <c r="Q3793" s="335">
        <v>0</v>
      </c>
      <c r="R3793" s="234"/>
    </row>
    <row r="3794" spans="2:18" x14ac:dyDescent="0.25">
      <c r="B3794" s="232">
        <v>3799</v>
      </c>
      <c r="C3794" s="315">
        <v>45544</v>
      </c>
      <c r="D3794" s="195" t="s">
        <v>380</v>
      </c>
      <c r="E3794" s="196" t="s">
        <v>269</v>
      </c>
      <c r="F3794" s="196" t="s">
        <v>381</v>
      </c>
      <c r="G3794" s="196" t="s">
        <v>210</v>
      </c>
      <c r="H3794" s="196">
        <v>4.1500000000000004</v>
      </c>
      <c r="I3794" s="196" t="s">
        <v>215</v>
      </c>
      <c r="J3794" s="196">
        <v>30</v>
      </c>
      <c r="K3794" s="448"/>
      <c r="L3794" s="196"/>
      <c r="M3794" s="196"/>
      <c r="N3794" s="216">
        <v>0</v>
      </c>
      <c r="O3794" s="216">
        <v>143.17500000000001</v>
      </c>
      <c r="P3794" s="216">
        <v>0</v>
      </c>
      <c r="Q3794" s="335">
        <v>0</v>
      </c>
      <c r="R3794" s="234"/>
    </row>
    <row r="3795" spans="2:18" x14ac:dyDescent="0.25">
      <c r="B3795" s="232">
        <v>3800</v>
      </c>
      <c r="C3795" s="315">
        <v>45544</v>
      </c>
      <c r="D3795" s="195" t="s">
        <v>489</v>
      </c>
      <c r="E3795" s="196" t="s">
        <v>269</v>
      </c>
      <c r="F3795" s="196" t="s">
        <v>381</v>
      </c>
      <c r="G3795" s="196" t="s">
        <v>210</v>
      </c>
      <c r="H3795" s="196">
        <v>4.1500000000000004</v>
      </c>
      <c r="I3795" s="196" t="s">
        <v>215</v>
      </c>
      <c r="J3795" s="196">
        <v>30</v>
      </c>
      <c r="K3795" s="448"/>
      <c r="L3795" s="196"/>
      <c r="M3795" s="196"/>
      <c r="N3795" s="216">
        <v>0</v>
      </c>
      <c r="O3795" s="216">
        <v>143.17500000000001</v>
      </c>
      <c r="P3795" s="216">
        <v>0</v>
      </c>
      <c r="Q3795" s="335">
        <v>0</v>
      </c>
      <c r="R3795" s="234"/>
    </row>
    <row r="3796" spans="2:18" x14ac:dyDescent="0.25">
      <c r="B3796" s="232">
        <v>3801</v>
      </c>
      <c r="C3796" s="315">
        <v>45544</v>
      </c>
      <c r="D3796" s="195" t="s">
        <v>96</v>
      </c>
      <c r="E3796" s="196" t="s">
        <v>159</v>
      </c>
      <c r="F3796" s="196" t="s">
        <v>1</v>
      </c>
      <c r="G3796" s="196" t="s">
        <v>159</v>
      </c>
      <c r="H3796" s="196">
        <v>11.8</v>
      </c>
      <c r="I3796" s="196" t="s">
        <v>66</v>
      </c>
      <c r="J3796" s="196">
        <v>4</v>
      </c>
      <c r="K3796" s="448"/>
      <c r="L3796" s="196"/>
      <c r="M3796" s="196"/>
      <c r="N3796" s="216">
        <v>0</v>
      </c>
      <c r="O3796" s="216">
        <v>0</v>
      </c>
      <c r="P3796" s="216">
        <v>47.2</v>
      </c>
      <c r="Q3796" s="335">
        <v>0</v>
      </c>
      <c r="R3796" s="234"/>
    </row>
    <row r="3797" spans="2:18" x14ac:dyDescent="0.25">
      <c r="B3797" s="232">
        <v>3802</v>
      </c>
      <c r="C3797" s="315">
        <v>45544</v>
      </c>
      <c r="D3797" s="195" t="s">
        <v>128</v>
      </c>
      <c r="E3797" s="196" t="s">
        <v>159</v>
      </c>
      <c r="F3797" s="196" t="s">
        <v>1</v>
      </c>
      <c r="G3797" s="196" t="s">
        <v>159</v>
      </c>
      <c r="H3797" s="196">
        <v>11.8</v>
      </c>
      <c r="I3797" s="196" t="s">
        <v>66</v>
      </c>
      <c r="J3797" s="196">
        <v>3</v>
      </c>
      <c r="K3797" s="448"/>
      <c r="L3797" s="196"/>
      <c r="M3797" s="196"/>
      <c r="N3797" s="216">
        <v>0</v>
      </c>
      <c r="O3797" s="216">
        <v>0</v>
      </c>
      <c r="P3797" s="216">
        <v>35.400000000000006</v>
      </c>
      <c r="Q3797" s="335">
        <v>0</v>
      </c>
      <c r="R3797" s="234"/>
    </row>
    <row r="3798" spans="2:18" x14ac:dyDescent="0.25">
      <c r="B3798" s="232">
        <v>3803</v>
      </c>
      <c r="C3798" s="315">
        <v>45544</v>
      </c>
      <c r="D3798" s="195" t="s">
        <v>255</v>
      </c>
      <c r="E3798" s="196" t="s">
        <v>159</v>
      </c>
      <c r="F3798" s="196" t="s">
        <v>65</v>
      </c>
      <c r="G3798" s="196" t="s">
        <v>159</v>
      </c>
      <c r="H3798" s="196">
        <v>30.5</v>
      </c>
      <c r="I3798" s="196" t="s">
        <v>66</v>
      </c>
      <c r="J3798" s="196">
        <v>0</v>
      </c>
      <c r="K3798" s="448"/>
      <c r="L3798" s="196"/>
      <c r="M3798" s="196"/>
      <c r="N3798" s="216">
        <v>0</v>
      </c>
      <c r="O3798" s="216">
        <v>0</v>
      </c>
      <c r="P3798" s="216">
        <v>0</v>
      </c>
      <c r="Q3798" s="335">
        <v>0</v>
      </c>
      <c r="R3798" s="234"/>
    </row>
    <row r="3799" spans="2:18" x14ac:dyDescent="0.25">
      <c r="B3799" s="232">
        <v>3804</v>
      </c>
      <c r="C3799" s="315">
        <v>45544</v>
      </c>
      <c r="D3799" s="316" t="s">
        <v>467</v>
      </c>
      <c r="E3799" s="196" t="s">
        <v>159</v>
      </c>
      <c r="F3799" s="196" t="s">
        <v>63</v>
      </c>
      <c r="G3799" s="196" t="s">
        <v>159</v>
      </c>
      <c r="H3799" s="196">
        <v>13</v>
      </c>
      <c r="I3799" s="196" t="s">
        <v>66</v>
      </c>
      <c r="J3799" s="196">
        <v>3</v>
      </c>
      <c r="K3799" s="448"/>
      <c r="L3799" s="196"/>
      <c r="M3799" s="196"/>
      <c r="N3799" s="216">
        <v>0</v>
      </c>
      <c r="O3799" s="216">
        <v>0</v>
      </c>
      <c r="P3799" s="216">
        <v>39</v>
      </c>
      <c r="Q3799" s="335">
        <v>0</v>
      </c>
      <c r="R3799" s="234"/>
    </row>
    <row r="3800" spans="2:18" x14ac:dyDescent="0.25">
      <c r="B3800" s="232">
        <v>3805</v>
      </c>
      <c r="C3800" s="315">
        <v>45545</v>
      </c>
      <c r="D3800" s="195" t="s">
        <v>505</v>
      </c>
      <c r="E3800" s="196" t="s">
        <v>130</v>
      </c>
      <c r="F3800" s="196" t="s">
        <v>130</v>
      </c>
      <c r="G3800" s="196" t="s">
        <v>304</v>
      </c>
      <c r="H3800" s="196">
        <v>1</v>
      </c>
      <c r="I3800" s="196" t="s">
        <v>303</v>
      </c>
      <c r="J3800" s="196">
        <v>60</v>
      </c>
      <c r="K3800" s="448"/>
      <c r="L3800" s="196"/>
      <c r="M3800" s="196" t="s">
        <v>514</v>
      </c>
      <c r="N3800" s="216">
        <v>0</v>
      </c>
      <c r="O3800" s="216">
        <v>0</v>
      </c>
      <c r="P3800" s="216">
        <v>0</v>
      </c>
      <c r="Q3800" s="335">
        <v>0</v>
      </c>
      <c r="R3800" s="234"/>
    </row>
    <row r="3801" spans="2:18" x14ac:dyDescent="0.25">
      <c r="B3801" s="232">
        <v>3806</v>
      </c>
      <c r="C3801" s="315">
        <v>45545</v>
      </c>
      <c r="D3801" s="195" t="s">
        <v>368</v>
      </c>
      <c r="E3801" s="196" t="s">
        <v>181</v>
      </c>
      <c r="F3801" s="196" t="s">
        <v>302</v>
      </c>
      <c r="G3801" s="196">
        <v>0</v>
      </c>
      <c r="H3801" s="196">
        <v>6</v>
      </c>
      <c r="I3801" s="196"/>
      <c r="J3801" s="196"/>
      <c r="K3801" s="448"/>
      <c r="L3801" s="196"/>
      <c r="M3801" s="196"/>
      <c r="N3801" s="216">
        <v>0</v>
      </c>
      <c r="O3801" s="216">
        <v>0</v>
      </c>
      <c r="P3801" s="216">
        <v>0</v>
      </c>
      <c r="Q3801" s="335">
        <v>0</v>
      </c>
      <c r="R3801" s="234"/>
    </row>
    <row r="3802" spans="2:18" x14ac:dyDescent="0.25">
      <c r="B3802" s="232">
        <v>3807</v>
      </c>
      <c r="C3802" s="315">
        <v>45545</v>
      </c>
      <c r="D3802" s="195" t="s">
        <v>474</v>
      </c>
      <c r="E3802" s="196" t="s">
        <v>92</v>
      </c>
      <c r="F3802" s="196" t="s">
        <v>470</v>
      </c>
      <c r="G3802" s="196" t="s">
        <v>210</v>
      </c>
      <c r="H3802" s="196">
        <v>4.1500000000000004</v>
      </c>
      <c r="I3802" s="196" t="s">
        <v>215</v>
      </c>
      <c r="J3802" s="196">
        <v>30</v>
      </c>
      <c r="K3802" s="448"/>
      <c r="L3802" s="196"/>
      <c r="M3802" s="196"/>
      <c r="N3802" s="216">
        <v>0</v>
      </c>
      <c r="O3802" s="216">
        <v>143.17500000000001</v>
      </c>
      <c r="P3802" s="216">
        <v>0</v>
      </c>
      <c r="Q3802" s="335">
        <v>0</v>
      </c>
      <c r="R3802" s="234"/>
    </row>
    <row r="3803" spans="2:18" x14ac:dyDescent="0.25">
      <c r="B3803" s="232">
        <v>3808</v>
      </c>
      <c r="C3803" s="315">
        <v>45545</v>
      </c>
      <c r="D3803" s="195" t="s">
        <v>475</v>
      </c>
      <c r="E3803" s="196" t="s">
        <v>92</v>
      </c>
      <c r="F3803" s="196" t="s">
        <v>470</v>
      </c>
      <c r="G3803" s="196" t="s">
        <v>210</v>
      </c>
      <c r="H3803" s="196">
        <v>4.1500000000000004</v>
      </c>
      <c r="I3803" s="196" t="s">
        <v>215</v>
      </c>
      <c r="J3803" s="196">
        <v>30</v>
      </c>
      <c r="K3803" s="448"/>
      <c r="L3803" s="196"/>
      <c r="M3803" s="196"/>
      <c r="N3803" s="216">
        <v>0</v>
      </c>
      <c r="O3803" s="216">
        <v>143.17500000000001</v>
      </c>
      <c r="P3803" s="216">
        <v>0</v>
      </c>
      <c r="Q3803" s="335">
        <v>0</v>
      </c>
      <c r="R3803" s="234"/>
    </row>
    <row r="3804" spans="2:18" x14ac:dyDescent="0.25">
      <c r="B3804" s="232">
        <v>3809</v>
      </c>
      <c r="C3804" s="315">
        <v>45545</v>
      </c>
      <c r="D3804" s="195" t="s">
        <v>476</v>
      </c>
      <c r="E3804" s="196" t="s">
        <v>92</v>
      </c>
      <c r="F3804" s="196" t="s">
        <v>470</v>
      </c>
      <c r="G3804" s="196" t="s">
        <v>210</v>
      </c>
      <c r="H3804" s="196">
        <v>4.1500000000000004</v>
      </c>
      <c r="I3804" s="196"/>
      <c r="J3804" s="196"/>
      <c r="K3804" s="448"/>
      <c r="L3804" s="196"/>
      <c r="M3804" s="196"/>
      <c r="N3804" s="216">
        <v>0</v>
      </c>
      <c r="O3804" s="216">
        <v>0</v>
      </c>
      <c r="P3804" s="216">
        <v>0</v>
      </c>
      <c r="Q3804" s="335">
        <v>0</v>
      </c>
      <c r="R3804" s="234"/>
    </row>
    <row r="3805" spans="2:18" x14ac:dyDescent="0.25">
      <c r="B3805" s="232">
        <v>3810</v>
      </c>
      <c r="C3805" s="315">
        <v>45545</v>
      </c>
      <c r="D3805" s="195" t="s">
        <v>477</v>
      </c>
      <c r="E3805" s="196" t="s">
        <v>92</v>
      </c>
      <c r="F3805" s="196" t="s">
        <v>470</v>
      </c>
      <c r="G3805" s="196" t="s">
        <v>210</v>
      </c>
      <c r="H3805" s="196">
        <v>4.1500000000000004</v>
      </c>
      <c r="I3805" s="196"/>
      <c r="J3805" s="196"/>
      <c r="K3805" s="448"/>
      <c r="L3805" s="196"/>
      <c r="M3805" s="196"/>
      <c r="N3805" s="216">
        <v>0</v>
      </c>
      <c r="O3805" s="216">
        <v>0</v>
      </c>
      <c r="P3805" s="216">
        <v>0</v>
      </c>
      <c r="Q3805" s="335">
        <v>0</v>
      </c>
      <c r="R3805" s="234"/>
    </row>
    <row r="3806" spans="2:18" x14ac:dyDescent="0.25">
      <c r="B3806" s="232">
        <v>3811</v>
      </c>
      <c r="C3806" s="315">
        <v>45545</v>
      </c>
      <c r="D3806" s="195" t="s">
        <v>116</v>
      </c>
      <c r="E3806" s="196" t="s">
        <v>92</v>
      </c>
      <c r="F3806" s="196" t="s">
        <v>1</v>
      </c>
      <c r="G3806" s="196" t="s">
        <v>209</v>
      </c>
      <c r="H3806" s="196">
        <v>6.65</v>
      </c>
      <c r="I3806" s="196" t="s">
        <v>284</v>
      </c>
      <c r="J3806" s="196">
        <v>19</v>
      </c>
      <c r="K3806" s="448">
        <v>714423</v>
      </c>
      <c r="L3806" s="196"/>
      <c r="M3806" s="196"/>
      <c r="N3806" s="216">
        <f t="shared" ref="N3806" si="233">IF(I3806=$N$5,J3806*H3806,0)</f>
        <v>0</v>
      </c>
      <c r="O3806" s="216">
        <f t="shared" ref="O3806" si="234">IF(I3806=$O$5,J3806*H3806,0)*1.15</f>
        <v>0</v>
      </c>
      <c r="P3806" s="216">
        <f t="shared" ref="P3806" si="235">IF(I3806=$P$5,J3806*H3806,0)</f>
        <v>0</v>
      </c>
      <c r="Q3806" s="335">
        <f t="shared" ref="Q3806" si="236">IF(I3806=$Q$5,J3806*H3806,0)</f>
        <v>0</v>
      </c>
      <c r="R3806" s="234"/>
    </row>
    <row r="3807" spans="2:18" x14ac:dyDescent="0.25">
      <c r="B3807" s="232">
        <v>3812</v>
      </c>
      <c r="C3807" s="315">
        <v>45545</v>
      </c>
      <c r="D3807" s="195" t="s">
        <v>94</v>
      </c>
      <c r="E3807" s="196" t="s">
        <v>92</v>
      </c>
      <c r="F3807" s="196" t="s">
        <v>1</v>
      </c>
      <c r="G3807" s="196" t="s">
        <v>209</v>
      </c>
      <c r="H3807" s="196">
        <v>6.65</v>
      </c>
      <c r="I3807" s="196"/>
      <c r="J3807" s="196">
        <v>0</v>
      </c>
      <c r="K3807" s="448"/>
      <c r="L3807" s="196"/>
      <c r="M3807" s="196"/>
      <c r="N3807" s="216">
        <v>0</v>
      </c>
      <c r="O3807" s="216">
        <v>0</v>
      </c>
      <c r="P3807" s="216">
        <v>0</v>
      </c>
      <c r="Q3807" s="335">
        <v>0</v>
      </c>
      <c r="R3807" s="234"/>
    </row>
    <row r="3808" spans="2:18" x14ac:dyDescent="0.25">
      <c r="B3808" s="232">
        <v>3813</v>
      </c>
      <c r="C3808" s="315">
        <v>45545</v>
      </c>
      <c r="D3808" s="195" t="s">
        <v>91</v>
      </c>
      <c r="E3808" s="196" t="s">
        <v>92</v>
      </c>
      <c r="F3808" s="196" t="s">
        <v>1</v>
      </c>
      <c r="G3808" s="196" t="s">
        <v>209</v>
      </c>
      <c r="H3808" s="196">
        <v>6.65</v>
      </c>
      <c r="I3808" s="196" t="s">
        <v>215</v>
      </c>
      <c r="J3808" s="196">
        <v>13</v>
      </c>
      <c r="K3808" s="448"/>
      <c r="L3808" s="196"/>
      <c r="M3808" s="196"/>
      <c r="N3808" s="216">
        <v>0</v>
      </c>
      <c r="O3808" s="216">
        <v>99.41749999999999</v>
      </c>
      <c r="P3808" s="216">
        <v>0</v>
      </c>
      <c r="Q3808" s="335">
        <v>0</v>
      </c>
      <c r="R3808" s="234"/>
    </row>
    <row r="3809" spans="2:18" x14ac:dyDescent="0.25">
      <c r="B3809" s="232">
        <v>3814</v>
      </c>
      <c r="C3809" s="315">
        <v>45545</v>
      </c>
      <c r="D3809" s="195" t="s">
        <v>154</v>
      </c>
      <c r="E3809" s="196" t="s">
        <v>92</v>
      </c>
      <c r="F3809" s="196" t="s">
        <v>62</v>
      </c>
      <c r="G3809" s="196" t="s">
        <v>210</v>
      </c>
      <c r="H3809" s="196">
        <v>4.1500000000000004</v>
      </c>
      <c r="I3809" s="196" t="s">
        <v>215</v>
      </c>
      <c r="J3809" s="196">
        <v>44</v>
      </c>
      <c r="K3809" s="448"/>
      <c r="L3809" s="196"/>
      <c r="M3809" s="196"/>
      <c r="N3809" s="216">
        <v>0</v>
      </c>
      <c r="O3809" s="216">
        <v>209.99</v>
      </c>
      <c r="P3809" s="216">
        <v>0</v>
      </c>
      <c r="Q3809" s="335">
        <v>0</v>
      </c>
      <c r="R3809" s="234"/>
    </row>
    <row r="3810" spans="2:18" x14ac:dyDescent="0.25">
      <c r="B3810" s="232">
        <v>3815</v>
      </c>
      <c r="C3810" s="315">
        <v>45545</v>
      </c>
      <c r="D3810" s="195" t="s">
        <v>155</v>
      </c>
      <c r="E3810" s="196" t="s">
        <v>92</v>
      </c>
      <c r="F3810" s="196" t="s">
        <v>62</v>
      </c>
      <c r="G3810" s="196" t="s">
        <v>210</v>
      </c>
      <c r="H3810" s="196">
        <v>4.1500000000000004</v>
      </c>
      <c r="I3810" s="196" t="s">
        <v>215</v>
      </c>
      <c r="J3810" s="196">
        <v>42</v>
      </c>
      <c r="K3810" s="448"/>
      <c r="L3810" s="196"/>
      <c r="M3810" s="196"/>
      <c r="N3810" s="216">
        <v>0</v>
      </c>
      <c r="O3810" s="216">
        <v>200.44499999999999</v>
      </c>
      <c r="P3810" s="216">
        <v>0</v>
      </c>
      <c r="Q3810" s="335">
        <v>0</v>
      </c>
      <c r="R3810" s="234"/>
    </row>
    <row r="3811" spans="2:18" x14ac:dyDescent="0.25">
      <c r="B3811" s="232">
        <v>3816</v>
      </c>
      <c r="C3811" s="315">
        <v>45545</v>
      </c>
      <c r="D3811" s="195" t="s">
        <v>426</v>
      </c>
      <c r="E3811" s="196" t="s">
        <v>159</v>
      </c>
      <c r="F3811" s="196" t="s">
        <v>381</v>
      </c>
      <c r="G3811" s="196" t="s">
        <v>159</v>
      </c>
      <c r="H3811" s="196">
        <v>10</v>
      </c>
      <c r="I3811" s="196" t="s">
        <v>66</v>
      </c>
      <c r="J3811" s="196">
        <v>4</v>
      </c>
      <c r="K3811" s="448"/>
      <c r="L3811" s="196"/>
      <c r="M3811" s="196"/>
      <c r="N3811" s="216">
        <v>0</v>
      </c>
      <c r="O3811" s="216">
        <v>0</v>
      </c>
      <c r="P3811" s="216">
        <v>40</v>
      </c>
      <c r="Q3811" s="335">
        <v>0</v>
      </c>
      <c r="R3811" s="234"/>
    </row>
    <row r="3812" spans="2:18" x14ac:dyDescent="0.25">
      <c r="B3812" s="232">
        <v>3817</v>
      </c>
      <c r="C3812" s="315">
        <v>45545</v>
      </c>
      <c r="D3812" s="195" t="s">
        <v>277</v>
      </c>
      <c r="E3812" s="196" t="s">
        <v>176</v>
      </c>
      <c r="F3812" s="196" t="s">
        <v>7</v>
      </c>
      <c r="G3812" s="196" t="s">
        <v>209</v>
      </c>
      <c r="H3812" s="196">
        <v>7</v>
      </c>
      <c r="I3812" s="196" t="s">
        <v>214</v>
      </c>
      <c r="J3812" s="196">
        <v>61</v>
      </c>
      <c r="K3812" s="448"/>
      <c r="L3812" s="196"/>
      <c r="M3812" s="196"/>
      <c r="N3812" s="216">
        <v>427</v>
      </c>
      <c r="O3812" s="216">
        <v>0</v>
      </c>
      <c r="P3812" s="216">
        <v>0</v>
      </c>
      <c r="Q3812" s="335">
        <v>0</v>
      </c>
      <c r="R3812" s="234"/>
    </row>
    <row r="3813" spans="2:18" x14ac:dyDescent="0.25">
      <c r="B3813" s="232">
        <v>3818</v>
      </c>
      <c r="C3813" s="315">
        <v>45545</v>
      </c>
      <c r="D3813" s="195" t="s">
        <v>261</v>
      </c>
      <c r="E3813" s="196" t="s">
        <v>269</v>
      </c>
      <c r="F3813" s="196" t="s">
        <v>7</v>
      </c>
      <c r="G3813" s="196" t="s">
        <v>210</v>
      </c>
      <c r="H3813" s="196">
        <v>5</v>
      </c>
      <c r="I3813" s="196" t="s">
        <v>214</v>
      </c>
      <c r="J3813" s="196">
        <v>39</v>
      </c>
      <c r="K3813" s="448"/>
      <c r="L3813" s="196"/>
      <c r="M3813" s="196"/>
      <c r="N3813" s="216">
        <v>195</v>
      </c>
      <c r="O3813" s="216">
        <v>0</v>
      </c>
      <c r="P3813" s="216">
        <v>0</v>
      </c>
      <c r="Q3813" s="335">
        <v>0</v>
      </c>
      <c r="R3813" s="234"/>
    </row>
    <row r="3814" spans="2:18" x14ac:dyDescent="0.25">
      <c r="B3814" s="232">
        <v>3819</v>
      </c>
      <c r="C3814" s="315">
        <v>45545</v>
      </c>
      <c r="D3814" s="195" t="s">
        <v>254</v>
      </c>
      <c r="E3814" s="196" t="s">
        <v>159</v>
      </c>
      <c r="F3814" s="196" t="s">
        <v>7</v>
      </c>
      <c r="G3814" s="196" t="s">
        <v>159</v>
      </c>
      <c r="H3814" s="196">
        <v>10</v>
      </c>
      <c r="I3814" s="196" t="s">
        <v>66</v>
      </c>
      <c r="J3814" s="196">
        <v>0</v>
      </c>
      <c r="K3814" s="448"/>
      <c r="L3814" s="196"/>
      <c r="M3814" s="196"/>
      <c r="N3814" s="216">
        <v>0</v>
      </c>
      <c r="O3814" s="216">
        <v>0</v>
      </c>
      <c r="P3814" s="216">
        <v>0</v>
      </c>
      <c r="Q3814" s="335">
        <v>0</v>
      </c>
      <c r="R3814" s="234"/>
    </row>
    <row r="3815" spans="2:18" x14ac:dyDescent="0.25">
      <c r="B3815" s="232">
        <v>3820</v>
      </c>
      <c r="C3815" s="315">
        <v>45545</v>
      </c>
      <c r="D3815" s="195" t="s">
        <v>352</v>
      </c>
      <c r="E3815" s="196" t="s">
        <v>176</v>
      </c>
      <c r="F3815" s="196" t="s">
        <v>7</v>
      </c>
      <c r="G3815" s="196" t="s">
        <v>209</v>
      </c>
      <c r="H3815" s="196">
        <v>7</v>
      </c>
      <c r="I3815" s="196"/>
      <c r="J3815" s="196">
        <v>0</v>
      </c>
      <c r="K3815" s="448"/>
      <c r="L3815" s="196"/>
      <c r="M3815" s="196"/>
      <c r="N3815" s="216">
        <v>0</v>
      </c>
      <c r="O3815" s="216">
        <v>0</v>
      </c>
      <c r="P3815" s="216">
        <v>0</v>
      </c>
      <c r="Q3815" s="335">
        <v>0</v>
      </c>
      <c r="R3815" s="234"/>
    </row>
    <row r="3816" spans="2:18" x14ac:dyDescent="0.25">
      <c r="B3816" s="232">
        <v>3821</v>
      </c>
      <c r="C3816" s="315">
        <v>45545</v>
      </c>
      <c r="D3816" s="195" t="s">
        <v>175</v>
      </c>
      <c r="E3816" s="196" t="s">
        <v>176</v>
      </c>
      <c r="F3816" s="196" t="s">
        <v>7</v>
      </c>
      <c r="G3816" s="196" t="s">
        <v>209</v>
      </c>
      <c r="H3816" s="196">
        <v>7</v>
      </c>
      <c r="I3816" s="196" t="s">
        <v>214</v>
      </c>
      <c r="J3816" s="196">
        <v>59</v>
      </c>
      <c r="K3816" s="448"/>
      <c r="L3816" s="196"/>
      <c r="M3816" s="196"/>
      <c r="N3816" s="216">
        <v>413</v>
      </c>
      <c r="O3816" s="216">
        <v>0</v>
      </c>
      <c r="P3816" s="216">
        <v>0</v>
      </c>
      <c r="Q3816" s="335">
        <v>0</v>
      </c>
      <c r="R3816" s="234"/>
    </row>
    <row r="3817" spans="2:18" x14ac:dyDescent="0.25">
      <c r="B3817" s="232">
        <v>3822</v>
      </c>
      <c r="C3817" s="315">
        <v>45545</v>
      </c>
      <c r="D3817" s="195" t="s">
        <v>171</v>
      </c>
      <c r="E3817" s="196" t="s">
        <v>159</v>
      </c>
      <c r="F3817" s="196" t="s">
        <v>7</v>
      </c>
      <c r="G3817" s="196" t="s">
        <v>159</v>
      </c>
      <c r="H3817" s="196">
        <v>11.2</v>
      </c>
      <c r="I3817" s="196" t="s">
        <v>66</v>
      </c>
      <c r="J3817" s="196">
        <v>7</v>
      </c>
      <c r="K3817" s="448"/>
      <c r="L3817" s="196"/>
      <c r="M3817" s="196"/>
      <c r="N3817" s="216">
        <v>0</v>
      </c>
      <c r="O3817" s="216">
        <v>0</v>
      </c>
      <c r="P3817" s="216">
        <v>78.399999999999991</v>
      </c>
      <c r="Q3817" s="335">
        <v>0</v>
      </c>
      <c r="R3817" s="234"/>
    </row>
    <row r="3818" spans="2:18" x14ac:dyDescent="0.25">
      <c r="B3818" s="232">
        <v>3823</v>
      </c>
      <c r="C3818" s="315">
        <v>45545</v>
      </c>
      <c r="D3818" s="195" t="s">
        <v>150</v>
      </c>
      <c r="E3818" s="196" t="s">
        <v>92</v>
      </c>
      <c r="F3818" s="196" t="s">
        <v>63</v>
      </c>
      <c r="G3818" s="196" t="s">
        <v>210</v>
      </c>
      <c r="H3818" s="196">
        <v>4.1500000000000004</v>
      </c>
      <c r="I3818" s="196" t="s">
        <v>215</v>
      </c>
      <c r="J3818" s="196">
        <v>21</v>
      </c>
      <c r="K3818" s="448"/>
      <c r="L3818" s="196"/>
      <c r="M3818" s="196"/>
      <c r="N3818" s="216">
        <v>0</v>
      </c>
      <c r="O3818" s="216">
        <v>100.2225</v>
      </c>
      <c r="P3818" s="216">
        <v>0</v>
      </c>
      <c r="Q3818" s="335">
        <v>0</v>
      </c>
      <c r="R3818" s="234"/>
    </row>
    <row r="3819" spans="2:18" x14ac:dyDescent="0.25">
      <c r="B3819" s="232">
        <v>3824</v>
      </c>
      <c r="C3819" s="315">
        <v>45545</v>
      </c>
      <c r="D3819" s="195" t="s">
        <v>148</v>
      </c>
      <c r="E3819" s="196" t="s">
        <v>92</v>
      </c>
      <c r="F3819" s="196" t="s">
        <v>63</v>
      </c>
      <c r="G3819" s="196" t="s">
        <v>210</v>
      </c>
      <c r="H3819" s="196">
        <v>4.1500000000000004</v>
      </c>
      <c r="I3819" s="196"/>
      <c r="J3819" s="196">
        <v>0</v>
      </c>
      <c r="K3819" s="448"/>
      <c r="L3819" s="196"/>
      <c r="M3819" s="196"/>
      <c r="N3819" s="216">
        <v>0</v>
      </c>
      <c r="O3819" s="216">
        <v>0</v>
      </c>
      <c r="P3819" s="216">
        <v>0</v>
      </c>
      <c r="Q3819" s="335">
        <v>0</v>
      </c>
      <c r="R3819" s="234"/>
    </row>
    <row r="3820" spans="2:18" x14ac:dyDescent="0.25">
      <c r="B3820" s="232">
        <v>3825</v>
      </c>
      <c r="C3820" s="315">
        <v>45545</v>
      </c>
      <c r="D3820" s="195" t="s">
        <v>177</v>
      </c>
      <c r="E3820" s="196" t="s">
        <v>159</v>
      </c>
      <c r="F3820" s="196" t="s">
        <v>8</v>
      </c>
      <c r="G3820" s="196" t="s">
        <v>159</v>
      </c>
      <c r="H3820" s="196">
        <v>11.6</v>
      </c>
      <c r="I3820" s="196" t="s">
        <v>66</v>
      </c>
      <c r="J3820" s="196">
        <v>4</v>
      </c>
      <c r="K3820" s="448"/>
      <c r="L3820" s="196"/>
      <c r="M3820" s="196"/>
      <c r="N3820" s="216">
        <v>0</v>
      </c>
      <c r="O3820" s="216">
        <v>0</v>
      </c>
      <c r="P3820" s="216">
        <v>46.4</v>
      </c>
      <c r="Q3820" s="335">
        <v>0</v>
      </c>
      <c r="R3820" s="234"/>
    </row>
    <row r="3821" spans="2:18" x14ac:dyDescent="0.25">
      <c r="B3821" s="232">
        <v>3826</v>
      </c>
      <c r="C3821" s="315">
        <v>45545</v>
      </c>
      <c r="D3821" s="195" t="s">
        <v>139</v>
      </c>
      <c r="E3821" s="196" t="s">
        <v>92</v>
      </c>
      <c r="F3821" s="196" t="s">
        <v>2</v>
      </c>
      <c r="G3821" s="196" t="s">
        <v>209</v>
      </c>
      <c r="H3821" s="196">
        <v>7</v>
      </c>
      <c r="I3821" s="196" t="s">
        <v>214</v>
      </c>
      <c r="J3821" s="196">
        <v>39</v>
      </c>
      <c r="K3821" s="448"/>
      <c r="L3821" s="196"/>
      <c r="M3821" s="196"/>
      <c r="N3821" s="216">
        <v>273</v>
      </c>
      <c r="O3821" s="216">
        <v>0</v>
      </c>
      <c r="P3821" s="216">
        <v>0</v>
      </c>
      <c r="Q3821" s="335">
        <v>0</v>
      </c>
      <c r="R3821" s="234"/>
    </row>
    <row r="3822" spans="2:18" x14ac:dyDescent="0.25">
      <c r="B3822" s="232">
        <v>3827</v>
      </c>
      <c r="C3822" s="315">
        <v>45545</v>
      </c>
      <c r="D3822" s="195" t="s">
        <v>140</v>
      </c>
      <c r="E3822" s="196" t="s">
        <v>92</v>
      </c>
      <c r="F3822" s="196" t="s">
        <v>2</v>
      </c>
      <c r="G3822" s="196" t="s">
        <v>209</v>
      </c>
      <c r="H3822" s="196">
        <v>7</v>
      </c>
      <c r="I3822" s="196"/>
      <c r="J3822" s="196">
        <v>0</v>
      </c>
      <c r="K3822" s="448"/>
      <c r="L3822" s="196"/>
      <c r="M3822" s="196"/>
      <c r="N3822" s="216">
        <v>0</v>
      </c>
      <c r="O3822" s="216">
        <v>0</v>
      </c>
      <c r="P3822" s="216">
        <v>0</v>
      </c>
      <c r="Q3822" s="335">
        <v>0</v>
      </c>
      <c r="R3822" s="234"/>
    </row>
    <row r="3823" spans="2:18" x14ac:dyDescent="0.25">
      <c r="B3823" s="232">
        <v>3828</v>
      </c>
      <c r="C3823" s="315">
        <v>45545</v>
      </c>
      <c r="D3823" s="195" t="s">
        <v>141</v>
      </c>
      <c r="E3823" s="196" t="s">
        <v>92</v>
      </c>
      <c r="F3823" s="196" t="s">
        <v>2</v>
      </c>
      <c r="G3823" s="196" t="s">
        <v>209</v>
      </c>
      <c r="H3823" s="196">
        <v>7</v>
      </c>
      <c r="I3823" s="196" t="s">
        <v>215</v>
      </c>
      <c r="J3823" s="196">
        <v>34</v>
      </c>
      <c r="K3823" s="448"/>
      <c r="L3823" s="196"/>
      <c r="M3823" s="196"/>
      <c r="N3823" s="216">
        <v>0</v>
      </c>
      <c r="O3823" s="216">
        <v>273.7</v>
      </c>
      <c r="P3823" s="216">
        <v>0</v>
      </c>
      <c r="Q3823" s="335">
        <v>0</v>
      </c>
      <c r="R3823" s="234"/>
    </row>
    <row r="3824" spans="2:18" x14ac:dyDescent="0.25">
      <c r="B3824" s="232">
        <v>3829</v>
      </c>
      <c r="C3824" s="315">
        <v>45545</v>
      </c>
      <c r="D3824" s="195" t="s">
        <v>252</v>
      </c>
      <c r="E3824" s="196" t="s">
        <v>92</v>
      </c>
      <c r="F3824" s="196" t="s">
        <v>2</v>
      </c>
      <c r="G3824" s="196" t="s">
        <v>209</v>
      </c>
      <c r="H3824" s="196">
        <v>7</v>
      </c>
      <c r="I3824" s="196" t="s">
        <v>214</v>
      </c>
      <c r="J3824" s="196">
        <v>40</v>
      </c>
      <c r="K3824" s="448"/>
      <c r="L3824" s="196"/>
      <c r="M3824" s="196"/>
      <c r="N3824" s="216">
        <v>280</v>
      </c>
      <c r="O3824" s="216">
        <v>0</v>
      </c>
      <c r="P3824" s="216">
        <v>0</v>
      </c>
      <c r="Q3824" s="335">
        <v>0</v>
      </c>
      <c r="R3824" s="234"/>
    </row>
    <row r="3825" spans="2:18" x14ac:dyDescent="0.25">
      <c r="B3825" s="232">
        <v>3830</v>
      </c>
      <c r="C3825" s="315">
        <v>45545</v>
      </c>
      <c r="D3825" s="195" t="s">
        <v>259</v>
      </c>
      <c r="E3825" s="196" t="s">
        <v>92</v>
      </c>
      <c r="F3825" s="196" t="s">
        <v>2</v>
      </c>
      <c r="G3825" s="196" t="s">
        <v>209</v>
      </c>
      <c r="H3825" s="196">
        <v>7</v>
      </c>
      <c r="I3825" s="196" t="s">
        <v>350</v>
      </c>
      <c r="J3825" s="196">
        <v>56</v>
      </c>
      <c r="K3825" s="448"/>
      <c r="L3825" s="196" t="s">
        <v>2</v>
      </c>
      <c r="M3825" s="196"/>
      <c r="N3825" s="216">
        <v>0</v>
      </c>
      <c r="O3825" s="216">
        <v>0</v>
      </c>
      <c r="P3825" s="216">
        <v>0</v>
      </c>
      <c r="Q3825" s="335">
        <v>0</v>
      </c>
      <c r="R3825" s="234" t="s">
        <v>490</v>
      </c>
    </row>
    <row r="3826" spans="2:18" x14ac:dyDescent="0.25">
      <c r="B3826" s="232">
        <v>3831</v>
      </c>
      <c r="C3826" s="315">
        <v>45545</v>
      </c>
      <c r="D3826" s="195" t="s">
        <v>260</v>
      </c>
      <c r="E3826" s="196" t="s">
        <v>92</v>
      </c>
      <c r="F3826" s="196" t="s">
        <v>2</v>
      </c>
      <c r="G3826" s="196" t="s">
        <v>209</v>
      </c>
      <c r="H3826" s="196">
        <v>7</v>
      </c>
      <c r="I3826" s="196"/>
      <c r="J3826" s="196">
        <v>0</v>
      </c>
      <c r="K3826" s="448"/>
      <c r="L3826" s="196"/>
      <c r="M3826" s="196"/>
      <c r="N3826" s="216">
        <v>0</v>
      </c>
      <c r="O3826" s="216">
        <v>0</v>
      </c>
      <c r="P3826" s="216">
        <v>0</v>
      </c>
      <c r="Q3826" s="335">
        <v>0</v>
      </c>
      <c r="R3826" s="234"/>
    </row>
    <row r="3827" spans="2:18" x14ac:dyDescent="0.25">
      <c r="B3827" s="232">
        <v>3832</v>
      </c>
      <c r="C3827" s="315">
        <v>45545</v>
      </c>
      <c r="D3827" s="195" t="s">
        <v>379</v>
      </c>
      <c r="E3827" s="196" t="s">
        <v>269</v>
      </c>
      <c r="F3827" s="196" t="s">
        <v>381</v>
      </c>
      <c r="G3827" s="196" t="s">
        <v>210</v>
      </c>
      <c r="H3827" s="196">
        <v>4.1500000000000004</v>
      </c>
      <c r="I3827" s="196" t="s">
        <v>215</v>
      </c>
      <c r="J3827" s="196">
        <v>29</v>
      </c>
      <c r="K3827" s="448"/>
      <c r="L3827" s="196"/>
      <c r="M3827" s="196"/>
      <c r="N3827" s="216">
        <v>0</v>
      </c>
      <c r="O3827" s="216">
        <v>138.4025</v>
      </c>
      <c r="P3827" s="216">
        <v>0</v>
      </c>
      <c r="Q3827" s="335">
        <v>0</v>
      </c>
      <c r="R3827" s="234"/>
    </row>
    <row r="3828" spans="2:18" x14ac:dyDescent="0.25">
      <c r="B3828" s="232">
        <v>3833</v>
      </c>
      <c r="C3828" s="315">
        <v>45545</v>
      </c>
      <c r="D3828" s="195" t="s">
        <v>380</v>
      </c>
      <c r="E3828" s="196" t="s">
        <v>269</v>
      </c>
      <c r="F3828" s="196" t="s">
        <v>381</v>
      </c>
      <c r="G3828" s="196" t="s">
        <v>210</v>
      </c>
      <c r="H3828" s="196">
        <v>4.1500000000000004</v>
      </c>
      <c r="I3828" s="196" t="s">
        <v>215</v>
      </c>
      <c r="J3828" s="196">
        <v>30</v>
      </c>
      <c r="K3828" s="448"/>
      <c r="L3828" s="196"/>
      <c r="M3828" s="196"/>
      <c r="N3828" s="216">
        <v>0</v>
      </c>
      <c r="O3828" s="216">
        <v>143.17500000000001</v>
      </c>
      <c r="P3828" s="216">
        <v>0</v>
      </c>
      <c r="Q3828" s="335">
        <v>0</v>
      </c>
      <c r="R3828" s="234"/>
    </row>
    <row r="3829" spans="2:18" x14ac:dyDescent="0.25">
      <c r="B3829" s="232">
        <v>3834</v>
      </c>
      <c r="C3829" s="315">
        <v>45545</v>
      </c>
      <c r="D3829" s="195" t="s">
        <v>489</v>
      </c>
      <c r="E3829" s="196" t="s">
        <v>269</v>
      </c>
      <c r="F3829" s="196" t="s">
        <v>381</v>
      </c>
      <c r="G3829" s="196" t="s">
        <v>210</v>
      </c>
      <c r="H3829" s="196">
        <v>4.1500000000000004</v>
      </c>
      <c r="I3829" s="196" t="s">
        <v>215</v>
      </c>
      <c r="J3829" s="196">
        <v>30</v>
      </c>
      <c r="K3829" s="448"/>
      <c r="L3829" s="196"/>
      <c r="M3829" s="196"/>
      <c r="N3829" s="216">
        <v>0</v>
      </c>
      <c r="O3829" s="216">
        <v>143.17500000000001</v>
      </c>
      <c r="P3829" s="216">
        <v>0</v>
      </c>
      <c r="Q3829" s="335">
        <v>0</v>
      </c>
      <c r="R3829" s="234"/>
    </row>
    <row r="3830" spans="2:18" x14ac:dyDescent="0.25">
      <c r="B3830" s="232">
        <v>3835</v>
      </c>
      <c r="C3830" s="315">
        <v>45545</v>
      </c>
      <c r="D3830" s="195" t="s">
        <v>96</v>
      </c>
      <c r="E3830" s="196" t="s">
        <v>159</v>
      </c>
      <c r="F3830" s="196" t="s">
        <v>1</v>
      </c>
      <c r="G3830" s="196" t="s">
        <v>159</v>
      </c>
      <c r="H3830" s="196">
        <v>11.8</v>
      </c>
      <c r="I3830" s="196" t="s">
        <v>66</v>
      </c>
      <c r="J3830" s="196">
        <v>4</v>
      </c>
      <c r="K3830" s="448"/>
      <c r="L3830" s="196"/>
      <c r="M3830" s="196"/>
      <c r="N3830" s="216">
        <v>0</v>
      </c>
      <c r="O3830" s="216">
        <v>0</v>
      </c>
      <c r="P3830" s="216">
        <v>47.2</v>
      </c>
      <c r="Q3830" s="335">
        <v>0</v>
      </c>
      <c r="R3830" s="234"/>
    </row>
    <row r="3831" spans="2:18" x14ac:dyDescent="0.25">
      <c r="B3831" s="232">
        <v>3836</v>
      </c>
      <c r="C3831" s="315">
        <v>45545</v>
      </c>
      <c r="D3831" s="195" t="s">
        <v>128</v>
      </c>
      <c r="E3831" s="196" t="s">
        <v>159</v>
      </c>
      <c r="F3831" s="196" t="s">
        <v>1</v>
      </c>
      <c r="G3831" s="196" t="s">
        <v>159</v>
      </c>
      <c r="H3831" s="196">
        <v>11.8</v>
      </c>
      <c r="I3831" s="196" t="s">
        <v>66</v>
      </c>
      <c r="J3831" s="196">
        <v>4</v>
      </c>
      <c r="K3831" s="448"/>
      <c r="L3831" s="196"/>
      <c r="M3831" s="196"/>
      <c r="N3831" s="216">
        <v>0</v>
      </c>
      <c r="O3831" s="216">
        <v>0</v>
      </c>
      <c r="P3831" s="216">
        <v>47.2</v>
      </c>
      <c r="Q3831" s="335">
        <v>0</v>
      </c>
      <c r="R3831" s="234"/>
    </row>
    <row r="3832" spans="2:18" x14ac:dyDescent="0.25">
      <c r="B3832" s="232">
        <v>3837</v>
      </c>
      <c r="C3832" s="315">
        <v>45545</v>
      </c>
      <c r="D3832" s="195" t="s">
        <v>255</v>
      </c>
      <c r="E3832" s="196" t="s">
        <v>159</v>
      </c>
      <c r="F3832" s="196" t="s">
        <v>65</v>
      </c>
      <c r="G3832" s="196" t="s">
        <v>159</v>
      </c>
      <c r="H3832" s="196">
        <v>30.5</v>
      </c>
      <c r="I3832" s="196" t="s">
        <v>66</v>
      </c>
      <c r="J3832" s="196">
        <v>0</v>
      </c>
      <c r="K3832" s="448"/>
      <c r="L3832" s="196"/>
      <c r="M3832" s="196"/>
      <c r="N3832" s="216">
        <v>0</v>
      </c>
      <c r="O3832" s="216">
        <v>0</v>
      </c>
      <c r="P3832" s="216">
        <v>0</v>
      </c>
      <c r="Q3832" s="335">
        <v>0</v>
      </c>
      <c r="R3832" s="234"/>
    </row>
    <row r="3833" spans="2:18" x14ac:dyDescent="0.25">
      <c r="B3833" s="232">
        <v>3838</v>
      </c>
      <c r="C3833" s="315">
        <v>45545</v>
      </c>
      <c r="D3833" s="316" t="s">
        <v>467</v>
      </c>
      <c r="E3833" s="196" t="s">
        <v>159</v>
      </c>
      <c r="F3833" s="196" t="s">
        <v>63</v>
      </c>
      <c r="G3833" s="196" t="s">
        <v>159</v>
      </c>
      <c r="H3833" s="196">
        <v>13</v>
      </c>
      <c r="I3833" s="196" t="s">
        <v>66</v>
      </c>
      <c r="J3833" s="196">
        <v>3</v>
      </c>
      <c r="K3833" s="448"/>
      <c r="L3833" s="196"/>
      <c r="M3833" s="196"/>
      <c r="N3833" s="216">
        <v>0</v>
      </c>
      <c r="O3833" s="216">
        <v>0</v>
      </c>
      <c r="P3833" s="216">
        <v>39</v>
      </c>
      <c r="Q3833" s="335">
        <v>0</v>
      </c>
      <c r="R3833" s="234"/>
    </row>
    <row r="3834" spans="2:18" x14ac:dyDescent="0.25">
      <c r="B3834" s="232">
        <v>3839</v>
      </c>
      <c r="C3834" s="315">
        <v>45546</v>
      </c>
      <c r="D3834" s="195" t="s">
        <v>505</v>
      </c>
      <c r="E3834" s="196" t="s">
        <v>130</v>
      </c>
      <c r="F3834" s="196" t="s">
        <v>130</v>
      </c>
      <c r="G3834" s="196" t="s">
        <v>304</v>
      </c>
      <c r="H3834" s="196">
        <v>1</v>
      </c>
      <c r="I3834" s="196" t="s">
        <v>303</v>
      </c>
      <c r="J3834" s="196">
        <v>55</v>
      </c>
      <c r="K3834" s="448"/>
      <c r="L3834" s="196"/>
      <c r="M3834" s="196" t="s">
        <v>514</v>
      </c>
      <c r="N3834" s="216">
        <v>0</v>
      </c>
      <c r="O3834" s="216">
        <v>0</v>
      </c>
      <c r="P3834" s="216">
        <v>0</v>
      </c>
      <c r="Q3834" s="335">
        <v>0</v>
      </c>
      <c r="R3834" s="234"/>
    </row>
    <row r="3835" spans="2:18" x14ac:dyDescent="0.25">
      <c r="B3835" s="232">
        <v>3840</v>
      </c>
      <c r="C3835" s="315">
        <v>45546</v>
      </c>
      <c r="D3835" s="195" t="s">
        <v>368</v>
      </c>
      <c r="E3835" s="196" t="s">
        <v>181</v>
      </c>
      <c r="F3835" s="196" t="s">
        <v>302</v>
      </c>
      <c r="G3835" s="196">
        <v>0</v>
      </c>
      <c r="H3835" s="196">
        <v>6</v>
      </c>
      <c r="I3835" s="196"/>
      <c r="J3835" s="196"/>
      <c r="K3835" s="448"/>
      <c r="L3835" s="196"/>
      <c r="M3835" s="196"/>
      <c r="N3835" s="216">
        <v>0</v>
      </c>
      <c r="O3835" s="216">
        <v>0</v>
      </c>
      <c r="P3835" s="216">
        <v>0</v>
      </c>
      <c r="Q3835" s="335">
        <v>0</v>
      </c>
      <c r="R3835" s="234"/>
    </row>
    <row r="3836" spans="2:18" x14ac:dyDescent="0.25">
      <c r="B3836" s="232">
        <v>3841</v>
      </c>
      <c r="C3836" s="315">
        <v>45546</v>
      </c>
      <c r="D3836" s="195" t="s">
        <v>474</v>
      </c>
      <c r="E3836" s="196" t="s">
        <v>92</v>
      </c>
      <c r="F3836" s="196" t="s">
        <v>470</v>
      </c>
      <c r="G3836" s="196" t="s">
        <v>210</v>
      </c>
      <c r="H3836" s="196">
        <v>4.1500000000000004</v>
      </c>
      <c r="I3836" s="196" t="s">
        <v>215</v>
      </c>
      <c r="J3836" s="196">
        <v>8</v>
      </c>
      <c r="K3836" s="448">
        <v>715500</v>
      </c>
      <c r="L3836" s="196" t="s">
        <v>470</v>
      </c>
      <c r="M3836" s="196" t="s">
        <v>298</v>
      </c>
      <c r="N3836" s="216">
        <v>0</v>
      </c>
      <c r="O3836" s="216">
        <v>38.18</v>
      </c>
      <c r="P3836" s="216">
        <v>0</v>
      </c>
      <c r="Q3836" s="335">
        <v>0</v>
      </c>
      <c r="R3836" s="234"/>
    </row>
    <row r="3837" spans="2:18" x14ac:dyDescent="0.25">
      <c r="B3837" s="232">
        <v>3842</v>
      </c>
      <c r="C3837" s="315">
        <v>45546</v>
      </c>
      <c r="D3837" s="195" t="s">
        <v>475</v>
      </c>
      <c r="E3837" s="196" t="s">
        <v>92</v>
      </c>
      <c r="F3837" s="196" t="s">
        <v>470</v>
      </c>
      <c r="G3837" s="196" t="s">
        <v>210</v>
      </c>
      <c r="H3837" s="196">
        <v>4.1500000000000004</v>
      </c>
      <c r="I3837" s="196" t="s">
        <v>215</v>
      </c>
      <c r="J3837" s="196">
        <v>8</v>
      </c>
      <c r="K3837" s="448">
        <v>715500</v>
      </c>
      <c r="L3837" s="196" t="s">
        <v>470</v>
      </c>
      <c r="M3837" s="196" t="s">
        <v>298</v>
      </c>
      <c r="N3837" s="216">
        <v>0</v>
      </c>
      <c r="O3837" s="216">
        <v>38.18</v>
      </c>
      <c r="P3837" s="216">
        <v>0</v>
      </c>
      <c r="Q3837" s="335">
        <v>0</v>
      </c>
      <c r="R3837" s="234"/>
    </row>
    <row r="3838" spans="2:18" x14ac:dyDescent="0.25">
      <c r="B3838" s="232">
        <v>3843</v>
      </c>
      <c r="C3838" s="315">
        <v>45546</v>
      </c>
      <c r="D3838" s="195" t="s">
        <v>476</v>
      </c>
      <c r="E3838" s="196" t="s">
        <v>92</v>
      </c>
      <c r="F3838" s="196" t="s">
        <v>470</v>
      </c>
      <c r="G3838" s="196" t="s">
        <v>210</v>
      </c>
      <c r="H3838" s="196">
        <v>4.1500000000000004</v>
      </c>
      <c r="I3838" s="196" t="s">
        <v>215</v>
      </c>
      <c r="J3838" s="196">
        <v>28</v>
      </c>
      <c r="K3838" s="448">
        <v>715500</v>
      </c>
      <c r="L3838" s="196" t="s">
        <v>470</v>
      </c>
      <c r="M3838" s="196" t="s">
        <v>298</v>
      </c>
      <c r="N3838" s="216">
        <v>0</v>
      </c>
      <c r="O3838" s="216">
        <v>133.63</v>
      </c>
      <c r="P3838" s="216">
        <v>0</v>
      </c>
      <c r="Q3838" s="335">
        <v>0</v>
      </c>
      <c r="R3838" s="234"/>
    </row>
    <row r="3839" spans="2:18" x14ac:dyDescent="0.25">
      <c r="B3839" s="232">
        <v>3844</v>
      </c>
      <c r="C3839" s="315">
        <v>45546</v>
      </c>
      <c r="D3839" s="195" t="s">
        <v>477</v>
      </c>
      <c r="E3839" s="196" t="s">
        <v>92</v>
      </c>
      <c r="F3839" s="196" t="s">
        <v>470</v>
      </c>
      <c r="G3839" s="196" t="s">
        <v>210</v>
      </c>
      <c r="H3839" s="196">
        <v>4.1500000000000004</v>
      </c>
      <c r="I3839" s="196" t="s">
        <v>215</v>
      </c>
      <c r="J3839" s="196">
        <v>28</v>
      </c>
      <c r="K3839" s="448">
        <v>715500</v>
      </c>
      <c r="L3839" s="196" t="s">
        <v>470</v>
      </c>
      <c r="M3839" s="196" t="s">
        <v>298</v>
      </c>
      <c r="N3839" s="216">
        <v>0</v>
      </c>
      <c r="O3839" s="216">
        <v>133.63</v>
      </c>
      <c r="P3839" s="216">
        <v>0</v>
      </c>
      <c r="Q3839" s="335">
        <v>0</v>
      </c>
      <c r="R3839" s="234"/>
    </row>
    <row r="3840" spans="2:18" x14ac:dyDescent="0.25">
      <c r="B3840" s="232">
        <v>3845</v>
      </c>
      <c r="C3840" s="315">
        <v>45546</v>
      </c>
      <c r="D3840" s="195" t="s">
        <v>116</v>
      </c>
      <c r="E3840" s="196" t="s">
        <v>92</v>
      </c>
      <c r="F3840" s="196" t="s">
        <v>1</v>
      </c>
      <c r="G3840" s="196" t="s">
        <v>209</v>
      </c>
      <c r="H3840" s="196">
        <v>6.65</v>
      </c>
      <c r="I3840" s="196" t="s">
        <v>215</v>
      </c>
      <c r="J3840" s="196">
        <v>26</v>
      </c>
      <c r="K3840" s="448">
        <v>715750</v>
      </c>
      <c r="L3840" s="196" t="s">
        <v>62</v>
      </c>
      <c r="M3840" s="196" t="s">
        <v>298</v>
      </c>
      <c r="N3840" s="216">
        <v>0</v>
      </c>
      <c r="O3840" s="216">
        <v>198.83499999999998</v>
      </c>
      <c r="P3840" s="216">
        <v>0</v>
      </c>
      <c r="Q3840" s="335">
        <v>0</v>
      </c>
      <c r="R3840" s="234"/>
    </row>
    <row r="3841" spans="2:18" x14ac:dyDescent="0.25">
      <c r="B3841" s="232">
        <v>3846</v>
      </c>
      <c r="C3841" s="315">
        <v>45546</v>
      </c>
      <c r="D3841" s="195" t="s">
        <v>94</v>
      </c>
      <c r="E3841" s="196" t="s">
        <v>92</v>
      </c>
      <c r="F3841" s="196" t="s">
        <v>1</v>
      </c>
      <c r="G3841" s="196" t="s">
        <v>209</v>
      </c>
      <c r="H3841" s="196">
        <v>6.65</v>
      </c>
      <c r="I3841" s="196" t="s">
        <v>215</v>
      </c>
      <c r="J3841" s="196">
        <v>1</v>
      </c>
      <c r="K3841" s="448">
        <v>715750</v>
      </c>
      <c r="L3841" s="196" t="s">
        <v>62</v>
      </c>
      <c r="M3841" s="196" t="s">
        <v>298</v>
      </c>
      <c r="N3841" s="216">
        <v>0</v>
      </c>
      <c r="O3841" s="216">
        <v>7.6475</v>
      </c>
      <c r="P3841" s="216">
        <v>0</v>
      </c>
      <c r="Q3841" s="335">
        <v>0</v>
      </c>
      <c r="R3841" s="234"/>
    </row>
    <row r="3842" spans="2:18" x14ac:dyDescent="0.25">
      <c r="B3842" s="232">
        <v>3847</v>
      </c>
      <c r="C3842" s="315">
        <v>45546</v>
      </c>
      <c r="D3842" s="195" t="s">
        <v>94</v>
      </c>
      <c r="E3842" s="196" t="s">
        <v>92</v>
      </c>
      <c r="F3842" s="196" t="s">
        <v>1</v>
      </c>
      <c r="G3842" s="196" t="s">
        <v>209</v>
      </c>
      <c r="H3842" s="196">
        <v>6.65</v>
      </c>
      <c r="I3842" s="196" t="s">
        <v>215</v>
      </c>
      <c r="J3842" s="196">
        <v>16</v>
      </c>
      <c r="K3842" s="448">
        <v>715000</v>
      </c>
      <c r="L3842" s="196" t="s">
        <v>63</v>
      </c>
      <c r="M3842" s="196" t="s">
        <v>298</v>
      </c>
      <c r="N3842" s="216">
        <v>0</v>
      </c>
      <c r="O3842" s="216">
        <v>122.36</v>
      </c>
      <c r="P3842" s="216">
        <v>0</v>
      </c>
      <c r="Q3842" s="335">
        <v>0</v>
      </c>
      <c r="R3842" s="234"/>
    </row>
    <row r="3843" spans="2:18" x14ac:dyDescent="0.25">
      <c r="B3843" s="232">
        <v>3848</v>
      </c>
      <c r="C3843" s="315">
        <v>45546</v>
      </c>
      <c r="D3843" s="195" t="s">
        <v>91</v>
      </c>
      <c r="E3843" s="196" t="s">
        <v>92</v>
      </c>
      <c r="F3843" s="196" t="s">
        <v>1</v>
      </c>
      <c r="G3843" s="196" t="s">
        <v>209</v>
      </c>
      <c r="H3843" s="196">
        <v>6.65</v>
      </c>
      <c r="I3843" s="196" t="s">
        <v>284</v>
      </c>
      <c r="J3843" s="196">
        <v>17</v>
      </c>
      <c r="K3843" s="448">
        <v>714423</v>
      </c>
      <c r="L3843" s="196"/>
      <c r="M3843" s="196"/>
      <c r="N3843" s="216">
        <f t="shared" ref="N3843" si="237">IF(I3843=$N$5,J3843*H3843,0)</f>
        <v>0</v>
      </c>
      <c r="O3843" s="216">
        <f t="shared" ref="O3843" si="238">IF(I3843=$O$5,J3843*H3843,0)*1.15</f>
        <v>0</v>
      </c>
      <c r="P3843" s="216">
        <f t="shared" ref="P3843" si="239">IF(I3843=$P$5,J3843*H3843,0)</f>
        <v>0</v>
      </c>
      <c r="Q3843" s="335">
        <f t="shared" ref="Q3843" si="240">IF(I3843=$Q$5,J3843*H3843,0)</f>
        <v>0</v>
      </c>
      <c r="R3843" s="234"/>
    </row>
    <row r="3844" spans="2:18" x14ac:dyDescent="0.25">
      <c r="B3844" s="232">
        <v>3849</v>
      </c>
      <c r="C3844" s="315">
        <v>45546</v>
      </c>
      <c r="D3844" s="195" t="s">
        <v>154</v>
      </c>
      <c r="E3844" s="196" t="s">
        <v>92</v>
      </c>
      <c r="F3844" s="196" t="s">
        <v>62</v>
      </c>
      <c r="G3844" s="196" t="s">
        <v>210</v>
      </c>
      <c r="H3844" s="196">
        <v>4.1500000000000004</v>
      </c>
      <c r="I3844" s="196" t="s">
        <v>215</v>
      </c>
      <c r="J3844" s="196">
        <v>48</v>
      </c>
      <c r="K3844" s="448">
        <v>715750</v>
      </c>
      <c r="L3844" s="196" t="s">
        <v>62</v>
      </c>
      <c r="M3844" s="196" t="s">
        <v>298</v>
      </c>
      <c r="N3844" s="216">
        <v>0</v>
      </c>
      <c r="O3844" s="216">
        <v>229.08</v>
      </c>
      <c r="P3844" s="216">
        <v>0</v>
      </c>
      <c r="Q3844" s="335">
        <v>0</v>
      </c>
      <c r="R3844" s="234"/>
    </row>
    <row r="3845" spans="2:18" x14ac:dyDescent="0.25">
      <c r="B3845" s="232">
        <v>3850</v>
      </c>
      <c r="C3845" s="315">
        <v>45546</v>
      </c>
      <c r="D3845" s="195" t="s">
        <v>155</v>
      </c>
      <c r="E3845" s="196" t="s">
        <v>92</v>
      </c>
      <c r="F3845" s="196" t="s">
        <v>62</v>
      </c>
      <c r="G3845" s="196" t="s">
        <v>210</v>
      </c>
      <c r="H3845" s="196">
        <v>4.1500000000000004</v>
      </c>
      <c r="I3845" s="196"/>
      <c r="J3845" s="196">
        <v>0</v>
      </c>
      <c r="K3845" s="448"/>
      <c r="L3845" s="196"/>
      <c r="M3845" s="196"/>
      <c r="N3845" s="216">
        <v>0</v>
      </c>
      <c r="O3845" s="216">
        <v>0</v>
      </c>
      <c r="P3845" s="216">
        <v>0</v>
      </c>
      <c r="Q3845" s="335">
        <v>0</v>
      </c>
      <c r="R3845" s="234"/>
    </row>
    <row r="3846" spans="2:18" x14ac:dyDescent="0.25">
      <c r="B3846" s="232">
        <v>3851</v>
      </c>
      <c r="C3846" s="315">
        <v>45546</v>
      </c>
      <c r="D3846" s="195" t="s">
        <v>426</v>
      </c>
      <c r="E3846" s="196" t="s">
        <v>159</v>
      </c>
      <c r="F3846" s="196" t="s">
        <v>381</v>
      </c>
      <c r="G3846" s="196" t="s">
        <v>159</v>
      </c>
      <c r="H3846" s="196">
        <v>10</v>
      </c>
      <c r="I3846" s="196" t="s">
        <v>66</v>
      </c>
      <c r="J3846" s="196">
        <v>3</v>
      </c>
      <c r="K3846" s="448"/>
      <c r="L3846" s="196" t="s">
        <v>356</v>
      </c>
      <c r="M3846" s="196"/>
      <c r="N3846" s="216">
        <v>0</v>
      </c>
      <c r="O3846" s="216">
        <v>0</v>
      </c>
      <c r="P3846" s="216">
        <v>30</v>
      </c>
      <c r="Q3846" s="335">
        <v>0</v>
      </c>
      <c r="R3846" s="234"/>
    </row>
    <row r="3847" spans="2:18" x14ac:dyDescent="0.25">
      <c r="B3847" s="232">
        <v>3852</v>
      </c>
      <c r="C3847" s="315">
        <v>45546</v>
      </c>
      <c r="D3847" s="195" t="s">
        <v>277</v>
      </c>
      <c r="E3847" s="196" t="s">
        <v>176</v>
      </c>
      <c r="F3847" s="196" t="s">
        <v>7</v>
      </c>
      <c r="G3847" s="196" t="s">
        <v>209</v>
      </c>
      <c r="H3847" s="196">
        <v>7</v>
      </c>
      <c r="I3847" s="196" t="s">
        <v>214</v>
      </c>
      <c r="J3847" s="196">
        <v>48</v>
      </c>
      <c r="K3847" s="448">
        <v>723300</v>
      </c>
      <c r="L3847" s="196" t="s">
        <v>7</v>
      </c>
      <c r="M3847" s="196" t="s">
        <v>298</v>
      </c>
      <c r="N3847" s="216">
        <v>336</v>
      </c>
      <c r="O3847" s="216">
        <v>0</v>
      </c>
      <c r="P3847" s="216">
        <v>0</v>
      </c>
      <c r="Q3847" s="335">
        <v>0</v>
      </c>
      <c r="R3847" s="234"/>
    </row>
    <row r="3848" spans="2:18" x14ac:dyDescent="0.25">
      <c r="B3848" s="232">
        <v>3853</v>
      </c>
      <c r="C3848" s="315">
        <v>45546</v>
      </c>
      <c r="D3848" s="195" t="s">
        <v>261</v>
      </c>
      <c r="E3848" s="196" t="s">
        <v>269</v>
      </c>
      <c r="F3848" s="196" t="s">
        <v>7</v>
      </c>
      <c r="G3848" s="196" t="s">
        <v>210</v>
      </c>
      <c r="H3848" s="196">
        <v>5</v>
      </c>
      <c r="I3848" s="196" t="s">
        <v>214</v>
      </c>
      <c r="J3848" s="196">
        <v>35</v>
      </c>
      <c r="K3848" s="448">
        <v>723300</v>
      </c>
      <c r="L3848" s="196" t="s">
        <v>7</v>
      </c>
      <c r="M3848" s="196" t="s">
        <v>298</v>
      </c>
      <c r="N3848" s="216">
        <v>175</v>
      </c>
      <c r="O3848" s="216">
        <v>0</v>
      </c>
      <c r="P3848" s="216">
        <v>0</v>
      </c>
      <c r="Q3848" s="335">
        <v>0</v>
      </c>
      <c r="R3848" s="234"/>
    </row>
    <row r="3849" spans="2:18" x14ac:dyDescent="0.25">
      <c r="B3849" s="232">
        <v>3854</v>
      </c>
      <c r="C3849" s="315">
        <v>45546</v>
      </c>
      <c r="D3849" s="195" t="s">
        <v>254</v>
      </c>
      <c r="E3849" s="196" t="s">
        <v>159</v>
      </c>
      <c r="F3849" s="196" t="s">
        <v>7</v>
      </c>
      <c r="G3849" s="196" t="s">
        <v>159</v>
      </c>
      <c r="H3849" s="196">
        <v>10</v>
      </c>
      <c r="I3849" s="196" t="s">
        <v>66</v>
      </c>
      <c r="J3849" s="196">
        <v>0</v>
      </c>
      <c r="K3849" s="448"/>
      <c r="L3849" s="196"/>
      <c r="M3849" s="196"/>
      <c r="N3849" s="216">
        <v>0</v>
      </c>
      <c r="O3849" s="216">
        <v>0</v>
      </c>
      <c r="P3849" s="216">
        <v>0</v>
      </c>
      <c r="Q3849" s="335">
        <v>0</v>
      </c>
      <c r="R3849" s="234"/>
    </row>
    <row r="3850" spans="2:18" x14ac:dyDescent="0.25">
      <c r="B3850" s="232">
        <v>3855</v>
      </c>
      <c r="C3850" s="315">
        <v>45546</v>
      </c>
      <c r="D3850" s="195" t="s">
        <v>352</v>
      </c>
      <c r="E3850" s="196" t="s">
        <v>176</v>
      </c>
      <c r="F3850" s="196" t="s">
        <v>7</v>
      </c>
      <c r="G3850" s="196" t="s">
        <v>209</v>
      </c>
      <c r="H3850" s="196">
        <v>7</v>
      </c>
      <c r="I3850" s="196"/>
      <c r="J3850" s="196">
        <v>0</v>
      </c>
      <c r="K3850" s="448"/>
      <c r="L3850" s="196"/>
      <c r="M3850" s="196"/>
      <c r="N3850" s="216">
        <v>0</v>
      </c>
      <c r="O3850" s="216">
        <v>0</v>
      </c>
      <c r="P3850" s="216">
        <v>0</v>
      </c>
      <c r="Q3850" s="335">
        <v>0</v>
      </c>
      <c r="R3850" s="234"/>
    </row>
    <row r="3851" spans="2:18" x14ac:dyDescent="0.25">
      <c r="B3851" s="232">
        <v>3856</v>
      </c>
      <c r="C3851" s="315">
        <v>45546</v>
      </c>
      <c r="D3851" s="195" t="s">
        <v>175</v>
      </c>
      <c r="E3851" s="196" t="s">
        <v>176</v>
      </c>
      <c r="F3851" s="196" t="s">
        <v>7</v>
      </c>
      <c r="G3851" s="196" t="s">
        <v>209</v>
      </c>
      <c r="H3851" s="196">
        <v>7</v>
      </c>
      <c r="I3851" s="196" t="s">
        <v>214</v>
      </c>
      <c r="J3851" s="196">
        <v>32</v>
      </c>
      <c r="K3851" s="448">
        <v>723300</v>
      </c>
      <c r="L3851" s="196" t="s">
        <v>7</v>
      </c>
      <c r="M3851" s="196" t="s">
        <v>298</v>
      </c>
      <c r="N3851" s="216">
        <v>224</v>
      </c>
      <c r="O3851" s="216">
        <v>0</v>
      </c>
      <c r="P3851" s="216">
        <v>0</v>
      </c>
      <c r="Q3851" s="335">
        <v>0</v>
      </c>
      <c r="R3851" s="234"/>
    </row>
    <row r="3852" spans="2:18" x14ac:dyDescent="0.25">
      <c r="B3852" s="232">
        <v>3857</v>
      </c>
      <c r="C3852" s="315">
        <v>45546</v>
      </c>
      <c r="D3852" s="195" t="s">
        <v>171</v>
      </c>
      <c r="E3852" s="196" t="s">
        <v>159</v>
      </c>
      <c r="F3852" s="196" t="s">
        <v>7</v>
      </c>
      <c r="G3852" s="196" t="s">
        <v>159</v>
      </c>
      <c r="H3852" s="196">
        <v>11.2</v>
      </c>
      <c r="I3852" s="196" t="s">
        <v>66</v>
      </c>
      <c r="J3852" s="196">
        <v>9</v>
      </c>
      <c r="K3852" s="448"/>
      <c r="L3852" s="196" t="s">
        <v>356</v>
      </c>
      <c r="M3852" s="196"/>
      <c r="N3852" s="216">
        <v>0</v>
      </c>
      <c r="O3852" s="216">
        <v>0</v>
      </c>
      <c r="P3852" s="216">
        <v>100.8</v>
      </c>
      <c r="Q3852" s="335">
        <v>0</v>
      </c>
      <c r="R3852" s="234"/>
    </row>
    <row r="3853" spans="2:18" x14ac:dyDescent="0.25">
      <c r="B3853" s="232">
        <v>3858</v>
      </c>
      <c r="C3853" s="315">
        <v>45546</v>
      </c>
      <c r="D3853" s="195" t="s">
        <v>150</v>
      </c>
      <c r="E3853" s="196" t="s">
        <v>92</v>
      </c>
      <c r="F3853" s="196" t="s">
        <v>63</v>
      </c>
      <c r="G3853" s="196" t="s">
        <v>210</v>
      </c>
      <c r="H3853" s="196">
        <v>4.1500000000000004</v>
      </c>
      <c r="I3853" s="196" t="s">
        <v>215</v>
      </c>
      <c r="J3853" s="196">
        <v>21</v>
      </c>
      <c r="K3853" s="448">
        <v>715000</v>
      </c>
      <c r="L3853" s="196" t="s">
        <v>63</v>
      </c>
      <c r="M3853" s="196" t="s">
        <v>298</v>
      </c>
      <c r="N3853" s="216">
        <v>0</v>
      </c>
      <c r="O3853" s="216">
        <v>100.2225</v>
      </c>
      <c r="P3853" s="216">
        <v>0</v>
      </c>
      <c r="Q3853" s="335">
        <v>0</v>
      </c>
      <c r="R3853" s="234"/>
    </row>
    <row r="3854" spans="2:18" x14ac:dyDescent="0.25">
      <c r="B3854" s="232">
        <v>3859</v>
      </c>
      <c r="C3854" s="315">
        <v>45546</v>
      </c>
      <c r="D3854" s="195" t="s">
        <v>148</v>
      </c>
      <c r="E3854" s="196" t="s">
        <v>92</v>
      </c>
      <c r="F3854" s="196" t="s">
        <v>63</v>
      </c>
      <c r="G3854" s="196" t="s">
        <v>210</v>
      </c>
      <c r="H3854" s="196">
        <v>4.1500000000000004</v>
      </c>
      <c r="I3854" s="196"/>
      <c r="J3854" s="196">
        <v>0</v>
      </c>
      <c r="K3854" s="448"/>
      <c r="L3854" s="196"/>
      <c r="M3854" s="196"/>
      <c r="N3854" s="216">
        <v>0</v>
      </c>
      <c r="O3854" s="216">
        <v>0</v>
      </c>
      <c r="P3854" s="216">
        <v>0</v>
      </c>
      <c r="Q3854" s="335">
        <v>0</v>
      </c>
      <c r="R3854" s="234"/>
    </row>
    <row r="3855" spans="2:18" x14ac:dyDescent="0.25">
      <c r="B3855" s="232">
        <v>3860</v>
      </c>
      <c r="C3855" s="315">
        <v>45546</v>
      </c>
      <c r="D3855" s="195" t="s">
        <v>177</v>
      </c>
      <c r="E3855" s="196" t="s">
        <v>159</v>
      </c>
      <c r="F3855" s="196" t="s">
        <v>8</v>
      </c>
      <c r="G3855" s="196" t="s">
        <v>159</v>
      </c>
      <c r="H3855" s="196">
        <v>11.6</v>
      </c>
      <c r="I3855" s="196" t="s">
        <v>66</v>
      </c>
      <c r="J3855" s="196">
        <v>3</v>
      </c>
      <c r="K3855" s="448"/>
      <c r="L3855" s="196" t="s">
        <v>356</v>
      </c>
      <c r="M3855" s="196"/>
      <c r="N3855" s="216">
        <v>0</v>
      </c>
      <c r="O3855" s="216">
        <v>0</v>
      </c>
      <c r="P3855" s="216">
        <v>34.799999999999997</v>
      </c>
      <c r="Q3855" s="335">
        <v>0</v>
      </c>
      <c r="R3855" s="234"/>
    </row>
    <row r="3856" spans="2:18" x14ac:dyDescent="0.25">
      <c r="B3856" s="232">
        <v>3861</v>
      </c>
      <c r="C3856" s="315">
        <v>45546</v>
      </c>
      <c r="D3856" s="195" t="s">
        <v>139</v>
      </c>
      <c r="E3856" s="196" t="s">
        <v>92</v>
      </c>
      <c r="F3856" s="196" t="s">
        <v>2</v>
      </c>
      <c r="G3856" s="196" t="s">
        <v>209</v>
      </c>
      <c r="H3856" s="196">
        <v>7</v>
      </c>
      <c r="I3856" s="196"/>
      <c r="J3856" s="196">
        <v>0</v>
      </c>
      <c r="K3856" s="448"/>
      <c r="L3856" s="196"/>
      <c r="M3856" s="196"/>
      <c r="N3856" s="216">
        <v>0</v>
      </c>
      <c r="O3856" s="216">
        <v>0</v>
      </c>
      <c r="P3856" s="216">
        <v>0</v>
      </c>
      <c r="Q3856" s="335">
        <v>0</v>
      </c>
      <c r="R3856" s="234"/>
    </row>
    <row r="3857" spans="2:18" x14ac:dyDescent="0.25">
      <c r="B3857" s="232">
        <v>3862</v>
      </c>
      <c r="C3857" s="315">
        <v>45546</v>
      </c>
      <c r="D3857" s="195" t="s">
        <v>140</v>
      </c>
      <c r="E3857" s="196" t="s">
        <v>92</v>
      </c>
      <c r="F3857" s="196" t="s">
        <v>2</v>
      </c>
      <c r="G3857" s="196" t="s">
        <v>209</v>
      </c>
      <c r="H3857" s="196">
        <v>7</v>
      </c>
      <c r="I3857" s="196" t="s">
        <v>214</v>
      </c>
      <c r="J3857" s="196">
        <v>33</v>
      </c>
      <c r="K3857" s="448">
        <v>713350</v>
      </c>
      <c r="L3857" s="196" t="s">
        <v>2</v>
      </c>
      <c r="M3857" s="196" t="s">
        <v>298</v>
      </c>
      <c r="N3857" s="216">
        <v>231</v>
      </c>
      <c r="O3857" s="216">
        <v>0</v>
      </c>
      <c r="P3857" s="216">
        <v>0</v>
      </c>
      <c r="Q3857" s="335">
        <v>0</v>
      </c>
      <c r="R3857" s="234"/>
    </row>
    <row r="3858" spans="2:18" x14ac:dyDescent="0.25">
      <c r="B3858" s="232">
        <v>3863</v>
      </c>
      <c r="C3858" s="315">
        <v>45546</v>
      </c>
      <c r="D3858" s="195" t="s">
        <v>141</v>
      </c>
      <c r="E3858" s="196" t="s">
        <v>92</v>
      </c>
      <c r="F3858" s="196" t="s">
        <v>2</v>
      </c>
      <c r="G3858" s="196" t="s">
        <v>209</v>
      </c>
      <c r="H3858" s="196">
        <v>7</v>
      </c>
      <c r="I3858" s="196" t="s">
        <v>215</v>
      </c>
      <c r="J3858" s="196">
        <v>22</v>
      </c>
      <c r="K3858" s="448">
        <v>715750</v>
      </c>
      <c r="L3858" s="196" t="s">
        <v>62</v>
      </c>
      <c r="M3858" s="196" t="s">
        <v>298</v>
      </c>
      <c r="N3858" s="216">
        <v>0</v>
      </c>
      <c r="O3858" s="216">
        <v>177.1</v>
      </c>
      <c r="P3858" s="216">
        <v>0</v>
      </c>
      <c r="Q3858" s="335">
        <v>0</v>
      </c>
      <c r="R3858" s="234"/>
    </row>
    <row r="3859" spans="2:18" x14ac:dyDescent="0.25">
      <c r="B3859" s="232">
        <v>3864</v>
      </c>
      <c r="C3859" s="315">
        <v>45546</v>
      </c>
      <c r="D3859" s="195" t="s">
        <v>252</v>
      </c>
      <c r="E3859" s="196" t="s">
        <v>92</v>
      </c>
      <c r="F3859" s="196" t="s">
        <v>2</v>
      </c>
      <c r="G3859" s="196" t="s">
        <v>209</v>
      </c>
      <c r="H3859" s="196">
        <v>7</v>
      </c>
      <c r="I3859" s="196" t="s">
        <v>214</v>
      </c>
      <c r="J3859" s="196">
        <v>34</v>
      </c>
      <c r="K3859" s="448">
        <v>713350</v>
      </c>
      <c r="L3859" s="196" t="s">
        <v>2</v>
      </c>
      <c r="M3859" s="196" t="s">
        <v>298</v>
      </c>
      <c r="N3859" s="216">
        <v>238</v>
      </c>
      <c r="O3859" s="216">
        <v>0</v>
      </c>
      <c r="P3859" s="216">
        <v>0</v>
      </c>
      <c r="Q3859" s="335">
        <v>0</v>
      </c>
      <c r="R3859" s="234"/>
    </row>
    <row r="3860" spans="2:18" x14ac:dyDescent="0.25">
      <c r="B3860" s="232">
        <v>3865</v>
      </c>
      <c r="C3860" s="315">
        <v>45546</v>
      </c>
      <c r="D3860" s="195" t="s">
        <v>259</v>
      </c>
      <c r="E3860" s="196" t="s">
        <v>92</v>
      </c>
      <c r="F3860" s="196" t="s">
        <v>2</v>
      </c>
      <c r="G3860" s="196" t="s">
        <v>209</v>
      </c>
      <c r="H3860" s="196">
        <v>7</v>
      </c>
      <c r="I3860" s="196" t="s">
        <v>214</v>
      </c>
      <c r="J3860" s="196">
        <v>33</v>
      </c>
      <c r="K3860" s="448">
        <v>713350</v>
      </c>
      <c r="L3860" s="196" t="s">
        <v>2</v>
      </c>
      <c r="M3860" s="196" t="s">
        <v>298</v>
      </c>
      <c r="N3860" s="216">
        <v>231</v>
      </c>
      <c r="O3860" s="216">
        <v>0</v>
      </c>
      <c r="P3860" s="216">
        <v>0</v>
      </c>
      <c r="Q3860" s="335">
        <v>0</v>
      </c>
      <c r="R3860" s="234"/>
    </row>
    <row r="3861" spans="2:18" x14ac:dyDescent="0.25">
      <c r="B3861" s="232">
        <v>3866</v>
      </c>
      <c r="C3861" s="315">
        <v>45546</v>
      </c>
      <c r="D3861" s="195" t="s">
        <v>260</v>
      </c>
      <c r="E3861" s="196" t="s">
        <v>92</v>
      </c>
      <c r="F3861" s="196" t="s">
        <v>2</v>
      </c>
      <c r="G3861" s="196" t="s">
        <v>209</v>
      </c>
      <c r="H3861" s="196">
        <v>7</v>
      </c>
      <c r="I3861" s="196"/>
      <c r="J3861" s="196">
        <v>0</v>
      </c>
      <c r="K3861" s="448"/>
      <c r="L3861" s="196"/>
      <c r="M3861" s="196"/>
      <c r="N3861" s="216">
        <v>0</v>
      </c>
      <c r="O3861" s="216">
        <v>0</v>
      </c>
      <c r="P3861" s="216">
        <v>0</v>
      </c>
      <c r="Q3861" s="335">
        <v>0</v>
      </c>
      <c r="R3861" s="234"/>
    </row>
    <row r="3862" spans="2:18" x14ac:dyDescent="0.25">
      <c r="B3862" s="232">
        <v>3867</v>
      </c>
      <c r="C3862" s="315">
        <v>45546</v>
      </c>
      <c r="D3862" s="195" t="s">
        <v>379</v>
      </c>
      <c r="E3862" s="196" t="s">
        <v>269</v>
      </c>
      <c r="F3862" s="196" t="s">
        <v>381</v>
      </c>
      <c r="G3862" s="196" t="s">
        <v>210</v>
      </c>
      <c r="H3862" s="196">
        <v>4.1500000000000004</v>
      </c>
      <c r="I3862" s="196" t="s">
        <v>215</v>
      </c>
      <c r="J3862" s="196">
        <v>5</v>
      </c>
      <c r="K3862" s="448">
        <v>715650</v>
      </c>
      <c r="L3862" s="196" t="s">
        <v>381</v>
      </c>
      <c r="M3862" s="196" t="s">
        <v>298</v>
      </c>
      <c r="N3862" s="216">
        <v>0</v>
      </c>
      <c r="O3862" s="216">
        <v>23.862499999999997</v>
      </c>
      <c r="P3862" s="216">
        <v>0</v>
      </c>
      <c r="Q3862" s="335">
        <v>0</v>
      </c>
      <c r="R3862" s="234"/>
    </row>
    <row r="3863" spans="2:18" x14ac:dyDescent="0.25">
      <c r="B3863" s="232">
        <v>3868</v>
      </c>
      <c r="C3863" s="315">
        <v>45546</v>
      </c>
      <c r="D3863" s="195" t="s">
        <v>379</v>
      </c>
      <c r="E3863" s="196" t="s">
        <v>269</v>
      </c>
      <c r="F3863" s="196" t="s">
        <v>381</v>
      </c>
      <c r="G3863" s="196" t="s">
        <v>210</v>
      </c>
      <c r="H3863" s="196">
        <v>4.1500000000000004</v>
      </c>
      <c r="I3863" s="196" t="s">
        <v>215</v>
      </c>
      <c r="J3863" s="196">
        <v>17</v>
      </c>
      <c r="K3863" s="448">
        <v>715100</v>
      </c>
      <c r="L3863" s="196" t="s">
        <v>381</v>
      </c>
      <c r="M3863" s="196" t="s">
        <v>298</v>
      </c>
      <c r="N3863" s="216">
        <v>0</v>
      </c>
      <c r="O3863" s="216">
        <v>81.132500000000007</v>
      </c>
      <c r="P3863" s="216">
        <v>0</v>
      </c>
      <c r="Q3863" s="335">
        <v>0</v>
      </c>
      <c r="R3863" s="234"/>
    </row>
    <row r="3864" spans="2:18" x14ac:dyDescent="0.25">
      <c r="B3864" s="232">
        <v>3869</v>
      </c>
      <c r="C3864" s="315">
        <v>45546</v>
      </c>
      <c r="D3864" s="195" t="s">
        <v>380</v>
      </c>
      <c r="E3864" s="196" t="s">
        <v>269</v>
      </c>
      <c r="F3864" s="196" t="s">
        <v>381</v>
      </c>
      <c r="G3864" s="196" t="s">
        <v>210</v>
      </c>
      <c r="H3864" s="196">
        <v>4.1500000000000004</v>
      </c>
      <c r="I3864" s="196" t="s">
        <v>215</v>
      </c>
      <c r="J3864" s="196">
        <v>5</v>
      </c>
      <c r="K3864" s="448">
        <v>715650</v>
      </c>
      <c r="L3864" s="196" t="s">
        <v>381</v>
      </c>
      <c r="M3864" s="196" t="s">
        <v>298</v>
      </c>
      <c r="N3864" s="216">
        <v>0</v>
      </c>
      <c r="O3864" s="216">
        <v>23.862499999999997</v>
      </c>
      <c r="P3864" s="216">
        <v>0</v>
      </c>
      <c r="Q3864" s="335">
        <v>0</v>
      </c>
      <c r="R3864" s="234"/>
    </row>
    <row r="3865" spans="2:18" x14ac:dyDescent="0.25">
      <c r="B3865" s="232">
        <v>3870</v>
      </c>
      <c r="C3865" s="315">
        <v>45546</v>
      </c>
      <c r="D3865" s="195" t="s">
        <v>380</v>
      </c>
      <c r="E3865" s="196" t="s">
        <v>269</v>
      </c>
      <c r="F3865" s="196" t="s">
        <v>381</v>
      </c>
      <c r="G3865" s="196" t="s">
        <v>210</v>
      </c>
      <c r="H3865" s="196">
        <v>4.1500000000000004</v>
      </c>
      <c r="I3865" s="196" t="s">
        <v>215</v>
      </c>
      <c r="J3865" s="196">
        <v>18</v>
      </c>
      <c r="K3865" s="448">
        <v>715100</v>
      </c>
      <c r="L3865" s="196" t="s">
        <v>381</v>
      </c>
      <c r="M3865" s="196" t="s">
        <v>298</v>
      </c>
      <c r="N3865" s="216">
        <v>0</v>
      </c>
      <c r="O3865" s="216">
        <v>85.905000000000001</v>
      </c>
      <c r="P3865" s="216">
        <v>0</v>
      </c>
      <c r="Q3865" s="335">
        <v>0</v>
      </c>
      <c r="R3865" s="234"/>
    </row>
    <row r="3866" spans="2:18" x14ac:dyDescent="0.25">
      <c r="B3866" s="232">
        <v>3871</v>
      </c>
      <c r="C3866" s="315">
        <v>45546</v>
      </c>
      <c r="D3866" s="195" t="s">
        <v>489</v>
      </c>
      <c r="E3866" s="196" t="s">
        <v>269</v>
      </c>
      <c r="F3866" s="196" t="s">
        <v>381</v>
      </c>
      <c r="G3866" s="196" t="s">
        <v>210</v>
      </c>
      <c r="H3866" s="196">
        <v>4.1500000000000004</v>
      </c>
      <c r="I3866" s="196" t="s">
        <v>215</v>
      </c>
      <c r="J3866" s="196">
        <v>5</v>
      </c>
      <c r="K3866" s="448">
        <v>715650</v>
      </c>
      <c r="L3866" s="196" t="s">
        <v>381</v>
      </c>
      <c r="M3866" s="196" t="s">
        <v>298</v>
      </c>
      <c r="N3866" s="216">
        <v>0</v>
      </c>
      <c r="O3866" s="216">
        <v>23.862499999999997</v>
      </c>
      <c r="P3866" s="216">
        <v>0</v>
      </c>
      <c r="Q3866" s="335">
        <v>0</v>
      </c>
      <c r="R3866" s="234"/>
    </row>
    <row r="3867" spans="2:18" x14ac:dyDescent="0.25">
      <c r="B3867" s="232">
        <v>3872</v>
      </c>
      <c r="C3867" s="315">
        <v>45546</v>
      </c>
      <c r="D3867" s="195" t="s">
        <v>489</v>
      </c>
      <c r="E3867" s="196" t="s">
        <v>269</v>
      </c>
      <c r="F3867" s="196" t="s">
        <v>381</v>
      </c>
      <c r="G3867" s="196" t="s">
        <v>210</v>
      </c>
      <c r="H3867" s="196">
        <v>4.1500000000000004</v>
      </c>
      <c r="I3867" s="196" t="s">
        <v>215</v>
      </c>
      <c r="J3867" s="196">
        <v>17</v>
      </c>
      <c r="K3867" s="448">
        <v>715100</v>
      </c>
      <c r="L3867" s="196" t="s">
        <v>381</v>
      </c>
      <c r="M3867" s="196" t="s">
        <v>298</v>
      </c>
      <c r="N3867" s="216">
        <v>0</v>
      </c>
      <c r="O3867" s="216">
        <v>81.132500000000007</v>
      </c>
      <c r="P3867" s="216">
        <v>0</v>
      </c>
      <c r="Q3867" s="335">
        <v>0</v>
      </c>
      <c r="R3867" s="234"/>
    </row>
    <row r="3868" spans="2:18" x14ac:dyDescent="0.25">
      <c r="B3868" s="232">
        <v>3873</v>
      </c>
      <c r="C3868" s="315">
        <v>45546</v>
      </c>
      <c r="D3868" s="195" t="s">
        <v>96</v>
      </c>
      <c r="E3868" s="196" t="s">
        <v>159</v>
      </c>
      <c r="F3868" s="196" t="s">
        <v>1</v>
      </c>
      <c r="G3868" s="196" t="s">
        <v>159</v>
      </c>
      <c r="H3868" s="196">
        <v>11.8</v>
      </c>
      <c r="I3868" s="196" t="s">
        <v>66</v>
      </c>
      <c r="J3868" s="196">
        <v>4</v>
      </c>
      <c r="K3868" s="448"/>
      <c r="L3868" s="196" t="s">
        <v>356</v>
      </c>
      <c r="M3868" s="196"/>
      <c r="N3868" s="216">
        <v>0</v>
      </c>
      <c r="O3868" s="216">
        <v>0</v>
      </c>
      <c r="P3868" s="216">
        <v>47.2</v>
      </c>
      <c r="Q3868" s="335">
        <v>0</v>
      </c>
      <c r="R3868" s="234"/>
    </row>
    <row r="3869" spans="2:18" x14ac:dyDescent="0.25">
      <c r="B3869" s="232">
        <v>3874</v>
      </c>
      <c r="C3869" s="315">
        <v>45546</v>
      </c>
      <c r="D3869" s="195" t="s">
        <v>128</v>
      </c>
      <c r="E3869" s="196" t="s">
        <v>159</v>
      </c>
      <c r="F3869" s="196" t="s">
        <v>1</v>
      </c>
      <c r="G3869" s="196" t="s">
        <v>159</v>
      </c>
      <c r="H3869" s="196">
        <v>11.8</v>
      </c>
      <c r="I3869" s="196" t="s">
        <v>66</v>
      </c>
      <c r="J3869" s="196">
        <v>2</v>
      </c>
      <c r="K3869" s="448"/>
      <c r="L3869" s="196" t="s">
        <v>356</v>
      </c>
      <c r="M3869" s="196"/>
      <c r="N3869" s="216">
        <v>0</v>
      </c>
      <c r="O3869" s="216">
        <v>0</v>
      </c>
      <c r="P3869" s="216">
        <v>23.6</v>
      </c>
      <c r="Q3869" s="335">
        <v>0</v>
      </c>
      <c r="R3869" s="234"/>
    </row>
    <row r="3870" spans="2:18" x14ac:dyDescent="0.25">
      <c r="B3870" s="232">
        <v>3875</v>
      </c>
      <c r="C3870" s="315">
        <v>45546</v>
      </c>
      <c r="D3870" s="195" t="s">
        <v>255</v>
      </c>
      <c r="E3870" s="196" t="s">
        <v>159</v>
      </c>
      <c r="F3870" s="196" t="s">
        <v>65</v>
      </c>
      <c r="G3870" s="196" t="s">
        <v>159</v>
      </c>
      <c r="H3870" s="196">
        <v>30.5</v>
      </c>
      <c r="I3870" s="196"/>
      <c r="J3870" s="196">
        <v>0</v>
      </c>
      <c r="K3870" s="448"/>
      <c r="L3870" s="196"/>
      <c r="M3870" s="196"/>
      <c r="N3870" s="216">
        <v>0</v>
      </c>
      <c r="O3870" s="216">
        <v>0</v>
      </c>
      <c r="P3870" s="216">
        <v>0</v>
      </c>
      <c r="Q3870" s="335">
        <v>0</v>
      </c>
      <c r="R3870" s="234"/>
    </row>
    <row r="3871" spans="2:18" x14ac:dyDescent="0.25">
      <c r="B3871" s="314">
        <v>3876</v>
      </c>
      <c r="C3871" s="315">
        <v>45546</v>
      </c>
      <c r="D3871" s="316" t="s">
        <v>467</v>
      </c>
      <c r="E3871" s="198" t="s">
        <v>159</v>
      </c>
      <c r="F3871" s="198" t="s">
        <v>63</v>
      </c>
      <c r="G3871" s="198" t="s">
        <v>159</v>
      </c>
      <c r="H3871" s="198">
        <v>13</v>
      </c>
      <c r="I3871" s="198" t="s">
        <v>66</v>
      </c>
      <c r="J3871" s="198">
        <v>4</v>
      </c>
      <c r="K3871" s="450"/>
      <c r="L3871" s="196" t="s">
        <v>356</v>
      </c>
      <c r="M3871" s="198"/>
      <c r="N3871" s="218">
        <v>0</v>
      </c>
      <c r="O3871" s="218">
        <v>0</v>
      </c>
      <c r="P3871" s="218">
        <v>52</v>
      </c>
      <c r="Q3871" s="336">
        <v>0</v>
      </c>
      <c r="R3871" s="317"/>
    </row>
    <row r="3872" spans="2:18" x14ac:dyDescent="0.25">
      <c r="B3872" s="232">
        <v>3877</v>
      </c>
      <c r="C3872" s="315">
        <v>45547</v>
      </c>
      <c r="D3872" s="195" t="s">
        <v>505</v>
      </c>
      <c r="E3872" s="196" t="s">
        <v>130</v>
      </c>
      <c r="F3872" s="196" t="s">
        <v>130</v>
      </c>
      <c r="G3872" s="196" t="s">
        <v>304</v>
      </c>
      <c r="H3872" s="196">
        <v>1</v>
      </c>
      <c r="I3872" s="196" t="s">
        <v>303</v>
      </c>
      <c r="J3872" s="196">
        <v>0</v>
      </c>
      <c r="K3872" s="448"/>
      <c r="L3872" s="196"/>
      <c r="M3872" s="196"/>
      <c r="N3872" s="216">
        <v>0</v>
      </c>
      <c r="O3872" s="216">
        <v>0</v>
      </c>
      <c r="P3872" s="216">
        <v>0</v>
      </c>
      <c r="Q3872" s="335">
        <v>0</v>
      </c>
      <c r="R3872" s="234"/>
    </row>
    <row r="3873" spans="2:18" x14ac:dyDescent="0.25">
      <c r="B3873" s="232">
        <v>3878</v>
      </c>
      <c r="C3873" s="315">
        <v>45547</v>
      </c>
      <c r="D3873" s="195" t="s">
        <v>368</v>
      </c>
      <c r="E3873" s="196" t="s">
        <v>181</v>
      </c>
      <c r="F3873" s="196" t="s">
        <v>302</v>
      </c>
      <c r="G3873" s="196">
        <v>0</v>
      </c>
      <c r="H3873" s="196">
        <v>6</v>
      </c>
      <c r="I3873" s="196"/>
      <c r="J3873" s="196"/>
      <c r="K3873" s="448"/>
      <c r="L3873" s="196"/>
      <c r="M3873" s="196"/>
      <c r="N3873" s="216">
        <v>0</v>
      </c>
      <c r="O3873" s="216">
        <v>0</v>
      </c>
      <c r="P3873" s="216">
        <v>0</v>
      </c>
      <c r="Q3873" s="335">
        <v>0</v>
      </c>
      <c r="R3873" s="234"/>
    </row>
    <row r="3874" spans="2:18" x14ac:dyDescent="0.25">
      <c r="B3874" s="232">
        <v>3879</v>
      </c>
      <c r="C3874" s="315">
        <v>45547</v>
      </c>
      <c r="D3874" s="195" t="s">
        <v>474</v>
      </c>
      <c r="E3874" s="196" t="s">
        <v>92</v>
      </c>
      <c r="F3874" s="196" t="s">
        <v>470</v>
      </c>
      <c r="G3874" s="196" t="s">
        <v>210</v>
      </c>
      <c r="H3874" s="196">
        <v>4.1500000000000004</v>
      </c>
      <c r="I3874" s="196" t="s">
        <v>215</v>
      </c>
      <c r="J3874" s="196">
        <v>23</v>
      </c>
      <c r="K3874" s="448"/>
      <c r="L3874" s="196"/>
      <c r="M3874" s="196"/>
      <c r="N3874" s="216">
        <v>0</v>
      </c>
      <c r="O3874" s="216">
        <v>109.7675</v>
      </c>
      <c r="P3874" s="216">
        <v>0</v>
      </c>
      <c r="Q3874" s="335">
        <v>0</v>
      </c>
      <c r="R3874" s="234"/>
    </row>
    <row r="3875" spans="2:18" x14ac:dyDescent="0.25">
      <c r="B3875" s="232">
        <v>3880</v>
      </c>
      <c r="C3875" s="315">
        <v>45547</v>
      </c>
      <c r="D3875" s="195" t="s">
        <v>475</v>
      </c>
      <c r="E3875" s="196" t="s">
        <v>92</v>
      </c>
      <c r="F3875" s="196" t="s">
        <v>470</v>
      </c>
      <c r="G3875" s="196" t="s">
        <v>210</v>
      </c>
      <c r="H3875" s="196">
        <v>4.1500000000000004</v>
      </c>
      <c r="I3875" s="196" t="s">
        <v>215</v>
      </c>
      <c r="J3875" s="196">
        <v>23</v>
      </c>
      <c r="K3875" s="448"/>
      <c r="L3875" s="196"/>
      <c r="M3875" s="196"/>
      <c r="N3875" s="216">
        <v>0</v>
      </c>
      <c r="O3875" s="216">
        <v>109.7675</v>
      </c>
      <c r="P3875" s="216">
        <v>0</v>
      </c>
      <c r="Q3875" s="335">
        <v>0</v>
      </c>
      <c r="R3875" s="234"/>
    </row>
    <row r="3876" spans="2:18" x14ac:dyDescent="0.25">
      <c r="B3876" s="232">
        <v>3881</v>
      </c>
      <c r="C3876" s="315">
        <v>45547</v>
      </c>
      <c r="D3876" s="195" t="s">
        <v>476</v>
      </c>
      <c r="E3876" s="196" t="s">
        <v>92</v>
      </c>
      <c r="F3876" s="196" t="s">
        <v>470</v>
      </c>
      <c r="G3876" s="196" t="s">
        <v>210</v>
      </c>
      <c r="H3876" s="196">
        <v>4.1500000000000004</v>
      </c>
      <c r="I3876" s="196" t="s">
        <v>215</v>
      </c>
      <c r="J3876" s="196">
        <v>20</v>
      </c>
      <c r="K3876" s="448"/>
      <c r="L3876" s="196"/>
      <c r="M3876" s="196"/>
      <c r="N3876" s="216">
        <v>0</v>
      </c>
      <c r="O3876" s="216">
        <v>95.449999999999989</v>
      </c>
      <c r="P3876" s="216">
        <v>0</v>
      </c>
      <c r="Q3876" s="335">
        <v>0</v>
      </c>
      <c r="R3876" s="234"/>
    </row>
    <row r="3877" spans="2:18" x14ac:dyDescent="0.25">
      <c r="B3877" s="232">
        <v>3882</v>
      </c>
      <c r="C3877" s="315">
        <v>45547</v>
      </c>
      <c r="D3877" s="195" t="s">
        <v>474</v>
      </c>
      <c r="E3877" s="196" t="s">
        <v>92</v>
      </c>
      <c r="F3877" s="196" t="s">
        <v>470</v>
      </c>
      <c r="G3877" s="196" t="s">
        <v>210</v>
      </c>
      <c r="H3877" s="196">
        <v>4.1500000000000004</v>
      </c>
      <c r="I3877" s="196" t="s">
        <v>215</v>
      </c>
      <c r="J3877" s="196">
        <v>15</v>
      </c>
      <c r="K3877" s="448"/>
      <c r="L3877" s="196"/>
      <c r="M3877" s="196"/>
      <c r="N3877" s="216">
        <v>0</v>
      </c>
      <c r="O3877" s="216">
        <v>71.587500000000006</v>
      </c>
      <c r="P3877" s="216">
        <v>0</v>
      </c>
      <c r="Q3877" s="335">
        <v>0</v>
      </c>
      <c r="R3877" s="234"/>
    </row>
    <row r="3878" spans="2:18" ht="18.75" customHeight="1" x14ac:dyDescent="0.25">
      <c r="B3878" s="232">
        <v>3883</v>
      </c>
      <c r="C3878" s="315">
        <v>45547</v>
      </c>
      <c r="D3878" s="195" t="s">
        <v>475</v>
      </c>
      <c r="E3878" s="196" t="s">
        <v>92</v>
      </c>
      <c r="F3878" s="196" t="s">
        <v>470</v>
      </c>
      <c r="G3878" s="196" t="s">
        <v>210</v>
      </c>
      <c r="H3878" s="196">
        <v>4.1500000000000004</v>
      </c>
      <c r="I3878" s="196" t="s">
        <v>215</v>
      </c>
      <c r="J3878" s="196">
        <v>15</v>
      </c>
      <c r="K3878" s="448"/>
      <c r="L3878" s="196"/>
      <c r="M3878" s="196"/>
      <c r="N3878" s="216">
        <v>0</v>
      </c>
      <c r="O3878" s="216">
        <v>71.587500000000006</v>
      </c>
      <c r="P3878" s="216">
        <v>0</v>
      </c>
      <c r="Q3878" s="335">
        <v>0</v>
      </c>
      <c r="R3878" s="234"/>
    </row>
    <row r="3879" spans="2:18" x14ac:dyDescent="0.25">
      <c r="B3879" s="232">
        <v>3884</v>
      </c>
      <c r="C3879" s="315">
        <v>45547</v>
      </c>
      <c r="D3879" s="195" t="s">
        <v>476</v>
      </c>
      <c r="E3879" s="196" t="s">
        <v>92</v>
      </c>
      <c r="F3879" s="196" t="s">
        <v>470</v>
      </c>
      <c r="G3879" s="196" t="s">
        <v>210</v>
      </c>
      <c r="H3879" s="196">
        <v>4.1500000000000004</v>
      </c>
      <c r="I3879" s="196" t="s">
        <v>215</v>
      </c>
      <c r="J3879" s="196">
        <v>15</v>
      </c>
      <c r="K3879" s="448"/>
      <c r="L3879" s="196"/>
      <c r="M3879" s="196"/>
      <c r="N3879" s="216">
        <v>0</v>
      </c>
      <c r="O3879" s="216">
        <v>71.587500000000006</v>
      </c>
      <c r="P3879" s="216">
        <v>0</v>
      </c>
      <c r="Q3879" s="335">
        <v>0</v>
      </c>
      <c r="R3879" s="234"/>
    </row>
    <row r="3880" spans="2:18" x14ac:dyDescent="0.25">
      <c r="B3880" s="232">
        <v>3885</v>
      </c>
      <c r="C3880" s="315">
        <v>45547</v>
      </c>
      <c r="D3880" s="195" t="s">
        <v>477</v>
      </c>
      <c r="E3880" s="196" t="s">
        <v>92</v>
      </c>
      <c r="F3880" s="196" t="s">
        <v>470</v>
      </c>
      <c r="G3880" s="196" t="s">
        <v>210</v>
      </c>
      <c r="H3880" s="196">
        <v>4.1500000000000004</v>
      </c>
      <c r="I3880" s="196"/>
      <c r="J3880" s="196"/>
      <c r="K3880" s="448"/>
      <c r="L3880" s="196"/>
      <c r="M3880" s="196"/>
      <c r="N3880" s="216">
        <v>0</v>
      </c>
      <c r="O3880" s="216">
        <v>0</v>
      </c>
      <c r="P3880" s="216">
        <v>0</v>
      </c>
      <c r="Q3880" s="335">
        <v>0</v>
      </c>
      <c r="R3880" s="234"/>
    </row>
    <row r="3881" spans="2:18" x14ac:dyDescent="0.25">
      <c r="B3881" s="232">
        <v>3886</v>
      </c>
      <c r="C3881" s="315">
        <v>45547</v>
      </c>
      <c r="D3881" s="195" t="s">
        <v>116</v>
      </c>
      <c r="E3881" s="196" t="s">
        <v>92</v>
      </c>
      <c r="F3881" s="196" t="s">
        <v>1</v>
      </c>
      <c r="G3881" s="196" t="s">
        <v>209</v>
      </c>
      <c r="H3881" s="196">
        <v>6.65</v>
      </c>
      <c r="I3881" s="196" t="s">
        <v>284</v>
      </c>
      <c r="J3881" s="196">
        <v>30</v>
      </c>
      <c r="K3881" s="448"/>
      <c r="L3881" s="196"/>
      <c r="M3881" s="196"/>
      <c r="N3881" s="216">
        <f t="shared" ref="N3881" si="241">IF(I3881=$N$5,J3881*H3881,0)</f>
        <v>0</v>
      </c>
      <c r="O3881" s="216">
        <f t="shared" ref="O3881" si="242">IF(I3881=$O$5,J3881*H3881,0)*1.15</f>
        <v>0</v>
      </c>
      <c r="P3881" s="216">
        <f t="shared" ref="P3881" si="243">IF(I3881=$P$5,J3881*H3881,0)</f>
        <v>0</v>
      </c>
      <c r="Q3881" s="335">
        <f t="shared" ref="Q3881" si="244">IF(I3881=$Q$5,J3881*H3881,0)</f>
        <v>0</v>
      </c>
      <c r="R3881" s="234"/>
    </row>
    <row r="3882" spans="2:18" x14ac:dyDescent="0.25">
      <c r="B3882" s="232">
        <v>3887</v>
      </c>
      <c r="C3882" s="315">
        <v>45547</v>
      </c>
      <c r="D3882" s="195" t="s">
        <v>94</v>
      </c>
      <c r="E3882" s="196" t="s">
        <v>92</v>
      </c>
      <c r="F3882" s="196" t="s">
        <v>1</v>
      </c>
      <c r="G3882" s="196" t="s">
        <v>209</v>
      </c>
      <c r="H3882" s="196">
        <v>6.65</v>
      </c>
      <c r="I3882" s="196"/>
      <c r="J3882" s="196">
        <v>0</v>
      </c>
      <c r="K3882" s="448"/>
      <c r="L3882" s="196"/>
      <c r="M3882" s="196"/>
      <c r="N3882" s="216">
        <v>0</v>
      </c>
      <c r="O3882" s="216">
        <v>0</v>
      </c>
      <c r="P3882" s="216">
        <v>0</v>
      </c>
      <c r="Q3882" s="335">
        <v>0</v>
      </c>
      <c r="R3882" s="234"/>
    </row>
    <row r="3883" spans="2:18" x14ac:dyDescent="0.25">
      <c r="B3883" s="232">
        <v>3888</v>
      </c>
      <c r="C3883" s="315">
        <v>45547</v>
      </c>
      <c r="D3883" s="195" t="s">
        <v>91</v>
      </c>
      <c r="E3883" s="196" t="s">
        <v>92</v>
      </c>
      <c r="F3883" s="196" t="s">
        <v>1</v>
      </c>
      <c r="G3883" s="196" t="s">
        <v>209</v>
      </c>
      <c r="H3883" s="196">
        <v>6.65</v>
      </c>
      <c r="I3883" s="196" t="s">
        <v>215</v>
      </c>
      <c r="J3883" s="196">
        <v>20</v>
      </c>
      <c r="K3883" s="448"/>
      <c r="L3883" s="196"/>
      <c r="M3883" s="196"/>
      <c r="N3883" s="216">
        <v>0</v>
      </c>
      <c r="O3883" s="216">
        <v>152.94999999999999</v>
      </c>
      <c r="P3883" s="216">
        <v>0</v>
      </c>
      <c r="Q3883" s="335">
        <v>0</v>
      </c>
      <c r="R3883" s="234"/>
    </row>
    <row r="3884" spans="2:18" x14ac:dyDescent="0.25">
      <c r="B3884" s="232">
        <v>3889</v>
      </c>
      <c r="C3884" s="315">
        <v>45547</v>
      </c>
      <c r="D3884" s="195" t="s">
        <v>91</v>
      </c>
      <c r="E3884" s="196" t="s">
        <v>92</v>
      </c>
      <c r="F3884" s="196" t="s">
        <v>1</v>
      </c>
      <c r="G3884" s="196" t="s">
        <v>209</v>
      </c>
      <c r="H3884" s="196">
        <v>6.65</v>
      </c>
      <c r="I3884" s="196" t="s">
        <v>215</v>
      </c>
      <c r="J3884" s="196">
        <v>13</v>
      </c>
      <c r="K3884" s="448"/>
      <c r="L3884" s="196"/>
      <c r="M3884" s="196"/>
      <c r="N3884" s="216">
        <v>0</v>
      </c>
      <c r="O3884" s="216">
        <v>99.41749999999999</v>
      </c>
      <c r="P3884" s="216">
        <v>0</v>
      </c>
      <c r="Q3884" s="335">
        <v>0</v>
      </c>
      <c r="R3884" s="234"/>
    </row>
    <row r="3885" spans="2:18" x14ac:dyDescent="0.25">
      <c r="B3885" s="232">
        <v>3890</v>
      </c>
      <c r="C3885" s="315">
        <v>45547</v>
      </c>
      <c r="D3885" s="195" t="s">
        <v>154</v>
      </c>
      <c r="E3885" s="196" t="s">
        <v>92</v>
      </c>
      <c r="F3885" s="196" t="s">
        <v>62</v>
      </c>
      <c r="G3885" s="196" t="s">
        <v>210</v>
      </c>
      <c r="H3885" s="196">
        <v>4.1500000000000004</v>
      </c>
      <c r="I3885" s="196" t="s">
        <v>215</v>
      </c>
      <c r="J3885" s="196">
        <v>0</v>
      </c>
      <c r="K3885" s="448"/>
      <c r="L3885" s="196"/>
      <c r="M3885" s="196"/>
      <c r="N3885" s="216">
        <v>0</v>
      </c>
      <c r="O3885" s="216">
        <v>0</v>
      </c>
      <c r="P3885" s="216">
        <v>0</v>
      </c>
      <c r="Q3885" s="335">
        <v>0</v>
      </c>
      <c r="R3885" s="234"/>
    </row>
    <row r="3886" spans="2:18" x14ac:dyDescent="0.25">
      <c r="B3886" s="232">
        <v>3891</v>
      </c>
      <c r="C3886" s="315">
        <v>45547</v>
      </c>
      <c r="D3886" s="195" t="s">
        <v>155</v>
      </c>
      <c r="E3886" s="196" t="s">
        <v>92</v>
      </c>
      <c r="F3886" s="196" t="s">
        <v>62</v>
      </c>
      <c r="G3886" s="196" t="s">
        <v>210</v>
      </c>
      <c r="H3886" s="196">
        <v>4.1500000000000004</v>
      </c>
      <c r="I3886" s="196" t="s">
        <v>215</v>
      </c>
      <c r="J3886" s="196">
        <v>40</v>
      </c>
      <c r="K3886" s="448"/>
      <c r="L3886" s="196"/>
      <c r="M3886" s="196"/>
      <c r="N3886" s="216">
        <v>0</v>
      </c>
      <c r="O3886" s="216">
        <v>190.89999999999998</v>
      </c>
      <c r="P3886" s="216">
        <v>0</v>
      </c>
      <c r="Q3886" s="335">
        <v>0</v>
      </c>
      <c r="R3886" s="234"/>
    </row>
    <row r="3887" spans="2:18" x14ac:dyDescent="0.25">
      <c r="B3887" s="232">
        <v>3892</v>
      </c>
      <c r="C3887" s="315">
        <v>45547</v>
      </c>
      <c r="D3887" s="195" t="s">
        <v>426</v>
      </c>
      <c r="E3887" s="196" t="s">
        <v>159</v>
      </c>
      <c r="F3887" s="196" t="s">
        <v>381</v>
      </c>
      <c r="G3887" s="196" t="s">
        <v>159</v>
      </c>
      <c r="H3887" s="196">
        <v>10</v>
      </c>
      <c r="I3887" s="196" t="s">
        <v>66</v>
      </c>
      <c r="J3887" s="196">
        <v>5</v>
      </c>
      <c r="K3887" s="448"/>
      <c r="L3887" s="196"/>
      <c r="M3887" s="196"/>
      <c r="N3887" s="216">
        <v>0</v>
      </c>
      <c r="O3887" s="216">
        <v>0</v>
      </c>
      <c r="P3887" s="216">
        <v>50</v>
      </c>
      <c r="Q3887" s="335">
        <v>0</v>
      </c>
      <c r="R3887" s="234"/>
    </row>
    <row r="3888" spans="2:18" x14ac:dyDescent="0.25">
      <c r="B3888" s="232">
        <v>3893</v>
      </c>
      <c r="C3888" s="315">
        <v>45547</v>
      </c>
      <c r="D3888" s="195" t="s">
        <v>277</v>
      </c>
      <c r="E3888" s="196" t="s">
        <v>176</v>
      </c>
      <c r="F3888" s="196" t="s">
        <v>7</v>
      </c>
      <c r="G3888" s="196" t="s">
        <v>209</v>
      </c>
      <c r="H3888" s="196">
        <v>7</v>
      </c>
      <c r="I3888" s="196" t="s">
        <v>214</v>
      </c>
      <c r="J3888" s="196">
        <v>49</v>
      </c>
      <c r="K3888" s="448"/>
      <c r="L3888" s="196"/>
      <c r="M3888" s="196"/>
      <c r="N3888" s="216">
        <v>343</v>
      </c>
      <c r="O3888" s="216">
        <v>0</v>
      </c>
      <c r="P3888" s="216">
        <v>0</v>
      </c>
      <c r="Q3888" s="335">
        <v>0</v>
      </c>
      <c r="R3888" s="234"/>
    </row>
    <row r="3889" spans="2:18" x14ac:dyDescent="0.25">
      <c r="B3889" s="232">
        <v>3894</v>
      </c>
      <c r="C3889" s="315">
        <v>45547</v>
      </c>
      <c r="D3889" s="195" t="s">
        <v>261</v>
      </c>
      <c r="E3889" s="196" t="s">
        <v>269</v>
      </c>
      <c r="F3889" s="196" t="s">
        <v>7</v>
      </c>
      <c r="G3889" s="196" t="s">
        <v>210</v>
      </c>
      <c r="H3889" s="196">
        <v>5</v>
      </c>
      <c r="I3889" s="196" t="s">
        <v>214</v>
      </c>
      <c r="J3889" s="196">
        <v>50</v>
      </c>
      <c r="K3889" s="448"/>
      <c r="L3889" s="196"/>
      <c r="M3889" s="196"/>
      <c r="N3889" s="216">
        <v>250</v>
      </c>
      <c r="O3889" s="216">
        <v>0</v>
      </c>
      <c r="P3889" s="216">
        <v>0</v>
      </c>
      <c r="Q3889" s="335">
        <v>0</v>
      </c>
      <c r="R3889" s="234"/>
    </row>
    <row r="3890" spans="2:18" x14ac:dyDescent="0.25">
      <c r="B3890" s="232">
        <v>3895</v>
      </c>
      <c r="C3890" s="315">
        <v>45547</v>
      </c>
      <c r="D3890" s="195" t="s">
        <v>254</v>
      </c>
      <c r="E3890" s="196" t="s">
        <v>159</v>
      </c>
      <c r="F3890" s="196" t="s">
        <v>7</v>
      </c>
      <c r="G3890" s="196" t="s">
        <v>159</v>
      </c>
      <c r="H3890" s="196">
        <v>10</v>
      </c>
      <c r="I3890" s="196" t="s">
        <v>66</v>
      </c>
      <c r="J3890" s="196">
        <v>9</v>
      </c>
      <c r="K3890" s="448"/>
      <c r="L3890" s="196"/>
      <c r="M3890" s="196"/>
      <c r="N3890" s="216">
        <v>0</v>
      </c>
      <c r="O3890" s="216">
        <v>0</v>
      </c>
      <c r="P3890" s="216">
        <v>90</v>
      </c>
      <c r="Q3890" s="335">
        <v>0</v>
      </c>
      <c r="R3890" s="234"/>
    </row>
    <row r="3891" spans="2:18" x14ac:dyDescent="0.25">
      <c r="B3891" s="232">
        <v>3896</v>
      </c>
      <c r="C3891" s="315">
        <v>45547</v>
      </c>
      <c r="D3891" s="195" t="s">
        <v>352</v>
      </c>
      <c r="E3891" s="196" t="s">
        <v>176</v>
      </c>
      <c r="F3891" s="196" t="s">
        <v>7</v>
      </c>
      <c r="G3891" s="196" t="s">
        <v>209</v>
      </c>
      <c r="H3891" s="196">
        <v>7</v>
      </c>
      <c r="I3891" s="196" t="s">
        <v>214</v>
      </c>
      <c r="J3891" s="196">
        <v>0</v>
      </c>
      <c r="K3891" s="448"/>
      <c r="L3891" s="196"/>
      <c r="M3891" s="196"/>
      <c r="N3891" s="216">
        <v>0</v>
      </c>
      <c r="O3891" s="216">
        <v>0</v>
      </c>
      <c r="P3891" s="216">
        <v>0</v>
      </c>
      <c r="Q3891" s="335">
        <v>0</v>
      </c>
      <c r="R3891" s="234"/>
    </row>
    <row r="3892" spans="2:18" x14ac:dyDescent="0.25">
      <c r="B3892" s="232">
        <v>3897</v>
      </c>
      <c r="C3892" s="315">
        <v>45547</v>
      </c>
      <c r="D3892" s="195" t="s">
        <v>175</v>
      </c>
      <c r="E3892" s="196" t="s">
        <v>176</v>
      </c>
      <c r="F3892" s="196" t="s">
        <v>7</v>
      </c>
      <c r="G3892" s="196" t="s">
        <v>209</v>
      </c>
      <c r="H3892" s="196">
        <v>7</v>
      </c>
      <c r="I3892" s="196" t="s">
        <v>214</v>
      </c>
      <c r="J3892" s="196">
        <v>46</v>
      </c>
      <c r="K3892" s="448"/>
      <c r="L3892" s="196"/>
      <c r="M3892" s="196"/>
      <c r="N3892" s="216">
        <v>322</v>
      </c>
      <c r="O3892" s="216">
        <v>0</v>
      </c>
      <c r="P3892" s="216">
        <v>0</v>
      </c>
      <c r="Q3892" s="335">
        <v>0</v>
      </c>
      <c r="R3892" s="234"/>
    </row>
    <row r="3893" spans="2:18" x14ac:dyDescent="0.25">
      <c r="B3893" s="232">
        <v>3898</v>
      </c>
      <c r="C3893" s="315">
        <v>45547</v>
      </c>
      <c r="D3893" s="195" t="s">
        <v>171</v>
      </c>
      <c r="E3893" s="196" t="s">
        <v>159</v>
      </c>
      <c r="F3893" s="196" t="s">
        <v>7</v>
      </c>
      <c r="G3893" s="196" t="s">
        <v>159</v>
      </c>
      <c r="H3893" s="196">
        <v>11.2</v>
      </c>
      <c r="I3893" s="196"/>
      <c r="J3893" s="196"/>
      <c r="K3893" s="448"/>
      <c r="L3893" s="196"/>
      <c r="M3893" s="196"/>
      <c r="N3893" s="216">
        <v>0</v>
      </c>
      <c r="O3893" s="216">
        <v>0</v>
      </c>
      <c r="P3893" s="216">
        <v>0</v>
      </c>
      <c r="Q3893" s="335">
        <v>0</v>
      </c>
      <c r="R3893" s="234"/>
    </row>
    <row r="3894" spans="2:18" x14ac:dyDescent="0.25">
      <c r="B3894" s="232">
        <v>3899</v>
      </c>
      <c r="C3894" s="315">
        <v>45547</v>
      </c>
      <c r="D3894" s="195" t="s">
        <v>150</v>
      </c>
      <c r="E3894" s="196" t="s">
        <v>92</v>
      </c>
      <c r="F3894" s="196" t="s">
        <v>63</v>
      </c>
      <c r="G3894" s="196" t="s">
        <v>210</v>
      </c>
      <c r="H3894" s="196">
        <v>4.1500000000000004</v>
      </c>
      <c r="I3894" s="196" t="s">
        <v>215</v>
      </c>
      <c r="J3894" s="196">
        <v>30</v>
      </c>
      <c r="K3894" s="448"/>
      <c r="L3894" s="196"/>
      <c r="M3894" s="196"/>
      <c r="N3894" s="216">
        <v>0</v>
      </c>
      <c r="O3894" s="216">
        <v>143.17500000000001</v>
      </c>
      <c r="P3894" s="216">
        <v>0</v>
      </c>
      <c r="Q3894" s="335">
        <v>0</v>
      </c>
      <c r="R3894" s="234"/>
    </row>
    <row r="3895" spans="2:18" x14ac:dyDescent="0.25">
      <c r="B3895" s="232">
        <v>3900</v>
      </c>
      <c r="C3895" s="315">
        <v>45547</v>
      </c>
      <c r="D3895" s="195" t="s">
        <v>148</v>
      </c>
      <c r="E3895" s="196" t="s">
        <v>92</v>
      </c>
      <c r="F3895" s="196" t="s">
        <v>63</v>
      </c>
      <c r="G3895" s="196" t="s">
        <v>210</v>
      </c>
      <c r="H3895" s="196">
        <v>4.1500000000000004</v>
      </c>
      <c r="I3895" s="196" t="s">
        <v>215</v>
      </c>
      <c r="J3895" s="196">
        <v>30</v>
      </c>
      <c r="K3895" s="448"/>
      <c r="L3895" s="196"/>
      <c r="M3895" s="196"/>
      <c r="N3895" s="216">
        <v>0</v>
      </c>
      <c r="O3895" s="216">
        <v>143.17500000000001</v>
      </c>
      <c r="P3895" s="216">
        <v>0</v>
      </c>
      <c r="Q3895" s="335">
        <v>0</v>
      </c>
      <c r="R3895" s="234"/>
    </row>
    <row r="3896" spans="2:18" x14ac:dyDescent="0.25">
      <c r="B3896" s="232">
        <v>3901</v>
      </c>
      <c r="C3896" s="315">
        <v>45547</v>
      </c>
      <c r="D3896" s="195" t="s">
        <v>177</v>
      </c>
      <c r="E3896" s="196" t="s">
        <v>159</v>
      </c>
      <c r="F3896" s="196" t="s">
        <v>8</v>
      </c>
      <c r="G3896" s="196" t="s">
        <v>159</v>
      </c>
      <c r="H3896" s="196">
        <v>11.6</v>
      </c>
      <c r="I3896" s="196"/>
      <c r="J3896" s="196">
        <v>0</v>
      </c>
      <c r="K3896" s="448"/>
      <c r="L3896" s="196"/>
      <c r="M3896" s="196"/>
      <c r="N3896" s="216">
        <v>0</v>
      </c>
      <c r="O3896" s="216">
        <v>0</v>
      </c>
      <c r="P3896" s="216">
        <v>0</v>
      </c>
      <c r="Q3896" s="335">
        <v>0</v>
      </c>
      <c r="R3896" s="234"/>
    </row>
    <row r="3897" spans="2:18" x14ac:dyDescent="0.25">
      <c r="B3897" s="232">
        <v>3902</v>
      </c>
      <c r="C3897" s="315">
        <v>45547</v>
      </c>
      <c r="D3897" s="195" t="s">
        <v>139</v>
      </c>
      <c r="E3897" s="196" t="s">
        <v>92</v>
      </c>
      <c r="F3897" s="196" t="s">
        <v>2</v>
      </c>
      <c r="G3897" s="196" t="s">
        <v>209</v>
      </c>
      <c r="H3897" s="196">
        <v>7</v>
      </c>
      <c r="I3897" s="196" t="s">
        <v>214</v>
      </c>
      <c r="J3897" s="196">
        <v>25</v>
      </c>
      <c r="K3897" s="448"/>
      <c r="L3897" s="196"/>
      <c r="M3897" s="196"/>
      <c r="N3897" s="216">
        <v>175</v>
      </c>
      <c r="O3897" s="216">
        <v>0</v>
      </c>
      <c r="P3897" s="216">
        <v>0</v>
      </c>
      <c r="Q3897" s="335">
        <v>0</v>
      </c>
      <c r="R3897" s="234"/>
    </row>
    <row r="3898" spans="2:18" x14ac:dyDescent="0.25">
      <c r="B3898" s="232">
        <v>3903</v>
      </c>
      <c r="C3898" s="315">
        <v>45547</v>
      </c>
      <c r="D3898" s="195" t="s">
        <v>140</v>
      </c>
      <c r="E3898" s="196" t="s">
        <v>92</v>
      </c>
      <c r="F3898" s="196" t="s">
        <v>2</v>
      </c>
      <c r="G3898" s="196" t="s">
        <v>209</v>
      </c>
      <c r="H3898" s="196">
        <v>7</v>
      </c>
      <c r="I3898" s="196"/>
      <c r="J3898" s="196"/>
      <c r="K3898" s="448"/>
      <c r="L3898" s="196"/>
      <c r="M3898" s="196"/>
      <c r="N3898" s="216">
        <v>0</v>
      </c>
      <c r="O3898" s="216">
        <v>0</v>
      </c>
      <c r="P3898" s="216">
        <v>0</v>
      </c>
      <c r="Q3898" s="335">
        <v>0</v>
      </c>
      <c r="R3898" s="234"/>
    </row>
    <row r="3899" spans="2:18" x14ac:dyDescent="0.25">
      <c r="B3899" s="232">
        <v>3904</v>
      </c>
      <c r="C3899" s="315">
        <v>45547</v>
      </c>
      <c r="D3899" s="195" t="s">
        <v>141</v>
      </c>
      <c r="E3899" s="196" t="s">
        <v>92</v>
      </c>
      <c r="F3899" s="196" t="s">
        <v>2</v>
      </c>
      <c r="G3899" s="196" t="s">
        <v>209</v>
      </c>
      <c r="H3899" s="196">
        <v>7</v>
      </c>
      <c r="I3899" s="196" t="s">
        <v>215</v>
      </c>
      <c r="J3899" s="196">
        <v>34</v>
      </c>
      <c r="K3899" s="448"/>
      <c r="L3899" s="196"/>
      <c r="M3899" s="196"/>
      <c r="N3899" s="216">
        <v>0</v>
      </c>
      <c r="O3899" s="216">
        <v>273.7</v>
      </c>
      <c r="P3899" s="216">
        <v>0</v>
      </c>
      <c r="Q3899" s="335">
        <v>0</v>
      </c>
      <c r="R3899" s="234"/>
    </row>
    <row r="3900" spans="2:18" x14ac:dyDescent="0.25">
      <c r="B3900" s="232">
        <v>3905</v>
      </c>
      <c r="C3900" s="315">
        <v>45547</v>
      </c>
      <c r="D3900" s="195" t="s">
        <v>252</v>
      </c>
      <c r="E3900" s="196" t="s">
        <v>92</v>
      </c>
      <c r="F3900" s="196" t="s">
        <v>2</v>
      </c>
      <c r="G3900" s="196" t="s">
        <v>209</v>
      </c>
      <c r="H3900" s="196">
        <v>7</v>
      </c>
      <c r="I3900" s="196" t="s">
        <v>214</v>
      </c>
      <c r="J3900" s="196">
        <v>25</v>
      </c>
      <c r="K3900" s="448"/>
      <c r="L3900" s="196"/>
      <c r="M3900" s="196"/>
      <c r="N3900" s="216">
        <v>175</v>
      </c>
      <c r="O3900" s="216">
        <v>0</v>
      </c>
      <c r="P3900" s="216">
        <v>0</v>
      </c>
      <c r="Q3900" s="335">
        <v>0</v>
      </c>
      <c r="R3900" s="234"/>
    </row>
    <row r="3901" spans="2:18" x14ac:dyDescent="0.25">
      <c r="B3901" s="232">
        <v>3906</v>
      </c>
      <c r="C3901" s="315">
        <v>45547</v>
      </c>
      <c r="D3901" s="195" t="s">
        <v>259</v>
      </c>
      <c r="E3901" s="196" t="s">
        <v>92</v>
      </c>
      <c r="F3901" s="196" t="s">
        <v>2</v>
      </c>
      <c r="G3901" s="196" t="s">
        <v>209</v>
      </c>
      <c r="H3901" s="196">
        <v>7</v>
      </c>
      <c r="I3901" s="196" t="s">
        <v>214</v>
      </c>
      <c r="J3901" s="196">
        <v>20</v>
      </c>
      <c r="K3901" s="448"/>
      <c r="L3901" s="196"/>
      <c r="M3901" s="196"/>
      <c r="N3901" s="216">
        <v>140</v>
      </c>
      <c r="O3901" s="216">
        <v>0</v>
      </c>
      <c r="P3901" s="216">
        <v>0</v>
      </c>
      <c r="Q3901" s="335">
        <v>0</v>
      </c>
      <c r="R3901" s="234"/>
    </row>
    <row r="3902" spans="2:18" x14ac:dyDescent="0.25">
      <c r="B3902" s="232">
        <v>3907</v>
      </c>
      <c r="C3902" s="315">
        <v>45547</v>
      </c>
      <c r="D3902" s="195" t="s">
        <v>260</v>
      </c>
      <c r="E3902" s="196" t="s">
        <v>92</v>
      </c>
      <c r="F3902" s="196" t="s">
        <v>2</v>
      </c>
      <c r="G3902" s="196" t="s">
        <v>209</v>
      </c>
      <c r="H3902" s="196">
        <v>7</v>
      </c>
      <c r="I3902" s="196"/>
      <c r="J3902" s="196">
        <v>0</v>
      </c>
      <c r="K3902" s="448"/>
      <c r="L3902" s="196"/>
      <c r="M3902" s="196"/>
      <c r="N3902" s="216">
        <v>0</v>
      </c>
      <c r="O3902" s="216">
        <v>0</v>
      </c>
      <c r="P3902" s="216">
        <v>0</v>
      </c>
      <c r="Q3902" s="335">
        <v>0</v>
      </c>
      <c r="R3902" s="234"/>
    </row>
    <row r="3903" spans="2:18" x14ac:dyDescent="0.25">
      <c r="B3903" s="232">
        <v>3908</v>
      </c>
      <c r="C3903" s="315">
        <v>45547</v>
      </c>
      <c r="D3903" s="195" t="s">
        <v>379</v>
      </c>
      <c r="E3903" s="196" t="s">
        <v>269</v>
      </c>
      <c r="F3903" s="196" t="s">
        <v>381</v>
      </c>
      <c r="G3903" s="196" t="s">
        <v>210</v>
      </c>
      <c r="H3903" s="196">
        <v>4.1500000000000004</v>
      </c>
      <c r="I3903" s="196" t="s">
        <v>215</v>
      </c>
      <c r="J3903" s="196">
        <v>15</v>
      </c>
      <c r="K3903" s="448"/>
      <c r="L3903" s="196"/>
      <c r="M3903" s="196"/>
      <c r="N3903" s="216">
        <v>0</v>
      </c>
      <c r="O3903" s="216">
        <v>71.587500000000006</v>
      </c>
      <c r="P3903" s="216">
        <v>0</v>
      </c>
      <c r="Q3903" s="335">
        <v>0</v>
      </c>
      <c r="R3903" s="234"/>
    </row>
    <row r="3904" spans="2:18" x14ac:dyDescent="0.25">
      <c r="B3904" s="232">
        <v>3909</v>
      </c>
      <c r="C3904" s="315">
        <v>45547</v>
      </c>
      <c r="D3904" s="195" t="s">
        <v>380</v>
      </c>
      <c r="E3904" s="196" t="s">
        <v>269</v>
      </c>
      <c r="F3904" s="196" t="s">
        <v>381</v>
      </c>
      <c r="G3904" s="196" t="s">
        <v>210</v>
      </c>
      <c r="H3904" s="196">
        <v>4.1500000000000004</v>
      </c>
      <c r="I3904" s="196" t="s">
        <v>215</v>
      </c>
      <c r="J3904" s="196">
        <v>15</v>
      </c>
      <c r="K3904" s="448"/>
      <c r="L3904" s="196"/>
      <c r="M3904" s="196"/>
      <c r="N3904" s="216">
        <v>0</v>
      </c>
      <c r="O3904" s="216">
        <v>71.587500000000006</v>
      </c>
      <c r="P3904" s="216">
        <v>0</v>
      </c>
      <c r="Q3904" s="335">
        <v>0</v>
      </c>
      <c r="R3904" s="234"/>
    </row>
    <row r="3905" spans="2:18" x14ac:dyDescent="0.25">
      <c r="B3905" s="232">
        <v>3910</v>
      </c>
      <c r="C3905" s="315">
        <v>45547</v>
      </c>
      <c r="D3905" s="195" t="s">
        <v>489</v>
      </c>
      <c r="E3905" s="196" t="s">
        <v>269</v>
      </c>
      <c r="F3905" s="196" t="s">
        <v>381</v>
      </c>
      <c r="G3905" s="196" t="s">
        <v>210</v>
      </c>
      <c r="H3905" s="196">
        <v>4.1500000000000004</v>
      </c>
      <c r="I3905" s="196" t="s">
        <v>215</v>
      </c>
      <c r="J3905" s="196">
        <v>15</v>
      </c>
      <c r="K3905" s="448"/>
      <c r="L3905" s="196"/>
      <c r="M3905" s="196"/>
      <c r="N3905" s="216">
        <v>0</v>
      </c>
      <c r="O3905" s="216">
        <v>71.587500000000006</v>
      </c>
      <c r="P3905" s="216">
        <v>0</v>
      </c>
      <c r="Q3905" s="335">
        <v>0</v>
      </c>
      <c r="R3905" s="234"/>
    </row>
    <row r="3906" spans="2:18" x14ac:dyDescent="0.25">
      <c r="B3906" s="232">
        <v>3911</v>
      </c>
      <c r="C3906" s="315">
        <v>45547</v>
      </c>
      <c r="D3906" s="195" t="s">
        <v>379</v>
      </c>
      <c r="E3906" s="196" t="s">
        <v>269</v>
      </c>
      <c r="F3906" s="196" t="s">
        <v>381</v>
      </c>
      <c r="G3906" s="196" t="s">
        <v>210</v>
      </c>
      <c r="H3906" s="196">
        <v>4.1500000000000004</v>
      </c>
      <c r="I3906" s="196" t="s">
        <v>215</v>
      </c>
      <c r="J3906" s="196">
        <v>11</v>
      </c>
      <c r="K3906" s="448"/>
      <c r="L3906" s="196"/>
      <c r="M3906" s="196"/>
      <c r="N3906" s="216">
        <v>0</v>
      </c>
      <c r="O3906" s="216">
        <v>52.497500000000002</v>
      </c>
      <c r="P3906" s="216">
        <v>0</v>
      </c>
      <c r="Q3906" s="335">
        <v>0</v>
      </c>
      <c r="R3906" s="234"/>
    </row>
    <row r="3907" spans="2:18" x14ac:dyDescent="0.25">
      <c r="B3907" s="232">
        <v>3912</v>
      </c>
      <c r="C3907" s="315">
        <v>45547</v>
      </c>
      <c r="D3907" s="195" t="s">
        <v>380</v>
      </c>
      <c r="E3907" s="196" t="s">
        <v>269</v>
      </c>
      <c r="F3907" s="196" t="s">
        <v>381</v>
      </c>
      <c r="G3907" s="196" t="s">
        <v>210</v>
      </c>
      <c r="H3907" s="196">
        <v>4.1500000000000004</v>
      </c>
      <c r="I3907" s="196" t="s">
        <v>215</v>
      </c>
      <c r="J3907" s="196">
        <v>11</v>
      </c>
      <c r="K3907" s="448"/>
      <c r="L3907" s="196"/>
      <c r="M3907" s="196"/>
      <c r="N3907" s="216">
        <v>0</v>
      </c>
      <c r="O3907" s="216">
        <v>52.497500000000002</v>
      </c>
      <c r="P3907" s="216">
        <v>0</v>
      </c>
      <c r="Q3907" s="335">
        <v>0</v>
      </c>
      <c r="R3907" s="234"/>
    </row>
    <row r="3908" spans="2:18" x14ac:dyDescent="0.25">
      <c r="B3908" s="232">
        <v>3913</v>
      </c>
      <c r="C3908" s="315">
        <v>45547</v>
      </c>
      <c r="D3908" s="195" t="s">
        <v>489</v>
      </c>
      <c r="E3908" s="196" t="s">
        <v>269</v>
      </c>
      <c r="F3908" s="196" t="s">
        <v>381</v>
      </c>
      <c r="G3908" s="196" t="s">
        <v>210</v>
      </c>
      <c r="H3908" s="196">
        <v>4.1500000000000004</v>
      </c>
      <c r="I3908" s="196" t="s">
        <v>215</v>
      </c>
      <c r="J3908" s="196">
        <v>10</v>
      </c>
      <c r="K3908" s="448"/>
      <c r="L3908" s="196"/>
      <c r="M3908" s="196"/>
      <c r="N3908" s="216">
        <v>0</v>
      </c>
      <c r="O3908" s="216">
        <v>47.724999999999994</v>
      </c>
      <c r="P3908" s="216">
        <v>0</v>
      </c>
      <c r="Q3908" s="335">
        <v>0</v>
      </c>
      <c r="R3908" s="234"/>
    </row>
    <row r="3909" spans="2:18" x14ac:dyDescent="0.25">
      <c r="B3909" s="232">
        <v>3914</v>
      </c>
      <c r="C3909" s="315">
        <v>45547</v>
      </c>
      <c r="D3909" s="195" t="s">
        <v>96</v>
      </c>
      <c r="E3909" s="196" t="s">
        <v>159</v>
      </c>
      <c r="F3909" s="196" t="s">
        <v>1</v>
      </c>
      <c r="G3909" s="196" t="s">
        <v>159</v>
      </c>
      <c r="H3909" s="196">
        <v>11.8</v>
      </c>
      <c r="I3909" s="196" t="s">
        <v>66</v>
      </c>
      <c r="J3909" s="196">
        <v>4</v>
      </c>
      <c r="K3909" s="448"/>
      <c r="L3909" s="196"/>
      <c r="M3909" s="196"/>
      <c r="N3909" s="216">
        <v>0</v>
      </c>
      <c r="O3909" s="216">
        <v>0</v>
      </c>
      <c r="P3909" s="216">
        <v>47.2</v>
      </c>
      <c r="Q3909" s="335">
        <v>0</v>
      </c>
      <c r="R3909" s="234"/>
    </row>
    <row r="3910" spans="2:18" x14ac:dyDescent="0.25">
      <c r="B3910" s="232">
        <v>3915</v>
      </c>
      <c r="C3910" s="315">
        <v>45547</v>
      </c>
      <c r="D3910" s="195" t="s">
        <v>128</v>
      </c>
      <c r="E3910" s="196" t="s">
        <v>159</v>
      </c>
      <c r="F3910" s="196" t="s">
        <v>1</v>
      </c>
      <c r="G3910" s="196" t="s">
        <v>159</v>
      </c>
      <c r="H3910" s="196">
        <v>11.8</v>
      </c>
      <c r="I3910" s="196" t="s">
        <v>66</v>
      </c>
      <c r="J3910" s="196">
        <v>2</v>
      </c>
      <c r="K3910" s="448"/>
      <c r="L3910" s="196"/>
      <c r="M3910" s="196"/>
      <c r="N3910" s="216">
        <v>0</v>
      </c>
      <c r="O3910" s="216">
        <v>0</v>
      </c>
      <c r="P3910" s="216">
        <v>23.6</v>
      </c>
      <c r="Q3910" s="335">
        <v>0</v>
      </c>
      <c r="R3910" s="234"/>
    </row>
    <row r="3911" spans="2:18" x14ac:dyDescent="0.25">
      <c r="B3911" s="232">
        <v>3916</v>
      </c>
      <c r="C3911" s="315">
        <v>45547</v>
      </c>
      <c r="D3911" s="195" t="s">
        <v>255</v>
      </c>
      <c r="E3911" s="196" t="s">
        <v>159</v>
      </c>
      <c r="F3911" s="196" t="s">
        <v>65</v>
      </c>
      <c r="G3911" s="196" t="s">
        <v>159</v>
      </c>
      <c r="H3911" s="196">
        <v>30.5</v>
      </c>
      <c r="I3911" s="196" t="s">
        <v>66</v>
      </c>
      <c r="J3911" s="196">
        <v>0</v>
      </c>
      <c r="K3911" s="448"/>
      <c r="L3911" s="196"/>
      <c r="M3911" s="196"/>
      <c r="N3911" s="216">
        <v>0</v>
      </c>
      <c r="O3911" s="216">
        <v>0</v>
      </c>
      <c r="P3911" s="216">
        <v>0</v>
      </c>
      <c r="Q3911" s="335">
        <v>0</v>
      </c>
      <c r="R3911" s="234"/>
    </row>
    <row r="3912" spans="2:18" x14ac:dyDescent="0.25">
      <c r="B3912" s="232">
        <v>3917</v>
      </c>
      <c r="C3912" s="315">
        <v>45547</v>
      </c>
      <c r="D3912" s="316" t="s">
        <v>467</v>
      </c>
      <c r="E3912" s="196" t="s">
        <v>159</v>
      </c>
      <c r="F3912" s="196" t="s">
        <v>63</v>
      </c>
      <c r="G3912" s="196" t="s">
        <v>159</v>
      </c>
      <c r="H3912" s="196">
        <v>13</v>
      </c>
      <c r="I3912" s="196" t="s">
        <v>66</v>
      </c>
      <c r="J3912" s="196">
        <v>4</v>
      </c>
      <c r="K3912" s="448"/>
      <c r="L3912" s="196"/>
      <c r="M3912" s="196"/>
      <c r="N3912" s="216">
        <v>0</v>
      </c>
      <c r="O3912" s="216">
        <v>0</v>
      </c>
      <c r="P3912" s="216">
        <v>52</v>
      </c>
      <c r="Q3912" s="335">
        <v>0</v>
      </c>
      <c r="R3912" s="234"/>
    </row>
    <row r="3913" spans="2:18" x14ac:dyDescent="0.25">
      <c r="B3913" s="232">
        <v>3918</v>
      </c>
      <c r="C3913" s="315">
        <v>45548</v>
      </c>
      <c r="D3913" s="195" t="s">
        <v>277</v>
      </c>
      <c r="E3913" s="196" t="s">
        <v>176</v>
      </c>
      <c r="F3913" s="196" t="s">
        <v>7</v>
      </c>
      <c r="G3913" s="196" t="s">
        <v>209</v>
      </c>
      <c r="H3913" s="196">
        <v>7</v>
      </c>
      <c r="I3913" s="196" t="s">
        <v>214</v>
      </c>
      <c r="J3913" s="196">
        <v>50</v>
      </c>
      <c r="K3913" s="448"/>
      <c r="L3913" s="196"/>
      <c r="M3913" s="196"/>
      <c r="N3913" s="216">
        <v>350</v>
      </c>
      <c r="O3913" s="216">
        <v>0</v>
      </c>
      <c r="P3913" s="216">
        <v>0</v>
      </c>
      <c r="Q3913" s="335">
        <v>0</v>
      </c>
      <c r="R3913" s="234"/>
    </row>
    <row r="3914" spans="2:18" x14ac:dyDescent="0.25">
      <c r="B3914" s="232">
        <v>3919</v>
      </c>
      <c r="C3914" s="315">
        <v>45548</v>
      </c>
      <c r="D3914" s="195" t="s">
        <v>261</v>
      </c>
      <c r="E3914" s="196" t="s">
        <v>269</v>
      </c>
      <c r="F3914" s="196" t="s">
        <v>7</v>
      </c>
      <c r="G3914" s="196" t="s">
        <v>210</v>
      </c>
      <c r="H3914" s="196">
        <v>5</v>
      </c>
      <c r="I3914" s="196" t="s">
        <v>214</v>
      </c>
      <c r="J3914" s="196">
        <v>52</v>
      </c>
      <c r="K3914" s="448"/>
      <c r="L3914" s="196"/>
      <c r="M3914" s="196"/>
      <c r="N3914" s="216">
        <v>260</v>
      </c>
      <c r="O3914" s="216">
        <v>0</v>
      </c>
      <c r="P3914" s="216">
        <v>0</v>
      </c>
      <c r="Q3914" s="335">
        <v>0</v>
      </c>
      <c r="R3914" s="234"/>
    </row>
    <row r="3915" spans="2:18" x14ac:dyDescent="0.25">
      <c r="B3915" s="232">
        <v>3920</v>
      </c>
      <c r="C3915" s="315">
        <v>45548</v>
      </c>
      <c r="D3915" s="195" t="s">
        <v>254</v>
      </c>
      <c r="E3915" s="196" t="s">
        <v>159</v>
      </c>
      <c r="F3915" s="196" t="s">
        <v>7</v>
      </c>
      <c r="G3915" s="196" t="s">
        <v>159</v>
      </c>
      <c r="H3915" s="196">
        <v>10</v>
      </c>
      <c r="I3915" s="196" t="s">
        <v>66</v>
      </c>
      <c r="J3915" s="196">
        <v>5</v>
      </c>
      <c r="K3915" s="448"/>
      <c r="L3915" s="196"/>
      <c r="M3915" s="196"/>
      <c r="N3915" s="216">
        <v>0</v>
      </c>
      <c r="O3915" s="216">
        <v>0</v>
      </c>
      <c r="P3915" s="216">
        <v>50</v>
      </c>
      <c r="Q3915" s="335">
        <v>0</v>
      </c>
      <c r="R3915" s="234"/>
    </row>
    <row r="3916" spans="2:18" x14ac:dyDescent="0.25">
      <c r="B3916" s="232">
        <v>3921</v>
      </c>
      <c r="C3916" s="315">
        <v>45548</v>
      </c>
      <c r="D3916" s="195" t="s">
        <v>352</v>
      </c>
      <c r="E3916" s="196" t="s">
        <v>176</v>
      </c>
      <c r="F3916" s="196" t="s">
        <v>7</v>
      </c>
      <c r="G3916" s="196" t="s">
        <v>209</v>
      </c>
      <c r="H3916" s="196">
        <v>7</v>
      </c>
      <c r="I3916" s="196"/>
      <c r="J3916" s="196">
        <v>0</v>
      </c>
      <c r="K3916" s="448"/>
      <c r="L3916" s="196"/>
      <c r="M3916" s="196"/>
      <c r="N3916" s="216">
        <v>0</v>
      </c>
      <c r="O3916" s="216">
        <v>0</v>
      </c>
      <c r="P3916" s="216">
        <v>0</v>
      </c>
      <c r="Q3916" s="335">
        <v>0</v>
      </c>
      <c r="R3916" s="234"/>
    </row>
    <row r="3917" spans="2:18" x14ac:dyDescent="0.25">
      <c r="B3917" s="232">
        <v>3922</v>
      </c>
      <c r="C3917" s="315">
        <v>45548</v>
      </c>
      <c r="D3917" s="195" t="s">
        <v>175</v>
      </c>
      <c r="E3917" s="196" t="s">
        <v>176</v>
      </c>
      <c r="F3917" s="196" t="s">
        <v>7</v>
      </c>
      <c r="G3917" s="196" t="s">
        <v>209</v>
      </c>
      <c r="H3917" s="196">
        <v>7</v>
      </c>
      <c r="I3917" s="196" t="s">
        <v>214</v>
      </c>
      <c r="J3917" s="196">
        <v>32</v>
      </c>
      <c r="K3917" s="448"/>
      <c r="L3917" s="196"/>
      <c r="M3917" s="196"/>
      <c r="N3917" s="216">
        <v>224</v>
      </c>
      <c r="O3917" s="216">
        <v>0</v>
      </c>
      <c r="P3917" s="216">
        <v>0</v>
      </c>
      <c r="Q3917" s="335">
        <v>0</v>
      </c>
      <c r="R3917" s="234"/>
    </row>
    <row r="3918" spans="2:18" x14ac:dyDescent="0.25">
      <c r="B3918" s="232">
        <v>3923</v>
      </c>
      <c r="C3918" s="315">
        <v>45548</v>
      </c>
      <c r="D3918" s="195" t="s">
        <v>171</v>
      </c>
      <c r="E3918" s="196" t="s">
        <v>159</v>
      </c>
      <c r="F3918" s="196" t="s">
        <v>7</v>
      </c>
      <c r="G3918" s="196" t="s">
        <v>159</v>
      </c>
      <c r="H3918" s="196">
        <v>11.2</v>
      </c>
      <c r="I3918" s="196"/>
      <c r="J3918" s="196">
        <v>0</v>
      </c>
      <c r="K3918" s="448"/>
      <c r="L3918" s="196"/>
      <c r="M3918" s="196"/>
      <c r="N3918" s="216">
        <v>0</v>
      </c>
      <c r="O3918" s="216">
        <v>0</v>
      </c>
      <c r="P3918" s="216">
        <v>0</v>
      </c>
      <c r="Q3918" s="335">
        <v>0</v>
      </c>
      <c r="R3918" s="234"/>
    </row>
    <row r="3919" spans="2:18" x14ac:dyDescent="0.25">
      <c r="B3919" s="232">
        <v>3914</v>
      </c>
      <c r="C3919" s="315">
        <v>45549</v>
      </c>
      <c r="D3919" s="195" t="s">
        <v>505</v>
      </c>
      <c r="E3919" s="196" t="s">
        <v>130</v>
      </c>
      <c r="F3919" s="196" t="s">
        <v>130</v>
      </c>
      <c r="G3919" s="196" t="s">
        <v>304</v>
      </c>
      <c r="H3919" s="196">
        <v>1</v>
      </c>
      <c r="I3919" s="196" t="s">
        <v>303</v>
      </c>
      <c r="J3919" s="196">
        <v>52</v>
      </c>
      <c r="K3919" s="448"/>
      <c r="L3919" s="196"/>
      <c r="M3919" s="196" t="s">
        <v>482</v>
      </c>
      <c r="N3919" s="216">
        <v>0</v>
      </c>
      <c r="O3919" s="216">
        <v>0</v>
      </c>
      <c r="P3919" s="216">
        <v>0</v>
      </c>
      <c r="Q3919" s="335">
        <v>0</v>
      </c>
      <c r="R3919" s="234"/>
    </row>
    <row r="3920" spans="2:18" x14ac:dyDescent="0.25">
      <c r="B3920" s="232">
        <v>3924</v>
      </c>
      <c r="C3920" s="315">
        <v>45549</v>
      </c>
      <c r="D3920" s="195" t="s">
        <v>505</v>
      </c>
      <c r="E3920" s="196" t="s">
        <v>130</v>
      </c>
      <c r="F3920" s="196" t="s">
        <v>130</v>
      </c>
      <c r="G3920" s="196" t="s">
        <v>304</v>
      </c>
      <c r="H3920" s="196">
        <v>1</v>
      </c>
      <c r="I3920" s="196" t="s">
        <v>303</v>
      </c>
      <c r="J3920" s="196">
        <v>57</v>
      </c>
      <c r="K3920" s="448"/>
      <c r="L3920" s="196"/>
      <c r="M3920" s="196" t="s">
        <v>514</v>
      </c>
      <c r="N3920" s="216">
        <v>0</v>
      </c>
      <c r="O3920" s="216">
        <v>0</v>
      </c>
      <c r="P3920" s="216">
        <v>0</v>
      </c>
      <c r="Q3920" s="335">
        <v>0</v>
      </c>
      <c r="R3920" s="234"/>
    </row>
    <row r="3921" spans="2:18" x14ac:dyDescent="0.25">
      <c r="B3921" s="232">
        <v>3925</v>
      </c>
      <c r="C3921" s="315">
        <v>45548</v>
      </c>
      <c r="D3921" s="195" t="s">
        <v>368</v>
      </c>
      <c r="E3921" s="196" t="s">
        <v>181</v>
      </c>
      <c r="F3921" s="196" t="s">
        <v>302</v>
      </c>
      <c r="G3921" s="196">
        <v>0</v>
      </c>
      <c r="H3921" s="196">
        <v>6</v>
      </c>
      <c r="I3921" s="196"/>
      <c r="J3921" s="196"/>
      <c r="K3921" s="448"/>
      <c r="L3921" s="196"/>
      <c r="M3921" s="196"/>
      <c r="N3921" s="216">
        <v>0</v>
      </c>
      <c r="O3921" s="216">
        <v>0</v>
      </c>
      <c r="P3921" s="216">
        <v>0</v>
      </c>
      <c r="Q3921" s="335">
        <v>0</v>
      </c>
      <c r="R3921" s="234"/>
    </row>
    <row r="3922" spans="2:18" x14ac:dyDescent="0.25">
      <c r="B3922" s="232">
        <v>3926</v>
      </c>
      <c r="C3922" s="422">
        <v>45549</v>
      </c>
      <c r="D3922" s="195" t="s">
        <v>474</v>
      </c>
      <c r="E3922" s="196" t="s">
        <v>92</v>
      </c>
      <c r="F3922" s="196" t="s">
        <v>470</v>
      </c>
      <c r="G3922" s="196" t="s">
        <v>210</v>
      </c>
      <c r="H3922" s="196">
        <v>4.1500000000000004</v>
      </c>
      <c r="I3922" s="196" t="s">
        <v>215</v>
      </c>
      <c r="J3922" s="196">
        <v>43</v>
      </c>
      <c r="K3922" s="448">
        <v>715500</v>
      </c>
      <c r="L3922" s="196" t="s">
        <v>470</v>
      </c>
      <c r="M3922" s="196" t="s">
        <v>298</v>
      </c>
      <c r="N3922" s="216">
        <v>0</v>
      </c>
      <c r="O3922" s="216">
        <v>205.2175</v>
      </c>
      <c r="P3922" s="216">
        <v>0</v>
      </c>
      <c r="Q3922" s="335">
        <v>0</v>
      </c>
      <c r="R3922" s="234"/>
    </row>
    <row r="3923" spans="2:18" x14ac:dyDescent="0.25">
      <c r="B3923" s="232">
        <v>3927</v>
      </c>
      <c r="C3923" s="422">
        <v>45549</v>
      </c>
      <c r="D3923" s="195" t="s">
        <v>475</v>
      </c>
      <c r="E3923" s="196" t="s">
        <v>92</v>
      </c>
      <c r="F3923" s="196" t="s">
        <v>470</v>
      </c>
      <c r="G3923" s="196" t="s">
        <v>210</v>
      </c>
      <c r="H3923" s="196">
        <v>4.1500000000000004</v>
      </c>
      <c r="I3923" s="196" t="s">
        <v>215</v>
      </c>
      <c r="J3923" s="196">
        <v>43</v>
      </c>
      <c r="K3923" s="448">
        <v>715500</v>
      </c>
      <c r="L3923" s="196" t="s">
        <v>470</v>
      </c>
      <c r="M3923" s="196" t="s">
        <v>298</v>
      </c>
      <c r="N3923" s="216">
        <v>0</v>
      </c>
      <c r="O3923" s="216">
        <v>205.2175</v>
      </c>
      <c r="P3923" s="216">
        <v>0</v>
      </c>
      <c r="Q3923" s="335">
        <v>0</v>
      </c>
      <c r="R3923" s="234"/>
    </row>
    <row r="3924" spans="2:18" x14ac:dyDescent="0.25">
      <c r="B3924" s="232">
        <v>3928</v>
      </c>
      <c r="C3924" s="422">
        <v>45549</v>
      </c>
      <c r="D3924" s="195" t="s">
        <v>116</v>
      </c>
      <c r="E3924" s="196" t="s">
        <v>92</v>
      </c>
      <c r="F3924" s="196" t="s">
        <v>1</v>
      </c>
      <c r="G3924" s="196" t="s">
        <v>209</v>
      </c>
      <c r="H3924" s="196">
        <v>6.65</v>
      </c>
      <c r="I3924" s="196" t="s">
        <v>215</v>
      </c>
      <c r="J3924" s="196">
        <v>12</v>
      </c>
      <c r="K3924" s="448">
        <v>715100</v>
      </c>
      <c r="L3924" s="196" t="s">
        <v>381</v>
      </c>
      <c r="M3924" s="196" t="s">
        <v>298</v>
      </c>
      <c r="N3924" s="216">
        <v>0</v>
      </c>
      <c r="O3924" s="216">
        <v>91.77000000000001</v>
      </c>
      <c r="P3924" s="216">
        <v>0</v>
      </c>
      <c r="Q3924" s="335">
        <v>0</v>
      </c>
      <c r="R3924" s="234"/>
    </row>
    <row r="3925" spans="2:18" x14ac:dyDescent="0.25">
      <c r="B3925" s="232">
        <v>3929</v>
      </c>
      <c r="C3925" s="422">
        <v>45549</v>
      </c>
      <c r="D3925" s="195" t="s">
        <v>94</v>
      </c>
      <c r="E3925" s="196" t="s">
        <v>92</v>
      </c>
      <c r="F3925" s="196" t="s">
        <v>1</v>
      </c>
      <c r="G3925" s="196" t="s">
        <v>209</v>
      </c>
      <c r="H3925" s="196">
        <v>6.65</v>
      </c>
      <c r="I3925" s="196" t="s">
        <v>215</v>
      </c>
      <c r="J3925" s="196">
        <v>34</v>
      </c>
      <c r="K3925" s="448">
        <v>715750</v>
      </c>
      <c r="L3925" s="196" t="s">
        <v>62</v>
      </c>
      <c r="M3925" s="196" t="s">
        <v>298</v>
      </c>
      <c r="N3925" s="216">
        <v>0</v>
      </c>
      <c r="O3925" s="216">
        <v>260.01499999999999</v>
      </c>
      <c r="P3925" s="216">
        <v>0</v>
      </c>
      <c r="Q3925" s="335">
        <v>0</v>
      </c>
      <c r="R3925" s="234"/>
    </row>
    <row r="3926" spans="2:18" x14ac:dyDescent="0.25">
      <c r="B3926" s="232">
        <v>3930</v>
      </c>
      <c r="C3926" s="422">
        <v>45549</v>
      </c>
      <c r="D3926" s="195" t="s">
        <v>91</v>
      </c>
      <c r="E3926" s="196" t="s">
        <v>92</v>
      </c>
      <c r="F3926" s="196" t="s">
        <v>1</v>
      </c>
      <c r="G3926" s="196" t="s">
        <v>209</v>
      </c>
      <c r="H3926" s="196">
        <v>6.65</v>
      </c>
      <c r="I3926" s="196" t="s">
        <v>215</v>
      </c>
      <c r="J3926" s="196">
        <v>17</v>
      </c>
      <c r="K3926" s="448">
        <v>715200</v>
      </c>
      <c r="L3926" s="196" t="s">
        <v>63</v>
      </c>
      <c r="M3926" s="196" t="s">
        <v>298</v>
      </c>
      <c r="N3926" s="216">
        <v>0</v>
      </c>
      <c r="O3926" s="216">
        <v>130.00749999999999</v>
      </c>
      <c r="P3926" s="216">
        <v>0</v>
      </c>
      <c r="Q3926" s="335">
        <v>0</v>
      </c>
      <c r="R3926" s="234"/>
    </row>
    <row r="3927" spans="2:18" x14ac:dyDescent="0.25">
      <c r="B3927" s="232">
        <v>3931</v>
      </c>
      <c r="C3927" s="422">
        <v>45549</v>
      </c>
      <c r="D3927" s="195" t="s">
        <v>154</v>
      </c>
      <c r="E3927" s="196" t="s">
        <v>92</v>
      </c>
      <c r="F3927" s="196" t="s">
        <v>62</v>
      </c>
      <c r="G3927" s="196" t="s">
        <v>210</v>
      </c>
      <c r="H3927" s="196">
        <v>4.1500000000000004</v>
      </c>
      <c r="I3927" s="196" t="s">
        <v>215</v>
      </c>
      <c r="J3927" s="196">
        <v>39</v>
      </c>
      <c r="K3927" s="448">
        <v>715750</v>
      </c>
      <c r="L3927" s="196" t="s">
        <v>62</v>
      </c>
      <c r="M3927" s="196" t="s">
        <v>298</v>
      </c>
      <c r="N3927" s="216">
        <v>0</v>
      </c>
      <c r="O3927" s="216">
        <v>186.1275</v>
      </c>
      <c r="P3927" s="216">
        <v>0</v>
      </c>
      <c r="Q3927" s="335">
        <v>0</v>
      </c>
      <c r="R3927" s="234"/>
    </row>
    <row r="3928" spans="2:18" x14ac:dyDescent="0.25">
      <c r="B3928" s="232">
        <v>3932</v>
      </c>
      <c r="C3928" s="422">
        <v>45549</v>
      </c>
      <c r="D3928" s="195" t="s">
        <v>155</v>
      </c>
      <c r="E3928" s="196" t="s">
        <v>92</v>
      </c>
      <c r="F3928" s="196" t="s">
        <v>62</v>
      </c>
      <c r="G3928" s="196" t="s">
        <v>210</v>
      </c>
      <c r="H3928" s="196">
        <v>4.1500000000000004</v>
      </c>
      <c r="I3928" s="196" t="s">
        <v>215</v>
      </c>
      <c r="J3928" s="196">
        <v>37</v>
      </c>
      <c r="K3928" s="448">
        <v>715750</v>
      </c>
      <c r="L3928" s="196" t="s">
        <v>62</v>
      </c>
      <c r="M3928" s="196" t="s">
        <v>298</v>
      </c>
      <c r="N3928" s="216">
        <v>0</v>
      </c>
      <c r="O3928" s="216">
        <v>176.58250000000001</v>
      </c>
      <c r="P3928" s="216">
        <v>0</v>
      </c>
      <c r="Q3928" s="335">
        <v>0</v>
      </c>
      <c r="R3928" s="234"/>
    </row>
    <row r="3929" spans="2:18" x14ac:dyDescent="0.25">
      <c r="B3929" s="232">
        <v>3933</v>
      </c>
      <c r="C3929" s="422">
        <v>45549</v>
      </c>
      <c r="D3929" s="195" t="s">
        <v>426</v>
      </c>
      <c r="E3929" s="196" t="s">
        <v>159</v>
      </c>
      <c r="F3929" s="196" t="s">
        <v>381</v>
      </c>
      <c r="G3929" s="196" t="s">
        <v>159</v>
      </c>
      <c r="H3929" s="196">
        <v>10</v>
      </c>
      <c r="I3929" s="196" t="s">
        <v>66</v>
      </c>
      <c r="J3929" s="196">
        <v>4</v>
      </c>
      <c r="K3929" s="448"/>
      <c r="L3929" s="196" t="s">
        <v>356</v>
      </c>
      <c r="M3929" s="196"/>
      <c r="N3929" s="216">
        <v>0</v>
      </c>
      <c r="O3929" s="216">
        <v>0</v>
      </c>
      <c r="P3929" s="216">
        <v>40</v>
      </c>
      <c r="Q3929" s="335">
        <v>0</v>
      </c>
      <c r="R3929" s="234"/>
    </row>
    <row r="3930" spans="2:18" x14ac:dyDescent="0.25">
      <c r="B3930" s="232">
        <v>3934</v>
      </c>
      <c r="C3930" s="422">
        <v>45549</v>
      </c>
      <c r="D3930" s="195" t="s">
        <v>277</v>
      </c>
      <c r="E3930" s="196" t="s">
        <v>176</v>
      </c>
      <c r="F3930" s="196" t="s">
        <v>7</v>
      </c>
      <c r="G3930" s="196" t="s">
        <v>209</v>
      </c>
      <c r="H3930" s="196">
        <v>7</v>
      </c>
      <c r="I3930" s="196" t="s">
        <v>214</v>
      </c>
      <c r="J3930" s="196">
        <v>50</v>
      </c>
      <c r="K3930" s="448">
        <v>723200</v>
      </c>
      <c r="L3930" s="196" t="s">
        <v>7</v>
      </c>
      <c r="M3930" s="196" t="s">
        <v>298</v>
      </c>
      <c r="N3930" s="216">
        <v>350</v>
      </c>
      <c r="O3930" s="216">
        <v>0</v>
      </c>
      <c r="P3930" s="216">
        <v>0</v>
      </c>
      <c r="Q3930" s="335">
        <v>0</v>
      </c>
      <c r="R3930" s="234"/>
    </row>
    <row r="3931" spans="2:18" x14ac:dyDescent="0.25">
      <c r="B3931" s="232">
        <v>3935</v>
      </c>
      <c r="C3931" s="422">
        <v>45549</v>
      </c>
      <c r="D3931" s="195" t="s">
        <v>261</v>
      </c>
      <c r="E3931" s="196" t="s">
        <v>269</v>
      </c>
      <c r="F3931" s="196" t="s">
        <v>7</v>
      </c>
      <c r="G3931" s="196" t="s">
        <v>210</v>
      </c>
      <c r="H3931" s="196">
        <v>5</v>
      </c>
      <c r="I3931" s="196" t="s">
        <v>214</v>
      </c>
      <c r="J3931" s="196">
        <v>49</v>
      </c>
      <c r="K3931" s="448">
        <v>723200</v>
      </c>
      <c r="L3931" s="196" t="s">
        <v>7</v>
      </c>
      <c r="M3931" s="196" t="s">
        <v>298</v>
      </c>
      <c r="N3931" s="216">
        <v>245</v>
      </c>
      <c r="O3931" s="216">
        <v>0</v>
      </c>
      <c r="P3931" s="216">
        <v>0</v>
      </c>
      <c r="Q3931" s="335">
        <v>0</v>
      </c>
      <c r="R3931" s="234"/>
    </row>
    <row r="3932" spans="2:18" x14ac:dyDescent="0.25">
      <c r="B3932" s="232">
        <v>3936</v>
      </c>
      <c r="C3932" s="422">
        <v>45549</v>
      </c>
      <c r="D3932" s="195" t="s">
        <v>254</v>
      </c>
      <c r="E3932" s="196" t="s">
        <v>159</v>
      </c>
      <c r="F3932" s="196" t="s">
        <v>7</v>
      </c>
      <c r="G3932" s="196" t="s">
        <v>159</v>
      </c>
      <c r="H3932" s="196">
        <v>10</v>
      </c>
      <c r="I3932" s="196" t="s">
        <v>66</v>
      </c>
      <c r="J3932" s="196">
        <v>5</v>
      </c>
      <c r="K3932" s="448"/>
      <c r="L3932" s="196" t="s">
        <v>356</v>
      </c>
      <c r="M3932" s="196"/>
      <c r="N3932" s="216">
        <v>0</v>
      </c>
      <c r="O3932" s="216">
        <v>0</v>
      </c>
      <c r="P3932" s="216">
        <v>50</v>
      </c>
      <c r="Q3932" s="335">
        <v>0</v>
      </c>
      <c r="R3932" s="234"/>
    </row>
    <row r="3933" spans="2:18" x14ac:dyDescent="0.25">
      <c r="B3933" s="232">
        <v>3937</v>
      </c>
      <c r="C3933" s="422">
        <v>45549</v>
      </c>
      <c r="D3933" s="195" t="s">
        <v>352</v>
      </c>
      <c r="E3933" s="196" t="s">
        <v>176</v>
      </c>
      <c r="F3933" s="196" t="s">
        <v>7</v>
      </c>
      <c r="G3933" s="196" t="s">
        <v>209</v>
      </c>
      <c r="H3933" s="196">
        <v>7</v>
      </c>
      <c r="I3933" s="196"/>
      <c r="J3933" s="196">
        <v>0</v>
      </c>
      <c r="K3933" s="448"/>
      <c r="L3933" s="196"/>
      <c r="M3933" s="196"/>
      <c r="N3933" s="216">
        <v>0</v>
      </c>
      <c r="O3933" s="216">
        <v>0</v>
      </c>
      <c r="P3933" s="216">
        <v>0</v>
      </c>
      <c r="Q3933" s="335">
        <v>0</v>
      </c>
      <c r="R3933" s="234"/>
    </row>
    <row r="3934" spans="2:18" x14ac:dyDescent="0.25">
      <c r="B3934" s="232">
        <v>3938</v>
      </c>
      <c r="C3934" s="422">
        <v>45549</v>
      </c>
      <c r="D3934" s="195" t="s">
        <v>175</v>
      </c>
      <c r="E3934" s="196" t="s">
        <v>176</v>
      </c>
      <c r="F3934" s="196" t="s">
        <v>7</v>
      </c>
      <c r="G3934" s="196" t="s">
        <v>209</v>
      </c>
      <c r="H3934" s="196">
        <v>7</v>
      </c>
      <c r="I3934" s="196" t="s">
        <v>214</v>
      </c>
      <c r="J3934" s="196">
        <v>38</v>
      </c>
      <c r="K3934" s="448">
        <v>723200</v>
      </c>
      <c r="L3934" s="196" t="s">
        <v>7</v>
      </c>
      <c r="M3934" s="196" t="s">
        <v>298</v>
      </c>
      <c r="N3934" s="216">
        <v>266</v>
      </c>
      <c r="O3934" s="216">
        <v>0</v>
      </c>
      <c r="P3934" s="216">
        <v>0</v>
      </c>
      <c r="Q3934" s="335">
        <v>0</v>
      </c>
      <c r="R3934" s="234"/>
    </row>
    <row r="3935" spans="2:18" x14ac:dyDescent="0.25">
      <c r="B3935" s="232">
        <v>3939</v>
      </c>
      <c r="C3935" s="422">
        <v>45549</v>
      </c>
      <c r="D3935" s="195" t="s">
        <v>171</v>
      </c>
      <c r="E3935" s="196" t="s">
        <v>159</v>
      </c>
      <c r="F3935" s="196" t="s">
        <v>7</v>
      </c>
      <c r="G3935" s="196" t="s">
        <v>159</v>
      </c>
      <c r="H3935" s="196">
        <v>11.2</v>
      </c>
      <c r="I3935" s="196"/>
      <c r="J3935" s="196">
        <v>0</v>
      </c>
      <c r="K3935" s="448"/>
      <c r="L3935" s="196"/>
      <c r="M3935" s="196"/>
      <c r="N3935" s="216">
        <v>0</v>
      </c>
      <c r="O3935" s="216">
        <v>0</v>
      </c>
      <c r="P3935" s="216">
        <v>0</v>
      </c>
      <c r="Q3935" s="335">
        <v>0</v>
      </c>
      <c r="R3935" s="234"/>
    </row>
    <row r="3936" spans="2:18" x14ac:dyDescent="0.25">
      <c r="B3936" s="232">
        <v>3940</v>
      </c>
      <c r="C3936" s="422">
        <v>45549</v>
      </c>
      <c r="D3936" s="195" t="s">
        <v>150</v>
      </c>
      <c r="E3936" s="196" t="s">
        <v>92</v>
      </c>
      <c r="F3936" s="196" t="s">
        <v>63</v>
      </c>
      <c r="G3936" s="196" t="s">
        <v>210</v>
      </c>
      <c r="H3936" s="196">
        <v>4.1500000000000004</v>
      </c>
      <c r="I3936" s="196" t="s">
        <v>215</v>
      </c>
      <c r="J3936" s="196">
        <v>21</v>
      </c>
      <c r="K3936" s="448">
        <v>715200</v>
      </c>
      <c r="L3936" s="196" t="s">
        <v>63</v>
      </c>
      <c r="M3936" s="196" t="s">
        <v>298</v>
      </c>
      <c r="N3936" s="216">
        <v>0</v>
      </c>
      <c r="O3936" s="216">
        <v>100.2225</v>
      </c>
      <c r="P3936" s="216">
        <v>0</v>
      </c>
      <c r="Q3936" s="335">
        <v>0</v>
      </c>
      <c r="R3936" s="234"/>
    </row>
    <row r="3937" spans="2:18" x14ac:dyDescent="0.25">
      <c r="B3937" s="232">
        <v>3941</v>
      </c>
      <c r="C3937" s="422">
        <v>45549</v>
      </c>
      <c r="D3937" s="195" t="s">
        <v>148</v>
      </c>
      <c r="E3937" s="196" t="s">
        <v>92</v>
      </c>
      <c r="F3937" s="196" t="s">
        <v>63</v>
      </c>
      <c r="G3937" s="196" t="s">
        <v>210</v>
      </c>
      <c r="H3937" s="196">
        <v>4.1500000000000004</v>
      </c>
      <c r="I3937" s="196" t="s">
        <v>215</v>
      </c>
      <c r="J3937" s="196">
        <v>21</v>
      </c>
      <c r="K3937" s="448">
        <v>715200</v>
      </c>
      <c r="L3937" s="196" t="s">
        <v>63</v>
      </c>
      <c r="M3937" s="196" t="s">
        <v>298</v>
      </c>
      <c r="N3937" s="216">
        <v>0</v>
      </c>
      <c r="O3937" s="216">
        <v>100.2225</v>
      </c>
      <c r="P3937" s="216">
        <v>0</v>
      </c>
      <c r="Q3937" s="335">
        <v>0</v>
      </c>
      <c r="R3937" s="234"/>
    </row>
    <row r="3938" spans="2:18" x14ac:dyDescent="0.25">
      <c r="B3938" s="232">
        <v>3942</v>
      </c>
      <c r="C3938" s="422">
        <v>45549</v>
      </c>
      <c r="D3938" s="195" t="s">
        <v>177</v>
      </c>
      <c r="E3938" s="196" t="s">
        <v>159</v>
      </c>
      <c r="F3938" s="196" t="s">
        <v>8</v>
      </c>
      <c r="G3938" s="196" t="s">
        <v>159</v>
      </c>
      <c r="H3938" s="196">
        <v>11.6</v>
      </c>
      <c r="I3938" s="196" t="s">
        <v>66</v>
      </c>
      <c r="J3938" s="196">
        <v>6</v>
      </c>
      <c r="K3938" s="448"/>
      <c r="L3938" s="196" t="s">
        <v>356</v>
      </c>
      <c r="M3938" s="196"/>
      <c r="N3938" s="216">
        <v>0</v>
      </c>
      <c r="O3938" s="216">
        <v>0</v>
      </c>
      <c r="P3938" s="216">
        <v>69.599999999999994</v>
      </c>
      <c r="Q3938" s="335">
        <v>0</v>
      </c>
      <c r="R3938" s="234"/>
    </row>
    <row r="3939" spans="2:18" x14ac:dyDescent="0.25">
      <c r="B3939" s="232">
        <v>3943</v>
      </c>
      <c r="C3939" s="422">
        <v>45549</v>
      </c>
      <c r="D3939" s="195" t="s">
        <v>139</v>
      </c>
      <c r="E3939" s="196" t="s">
        <v>92</v>
      </c>
      <c r="F3939" s="196" t="s">
        <v>2</v>
      </c>
      <c r="G3939" s="196" t="s">
        <v>209</v>
      </c>
      <c r="H3939" s="196">
        <v>7</v>
      </c>
      <c r="I3939" s="196" t="s">
        <v>214</v>
      </c>
      <c r="J3939" s="196">
        <v>25</v>
      </c>
      <c r="K3939" s="448">
        <v>713370</v>
      </c>
      <c r="L3939" s="196" t="s">
        <v>2</v>
      </c>
      <c r="M3939" s="196" t="s">
        <v>297</v>
      </c>
      <c r="N3939" s="216">
        <v>175</v>
      </c>
      <c r="O3939" s="216">
        <v>0</v>
      </c>
      <c r="P3939" s="216">
        <v>0</v>
      </c>
      <c r="Q3939" s="335">
        <v>0</v>
      </c>
      <c r="R3939" s="234"/>
    </row>
    <row r="3940" spans="2:18" x14ac:dyDescent="0.25">
      <c r="B3940" s="232">
        <v>3944</v>
      </c>
      <c r="C3940" s="422">
        <v>45549</v>
      </c>
      <c r="D3940" s="195" t="s">
        <v>140</v>
      </c>
      <c r="E3940" s="196" t="s">
        <v>92</v>
      </c>
      <c r="F3940" s="196" t="s">
        <v>2</v>
      </c>
      <c r="G3940" s="196" t="s">
        <v>209</v>
      </c>
      <c r="H3940" s="196">
        <v>7</v>
      </c>
      <c r="I3940" s="196" t="s">
        <v>214</v>
      </c>
      <c r="J3940" s="196">
        <v>25</v>
      </c>
      <c r="K3940" s="448">
        <v>713370</v>
      </c>
      <c r="L3940" s="196" t="s">
        <v>2</v>
      </c>
      <c r="M3940" s="196" t="s">
        <v>297</v>
      </c>
      <c r="N3940" s="216">
        <v>175</v>
      </c>
      <c r="O3940" s="216">
        <v>0</v>
      </c>
      <c r="P3940" s="216">
        <v>0</v>
      </c>
      <c r="Q3940" s="335">
        <v>0</v>
      </c>
      <c r="R3940" s="234"/>
    </row>
    <row r="3941" spans="2:18" x14ac:dyDescent="0.25">
      <c r="B3941" s="232">
        <v>3945</v>
      </c>
      <c r="C3941" s="422">
        <v>45549</v>
      </c>
      <c r="D3941" s="195" t="s">
        <v>141</v>
      </c>
      <c r="E3941" s="196" t="s">
        <v>92</v>
      </c>
      <c r="F3941" s="196" t="s">
        <v>2</v>
      </c>
      <c r="G3941" s="196" t="s">
        <v>209</v>
      </c>
      <c r="H3941" s="196">
        <v>7</v>
      </c>
      <c r="I3941" s="196" t="s">
        <v>214</v>
      </c>
      <c r="J3941" s="196">
        <v>25</v>
      </c>
      <c r="K3941" s="448">
        <v>713370</v>
      </c>
      <c r="L3941" s="196" t="s">
        <v>2</v>
      </c>
      <c r="M3941" s="196" t="s">
        <v>297</v>
      </c>
      <c r="N3941" s="216">
        <v>175</v>
      </c>
      <c r="O3941" s="216">
        <v>0</v>
      </c>
      <c r="P3941" s="216">
        <v>0</v>
      </c>
      <c r="Q3941" s="335">
        <v>0</v>
      </c>
      <c r="R3941" s="234"/>
    </row>
    <row r="3942" spans="2:18" x14ac:dyDescent="0.25">
      <c r="B3942" s="232">
        <v>3946</v>
      </c>
      <c r="C3942" s="422">
        <v>45549</v>
      </c>
      <c r="D3942" s="195" t="s">
        <v>252</v>
      </c>
      <c r="E3942" s="196" t="s">
        <v>92</v>
      </c>
      <c r="F3942" s="196" t="s">
        <v>2</v>
      </c>
      <c r="G3942" s="196" t="s">
        <v>209</v>
      </c>
      <c r="H3942" s="196">
        <v>7</v>
      </c>
      <c r="I3942" s="196"/>
      <c r="J3942" s="196">
        <v>0</v>
      </c>
      <c r="K3942" s="448"/>
      <c r="L3942" s="196"/>
      <c r="M3942" s="196"/>
      <c r="N3942" s="216">
        <v>0</v>
      </c>
      <c r="O3942" s="216">
        <v>0</v>
      </c>
      <c r="P3942" s="216">
        <v>0</v>
      </c>
      <c r="Q3942" s="335">
        <v>0</v>
      </c>
      <c r="R3942" s="234"/>
    </row>
    <row r="3943" spans="2:18" x14ac:dyDescent="0.25">
      <c r="B3943" s="232">
        <v>3947</v>
      </c>
      <c r="C3943" s="422">
        <v>45549</v>
      </c>
      <c r="D3943" s="195" t="s">
        <v>259</v>
      </c>
      <c r="E3943" s="196" t="s">
        <v>92</v>
      </c>
      <c r="F3943" s="196" t="s">
        <v>2</v>
      </c>
      <c r="G3943" s="196" t="s">
        <v>209</v>
      </c>
      <c r="H3943" s="196">
        <v>7</v>
      </c>
      <c r="I3943" s="196"/>
      <c r="J3943" s="196">
        <v>0</v>
      </c>
      <c r="K3943" s="448"/>
      <c r="L3943" s="196"/>
      <c r="M3943" s="196"/>
      <c r="N3943" s="216">
        <v>0</v>
      </c>
      <c r="O3943" s="216">
        <v>0</v>
      </c>
      <c r="P3943" s="216">
        <v>0</v>
      </c>
      <c r="Q3943" s="335">
        <v>0</v>
      </c>
      <c r="R3943" s="234"/>
    </row>
    <row r="3944" spans="2:18" x14ac:dyDescent="0.25">
      <c r="B3944" s="232">
        <v>3948</v>
      </c>
      <c r="C3944" s="422">
        <v>45549</v>
      </c>
      <c r="D3944" s="195" t="s">
        <v>260</v>
      </c>
      <c r="E3944" s="196" t="s">
        <v>92</v>
      </c>
      <c r="F3944" s="196" t="s">
        <v>2</v>
      </c>
      <c r="G3944" s="196" t="s">
        <v>209</v>
      </c>
      <c r="H3944" s="196">
        <v>7</v>
      </c>
      <c r="I3944" s="196"/>
      <c r="J3944" s="196">
        <v>0</v>
      </c>
      <c r="K3944" s="448"/>
      <c r="L3944" s="196"/>
      <c r="M3944" s="196"/>
      <c r="N3944" s="216">
        <v>0</v>
      </c>
      <c r="O3944" s="216">
        <v>0</v>
      </c>
      <c r="P3944" s="216">
        <v>0</v>
      </c>
      <c r="Q3944" s="335">
        <v>0</v>
      </c>
      <c r="R3944" s="234"/>
    </row>
    <row r="3945" spans="2:18" x14ac:dyDescent="0.25">
      <c r="B3945" s="232">
        <v>3949</v>
      </c>
      <c r="C3945" s="422">
        <v>45549</v>
      </c>
      <c r="D3945" s="195" t="s">
        <v>379</v>
      </c>
      <c r="E3945" s="196" t="s">
        <v>269</v>
      </c>
      <c r="F3945" s="196" t="s">
        <v>381</v>
      </c>
      <c r="G3945" s="196" t="s">
        <v>210</v>
      </c>
      <c r="H3945" s="196">
        <v>4.1500000000000004</v>
      </c>
      <c r="I3945" s="196" t="s">
        <v>215</v>
      </c>
      <c r="J3945" s="196">
        <v>5</v>
      </c>
      <c r="K3945" s="448">
        <v>715100</v>
      </c>
      <c r="L3945" s="196" t="s">
        <v>381</v>
      </c>
      <c r="M3945" s="196" t="s">
        <v>298</v>
      </c>
      <c r="N3945" s="216">
        <v>0</v>
      </c>
      <c r="O3945" s="216">
        <v>23.862499999999997</v>
      </c>
      <c r="P3945" s="216">
        <v>0</v>
      </c>
      <c r="Q3945" s="335">
        <v>0</v>
      </c>
      <c r="R3945" s="234"/>
    </row>
    <row r="3946" spans="2:18" x14ac:dyDescent="0.25">
      <c r="B3946" s="232">
        <v>3950</v>
      </c>
      <c r="C3946" s="422">
        <v>45549</v>
      </c>
      <c r="D3946" s="195" t="s">
        <v>380</v>
      </c>
      <c r="E3946" s="196" t="s">
        <v>269</v>
      </c>
      <c r="F3946" s="196" t="s">
        <v>381</v>
      </c>
      <c r="G3946" s="196" t="s">
        <v>210</v>
      </c>
      <c r="H3946" s="196">
        <v>4.1500000000000004</v>
      </c>
      <c r="I3946" s="196" t="s">
        <v>215</v>
      </c>
      <c r="J3946" s="196">
        <v>5</v>
      </c>
      <c r="K3946" s="448">
        <v>715100</v>
      </c>
      <c r="L3946" s="196" t="s">
        <v>381</v>
      </c>
      <c r="M3946" s="196" t="s">
        <v>298</v>
      </c>
      <c r="N3946" s="216">
        <v>0</v>
      </c>
      <c r="O3946" s="216">
        <v>23.862499999999997</v>
      </c>
      <c r="P3946" s="216">
        <v>0</v>
      </c>
      <c r="Q3946" s="335">
        <v>0</v>
      </c>
      <c r="R3946" s="234"/>
    </row>
    <row r="3947" spans="2:18" x14ac:dyDescent="0.25">
      <c r="B3947" s="232">
        <v>3951</v>
      </c>
      <c r="C3947" s="422">
        <v>45549</v>
      </c>
      <c r="D3947" s="195" t="s">
        <v>489</v>
      </c>
      <c r="E3947" s="196" t="s">
        <v>269</v>
      </c>
      <c r="F3947" s="196" t="s">
        <v>381</v>
      </c>
      <c r="G3947" s="196" t="s">
        <v>210</v>
      </c>
      <c r="H3947" s="196">
        <v>4.1500000000000004</v>
      </c>
      <c r="I3947" s="196" t="s">
        <v>215</v>
      </c>
      <c r="J3947" s="196">
        <v>5</v>
      </c>
      <c r="K3947" s="448">
        <v>715100</v>
      </c>
      <c r="L3947" s="196" t="s">
        <v>381</v>
      </c>
      <c r="M3947" s="196" t="s">
        <v>298</v>
      </c>
      <c r="N3947" s="216">
        <v>0</v>
      </c>
      <c r="O3947" s="216">
        <v>23.862499999999997</v>
      </c>
      <c r="P3947" s="216">
        <v>0</v>
      </c>
      <c r="Q3947" s="335">
        <v>0</v>
      </c>
      <c r="R3947" s="234"/>
    </row>
    <row r="3948" spans="2:18" x14ac:dyDescent="0.25">
      <c r="B3948" s="232">
        <v>3952</v>
      </c>
      <c r="C3948" s="422">
        <v>45549</v>
      </c>
      <c r="D3948" s="195" t="s">
        <v>379</v>
      </c>
      <c r="E3948" s="196" t="s">
        <v>269</v>
      </c>
      <c r="F3948" s="196" t="s">
        <v>381</v>
      </c>
      <c r="G3948" s="196" t="s">
        <v>210</v>
      </c>
      <c r="H3948" s="196">
        <v>4.1500000000000004</v>
      </c>
      <c r="I3948" s="196" t="s">
        <v>215</v>
      </c>
      <c r="J3948" s="196">
        <v>19</v>
      </c>
      <c r="K3948" s="448">
        <v>715100</v>
      </c>
      <c r="L3948" s="196" t="s">
        <v>381</v>
      </c>
      <c r="M3948" s="196" t="s">
        <v>298</v>
      </c>
      <c r="N3948" s="216">
        <v>0</v>
      </c>
      <c r="O3948" s="216">
        <v>90.677500000000009</v>
      </c>
      <c r="P3948" s="216">
        <v>0</v>
      </c>
      <c r="Q3948" s="335">
        <v>0</v>
      </c>
      <c r="R3948" s="234"/>
    </row>
    <row r="3949" spans="2:18" x14ac:dyDescent="0.25">
      <c r="B3949" s="232">
        <v>3953</v>
      </c>
      <c r="C3949" s="422">
        <v>45549</v>
      </c>
      <c r="D3949" s="195" t="s">
        <v>380</v>
      </c>
      <c r="E3949" s="196" t="s">
        <v>269</v>
      </c>
      <c r="F3949" s="196" t="s">
        <v>381</v>
      </c>
      <c r="G3949" s="196" t="s">
        <v>210</v>
      </c>
      <c r="H3949" s="196">
        <v>4.1500000000000004</v>
      </c>
      <c r="I3949" s="196" t="s">
        <v>215</v>
      </c>
      <c r="J3949" s="196">
        <v>19</v>
      </c>
      <c r="K3949" s="448">
        <v>715100</v>
      </c>
      <c r="L3949" s="196" t="s">
        <v>381</v>
      </c>
      <c r="M3949" s="196" t="s">
        <v>298</v>
      </c>
      <c r="N3949" s="216">
        <v>0</v>
      </c>
      <c r="O3949" s="216">
        <v>90.677500000000009</v>
      </c>
      <c r="P3949" s="216">
        <v>0</v>
      </c>
      <c r="Q3949" s="335">
        <v>0</v>
      </c>
      <c r="R3949" s="234"/>
    </row>
    <row r="3950" spans="2:18" x14ac:dyDescent="0.25">
      <c r="B3950" s="232">
        <v>3954</v>
      </c>
      <c r="C3950" s="422">
        <v>45549</v>
      </c>
      <c r="D3950" s="195" t="s">
        <v>489</v>
      </c>
      <c r="E3950" s="196" t="s">
        <v>269</v>
      </c>
      <c r="F3950" s="196" t="s">
        <v>381</v>
      </c>
      <c r="G3950" s="196" t="s">
        <v>210</v>
      </c>
      <c r="H3950" s="196">
        <v>4.1500000000000004</v>
      </c>
      <c r="I3950" s="196" t="s">
        <v>215</v>
      </c>
      <c r="J3950" s="196">
        <v>19</v>
      </c>
      <c r="K3950" s="448">
        <v>715100</v>
      </c>
      <c r="L3950" s="196" t="s">
        <v>381</v>
      </c>
      <c r="M3950" s="196" t="s">
        <v>298</v>
      </c>
      <c r="N3950" s="216">
        <v>0</v>
      </c>
      <c r="O3950" s="216">
        <v>90.677500000000009</v>
      </c>
      <c r="P3950" s="216">
        <v>0</v>
      </c>
      <c r="Q3950" s="335">
        <v>0</v>
      </c>
      <c r="R3950" s="234"/>
    </row>
    <row r="3951" spans="2:18" x14ac:dyDescent="0.25">
      <c r="B3951" s="232">
        <v>3955</v>
      </c>
      <c r="C3951" s="422">
        <v>45549</v>
      </c>
      <c r="D3951" s="195" t="s">
        <v>96</v>
      </c>
      <c r="E3951" s="196" t="s">
        <v>159</v>
      </c>
      <c r="F3951" s="196" t="s">
        <v>1</v>
      </c>
      <c r="G3951" s="196" t="s">
        <v>159</v>
      </c>
      <c r="H3951" s="196">
        <v>11.8</v>
      </c>
      <c r="I3951" s="196" t="s">
        <v>66</v>
      </c>
      <c r="J3951" s="196">
        <v>4</v>
      </c>
      <c r="K3951" s="448"/>
      <c r="L3951" s="196" t="s">
        <v>356</v>
      </c>
      <c r="M3951" s="196"/>
      <c r="N3951" s="216">
        <v>0</v>
      </c>
      <c r="O3951" s="216">
        <v>0</v>
      </c>
      <c r="P3951" s="216">
        <v>47.2</v>
      </c>
      <c r="Q3951" s="335">
        <v>0</v>
      </c>
      <c r="R3951" s="234"/>
    </row>
    <row r="3952" spans="2:18" x14ac:dyDescent="0.25">
      <c r="B3952" s="232">
        <v>3956</v>
      </c>
      <c r="C3952" s="422">
        <v>45549</v>
      </c>
      <c r="D3952" s="195" t="s">
        <v>128</v>
      </c>
      <c r="E3952" s="196" t="s">
        <v>159</v>
      </c>
      <c r="F3952" s="196" t="s">
        <v>1</v>
      </c>
      <c r="G3952" s="196" t="s">
        <v>159</v>
      </c>
      <c r="H3952" s="196">
        <v>11.8</v>
      </c>
      <c r="I3952" s="196" t="s">
        <v>66</v>
      </c>
      <c r="J3952" s="196">
        <v>4</v>
      </c>
      <c r="K3952" s="448"/>
      <c r="L3952" s="196" t="s">
        <v>356</v>
      </c>
      <c r="M3952" s="196"/>
      <c r="N3952" s="216">
        <v>0</v>
      </c>
      <c r="O3952" s="216">
        <v>0</v>
      </c>
      <c r="P3952" s="216">
        <v>47.2</v>
      </c>
      <c r="Q3952" s="335">
        <v>0</v>
      </c>
      <c r="R3952" s="234"/>
    </row>
    <row r="3953" spans="2:31" x14ac:dyDescent="0.25">
      <c r="B3953" s="232">
        <v>3957</v>
      </c>
      <c r="C3953" s="422">
        <v>45549</v>
      </c>
      <c r="D3953" s="195" t="s">
        <v>255</v>
      </c>
      <c r="E3953" s="196" t="s">
        <v>159</v>
      </c>
      <c r="F3953" s="196" t="s">
        <v>65</v>
      </c>
      <c r="G3953" s="196" t="s">
        <v>159</v>
      </c>
      <c r="H3953" s="196">
        <v>30.5</v>
      </c>
      <c r="I3953" s="196"/>
      <c r="J3953" s="196">
        <v>0</v>
      </c>
      <c r="K3953" s="448"/>
      <c r="L3953" s="196"/>
      <c r="M3953" s="196"/>
      <c r="N3953" s="216">
        <v>0</v>
      </c>
      <c r="O3953" s="216">
        <v>0</v>
      </c>
      <c r="P3953" s="216">
        <v>0</v>
      </c>
      <c r="Q3953" s="335">
        <v>0</v>
      </c>
      <c r="R3953" s="234"/>
      <c r="S3953" s="195"/>
      <c r="T3953" s="196"/>
      <c r="U3953" s="196"/>
      <c r="V3953" s="196"/>
      <c r="W3953" s="196"/>
      <c r="X3953" s="196"/>
      <c r="Y3953" s="196"/>
      <c r="Z3953" s="196"/>
      <c r="AA3953" s="196"/>
      <c r="AB3953" s="196"/>
      <c r="AC3953" s="196"/>
      <c r="AD3953" s="196"/>
      <c r="AE3953" s="196"/>
    </row>
    <row r="3954" spans="2:31" x14ac:dyDescent="0.25">
      <c r="B3954" s="314">
        <v>3958</v>
      </c>
      <c r="C3954" s="315">
        <v>45549</v>
      </c>
      <c r="D3954" s="316" t="s">
        <v>467</v>
      </c>
      <c r="E3954" s="198" t="s">
        <v>159</v>
      </c>
      <c r="F3954" s="198" t="s">
        <v>63</v>
      </c>
      <c r="G3954" s="198" t="s">
        <v>159</v>
      </c>
      <c r="H3954" s="196">
        <v>13</v>
      </c>
      <c r="I3954" s="198" t="s">
        <v>66</v>
      </c>
      <c r="J3954" s="198">
        <v>4</v>
      </c>
      <c r="K3954" s="450"/>
      <c r="L3954" s="198" t="s">
        <v>356</v>
      </c>
      <c r="M3954" s="198"/>
      <c r="N3954" s="218">
        <v>0</v>
      </c>
      <c r="O3954" s="218">
        <v>0</v>
      </c>
      <c r="P3954" s="218">
        <v>52</v>
      </c>
      <c r="Q3954" s="336">
        <v>0</v>
      </c>
      <c r="R3954" s="317"/>
      <c r="S3954" s="278"/>
      <c r="T3954" s="326"/>
      <c r="U3954" s="326"/>
      <c r="V3954" s="326"/>
      <c r="W3954" s="326"/>
      <c r="X3954" s="326"/>
      <c r="Y3954" s="326"/>
      <c r="Z3954" s="326"/>
      <c r="AA3954" s="326"/>
      <c r="AB3954" s="326"/>
      <c r="AC3954" s="326"/>
      <c r="AD3954" s="326"/>
      <c r="AE3954" s="326"/>
    </row>
    <row r="3955" spans="2:31" x14ac:dyDescent="0.25">
      <c r="B3955" s="232">
        <v>3959</v>
      </c>
      <c r="C3955" s="422">
        <v>45550</v>
      </c>
      <c r="D3955" s="195" t="s">
        <v>505</v>
      </c>
      <c r="E3955" s="196" t="s">
        <v>130</v>
      </c>
      <c r="F3955" s="196" t="s">
        <v>130</v>
      </c>
      <c r="G3955" s="196" t="s">
        <v>304</v>
      </c>
      <c r="H3955" s="196">
        <v>1</v>
      </c>
      <c r="I3955" s="196" t="s">
        <v>303</v>
      </c>
      <c r="J3955" s="196">
        <v>129</v>
      </c>
      <c r="K3955" s="448"/>
      <c r="L3955" s="196"/>
      <c r="M3955" s="196" t="s">
        <v>482</v>
      </c>
      <c r="N3955" s="216">
        <v>0</v>
      </c>
      <c r="O3955" s="216">
        <v>0</v>
      </c>
      <c r="P3955" s="216">
        <v>0</v>
      </c>
      <c r="Q3955" s="335">
        <v>0</v>
      </c>
      <c r="R3955" s="234"/>
      <c r="S3955" s="195"/>
      <c r="T3955" s="196"/>
      <c r="U3955" s="196"/>
      <c r="V3955" s="196"/>
      <c r="W3955" s="196"/>
      <c r="X3955" s="196"/>
      <c r="Y3955" s="196"/>
      <c r="Z3955" s="196"/>
      <c r="AA3955" s="196"/>
      <c r="AB3955" s="196"/>
      <c r="AC3955" s="196"/>
      <c r="AD3955" s="196"/>
      <c r="AE3955" s="196"/>
    </row>
    <row r="3956" spans="2:31" x14ac:dyDescent="0.25">
      <c r="B3956" s="232">
        <v>3960</v>
      </c>
      <c r="C3956" s="422">
        <v>45550</v>
      </c>
      <c r="D3956" s="195" t="s">
        <v>474</v>
      </c>
      <c r="E3956" s="196" t="s">
        <v>92</v>
      </c>
      <c r="F3956" s="196" t="s">
        <v>470</v>
      </c>
      <c r="G3956" s="196" t="s">
        <v>210</v>
      </c>
      <c r="H3956" s="196">
        <v>4.1500000000000004</v>
      </c>
      <c r="I3956" s="196" t="s">
        <v>215</v>
      </c>
      <c r="J3956" s="196">
        <v>33</v>
      </c>
      <c r="K3956" s="448">
        <v>715450</v>
      </c>
      <c r="L3956" s="196" t="s">
        <v>470</v>
      </c>
      <c r="M3956" s="196" t="s">
        <v>297</v>
      </c>
      <c r="N3956" s="216">
        <v>0</v>
      </c>
      <c r="O3956" s="216">
        <v>157.49250000000001</v>
      </c>
      <c r="P3956" s="216">
        <v>0</v>
      </c>
      <c r="Q3956" s="335">
        <v>0</v>
      </c>
      <c r="R3956" s="234"/>
      <c r="S3956" s="278"/>
      <c r="T3956" s="326"/>
      <c r="U3956" s="326"/>
      <c r="V3956" s="326"/>
      <c r="W3956" s="326"/>
      <c r="X3956" s="326"/>
      <c r="Y3956" s="326"/>
      <c r="Z3956" s="326"/>
      <c r="AA3956" s="326"/>
      <c r="AB3956" s="326"/>
      <c r="AC3956" s="326"/>
      <c r="AD3956" s="326"/>
      <c r="AE3956" s="326"/>
    </row>
    <row r="3957" spans="2:31" x14ac:dyDescent="0.25">
      <c r="B3957" s="232">
        <v>3961</v>
      </c>
      <c r="C3957" s="422">
        <v>45550</v>
      </c>
      <c r="D3957" s="195" t="s">
        <v>475</v>
      </c>
      <c r="E3957" s="196" t="s">
        <v>92</v>
      </c>
      <c r="F3957" s="196" t="s">
        <v>470</v>
      </c>
      <c r="G3957" s="196" t="s">
        <v>210</v>
      </c>
      <c r="H3957" s="196">
        <v>4.1500000000000004</v>
      </c>
      <c r="I3957" s="196" t="s">
        <v>215</v>
      </c>
      <c r="J3957" s="196">
        <v>31</v>
      </c>
      <c r="K3957" s="448">
        <v>715450</v>
      </c>
      <c r="L3957" s="196" t="s">
        <v>470</v>
      </c>
      <c r="M3957" s="196" t="s">
        <v>297</v>
      </c>
      <c r="N3957" s="216">
        <v>0</v>
      </c>
      <c r="O3957" s="216">
        <v>147.94749999999999</v>
      </c>
      <c r="P3957" s="216">
        <v>0</v>
      </c>
      <c r="Q3957" s="335">
        <v>0</v>
      </c>
      <c r="R3957" s="234"/>
      <c r="S3957" s="195"/>
      <c r="T3957" s="196"/>
      <c r="U3957" s="196"/>
      <c r="V3957" s="196"/>
      <c r="W3957" s="196"/>
      <c r="X3957" s="196"/>
      <c r="Y3957" s="196"/>
      <c r="Z3957" s="196"/>
      <c r="AA3957" s="196"/>
      <c r="AB3957" s="196"/>
      <c r="AC3957" s="196"/>
      <c r="AD3957" s="196"/>
      <c r="AE3957" s="196"/>
    </row>
    <row r="3958" spans="2:31" x14ac:dyDescent="0.25">
      <c r="B3958" s="232">
        <v>3962</v>
      </c>
      <c r="C3958" s="422">
        <v>45550</v>
      </c>
      <c r="D3958" s="195" t="s">
        <v>476</v>
      </c>
      <c r="E3958" s="196" t="s">
        <v>92</v>
      </c>
      <c r="F3958" s="196" t="s">
        <v>470</v>
      </c>
      <c r="G3958" s="196" t="s">
        <v>210</v>
      </c>
      <c r="H3958" s="196">
        <v>4.1500000000000004</v>
      </c>
      <c r="I3958" s="196" t="s">
        <v>215</v>
      </c>
      <c r="J3958" s="196">
        <v>28</v>
      </c>
      <c r="K3958" s="448">
        <v>715450</v>
      </c>
      <c r="L3958" s="196" t="s">
        <v>470</v>
      </c>
      <c r="M3958" s="196" t="s">
        <v>297</v>
      </c>
      <c r="N3958" s="216">
        <v>0</v>
      </c>
      <c r="O3958" s="216">
        <v>133.63</v>
      </c>
      <c r="P3958" s="216">
        <v>0</v>
      </c>
      <c r="Q3958" s="335">
        <v>0</v>
      </c>
      <c r="R3958" s="234"/>
      <c r="S3958" s="278"/>
      <c r="T3958" s="326"/>
      <c r="U3958" s="326"/>
      <c r="V3958" s="326"/>
      <c r="W3958" s="326"/>
      <c r="X3958" s="326"/>
      <c r="Y3958" s="326"/>
      <c r="Z3958" s="326"/>
      <c r="AA3958" s="326"/>
      <c r="AB3958" s="326"/>
      <c r="AC3958" s="326"/>
      <c r="AD3958" s="326"/>
      <c r="AE3958" s="326"/>
    </row>
    <row r="3959" spans="2:31" x14ac:dyDescent="0.25">
      <c r="B3959" s="232">
        <v>3963</v>
      </c>
      <c r="C3959" s="422">
        <v>45550</v>
      </c>
      <c r="D3959" s="195" t="s">
        <v>116</v>
      </c>
      <c r="E3959" s="196" t="s">
        <v>92</v>
      </c>
      <c r="F3959" s="196" t="s">
        <v>1</v>
      </c>
      <c r="G3959" s="196" t="s">
        <v>209</v>
      </c>
      <c r="H3959" s="196">
        <v>6.65</v>
      </c>
      <c r="I3959" s="196" t="s">
        <v>215</v>
      </c>
      <c r="J3959" s="196">
        <v>18</v>
      </c>
      <c r="K3959" s="448">
        <v>715450</v>
      </c>
      <c r="L3959" s="196" t="s">
        <v>62</v>
      </c>
      <c r="M3959" s="196" t="s">
        <v>297</v>
      </c>
      <c r="N3959" s="216">
        <v>0</v>
      </c>
      <c r="O3959" s="216">
        <v>137.655</v>
      </c>
      <c r="P3959" s="216">
        <v>0</v>
      </c>
      <c r="Q3959" s="335">
        <v>0</v>
      </c>
      <c r="R3959" s="234"/>
      <c r="S3959" s="195"/>
      <c r="T3959" s="196"/>
      <c r="U3959" s="196"/>
      <c r="V3959" s="196"/>
      <c r="W3959" s="196"/>
      <c r="X3959" s="196"/>
      <c r="Y3959" s="196"/>
      <c r="Z3959" s="196"/>
      <c r="AA3959" s="196"/>
      <c r="AB3959" s="196"/>
      <c r="AC3959" s="196"/>
      <c r="AD3959" s="196"/>
      <c r="AE3959" s="196"/>
    </row>
    <row r="3960" spans="2:31" x14ac:dyDescent="0.25">
      <c r="B3960" s="232">
        <v>3964</v>
      </c>
      <c r="C3960" s="422">
        <v>45550</v>
      </c>
      <c r="D3960" s="195" t="s">
        <v>116</v>
      </c>
      <c r="E3960" s="196" t="s">
        <v>92</v>
      </c>
      <c r="F3960" s="196" t="s">
        <v>1</v>
      </c>
      <c r="G3960" s="196" t="s">
        <v>209</v>
      </c>
      <c r="H3960" s="196">
        <v>6.65</v>
      </c>
      <c r="I3960" s="196" t="s">
        <v>247</v>
      </c>
      <c r="J3960" s="196">
        <v>23</v>
      </c>
      <c r="K3960" s="448">
        <v>714423</v>
      </c>
      <c r="L3960" s="196" t="s">
        <v>1</v>
      </c>
      <c r="M3960" s="196" t="s">
        <v>514</v>
      </c>
      <c r="N3960" s="216">
        <f t="shared" ref="N3960" si="245">IF(I3960=$N$5,J3960*H3960,0)</f>
        <v>0</v>
      </c>
      <c r="O3960" s="216">
        <f t="shared" ref="O3960" si="246">IF(I3960=$O$5,J3960*H3960,0)*1.15</f>
        <v>0</v>
      </c>
      <c r="P3960" s="216">
        <f t="shared" ref="P3960" si="247">IF(I3960=$P$5,J3960*H3960,0)</f>
        <v>0</v>
      </c>
      <c r="Q3960" s="335">
        <f t="shared" ref="Q3960" si="248">IF(I3960=$Q$5,J3960*H3960,0)</f>
        <v>152.95000000000002</v>
      </c>
      <c r="R3960" s="234"/>
      <c r="S3960" s="278"/>
      <c r="T3960" s="326"/>
      <c r="U3960" s="326"/>
      <c r="V3960" s="326"/>
      <c r="W3960" s="326"/>
      <c r="X3960" s="326"/>
      <c r="Y3960" s="326"/>
      <c r="Z3960" s="326"/>
      <c r="AA3960" s="326"/>
      <c r="AB3960" s="326"/>
      <c r="AC3960" s="326"/>
      <c r="AD3960" s="326"/>
      <c r="AE3960" s="326"/>
    </row>
    <row r="3961" spans="2:31" x14ac:dyDescent="0.25">
      <c r="B3961" s="232">
        <v>3965</v>
      </c>
      <c r="C3961" s="422">
        <v>45550</v>
      </c>
      <c r="D3961" s="195" t="s">
        <v>94</v>
      </c>
      <c r="E3961" s="196" t="s">
        <v>92</v>
      </c>
      <c r="F3961" s="196" t="s">
        <v>1</v>
      </c>
      <c r="G3961" s="196" t="s">
        <v>209</v>
      </c>
      <c r="H3961" s="196">
        <v>6.65</v>
      </c>
      <c r="I3961" s="196" t="s">
        <v>215</v>
      </c>
      <c r="J3961" s="196">
        <v>26</v>
      </c>
      <c r="K3961" s="448">
        <v>715450</v>
      </c>
      <c r="L3961" s="196" t="s">
        <v>62</v>
      </c>
      <c r="M3961" s="196" t="s">
        <v>297</v>
      </c>
      <c r="N3961" s="216">
        <v>0</v>
      </c>
      <c r="O3961" s="216">
        <v>198.83499999999998</v>
      </c>
      <c r="P3961" s="216">
        <v>0</v>
      </c>
      <c r="Q3961" s="335">
        <v>0</v>
      </c>
      <c r="R3961" s="234"/>
      <c r="S3961" s="195"/>
      <c r="T3961" s="196"/>
      <c r="U3961" s="196"/>
      <c r="V3961" s="196"/>
      <c r="W3961" s="196"/>
      <c r="X3961" s="196"/>
      <c r="Y3961" s="196"/>
      <c r="Z3961" s="196"/>
      <c r="AA3961" s="196"/>
      <c r="AB3961" s="196"/>
      <c r="AC3961" s="196"/>
      <c r="AD3961" s="196"/>
      <c r="AE3961" s="196"/>
    </row>
    <row r="3962" spans="2:31" x14ac:dyDescent="0.25">
      <c r="B3962" s="232">
        <v>3966</v>
      </c>
      <c r="C3962" s="422">
        <v>45550</v>
      </c>
      <c r="D3962" s="195" t="s">
        <v>91</v>
      </c>
      <c r="E3962" s="196" t="s">
        <v>92</v>
      </c>
      <c r="F3962" s="196" t="s">
        <v>1</v>
      </c>
      <c r="G3962" s="196" t="s">
        <v>209</v>
      </c>
      <c r="H3962" s="196">
        <v>6.65</v>
      </c>
      <c r="I3962" s="196" t="s">
        <v>215</v>
      </c>
      <c r="J3962" s="196">
        <v>1</v>
      </c>
      <c r="K3962" s="448">
        <v>715450</v>
      </c>
      <c r="L3962" s="196" t="s">
        <v>62</v>
      </c>
      <c r="M3962" s="196" t="s">
        <v>297</v>
      </c>
      <c r="N3962" s="216">
        <v>0</v>
      </c>
      <c r="O3962" s="216">
        <v>7.6475</v>
      </c>
      <c r="P3962" s="216">
        <v>0</v>
      </c>
      <c r="Q3962" s="335">
        <v>0</v>
      </c>
      <c r="R3962" s="234"/>
      <c r="S3962" s="278"/>
      <c r="T3962" s="326"/>
      <c r="U3962" s="326"/>
      <c r="V3962" s="326"/>
      <c r="W3962" s="326"/>
      <c r="X3962" s="326"/>
      <c r="Y3962" s="326"/>
      <c r="Z3962" s="326"/>
      <c r="AA3962" s="326"/>
      <c r="AB3962" s="326"/>
      <c r="AC3962" s="326"/>
      <c r="AD3962" s="326"/>
      <c r="AE3962" s="326"/>
    </row>
    <row r="3963" spans="2:31" x14ac:dyDescent="0.25">
      <c r="B3963" s="232">
        <v>3967</v>
      </c>
      <c r="C3963" s="422">
        <v>45550</v>
      </c>
      <c r="D3963" s="195" t="s">
        <v>91</v>
      </c>
      <c r="E3963" s="196" t="s">
        <v>92</v>
      </c>
      <c r="F3963" s="196" t="s">
        <v>1</v>
      </c>
      <c r="G3963" s="196" t="s">
        <v>209</v>
      </c>
      <c r="H3963" s="196">
        <v>6.65</v>
      </c>
      <c r="I3963" s="196" t="s">
        <v>215</v>
      </c>
      <c r="J3963" s="196">
        <v>4</v>
      </c>
      <c r="K3963" s="448">
        <v>715650</v>
      </c>
      <c r="L3963" s="196" t="s">
        <v>381</v>
      </c>
      <c r="M3963" s="196" t="s">
        <v>298</v>
      </c>
      <c r="N3963" s="216">
        <v>0</v>
      </c>
      <c r="O3963" s="216">
        <v>30.59</v>
      </c>
      <c r="P3963" s="216">
        <v>0</v>
      </c>
      <c r="Q3963" s="335">
        <v>0</v>
      </c>
      <c r="R3963" s="234"/>
      <c r="S3963" s="195"/>
      <c r="T3963" s="196"/>
      <c r="U3963" s="196"/>
      <c r="V3963" s="196"/>
      <c r="W3963" s="196"/>
      <c r="X3963" s="196"/>
      <c r="Y3963" s="196"/>
      <c r="Z3963" s="196"/>
      <c r="AA3963" s="196"/>
      <c r="AB3963" s="196"/>
      <c r="AC3963" s="196"/>
      <c r="AD3963" s="196"/>
      <c r="AE3963" s="196"/>
    </row>
    <row r="3964" spans="2:31" x14ac:dyDescent="0.25">
      <c r="B3964" s="232">
        <v>3968</v>
      </c>
      <c r="C3964" s="422">
        <v>45550</v>
      </c>
      <c r="D3964" s="195" t="s">
        <v>91</v>
      </c>
      <c r="E3964" s="196" t="s">
        <v>92</v>
      </c>
      <c r="F3964" s="196" t="s">
        <v>1</v>
      </c>
      <c r="G3964" s="196" t="s">
        <v>209</v>
      </c>
      <c r="H3964" s="196">
        <v>6.65</v>
      </c>
      <c r="I3964" s="196" t="s">
        <v>247</v>
      </c>
      <c r="J3964" s="196">
        <v>10</v>
      </c>
      <c r="K3964" s="448">
        <v>714423</v>
      </c>
      <c r="L3964" s="196" t="s">
        <v>1</v>
      </c>
      <c r="M3964" s="196" t="s">
        <v>514</v>
      </c>
      <c r="N3964" s="216">
        <f t="shared" ref="N3964" si="249">IF(I3964=$N$5,J3964*H3964,0)</f>
        <v>0</v>
      </c>
      <c r="O3964" s="216">
        <f t="shared" ref="O3964" si="250">IF(I3964=$O$5,J3964*H3964,0)*1.15</f>
        <v>0</v>
      </c>
      <c r="P3964" s="216">
        <f t="shared" ref="P3964" si="251">IF(I3964=$P$5,J3964*H3964,0)</f>
        <v>0</v>
      </c>
      <c r="Q3964" s="335">
        <f t="shared" ref="Q3964" si="252">IF(I3964=$Q$5,J3964*H3964,0)</f>
        <v>66.5</v>
      </c>
      <c r="R3964" s="234"/>
      <c r="S3964" s="278"/>
      <c r="T3964" s="326"/>
      <c r="U3964" s="326"/>
      <c r="V3964" s="326"/>
      <c r="W3964" s="326"/>
      <c r="X3964" s="326"/>
      <c r="Y3964" s="326"/>
      <c r="Z3964" s="326"/>
      <c r="AA3964" s="326"/>
      <c r="AB3964" s="326"/>
      <c r="AC3964" s="326"/>
      <c r="AD3964" s="326"/>
      <c r="AE3964" s="326"/>
    </row>
    <row r="3965" spans="2:31" x14ac:dyDescent="0.25">
      <c r="B3965" s="232">
        <v>3969</v>
      </c>
      <c r="C3965" s="422">
        <v>45550</v>
      </c>
      <c r="D3965" s="195" t="s">
        <v>154</v>
      </c>
      <c r="E3965" s="196" t="s">
        <v>92</v>
      </c>
      <c r="F3965" s="196" t="s">
        <v>62</v>
      </c>
      <c r="G3965" s="196" t="s">
        <v>210</v>
      </c>
      <c r="H3965" s="196">
        <v>4.1500000000000004</v>
      </c>
      <c r="I3965" s="196" t="s">
        <v>215</v>
      </c>
      <c r="J3965" s="196">
        <v>32</v>
      </c>
      <c r="K3965" s="448">
        <v>715450</v>
      </c>
      <c r="L3965" s="196" t="s">
        <v>62</v>
      </c>
      <c r="M3965" s="196" t="s">
        <v>297</v>
      </c>
      <c r="N3965" s="216">
        <v>0</v>
      </c>
      <c r="O3965" s="216">
        <v>152.72</v>
      </c>
      <c r="P3965" s="216">
        <v>0</v>
      </c>
      <c r="Q3965" s="335">
        <v>0</v>
      </c>
      <c r="R3965" s="234"/>
      <c r="S3965" s="195"/>
      <c r="T3965" s="196"/>
      <c r="U3965" s="196"/>
      <c r="V3965" s="196"/>
      <c r="W3965" s="196"/>
      <c r="X3965" s="196"/>
      <c r="Y3965" s="196"/>
      <c r="Z3965" s="196"/>
      <c r="AA3965" s="196"/>
      <c r="AB3965" s="196"/>
      <c r="AC3965" s="196"/>
      <c r="AD3965" s="196"/>
      <c r="AE3965" s="196"/>
    </row>
    <row r="3966" spans="2:31" x14ac:dyDescent="0.25">
      <c r="B3966" s="232">
        <v>3970</v>
      </c>
      <c r="C3966" s="422">
        <v>45550</v>
      </c>
      <c r="D3966" s="195" t="s">
        <v>155</v>
      </c>
      <c r="E3966" s="196" t="s">
        <v>92</v>
      </c>
      <c r="F3966" s="196" t="s">
        <v>62</v>
      </c>
      <c r="G3966" s="196" t="s">
        <v>210</v>
      </c>
      <c r="H3966" s="196">
        <v>4.1500000000000004</v>
      </c>
      <c r="I3966" s="196" t="s">
        <v>215</v>
      </c>
      <c r="J3966" s="196">
        <v>32</v>
      </c>
      <c r="K3966" s="448">
        <v>715450</v>
      </c>
      <c r="L3966" s="196" t="s">
        <v>62</v>
      </c>
      <c r="M3966" s="196" t="s">
        <v>297</v>
      </c>
      <c r="N3966" s="216">
        <v>0</v>
      </c>
      <c r="O3966" s="216">
        <v>152.72</v>
      </c>
      <c r="P3966" s="216">
        <v>0</v>
      </c>
      <c r="Q3966" s="335">
        <v>0</v>
      </c>
      <c r="R3966" s="234"/>
      <c r="S3966" s="278"/>
      <c r="T3966" s="326"/>
      <c r="U3966" s="326"/>
      <c r="V3966" s="326"/>
      <c r="W3966" s="326"/>
      <c r="X3966" s="326"/>
      <c r="Y3966" s="326"/>
      <c r="Z3966" s="326"/>
      <c r="AA3966" s="326"/>
      <c r="AB3966" s="326"/>
      <c r="AC3966" s="326"/>
      <c r="AD3966" s="326"/>
      <c r="AE3966" s="326"/>
    </row>
    <row r="3967" spans="2:31" x14ac:dyDescent="0.25">
      <c r="B3967" s="232">
        <v>3971</v>
      </c>
      <c r="C3967" s="422">
        <v>45550</v>
      </c>
      <c r="D3967" s="195" t="s">
        <v>426</v>
      </c>
      <c r="E3967" s="196" t="s">
        <v>159</v>
      </c>
      <c r="F3967" s="196" t="s">
        <v>381</v>
      </c>
      <c r="G3967" s="196" t="s">
        <v>159</v>
      </c>
      <c r="H3967" s="196">
        <v>10</v>
      </c>
      <c r="I3967" s="196"/>
      <c r="J3967" s="196">
        <v>0</v>
      </c>
      <c r="K3967" s="448"/>
      <c r="L3967" s="196"/>
      <c r="M3967" s="196"/>
      <c r="N3967" s="216">
        <v>0</v>
      </c>
      <c r="O3967" s="216">
        <v>0</v>
      </c>
      <c r="P3967" s="216">
        <v>0</v>
      </c>
      <c r="Q3967" s="335">
        <v>0</v>
      </c>
      <c r="R3967" s="234"/>
      <c r="S3967" s="195"/>
      <c r="T3967" s="196"/>
      <c r="U3967" s="196"/>
      <c r="V3967" s="196"/>
      <c r="W3967" s="196"/>
      <c r="X3967" s="196"/>
      <c r="Y3967" s="196"/>
      <c r="Z3967" s="196"/>
      <c r="AA3967" s="196"/>
      <c r="AB3967" s="196"/>
      <c r="AC3967" s="196"/>
      <c r="AD3967" s="196"/>
      <c r="AE3967" s="196"/>
    </row>
    <row r="3968" spans="2:31" x14ac:dyDescent="0.25">
      <c r="B3968" s="232">
        <v>3972</v>
      </c>
      <c r="C3968" s="422">
        <v>45550</v>
      </c>
      <c r="D3968" s="195" t="s">
        <v>277</v>
      </c>
      <c r="E3968" s="196" t="s">
        <v>176</v>
      </c>
      <c r="F3968" s="196" t="s">
        <v>7</v>
      </c>
      <c r="G3968" s="196" t="s">
        <v>209</v>
      </c>
      <c r="H3968" s="196">
        <v>7</v>
      </c>
      <c r="I3968" s="196" t="s">
        <v>214</v>
      </c>
      <c r="J3968" s="196">
        <v>45</v>
      </c>
      <c r="K3968" s="448">
        <v>723200</v>
      </c>
      <c r="L3968" s="196" t="s">
        <v>7</v>
      </c>
      <c r="M3968" s="196" t="s">
        <v>297</v>
      </c>
      <c r="N3968" s="216">
        <v>315</v>
      </c>
      <c r="O3968" s="216">
        <v>0</v>
      </c>
      <c r="P3968" s="216">
        <v>0</v>
      </c>
      <c r="Q3968" s="335">
        <v>0</v>
      </c>
      <c r="R3968" s="234"/>
      <c r="S3968" s="278"/>
      <c r="T3968" s="326"/>
      <c r="U3968" s="326"/>
      <c r="V3968" s="326"/>
      <c r="W3968" s="326"/>
      <c r="X3968" s="326"/>
      <c r="Y3968" s="326"/>
      <c r="Z3968" s="326"/>
      <c r="AA3968" s="326"/>
      <c r="AB3968" s="326"/>
      <c r="AC3968" s="326"/>
      <c r="AD3968" s="326"/>
      <c r="AE3968" s="326"/>
    </row>
    <row r="3969" spans="2:31" x14ac:dyDescent="0.25">
      <c r="B3969" s="232">
        <v>3973</v>
      </c>
      <c r="C3969" s="422">
        <v>45550</v>
      </c>
      <c r="D3969" s="195" t="s">
        <v>261</v>
      </c>
      <c r="E3969" s="196" t="s">
        <v>269</v>
      </c>
      <c r="F3969" s="196" t="s">
        <v>7</v>
      </c>
      <c r="G3969" s="196" t="s">
        <v>210</v>
      </c>
      <c r="H3969" s="196">
        <v>5</v>
      </c>
      <c r="I3969" s="196" t="s">
        <v>214</v>
      </c>
      <c r="J3969" s="196">
        <v>49</v>
      </c>
      <c r="K3969" s="448">
        <v>723200</v>
      </c>
      <c r="L3969" s="196" t="s">
        <v>7</v>
      </c>
      <c r="M3969" s="196" t="s">
        <v>297</v>
      </c>
      <c r="N3969" s="216">
        <v>245</v>
      </c>
      <c r="O3969" s="216">
        <v>0</v>
      </c>
      <c r="P3969" s="216">
        <v>0</v>
      </c>
      <c r="Q3969" s="335">
        <v>0</v>
      </c>
      <c r="R3969" s="234"/>
      <c r="S3969" s="195"/>
      <c r="T3969" s="196"/>
      <c r="U3969" s="196"/>
      <c r="V3969" s="196"/>
      <c r="W3969" s="196"/>
      <c r="X3969" s="196"/>
      <c r="Y3969" s="196"/>
      <c r="Z3969" s="196"/>
      <c r="AA3969" s="196"/>
      <c r="AB3969" s="196"/>
      <c r="AC3969" s="196"/>
      <c r="AD3969" s="196"/>
      <c r="AE3969" s="196"/>
    </row>
    <row r="3970" spans="2:31" x14ac:dyDescent="0.25">
      <c r="B3970" s="232">
        <v>3974</v>
      </c>
      <c r="C3970" s="422">
        <v>45550</v>
      </c>
      <c r="D3970" s="195" t="s">
        <v>254</v>
      </c>
      <c r="E3970" s="196" t="s">
        <v>159</v>
      </c>
      <c r="F3970" s="196" t="s">
        <v>7</v>
      </c>
      <c r="G3970" s="196" t="s">
        <v>159</v>
      </c>
      <c r="H3970" s="196">
        <v>10</v>
      </c>
      <c r="I3970" s="196" t="s">
        <v>66</v>
      </c>
      <c r="J3970" s="196">
        <v>8</v>
      </c>
      <c r="K3970" s="448"/>
      <c r="L3970" s="196" t="s">
        <v>356</v>
      </c>
      <c r="M3970" s="196"/>
      <c r="N3970" s="216">
        <v>0</v>
      </c>
      <c r="O3970" s="216">
        <v>0</v>
      </c>
      <c r="P3970" s="216">
        <v>80</v>
      </c>
      <c r="Q3970" s="335">
        <v>0</v>
      </c>
      <c r="R3970" s="234"/>
      <c r="S3970" s="278"/>
      <c r="T3970" s="326"/>
      <c r="U3970" s="326"/>
      <c r="V3970" s="326"/>
      <c r="W3970" s="326"/>
      <c r="X3970" s="326"/>
      <c r="Y3970" s="326"/>
      <c r="Z3970" s="326"/>
      <c r="AA3970" s="326"/>
      <c r="AB3970" s="326"/>
      <c r="AC3970" s="326"/>
      <c r="AD3970" s="326"/>
      <c r="AE3970" s="326"/>
    </row>
    <row r="3971" spans="2:31" x14ac:dyDescent="0.25">
      <c r="B3971" s="232">
        <v>3975</v>
      </c>
      <c r="C3971" s="422">
        <v>45550</v>
      </c>
      <c r="D3971" s="195" t="s">
        <v>352</v>
      </c>
      <c r="E3971" s="196" t="s">
        <v>176</v>
      </c>
      <c r="F3971" s="196" t="s">
        <v>7</v>
      </c>
      <c r="G3971" s="196" t="s">
        <v>209</v>
      </c>
      <c r="H3971" s="196">
        <v>7</v>
      </c>
      <c r="I3971" s="196"/>
      <c r="J3971" s="196">
        <v>0</v>
      </c>
      <c r="K3971" s="448"/>
      <c r="L3971" s="196"/>
      <c r="M3971" s="196"/>
      <c r="N3971" s="216">
        <v>0</v>
      </c>
      <c r="O3971" s="216">
        <v>0</v>
      </c>
      <c r="P3971" s="216">
        <v>0</v>
      </c>
      <c r="Q3971" s="335">
        <v>0</v>
      </c>
      <c r="R3971" s="234"/>
      <c r="S3971" s="195"/>
      <c r="T3971" s="196"/>
      <c r="U3971" s="196"/>
      <c r="V3971" s="196"/>
      <c r="W3971" s="196"/>
      <c r="X3971" s="196"/>
      <c r="Y3971" s="196"/>
      <c r="Z3971" s="196"/>
      <c r="AA3971" s="196"/>
      <c r="AB3971" s="196"/>
      <c r="AC3971" s="196"/>
      <c r="AD3971" s="196"/>
      <c r="AE3971" s="196"/>
    </row>
    <row r="3972" spans="2:31" x14ac:dyDescent="0.25">
      <c r="B3972" s="232">
        <v>3976</v>
      </c>
      <c r="C3972" s="422">
        <v>45550</v>
      </c>
      <c r="D3972" s="195" t="s">
        <v>175</v>
      </c>
      <c r="E3972" s="196" t="s">
        <v>176</v>
      </c>
      <c r="F3972" s="196" t="s">
        <v>7</v>
      </c>
      <c r="G3972" s="196" t="s">
        <v>209</v>
      </c>
      <c r="H3972" s="196">
        <v>7</v>
      </c>
      <c r="I3972" s="196" t="s">
        <v>214</v>
      </c>
      <c r="J3972" s="196">
        <v>34</v>
      </c>
      <c r="K3972" s="448">
        <v>723200</v>
      </c>
      <c r="L3972" s="196" t="s">
        <v>7</v>
      </c>
      <c r="M3972" s="196" t="s">
        <v>297</v>
      </c>
      <c r="N3972" s="216">
        <v>238</v>
      </c>
      <c r="O3972" s="216">
        <v>0</v>
      </c>
      <c r="P3972" s="216">
        <v>0</v>
      </c>
      <c r="Q3972" s="335">
        <v>0</v>
      </c>
      <c r="R3972" s="234"/>
      <c r="S3972" s="278"/>
      <c r="T3972" s="326"/>
      <c r="U3972" s="326"/>
      <c r="V3972" s="326"/>
      <c r="W3972" s="326"/>
      <c r="X3972" s="326"/>
      <c r="Y3972" s="326"/>
      <c r="Z3972" s="326"/>
      <c r="AA3972" s="326"/>
      <c r="AB3972" s="326"/>
      <c r="AC3972" s="326"/>
      <c r="AD3972" s="326"/>
      <c r="AE3972" s="326"/>
    </row>
    <row r="3973" spans="2:31" x14ac:dyDescent="0.25">
      <c r="B3973" s="232">
        <v>3977</v>
      </c>
      <c r="C3973" s="422">
        <v>45550</v>
      </c>
      <c r="D3973" s="195" t="s">
        <v>171</v>
      </c>
      <c r="E3973" s="196" t="s">
        <v>159</v>
      </c>
      <c r="F3973" s="196" t="s">
        <v>7</v>
      </c>
      <c r="G3973" s="196" t="s">
        <v>159</v>
      </c>
      <c r="H3973" s="196">
        <v>11.2</v>
      </c>
      <c r="I3973" s="196"/>
      <c r="J3973" s="196">
        <v>0</v>
      </c>
      <c r="K3973" s="448"/>
      <c r="L3973" s="196"/>
      <c r="M3973" s="196"/>
      <c r="N3973" s="216">
        <v>0</v>
      </c>
      <c r="O3973" s="216">
        <v>0</v>
      </c>
      <c r="P3973" s="216">
        <v>0</v>
      </c>
      <c r="Q3973" s="335">
        <v>0</v>
      </c>
      <c r="R3973" s="234"/>
      <c r="S3973" s="195"/>
      <c r="T3973" s="196"/>
      <c r="U3973" s="196"/>
      <c r="V3973" s="196"/>
      <c r="W3973" s="196"/>
      <c r="X3973" s="196"/>
      <c r="Y3973" s="196"/>
      <c r="Z3973" s="196"/>
      <c r="AA3973" s="196"/>
      <c r="AB3973" s="196"/>
      <c r="AC3973" s="196"/>
      <c r="AD3973" s="196"/>
      <c r="AE3973" s="196"/>
    </row>
    <row r="3974" spans="2:31" x14ac:dyDescent="0.25">
      <c r="B3974" s="232">
        <v>3978</v>
      </c>
      <c r="C3974" s="422">
        <v>45550</v>
      </c>
      <c r="D3974" s="195" t="s">
        <v>150</v>
      </c>
      <c r="E3974" s="196" t="s">
        <v>92</v>
      </c>
      <c r="F3974" s="196" t="s">
        <v>63</v>
      </c>
      <c r="G3974" s="196" t="s">
        <v>210</v>
      </c>
      <c r="H3974" s="196">
        <v>4.1500000000000004</v>
      </c>
      <c r="I3974" s="196" t="s">
        <v>215</v>
      </c>
      <c r="J3974" s="196">
        <v>40</v>
      </c>
      <c r="K3974" s="448">
        <v>714800</v>
      </c>
      <c r="L3974" s="196" t="s">
        <v>63</v>
      </c>
      <c r="M3974" s="196" t="s">
        <v>298</v>
      </c>
      <c r="N3974" s="216">
        <v>0</v>
      </c>
      <c r="O3974" s="216">
        <v>190.89999999999998</v>
      </c>
      <c r="P3974" s="216">
        <v>0</v>
      </c>
      <c r="Q3974" s="335">
        <v>0</v>
      </c>
      <c r="R3974" s="234"/>
      <c r="S3974" s="278"/>
      <c r="T3974" s="326"/>
      <c r="U3974" s="326"/>
      <c r="V3974" s="326"/>
      <c r="W3974" s="326"/>
      <c r="X3974" s="326"/>
      <c r="Y3974" s="326"/>
      <c r="Z3974" s="326"/>
      <c r="AA3974" s="326"/>
      <c r="AB3974" s="326"/>
      <c r="AC3974" s="326"/>
      <c r="AD3974" s="326"/>
      <c r="AE3974" s="326"/>
    </row>
    <row r="3975" spans="2:31" x14ac:dyDescent="0.25">
      <c r="B3975" s="232">
        <v>3979</v>
      </c>
      <c r="C3975" s="422">
        <v>45550</v>
      </c>
      <c r="D3975" s="195" t="s">
        <v>148</v>
      </c>
      <c r="E3975" s="196" t="s">
        <v>92</v>
      </c>
      <c r="F3975" s="196" t="s">
        <v>63</v>
      </c>
      <c r="G3975" s="196" t="s">
        <v>210</v>
      </c>
      <c r="H3975" s="196">
        <v>4.1500000000000004</v>
      </c>
      <c r="I3975" s="196" t="s">
        <v>215</v>
      </c>
      <c r="J3975" s="196">
        <v>35</v>
      </c>
      <c r="K3975" s="448">
        <v>714800</v>
      </c>
      <c r="L3975" s="196" t="s">
        <v>63</v>
      </c>
      <c r="M3975" s="196" t="s">
        <v>298</v>
      </c>
      <c r="N3975" s="216">
        <v>0</v>
      </c>
      <c r="O3975" s="216">
        <v>167.03749999999999</v>
      </c>
      <c r="P3975" s="216">
        <v>0</v>
      </c>
      <c r="Q3975" s="335">
        <v>0</v>
      </c>
      <c r="R3975" s="234"/>
      <c r="S3975" s="195"/>
      <c r="T3975" s="196"/>
      <c r="U3975" s="196"/>
      <c r="V3975" s="196"/>
      <c r="W3975" s="196"/>
      <c r="X3975" s="196"/>
      <c r="Y3975" s="196"/>
      <c r="Z3975" s="196"/>
      <c r="AA3975" s="196"/>
      <c r="AB3975" s="196"/>
      <c r="AC3975" s="196"/>
      <c r="AD3975" s="196"/>
      <c r="AE3975" s="196"/>
    </row>
    <row r="3976" spans="2:31" x14ac:dyDescent="0.25">
      <c r="B3976" s="232">
        <v>3980</v>
      </c>
      <c r="C3976" s="422">
        <v>45550</v>
      </c>
      <c r="D3976" s="195" t="s">
        <v>177</v>
      </c>
      <c r="E3976" s="196" t="s">
        <v>159</v>
      </c>
      <c r="F3976" s="196" t="s">
        <v>8</v>
      </c>
      <c r="G3976" s="196" t="s">
        <v>159</v>
      </c>
      <c r="H3976" s="196">
        <v>11.6</v>
      </c>
      <c r="I3976" s="196" t="s">
        <v>66</v>
      </c>
      <c r="J3976" s="196">
        <v>3</v>
      </c>
      <c r="K3976" s="448"/>
      <c r="L3976" s="196" t="s">
        <v>356</v>
      </c>
      <c r="M3976" s="196"/>
      <c r="N3976" s="216">
        <v>0</v>
      </c>
      <c r="O3976" s="216">
        <v>0</v>
      </c>
      <c r="P3976" s="216">
        <v>34.799999999999997</v>
      </c>
      <c r="Q3976" s="335">
        <v>0</v>
      </c>
      <c r="R3976" s="234"/>
      <c r="S3976" s="278"/>
      <c r="T3976" s="326"/>
      <c r="U3976" s="326"/>
      <c r="V3976" s="326"/>
      <c r="W3976" s="326"/>
      <c r="X3976" s="326"/>
      <c r="Y3976" s="326"/>
      <c r="Z3976" s="326"/>
      <c r="AA3976" s="326"/>
      <c r="AB3976" s="326"/>
      <c r="AC3976" s="326"/>
      <c r="AD3976" s="326"/>
      <c r="AE3976" s="326"/>
    </row>
    <row r="3977" spans="2:31" x14ac:dyDescent="0.25">
      <c r="B3977" s="232">
        <v>3981</v>
      </c>
      <c r="C3977" s="422">
        <v>45550</v>
      </c>
      <c r="D3977" s="195" t="s">
        <v>139</v>
      </c>
      <c r="E3977" s="196" t="s">
        <v>92</v>
      </c>
      <c r="F3977" s="196" t="s">
        <v>2</v>
      </c>
      <c r="G3977" s="196" t="s">
        <v>209</v>
      </c>
      <c r="H3977" s="196">
        <v>7</v>
      </c>
      <c r="I3977" s="196" t="s">
        <v>214</v>
      </c>
      <c r="J3977" s="196">
        <v>30</v>
      </c>
      <c r="K3977" s="448">
        <v>713350</v>
      </c>
      <c r="L3977" s="196" t="s">
        <v>2</v>
      </c>
      <c r="M3977" s="196" t="s">
        <v>298</v>
      </c>
      <c r="N3977" s="216">
        <v>210</v>
      </c>
      <c r="O3977" s="216">
        <v>0</v>
      </c>
      <c r="P3977" s="216">
        <v>0</v>
      </c>
      <c r="Q3977" s="335">
        <v>0</v>
      </c>
      <c r="R3977" s="234"/>
      <c r="S3977" s="195"/>
      <c r="T3977" s="196"/>
      <c r="U3977" s="196"/>
      <c r="V3977" s="196"/>
      <c r="W3977" s="196"/>
      <c r="X3977" s="196"/>
      <c r="Y3977" s="196"/>
      <c r="Z3977" s="196"/>
      <c r="AA3977" s="196"/>
      <c r="AB3977" s="196"/>
      <c r="AC3977" s="196"/>
      <c r="AD3977" s="196"/>
      <c r="AE3977" s="196"/>
    </row>
    <row r="3978" spans="2:31" x14ac:dyDescent="0.25">
      <c r="B3978" s="232">
        <v>3982</v>
      </c>
      <c r="C3978" s="422">
        <v>45550</v>
      </c>
      <c r="D3978" s="195" t="s">
        <v>140</v>
      </c>
      <c r="E3978" s="196" t="s">
        <v>92</v>
      </c>
      <c r="F3978" s="196" t="s">
        <v>2</v>
      </c>
      <c r="G3978" s="196" t="s">
        <v>209</v>
      </c>
      <c r="H3978" s="196">
        <v>7</v>
      </c>
      <c r="I3978" s="196" t="s">
        <v>214</v>
      </c>
      <c r="J3978" s="196">
        <v>33</v>
      </c>
      <c r="K3978" s="448">
        <v>713350</v>
      </c>
      <c r="L3978" s="196" t="s">
        <v>2</v>
      </c>
      <c r="M3978" s="196" t="s">
        <v>298</v>
      </c>
      <c r="N3978" s="216">
        <v>231</v>
      </c>
      <c r="O3978" s="216">
        <v>0</v>
      </c>
      <c r="P3978" s="216">
        <v>0</v>
      </c>
      <c r="Q3978" s="335">
        <v>0</v>
      </c>
      <c r="R3978" s="234"/>
      <c r="S3978" s="278"/>
      <c r="T3978" s="326"/>
      <c r="U3978" s="326"/>
      <c r="V3978" s="326"/>
      <c r="W3978" s="326"/>
      <c r="X3978" s="326"/>
      <c r="Y3978" s="326"/>
      <c r="Z3978" s="326"/>
      <c r="AA3978" s="326"/>
      <c r="AB3978" s="326"/>
      <c r="AC3978" s="326"/>
      <c r="AD3978" s="326"/>
      <c r="AE3978" s="326"/>
    </row>
    <row r="3979" spans="2:31" x14ac:dyDescent="0.25">
      <c r="B3979" s="232">
        <v>3983</v>
      </c>
      <c r="C3979" s="422">
        <v>45550</v>
      </c>
      <c r="D3979" s="195" t="s">
        <v>141</v>
      </c>
      <c r="E3979" s="196" t="s">
        <v>92</v>
      </c>
      <c r="F3979" s="196" t="s">
        <v>2</v>
      </c>
      <c r="G3979" s="196" t="s">
        <v>209</v>
      </c>
      <c r="H3979" s="196">
        <v>7</v>
      </c>
      <c r="I3979" s="196" t="s">
        <v>214</v>
      </c>
      <c r="J3979" s="196">
        <v>34</v>
      </c>
      <c r="K3979" s="448">
        <v>713350</v>
      </c>
      <c r="L3979" s="196" t="s">
        <v>2</v>
      </c>
      <c r="M3979" s="196" t="s">
        <v>298</v>
      </c>
      <c r="N3979" s="216">
        <v>238</v>
      </c>
      <c r="O3979" s="216">
        <v>0</v>
      </c>
      <c r="P3979" s="216">
        <v>0</v>
      </c>
      <c r="Q3979" s="335">
        <v>0</v>
      </c>
      <c r="R3979" s="234"/>
      <c r="S3979" s="195"/>
      <c r="T3979" s="196"/>
      <c r="U3979" s="196"/>
      <c r="V3979" s="196"/>
      <c r="W3979" s="196"/>
      <c r="X3979" s="196"/>
      <c r="Y3979" s="196"/>
      <c r="Z3979" s="196"/>
      <c r="AA3979" s="196"/>
      <c r="AB3979" s="196"/>
      <c r="AC3979" s="196"/>
      <c r="AD3979" s="196"/>
      <c r="AE3979" s="196"/>
    </row>
    <row r="3980" spans="2:31" x14ac:dyDescent="0.25">
      <c r="B3980" s="232">
        <v>3984</v>
      </c>
      <c r="C3980" s="422">
        <v>45550</v>
      </c>
      <c r="D3980" s="195" t="s">
        <v>252</v>
      </c>
      <c r="E3980" s="196" t="s">
        <v>92</v>
      </c>
      <c r="F3980" s="196" t="s">
        <v>2</v>
      </c>
      <c r="G3980" s="196" t="s">
        <v>209</v>
      </c>
      <c r="H3980" s="196">
        <v>7</v>
      </c>
      <c r="I3980" s="196"/>
      <c r="J3980" s="196">
        <v>0</v>
      </c>
      <c r="K3980" s="448"/>
      <c r="L3980" s="196"/>
      <c r="M3980" s="196"/>
      <c r="N3980" s="216">
        <v>0</v>
      </c>
      <c r="O3980" s="216">
        <v>0</v>
      </c>
      <c r="P3980" s="216">
        <v>0</v>
      </c>
      <c r="Q3980" s="335">
        <v>0</v>
      </c>
      <c r="R3980" s="234"/>
      <c r="S3980" s="278"/>
      <c r="T3980" s="326"/>
      <c r="U3980" s="326"/>
      <c r="V3980" s="326"/>
      <c r="W3980" s="326"/>
      <c r="X3980" s="326"/>
      <c r="Y3980" s="326"/>
      <c r="Z3980" s="326"/>
      <c r="AA3980" s="326"/>
      <c r="AB3980" s="326"/>
      <c r="AC3980" s="326"/>
      <c r="AD3980" s="326"/>
      <c r="AE3980" s="326"/>
    </row>
    <row r="3981" spans="2:31" x14ac:dyDescent="0.25">
      <c r="B3981" s="232">
        <v>3985</v>
      </c>
      <c r="C3981" s="422">
        <v>45550</v>
      </c>
      <c r="D3981" s="195" t="s">
        <v>259</v>
      </c>
      <c r="E3981" s="196" t="s">
        <v>92</v>
      </c>
      <c r="F3981" s="196" t="s">
        <v>2</v>
      </c>
      <c r="G3981" s="196" t="s">
        <v>209</v>
      </c>
      <c r="H3981" s="196">
        <v>7</v>
      </c>
      <c r="I3981" s="196"/>
      <c r="J3981" s="196">
        <v>0</v>
      </c>
      <c r="K3981" s="448"/>
      <c r="L3981" s="196"/>
      <c r="M3981" s="196"/>
      <c r="N3981" s="216">
        <v>0</v>
      </c>
      <c r="O3981" s="216">
        <v>0</v>
      </c>
      <c r="P3981" s="216">
        <v>0</v>
      </c>
      <c r="Q3981" s="335">
        <v>0</v>
      </c>
      <c r="R3981" s="234"/>
      <c r="S3981" s="195"/>
      <c r="T3981" s="196"/>
      <c r="U3981" s="196"/>
      <c r="V3981" s="196"/>
      <c r="W3981" s="196"/>
      <c r="X3981" s="196"/>
      <c r="Y3981" s="196"/>
      <c r="Z3981" s="196"/>
      <c r="AA3981" s="196"/>
      <c r="AB3981" s="196"/>
      <c r="AC3981" s="196"/>
      <c r="AD3981" s="196"/>
      <c r="AE3981" s="196"/>
    </row>
    <row r="3982" spans="2:31" x14ac:dyDescent="0.25">
      <c r="B3982" s="232">
        <v>3986</v>
      </c>
      <c r="C3982" s="422">
        <v>45550</v>
      </c>
      <c r="D3982" s="195" t="s">
        <v>260</v>
      </c>
      <c r="E3982" s="196" t="s">
        <v>92</v>
      </c>
      <c r="F3982" s="196" t="s">
        <v>2</v>
      </c>
      <c r="G3982" s="196" t="s">
        <v>209</v>
      </c>
      <c r="H3982" s="196">
        <v>7</v>
      </c>
      <c r="I3982" s="196"/>
      <c r="J3982" s="196">
        <v>0</v>
      </c>
      <c r="K3982" s="448"/>
      <c r="L3982" s="196"/>
      <c r="M3982" s="196"/>
      <c r="N3982" s="216">
        <v>0</v>
      </c>
      <c r="O3982" s="216">
        <v>0</v>
      </c>
      <c r="P3982" s="216">
        <v>0</v>
      </c>
      <c r="Q3982" s="335">
        <v>0</v>
      </c>
      <c r="R3982" s="234"/>
      <c r="S3982" s="278"/>
      <c r="T3982" s="326"/>
      <c r="U3982" s="326"/>
      <c r="V3982" s="326"/>
      <c r="W3982" s="326"/>
      <c r="X3982" s="326"/>
      <c r="Y3982" s="326"/>
      <c r="Z3982" s="326"/>
      <c r="AA3982" s="326"/>
      <c r="AB3982" s="326"/>
      <c r="AC3982" s="326"/>
      <c r="AD3982" s="326"/>
      <c r="AE3982" s="326"/>
    </row>
    <row r="3983" spans="2:31" x14ac:dyDescent="0.25">
      <c r="B3983" s="232">
        <v>3987</v>
      </c>
      <c r="C3983" s="422">
        <v>45550</v>
      </c>
      <c r="D3983" s="195" t="s">
        <v>379</v>
      </c>
      <c r="E3983" s="196" t="s">
        <v>269</v>
      </c>
      <c r="F3983" s="196" t="s">
        <v>381</v>
      </c>
      <c r="G3983" s="196" t="s">
        <v>210</v>
      </c>
      <c r="H3983" s="196">
        <v>4.1500000000000004</v>
      </c>
      <c r="I3983" s="196" t="s">
        <v>215</v>
      </c>
      <c r="J3983" s="196">
        <v>22</v>
      </c>
      <c r="K3983" s="448">
        <v>715650</v>
      </c>
      <c r="L3983" s="196" t="s">
        <v>381</v>
      </c>
      <c r="M3983" s="196" t="s">
        <v>298</v>
      </c>
      <c r="N3983" s="216">
        <v>0</v>
      </c>
      <c r="O3983" s="216">
        <v>104.995</v>
      </c>
      <c r="P3983" s="216">
        <v>0</v>
      </c>
      <c r="Q3983" s="335">
        <v>0</v>
      </c>
      <c r="R3983" s="234"/>
      <c r="S3983" s="327"/>
      <c r="T3983" s="196"/>
      <c r="U3983" s="196"/>
      <c r="V3983" s="196"/>
      <c r="W3983" s="196"/>
      <c r="X3983" s="196"/>
      <c r="Y3983" s="196"/>
      <c r="Z3983" s="196"/>
      <c r="AA3983" s="196"/>
      <c r="AB3983" s="196"/>
      <c r="AC3983" s="196"/>
      <c r="AD3983" s="196"/>
      <c r="AE3983" s="196"/>
    </row>
    <row r="3984" spans="2:31" x14ac:dyDescent="0.25">
      <c r="B3984" s="232">
        <v>3988</v>
      </c>
      <c r="C3984" s="422">
        <v>45550</v>
      </c>
      <c r="D3984" s="195" t="s">
        <v>380</v>
      </c>
      <c r="E3984" s="196" t="s">
        <v>269</v>
      </c>
      <c r="F3984" s="196" t="s">
        <v>381</v>
      </c>
      <c r="G3984" s="196" t="s">
        <v>210</v>
      </c>
      <c r="H3984" s="196">
        <v>4.1500000000000004</v>
      </c>
      <c r="I3984" s="196" t="s">
        <v>215</v>
      </c>
      <c r="J3984" s="196">
        <v>22</v>
      </c>
      <c r="K3984" s="448">
        <v>715650</v>
      </c>
      <c r="L3984" s="196" t="s">
        <v>381</v>
      </c>
      <c r="M3984" s="196" t="s">
        <v>298</v>
      </c>
      <c r="N3984" s="216">
        <v>0</v>
      </c>
      <c r="O3984" s="216">
        <v>104.995</v>
      </c>
      <c r="P3984" s="216">
        <v>0</v>
      </c>
      <c r="Q3984" s="335">
        <v>0</v>
      </c>
      <c r="R3984" s="234"/>
    </row>
    <row r="3985" spans="2:18" x14ac:dyDescent="0.25">
      <c r="B3985" s="232">
        <v>3989</v>
      </c>
      <c r="C3985" s="422">
        <v>45550</v>
      </c>
      <c r="D3985" s="195" t="s">
        <v>489</v>
      </c>
      <c r="E3985" s="196" t="s">
        <v>269</v>
      </c>
      <c r="F3985" s="196" t="s">
        <v>381</v>
      </c>
      <c r="G3985" s="196" t="s">
        <v>210</v>
      </c>
      <c r="H3985" s="196">
        <v>4.1500000000000004</v>
      </c>
      <c r="I3985" s="196" t="s">
        <v>215</v>
      </c>
      <c r="J3985" s="196">
        <v>22</v>
      </c>
      <c r="K3985" s="448">
        <v>715650</v>
      </c>
      <c r="L3985" s="196" t="s">
        <v>381</v>
      </c>
      <c r="M3985" s="196" t="s">
        <v>298</v>
      </c>
      <c r="N3985" s="216">
        <v>0</v>
      </c>
      <c r="O3985" s="216">
        <v>104.995</v>
      </c>
      <c r="P3985" s="216">
        <v>0</v>
      </c>
      <c r="Q3985" s="335">
        <v>0</v>
      </c>
      <c r="R3985" s="234"/>
    </row>
    <row r="3986" spans="2:18" x14ac:dyDescent="0.25">
      <c r="B3986" s="232">
        <v>3990</v>
      </c>
      <c r="C3986" s="422">
        <v>45550</v>
      </c>
      <c r="D3986" s="195" t="s">
        <v>96</v>
      </c>
      <c r="E3986" s="196" t="s">
        <v>159</v>
      </c>
      <c r="F3986" s="196" t="s">
        <v>1</v>
      </c>
      <c r="G3986" s="196" t="s">
        <v>159</v>
      </c>
      <c r="H3986" s="196">
        <v>11.8</v>
      </c>
      <c r="I3986" s="196" t="s">
        <v>66</v>
      </c>
      <c r="J3986" s="196">
        <v>4</v>
      </c>
      <c r="K3986" s="448"/>
      <c r="L3986" s="196" t="s">
        <v>356</v>
      </c>
      <c r="M3986" s="196"/>
      <c r="N3986" s="216">
        <v>0</v>
      </c>
      <c r="O3986" s="216">
        <v>0</v>
      </c>
      <c r="P3986" s="216">
        <v>47.2</v>
      </c>
      <c r="Q3986" s="335">
        <v>0</v>
      </c>
      <c r="R3986" s="234"/>
    </row>
    <row r="3987" spans="2:18" x14ac:dyDescent="0.25">
      <c r="B3987" s="232">
        <v>3991</v>
      </c>
      <c r="C3987" s="422">
        <v>45550</v>
      </c>
      <c r="D3987" s="195" t="s">
        <v>128</v>
      </c>
      <c r="E3987" s="196" t="s">
        <v>159</v>
      </c>
      <c r="F3987" s="196" t="s">
        <v>1</v>
      </c>
      <c r="G3987" s="196" t="s">
        <v>159</v>
      </c>
      <c r="H3987" s="196">
        <v>11.8</v>
      </c>
      <c r="I3987" s="196" t="s">
        <v>66</v>
      </c>
      <c r="J3987" s="196">
        <v>4</v>
      </c>
      <c r="K3987" s="448"/>
      <c r="L3987" s="196" t="s">
        <v>356</v>
      </c>
      <c r="M3987" s="196"/>
      <c r="N3987" s="216">
        <v>0</v>
      </c>
      <c r="O3987" s="216">
        <v>0</v>
      </c>
      <c r="P3987" s="216">
        <v>47.2</v>
      </c>
      <c r="Q3987" s="335">
        <v>0</v>
      </c>
      <c r="R3987" s="234"/>
    </row>
    <row r="3988" spans="2:18" ht="20.25" customHeight="1" x14ac:dyDescent="0.25">
      <c r="B3988" s="232">
        <v>3992</v>
      </c>
      <c r="C3988" s="422">
        <v>45550</v>
      </c>
      <c r="D3988" s="195" t="s">
        <v>255</v>
      </c>
      <c r="E3988" s="196" t="s">
        <v>159</v>
      </c>
      <c r="F3988" s="196" t="s">
        <v>65</v>
      </c>
      <c r="G3988" s="196" t="s">
        <v>159</v>
      </c>
      <c r="H3988" s="196">
        <v>30.5</v>
      </c>
      <c r="I3988" s="196"/>
      <c r="J3988" s="196">
        <v>0</v>
      </c>
      <c r="K3988" s="448"/>
      <c r="L3988" s="196"/>
      <c r="M3988" s="196"/>
      <c r="N3988" s="216">
        <v>0</v>
      </c>
      <c r="O3988" s="216">
        <v>0</v>
      </c>
      <c r="P3988" s="216">
        <v>0</v>
      </c>
      <c r="Q3988" s="335">
        <v>0</v>
      </c>
      <c r="R3988" s="234"/>
    </row>
    <row r="3989" spans="2:18" ht="20.25" customHeight="1" x14ac:dyDescent="0.25">
      <c r="B3989" s="314">
        <v>3993</v>
      </c>
      <c r="C3989" s="315">
        <v>45550</v>
      </c>
      <c r="D3989" s="316" t="s">
        <v>467</v>
      </c>
      <c r="E3989" s="196" t="s">
        <v>159</v>
      </c>
      <c r="F3989" s="196" t="s">
        <v>63</v>
      </c>
      <c r="G3989" s="196" t="s">
        <v>159</v>
      </c>
      <c r="H3989" s="196">
        <v>13</v>
      </c>
      <c r="I3989" s="198" t="s">
        <v>66</v>
      </c>
      <c r="J3989" s="198">
        <v>4</v>
      </c>
      <c r="K3989" s="450"/>
      <c r="L3989" s="198" t="s">
        <v>356</v>
      </c>
      <c r="M3989" s="198"/>
      <c r="N3989" s="218">
        <v>0</v>
      </c>
      <c r="O3989" s="218">
        <v>0</v>
      </c>
      <c r="P3989" s="218">
        <v>52</v>
      </c>
      <c r="Q3989" s="336">
        <v>0</v>
      </c>
      <c r="R3989" s="317"/>
    </row>
    <row r="3990" spans="2:18" ht="20.25" customHeight="1" x14ac:dyDescent="0.25">
      <c r="B3990" s="232">
        <v>3994</v>
      </c>
      <c r="C3990" s="315">
        <v>45551</v>
      </c>
      <c r="D3990" s="195" t="s">
        <v>505</v>
      </c>
      <c r="E3990" s="196" t="s">
        <v>130</v>
      </c>
      <c r="F3990" s="196" t="s">
        <v>130</v>
      </c>
      <c r="G3990" s="196" t="s">
        <v>304</v>
      </c>
      <c r="H3990" s="196">
        <v>1</v>
      </c>
      <c r="I3990" s="196" t="s">
        <v>303</v>
      </c>
      <c r="J3990" s="196">
        <v>57</v>
      </c>
      <c r="K3990" s="448"/>
      <c r="L3990" s="196"/>
      <c r="M3990" s="196" t="s">
        <v>514</v>
      </c>
      <c r="N3990" s="216">
        <v>0</v>
      </c>
      <c r="O3990" s="216">
        <v>0</v>
      </c>
      <c r="P3990" s="216">
        <v>0</v>
      </c>
      <c r="Q3990" s="335">
        <v>0</v>
      </c>
      <c r="R3990" s="234"/>
    </row>
    <row r="3991" spans="2:18" ht="20.25" customHeight="1" x14ac:dyDescent="0.25">
      <c r="B3991" s="232">
        <v>3995</v>
      </c>
      <c r="C3991" s="315">
        <v>45551</v>
      </c>
      <c r="D3991" s="195" t="s">
        <v>474</v>
      </c>
      <c r="E3991" s="196" t="s">
        <v>92</v>
      </c>
      <c r="F3991" s="196" t="s">
        <v>470</v>
      </c>
      <c r="G3991" s="196" t="s">
        <v>210</v>
      </c>
      <c r="H3991" s="196">
        <v>4.1500000000000004</v>
      </c>
      <c r="I3991" s="196" t="s">
        <v>215</v>
      </c>
      <c r="J3991" s="196">
        <v>31</v>
      </c>
      <c r="K3991" s="448">
        <v>715450</v>
      </c>
      <c r="L3991" s="196" t="s">
        <v>470</v>
      </c>
      <c r="M3991" s="196" t="s">
        <v>297</v>
      </c>
      <c r="N3991" s="216">
        <v>0</v>
      </c>
      <c r="O3991" s="216">
        <v>147.94749999999999</v>
      </c>
      <c r="P3991" s="216">
        <v>0</v>
      </c>
      <c r="Q3991" s="335">
        <v>0</v>
      </c>
      <c r="R3991" s="234"/>
    </row>
    <row r="3992" spans="2:18" ht="20.25" customHeight="1" x14ac:dyDescent="0.25">
      <c r="B3992" s="232">
        <v>3996</v>
      </c>
      <c r="C3992" s="315">
        <v>45551</v>
      </c>
      <c r="D3992" s="195" t="s">
        <v>475</v>
      </c>
      <c r="E3992" s="196" t="s">
        <v>92</v>
      </c>
      <c r="F3992" s="196" t="s">
        <v>470</v>
      </c>
      <c r="G3992" s="196" t="s">
        <v>210</v>
      </c>
      <c r="H3992" s="196">
        <v>4.1500000000000004</v>
      </c>
      <c r="I3992" s="196" t="s">
        <v>215</v>
      </c>
      <c r="J3992" s="196">
        <v>31</v>
      </c>
      <c r="K3992" s="448">
        <v>715450</v>
      </c>
      <c r="L3992" s="196" t="s">
        <v>470</v>
      </c>
      <c r="M3992" s="196" t="s">
        <v>297</v>
      </c>
      <c r="N3992" s="216">
        <v>0</v>
      </c>
      <c r="O3992" s="216">
        <v>147.94749999999999</v>
      </c>
      <c r="P3992" s="216">
        <v>0</v>
      </c>
      <c r="Q3992" s="335">
        <v>0</v>
      </c>
      <c r="R3992" s="234"/>
    </row>
    <row r="3993" spans="2:18" ht="20.25" customHeight="1" x14ac:dyDescent="0.25">
      <c r="B3993" s="232">
        <v>3997</v>
      </c>
      <c r="C3993" s="315">
        <v>45551</v>
      </c>
      <c r="D3993" s="195" t="s">
        <v>476</v>
      </c>
      <c r="E3993" s="196" t="s">
        <v>92</v>
      </c>
      <c r="F3993" s="196" t="s">
        <v>470</v>
      </c>
      <c r="G3993" s="196" t="s">
        <v>210</v>
      </c>
      <c r="H3993" s="196">
        <v>4.1500000000000004</v>
      </c>
      <c r="I3993" s="196" t="s">
        <v>215</v>
      </c>
      <c r="J3993" s="196">
        <v>23</v>
      </c>
      <c r="K3993" s="448">
        <v>715450</v>
      </c>
      <c r="L3993" s="196" t="s">
        <v>470</v>
      </c>
      <c r="M3993" s="196" t="s">
        <v>297</v>
      </c>
      <c r="N3993" s="216">
        <v>0</v>
      </c>
      <c r="O3993" s="216">
        <v>109.7675</v>
      </c>
      <c r="P3993" s="216">
        <v>0</v>
      </c>
      <c r="Q3993" s="335">
        <v>0</v>
      </c>
      <c r="R3993" s="234"/>
    </row>
    <row r="3994" spans="2:18" ht="20.25" customHeight="1" x14ac:dyDescent="0.25">
      <c r="B3994" s="232">
        <v>3998</v>
      </c>
      <c r="C3994" s="315">
        <v>45551</v>
      </c>
      <c r="D3994" s="195" t="s">
        <v>116</v>
      </c>
      <c r="E3994" s="196" t="s">
        <v>92</v>
      </c>
      <c r="F3994" s="196" t="s">
        <v>1</v>
      </c>
      <c r="G3994" s="196" t="s">
        <v>209</v>
      </c>
      <c r="H3994" s="196">
        <v>6.65</v>
      </c>
      <c r="I3994" s="196" t="s">
        <v>215</v>
      </c>
      <c r="J3994" s="196">
        <v>24</v>
      </c>
      <c r="K3994" s="448">
        <v>715450</v>
      </c>
      <c r="L3994" s="196" t="s">
        <v>1</v>
      </c>
      <c r="M3994" s="196" t="s">
        <v>297</v>
      </c>
      <c r="N3994" s="216">
        <v>0</v>
      </c>
      <c r="O3994" s="216">
        <v>183.54000000000002</v>
      </c>
      <c r="P3994" s="216">
        <v>0</v>
      </c>
      <c r="Q3994" s="335">
        <v>0</v>
      </c>
      <c r="R3994" s="234"/>
    </row>
    <row r="3995" spans="2:18" ht="20.25" customHeight="1" x14ac:dyDescent="0.25">
      <c r="B3995" s="232">
        <v>3999</v>
      </c>
      <c r="C3995" s="315">
        <v>45551</v>
      </c>
      <c r="D3995" s="195" t="s">
        <v>94</v>
      </c>
      <c r="E3995" s="196" t="s">
        <v>92</v>
      </c>
      <c r="F3995" s="196" t="s">
        <v>1</v>
      </c>
      <c r="G3995" s="196" t="s">
        <v>209</v>
      </c>
      <c r="H3995" s="196">
        <v>6.65</v>
      </c>
      <c r="I3995" s="196" t="s">
        <v>215</v>
      </c>
      <c r="J3995" s="196">
        <v>18</v>
      </c>
      <c r="K3995" s="448">
        <v>715450</v>
      </c>
      <c r="L3995" s="196" t="s">
        <v>1</v>
      </c>
      <c r="M3995" s="196" t="s">
        <v>297</v>
      </c>
      <c r="N3995" s="216">
        <v>0</v>
      </c>
      <c r="O3995" s="216">
        <v>137.655</v>
      </c>
      <c r="P3995" s="216">
        <v>0</v>
      </c>
      <c r="Q3995" s="335">
        <v>0</v>
      </c>
      <c r="R3995" s="234"/>
    </row>
    <row r="3996" spans="2:18" ht="20.25" customHeight="1" x14ac:dyDescent="0.25">
      <c r="B3996" s="232">
        <v>4000</v>
      </c>
      <c r="C3996" s="315">
        <v>45551</v>
      </c>
      <c r="D3996" s="195" t="s">
        <v>91</v>
      </c>
      <c r="E3996" s="196" t="s">
        <v>92</v>
      </c>
      <c r="F3996" s="196" t="s">
        <v>1</v>
      </c>
      <c r="G3996" s="196" t="s">
        <v>209</v>
      </c>
      <c r="H3996" s="196">
        <v>6.65</v>
      </c>
      <c r="I3996" s="196" t="s">
        <v>247</v>
      </c>
      <c r="J3996" s="196">
        <v>14</v>
      </c>
      <c r="K3996" s="448">
        <v>716178</v>
      </c>
      <c r="L3996" s="196" t="s">
        <v>1</v>
      </c>
      <c r="M3996" s="196" t="s">
        <v>514</v>
      </c>
      <c r="N3996" s="216">
        <f t="shared" ref="N3996" si="253">IF(I3996=$N$5,J3996*H3996,0)</f>
        <v>0</v>
      </c>
      <c r="O3996" s="216">
        <f t="shared" ref="O3996" si="254">IF(I3996=$O$5,J3996*H3996,0)*1.15</f>
        <v>0</v>
      </c>
      <c r="P3996" s="216">
        <f t="shared" ref="P3996" si="255">IF(I3996=$P$5,J3996*H3996,0)</f>
        <v>0</v>
      </c>
      <c r="Q3996" s="335">
        <f t="shared" ref="Q3996" si="256">IF(I3996=$Q$5,J3996*H3996,0)</f>
        <v>93.100000000000009</v>
      </c>
      <c r="R3996" s="234"/>
    </row>
    <row r="3997" spans="2:18" ht="20.25" customHeight="1" x14ac:dyDescent="0.25">
      <c r="B3997" s="232">
        <v>4001</v>
      </c>
      <c r="C3997" s="315">
        <v>45551</v>
      </c>
      <c r="D3997" s="195" t="s">
        <v>154</v>
      </c>
      <c r="E3997" s="196" t="s">
        <v>92</v>
      </c>
      <c r="F3997" s="196" t="s">
        <v>62</v>
      </c>
      <c r="G3997" s="196" t="s">
        <v>210</v>
      </c>
      <c r="H3997" s="196">
        <v>4.1500000000000004</v>
      </c>
      <c r="I3997" s="196" t="s">
        <v>215</v>
      </c>
      <c r="J3997" s="196">
        <v>34</v>
      </c>
      <c r="K3997" s="448">
        <v>715450</v>
      </c>
      <c r="L3997" s="196" t="s">
        <v>62</v>
      </c>
      <c r="M3997" s="196" t="s">
        <v>297</v>
      </c>
      <c r="N3997" s="216">
        <v>0</v>
      </c>
      <c r="O3997" s="216">
        <v>162.26500000000001</v>
      </c>
      <c r="P3997" s="216">
        <v>0</v>
      </c>
      <c r="Q3997" s="335">
        <v>0</v>
      </c>
      <c r="R3997" s="234"/>
    </row>
    <row r="3998" spans="2:18" ht="20.25" customHeight="1" x14ac:dyDescent="0.25">
      <c r="B3998" s="232">
        <v>4002</v>
      </c>
      <c r="C3998" s="315">
        <v>45551</v>
      </c>
      <c r="D3998" s="195" t="s">
        <v>155</v>
      </c>
      <c r="E3998" s="196" t="s">
        <v>92</v>
      </c>
      <c r="F3998" s="196" t="s">
        <v>62</v>
      </c>
      <c r="G3998" s="196" t="s">
        <v>210</v>
      </c>
      <c r="H3998" s="196">
        <v>4.1500000000000004</v>
      </c>
      <c r="I3998" s="196" t="s">
        <v>215</v>
      </c>
      <c r="J3998" s="196">
        <v>33</v>
      </c>
      <c r="K3998" s="448">
        <v>715450</v>
      </c>
      <c r="L3998" s="196" t="s">
        <v>62</v>
      </c>
      <c r="M3998" s="196" t="s">
        <v>297</v>
      </c>
      <c r="N3998" s="216">
        <v>0</v>
      </c>
      <c r="O3998" s="216">
        <v>157.49250000000001</v>
      </c>
      <c r="P3998" s="216">
        <v>0</v>
      </c>
      <c r="Q3998" s="335">
        <v>0</v>
      </c>
      <c r="R3998" s="234"/>
    </row>
    <row r="3999" spans="2:18" ht="20.25" customHeight="1" x14ac:dyDescent="0.25">
      <c r="B3999" s="232">
        <v>4003</v>
      </c>
      <c r="C3999" s="315">
        <v>45551</v>
      </c>
      <c r="D3999" s="195" t="s">
        <v>426</v>
      </c>
      <c r="E3999" s="196" t="s">
        <v>159</v>
      </c>
      <c r="F3999" s="196" t="s">
        <v>381</v>
      </c>
      <c r="G3999" s="196" t="s">
        <v>159</v>
      </c>
      <c r="H3999" s="196">
        <v>10</v>
      </c>
      <c r="I3999" s="196" t="s">
        <v>66</v>
      </c>
      <c r="J3999" s="196">
        <v>4</v>
      </c>
      <c r="K3999" s="448"/>
      <c r="L3999" s="196" t="s">
        <v>356</v>
      </c>
      <c r="M3999" s="196"/>
      <c r="N3999" s="216">
        <v>0</v>
      </c>
      <c r="O3999" s="216">
        <v>0</v>
      </c>
      <c r="P3999" s="216">
        <v>40</v>
      </c>
      <c r="Q3999" s="335">
        <v>0</v>
      </c>
      <c r="R3999" s="234"/>
    </row>
    <row r="4000" spans="2:18" ht="20.25" customHeight="1" x14ac:dyDescent="0.25">
      <c r="B4000" s="232">
        <v>4004</v>
      </c>
      <c r="C4000" s="315">
        <v>45551</v>
      </c>
      <c r="D4000" s="195" t="s">
        <v>277</v>
      </c>
      <c r="E4000" s="196" t="s">
        <v>176</v>
      </c>
      <c r="F4000" s="196" t="s">
        <v>7</v>
      </c>
      <c r="G4000" s="196" t="s">
        <v>209</v>
      </c>
      <c r="H4000" s="196">
        <v>7</v>
      </c>
      <c r="I4000" s="196" t="s">
        <v>214</v>
      </c>
      <c r="J4000" s="196">
        <v>45</v>
      </c>
      <c r="K4000" s="448"/>
      <c r="L4000" s="196"/>
      <c r="M4000" s="196"/>
      <c r="N4000" s="216">
        <v>315</v>
      </c>
      <c r="O4000" s="216">
        <v>0</v>
      </c>
      <c r="P4000" s="216">
        <v>0</v>
      </c>
      <c r="Q4000" s="335">
        <v>0</v>
      </c>
      <c r="R4000" s="234"/>
    </row>
    <row r="4001" spans="2:18" ht="20.25" customHeight="1" x14ac:dyDescent="0.25">
      <c r="B4001" s="232">
        <v>4005</v>
      </c>
      <c r="C4001" s="315">
        <v>45551</v>
      </c>
      <c r="D4001" s="195" t="s">
        <v>261</v>
      </c>
      <c r="E4001" s="196" t="s">
        <v>269</v>
      </c>
      <c r="F4001" s="196" t="s">
        <v>7</v>
      </c>
      <c r="G4001" s="196" t="s">
        <v>210</v>
      </c>
      <c r="H4001" s="196">
        <v>5</v>
      </c>
      <c r="I4001" s="196" t="s">
        <v>214</v>
      </c>
      <c r="J4001" s="196">
        <v>56</v>
      </c>
      <c r="K4001" s="448"/>
      <c r="L4001" s="196"/>
      <c r="M4001" s="196"/>
      <c r="N4001" s="216">
        <v>280</v>
      </c>
      <c r="O4001" s="216">
        <v>0</v>
      </c>
      <c r="P4001" s="216">
        <v>0</v>
      </c>
      <c r="Q4001" s="335">
        <v>0</v>
      </c>
      <c r="R4001" s="234"/>
    </row>
    <row r="4002" spans="2:18" ht="20.25" customHeight="1" x14ac:dyDescent="0.25">
      <c r="B4002" s="232">
        <v>4006</v>
      </c>
      <c r="C4002" s="315">
        <v>45551</v>
      </c>
      <c r="D4002" s="195" t="s">
        <v>254</v>
      </c>
      <c r="E4002" s="196" t="s">
        <v>159</v>
      </c>
      <c r="F4002" s="196" t="s">
        <v>7</v>
      </c>
      <c r="G4002" s="196" t="s">
        <v>159</v>
      </c>
      <c r="H4002" s="196">
        <v>10</v>
      </c>
      <c r="I4002" s="196" t="s">
        <v>66</v>
      </c>
      <c r="J4002" s="196">
        <v>9</v>
      </c>
      <c r="K4002" s="448"/>
      <c r="L4002" s="196"/>
      <c r="M4002" s="196"/>
      <c r="N4002" s="216">
        <v>0</v>
      </c>
      <c r="O4002" s="216">
        <v>0</v>
      </c>
      <c r="P4002" s="216">
        <v>90</v>
      </c>
      <c r="Q4002" s="335">
        <v>0</v>
      </c>
      <c r="R4002" s="234"/>
    </row>
    <row r="4003" spans="2:18" ht="20.25" customHeight="1" x14ac:dyDescent="0.25">
      <c r="B4003" s="232">
        <v>4007</v>
      </c>
      <c r="C4003" s="315">
        <v>45551</v>
      </c>
      <c r="D4003" s="195" t="s">
        <v>352</v>
      </c>
      <c r="E4003" s="196" t="s">
        <v>176</v>
      </c>
      <c r="F4003" s="196" t="s">
        <v>7</v>
      </c>
      <c r="G4003" s="196" t="s">
        <v>209</v>
      </c>
      <c r="H4003" s="196">
        <v>7</v>
      </c>
      <c r="I4003" s="196"/>
      <c r="J4003" s="196">
        <v>0</v>
      </c>
      <c r="K4003" s="448"/>
      <c r="L4003" s="196"/>
      <c r="M4003" s="196"/>
      <c r="N4003" s="216">
        <v>0</v>
      </c>
      <c r="O4003" s="216">
        <v>0</v>
      </c>
      <c r="P4003" s="216">
        <v>0</v>
      </c>
      <c r="Q4003" s="335">
        <v>0</v>
      </c>
      <c r="R4003" s="234"/>
    </row>
    <row r="4004" spans="2:18" ht="20.25" customHeight="1" x14ac:dyDescent="0.25">
      <c r="B4004" s="232">
        <v>4008</v>
      </c>
      <c r="C4004" s="315">
        <v>45551</v>
      </c>
      <c r="D4004" s="195" t="s">
        <v>175</v>
      </c>
      <c r="E4004" s="196" t="s">
        <v>176</v>
      </c>
      <c r="F4004" s="196" t="s">
        <v>7</v>
      </c>
      <c r="G4004" s="196" t="s">
        <v>209</v>
      </c>
      <c r="H4004" s="196">
        <v>7</v>
      </c>
      <c r="I4004" s="196" t="s">
        <v>214</v>
      </c>
      <c r="J4004" s="196">
        <v>50</v>
      </c>
      <c r="K4004" s="448"/>
      <c r="L4004" s="196"/>
      <c r="M4004" s="196"/>
      <c r="N4004" s="216">
        <v>350</v>
      </c>
      <c r="O4004" s="216">
        <v>0</v>
      </c>
      <c r="P4004" s="216">
        <v>0</v>
      </c>
      <c r="Q4004" s="335">
        <v>0</v>
      </c>
      <c r="R4004" s="234"/>
    </row>
    <row r="4005" spans="2:18" ht="20.25" customHeight="1" x14ac:dyDescent="0.25">
      <c r="B4005" s="232">
        <v>4009</v>
      </c>
      <c r="C4005" s="315">
        <v>45551</v>
      </c>
      <c r="D4005" s="195" t="s">
        <v>171</v>
      </c>
      <c r="E4005" s="196" t="s">
        <v>159</v>
      </c>
      <c r="F4005" s="196" t="s">
        <v>7</v>
      </c>
      <c r="G4005" s="196" t="s">
        <v>159</v>
      </c>
      <c r="H4005" s="196">
        <v>11.2</v>
      </c>
      <c r="I4005" s="196"/>
      <c r="J4005" s="196">
        <v>0</v>
      </c>
      <c r="K4005" s="448"/>
      <c r="L4005" s="196"/>
      <c r="M4005" s="196"/>
      <c r="N4005" s="216">
        <v>0</v>
      </c>
      <c r="O4005" s="216">
        <v>0</v>
      </c>
      <c r="P4005" s="216">
        <v>0</v>
      </c>
      <c r="Q4005" s="335">
        <v>0</v>
      </c>
      <c r="R4005" s="234"/>
    </row>
    <row r="4006" spans="2:18" ht="20.25" customHeight="1" x14ac:dyDescent="0.25">
      <c r="B4006" s="232">
        <v>4010</v>
      </c>
      <c r="C4006" s="315">
        <v>45551</v>
      </c>
      <c r="D4006" s="195" t="s">
        <v>150</v>
      </c>
      <c r="E4006" s="196" t="s">
        <v>92</v>
      </c>
      <c r="F4006" s="196" t="s">
        <v>63</v>
      </c>
      <c r="G4006" s="196" t="s">
        <v>210</v>
      </c>
      <c r="H4006" s="196">
        <v>4.1500000000000004</v>
      </c>
      <c r="I4006" s="196" t="s">
        <v>215</v>
      </c>
      <c r="J4006" s="196">
        <v>33</v>
      </c>
      <c r="K4006" s="448">
        <v>714800</v>
      </c>
      <c r="L4006" s="196" t="s">
        <v>63</v>
      </c>
      <c r="M4006" s="196" t="s">
        <v>298</v>
      </c>
      <c r="N4006" s="216">
        <v>0</v>
      </c>
      <c r="O4006" s="216">
        <v>157.49250000000001</v>
      </c>
      <c r="P4006" s="216">
        <v>0</v>
      </c>
      <c r="Q4006" s="335">
        <v>0</v>
      </c>
      <c r="R4006" s="234"/>
    </row>
    <row r="4007" spans="2:18" ht="20.25" customHeight="1" x14ac:dyDescent="0.25">
      <c r="B4007" s="232">
        <v>4011</v>
      </c>
      <c r="C4007" s="315">
        <v>45551</v>
      </c>
      <c r="D4007" s="195" t="s">
        <v>148</v>
      </c>
      <c r="E4007" s="196" t="s">
        <v>92</v>
      </c>
      <c r="F4007" s="196" t="s">
        <v>63</v>
      </c>
      <c r="G4007" s="196" t="s">
        <v>210</v>
      </c>
      <c r="H4007" s="196">
        <v>4.1500000000000004</v>
      </c>
      <c r="I4007" s="196" t="s">
        <v>215</v>
      </c>
      <c r="J4007" s="196">
        <v>33</v>
      </c>
      <c r="K4007" s="448">
        <v>714800</v>
      </c>
      <c r="L4007" s="196" t="s">
        <v>63</v>
      </c>
      <c r="M4007" s="196" t="s">
        <v>298</v>
      </c>
      <c r="N4007" s="216">
        <v>0</v>
      </c>
      <c r="O4007" s="216">
        <v>157.49250000000001</v>
      </c>
      <c r="P4007" s="216">
        <v>0</v>
      </c>
      <c r="Q4007" s="335">
        <v>0</v>
      </c>
      <c r="R4007" s="234"/>
    </row>
    <row r="4008" spans="2:18" ht="20.25" customHeight="1" x14ac:dyDescent="0.25">
      <c r="B4008" s="232">
        <v>4012</v>
      </c>
      <c r="C4008" s="315">
        <v>45551</v>
      </c>
      <c r="D4008" s="195" t="s">
        <v>177</v>
      </c>
      <c r="E4008" s="196" t="s">
        <v>159</v>
      </c>
      <c r="F4008" s="196" t="s">
        <v>8</v>
      </c>
      <c r="G4008" s="196" t="s">
        <v>159</v>
      </c>
      <c r="H4008" s="196">
        <v>11.6</v>
      </c>
      <c r="I4008" s="196" t="s">
        <v>66</v>
      </c>
      <c r="J4008" s="196">
        <v>4</v>
      </c>
      <c r="K4008" s="448"/>
      <c r="L4008" s="196" t="s">
        <v>356</v>
      </c>
      <c r="M4008" s="196"/>
      <c r="N4008" s="216">
        <v>0</v>
      </c>
      <c r="O4008" s="216">
        <v>0</v>
      </c>
      <c r="P4008" s="216">
        <v>46.4</v>
      </c>
      <c r="Q4008" s="335">
        <v>0</v>
      </c>
      <c r="R4008" s="234"/>
    </row>
    <row r="4009" spans="2:18" ht="20.25" customHeight="1" x14ac:dyDescent="0.25">
      <c r="B4009" s="232">
        <v>4013</v>
      </c>
      <c r="C4009" s="315">
        <v>45551</v>
      </c>
      <c r="D4009" s="195" t="s">
        <v>139</v>
      </c>
      <c r="E4009" s="196" t="s">
        <v>92</v>
      </c>
      <c r="F4009" s="196" t="s">
        <v>2</v>
      </c>
      <c r="G4009" s="196" t="s">
        <v>209</v>
      </c>
      <c r="H4009" s="196">
        <v>7</v>
      </c>
      <c r="I4009" s="196" t="s">
        <v>214</v>
      </c>
      <c r="J4009" s="196">
        <v>25</v>
      </c>
      <c r="K4009" s="448">
        <v>713350</v>
      </c>
      <c r="L4009" s="196" t="s">
        <v>2</v>
      </c>
      <c r="M4009" s="196" t="s">
        <v>297</v>
      </c>
      <c r="N4009" s="216">
        <v>175</v>
      </c>
      <c r="O4009" s="216">
        <v>0</v>
      </c>
      <c r="P4009" s="216">
        <v>0</v>
      </c>
      <c r="Q4009" s="335">
        <v>0</v>
      </c>
      <c r="R4009" s="234"/>
    </row>
    <row r="4010" spans="2:18" ht="20.25" customHeight="1" x14ac:dyDescent="0.25">
      <c r="B4010" s="232">
        <v>4014</v>
      </c>
      <c r="C4010" s="315">
        <v>45551</v>
      </c>
      <c r="D4010" s="195" t="s">
        <v>140</v>
      </c>
      <c r="E4010" s="196" t="s">
        <v>92</v>
      </c>
      <c r="F4010" s="196" t="s">
        <v>2</v>
      </c>
      <c r="G4010" s="196" t="s">
        <v>209</v>
      </c>
      <c r="H4010" s="196">
        <v>7</v>
      </c>
      <c r="I4010" s="196" t="s">
        <v>214</v>
      </c>
      <c r="J4010" s="196">
        <v>25</v>
      </c>
      <c r="K4010" s="448">
        <v>713350</v>
      </c>
      <c r="L4010" s="196" t="s">
        <v>2</v>
      </c>
      <c r="M4010" s="196" t="s">
        <v>297</v>
      </c>
      <c r="N4010" s="216">
        <v>175</v>
      </c>
      <c r="O4010" s="216">
        <v>0</v>
      </c>
      <c r="P4010" s="216">
        <v>0</v>
      </c>
      <c r="Q4010" s="335">
        <v>0</v>
      </c>
      <c r="R4010" s="234"/>
    </row>
    <row r="4011" spans="2:18" ht="20.25" customHeight="1" x14ac:dyDescent="0.25">
      <c r="B4011" s="232">
        <v>4015</v>
      </c>
      <c r="C4011" s="315">
        <v>45551</v>
      </c>
      <c r="D4011" s="195" t="s">
        <v>141</v>
      </c>
      <c r="E4011" s="196" t="s">
        <v>92</v>
      </c>
      <c r="F4011" s="196" t="s">
        <v>2</v>
      </c>
      <c r="G4011" s="196" t="s">
        <v>209</v>
      </c>
      <c r="H4011" s="196">
        <v>7</v>
      </c>
      <c r="I4011" s="196" t="s">
        <v>214</v>
      </c>
      <c r="J4011" s="196">
        <v>30</v>
      </c>
      <c r="K4011" s="448">
        <v>713350</v>
      </c>
      <c r="L4011" s="196" t="s">
        <v>2</v>
      </c>
      <c r="M4011" s="196" t="s">
        <v>297</v>
      </c>
      <c r="N4011" s="216">
        <v>210</v>
      </c>
      <c r="O4011" s="216">
        <v>0</v>
      </c>
      <c r="P4011" s="216">
        <v>0</v>
      </c>
      <c r="Q4011" s="335">
        <v>0</v>
      </c>
      <c r="R4011" s="234"/>
    </row>
    <row r="4012" spans="2:18" ht="20.25" customHeight="1" x14ac:dyDescent="0.25">
      <c r="B4012" s="232">
        <v>4016</v>
      </c>
      <c r="C4012" s="315">
        <v>45551</v>
      </c>
      <c r="D4012" s="195" t="s">
        <v>252</v>
      </c>
      <c r="E4012" s="196" t="s">
        <v>92</v>
      </c>
      <c r="F4012" s="196" t="s">
        <v>2</v>
      </c>
      <c r="G4012" s="196" t="s">
        <v>209</v>
      </c>
      <c r="H4012" s="196">
        <v>7</v>
      </c>
      <c r="I4012" s="196"/>
      <c r="J4012" s="196">
        <v>0</v>
      </c>
      <c r="K4012" s="448"/>
      <c r="L4012" s="196"/>
      <c r="M4012" s="196"/>
      <c r="N4012" s="216">
        <v>0</v>
      </c>
      <c r="O4012" s="216">
        <v>0</v>
      </c>
      <c r="P4012" s="216">
        <v>0</v>
      </c>
      <c r="Q4012" s="335">
        <v>0</v>
      </c>
      <c r="R4012" s="234"/>
    </row>
    <row r="4013" spans="2:18" ht="20.25" customHeight="1" x14ac:dyDescent="0.25">
      <c r="B4013" s="232">
        <v>4017</v>
      </c>
      <c r="C4013" s="315">
        <v>45551</v>
      </c>
      <c r="D4013" s="195" t="s">
        <v>259</v>
      </c>
      <c r="E4013" s="196" t="s">
        <v>92</v>
      </c>
      <c r="F4013" s="196" t="s">
        <v>2</v>
      </c>
      <c r="G4013" s="196" t="s">
        <v>209</v>
      </c>
      <c r="H4013" s="196">
        <v>7</v>
      </c>
      <c r="I4013" s="196"/>
      <c r="J4013" s="196">
        <v>0</v>
      </c>
      <c r="K4013" s="448"/>
      <c r="L4013" s="196"/>
      <c r="M4013" s="196"/>
      <c r="N4013" s="216">
        <v>0</v>
      </c>
      <c r="O4013" s="216">
        <v>0</v>
      </c>
      <c r="P4013" s="216">
        <v>0</v>
      </c>
      <c r="Q4013" s="335">
        <v>0</v>
      </c>
      <c r="R4013" s="234"/>
    </row>
    <row r="4014" spans="2:18" ht="20.25" customHeight="1" x14ac:dyDescent="0.25">
      <c r="B4014" s="232">
        <v>4018</v>
      </c>
      <c r="C4014" s="315">
        <v>45551</v>
      </c>
      <c r="D4014" s="195" t="s">
        <v>260</v>
      </c>
      <c r="E4014" s="196" t="s">
        <v>92</v>
      </c>
      <c r="F4014" s="196" t="s">
        <v>2</v>
      </c>
      <c r="G4014" s="196" t="s">
        <v>209</v>
      </c>
      <c r="H4014" s="196">
        <v>7</v>
      </c>
      <c r="I4014" s="196"/>
      <c r="J4014" s="196">
        <v>0</v>
      </c>
      <c r="K4014" s="448"/>
      <c r="L4014" s="196"/>
      <c r="M4014" s="196"/>
      <c r="N4014" s="216">
        <v>0</v>
      </c>
      <c r="O4014" s="216">
        <v>0</v>
      </c>
      <c r="P4014" s="216">
        <v>0</v>
      </c>
      <c r="Q4014" s="335">
        <v>0</v>
      </c>
      <c r="R4014" s="234"/>
    </row>
    <row r="4015" spans="2:18" ht="20.25" customHeight="1" x14ac:dyDescent="0.25">
      <c r="B4015" s="232">
        <v>4019</v>
      </c>
      <c r="C4015" s="315">
        <v>45551</v>
      </c>
      <c r="D4015" s="195" t="s">
        <v>379</v>
      </c>
      <c r="E4015" s="196" t="s">
        <v>269</v>
      </c>
      <c r="F4015" s="196" t="s">
        <v>381</v>
      </c>
      <c r="G4015" s="196" t="s">
        <v>210</v>
      </c>
      <c r="H4015" s="196">
        <v>4.1500000000000004</v>
      </c>
      <c r="I4015" s="196" t="s">
        <v>215</v>
      </c>
      <c r="J4015" s="196">
        <v>18</v>
      </c>
      <c r="K4015" s="448">
        <v>715650</v>
      </c>
      <c r="L4015" s="196" t="s">
        <v>381</v>
      </c>
      <c r="M4015" s="196" t="s">
        <v>298</v>
      </c>
      <c r="N4015" s="216">
        <v>0</v>
      </c>
      <c r="O4015" s="216">
        <v>85.905000000000001</v>
      </c>
      <c r="P4015" s="216">
        <v>0</v>
      </c>
      <c r="Q4015" s="335">
        <v>0</v>
      </c>
      <c r="R4015" s="234"/>
    </row>
    <row r="4016" spans="2:18" ht="20.25" customHeight="1" x14ac:dyDescent="0.25">
      <c r="B4016" s="232">
        <v>4020</v>
      </c>
      <c r="C4016" s="315">
        <v>45551</v>
      </c>
      <c r="D4016" s="195" t="s">
        <v>380</v>
      </c>
      <c r="E4016" s="196" t="s">
        <v>269</v>
      </c>
      <c r="F4016" s="196" t="s">
        <v>381</v>
      </c>
      <c r="G4016" s="196" t="s">
        <v>210</v>
      </c>
      <c r="H4016" s="196">
        <v>4.1500000000000004</v>
      </c>
      <c r="I4016" s="196" t="s">
        <v>215</v>
      </c>
      <c r="J4016" s="196">
        <v>22</v>
      </c>
      <c r="K4016" s="448">
        <v>715650</v>
      </c>
      <c r="L4016" s="196" t="s">
        <v>381</v>
      </c>
      <c r="M4016" s="196" t="s">
        <v>298</v>
      </c>
      <c r="N4016" s="216">
        <v>0</v>
      </c>
      <c r="O4016" s="216">
        <v>104.995</v>
      </c>
      <c r="P4016" s="216">
        <v>0</v>
      </c>
      <c r="Q4016" s="335">
        <v>0</v>
      </c>
      <c r="R4016" s="234"/>
    </row>
    <row r="4017" spans="2:18" ht="20.25" customHeight="1" x14ac:dyDescent="0.25">
      <c r="B4017" s="232">
        <v>4021</v>
      </c>
      <c r="C4017" s="315">
        <v>45551</v>
      </c>
      <c r="D4017" s="195" t="s">
        <v>489</v>
      </c>
      <c r="E4017" s="196" t="s">
        <v>269</v>
      </c>
      <c r="F4017" s="196" t="s">
        <v>381</v>
      </c>
      <c r="G4017" s="196" t="s">
        <v>210</v>
      </c>
      <c r="H4017" s="196">
        <v>4.1500000000000004</v>
      </c>
      <c r="I4017" s="196" t="s">
        <v>215</v>
      </c>
      <c r="J4017" s="196">
        <v>21</v>
      </c>
      <c r="K4017" s="448">
        <v>715650</v>
      </c>
      <c r="L4017" s="196" t="s">
        <v>381</v>
      </c>
      <c r="M4017" s="196" t="s">
        <v>298</v>
      </c>
      <c r="N4017" s="216">
        <v>0</v>
      </c>
      <c r="O4017" s="216">
        <v>100.2225</v>
      </c>
      <c r="P4017" s="216">
        <v>0</v>
      </c>
      <c r="Q4017" s="335">
        <v>0</v>
      </c>
      <c r="R4017" s="234"/>
    </row>
    <row r="4018" spans="2:18" ht="20.25" customHeight="1" x14ac:dyDescent="0.25">
      <c r="B4018" s="232">
        <v>4022</v>
      </c>
      <c r="C4018" s="315">
        <v>45551</v>
      </c>
      <c r="D4018" s="195" t="s">
        <v>96</v>
      </c>
      <c r="E4018" s="196" t="s">
        <v>159</v>
      </c>
      <c r="F4018" s="196" t="s">
        <v>1</v>
      </c>
      <c r="G4018" s="196" t="s">
        <v>159</v>
      </c>
      <c r="H4018" s="196">
        <v>11.8</v>
      </c>
      <c r="I4018" s="196" t="s">
        <v>66</v>
      </c>
      <c r="J4018" s="196">
        <v>4</v>
      </c>
      <c r="K4018" s="448"/>
      <c r="L4018" s="196" t="s">
        <v>356</v>
      </c>
      <c r="M4018" s="196"/>
      <c r="N4018" s="216">
        <v>0</v>
      </c>
      <c r="O4018" s="216">
        <v>0</v>
      </c>
      <c r="P4018" s="216">
        <v>47.2</v>
      </c>
      <c r="Q4018" s="335">
        <v>0</v>
      </c>
      <c r="R4018" s="234"/>
    </row>
    <row r="4019" spans="2:18" ht="20.25" customHeight="1" x14ac:dyDescent="0.25">
      <c r="B4019" s="232">
        <v>4023</v>
      </c>
      <c r="C4019" s="315">
        <v>45551</v>
      </c>
      <c r="D4019" s="195" t="s">
        <v>128</v>
      </c>
      <c r="E4019" s="196" t="s">
        <v>159</v>
      </c>
      <c r="F4019" s="196" t="s">
        <v>1</v>
      </c>
      <c r="G4019" s="196" t="s">
        <v>159</v>
      </c>
      <c r="H4019" s="196">
        <v>11.8</v>
      </c>
      <c r="I4019" s="196" t="s">
        <v>66</v>
      </c>
      <c r="J4019" s="196">
        <v>3</v>
      </c>
      <c r="K4019" s="448"/>
      <c r="L4019" s="196" t="s">
        <v>356</v>
      </c>
      <c r="M4019" s="196"/>
      <c r="N4019" s="216">
        <v>0</v>
      </c>
      <c r="O4019" s="216">
        <v>0</v>
      </c>
      <c r="P4019" s="216">
        <v>35.400000000000006</v>
      </c>
      <c r="Q4019" s="335">
        <v>0</v>
      </c>
      <c r="R4019" s="234"/>
    </row>
    <row r="4020" spans="2:18" ht="20.25" customHeight="1" x14ac:dyDescent="0.25">
      <c r="B4020" s="232">
        <v>4024</v>
      </c>
      <c r="C4020" s="315">
        <v>45551</v>
      </c>
      <c r="D4020" s="316" t="s">
        <v>467</v>
      </c>
      <c r="E4020" s="196" t="s">
        <v>159</v>
      </c>
      <c r="F4020" s="196" t="s">
        <v>63</v>
      </c>
      <c r="G4020" s="196" t="s">
        <v>159</v>
      </c>
      <c r="H4020" s="196">
        <v>13</v>
      </c>
      <c r="I4020" s="196" t="s">
        <v>66</v>
      </c>
      <c r="J4020" s="196">
        <v>3</v>
      </c>
      <c r="K4020" s="448"/>
      <c r="L4020" s="196" t="s">
        <v>356</v>
      </c>
      <c r="M4020" s="196"/>
      <c r="N4020" s="216">
        <v>0</v>
      </c>
      <c r="O4020" s="216">
        <v>0</v>
      </c>
      <c r="P4020" s="216">
        <v>39</v>
      </c>
      <c r="Q4020" s="335">
        <v>0</v>
      </c>
      <c r="R4020" s="234"/>
    </row>
    <row r="4021" spans="2:18" ht="20.25" customHeight="1" x14ac:dyDescent="0.25">
      <c r="B4021" s="232">
        <v>4016</v>
      </c>
      <c r="C4021" s="315">
        <v>45552</v>
      </c>
      <c r="D4021" s="195" t="s">
        <v>505</v>
      </c>
      <c r="E4021" s="196" t="s">
        <v>130</v>
      </c>
      <c r="F4021" s="196" t="s">
        <v>130</v>
      </c>
      <c r="G4021" s="196" t="s">
        <v>304</v>
      </c>
      <c r="H4021" s="196">
        <v>1</v>
      </c>
      <c r="I4021" s="196" t="s">
        <v>303</v>
      </c>
      <c r="J4021" s="196">
        <v>19</v>
      </c>
      <c r="K4021" s="448"/>
      <c r="L4021" s="196"/>
      <c r="M4021" s="196" t="s">
        <v>482</v>
      </c>
      <c r="N4021" s="216">
        <v>0</v>
      </c>
      <c r="O4021" s="216">
        <v>0</v>
      </c>
      <c r="P4021" s="216">
        <v>0</v>
      </c>
      <c r="Q4021" s="335">
        <v>0</v>
      </c>
      <c r="R4021" s="234"/>
    </row>
    <row r="4022" spans="2:18" ht="20.25" customHeight="1" x14ac:dyDescent="0.25">
      <c r="B4022" s="232">
        <v>4025</v>
      </c>
      <c r="C4022" s="315">
        <v>45552</v>
      </c>
      <c r="D4022" s="195" t="s">
        <v>505</v>
      </c>
      <c r="E4022" s="196" t="s">
        <v>130</v>
      </c>
      <c r="F4022" s="196" t="s">
        <v>130</v>
      </c>
      <c r="G4022" s="196" t="s">
        <v>304</v>
      </c>
      <c r="H4022" s="196">
        <v>1</v>
      </c>
      <c r="I4022" s="196" t="s">
        <v>303</v>
      </c>
      <c r="J4022" s="196">
        <v>56</v>
      </c>
      <c r="K4022" s="448"/>
      <c r="L4022" s="196"/>
      <c r="M4022" s="196" t="s">
        <v>514</v>
      </c>
      <c r="N4022" s="216">
        <v>0</v>
      </c>
      <c r="O4022" s="216">
        <v>0</v>
      </c>
      <c r="P4022" s="216">
        <v>0</v>
      </c>
      <c r="Q4022" s="335">
        <v>0</v>
      </c>
      <c r="R4022" s="234"/>
    </row>
    <row r="4023" spans="2:18" ht="20.25" customHeight="1" x14ac:dyDescent="0.25">
      <c r="B4023" s="232">
        <v>4026</v>
      </c>
      <c r="C4023" s="315">
        <v>45552</v>
      </c>
      <c r="D4023" s="195" t="s">
        <v>474</v>
      </c>
      <c r="E4023" s="196" t="s">
        <v>92</v>
      </c>
      <c r="F4023" s="196" t="s">
        <v>470</v>
      </c>
      <c r="G4023" s="196" t="s">
        <v>210</v>
      </c>
      <c r="H4023" s="196">
        <v>4.1500000000000004</v>
      </c>
      <c r="I4023" s="196" t="s">
        <v>215</v>
      </c>
      <c r="J4023" s="196">
        <v>16</v>
      </c>
      <c r="K4023" s="448">
        <v>715450</v>
      </c>
      <c r="L4023" s="196" t="s">
        <v>470</v>
      </c>
      <c r="M4023" s="196" t="s">
        <v>297</v>
      </c>
      <c r="N4023" s="216">
        <v>0</v>
      </c>
      <c r="O4023" s="216">
        <v>76.36</v>
      </c>
      <c r="P4023" s="216">
        <v>0</v>
      </c>
      <c r="Q4023" s="335">
        <v>0</v>
      </c>
      <c r="R4023" s="234"/>
    </row>
    <row r="4024" spans="2:18" ht="20.25" customHeight="1" x14ac:dyDescent="0.25">
      <c r="B4024" s="232">
        <v>4027</v>
      </c>
      <c r="C4024" s="315">
        <v>45552</v>
      </c>
      <c r="D4024" s="195" t="s">
        <v>475</v>
      </c>
      <c r="E4024" s="196" t="s">
        <v>92</v>
      </c>
      <c r="F4024" s="196" t="s">
        <v>470</v>
      </c>
      <c r="G4024" s="196" t="s">
        <v>210</v>
      </c>
      <c r="H4024" s="196">
        <v>4.1500000000000004</v>
      </c>
      <c r="I4024" s="196" t="s">
        <v>215</v>
      </c>
      <c r="J4024" s="196">
        <v>15</v>
      </c>
      <c r="K4024" s="448">
        <v>715450</v>
      </c>
      <c r="L4024" s="196" t="s">
        <v>470</v>
      </c>
      <c r="M4024" s="196" t="s">
        <v>297</v>
      </c>
      <c r="N4024" s="216">
        <v>0</v>
      </c>
      <c r="O4024" s="216">
        <v>71.587500000000006</v>
      </c>
      <c r="P4024" s="216">
        <v>0</v>
      </c>
      <c r="Q4024" s="335">
        <v>0</v>
      </c>
      <c r="R4024" s="234"/>
    </row>
    <row r="4025" spans="2:18" ht="20.25" customHeight="1" x14ac:dyDescent="0.25">
      <c r="B4025" s="232">
        <v>4028</v>
      </c>
      <c r="C4025" s="315">
        <v>45552</v>
      </c>
      <c r="D4025" s="195" t="s">
        <v>474</v>
      </c>
      <c r="E4025" s="196" t="s">
        <v>92</v>
      </c>
      <c r="F4025" s="196" t="s">
        <v>470</v>
      </c>
      <c r="G4025" s="196" t="s">
        <v>210</v>
      </c>
      <c r="H4025" s="196">
        <v>4.1500000000000004</v>
      </c>
      <c r="I4025" s="196" t="s">
        <v>215</v>
      </c>
      <c r="J4025" s="196">
        <v>22</v>
      </c>
      <c r="K4025" s="448">
        <v>715450</v>
      </c>
      <c r="L4025" s="196" t="s">
        <v>470</v>
      </c>
      <c r="M4025" s="196" t="s">
        <v>297</v>
      </c>
      <c r="N4025" s="216">
        <v>0</v>
      </c>
      <c r="O4025" s="216">
        <v>104.995</v>
      </c>
      <c r="P4025" s="216">
        <v>0</v>
      </c>
      <c r="Q4025" s="335">
        <v>0</v>
      </c>
      <c r="R4025" s="234"/>
    </row>
    <row r="4026" spans="2:18" ht="20.25" customHeight="1" x14ac:dyDescent="0.25">
      <c r="B4026" s="232">
        <v>4029</v>
      </c>
      <c r="C4026" s="315">
        <v>45552</v>
      </c>
      <c r="D4026" s="195" t="s">
        <v>475</v>
      </c>
      <c r="E4026" s="196" t="s">
        <v>92</v>
      </c>
      <c r="F4026" s="196" t="s">
        <v>470</v>
      </c>
      <c r="G4026" s="196" t="s">
        <v>210</v>
      </c>
      <c r="H4026" s="196">
        <v>4.1500000000000004</v>
      </c>
      <c r="I4026" s="196" t="s">
        <v>215</v>
      </c>
      <c r="J4026" s="196">
        <v>23</v>
      </c>
      <c r="K4026" s="448">
        <v>715450</v>
      </c>
      <c r="L4026" s="196" t="s">
        <v>470</v>
      </c>
      <c r="M4026" s="196" t="s">
        <v>297</v>
      </c>
      <c r="N4026" s="216">
        <v>0</v>
      </c>
      <c r="O4026" s="216">
        <v>109.7675</v>
      </c>
      <c r="P4026" s="216">
        <v>0</v>
      </c>
      <c r="Q4026" s="335">
        <v>0</v>
      </c>
      <c r="R4026" s="234"/>
    </row>
    <row r="4027" spans="2:18" ht="20.25" customHeight="1" x14ac:dyDescent="0.25">
      <c r="B4027" s="232">
        <v>4030</v>
      </c>
      <c r="C4027" s="315">
        <v>45552</v>
      </c>
      <c r="D4027" s="195" t="s">
        <v>116</v>
      </c>
      <c r="E4027" s="196" t="s">
        <v>92</v>
      </c>
      <c r="F4027" s="196" t="s">
        <v>1</v>
      </c>
      <c r="G4027" s="196" t="s">
        <v>209</v>
      </c>
      <c r="H4027" s="196">
        <v>6.65</v>
      </c>
      <c r="I4027" s="196" t="s">
        <v>215</v>
      </c>
      <c r="J4027" s="196">
        <v>24</v>
      </c>
      <c r="K4027" s="448">
        <v>715450</v>
      </c>
      <c r="L4027" s="196" t="s">
        <v>62</v>
      </c>
      <c r="M4027" s="196" t="s">
        <v>297</v>
      </c>
      <c r="N4027" s="216">
        <v>0</v>
      </c>
      <c r="O4027" s="216">
        <v>183.54000000000002</v>
      </c>
      <c r="P4027" s="216">
        <v>0</v>
      </c>
      <c r="Q4027" s="335">
        <v>0</v>
      </c>
      <c r="R4027" s="234"/>
    </row>
    <row r="4028" spans="2:18" ht="20.25" customHeight="1" x14ac:dyDescent="0.25">
      <c r="B4028" s="232">
        <v>4031</v>
      </c>
      <c r="C4028" s="315">
        <v>45552</v>
      </c>
      <c r="D4028" s="195" t="s">
        <v>94</v>
      </c>
      <c r="E4028" s="196" t="s">
        <v>92</v>
      </c>
      <c r="F4028" s="196" t="s">
        <v>1</v>
      </c>
      <c r="G4028" s="196" t="s">
        <v>209</v>
      </c>
      <c r="H4028" s="196">
        <v>6.65</v>
      </c>
      <c r="I4028" s="196" t="s">
        <v>215</v>
      </c>
      <c r="J4028" s="196">
        <v>27</v>
      </c>
      <c r="K4028" s="448">
        <v>715450</v>
      </c>
      <c r="L4028" s="196" t="s">
        <v>62</v>
      </c>
      <c r="M4028" s="196" t="s">
        <v>297</v>
      </c>
      <c r="N4028" s="216">
        <v>0</v>
      </c>
      <c r="O4028" s="216">
        <v>206.48249999999999</v>
      </c>
      <c r="P4028" s="216">
        <v>0</v>
      </c>
      <c r="Q4028" s="335">
        <v>0</v>
      </c>
      <c r="R4028" s="234"/>
    </row>
    <row r="4029" spans="2:18" ht="20.25" customHeight="1" x14ac:dyDescent="0.25">
      <c r="B4029" s="232">
        <v>4032</v>
      </c>
      <c r="C4029" s="315">
        <v>45552</v>
      </c>
      <c r="D4029" s="195" t="s">
        <v>91</v>
      </c>
      <c r="E4029" s="196" t="s">
        <v>92</v>
      </c>
      <c r="F4029" s="196" t="s">
        <v>1</v>
      </c>
      <c r="G4029" s="196" t="s">
        <v>209</v>
      </c>
      <c r="H4029" s="196">
        <v>6.65</v>
      </c>
      <c r="I4029" s="196" t="s">
        <v>215</v>
      </c>
      <c r="J4029" s="196">
        <v>3</v>
      </c>
      <c r="K4029" s="448">
        <v>715450</v>
      </c>
      <c r="L4029" s="196" t="s">
        <v>62</v>
      </c>
      <c r="M4029" s="196" t="s">
        <v>297</v>
      </c>
      <c r="N4029" s="216">
        <v>0</v>
      </c>
      <c r="O4029" s="216">
        <v>22.942500000000003</v>
      </c>
      <c r="P4029" s="216">
        <v>0</v>
      </c>
      <c r="Q4029" s="335">
        <v>0</v>
      </c>
      <c r="R4029" s="234"/>
    </row>
    <row r="4030" spans="2:18" ht="20.25" customHeight="1" x14ac:dyDescent="0.25">
      <c r="B4030" s="232">
        <v>4033</v>
      </c>
      <c r="C4030" s="315">
        <v>45552</v>
      </c>
      <c r="D4030" s="195" t="s">
        <v>91</v>
      </c>
      <c r="E4030" s="196" t="s">
        <v>92</v>
      </c>
      <c r="F4030" s="196" t="s">
        <v>1</v>
      </c>
      <c r="G4030" s="196" t="s">
        <v>209</v>
      </c>
      <c r="H4030" s="196">
        <v>6.65</v>
      </c>
      <c r="I4030" s="196" t="s">
        <v>215</v>
      </c>
      <c r="J4030" s="196">
        <v>12</v>
      </c>
      <c r="K4030" s="448">
        <v>715200</v>
      </c>
      <c r="L4030" s="196" t="s">
        <v>63</v>
      </c>
      <c r="M4030" s="196" t="s">
        <v>298</v>
      </c>
      <c r="N4030" s="216">
        <v>0</v>
      </c>
      <c r="O4030" s="216">
        <v>91.77000000000001</v>
      </c>
      <c r="P4030" s="216">
        <v>0</v>
      </c>
      <c r="Q4030" s="335">
        <v>0</v>
      </c>
      <c r="R4030" s="234"/>
    </row>
    <row r="4031" spans="2:18" ht="20.25" customHeight="1" x14ac:dyDescent="0.25">
      <c r="B4031" s="232">
        <v>4034</v>
      </c>
      <c r="C4031" s="315">
        <v>45552</v>
      </c>
      <c r="D4031" s="195" t="s">
        <v>91</v>
      </c>
      <c r="E4031" s="196" t="s">
        <v>92</v>
      </c>
      <c r="F4031" s="196" t="s">
        <v>1</v>
      </c>
      <c r="G4031" s="196" t="s">
        <v>209</v>
      </c>
      <c r="H4031" s="196">
        <v>6.65</v>
      </c>
      <c r="I4031" s="196" t="s">
        <v>247</v>
      </c>
      <c r="J4031" s="196">
        <v>2</v>
      </c>
      <c r="K4031" s="448">
        <v>716178</v>
      </c>
      <c r="L4031" s="196" t="s">
        <v>1</v>
      </c>
      <c r="M4031" s="196" t="s">
        <v>514</v>
      </c>
      <c r="N4031" s="216">
        <f t="shared" ref="N4031" si="257">IF(I4031=$N$5,J4031*H4031,0)</f>
        <v>0</v>
      </c>
      <c r="O4031" s="216">
        <f t="shared" ref="O4031" si="258">IF(I4031=$O$5,J4031*H4031,0)*1.15</f>
        <v>0</v>
      </c>
      <c r="P4031" s="216">
        <f t="shared" ref="P4031" si="259">IF(I4031=$P$5,J4031*H4031,0)</f>
        <v>0</v>
      </c>
      <c r="Q4031" s="335">
        <f t="shared" ref="Q4031" si="260">IF(I4031=$Q$5,J4031*H4031,0)</f>
        <v>13.3</v>
      </c>
      <c r="R4031" s="234"/>
    </row>
    <row r="4032" spans="2:18" ht="20.25" customHeight="1" x14ac:dyDescent="0.25">
      <c r="B4032" s="232">
        <v>4035</v>
      </c>
      <c r="C4032" s="315">
        <v>45552</v>
      </c>
      <c r="D4032" s="195" t="s">
        <v>154</v>
      </c>
      <c r="E4032" s="196" t="s">
        <v>92</v>
      </c>
      <c r="F4032" s="196" t="s">
        <v>62</v>
      </c>
      <c r="G4032" s="196" t="s">
        <v>210</v>
      </c>
      <c r="H4032" s="196">
        <v>4.1500000000000004</v>
      </c>
      <c r="I4032" s="196" t="s">
        <v>215</v>
      </c>
      <c r="J4032" s="196">
        <v>37</v>
      </c>
      <c r="K4032" s="448">
        <v>715450</v>
      </c>
      <c r="L4032" s="196" t="s">
        <v>62</v>
      </c>
      <c r="M4032" s="196" t="s">
        <v>297</v>
      </c>
      <c r="N4032" s="216">
        <v>0</v>
      </c>
      <c r="O4032" s="216">
        <v>176.58250000000001</v>
      </c>
      <c r="P4032" s="216">
        <v>0</v>
      </c>
      <c r="Q4032" s="335">
        <v>0</v>
      </c>
      <c r="R4032" s="234"/>
    </row>
    <row r="4033" spans="2:18" ht="20.25" customHeight="1" x14ac:dyDescent="0.25">
      <c r="B4033" s="232">
        <v>4036</v>
      </c>
      <c r="C4033" s="315">
        <v>45552</v>
      </c>
      <c r="D4033" s="195" t="s">
        <v>155</v>
      </c>
      <c r="E4033" s="196" t="s">
        <v>92</v>
      </c>
      <c r="F4033" s="196" t="s">
        <v>62</v>
      </c>
      <c r="G4033" s="196" t="s">
        <v>210</v>
      </c>
      <c r="H4033" s="196">
        <v>4.1500000000000004</v>
      </c>
      <c r="I4033" s="196" t="s">
        <v>215</v>
      </c>
      <c r="J4033" s="196">
        <v>36</v>
      </c>
      <c r="K4033" s="448">
        <v>715450</v>
      </c>
      <c r="L4033" s="196" t="s">
        <v>62</v>
      </c>
      <c r="M4033" s="196" t="s">
        <v>297</v>
      </c>
      <c r="N4033" s="216">
        <v>0</v>
      </c>
      <c r="O4033" s="216">
        <v>171.81</v>
      </c>
      <c r="P4033" s="216">
        <v>0</v>
      </c>
      <c r="Q4033" s="335">
        <v>0</v>
      </c>
      <c r="R4033" s="234"/>
    </row>
    <row r="4034" spans="2:18" ht="20.25" customHeight="1" x14ac:dyDescent="0.25">
      <c r="B4034" s="232">
        <v>4037</v>
      </c>
      <c r="C4034" s="315">
        <v>45552</v>
      </c>
      <c r="D4034" s="195" t="s">
        <v>426</v>
      </c>
      <c r="E4034" s="196" t="s">
        <v>159</v>
      </c>
      <c r="F4034" s="196" t="s">
        <v>381</v>
      </c>
      <c r="G4034" s="196" t="s">
        <v>159</v>
      </c>
      <c r="H4034" s="196">
        <v>10</v>
      </c>
      <c r="I4034" s="196" t="s">
        <v>66</v>
      </c>
      <c r="J4034" s="196">
        <v>5</v>
      </c>
      <c r="K4034" s="448"/>
      <c r="L4034" s="196" t="s">
        <v>356</v>
      </c>
      <c r="M4034" s="196"/>
      <c r="N4034" s="216">
        <v>0</v>
      </c>
      <c r="O4034" s="216">
        <v>0</v>
      </c>
      <c r="P4034" s="216">
        <v>50</v>
      </c>
      <c r="Q4034" s="335">
        <v>0</v>
      </c>
      <c r="R4034" s="234"/>
    </row>
    <row r="4035" spans="2:18" ht="20.25" customHeight="1" x14ac:dyDescent="0.25">
      <c r="B4035" s="232">
        <v>4038</v>
      </c>
      <c r="C4035" s="315">
        <v>45552</v>
      </c>
      <c r="D4035" s="195" t="s">
        <v>277</v>
      </c>
      <c r="E4035" s="196" t="s">
        <v>176</v>
      </c>
      <c r="F4035" s="196" t="s">
        <v>7</v>
      </c>
      <c r="G4035" s="196" t="s">
        <v>209</v>
      </c>
      <c r="H4035" s="196">
        <v>7</v>
      </c>
      <c r="I4035" s="196" t="s">
        <v>214</v>
      </c>
      <c r="J4035" s="196">
        <v>55</v>
      </c>
      <c r="K4035" s="448">
        <v>723200</v>
      </c>
      <c r="L4035" s="196" t="s">
        <v>7</v>
      </c>
      <c r="M4035" s="196" t="s">
        <v>297</v>
      </c>
      <c r="N4035" s="216">
        <v>385</v>
      </c>
      <c r="O4035" s="216">
        <v>0</v>
      </c>
      <c r="P4035" s="216">
        <v>0</v>
      </c>
      <c r="Q4035" s="335">
        <v>0</v>
      </c>
      <c r="R4035" s="234"/>
    </row>
    <row r="4036" spans="2:18" ht="20.25" customHeight="1" x14ac:dyDescent="0.25">
      <c r="B4036" s="232">
        <v>4039</v>
      </c>
      <c r="C4036" s="315">
        <v>45552</v>
      </c>
      <c r="D4036" s="195" t="s">
        <v>261</v>
      </c>
      <c r="E4036" s="196" t="s">
        <v>269</v>
      </c>
      <c r="F4036" s="196" t="s">
        <v>7</v>
      </c>
      <c r="G4036" s="196" t="s">
        <v>210</v>
      </c>
      <c r="H4036" s="196">
        <v>5</v>
      </c>
      <c r="I4036" s="196" t="s">
        <v>214</v>
      </c>
      <c r="J4036" s="196">
        <v>56</v>
      </c>
      <c r="K4036" s="448">
        <v>723200</v>
      </c>
      <c r="L4036" s="196" t="s">
        <v>7</v>
      </c>
      <c r="M4036" s="196" t="s">
        <v>297</v>
      </c>
      <c r="N4036" s="216">
        <v>280</v>
      </c>
      <c r="O4036" s="216">
        <v>0</v>
      </c>
      <c r="P4036" s="216">
        <v>0</v>
      </c>
      <c r="Q4036" s="335">
        <v>0</v>
      </c>
      <c r="R4036" s="234"/>
    </row>
    <row r="4037" spans="2:18" ht="20.25" customHeight="1" x14ac:dyDescent="0.25">
      <c r="B4037" s="232">
        <v>4040</v>
      </c>
      <c r="C4037" s="315">
        <v>45552</v>
      </c>
      <c r="D4037" s="195" t="s">
        <v>254</v>
      </c>
      <c r="E4037" s="196" t="s">
        <v>159</v>
      </c>
      <c r="F4037" s="196" t="s">
        <v>7</v>
      </c>
      <c r="G4037" s="196" t="s">
        <v>159</v>
      </c>
      <c r="H4037" s="196">
        <v>10</v>
      </c>
      <c r="I4037" s="196" t="s">
        <v>66</v>
      </c>
      <c r="J4037" s="196">
        <v>9</v>
      </c>
      <c r="K4037" s="448"/>
      <c r="L4037" s="196" t="s">
        <v>356</v>
      </c>
      <c r="M4037" s="196"/>
      <c r="N4037" s="216">
        <v>0</v>
      </c>
      <c r="O4037" s="216">
        <v>0</v>
      </c>
      <c r="P4037" s="216">
        <v>90</v>
      </c>
      <c r="Q4037" s="335">
        <v>0</v>
      </c>
      <c r="R4037" s="234"/>
    </row>
    <row r="4038" spans="2:18" ht="20.25" customHeight="1" x14ac:dyDescent="0.25">
      <c r="B4038" s="232">
        <v>4041</v>
      </c>
      <c r="C4038" s="315">
        <v>45552</v>
      </c>
      <c r="D4038" s="195" t="s">
        <v>352</v>
      </c>
      <c r="E4038" s="196" t="s">
        <v>176</v>
      </c>
      <c r="F4038" s="196" t="s">
        <v>7</v>
      </c>
      <c r="G4038" s="196" t="s">
        <v>209</v>
      </c>
      <c r="H4038" s="196">
        <v>7</v>
      </c>
      <c r="I4038" s="196"/>
      <c r="J4038" s="196">
        <v>0</v>
      </c>
      <c r="K4038" s="448"/>
      <c r="L4038" s="196"/>
      <c r="M4038" s="196"/>
      <c r="N4038" s="216">
        <v>0</v>
      </c>
      <c r="O4038" s="216">
        <v>0</v>
      </c>
      <c r="P4038" s="216">
        <v>0</v>
      </c>
      <c r="Q4038" s="335">
        <v>0</v>
      </c>
      <c r="R4038" s="234"/>
    </row>
    <row r="4039" spans="2:18" ht="20.25" customHeight="1" x14ac:dyDescent="0.25">
      <c r="B4039" s="232">
        <v>4042</v>
      </c>
      <c r="C4039" s="315">
        <v>45552</v>
      </c>
      <c r="D4039" s="195" t="s">
        <v>175</v>
      </c>
      <c r="E4039" s="196" t="s">
        <v>176</v>
      </c>
      <c r="F4039" s="196" t="s">
        <v>7</v>
      </c>
      <c r="G4039" s="196" t="s">
        <v>209</v>
      </c>
      <c r="H4039" s="196">
        <v>7</v>
      </c>
      <c r="I4039" s="196" t="s">
        <v>214</v>
      </c>
      <c r="J4039" s="196">
        <v>42</v>
      </c>
      <c r="K4039" s="448">
        <v>723200</v>
      </c>
      <c r="L4039" s="196" t="s">
        <v>7</v>
      </c>
      <c r="M4039" s="196" t="s">
        <v>297</v>
      </c>
      <c r="N4039" s="216">
        <v>294</v>
      </c>
      <c r="O4039" s="216">
        <v>0</v>
      </c>
      <c r="P4039" s="216">
        <v>0</v>
      </c>
      <c r="Q4039" s="335">
        <v>0</v>
      </c>
      <c r="R4039" s="234"/>
    </row>
    <row r="4040" spans="2:18" ht="20.25" customHeight="1" x14ac:dyDescent="0.25">
      <c r="B4040" s="232">
        <v>4043</v>
      </c>
      <c r="C4040" s="315">
        <v>45552</v>
      </c>
      <c r="D4040" s="195" t="s">
        <v>171</v>
      </c>
      <c r="E4040" s="196" t="s">
        <v>159</v>
      </c>
      <c r="F4040" s="196" t="s">
        <v>7</v>
      </c>
      <c r="G4040" s="196" t="s">
        <v>159</v>
      </c>
      <c r="H4040" s="196">
        <v>11.2</v>
      </c>
      <c r="I4040" s="196"/>
      <c r="J4040" s="196">
        <v>0</v>
      </c>
      <c r="K4040" s="448"/>
      <c r="L4040" s="196"/>
      <c r="M4040" s="196"/>
      <c r="N4040" s="216">
        <v>0</v>
      </c>
      <c r="O4040" s="216">
        <v>0</v>
      </c>
      <c r="P4040" s="216">
        <v>0</v>
      </c>
      <c r="Q4040" s="335">
        <v>0</v>
      </c>
      <c r="R4040" s="234"/>
    </row>
    <row r="4041" spans="2:18" ht="20.25" customHeight="1" x14ac:dyDescent="0.25">
      <c r="B4041" s="232">
        <v>4044</v>
      </c>
      <c r="C4041" s="315">
        <v>45552</v>
      </c>
      <c r="D4041" s="195" t="s">
        <v>150</v>
      </c>
      <c r="E4041" s="196" t="s">
        <v>92</v>
      </c>
      <c r="F4041" s="196" t="s">
        <v>63</v>
      </c>
      <c r="G4041" s="196" t="s">
        <v>210</v>
      </c>
      <c r="H4041" s="196">
        <v>4.1500000000000004</v>
      </c>
      <c r="I4041" s="196" t="s">
        <v>215</v>
      </c>
      <c r="J4041" s="196">
        <v>5</v>
      </c>
      <c r="K4041" s="448">
        <v>714800</v>
      </c>
      <c r="L4041" s="196" t="s">
        <v>63</v>
      </c>
      <c r="M4041" s="196" t="s">
        <v>298</v>
      </c>
      <c r="N4041" s="216">
        <v>0</v>
      </c>
      <c r="O4041" s="216">
        <v>23.862499999999997</v>
      </c>
      <c r="P4041" s="216">
        <v>0</v>
      </c>
      <c r="Q4041" s="335">
        <v>0</v>
      </c>
      <c r="R4041" s="234"/>
    </row>
    <row r="4042" spans="2:18" ht="20.25" customHeight="1" x14ac:dyDescent="0.25">
      <c r="B4042" s="232">
        <v>4045</v>
      </c>
      <c r="C4042" s="315">
        <v>45552</v>
      </c>
      <c r="D4042" s="195" t="s">
        <v>148</v>
      </c>
      <c r="E4042" s="196" t="s">
        <v>92</v>
      </c>
      <c r="F4042" s="196" t="s">
        <v>63</v>
      </c>
      <c r="G4042" s="196" t="s">
        <v>210</v>
      </c>
      <c r="H4042" s="196">
        <v>4.1500000000000004</v>
      </c>
      <c r="I4042" s="196" t="s">
        <v>215</v>
      </c>
      <c r="J4042" s="196">
        <v>6</v>
      </c>
      <c r="K4042" s="448">
        <v>714800</v>
      </c>
      <c r="L4042" s="196" t="s">
        <v>63</v>
      </c>
      <c r="M4042" s="196" t="s">
        <v>298</v>
      </c>
      <c r="N4042" s="216">
        <v>0</v>
      </c>
      <c r="O4042" s="216">
        <v>28.635000000000002</v>
      </c>
      <c r="P4042" s="216">
        <v>0</v>
      </c>
      <c r="Q4042" s="335">
        <v>0</v>
      </c>
      <c r="R4042" s="234"/>
    </row>
    <row r="4043" spans="2:18" ht="20.25" customHeight="1" x14ac:dyDescent="0.25">
      <c r="B4043" s="232">
        <v>4046</v>
      </c>
      <c r="C4043" s="315">
        <v>45552</v>
      </c>
      <c r="D4043" s="195" t="s">
        <v>150</v>
      </c>
      <c r="E4043" s="196" t="s">
        <v>92</v>
      </c>
      <c r="F4043" s="196" t="s">
        <v>63</v>
      </c>
      <c r="G4043" s="196" t="s">
        <v>210</v>
      </c>
      <c r="H4043" s="196">
        <v>4.1500000000000004</v>
      </c>
      <c r="I4043" s="196" t="s">
        <v>215</v>
      </c>
      <c r="J4043" s="196">
        <v>16</v>
      </c>
      <c r="K4043" s="448">
        <v>715200</v>
      </c>
      <c r="L4043" s="196" t="s">
        <v>63</v>
      </c>
      <c r="M4043" s="196" t="s">
        <v>298</v>
      </c>
      <c r="N4043" s="216">
        <v>0</v>
      </c>
      <c r="O4043" s="216">
        <v>76.36</v>
      </c>
      <c r="P4043" s="216">
        <v>0</v>
      </c>
      <c r="Q4043" s="335">
        <v>0</v>
      </c>
      <c r="R4043" s="234"/>
    </row>
    <row r="4044" spans="2:18" ht="20.25" customHeight="1" x14ac:dyDescent="0.25">
      <c r="B4044" s="232">
        <v>4047</v>
      </c>
      <c r="C4044" s="315">
        <v>45552</v>
      </c>
      <c r="D4044" s="195" t="s">
        <v>148</v>
      </c>
      <c r="E4044" s="196" t="s">
        <v>92</v>
      </c>
      <c r="F4044" s="196" t="s">
        <v>63</v>
      </c>
      <c r="G4044" s="196" t="s">
        <v>210</v>
      </c>
      <c r="H4044" s="196">
        <v>4.1500000000000004</v>
      </c>
      <c r="I4044" s="196" t="s">
        <v>215</v>
      </c>
      <c r="J4044" s="196">
        <v>17</v>
      </c>
      <c r="K4044" s="448">
        <v>715200</v>
      </c>
      <c r="L4044" s="196" t="s">
        <v>63</v>
      </c>
      <c r="M4044" s="196" t="s">
        <v>298</v>
      </c>
      <c r="N4044" s="216">
        <v>0</v>
      </c>
      <c r="O4044" s="216">
        <v>81.132500000000007</v>
      </c>
      <c r="P4044" s="216">
        <v>0</v>
      </c>
      <c r="Q4044" s="335">
        <v>0</v>
      </c>
      <c r="R4044" s="234"/>
    </row>
    <row r="4045" spans="2:18" ht="20.25" customHeight="1" x14ac:dyDescent="0.25">
      <c r="B4045" s="232">
        <v>4048</v>
      </c>
      <c r="C4045" s="315">
        <v>45552</v>
      </c>
      <c r="D4045" s="195" t="s">
        <v>177</v>
      </c>
      <c r="E4045" s="196" t="s">
        <v>159</v>
      </c>
      <c r="F4045" s="196" t="s">
        <v>8</v>
      </c>
      <c r="G4045" s="196" t="s">
        <v>159</v>
      </c>
      <c r="H4045" s="196">
        <v>11.6</v>
      </c>
      <c r="I4045" s="196" t="s">
        <v>66</v>
      </c>
      <c r="J4045" s="196">
        <v>7</v>
      </c>
      <c r="K4045" s="448"/>
      <c r="L4045" s="196" t="s">
        <v>356</v>
      </c>
      <c r="M4045" s="196"/>
      <c r="N4045" s="216">
        <v>0</v>
      </c>
      <c r="O4045" s="216">
        <v>0</v>
      </c>
      <c r="P4045" s="216">
        <v>81.2</v>
      </c>
      <c r="Q4045" s="335">
        <v>0</v>
      </c>
      <c r="R4045" s="234"/>
    </row>
    <row r="4046" spans="2:18" ht="20.25" customHeight="1" x14ac:dyDescent="0.25">
      <c r="B4046" s="232">
        <v>4049</v>
      </c>
      <c r="C4046" s="315">
        <v>45552</v>
      </c>
      <c r="D4046" s="195" t="s">
        <v>139</v>
      </c>
      <c r="E4046" s="196" t="s">
        <v>92</v>
      </c>
      <c r="F4046" s="196" t="s">
        <v>2</v>
      </c>
      <c r="G4046" s="196" t="s">
        <v>209</v>
      </c>
      <c r="H4046" s="196">
        <v>7</v>
      </c>
      <c r="I4046" s="196" t="s">
        <v>214</v>
      </c>
      <c r="J4046" s="196">
        <v>35</v>
      </c>
      <c r="K4046" s="448">
        <v>713350</v>
      </c>
      <c r="L4046" s="196" t="s">
        <v>2</v>
      </c>
      <c r="M4046" s="196" t="s">
        <v>298</v>
      </c>
      <c r="N4046" s="216">
        <v>245</v>
      </c>
      <c r="O4046" s="216">
        <v>0</v>
      </c>
      <c r="P4046" s="216">
        <v>0</v>
      </c>
      <c r="Q4046" s="335">
        <v>0</v>
      </c>
      <c r="R4046" s="234"/>
    </row>
    <row r="4047" spans="2:18" ht="20.25" customHeight="1" x14ac:dyDescent="0.25">
      <c r="B4047" s="232">
        <v>4050</v>
      </c>
      <c r="C4047" s="315">
        <v>45552</v>
      </c>
      <c r="D4047" s="195" t="s">
        <v>140</v>
      </c>
      <c r="E4047" s="196" t="s">
        <v>92</v>
      </c>
      <c r="F4047" s="196" t="s">
        <v>2</v>
      </c>
      <c r="G4047" s="196" t="s">
        <v>209</v>
      </c>
      <c r="H4047" s="196">
        <v>7</v>
      </c>
      <c r="I4047" s="196" t="s">
        <v>214</v>
      </c>
      <c r="J4047" s="196">
        <v>35</v>
      </c>
      <c r="K4047" s="448">
        <v>713350</v>
      </c>
      <c r="L4047" s="196" t="s">
        <v>2</v>
      </c>
      <c r="M4047" s="196" t="s">
        <v>298</v>
      </c>
      <c r="N4047" s="216">
        <v>245</v>
      </c>
      <c r="O4047" s="216">
        <v>0</v>
      </c>
      <c r="P4047" s="216">
        <v>0</v>
      </c>
      <c r="Q4047" s="335">
        <v>0</v>
      </c>
      <c r="R4047" s="234"/>
    </row>
    <row r="4048" spans="2:18" ht="20.25" customHeight="1" x14ac:dyDescent="0.25">
      <c r="B4048" s="232">
        <v>4051</v>
      </c>
      <c r="C4048" s="315">
        <v>45552</v>
      </c>
      <c r="D4048" s="195" t="s">
        <v>141</v>
      </c>
      <c r="E4048" s="196" t="s">
        <v>92</v>
      </c>
      <c r="F4048" s="196" t="s">
        <v>2</v>
      </c>
      <c r="G4048" s="196" t="s">
        <v>209</v>
      </c>
      <c r="H4048" s="196">
        <v>7</v>
      </c>
      <c r="I4048" s="196" t="s">
        <v>214</v>
      </c>
      <c r="J4048" s="196">
        <v>35</v>
      </c>
      <c r="K4048" s="448">
        <v>713350</v>
      </c>
      <c r="L4048" s="196" t="s">
        <v>2</v>
      </c>
      <c r="M4048" s="196" t="s">
        <v>298</v>
      </c>
      <c r="N4048" s="216">
        <v>245</v>
      </c>
      <c r="O4048" s="216">
        <v>0</v>
      </c>
      <c r="P4048" s="216">
        <v>0</v>
      </c>
      <c r="Q4048" s="335">
        <v>0</v>
      </c>
      <c r="R4048" s="234"/>
    </row>
    <row r="4049" spans="2:18" ht="20.25" customHeight="1" x14ac:dyDescent="0.25">
      <c r="B4049" s="232">
        <v>4052</v>
      </c>
      <c r="C4049" s="315">
        <v>45552</v>
      </c>
      <c r="D4049" s="195" t="s">
        <v>252</v>
      </c>
      <c r="E4049" s="196" t="s">
        <v>92</v>
      </c>
      <c r="F4049" s="196" t="s">
        <v>2</v>
      </c>
      <c r="G4049" s="196" t="s">
        <v>209</v>
      </c>
      <c r="H4049" s="196">
        <v>7</v>
      </c>
      <c r="I4049" s="196"/>
      <c r="J4049" s="196">
        <v>0</v>
      </c>
      <c r="K4049" s="448"/>
      <c r="L4049" s="196"/>
      <c r="M4049" s="196"/>
      <c r="N4049" s="216">
        <v>0</v>
      </c>
      <c r="O4049" s="216">
        <v>0</v>
      </c>
      <c r="P4049" s="216">
        <v>0</v>
      </c>
      <c r="Q4049" s="335">
        <v>0</v>
      </c>
      <c r="R4049" s="234"/>
    </row>
    <row r="4050" spans="2:18" ht="20.25" customHeight="1" x14ac:dyDescent="0.25">
      <c r="B4050" s="232">
        <v>4053</v>
      </c>
      <c r="C4050" s="315">
        <v>45552</v>
      </c>
      <c r="D4050" s="195" t="s">
        <v>259</v>
      </c>
      <c r="E4050" s="196" t="s">
        <v>92</v>
      </c>
      <c r="F4050" s="196" t="s">
        <v>2</v>
      </c>
      <c r="G4050" s="196" t="s">
        <v>209</v>
      </c>
      <c r="H4050" s="196">
        <v>7</v>
      </c>
      <c r="I4050" s="196"/>
      <c r="J4050" s="196">
        <v>0</v>
      </c>
      <c r="K4050" s="448"/>
      <c r="L4050" s="196"/>
      <c r="M4050" s="196"/>
      <c r="N4050" s="216">
        <v>0</v>
      </c>
      <c r="O4050" s="216">
        <v>0</v>
      </c>
      <c r="P4050" s="216">
        <v>0</v>
      </c>
      <c r="Q4050" s="335">
        <v>0</v>
      </c>
      <c r="R4050" s="234"/>
    </row>
    <row r="4051" spans="2:18" ht="20.25" customHeight="1" x14ac:dyDescent="0.25">
      <c r="B4051" s="232">
        <v>4054</v>
      </c>
      <c r="C4051" s="315">
        <v>45552</v>
      </c>
      <c r="D4051" s="195" t="s">
        <v>260</v>
      </c>
      <c r="E4051" s="196" t="s">
        <v>92</v>
      </c>
      <c r="F4051" s="196" t="s">
        <v>2</v>
      </c>
      <c r="G4051" s="196" t="s">
        <v>209</v>
      </c>
      <c r="H4051" s="196">
        <v>7</v>
      </c>
      <c r="I4051" s="196"/>
      <c r="J4051" s="196">
        <v>0</v>
      </c>
      <c r="K4051" s="448"/>
      <c r="L4051" s="196"/>
      <c r="M4051" s="196"/>
      <c r="N4051" s="216">
        <v>0</v>
      </c>
      <c r="O4051" s="216">
        <v>0</v>
      </c>
      <c r="P4051" s="216">
        <v>0</v>
      </c>
      <c r="Q4051" s="335">
        <v>0</v>
      </c>
      <c r="R4051" s="234"/>
    </row>
    <row r="4052" spans="2:18" ht="20.25" customHeight="1" x14ac:dyDescent="0.25">
      <c r="B4052" s="232">
        <v>4055</v>
      </c>
      <c r="C4052" s="315">
        <v>45552</v>
      </c>
      <c r="D4052" s="195" t="s">
        <v>379</v>
      </c>
      <c r="E4052" s="196" t="s">
        <v>269</v>
      </c>
      <c r="F4052" s="196" t="s">
        <v>381</v>
      </c>
      <c r="G4052" s="196" t="s">
        <v>210</v>
      </c>
      <c r="H4052" s="196">
        <v>4.1500000000000004</v>
      </c>
      <c r="I4052" s="196" t="s">
        <v>215</v>
      </c>
      <c r="J4052" s="196">
        <v>22</v>
      </c>
      <c r="K4052" s="448">
        <v>715650</v>
      </c>
      <c r="L4052" s="196" t="s">
        <v>381</v>
      </c>
      <c r="M4052" s="196" t="s">
        <v>298</v>
      </c>
      <c r="N4052" s="216">
        <v>0</v>
      </c>
      <c r="O4052" s="216">
        <v>104.995</v>
      </c>
      <c r="P4052" s="216">
        <v>0</v>
      </c>
      <c r="Q4052" s="335">
        <v>0</v>
      </c>
      <c r="R4052" s="234"/>
    </row>
    <row r="4053" spans="2:18" ht="20.25" customHeight="1" x14ac:dyDescent="0.25">
      <c r="B4053" s="232">
        <v>4056</v>
      </c>
      <c r="C4053" s="315">
        <v>45552</v>
      </c>
      <c r="D4053" s="195" t="s">
        <v>380</v>
      </c>
      <c r="E4053" s="196" t="s">
        <v>269</v>
      </c>
      <c r="F4053" s="196" t="s">
        <v>381</v>
      </c>
      <c r="G4053" s="196" t="s">
        <v>210</v>
      </c>
      <c r="H4053" s="196">
        <v>4.1500000000000004</v>
      </c>
      <c r="I4053" s="196" t="s">
        <v>215</v>
      </c>
      <c r="J4053" s="196">
        <v>22</v>
      </c>
      <c r="K4053" s="448">
        <v>715650</v>
      </c>
      <c r="L4053" s="196" t="s">
        <v>381</v>
      </c>
      <c r="M4053" s="196" t="s">
        <v>298</v>
      </c>
      <c r="N4053" s="216">
        <v>0</v>
      </c>
      <c r="O4053" s="216">
        <v>104.995</v>
      </c>
      <c r="P4053" s="216">
        <v>0</v>
      </c>
      <c r="Q4053" s="335">
        <v>0</v>
      </c>
      <c r="R4053" s="234"/>
    </row>
    <row r="4054" spans="2:18" ht="20.25" customHeight="1" x14ac:dyDescent="0.25">
      <c r="B4054" s="232">
        <v>4057</v>
      </c>
      <c r="C4054" s="315">
        <v>45552</v>
      </c>
      <c r="D4054" s="195" t="s">
        <v>489</v>
      </c>
      <c r="E4054" s="196" t="s">
        <v>269</v>
      </c>
      <c r="F4054" s="196" t="s">
        <v>381</v>
      </c>
      <c r="G4054" s="196" t="s">
        <v>210</v>
      </c>
      <c r="H4054" s="196">
        <v>4.1500000000000004</v>
      </c>
      <c r="I4054" s="196" t="s">
        <v>215</v>
      </c>
      <c r="J4054" s="196">
        <v>16</v>
      </c>
      <c r="K4054" s="448">
        <v>715650</v>
      </c>
      <c r="L4054" s="196" t="s">
        <v>381</v>
      </c>
      <c r="M4054" s="196" t="s">
        <v>298</v>
      </c>
      <c r="N4054" s="216">
        <v>0</v>
      </c>
      <c r="O4054" s="216">
        <v>76.36</v>
      </c>
      <c r="P4054" s="216">
        <v>0</v>
      </c>
      <c r="Q4054" s="335">
        <v>0</v>
      </c>
      <c r="R4054" s="234"/>
    </row>
    <row r="4055" spans="2:18" ht="20.25" customHeight="1" x14ac:dyDescent="0.25">
      <c r="B4055" s="232">
        <v>4058</v>
      </c>
      <c r="C4055" s="315">
        <v>45552</v>
      </c>
      <c r="D4055" s="195" t="s">
        <v>96</v>
      </c>
      <c r="E4055" s="196" t="s">
        <v>159</v>
      </c>
      <c r="F4055" s="196" t="s">
        <v>1</v>
      </c>
      <c r="G4055" s="196" t="s">
        <v>159</v>
      </c>
      <c r="H4055" s="196">
        <v>11.8</v>
      </c>
      <c r="I4055" s="196" t="s">
        <v>66</v>
      </c>
      <c r="J4055" s="196">
        <v>4</v>
      </c>
      <c r="K4055" s="448"/>
      <c r="L4055" s="196" t="s">
        <v>356</v>
      </c>
      <c r="M4055" s="196"/>
      <c r="N4055" s="216">
        <v>0</v>
      </c>
      <c r="O4055" s="216">
        <v>0</v>
      </c>
      <c r="P4055" s="216">
        <v>47.2</v>
      </c>
      <c r="Q4055" s="335">
        <v>0</v>
      </c>
      <c r="R4055" s="234"/>
    </row>
    <row r="4056" spans="2:18" ht="20.25" customHeight="1" x14ac:dyDescent="0.25">
      <c r="B4056" s="232">
        <v>4059</v>
      </c>
      <c r="C4056" s="315">
        <v>45552</v>
      </c>
      <c r="D4056" s="195" t="s">
        <v>128</v>
      </c>
      <c r="E4056" s="196" t="s">
        <v>159</v>
      </c>
      <c r="F4056" s="196" t="s">
        <v>1</v>
      </c>
      <c r="G4056" s="196" t="s">
        <v>159</v>
      </c>
      <c r="H4056" s="196">
        <v>11.8</v>
      </c>
      <c r="I4056" s="196" t="s">
        <v>66</v>
      </c>
      <c r="J4056" s="196">
        <v>1</v>
      </c>
      <c r="K4056" s="448"/>
      <c r="L4056" s="196" t="s">
        <v>356</v>
      </c>
      <c r="M4056" s="196"/>
      <c r="N4056" s="216">
        <v>0</v>
      </c>
      <c r="O4056" s="216">
        <v>0</v>
      </c>
      <c r="P4056" s="216">
        <v>11.8</v>
      </c>
      <c r="Q4056" s="335">
        <v>0</v>
      </c>
      <c r="R4056" s="234"/>
    </row>
    <row r="4057" spans="2:18" ht="20.25" customHeight="1" x14ac:dyDescent="0.25">
      <c r="B4057" s="232">
        <v>4060</v>
      </c>
      <c r="C4057" s="315">
        <v>45552</v>
      </c>
      <c r="D4057" s="316" t="s">
        <v>467</v>
      </c>
      <c r="E4057" s="196" t="s">
        <v>159</v>
      </c>
      <c r="F4057" s="196" t="s">
        <v>63</v>
      </c>
      <c r="G4057" s="196" t="s">
        <v>159</v>
      </c>
      <c r="H4057" s="196">
        <v>13</v>
      </c>
      <c r="I4057" s="196" t="s">
        <v>66</v>
      </c>
      <c r="J4057" s="196">
        <v>6</v>
      </c>
      <c r="K4057" s="448"/>
      <c r="L4057" s="196" t="s">
        <v>356</v>
      </c>
      <c r="M4057" s="196"/>
      <c r="N4057" s="216">
        <v>0</v>
      </c>
      <c r="O4057" s="216">
        <v>0</v>
      </c>
      <c r="P4057" s="216">
        <v>78</v>
      </c>
      <c r="Q4057" s="335">
        <v>0</v>
      </c>
      <c r="R4057" s="234"/>
    </row>
    <row r="4058" spans="2:18" ht="20.25" customHeight="1" x14ac:dyDescent="0.25">
      <c r="B4058" s="232">
        <v>4053</v>
      </c>
      <c r="C4058" s="315">
        <v>45553</v>
      </c>
      <c r="D4058" s="195" t="s">
        <v>505</v>
      </c>
      <c r="E4058" s="196" t="s">
        <v>130</v>
      </c>
      <c r="F4058" s="196" t="s">
        <v>130</v>
      </c>
      <c r="G4058" s="196" t="s">
        <v>304</v>
      </c>
      <c r="H4058" s="196">
        <v>1</v>
      </c>
      <c r="I4058" s="196" t="s">
        <v>303</v>
      </c>
      <c r="J4058" s="196">
        <v>56</v>
      </c>
      <c r="K4058" s="448"/>
      <c r="L4058" s="196"/>
      <c r="M4058" s="196" t="s">
        <v>514</v>
      </c>
      <c r="N4058" s="216">
        <v>0</v>
      </c>
      <c r="O4058" s="216">
        <v>0</v>
      </c>
      <c r="P4058" s="216">
        <v>0</v>
      </c>
      <c r="Q4058" s="335">
        <v>0</v>
      </c>
      <c r="R4058" s="234"/>
    </row>
    <row r="4059" spans="2:18" ht="20.25" customHeight="1" x14ac:dyDescent="0.25">
      <c r="B4059" s="232">
        <v>4061</v>
      </c>
      <c r="C4059" s="315">
        <v>45553</v>
      </c>
      <c r="D4059" s="195" t="s">
        <v>505</v>
      </c>
      <c r="E4059" s="196" t="s">
        <v>130</v>
      </c>
      <c r="F4059" s="196" t="s">
        <v>130</v>
      </c>
      <c r="G4059" s="196" t="s">
        <v>304</v>
      </c>
      <c r="H4059" s="196">
        <v>1</v>
      </c>
      <c r="I4059" s="196" t="s">
        <v>303</v>
      </c>
      <c r="J4059" s="196">
        <v>19</v>
      </c>
      <c r="K4059" s="448"/>
      <c r="L4059" s="196"/>
      <c r="M4059" s="196" t="s">
        <v>482</v>
      </c>
      <c r="N4059" s="216">
        <v>0</v>
      </c>
      <c r="O4059" s="216">
        <v>0</v>
      </c>
      <c r="P4059" s="216">
        <v>0</v>
      </c>
      <c r="Q4059" s="335">
        <v>0</v>
      </c>
      <c r="R4059" s="234"/>
    </row>
    <row r="4060" spans="2:18" ht="20.25" customHeight="1" x14ac:dyDescent="0.25">
      <c r="B4060" s="232">
        <v>4062</v>
      </c>
      <c r="C4060" s="315">
        <v>45553</v>
      </c>
      <c r="D4060" s="195" t="s">
        <v>474</v>
      </c>
      <c r="E4060" s="196" t="s">
        <v>92</v>
      </c>
      <c r="F4060" s="196" t="s">
        <v>470</v>
      </c>
      <c r="G4060" s="196" t="s">
        <v>210</v>
      </c>
      <c r="H4060" s="196">
        <v>4.1500000000000004</v>
      </c>
      <c r="I4060" s="196" t="s">
        <v>215</v>
      </c>
      <c r="J4060" s="196">
        <v>11</v>
      </c>
      <c r="K4060" s="448"/>
      <c r="L4060" s="196"/>
      <c r="M4060" s="196"/>
      <c r="N4060" s="216">
        <v>0</v>
      </c>
      <c r="O4060" s="216">
        <v>52.497500000000002</v>
      </c>
      <c r="P4060" s="216">
        <v>0</v>
      </c>
      <c r="Q4060" s="335">
        <v>0</v>
      </c>
      <c r="R4060" s="234"/>
    </row>
    <row r="4061" spans="2:18" ht="20.25" customHeight="1" x14ac:dyDescent="0.25">
      <c r="B4061" s="232">
        <v>4063</v>
      </c>
      <c r="C4061" s="315">
        <v>45553</v>
      </c>
      <c r="D4061" s="195" t="s">
        <v>475</v>
      </c>
      <c r="E4061" s="196" t="s">
        <v>92</v>
      </c>
      <c r="F4061" s="196" t="s">
        <v>470</v>
      </c>
      <c r="G4061" s="196" t="s">
        <v>210</v>
      </c>
      <c r="H4061" s="196">
        <v>4.1500000000000004</v>
      </c>
      <c r="I4061" s="196" t="s">
        <v>215</v>
      </c>
      <c r="J4061" s="196">
        <v>10</v>
      </c>
      <c r="K4061" s="448"/>
      <c r="L4061" s="196"/>
      <c r="M4061" s="196"/>
      <c r="N4061" s="216">
        <v>0</v>
      </c>
      <c r="O4061" s="216">
        <v>47.724999999999994</v>
      </c>
      <c r="P4061" s="216">
        <v>0</v>
      </c>
      <c r="Q4061" s="335">
        <v>0</v>
      </c>
      <c r="R4061" s="234"/>
    </row>
    <row r="4062" spans="2:18" ht="20.25" customHeight="1" x14ac:dyDescent="0.25">
      <c r="B4062" s="232">
        <v>4064</v>
      </c>
      <c r="C4062" s="315">
        <v>45553</v>
      </c>
      <c r="D4062" s="195" t="s">
        <v>474</v>
      </c>
      <c r="E4062" s="196" t="s">
        <v>92</v>
      </c>
      <c r="F4062" s="196" t="s">
        <v>470</v>
      </c>
      <c r="G4062" s="196" t="s">
        <v>210</v>
      </c>
      <c r="H4062" s="196">
        <v>4.1500000000000004</v>
      </c>
      <c r="I4062" s="196" t="s">
        <v>215</v>
      </c>
      <c r="J4062" s="196">
        <v>20</v>
      </c>
      <c r="K4062" s="448"/>
      <c r="L4062" s="196"/>
      <c r="M4062" s="196"/>
      <c r="N4062" s="216">
        <v>0</v>
      </c>
      <c r="O4062" s="216">
        <v>95.449999999999989</v>
      </c>
      <c r="P4062" s="216">
        <v>0</v>
      </c>
      <c r="Q4062" s="335">
        <v>0</v>
      </c>
      <c r="R4062" s="234"/>
    </row>
    <row r="4063" spans="2:18" ht="20.25" customHeight="1" x14ac:dyDescent="0.25">
      <c r="B4063" s="232">
        <v>4065</v>
      </c>
      <c r="C4063" s="315">
        <v>45553</v>
      </c>
      <c r="D4063" s="195" t="s">
        <v>475</v>
      </c>
      <c r="E4063" s="196" t="s">
        <v>92</v>
      </c>
      <c r="F4063" s="196" t="s">
        <v>470</v>
      </c>
      <c r="G4063" s="196" t="s">
        <v>210</v>
      </c>
      <c r="H4063" s="196">
        <v>4.1500000000000004</v>
      </c>
      <c r="I4063" s="196" t="s">
        <v>215</v>
      </c>
      <c r="J4063" s="196">
        <v>20</v>
      </c>
      <c r="K4063" s="448"/>
      <c r="L4063" s="196"/>
      <c r="M4063" s="196"/>
      <c r="N4063" s="216">
        <v>0</v>
      </c>
      <c r="O4063" s="216">
        <v>95.449999999999989</v>
      </c>
      <c r="P4063" s="216">
        <v>0</v>
      </c>
      <c r="Q4063" s="335">
        <v>0</v>
      </c>
      <c r="R4063" s="234"/>
    </row>
    <row r="4064" spans="2:18" ht="20.25" customHeight="1" x14ac:dyDescent="0.25">
      <c r="B4064" s="232">
        <v>4066</v>
      </c>
      <c r="C4064" s="315">
        <v>45553</v>
      </c>
      <c r="D4064" s="195" t="s">
        <v>116</v>
      </c>
      <c r="E4064" s="196" t="s">
        <v>92</v>
      </c>
      <c r="F4064" s="196" t="s">
        <v>1</v>
      </c>
      <c r="G4064" s="196" t="s">
        <v>209</v>
      </c>
      <c r="H4064" s="196">
        <v>6.65</v>
      </c>
      <c r="I4064" s="196" t="s">
        <v>215</v>
      </c>
      <c r="J4064" s="196">
        <v>30</v>
      </c>
      <c r="K4064" s="448">
        <v>715450</v>
      </c>
      <c r="L4064" s="196" t="s">
        <v>62</v>
      </c>
      <c r="M4064" s="196" t="s">
        <v>297</v>
      </c>
      <c r="N4064" s="216">
        <v>0</v>
      </c>
      <c r="O4064" s="216">
        <v>229.42499999999998</v>
      </c>
      <c r="P4064" s="216">
        <v>0</v>
      </c>
      <c r="Q4064" s="335">
        <v>0</v>
      </c>
      <c r="R4064" s="234"/>
    </row>
    <row r="4065" spans="2:18" ht="20.25" customHeight="1" x14ac:dyDescent="0.25">
      <c r="B4065" s="232">
        <v>4067</v>
      </c>
      <c r="C4065" s="315">
        <v>45553</v>
      </c>
      <c r="D4065" s="195" t="s">
        <v>94</v>
      </c>
      <c r="E4065" s="196" t="s">
        <v>92</v>
      </c>
      <c r="F4065" s="196" t="s">
        <v>1</v>
      </c>
      <c r="G4065" s="196" t="s">
        <v>209</v>
      </c>
      <c r="H4065" s="196">
        <v>6.65</v>
      </c>
      <c r="I4065" s="196" t="s">
        <v>215</v>
      </c>
      <c r="J4065" s="196">
        <v>3</v>
      </c>
      <c r="K4065" s="448">
        <v>715450</v>
      </c>
      <c r="L4065" s="196" t="s">
        <v>62</v>
      </c>
      <c r="M4065" s="196" t="s">
        <v>297</v>
      </c>
      <c r="N4065" s="216">
        <v>0</v>
      </c>
      <c r="O4065" s="216">
        <v>22.942500000000003</v>
      </c>
      <c r="P4065" s="216">
        <v>0</v>
      </c>
      <c r="Q4065" s="335">
        <v>0</v>
      </c>
      <c r="R4065" s="234" t="s">
        <v>267</v>
      </c>
    </row>
    <row r="4066" spans="2:18" ht="20.25" customHeight="1" x14ac:dyDescent="0.25">
      <c r="B4066" s="232">
        <v>4068</v>
      </c>
      <c r="C4066" s="315">
        <v>45553</v>
      </c>
      <c r="D4066" s="195" t="s">
        <v>91</v>
      </c>
      <c r="E4066" s="196" t="s">
        <v>92</v>
      </c>
      <c r="F4066" s="196" t="s">
        <v>1</v>
      </c>
      <c r="G4066" s="196" t="s">
        <v>209</v>
      </c>
      <c r="H4066" s="196">
        <v>6.65</v>
      </c>
      <c r="I4066" s="196" t="s">
        <v>215</v>
      </c>
      <c r="J4066" s="196">
        <v>16</v>
      </c>
      <c r="K4066" s="448">
        <v>716178</v>
      </c>
      <c r="L4066" s="196" t="s">
        <v>1</v>
      </c>
      <c r="M4066" s="196" t="s">
        <v>298</v>
      </c>
      <c r="N4066" s="216">
        <v>0</v>
      </c>
      <c r="O4066" s="216">
        <v>122.36</v>
      </c>
      <c r="P4066" s="216">
        <v>0</v>
      </c>
      <c r="Q4066" s="335">
        <v>0</v>
      </c>
      <c r="R4066" s="234"/>
    </row>
    <row r="4067" spans="2:18" ht="20.25" customHeight="1" x14ac:dyDescent="0.25">
      <c r="B4067" s="232">
        <v>4069</v>
      </c>
      <c r="C4067" s="315">
        <v>45553</v>
      </c>
      <c r="D4067" s="195" t="s">
        <v>91</v>
      </c>
      <c r="E4067" s="196" t="s">
        <v>92</v>
      </c>
      <c r="F4067" s="196" t="s">
        <v>1</v>
      </c>
      <c r="G4067" s="196" t="s">
        <v>209</v>
      </c>
      <c r="H4067" s="196">
        <v>6.65</v>
      </c>
      <c r="I4067" s="196" t="s">
        <v>215</v>
      </c>
      <c r="J4067" s="196">
        <v>3</v>
      </c>
      <c r="K4067" s="448">
        <v>715450</v>
      </c>
      <c r="L4067" s="196" t="s">
        <v>62</v>
      </c>
      <c r="M4067" s="196" t="s">
        <v>297</v>
      </c>
      <c r="N4067" s="216">
        <v>0</v>
      </c>
      <c r="O4067" s="216">
        <v>22.942500000000003</v>
      </c>
      <c r="P4067" s="216">
        <v>0</v>
      </c>
      <c r="Q4067" s="335">
        <v>0</v>
      </c>
      <c r="R4067" s="234"/>
    </row>
    <row r="4068" spans="2:18" x14ac:dyDescent="0.25">
      <c r="B4068" s="232">
        <v>4070</v>
      </c>
      <c r="C4068" s="315">
        <v>45553</v>
      </c>
      <c r="D4068" s="195" t="s">
        <v>154</v>
      </c>
      <c r="E4068" s="196" t="s">
        <v>92</v>
      </c>
      <c r="F4068" s="196" t="s">
        <v>62</v>
      </c>
      <c r="G4068" s="196" t="s">
        <v>210</v>
      </c>
      <c r="H4068" s="196">
        <v>4.1500000000000004</v>
      </c>
      <c r="I4068" s="196" t="s">
        <v>215</v>
      </c>
      <c r="J4068" s="196">
        <v>34</v>
      </c>
      <c r="K4068" s="448">
        <v>715450</v>
      </c>
      <c r="L4068" s="196" t="s">
        <v>62</v>
      </c>
      <c r="M4068" s="196" t="s">
        <v>297</v>
      </c>
      <c r="N4068" s="216">
        <v>0</v>
      </c>
      <c r="O4068" s="216">
        <v>162.26500000000001</v>
      </c>
      <c r="P4068" s="216">
        <v>0</v>
      </c>
      <c r="Q4068" s="335">
        <v>0</v>
      </c>
      <c r="R4068" s="234"/>
    </row>
    <row r="4069" spans="2:18" x14ac:dyDescent="0.25">
      <c r="B4069" s="232">
        <v>4071</v>
      </c>
      <c r="C4069" s="315">
        <v>45553</v>
      </c>
      <c r="D4069" s="195" t="s">
        <v>155</v>
      </c>
      <c r="E4069" s="196" t="s">
        <v>92</v>
      </c>
      <c r="F4069" s="196" t="s">
        <v>62</v>
      </c>
      <c r="G4069" s="196" t="s">
        <v>210</v>
      </c>
      <c r="H4069" s="196">
        <v>4.1500000000000004</v>
      </c>
      <c r="I4069" s="196" t="s">
        <v>215</v>
      </c>
      <c r="J4069" s="196">
        <v>30</v>
      </c>
      <c r="K4069" s="448">
        <v>715450</v>
      </c>
      <c r="L4069" s="196" t="s">
        <v>62</v>
      </c>
      <c r="M4069" s="196" t="s">
        <v>297</v>
      </c>
      <c r="N4069" s="216">
        <v>0</v>
      </c>
      <c r="O4069" s="216">
        <v>143.17500000000001</v>
      </c>
      <c r="P4069" s="216">
        <v>0</v>
      </c>
      <c r="Q4069" s="335">
        <v>0</v>
      </c>
      <c r="R4069" s="234"/>
    </row>
    <row r="4070" spans="2:18" x14ac:dyDescent="0.25">
      <c r="B4070" s="232">
        <v>4072</v>
      </c>
      <c r="C4070" s="315">
        <v>45553</v>
      </c>
      <c r="D4070" s="195" t="s">
        <v>426</v>
      </c>
      <c r="E4070" s="196" t="s">
        <v>159</v>
      </c>
      <c r="F4070" s="196" t="s">
        <v>381</v>
      </c>
      <c r="G4070" s="196" t="s">
        <v>159</v>
      </c>
      <c r="H4070" s="196">
        <v>10</v>
      </c>
      <c r="I4070" s="196" t="s">
        <v>66</v>
      </c>
      <c r="J4070" s="196">
        <v>4</v>
      </c>
      <c r="K4070" s="448"/>
      <c r="L4070" s="196"/>
      <c r="M4070" s="196"/>
      <c r="N4070" s="216">
        <v>0</v>
      </c>
      <c r="O4070" s="216">
        <v>0</v>
      </c>
      <c r="P4070" s="216">
        <v>40</v>
      </c>
      <c r="Q4070" s="335">
        <v>0</v>
      </c>
      <c r="R4070" s="234"/>
    </row>
    <row r="4071" spans="2:18" x14ac:dyDescent="0.25">
      <c r="B4071" s="232">
        <v>4073</v>
      </c>
      <c r="C4071" s="315">
        <v>45553</v>
      </c>
      <c r="D4071" s="195" t="s">
        <v>277</v>
      </c>
      <c r="E4071" s="196" t="s">
        <v>176</v>
      </c>
      <c r="F4071" s="196" t="s">
        <v>7</v>
      </c>
      <c r="G4071" s="196" t="s">
        <v>209</v>
      </c>
      <c r="H4071" s="196">
        <v>7</v>
      </c>
      <c r="I4071" s="196" t="s">
        <v>214</v>
      </c>
      <c r="J4071" s="196">
        <v>44</v>
      </c>
      <c r="K4071" s="448"/>
      <c r="L4071" s="196"/>
      <c r="M4071" s="196"/>
      <c r="N4071" s="216">
        <v>308</v>
      </c>
      <c r="O4071" s="216">
        <v>0</v>
      </c>
      <c r="P4071" s="216">
        <v>0</v>
      </c>
      <c r="Q4071" s="335">
        <v>0</v>
      </c>
      <c r="R4071" s="234"/>
    </row>
    <row r="4072" spans="2:18" x14ac:dyDescent="0.25">
      <c r="B4072" s="232">
        <v>4074</v>
      </c>
      <c r="C4072" s="315">
        <v>45553</v>
      </c>
      <c r="D4072" s="195" t="s">
        <v>261</v>
      </c>
      <c r="E4072" s="196" t="s">
        <v>269</v>
      </c>
      <c r="F4072" s="196" t="s">
        <v>7</v>
      </c>
      <c r="G4072" s="196" t="s">
        <v>210</v>
      </c>
      <c r="H4072" s="196">
        <v>5</v>
      </c>
      <c r="I4072" s="196" t="s">
        <v>214</v>
      </c>
      <c r="J4072" s="196">
        <v>40</v>
      </c>
      <c r="K4072" s="448"/>
      <c r="L4072" s="196"/>
      <c r="M4072" s="196"/>
      <c r="N4072" s="216">
        <v>200</v>
      </c>
      <c r="O4072" s="216">
        <v>0</v>
      </c>
      <c r="P4072" s="216">
        <v>0</v>
      </c>
      <c r="Q4072" s="335">
        <v>0</v>
      </c>
      <c r="R4072" s="234"/>
    </row>
    <row r="4073" spans="2:18" x14ac:dyDescent="0.25">
      <c r="B4073" s="232">
        <v>4075</v>
      </c>
      <c r="C4073" s="315">
        <v>45553</v>
      </c>
      <c r="D4073" s="195" t="s">
        <v>254</v>
      </c>
      <c r="E4073" s="196" t="s">
        <v>159</v>
      </c>
      <c r="F4073" s="196" t="s">
        <v>7</v>
      </c>
      <c r="G4073" s="196" t="s">
        <v>159</v>
      </c>
      <c r="H4073" s="196">
        <v>10</v>
      </c>
      <c r="I4073" s="196" t="s">
        <v>66</v>
      </c>
      <c r="J4073" s="196">
        <v>8</v>
      </c>
      <c r="K4073" s="448"/>
      <c r="L4073" s="196"/>
      <c r="M4073" s="196"/>
      <c r="N4073" s="216">
        <v>0</v>
      </c>
      <c r="O4073" s="216">
        <v>0</v>
      </c>
      <c r="P4073" s="216">
        <v>80</v>
      </c>
      <c r="Q4073" s="335">
        <v>0</v>
      </c>
      <c r="R4073" s="234"/>
    </row>
    <row r="4074" spans="2:18" x14ac:dyDescent="0.25">
      <c r="B4074" s="232">
        <v>4076</v>
      </c>
      <c r="C4074" s="315">
        <v>45553</v>
      </c>
      <c r="D4074" s="195" t="s">
        <v>352</v>
      </c>
      <c r="E4074" s="196" t="s">
        <v>176</v>
      </c>
      <c r="F4074" s="196" t="s">
        <v>7</v>
      </c>
      <c r="G4074" s="196" t="s">
        <v>209</v>
      </c>
      <c r="H4074" s="196">
        <v>7</v>
      </c>
      <c r="I4074" s="196"/>
      <c r="J4074" s="196"/>
      <c r="K4074" s="448"/>
      <c r="L4074" s="196"/>
      <c r="M4074" s="196"/>
      <c r="N4074" s="216">
        <v>0</v>
      </c>
      <c r="O4074" s="216">
        <v>0</v>
      </c>
      <c r="P4074" s="216">
        <v>0</v>
      </c>
      <c r="Q4074" s="335">
        <v>0</v>
      </c>
      <c r="R4074" s="234"/>
    </row>
    <row r="4075" spans="2:18" x14ac:dyDescent="0.25">
      <c r="B4075" s="232">
        <v>4077</v>
      </c>
      <c r="C4075" s="315">
        <v>45553</v>
      </c>
      <c r="D4075" s="195" t="s">
        <v>175</v>
      </c>
      <c r="E4075" s="196" t="s">
        <v>176</v>
      </c>
      <c r="F4075" s="196" t="s">
        <v>7</v>
      </c>
      <c r="G4075" s="196" t="s">
        <v>209</v>
      </c>
      <c r="H4075" s="196">
        <v>7</v>
      </c>
      <c r="I4075" s="196" t="s">
        <v>214</v>
      </c>
      <c r="J4075" s="196">
        <v>33</v>
      </c>
      <c r="K4075" s="448"/>
      <c r="L4075" s="196"/>
      <c r="M4075" s="196"/>
      <c r="N4075" s="216">
        <v>231</v>
      </c>
      <c r="O4075" s="216">
        <v>0</v>
      </c>
      <c r="P4075" s="216">
        <v>0</v>
      </c>
      <c r="Q4075" s="335">
        <v>0</v>
      </c>
      <c r="R4075" s="234"/>
    </row>
    <row r="4076" spans="2:18" x14ac:dyDescent="0.25">
      <c r="B4076" s="232">
        <v>4078</v>
      </c>
      <c r="C4076" s="315">
        <v>45553</v>
      </c>
      <c r="D4076" s="195" t="s">
        <v>171</v>
      </c>
      <c r="E4076" s="196" t="s">
        <v>159</v>
      </c>
      <c r="F4076" s="196" t="s">
        <v>7</v>
      </c>
      <c r="G4076" s="196" t="s">
        <v>159</v>
      </c>
      <c r="H4076" s="196">
        <v>11.2</v>
      </c>
      <c r="I4076" s="196"/>
      <c r="J4076" s="196"/>
      <c r="K4076" s="448"/>
      <c r="L4076" s="196"/>
      <c r="M4076" s="196"/>
      <c r="N4076" s="216">
        <v>0</v>
      </c>
      <c r="O4076" s="216">
        <v>0</v>
      </c>
      <c r="P4076" s="216">
        <v>0</v>
      </c>
      <c r="Q4076" s="335">
        <v>0</v>
      </c>
      <c r="R4076" s="234"/>
    </row>
    <row r="4077" spans="2:18" x14ac:dyDescent="0.25">
      <c r="B4077" s="232">
        <v>4079</v>
      </c>
      <c r="C4077" s="315">
        <v>45553</v>
      </c>
      <c r="D4077" s="195" t="s">
        <v>150</v>
      </c>
      <c r="E4077" s="196" t="s">
        <v>92</v>
      </c>
      <c r="F4077" s="196" t="s">
        <v>63</v>
      </c>
      <c r="G4077" s="196" t="s">
        <v>210</v>
      </c>
      <c r="H4077" s="196">
        <v>4.1500000000000004</v>
      </c>
      <c r="I4077" s="196" t="s">
        <v>215</v>
      </c>
      <c r="J4077" s="196">
        <v>9</v>
      </c>
      <c r="K4077" s="448">
        <v>715200</v>
      </c>
      <c r="L4077" s="196" t="s">
        <v>63</v>
      </c>
      <c r="M4077" s="196" t="s">
        <v>298</v>
      </c>
      <c r="N4077" s="216">
        <v>0</v>
      </c>
      <c r="O4077" s="216">
        <v>42.952500000000001</v>
      </c>
      <c r="P4077" s="216">
        <v>0</v>
      </c>
      <c r="Q4077" s="335">
        <v>0</v>
      </c>
      <c r="R4077" s="234"/>
    </row>
    <row r="4078" spans="2:18" x14ac:dyDescent="0.25">
      <c r="B4078" s="232">
        <v>4080</v>
      </c>
      <c r="C4078" s="315">
        <v>45553</v>
      </c>
      <c r="D4078" s="195" t="s">
        <v>148</v>
      </c>
      <c r="E4078" s="196" t="s">
        <v>92</v>
      </c>
      <c r="F4078" s="196" t="s">
        <v>63</v>
      </c>
      <c r="G4078" s="196" t="s">
        <v>210</v>
      </c>
      <c r="H4078" s="196">
        <v>4.1500000000000004</v>
      </c>
      <c r="I4078" s="196" t="s">
        <v>215</v>
      </c>
      <c r="J4078" s="196">
        <v>9</v>
      </c>
      <c r="K4078" s="448">
        <v>715200</v>
      </c>
      <c r="L4078" s="196" t="s">
        <v>63</v>
      </c>
      <c r="M4078" s="196" t="s">
        <v>298</v>
      </c>
      <c r="N4078" s="216">
        <v>0</v>
      </c>
      <c r="O4078" s="216">
        <v>42.952500000000001</v>
      </c>
      <c r="P4078" s="216">
        <v>0</v>
      </c>
      <c r="Q4078" s="335">
        <v>0</v>
      </c>
      <c r="R4078" s="234"/>
    </row>
    <row r="4079" spans="2:18" x14ac:dyDescent="0.25">
      <c r="B4079" s="232">
        <v>4081</v>
      </c>
      <c r="C4079" s="315">
        <v>45553</v>
      </c>
      <c r="D4079" s="195" t="s">
        <v>150</v>
      </c>
      <c r="E4079" s="196" t="s">
        <v>92</v>
      </c>
      <c r="F4079" s="196" t="s">
        <v>63</v>
      </c>
      <c r="G4079" s="196" t="s">
        <v>210</v>
      </c>
      <c r="H4079" s="196">
        <v>4.1500000000000004</v>
      </c>
      <c r="I4079" s="196" t="s">
        <v>215</v>
      </c>
      <c r="J4079" s="196">
        <v>11</v>
      </c>
      <c r="K4079" s="448">
        <v>715200</v>
      </c>
      <c r="L4079" s="196" t="s">
        <v>63</v>
      </c>
      <c r="M4079" s="196" t="s">
        <v>298</v>
      </c>
      <c r="N4079" s="216">
        <v>0</v>
      </c>
      <c r="O4079" s="216">
        <v>52.497500000000002</v>
      </c>
      <c r="P4079" s="216">
        <v>0</v>
      </c>
      <c r="Q4079" s="335">
        <v>0</v>
      </c>
      <c r="R4079" s="234"/>
    </row>
    <row r="4080" spans="2:18" x14ac:dyDescent="0.25">
      <c r="B4080" s="232">
        <v>4082</v>
      </c>
      <c r="C4080" s="315">
        <v>45553</v>
      </c>
      <c r="D4080" s="195" t="s">
        <v>148</v>
      </c>
      <c r="E4080" s="196" t="s">
        <v>92</v>
      </c>
      <c r="F4080" s="196" t="s">
        <v>63</v>
      </c>
      <c r="G4080" s="196" t="s">
        <v>210</v>
      </c>
      <c r="H4080" s="196">
        <v>4.1500000000000004</v>
      </c>
      <c r="I4080" s="196" t="s">
        <v>215</v>
      </c>
      <c r="J4080" s="196">
        <v>12</v>
      </c>
      <c r="K4080" s="448">
        <v>715200</v>
      </c>
      <c r="L4080" s="196" t="s">
        <v>63</v>
      </c>
      <c r="M4080" s="196" t="s">
        <v>298</v>
      </c>
      <c r="N4080" s="216">
        <v>0</v>
      </c>
      <c r="O4080" s="216">
        <v>57.27</v>
      </c>
      <c r="P4080" s="216">
        <v>0</v>
      </c>
      <c r="Q4080" s="335">
        <v>0</v>
      </c>
      <c r="R4080" s="234"/>
    </row>
    <row r="4081" spans="2:18" x14ac:dyDescent="0.25">
      <c r="B4081" s="232">
        <v>4083</v>
      </c>
      <c r="C4081" s="315">
        <v>45553</v>
      </c>
      <c r="D4081" s="195" t="s">
        <v>177</v>
      </c>
      <c r="E4081" s="196" t="s">
        <v>159</v>
      </c>
      <c r="F4081" s="196" t="s">
        <v>8</v>
      </c>
      <c r="G4081" s="196" t="s">
        <v>159</v>
      </c>
      <c r="H4081" s="196">
        <v>11.6</v>
      </c>
      <c r="I4081" s="196" t="s">
        <v>66</v>
      </c>
      <c r="J4081" s="196">
        <v>7</v>
      </c>
      <c r="K4081" s="448"/>
      <c r="L4081" s="196" t="s">
        <v>356</v>
      </c>
      <c r="M4081" s="196"/>
      <c r="N4081" s="216">
        <v>0</v>
      </c>
      <c r="O4081" s="216">
        <v>0</v>
      </c>
      <c r="P4081" s="216">
        <v>81.2</v>
      </c>
      <c r="Q4081" s="335">
        <v>0</v>
      </c>
      <c r="R4081" s="234"/>
    </row>
    <row r="4082" spans="2:18" x14ac:dyDescent="0.25">
      <c r="B4082" s="232">
        <v>4084</v>
      </c>
      <c r="C4082" s="315">
        <v>45553</v>
      </c>
      <c r="D4082" s="195" t="s">
        <v>139</v>
      </c>
      <c r="E4082" s="196" t="s">
        <v>92</v>
      </c>
      <c r="F4082" s="196" t="s">
        <v>2</v>
      </c>
      <c r="G4082" s="196" t="s">
        <v>209</v>
      </c>
      <c r="H4082" s="196">
        <v>7</v>
      </c>
      <c r="I4082" s="196" t="s">
        <v>214</v>
      </c>
      <c r="J4082" s="196">
        <v>30</v>
      </c>
      <c r="K4082" s="448">
        <v>712600</v>
      </c>
      <c r="L4082" s="196" t="s">
        <v>2</v>
      </c>
      <c r="M4082" s="196" t="s">
        <v>297</v>
      </c>
      <c r="N4082" s="216">
        <v>210</v>
      </c>
      <c r="O4082" s="216">
        <v>0</v>
      </c>
      <c r="P4082" s="216">
        <v>0</v>
      </c>
      <c r="Q4082" s="335">
        <v>0</v>
      </c>
      <c r="R4082" s="234"/>
    </row>
    <row r="4083" spans="2:18" x14ac:dyDescent="0.25">
      <c r="B4083" s="232">
        <v>4085</v>
      </c>
      <c r="C4083" s="315">
        <v>45553</v>
      </c>
      <c r="D4083" s="195" t="s">
        <v>140</v>
      </c>
      <c r="E4083" s="196" t="s">
        <v>92</v>
      </c>
      <c r="F4083" s="196" t="s">
        <v>2</v>
      </c>
      <c r="G4083" s="196" t="s">
        <v>209</v>
      </c>
      <c r="H4083" s="196">
        <v>7</v>
      </c>
      <c r="I4083" s="196"/>
      <c r="J4083" s="196">
        <v>0</v>
      </c>
      <c r="K4083" s="448"/>
      <c r="L4083" s="196"/>
      <c r="M4083" s="196"/>
      <c r="N4083" s="216">
        <v>0</v>
      </c>
      <c r="O4083" s="216">
        <v>0</v>
      </c>
      <c r="P4083" s="216">
        <v>0</v>
      </c>
      <c r="Q4083" s="335">
        <v>0</v>
      </c>
      <c r="R4083" s="234"/>
    </row>
    <row r="4084" spans="2:18" x14ac:dyDescent="0.25">
      <c r="B4084" s="232">
        <v>4086</v>
      </c>
      <c r="C4084" s="315">
        <v>45553</v>
      </c>
      <c r="D4084" s="195" t="s">
        <v>141</v>
      </c>
      <c r="E4084" s="196" t="s">
        <v>92</v>
      </c>
      <c r="F4084" s="196" t="s">
        <v>2</v>
      </c>
      <c r="G4084" s="196" t="s">
        <v>209</v>
      </c>
      <c r="H4084" s="196">
        <v>7</v>
      </c>
      <c r="I4084" s="196" t="s">
        <v>214</v>
      </c>
      <c r="J4084" s="196">
        <v>30</v>
      </c>
      <c r="K4084" s="448">
        <v>712600</v>
      </c>
      <c r="L4084" s="196" t="s">
        <v>2</v>
      </c>
      <c r="M4084" s="196" t="s">
        <v>297</v>
      </c>
      <c r="N4084" s="216">
        <v>210</v>
      </c>
      <c r="O4084" s="216">
        <v>0</v>
      </c>
      <c r="P4084" s="216">
        <v>0</v>
      </c>
      <c r="Q4084" s="335">
        <v>0</v>
      </c>
      <c r="R4084" s="234"/>
    </row>
    <row r="4085" spans="2:18" x14ac:dyDescent="0.25">
      <c r="B4085" s="232">
        <v>4087</v>
      </c>
      <c r="C4085" s="315">
        <v>45553</v>
      </c>
      <c r="D4085" s="195" t="s">
        <v>252</v>
      </c>
      <c r="E4085" s="196" t="s">
        <v>92</v>
      </c>
      <c r="F4085" s="196" t="s">
        <v>2</v>
      </c>
      <c r="G4085" s="196" t="s">
        <v>209</v>
      </c>
      <c r="H4085" s="196">
        <v>7</v>
      </c>
      <c r="I4085" s="196" t="s">
        <v>214</v>
      </c>
      <c r="J4085" s="196">
        <v>30</v>
      </c>
      <c r="K4085" s="448">
        <v>712600</v>
      </c>
      <c r="L4085" s="196" t="s">
        <v>2</v>
      </c>
      <c r="M4085" s="196" t="s">
        <v>297</v>
      </c>
      <c r="N4085" s="216">
        <v>210</v>
      </c>
      <c r="O4085" s="216">
        <v>0</v>
      </c>
      <c r="P4085" s="216">
        <v>0</v>
      </c>
      <c r="Q4085" s="335">
        <v>0</v>
      </c>
      <c r="R4085" s="234"/>
    </row>
    <row r="4086" spans="2:18" x14ac:dyDescent="0.25">
      <c r="B4086" s="232">
        <v>4088</v>
      </c>
      <c r="C4086" s="315">
        <v>45553</v>
      </c>
      <c r="D4086" s="195" t="s">
        <v>259</v>
      </c>
      <c r="E4086" s="196" t="s">
        <v>92</v>
      </c>
      <c r="F4086" s="196" t="s">
        <v>2</v>
      </c>
      <c r="G4086" s="196" t="s">
        <v>209</v>
      </c>
      <c r="H4086" s="196">
        <v>7</v>
      </c>
      <c r="I4086" s="196" t="s">
        <v>214</v>
      </c>
      <c r="J4086" s="196">
        <v>30</v>
      </c>
      <c r="K4086" s="448">
        <v>712600</v>
      </c>
      <c r="L4086" s="196" t="s">
        <v>2</v>
      </c>
      <c r="M4086" s="196" t="s">
        <v>297</v>
      </c>
      <c r="N4086" s="216">
        <v>210</v>
      </c>
      <c r="O4086" s="216">
        <v>0</v>
      </c>
      <c r="P4086" s="216">
        <v>0</v>
      </c>
      <c r="Q4086" s="335">
        <v>0</v>
      </c>
      <c r="R4086" s="234"/>
    </row>
    <row r="4087" spans="2:18" x14ac:dyDescent="0.25">
      <c r="B4087" s="232">
        <v>4089</v>
      </c>
      <c r="C4087" s="315">
        <v>45553</v>
      </c>
      <c r="D4087" s="195" t="s">
        <v>260</v>
      </c>
      <c r="E4087" s="196" t="s">
        <v>92</v>
      </c>
      <c r="F4087" s="196" t="s">
        <v>2</v>
      </c>
      <c r="G4087" s="196" t="s">
        <v>209</v>
      </c>
      <c r="H4087" s="196">
        <v>7</v>
      </c>
      <c r="I4087" s="196"/>
      <c r="J4087" s="196">
        <v>0</v>
      </c>
      <c r="K4087" s="448"/>
      <c r="L4087" s="196"/>
      <c r="M4087" s="196"/>
      <c r="N4087" s="216">
        <v>0</v>
      </c>
      <c r="O4087" s="216">
        <v>0</v>
      </c>
      <c r="P4087" s="216">
        <v>0</v>
      </c>
      <c r="Q4087" s="335">
        <v>0</v>
      </c>
      <c r="R4087" s="234"/>
    </row>
    <row r="4088" spans="2:18" x14ac:dyDescent="0.25">
      <c r="B4088" s="232">
        <v>4090</v>
      </c>
      <c r="C4088" s="315">
        <v>45553</v>
      </c>
      <c r="D4088" s="195" t="s">
        <v>379</v>
      </c>
      <c r="E4088" s="196" t="s">
        <v>269</v>
      </c>
      <c r="F4088" s="196" t="s">
        <v>381</v>
      </c>
      <c r="G4088" s="196" t="s">
        <v>210</v>
      </c>
      <c r="H4088" s="196">
        <v>4.1500000000000004</v>
      </c>
      <c r="I4088" s="196" t="s">
        <v>215</v>
      </c>
      <c r="J4088" s="196">
        <v>8</v>
      </c>
      <c r="K4088" s="448">
        <v>715650</v>
      </c>
      <c r="L4088" s="196" t="s">
        <v>381</v>
      </c>
      <c r="M4088" s="196" t="s">
        <v>298</v>
      </c>
      <c r="N4088" s="216">
        <v>0</v>
      </c>
      <c r="O4088" s="216">
        <v>38.18</v>
      </c>
      <c r="P4088" s="216">
        <v>0</v>
      </c>
      <c r="Q4088" s="335">
        <v>0</v>
      </c>
      <c r="R4088" s="234"/>
    </row>
    <row r="4089" spans="2:18" x14ac:dyDescent="0.25">
      <c r="B4089" s="232">
        <v>4091</v>
      </c>
      <c r="C4089" s="315">
        <v>45553</v>
      </c>
      <c r="D4089" s="195" t="s">
        <v>380</v>
      </c>
      <c r="E4089" s="196" t="s">
        <v>269</v>
      </c>
      <c r="F4089" s="196" t="s">
        <v>381</v>
      </c>
      <c r="G4089" s="196" t="s">
        <v>210</v>
      </c>
      <c r="H4089" s="196">
        <v>4.1500000000000004</v>
      </c>
      <c r="I4089" s="196" t="s">
        <v>215</v>
      </c>
      <c r="J4089" s="196">
        <v>9</v>
      </c>
      <c r="K4089" s="448">
        <v>715650</v>
      </c>
      <c r="L4089" s="196" t="s">
        <v>381</v>
      </c>
      <c r="M4089" s="196" t="s">
        <v>298</v>
      </c>
      <c r="N4089" s="216">
        <v>0</v>
      </c>
      <c r="O4089" s="216">
        <v>42.952500000000001</v>
      </c>
      <c r="P4089" s="216">
        <v>0</v>
      </c>
      <c r="Q4089" s="335">
        <v>0</v>
      </c>
      <c r="R4089" s="234"/>
    </row>
    <row r="4090" spans="2:18" x14ac:dyDescent="0.25">
      <c r="B4090" s="232">
        <v>4092</v>
      </c>
      <c r="C4090" s="315">
        <v>45553</v>
      </c>
      <c r="D4090" s="195" t="s">
        <v>489</v>
      </c>
      <c r="E4090" s="196" t="s">
        <v>269</v>
      </c>
      <c r="F4090" s="196" t="s">
        <v>381</v>
      </c>
      <c r="G4090" s="196" t="s">
        <v>210</v>
      </c>
      <c r="H4090" s="196">
        <v>4.1500000000000004</v>
      </c>
      <c r="I4090" s="196" t="s">
        <v>215</v>
      </c>
      <c r="J4090" s="196">
        <v>8</v>
      </c>
      <c r="K4090" s="448">
        <v>715650</v>
      </c>
      <c r="L4090" s="196" t="s">
        <v>381</v>
      </c>
      <c r="M4090" s="196" t="s">
        <v>298</v>
      </c>
      <c r="N4090" s="216">
        <v>0</v>
      </c>
      <c r="O4090" s="216">
        <v>38.18</v>
      </c>
      <c r="P4090" s="216">
        <v>0</v>
      </c>
      <c r="Q4090" s="335">
        <v>0</v>
      </c>
      <c r="R4090" s="234"/>
    </row>
    <row r="4091" spans="2:18" x14ac:dyDescent="0.25">
      <c r="B4091" s="232">
        <v>4093</v>
      </c>
      <c r="C4091" s="315">
        <v>45553</v>
      </c>
      <c r="D4091" s="195" t="s">
        <v>379</v>
      </c>
      <c r="E4091" s="196" t="s">
        <v>269</v>
      </c>
      <c r="F4091" s="196" t="s">
        <v>381</v>
      </c>
      <c r="G4091" s="196" t="s">
        <v>210</v>
      </c>
      <c r="H4091" s="196">
        <v>4.1500000000000004</v>
      </c>
      <c r="I4091" s="196" t="s">
        <v>215</v>
      </c>
      <c r="J4091" s="196">
        <v>12</v>
      </c>
      <c r="K4091" s="448">
        <v>715650</v>
      </c>
      <c r="L4091" s="196" t="s">
        <v>381</v>
      </c>
      <c r="M4091" s="196" t="s">
        <v>298</v>
      </c>
      <c r="N4091" s="216">
        <v>0</v>
      </c>
      <c r="O4091" s="216">
        <v>57.27</v>
      </c>
      <c r="P4091" s="216">
        <v>0</v>
      </c>
      <c r="Q4091" s="335">
        <v>0</v>
      </c>
      <c r="R4091" s="234"/>
    </row>
    <row r="4092" spans="2:18" x14ac:dyDescent="0.25">
      <c r="B4092" s="232">
        <v>4094</v>
      </c>
      <c r="C4092" s="315">
        <v>45553</v>
      </c>
      <c r="D4092" s="195" t="s">
        <v>380</v>
      </c>
      <c r="E4092" s="196" t="s">
        <v>269</v>
      </c>
      <c r="F4092" s="196" t="s">
        <v>381</v>
      </c>
      <c r="G4092" s="196" t="s">
        <v>210</v>
      </c>
      <c r="H4092" s="196">
        <v>4.1500000000000004</v>
      </c>
      <c r="I4092" s="196" t="s">
        <v>215</v>
      </c>
      <c r="J4092" s="196">
        <v>12</v>
      </c>
      <c r="K4092" s="448">
        <v>715650</v>
      </c>
      <c r="L4092" s="196" t="s">
        <v>381</v>
      </c>
      <c r="M4092" s="196" t="s">
        <v>298</v>
      </c>
      <c r="N4092" s="216">
        <v>0</v>
      </c>
      <c r="O4092" s="216">
        <v>57.27</v>
      </c>
      <c r="P4092" s="216">
        <v>0</v>
      </c>
      <c r="Q4092" s="335">
        <v>0</v>
      </c>
      <c r="R4092" s="234"/>
    </row>
    <row r="4093" spans="2:18" x14ac:dyDescent="0.25">
      <c r="B4093" s="232">
        <v>4095</v>
      </c>
      <c r="C4093" s="315">
        <v>45553</v>
      </c>
      <c r="D4093" s="195" t="s">
        <v>489</v>
      </c>
      <c r="E4093" s="196" t="s">
        <v>269</v>
      </c>
      <c r="F4093" s="196" t="s">
        <v>381</v>
      </c>
      <c r="G4093" s="196" t="s">
        <v>210</v>
      </c>
      <c r="H4093" s="196">
        <v>4.1500000000000004</v>
      </c>
      <c r="I4093" s="196" t="s">
        <v>215</v>
      </c>
      <c r="J4093" s="196">
        <v>13</v>
      </c>
      <c r="K4093" s="448">
        <v>715650</v>
      </c>
      <c r="L4093" s="196" t="s">
        <v>381</v>
      </c>
      <c r="M4093" s="196" t="s">
        <v>298</v>
      </c>
      <c r="N4093" s="216">
        <v>0</v>
      </c>
      <c r="O4093" s="216">
        <v>62.042499999999997</v>
      </c>
      <c r="P4093" s="216">
        <v>0</v>
      </c>
      <c r="Q4093" s="335">
        <v>0</v>
      </c>
      <c r="R4093" s="234"/>
    </row>
    <row r="4094" spans="2:18" x14ac:dyDescent="0.25">
      <c r="B4094" s="232">
        <v>4096</v>
      </c>
      <c r="C4094" s="315">
        <v>45553</v>
      </c>
      <c r="D4094" s="195" t="s">
        <v>96</v>
      </c>
      <c r="E4094" s="196" t="s">
        <v>159</v>
      </c>
      <c r="F4094" s="196" t="s">
        <v>1</v>
      </c>
      <c r="G4094" s="196" t="s">
        <v>159</v>
      </c>
      <c r="H4094" s="196">
        <v>11.8</v>
      </c>
      <c r="I4094" s="196" t="s">
        <v>66</v>
      </c>
      <c r="J4094" s="196">
        <v>4</v>
      </c>
      <c r="K4094" s="448"/>
      <c r="L4094" s="196"/>
      <c r="M4094" s="196"/>
      <c r="N4094" s="216">
        <v>0</v>
      </c>
      <c r="O4094" s="216">
        <v>0</v>
      </c>
      <c r="P4094" s="216">
        <v>47.2</v>
      </c>
      <c r="Q4094" s="335">
        <v>0</v>
      </c>
      <c r="R4094" s="234"/>
    </row>
    <row r="4095" spans="2:18" x14ac:dyDescent="0.25">
      <c r="B4095" s="232">
        <v>4097</v>
      </c>
      <c r="C4095" s="315">
        <v>45553</v>
      </c>
      <c r="D4095" s="195" t="s">
        <v>128</v>
      </c>
      <c r="E4095" s="196" t="s">
        <v>159</v>
      </c>
      <c r="F4095" s="196" t="s">
        <v>1</v>
      </c>
      <c r="G4095" s="196" t="s">
        <v>159</v>
      </c>
      <c r="H4095" s="196">
        <v>11.8</v>
      </c>
      <c r="I4095" s="196" t="s">
        <v>66</v>
      </c>
      <c r="J4095" s="196">
        <v>3</v>
      </c>
      <c r="K4095" s="448"/>
      <c r="L4095" s="196"/>
      <c r="M4095" s="196"/>
      <c r="N4095" s="216">
        <v>0</v>
      </c>
      <c r="O4095" s="216">
        <v>0</v>
      </c>
      <c r="P4095" s="216">
        <v>35.400000000000006</v>
      </c>
      <c r="Q4095" s="335">
        <v>0</v>
      </c>
      <c r="R4095" s="234"/>
    </row>
    <row r="4096" spans="2:18" x14ac:dyDescent="0.25">
      <c r="B4096" s="232">
        <v>4098</v>
      </c>
      <c r="C4096" s="315">
        <v>45553</v>
      </c>
      <c r="D4096" s="316" t="s">
        <v>467</v>
      </c>
      <c r="E4096" s="196" t="s">
        <v>159</v>
      </c>
      <c r="F4096" s="196" t="s">
        <v>63</v>
      </c>
      <c r="G4096" s="196" t="s">
        <v>159</v>
      </c>
      <c r="H4096" s="196">
        <v>13</v>
      </c>
      <c r="I4096" s="196" t="s">
        <v>66</v>
      </c>
      <c r="J4096" s="196">
        <v>4</v>
      </c>
      <c r="K4096" s="448"/>
      <c r="L4096" s="196"/>
      <c r="M4096" s="196"/>
      <c r="N4096" s="216">
        <v>0</v>
      </c>
      <c r="O4096" s="216">
        <v>0</v>
      </c>
      <c r="P4096" s="216">
        <v>52</v>
      </c>
      <c r="Q4096" s="335">
        <v>0</v>
      </c>
      <c r="R4096" s="234"/>
    </row>
    <row r="4097" spans="2:18" x14ac:dyDescent="0.25">
      <c r="B4097" s="232">
        <v>4092</v>
      </c>
      <c r="C4097" s="315">
        <v>45554</v>
      </c>
      <c r="D4097" s="195" t="s">
        <v>505</v>
      </c>
      <c r="E4097" s="196" t="s">
        <v>130</v>
      </c>
      <c r="F4097" s="196" t="s">
        <v>130</v>
      </c>
      <c r="G4097" s="196" t="s">
        <v>304</v>
      </c>
      <c r="H4097" s="196">
        <v>1</v>
      </c>
      <c r="I4097" s="196" t="s">
        <v>303</v>
      </c>
      <c r="J4097" s="196">
        <v>57</v>
      </c>
      <c r="K4097" s="448"/>
      <c r="L4097" s="196"/>
      <c r="M4097" s="196" t="s">
        <v>514</v>
      </c>
      <c r="N4097" s="216">
        <v>0</v>
      </c>
      <c r="O4097" s="216">
        <v>0</v>
      </c>
      <c r="P4097" s="216">
        <v>0</v>
      </c>
      <c r="Q4097" s="335">
        <v>0</v>
      </c>
      <c r="R4097" s="234"/>
    </row>
    <row r="4098" spans="2:18" x14ac:dyDescent="0.25">
      <c r="B4098" s="232">
        <v>4099</v>
      </c>
      <c r="C4098" s="315">
        <v>45554</v>
      </c>
      <c r="D4098" s="195" t="s">
        <v>505</v>
      </c>
      <c r="E4098" s="196" t="s">
        <v>130</v>
      </c>
      <c r="F4098" s="196" t="s">
        <v>130</v>
      </c>
      <c r="G4098" s="196" t="s">
        <v>304</v>
      </c>
      <c r="H4098" s="196">
        <v>1</v>
      </c>
      <c r="I4098" s="196" t="s">
        <v>303</v>
      </c>
      <c r="J4098" s="196">
        <v>60</v>
      </c>
      <c r="K4098" s="448"/>
      <c r="L4098" s="196"/>
      <c r="M4098" s="196" t="s">
        <v>482</v>
      </c>
      <c r="N4098" s="216">
        <v>0</v>
      </c>
      <c r="O4098" s="216">
        <v>0</v>
      </c>
      <c r="P4098" s="216">
        <v>0</v>
      </c>
      <c r="Q4098" s="335">
        <v>0</v>
      </c>
      <c r="R4098" s="234"/>
    </row>
    <row r="4099" spans="2:18" x14ac:dyDescent="0.25">
      <c r="B4099" s="232">
        <v>4100</v>
      </c>
      <c r="C4099" s="315">
        <v>45554</v>
      </c>
      <c r="D4099" s="195" t="s">
        <v>474</v>
      </c>
      <c r="E4099" s="196" t="s">
        <v>92</v>
      </c>
      <c r="F4099" s="196" t="s">
        <v>470</v>
      </c>
      <c r="G4099" s="196" t="s">
        <v>210</v>
      </c>
      <c r="H4099" s="196">
        <v>4.1500000000000004</v>
      </c>
      <c r="I4099" s="196" t="s">
        <v>215</v>
      </c>
      <c r="J4099" s="196">
        <v>31</v>
      </c>
      <c r="K4099" s="448">
        <v>715500</v>
      </c>
      <c r="L4099" s="196" t="s">
        <v>470</v>
      </c>
      <c r="M4099" s="196" t="s">
        <v>298</v>
      </c>
      <c r="N4099" s="216">
        <v>0</v>
      </c>
      <c r="O4099" s="216">
        <v>147.94749999999999</v>
      </c>
      <c r="P4099" s="216">
        <v>0</v>
      </c>
      <c r="Q4099" s="335">
        <v>0</v>
      </c>
      <c r="R4099" s="234"/>
    </row>
    <row r="4100" spans="2:18" x14ac:dyDescent="0.25">
      <c r="B4100" s="232">
        <v>4101</v>
      </c>
      <c r="C4100" s="315">
        <v>45554</v>
      </c>
      <c r="D4100" s="195" t="s">
        <v>475</v>
      </c>
      <c r="E4100" s="196" t="s">
        <v>92</v>
      </c>
      <c r="F4100" s="196" t="s">
        <v>470</v>
      </c>
      <c r="G4100" s="196" t="s">
        <v>210</v>
      </c>
      <c r="H4100" s="196">
        <v>4.1500000000000004</v>
      </c>
      <c r="I4100" s="196" t="s">
        <v>215</v>
      </c>
      <c r="J4100" s="196">
        <v>31</v>
      </c>
      <c r="K4100" s="448">
        <v>715500</v>
      </c>
      <c r="L4100" s="196" t="s">
        <v>470</v>
      </c>
      <c r="M4100" s="196" t="s">
        <v>298</v>
      </c>
      <c r="N4100" s="216">
        <v>0</v>
      </c>
      <c r="O4100" s="216">
        <v>147.94749999999999</v>
      </c>
      <c r="P4100" s="216">
        <v>0</v>
      </c>
      <c r="Q4100" s="335">
        <v>0</v>
      </c>
      <c r="R4100" s="234"/>
    </row>
    <row r="4101" spans="2:18" x14ac:dyDescent="0.25">
      <c r="B4101" s="232">
        <v>4102</v>
      </c>
      <c r="C4101" s="315">
        <v>45554</v>
      </c>
      <c r="D4101" s="195" t="s">
        <v>474</v>
      </c>
      <c r="E4101" s="196" t="s">
        <v>92</v>
      </c>
      <c r="F4101" s="196" t="s">
        <v>470</v>
      </c>
      <c r="G4101" s="196" t="s">
        <v>210</v>
      </c>
      <c r="H4101" s="196">
        <v>4.1500000000000004</v>
      </c>
      <c r="I4101" s="196"/>
      <c r="J4101" s="196"/>
      <c r="K4101" s="448"/>
      <c r="L4101" s="196"/>
      <c r="M4101" s="196"/>
      <c r="N4101" s="216">
        <v>0</v>
      </c>
      <c r="O4101" s="216">
        <v>0</v>
      </c>
      <c r="P4101" s="216">
        <v>0</v>
      </c>
      <c r="Q4101" s="335">
        <v>0</v>
      </c>
      <c r="R4101" s="234"/>
    </row>
    <row r="4102" spans="2:18" x14ac:dyDescent="0.25">
      <c r="B4102" s="232">
        <v>4103</v>
      </c>
      <c r="C4102" s="315">
        <v>45554</v>
      </c>
      <c r="D4102" s="195" t="s">
        <v>475</v>
      </c>
      <c r="E4102" s="196" t="s">
        <v>92</v>
      </c>
      <c r="F4102" s="196" t="s">
        <v>470</v>
      </c>
      <c r="G4102" s="196" t="s">
        <v>210</v>
      </c>
      <c r="H4102" s="196">
        <v>4.1500000000000004</v>
      </c>
      <c r="I4102" s="196"/>
      <c r="J4102" s="196"/>
      <c r="K4102" s="448"/>
      <c r="L4102" s="196"/>
      <c r="M4102" s="196"/>
      <c r="N4102" s="216">
        <v>0</v>
      </c>
      <c r="O4102" s="216">
        <v>0</v>
      </c>
      <c r="P4102" s="216">
        <v>0</v>
      </c>
      <c r="Q4102" s="335">
        <v>0</v>
      </c>
      <c r="R4102" s="234"/>
    </row>
    <row r="4103" spans="2:18" x14ac:dyDescent="0.25">
      <c r="B4103" s="232">
        <v>4104</v>
      </c>
      <c r="C4103" s="315">
        <v>45554</v>
      </c>
      <c r="D4103" s="195" t="s">
        <v>116</v>
      </c>
      <c r="E4103" s="196" t="s">
        <v>92</v>
      </c>
      <c r="F4103" s="196" t="s">
        <v>1</v>
      </c>
      <c r="G4103" s="196" t="s">
        <v>209</v>
      </c>
      <c r="H4103" s="196">
        <v>6.65</v>
      </c>
      <c r="I4103" s="196" t="s">
        <v>215</v>
      </c>
      <c r="J4103" s="196">
        <v>26</v>
      </c>
      <c r="K4103" s="448">
        <v>715350</v>
      </c>
      <c r="L4103" s="196" t="s">
        <v>62</v>
      </c>
      <c r="M4103" s="196" t="s">
        <v>297</v>
      </c>
      <c r="N4103" s="216">
        <v>0</v>
      </c>
      <c r="O4103" s="216">
        <v>198.83499999999998</v>
      </c>
      <c r="P4103" s="216">
        <v>0</v>
      </c>
      <c r="Q4103" s="335">
        <v>0</v>
      </c>
      <c r="R4103" s="234"/>
    </row>
    <row r="4104" spans="2:18" x14ac:dyDescent="0.25">
      <c r="B4104" s="232">
        <v>4105</v>
      </c>
      <c r="C4104" s="315">
        <v>45554</v>
      </c>
      <c r="D4104" s="195" t="s">
        <v>94</v>
      </c>
      <c r="E4104" s="196" t="s">
        <v>92</v>
      </c>
      <c r="F4104" s="196" t="s">
        <v>1</v>
      </c>
      <c r="G4104" s="196" t="s">
        <v>209</v>
      </c>
      <c r="H4104" s="196">
        <v>6.65</v>
      </c>
      <c r="I4104" s="196" t="s">
        <v>215</v>
      </c>
      <c r="J4104" s="196">
        <v>10</v>
      </c>
      <c r="K4104" s="448">
        <v>715350</v>
      </c>
      <c r="L4104" s="196" t="s">
        <v>62</v>
      </c>
      <c r="M4104" s="196" t="s">
        <v>297</v>
      </c>
      <c r="N4104" s="216">
        <v>0</v>
      </c>
      <c r="O4104" s="216">
        <v>76.474999999999994</v>
      </c>
      <c r="P4104" s="216">
        <v>0</v>
      </c>
      <c r="Q4104" s="335">
        <v>0</v>
      </c>
      <c r="R4104" s="234"/>
    </row>
    <row r="4105" spans="2:18" x14ac:dyDescent="0.25">
      <c r="B4105" s="232">
        <v>4106</v>
      </c>
      <c r="C4105" s="315">
        <v>45554</v>
      </c>
      <c r="D4105" s="195" t="s">
        <v>91</v>
      </c>
      <c r="E4105" s="196" t="s">
        <v>92</v>
      </c>
      <c r="F4105" s="196" t="s">
        <v>1</v>
      </c>
      <c r="G4105" s="196" t="s">
        <v>209</v>
      </c>
      <c r="H4105" s="196">
        <v>6.65</v>
      </c>
      <c r="I4105" s="196" t="s">
        <v>215</v>
      </c>
      <c r="J4105" s="196">
        <v>11</v>
      </c>
      <c r="K4105" s="448">
        <v>715350</v>
      </c>
      <c r="L4105" s="196" t="s">
        <v>62</v>
      </c>
      <c r="M4105" s="196" t="s">
        <v>297</v>
      </c>
      <c r="N4105" s="216">
        <v>0</v>
      </c>
      <c r="O4105" s="216">
        <v>84.122500000000002</v>
      </c>
      <c r="P4105" s="216">
        <v>0</v>
      </c>
      <c r="Q4105" s="335">
        <v>0</v>
      </c>
      <c r="R4105" s="234"/>
    </row>
    <row r="4106" spans="2:18" x14ac:dyDescent="0.25">
      <c r="B4106" s="232">
        <v>4107</v>
      </c>
      <c r="C4106" s="315">
        <v>45554</v>
      </c>
      <c r="D4106" s="195" t="s">
        <v>91</v>
      </c>
      <c r="E4106" s="196" t="s">
        <v>92</v>
      </c>
      <c r="F4106" s="196" t="s">
        <v>1</v>
      </c>
      <c r="G4106" s="196" t="s">
        <v>209</v>
      </c>
      <c r="H4106" s="196">
        <v>6.65</v>
      </c>
      <c r="I4106" s="196" t="s">
        <v>247</v>
      </c>
      <c r="J4106" s="196">
        <v>13</v>
      </c>
      <c r="K4106" s="448">
        <v>716178</v>
      </c>
      <c r="L4106" s="196" t="s">
        <v>1</v>
      </c>
      <c r="M4106" s="196" t="s">
        <v>514</v>
      </c>
      <c r="N4106" s="216">
        <f t="shared" ref="N4106" si="261">IF(I4106=$N$5,J4106*H4106,0)</f>
        <v>0</v>
      </c>
      <c r="O4106" s="216">
        <f t="shared" ref="O4106" si="262">IF(I4106=$O$5,J4106*H4106,0)*1.15</f>
        <v>0</v>
      </c>
      <c r="P4106" s="216">
        <f t="shared" ref="P4106" si="263">IF(I4106=$P$5,J4106*H4106,0)</f>
        <v>0</v>
      </c>
      <c r="Q4106" s="335">
        <f t="shared" ref="Q4106" si="264">IF(I4106=$Q$5,J4106*H4106,0)</f>
        <v>86.45</v>
      </c>
      <c r="R4106" s="234"/>
    </row>
    <row r="4107" spans="2:18" x14ac:dyDescent="0.25">
      <c r="B4107" s="232">
        <v>4108</v>
      </c>
      <c r="C4107" s="315">
        <v>45554</v>
      </c>
      <c r="D4107" s="195" t="s">
        <v>154</v>
      </c>
      <c r="E4107" s="196" t="s">
        <v>92</v>
      </c>
      <c r="F4107" s="196" t="s">
        <v>62</v>
      </c>
      <c r="G4107" s="196" t="s">
        <v>210</v>
      </c>
      <c r="H4107" s="196">
        <v>4.1500000000000004</v>
      </c>
      <c r="I4107" s="196" t="s">
        <v>215</v>
      </c>
      <c r="J4107" s="196">
        <v>30</v>
      </c>
      <c r="K4107" s="448">
        <v>715350</v>
      </c>
      <c r="L4107" s="196" t="s">
        <v>62</v>
      </c>
      <c r="M4107" s="196" t="s">
        <v>297</v>
      </c>
      <c r="N4107" s="216">
        <v>0</v>
      </c>
      <c r="O4107" s="216">
        <v>143.17500000000001</v>
      </c>
      <c r="P4107" s="216">
        <v>0</v>
      </c>
      <c r="Q4107" s="335">
        <v>0</v>
      </c>
      <c r="R4107" s="234"/>
    </row>
    <row r="4108" spans="2:18" x14ac:dyDescent="0.25">
      <c r="B4108" s="232">
        <v>4109</v>
      </c>
      <c r="C4108" s="315">
        <v>45554</v>
      </c>
      <c r="D4108" s="195" t="s">
        <v>155</v>
      </c>
      <c r="E4108" s="196" t="s">
        <v>92</v>
      </c>
      <c r="F4108" s="196" t="s">
        <v>62</v>
      </c>
      <c r="G4108" s="196" t="s">
        <v>210</v>
      </c>
      <c r="H4108" s="196">
        <v>4.1500000000000004</v>
      </c>
      <c r="I4108" s="196" t="s">
        <v>215</v>
      </c>
      <c r="J4108" s="196">
        <v>29</v>
      </c>
      <c r="K4108" s="448">
        <v>715350</v>
      </c>
      <c r="L4108" s="196" t="s">
        <v>62</v>
      </c>
      <c r="M4108" s="196" t="s">
        <v>297</v>
      </c>
      <c r="N4108" s="216">
        <v>0</v>
      </c>
      <c r="O4108" s="216">
        <v>138.4025</v>
      </c>
      <c r="P4108" s="216">
        <v>0</v>
      </c>
      <c r="Q4108" s="335">
        <v>0</v>
      </c>
      <c r="R4108" s="234"/>
    </row>
    <row r="4109" spans="2:18" x14ac:dyDescent="0.25">
      <c r="B4109" s="232">
        <v>4110</v>
      </c>
      <c r="C4109" s="315">
        <v>45554</v>
      </c>
      <c r="D4109" s="195" t="s">
        <v>426</v>
      </c>
      <c r="E4109" s="196" t="s">
        <v>159</v>
      </c>
      <c r="F4109" s="196" t="s">
        <v>381</v>
      </c>
      <c r="G4109" s="196" t="s">
        <v>159</v>
      </c>
      <c r="H4109" s="196">
        <v>10</v>
      </c>
      <c r="I4109" s="196" t="s">
        <v>66</v>
      </c>
      <c r="J4109" s="196">
        <v>4</v>
      </c>
      <c r="K4109" s="448"/>
      <c r="L4109" s="196"/>
      <c r="M4109" s="196"/>
      <c r="N4109" s="216">
        <v>0</v>
      </c>
      <c r="O4109" s="216">
        <v>0</v>
      </c>
      <c r="P4109" s="216">
        <v>40</v>
      </c>
      <c r="Q4109" s="335">
        <v>0</v>
      </c>
      <c r="R4109" s="234"/>
    </row>
    <row r="4110" spans="2:18" x14ac:dyDescent="0.25">
      <c r="B4110" s="232">
        <v>4111</v>
      </c>
      <c r="C4110" s="315">
        <v>45554</v>
      </c>
      <c r="D4110" s="195" t="s">
        <v>277</v>
      </c>
      <c r="E4110" s="196" t="s">
        <v>176</v>
      </c>
      <c r="F4110" s="196" t="s">
        <v>7</v>
      </c>
      <c r="G4110" s="196" t="s">
        <v>209</v>
      </c>
      <c r="H4110" s="196">
        <v>7</v>
      </c>
      <c r="I4110" s="196" t="s">
        <v>214</v>
      </c>
      <c r="J4110" s="196">
        <v>53</v>
      </c>
      <c r="K4110" s="448"/>
      <c r="L4110" s="196"/>
      <c r="M4110" s="196"/>
      <c r="N4110" s="216">
        <v>371</v>
      </c>
      <c r="O4110" s="216">
        <v>0</v>
      </c>
      <c r="P4110" s="216">
        <v>0</v>
      </c>
      <c r="Q4110" s="335">
        <v>0</v>
      </c>
      <c r="R4110" s="234"/>
    </row>
    <row r="4111" spans="2:18" x14ac:dyDescent="0.25">
      <c r="B4111" s="232">
        <v>4112</v>
      </c>
      <c r="C4111" s="315">
        <v>45554</v>
      </c>
      <c r="D4111" s="195" t="s">
        <v>261</v>
      </c>
      <c r="E4111" s="196" t="s">
        <v>269</v>
      </c>
      <c r="F4111" s="196" t="s">
        <v>7</v>
      </c>
      <c r="G4111" s="196" t="s">
        <v>210</v>
      </c>
      <c r="H4111" s="196">
        <v>5</v>
      </c>
      <c r="I4111" s="196" t="s">
        <v>214</v>
      </c>
      <c r="J4111" s="196">
        <v>49</v>
      </c>
      <c r="K4111" s="448"/>
      <c r="L4111" s="196"/>
      <c r="M4111" s="196"/>
      <c r="N4111" s="216">
        <v>245</v>
      </c>
      <c r="O4111" s="216">
        <v>0</v>
      </c>
      <c r="P4111" s="216">
        <v>0</v>
      </c>
      <c r="Q4111" s="335">
        <v>0</v>
      </c>
      <c r="R4111" s="234"/>
    </row>
    <row r="4112" spans="2:18" x14ac:dyDescent="0.25">
      <c r="B4112" s="232">
        <v>4113</v>
      </c>
      <c r="C4112" s="315">
        <v>45554</v>
      </c>
      <c r="D4112" s="195" t="s">
        <v>254</v>
      </c>
      <c r="E4112" s="196" t="s">
        <v>159</v>
      </c>
      <c r="F4112" s="196" t="s">
        <v>7</v>
      </c>
      <c r="G4112" s="196" t="s">
        <v>159</v>
      </c>
      <c r="H4112" s="196">
        <v>10</v>
      </c>
      <c r="I4112" s="196" t="s">
        <v>66</v>
      </c>
      <c r="J4112" s="196">
        <v>8</v>
      </c>
      <c r="K4112" s="448"/>
      <c r="L4112" s="196"/>
      <c r="M4112" s="196"/>
      <c r="N4112" s="216">
        <v>0</v>
      </c>
      <c r="O4112" s="216">
        <v>0</v>
      </c>
      <c r="P4112" s="216">
        <v>80</v>
      </c>
      <c r="Q4112" s="335">
        <v>0</v>
      </c>
      <c r="R4112" s="234"/>
    </row>
    <row r="4113" spans="2:18" x14ac:dyDescent="0.25">
      <c r="B4113" s="232">
        <v>4114</v>
      </c>
      <c r="C4113" s="315">
        <v>45554</v>
      </c>
      <c r="D4113" s="195" t="s">
        <v>352</v>
      </c>
      <c r="E4113" s="196" t="s">
        <v>176</v>
      </c>
      <c r="F4113" s="196" t="s">
        <v>7</v>
      </c>
      <c r="G4113" s="196" t="s">
        <v>209</v>
      </c>
      <c r="H4113" s="196">
        <v>7</v>
      </c>
      <c r="I4113" s="196"/>
      <c r="J4113" s="196"/>
      <c r="K4113" s="448"/>
      <c r="L4113" s="196"/>
      <c r="M4113" s="196"/>
      <c r="N4113" s="216">
        <v>0</v>
      </c>
      <c r="O4113" s="216">
        <v>0</v>
      </c>
      <c r="P4113" s="216">
        <v>0</v>
      </c>
      <c r="Q4113" s="335">
        <v>0</v>
      </c>
      <c r="R4113" s="234"/>
    </row>
    <row r="4114" spans="2:18" x14ac:dyDescent="0.25">
      <c r="B4114" s="232">
        <v>4115</v>
      </c>
      <c r="C4114" s="315">
        <v>45554</v>
      </c>
      <c r="D4114" s="195" t="s">
        <v>175</v>
      </c>
      <c r="E4114" s="196" t="s">
        <v>176</v>
      </c>
      <c r="F4114" s="196" t="s">
        <v>7</v>
      </c>
      <c r="G4114" s="196" t="s">
        <v>209</v>
      </c>
      <c r="H4114" s="196">
        <v>7</v>
      </c>
      <c r="I4114" s="196" t="s">
        <v>214</v>
      </c>
      <c r="J4114" s="196">
        <v>48</v>
      </c>
      <c r="K4114" s="448"/>
      <c r="L4114" s="196"/>
      <c r="M4114" s="196"/>
      <c r="N4114" s="216">
        <v>336</v>
      </c>
      <c r="O4114" s="216">
        <v>0</v>
      </c>
      <c r="P4114" s="216">
        <v>0</v>
      </c>
      <c r="Q4114" s="335">
        <v>0</v>
      </c>
      <c r="R4114" s="234"/>
    </row>
    <row r="4115" spans="2:18" x14ac:dyDescent="0.25">
      <c r="B4115" s="232">
        <v>4116</v>
      </c>
      <c r="C4115" s="315">
        <v>45554</v>
      </c>
      <c r="D4115" s="195" t="s">
        <v>171</v>
      </c>
      <c r="E4115" s="196" t="s">
        <v>159</v>
      </c>
      <c r="F4115" s="196" t="s">
        <v>7</v>
      </c>
      <c r="G4115" s="196" t="s">
        <v>159</v>
      </c>
      <c r="H4115" s="196">
        <v>11.2</v>
      </c>
      <c r="I4115" s="196"/>
      <c r="J4115" s="196"/>
      <c r="K4115" s="448"/>
      <c r="L4115" s="196"/>
      <c r="M4115" s="196"/>
      <c r="N4115" s="216">
        <v>0</v>
      </c>
      <c r="O4115" s="216">
        <v>0</v>
      </c>
      <c r="P4115" s="216">
        <v>0</v>
      </c>
      <c r="Q4115" s="335">
        <v>0</v>
      </c>
      <c r="R4115" s="234"/>
    </row>
    <row r="4116" spans="2:18" x14ac:dyDescent="0.25">
      <c r="B4116" s="232">
        <v>4117</v>
      </c>
      <c r="C4116" s="315">
        <v>45554</v>
      </c>
      <c r="D4116" s="195" t="s">
        <v>150</v>
      </c>
      <c r="E4116" s="196" t="s">
        <v>92</v>
      </c>
      <c r="F4116" s="196" t="s">
        <v>63</v>
      </c>
      <c r="G4116" s="196" t="s">
        <v>210</v>
      </c>
      <c r="H4116" s="196">
        <v>4.1500000000000004</v>
      </c>
      <c r="I4116" s="196" t="s">
        <v>215</v>
      </c>
      <c r="J4116" s="196">
        <v>20</v>
      </c>
      <c r="K4116" s="448"/>
      <c r="L4116" s="196"/>
      <c r="M4116" s="196"/>
      <c r="N4116" s="216">
        <v>0</v>
      </c>
      <c r="O4116" s="216">
        <v>95.449999999999989</v>
      </c>
      <c r="P4116" s="216">
        <v>0</v>
      </c>
      <c r="Q4116" s="335">
        <v>0</v>
      </c>
      <c r="R4116" s="234"/>
    </row>
    <row r="4117" spans="2:18" x14ac:dyDescent="0.25">
      <c r="B4117" s="232">
        <v>4118</v>
      </c>
      <c r="C4117" s="315">
        <v>45554</v>
      </c>
      <c r="D4117" s="195" t="s">
        <v>148</v>
      </c>
      <c r="E4117" s="196" t="s">
        <v>92</v>
      </c>
      <c r="F4117" s="196" t="s">
        <v>63</v>
      </c>
      <c r="G4117" s="196" t="s">
        <v>210</v>
      </c>
      <c r="H4117" s="196">
        <v>4.1500000000000004</v>
      </c>
      <c r="I4117" s="196" t="s">
        <v>215</v>
      </c>
      <c r="J4117" s="196">
        <v>20</v>
      </c>
      <c r="K4117" s="448"/>
      <c r="L4117" s="196"/>
      <c r="M4117" s="196"/>
      <c r="N4117" s="216">
        <v>0</v>
      </c>
      <c r="O4117" s="216">
        <v>95.449999999999989</v>
      </c>
      <c r="P4117" s="216">
        <v>0</v>
      </c>
      <c r="Q4117" s="335">
        <v>0</v>
      </c>
      <c r="R4117" s="234"/>
    </row>
    <row r="4118" spans="2:18" x14ac:dyDescent="0.25">
      <c r="B4118" s="232">
        <v>4119</v>
      </c>
      <c r="C4118" s="315">
        <v>45554</v>
      </c>
      <c r="D4118" s="195" t="s">
        <v>150</v>
      </c>
      <c r="E4118" s="196" t="s">
        <v>92</v>
      </c>
      <c r="F4118" s="196" t="s">
        <v>63</v>
      </c>
      <c r="G4118" s="196" t="s">
        <v>210</v>
      </c>
      <c r="H4118" s="196">
        <v>4.1500000000000004</v>
      </c>
      <c r="I4118" s="196" t="s">
        <v>215</v>
      </c>
      <c r="J4118" s="196">
        <v>8</v>
      </c>
      <c r="K4118" s="448"/>
      <c r="L4118" s="196"/>
      <c r="M4118" s="196"/>
      <c r="N4118" s="216">
        <v>0</v>
      </c>
      <c r="O4118" s="216">
        <v>38.18</v>
      </c>
      <c r="P4118" s="216">
        <v>0</v>
      </c>
      <c r="Q4118" s="335">
        <v>0</v>
      </c>
      <c r="R4118" s="234"/>
    </row>
    <row r="4119" spans="2:18" x14ac:dyDescent="0.25">
      <c r="B4119" s="232">
        <v>4120</v>
      </c>
      <c r="C4119" s="315">
        <v>45554</v>
      </c>
      <c r="D4119" s="195" t="s">
        <v>148</v>
      </c>
      <c r="E4119" s="196" t="s">
        <v>92</v>
      </c>
      <c r="F4119" s="196" t="s">
        <v>63</v>
      </c>
      <c r="G4119" s="196" t="s">
        <v>210</v>
      </c>
      <c r="H4119" s="196">
        <v>4.1500000000000004</v>
      </c>
      <c r="I4119" s="196" t="s">
        <v>215</v>
      </c>
      <c r="J4119" s="196">
        <v>7</v>
      </c>
      <c r="K4119" s="448"/>
      <c r="L4119" s="196"/>
      <c r="M4119" s="196"/>
      <c r="N4119" s="216">
        <v>0</v>
      </c>
      <c r="O4119" s="216">
        <v>33.407499999999999</v>
      </c>
      <c r="P4119" s="216">
        <v>0</v>
      </c>
      <c r="Q4119" s="335">
        <v>0</v>
      </c>
      <c r="R4119" s="234"/>
    </row>
    <row r="4120" spans="2:18" x14ac:dyDescent="0.25">
      <c r="B4120" s="232">
        <v>4121</v>
      </c>
      <c r="C4120" s="315">
        <v>45554</v>
      </c>
      <c r="D4120" s="195" t="s">
        <v>177</v>
      </c>
      <c r="E4120" s="196" t="s">
        <v>159</v>
      </c>
      <c r="F4120" s="196" t="s">
        <v>8</v>
      </c>
      <c r="G4120" s="196" t="s">
        <v>159</v>
      </c>
      <c r="H4120" s="196">
        <v>11.6</v>
      </c>
      <c r="I4120" s="196" t="s">
        <v>66</v>
      </c>
      <c r="J4120" s="196">
        <v>5</v>
      </c>
      <c r="K4120" s="448"/>
      <c r="L4120" s="196"/>
      <c r="M4120" s="196"/>
      <c r="N4120" s="216">
        <v>0</v>
      </c>
      <c r="O4120" s="216">
        <v>0</v>
      </c>
      <c r="P4120" s="216">
        <v>58</v>
      </c>
      <c r="Q4120" s="335">
        <v>0</v>
      </c>
      <c r="R4120" s="234"/>
    </row>
    <row r="4121" spans="2:18" x14ac:dyDescent="0.25">
      <c r="B4121" s="232">
        <v>4122</v>
      </c>
      <c r="C4121" s="315">
        <v>45554</v>
      </c>
      <c r="D4121" s="195" t="s">
        <v>139</v>
      </c>
      <c r="E4121" s="196" t="s">
        <v>92</v>
      </c>
      <c r="F4121" s="196" t="s">
        <v>2</v>
      </c>
      <c r="G4121" s="196" t="s">
        <v>209</v>
      </c>
      <c r="H4121" s="196">
        <v>7</v>
      </c>
      <c r="I4121" s="196" t="s">
        <v>214</v>
      </c>
      <c r="J4121" s="196">
        <v>29</v>
      </c>
      <c r="K4121" s="448"/>
      <c r="L4121" s="196"/>
      <c r="M4121" s="196"/>
      <c r="N4121" s="216">
        <v>203</v>
      </c>
      <c r="O4121" s="216">
        <v>0</v>
      </c>
      <c r="P4121" s="216">
        <v>0</v>
      </c>
      <c r="Q4121" s="335">
        <v>0</v>
      </c>
      <c r="R4121" s="234"/>
    </row>
    <row r="4122" spans="2:18" x14ac:dyDescent="0.25">
      <c r="B4122" s="232">
        <v>4123</v>
      </c>
      <c r="C4122" s="315">
        <v>45554</v>
      </c>
      <c r="D4122" s="195" t="s">
        <v>139</v>
      </c>
      <c r="E4122" s="196" t="s">
        <v>92</v>
      </c>
      <c r="F4122" s="196" t="s">
        <v>2</v>
      </c>
      <c r="G4122" s="196" t="s">
        <v>209</v>
      </c>
      <c r="H4122" s="196">
        <v>7</v>
      </c>
      <c r="I4122" s="196" t="s">
        <v>214</v>
      </c>
      <c r="J4122" s="196">
        <v>29</v>
      </c>
      <c r="K4122" s="448"/>
      <c r="L4122" s="196"/>
      <c r="M4122" s="196"/>
      <c r="N4122" s="216">
        <v>203</v>
      </c>
      <c r="O4122" s="216">
        <v>0</v>
      </c>
      <c r="P4122" s="216">
        <v>0</v>
      </c>
      <c r="Q4122" s="335">
        <v>0</v>
      </c>
      <c r="R4122" s="234"/>
    </row>
    <row r="4123" spans="2:18" x14ac:dyDescent="0.25">
      <c r="B4123" s="232">
        <v>4124</v>
      </c>
      <c r="C4123" s="315">
        <v>45554</v>
      </c>
      <c r="D4123" s="195" t="s">
        <v>140</v>
      </c>
      <c r="E4123" s="196" t="s">
        <v>92</v>
      </c>
      <c r="F4123" s="196" t="s">
        <v>2</v>
      </c>
      <c r="G4123" s="196" t="s">
        <v>209</v>
      </c>
      <c r="H4123" s="196">
        <v>7</v>
      </c>
      <c r="I4123" s="196" t="s">
        <v>215</v>
      </c>
      <c r="J4123" s="196">
        <v>26</v>
      </c>
      <c r="K4123" s="448"/>
      <c r="L4123" s="196"/>
      <c r="M4123" s="196"/>
      <c r="N4123" s="216">
        <v>0</v>
      </c>
      <c r="O4123" s="216">
        <v>209.29999999999998</v>
      </c>
      <c r="P4123" s="216">
        <v>0</v>
      </c>
      <c r="Q4123" s="335">
        <v>0</v>
      </c>
      <c r="R4123" s="234"/>
    </row>
    <row r="4124" spans="2:18" x14ac:dyDescent="0.25">
      <c r="B4124" s="232">
        <v>4125</v>
      </c>
      <c r="C4124" s="315">
        <v>45554</v>
      </c>
      <c r="D4124" s="195" t="s">
        <v>141</v>
      </c>
      <c r="E4124" s="196" t="s">
        <v>92</v>
      </c>
      <c r="F4124" s="196" t="s">
        <v>2</v>
      </c>
      <c r="G4124" s="196" t="s">
        <v>209</v>
      </c>
      <c r="H4124" s="196">
        <v>7</v>
      </c>
      <c r="I4124" s="196" t="s">
        <v>215</v>
      </c>
      <c r="J4124" s="196">
        <v>26</v>
      </c>
      <c r="K4124" s="448"/>
      <c r="L4124" s="196"/>
      <c r="M4124" s="196"/>
      <c r="N4124" s="216">
        <v>0</v>
      </c>
      <c r="O4124" s="216">
        <v>209.29999999999998</v>
      </c>
      <c r="P4124" s="216">
        <v>0</v>
      </c>
      <c r="Q4124" s="335">
        <v>0</v>
      </c>
      <c r="R4124" s="234"/>
    </row>
    <row r="4125" spans="2:18" x14ac:dyDescent="0.25">
      <c r="B4125" s="232">
        <v>4126</v>
      </c>
      <c r="C4125" s="315">
        <v>45554</v>
      </c>
      <c r="D4125" s="195" t="s">
        <v>252</v>
      </c>
      <c r="E4125" s="196" t="s">
        <v>92</v>
      </c>
      <c r="F4125" s="196" t="s">
        <v>2</v>
      </c>
      <c r="G4125" s="196" t="s">
        <v>209</v>
      </c>
      <c r="H4125" s="196">
        <v>7</v>
      </c>
      <c r="I4125" s="196"/>
      <c r="J4125" s="196">
        <v>0</v>
      </c>
      <c r="K4125" s="448"/>
      <c r="L4125" s="196"/>
      <c r="M4125" s="196"/>
      <c r="N4125" s="216">
        <v>0</v>
      </c>
      <c r="O4125" s="216">
        <v>0</v>
      </c>
      <c r="P4125" s="216">
        <v>0</v>
      </c>
      <c r="Q4125" s="335">
        <v>0</v>
      </c>
      <c r="R4125" s="234"/>
    </row>
    <row r="4126" spans="2:18" x14ac:dyDescent="0.25">
      <c r="B4126" s="232">
        <v>4127</v>
      </c>
      <c r="C4126" s="315">
        <v>45554</v>
      </c>
      <c r="D4126" s="195" t="s">
        <v>259</v>
      </c>
      <c r="E4126" s="196" t="s">
        <v>92</v>
      </c>
      <c r="F4126" s="196" t="s">
        <v>2</v>
      </c>
      <c r="G4126" s="196" t="s">
        <v>209</v>
      </c>
      <c r="H4126" s="196">
        <v>7</v>
      </c>
      <c r="I4126" s="196"/>
      <c r="J4126" s="196">
        <v>0</v>
      </c>
      <c r="K4126" s="448"/>
      <c r="L4126" s="196"/>
      <c r="M4126" s="196"/>
      <c r="N4126" s="216">
        <v>0</v>
      </c>
      <c r="O4126" s="216">
        <v>0</v>
      </c>
      <c r="P4126" s="216">
        <v>0</v>
      </c>
      <c r="Q4126" s="335">
        <v>0</v>
      </c>
      <c r="R4126" s="234"/>
    </row>
    <row r="4127" spans="2:18" x14ac:dyDescent="0.25">
      <c r="B4127" s="232">
        <v>4128</v>
      </c>
      <c r="C4127" s="315">
        <v>45554</v>
      </c>
      <c r="D4127" s="195" t="s">
        <v>260</v>
      </c>
      <c r="E4127" s="196" t="s">
        <v>92</v>
      </c>
      <c r="F4127" s="196" t="s">
        <v>2</v>
      </c>
      <c r="G4127" s="196" t="s">
        <v>209</v>
      </c>
      <c r="H4127" s="196">
        <v>7</v>
      </c>
      <c r="I4127" s="196"/>
      <c r="J4127" s="196">
        <v>0</v>
      </c>
      <c r="K4127" s="448"/>
      <c r="L4127" s="196"/>
      <c r="M4127" s="196"/>
      <c r="N4127" s="216">
        <v>0</v>
      </c>
      <c r="O4127" s="216">
        <v>0</v>
      </c>
      <c r="P4127" s="216">
        <v>0</v>
      </c>
      <c r="Q4127" s="335">
        <v>0</v>
      </c>
      <c r="R4127" s="234"/>
    </row>
    <row r="4128" spans="2:18" x14ac:dyDescent="0.25">
      <c r="B4128" s="232">
        <v>4129</v>
      </c>
      <c r="C4128" s="315">
        <v>45554</v>
      </c>
      <c r="D4128" s="195" t="s">
        <v>379</v>
      </c>
      <c r="E4128" s="196" t="s">
        <v>269</v>
      </c>
      <c r="F4128" s="196" t="s">
        <v>381</v>
      </c>
      <c r="G4128" s="196" t="s">
        <v>210</v>
      </c>
      <c r="H4128" s="196">
        <v>4.1500000000000004</v>
      </c>
      <c r="I4128" s="196" t="s">
        <v>214</v>
      </c>
      <c r="J4128" s="196">
        <v>25</v>
      </c>
      <c r="K4128" s="448"/>
      <c r="L4128" s="196"/>
      <c r="M4128" s="196"/>
      <c r="N4128" s="216">
        <v>103.75000000000001</v>
      </c>
      <c r="O4128" s="216">
        <v>0</v>
      </c>
      <c r="P4128" s="216">
        <v>0</v>
      </c>
      <c r="Q4128" s="335">
        <v>0</v>
      </c>
      <c r="R4128" s="234"/>
    </row>
    <row r="4129" spans="2:18" x14ac:dyDescent="0.25">
      <c r="B4129" s="232">
        <v>4130</v>
      </c>
      <c r="C4129" s="315">
        <v>45554</v>
      </c>
      <c r="D4129" s="195" t="s">
        <v>380</v>
      </c>
      <c r="E4129" s="196" t="s">
        <v>269</v>
      </c>
      <c r="F4129" s="196" t="s">
        <v>381</v>
      </c>
      <c r="G4129" s="196" t="s">
        <v>210</v>
      </c>
      <c r="H4129" s="196">
        <v>4.1500000000000004</v>
      </c>
      <c r="I4129" s="196" t="s">
        <v>214</v>
      </c>
      <c r="J4129" s="196">
        <v>20</v>
      </c>
      <c r="K4129" s="448"/>
      <c r="L4129" s="196"/>
      <c r="M4129" s="196"/>
      <c r="N4129" s="216">
        <v>83</v>
      </c>
      <c r="O4129" s="216">
        <v>0</v>
      </c>
      <c r="P4129" s="216">
        <v>0</v>
      </c>
      <c r="Q4129" s="335">
        <v>0</v>
      </c>
      <c r="R4129" s="234"/>
    </row>
    <row r="4130" spans="2:18" x14ac:dyDescent="0.25">
      <c r="B4130" s="232">
        <v>4131</v>
      </c>
      <c r="C4130" s="315">
        <v>45554</v>
      </c>
      <c r="D4130" s="195" t="s">
        <v>489</v>
      </c>
      <c r="E4130" s="196" t="s">
        <v>269</v>
      </c>
      <c r="F4130" s="196" t="s">
        <v>381</v>
      </c>
      <c r="G4130" s="196" t="s">
        <v>210</v>
      </c>
      <c r="H4130" s="196">
        <v>4.1500000000000004</v>
      </c>
      <c r="I4130" s="196"/>
      <c r="J4130" s="196"/>
      <c r="K4130" s="448"/>
      <c r="L4130" s="196"/>
      <c r="M4130" s="196"/>
      <c r="N4130" s="216">
        <v>0</v>
      </c>
      <c r="O4130" s="216">
        <v>0</v>
      </c>
      <c r="P4130" s="216">
        <v>0</v>
      </c>
      <c r="Q4130" s="335">
        <v>0</v>
      </c>
      <c r="R4130" s="234"/>
    </row>
    <row r="4131" spans="2:18" x14ac:dyDescent="0.25">
      <c r="B4131" s="232">
        <v>4132</v>
      </c>
      <c r="C4131" s="315">
        <v>45554</v>
      </c>
      <c r="D4131" s="195" t="s">
        <v>96</v>
      </c>
      <c r="E4131" s="196" t="s">
        <v>159</v>
      </c>
      <c r="F4131" s="196" t="s">
        <v>1</v>
      </c>
      <c r="G4131" s="196" t="s">
        <v>159</v>
      </c>
      <c r="H4131" s="196">
        <v>11.8</v>
      </c>
      <c r="I4131" s="196" t="s">
        <v>66</v>
      </c>
      <c r="J4131" s="196">
        <v>4</v>
      </c>
      <c r="K4131" s="448"/>
      <c r="L4131" s="196"/>
      <c r="M4131" s="196"/>
      <c r="N4131" s="216">
        <v>0</v>
      </c>
      <c r="O4131" s="216">
        <v>0</v>
      </c>
      <c r="P4131" s="216">
        <v>47.2</v>
      </c>
      <c r="Q4131" s="335">
        <v>0</v>
      </c>
      <c r="R4131" s="234"/>
    </row>
    <row r="4132" spans="2:18" x14ac:dyDescent="0.25">
      <c r="B4132" s="232">
        <v>4133</v>
      </c>
      <c r="C4132" s="315">
        <v>45554</v>
      </c>
      <c r="D4132" s="195" t="s">
        <v>128</v>
      </c>
      <c r="E4132" s="196" t="s">
        <v>159</v>
      </c>
      <c r="F4132" s="196" t="s">
        <v>1</v>
      </c>
      <c r="G4132" s="196" t="s">
        <v>159</v>
      </c>
      <c r="H4132" s="196">
        <v>11.8</v>
      </c>
      <c r="I4132" s="196" t="s">
        <v>66</v>
      </c>
      <c r="J4132" s="196">
        <v>4</v>
      </c>
      <c r="K4132" s="448"/>
      <c r="L4132" s="196"/>
      <c r="M4132" s="196"/>
      <c r="N4132" s="216">
        <v>0</v>
      </c>
      <c r="O4132" s="216">
        <v>0</v>
      </c>
      <c r="P4132" s="216">
        <v>47.2</v>
      </c>
      <c r="Q4132" s="335">
        <v>0</v>
      </c>
      <c r="R4132" s="234"/>
    </row>
    <row r="4133" spans="2:18" x14ac:dyDescent="0.25">
      <c r="B4133" s="232">
        <v>4134</v>
      </c>
      <c r="C4133" s="315">
        <v>45554</v>
      </c>
      <c r="D4133" s="316" t="s">
        <v>467</v>
      </c>
      <c r="E4133" s="196" t="s">
        <v>159</v>
      </c>
      <c r="F4133" s="196" t="s">
        <v>63</v>
      </c>
      <c r="G4133" s="196" t="s">
        <v>159</v>
      </c>
      <c r="H4133" s="196">
        <v>13</v>
      </c>
      <c r="I4133" s="196" t="s">
        <v>66</v>
      </c>
      <c r="J4133" s="196">
        <v>4</v>
      </c>
      <c r="K4133" s="448"/>
      <c r="L4133" s="196"/>
      <c r="M4133" s="196"/>
      <c r="N4133" s="216">
        <v>0</v>
      </c>
      <c r="O4133" s="216">
        <v>0</v>
      </c>
      <c r="P4133" s="216">
        <v>52</v>
      </c>
      <c r="Q4133" s="335">
        <v>0</v>
      </c>
      <c r="R4133" s="234"/>
    </row>
    <row r="4134" spans="2:18" x14ac:dyDescent="0.25">
      <c r="B4134" s="295">
        <v>4135</v>
      </c>
      <c r="C4134" s="315">
        <v>45555</v>
      </c>
      <c r="D4134" s="195" t="s">
        <v>505</v>
      </c>
      <c r="E4134" s="196" t="s">
        <v>130</v>
      </c>
      <c r="F4134" s="196" t="s">
        <v>130</v>
      </c>
      <c r="G4134" s="196" t="s">
        <v>304</v>
      </c>
      <c r="H4134" s="196">
        <v>1</v>
      </c>
      <c r="I4134" s="196" t="s">
        <v>303</v>
      </c>
      <c r="J4134" s="196">
        <v>0</v>
      </c>
      <c r="K4134" s="448"/>
      <c r="L4134" s="196"/>
      <c r="M4134" s="196"/>
      <c r="N4134" s="216">
        <v>0</v>
      </c>
      <c r="O4134" s="216">
        <v>0</v>
      </c>
      <c r="P4134" s="216">
        <v>0</v>
      </c>
      <c r="Q4134" s="335">
        <v>0</v>
      </c>
      <c r="R4134" s="238"/>
    </row>
    <row r="4135" spans="2:18" x14ac:dyDescent="0.25">
      <c r="B4135" s="295">
        <v>4136</v>
      </c>
      <c r="C4135" s="315">
        <v>45555</v>
      </c>
      <c r="D4135" s="195" t="s">
        <v>474</v>
      </c>
      <c r="E4135" s="196" t="s">
        <v>92</v>
      </c>
      <c r="F4135" s="196" t="s">
        <v>470</v>
      </c>
      <c r="G4135" s="196" t="s">
        <v>210</v>
      </c>
      <c r="H4135" s="196">
        <v>4.1500000000000004</v>
      </c>
      <c r="I4135" s="196"/>
      <c r="J4135" s="196"/>
      <c r="K4135" s="448"/>
      <c r="L4135" s="196"/>
      <c r="M4135" s="196"/>
      <c r="N4135" s="216">
        <v>0</v>
      </c>
      <c r="O4135" s="216">
        <v>0</v>
      </c>
      <c r="P4135" s="216">
        <v>0</v>
      </c>
      <c r="Q4135" s="240">
        <v>0</v>
      </c>
      <c r="R4135" s="238"/>
    </row>
    <row r="4136" spans="2:18" x14ac:dyDescent="0.25">
      <c r="B4136" s="295">
        <v>4137</v>
      </c>
      <c r="C4136" s="315">
        <v>45555</v>
      </c>
      <c r="D4136" s="195" t="s">
        <v>475</v>
      </c>
      <c r="E4136" s="196" t="s">
        <v>92</v>
      </c>
      <c r="F4136" s="196" t="s">
        <v>470</v>
      </c>
      <c r="G4136" s="196" t="s">
        <v>210</v>
      </c>
      <c r="H4136" s="196">
        <v>4.1500000000000004</v>
      </c>
      <c r="I4136" s="196"/>
      <c r="J4136" s="196"/>
      <c r="K4136" s="448"/>
      <c r="L4136" s="196"/>
      <c r="M4136" s="196"/>
      <c r="N4136" s="216">
        <v>0</v>
      </c>
      <c r="O4136" s="216">
        <v>0</v>
      </c>
      <c r="P4136" s="216">
        <v>0</v>
      </c>
      <c r="Q4136" s="240">
        <v>0</v>
      </c>
      <c r="R4136" s="238"/>
    </row>
    <row r="4137" spans="2:18" x14ac:dyDescent="0.25">
      <c r="B4137" s="295">
        <v>4138</v>
      </c>
      <c r="C4137" s="315">
        <v>45555</v>
      </c>
      <c r="D4137" s="195" t="s">
        <v>474</v>
      </c>
      <c r="E4137" s="196" t="s">
        <v>92</v>
      </c>
      <c r="F4137" s="196" t="s">
        <v>470</v>
      </c>
      <c r="G4137" s="196" t="s">
        <v>210</v>
      </c>
      <c r="H4137" s="196">
        <v>4.1500000000000004</v>
      </c>
      <c r="I4137" s="196"/>
      <c r="J4137" s="196"/>
      <c r="K4137" s="448"/>
      <c r="L4137" s="196"/>
      <c r="M4137" s="196"/>
      <c r="N4137" s="216">
        <v>0</v>
      </c>
      <c r="O4137" s="216">
        <v>0</v>
      </c>
      <c r="P4137" s="216">
        <v>0</v>
      </c>
      <c r="Q4137" s="240">
        <v>0</v>
      </c>
      <c r="R4137" s="238"/>
    </row>
    <row r="4138" spans="2:18" x14ac:dyDescent="0.25">
      <c r="B4138" s="295">
        <v>4139</v>
      </c>
      <c r="C4138" s="315">
        <v>45555</v>
      </c>
      <c r="D4138" s="195" t="s">
        <v>475</v>
      </c>
      <c r="E4138" s="196" t="s">
        <v>92</v>
      </c>
      <c r="F4138" s="196" t="s">
        <v>470</v>
      </c>
      <c r="G4138" s="196" t="s">
        <v>210</v>
      </c>
      <c r="H4138" s="196">
        <v>4.1500000000000004</v>
      </c>
      <c r="I4138" s="196"/>
      <c r="J4138" s="196"/>
      <c r="K4138" s="448"/>
      <c r="L4138" s="196"/>
      <c r="M4138" s="196"/>
      <c r="N4138" s="216">
        <v>0</v>
      </c>
      <c r="O4138" s="216">
        <v>0</v>
      </c>
      <c r="P4138" s="216">
        <v>0</v>
      </c>
      <c r="Q4138" s="240">
        <v>0</v>
      </c>
      <c r="R4138" s="238"/>
    </row>
    <row r="4139" spans="2:18" x14ac:dyDescent="0.25">
      <c r="B4139" s="295">
        <v>4140</v>
      </c>
      <c r="C4139" s="315">
        <v>45555</v>
      </c>
      <c r="D4139" s="195" t="s">
        <v>116</v>
      </c>
      <c r="E4139" s="196" t="s">
        <v>92</v>
      </c>
      <c r="F4139" s="196" t="s">
        <v>1</v>
      </c>
      <c r="G4139" s="196" t="s">
        <v>209</v>
      </c>
      <c r="H4139" s="196">
        <v>6.65</v>
      </c>
      <c r="I4139" s="196" t="s">
        <v>215</v>
      </c>
      <c r="J4139" s="196">
        <v>15</v>
      </c>
      <c r="K4139" s="448"/>
      <c r="L4139" s="196"/>
      <c r="M4139" s="196"/>
      <c r="N4139" s="216">
        <v>0</v>
      </c>
      <c r="O4139" s="216">
        <v>114.71249999999999</v>
      </c>
      <c r="P4139" s="216">
        <v>0</v>
      </c>
      <c r="Q4139" s="240">
        <v>0</v>
      </c>
      <c r="R4139" s="238"/>
    </row>
    <row r="4140" spans="2:18" x14ac:dyDescent="0.25">
      <c r="B4140" s="295">
        <v>4141</v>
      </c>
      <c r="C4140" s="315">
        <v>45555</v>
      </c>
      <c r="D4140" s="195" t="s">
        <v>94</v>
      </c>
      <c r="E4140" s="196" t="s">
        <v>92</v>
      </c>
      <c r="F4140" s="196" t="s">
        <v>1</v>
      </c>
      <c r="G4140" s="196" t="s">
        <v>209</v>
      </c>
      <c r="H4140" s="196">
        <v>6.65</v>
      </c>
      <c r="I4140" s="196" t="s">
        <v>215</v>
      </c>
      <c r="J4140" s="196">
        <v>19</v>
      </c>
      <c r="K4140" s="448"/>
      <c r="L4140" s="196"/>
      <c r="M4140" s="196"/>
      <c r="N4140" s="216">
        <v>0</v>
      </c>
      <c r="O4140" s="216">
        <v>145.30250000000001</v>
      </c>
      <c r="P4140" s="216">
        <v>0</v>
      </c>
      <c r="Q4140" s="240">
        <v>0</v>
      </c>
      <c r="R4140" s="238"/>
    </row>
    <row r="4141" spans="2:18" x14ac:dyDescent="0.25">
      <c r="B4141" s="295">
        <v>4142</v>
      </c>
      <c r="C4141" s="315">
        <v>45555</v>
      </c>
      <c r="D4141" s="195" t="s">
        <v>91</v>
      </c>
      <c r="E4141" s="196" t="s">
        <v>92</v>
      </c>
      <c r="F4141" s="196" t="s">
        <v>1</v>
      </c>
      <c r="G4141" s="196" t="s">
        <v>209</v>
      </c>
      <c r="H4141" s="196">
        <v>6.65</v>
      </c>
      <c r="I4141" s="196" t="s">
        <v>215</v>
      </c>
      <c r="J4141" s="196">
        <v>4</v>
      </c>
      <c r="K4141" s="448"/>
      <c r="L4141" s="196"/>
      <c r="M4141" s="196"/>
      <c r="N4141" s="216">
        <v>0</v>
      </c>
      <c r="O4141" s="216">
        <v>30.59</v>
      </c>
      <c r="P4141" s="216">
        <v>0</v>
      </c>
      <c r="Q4141" s="240">
        <v>0</v>
      </c>
      <c r="R4141" s="238"/>
    </row>
    <row r="4142" spans="2:18" x14ac:dyDescent="0.25">
      <c r="B4142" s="295">
        <v>4143</v>
      </c>
      <c r="C4142" s="315">
        <v>45555</v>
      </c>
      <c r="D4142" s="195" t="s">
        <v>91</v>
      </c>
      <c r="E4142" s="196" t="s">
        <v>92</v>
      </c>
      <c r="F4142" s="196" t="s">
        <v>1</v>
      </c>
      <c r="G4142" s="196" t="s">
        <v>209</v>
      </c>
      <c r="H4142" s="196">
        <v>6.65</v>
      </c>
      <c r="I4142" s="196"/>
      <c r="J4142" s="196"/>
      <c r="K4142" s="448"/>
      <c r="L4142" s="196"/>
      <c r="M4142" s="196"/>
      <c r="N4142" s="216">
        <v>0</v>
      </c>
      <c r="O4142" s="216">
        <v>0</v>
      </c>
      <c r="P4142" s="216">
        <v>0</v>
      </c>
      <c r="Q4142" s="240">
        <v>0</v>
      </c>
      <c r="R4142" s="238"/>
    </row>
    <row r="4143" spans="2:18" x14ac:dyDescent="0.25">
      <c r="B4143" s="295">
        <v>4144</v>
      </c>
      <c r="C4143" s="315">
        <v>45555</v>
      </c>
      <c r="D4143" s="195" t="s">
        <v>154</v>
      </c>
      <c r="E4143" s="196" t="s">
        <v>92</v>
      </c>
      <c r="F4143" s="196" t="s">
        <v>62</v>
      </c>
      <c r="G4143" s="196" t="s">
        <v>210</v>
      </c>
      <c r="H4143" s="196">
        <v>4.1500000000000004</v>
      </c>
      <c r="I4143" s="196"/>
      <c r="J4143" s="196"/>
      <c r="K4143" s="448"/>
      <c r="L4143" s="196"/>
      <c r="M4143" s="196"/>
      <c r="N4143" s="216">
        <v>0</v>
      </c>
      <c r="O4143" s="216">
        <v>0</v>
      </c>
      <c r="P4143" s="216">
        <v>0</v>
      </c>
      <c r="Q4143" s="240">
        <v>0</v>
      </c>
      <c r="R4143" s="238"/>
    </row>
    <row r="4144" spans="2:18" x14ac:dyDescent="0.25">
      <c r="B4144" s="295">
        <v>4145</v>
      </c>
      <c r="C4144" s="315">
        <v>45555</v>
      </c>
      <c r="D4144" s="195" t="s">
        <v>155</v>
      </c>
      <c r="E4144" s="196" t="s">
        <v>92</v>
      </c>
      <c r="F4144" s="196" t="s">
        <v>62</v>
      </c>
      <c r="G4144" s="196" t="s">
        <v>210</v>
      </c>
      <c r="H4144" s="196">
        <v>4.1500000000000004</v>
      </c>
      <c r="I4144" s="196"/>
      <c r="J4144" s="196"/>
      <c r="K4144" s="448"/>
      <c r="L4144" s="196"/>
      <c r="M4144" s="196"/>
      <c r="N4144" s="216">
        <v>0</v>
      </c>
      <c r="O4144" s="216">
        <v>0</v>
      </c>
      <c r="P4144" s="216">
        <v>0</v>
      </c>
      <c r="Q4144" s="240">
        <v>0</v>
      </c>
      <c r="R4144" s="238"/>
    </row>
    <row r="4145" spans="2:18" x14ac:dyDescent="0.25">
      <c r="B4145" s="295">
        <v>4146</v>
      </c>
      <c r="C4145" s="315">
        <v>45555</v>
      </c>
      <c r="D4145" s="195" t="s">
        <v>426</v>
      </c>
      <c r="E4145" s="196" t="s">
        <v>159</v>
      </c>
      <c r="F4145" s="196" t="s">
        <v>381</v>
      </c>
      <c r="G4145" s="196" t="s">
        <v>159</v>
      </c>
      <c r="H4145" s="196">
        <v>10</v>
      </c>
      <c r="I4145" s="196" t="s">
        <v>66</v>
      </c>
      <c r="J4145" s="196">
        <v>3</v>
      </c>
      <c r="K4145" s="448"/>
      <c r="L4145" s="196"/>
      <c r="M4145" s="196"/>
      <c r="N4145" s="216">
        <v>0</v>
      </c>
      <c r="O4145" s="216">
        <v>0</v>
      </c>
      <c r="P4145" s="216">
        <v>30</v>
      </c>
      <c r="Q4145" s="240">
        <v>0</v>
      </c>
      <c r="R4145" s="238"/>
    </row>
    <row r="4146" spans="2:18" x14ac:dyDescent="0.25">
      <c r="B4146" s="295">
        <v>4147</v>
      </c>
      <c r="C4146" s="315">
        <v>45555</v>
      </c>
      <c r="D4146" s="195" t="s">
        <v>277</v>
      </c>
      <c r="E4146" s="196" t="s">
        <v>176</v>
      </c>
      <c r="F4146" s="196" t="s">
        <v>7</v>
      </c>
      <c r="G4146" s="196" t="s">
        <v>209</v>
      </c>
      <c r="H4146" s="196">
        <v>7</v>
      </c>
      <c r="I4146" s="196" t="s">
        <v>214</v>
      </c>
      <c r="J4146" s="196">
        <v>53</v>
      </c>
      <c r="K4146" s="448"/>
      <c r="L4146" s="196"/>
      <c r="M4146" s="196"/>
      <c r="N4146" s="216">
        <v>371</v>
      </c>
      <c r="O4146" s="216">
        <v>0</v>
      </c>
      <c r="P4146" s="216">
        <v>0</v>
      </c>
      <c r="Q4146" s="240">
        <v>0</v>
      </c>
      <c r="R4146" s="238"/>
    </row>
    <row r="4147" spans="2:18" x14ac:dyDescent="0.25">
      <c r="B4147" s="295">
        <v>4148</v>
      </c>
      <c r="C4147" s="315">
        <v>45555</v>
      </c>
      <c r="D4147" s="195" t="s">
        <v>261</v>
      </c>
      <c r="E4147" s="196" t="s">
        <v>269</v>
      </c>
      <c r="F4147" s="196" t="s">
        <v>7</v>
      </c>
      <c r="G4147" s="196" t="s">
        <v>210</v>
      </c>
      <c r="H4147" s="196">
        <v>5</v>
      </c>
      <c r="I4147" s="196" t="s">
        <v>214</v>
      </c>
      <c r="J4147" s="196">
        <v>49</v>
      </c>
      <c r="K4147" s="448"/>
      <c r="L4147" s="196"/>
      <c r="M4147" s="196"/>
      <c r="N4147" s="216">
        <v>245</v>
      </c>
      <c r="O4147" s="216">
        <v>0</v>
      </c>
      <c r="P4147" s="216">
        <v>0</v>
      </c>
      <c r="Q4147" s="240">
        <v>0</v>
      </c>
      <c r="R4147" s="238"/>
    </row>
    <row r="4148" spans="2:18" x14ac:dyDescent="0.25">
      <c r="B4148" s="295">
        <v>4149</v>
      </c>
      <c r="C4148" s="315">
        <v>45555</v>
      </c>
      <c r="D4148" s="195" t="s">
        <v>254</v>
      </c>
      <c r="E4148" s="196" t="s">
        <v>159</v>
      </c>
      <c r="F4148" s="196" t="s">
        <v>7</v>
      </c>
      <c r="G4148" s="196" t="s">
        <v>159</v>
      </c>
      <c r="H4148" s="196">
        <v>10</v>
      </c>
      <c r="I4148" s="196" t="s">
        <v>66</v>
      </c>
      <c r="J4148" s="196">
        <v>8</v>
      </c>
      <c r="K4148" s="448"/>
      <c r="L4148" s="196"/>
      <c r="M4148" s="196"/>
      <c r="N4148" s="216">
        <v>0</v>
      </c>
      <c r="O4148" s="216">
        <v>0</v>
      </c>
      <c r="P4148" s="216">
        <v>80</v>
      </c>
      <c r="Q4148" s="240">
        <v>0</v>
      </c>
      <c r="R4148" s="238"/>
    </row>
    <row r="4149" spans="2:18" x14ac:dyDescent="0.25">
      <c r="B4149" s="295">
        <v>4150</v>
      </c>
      <c r="C4149" s="315">
        <v>45555</v>
      </c>
      <c r="D4149" s="195" t="s">
        <v>352</v>
      </c>
      <c r="E4149" s="196" t="s">
        <v>176</v>
      </c>
      <c r="F4149" s="196" t="s">
        <v>7</v>
      </c>
      <c r="G4149" s="196" t="s">
        <v>209</v>
      </c>
      <c r="H4149" s="196">
        <v>7</v>
      </c>
      <c r="I4149" s="196"/>
      <c r="J4149" s="196"/>
      <c r="K4149" s="448"/>
      <c r="L4149" s="196"/>
      <c r="M4149" s="196"/>
      <c r="N4149" s="216">
        <v>0</v>
      </c>
      <c r="O4149" s="216">
        <v>0</v>
      </c>
      <c r="P4149" s="216">
        <v>0</v>
      </c>
      <c r="Q4149" s="240">
        <v>0</v>
      </c>
      <c r="R4149" s="238"/>
    </row>
    <row r="4150" spans="2:18" x14ac:dyDescent="0.25">
      <c r="B4150" s="295">
        <v>4151</v>
      </c>
      <c r="C4150" s="315">
        <v>45555</v>
      </c>
      <c r="D4150" s="195" t="s">
        <v>175</v>
      </c>
      <c r="E4150" s="196" t="s">
        <v>176</v>
      </c>
      <c r="F4150" s="196" t="s">
        <v>7</v>
      </c>
      <c r="G4150" s="196" t="s">
        <v>209</v>
      </c>
      <c r="H4150" s="196">
        <v>7</v>
      </c>
      <c r="I4150" s="196" t="s">
        <v>214</v>
      </c>
      <c r="J4150" s="196">
        <v>48</v>
      </c>
      <c r="K4150" s="448"/>
      <c r="L4150" s="196"/>
      <c r="M4150" s="196"/>
      <c r="N4150" s="216">
        <v>336</v>
      </c>
      <c r="O4150" s="216">
        <v>0</v>
      </c>
      <c r="P4150" s="216">
        <v>0</v>
      </c>
      <c r="Q4150" s="240">
        <v>0</v>
      </c>
      <c r="R4150" s="238"/>
    </row>
    <row r="4151" spans="2:18" x14ac:dyDescent="0.25">
      <c r="B4151" s="295">
        <v>4152</v>
      </c>
      <c r="C4151" s="315">
        <v>45555</v>
      </c>
      <c r="D4151" s="195" t="s">
        <v>171</v>
      </c>
      <c r="E4151" s="196" t="s">
        <v>159</v>
      </c>
      <c r="F4151" s="196" t="s">
        <v>7</v>
      </c>
      <c r="G4151" s="196" t="s">
        <v>159</v>
      </c>
      <c r="H4151" s="196">
        <v>11.2</v>
      </c>
      <c r="I4151" s="196"/>
      <c r="J4151" s="196"/>
      <c r="K4151" s="448"/>
      <c r="L4151" s="196"/>
      <c r="M4151" s="196"/>
      <c r="N4151" s="216">
        <v>0</v>
      </c>
      <c r="O4151" s="216">
        <v>0</v>
      </c>
      <c r="P4151" s="216">
        <v>0</v>
      </c>
      <c r="Q4151" s="240">
        <v>0</v>
      </c>
      <c r="R4151" s="238"/>
    </row>
    <row r="4152" spans="2:18" x14ac:dyDescent="0.25">
      <c r="B4152" s="295">
        <v>4153</v>
      </c>
      <c r="C4152" s="315">
        <v>45555</v>
      </c>
      <c r="D4152" s="195" t="s">
        <v>150</v>
      </c>
      <c r="E4152" s="196" t="s">
        <v>92</v>
      </c>
      <c r="F4152" s="196" t="s">
        <v>63</v>
      </c>
      <c r="G4152" s="196" t="s">
        <v>210</v>
      </c>
      <c r="H4152" s="196">
        <v>4.1500000000000004</v>
      </c>
      <c r="I4152" s="196"/>
      <c r="J4152" s="196"/>
      <c r="K4152" s="448"/>
      <c r="L4152" s="196"/>
      <c r="M4152" s="196"/>
      <c r="N4152" s="216">
        <v>0</v>
      </c>
      <c r="O4152" s="216">
        <v>0</v>
      </c>
      <c r="P4152" s="216">
        <v>0</v>
      </c>
      <c r="Q4152" s="240">
        <v>0</v>
      </c>
      <c r="R4152" s="238"/>
    </row>
    <row r="4153" spans="2:18" x14ac:dyDescent="0.25">
      <c r="B4153" s="295">
        <v>4154</v>
      </c>
      <c r="C4153" s="315">
        <v>45555</v>
      </c>
      <c r="D4153" s="195" t="s">
        <v>148</v>
      </c>
      <c r="E4153" s="196" t="s">
        <v>92</v>
      </c>
      <c r="F4153" s="196" t="s">
        <v>63</v>
      </c>
      <c r="G4153" s="196" t="s">
        <v>210</v>
      </c>
      <c r="H4153" s="196">
        <v>4.1500000000000004</v>
      </c>
      <c r="I4153" s="196"/>
      <c r="J4153" s="196"/>
      <c r="K4153" s="448"/>
      <c r="L4153" s="196"/>
      <c r="M4153" s="196"/>
      <c r="N4153" s="216">
        <v>0</v>
      </c>
      <c r="O4153" s="216">
        <v>0</v>
      </c>
      <c r="P4153" s="216">
        <v>0</v>
      </c>
      <c r="Q4153" s="240">
        <v>0</v>
      </c>
      <c r="R4153" s="238"/>
    </row>
    <row r="4154" spans="2:18" x14ac:dyDescent="0.25">
      <c r="B4154" s="295">
        <v>4155</v>
      </c>
      <c r="C4154" s="315">
        <v>45555</v>
      </c>
      <c r="D4154" s="195" t="s">
        <v>150</v>
      </c>
      <c r="E4154" s="196" t="s">
        <v>92</v>
      </c>
      <c r="F4154" s="196" t="s">
        <v>63</v>
      </c>
      <c r="G4154" s="196" t="s">
        <v>210</v>
      </c>
      <c r="H4154" s="196">
        <v>4.1500000000000004</v>
      </c>
      <c r="I4154" s="196"/>
      <c r="J4154" s="196"/>
      <c r="K4154" s="448"/>
      <c r="L4154" s="196"/>
      <c r="M4154" s="196"/>
      <c r="N4154" s="216">
        <v>0</v>
      </c>
      <c r="O4154" s="216">
        <v>0</v>
      </c>
      <c r="P4154" s="216">
        <v>0</v>
      </c>
      <c r="Q4154" s="240">
        <v>0</v>
      </c>
      <c r="R4154" s="238"/>
    </row>
    <row r="4155" spans="2:18" x14ac:dyDescent="0.25">
      <c r="B4155" s="295">
        <v>4156</v>
      </c>
      <c r="C4155" s="315">
        <v>45555</v>
      </c>
      <c r="D4155" s="195" t="s">
        <v>148</v>
      </c>
      <c r="E4155" s="196" t="s">
        <v>92</v>
      </c>
      <c r="F4155" s="196" t="s">
        <v>63</v>
      </c>
      <c r="G4155" s="196" t="s">
        <v>210</v>
      </c>
      <c r="H4155" s="196">
        <v>4.1500000000000004</v>
      </c>
      <c r="I4155" s="196"/>
      <c r="J4155" s="196"/>
      <c r="K4155" s="448"/>
      <c r="L4155" s="196"/>
      <c r="M4155" s="196"/>
      <c r="N4155" s="216">
        <v>0</v>
      </c>
      <c r="O4155" s="216">
        <v>0</v>
      </c>
      <c r="P4155" s="216">
        <v>0</v>
      </c>
      <c r="Q4155" s="240">
        <v>0</v>
      </c>
      <c r="R4155" s="238"/>
    </row>
    <row r="4156" spans="2:18" x14ac:dyDescent="0.25">
      <c r="B4156" s="295">
        <v>4157</v>
      </c>
      <c r="C4156" s="315">
        <v>45555</v>
      </c>
      <c r="D4156" s="195" t="s">
        <v>177</v>
      </c>
      <c r="E4156" s="196" t="s">
        <v>159</v>
      </c>
      <c r="F4156" s="196" t="s">
        <v>8</v>
      </c>
      <c r="G4156" s="196" t="s">
        <v>159</v>
      </c>
      <c r="H4156" s="196">
        <v>11.6</v>
      </c>
      <c r="I4156" s="196" t="s">
        <v>66</v>
      </c>
      <c r="J4156" s="196">
        <v>2</v>
      </c>
      <c r="K4156" s="448"/>
      <c r="L4156" s="196"/>
      <c r="M4156" s="196"/>
      <c r="N4156" s="216">
        <v>0</v>
      </c>
      <c r="O4156" s="216">
        <v>0</v>
      </c>
      <c r="P4156" s="216">
        <v>23.2</v>
      </c>
      <c r="Q4156" s="240">
        <v>0</v>
      </c>
      <c r="R4156" s="238"/>
    </row>
    <row r="4157" spans="2:18" x14ac:dyDescent="0.25">
      <c r="B4157" s="295">
        <v>4158</v>
      </c>
      <c r="C4157" s="315">
        <v>45555</v>
      </c>
      <c r="D4157" s="195" t="s">
        <v>139</v>
      </c>
      <c r="E4157" s="196" t="s">
        <v>92</v>
      </c>
      <c r="F4157" s="196" t="s">
        <v>2</v>
      </c>
      <c r="G4157" s="196" t="s">
        <v>209</v>
      </c>
      <c r="H4157" s="196">
        <v>7</v>
      </c>
      <c r="I4157" s="196" t="s">
        <v>214</v>
      </c>
      <c r="J4157" s="196">
        <v>30</v>
      </c>
      <c r="K4157" s="448"/>
      <c r="L4157" s="196"/>
      <c r="M4157" s="196"/>
      <c r="N4157" s="216">
        <v>210</v>
      </c>
      <c r="O4157" s="216">
        <v>0</v>
      </c>
      <c r="P4157" s="216">
        <v>0</v>
      </c>
      <c r="Q4157" s="240">
        <v>0</v>
      </c>
      <c r="R4157" s="238"/>
    </row>
    <row r="4158" spans="2:18" x14ac:dyDescent="0.25">
      <c r="B4158" s="295">
        <v>4159</v>
      </c>
      <c r="C4158" s="315">
        <v>45555</v>
      </c>
      <c r="D4158" s="195" t="s">
        <v>140</v>
      </c>
      <c r="E4158" s="196" t="s">
        <v>92</v>
      </c>
      <c r="F4158" s="196" t="s">
        <v>2</v>
      </c>
      <c r="G4158" s="196" t="s">
        <v>209</v>
      </c>
      <c r="H4158" s="196">
        <v>7</v>
      </c>
      <c r="I4158" s="196" t="s">
        <v>214</v>
      </c>
      <c r="J4158" s="196">
        <v>30</v>
      </c>
      <c r="K4158" s="448"/>
      <c r="L4158" s="196"/>
      <c r="M4158" s="196"/>
      <c r="N4158" s="216">
        <v>210</v>
      </c>
      <c r="O4158" s="216">
        <v>0</v>
      </c>
      <c r="P4158" s="216">
        <v>0</v>
      </c>
      <c r="Q4158" s="240">
        <v>0</v>
      </c>
      <c r="R4158" s="238"/>
    </row>
    <row r="4159" spans="2:18" x14ac:dyDescent="0.25">
      <c r="B4159" s="295">
        <v>4160</v>
      </c>
      <c r="C4159" s="315">
        <v>45555</v>
      </c>
      <c r="D4159" s="195" t="s">
        <v>141</v>
      </c>
      <c r="E4159" s="196" t="s">
        <v>92</v>
      </c>
      <c r="F4159" s="196" t="s">
        <v>2</v>
      </c>
      <c r="G4159" s="196" t="s">
        <v>209</v>
      </c>
      <c r="H4159" s="196">
        <v>7</v>
      </c>
      <c r="I4159" s="196" t="s">
        <v>214</v>
      </c>
      <c r="J4159" s="196">
        <v>30</v>
      </c>
      <c r="K4159" s="448"/>
      <c r="L4159" s="196"/>
      <c r="M4159" s="196"/>
      <c r="N4159" s="216">
        <v>210</v>
      </c>
      <c r="O4159" s="216">
        <v>0</v>
      </c>
      <c r="P4159" s="216">
        <v>0</v>
      </c>
      <c r="Q4159" s="240">
        <v>0</v>
      </c>
      <c r="R4159" s="238"/>
    </row>
    <row r="4160" spans="2:18" x14ac:dyDescent="0.25">
      <c r="B4160" s="295">
        <v>4161</v>
      </c>
      <c r="C4160" s="315">
        <v>45555</v>
      </c>
      <c r="D4160" s="195" t="s">
        <v>252</v>
      </c>
      <c r="E4160" s="196" t="s">
        <v>92</v>
      </c>
      <c r="F4160" s="196" t="s">
        <v>2</v>
      </c>
      <c r="G4160" s="196" t="s">
        <v>209</v>
      </c>
      <c r="H4160" s="196">
        <v>7</v>
      </c>
      <c r="I4160" s="196" t="s">
        <v>215</v>
      </c>
      <c r="J4160" s="196">
        <v>35</v>
      </c>
      <c r="K4160" s="448"/>
      <c r="L4160" s="196"/>
      <c r="M4160" s="196"/>
      <c r="N4160" s="216">
        <v>0</v>
      </c>
      <c r="O4160" s="216">
        <v>281.75</v>
      </c>
      <c r="P4160" s="216">
        <v>0</v>
      </c>
      <c r="Q4160" s="240">
        <v>0</v>
      </c>
      <c r="R4160" s="238"/>
    </row>
    <row r="4161" spans="2:18" x14ac:dyDescent="0.25">
      <c r="B4161" s="295">
        <v>4162</v>
      </c>
      <c r="C4161" s="315">
        <v>45555</v>
      </c>
      <c r="D4161" s="195" t="s">
        <v>259</v>
      </c>
      <c r="E4161" s="196" t="s">
        <v>92</v>
      </c>
      <c r="F4161" s="196" t="s">
        <v>2</v>
      </c>
      <c r="G4161" s="196" t="s">
        <v>209</v>
      </c>
      <c r="H4161" s="196">
        <v>7</v>
      </c>
      <c r="I4161" s="196" t="s">
        <v>215</v>
      </c>
      <c r="J4161" s="196">
        <v>35</v>
      </c>
      <c r="K4161" s="448"/>
      <c r="L4161" s="196"/>
      <c r="M4161" s="196"/>
      <c r="N4161" s="216">
        <v>0</v>
      </c>
      <c r="O4161" s="216">
        <v>281.75</v>
      </c>
      <c r="P4161" s="216">
        <v>0</v>
      </c>
      <c r="Q4161" s="240">
        <v>0</v>
      </c>
      <c r="R4161" s="238"/>
    </row>
    <row r="4162" spans="2:18" x14ac:dyDescent="0.25">
      <c r="B4162" s="295">
        <v>4163</v>
      </c>
      <c r="C4162" s="315">
        <v>45555</v>
      </c>
      <c r="D4162" s="195" t="s">
        <v>260</v>
      </c>
      <c r="E4162" s="196" t="s">
        <v>92</v>
      </c>
      <c r="F4162" s="196" t="s">
        <v>2</v>
      </c>
      <c r="G4162" s="196" t="s">
        <v>209</v>
      </c>
      <c r="H4162" s="196">
        <v>7</v>
      </c>
      <c r="I4162" s="196"/>
      <c r="J4162" s="196"/>
      <c r="K4162" s="448"/>
      <c r="L4162" s="196"/>
      <c r="M4162" s="196"/>
      <c r="N4162" s="216">
        <v>0</v>
      </c>
      <c r="O4162" s="216">
        <v>0</v>
      </c>
      <c r="P4162" s="216">
        <v>0</v>
      </c>
      <c r="Q4162" s="240">
        <v>0</v>
      </c>
      <c r="R4162" s="238"/>
    </row>
    <row r="4163" spans="2:18" x14ac:dyDescent="0.25">
      <c r="B4163" s="295">
        <v>4164</v>
      </c>
      <c r="C4163" s="315">
        <v>45555</v>
      </c>
      <c r="D4163" s="195" t="s">
        <v>379</v>
      </c>
      <c r="E4163" s="196" t="s">
        <v>269</v>
      </c>
      <c r="F4163" s="196" t="s">
        <v>381</v>
      </c>
      <c r="G4163" s="196" t="s">
        <v>210</v>
      </c>
      <c r="H4163" s="196">
        <v>4.1500000000000004</v>
      </c>
      <c r="I4163" s="196"/>
      <c r="J4163" s="196"/>
      <c r="K4163" s="448"/>
      <c r="L4163" s="196"/>
      <c r="M4163" s="196"/>
      <c r="N4163" s="216">
        <v>0</v>
      </c>
      <c r="O4163" s="216">
        <v>0</v>
      </c>
      <c r="P4163" s="216">
        <v>0</v>
      </c>
      <c r="Q4163" s="240">
        <v>0</v>
      </c>
      <c r="R4163" s="238"/>
    </row>
    <row r="4164" spans="2:18" x14ac:dyDescent="0.25">
      <c r="B4164" s="295">
        <v>4165</v>
      </c>
      <c r="C4164" s="315">
        <v>45555</v>
      </c>
      <c r="D4164" s="195" t="s">
        <v>380</v>
      </c>
      <c r="E4164" s="196" t="s">
        <v>269</v>
      </c>
      <c r="F4164" s="196" t="s">
        <v>381</v>
      </c>
      <c r="G4164" s="196" t="s">
        <v>210</v>
      </c>
      <c r="H4164" s="196">
        <v>4.1500000000000004</v>
      </c>
      <c r="I4164" s="196"/>
      <c r="J4164" s="196"/>
      <c r="K4164" s="448"/>
      <c r="L4164" s="196"/>
      <c r="M4164" s="196"/>
      <c r="N4164" s="216">
        <v>0</v>
      </c>
      <c r="O4164" s="216">
        <v>0</v>
      </c>
      <c r="P4164" s="216">
        <v>0</v>
      </c>
      <c r="Q4164" s="240">
        <v>0</v>
      </c>
      <c r="R4164" s="238"/>
    </row>
    <row r="4165" spans="2:18" x14ac:dyDescent="0.25">
      <c r="B4165" s="295">
        <v>4166</v>
      </c>
      <c r="C4165" s="315">
        <v>45555</v>
      </c>
      <c r="D4165" s="195" t="s">
        <v>489</v>
      </c>
      <c r="E4165" s="196" t="s">
        <v>269</v>
      </c>
      <c r="F4165" s="196" t="s">
        <v>381</v>
      </c>
      <c r="G4165" s="196" t="s">
        <v>210</v>
      </c>
      <c r="H4165" s="196">
        <v>4.1500000000000004</v>
      </c>
      <c r="I4165" s="196"/>
      <c r="J4165" s="196"/>
      <c r="K4165" s="448"/>
      <c r="L4165" s="196"/>
      <c r="M4165" s="196"/>
      <c r="N4165" s="216">
        <v>0</v>
      </c>
      <c r="O4165" s="216">
        <v>0</v>
      </c>
      <c r="P4165" s="216">
        <v>0</v>
      </c>
      <c r="Q4165" s="240">
        <v>0</v>
      </c>
      <c r="R4165" s="238"/>
    </row>
    <row r="4166" spans="2:18" x14ac:dyDescent="0.25">
      <c r="B4166" s="295">
        <v>4167</v>
      </c>
      <c r="C4166" s="315">
        <v>45555</v>
      </c>
      <c r="D4166" s="195" t="s">
        <v>96</v>
      </c>
      <c r="E4166" s="196" t="s">
        <v>159</v>
      </c>
      <c r="F4166" s="196" t="s">
        <v>1</v>
      </c>
      <c r="G4166" s="196" t="s">
        <v>159</v>
      </c>
      <c r="H4166" s="196">
        <v>11.8</v>
      </c>
      <c r="I4166" s="196" t="s">
        <v>66</v>
      </c>
      <c r="J4166" s="196">
        <v>3</v>
      </c>
      <c r="K4166" s="448"/>
      <c r="L4166" s="196"/>
      <c r="M4166" s="196"/>
      <c r="N4166" s="216">
        <v>0</v>
      </c>
      <c r="O4166" s="216">
        <v>0</v>
      </c>
      <c r="P4166" s="216">
        <v>35.400000000000006</v>
      </c>
      <c r="Q4166" s="240">
        <v>0</v>
      </c>
      <c r="R4166" s="238"/>
    </row>
    <row r="4167" spans="2:18" x14ac:dyDescent="0.25">
      <c r="B4167" s="295">
        <v>4168</v>
      </c>
      <c r="C4167" s="315">
        <v>45555</v>
      </c>
      <c r="D4167" s="195" t="s">
        <v>128</v>
      </c>
      <c r="E4167" s="196" t="s">
        <v>159</v>
      </c>
      <c r="F4167" s="196" t="s">
        <v>1</v>
      </c>
      <c r="G4167" s="196" t="s">
        <v>159</v>
      </c>
      <c r="H4167" s="196">
        <v>11.8</v>
      </c>
      <c r="I4167" s="196" t="s">
        <v>66</v>
      </c>
      <c r="J4167" s="196">
        <v>2</v>
      </c>
      <c r="K4167" s="448"/>
      <c r="L4167" s="196"/>
      <c r="M4167" s="196"/>
      <c r="N4167" s="216">
        <v>0</v>
      </c>
      <c r="O4167" s="216">
        <v>0</v>
      </c>
      <c r="P4167" s="216">
        <v>23.6</v>
      </c>
      <c r="Q4167" s="240">
        <v>0</v>
      </c>
      <c r="R4167" s="238"/>
    </row>
    <row r="4168" spans="2:18" x14ac:dyDescent="0.25">
      <c r="B4168" s="295">
        <v>4169</v>
      </c>
      <c r="C4168" s="315">
        <v>45555</v>
      </c>
      <c r="D4168" s="195" t="s">
        <v>467</v>
      </c>
      <c r="E4168" s="196" t="s">
        <v>159</v>
      </c>
      <c r="F4168" s="196" t="s">
        <v>63</v>
      </c>
      <c r="G4168" s="196" t="s">
        <v>159</v>
      </c>
      <c r="H4168" s="196">
        <v>13</v>
      </c>
      <c r="I4168" s="196"/>
      <c r="J4168" s="196">
        <v>0</v>
      </c>
      <c r="K4168" s="448"/>
      <c r="L4168" s="196"/>
      <c r="M4168" s="196"/>
      <c r="N4168" s="216">
        <v>0</v>
      </c>
      <c r="O4168" s="216">
        <v>0</v>
      </c>
      <c r="P4168" s="216">
        <v>0</v>
      </c>
      <c r="Q4168" s="240">
        <v>0</v>
      </c>
      <c r="R4168" s="238"/>
    </row>
    <row r="4169" spans="2:18" x14ac:dyDescent="0.25">
      <c r="B4169" s="232">
        <v>4170</v>
      </c>
      <c r="C4169" s="422">
        <v>45556</v>
      </c>
      <c r="D4169" s="195" t="s">
        <v>505</v>
      </c>
      <c r="E4169" s="196" t="s">
        <v>130</v>
      </c>
      <c r="F4169" s="196" t="s">
        <v>130</v>
      </c>
      <c r="G4169" s="196" t="s">
        <v>304</v>
      </c>
      <c r="H4169" s="196">
        <v>1</v>
      </c>
      <c r="I4169" s="196" t="s">
        <v>303</v>
      </c>
      <c r="J4169" s="196">
        <v>0</v>
      </c>
      <c r="K4169" s="448"/>
      <c r="L4169" s="196"/>
      <c r="M4169" s="196"/>
      <c r="N4169" s="216">
        <v>0</v>
      </c>
      <c r="O4169" s="216">
        <v>0</v>
      </c>
      <c r="P4169" s="216">
        <v>0</v>
      </c>
      <c r="Q4169" s="335">
        <v>0</v>
      </c>
      <c r="R4169" s="234"/>
    </row>
    <row r="4170" spans="2:18" x14ac:dyDescent="0.25">
      <c r="B4170" s="232">
        <v>4171</v>
      </c>
      <c r="C4170" s="422">
        <v>45556</v>
      </c>
      <c r="D4170" s="195" t="s">
        <v>474</v>
      </c>
      <c r="E4170" s="196" t="s">
        <v>92</v>
      </c>
      <c r="F4170" s="196" t="s">
        <v>470</v>
      </c>
      <c r="G4170" s="196" t="s">
        <v>210</v>
      </c>
      <c r="H4170" s="196">
        <v>4.1500000000000004</v>
      </c>
      <c r="I4170" s="196" t="s">
        <v>215</v>
      </c>
      <c r="J4170" s="196">
        <v>10</v>
      </c>
      <c r="K4170" s="448">
        <v>715450</v>
      </c>
      <c r="L4170" s="196" t="s">
        <v>470</v>
      </c>
      <c r="M4170" s="196" t="s">
        <v>298</v>
      </c>
      <c r="N4170" s="216">
        <v>0</v>
      </c>
      <c r="O4170" s="216">
        <v>47.724999999999994</v>
      </c>
      <c r="P4170" s="216">
        <v>0</v>
      </c>
      <c r="Q4170" s="335">
        <v>0</v>
      </c>
      <c r="R4170" s="234"/>
    </row>
    <row r="4171" spans="2:18" x14ac:dyDescent="0.25">
      <c r="B4171" s="232">
        <v>4172</v>
      </c>
      <c r="C4171" s="422">
        <v>45556</v>
      </c>
      <c r="D4171" s="195" t="s">
        <v>475</v>
      </c>
      <c r="E4171" s="196" t="s">
        <v>92</v>
      </c>
      <c r="F4171" s="196" t="s">
        <v>470</v>
      </c>
      <c r="G4171" s="196" t="s">
        <v>210</v>
      </c>
      <c r="H4171" s="196">
        <v>4.1500000000000004</v>
      </c>
      <c r="I4171" s="196" t="s">
        <v>215</v>
      </c>
      <c r="J4171" s="196">
        <v>9</v>
      </c>
      <c r="K4171" s="448">
        <v>715450</v>
      </c>
      <c r="L4171" s="196" t="s">
        <v>470</v>
      </c>
      <c r="M4171" s="196" t="s">
        <v>298</v>
      </c>
      <c r="N4171" s="216">
        <v>0</v>
      </c>
      <c r="O4171" s="216">
        <v>42.952500000000001</v>
      </c>
      <c r="P4171" s="216">
        <v>0</v>
      </c>
      <c r="Q4171" s="335">
        <v>0</v>
      </c>
      <c r="R4171" s="234"/>
    </row>
    <row r="4172" spans="2:18" x14ac:dyDescent="0.25">
      <c r="B4172" s="232">
        <v>4173</v>
      </c>
      <c r="C4172" s="422">
        <v>45556</v>
      </c>
      <c r="D4172" s="195" t="s">
        <v>476</v>
      </c>
      <c r="E4172" s="196" t="s">
        <v>92</v>
      </c>
      <c r="F4172" s="196" t="s">
        <v>470</v>
      </c>
      <c r="G4172" s="196" t="s">
        <v>210</v>
      </c>
      <c r="H4172" s="196">
        <v>4.1500000000000004</v>
      </c>
      <c r="I4172" s="196" t="s">
        <v>215</v>
      </c>
      <c r="J4172" s="196">
        <v>7</v>
      </c>
      <c r="K4172" s="448">
        <v>715450</v>
      </c>
      <c r="L4172" s="196" t="s">
        <v>470</v>
      </c>
      <c r="M4172" s="196" t="s">
        <v>298</v>
      </c>
      <c r="N4172" s="216">
        <v>0</v>
      </c>
      <c r="O4172" s="216">
        <v>33.407499999999999</v>
      </c>
      <c r="P4172" s="216">
        <v>0</v>
      </c>
      <c r="Q4172" s="335">
        <v>0</v>
      </c>
      <c r="R4172" s="234"/>
    </row>
    <row r="4173" spans="2:18" x14ac:dyDescent="0.25">
      <c r="B4173" s="232">
        <v>4174</v>
      </c>
      <c r="C4173" s="422">
        <v>45556</v>
      </c>
      <c r="D4173" s="195" t="s">
        <v>474</v>
      </c>
      <c r="E4173" s="196" t="s">
        <v>92</v>
      </c>
      <c r="F4173" s="196" t="s">
        <v>470</v>
      </c>
      <c r="G4173" s="196" t="s">
        <v>210</v>
      </c>
      <c r="H4173" s="196">
        <v>4.1500000000000004</v>
      </c>
      <c r="I4173" s="196" t="s">
        <v>215</v>
      </c>
      <c r="J4173" s="196">
        <v>24</v>
      </c>
      <c r="K4173" s="448">
        <v>715450</v>
      </c>
      <c r="L4173" s="196" t="s">
        <v>470</v>
      </c>
      <c r="M4173" s="196" t="s">
        <v>298</v>
      </c>
      <c r="N4173" s="216">
        <v>0</v>
      </c>
      <c r="O4173" s="216">
        <v>114.54</v>
      </c>
      <c r="P4173" s="216">
        <v>0</v>
      </c>
      <c r="Q4173" s="335">
        <v>0</v>
      </c>
      <c r="R4173" s="234"/>
    </row>
    <row r="4174" spans="2:18" x14ac:dyDescent="0.25">
      <c r="B4174" s="232">
        <v>4175</v>
      </c>
      <c r="C4174" s="422">
        <v>45556</v>
      </c>
      <c r="D4174" s="195" t="s">
        <v>475</v>
      </c>
      <c r="E4174" s="196" t="s">
        <v>92</v>
      </c>
      <c r="F4174" s="196" t="s">
        <v>470</v>
      </c>
      <c r="G4174" s="196" t="s">
        <v>210</v>
      </c>
      <c r="H4174" s="196">
        <v>4.1500000000000004</v>
      </c>
      <c r="I4174" s="196" t="s">
        <v>215</v>
      </c>
      <c r="J4174" s="196">
        <v>24</v>
      </c>
      <c r="K4174" s="448">
        <v>715450</v>
      </c>
      <c r="L4174" s="196" t="s">
        <v>470</v>
      </c>
      <c r="M4174" s="196" t="s">
        <v>298</v>
      </c>
      <c r="N4174" s="216">
        <v>0</v>
      </c>
      <c r="O4174" s="216">
        <v>114.54</v>
      </c>
      <c r="P4174" s="216">
        <v>0</v>
      </c>
      <c r="Q4174" s="335">
        <v>0</v>
      </c>
      <c r="R4174" s="234"/>
    </row>
    <row r="4175" spans="2:18" x14ac:dyDescent="0.25">
      <c r="B4175" s="232">
        <v>4176</v>
      </c>
      <c r="C4175" s="422">
        <v>45556</v>
      </c>
      <c r="D4175" s="195" t="s">
        <v>476</v>
      </c>
      <c r="E4175" s="196" t="s">
        <v>92</v>
      </c>
      <c r="F4175" s="196" t="s">
        <v>470</v>
      </c>
      <c r="G4175" s="196" t="s">
        <v>210</v>
      </c>
      <c r="H4175" s="196">
        <v>4.1500000000000004</v>
      </c>
      <c r="I4175" s="196" t="s">
        <v>215</v>
      </c>
      <c r="J4175" s="196">
        <v>23</v>
      </c>
      <c r="K4175" s="448">
        <v>715450</v>
      </c>
      <c r="L4175" s="196" t="s">
        <v>470</v>
      </c>
      <c r="M4175" s="196" t="s">
        <v>298</v>
      </c>
      <c r="N4175" s="216">
        <v>0</v>
      </c>
      <c r="O4175" s="216">
        <v>109.7675</v>
      </c>
      <c r="P4175" s="216">
        <v>0</v>
      </c>
      <c r="Q4175" s="335">
        <v>0</v>
      </c>
      <c r="R4175" s="234"/>
    </row>
    <row r="4176" spans="2:18" x14ac:dyDescent="0.25">
      <c r="B4176" s="232">
        <v>4177</v>
      </c>
      <c r="C4176" s="422">
        <v>45556</v>
      </c>
      <c r="D4176" s="195" t="s">
        <v>116</v>
      </c>
      <c r="E4176" s="196" t="s">
        <v>92</v>
      </c>
      <c r="F4176" s="196" t="s">
        <v>1</v>
      </c>
      <c r="G4176" s="196" t="s">
        <v>209</v>
      </c>
      <c r="H4176" s="196">
        <v>6.65</v>
      </c>
      <c r="I4176" s="196" t="s">
        <v>215</v>
      </c>
      <c r="J4176" s="196">
        <v>24</v>
      </c>
      <c r="K4176" s="448">
        <v>715700</v>
      </c>
      <c r="L4176" s="196" t="s">
        <v>62</v>
      </c>
      <c r="M4176" s="196" t="s">
        <v>298</v>
      </c>
      <c r="N4176" s="216">
        <v>0</v>
      </c>
      <c r="O4176" s="216">
        <v>183.54000000000002</v>
      </c>
      <c r="P4176" s="216">
        <v>0</v>
      </c>
      <c r="Q4176" s="335">
        <v>0</v>
      </c>
      <c r="R4176" s="234"/>
    </row>
    <row r="4177" spans="2:18" x14ac:dyDescent="0.25">
      <c r="B4177" s="232">
        <v>4178</v>
      </c>
      <c r="C4177" s="422">
        <v>45556</v>
      </c>
      <c r="D4177" s="195" t="s">
        <v>94</v>
      </c>
      <c r="E4177" s="196" t="s">
        <v>92</v>
      </c>
      <c r="F4177" s="196" t="s">
        <v>1</v>
      </c>
      <c r="G4177" s="196" t="s">
        <v>209</v>
      </c>
      <c r="H4177" s="196">
        <v>6.65</v>
      </c>
      <c r="I4177" s="196" t="s">
        <v>215</v>
      </c>
      <c r="J4177" s="196">
        <v>13</v>
      </c>
      <c r="K4177" s="448">
        <v>715700</v>
      </c>
      <c r="L4177" s="196" t="s">
        <v>62</v>
      </c>
      <c r="M4177" s="196" t="s">
        <v>298</v>
      </c>
      <c r="N4177" s="216">
        <v>0</v>
      </c>
      <c r="O4177" s="216">
        <v>99.41749999999999</v>
      </c>
      <c r="P4177" s="216">
        <v>0</v>
      </c>
      <c r="Q4177" s="335">
        <v>0</v>
      </c>
      <c r="R4177" s="234"/>
    </row>
    <row r="4178" spans="2:18" x14ac:dyDescent="0.25">
      <c r="B4178" s="232">
        <v>4179</v>
      </c>
      <c r="C4178" s="422">
        <v>45556</v>
      </c>
      <c r="D4178" s="195" t="s">
        <v>91</v>
      </c>
      <c r="E4178" s="196" t="s">
        <v>92</v>
      </c>
      <c r="F4178" s="196" t="s">
        <v>1</v>
      </c>
      <c r="G4178" s="196" t="s">
        <v>209</v>
      </c>
      <c r="H4178" s="196">
        <v>6.65</v>
      </c>
      <c r="I4178" s="196" t="s">
        <v>215</v>
      </c>
      <c r="J4178" s="196">
        <v>24</v>
      </c>
      <c r="K4178" s="448">
        <v>715700</v>
      </c>
      <c r="L4178" s="196" t="s">
        <v>62</v>
      </c>
      <c r="M4178" s="196" t="s">
        <v>298</v>
      </c>
      <c r="N4178" s="216">
        <v>0</v>
      </c>
      <c r="O4178" s="216">
        <v>183.54000000000002</v>
      </c>
      <c r="P4178" s="216">
        <v>0</v>
      </c>
      <c r="Q4178" s="335">
        <v>0</v>
      </c>
      <c r="R4178" s="234"/>
    </row>
    <row r="4179" spans="2:18" x14ac:dyDescent="0.25">
      <c r="B4179" s="232">
        <v>4180</v>
      </c>
      <c r="C4179" s="422">
        <v>45556</v>
      </c>
      <c r="D4179" s="195" t="s">
        <v>154</v>
      </c>
      <c r="E4179" s="196" t="s">
        <v>92</v>
      </c>
      <c r="F4179" s="196" t="s">
        <v>62</v>
      </c>
      <c r="G4179" s="196" t="s">
        <v>210</v>
      </c>
      <c r="H4179" s="196">
        <v>4.1500000000000004</v>
      </c>
      <c r="I4179" s="196" t="s">
        <v>215</v>
      </c>
      <c r="J4179" s="196">
        <v>35</v>
      </c>
      <c r="K4179" s="448">
        <v>715700</v>
      </c>
      <c r="L4179" s="196" t="s">
        <v>62</v>
      </c>
      <c r="M4179" s="196" t="s">
        <v>298</v>
      </c>
      <c r="N4179" s="216">
        <v>0</v>
      </c>
      <c r="O4179" s="216">
        <v>167.03749999999999</v>
      </c>
      <c r="P4179" s="216">
        <v>0</v>
      </c>
      <c r="Q4179" s="335">
        <v>0</v>
      </c>
      <c r="R4179" s="234"/>
    </row>
    <row r="4180" spans="2:18" x14ac:dyDescent="0.25">
      <c r="B4180" s="232">
        <v>4181</v>
      </c>
      <c r="C4180" s="422">
        <v>45556</v>
      </c>
      <c r="D4180" s="195" t="s">
        <v>155</v>
      </c>
      <c r="E4180" s="196" t="s">
        <v>92</v>
      </c>
      <c r="F4180" s="196" t="s">
        <v>62</v>
      </c>
      <c r="G4180" s="196" t="s">
        <v>210</v>
      </c>
      <c r="H4180" s="196">
        <v>4.1500000000000004</v>
      </c>
      <c r="I4180" s="196" t="s">
        <v>215</v>
      </c>
      <c r="J4180" s="196">
        <v>35</v>
      </c>
      <c r="K4180" s="448">
        <v>715700</v>
      </c>
      <c r="L4180" s="196" t="s">
        <v>62</v>
      </c>
      <c r="M4180" s="196" t="s">
        <v>298</v>
      </c>
      <c r="N4180" s="216">
        <v>0</v>
      </c>
      <c r="O4180" s="216">
        <v>167.03749999999999</v>
      </c>
      <c r="P4180" s="216">
        <v>0</v>
      </c>
      <c r="Q4180" s="335">
        <v>0</v>
      </c>
      <c r="R4180" s="234"/>
    </row>
    <row r="4181" spans="2:18" x14ac:dyDescent="0.25">
      <c r="B4181" s="232">
        <v>4182</v>
      </c>
      <c r="C4181" s="422">
        <v>45556</v>
      </c>
      <c r="D4181" s="195" t="s">
        <v>426</v>
      </c>
      <c r="E4181" s="196" t="s">
        <v>159</v>
      </c>
      <c r="F4181" s="196" t="s">
        <v>381</v>
      </c>
      <c r="G4181" s="196" t="s">
        <v>159</v>
      </c>
      <c r="H4181" s="196">
        <v>10</v>
      </c>
      <c r="I4181" s="196" t="s">
        <v>66</v>
      </c>
      <c r="J4181" s="196">
        <v>3</v>
      </c>
      <c r="K4181" s="448"/>
      <c r="L4181" s="196" t="s">
        <v>356</v>
      </c>
      <c r="M4181" s="196"/>
      <c r="N4181" s="216">
        <v>0</v>
      </c>
      <c r="O4181" s="216">
        <v>0</v>
      </c>
      <c r="P4181" s="216">
        <v>30</v>
      </c>
      <c r="Q4181" s="335">
        <v>0</v>
      </c>
      <c r="R4181" s="234"/>
    </row>
    <row r="4182" spans="2:18" x14ac:dyDescent="0.25">
      <c r="B4182" s="232">
        <v>4183</v>
      </c>
      <c r="C4182" s="422">
        <v>45556</v>
      </c>
      <c r="D4182" s="195" t="s">
        <v>277</v>
      </c>
      <c r="E4182" s="196" t="s">
        <v>176</v>
      </c>
      <c r="F4182" s="196" t="s">
        <v>7</v>
      </c>
      <c r="G4182" s="196" t="s">
        <v>209</v>
      </c>
      <c r="H4182" s="196">
        <v>7</v>
      </c>
      <c r="I4182" s="196" t="s">
        <v>214</v>
      </c>
      <c r="J4182" s="196">
        <v>34</v>
      </c>
      <c r="K4182" s="448">
        <v>723200</v>
      </c>
      <c r="L4182" s="196" t="s">
        <v>7</v>
      </c>
      <c r="M4182" s="196" t="s">
        <v>297</v>
      </c>
      <c r="N4182" s="216">
        <v>238</v>
      </c>
      <c r="O4182" s="216">
        <v>0</v>
      </c>
      <c r="P4182" s="216">
        <v>0</v>
      </c>
      <c r="Q4182" s="335">
        <v>0</v>
      </c>
      <c r="R4182" s="234"/>
    </row>
    <row r="4183" spans="2:18" x14ac:dyDescent="0.25">
      <c r="B4183" s="232">
        <v>4184</v>
      </c>
      <c r="C4183" s="422">
        <v>45556</v>
      </c>
      <c r="D4183" s="195" t="s">
        <v>261</v>
      </c>
      <c r="E4183" s="196" t="s">
        <v>269</v>
      </c>
      <c r="F4183" s="196" t="s">
        <v>7</v>
      </c>
      <c r="G4183" s="196" t="s">
        <v>210</v>
      </c>
      <c r="H4183" s="196">
        <v>5</v>
      </c>
      <c r="I4183" s="196" t="s">
        <v>214</v>
      </c>
      <c r="J4183" s="196">
        <v>30</v>
      </c>
      <c r="K4183" s="448">
        <v>723200</v>
      </c>
      <c r="L4183" s="196" t="s">
        <v>7</v>
      </c>
      <c r="M4183" s="196" t="s">
        <v>297</v>
      </c>
      <c r="N4183" s="216">
        <v>150</v>
      </c>
      <c r="O4183" s="216">
        <v>0</v>
      </c>
      <c r="P4183" s="216">
        <v>0</v>
      </c>
      <c r="Q4183" s="335">
        <v>0</v>
      </c>
      <c r="R4183" s="234"/>
    </row>
    <row r="4184" spans="2:18" x14ac:dyDescent="0.25">
      <c r="B4184" s="232">
        <v>4185</v>
      </c>
      <c r="C4184" s="422">
        <v>45556</v>
      </c>
      <c r="D4184" s="195" t="s">
        <v>254</v>
      </c>
      <c r="E4184" s="196" t="s">
        <v>159</v>
      </c>
      <c r="F4184" s="196" t="s">
        <v>7</v>
      </c>
      <c r="G4184" s="196" t="s">
        <v>159</v>
      </c>
      <c r="H4184" s="196">
        <v>10</v>
      </c>
      <c r="I4184" s="196" t="s">
        <v>66</v>
      </c>
      <c r="J4184" s="196">
        <v>4</v>
      </c>
      <c r="K4184" s="448"/>
      <c r="L4184" s="196" t="s">
        <v>356</v>
      </c>
      <c r="M4184" s="196"/>
      <c r="N4184" s="216">
        <v>0</v>
      </c>
      <c r="O4184" s="216">
        <v>0</v>
      </c>
      <c r="P4184" s="216">
        <v>40</v>
      </c>
      <c r="Q4184" s="335">
        <v>0</v>
      </c>
      <c r="R4184" s="234"/>
    </row>
    <row r="4185" spans="2:18" x14ac:dyDescent="0.25">
      <c r="B4185" s="232">
        <v>4186</v>
      </c>
      <c r="C4185" s="422">
        <v>45556</v>
      </c>
      <c r="D4185" s="195" t="s">
        <v>352</v>
      </c>
      <c r="E4185" s="196" t="s">
        <v>176</v>
      </c>
      <c r="F4185" s="196" t="s">
        <v>7</v>
      </c>
      <c r="G4185" s="196" t="s">
        <v>209</v>
      </c>
      <c r="H4185" s="196">
        <v>7</v>
      </c>
      <c r="I4185" s="196"/>
      <c r="J4185" s="196">
        <v>0</v>
      </c>
      <c r="K4185" s="448"/>
      <c r="L4185" s="196"/>
      <c r="M4185" s="196"/>
      <c r="N4185" s="216">
        <v>0</v>
      </c>
      <c r="O4185" s="216">
        <v>0</v>
      </c>
      <c r="P4185" s="216">
        <v>0</v>
      </c>
      <c r="Q4185" s="335">
        <v>0</v>
      </c>
      <c r="R4185" s="234"/>
    </row>
    <row r="4186" spans="2:18" x14ac:dyDescent="0.25">
      <c r="B4186" s="232">
        <v>4187</v>
      </c>
      <c r="C4186" s="422">
        <v>45556</v>
      </c>
      <c r="D4186" s="195" t="s">
        <v>175</v>
      </c>
      <c r="E4186" s="196" t="s">
        <v>176</v>
      </c>
      <c r="F4186" s="196" t="s">
        <v>7</v>
      </c>
      <c r="G4186" s="196" t="s">
        <v>209</v>
      </c>
      <c r="H4186" s="196">
        <v>7</v>
      </c>
      <c r="I4186" s="196" t="s">
        <v>214</v>
      </c>
      <c r="J4186" s="196">
        <v>28</v>
      </c>
      <c r="K4186" s="448">
        <v>723200</v>
      </c>
      <c r="L4186" s="196" t="s">
        <v>7</v>
      </c>
      <c r="M4186" s="196" t="s">
        <v>297</v>
      </c>
      <c r="N4186" s="216">
        <v>196</v>
      </c>
      <c r="O4186" s="216">
        <v>0</v>
      </c>
      <c r="P4186" s="216">
        <v>0</v>
      </c>
      <c r="Q4186" s="335">
        <v>0</v>
      </c>
      <c r="R4186" s="234"/>
    </row>
    <row r="4187" spans="2:18" x14ac:dyDescent="0.25">
      <c r="B4187" s="232">
        <v>4188</v>
      </c>
      <c r="C4187" s="422">
        <v>45556</v>
      </c>
      <c r="D4187" s="195" t="s">
        <v>171</v>
      </c>
      <c r="E4187" s="196" t="s">
        <v>159</v>
      </c>
      <c r="F4187" s="196" t="s">
        <v>7</v>
      </c>
      <c r="G4187" s="196" t="s">
        <v>159</v>
      </c>
      <c r="H4187" s="196">
        <v>11.2</v>
      </c>
      <c r="I4187" s="196"/>
      <c r="J4187" s="196">
        <v>0</v>
      </c>
      <c r="K4187" s="448"/>
      <c r="L4187" s="196"/>
      <c r="M4187" s="196"/>
      <c r="N4187" s="216">
        <v>0</v>
      </c>
      <c r="O4187" s="216">
        <v>0</v>
      </c>
      <c r="P4187" s="216">
        <v>0</v>
      </c>
      <c r="Q4187" s="335">
        <v>0</v>
      </c>
      <c r="R4187" s="234"/>
    </row>
    <row r="4188" spans="2:18" x14ac:dyDescent="0.25">
      <c r="B4188" s="232">
        <v>4189</v>
      </c>
      <c r="C4188" s="422">
        <v>45556</v>
      </c>
      <c r="D4188" s="195" t="s">
        <v>150</v>
      </c>
      <c r="E4188" s="196" t="s">
        <v>92</v>
      </c>
      <c r="F4188" s="196" t="s">
        <v>63</v>
      </c>
      <c r="G4188" s="196" t="s">
        <v>210</v>
      </c>
      <c r="H4188" s="196">
        <v>4.1500000000000004</v>
      </c>
      <c r="I4188" s="196" t="s">
        <v>215</v>
      </c>
      <c r="J4188" s="196">
        <v>45</v>
      </c>
      <c r="K4188" s="448">
        <v>717100</v>
      </c>
      <c r="L4188" s="196" t="s">
        <v>63</v>
      </c>
      <c r="M4188" s="196" t="s">
        <v>298</v>
      </c>
      <c r="N4188" s="216">
        <v>0</v>
      </c>
      <c r="O4188" s="216">
        <v>214.76250000000002</v>
      </c>
      <c r="P4188" s="216">
        <v>0</v>
      </c>
      <c r="Q4188" s="335">
        <v>0</v>
      </c>
      <c r="R4188" s="234"/>
    </row>
    <row r="4189" spans="2:18" x14ac:dyDescent="0.25">
      <c r="B4189" s="232">
        <v>4190</v>
      </c>
      <c r="C4189" s="422">
        <v>45556</v>
      </c>
      <c r="D4189" s="195" t="s">
        <v>148</v>
      </c>
      <c r="E4189" s="196" t="s">
        <v>92</v>
      </c>
      <c r="F4189" s="196" t="s">
        <v>63</v>
      </c>
      <c r="G4189" s="196" t="s">
        <v>210</v>
      </c>
      <c r="H4189" s="196">
        <v>4.1500000000000004</v>
      </c>
      <c r="I4189" s="196" t="s">
        <v>215</v>
      </c>
      <c r="J4189" s="196">
        <v>37</v>
      </c>
      <c r="K4189" s="448">
        <v>717100</v>
      </c>
      <c r="L4189" s="196" t="s">
        <v>63</v>
      </c>
      <c r="M4189" s="196" t="s">
        <v>298</v>
      </c>
      <c r="N4189" s="216">
        <v>0</v>
      </c>
      <c r="O4189" s="216">
        <v>176.58250000000001</v>
      </c>
      <c r="P4189" s="216">
        <v>0</v>
      </c>
      <c r="Q4189" s="335">
        <v>0</v>
      </c>
      <c r="R4189" s="234"/>
    </row>
    <row r="4190" spans="2:18" x14ac:dyDescent="0.25">
      <c r="B4190" s="232">
        <v>4191</v>
      </c>
      <c r="C4190" s="422">
        <v>45556</v>
      </c>
      <c r="D4190" s="195" t="s">
        <v>177</v>
      </c>
      <c r="E4190" s="196" t="s">
        <v>159</v>
      </c>
      <c r="F4190" s="196" t="s">
        <v>8</v>
      </c>
      <c r="G4190" s="196" t="s">
        <v>159</v>
      </c>
      <c r="H4190" s="196">
        <v>11.6</v>
      </c>
      <c r="I4190" s="196" t="s">
        <v>66</v>
      </c>
      <c r="J4190" s="196">
        <v>4</v>
      </c>
      <c r="K4190" s="448"/>
      <c r="L4190" s="196" t="s">
        <v>356</v>
      </c>
      <c r="M4190" s="196"/>
      <c r="N4190" s="216">
        <v>0</v>
      </c>
      <c r="O4190" s="216">
        <v>0</v>
      </c>
      <c r="P4190" s="216">
        <v>46.4</v>
      </c>
      <c r="Q4190" s="335">
        <v>0</v>
      </c>
      <c r="R4190" s="234"/>
    </row>
    <row r="4191" spans="2:18" x14ac:dyDescent="0.25">
      <c r="B4191" s="232">
        <v>4192</v>
      </c>
      <c r="C4191" s="422">
        <v>45556</v>
      </c>
      <c r="D4191" s="195" t="s">
        <v>139</v>
      </c>
      <c r="E4191" s="196" t="s">
        <v>92</v>
      </c>
      <c r="F4191" s="196" t="s">
        <v>2</v>
      </c>
      <c r="G4191" s="196" t="s">
        <v>209</v>
      </c>
      <c r="H4191" s="196">
        <v>7</v>
      </c>
      <c r="I4191" s="196" t="s">
        <v>214</v>
      </c>
      <c r="J4191" s="196">
        <v>42</v>
      </c>
      <c r="K4191" s="448">
        <v>712600</v>
      </c>
      <c r="L4191" s="196" t="s">
        <v>2</v>
      </c>
      <c r="M4191" s="196" t="s">
        <v>297</v>
      </c>
      <c r="N4191" s="216">
        <v>294</v>
      </c>
      <c r="O4191" s="216">
        <v>0</v>
      </c>
      <c r="P4191" s="216">
        <v>0</v>
      </c>
      <c r="Q4191" s="335">
        <v>0</v>
      </c>
      <c r="R4191" s="234"/>
    </row>
    <row r="4192" spans="2:18" x14ac:dyDescent="0.25">
      <c r="B4192" s="232">
        <v>4193</v>
      </c>
      <c r="C4192" s="422">
        <v>45556</v>
      </c>
      <c r="D4192" s="195" t="s">
        <v>140</v>
      </c>
      <c r="E4192" s="196" t="s">
        <v>92</v>
      </c>
      <c r="F4192" s="196" t="s">
        <v>2</v>
      </c>
      <c r="G4192" s="196" t="s">
        <v>209</v>
      </c>
      <c r="H4192" s="196">
        <v>7</v>
      </c>
      <c r="I4192" s="196"/>
      <c r="J4192" s="196">
        <v>0</v>
      </c>
      <c r="K4192" s="448"/>
      <c r="L4192" s="196"/>
      <c r="M4192" s="196"/>
      <c r="N4192" s="216">
        <v>0</v>
      </c>
      <c r="O4192" s="216">
        <v>0</v>
      </c>
      <c r="P4192" s="216">
        <v>0</v>
      </c>
      <c r="Q4192" s="335">
        <v>0</v>
      </c>
      <c r="R4192" s="234"/>
    </row>
    <row r="4193" spans="2:18" x14ac:dyDescent="0.25">
      <c r="B4193" s="232">
        <v>4194</v>
      </c>
      <c r="C4193" s="422">
        <v>45556</v>
      </c>
      <c r="D4193" s="195" t="s">
        <v>141</v>
      </c>
      <c r="E4193" s="196" t="s">
        <v>92</v>
      </c>
      <c r="F4193" s="196" t="s">
        <v>2</v>
      </c>
      <c r="G4193" s="196" t="s">
        <v>209</v>
      </c>
      <c r="H4193" s="196">
        <v>7</v>
      </c>
      <c r="I4193" s="196" t="s">
        <v>214</v>
      </c>
      <c r="J4193" s="196">
        <v>43</v>
      </c>
      <c r="K4193" s="448">
        <v>712600</v>
      </c>
      <c r="L4193" s="196" t="s">
        <v>2</v>
      </c>
      <c r="M4193" s="196" t="s">
        <v>297</v>
      </c>
      <c r="N4193" s="216">
        <v>301</v>
      </c>
      <c r="O4193" s="216">
        <v>0</v>
      </c>
      <c r="P4193" s="216">
        <v>0</v>
      </c>
      <c r="Q4193" s="335">
        <v>0</v>
      </c>
      <c r="R4193" s="234"/>
    </row>
    <row r="4194" spans="2:18" x14ac:dyDescent="0.25">
      <c r="B4194" s="232">
        <v>4195</v>
      </c>
      <c r="C4194" s="422">
        <v>45556</v>
      </c>
      <c r="D4194" s="195" t="s">
        <v>252</v>
      </c>
      <c r="E4194" s="196" t="s">
        <v>92</v>
      </c>
      <c r="F4194" s="196" t="s">
        <v>2</v>
      </c>
      <c r="G4194" s="196" t="s">
        <v>209</v>
      </c>
      <c r="H4194" s="196">
        <v>7</v>
      </c>
      <c r="I4194" s="196" t="s">
        <v>214</v>
      </c>
      <c r="J4194" s="196">
        <v>49</v>
      </c>
      <c r="K4194" s="448">
        <v>711600</v>
      </c>
      <c r="L4194" s="196" t="s">
        <v>2</v>
      </c>
      <c r="M4194" s="196" t="s">
        <v>297</v>
      </c>
      <c r="N4194" s="216">
        <v>343</v>
      </c>
      <c r="O4194" s="216">
        <v>0</v>
      </c>
      <c r="P4194" s="216">
        <v>0</v>
      </c>
      <c r="Q4194" s="335">
        <v>0</v>
      </c>
      <c r="R4194" s="234"/>
    </row>
    <row r="4195" spans="2:18" x14ac:dyDescent="0.25">
      <c r="B4195" s="232">
        <v>4196</v>
      </c>
      <c r="C4195" s="422">
        <v>45556</v>
      </c>
      <c r="D4195" s="195" t="s">
        <v>259</v>
      </c>
      <c r="E4195" s="196" t="s">
        <v>92</v>
      </c>
      <c r="F4195" s="196" t="s">
        <v>2</v>
      </c>
      <c r="G4195" s="196" t="s">
        <v>209</v>
      </c>
      <c r="H4195" s="196">
        <v>7</v>
      </c>
      <c r="I4195" s="196" t="s">
        <v>214</v>
      </c>
      <c r="J4195" s="196">
        <v>49</v>
      </c>
      <c r="K4195" s="448">
        <v>711600</v>
      </c>
      <c r="L4195" s="196" t="s">
        <v>2</v>
      </c>
      <c r="M4195" s="196" t="s">
        <v>297</v>
      </c>
      <c r="N4195" s="216">
        <v>343</v>
      </c>
      <c r="O4195" s="216">
        <v>0</v>
      </c>
      <c r="P4195" s="216">
        <v>0</v>
      </c>
      <c r="Q4195" s="335">
        <v>0</v>
      </c>
      <c r="R4195" s="234"/>
    </row>
    <row r="4196" spans="2:18" x14ac:dyDescent="0.25">
      <c r="B4196" s="232">
        <v>4197</v>
      </c>
      <c r="C4196" s="422">
        <v>45556</v>
      </c>
      <c r="D4196" s="195" t="s">
        <v>260</v>
      </c>
      <c r="E4196" s="196" t="s">
        <v>92</v>
      </c>
      <c r="F4196" s="196" t="s">
        <v>2</v>
      </c>
      <c r="G4196" s="196" t="s">
        <v>209</v>
      </c>
      <c r="H4196" s="196">
        <v>7</v>
      </c>
      <c r="I4196" s="196"/>
      <c r="J4196" s="196">
        <v>0</v>
      </c>
      <c r="K4196" s="448"/>
      <c r="L4196" s="196"/>
      <c r="M4196" s="196"/>
      <c r="N4196" s="216">
        <v>0</v>
      </c>
      <c r="O4196" s="216">
        <v>0</v>
      </c>
      <c r="P4196" s="216">
        <v>0</v>
      </c>
      <c r="Q4196" s="335">
        <v>0</v>
      </c>
      <c r="R4196" s="234"/>
    </row>
    <row r="4197" spans="2:18" x14ac:dyDescent="0.25">
      <c r="B4197" s="232">
        <v>4198</v>
      </c>
      <c r="C4197" s="422">
        <v>45556</v>
      </c>
      <c r="D4197" s="195" t="s">
        <v>379</v>
      </c>
      <c r="E4197" s="196" t="s">
        <v>269</v>
      </c>
      <c r="F4197" s="196" t="s">
        <v>381</v>
      </c>
      <c r="G4197" s="196" t="s">
        <v>210</v>
      </c>
      <c r="H4197" s="196">
        <v>4.1500000000000004</v>
      </c>
      <c r="I4197" s="196" t="s">
        <v>214</v>
      </c>
      <c r="J4197" s="196">
        <v>27</v>
      </c>
      <c r="K4197" s="448">
        <v>719500</v>
      </c>
      <c r="L4197" s="196" t="s">
        <v>381</v>
      </c>
      <c r="M4197" s="196"/>
      <c r="N4197" s="216">
        <v>112.05000000000001</v>
      </c>
      <c r="O4197" s="216">
        <v>0</v>
      </c>
      <c r="P4197" s="216">
        <v>0</v>
      </c>
      <c r="Q4197" s="335">
        <v>0</v>
      </c>
      <c r="R4197" s="234"/>
    </row>
    <row r="4198" spans="2:18" x14ac:dyDescent="0.25">
      <c r="B4198" s="232">
        <v>4199</v>
      </c>
      <c r="C4198" s="422">
        <v>45556</v>
      </c>
      <c r="D4198" s="195" t="s">
        <v>380</v>
      </c>
      <c r="E4198" s="196" t="s">
        <v>269</v>
      </c>
      <c r="F4198" s="196" t="s">
        <v>381</v>
      </c>
      <c r="G4198" s="196" t="s">
        <v>210</v>
      </c>
      <c r="H4198" s="196">
        <v>4.1500000000000004</v>
      </c>
      <c r="I4198" s="196" t="s">
        <v>214</v>
      </c>
      <c r="J4198" s="196">
        <v>28</v>
      </c>
      <c r="K4198" s="448">
        <v>719500</v>
      </c>
      <c r="L4198" s="196" t="s">
        <v>381</v>
      </c>
      <c r="M4198" s="196"/>
      <c r="N4198" s="216">
        <v>116.20000000000002</v>
      </c>
      <c r="O4198" s="216">
        <v>0</v>
      </c>
      <c r="P4198" s="216">
        <v>0</v>
      </c>
      <c r="Q4198" s="335">
        <v>0</v>
      </c>
      <c r="R4198" s="234"/>
    </row>
    <row r="4199" spans="2:18" x14ac:dyDescent="0.25">
      <c r="B4199" s="232">
        <v>4200</v>
      </c>
      <c r="C4199" s="422">
        <v>45556</v>
      </c>
      <c r="D4199" s="195" t="s">
        <v>489</v>
      </c>
      <c r="E4199" s="196" t="s">
        <v>269</v>
      </c>
      <c r="F4199" s="196" t="s">
        <v>381</v>
      </c>
      <c r="G4199" s="196" t="s">
        <v>210</v>
      </c>
      <c r="H4199" s="196">
        <v>4.1500000000000004</v>
      </c>
      <c r="I4199" s="196"/>
      <c r="J4199" s="196">
        <v>0</v>
      </c>
      <c r="K4199" s="448"/>
      <c r="L4199" s="196"/>
      <c r="M4199" s="196"/>
      <c r="N4199" s="216">
        <v>0</v>
      </c>
      <c r="O4199" s="216">
        <v>0</v>
      </c>
      <c r="P4199" s="216">
        <v>0</v>
      </c>
      <c r="Q4199" s="335">
        <v>0</v>
      </c>
      <c r="R4199" s="234"/>
    </row>
    <row r="4200" spans="2:18" x14ac:dyDescent="0.25">
      <c r="B4200" s="232">
        <v>4201</v>
      </c>
      <c r="C4200" s="422">
        <v>45556</v>
      </c>
      <c r="D4200" s="195" t="s">
        <v>96</v>
      </c>
      <c r="E4200" s="196" t="s">
        <v>159</v>
      </c>
      <c r="F4200" s="196" t="s">
        <v>1</v>
      </c>
      <c r="G4200" s="196" t="s">
        <v>159</v>
      </c>
      <c r="H4200" s="196">
        <v>11.8</v>
      </c>
      <c r="I4200" s="196" t="s">
        <v>66</v>
      </c>
      <c r="J4200" s="196">
        <v>3</v>
      </c>
      <c r="K4200" s="448"/>
      <c r="L4200" s="196" t="s">
        <v>356</v>
      </c>
      <c r="M4200" s="196"/>
      <c r="N4200" s="216">
        <v>0</v>
      </c>
      <c r="O4200" s="216">
        <v>0</v>
      </c>
      <c r="P4200" s="216">
        <v>35.400000000000006</v>
      </c>
      <c r="Q4200" s="335">
        <v>0</v>
      </c>
      <c r="R4200" s="234"/>
    </row>
    <row r="4201" spans="2:18" x14ac:dyDescent="0.25">
      <c r="B4201" s="232">
        <v>4202</v>
      </c>
      <c r="C4201" s="422">
        <v>45556</v>
      </c>
      <c r="D4201" s="195" t="s">
        <v>128</v>
      </c>
      <c r="E4201" s="196" t="s">
        <v>159</v>
      </c>
      <c r="F4201" s="196" t="s">
        <v>1</v>
      </c>
      <c r="G4201" s="196" t="s">
        <v>159</v>
      </c>
      <c r="H4201" s="196">
        <v>11.8</v>
      </c>
      <c r="I4201" s="196" t="s">
        <v>66</v>
      </c>
      <c r="J4201" s="196">
        <v>1</v>
      </c>
      <c r="K4201" s="448"/>
      <c r="L4201" s="196" t="s">
        <v>356</v>
      </c>
      <c r="M4201" s="196"/>
      <c r="N4201" s="216">
        <v>0</v>
      </c>
      <c r="O4201" s="216">
        <v>0</v>
      </c>
      <c r="P4201" s="216">
        <v>11.8</v>
      </c>
      <c r="Q4201" s="335">
        <v>0</v>
      </c>
      <c r="R4201" s="234"/>
    </row>
    <row r="4202" spans="2:18" x14ac:dyDescent="0.25">
      <c r="B4202" s="314">
        <v>4203</v>
      </c>
      <c r="C4202" s="315">
        <v>45556</v>
      </c>
      <c r="D4202" s="316" t="s">
        <v>467</v>
      </c>
      <c r="E4202" s="198" t="s">
        <v>159</v>
      </c>
      <c r="F4202" s="198" t="s">
        <v>63</v>
      </c>
      <c r="G4202" s="198" t="s">
        <v>159</v>
      </c>
      <c r="H4202" s="198">
        <v>13</v>
      </c>
      <c r="I4202" s="198" t="s">
        <v>66</v>
      </c>
      <c r="J4202" s="198">
        <v>2</v>
      </c>
      <c r="K4202" s="450"/>
      <c r="L4202" s="198" t="s">
        <v>356</v>
      </c>
      <c r="M4202" s="198"/>
      <c r="N4202" s="218">
        <v>0</v>
      </c>
      <c r="O4202" s="218">
        <v>0</v>
      </c>
      <c r="P4202" s="218">
        <v>26</v>
      </c>
      <c r="Q4202" s="336">
        <v>0</v>
      </c>
      <c r="R4202" s="317"/>
    </row>
    <row r="4203" spans="2:18" x14ac:dyDescent="0.25">
      <c r="B4203" s="232">
        <v>4198</v>
      </c>
      <c r="C4203" s="315">
        <v>45557</v>
      </c>
      <c r="D4203" s="195" t="s">
        <v>505</v>
      </c>
      <c r="E4203" s="196" t="s">
        <v>130</v>
      </c>
      <c r="F4203" s="196" t="s">
        <v>130</v>
      </c>
      <c r="G4203" s="196" t="s">
        <v>304</v>
      </c>
      <c r="H4203" s="196">
        <v>1</v>
      </c>
      <c r="I4203" s="196" t="s">
        <v>303</v>
      </c>
      <c r="J4203" s="196">
        <v>57</v>
      </c>
      <c r="K4203" s="448"/>
      <c r="L4203" s="196"/>
      <c r="M4203" s="196" t="s">
        <v>514</v>
      </c>
      <c r="N4203" s="216">
        <v>0</v>
      </c>
      <c r="O4203" s="216">
        <v>0</v>
      </c>
      <c r="P4203" s="216">
        <v>0</v>
      </c>
      <c r="Q4203" s="335">
        <v>0</v>
      </c>
      <c r="R4203" s="234"/>
    </row>
    <row r="4204" spans="2:18" x14ac:dyDescent="0.25">
      <c r="B4204" s="232">
        <v>4199</v>
      </c>
      <c r="C4204" s="315">
        <v>45557</v>
      </c>
      <c r="D4204" s="195" t="s">
        <v>474</v>
      </c>
      <c r="E4204" s="196" t="s">
        <v>92</v>
      </c>
      <c r="F4204" s="196" t="s">
        <v>470</v>
      </c>
      <c r="G4204" s="196" t="s">
        <v>210</v>
      </c>
      <c r="H4204" s="196">
        <v>4.2</v>
      </c>
      <c r="I4204" s="196" t="s">
        <v>215</v>
      </c>
      <c r="J4204" s="196">
        <v>7</v>
      </c>
      <c r="K4204" s="448"/>
      <c r="L4204" s="196"/>
      <c r="M4204" s="196"/>
      <c r="N4204" s="216">
        <v>0</v>
      </c>
      <c r="O4204" s="216">
        <v>33.81</v>
      </c>
      <c r="P4204" s="216">
        <v>0</v>
      </c>
      <c r="Q4204" s="335">
        <v>0</v>
      </c>
      <c r="R4204" s="234"/>
    </row>
    <row r="4205" spans="2:18" x14ac:dyDescent="0.25">
      <c r="B4205" s="232">
        <v>4200</v>
      </c>
      <c r="C4205" s="315">
        <v>45557</v>
      </c>
      <c r="D4205" s="195" t="s">
        <v>475</v>
      </c>
      <c r="E4205" s="196" t="s">
        <v>92</v>
      </c>
      <c r="F4205" s="196" t="s">
        <v>470</v>
      </c>
      <c r="G4205" s="196" t="s">
        <v>210</v>
      </c>
      <c r="H4205" s="196">
        <v>4.2</v>
      </c>
      <c r="I4205" s="196" t="s">
        <v>215</v>
      </c>
      <c r="J4205" s="196">
        <v>6</v>
      </c>
      <c r="K4205" s="448"/>
      <c r="L4205" s="196"/>
      <c r="M4205" s="196"/>
      <c r="N4205" s="216">
        <v>0</v>
      </c>
      <c r="O4205" s="216">
        <v>28.98</v>
      </c>
      <c r="P4205" s="216">
        <v>0</v>
      </c>
      <c r="Q4205" s="335">
        <v>0</v>
      </c>
      <c r="R4205" s="234"/>
    </row>
    <row r="4206" spans="2:18" x14ac:dyDescent="0.25">
      <c r="B4206" s="232">
        <v>4201</v>
      </c>
      <c r="C4206" s="315">
        <v>45557</v>
      </c>
      <c r="D4206" s="195" t="s">
        <v>474</v>
      </c>
      <c r="E4206" s="196" t="s">
        <v>92</v>
      </c>
      <c r="F4206" s="196" t="s">
        <v>470</v>
      </c>
      <c r="G4206" s="196" t="s">
        <v>210</v>
      </c>
      <c r="H4206" s="196">
        <v>4.2</v>
      </c>
      <c r="I4206" s="196" t="s">
        <v>215</v>
      </c>
      <c r="J4206" s="196">
        <v>18</v>
      </c>
      <c r="K4206" s="448"/>
      <c r="L4206" s="196"/>
      <c r="M4206" s="196"/>
      <c r="N4206" s="216">
        <v>0</v>
      </c>
      <c r="O4206" s="216">
        <v>86.94</v>
      </c>
      <c r="P4206" s="216">
        <v>0</v>
      </c>
      <c r="Q4206" s="335">
        <v>0</v>
      </c>
      <c r="R4206" s="234"/>
    </row>
    <row r="4207" spans="2:18" x14ac:dyDescent="0.25">
      <c r="B4207" s="232">
        <v>4202</v>
      </c>
      <c r="C4207" s="315">
        <v>45557</v>
      </c>
      <c r="D4207" s="195" t="s">
        <v>475</v>
      </c>
      <c r="E4207" s="196" t="s">
        <v>92</v>
      </c>
      <c r="F4207" s="196" t="s">
        <v>470</v>
      </c>
      <c r="G4207" s="196" t="s">
        <v>210</v>
      </c>
      <c r="H4207" s="196">
        <v>4.2</v>
      </c>
      <c r="I4207" s="196" t="s">
        <v>215</v>
      </c>
      <c r="J4207" s="196">
        <v>17</v>
      </c>
      <c r="K4207" s="448"/>
      <c r="L4207" s="196"/>
      <c r="M4207" s="196"/>
      <c r="N4207" s="216">
        <v>0</v>
      </c>
      <c r="O4207" s="216">
        <v>82.11</v>
      </c>
      <c r="P4207" s="216">
        <v>0</v>
      </c>
      <c r="Q4207" s="335">
        <v>0</v>
      </c>
      <c r="R4207" s="234"/>
    </row>
    <row r="4208" spans="2:18" x14ac:dyDescent="0.25">
      <c r="B4208" s="232">
        <v>4203</v>
      </c>
      <c r="C4208" s="315">
        <v>45557</v>
      </c>
      <c r="D4208" s="195" t="s">
        <v>116</v>
      </c>
      <c r="E4208" s="196" t="s">
        <v>92</v>
      </c>
      <c r="F4208" s="196" t="s">
        <v>1</v>
      </c>
      <c r="G4208" s="196" t="s">
        <v>209</v>
      </c>
      <c r="H4208" s="196">
        <v>6.65</v>
      </c>
      <c r="I4208" s="196" t="s">
        <v>215</v>
      </c>
      <c r="J4208" s="196">
        <v>32</v>
      </c>
      <c r="K4208" s="448"/>
      <c r="L4208" s="196"/>
      <c r="M4208" s="196"/>
      <c r="N4208" s="216">
        <v>0</v>
      </c>
      <c r="O4208" s="216">
        <v>244.72</v>
      </c>
      <c r="P4208" s="216">
        <v>0</v>
      </c>
      <c r="Q4208" s="335">
        <v>0</v>
      </c>
      <c r="R4208" s="234"/>
    </row>
    <row r="4209" spans="2:18" x14ac:dyDescent="0.25">
      <c r="B4209" s="232">
        <v>4204</v>
      </c>
      <c r="C4209" s="315">
        <v>45557</v>
      </c>
      <c r="D4209" s="195" t="s">
        <v>94</v>
      </c>
      <c r="E4209" s="196" t="s">
        <v>92</v>
      </c>
      <c r="F4209" s="196" t="s">
        <v>1</v>
      </c>
      <c r="G4209" s="196" t="s">
        <v>209</v>
      </c>
      <c r="H4209" s="196">
        <v>6.65</v>
      </c>
      <c r="I4209" s="196" t="s">
        <v>215</v>
      </c>
      <c r="J4209" s="196">
        <v>27</v>
      </c>
      <c r="K4209" s="448"/>
      <c r="L4209" s="196"/>
      <c r="M4209" s="196"/>
      <c r="N4209" s="216">
        <v>0</v>
      </c>
      <c r="O4209" s="216">
        <v>206.48249999999999</v>
      </c>
      <c r="P4209" s="216">
        <v>0</v>
      </c>
      <c r="Q4209" s="335">
        <v>0</v>
      </c>
      <c r="R4209" s="234"/>
    </row>
    <row r="4210" spans="2:18" x14ac:dyDescent="0.25">
      <c r="B4210" s="232">
        <v>4205</v>
      </c>
      <c r="C4210" s="315">
        <v>45557</v>
      </c>
      <c r="D4210" s="195" t="s">
        <v>91</v>
      </c>
      <c r="E4210" s="196" t="s">
        <v>92</v>
      </c>
      <c r="F4210" s="196" t="s">
        <v>1</v>
      </c>
      <c r="G4210" s="196" t="s">
        <v>209</v>
      </c>
      <c r="H4210" s="196">
        <v>6.65</v>
      </c>
      <c r="I4210" s="196" t="s">
        <v>215</v>
      </c>
      <c r="J4210" s="196">
        <v>22</v>
      </c>
      <c r="K4210" s="448"/>
      <c r="L4210" s="196"/>
      <c r="M4210" s="196"/>
      <c r="N4210" s="216">
        <v>0</v>
      </c>
      <c r="O4210" s="216">
        <v>168.245</v>
      </c>
      <c r="P4210" s="216">
        <v>0</v>
      </c>
      <c r="Q4210" s="335">
        <v>0</v>
      </c>
      <c r="R4210" s="234"/>
    </row>
    <row r="4211" spans="2:18" x14ac:dyDescent="0.25">
      <c r="B4211" s="232">
        <v>4206</v>
      </c>
      <c r="C4211" s="315">
        <v>45557</v>
      </c>
      <c r="D4211" s="195" t="s">
        <v>91</v>
      </c>
      <c r="E4211" s="196" t="s">
        <v>92</v>
      </c>
      <c r="F4211" s="196" t="s">
        <v>1</v>
      </c>
      <c r="G4211" s="196" t="s">
        <v>209</v>
      </c>
      <c r="H4211" s="196">
        <v>6.65</v>
      </c>
      <c r="I4211" s="196" t="s">
        <v>247</v>
      </c>
      <c r="J4211" s="196">
        <v>5</v>
      </c>
      <c r="K4211" s="448">
        <v>716400</v>
      </c>
      <c r="L4211" s="196"/>
      <c r="M4211" s="196" t="s">
        <v>514</v>
      </c>
      <c r="N4211" s="216">
        <f t="shared" ref="N4211:N4212" si="265">IF(I4211=$N$5,J4211*H4211,0)</f>
        <v>0</v>
      </c>
      <c r="O4211" s="216">
        <f t="shared" ref="O4211:O4212" si="266">IF(I4211=$O$5,J4211*H4211,0)*1.15</f>
        <v>0</v>
      </c>
      <c r="P4211" s="216">
        <f t="shared" ref="P4211:P4212" si="267">IF(I4211=$P$5,J4211*H4211,0)</f>
        <v>0</v>
      </c>
      <c r="Q4211" s="335">
        <f t="shared" ref="Q4211:Q4212" si="268">IF(I4211=$Q$5,J4211*H4211,0)</f>
        <v>33.25</v>
      </c>
      <c r="R4211" s="234"/>
    </row>
    <row r="4212" spans="2:18" x14ac:dyDescent="0.25">
      <c r="B4212" s="232">
        <v>4207</v>
      </c>
      <c r="C4212" s="315">
        <v>45557</v>
      </c>
      <c r="D4212" s="195" t="s">
        <v>91</v>
      </c>
      <c r="E4212" s="196" t="s">
        <v>92</v>
      </c>
      <c r="F4212" s="196" t="s">
        <v>1</v>
      </c>
      <c r="G4212" s="196" t="s">
        <v>209</v>
      </c>
      <c r="H4212" s="196">
        <v>6.65</v>
      </c>
      <c r="I4212" s="196" t="s">
        <v>247</v>
      </c>
      <c r="J4212" s="196">
        <v>6</v>
      </c>
      <c r="K4212" s="448">
        <v>716178</v>
      </c>
      <c r="L4212" s="196"/>
      <c r="M4212" s="196" t="s">
        <v>514</v>
      </c>
      <c r="N4212" s="216">
        <f t="shared" si="265"/>
        <v>0</v>
      </c>
      <c r="O4212" s="216">
        <f t="shared" si="266"/>
        <v>0</v>
      </c>
      <c r="P4212" s="216">
        <f t="shared" si="267"/>
        <v>0</v>
      </c>
      <c r="Q4212" s="335">
        <f t="shared" si="268"/>
        <v>39.900000000000006</v>
      </c>
      <c r="R4212" s="234"/>
    </row>
    <row r="4213" spans="2:18" x14ac:dyDescent="0.25">
      <c r="B4213" s="232">
        <v>4208</v>
      </c>
      <c r="C4213" s="315">
        <v>45557</v>
      </c>
      <c r="D4213" s="195" t="s">
        <v>154</v>
      </c>
      <c r="E4213" s="196" t="s">
        <v>92</v>
      </c>
      <c r="F4213" s="196" t="s">
        <v>62</v>
      </c>
      <c r="G4213" s="196" t="s">
        <v>210</v>
      </c>
      <c r="H4213" s="196">
        <v>4.1500000000000004</v>
      </c>
      <c r="I4213" s="196" t="s">
        <v>215</v>
      </c>
      <c r="J4213" s="196">
        <v>24</v>
      </c>
      <c r="K4213" s="448"/>
      <c r="L4213" s="196"/>
      <c r="M4213" s="196"/>
      <c r="N4213" s="216">
        <v>0</v>
      </c>
      <c r="O4213" s="216">
        <v>114.54</v>
      </c>
      <c r="P4213" s="216">
        <v>0</v>
      </c>
      <c r="Q4213" s="335">
        <v>0</v>
      </c>
      <c r="R4213" s="234"/>
    </row>
    <row r="4214" spans="2:18" x14ac:dyDescent="0.25">
      <c r="B4214" s="232">
        <v>4209</v>
      </c>
      <c r="C4214" s="315">
        <v>45557</v>
      </c>
      <c r="D4214" s="195" t="s">
        <v>155</v>
      </c>
      <c r="E4214" s="196" t="s">
        <v>92</v>
      </c>
      <c r="F4214" s="196" t="s">
        <v>62</v>
      </c>
      <c r="G4214" s="196" t="s">
        <v>210</v>
      </c>
      <c r="H4214" s="196">
        <v>4.1500000000000004</v>
      </c>
      <c r="I4214" s="196" t="s">
        <v>215</v>
      </c>
      <c r="J4214" s="196">
        <v>24</v>
      </c>
      <c r="K4214" s="448"/>
      <c r="L4214" s="196"/>
      <c r="M4214" s="196"/>
      <c r="N4214" s="216">
        <v>0</v>
      </c>
      <c r="O4214" s="216">
        <v>114.54</v>
      </c>
      <c r="P4214" s="216">
        <v>0</v>
      </c>
      <c r="Q4214" s="335">
        <v>0</v>
      </c>
      <c r="R4214" s="234"/>
    </row>
    <row r="4215" spans="2:18" x14ac:dyDescent="0.25">
      <c r="B4215" s="232">
        <v>4210</v>
      </c>
      <c r="C4215" s="315">
        <v>45557</v>
      </c>
      <c r="D4215" s="195" t="s">
        <v>154</v>
      </c>
      <c r="E4215" s="196" t="s">
        <v>92</v>
      </c>
      <c r="F4215" s="196" t="s">
        <v>62</v>
      </c>
      <c r="G4215" s="196" t="s">
        <v>210</v>
      </c>
      <c r="H4215" s="196">
        <v>4.1500000000000004</v>
      </c>
      <c r="I4215" s="196" t="s">
        <v>215</v>
      </c>
      <c r="J4215" s="196">
        <v>16</v>
      </c>
      <c r="K4215" s="448"/>
      <c r="L4215" s="196"/>
      <c r="M4215" s="196"/>
      <c r="N4215" s="216">
        <v>0</v>
      </c>
      <c r="O4215" s="216">
        <v>76.36</v>
      </c>
      <c r="P4215" s="216">
        <v>0</v>
      </c>
      <c r="Q4215" s="335">
        <v>0</v>
      </c>
      <c r="R4215" s="234"/>
    </row>
    <row r="4216" spans="2:18" x14ac:dyDescent="0.25">
      <c r="B4216" s="232">
        <v>4211</v>
      </c>
      <c r="C4216" s="315">
        <v>45557</v>
      </c>
      <c r="D4216" s="195" t="s">
        <v>155</v>
      </c>
      <c r="E4216" s="196" t="s">
        <v>92</v>
      </c>
      <c r="F4216" s="196" t="s">
        <v>62</v>
      </c>
      <c r="G4216" s="196" t="s">
        <v>210</v>
      </c>
      <c r="H4216" s="196">
        <v>4.1500000000000004</v>
      </c>
      <c r="I4216" s="196" t="s">
        <v>215</v>
      </c>
      <c r="J4216" s="196">
        <v>16</v>
      </c>
      <c r="K4216" s="448"/>
      <c r="L4216" s="196"/>
      <c r="M4216" s="196"/>
      <c r="N4216" s="216">
        <v>0</v>
      </c>
      <c r="O4216" s="216">
        <v>76.36</v>
      </c>
      <c r="P4216" s="216">
        <v>0</v>
      </c>
      <c r="Q4216" s="335">
        <v>0</v>
      </c>
      <c r="R4216" s="234"/>
    </row>
    <row r="4217" spans="2:18" x14ac:dyDescent="0.25">
      <c r="B4217" s="232">
        <v>4212</v>
      </c>
      <c r="C4217" s="315">
        <v>45557</v>
      </c>
      <c r="D4217" s="195" t="s">
        <v>426</v>
      </c>
      <c r="E4217" s="196" t="s">
        <v>159</v>
      </c>
      <c r="F4217" s="196" t="s">
        <v>381</v>
      </c>
      <c r="G4217" s="196" t="s">
        <v>159</v>
      </c>
      <c r="H4217" s="196">
        <v>10</v>
      </c>
      <c r="I4217" s="196" t="s">
        <v>66</v>
      </c>
      <c r="J4217" s="196">
        <v>3</v>
      </c>
      <c r="K4217" s="448"/>
      <c r="L4217" s="196"/>
      <c r="M4217" s="196"/>
      <c r="N4217" s="216">
        <v>0</v>
      </c>
      <c r="O4217" s="216">
        <v>0</v>
      </c>
      <c r="P4217" s="216">
        <v>30</v>
      </c>
      <c r="Q4217" s="335">
        <v>0</v>
      </c>
      <c r="R4217" s="234"/>
    </row>
    <row r="4218" spans="2:18" x14ac:dyDescent="0.25">
      <c r="B4218" s="232">
        <v>4213</v>
      </c>
      <c r="C4218" s="315">
        <v>45557</v>
      </c>
      <c r="D4218" s="195" t="s">
        <v>277</v>
      </c>
      <c r="E4218" s="196" t="s">
        <v>176</v>
      </c>
      <c r="F4218" s="196" t="s">
        <v>7</v>
      </c>
      <c r="G4218" s="196" t="s">
        <v>209</v>
      </c>
      <c r="H4218" s="196">
        <v>7</v>
      </c>
      <c r="I4218" s="196" t="s">
        <v>214</v>
      </c>
      <c r="J4218" s="196">
        <v>54</v>
      </c>
      <c r="K4218" s="448"/>
      <c r="L4218" s="196"/>
      <c r="M4218" s="196"/>
      <c r="N4218" s="216">
        <v>378</v>
      </c>
      <c r="O4218" s="216">
        <v>0</v>
      </c>
      <c r="P4218" s="216">
        <v>0</v>
      </c>
      <c r="Q4218" s="335">
        <v>0</v>
      </c>
      <c r="R4218" s="234"/>
    </row>
    <row r="4219" spans="2:18" x14ac:dyDescent="0.25">
      <c r="B4219" s="232">
        <v>4214</v>
      </c>
      <c r="C4219" s="315">
        <v>45557</v>
      </c>
      <c r="D4219" s="195" t="s">
        <v>261</v>
      </c>
      <c r="E4219" s="196" t="s">
        <v>269</v>
      </c>
      <c r="F4219" s="196" t="s">
        <v>7</v>
      </c>
      <c r="G4219" s="196" t="s">
        <v>210</v>
      </c>
      <c r="H4219" s="196">
        <v>5</v>
      </c>
      <c r="I4219" s="196" t="s">
        <v>214</v>
      </c>
      <c r="J4219" s="196">
        <v>39</v>
      </c>
      <c r="K4219" s="448"/>
      <c r="L4219" s="196"/>
      <c r="M4219" s="196"/>
      <c r="N4219" s="216">
        <v>195</v>
      </c>
      <c r="O4219" s="216">
        <v>0</v>
      </c>
      <c r="P4219" s="216">
        <v>0</v>
      </c>
      <c r="Q4219" s="335">
        <v>0</v>
      </c>
      <c r="R4219" s="234"/>
    </row>
    <row r="4220" spans="2:18" x14ac:dyDescent="0.25">
      <c r="B4220" s="232">
        <v>4215</v>
      </c>
      <c r="C4220" s="315">
        <v>45557</v>
      </c>
      <c r="D4220" s="195" t="s">
        <v>254</v>
      </c>
      <c r="E4220" s="196" t="s">
        <v>159</v>
      </c>
      <c r="F4220" s="196" t="s">
        <v>7</v>
      </c>
      <c r="G4220" s="196" t="s">
        <v>159</v>
      </c>
      <c r="H4220" s="196">
        <v>10</v>
      </c>
      <c r="I4220" s="196" t="s">
        <v>66</v>
      </c>
      <c r="J4220" s="196">
        <v>4</v>
      </c>
      <c r="K4220" s="448"/>
      <c r="L4220" s="196"/>
      <c r="M4220" s="196"/>
      <c r="N4220" s="216">
        <v>0</v>
      </c>
      <c r="O4220" s="216">
        <v>0</v>
      </c>
      <c r="P4220" s="216">
        <v>40</v>
      </c>
      <c r="Q4220" s="335">
        <v>0</v>
      </c>
      <c r="R4220" s="234"/>
    </row>
    <row r="4221" spans="2:18" x14ac:dyDescent="0.25">
      <c r="B4221" s="232">
        <v>4216</v>
      </c>
      <c r="C4221" s="315">
        <v>45557</v>
      </c>
      <c r="D4221" s="195" t="s">
        <v>352</v>
      </c>
      <c r="E4221" s="196" t="s">
        <v>176</v>
      </c>
      <c r="F4221" s="196" t="s">
        <v>7</v>
      </c>
      <c r="G4221" s="196" t="s">
        <v>209</v>
      </c>
      <c r="H4221" s="196">
        <v>7</v>
      </c>
      <c r="I4221" s="196"/>
      <c r="J4221" s="196"/>
      <c r="K4221" s="448"/>
      <c r="L4221" s="196"/>
      <c r="M4221" s="196"/>
      <c r="N4221" s="216">
        <v>0</v>
      </c>
      <c r="O4221" s="216">
        <v>0</v>
      </c>
      <c r="P4221" s="216">
        <v>0</v>
      </c>
      <c r="Q4221" s="335">
        <v>0</v>
      </c>
      <c r="R4221" s="234"/>
    </row>
    <row r="4222" spans="2:18" x14ac:dyDescent="0.25">
      <c r="B4222" s="232">
        <v>4217</v>
      </c>
      <c r="C4222" s="315">
        <v>45557</v>
      </c>
      <c r="D4222" s="195" t="s">
        <v>175</v>
      </c>
      <c r="E4222" s="196" t="s">
        <v>176</v>
      </c>
      <c r="F4222" s="196" t="s">
        <v>7</v>
      </c>
      <c r="G4222" s="196" t="s">
        <v>209</v>
      </c>
      <c r="H4222" s="196">
        <v>7</v>
      </c>
      <c r="I4222" s="196" t="s">
        <v>214</v>
      </c>
      <c r="J4222" s="196">
        <v>46</v>
      </c>
      <c r="K4222" s="448"/>
      <c r="L4222" s="196"/>
      <c r="M4222" s="196"/>
      <c r="N4222" s="216">
        <v>322</v>
      </c>
      <c r="O4222" s="216">
        <v>0</v>
      </c>
      <c r="P4222" s="216">
        <v>0</v>
      </c>
      <c r="Q4222" s="335">
        <v>0</v>
      </c>
      <c r="R4222" s="234"/>
    </row>
    <row r="4223" spans="2:18" x14ac:dyDescent="0.25">
      <c r="B4223" s="232">
        <v>4218</v>
      </c>
      <c r="C4223" s="315">
        <v>45557</v>
      </c>
      <c r="D4223" s="195" t="s">
        <v>171</v>
      </c>
      <c r="E4223" s="196" t="s">
        <v>159</v>
      </c>
      <c r="F4223" s="196" t="s">
        <v>7</v>
      </c>
      <c r="G4223" s="196" t="s">
        <v>159</v>
      </c>
      <c r="H4223" s="196">
        <v>11.2</v>
      </c>
      <c r="I4223" s="196"/>
      <c r="J4223" s="196"/>
      <c r="K4223" s="448"/>
      <c r="L4223" s="196"/>
      <c r="M4223" s="196"/>
      <c r="N4223" s="216">
        <v>0</v>
      </c>
      <c r="O4223" s="216">
        <v>0</v>
      </c>
      <c r="P4223" s="216">
        <v>0</v>
      </c>
      <c r="Q4223" s="335">
        <v>0</v>
      </c>
      <c r="R4223" s="234"/>
    </row>
    <row r="4224" spans="2:18" x14ac:dyDescent="0.25">
      <c r="B4224" s="232">
        <v>4219</v>
      </c>
      <c r="C4224" s="315">
        <v>45557</v>
      </c>
      <c r="D4224" s="195" t="s">
        <v>150</v>
      </c>
      <c r="E4224" s="196" t="s">
        <v>92</v>
      </c>
      <c r="F4224" s="196" t="s">
        <v>63</v>
      </c>
      <c r="G4224" s="196" t="s">
        <v>210</v>
      </c>
      <c r="H4224" s="196">
        <v>4.1500000000000004</v>
      </c>
      <c r="I4224" s="196" t="s">
        <v>215</v>
      </c>
      <c r="J4224" s="196">
        <v>33</v>
      </c>
      <c r="K4224" s="448"/>
      <c r="L4224" s="196"/>
      <c r="M4224" s="196"/>
      <c r="N4224" s="216">
        <v>0</v>
      </c>
      <c r="O4224" s="216">
        <v>157.49250000000001</v>
      </c>
      <c r="P4224" s="216">
        <v>0</v>
      </c>
      <c r="Q4224" s="335">
        <v>0</v>
      </c>
      <c r="R4224" s="234"/>
    </row>
    <row r="4225" spans="2:18" x14ac:dyDescent="0.25">
      <c r="B4225" s="232">
        <v>4220</v>
      </c>
      <c r="C4225" s="315">
        <v>45557</v>
      </c>
      <c r="D4225" s="195" t="s">
        <v>150</v>
      </c>
      <c r="E4225" s="196" t="s">
        <v>92</v>
      </c>
      <c r="F4225" s="196" t="s">
        <v>63</v>
      </c>
      <c r="G4225" s="196" t="s">
        <v>210</v>
      </c>
      <c r="H4225" s="196">
        <v>4.1500000000000004</v>
      </c>
      <c r="I4225" s="196" t="s">
        <v>215</v>
      </c>
      <c r="J4225" s="196">
        <v>7</v>
      </c>
      <c r="K4225" s="448"/>
      <c r="L4225" s="196"/>
      <c r="M4225" s="196"/>
      <c r="N4225" s="216">
        <v>0</v>
      </c>
      <c r="O4225" s="216">
        <v>33.407499999999999</v>
      </c>
      <c r="P4225" s="216">
        <v>0</v>
      </c>
      <c r="Q4225" s="335">
        <v>0</v>
      </c>
      <c r="R4225" s="234"/>
    </row>
    <row r="4226" spans="2:18" x14ac:dyDescent="0.25">
      <c r="B4226" s="232">
        <v>4221</v>
      </c>
      <c r="C4226" s="315">
        <v>45557</v>
      </c>
      <c r="D4226" s="195" t="s">
        <v>177</v>
      </c>
      <c r="E4226" s="196" t="s">
        <v>159</v>
      </c>
      <c r="F4226" s="196" t="s">
        <v>8</v>
      </c>
      <c r="G4226" s="196" t="s">
        <v>159</v>
      </c>
      <c r="H4226" s="196">
        <v>11.6</v>
      </c>
      <c r="I4226" s="196"/>
      <c r="J4226" s="196">
        <v>0</v>
      </c>
      <c r="K4226" s="448"/>
      <c r="L4226" s="196"/>
      <c r="M4226" s="196"/>
      <c r="N4226" s="216">
        <v>0</v>
      </c>
      <c r="O4226" s="216">
        <v>0</v>
      </c>
      <c r="P4226" s="216">
        <v>0</v>
      </c>
      <c r="Q4226" s="335">
        <v>0</v>
      </c>
      <c r="R4226" s="234"/>
    </row>
    <row r="4227" spans="2:18" x14ac:dyDescent="0.25">
      <c r="B4227" s="232">
        <v>4222</v>
      </c>
      <c r="C4227" s="315">
        <v>45557</v>
      </c>
      <c r="D4227" s="195" t="s">
        <v>139</v>
      </c>
      <c r="E4227" s="196" t="s">
        <v>92</v>
      </c>
      <c r="F4227" s="196" t="s">
        <v>2</v>
      </c>
      <c r="G4227" s="196" t="s">
        <v>209</v>
      </c>
      <c r="H4227" s="196">
        <v>7</v>
      </c>
      <c r="I4227" s="196" t="s">
        <v>214</v>
      </c>
      <c r="J4227" s="196">
        <v>34</v>
      </c>
      <c r="K4227" s="448"/>
      <c r="L4227" s="196"/>
      <c r="M4227" s="196"/>
      <c r="N4227" s="216">
        <v>238</v>
      </c>
      <c r="O4227" s="216">
        <v>0</v>
      </c>
      <c r="P4227" s="216">
        <v>0</v>
      </c>
      <c r="Q4227" s="335">
        <v>0</v>
      </c>
      <c r="R4227" s="234"/>
    </row>
    <row r="4228" spans="2:18" x14ac:dyDescent="0.25">
      <c r="B4228" s="232">
        <v>4223</v>
      </c>
      <c r="C4228" s="315">
        <v>45557</v>
      </c>
      <c r="D4228" s="195" t="s">
        <v>140</v>
      </c>
      <c r="E4228" s="196" t="s">
        <v>92</v>
      </c>
      <c r="F4228" s="196" t="s">
        <v>2</v>
      </c>
      <c r="G4228" s="196" t="s">
        <v>209</v>
      </c>
      <c r="H4228" s="196">
        <v>7</v>
      </c>
      <c r="I4228" s="196" t="s">
        <v>214</v>
      </c>
      <c r="J4228" s="196">
        <v>0</v>
      </c>
      <c r="K4228" s="448"/>
      <c r="L4228" s="196"/>
      <c r="M4228" s="196"/>
      <c r="N4228" s="216">
        <v>0</v>
      </c>
      <c r="O4228" s="216">
        <v>0</v>
      </c>
      <c r="P4228" s="216">
        <v>0</v>
      </c>
      <c r="Q4228" s="335">
        <v>0</v>
      </c>
      <c r="R4228" s="234"/>
    </row>
    <row r="4229" spans="2:18" x14ac:dyDescent="0.25">
      <c r="B4229" s="232">
        <v>4224</v>
      </c>
      <c r="C4229" s="315">
        <v>45557</v>
      </c>
      <c r="D4229" s="195" t="s">
        <v>141</v>
      </c>
      <c r="E4229" s="196" t="s">
        <v>92</v>
      </c>
      <c r="F4229" s="196" t="s">
        <v>2</v>
      </c>
      <c r="G4229" s="196" t="s">
        <v>209</v>
      </c>
      <c r="H4229" s="196">
        <v>7</v>
      </c>
      <c r="I4229" s="196" t="s">
        <v>214</v>
      </c>
      <c r="J4229" s="196">
        <v>40</v>
      </c>
      <c r="K4229" s="448"/>
      <c r="L4229" s="196"/>
      <c r="M4229" s="196"/>
      <c r="N4229" s="216">
        <v>280</v>
      </c>
      <c r="O4229" s="216">
        <v>0</v>
      </c>
      <c r="P4229" s="216">
        <v>0</v>
      </c>
      <c r="Q4229" s="335">
        <v>0</v>
      </c>
      <c r="R4229" s="234"/>
    </row>
    <row r="4230" spans="2:18" x14ac:dyDescent="0.25">
      <c r="B4230" s="232">
        <v>4225</v>
      </c>
      <c r="C4230" s="315">
        <v>45557</v>
      </c>
      <c r="D4230" s="195" t="s">
        <v>252</v>
      </c>
      <c r="E4230" s="196" t="s">
        <v>92</v>
      </c>
      <c r="F4230" s="196" t="s">
        <v>2</v>
      </c>
      <c r="G4230" s="196" t="s">
        <v>209</v>
      </c>
      <c r="H4230" s="196">
        <v>7</v>
      </c>
      <c r="I4230" s="196" t="s">
        <v>214</v>
      </c>
      <c r="J4230" s="196">
        <v>40</v>
      </c>
      <c r="K4230" s="448"/>
      <c r="L4230" s="196"/>
      <c r="M4230" s="196"/>
      <c r="N4230" s="216">
        <v>280</v>
      </c>
      <c r="O4230" s="216">
        <v>0</v>
      </c>
      <c r="P4230" s="216">
        <v>0</v>
      </c>
      <c r="Q4230" s="335">
        <v>0</v>
      </c>
      <c r="R4230" s="234"/>
    </row>
    <row r="4231" spans="2:18" x14ac:dyDescent="0.25">
      <c r="B4231" s="232">
        <v>4226</v>
      </c>
      <c r="C4231" s="315">
        <v>45557</v>
      </c>
      <c r="D4231" s="195" t="s">
        <v>259</v>
      </c>
      <c r="E4231" s="196" t="s">
        <v>92</v>
      </c>
      <c r="F4231" s="196" t="s">
        <v>2</v>
      </c>
      <c r="G4231" s="196" t="s">
        <v>209</v>
      </c>
      <c r="H4231" s="196">
        <v>7</v>
      </c>
      <c r="I4231" s="196" t="s">
        <v>214</v>
      </c>
      <c r="J4231" s="196">
        <v>40</v>
      </c>
      <c r="K4231" s="448"/>
      <c r="L4231" s="196"/>
      <c r="M4231" s="196"/>
      <c r="N4231" s="216">
        <v>280</v>
      </c>
      <c r="O4231" s="216">
        <v>0</v>
      </c>
      <c r="P4231" s="216">
        <v>0</v>
      </c>
      <c r="Q4231" s="335">
        <v>0</v>
      </c>
      <c r="R4231" s="234"/>
    </row>
    <row r="4232" spans="2:18" x14ac:dyDescent="0.25">
      <c r="B4232" s="232">
        <v>4227</v>
      </c>
      <c r="C4232" s="315">
        <v>45557</v>
      </c>
      <c r="D4232" s="195" t="s">
        <v>260</v>
      </c>
      <c r="E4232" s="196" t="s">
        <v>92</v>
      </c>
      <c r="F4232" s="196" t="s">
        <v>2</v>
      </c>
      <c r="G4232" s="196" t="s">
        <v>209</v>
      </c>
      <c r="H4232" s="196">
        <v>7</v>
      </c>
      <c r="I4232" s="196" t="s">
        <v>214</v>
      </c>
      <c r="J4232" s="196">
        <v>0</v>
      </c>
      <c r="K4232" s="448"/>
      <c r="L4232" s="196"/>
      <c r="M4232" s="196"/>
      <c r="N4232" s="216">
        <v>0</v>
      </c>
      <c r="O4232" s="216">
        <v>0</v>
      </c>
      <c r="P4232" s="216">
        <v>0</v>
      </c>
      <c r="Q4232" s="335">
        <v>0</v>
      </c>
      <c r="R4232" s="234"/>
    </row>
    <row r="4233" spans="2:18" x14ac:dyDescent="0.25">
      <c r="B4233" s="232">
        <v>4228</v>
      </c>
      <c r="C4233" s="315">
        <v>45557</v>
      </c>
      <c r="D4233" s="195" t="s">
        <v>379</v>
      </c>
      <c r="E4233" s="196" t="s">
        <v>269</v>
      </c>
      <c r="F4233" s="196" t="s">
        <v>381</v>
      </c>
      <c r="G4233" s="196" t="s">
        <v>210</v>
      </c>
      <c r="H4233" s="196">
        <v>4.1500000000000004</v>
      </c>
      <c r="I4233" s="196" t="s">
        <v>214</v>
      </c>
      <c r="J4233" s="196">
        <v>30</v>
      </c>
      <c r="K4233" s="448"/>
      <c r="L4233" s="196"/>
      <c r="M4233" s="196"/>
      <c r="N4233" s="216">
        <v>124.50000000000001</v>
      </c>
      <c r="O4233" s="216">
        <v>0</v>
      </c>
      <c r="P4233" s="216">
        <v>0</v>
      </c>
      <c r="Q4233" s="335">
        <v>0</v>
      </c>
      <c r="R4233" s="234"/>
    </row>
    <row r="4234" spans="2:18" x14ac:dyDescent="0.25">
      <c r="B4234" s="232">
        <v>4229</v>
      </c>
      <c r="C4234" s="315">
        <v>45557</v>
      </c>
      <c r="D4234" s="195" t="s">
        <v>380</v>
      </c>
      <c r="E4234" s="196" t="s">
        <v>269</v>
      </c>
      <c r="F4234" s="196" t="s">
        <v>381</v>
      </c>
      <c r="G4234" s="196" t="s">
        <v>210</v>
      </c>
      <c r="H4234" s="196">
        <v>4.1500000000000004</v>
      </c>
      <c r="I4234" s="196" t="s">
        <v>214</v>
      </c>
      <c r="J4234" s="196">
        <v>29</v>
      </c>
      <c r="K4234" s="448"/>
      <c r="L4234" s="196"/>
      <c r="M4234" s="196"/>
      <c r="N4234" s="216">
        <v>120.35000000000001</v>
      </c>
      <c r="O4234" s="216">
        <v>0</v>
      </c>
      <c r="P4234" s="216">
        <v>0</v>
      </c>
      <c r="Q4234" s="335">
        <v>0</v>
      </c>
      <c r="R4234" s="234"/>
    </row>
    <row r="4235" spans="2:18" x14ac:dyDescent="0.25">
      <c r="B4235" s="232">
        <v>4230</v>
      </c>
      <c r="C4235" s="315">
        <v>45557</v>
      </c>
      <c r="D4235" s="195" t="s">
        <v>489</v>
      </c>
      <c r="E4235" s="196" t="s">
        <v>269</v>
      </c>
      <c r="F4235" s="196" t="s">
        <v>381</v>
      </c>
      <c r="G4235" s="196" t="s">
        <v>210</v>
      </c>
      <c r="H4235" s="196">
        <v>4.1500000000000004</v>
      </c>
      <c r="I4235" s="196"/>
      <c r="J4235" s="196">
        <v>0</v>
      </c>
      <c r="K4235" s="448"/>
      <c r="L4235" s="196"/>
      <c r="M4235" s="196"/>
      <c r="N4235" s="216">
        <v>0</v>
      </c>
      <c r="O4235" s="216">
        <v>0</v>
      </c>
      <c r="P4235" s="216">
        <v>0</v>
      </c>
      <c r="Q4235" s="335">
        <v>0</v>
      </c>
      <c r="R4235" s="234"/>
    </row>
    <row r="4236" spans="2:18" x14ac:dyDescent="0.25">
      <c r="B4236" s="232">
        <v>4231</v>
      </c>
      <c r="C4236" s="315">
        <v>45557</v>
      </c>
      <c r="D4236" s="195" t="s">
        <v>96</v>
      </c>
      <c r="E4236" s="196" t="s">
        <v>159</v>
      </c>
      <c r="F4236" s="196" t="s">
        <v>1</v>
      </c>
      <c r="G4236" s="196" t="s">
        <v>159</v>
      </c>
      <c r="H4236" s="196">
        <v>11.8</v>
      </c>
      <c r="I4236" s="196" t="s">
        <v>66</v>
      </c>
      <c r="J4236" s="196">
        <v>3</v>
      </c>
      <c r="K4236" s="448"/>
      <c r="L4236" s="196"/>
      <c r="M4236" s="196"/>
      <c r="N4236" s="216">
        <v>0</v>
      </c>
      <c r="O4236" s="216">
        <v>0</v>
      </c>
      <c r="P4236" s="216">
        <v>35.400000000000006</v>
      </c>
      <c r="Q4236" s="335">
        <v>0</v>
      </c>
      <c r="R4236" s="234"/>
    </row>
    <row r="4237" spans="2:18" x14ac:dyDescent="0.25">
      <c r="B4237" s="232">
        <v>4232</v>
      </c>
      <c r="C4237" s="315">
        <v>45557</v>
      </c>
      <c r="D4237" s="195" t="s">
        <v>128</v>
      </c>
      <c r="E4237" s="196" t="s">
        <v>159</v>
      </c>
      <c r="F4237" s="196" t="s">
        <v>1</v>
      </c>
      <c r="G4237" s="196" t="s">
        <v>159</v>
      </c>
      <c r="H4237" s="196">
        <v>11.8</v>
      </c>
      <c r="I4237" s="196" t="s">
        <v>66</v>
      </c>
      <c r="J4237" s="196">
        <v>2</v>
      </c>
      <c r="K4237" s="448"/>
      <c r="L4237" s="196"/>
      <c r="M4237" s="196"/>
      <c r="N4237" s="216">
        <v>0</v>
      </c>
      <c r="O4237" s="216">
        <v>0</v>
      </c>
      <c r="P4237" s="216">
        <v>23.6</v>
      </c>
      <c r="Q4237" s="335">
        <v>0</v>
      </c>
      <c r="R4237" s="234"/>
    </row>
    <row r="4238" spans="2:18" x14ac:dyDescent="0.25">
      <c r="B4238" s="232">
        <v>4233</v>
      </c>
      <c r="C4238" s="315">
        <v>45557</v>
      </c>
      <c r="D4238" s="316" t="s">
        <v>467</v>
      </c>
      <c r="E4238" s="196" t="s">
        <v>159</v>
      </c>
      <c r="F4238" s="196" t="s">
        <v>63</v>
      </c>
      <c r="G4238" s="196" t="s">
        <v>159</v>
      </c>
      <c r="H4238" s="196">
        <v>13</v>
      </c>
      <c r="I4238" s="196" t="s">
        <v>66</v>
      </c>
      <c r="J4238" s="196">
        <v>3</v>
      </c>
      <c r="K4238" s="448"/>
      <c r="L4238" s="196"/>
      <c r="M4238" s="196"/>
      <c r="N4238" s="216">
        <v>0</v>
      </c>
      <c r="O4238" s="216">
        <v>0</v>
      </c>
      <c r="P4238" s="216">
        <v>39</v>
      </c>
      <c r="Q4238" s="335">
        <v>0</v>
      </c>
      <c r="R4238" s="234"/>
    </row>
    <row r="4239" spans="2:18" x14ac:dyDescent="0.25">
      <c r="B4239" s="232">
        <v>4234</v>
      </c>
      <c r="C4239" s="315">
        <v>45558</v>
      </c>
      <c r="D4239" s="195" t="s">
        <v>505</v>
      </c>
      <c r="E4239" s="196" t="s">
        <v>130</v>
      </c>
      <c r="F4239" s="196" t="s">
        <v>130</v>
      </c>
      <c r="G4239" s="196" t="s">
        <v>304</v>
      </c>
      <c r="H4239" s="196">
        <v>1</v>
      </c>
      <c r="I4239" s="196" t="s">
        <v>303</v>
      </c>
      <c r="J4239" s="196">
        <v>56</v>
      </c>
      <c r="K4239" s="448"/>
      <c r="L4239" s="196"/>
      <c r="M4239" s="196" t="s">
        <v>514</v>
      </c>
      <c r="N4239" s="216">
        <v>0</v>
      </c>
      <c r="O4239" s="216">
        <v>0</v>
      </c>
      <c r="P4239" s="216">
        <v>0</v>
      </c>
      <c r="Q4239" s="335">
        <v>0</v>
      </c>
      <c r="R4239" s="234"/>
    </row>
    <row r="4240" spans="2:18" x14ac:dyDescent="0.25">
      <c r="B4240" s="232">
        <v>4235</v>
      </c>
      <c r="C4240" s="315">
        <v>45558</v>
      </c>
      <c r="D4240" s="195" t="s">
        <v>505</v>
      </c>
      <c r="E4240" s="196" t="s">
        <v>130</v>
      </c>
      <c r="F4240" s="196" t="s">
        <v>130</v>
      </c>
      <c r="G4240" s="196" t="s">
        <v>304</v>
      </c>
      <c r="H4240" s="196">
        <v>1</v>
      </c>
      <c r="I4240" s="196" t="s">
        <v>303</v>
      </c>
      <c r="J4240" s="196">
        <v>13</v>
      </c>
      <c r="K4240" s="448"/>
      <c r="L4240" s="196"/>
      <c r="M4240" s="196" t="s">
        <v>482</v>
      </c>
      <c r="N4240" s="216">
        <v>0</v>
      </c>
      <c r="O4240" s="216">
        <v>0</v>
      </c>
      <c r="P4240" s="216">
        <v>0</v>
      </c>
      <c r="Q4240" s="335">
        <v>0</v>
      </c>
      <c r="R4240" s="234"/>
    </row>
    <row r="4241" spans="2:18" x14ac:dyDescent="0.25">
      <c r="B4241" s="232">
        <v>4236</v>
      </c>
      <c r="C4241" s="315">
        <v>45558</v>
      </c>
      <c r="D4241" s="195" t="s">
        <v>474</v>
      </c>
      <c r="E4241" s="196" t="s">
        <v>92</v>
      </c>
      <c r="F4241" s="196" t="s">
        <v>470</v>
      </c>
      <c r="G4241" s="196" t="s">
        <v>210</v>
      </c>
      <c r="H4241" s="196">
        <v>4.2</v>
      </c>
      <c r="I4241" s="196" t="s">
        <v>215</v>
      </c>
      <c r="J4241" s="196">
        <v>3</v>
      </c>
      <c r="K4241" s="448">
        <v>715500</v>
      </c>
      <c r="L4241" s="196" t="s">
        <v>470</v>
      </c>
      <c r="M4241" s="196" t="s">
        <v>514</v>
      </c>
      <c r="N4241" s="216">
        <v>0</v>
      </c>
      <c r="O4241" s="216">
        <v>0</v>
      </c>
      <c r="P4241" s="216">
        <v>0</v>
      </c>
      <c r="Q4241" s="335">
        <v>12.600000000000001</v>
      </c>
      <c r="R4241" s="234"/>
    </row>
    <row r="4242" spans="2:18" x14ac:dyDescent="0.25">
      <c r="B4242" s="232">
        <v>4237</v>
      </c>
      <c r="C4242" s="315">
        <v>45558</v>
      </c>
      <c r="D4242" s="195" t="s">
        <v>475</v>
      </c>
      <c r="E4242" s="196" t="s">
        <v>92</v>
      </c>
      <c r="F4242" s="196" t="s">
        <v>470</v>
      </c>
      <c r="G4242" s="196" t="s">
        <v>210</v>
      </c>
      <c r="H4242" s="196">
        <v>4.2</v>
      </c>
      <c r="I4242" s="196" t="s">
        <v>215</v>
      </c>
      <c r="J4242" s="196">
        <v>4</v>
      </c>
      <c r="K4242" s="448">
        <v>715500</v>
      </c>
      <c r="L4242" s="196" t="s">
        <v>470</v>
      </c>
      <c r="M4242" s="196" t="s">
        <v>514</v>
      </c>
      <c r="N4242" s="216">
        <v>0</v>
      </c>
      <c r="O4242" s="216">
        <v>0</v>
      </c>
      <c r="P4242" s="216">
        <v>0</v>
      </c>
      <c r="Q4242" s="335">
        <v>16.8</v>
      </c>
      <c r="R4242" s="234"/>
    </row>
    <row r="4243" spans="2:18" x14ac:dyDescent="0.25">
      <c r="B4243" s="232">
        <v>4238</v>
      </c>
      <c r="C4243" s="315">
        <v>45558</v>
      </c>
      <c r="D4243" s="195" t="s">
        <v>474</v>
      </c>
      <c r="E4243" s="196" t="s">
        <v>92</v>
      </c>
      <c r="F4243" s="196" t="s">
        <v>470</v>
      </c>
      <c r="G4243" s="196" t="s">
        <v>210</v>
      </c>
      <c r="H4243" s="196">
        <v>4.2</v>
      </c>
      <c r="I4243" s="196" t="s">
        <v>215</v>
      </c>
      <c r="J4243" s="196">
        <v>40</v>
      </c>
      <c r="K4243" s="448">
        <v>715500</v>
      </c>
      <c r="L4243" s="196" t="s">
        <v>470</v>
      </c>
      <c r="M4243" s="196" t="s">
        <v>514</v>
      </c>
      <c r="N4243" s="216">
        <v>0</v>
      </c>
      <c r="O4243" s="216">
        <v>0</v>
      </c>
      <c r="P4243" s="216">
        <v>0</v>
      </c>
      <c r="Q4243" s="335">
        <v>168</v>
      </c>
      <c r="R4243" s="234"/>
    </row>
    <row r="4244" spans="2:18" x14ac:dyDescent="0.25">
      <c r="B4244" s="232">
        <v>4239</v>
      </c>
      <c r="C4244" s="315">
        <v>45558</v>
      </c>
      <c r="D4244" s="195" t="s">
        <v>475</v>
      </c>
      <c r="E4244" s="196" t="s">
        <v>92</v>
      </c>
      <c r="F4244" s="196" t="s">
        <v>470</v>
      </c>
      <c r="G4244" s="196" t="s">
        <v>210</v>
      </c>
      <c r="H4244" s="196">
        <v>4.2</v>
      </c>
      <c r="I4244" s="196" t="s">
        <v>284</v>
      </c>
      <c r="J4244" s="196">
        <v>39</v>
      </c>
      <c r="K4244" s="448">
        <v>715500</v>
      </c>
      <c r="L4244" s="196" t="s">
        <v>470</v>
      </c>
      <c r="M4244" s="196" t="s">
        <v>298</v>
      </c>
      <c r="N4244" s="216">
        <f t="shared" ref="N4244" si="269">IF(I4244=$N$5,J4244*H4244,0)</f>
        <v>0</v>
      </c>
      <c r="O4244" s="216">
        <f t="shared" ref="O4244" si="270">IF(I4244=$O$5,J4244*H4244,0)*1.15</f>
        <v>0</v>
      </c>
      <c r="P4244" s="216">
        <f t="shared" ref="P4244" si="271">IF(I4244=$P$5,J4244*H4244,0)</f>
        <v>0</v>
      </c>
      <c r="Q4244" s="335">
        <f t="shared" ref="Q4244" si="272">IF(I4244=$Q$5,J4244*H4244,0)</f>
        <v>0</v>
      </c>
      <c r="R4244" s="234"/>
    </row>
    <row r="4245" spans="2:18" x14ac:dyDescent="0.25">
      <c r="B4245" s="232">
        <v>4240</v>
      </c>
      <c r="C4245" s="315">
        <v>45558</v>
      </c>
      <c r="D4245" s="195" t="s">
        <v>476</v>
      </c>
      <c r="E4245" s="196" t="s">
        <v>92</v>
      </c>
      <c r="F4245" s="196" t="s">
        <v>470</v>
      </c>
      <c r="G4245" s="196" t="s">
        <v>210</v>
      </c>
      <c r="H4245" s="196">
        <v>4.2</v>
      </c>
      <c r="I4245" s="196"/>
      <c r="J4245" s="196">
        <v>0</v>
      </c>
      <c r="K4245" s="448"/>
      <c r="L4245" s="196"/>
      <c r="M4245" s="196"/>
      <c r="N4245" s="216">
        <v>0</v>
      </c>
      <c r="O4245" s="216">
        <v>0</v>
      </c>
      <c r="P4245" s="216">
        <v>0</v>
      </c>
      <c r="Q4245" s="335">
        <v>0</v>
      </c>
      <c r="R4245" s="234"/>
    </row>
    <row r="4246" spans="2:18" x14ac:dyDescent="0.25">
      <c r="B4246" s="232">
        <v>4241</v>
      </c>
      <c r="C4246" s="315">
        <v>45558</v>
      </c>
      <c r="D4246" s="195" t="s">
        <v>116</v>
      </c>
      <c r="E4246" s="196" t="s">
        <v>92</v>
      </c>
      <c r="F4246" s="196" t="s">
        <v>1</v>
      </c>
      <c r="G4246" s="196" t="s">
        <v>209</v>
      </c>
      <c r="H4246" s="196">
        <v>6.65</v>
      </c>
      <c r="I4246" s="196" t="s">
        <v>215</v>
      </c>
      <c r="J4246" s="196">
        <v>15</v>
      </c>
      <c r="K4246" s="448">
        <v>714820</v>
      </c>
      <c r="L4246" s="196" t="s">
        <v>63</v>
      </c>
      <c r="M4246" s="196" t="s">
        <v>298</v>
      </c>
      <c r="N4246" s="216">
        <v>0</v>
      </c>
      <c r="O4246" s="216">
        <v>114.71249999999999</v>
      </c>
      <c r="P4246" s="216">
        <v>0</v>
      </c>
      <c r="Q4246" s="335">
        <v>0</v>
      </c>
      <c r="R4246" s="234"/>
    </row>
    <row r="4247" spans="2:18" x14ac:dyDescent="0.25">
      <c r="B4247" s="232">
        <v>4242</v>
      </c>
      <c r="C4247" s="315">
        <v>45558</v>
      </c>
      <c r="D4247" s="195" t="s">
        <v>94</v>
      </c>
      <c r="E4247" s="196" t="s">
        <v>92</v>
      </c>
      <c r="F4247" s="196" t="s">
        <v>1</v>
      </c>
      <c r="G4247" s="196" t="s">
        <v>209</v>
      </c>
      <c r="H4247" s="196">
        <v>6.65</v>
      </c>
      <c r="I4247" s="196" t="s">
        <v>215</v>
      </c>
      <c r="J4247" s="196">
        <v>1</v>
      </c>
      <c r="K4247" s="448">
        <v>715700</v>
      </c>
      <c r="L4247" s="196" t="s">
        <v>62</v>
      </c>
      <c r="M4247" s="196" t="s">
        <v>298</v>
      </c>
      <c r="N4247" s="216">
        <v>0</v>
      </c>
      <c r="O4247" s="216">
        <v>7.6475</v>
      </c>
      <c r="P4247" s="216">
        <v>0</v>
      </c>
      <c r="Q4247" s="335">
        <v>0</v>
      </c>
      <c r="R4247" s="234"/>
    </row>
    <row r="4248" spans="2:18" x14ac:dyDescent="0.25">
      <c r="B4248" s="232">
        <v>4243</v>
      </c>
      <c r="C4248" s="315">
        <v>45558</v>
      </c>
      <c r="D4248" s="195" t="s">
        <v>94</v>
      </c>
      <c r="E4248" s="196" t="s">
        <v>92</v>
      </c>
      <c r="F4248" s="196" t="s">
        <v>1</v>
      </c>
      <c r="G4248" s="196" t="s">
        <v>209</v>
      </c>
      <c r="H4248" s="196">
        <v>6.65</v>
      </c>
      <c r="I4248" s="196" t="s">
        <v>215</v>
      </c>
      <c r="J4248" s="196">
        <v>17</v>
      </c>
      <c r="K4248" s="448">
        <v>714820</v>
      </c>
      <c r="L4248" s="196" t="s">
        <v>63</v>
      </c>
      <c r="M4248" s="196" t="s">
        <v>298</v>
      </c>
      <c r="N4248" s="216">
        <v>0</v>
      </c>
      <c r="O4248" s="216">
        <v>130.00749999999999</v>
      </c>
      <c r="P4248" s="216">
        <v>0</v>
      </c>
      <c r="Q4248" s="335">
        <v>0</v>
      </c>
      <c r="R4248" s="234"/>
    </row>
    <row r="4249" spans="2:18" x14ac:dyDescent="0.25">
      <c r="B4249" s="232">
        <v>4244</v>
      </c>
      <c r="C4249" s="315">
        <v>45558</v>
      </c>
      <c r="D4249" s="195" t="s">
        <v>91</v>
      </c>
      <c r="E4249" s="196" t="s">
        <v>92</v>
      </c>
      <c r="F4249" s="196" t="s">
        <v>1</v>
      </c>
      <c r="G4249" s="196" t="s">
        <v>209</v>
      </c>
      <c r="H4249" s="196">
        <v>6.65</v>
      </c>
      <c r="I4249" s="196" t="s">
        <v>284</v>
      </c>
      <c r="J4249" s="196">
        <v>25</v>
      </c>
      <c r="K4249" s="448">
        <v>716676</v>
      </c>
      <c r="L4249" s="196"/>
      <c r="M4249" s="196"/>
      <c r="N4249" s="216">
        <f t="shared" ref="N4249" si="273">IF(I4249=$N$5,J4249*H4249,0)</f>
        <v>0</v>
      </c>
      <c r="O4249" s="216">
        <f t="shared" ref="O4249" si="274">IF(I4249=$O$5,J4249*H4249,0)*1.15</f>
        <v>0</v>
      </c>
      <c r="P4249" s="216">
        <f t="shared" ref="P4249" si="275">IF(I4249=$P$5,J4249*H4249,0)</f>
        <v>0</v>
      </c>
      <c r="Q4249" s="335">
        <f t="shared" ref="Q4249" si="276">IF(I4249=$Q$5,J4249*H4249,0)</f>
        <v>0</v>
      </c>
      <c r="R4249" s="234"/>
    </row>
    <row r="4250" spans="2:18" x14ac:dyDescent="0.25">
      <c r="B4250" s="232">
        <v>4245</v>
      </c>
      <c r="C4250" s="315">
        <v>45558</v>
      </c>
      <c r="D4250" s="195" t="s">
        <v>154</v>
      </c>
      <c r="E4250" s="196" t="s">
        <v>92</v>
      </c>
      <c r="F4250" s="196" t="s">
        <v>62</v>
      </c>
      <c r="G4250" s="196" t="s">
        <v>210</v>
      </c>
      <c r="H4250" s="196">
        <v>4.1500000000000004</v>
      </c>
      <c r="I4250" s="196" t="s">
        <v>215</v>
      </c>
      <c r="J4250" s="196">
        <v>44</v>
      </c>
      <c r="K4250" s="448">
        <v>715700</v>
      </c>
      <c r="L4250" s="196" t="s">
        <v>62</v>
      </c>
      <c r="M4250" s="196" t="s">
        <v>298</v>
      </c>
      <c r="N4250" s="216">
        <v>0</v>
      </c>
      <c r="O4250" s="216">
        <v>209.99</v>
      </c>
      <c r="P4250" s="216">
        <v>0</v>
      </c>
      <c r="Q4250" s="335">
        <v>0</v>
      </c>
      <c r="R4250" s="234"/>
    </row>
    <row r="4251" spans="2:18" x14ac:dyDescent="0.25">
      <c r="B4251" s="232">
        <v>4246</v>
      </c>
      <c r="C4251" s="315">
        <v>45558</v>
      </c>
      <c r="D4251" s="195" t="s">
        <v>155</v>
      </c>
      <c r="E4251" s="196" t="s">
        <v>92</v>
      </c>
      <c r="F4251" s="196" t="s">
        <v>62</v>
      </c>
      <c r="G4251" s="196" t="s">
        <v>210</v>
      </c>
      <c r="H4251" s="196">
        <v>4.1500000000000004</v>
      </c>
      <c r="I4251" s="196" t="s">
        <v>215</v>
      </c>
      <c r="J4251" s="196">
        <v>37</v>
      </c>
      <c r="K4251" s="448">
        <v>715700</v>
      </c>
      <c r="L4251" s="196" t="s">
        <v>62</v>
      </c>
      <c r="M4251" s="196" t="s">
        <v>298</v>
      </c>
      <c r="N4251" s="216">
        <v>0</v>
      </c>
      <c r="O4251" s="216">
        <v>176.58250000000001</v>
      </c>
      <c r="P4251" s="216">
        <v>0</v>
      </c>
      <c r="Q4251" s="335">
        <v>0</v>
      </c>
      <c r="R4251" s="234"/>
    </row>
    <row r="4252" spans="2:18" x14ac:dyDescent="0.25">
      <c r="B4252" s="232">
        <v>4247</v>
      </c>
      <c r="C4252" s="315">
        <v>45558</v>
      </c>
      <c r="D4252" s="195" t="s">
        <v>426</v>
      </c>
      <c r="E4252" s="196" t="s">
        <v>159</v>
      </c>
      <c r="F4252" s="196" t="s">
        <v>381</v>
      </c>
      <c r="G4252" s="196" t="s">
        <v>159</v>
      </c>
      <c r="H4252" s="196">
        <v>10</v>
      </c>
      <c r="I4252" s="196" t="s">
        <v>66</v>
      </c>
      <c r="J4252" s="196">
        <v>4</v>
      </c>
      <c r="K4252" s="448"/>
      <c r="L4252" s="196" t="s">
        <v>356</v>
      </c>
      <c r="M4252" s="196"/>
      <c r="N4252" s="216">
        <v>0</v>
      </c>
      <c r="O4252" s="216">
        <v>0</v>
      </c>
      <c r="P4252" s="216">
        <v>40</v>
      </c>
      <c r="Q4252" s="335">
        <v>0</v>
      </c>
      <c r="R4252" s="234"/>
    </row>
    <row r="4253" spans="2:18" x14ac:dyDescent="0.25">
      <c r="B4253" s="232">
        <v>4248</v>
      </c>
      <c r="C4253" s="315">
        <v>45558</v>
      </c>
      <c r="D4253" s="195" t="s">
        <v>277</v>
      </c>
      <c r="E4253" s="196" t="s">
        <v>176</v>
      </c>
      <c r="F4253" s="196" t="s">
        <v>7</v>
      </c>
      <c r="G4253" s="196" t="s">
        <v>209</v>
      </c>
      <c r="H4253" s="196">
        <v>7</v>
      </c>
      <c r="I4253" s="196" t="s">
        <v>214</v>
      </c>
      <c r="J4253" s="196">
        <v>60</v>
      </c>
      <c r="K4253" s="448"/>
      <c r="L4253" s="196"/>
      <c r="M4253" s="196"/>
      <c r="N4253" s="216">
        <v>420</v>
      </c>
      <c r="O4253" s="216">
        <v>0</v>
      </c>
      <c r="P4253" s="216">
        <v>0</v>
      </c>
      <c r="Q4253" s="335">
        <v>0</v>
      </c>
      <c r="R4253" s="234"/>
    </row>
    <row r="4254" spans="2:18" x14ac:dyDescent="0.25">
      <c r="B4254" s="232">
        <v>4249</v>
      </c>
      <c r="C4254" s="315">
        <v>45558</v>
      </c>
      <c r="D4254" s="195" t="s">
        <v>261</v>
      </c>
      <c r="E4254" s="196" t="s">
        <v>269</v>
      </c>
      <c r="F4254" s="196" t="s">
        <v>7</v>
      </c>
      <c r="G4254" s="196" t="s">
        <v>210</v>
      </c>
      <c r="H4254" s="196">
        <v>5</v>
      </c>
      <c r="I4254" s="196" t="s">
        <v>214</v>
      </c>
      <c r="J4254" s="196">
        <v>51</v>
      </c>
      <c r="K4254" s="448"/>
      <c r="L4254" s="196"/>
      <c r="M4254" s="196"/>
      <c r="N4254" s="216">
        <v>255</v>
      </c>
      <c r="O4254" s="216">
        <v>0</v>
      </c>
      <c r="P4254" s="216">
        <v>0</v>
      </c>
      <c r="Q4254" s="335">
        <v>0</v>
      </c>
      <c r="R4254" s="234"/>
    </row>
    <row r="4255" spans="2:18" x14ac:dyDescent="0.25">
      <c r="B4255" s="232">
        <v>4250</v>
      </c>
      <c r="C4255" s="315">
        <v>45558</v>
      </c>
      <c r="D4255" s="195" t="s">
        <v>254</v>
      </c>
      <c r="E4255" s="196" t="s">
        <v>159</v>
      </c>
      <c r="F4255" s="196" t="s">
        <v>7</v>
      </c>
      <c r="G4255" s="196" t="s">
        <v>159</v>
      </c>
      <c r="H4255" s="196">
        <v>10</v>
      </c>
      <c r="I4255" s="196" t="s">
        <v>66</v>
      </c>
      <c r="J4255" s="196">
        <v>8</v>
      </c>
      <c r="K4255" s="448"/>
      <c r="L4255" s="196" t="s">
        <v>356</v>
      </c>
      <c r="M4255" s="196"/>
      <c r="N4255" s="216">
        <v>0</v>
      </c>
      <c r="O4255" s="216">
        <v>0</v>
      </c>
      <c r="P4255" s="216">
        <v>80</v>
      </c>
      <c r="Q4255" s="335">
        <v>0</v>
      </c>
      <c r="R4255" s="234"/>
    </row>
    <row r="4256" spans="2:18" x14ac:dyDescent="0.25">
      <c r="B4256" s="232">
        <v>4251</v>
      </c>
      <c r="C4256" s="315">
        <v>45558</v>
      </c>
      <c r="D4256" s="195" t="s">
        <v>352</v>
      </c>
      <c r="E4256" s="196" t="s">
        <v>176</v>
      </c>
      <c r="F4256" s="196" t="s">
        <v>7</v>
      </c>
      <c r="G4256" s="196" t="s">
        <v>209</v>
      </c>
      <c r="H4256" s="196">
        <v>7</v>
      </c>
      <c r="I4256" s="196"/>
      <c r="J4256" s="196"/>
      <c r="K4256" s="448"/>
      <c r="L4256" s="196"/>
      <c r="M4256" s="196"/>
      <c r="N4256" s="216">
        <v>0</v>
      </c>
      <c r="O4256" s="216">
        <v>0</v>
      </c>
      <c r="P4256" s="216">
        <v>0</v>
      </c>
      <c r="Q4256" s="335">
        <v>0</v>
      </c>
      <c r="R4256" s="234"/>
    </row>
    <row r="4257" spans="2:18" x14ac:dyDescent="0.25">
      <c r="B4257" s="232">
        <v>4252</v>
      </c>
      <c r="C4257" s="315">
        <v>45558</v>
      </c>
      <c r="D4257" s="195" t="s">
        <v>175</v>
      </c>
      <c r="E4257" s="196" t="s">
        <v>176</v>
      </c>
      <c r="F4257" s="196" t="s">
        <v>7</v>
      </c>
      <c r="G4257" s="196" t="s">
        <v>209</v>
      </c>
      <c r="H4257" s="196">
        <v>7</v>
      </c>
      <c r="I4257" s="196" t="s">
        <v>214</v>
      </c>
      <c r="J4257" s="196">
        <v>59</v>
      </c>
      <c r="K4257" s="448"/>
      <c r="L4257" s="196"/>
      <c r="M4257" s="196"/>
      <c r="N4257" s="216">
        <v>413</v>
      </c>
      <c r="O4257" s="216">
        <v>0</v>
      </c>
      <c r="P4257" s="216">
        <v>0</v>
      </c>
      <c r="Q4257" s="335">
        <v>0</v>
      </c>
      <c r="R4257" s="234"/>
    </row>
    <row r="4258" spans="2:18" x14ac:dyDescent="0.25">
      <c r="B4258" s="232">
        <v>4253</v>
      </c>
      <c r="C4258" s="315">
        <v>45558</v>
      </c>
      <c r="D4258" s="195" t="s">
        <v>171</v>
      </c>
      <c r="E4258" s="196" t="s">
        <v>159</v>
      </c>
      <c r="F4258" s="196" t="s">
        <v>7</v>
      </c>
      <c r="G4258" s="196" t="s">
        <v>159</v>
      </c>
      <c r="H4258" s="196">
        <v>11.2</v>
      </c>
      <c r="I4258" s="196"/>
      <c r="J4258" s="196"/>
      <c r="K4258" s="448"/>
      <c r="L4258" s="196"/>
      <c r="M4258" s="196"/>
      <c r="N4258" s="216">
        <v>0</v>
      </c>
      <c r="O4258" s="216">
        <v>0</v>
      </c>
      <c r="P4258" s="216">
        <v>0</v>
      </c>
      <c r="Q4258" s="335">
        <v>0</v>
      </c>
      <c r="R4258" s="234"/>
    </row>
    <row r="4259" spans="2:18" x14ac:dyDescent="0.25">
      <c r="B4259" s="232">
        <v>4254</v>
      </c>
      <c r="C4259" s="315">
        <v>45558</v>
      </c>
      <c r="D4259" s="195" t="s">
        <v>150</v>
      </c>
      <c r="E4259" s="196" t="s">
        <v>92</v>
      </c>
      <c r="F4259" s="196" t="s">
        <v>63</v>
      </c>
      <c r="G4259" s="196" t="s">
        <v>210</v>
      </c>
      <c r="H4259" s="196">
        <v>4.1500000000000004</v>
      </c>
      <c r="I4259" s="196" t="s">
        <v>215</v>
      </c>
      <c r="J4259" s="196">
        <v>22</v>
      </c>
      <c r="K4259" s="448">
        <v>714820</v>
      </c>
      <c r="L4259" s="196" t="s">
        <v>63</v>
      </c>
      <c r="M4259" s="196" t="s">
        <v>298</v>
      </c>
      <c r="N4259" s="216">
        <v>0</v>
      </c>
      <c r="O4259" s="216">
        <v>104.995</v>
      </c>
      <c r="P4259" s="216">
        <v>0</v>
      </c>
      <c r="Q4259" s="335">
        <v>0</v>
      </c>
      <c r="R4259" s="234"/>
    </row>
    <row r="4260" spans="2:18" x14ac:dyDescent="0.25">
      <c r="B4260" s="232">
        <v>4255</v>
      </c>
      <c r="C4260" s="315">
        <v>45558</v>
      </c>
      <c r="D4260" s="195" t="s">
        <v>148</v>
      </c>
      <c r="E4260" s="196" t="s">
        <v>92</v>
      </c>
      <c r="F4260" s="196" t="s">
        <v>63</v>
      </c>
      <c r="G4260" s="196" t="s">
        <v>210</v>
      </c>
      <c r="H4260" s="196">
        <v>4.1500000000000004</v>
      </c>
      <c r="I4260" s="196"/>
      <c r="J4260" s="196">
        <v>0</v>
      </c>
      <c r="K4260" s="448"/>
      <c r="L4260" s="196"/>
      <c r="M4260" s="196"/>
      <c r="N4260" s="216">
        <v>0</v>
      </c>
      <c r="O4260" s="216">
        <v>0</v>
      </c>
      <c r="P4260" s="216">
        <v>0</v>
      </c>
      <c r="Q4260" s="335">
        <v>0</v>
      </c>
      <c r="R4260" s="234"/>
    </row>
    <row r="4261" spans="2:18" x14ac:dyDescent="0.25">
      <c r="B4261" s="232">
        <v>4256</v>
      </c>
      <c r="C4261" s="315">
        <v>45558</v>
      </c>
      <c r="D4261" s="195" t="s">
        <v>177</v>
      </c>
      <c r="E4261" s="196" t="s">
        <v>159</v>
      </c>
      <c r="F4261" s="196" t="s">
        <v>8</v>
      </c>
      <c r="G4261" s="196" t="s">
        <v>159</v>
      </c>
      <c r="H4261" s="196">
        <v>11.6</v>
      </c>
      <c r="I4261" s="196" t="s">
        <v>66</v>
      </c>
      <c r="J4261" s="196">
        <v>5</v>
      </c>
      <c r="K4261" s="448"/>
      <c r="L4261" s="196" t="s">
        <v>356</v>
      </c>
      <c r="M4261" s="196"/>
      <c r="N4261" s="216">
        <v>0</v>
      </c>
      <c r="O4261" s="216">
        <v>0</v>
      </c>
      <c r="P4261" s="216">
        <v>58</v>
      </c>
      <c r="Q4261" s="335">
        <v>0</v>
      </c>
      <c r="R4261" s="234"/>
    </row>
    <row r="4262" spans="2:18" x14ac:dyDescent="0.25">
      <c r="B4262" s="232">
        <v>4257</v>
      </c>
      <c r="C4262" s="315">
        <v>45558</v>
      </c>
      <c r="D4262" s="195" t="s">
        <v>139</v>
      </c>
      <c r="E4262" s="196" t="s">
        <v>92</v>
      </c>
      <c r="F4262" s="196" t="s">
        <v>2</v>
      </c>
      <c r="G4262" s="196" t="s">
        <v>209</v>
      </c>
      <c r="H4262" s="196">
        <v>7</v>
      </c>
      <c r="I4262" s="196" t="s">
        <v>214</v>
      </c>
      <c r="J4262" s="196">
        <v>55</v>
      </c>
      <c r="K4262" s="448">
        <v>712600</v>
      </c>
      <c r="L4262" s="196" t="s">
        <v>2</v>
      </c>
      <c r="M4262" s="196" t="s">
        <v>297</v>
      </c>
      <c r="N4262" s="216">
        <v>385</v>
      </c>
      <c r="O4262" s="216">
        <v>0</v>
      </c>
      <c r="P4262" s="216">
        <v>0</v>
      </c>
      <c r="Q4262" s="335">
        <v>0</v>
      </c>
      <c r="R4262" s="234"/>
    </row>
    <row r="4263" spans="2:18" x14ac:dyDescent="0.25">
      <c r="B4263" s="232">
        <v>4258</v>
      </c>
      <c r="C4263" s="315">
        <v>45558</v>
      </c>
      <c r="D4263" s="195" t="s">
        <v>140</v>
      </c>
      <c r="E4263" s="196" t="s">
        <v>92</v>
      </c>
      <c r="F4263" s="196" t="s">
        <v>2</v>
      </c>
      <c r="G4263" s="196" t="s">
        <v>209</v>
      </c>
      <c r="H4263" s="196">
        <v>7</v>
      </c>
      <c r="I4263" s="196"/>
      <c r="J4263" s="196">
        <v>0</v>
      </c>
      <c r="K4263" s="448"/>
      <c r="L4263" s="196"/>
      <c r="M4263" s="196"/>
      <c r="N4263" s="216">
        <v>0</v>
      </c>
      <c r="O4263" s="216">
        <v>0</v>
      </c>
      <c r="P4263" s="216">
        <v>0</v>
      </c>
      <c r="Q4263" s="335">
        <v>0</v>
      </c>
      <c r="R4263" s="234"/>
    </row>
    <row r="4264" spans="2:18" x14ac:dyDescent="0.25">
      <c r="B4264" s="232">
        <v>4259</v>
      </c>
      <c r="C4264" s="315">
        <v>45558</v>
      </c>
      <c r="D4264" s="195" t="s">
        <v>141</v>
      </c>
      <c r="E4264" s="196" t="s">
        <v>92</v>
      </c>
      <c r="F4264" s="196" t="s">
        <v>2</v>
      </c>
      <c r="G4264" s="196" t="s">
        <v>209</v>
      </c>
      <c r="H4264" s="196">
        <v>7</v>
      </c>
      <c r="I4264" s="196"/>
      <c r="J4264" s="196">
        <v>0</v>
      </c>
      <c r="K4264" s="448"/>
      <c r="L4264" s="196"/>
      <c r="M4264" s="196"/>
      <c r="N4264" s="216">
        <v>0</v>
      </c>
      <c r="O4264" s="216">
        <v>0</v>
      </c>
      <c r="P4264" s="216">
        <v>0</v>
      </c>
      <c r="Q4264" s="335">
        <v>0</v>
      </c>
      <c r="R4264" s="234"/>
    </row>
    <row r="4265" spans="2:18" x14ac:dyDescent="0.25">
      <c r="B4265" s="232">
        <v>4260</v>
      </c>
      <c r="C4265" s="315">
        <v>45558</v>
      </c>
      <c r="D4265" s="195" t="s">
        <v>252</v>
      </c>
      <c r="E4265" s="196" t="s">
        <v>92</v>
      </c>
      <c r="F4265" s="196" t="s">
        <v>2</v>
      </c>
      <c r="G4265" s="196" t="s">
        <v>209</v>
      </c>
      <c r="H4265" s="196">
        <v>7</v>
      </c>
      <c r="I4265" s="196" t="s">
        <v>214</v>
      </c>
      <c r="J4265" s="196">
        <v>55</v>
      </c>
      <c r="K4265" s="448">
        <v>711600</v>
      </c>
      <c r="L4265" s="196" t="s">
        <v>2</v>
      </c>
      <c r="M4265" s="196" t="s">
        <v>297</v>
      </c>
      <c r="N4265" s="216">
        <v>385</v>
      </c>
      <c r="O4265" s="216">
        <v>0</v>
      </c>
      <c r="P4265" s="216">
        <v>0</v>
      </c>
      <c r="Q4265" s="335">
        <v>0</v>
      </c>
      <c r="R4265" s="234"/>
    </row>
    <row r="4266" spans="2:18" x14ac:dyDescent="0.25">
      <c r="B4266" s="232">
        <v>4261</v>
      </c>
      <c r="C4266" s="315">
        <v>45558</v>
      </c>
      <c r="D4266" s="195" t="s">
        <v>259</v>
      </c>
      <c r="E4266" s="196" t="s">
        <v>92</v>
      </c>
      <c r="F4266" s="196" t="s">
        <v>2</v>
      </c>
      <c r="G4266" s="196" t="s">
        <v>209</v>
      </c>
      <c r="H4266" s="196">
        <v>7</v>
      </c>
      <c r="I4266" s="196" t="s">
        <v>214</v>
      </c>
      <c r="J4266" s="196">
        <v>55</v>
      </c>
      <c r="K4266" s="448">
        <v>711600</v>
      </c>
      <c r="L4266" s="196" t="s">
        <v>2</v>
      </c>
      <c r="M4266" s="196" t="s">
        <v>297</v>
      </c>
      <c r="N4266" s="216">
        <v>385</v>
      </c>
      <c r="O4266" s="216">
        <v>0</v>
      </c>
      <c r="P4266" s="216">
        <v>0</v>
      </c>
      <c r="Q4266" s="335">
        <v>0</v>
      </c>
      <c r="R4266" s="234"/>
    </row>
    <row r="4267" spans="2:18" x14ac:dyDescent="0.25">
      <c r="B4267" s="232">
        <v>4262</v>
      </c>
      <c r="C4267" s="315">
        <v>45558</v>
      </c>
      <c r="D4267" s="195" t="s">
        <v>260</v>
      </c>
      <c r="E4267" s="196" t="s">
        <v>92</v>
      </c>
      <c r="F4267" s="196" t="s">
        <v>2</v>
      </c>
      <c r="G4267" s="196" t="s">
        <v>209</v>
      </c>
      <c r="H4267" s="196">
        <v>7</v>
      </c>
      <c r="I4267" s="196"/>
      <c r="J4267" s="196">
        <v>0</v>
      </c>
      <c r="K4267" s="448"/>
      <c r="L4267" s="196"/>
      <c r="M4267" s="196"/>
      <c r="N4267" s="216">
        <v>0</v>
      </c>
      <c r="O4267" s="216">
        <v>0</v>
      </c>
      <c r="P4267" s="216">
        <v>0</v>
      </c>
      <c r="Q4267" s="335">
        <v>0</v>
      </c>
      <c r="R4267" s="234"/>
    </row>
    <row r="4268" spans="2:18" x14ac:dyDescent="0.25">
      <c r="B4268" s="232">
        <v>4263</v>
      </c>
      <c r="C4268" s="315">
        <v>45558</v>
      </c>
      <c r="D4268" s="195" t="s">
        <v>379</v>
      </c>
      <c r="E4268" s="196" t="s">
        <v>269</v>
      </c>
      <c r="F4268" s="196" t="s">
        <v>381</v>
      </c>
      <c r="G4268" s="196" t="s">
        <v>210</v>
      </c>
      <c r="H4268" s="196">
        <v>4.1500000000000004</v>
      </c>
      <c r="I4268" s="196" t="s">
        <v>214</v>
      </c>
      <c r="J4268" s="196">
        <v>24</v>
      </c>
      <c r="K4268" s="448">
        <v>719500</v>
      </c>
      <c r="L4268" s="196" t="s">
        <v>381</v>
      </c>
      <c r="M4268" s="196" t="s">
        <v>298</v>
      </c>
      <c r="N4268" s="216">
        <v>99.600000000000009</v>
      </c>
      <c r="O4268" s="216">
        <v>0</v>
      </c>
      <c r="P4268" s="216">
        <v>0</v>
      </c>
      <c r="Q4268" s="335">
        <v>0</v>
      </c>
      <c r="R4268" s="234"/>
    </row>
    <row r="4269" spans="2:18" x14ac:dyDescent="0.25">
      <c r="B4269" s="232">
        <v>4264</v>
      </c>
      <c r="C4269" s="315">
        <v>45558</v>
      </c>
      <c r="D4269" s="195" t="s">
        <v>380</v>
      </c>
      <c r="E4269" s="196" t="s">
        <v>269</v>
      </c>
      <c r="F4269" s="196" t="s">
        <v>381</v>
      </c>
      <c r="G4269" s="196" t="s">
        <v>210</v>
      </c>
      <c r="H4269" s="196">
        <v>4.1500000000000004</v>
      </c>
      <c r="I4269" s="196" t="s">
        <v>214</v>
      </c>
      <c r="J4269" s="196">
        <v>23</v>
      </c>
      <c r="K4269" s="448">
        <v>719500</v>
      </c>
      <c r="L4269" s="196" t="s">
        <v>381</v>
      </c>
      <c r="M4269" s="196" t="s">
        <v>298</v>
      </c>
      <c r="N4269" s="216">
        <v>95.45</v>
      </c>
      <c r="O4269" s="216">
        <v>0</v>
      </c>
      <c r="P4269" s="216">
        <v>0</v>
      </c>
      <c r="Q4269" s="335">
        <v>0</v>
      </c>
      <c r="R4269" s="234"/>
    </row>
    <row r="4270" spans="2:18" x14ac:dyDescent="0.25">
      <c r="B4270" s="232">
        <v>4265</v>
      </c>
      <c r="C4270" s="315">
        <v>45558</v>
      </c>
      <c r="D4270" s="195" t="s">
        <v>489</v>
      </c>
      <c r="E4270" s="196" t="s">
        <v>269</v>
      </c>
      <c r="F4270" s="196" t="s">
        <v>381</v>
      </c>
      <c r="G4270" s="196" t="s">
        <v>210</v>
      </c>
      <c r="H4270" s="196">
        <v>4.1500000000000004</v>
      </c>
      <c r="I4270" s="196" t="s">
        <v>214</v>
      </c>
      <c r="J4270" s="196">
        <v>23</v>
      </c>
      <c r="K4270" s="448">
        <v>719500</v>
      </c>
      <c r="L4270" s="196" t="s">
        <v>381</v>
      </c>
      <c r="M4270" s="196" t="s">
        <v>298</v>
      </c>
      <c r="N4270" s="216">
        <v>95.45</v>
      </c>
      <c r="O4270" s="216">
        <v>0</v>
      </c>
      <c r="P4270" s="216">
        <v>0</v>
      </c>
      <c r="Q4270" s="335">
        <v>0</v>
      </c>
      <c r="R4270" s="234"/>
    </row>
    <row r="4271" spans="2:18" x14ac:dyDescent="0.25">
      <c r="B4271" s="232">
        <v>4266</v>
      </c>
      <c r="C4271" s="315">
        <v>45558</v>
      </c>
      <c r="D4271" s="195" t="s">
        <v>96</v>
      </c>
      <c r="E4271" s="196" t="s">
        <v>159</v>
      </c>
      <c r="F4271" s="196" t="s">
        <v>1</v>
      </c>
      <c r="G4271" s="196" t="s">
        <v>159</v>
      </c>
      <c r="H4271" s="196">
        <v>11.8</v>
      </c>
      <c r="I4271" s="196" t="s">
        <v>66</v>
      </c>
      <c r="J4271" s="196">
        <v>5</v>
      </c>
      <c r="K4271" s="448"/>
      <c r="L4271" s="196" t="s">
        <v>356</v>
      </c>
      <c r="M4271" s="196"/>
      <c r="N4271" s="216">
        <v>0</v>
      </c>
      <c r="O4271" s="216">
        <v>0</v>
      </c>
      <c r="P4271" s="216">
        <v>59</v>
      </c>
      <c r="Q4271" s="335">
        <v>0</v>
      </c>
      <c r="R4271" s="234"/>
    </row>
    <row r="4272" spans="2:18" x14ac:dyDescent="0.25">
      <c r="B4272" s="232">
        <v>4267</v>
      </c>
      <c r="C4272" s="315">
        <v>45558</v>
      </c>
      <c r="D4272" s="195" t="s">
        <v>128</v>
      </c>
      <c r="E4272" s="196" t="s">
        <v>159</v>
      </c>
      <c r="F4272" s="196" t="s">
        <v>1</v>
      </c>
      <c r="G4272" s="196" t="s">
        <v>159</v>
      </c>
      <c r="H4272" s="196">
        <v>11.8</v>
      </c>
      <c r="I4272" s="196" t="s">
        <v>66</v>
      </c>
      <c r="J4272" s="196">
        <v>2</v>
      </c>
      <c r="K4272" s="448"/>
      <c r="L4272" s="196" t="s">
        <v>356</v>
      </c>
      <c r="M4272" s="196"/>
      <c r="N4272" s="216">
        <v>0</v>
      </c>
      <c r="O4272" s="216">
        <v>0</v>
      </c>
      <c r="P4272" s="216">
        <v>23.6</v>
      </c>
      <c r="Q4272" s="335">
        <v>0</v>
      </c>
      <c r="R4272" s="234"/>
    </row>
    <row r="4273" spans="2:18" x14ac:dyDescent="0.25">
      <c r="B4273" s="314">
        <v>4268</v>
      </c>
      <c r="C4273" s="315">
        <v>45558</v>
      </c>
      <c r="D4273" s="316" t="s">
        <v>467</v>
      </c>
      <c r="E4273" s="198" t="s">
        <v>159</v>
      </c>
      <c r="F4273" s="198" t="s">
        <v>63</v>
      </c>
      <c r="G4273" s="198" t="s">
        <v>159</v>
      </c>
      <c r="H4273" s="198">
        <v>13</v>
      </c>
      <c r="I4273" s="198" t="s">
        <v>66</v>
      </c>
      <c r="J4273" s="198">
        <v>4</v>
      </c>
      <c r="K4273" s="450"/>
      <c r="L4273" s="198" t="s">
        <v>356</v>
      </c>
      <c r="M4273" s="198"/>
      <c r="N4273" s="218">
        <v>0</v>
      </c>
      <c r="O4273" s="218">
        <v>0</v>
      </c>
      <c r="P4273" s="218">
        <v>52</v>
      </c>
      <c r="Q4273" s="336">
        <v>0</v>
      </c>
      <c r="R4273" s="317"/>
    </row>
    <row r="4274" spans="2:18" x14ac:dyDescent="0.25">
      <c r="B4274" s="232">
        <v>4269</v>
      </c>
      <c r="C4274" s="315">
        <v>45559</v>
      </c>
      <c r="D4274" s="195" t="s">
        <v>505</v>
      </c>
      <c r="E4274" s="196" t="s">
        <v>130</v>
      </c>
      <c r="F4274" s="196" t="s">
        <v>130</v>
      </c>
      <c r="G4274" s="196" t="s">
        <v>304</v>
      </c>
      <c r="H4274" s="196">
        <v>1</v>
      </c>
      <c r="I4274" s="196" t="s">
        <v>303</v>
      </c>
      <c r="J4274" s="196">
        <v>56</v>
      </c>
      <c r="K4274" s="448"/>
      <c r="L4274" s="196"/>
      <c r="M4274" s="196" t="s">
        <v>514</v>
      </c>
      <c r="N4274" s="216">
        <v>0</v>
      </c>
      <c r="O4274" s="216">
        <v>0</v>
      </c>
      <c r="P4274" s="216">
        <v>0</v>
      </c>
      <c r="Q4274" s="335">
        <v>0</v>
      </c>
      <c r="R4274" s="234"/>
    </row>
    <row r="4275" spans="2:18" x14ac:dyDescent="0.25">
      <c r="B4275" s="232">
        <v>4270</v>
      </c>
      <c r="C4275" s="315">
        <v>45559</v>
      </c>
      <c r="D4275" s="195" t="s">
        <v>474</v>
      </c>
      <c r="E4275" s="196" t="s">
        <v>92</v>
      </c>
      <c r="F4275" s="196" t="s">
        <v>470</v>
      </c>
      <c r="G4275" s="196" t="s">
        <v>210</v>
      </c>
      <c r="H4275" s="196">
        <v>4.2</v>
      </c>
      <c r="I4275" s="196" t="s">
        <v>215</v>
      </c>
      <c r="J4275" s="196">
        <v>46</v>
      </c>
      <c r="K4275" s="448"/>
      <c r="L4275" s="196"/>
      <c r="M4275" s="196"/>
      <c r="N4275" s="216">
        <v>0</v>
      </c>
      <c r="O4275" s="216">
        <v>222.18</v>
      </c>
      <c r="P4275" s="216">
        <v>0</v>
      </c>
      <c r="Q4275" s="335">
        <v>0</v>
      </c>
      <c r="R4275" s="234"/>
    </row>
    <row r="4276" spans="2:18" x14ac:dyDescent="0.25">
      <c r="B4276" s="232">
        <v>4271</v>
      </c>
      <c r="C4276" s="315">
        <v>45559</v>
      </c>
      <c r="D4276" s="195" t="s">
        <v>475</v>
      </c>
      <c r="E4276" s="196" t="s">
        <v>92</v>
      </c>
      <c r="F4276" s="196" t="s">
        <v>470</v>
      </c>
      <c r="G4276" s="196" t="s">
        <v>210</v>
      </c>
      <c r="H4276" s="196">
        <v>4.2</v>
      </c>
      <c r="I4276" s="196" t="s">
        <v>215</v>
      </c>
      <c r="J4276" s="196">
        <v>42</v>
      </c>
      <c r="K4276" s="448"/>
      <c r="L4276" s="196"/>
      <c r="M4276" s="196"/>
      <c r="N4276" s="216">
        <v>0</v>
      </c>
      <c r="O4276" s="216">
        <v>202.85999999999999</v>
      </c>
      <c r="P4276" s="216">
        <v>0</v>
      </c>
      <c r="Q4276" s="335">
        <v>0</v>
      </c>
      <c r="R4276" s="234"/>
    </row>
    <row r="4277" spans="2:18" x14ac:dyDescent="0.25">
      <c r="B4277" s="232">
        <v>4272</v>
      </c>
      <c r="C4277" s="315">
        <v>45559</v>
      </c>
      <c r="D4277" s="195" t="s">
        <v>116</v>
      </c>
      <c r="E4277" s="196" t="s">
        <v>92</v>
      </c>
      <c r="F4277" s="196" t="s">
        <v>1</v>
      </c>
      <c r="G4277" s="196" t="s">
        <v>209</v>
      </c>
      <c r="H4277" s="196">
        <v>6.65</v>
      </c>
      <c r="I4277" s="196" t="s">
        <v>215</v>
      </c>
      <c r="J4277" s="196">
        <v>19</v>
      </c>
      <c r="K4277" s="448"/>
      <c r="L4277" s="196"/>
      <c r="M4277" s="196"/>
      <c r="N4277" s="216">
        <v>0</v>
      </c>
      <c r="O4277" s="216">
        <v>145.30250000000001</v>
      </c>
      <c r="P4277" s="216">
        <v>0</v>
      </c>
      <c r="Q4277" s="335">
        <v>0</v>
      </c>
      <c r="R4277" s="234"/>
    </row>
    <row r="4278" spans="2:18" x14ac:dyDescent="0.25">
      <c r="B4278" s="232">
        <v>4273</v>
      </c>
      <c r="C4278" s="315">
        <v>45559</v>
      </c>
      <c r="D4278" s="195" t="s">
        <v>94</v>
      </c>
      <c r="E4278" s="196" t="s">
        <v>92</v>
      </c>
      <c r="F4278" s="196" t="s">
        <v>1</v>
      </c>
      <c r="G4278" s="196" t="s">
        <v>209</v>
      </c>
      <c r="H4278" s="196">
        <v>6.65</v>
      </c>
      <c r="I4278" s="196" t="s">
        <v>215</v>
      </c>
      <c r="J4278" s="196">
        <v>20</v>
      </c>
      <c r="K4278" s="448"/>
      <c r="L4278" s="196"/>
      <c r="M4278" s="196"/>
      <c r="N4278" s="216">
        <v>0</v>
      </c>
      <c r="O4278" s="216">
        <v>152.94999999999999</v>
      </c>
      <c r="P4278" s="216">
        <v>0</v>
      </c>
      <c r="Q4278" s="335">
        <v>0</v>
      </c>
      <c r="R4278" s="234"/>
    </row>
    <row r="4279" spans="2:18" x14ac:dyDescent="0.25">
      <c r="B4279" s="232">
        <v>4274</v>
      </c>
      <c r="C4279" s="315">
        <v>45559</v>
      </c>
      <c r="D4279" s="195" t="s">
        <v>91</v>
      </c>
      <c r="E4279" s="196" t="s">
        <v>92</v>
      </c>
      <c r="F4279" s="196" t="s">
        <v>1</v>
      </c>
      <c r="G4279" s="196" t="s">
        <v>209</v>
      </c>
      <c r="H4279" s="196">
        <v>6.65</v>
      </c>
      <c r="I4279" s="196" t="s">
        <v>284</v>
      </c>
      <c r="J4279" s="196">
        <v>27</v>
      </c>
      <c r="K4279" s="448">
        <v>716676</v>
      </c>
      <c r="L4279" s="196"/>
      <c r="M4279" s="196"/>
      <c r="N4279" s="216">
        <f t="shared" ref="N4279" si="277">IF(I4279=$N$5,J4279*H4279,0)</f>
        <v>0</v>
      </c>
      <c r="O4279" s="216">
        <f t="shared" ref="O4279" si="278">IF(I4279=$O$5,J4279*H4279,0)*1.15</f>
        <v>0</v>
      </c>
      <c r="P4279" s="216">
        <f t="shared" ref="P4279" si="279">IF(I4279=$P$5,J4279*H4279,0)</f>
        <v>0</v>
      </c>
      <c r="Q4279" s="335">
        <f t="shared" ref="Q4279" si="280">IF(I4279=$Q$5,J4279*H4279,0)</f>
        <v>0</v>
      </c>
      <c r="R4279" s="234"/>
    </row>
    <row r="4280" spans="2:18" x14ac:dyDescent="0.25">
      <c r="B4280" s="232">
        <v>4275</v>
      </c>
      <c r="C4280" s="315">
        <v>45559</v>
      </c>
      <c r="D4280" s="195" t="s">
        <v>154</v>
      </c>
      <c r="E4280" s="196" t="s">
        <v>92</v>
      </c>
      <c r="F4280" s="196" t="s">
        <v>62</v>
      </c>
      <c r="G4280" s="196" t="s">
        <v>210</v>
      </c>
      <c r="H4280" s="196">
        <v>4.1500000000000004</v>
      </c>
      <c r="I4280" s="196" t="s">
        <v>215</v>
      </c>
      <c r="J4280" s="196">
        <v>42</v>
      </c>
      <c r="K4280" s="448"/>
      <c r="L4280" s="196"/>
      <c r="M4280" s="196"/>
      <c r="N4280" s="216">
        <v>0</v>
      </c>
      <c r="O4280" s="216">
        <v>200.44499999999999</v>
      </c>
      <c r="P4280" s="216">
        <v>0</v>
      </c>
      <c r="Q4280" s="335">
        <v>0</v>
      </c>
      <c r="R4280" s="234"/>
    </row>
    <row r="4281" spans="2:18" x14ac:dyDescent="0.25">
      <c r="B4281" s="232">
        <v>4276</v>
      </c>
      <c r="C4281" s="315">
        <v>45559</v>
      </c>
      <c r="D4281" s="195" t="s">
        <v>155</v>
      </c>
      <c r="E4281" s="196" t="s">
        <v>92</v>
      </c>
      <c r="F4281" s="196" t="s">
        <v>62</v>
      </c>
      <c r="G4281" s="196" t="s">
        <v>210</v>
      </c>
      <c r="H4281" s="196">
        <v>4.1500000000000004</v>
      </c>
      <c r="I4281" s="196" t="s">
        <v>215</v>
      </c>
      <c r="J4281" s="196">
        <v>41</v>
      </c>
      <c r="K4281" s="448"/>
      <c r="L4281" s="196"/>
      <c r="M4281" s="196"/>
      <c r="N4281" s="216">
        <v>0</v>
      </c>
      <c r="O4281" s="216">
        <v>195.67249999999999</v>
      </c>
      <c r="P4281" s="216">
        <v>0</v>
      </c>
      <c r="Q4281" s="335">
        <v>0</v>
      </c>
      <c r="R4281" s="234"/>
    </row>
    <row r="4282" spans="2:18" x14ac:dyDescent="0.25">
      <c r="B4282" s="232">
        <v>4277</v>
      </c>
      <c r="C4282" s="315">
        <v>45559</v>
      </c>
      <c r="D4282" s="195" t="s">
        <v>426</v>
      </c>
      <c r="E4282" s="196" t="s">
        <v>159</v>
      </c>
      <c r="F4282" s="196" t="s">
        <v>381</v>
      </c>
      <c r="G4282" s="196" t="s">
        <v>159</v>
      </c>
      <c r="H4282" s="196">
        <v>10</v>
      </c>
      <c r="I4282" s="196" t="s">
        <v>66</v>
      </c>
      <c r="J4282" s="196">
        <v>5</v>
      </c>
      <c r="K4282" s="448"/>
      <c r="L4282" s="196"/>
      <c r="M4282" s="196"/>
      <c r="N4282" s="216">
        <v>0</v>
      </c>
      <c r="O4282" s="216">
        <v>0</v>
      </c>
      <c r="P4282" s="216">
        <v>50</v>
      </c>
      <c r="Q4282" s="335">
        <v>0</v>
      </c>
      <c r="R4282" s="234"/>
    </row>
    <row r="4283" spans="2:18" x14ac:dyDescent="0.25">
      <c r="B4283" s="232">
        <v>4278</v>
      </c>
      <c r="C4283" s="315">
        <v>45559</v>
      </c>
      <c r="D4283" s="195" t="s">
        <v>277</v>
      </c>
      <c r="E4283" s="196" t="s">
        <v>176</v>
      </c>
      <c r="F4283" s="196" t="s">
        <v>7</v>
      </c>
      <c r="G4283" s="196" t="s">
        <v>209</v>
      </c>
      <c r="H4283" s="196">
        <v>7</v>
      </c>
      <c r="I4283" s="196" t="s">
        <v>214</v>
      </c>
      <c r="J4283" s="196">
        <v>49</v>
      </c>
      <c r="K4283" s="448"/>
      <c r="L4283" s="196"/>
      <c r="M4283" s="196"/>
      <c r="N4283" s="216">
        <v>343</v>
      </c>
      <c r="O4283" s="216">
        <v>0</v>
      </c>
      <c r="P4283" s="216">
        <v>0</v>
      </c>
      <c r="Q4283" s="335">
        <v>0</v>
      </c>
      <c r="R4283" s="234"/>
    </row>
    <row r="4284" spans="2:18" x14ac:dyDescent="0.25">
      <c r="B4284" s="232">
        <v>4279</v>
      </c>
      <c r="C4284" s="315">
        <v>45559</v>
      </c>
      <c r="D4284" s="195" t="s">
        <v>261</v>
      </c>
      <c r="E4284" s="196" t="s">
        <v>269</v>
      </c>
      <c r="F4284" s="196" t="s">
        <v>7</v>
      </c>
      <c r="G4284" s="196" t="s">
        <v>210</v>
      </c>
      <c r="H4284" s="196">
        <v>5</v>
      </c>
      <c r="I4284" s="196" t="s">
        <v>214</v>
      </c>
      <c r="J4284" s="196">
        <v>39</v>
      </c>
      <c r="K4284" s="448"/>
      <c r="L4284" s="196"/>
      <c r="M4284" s="196"/>
      <c r="N4284" s="216">
        <v>195</v>
      </c>
      <c r="O4284" s="216">
        <v>0</v>
      </c>
      <c r="P4284" s="216">
        <v>0</v>
      </c>
      <c r="Q4284" s="335">
        <v>0</v>
      </c>
      <c r="R4284" s="234"/>
    </row>
    <row r="4285" spans="2:18" x14ac:dyDescent="0.25">
      <c r="B4285" s="232">
        <v>4280</v>
      </c>
      <c r="C4285" s="315">
        <v>45559</v>
      </c>
      <c r="D4285" s="195" t="s">
        <v>254</v>
      </c>
      <c r="E4285" s="196" t="s">
        <v>159</v>
      </c>
      <c r="F4285" s="196" t="s">
        <v>7</v>
      </c>
      <c r="G4285" s="196" t="s">
        <v>159</v>
      </c>
      <c r="H4285" s="196">
        <v>10</v>
      </c>
      <c r="I4285" s="196" t="s">
        <v>66</v>
      </c>
      <c r="J4285" s="221">
        <v>7</v>
      </c>
      <c r="K4285" s="448"/>
      <c r="L4285" s="196"/>
      <c r="M4285" s="196"/>
      <c r="N4285" s="216">
        <v>0</v>
      </c>
      <c r="O4285" s="216">
        <v>0</v>
      </c>
      <c r="P4285" s="216">
        <v>70</v>
      </c>
      <c r="Q4285" s="335">
        <v>0</v>
      </c>
      <c r="R4285" s="234"/>
    </row>
    <row r="4286" spans="2:18" x14ac:dyDescent="0.25">
      <c r="B4286" s="232">
        <v>4281</v>
      </c>
      <c r="C4286" s="315">
        <v>45559</v>
      </c>
      <c r="D4286" s="195" t="s">
        <v>352</v>
      </c>
      <c r="E4286" s="196" t="s">
        <v>176</v>
      </c>
      <c r="F4286" s="196" t="s">
        <v>7</v>
      </c>
      <c r="G4286" s="196" t="s">
        <v>209</v>
      </c>
      <c r="H4286" s="196">
        <v>7</v>
      </c>
      <c r="I4286" s="196"/>
      <c r="J4286" s="196"/>
      <c r="K4286" s="448"/>
      <c r="L4286" s="196"/>
      <c r="M4286" s="196"/>
      <c r="N4286" s="216">
        <v>0</v>
      </c>
      <c r="O4286" s="216">
        <v>0</v>
      </c>
      <c r="P4286" s="216">
        <v>0</v>
      </c>
      <c r="Q4286" s="335">
        <v>0</v>
      </c>
      <c r="R4286" s="234"/>
    </row>
    <row r="4287" spans="2:18" x14ac:dyDescent="0.25">
      <c r="B4287" s="232">
        <v>4282</v>
      </c>
      <c r="C4287" s="315">
        <v>45559</v>
      </c>
      <c r="D4287" s="195" t="s">
        <v>175</v>
      </c>
      <c r="E4287" s="196" t="s">
        <v>176</v>
      </c>
      <c r="F4287" s="196" t="s">
        <v>7</v>
      </c>
      <c r="G4287" s="196" t="s">
        <v>209</v>
      </c>
      <c r="H4287" s="196">
        <v>7</v>
      </c>
      <c r="I4287" s="196" t="s">
        <v>214</v>
      </c>
      <c r="J4287" s="196">
        <v>28</v>
      </c>
      <c r="K4287" s="448"/>
      <c r="L4287" s="196"/>
      <c r="M4287" s="196"/>
      <c r="N4287" s="216">
        <v>196</v>
      </c>
      <c r="O4287" s="216">
        <v>0</v>
      </c>
      <c r="P4287" s="216">
        <v>0</v>
      </c>
      <c r="Q4287" s="335">
        <v>0</v>
      </c>
      <c r="R4287" s="234"/>
    </row>
    <row r="4288" spans="2:18" x14ac:dyDescent="0.25">
      <c r="B4288" s="232">
        <v>4283</v>
      </c>
      <c r="C4288" s="315">
        <v>45559</v>
      </c>
      <c r="D4288" s="195" t="s">
        <v>171</v>
      </c>
      <c r="E4288" s="196" t="s">
        <v>159</v>
      </c>
      <c r="F4288" s="196" t="s">
        <v>7</v>
      </c>
      <c r="G4288" s="196" t="s">
        <v>159</v>
      </c>
      <c r="H4288" s="196">
        <v>11.2</v>
      </c>
      <c r="I4288" s="196"/>
      <c r="J4288" s="196"/>
      <c r="K4288" s="448"/>
      <c r="L4288" s="196"/>
      <c r="M4288" s="196"/>
      <c r="N4288" s="216">
        <v>0</v>
      </c>
      <c r="O4288" s="216">
        <v>0</v>
      </c>
      <c r="P4288" s="216">
        <v>0</v>
      </c>
      <c r="Q4288" s="335">
        <v>0</v>
      </c>
      <c r="R4288" s="234"/>
    </row>
    <row r="4289" spans="2:18" x14ac:dyDescent="0.25">
      <c r="B4289" s="232">
        <v>4284</v>
      </c>
      <c r="C4289" s="315">
        <v>45559</v>
      </c>
      <c r="D4289" s="195" t="s">
        <v>150</v>
      </c>
      <c r="E4289" s="196" t="s">
        <v>92</v>
      </c>
      <c r="F4289" s="196" t="s">
        <v>63</v>
      </c>
      <c r="G4289" s="196" t="s">
        <v>210</v>
      </c>
      <c r="H4289" s="196">
        <v>4.1500000000000004</v>
      </c>
      <c r="I4289" s="196" t="s">
        <v>215</v>
      </c>
      <c r="J4289" s="196">
        <v>24</v>
      </c>
      <c r="K4289" s="448"/>
      <c r="L4289" s="196"/>
      <c r="M4289" s="196"/>
      <c r="N4289" s="216">
        <v>0</v>
      </c>
      <c r="O4289" s="216">
        <v>114.54</v>
      </c>
      <c r="P4289" s="216">
        <v>0</v>
      </c>
      <c r="Q4289" s="335">
        <v>0</v>
      </c>
      <c r="R4289" s="234"/>
    </row>
    <row r="4290" spans="2:18" x14ac:dyDescent="0.25">
      <c r="B4290" s="232">
        <v>4285</v>
      </c>
      <c r="C4290" s="315">
        <v>45559</v>
      </c>
      <c r="D4290" s="195" t="s">
        <v>148</v>
      </c>
      <c r="E4290" s="196" t="s">
        <v>92</v>
      </c>
      <c r="F4290" s="196" t="s">
        <v>63</v>
      </c>
      <c r="G4290" s="196" t="s">
        <v>210</v>
      </c>
      <c r="H4290" s="196">
        <v>4.1500000000000004</v>
      </c>
      <c r="I4290" s="196"/>
      <c r="J4290" s="196"/>
      <c r="K4290" s="448"/>
      <c r="L4290" s="196"/>
      <c r="M4290" s="196"/>
      <c r="N4290" s="216">
        <v>0</v>
      </c>
      <c r="O4290" s="216">
        <v>0</v>
      </c>
      <c r="P4290" s="216">
        <v>0</v>
      </c>
      <c r="Q4290" s="335">
        <v>0</v>
      </c>
      <c r="R4290" s="234"/>
    </row>
    <row r="4291" spans="2:18" x14ac:dyDescent="0.25">
      <c r="B4291" s="232">
        <v>4286</v>
      </c>
      <c r="C4291" s="315">
        <v>45559</v>
      </c>
      <c r="D4291" s="195" t="s">
        <v>177</v>
      </c>
      <c r="E4291" s="196" t="s">
        <v>159</v>
      </c>
      <c r="F4291" s="196" t="s">
        <v>8</v>
      </c>
      <c r="G4291" s="196" t="s">
        <v>159</v>
      </c>
      <c r="H4291" s="196">
        <v>11.6</v>
      </c>
      <c r="I4291" s="196" t="s">
        <v>66</v>
      </c>
      <c r="J4291" s="196">
        <v>4</v>
      </c>
      <c r="K4291" s="448"/>
      <c r="L4291" s="196"/>
      <c r="M4291" s="196"/>
      <c r="N4291" s="216">
        <v>0</v>
      </c>
      <c r="O4291" s="216">
        <v>0</v>
      </c>
      <c r="P4291" s="216">
        <v>46.4</v>
      </c>
      <c r="Q4291" s="335">
        <v>0</v>
      </c>
      <c r="R4291" s="234"/>
    </row>
    <row r="4292" spans="2:18" x14ac:dyDescent="0.25">
      <c r="B4292" s="232">
        <v>4287</v>
      </c>
      <c r="C4292" s="315">
        <v>45559</v>
      </c>
      <c r="D4292" s="195" t="s">
        <v>139</v>
      </c>
      <c r="E4292" s="196" t="s">
        <v>92</v>
      </c>
      <c r="F4292" s="196" t="s">
        <v>2</v>
      </c>
      <c r="G4292" s="196" t="s">
        <v>209</v>
      </c>
      <c r="H4292" s="196">
        <v>7</v>
      </c>
      <c r="I4292" s="196" t="s">
        <v>214</v>
      </c>
      <c r="J4292" s="196">
        <v>30</v>
      </c>
      <c r="K4292" s="448"/>
      <c r="L4292" s="196"/>
      <c r="M4292" s="196"/>
      <c r="N4292" s="216">
        <v>210</v>
      </c>
      <c r="O4292" s="216">
        <v>0</v>
      </c>
      <c r="P4292" s="216">
        <v>0</v>
      </c>
      <c r="Q4292" s="335">
        <v>0</v>
      </c>
      <c r="R4292" s="234"/>
    </row>
    <row r="4293" spans="2:18" x14ac:dyDescent="0.25">
      <c r="B4293" s="232">
        <v>4288</v>
      </c>
      <c r="C4293" s="315">
        <v>45559</v>
      </c>
      <c r="D4293" s="195" t="s">
        <v>140</v>
      </c>
      <c r="E4293" s="196" t="s">
        <v>92</v>
      </c>
      <c r="F4293" s="196" t="s">
        <v>2</v>
      </c>
      <c r="G4293" s="196" t="s">
        <v>209</v>
      </c>
      <c r="H4293" s="196">
        <v>7</v>
      </c>
      <c r="I4293" s="196" t="s">
        <v>214</v>
      </c>
      <c r="J4293" s="196">
        <v>30</v>
      </c>
      <c r="K4293" s="448"/>
      <c r="L4293" s="196"/>
      <c r="M4293" s="196"/>
      <c r="N4293" s="216">
        <v>210</v>
      </c>
      <c r="O4293" s="216">
        <v>0</v>
      </c>
      <c r="P4293" s="216">
        <v>0</v>
      </c>
      <c r="Q4293" s="335">
        <v>0</v>
      </c>
      <c r="R4293" s="234"/>
    </row>
    <row r="4294" spans="2:18" x14ac:dyDescent="0.25">
      <c r="B4294" s="232">
        <v>4289</v>
      </c>
      <c r="C4294" s="315">
        <v>45559</v>
      </c>
      <c r="D4294" s="195" t="s">
        <v>141</v>
      </c>
      <c r="E4294" s="196" t="s">
        <v>92</v>
      </c>
      <c r="F4294" s="196" t="s">
        <v>2</v>
      </c>
      <c r="G4294" s="196" t="s">
        <v>209</v>
      </c>
      <c r="H4294" s="196">
        <v>7</v>
      </c>
      <c r="I4294" s="196" t="s">
        <v>214</v>
      </c>
      <c r="J4294" s="196">
        <v>30</v>
      </c>
      <c r="K4294" s="448"/>
      <c r="L4294" s="196"/>
      <c r="M4294" s="196"/>
      <c r="N4294" s="216">
        <v>210</v>
      </c>
      <c r="O4294" s="216">
        <v>0</v>
      </c>
      <c r="P4294" s="216">
        <v>0</v>
      </c>
      <c r="Q4294" s="335">
        <v>0</v>
      </c>
      <c r="R4294" s="234"/>
    </row>
    <row r="4295" spans="2:18" x14ac:dyDescent="0.25">
      <c r="B4295" s="232">
        <v>4290</v>
      </c>
      <c r="C4295" s="315">
        <v>45559</v>
      </c>
      <c r="D4295" s="195" t="s">
        <v>252</v>
      </c>
      <c r="E4295" s="196" t="s">
        <v>92</v>
      </c>
      <c r="F4295" s="196" t="s">
        <v>2</v>
      </c>
      <c r="G4295" s="196" t="s">
        <v>209</v>
      </c>
      <c r="H4295" s="196">
        <v>7</v>
      </c>
      <c r="I4295" s="196" t="s">
        <v>214</v>
      </c>
      <c r="J4295" s="196">
        <v>30</v>
      </c>
      <c r="K4295" s="448"/>
      <c r="L4295" s="196"/>
      <c r="M4295" s="196"/>
      <c r="N4295" s="216">
        <v>210</v>
      </c>
      <c r="O4295" s="216">
        <v>0</v>
      </c>
      <c r="P4295" s="216">
        <v>0</v>
      </c>
      <c r="Q4295" s="335">
        <v>0</v>
      </c>
      <c r="R4295" s="234"/>
    </row>
    <row r="4296" spans="2:18" x14ac:dyDescent="0.25">
      <c r="B4296" s="232">
        <v>4291</v>
      </c>
      <c r="C4296" s="315">
        <v>45559</v>
      </c>
      <c r="D4296" s="195" t="s">
        <v>259</v>
      </c>
      <c r="E4296" s="196" t="s">
        <v>92</v>
      </c>
      <c r="F4296" s="196" t="s">
        <v>2</v>
      </c>
      <c r="G4296" s="196" t="s">
        <v>209</v>
      </c>
      <c r="H4296" s="196">
        <v>7</v>
      </c>
      <c r="I4296" s="196"/>
      <c r="J4296" s="196"/>
      <c r="K4296" s="448"/>
      <c r="L4296" s="196"/>
      <c r="M4296" s="196"/>
      <c r="N4296" s="216">
        <v>0</v>
      </c>
      <c r="O4296" s="216">
        <v>0</v>
      </c>
      <c r="P4296" s="216">
        <v>0</v>
      </c>
      <c r="Q4296" s="335">
        <v>0</v>
      </c>
      <c r="R4296" s="234"/>
    </row>
    <row r="4297" spans="2:18" x14ac:dyDescent="0.25">
      <c r="B4297" s="232">
        <v>4292</v>
      </c>
      <c r="C4297" s="315">
        <v>45559</v>
      </c>
      <c r="D4297" s="195" t="s">
        <v>507</v>
      </c>
      <c r="E4297" s="196" t="s">
        <v>92</v>
      </c>
      <c r="F4297" s="196" t="s">
        <v>504</v>
      </c>
      <c r="G4297" s="196" t="s">
        <v>210</v>
      </c>
      <c r="H4297" s="196">
        <v>4.1500000000000004</v>
      </c>
      <c r="I4297" s="196" t="s">
        <v>215</v>
      </c>
      <c r="J4297" s="196">
        <v>34</v>
      </c>
      <c r="K4297" s="448"/>
      <c r="L4297" s="196"/>
      <c r="M4297" s="196"/>
      <c r="N4297" s="216">
        <v>0</v>
      </c>
      <c r="O4297" s="216">
        <v>162.26500000000001</v>
      </c>
      <c r="P4297" s="216">
        <v>0</v>
      </c>
      <c r="Q4297" s="335">
        <v>0</v>
      </c>
      <c r="R4297" s="234"/>
    </row>
    <row r="4298" spans="2:18" x14ac:dyDescent="0.25">
      <c r="B4298" s="232">
        <v>4293</v>
      </c>
      <c r="C4298" s="315">
        <v>45559</v>
      </c>
      <c r="D4298" s="195" t="s">
        <v>379</v>
      </c>
      <c r="E4298" s="196" t="s">
        <v>269</v>
      </c>
      <c r="F4298" s="196" t="s">
        <v>381</v>
      </c>
      <c r="G4298" s="196" t="s">
        <v>210</v>
      </c>
      <c r="H4298" s="196">
        <v>4.1500000000000004</v>
      </c>
      <c r="I4298" s="196" t="s">
        <v>214</v>
      </c>
      <c r="J4298" s="196">
        <v>22</v>
      </c>
      <c r="K4298" s="448"/>
      <c r="L4298" s="196"/>
      <c r="M4298" s="196"/>
      <c r="N4298" s="216">
        <v>91.300000000000011</v>
      </c>
      <c r="O4298" s="216">
        <v>0</v>
      </c>
      <c r="P4298" s="216">
        <v>0</v>
      </c>
      <c r="Q4298" s="335">
        <v>0</v>
      </c>
      <c r="R4298" s="234"/>
    </row>
    <row r="4299" spans="2:18" x14ac:dyDescent="0.25">
      <c r="B4299" s="232">
        <v>4294</v>
      </c>
      <c r="C4299" s="315">
        <v>45559</v>
      </c>
      <c r="D4299" s="195" t="s">
        <v>380</v>
      </c>
      <c r="E4299" s="196" t="s">
        <v>269</v>
      </c>
      <c r="F4299" s="196" t="s">
        <v>381</v>
      </c>
      <c r="G4299" s="196" t="s">
        <v>210</v>
      </c>
      <c r="H4299" s="196">
        <v>4.1500000000000004</v>
      </c>
      <c r="I4299" s="196" t="s">
        <v>214</v>
      </c>
      <c r="J4299" s="196">
        <v>21</v>
      </c>
      <c r="K4299" s="448"/>
      <c r="L4299" s="196"/>
      <c r="M4299" s="196"/>
      <c r="N4299" s="216">
        <v>87.15</v>
      </c>
      <c r="O4299" s="216">
        <v>0</v>
      </c>
      <c r="P4299" s="216">
        <v>0</v>
      </c>
      <c r="Q4299" s="335">
        <v>0</v>
      </c>
      <c r="R4299" s="234"/>
    </row>
    <row r="4300" spans="2:18" x14ac:dyDescent="0.25">
      <c r="B4300" s="232">
        <v>4295</v>
      </c>
      <c r="C4300" s="315">
        <v>45559</v>
      </c>
      <c r="D4300" s="195" t="s">
        <v>489</v>
      </c>
      <c r="E4300" s="196" t="s">
        <v>269</v>
      </c>
      <c r="F4300" s="196" t="s">
        <v>381</v>
      </c>
      <c r="G4300" s="196" t="s">
        <v>210</v>
      </c>
      <c r="H4300" s="196">
        <v>4.1500000000000004</v>
      </c>
      <c r="I4300" s="196" t="s">
        <v>214</v>
      </c>
      <c r="J4300" s="196">
        <v>21</v>
      </c>
      <c r="K4300" s="448"/>
      <c r="L4300" s="196"/>
      <c r="M4300" s="196"/>
      <c r="N4300" s="216">
        <v>87.15</v>
      </c>
      <c r="O4300" s="216">
        <v>0</v>
      </c>
      <c r="P4300" s="216">
        <v>0</v>
      </c>
      <c r="Q4300" s="335">
        <v>0</v>
      </c>
      <c r="R4300" s="234"/>
    </row>
    <row r="4301" spans="2:18" x14ac:dyDescent="0.25">
      <c r="B4301" s="232">
        <v>4296</v>
      </c>
      <c r="C4301" s="315">
        <v>45559</v>
      </c>
      <c r="D4301" s="195" t="s">
        <v>96</v>
      </c>
      <c r="E4301" s="196" t="s">
        <v>159</v>
      </c>
      <c r="F4301" s="196" t="s">
        <v>1</v>
      </c>
      <c r="G4301" s="196" t="s">
        <v>159</v>
      </c>
      <c r="H4301" s="196">
        <v>11.8</v>
      </c>
      <c r="I4301" s="196" t="s">
        <v>66</v>
      </c>
      <c r="J4301" s="196">
        <v>5</v>
      </c>
      <c r="K4301" s="448"/>
      <c r="L4301" s="196"/>
      <c r="M4301" s="196"/>
      <c r="N4301" s="216">
        <v>0</v>
      </c>
      <c r="O4301" s="216">
        <v>0</v>
      </c>
      <c r="P4301" s="216">
        <v>59</v>
      </c>
      <c r="Q4301" s="335">
        <v>0</v>
      </c>
      <c r="R4301" s="234"/>
    </row>
    <row r="4302" spans="2:18" x14ac:dyDescent="0.25">
      <c r="B4302" s="232">
        <v>4297</v>
      </c>
      <c r="C4302" s="315">
        <v>45559</v>
      </c>
      <c r="D4302" s="195" t="s">
        <v>128</v>
      </c>
      <c r="E4302" s="196" t="s">
        <v>159</v>
      </c>
      <c r="F4302" s="196" t="s">
        <v>1</v>
      </c>
      <c r="G4302" s="196" t="s">
        <v>159</v>
      </c>
      <c r="H4302" s="196">
        <v>11.8</v>
      </c>
      <c r="I4302" s="196" t="s">
        <v>66</v>
      </c>
      <c r="J4302" s="196">
        <v>2</v>
      </c>
      <c r="K4302" s="448"/>
      <c r="L4302" s="196"/>
      <c r="M4302" s="196"/>
      <c r="N4302" s="216">
        <v>0</v>
      </c>
      <c r="O4302" s="216">
        <v>0</v>
      </c>
      <c r="P4302" s="216">
        <v>23.6</v>
      </c>
      <c r="Q4302" s="335">
        <v>0</v>
      </c>
      <c r="R4302" s="234"/>
    </row>
    <row r="4303" spans="2:18" x14ac:dyDescent="0.25">
      <c r="B4303" s="232">
        <v>4298</v>
      </c>
      <c r="C4303" s="315">
        <v>45559</v>
      </c>
      <c r="D4303" s="316" t="s">
        <v>467</v>
      </c>
      <c r="E4303" s="196" t="s">
        <v>159</v>
      </c>
      <c r="F4303" s="196" t="s">
        <v>63</v>
      </c>
      <c r="G4303" s="196" t="s">
        <v>159</v>
      </c>
      <c r="H4303" s="196">
        <v>13</v>
      </c>
      <c r="I4303" s="196" t="s">
        <v>66</v>
      </c>
      <c r="J4303" s="196">
        <v>4</v>
      </c>
      <c r="K4303" s="448"/>
      <c r="L4303" s="196"/>
      <c r="M4303" s="196"/>
      <c r="N4303" s="216">
        <v>0</v>
      </c>
      <c r="O4303" s="216">
        <v>0</v>
      </c>
      <c r="P4303" s="216">
        <v>52</v>
      </c>
      <c r="Q4303" s="335">
        <v>0</v>
      </c>
      <c r="R4303" s="234"/>
    </row>
    <row r="4304" spans="2:18" x14ac:dyDescent="0.25">
      <c r="B4304" s="232">
        <v>4299</v>
      </c>
      <c r="C4304" s="315">
        <v>45560</v>
      </c>
      <c r="D4304" s="195" t="s">
        <v>505</v>
      </c>
      <c r="E4304" s="196" t="s">
        <v>130</v>
      </c>
      <c r="F4304" s="196" t="s">
        <v>130</v>
      </c>
      <c r="G4304" s="196" t="s">
        <v>304</v>
      </c>
      <c r="H4304" s="196">
        <v>1</v>
      </c>
      <c r="I4304" s="196" t="s">
        <v>303</v>
      </c>
      <c r="J4304" s="196">
        <v>56</v>
      </c>
      <c r="K4304" s="448"/>
      <c r="L4304" s="196"/>
      <c r="M4304" s="196" t="s">
        <v>514</v>
      </c>
      <c r="N4304" s="216">
        <v>0</v>
      </c>
      <c r="O4304" s="216">
        <v>0</v>
      </c>
      <c r="P4304" s="216">
        <v>0</v>
      </c>
      <c r="Q4304" s="335">
        <v>0</v>
      </c>
      <c r="R4304" s="234"/>
    </row>
    <row r="4305" spans="2:18" x14ac:dyDescent="0.25">
      <c r="B4305" s="232">
        <v>4300</v>
      </c>
      <c r="C4305" s="315">
        <v>45560</v>
      </c>
      <c r="D4305" s="195" t="s">
        <v>505</v>
      </c>
      <c r="E4305" s="196" t="s">
        <v>130</v>
      </c>
      <c r="F4305" s="196" t="s">
        <v>130</v>
      </c>
      <c r="G4305" s="196" t="s">
        <v>304</v>
      </c>
      <c r="H4305" s="196">
        <v>1</v>
      </c>
      <c r="I4305" s="196" t="s">
        <v>303</v>
      </c>
      <c r="J4305" s="196">
        <v>17</v>
      </c>
      <c r="K4305" s="448"/>
      <c r="L4305" s="196"/>
      <c r="M4305" s="196" t="s">
        <v>482</v>
      </c>
      <c r="N4305" s="216">
        <v>0</v>
      </c>
      <c r="O4305" s="216">
        <v>0</v>
      </c>
      <c r="P4305" s="216">
        <v>0</v>
      </c>
      <c r="Q4305" s="335">
        <v>0</v>
      </c>
      <c r="R4305" s="234"/>
    </row>
    <row r="4306" spans="2:18" x14ac:dyDescent="0.25">
      <c r="B4306" s="232">
        <v>4301</v>
      </c>
      <c r="C4306" s="315">
        <v>45560</v>
      </c>
      <c r="D4306" s="195" t="s">
        <v>474</v>
      </c>
      <c r="E4306" s="196" t="s">
        <v>92</v>
      </c>
      <c r="F4306" s="196" t="s">
        <v>470</v>
      </c>
      <c r="G4306" s="196" t="s">
        <v>210</v>
      </c>
      <c r="H4306" s="196">
        <v>4.2</v>
      </c>
      <c r="I4306" s="196" t="s">
        <v>215</v>
      </c>
      <c r="J4306" s="196">
        <v>29</v>
      </c>
      <c r="K4306" s="448"/>
      <c r="L4306" s="196"/>
      <c r="M4306" s="196"/>
      <c r="N4306" s="216">
        <v>0</v>
      </c>
      <c r="O4306" s="216">
        <v>140.07</v>
      </c>
      <c r="P4306" s="216">
        <v>0</v>
      </c>
      <c r="Q4306" s="335">
        <v>0</v>
      </c>
      <c r="R4306" s="234"/>
    </row>
    <row r="4307" spans="2:18" x14ac:dyDescent="0.25">
      <c r="B4307" s="232">
        <v>4302</v>
      </c>
      <c r="C4307" s="315">
        <v>45560</v>
      </c>
      <c r="D4307" s="195" t="s">
        <v>475</v>
      </c>
      <c r="E4307" s="196" t="s">
        <v>92</v>
      </c>
      <c r="F4307" s="196" t="s">
        <v>470</v>
      </c>
      <c r="G4307" s="196" t="s">
        <v>210</v>
      </c>
      <c r="H4307" s="196">
        <v>4.2</v>
      </c>
      <c r="I4307" s="196" t="s">
        <v>215</v>
      </c>
      <c r="J4307" s="196">
        <v>31</v>
      </c>
      <c r="K4307" s="448"/>
      <c r="L4307" s="196"/>
      <c r="M4307" s="196"/>
      <c r="N4307" s="216">
        <v>0</v>
      </c>
      <c r="O4307" s="216">
        <v>149.73000000000002</v>
      </c>
      <c r="P4307" s="216">
        <v>0</v>
      </c>
      <c r="Q4307" s="335">
        <v>0</v>
      </c>
      <c r="R4307" s="234"/>
    </row>
    <row r="4308" spans="2:18" x14ac:dyDescent="0.25">
      <c r="B4308" s="232">
        <v>4303</v>
      </c>
      <c r="C4308" s="315">
        <v>45560</v>
      </c>
      <c r="D4308" s="195" t="s">
        <v>474</v>
      </c>
      <c r="E4308" s="196" t="s">
        <v>92</v>
      </c>
      <c r="F4308" s="196" t="s">
        <v>470</v>
      </c>
      <c r="G4308" s="196" t="s">
        <v>210</v>
      </c>
      <c r="H4308" s="196">
        <v>4.2</v>
      </c>
      <c r="I4308" s="196" t="s">
        <v>215</v>
      </c>
      <c r="J4308" s="196">
        <v>9</v>
      </c>
      <c r="K4308" s="448"/>
      <c r="L4308" s="196"/>
      <c r="M4308" s="196"/>
      <c r="N4308" s="216">
        <v>0</v>
      </c>
      <c r="O4308" s="216">
        <v>43.47</v>
      </c>
      <c r="P4308" s="216">
        <v>0</v>
      </c>
      <c r="Q4308" s="335">
        <v>0</v>
      </c>
      <c r="R4308" s="234"/>
    </row>
    <row r="4309" spans="2:18" x14ac:dyDescent="0.25">
      <c r="B4309" s="232">
        <v>4304</v>
      </c>
      <c r="C4309" s="315">
        <v>45560</v>
      </c>
      <c r="D4309" s="195" t="s">
        <v>475</v>
      </c>
      <c r="E4309" s="196" t="s">
        <v>92</v>
      </c>
      <c r="F4309" s="196" t="s">
        <v>470</v>
      </c>
      <c r="G4309" s="196" t="s">
        <v>210</v>
      </c>
      <c r="H4309" s="196">
        <v>4.2</v>
      </c>
      <c r="I4309" s="196" t="s">
        <v>215</v>
      </c>
      <c r="J4309" s="196">
        <v>9</v>
      </c>
      <c r="K4309" s="448"/>
      <c r="L4309" s="196"/>
      <c r="M4309" s="196"/>
      <c r="N4309" s="216">
        <v>0</v>
      </c>
      <c r="O4309" s="216">
        <v>43.47</v>
      </c>
      <c r="P4309" s="216">
        <v>0</v>
      </c>
      <c r="Q4309" s="335">
        <v>0</v>
      </c>
      <c r="R4309" s="234"/>
    </row>
    <row r="4310" spans="2:18" x14ac:dyDescent="0.25">
      <c r="B4310" s="232">
        <v>4305</v>
      </c>
      <c r="C4310" s="315">
        <v>45560</v>
      </c>
      <c r="D4310" s="195" t="s">
        <v>116</v>
      </c>
      <c r="E4310" s="196" t="s">
        <v>92</v>
      </c>
      <c r="F4310" s="196" t="s">
        <v>1</v>
      </c>
      <c r="G4310" s="196" t="s">
        <v>209</v>
      </c>
      <c r="H4310" s="196">
        <v>6.65</v>
      </c>
      <c r="I4310" s="196" t="s">
        <v>215</v>
      </c>
      <c r="J4310" s="196">
        <v>23</v>
      </c>
      <c r="K4310" s="448"/>
      <c r="L4310" s="196"/>
      <c r="M4310" s="196"/>
      <c r="N4310" s="216">
        <v>0</v>
      </c>
      <c r="O4310" s="216">
        <v>175.89250000000001</v>
      </c>
      <c r="P4310" s="216">
        <v>0</v>
      </c>
      <c r="Q4310" s="335">
        <v>0</v>
      </c>
      <c r="R4310" s="234"/>
    </row>
    <row r="4311" spans="2:18" x14ac:dyDescent="0.25">
      <c r="B4311" s="232">
        <v>4306</v>
      </c>
      <c r="C4311" s="315">
        <v>45560</v>
      </c>
      <c r="D4311" s="195" t="s">
        <v>94</v>
      </c>
      <c r="E4311" s="196" t="s">
        <v>92</v>
      </c>
      <c r="F4311" s="196" t="s">
        <v>1</v>
      </c>
      <c r="G4311" s="196" t="s">
        <v>209</v>
      </c>
      <c r="H4311" s="196">
        <v>6.65</v>
      </c>
      <c r="I4311" s="196" t="s">
        <v>215</v>
      </c>
      <c r="J4311" s="196">
        <v>22</v>
      </c>
      <c r="K4311" s="448"/>
      <c r="L4311" s="196"/>
      <c r="M4311" s="196"/>
      <c r="N4311" s="216">
        <v>0</v>
      </c>
      <c r="O4311" s="216">
        <v>168.245</v>
      </c>
      <c r="P4311" s="216">
        <v>0</v>
      </c>
      <c r="Q4311" s="335">
        <v>0</v>
      </c>
      <c r="R4311" s="234"/>
    </row>
    <row r="4312" spans="2:18" x14ac:dyDescent="0.25">
      <c r="B4312" s="232">
        <v>4307</v>
      </c>
      <c r="C4312" s="315">
        <v>45560</v>
      </c>
      <c r="D4312" s="195" t="s">
        <v>91</v>
      </c>
      <c r="E4312" s="196" t="s">
        <v>92</v>
      </c>
      <c r="F4312" s="196" t="s">
        <v>1</v>
      </c>
      <c r="G4312" s="196" t="s">
        <v>209</v>
      </c>
      <c r="H4312" s="196">
        <v>6.65</v>
      </c>
      <c r="I4312" s="196" t="s">
        <v>247</v>
      </c>
      <c r="J4312" s="196">
        <v>23</v>
      </c>
      <c r="K4312" s="448">
        <v>716676</v>
      </c>
      <c r="L4312" s="196"/>
      <c r="M4312" s="196" t="s">
        <v>514</v>
      </c>
      <c r="N4312" s="216">
        <f t="shared" ref="N4312" si="281">IF(I4312=$N$5,J4312*H4312,0)</f>
        <v>0</v>
      </c>
      <c r="O4312" s="216">
        <f t="shared" ref="O4312" si="282">IF(I4312=$O$5,J4312*H4312,0)*1.15</f>
        <v>0</v>
      </c>
      <c r="P4312" s="216">
        <f t="shared" ref="P4312" si="283">IF(I4312=$P$5,J4312*H4312,0)</f>
        <v>0</v>
      </c>
      <c r="Q4312" s="335">
        <f t="shared" ref="Q4312" si="284">IF(I4312=$Q$5,J4312*H4312,0)</f>
        <v>152.95000000000002</v>
      </c>
      <c r="R4312" s="234"/>
    </row>
    <row r="4313" spans="2:18" x14ac:dyDescent="0.25">
      <c r="B4313" s="232">
        <v>4308</v>
      </c>
      <c r="C4313" s="315">
        <v>45560</v>
      </c>
      <c r="D4313" s="195" t="s">
        <v>154</v>
      </c>
      <c r="E4313" s="196" t="s">
        <v>92</v>
      </c>
      <c r="F4313" s="196" t="s">
        <v>62</v>
      </c>
      <c r="G4313" s="196" t="s">
        <v>210</v>
      </c>
      <c r="H4313" s="196">
        <v>4.1500000000000004</v>
      </c>
      <c r="I4313" s="196" t="s">
        <v>215</v>
      </c>
      <c r="J4313" s="196">
        <v>40</v>
      </c>
      <c r="K4313" s="448"/>
      <c r="L4313" s="196"/>
      <c r="M4313" s="196"/>
      <c r="N4313" s="216">
        <v>0</v>
      </c>
      <c r="O4313" s="216">
        <v>190.89999999999998</v>
      </c>
      <c r="P4313" s="216">
        <v>0</v>
      </c>
      <c r="Q4313" s="335">
        <v>0</v>
      </c>
      <c r="R4313" s="234"/>
    </row>
    <row r="4314" spans="2:18" x14ac:dyDescent="0.25">
      <c r="B4314" s="232">
        <v>4309</v>
      </c>
      <c r="C4314" s="315">
        <v>45560</v>
      </c>
      <c r="D4314" s="195" t="s">
        <v>155</v>
      </c>
      <c r="E4314" s="196" t="s">
        <v>92</v>
      </c>
      <c r="F4314" s="196" t="s">
        <v>62</v>
      </c>
      <c r="G4314" s="196" t="s">
        <v>210</v>
      </c>
      <c r="H4314" s="196">
        <v>4.1500000000000004</v>
      </c>
      <c r="I4314" s="196" t="s">
        <v>215</v>
      </c>
      <c r="J4314" s="196">
        <v>33</v>
      </c>
      <c r="K4314" s="448"/>
      <c r="L4314" s="196"/>
      <c r="M4314" s="196"/>
      <c r="N4314" s="216">
        <v>0</v>
      </c>
      <c r="O4314" s="216">
        <v>157.49250000000001</v>
      </c>
      <c r="P4314" s="216">
        <v>0</v>
      </c>
      <c r="Q4314" s="335">
        <v>0</v>
      </c>
      <c r="R4314" s="234"/>
    </row>
    <row r="4315" spans="2:18" x14ac:dyDescent="0.25">
      <c r="B4315" s="232">
        <v>4310</v>
      </c>
      <c r="C4315" s="315">
        <v>45560</v>
      </c>
      <c r="D4315" s="195" t="s">
        <v>426</v>
      </c>
      <c r="E4315" s="196" t="s">
        <v>159</v>
      </c>
      <c r="F4315" s="196" t="s">
        <v>381</v>
      </c>
      <c r="G4315" s="196" t="s">
        <v>159</v>
      </c>
      <c r="H4315" s="196">
        <v>10</v>
      </c>
      <c r="I4315" s="196" t="s">
        <v>66</v>
      </c>
      <c r="J4315" s="196">
        <v>4</v>
      </c>
      <c r="K4315" s="448"/>
      <c r="L4315" s="196"/>
      <c r="M4315" s="196"/>
      <c r="N4315" s="216">
        <v>0</v>
      </c>
      <c r="O4315" s="216">
        <v>0</v>
      </c>
      <c r="P4315" s="216">
        <v>40</v>
      </c>
      <c r="Q4315" s="335">
        <v>0</v>
      </c>
      <c r="R4315" s="234"/>
    </row>
    <row r="4316" spans="2:18" x14ac:dyDescent="0.25">
      <c r="B4316" s="232">
        <v>4311</v>
      </c>
      <c r="C4316" s="315">
        <v>45560</v>
      </c>
      <c r="D4316" s="195" t="s">
        <v>277</v>
      </c>
      <c r="E4316" s="196" t="s">
        <v>176</v>
      </c>
      <c r="F4316" s="196" t="s">
        <v>7</v>
      </c>
      <c r="G4316" s="196" t="s">
        <v>209</v>
      </c>
      <c r="H4316" s="196">
        <v>7</v>
      </c>
      <c r="I4316" s="196" t="s">
        <v>214</v>
      </c>
      <c r="J4316" s="196">
        <v>45</v>
      </c>
      <c r="K4316" s="448"/>
      <c r="L4316" s="196"/>
      <c r="M4316" s="196"/>
      <c r="N4316" s="216">
        <v>315</v>
      </c>
      <c r="O4316" s="216">
        <v>0</v>
      </c>
      <c r="P4316" s="216">
        <v>0</v>
      </c>
      <c r="Q4316" s="335">
        <v>0</v>
      </c>
      <c r="R4316" s="234"/>
    </row>
    <row r="4317" spans="2:18" x14ac:dyDescent="0.25">
      <c r="B4317" s="232">
        <v>4312</v>
      </c>
      <c r="C4317" s="315">
        <v>45560</v>
      </c>
      <c r="D4317" s="195" t="s">
        <v>261</v>
      </c>
      <c r="E4317" s="196" t="s">
        <v>269</v>
      </c>
      <c r="F4317" s="196" t="s">
        <v>7</v>
      </c>
      <c r="G4317" s="196" t="s">
        <v>210</v>
      </c>
      <c r="H4317" s="196">
        <v>5</v>
      </c>
      <c r="I4317" s="196" t="s">
        <v>214</v>
      </c>
      <c r="J4317" s="196">
        <v>29</v>
      </c>
      <c r="K4317" s="448"/>
      <c r="L4317" s="196"/>
      <c r="M4317" s="196"/>
      <c r="N4317" s="216">
        <v>145</v>
      </c>
      <c r="O4317" s="216">
        <v>0</v>
      </c>
      <c r="P4317" s="216">
        <v>0</v>
      </c>
      <c r="Q4317" s="335">
        <v>0</v>
      </c>
      <c r="R4317" s="234"/>
    </row>
    <row r="4318" spans="2:18" x14ac:dyDescent="0.25">
      <c r="B4318" s="232">
        <v>4313</v>
      </c>
      <c r="C4318" s="315">
        <v>45560</v>
      </c>
      <c r="D4318" s="195" t="s">
        <v>254</v>
      </c>
      <c r="E4318" s="196" t="s">
        <v>159</v>
      </c>
      <c r="F4318" s="196" t="s">
        <v>7</v>
      </c>
      <c r="G4318" s="196" t="s">
        <v>159</v>
      </c>
      <c r="H4318" s="196">
        <v>10</v>
      </c>
      <c r="I4318" s="196" t="s">
        <v>66</v>
      </c>
      <c r="J4318" s="196">
        <v>8</v>
      </c>
      <c r="K4318" s="448"/>
      <c r="L4318" s="196"/>
      <c r="M4318" s="196"/>
      <c r="N4318" s="216">
        <v>0</v>
      </c>
      <c r="O4318" s="216">
        <v>0</v>
      </c>
      <c r="P4318" s="216">
        <v>80</v>
      </c>
      <c r="Q4318" s="335">
        <v>0</v>
      </c>
      <c r="R4318" s="234"/>
    </row>
    <row r="4319" spans="2:18" x14ac:dyDescent="0.25">
      <c r="B4319" s="232">
        <v>4314</v>
      </c>
      <c r="C4319" s="315">
        <v>45560</v>
      </c>
      <c r="D4319" s="195" t="s">
        <v>352</v>
      </c>
      <c r="E4319" s="196" t="s">
        <v>176</v>
      </c>
      <c r="F4319" s="196" t="s">
        <v>7</v>
      </c>
      <c r="G4319" s="196" t="s">
        <v>209</v>
      </c>
      <c r="H4319" s="196">
        <v>7</v>
      </c>
      <c r="I4319" s="196"/>
      <c r="J4319" s="196"/>
      <c r="K4319" s="448"/>
      <c r="L4319" s="196"/>
      <c r="M4319" s="196"/>
      <c r="N4319" s="216">
        <v>0</v>
      </c>
      <c r="O4319" s="216">
        <v>0</v>
      </c>
      <c r="P4319" s="216">
        <v>0</v>
      </c>
      <c r="Q4319" s="335">
        <v>0</v>
      </c>
      <c r="R4319" s="234"/>
    </row>
    <row r="4320" spans="2:18" x14ac:dyDescent="0.25">
      <c r="B4320" s="232">
        <v>4315</v>
      </c>
      <c r="C4320" s="315">
        <v>45560</v>
      </c>
      <c r="D4320" s="195" t="s">
        <v>175</v>
      </c>
      <c r="E4320" s="196" t="s">
        <v>176</v>
      </c>
      <c r="F4320" s="196" t="s">
        <v>7</v>
      </c>
      <c r="G4320" s="196" t="s">
        <v>209</v>
      </c>
      <c r="H4320" s="196">
        <v>7</v>
      </c>
      <c r="I4320" s="196" t="s">
        <v>214</v>
      </c>
      <c r="J4320" s="196">
        <v>0</v>
      </c>
      <c r="K4320" s="448"/>
      <c r="L4320" s="196"/>
      <c r="M4320" s="196"/>
      <c r="N4320" s="216">
        <v>0</v>
      </c>
      <c r="O4320" s="216">
        <v>0</v>
      </c>
      <c r="P4320" s="216">
        <v>0</v>
      </c>
      <c r="Q4320" s="335">
        <v>0</v>
      </c>
      <c r="R4320" s="234"/>
    </row>
    <row r="4321" spans="2:18" x14ac:dyDescent="0.25">
      <c r="B4321" s="232">
        <v>4316</v>
      </c>
      <c r="C4321" s="315">
        <v>45560</v>
      </c>
      <c r="D4321" s="195" t="s">
        <v>171</v>
      </c>
      <c r="E4321" s="196" t="s">
        <v>159</v>
      </c>
      <c r="F4321" s="196" t="s">
        <v>7</v>
      </c>
      <c r="G4321" s="196" t="s">
        <v>159</v>
      </c>
      <c r="H4321" s="196">
        <v>11.2</v>
      </c>
      <c r="I4321" s="196"/>
      <c r="J4321" s="196"/>
      <c r="K4321" s="448"/>
      <c r="L4321" s="196"/>
      <c r="M4321" s="196"/>
      <c r="N4321" s="216">
        <v>0</v>
      </c>
      <c r="O4321" s="216">
        <v>0</v>
      </c>
      <c r="P4321" s="216">
        <v>0</v>
      </c>
      <c r="Q4321" s="335">
        <v>0</v>
      </c>
      <c r="R4321" s="234"/>
    </row>
    <row r="4322" spans="2:18" x14ac:dyDescent="0.25">
      <c r="B4322" s="232">
        <v>4317</v>
      </c>
      <c r="C4322" s="315">
        <v>45560</v>
      </c>
      <c r="D4322" s="195" t="s">
        <v>150</v>
      </c>
      <c r="E4322" s="196" t="s">
        <v>92</v>
      </c>
      <c r="F4322" s="196" t="s">
        <v>63</v>
      </c>
      <c r="G4322" s="196" t="s">
        <v>210</v>
      </c>
      <c r="H4322" s="196">
        <v>4.1500000000000004</v>
      </c>
      <c r="I4322" s="196"/>
      <c r="J4322" s="196"/>
      <c r="K4322" s="448"/>
      <c r="L4322" s="196"/>
      <c r="M4322" s="196"/>
      <c r="N4322" s="216">
        <v>0</v>
      </c>
      <c r="O4322" s="216">
        <v>0</v>
      </c>
      <c r="P4322" s="216">
        <v>0</v>
      </c>
      <c r="Q4322" s="335">
        <v>0</v>
      </c>
      <c r="R4322" s="234"/>
    </row>
    <row r="4323" spans="2:18" x14ac:dyDescent="0.25">
      <c r="B4323" s="232">
        <v>4318</v>
      </c>
      <c r="C4323" s="315">
        <v>45560</v>
      </c>
      <c r="D4323" s="195" t="s">
        <v>148</v>
      </c>
      <c r="E4323" s="196" t="s">
        <v>92</v>
      </c>
      <c r="F4323" s="196" t="s">
        <v>63</v>
      </c>
      <c r="G4323" s="196" t="s">
        <v>210</v>
      </c>
      <c r="H4323" s="196">
        <v>4.1500000000000004</v>
      </c>
      <c r="I4323" s="196" t="s">
        <v>215</v>
      </c>
      <c r="J4323" s="196">
        <v>25</v>
      </c>
      <c r="K4323" s="448"/>
      <c r="L4323" s="196"/>
      <c r="M4323" s="196"/>
      <c r="N4323" s="216">
        <v>0</v>
      </c>
      <c r="O4323" s="216">
        <v>119.31250000000001</v>
      </c>
      <c r="P4323" s="216">
        <v>0</v>
      </c>
      <c r="Q4323" s="335">
        <v>0</v>
      </c>
      <c r="R4323" s="234"/>
    </row>
    <row r="4324" spans="2:18" x14ac:dyDescent="0.25">
      <c r="B4324" s="232">
        <v>4319</v>
      </c>
      <c r="C4324" s="315">
        <v>45560</v>
      </c>
      <c r="D4324" s="195" t="s">
        <v>177</v>
      </c>
      <c r="E4324" s="196" t="s">
        <v>159</v>
      </c>
      <c r="F4324" s="196" t="s">
        <v>8</v>
      </c>
      <c r="G4324" s="196" t="s">
        <v>159</v>
      </c>
      <c r="H4324" s="196">
        <v>11.6</v>
      </c>
      <c r="I4324" s="196"/>
      <c r="J4324" s="196">
        <v>4</v>
      </c>
      <c r="K4324" s="448"/>
      <c r="L4324" s="196"/>
      <c r="M4324" s="196"/>
      <c r="N4324" s="216">
        <v>0</v>
      </c>
      <c r="O4324" s="216">
        <v>0</v>
      </c>
      <c r="P4324" s="216">
        <v>0</v>
      </c>
      <c r="Q4324" s="335">
        <v>0</v>
      </c>
      <c r="R4324" s="234"/>
    </row>
    <row r="4325" spans="2:18" x14ac:dyDescent="0.25">
      <c r="B4325" s="232">
        <v>4320</v>
      </c>
      <c r="C4325" s="315">
        <v>45560</v>
      </c>
      <c r="D4325" s="195" t="s">
        <v>139</v>
      </c>
      <c r="E4325" s="196" t="s">
        <v>92</v>
      </c>
      <c r="F4325" s="196" t="s">
        <v>2</v>
      </c>
      <c r="G4325" s="196" t="s">
        <v>209</v>
      </c>
      <c r="H4325" s="196">
        <v>7</v>
      </c>
      <c r="I4325" s="196" t="s">
        <v>214</v>
      </c>
      <c r="J4325" s="196">
        <v>30</v>
      </c>
      <c r="K4325" s="448"/>
      <c r="L4325" s="196"/>
      <c r="M4325" s="196"/>
      <c r="N4325" s="216">
        <v>210</v>
      </c>
      <c r="O4325" s="216">
        <v>0</v>
      </c>
      <c r="P4325" s="216">
        <v>0</v>
      </c>
      <c r="Q4325" s="335">
        <v>0</v>
      </c>
      <c r="R4325" s="234"/>
    </row>
    <row r="4326" spans="2:18" x14ac:dyDescent="0.25">
      <c r="B4326" s="232">
        <v>4321</v>
      </c>
      <c r="C4326" s="315">
        <v>45560</v>
      </c>
      <c r="D4326" s="195" t="s">
        <v>140</v>
      </c>
      <c r="E4326" s="196" t="s">
        <v>92</v>
      </c>
      <c r="F4326" s="196" t="s">
        <v>2</v>
      </c>
      <c r="G4326" s="196" t="s">
        <v>209</v>
      </c>
      <c r="H4326" s="196">
        <v>7</v>
      </c>
      <c r="I4326" s="196" t="s">
        <v>214</v>
      </c>
      <c r="J4326" s="196">
        <v>30</v>
      </c>
      <c r="K4326" s="448"/>
      <c r="L4326" s="196"/>
      <c r="M4326" s="196"/>
      <c r="N4326" s="216">
        <v>210</v>
      </c>
      <c r="O4326" s="216">
        <v>0</v>
      </c>
      <c r="P4326" s="216">
        <v>0</v>
      </c>
      <c r="Q4326" s="335">
        <v>0</v>
      </c>
      <c r="R4326" s="234"/>
    </row>
    <row r="4327" spans="2:18" x14ac:dyDescent="0.25">
      <c r="B4327" s="232">
        <v>4322</v>
      </c>
      <c r="C4327" s="315">
        <v>45560</v>
      </c>
      <c r="D4327" s="195" t="s">
        <v>141</v>
      </c>
      <c r="E4327" s="196" t="s">
        <v>92</v>
      </c>
      <c r="F4327" s="196" t="s">
        <v>2</v>
      </c>
      <c r="G4327" s="196" t="s">
        <v>209</v>
      </c>
      <c r="H4327" s="196">
        <v>7</v>
      </c>
      <c r="I4327" s="196" t="s">
        <v>214</v>
      </c>
      <c r="J4327" s="196">
        <v>30</v>
      </c>
      <c r="K4327" s="448"/>
      <c r="L4327" s="196"/>
      <c r="M4327" s="196"/>
      <c r="N4327" s="216">
        <v>210</v>
      </c>
      <c r="O4327" s="216">
        <v>0</v>
      </c>
      <c r="P4327" s="216">
        <v>0</v>
      </c>
      <c r="Q4327" s="335">
        <v>0</v>
      </c>
      <c r="R4327" s="234"/>
    </row>
    <row r="4328" spans="2:18" x14ac:dyDescent="0.25">
      <c r="B4328" s="232">
        <v>4323</v>
      </c>
      <c r="C4328" s="315">
        <v>45560</v>
      </c>
      <c r="D4328" s="195" t="s">
        <v>252</v>
      </c>
      <c r="E4328" s="196" t="s">
        <v>92</v>
      </c>
      <c r="F4328" s="196" t="s">
        <v>2</v>
      </c>
      <c r="G4328" s="196" t="s">
        <v>209</v>
      </c>
      <c r="H4328" s="196">
        <v>7</v>
      </c>
      <c r="I4328" s="196" t="s">
        <v>214</v>
      </c>
      <c r="J4328" s="196">
        <v>30</v>
      </c>
      <c r="K4328" s="448"/>
      <c r="L4328" s="196"/>
      <c r="M4328" s="196"/>
      <c r="N4328" s="216">
        <v>210</v>
      </c>
      <c r="O4328" s="216">
        <v>0</v>
      </c>
      <c r="P4328" s="216">
        <v>0</v>
      </c>
      <c r="Q4328" s="335">
        <v>0</v>
      </c>
      <c r="R4328" s="234"/>
    </row>
    <row r="4329" spans="2:18" x14ac:dyDescent="0.25">
      <c r="B4329" s="232">
        <v>4324</v>
      </c>
      <c r="C4329" s="315">
        <v>45560</v>
      </c>
      <c r="D4329" s="195" t="s">
        <v>259</v>
      </c>
      <c r="E4329" s="196" t="s">
        <v>92</v>
      </c>
      <c r="F4329" s="196" t="s">
        <v>2</v>
      </c>
      <c r="G4329" s="196" t="s">
        <v>209</v>
      </c>
      <c r="H4329" s="196">
        <v>7</v>
      </c>
      <c r="I4329" s="196" t="s">
        <v>214</v>
      </c>
      <c r="J4329" s="196">
        <v>30</v>
      </c>
      <c r="K4329" s="448"/>
      <c r="L4329" s="196"/>
      <c r="M4329" s="196"/>
      <c r="N4329" s="216">
        <v>210</v>
      </c>
      <c r="O4329" s="216">
        <v>0</v>
      </c>
      <c r="P4329" s="216">
        <v>0</v>
      </c>
      <c r="Q4329" s="335">
        <v>0</v>
      </c>
      <c r="R4329" s="234"/>
    </row>
    <row r="4330" spans="2:18" x14ac:dyDescent="0.25">
      <c r="B4330" s="232">
        <v>4325</v>
      </c>
      <c r="C4330" s="315">
        <v>45560</v>
      </c>
      <c r="D4330" s="195" t="s">
        <v>507</v>
      </c>
      <c r="E4330" s="196" t="s">
        <v>92</v>
      </c>
      <c r="F4330" s="196" t="s">
        <v>504</v>
      </c>
      <c r="G4330" s="196" t="s">
        <v>210</v>
      </c>
      <c r="H4330" s="196">
        <v>4.1500000000000004</v>
      </c>
      <c r="I4330" s="196" t="s">
        <v>215</v>
      </c>
      <c r="J4330" s="196">
        <v>34</v>
      </c>
      <c r="K4330" s="448"/>
      <c r="L4330" s="196"/>
      <c r="M4330" s="196"/>
      <c r="N4330" s="216">
        <v>0</v>
      </c>
      <c r="O4330" s="216">
        <v>162.26500000000001</v>
      </c>
      <c r="P4330" s="216">
        <v>0</v>
      </c>
      <c r="Q4330" s="335">
        <v>0</v>
      </c>
      <c r="R4330" s="234"/>
    </row>
    <row r="4331" spans="2:18" x14ac:dyDescent="0.25">
      <c r="B4331" s="232">
        <v>4326</v>
      </c>
      <c r="C4331" s="315">
        <v>45560</v>
      </c>
      <c r="D4331" s="195" t="s">
        <v>379</v>
      </c>
      <c r="E4331" s="196" t="s">
        <v>269</v>
      </c>
      <c r="F4331" s="196" t="s">
        <v>381</v>
      </c>
      <c r="G4331" s="196" t="s">
        <v>210</v>
      </c>
      <c r="H4331" s="196">
        <v>4.1500000000000004</v>
      </c>
      <c r="I4331" s="196" t="s">
        <v>214</v>
      </c>
      <c r="J4331" s="196">
        <v>23</v>
      </c>
      <c r="K4331" s="448"/>
      <c r="L4331" s="196"/>
      <c r="M4331" s="196"/>
      <c r="N4331" s="216">
        <v>95.45</v>
      </c>
      <c r="O4331" s="216">
        <v>0</v>
      </c>
      <c r="P4331" s="216">
        <v>0</v>
      </c>
      <c r="Q4331" s="335">
        <v>0</v>
      </c>
      <c r="R4331" s="234"/>
    </row>
    <row r="4332" spans="2:18" x14ac:dyDescent="0.25">
      <c r="B4332" s="232">
        <v>4327</v>
      </c>
      <c r="C4332" s="315">
        <v>45560</v>
      </c>
      <c r="D4332" s="195" t="s">
        <v>380</v>
      </c>
      <c r="E4332" s="196" t="s">
        <v>269</v>
      </c>
      <c r="F4332" s="196" t="s">
        <v>381</v>
      </c>
      <c r="G4332" s="196" t="s">
        <v>210</v>
      </c>
      <c r="H4332" s="196">
        <v>4.1500000000000004</v>
      </c>
      <c r="I4332" s="196" t="s">
        <v>214</v>
      </c>
      <c r="J4332" s="196">
        <v>23</v>
      </c>
      <c r="K4332" s="448"/>
      <c r="L4332" s="196"/>
      <c r="M4332" s="196"/>
      <c r="N4332" s="216">
        <v>95.45</v>
      </c>
      <c r="O4332" s="216">
        <v>0</v>
      </c>
      <c r="P4332" s="216">
        <v>0</v>
      </c>
      <c r="Q4332" s="335">
        <v>0</v>
      </c>
      <c r="R4332" s="234"/>
    </row>
    <row r="4333" spans="2:18" x14ac:dyDescent="0.25">
      <c r="B4333" s="232">
        <v>4328</v>
      </c>
      <c r="C4333" s="315">
        <v>45560</v>
      </c>
      <c r="D4333" s="195" t="s">
        <v>489</v>
      </c>
      <c r="E4333" s="196" t="s">
        <v>269</v>
      </c>
      <c r="F4333" s="196" t="s">
        <v>381</v>
      </c>
      <c r="G4333" s="196" t="s">
        <v>210</v>
      </c>
      <c r="H4333" s="196">
        <v>4.1500000000000004</v>
      </c>
      <c r="I4333" s="196"/>
      <c r="J4333" s="196"/>
      <c r="K4333" s="448"/>
      <c r="L4333" s="196"/>
      <c r="M4333" s="196"/>
      <c r="N4333" s="216">
        <v>0</v>
      </c>
      <c r="O4333" s="216">
        <v>0</v>
      </c>
      <c r="P4333" s="216">
        <v>0</v>
      </c>
      <c r="Q4333" s="335">
        <v>0</v>
      </c>
      <c r="R4333" s="234"/>
    </row>
    <row r="4334" spans="2:18" x14ac:dyDescent="0.25">
      <c r="B4334" s="232">
        <v>4329</v>
      </c>
      <c r="C4334" s="315">
        <v>45560</v>
      </c>
      <c r="D4334" s="195" t="s">
        <v>96</v>
      </c>
      <c r="E4334" s="196" t="s">
        <v>159</v>
      </c>
      <c r="F4334" s="196" t="s">
        <v>1</v>
      </c>
      <c r="G4334" s="196" t="s">
        <v>159</v>
      </c>
      <c r="H4334" s="196">
        <v>11.8</v>
      </c>
      <c r="I4334" s="196" t="s">
        <v>66</v>
      </c>
      <c r="J4334" s="196">
        <v>2</v>
      </c>
      <c r="K4334" s="448"/>
      <c r="L4334" s="196"/>
      <c r="M4334" s="196"/>
      <c r="N4334" s="216">
        <v>0</v>
      </c>
      <c r="O4334" s="216">
        <v>0</v>
      </c>
      <c r="P4334" s="216">
        <v>23.6</v>
      </c>
      <c r="Q4334" s="335">
        <v>0</v>
      </c>
      <c r="R4334" s="234"/>
    </row>
    <row r="4335" spans="2:18" x14ac:dyDescent="0.25">
      <c r="B4335" s="232">
        <v>4330</v>
      </c>
      <c r="C4335" s="315">
        <v>45560</v>
      </c>
      <c r="D4335" s="195" t="s">
        <v>128</v>
      </c>
      <c r="E4335" s="196" t="s">
        <v>159</v>
      </c>
      <c r="F4335" s="196" t="s">
        <v>1</v>
      </c>
      <c r="G4335" s="196" t="s">
        <v>159</v>
      </c>
      <c r="H4335" s="196">
        <v>11.8</v>
      </c>
      <c r="I4335" s="196" t="s">
        <v>66</v>
      </c>
      <c r="J4335" s="196">
        <v>3</v>
      </c>
      <c r="K4335" s="448"/>
      <c r="L4335" s="196"/>
      <c r="M4335" s="196"/>
      <c r="N4335" s="216">
        <v>0</v>
      </c>
      <c r="O4335" s="216">
        <v>0</v>
      </c>
      <c r="P4335" s="216">
        <v>35.400000000000006</v>
      </c>
      <c r="Q4335" s="335">
        <v>0</v>
      </c>
      <c r="R4335" s="234"/>
    </row>
    <row r="4336" spans="2:18" x14ac:dyDescent="0.25">
      <c r="B4336" s="232">
        <v>4331</v>
      </c>
      <c r="C4336" s="315">
        <v>45560</v>
      </c>
      <c r="D4336" s="316" t="s">
        <v>467</v>
      </c>
      <c r="E4336" s="196" t="s">
        <v>159</v>
      </c>
      <c r="F4336" s="196" t="s">
        <v>63</v>
      </c>
      <c r="G4336" s="196" t="s">
        <v>159</v>
      </c>
      <c r="H4336" s="196">
        <v>13</v>
      </c>
      <c r="I4336" s="196" t="s">
        <v>66</v>
      </c>
      <c r="J4336" s="196">
        <v>2</v>
      </c>
      <c r="K4336" s="448"/>
      <c r="L4336" s="196"/>
      <c r="M4336" s="196"/>
      <c r="N4336" s="216">
        <v>0</v>
      </c>
      <c r="O4336" s="216">
        <v>0</v>
      </c>
      <c r="P4336" s="216">
        <v>26</v>
      </c>
      <c r="Q4336" s="335">
        <v>0</v>
      </c>
      <c r="R4336" s="234"/>
    </row>
    <row r="4337" spans="2:18" x14ac:dyDescent="0.25">
      <c r="B4337" s="232">
        <v>4332</v>
      </c>
      <c r="C4337" s="315">
        <v>45561</v>
      </c>
      <c r="D4337" s="195" t="s">
        <v>505</v>
      </c>
      <c r="E4337" s="196" t="s">
        <v>130</v>
      </c>
      <c r="F4337" s="196" t="s">
        <v>130</v>
      </c>
      <c r="G4337" s="196" t="s">
        <v>304</v>
      </c>
      <c r="H4337" s="196">
        <v>1</v>
      </c>
      <c r="I4337" s="196" t="s">
        <v>303</v>
      </c>
      <c r="J4337" s="196">
        <v>38</v>
      </c>
      <c r="K4337" s="448"/>
      <c r="L4337" s="196"/>
      <c r="M4337" s="196" t="s">
        <v>482</v>
      </c>
      <c r="N4337" s="216">
        <v>0</v>
      </c>
      <c r="O4337" s="216">
        <v>0</v>
      </c>
      <c r="P4337" s="216">
        <v>0</v>
      </c>
      <c r="Q4337" s="335">
        <v>0</v>
      </c>
      <c r="R4337" s="234"/>
    </row>
    <row r="4338" spans="2:18" x14ac:dyDescent="0.25">
      <c r="B4338" s="232">
        <v>4333</v>
      </c>
      <c r="C4338" s="315">
        <v>45561</v>
      </c>
      <c r="D4338" s="195" t="s">
        <v>505</v>
      </c>
      <c r="E4338" s="196" t="s">
        <v>130</v>
      </c>
      <c r="F4338" s="196" t="s">
        <v>130</v>
      </c>
      <c r="G4338" s="196" t="s">
        <v>304</v>
      </c>
      <c r="H4338" s="196">
        <v>1</v>
      </c>
      <c r="I4338" s="196" t="s">
        <v>303</v>
      </c>
      <c r="J4338" s="196">
        <v>43</v>
      </c>
      <c r="K4338" s="448"/>
      <c r="L4338" s="196"/>
      <c r="M4338" s="196" t="s">
        <v>482</v>
      </c>
      <c r="N4338" s="216">
        <v>0</v>
      </c>
      <c r="O4338" s="216">
        <v>0</v>
      </c>
      <c r="P4338" s="216">
        <v>0</v>
      </c>
      <c r="Q4338" s="335">
        <v>0</v>
      </c>
      <c r="R4338" s="234"/>
    </row>
    <row r="4339" spans="2:18" x14ac:dyDescent="0.25">
      <c r="B4339" s="232">
        <v>4334</v>
      </c>
      <c r="C4339" s="315">
        <v>45561</v>
      </c>
      <c r="D4339" s="195" t="s">
        <v>474</v>
      </c>
      <c r="E4339" s="196" t="s">
        <v>92</v>
      </c>
      <c r="F4339" s="196" t="s">
        <v>470</v>
      </c>
      <c r="G4339" s="196" t="s">
        <v>210</v>
      </c>
      <c r="H4339" s="196">
        <v>4.2</v>
      </c>
      <c r="I4339" s="196"/>
      <c r="J4339" s="196"/>
      <c r="K4339" s="448"/>
      <c r="L4339" s="196"/>
      <c r="M4339" s="196"/>
      <c r="N4339" s="216">
        <v>0</v>
      </c>
      <c r="O4339" s="216">
        <v>0</v>
      </c>
      <c r="P4339" s="216">
        <v>0</v>
      </c>
      <c r="Q4339" s="335">
        <v>0</v>
      </c>
      <c r="R4339" s="234"/>
    </row>
    <row r="4340" spans="2:18" x14ac:dyDescent="0.25">
      <c r="B4340" s="232">
        <v>4335</v>
      </c>
      <c r="C4340" s="315">
        <v>45561</v>
      </c>
      <c r="D4340" s="195" t="s">
        <v>475</v>
      </c>
      <c r="E4340" s="196" t="s">
        <v>92</v>
      </c>
      <c r="F4340" s="196" t="s">
        <v>470</v>
      </c>
      <c r="G4340" s="196" t="s">
        <v>210</v>
      </c>
      <c r="H4340" s="196">
        <v>4.2</v>
      </c>
      <c r="I4340" s="196"/>
      <c r="J4340" s="196"/>
      <c r="K4340" s="448"/>
      <c r="L4340" s="196"/>
      <c r="M4340" s="196"/>
      <c r="N4340" s="216">
        <v>0</v>
      </c>
      <c r="O4340" s="216">
        <v>0</v>
      </c>
      <c r="P4340" s="216">
        <v>0</v>
      </c>
      <c r="Q4340" s="335">
        <v>0</v>
      </c>
      <c r="R4340" s="234"/>
    </row>
    <row r="4341" spans="2:18" x14ac:dyDescent="0.25">
      <c r="B4341" s="232">
        <v>4336</v>
      </c>
      <c r="C4341" s="315">
        <v>45561</v>
      </c>
      <c r="D4341" s="195" t="s">
        <v>474</v>
      </c>
      <c r="E4341" s="196" t="s">
        <v>92</v>
      </c>
      <c r="F4341" s="196" t="s">
        <v>470</v>
      </c>
      <c r="G4341" s="196" t="s">
        <v>210</v>
      </c>
      <c r="H4341" s="196">
        <v>4.2</v>
      </c>
      <c r="I4341" s="196"/>
      <c r="J4341" s="196"/>
      <c r="K4341" s="448"/>
      <c r="L4341" s="196"/>
      <c r="M4341" s="196"/>
      <c r="N4341" s="216">
        <v>0</v>
      </c>
      <c r="O4341" s="216">
        <v>0</v>
      </c>
      <c r="P4341" s="216">
        <v>0</v>
      </c>
      <c r="Q4341" s="335">
        <v>0</v>
      </c>
      <c r="R4341" s="234"/>
    </row>
    <row r="4342" spans="2:18" x14ac:dyDescent="0.25">
      <c r="B4342" s="232">
        <v>4337</v>
      </c>
      <c r="C4342" s="315">
        <v>45561</v>
      </c>
      <c r="D4342" s="195" t="s">
        <v>475</v>
      </c>
      <c r="E4342" s="196" t="s">
        <v>92</v>
      </c>
      <c r="F4342" s="196" t="s">
        <v>470</v>
      </c>
      <c r="G4342" s="196" t="s">
        <v>210</v>
      </c>
      <c r="H4342" s="196">
        <v>4.2</v>
      </c>
      <c r="I4342" s="196"/>
      <c r="J4342" s="196"/>
      <c r="K4342" s="448"/>
      <c r="L4342" s="196"/>
      <c r="M4342" s="196"/>
      <c r="N4342" s="216">
        <v>0</v>
      </c>
      <c r="O4342" s="216">
        <v>0</v>
      </c>
      <c r="P4342" s="216">
        <v>0</v>
      </c>
      <c r="Q4342" s="335">
        <v>0</v>
      </c>
      <c r="R4342" s="234"/>
    </row>
    <row r="4343" spans="2:18" x14ac:dyDescent="0.25">
      <c r="B4343" s="232">
        <v>4338</v>
      </c>
      <c r="C4343" s="315">
        <v>45561</v>
      </c>
      <c r="D4343" s="195" t="s">
        <v>116</v>
      </c>
      <c r="E4343" s="196" t="s">
        <v>92</v>
      </c>
      <c r="F4343" s="196" t="s">
        <v>1</v>
      </c>
      <c r="G4343" s="196" t="s">
        <v>209</v>
      </c>
      <c r="H4343" s="196">
        <v>6.65</v>
      </c>
      <c r="I4343" s="196"/>
      <c r="J4343" s="196"/>
      <c r="K4343" s="448"/>
      <c r="L4343" s="196"/>
      <c r="M4343" s="196"/>
      <c r="N4343" s="216">
        <v>0</v>
      </c>
      <c r="O4343" s="216">
        <v>0</v>
      </c>
      <c r="P4343" s="216">
        <v>0</v>
      </c>
      <c r="Q4343" s="335">
        <v>0</v>
      </c>
      <c r="R4343" s="234"/>
    </row>
    <row r="4344" spans="2:18" x14ac:dyDescent="0.25">
      <c r="B4344" s="232">
        <v>4339</v>
      </c>
      <c r="C4344" s="315">
        <v>45561</v>
      </c>
      <c r="D4344" s="195" t="s">
        <v>94</v>
      </c>
      <c r="E4344" s="196" t="s">
        <v>92</v>
      </c>
      <c r="F4344" s="196" t="s">
        <v>1</v>
      </c>
      <c r="G4344" s="196" t="s">
        <v>209</v>
      </c>
      <c r="H4344" s="196">
        <v>6.65</v>
      </c>
      <c r="I4344" s="196"/>
      <c r="J4344" s="196"/>
      <c r="K4344" s="448"/>
      <c r="L4344" s="196"/>
      <c r="M4344" s="196"/>
      <c r="N4344" s="216">
        <v>0</v>
      </c>
      <c r="O4344" s="216">
        <v>0</v>
      </c>
      <c r="P4344" s="216">
        <v>0</v>
      </c>
      <c r="Q4344" s="335">
        <v>0</v>
      </c>
      <c r="R4344" s="234"/>
    </row>
    <row r="4345" spans="2:18" x14ac:dyDescent="0.25">
      <c r="B4345" s="232">
        <v>4340</v>
      </c>
      <c r="C4345" s="315">
        <v>45561</v>
      </c>
      <c r="D4345" s="195" t="s">
        <v>91</v>
      </c>
      <c r="E4345" s="196" t="s">
        <v>92</v>
      </c>
      <c r="F4345" s="196" t="s">
        <v>1</v>
      </c>
      <c r="G4345" s="196" t="s">
        <v>209</v>
      </c>
      <c r="H4345" s="196">
        <v>6.65</v>
      </c>
      <c r="I4345" s="196"/>
      <c r="J4345" s="196"/>
      <c r="K4345" s="448"/>
      <c r="L4345" s="196"/>
      <c r="M4345" s="196"/>
      <c r="N4345" s="216">
        <v>0</v>
      </c>
      <c r="O4345" s="216">
        <v>0</v>
      </c>
      <c r="P4345" s="216">
        <v>0</v>
      </c>
      <c r="Q4345" s="335">
        <v>0</v>
      </c>
      <c r="R4345" s="234"/>
    </row>
    <row r="4346" spans="2:18" x14ac:dyDescent="0.25">
      <c r="B4346" s="232">
        <v>4341</v>
      </c>
      <c r="C4346" s="315">
        <v>45561</v>
      </c>
      <c r="D4346" s="195" t="s">
        <v>154</v>
      </c>
      <c r="E4346" s="196" t="s">
        <v>92</v>
      </c>
      <c r="F4346" s="196" t="s">
        <v>62</v>
      </c>
      <c r="G4346" s="196" t="s">
        <v>210</v>
      </c>
      <c r="H4346" s="196">
        <v>4.1500000000000004</v>
      </c>
      <c r="I4346" s="196"/>
      <c r="J4346" s="196"/>
      <c r="K4346" s="448"/>
      <c r="L4346" s="196"/>
      <c r="M4346" s="196"/>
      <c r="N4346" s="216">
        <v>0</v>
      </c>
      <c r="O4346" s="216">
        <v>0</v>
      </c>
      <c r="P4346" s="216">
        <v>0</v>
      </c>
      <c r="Q4346" s="335">
        <v>0</v>
      </c>
      <c r="R4346" s="234"/>
    </row>
    <row r="4347" spans="2:18" x14ac:dyDescent="0.25">
      <c r="B4347" s="232">
        <v>4342</v>
      </c>
      <c r="C4347" s="315">
        <v>45561</v>
      </c>
      <c r="D4347" s="195" t="s">
        <v>155</v>
      </c>
      <c r="E4347" s="196" t="s">
        <v>92</v>
      </c>
      <c r="F4347" s="196" t="s">
        <v>62</v>
      </c>
      <c r="G4347" s="196" t="s">
        <v>210</v>
      </c>
      <c r="H4347" s="196">
        <v>4.1500000000000004</v>
      </c>
      <c r="I4347" s="196"/>
      <c r="J4347" s="196"/>
      <c r="K4347" s="448"/>
      <c r="L4347" s="196"/>
      <c r="M4347" s="196"/>
      <c r="N4347" s="216">
        <v>0</v>
      </c>
      <c r="O4347" s="216">
        <v>0</v>
      </c>
      <c r="P4347" s="216">
        <v>0</v>
      </c>
      <c r="Q4347" s="335">
        <v>0</v>
      </c>
      <c r="R4347" s="234"/>
    </row>
    <row r="4348" spans="2:18" x14ac:dyDescent="0.25">
      <c r="B4348" s="232">
        <v>4343</v>
      </c>
      <c r="C4348" s="315">
        <v>45561</v>
      </c>
      <c r="D4348" s="195" t="s">
        <v>426</v>
      </c>
      <c r="E4348" s="196" t="s">
        <v>159</v>
      </c>
      <c r="F4348" s="196" t="s">
        <v>381</v>
      </c>
      <c r="G4348" s="196" t="s">
        <v>159</v>
      </c>
      <c r="H4348" s="196">
        <v>10</v>
      </c>
      <c r="I4348" s="196"/>
      <c r="J4348" s="196"/>
      <c r="K4348" s="448"/>
      <c r="L4348" s="196"/>
      <c r="M4348" s="196"/>
      <c r="N4348" s="216">
        <v>0</v>
      </c>
      <c r="O4348" s="216">
        <v>0</v>
      </c>
      <c r="P4348" s="216">
        <v>0</v>
      </c>
      <c r="Q4348" s="335">
        <v>0</v>
      </c>
      <c r="R4348" s="234"/>
    </row>
    <row r="4349" spans="2:18" x14ac:dyDescent="0.25">
      <c r="B4349" s="232">
        <v>4344</v>
      </c>
      <c r="C4349" s="315">
        <v>45561</v>
      </c>
      <c r="D4349" s="195" t="s">
        <v>277</v>
      </c>
      <c r="E4349" s="196" t="s">
        <v>176</v>
      </c>
      <c r="F4349" s="196" t="s">
        <v>7</v>
      </c>
      <c r="G4349" s="196" t="s">
        <v>209</v>
      </c>
      <c r="H4349" s="196">
        <v>7</v>
      </c>
      <c r="I4349" s="196" t="s">
        <v>214</v>
      </c>
      <c r="J4349" s="196">
        <v>28</v>
      </c>
      <c r="K4349" s="448"/>
      <c r="L4349" s="196"/>
      <c r="M4349" s="196"/>
      <c r="N4349" s="216">
        <v>196</v>
      </c>
      <c r="O4349" s="216">
        <v>0</v>
      </c>
      <c r="P4349" s="216">
        <v>0</v>
      </c>
      <c r="Q4349" s="335">
        <v>0</v>
      </c>
      <c r="R4349" s="234"/>
    </row>
    <row r="4350" spans="2:18" x14ac:dyDescent="0.25">
      <c r="B4350" s="232">
        <v>4345</v>
      </c>
      <c r="C4350" s="315">
        <v>45561</v>
      </c>
      <c r="D4350" s="195" t="s">
        <v>261</v>
      </c>
      <c r="E4350" s="196" t="s">
        <v>269</v>
      </c>
      <c r="F4350" s="196" t="s">
        <v>7</v>
      </c>
      <c r="G4350" s="196" t="s">
        <v>210</v>
      </c>
      <c r="H4350" s="196">
        <v>5</v>
      </c>
      <c r="I4350" s="196" t="s">
        <v>214</v>
      </c>
      <c r="J4350" s="196">
        <v>22</v>
      </c>
      <c r="K4350" s="448"/>
      <c r="L4350" s="196"/>
      <c r="M4350" s="196"/>
      <c r="N4350" s="216">
        <v>110</v>
      </c>
      <c r="O4350" s="216">
        <v>0</v>
      </c>
      <c r="P4350" s="216">
        <v>0</v>
      </c>
      <c r="Q4350" s="335">
        <v>0</v>
      </c>
      <c r="R4350" s="234"/>
    </row>
    <row r="4351" spans="2:18" x14ac:dyDescent="0.25">
      <c r="B4351" s="232">
        <v>4346</v>
      </c>
      <c r="C4351" s="315">
        <v>45561</v>
      </c>
      <c r="D4351" s="195" t="s">
        <v>254</v>
      </c>
      <c r="E4351" s="196" t="s">
        <v>159</v>
      </c>
      <c r="F4351" s="196" t="s">
        <v>7</v>
      </c>
      <c r="G4351" s="196" t="s">
        <v>159</v>
      </c>
      <c r="H4351" s="196">
        <v>10</v>
      </c>
      <c r="I4351" s="196" t="s">
        <v>66</v>
      </c>
      <c r="J4351" s="196">
        <v>9</v>
      </c>
      <c r="K4351" s="448"/>
      <c r="L4351" s="196"/>
      <c r="M4351" s="196"/>
      <c r="N4351" s="216">
        <v>0</v>
      </c>
      <c r="O4351" s="216">
        <v>0</v>
      </c>
      <c r="P4351" s="216">
        <v>90</v>
      </c>
      <c r="Q4351" s="335">
        <v>0</v>
      </c>
      <c r="R4351" s="234"/>
    </row>
    <row r="4352" spans="2:18" x14ac:dyDescent="0.25">
      <c r="B4352" s="232">
        <v>4347</v>
      </c>
      <c r="C4352" s="315">
        <v>45561</v>
      </c>
      <c r="D4352" s="195" t="s">
        <v>352</v>
      </c>
      <c r="E4352" s="196" t="s">
        <v>176</v>
      </c>
      <c r="F4352" s="196" t="s">
        <v>7</v>
      </c>
      <c r="G4352" s="196" t="s">
        <v>209</v>
      </c>
      <c r="H4352" s="196">
        <v>7</v>
      </c>
      <c r="I4352" s="196"/>
      <c r="J4352" s="196"/>
      <c r="K4352" s="448"/>
      <c r="L4352" s="196"/>
      <c r="M4352" s="196"/>
      <c r="N4352" s="216">
        <v>0</v>
      </c>
      <c r="O4352" s="216">
        <v>0</v>
      </c>
      <c r="P4352" s="216">
        <v>0</v>
      </c>
      <c r="Q4352" s="335">
        <v>0</v>
      </c>
      <c r="R4352" s="234"/>
    </row>
    <row r="4353" spans="2:18" x14ac:dyDescent="0.25">
      <c r="B4353" s="232">
        <v>4348</v>
      </c>
      <c r="C4353" s="315">
        <v>45561</v>
      </c>
      <c r="D4353" s="195" t="s">
        <v>175</v>
      </c>
      <c r="E4353" s="196" t="s">
        <v>176</v>
      </c>
      <c r="F4353" s="196" t="s">
        <v>7</v>
      </c>
      <c r="G4353" s="196" t="s">
        <v>209</v>
      </c>
      <c r="H4353" s="196">
        <v>7</v>
      </c>
      <c r="I4353" s="196" t="s">
        <v>214</v>
      </c>
      <c r="J4353" s="196">
        <v>34</v>
      </c>
      <c r="K4353" s="448"/>
      <c r="L4353" s="196"/>
      <c r="M4353" s="196"/>
      <c r="N4353" s="216">
        <v>238</v>
      </c>
      <c r="O4353" s="216">
        <v>0</v>
      </c>
      <c r="P4353" s="216">
        <v>0</v>
      </c>
      <c r="Q4353" s="335">
        <v>0</v>
      </c>
      <c r="R4353" s="234"/>
    </row>
    <row r="4354" spans="2:18" x14ac:dyDescent="0.25">
      <c r="B4354" s="232">
        <v>4349</v>
      </c>
      <c r="C4354" s="315">
        <v>45561</v>
      </c>
      <c r="D4354" s="195" t="s">
        <v>171</v>
      </c>
      <c r="E4354" s="196" t="s">
        <v>159</v>
      </c>
      <c r="F4354" s="196" t="s">
        <v>7</v>
      </c>
      <c r="G4354" s="196" t="s">
        <v>159</v>
      </c>
      <c r="H4354" s="196">
        <v>11.2</v>
      </c>
      <c r="I4354" s="196"/>
      <c r="J4354" s="196"/>
      <c r="K4354" s="448"/>
      <c r="L4354" s="196"/>
      <c r="M4354" s="196"/>
      <c r="N4354" s="216">
        <v>0</v>
      </c>
      <c r="O4354" s="216">
        <v>0</v>
      </c>
      <c r="P4354" s="216">
        <v>0</v>
      </c>
      <c r="Q4354" s="335">
        <v>0</v>
      </c>
      <c r="R4354" s="234"/>
    </row>
    <row r="4355" spans="2:18" x14ac:dyDescent="0.25">
      <c r="B4355" s="232">
        <v>4350</v>
      </c>
      <c r="C4355" s="315">
        <v>45561</v>
      </c>
      <c r="D4355" s="195" t="s">
        <v>150</v>
      </c>
      <c r="E4355" s="196" t="s">
        <v>92</v>
      </c>
      <c r="F4355" s="196" t="s">
        <v>63</v>
      </c>
      <c r="G4355" s="196" t="s">
        <v>210</v>
      </c>
      <c r="H4355" s="196">
        <v>4.1500000000000004</v>
      </c>
      <c r="I4355" s="196"/>
      <c r="J4355" s="196"/>
      <c r="K4355" s="448"/>
      <c r="L4355" s="196"/>
      <c r="M4355" s="196"/>
      <c r="N4355" s="216">
        <v>0</v>
      </c>
      <c r="O4355" s="216">
        <v>0</v>
      </c>
      <c r="P4355" s="216">
        <v>0</v>
      </c>
      <c r="Q4355" s="335">
        <v>0</v>
      </c>
      <c r="R4355" s="234"/>
    </row>
    <row r="4356" spans="2:18" x14ac:dyDescent="0.25">
      <c r="B4356" s="232">
        <v>4351</v>
      </c>
      <c r="C4356" s="315">
        <v>45561</v>
      </c>
      <c r="D4356" s="195" t="s">
        <v>148</v>
      </c>
      <c r="E4356" s="196" t="s">
        <v>92</v>
      </c>
      <c r="F4356" s="196" t="s">
        <v>63</v>
      </c>
      <c r="G4356" s="196" t="s">
        <v>210</v>
      </c>
      <c r="H4356" s="196">
        <v>4.1500000000000004</v>
      </c>
      <c r="I4356" s="196"/>
      <c r="J4356" s="196"/>
      <c r="K4356" s="448"/>
      <c r="L4356" s="196"/>
      <c r="M4356" s="196"/>
      <c r="N4356" s="216">
        <v>0</v>
      </c>
      <c r="O4356" s="216">
        <v>0</v>
      </c>
      <c r="P4356" s="216">
        <v>0</v>
      </c>
      <c r="Q4356" s="335">
        <v>0</v>
      </c>
      <c r="R4356" s="234"/>
    </row>
    <row r="4357" spans="2:18" x14ac:dyDescent="0.25">
      <c r="B4357" s="232">
        <v>4352</v>
      </c>
      <c r="C4357" s="315">
        <v>45561</v>
      </c>
      <c r="D4357" s="195" t="s">
        <v>177</v>
      </c>
      <c r="E4357" s="196" t="s">
        <v>159</v>
      </c>
      <c r="F4357" s="196" t="s">
        <v>8</v>
      </c>
      <c r="G4357" s="196" t="s">
        <v>159</v>
      </c>
      <c r="H4357" s="196">
        <v>11.6</v>
      </c>
      <c r="I4357" s="196"/>
      <c r="J4357" s="196"/>
      <c r="K4357" s="448"/>
      <c r="L4357" s="196"/>
      <c r="M4357" s="196"/>
      <c r="N4357" s="216">
        <v>0</v>
      </c>
      <c r="O4357" s="216">
        <v>0</v>
      </c>
      <c r="P4357" s="216">
        <v>0</v>
      </c>
      <c r="Q4357" s="335">
        <v>0</v>
      </c>
      <c r="R4357" s="234"/>
    </row>
    <row r="4358" spans="2:18" x14ac:dyDescent="0.25">
      <c r="B4358" s="232">
        <v>4353</v>
      </c>
      <c r="C4358" s="315">
        <v>45561</v>
      </c>
      <c r="D4358" s="195" t="s">
        <v>139</v>
      </c>
      <c r="E4358" s="196" t="s">
        <v>92</v>
      </c>
      <c r="F4358" s="196" t="s">
        <v>2</v>
      </c>
      <c r="G4358" s="196" t="s">
        <v>209</v>
      </c>
      <c r="H4358" s="196">
        <v>7</v>
      </c>
      <c r="I4358" s="196"/>
      <c r="J4358" s="196"/>
      <c r="K4358" s="448"/>
      <c r="L4358" s="196"/>
      <c r="M4358" s="196"/>
      <c r="N4358" s="216">
        <v>0</v>
      </c>
      <c r="O4358" s="216">
        <v>0</v>
      </c>
      <c r="P4358" s="216">
        <v>0</v>
      </c>
      <c r="Q4358" s="335">
        <v>0</v>
      </c>
      <c r="R4358" s="234"/>
    </row>
    <row r="4359" spans="2:18" x14ac:dyDescent="0.25">
      <c r="B4359" s="232">
        <v>4354</v>
      </c>
      <c r="C4359" s="315">
        <v>45561</v>
      </c>
      <c r="D4359" s="195" t="s">
        <v>140</v>
      </c>
      <c r="E4359" s="196" t="s">
        <v>92</v>
      </c>
      <c r="F4359" s="196" t="s">
        <v>2</v>
      </c>
      <c r="G4359" s="196" t="s">
        <v>209</v>
      </c>
      <c r="H4359" s="196">
        <v>7</v>
      </c>
      <c r="I4359" s="196"/>
      <c r="J4359" s="196"/>
      <c r="K4359" s="448"/>
      <c r="L4359" s="196"/>
      <c r="M4359" s="196"/>
      <c r="N4359" s="216">
        <v>0</v>
      </c>
      <c r="O4359" s="216">
        <v>0</v>
      </c>
      <c r="P4359" s="216">
        <v>0</v>
      </c>
      <c r="Q4359" s="335">
        <v>0</v>
      </c>
      <c r="R4359" s="234"/>
    </row>
    <row r="4360" spans="2:18" x14ac:dyDescent="0.25">
      <c r="B4360" s="232">
        <v>4355</v>
      </c>
      <c r="C4360" s="315">
        <v>45561</v>
      </c>
      <c r="D4360" s="195" t="s">
        <v>141</v>
      </c>
      <c r="E4360" s="196" t="s">
        <v>92</v>
      </c>
      <c r="F4360" s="196" t="s">
        <v>2</v>
      </c>
      <c r="G4360" s="196" t="s">
        <v>209</v>
      </c>
      <c r="H4360" s="196">
        <v>7</v>
      </c>
      <c r="I4360" s="196"/>
      <c r="J4360" s="196"/>
      <c r="K4360" s="448"/>
      <c r="L4360" s="196"/>
      <c r="M4360" s="196"/>
      <c r="N4360" s="216">
        <v>0</v>
      </c>
      <c r="O4360" s="216">
        <v>0</v>
      </c>
      <c r="P4360" s="216">
        <v>0</v>
      </c>
      <c r="Q4360" s="335">
        <v>0</v>
      </c>
      <c r="R4360" s="234"/>
    </row>
    <row r="4361" spans="2:18" x14ac:dyDescent="0.25">
      <c r="B4361" s="232">
        <v>4356</v>
      </c>
      <c r="C4361" s="315">
        <v>45561</v>
      </c>
      <c r="D4361" s="195" t="s">
        <v>252</v>
      </c>
      <c r="E4361" s="196" t="s">
        <v>92</v>
      </c>
      <c r="F4361" s="196" t="s">
        <v>2</v>
      </c>
      <c r="G4361" s="196" t="s">
        <v>209</v>
      </c>
      <c r="H4361" s="196">
        <v>7</v>
      </c>
      <c r="I4361" s="196"/>
      <c r="J4361" s="196"/>
      <c r="K4361" s="448"/>
      <c r="L4361" s="196"/>
      <c r="M4361" s="196"/>
      <c r="N4361" s="216">
        <v>0</v>
      </c>
      <c r="O4361" s="216">
        <v>0</v>
      </c>
      <c r="P4361" s="216">
        <v>0</v>
      </c>
      <c r="Q4361" s="335">
        <v>0</v>
      </c>
      <c r="R4361" s="234"/>
    </row>
    <row r="4362" spans="2:18" x14ac:dyDescent="0.25">
      <c r="B4362" s="232">
        <v>4357</v>
      </c>
      <c r="C4362" s="315">
        <v>45561</v>
      </c>
      <c r="D4362" s="195" t="s">
        <v>259</v>
      </c>
      <c r="E4362" s="196" t="s">
        <v>92</v>
      </c>
      <c r="F4362" s="196" t="s">
        <v>2</v>
      </c>
      <c r="G4362" s="196" t="s">
        <v>209</v>
      </c>
      <c r="H4362" s="196">
        <v>7</v>
      </c>
      <c r="I4362" s="196"/>
      <c r="J4362" s="196"/>
      <c r="K4362" s="448"/>
      <c r="L4362" s="196"/>
      <c r="M4362" s="196"/>
      <c r="N4362" s="216">
        <v>0</v>
      </c>
      <c r="O4362" s="216">
        <v>0</v>
      </c>
      <c r="P4362" s="216">
        <v>0</v>
      </c>
      <c r="Q4362" s="335">
        <v>0</v>
      </c>
      <c r="R4362" s="234"/>
    </row>
    <row r="4363" spans="2:18" x14ac:dyDescent="0.25">
      <c r="B4363" s="232">
        <v>4358</v>
      </c>
      <c r="C4363" s="315">
        <v>45561</v>
      </c>
      <c r="D4363" s="195" t="s">
        <v>507</v>
      </c>
      <c r="E4363" s="196" t="s">
        <v>92</v>
      </c>
      <c r="F4363" s="196" t="s">
        <v>504</v>
      </c>
      <c r="G4363" s="196" t="s">
        <v>210</v>
      </c>
      <c r="H4363" s="196">
        <v>4.1500000000000004</v>
      </c>
      <c r="I4363" s="196"/>
      <c r="J4363" s="196"/>
      <c r="K4363" s="448"/>
      <c r="L4363" s="196"/>
      <c r="M4363" s="196"/>
      <c r="N4363" s="216">
        <v>0</v>
      </c>
      <c r="O4363" s="216">
        <v>0</v>
      </c>
      <c r="P4363" s="216">
        <v>0</v>
      </c>
      <c r="Q4363" s="335">
        <v>0</v>
      </c>
      <c r="R4363" s="234"/>
    </row>
    <row r="4364" spans="2:18" x14ac:dyDescent="0.25">
      <c r="B4364" s="232">
        <v>4359</v>
      </c>
      <c r="C4364" s="315">
        <v>45561</v>
      </c>
      <c r="D4364" s="195" t="s">
        <v>379</v>
      </c>
      <c r="E4364" s="196" t="s">
        <v>269</v>
      </c>
      <c r="F4364" s="196" t="s">
        <v>381</v>
      </c>
      <c r="G4364" s="196" t="s">
        <v>210</v>
      </c>
      <c r="H4364" s="196">
        <v>4.1500000000000004</v>
      </c>
      <c r="I4364" s="196"/>
      <c r="J4364" s="196"/>
      <c r="K4364" s="448"/>
      <c r="L4364" s="196"/>
      <c r="M4364" s="196"/>
      <c r="N4364" s="216">
        <v>0</v>
      </c>
      <c r="O4364" s="216">
        <v>0</v>
      </c>
      <c r="P4364" s="216">
        <v>0</v>
      </c>
      <c r="Q4364" s="335">
        <v>0</v>
      </c>
      <c r="R4364" s="234"/>
    </row>
    <row r="4365" spans="2:18" x14ac:dyDescent="0.25">
      <c r="B4365" s="232">
        <v>4360</v>
      </c>
      <c r="C4365" s="315">
        <v>45561</v>
      </c>
      <c r="D4365" s="195" t="s">
        <v>380</v>
      </c>
      <c r="E4365" s="196" t="s">
        <v>269</v>
      </c>
      <c r="F4365" s="196" t="s">
        <v>381</v>
      </c>
      <c r="G4365" s="196" t="s">
        <v>210</v>
      </c>
      <c r="H4365" s="196">
        <v>4.1500000000000004</v>
      </c>
      <c r="I4365" s="196"/>
      <c r="J4365" s="196"/>
      <c r="K4365" s="448"/>
      <c r="L4365" s="196"/>
      <c r="M4365" s="196"/>
      <c r="N4365" s="216">
        <v>0</v>
      </c>
      <c r="O4365" s="216">
        <v>0</v>
      </c>
      <c r="P4365" s="216">
        <v>0</v>
      </c>
      <c r="Q4365" s="335">
        <v>0</v>
      </c>
      <c r="R4365" s="234"/>
    </row>
    <row r="4366" spans="2:18" x14ac:dyDescent="0.25">
      <c r="B4366" s="232">
        <v>4361</v>
      </c>
      <c r="C4366" s="315">
        <v>45561</v>
      </c>
      <c r="D4366" s="195" t="s">
        <v>489</v>
      </c>
      <c r="E4366" s="196" t="s">
        <v>269</v>
      </c>
      <c r="F4366" s="196" t="s">
        <v>381</v>
      </c>
      <c r="G4366" s="196" t="s">
        <v>210</v>
      </c>
      <c r="H4366" s="196">
        <v>4.1500000000000004</v>
      </c>
      <c r="I4366" s="196"/>
      <c r="J4366" s="196"/>
      <c r="K4366" s="448"/>
      <c r="L4366" s="196"/>
      <c r="M4366" s="196"/>
      <c r="N4366" s="216">
        <v>0</v>
      </c>
      <c r="O4366" s="216">
        <v>0</v>
      </c>
      <c r="P4366" s="216">
        <v>0</v>
      </c>
      <c r="Q4366" s="335">
        <v>0</v>
      </c>
      <c r="R4366" s="234"/>
    </row>
    <row r="4367" spans="2:18" x14ac:dyDescent="0.25">
      <c r="B4367" s="232">
        <v>4362</v>
      </c>
      <c r="C4367" s="315">
        <v>45561</v>
      </c>
      <c r="D4367" s="195" t="s">
        <v>96</v>
      </c>
      <c r="E4367" s="196" t="s">
        <v>159</v>
      </c>
      <c r="F4367" s="196" t="s">
        <v>1</v>
      </c>
      <c r="G4367" s="196" t="s">
        <v>159</v>
      </c>
      <c r="H4367" s="196">
        <v>11.8</v>
      </c>
      <c r="I4367" s="196"/>
      <c r="J4367" s="196"/>
      <c r="K4367" s="448"/>
      <c r="L4367" s="196"/>
      <c r="M4367" s="196"/>
      <c r="N4367" s="216">
        <v>0</v>
      </c>
      <c r="O4367" s="216">
        <v>0</v>
      </c>
      <c r="P4367" s="216">
        <v>0</v>
      </c>
      <c r="Q4367" s="335">
        <v>0</v>
      </c>
      <c r="R4367" s="234"/>
    </row>
    <row r="4368" spans="2:18" x14ac:dyDescent="0.25">
      <c r="B4368" s="232">
        <v>4363</v>
      </c>
      <c r="C4368" s="315">
        <v>45561</v>
      </c>
      <c r="D4368" s="195" t="s">
        <v>128</v>
      </c>
      <c r="E4368" s="196" t="s">
        <v>159</v>
      </c>
      <c r="F4368" s="196" t="s">
        <v>1</v>
      </c>
      <c r="G4368" s="196" t="s">
        <v>159</v>
      </c>
      <c r="H4368" s="196">
        <v>11.8</v>
      </c>
      <c r="I4368" s="196"/>
      <c r="J4368" s="196"/>
      <c r="K4368" s="448"/>
      <c r="L4368" s="196"/>
      <c r="M4368" s="196"/>
      <c r="N4368" s="216">
        <v>0</v>
      </c>
      <c r="O4368" s="216">
        <v>0</v>
      </c>
      <c r="P4368" s="216">
        <v>0</v>
      </c>
      <c r="Q4368" s="335">
        <v>0</v>
      </c>
      <c r="R4368" s="234"/>
    </row>
    <row r="4369" spans="2:18" x14ac:dyDescent="0.25">
      <c r="B4369" s="232">
        <v>4364</v>
      </c>
      <c r="C4369" s="315">
        <v>45561</v>
      </c>
      <c r="D4369" s="316" t="s">
        <v>467</v>
      </c>
      <c r="E4369" s="196" t="s">
        <v>159</v>
      </c>
      <c r="F4369" s="196" t="s">
        <v>63</v>
      </c>
      <c r="G4369" s="196" t="s">
        <v>159</v>
      </c>
      <c r="H4369" s="196">
        <v>13</v>
      </c>
      <c r="I4369" s="196"/>
      <c r="J4369" s="196"/>
      <c r="K4369" s="448"/>
      <c r="L4369" s="196"/>
      <c r="M4369" s="196"/>
      <c r="N4369" s="216">
        <v>0</v>
      </c>
      <c r="O4369" s="216">
        <v>0</v>
      </c>
      <c r="P4369" s="216">
        <v>0</v>
      </c>
      <c r="Q4369" s="335">
        <v>0</v>
      </c>
      <c r="R4369" s="234"/>
    </row>
    <row r="4370" spans="2:18" x14ac:dyDescent="0.25">
      <c r="B4370" s="232">
        <v>4365</v>
      </c>
      <c r="C4370" s="315">
        <v>45562</v>
      </c>
      <c r="D4370" s="195" t="s">
        <v>277</v>
      </c>
      <c r="E4370" s="196" t="s">
        <v>176</v>
      </c>
      <c r="F4370" s="196" t="s">
        <v>7</v>
      </c>
      <c r="G4370" s="196" t="s">
        <v>209</v>
      </c>
      <c r="H4370" s="196">
        <v>7</v>
      </c>
      <c r="I4370" s="196" t="s">
        <v>214</v>
      </c>
      <c r="J4370" s="196">
        <v>45</v>
      </c>
      <c r="K4370" s="448"/>
      <c r="L4370" s="196"/>
      <c r="M4370" s="196"/>
      <c r="N4370" s="216">
        <v>315</v>
      </c>
      <c r="O4370" s="216">
        <v>0</v>
      </c>
      <c r="P4370" s="216">
        <v>0</v>
      </c>
      <c r="Q4370" s="335">
        <v>0</v>
      </c>
      <c r="R4370" s="234"/>
    </row>
    <row r="4371" spans="2:18" x14ac:dyDescent="0.25">
      <c r="B4371" s="232">
        <v>4366</v>
      </c>
      <c r="C4371" s="315">
        <v>45562</v>
      </c>
      <c r="D4371" s="195" t="s">
        <v>261</v>
      </c>
      <c r="E4371" s="196" t="s">
        <v>269</v>
      </c>
      <c r="F4371" s="196" t="s">
        <v>7</v>
      </c>
      <c r="G4371" s="196" t="s">
        <v>210</v>
      </c>
      <c r="H4371" s="196">
        <v>5</v>
      </c>
      <c r="I4371" s="196" t="s">
        <v>214</v>
      </c>
      <c r="J4371" s="196">
        <v>30</v>
      </c>
      <c r="K4371" s="448"/>
      <c r="L4371" s="196"/>
      <c r="M4371" s="196"/>
      <c r="N4371" s="216">
        <v>150</v>
      </c>
      <c r="O4371" s="216">
        <v>0</v>
      </c>
      <c r="P4371" s="216">
        <v>0</v>
      </c>
      <c r="Q4371" s="335">
        <v>0</v>
      </c>
      <c r="R4371" s="234"/>
    </row>
    <row r="4372" spans="2:18" x14ac:dyDescent="0.25">
      <c r="B4372" s="232">
        <v>4367</v>
      </c>
      <c r="C4372" s="315">
        <v>45562</v>
      </c>
      <c r="D4372" s="195" t="s">
        <v>254</v>
      </c>
      <c r="E4372" s="196" t="s">
        <v>159</v>
      </c>
      <c r="F4372" s="196" t="s">
        <v>7</v>
      </c>
      <c r="G4372" s="196" t="s">
        <v>159</v>
      </c>
      <c r="H4372" s="196">
        <v>10</v>
      </c>
      <c r="I4372" s="196" t="s">
        <v>66</v>
      </c>
      <c r="J4372" s="196">
        <v>10</v>
      </c>
      <c r="K4372" s="448"/>
      <c r="L4372" s="196"/>
      <c r="M4372" s="196"/>
      <c r="N4372" s="216">
        <v>0</v>
      </c>
      <c r="O4372" s="216">
        <v>0</v>
      </c>
      <c r="P4372" s="216">
        <v>100</v>
      </c>
      <c r="Q4372" s="335">
        <v>0</v>
      </c>
      <c r="R4372" s="234"/>
    </row>
    <row r="4373" spans="2:18" x14ac:dyDescent="0.25">
      <c r="B4373" s="232">
        <v>4368</v>
      </c>
      <c r="C4373" s="315">
        <v>45562</v>
      </c>
      <c r="D4373" s="195" t="s">
        <v>352</v>
      </c>
      <c r="E4373" s="196" t="s">
        <v>176</v>
      </c>
      <c r="F4373" s="196" t="s">
        <v>7</v>
      </c>
      <c r="G4373" s="196" t="s">
        <v>209</v>
      </c>
      <c r="H4373" s="196">
        <v>7</v>
      </c>
      <c r="I4373" s="196"/>
      <c r="J4373" s="196"/>
      <c r="K4373" s="448"/>
      <c r="L4373" s="196"/>
      <c r="M4373" s="196"/>
      <c r="N4373" s="216">
        <v>0</v>
      </c>
      <c r="O4373" s="216">
        <v>0</v>
      </c>
      <c r="P4373" s="216">
        <v>0</v>
      </c>
      <c r="Q4373" s="335">
        <v>0</v>
      </c>
      <c r="R4373" s="234"/>
    </row>
    <row r="4374" spans="2:18" x14ac:dyDescent="0.25">
      <c r="B4374" s="232">
        <v>4369</v>
      </c>
      <c r="C4374" s="315">
        <v>45562</v>
      </c>
      <c r="D4374" s="195" t="s">
        <v>175</v>
      </c>
      <c r="E4374" s="196" t="s">
        <v>176</v>
      </c>
      <c r="F4374" s="196" t="s">
        <v>7</v>
      </c>
      <c r="G4374" s="196" t="s">
        <v>209</v>
      </c>
      <c r="H4374" s="196">
        <v>7</v>
      </c>
      <c r="I4374" s="196" t="s">
        <v>214</v>
      </c>
      <c r="J4374" s="196">
        <v>28</v>
      </c>
      <c r="K4374" s="448"/>
      <c r="L4374" s="196"/>
      <c r="M4374" s="196"/>
      <c r="N4374" s="216">
        <v>196</v>
      </c>
      <c r="O4374" s="216">
        <v>0</v>
      </c>
      <c r="P4374" s="216">
        <v>0</v>
      </c>
      <c r="Q4374" s="335">
        <v>0</v>
      </c>
      <c r="R4374" s="234"/>
    </row>
    <row r="4375" spans="2:18" x14ac:dyDescent="0.25">
      <c r="B4375" s="232">
        <v>4370</v>
      </c>
      <c r="C4375" s="315">
        <v>45562</v>
      </c>
      <c r="D4375" s="195" t="s">
        <v>171</v>
      </c>
      <c r="E4375" s="196" t="s">
        <v>159</v>
      </c>
      <c r="F4375" s="196" t="s">
        <v>7</v>
      </c>
      <c r="G4375" s="196" t="s">
        <v>159</v>
      </c>
      <c r="H4375" s="196">
        <v>11.2</v>
      </c>
      <c r="I4375" s="196"/>
      <c r="J4375" s="196"/>
      <c r="K4375" s="448"/>
      <c r="L4375" s="196"/>
      <c r="M4375" s="196"/>
      <c r="N4375" s="216">
        <v>0</v>
      </c>
      <c r="O4375" s="216">
        <v>0</v>
      </c>
      <c r="P4375" s="216">
        <v>0</v>
      </c>
      <c r="Q4375" s="335">
        <v>0</v>
      </c>
      <c r="R4375" s="234"/>
    </row>
    <row r="4376" spans="2:18" x14ac:dyDescent="0.25">
      <c r="B4376" s="232">
        <v>4371</v>
      </c>
      <c r="C4376" s="315">
        <v>45563</v>
      </c>
      <c r="D4376" s="195" t="s">
        <v>505</v>
      </c>
      <c r="E4376" s="196" t="s">
        <v>130</v>
      </c>
      <c r="F4376" s="196" t="s">
        <v>130</v>
      </c>
      <c r="G4376" s="196" t="s">
        <v>304</v>
      </c>
      <c r="H4376" s="196">
        <v>1</v>
      </c>
      <c r="I4376" s="196" t="s">
        <v>303</v>
      </c>
      <c r="J4376" s="196">
        <v>62</v>
      </c>
      <c r="K4376" s="448"/>
      <c r="L4376" s="196"/>
      <c r="M4376" s="196" t="s">
        <v>514</v>
      </c>
      <c r="N4376" s="216">
        <v>0</v>
      </c>
      <c r="O4376" s="216">
        <v>0</v>
      </c>
      <c r="P4376" s="216">
        <v>0</v>
      </c>
      <c r="Q4376" s="335">
        <v>0</v>
      </c>
      <c r="R4376" s="234"/>
    </row>
    <row r="4377" spans="2:18" x14ac:dyDescent="0.25">
      <c r="B4377" s="232">
        <v>4372</v>
      </c>
      <c r="C4377" s="315">
        <v>45564</v>
      </c>
      <c r="D4377" s="195" t="s">
        <v>505</v>
      </c>
      <c r="E4377" s="196" t="s">
        <v>130</v>
      </c>
      <c r="F4377" s="196" t="s">
        <v>130</v>
      </c>
      <c r="G4377" s="196" t="s">
        <v>304</v>
      </c>
      <c r="H4377" s="196">
        <v>1</v>
      </c>
      <c r="I4377" s="196" t="s">
        <v>303</v>
      </c>
      <c r="J4377" s="196">
        <v>57</v>
      </c>
      <c r="K4377" s="448"/>
      <c r="L4377" s="196"/>
      <c r="M4377" s="196" t="s">
        <v>514</v>
      </c>
      <c r="N4377" s="216">
        <v>0</v>
      </c>
      <c r="O4377" s="216">
        <v>0</v>
      </c>
      <c r="P4377" s="216">
        <v>0</v>
      </c>
      <c r="Q4377" s="335">
        <v>0</v>
      </c>
      <c r="R4377" s="234"/>
    </row>
    <row r="4378" spans="2:18" x14ac:dyDescent="0.25">
      <c r="B4378" s="232">
        <v>4373</v>
      </c>
      <c r="C4378" s="315">
        <v>45563</v>
      </c>
      <c r="D4378" s="195" t="s">
        <v>474</v>
      </c>
      <c r="E4378" s="196" t="s">
        <v>92</v>
      </c>
      <c r="F4378" s="196" t="s">
        <v>470</v>
      </c>
      <c r="G4378" s="196" t="s">
        <v>210</v>
      </c>
      <c r="H4378" s="196">
        <v>4.2</v>
      </c>
      <c r="I4378" s="196" t="s">
        <v>215</v>
      </c>
      <c r="J4378" s="196">
        <v>34</v>
      </c>
      <c r="K4378" s="448"/>
      <c r="L4378" s="196"/>
      <c r="M4378" s="196"/>
      <c r="N4378" s="216">
        <v>0</v>
      </c>
      <c r="O4378" s="216">
        <v>164.22</v>
      </c>
      <c r="P4378" s="216">
        <v>0</v>
      </c>
      <c r="Q4378" s="335">
        <v>0</v>
      </c>
      <c r="R4378" s="234"/>
    </row>
    <row r="4379" spans="2:18" x14ac:dyDescent="0.25">
      <c r="B4379" s="232">
        <v>4374</v>
      </c>
      <c r="C4379" s="315">
        <v>45563</v>
      </c>
      <c r="D4379" s="195" t="s">
        <v>475</v>
      </c>
      <c r="E4379" s="196" t="s">
        <v>92</v>
      </c>
      <c r="F4379" s="196" t="s">
        <v>470</v>
      </c>
      <c r="G4379" s="196" t="s">
        <v>210</v>
      </c>
      <c r="H4379" s="196">
        <v>4.2</v>
      </c>
      <c r="I4379" s="196" t="s">
        <v>215</v>
      </c>
      <c r="J4379" s="196">
        <v>34</v>
      </c>
      <c r="K4379" s="448"/>
      <c r="L4379" s="196"/>
      <c r="M4379" s="196"/>
      <c r="N4379" s="216">
        <v>0</v>
      </c>
      <c r="O4379" s="216">
        <v>164.22</v>
      </c>
      <c r="P4379" s="216">
        <v>0</v>
      </c>
      <c r="Q4379" s="335">
        <v>0</v>
      </c>
      <c r="R4379" s="234"/>
    </row>
    <row r="4380" spans="2:18" x14ac:dyDescent="0.25">
      <c r="B4380" s="232">
        <v>4375</v>
      </c>
      <c r="C4380" s="315">
        <v>45563</v>
      </c>
      <c r="D4380" s="195" t="s">
        <v>116</v>
      </c>
      <c r="E4380" s="196" t="s">
        <v>92</v>
      </c>
      <c r="F4380" s="196" t="s">
        <v>1</v>
      </c>
      <c r="G4380" s="196" t="s">
        <v>209</v>
      </c>
      <c r="H4380" s="196">
        <v>6.65</v>
      </c>
      <c r="I4380" s="196" t="s">
        <v>247</v>
      </c>
      <c r="J4380" s="196">
        <v>24</v>
      </c>
      <c r="K4380" s="448">
        <v>716676</v>
      </c>
      <c r="L4380" s="196"/>
      <c r="M4380" s="196" t="s">
        <v>514</v>
      </c>
      <c r="N4380" s="216">
        <f t="shared" ref="N4380" si="285">IF(I4380=$N$5,J4380*H4380,0)</f>
        <v>0</v>
      </c>
      <c r="O4380" s="216">
        <f t="shared" ref="O4380" si="286">IF(I4380=$O$5,J4380*H4380,0)*1.15</f>
        <v>0</v>
      </c>
      <c r="P4380" s="216">
        <f t="shared" ref="P4380" si="287">IF(I4380=$P$5,J4380*H4380,0)</f>
        <v>0</v>
      </c>
      <c r="Q4380" s="335">
        <f t="shared" ref="Q4380" si="288">IF(I4380=$Q$5,J4380*H4380,0)</f>
        <v>159.60000000000002</v>
      </c>
      <c r="R4380" s="234"/>
    </row>
    <row r="4381" spans="2:18" x14ac:dyDescent="0.25">
      <c r="B4381" s="232">
        <v>4376</v>
      </c>
      <c r="C4381" s="315">
        <v>45563</v>
      </c>
      <c r="D4381" s="195" t="s">
        <v>94</v>
      </c>
      <c r="E4381" s="196" t="s">
        <v>92</v>
      </c>
      <c r="F4381" s="196" t="s">
        <v>1</v>
      </c>
      <c r="G4381" s="196" t="s">
        <v>209</v>
      </c>
      <c r="H4381" s="196">
        <v>6.65</v>
      </c>
      <c r="I4381" s="196" t="s">
        <v>215</v>
      </c>
      <c r="J4381" s="196">
        <v>23</v>
      </c>
      <c r="K4381" s="448"/>
      <c r="L4381" s="196"/>
      <c r="M4381" s="196"/>
      <c r="N4381" s="216">
        <v>0</v>
      </c>
      <c r="O4381" s="216">
        <v>175.89250000000001</v>
      </c>
      <c r="P4381" s="216">
        <v>0</v>
      </c>
      <c r="Q4381" s="335">
        <v>0</v>
      </c>
      <c r="R4381" s="234"/>
    </row>
    <row r="4382" spans="2:18" x14ac:dyDescent="0.25">
      <c r="B4382" s="232">
        <v>4377</v>
      </c>
      <c r="C4382" s="315">
        <v>45563</v>
      </c>
      <c r="D4382" s="195" t="s">
        <v>91</v>
      </c>
      <c r="E4382" s="196" t="s">
        <v>92</v>
      </c>
      <c r="F4382" s="196" t="s">
        <v>1</v>
      </c>
      <c r="G4382" s="196" t="s">
        <v>209</v>
      </c>
      <c r="H4382" s="196">
        <v>6.65</v>
      </c>
      <c r="I4382" s="196" t="s">
        <v>215</v>
      </c>
      <c r="J4382" s="196">
        <v>11</v>
      </c>
      <c r="K4382" s="448"/>
      <c r="L4382" s="196"/>
      <c r="M4382" s="196"/>
      <c r="N4382" s="216">
        <v>0</v>
      </c>
      <c r="O4382" s="216">
        <v>84.122500000000002</v>
      </c>
      <c r="P4382" s="216">
        <v>0</v>
      </c>
      <c r="Q4382" s="335">
        <v>0</v>
      </c>
      <c r="R4382" s="234"/>
    </row>
    <row r="4383" spans="2:18" x14ac:dyDescent="0.25">
      <c r="B4383" s="232">
        <v>4378</v>
      </c>
      <c r="C4383" s="315">
        <v>45563</v>
      </c>
      <c r="D4383" s="195" t="s">
        <v>154</v>
      </c>
      <c r="E4383" s="196" t="s">
        <v>92</v>
      </c>
      <c r="F4383" s="196" t="s">
        <v>62</v>
      </c>
      <c r="G4383" s="196" t="s">
        <v>210</v>
      </c>
      <c r="H4383" s="196">
        <v>4.1500000000000004</v>
      </c>
      <c r="I4383" s="196" t="s">
        <v>215</v>
      </c>
      <c r="J4383" s="196">
        <v>30</v>
      </c>
      <c r="K4383" s="448"/>
      <c r="L4383" s="196"/>
      <c r="M4383" s="196"/>
      <c r="N4383" s="216">
        <v>0</v>
      </c>
      <c r="O4383" s="216">
        <v>143.17500000000001</v>
      </c>
      <c r="P4383" s="216">
        <v>0</v>
      </c>
      <c r="Q4383" s="335">
        <v>0</v>
      </c>
      <c r="R4383" s="234"/>
    </row>
    <row r="4384" spans="2:18" x14ac:dyDescent="0.25">
      <c r="B4384" s="232">
        <v>4379</v>
      </c>
      <c r="C4384" s="315">
        <v>45563</v>
      </c>
      <c r="D4384" s="195" t="s">
        <v>155</v>
      </c>
      <c r="E4384" s="196" t="s">
        <v>92</v>
      </c>
      <c r="F4384" s="196" t="s">
        <v>62</v>
      </c>
      <c r="G4384" s="196" t="s">
        <v>210</v>
      </c>
      <c r="H4384" s="196">
        <v>4.1500000000000004</v>
      </c>
      <c r="I4384" s="196" t="s">
        <v>215</v>
      </c>
      <c r="J4384" s="196">
        <v>25</v>
      </c>
      <c r="K4384" s="448"/>
      <c r="L4384" s="196"/>
      <c r="M4384" s="196"/>
      <c r="N4384" s="216">
        <v>0</v>
      </c>
      <c r="O4384" s="216">
        <v>119.31250000000001</v>
      </c>
      <c r="P4384" s="216">
        <v>0</v>
      </c>
      <c r="Q4384" s="335">
        <v>0</v>
      </c>
      <c r="R4384" s="234"/>
    </row>
    <row r="4385" spans="2:18" x14ac:dyDescent="0.25">
      <c r="B4385" s="232">
        <v>4380</v>
      </c>
      <c r="C4385" s="315">
        <v>45563</v>
      </c>
      <c r="D4385" s="195" t="s">
        <v>426</v>
      </c>
      <c r="E4385" s="196" t="s">
        <v>159</v>
      </c>
      <c r="F4385" s="196" t="s">
        <v>381</v>
      </c>
      <c r="G4385" s="196" t="s">
        <v>159</v>
      </c>
      <c r="H4385" s="196">
        <v>10</v>
      </c>
      <c r="I4385" s="196" t="s">
        <v>66</v>
      </c>
      <c r="J4385" s="196">
        <v>4</v>
      </c>
      <c r="K4385" s="448"/>
      <c r="L4385" s="196"/>
      <c r="M4385" s="196"/>
      <c r="N4385" s="216">
        <v>0</v>
      </c>
      <c r="O4385" s="216">
        <v>0</v>
      </c>
      <c r="P4385" s="216">
        <v>40</v>
      </c>
      <c r="Q4385" s="335">
        <v>0</v>
      </c>
      <c r="R4385" s="234"/>
    </row>
    <row r="4386" spans="2:18" x14ac:dyDescent="0.25">
      <c r="B4386" s="232">
        <v>4381</v>
      </c>
      <c r="C4386" s="315">
        <v>45563</v>
      </c>
      <c r="D4386" s="195" t="s">
        <v>277</v>
      </c>
      <c r="E4386" s="196" t="s">
        <v>176</v>
      </c>
      <c r="F4386" s="196" t="s">
        <v>7</v>
      </c>
      <c r="G4386" s="196" t="s">
        <v>209</v>
      </c>
      <c r="H4386" s="196">
        <v>7</v>
      </c>
      <c r="I4386" s="196" t="s">
        <v>214</v>
      </c>
      <c r="J4386" s="196">
        <v>39</v>
      </c>
      <c r="K4386" s="448"/>
      <c r="L4386" s="196"/>
      <c r="M4386" s="196"/>
      <c r="N4386" s="216">
        <v>273</v>
      </c>
      <c r="O4386" s="216">
        <v>0</v>
      </c>
      <c r="P4386" s="216">
        <v>0</v>
      </c>
      <c r="Q4386" s="335">
        <v>0</v>
      </c>
      <c r="R4386" s="234"/>
    </row>
    <row r="4387" spans="2:18" x14ac:dyDescent="0.25">
      <c r="B4387" s="232">
        <v>4382</v>
      </c>
      <c r="C4387" s="315">
        <v>45563</v>
      </c>
      <c r="D4387" s="195" t="s">
        <v>261</v>
      </c>
      <c r="E4387" s="196" t="s">
        <v>269</v>
      </c>
      <c r="F4387" s="196" t="s">
        <v>7</v>
      </c>
      <c r="G4387" s="196" t="s">
        <v>210</v>
      </c>
      <c r="H4387" s="196">
        <v>5</v>
      </c>
      <c r="I4387" s="196"/>
      <c r="J4387" s="196">
        <v>0</v>
      </c>
      <c r="K4387" s="448"/>
      <c r="L4387" s="196"/>
      <c r="M4387" s="196"/>
      <c r="N4387" s="216">
        <v>0</v>
      </c>
      <c r="O4387" s="216">
        <v>0</v>
      </c>
      <c r="P4387" s="216">
        <v>0</v>
      </c>
      <c r="Q4387" s="335">
        <v>0</v>
      </c>
      <c r="R4387" s="234"/>
    </row>
    <row r="4388" spans="2:18" x14ac:dyDescent="0.25">
      <c r="B4388" s="232">
        <v>4383</v>
      </c>
      <c r="C4388" s="315">
        <v>45563</v>
      </c>
      <c r="D4388" s="195" t="s">
        <v>254</v>
      </c>
      <c r="E4388" s="196" t="s">
        <v>159</v>
      </c>
      <c r="F4388" s="196" t="s">
        <v>7</v>
      </c>
      <c r="G4388" s="196" t="s">
        <v>159</v>
      </c>
      <c r="H4388" s="196">
        <v>10</v>
      </c>
      <c r="I4388" s="196"/>
      <c r="J4388" s="196">
        <v>0</v>
      </c>
      <c r="K4388" s="448"/>
      <c r="L4388" s="196"/>
      <c r="M4388" s="196"/>
      <c r="N4388" s="216">
        <v>0</v>
      </c>
      <c r="O4388" s="216">
        <v>0</v>
      </c>
      <c r="P4388" s="216">
        <v>0</v>
      </c>
      <c r="Q4388" s="335">
        <v>0</v>
      </c>
      <c r="R4388" s="234"/>
    </row>
    <row r="4389" spans="2:18" x14ac:dyDescent="0.25">
      <c r="B4389" s="232">
        <v>4384</v>
      </c>
      <c r="C4389" s="315">
        <v>45563</v>
      </c>
      <c r="D4389" s="195" t="s">
        <v>352</v>
      </c>
      <c r="E4389" s="196" t="s">
        <v>176</v>
      </c>
      <c r="F4389" s="196" t="s">
        <v>7</v>
      </c>
      <c r="G4389" s="196" t="s">
        <v>209</v>
      </c>
      <c r="H4389" s="196">
        <v>7</v>
      </c>
      <c r="I4389" s="196"/>
      <c r="J4389" s="196">
        <v>0</v>
      </c>
      <c r="K4389" s="448"/>
      <c r="L4389" s="196"/>
      <c r="M4389" s="196"/>
      <c r="N4389" s="216">
        <v>0</v>
      </c>
      <c r="O4389" s="216">
        <v>0</v>
      </c>
      <c r="P4389" s="216">
        <v>0</v>
      </c>
      <c r="Q4389" s="335">
        <v>0</v>
      </c>
      <c r="R4389" s="234"/>
    </row>
    <row r="4390" spans="2:18" x14ac:dyDescent="0.25">
      <c r="B4390" s="232">
        <v>4385</v>
      </c>
      <c r="C4390" s="315">
        <v>45563</v>
      </c>
      <c r="D4390" s="195" t="s">
        <v>175</v>
      </c>
      <c r="E4390" s="196" t="s">
        <v>176</v>
      </c>
      <c r="F4390" s="196" t="s">
        <v>7</v>
      </c>
      <c r="G4390" s="196" t="s">
        <v>209</v>
      </c>
      <c r="H4390" s="196">
        <v>7</v>
      </c>
      <c r="I4390" s="196"/>
      <c r="J4390" s="196">
        <v>0</v>
      </c>
      <c r="K4390" s="448"/>
      <c r="L4390" s="196"/>
      <c r="M4390" s="196"/>
      <c r="N4390" s="216">
        <v>0</v>
      </c>
      <c r="O4390" s="216">
        <v>0</v>
      </c>
      <c r="P4390" s="216">
        <v>0</v>
      </c>
      <c r="Q4390" s="335">
        <v>0</v>
      </c>
      <c r="R4390" s="234"/>
    </row>
    <row r="4391" spans="2:18" x14ac:dyDescent="0.25">
      <c r="B4391" s="232">
        <v>4386</v>
      </c>
      <c r="C4391" s="315">
        <v>45563</v>
      </c>
      <c r="D4391" s="195" t="s">
        <v>171</v>
      </c>
      <c r="E4391" s="196" t="s">
        <v>159</v>
      </c>
      <c r="F4391" s="196" t="s">
        <v>7</v>
      </c>
      <c r="G4391" s="196" t="s">
        <v>159</v>
      </c>
      <c r="H4391" s="196">
        <v>11.2</v>
      </c>
      <c r="I4391" s="196"/>
      <c r="J4391" s="196">
        <v>0</v>
      </c>
      <c r="K4391" s="448"/>
      <c r="L4391" s="196"/>
      <c r="M4391" s="196"/>
      <c r="N4391" s="216">
        <v>0</v>
      </c>
      <c r="O4391" s="216">
        <v>0</v>
      </c>
      <c r="P4391" s="216">
        <v>0</v>
      </c>
      <c r="Q4391" s="335">
        <v>0</v>
      </c>
      <c r="R4391" s="234"/>
    </row>
    <row r="4392" spans="2:18" x14ac:dyDescent="0.25">
      <c r="B4392" s="232">
        <v>4387</v>
      </c>
      <c r="C4392" s="315">
        <v>45563</v>
      </c>
      <c r="D4392" s="195" t="s">
        <v>150</v>
      </c>
      <c r="E4392" s="196" t="s">
        <v>92</v>
      </c>
      <c r="F4392" s="196" t="s">
        <v>63</v>
      </c>
      <c r="G4392" s="196" t="s">
        <v>210</v>
      </c>
      <c r="H4392" s="196">
        <v>4.1500000000000004</v>
      </c>
      <c r="I4392" s="196" t="s">
        <v>215</v>
      </c>
      <c r="J4392" s="196">
        <v>23</v>
      </c>
      <c r="K4392" s="448"/>
      <c r="L4392" s="196"/>
      <c r="M4392" s="196"/>
      <c r="N4392" s="216">
        <v>0</v>
      </c>
      <c r="O4392" s="216">
        <v>109.7675</v>
      </c>
      <c r="P4392" s="216">
        <v>0</v>
      </c>
      <c r="Q4392" s="335">
        <v>0</v>
      </c>
      <c r="R4392" s="234"/>
    </row>
    <row r="4393" spans="2:18" x14ac:dyDescent="0.25">
      <c r="B4393" s="232">
        <v>4388</v>
      </c>
      <c r="C4393" s="315">
        <v>45563</v>
      </c>
      <c r="D4393" s="195" t="s">
        <v>148</v>
      </c>
      <c r="E4393" s="196" t="s">
        <v>92</v>
      </c>
      <c r="F4393" s="196" t="s">
        <v>63</v>
      </c>
      <c r="G4393" s="196" t="s">
        <v>210</v>
      </c>
      <c r="H4393" s="196">
        <v>4.1500000000000004</v>
      </c>
      <c r="I4393" s="196"/>
      <c r="J4393" s="196"/>
      <c r="K4393" s="448"/>
      <c r="L4393" s="196"/>
      <c r="M4393" s="196"/>
      <c r="N4393" s="216">
        <v>0</v>
      </c>
      <c r="O4393" s="216">
        <v>0</v>
      </c>
      <c r="P4393" s="216">
        <v>0</v>
      </c>
      <c r="Q4393" s="335">
        <v>0</v>
      </c>
      <c r="R4393" s="234"/>
    </row>
    <row r="4394" spans="2:18" x14ac:dyDescent="0.25">
      <c r="B4394" s="232">
        <v>4389</v>
      </c>
      <c r="C4394" s="315">
        <v>45563</v>
      </c>
      <c r="D4394" s="195" t="s">
        <v>177</v>
      </c>
      <c r="E4394" s="196" t="s">
        <v>159</v>
      </c>
      <c r="F4394" s="196" t="s">
        <v>8</v>
      </c>
      <c r="G4394" s="196" t="s">
        <v>159</v>
      </c>
      <c r="H4394" s="196">
        <v>11.6</v>
      </c>
      <c r="I4394" s="196" t="s">
        <v>66</v>
      </c>
      <c r="J4394" s="196">
        <v>4</v>
      </c>
      <c r="K4394" s="448"/>
      <c r="L4394" s="196"/>
      <c r="M4394" s="196"/>
      <c r="N4394" s="216">
        <v>0</v>
      </c>
      <c r="O4394" s="216">
        <v>0</v>
      </c>
      <c r="P4394" s="216">
        <v>46.4</v>
      </c>
      <c r="Q4394" s="335">
        <v>0</v>
      </c>
      <c r="R4394" s="234"/>
    </row>
    <row r="4395" spans="2:18" x14ac:dyDescent="0.25">
      <c r="B4395" s="232">
        <v>4390</v>
      </c>
      <c r="C4395" s="315">
        <v>45563</v>
      </c>
      <c r="D4395" s="195" t="s">
        <v>139</v>
      </c>
      <c r="E4395" s="196" t="s">
        <v>92</v>
      </c>
      <c r="F4395" s="196" t="s">
        <v>2</v>
      </c>
      <c r="G4395" s="196" t="s">
        <v>209</v>
      </c>
      <c r="H4395" s="196">
        <v>7</v>
      </c>
      <c r="I4395" s="196" t="s">
        <v>214</v>
      </c>
      <c r="J4395" s="196">
        <v>30</v>
      </c>
      <c r="K4395" s="448"/>
      <c r="L4395" s="196"/>
      <c r="M4395" s="196"/>
      <c r="N4395" s="216">
        <v>210</v>
      </c>
      <c r="O4395" s="216">
        <v>0</v>
      </c>
      <c r="P4395" s="216">
        <v>0</v>
      </c>
      <c r="Q4395" s="335">
        <v>0</v>
      </c>
      <c r="R4395" s="234"/>
    </row>
    <row r="4396" spans="2:18" x14ac:dyDescent="0.25">
      <c r="B4396" s="232">
        <v>4391</v>
      </c>
      <c r="C4396" s="315">
        <v>45563</v>
      </c>
      <c r="D4396" s="195" t="s">
        <v>140</v>
      </c>
      <c r="E4396" s="196" t="s">
        <v>92</v>
      </c>
      <c r="F4396" s="196" t="s">
        <v>2</v>
      </c>
      <c r="G4396" s="196" t="s">
        <v>209</v>
      </c>
      <c r="H4396" s="196">
        <v>7</v>
      </c>
      <c r="I4396" s="196" t="s">
        <v>214</v>
      </c>
      <c r="J4396" s="196">
        <v>30</v>
      </c>
      <c r="K4396" s="448"/>
      <c r="L4396" s="196"/>
      <c r="M4396" s="196"/>
      <c r="N4396" s="216">
        <v>210</v>
      </c>
      <c r="O4396" s="216">
        <v>0</v>
      </c>
      <c r="P4396" s="216">
        <v>0</v>
      </c>
      <c r="Q4396" s="335">
        <v>0</v>
      </c>
      <c r="R4396" s="234"/>
    </row>
    <row r="4397" spans="2:18" x14ac:dyDescent="0.25">
      <c r="B4397" s="232">
        <v>4392</v>
      </c>
      <c r="C4397" s="315">
        <v>45563</v>
      </c>
      <c r="D4397" s="195" t="s">
        <v>141</v>
      </c>
      <c r="E4397" s="196" t="s">
        <v>92</v>
      </c>
      <c r="F4397" s="196" t="s">
        <v>2</v>
      </c>
      <c r="G4397" s="196" t="s">
        <v>209</v>
      </c>
      <c r="H4397" s="196">
        <v>7</v>
      </c>
      <c r="I4397" s="196"/>
      <c r="J4397" s="196">
        <v>0</v>
      </c>
      <c r="K4397" s="448"/>
      <c r="L4397" s="196"/>
      <c r="M4397" s="196"/>
      <c r="N4397" s="216">
        <v>0</v>
      </c>
      <c r="O4397" s="216">
        <v>0</v>
      </c>
      <c r="P4397" s="216">
        <v>0</v>
      </c>
      <c r="Q4397" s="335">
        <v>0</v>
      </c>
      <c r="R4397" s="234"/>
    </row>
    <row r="4398" spans="2:18" x14ac:dyDescent="0.25">
      <c r="B4398" s="232">
        <v>4393</v>
      </c>
      <c r="C4398" s="315">
        <v>45563</v>
      </c>
      <c r="D4398" s="195" t="s">
        <v>252</v>
      </c>
      <c r="E4398" s="196" t="s">
        <v>92</v>
      </c>
      <c r="F4398" s="196" t="s">
        <v>2</v>
      </c>
      <c r="G4398" s="196" t="s">
        <v>209</v>
      </c>
      <c r="H4398" s="196">
        <v>7</v>
      </c>
      <c r="I4398" s="196" t="s">
        <v>214</v>
      </c>
      <c r="J4398" s="196">
        <v>30</v>
      </c>
      <c r="K4398" s="448"/>
      <c r="L4398" s="196"/>
      <c r="M4398" s="196"/>
      <c r="N4398" s="216">
        <v>210</v>
      </c>
      <c r="O4398" s="216">
        <v>0</v>
      </c>
      <c r="P4398" s="216">
        <v>0</v>
      </c>
      <c r="Q4398" s="335">
        <v>0</v>
      </c>
      <c r="R4398" s="234"/>
    </row>
    <row r="4399" spans="2:18" x14ac:dyDescent="0.25">
      <c r="B4399" s="232">
        <v>4394</v>
      </c>
      <c r="C4399" s="315">
        <v>45563</v>
      </c>
      <c r="D4399" s="195" t="s">
        <v>259</v>
      </c>
      <c r="E4399" s="196" t="s">
        <v>92</v>
      </c>
      <c r="F4399" s="196" t="s">
        <v>2</v>
      </c>
      <c r="G4399" s="196" t="s">
        <v>209</v>
      </c>
      <c r="H4399" s="196">
        <v>7</v>
      </c>
      <c r="I4399" s="196" t="s">
        <v>214</v>
      </c>
      <c r="J4399" s="196">
        <v>30</v>
      </c>
      <c r="K4399" s="448"/>
      <c r="L4399" s="196"/>
      <c r="M4399" s="196"/>
      <c r="N4399" s="216">
        <v>210</v>
      </c>
      <c r="O4399" s="216">
        <v>0</v>
      </c>
      <c r="P4399" s="216">
        <v>0</v>
      </c>
      <c r="Q4399" s="335">
        <v>0</v>
      </c>
      <c r="R4399" s="234"/>
    </row>
    <row r="4400" spans="2:18" x14ac:dyDescent="0.25">
      <c r="B4400" s="232">
        <v>4395</v>
      </c>
      <c r="C4400" s="315">
        <v>45563</v>
      </c>
      <c r="D4400" s="195" t="s">
        <v>507</v>
      </c>
      <c r="E4400" s="196" t="s">
        <v>92</v>
      </c>
      <c r="F4400" s="196" t="s">
        <v>504</v>
      </c>
      <c r="G4400" s="196" t="s">
        <v>210</v>
      </c>
      <c r="H4400" s="196">
        <v>4.1500000000000004</v>
      </c>
      <c r="I4400" s="196" t="s">
        <v>215</v>
      </c>
      <c r="J4400" s="196">
        <v>29</v>
      </c>
      <c r="K4400" s="448"/>
      <c r="L4400" s="196"/>
      <c r="M4400" s="196"/>
      <c r="N4400" s="216">
        <v>0</v>
      </c>
      <c r="O4400" s="216">
        <v>138.4025</v>
      </c>
      <c r="P4400" s="216">
        <v>0</v>
      </c>
      <c r="Q4400" s="335">
        <v>0</v>
      </c>
      <c r="R4400" s="234"/>
    </row>
    <row r="4401" spans="2:18" x14ac:dyDescent="0.25">
      <c r="B4401" s="232">
        <v>4396</v>
      </c>
      <c r="C4401" s="315">
        <v>45563</v>
      </c>
      <c r="D4401" s="195" t="s">
        <v>379</v>
      </c>
      <c r="E4401" s="196" t="s">
        <v>269</v>
      </c>
      <c r="F4401" s="196" t="s">
        <v>381</v>
      </c>
      <c r="G4401" s="196" t="s">
        <v>210</v>
      </c>
      <c r="H4401" s="196">
        <v>4.1500000000000004</v>
      </c>
      <c r="I4401" s="196" t="s">
        <v>214</v>
      </c>
      <c r="J4401" s="196">
        <v>30</v>
      </c>
      <c r="K4401" s="448"/>
      <c r="L4401" s="196"/>
      <c r="M4401" s="196"/>
      <c r="N4401" s="216">
        <v>124.50000000000001</v>
      </c>
      <c r="O4401" s="216">
        <v>0</v>
      </c>
      <c r="P4401" s="216">
        <v>0</v>
      </c>
      <c r="Q4401" s="335">
        <v>0</v>
      </c>
      <c r="R4401" s="234"/>
    </row>
    <row r="4402" spans="2:18" x14ac:dyDescent="0.25">
      <c r="B4402" s="232">
        <v>4397</v>
      </c>
      <c r="C4402" s="315">
        <v>45563</v>
      </c>
      <c r="D4402" s="195" t="s">
        <v>380</v>
      </c>
      <c r="E4402" s="196" t="s">
        <v>269</v>
      </c>
      <c r="F4402" s="196" t="s">
        <v>381</v>
      </c>
      <c r="G4402" s="196" t="s">
        <v>210</v>
      </c>
      <c r="H4402" s="196">
        <v>4.1500000000000004</v>
      </c>
      <c r="I4402" s="196" t="s">
        <v>214</v>
      </c>
      <c r="J4402" s="196">
        <v>30</v>
      </c>
      <c r="K4402" s="448"/>
      <c r="L4402" s="196"/>
      <c r="M4402" s="196"/>
      <c r="N4402" s="216">
        <v>124.50000000000001</v>
      </c>
      <c r="O4402" s="216">
        <v>0</v>
      </c>
      <c r="P4402" s="216">
        <v>0</v>
      </c>
      <c r="Q4402" s="335">
        <v>0</v>
      </c>
      <c r="R4402" s="234"/>
    </row>
    <row r="4403" spans="2:18" x14ac:dyDescent="0.25">
      <c r="B4403" s="232">
        <v>4398</v>
      </c>
      <c r="C4403" s="315">
        <v>45563</v>
      </c>
      <c r="D4403" s="195" t="s">
        <v>489</v>
      </c>
      <c r="E4403" s="196" t="s">
        <v>269</v>
      </c>
      <c r="F4403" s="196" t="s">
        <v>381</v>
      </c>
      <c r="G4403" s="196" t="s">
        <v>210</v>
      </c>
      <c r="H4403" s="196">
        <v>4.1500000000000004</v>
      </c>
      <c r="I4403" s="196" t="s">
        <v>214</v>
      </c>
      <c r="J4403" s="196">
        <v>30</v>
      </c>
      <c r="K4403" s="448"/>
      <c r="L4403" s="196"/>
      <c r="M4403" s="196"/>
      <c r="N4403" s="216">
        <v>124.50000000000001</v>
      </c>
      <c r="O4403" s="216">
        <v>0</v>
      </c>
      <c r="P4403" s="216">
        <v>0</v>
      </c>
      <c r="Q4403" s="335">
        <v>0</v>
      </c>
      <c r="R4403" s="234"/>
    </row>
    <row r="4404" spans="2:18" x14ac:dyDescent="0.25">
      <c r="B4404" s="232">
        <v>4399</v>
      </c>
      <c r="C4404" s="315">
        <v>45563</v>
      </c>
      <c r="D4404" s="195" t="s">
        <v>96</v>
      </c>
      <c r="E4404" s="196" t="s">
        <v>159</v>
      </c>
      <c r="F4404" s="196" t="s">
        <v>1</v>
      </c>
      <c r="G4404" s="196" t="s">
        <v>159</v>
      </c>
      <c r="H4404" s="196">
        <v>11.8</v>
      </c>
      <c r="I4404" s="196" t="s">
        <v>66</v>
      </c>
      <c r="J4404" s="196">
        <v>4</v>
      </c>
      <c r="K4404" s="448"/>
      <c r="L4404" s="196"/>
      <c r="M4404" s="196"/>
      <c r="N4404" s="216">
        <v>0</v>
      </c>
      <c r="O4404" s="216">
        <v>0</v>
      </c>
      <c r="P4404" s="216">
        <v>47.2</v>
      </c>
      <c r="Q4404" s="335">
        <v>0</v>
      </c>
      <c r="R4404" s="234"/>
    </row>
    <row r="4405" spans="2:18" x14ac:dyDescent="0.25">
      <c r="B4405" s="232">
        <v>4400</v>
      </c>
      <c r="C4405" s="315">
        <v>45563</v>
      </c>
      <c r="D4405" s="195" t="s">
        <v>128</v>
      </c>
      <c r="E4405" s="196" t="s">
        <v>159</v>
      </c>
      <c r="F4405" s="196" t="s">
        <v>1</v>
      </c>
      <c r="G4405" s="196" t="s">
        <v>159</v>
      </c>
      <c r="H4405" s="196">
        <v>11.8</v>
      </c>
      <c r="I4405" s="196" t="s">
        <v>66</v>
      </c>
      <c r="J4405" s="196">
        <v>3</v>
      </c>
      <c r="K4405" s="448"/>
      <c r="L4405" s="196"/>
      <c r="M4405" s="196"/>
      <c r="N4405" s="216">
        <v>0</v>
      </c>
      <c r="O4405" s="216">
        <v>0</v>
      </c>
      <c r="P4405" s="216">
        <v>35.400000000000006</v>
      </c>
      <c r="Q4405" s="335">
        <v>0</v>
      </c>
      <c r="R4405" s="234"/>
    </row>
    <row r="4406" spans="2:18" x14ac:dyDescent="0.25">
      <c r="B4406" s="232">
        <v>4401</v>
      </c>
      <c r="C4406" s="315">
        <v>45563</v>
      </c>
      <c r="D4406" s="316" t="s">
        <v>467</v>
      </c>
      <c r="E4406" s="196" t="s">
        <v>159</v>
      </c>
      <c r="F4406" s="196" t="s">
        <v>63</v>
      </c>
      <c r="G4406" s="196" t="s">
        <v>159</v>
      </c>
      <c r="H4406" s="196">
        <v>13</v>
      </c>
      <c r="I4406" s="196" t="s">
        <v>66</v>
      </c>
      <c r="J4406" s="196">
        <v>4</v>
      </c>
      <c r="K4406" s="448"/>
      <c r="L4406" s="196"/>
      <c r="M4406" s="196"/>
      <c r="N4406" s="216">
        <v>0</v>
      </c>
      <c r="O4406" s="216">
        <v>0</v>
      </c>
      <c r="P4406" s="216">
        <v>52</v>
      </c>
      <c r="Q4406" s="335">
        <v>0</v>
      </c>
      <c r="R4406" s="234"/>
    </row>
    <row r="4407" spans="2:18" x14ac:dyDescent="0.25">
      <c r="B4407" s="232">
        <v>4402</v>
      </c>
      <c r="C4407" s="315">
        <v>45565</v>
      </c>
      <c r="D4407" s="195" t="s">
        <v>505</v>
      </c>
      <c r="E4407" s="196" t="s">
        <v>130</v>
      </c>
      <c r="F4407" s="196" t="s">
        <v>130</v>
      </c>
      <c r="G4407" s="196" t="s">
        <v>304</v>
      </c>
      <c r="H4407" s="196">
        <v>1</v>
      </c>
      <c r="I4407" s="196" t="s">
        <v>303</v>
      </c>
      <c r="J4407" s="196">
        <v>43</v>
      </c>
      <c r="K4407" s="448"/>
      <c r="L4407" s="196"/>
      <c r="M4407" s="196" t="s">
        <v>514</v>
      </c>
      <c r="N4407" s="216">
        <v>0</v>
      </c>
      <c r="O4407" s="216">
        <v>0</v>
      </c>
      <c r="P4407" s="216">
        <v>0</v>
      </c>
      <c r="Q4407" s="335">
        <v>0</v>
      </c>
      <c r="R4407" s="234"/>
    </row>
    <row r="4408" spans="2:18" x14ac:dyDescent="0.25">
      <c r="B4408" s="232">
        <v>4403</v>
      </c>
      <c r="C4408" s="315">
        <v>45564</v>
      </c>
      <c r="D4408" s="195" t="s">
        <v>474</v>
      </c>
      <c r="E4408" s="196" t="s">
        <v>92</v>
      </c>
      <c r="F4408" s="196" t="s">
        <v>470</v>
      </c>
      <c r="G4408" s="196" t="s">
        <v>210</v>
      </c>
      <c r="H4408" s="196">
        <v>4.2</v>
      </c>
      <c r="I4408" s="196" t="s">
        <v>215</v>
      </c>
      <c r="J4408" s="196">
        <v>37</v>
      </c>
      <c r="K4408" s="448"/>
      <c r="L4408" s="196"/>
      <c r="M4408" s="196"/>
      <c r="N4408" s="216">
        <v>0</v>
      </c>
      <c r="O4408" s="216">
        <v>178.70999999999998</v>
      </c>
      <c r="P4408" s="216">
        <v>0</v>
      </c>
      <c r="Q4408" s="335">
        <v>0</v>
      </c>
      <c r="R4408" s="234"/>
    </row>
    <row r="4409" spans="2:18" x14ac:dyDescent="0.25">
      <c r="B4409" s="232">
        <v>4404</v>
      </c>
      <c r="C4409" s="315">
        <v>45564</v>
      </c>
      <c r="D4409" s="195" t="s">
        <v>475</v>
      </c>
      <c r="E4409" s="196" t="s">
        <v>92</v>
      </c>
      <c r="F4409" s="196" t="s">
        <v>470</v>
      </c>
      <c r="G4409" s="196" t="s">
        <v>210</v>
      </c>
      <c r="H4409" s="196">
        <v>4.2</v>
      </c>
      <c r="I4409" s="196" t="s">
        <v>215</v>
      </c>
      <c r="J4409" s="196">
        <v>38</v>
      </c>
      <c r="K4409" s="448"/>
      <c r="L4409" s="196"/>
      <c r="M4409" s="196"/>
      <c r="N4409" s="216">
        <v>0</v>
      </c>
      <c r="O4409" s="216">
        <v>183.54</v>
      </c>
      <c r="P4409" s="216">
        <v>0</v>
      </c>
      <c r="Q4409" s="335">
        <v>0</v>
      </c>
      <c r="R4409" s="234"/>
    </row>
    <row r="4410" spans="2:18" x14ac:dyDescent="0.25">
      <c r="B4410" s="232">
        <v>4405</v>
      </c>
      <c r="C4410" s="315">
        <v>45564</v>
      </c>
      <c r="D4410" s="195" t="s">
        <v>116</v>
      </c>
      <c r="E4410" s="196" t="s">
        <v>92</v>
      </c>
      <c r="F4410" s="196" t="s">
        <v>1</v>
      </c>
      <c r="G4410" s="196" t="s">
        <v>209</v>
      </c>
      <c r="H4410" s="196">
        <v>6.65</v>
      </c>
      <c r="I4410" s="196" t="s">
        <v>284</v>
      </c>
      <c r="J4410" s="196">
        <v>23</v>
      </c>
      <c r="K4410" s="448"/>
      <c r="L4410" s="196"/>
      <c r="M4410" s="196"/>
      <c r="N4410" s="216">
        <f t="shared" ref="N4410" si="289">IF(I4410=$N$5,J4410*H4410,0)</f>
        <v>0</v>
      </c>
      <c r="O4410" s="216">
        <f t="shared" ref="O4410" si="290">IF(I4410=$O$5,J4410*H4410,0)*1.15</f>
        <v>0</v>
      </c>
      <c r="P4410" s="216">
        <f t="shared" ref="P4410" si="291">IF(I4410=$P$5,J4410*H4410,0)</f>
        <v>0</v>
      </c>
      <c r="Q4410" s="335">
        <f t="shared" ref="Q4410" si="292">IF(I4410=$Q$5,J4410*H4410,0)</f>
        <v>0</v>
      </c>
      <c r="R4410" s="234"/>
    </row>
    <row r="4411" spans="2:18" x14ac:dyDescent="0.25">
      <c r="B4411" s="232">
        <v>4406</v>
      </c>
      <c r="C4411" s="315">
        <v>45564</v>
      </c>
      <c r="D4411" s="195" t="s">
        <v>94</v>
      </c>
      <c r="E4411" s="196" t="s">
        <v>92</v>
      </c>
      <c r="F4411" s="196" t="s">
        <v>1</v>
      </c>
      <c r="G4411" s="196" t="s">
        <v>209</v>
      </c>
      <c r="H4411" s="196">
        <v>6.65</v>
      </c>
      <c r="I4411" s="196" t="s">
        <v>215</v>
      </c>
      <c r="J4411" s="196">
        <v>26</v>
      </c>
      <c r="K4411" s="448"/>
      <c r="L4411" s="196"/>
      <c r="M4411" s="196"/>
      <c r="N4411" s="216">
        <v>0</v>
      </c>
      <c r="O4411" s="216">
        <v>198.83499999999998</v>
      </c>
      <c r="P4411" s="216">
        <v>0</v>
      </c>
      <c r="Q4411" s="335">
        <v>0</v>
      </c>
      <c r="R4411" s="234"/>
    </row>
    <row r="4412" spans="2:18" x14ac:dyDescent="0.25">
      <c r="B4412" s="232">
        <v>4407</v>
      </c>
      <c r="C4412" s="315">
        <v>45564</v>
      </c>
      <c r="D4412" s="195" t="s">
        <v>91</v>
      </c>
      <c r="E4412" s="196" t="s">
        <v>92</v>
      </c>
      <c r="F4412" s="196" t="s">
        <v>1</v>
      </c>
      <c r="G4412" s="196" t="s">
        <v>209</v>
      </c>
      <c r="H4412" s="196">
        <v>6.65</v>
      </c>
      <c r="I4412" s="196"/>
      <c r="J4412" s="196"/>
      <c r="K4412" s="448"/>
      <c r="L4412" s="196"/>
      <c r="M4412" s="196"/>
      <c r="N4412" s="216">
        <v>0</v>
      </c>
      <c r="O4412" s="216">
        <v>0</v>
      </c>
      <c r="P4412" s="216">
        <v>0</v>
      </c>
      <c r="Q4412" s="335">
        <v>0</v>
      </c>
      <c r="R4412" s="234"/>
    </row>
    <row r="4413" spans="2:18" x14ac:dyDescent="0.25">
      <c r="B4413" s="232">
        <v>4408</v>
      </c>
      <c r="C4413" s="315">
        <v>45564</v>
      </c>
      <c r="D4413" s="195" t="s">
        <v>154</v>
      </c>
      <c r="E4413" s="196" t="s">
        <v>92</v>
      </c>
      <c r="F4413" s="196" t="s">
        <v>62</v>
      </c>
      <c r="G4413" s="196" t="s">
        <v>210</v>
      </c>
      <c r="H4413" s="196">
        <v>4.1500000000000004</v>
      </c>
      <c r="I4413" s="196" t="s">
        <v>215</v>
      </c>
      <c r="J4413" s="196">
        <v>42</v>
      </c>
      <c r="K4413" s="448"/>
      <c r="L4413" s="196"/>
      <c r="M4413" s="196"/>
      <c r="N4413" s="216">
        <v>0</v>
      </c>
      <c r="O4413" s="216">
        <v>200.44499999999999</v>
      </c>
      <c r="P4413" s="216">
        <v>0</v>
      </c>
      <c r="Q4413" s="335">
        <v>0</v>
      </c>
      <c r="R4413" s="234"/>
    </row>
    <row r="4414" spans="2:18" x14ac:dyDescent="0.25">
      <c r="B4414" s="232">
        <v>4409</v>
      </c>
      <c r="C4414" s="315">
        <v>45564</v>
      </c>
      <c r="D4414" s="195" t="s">
        <v>155</v>
      </c>
      <c r="E4414" s="196" t="s">
        <v>92</v>
      </c>
      <c r="F4414" s="196" t="s">
        <v>62</v>
      </c>
      <c r="G4414" s="196" t="s">
        <v>210</v>
      </c>
      <c r="H4414" s="196">
        <v>4.1500000000000004</v>
      </c>
      <c r="I4414" s="196" t="s">
        <v>215</v>
      </c>
      <c r="J4414" s="196">
        <v>38</v>
      </c>
      <c r="K4414" s="448"/>
      <c r="L4414" s="196"/>
      <c r="M4414" s="196"/>
      <c r="N4414" s="216">
        <v>0</v>
      </c>
      <c r="O4414" s="216">
        <v>181.35500000000002</v>
      </c>
      <c r="P4414" s="216">
        <v>0</v>
      </c>
      <c r="Q4414" s="335">
        <v>0</v>
      </c>
      <c r="R4414" s="234"/>
    </row>
    <row r="4415" spans="2:18" x14ac:dyDescent="0.25">
      <c r="B4415" s="232">
        <v>4410</v>
      </c>
      <c r="C4415" s="315">
        <v>45564</v>
      </c>
      <c r="D4415" s="195" t="s">
        <v>426</v>
      </c>
      <c r="E4415" s="196" t="s">
        <v>159</v>
      </c>
      <c r="F4415" s="196" t="s">
        <v>381</v>
      </c>
      <c r="G4415" s="196" t="s">
        <v>159</v>
      </c>
      <c r="H4415" s="196">
        <v>10</v>
      </c>
      <c r="I4415" s="196" t="s">
        <v>66</v>
      </c>
      <c r="J4415" s="196">
        <v>4</v>
      </c>
      <c r="K4415" s="448"/>
      <c r="L4415" s="196"/>
      <c r="M4415" s="196"/>
      <c r="N4415" s="216">
        <v>0</v>
      </c>
      <c r="O4415" s="216">
        <v>0</v>
      </c>
      <c r="P4415" s="216">
        <v>40</v>
      </c>
      <c r="Q4415" s="335">
        <v>0</v>
      </c>
      <c r="R4415" s="234"/>
    </row>
    <row r="4416" spans="2:18" x14ac:dyDescent="0.25">
      <c r="B4416" s="232">
        <v>4411</v>
      </c>
      <c r="C4416" s="315">
        <v>45564</v>
      </c>
      <c r="D4416" s="195" t="s">
        <v>277</v>
      </c>
      <c r="E4416" s="196" t="s">
        <v>176</v>
      </c>
      <c r="F4416" s="196" t="s">
        <v>7</v>
      </c>
      <c r="G4416" s="196" t="s">
        <v>209</v>
      </c>
      <c r="H4416" s="196">
        <v>7</v>
      </c>
      <c r="I4416" s="196" t="s">
        <v>214</v>
      </c>
      <c r="J4416" s="196">
        <v>45</v>
      </c>
      <c r="K4416" s="448"/>
      <c r="L4416" s="196"/>
      <c r="M4416" s="196"/>
      <c r="N4416" s="216">
        <v>315</v>
      </c>
      <c r="O4416" s="216">
        <v>0</v>
      </c>
      <c r="P4416" s="216">
        <v>0</v>
      </c>
      <c r="Q4416" s="335">
        <v>0</v>
      </c>
      <c r="R4416" s="234"/>
    </row>
    <row r="4417" spans="2:18" x14ac:dyDescent="0.25">
      <c r="B4417" s="232">
        <v>4412</v>
      </c>
      <c r="C4417" s="315">
        <v>45564</v>
      </c>
      <c r="D4417" s="195" t="s">
        <v>261</v>
      </c>
      <c r="E4417" s="196" t="s">
        <v>269</v>
      </c>
      <c r="F4417" s="196" t="s">
        <v>7</v>
      </c>
      <c r="G4417" s="196" t="s">
        <v>210</v>
      </c>
      <c r="H4417" s="196">
        <v>5</v>
      </c>
      <c r="I4417" s="196"/>
      <c r="J4417" s="196"/>
      <c r="K4417" s="448"/>
      <c r="L4417" s="196"/>
      <c r="M4417" s="196"/>
      <c r="N4417" s="216">
        <v>0</v>
      </c>
      <c r="O4417" s="216">
        <v>0</v>
      </c>
      <c r="P4417" s="216">
        <v>0</v>
      </c>
      <c r="Q4417" s="335">
        <v>0</v>
      </c>
      <c r="R4417" s="234"/>
    </row>
    <row r="4418" spans="2:18" x14ac:dyDescent="0.25">
      <c r="B4418" s="232">
        <v>4413</v>
      </c>
      <c r="C4418" s="315">
        <v>45564</v>
      </c>
      <c r="D4418" s="195" t="s">
        <v>254</v>
      </c>
      <c r="E4418" s="196" t="s">
        <v>159</v>
      </c>
      <c r="F4418" s="196" t="s">
        <v>7</v>
      </c>
      <c r="G4418" s="196" t="s">
        <v>159</v>
      </c>
      <c r="H4418" s="196">
        <v>10</v>
      </c>
      <c r="I4418" s="196" t="s">
        <v>66</v>
      </c>
      <c r="J4418" s="196">
        <v>6</v>
      </c>
      <c r="K4418" s="448"/>
      <c r="L4418" s="196"/>
      <c r="M4418" s="196"/>
      <c r="N4418" s="216">
        <v>0</v>
      </c>
      <c r="O4418" s="216">
        <v>0</v>
      </c>
      <c r="P4418" s="216">
        <v>60</v>
      </c>
      <c r="Q4418" s="335">
        <v>0</v>
      </c>
      <c r="R4418" s="234"/>
    </row>
    <row r="4419" spans="2:18" x14ac:dyDescent="0.25">
      <c r="B4419" s="232">
        <v>4414</v>
      </c>
      <c r="C4419" s="315">
        <v>45564</v>
      </c>
      <c r="D4419" s="195" t="s">
        <v>352</v>
      </c>
      <c r="E4419" s="196" t="s">
        <v>176</v>
      </c>
      <c r="F4419" s="196" t="s">
        <v>7</v>
      </c>
      <c r="G4419" s="196" t="s">
        <v>209</v>
      </c>
      <c r="H4419" s="196">
        <v>7</v>
      </c>
      <c r="I4419" s="196"/>
      <c r="J4419" s="196"/>
      <c r="K4419" s="448"/>
      <c r="L4419" s="196"/>
      <c r="M4419" s="196"/>
      <c r="N4419" s="216">
        <v>0</v>
      </c>
      <c r="O4419" s="216">
        <v>0</v>
      </c>
      <c r="P4419" s="216">
        <v>0</v>
      </c>
      <c r="Q4419" s="335">
        <v>0</v>
      </c>
      <c r="R4419" s="234"/>
    </row>
    <row r="4420" spans="2:18" x14ac:dyDescent="0.25">
      <c r="B4420" s="232">
        <v>4415</v>
      </c>
      <c r="C4420" s="315">
        <v>45564</v>
      </c>
      <c r="D4420" s="195" t="s">
        <v>175</v>
      </c>
      <c r="E4420" s="196" t="s">
        <v>176</v>
      </c>
      <c r="F4420" s="196" t="s">
        <v>7</v>
      </c>
      <c r="G4420" s="196" t="s">
        <v>209</v>
      </c>
      <c r="H4420" s="196">
        <v>7</v>
      </c>
      <c r="I4420" s="196"/>
      <c r="J4420" s="196"/>
      <c r="K4420" s="448"/>
      <c r="L4420" s="196"/>
      <c r="M4420" s="196"/>
      <c r="N4420" s="216">
        <v>0</v>
      </c>
      <c r="O4420" s="216">
        <v>0</v>
      </c>
      <c r="P4420" s="216">
        <v>0</v>
      </c>
      <c r="Q4420" s="335">
        <v>0</v>
      </c>
      <c r="R4420" s="234"/>
    </row>
    <row r="4421" spans="2:18" x14ac:dyDescent="0.25">
      <c r="B4421" s="232">
        <v>4416</v>
      </c>
      <c r="C4421" s="315">
        <v>45564</v>
      </c>
      <c r="D4421" s="195" t="s">
        <v>171</v>
      </c>
      <c r="E4421" s="196" t="s">
        <v>159</v>
      </c>
      <c r="F4421" s="196" t="s">
        <v>7</v>
      </c>
      <c r="G4421" s="196" t="s">
        <v>159</v>
      </c>
      <c r="H4421" s="196">
        <v>11.2</v>
      </c>
      <c r="I4421" s="196"/>
      <c r="J4421" s="196"/>
      <c r="K4421" s="448"/>
      <c r="L4421" s="196"/>
      <c r="M4421" s="196"/>
      <c r="N4421" s="216">
        <v>0</v>
      </c>
      <c r="O4421" s="216">
        <v>0</v>
      </c>
      <c r="P4421" s="216">
        <v>0</v>
      </c>
      <c r="Q4421" s="335">
        <v>0</v>
      </c>
      <c r="R4421" s="234"/>
    </row>
    <row r="4422" spans="2:18" x14ac:dyDescent="0.25">
      <c r="B4422" s="232">
        <v>4417</v>
      </c>
      <c r="C4422" s="315">
        <v>45564</v>
      </c>
      <c r="D4422" s="195" t="s">
        <v>150</v>
      </c>
      <c r="E4422" s="196" t="s">
        <v>92</v>
      </c>
      <c r="F4422" s="196" t="s">
        <v>63</v>
      </c>
      <c r="G4422" s="196" t="s">
        <v>210</v>
      </c>
      <c r="H4422" s="196">
        <v>4.1500000000000004</v>
      </c>
      <c r="I4422" s="196" t="s">
        <v>215</v>
      </c>
      <c r="J4422" s="196">
        <v>20</v>
      </c>
      <c r="K4422" s="448"/>
      <c r="L4422" s="196"/>
      <c r="M4422" s="196"/>
      <c r="N4422" s="216">
        <v>0</v>
      </c>
      <c r="O4422" s="216">
        <v>95.449999999999989</v>
      </c>
      <c r="P4422" s="216">
        <v>0</v>
      </c>
      <c r="Q4422" s="335">
        <v>0</v>
      </c>
      <c r="R4422" s="234"/>
    </row>
    <row r="4423" spans="2:18" x14ac:dyDescent="0.25">
      <c r="B4423" s="232">
        <v>4418</v>
      </c>
      <c r="C4423" s="315">
        <v>45564</v>
      </c>
      <c r="D4423" s="195" t="s">
        <v>148</v>
      </c>
      <c r="E4423" s="196" t="s">
        <v>92</v>
      </c>
      <c r="F4423" s="196" t="s">
        <v>63</v>
      </c>
      <c r="G4423" s="196" t="s">
        <v>210</v>
      </c>
      <c r="H4423" s="196">
        <v>4.1500000000000004</v>
      </c>
      <c r="I4423" s="196"/>
      <c r="J4423" s="196"/>
      <c r="K4423" s="448"/>
      <c r="L4423" s="196"/>
      <c r="M4423" s="196"/>
      <c r="N4423" s="216">
        <v>0</v>
      </c>
      <c r="O4423" s="216">
        <v>0</v>
      </c>
      <c r="P4423" s="216">
        <v>0</v>
      </c>
      <c r="Q4423" s="335">
        <v>0</v>
      </c>
      <c r="R4423" s="234"/>
    </row>
    <row r="4424" spans="2:18" x14ac:dyDescent="0.25">
      <c r="B4424" s="232">
        <v>4419</v>
      </c>
      <c r="C4424" s="315">
        <v>45564</v>
      </c>
      <c r="D4424" s="195" t="s">
        <v>177</v>
      </c>
      <c r="E4424" s="196" t="s">
        <v>159</v>
      </c>
      <c r="F4424" s="196" t="s">
        <v>8</v>
      </c>
      <c r="G4424" s="196" t="s">
        <v>159</v>
      </c>
      <c r="H4424" s="196">
        <v>11.6</v>
      </c>
      <c r="I4424" s="196" t="s">
        <v>66</v>
      </c>
      <c r="J4424" s="196">
        <v>5</v>
      </c>
      <c r="K4424" s="448"/>
      <c r="L4424" s="196"/>
      <c r="M4424" s="196"/>
      <c r="N4424" s="216">
        <v>0</v>
      </c>
      <c r="O4424" s="216">
        <v>0</v>
      </c>
      <c r="P4424" s="216">
        <v>58</v>
      </c>
      <c r="Q4424" s="335">
        <v>0</v>
      </c>
      <c r="R4424" s="234"/>
    </row>
    <row r="4425" spans="2:18" x14ac:dyDescent="0.25">
      <c r="B4425" s="232">
        <v>4420</v>
      </c>
      <c r="C4425" s="315">
        <v>45564</v>
      </c>
      <c r="D4425" s="195" t="s">
        <v>139</v>
      </c>
      <c r="E4425" s="196" t="s">
        <v>92</v>
      </c>
      <c r="F4425" s="196" t="s">
        <v>2</v>
      </c>
      <c r="G4425" s="196" t="s">
        <v>209</v>
      </c>
      <c r="H4425" s="196">
        <v>7</v>
      </c>
      <c r="I4425" s="196" t="s">
        <v>214</v>
      </c>
      <c r="J4425" s="196">
        <v>45</v>
      </c>
      <c r="K4425" s="448"/>
      <c r="L4425" s="196"/>
      <c r="M4425" s="196"/>
      <c r="N4425" s="216">
        <v>315</v>
      </c>
      <c r="O4425" s="216">
        <v>0</v>
      </c>
      <c r="P4425" s="216">
        <v>0</v>
      </c>
      <c r="Q4425" s="335">
        <v>0</v>
      </c>
      <c r="R4425" s="234"/>
    </row>
    <row r="4426" spans="2:18" x14ac:dyDescent="0.25">
      <c r="B4426" s="232">
        <v>4421</v>
      </c>
      <c r="C4426" s="315">
        <v>45564</v>
      </c>
      <c r="D4426" s="195" t="s">
        <v>140</v>
      </c>
      <c r="E4426" s="196" t="s">
        <v>92</v>
      </c>
      <c r="F4426" s="196" t="s">
        <v>2</v>
      </c>
      <c r="G4426" s="196" t="s">
        <v>209</v>
      </c>
      <c r="H4426" s="196">
        <v>7</v>
      </c>
      <c r="I4426" s="196" t="s">
        <v>214</v>
      </c>
      <c r="J4426" s="196">
        <v>45</v>
      </c>
      <c r="K4426" s="448"/>
      <c r="L4426" s="196"/>
      <c r="M4426" s="196"/>
      <c r="N4426" s="216">
        <v>315</v>
      </c>
      <c r="O4426" s="216">
        <v>0</v>
      </c>
      <c r="P4426" s="216">
        <v>0</v>
      </c>
      <c r="Q4426" s="335">
        <v>0</v>
      </c>
      <c r="R4426" s="234"/>
    </row>
    <row r="4427" spans="2:18" x14ac:dyDescent="0.25">
      <c r="B4427" s="232">
        <v>4422</v>
      </c>
      <c r="C4427" s="315">
        <v>45564</v>
      </c>
      <c r="D4427" s="195" t="s">
        <v>141</v>
      </c>
      <c r="E4427" s="196" t="s">
        <v>92</v>
      </c>
      <c r="F4427" s="196" t="s">
        <v>2</v>
      </c>
      <c r="G4427" s="196" t="s">
        <v>209</v>
      </c>
      <c r="H4427" s="196">
        <v>7</v>
      </c>
      <c r="I4427" s="196" t="s">
        <v>214</v>
      </c>
      <c r="J4427" s="196">
        <v>0</v>
      </c>
      <c r="K4427" s="448"/>
      <c r="L4427" s="196"/>
      <c r="M4427" s="196"/>
      <c r="N4427" s="216">
        <v>0</v>
      </c>
      <c r="O4427" s="216">
        <v>0</v>
      </c>
      <c r="P4427" s="216">
        <v>0</v>
      </c>
      <c r="Q4427" s="335">
        <v>0</v>
      </c>
      <c r="R4427" s="234"/>
    </row>
    <row r="4428" spans="2:18" x14ac:dyDescent="0.25">
      <c r="B4428" s="232">
        <v>4423</v>
      </c>
      <c r="C4428" s="315">
        <v>45564</v>
      </c>
      <c r="D4428" s="195" t="s">
        <v>252</v>
      </c>
      <c r="E4428" s="196" t="s">
        <v>92</v>
      </c>
      <c r="F4428" s="196" t="s">
        <v>2</v>
      </c>
      <c r="G4428" s="196" t="s">
        <v>209</v>
      </c>
      <c r="H4428" s="196">
        <v>7</v>
      </c>
      <c r="I4428" s="196" t="s">
        <v>214</v>
      </c>
      <c r="J4428" s="196">
        <v>40</v>
      </c>
      <c r="K4428" s="448"/>
      <c r="L4428" s="196"/>
      <c r="M4428" s="196"/>
      <c r="N4428" s="216">
        <v>280</v>
      </c>
      <c r="O4428" s="216">
        <v>0</v>
      </c>
      <c r="P4428" s="216">
        <v>0</v>
      </c>
      <c r="Q4428" s="335">
        <v>0</v>
      </c>
      <c r="R4428" s="234"/>
    </row>
    <row r="4429" spans="2:18" x14ac:dyDescent="0.25">
      <c r="B4429" s="232">
        <v>4424</v>
      </c>
      <c r="C4429" s="315">
        <v>45564</v>
      </c>
      <c r="D4429" s="195" t="s">
        <v>259</v>
      </c>
      <c r="E4429" s="196" t="s">
        <v>92</v>
      </c>
      <c r="F4429" s="196" t="s">
        <v>2</v>
      </c>
      <c r="G4429" s="196" t="s">
        <v>209</v>
      </c>
      <c r="H4429" s="196">
        <v>7</v>
      </c>
      <c r="I4429" s="196" t="s">
        <v>214</v>
      </c>
      <c r="J4429" s="196">
        <v>40</v>
      </c>
      <c r="K4429" s="448"/>
      <c r="L4429" s="196"/>
      <c r="M4429" s="196"/>
      <c r="N4429" s="216">
        <v>280</v>
      </c>
      <c r="O4429" s="216">
        <v>0</v>
      </c>
      <c r="P4429" s="216">
        <v>0</v>
      </c>
      <c r="Q4429" s="335">
        <v>0</v>
      </c>
      <c r="R4429" s="234"/>
    </row>
    <row r="4430" spans="2:18" x14ac:dyDescent="0.25">
      <c r="B4430" s="232">
        <v>4425</v>
      </c>
      <c r="C4430" s="315">
        <v>45564</v>
      </c>
      <c r="D4430" s="195" t="s">
        <v>260</v>
      </c>
      <c r="E4430" s="196" t="s">
        <v>92</v>
      </c>
      <c r="F4430" s="196" t="s">
        <v>2</v>
      </c>
      <c r="G4430" s="196" t="s">
        <v>209</v>
      </c>
      <c r="H4430" s="196">
        <v>7</v>
      </c>
      <c r="I4430" s="196" t="s">
        <v>214</v>
      </c>
      <c r="J4430" s="196">
        <v>45</v>
      </c>
      <c r="K4430" s="448"/>
      <c r="L4430" s="196"/>
      <c r="M4430" s="196"/>
      <c r="N4430" s="216">
        <v>315</v>
      </c>
      <c r="O4430" s="216">
        <v>0</v>
      </c>
      <c r="P4430" s="216">
        <v>0</v>
      </c>
      <c r="Q4430" s="335">
        <v>0</v>
      </c>
      <c r="R4430" s="234"/>
    </row>
    <row r="4431" spans="2:18" x14ac:dyDescent="0.25">
      <c r="B4431" s="232">
        <v>4426</v>
      </c>
      <c r="C4431" s="315">
        <v>45564</v>
      </c>
      <c r="D4431" s="195" t="s">
        <v>507</v>
      </c>
      <c r="E4431" s="196" t="s">
        <v>92</v>
      </c>
      <c r="F4431" s="196" t="s">
        <v>504</v>
      </c>
      <c r="G4431" s="196" t="s">
        <v>210</v>
      </c>
      <c r="H4431" s="196">
        <v>4.1500000000000004</v>
      </c>
      <c r="I4431" s="196" t="s">
        <v>215</v>
      </c>
      <c r="J4431" s="196">
        <v>32</v>
      </c>
      <c r="K4431" s="448"/>
      <c r="L4431" s="196"/>
      <c r="M4431" s="196"/>
      <c r="N4431" s="216">
        <v>0</v>
      </c>
      <c r="O4431" s="216">
        <v>152.72</v>
      </c>
      <c r="P4431" s="216">
        <v>0</v>
      </c>
      <c r="Q4431" s="335">
        <v>0</v>
      </c>
      <c r="R4431" s="234"/>
    </row>
    <row r="4432" spans="2:18" x14ac:dyDescent="0.25">
      <c r="B4432" s="232">
        <v>4427</v>
      </c>
      <c r="C4432" s="315">
        <v>45564</v>
      </c>
      <c r="D4432" s="195" t="s">
        <v>379</v>
      </c>
      <c r="E4432" s="196" t="s">
        <v>269</v>
      </c>
      <c r="F4432" s="196" t="s">
        <v>381</v>
      </c>
      <c r="G4432" s="196" t="s">
        <v>210</v>
      </c>
      <c r="H4432" s="196">
        <v>4.1500000000000004</v>
      </c>
      <c r="I4432" s="196" t="s">
        <v>214</v>
      </c>
      <c r="J4432" s="196">
        <v>35</v>
      </c>
      <c r="K4432" s="448"/>
      <c r="L4432" s="196"/>
      <c r="M4432" s="196"/>
      <c r="N4432" s="216">
        <v>145.25</v>
      </c>
      <c r="O4432" s="216">
        <v>0</v>
      </c>
      <c r="P4432" s="216">
        <v>0</v>
      </c>
      <c r="Q4432" s="335">
        <v>0</v>
      </c>
      <c r="R4432" s="234"/>
    </row>
    <row r="4433" spans="2:18" x14ac:dyDescent="0.25">
      <c r="B4433" s="232">
        <v>4428</v>
      </c>
      <c r="C4433" s="315">
        <v>45564</v>
      </c>
      <c r="D4433" s="195" t="s">
        <v>380</v>
      </c>
      <c r="E4433" s="196" t="s">
        <v>269</v>
      </c>
      <c r="F4433" s="196" t="s">
        <v>381</v>
      </c>
      <c r="G4433" s="196" t="s">
        <v>210</v>
      </c>
      <c r="H4433" s="196">
        <v>4.1500000000000004</v>
      </c>
      <c r="I4433" s="196" t="s">
        <v>214</v>
      </c>
      <c r="J4433" s="196">
        <v>37</v>
      </c>
      <c r="K4433" s="448"/>
      <c r="L4433" s="196"/>
      <c r="M4433" s="196"/>
      <c r="N4433" s="216">
        <v>153.55000000000001</v>
      </c>
      <c r="O4433" s="216">
        <v>0</v>
      </c>
      <c r="P4433" s="216">
        <v>0</v>
      </c>
      <c r="Q4433" s="335">
        <v>0</v>
      </c>
      <c r="R4433" s="234"/>
    </row>
    <row r="4434" spans="2:18" x14ac:dyDescent="0.25">
      <c r="B4434" s="232">
        <v>4429</v>
      </c>
      <c r="C4434" s="315">
        <v>45564</v>
      </c>
      <c r="D4434" s="195" t="s">
        <v>489</v>
      </c>
      <c r="E4434" s="196" t="s">
        <v>269</v>
      </c>
      <c r="F4434" s="196" t="s">
        <v>381</v>
      </c>
      <c r="G4434" s="196" t="s">
        <v>210</v>
      </c>
      <c r="H4434" s="196">
        <v>4.1500000000000004</v>
      </c>
      <c r="I4434" s="196" t="s">
        <v>214</v>
      </c>
      <c r="J4434" s="196">
        <v>36</v>
      </c>
      <c r="K4434" s="448"/>
      <c r="L4434" s="196"/>
      <c r="M4434" s="196"/>
      <c r="N4434" s="216">
        <v>149.4</v>
      </c>
      <c r="O4434" s="216">
        <v>0</v>
      </c>
      <c r="P4434" s="216">
        <v>0</v>
      </c>
      <c r="Q4434" s="335">
        <v>0</v>
      </c>
      <c r="R4434" s="234"/>
    </row>
    <row r="4435" spans="2:18" x14ac:dyDescent="0.25">
      <c r="B4435" s="232">
        <v>4430</v>
      </c>
      <c r="C4435" s="315">
        <v>45564</v>
      </c>
      <c r="D4435" s="195" t="s">
        <v>96</v>
      </c>
      <c r="E4435" s="196" t="s">
        <v>159</v>
      </c>
      <c r="F4435" s="196" t="s">
        <v>1</v>
      </c>
      <c r="G4435" s="196" t="s">
        <v>159</v>
      </c>
      <c r="H4435" s="196">
        <v>11.8</v>
      </c>
      <c r="I4435" s="196" t="s">
        <v>66</v>
      </c>
      <c r="J4435" s="196">
        <v>3</v>
      </c>
      <c r="K4435" s="448"/>
      <c r="L4435" s="196"/>
      <c r="M4435" s="196"/>
      <c r="N4435" s="216">
        <v>0</v>
      </c>
      <c r="O4435" s="216">
        <v>0</v>
      </c>
      <c r="P4435" s="216">
        <v>35.400000000000006</v>
      </c>
      <c r="Q4435" s="335">
        <v>0</v>
      </c>
      <c r="R4435" s="234"/>
    </row>
    <row r="4436" spans="2:18" x14ac:dyDescent="0.25">
      <c r="B4436" s="232">
        <v>4431</v>
      </c>
      <c r="C4436" s="315">
        <v>45564</v>
      </c>
      <c r="D4436" s="195" t="s">
        <v>128</v>
      </c>
      <c r="E4436" s="196" t="s">
        <v>159</v>
      </c>
      <c r="F4436" s="196" t="s">
        <v>1</v>
      </c>
      <c r="G4436" s="196" t="s">
        <v>159</v>
      </c>
      <c r="H4436" s="196">
        <v>11.8</v>
      </c>
      <c r="I4436" s="196" t="s">
        <v>66</v>
      </c>
      <c r="J4436" s="196">
        <v>2</v>
      </c>
      <c r="K4436" s="448"/>
      <c r="L4436" s="196"/>
      <c r="M4436" s="196"/>
      <c r="N4436" s="216">
        <v>0</v>
      </c>
      <c r="O4436" s="216">
        <v>0</v>
      </c>
      <c r="P4436" s="216">
        <v>23.6</v>
      </c>
      <c r="Q4436" s="335">
        <v>0</v>
      </c>
      <c r="R4436" s="234"/>
    </row>
    <row r="4437" spans="2:18" x14ac:dyDescent="0.25">
      <c r="B4437" s="232">
        <v>4432</v>
      </c>
      <c r="C4437" s="315">
        <v>45564</v>
      </c>
      <c r="D4437" s="316" t="s">
        <v>467</v>
      </c>
      <c r="E4437" s="196" t="s">
        <v>159</v>
      </c>
      <c r="F4437" s="196" t="s">
        <v>63</v>
      </c>
      <c r="G4437" s="196" t="s">
        <v>159</v>
      </c>
      <c r="H4437" s="196">
        <v>13</v>
      </c>
      <c r="I4437" s="196" t="s">
        <v>66</v>
      </c>
      <c r="J4437" s="196">
        <v>4</v>
      </c>
      <c r="K4437" s="448"/>
      <c r="L4437" s="196"/>
      <c r="M4437" s="196"/>
      <c r="N4437" s="216">
        <v>0</v>
      </c>
      <c r="O4437" s="216">
        <v>0</v>
      </c>
      <c r="P4437" s="216">
        <v>52</v>
      </c>
      <c r="Q4437" s="335">
        <v>0</v>
      </c>
      <c r="R4437" s="234"/>
    </row>
    <row r="4438" spans="2:18" x14ac:dyDescent="0.25">
      <c r="B4438" s="232">
        <v>4433</v>
      </c>
      <c r="C4438" s="315">
        <v>45565</v>
      </c>
      <c r="D4438" s="195" t="s">
        <v>505</v>
      </c>
      <c r="E4438" s="196" t="s">
        <v>130</v>
      </c>
      <c r="F4438" s="196" t="s">
        <v>130</v>
      </c>
      <c r="G4438" s="196" t="s">
        <v>304</v>
      </c>
      <c r="H4438" s="196">
        <v>1</v>
      </c>
      <c r="I4438" s="196" t="s">
        <v>303</v>
      </c>
      <c r="J4438" s="196">
        <v>57</v>
      </c>
      <c r="K4438" s="448"/>
      <c r="L4438" s="196"/>
      <c r="M4438" s="196" t="s">
        <v>514</v>
      </c>
      <c r="N4438" s="216">
        <v>0</v>
      </c>
      <c r="O4438" s="216">
        <v>0</v>
      </c>
      <c r="P4438" s="216">
        <v>0</v>
      </c>
      <c r="Q4438" s="335">
        <v>0</v>
      </c>
      <c r="R4438" s="234" t="s">
        <v>506</v>
      </c>
    </row>
    <row r="4439" spans="2:18" x14ac:dyDescent="0.25">
      <c r="B4439" s="232">
        <v>4434</v>
      </c>
      <c r="C4439" s="315">
        <v>45565</v>
      </c>
      <c r="D4439" s="195" t="s">
        <v>474</v>
      </c>
      <c r="E4439" s="196" t="s">
        <v>92</v>
      </c>
      <c r="F4439" s="196" t="s">
        <v>470</v>
      </c>
      <c r="G4439" s="196" t="s">
        <v>210</v>
      </c>
      <c r="H4439" s="196">
        <v>4.2</v>
      </c>
      <c r="I4439" s="196" t="s">
        <v>215</v>
      </c>
      <c r="J4439" s="196">
        <v>9</v>
      </c>
      <c r="K4439" s="448"/>
      <c r="L4439" s="196"/>
      <c r="M4439" s="196"/>
      <c r="N4439" s="216">
        <v>0</v>
      </c>
      <c r="O4439" s="216">
        <v>43.47</v>
      </c>
      <c r="P4439" s="216">
        <v>0</v>
      </c>
      <c r="Q4439" s="335">
        <v>0</v>
      </c>
      <c r="R4439" s="234"/>
    </row>
    <row r="4440" spans="2:18" x14ac:dyDescent="0.25">
      <c r="B4440" s="232">
        <v>4435</v>
      </c>
      <c r="C4440" s="315">
        <v>45565</v>
      </c>
      <c r="D4440" s="195" t="s">
        <v>475</v>
      </c>
      <c r="E4440" s="196" t="s">
        <v>92</v>
      </c>
      <c r="F4440" s="196" t="s">
        <v>470</v>
      </c>
      <c r="G4440" s="196" t="s">
        <v>210</v>
      </c>
      <c r="H4440" s="196">
        <v>4.2</v>
      </c>
      <c r="I4440" s="196" t="s">
        <v>215</v>
      </c>
      <c r="J4440" s="196">
        <v>9</v>
      </c>
      <c r="K4440" s="448"/>
      <c r="L4440" s="196"/>
      <c r="M4440" s="196"/>
      <c r="N4440" s="216">
        <v>0</v>
      </c>
      <c r="O4440" s="216">
        <v>43.47</v>
      </c>
      <c r="P4440" s="216">
        <v>0</v>
      </c>
      <c r="Q4440" s="335">
        <v>0</v>
      </c>
      <c r="R4440" s="234"/>
    </row>
    <row r="4441" spans="2:18" x14ac:dyDescent="0.25">
      <c r="B4441" s="232">
        <v>4436</v>
      </c>
      <c r="C4441" s="315">
        <v>45565</v>
      </c>
      <c r="D4441" s="195" t="s">
        <v>477</v>
      </c>
      <c r="E4441" s="196" t="s">
        <v>92</v>
      </c>
      <c r="F4441" s="196" t="s">
        <v>470</v>
      </c>
      <c r="G4441" s="196" t="s">
        <v>210</v>
      </c>
      <c r="H4441" s="196">
        <v>4.2</v>
      </c>
      <c r="I4441" s="196" t="s">
        <v>215</v>
      </c>
      <c r="J4441" s="196">
        <v>8</v>
      </c>
      <c r="K4441" s="448"/>
      <c r="L4441" s="196"/>
      <c r="M4441" s="196"/>
      <c r="N4441" s="216">
        <v>0</v>
      </c>
      <c r="O4441" s="216">
        <v>38.64</v>
      </c>
      <c r="P4441" s="216">
        <v>0</v>
      </c>
      <c r="Q4441" s="335">
        <v>0</v>
      </c>
      <c r="R4441" s="234"/>
    </row>
    <row r="4442" spans="2:18" x14ac:dyDescent="0.25">
      <c r="B4442" s="232">
        <v>4437</v>
      </c>
      <c r="C4442" s="315">
        <v>45565</v>
      </c>
      <c r="D4442" s="195" t="s">
        <v>474</v>
      </c>
      <c r="E4442" s="196" t="s">
        <v>92</v>
      </c>
      <c r="F4442" s="196" t="s">
        <v>470</v>
      </c>
      <c r="G4442" s="196" t="s">
        <v>210</v>
      </c>
      <c r="H4442" s="196">
        <v>4.2</v>
      </c>
      <c r="I4442" s="196" t="s">
        <v>215</v>
      </c>
      <c r="J4442" s="196">
        <v>23</v>
      </c>
      <c r="K4442" s="448"/>
      <c r="L4442" s="196"/>
      <c r="M4442" s="196"/>
      <c r="N4442" s="216">
        <v>0</v>
      </c>
      <c r="O4442" s="216">
        <v>111.09</v>
      </c>
      <c r="P4442" s="216">
        <v>0</v>
      </c>
      <c r="Q4442" s="335">
        <v>0</v>
      </c>
      <c r="R4442" s="234"/>
    </row>
    <row r="4443" spans="2:18" x14ac:dyDescent="0.25">
      <c r="B4443" s="232">
        <v>4438</v>
      </c>
      <c r="C4443" s="315">
        <v>45565</v>
      </c>
      <c r="D4443" s="195" t="s">
        <v>475</v>
      </c>
      <c r="E4443" s="196" t="s">
        <v>92</v>
      </c>
      <c r="F4443" s="196" t="s">
        <v>470</v>
      </c>
      <c r="G4443" s="196" t="s">
        <v>210</v>
      </c>
      <c r="H4443" s="196">
        <v>4.2</v>
      </c>
      <c r="I4443" s="196" t="s">
        <v>215</v>
      </c>
      <c r="J4443" s="196">
        <v>24</v>
      </c>
      <c r="K4443" s="448"/>
      <c r="L4443" s="196"/>
      <c r="M4443" s="196"/>
      <c r="N4443" s="216">
        <v>0</v>
      </c>
      <c r="O4443" s="216">
        <v>115.92</v>
      </c>
      <c r="P4443" s="216">
        <v>0</v>
      </c>
      <c r="Q4443" s="335">
        <v>0</v>
      </c>
      <c r="R4443" s="234"/>
    </row>
    <row r="4444" spans="2:18" x14ac:dyDescent="0.25">
      <c r="B4444" s="232">
        <v>4439</v>
      </c>
      <c r="C4444" s="315">
        <v>45565</v>
      </c>
      <c r="D4444" s="195" t="s">
        <v>477</v>
      </c>
      <c r="E4444" s="196" t="s">
        <v>92</v>
      </c>
      <c r="F4444" s="196" t="s">
        <v>470</v>
      </c>
      <c r="G4444" s="196" t="s">
        <v>210</v>
      </c>
      <c r="H4444" s="196">
        <v>4.2</v>
      </c>
      <c r="I4444" s="196" t="s">
        <v>215</v>
      </c>
      <c r="J4444" s="196">
        <v>22</v>
      </c>
      <c r="K4444" s="448"/>
      <c r="L4444" s="196"/>
      <c r="M4444" s="196"/>
      <c r="N4444" s="216">
        <v>0</v>
      </c>
      <c r="O4444" s="216">
        <v>106.26</v>
      </c>
      <c r="P4444" s="216">
        <v>0</v>
      </c>
      <c r="Q4444" s="335">
        <v>0</v>
      </c>
      <c r="R4444" s="234"/>
    </row>
    <row r="4445" spans="2:18" x14ac:dyDescent="0.25">
      <c r="B4445" s="232">
        <v>4440</v>
      </c>
      <c r="C4445" s="315">
        <v>45565</v>
      </c>
      <c r="D4445" s="195" t="s">
        <v>116</v>
      </c>
      <c r="E4445" s="196" t="s">
        <v>92</v>
      </c>
      <c r="F4445" s="196" t="s">
        <v>1</v>
      </c>
      <c r="G4445" s="196" t="s">
        <v>209</v>
      </c>
      <c r="H4445" s="196">
        <v>6.65</v>
      </c>
      <c r="I4445" s="196" t="s">
        <v>215</v>
      </c>
      <c r="J4445" s="196">
        <v>16</v>
      </c>
      <c r="K4445" s="448"/>
      <c r="L4445" s="196"/>
      <c r="M4445" s="196"/>
      <c r="N4445" s="216">
        <v>0</v>
      </c>
      <c r="O4445" s="216">
        <v>122.36</v>
      </c>
      <c r="P4445" s="216">
        <v>0</v>
      </c>
      <c r="Q4445" s="335">
        <v>0</v>
      </c>
      <c r="R4445" s="234"/>
    </row>
    <row r="4446" spans="2:18" x14ac:dyDescent="0.25">
      <c r="B4446" s="232">
        <v>4441</v>
      </c>
      <c r="C4446" s="315">
        <v>45565</v>
      </c>
      <c r="D4446" s="195" t="s">
        <v>94</v>
      </c>
      <c r="E4446" s="196" t="s">
        <v>92</v>
      </c>
      <c r="F4446" s="196" t="s">
        <v>1</v>
      </c>
      <c r="G4446" s="196" t="s">
        <v>209</v>
      </c>
      <c r="H4446" s="196">
        <v>6.65</v>
      </c>
      <c r="I4446" s="196" t="s">
        <v>215</v>
      </c>
      <c r="J4446" s="196">
        <v>14</v>
      </c>
      <c r="K4446" s="448"/>
      <c r="L4446" s="196"/>
      <c r="M4446" s="196"/>
      <c r="N4446" s="216">
        <v>0</v>
      </c>
      <c r="O4446" s="216">
        <v>107.065</v>
      </c>
      <c r="P4446" s="216">
        <v>0</v>
      </c>
      <c r="Q4446" s="335">
        <v>0</v>
      </c>
      <c r="R4446" s="234"/>
    </row>
    <row r="4447" spans="2:18" x14ac:dyDescent="0.25">
      <c r="B4447" s="232">
        <v>4442</v>
      </c>
      <c r="C4447" s="315">
        <v>45565</v>
      </c>
      <c r="D4447" s="195" t="s">
        <v>91</v>
      </c>
      <c r="E4447" s="196" t="s">
        <v>92</v>
      </c>
      <c r="F4447" s="196" t="s">
        <v>1</v>
      </c>
      <c r="G4447" s="196" t="s">
        <v>209</v>
      </c>
      <c r="H4447" s="196">
        <v>6.65</v>
      </c>
      <c r="I4447" s="196" t="s">
        <v>215</v>
      </c>
      <c r="J4447" s="196">
        <v>15</v>
      </c>
      <c r="K4447" s="448"/>
      <c r="L4447" s="196"/>
      <c r="M4447" s="196"/>
      <c r="N4447" s="216">
        <v>0</v>
      </c>
      <c r="O4447" s="216">
        <v>114.71249999999999</v>
      </c>
      <c r="P4447" s="216">
        <v>0</v>
      </c>
      <c r="Q4447" s="335">
        <v>0</v>
      </c>
      <c r="R4447" s="234"/>
    </row>
    <row r="4448" spans="2:18" x14ac:dyDescent="0.25">
      <c r="B4448" s="232">
        <v>4443</v>
      </c>
      <c r="C4448" s="315">
        <v>45565</v>
      </c>
      <c r="D4448" s="195" t="s">
        <v>116</v>
      </c>
      <c r="E4448" s="196" t="s">
        <v>92</v>
      </c>
      <c r="F4448" s="196" t="s">
        <v>1</v>
      </c>
      <c r="G4448" s="196" t="s">
        <v>209</v>
      </c>
      <c r="H4448" s="196">
        <v>6.65</v>
      </c>
      <c r="I4448" s="196" t="s">
        <v>247</v>
      </c>
      <c r="J4448" s="196">
        <v>11</v>
      </c>
      <c r="K4448" s="448">
        <v>717767</v>
      </c>
      <c r="L4448" s="196"/>
      <c r="M4448" s="196" t="s">
        <v>514</v>
      </c>
      <c r="N4448" s="216">
        <f t="shared" ref="N4448" si="293">IF(I4448=$N$5,J4448*H4448,0)</f>
        <v>0</v>
      </c>
      <c r="O4448" s="216">
        <f t="shared" ref="O4448" si="294">IF(I4448=$O$5,J4448*H4448,0)*1.15</f>
        <v>0</v>
      </c>
      <c r="P4448" s="216">
        <f t="shared" ref="P4448" si="295">IF(I4448=$P$5,J4448*H4448,0)</f>
        <v>0</v>
      </c>
      <c r="Q4448" s="335">
        <f t="shared" ref="Q4448" si="296">IF(I4448=$Q$5,J4448*H4448,0)</f>
        <v>73.150000000000006</v>
      </c>
      <c r="R4448" s="234"/>
    </row>
    <row r="4449" spans="2:18" x14ac:dyDescent="0.25">
      <c r="B4449" s="232">
        <v>4444</v>
      </c>
      <c r="C4449" s="315">
        <v>45565</v>
      </c>
      <c r="D4449" s="195" t="s">
        <v>94</v>
      </c>
      <c r="E4449" s="196" t="s">
        <v>92</v>
      </c>
      <c r="F4449" s="196" t="s">
        <v>1</v>
      </c>
      <c r="G4449" s="196" t="s">
        <v>209</v>
      </c>
      <c r="H4449" s="196">
        <v>6.65</v>
      </c>
      <c r="I4449" s="196"/>
      <c r="J4449" s="196"/>
      <c r="K4449" s="448"/>
      <c r="L4449" s="196"/>
      <c r="M4449" s="196"/>
      <c r="N4449" s="216">
        <v>0</v>
      </c>
      <c r="O4449" s="216">
        <v>0</v>
      </c>
      <c r="P4449" s="216">
        <v>0</v>
      </c>
      <c r="Q4449" s="335">
        <v>0</v>
      </c>
      <c r="R4449" s="234"/>
    </row>
    <row r="4450" spans="2:18" x14ac:dyDescent="0.25">
      <c r="B4450" s="232">
        <v>4445</v>
      </c>
      <c r="C4450" s="315">
        <v>45565</v>
      </c>
      <c r="D4450" s="195" t="s">
        <v>91</v>
      </c>
      <c r="E4450" s="196" t="s">
        <v>92</v>
      </c>
      <c r="F4450" s="196" t="s">
        <v>1</v>
      </c>
      <c r="G4450" s="196" t="s">
        <v>209</v>
      </c>
      <c r="H4450" s="196">
        <v>6.65</v>
      </c>
      <c r="I4450" s="196" t="s">
        <v>247</v>
      </c>
      <c r="J4450" s="196">
        <v>13</v>
      </c>
      <c r="K4450" s="448">
        <v>717767</v>
      </c>
      <c r="L4450" s="196"/>
      <c r="M4450" s="196" t="s">
        <v>514</v>
      </c>
      <c r="N4450" s="216">
        <f t="shared" ref="N4450" si="297">IF(I4450=$N$5,J4450*H4450,0)</f>
        <v>0</v>
      </c>
      <c r="O4450" s="216">
        <f t="shared" ref="O4450" si="298">IF(I4450=$O$5,J4450*H4450,0)*1.15</f>
        <v>0</v>
      </c>
      <c r="P4450" s="216">
        <f t="shared" ref="P4450" si="299">IF(I4450=$P$5,J4450*H4450,0)</f>
        <v>0</v>
      </c>
      <c r="Q4450" s="335">
        <f t="shared" ref="Q4450" si="300">IF(I4450=$Q$5,J4450*H4450,0)</f>
        <v>86.45</v>
      </c>
      <c r="R4450" s="234"/>
    </row>
    <row r="4451" spans="2:18" x14ac:dyDescent="0.25">
      <c r="B4451" s="232">
        <v>4446</v>
      </c>
      <c r="C4451" s="315">
        <v>45565</v>
      </c>
      <c r="D4451" s="195" t="s">
        <v>154</v>
      </c>
      <c r="E4451" s="196" t="s">
        <v>92</v>
      </c>
      <c r="F4451" s="196" t="s">
        <v>62</v>
      </c>
      <c r="G4451" s="196" t="s">
        <v>210</v>
      </c>
      <c r="H4451" s="196">
        <v>4.1500000000000004</v>
      </c>
      <c r="I4451" s="196"/>
      <c r="J4451" s="196"/>
      <c r="K4451" s="448"/>
      <c r="L4451" s="196"/>
      <c r="M4451" s="196"/>
      <c r="N4451" s="216">
        <v>0</v>
      </c>
      <c r="O4451" s="216">
        <v>0</v>
      </c>
      <c r="P4451" s="216">
        <v>0</v>
      </c>
      <c r="Q4451" s="335">
        <v>0</v>
      </c>
      <c r="R4451" s="234"/>
    </row>
    <row r="4452" spans="2:18" x14ac:dyDescent="0.25">
      <c r="B4452" s="232">
        <v>4447</v>
      </c>
      <c r="C4452" s="315">
        <v>45565</v>
      </c>
      <c r="D4452" s="195" t="s">
        <v>155</v>
      </c>
      <c r="E4452" s="196" t="s">
        <v>92</v>
      </c>
      <c r="F4452" s="196" t="s">
        <v>62</v>
      </c>
      <c r="G4452" s="196" t="s">
        <v>210</v>
      </c>
      <c r="H4452" s="196">
        <v>4.1500000000000004</v>
      </c>
      <c r="I4452" s="196" t="s">
        <v>215</v>
      </c>
      <c r="J4452" s="196">
        <v>33</v>
      </c>
      <c r="K4452" s="448"/>
      <c r="L4452" s="196"/>
      <c r="M4452" s="196"/>
      <c r="N4452" s="216">
        <v>0</v>
      </c>
      <c r="O4452" s="216">
        <v>157.49250000000001</v>
      </c>
      <c r="P4452" s="216">
        <v>0</v>
      </c>
      <c r="Q4452" s="335">
        <v>0</v>
      </c>
      <c r="R4452" s="234"/>
    </row>
    <row r="4453" spans="2:18" x14ac:dyDescent="0.25">
      <c r="B4453" s="232">
        <v>4448</v>
      </c>
      <c r="C4453" s="315">
        <v>45565</v>
      </c>
      <c r="D4453" s="195" t="s">
        <v>155</v>
      </c>
      <c r="E4453" s="196" t="s">
        <v>92</v>
      </c>
      <c r="F4453" s="196" t="s">
        <v>62</v>
      </c>
      <c r="G4453" s="196" t="s">
        <v>210</v>
      </c>
      <c r="H4453" s="196">
        <v>4.1500000000000004</v>
      </c>
      <c r="I4453" s="196" t="s">
        <v>215</v>
      </c>
      <c r="J4453" s="196">
        <v>10</v>
      </c>
      <c r="K4453" s="448"/>
      <c r="L4453" s="196"/>
      <c r="M4453" s="196"/>
      <c r="N4453" s="216">
        <v>0</v>
      </c>
      <c r="O4453" s="216">
        <v>47.724999999999994</v>
      </c>
      <c r="P4453" s="216">
        <v>0</v>
      </c>
      <c r="Q4453" s="335">
        <v>0</v>
      </c>
      <c r="R4453" s="234"/>
    </row>
    <row r="4454" spans="2:18" x14ac:dyDescent="0.25">
      <c r="B4454" s="232">
        <v>4449</v>
      </c>
      <c r="C4454" s="315">
        <v>45565</v>
      </c>
      <c r="D4454" s="195" t="s">
        <v>426</v>
      </c>
      <c r="E4454" s="196" t="s">
        <v>159</v>
      </c>
      <c r="F4454" s="196" t="s">
        <v>381</v>
      </c>
      <c r="G4454" s="196" t="s">
        <v>159</v>
      </c>
      <c r="H4454" s="196">
        <v>10</v>
      </c>
      <c r="I4454" s="196" t="s">
        <v>66</v>
      </c>
      <c r="J4454" s="196">
        <v>3</v>
      </c>
      <c r="K4454" s="448"/>
      <c r="L4454" s="196"/>
      <c r="M4454" s="196"/>
      <c r="N4454" s="216">
        <v>0</v>
      </c>
      <c r="O4454" s="216">
        <v>0</v>
      </c>
      <c r="P4454" s="216">
        <v>30</v>
      </c>
      <c r="Q4454" s="335">
        <v>0</v>
      </c>
      <c r="R4454" s="234"/>
    </row>
    <row r="4455" spans="2:18" x14ac:dyDescent="0.25">
      <c r="B4455" s="232">
        <v>4450</v>
      </c>
      <c r="C4455" s="315">
        <v>45565</v>
      </c>
      <c r="D4455" s="195" t="s">
        <v>277</v>
      </c>
      <c r="E4455" s="196" t="s">
        <v>176</v>
      </c>
      <c r="F4455" s="196" t="s">
        <v>7</v>
      </c>
      <c r="G4455" s="196" t="s">
        <v>209</v>
      </c>
      <c r="H4455" s="196">
        <v>7</v>
      </c>
      <c r="I4455" s="196" t="s">
        <v>214</v>
      </c>
      <c r="J4455" s="196">
        <v>43</v>
      </c>
      <c r="K4455" s="448"/>
      <c r="L4455" s="196"/>
      <c r="M4455" s="196"/>
      <c r="N4455" s="216">
        <v>301</v>
      </c>
      <c r="O4455" s="216">
        <v>0</v>
      </c>
      <c r="P4455" s="216">
        <v>0</v>
      </c>
      <c r="Q4455" s="335">
        <v>0</v>
      </c>
      <c r="R4455" s="234"/>
    </row>
    <row r="4456" spans="2:18" x14ac:dyDescent="0.25">
      <c r="B4456" s="232">
        <v>4451</v>
      </c>
      <c r="C4456" s="315">
        <v>45565</v>
      </c>
      <c r="D4456" s="195" t="s">
        <v>261</v>
      </c>
      <c r="E4456" s="196" t="s">
        <v>269</v>
      </c>
      <c r="F4456" s="196" t="s">
        <v>7</v>
      </c>
      <c r="G4456" s="196" t="s">
        <v>210</v>
      </c>
      <c r="H4456" s="196">
        <v>5</v>
      </c>
      <c r="I4456" s="196"/>
      <c r="J4456" s="196"/>
      <c r="K4456" s="448"/>
      <c r="L4456" s="196"/>
      <c r="M4456" s="196"/>
      <c r="N4456" s="216">
        <v>0</v>
      </c>
      <c r="O4456" s="216">
        <v>0</v>
      </c>
      <c r="P4456" s="216">
        <v>0</v>
      </c>
      <c r="Q4456" s="335">
        <v>0</v>
      </c>
      <c r="R4456" s="234"/>
    </row>
    <row r="4457" spans="2:18" x14ac:dyDescent="0.25">
      <c r="B4457" s="232">
        <v>4452</v>
      </c>
      <c r="C4457" s="315">
        <v>45565</v>
      </c>
      <c r="D4457" s="195" t="s">
        <v>254</v>
      </c>
      <c r="E4457" s="196" t="s">
        <v>159</v>
      </c>
      <c r="F4457" s="196" t="s">
        <v>7</v>
      </c>
      <c r="G4457" s="196" t="s">
        <v>159</v>
      </c>
      <c r="H4457" s="196">
        <v>10</v>
      </c>
      <c r="I4457" s="196" t="s">
        <v>66</v>
      </c>
      <c r="J4457" s="196">
        <v>8</v>
      </c>
      <c r="K4457" s="448"/>
      <c r="L4457" s="196"/>
      <c r="M4457" s="196"/>
      <c r="N4457" s="216">
        <v>0</v>
      </c>
      <c r="O4457" s="216">
        <v>0</v>
      </c>
      <c r="P4457" s="216">
        <v>80</v>
      </c>
      <c r="Q4457" s="335">
        <v>0</v>
      </c>
      <c r="R4457" s="234"/>
    </row>
    <row r="4458" spans="2:18" x14ac:dyDescent="0.25">
      <c r="B4458" s="232">
        <v>4453</v>
      </c>
      <c r="C4458" s="315">
        <v>45565</v>
      </c>
      <c r="D4458" s="195" t="s">
        <v>352</v>
      </c>
      <c r="E4458" s="196" t="s">
        <v>176</v>
      </c>
      <c r="F4458" s="196" t="s">
        <v>7</v>
      </c>
      <c r="G4458" s="196" t="s">
        <v>209</v>
      </c>
      <c r="H4458" s="196">
        <v>7</v>
      </c>
      <c r="I4458" s="196"/>
      <c r="J4458" s="196"/>
      <c r="K4458" s="448"/>
      <c r="L4458" s="196"/>
      <c r="M4458" s="196"/>
      <c r="N4458" s="216">
        <v>0</v>
      </c>
      <c r="O4458" s="216">
        <v>0</v>
      </c>
      <c r="P4458" s="216">
        <v>0</v>
      </c>
      <c r="Q4458" s="335">
        <v>0</v>
      </c>
      <c r="R4458" s="234"/>
    </row>
    <row r="4459" spans="2:18" x14ac:dyDescent="0.25">
      <c r="B4459" s="232">
        <v>4454</v>
      </c>
      <c r="C4459" s="315">
        <v>45565</v>
      </c>
      <c r="D4459" s="195" t="s">
        <v>175</v>
      </c>
      <c r="E4459" s="196" t="s">
        <v>176</v>
      </c>
      <c r="F4459" s="196" t="s">
        <v>7</v>
      </c>
      <c r="G4459" s="196" t="s">
        <v>209</v>
      </c>
      <c r="H4459" s="196">
        <v>7</v>
      </c>
      <c r="I4459" s="196"/>
      <c r="J4459" s="196"/>
      <c r="K4459" s="448"/>
      <c r="L4459" s="196"/>
      <c r="M4459" s="196"/>
      <c r="N4459" s="216">
        <v>0</v>
      </c>
      <c r="O4459" s="216">
        <v>0</v>
      </c>
      <c r="P4459" s="216">
        <v>0</v>
      </c>
      <c r="Q4459" s="335">
        <v>0</v>
      </c>
      <c r="R4459" s="234"/>
    </row>
    <row r="4460" spans="2:18" x14ac:dyDescent="0.25">
      <c r="B4460" s="232">
        <v>4455</v>
      </c>
      <c r="C4460" s="315">
        <v>45565</v>
      </c>
      <c r="D4460" s="195" t="s">
        <v>171</v>
      </c>
      <c r="E4460" s="196" t="s">
        <v>159</v>
      </c>
      <c r="F4460" s="196" t="s">
        <v>7</v>
      </c>
      <c r="G4460" s="196" t="s">
        <v>159</v>
      </c>
      <c r="H4460" s="196">
        <v>11.2</v>
      </c>
      <c r="I4460" s="196"/>
      <c r="J4460" s="196"/>
      <c r="K4460" s="448"/>
      <c r="L4460" s="196"/>
      <c r="M4460" s="196"/>
      <c r="N4460" s="216">
        <v>0</v>
      </c>
      <c r="O4460" s="216">
        <v>0</v>
      </c>
      <c r="P4460" s="216">
        <v>0</v>
      </c>
      <c r="Q4460" s="335">
        <v>0</v>
      </c>
      <c r="R4460" s="234"/>
    </row>
    <row r="4461" spans="2:18" x14ac:dyDescent="0.25">
      <c r="B4461" s="232">
        <v>4456</v>
      </c>
      <c r="C4461" s="315">
        <v>45565</v>
      </c>
      <c r="D4461" s="195" t="s">
        <v>150</v>
      </c>
      <c r="E4461" s="196" t="s">
        <v>92</v>
      </c>
      <c r="F4461" s="196" t="s">
        <v>63</v>
      </c>
      <c r="G4461" s="196" t="s">
        <v>210</v>
      </c>
      <c r="H4461" s="196">
        <v>4.1500000000000004</v>
      </c>
      <c r="I4461" s="196" t="s">
        <v>215</v>
      </c>
      <c r="J4461" s="196">
        <v>24</v>
      </c>
      <c r="K4461" s="448"/>
      <c r="L4461" s="196"/>
      <c r="M4461" s="196"/>
      <c r="N4461" s="216">
        <v>0</v>
      </c>
      <c r="O4461" s="216">
        <v>114.54</v>
      </c>
      <c r="P4461" s="216">
        <v>0</v>
      </c>
      <c r="Q4461" s="335">
        <v>0</v>
      </c>
      <c r="R4461" s="234"/>
    </row>
    <row r="4462" spans="2:18" x14ac:dyDescent="0.25">
      <c r="B4462" s="232">
        <v>4457</v>
      </c>
      <c r="C4462" s="315">
        <v>45565</v>
      </c>
      <c r="D4462" s="195" t="s">
        <v>148</v>
      </c>
      <c r="E4462" s="196" t="s">
        <v>92</v>
      </c>
      <c r="F4462" s="196" t="s">
        <v>63</v>
      </c>
      <c r="G4462" s="196" t="s">
        <v>210</v>
      </c>
      <c r="H4462" s="196">
        <v>4.1500000000000004</v>
      </c>
      <c r="I4462" s="196" t="s">
        <v>215</v>
      </c>
      <c r="J4462" s="196">
        <v>4</v>
      </c>
      <c r="K4462" s="448"/>
      <c r="L4462" s="196"/>
      <c r="M4462" s="196"/>
      <c r="N4462" s="216">
        <v>0</v>
      </c>
      <c r="O4462" s="216">
        <v>19.09</v>
      </c>
      <c r="P4462" s="216">
        <v>0</v>
      </c>
      <c r="Q4462" s="335">
        <v>0</v>
      </c>
      <c r="R4462" s="234"/>
    </row>
    <row r="4463" spans="2:18" x14ac:dyDescent="0.25">
      <c r="B4463" s="232">
        <v>4458</v>
      </c>
      <c r="C4463" s="315">
        <v>45565</v>
      </c>
      <c r="D4463" s="195" t="s">
        <v>177</v>
      </c>
      <c r="E4463" s="196" t="s">
        <v>159</v>
      </c>
      <c r="F4463" s="196" t="s">
        <v>8</v>
      </c>
      <c r="G4463" s="196" t="s">
        <v>159</v>
      </c>
      <c r="H4463" s="196">
        <v>11.6</v>
      </c>
      <c r="I4463" s="196" t="s">
        <v>66</v>
      </c>
      <c r="J4463" s="196">
        <v>2</v>
      </c>
      <c r="K4463" s="448"/>
      <c r="L4463" s="196"/>
      <c r="M4463" s="196"/>
      <c r="N4463" s="216">
        <v>0</v>
      </c>
      <c r="O4463" s="216">
        <v>0</v>
      </c>
      <c r="P4463" s="216">
        <v>23.2</v>
      </c>
      <c r="Q4463" s="335">
        <v>0</v>
      </c>
      <c r="R4463" s="234"/>
    </row>
    <row r="4464" spans="2:18" x14ac:dyDescent="0.25">
      <c r="B4464" s="232">
        <v>4459</v>
      </c>
      <c r="C4464" s="315">
        <v>45565</v>
      </c>
      <c r="D4464" s="195" t="s">
        <v>139</v>
      </c>
      <c r="E4464" s="196" t="s">
        <v>92</v>
      </c>
      <c r="F4464" s="196" t="s">
        <v>2</v>
      </c>
      <c r="G4464" s="196" t="s">
        <v>209</v>
      </c>
      <c r="H4464" s="196">
        <v>7</v>
      </c>
      <c r="I4464" s="196" t="s">
        <v>215</v>
      </c>
      <c r="J4464" s="196">
        <v>40</v>
      </c>
      <c r="K4464" s="448"/>
      <c r="L4464" s="196"/>
      <c r="M4464" s="196"/>
      <c r="N4464" s="216">
        <v>0</v>
      </c>
      <c r="O4464" s="216">
        <v>322</v>
      </c>
      <c r="P4464" s="216">
        <v>0</v>
      </c>
      <c r="Q4464" s="335">
        <v>0</v>
      </c>
      <c r="R4464" s="234"/>
    </row>
    <row r="4465" spans="2:18" x14ac:dyDescent="0.25">
      <c r="B4465" s="232">
        <v>4460</v>
      </c>
      <c r="C4465" s="315">
        <v>45565</v>
      </c>
      <c r="D4465" s="195" t="s">
        <v>140</v>
      </c>
      <c r="E4465" s="196" t="s">
        <v>92</v>
      </c>
      <c r="F4465" s="196" t="s">
        <v>2</v>
      </c>
      <c r="G4465" s="196" t="s">
        <v>209</v>
      </c>
      <c r="H4465" s="196">
        <v>7</v>
      </c>
      <c r="I4465" s="196" t="s">
        <v>215</v>
      </c>
      <c r="J4465" s="196">
        <v>40</v>
      </c>
      <c r="K4465" s="448"/>
      <c r="L4465" s="196"/>
      <c r="M4465" s="196"/>
      <c r="N4465" s="216">
        <v>0</v>
      </c>
      <c r="O4465" s="216">
        <v>322</v>
      </c>
      <c r="P4465" s="216">
        <v>0</v>
      </c>
      <c r="Q4465" s="335">
        <v>0</v>
      </c>
      <c r="R4465" s="234"/>
    </row>
    <row r="4466" spans="2:18" x14ac:dyDescent="0.25">
      <c r="B4466" s="232">
        <v>4461</v>
      </c>
      <c r="C4466" s="315">
        <v>45565</v>
      </c>
      <c r="D4466" s="195" t="s">
        <v>141</v>
      </c>
      <c r="E4466" s="196" t="s">
        <v>92</v>
      </c>
      <c r="F4466" s="196" t="s">
        <v>2</v>
      </c>
      <c r="G4466" s="196" t="s">
        <v>209</v>
      </c>
      <c r="H4466" s="196">
        <v>7</v>
      </c>
      <c r="I4466" s="196"/>
      <c r="J4466" s="196">
        <v>0</v>
      </c>
      <c r="K4466" s="448"/>
      <c r="L4466" s="196"/>
      <c r="M4466" s="196"/>
      <c r="N4466" s="216">
        <v>0</v>
      </c>
      <c r="O4466" s="216">
        <v>0</v>
      </c>
      <c r="P4466" s="216">
        <v>0</v>
      </c>
      <c r="Q4466" s="335">
        <v>0</v>
      </c>
      <c r="R4466" s="234"/>
    </row>
    <row r="4467" spans="2:18" x14ac:dyDescent="0.25">
      <c r="B4467" s="232">
        <v>4462</v>
      </c>
      <c r="C4467" s="315">
        <v>45565</v>
      </c>
      <c r="D4467" s="195" t="s">
        <v>252</v>
      </c>
      <c r="E4467" s="196" t="s">
        <v>92</v>
      </c>
      <c r="F4467" s="196" t="s">
        <v>2</v>
      </c>
      <c r="G4467" s="196" t="s">
        <v>209</v>
      </c>
      <c r="H4467" s="196">
        <v>7</v>
      </c>
      <c r="I4467" s="196" t="s">
        <v>215</v>
      </c>
      <c r="J4467" s="196">
        <v>30</v>
      </c>
      <c r="K4467" s="448"/>
      <c r="L4467" s="196"/>
      <c r="M4467" s="196"/>
      <c r="N4467" s="216">
        <v>0</v>
      </c>
      <c r="O4467" s="216">
        <v>241.49999999999997</v>
      </c>
      <c r="P4467" s="216">
        <v>0</v>
      </c>
      <c r="Q4467" s="335">
        <v>0</v>
      </c>
      <c r="R4467" s="234"/>
    </row>
    <row r="4468" spans="2:18" x14ac:dyDescent="0.25">
      <c r="B4468" s="232">
        <v>4463</v>
      </c>
      <c r="C4468" s="315">
        <v>45565</v>
      </c>
      <c r="D4468" s="195" t="s">
        <v>259</v>
      </c>
      <c r="E4468" s="196" t="s">
        <v>92</v>
      </c>
      <c r="F4468" s="196" t="s">
        <v>2</v>
      </c>
      <c r="G4468" s="196" t="s">
        <v>209</v>
      </c>
      <c r="H4468" s="196">
        <v>7</v>
      </c>
      <c r="I4468" s="196" t="s">
        <v>215</v>
      </c>
      <c r="J4468" s="196">
        <v>30</v>
      </c>
      <c r="K4468" s="448"/>
      <c r="L4468" s="196"/>
      <c r="M4468" s="196"/>
      <c r="N4468" s="216">
        <v>0</v>
      </c>
      <c r="O4468" s="216">
        <v>241.49999999999997</v>
      </c>
      <c r="P4468" s="216">
        <v>0</v>
      </c>
      <c r="Q4468" s="335">
        <v>0</v>
      </c>
      <c r="R4468" s="234"/>
    </row>
    <row r="4469" spans="2:18" x14ac:dyDescent="0.25">
      <c r="B4469" s="232">
        <v>4464</v>
      </c>
      <c r="C4469" s="315">
        <v>45565</v>
      </c>
      <c r="D4469" s="195" t="s">
        <v>260</v>
      </c>
      <c r="E4469" s="196" t="s">
        <v>92</v>
      </c>
      <c r="F4469" s="196" t="s">
        <v>2</v>
      </c>
      <c r="G4469" s="196" t="s">
        <v>209</v>
      </c>
      <c r="H4469" s="196">
        <v>7</v>
      </c>
      <c r="I4469" s="196" t="s">
        <v>215</v>
      </c>
      <c r="J4469" s="196">
        <v>30</v>
      </c>
      <c r="K4469" s="448"/>
      <c r="L4469" s="196"/>
      <c r="M4469" s="196"/>
      <c r="N4469" s="216">
        <v>0</v>
      </c>
      <c r="O4469" s="216">
        <v>241.49999999999997</v>
      </c>
      <c r="P4469" s="216">
        <v>0</v>
      </c>
      <c r="Q4469" s="335">
        <v>0</v>
      </c>
      <c r="R4469" s="234"/>
    </row>
    <row r="4470" spans="2:18" x14ac:dyDescent="0.25">
      <c r="B4470" s="232">
        <v>4465</v>
      </c>
      <c r="C4470" s="315">
        <v>45565</v>
      </c>
      <c r="D4470" s="195" t="s">
        <v>507</v>
      </c>
      <c r="E4470" s="196" t="s">
        <v>92</v>
      </c>
      <c r="F4470" s="196" t="s">
        <v>504</v>
      </c>
      <c r="G4470" s="196" t="s">
        <v>210</v>
      </c>
      <c r="H4470" s="196">
        <v>4.1500000000000004</v>
      </c>
      <c r="I4470" s="196" t="s">
        <v>215</v>
      </c>
      <c r="J4470" s="196">
        <v>27</v>
      </c>
      <c r="K4470" s="448"/>
      <c r="L4470" s="196"/>
      <c r="M4470" s="196"/>
      <c r="N4470" s="216">
        <v>0</v>
      </c>
      <c r="O4470" s="216">
        <v>128.85750000000002</v>
      </c>
      <c r="P4470" s="216">
        <v>0</v>
      </c>
      <c r="Q4470" s="335">
        <v>0</v>
      </c>
      <c r="R4470" s="234"/>
    </row>
    <row r="4471" spans="2:18" x14ac:dyDescent="0.25">
      <c r="B4471" s="232">
        <v>4466</v>
      </c>
      <c r="C4471" s="315">
        <v>45565</v>
      </c>
      <c r="D4471" s="195" t="s">
        <v>379</v>
      </c>
      <c r="E4471" s="196" t="s">
        <v>269</v>
      </c>
      <c r="F4471" s="196" t="s">
        <v>381</v>
      </c>
      <c r="G4471" s="196" t="s">
        <v>210</v>
      </c>
      <c r="H4471" s="196">
        <v>4.1500000000000004</v>
      </c>
      <c r="I4471" s="196" t="s">
        <v>214</v>
      </c>
      <c r="J4471" s="196">
        <v>31</v>
      </c>
      <c r="K4471" s="448"/>
      <c r="L4471" s="196"/>
      <c r="M4471" s="196"/>
      <c r="N4471" s="216">
        <v>128.65</v>
      </c>
      <c r="O4471" s="216">
        <v>0</v>
      </c>
      <c r="P4471" s="216">
        <v>0</v>
      </c>
      <c r="Q4471" s="335">
        <v>0</v>
      </c>
      <c r="R4471" s="234"/>
    </row>
    <row r="4472" spans="2:18" x14ac:dyDescent="0.25">
      <c r="B4472" s="232">
        <v>4467</v>
      </c>
      <c r="C4472" s="315">
        <v>45565</v>
      </c>
      <c r="D4472" s="195" t="s">
        <v>380</v>
      </c>
      <c r="E4472" s="196" t="s">
        <v>269</v>
      </c>
      <c r="F4472" s="196" t="s">
        <v>381</v>
      </c>
      <c r="G4472" s="196" t="s">
        <v>210</v>
      </c>
      <c r="H4472" s="196">
        <v>4.1500000000000004</v>
      </c>
      <c r="I4472" s="196" t="s">
        <v>214</v>
      </c>
      <c r="J4472" s="196">
        <v>30</v>
      </c>
      <c r="K4472" s="448"/>
      <c r="L4472" s="196"/>
      <c r="M4472" s="196"/>
      <c r="N4472" s="216">
        <v>124.50000000000001</v>
      </c>
      <c r="O4472" s="216">
        <v>0</v>
      </c>
      <c r="P4472" s="216">
        <v>0</v>
      </c>
      <c r="Q4472" s="335">
        <v>0</v>
      </c>
      <c r="R4472" s="234"/>
    </row>
    <row r="4473" spans="2:18" x14ac:dyDescent="0.25">
      <c r="B4473" s="232">
        <v>4468</v>
      </c>
      <c r="C4473" s="315">
        <v>45565</v>
      </c>
      <c r="D4473" s="195" t="s">
        <v>489</v>
      </c>
      <c r="E4473" s="196" t="s">
        <v>269</v>
      </c>
      <c r="F4473" s="196" t="s">
        <v>381</v>
      </c>
      <c r="G4473" s="196" t="s">
        <v>210</v>
      </c>
      <c r="H4473" s="196">
        <v>4.1500000000000004</v>
      </c>
      <c r="I4473" s="196"/>
      <c r="J4473" s="196"/>
      <c r="K4473" s="448"/>
      <c r="L4473" s="196"/>
      <c r="M4473" s="196"/>
      <c r="N4473" s="216">
        <v>0</v>
      </c>
      <c r="O4473" s="216">
        <v>0</v>
      </c>
      <c r="P4473" s="216">
        <v>0</v>
      </c>
      <c r="Q4473" s="335">
        <v>0</v>
      </c>
      <c r="R4473" s="234"/>
    </row>
    <row r="4474" spans="2:18" x14ac:dyDescent="0.25">
      <c r="B4474" s="232">
        <v>4469</v>
      </c>
      <c r="C4474" s="315">
        <v>45565</v>
      </c>
      <c r="D4474" s="195" t="s">
        <v>96</v>
      </c>
      <c r="E4474" s="196" t="s">
        <v>159</v>
      </c>
      <c r="F4474" s="196" t="s">
        <v>1</v>
      </c>
      <c r="G4474" s="196" t="s">
        <v>159</v>
      </c>
      <c r="H4474" s="196">
        <v>11.8</v>
      </c>
      <c r="I4474" s="196" t="s">
        <v>66</v>
      </c>
      <c r="J4474" s="196">
        <v>4</v>
      </c>
      <c r="K4474" s="448"/>
      <c r="L4474" s="196"/>
      <c r="M4474" s="196"/>
      <c r="N4474" s="216">
        <v>0</v>
      </c>
      <c r="O4474" s="216">
        <v>0</v>
      </c>
      <c r="P4474" s="216">
        <v>47.2</v>
      </c>
      <c r="Q4474" s="335">
        <v>0</v>
      </c>
      <c r="R4474" s="234"/>
    </row>
    <row r="4475" spans="2:18" x14ac:dyDescent="0.25">
      <c r="B4475" s="232">
        <v>4470</v>
      </c>
      <c r="C4475" s="315">
        <v>45565</v>
      </c>
      <c r="D4475" s="195" t="s">
        <v>128</v>
      </c>
      <c r="E4475" s="196" t="s">
        <v>159</v>
      </c>
      <c r="F4475" s="196" t="s">
        <v>1</v>
      </c>
      <c r="G4475" s="196" t="s">
        <v>159</v>
      </c>
      <c r="H4475" s="196">
        <v>11.8</v>
      </c>
      <c r="I4475" s="196" t="s">
        <v>66</v>
      </c>
      <c r="J4475" s="196">
        <v>1</v>
      </c>
      <c r="K4475" s="448"/>
      <c r="L4475" s="196"/>
      <c r="M4475" s="196"/>
      <c r="N4475" s="216">
        <v>0</v>
      </c>
      <c r="O4475" s="216">
        <v>0</v>
      </c>
      <c r="P4475" s="216">
        <v>11.8</v>
      </c>
      <c r="Q4475" s="335">
        <v>0</v>
      </c>
      <c r="R4475" s="234"/>
    </row>
    <row r="4476" spans="2:18" x14ac:dyDescent="0.25">
      <c r="B4476" s="232">
        <v>4471</v>
      </c>
      <c r="C4476" s="315">
        <v>45565</v>
      </c>
      <c r="D4476" s="316" t="s">
        <v>467</v>
      </c>
      <c r="E4476" s="196" t="s">
        <v>159</v>
      </c>
      <c r="F4476" s="196" t="s">
        <v>63</v>
      </c>
      <c r="G4476" s="196" t="s">
        <v>159</v>
      </c>
      <c r="H4476" s="196">
        <v>13</v>
      </c>
      <c r="I4476" s="196" t="s">
        <v>66</v>
      </c>
      <c r="J4476" s="196">
        <v>4</v>
      </c>
      <c r="K4476" s="448"/>
      <c r="L4476" s="196"/>
      <c r="M4476" s="196"/>
      <c r="N4476" s="216">
        <v>0</v>
      </c>
      <c r="O4476" s="216">
        <v>0</v>
      </c>
      <c r="P4476" s="216">
        <v>52</v>
      </c>
      <c r="Q4476" s="335">
        <v>0</v>
      </c>
      <c r="R4476" s="234"/>
    </row>
    <row r="4477" spans="2:18" x14ac:dyDescent="0.25">
      <c r="B4477" s="232">
        <v>4472</v>
      </c>
      <c r="C4477" s="315">
        <v>45566</v>
      </c>
      <c r="D4477" s="195" t="s">
        <v>505</v>
      </c>
      <c r="E4477" s="196" t="s">
        <v>130</v>
      </c>
      <c r="F4477" s="196" t="s">
        <v>130</v>
      </c>
      <c r="G4477" s="196" t="s">
        <v>304</v>
      </c>
      <c r="H4477" s="196">
        <v>1</v>
      </c>
      <c r="I4477" s="196" t="s">
        <v>303</v>
      </c>
      <c r="J4477" s="196">
        <v>51</v>
      </c>
      <c r="K4477" s="448"/>
      <c r="L4477" s="196"/>
      <c r="M4477" s="196" t="s">
        <v>482</v>
      </c>
      <c r="N4477" s="216">
        <v>0</v>
      </c>
      <c r="O4477" s="216">
        <v>0</v>
      </c>
      <c r="P4477" s="216">
        <v>0</v>
      </c>
      <c r="Q4477" s="335">
        <v>0</v>
      </c>
      <c r="R4477" s="234"/>
    </row>
    <row r="4478" spans="2:18" x14ac:dyDescent="0.25">
      <c r="B4478" s="232">
        <v>4473</v>
      </c>
      <c r="C4478" s="315">
        <v>45566</v>
      </c>
      <c r="D4478" s="195" t="s">
        <v>474</v>
      </c>
      <c r="E4478" s="196" t="s">
        <v>92</v>
      </c>
      <c r="F4478" s="196" t="s">
        <v>470</v>
      </c>
      <c r="G4478" s="196" t="s">
        <v>210</v>
      </c>
      <c r="H4478" s="196">
        <v>4.2</v>
      </c>
      <c r="I4478" s="196" t="s">
        <v>215</v>
      </c>
      <c r="J4478" s="196">
        <v>28</v>
      </c>
      <c r="K4478" s="448"/>
      <c r="L4478" s="196"/>
      <c r="M4478" s="196"/>
      <c r="N4478" s="216">
        <v>0</v>
      </c>
      <c r="O4478" s="216">
        <v>135.24</v>
      </c>
      <c r="P4478" s="216">
        <v>0</v>
      </c>
      <c r="Q4478" s="335">
        <v>0</v>
      </c>
      <c r="R4478" s="234"/>
    </row>
    <row r="4479" spans="2:18" x14ac:dyDescent="0.25">
      <c r="B4479" s="232">
        <v>4474</v>
      </c>
      <c r="C4479" s="315">
        <v>45566</v>
      </c>
      <c r="D4479" s="195" t="s">
        <v>475</v>
      </c>
      <c r="E4479" s="196" t="s">
        <v>92</v>
      </c>
      <c r="F4479" s="196" t="s">
        <v>470</v>
      </c>
      <c r="G4479" s="196" t="s">
        <v>210</v>
      </c>
      <c r="H4479" s="196">
        <v>4.2</v>
      </c>
      <c r="I4479" s="196" t="s">
        <v>215</v>
      </c>
      <c r="J4479" s="196">
        <v>35</v>
      </c>
      <c r="K4479" s="448"/>
      <c r="L4479" s="196"/>
      <c r="M4479" s="196"/>
      <c r="N4479" s="216">
        <v>0</v>
      </c>
      <c r="O4479" s="216">
        <v>169.04999999999998</v>
      </c>
      <c r="P4479" s="216">
        <v>0</v>
      </c>
      <c r="Q4479" s="335">
        <v>0</v>
      </c>
      <c r="R4479" s="234"/>
    </row>
    <row r="4480" spans="2:18" x14ac:dyDescent="0.25">
      <c r="B4480" s="232">
        <v>4475</v>
      </c>
      <c r="C4480" s="315">
        <v>45566</v>
      </c>
      <c r="D4480" s="195" t="s">
        <v>116</v>
      </c>
      <c r="E4480" s="196" t="s">
        <v>92</v>
      </c>
      <c r="F4480" s="196" t="s">
        <v>1</v>
      </c>
      <c r="G4480" s="196" t="s">
        <v>209</v>
      </c>
      <c r="H4480" s="196">
        <v>6.65</v>
      </c>
      <c r="I4480" s="196"/>
      <c r="J4480" s="196"/>
      <c r="K4480" s="448"/>
      <c r="L4480" s="196"/>
      <c r="M4480" s="196"/>
      <c r="N4480" s="216">
        <v>0</v>
      </c>
      <c r="O4480" s="216">
        <v>0</v>
      </c>
      <c r="P4480" s="216">
        <v>0</v>
      </c>
      <c r="Q4480" s="335">
        <v>0</v>
      </c>
      <c r="R4480" s="234"/>
    </row>
    <row r="4481" spans="2:18" x14ac:dyDescent="0.25">
      <c r="B4481" s="232">
        <v>4476</v>
      </c>
      <c r="C4481" s="315">
        <v>45566</v>
      </c>
      <c r="D4481" s="195" t="s">
        <v>94</v>
      </c>
      <c r="E4481" s="196" t="s">
        <v>92</v>
      </c>
      <c r="F4481" s="196" t="s">
        <v>1</v>
      </c>
      <c r="G4481" s="196" t="s">
        <v>209</v>
      </c>
      <c r="H4481" s="196">
        <v>6.65</v>
      </c>
      <c r="I4481" s="196" t="s">
        <v>215</v>
      </c>
      <c r="J4481" s="196">
        <v>22</v>
      </c>
      <c r="K4481" s="448"/>
      <c r="L4481" s="196"/>
      <c r="M4481" s="196"/>
      <c r="N4481" s="216">
        <v>0</v>
      </c>
      <c r="O4481" s="216">
        <v>168.245</v>
      </c>
      <c r="P4481" s="216">
        <v>0</v>
      </c>
      <c r="Q4481" s="335">
        <v>0</v>
      </c>
      <c r="R4481" s="234"/>
    </row>
    <row r="4482" spans="2:18" x14ac:dyDescent="0.25">
      <c r="B4482" s="232">
        <v>4477</v>
      </c>
      <c r="C4482" s="315">
        <v>45566</v>
      </c>
      <c r="D4482" s="195" t="s">
        <v>91</v>
      </c>
      <c r="E4482" s="196" t="s">
        <v>92</v>
      </c>
      <c r="F4482" s="196" t="s">
        <v>1</v>
      </c>
      <c r="G4482" s="196" t="s">
        <v>209</v>
      </c>
      <c r="H4482" s="196">
        <v>6.65</v>
      </c>
      <c r="I4482" s="196" t="s">
        <v>284</v>
      </c>
      <c r="J4482" s="196">
        <v>35</v>
      </c>
      <c r="K4482" s="448">
        <v>717675</v>
      </c>
      <c r="L4482" s="196"/>
      <c r="M4482" s="196"/>
      <c r="N4482" s="216">
        <f t="shared" ref="N4482" si="301">IF(I4482=$N$5,J4482*H4482,0)</f>
        <v>0</v>
      </c>
      <c r="O4482" s="216">
        <f t="shared" ref="O4482" si="302">IF(I4482=$O$5,J4482*H4482,0)*1.15</f>
        <v>0</v>
      </c>
      <c r="P4482" s="216">
        <f t="shared" ref="P4482" si="303">IF(I4482=$P$5,J4482*H4482,0)</f>
        <v>0</v>
      </c>
      <c r="Q4482" s="335">
        <f t="shared" ref="Q4482" si="304">IF(I4482=$Q$5,J4482*H4482,0)</f>
        <v>0</v>
      </c>
      <c r="R4482" s="234"/>
    </row>
    <row r="4483" spans="2:18" x14ac:dyDescent="0.25">
      <c r="B4483" s="232">
        <v>4478</v>
      </c>
      <c r="C4483" s="315">
        <v>45566</v>
      </c>
      <c r="D4483" s="195" t="s">
        <v>116</v>
      </c>
      <c r="E4483" s="196" t="s">
        <v>92</v>
      </c>
      <c r="F4483" s="196" t="s">
        <v>1</v>
      </c>
      <c r="G4483" s="196" t="s">
        <v>209</v>
      </c>
      <c r="H4483" s="196">
        <v>6.65</v>
      </c>
      <c r="I4483" s="196" t="s">
        <v>215</v>
      </c>
      <c r="J4483" s="196">
        <v>31</v>
      </c>
      <c r="K4483" s="448"/>
      <c r="L4483" s="196"/>
      <c r="M4483" s="196"/>
      <c r="N4483" s="216">
        <v>0</v>
      </c>
      <c r="O4483" s="216">
        <v>237.07249999999999</v>
      </c>
      <c r="P4483" s="216">
        <v>0</v>
      </c>
      <c r="Q4483" s="335">
        <v>0</v>
      </c>
      <c r="R4483" s="234"/>
    </row>
    <row r="4484" spans="2:18" x14ac:dyDescent="0.25">
      <c r="B4484" s="232">
        <v>4479</v>
      </c>
      <c r="C4484" s="315">
        <v>45566</v>
      </c>
      <c r="D4484" s="195" t="s">
        <v>94</v>
      </c>
      <c r="E4484" s="196" t="s">
        <v>92</v>
      </c>
      <c r="F4484" s="196" t="s">
        <v>1</v>
      </c>
      <c r="G4484" s="196" t="s">
        <v>209</v>
      </c>
      <c r="H4484" s="196">
        <v>6.65</v>
      </c>
      <c r="I4484" s="196" t="s">
        <v>215</v>
      </c>
      <c r="J4484" s="196">
        <v>1</v>
      </c>
      <c r="K4484" s="448"/>
      <c r="L4484" s="196"/>
      <c r="M4484" s="196"/>
      <c r="N4484" s="216">
        <v>0</v>
      </c>
      <c r="O4484" s="216">
        <v>7.6475</v>
      </c>
      <c r="P4484" s="216">
        <v>0</v>
      </c>
      <c r="Q4484" s="335">
        <v>0</v>
      </c>
      <c r="R4484" s="234"/>
    </row>
    <row r="4485" spans="2:18" x14ac:dyDescent="0.25">
      <c r="B4485" s="232">
        <v>4480</v>
      </c>
      <c r="C4485" s="315">
        <v>45566</v>
      </c>
      <c r="D4485" s="195" t="s">
        <v>154</v>
      </c>
      <c r="E4485" s="196" t="s">
        <v>92</v>
      </c>
      <c r="F4485" s="196" t="s">
        <v>62</v>
      </c>
      <c r="G4485" s="196" t="s">
        <v>210</v>
      </c>
      <c r="H4485" s="196">
        <v>4.1500000000000004</v>
      </c>
      <c r="I4485" s="196" t="s">
        <v>215</v>
      </c>
      <c r="J4485" s="196">
        <v>36</v>
      </c>
      <c r="K4485" s="448"/>
      <c r="L4485" s="196"/>
      <c r="M4485" s="196"/>
      <c r="N4485" s="216">
        <v>0</v>
      </c>
      <c r="O4485" s="216">
        <v>171.81</v>
      </c>
      <c r="P4485" s="216">
        <v>0</v>
      </c>
      <c r="Q4485" s="335">
        <v>0</v>
      </c>
      <c r="R4485" s="234"/>
    </row>
    <row r="4486" spans="2:18" x14ac:dyDescent="0.25">
      <c r="B4486" s="232">
        <v>4481</v>
      </c>
      <c r="C4486" s="315">
        <v>45566</v>
      </c>
      <c r="D4486" s="195" t="s">
        <v>155</v>
      </c>
      <c r="E4486" s="196" t="s">
        <v>92</v>
      </c>
      <c r="F4486" s="196" t="s">
        <v>62</v>
      </c>
      <c r="G4486" s="196" t="s">
        <v>210</v>
      </c>
      <c r="H4486" s="196">
        <v>4.1500000000000004</v>
      </c>
      <c r="I4486" s="196" t="s">
        <v>215</v>
      </c>
      <c r="J4486" s="196">
        <v>36</v>
      </c>
      <c r="K4486" s="448"/>
      <c r="L4486" s="196"/>
      <c r="M4486" s="196"/>
      <c r="N4486" s="216">
        <v>0</v>
      </c>
      <c r="O4486" s="216">
        <v>171.81</v>
      </c>
      <c r="P4486" s="216">
        <v>0</v>
      </c>
      <c r="Q4486" s="335">
        <v>0</v>
      </c>
      <c r="R4486" s="234"/>
    </row>
    <row r="4487" spans="2:18" x14ac:dyDescent="0.25">
      <c r="B4487" s="232">
        <v>4482</v>
      </c>
      <c r="C4487" s="315">
        <v>45566</v>
      </c>
      <c r="D4487" s="195" t="s">
        <v>426</v>
      </c>
      <c r="E4487" s="196" t="s">
        <v>159</v>
      </c>
      <c r="F4487" s="196" t="s">
        <v>381</v>
      </c>
      <c r="G4487" s="196" t="s">
        <v>159</v>
      </c>
      <c r="H4487" s="196">
        <v>10</v>
      </c>
      <c r="I4487" s="196" t="s">
        <v>66</v>
      </c>
      <c r="J4487" s="196">
        <v>4</v>
      </c>
      <c r="K4487" s="448"/>
      <c r="L4487" s="196"/>
      <c r="M4487" s="196"/>
      <c r="N4487" s="216">
        <v>0</v>
      </c>
      <c r="O4487" s="216">
        <v>0</v>
      </c>
      <c r="P4487" s="216">
        <v>40</v>
      </c>
      <c r="Q4487" s="335">
        <v>0</v>
      </c>
      <c r="R4487" s="234"/>
    </row>
    <row r="4488" spans="2:18" x14ac:dyDescent="0.25">
      <c r="B4488" s="232">
        <v>4483</v>
      </c>
      <c r="C4488" s="315">
        <v>45566</v>
      </c>
      <c r="D4488" s="195" t="s">
        <v>277</v>
      </c>
      <c r="E4488" s="196" t="s">
        <v>176</v>
      </c>
      <c r="F4488" s="196" t="s">
        <v>7</v>
      </c>
      <c r="G4488" s="196" t="s">
        <v>209</v>
      </c>
      <c r="H4488" s="196">
        <v>7</v>
      </c>
      <c r="I4488" s="196" t="s">
        <v>214</v>
      </c>
      <c r="J4488" s="196">
        <v>23</v>
      </c>
      <c r="K4488" s="448"/>
      <c r="L4488" s="196"/>
      <c r="M4488" s="196"/>
      <c r="N4488" s="216">
        <v>161</v>
      </c>
      <c r="O4488" s="216">
        <v>0</v>
      </c>
      <c r="P4488" s="216">
        <v>0</v>
      </c>
      <c r="Q4488" s="335">
        <v>0</v>
      </c>
      <c r="R4488" s="234"/>
    </row>
    <row r="4489" spans="2:18" x14ac:dyDescent="0.25">
      <c r="B4489" s="232">
        <v>4484</v>
      </c>
      <c r="C4489" s="315">
        <v>45566</v>
      </c>
      <c r="D4489" s="195" t="s">
        <v>261</v>
      </c>
      <c r="E4489" s="196" t="s">
        <v>269</v>
      </c>
      <c r="F4489" s="196" t="s">
        <v>7</v>
      </c>
      <c r="G4489" s="196" t="s">
        <v>210</v>
      </c>
      <c r="H4489" s="196">
        <v>5</v>
      </c>
      <c r="I4489" s="196"/>
      <c r="J4489" s="196"/>
      <c r="K4489" s="448"/>
      <c r="L4489" s="196"/>
      <c r="M4489" s="196"/>
      <c r="N4489" s="216">
        <v>0</v>
      </c>
      <c r="O4489" s="216">
        <v>0</v>
      </c>
      <c r="P4489" s="216">
        <v>0</v>
      </c>
      <c r="Q4489" s="335">
        <v>0</v>
      </c>
      <c r="R4489" s="234"/>
    </row>
    <row r="4490" spans="2:18" x14ac:dyDescent="0.25">
      <c r="B4490" s="232">
        <v>4485</v>
      </c>
      <c r="C4490" s="315">
        <v>45566</v>
      </c>
      <c r="D4490" s="195" t="s">
        <v>254</v>
      </c>
      <c r="E4490" s="196" t="s">
        <v>159</v>
      </c>
      <c r="F4490" s="196" t="s">
        <v>7</v>
      </c>
      <c r="G4490" s="196" t="s">
        <v>159</v>
      </c>
      <c r="H4490" s="196">
        <v>10</v>
      </c>
      <c r="I4490" s="196" t="s">
        <v>66</v>
      </c>
      <c r="J4490" s="196">
        <v>8</v>
      </c>
      <c r="K4490" s="448"/>
      <c r="L4490" s="196"/>
      <c r="M4490" s="196"/>
      <c r="N4490" s="216">
        <v>0</v>
      </c>
      <c r="O4490" s="216">
        <v>0</v>
      </c>
      <c r="P4490" s="216">
        <v>80</v>
      </c>
      <c r="Q4490" s="335">
        <v>0</v>
      </c>
      <c r="R4490" s="234"/>
    </row>
    <row r="4491" spans="2:18" x14ac:dyDescent="0.25">
      <c r="B4491" s="232">
        <v>4486</v>
      </c>
      <c r="C4491" s="315">
        <v>45566</v>
      </c>
      <c r="D4491" s="195" t="s">
        <v>352</v>
      </c>
      <c r="E4491" s="196" t="s">
        <v>176</v>
      </c>
      <c r="F4491" s="196" t="s">
        <v>7</v>
      </c>
      <c r="G4491" s="196" t="s">
        <v>209</v>
      </c>
      <c r="H4491" s="196">
        <v>7</v>
      </c>
      <c r="I4491" s="196"/>
      <c r="J4491" s="196"/>
      <c r="K4491" s="448"/>
      <c r="L4491" s="196"/>
      <c r="M4491" s="196"/>
      <c r="N4491" s="216">
        <v>0</v>
      </c>
      <c r="O4491" s="216">
        <v>0</v>
      </c>
      <c r="P4491" s="216">
        <v>0</v>
      </c>
      <c r="Q4491" s="335">
        <v>0</v>
      </c>
      <c r="R4491" s="234"/>
    </row>
    <row r="4492" spans="2:18" x14ac:dyDescent="0.25">
      <c r="B4492" s="232">
        <v>4487</v>
      </c>
      <c r="C4492" s="315">
        <v>45566</v>
      </c>
      <c r="D4492" s="195" t="s">
        <v>175</v>
      </c>
      <c r="E4492" s="196" t="s">
        <v>176</v>
      </c>
      <c r="F4492" s="196" t="s">
        <v>7</v>
      </c>
      <c r="G4492" s="196" t="s">
        <v>209</v>
      </c>
      <c r="H4492" s="196">
        <v>7</v>
      </c>
      <c r="I4492" s="196"/>
      <c r="J4492" s="196"/>
      <c r="K4492" s="448"/>
      <c r="L4492" s="196"/>
      <c r="M4492" s="196"/>
      <c r="N4492" s="216">
        <v>0</v>
      </c>
      <c r="O4492" s="216">
        <v>0</v>
      </c>
      <c r="P4492" s="216">
        <v>0</v>
      </c>
      <c r="Q4492" s="335">
        <v>0</v>
      </c>
      <c r="R4492" s="234"/>
    </row>
    <row r="4493" spans="2:18" x14ac:dyDescent="0.25">
      <c r="B4493" s="232">
        <v>4488</v>
      </c>
      <c r="C4493" s="315">
        <v>45566</v>
      </c>
      <c r="D4493" s="195" t="s">
        <v>171</v>
      </c>
      <c r="E4493" s="196" t="s">
        <v>159</v>
      </c>
      <c r="F4493" s="196" t="s">
        <v>7</v>
      </c>
      <c r="G4493" s="196" t="s">
        <v>159</v>
      </c>
      <c r="H4493" s="196">
        <v>11.2</v>
      </c>
      <c r="I4493" s="196"/>
      <c r="J4493" s="196"/>
      <c r="K4493" s="448"/>
      <c r="L4493" s="196"/>
      <c r="M4493" s="196"/>
      <c r="N4493" s="216">
        <v>0</v>
      </c>
      <c r="O4493" s="216">
        <v>0</v>
      </c>
      <c r="P4493" s="216">
        <v>0</v>
      </c>
      <c r="Q4493" s="335">
        <v>0</v>
      </c>
      <c r="R4493" s="234"/>
    </row>
    <row r="4494" spans="2:18" x14ac:dyDescent="0.25">
      <c r="B4494" s="232">
        <v>4489</v>
      </c>
      <c r="C4494" s="315">
        <v>45566</v>
      </c>
      <c r="D4494" s="195" t="s">
        <v>150</v>
      </c>
      <c r="E4494" s="196" t="s">
        <v>92</v>
      </c>
      <c r="F4494" s="196" t="s">
        <v>63</v>
      </c>
      <c r="G4494" s="196" t="s">
        <v>210</v>
      </c>
      <c r="H4494" s="196">
        <v>4.1500000000000004</v>
      </c>
      <c r="I4494" s="196" t="s">
        <v>215</v>
      </c>
      <c r="J4494" s="196">
        <v>34</v>
      </c>
      <c r="K4494" s="448"/>
      <c r="L4494" s="196"/>
      <c r="M4494" s="196"/>
      <c r="N4494" s="216">
        <v>0</v>
      </c>
      <c r="O4494" s="216">
        <v>162.26500000000001</v>
      </c>
      <c r="P4494" s="216">
        <v>0</v>
      </c>
      <c r="Q4494" s="335">
        <v>0</v>
      </c>
      <c r="R4494" s="234"/>
    </row>
    <row r="4495" spans="2:18" x14ac:dyDescent="0.25">
      <c r="B4495" s="232">
        <v>4490</v>
      </c>
      <c r="C4495" s="315">
        <v>45566</v>
      </c>
      <c r="D4495" s="195" t="s">
        <v>148</v>
      </c>
      <c r="E4495" s="196" t="s">
        <v>92</v>
      </c>
      <c r="F4495" s="196" t="s">
        <v>63</v>
      </c>
      <c r="G4495" s="196" t="s">
        <v>210</v>
      </c>
      <c r="H4495" s="196">
        <v>4.1500000000000004</v>
      </c>
      <c r="I4495" s="196" t="s">
        <v>215</v>
      </c>
      <c r="J4495" s="196">
        <v>33</v>
      </c>
      <c r="K4495" s="448"/>
      <c r="L4495" s="196"/>
      <c r="M4495" s="196"/>
      <c r="N4495" s="216">
        <v>0</v>
      </c>
      <c r="O4495" s="216">
        <v>157.49250000000001</v>
      </c>
      <c r="P4495" s="216">
        <v>0</v>
      </c>
      <c r="Q4495" s="335">
        <v>0</v>
      </c>
      <c r="R4495" s="234"/>
    </row>
    <row r="4496" spans="2:18" x14ac:dyDescent="0.25">
      <c r="B4496" s="232">
        <v>4491</v>
      </c>
      <c r="C4496" s="315">
        <v>45566</v>
      </c>
      <c r="D4496" s="195" t="s">
        <v>177</v>
      </c>
      <c r="E4496" s="196" t="s">
        <v>159</v>
      </c>
      <c r="F4496" s="196" t="s">
        <v>8</v>
      </c>
      <c r="G4496" s="196" t="s">
        <v>159</v>
      </c>
      <c r="H4496" s="196">
        <v>11.6</v>
      </c>
      <c r="I4496" s="196" t="s">
        <v>66</v>
      </c>
      <c r="J4496" s="196">
        <v>4</v>
      </c>
      <c r="K4496" s="448"/>
      <c r="L4496" s="196"/>
      <c r="M4496" s="196"/>
      <c r="N4496" s="216">
        <v>0</v>
      </c>
      <c r="O4496" s="216">
        <v>0</v>
      </c>
      <c r="P4496" s="216">
        <v>46.4</v>
      </c>
      <c r="Q4496" s="335">
        <v>0</v>
      </c>
      <c r="R4496" s="234"/>
    </row>
    <row r="4497" spans="2:18" x14ac:dyDescent="0.25">
      <c r="B4497" s="232">
        <v>4492</v>
      </c>
      <c r="C4497" s="315">
        <v>45566</v>
      </c>
      <c r="D4497" s="195" t="s">
        <v>139</v>
      </c>
      <c r="E4497" s="196" t="s">
        <v>92</v>
      </c>
      <c r="F4497" s="196" t="s">
        <v>2</v>
      </c>
      <c r="G4497" s="196" t="s">
        <v>209</v>
      </c>
      <c r="H4497" s="196">
        <v>7</v>
      </c>
      <c r="I4497" s="196" t="s">
        <v>214</v>
      </c>
      <c r="J4497" s="196">
        <v>35</v>
      </c>
      <c r="K4497" s="448"/>
      <c r="L4497" s="196"/>
      <c r="M4497" s="196"/>
      <c r="N4497" s="216">
        <v>245</v>
      </c>
      <c r="O4497" s="216">
        <v>0</v>
      </c>
      <c r="P4497" s="216">
        <v>0</v>
      </c>
      <c r="Q4497" s="335">
        <v>0</v>
      </c>
      <c r="R4497" s="234"/>
    </row>
    <row r="4498" spans="2:18" x14ac:dyDescent="0.25">
      <c r="B4498" s="232">
        <v>4493</v>
      </c>
      <c r="C4498" s="315">
        <v>45566</v>
      </c>
      <c r="D4498" s="195" t="s">
        <v>140</v>
      </c>
      <c r="E4498" s="196" t="s">
        <v>92</v>
      </c>
      <c r="F4498" s="196" t="s">
        <v>2</v>
      </c>
      <c r="G4498" s="196" t="s">
        <v>209</v>
      </c>
      <c r="H4498" s="196">
        <v>7</v>
      </c>
      <c r="I4498" s="196" t="s">
        <v>214</v>
      </c>
      <c r="J4498" s="196">
        <v>35</v>
      </c>
      <c r="K4498" s="448"/>
      <c r="L4498" s="196"/>
      <c r="M4498" s="196"/>
      <c r="N4498" s="216">
        <v>245</v>
      </c>
      <c r="O4498" s="216">
        <v>0</v>
      </c>
      <c r="P4498" s="216">
        <v>0</v>
      </c>
      <c r="Q4498" s="335">
        <v>0</v>
      </c>
      <c r="R4498" s="234"/>
    </row>
    <row r="4499" spans="2:18" x14ac:dyDescent="0.25">
      <c r="B4499" s="232">
        <v>4494</v>
      </c>
      <c r="C4499" s="315">
        <v>45566</v>
      </c>
      <c r="D4499" s="195" t="s">
        <v>141</v>
      </c>
      <c r="E4499" s="196" t="s">
        <v>92</v>
      </c>
      <c r="F4499" s="196" t="s">
        <v>2</v>
      </c>
      <c r="G4499" s="196" t="s">
        <v>209</v>
      </c>
      <c r="H4499" s="196">
        <v>7</v>
      </c>
      <c r="I4499" s="196" t="s">
        <v>214</v>
      </c>
      <c r="J4499" s="196">
        <v>0</v>
      </c>
      <c r="K4499" s="448"/>
      <c r="L4499" s="196"/>
      <c r="M4499" s="196"/>
      <c r="N4499" s="216">
        <v>0</v>
      </c>
      <c r="O4499" s="216">
        <v>0</v>
      </c>
      <c r="P4499" s="216">
        <v>0</v>
      </c>
      <c r="Q4499" s="335">
        <v>0</v>
      </c>
      <c r="R4499" s="234"/>
    </row>
    <row r="4500" spans="2:18" x14ac:dyDescent="0.25">
      <c r="B4500" s="232">
        <v>4495</v>
      </c>
      <c r="C4500" s="315">
        <v>45566</v>
      </c>
      <c r="D4500" s="195" t="s">
        <v>252</v>
      </c>
      <c r="E4500" s="196" t="s">
        <v>92</v>
      </c>
      <c r="F4500" s="196" t="s">
        <v>2</v>
      </c>
      <c r="G4500" s="196" t="s">
        <v>209</v>
      </c>
      <c r="H4500" s="196">
        <v>7</v>
      </c>
      <c r="I4500" s="196" t="s">
        <v>214</v>
      </c>
      <c r="J4500" s="196">
        <v>35</v>
      </c>
      <c r="K4500" s="448"/>
      <c r="L4500" s="196"/>
      <c r="M4500" s="196"/>
      <c r="N4500" s="216">
        <v>245</v>
      </c>
      <c r="O4500" s="216">
        <v>0</v>
      </c>
      <c r="P4500" s="216">
        <v>0</v>
      </c>
      <c r="Q4500" s="335">
        <v>0</v>
      </c>
      <c r="R4500" s="234"/>
    </row>
    <row r="4501" spans="2:18" x14ac:dyDescent="0.25">
      <c r="B4501" s="232">
        <v>4496</v>
      </c>
      <c r="C4501" s="315">
        <v>45566</v>
      </c>
      <c r="D4501" s="195" t="s">
        <v>259</v>
      </c>
      <c r="E4501" s="196" t="s">
        <v>92</v>
      </c>
      <c r="F4501" s="196" t="s">
        <v>2</v>
      </c>
      <c r="G4501" s="196" t="s">
        <v>209</v>
      </c>
      <c r="H4501" s="196">
        <v>7</v>
      </c>
      <c r="I4501" s="196" t="s">
        <v>214</v>
      </c>
      <c r="J4501" s="196">
        <v>35</v>
      </c>
      <c r="K4501" s="448"/>
      <c r="L4501" s="196"/>
      <c r="M4501" s="196"/>
      <c r="N4501" s="216">
        <v>245</v>
      </c>
      <c r="O4501" s="216">
        <v>0</v>
      </c>
      <c r="P4501" s="216">
        <v>0</v>
      </c>
      <c r="Q4501" s="335">
        <v>0</v>
      </c>
      <c r="R4501" s="234"/>
    </row>
    <row r="4502" spans="2:18" x14ac:dyDescent="0.25">
      <c r="B4502" s="232">
        <v>4497</v>
      </c>
      <c r="C4502" s="315">
        <v>45566</v>
      </c>
      <c r="D4502" s="195" t="s">
        <v>260</v>
      </c>
      <c r="E4502" s="196" t="s">
        <v>92</v>
      </c>
      <c r="F4502" s="196" t="s">
        <v>2</v>
      </c>
      <c r="G4502" s="196" t="s">
        <v>209</v>
      </c>
      <c r="H4502" s="196">
        <v>7</v>
      </c>
      <c r="I4502" s="196" t="s">
        <v>214</v>
      </c>
      <c r="J4502" s="196">
        <v>30</v>
      </c>
      <c r="K4502" s="448"/>
      <c r="L4502" s="196"/>
      <c r="M4502" s="196"/>
      <c r="N4502" s="216">
        <v>210</v>
      </c>
      <c r="O4502" s="216">
        <v>0</v>
      </c>
      <c r="P4502" s="216">
        <v>0</v>
      </c>
      <c r="Q4502" s="335">
        <v>0</v>
      </c>
      <c r="R4502" s="234"/>
    </row>
    <row r="4503" spans="2:18" x14ac:dyDescent="0.25">
      <c r="B4503" s="232">
        <v>4498</v>
      </c>
      <c r="C4503" s="315">
        <v>45566</v>
      </c>
      <c r="D4503" s="195" t="s">
        <v>507</v>
      </c>
      <c r="E4503" s="196" t="s">
        <v>92</v>
      </c>
      <c r="F4503" s="196" t="s">
        <v>504</v>
      </c>
      <c r="G4503" s="196" t="s">
        <v>210</v>
      </c>
      <c r="H4503" s="196">
        <v>4.1500000000000004</v>
      </c>
      <c r="I4503" s="196" t="s">
        <v>215</v>
      </c>
      <c r="J4503" s="196">
        <v>22</v>
      </c>
      <c r="K4503" s="448"/>
      <c r="L4503" s="196"/>
      <c r="M4503" s="196"/>
      <c r="N4503" s="216">
        <v>0</v>
      </c>
      <c r="O4503" s="216">
        <v>104.995</v>
      </c>
      <c r="P4503" s="216">
        <v>0</v>
      </c>
      <c r="Q4503" s="335">
        <v>0</v>
      </c>
      <c r="R4503" s="234"/>
    </row>
    <row r="4504" spans="2:18" x14ac:dyDescent="0.25">
      <c r="B4504" s="232">
        <v>4499</v>
      </c>
      <c r="C4504" s="315">
        <v>45566</v>
      </c>
      <c r="D4504" s="195" t="s">
        <v>379</v>
      </c>
      <c r="E4504" s="196" t="s">
        <v>269</v>
      </c>
      <c r="F4504" s="196" t="s">
        <v>381</v>
      </c>
      <c r="G4504" s="196" t="s">
        <v>210</v>
      </c>
      <c r="H4504" s="196">
        <v>4.1500000000000004</v>
      </c>
      <c r="I4504" s="196" t="s">
        <v>214</v>
      </c>
      <c r="J4504" s="196">
        <v>30</v>
      </c>
      <c r="K4504" s="448"/>
      <c r="L4504" s="196"/>
      <c r="M4504" s="196"/>
      <c r="N4504" s="216">
        <v>124.50000000000001</v>
      </c>
      <c r="O4504" s="216">
        <v>0</v>
      </c>
      <c r="P4504" s="216">
        <v>0</v>
      </c>
      <c r="Q4504" s="335">
        <v>0</v>
      </c>
      <c r="R4504" s="234"/>
    </row>
    <row r="4505" spans="2:18" x14ac:dyDescent="0.25">
      <c r="B4505" s="232">
        <v>4500</v>
      </c>
      <c r="C4505" s="315">
        <v>45566</v>
      </c>
      <c r="D4505" s="195" t="s">
        <v>380</v>
      </c>
      <c r="E4505" s="196" t="s">
        <v>269</v>
      </c>
      <c r="F4505" s="196" t="s">
        <v>381</v>
      </c>
      <c r="G4505" s="196" t="s">
        <v>210</v>
      </c>
      <c r="H4505" s="196">
        <v>4.1500000000000004</v>
      </c>
      <c r="I4505" s="196" t="s">
        <v>214</v>
      </c>
      <c r="J4505" s="196">
        <v>30</v>
      </c>
      <c r="K4505" s="448"/>
      <c r="L4505" s="196"/>
      <c r="M4505" s="196"/>
      <c r="N4505" s="216">
        <v>124.50000000000001</v>
      </c>
      <c r="O4505" s="216">
        <v>0</v>
      </c>
      <c r="P4505" s="216">
        <v>0</v>
      </c>
      <c r="Q4505" s="335">
        <v>0</v>
      </c>
      <c r="R4505" s="234"/>
    </row>
    <row r="4506" spans="2:18" x14ac:dyDescent="0.25">
      <c r="B4506" s="232">
        <v>4501</v>
      </c>
      <c r="C4506" s="315">
        <v>45566</v>
      </c>
      <c r="D4506" s="195" t="s">
        <v>489</v>
      </c>
      <c r="E4506" s="196" t="s">
        <v>269</v>
      </c>
      <c r="F4506" s="196" t="s">
        <v>381</v>
      </c>
      <c r="G4506" s="196" t="s">
        <v>210</v>
      </c>
      <c r="H4506" s="196">
        <v>4.1500000000000004</v>
      </c>
      <c r="I4506" s="196" t="s">
        <v>214</v>
      </c>
      <c r="J4506" s="196">
        <v>30</v>
      </c>
      <c r="K4506" s="448"/>
      <c r="L4506" s="196"/>
      <c r="M4506" s="196"/>
      <c r="N4506" s="216">
        <v>124.50000000000001</v>
      </c>
      <c r="O4506" s="216">
        <v>0</v>
      </c>
      <c r="P4506" s="216">
        <v>0</v>
      </c>
      <c r="Q4506" s="335">
        <v>0</v>
      </c>
      <c r="R4506" s="234"/>
    </row>
    <row r="4507" spans="2:18" x14ac:dyDescent="0.25">
      <c r="B4507" s="232">
        <v>4502</v>
      </c>
      <c r="C4507" s="315">
        <v>45566</v>
      </c>
      <c r="D4507" s="195" t="s">
        <v>96</v>
      </c>
      <c r="E4507" s="196" t="s">
        <v>159</v>
      </c>
      <c r="F4507" s="196" t="s">
        <v>1</v>
      </c>
      <c r="G4507" s="196" t="s">
        <v>159</v>
      </c>
      <c r="H4507" s="196">
        <v>11.8</v>
      </c>
      <c r="I4507" s="196" t="s">
        <v>66</v>
      </c>
      <c r="J4507" s="196">
        <v>4</v>
      </c>
      <c r="K4507" s="448"/>
      <c r="L4507" s="196"/>
      <c r="M4507" s="196"/>
      <c r="N4507" s="216">
        <v>0</v>
      </c>
      <c r="O4507" s="216">
        <v>0</v>
      </c>
      <c r="P4507" s="216">
        <v>47.2</v>
      </c>
      <c r="Q4507" s="335">
        <v>0</v>
      </c>
      <c r="R4507" s="234"/>
    </row>
    <row r="4508" spans="2:18" x14ac:dyDescent="0.25">
      <c r="B4508" s="232">
        <v>4503</v>
      </c>
      <c r="C4508" s="315">
        <v>45566</v>
      </c>
      <c r="D4508" s="195" t="s">
        <v>128</v>
      </c>
      <c r="E4508" s="196" t="s">
        <v>159</v>
      </c>
      <c r="F4508" s="196" t="s">
        <v>1</v>
      </c>
      <c r="G4508" s="196" t="s">
        <v>159</v>
      </c>
      <c r="H4508" s="196">
        <v>11.8</v>
      </c>
      <c r="I4508" s="196" t="s">
        <v>66</v>
      </c>
      <c r="J4508" s="196">
        <v>3</v>
      </c>
      <c r="K4508" s="448"/>
      <c r="L4508" s="196"/>
      <c r="M4508" s="196"/>
      <c r="N4508" s="216">
        <v>0</v>
      </c>
      <c r="O4508" s="216">
        <v>0</v>
      </c>
      <c r="P4508" s="216">
        <v>35.400000000000006</v>
      </c>
      <c r="Q4508" s="335">
        <v>0</v>
      </c>
      <c r="R4508" s="234"/>
    </row>
    <row r="4509" spans="2:18" x14ac:dyDescent="0.25">
      <c r="B4509" s="232">
        <v>4504</v>
      </c>
      <c r="C4509" s="315">
        <v>45566</v>
      </c>
      <c r="D4509" s="316" t="s">
        <v>467</v>
      </c>
      <c r="E4509" s="196" t="s">
        <v>159</v>
      </c>
      <c r="F4509" s="196" t="s">
        <v>63</v>
      </c>
      <c r="G4509" s="196" t="s">
        <v>159</v>
      </c>
      <c r="H4509" s="196">
        <v>13</v>
      </c>
      <c r="I4509" s="196" t="s">
        <v>66</v>
      </c>
      <c r="J4509" s="196">
        <v>4</v>
      </c>
      <c r="K4509" s="448"/>
      <c r="L4509" s="196"/>
      <c r="M4509" s="196"/>
      <c r="N4509" s="216">
        <v>0</v>
      </c>
      <c r="O4509" s="216">
        <v>0</v>
      </c>
      <c r="P4509" s="216">
        <v>52</v>
      </c>
      <c r="Q4509" s="335">
        <v>0</v>
      </c>
      <c r="R4509" s="234"/>
    </row>
    <row r="4510" spans="2:18" x14ac:dyDescent="0.25">
      <c r="B4510" s="232">
        <v>4505</v>
      </c>
      <c r="C4510" s="315">
        <v>45567</v>
      </c>
      <c r="D4510" s="195" t="s">
        <v>505</v>
      </c>
      <c r="E4510" s="196" t="s">
        <v>130</v>
      </c>
      <c r="F4510" s="196" t="s">
        <v>130</v>
      </c>
      <c r="G4510" s="196" t="s">
        <v>304</v>
      </c>
      <c r="H4510" s="196">
        <v>1</v>
      </c>
      <c r="I4510" s="196" t="s">
        <v>303</v>
      </c>
      <c r="J4510" s="196">
        <v>0</v>
      </c>
      <c r="K4510" s="448"/>
      <c r="L4510" s="196"/>
      <c r="M4510" s="196"/>
      <c r="N4510" s="216">
        <v>0</v>
      </c>
      <c r="O4510" s="216">
        <v>0</v>
      </c>
      <c r="P4510" s="216">
        <v>0</v>
      </c>
      <c r="Q4510" s="335">
        <v>0</v>
      </c>
      <c r="R4510" s="234"/>
    </row>
    <row r="4511" spans="2:18" x14ac:dyDescent="0.25">
      <c r="B4511" s="232">
        <v>4506</v>
      </c>
      <c r="C4511" s="315">
        <v>45567</v>
      </c>
      <c r="D4511" s="195" t="s">
        <v>474</v>
      </c>
      <c r="E4511" s="196" t="s">
        <v>92</v>
      </c>
      <c r="F4511" s="196" t="s">
        <v>470</v>
      </c>
      <c r="G4511" s="196" t="s">
        <v>210</v>
      </c>
      <c r="H4511" s="196">
        <v>4.2</v>
      </c>
      <c r="I4511" s="196" t="s">
        <v>215</v>
      </c>
      <c r="J4511" s="196">
        <v>43</v>
      </c>
      <c r="K4511" s="448"/>
      <c r="L4511" s="196"/>
      <c r="M4511" s="196"/>
      <c r="N4511" s="216">
        <v>0</v>
      </c>
      <c r="O4511" s="216">
        <v>207.68999999999997</v>
      </c>
      <c r="P4511" s="216">
        <v>0</v>
      </c>
      <c r="Q4511" s="335">
        <v>0</v>
      </c>
      <c r="R4511" s="234"/>
    </row>
    <row r="4512" spans="2:18" x14ac:dyDescent="0.25">
      <c r="B4512" s="232">
        <v>4507</v>
      </c>
      <c r="C4512" s="315">
        <v>45567</v>
      </c>
      <c r="D4512" s="195" t="s">
        <v>475</v>
      </c>
      <c r="E4512" s="196" t="s">
        <v>92</v>
      </c>
      <c r="F4512" s="196" t="s">
        <v>470</v>
      </c>
      <c r="G4512" s="196" t="s">
        <v>210</v>
      </c>
      <c r="H4512" s="196">
        <v>4.2</v>
      </c>
      <c r="I4512" s="196" t="s">
        <v>215</v>
      </c>
      <c r="J4512" s="196">
        <v>42</v>
      </c>
      <c r="K4512" s="448"/>
      <c r="L4512" s="196"/>
      <c r="M4512" s="196"/>
      <c r="N4512" s="216">
        <v>0</v>
      </c>
      <c r="O4512" s="216">
        <v>202.85999999999999</v>
      </c>
      <c r="P4512" s="216">
        <v>0</v>
      </c>
      <c r="Q4512" s="335">
        <v>0</v>
      </c>
      <c r="R4512" s="234"/>
    </row>
    <row r="4513" spans="2:18" x14ac:dyDescent="0.25">
      <c r="B4513" s="232">
        <v>4508</v>
      </c>
      <c r="C4513" s="315">
        <v>45567</v>
      </c>
      <c r="D4513" s="195" t="s">
        <v>476</v>
      </c>
      <c r="E4513" s="196" t="s">
        <v>92</v>
      </c>
      <c r="F4513" s="196" t="s">
        <v>470</v>
      </c>
      <c r="G4513" s="196" t="s">
        <v>210</v>
      </c>
      <c r="H4513" s="196">
        <v>4.2</v>
      </c>
      <c r="I4513" s="196" t="s">
        <v>215</v>
      </c>
      <c r="J4513" s="196">
        <v>20</v>
      </c>
      <c r="K4513" s="448"/>
      <c r="L4513" s="196"/>
      <c r="M4513" s="196"/>
      <c r="N4513" s="216">
        <v>0</v>
      </c>
      <c r="O4513" s="216">
        <v>96.6</v>
      </c>
      <c r="P4513" s="216">
        <v>0</v>
      </c>
      <c r="Q4513" s="335">
        <v>0</v>
      </c>
      <c r="R4513" s="234"/>
    </row>
    <row r="4514" spans="2:18" x14ac:dyDescent="0.25">
      <c r="B4514" s="232">
        <v>4509</v>
      </c>
      <c r="C4514" s="315">
        <v>45567</v>
      </c>
      <c r="D4514" s="195" t="s">
        <v>477</v>
      </c>
      <c r="E4514" s="196" t="s">
        <v>92</v>
      </c>
      <c r="F4514" s="196" t="s">
        <v>470</v>
      </c>
      <c r="G4514" s="196" t="s">
        <v>210</v>
      </c>
      <c r="H4514" s="196">
        <v>4.2</v>
      </c>
      <c r="I4514" s="196" t="s">
        <v>215</v>
      </c>
      <c r="J4514" s="196">
        <v>35</v>
      </c>
      <c r="K4514" s="448"/>
      <c r="L4514" s="196"/>
      <c r="M4514" s="196"/>
      <c r="N4514" s="216">
        <v>0</v>
      </c>
      <c r="O4514" s="216">
        <v>169.04999999999998</v>
      </c>
      <c r="P4514" s="216">
        <v>0</v>
      </c>
      <c r="Q4514" s="335">
        <v>0</v>
      </c>
      <c r="R4514" s="234"/>
    </row>
    <row r="4515" spans="2:18" x14ac:dyDescent="0.25">
      <c r="B4515" s="232">
        <v>4510</v>
      </c>
      <c r="C4515" s="315">
        <v>45567</v>
      </c>
      <c r="D4515" s="195" t="s">
        <v>116</v>
      </c>
      <c r="E4515" s="196" t="s">
        <v>92</v>
      </c>
      <c r="F4515" s="196" t="s">
        <v>1</v>
      </c>
      <c r="G4515" s="196" t="s">
        <v>209</v>
      </c>
      <c r="H4515" s="196">
        <v>6.65</v>
      </c>
      <c r="I4515" s="196" t="s">
        <v>215</v>
      </c>
      <c r="J4515" s="196">
        <v>32</v>
      </c>
      <c r="K4515" s="448"/>
      <c r="L4515" s="196"/>
      <c r="M4515" s="196"/>
      <c r="N4515" s="216">
        <v>0</v>
      </c>
      <c r="O4515" s="216">
        <v>244.72</v>
      </c>
      <c r="P4515" s="216">
        <v>0</v>
      </c>
      <c r="Q4515" s="335">
        <v>0</v>
      </c>
      <c r="R4515" s="234"/>
    </row>
    <row r="4516" spans="2:18" x14ac:dyDescent="0.25">
      <c r="B4516" s="232">
        <v>4511</v>
      </c>
      <c r="C4516" s="315">
        <v>45567</v>
      </c>
      <c r="D4516" s="195" t="s">
        <v>94</v>
      </c>
      <c r="E4516" s="196" t="s">
        <v>92</v>
      </c>
      <c r="F4516" s="196" t="s">
        <v>1</v>
      </c>
      <c r="G4516" s="196" t="s">
        <v>209</v>
      </c>
      <c r="H4516" s="196">
        <v>6.65</v>
      </c>
      <c r="I4516" s="196" t="s">
        <v>215</v>
      </c>
      <c r="J4516" s="196">
        <v>36</v>
      </c>
      <c r="K4516" s="448"/>
      <c r="L4516" s="196"/>
      <c r="M4516" s="196"/>
      <c r="N4516" s="216">
        <v>0</v>
      </c>
      <c r="O4516" s="216">
        <v>275.31</v>
      </c>
      <c r="P4516" s="216">
        <v>0</v>
      </c>
      <c r="Q4516" s="335">
        <v>0</v>
      </c>
      <c r="R4516" s="234"/>
    </row>
    <row r="4517" spans="2:18" x14ac:dyDescent="0.25">
      <c r="B4517" s="232">
        <v>4512</v>
      </c>
      <c r="C4517" s="315">
        <v>45567</v>
      </c>
      <c r="D4517" s="195" t="s">
        <v>91</v>
      </c>
      <c r="E4517" s="196" t="s">
        <v>92</v>
      </c>
      <c r="F4517" s="196" t="s">
        <v>1</v>
      </c>
      <c r="G4517" s="196" t="s">
        <v>209</v>
      </c>
      <c r="H4517" s="196">
        <v>6.65</v>
      </c>
      <c r="I4517" s="196" t="s">
        <v>284</v>
      </c>
      <c r="J4517" s="196">
        <v>28</v>
      </c>
      <c r="K4517" s="448"/>
      <c r="L4517" s="196"/>
      <c r="M4517" s="196"/>
      <c r="N4517" s="216">
        <f t="shared" ref="N4517" si="305">IF(I4517=$N$5,J4517*H4517,0)</f>
        <v>0</v>
      </c>
      <c r="O4517" s="216">
        <f t="shared" ref="O4517" si="306">IF(I4517=$O$5,J4517*H4517,0)*1.15</f>
        <v>0</v>
      </c>
      <c r="P4517" s="216">
        <f t="shared" ref="P4517" si="307">IF(I4517=$P$5,J4517*H4517,0)</f>
        <v>0</v>
      </c>
      <c r="Q4517" s="335">
        <f t="shared" ref="Q4517" si="308">IF(I4517=$Q$5,J4517*H4517,0)</f>
        <v>0</v>
      </c>
      <c r="R4517" s="234"/>
    </row>
    <row r="4518" spans="2:18" x14ac:dyDescent="0.25">
      <c r="B4518" s="232">
        <v>4513</v>
      </c>
      <c r="C4518" s="315">
        <v>45567</v>
      </c>
      <c r="D4518" s="195" t="s">
        <v>154</v>
      </c>
      <c r="E4518" s="196" t="s">
        <v>92</v>
      </c>
      <c r="F4518" s="196" t="s">
        <v>62</v>
      </c>
      <c r="G4518" s="196" t="s">
        <v>210</v>
      </c>
      <c r="H4518" s="196">
        <v>4.1500000000000004</v>
      </c>
      <c r="I4518" s="196" t="s">
        <v>215</v>
      </c>
      <c r="J4518" s="196">
        <v>47</v>
      </c>
      <c r="K4518" s="448"/>
      <c r="L4518" s="196"/>
      <c r="M4518" s="196"/>
      <c r="N4518" s="216">
        <v>0</v>
      </c>
      <c r="O4518" s="216">
        <v>224.3075</v>
      </c>
      <c r="P4518" s="216">
        <v>0</v>
      </c>
      <c r="Q4518" s="335">
        <v>0</v>
      </c>
      <c r="R4518" s="234"/>
    </row>
    <row r="4519" spans="2:18" x14ac:dyDescent="0.25">
      <c r="B4519" s="232">
        <v>4514</v>
      </c>
      <c r="C4519" s="315">
        <v>45567</v>
      </c>
      <c r="D4519" s="195" t="s">
        <v>155</v>
      </c>
      <c r="E4519" s="196" t="s">
        <v>92</v>
      </c>
      <c r="F4519" s="196" t="s">
        <v>62</v>
      </c>
      <c r="G4519" s="196" t="s">
        <v>210</v>
      </c>
      <c r="H4519" s="196">
        <v>4.1500000000000004</v>
      </c>
      <c r="I4519" s="196" t="s">
        <v>215</v>
      </c>
      <c r="J4519" s="196">
        <v>45</v>
      </c>
      <c r="K4519" s="448"/>
      <c r="L4519" s="196"/>
      <c r="M4519" s="196"/>
      <c r="N4519" s="216">
        <v>0</v>
      </c>
      <c r="O4519" s="216">
        <v>214.76250000000002</v>
      </c>
      <c r="P4519" s="216">
        <v>0</v>
      </c>
      <c r="Q4519" s="335">
        <v>0</v>
      </c>
      <c r="R4519" s="234"/>
    </row>
    <row r="4520" spans="2:18" x14ac:dyDescent="0.25">
      <c r="B4520" s="232">
        <v>4515</v>
      </c>
      <c r="C4520" s="315">
        <v>45567</v>
      </c>
      <c r="D4520" s="195" t="s">
        <v>426</v>
      </c>
      <c r="E4520" s="196" t="s">
        <v>159</v>
      </c>
      <c r="F4520" s="196" t="s">
        <v>381</v>
      </c>
      <c r="G4520" s="196" t="s">
        <v>159</v>
      </c>
      <c r="H4520" s="196">
        <v>10</v>
      </c>
      <c r="I4520" s="196" t="s">
        <v>66</v>
      </c>
      <c r="J4520" s="196">
        <v>4</v>
      </c>
      <c r="K4520" s="448"/>
      <c r="L4520" s="196"/>
      <c r="M4520" s="196"/>
      <c r="N4520" s="216">
        <v>0</v>
      </c>
      <c r="O4520" s="216">
        <v>0</v>
      </c>
      <c r="P4520" s="216">
        <v>40</v>
      </c>
      <c r="Q4520" s="335">
        <v>0</v>
      </c>
      <c r="R4520" s="234"/>
    </row>
    <row r="4521" spans="2:18" x14ac:dyDescent="0.25">
      <c r="B4521" s="232">
        <v>4516</v>
      </c>
      <c r="C4521" s="315">
        <v>45567</v>
      </c>
      <c r="D4521" s="195" t="s">
        <v>277</v>
      </c>
      <c r="E4521" s="196" t="s">
        <v>176</v>
      </c>
      <c r="F4521" s="196" t="s">
        <v>7</v>
      </c>
      <c r="G4521" s="196" t="s">
        <v>209</v>
      </c>
      <c r="H4521" s="196">
        <v>7</v>
      </c>
      <c r="I4521" s="196" t="s">
        <v>214</v>
      </c>
      <c r="J4521" s="196">
        <v>52</v>
      </c>
      <c r="K4521" s="448"/>
      <c r="L4521" s="196"/>
      <c r="M4521" s="196"/>
      <c r="N4521" s="216">
        <v>364</v>
      </c>
      <c r="O4521" s="216">
        <v>0</v>
      </c>
      <c r="P4521" s="216">
        <v>0</v>
      </c>
      <c r="Q4521" s="335">
        <v>0</v>
      </c>
      <c r="R4521" s="234"/>
    </row>
    <row r="4522" spans="2:18" x14ac:dyDescent="0.25">
      <c r="B4522" s="232">
        <v>4517</v>
      </c>
      <c r="C4522" s="315">
        <v>45567</v>
      </c>
      <c r="D4522" s="195" t="s">
        <v>261</v>
      </c>
      <c r="E4522" s="196" t="s">
        <v>269</v>
      </c>
      <c r="F4522" s="196" t="s">
        <v>7</v>
      </c>
      <c r="G4522" s="196" t="s">
        <v>210</v>
      </c>
      <c r="H4522" s="196">
        <v>5</v>
      </c>
      <c r="I4522" s="196"/>
      <c r="J4522" s="196"/>
      <c r="K4522" s="448"/>
      <c r="L4522" s="196"/>
      <c r="M4522" s="196"/>
      <c r="N4522" s="216">
        <v>0</v>
      </c>
      <c r="O4522" s="216">
        <v>0</v>
      </c>
      <c r="P4522" s="216">
        <v>0</v>
      </c>
      <c r="Q4522" s="335">
        <v>0</v>
      </c>
      <c r="R4522" s="234"/>
    </row>
    <row r="4523" spans="2:18" x14ac:dyDescent="0.25">
      <c r="B4523" s="232">
        <v>4518</v>
      </c>
      <c r="C4523" s="315">
        <v>45567</v>
      </c>
      <c r="D4523" s="195" t="s">
        <v>254</v>
      </c>
      <c r="E4523" s="196" t="s">
        <v>159</v>
      </c>
      <c r="F4523" s="196" t="s">
        <v>7</v>
      </c>
      <c r="G4523" s="196" t="s">
        <v>159</v>
      </c>
      <c r="H4523" s="196">
        <v>10</v>
      </c>
      <c r="I4523" s="196" t="s">
        <v>66</v>
      </c>
      <c r="J4523" s="196">
        <v>7</v>
      </c>
      <c r="K4523" s="448"/>
      <c r="L4523" s="196"/>
      <c r="M4523" s="196"/>
      <c r="N4523" s="216">
        <v>0</v>
      </c>
      <c r="O4523" s="216">
        <v>0</v>
      </c>
      <c r="P4523" s="216">
        <v>70</v>
      </c>
      <c r="Q4523" s="335">
        <v>0</v>
      </c>
      <c r="R4523" s="234"/>
    </row>
    <row r="4524" spans="2:18" x14ac:dyDescent="0.25">
      <c r="B4524" s="232">
        <v>4519</v>
      </c>
      <c r="C4524" s="315">
        <v>45567</v>
      </c>
      <c r="D4524" s="195" t="s">
        <v>352</v>
      </c>
      <c r="E4524" s="196" t="s">
        <v>176</v>
      </c>
      <c r="F4524" s="196" t="s">
        <v>7</v>
      </c>
      <c r="G4524" s="196" t="s">
        <v>209</v>
      </c>
      <c r="H4524" s="196">
        <v>7</v>
      </c>
      <c r="I4524" s="196"/>
      <c r="J4524" s="196"/>
      <c r="K4524" s="448"/>
      <c r="L4524" s="196"/>
      <c r="M4524" s="196"/>
      <c r="N4524" s="216">
        <v>0</v>
      </c>
      <c r="O4524" s="216">
        <v>0</v>
      </c>
      <c r="P4524" s="216">
        <v>0</v>
      </c>
      <c r="Q4524" s="335">
        <v>0</v>
      </c>
      <c r="R4524" s="234"/>
    </row>
    <row r="4525" spans="2:18" x14ac:dyDescent="0.25">
      <c r="B4525" s="232">
        <v>4520</v>
      </c>
      <c r="C4525" s="315">
        <v>45567</v>
      </c>
      <c r="D4525" s="195" t="s">
        <v>175</v>
      </c>
      <c r="E4525" s="196" t="s">
        <v>176</v>
      </c>
      <c r="F4525" s="196" t="s">
        <v>7</v>
      </c>
      <c r="G4525" s="196" t="s">
        <v>209</v>
      </c>
      <c r="H4525" s="196">
        <v>7</v>
      </c>
      <c r="I4525" s="196"/>
      <c r="J4525" s="196"/>
      <c r="K4525" s="448"/>
      <c r="L4525" s="196"/>
      <c r="M4525" s="196"/>
      <c r="N4525" s="216">
        <v>0</v>
      </c>
      <c r="O4525" s="216">
        <v>0</v>
      </c>
      <c r="P4525" s="216">
        <v>0</v>
      </c>
      <c r="Q4525" s="335">
        <v>0</v>
      </c>
      <c r="R4525" s="234"/>
    </row>
    <row r="4526" spans="2:18" x14ac:dyDescent="0.25">
      <c r="B4526" s="232">
        <v>4521</v>
      </c>
      <c r="C4526" s="315">
        <v>45567</v>
      </c>
      <c r="D4526" s="195" t="s">
        <v>171</v>
      </c>
      <c r="E4526" s="196" t="s">
        <v>159</v>
      </c>
      <c r="F4526" s="196" t="s">
        <v>7</v>
      </c>
      <c r="G4526" s="196" t="s">
        <v>159</v>
      </c>
      <c r="H4526" s="196">
        <v>11.2</v>
      </c>
      <c r="I4526" s="196"/>
      <c r="J4526" s="196"/>
      <c r="K4526" s="448"/>
      <c r="L4526" s="196"/>
      <c r="M4526" s="196"/>
      <c r="N4526" s="216">
        <v>0</v>
      </c>
      <c r="O4526" s="216">
        <v>0</v>
      </c>
      <c r="P4526" s="216">
        <v>0</v>
      </c>
      <c r="Q4526" s="335">
        <v>0</v>
      </c>
      <c r="R4526" s="234"/>
    </row>
    <row r="4527" spans="2:18" x14ac:dyDescent="0.25">
      <c r="B4527" s="232">
        <v>4522</v>
      </c>
      <c r="C4527" s="315">
        <v>45567</v>
      </c>
      <c r="D4527" s="195" t="s">
        <v>150</v>
      </c>
      <c r="E4527" s="196" t="s">
        <v>92</v>
      </c>
      <c r="F4527" s="196" t="s">
        <v>63</v>
      </c>
      <c r="G4527" s="196" t="s">
        <v>210</v>
      </c>
      <c r="H4527" s="196">
        <v>4.1500000000000004</v>
      </c>
      <c r="I4527" s="196" t="s">
        <v>215</v>
      </c>
      <c r="J4527" s="196">
        <v>39</v>
      </c>
      <c r="K4527" s="448"/>
      <c r="L4527" s="196"/>
      <c r="M4527" s="196"/>
      <c r="N4527" s="216">
        <v>0</v>
      </c>
      <c r="O4527" s="216">
        <v>186.1275</v>
      </c>
      <c r="P4527" s="216">
        <v>0</v>
      </c>
      <c r="Q4527" s="335">
        <v>0</v>
      </c>
      <c r="R4527" s="234"/>
    </row>
    <row r="4528" spans="2:18" x14ac:dyDescent="0.25">
      <c r="B4528" s="232">
        <v>4523</v>
      </c>
      <c r="C4528" s="315">
        <v>45567</v>
      </c>
      <c r="D4528" s="195" t="s">
        <v>148</v>
      </c>
      <c r="E4528" s="196" t="s">
        <v>92</v>
      </c>
      <c r="F4528" s="196" t="s">
        <v>63</v>
      </c>
      <c r="G4528" s="196" t="s">
        <v>210</v>
      </c>
      <c r="H4528" s="196">
        <v>4.1500000000000004</v>
      </c>
      <c r="I4528" s="196" t="s">
        <v>215</v>
      </c>
      <c r="J4528" s="196">
        <v>35</v>
      </c>
      <c r="K4528" s="448"/>
      <c r="L4528" s="196"/>
      <c r="M4528" s="196"/>
      <c r="N4528" s="216">
        <v>0</v>
      </c>
      <c r="O4528" s="216">
        <v>167.03749999999999</v>
      </c>
      <c r="P4528" s="216">
        <v>0</v>
      </c>
      <c r="Q4528" s="335">
        <v>0</v>
      </c>
      <c r="R4528" s="234"/>
    </row>
    <row r="4529" spans="2:18" x14ac:dyDescent="0.25">
      <c r="B4529" s="232">
        <v>4524</v>
      </c>
      <c r="C4529" s="315">
        <v>45567</v>
      </c>
      <c r="D4529" s="195" t="s">
        <v>177</v>
      </c>
      <c r="E4529" s="196" t="s">
        <v>159</v>
      </c>
      <c r="F4529" s="196" t="s">
        <v>8</v>
      </c>
      <c r="G4529" s="196" t="s">
        <v>159</v>
      </c>
      <c r="H4529" s="196">
        <v>11.6</v>
      </c>
      <c r="I4529" s="196" t="s">
        <v>66</v>
      </c>
      <c r="J4529" s="196">
        <v>4</v>
      </c>
      <c r="K4529" s="448"/>
      <c r="L4529" s="196"/>
      <c r="M4529" s="196"/>
      <c r="N4529" s="216">
        <v>0</v>
      </c>
      <c r="O4529" s="216">
        <v>0</v>
      </c>
      <c r="P4529" s="216">
        <v>46.4</v>
      </c>
      <c r="Q4529" s="335">
        <v>0</v>
      </c>
      <c r="R4529" s="234"/>
    </row>
    <row r="4530" spans="2:18" x14ac:dyDescent="0.25">
      <c r="B4530" s="232">
        <v>4525</v>
      </c>
      <c r="C4530" s="315">
        <v>45567</v>
      </c>
      <c r="D4530" s="195" t="s">
        <v>139</v>
      </c>
      <c r="E4530" s="196" t="s">
        <v>92</v>
      </c>
      <c r="F4530" s="196" t="s">
        <v>2</v>
      </c>
      <c r="G4530" s="196" t="s">
        <v>209</v>
      </c>
      <c r="H4530" s="196">
        <v>7</v>
      </c>
      <c r="I4530" s="196" t="s">
        <v>214</v>
      </c>
      <c r="J4530" s="196">
        <v>40</v>
      </c>
      <c r="K4530" s="448"/>
      <c r="L4530" s="196"/>
      <c r="M4530" s="196"/>
      <c r="N4530" s="216">
        <v>280</v>
      </c>
      <c r="O4530" s="216">
        <v>0</v>
      </c>
      <c r="P4530" s="216">
        <v>0</v>
      </c>
      <c r="Q4530" s="335">
        <v>0</v>
      </c>
      <c r="R4530" s="234"/>
    </row>
    <row r="4531" spans="2:18" x14ac:dyDescent="0.25">
      <c r="B4531" s="232">
        <v>4526</v>
      </c>
      <c r="C4531" s="315">
        <v>45567</v>
      </c>
      <c r="D4531" s="195" t="s">
        <v>140</v>
      </c>
      <c r="E4531" s="196" t="s">
        <v>92</v>
      </c>
      <c r="F4531" s="196" t="s">
        <v>2</v>
      </c>
      <c r="G4531" s="196" t="s">
        <v>209</v>
      </c>
      <c r="H4531" s="196">
        <v>7</v>
      </c>
      <c r="I4531" s="196" t="s">
        <v>214</v>
      </c>
      <c r="J4531" s="196">
        <v>40</v>
      </c>
      <c r="K4531" s="448"/>
      <c r="L4531" s="196"/>
      <c r="M4531" s="196"/>
      <c r="N4531" s="216">
        <v>280</v>
      </c>
      <c r="O4531" s="216">
        <v>0</v>
      </c>
      <c r="P4531" s="216">
        <v>0</v>
      </c>
      <c r="Q4531" s="335">
        <v>0</v>
      </c>
      <c r="R4531" s="234"/>
    </row>
    <row r="4532" spans="2:18" x14ac:dyDescent="0.25">
      <c r="B4532" s="232">
        <v>4527</v>
      </c>
      <c r="C4532" s="315">
        <v>45567</v>
      </c>
      <c r="D4532" s="195" t="s">
        <v>141</v>
      </c>
      <c r="E4532" s="196" t="s">
        <v>92</v>
      </c>
      <c r="F4532" s="196" t="s">
        <v>2</v>
      </c>
      <c r="G4532" s="196" t="s">
        <v>209</v>
      </c>
      <c r="H4532" s="196">
        <v>7</v>
      </c>
      <c r="I4532" s="196" t="s">
        <v>214</v>
      </c>
      <c r="J4532" s="196">
        <v>0</v>
      </c>
      <c r="K4532" s="448"/>
      <c r="L4532" s="196"/>
      <c r="M4532" s="196"/>
      <c r="N4532" s="216">
        <v>0</v>
      </c>
      <c r="O4532" s="216">
        <v>0</v>
      </c>
      <c r="P4532" s="216">
        <v>0</v>
      </c>
      <c r="Q4532" s="335">
        <v>0</v>
      </c>
      <c r="R4532" s="234"/>
    </row>
    <row r="4533" spans="2:18" x14ac:dyDescent="0.25">
      <c r="B4533" s="232">
        <v>4528</v>
      </c>
      <c r="C4533" s="315">
        <v>45567</v>
      </c>
      <c r="D4533" s="195" t="s">
        <v>252</v>
      </c>
      <c r="E4533" s="196" t="s">
        <v>92</v>
      </c>
      <c r="F4533" s="196" t="s">
        <v>2</v>
      </c>
      <c r="G4533" s="196" t="s">
        <v>209</v>
      </c>
      <c r="H4533" s="196">
        <v>7</v>
      </c>
      <c r="I4533" s="196" t="s">
        <v>214</v>
      </c>
      <c r="J4533" s="196">
        <v>40</v>
      </c>
      <c r="K4533" s="448"/>
      <c r="L4533" s="196"/>
      <c r="M4533" s="196"/>
      <c r="N4533" s="216">
        <v>280</v>
      </c>
      <c r="O4533" s="216">
        <v>0</v>
      </c>
      <c r="P4533" s="216">
        <v>0</v>
      </c>
      <c r="Q4533" s="335">
        <v>0</v>
      </c>
      <c r="R4533" s="234"/>
    </row>
    <row r="4534" spans="2:18" x14ac:dyDescent="0.25">
      <c r="B4534" s="232">
        <v>4529</v>
      </c>
      <c r="C4534" s="315">
        <v>45567</v>
      </c>
      <c r="D4534" s="195" t="s">
        <v>259</v>
      </c>
      <c r="E4534" s="196" t="s">
        <v>92</v>
      </c>
      <c r="F4534" s="196" t="s">
        <v>2</v>
      </c>
      <c r="G4534" s="196" t="s">
        <v>209</v>
      </c>
      <c r="H4534" s="196">
        <v>7</v>
      </c>
      <c r="I4534" s="196" t="s">
        <v>214</v>
      </c>
      <c r="J4534" s="196">
        <v>40</v>
      </c>
      <c r="K4534" s="448"/>
      <c r="L4534" s="196"/>
      <c r="M4534" s="196"/>
      <c r="N4534" s="216">
        <v>280</v>
      </c>
      <c r="O4534" s="216">
        <v>0</v>
      </c>
      <c r="P4534" s="216">
        <v>0</v>
      </c>
      <c r="Q4534" s="335">
        <v>0</v>
      </c>
      <c r="R4534" s="234"/>
    </row>
    <row r="4535" spans="2:18" x14ac:dyDescent="0.25">
      <c r="B4535" s="232">
        <v>4530</v>
      </c>
      <c r="C4535" s="315">
        <v>45567</v>
      </c>
      <c r="D4535" s="195" t="s">
        <v>260</v>
      </c>
      <c r="E4535" s="196" t="s">
        <v>92</v>
      </c>
      <c r="F4535" s="196" t="s">
        <v>2</v>
      </c>
      <c r="G4535" s="196" t="s">
        <v>209</v>
      </c>
      <c r="H4535" s="196">
        <v>7</v>
      </c>
      <c r="I4535" s="196" t="s">
        <v>214</v>
      </c>
      <c r="J4535" s="196">
        <v>40</v>
      </c>
      <c r="K4535" s="448"/>
      <c r="L4535" s="196"/>
      <c r="M4535" s="196"/>
      <c r="N4535" s="216">
        <v>280</v>
      </c>
      <c r="O4535" s="216">
        <v>0</v>
      </c>
      <c r="P4535" s="216">
        <v>0</v>
      </c>
      <c r="Q4535" s="335">
        <v>0</v>
      </c>
      <c r="R4535" s="234"/>
    </row>
    <row r="4536" spans="2:18" x14ac:dyDescent="0.25">
      <c r="B4536" s="232">
        <v>4531</v>
      </c>
      <c r="C4536" s="315">
        <v>45567</v>
      </c>
      <c r="D4536" s="195" t="s">
        <v>507</v>
      </c>
      <c r="E4536" s="196" t="s">
        <v>92</v>
      </c>
      <c r="F4536" s="196" t="s">
        <v>504</v>
      </c>
      <c r="G4536" s="196" t="s">
        <v>210</v>
      </c>
      <c r="H4536" s="196">
        <v>4.1500000000000004</v>
      </c>
      <c r="I4536" s="196" t="s">
        <v>215</v>
      </c>
      <c r="J4536" s="196">
        <v>42</v>
      </c>
      <c r="K4536" s="448"/>
      <c r="L4536" s="196"/>
      <c r="M4536" s="196"/>
      <c r="N4536" s="216">
        <v>0</v>
      </c>
      <c r="O4536" s="216">
        <v>200.44499999999999</v>
      </c>
      <c r="P4536" s="216">
        <v>0</v>
      </c>
      <c r="Q4536" s="335">
        <v>0</v>
      </c>
      <c r="R4536" s="234"/>
    </row>
    <row r="4537" spans="2:18" x14ac:dyDescent="0.25">
      <c r="B4537" s="232">
        <v>4532</v>
      </c>
      <c r="C4537" s="315">
        <v>45567</v>
      </c>
      <c r="D4537" s="195" t="s">
        <v>379</v>
      </c>
      <c r="E4537" s="196" t="s">
        <v>269</v>
      </c>
      <c r="F4537" s="196" t="s">
        <v>381</v>
      </c>
      <c r="G4537" s="196" t="s">
        <v>210</v>
      </c>
      <c r="H4537" s="196">
        <v>4.1500000000000004</v>
      </c>
      <c r="I4537" s="196" t="s">
        <v>214</v>
      </c>
      <c r="J4537" s="196">
        <v>31</v>
      </c>
      <c r="K4537" s="448"/>
      <c r="L4537" s="196"/>
      <c r="M4537" s="196"/>
      <c r="N4537" s="216">
        <v>128.65</v>
      </c>
      <c r="O4537" s="216">
        <v>0</v>
      </c>
      <c r="P4537" s="216">
        <v>0</v>
      </c>
      <c r="Q4537" s="335">
        <v>0</v>
      </c>
      <c r="R4537" s="234"/>
    </row>
    <row r="4538" spans="2:18" x14ac:dyDescent="0.25">
      <c r="B4538" s="232">
        <v>4533</v>
      </c>
      <c r="C4538" s="315">
        <v>45567</v>
      </c>
      <c r="D4538" s="195" t="s">
        <v>380</v>
      </c>
      <c r="E4538" s="196" t="s">
        <v>269</v>
      </c>
      <c r="F4538" s="196" t="s">
        <v>381</v>
      </c>
      <c r="G4538" s="196" t="s">
        <v>210</v>
      </c>
      <c r="H4538" s="196">
        <v>4.1500000000000004</v>
      </c>
      <c r="I4538" s="196" t="s">
        <v>214</v>
      </c>
      <c r="J4538" s="196">
        <v>30</v>
      </c>
      <c r="K4538" s="448"/>
      <c r="L4538" s="196"/>
      <c r="M4538" s="196"/>
      <c r="N4538" s="216">
        <v>124.50000000000001</v>
      </c>
      <c r="O4538" s="216">
        <v>0</v>
      </c>
      <c r="P4538" s="216">
        <v>0</v>
      </c>
      <c r="Q4538" s="335">
        <v>0</v>
      </c>
      <c r="R4538" s="234"/>
    </row>
    <row r="4539" spans="2:18" x14ac:dyDescent="0.25">
      <c r="B4539" s="232">
        <v>4534</v>
      </c>
      <c r="C4539" s="315">
        <v>45567</v>
      </c>
      <c r="D4539" s="195" t="s">
        <v>489</v>
      </c>
      <c r="E4539" s="196" t="s">
        <v>269</v>
      </c>
      <c r="F4539" s="196" t="s">
        <v>381</v>
      </c>
      <c r="G4539" s="196" t="s">
        <v>210</v>
      </c>
      <c r="H4539" s="196">
        <v>4.1500000000000004</v>
      </c>
      <c r="I4539" s="196" t="s">
        <v>214</v>
      </c>
      <c r="J4539" s="196">
        <v>31</v>
      </c>
      <c r="K4539" s="448"/>
      <c r="L4539" s="196"/>
      <c r="M4539" s="196"/>
      <c r="N4539" s="216">
        <v>128.65</v>
      </c>
      <c r="O4539" s="216">
        <v>0</v>
      </c>
      <c r="P4539" s="216">
        <v>0</v>
      </c>
      <c r="Q4539" s="335">
        <v>0</v>
      </c>
      <c r="R4539" s="234"/>
    </row>
    <row r="4540" spans="2:18" x14ac:dyDescent="0.25">
      <c r="B4540" s="232">
        <v>4535</v>
      </c>
      <c r="C4540" s="315">
        <v>45567</v>
      </c>
      <c r="D4540" s="195" t="s">
        <v>96</v>
      </c>
      <c r="E4540" s="196" t="s">
        <v>159</v>
      </c>
      <c r="F4540" s="196" t="s">
        <v>1</v>
      </c>
      <c r="G4540" s="196" t="s">
        <v>159</v>
      </c>
      <c r="H4540" s="196">
        <v>11.8</v>
      </c>
      <c r="I4540" s="196" t="s">
        <v>66</v>
      </c>
      <c r="J4540" s="196">
        <v>5</v>
      </c>
      <c r="K4540" s="448"/>
      <c r="L4540" s="196"/>
      <c r="M4540" s="196"/>
      <c r="N4540" s="216">
        <v>0</v>
      </c>
      <c r="O4540" s="216">
        <v>0</v>
      </c>
      <c r="P4540" s="216">
        <v>59</v>
      </c>
      <c r="Q4540" s="335">
        <v>0</v>
      </c>
      <c r="R4540" s="234"/>
    </row>
    <row r="4541" spans="2:18" x14ac:dyDescent="0.25">
      <c r="B4541" s="232">
        <v>4536</v>
      </c>
      <c r="C4541" s="315">
        <v>45567</v>
      </c>
      <c r="D4541" s="195" t="s">
        <v>128</v>
      </c>
      <c r="E4541" s="196" t="s">
        <v>159</v>
      </c>
      <c r="F4541" s="196" t="s">
        <v>1</v>
      </c>
      <c r="G4541" s="196" t="s">
        <v>159</v>
      </c>
      <c r="H4541" s="196">
        <v>11.8</v>
      </c>
      <c r="I4541" s="196" t="s">
        <v>66</v>
      </c>
      <c r="J4541" s="196">
        <v>3</v>
      </c>
      <c r="K4541" s="448"/>
      <c r="L4541" s="196"/>
      <c r="M4541" s="196"/>
      <c r="N4541" s="216">
        <v>0</v>
      </c>
      <c r="O4541" s="216">
        <v>0</v>
      </c>
      <c r="P4541" s="216">
        <v>35.400000000000006</v>
      </c>
      <c r="Q4541" s="335">
        <v>0</v>
      </c>
      <c r="R4541" s="234"/>
    </row>
    <row r="4542" spans="2:18" x14ac:dyDescent="0.25">
      <c r="B4542" s="232">
        <v>4537</v>
      </c>
      <c r="C4542" s="315">
        <v>45567</v>
      </c>
      <c r="D4542" s="316" t="s">
        <v>467</v>
      </c>
      <c r="E4542" s="196" t="s">
        <v>159</v>
      </c>
      <c r="F4542" s="196" t="s">
        <v>63</v>
      </c>
      <c r="G4542" s="196" t="s">
        <v>159</v>
      </c>
      <c r="H4542" s="196">
        <v>13</v>
      </c>
      <c r="I4542" s="196" t="s">
        <v>66</v>
      </c>
      <c r="J4542" s="196">
        <v>4</v>
      </c>
      <c r="K4542" s="448"/>
      <c r="L4542" s="196"/>
      <c r="M4542" s="196"/>
      <c r="N4542" s="216">
        <v>0</v>
      </c>
      <c r="O4542" s="216">
        <v>0</v>
      </c>
      <c r="P4542" s="216">
        <v>52</v>
      </c>
      <c r="Q4542" s="335">
        <v>0</v>
      </c>
      <c r="R4542" s="234"/>
    </row>
    <row r="4543" spans="2:18" x14ac:dyDescent="0.25">
      <c r="B4543" s="232">
        <v>4538</v>
      </c>
      <c r="C4543" s="315">
        <v>45568</v>
      </c>
      <c r="D4543" s="195" t="s">
        <v>505</v>
      </c>
      <c r="E4543" s="196" t="s">
        <v>130</v>
      </c>
      <c r="F4543" s="196" t="s">
        <v>130</v>
      </c>
      <c r="G4543" s="196" t="s">
        <v>304</v>
      </c>
      <c r="H4543" s="196">
        <v>1</v>
      </c>
      <c r="I4543" s="196" t="s">
        <v>303</v>
      </c>
      <c r="J4543" s="196">
        <v>48</v>
      </c>
      <c r="K4543" s="448"/>
      <c r="L4543" s="196"/>
      <c r="M4543" s="196" t="s">
        <v>482</v>
      </c>
      <c r="N4543" s="216">
        <v>0</v>
      </c>
      <c r="O4543" s="216">
        <v>0</v>
      </c>
      <c r="P4543" s="216">
        <v>0</v>
      </c>
      <c r="Q4543" s="335">
        <v>0</v>
      </c>
      <c r="R4543" s="234"/>
    </row>
    <row r="4544" spans="2:18" x14ac:dyDescent="0.25">
      <c r="B4544" s="232">
        <v>4539</v>
      </c>
      <c r="C4544" s="315">
        <v>45568</v>
      </c>
      <c r="D4544" s="195" t="s">
        <v>505</v>
      </c>
      <c r="E4544" s="196" t="s">
        <v>130</v>
      </c>
      <c r="F4544" s="196" t="s">
        <v>130</v>
      </c>
      <c r="G4544" s="196" t="s">
        <v>304</v>
      </c>
      <c r="H4544" s="196">
        <v>1</v>
      </c>
      <c r="I4544" s="196" t="s">
        <v>303</v>
      </c>
      <c r="J4544" s="196">
        <v>24</v>
      </c>
      <c r="K4544" s="448"/>
      <c r="L4544" s="196"/>
      <c r="M4544" s="196" t="s">
        <v>514</v>
      </c>
      <c r="N4544" s="216">
        <v>0</v>
      </c>
      <c r="O4544" s="216">
        <v>0</v>
      </c>
      <c r="P4544" s="216">
        <v>0</v>
      </c>
      <c r="Q4544" s="335">
        <v>0</v>
      </c>
      <c r="R4544" s="234"/>
    </row>
    <row r="4545" spans="2:18" x14ac:dyDescent="0.25">
      <c r="B4545" s="232">
        <v>4540</v>
      </c>
      <c r="C4545" s="315">
        <v>45568</v>
      </c>
      <c r="D4545" s="195" t="s">
        <v>474</v>
      </c>
      <c r="E4545" s="196" t="s">
        <v>92</v>
      </c>
      <c r="F4545" s="196" t="s">
        <v>470</v>
      </c>
      <c r="G4545" s="196" t="s">
        <v>210</v>
      </c>
      <c r="H4545" s="196">
        <v>4.2</v>
      </c>
      <c r="I4545" s="196" t="s">
        <v>215</v>
      </c>
      <c r="J4545" s="196">
        <v>45</v>
      </c>
      <c r="K4545" s="448"/>
      <c r="L4545" s="196"/>
      <c r="M4545" s="196"/>
      <c r="N4545" s="216">
        <v>0</v>
      </c>
      <c r="O4545" s="216">
        <v>217.35</v>
      </c>
      <c r="P4545" s="216">
        <v>0</v>
      </c>
      <c r="Q4545" s="335">
        <v>0</v>
      </c>
      <c r="R4545" s="234"/>
    </row>
    <row r="4546" spans="2:18" x14ac:dyDescent="0.25">
      <c r="B4546" s="232">
        <v>4541</v>
      </c>
      <c r="C4546" s="315">
        <v>45568</v>
      </c>
      <c r="D4546" s="195" t="s">
        <v>475</v>
      </c>
      <c r="E4546" s="196" t="s">
        <v>92</v>
      </c>
      <c r="F4546" s="196" t="s">
        <v>470</v>
      </c>
      <c r="G4546" s="196" t="s">
        <v>210</v>
      </c>
      <c r="H4546" s="196">
        <v>4.2</v>
      </c>
      <c r="I4546" s="196" t="s">
        <v>215</v>
      </c>
      <c r="J4546" s="196">
        <v>43</v>
      </c>
      <c r="K4546" s="448"/>
      <c r="L4546" s="196"/>
      <c r="M4546" s="196"/>
      <c r="N4546" s="216">
        <v>0</v>
      </c>
      <c r="O4546" s="216">
        <v>207.68999999999997</v>
      </c>
      <c r="P4546" s="216">
        <v>0</v>
      </c>
      <c r="Q4546" s="335">
        <v>0</v>
      </c>
      <c r="R4546" s="234"/>
    </row>
    <row r="4547" spans="2:18" x14ac:dyDescent="0.25">
      <c r="B4547" s="232">
        <v>4542</v>
      </c>
      <c r="C4547" s="315">
        <v>45568</v>
      </c>
      <c r="D4547" s="195" t="s">
        <v>476</v>
      </c>
      <c r="E4547" s="196" t="s">
        <v>92</v>
      </c>
      <c r="F4547" s="196" t="s">
        <v>470</v>
      </c>
      <c r="G4547" s="196" t="s">
        <v>210</v>
      </c>
      <c r="H4547" s="196">
        <v>4.2</v>
      </c>
      <c r="I4547" s="196" t="s">
        <v>215</v>
      </c>
      <c r="J4547" s="196">
        <v>23</v>
      </c>
      <c r="K4547" s="448"/>
      <c r="L4547" s="196"/>
      <c r="M4547" s="196"/>
      <c r="N4547" s="216">
        <v>0</v>
      </c>
      <c r="O4547" s="216">
        <v>111.09</v>
      </c>
      <c r="P4547" s="216">
        <v>0</v>
      </c>
      <c r="Q4547" s="335">
        <v>0</v>
      </c>
      <c r="R4547" s="234"/>
    </row>
    <row r="4548" spans="2:18" x14ac:dyDescent="0.25">
      <c r="B4548" s="232">
        <v>4543</v>
      </c>
      <c r="C4548" s="315">
        <v>45568</v>
      </c>
      <c r="D4548" s="195" t="s">
        <v>477</v>
      </c>
      <c r="E4548" s="196" t="s">
        <v>92</v>
      </c>
      <c r="F4548" s="196" t="s">
        <v>470</v>
      </c>
      <c r="G4548" s="196" t="s">
        <v>210</v>
      </c>
      <c r="H4548" s="196">
        <v>4.2</v>
      </c>
      <c r="I4548" s="196"/>
      <c r="J4548" s="196">
        <v>0</v>
      </c>
      <c r="K4548" s="448"/>
      <c r="L4548" s="196"/>
      <c r="M4548" s="196"/>
      <c r="N4548" s="216">
        <v>0</v>
      </c>
      <c r="O4548" s="216">
        <v>0</v>
      </c>
      <c r="P4548" s="216">
        <v>0</v>
      </c>
      <c r="Q4548" s="335">
        <v>0</v>
      </c>
      <c r="R4548" s="234"/>
    </row>
    <row r="4549" spans="2:18" x14ac:dyDescent="0.25">
      <c r="B4549" s="232">
        <v>4544</v>
      </c>
      <c r="C4549" s="315">
        <v>45568</v>
      </c>
      <c r="D4549" s="195" t="s">
        <v>116</v>
      </c>
      <c r="E4549" s="196" t="s">
        <v>92</v>
      </c>
      <c r="F4549" s="196" t="s">
        <v>1</v>
      </c>
      <c r="G4549" s="196" t="s">
        <v>209</v>
      </c>
      <c r="H4549" s="196">
        <v>6.65</v>
      </c>
      <c r="I4549" s="196" t="s">
        <v>215</v>
      </c>
      <c r="J4549" s="196">
        <v>14</v>
      </c>
      <c r="K4549" s="448"/>
      <c r="L4549" s="196"/>
      <c r="M4549" s="196"/>
      <c r="N4549" s="216">
        <v>0</v>
      </c>
      <c r="O4549" s="216">
        <v>107.065</v>
      </c>
      <c r="P4549" s="216">
        <v>0</v>
      </c>
      <c r="Q4549" s="335">
        <v>0</v>
      </c>
      <c r="R4549" s="234"/>
    </row>
    <row r="4550" spans="2:18" x14ac:dyDescent="0.25">
      <c r="B4550" s="232">
        <v>4545</v>
      </c>
      <c r="C4550" s="315">
        <v>45568</v>
      </c>
      <c r="D4550" s="195" t="s">
        <v>94</v>
      </c>
      <c r="E4550" s="196" t="s">
        <v>92</v>
      </c>
      <c r="F4550" s="196" t="s">
        <v>1</v>
      </c>
      <c r="G4550" s="196" t="s">
        <v>209</v>
      </c>
      <c r="H4550" s="196">
        <v>6.65</v>
      </c>
      <c r="I4550" s="196" t="s">
        <v>215</v>
      </c>
      <c r="J4550" s="196">
        <v>32</v>
      </c>
      <c r="K4550" s="448"/>
      <c r="L4550" s="196" t="s">
        <v>504</v>
      </c>
      <c r="M4550" s="196"/>
      <c r="N4550" s="216">
        <v>0</v>
      </c>
      <c r="O4550" s="216">
        <v>244.72</v>
      </c>
      <c r="P4550" s="216">
        <v>0</v>
      </c>
      <c r="Q4550" s="335">
        <v>0</v>
      </c>
      <c r="R4550" s="234"/>
    </row>
    <row r="4551" spans="2:18" x14ac:dyDescent="0.25">
      <c r="B4551" s="232">
        <v>4546</v>
      </c>
      <c r="C4551" s="315">
        <v>45568</v>
      </c>
      <c r="D4551" s="195" t="s">
        <v>91</v>
      </c>
      <c r="E4551" s="196" t="s">
        <v>92</v>
      </c>
      <c r="F4551" s="196" t="s">
        <v>1</v>
      </c>
      <c r="G4551" s="196" t="s">
        <v>209</v>
      </c>
      <c r="H4551" s="196">
        <v>6.65</v>
      </c>
      <c r="I4551" s="196" t="s">
        <v>247</v>
      </c>
      <c r="J4551" s="196">
        <v>19</v>
      </c>
      <c r="K4551" s="448">
        <v>717767</v>
      </c>
      <c r="L4551" s="196"/>
      <c r="M4551" s="196" t="s">
        <v>514</v>
      </c>
      <c r="N4551" s="216">
        <f t="shared" ref="N4551" si="309">IF(I4551=$N$5,J4551*H4551,0)</f>
        <v>0</v>
      </c>
      <c r="O4551" s="216">
        <f t="shared" ref="O4551" si="310">IF(I4551=$O$5,J4551*H4551,0)*1.15</f>
        <v>0</v>
      </c>
      <c r="P4551" s="216">
        <f t="shared" ref="P4551" si="311">IF(I4551=$P$5,J4551*H4551,0)</f>
        <v>0</v>
      </c>
      <c r="Q4551" s="335">
        <f t="shared" ref="Q4551" si="312">IF(I4551=$Q$5,J4551*H4551,0)</f>
        <v>126.35000000000001</v>
      </c>
      <c r="R4551" s="234"/>
    </row>
    <row r="4552" spans="2:18" x14ac:dyDescent="0.25">
      <c r="B4552" s="232">
        <v>4547</v>
      </c>
      <c r="C4552" s="315">
        <v>45568</v>
      </c>
      <c r="D4552" s="195" t="s">
        <v>154</v>
      </c>
      <c r="E4552" s="196" t="s">
        <v>92</v>
      </c>
      <c r="F4552" s="196" t="s">
        <v>62</v>
      </c>
      <c r="G4552" s="196" t="s">
        <v>210</v>
      </c>
      <c r="H4552" s="196">
        <v>4.1500000000000004</v>
      </c>
      <c r="I4552" s="196" t="s">
        <v>215</v>
      </c>
      <c r="J4552" s="196">
        <v>42</v>
      </c>
      <c r="K4552" s="448"/>
      <c r="L4552" s="196"/>
      <c r="M4552" s="196"/>
      <c r="N4552" s="216">
        <v>0</v>
      </c>
      <c r="O4552" s="216">
        <v>200.44499999999999</v>
      </c>
      <c r="P4552" s="216">
        <v>0</v>
      </c>
      <c r="Q4552" s="335">
        <v>0</v>
      </c>
      <c r="R4552" s="234"/>
    </row>
    <row r="4553" spans="2:18" x14ac:dyDescent="0.25">
      <c r="B4553" s="232">
        <v>4548</v>
      </c>
      <c r="C4553" s="315">
        <v>45568</v>
      </c>
      <c r="D4553" s="195" t="s">
        <v>155</v>
      </c>
      <c r="E4553" s="196" t="s">
        <v>92</v>
      </c>
      <c r="F4553" s="196" t="s">
        <v>62</v>
      </c>
      <c r="G4553" s="196" t="s">
        <v>210</v>
      </c>
      <c r="H4553" s="196">
        <v>4.1500000000000004</v>
      </c>
      <c r="I4553" s="196" t="s">
        <v>215</v>
      </c>
      <c r="J4553" s="196">
        <v>42</v>
      </c>
      <c r="K4553" s="448"/>
      <c r="L4553" s="196"/>
      <c r="M4553" s="196"/>
      <c r="N4553" s="216">
        <v>0</v>
      </c>
      <c r="O4553" s="216">
        <v>200.44499999999999</v>
      </c>
      <c r="P4553" s="216">
        <v>0</v>
      </c>
      <c r="Q4553" s="335">
        <v>0</v>
      </c>
      <c r="R4553" s="234"/>
    </row>
    <row r="4554" spans="2:18" x14ac:dyDescent="0.25">
      <c r="B4554" s="232">
        <v>4549</v>
      </c>
      <c r="C4554" s="315">
        <v>45568</v>
      </c>
      <c r="D4554" s="195" t="s">
        <v>426</v>
      </c>
      <c r="E4554" s="196" t="s">
        <v>159</v>
      </c>
      <c r="F4554" s="196" t="s">
        <v>381</v>
      </c>
      <c r="G4554" s="196" t="s">
        <v>159</v>
      </c>
      <c r="H4554" s="196">
        <v>10</v>
      </c>
      <c r="I4554" s="196" t="s">
        <v>66</v>
      </c>
      <c r="J4554" s="196">
        <v>4</v>
      </c>
      <c r="K4554" s="448"/>
      <c r="L4554" s="196"/>
      <c r="M4554" s="196"/>
      <c r="N4554" s="216">
        <v>0</v>
      </c>
      <c r="O4554" s="216">
        <v>0</v>
      </c>
      <c r="P4554" s="216">
        <v>40</v>
      </c>
      <c r="Q4554" s="335">
        <v>0</v>
      </c>
      <c r="R4554" s="234"/>
    </row>
    <row r="4555" spans="2:18" x14ac:dyDescent="0.25">
      <c r="B4555" s="232">
        <v>4550</v>
      </c>
      <c r="C4555" s="315">
        <v>45568</v>
      </c>
      <c r="D4555" s="195" t="s">
        <v>277</v>
      </c>
      <c r="E4555" s="196" t="s">
        <v>176</v>
      </c>
      <c r="F4555" s="196" t="s">
        <v>7</v>
      </c>
      <c r="G4555" s="196" t="s">
        <v>209</v>
      </c>
      <c r="H4555" s="196">
        <v>7</v>
      </c>
      <c r="I4555" s="196" t="s">
        <v>214</v>
      </c>
      <c r="J4555" s="196">
        <v>19</v>
      </c>
      <c r="K4555" s="448"/>
      <c r="L4555" s="196"/>
      <c r="M4555" s="196"/>
      <c r="N4555" s="216">
        <v>133</v>
      </c>
      <c r="O4555" s="216">
        <v>0</v>
      </c>
      <c r="P4555" s="216">
        <v>0</v>
      </c>
      <c r="Q4555" s="335">
        <v>0</v>
      </c>
      <c r="R4555" s="234"/>
    </row>
    <row r="4556" spans="2:18" x14ac:dyDescent="0.25">
      <c r="B4556" s="232">
        <v>4551</v>
      </c>
      <c r="C4556" s="315">
        <v>45568</v>
      </c>
      <c r="D4556" s="195" t="s">
        <v>261</v>
      </c>
      <c r="E4556" s="196" t="s">
        <v>269</v>
      </c>
      <c r="F4556" s="196" t="s">
        <v>7</v>
      </c>
      <c r="G4556" s="196" t="s">
        <v>210</v>
      </c>
      <c r="H4556" s="196">
        <v>5</v>
      </c>
      <c r="I4556" s="196"/>
      <c r="J4556" s="196"/>
      <c r="K4556" s="448"/>
      <c r="L4556" s="196"/>
      <c r="M4556" s="196"/>
      <c r="N4556" s="216">
        <v>0</v>
      </c>
      <c r="O4556" s="216">
        <v>0</v>
      </c>
      <c r="P4556" s="216">
        <v>0</v>
      </c>
      <c r="Q4556" s="335">
        <v>0</v>
      </c>
      <c r="R4556" s="234"/>
    </row>
    <row r="4557" spans="2:18" x14ac:dyDescent="0.25">
      <c r="B4557" s="232">
        <v>4552</v>
      </c>
      <c r="C4557" s="315">
        <v>45568</v>
      </c>
      <c r="D4557" s="195" t="s">
        <v>254</v>
      </c>
      <c r="E4557" s="196" t="s">
        <v>159</v>
      </c>
      <c r="F4557" s="196" t="s">
        <v>7</v>
      </c>
      <c r="G4557" s="196" t="s">
        <v>159</v>
      </c>
      <c r="H4557" s="196">
        <v>10</v>
      </c>
      <c r="I4557" s="196" t="s">
        <v>66</v>
      </c>
      <c r="J4557" s="196">
        <v>10</v>
      </c>
      <c r="K4557" s="448"/>
      <c r="L4557" s="196"/>
      <c r="M4557" s="196"/>
      <c r="N4557" s="216">
        <v>0</v>
      </c>
      <c r="O4557" s="216">
        <v>0</v>
      </c>
      <c r="P4557" s="216">
        <v>100</v>
      </c>
      <c r="Q4557" s="335">
        <v>0</v>
      </c>
      <c r="R4557" s="234"/>
    </row>
    <row r="4558" spans="2:18" x14ac:dyDescent="0.25">
      <c r="B4558" s="232">
        <v>4553</v>
      </c>
      <c r="C4558" s="315">
        <v>45568</v>
      </c>
      <c r="D4558" s="195" t="s">
        <v>352</v>
      </c>
      <c r="E4558" s="196" t="s">
        <v>176</v>
      </c>
      <c r="F4558" s="196" t="s">
        <v>7</v>
      </c>
      <c r="G4558" s="196" t="s">
        <v>209</v>
      </c>
      <c r="H4558" s="196">
        <v>7</v>
      </c>
      <c r="I4558" s="196"/>
      <c r="J4558" s="196"/>
      <c r="K4558" s="448"/>
      <c r="L4558" s="196"/>
      <c r="M4558" s="196"/>
      <c r="N4558" s="216">
        <v>0</v>
      </c>
      <c r="O4558" s="216">
        <v>0</v>
      </c>
      <c r="P4558" s="216">
        <v>0</v>
      </c>
      <c r="Q4558" s="335">
        <v>0</v>
      </c>
      <c r="R4558" s="234"/>
    </row>
    <row r="4559" spans="2:18" x14ac:dyDescent="0.25">
      <c r="B4559" s="232">
        <v>4554</v>
      </c>
      <c r="C4559" s="315">
        <v>45568</v>
      </c>
      <c r="D4559" s="195" t="s">
        <v>175</v>
      </c>
      <c r="E4559" s="196" t="s">
        <v>176</v>
      </c>
      <c r="F4559" s="196" t="s">
        <v>7</v>
      </c>
      <c r="G4559" s="196" t="s">
        <v>209</v>
      </c>
      <c r="H4559" s="196">
        <v>7</v>
      </c>
      <c r="I4559" s="196"/>
      <c r="J4559" s="196"/>
      <c r="K4559" s="448"/>
      <c r="L4559" s="196"/>
      <c r="M4559" s="196"/>
      <c r="N4559" s="216">
        <v>0</v>
      </c>
      <c r="O4559" s="216">
        <v>0</v>
      </c>
      <c r="P4559" s="216">
        <v>0</v>
      </c>
      <c r="Q4559" s="335">
        <v>0</v>
      </c>
      <c r="R4559" s="234"/>
    </row>
    <row r="4560" spans="2:18" x14ac:dyDescent="0.25">
      <c r="B4560" s="232">
        <v>4555</v>
      </c>
      <c r="C4560" s="315">
        <v>45568</v>
      </c>
      <c r="D4560" s="195" t="s">
        <v>171</v>
      </c>
      <c r="E4560" s="196" t="s">
        <v>159</v>
      </c>
      <c r="F4560" s="196" t="s">
        <v>7</v>
      </c>
      <c r="G4560" s="196" t="s">
        <v>159</v>
      </c>
      <c r="H4560" s="196">
        <v>11.2</v>
      </c>
      <c r="I4560" s="196"/>
      <c r="J4560" s="196"/>
      <c r="K4560" s="448"/>
      <c r="L4560" s="196"/>
      <c r="M4560" s="196"/>
      <c r="N4560" s="216">
        <v>0</v>
      </c>
      <c r="O4560" s="216">
        <v>0</v>
      </c>
      <c r="P4560" s="216">
        <v>0</v>
      </c>
      <c r="Q4560" s="335">
        <v>0</v>
      </c>
      <c r="R4560" s="234"/>
    </row>
    <row r="4561" spans="2:18" x14ac:dyDescent="0.25">
      <c r="B4561" s="232">
        <v>4556</v>
      </c>
      <c r="C4561" s="315">
        <v>45568</v>
      </c>
      <c r="D4561" s="195" t="s">
        <v>150</v>
      </c>
      <c r="E4561" s="196" t="s">
        <v>92</v>
      </c>
      <c r="F4561" s="196" t="s">
        <v>63</v>
      </c>
      <c r="G4561" s="196" t="s">
        <v>210</v>
      </c>
      <c r="H4561" s="196">
        <v>4.1500000000000004</v>
      </c>
      <c r="I4561" s="196" t="s">
        <v>215</v>
      </c>
      <c r="J4561" s="196">
        <v>21</v>
      </c>
      <c r="K4561" s="448"/>
      <c r="L4561" s="196"/>
      <c r="M4561" s="196"/>
      <c r="N4561" s="216">
        <v>0</v>
      </c>
      <c r="O4561" s="216">
        <v>100.2225</v>
      </c>
      <c r="P4561" s="216">
        <v>0</v>
      </c>
      <c r="Q4561" s="335">
        <v>0</v>
      </c>
      <c r="R4561" s="234"/>
    </row>
    <row r="4562" spans="2:18" x14ac:dyDescent="0.25">
      <c r="B4562" s="232">
        <v>4557</v>
      </c>
      <c r="C4562" s="315">
        <v>45568</v>
      </c>
      <c r="D4562" s="195" t="s">
        <v>148</v>
      </c>
      <c r="E4562" s="196" t="s">
        <v>92</v>
      </c>
      <c r="F4562" s="196" t="s">
        <v>63</v>
      </c>
      <c r="G4562" s="196" t="s">
        <v>210</v>
      </c>
      <c r="H4562" s="196">
        <v>4.1500000000000004</v>
      </c>
      <c r="I4562" s="196" t="s">
        <v>215</v>
      </c>
      <c r="J4562" s="196">
        <v>23</v>
      </c>
      <c r="K4562" s="448"/>
      <c r="L4562" s="196"/>
      <c r="M4562" s="196"/>
      <c r="N4562" s="216">
        <v>0</v>
      </c>
      <c r="O4562" s="216">
        <v>109.7675</v>
      </c>
      <c r="P4562" s="216">
        <v>0</v>
      </c>
      <c r="Q4562" s="335">
        <v>0</v>
      </c>
      <c r="R4562" s="234"/>
    </row>
    <row r="4563" spans="2:18" x14ac:dyDescent="0.25">
      <c r="B4563" s="232">
        <v>4558</v>
      </c>
      <c r="C4563" s="315">
        <v>45568</v>
      </c>
      <c r="D4563" s="195" t="s">
        <v>177</v>
      </c>
      <c r="E4563" s="196" t="s">
        <v>159</v>
      </c>
      <c r="F4563" s="196" t="s">
        <v>8</v>
      </c>
      <c r="G4563" s="196" t="s">
        <v>159</v>
      </c>
      <c r="H4563" s="196">
        <v>11.6</v>
      </c>
      <c r="I4563" s="196" t="s">
        <v>66</v>
      </c>
      <c r="J4563" s="196">
        <v>6</v>
      </c>
      <c r="K4563" s="448"/>
      <c r="L4563" s="196"/>
      <c r="M4563" s="196"/>
      <c r="N4563" s="216">
        <v>0</v>
      </c>
      <c r="O4563" s="216">
        <v>0</v>
      </c>
      <c r="P4563" s="216">
        <v>69.599999999999994</v>
      </c>
      <c r="Q4563" s="335">
        <v>0</v>
      </c>
      <c r="R4563" s="234"/>
    </row>
    <row r="4564" spans="2:18" x14ac:dyDescent="0.25">
      <c r="B4564" s="232">
        <v>4559</v>
      </c>
      <c r="C4564" s="315">
        <v>45568</v>
      </c>
      <c r="D4564" s="195" t="s">
        <v>139</v>
      </c>
      <c r="E4564" s="196" t="s">
        <v>92</v>
      </c>
      <c r="F4564" s="196" t="s">
        <v>2</v>
      </c>
      <c r="G4564" s="196" t="s">
        <v>209</v>
      </c>
      <c r="H4564" s="196">
        <v>7</v>
      </c>
      <c r="I4564" s="196" t="s">
        <v>214</v>
      </c>
      <c r="J4564" s="196">
        <v>31</v>
      </c>
      <c r="K4564" s="448"/>
      <c r="L4564" s="196"/>
      <c r="M4564" s="196"/>
      <c r="N4564" s="216">
        <v>217</v>
      </c>
      <c r="O4564" s="216">
        <v>0</v>
      </c>
      <c r="P4564" s="216">
        <v>0</v>
      </c>
      <c r="Q4564" s="335">
        <v>0</v>
      </c>
      <c r="R4564" s="234"/>
    </row>
    <row r="4565" spans="2:18" x14ac:dyDescent="0.25">
      <c r="B4565" s="232">
        <v>4560</v>
      </c>
      <c r="C4565" s="315">
        <v>45568</v>
      </c>
      <c r="D4565" s="195" t="s">
        <v>140</v>
      </c>
      <c r="E4565" s="196" t="s">
        <v>92</v>
      </c>
      <c r="F4565" s="196" t="s">
        <v>2</v>
      </c>
      <c r="G4565" s="196" t="s">
        <v>209</v>
      </c>
      <c r="H4565" s="196">
        <v>7</v>
      </c>
      <c r="I4565" s="196" t="s">
        <v>214</v>
      </c>
      <c r="J4565" s="196">
        <v>31</v>
      </c>
      <c r="K4565" s="448"/>
      <c r="L4565" s="196"/>
      <c r="M4565" s="196"/>
      <c r="N4565" s="216">
        <v>217</v>
      </c>
      <c r="O4565" s="216">
        <v>0</v>
      </c>
      <c r="P4565" s="216">
        <v>0</v>
      </c>
      <c r="Q4565" s="335">
        <v>0</v>
      </c>
      <c r="R4565" s="234"/>
    </row>
    <row r="4566" spans="2:18" x14ac:dyDescent="0.25">
      <c r="B4566" s="232">
        <v>4561</v>
      </c>
      <c r="C4566" s="315">
        <v>45568</v>
      </c>
      <c r="D4566" s="195" t="s">
        <v>141</v>
      </c>
      <c r="E4566" s="196" t="s">
        <v>92</v>
      </c>
      <c r="F4566" s="196" t="s">
        <v>2</v>
      </c>
      <c r="G4566" s="196" t="s">
        <v>209</v>
      </c>
      <c r="H4566" s="196">
        <v>7</v>
      </c>
      <c r="I4566" s="196" t="s">
        <v>214</v>
      </c>
      <c r="J4566" s="196">
        <v>0</v>
      </c>
      <c r="K4566" s="448"/>
      <c r="L4566" s="196"/>
      <c r="M4566" s="196"/>
      <c r="N4566" s="216">
        <v>0</v>
      </c>
      <c r="O4566" s="216">
        <v>0</v>
      </c>
      <c r="P4566" s="216">
        <v>0</v>
      </c>
      <c r="Q4566" s="335">
        <v>0</v>
      </c>
      <c r="R4566" s="234"/>
    </row>
    <row r="4567" spans="2:18" x14ac:dyDescent="0.25">
      <c r="B4567" s="232">
        <v>4562</v>
      </c>
      <c r="C4567" s="315">
        <v>45568</v>
      </c>
      <c r="D4567" s="195" t="s">
        <v>252</v>
      </c>
      <c r="E4567" s="196" t="s">
        <v>92</v>
      </c>
      <c r="F4567" s="196" t="s">
        <v>2</v>
      </c>
      <c r="G4567" s="196" t="s">
        <v>209</v>
      </c>
      <c r="H4567" s="196">
        <v>7</v>
      </c>
      <c r="I4567" s="196" t="s">
        <v>214</v>
      </c>
      <c r="J4567" s="196">
        <v>33</v>
      </c>
      <c r="K4567" s="448"/>
      <c r="L4567" s="196"/>
      <c r="M4567" s="196"/>
      <c r="N4567" s="216">
        <v>231</v>
      </c>
      <c r="O4567" s="216">
        <v>0</v>
      </c>
      <c r="P4567" s="216">
        <v>0</v>
      </c>
      <c r="Q4567" s="335">
        <v>0</v>
      </c>
      <c r="R4567" s="234"/>
    </row>
    <row r="4568" spans="2:18" x14ac:dyDescent="0.25">
      <c r="B4568" s="232">
        <v>4563</v>
      </c>
      <c r="C4568" s="315">
        <v>45568</v>
      </c>
      <c r="D4568" s="195" t="s">
        <v>259</v>
      </c>
      <c r="E4568" s="196" t="s">
        <v>92</v>
      </c>
      <c r="F4568" s="196" t="s">
        <v>2</v>
      </c>
      <c r="G4568" s="196" t="s">
        <v>209</v>
      </c>
      <c r="H4568" s="196">
        <v>7</v>
      </c>
      <c r="I4568" s="196" t="s">
        <v>214</v>
      </c>
      <c r="J4568" s="196">
        <v>33</v>
      </c>
      <c r="K4568" s="448"/>
      <c r="L4568" s="196"/>
      <c r="M4568" s="196"/>
      <c r="N4568" s="216">
        <v>231</v>
      </c>
      <c r="O4568" s="216">
        <v>0</v>
      </c>
      <c r="P4568" s="216">
        <v>0</v>
      </c>
      <c r="Q4568" s="335">
        <v>0</v>
      </c>
      <c r="R4568" s="234"/>
    </row>
    <row r="4569" spans="2:18" x14ac:dyDescent="0.25">
      <c r="B4569" s="232">
        <v>4564</v>
      </c>
      <c r="C4569" s="315">
        <v>45568</v>
      </c>
      <c r="D4569" s="195" t="s">
        <v>260</v>
      </c>
      <c r="E4569" s="196" t="s">
        <v>92</v>
      </c>
      <c r="F4569" s="196" t="s">
        <v>2</v>
      </c>
      <c r="G4569" s="196" t="s">
        <v>209</v>
      </c>
      <c r="H4569" s="196">
        <v>7</v>
      </c>
      <c r="I4569" s="196" t="s">
        <v>214</v>
      </c>
      <c r="J4569" s="196">
        <v>34</v>
      </c>
      <c r="K4569" s="448"/>
      <c r="L4569" s="196"/>
      <c r="M4569" s="196"/>
      <c r="N4569" s="216">
        <v>238</v>
      </c>
      <c r="O4569" s="216">
        <v>0</v>
      </c>
      <c r="P4569" s="216">
        <v>0</v>
      </c>
      <c r="Q4569" s="335">
        <v>0</v>
      </c>
      <c r="R4569" s="234"/>
    </row>
    <row r="4570" spans="2:18" x14ac:dyDescent="0.25">
      <c r="B4570" s="232">
        <v>4565</v>
      </c>
      <c r="C4570" s="315">
        <v>45568</v>
      </c>
      <c r="D4570" s="195" t="s">
        <v>507</v>
      </c>
      <c r="E4570" s="196" t="s">
        <v>92</v>
      </c>
      <c r="F4570" s="196" t="s">
        <v>504</v>
      </c>
      <c r="G4570" s="196" t="s">
        <v>210</v>
      </c>
      <c r="H4570" s="196">
        <v>4.1500000000000004</v>
      </c>
      <c r="I4570" s="196" t="s">
        <v>215</v>
      </c>
      <c r="J4570" s="196">
        <v>40</v>
      </c>
      <c r="K4570" s="448"/>
      <c r="L4570" s="196"/>
      <c r="M4570" s="196"/>
      <c r="N4570" s="216">
        <v>0</v>
      </c>
      <c r="O4570" s="216">
        <v>190.89999999999998</v>
      </c>
      <c r="P4570" s="216">
        <v>0</v>
      </c>
      <c r="Q4570" s="335">
        <v>0</v>
      </c>
      <c r="R4570" s="234"/>
    </row>
    <row r="4571" spans="2:18" x14ac:dyDescent="0.25">
      <c r="B4571" s="232">
        <v>4566</v>
      </c>
      <c r="C4571" s="315">
        <v>45568</v>
      </c>
      <c r="D4571" s="195" t="s">
        <v>379</v>
      </c>
      <c r="E4571" s="196" t="s">
        <v>269</v>
      </c>
      <c r="F4571" s="196" t="s">
        <v>381</v>
      </c>
      <c r="G4571" s="196" t="s">
        <v>210</v>
      </c>
      <c r="H4571" s="196">
        <v>4.1500000000000004</v>
      </c>
      <c r="I4571" s="196" t="s">
        <v>214</v>
      </c>
      <c r="J4571" s="196">
        <v>33</v>
      </c>
      <c r="K4571" s="448"/>
      <c r="L4571" s="196"/>
      <c r="M4571" s="196"/>
      <c r="N4571" s="216">
        <v>136.95000000000002</v>
      </c>
      <c r="O4571" s="216">
        <v>0</v>
      </c>
      <c r="P4571" s="216">
        <v>0</v>
      </c>
      <c r="Q4571" s="335">
        <v>0</v>
      </c>
      <c r="R4571" s="234"/>
    </row>
    <row r="4572" spans="2:18" x14ac:dyDescent="0.25">
      <c r="B4572" s="232">
        <v>4567</v>
      </c>
      <c r="C4572" s="315">
        <v>45568</v>
      </c>
      <c r="D4572" s="195" t="s">
        <v>380</v>
      </c>
      <c r="E4572" s="196" t="s">
        <v>269</v>
      </c>
      <c r="F4572" s="196" t="s">
        <v>381</v>
      </c>
      <c r="G4572" s="196" t="s">
        <v>210</v>
      </c>
      <c r="H4572" s="196">
        <v>4.1500000000000004</v>
      </c>
      <c r="I4572" s="196" t="s">
        <v>214</v>
      </c>
      <c r="J4572" s="196">
        <v>33</v>
      </c>
      <c r="K4572" s="448"/>
      <c r="L4572" s="196"/>
      <c r="M4572" s="196"/>
      <c r="N4572" s="216">
        <v>136.95000000000002</v>
      </c>
      <c r="O4572" s="216">
        <v>0</v>
      </c>
      <c r="P4572" s="216">
        <v>0</v>
      </c>
      <c r="Q4572" s="335">
        <v>0</v>
      </c>
      <c r="R4572" s="234"/>
    </row>
    <row r="4573" spans="2:18" x14ac:dyDescent="0.25">
      <c r="B4573" s="232">
        <v>4568</v>
      </c>
      <c r="C4573" s="315">
        <v>45568</v>
      </c>
      <c r="D4573" s="195" t="s">
        <v>489</v>
      </c>
      <c r="E4573" s="196" t="s">
        <v>269</v>
      </c>
      <c r="F4573" s="196" t="s">
        <v>381</v>
      </c>
      <c r="G4573" s="196" t="s">
        <v>210</v>
      </c>
      <c r="H4573" s="196">
        <v>4.1500000000000004</v>
      </c>
      <c r="I4573" s="196" t="s">
        <v>214</v>
      </c>
      <c r="J4573" s="196">
        <v>33</v>
      </c>
      <c r="K4573" s="448"/>
      <c r="L4573" s="196"/>
      <c r="M4573" s="196"/>
      <c r="N4573" s="216">
        <v>136.95000000000002</v>
      </c>
      <c r="O4573" s="216">
        <v>0</v>
      </c>
      <c r="P4573" s="216">
        <v>0</v>
      </c>
      <c r="Q4573" s="335">
        <v>0</v>
      </c>
      <c r="R4573" s="234"/>
    </row>
    <row r="4574" spans="2:18" x14ac:dyDescent="0.25">
      <c r="B4574" s="232">
        <v>4569</v>
      </c>
      <c r="C4574" s="315">
        <v>45568</v>
      </c>
      <c r="D4574" s="195" t="s">
        <v>96</v>
      </c>
      <c r="E4574" s="196" t="s">
        <v>159</v>
      </c>
      <c r="F4574" s="196" t="s">
        <v>1</v>
      </c>
      <c r="G4574" s="196" t="s">
        <v>159</v>
      </c>
      <c r="H4574" s="196">
        <v>11.8</v>
      </c>
      <c r="I4574" s="196" t="s">
        <v>66</v>
      </c>
      <c r="J4574" s="196">
        <v>5</v>
      </c>
      <c r="K4574" s="448"/>
      <c r="L4574" s="196"/>
      <c r="M4574" s="196"/>
      <c r="N4574" s="216">
        <v>0</v>
      </c>
      <c r="O4574" s="216">
        <v>0</v>
      </c>
      <c r="P4574" s="216">
        <v>59</v>
      </c>
      <c r="Q4574" s="335">
        <v>0</v>
      </c>
      <c r="R4574" s="234"/>
    </row>
    <row r="4575" spans="2:18" x14ac:dyDescent="0.25">
      <c r="B4575" s="232">
        <v>4570</v>
      </c>
      <c r="C4575" s="315">
        <v>45568</v>
      </c>
      <c r="D4575" s="195" t="s">
        <v>128</v>
      </c>
      <c r="E4575" s="196" t="s">
        <v>159</v>
      </c>
      <c r="F4575" s="196" t="s">
        <v>1</v>
      </c>
      <c r="G4575" s="196" t="s">
        <v>159</v>
      </c>
      <c r="H4575" s="196">
        <v>11.8</v>
      </c>
      <c r="I4575" s="196" t="s">
        <v>66</v>
      </c>
      <c r="J4575" s="196">
        <v>2</v>
      </c>
      <c r="K4575" s="448"/>
      <c r="L4575" s="196"/>
      <c r="M4575" s="196"/>
      <c r="N4575" s="216">
        <v>0</v>
      </c>
      <c r="O4575" s="216">
        <v>0</v>
      </c>
      <c r="P4575" s="216">
        <v>23.6</v>
      </c>
      <c r="Q4575" s="335">
        <v>0</v>
      </c>
      <c r="R4575" s="234"/>
    </row>
    <row r="4576" spans="2:18" x14ac:dyDescent="0.25">
      <c r="B4576" s="232">
        <v>4571</v>
      </c>
      <c r="C4576" s="315">
        <v>45568</v>
      </c>
      <c r="D4576" s="316" t="s">
        <v>467</v>
      </c>
      <c r="E4576" s="196" t="s">
        <v>159</v>
      </c>
      <c r="F4576" s="196" t="s">
        <v>63</v>
      </c>
      <c r="G4576" s="196" t="s">
        <v>159</v>
      </c>
      <c r="H4576" s="196">
        <v>13</v>
      </c>
      <c r="I4576" s="196" t="s">
        <v>66</v>
      </c>
      <c r="J4576" s="196">
        <v>0</v>
      </c>
      <c r="K4576" s="448"/>
      <c r="L4576" s="196"/>
      <c r="M4576" s="196"/>
      <c r="N4576" s="216">
        <v>0</v>
      </c>
      <c r="O4576" s="216">
        <v>0</v>
      </c>
      <c r="P4576" s="216">
        <v>0</v>
      </c>
      <c r="Q4576" s="335">
        <v>0</v>
      </c>
      <c r="R4576" s="234"/>
    </row>
    <row r="4577" spans="2:18" x14ac:dyDescent="0.25">
      <c r="B4577" s="232">
        <v>4572</v>
      </c>
      <c r="C4577" s="315">
        <v>45569</v>
      </c>
      <c r="D4577" s="195" t="s">
        <v>505</v>
      </c>
      <c r="E4577" s="196" t="s">
        <v>130</v>
      </c>
      <c r="F4577" s="196" t="s">
        <v>130</v>
      </c>
      <c r="G4577" s="196" t="s">
        <v>304</v>
      </c>
      <c r="H4577" s="196">
        <v>1</v>
      </c>
      <c r="I4577" s="196" t="s">
        <v>303</v>
      </c>
      <c r="J4577" s="196">
        <v>64</v>
      </c>
      <c r="K4577" s="448"/>
      <c r="L4577" s="196"/>
      <c r="M4577" s="196" t="s">
        <v>514</v>
      </c>
      <c r="N4577" s="216">
        <v>0</v>
      </c>
      <c r="O4577" s="216">
        <v>0</v>
      </c>
      <c r="P4577" s="216">
        <v>0</v>
      </c>
      <c r="Q4577" s="335">
        <v>0</v>
      </c>
      <c r="R4577" s="234"/>
    </row>
    <row r="4578" spans="2:18" x14ac:dyDescent="0.25">
      <c r="B4578" s="232">
        <v>4573</v>
      </c>
      <c r="C4578" s="315">
        <v>45569</v>
      </c>
      <c r="D4578" s="195" t="s">
        <v>505</v>
      </c>
      <c r="E4578" s="196" t="s">
        <v>130</v>
      </c>
      <c r="F4578" s="196" t="s">
        <v>130</v>
      </c>
      <c r="G4578" s="196" t="s">
        <v>304</v>
      </c>
      <c r="H4578" s="196">
        <v>1</v>
      </c>
      <c r="I4578" s="196" t="s">
        <v>303</v>
      </c>
      <c r="J4578" s="196">
        <v>3</v>
      </c>
      <c r="K4578" s="448"/>
      <c r="L4578" s="196"/>
      <c r="M4578" s="196" t="s">
        <v>482</v>
      </c>
      <c r="N4578" s="216">
        <v>0</v>
      </c>
      <c r="O4578" s="216">
        <v>0</v>
      </c>
      <c r="P4578" s="216">
        <v>0</v>
      </c>
      <c r="Q4578" s="335">
        <v>0</v>
      </c>
      <c r="R4578" s="234"/>
    </row>
    <row r="4579" spans="2:18" x14ac:dyDescent="0.25">
      <c r="B4579" s="232">
        <v>4574</v>
      </c>
      <c r="C4579" s="315">
        <v>45569</v>
      </c>
      <c r="D4579" s="195" t="s">
        <v>474</v>
      </c>
      <c r="E4579" s="196" t="s">
        <v>92</v>
      </c>
      <c r="F4579" s="196" t="s">
        <v>470</v>
      </c>
      <c r="G4579" s="196" t="s">
        <v>210</v>
      </c>
      <c r="H4579" s="196">
        <v>4.2</v>
      </c>
      <c r="I4579" s="196" t="s">
        <v>215</v>
      </c>
      <c r="J4579" s="196">
        <v>21</v>
      </c>
      <c r="K4579" s="448"/>
      <c r="L4579" s="196"/>
      <c r="M4579" s="196"/>
      <c r="N4579" s="216">
        <v>0</v>
      </c>
      <c r="O4579" s="216">
        <v>101.42999999999999</v>
      </c>
      <c r="P4579" s="216">
        <v>0</v>
      </c>
      <c r="Q4579" s="335">
        <v>0</v>
      </c>
      <c r="R4579" s="234"/>
    </row>
    <row r="4580" spans="2:18" x14ac:dyDescent="0.25">
      <c r="B4580" s="232">
        <v>4575</v>
      </c>
      <c r="C4580" s="315">
        <v>45569</v>
      </c>
      <c r="D4580" s="195" t="s">
        <v>475</v>
      </c>
      <c r="E4580" s="196" t="s">
        <v>92</v>
      </c>
      <c r="F4580" s="196" t="s">
        <v>470</v>
      </c>
      <c r="G4580" s="196" t="s">
        <v>210</v>
      </c>
      <c r="H4580" s="196">
        <v>4.2</v>
      </c>
      <c r="I4580" s="196" t="s">
        <v>215</v>
      </c>
      <c r="J4580" s="196">
        <v>20</v>
      </c>
      <c r="K4580" s="448"/>
      <c r="L4580" s="196"/>
      <c r="M4580" s="196"/>
      <c r="N4580" s="216">
        <v>0</v>
      </c>
      <c r="O4580" s="216">
        <v>96.6</v>
      </c>
      <c r="P4580" s="216">
        <v>0</v>
      </c>
      <c r="Q4580" s="335">
        <v>0</v>
      </c>
      <c r="R4580" s="234"/>
    </row>
    <row r="4581" spans="2:18" x14ac:dyDescent="0.25">
      <c r="B4581" s="232">
        <v>4576</v>
      </c>
      <c r="C4581" s="315">
        <v>45569</v>
      </c>
      <c r="D4581" s="195" t="s">
        <v>476</v>
      </c>
      <c r="E4581" s="196" t="s">
        <v>92</v>
      </c>
      <c r="F4581" s="196" t="s">
        <v>470</v>
      </c>
      <c r="G4581" s="196" t="s">
        <v>210</v>
      </c>
      <c r="H4581" s="196">
        <v>4.2</v>
      </c>
      <c r="I4581" s="196"/>
      <c r="J4581" s="196">
        <v>0</v>
      </c>
      <c r="K4581" s="448"/>
      <c r="L4581" s="196"/>
      <c r="M4581" s="196"/>
      <c r="N4581" s="216">
        <v>0</v>
      </c>
      <c r="O4581" s="216">
        <v>0</v>
      </c>
      <c r="P4581" s="216">
        <v>0</v>
      </c>
      <c r="Q4581" s="335">
        <v>0</v>
      </c>
      <c r="R4581" s="234"/>
    </row>
    <row r="4582" spans="2:18" x14ac:dyDescent="0.25">
      <c r="B4582" s="232">
        <v>4577</v>
      </c>
      <c r="C4582" s="315">
        <v>45569</v>
      </c>
      <c r="D4582" s="195" t="s">
        <v>477</v>
      </c>
      <c r="E4582" s="196" t="s">
        <v>92</v>
      </c>
      <c r="F4582" s="196" t="s">
        <v>470</v>
      </c>
      <c r="G4582" s="196" t="s">
        <v>210</v>
      </c>
      <c r="H4582" s="196">
        <v>4.2</v>
      </c>
      <c r="I4582" s="196"/>
      <c r="J4582" s="196">
        <v>0</v>
      </c>
      <c r="K4582" s="448"/>
      <c r="L4582" s="196"/>
      <c r="M4582" s="196"/>
      <c r="N4582" s="216">
        <v>0</v>
      </c>
      <c r="O4582" s="216">
        <v>0</v>
      </c>
      <c r="P4582" s="216">
        <v>0</v>
      </c>
      <c r="Q4582" s="335">
        <v>0</v>
      </c>
      <c r="R4582" s="234"/>
    </row>
    <row r="4583" spans="2:18" x14ac:dyDescent="0.25">
      <c r="B4583" s="232">
        <v>4578</v>
      </c>
      <c r="C4583" s="315">
        <v>45569</v>
      </c>
      <c r="D4583" s="195" t="s">
        <v>116</v>
      </c>
      <c r="E4583" s="196" t="s">
        <v>92</v>
      </c>
      <c r="F4583" s="196" t="s">
        <v>1</v>
      </c>
      <c r="G4583" s="196" t="s">
        <v>209</v>
      </c>
      <c r="H4583" s="196">
        <v>6.65</v>
      </c>
      <c r="I4583" s="196" t="s">
        <v>215</v>
      </c>
      <c r="J4583" s="196">
        <v>14</v>
      </c>
      <c r="K4583" s="448"/>
      <c r="L4583" s="196"/>
      <c r="M4583" s="196"/>
      <c r="N4583" s="216">
        <v>0</v>
      </c>
      <c r="O4583" s="216">
        <v>107.065</v>
      </c>
      <c r="P4583" s="216">
        <v>0</v>
      </c>
      <c r="Q4583" s="335">
        <v>0</v>
      </c>
      <c r="R4583" s="234"/>
    </row>
    <row r="4584" spans="2:18" x14ac:dyDescent="0.25">
      <c r="B4584" s="232">
        <v>4579</v>
      </c>
      <c r="C4584" s="315">
        <v>45569</v>
      </c>
      <c r="D4584" s="195" t="s">
        <v>94</v>
      </c>
      <c r="E4584" s="196" t="s">
        <v>92</v>
      </c>
      <c r="F4584" s="196" t="s">
        <v>1</v>
      </c>
      <c r="G4584" s="196" t="s">
        <v>209</v>
      </c>
      <c r="H4584" s="196">
        <v>6.65</v>
      </c>
      <c r="I4584" s="196" t="s">
        <v>215</v>
      </c>
      <c r="J4584" s="196">
        <v>25</v>
      </c>
      <c r="K4584" s="448"/>
      <c r="L4584" s="196"/>
      <c r="M4584" s="196"/>
      <c r="N4584" s="216">
        <v>0</v>
      </c>
      <c r="O4584" s="216">
        <v>191.18749999999997</v>
      </c>
      <c r="P4584" s="216">
        <v>0</v>
      </c>
      <c r="Q4584" s="335">
        <v>0</v>
      </c>
      <c r="R4584" s="234"/>
    </row>
    <row r="4585" spans="2:18" x14ac:dyDescent="0.25">
      <c r="B4585" s="232">
        <v>4580</v>
      </c>
      <c r="C4585" s="315">
        <v>45569</v>
      </c>
      <c r="D4585" s="195" t="s">
        <v>91</v>
      </c>
      <c r="E4585" s="196" t="s">
        <v>92</v>
      </c>
      <c r="F4585" s="196" t="s">
        <v>1</v>
      </c>
      <c r="G4585" s="196" t="s">
        <v>209</v>
      </c>
      <c r="H4585" s="196">
        <v>6.65</v>
      </c>
      <c r="I4585" s="196" t="s">
        <v>247</v>
      </c>
      <c r="J4585" s="196">
        <v>18</v>
      </c>
      <c r="K4585" s="448">
        <v>717834</v>
      </c>
      <c r="L4585" s="196"/>
      <c r="M4585" s="196" t="s">
        <v>514</v>
      </c>
      <c r="N4585" s="216">
        <f t="shared" ref="N4585" si="313">IF(I4585=$N$5,J4585*H4585,0)</f>
        <v>0</v>
      </c>
      <c r="O4585" s="216">
        <f t="shared" ref="O4585" si="314">IF(I4585=$O$5,J4585*H4585,0)*1.15</f>
        <v>0</v>
      </c>
      <c r="P4585" s="216">
        <f t="shared" ref="P4585" si="315">IF(I4585=$P$5,J4585*H4585,0)</f>
        <v>0</v>
      </c>
      <c r="Q4585" s="335">
        <f t="shared" ref="Q4585" si="316">IF(I4585=$Q$5,J4585*H4585,0)</f>
        <v>119.7</v>
      </c>
      <c r="R4585" s="234"/>
    </row>
    <row r="4586" spans="2:18" x14ac:dyDescent="0.25">
      <c r="B4586" s="232">
        <v>4581</v>
      </c>
      <c r="C4586" s="315">
        <v>45569</v>
      </c>
      <c r="D4586" s="195" t="s">
        <v>154</v>
      </c>
      <c r="E4586" s="196" t="s">
        <v>92</v>
      </c>
      <c r="F4586" s="196" t="s">
        <v>62</v>
      </c>
      <c r="G4586" s="196" t="s">
        <v>210</v>
      </c>
      <c r="H4586" s="196">
        <v>4.1500000000000004</v>
      </c>
      <c r="I4586" s="196"/>
      <c r="J4586" s="196">
        <v>0</v>
      </c>
      <c r="K4586" s="448"/>
      <c r="L4586" s="196"/>
      <c r="M4586" s="196"/>
      <c r="N4586" s="216">
        <v>0</v>
      </c>
      <c r="O4586" s="216">
        <v>0</v>
      </c>
      <c r="P4586" s="216">
        <v>0</v>
      </c>
      <c r="Q4586" s="335">
        <v>0</v>
      </c>
      <c r="R4586" s="234"/>
    </row>
    <row r="4587" spans="2:18" x14ac:dyDescent="0.25">
      <c r="B4587" s="232">
        <v>4582</v>
      </c>
      <c r="C4587" s="315">
        <v>45569</v>
      </c>
      <c r="D4587" s="195" t="s">
        <v>155</v>
      </c>
      <c r="E4587" s="196" t="s">
        <v>92</v>
      </c>
      <c r="F4587" s="196" t="s">
        <v>62</v>
      </c>
      <c r="G4587" s="196" t="s">
        <v>210</v>
      </c>
      <c r="H4587" s="196">
        <v>4.1500000000000004</v>
      </c>
      <c r="I4587" s="196"/>
      <c r="J4587" s="196">
        <v>0</v>
      </c>
      <c r="K4587" s="448"/>
      <c r="L4587" s="196"/>
      <c r="M4587" s="196"/>
      <c r="N4587" s="216">
        <v>0</v>
      </c>
      <c r="O4587" s="216">
        <v>0</v>
      </c>
      <c r="P4587" s="216">
        <v>0</v>
      </c>
      <c r="Q4587" s="335">
        <v>0</v>
      </c>
      <c r="R4587" s="234"/>
    </row>
    <row r="4588" spans="2:18" x14ac:dyDescent="0.25">
      <c r="B4588" s="232">
        <v>4583</v>
      </c>
      <c r="C4588" s="315">
        <v>45569</v>
      </c>
      <c r="D4588" s="195" t="s">
        <v>426</v>
      </c>
      <c r="E4588" s="196" t="s">
        <v>159</v>
      </c>
      <c r="F4588" s="196" t="s">
        <v>381</v>
      </c>
      <c r="G4588" s="196" t="s">
        <v>159</v>
      </c>
      <c r="H4588" s="196">
        <v>10</v>
      </c>
      <c r="I4588" s="196"/>
      <c r="J4588" s="196"/>
      <c r="K4588" s="448"/>
      <c r="L4588" s="196"/>
      <c r="M4588" s="196"/>
      <c r="N4588" s="216">
        <v>0</v>
      </c>
      <c r="O4588" s="216">
        <v>0</v>
      </c>
      <c r="P4588" s="216">
        <v>0</v>
      </c>
      <c r="Q4588" s="335">
        <v>0</v>
      </c>
      <c r="R4588" s="234"/>
    </row>
    <row r="4589" spans="2:18" x14ac:dyDescent="0.25">
      <c r="B4589" s="232">
        <v>4584</v>
      </c>
      <c r="C4589" s="315">
        <v>45569</v>
      </c>
      <c r="D4589" s="195" t="s">
        <v>277</v>
      </c>
      <c r="E4589" s="196" t="s">
        <v>176</v>
      </c>
      <c r="F4589" s="196" t="s">
        <v>7</v>
      </c>
      <c r="G4589" s="196" t="s">
        <v>209</v>
      </c>
      <c r="H4589" s="196">
        <v>7</v>
      </c>
      <c r="I4589" s="196" t="s">
        <v>214</v>
      </c>
      <c r="J4589" s="196">
        <v>50</v>
      </c>
      <c r="K4589" s="448"/>
      <c r="L4589" s="196"/>
      <c r="M4589" s="196"/>
      <c r="N4589" s="216">
        <v>350</v>
      </c>
      <c r="O4589" s="216">
        <v>0</v>
      </c>
      <c r="P4589" s="216">
        <v>0</v>
      </c>
      <c r="Q4589" s="335">
        <v>0</v>
      </c>
      <c r="R4589" s="234"/>
    </row>
    <row r="4590" spans="2:18" x14ac:dyDescent="0.25">
      <c r="B4590" s="232">
        <v>4585</v>
      </c>
      <c r="C4590" s="315">
        <v>45569</v>
      </c>
      <c r="D4590" s="195" t="s">
        <v>261</v>
      </c>
      <c r="E4590" s="196" t="s">
        <v>269</v>
      </c>
      <c r="F4590" s="196" t="s">
        <v>7</v>
      </c>
      <c r="G4590" s="196" t="s">
        <v>210</v>
      </c>
      <c r="H4590" s="196">
        <v>5</v>
      </c>
      <c r="I4590" s="196"/>
      <c r="J4590" s="196"/>
      <c r="K4590" s="448"/>
      <c r="L4590" s="196"/>
      <c r="M4590" s="196"/>
      <c r="N4590" s="216">
        <v>0</v>
      </c>
      <c r="O4590" s="216">
        <v>0</v>
      </c>
      <c r="P4590" s="216">
        <v>0</v>
      </c>
      <c r="Q4590" s="335">
        <v>0</v>
      </c>
      <c r="R4590" s="234"/>
    </row>
    <row r="4591" spans="2:18" x14ac:dyDescent="0.25">
      <c r="B4591" s="232">
        <v>4586</v>
      </c>
      <c r="C4591" s="315">
        <v>45569</v>
      </c>
      <c r="D4591" s="195" t="s">
        <v>254</v>
      </c>
      <c r="E4591" s="196" t="s">
        <v>159</v>
      </c>
      <c r="F4591" s="196" t="s">
        <v>7</v>
      </c>
      <c r="G4591" s="196" t="s">
        <v>159</v>
      </c>
      <c r="H4591" s="196">
        <v>10</v>
      </c>
      <c r="I4591" s="196" t="s">
        <v>66</v>
      </c>
      <c r="J4591" s="196">
        <v>11</v>
      </c>
      <c r="K4591" s="448"/>
      <c r="L4591" s="196"/>
      <c r="M4591" s="196"/>
      <c r="N4591" s="216">
        <v>0</v>
      </c>
      <c r="O4591" s="216">
        <v>0</v>
      </c>
      <c r="P4591" s="216">
        <v>110</v>
      </c>
      <c r="Q4591" s="335">
        <v>0</v>
      </c>
      <c r="R4591" s="234"/>
    </row>
    <row r="4592" spans="2:18" x14ac:dyDescent="0.25">
      <c r="B4592" s="232">
        <v>4587</v>
      </c>
      <c r="C4592" s="315">
        <v>45569</v>
      </c>
      <c r="D4592" s="195" t="s">
        <v>352</v>
      </c>
      <c r="E4592" s="196" t="s">
        <v>176</v>
      </c>
      <c r="F4592" s="196" t="s">
        <v>7</v>
      </c>
      <c r="G4592" s="196" t="s">
        <v>209</v>
      </c>
      <c r="H4592" s="196">
        <v>7</v>
      </c>
      <c r="I4592" s="196"/>
      <c r="J4592" s="196"/>
      <c r="K4592" s="448"/>
      <c r="L4592" s="196"/>
      <c r="M4592" s="196"/>
      <c r="N4592" s="216">
        <v>0</v>
      </c>
      <c r="O4592" s="216">
        <v>0</v>
      </c>
      <c r="P4592" s="216">
        <v>0</v>
      </c>
      <c r="Q4592" s="335">
        <v>0</v>
      </c>
      <c r="R4592" s="234"/>
    </row>
    <row r="4593" spans="2:18" x14ac:dyDescent="0.25">
      <c r="B4593" s="232">
        <v>4588</v>
      </c>
      <c r="C4593" s="315">
        <v>45569</v>
      </c>
      <c r="D4593" s="195" t="s">
        <v>175</v>
      </c>
      <c r="E4593" s="196" t="s">
        <v>176</v>
      </c>
      <c r="F4593" s="196" t="s">
        <v>7</v>
      </c>
      <c r="G4593" s="196" t="s">
        <v>209</v>
      </c>
      <c r="H4593" s="196">
        <v>7</v>
      </c>
      <c r="I4593" s="196"/>
      <c r="J4593" s="196"/>
      <c r="K4593" s="448"/>
      <c r="L4593" s="196"/>
      <c r="M4593" s="196"/>
      <c r="N4593" s="216">
        <v>0</v>
      </c>
      <c r="O4593" s="216">
        <v>0</v>
      </c>
      <c r="P4593" s="216">
        <v>0</v>
      </c>
      <c r="Q4593" s="335">
        <v>0</v>
      </c>
      <c r="R4593" s="234"/>
    </row>
    <row r="4594" spans="2:18" x14ac:dyDescent="0.25">
      <c r="B4594" s="232">
        <v>4589</v>
      </c>
      <c r="C4594" s="315">
        <v>45569</v>
      </c>
      <c r="D4594" s="195" t="s">
        <v>171</v>
      </c>
      <c r="E4594" s="196" t="s">
        <v>159</v>
      </c>
      <c r="F4594" s="196" t="s">
        <v>7</v>
      </c>
      <c r="G4594" s="196" t="s">
        <v>159</v>
      </c>
      <c r="H4594" s="196">
        <v>11.2</v>
      </c>
      <c r="I4594" s="196"/>
      <c r="J4594" s="196"/>
      <c r="K4594" s="448"/>
      <c r="L4594" s="196"/>
      <c r="M4594" s="196"/>
      <c r="N4594" s="216">
        <v>0</v>
      </c>
      <c r="O4594" s="216">
        <v>0</v>
      </c>
      <c r="P4594" s="216">
        <v>0</v>
      </c>
      <c r="Q4594" s="335">
        <v>0</v>
      </c>
      <c r="R4594" s="234"/>
    </row>
    <row r="4595" spans="2:18" x14ac:dyDescent="0.25">
      <c r="B4595" s="232">
        <v>4590</v>
      </c>
      <c r="C4595" s="315">
        <v>45569</v>
      </c>
      <c r="D4595" s="195" t="s">
        <v>150</v>
      </c>
      <c r="E4595" s="196" t="s">
        <v>92</v>
      </c>
      <c r="F4595" s="196" t="s">
        <v>63</v>
      </c>
      <c r="G4595" s="196" t="s">
        <v>210</v>
      </c>
      <c r="H4595" s="196">
        <v>4.1500000000000004</v>
      </c>
      <c r="I4595" s="196"/>
      <c r="J4595" s="196">
        <v>0</v>
      </c>
      <c r="K4595" s="448"/>
      <c r="L4595" s="196"/>
      <c r="M4595" s="196"/>
      <c r="N4595" s="216">
        <v>0</v>
      </c>
      <c r="O4595" s="216">
        <v>0</v>
      </c>
      <c r="P4595" s="216">
        <v>0</v>
      </c>
      <c r="Q4595" s="335">
        <v>0</v>
      </c>
      <c r="R4595" s="234"/>
    </row>
    <row r="4596" spans="2:18" x14ac:dyDescent="0.25">
      <c r="B4596" s="232">
        <v>4591</v>
      </c>
      <c r="C4596" s="315">
        <v>45569</v>
      </c>
      <c r="D4596" s="195" t="s">
        <v>148</v>
      </c>
      <c r="E4596" s="196" t="s">
        <v>92</v>
      </c>
      <c r="F4596" s="196" t="s">
        <v>63</v>
      </c>
      <c r="G4596" s="196" t="s">
        <v>210</v>
      </c>
      <c r="H4596" s="196">
        <v>4.1500000000000004</v>
      </c>
      <c r="I4596" s="196"/>
      <c r="J4596" s="196">
        <v>0</v>
      </c>
      <c r="K4596" s="448"/>
      <c r="L4596" s="196"/>
      <c r="M4596" s="196"/>
      <c r="N4596" s="216">
        <v>0</v>
      </c>
      <c r="O4596" s="216">
        <v>0</v>
      </c>
      <c r="P4596" s="216">
        <v>0</v>
      </c>
      <c r="Q4596" s="335">
        <v>0</v>
      </c>
      <c r="R4596" s="234"/>
    </row>
    <row r="4597" spans="2:18" x14ac:dyDescent="0.25">
      <c r="B4597" s="232">
        <v>4592</v>
      </c>
      <c r="C4597" s="315">
        <v>45569</v>
      </c>
      <c r="D4597" s="195" t="s">
        <v>177</v>
      </c>
      <c r="E4597" s="196" t="s">
        <v>159</v>
      </c>
      <c r="F4597" s="196" t="s">
        <v>8</v>
      </c>
      <c r="G4597" s="196" t="s">
        <v>159</v>
      </c>
      <c r="H4597" s="196">
        <v>11.6</v>
      </c>
      <c r="I4597" s="196" t="s">
        <v>66</v>
      </c>
      <c r="J4597" s="196">
        <v>2</v>
      </c>
      <c r="K4597" s="448"/>
      <c r="L4597" s="196"/>
      <c r="M4597" s="196"/>
      <c r="N4597" s="216">
        <v>0</v>
      </c>
      <c r="O4597" s="216">
        <v>0</v>
      </c>
      <c r="P4597" s="216">
        <v>23.2</v>
      </c>
      <c r="Q4597" s="335">
        <v>0</v>
      </c>
      <c r="R4597" s="234"/>
    </row>
    <row r="4598" spans="2:18" x14ac:dyDescent="0.25">
      <c r="B4598" s="232">
        <v>4593</v>
      </c>
      <c r="C4598" s="315">
        <v>45569</v>
      </c>
      <c r="D4598" s="195" t="s">
        <v>139</v>
      </c>
      <c r="E4598" s="196" t="s">
        <v>92</v>
      </c>
      <c r="F4598" s="196" t="s">
        <v>2</v>
      </c>
      <c r="G4598" s="196" t="s">
        <v>209</v>
      </c>
      <c r="H4598" s="196">
        <v>7</v>
      </c>
      <c r="I4598" s="196" t="s">
        <v>214</v>
      </c>
      <c r="J4598" s="196">
        <v>30</v>
      </c>
      <c r="K4598" s="448"/>
      <c r="L4598" s="196"/>
      <c r="M4598" s="196"/>
      <c r="N4598" s="216">
        <v>210</v>
      </c>
      <c r="O4598" s="216">
        <v>0</v>
      </c>
      <c r="P4598" s="216">
        <v>0</v>
      </c>
      <c r="Q4598" s="335">
        <v>0</v>
      </c>
      <c r="R4598" s="234"/>
    </row>
    <row r="4599" spans="2:18" x14ac:dyDescent="0.25">
      <c r="B4599" s="232">
        <v>4594</v>
      </c>
      <c r="C4599" s="315">
        <v>45569</v>
      </c>
      <c r="D4599" s="195" t="s">
        <v>140</v>
      </c>
      <c r="E4599" s="196" t="s">
        <v>92</v>
      </c>
      <c r="F4599" s="196" t="s">
        <v>2</v>
      </c>
      <c r="G4599" s="196" t="s">
        <v>209</v>
      </c>
      <c r="H4599" s="196">
        <v>7</v>
      </c>
      <c r="I4599" s="196" t="s">
        <v>214</v>
      </c>
      <c r="J4599" s="196">
        <v>30</v>
      </c>
      <c r="K4599" s="448"/>
      <c r="L4599" s="196"/>
      <c r="M4599" s="196"/>
      <c r="N4599" s="216">
        <v>210</v>
      </c>
      <c r="O4599" s="216">
        <v>0</v>
      </c>
      <c r="P4599" s="216">
        <v>0</v>
      </c>
      <c r="Q4599" s="335">
        <v>0</v>
      </c>
      <c r="R4599" s="234"/>
    </row>
    <row r="4600" spans="2:18" x14ac:dyDescent="0.25">
      <c r="B4600" s="232">
        <v>4595</v>
      </c>
      <c r="C4600" s="315">
        <v>45569</v>
      </c>
      <c r="D4600" s="195" t="s">
        <v>141</v>
      </c>
      <c r="E4600" s="196" t="s">
        <v>92</v>
      </c>
      <c r="F4600" s="196" t="s">
        <v>2</v>
      </c>
      <c r="G4600" s="196" t="s">
        <v>209</v>
      </c>
      <c r="H4600" s="196">
        <v>7</v>
      </c>
      <c r="I4600" s="196" t="s">
        <v>214</v>
      </c>
      <c r="J4600" s="196">
        <v>0</v>
      </c>
      <c r="K4600" s="448"/>
      <c r="L4600" s="196"/>
      <c r="M4600" s="196"/>
      <c r="N4600" s="216">
        <v>0</v>
      </c>
      <c r="O4600" s="216">
        <v>0</v>
      </c>
      <c r="P4600" s="216">
        <v>0</v>
      </c>
      <c r="Q4600" s="335">
        <v>0</v>
      </c>
      <c r="R4600" s="234"/>
    </row>
    <row r="4601" spans="2:18" x14ac:dyDescent="0.25">
      <c r="B4601" s="232">
        <v>4596</v>
      </c>
      <c r="C4601" s="315">
        <v>45569</v>
      </c>
      <c r="D4601" s="195" t="s">
        <v>252</v>
      </c>
      <c r="E4601" s="196" t="s">
        <v>92</v>
      </c>
      <c r="F4601" s="196" t="s">
        <v>2</v>
      </c>
      <c r="G4601" s="196" t="s">
        <v>209</v>
      </c>
      <c r="H4601" s="196">
        <v>7</v>
      </c>
      <c r="I4601" s="196" t="s">
        <v>214</v>
      </c>
      <c r="J4601" s="196">
        <v>30</v>
      </c>
      <c r="K4601" s="448"/>
      <c r="L4601" s="196"/>
      <c r="M4601" s="196"/>
      <c r="N4601" s="216">
        <v>210</v>
      </c>
      <c r="O4601" s="216">
        <v>0</v>
      </c>
      <c r="P4601" s="216">
        <v>0</v>
      </c>
      <c r="Q4601" s="335">
        <v>0</v>
      </c>
      <c r="R4601" s="234"/>
    </row>
    <row r="4602" spans="2:18" x14ac:dyDescent="0.25">
      <c r="B4602" s="232">
        <v>4597</v>
      </c>
      <c r="C4602" s="315">
        <v>45569</v>
      </c>
      <c r="D4602" s="195" t="s">
        <v>259</v>
      </c>
      <c r="E4602" s="196" t="s">
        <v>92</v>
      </c>
      <c r="F4602" s="196" t="s">
        <v>2</v>
      </c>
      <c r="G4602" s="196" t="s">
        <v>209</v>
      </c>
      <c r="H4602" s="196">
        <v>7</v>
      </c>
      <c r="I4602" s="196" t="s">
        <v>214</v>
      </c>
      <c r="J4602" s="196">
        <v>30</v>
      </c>
      <c r="K4602" s="448"/>
      <c r="L4602" s="196"/>
      <c r="M4602" s="196"/>
      <c r="N4602" s="216">
        <v>210</v>
      </c>
      <c r="O4602" s="216">
        <v>0</v>
      </c>
      <c r="P4602" s="216">
        <v>0</v>
      </c>
      <c r="Q4602" s="335">
        <v>0</v>
      </c>
      <c r="R4602" s="234"/>
    </row>
    <row r="4603" spans="2:18" x14ac:dyDescent="0.25">
      <c r="B4603" s="232">
        <v>4598</v>
      </c>
      <c r="C4603" s="315">
        <v>45569</v>
      </c>
      <c r="D4603" s="195" t="s">
        <v>260</v>
      </c>
      <c r="E4603" s="196" t="s">
        <v>92</v>
      </c>
      <c r="F4603" s="196" t="s">
        <v>2</v>
      </c>
      <c r="G4603" s="196" t="s">
        <v>209</v>
      </c>
      <c r="H4603" s="196">
        <v>7</v>
      </c>
      <c r="I4603" s="196" t="s">
        <v>214</v>
      </c>
      <c r="J4603" s="196">
        <v>35</v>
      </c>
      <c r="K4603" s="448"/>
      <c r="L4603" s="196"/>
      <c r="M4603" s="196"/>
      <c r="N4603" s="216">
        <v>245</v>
      </c>
      <c r="O4603" s="216">
        <v>0</v>
      </c>
      <c r="P4603" s="216">
        <v>0</v>
      </c>
      <c r="Q4603" s="335">
        <v>0</v>
      </c>
      <c r="R4603" s="234"/>
    </row>
    <row r="4604" spans="2:18" x14ac:dyDescent="0.25">
      <c r="B4604" s="232">
        <v>4599</v>
      </c>
      <c r="C4604" s="315">
        <v>45569</v>
      </c>
      <c r="D4604" s="195" t="s">
        <v>507</v>
      </c>
      <c r="E4604" s="196" t="s">
        <v>92</v>
      </c>
      <c r="F4604" s="196" t="s">
        <v>504</v>
      </c>
      <c r="G4604" s="196" t="s">
        <v>210</v>
      </c>
      <c r="H4604" s="196">
        <v>4.1500000000000004</v>
      </c>
      <c r="I4604" s="196"/>
      <c r="J4604" s="196">
        <v>0</v>
      </c>
      <c r="K4604" s="448"/>
      <c r="L4604" s="196"/>
      <c r="M4604" s="196"/>
      <c r="N4604" s="216">
        <v>0</v>
      </c>
      <c r="O4604" s="216">
        <v>0</v>
      </c>
      <c r="P4604" s="216">
        <v>0</v>
      </c>
      <c r="Q4604" s="335">
        <v>0</v>
      </c>
      <c r="R4604" s="234"/>
    </row>
    <row r="4605" spans="2:18" x14ac:dyDescent="0.25">
      <c r="B4605" s="232">
        <v>4600</v>
      </c>
      <c r="C4605" s="315">
        <v>45569</v>
      </c>
      <c r="D4605" s="195" t="s">
        <v>379</v>
      </c>
      <c r="E4605" s="196" t="s">
        <v>269</v>
      </c>
      <c r="F4605" s="196" t="s">
        <v>381</v>
      </c>
      <c r="G4605" s="196" t="s">
        <v>210</v>
      </c>
      <c r="H4605" s="196">
        <v>4.1500000000000004</v>
      </c>
      <c r="I4605" s="196" t="s">
        <v>214</v>
      </c>
      <c r="J4605" s="196">
        <v>30</v>
      </c>
      <c r="K4605" s="448"/>
      <c r="L4605" s="196"/>
      <c r="M4605" s="196"/>
      <c r="N4605" s="216">
        <v>124.50000000000001</v>
      </c>
      <c r="O4605" s="216">
        <v>0</v>
      </c>
      <c r="P4605" s="216">
        <v>0</v>
      </c>
      <c r="Q4605" s="335">
        <v>0</v>
      </c>
      <c r="R4605" s="234"/>
    </row>
    <row r="4606" spans="2:18" x14ac:dyDescent="0.25">
      <c r="B4606" s="232">
        <v>4601</v>
      </c>
      <c r="C4606" s="315">
        <v>45569</v>
      </c>
      <c r="D4606" s="195" t="s">
        <v>380</v>
      </c>
      <c r="E4606" s="196" t="s">
        <v>269</v>
      </c>
      <c r="F4606" s="196" t="s">
        <v>381</v>
      </c>
      <c r="G4606" s="196" t="s">
        <v>210</v>
      </c>
      <c r="H4606" s="196">
        <v>4.1500000000000004</v>
      </c>
      <c r="I4606" s="196" t="s">
        <v>214</v>
      </c>
      <c r="J4606" s="196">
        <v>30</v>
      </c>
      <c r="K4606" s="448"/>
      <c r="L4606" s="196"/>
      <c r="M4606" s="196"/>
      <c r="N4606" s="216">
        <v>124.50000000000001</v>
      </c>
      <c r="O4606" s="216">
        <v>0</v>
      </c>
      <c r="P4606" s="216">
        <v>0</v>
      </c>
      <c r="Q4606" s="335">
        <v>0</v>
      </c>
      <c r="R4606" s="234"/>
    </row>
    <row r="4607" spans="2:18" x14ac:dyDescent="0.25">
      <c r="B4607" s="232">
        <v>4602</v>
      </c>
      <c r="C4607" s="315">
        <v>45569</v>
      </c>
      <c r="D4607" s="195" t="s">
        <v>489</v>
      </c>
      <c r="E4607" s="196" t="s">
        <v>269</v>
      </c>
      <c r="F4607" s="196" t="s">
        <v>381</v>
      </c>
      <c r="G4607" s="196" t="s">
        <v>210</v>
      </c>
      <c r="H4607" s="196">
        <v>4.1500000000000004</v>
      </c>
      <c r="I4607" s="196" t="s">
        <v>214</v>
      </c>
      <c r="J4607" s="196">
        <v>21</v>
      </c>
      <c r="K4607" s="448"/>
      <c r="L4607" s="196"/>
      <c r="M4607" s="196"/>
      <c r="N4607" s="216">
        <v>87.15</v>
      </c>
      <c r="O4607" s="216">
        <v>0</v>
      </c>
      <c r="P4607" s="216">
        <v>0</v>
      </c>
      <c r="Q4607" s="335">
        <v>0</v>
      </c>
      <c r="R4607" s="234"/>
    </row>
    <row r="4608" spans="2:18" x14ac:dyDescent="0.25">
      <c r="B4608" s="232">
        <v>4603</v>
      </c>
      <c r="C4608" s="315">
        <v>45569</v>
      </c>
      <c r="D4608" s="195" t="s">
        <v>96</v>
      </c>
      <c r="E4608" s="196" t="s">
        <v>159</v>
      </c>
      <c r="F4608" s="196" t="s">
        <v>1</v>
      </c>
      <c r="G4608" s="196" t="s">
        <v>159</v>
      </c>
      <c r="H4608" s="196">
        <v>11.8</v>
      </c>
      <c r="I4608" s="196" t="s">
        <v>66</v>
      </c>
      <c r="J4608" s="196">
        <v>5</v>
      </c>
      <c r="K4608" s="448"/>
      <c r="L4608" s="196"/>
      <c r="M4608" s="196"/>
      <c r="N4608" s="216">
        <v>0</v>
      </c>
      <c r="O4608" s="216">
        <v>0</v>
      </c>
      <c r="P4608" s="216">
        <v>59</v>
      </c>
      <c r="Q4608" s="335">
        <v>0</v>
      </c>
      <c r="R4608" s="234"/>
    </row>
    <row r="4609" spans="2:18" x14ac:dyDescent="0.25">
      <c r="B4609" s="232">
        <v>4604</v>
      </c>
      <c r="C4609" s="315">
        <v>45569</v>
      </c>
      <c r="D4609" s="195" t="s">
        <v>128</v>
      </c>
      <c r="E4609" s="196" t="s">
        <v>159</v>
      </c>
      <c r="F4609" s="196" t="s">
        <v>1</v>
      </c>
      <c r="G4609" s="196" t="s">
        <v>159</v>
      </c>
      <c r="H4609" s="196">
        <v>11.8</v>
      </c>
      <c r="I4609" s="196" t="s">
        <v>66</v>
      </c>
      <c r="J4609" s="196">
        <v>4</v>
      </c>
      <c r="K4609" s="448"/>
      <c r="L4609" s="196"/>
      <c r="M4609" s="196"/>
      <c r="N4609" s="216">
        <v>0</v>
      </c>
      <c r="O4609" s="216">
        <v>0</v>
      </c>
      <c r="P4609" s="216">
        <v>47.2</v>
      </c>
      <c r="Q4609" s="335">
        <v>0</v>
      </c>
      <c r="R4609" s="234"/>
    </row>
    <row r="4610" spans="2:18" x14ac:dyDescent="0.25">
      <c r="B4610" s="232">
        <v>4605</v>
      </c>
      <c r="C4610" s="315">
        <v>45569</v>
      </c>
      <c r="D4610" s="316" t="s">
        <v>467</v>
      </c>
      <c r="E4610" s="196" t="s">
        <v>159</v>
      </c>
      <c r="F4610" s="196" t="s">
        <v>63</v>
      </c>
      <c r="G4610" s="196" t="s">
        <v>159</v>
      </c>
      <c r="H4610" s="196">
        <v>13</v>
      </c>
      <c r="I4610" s="196"/>
      <c r="J4610" s="196">
        <v>0</v>
      </c>
      <c r="K4610" s="448"/>
      <c r="L4610" s="196"/>
      <c r="M4610" s="196"/>
      <c r="N4610" s="216">
        <v>0</v>
      </c>
      <c r="O4610" s="216">
        <v>0</v>
      </c>
      <c r="P4610" s="216">
        <v>0</v>
      </c>
      <c r="Q4610" s="335">
        <v>0</v>
      </c>
      <c r="R4610" s="234"/>
    </row>
    <row r="4611" spans="2:18" x14ac:dyDescent="0.25">
      <c r="B4611" s="232">
        <v>4606</v>
      </c>
      <c r="C4611" s="315">
        <v>45570</v>
      </c>
      <c r="D4611" s="195" t="s">
        <v>505</v>
      </c>
      <c r="E4611" s="196" t="s">
        <v>130</v>
      </c>
      <c r="F4611" s="196" t="s">
        <v>130</v>
      </c>
      <c r="G4611" s="196" t="s">
        <v>304</v>
      </c>
      <c r="H4611" s="196">
        <v>1</v>
      </c>
      <c r="I4611" s="196" t="s">
        <v>303</v>
      </c>
      <c r="J4611" s="196">
        <v>42</v>
      </c>
      <c r="K4611" s="448"/>
      <c r="L4611" s="196"/>
      <c r="M4611" s="196" t="s">
        <v>482</v>
      </c>
      <c r="N4611" s="216">
        <v>0</v>
      </c>
      <c r="O4611" s="216">
        <v>0</v>
      </c>
      <c r="P4611" s="216">
        <v>0</v>
      </c>
      <c r="Q4611" s="335">
        <v>0</v>
      </c>
      <c r="R4611" s="234"/>
    </row>
    <row r="4612" spans="2:18" x14ac:dyDescent="0.25">
      <c r="B4612" s="232">
        <v>4607</v>
      </c>
      <c r="C4612" s="315">
        <v>45570</v>
      </c>
      <c r="D4612" s="195" t="s">
        <v>474</v>
      </c>
      <c r="E4612" s="196" t="s">
        <v>92</v>
      </c>
      <c r="F4612" s="196" t="s">
        <v>470</v>
      </c>
      <c r="G4612" s="196" t="s">
        <v>210</v>
      </c>
      <c r="H4612" s="196">
        <v>4.2</v>
      </c>
      <c r="I4612" s="196" t="s">
        <v>215</v>
      </c>
      <c r="J4612" s="196">
        <v>26</v>
      </c>
      <c r="K4612" s="448"/>
      <c r="L4612" s="196"/>
      <c r="M4612" s="196"/>
      <c r="N4612" s="216">
        <v>0</v>
      </c>
      <c r="O4612" s="216">
        <v>125.58</v>
      </c>
      <c r="P4612" s="216">
        <v>0</v>
      </c>
      <c r="Q4612" s="335">
        <v>0</v>
      </c>
      <c r="R4612" s="234"/>
    </row>
    <row r="4613" spans="2:18" x14ac:dyDescent="0.25">
      <c r="B4613" s="232">
        <v>4608</v>
      </c>
      <c r="C4613" s="315">
        <v>45570</v>
      </c>
      <c r="D4613" s="195" t="s">
        <v>475</v>
      </c>
      <c r="E4613" s="196" t="s">
        <v>92</v>
      </c>
      <c r="F4613" s="196" t="s">
        <v>470</v>
      </c>
      <c r="G4613" s="196" t="s">
        <v>210</v>
      </c>
      <c r="H4613" s="196">
        <v>4.2</v>
      </c>
      <c r="I4613" s="196" t="s">
        <v>215</v>
      </c>
      <c r="J4613" s="196">
        <v>38</v>
      </c>
      <c r="K4613" s="448"/>
      <c r="L4613" s="196"/>
      <c r="M4613" s="196"/>
      <c r="N4613" s="216">
        <v>0</v>
      </c>
      <c r="O4613" s="216">
        <v>183.54</v>
      </c>
      <c r="P4613" s="216">
        <v>0</v>
      </c>
      <c r="Q4613" s="335">
        <v>0</v>
      </c>
      <c r="R4613" s="234"/>
    </row>
    <row r="4614" spans="2:18" x14ac:dyDescent="0.25">
      <c r="B4614" s="232">
        <v>4609</v>
      </c>
      <c r="C4614" s="315">
        <v>45570</v>
      </c>
      <c r="D4614" s="195" t="s">
        <v>476</v>
      </c>
      <c r="E4614" s="196" t="s">
        <v>92</v>
      </c>
      <c r="F4614" s="196" t="s">
        <v>470</v>
      </c>
      <c r="G4614" s="196" t="s">
        <v>210</v>
      </c>
      <c r="H4614" s="196">
        <v>4.2</v>
      </c>
      <c r="I4614" s="196" t="s">
        <v>215</v>
      </c>
      <c r="J4614" s="196">
        <v>0</v>
      </c>
      <c r="K4614" s="448"/>
      <c r="L4614" s="196"/>
      <c r="M4614" s="196"/>
      <c r="N4614" s="216">
        <v>0</v>
      </c>
      <c r="O4614" s="216">
        <v>0</v>
      </c>
      <c r="P4614" s="216">
        <v>0</v>
      </c>
      <c r="Q4614" s="335">
        <v>0</v>
      </c>
      <c r="R4614" s="234"/>
    </row>
    <row r="4615" spans="2:18" x14ac:dyDescent="0.25">
      <c r="B4615" s="232">
        <v>4610</v>
      </c>
      <c r="C4615" s="315">
        <v>45570</v>
      </c>
      <c r="D4615" s="195" t="s">
        <v>477</v>
      </c>
      <c r="E4615" s="196" t="s">
        <v>92</v>
      </c>
      <c r="F4615" s="196" t="s">
        <v>470</v>
      </c>
      <c r="G4615" s="196" t="s">
        <v>210</v>
      </c>
      <c r="H4615" s="196">
        <v>4.2</v>
      </c>
      <c r="I4615" s="196" t="s">
        <v>215</v>
      </c>
      <c r="J4615" s="196">
        <v>32</v>
      </c>
      <c r="K4615" s="448"/>
      <c r="L4615" s="196"/>
      <c r="M4615" s="196"/>
      <c r="N4615" s="216">
        <v>0</v>
      </c>
      <c r="O4615" s="216">
        <v>154.56</v>
      </c>
      <c r="P4615" s="216">
        <v>0</v>
      </c>
      <c r="Q4615" s="335">
        <v>0</v>
      </c>
      <c r="R4615" s="234"/>
    </row>
    <row r="4616" spans="2:18" x14ac:dyDescent="0.25">
      <c r="B4616" s="232">
        <v>4611</v>
      </c>
      <c r="C4616" s="315">
        <v>45570</v>
      </c>
      <c r="D4616" s="195" t="s">
        <v>116</v>
      </c>
      <c r="E4616" s="196" t="s">
        <v>92</v>
      </c>
      <c r="F4616" s="196" t="s">
        <v>1</v>
      </c>
      <c r="G4616" s="196" t="s">
        <v>209</v>
      </c>
      <c r="H4616" s="196">
        <v>6.65</v>
      </c>
      <c r="I4616" s="196"/>
      <c r="J4616" s="196">
        <v>0</v>
      </c>
      <c r="K4616" s="448"/>
      <c r="L4616" s="196"/>
      <c r="M4616" s="196"/>
      <c r="N4616" s="216">
        <v>0</v>
      </c>
      <c r="O4616" s="216">
        <v>0</v>
      </c>
      <c r="P4616" s="216">
        <v>0</v>
      </c>
      <c r="Q4616" s="335">
        <v>0</v>
      </c>
      <c r="R4616" s="234" t="s">
        <v>267</v>
      </c>
    </row>
    <row r="4617" spans="2:18" x14ac:dyDescent="0.25">
      <c r="B4617" s="232">
        <v>4612</v>
      </c>
      <c r="C4617" s="315">
        <v>45570</v>
      </c>
      <c r="D4617" s="195" t="s">
        <v>94</v>
      </c>
      <c r="E4617" s="196" t="s">
        <v>92</v>
      </c>
      <c r="F4617" s="196" t="s">
        <v>1</v>
      </c>
      <c r="G4617" s="196" t="s">
        <v>209</v>
      </c>
      <c r="H4617" s="196">
        <v>6.65</v>
      </c>
      <c r="I4617" s="196" t="s">
        <v>215</v>
      </c>
      <c r="J4617" s="196">
        <v>11</v>
      </c>
      <c r="K4617" s="448"/>
      <c r="L4617" s="196"/>
      <c r="M4617" s="196"/>
      <c r="N4617" s="216">
        <v>0</v>
      </c>
      <c r="O4617" s="216">
        <v>84.122500000000002</v>
      </c>
      <c r="P4617" s="216">
        <v>0</v>
      </c>
      <c r="Q4617" s="335">
        <v>0</v>
      </c>
      <c r="R4617" s="234"/>
    </row>
    <row r="4618" spans="2:18" x14ac:dyDescent="0.25">
      <c r="B4618" s="232">
        <v>4613</v>
      </c>
      <c r="C4618" s="315">
        <v>45570</v>
      </c>
      <c r="D4618" s="195" t="s">
        <v>91</v>
      </c>
      <c r="E4618" s="196" t="s">
        <v>92</v>
      </c>
      <c r="F4618" s="196" t="s">
        <v>1</v>
      </c>
      <c r="G4618" s="196" t="s">
        <v>209</v>
      </c>
      <c r="H4618" s="196">
        <v>6.65</v>
      </c>
      <c r="I4618" s="196" t="s">
        <v>284</v>
      </c>
      <c r="J4618" s="196">
        <v>26</v>
      </c>
      <c r="K4618" s="448">
        <v>717767</v>
      </c>
      <c r="L4618" s="196"/>
      <c r="M4618" s="196"/>
      <c r="N4618" s="216">
        <f t="shared" ref="N4618" si="317">IF(I4618=$N$5,J4618*H4618,0)</f>
        <v>0</v>
      </c>
      <c r="O4618" s="216">
        <f t="shared" ref="O4618" si="318">IF(I4618=$O$5,J4618*H4618,0)*1.15</f>
        <v>0</v>
      </c>
      <c r="P4618" s="216">
        <f t="shared" ref="P4618" si="319">IF(I4618=$P$5,J4618*H4618,0)</f>
        <v>0</v>
      </c>
      <c r="Q4618" s="335">
        <f t="shared" ref="Q4618" si="320">IF(I4618=$Q$5,J4618*H4618,0)</f>
        <v>0</v>
      </c>
      <c r="R4618" s="234"/>
    </row>
    <row r="4619" spans="2:18" x14ac:dyDescent="0.25">
      <c r="B4619" s="232">
        <v>4614</v>
      </c>
      <c r="C4619" s="315">
        <v>45570</v>
      </c>
      <c r="D4619" s="195" t="s">
        <v>154</v>
      </c>
      <c r="E4619" s="196" t="s">
        <v>92</v>
      </c>
      <c r="F4619" s="196" t="s">
        <v>62</v>
      </c>
      <c r="G4619" s="196" t="s">
        <v>210</v>
      </c>
      <c r="H4619" s="196">
        <v>4.1500000000000004</v>
      </c>
      <c r="I4619" s="196" t="s">
        <v>215</v>
      </c>
      <c r="J4619" s="196">
        <v>37</v>
      </c>
      <c r="K4619" s="448"/>
      <c r="L4619" s="196"/>
      <c r="M4619" s="196"/>
      <c r="N4619" s="216">
        <v>0</v>
      </c>
      <c r="O4619" s="216">
        <v>176.58250000000001</v>
      </c>
      <c r="P4619" s="216">
        <v>0</v>
      </c>
      <c r="Q4619" s="335">
        <v>0</v>
      </c>
      <c r="R4619" s="234"/>
    </row>
    <row r="4620" spans="2:18" x14ac:dyDescent="0.25">
      <c r="B4620" s="232">
        <v>4615</v>
      </c>
      <c r="C4620" s="315">
        <v>45570</v>
      </c>
      <c r="D4620" s="195" t="s">
        <v>155</v>
      </c>
      <c r="E4620" s="196" t="s">
        <v>92</v>
      </c>
      <c r="F4620" s="196" t="s">
        <v>62</v>
      </c>
      <c r="G4620" s="196" t="s">
        <v>210</v>
      </c>
      <c r="H4620" s="196">
        <v>4.1500000000000004</v>
      </c>
      <c r="I4620" s="196" t="s">
        <v>215</v>
      </c>
      <c r="J4620" s="196">
        <v>36</v>
      </c>
      <c r="K4620" s="448"/>
      <c r="L4620" s="196"/>
      <c r="M4620" s="196"/>
      <c r="N4620" s="216">
        <v>0</v>
      </c>
      <c r="O4620" s="216">
        <v>171.81</v>
      </c>
      <c r="P4620" s="216">
        <v>0</v>
      </c>
      <c r="Q4620" s="335">
        <v>0</v>
      </c>
      <c r="R4620" s="234"/>
    </row>
    <row r="4621" spans="2:18" x14ac:dyDescent="0.25">
      <c r="B4621" s="232">
        <v>4616</v>
      </c>
      <c r="C4621" s="315">
        <v>45570</v>
      </c>
      <c r="D4621" s="195" t="s">
        <v>426</v>
      </c>
      <c r="E4621" s="196" t="s">
        <v>159</v>
      </c>
      <c r="F4621" s="196" t="s">
        <v>381</v>
      </c>
      <c r="G4621" s="196" t="s">
        <v>159</v>
      </c>
      <c r="H4621" s="196">
        <v>10</v>
      </c>
      <c r="I4621" s="196" t="s">
        <v>66</v>
      </c>
      <c r="J4621" s="196">
        <v>4</v>
      </c>
      <c r="K4621" s="448"/>
      <c r="L4621" s="196"/>
      <c r="M4621" s="196"/>
      <c r="N4621" s="216">
        <v>0</v>
      </c>
      <c r="O4621" s="216">
        <v>0</v>
      </c>
      <c r="P4621" s="216">
        <v>40</v>
      </c>
      <c r="Q4621" s="335">
        <v>0</v>
      </c>
      <c r="R4621" s="234"/>
    </row>
    <row r="4622" spans="2:18" x14ac:dyDescent="0.25">
      <c r="B4622" s="232">
        <v>4617</v>
      </c>
      <c r="C4622" s="315">
        <v>45570</v>
      </c>
      <c r="D4622" s="195" t="s">
        <v>277</v>
      </c>
      <c r="E4622" s="196" t="s">
        <v>176</v>
      </c>
      <c r="F4622" s="196" t="s">
        <v>7</v>
      </c>
      <c r="G4622" s="196" t="s">
        <v>209</v>
      </c>
      <c r="H4622" s="196">
        <v>7</v>
      </c>
      <c r="I4622" s="196" t="s">
        <v>214</v>
      </c>
      <c r="J4622" s="196">
        <v>55</v>
      </c>
      <c r="K4622" s="448"/>
      <c r="L4622" s="196"/>
      <c r="M4622" s="196"/>
      <c r="N4622" s="216">
        <v>385</v>
      </c>
      <c r="O4622" s="216">
        <v>0</v>
      </c>
      <c r="P4622" s="216">
        <v>0</v>
      </c>
      <c r="Q4622" s="335">
        <v>0</v>
      </c>
      <c r="R4622" s="234"/>
    </row>
    <row r="4623" spans="2:18" x14ac:dyDescent="0.25">
      <c r="B4623" s="232">
        <v>4618</v>
      </c>
      <c r="C4623" s="315">
        <v>45570</v>
      </c>
      <c r="D4623" s="195" t="s">
        <v>261</v>
      </c>
      <c r="E4623" s="196" t="s">
        <v>269</v>
      </c>
      <c r="F4623" s="196" t="s">
        <v>7</v>
      </c>
      <c r="G4623" s="196" t="s">
        <v>210</v>
      </c>
      <c r="H4623" s="196">
        <v>5</v>
      </c>
      <c r="I4623" s="196"/>
      <c r="J4623" s="196"/>
      <c r="K4623" s="448"/>
      <c r="L4623" s="196"/>
      <c r="M4623" s="196"/>
      <c r="N4623" s="216">
        <v>0</v>
      </c>
      <c r="O4623" s="216">
        <v>0</v>
      </c>
      <c r="P4623" s="216">
        <v>0</v>
      </c>
      <c r="Q4623" s="335">
        <v>0</v>
      </c>
      <c r="R4623" s="234"/>
    </row>
    <row r="4624" spans="2:18" x14ac:dyDescent="0.25">
      <c r="B4624" s="232">
        <v>4619</v>
      </c>
      <c r="C4624" s="315">
        <v>45570</v>
      </c>
      <c r="D4624" s="195" t="s">
        <v>254</v>
      </c>
      <c r="E4624" s="196" t="s">
        <v>159</v>
      </c>
      <c r="F4624" s="196" t="s">
        <v>7</v>
      </c>
      <c r="G4624" s="196" t="s">
        <v>159</v>
      </c>
      <c r="H4624" s="196">
        <v>10</v>
      </c>
      <c r="I4624" s="196" t="s">
        <v>66</v>
      </c>
      <c r="J4624" s="196">
        <v>10</v>
      </c>
      <c r="K4624" s="448"/>
      <c r="L4624" s="196"/>
      <c r="M4624" s="196"/>
      <c r="N4624" s="216">
        <v>0</v>
      </c>
      <c r="O4624" s="216">
        <v>0</v>
      </c>
      <c r="P4624" s="216">
        <v>100</v>
      </c>
      <c r="Q4624" s="335">
        <v>0</v>
      </c>
      <c r="R4624" s="234"/>
    </row>
    <row r="4625" spans="2:18" x14ac:dyDescent="0.25">
      <c r="B4625" s="232">
        <v>4620</v>
      </c>
      <c r="C4625" s="315">
        <v>45570</v>
      </c>
      <c r="D4625" s="195" t="s">
        <v>352</v>
      </c>
      <c r="E4625" s="196" t="s">
        <v>176</v>
      </c>
      <c r="F4625" s="196" t="s">
        <v>7</v>
      </c>
      <c r="G4625" s="196" t="s">
        <v>209</v>
      </c>
      <c r="H4625" s="196">
        <v>7</v>
      </c>
      <c r="I4625" s="196"/>
      <c r="J4625" s="196"/>
      <c r="K4625" s="448"/>
      <c r="L4625" s="196"/>
      <c r="M4625" s="196"/>
      <c r="N4625" s="216">
        <v>0</v>
      </c>
      <c r="O4625" s="216">
        <v>0</v>
      </c>
      <c r="P4625" s="216">
        <v>0</v>
      </c>
      <c r="Q4625" s="335">
        <v>0</v>
      </c>
      <c r="R4625" s="234"/>
    </row>
    <row r="4626" spans="2:18" x14ac:dyDescent="0.25">
      <c r="B4626" s="232">
        <v>4621</v>
      </c>
      <c r="C4626" s="315">
        <v>45570</v>
      </c>
      <c r="D4626" s="195" t="s">
        <v>175</v>
      </c>
      <c r="E4626" s="196" t="s">
        <v>176</v>
      </c>
      <c r="F4626" s="196" t="s">
        <v>7</v>
      </c>
      <c r="G4626" s="196" t="s">
        <v>209</v>
      </c>
      <c r="H4626" s="196">
        <v>7</v>
      </c>
      <c r="I4626" s="196"/>
      <c r="J4626" s="196"/>
      <c r="K4626" s="448"/>
      <c r="L4626" s="196"/>
      <c r="M4626" s="196"/>
      <c r="N4626" s="216">
        <v>0</v>
      </c>
      <c r="O4626" s="216">
        <v>0</v>
      </c>
      <c r="P4626" s="216">
        <v>0</v>
      </c>
      <c r="Q4626" s="335">
        <v>0</v>
      </c>
      <c r="R4626" s="234"/>
    </row>
    <row r="4627" spans="2:18" x14ac:dyDescent="0.25">
      <c r="B4627" s="232">
        <v>4622</v>
      </c>
      <c r="C4627" s="315">
        <v>45570</v>
      </c>
      <c r="D4627" s="195" t="s">
        <v>171</v>
      </c>
      <c r="E4627" s="196" t="s">
        <v>159</v>
      </c>
      <c r="F4627" s="196" t="s">
        <v>7</v>
      </c>
      <c r="G4627" s="196" t="s">
        <v>159</v>
      </c>
      <c r="H4627" s="196">
        <v>11.2</v>
      </c>
      <c r="I4627" s="196"/>
      <c r="J4627" s="196"/>
      <c r="K4627" s="448"/>
      <c r="L4627" s="196"/>
      <c r="M4627" s="196"/>
      <c r="N4627" s="216">
        <v>0</v>
      </c>
      <c r="O4627" s="216">
        <v>0</v>
      </c>
      <c r="P4627" s="216">
        <v>0</v>
      </c>
      <c r="Q4627" s="335">
        <v>0</v>
      </c>
      <c r="R4627" s="234"/>
    </row>
    <row r="4628" spans="2:18" x14ac:dyDescent="0.25">
      <c r="B4628" s="232">
        <v>4623</v>
      </c>
      <c r="C4628" s="315">
        <v>45570</v>
      </c>
      <c r="D4628" s="195" t="s">
        <v>150</v>
      </c>
      <c r="E4628" s="196" t="s">
        <v>92</v>
      </c>
      <c r="F4628" s="196" t="s">
        <v>63</v>
      </c>
      <c r="G4628" s="196" t="s">
        <v>210</v>
      </c>
      <c r="H4628" s="196">
        <v>4.1500000000000004</v>
      </c>
      <c r="I4628" s="196" t="s">
        <v>215</v>
      </c>
      <c r="J4628" s="196">
        <v>23</v>
      </c>
      <c r="K4628" s="448"/>
      <c r="L4628" s="196"/>
      <c r="M4628" s="196"/>
      <c r="N4628" s="216">
        <v>0</v>
      </c>
      <c r="O4628" s="216">
        <v>109.7675</v>
      </c>
      <c r="P4628" s="216">
        <v>0</v>
      </c>
      <c r="Q4628" s="335">
        <v>0</v>
      </c>
      <c r="R4628" s="234"/>
    </row>
    <row r="4629" spans="2:18" x14ac:dyDescent="0.25">
      <c r="B4629" s="232">
        <v>4624</v>
      </c>
      <c r="C4629" s="315">
        <v>45570</v>
      </c>
      <c r="D4629" s="195" t="s">
        <v>148</v>
      </c>
      <c r="E4629" s="196" t="s">
        <v>92</v>
      </c>
      <c r="F4629" s="196" t="s">
        <v>63</v>
      </c>
      <c r="G4629" s="196" t="s">
        <v>210</v>
      </c>
      <c r="H4629" s="196">
        <v>4.1500000000000004</v>
      </c>
      <c r="I4629" s="196" t="s">
        <v>215</v>
      </c>
      <c r="J4629" s="196">
        <v>16</v>
      </c>
      <c r="K4629" s="448"/>
      <c r="L4629" s="196"/>
      <c r="M4629" s="196"/>
      <c r="N4629" s="216">
        <v>0</v>
      </c>
      <c r="O4629" s="216">
        <v>76.36</v>
      </c>
      <c r="P4629" s="216">
        <v>0</v>
      </c>
      <c r="Q4629" s="335">
        <v>0</v>
      </c>
      <c r="R4629" s="234"/>
    </row>
    <row r="4630" spans="2:18" x14ac:dyDescent="0.25">
      <c r="B4630" s="232">
        <v>4625</v>
      </c>
      <c r="C4630" s="315">
        <v>45570</v>
      </c>
      <c r="D4630" s="195" t="s">
        <v>177</v>
      </c>
      <c r="E4630" s="196" t="s">
        <v>159</v>
      </c>
      <c r="F4630" s="196" t="s">
        <v>8</v>
      </c>
      <c r="G4630" s="196" t="s">
        <v>159</v>
      </c>
      <c r="H4630" s="196">
        <v>11.6</v>
      </c>
      <c r="I4630" s="196" t="s">
        <v>66</v>
      </c>
      <c r="J4630" s="196">
        <v>4</v>
      </c>
      <c r="K4630" s="448"/>
      <c r="L4630" s="196"/>
      <c r="M4630" s="196"/>
      <c r="N4630" s="216">
        <v>0</v>
      </c>
      <c r="O4630" s="216">
        <v>0</v>
      </c>
      <c r="P4630" s="216">
        <v>46.4</v>
      </c>
      <c r="Q4630" s="335">
        <v>0</v>
      </c>
      <c r="R4630" s="234"/>
    </row>
    <row r="4631" spans="2:18" x14ac:dyDescent="0.25">
      <c r="B4631" s="232">
        <v>4626</v>
      </c>
      <c r="C4631" s="315">
        <v>45570</v>
      </c>
      <c r="D4631" s="195" t="s">
        <v>139</v>
      </c>
      <c r="E4631" s="196" t="s">
        <v>92</v>
      </c>
      <c r="F4631" s="196" t="s">
        <v>2</v>
      </c>
      <c r="G4631" s="196" t="s">
        <v>209</v>
      </c>
      <c r="H4631" s="196">
        <v>7</v>
      </c>
      <c r="I4631" s="196" t="s">
        <v>214</v>
      </c>
      <c r="J4631" s="196">
        <v>35</v>
      </c>
      <c r="K4631" s="448"/>
      <c r="L4631" s="196"/>
      <c r="M4631" s="196"/>
      <c r="N4631" s="216">
        <v>245</v>
      </c>
      <c r="O4631" s="216">
        <v>0</v>
      </c>
      <c r="P4631" s="216">
        <v>0</v>
      </c>
      <c r="Q4631" s="335">
        <v>0</v>
      </c>
      <c r="R4631" s="234"/>
    </row>
    <row r="4632" spans="2:18" x14ac:dyDescent="0.25">
      <c r="B4632" s="232">
        <v>4627</v>
      </c>
      <c r="C4632" s="315">
        <v>45570</v>
      </c>
      <c r="D4632" s="195" t="s">
        <v>140</v>
      </c>
      <c r="E4632" s="196" t="s">
        <v>92</v>
      </c>
      <c r="F4632" s="196" t="s">
        <v>2</v>
      </c>
      <c r="G4632" s="196" t="s">
        <v>209</v>
      </c>
      <c r="H4632" s="196">
        <v>7</v>
      </c>
      <c r="I4632" s="196" t="s">
        <v>214</v>
      </c>
      <c r="J4632" s="196">
        <v>35</v>
      </c>
      <c r="K4632" s="448"/>
      <c r="L4632" s="196"/>
      <c r="M4632" s="196"/>
      <c r="N4632" s="216">
        <v>245</v>
      </c>
      <c r="O4632" s="216">
        <v>0</v>
      </c>
      <c r="P4632" s="216">
        <v>0</v>
      </c>
      <c r="Q4632" s="335">
        <v>0</v>
      </c>
      <c r="R4632" s="234"/>
    </row>
    <row r="4633" spans="2:18" x14ac:dyDescent="0.25">
      <c r="B4633" s="232">
        <v>4628</v>
      </c>
      <c r="C4633" s="315">
        <v>45570</v>
      </c>
      <c r="D4633" s="195" t="s">
        <v>141</v>
      </c>
      <c r="E4633" s="196" t="s">
        <v>92</v>
      </c>
      <c r="F4633" s="196" t="s">
        <v>2</v>
      </c>
      <c r="G4633" s="196" t="s">
        <v>209</v>
      </c>
      <c r="H4633" s="196">
        <v>7</v>
      </c>
      <c r="I4633" s="196" t="s">
        <v>214</v>
      </c>
      <c r="J4633" s="196">
        <v>0</v>
      </c>
      <c r="K4633" s="448"/>
      <c r="L4633" s="196"/>
      <c r="M4633" s="196"/>
      <c r="N4633" s="216">
        <v>0</v>
      </c>
      <c r="O4633" s="216">
        <v>0</v>
      </c>
      <c r="P4633" s="216">
        <v>0</v>
      </c>
      <c r="Q4633" s="335">
        <v>0</v>
      </c>
      <c r="R4633" s="234"/>
    </row>
    <row r="4634" spans="2:18" x14ac:dyDescent="0.25">
      <c r="B4634" s="232">
        <v>4629</v>
      </c>
      <c r="C4634" s="315">
        <v>45570</v>
      </c>
      <c r="D4634" s="195" t="s">
        <v>252</v>
      </c>
      <c r="E4634" s="196" t="s">
        <v>92</v>
      </c>
      <c r="F4634" s="196" t="s">
        <v>2</v>
      </c>
      <c r="G4634" s="196" t="s">
        <v>209</v>
      </c>
      <c r="H4634" s="196">
        <v>7</v>
      </c>
      <c r="I4634" s="196" t="s">
        <v>214</v>
      </c>
      <c r="J4634" s="196">
        <v>35</v>
      </c>
      <c r="K4634" s="448"/>
      <c r="L4634" s="196"/>
      <c r="M4634" s="196"/>
      <c r="N4634" s="216">
        <v>245</v>
      </c>
      <c r="O4634" s="216">
        <v>0</v>
      </c>
      <c r="P4634" s="216">
        <v>0</v>
      </c>
      <c r="Q4634" s="335">
        <v>0</v>
      </c>
      <c r="R4634" s="234"/>
    </row>
    <row r="4635" spans="2:18" x14ac:dyDescent="0.25">
      <c r="B4635" s="232">
        <v>4630</v>
      </c>
      <c r="C4635" s="315">
        <v>45570</v>
      </c>
      <c r="D4635" s="195" t="s">
        <v>259</v>
      </c>
      <c r="E4635" s="196" t="s">
        <v>92</v>
      </c>
      <c r="F4635" s="196" t="s">
        <v>2</v>
      </c>
      <c r="G4635" s="196" t="s">
        <v>209</v>
      </c>
      <c r="H4635" s="196">
        <v>7</v>
      </c>
      <c r="I4635" s="196" t="s">
        <v>214</v>
      </c>
      <c r="J4635" s="196">
        <v>35</v>
      </c>
      <c r="K4635" s="448"/>
      <c r="L4635" s="196"/>
      <c r="M4635" s="196"/>
      <c r="N4635" s="216">
        <v>245</v>
      </c>
      <c r="O4635" s="216">
        <v>0</v>
      </c>
      <c r="P4635" s="216">
        <v>0</v>
      </c>
      <c r="Q4635" s="335">
        <v>0</v>
      </c>
      <c r="R4635" s="234"/>
    </row>
    <row r="4636" spans="2:18" x14ac:dyDescent="0.25">
      <c r="B4636" s="232">
        <v>4631</v>
      </c>
      <c r="C4636" s="315">
        <v>45570</v>
      </c>
      <c r="D4636" s="195" t="s">
        <v>260</v>
      </c>
      <c r="E4636" s="196" t="s">
        <v>92</v>
      </c>
      <c r="F4636" s="196" t="s">
        <v>2</v>
      </c>
      <c r="G4636" s="196" t="s">
        <v>209</v>
      </c>
      <c r="H4636" s="196">
        <v>7</v>
      </c>
      <c r="I4636" s="196" t="s">
        <v>214</v>
      </c>
      <c r="J4636" s="196">
        <v>35</v>
      </c>
      <c r="K4636" s="448"/>
      <c r="L4636" s="196"/>
      <c r="M4636" s="196"/>
      <c r="N4636" s="216">
        <v>245</v>
      </c>
      <c r="O4636" s="216">
        <v>0</v>
      </c>
      <c r="P4636" s="216">
        <v>0</v>
      </c>
      <c r="Q4636" s="335">
        <v>0</v>
      </c>
      <c r="R4636" s="234"/>
    </row>
    <row r="4637" spans="2:18" x14ac:dyDescent="0.25">
      <c r="B4637" s="232">
        <v>4632</v>
      </c>
      <c r="C4637" s="315">
        <v>45570</v>
      </c>
      <c r="D4637" s="195" t="s">
        <v>507</v>
      </c>
      <c r="E4637" s="196" t="s">
        <v>92</v>
      </c>
      <c r="F4637" s="196" t="s">
        <v>504</v>
      </c>
      <c r="G4637" s="196" t="s">
        <v>210</v>
      </c>
      <c r="H4637" s="196">
        <v>4.1500000000000004</v>
      </c>
      <c r="I4637" s="196" t="s">
        <v>215</v>
      </c>
      <c r="J4637" s="196">
        <v>39</v>
      </c>
      <c r="K4637" s="448"/>
      <c r="L4637" s="196"/>
      <c r="M4637" s="196"/>
      <c r="N4637" s="216">
        <v>0</v>
      </c>
      <c r="O4637" s="216">
        <v>186.1275</v>
      </c>
      <c r="P4637" s="216">
        <v>0</v>
      </c>
      <c r="Q4637" s="335">
        <v>0</v>
      </c>
      <c r="R4637" s="234"/>
    </row>
    <row r="4638" spans="2:18" x14ac:dyDescent="0.25">
      <c r="B4638" s="232">
        <v>4633</v>
      </c>
      <c r="C4638" s="315">
        <v>45570</v>
      </c>
      <c r="D4638" s="195" t="s">
        <v>379</v>
      </c>
      <c r="E4638" s="196" t="s">
        <v>269</v>
      </c>
      <c r="F4638" s="196" t="s">
        <v>381</v>
      </c>
      <c r="G4638" s="196" t="s">
        <v>210</v>
      </c>
      <c r="H4638" s="196">
        <v>4.1500000000000004</v>
      </c>
      <c r="I4638" s="196" t="s">
        <v>214</v>
      </c>
      <c r="J4638" s="196">
        <v>36</v>
      </c>
      <c r="K4638" s="448"/>
      <c r="L4638" s="196"/>
      <c r="M4638" s="196"/>
      <c r="N4638" s="216">
        <v>149.4</v>
      </c>
      <c r="O4638" s="216">
        <v>0</v>
      </c>
      <c r="P4638" s="216">
        <v>0</v>
      </c>
      <c r="Q4638" s="335">
        <v>0</v>
      </c>
      <c r="R4638" s="234"/>
    </row>
    <row r="4639" spans="2:18" x14ac:dyDescent="0.25">
      <c r="B4639" s="232">
        <v>4634</v>
      </c>
      <c r="C4639" s="315">
        <v>45570</v>
      </c>
      <c r="D4639" s="195" t="s">
        <v>380</v>
      </c>
      <c r="E4639" s="196" t="s">
        <v>269</v>
      </c>
      <c r="F4639" s="196" t="s">
        <v>381</v>
      </c>
      <c r="G4639" s="196" t="s">
        <v>210</v>
      </c>
      <c r="H4639" s="196">
        <v>4.1500000000000004</v>
      </c>
      <c r="I4639" s="196" t="s">
        <v>214</v>
      </c>
      <c r="J4639" s="196">
        <v>36</v>
      </c>
      <c r="K4639" s="448"/>
      <c r="L4639" s="196"/>
      <c r="M4639" s="196"/>
      <c r="N4639" s="216">
        <v>149.4</v>
      </c>
      <c r="O4639" s="216">
        <v>0</v>
      </c>
      <c r="P4639" s="216">
        <v>0</v>
      </c>
      <c r="Q4639" s="335">
        <v>0</v>
      </c>
      <c r="R4639" s="234"/>
    </row>
    <row r="4640" spans="2:18" x14ac:dyDescent="0.25">
      <c r="B4640" s="232">
        <v>4635</v>
      </c>
      <c r="C4640" s="315">
        <v>45570</v>
      </c>
      <c r="D4640" s="195" t="s">
        <v>489</v>
      </c>
      <c r="E4640" s="196" t="s">
        <v>269</v>
      </c>
      <c r="F4640" s="196" t="s">
        <v>381</v>
      </c>
      <c r="G4640" s="196" t="s">
        <v>210</v>
      </c>
      <c r="H4640" s="196">
        <v>4.1500000000000004</v>
      </c>
      <c r="I4640" s="196" t="s">
        <v>214</v>
      </c>
      <c r="J4640" s="196">
        <v>36</v>
      </c>
      <c r="K4640" s="448"/>
      <c r="L4640" s="196"/>
      <c r="M4640" s="196"/>
      <c r="N4640" s="216">
        <v>149.4</v>
      </c>
      <c r="O4640" s="216">
        <v>0</v>
      </c>
      <c r="P4640" s="216">
        <v>0</v>
      </c>
      <c r="Q4640" s="335">
        <v>0</v>
      </c>
      <c r="R4640" s="234"/>
    </row>
    <row r="4641" spans="2:18" x14ac:dyDescent="0.25">
      <c r="B4641" s="232">
        <v>4636</v>
      </c>
      <c r="C4641" s="315">
        <v>45570</v>
      </c>
      <c r="D4641" s="195" t="s">
        <v>96</v>
      </c>
      <c r="E4641" s="196" t="s">
        <v>159</v>
      </c>
      <c r="F4641" s="196" t="s">
        <v>1</v>
      </c>
      <c r="G4641" s="196" t="s">
        <v>159</v>
      </c>
      <c r="H4641" s="196">
        <v>11.8</v>
      </c>
      <c r="I4641" s="196" t="s">
        <v>66</v>
      </c>
      <c r="J4641" s="196">
        <v>4</v>
      </c>
      <c r="K4641" s="448"/>
      <c r="L4641" s="196"/>
      <c r="M4641" s="196"/>
      <c r="N4641" s="216">
        <v>0</v>
      </c>
      <c r="O4641" s="216">
        <v>0</v>
      </c>
      <c r="P4641" s="216">
        <v>47.2</v>
      </c>
      <c r="Q4641" s="335">
        <v>0</v>
      </c>
      <c r="R4641" s="234"/>
    </row>
    <row r="4642" spans="2:18" x14ac:dyDescent="0.25">
      <c r="B4642" s="232">
        <v>4637</v>
      </c>
      <c r="C4642" s="315">
        <v>45570</v>
      </c>
      <c r="D4642" s="195" t="s">
        <v>128</v>
      </c>
      <c r="E4642" s="196" t="s">
        <v>159</v>
      </c>
      <c r="F4642" s="196" t="s">
        <v>1</v>
      </c>
      <c r="G4642" s="196" t="s">
        <v>159</v>
      </c>
      <c r="H4642" s="196">
        <v>11.8</v>
      </c>
      <c r="I4642" s="196" t="s">
        <v>66</v>
      </c>
      <c r="J4642" s="196">
        <v>2</v>
      </c>
      <c r="K4642" s="448"/>
      <c r="L4642" s="196"/>
      <c r="M4642" s="196"/>
      <c r="N4642" s="216">
        <v>0</v>
      </c>
      <c r="O4642" s="216">
        <v>0</v>
      </c>
      <c r="P4642" s="216">
        <v>23.6</v>
      </c>
      <c r="Q4642" s="335">
        <v>0</v>
      </c>
      <c r="R4642" s="234"/>
    </row>
    <row r="4643" spans="2:18" x14ac:dyDescent="0.25">
      <c r="B4643" s="232">
        <v>4638</v>
      </c>
      <c r="C4643" s="315">
        <v>45570</v>
      </c>
      <c r="D4643" s="195" t="s">
        <v>467</v>
      </c>
      <c r="E4643" s="196" t="s">
        <v>159</v>
      </c>
      <c r="F4643" s="196" t="s">
        <v>63</v>
      </c>
      <c r="G4643" s="196" t="s">
        <v>159</v>
      </c>
      <c r="H4643" s="196">
        <v>13</v>
      </c>
      <c r="I4643" s="196" t="s">
        <v>66</v>
      </c>
      <c r="J4643" s="196">
        <v>4</v>
      </c>
      <c r="K4643" s="448"/>
      <c r="L4643" s="196"/>
      <c r="M4643" s="196"/>
      <c r="N4643" s="216">
        <v>0</v>
      </c>
      <c r="O4643" s="216">
        <v>0</v>
      </c>
      <c r="P4643" s="216">
        <v>52</v>
      </c>
      <c r="Q4643" s="335">
        <v>0</v>
      </c>
      <c r="R4643" s="234"/>
    </row>
    <row r="4644" spans="2:18" x14ac:dyDescent="0.25">
      <c r="B4644" s="314">
        <v>4639</v>
      </c>
      <c r="C4644" s="315">
        <v>45571</v>
      </c>
      <c r="D4644" s="316" t="s">
        <v>528</v>
      </c>
      <c r="E4644" s="198" t="s">
        <v>130</v>
      </c>
      <c r="F4644" s="198" t="s">
        <v>130</v>
      </c>
      <c r="G4644" s="198" t="s">
        <v>11</v>
      </c>
      <c r="H4644" s="198">
        <v>1</v>
      </c>
      <c r="I4644" s="198" t="s">
        <v>11</v>
      </c>
      <c r="J4644" s="198">
        <v>47</v>
      </c>
      <c r="K4644" s="450"/>
      <c r="L4644" s="198"/>
      <c r="M4644" s="198" t="s">
        <v>517</v>
      </c>
      <c r="N4644" s="218">
        <v>0</v>
      </c>
      <c r="O4644" s="218">
        <v>0</v>
      </c>
      <c r="P4644" s="218">
        <v>0</v>
      </c>
      <c r="Q4644" s="336">
        <v>0</v>
      </c>
      <c r="R4644" s="317"/>
    </row>
    <row r="4645" spans="2:18" x14ac:dyDescent="0.25">
      <c r="B4645" s="232">
        <v>4640</v>
      </c>
      <c r="C4645" s="406">
        <v>45571</v>
      </c>
      <c r="D4645" s="278" t="s">
        <v>505</v>
      </c>
      <c r="E4645" s="326" t="s">
        <v>130</v>
      </c>
      <c r="F4645" s="326" t="s">
        <v>130</v>
      </c>
      <c r="G4645" s="326" t="s">
        <v>304</v>
      </c>
      <c r="H4645" s="326">
        <v>1</v>
      </c>
      <c r="I4645" s="196" t="s">
        <v>303</v>
      </c>
      <c r="J4645" s="196">
        <v>65</v>
      </c>
      <c r="K4645" s="448"/>
      <c r="L4645" s="196"/>
      <c r="M4645" s="196" t="s">
        <v>514</v>
      </c>
      <c r="N4645" s="216">
        <v>0</v>
      </c>
      <c r="O4645" s="216">
        <v>0</v>
      </c>
      <c r="P4645" s="216">
        <v>0</v>
      </c>
      <c r="Q4645" s="335">
        <v>0</v>
      </c>
      <c r="R4645" s="234"/>
    </row>
    <row r="4646" spans="2:18" x14ac:dyDescent="0.25">
      <c r="B4646" s="232">
        <v>4641</v>
      </c>
      <c r="C4646" s="406">
        <v>45571</v>
      </c>
      <c r="D4646" s="195" t="s">
        <v>474</v>
      </c>
      <c r="E4646" s="326" t="s">
        <v>92</v>
      </c>
      <c r="F4646" s="326" t="s">
        <v>470</v>
      </c>
      <c r="G4646" s="326" t="s">
        <v>210</v>
      </c>
      <c r="H4646" s="326">
        <v>4.2</v>
      </c>
      <c r="I4646" s="196" t="s">
        <v>215</v>
      </c>
      <c r="J4646" s="196">
        <v>37</v>
      </c>
      <c r="K4646" s="448"/>
      <c r="L4646" s="196"/>
      <c r="M4646" s="196"/>
      <c r="N4646" s="218">
        <v>0</v>
      </c>
      <c r="O4646" s="218">
        <v>178.70999999999998</v>
      </c>
      <c r="P4646" s="218">
        <v>0</v>
      </c>
      <c r="Q4646" s="336">
        <v>0</v>
      </c>
      <c r="R4646" s="234"/>
    </row>
    <row r="4647" spans="2:18" x14ac:dyDescent="0.25">
      <c r="B4647" s="232">
        <v>4642</v>
      </c>
      <c r="C4647" s="406">
        <v>45571</v>
      </c>
      <c r="D4647" s="278" t="s">
        <v>475</v>
      </c>
      <c r="E4647" s="326" t="s">
        <v>92</v>
      </c>
      <c r="F4647" s="326" t="s">
        <v>470</v>
      </c>
      <c r="G4647" s="326" t="s">
        <v>210</v>
      </c>
      <c r="H4647" s="326">
        <v>4.2</v>
      </c>
      <c r="I4647" s="196" t="s">
        <v>215</v>
      </c>
      <c r="J4647" s="196">
        <v>38</v>
      </c>
      <c r="K4647" s="448"/>
      <c r="L4647" s="196"/>
      <c r="M4647" s="196"/>
      <c r="N4647" s="216">
        <v>0</v>
      </c>
      <c r="O4647" s="216">
        <v>183.54</v>
      </c>
      <c r="P4647" s="216">
        <v>0</v>
      </c>
      <c r="Q4647" s="335">
        <v>0</v>
      </c>
      <c r="R4647" s="234"/>
    </row>
    <row r="4648" spans="2:18" x14ac:dyDescent="0.25">
      <c r="B4648" s="232">
        <v>4643</v>
      </c>
      <c r="C4648" s="406">
        <v>45571</v>
      </c>
      <c r="D4648" s="195" t="s">
        <v>476</v>
      </c>
      <c r="E4648" s="326" t="s">
        <v>92</v>
      </c>
      <c r="F4648" s="326" t="s">
        <v>470</v>
      </c>
      <c r="G4648" s="326" t="s">
        <v>210</v>
      </c>
      <c r="H4648" s="326">
        <v>4.2</v>
      </c>
      <c r="I4648" s="196" t="s">
        <v>215</v>
      </c>
      <c r="J4648" s="196">
        <v>36</v>
      </c>
      <c r="K4648" s="448"/>
      <c r="L4648" s="196"/>
      <c r="M4648" s="196"/>
      <c r="N4648" s="218">
        <v>0</v>
      </c>
      <c r="O4648" s="218">
        <v>173.88</v>
      </c>
      <c r="P4648" s="218">
        <v>0</v>
      </c>
      <c r="Q4648" s="336">
        <v>0</v>
      </c>
      <c r="R4648" s="234"/>
    </row>
    <row r="4649" spans="2:18" x14ac:dyDescent="0.25">
      <c r="B4649" s="232">
        <v>4644</v>
      </c>
      <c r="C4649" s="406">
        <v>45571</v>
      </c>
      <c r="D4649" s="278" t="s">
        <v>477</v>
      </c>
      <c r="E4649" s="326" t="s">
        <v>92</v>
      </c>
      <c r="F4649" s="326" t="s">
        <v>470</v>
      </c>
      <c r="G4649" s="326" t="s">
        <v>210</v>
      </c>
      <c r="H4649" s="326">
        <v>4.2</v>
      </c>
      <c r="I4649" s="196"/>
      <c r="J4649" s="196">
        <v>0</v>
      </c>
      <c r="K4649" s="448"/>
      <c r="L4649" s="196"/>
      <c r="M4649" s="196"/>
      <c r="N4649" s="216">
        <v>0</v>
      </c>
      <c r="O4649" s="216">
        <v>0</v>
      </c>
      <c r="P4649" s="216">
        <v>0</v>
      </c>
      <c r="Q4649" s="335">
        <v>0</v>
      </c>
      <c r="R4649" s="234"/>
    </row>
    <row r="4650" spans="2:18" x14ac:dyDescent="0.25">
      <c r="B4650" s="232">
        <v>4645</v>
      </c>
      <c r="C4650" s="406">
        <v>45571</v>
      </c>
      <c r="D4650" s="195" t="s">
        <v>116</v>
      </c>
      <c r="E4650" s="326" t="s">
        <v>92</v>
      </c>
      <c r="F4650" s="326" t="s">
        <v>1</v>
      </c>
      <c r="G4650" s="326" t="s">
        <v>209</v>
      </c>
      <c r="H4650" s="326">
        <v>6.65</v>
      </c>
      <c r="I4650" s="196"/>
      <c r="J4650" s="196">
        <v>0</v>
      </c>
      <c r="K4650" s="448"/>
      <c r="L4650" s="196"/>
      <c r="M4650" s="196"/>
      <c r="N4650" s="218">
        <v>0</v>
      </c>
      <c r="O4650" s="218">
        <v>0</v>
      </c>
      <c r="P4650" s="218">
        <v>0</v>
      </c>
      <c r="Q4650" s="336">
        <v>0</v>
      </c>
      <c r="R4650" s="234"/>
    </row>
    <row r="4651" spans="2:18" x14ac:dyDescent="0.25">
      <c r="B4651" s="232">
        <v>4646</v>
      </c>
      <c r="C4651" s="406">
        <v>45571</v>
      </c>
      <c r="D4651" s="278" t="s">
        <v>94</v>
      </c>
      <c r="E4651" s="326" t="s">
        <v>92</v>
      </c>
      <c r="F4651" s="326" t="s">
        <v>1</v>
      </c>
      <c r="G4651" s="326" t="s">
        <v>209</v>
      </c>
      <c r="H4651" s="326">
        <v>6.65</v>
      </c>
      <c r="I4651" s="196" t="s">
        <v>215</v>
      </c>
      <c r="J4651" s="196">
        <v>7</v>
      </c>
      <c r="K4651" s="448"/>
      <c r="L4651" s="196"/>
      <c r="M4651" s="196"/>
      <c r="N4651" s="216">
        <v>0</v>
      </c>
      <c r="O4651" s="216">
        <v>53.532499999999999</v>
      </c>
      <c r="P4651" s="216">
        <v>0</v>
      </c>
      <c r="Q4651" s="335">
        <v>0</v>
      </c>
      <c r="R4651" s="234"/>
    </row>
    <row r="4652" spans="2:18" x14ac:dyDescent="0.25">
      <c r="B4652" s="232">
        <v>4647</v>
      </c>
      <c r="C4652" s="406">
        <v>45571</v>
      </c>
      <c r="D4652" s="278" t="s">
        <v>94</v>
      </c>
      <c r="E4652" s="326" t="s">
        <v>92</v>
      </c>
      <c r="F4652" s="326" t="s">
        <v>1</v>
      </c>
      <c r="G4652" s="326" t="s">
        <v>209</v>
      </c>
      <c r="H4652" s="326">
        <v>6.65</v>
      </c>
      <c r="I4652" s="196" t="s">
        <v>215</v>
      </c>
      <c r="J4652" s="196">
        <v>20</v>
      </c>
      <c r="K4652" s="448"/>
      <c r="L4652" s="196"/>
      <c r="M4652" s="196"/>
      <c r="N4652" s="216">
        <v>0</v>
      </c>
      <c r="O4652" s="216">
        <v>152.94999999999999</v>
      </c>
      <c r="P4652" s="216">
        <v>0</v>
      </c>
      <c r="Q4652" s="335">
        <v>0</v>
      </c>
      <c r="R4652" s="234"/>
    </row>
    <row r="4653" spans="2:18" x14ac:dyDescent="0.25">
      <c r="B4653" s="232">
        <v>4648</v>
      </c>
      <c r="C4653" s="406">
        <v>45571</v>
      </c>
      <c r="D4653" s="195" t="s">
        <v>91</v>
      </c>
      <c r="E4653" s="326" t="s">
        <v>92</v>
      </c>
      <c r="F4653" s="326" t="s">
        <v>1</v>
      </c>
      <c r="G4653" s="326" t="s">
        <v>209</v>
      </c>
      <c r="H4653" s="326">
        <v>6.65</v>
      </c>
      <c r="I4653" s="196" t="s">
        <v>284</v>
      </c>
      <c r="J4653" s="196">
        <v>20</v>
      </c>
      <c r="K4653" s="448"/>
      <c r="L4653" s="196"/>
      <c r="M4653" s="196"/>
      <c r="N4653" s="216">
        <f t="shared" ref="N4653:N4654" si="321">IF(I4653=$N$5,J4653*H4653,0)</f>
        <v>0</v>
      </c>
      <c r="O4653" s="216">
        <f t="shared" ref="O4653:O4654" si="322">IF(I4653=$O$5,J4653*H4653,0)*1.15</f>
        <v>0</v>
      </c>
      <c r="P4653" s="216">
        <f t="shared" ref="P4653:P4654" si="323">IF(I4653=$P$5,J4653*H4653,0)</f>
        <v>0</v>
      </c>
      <c r="Q4653" s="335">
        <f t="shared" ref="Q4653:Q4654" si="324">IF(I4653=$Q$5,J4653*H4653,0)</f>
        <v>0</v>
      </c>
      <c r="R4653" s="234"/>
    </row>
    <row r="4654" spans="2:18" x14ac:dyDescent="0.25">
      <c r="B4654" s="232">
        <v>4649</v>
      </c>
      <c r="C4654" s="406">
        <v>45571</v>
      </c>
      <c r="D4654" s="195" t="s">
        <v>91</v>
      </c>
      <c r="E4654" s="326" t="s">
        <v>92</v>
      </c>
      <c r="F4654" s="326" t="s">
        <v>1</v>
      </c>
      <c r="G4654" s="326" t="s">
        <v>209</v>
      </c>
      <c r="H4654" s="326">
        <v>6.65</v>
      </c>
      <c r="I4654" s="196" t="s">
        <v>247</v>
      </c>
      <c r="J4654" s="196">
        <v>8</v>
      </c>
      <c r="K4654" s="448">
        <v>717767</v>
      </c>
      <c r="L4654" s="196"/>
      <c r="M4654" s="196" t="s">
        <v>514</v>
      </c>
      <c r="N4654" s="216">
        <f t="shared" si="321"/>
        <v>0</v>
      </c>
      <c r="O4654" s="216">
        <f t="shared" si="322"/>
        <v>0</v>
      </c>
      <c r="P4654" s="216">
        <f t="shared" si="323"/>
        <v>0</v>
      </c>
      <c r="Q4654" s="335">
        <f t="shared" si="324"/>
        <v>53.2</v>
      </c>
      <c r="R4654" s="234"/>
    </row>
    <row r="4655" spans="2:18" x14ac:dyDescent="0.25">
      <c r="B4655" s="232">
        <v>4650</v>
      </c>
      <c r="C4655" s="406">
        <v>45571</v>
      </c>
      <c r="D4655" s="278" t="s">
        <v>154</v>
      </c>
      <c r="E4655" s="326" t="s">
        <v>92</v>
      </c>
      <c r="F4655" s="326" t="s">
        <v>62</v>
      </c>
      <c r="G4655" s="326" t="s">
        <v>210</v>
      </c>
      <c r="H4655" s="326">
        <v>4.1500000000000004</v>
      </c>
      <c r="I4655" s="196" t="s">
        <v>215</v>
      </c>
      <c r="J4655" s="196">
        <v>41</v>
      </c>
      <c r="K4655" s="448"/>
      <c r="L4655" s="196"/>
      <c r="M4655" s="196"/>
      <c r="N4655" s="216">
        <v>0</v>
      </c>
      <c r="O4655" s="216">
        <v>195.67249999999999</v>
      </c>
      <c r="P4655" s="216">
        <v>0</v>
      </c>
      <c r="Q4655" s="335">
        <v>0</v>
      </c>
      <c r="R4655" s="234"/>
    </row>
    <row r="4656" spans="2:18" x14ac:dyDescent="0.25">
      <c r="B4656" s="232">
        <v>4651</v>
      </c>
      <c r="C4656" s="406">
        <v>45571</v>
      </c>
      <c r="D4656" s="195" t="s">
        <v>155</v>
      </c>
      <c r="E4656" s="326" t="s">
        <v>92</v>
      </c>
      <c r="F4656" s="326" t="s">
        <v>62</v>
      </c>
      <c r="G4656" s="326" t="s">
        <v>210</v>
      </c>
      <c r="H4656" s="326">
        <v>4.1500000000000004</v>
      </c>
      <c r="I4656" s="196" t="s">
        <v>215</v>
      </c>
      <c r="J4656" s="196">
        <v>41</v>
      </c>
      <c r="K4656" s="448"/>
      <c r="L4656" s="196"/>
      <c r="M4656" s="196"/>
      <c r="N4656" s="216">
        <v>0</v>
      </c>
      <c r="O4656" s="216">
        <v>195.67249999999999</v>
      </c>
      <c r="P4656" s="216">
        <v>0</v>
      </c>
      <c r="Q4656" s="335">
        <v>0</v>
      </c>
      <c r="R4656" s="234"/>
    </row>
    <row r="4657" spans="2:18" x14ac:dyDescent="0.25">
      <c r="B4657" s="232">
        <v>4652</v>
      </c>
      <c r="C4657" s="406">
        <v>45571</v>
      </c>
      <c r="D4657" s="278" t="s">
        <v>426</v>
      </c>
      <c r="E4657" s="326" t="s">
        <v>159</v>
      </c>
      <c r="F4657" s="326" t="s">
        <v>381</v>
      </c>
      <c r="G4657" s="326" t="s">
        <v>159</v>
      </c>
      <c r="H4657" s="326">
        <v>10</v>
      </c>
      <c r="I4657" s="196"/>
      <c r="J4657" s="196">
        <v>0</v>
      </c>
      <c r="K4657" s="448"/>
      <c r="L4657" s="196"/>
      <c r="M4657" s="196"/>
      <c r="N4657" s="216">
        <v>0</v>
      </c>
      <c r="O4657" s="216">
        <v>0</v>
      </c>
      <c r="P4657" s="216">
        <v>0</v>
      </c>
      <c r="Q4657" s="335">
        <v>0</v>
      </c>
      <c r="R4657" s="234"/>
    </row>
    <row r="4658" spans="2:18" x14ac:dyDescent="0.25">
      <c r="B4658" s="232">
        <v>4653</v>
      </c>
      <c r="C4658" s="406">
        <v>45571</v>
      </c>
      <c r="D4658" s="195" t="s">
        <v>277</v>
      </c>
      <c r="E4658" s="326" t="s">
        <v>176</v>
      </c>
      <c r="F4658" s="326" t="s">
        <v>7</v>
      </c>
      <c r="G4658" s="326" t="s">
        <v>209</v>
      </c>
      <c r="H4658" s="326">
        <v>7</v>
      </c>
      <c r="I4658" s="196" t="s">
        <v>214</v>
      </c>
      <c r="J4658" s="196">
        <v>47</v>
      </c>
      <c r="K4658" s="448"/>
      <c r="L4658" s="196"/>
      <c r="M4658" s="196"/>
      <c r="N4658" s="218">
        <v>329</v>
      </c>
      <c r="O4658" s="218">
        <v>0</v>
      </c>
      <c r="P4658" s="218">
        <v>0</v>
      </c>
      <c r="Q4658" s="336">
        <v>0</v>
      </c>
      <c r="R4658" s="234"/>
    </row>
    <row r="4659" spans="2:18" x14ac:dyDescent="0.25">
      <c r="B4659" s="232">
        <v>4654</v>
      </c>
      <c r="C4659" s="406">
        <v>45571</v>
      </c>
      <c r="D4659" s="278" t="s">
        <v>261</v>
      </c>
      <c r="E4659" s="326" t="s">
        <v>269</v>
      </c>
      <c r="F4659" s="326" t="s">
        <v>7</v>
      </c>
      <c r="G4659" s="326" t="s">
        <v>210</v>
      </c>
      <c r="H4659" s="326">
        <v>5</v>
      </c>
      <c r="I4659" s="196"/>
      <c r="J4659" s="196">
        <v>0</v>
      </c>
      <c r="K4659" s="448"/>
      <c r="L4659" s="196"/>
      <c r="M4659" s="196"/>
      <c r="N4659" s="216">
        <v>0</v>
      </c>
      <c r="O4659" s="216">
        <v>0</v>
      </c>
      <c r="P4659" s="216">
        <v>0</v>
      </c>
      <c r="Q4659" s="335">
        <v>0</v>
      </c>
      <c r="R4659" s="234"/>
    </row>
    <row r="4660" spans="2:18" x14ac:dyDescent="0.25">
      <c r="B4660" s="232">
        <v>4655</v>
      </c>
      <c r="C4660" s="406">
        <v>45571</v>
      </c>
      <c r="D4660" s="195" t="s">
        <v>254</v>
      </c>
      <c r="E4660" s="326" t="s">
        <v>159</v>
      </c>
      <c r="F4660" s="326" t="s">
        <v>7</v>
      </c>
      <c r="G4660" s="326" t="s">
        <v>159</v>
      </c>
      <c r="H4660" s="326">
        <v>10</v>
      </c>
      <c r="I4660" s="196" t="s">
        <v>66</v>
      </c>
      <c r="J4660" s="196">
        <v>4</v>
      </c>
      <c r="K4660" s="448"/>
      <c r="L4660" s="196"/>
      <c r="M4660" s="196"/>
      <c r="N4660" s="218">
        <v>0</v>
      </c>
      <c r="O4660" s="218">
        <v>0</v>
      </c>
      <c r="P4660" s="218">
        <v>40</v>
      </c>
      <c r="Q4660" s="336">
        <v>0</v>
      </c>
      <c r="R4660" s="234"/>
    </row>
    <row r="4661" spans="2:18" x14ac:dyDescent="0.25">
      <c r="B4661" s="232">
        <v>4656</v>
      </c>
      <c r="C4661" s="406">
        <v>45571</v>
      </c>
      <c r="D4661" s="278" t="s">
        <v>352</v>
      </c>
      <c r="E4661" s="326" t="s">
        <v>176</v>
      </c>
      <c r="F4661" s="326" t="s">
        <v>7</v>
      </c>
      <c r="G4661" s="326" t="s">
        <v>209</v>
      </c>
      <c r="H4661" s="326">
        <v>7</v>
      </c>
      <c r="I4661" s="196"/>
      <c r="J4661" s="196">
        <v>0</v>
      </c>
      <c r="K4661" s="448"/>
      <c r="L4661" s="196"/>
      <c r="M4661" s="196"/>
      <c r="N4661" s="216">
        <v>0</v>
      </c>
      <c r="O4661" s="216">
        <v>0</v>
      </c>
      <c r="P4661" s="216">
        <v>0</v>
      </c>
      <c r="Q4661" s="335">
        <v>0</v>
      </c>
      <c r="R4661" s="234"/>
    </row>
    <row r="4662" spans="2:18" x14ac:dyDescent="0.25">
      <c r="B4662" s="232">
        <v>4657</v>
      </c>
      <c r="C4662" s="406">
        <v>45571</v>
      </c>
      <c r="D4662" s="195" t="s">
        <v>175</v>
      </c>
      <c r="E4662" s="326" t="s">
        <v>176</v>
      </c>
      <c r="F4662" s="326" t="s">
        <v>7</v>
      </c>
      <c r="G4662" s="326" t="s">
        <v>209</v>
      </c>
      <c r="H4662" s="326">
        <v>7</v>
      </c>
      <c r="I4662" s="196"/>
      <c r="J4662" s="196">
        <v>0</v>
      </c>
      <c r="K4662" s="448"/>
      <c r="L4662" s="196"/>
      <c r="M4662" s="196"/>
      <c r="N4662" s="218">
        <v>0</v>
      </c>
      <c r="O4662" s="218">
        <v>0</v>
      </c>
      <c r="P4662" s="218">
        <v>0</v>
      </c>
      <c r="Q4662" s="336">
        <v>0</v>
      </c>
      <c r="R4662" s="234"/>
    </row>
    <row r="4663" spans="2:18" x14ac:dyDescent="0.25">
      <c r="B4663" s="232">
        <v>4658</v>
      </c>
      <c r="C4663" s="406">
        <v>45571</v>
      </c>
      <c r="D4663" s="278" t="s">
        <v>171</v>
      </c>
      <c r="E4663" s="326" t="s">
        <v>159</v>
      </c>
      <c r="F4663" s="326" t="s">
        <v>7</v>
      </c>
      <c r="G4663" s="326" t="s">
        <v>159</v>
      </c>
      <c r="H4663" s="326">
        <v>11.2</v>
      </c>
      <c r="I4663" s="196"/>
      <c r="J4663" s="196">
        <v>0</v>
      </c>
      <c r="K4663" s="448"/>
      <c r="L4663" s="196"/>
      <c r="M4663" s="196"/>
      <c r="N4663" s="216">
        <v>0</v>
      </c>
      <c r="O4663" s="216">
        <v>0</v>
      </c>
      <c r="P4663" s="216">
        <v>0</v>
      </c>
      <c r="Q4663" s="335">
        <v>0</v>
      </c>
      <c r="R4663" s="234"/>
    </row>
    <row r="4664" spans="2:18" x14ac:dyDescent="0.25">
      <c r="B4664" s="232">
        <v>4659</v>
      </c>
      <c r="C4664" s="406">
        <v>45571</v>
      </c>
      <c r="D4664" s="195" t="s">
        <v>150</v>
      </c>
      <c r="E4664" s="326" t="s">
        <v>92</v>
      </c>
      <c r="F4664" s="326" t="s">
        <v>63</v>
      </c>
      <c r="G4664" s="326" t="s">
        <v>210</v>
      </c>
      <c r="H4664" s="326">
        <v>4.1500000000000004</v>
      </c>
      <c r="I4664" s="196" t="s">
        <v>215</v>
      </c>
      <c r="J4664" s="196">
        <v>18</v>
      </c>
      <c r="K4664" s="448"/>
      <c r="L4664" s="196"/>
      <c r="M4664" s="196"/>
      <c r="N4664" s="218">
        <v>0</v>
      </c>
      <c r="O4664" s="218">
        <v>85.905000000000001</v>
      </c>
      <c r="P4664" s="218">
        <v>0</v>
      </c>
      <c r="Q4664" s="336">
        <v>0</v>
      </c>
      <c r="R4664" s="234"/>
    </row>
    <row r="4665" spans="2:18" x14ac:dyDescent="0.25">
      <c r="B4665" s="232">
        <v>4660</v>
      </c>
      <c r="C4665" s="406">
        <v>45571</v>
      </c>
      <c r="D4665" s="278" t="s">
        <v>148</v>
      </c>
      <c r="E4665" s="326" t="s">
        <v>92</v>
      </c>
      <c r="F4665" s="326" t="s">
        <v>63</v>
      </c>
      <c r="G4665" s="326" t="s">
        <v>210</v>
      </c>
      <c r="H4665" s="326">
        <v>4.1500000000000004</v>
      </c>
      <c r="I4665" s="196" t="s">
        <v>215</v>
      </c>
      <c r="J4665" s="196">
        <v>20</v>
      </c>
      <c r="K4665" s="448"/>
      <c r="L4665" s="196"/>
      <c r="M4665" s="196"/>
      <c r="N4665" s="216">
        <v>0</v>
      </c>
      <c r="O4665" s="216">
        <v>95.449999999999989</v>
      </c>
      <c r="P4665" s="216">
        <v>0</v>
      </c>
      <c r="Q4665" s="335">
        <v>0</v>
      </c>
      <c r="R4665" s="234"/>
    </row>
    <row r="4666" spans="2:18" x14ac:dyDescent="0.25">
      <c r="B4666" s="232">
        <v>4661</v>
      </c>
      <c r="C4666" s="406">
        <v>45571</v>
      </c>
      <c r="D4666" s="195" t="s">
        <v>177</v>
      </c>
      <c r="E4666" s="326" t="s">
        <v>159</v>
      </c>
      <c r="F4666" s="326" t="s">
        <v>8</v>
      </c>
      <c r="G4666" s="326" t="s">
        <v>159</v>
      </c>
      <c r="H4666" s="326">
        <v>11.6</v>
      </c>
      <c r="I4666" s="196"/>
      <c r="J4666" s="196">
        <v>0</v>
      </c>
      <c r="K4666" s="448"/>
      <c r="L4666" s="196"/>
      <c r="M4666" s="196"/>
      <c r="N4666" s="218">
        <v>0</v>
      </c>
      <c r="O4666" s="218">
        <v>0</v>
      </c>
      <c r="P4666" s="218">
        <v>0</v>
      </c>
      <c r="Q4666" s="336">
        <v>0</v>
      </c>
      <c r="R4666" s="234"/>
    </row>
    <row r="4667" spans="2:18" x14ac:dyDescent="0.25">
      <c r="B4667" s="232">
        <v>4662</v>
      </c>
      <c r="C4667" s="406">
        <v>45571</v>
      </c>
      <c r="D4667" s="278" t="s">
        <v>139</v>
      </c>
      <c r="E4667" s="326" t="s">
        <v>92</v>
      </c>
      <c r="F4667" s="326" t="s">
        <v>2</v>
      </c>
      <c r="G4667" s="326" t="s">
        <v>209</v>
      </c>
      <c r="H4667" s="326">
        <v>7</v>
      </c>
      <c r="I4667" s="196" t="s">
        <v>214</v>
      </c>
      <c r="J4667" s="196">
        <v>40</v>
      </c>
      <c r="K4667" s="448"/>
      <c r="L4667" s="196"/>
      <c r="M4667" s="196"/>
      <c r="N4667" s="216">
        <v>280</v>
      </c>
      <c r="O4667" s="216">
        <v>0</v>
      </c>
      <c r="P4667" s="216">
        <v>0</v>
      </c>
      <c r="Q4667" s="335">
        <v>0</v>
      </c>
      <c r="R4667" s="234"/>
    </row>
    <row r="4668" spans="2:18" x14ac:dyDescent="0.25">
      <c r="B4668" s="232">
        <v>4663</v>
      </c>
      <c r="C4668" s="406">
        <v>45571</v>
      </c>
      <c r="D4668" s="195" t="s">
        <v>140</v>
      </c>
      <c r="E4668" s="326" t="s">
        <v>92</v>
      </c>
      <c r="F4668" s="326" t="s">
        <v>2</v>
      </c>
      <c r="G4668" s="326" t="s">
        <v>209</v>
      </c>
      <c r="H4668" s="326">
        <v>7</v>
      </c>
      <c r="I4668" s="196" t="s">
        <v>214</v>
      </c>
      <c r="J4668" s="196">
        <v>41</v>
      </c>
      <c r="K4668" s="448"/>
      <c r="L4668" s="196"/>
      <c r="M4668" s="196"/>
      <c r="N4668" s="218">
        <v>287</v>
      </c>
      <c r="O4668" s="218">
        <v>0</v>
      </c>
      <c r="P4668" s="218">
        <v>0</v>
      </c>
      <c r="Q4668" s="336">
        <v>0</v>
      </c>
      <c r="R4668" s="234"/>
    </row>
    <row r="4669" spans="2:18" x14ac:dyDescent="0.25">
      <c r="B4669" s="232">
        <v>4664</v>
      </c>
      <c r="C4669" s="406">
        <v>45571</v>
      </c>
      <c r="D4669" s="278" t="s">
        <v>141</v>
      </c>
      <c r="E4669" s="326" t="s">
        <v>92</v>
      </c>
      <c r="F4669" s="326" t="s">
        <v>2</v>
      </c>
      <c r="G4669" s="326" t="s">
        <v>209</v>
      </c>
      <c r="H4669" s="326">
        <v>7</v>
      </c>
      <c r="I4669" s="196"/>
      <c r="J4669" s="196">
        <v>0</v>
      </c>
      <c r="K4669" s="448"/>
      <c r="L4669" s="196"/>
      <c r="M4669" s="196"/>
      <c r="N4669" s="216">
        <v>0</v>
      </c>
      <c r="O4669" s="216">
        <v>0</v>
      </c>
      <c r="P4669" s="216">
        <v>0</v>
      </c>
      <c r="Q4669" s="335">
        <v>0</v>
      </c>
      <c r="R4669" s="234"/>
    </row>
    <row r="4670" spans="2:18" x14ac:dyDescent="0.25">
      <c r="B4670" s="232">
        <v>4665</v>
      </c>
      <c r="C4670" s="406">
        <v>45571</v>
      </c>
      <c r="D4670" s="195" t="s">
        <v>252</v>
      </c>
      <c r="E4670" s="326" t="s">
        <v>92</v>
      </c>
      <c r="F4670" s="326" t="s">
        <v>2</v>
      </c>
      <c r="G4670" s="326" t="s">
        <v>209</v>
      </c>
      <c r="H4670" s="326">
        <v>7</v>
      </c>
      <c r="I4670" s="196" t="s">
        <v>214</v>
      </c>
      <c r="J4670" s="196">
        <v>26</v>
      </c>
      <c r="K4670" s="448"/>
      <c r="L4670" s="196"/>
      <c r="M4670" s="196"/>
      <c r="N4670" s="218">
        <v>182</v>
      </c>
      <c r="O4670" s="218">
        <v>0</v>
      </c>
      <c r="P4670" s="218">
        <v>0</v>
      </c>
      <c r="Q4670" s="336">
        <v>0</v>
      </c>
      <c r="R4670" s="234"/>
    </row>
    <row r="4671" spans="2:18" x14ac:dyDescent="0.25">
      <c r="B4671" s="232">
        <v>4666</v>
      </c>
      <c r="C4671" s="406">
        <v>45571</v>
      </c>
      <c r="D4671" s="278" t="s">
        <v>259</v>
      </c>
      <c r="E4671" s="326" t="s">
        <v>92</v>
      </c>
      <c r="F4671" s="326" t="s">
        <v>2</v>
      </c>
      <c r="G4671" s="326" t="s">
        <v>209</v>
      </c>
      <c r="H4671" s="326">
        <v>7</v>
      </c>
      <c r="I4671" s="196" t="s">
        <v>214</v>
      </c>
      <c r="J4671" s="196">
        <v>26</v>
      </c>
      <c r="K4671" s="448"/>
      <c r="L4671" s="196"/>
      <c r="M4671" s="196"/>
      <c r="N4671" s="216">
        <v>182</v>
      </c>
      <c r="O4671" s="216">
        <v>0</v>
      </c>
      <c r="P4671" s="216">
        <v>0</v>
      </c>
      <c r="Q4671" s="335">
        <v>0</v>
      </c>
      <c r="R4671" s="234"/>
    </row>
    <row r="4672" spans="2:18" x14ac:dyDescent="0.25">
      <c r="B4672" s="232">
        <v>4667</v>
      </c>
      <c r="C4672" s="406">
        <v>45571</v>
      </c>
      <c r="D4672" s="195" t="s">
        <v>260</v>
      </c>
      <c r="E4672" s="326" t="s">
        <v>92</v>
      </c>
      <c r="F4672" s="326" t="s">
        <v>2</v>
      </c>
      <c r="G4672" s="326" t="s">
        <v>209</v>
      </c>
      <c r="H4672" s="326">
        <v>7</v>
      </c>
      <c r="I4672" s="196" t="s">
        <v>214</v>
      </c>
      <c r="J4672" s="196">
        <v>28</v>
      </c>
      <c r="K4672" s="448"/>
      <c r="L4672" s="196"/>
      <c r="M4672" s="196"/>
      <c r="N4672" s="218">
        <v>196</v>
      </c>
      <c r="O4672" s="218">
        <v>0</v>
      </c>
      <c r="P4672" s="218">
        <v>0</v>
      </c>
      <c r="Q4672" s="336">
        <v>0</v>
      </c>
      <c r="R4672" s="234"/>
    </row>
    <row r="4673" spans="2:18" x14ac:dyDescent="0.25">
      <c r="B4673" s="232">
        <v>4668</v>
      </c>
      <c r="C4673" s="406">
        <v>45571</v>
      </c>
      <c r="D4673" s="278" t="s">
        <v>507</v>
      </c>
      <c r="E4673" s="326" t="s">
        <v>92</v>
      </c>
      <c r="F4673" s="326" t="s">
        <v>504</v>
      </c>
      <c r="G4673" s="326" t="s">
        <v>210</v>
      </c>
      <c r="H4673" s="326">
        <v>4.1500000000000004</v>
      </c>
      <c r="I4673" s="196" t="s">
        <v>215</v>
      </c>
      <c r="J4673" s="196">
        <v>39</v>
      </c>
      <c r="K4673" s="448"/>
      <c r="L4673" s="196"/>
      <c r="M4673" s="196"/>
      <c r="N4673" s="216">
        <v>0</v>
      </c>
      <c r="O4673" s="216">
        <v>186.1275</v>
      </c>
      <c r="P4673" s="216">
        <v>0</v>
      </c>
      <c r="Q4673" s="335">
        <v>0</v>
      </c>
      <c r="R4673" s="234"/>
    </row>
    <row r="4674" spans="2:18" x14ac:dyDescent="0.25">
      <c r="B4674" s="232">
        <v>4669</v>
      </c>
      <c r="C4674" s="406">
        <v>45571</v>
      </c>
      <c r="D4674" s="195" t="s">
        <v>379</v>
      </c>
      <c r="E4674" s="326" t="s">
        <v>269</v>
      </c>
      <c r="F4674" s="326" t="s">
        <v>381</v>
      </c>
      <c r="G4674" s="326" t="s">
        <v>210</v>
      </c>
      <c r="H4674" s="326">
        <v>4.1500000000000004</v>
      </c>
      <c r="I4674" s="196" t="s">
        <v>214</v>
      </c>
      <c r="J4674" s="196">
        <v>31</v>
      </c>
      <c r="K4674" s="448"/>
      <c r="L4674" s="196"/>
      <c r="M4674" s="196"/>
      <c r="N4674" s="218">
        <v>128.65</v>
      </c>
      <c r="O4674" s="218">
        <v>0</v>
      </c>
      <c r="P4674" s="218">
        <v>0</v>
      </c>
      <c r="Q4674" s="336">
        <v>0</v>
      </c>
      <c r="R4674" s="234"/>
    </row>
    <row r="4675" spans="2:18" x14ac:dyDescent="0.25">
      <c r="B4675" s="232">
        <v>4670</v>
      </c>
      <c r="C4675" s="406">
        <v>45571</v>
      </c>
      <c r="D4675" s="278" t="s">
        <v>380</v>
      </c>
      <c r="E4675" s="326" t="s">
        <v>269</v>
      </c>
      <c r="F4675" s="326" t="s">
        <v>381</v>
      </c>
      <c r="G4675" s="326" t="s">
        <v>210</v>
      </c>
      <c r="H4675" s="326">
        <v>4.1500000000000004</v>
      </c>
      <c r="I4675" s="196" t="s">
        <v>214</v>
      </c>
      <c r="J4675" s="196">
        <v>31</v>
      </c>
      <c r="K4675" s="448"/>
      <c r="L4675" s="196"/>
      <c r="M4675" s="196"/>
      <c r="N4675" s="216">
        <v>128.65</v>
      </c>
      <c r="O4675" s="216">
        <v>0</v>
      </c>
      <c r="P4675" s="216">
        <v>0</v>
      </c>
      <c r="Q4675" s="335">
        <v>0</v>
      </c>
      <c r="R4675" s="234"/>
    </row>
    <row r="4676" spans="2:18" x14ac:dyDescent="0.25">
      <c r="B4676" s="232">
        <v>4671</v>
      </c>
      <c r="C4676" s="406">
        <v>45571</v>
      </c>
      <c r="D4676" s="195" t="s">
        <v>489</v>
      </c>
      <c r="E4676" s="326" t="s">
        <v>269</v>
      </c>
      <c r="F4676" s="326" t="s">
        <v>381</v>
      </c>
      <c r="G4676" s="326" t="s">
        <v>210</v>
      </c>
      <c r="H4676" s="326">
        <v>4.1500000000000004</v>
      </c>
      <c r="I4676" s="196" t="s">
        <v>214</v>
      </c>
      <c r="J4676" s="196">
        <v>31</v>
      </c>
      <c r="K4676" s="448"/>
      <c r="L4676" s="196"/>
      <c r="M4676" s="196"/>
      <c r="N4676" s="218">
        <v>128.65</v>
      </c>
      <c r="O4676" s="218">
        <v>0</v>
      </c>
      <c r="P4676" s="218">
        <v>0</v>
      </c>
      <c r="Q4676" s="336">
        <v>0</v>
      </c>
      <c r="R4676" s="234"/>
    </row>
    <row r="4677" spans="2:18" x14ac:dyDescent="0.25">
      <c r="B4677" s="232">
        <v>4672</v>
      </c>
      <c r="C4677" s="406">
        <v>45571</v>
      </c>
      <c r="D4677" s="278" t="s">
        <v>96</v>
      </c>
      <c r="E4677" s="326" t="s">
        <v>159</v>
      </c>
      <c r="F4677" s="326" t="s">
        <v>1</v>
      </c>
      <c r="G4677" s="326" t="s">
        <v>159</v>
      </c>
      <c r="H4677" s="326">
        <v>11.8</v>
      </c>
      <c r="I4677" s="196" t="s">
        <v>66</v>
      </c>
      <c r="J4677" s="196">
        <v>4</v>
      </c>
      <c r="K4677" s="448"/>
      <c r="L4677" s="196"/>
      <c r="M4677" s="196"/>
      <c r="N4677" s="216">
        <v>0</v>
      </c>
      <c r="O4677" s="216">
        <v>0</v>
      </c>
      <c r="P4677" s="216">
        <v>47.2</v>
      </c>
      <c r="Q4677" s="335">
        <v>0</v>
      </c>
      <c r="R4677" s="234"/>
    </row>
    <row r="4678" spans="2:18" x14ac:dyDescent="0.25">
      <c r="B4678" s="232">
        <v>4673</v>
      </c>
      <c r="C4678" s="406">
        <v>45571</v>
      </c>
      <c r="D4678" s="195" t="s">
        <v>128</v>
      </c>
      <c r="E4678" s="326" t="s">
        <v>159</v>
      </c>
      <c r="F4678" s="326" t="s">
        <v>1</v>
      </c>
      <c r="G4678" s="326" t="s">
        <v>159</v>
      </c>
      <c r="H4678" s="326">
        <v>11.8</v>
      </c>
      <c r="I4678" s="196" t="s">
        <v>66</v>
      </c>
      <c r="J4678" s="196">
        <v>3</v>
      </c>
      <c r="K4678" s="448"/>
      <c r="L4678" s="196"/>
      <c r="M4678" s="196"/>
      <c r="N4678" s="218">
        <v>0</v>
      </c>
      <c r="O4678" s="218">
        <v>0</v>
      </c>
      <c r="P4678" s="218">
        <v>35.400000000000006</v>
      </c>
      <c r="Q4678" s="336">
        <v>0</v>
      </c>
      <c r="R4678" s="234"/>
    </row>
    <row r="4679" spans="2:18" x14ac:dyDescent="0.25">
      <c r="B4679" s="232">
        <v>4674</v>
      </c>
      <c r="C4679" s="406">
        <v>45571</v>
      </c>
      <c r="D4679" s="278" t="s">
        <v>467</v>
      </c>
      <c r="E4679" s="326" t="s">
        <v>159</v>
      </c>
      <c r="F4679" s="326" t="s">
        <v>63</v>
      </c>
      <c r="G4679" s="326" t="s">
        <v>159</v>
      </c>
      <c r="H4679" s="326">
        <v>13</v>
      </c>
      <c r="I4679" s="196"/>
      <c r="J4679" s="196">
        <v>0</v>
      </c>
      <c r="K4679" s="448"/>
      <c r="L4679" s="196"/>
      <c r="M4679" s="196"/>
      <c r="N4679" s="216">
        <v>0</v>
      </c>
      <c r="O4679" s="216">
        <v>0</v>
      </c>
      <c r="P4679" s="216">
        <v>0</v>
      </c>
      <c r="Q4679" s="335">
        <v>0</v>
      </c>
      <c r="R4679" s="234"/>
    </row>
    <row r="4680" spans="2:18" x14ac:dyDescent="0.25">
      <c r="B4680" s="232">
        <v>4675</v>
      </c>
      <c r="C4680" s="406">
        <v>45572</v>
      </c>
      <c r="D4680" s="316" t="s">
        <v>528</v>
      </c>
      <c r="E4680" s="196" t="s">
        <v>130</v>
      </c>
      <c r="F4680" s="196" t="s">
        <v>130</v>
      </c>
      <c r="G4680" s="196" t="s">
        <v>11</v>
      </c>
      <c r="H4680" s="196">
        <v>1</v>
      </c>
      <c r="I4680" s="196"/>
      <c r="J4680" s="196">
        <v>0</v>
      </c>
      <c r="K4680" s="448"/>
      <c r="L4680" s="196"/>
      <c r="M4680" s="196"/>
      <c r="N4680" s="218">
        <v>0</v>
      </c>
      <c r="O4680" s="218">
        <v>0</v>
      </c>
      <c r="P4680" s="218">
        <v>0</v>
      </c>
      <c r="Q4680" s="336">
        <v>0</v>
      </c>
      <c r="R4680" s="234" t="s">
        <v>532</v>
      </c>
    </row>
    <row r="4681" spans="2:18" x14ac:dyDescent="0.25">
      <c r="B4681" s="232">
        <v>4676</v>
      </c>
      <c r="C4681" s="406">
        <v>45572</v>
      </c>
      <c r="D4681" s="278" t="s">
        <v>505</v>
      </c>
      <c r="E4681" s="196" t="s">
        <v>130</v>
      </c>
      <c r="F4681" s="196" t="s">
        <v>130</v>
      </c>
      <c r="G4681" s="196" t="s">
        <v>304</v>
      </c>
      <c r="H4681" s="196">
        <v>1</v>
      </c>
      <c r="I4681" s="196" t="s">
        <v>303</v>
      </c>
      <c r="J4681" s="196">
        <v>59</v>
      </c>
      <c r="K4681" s="448"/>
      <c r="L4681" s="196"/>
      <c r="M4681" s="196" t="s">
        <v>514</v>
      </c>
      <c r="N4681" s="216">
        <v>0</v>
      </c>
      <c r="O4681" s="216">
        <v>0</v>
      </c>
      <c r="P4681" s="216">
        <v>0</v>
      </c>
      <c r="Q4681" s="335">
        <v>0</v>
      </c>
      <c r="R4681" s="234"/>
    </row>
    <row r="4682" spans="2:18" x14ac:dyDescent="0.25">
      <c r="B4682" s="232">
        <v>4677</v>
      </c>
      <c r="C4682" s="406">
        <v>45572</v>
      </c>
      <c r="D4682" s="195" t="s">
        <v>474</v>
      </c>
      <c r="E4682" s="196" t="s">
        <v>92</v>
      </c>
      <c r="F4682" s="196" t="s">
        <v>470</v>
      </c>
      <c r="G4682" s="196" t="s">
        <v>210</v>
      </c>
      <c r="H4682" s="196">
        <v>4.2</v>
      </c>
      <c r="I4682" s="196" t="s">
        <v>215</v>
      </c>
      <c r="J4682" s="196">
        <v>44</v>
      </c>
      <c r="K4682" s="448"/>
      <c r="L4682" s="196"/>
      <c r="M4682" s="196"/>
      <c r="N4682" s="218">
        <v>0</v>
      </c>
      <c r="O4682" s="218">
        <v>212.52</v>
      </c>
      <c r="P4682" s="218">
        <v>0</v>
      </c>
      <c r="Q4682" s="336">
        <v>0</v>
      </c>
      <c r="R4682" s="234"/>
    </row>
    <row r="4683" spans="2:18" x14ac:dyDescent="0.25">
      <c r="B4683" s="232">
        <v>4678</v>
      </c>
      <c r="C4683" s="406">
        <v>45572</v>
      </c>
      <c r="D4683" s="278" t="s">
        <v>475</v>
      </c>
      <c r="E4683" s="196" t="s">
        <v>92</v>
      </c>
      <c r="F4683" s="196" t="s">
        <v>470</v>
      </c>
      <c r="G4683" s="196" t="s">
        <v>210</v>
      </c>
      <c r="H4683" s="196">
        <v>4.2</v>
      </c>
      <c r="I4683" s="196" t="s">
        <v>215</v>
      </c>
      <c r="J4683" s="196">
        <v>34</v>
      </c>
      <c r="K4683" s="448"/>
      <c r="L4683" s="196"/>
      <c r="M4683" s="196"/>
      <c r="N4683" s="216">
        <v>0</v>
      </c>
      <c r="O4683" s="216">
        <v>164.22</v>
      </c>
      <c r="P4683" s="216">
        <v>0</v>
      </c>
      <c r="Q4683" s="335">
        <v>0</v>
      </c>
      <c r="R4683" s="234"/>
    </row>
    <row r="4684" spans="2:18" x14ac:dyDescent="0.25">
      <c r="B4684" s="232">
        <v>4679</v>
      </c>
      <c r="C4684" s="406">
        <v>45572</v>
      </c>
      <c r="D4684" s="195" t="s">
        <v>476</v>
      </c>
      <c r="E4684" s="196" t="s">
        <v>92</v>
      </c>
      <c r="F4684" s="196" t="s">
        <v>470</v>
      </c>
      <c r="G4684" s="196" t="s">
        <v>210</v>
      </c>
      <c r="H4684" s="196">
        <v>4.2</v>
      </c>
      <c r="I4684" s="196"/>
      <c r="J4684" s="196">
        <v>0</v>
      </c>
      <c r="K4684" s="448"/>
      <c r="L4684" s="196"/>
      <c r="M4684" s="196"/>
      <c r="N4684" s="218">
        <v>0</v>
      </c>
      <c r="O4684" s="218">
        <v>0</v>
      </c>
      <c r="P4684" s="218">
        <v>0</v>
      </c>
      <c r="Q4684" s="336">
        <v>0</v>
      </c>
      <c r="R4684" s="234"/>
    </row>
    <row r="4685" spans="2:18" x14ac:dyDescent="0.25">
      <c r="B4685" s="232">
        <v>4680</v>
      </c>
      <c r="C4685" s="406">
        <v>45572</v>
      </c>
      <c r="D4685" s="278" t="s">
        <v>477</v>
      </c>
      <c r="E4685" s="196" t="s">
        <v>92</v>
      </c>
      <c r="F4685" s="196" t="s">
        <v>470</v>
      </c>
      <c r="G4685" s="196" t="s">
        <v>210</v>
      </c>
      <c r="H4685" s="196">
        <v>4.2</v>
      </c>
      <c r="I4685" s="196" t="s">
        <v>215</v>
      </c>
      <c r="J4685" s="196">
        <v>43</v>
      </c>
      <c r="K4685" s="448"/>
      <c r="L4685" s="196"/>
      <c r="M4685" s="196"/>
      <c r="N4685" s="216">
        <v>0</v>
      </c>
      <c r="O4685" s="216">
        <v>207.68999999999997</v>
      </c>
      <c r="P4685" s="216">
        <v>0</v>
      </c>
      <c r="Q4685" s="335">
        <v>0</v>
      </c>
      <c r="R4685" s="234"/>
    </row>
    <row r="4686" spans="2:18" x14ac:dyDescent="0.25">
      <c r="B4686" s="232">
        <v>4681</v>
      </c>
      <c r="C4686" s="406">
        <v>45572</v>
      </c>
      <c r="D4686" s="195" t="s">
        <v>116</v>
      </c>
      <c r="E4686" s="196" t="s">
        <v>92</v>
      </c>
      <c r="F4686" s="196" t="s">
        <v>1</v>
      </c>
      <c r="G4686" s="196" t="s">
        <v>209</v>
      </c>
      <c r="H4686" s="196">
        <v>6.65</v>
      </c>
      <c r="I4686" s="196"/>
      <c r="J4686" s="196">
        <v>0</v>
      </c>
      <c r="K4686" s="448"/>
      <c r="L4686" s="196"/>
      <c r="M4686" s="196"/>
      <c r="N4686" s="218">
        <v>0</v>
      </c>
      <c r="O4686" s="218">
        <v>0</v>
      </c>
      <c r="P4686" s="218">
        <v>0</v>
      </c>
      <c r="Q4686" s="336">
        <v>0</v>
      </c>
      <c r="R4686" s="234"/>
    </row>
    <row r="4687" spans="2:18" x14ac:dyDescent="0.25">
      <c r="B4687" s="232">
        <v>4682</v>
      </c>
      <c r="C4687" s="406">
        <v>45572</v>
      </c>
      <c r="D4687" s="278" t="s">
        <v>94</v>
      </c>
      <c r="E4687" s="196" t="s">
        <v>92</v>
      </c>
      <c r="F4687" s="196" t="s">
        <v>1</v>
      </c>
      <c r="G4687" s="196" t="s">
        <v>209</v>
      </c>
      <c r="H4687" s="196">
        <v>6.65</v>
      </c>
      <c r="I4687" s="196" t="s">
        <v>215</v>
      </c>
      <c r="J4687" s="196">
        <v>19</v>
      </c>
      <c r="K4687" s="448"/>
      <c r="L4687" s="196"/>
      <c r="M4687" s="196"/>
      <c r="N4687" s="216">
        <v>0</v>
      </c>
      <c r="O4687" s="216">
        <v>145.30250000000001</v>
      </c>
      <c r="P4687" s="216">
        <v>0</v>
      </c>
      <c r="Q4687" s="335">
        <v>0</v>
      </c>
      <c r="R4687" s="234"/>
    </row>
    <row r="4688" spans="2:18" x14ac:dyDescent="0.25">
      <c r="B4688" s="232">
        <v>4683</v>
      </c>
      <c r="C4688" s="406">
        <v>45572</v>
      </c>
      <c r="D4688" s="195" t="s">
        <v>91</v>
      </c>
      <c r="E4688" s="196" t="s">
        <v>92</v>
      </c>
      <c r="F4688" s="196" t="s">
        <v>1</v>
      </c>
      <c r="G4688" s="196" t="s">
        <v>209</v>
      </c>
      <c r="H4688" s="196">
        <v>6.65</v>
      </c>
      <c r="I4688" s="196" t="s">
        <v>215</v>
      </c>
      <c r="J4688" s="196">
        <v>18</v>
      </c>
      <c r="K4688" s="448"/>
      <c r="L4688" s="196"/>
      <c r="M4688" s="196"/>
      <c r="N4688" s="216">
        <v>0</v>
      </c>
      <c r="O4688" s="216">
        <v>137.655</v>
      </c>
      <c r="P4688" s="216">
        <v>0</v>
      </c>
      <c r="Q4688" s="335">
        <v>0</v>
      </c>
      <c r="R4688" s="234"/>
    </row>
    <row r="4689" spans="2:18" x14ac:dyDescent="0.25">
      <c r="B4689" s="232">
        <v>4684</v>
      </c>
      <c r="C4689" s="406">
        <v>45572</v>
      </c>
      <c r="D4689" s="195" t="s">
        <v>91</v>
      </c>
      <c r="E4689" s="196" t="s">
        <v>92</v>
      </c>
      <c r="F4689" s="196" t="s">
        <v>1</v>
      </c>
      <c r="G4689" s="196" t="s">
        <v>209</v>
      </c>
      <c r="H4689" s="196">
        <v>6.65</v>
      </c>
      <c r="I4689" s="196"/>
      <c r="J4689" s="196"/>
      <c r="K4689" s="448"/>
      <c r="L4689" s="196"/>
      <c r="M4689" s="196"/>
      <c r="N4689" s="218">
        <v>0</v>
      </c>
      <c r="O4689" s="218">
        <v>0</v>
      </c>
      <c r="P4689" s="218">
        <v>0</v>
      </c>
      <c r="Q4689" s="336">
        <v>0</v>
      </c>
      <c r="R4689" s="234"/>
    </row>
    <row r="4690" spans="2:18" x14ac:dyDescent="0.25">
      <c r="B4690" s="232">
        <v>4685</v>
      </c>
      <c r="C4690" s="406">
        <v>45572</v>
      </c>
      <c r="D4690" s="278" t="s">
        <v>154</v>
      </c>
      <c r="E4690" s="196" t="s">
        <v>92</v>
      </c>
      <c r="F4690" s="196" t="s">
        <v>62</v>
      </c>
      <c r="G4690" s="196" t="s">
        <v>210</v>
      </c>
      <c r="H4690" s="196">
        <v>4.1500000000000004</v>
      </c>
      <c r="I4690" s="196" t="s">
        <v>215</v>
      </c>
      <c r="J4690" s="196">
        <v>44</v>
      </c>
      <c r="K4690" s="448"/>
      <c r="L4690" s="196"/>
      <c r="M4690" s="196"/>
      <c r="N4690" s="216">
        <v>0</v>
      </c>
      <c r="O4690" s="216">
        <v>209.99</v>
      </c>
      <c r="P4690" s="216">
        <v>0</v>
      </c>
      <c r="Q4690" s="335">
        <v>0</v>
      </c>
      <c r="R4690" s="234"/>
    </row>
    <row r="4691" spans="2:18" x14ac:dyDescent="0.25">
      <c r="B4691" s="232">
        <v>4686</v>
      </c>
      <c r="C4691" s="406">
        <v>45572</v>
      </c>
      <c r="D4691" s="195" t="s">
        <v>155</v>
      </c>
      <c r="E4691" s="196" t="s">
        <v>92</v>
      </c>
      <c r="F4691" s="196" t="s">
        <v>62</v>
      </c>
      <c r="G4691" s="196" t="s">
        <v>210</v>
      </c>
      <c r="H4691" s="196">
        <v>4.1500000000000004</v>
      </c>
      <c r="I4691" s="196" t="s">
        <v>215</v>
      </c>
      <c r="J4691" s="196">
        <v>42</v>
      </c>
      <c r="K4691" s="448"/>
      <c r="L4691" s="196"/>
      <c r="M4691" s="196"/>
      <c r="N4691" s="218">
        <v>0</v>
      </c>
      <c r="O4691" s="218">
        <v>200.44499999999999</v>
      </c>
      <c r="P4691" s="218">
        <v>0</v>
      </c>
      <c r="Q4691" s="336">
        <v>0</v>
      </c>
      <c r="R4691" s="234"/>
    </row>
    <row r="4692" spans="2:18" x14ac:dyDescent="0.25">
      <c r="B4692" s="232">
        <v>4687</v>
      </c>
      <c r="C4692" s="406">
        <v>45572</v>
      </c>
      <c r="D4692" s="278" t="s">
        <v>426</v>
      </c>
      <c r="E4692" s="196" t="s">
        <v>159</v>
      </c>
      <c r="F4692" s="196" t="s">
        <v>381</v>
      </c>
      <c r="G4692" s="196" t="s">
        <v>159</v>
      </c>
      <c r="H4692" s="196">
        <v>10</v>
      </c>
      <c r="I4692" s="196" t="s">
        <v>66</v>
      </c>
      <c r="J4692" s="196">
        <v>5</v>
      </c>
      <c r="K4692" s="448"/>
      <c r="L4692" s="196"/>
      <c r="M4692" s="196"/>
      <c r="N4692" s="216">
        <v>0</v>
      </c>
      <c r="O4692" s="216">
        <v>0</v>
      </c>
      <c r="P4692" s="216">
        <v>50</v>
      </c>
      <c r="Q4692" s="335">
        <v>0</v>
      </c>
      <c r="R4692" s="234"/>
    </row>
    <row r="4693" spans="2:18" x14ac:dyDescent="0.25">
      <c r="B4693" s="232">
        <v>4688</v>
      </c>
      <c r="C4693" s="406">
        <v>45572</v>
      </c>
      <c r="D4693" s="195" t="s">
        <v>277</v>
      </c>
      <c r="E4693" s="196" t="s">
        <v>176</v>
      </c>
      <c r="F4693" s="196" t="s">
        <v>7</v>
      </c>
      <c r="G4693" s="196" t="s">
        <v>209</v>
      </c>
      <c r="H4693" s="196">
        <v>7</v>
      </c>
      <c r="I4693" s="196" t="s">
        <v>214</v>
      </c>
      <c r="J4693" s="196">
        <v>34</v>
      </c>
      <c r="K4693" s="448"/>
      <c r="L4693" s="196"/>
      <c r="M4693" s="196"/>
      <c r="N4693" s="218">
        <v>238</v>
      </c>
      <c r="O4693" s="218">
        <v>0</v>
      </c>
      <c r="P4693" s="218">
        <v>0</v>
      </c>
      <c r="Q4693" s="336">
        <v>0</v>
      </c>
      <c r="R4693" s="234"/>
    </row>
    <row r="4694" spans="2:18" x14ac:dyDescent="0.25">
      <c r="B4694" s="232">
        <v>4689</v>
      </c>
      <c r="C4694" s="406">
        <v>45572</v>
      </c>
      <c r="D4694" s="278" t="s">
        <v>261</v>
      </c>
      <c r="E4694" s="196" t="s">
        <v>269</v>
      </c>
      <c r="F4694" s="196" t="s">
        <v>7</v>
      </c>
      <c r="G4694" s="196" t="s">
        <v>210</v>
      </c>
      <c r="H4694" s="196">
        <v>5</v>
      </c>
      <c r="I4694" s="196"/>
      <c r="J4694" s="196"/>
      <c r="K4694" s="448"/>
      <c r="L4694" s="196"/>
      <c r="M4694" s="196"/>
      <c r="N4694" s="216">
        <v>0</v>
      </c>
      <c r="O4694" s="216">
        <v>0</v>
      </c>
      <c r="P4694" s="216">
        <v>0</v>
      </c>
      <c r="Q4694" s="335">
        <v>0</v>
      </c>
      <c r="R4694" s="234"/>
    </row>
    <row r="4695" spans="2:18" x14ac:dyDescent="0.25">
      <c r="B4695" s="232">
        <v>4690</v>
      </c>
      <c r="C4695" s="406">
        <v>45572</v>
      </c>
      <c r="D4695" s="195" t="s">
        <v>254</v>
      </c>
      <c r="E4695" s="196" t="s">
        <v>159</v>
      </c>
      <c r="F4695" s="196" t="s">
        <v>7</v>
      </c>
      <c r="G4695" s="196" t="s">
        <v>159</v>
      </c>
      <c r="H4695" s="196">
        <v>10</v>
      </c>
      <c r="I4695" s="196" t="s">
        <v>66</v>
      </c>
      <c r="J4695" s="196">
        <v>10</v>
      </c>
      <c r="K4695" s="448"/>
      <c r="L4695" s="196"/>
      <c r="M4695" s="196"/>
      <c r="N4695" s="218">
        <v>0</v>
      </c>
      <c r="O4695" s="218">
        <v>0</v>
      </c>
      <c r="P4695" s="218">
        <v>100</v>
      </c>
      <c r="Q4695" s="336">
        <v>0</v>
      </c>
      <c r="R4695" s="234"/>
    </row>
    <row r="4696" spans="2:18" x14ac:dyDescent="0.25">
      <c r="B4696" s="232">
        <v>4691</v>
      </c>
      <c r="C4696" s="406">
        <v>45572</v>
      </c>
      <c r="D4696" s="278" t="s">
        <v>352</v>
      </c>
      <c r="E4696" s="196" t="s">
        <v>176</v>
      </c>
      <c r="F4696" s="196" t="s">
        <v>7</v>
      </c>
      <c r="G4696" s="196" t="s">
        <v>209</v>
      </c>
      <c r="H4696" s="196">
        <v>7</v>
      </c>
      <c r="I4696" s="196"/>
      <c r="J4696" s="196"/>
      <c r="K4696" s="448"/>
      <c r="L4696" s="196"/>
      <c r="M4696" s="196"/>
      <c r="N4696" s="216">
        <v>0</v>
      </c>
      <c r="O4696" s="216">
        <v>0</v>
      </c>
      <c r="P4696" s="216">
        <v>0</v>
      </c>
      <c r="Q4696" s="335">
        <v>0</v>
      </c>
      <c r="R4696" s="234"/>
    </row>
    <row r="4697" spans="2:18" x14ac:dyDescent="0.25">
      <c r="B4697" s="232">
        <v>4692</v>
      </c>
      <c r="C4697" s="406">
        <v>45572</v>
      </c>
      <c r="D4697" s="195" t="s">
        <v>175</v>
      </c>
      <c r="E4697" s="196" t="s">
        <v>176</v>
      </c>
      <c r="F4697" s="196" t="s">
        <v>7</v>
      </c>
      <c r="G4697" s="196" t="s">
        <v>209</v>
      </c>
      <c r="H4697" s="196">
        <v>7</v>
      </c>
      <c r="I4697" s="196"/>
      <c r="J4697" s="196"/>
      <c r="K4697" s="448"/>
      <c r="L4697" s="196"/>
      <c r="M4697" s="196"/>
      <c r="N4697" s="218">
        <v>0</v>
      </c>
      <c r="O4697" s="218">
        <v>0</v>
      </c>
      <c r="P4697" s="218">
        <v>0</v>
      </c>
      <c r="Q4697" s="336">
        <v>0</v>
      </c>
      <c r="R4697" s="234"/>
    </row>
    <row r="4698" spans="2:18" x14ac:dyDescent="0.25">
      <c r="B4698" s="232">
        <v>4693</v>
      </c>
      <c r="C4698" s="406">
        <v>45572</v>
      </c>
      <c r="D4698" s="278" t="s">
        <v>171</v>
      </c>
      <c r="E4698" s="196" t="s">
        <v>159</v>
      </c>
      <c r="F4698" s="196" t="s">
        <v>7</v>
      </c>
      <c r="G4698" s="196" t="s">
        <v>159</v>
      </c>
      <c r="H4698" s="196">
        <v>11.2</v>
      </c>
      <c r="I4698" s="196"/>
      <c r="J4698" s="196"/>
      <c r="K4698" s="448"/>
      <c r="L4698" s="196"/>
      <c r="M4698" s="196"/>
      <c r="N4698" s="216">
        <v>0</v>
      </c>
      <c r="O4698" s="216">
        <v>0</v>
      </c>
      <c r="P4698" s="216">
        <v>0</v>
      </c>
      <c r="Q4698" s="335">
        <v>0</v>
      </c>
      <c r="R4698" s="234"/>
    </row>
    <row r="4699" spans="2:18" x14ac:dyDescent="0.25">
      <c r="B4699" s="232">
        <v>4694</v>
      </c>
      <c r="C4699" s="406">
        <v>45572</v>
      </c>
      <c r="D4699" s="195" t="s">
        <v>150</v>
      </c>
      <c r="E4699" s="196" t="s">
        <v>92</v>
      </c>
      <c r="F4699" s="196" t="s">
        <v>63</v>
      </c>
      <c r="G4699" s="196" t="s">
        <v>210</v>
      </c>
      <c r="H4699" s="196">
        <v>4.1500000000000004</v>
      </c>
      <c r="I4699" s="196"/>
      <c r="J4699" s="196"/>
      <c r="K4699" s="448"/>
      <c r="L4699" s="196"/>
      <c r="M4699" s="196"/>
      <c r="N4699" s="218">
        <v>0</v>
      </c>
      <c r="O4699" s="218">
        <v>0</v>
      </c>
      <c r="P4699" s="218">
        <v>0</v>
      </c>
      <c r="Q4699" s="336">
        <v>0</v>
      </c>
      <c r="R4699" s="234"/>
    </row>
    <row r="4700" spans="2:18" x14ac:dyDescent="0.25">
      <c r="B4700" s="232">
        <v>4695</v>
      </c>
      <c r="C4700" s="406">
        <v>45572</v>
      </c>
      <c r="D4700" s="278" t="s">
        <v>148</v>
      </c>
      <c r="E4700" s="196" t="s">
        <v>92</v>
      </c>
      <c r="F4700" s="196" t="s">
        <v>63</v>
      </c>
      <c r="G4700" s="196" t="s">
        <v>210</v>
      </c>
      <c r="H4700" s="196">
        <v>4.1500000000000004</v>
      </c>
      <c r="I4700" s="196" t="s">
        <v>215</v>
      </c>
      <c r="J4700" s="196">
        <v>27</v>
      </c>
      <c r="K4700" s="448"/>
      <c r="L4700" s="196"/>
      <c r="M4700" s="196"/>
      <c r="N4700" s="216">
        <v>0</v>
      </c>
      <c r="O4700" s="216">
        <v>128.85750000000002</v>
      </c>
      <c r="P4700" s="216">
        <v>0</v>
      </c>
      <c r="Q4700" s="335">
        <v>0</v>
      </c>
      <c r="R4700" s="234"/>
    </row>
    <row r="4701" spans="2:18" x14ac:dyDescent="0.25">
      <c r="B4701" s="232">
        <v>4696</v>
      </c>
      <c r="C4701" s="406">
        <v>45572</v>
      </c>
      <c r="D4701" s="195" t="s">
        <v>177</v>
      </c>
      <c r="E4701" s="196" t="s">
        <v>159</v>
      </c>
      <c r="F4701" s="196" t="s">
        <v>8</v>
      </c>
      <c r="G4701" s="196" t="s">
        <v>159</v>
      </c>
      <c r="H4701" s="196">
        <v>11.6</v>
      </c>
      <c r="I4701" s="196" t="s">
        <v>66</v>
      </c>
      <c r="J4701" s="196">
        <v>7</v>
      </c>
      <c r="K4701" s="448"/>
      <c r="L4701" s="196"/>
      <c r="M4701" s="196"/>
      <c r="N4701" s="218">
        <v>0</v>
      </c>
      <c r="O4701" s="218">
        <v>0</v>
      </c>
      <c r="P4701" s="218">
        <v>81.2</v>
      </c>
      <c r="Q4701" s="336">
        <v>0</v>
      </c>
      <c r="R4701" s="234"/>
    </row>
    <row r="4702" spans="2:18" x14ac:dyDescent="0.25">
      <c r="B4702" s="232">
        <v>4697</v>
      </c>
      <c r="C4702" s="406">
        <v>45572</v>
      </c>
      <c r="D4702" s="278" t="s">
        <v>139</v>
      </c>
      <c r="E4702" s="196" t="s">
        <v>92</v>
      </c>
      <c r="F4702" s="196" t="s">
        <v>2</v>
      </c>
      <c r="G4702" s="196" t="s">
        <v>209</v>
      </c>
      <c r="H4702" s="196">
        <v>7</v>
      </c>
      <c r="I4702" s="196" t="s">
        <v>214</v>
      </c>
      <c r="J4702" s="196">
        <v>45</v>
      </c>
      <c r="K4702" s="448"/>
      <c r="L4702" s="196"/>
      <c r="M4702" s="196"/>
      <c r="N4702" s="216">
        <v>315</v>
      </c>
      <c r="O4702" s="216">
        <v>0</v>
      </c>
      <c r="P4702" s="216">
        <v>0</v>
      </c>
      <c r="Q4702" s="335">
        <v>0</v>
      </c>
      <c r="R4702" s="234"/>
    </row>
    <row r="4703" spans="2:18" x14ac:dyDescent="0.25">
      <c r="B4703" s="232">
        <v>4698</v>
      </c>
      <c r="C4703" s="406">
        <v>45572</v>
      </c>
      <c r="D4703" s="195" t="s">
        <v>140</v>
      </c>
      <c r="E4703" s="196" t="s">
        <v>92</v>
      </c>
      <c r="F4703" s="196" t="s">
        <v>2</v>
      </c>
      <c r="G4703" s="196" t="s">
        <v>209</v>
      </c>
      <c r="H4703" s="196">
        <v>7</v>
      </c>
      <c r="I4703" s="196" t="s">
        <v>214</v>
      </c>
      <c r="J4703" s="196">
        <v>40</v>
      </c>
      <c r="K4703" s="448"/>
      <c r="L4703" s="196"/>
      <c r="M4703" s="196"/>
      <c r="N4703" s="218">
        <v>280</v>
      </c>
      <c r="O4703" s="218">
        <v>0</v>
      </c>
      <c r="P4703" s="218">
        <v>0</v>
      </c>
      <c r="Q4703" s="336">
        <v>0</v>
      </c>
      <c r="R4703" s="234"/>
    </row>
    <row r="4704" spans="2:18" x14ac:dyDescent="0.25">
      <c r="B4704" s="232">
        <v>4699</v>
      </c>
      <c r="C4704" s="406">
        <v>45572</v>
      </c>
      <c r="D4704" s="278" t="s">
        <v>141</v>
      </c>
      <c r="E4704" s="196" t="s">
        <v>92</v>
      </c>
      <c r="F4704" s="196" t="s">
        <v>2</v>
      </c>
      <c r="G4704" s="196" t="s">
        <v>209</v>
      </c>
      <c r="H4704" s="196">
        <v>7</v>
      </c>
      <c r="I4704" s="196" t="s">
        <v>214</v>
      </c>
      <c r="J4704" s="196">
        <v>0</v>
      </c>
      <c r="K4704" s="448"/>
      <c r="L4704" s="196"/>
      <c r="M4704" s="196"/>
      <c r="N4704" s="216">
        <v>0</v>
      </c>
      <c r="O4704" s="216">
        <v>0</v>
      </c>
      <c r="P4704" s="216">
        <v>0</v>
      </c>
      <c r="Q4704" s="335">
        <v>0</v>
      </c>
      <c r="R4704" s="234"/>
    </row>
    <row r="4705" spans="2:18" x14ac:dyDescent="0.25">
      <c r="B4705" s="232">
        <v>4700</v>
      </c>
      <c r="C4705" s="406">
        <v>45572</v>
      </c>
      <c r="D4705" s="195" t="s">
        <v>252</v>
      </c>
      <c r="E4705" s="196" t="s">
        <v>92</v>
      </c>
      <c r="F4705" s="196" t="s">
        <v>2</v>
      </c>
      <c r="G4705" s="196" t="s">
        <v>209</v>
      </c>
      <c r="H4705" s="196">
        <v>7</v>
      </c>
      <c r="I4705" s="196" t="s">
        <v>214</v>
      </c>
      <c r="J4705" s="196">
        <v>33</v>
      </c>
      <c r="K4705" s="448"/>
      <c r="L4705" s="196"/>
      <c r="M4705" s="196"/>
      <c r="N4705" s="218">
        <v>231</v>
      </c>
      <c r="O4705" s="218">
        <v>0</v>
      </c>
      <c r="P4705" s="218">
        <v>0</v>
      </c>
      <c r="Q4705" s="336">
        <v>0</v>
      </c>
      <c r="R4705" s="234"/>
    </row>
    <row r="4706" spans="2:18" x14ac:dyDescent="0.25">
      <c r="B4706" s="232">
        <v>4701</v>
      </c>
      <c r="C4706" s="406">
        <v>45572</v>
      </c>
      <c r="D4706" s="278" t="s">
        <v>259</v>
      </c>
      <c r="E4706" s="196" t="s">
        <v>92</v>
      </c>
      <c r="F4706" s="196" t="s">
        <v>2</v>
      </c>
      <c r="G4706" s="196" t="s">
        <v>209</v>
      </c>
      <c r="H4706" s="196">
        <v>7</v>
      </c>
      <c r="I4706" s="196" t="s">
        <v>214</v>
      </c>
      <c r="J4706" s="196">
        <v>33</v>
      </c>
      <c r="K4706" s="448"/>
      <c r="L4706" s="196"/>
      <c r="M4706" s="196"/>
      <c r="N4706" s="216">
        <v>231</v>
      </c>
      <c r="O4706" s="216">
        <v>0</v>
      </c>
      <c r="P4706" s="216">
        <v>0</v>
      </c>
      <c r="Q4706" s="335">
        <v>0</v>
      </c>
      <c r="R4706" s="234"/>
    </row>
    <row r="4707" spans="2:18" x14ac:dyDescent="0.25">
      <c r="B4707" s="232">
        <v>4702</v>
      </c>
      <c r="C4707" s="406">
        <v>45572</v>
      </c>
      <c r="D4707" s="195" t="s">
        <v>260</v>
      </c>
      <c r="E4707" s="196" t="s">
        <v>92</v>
      </c>
      <c r="F4707" s="196" t="s">
        <v>2</v>
      </c>
      <c r="G4707" s="196" t="s">
        <v>209</v>
      </c>
      <c r="H4707" s="196">
        <v>7</v>
      </c>
      <c r="I4707" s="196" t="s">
        <v>214</v>
      </c>
      <c r="J4707" s="196">
        <v>34</v>
      </c>
      <c r="K4707" s="448"/>
      <c r="L4707" s="196"/>
      <c r="M4707" s="196"/>
      <c r="N4707" s="218">
        <v>238</v>
      </c>
      <c r="O4707" s="218">
        <v>0</v>
      </c>
      <c r="P4707" s="218">
        <v>0</v>
      </c>
      <c r="Q4707" s="336">
        <v>0</v>
      </c>
      <c r="R4707" s="234"/>
    </row>
    <row r="4708" spans="2:18" x14ac:dyDescent="0.25">
      <c r="B4708" s="232">
        <v>4703</v>
      </c>
      <c r="C4708" s="406">
        <v>45572</v>
      </c>
      <c r="D4708" s="278" t="s">
        <v>507</v>
      </c>
      <c r="E4708" s="196" t="s">
        <v>92</v>
      </c>
      <c r="F4708" s="196" t="s">
        <v>504</v>
      </c>
      <c r="G4708" s="196" t="s">
        <v>210</v>
      </c>
      <c r="H4708" s="196">
        <v>4.1500000000000004</v>
      </c>
      <c r="I4708" s="196" t="s">
        <v>215</v>
      </c>
      <c r="J4708" s="196">
        <v>43</v>
      </c>
      <c r="K4708" s="448"/>
      <c r="L4708" s="196"/>
      <c r="M4708" s="196"/>
      <c r="N4708" s="216">
        <v>0</v>
      </c>
      <c r="O4708" s="216">
        <v>205.2175</v>
      </c>
      <c r="P4708" s="216">
        <v>0</v>
      </c>
      <c r="Q4708" s="335">
        <v>0</v>
      </c>
      <c r="R4708" s="234"/>
    </row>
    <row r="4709" spans="2:18" x14ac:dyDescent="0.25">
      <c r="B4709" s="232">
        <v>4704</v>
      </c>
      <c r="C4709" s="406">
        <v>45572</v>
      </c>
      <c r="D4709" s="195" t="s">
        <v>379</v>
      </c>
      <c r="E4709" s="196" t="s">
        <v>269</v>
      </c>
      <c r="F4709" s="196" t="s">
        <v>381</v>
      </c>
      <c r="G4709" s="196" t="s">
        <v>210</v>
      </c>
      <c r="H4709" s="196">
        <v>4.1500000000000004</v>
      </c>
      <c r="I4709" s="196" t="s">
        <v>214</v>
      </c>
      <c r="J4709" s="196">
        <v>20</v>
      </c>
      <c r="K4709" s="448"/>
      <c r="L4709" s="196"/>
      <c r="M4709" s="196"/>
      <c r="N4709" s="218">
        <v>83</v>
      </c>
      <c r="O4709" s="218">
        <v>0</v>
      </c>
      <c r="P4709" s="218">
        <v>0</v>
      </c>
      <c r="Q4709" s="336">
        <v>0</v>
      </c>
      <c r="R4709" s="234"/>
    </row>
    <row r="4710" spans="2:18" x14ac:dyDescent="0.25">
      <c r="B4710" s="232">
        <v>4705</v>
      </c>
      <c r="C4710" s="406">
        <v>45572</v>
      </c>
      <c r="D4710" s="278" t="s">
        <v>380</v>
      </c>
      <c r="E4710" s="196" t="s">
        <v>269</v>
      </c>
      <c r="F4710" s="196" t="s">
        <v>381</v>
      </c>
      <c r="G4710" s="196" t="s">
        <v>210</v>
      </c>
      <c r="H4710" s="196">
        <v>4.1500000000000004</v>
      </c>
      <c r="I4710" s="196" t="s">
        <v>214</v>
      </c>
      <c r="J4710" s="196">
        <v>20</v>
      </c>
      <c r="K4710" s="448"/>
      <c r="L4710" s="196"/>
      <c r="M4710" s="196"/>
      <c r="N4710" s="216">
        <v>83</v>
      </c>
      <c r="O4710" s="216">
        <v>0</v>
      </c>
      <c r="P4710" s="216">
        <v>0</v>
      </c>
      <c r="Q4710" s="335">
        <v>0</v>
      </c>
      <c r="R4710" s="234"/>
    </row>
    <row r="4711" spans="2:18" x14ac:dyDescent="0.25">
      <c r="B4711" s="232">
        <v>4706</v>
      </c>
      <c r="C4711" s="406">
        <v>45572</v>
      </c>
      <c r="D4711" s="195" t="s">
        <v>489</v>
      </c>
      <c r="E4711" s="196" t="s">
        <v>269</v>
      </c>
      <c r="F4711" s="196" t="s">
        <v>381</v>
      </c>
      <c r="G4711" s="196" t="s">
        <v>210</v>
      </c>
      <c r="H4711" s="196">
        <v>4.1500000000000004</v>
      </c>
      <c r="I4711" s="196" t="s">
        <v>214</v>
      </c>
      <c r="J4711" s="196">
        <v>20</v>
      </c>
      <c r="K4711" s="448"/>
      <c r="L4711" s="196"/>
      <c r="M4711" s="196"/>
      <c r="N4711" s="218">
        <v>83</v>
      </c>
      <c r="O4711" s="218">
        <v>0</v>
      </c>
      <c r="P4711" s="218">
        <v>0</v>
      </c>
      <c r="Q4711" s="336">
        <v>0</v>
      </c>
      <c r="R4711" s="234"/>
    </row>
    <row r="4712" spans="2:18" x14ac:dyDescent="0.25">
      <c r="B4712" s="232">
        <v>4707</v>
      </c>
      <c r="C4712" s="406">
        <v>45572</v>
      </c>
      <c r="D4712" s="195" t="s">
        <v>379</v>
      </c>
      <c r="E4712" s="196" t="s">
        <v>269</v>
      </c>
      <c r="F4712" s="196" t="s">
        <v>381</v>
      </c>
      <c r="G4712" s="196" t="s">
        <v>210</v>
      </c>
      <c r="H4712" s="196">
        <v>4.1500000000000004</v>
      </c>
      <c r="I4712" s="196" t="s">
        <v>214</v>
      </c>
      <c r="J4712" s="196">
        <v>13</v>
      </c>
      <c r="K4712" s="448"/>
      <c r="L4712" s="196"/>
      <c r="M4712" s="196"/>
      <c r="N4712" s="218">
        <v>53.95</v>
      </c>
      <c r="O4712" s="218">
        <v>0</v>
      </c>
      <c r="P4712" s="218">
        <v>0</v>
      </c>
      <c r="Q4712" s="336">
        <v>0</v>
      </c>
      <c r="R4712" s="234"/>
    </row>
    <row r="4713" spans="2:18" x14ac:dyDescent="0.25">
      <c r="B4713" s="232">
        <v>4708</v>
      </c>
      <c r="C4713" s="406">
        <v>45572</v>
      </c>
      <c r="D4713" s="278" t="s">
        <v>380</v>
      </c>
      <c r="E4713" s="196" t="s">
        <v>269</v>
      </c>
      <c r="F4713" s="196" t="s">
        <v>381</v>
      </c>
      <c r="G4713" s="196" t="s">
        <v>210</v>
      </c>
      <c r="H4713" s="196">
        <v>4.1500000000000004</v>
      </c>
      <c r="I4713" s="196" t="s">
        <v>214</v>
      </c>
      <c r="J4713" s="196">
        <v>13</v>
      </c>
      <c r="K4713" s="448"/>
      <c r="L4713" s="196"/>
      <c r="M4713" s="196"/>
      <c r="N4713" s="218">
        <v>53.95</v>
      </c>
      <c r="O4713" s="218">
        <v>0</v>
      </c>
      <c r="P4713" s="218">
        <v>0</v>
      </c>
      <c r="Q4713" s="336">
        <v>0</v>
      </c>
      <c r="R4713" s="234"/>
    </row>
    <row r="4714" spans="2:18" x14ac:dyDescent="0.25">
      <c r="B4714" s="232">
        <v>4709</v>
      </c>
      <c r="C4714" s="406">
        <v>45572</v>
      </c>
      <c r="D4714" s="195" t="s">
        <v>489</v>
      </c>
      <c r="E4714" s="196" t="s">
        <v>269</v>
      </c>
      <c r="F4714" s="196" t="s">
        <v>381</v>
      </c>
      <c r="G4714" s="196" t="s">
        <v>210</v>
      </c>
      <c r="H4714" s="196">
        <v>4.1500000000000004</v>
      </c>
      <c r="I4714" s="196" t="s">
        <v>214</v>
      </c>
      <c r="J4714" s="196">
        <v>13</v>
      </c>
      <c r="K4714" s="448"/>
      <c r="L4714" s="196"/>
      <c r="M4714" s="196"/>
      <c r="N4714" s="218">
        <v>53.95</v>
      </c>
      <c r="O4714" s="218">
        <v>0</v>
      </c>
      <c r="P4714" s="218">
        <v>0</v>
      </c>
      <c r="Q4714" s="336">
        <v>0</v>
      </c>
      <c r="R4714" s="234"/>
    </row>
    <row r="4715" spans="2:18" x14ac:dyDescent="0.25">
      <c r="B4715" s="232">
        <v>4710</v>
      </c>
      <c r="C4715" s="406">
        <v>45572</v>
      </c>
      <c r="D4715" s="278" t="s">
        <v>96</v>
      </c>
      <c r="E4715" s="196" t="s">
        <v>159</v>
      </c>
      <c r="F4715" s="196" t="s">
        <v>1</v>
      </c>
      <c r="G4715" s="196" t="s">
        <v>159</v>
      </c>
      <c r="H4715" s="196">
        <v>11.8</v>
      </c>
      <c r="I4715" s="196" t="s">
        <v>66</v>
      </c>
      <c r="J4715" s="196">
        <v>5</v>
      </c>
      <c r="K4715" s="448"/>
      <c r="L4715" s="196"/>
      <c r="M4715" s="196"/>
      <c r="N4715" s="216">
        <v>0</v>
      </c>
      <c r="O4715" s="216">
        <v>0</v>
      </c>
      <c r="P4715" s="216">
        <v>59</v>
      </c>
      <c r="Q4715" s="335">
        <v>0</v>
      </c>
      <c r="R4715" s="234"/>
    </row>
    <row r="4716" spans="2:18" x14ac:dyDescent="0.25">
      <c r="B4716" s="232">
        <v>4711</v>
      </c>
      <c r="C4716" s="406">
        <v>45572</v>
      </c>
      <c r="D4716" s="195" t="s">
        <v>128</v>
      </c>
      <c r="E4716" s="196" t="s">
        <v>159</v>
      </c>
      <c r="F4716" s="196" t="s">
        <v>1</v>
      </c>
      <c r="G4716" s="196" t="s">
        <v>159</v>
      </c>
      <c r="H4716" s="196">
        <v>11.8</v>
      </c>
      <c r="I4716" s="196" t="s">
        <v>66</v>
      </c>
      <c r="J4716" s="196">
        <v>2</v>
      </c>
      <c r="K4716" s="448"/>
      <c r="L4716" s="196"/>
      <c r="M4716" s="196"/>
      <c r="N4716" s="218">
        <v>0</v>
      </c>
      <c r="O4716" s="218">
        <v>0</v>
      </c>
      <c r="P4716" s="218">
        <v>23.6</v>
      </c>
      <c r="Q4716" s="336">
        <v>0</v>
      </c>
      <c r="R4716" s="234"/>
    </row>
    <row r="4717" spans="2:18" x14ac:dyDescent="0.25">
      <c r="B4717" s="232">
        <v>4712</v>
      </c>
      <c r="C4717" s="406">
        <v>45572</v>
      </c>
      <c r="D4717" s="278" t="s">
        <v>467</v>
      </c>
      <c r="E4717" s="196" t="s">
        <v>159</v>
      </c>
      <c r="F4717" s="196" t="s">
        <v>63</v>
      </c>
      <c r="G4717" s="196" t="s">
        <v>159</v>
      </c>
      <c r="H4717" s="196">
        <v>13</v>
      </c>
      <c r="I4717" s="196" t="s">
        <v>66</v>
      </c>
      <c r="J4717" s="196">
        <v>4</v>
      </c>
      <c r="K4717" s="448"/>
      <c r="L4717" s="196"/>
      <c r="M4717" s="196"/>
      <c r="N4717" s="216">
        <v>0</v>
      </c>
      <c r="O4717" s="216">
        <v>0</v>
      </c>
      <c r="P4717" s="216">
        <v>52</v>
      </c>
      <c r="Q4717" s="335">
        <v>0</v>
      </c>
      <c r="R4717" s="234"/>
    </row>
    <row r="4718" spans="2:18" x14ac:dyDescent="0.25">
      <c r="B4718" s="232">
        <v>4713</v>
      </c>
      <c r="C4718" s="406">
        <v>45573</v>
      </c>
      <c r="D4718" s="316" t="s">
        <v>528</v>
      </c>
      <c r="E4718" s="196" t="s">
        <v>130</v>
      </c>
      <c r="F4718" s="196" t="s">
        <v>130</v>
      </c>
      <c r="G4718" s="196" t="s">
        <v>11</v>
      </c>
      <c r="H4718" s="196">
        <v>1</v>
      </c>
      <c r="I4718" s="196" t="s">
        <v>11</v>
      </c>
      <c r="J4718" s="196">
        <v>20</v>
      </c>
      <c r="K4718" s="448"/>
      <c r="L4718" s="196"/>
      <c r="M4718" s="196" t="s">
        <v>517</v>
      </c>
      <c r="N4718" s="218">
        <v>0</v>
      </c>
      <c r="O4718" s="218">
        <v>0</v>
      </c>
      <c r="P4718" s="218">
        <v>0</v>
      </c>
      <c r="Q4718" s="336">
        <v>0</v>
      </c>
      <c r="R4718" s="234"/>
    </row>
    <row r="4719" spans="2:18" x14ac:dyDescent="0.25">
      <c r="B4719" s="232">
        <v>4714</v>
      </c>
      <c r="C4719" s="406">
        <v>45573</v>
      </c>
      <c r="D4719" s="278" t="s">
        <v>505</v>
      </c>
      <c r="E4719" s="196" t="s">
        <v>130</v>
      </c>
      <c r="F4719" s="196" t="s">
        <v>130</v>
      </c>
      <c r="G4719" s="196" t="s">
        <v>304</v>
      </c>
      <c r="H4719" s="196">
        <v>1</v>
      </c>
      <c r="I4719" s="196" t="s">
        <v>303</v>
      </c>
      <c r="J4719" s="196">
        <v>46</v>
      </c>
      <c r="K4719" s="448"/>
      <c r="L4719" s="196"/>
      <c r="M4719" s="196" t="s">
        <v>482</v>
      </c>
      <c r="N4719" s="216">
        <v>0</v>
      </c>
      <c r="O4719" s="216">
        <v>0</v>
      </c>
      <c r="P4719" s="216">
        <v>0</v>
      </c>
      <c r="Q4719" s="335">
        <v>0</v>
      </c>
      <c r="R4719" s="234"/>
    </row>
    <row r="4720" spans="2:18" x14ac:dyDescent="0.25">
      <c r="B4720" s="232">
        <v>4715</v>
      </c>
      <c r="C4720" s="406">
        <v>45573</v>
      </c>
      <c r="D4720" s="195" t="s">
        <v>474</v>
      </c>
      <c r="E4720" s="196" t="s">
        <v>92</v>
      </c>
      <c r="F4720" s="196" t="s">
        <v>470</v>
      </c>
      <c r="G4720" s="196" t="s">
        <v>210</v>
      </c>
      <c r="H4720" s="196">
        <v>4.2</v>
      </c>
      <c r="I4720" s="196" t="s">
        <v>215</v>
      </c>
      <c r="J4720" s="196">
        <v>44</v>
      </c>
      <c r="K4720" s="448"/>
      <c r="L4720" s="196"/>
      <c r="M4720" s="196"/>
      <c r="N4720" s="218">
        <v>0</v>
      </c>
      <c r="O4720" s="218">
        <v>212.52</v>
      </c>
      <c r="P4720" s="218">
        <v>0</v>
      </c>
      <c r="Q4720" s="336">
        <v>0</v>
      </c>
      <c r="R4720" s="234"/>
    </row>
    <row r="4721" spans="2:18" x14ac:dyDescent="0.25">
      <c r="B4721" s="232">
        <v>4716</v>
      </c>
      <c r="C4721" s="406">
        <v>45573</v>
      </c>
      <c r="D4721" s="278" t="s">
        <v>475</v>
      </c>
      <c r="E4721" s="196" t="s">
        <v>92</v>
      </c>
      <c r="F4721" s="196" t="s">
        <v>470</v>
      </c>
      <c r="G4721" s="196" t="s">
        <v>210</v>
      </c>
      <c r="H4721" s="196">
        <v>4.2</v>
      </c>
      <c r="I4721" s="196" t="s">
        <v>215</v>
      </c>
      <c r="J4721" s="196">
        <v>43</v>
      </c>
      <c r="K4721" s="448"/>
      <c r="L4721" s="196"/>
      <c r="M4721" s="196"/>
      <c r="N4721" s="216">
        <v>0</v>
      </c>
      <c r="O4721" s="216">
        <v>207.68999999999997</v>
      </c>
      <c r="P4721" s="216">
        <v>0</v>
      </c>
      <c r="Q4721" s="335">
        <v>0</v>
      </c>
      <c r="R4721" s="234"/>
    </row>
    <row r="4722" spans="2:18" x14ac:dyDescent="0.25">
      <c r="B4722" s="232">
        <v>4717</v>
      </c>
      <c r="C4722" s="406">
        <v>45573</v>
      </c>
      <c r="D4722" s="195" t="s">
        <v>476</v>
      </c>
      <c r="E4722" s="196" t="s">
        <v>92</v>
      </c>
      <c r="F4722" s="196" t="s">
        <v>470</v>
      </c>
      <c r="G4722" s="196" t="s">
        <v>210</v>
      </c>
      <c r="H4722" s="196">
        <v>4.2</v>
      </c>
      <c r="I4722" s="196" t="s">
        <v>215</v>
      </c>
      <c r="J4722" s="196">
        <v>23</v>
      </c>
      <c r="K4722" s="448"/>
      <c r="L4722" s="196"/>
      <c r="M4722" s="196"/>
      <c r="N4722" s="218">
        <v>0</v>
      </c>
      <c r="O4722" s="218">
        <v>111.09</v>
      </c>
      <c r="P4722" s="218">
        <v>0</v>
      </c>
      <c r="Q4722" s="336">
        <v>0</v>
      </c>
      <c r="R4722" s="234"/>
    </row>
    <row r="4723" spans="2:18" x14ac:dyDescent="0.25">
      <c r="B4723" s="232">
        <v>4718</v>
      </c>
      <c r="C4723" s="406">
        <v>45573</v>
      </c>
      <c r="D4723" s="278" t="s">
        <v>477</v>
      </c>
      <c r="E4723" s="196" t="s">
        <v>92</v>
      </c>
      <c r="F4723" s="196" t="s">
        <v>470</v>
      </c>
      <c r="G4723" s="196" t="s">
        <v>210</v>
      </c>
      <c r="H4723" s="196">
        <v>4.2</v>
      </c>
      <c r="I4723" s="196"/>
      <c r="J4723" s="196"/>
      <c r="K4723" s="448"/>
      <c r="L4723" s="196"/>
      <c r="M4723" s="196"/>
      <c r="N4723" s="216">
        <v>0</v>
      </c>
      <c r="O4723" s="216">
        <v>0</v>
      </c>
      <c r="P4723" s="216">
        <v>0</v>
      </c>
      <c r="Q4723" s="335">
        <v>0</v>
      </c>
      <c r="R4723" s="234"/>
    </row>
    <row r="4724" spans="2:18" x14ac:dyDescent="0.25">
      <c r="B4724" s="232">
        <v>4719</v>
      </c>
      <c r="C4724" s="406">
        <v>45573</v>
      </c>
      <c r="D4724" s="195" t="s">
        <v>116</v>
      </c>
      <c r="E4724" s="196" t="s">
        <v>92</v>
      </c>
      <c r="F4724" s="196" t="s">
        <v>1</v>
      </c>
      <c r="G4724" s="196" t="s">
        <v>209</v>
      </c>
      <c r="H4724" s="196">
        <v>6.65</v>
      </c>
      <c r="I4724" s="196" t="s">
        <v>215</v>
      </c>
      <c r="J4724" s="196">
        <v>2</v>
      </c>
      <c r="K4724" s="448"/>
      <c r="L4724" s="196"/>
      <c r="M4724" s="196"/>
      <c r="N4724" s="218">
        <v>0</v>
      </c>
      <c r="O4724" s="218">
        <v>15.295</v>
      </c>
      <c r="P4724" s="218">
        <v>0</v>
      </c>
      <c r="Q4724" s="336">
        <v>0</v>
      </c>
      <c r="R4724" s="234"/>
    </row>
    <row r="4725" spans="2:18" x14ac:dyDescent="0.25">
      <c r="B4725" s="232">
        <v>4720</v>
      </c>
      <c r="C4725" s="406">
        <v>45573</v>
      </c>
      <c r="D4725" s="195" t="s">
        <v>116</v>
      </c>
      <c r="E4725" s="196" t="s">
        <v>92</v>
      </c>
      <c r="F4725" s="196" t="s">
        <v>1</v>
      </c>
      <c r="G4725" s="196" t="s">
        <v>209</v>
      </c>
      <c r="H4725" s="196">
        <v>6.65</v>
      </c>
      <c r="I4725" s="196" t="s">
        <v>247</v>
      </c>
      <c r="J4725" s="196">
        <v>15</v>
      </c>
      <c r="K4725" s="448">
        <v>712250</v>
      </c>
      <c r="L4725" s="196"/>
      <c r="M4725" s="196" t="s">
        <v>533</v>
      </c>
      <c r="N4725" s="216">
        <f t="shared" ref="N4725" si="325">IF(I4725=$N$5,J4725*H4725,0)</f>
        <v>0</v>
      </c>
      <c r="O4725" s="216">
        <f t="shared" ref="O4725" si="326">IF(I4725=$O$5,J4725*H4725,0)*1.15</f>
        <v>0</v>
      </c>
      <c r="P4725" s="216">
        <f t="shared" ref="P4725" si="327">IF(I4725=$P$5,J4725*H4725,0)</f>
        <v>0</v>
      </c>
      <c r="Q4725" s="335">
        <f t="shared" ref="Q4725" si="328">IF(I4725=$Q$5,J4725*H4725,0)</f>
        <v>99.75</v>
      </c>
      <c r="R4725" s="234"/>
    </row>
    <row r="4726" spans="2:18" x14ac:dyDescent="0.25">
      <c r="B4726" s="232">
        <v>4721</v>
      </c>
      <c r="C4726" s="406">
        <v>45573</v>
      </c>
      <c r="D4726" s="278" t="s">
        <v>94</v>
      </c>
      <c r="E4726" s="196" t="s">
        <v>92</v>
      </c>
      <c r="F4726" s="196" t="s">
        <v>1</v>
      </c>
      <c r="G4726" s="196" t="s">
        <v>209</v>
      </c>
      <c r="H4726" s="196">
        <v>6.65</v>
      </c>
      <c r="I4726" s="196"/>
      <c r="J4726" s="196">
        <v>0</v>
      </c>
      <c r="K4726" s="448"/>
      <c r="L4726" s="196"/>
      <c r="M4726" s="196"/>
      <c r="N4726" s="216">
        <v>0</v>
      </c>
      <c r="O4726" s="216">
        <v>0</v>
      </c>
      <c r="P4726" s="216">
        <v>0</v>
      </c>
      <c r="Q4726" s="335">
        <v>0</v>
      </c>
      <c r="R4726" s="234" t="s">
        <v>267</v>
      </c>
    </row>
    <row r="4727" spans="2:18" x14ac:dyDescent="0.25">
      <c r="B4727" s="232">
        <v>4722</v>
      </c>
      <c r="C4727" s="406">
        <v>45573</v>
      </c>
      <c r="D4727" s="195" t="s">
        <v>91</v>
      </c>
      <c r="E4727" s="196" t="s">
        <v>92</v>
      </c>
      <c r="F4727" s="196" t="s">
        <v>1</v>
      </c>
      <c r="G4727" s="196" t="s">
        <v>209</v>
      </c>
      <c r="H4727" s="196">
        <v>6.65</v>
      </c>
      <c r="I4727" s="196"/>
      <c r="J4727" s="196" t="s">
        <v>534</v>
      </c>
      <c r="K4727" s="448"/>
      <c r="L4727" s="196"/>
      <c r="M4727" s="196"/>
      <c r="N4727" s="218">
        <v>0</v>
      </c>
      <c r="O4727" s="218">
        <v>0</v>
      </c>
      <c r="P4727" s="218">
        <v>0</v>
      </c>
      <c r="Q4727" s="336">
        <v>0</v>
      </c>
      <c r="R4727" s="234"/>
    </row>
    <row r="4728" spans="2:18" x14ac:dyDescent="0.25">
      <c r="B4728" s="232">
        <v>4723</v>
      </c>
      <c r="C4728" s="406">
        <v>45573</v>
      </c>
      <c r="D4728" s="278" t="s">
        <v>154</v>
      </c>
      <c r="E4728" s="196" t="s">
        <v>92</v>
      </c>
      <c r="F4728" s="196" t="s">
        <v>62</v>
      </c>
      <c r="G4728" s="196" t="s">
        <v>210</v>
      </c>
      <c r="H4728" s="196">
        <v>4.1500000000000004</v>
      </c>
      <c r="I4728" s="196" t="s">
        <v>215</v>
      </c>
      <c r="J4728" s="196">
        <v>47</v>
      </c>
      <c r="K4728" s="448"/>
      <c r="L4728" s="196"/>
      <c r="M4728" s="196"/>
      <c r="N4728" s="218">
        <v>0</v>
      </c>
      <c r="O4728" s="218">
        <v>224.3075</v>
      </c>
      <c r="P4728" s="218">
        <v>0</v>
      </c>
      <c r="Q4728" s="336">
        <v>0</v>
      </c>
      <c r="R4728" s="234"/>
    </row>
    <row r="4729" spans="2:18" x14ac:dyDescent="0.25">
      <c r="B4729" s="232">
        <v>4724</v>
      </c>
      <c r="C4729" s="406">
        <v>45573</v>
      </c>
      <c r="D4729" s="195" t="s">
        <v>155</v>
      </c>
      <c r="E4729" s="196" t="s">
        <v>92</v>
      </c>
      <c r="F4729" s="196" t="s">
        <v>62</v>
      </c>
      <c r="G4729" s="196" t="s">
        <v>210</v>
      </c>
      <c r="H4729" s="196">
        <v>4.1500000000000004</v>
      </c>
      <c r="I4729" s="196" t="s">
        <v>215</v>
      </c>
      <c r="J4729" s="196">
        <v>45</v>
      </c>
      <c r="K4729" s="448"/>
      <c r="L4729" s="196"/>
      <c r="M4729" s="196"/>
      <c r="N4729" s="216">
        <v>0</v>
      </c>
      <c r="O4729" s="216">
        <v>214.76250000000002</v>
      </c>
      <c r="P4729" s="216">
        <v>0</v>
      </c>
      <c r="Q4729" s="335">
        <v>0</v>
      </c>
      <c r="R4729" s="234"/>
    </row>
    <row r="4730" spans="2:18" x14ac:dyDescent="0.25">
      <c r="B4730" s="232">
        <v>4725</v>
      </c>
      <c r="C4730" s="406">
        <v>45573</v>
      </c>
      <c r="D4730" s="278" t="s">
        <v>426</v>
      </c>
      <c r="E4730" s="196" t="s">
        <v>159</v>
      </c>
      <c r="F4730" s="196" t="s">
        <v>381</v>
      </c>
      <c r="G4730" s="196" t="s">
        <v>159</v>
      </c>
      <c r="H4730" s="196">
        <v>10</v>
      </c>
      <c r="I4730" s="196" t="s">
        <v>66</v>
      </c>
      <c r="J4730" s="196">
        <v>5</v>
      </c>
      <c r="K4730" s="448"/>
      <c r="L4730" s="196"/>
      <c r="M4730" s="196"/>
      <c r="N4730" s="218">
        <v>0</v>
      </c>
      <c r="O4730" s="218">
        <v>0</v>
      </c>
      <c r="P4730" s="218">
        <v>50</v>
      </c>
      <c r="Q4730" s="336">
        <v>0</v>
      </c>
      <c r="R4730" s="234"/>
    </row>
    <row r="4731" spans="2:18" x14ac:dyDescent="0.25">
      <c r="B4731" s="232">
        <v>4726</v>
      </c>
      <c r="C4731" s="406">
        <v>45573</v>
      </c>
      <c r="D4731" s="195" t="s">
        <v>277</v>
      </c>
      <c r="E4731" s="196" t="s">
        <v>176</v>
      </c>
      <c r="F4731" s="196" t="s">
        <v>7</v>
      </c>
      <c r="G4731" s="196" t="s">
        <v>209</v>
      </c>
      <c r="H4731" s="196">
        <v>7</v>
      </c>
      <c r="I4731" s="196" t="s">
        <v>214</v>
      </c>
      <c r="J4731" s="196">
        <v>30</v>
      </c>
      <c r="K4731" s="448"/>
      <c r="L4731" s="196"/>
      <c r="M4731" s="196"/>
      <c r="N4731" s="216">
        <v>210</v>
      </c>
      <c r="O4731" s="216">
        <v>0</v>
      </c>
      <c r="P4731" s="216">
        <v>0</v>
      </c>
      <c r="Q4731" s="335">
        <v>0</v>
      </c>
      <c r="R4731" s="234"/>
    </row>
    <row r="4732" spans="2:18" x14ac:dyDescent="0.25">
      <c r="B4732" s="232">
        <v>4727</v>
      </c>
      <c r="C4732" s="406">
        <v>45573</v>
      </c>
      <c r="D4732" s="278" t="s">
        <v>261</v>
      </c>
      <c r="E4732" s="196" t="s">
        <v>269</v>
      </c>
      <c r="F4732" s="196" t="s">
        <v>7</v>
      </c>
      <c r="G4732" s="196" t="s">
        <v>210</v>
      </c>
      <c r="H4732" s="196">
        <v>5</v>
      </c>
      <c r="I4732" s="196"/>
      <c r="J4732" s="196">
        <v>0</v>
      </c>
      <c r="K4732" s="448"/>
      <c r="L4732" s="196"/>
      <c r="M4732" s="196"/>
      <c r="N4732" s="218">
        <v>0</v>
      </c>
      <c r="O4732" s="218">
        <v>0</v>
      </c>
      <c r="P4732" s="218">
        <v>0</v>
      </c>
      <c r="Q4732" s="336">
        <v>0</v>
      </c>
      <c r="R4732" s="234"/>
    </row>
    <row r="4733" spans="2:18" x14ac:dyDescent="0.25">
      <c r="B4733" s="232">
        <v>4728</v>
      </c>
      <c r="C4733" s="406">
        <v>45573</v>
      </c>
      <c r="D4733" s="195" t="s">
        <v>254</v>
      </c>
      <c r="E4733" s="196" t="s">
        <v>159</v>
      </c>
      <c r="F4733" s="196" t="s">
        <v>7</v>
      </c>
      <c r="G4733" s="196" t="s">
        <v>159</v>
      </c>
      <c r="H4733" s="196">
        <v>10</v>
      </c>
      <c r="I4733" s="196" t="s">
        <v>66</v>
      </c>
      <c r="J4733" s="196">
        <v>10</v>
      </c>
      <c r="K4733" s="448"/>
      <c r="L4733" s="196"/>
      <c r="M4733" s="196"/>
      <c r="N4733" s="216">
        <v>0</v>
      </c>
      <c r="O4733" s="216">
        <v>0</v>
      </c>
      <c r="P4733" s="216">
        <v>100</v>
      </c>
      <c r="Q4733" s="335">
        <v>0</v>
      </c>
      <c r="R4733" s="234"/>
    </row>
    <row r="4734" spans="2:18" x14ac:dyDescent="0.25">
      <c r="B4734" s="232">
        <v>4729</v>
      </c>
      <c r="C4734" s="406">
        <v>45573</v>
      </c>
      <c r="D4734" s="278" t="s">
        <v>352</v>
      </c>
      <c r="E4734" s="196" t="s">
        <v>176</v>
      </c>
      <c r="F4734" s="196" t="s">
        <v>7</v>
      </c>
      <c r="G4734" s="196" t="s">
        <v>209</v>
      </c>
      <c r="H4734" s="196">
        <v>7</v>
      </c>
      <c r="I4734" s="196"/>
      <c r="J4734" s="196">
        <v>0</v>
      </c>
      <c r="K4734" s="448"/>
      <c r="L4734" s="196"/>
      <c r="M4734" s="196"/>
      <c r="N4734" s="218">
        <v>0</v>
      </c>
      <c r="O4734" s="218">
        <v>0</v>
      </c>
      <c r="P4734" s="218">
        <v>0</v>
      </c>
      <c r="Q4734" s="336">
        <v>0</v>
      </c>
      <c r="R4734" s="234"/>
    </row>
    <row r="4735" spans="2:18" x14ac:dyDescent="0.25">
      <c r="B4735" s="232">
        <v>4730</v>
      </c>
      <c r="C4735" s="406">
        <v>45573</v>
      </c>
      <c r="D4735" s="195" t="s">
        <v>175</v>
      </c>
      <c r="E4735" s="196" t="s">
        <v>176</v>
      </c>
      <c r="F4735" s="196" t="s">
        <v>7</v>
      </c>
      <c r="G4735" s="196" t="s">
        <v>209</v>
      </c>
      <c r="H4735" s="196">
        <v>7</v>
      </c>
      <c r="I4735" s="196"/>
      <c r="J4735" s="196">
        <v>0</v>
      </c>
      <c r="K4735" s="448"/>
      <c r="L4735" s="196"/>
      <c r="M4735" s="196"/>
      <c r="N4735" s="216">
        <v>0</v>
      </c>
      <c r="O4735" s="216">
        <v>0</v>
      </c>
      <c r="P4735" s="216">
        <v>0</v>
      </c>
      <c r="Q4735" s="335">
        <v>0</v>
      </c>
      <c r="R4735" s="234"/>
    </row>
    <row r="4736" spans="2:18" x14ac:dyDescent="0.25">
      <c r="B4736" s="232">
        <v>4731</v>
      </c>
      <c r="C4736" s="406">
        <v>45573</v>
      </c>
      <c r="D4736" s="278" t="s">
        <v>171</v>
      </c>
      <c r="E4736" s="196" t="s">
        <v>159</v>
      </c>
      <c r="F4736" s="196" t="s">
        <v>7</v>
      </c>
      <c r="G4736" s="196" t="s">
        <v>159</v>
      </c>
      <c r="H4736" s="196">
        <v>11.2</v>
      </c>
      <c r="I4736" s="196"/>
      <c r="J4736" s="196">
        <v>0</v>
      </c>
      <c r="K4736" s="448"/>
      <c r="L4736" s="196"/>
      <c r="M4736" s="196"/>
      <c r="N4736" s="218">
        <v>0</v>
      </c>
      <c r="O4736" s="218">
        <v>0</v>
      </c>
      <c r="P4736" s="218">
        <v>0</v>
      </c>
      <c r="Q4736" s="336">
        <v>0</v>
      </c>
      <c r="R4736" s="234"/>
    </row>
    <row r="4737" spans="2:18" x14ac:dyDescent="0.25">
      <c r="B4737" s="232">
        <v>4732</v>
      </c>
      <c r="C4737" s="406">
        <v>45573</v>
      </c>
      <c r="D4737" s="195" t="s">
        <v>150</v>
      </c>
      <c r="E4737" s="196" t="s">
        <v>92</v>
      </c>
      <c r="F4737" s="196" t="s">
        <v>63</v>
      </c>
      <c r="G4737" s="196" t="s">
        <v>210</v>
      </c>
      <c r="H4737" s="196">
        <v>4.1500000000000004</v>
      </c>
      <c r="I4737" s="196"/>
      <c r="J4737" s="196"/>
      <c r="K4737" s="448"/>
      <c r="L4737" s="196"/>
      <c r="M4737" s="196"/>
      <c r="N4737" s="216">
        <v>0</v>
      </c>
      <c r="O4737" s="216">
        <v>0</v>
      </c>
      <c r="P4737" s="216">
        <v>0</v>
      </c>
      <c r="Q4737" s="335">
        <v>0</v>
      </c>
      <c r="R4737" s="234"/>
    </row>
    <row r="4738" spans="2:18" x14ac:dyDescent="0.25">
      <c r="B4738" s="232">
        <v>4733</v>
      </c>
      <c r="C4738" s="406">
        <v>45573</v>
      </c>
      <c r="D4738" s="278" t="s">
        <v>148</v>
      </c>
      <c r="E4738" s="196" t="s">
        <v>92</v>
      </c>
      <c r="F4738" s="196" t="s">
        <v>63</v>
      </c>
      <c r="G4738" s="196" t="s">
        <v>210</v>
      </c>
      <c r="H4738" s="196">
        <v>4.1500000000000004</v>
      </c>
      <c r="I4738" s="196" t="s">
        <v>215</v>
      </c>
      <c r="J4738" s="196">
        <v>27</v>
      </c>
      <c r="K4738" s="448"/>
      <c r="L4738" s="196"/>
      <c r="M4738" s="196"/>
      <c r="N4738" s="218">
        <v>0</v>
      </c>
      <c r="O4738" s="218">
        <v>128.85750000000002</v>
      </c>
      <c r="P4738" s="218">
        <v>0</v>
      </c>
      <c r="Q4738" s="336">
        <v>0</v>
      </c>
      <c r="R4738" s="234"/>
    </row>
    <row r="4739" spans="2:18" x14ac:dyDescent="0.25">
      <c r="B4739" s="232">
        <v>4734</v>
      </c>
      <c r="C4739" s="406">
        <v>45573</v>
      </c>
      <c r="D4739" s="195" t="s">
        <v>177</v>
      </c>
      <c r="E4739" s="196" t="s">
        <v>159</v>
      </c>
      <c r="F4739" s="196" t="s">
        <v>8</v>
      </c>
      <c r="G4739" s="196" t="s">
        <v>159</v>
      </c>
      <c r="H4739" s="196">
        <v>11.6</v>
      </c>
      <c r="I4739" s="196" t="s">
        <v>66</v>
      </c>
      <c r="J4739" s="196">
        <v>7</v>
      </c>
      <c r="K4739" s="448"/>
      <c r="L4739" s="196"/>
      <c r="M4739" s="196"/>
      <c r="N4739" s="216">
        <v>0</v>
      </c>
      <c r="O4739" s="216">
        <v>0</v>
      </c>
      <c r="P4739" s="216">
        <v>81.2</v>
      </c>
      <c r="Q4739" s="335">
        <v>0</v>
      </c>
      <c r="R4739" s="234"/>
    </row>
    <row r="4740" spans="2:18" x14ac:dyDescent="0.25">
      <c r="B4740" s="232">
        <v>4735</v>
      </c>
      <c r="C4740" s="406">
        <v>45573</v>
      </c>
      <c r="D4740" s="278" t="s">
        <v>139</v>
      </c>
      <c r="E4740" s="196" t="s">
        <v>92</v>
      </c>
      <c r="F4740" s="196" t="s">
        <v>2</v>
      </c>
      <c r="G4740" s="196" t="s">
        <v>209</v>
      </c>
      <c r="H4740" s="196">
        <v>7</v>
      </c>
      <c r="I4740" s="196" t="s">
        <v>214</v>
      </c>
      <c r="J4740" s="196">
        <v>30</v>
      </c>
      <c r="K4740" s="448"/>
      <c r="L4740" s="196"/>
      <c r="M4740" s="196"/>
      <c r="N4740" s="218">
        <v>210</v>
      </c>
      <c r="O4740" s="218">
        <v>0</v>
      </c>
      <c r="P4740" s="218">
        <v>0</v>
      </c>
      <c r="Q4740" s="336">
        <v>0</v>
      </c>
      <c r="R4740" s="234"/>
    </row>
    <row r="4741" spans="2:18" x14ac:dyDescent="0.25">
      <c r="B4741" s="232">
        <v>4736</v>
      </c>
      <c r="C4741" s="406">
        <v>45573</v>
      </c>
      <c r="D4741" s="195" t="s">
        <v>140</v>
      </c>
      <c r="E4741" s="196" t="s">
        <v>92</v>
      </c>
      <c r="F4741" s="196" t="s">
        <v>2</v>
      </c>
      <c r="G4741" s="196" t="s">
        <v>209</v>
      </c>
      <c r="H4741" s="196">
        <v>7</v>
      </c>
      <c r="I4741" s="196" t="s">
        <v>214</v>
      </c>
      <c r="J4741" s="196">
        <v>30</v>
      </c>
      <c r="K4741" s="448"/>
      <c r="L4741" s="196"/>
      <c r="M4741" s="196"/>
      <c r="N4741" s="216">
        <v>210</v>
      </c>
      <c r="O4741" s="216">
        <v>0</v>
      </c>
      <c r="P4741" s="216">
        <v>0</v>
      </c>
      <c r="Q4741" s="335">
        <v>0</v>
      </c>
      <c r="R4741" s="234"/>
    </row>
    <row r="4742" spans="2:18" x14ac:dyDescent="0.25">
      <c r="B4742" s="232">
        <v>4737</v>
      </c>
      <c r="C4742" s="406">
        <v>45573</v>
      </c>
      <c r="D4742" s="278" t="s">
        <v>141</v>
      </c>
      <c r="E4742" s="196" t="s">
        <v>92</v>
      </c>
      <c r="F4742" s="196" t="s">
        <v>2</v>
      </c>
      <c r="G4742" s="196" t="s">
        <v>209</v>
      </c>
      <c r="H4742" s="196">
        <v>7</v>
      </c>
      <c r="I4742" s="196"/>
      <c r="J4742" s="196">
        <v>0</v>
      </c>
      <c r="K4742" s="448"/>
      <c r="L4742" s="196"/>
      <c r="M4742" s="196"/>
      <c r="N4742" s="218">
        <v>0</v>
      </c>
      <c r="O4742" s="218">
        <v>0</v>
      </c>
      <c r="P4742" s="218">
        <v>0</v>
      </c>
      <c r="Q4742" s="336">
        <v>0</v>
      </c>
      <c r="R4742" s="234"/>
    </row>
    <row r="4743" spans="2:18" x14ac:dyDescent="0.25">
      <c r="B4743" s="232">
        <v>4738</v>
      </c>
      <c r="C4743" s="406">
        <v>45573</v>
      </c>
      <c r="D4743" s="195" t="s">
        <v>252</v>
      </c>
      <c r="E4743" s="196" t="s">
        <v>92</v>
      </c>
      <c r="F4743" s="196" t="s">
        <v>2</v>
      </c>
      <c r="G4743" s="196" t="s">
        <v>209</v>
      </c>
      <c r="H4743" s="196">
        <v>7</v>
      </c>
      <c r="I4743" s="196" t="s">
        <v>214</v>
      </c>
      <c r="J4743" s="196">
        <v>30</v>
      </c>
      <c r="K4743" s="448"/>
      <c r="L4743" s="196"/>
      <c r="M4743" s="196"/>
      <c r="N4743" s="216">
        <v>210</v>
      </c>
      <c r="O4743" s="216">
        <v>0</v>
      </c>
      <c r="P4743" s="216">
        <v>0</v>
      </c>
      <c r="Q4743" s="335">
        <v>0</v>
      </c>
      <c r="R4743" s="234"/>
    </row>
    <row r="4744" spans="2:18" x14ac:dyDescent="0.25">
      <c r="B4744" s="232">
        <v>4739</v>
      </c>
      <c r="C4744" s="406">
        <v>45573</v>
      </c>
      <c r="D4744" s="278" t="s">
        <v>259</v>
      </c>
      <c r="E4744" s="196" t="s">
        <v>92</v>
      </c>
      <c r="F4744" s="196" t="s">
        <v>2</v>
      </c>
      <c r="G4744" s="196" t="s">
        <v>209</v>
      </c>
      <c r="H4744" s="196">
        <v>7</v>
      </c>
      <c r="I4744" s="196" t="s">
        <v>214</v>
      </c>
      <c r="J4744" s="196">
        <v>30</v>
      </c>
      <c r="K4744" s="448"/>
      <c r="L4744" s="196"/>
      <c r="M4744" s="196"/>
      <c r="N4744" s="218">
        <v>210</v>
      </c>
      <c r="O4744" s="218">
        <v>0</v>
      </c>
      <c r="P4744" s="218">
        <v>0</v>
      </c>
      <c r="Q4744" s="336">
        <v>0</v>
      </c>
      <c r="R4744" s="234"/>
    </row>
    <row r="4745" spans="2:18" x14ac:dyDescent="0.25">
      <c r="B4745" s="232">
        <v>4740</v>
      </c>
      <c r="C4745" s="406">
        <v>45573</v>
      </c>
      <c r="D4745" s="195" t="s">
        <v>260</v>
      </c>
      <c r="E4745" s="196" t="s">
        <v>92</v>
      </c>
      <c r="F4745" s="196" t="s">
        <v>2</v>
      </c>
      <c r="G4745" s="196" t="s">
        <v>209</v>
      </c>
      <c r="H4745" s="196">
        <v>7</v>
      </c>
      <c r="I4745" s="196" t="s">
        <v>214</v>
      </c>
      <c r="J4745" s="196">
        <v>30</v>
      </c>
      <c r="K4745" s="448"/>
      <c r="L4745" s="196"/>
      <c r="M4745" s="196"/>
      <c r="N4745" s="216">
        <v>210</v>
      </c>
      <c r="O4745" s="216">
        <v>0</v>
      </c>
      <c r="P4745" s="216">
        <v>0</v>
      </c>
      <c r="Q4745" s="335">
        <v>0</v>
      </c>
      <c r="R4745" s="234"/>
    </row>
    <row r="4746" spans="2:18" x14ac:dyDescent="0.25">
      <c r="B4746" s="232">
        <v>4741</v>
      </c>
      <c r="C4746" s="406">
        <v>45573</v>
      </c>
      <c r="D4746" s="278" t="s">
        <v>507</v>
      </c>
      <c r="E4746" s="196" t="s">
        <v>92</v>
      </c>
      <c r="F4746" s="196" t="s">
        <v>504</v>
      </c>
      <c r="G4746" s="196" t="s">
        <v>210</v>
      </c>
      <c r="H4746" s="196">
        <v>4.1500000000000004</v>
      </c>
      <c r="I4746" s="196" t="s">
        <v>215</v>
      </c>
      <c r="J4746" s="196">
        <v>41</v>
      </c>
      <c r="K4746" s="448"/>
      <c r="L4746" s="196"/>
      <c r="M4746" s="196"/>
      <c r="N4746" s="218">
        <v>0</v>
      </c>
      <c r="O4746" s="218">
        <v>195.67249999999999</v>
      </c>
      <c r="P4746" s="218">
        <v>0</v>
      </c>
      <c r="Q4746" s="336">
        <v>0</v>
      </c>
      <c r="R4746" s="234"/>
    </row>
    <row r="4747" spans="2:18" x14ac:dyDescent="0.25">
      <c r="B4747" s="232">
        <v>4742</v>
      </c>
      <c r="C4747" s="406">
        <v>45573</v>
      </c>
      <c r="D4747" s="195" t="s">
        <v>379</v>
      </c>
      <c r="E4747" s="196" t="s">
        <v>269</v>
      </c>
      <c r="F4747" s="196" t="s">
        <v>381</v>
      </c>
      <c r="G4747" s="196" t="s">
        <v>210</v>
      </c>
      <c r="H4747" s="196">
        <v>4.1500000000000004</v>
      </c>
      <c r="I4747" s="196" t="s">
        <v>214</v>
      </c>
      <c r="J4747" s="196">
        <v>35</v>
      </c>
      <c r="K4747" s="448"/>
      <c r="L4747" s="196"/>
      <c r="M4747" s="196"/>
      <c r="N4747" s="216">
        <v>145.25</v>
      </c>
      <c r="O4747" s="216">
        <v>0</v>
      </c>
      <c r="P4747" s="216">
        <v>0</v>
      </c>
      <c r="Q4747" s="335">
        <v>0</v>
      </c>
      <c r="R4747" s="234"/>
    </row>
    <row r="4748" spans="2:18" x14ac:dyDescent="0.25">
      <c r="B4748" s="232">
        <v>4743</v>
      </c>
      <c r="C4748" s="406">
        <v>45573</v>
      </c>
      <c r="D4748" s="278" t="s">
        <v>380</v>
      </c>
      <c r="E4748" s="196" t="s">
        <v>269</v>
      </c>
      <c r="F4748" s="196" t="s">
        <v>381</v>
      </c>
      <c r="G4748" s="196" t="s">
        <v>210</v>
      </c>
      <c r="H4748" s="196">
        <v>4.1500000000000004</v>
      </c>
      <c r="I4748" s="196" t="s">
        <v>214</v>
      </c>
      <c r="J4748" s="196">
        <v>35</v>
      </c>
      <c r="K4748" s="448"/>
      <c r="L4748" s="196"/>
      <c r="M4748" s="196"/>
      <c r="N4748" s="218">
        <v>145.25</v>
      </c>
      <c r="O4748" s="218">
        <v>0</v>
      </c>
      <c r="P4748" s="218">
        <v>0</v>
      </c>
      <c r="Q4748" s="336">
        <v>0</v>
      </c>
      <c r="R4748" s="234"/>
    </row>
    <row r="4749" spans="2:18" x14ac:dyDescent="0.25">
      <c r="B4749" s="232">
        <v>4744</v>
      </c>
      <c r="C4749" s="406">
        <v>45573</v>
      </c>
      <c r="D4749" s="195" t="s">
        <v>489</v>
      </c>
      <c r="E4749" s="196" t="s">
        <v>269</v>
      </c>
      <c r="F4749" s="196" t="s">
        <v>381</v>
      </c>
      <c r="G4749" s="196" t="s">
        <v>210</v>
      </c>
      <c r="H4749" s="196">
        <v>4.1500000000000004</v>
      </c>
      <c r="I4749" s="196" t="s">
        <v>214</v>
      </c>
      <c r="J4749" s="196">
        <v>35</v>
      </c>
      <c r="K4749" s="448"/>
      <c r="L4749" s="196"/>
      <c r="M4749" s="196"/>
      <c r="N4749" s="216">
        <v>145.25</v>
      </c>
      <c r="O4749" s="216">
        <v>0</v>
      </c>
      <c r="P4749" s="216">
        <v>0</v>
      </c>
      <c r="Q4749" s="335">
        <v>0</v>
      </c>
      <c r="R4749" s="234"/>
    </row>
    <row r="4750" spans="2:18" x14ac:dyDescent="0.25">
      <c r="B4750" s="232">
        <v>4745</v>
      </c>
      <c r="C4750" s="406">
        <v>45573</v>
      </c>
      <c r="D4750" s="278" t="s">
        <v>96</v>
      </c>
      <c r="E4750" s="196" t="s">
        <v>159</v>
      </c>
      <c r="F4750" s="196" t="s">
        <v>1</v>
      </c>
      <c r="G4750" s="196" t="s">
        <v>159</v>
      </c>
      <c r="H4750" s="196">
        <v>11.8</v>
      </c>
      <c r="I4750" s="196" t="s">
        <v>66</v>
      </c>
      <c r="J4750" s="196">
        <v>5</v>
      </c>
      <c r="K4750" s="448"/>
      <c r="L4750" s="196"/>
      <c r="M4750" s="196"/>
      <c r="N4750" s="216">
        <v>0</v>
      </c>
      <c r="O4750" s="216">
        <v>0</v>
      </c>
      <c r="P4750" s="216">
        <v>59</v>
      </c>
      <c r="Q4750" s="335">
        <v>0</v>
      </c>
      <c r="R4750" s="234"/>
    </row>
    <row r="4751" spans="2:18" x14ac:dyDescent="0.25">
      <c r="B4751" s="232">
        <v>4746</v>
      </c>
      <c r="C4751" s="406">
        <v>45573</v>
      </c>
      <c r="D4751" s="195" t="s">
        <v>128</v>
      </c>
      <c r="E4751" s="196" t="s">
        <v>159</v>
      </c>
      <c r="F4751" s="196" t="s">
        <v>1</v>
      </c>
      <c r="G4751" s="196" t="s">
        <v>159</v>
      </c>
      <c r="H4751" s="196">
        <v>11.8</v>
      </c>
      <c r="I4751" s="196" t="s">
        <v>66</v>
      </c>
      <c r="J4751" s="196">
        <v>2</v>
      </c>
      <c r="K4751" s="448"/>
      <c r="L4751" s="196"/>
      <c r="M4751" s="196"/>
      <c r="N4751" s="218">
        <v>0</v>
      </c>
      <c r="O4751" s="218">
        <v>0</v>
      </c>
      <c r="P4751" s="218">
        <v>23.6</v>
      </c>
      <c r="Q4751" s="336">
        <v>0</v>
      </c>
      <c r="R4751" s="234"/>
    </row>
    <row r="4752" spans="2:18" x14ac:dyDescent="0.25">
      <c r="B4752" s="232">
        <v>4747</v>
      </c>
      <c r="C4752" s="406">
        <v>45573</v>
      </c>
      <c r="D4752" s="278" t="s">
        <v>467</v>
      </c>
      <c r="E4752" s="196" t="s">
        <v>159</v>
      </c>
      <c r="F4752" s="196" t="s">
        <v>63</v>
      </c>
      <c r="G4752" s="196" t="s">
        <v>159</v>
      </c>
      <c r="H4752" s="196">
        <v>13</v>
      </c>
      <c r="I4752" s="196" t="s">
        <v>66</v>
      </c>
      <c r="J4752" s="196">
        <v>4</v>
      </c>
      <c r="K4752" s="448"/>
      <c r="L4752" s="196"/>
      <c r="M4752" s="196"/>
      <c r="N4752" s="216">
        <v>0</v>
      </c>
      <c r="O4752" s="216">
        <v>0</v>
      </c>
      <c r="P4752" s="216">
        <v>52</v>
      </c>
      <c r="Q4752" s="335">
        <v>0</v>
      </c>
      <c r="R4752" s="234"/>
    </row>
    <row r="4753" spans="2:18" x14ac:dyDescent="0.25">
      <c r="B4753" s="232">
        <v>4748</v>
      </c>
      <c r="C4753" s="406">
        <v>45574</v>
      </c>
      <c r="D4753" s="316" t="s">
        <v>528</v>
      </c>
      <c r="E4753" s="196" t="s">
        <v>130</v>
      </c>
      <c r="F4753" s="196" t="s">
        <v>130</v>
      </c>
      <c r="G4753" s="196" t="s">
        <v>11</v>
      </c>
      <c r="H4753" s="196">
        <v>1</v>
      </c>
      <c r="I4753" s="196" t="s">
        <v>11</v>
      </c>
      <c r="J4753" s="196">
        <v>20</v>
      </c>
      <c r="K4753" s="448"/>
      <c r="L4753" s="196"/>
      <c r="M4753" s="196" t="s">
        <v>517</v>
      </c>
      <c r="N4753" s="218">
        <v>0</v>
      </c>
      <c r="O4753" s="218">
        <v>0</v>
      </c>
      <c r="P4753" s="218">
        <v>0</v>
      </c>
      <c r="Q4753" s="336">
        <v>0</v>
      </c>
      <c r="R4753" s="234"/>
    </row>
    <row r="4754" spans="2:18" x14ac:dyDescent="0.25">
      <c r="B4754" s="232">
        <v>4749</v>
      </c>
      <c r="C4754" s="406">
        <v>45574</v>
      </c>
      <c r="D4754" s="278" t="s">
        <v>505</v>
      </c>
      <c r="E4754" s="196" t="s">
        <v>130</v>
      </c>
      <c r="F4754" s="196" t="s">
        <v>130</v>
      </c>
      <c r="G4754" s="196" t="s">
        <v>304</v>
      </c>
      <c r="H4754" s="196">
        <v>1</v>
      </c>
      <c r="I4754" s="196" t="s">
        <v>303</v>
      </c>
      <c r="J4754" s="196">
        <v>47</v>
      </c>
      <c r="K4754" s="448"/>
      <c r="L4754" s="196"/>
      <c r="M4754" s="196" t="s">
        <v>482</v>
      </c>
      <c r="N4754" s="216">
        <v>0</v>
      </c>
      <c r="O4754" s="216">
        <v>0</v>
      </c>
      <c r="P4754" s="216">
        <v>0</v>
      </c>
      <c r="Q4754" s="335">
        <v>0</v>
      </c>
      <c r="R4754" s="234"/>
    </row>
    <row r="4755" spans="2:18" x14ac:dyDescent="0.25">
      <c r="B4755" s="232">
        <v>4750</v>
      </c>
      <c r="C4755" s="406">
        <v>45574</v>
      </c>
      <c r="D4755" s="195" t="s">
        <v>474</v>
      </c>
      <c r="E4755" s="196" t="s">
        <v>92</v>
      </c>
      <c r="F4755" s="196" t="s">
        <v>470</v>
      </c>
      <c r="G4755" s="196" t="s">
        <v>210</v>
      </c>
      <c r="H4755" s="196">
        <v>4.2</v>
      </c>
      <c r="I4755" s="196" t="s">
        <v>215</v>
      </c>
      <c r="J4755" s="196">
        <v>40</v>
      </c>
      <c r="K4755" s="448"/>
      <c r="L4755" s="196"/>
      <c r="M4755" s="196"/>
      <c r="N4755" s="218">
        <v>0</v>
      </c>
      <c r="O4755" s="218">
        <v>193.2</v>
      </c>
      <c r="P4755" s="218">
        <v>0</v>
      </c>
      <c r="Q4755" s="336">
        <v>0</v>
      </c>
      <c r="R4755" s="234"/>
    </row>
    <row r="4756" spans="2:18" x14ac:dyDescent="0.25">
      <c r="B4756" s="232">
        <v>4751</v>
      </c>
      <c r="C4756" s="406">
        <v>45574</v>
      </c>
      <c r="D4756" s="278" t="s">
        <v>475</v>
      </c>
      <c r="E4756" s="196" t="s">
        <v>92</v>
      </c>
      <c r="F4756" s="196" t="s">
        <v>470</v>
      </c>
      <c r="G4756" s="196" t="s">
        <v>210</v>
      </c>
      <c r="H4756" s="196">
        <v>4.2</v>
      </c>
      <c r="I4756" s="196" t="s">
        <v>215</v>
      </c>
      <c r="J4756" s="196">
        <v>39</v>
      </c>
      <c r="K4756" s="448"/>
      <c r="L4756" s="196"/>
      <c r="M4756" s="196"/>
      <c r="N4756" s="216">
        <v>0</v>
      </c>
      <c r="O4756" s="216">
        <v>188.37</v>
      </c>
      <c r="P4756" s="216">
        <v>0</v>
      </c>
      <c r="Q4756" s="335">
        <v>0</v>
      </c>
      <c r="R4756" s="234"/>
    </row>
    <row r="4757" spans="2:18" x14ac:dyDescent="0.25">
      <c r="B4757" s="232">
        <v>4752</v>
      </c>
      <c r="C4757" s="406">
        <v>45574</v>
      </c>
      <c r="D4757" s="195" t="s">
        <v>476</v>
      </c>
      <c r="E4757" s="196" t="s">
        <v>92</v>
      </c>
      <c r="F4757" s="196" t="s">
        <v>470</v>
      </c>
      <c r="G4757" s="196" t="s">
        <v>210</v>
      </c>
      <c r="H4757" s="196">
        <v>4.2</v>
      </c>
      <c r="I4757" s="196" t="s">
        <v>215</v>
      </c>
      <c r="J4757" s="196">
        <v>38</v>
      </c>
      <c r="K4757" s="448"/>
      <c r="L4757" s="196"/>
      <c r="M4757" s="196"/>
      <c r="N4757" s="218">
        <v>0</v>
      </c>
      <c r="O4757" s="218">
        <v>183.54</v>
      </c>
      <c r="P4757" s="218">
        <v>0</v>
      </c>
      <c r="Q4757" s="336">
        <v>0</v>
      </c>
      <c r="R4757" s="234"/>
    </row>
    <row r="4758" spans="2:18" x14ac:dyDescent="0.25">
      <c r="B4758" s="232">
        <v>4753</v>
      </c>
      <c r="C4758" s="406">
        <v>45574</v>
      </c>
      <c r="D4758" s="278" t="s">
        <v>477</v>
      </c>
      <c r="E4758" s="196" t="s">
        <v>92</v>
      </c>
      <c r="F4758" s="196" t="s">
        <v>470</v>
      </c>
      <c r="G4758" s="196" t="s">
        <v>210</v>
      </c>
      <c r="H4758" s="196">
        <v>4.2</v>
      </c>
      <c r="I4758" s="196"/>
      <c r="J4758" s="196"/>
      <c r="K4758" s="448"/>
      <c r="L4758" s="196"/>
      <c r="M4758" s="196"/>
      <c r="N4758" s="218">
        <v>0</v>
      </c>
      <c r="O4758" s="218">
        <v>0</v>
      </c>
      <c r="P4758" s="218">
        <v>0</v>
      </c>
      <c r="Q4758" s="336">
        <v>0</v>
      </c>
      <c r="R4758" s="234"/>
    </row>
    <row r="4759" spans="2:18" x14ac:dyDescent="0.25">
      <c r="B4759" s="232">
        <v>4754</v>
      </c>
      <c r="C4759" s="406">
        <v>45574</v>
      </c>
      <c r="D4759" s="195" t="s">
        <v>116</v>
      </c>
      <c r="E4759" s="196" t="s">
        <v>92</v>
      </c>
      <c r="F4759" s="196" t="s">
        <v>1</v>
      </c>
      <c r="G4759" s="196" t="s">
        <v>209</v>
      </c>
      <c r="H4759" s="196">
        <v>6.65</v>
      </c>
      <c r="I4759" s="196"/>
      <c r="J4759" s="196"/>
      <c r="K4759" s="448"/>
      <c r="L4759" s="196"/>
      <c r="M4759" s="196"/>
      <c r="N4759" s="218">
        <v>0</v>
      </c>
      <c r="O4759" s="218">
        <v>0</v>
      </c>
      <c r="P4759" s="218">
        <v>0</v>
      </c>
      <c r="Q4759" s="336">
        <v>0</v>
      </c>
      <c r="R4759" s="234"/>
    </row>
    <row r="4760" spans="2:18" x14ac:dyDescent="0.25">
      <c r="B4760" s="232">
        <v>4755</v>
      </c>
      <c r="C4760" s="406">
        <v>45574</v>
      </c>
      <c r="D4760" s="195" t="s">
        <v>116</v>
      </c>
      <c r="E4760" s="196" t="s">
        <v>92</v>
      </c>
      <c r="F4760" s="196" t="s">
        <v>1</v>
      </c>
      <c r="G4760" s="196" t="s">
        <v>209</v>
      </c>
      <c r="H4760" s="196">
        <v>6.65</v>
      </c>
      <c r="I4760" s="196" t="s">
        <v>215</v>
      </c>
      <c r="J4760" s="196">
        <v>11</v>
      </c>
      <c r="K4760" s="448"/>
      <c r="L4760" s="196"/>
      <c r="M4760" s="196"/>
      <c r="N4760" s="218">
        <v>0</v>
      </c>
      <c r="O4760" s="218">
        <v>84.122500000000002</v>
      </c>
      <c r="P4760" s="218">
        <v>0</v>
      </c>
      <c r="Q4760" s="336">
        <v>0</v>
      </c>
      <c r="R4760" s="234"/>
    </row>
    <row r="4761" spans="2:18" x14ac:dyDescent="0.25">
      <c r="B4761" s="232">
        <v>4756</v>
      </c>
      <c r="C4761" s="406">
        <v>45574</v>
      </c>
      <c r="D4761" s="278" t="s">
        <v>94</v>
      </c>
      <c r="E4761" s="196" t="s">
        <v>92</v>
      </c>
      <c r="F4761" s="196" t="s">
        <v>1</v>
      </c>
      <c r="G4761" s="196" t="s">
        <v>209</v>
      </c>
      <c r="H4761" s="196">
        <v>6.65</v>
      </c>
      <c r="I4761" s="196" t="s">
        <v>215</v>
      </c>
      <c r="J4761" s="196">
        <v>12</v>
      </c>
      <c r="K4761" s="448"/>
      <c r="L4761" s="196"/>
      <c r="M4761" s="196"/>
      <c r="N4761" s="218">
        <v>0</v>
      </c>
      <c r="O4761" s="218">
        <v>91.77000000000001</v>
      </c>
      <c r="P4761" s="218">
        <v>0</v>
      </c>
      <c r="Q4761" s="336">
        <v>0</v>
      </c>
      <c r="R4761" s="234"/>
    </row>
    <row r="4762" spans="2:18" x14ac:dyDescent="0.25">
      <c r="B4762" s="232">
        <v>4757</v>
      </c>
      <c r="C4762" s="406">
        <v>45574</v>
      </c>
      <c r="D4762" s="195" t="s">
        <v>91</v>
      </c>
      <c r="E4762" s="196" t="s">
        <v>92</v>
      </c>
      <c r="F4762" s="196" t="s">
        <v>1</v>
      </c>
      <c r="G4762" s="196" t="s">
        <v>209</v>
      </c>
      <c r="H4762" s="196">
        <v>6.65</v>
      </c>
      <c r="I4762" s="196" t="s">
        <v>215</v>
      </c>
      <c r="J4762" s="196">
        <v>16</v>
      </c>
      <c r="K4762" s="448"/>
      <c r="L4762" s="196"/>
      <c r="M4762" s="196"/>
      <c r="N4762" s="218">
        <v>0</v>
      </c>
      <c r="O4762" s="218">
        <v>122.36</v>
      </c>
      <c r="P4762" s="218">
        <v>0</v>
      </c>
      <c r="Q4762" s="336">
        <v>0</v>
      </c>
      <c r="R4762" s="234"/>
    </row>
    <row r="4763" spans="2:18" x14ac:dyDescent="0.25">
      <c r="B4763" s="295">
        <v>4758</v>
      </c>
      <c r="C4763" s="406">
        <v>45421</v>
      </c>
      <c r="D4763" s="195" t="s">
        <v>91</v>
      </c>
      <c r="E4763" s="196" t="s">
        <v>92</v>
      </c>
      <c r="F4763" s="196" t="s">
        <v>1</v>
      </c>
      <c r="G4763" s="196" t="s">
        <v>209</v>
      </c>
      <c r="H4763" s="196">
        <v>6.65</v>
      </c>
      <c r="I4763" s="196" t="s">
        <v>247</v>
      </c>
      <c r="J4763" s="196">
        <v>8</v>
      </c>
      <c r="K4763" s="448">
        <v>712250</v>
      </c>
      <c r="L4763" s="196"/>
      <c r="M4763" s="196" t="s">
        <v>514</v>
      </c>
      <c r="N4763" s="216">
        <f t="shared" ref="N4763" si="329">IF(I4763=$N$5,J4763*H4763,0)</f>
        <v>0</v>
      </c>
      <c r="O4763" s="216">
        <f t="shared" ref="O4763" si="330">IF(I4763=$O$5,J4763*H4763,0)*1.15</f>
        <v>0</v>
      </c>
      <c r="P4763" s="216">
        <f t="shared" ref="P4763" si="331">IF(I4763=$P$5,J4763*H4763,0)</f>
        <v>0</v>
      </c>
      <c r="Q4763" s="335">
        <f t="shared" ref="Q4763" si="332">IF(I4763=$Q$5,J4763*H4763,0)</f>
        <v>53.2</v>
      </c>
      <c r="R4763" s="238"/>
    </row>
    <row r="4764" spans="2:18" x14ac:dyDescent="0.25">
      <c r="B4764" s="232">
        <v>4759</v>
      </c>
      <c r="C4764" s="406">
        <v>45574</v>
      </c>
      <c r="D4764" s="278" t="s">
        <v>154</v>
      </c>
      <c r="E4764" s="196" t="s">
        <v>92</v>
      </c>
      <c r="F4764" s="196" t="s">
        <v>62</v>
      </c>
      <c r="G4764" s="196" t="s">
        <v>210</v>
      </c>
      <c r="H4764" s="196">
        <v>4.1500000000000004</v>
      </c>
      <c r="I4764" s="196" t="s">
        <v>215</v>
      </c>
      <c r="J4764" s="196">
        <v>42</v>
      </c>
      <c r="K4764" s="448"/>
      <c r="L4764" s="196"/>
      <c r="M4764" s="196"/>
      <c r="N4764" s="218">
        <v>0</v>
      </c>
      <c r="O4764" s="218">
        <v>200.44499999999999</v>
      </c>
      <c r="P4764" s="218">
        <v>0</v>
      </c>
      <c r="Q4764" s="336">
        <v>0</v>
      </c>
      <c r="R4764" s="234"/>
    </row>
    <row r="4765" spans="2:18" x14ac:dyDescent="0.25">
      <c r="B4765" s="232">
        <v>4760</v>
      </c>
      <c r="C4765" s="406">
        <v>45574</v>
      </c>
      <c r="D4765" s="195" t="s">
        <v>155</v>
      </c>
      <c r="E4765" s="196" t="s">
        <v>92</v>
      </c>
      <c r="F4765" s="196" t="s">
        <v>62</v>
      </c>
      <c r="G4765" s="196" t="s">
        <v>210</v>
      </c>
      <c r="H4765" s="196">
        <v>4.1500000000000004</v>
      </c>
      <c r="I4765" s="196" t="s">
        <v>215</v>
      </c>
      <c r="J4765" s="196">
        <v>25</v>
      </c>
      <c r="K4765" s="448"/>
      <c r="L4765" s="196"/>
      <c r="M4765" s="196"/>
      <c r="N4765" s="218">
        <v>0</v>
      </c>
      <c r="O4765" s="218">
        <v>119.31250000000001</v>
      </c>
      <c r="P4765" s="218">
        <v>0</v>
      </c>
      <c r="Q4765" s="336">
        <v>0</v>
      </c>
      <c r="R4765" s="234"/>
    </row>
    <row r="4766" spans="2:18" x14ac:dyDescent="0.25">
      <c r="B4766" s="232">
        <v>4761</v>
      </c>
      <c r="C4766" s="406">
        <v>45574</v>
      </c>
      <c r="D4766" s="278" t="s">
        <v>426</v>
      </c>
      <c r="E4766" s="196" t="s">
        <v>159</v>
      </c>
      <c r="F4766" s="196" t="s">
        <v>381</v>
      </c>
      <c r="G4766" s="196" t="s">
        <v>159</v>
      </c>
      <c r="H4766" s="196">
        <v>10</v>
      </c>
      <c r="I4766" s="196" t="s">
        <v>66</v>
      </c>
      <c r="J4766" s="196">
        <v>5</v>
      </c>
      <c r="K4766" s="448"/>
      <c r="L4766" s="196"/>
      <c r="M4766" s="196"/>
      <c r="N4766" s="218">
        <v>0</v>
      </c>
      <c r="O4766" s="218">
        <v>0</v>
      </c>
      <c r="P4766" s="218">
        <v>50</v>
      </c>
      <c r="Q4766" s="336">
        <v>0</v>
      </c>
      <c r="R4766" s="234"/>
    </row>
    <row r="4767" spans="2:18" x14ac:dyDescent="0.25">
      <c r="B4767" s="232">
        <v>4762</v>
      </c>
      <c r="C4767" s="406">
        <v>45574</v>
      </c>
      <c r="D4767" s="195" t="s">
        <v>277</v>
      </c>
      <c r="E4767" s="196" t="s">
        <v>176</v>
      </c>
      <c r="F4767" s="196" t="s">
        <v>7</v>
      </c>
      <c r="G4767" s="196" t="s">
        <v>209</v>
      </c>
      <c r="H4767" s="196">
        <v>7</v>
      </c>
      <c r="I4767" s="196" t="s">
        <v>214</v>
      </c>
      <c r="J4767" s="196">
        <v>35</v>
      </c>
      <c r="K4767" s="448"/>
      <c r="L4767" s="196"/>
      <c r="M4767" s="196"/>
      <c r="N4767" s="218">
        <v>245</v>
      </c>
      <c r="O4767" s="218">
        <v>0</v>
      </c>
      <c r="P4767" s="218">
        <v>0</v>
      </c>
      <c r="Q4767" s="336">
        <v>0</v>
      </c>
      <c r="R4767" s="234"/>
    </row>
    <row r="4768" spans="2:18" x14ac:dyDescent="0.25">
      <c r="B4768" s="232">
        <v>4763</v>
      </c>
      <c r="C4768" s="406">
        <v>45574</v>
      </c>
      <c r="D4768" s="278" t="s">
        <v>261</v>
      </c>
      <c r="E4768" s="196" t="s">
        <v>269</v>
      </c>
      <c r="F4768" s="196" t="s">
        <v>7</v>
      </c>
      <c r="G4768" s="196" t="s">
        <v>210</v>
      </c>
      <c r="H4768" s="196">
        <v>5</v>
      </c>
      <c r="I4768" s="196"/>
      <c r="J4768" s="196"/>
      <c r="K4768" s="448"/>
      <c r="L4768" s="196"/>
      <c r="M4768" s="196"/>
      <c r="N4768" s="218">
        <v>0</v>
      </c>
      <c r="O4768" s="218">
        <v>0</v>
      </c>
      <c r="P4768" s="218">
        <v>0</v>
      </c>
      <c r="Q4768" s="336">
        <v>0</v>
      </c>
      <c r="R4768" s="234"/>
    </row>
    <row r="4769" spans="2:18" x14ac:dyDescent="0.25">
      <c r="B4769" s="232">
        <v>4764</v>
      </c>
      <c r="C4769" s="406">
        <v>45574</v>
      </c>
      <c r="D4769" s="195" t="s">
        <v>254</v>
      </c>
      <c r="E4769" s="196" t="s">
        <v>159</v>
      </c>
      <c r="F4769" s="196" t="s">
        <v>7</v>
      </c>
      <c r="G4769" s="196" t="s">
        <v>159</v>
      </c>
      <c r="H4769" s="196">
        <v>10</v>
      </c>
      <c r="I4769" s="196" t="s">
        <v>66</v>
      </c>
      <c r="J4769" s="196">
        <v>6</v>
      </c>
      <c r="K4769" s="448"/>
      <c r="L4769" s="196"/>
      <c r="M4769" s="196"/>
      <c r="N4769" s="218">
        <v>0</v>
      </c>
      <c r="O4769" s="218">
        <v>0</v>
      </c>
      <c r="P4769" s="218">
        <v>60</v>
      </c>
      <c r="Q4769" s="336">
        <v>0</v>
      </c>
      <c r="R4769" s="234"/>
    </row>
    <row r="4770" spans="2:18" x14ac:dyDescent="0.25">
      <c r="B4770" s="232">
        <v>4765</v>
      </c>
      <c r="C4770" s="406">
        <v>45574</v>
      </c>
      <c r="D4770" s="278" t="s">
        <v>352</v>
      </c>
      <c r="E4770" s="196" t="s">
        <v>176</v>
      </c>
      <c r="F4770" s="196" t="s">
        <v>7</v>
      </c>
      <c r="G4770" s="196" t="s">
        <v>209</v>
      </c>
      <c r="H4770" s="196">
        <v>7</v>
      </c>
      <c r="I4770" s="196"/>
      <c r="J4770" s="196"/>
      <c r="K4770" s="448"/>
      <c r="L4770" s="196"/>
      <c r="M4770" s="196"/>
      <c r="N4770" s="218">
        <v>0</v>
      </c>
      <c r="O4770" s="218">
        <v>0</v>
      </c>
      <c r="P4770" s="218">
        <v>0</v>
      </c>
      <c r="Q4770" s="336">
        <v>0</v>
      </c>
      <c r="R4770" s="234"/>
    </row>
    <row r="4771" spans="2:18" x14ac:dyDescent="0.25">
      <c r="B4771" s="232">
        <v>4766</v>
      </c>
      <c r="C4771" s="406">
        <v>45574</v>
      </c>
      <c r="D4771" s="195" t="s">
        <v>175</v>
      </c>
      <c r="E4771" s="196" t="s">
        <v>176</v>
      </c>
      <c r="F4771" s="196" t="s">
        <v>7</v>
      </c>
      <c r="G4771" s="196" t="s">
        <v>209</v>
      </c>
      <c r="H4771" s="196">
        <v>7</v>
      </c>
      <c r="I4771" s="196"/>
      <c r="J4771" s="196"/>
      <c r="K4771" s="448"/>
      <c r="L4771" s="196"/>
      <c r="M4771" s="196"/>
      <c r="N4771" s="218">
        <v>0</v>
      </c>
      <c r="O4771" s="218">
        <v>0</v>
      </c>
      <c r="P4771" s="218">
        <v>0</v>
      </c>
      <c r="Q4771" s="336">
        <v>0</v>
      </c>
      <c r="R4771" s="234"/>
    </row>
    <row r="4772" spans="2:18" x14ac:dyDescent="0.25">
      <c r="B4772" s="232">
        <v>4767</v>
      </c>
      <c r="C4772" s="406">
        <v>45574</v>
      </c>
      <c r="D4772" s="278" t="s">
        <v>171</v>
      </c>
      <c r="E4772" s="196" t="s">
        <v>159</v>
      </c>
      <c r="F4772" s="196" t="s">
        <v>7</v>
      </c>
      <c r="G4772" s="196" t="s">
        <v>159</v>
      </c>
      <c r="H4772" s="196">
        <v>11.2</v>
      </c>
      <c r="I4772" s="196"/>
      <c r="J4772" s="196"/>
      <c r="K4772" s="448"/>
      <c r="L4772" s="196"/>
      <c r="M4772" s="196"/>
      <c r="N4772" s="218">
        <v>0</v>
      </c>
      <c r="O4772" s="218">
        <v>0</v>
      </c>
      <c r="P4772" s="218">
        <v>0</v>
      </c>
      <c r="Q4772" s="336">
        <v>0</v>
      </c>
      <c r="R4772" s="234"/>
    </row>
    <row r="4773" spans="2:18" x14ac:dyDescent="0.25">
      <c r="B4773" s="232">
        <v>4768</v>
      </c>
      <c r="C4773" s="406">
        <v>45574</v>
      </c>
      <c r="D4773" s="195" t="s">
        <v>150</v>
      </c>
      <c r="E4773" s="196" t="s">
        <v>92</v>
      </c>
      <c r="F4773" s="196" t="s">
        <v>63</v>
      </c>
      <c r="G4773" s="196" t="s">
        <v>210</v>
      </c>
      <c r="H4773" s="196">
        <v>4.1500000000000004</v>
      </c>
      <c r="I4773" s="196" t="s">
        <v>215</v>
      </c>
      <c r="J4773" s="196">
        <v>22</v>
      </c>
      <c r="K4773" s="448"/>
      <c r="L4773" s="196"/>
      <c r="M4773" s="196"/>
      <c r="N4773" s="218">
        <v>0</v>
      </c>
      <c r="O4773" s="218">
        <v>104.995</v>
      </c>
      <c r="P4773" s="218">
        <v>0</v>
      </c>
      <c r="Q4773" s="336">
        <v>0</v>
      </c>
      <c r="R4773" s="234"/>
    </row>
    <row r="4774" spans="2:18" x14ac:dyDescent="0.25">
      <c r="B4774" s="232">
        <v>4769</v>
      </c>
      <c r="C4774" s="406">
        <v>45574</v>
      </c>
      <c r="D4774" s="278" t="s">
        <v>148</v>
      </c>
      <c r="E4774" s="196" t="s">
        <v>92</v>
      </c>
      <c r="F4774" s="196" t="s">
        <v>63</v>
      </c>
      <c r="G4774" s="196" t="s">
        <v>210</v>
      </c>
      <c r="H4774" s="196">
        <v>4.1500000000000004</v>
      </c>
      <c r="I4774" s="196" t="s">
        <v>215</v>
      </c>
      <c r="J4774" s="196">
        <v>25</v>
      </c>
      <c r="K4774" s="448"/>
      <c r="L4774" s="196"/>
      <c r="M4774" s="196"/>
      <c r="N4774" s="218">
        <v>0</v>
      </c>
      <c r="O4774" s="218">
        <v>119.31250000000001</v>
      </c>
      <c r="P4774" s="218">
        <v>0</v>
      </c>
      <c r="Q4774" s="336">
        <v>0</v>
      </c>
      <c r="R4774" s="234"/>
    </row>
    <row r="4775" spans="2:18" x14ac:dyDescent="0.25">
      <c r="B4775" s="232">
        <v>4770</v>
      </c>
      <c r="C4775" s="406">
        <v>45574</v>
      </c>
      <c r="D4775" s="195" t="s">
        <v>177</v>
      </c>
      <c r="E4775" s="196" t="s">
        <v>159</v>
      </c>
      <c r="F4775" s="196" t="s">
        <v>8</v>
      </c>
      <c r="G4775" s="196" t="s">
        <v>159</v>
      </c>
      <c r="H4775" s="196">
        <v>11.6</v>
      </c>
      <c r="I4775" s="196" t="s">
        <v>66</v>
      </c>
      <c r="J4775" s="196">
        <v>1</v>
      </c>
      <c r="K4775" s="448"/>
      <c r="L4775" s="196"/>
      <c r="M4775" s="196"/>
      <c r="N4775" s="218">
        <v>0</v>
      </c>
      <c r="O4775" s="218">
        <v>0</v>
      </c>
      <c r="P4775" s="218">
        <v>11.6</v>
      </c>
      <c r="Q4775" s="336">
        <v>0</v>
      </c>
      <c r="R4775" s="234"/>
    </row>
    <row r="4776" spans="2:18" x14ac:dyDescent="0.25">
      <c r="B4776" s="232">
        <v>4771</v>
      </c>
      <c r="C4776" s="406">
        <v>45574</v>
      </c>
      <c r="D4776" s="278" t="s">
        <v>139</v>
      </c>
      <c r="E4776" s="196" t="s">
        <v>92</v>
      </c>
      <c r="F4776" s="196" t="s">
        <v>2</v>
      </c>
      <c r="G4776" s="196" t="s">
        <v>209</v>
      </c>
      <c r="H4776" s="196">
        <v>7</v>
      </c>
      <c r="I4776" s="196" t="s">
        <v>214</v>
      </c>
      <c r="J4776" s="196">
        <v>35</v>
      </c>
      <c r="K4776" s="448"/>
      <c r="L4776" s="196"/>
      <c r="M4776" s="196"/>
      <c r="N4776" s="218">
        <v>245</v>
      </c>
      <c r="O4776" s="218">
        <v>0</v>
      </c>
      <c r="P4776" s="218">
        <v>0</v>
      </c>
      <c r="Q4776" s="336">
        <v>0</v>
      </c>
      <c r="R4776" s="234"/>
    </row>
    <row r="4777" spans="2:18" x14ac:dyDescent="0.25">
      <c r="B4777" s="232">
        <v>4772</v>
      </c>
      <c r="C4777" s="406">
        <v>45574</v>
      </c>
      <c r="D4777" s="195" t="s">
        <v>140</v>
      </c>
      <c r="E4777" s="196" t="s">
        <v>92</v>
      </c>
      <c r="F4777" s="196" t="s">
        <v>2</v>
      </c>
      <c r="G4777" s="196" t="s">
        <v>209</v>
      </c>
      <c r="H4777" s="196">
        <v>7</v>
      </c>
      <c r="I4777" s="196" t="s">
        <v>214</v>
      </c>
      <c r="J4777" s="196">
        <v>35</v>
      </c>
      <c r="K4777" s="448"/>
      <c r="L4777" s="196"/>
      <c r="M4777" s="196"/>
      <c r="N4777" s="218">
        <v>245</v>
      </c>
      <c r="O4777" s="218">
        <v>0</v>
      </c>
      <c r="P4777" s="218">
        <v>0</v>
      </c>
      <c r="Q4777" s="336">
        <v>0</v>
      </c>
      <c r="R4777" s="234"/>
    </row>
    <row r="4778" spans="2:18" x14ac:dyDescent="0.25">
      <c r="B4778" s="232">
        <v>4773</v>
      </c>
      <c r="C4778" s="406">
        <v>45574</v>
      </c>
      <c r="D4778" s="278" t="s">
        <v>141</v>
      </c>
      <c r="E4778" s="196" t="s">
        <v>92</v>
      </c>
      <c r="F4778" s="196" t="s">
        <v>2</v>
      </c>
      <c r="G4778" s="196" t="s">
        <v>209</v>
      </c>
      <c r="H4778" s="196">
        <v>7</v>
      </c>
      <c r="I4778" s="196" t="s">
        <v>214</v>
      </c>
      <c r="J4778" s="196">
        <v>0</v>
      </c>
      <c r="K4778" s="448"/>
      <c r="L4778" s="196"/>
      <c r="M4778" s="196"/>
      <c r="N4778" s="218">
        <v>0</v>
      </c>
      <c r="O4778" s="218">
        <v>0</v>
      </c>
      <c r="P4778" s="218">
        <v>0</v>
      </c>
      <c r="Q4778" s="336">
        <v>0</v>
      </c>
      <c r="R4778" s="234"/>
    </row>
    <row r="4779" spans="2:18" x14ac:dyDescent="0.25">
      <c r="B4779" s="232">
        <v>4774</v>
      </c>
      <c r="C4779" s="406">
        <v>45574</v>
      </c>
      <c r="D4779" s="195" t="s">
        <v>252</v>
      </c>
      <c r="E4779" s="196" t="s">
        <v>92</v>
      </c>
      <c r="F4779" s="196" t="s">
        <v>2</v>
      </c>
      <c r="G4779" s="196" t="s">
        <v>209</v>
      </c>
      <c r="H4779" s="196">
        <v>7</v>
      </c>
      <c r="I4779" s="196" t="s">
        <v>214</v>
      </c>
      <c r="J4779" s="196">
        <v>35</v>
      </c>
      <c r="K4779" s="448"/>
      <c r="L4779" s="196"/>
      <c r="M4779" s="196"/>
      <c r="N4779" s="218">
        <v>245</v>
      </c>
      <c r="O4779" s="218">
        <v>0</v>
      </c>
      <c r="P4779" s="218">
        <v>0</v>
      </c>
      <c r="Q4779" s="336">
        <v>0</v>
      </c>
      <c r="R4779" s="234"/>
    </row>
    <row r="4780" spans="2:18" x14ac:dyDescent="0.25">
      <c r="B4780" s="232">
        <v>4775</v>
      </c>
      <c r="C4780" s="406">
        <v>45574</v>
      </c>
      <c r="D4780" s="278" t="s">
        <v>259</v>
      </c>
      <c r="E4780" s="196" t="s">
        <v>92</v>
      </c>
      <c r="F4780" s="196" t="s">
        <v>2</v>
      </c>
      <c r="G4780" s="196" t="s">
        <v>209</v>
      </c>
      <c r="H4780" s="196">
        <v>7</v>
      </c>
      <c r="I4780" s="196" t="s">
        <v>214</v>
      </c>
      <c r="J4780" s="196">
        <v>35</v>
      </c>
      <c r="K4780" s="448"/>
      <c r="L4780" s="196"/>
      <c r="M4780" s="196"/>
      <c r="N4780" s="218">
        <v>245</v>
      </c>
      <c r="O4780" s="218">
        <v>0</v>
      </c>
      <c r="P4780" s="218">
        <v>0</v>
      </c>
      <c r="Q4780" s="336">
        <v>0</v>
      </c>
      <c r="R4780" s="234"/>
    </row>
    <row r="4781" spans="2:18" x14ac:dyDescent="0.25">
      <c r="B4781" s="232">
        <v>4776</v>
      </c>
      <c r="C4781" s="406">
        <v>45574</v>
      </c>
      <c r="D4781" s="195" t="s">
        <v>260</v>
      </c>
      <c r="E4781" s="196" t="s">
        <v>92</v>
      </c>
      <c r="F4781" s="196" t="s">
        <v>2</v>
      </c>
      <c r="G4781" s="196" t="s">
        <v>209</v>
      </c>
      <c r="H4781" s="196">
        <v>7</v>
      </c>
      <c r="I4781" s="196" t="s">
        <v>214</v>
      </c>
      <c r="J4781" s="196">
        <v>35</v>
      </c>
      <c r="K4781" s="448"/>
      <c r="L4781" s="196"/>
      <c r="M4781" s="196"/>
      <c r="N4781" s="218">
        <v>245</v>
      </c>
      <c r="O4781" s="218">
        <v>0</v>
      </c>
      <c r="P4781" s="218">
        <v>0</v>
      </c>
      <c r="Q4781" s="336">
        <v>0</v>
      </c>
      <c r="R4781" s="234"/>
    </row>
    <row r="4782" spans="2:18" x14ac:dyDescent="0.25">
      <c r="B4782" s="232">
        <v>4777</v>
      </c>
      <c r="C4782" s="406">
        <v>45574</v>
      </c>
      <c r="D4782" s="278" t="s">
        <v>507</v>
      </c>
      <c r="E4782" s="196" t="s">
        <v>92</v>
      </c>
      <c r="F4782" s="196" t="s">
        <v>504</v>
      </c>
      <c r="G4782" s="196" t="s">
        <v>210</v>
      </c>
      <c r="H4782" s="196">
        <v>4.1500000000000004</v>
      </c>
      <c r="I4782" s="196" t="s">
        <v>215</v>
      </c>
      <c r="J4782" s="196">
        <v>46</v>
      </c>
      <c r="K4782" s="448"/>
      <c r="L4782" s="196"/>
      <c r="M4782" s="196"/>
      <c r="N4782" s="218">
        <v>0</v>
      </c>
      <c r="O4782" s="218">
        <v>219.535</v>
      </c>
      <c r="P4782" s="218">
        <v>0</v>
      </c>
      <c r="Q4782" s="336">
        <v>0</v>
      </c>
      <c r="R4782" s="234" t="s">
        <v>535</v>
      </c>
    </row>
    <row r="4783" spans="2:18" x14ac:dyDescent="0.25">
      <c r="B4783" s="232">
        <v>4778</v>
      </c>
      <c r="C4783" s="406">
        <v>45574</v>
      </c>
      <c r="D4783" s="195" t="s">
        <v>379</v>
      </c>
      <c r="E4783" s="196" t="s">
        <v>269</v>
      </c>
      <c r="F4783" s="196" t="s">
        <v>381</v>
      </c>
      <c r="G4783" s="196" t="s">
        <v>210</v>
      </c>
      <c r="H4783" s="196">
        <v>4.1500000000000004</v>
      </c>
      <c r="I4783" s="196" t="s">
        <v>214</v>
      </c>
      <c r="J4783" s="196">
        <v>21</v>
      </c>
      <c r="K4783" s="448"/>
      <c r="L4783" s="196"/>
      <c r="M4783" s="196"/>
      <c r="N4783" s="216">
        <v>87.15</v>
      </c>
      <c r="O4783" s="216">
        <v>0</v>
      </c>
      <c r="P4783" s="216">
        <v>0</v>
      </c>
      <c r="Q4783" s="335">
        <v>0</v>
      </c>
      <c r="R4783" s="234"/>
    </row>
    <row r="4784" spans="2:18" x14ac:dyDescent="0.25">
      <c r="B4784" s="232">
        <v>4779</v>
      </c>
      <c r="C4784" s="406">
        <v>45574</v>
      </c>
      <c r="D4784" s="278" t="s">
        <v>380</v>
      </c>
      <c r="E4784" s="196" t="s">
        <v>269</v>
      </c>
      <c r="F4784" s="196" t="s">
        <v>381</v>
      </c>
      <c r="G4784" s="196" t="s">
        <v>210</v>
      </c>
      <c r="H4784" s="196">
        <v>4.1500000000000004</v>
      </c>
      <c r="I4784" s="196" t="s">
        <v>214</v>
      </c>
      <c r="J4784" s="196">
        <v>22</v>
      </c>
      <c r="K4784" s="448"/>
      <c r="L4784" s="196"/>
      <c r="M4784" s="196"/>
      <c r="N4784" s="218">
        <v>91.300000000000011</v>
      </c>
      <c r="O4784" s="218">
        <v>0</v>
      </c>
      <c r="P4784" s="218">
        <v>0</v>
      </c>
      <c r="Q4784" s="336">
        <v>0</v>
      </c>
      <c r="R4784" s="234"/>
    </row>
    <row r="4785" spans="2:18" x14ac:dyDescent="0.25">
      <c r="B4785" s="232">
        <v>4780</v>
      </c>
      <c r="C4785" s="406">
        <v>45574</v>
      </c>
      <c r="D4785" s="195" t="s">
        <v>489</v>
      </c>
      <c r="E4785" s="196" t="s">
        <v>269</v>
      </c>
      <c r="F4785" s="196" t="s">
        <v>381</v>
      </c>
      <c r="G4785" s="196" t="s">
        <v>210</v>
      </c>
      <c r="H4785" s="196">
        <v>4.1500000000000004</v>
      </c>
      <c r="I4785" s="196" t="s">
        <v>214</v>
      </c>
      <c r="J4785" s="196">
        <v>22</v>
      </c>
      <c r="K4785" s="448"/>
      <c r="L4785" s="196"/>
      <c r="M4785" s="196"/>
      <c r="N4785" s="216">
        <v>91.300000000000011</v>
      </c>
      <c r="O4785" s="216">
        <v>0</v>
      </c>
      <c r="P4785" s="216">
        <v>0</v>
      </c>
      <c r="Q4785" s="335">
        <v>0</v>
      </c>
      <c r="R4785" s="234"/>
    </row>
    <row r="4786" spans="2:18" x14ac:dyDescent="0.25">
      <c r="B4786" s="232">
        <v>4781</v>
      </c>
      <c r="C4786" s="406">
        <v>45574</v>
      </c>
      <c r="D4786" s="278" t="s">
        <v>96</v>
      </c>
      <c r="E4786" s="196" t="s">
        <v>159</v>
      </c>
      <c r="F4786" s="196" t="s">
        <v>1</v>
      </c>
      <c r="G4786" s="196" t="s">
        <v>159</v>
      </c>
      <c r="H4786" s="196">
        <v>11.8</v>
      </c>
      <c r="I4786" s="196"/>
      <c r="J4786" s="196">
        <v>0</v>
      </c>
      <c r="K4786" s="448"/>
      <c r="L4786" s="196"/>
      <c r="M4786" s="196"/>
      <c r="N4786" s="218">
        <v>0</v>
      </c>
      <c r="O4786" s="218">
        <v>0</v>
      </c>
      <c r="P4786" s="218">
        <v>0</v>
      </c>
      <c r="Q4786" s="336">
        <v>0</v>
      </c>
      <c r="R4786" s="234"/>
    </row>
    <row r="4787" spans="2:18" x14ac:dyDescent="0.25">
      <c r="B4787" s="232">
        <v>4782</v>
      </c>
      <c r="C4787" s="406">
        <v>45574</v>
      </c>
      <c r="D4787" s="195" t="s">
        <v>128</v>
      </c>
      <c r="E4787" s="196" t="s">
        <v>159</v>
      </c>
      <c r="F4787" s="196" t="s">
        <v>1</v>
      </c>
      <c r="G4787" s="196" t="s">
        <v>159</v>
      </c>
      <c r="H4787" s="196">
        <v>11.8</v>
      </c>
      <c r="I4787" s="196" t="s">
        <v>66</v>
      </c>
      <c r="J4787" s="196">
        <v>2</v>
      </c>
      <c r="K4787" s="448"/>
      <c r="L4787" s="196"/>
      <c r="M4787" s="196"/>
      <c r="N4787" s="216">
        <v>0</v>
      </c>
      <c r="O4787" s="216">
        <v>0</v>
      </c>
      <c r="P4787" s="216">
        <v>23.6</v>
      </c>
      <c r="Q4787" s="335">
        <v>0</v>
      </c>
      <c r="R4787" s="234"/>
    </row>
    <row r="4788" spans="2:18" x14ac:dyDescent="0.25">
      <c r="B4788" s="232">
        <v>4783</v>
      </c>
      <c r="C4788" s="406">
        <v>45574</v>
      </c>
      <c r="D4788" s="278" t="s">
        <v>467</v>
      </c>
      <c r="E4788" s="196" t="s">
        <v>159</v>
      </c>
      <c r="F4788" s="196" t="s">
        <v>63</v>
      </c>
      <c r="G4788" s="196" t="s">
        <v>159</v>
      </c>
      <c r="H4788" s="196">
        <v>13</v>
      </c>
      <c r="I4788" s="196" t="s">
        <v>66</v>
      </c>
      <c r="J4788" s="196">
        <v>4</v>
      </c>
      <c r="K4788" s="448"/>
      <c r="L4788" s="196"/>
      <c r="M4788" s="196"/>
      <c r="N4788" s="218">
        <v>0</v>
      </c>
      <c r="O4788" s="218">
        <v>0</v>
      </c>
      <c r="P4788" s="218">
        <v>52</v>
      </c>
      <c r="Q4788" s="336">
        <v>0</v>
      </c>
      <c r="R4788" s="234"/>
    </row>
    <row r="4789" spans="2:18" x14ac:dyDescent="0.25">
      <c r="B4789" s="232">
        <v>4784</v>
      </c>
      <c r="C4789" s="406">
        <v>45575</v>
      </c>
      <c r="D4789" s="316" t="s">
        <v>528</v>
      </c>
      <c r="E4789" s="196" t="s">
        <v>130</v>
      </c>
      <c r="F4789" s="196" t="s">
        <v>130</v>
      </c>
      <c r="G4789" s="196" t="s">
        <v>11</v>
      </c>
      <c r="H4789" s="196">
        <v>1</v>
      </c>
      <c r="I4789" s="196" t="s">
        <v>11</v>
      </c>
      <c r="J4789" s="196">
        <v>73</v>
      </c>
      <c r="K4789" s="448"/>
      <c r="L4789" s="196"/>
      <c r="M4789" s="196" t="s">
        <v>514</v>
      </c>
      <c r="N4789" s="216">
        <v>0</v>
      </c>
      <c r="O4789" s="216">
        <v>0</v>
      </c>
      <c r="P4789" s="216">
        <v>0</v>
      </c>
      <c r="Q4789" s="335">
        <v>0</v>
      </c>
      <c r="R4789" s="234"/>
    </row>
    <row r="4790" spans="2:18" x14ac:dyDescent="0.25">
      <c r="B4790" s="295">
        <v>4785</v>
      </c>
      <c r="C4790" s="406">
        <v>45575</v>
      </c>
      <c r="D4790" s="316" t="s">
        <v>528</v>
      </c>
      <c r="E4790" s="196" t="s">
        <v>130</v>
      </c>
      <c r="F4790" s="196" t="s">
        <v>130</v>
      </c>
      <c r="G4790" s="196" t="s">
        <v>11</v>
      </c>
      <c r="H4790" s="196">
        <v>1</v>
      </c>
      <c r="I4790" s="196" t="s">
        <v>11</v>
      </c>
      <c r="J4790" s="196">
        <v>8</v>
      </c>
      <c r="K4790" s="448"/>
      <c r="L4790" s="196"/>
      <c r="M4790" s="196" t="s">
        <v>517</v>
      </c>
      <c r="N4790" s="216">
        <v>0</v>
      </c>
      <c r="O4790" s="216">
        <v>0</v>
      </c>
      <c r="P4790" s="216">
        <v>0</v>
      </c>
      <c r="Q4790" s="240">
        <v>0</v>
      </c>
      <c r="R4790" s="238"/>
    </row>
    <row r="4791" spans="2:18" x14ac:dyDescent="0.25">
      <c r="B4791" s="232">
        <v>4786</v>
      </c>
      <c r="C4791" s="406">
        <v>45575</v>
      </c>
      <c r="D4791" s="278" t="s">
        <v>505</v>
      </c>
      <c r="E4791" s="196" t="s">
        <v>130</v>
      </c>
      <c r="F4791" s="196" t="s">
        <v>130</v>
      </c>
      <c r="G4791" s="196" t="s">
        <v>304</v>
      </c>
      <c r="H4791" s="196">
        <v>1</v>
      </c>
      <c r="I4791" s="196" t="s">
        <v>303</v>
      </c>
      <c r="J4791" s="196">
        <v>67</v>
      </c>
      <c r="K4791" s="448"/>
      <c r="L4791" s="196"/>
      <c r="M4791" s="196" t="s">
        <v>514</v>
      </c>
      <c r="N4791" s="218">
        <v>0</v>
      </c>
      <c r="O4791" s="218">
        <v>0</v>
      </c>
      <c r="P4791" s="218">
        <v>0</v>
      </c>
      <c r="Q4791" s="336">
        <v>0</v>
      </c>
      <c r="R4791" s="234"/>
    </row>
    <row r="4792" spans="2:18" x14ac:dyDescent="0.25">
      <c r="B4792" s="232">
        <v>4787</v>
      </c>
      <c r="C4792" s="406">
        <v>45575</v>
      </c>
      <c r="D4792" s="195" t="s">
        <v>474</v>
      </c>
      <c r="E4792" s="196" t="s">
        <v>92</v>
      </c>
      <c r="F4792" s="196" t="s">
        <v>470</v>
      </c>
      <c r="G4792" s="196" t="s">
        <v>210</v>
      </c>
      <c r="H4792" s="196">
        <v>4.2</v>
      </c>
      <c r="I4792" s="196" t="s">
        <v>215</v>
      </c>
      <c r="J4792" s="196">
        <v>38</v>
      </c>
      <c r="K4792" s="448"/>
      <c r="L4792" s="196"/>
      <c r="M4792" s="196"/>
      <c r="N4792" s="216">
        <v>0</v>
      </c>
      <c r="O4792" s="216">
        <v>183.54</v>
      </c>
      <c r="P4792" s="216">
        <v>0</v>
      </c>
      <c r="Q4792" s="335">
        <v>0</v>
      </c>
      <c r="R4792" s="234"/>
    </row>
    <row r="4793" spans="2:18" x14ac:dyDescent="0.25">
      <c r="B4793" s="232">
        <v>4788</v>
      </c>
      <c r="C4793" s="406">
        <v>45575</v>
      </c>
      <c r="D4793" s="278" t="s">
        <v>475</v>
      </c>
      <c r="E4793" s="196" t="s">
        <v>92</v>
      </c>
      <c r="F4793" s="196" t="s">
        <v>470</v>
      </c>
      <c r="G4793" s="196" t="s">
        <v>210</v>
      </c>
      <c r="H4793" s="196">
        <v>4.2</v>
      </c>
      <c r="I4793" s="196" t="s">
        <v>215</v>
      </c>
      <c r="J4793" s="196">
        <v>38</v>
      </c>
      <c r="K4793" s="448"/>
      <c r="L4793" s="196"/>
      <c r="M4793" s="196"/>
      <c r="N4793" s="218">
        <v>0</v>
      </c>
      <c r="O4793" s="218">
        <v>183.54</v>
      </c>
      <c r="P4793" s="218">
        <v>0</v>
      </c>
      <c r="Q4793" s="336">
        <v>0</v>
      </c>
      <c r="R4793" s="234"/>
    </row>
    <row r="4794" spans="2:18" x14ac:dyDescent="0.25">
      <c r="B4794" s="232">
        <v>4789</v>
      </c>
      <c r="C4794" s="406">
        <v>45575</v>
      </c>
      <c r="D4794" s="195" t="s">
        <v>476</v>
      </c>
      <c r="E4794" s="196" t="s">
        <v>92</v>
      </c>
      <c r="F4794" s="196" t="s">
        <v>470</v>
      </c>
      <c r="G4794" s="196" t="s">
        <v>210</v>
      </c>
      <c r="H4794" s="196">
        <v>4.2</v>
      </c>
      <c r="I4794" s="196" t="s">
        <v>215</v>
      </c>
      <c r="J4794" s="196">
        <v>19</v>
      </c>
      <c r="K4794" s="448"/>
      <c r="L4794" s="196"/>
      <c r="M4794" s="196"/>
      <c r="N4794" s="218">
        <v>0</v>
      </c>
      <c r="O4794" s="218">
        <v>91.77</v>
      </c>
      <c r="P4794" s="218">
        <v>0</v>
      </c>
      <c r="Q4794" s="336">
        <v>0</v>
      </c>
      <c r="R4794" s="234"/>
    </row>
    <row r="4795" spans="2:18" x14ac:dyDescent="0.25">
      <c r="B4795" s="232">
        <v>4790</v>
      </c>
      <c r="C4795" s="406">
        <v>45575</v>
      </c>
      <c r="D4795" s="278" t="s">
        <v>477</v>
      </c>
      <c r="E4795" s="196" t="s">
        <v>92</v>
      </c>
      <c r="F4795" s="196" t="s">
        <v>470</v>
      </c>
      <c r="G4795" s="196" t="s">
        <v>210</v>
      </c>
      <c r="H4795" s="196">
        <v>4.2</v>
      </c>
      <c r="I4795" s="196"/>
      <c r="J4795" s="196">
        <v>0</v>
      </c>
      <c r="K4795" s="448"/>
      <c r="L4795" s="196"/>
      <c r="M4795" s="196"/>
      <c r="N4795" s="218">
        <v>0</v>
      </c>
      <c r="O4795" s="218">
        <v>0</v>
      </c>
      <c r="P4795" s="218">
        <v>0</v>
      </c>
      <c r="Q4795" s="336">
        <v>0</v>
      </c>
      <c r="R4795" s="234"/>
    </row>
    <row r="4796" spans="2:18" x14ac:dyDescent="0.25">
      <c r="B4796" s="232">
        <v>4791</v>
      </c>
      <c r="C4796" s="406">
        <v>45575</v>
      </c>
      <c r="D4796" s="195" t="s">
        <v>116</v>
      </c>
      <c r="E4796" s="196" t="s">
        <v>92</v>
      </c>
      <c r="F4796" s="196" t="s">
        <v>1</v>
      </c>
      <c r="G4796" s="196" t="s">
        <v>209</v>
      </c>
      <c r="H4796" s="196">
        <v>6.65</v>
      </c>
      <c r="I4796" s="196" t="s">
        <v>215</v>
      </c>
      <c r="J4796" s="196">
        <v>23</v>
      </c>
      <c r="K4796" s="448"/>
      <c r="L4796" s="196"/>
      <c r="M4796" s="196"/>
      <c r="N4796" s="218">
        <v>0</v>
      </c>
      <c r="O4796" s="218">
        <v>175.89250000000001</v>
      </c>
      <c r="P4796" s="218">
        <v>0</v>
      </c>
      <c r="Q4796" s="336">
        <v>0</v>
      </c>
      <c r="R4796" s="234"/>
    </row>
    <row r="4797" spans="2:18" x14ac:dyDescent="0.25">
      <c r="B4797" s="232">
        <v>4792</v>
      </c>
      <c r="C4797" s="406">
        <v>45575</v>
      </c>
      <c r="D4797" s="278" t="s">
        <v>94</v>
      </c>
      <c r="E4797" s="196" t="s">
        <v>92</v>
      </c>
      <c r="F4797" s="196" t="s">
        <v>1</v>
      </c>
      <c r="G4797" s="196" t="s">
        <v>209</v>
      </c>
      <c r="H4797" s="196">
        <v>6.65</v>
      </c>
      <c r="I4797" s="196" t="s">
        <v>247</v>
      </c>
      <c r="J4797" s="196">
        <v>11</v>
      </c>
      <c r="K4797" s="448">
        <v>712250</v>
      </c>
      <c r="L4797" s="196"/>
      <c r="M4797" s="196" t="s">
        <v>533</v>
      </c>
      <c r="N4797" s="216">
        <f t="shared" ref="N4797" si="333">IF(I4797=$N$5,J4797*H4797,0)</f>
        <v>0</v>
      </c>
      <c r="O4797" s="216">
        <f t="shared" ref="O4797" si="334">IF(I4797=$O$5,J4797*H4797,0)*1.15</f>
        <v>0</v>
      </c>
      <c r="P4797" s="216">
        <f t="shared" ref="P4797" si="335">IF(I4797=$P$5,J4797*H4797,0)</f>
        <v>0</v>
      </c>
      <c r="Q4797" s="335">
        <f t="shared" ref="Q4797" si="336">IF(I4797=$Q$5,J4797*H4797,0)</f>
        <v>73.150000000000006</v>
      </c>
      <c r="R4797" s="234"/>
    </row>
    <row r="4798" spans="2:18" x14ac:dyDescent="0.25">
      <c r="B4798" s="232">
        <v>4793</v>
      </c>
      <c r="C4798" s="406">
        <v>45575</v>
      </c>
      <c r="D4798" s="195" t="s">
        <v>91</v>
      </c>
      <c r="E4798" s="196" t="s">
        <v>92</v>
      </c>
      <c r="F4798" s="196" t="s">
        <v>1</v>
      </c>
      <c r="G4798" s="196" t="s">
        <v>209</v>
      </c>
      <c r="H4798" s="196">
        <v>6.65</v>
      </c>
      <c r="I4798" s="196" t="s">
        <v>215</v>
      </c>
      <c r="J4798" s="196">
        <v>23</v>
      </c>
      <c r="K4798" s="448"/>
      <c r="L4798" s="196"/>
      <c r="M4798" s="196"/>
      <c r="N4798" s="218">
        <v>0</v>
      </c>
      <c r="O4798" s="218">
        <v>175.89250000000001</v>
      </c>
      <c r="P4798" s="218">
        <v>0</v>
      </c>
      <c r="Q4798" s="336">
        <v>0</v>
      </c>
      <c r="R4798" s="234"/>
    </row>
    <row r="4799" spans="2:18" x14ac:dyDescent="0.25">
      <c r="B4799" s="232">
        <v>4794</v>
      </c>
      <c r="C4799" s="406">
        <v>45575</v>
      </c>
      <c r="D4799" s="278" t="s">
        <v>154</v>
      </c>
      <c r="E4799" s="196" t="s">
        <v>92</v>
      </c>
      <c r="F4799" s="196" t="s">
        <v>62</v>
      </c>
      <c r="G4799" s="196" t="s">
        <v>210</v>
      </c>
      <c r="H4799" s="196">
        <v>4.1500000000000004</v>
      </c>
      <c r="I4799" s="196" t="s">
        <v>215</v>
      </c>
      <c r="J4799" s="196">
        <v>36</v>
      </c>
      <c r="K4799" s="448"/>
      <c r="L4799" s="196"/>
      <c r="M4799" s="196"/>
      <c r="N4799" s="218">
        <v>0</v>
      </c>
      <c r="O4799" s="218">
        <v>171.81</v>
      </c>
      <c r="P4799" s="218">
        <v>0</v>
      </c>
      <c r="Q4799" s="336">
        <v>0</v>
      </c>
      <c r="R4799" s="234"/>
    </row>
    <row r="4800" spans="2:18" x14ac:dyDescent="0.25">
      <c r="B4800" s="232">
        <v>4795</v>
      </c>
      <c r="C4800" s="406">
        <v>45575</v>
      </c>
      <c r="D4800" s="195" t="s">
        <v>155</v>
      </c>
      <c r="E4800" s="196" t="s">
        <v>92</v>
      </c>
      <c r="F4800" s="196" t="s">
        <v>62</v>
      </c>
      <c r="G4800" s="196" t="s">
        <v>210</v>
      </c>
      <c r="H4800" s="196">
        <v>4.1500000000000004</v>
      </c>
      <c r="I4800" s="196" t="s">
        <v>215</v>
      </c>
      <c r="J4800" s="196">
        <v>36</v>
      </c>
      <c r="K4800" s="448"/>
      <c r="L4800" s="196"/>
      <c r="M4800" s="196"/>
      <c r="N4800" s="218">
        <v>0</v>
      </c>
      <c r="O4800" s="218">
        <v>171.81</v>
      </c>
      <c r="P4800" s="218">
        <v>0</v>
      </c>
      <c r="Q4800" s="336">
        <v>0</v>
      </c>
      <c r="R4800" s="234"/>
    </row>
    <row r="4801" spans="2:18" x14ac:dyDescent="0.25">
      <c r="B4801" s="232">
        <v>4796</v>
      </c>
      <c r="C4801" s="406">
        <v>45575</v>
      </c>
      <c r="D4801" s="278" t="s">
        <v>426</v>
      </c>
      <c r="E4801" s="196" t="s">
        <v>159</v>
      </c>
      <c r="F4801" s="196" t="s">
        <v>381</v>
      </c>
      <c r="G4801" s="196" t="s">
        <v>159</v>
      </c>
      <c r="H4801" s="196">
        <v>10</v>
      </c>
      <c r="I4801" s="196" t="s">
        <v>66</v>
      </c>
      <c r="J4801" s="196">
        <v>3</v>
      </c>
      <c r="K4801" s="448"/>
      <c r="L4801" s="196"/>
      <c r="M4801" s="196"/>
      <c r="N4801" s="218">
        <v>0</v>
      </c>
      <c r="O4801" s="218">
        <v>0</v>
      </c>
      <c r="P4801" s="218">
        <v>30</v>
      </c>
      <c r="Q4801" s="336">
        <v>0</v>
      </c>
      <c r="R4801" s="234"/>
    </row>
    <row r="4802" spans="2:18" x14ac:dyDescent="0.25">
      <c r="B4802" s="232">
        <v>4797</v>
      </c>
      <c r="C4802" s="406">
        <v>45575</v>
      </c>
      <c r="D4802" s="195" t="s">
        <v>277</v>
      </c>
      <c r="E4802" s="196" t="s">
        <v>176</v>
      </c>
      <c r="F4802" s="196" t="s">
        <v>7</v>
      </c>
      <c r="G4802" s="196" t="s">
        <v>209</v>
      </c>
      <c r="H4802" s="196">
        <v>7</v>
      </c>
      <c r="I4802" s="196" t="s">
        <v>214</v>
      </c>
      <c r="J4802" s="196">
        <v>54</v>
      </c>
      <c r="K4802" s="448"/>
      <c r="L4802" s="196"/>
      <c r="M4802" s="196"/>
      <c r="N4802" s="218">
        <v>378</v>
      </c>
      <c r="O4802" s="218">
        <v>0</v>
      </c>
      <c r="P4802" s="218">
        <v>0</v>
      </c>
      <c r="Q4802" s="336">
        <v>0</v>
      </c>
      <c r="R4802" s="234"/>
    </row>
    <row r="4803" spans="2:18" x14ac:dyDescent="0.25">
      <c r="B4803" s="232">
        <v>4798</v>
      </c>
      <c r="C4803" s="406">
        <v>45575</v>
      </c>
      <c r="D4803" s="278" t="s">
        <v>261</v>
      </c>
      <c r="E4803" s="196" t="s">
        <v>269</v>
      </c>
      <c r="F4803" s="196" t="s">
        <v>7</v>
      </c>
      <c r="G4803" s="196" t="s">
        <v>210</v>
      </c>
      <c r="H4803" s="196">
        <v>5</v>
      </c>
      <c r="I4803" s="196"/>
      <c r="J4803" s="196"/>
      <c r="K4803" s="448"/>
      <c r="L4803" s="196"/>
      <c r="M4803" s="196"/>
      <c r="N4803" s="218">
        <v>0</v>
      </c>
      <c r="O4803" s="218">
        <v>0</v>
      </c>
      <c r="P4803" s="218">
        <v>0</v>
      </c>
      <c r="Q4803" s="336">
        <v>0</v>
      </c>
      <c r="R4803" s="234"/>
    </row>
    <row r="4804" spans="2:18" x14ac:dyDescent="0.25">
      <c r="B4804" s="232">
        <v>4799</v>
      </c>
      <c r="C4804" s="406">
        <v>45575</v>
      </c>
      <c r="D4804" s="195" t="s">
        <v>254</v>
      </c>
      <c r="E4804" s="196" t="s">
        <v>159</v>
      </c>
      <c r="F4804" s="196" t="s">
        <v>7</v>
      </c>
      <c r="G4804" s="196" t="s">
        <v>159</v>
      </c>
      <c r="H4804" s="196">
        <v>10</v>
      </c>
      <c r="I4804" s="196" t="s">
        <v>66</v>
      </c>
      <c r="J4804" s="196">
        <v>5</v>
      </c>
      <c r="K4804" s="448"/>
      <c r="L4804" s="196"/>
      <c r="M4804" s="196"/>
      <c r="N4804" s="218">
        <v>0</v>
      </c>
      <c r="O4804" s="218">
        <v>0</v>
      </c>
      <c r="P4804" s="218">
        <v>50</v>
      </c>
      <c r="Q4804" s="336">
        <v>0</v>
      </c>
      <c r="R4804" s="234"/>
    </row>
    <row r="4805" spans="2:18" x14ac:dyDescent="0.25">
      <c r="B4805" s="232">
        <v>4800</v>
      </c>
      <c r="C4805" s="406">
        <v>45575</v>
      </c>
      <c r="D4805" s="278" t="s">
        <v>352</v>
      </c>
      <c r="E4805" s="196" t="s">
        <v>176</v>
      </c>
      <c r="F4805" s="196" t="s">
        <v>7</v>
      </c>
      <c r="G4805" s="196" t="s">
        <v>209</v>
      </c>
      <c r="H4805" s="196">
        <v>7</v>
      </c>
      <c r="I4805" s="196"/>
      <c r="J4805" s="196"/>
      <c r="K4805" s="448"/>
      <c r="L4805" s="196"/>
      <c r="M4805" s="196"/>
      <c r="N4805" s="218">
        <v>0</v>
      </c>
      <c r="O4805" s="218">
        <v>0</v>
      </c>
      <c r="P4805" s="218">
        <v>0</v>
      </c>
      <c r="Q4805" s="336">
        <v>0</v>
      </c>
      <c r="R4805" s="234"/>
    </row>
    <row r="4806" spans="2:18" x14ac:dyDescent="0.25">
      <c r="B4806" s="232">
        <v>4801</v>
      </c>
      <c r="C4806" s="406">
        <v>45575</v>
      </c>
      <c r="D4806" s="195" t="s">
        <v>175</v>
      </c>
      <c r="E4806" s="196" t="s">
        <v>176</v>
      </c>
      <c r="F4806" s="196" t="s">
        <v>7</v>
      </c>
      <c r="G4806" s="196" t="s">
        <v>209</v>
      </c>
      <c r="H4806" s="196">
        <v>7</v>
      </c>
      <c r="I4806" s="196"/>
      <c r="J4806" s="196"/>
      <c r="K4806" s="448"/>
      <c r="L4806" s="196"/>
      <c r="M4806" s="196"/>
      <c r="N4806" s="218">
        <v>0</v>
      </c>
      <c r="O4806" s="218">
        <v>0</v>
      </c>
      <c r="P4806" s="218">
        <v>0</v>
      </c>
      <c r="Q4806" s="336">
        <v>0</v>
      </c>
      <c r="R4806" s="234"/>
    </row>
    <row r="4807" spans="2:18" x14ac:dyDescent="0.25">
      <c r="B4807" s="232">
        <v>4802</v>
      </c>
      <c r="C4807" s="406">
        <v>45575</v>
      </c>
      <c r="D4807" s="278" t="s">
        <v>171</v>
      </c>
      <c r="E4807" s="196" t="s">
        <v>159</v>
      </c>
      <c r="F4807" s="196" t="s">
        <v>7</v>
      </c>
      <c r="G4807" s="196" t="s">
        <v>159</v>
      </c>
      <c r="H4807" s="196">
        <v>11.2</v>
      </c>
      <c r="I4807" s="196"/>
      <c r="J4807" s="196"/>
      <c r="K4807" s="448"/>
      <c r="L4807" s="196"/>
      <c r="M4807" s="196"/>
      <c r="N4807" s="218">
        <v>0</v>
      </c>
      <c r="O4807" s="218">
        <v>0</v>
      </c>
      <c r="P4807" s="218">
        <v>0</v>
      </c>
      <c r="Q4807" s="336">
        <v>0</v>
      </c>
      <c r="R4807" s="234"/>
    </row>
    <row r="4808" spans="2:18" x14ac:dyDescent="0.25">
      <c r="B4808" s="232">
        <v>4803</v>
      </c>
      <c r="C4808" s="406">
        <v>45575</v>
      </c>
      <c r="D4808" s="195" t="s">
        <v>150</v>
      </c>
      <c r="E4808" s="196" t="s">
        <v>92</v>
      </c>
      <c r="F4808" s="196" t="s">
        <v>63</v>
      </c>
      <c r="G4808" s="196" t="s">
        <v>210</v>
      </c>
      <c r="H4808" s="196">
        <v>4.1500000000000004</v>
      </c>
      <c r="I4808" s="196" t="s">
        <v>215</v>
      </c>
      <c r="J4808" s="196">
        <v>24</v>
      </c>
      <c r="K4808" s="448"/>
      <c r="L4808" s="196"/>
      <c r="M4808" s="196"/>
      <c r="N4808" s="218">
        <v>0</v>
      </c>
      <c r="O4808" s="218">
        <v>114.54</v>
      </c>
      <c r="P4808" s="218">
        <v>0</v>
      </c>
      <c r="Q4808" s="336">
        <v>0</v>
      </c>
      <c r="R4808" s="234"/>
    </row>
    <row r="4809" spans="2:18" x14ac:dyDescent="0.25">
      <c r="B4809" s="232">
        <v>4804</v>
      </c>
      <c r="C4809" s="406">
        <v>45575</v>
      </c>
      <c r="D4809" s="278" t="s">
        <v>148</v>
      </c>
      <c r="E4809" s="196" t="s">
        <v>92</v>
      </c>
      <c r="F4809" s="196" t="s">
        <v>63</v>
      </c>
      <c r="G4809" s="196" t="s">
        <v>210</v>
      </c>
      <c r="H4809" s="196">
        <v>4.1500000000000004</v>
      </c>
      <c r="I4809" s="196" t="s">
        <v>215</v>
      </c>
      <c r="J4809" s="196">
        <v>20</v>
      </c>
      <c r="K4809" s="448"/>
      <c r="L4809" s="196"/>
      <c r="M4809" s="196"/>
      <c r="N4809" s="218">
        <v>0</v>
      </c>
      <c r="O4809" s="218">
        <v>95.449999999999989</v>
      </c>
      <c r="P4809" s="218">
        <v>0</v>
      </c>
      <c r="Q4809" s="336">
        <v>0</v>
      </c>
      <c r="R4809" s="234"/>
    </row>
    <row r="4810" spans="2:18" x14ac:dyDescent="0.25">
      <c r="B4810" s="232">
        <v>4805</v>
      </c>
      <c r="C4810" s="406">
        <v>45575</v>
      </c>
      <c r="D4810" s="195" t="s">
        <v>177</v>
      </c>
      <c r="E4810" s="196" t="s">
        <v>159</v>
      </c>
      <c r="F4810" s="196" t="s">
        <v>8</v>
      </c>
      <c r="G4810" s="196" t="s">
        <v>159</v>
      </c>
      <c r="H4810" s="196">
        <v>11.6</v>
      </c>
      <c r="I4810" s="196" t="s">
        <v>66</v>
      </c>
      <c r="J4810" s="196">
        <v>5</v>
      </c>
      <c r="K4810" s="448"/>
      <c r="L4810" s="196"/>
      <c r="M4810" s="196"/>
      <c r="N4810" s="218">
        <v>0</v>
      </c>
      <c r="O4810" s="218">
        <v>0</v>
      </c>
      <c r="P4810" s="218">
        <v>58</v>
      </c>
      <c r="Q4810" s="336">
        <v>0</v>
      </c>
      <c r="R4810" s="234"/>
    </row>
    <row r="4811" spans="2:18" x14ac:dyDescent="0.25">
      <c r="B4811" s="232">
        <v>4806</v>
      </c>
      <c r="C4811" s="406">
        <v>45575</v>
      </c>
      <c r="D4811" s="278" t="s">
        <v>139</v>
      </c>
      <c r="E4811" s="196" t="s">
        <v>92</v>
      </c>
      <c r="F4811" s="196" t="s">
        <v>2</v>
      </c>
      <c r="G4811" s="196" t="s">
        <v>209</v>
      </c>
      <c r="H4811" s="196">
        <v>7</v>
      </c>
      <c r="I4811" s="196" t="s">
        <v>214</v>
      </c>
      <c r="J4811" s="196">
        <v>35</v>
      </c>
      <c r="K4811" s="448"/>
      <c r="L4811" s="196"/>
      <c r="M4811" s="196"/>
      <c r="N4811" s="218">
        <v>245</v>
      </c>
      <c r="O4811" s="218">
        <v>0</v>
      </c>
      <c r="P4811" s="218">
        <v>0</v>
      </c>
      <c r="Q4811" s="336">
        <v>0</v>
      </c>
      <c r="R4811" s="234"/>
    </row>
    <row r="4812" spans="2:18" x14ac:dyDescent="0.25">
      <c r="B4812" s="232">
        <v>4807</v>
      </c>
      <c r="C4812" s="406">
        <v>45575</v>
      </c>
      <c r="D4812" s="195" t="s">
        <v>140</v>
      </c>
      <c r="E4812" s="196" t="s">
        <v>92</v>
      </c>
      <c r="F4812" s="196" t="s">
        <v>2</v>
      </c>
      <c r="G4812" s="196" t="s">
        <v>209</v>
      </c>
      <c r="H4812" s="196">
        <v>7</v>
      </c>
      <c r="I4812" s="196" t="s">
        <v>214</v>
      </c>
      <c r="J4812" s="196">
        <v>35</v>
      </c>
      <c r="K4812" s="448"/>
      <c r="L4812" s="196"/>
      <c r="M4812" s="196"/>
      <c r="N4812" s="218">
        <v>245</v>
      </c>
      <c r="O4812" s="218">
        <v>0</v>
      </c>
      <c r="P4812" s="218">
        <v>0</v>
      </c>
      <c r="Q4812" s="336">
        <v>0</v>
      </c>
      <c r="R4812" s="234"/>
    </row>
    <row r="4813" spans="2:18" x14ac:dyDescent="0.25">
      <c r="B4813" s="232">
        <v>4808</v>
      </c>
      <c r="C4813" s="406">
        <v>45575</v>
      </c>
      <c r="D4813" s="278" t="s">
        <v>141</v>
      </c>
      <c r="E4813" s="196" t="s">
        <v>92</v>
      </c>
      <c r="F4813" s="196" t="s">
        <v>2</v>
      </c>
      <c r="G4813" s="196" t="s">
        <v>209</v>
      </c>
      <c r="H4813" s="196">
        <v>7</v>
      </c>
      <c r="I4813" s="196"/>
      <c r="J4813" s="196">
        <v>0</v>
      </c>
      <c r="K4813" s="448"/>
      <c r="L4813" s="196"/>
      <c r="M4813" s="196"/>
      <c r="N4813" s="218">
        <v>0</v>
      </c>
      <c r="O4813" s="218">
        <v>0</v>
      </c>
      <c r="P4813" s="218">
        <v>0</v>
      </c>
      <c r="Q4813" s="336">
        <v>0</v>
      </c>
      <c r="R4813" s="234"/>
    </row>
    <row r="4814" spans="2:18" x14ac:dyDescent="0.25">
      <c r="B4814" s="232">
        <v>4809</v>
      </c>
      <c r="C4814" s="406">
        <v>45575</v>
      </c>
      <c r="D4814" s="195" t="s">
        <v>252</v>
      </c>
      <c r="E4814" s="196" t="s">
        <v>92</v>
      </c>
      <c r="F4814" s="196" t="s">
        <v>2</v>
      </c>
      <c r="G4814" s="196" t="s">
        <v>209</v>
      </c>
      <c r="H4814" s="196">
        <v>7</v>
      </c>
      <c r="I4814" s="196" t="s">
        <v>214</v>
      </c>
      <c r="J4814" s="196">
        <v>30</v>
      </c>
      <c r="K4814" s="448"/>
      <c r="L4814" s="196"/>
      <c r="M4814" s="196"/>
      <c r="N4814" s="218">
        <v>210</v>
      </c>
      <c r="O4814" s="218">
        <v>0</v>
      </c>
      <c r="P4814" s="218">
        <v>0</v>
      </c>
      <c r="Q4814" s="336">
        <v>0</v>
      </c>
      <c r="R4814" s="234"/>
    </row>
    <row r="4815" spans="2:18" x14ac:dyDescent="0.25">
      <c r="B4815" s="232">
        <v>4810</v>
      </c>
      <c r="C4815" s="406">
        <v>45575</v>
      </c>
      <c r="D4815" s="278" t="s">
        <v>259</v>
      </c>
      <c r="E4815" s="196" t="s">
        <v>92</v>
      </c>
      <c r="F4815" s="196" t="s">
        <v>2</v>
      </c>
      <c r="G4815" s="196" t="s">
        <v>209</v>
      </c>
      <c r="H4815" s="196">
        <v>7</v>
      </c>
      <c r="I4815" s="196" t="s">
        <v>214</v>
      </c>
      <c r="J4815" s="196">
        <v>35</v>
      </c>
      <c r="K4815" s="448"/>
      <c r="L4815" s="196"/>
      <c r="M4815" s="196"/>
      <c r="N4815" s="218">
        <v>245</v>
      </c>
      <c r="O4815" s="218">
        <v>0</v>
      </c>
      <c r="P4815" s="218">
        <v>0</v>
      </c>
      <c r="Q4815" s="336">
        <v>0</v>
      </c>
      <c r="R4815" s="234"/>
    </row>
    <row r="4816" spans="2:18" x14ac:dyDescent="0.25">
      <c r="B4816" s="232">
        <v>4811</v>
      </c>
      <c r="C4816" s="406">
        <v>45575</v>
      </c>
      <c r="D4816" s="195" t="s">
        <v>260</v>
      </c>
      <c r="E4816" s="196" t="s">
        <v>92</v>
      </c>
      <c r="F4816" s="196" t="s">
        <v>2</v>
      </c>
      <c r="G4816" s="196" t="s">
        <v>209</v>
      </c>
      <c r="H4816" s="196">
        <v>7</v>
      </c>
      <c r="I4816" s="196" t="s">
        <v>214</v>
      </c>
      <c r="J4816" s="196">
        <v>35</v>
      </c>
      <c r="K4816" s="448"/>
      <c r="L4816" s="196"/>
      <c r="M4816" s="196"/>
      <c r="N4816" s="218">
        <v>245</v>
      </c>
      <c r="O4816" s="218">
        <v>0</v>
      </c>
      <c r="P4816" s="218">
        <v>0</v>
      </c>
      <c r="Q4816" s="336">
        <v>0</v>
      </c>
      <c r="R4816" s="234"/>
    </row>
    <row r="4817" spans="2:18" x14ac:dyDescent="0.25">
      <c r="B4817" s="232">
        <v>4812</v>
      </c>
      <c r="C4817" s="406">
        <v>45575</v>
      </c>
      <c r="D4817" s="278" t="s">
        <v>507</v>
      </c>
      <c r="E4817" s="196" t="s">
        <v>92</v>
      </c>
      <c r="F4817" s="196" t="s">
        <v>504</v>
      </c>
      <c r="G4817" s="196" t="s">
        <v>210</v>
      </c>
      <c r="H4817" s="196">
        <v>4.1500000000000004</v>
      </c>
      <c r="I4817" s="196" t="s">
        <v>215</v>
      </c>
      <c r="J4817" s="196">
        <v>36</v>
      </c>
      <c r="K4817" s="448"/>
      <c r="L4817" s="196"/>
      <c r="M4817" s="196"/>
      <c r="N4817" s="218">
        <v>0</v>
      </c>
      <c r="O4817" s="218">
        <v>171.81</v>
      </c>
      <c r="P4817" s="218">
        <v>0</v>
      </c>
      <c r="Q4817" s="336">
        <v>0</v>
      </c>
      <c r="R4817" s="234"/>
    </row>
    <row r="4818" spans="2:18" x14ac:dyDescent="0.25">
      <c r="B4818" s="232">
        <v>4813</v>
      </c>
      <c r="C4818" s="406">
        <v>45575</v>
      </c>
      <c r="D4818" s="195" t="s">
        <v>379</v>
      </c>
      <c r="E4818" s="196" t="s">
        <v>269</v>
      </c>
      <c r="F4818" s="196" t="s">
        <v>381</v>
      </c>
      <c r="G4818" s="196" t="s">
        <v>210</v>
      </c>
      <c r="H4818" s="196">
        <v>4.1500000000000004</v>
      </c>
      <c r="I4818" s="196" t="s">
        <v>214</v>
      </c>
      <c r="J4818" s="196">
        <v>30</v>
      </c>
      <c r="K4818" s="448"/>
      <c r="L4818" s="196"/>
      <c r="M4818" s="196"/>
      <c r="N4818" s="218">
        <v>124.50000000000001</v>
      </c>
      <c r="O4818" s="218">
        <v>0</v>
      </c>
      <c r="P4818" s="218">
        <v>0</v>
      </c>
      <c r="Q4818" s="336">
        <v>0</v>
      </c>
      <c r="R4818" s="234"/>
    </row>
    <row r="4819" spans="2:18" x14ac:dyDescent="0.25">
      <c r="B4819" s="232">
        <v>4814</v>
      </c>
      <c r="C4819" s="406">
        <v>45575</v>
      </c>
      <c r="D4819" s="278" t="s">
        <v>380</v>
      </c>
      <c r="E4819" s="196" t="s">
        <v>269</v>
      </c>
      <c r="F4819" s="196" t="s">
        <v>381</v>
      </c>
      <c r="G4819" s="196" t="s">
        <v>210</v>
      </c>
      <c r="H4819" s="196">
        <v>4.1500000000000004</v>
      </c>
      <c r="I4819" s="196" t="s">
        <v>214</v>
      </c>
      <c r="J4819" s="196">
        <v>30</v>
      </c>
      <c r="K4819" s="448"/>
      <c r="L4819" s="196"/>
      <c r="M4819" s="196"/>
      <c r="N4819" s="218">
        <v>124.50000000000001</v>
      </c>
      <c r="O4819" s="218">
        <v>0</v>
      </c>
      <c r="P4819" s="218">
        <v>0</v>
      </c>
      <c r="Q4819" s="336">
        <v>0</v>
      </c>
      <c r="R4819" s="234"/>
    </row>
    <row r="4820" spans="2:18" x14ac:dyDescent="0.25">
      <c r="B4820" s="232">
        <v>4815</v>
      </c>
      <c r="C4820" s="406">
        <v>45575</v>
      </c>
      <c r="D4820" s="195" t="s">
        <v>489</v>
      </c>
      <c r="E4820" s="196" t="s">
        <v>269</v>
      </c>
      <c r="F4820" s="196" t="s">
        <v>381</v>
      </c>
      <c r="G4820" s="196" t="s">
        <v>210</v>
      </c>
      <c r="H4820" s="196">
        <v>4.1500000000000004</v>
      </c>
      <c r="I4820" s="196" t="s">
        <v>214</v>
      </c>
      <c r="J4820" s="196">
        <v>29</v>
      </c>
      <c r="K4820" s="448"/>
      <c r="L4820" s="196"/>
      <c r="M4820" s="196"/>
      <c r="N4820" s="218">
        <v>120.35000000000001</v>
      </c>
      <c r="O4820" s="218">
        <v>0</v>
      </c>
      <c r="P4820" s="218">
        <v>0</v>
      </c>
      <c r="Q4820" s="336">
        <v>0</v>
      </c>
      <c r="R4820" s="234"/>
    </row>
    <row r="4821" spans="2:18" x14ac:dyDescent="0.25">
      <c r="B4821" s="232">
        <v>4816</v>
      </c>
      <c r="C4821" s="406">
        <v>45575</v>
      </c>
      <c r="D4821" s="278" t="s">
        <v>96</v>
      </c>
      <c r="E4821" s="196" t="s">
        <v>159</v>
      </c>
      <c r="F4821" s="196" t="s">
        <v>1</v>
      </c>
      <c r="G4821" s="196" t="s">
        <v>159</v>
      </c>
      <c r="H4821" s="196">
        <v>11.8</v>
      </c>
      <c r="I4821" s="196" t="s">
        <v>66</v>
      </c>
      <c r="J4821" s="196">
        <v>2</v>
      </c>
      <c r="K4821" s="448"/>
      <c r="L4821" s="196"/>
      <c r="M4821" s="196"/>
      <c r="N4821" s="218">
        <v>0</v>
      </c>
      <c r="O4821" s="218">
        <v>0</v>
      </c>
      <c r="P4821" s="218">
        <v>23.6</v>
      </c>
      <c r="Q4821" s="336">
        <v>0</v>
      </c>
      <c r="R4821" s="234"/>
    </row>
    <row r="4822" spans="2:18" x14ac:dyDescent="0.25">
      <c r="B4822" s="232">
        <v>4817</v>
      </c>
      <c r="C4822" s="406">
        <v>45575</v>
      </c>
      <c r="D4822" s="195" t="s">
        <v>128</v>
      </c>
      <c r="E4822" s="196" t="s">
        <v>159</v>
      </c>
      <c r="F4822" s="196" t="s">
        <v>1</v>
      </c>
      <c r="G4822" s="196" t="s">
        <v>159</v>
      </c>
      <c r="H4822" s="196">
        <v>11.8</v>
      </c>
      <c r="I4822" s="196" t="s">
        <v>66</v>
      </c>
      <c r="J4822" s="196">
        <v>2</v>
      </c>
      <c r="K4822" s="448"/>
      <c r="L4822" s="196"/>
      <c r="M4822" s="196"/>
      <c r="N4822" s="218">
        <v>0</v>
      </c>
      <c r="O4822" s="218">
        <v>0</v>
      </c>
      <c r="P4822" s="218">
        <v>23.6</v>
      </c>
      <c r="Q4822" s="336">
        <v>0</v>
      </c>
      <c r="R4822" s="234"/>
    </row>
    <row r="4823" spans="2:18" s="409" customFormat="1" x14ac:dyDescent="0.25">
      <c r="B4823" s="232">
        <v>4818</v>
      </c>
      <c r="C4823" s="406">
        <v>45575</v>
      </c>
      <c r="D4823" s="278" t="s">
        <v>467</v>
      </c>
      <c r="E4823" s="196" t="s">
        <v>159</v>
      </c>
      <c r="F4823" s="196" t="s">
        <v>63</v>
      </c>
      <c r="G4823" s="196" t="s">
        <v>159</v>
      </c>
      <c r="H4823" s="196">
        <v>13</v>
      </c>
      <c r="I4823" s="196" t="s">
        <v>66</v>
      </c>
      <c r="J4823" s="196">
        <v>3</v>
      </c>
      <c r="K4823" s="448"/>
      <c r="L4823" s="196"/>
      <c r="M4823" s="196"/>
      <c r="N4823" s="218">
        <v>0</v>
      </c>
      <c r="O4823" s="218">
        <v>0</v>
      </c>
      <c r="P4823" s="218">
        <v>39</v>
      </c>
      <c r="Q4823" s="336">
        <v>0</v>
      </c>
      <c r="R4823" s="234"/>
    </row>
    <row r="4824" spans="2:18" x14ac:dyDescent="0.25">
      <c r="B4824" s="232">
        <v>4819</v>
      </c>
      <c r="C4824" s="411">
        <v>45576</v>
      </c>
      <c r="D4824" s="195" t="s">
        <v>277</v>
      </c>
      <c r="E4824" s="196" t="s">
        <v>176</v>
      </c>
      <c r="F4824" s="196" t="s">
        <v>7</v>
      </c>
      <c r="G4824" s="196" t="s">
        <v>209</v>
      </c>
      <c r="H4824" s="196">
        <v>7</v>
      </c>
      <c r="I4824" s="196" t="s">
        <v>214</v>
      </c>
      <c r="J4824" s="196">
        <v>46</v>
      </c>
      <c r="K4824" s="448"/>
      <c r="L4824" s="196"/>
      <c r="M4824" s="196"/>
      <c r="N4824" s="218">
        <v>322</v>
      </c>
      <c r="O4824" s="218">
        <v>0</v>
      </c>
      <c r="P4824" s="218">
        <v>0</v>
      </c>
      <c r="Q4824" s="336">
        <v>0</v>
      </c>
      <c r="R4824" s="234"/>
    </row>
    <row r="4825" spans="2:18" x14ac:dyDescent="0.25">
      <c r="B4825" s="232">
        <v>4820</v>
      </c>
      <c r="C4825" s="411">
        <v>45576</v>
      </c>
      <c r="D4825" s="195" t="s">
        <v>254</v>
      </c>
      <c r="E4825" s="196" t="s">
        <v>159</v>
      </c>
      <c r="F4825" s="196" t="s">
        <v>7</v>
      </c>
      <c r="G4825" s="196" t="s">
        <v>159</v>
      </c>
      <c r="H4825" s="196">
        <v>10</v>
      </c>
      <c r="I4825" s="196" t="s">
        <v>66</v>
      </c>
      <c r="J4825" s="196">
        <v>0</v>
      </c>
      <c r="K4825" s="448"/>
      <c r="L4825" s="196"/>
      <c r="M4825" s="196"/>
      <c r="N4825" s="218">
        <v>0</v>
      </c>
      <c r="O4825" s="218">
        <v>0</v>
      </c>
      <c r="P4825" s="218">
        <v>0</v>
      </c>
      <c r="Q4825" s="336">
        <v>0</v>
      </c>
      <c r="R4825" s="234"/>
    </row>
    <row r="4826" spans="2:18" x14ac:dyDescent="0.25">
      <c r="B4826" s="410">
        <v>4821</v>
      </c>
      <c r="C4826" s="411">
        <v>45576</v>
      </c>
      <c r="D4826" s="412"/>
      <c r="E4826" s="413" t="s">
        <v>570</v>
      </c>
      <c r="F4826" s="413" t="s">
        <v>570</v>
      </c>
      <c r="G4826" s="413" t="s">
        <v>570</v>
      </c>
      <c r="H4826" s="413" t="s">
        <v>570</v>
      </c>
      <c r="I4826" s="413"/>
      <c r="J4826" s="413"/>
      <c r="K4826" s="451"/>
      <c r="L4826" s="413"/>
      <c r="M4826" s="413"/>
      <c r="N4826" s="414">
        <v>0</v>
      </c>
      <c r="O4826" s="414">
        <v>0</v>
      </c>
      <c r="P4826" s="414">
        <v>0</v>
      </c>
      <c r="Q4826" s="415">
        <v>0</v>
      </c>
      <c r="R4826" s="416"/>
    </row>
    <row r="4827" spans="2:18" x14ac:dyDescent="0.25">
      <c r="B4827" s="232">
        <v>4822</v>
      </c>
      <c r="C4827" s="406">
        <v>45577</v>
      </c>
      <c r="D4827" s="316" t="s">
        <v>528</v>
      </c>
      <c r="E4827" s="196" t="s">
        <v>130</v>
      </c>
      <c r="F4827" s="196" t="s">
        <v>130</v>
      </c>
      <c r="G4827" s="196" t="s">
        <v>11</v>
      </c>
      <c r="H4827" s="196">
        <v>1</v>
      </c>
      <c r="I4827" s="196" t="s">
        <v>11</v>
      </c>
      <c r="J4827" s="196">
        <v>15</v>
      </c>
      <c r="K4827" s="448"/>
      <c r="L4827" s="196"/>
      <c r="M4827" s="196" t="s">
        <v>482</v>
      </c>
      <c r="N4827" s="218">
        <v>0</v>
      </c>
      <c r="O4827" s="218">
        <v>0</v>
      </c>
      <c r="P4827" s="218">
        <v>0</v>
      </c>
      <c r="Q4827" s="336">
        <v>0</v>
      </c>
      <c r="R4827" s="234"/>
    </row>
    <row r="4828" spans="2:18" x14ac:dyDescent="0.25">
      <c r="B4828" s="232">
        <v>4823</v>
      </c>
      <c r="C4828" s="406">
        <v>45577</v>
      </c>
      <c r="D4828" s="195" t="s">
        <v>474</v>
      </c>
      <c r="E4828" s="196" t="s">
        <v>92</v>
      </c>
      <c r="F4828" s="196" t="s">
        <v>470</v>
      </c>
      <c r="G4828" s="196" t="s">
        <v>210</v>
      </c>
      <c r="H4828" s="196">
        <v>4.2</v>
      </c>
      <c r="I4828" s="196" t="s">
        <v>215</v>
      </c>
      <c r="J4828" s="196">
        <v>30</v>
      </c>
      <c r="K4828" s="448"/>
      <c r="L4828" s="196"/>
      <c r="M4828" s="196"/>
      <c r="N4828" s="218">
        <v>0</v>
      </c>
      <c r="O4828" s="218">
        <v>144.89999999999998</v>
      </c>
      <c r="P4828" s="218">
        <v>0</v>
      </c>
      <c r="Q4828" s="336">
        <v>0</v>
      </c>
      <c r="R4828" s="234"/>
    </row>
    <row r="4829" spans="2:18" x14ac:dyDescent="0.25">
      <c r="B4829" s="232">
        <v>4824</v>
      </c>
      <c r="C4829" s="406">
        <v>45577</v>
      </c>
      <c r="D4829" s="278" t="s">
        <v>475</v>
      </c>
      <c r="E4829" s="196" t="s">
        <v>92</v>
      </c>
      <c r="F4829" s="196" t="s">
        <v>470</v>
      </c>
      <c r="G4829" s="196" t="s">
        <v>210</v>
      </c>
      <c r="H4829" s="196">
        <v>4.2</v>
      </c>
      <c r="I4829" s="196" t="s">
        <v>215</v>
      </c>
      <c r="J4829" s="196">
        <v>30</v>
      </c>
      <c r="K4829" s="448"/>
      <c r="L4829" s="196"/>
      <c r="M4829" s="196"/>
      <c r="N4829" s="218">
        <v>0</v>
      </c>
      <c r="O4829" s="218">
        <v>144.89999999999998</v>
      </c>
      <c r="P4829" s="218">
        <v>0</v>
      </c>
      <c r="Q4829" s="336">
        <v>0</v>
      </c>
      <c r="R4829" s="234"/>
    </row>
    <row r="4830" spans="2:18" x14ac:dyDescent="0.25">
      <c r="B4830" s="232">
        <v>4825</v>
      </c>
      <c r="C4830" s="406">
        <v>45577</v>
      </c>
      <c r="D4830" s="195" t="s">
        <v>476</v>
      </c>
      <c r="E4830" s="196" t="s">
        <v>92</v>
      </c>
      <c r="F4830" s="196" t="s">
        <v>470</v>
      </c>
      <c r="G4830" s="196" t="s">
        <v>210</v>
      </c>
      <c r="H4830" s="196">
        <v>4.2</v>
      </c>
      <c r="I4830" s="196" t="s">
        <v>215</v>
      </c>
      <c r="J4830" s="196">
        <v>32</v>
      </c>
      <c r="K4830" s="448"/>
      <c r="L4830" s="196"/>
      <c r="M4830" s="196"/>
      <c r="N4830" s="216">
        <v>0</v>
      </c>
      <c r="O4830" s="216">
        <v>154.56</v>
      </c>
      <c r="P4830" s="216">
        <v>0</v>
      </c>
      <c r="Q4830" s="335">
        <v>0</v>
      </c>
      <c r="R4830" s="234"/>
    </row>
    <row r="4831" spans="2:18" x14ac:dyDescent="0.25">
      <c r="B4831" s="232">
        <v>4826</v>
      </c>
      <c r="C4831" s="406">
        <v>45577</v>
      </c>
      <c r="D4831" s="278" t="s">
        <v>477</v>
      </c>
      <c r="E4831" s="196" t="s">
        <v>92</v>
      </c>
      <c r="F4831" s="196" t="s">
        <v>470</v>
      </c>
      <c r="G4831" s="196" t="s">
        <v>210</v>
      </c>
      <c r="H4831" s="196">
        <v>4.2</v>
      </c>
      <c r="I4831" s="196"/>
      <c r="J4831" s="196"/>
      <c r="K4831" s="448"/>
      <c r="L4831" s="196"/>
      <c r="M4831" s="196"/>
      <c r="N4831" s="218">
        <v>0</v>
      </c>
      <c r="O4831" s="218">
        <v>0</v>
      </c>
      <c r="P4831" s="218">
        <v>0</v>
      </c>
      <c r="Q4831" s="336">
        <v>0</v>
      </c>
      <c r="R4831" s="234"/>
    </row>
    <row r="4832" spans="2:18" x14ac:dyDescent="0.25">
      <c r="B4832" s="232">
        <v>4827</v>
      </c>
      <c r="C4832" s="406">
        <v>45577</v>
      </c>
      <c r="D4832" s="195" t="s">
        <v>116</v>
      </c>
      <c r="E4832" s="196" t="s">
        <v>92</v>
      </c>
      <c r="F4832" s="196" t="s">
        <v>1</v>
      </c>
      <c r="G4832" s="196" t="s">
        <v>209</v>
      </c>
      <c r="H4832" s="196">
        <v>6.65</v>
      </c>
      <c r="I4832" s="196"/>
      <c r="J4832" s="196"/>
      <c r="K4832" s="448"/>
      <c r="L4832" s="196"/>
      <c r="M4832" s="196"/>
      <c r="N4832" s="216">
        <v>0</v>
      </c>
      <c r="O4832" s="216">
        <v>0</v>
      </c>
      <c r="P4832" s="216">
        <v>0</v>
      </c>
      <c r="Q4832" s="335">
        <v>0</v>
      </c>
      <c r="R4832" s="234"/>
    </row>
    <row r="4833" spans="2:18" x14ac:dyDescent="0.25">
      <c r="B4833" s="232">
        <v>4828</v>
      </c>
      <c r="C4833" s="406">
        <v>45577</v>
      </c>
      <c r="D4833" s="195" t="s">
        <v>116</v>
      </c>
      <c r="E4833" s="196" t="s">
        <v>92</v>
      </c>
      <c r="F4833" s="196" t="s">
        <v>1</v>
      </c>
      <c r="G4833" s="196" t="s">
        <v>209</v>
      </c>
      <c r="H4833" s="196">
        <v>6.65</v>
      </c>
      <c r="I4833" s="196" t="s">
        <v>215</v>
      </c>
      <c r="J4833" s="196">
        <v>30</v>
      </c>
      <c r="K4833" s="448"/>
      <c r="L4833" s="196"/>
      <c r="M4833" s="196"/>
      <c r="N4833" s="218">
        <v>0</v>
      </c>
      <c r="O4833" s="218">
        <v>229.42499999999998</v>
      </c>
      <c r="P4833" s="218">
        <v>0</v>
      </c>
      <c r="Q4833" s="336">
        <v>0</v>
      </c>
      <c r="R4833" s="234"/>
    </row>
    <row r="4834" spans="2:18" x14ac:dyDescent="0.25">
      <c r="B4834" s="232">
        <v>4829</v>
      </c>
      <c r="C4834" s="406">
        <v>45577</v>
      </c>
      <c r="D4834" s="278" t="s">
        <v>94</v>
      </c>
      <c r="E4834" s="196" t="s">
        <v>92</v>
      </c>
      <c r="F4834" s="196" t="s">
        <v>1</v>
      </c>
      <c r="G4834" s="196" t="s">
        <v>209</v>
      </c>
      <c r="H4834" s="196">
        <v>6.65</v>
      </c>
      <c r="I4834" s="196" t="s">
        <v>215</v>
      </c>
      <c r="J4834" s="196">
        <v>39</v>
      </c>
      <c r="K4834" s="448"/>
      <c r="L4834" s="196"/>
      <c r="M4834" s="196"/>
      <c r="N4834" s="216">
        <v>0</v>
      </c>
      <c r="O4834" s="216">
        <v>298.2525</v>
      </c>
      <c r="P4834" s="216">
        <v>0</v>
      </c>
      <c r="Q4834" s="335">
        <v>0</v>
      </c>
      <c r="R4834" s="234"/>
    </row>
    <row r="4835" spans="2:18" x14ac:dyDescent="0.25">
      <c r="B4835" s="232">
        <v>4830</v>
      </c>
      <c r="C4835" s="406">
        <v>45577</v>
      </c>
      <c r="D4835" s="195" t="s">
        <v>91</v>
      </c>
      <c r="E4835" s="196" t="s">
        <v>92</v>
      </c>
      <c r="F4835" s="196" t="s">
        <v>1</v>
      </c>
      <c r="G4835" s="196" t="s">
        <v>209</v>
      </c>
      <c r="H4835" s="196">
        <v>6.65</v>
      </c>
      <c r="I4835" s="196"/>
      <c r="J4835" s="196"/>
      <c r="K4835" s="448"/>
      <c r="L4835" s="196"/>
      <c r="M4835" s="196"/>
      <c r="N4835" s="218">
        <v>0</v>
      </c>
      <c r="O4835" s="218">
        <v>0</v>
      </c>
      <c r="P4835" s="218">
        <v>0</v>
      </c>
      <c r="Q4835" s="336">
        <v>0</v>
      </c>
      <c r="R4835" s="234"/>
    </row>
    <row r="4836" spans="2:18" x14ac:dyDescent="0.25">
      <c r="B4836" s="232">
        <v>4831</v>
      </c>
      <c r="C4836" s="406">
        <v>45577</v>
      </c>
      <c r="D4836" s="278" t="s">
        <v>154</v>
      </c>
      <c r="E4836" s="196" t="s">
        <v>92</v>
      </c>
      <c r="F4836" s="196" t="s">
        <v>62</v>
      </c>
      <c r="G4836" s="196" t="s">
        <v>210</v>
      </c>
      <c r="H4836" s="196">
        <v>4.1500000000000004</v>
      </c>
      <c r="I4836" s="196" t="s">
        <v>215</v>
      </c>
      <c r="J4836" s="196">
        <v>30</v>
      </c>
      <c r="K4836" s="448"/>
      <c r="L4836" s="196"/>
      <c r="M4836" s="196"/>
      <c r="N4836" s="216">
        <v>0</v>
      </c>
      <c r="O4836" s="216">
        <v>143.17500000000001</v>
      </c>
      <c r="P4836" s="216">
        <v>0</v>
      </c>
      <c r="Q4836" s="335">
        <v>0</v>
      </c>
      <c r="R4836" s="234"/>
    </row>
    <row r="4837" spans="2:18" x14ac:dyDescent="0.25">
      <c r="B4837" s="232">
        <v>4832</v>
      </c>
      <c r="C4837" s="406">
        <v>45577</v>
      </c>
      <c r="D4837" s="195" t="s">
        <v>155</v>
      </c>
      <c r="E4837" s="196" t="s">
        <v>92</v>
      </c>
      <c r="F4837" s="196" t="s">
        <v>62</v>
      </c>
      <c r="G4837" s="196" t="s">
        <v>210</v>
      </c>
      <c r="H4837" s="196">
        <v>4.1500000000000004</v>
      </c>
      <c r="I4837" s="196" t="s">
        <v>215</v>
      </c>
      <c r="J4837" s="196">
        <v>35</v>
      </c>
      <c r="K4837" s="448"/>
      <c r="L4837" s="196"/>
      <c r="M4837" s="196"/>
      <c r="N4837" s="218">
        <v>0</v>
      </c>
      <c r="O4837" s="218">
        <v>167.03749999999999</v>
      </c>
      <c r="P4837" s="218">
        <v>0</v>
      </c>
      <c r="Q4837" s="336">
        <v>0</v>
      </c>
      <c r="R4837" s="234"/>
    </row>
    <row r="4838" spans="2:18" x14ac:dyDescent="0.25">
      <c r="B4838" s="232">
        <v>4833</v>
      </c>
      <c r="C4838" s="406">
        <v>45577</v>
      </c>
      <c r="D4838" s="278" t="s">
        <v>426</v>
      </c>
      <c r="E4838" s="196" t="s">
        <v>159</v>
      </c>
      <c r="F4838" s="196" t="s">
        <v>381</v>
      </c>
      <c r="G4838" s="196" t="s">
        <v>159</v>
      </c>
      <c r="H4838" s="196">
        <v>10</v>
      </c>
      <c r="I4838" s="196" t="s">
        <v>66</v>
      </c>
      <c r="J4838" s="196">
        <v>4</v>
      </c>
      <c r="K4838" s="448"/>
      <c r="L4838" s="196"/>
      <c r="M4838" s="196"/>
      <c r="N4838" s="216">
        <v>0</v>
      </c>
      <c r="O4838" s="216">
        <v>0</v>
      </c>
      <c r="P4838" s="216">
        <v>40</v>
      </c>
      <c r="Q4838" s="335">
        <v>0</v>
      </c>
      <c r="R4838" s="234"/>
    </row>
    <row r="4839" spans="2:18" x14ac:dyDescent="0.25">
      <c r="B4839" s="232">
        <v>4834</v>
      </c>
      <c r="C4839" s="406">
        <v>45577</v>
      </c>
      <c r="D4839" s="195" t="s">
        <v>277</v>
      </c>
      <c r="E4839" s="196" t="s">
        <v>176</v>
      </c>
      <c r="F4839" s="196" t="s">
        <v>7</v>
      </c>
      <c r="G4839" s="196" t="s">
        <v>209</v>
      </c>
      <c r="H4839" s="196">
        <v>7</v>
      </c>
      <c r="I4839" s="196" t="s">
        <v>214</v>
      </c>
      <c r="J4839" s="196">
        <v>44</v>
      </c>
      <c r="K4839" s="448"/>
      <c r="L4839" s="196"/>
      <c r="M4839" s="196"/>
      <c r="N4839" s="218">
        <v>308</v>
      </c>
      <c r="O4839" s="218">
        <v>0</v>
      </c>
      <c r="P4839" s="218">
        <v>0</v>
      </c>
      <c r="Q4839" s="336">
        <v>0</v>
      </c>
      <c r="R4839" s="234"/>
    </row>
    <row r="4840" spans="2:18" x14ac:dyDescent="0.25">
      <c r="B4840" s="232">
        <v>4835</v>
      </c>
      <c r="C4840" s="406">
        <v>45577</v>
      </c>
      <c r="D4840" s="278" t="s">
        <v>261</v>
      </c>
      <c r="E4840" s="196" t="s">
        <v>269</v>
      </c>
      <c r="F4840" s="196" t="s">
        <v>7</v>
      </c>
      <c r="G4840" s="196" t="s">
        <v>210</v>
      </c>
      <c r="H4840" s="196">
        <v>5</v>
      </c>
      <c r="I4840" s="196"/>
      <c r="J4840" s="196"/>
      <c r="K4840" s="448"/>
      <c r="L4840" s="196"/>
      <c r="M4840" s="196"/>
      <c r="N4840" s="216">
        <v>0</v>
      </c>
      <c r="O4840" s="216">
        <v>0</v>
      </c>
      <c r="P4840" s="216">
        <v>0</v>
      </c>
      <c r="Q4840" s="335">
        <v>0</v>
      </c>
      <c r="R4840" s="234"/>
    </row>
    <row r="4841" spans="2:18" x14ac:dyDescent="0.25">
      <c r="B4841" s="232">
        <v>4836</v>
      </c>
      <c r="C4841" s="406">
        <v>45577</v>
      </c>
      <c r="D4841" s="195" t="s">
        <v>254</v>
      </c>
      <c r="E4841" s="196" t="s">
        <v>159</v>
      </c>
      <c r="F4841" s="196" t="s">
        <v>7</v>
      </c>
      <c r="G4841" s="196" t="s">
        <v>159</v>
      </c>
      <c r="H4841" s="196">
        <v>10</v>
      </c>
      <c r="I4841" s="196" t="s">
        <v>66</v>
      </c>
      <c r="J4841" s="196">
        <v>3</v>
      </c>
      <c r="K4841" s="448"/>
      <c r="L4841" s="196"/>
      <c r="M4841" s="196"/>
      <c r="N4841" s="216">
        <v>0</v>
      </c>
      <c r="O4841" s="216">
        <v>0</v>
      </c>
      <c r="P4841" s="216">
        <v>30</v>
      </c>
      <c r="Q4841" s="335">
        <v>0</v>
      </c>
      <c r="R4841" s="234"/>
    </row>
    <row r="4842" spans="2:18" x14ac:dyDescent="0.25">
      <c r="B4842" s="232">
        <v>4837</v>
      </c>
      <c r="C4842" s="406">
        <v>45577</v>
      </c>
      <c r="D4842" s="278" t="s">
        <v>352</v>
      </c>
      <c r="E4842" s="196" t="s">
        <v>176</v>
      </c>
      <c r="F4842" s="196" t="s">
        <v>7</v>
      </c>
      <c r="G4842" s="196" t="s">
        <v>209</v>
      </c>
      <c r="H4842" s="196">
        <v>7</v>
      </c>
      <c r="I4842" s="196"/>
      <c r="J4842" s="196"/>
      <c r="K4842" s="448"/>
      <c r="L4842" s="196"/>
      <c r="M4842" s="196"/>
      <c r="N4842" s="216">
        <v>0</v>
      </c>
      <c r="O4842" s="216">
        <v>0</v>
      </c>
      <c r="P4842" s="216">
        <v>0</v>
      </c>
      <c r="Q4842" s="335">
        <v>0</v>
      </c>
      <c r="R4842" s="234"/>
    </row>
    <row r="4843" spans="2:18" x14ac:dyDescent="0.25">
      <c r="B4843" s="232">
        <v>4838</v>
      </c>
      <c r="C4843" s="406">
        <v>45577</v>
      </c>
      <c r="D4843" s="195" t="s">
        <v>175</v>
      </c>
      <c r="E4843" s="196" t="s">
        <v>176</v>
      </c>
      <c r="F4843" s="196" t="s">
        <v>7</v>
      </c>
      <c r="G4843" s="196" t="s">
        <v>209</v>
      </c>
      <c r="H4843" s="196">
        <v>7</v>
      </c>
      <c r="I4843" s="196"/>
      <c r="J4843" s="196"/>
      <c r="K4843" s="448"/>
      <c r="L4843" s="196"/>
      <c r="M4843" s="196"/>
      <c r="N4843" s="216">
        <v>0</v>
      </c>
      <c r="O4843" s="216">
        <v>0</v>
      </c>
      <c r="P4843" s="216">
        <v>0</v>
      </c>
      <c r="Q4843" s="335">
        <v>0</v>
      </c>
      <c r="R4843" s="234"/>
    </row>
    <row r="4844" spans="2:18" x14ac:dyDescent="0.25">
      <c r="B4844" s="232">
        <v>4839</v>
      </c>
      <c r="C4844" s="406">
        <v>45577</v>
      </c>
      <c r="D4844" s="278" t="s">
        <v>171</v>
      </c>
      <c r="E4844" s="196" t="s">
        <v>159</v>
      </c>
      <c r="F4844" s="196" t="s">
        <v>7</v>
      </c>
      <c r="G4844" s="196" t="s">
        <v>159</v>
      </c>
      <c r="H4844" s="196">
        <v>11.2</v>
      </c>
      <c r="I4844" s="196"/>
      <c r="J4844" s="196"/>
      <c r="K4844" s="448"/>
      <c r="L4844" s="196"/>
      <c r="M4844" s="196"/>
      <c r="N4844" s="216">
        <v>0</v>
      </c>
      <c r="O4844" s="216">
        <v>0</v>
      </c>
      <c r="P4844" s="216">
        <v>0</v>
      </c>
      <c r="Q4844" s="335">
        <v>0</v>
      </c>
      <c r="R4844" s="234"/>
    </row>
    <row r="4845" spans="2:18" x14ac:dyDescent="0.25">
      <c r="B4845" s="232">
        <v>4840</v>
      </c>
      <c r="C4845" s="406">
        <v>45577</v>
      </c>
      <c r="D4845" s="195" t="s">
        <v>150</v>
      </c>
      <c r="E4845" s="196" t="s">
        <v>92</v>
      </c>
      <c r="F4845" s="196" t="s">
        <v>63</v>
      </c>
      <c r="G4845" s="196" t="s">
        <v>210</v>
      </c>
      <c r="H4845" s="196">
        <v>4.1500000000000004</v>
      </c>
      <c r="I4845" s="196" t="s">
        <v>215</v>
      </c>
      <c r="J4845" s="196">
        <v>23</v>
      </c>
      <c r="K4845" s="448"/>
      <c r="L4845" s="196"/>
      <c r="M4845" s="196"/>
      <c r="N4845" s="216">
        <v>0</v>
      </c>
      <c r="O4845" s="216">
        <v>109.7675</v>
      </c>
      <c r="P4845" s="216">
        <v>0</v>
      </c>
      <c r="Q4845" s="335">
        <v>0</v>
      </c>
      <c r="R4845" s="234"/>
    </row>
    <row r="4846" spans="2:18" x14ac:dyDescent="0.25">
      <c r="B4846" s="232">
        <v>4841</v>
      </c>
      <c r="C4846" s="406">
        <v>45577</v>
      </c>
      <c r="D4846" s="278" t="s">
        <v>148</v>
      </c>
      <c r="E4846" s="196" t="s">
        <v>92</v>
      </c>
      <c r="F4846" s="196" t="s">
        <v>63</v>
      </c>
      <c r="G4846" s="196" t="s">
        <v>210</v>
      </c>
      <c r="H4846" s="196">
        <v>4.1500000000000004</v>
      </c>
      <c r="I4846" s="196" t="s">
        <v>215</v>
      </c>
      <c r="J4846" s="196">
        <v>23</v>
      </c>
      <c r="K4846" s="448"/>
      <c r="L4846" s="196"/>
      <c r="M4846" s="196"/>
      <c r="N4846" s="216">
        <v>0</v>
      </c>
      <c r="O4846" s="216">
        <v>109.7675</v>
      </c>
      <c r="P4846" s="216">
        <v>0</v>
      </c>
      <c r="Q4846" s="335">
        <v>0</v>
      </c>
      <c r="R4846" s="234"/>
    </row>
    <row r="4847" spans="2:18" x14ac:dyDescent="0.25">
      <c r="B4847" s="232">
        <v>4842</v>
      </c>
      <c r="C4847" s="406">
        <v>45577</v>
      </c>
      <c r="D4847" s="195" t="s">
        <v>177</v>
      </c>
      <c r="E4847" s="196" t="s">
        <v>159</v>
      </c>
      <c r="F4847" s="196" t="s">
        <v>8</v>
      </c>
      <c r="G4847" s="196" t="s">
        <v>159</v>
      </c>
      <c r="H4847" s="196">
        <v>11.6</v>
      </c>
      <c r="I4847" s="196" t="s">
        <v>66</v>
      </c>
      <c r="J4847" s="196">
        <v>0</v>
      </c>
      <c r="K4847" s="448"/>
      <c r="L4847" s="196"/>
      <c r="M4847" s="196"/>
      <c r="N4847" s="216">
        <v>0</v>
      </c>
      <c r="O4847" s="216">
        <v>0</v>
      </c>
      <c r="P4847" s="216">
        <v>0</v>
      </c>
      <c r="Q4847" s="335">
        <v>0</v>
      </c>
      <c r="R4847" s="234"/>
    </row>
    <row r="4848" spans="2:18" x14ac:dyDescent="0.25">
      <c r="B4848" s="232">
        <v>4843</v>
      </c>
      <c r="C4848" s="406">
        <v>45577</v>
      </c>
      <c r="D4848" s="278" t="s">
        <v>139</v>
      </c>
      <c r="E4848" s="196" t="s">
        <v>92</v>
      </c>
      <c r="F4848" s="196" t="s">
        <v>2</v>
      </c>
      <c r="G4848" s="196" t="s">
        <v>209</v>
      </c>
      <c r="H4848" s="196">
        <v>7</v>
      </c>
      <c r="I4848" s="196" t="s">
        <v>214</v>
      </c>
      <c r="J4848" s="196">
        <v>25</v>
      </c>
      <c r="K4848" s="448"/>
      <c r="L4848" s="196"/>
      <c r="M4848" s="196"/>
      <c r="N4848" s="216">
        <v>175</v>
      </c>
      <c r="O4848" s="216">
        <v>0</v>
      </c>
      <c r="P4848" s="216">
        <v>0</v>
      </c>
      <c r="Q4848" s="335">
        <v>0</v>
      </c>
      <c r="R4848" s="234"/>
    </row>
    <row r="4849" spans="2:18" x14ac:dyDescent="0.25">
      <c r="B4849" s="232">
        <v>4844</v>
      </c>
      <c r="C4849" s="406">
        <v>45577</v>
      </c>
      <c r="D4849" s="195" t="s">
        <v>140</v>
      </c>
      <c r="E4849" s="196" t="s">
        <v>92</v>
      </c>
      <c r="F4849" s="196" t="s">
        <v>2</v>
      </c>
      <c r="G4849" s="196" t="s">
        <v>209</v>
      </c>
      <c r="H4849" s="196">
        <v>7</v>
      </c>
      <c r="I4849" s="196" t="s">
        <v>214</v>
      </c>
      <c r="J4849" s="196">
        <v>25</v>
      </c>
      <c r="K4849" s="448"/>
      <c r="L4849" s="196"/>
      <c r="M4849" s="196"/>
      <c r="N4849" s="216">
        <v>175</v>
      </c>
      <c r="O4849" s="216">
        <v>0</v>
      </c>
      <c r="P4849" s="216">
        <v>0</v>
      </c>
      <c r="Q4849" s="335">
        <v>0</v>
      </c>
      <c r="R4849" s="234"/>
    </row>
    <row r="4850" spans="2:18" x14ac:dyDescent="0.25">
      <c r="B4850" s="232">
        <v>4845</v>
      </c>
      <c r="C4850" s="406">
        <v>45577</v>
      </c>
      <c r="D4850" s="278" t="s">
        <v>141</v>
      </c>
      <c r="E4850" s="196" t="s">
        <v>92</v>
      </c>
      <c r="F4850" s="196" t="s">
        <v>2</v>
      </c>
      <c r="G4850" s="196" t="s">
        <v>209</v>
      </c>
      <c r="H4850" s="196">
        <v>7</v>
      </c>
      <c r="I4850" s="196" t="s">
        <v>214</v>
      </c>
      <c r="J4850" s="196">
        <v>0</v>
      </c>
      <c r="K4850" s="448"/>
      <c r="L4850" s="196"/>
      <c r="M4850" s="196"/>
      <c r="N4850" s="216">
        <v>0</v>
      </c>
      <c r="O4850" s="216">
        <v>0</v>
      </c>
      <c r="P4850" s="216">
        <v>0</v>
      </c>
      <c r="Q4850" s="335">
        <v>0</v>
      </c>
      <c r="R4850" s="234"/>
    </row>
    <row r="4851" spans="2:18" x14ac:dyDescent="0.25">
      <c r="B4851" s="232">
        <v>4846</v>
      </c>
      <c r="C4851" s="406">
        <v>45577</v>
      </c>
      <c r="D4851" s="195" t="s">
        <v>252</v>
      </c>
      <c r="E4851" s="196" t="s">
        <v>92</v>
      </c>
      <c r="F4851" s="196" t="s">
        <v>2</v>
      </c>
      <c r="G4851" s="196" t="s">
        <v>209</v>
      </c>
      <c r="H4851" s="196">
        <v>7</v>
      </c>
      <c r="I4851" s="196" t="s">
        <v>214</v>
      </c>
      <c r="J4851" s="196">
        <v>25</v>
      </c>
      <c r="K4851" s="448"/>
      <c r="L4851" s="196"/>
      <c r="M4851" s="196"/>
      <c r="N4851" s="216">
        <v>175</v>
      </c>
      <c r="O4851" s="216">
        <v>0</v>
      </c>
      <c r="P4851" s="216">
        <v>0</v>
      </c>
      <c r="Q4851" s="335">
        <v>0</v>
      </c>
      <c r="R4851" s="234"/>
    </row>
    <row r="4852" spans="2:18" x14ac:dyDescent="0.25">
      <c r="B4852" s="232">
        <v>4847</v>
      </c>
      <c r="C4852" s="406">
        <v>45577</v>
      </c>
      <c r="D4852" s="278" t="s">
        <v>259</v>
      </c>
      <c r="E4852" s="196" t="s">
        <v>92</v>
      </c>
      <c r="F4852" s="196" t="s">
        <v>2</v>
      </c>
      <c r="G4852" s="196" t="s">
        <v>209</v>
      </c>
      <c r="H4852" s="196">
        <v>7</v>
      </c>
      <c r="I4852" s="196" t="s">
        <v>214</v>
      </c>
      <c r="J4852" s="196">
        <v>25</v>
      </c>
      <c r="K4852" s="448"/>
      <c r="L4852" s="196"/>
      <c r="M4852" s="196"/>
      <c r="N4852" s="216">
        <v>175</v>
      </c>
      <c r="O4852" s="216">
        <v>0</v>
      </c>
      <c r="P4852" s="216">
        <v>0</v>
      </c>
      <c r="Q4852" s="335">
        <v>0</v>
      </c>
      <c r="R4852" s="234"/>
    </row>
    <row r="4853" spans="2:18" x14ac:dyDescent="0.25">
      <c r="B4853" s="232">
        <v>4848</v>
      </c>
      <c r="C4853" s="406">
        <v>45577</v>
      </c>
      <c r="D4853" s="195" t="s">
        <v>260</v>
      </c>
      <c r="E4853" s="196" t="s">
        <v>92</v>
      </c>
      <c r="F4853" s="196" t="s">
        <v>2</v>
      </c>
      <c r="G4853" s="196" t="s">
        <v>209</v>
      </c>
      <c r="H4853" s="196">
        <v>7</v>
      </c>
      <c r="I4853" s="196" t="s">
        <v>214</v>
      </c>
      <c r="J4853" s="196">
        <v>25</v>
      </c>
      <c r="K4853" s="448"/>
      <c r="L4853" s="196"/>
      <c r="M4853" s="196"/>
      <c r="N4853" s="216">
        <v>175</v>
      </c>
      <c r="O4853" s="216">
        <v>0</v>
      </c>
      <c r="P4853" s="216">
        <v>0</v>
      </c>
      <c r="Q4853" s="335">
        <v>0</v>
      </c>
      <c r="R4853" s="234"/>
    </row>
    <row r="4854" spans="2:18" x14ac:dyDescent="0.25">
      <c r="B4854" s="232">
        <v>4849</v>
      </c>
      <c r="C4854" s="406">
        <v>45577</v>
      </c>
      <c r="D4854" s="278" t="s">
        <v>507</v>
      </c>
      <c r="E4854" s="196" t="s">
        <v>92</v>
      </c>
      <c r="F4854" s="196" t="s">
        <v>504</v>
      </c>
      <c r="G4854" s="196" t="s">
        <v>210</v>
      </c>
      <c r="H4854" s="196">
        <v>4.1500000000000004</v>
      </c>
      <c r="I4854" s="196" t="s">
        <v>215</v>
      </c>
      <c r="J4854" s="196">
        <v>39</v>
      </c>
      <c r="K4854" s="448"/>
      <c r="L4854" s="196"/>
      <c r="M4854" s="196"/>
      <c r="N4854" s="216">
        <v>0</v>
      </c>
      <c r="O4854" s="216">
        <v>186.1275</v>
      </c>
      <c r="P4854" s="216">
        <v>0</v>
      </c>
      <c r="Q4854" s="335">
        <v>0</v>
      </c>
      <c r="R4854" s="234"/>
    </row>
    <row r="4855" spans="2:18" x14ac:dyDescent="0.25">
      <c r="B4855" s="232">
        <v>4850</v>
      </c>
      <c r="C4855" s="406">
        <v>45577</v>
      </c>
      <c r="D4855" s="195" t="s">
        <v>379</v>
      </c>
      <c r="E4855" s="196" t="s">
        <v>269</v>
      </c>
      <c r="F4855" s="196" t="s">
        <v>381</v>
      </c>
      <c r="G4855" s="196" t="s">
        <v>210</v>
      </c>
      <c r="H4855" s="196">
        <v>4.1500000000000004</v>
      </c>
      <c r="I4855" s="196" t="s">
        <v>214</v>
      </c>
      <c r="J4855" s="196">
        <v>30</v>
      </c>
      <c r="K4855" s="448"/>
      <c r="L4855" s="196"/>
      <c r="M4855" s="196"/>
      <c r="N4855" s="216">
        <v>124.50000000000001</v>
      </c>
      <c r="O4855" s="216">
        <v>0</v>
      </c>
      <c r="P4855" s="216">
        <v>0</v>
      </c>
      <c r="Q4855" s="335">
        <v>0</v>
      </c>
      <c r="R4855" s="234"/>
    </row>
    <row r="4856" spans="2:18" x14ac:dyDescent="0.25">
      <c r="B4856" s="232">
        <v>4851</v>
      </c>
      <c r="C4856" s="406">
        <v>45577</v>
      </c>
      <c r="D4856" s="278" t="s">
        <v>380</v>
      </c>
      <c r="E4856" s="196" t="s">
        <v>269</v>
      </c>
      <c r="F4856" s="196" t="s">
        <v>381</v>
      </c>
      <c r="G4856" s="196" t="s">
        <v>210</v>
      </c>
      <c r="H4856" s="196">
        <v>4.1500000000000004</v>
      </c>
      <c r="I4856" s="196" t="s">
        <v>214</v>
      </c>
      <c r="J4856" s="196">
        <v>30</v>
      </c>
      <c r="K4856" s="448"/>
      <c r="L4856" s="196"/>
      <c r="M4856" s="196"/>
      <c r="N4856" s="216">
        <v>124.50000000000001</v>
      </c>
      <c r="O4856" s="216">
        <v>0</v>
      </c>
      <c r="P4856" s="216">
        <v>0</v>
      </c>
      <c r="Q4856" s="335">
        <v>0</v>
      </c>
      <c r="R4856" s="234"/>
    </row>
    <row r="4857" spans="2:18" x14ac:dyDescent="0.25">
      <c r="B4857" s="232">
        <v>4852</v>
      </c>
      <c r="C4857" s="406">
        <v>45577</v>
      </c>
      <c r="D4857" s="195" t="s">
        <v>489</v>
      </c>
      <c r="E4857" s="196" t="s">
        <v>269</v>
      </c>
      <c r="F4857" s="196" t="s">
        <v>381</v>
      </c>
      <c r="G4857" s="196" t="s">
        <v>210</v>
      </c>
      <c r="H4857" s="196">
        <v>4.1500000000000004</v>
      </c>
      <c r="I4857" s="196" t="s">
        <v>214</v>
      </c>
      <c r="J4857" s="196">
        <v>30</v>
      </c>
      <c r="K4857" s="448"/>
      <c r="L4857" s="196"/>
      <c r="M4857" s="196"/>
      <c r="N4857" s="216">
        <v>124.50000000000001</v>
      </c>
      <c r="O4857" s="216">
        <v>0</v>
      </c>
      <c r="P4857" s="216">
        <v>0</v>
      </c>
      <c r="Q4857" s="335">
        <v>0</v>
      </c>
      <c r="R4857" s="234"/>
    </row>
    <row r="4858" spans="2:18" x14ac:dyDescent="0.25">
      <c r="B4858" s="232">
        <v>4853</v>
      </c>
      <c r="C4858" s="406">
        <v>45577</v>
      </c>
      <c r="D4858" s="278" t="s">
        <v>96</v>
      </c>
      <c r="E4858" s="196" t="s">
        <v>159</v>
      </c>
      <c r="F4858" s="196" t="s">
        <v>1</v>
      </c>
      <c r="G4858" s="196" t="s">
        <v>159</v>
      </c>
      <c r="H4858" s="196">
        <v>11.8</v>
      </c>
      <c r="I4858" s="196" t="s">
        <v>66</v>
      </c>
      <c r="J4858" s="196">
        <v>2</v>
      </c>
      <c r="K4858" s="448"/>
      <c r="L4858" s="196"/>
      <c r="M4858" s="196"/>
      <c r="N4858" s="216">
        <v>0</v>
      </c>
      <c r="O4858" s="216">
        <v>0</v>
      </c>
      <c r="P4858" s="216">
        <v>23.6</v>
      </c>
      <c r="Q4858" s="335">
        <v>0</v>
      </c>
      <c r="R4858" s="234"/>
    </row>
    <row r="4859" spans="2:18" x14ac:dyDescent="0.25">
      <c r="B4859" s="232">
        <v>4854</v>
      </c>
      <c r="C4859" s="406">
        <v>45577</v>
      </c>
      <c r="D4859" s="195" t="s">
        <v>128</v>
      </c>
      <c r="E4859" s="196" t="s">
        <v>159</v>
      </c>
      <c r="F4859" s="196" t="s">
        <v>1</v>
      </c>
      <c r="G4859" s="196" t="s">
        <v>159</v>
      </c>
      <c r="H4859" s="196">
        <v>11.8</v>
      </c>
      <c r="I4859" s="196" t="s">
        <v>66</v>
      </c>
      <c r="J4859" s="196">
        <v>3</v>
      </c>
      <c r="K4859" s="448"/>
      <c r="L4859" s="196"/>
      <c r="M4859" s="196"/>
      <c r="N4859" s="216">
        <v>0</v>
      </c>
      <c r="O4859" s="216">
        <v>0</v>
      </c>
      <c r="P4859" s="216">
        <v>35.400000000000006</v>
      </c>
      <c r="Q4859" s="335">
        <v>0</v>
      </c>
      <c r="R4859" s="234"/>
    </row>
    <row r="4860" spans="2:18" x14ac:dyDescent="0.25">
      <c r="B4860" s="232">
        <v>4855</v>
      </c>
      <c r="C4860" s="406">
        <v>45577</v>
      </c>
      <c r="D4860" s="278" t="s">
        <v>467</v>
      </c>
      <c r="E4860" s="196" t="s">
        <v>159</v>
      </c>
      <c r="F4860" s="196" t="s">
        <v>63</v>
      </c>
      <c r="G4860" s="196" t="s">
        <v>159</v>
      </c>
      <c r="H4860" s="196">
        <v>13</v>
      </c>
      <c r="I4860" s="196" t="s">
        <v>66</v>
      </c>
      <c r="J4860" s="196">
        <v>3</v>
      </c>
      <c r="K4860" s="448"/>
      <c r="L4860" s="196"/>
      <c r="M4860" s="196"/>
      <c r="N4860" s="216">
        <v>0</v>
      </c>
      <c r="O4860" s="216">
        <v>0</v>
      </c>
      <c r="P4860" s="216">
        <v>39</v>
      </c>
      <c r="Q4860" s="335">
        <v>0</v>
      </c>
      <c r="R4860" s="234"/>
    </row>
    <row r="4861" spans="2:18" x14ac:dyDescent="0.25">
      <c r="B4861" s="295">
        <v>4856</v>
      </c>
      <c r="C4861" s="406">
        <v>45578</v>
      </c>
      <c r="D4861" s="195" t="s">
        <v>474</v>
      </c>
      <c r="E4861" s="196" t="s">
        <v>92</v>
      </c>
      <c r="F4861" s="196" t="s">
        <v>470</v>
      </c>
      <c r="G4861" s="196" t="s">
        <v>210</v>
      </c>
      <c r="H4861" s="196">
        <v>4.2</v>
      </c>
      <c r="I4861" s="196" t="s">
        <v>215</v>
      </c>
      <c r="J4861" s="196">
        <v>30</v>
      </c>
      <c r="K4861" s="448"/>
      <c r="L4861" s="196"/>
      <c r="M4861" s="196"/>
      <c r="N4861" s="216">
        <v>0</v>
      </c>
      <c r="O4861" s="216">
        <v>144.89999999999998</v>
      </c>
      <c r="P4861" s="216">
        <v>0</v>
      </c>
      <c r="Q4861" s="240">
        <v>0</v>
      </c>
      <c r="R4861" s="238"/>
    </row>
    <row r="4862" spans="2:18" x14ac:dyDescent="0.25">
      <c r="B4862" s="295">
        <v>4857</v>
      </c>
      <c r="C4862" s="406">
        <v>45578</v>
      </c>
      <c r="D4862" s="278" t="s">
        <v>475</v>
      </c>
      <c r="E4862" s="196" t="s">
        <v>92</v>
      </c>
      <c r="F4862" s="196" t="s">
        <v>470</v>
      </c>
      <c r="G4862" s="196" t="s">
        <v>210</v>
      </c>
      <c r="H4862" s="196">
        <v>4.2</v>
      </c>
      <c r="I4862" s="196" t="s">
        <v>215</v>
      </c>
      <c r="J4862" s="196">
        <v>30</v>
      </c>
      <c r="K4862" s="448"/>
      <c r="L4862" s="196"/>
      <c r="M4862" s="196"/>
      <c r="N4862" s="216">
        <v>0</v>
      </c>
      <c r="O4862" s="216">
        <v>144.89999999999998</v>
      </c>
      <c r="P4862" s="216">
        <v>0</v>
      </c>
      <c r="Q4862" s="240">
        <v>0</v>
      </c>
      <c r="R4862" s="238"/>
    </row>
    <row r="4863" spans="2:18" x14ac:dyDescent="0.25">
      <c r="B4863" s="295">
        <v>4858</v>
      </c>
      <c r="C4863" s="406">
        <v>45578</v>
      </c>
      <c r="D4863" s="195" t="s">
        <v>476</v>
      </c>
      <c r="E4863" s="196" t="s">
        <v>92</v>
      </c>
      <c r="F4863" s="196" t="s">
        <v>470</v>
      </c>
      <c r="G4863" s="196" t="s">
        <v>210</v>
      </c>
      <c r="H4863" s="196">
        <v>4.2</v>
      </c>
      <c r="I4863" s="196" t="s">
        <v>215</v>
      </c>
      <c r="J4863" s="196">
        <v>16</v>
      </c>
      <c r="K4863" s="448"/>
      <c r="L4863" s="196"/>
      <c r="M4863" s="196"/>
      <c r="N4863" s="216">
        <v>0</v>
      </c>
      <c r="O4863" s="216">
        <v>77.28</v>
      </c>
      <c r="P4863" s="216">
        <v>0</v>
      </c>
      <c r="Q4863" s="240">
        <v>0</v>
      </c>
      <c r="R4863" s="238"/>
    </row>
    <row r="4864" spans="2:18" x14ac:dyDescent="0.25">
      <c r="B4864" s="295">
        <v>4859</v>
      </c>
      <c r="C4864" s="406">
        <v>45578</v>
      </c>
      <c r="D4864" s="278" t="s">
        <v>477</v>
      </c>
      <c r="E4864" s="196" t="s">
        <v>92</v>
      </c>
      <c r="F4864" s="196" t="s">
        <v>470</v>
      </c>
      <c r="G4864" s="196" t="s">
        <v>210</v>
      </c>
      <c r="H4864" s="196">
        <v>4.2</v>
      </c>
      <c r="I4864" s="196"/>
      <c r="J4864" s="196"/>
      <c r="K4864" s="448"/>
      <c r="L4864" s="196"/>
      <c r="M4864" s="196"/>
      <c r="N4864" s="216">
        <v>0</v>
      </c>
      <c r="O4864" s="216">
        <v>0</v>
      </c>
      <c r="P4864" s="216">
        <v>0</v>
      </c>
      <c r="Q4864" s="240">
        <v>0</v>
      </c>
      <c r="R4864" s="238"/>
    </row>
    <row r="4865" spans="2:18" x14ac:dyDescent="0.25">
      <c r="B4865" s="295">
        <v>4860</v>
      </c>
      <c r="C4865" s="406">
        <v>45578</v>
      </c>
      <c r="D4865" s="195" t="s">
        <v>116</v>
      </c>
      <c r="E4865" s="196" t="s">
        <v>92</v>
      </c>
      <c r="F4865" s="196" t="s">
        <v>1</v>
      </c>
      <c r="G4865" s="196" t="s">
        <v>209</v>
      </c>
      <c r="H4865" s="196">
        <v>6.65</v>
      </c>
      <c r="I4865" s="196" t="s">
        <v>215</v>
      </c>
      <c r="J4865" s="196">
        <v>36</v>
      </c>
      <c r="K4865" s="448"/>
      <c r="L4865" s="196"/>
      <c r="M4865" s="196"/>
      <c r="N4865" s="216">
        <v>0</v>
      </c>
      <c r="O4865" s="216">
        <v>275.31</v>
      </c>
      <c r="P4865" s="216">
        <v>0</v>
      </c>
      <c r="Q4865" s="240">
        <v>0</v>
      </c>
      <c r="R4865" s="238"/>
    </row>
    <row r="4866" spans="2:18" x14ac:dyDescent="0.25">
      <c r="B4866" s="295">
        <v>4861</v>
      </c>
      <c r="C4866" s="406">
        <v>45578</v>
      </c>
      <c r="D4866" s="195" t="s">
        <v>116</v>
      </c>
      <c r="E4866" s="196" t="s">
        <v>92</v>
      </c>
      <c r="F4866" s="196" t="s">
        <v>1</v>
      </c>
      <c r="G4866" s="196" t="s">
        <v>209</v>
      </c>
      <c r="H4866" s="196">
        <v>6.65</v>
      </c>
      <c r="I4866" s="196"/>
      <c r="J4866" s="196"/>
      <c r="K4866" s="448"/>
      <c r="L4866" s="196"/>
      <c r="M4866" s="196"/>
      <c r="N4866" s="216">
        <v>0</v>
      </c>
      <c r="O4866" s="216">
        <v>0</v>
      </c>
      <c r="P4866" s="216">
        <v>0</v>
      </c>
      <c r="Q4866" s="240">
        <v>0</v>
      </c>
      <c r="R4866" s="238"/>
    </row>
    <row r="4867" spans="2:18" x14ac:dyDescent="0.25">
      <c r="B4867" s="295">
        <v>4862</v>
      </c>
      <c r="C4867" s="406">
        <v>45578</v>
      </c>
      <c r="D4867" s="278" t="s">
        <v>94</v>
      </c>
      <c r="E4867" s="196" t="s">
        <v>92</v>
      </c>
      <c r="F4867" s="196" t="s">
        <v>1</v>
      </c>
      <c r="G4867" s="196" t="s">
        <v>209</v>
      </c>
      <c r="H4867" s="196">
        <v>6.65</v>
      </c>
      <c r="I4867" s="196"/>
      <c r="J4867" s="196"/>
      <c r="K4867" s="448"/>
      <c r="L4867" s="196"/>
      <c r="M4867" s="196"/>
      <c r="N4867" s="216">
        <v>0</v>
      </c>
      <c r="O4867" s="216">
        <v>0</v>
      </c>
      <c r="P4867" s="216">
        <v>0</v>
      </c>
      <c r="Q4867" s="240">
        <v>0</v>
      </c>
      <c r="R4867" s="238"/>
    </row>
    <row r="4868" spans="2:18" x14ac:dyDescent="0.25">
      <c r="B4868" s="295">
        <v>4863</v>
      </c>
      <c r="C4868" s="406">
        <v>45578</v>
      </c>
      <c r="D4868" s="195" t="s">
        <v>91</v>
      </c>
      <c r="E4868" s="196" t="s">
        <v>92</v>
      </c>
      <c r="F4868" s="196" t="s">
        <v>1</v>
      </c>
      <c r="G4868" s="196" t="s">
        <v>209</v>
      </c>
      <c r="H4868" s="196">
        <v>6.65</v>
      </c>
      <c r="I4868" s="196" t="s">
        <v>215</v>
      </c>
      <c r="J4868" s="196">
        <v>35</v>
      </c>
      <c r="K4868" s="448"/>
      <c r="L4868" s="196"/>
      <c r="M4868" s="196"/>
      <c r="N4868" s="216">
        <v>0</v>
      </c>
      <c r="O4868" s="216">
        <v>267.66249999999997</v>
      </c>
      <c r="P4868" s="216">
        <v>0</v>
      </c>
      <c r="Q4868" s="240">
        <v>0</v>
      </c>
      <c r="R4868" s="238"/>
    </row>
    <row r="4869" spans="2:18" x14ac:dyDescent="0.25">
      <c r="B4869" s="295">
        <v>4864</v>
      </c>
      <c r="C4869" s="406">
        <v>45578</v>
      </c>
      <c r="D4869" s="278" t="s">
        <v>154</v>
      </c>
      <c r="E4869" s="196" t="s">
        <v>92</v>
      </c>
      <c r="F4869" s="196" t="s">
        <v>62</v>
      </c>
      <c r="G4869" s="196" t="s">
        <v>210</v>
      </c>
      <c r="H4869" s="196">
        <v>4.1500000000000004</v>
      </c>
      <c r="I4869" s="196" t="s">
        <v>215</v>
      </c>
      <c r="J4869" s="196">
        <v>52</v>
      </c>
      <c r="K4869" s="448"/>
      <c r="L4869" s="196"/>
      <c r="M4869" s="196"/>
      <c r="N4869" s="216">
        <v>0</v>
      </c>
      <c r="O4869" s="216">
        <v>248.17</v>
      </c>
      <c r="P4869" s="216">
        <v>0</v>
      </c>
      <c r="Q4869" s="240">
        <v>0</v>
      </c>
      <c r="R4869" s="238"/>
    </row>
    <row r="4870" spans="2:18" x14ac:dyDescent="0.25">
      <c r="B4870" s="295">
        <v>4865</v>
      </c>
      <c r="C4870" s="406">
        <v>45578</v>
      </c>
      <c r="D4870" s="195" t="s">
        <v>155</v>
      </c>
      <c r="E4870" s="196" t="s">
        <v>92</v>
      </c>
      <c r="F4870" s="196" t="s">
        <v>62</v>
      </c>
      <c r="G4870" s="196" t="s">
        <v>210</v>
      </c>
      <c r="H4870" s="196">
        <v>4.1500000000000004</v>
      </c>
      <c r="I4870" s="196" t="s">
        <v>215</v>
      </c>
      <c r="J4870" s="196">
        <v>52</v>
      </c>
      <c r="K4870" s="448"/>
      <c r="L4870" s="196"/>
      <c r="M4870" s="196"/>
      <c r="N4870" s="216">
        <v>0</v>
      </c>
      <c r="O4870" s="216">
        <v>248.17</v>
      </c>
      <c r="P4870" s="216">
        <v>0</v>
      </c>
      <c r="Q4870" s="240">
        <v>0</v>
      </c>
      <c r="R4870" s="238"/>
    </row>
    <row r="4871" spans="2:18" x14ac:dyDescent="0.25">
      <c r="B4871" s="295">
        <v>4866</v>
      </c>
      <c r="C4871" s="406">
        <v>45578</v>
      </c>
      <c r="D4871" s="278" t="s">
        <v>426</v>
      </c>
      <c r="E4871" s="196" t="s">
        <v>159</v>
      </c>
      <c r="F4871" s="196" t="s">
        <v>381</v>
      </c>
      <c r="G4871" s="196" t="s">
        <v>159</v>
      </c>
      <c r="H4871" s="196">
        <v>10</v>
      </c>
      <c r="I4871" s="196" t="s">
        <v>66</v>
      </c>
      <c r="J4871" s="196">
        <v>3</v>
      </c>
      <c r="K4871" s="448"/>
      <c r="L4871" s="196"/>
      <c r="M4871" s="196"/>
      <c r="N4871" s="216">
        <v>0</v>
      </c>
      <c r="O4871" s="216">
        <v>0</v>
      </c>
      <c r="P4871" s="216">
        <v>30</v>
      </c>
      <c r="Q4871" s="240">
        <v>0</v>
      </c>
      <c r="R4871" s="238"/>
    </row>
    <row r="4872" spans="2:18" x14ac:dyDescent="0.25">
      <c r="B4872" s="295">
        <v>4867</v>
      </c>
      <c r="C4872" s="406">
        <v>45578</v>
      </c>
      <c r="D4872" s="195" t="s">
        <v>277</v>
      </c>
      <c r="E4872" s="196" t="s">
        <v>176</v>
      </c>
      <c r="F4872" s="196" t="s">
        <v>7</v>
      </c>
      <c r="G4872" s="196" t="s">
        <v>209</v>
      </c>
      <c r="H4872" s="196">
        <v>7</v>
      </c>
      <c r="I4872" s="196" t="s">
        <v>214</v>
      </c>
      <c r="J4872" s="196">
        <v>54</v>
      </c>
      <c r="K4872" s="448"/>
      <c r="L4872" s="196"/>
      <c r="M4872" s="196"/>
      <c r="N4872" s="216">
        <v>378</v>
      </c>
      <c r="O4872" s="216">
        <v>0</v>
      </c>
      <c r="P4872" s="216">
        <v>0</v>
      </c>
      <c r="Q4872" s="240">
        <v>0</v>
      </c>
      <c r="R4872" s="238"/>
    </row>
    <row r="4873" spans="2:18" x14ac:dyDescent="0.25">
      <c r="B4873" s="295">
        <v>4868</v>
      </c>
      <c r="C4873" s="406">
        <v>45578</v>
      </c>
      <c r="D4873" s="278" t="s">
        <v>261</v>
      </c>
      <c r="E4873" s="196" t="s">
        <v>269</v>
      </c>
      <c r="F4873" s="196" t="s">
        <v>7</v>
      </c>
      <c r="G4873" s="196" t="s">
        <v>210</v>
      </c>
      <c r="H4873" s="196">
        <v>5</v>
      </c>
      <c r="I4873" s="196"/>
      <c r="J4873" s="196"/>
      <c r="K4873" s="448"/>
      <c r="L4873" s="196"/>
      <c r="M4873" s="196"/>
      <c r="N4873" s="216">
        <v>0</v>
      </c>
      <c r="O4873" s="216">
        <v>0</v>
      </c>
      <c r="P4873" s="216">
        <v>0</v>
      </c>
      <c r="Q4873" s="240">
        <v>0</v>
      </c>
      <c r="R4873" s="238"/>
    </row>
    <row r="4874" spans="2:18" x14ac:dyDescent="0.25">
      <c r="B4874" s="295">
        <v>4869</v>
      </c>
      <c r="C4874" s="406">
        <v>45578</v>
      </c>
      <c r="D4874" s="195" t="s">
        <v>254</v>
      </c>
      <c r="E4874" s="196" t="s">
        <v>159</v>
      </c>
      <c r="F4874" s="196" t="s">
        <v>7</v>
      </c>
      <c r="G4874" s="196" t="s">
        <v>159</v>
      </c>
      <c r="H4874" s="196">
        <v>10</v>
      </c>
      <c r="I4874" s="196" t="s">
        <v>66</v>
      </c>
      <c r="J4874" s="196">
        <v>5</v>
      </c>
      <c r="K4874" s="448"/>
      <c r="L4874" s="196"/>
      <c r="M4874" s="196"/>
      <c r="N4874" s="216">
        <v>0</v>
      </c>
      <c r="O4874" s="216">
        <v>0</v>
      </c>
      <c r="P4874" s="216">
        <v>50</v>
      </c>
      <c r="Q4874" s="240">
        <v>0</v>
      </c>
      <c r="R4874" s="238"/>
    </row>
    <row r="4875" spans="2:18" x14ac:dyDescent="0.25">
      <c r="B4875" s="295">
        <v>4870</v>
      </c>
      <c r="C4875" s="406">
        <v>45578</v>
      </c>
      <c r="D4875" s="278" t="s">
        <v>352</v>
      </c>
      <c r="E4875" s="196" t="s">
        <v>176</v>
      </c>
      <c r="F4875" s="196" t="s">
        <v>7</v>
      </c>
      <c r="G4875" s="196" t="s">
        <v>209</v>
      </c>
      <c r="H4875" s="196">
        <v>7</v>
      </c>
      <c r="I4875" s="196"/>
      <c r="J4875" s="196"/>
      <c r="K4875" s="448"/>
      <c r="L4875" s="196"/>
      <c r="M4875" s="196"/>
      <c r="N4875" s="216">
        <v>0</v>
      </c>
      <c r="O4875" s="216">
        <v>0</v>
      </c>
      <c r="P4875" s="216">
        <v>0</v>
      </c>
      <c r="Q4875" s="240">
        <v>0</v>
      </c>
      <c r="R4875" s="238"/>
    </row>
    <row r="4876" spans="2:18" x14ac:dyDescent="0.25">
      <c r="B4876" s="295">
        <v>4871</v>
      </c>
      <c r="C4876" s="406">
        <v>45578</v>
      </c>
      <c r="D4876" s="195" t="s">
        <v>175</v>
      </c>
      <c r="E4876" s="196" t="s">
        <v>176</v>
      </c>
      <c r="F4876" s="196" t="s">
        <v>7</v>
      </c>
      <c r="G4876" s="196" t="s">
        <v>209</v>
      </c>
      <c r="H4876" s="196">
        <v>7</v>
      </c>
      <c r="I4876" s="196"/>
      <c r="J4876" s="196"/>
      <c r="K4876" s="448"/>
      <c r="L4876" s="196"/>
      <c r="M4876" s="196"/>
      <c r="N4876" s="216">
        <v>0</v>
      </c>
      <c r="O4876" s="216">
        <v>0</v>
      </c>
      <c r="P4876" s="216">
        <v>0</v>
      </c>
      <c r="Q4876" s="240">
        <v>0</v>
      </c>
      <c r="R4876" s="238"/>
    </row>
    <row r="4877" spans="2:18" x14ac:dyDescent="0.25">
      <c r="B4877" s="295">
        <v>4872</v>
      </c>
      <c r="C4877" s="406">
        <v>45578</v>
      </c>
      <c r="D4877" s="278" t="s">
        <v>171</v>
      </c>
      <c r="E4877" s="196" t="s">
        <v>159</v>
      </c>
      <c r="F4877" s="196" t="s">
        <v>7</v>
      </c>
      <c r="G4877" s="196" t="s">
        <v>159</v>
      </c>
      <c r="H4877" s="196">
        <v>11.2</v>
      </c>
      <c r="I4877" s="196"/>
      <c r="J4877" s="196"/>
      <c r="K4877" s="448"/>
      <c r="L4877" s="196"/>
      <c r="M4877" s="196"/>
      <c r="N4877" s="216">
        <v>0</v>
      </c>
      <c r="O4877" s="216">
        <v>0</v>
      </c>
      <c r="P4877" s="216">
        <v>0</v>
      </c>
      <c r="Q4877" s="240">
        <v>0</v>
      </c>
      <c r="R4877" s="238"/>
    </row>
    <row r="4878" spans="2:18" x14ac:dyDescent="0.25">
      <c r="B4878" s="295">
        <v>4873</v>
      </c>
      <c r="C4878" s="406">
        <v>45578</v>
      </c>
      <c r="D4878" s="195" t="s">
        <v>150</v>
      </c>
      <c r="E4878" s="196" t="s">
        <v>92</v>
      </c>
      <c r="F4878" s="196" t="s">
        <v>63</v>
      </c>
      <c r="G4878" s="196" t="s">
        <v>210</v>
      </c>
      <c r="H4878" s="196">
        <v>4.1500000000000004</v>
      </c>
      <c r="I4878" s="196"/>
      <c r="J4878" s="196"/>
      <c r="K4878" s="448"/>
      <c r="L4878" s="196"/>
      <c r="M4878" s="196"/>
      <c r="N4878" s="216">
        <v>0</v>
      </c>
      <c r="O4878" s="216">
        <v>0</v>
      </c>
      <c r="P4878" s="216">
        <v>0</v>
      </c>
      <c r="Q4878" s="240">
        <v>0</v>
      </c>
      <c r="R4878" s="238"/>
    </row>
    <row r="4879" spans="2:18" x14ac:dyDescent="0.25">
      <c r="B4879" s="295">
        <v>4874</v>
      </c>
      <c r="C4879" s="406">
        <v>45578</v>
      </c>
      <c r="D4879" s="278" t="s">
        <v>148</v>
      </c>
      <c r="E4879" s="196" t="s">
        <v>92</v>
      </c>
      <c r="F4879" s="196" t="s">
        <v>63</v>
      </c>
      <c r="G4879" s="196" t="s">
        <v>210</v>
      </c>
      <c r="H4879" s="196">
        <v>4.1500000000000004</v>
      </c>
      <c r="I4879" s="196" t="s">
        <v>215</v>
      </c>
      <c r="J4879" s="196">
        <v>25</v>
      </c>
      <c r="K4879" s="448"/>
      <c r="L4879" s="196"/>
      <c r="M4879" s="196"/>
      <c r="N4879" s="216">
        <v>0</v>
      </c>
      <c r="O4879" s="216">
        <v>119.31250000000001</v>
      </c>
      <c r="P4879" s="216">
        <v>0</v>
      </c>
      <c r="Q4879" s="240">
        <v>0</v>
      </c>
      <c r="R4879" s="238"/>
    </row>
    <row r="4880" spans="2:18" x14ac:dyDescent="0.25">
      <c r="B4880" s="295">
        <v>4875</v>
      </c>
      <c r="C4880" s="406">
        <v>45578</v>
      </c>
      <c r="D4880" s="195" t="s">
        <v>177</v>
      </c>
      <c r="E4880" s="196" t="s">
        <v>159</v>
      </c>
      <c r="F4880" s="196" t="s">
        <v>8</v>
      </c>
      <c r="G4880" s="196" t="s">
        <v>159</v>
      </c>
      <c r="H4880" s="196">
        <v>11.6</v>
      </c>
      <c r="I4880" s="196" t="s">
        <v>215</v>
      </c>
      <c r="J4880" s="196">
        <v>24</v>
      </c>
      <c r="K4880" s="448"/>
      <c r="L4880" s="196"/>
      <c r="M4880" s="196"/>
      <c r="N4880" s="216">
        <v>0</v>
      </c>
      <c r="O4880" s="216">
        <v>320.15999999999997</v>
      </c>
      <c r="P4880" s="216">
        <v>0</v>
      </c>
      <c r="Q4880" s="240">
        <v>0</v>
      </c>
      <c r="R4880" s="238"/>
    </row>
    <row r="4881" spans="2:18" x14ac:dyDescent="0.25">
      <c r="B4881" s="295">
        <v>4876</v>
      </c>
      <c r="C4881" s="406">
        <v>45578</v>
      </c>
      <c r="D4881" s="278" t="s">
        <v>139</v>
      </c>
      <c r="E4881" s="196" t="s">
        <v>92</v>
      </c>
      <c r="F4881" s="196" t="s">
        <v>2</v>
      </c>
      <c r="G4881" s="196" t="s">
        <v>209</v>
      </c>
      <c r="H4881" s="196">
        <v>7</v>
      </c>
      <c r="I4881" s="196" t="s">
        <v>214</v>
      </c>
      <c r="J4881" s="196">
        <v>25</v>
      </c>
      <c r="K4881" s="448"/>
      <c r="L4881" s="196"/>
      <c r="M4881" s="196"/>
      <c r="N4881" s="216">
        <v>175</v>
      </c>
      <c r="O4881" s="216">
        <v>0</v>
      </c>
      <c r="P4881" s="216">
        <v>0</v>
      </c>
      <c r="Q4881" s="240">
        <v>0</v>
      </c>
      <c r="R4881" s="238"/>
    </row>
    <row r="4882" spans="2:18" x14ac:dyDescent="0.25">
      <c r="B4882" s="295">
        <v>4877</v>
      </c>
      <c r="C4882" s="406">
        <v>45578</v>
      </c>
      <c r="D4882" s="195" t="s">
        <v>140</v>
      </c>
      <c r="E4882" s="196" t="s">
        <v>92</v>
      </c>
      <c r="F4882" s="196" t="s">
        <v>2</v>
      </c>
      <c r="G4882" s="196" t="s">
        <v>209</v>
      </c>
      <c r="H4882" s="196">
        <v>7</v>
      </c>
      <c r="I4882" s="196" t="s">
        <v>214</v>
      </c>
      <c r="J4882" s="196">
        <v>25</v>
      </c>
      <c r="K4882" s="448"/>
      <c r="L4882" s="196"/>
      <c r="M4882" s="196"/>
      <c r="N4882" s="216">
        <v>175</v>
      </c>
      <c r="O4882" s="216">
        <v>0</v>
      </c>
      <c r="P4882" s="216">
        <v>0</v>
      </c>
      <c r="Q4882" s="240">
        <v>0</v>
      </c>
      <c r="R4882" s="238"/>
    </row>
    <row r="4883" spans="2:18" x14ac:dyDescent="0.25">
      <c r="B4883" s="295">
        <v>4878</v>
      </c>
      <c r="C4883" s="406">
        <v>45578</v>
      </c>
      <c r="D4883" s="278" t="s">
        <v>141</v>
      </c>
      <c r="E4883" s="196" t="s">
        <v>92</v>
      </c>
      <c r="F4883" s="196" t="s">
        <v>2</v>
      </c>
      <c r="G4883" s="196" t="s">
        <v>209</v>
      </c>
      <c r="H4883" s="196">
        <v>7</v>
      </c>
      <c r="I4883" s="196" t="s">
        <v>214</v>
      </c>
      <c r="J4883" s="196">
        <v>0</v>
      </c>
      <c r="K4883" s="448"/>
      <c r="L4883" s="196"/>
      <c r="M4883" s="196"/>
      <c r="N4883" s="216">
        <v>0</v>
      </c>
      <c r="O4883" s="216">
        <v>0</v>
      </c>
      <c r="P4883" s="216">
        <v>0</v>
      </c>
      <c r="Q4883" s="240">
        <v>0</v>
      </c>
      <c r="R4883" s="238"/>
    </row>
    <row r="4884" spans="2:18" x14ac:dyDescent="0.25">
      <c r="B4884" s="295">
        <v>4879</v>
      </c>
      <c r="C4884" s="406">
        <v>45578</v>
      </c>
      <c r="D4884" s="195" t="s">
        <v>252</v>
      </c>
      <c r="E4884" s="196" t="s">
        <v>92</v>
      </c>
      <c r="F4884" s="196" t="s">
        <v>2</v>
      </c>
      <c r="G4884" s="196" t="s">
        <v>209</v>
      </c>
      <c r="H4884" s="196">
        <v>7</v>
      </c>
      <c r="I4884" s="196" t="s">
        <v>214</v>
      </c>
      <c r="J4884" s="196">
        <v>25</v>
      </c>
      <c r="K4884" s="448"/>
      <c r="L4884" s="196"/>
      <c r="M4884" s="196"/>
      <c r="N4884" s="216">
        <v>175</v>
      </c>
      <c r="O4884" s="216">
        <v>0</v>
      </c>
      <c r="P4884" s="216">
        <v>0</v>
      </c>
      <c r="Q4884" s="240">
        <v>0</v>
      </c>
      <c r="R4884" s="238"/>
    </row>
    <row r="4885" spans="2:18" x14ac:dyDescent="0.25">
      <c r="B4885" s="295">
        <v>4880</v>
      </c>
      <c r="C4885" s="406">
        <v>45578</v>
      </c>
      <c r="D4885" s="278" t="s">
        <v>259</v>
      </c>
      <c r="E4885" s="196" t="s">
        <v>92</v>
      </c>
      <c r="F4885" s="196" t="s">
        <v>2</v>
      </c>
      <c r="G4885" s="196" t="s">
        <v>209</v>
      </c>
      <c r="H4885" s="196">
        <v>7</v>
      </c>
      <c r="I4885" s="196" t="s">
        <v>214</v>
      </c>
      <c r="J4885" s="196">
        <v>25</v>
      </c>
      <c r="K4885" s="448"/>
      <c r="L4885" s="196"/>
      <c r="M4885" s="196"/>
      <c r="N4885" s="216">
        <v>175</v>
      </c>
      <c r="O4885" s="216">
        <v>0</v>
      </c>
      <c r="P4885" s="216">
        <v>0</v>
      </c>
      <c r="Q4885" s="240">
        <v>0</v>
      </c>
      <c r="R4885" s="238"/>
    </row>
    <row r="4886" spans="2:18" x14ac:dyDescent="0.25">
      <c r="B4886" s="295">
        <v>4881</v>
      </c>
      <c r="C4886" s="406">
        <v>45578</v>
      </c>
      <c r="D4886" s="195" t="s">
        <v>260</v>
      </c>
      <c r="E4886" s="196" t="s">
        <v>92</v>
      </c>
      <c r="F4886" s="196" t="s">
        <v>2</v>
      </c>
      <c r="G4886" s="196" t="s">
        <v>209</v>
      </c>
      <c r="H4886" s="196">
        <v>7</v>
      </c>
      <c r="I4886" s="196" t="s">
        <v>214</v>
      </c>
      <c r="J4886" s="196">
        <v>15</v>
      </c>
      <c r="K4886" s="448"/>
      <c r="L4886" s="196"/>
      <c r="M4886" s="196"/>
      <c r="N4886" s="216">
        <v>105</v>
      </c>
      <c r="O4886" s="216">
        <v>0</v>
      </c>
      <c r="P4886" s="216">
        <v>0</v>
      </c>
      <c r="Q4886" s="240">
        <v>0</v>
      </c>
      <c r="R4886" s="238"/>
    </row>
    <row r="4887" spans="2:18" x14ac:dyDescent="0.25">
      <c r="B4887" s="295">
        <v>4882</v>
      </c>
      <c r="C4887" s="406">
        <v>45578</v>
      </c>
      <c r="D4887" s="278" t="s">
        <v>507</v>
      </c>
      <c r="E4887" s="196" t="s">
        <v>92</v>
      </c>
      <c r="F4887" s="196" t="s">
        <v>504</v>
      </c>
      <c r="G4887" s="196" t="s">
        <v>210</v>
      </c>
      <c r="H4887" s="196">
        <v>4.1500000000000004</v>
      </c>
      <c r="I4887" s="196" t="s">
        <v>215</v>
      </c>
      <c r="J4887" s="196">
        <v>54</v>
      </c>
      <c r="K4887" s="448"/>
      <c r="L4887" s="196"/>
      <c r="M4887" s="196"/>
      <c r="N4887" s="216">
        <v>0</v>
      </c>
      <c r="O4887" s="216">
        <v>257.71500000000003</v>
      </c>
      <c r="P4887" s="216">
        <v>0</v>
      </c>
      <c r="Q4887" s="240">
        <v>0</v>
      </c>
      <c r="R4887" s="238"/>
    </row>
    <row r="4888" spans="2:18" x14ac:dyDescent="0.25">
      <c r="B4888" s="295">
        <v>4883</v>
      </c>
      <c r="C4888" s="406">
        <v>45578</v>
      </c>
      <c r="D4888" s="195" t="s">
        <v>379</v>
      </c>
      <c r="E4888" s="196" t="s">
        <v>269</v>
      </c>
      <c r="F4888" s="196" t="s">
        <v>381</v>
      </c>
      <c r="G4888" s="196" t="s">
        <v>210</v>
      </c>
      <c r="H4888" s="196">
        <v>4.1500000000000004</v>
      </c>
      <c r="I4888" s="196" t="s">
        <v>214</v>
      </c>
      <c r="J4888" s="196">
        <v>27</v>
      </c>
      <c r="K4888" s="448"/>
      <c r="L4888" s="196"/>
      <c r="M4888" s="196"/>
      <c r="N4888" s="216">
        <v>112.05000000000001</v>
      </c>
      <c r="O4888" s="216">
        <v>0</v>
      </c>
      <c r="P4888" s="216">
        <v>0</v>
      </c>
      <c r="Q4888" s="240">
        <v>0</v>
      </c>
      <c r="R4888" s="238"/>
    </row>
    <row r="4889" spans="2:18" x14ac:dyDescent="0.25">
      <c r="B4889" s="295">
        <v>4884</v>
      </c>
      <c r="C4889" s="406">
        <v>45578</v>
      </c>
      <c r="D4889" s="278" t="s">
        <v>380</v>
      </c>
      <c r="E4889" s="196" t="s">
        <v>269</v>
      </c>
      <c r="F4889" s="196" t="s">
        <v>381</v>
      </c>
      <c r="G4889" s="196" t="s">
        <v>210</v>
      </c>
      <c r="H4889" s="196">
        <v>4.1500000000000004</v>
      </c>
      <c r="I4889" s="196" t="s">
        <v>214</v>
      </c>
      <c r="J4889" s="196">
        <v>27</v>
      </c>
      <c r="K4889" s="448"/>
      <c r="L4889" s="196"/>
      <c r="M4889" s="196"/>
      <c r="N4889" s="216">
        <v>112.05000000000001</v>
      </c>
      <c r="O4889" s="216">
        <v>0</v>
      </c>
      <c r="P4889" s="216">
        <v>0</v>
      </c>
      <c r="Q4889" s="240">
        <v>0</v>
      </c>
      <c r="R4889" s="238"/>
    </row>
    <row r="4890" spans="2:18" x14ac:dyDescent="0.25">
      <c r="B4890" s="295">
        <v>4885</v>
      </c>
      <c r="C4890" s="406">
        <v>45578</v>
      </c>
      <c r="D4890" s="195" t="s">
        <v>489</v>
      </c>
      <c r="E4890" s="196" t="s">
        <v>269</v>
      </c>
      <c r="F4890" s="196" t="s">
        <v>381</v>
      </c>
      <c r="G4890" s="196" t="s">
        <v>210</v>
      </c>
      <c r="H4890" s="196">
        <v>4.1500000000000004</v>
      </c>
      <c r="I4890" s="196" t="s">
        <v>214</v>
      </c>
      <c r="J4890" s="196">
        <v>26</v>
      </c>
      <c r="K4890" s="448"/>
      <c r="L4890" s="196"/>
      <c r="M4890" s="196"/>
      <c r="N4890" s="216">
        <v>107.9</v>
      </c>
      <c r="O4890" s="216">
        <v>0</v>
      </c>
      <c r="P4890" s="216">
        <v>0</v>
      </c>
      <c r="Q4890" s="240">
        <v>0</v>
      </c>
      <c r="R4890" s="238"/>
    </row>
    <row r="4891" spans="2:18" x14ac:dyDescent="0.25">
      <c r="B4891" s="295">
        <v>4886</v>
      </c>
      <c r="C4891" s="406">
        <v>45578</v>
      </c>
      <c r="D4891" s="278" t="s">
        <v>96</v>
      </c>
      <c r="E4891" s="196" t="s">
        <v>159</v>
      </c>
      <c r="F4891" s="196" t="s">
        <v>1</v>
      </c>
      <c r="G4891" s="196" t="s">
        <v>159</v>
      </c>
      <c r="H4891" s="196">
        <v>11.8</v>
      </c>
      <c r="I4891" s="196" t="s">
        <v>66</v>
      </c>
      <c r="J4891" s="196">
        <v>3</v>
      </c>
      <c r="K4891" s="448"/>
      <c r="L4891" s="196"/>
      <c r="M4891" s="196"/>
      <c r="N4891" s="216">
        <v>0</v>
      </c>
      <c r="O4891" s="216">
        <v>0</v>
      </c>
      <c r="P4891" s="216">
        <v>35.400000000000006</v>
      </c>
      <c r="Q4891" s="240">
        <v>0</v>
      </c>
      <c r="R4891" s="238"/>
    </row>
    <row r="4892" spans="2:18" x14ac:dyDescent="0.25">
      <c r="B4892" s="295">
        <v>4887</v>
      </c>
      <c r="C4892" s="406">
        <v>45578</v>
      </c>
      <c r="D4892" s="195" t="s">
        <v>128</v>
      </c>
      <c r="E4892" s="196" t="s">
        <v>159</v>
      </c>
      <c r="F4892" s="196" t="s">
        <v>1</v>
      </c>
      <c r="G4892" s="196" t="s">
        <v>159</v>
      </c>
      <c r="H4892" s="196">
        <v>11.8</v>
      </c>
      <c r="I4892" s="196"/>
      <c r="J4892" s="196">
        <v>0</v>
      </c>
      <c r="K4892" s="448"/>
      <c r="L4892" s="196"/>
      <c r="M4892" s="196"/>
      <c r="N4892" s="216">
        <v>0</v>
      </c>
      <c r="O4892" s="216">
        <v>0</v>
      </c>
      <c r="P4892" s="216">
        <v>0</v>
      </c>
      <c r="Q4892" s="240">
        <v>0</v>
      </c>
      <c r="R4892" s="238"/>
    </row>
    <row r="4893" spans="2:18" x14ac:dyDescent="0.25">
      <c r="B4893" s="295">
        <v>4888</v>
      </c>
      <c r="C4893" s="406">
        <v>45578</v>
      </c>
      <c r="D4893" s="278" t="s">
        <v>467</v>
      </c>
      <c r="E4893" s="196" t="s">
        <v>159</v>
      </c>
      <c r="F4893" s="196" t="s">
        <v>63</v>
      </c>
      <c r="G4893" s="196" t="s">
        <v>159</v>
      </c>
      <c r="H4893" s="196">
        <v>13</v>
      </c>
      <c r="I4893" s="196" t="s">
        <v>66</v>
      </c>
      <c r="J4893" s="196">
        <v>2</v>
      </c>
      <c r="K4893" s="448"/>
      <c r="L4893" s="196"/>
      <c r="M4893" s="196"/>
      <c r="N4893" s="216">
        <v>0</v>
      </c>
      <c r="O4893" s="216">
        <v>0</v>
      </c>
      <c r="P4893" s="216">
        <v>26</v>
      </c>
      <c r="Q4893" s="240">
        <v>0</v>
      </c>
      <c r="R4893" s="238"/>
    </row>
    <row r="4894" spans="2:18" x14ac:dyDescent="0.25">
      <c r="B4894" s="232">
        <v>4889</v>
      </c>
      <c r="C4894" s="406">
        <v>45579</v>
      </c>
      <c r="D4894" s="195" t="s">
        <v>474</v>
      </c>
      <c r="E4894" s="196" t="s">
        <v>92</v>
      </c>
      <c r="F4894" s="196" t="s">
        <v>470</v>
      </c>
      <c r="G4894" s="196" t="s">
        <v>210</v>
      </c>
      <c r="H4894" s="196">
        <v>4.2</v>
      </c>
      <c r="I4894" s="196" t="s">
        <v>215</v>
      </c>
      <c r="J4894" s="196">
        <v>27</v>
      </c>
      <c r="K4894" s="448"/>
      <c r="L4894" s="196"/>
      <c r="M4894" s="196"/>
      <c r="N4894" s="216">
        <v>0</v>
      </c>
      <c r="O4894" s="216">
        <v>130.41</v>
      </c>
      <c r="P4894" s="216">
        <v>0</v>
      </c>
      <c r="Q4894" s="335">
        <v>0</v>
      </c>
      <c r="R4894" s="234"/>
    </row>
    <row r="4895" spans="2:18" x14ac:dyDescent="0.25">
      <c r="B4895" s="232">
        <v>4890</v>
      </c>
      <c r="C4895" s="406">
        <v>45579</v>
      </c>
      <c r="D4895" s="278" t="s">
        <v>475</v>
      </c>
      <c r="E4895" s="196" t="s">
        <v>92</v>
      </c>
      <c r="F4895" s="196" t="s">
        <v>470</v>
      </c>
      <c r="G4895" s="196" t="s">
        <v>210</v>
      </c>
      <c r="H4895" s="196">
        <v>4.2</v>
      </c>
      <c r="I4895" s="196" t="s">
        <v>215</v>
      </c>
      <c r="J4895" s="196">
        <v>25</v>
      </c>
      <c r="K4895" s="448"/>
      <c r="L4895" s="196"/>
      <c r="M4895" s="196"/>
      <c r="N4895" s="216">
        <v>0</v>
      </c>
      <c r="O4895" s="216">
        <v>120.74999999999999</v>
      </c>
      <c r="P4895" s="216">
        <v>0</v>
      </c>
      <c r="Q4895" s="335">
        <v>0</v>
      </c>
      <c r="R4895" s="234"/>
    </row>
    <row r="4896" spans="2:18" x14ac:dyDescent="0.25">
      <c r="B4896" s="232">
        <v>4891</v>
      </c>
      <c r="C4896" s="406">
        <v>45579</v>
      </c>
      <c r="D4896" s="195" t="s">
        <v>476</v>
      </c>
      <c r="E4896" s="196" t="s">
        <v>92</v>
      </c>
      <c r="F4896" s="196" t="s">
        <v>470</v>
      </c>
      <c r="G4896" s="196" t="s">
        <v>210</v>
      </c>
      <c r="H4896" s="196">
        <v>4.2</v>
      </c>
      <c r="I4896" s="196" t="s">
        <v>215</v>
      </c>
      <c r="J4896" s="196">
        <v>15</v>
      </c>
      <c r="K4896" s="448"/>
      <c r="L4896" s="196"/>
      <c r="M4896" s="196"/>
      <c r="N4896" s="216">
        <v>0</v>
      </c>
      <c r="O4896" s="216">
        <v>72.449999999999989</v>
      </c>
      <c r="P4896" s="216">
        <v>0</v>
      </c>
      <c r="Q4896" s="335">
        <v>0</v>
      </c>
      <c r="R4896" s="234"/>
    </row>
    <row r="4897" spans="2:18" x14ac:dyDescent="0.25">
      <c r="B4897" s="232">
        <v>4892</v>
      </c>
      <c r="C4897" s="406">
        <v>45579</v>
      </c>
      <c r="D4897" s="278" t="s">
        <v>477</v>
      </c>
      <c r="E4897" s="196" t="s">
        <v>92</v>
      </c>
      <c r="F4897" s="196" t="s">
        <v>470</v>
      </c>
      <c r="G4897" s="196" t="s">
        <v>210</v>
      </c>
      <c r="H4897" s="196">
        <v>4.2</v>
      </c>
      <c r="I4897" s="196"/>
      <c r="J4897" s="196"/>
      <c r="K4897" s="448"/>
      <c r="L4897" s="196"/>
      <c r="M4897" s="196"/>
      <c r="N4897" s="216">
        <v>0</v>
      </c>
      <c r="O4897" s="216">
        <v>0</v>
      </c>
      <c r="P4897" s="216">
        <v>0</v>
      </c>
      <c r="Q4897" s="335">
        <v>0</v>
      </c>
      <c r="R4897" s="234"/>
    </row>
    <row r="4898" spans="2:18" x14ac:dyDescent="0.25">
      <c r="B4898" s="232">
        <v>4893</v>
      </c>
      <c r="C4898" s="406">
        <v>45579</v>
      </c>
      <c r="D4898" s="195" t="s">
        <v>116</v>
      </c>
      <c r="E4898" s="196" t="s">
        <v>92</v>
      </c>
      <c r="F4898" s="196" t="s">
        <v>1</v>
      </c>
      <c r="G4898" s="196" t="s">
        <v>209</v>
      </c>
      <c r="H4898" s="196">
        <v>6.65</v>
      </c>
      <c r="I4898" s="196" t="s">
        <v>215</v>
      </c>
      <c r="J4898" s="196">
        <v>6</v>
      </c>
      <c r="K4898" s="448"/>
      <c r="L4898" s="196"/>
      <c r="M4898" s="196"/>
      <c r="N4898" s="216">
        <v>0</v>
      </c>
      <c r="O4898" s="216">
        <v>45.885000000000005</v>
      </c>
      <c r="P4898" s="216">
        <v>0</v>
      </c>
      <c r="Q4898" s="335">
        <v>0</v>
      </c>
      <c r="R4898" s="234"/>
    </row>
    <row r="4899" spans="2:18" x14ac:dyDescent="0.25">
      <c r="B4899" s="232">
        <v>4894</v>
      </c>
      <c r="C4899" s="406">
        <v>45579</v>
      </c>
      <c r="D4899" s="195" t="s">
        <v>116</v>
      </c>
      <c r="E4899" s="196" t="s">
        <v>92</v>
      </c>
      <c r="F4899" s="196" t="s">
        <v>1</v>
      </c>
      <c r="G4899" s="196" t="s">
        <v>209</v>
      </c>
      <c r="H4899" s="196">
        <v>6.65</v>
      </c>
      <c r="I4899" s="196" t="s">
        <v>215</v>
      </c>
      <c r="J4899" s="196">
        <v>18</v>
      </c>
      <c r="K4899" s="448"/>
      <c r="L4899" s="196"/>
      <c r="M4899" s="196"/>
      <c r="N4899" s="216">
        <v>0</v>
      </c>
      <c r="O4899" s="216">
        <v>137.655</v>
      </c>
      <c r="P4899" s="216">
        <v>0</v>
      </c>
      <c r="Q4899" s="335">
        <v>0</v>
      </c>
      <c r="R4899" s="234"/>
    </row>
    <row r="4900" spans="2:18" x14ac:dyDescent="0.25">
      <c r="B4900" s="295">
        <v>4895</v>
      </c>
      <c r="C4900" s="406">
        <v>45579</v>
      </c>
      <c r="D4900" s="278" t="s">
        <v>94</v>
      </c>
      <c r="E4900" s="196" t="s">
        <v>92</v>
      </c>
      <c r="F4900" s="196" t="s">
        <v>1</v>
      </c>
      <c r="G4900" s="196" t="s">
        <v>209</v>
      </c>
      <c r="H4900" s="196">
        <v>6.65</v>
      </c>
      <c r="I4900" s="196" t="s">
        <v>215</v>
      </c>
      <c r="J4900" s="196">
        <v>5</v>
      </c>
      <c r="K4900" s="448"/>
      <c r="L4900" s="196"/>
      <c r="M4900" s="196"/>
      <c r="N4900" s="216">
        <v>0</v>
      </c>
      <c r="O4900" s="216">
        <v>38.237499999999997</v>
      </c>
      <c r="P4900" s="216">
        <v>0</v>
      </c>
      <c r="Q4900" s="240">
        <v>0</v>
      </c>
      <c r="R4900" s="238"/>
    </row>
    <row r="4901" spans="2:18" x14ac:dyDescent="0.25">
      <c r="B4901" s="232">
        <v>4896</v>
      </c>
      <c r="C4901" s="406">
        <v>45579</v>
      </c>
      <c r="D4901" s="278" t="s">
        <v>94</v>
      </c>
      <c r="E4901" s="196" t="s">
        <v>92</v>
      </c>
      <c r="F4901" s="196" t="s">
        <v>1</v>
      </c>
      <c r="G4901" s="196" t="s">
        <v>209</v>
      </c>
      <c r="H4901" s="196">
        <v>6.65</v>
      </c>
      <c r="I4901" s="196" t="s">
        <v>215</v>
      </c>
      <c r="J4901" s="196">
        <v>17</v>
      </c>
      <c r="K4901" s="448"/>
      <c r="L4901" s="196"/>
      <c r="M4901" s="196"/>
      <c r="N4901" s="216">
        <v>0</v>
      </c>
      <c r="O4901" s="216">
        <v>130.00749999999999</v>
      </c>
      <c r="P4901" s="216">
        <v>0</v>
      </c>
      <c r="Q4901" s="335">
        <v>0</v>
      </c>
      <c r="R4901" s="234"/>
    </row>
    <row r="4902" spans="2:18" x14ac:dyDescent="0.25">
      <c r="B4902" s="295">
        <v>4897</v>
      </c>
      <c r="C4902" s="406">
        <v>45579</v>
      </c>
      <c r="D4902" s="195" t="s">
        <v>91</v>
      </c>
      <c r="E4902" s="196" t="s">
        <v>92</v>
      </c>
      <c r="F4902" s="196" t="s">
        <v>1</v>
      </c>
      <c r="G4902" s="196" t="s">
        <v>209</v>
      </c>
      <c r="H4902" s="196">
        <v>6.65</v>
      </c>
      <c r="I4902" s="196" t="s">
        <v>215</v>
      </c>
      <c r="J4902" s="196">
        <v>5</v>
      </c>
      <c r="K4902" s="448"/>
      <c r="L4902" s="196"/>
      <c r="M4902" s="196"/>
      <c r="N4902" s="216">
        <v>0</v>
      </c>
      <c r="O4902" s="216">
        <v>38.237499999999997</v>
      </c>
      <c r="P4902" s="216">
        <v>0</v>
      </c>
      <c r="Q4902" s="240">
        <v>0</v>
      </c>
      <c r="R4902" s="238"/>
    </row>
    <row r="4903" spans="2:18" x14ac:dyDescent="0.25">
      <c r="B4903" s="232">
        <v>4898</v>
      </c>
      <c r="C4903" s="406">
        <v>45579</v>
      </c>
      <c r="D4903" s="195" t="s">
        <v>91</v>
      </c>
      <c r="E4903" s="196" t="s">
        <v>92</v>
      </c>
      <c r="F4903" s="196" t="s">
        <v>1</v>
      </c>
      <c r="G4903" s="196" t="s">
        <v>209</v>
      </c>
      <c r="H4903" s="196">
        <v>6.65</v>
      </c>
      <c r="I4903" s="196" t="s">
        <v>215</v>
      </c>
      <c r="J4903" s="196">
        <v>18</v>
      </c>
      <c r="K4903" s="448"/>
      <c r="L4903" s="196"/>
      <c r="M4903" s="196"/>
      <c r="N4903" s="216">
        <v>0</v>
      </c>
      <c r="O4903" s="216">
        <v>137.655</v>
      </c>
      <c r="P4903" s="216">
        <v>0</v>
      </c>
      <c r="Q4903" s="335">
        <v>0</v>
      </c>
      <c r="R4903" s="234"/>
    </row>
    <row r="4904" spans="2:18" x14ac:dyDescent="0.25">
      <c r="B4904" s="232">
        <v>4899</v>
      </c>
      <c r="C4904" s="406">
        <v>45579</v>
      </c>
      <c r="D4904" s="278" t="s">
        <v>154</v>
      </c>
      <c r="E4904" s="196" t="s">
        <v>92</v>
      </c>
      <c r="F4904" s="196" t="s">
        <v>62</v>
      </c>
      <c r="G4904" s="196" t="s">
        <v>210</v>
      </c>
      <c r="H4904" s="196">
        <v>4.1500000000000004</v>
      </c>
      <c r="I4904" s="196" t="s">
        <v>215</v>
      </c>
      <c r="J4904" s="196">
        <v>46</v>
      </c>
      <c r="K4904" s="448"/>
      <c r="L4904" s="196"/>
      <c r="M4904" s="196"/>
      <c r="N4904" s="216">
        <v>0</v>
      </c>
      <c r="O4904" s="216">
        <v>219.535</v>
      </c>
      <c r="P4904" s="216">
        <v>0</v>
      </c>
      <c r="Q4904" s="335">
        <v>0</v>
      </c>
      <c r="R4904" s="234"/>
    </row>
    <row r="4905" spans="2:18" x14ac:dyDescent="0.25">
      <c r="B4905" s="232">
        <v>4900</v>
      </c>
      <c r="C4905" s="406">
        <v>45579</v>
      </c>
      <c r="D4905" s="195" t="s">
        <v>155</v>
      </c>
      <c r="E4905" s="196" t="s">
        <v>92</v>
      </c>
      <c r="F4905" s="196" t="s">
        <v>62</v>
      </c>
      <c r="G4905" s="196" t="s">
        <v>210</v>
      </c>
      <c r="H4905" s="196">
        <v>4.1500000000000004</v>
      </c>
      <c r="I4905" s="196" t="s">
        <v>215</v>
      </c>
      <c r="J4905" s="196">
        <v>36</v>
      </c>
      <c r="K4905" s="448"/>
      <c r="L4905" s="196"/>
      <c r="M4905" s="196"/>
      <c r="N4905" s="216">
        <v>0</v>
      </c>
      <c r="O4905" s="216">
        <v>171.81</v>
      </c>
      <c r="P4905" s="216">
        <v>0</v>
      </c>
      <c r="Q4905" s="335">
        <v>0</v>
      </c>
      <c r="R4905" s="234"/>
    </row>
    <row r="4906" spans="2:18" x14ac:dyDescent="0.25">
      <c r="B4906" s="232">
        <v>4901</v>
      </c>
      <c r="C4906" s="406">
        <v>45579</v>
      </c>
      <c r="D4906" s="278" t="s">
        <v>426</v>
      </c>
      <c r="E4906" s="196" t="s">
        <v>159</v>
      </c>
      <c r="F4906" s="196" t="s">
        <v>381</v>
      </c>
      <c r="G4906" s="196" t="s">
        <v>159</v>
      </c>
      <c r="H4906" s="196">
        <v>10</v>
      </c>
      <c r="I4906" s="196" t="s">
        <v>66</v>
      </c>
      <c r="J4906" s="196">
        <v>3</v>
      </c>
      <c r="K4906" s="448"/>
      <c r="L4906" s="196"/>
      <c r="M4906" s="196"/>
      <c r="N4906" s="216">
        <v>0</v>
      </c>
      <c r="O4906" s="216">
        <v>0</v>
      </c>
      <c r="P4906" s="216">
        <v>30</v>
      </c>
      <c r="Q4906" s="335">
        <v>0</v>
      </c>
      <c r="R4906" s="234"/>
    </row>
    <row r="4907" spans="2:18" x14ac:dyDescent="0.25">
      <c r="B4907" s="232">
        <v>4902</v>
      </c>
      <c r="C4907" s="406">
        <v>45579</v>
      </c>
      <c r="D4907" s="195" t="s">
        <v>277</v>
      </c>
      <c r="E4907" s="196" t="s">
        <v>176</v>
      </c>
      <c r="F4907" s="196" t="s">
        <v>7</v>
      </c>
      <c r="G4907" s="196" t="s">
        <v>209</v>
      </c>
      <c r="H4907" s="196">
        <v>7</v>
      </c>
      <c r="I4907" s="196" t="s">
        <v>214</v>
      </c>
      <c r="J4907" s="196">
        <v>55</v>
      </c>
      <c r="K4907" s="448"/>
      <c r="L4907" s="196"/>
      <c r="M4907" s="196"/>
      <c r="N4907" s="216">
        <v>385</v>
      </c>
      <c r="O4907" s="216">
        <v>0</v>
      </c>
      <c r="P4907" s="216">
        <v>0</v>
      </c>
      <c r="Q4907" s="335">
        <v>0</v>
      </c>
      <c r="R4907" s="234"/>
    </row>
    <row r="4908" spans="2:18" x14ac:dyDescent="0.25">
      <c r="B4908" s="232">
        <v>4903</v>
      </c>
      <c r="C4908" s="406">
        <v>45579</v>
      </c>
      <c r="D4908" s="278" t="s">
        <v>261</v>
      </c>
      <c r="E4908" s="196" t="s">
        <v>269</v>
      </c>
      <c r="F4908" s="196" t="s">
        <v>7</v>
      </c>
      <c r="G4908" s="196" t="s">
        <v>210</v>
      </c>
      <c r="H4908" s="196">
        <v>5</v>
      </c>
      <c r="I4908" s="196"/>
      <c r="J4908" s="196"/>
      <c r="K4908" s="448"/>
      <c r="L4908" s="196"/>
      <c r="M4908" s="196"/>
      <c r="N4908" s="216">
        <v>0</v>
      </c>
      <c r="O4908" s="216">
        <v>0</v>
      </c>
      <c r="P4908" s="216">
        <v>0</v>
      </c>
      <c r="Q4908" s="335">
        <v>0</v>
      </c>
      <c r="R4908" s="234"/>
    </row>
    <row r="4909" spans="2:18" x14ac:dyDescent="0.25">
      <c r="B4909" s="232">
        <v>4904</v>
      </c>
      <c r="C4909" s="406">
        <v>45579</v>
      </c>
      <c r="D4909" s="195" t="s">
        <v>254</v>
      </c>
      <c r="E4909" s="196" t="s">
        <v>159</v>
      </c>
      <c r="F4909" s="196" t="s">
        <v>7</v>
      </c>
      <c r="G4909" s="196" t="s">
        <v>159</v>
      </c>
      <c r="H4909" s="196">
        <v>10</v>
      </c>
      <c r="I4909" s="196" t="s">
        <v>66</v>
      </c>
      <c r="J4909" s="196">
        <v>6</v>
      </c>
      <c r="K4909" s="448"/>
      <c r="L4909" s="196"/>
      <c r="M4909" s="196"/>
      <c r="N4909" s="216">
        <v>0</v>
      </c>
      <c r="O4909" s="216">
        <v>0</v>
      </c>
      <c r="P4909" s="216">
        <v>60</v>
      </c>
      <c r="Q4909" s="335">
        <v>0</v>
      </c>
      <c r="R4909" s="234"/>
    </row>
    <row r="4910" spans="2:18" x14ac:dyDescent="0.25">
      <c r="B4910" s="232">
        <v>4905</v>
      </c>
      <c r="C4910" s="406">
        <v>45579</v>
      </c>
      <c r="D4910" s="278" t="s">
        <v>352</v>
      </c>
      <c r="E4910" s="196" t="s">
        <v>176</v>
      </c>
      <c r="F4910" s="196" t="s">
        <v>7</v>
      </c>
      <c r="G4910" s="196" t="s">
        <v>209</v>
      </c>
      <c r="H4910" s="196">
        <v>7</v>
      </c>
      <c r="I4910" s="196"/>
      <c r="J4910" s="196"/>
      <c r="K4910" s="448"/>
      <c r="L4910" s="196"/>
      <c r="M4910" s="196"/>
      <c r="N4910" s="216">
        <v>0</v>
      </c>
      <c r="O4910" s="216">
        <v>0</v>
      </c>
      <c r="P4910" s="216">
        <v>0</v>
      </c>
      <c r="Q4910" s="335">
        <v>0</v>
      </c>
      <c r="R4910" s="234"/>
    </row>
    <row r="4911" spans="2:18" x14ac:dyDescent="0.25">
      <c r="B4911" s="232">
        <v>4906</v>
      </c>
      <c r="C4911" s="406">
        <v>45579</v>
      </c>
      <c r="D4911" s="195" t="s">
        <v>175</v>
      </c>
      <c r="E4911" s="196" t="s">
        <v>176</v>
      </c>
      <c r="F4911" s="196" t="s">
        <v>7</v>
      </c>
      <c r="G4911" s="196" t="s">
        <v>209</v>
      </c>
      <c r="H4911" s="196">
        <v>7</v>
      </c>
      <c r="I4911" s="196"/>
      <c r="J4911" s="196"/>
      <c r="K4911" s="448"/>
      <c r="L4911" s="196"/>
      <c r="M4911" s="196"/>
      <c r="N4911" s="216">
        <v>0</v>
      </c>
      <c r="O4911" s="216">
        <v>0</v>
      </c>
      <c r="P4911" s="216">
        <v>0</v>
      </c>
      <c r="Q4911" s="335">
        <v>0</v>
      </c>
      <c r="R4911" s="234"/>
    </row>
    <row r="4912" spans="2:18" x14ac:dyDescent="0.25">
      <c r="B4912" s="232">
        <v>4907</v>
      </c>
      <c r="C4912" s="406">
        <v>45579</v>
      </c>
      <c r="D4912" s="278" t="s">
        <v>171</v>
      </c>
      <c r="E4912" s="196" t="s">
        <v>159</v>
      </c>
      <c r="F4912" s="196" t="s">
        <v>7</v>
      </c>
      <c r="G4912" s="196" t="s">
        <v>159</v>
      </c>
      <c r="H4912" s="196">
        <v>11.2</v>
      </c>
      <c r="I4912" s="196"/>
      <c r="J4912" s="196"/>
      <c r="K4912" s="448"/>
      <c r="L4912" s="196"/>
      <c r="M4912" s="196"/>
      <c r="N4912" s="216">
        <v>0</v>
      </c>
      <c r="O4912" s="216">
        <v>0</v>
      </c>
      <c r="P4912" s="216">
        <v>0</v>
      </c>
      <c r="Q4912" s="335">
        <v>0</v>
      </c>
      <c r="R4912" s="234"/>
    </row>
    <row r="4913" spans="2:18" x14ac:dyDescent="0.25">
      <c r="B4913" s="232">
        <v>4908</v>
      </c>
      <c r="C4913" s="406">
        <v>45579</v>
      </c>
      <c r="D4913" s="195" t="s">
        <v>150</v>
      </c>
      <c r="E4913" s="196" t="s">
        <v>92</v>
      </c>
      <c r="F4913" s="196" t="s">
        <v>63</v>
      </c>
      <c r="G4913" s="196" t="s">
        <v>210</v>
      </c>
      <c r="H4913" s="196">
        <v>4.1500000000000004</v>
      </c>
      <c r="I4913" s="196" t="s">
        <v>215</v>
      </c>
      <c r="J4913" s="196">
        <v>9</v>
      </c>
      <c r="K4913" s="448"/>
      <c r="L4913" s="196"/>
      <c r="M4913" s="196"/>
      <c r="N4913" s="216">
        <v>0</v>
      </c>
      <c r="O4913" s="216">
        <v>42.952500000000001</v>
      </c>
      <c r="P4913" s="216">
        <v>0</v>
      </c>
      <c r="Q4913" s="335">
        <v>0</v>
      </c>
      <c r="R4913" s="234"/>
    </row>
    <row r="4914" spans="2:18" x14ac:dyDescent="0.25">
      <c r="B4914" s="232">
        <v>4909</v>
      </c>
      <c r="C4914" s="406">
        <v>45579</v>
      </c>
      <c r="D4914" s="278" t="s">
        <v>148</v>
      </c>
      <c r="E4914" s="196" t="s">
        <v>92</v>
      </c>
      <c r="F4914" s="196" t="s">
        <v>63</v>
      </c>
      <c r="G4914" s="196" t="s">
        <v>210</v>
      </c>
      <c r="H4914" s="196">
        <v>4.1500000000000004</v>
      </c>
      <c r="I4914" s="196" t="s">
        <v>215</v>
      </c>
      <c r="J4914" s="196">
        <v>8</v>
      </c>
      <c r="K4914" s="448"/>
      <c r="L4914" s="196"/>
      <c r="M4914" s="196"/>
      <c r="N4914" s="216">
        <v>0</v>
      </c>
      <c r="O4914" s="216">
        <v>38.18</v>
      </c>
      <c r="P4914" s="216">
        <v>0</v>
      </c>
      <c r="Q4914" s="335">
        <v>0</v>
      </c>
      <c r="R4914" s="234"/>
    </row>
    <row r="4915" spans="2:18" x14ac:dyDescent="0.25">
      <c r="B4915" s="465">
        <v>4910</v>
      </c>
      <c r="C4915" s="406">
        <v>45579</v>
      </c>
      <c r="D4915" s="195" t="s">
        <v>150</v>
      </c>
      <c r="E4915" s="196" t="s">
        <v>92</v>
      </c>
      <c r="F4915" s="196" t="s">
        <v>63</v>
      </c>
      <c r="G4915" s="196" t="s">
        <v>210</v>
      </c>
      <c r="H4915" s="196">
        <v>4.1500000000000004</v>
      </c>
      <c r="I4915" s="196" t="s">
        <v>215</v>
      </c>
      <c r="J4915" s="196">
        <v>22</v>
      </c>
      <c r="K4915" s="448"/>
      <c r="L4915" s="196"/>
      <c r="M4915" s="196"/>
      <c r="N4915" s="216">
        <v>0</v>
      </c>
      <c r="O4915" s="216">
        <v>104.995</v>
      </c>
      <c r="P4915" s="216">
        <v>0</v>
      </c>
      <c r="Q4915" s="434">
        <v>0</v>
      </c>
      <c r="R4915" s="239"/>
    </row>
    <row r="4916" spans="2:18" x14ac:dyDescent="0.25">
      <c r="B4916" s="295">
        <v>4911</v>
      </c>
      <c r="C4916" s="406">
        <v>45579</v>
      </c>
      <c r="D4916" s="278" t="s">
        <v>148</v>
      </c>
      <c r="E4916" s="196" t="s">
        <v>92</v>
      </c>
      <c r="F4916" s="196" t="s">
        <v>63</v>
      </c>
      <c r="G4916" s="196" t="s">
        <v>210</v>
      </c>
      <c r="H4916" s="196">
        <v>4.1500000000000004</v>
      </c>
      <c r="I4916" s="196" t="s">
        <v>215</v>
      </c>
      <c r="J4916" s="196">
        <v>15</v>
      </c>
      <c r="K4916" s="448"/>
      <c r="L4916" s="196"/>
      <c r="M4916" s="196"/>
      <c r="N4916" s="216">
        <v>0</v>
      </c>
      <c r="O4916" s="216">
        <v>71.587500000000006</v>
      </c>
      <c r="P4916" s="216">
        <v>0</v>
      </c>
      <c r="Q4916" s="240">
        <v>0</v>
      </c>
      <c r="R4916" s="238"/>
    </row>
    <row r="4917" spans="2:18" x14ac:dyDescent="0.25">
      <c r="B4917" s="232">
        <v>4912</v>
      </c>
      <c r="C4917" s="406">
        <v>45579</v>
      </c>
      <c r="D4917" s="195" t="s">
        <v>177</v>
      </c>
      <c r="E4917" s="196" t="s">
        <v>159</v>
      </c>
      <c r="F4917" s="196" t="s">
        <v>8</v>
      </c>
      <c r="G4917" s="196" t="s">
        <v>159</v>
      </c>
      <c r="H4917" s="196">
        <v>11.6</v>
      </c>
      <c r="I4917" s="196"/>
      <c r="J4917" s="196">
        <v>0</v>
      </c>
      <c r="K4917" s="448"/>
      <c r="L4917" s="196"/>
      <c r="M4917" s="196"/>
      <c r="N4917" s="216">
        <v>0</v>
      </c>
      <c r="O4917" s="216">
        <v>0</v>
      </c>
      <c r="P4917" s="216">
        <v>0</v>
      </c>
      <c r="Q4917" s="335">
        <v>0</v>
      </c>
      <c r="R4917" s="234"/>
    </row>
    <row r="4918" spans="2:18" x14ac:dyDescent="0.25">
      <c r="B4918" s="232">
        <v>4913</v>
      </c>
      <c r="C4918" s="406">
        <v>45579</v>
      </c>
      <c r="D4918" s="278" t="s">
        <v>139</v>
      </c>
      <c r="E4918" s="196" t="s">
        <v>92</v>
      </c>
      <c r="F4918" s="196" t="s">
        <v>2</v>
      </c>
      <c r="G4918" s="196" t="s">
        <v>209</v>
      </c>
      <c r="H4918" s="196">
        <v>7</v>
      </c>
      <c r="I4918" s="196" t="s">
        <v>214</v>
      </c>
      <c r="J4918" s="196">
        <v>15</v>
      </c>
      <c r="K4918" s="448"/>
      <c r="L4918" s="196"/>
      <c r="M4918" s="196"/>
      <c r="N4918" s="216">
        <v>105</v>
      </c>
      <c r="O4918" s="216">
        <v>0</v>
      </c>
      <c r="P4918" s="216">
        <v>0</v>
      </c>
      <c r="Q4918" s="335">
        <v>0</v>
      </c>
      <c r="R4918" s="234"/>
    </row>
    <row r="4919" spans="2:18" x14ac:dyDescent="0.25">
      <c r="B4919" s="232">
        <v>4914</v>
      </c>
      <c r="C4919" s="406">
        <v>45579</v>
      </c>
      <c r="D4919" s="195" t="s">
        <v>140</v>
      </c>
      <c r="E4919" s="196" t="s">
        <v>92</v>
      </c>
      <c r="F4919" s="196" t="s">
        <v>2</v>
      </c>
      <c r="G4919" s="196" t="s">
        <v>209</v>
      </c>
      <c r="H4919" s="196">
        <v>7</v>
      </c>
      <c r="I4919" s="196" t="s">
        <v>214</v>
      </c>
      <c r="J4919" s="196">
        <v>15</v>
      </c>
      <c r="K4919" s="448"/>
      <c r="L4919" s="196"/>
      <c r="M4919" s="196"/>
      <c r="N4919" s="216">
        <v>105</v>
      </c>
      <c r="O4919" s="216">
        <v>0</v>
      </c>
      <c r="P4919" s="216">
        <v>0</v>
      </c>
      <c r="Q4919" s="335">
        <v>0</v>
      </c>
      <c r="R4919" s="234"/>
    </row>
    <row r="4920" spans="2:18" x14ac:dyDescent="0.25">
      <c r="B4920" s="232">
        <v>4915</v>
      </c>
      <c r="C4920" s="406">
        <v>45579</v>
      </c>
      <c r="D4920" s="278" t="s">
        <v>141</v>
      </c>
      <c r="E4920" s="196" t="s">
        <v>92</v>
      </c>
      <c r="F4920" s="196" t="s">
        <v>2</v>
      </c>
      <c r="G4920" s="196" t="s">
        <v>209</v>
      </c>
      <c r="H4920" s="196">
        <v>7</v>
      </c>
      <c r="I4920" s="196"/>
      <c r="J4920" s="196">
        <v>0</v>
      </c>
      <c r="K4920" s="448"/>
      <c r="L4920" s="196"/>
      <c r="M4920" s="196"/>
      <c r="N4920" s="216">
        <v>0</v>
      </c>
      <c r="O4920" s="216">
        <v>0</v>
      </c>
      <c r="P4920" s="216">
        <v>0</v>
      </c>
      <c r="Q4920" s="335">
        <v>0</v>
      </c>
      <c r="R4920" s="234"/>
    </row>
    <row r="4921" spans="2:18" x14ac:dyDescent="0.25">
      <c r="B4921" s="232">
        <v>4916</v>
      </c>
      <c r="C4921" s="406">
        <v>45579</v>
      </c>
      <c r="D4921" s="195" t="s">
        <v>252</v>
      </c>
      <c r="E4921" s="196" t="s">
        <v>92</v>
      </c>
      <c r="F4921" s="196" t="s">
        <v>2</v>
      </c>
      <c r="G4921" s="196" t="s">
        <v>209</v>
      </c>
      <c r="H4921" s="196">
        <v>7</v>
      </c>
      <c r="I4921" s="196" t="s">
        <v>214</v>
      </c>
      <c r="J4921" s="196">
        <v>15</v>
      </c>
      <c r="K4921" s="448"/>
      <c r="L4921" s="196"/>
      <c r="M4921" s="196"/>
      <c r="N4921" s="216">
        <v>105</v>
      </c>
      <c r="O4921" s="216">
        <v>0</v>
      </c>
      <c r="P4921" s="216">
        <v>0</v>
      </c>
      <c r="Q4921" s="335">
        <v>0</v>
      </c>
      <c r="R4921" s="234"/>
    </row>
    <row r="4922" spans="2:18" x14ac:dyDescent="0.25">
      <c r="B4922" s="232">
        <v>4917</v>
      </c>
      <c r="C4922" s="406">
        <v>45579</v>
      </c>
      <c r="D4922" s="278" t="s">
        <v>259</v>
      </c>
      <c r="E4922" s="196" t="s">
        <v>92</v>
      </c>
      <c r="F4922" s="196" t="s">
        <v>2</v>
      </c>
      <c r="G4922" s="196" t="s">
        <v>209</v>
      </c>
      <c r="H4922" s="196">
        <v>7</v>
      </c>
      <c r="I4922" s="196" t="s">
        <v>214</v>
      </c>
      <c r="J4922" s="196">
        <v>15</v>
      </c>
      <c r="K4922" s="448"/>
      <c r="L4922" s="196"/>
      <c r="M4922" s="196"/>
      <c r="N4922" s="216">
        <v>105</v>
      </c>
      <c r="O4922" s="216">
        <v>0</v>
      </c>
      <c r="P4922" s="216">
        <v>0</v>
      </c>
      <c r="Q4922" s="335">
        <v>0</v>
      </c>
      <c r="R4922" s="234"/>
    </row>
    <row r="4923" spans="2:18" x14ac:dyDescent="0.25">
      <c r="B4923" s="232">
        <v>4918</v>
      </c>
      <c r="C4923" s="406">
        <v>45579</v>
      </c>
      <c r="D4923" s="195" t="s">
        <v>260</v>
      </c>
      <c r="E4923" s="196" t="s">
        <v>92</v>
      </c>
      <c r="F4923" s="196" t="s">
        <v>2</v>
      </c>
      <c r="G4923" s="196" t="s">
        <v>209</v>
      </c>
      <c r="H4923" s="196">
        <v>7</v>
      </c>
      <c r="I4923" s="196" t="s">
        <v>214</v>
      </c>
      <c r="J4923" s="196">
        <v>15</v>
      </c>
      <c r="K4923" s="448"/>
      <c r="L4923" s="196"/>
      <c r="M4923" s="196"/>
      <c r="N4923" s="216">
        <v>105</v>
      </c>
      <c r="O4923" s="216">
        <v>0</v>
      </c>
      <c r="P4923" s="216">
        <v>0</v>
      </c>
      <c r="Q4923" s="335">
        <v>0</v>
      </c>
      <c r="R4923" s="234"/>
    </row>
    <row r="4924" spans="2:18" x14ac:dyDescent="0.25">
      <c r="B4924" s="232">
        <v>4919</v>
      </c>
      <c r="C4924" s="406">
        <v>45579</v>
      </c>
      <c r="D4924" s="278" t="s">
        <v>507</v>
      </c>
      <c r="E4924" s="196" t="s">
        <v>92</v>
      </c>
      <c r="F4924" s="196" t="s">
        <v>504</v>
      </c>
      <c r="G4924" s="196" t="s">
        <v>210</v>
      </c>
      <c r="H4924" s="196">
        <v>4.1500000000000004</v>
      </c>
      <c r="I4924" s="196" t="s">
        <v>215</v>
      </c>
      <c r="J4924" s="196">
        <v>42</v>
      </c>
      <c r="K4924" s="448"/>
      <c r="L4924" s="196"/>
      <c r="M4924" s="196"/>
      <c r="N4924" s="216">
        <v>0</v>
      </c>
      <c r="O4924" s="216">
        <v>200.44499999999999</v>
      </c>
      <c r="P4924" s="216">
        <v>0</v>
      </c>
      <c r="Q4924" s="335">
        <v>0</v>
      </c>
      <c r="R4924" s="234"/>
    </row>
    <row r="4925" spans="2:18" x14ac:dyDescent="0.25">
      <c r="B4925" s="232">
        <v>4920</v>
      </c>
      <c r="C4925" s="406">
        <v>45579</v>
      </c>
      <c r="D4925" s="195" t="s">
        <v>379</v>
      </c>
      <c r="E4925" s="196" t="s">
        <v>269</v>
      </c>
      <c r="F4925" s="196" t="s">
        <v>381</v>
      </c>
      <c r="G4925" s="196" t="s">
        <v>210</v>
      </c>
      <c r="H4925" s="196">
        <v>4.1500000000000004</v>
      </c>
      <c r="I4925" s="196" t="s">
        <v>214</v>
      </c>
      <c r="J4925" s="196">
        <v>35</v>
      </c>
      <c r="K4925" s="448"/>
      <c r="L4925" s="196"/>
      <c r="M4925" s="196"/>
      <c r="N4925" s="216">
        <v>145.25</v>
      </c>
      <c r="O4925" s="216">
        <v>0</v>
      </c>
      <c r="P4925" s="216">
        <v>0</v>
      </c>
      <c r="Q4925" s="335">
        <v>0</v>
      </c>
      <c r="R4925" s="234"/>
    </row>
    <row r="4926" spans="2:18" x14ac:dyDescent="0.25">
      <c r="B4926" s="232">
        <v>4921</v>
      </c>
      <c r="C4926" s="406">
        <v>45579</v>
      </c>
      <c r="D4926" s="278" t="s">
        <v>380</v>
      </c>
      <c r="E4926" s="196" t="s">
        <v>269</v>
      </c>
      <c r="F4926" s="196" t="s">
        <v>381</v>
      </c>
      <c r="G4926" s="196" t="s">
        <v>210</v>
      </c>
      <c r="H4926" s="196">
        <v>4.1500000000000004</v>
      </c>
      <c r="I4926" s="196" t="s">
        <v>214</v>
      </c>
      <c r="J4926" s="196">
        <v>35</v>
      </c>
      <c r="K4926" s="448"/>
      <c r="L4926" s="196"/>
      <c r="M4926" s="196"/>
      <c r="N4926" s="216">
        <v>145.25</v>
      </c>
      <c r="O4926" s="216">
        <v>0</v>
      </c>
      <c r="P4926" s="216">
        <v>0</v>
      </c>
      <c r="Q4926" s="335">
        <v>0</v>
      </c>
      <c r="R4926" s="234"/>
    </row>
    <row r="4927" spans="2:18" x14ac:dyDescent="0.25">
      <c r="B4927" s="232">
        <v>4922</v>
      </c>
      <c r="C4927" s="406">
        <v>45579</v>
      </c>
      <c r="D4927" s="195" t="s">
        <v>489</v>
      </c>
      <c r="E4927" s="196" t="s">
        <v>269</v>
      </c>
      <c r="F4927" s="196" t="s">
        <v>381</v>
      </c>
      <c r="G4927" s="196" t="s">
        <v>210</v>
      </c>
      <c r="H4927" s="196">
        <v>4.1500000000000004</v>
      </c>
      <c r="I4927" s="196" t="s">
        <v>214</v>
      </c>
      <c r="J4927" s="196">
        <v>35</v>
      </c>
      <c r="K4927" s="448"/>
      <c r="L4927" s="196"/>
      <c r="M4927" s="196"/>
      <c r="N4927" s="216">
        <v>145.25</v>
      </c>
      <c r="O4927" s="216">
        <v>0</v>
      </c>
      <c r="P4927" s="216">
        <v>0</v>
      </c>
      <c r="Q4927" s="335">
        <v>0</v>
      </c>
      <c r="R4927" s="234"/>
    </row>
    <row r="4928" spans="2:18" x14ac:dyDescent="0.25">
      <c r="B4928" s="232">
        <v>4923</v>
      </c>
      <c r="C4928" s="406">
        <v>45579</v>
      </c>
      <c r="D4928" s="278" t="s">
        <v>96</v>
      </c>
      <c r="E4928" s="196" t="s">
        <v>159</v>
      </c>
      <c r="F4928" s="196" t="s">
        <v>1</v>
      </c>
      <c r="G4928" s="196" t="s">
        <v>159</v>
      </c>
      <c r="H4928" s="196">
        <v>11.8</v>
      </c>
      <c r="I4928" s="196" t="s">
        <v>66</v>
      </c>
      <c r="J4928" s="196">
        <v>4</v>
      </c>
      <c r="K4928" s="448"/>
      <c r="L4928" s="196"/>
      <c r="M4928" s="196"/>
      <c r="N4928" s="216">
        <v>0</v>
      </c>
      <c r="O4928" s="216">
        <v>0</v>
      </c>
      <c r="P4928" s="216">
        <v>47.2</v>
      </c>
      <c r="Q4928" s="335">
        <v>0</v>
      </c>
      <c r="R4928" s="234"/>
    </row>
    <row r="4929" spans="2:18" x14ac:dyDescent="0.25">
      <c r="B4929" s="232">
        <v>4924</v>
      </c>
      <c r="C4929" s="406">
        <v>45579</v>
      </c>
      <c r="D4929" s="195" t="s">
        <v>128</v>
      </c>
      <c r="E4929" s="196" t="s">
        <v>159</v>
      </c>
      <c r="F4929" s="196" t="s">
        <v>1</v>
      </c>
      <c r="G4929" s="196" t="s">
        <v>159</v>
      </c>
      <c r="H4929" s="196">
        <v>11.8</v>
      </c>
      <c r="I4929" s="196"/>
      <c r="J4929" s="196">
        <v>0</v>
      </c>
      <c r="K4929" s="448"/>
      <c r="L4929" s="196"/>
      <c r="M4929" s="196"/>
      <c r="N4929" s="216">
        <v>0</v>
      </c>
      <c r="O4929" s="216">
        <v>0</v>
      </c>
      <c r="P4929" s="216">
        <v>0</v>
      </c>
      <c r="Q4929" s="335">
        <v>0</v>
      </c>
      <c r="R4929" s="234"/>
    </row>
    <row r="4930" spans="2:18" x14ac:dyDescent="0.25">
      <c r="B4930" s="232">
        <v>4925</v>
      </c>
      <c r="C4930" s="406">
        <v>45579</v>
      </c>
      <c r="D4930" s="278" t="s">
        <v>467</v>
      </c>
      <c r="E4930" s="196" t="s">
        <v>159</v>
      </c>
      <c r="F4930" s="196" t="s">
        <v>63</v>
      </c>
      <c r="G4930" s="196" t="s">
        <v>159</v>
      </c>
      <c r="H4930" s="196">
        <v>13</v>
      </c>
      <c r="I4930" s="196" t="s">
        <v>66</v>
      </c>
      <c r="J4930" s="196">
        <v>4</v>
      </c>
      <c r="K4930" s="448"/>
      <c r="L4930" s="196"/>
      <c r="M4930" s="196"/>
      <c r="N4930" s="216">
        <v>0</v>
      </c>
      <c r="O4930" s="216">
        <v>0</v>
      </c>
      <c r="P4930" s="216">
        <v>52</v>
      </c>
      <c r="Q4930" s="335">
        <v>0</v>
      </c>
      <c r="R4930" s="234"/>
    </row>
    <row r="4931" spans="2:18" x14ac:dyDescent="0.25">
      <c r="B4931" s="232">
        <v>4926</v>
      </c>
      <c r="C4931" s="406">
        <v>45580</v>
      </c>
      <c r="D4931" s="195" t="s">
        <v>474</v>
      </c>
      <c r="E4931" s="196" t="s">
        <v>92</v>
      </c>
      <c r="F4931" s="196" t="s">
        <v>470</v>
      </c>
      <c r="G4931" s="196" t="s">
        <v>210</v>
      </c>
      <c r="H4931" s="196">
        <v>4.2</v>
      </c>
      <c r="I4931" s="196" t="s">
        <v>215</v>
      </c>
      <c r="J4931" s="196">
        <v>27</v>
      </c>
      <c r="K4931" s="448"/>
      <c r="L4931" s="196"/>
      <c r="M4931" s="196"/>
      <c r="N4931" s="216">
        <v>0</v>
      </c>
      <c r="O4931" s="216">
        <v>130.41</v>
      </c>
      <c r="P4931" s="216">
        <v>0</v>
      </c>
      <c r="Q4931" s="335">
        <v>0</v>
      </c>
      <c r="R4931" s="234"/>
    </row>
    <row r="4932" spans="2:18" x14ac:dyDescent="0.25">
      <c r="B4932" s="232">
        <v>4927</v>
      </c>
      <c r="C4932" s="406">
        <v>45580</v>
      </c>
      <c r="D4932" s="278" t="s">
        <v>475</v>
      </c>
      <c r="E4932" s="196" t="s">
        <v>92</v>
      </c>
      <c r="F4932" s="196" t="s">
        <v>470</v>
      </c>
      <c r="G4932" s="196" t="s">
        <v>210</v>
      </c>
      <c r="H4932" s="196">
        <v>4.2</v>
      </c>
      <c r="I4932" s="196" t="s">
        <v>215</v>
      </c>
      <c r="J4932" s="196">
        <v>27</v>
      </c>
      <c r="K4932" s="448"/>
      <c r="L4932" s="196"/>
      <c r="M4932" s="196"/>
      <c r="N4932" s="216">
        <v>0</v>
      </c>
      <c r="O4932" s="216">
        <v>130.41</v>
      </c>
      <c r="P4932" s="216">
        <v>0</v>
      </c>
      <c r="Q4932" s="335">
        <v>0</v>
      </c>
      <c r="R4932" s="234"/>
    </row>
    <row r="4933" spans="2:18" x14ac:dyDescent="0.25">
      <c r="B4933" s="232">
        <v>4928</v>
      </c>
      <c r="C4933" s="406">
        <v>45580</v>
      </c>
      <c r="D4933" s="195" t="s">
        <v>476</v>
      </c>
      <c r="E4933" s="196" t="s">
        <v>92</v>
      </c>
      <c r="F4933" s="196" t="s">
        <v>470</v>
      </c>
      <c r="G4933" s="196" t="s">
        <v>210</v>
      </c>
      <c r="H4933" s="196">
        <v>4.2</v>
      </c>
      <c r="I4933" s="196" t="s">
        <v>215</v>
      </c>
      <c r="J4933" s="196">
        <v>24</v>
      </c>
      <c r="K4933" s="448"/>
      <c r="L4933" s="196"/>
      <c r="M4933" s="196"/>
      <c r="N4933" s="216">
        <v>0</v>
      </c>
      <c r="O4933" s="216">
        <v>115.92</v>
      </c>
      <c r="P4933" s="216">
        <v>0</v>
      </c>
      <c r="Q4933" s="335">
        <v>0</v>
      </c>
      <c r="R4933" s="234"/>
    </row>
    <row r="4934" spans="2:18" x14ac:dyDescent="0.25">
      <c r="B4934" s="232">
        <v>4929</v>
      </c>
      <c r="C4934" s="406">
        <v>45580</v>
      </c>
      <c r="D4934" s="278" t="s">
        <v>477</v>
      </c>
      <c r="E4934" s="196" t="s">
        <v>92</v>
      </c>
      <c r="F4934" s="196" t="s">
        <v>470</v>
      </c>
      <c r="G4934" s="196" t="s">
        <v>210</v>
      </c>
      <c r="H4934" s="196">
        <v>4.2</v>
      </c>
      <c r="I4934" s="196"/>
      <c r="J4934" s="196">
        <v>0</v>
      </c>
      <c r="K4934" s="448"/>
      <c r="L4934" s="196"/>
      <c r="M4934" s="196"/>
      <c r="N4934" s="216">
        <v>0</v>
      </c>
      <c r="O4934" s="216">
        <v>0</v>
      </c>
      <c r="P4934" s="216">
        <v>0</v>
      </c>
      <c r="Q4934" s="335">
        <v>0</v>
      </c>
      <c r="R4934" s="234"/>
    </row>
    <row r="4935" spans="2:18" x14ac:dyDescent="0.25">
      <c r="B4935" s="232">
        <v>4930</v>
      </c>
      <c r="C4935" s="406">
        <v>45580</v>
      </c>
      <c r="D4935" s="195" t="s">
        <v>116</v>
      </c>
      <c r="E4935" s="196" t="s">
        <v>92</v>
      </c>
      <c r="F4935" s="196" t="s">
        <v>1</v>
      </c>
      <c r="G4935" s="196" t="s">
        <v>209</v>
      </c>
      <c r="H4935" s="196">
        <v>6.65</v>
      </c>
      <c r="I4935" s="196" t="s">
        <v>247</v>
      </c>
      <c r="J4935" s="196">
        <v>13</v>
      </c>
      <c r="K4935" s="448">
        <v>712250</v>
      </c>
      <c r="L4935" s="196"/>
      <c r="M4935" s="196" t="s">
        <v>533</v>
      </c>
      <c r="N4935" s="216">
        <f t="shared" ref="N4935" si="337">IF(I4935=$N$5,J4935*H4935,0)</f>
        <v>0</v>
      </c>
      <c r="O4935" s="216">
        <f t="shared" ref="O4935" si="338">IF(I4935=$O$5,J4935*H4935,0)*1.15</f>
        <v>0</v>
      </c>
      <c r="P4935" s="216">
        <f t="shared" ref="P4935" si="339">IF(I4935=$P$5,J4935*H4935,0)</f>
        <v>0</v>
      </c>
      <c r="Q4935" s="335">
        <f t="shared" ref="Q4935" si="340">IF(I4935=$Q$5,J4935*H4935,0)</f>
        <v>86.45</v>
      </c>
      <c r="R4935" s="234"/>
    </row>
    <row r="4936" spans="2:18" x14ac:dyDescent="0.25">
      <c r="B4936" s="232">
        <v>4931</v>
      </c>
      <c r="C4936" s="406">
        <v>45580</v>
      </c>
      <c r="D4936" s="278" t="s">
        <v>94</v>
      </c>
      <c r="E4936" s="196" t="s">
        <v>92</v>
      </c>
      <c r="F4936" s="196" t="s">
        <v>1</v>
      </c>
      <c r="G4936" s="196" t="s">
        <v>209</v>
      </c>
      <c r="H4936" s="196">
        <v>6.65</v>
      </c>
      <c r="I4936" s="196" t="s">
        <v>215</v>
      </c>
      <c r="J4936" s="196">
        <v>39</v>
      </c>
      <c r="K4936" s="448"/>
      <c r="L4936" s="196" t="s">
        <v>504</v>
      </c>
      <c r="M4936" s="196"/>
      <c r="N4936" s="216">
        <v>0</v>
      </c>
      <c r="O4936" s="216">
        <v>298.2525</v>
      </c>
      <c r="P4936" s="216">
        <v>0</v>
      </c>
      <c r="Q4936" s="335">
        <v>0</v>
      </c>
      <c r="R4936" s="234"/>
    </row>
    <row r="4937" spans="2:18" x14ac:dyDescent="0.25">
      <c r="B4937" s="232">
        <v>4932</v>
      </c>
      <c r="C4937" s="406">
        <v>45580</v>
      </c>
      <c r="D4937" s="195" t="s">
        <v>91</v>
      </c>
      <c r="E4937" s="196" t="s">
        <v>92</v>
      </c>
      <c r="F4937" s="196" t="s">
        <v>1</v>
      </c>
      <c r="G4937" s="196" t="s">
        <v>209</v>
      </c>
      <c r="H4937" s="196">
        <v>6.65</v>
      </c>
      <c r="I4937" s="196" t="s">
        <v>215</v>
      </c>
      <c r="J4937" s="196">
        <v>21</v>
      </c>
      <c r="K4937" s="448"/>
      <c r="L4937" s="196" t="s">
        <v>62</v>
      </c>
      <c r="M4937" s="196"/>
      <c r="N4937" s="216">
        <v>0</v>
      </c>
      <c r="O4937" s="216">
        <v>160.5975</v>
      </c>
      <c r="P4937" s="216">
        <v>0</v>
      </c>
      <c r="Q4937" s="335">
        <v>0</v>
      </c>
      <c r="R4937" s="234"/>
    </row>
    <row r="4938" spans="2:18" x14ac:dyDescent="0.25">
      <c r="B4938" s="232">
        <v>4933</v>
      </c>
      <c r="C4938" s="406">
        <v>45580</v>
      </c>
      <c r="D4938" s="278" t="s">
        <v>154</v>
      </c>
      <c r="E4938" s="196" t="s">
        <v>92</v>
      </c>
      <c r="F4938" s="196" t="s">
        <v>62</v>
      </c>
      <c r="G4938" s="196" t="s">
        <v>210</v>
      </c>
      <c r="H4938" s="196">
        <v>4.1500000000000004</v>
      </c>
      <c r="I4938" s="196" t="s">
        <v>215</v>
      </c>
      <c r="J4938" s="196">
        <v>43</v>
      </c>
      <c r="K4938" s="448"/>
      <c r="L4938" s="196"/>
      <c r="M4938" s="196"/>
      <c r="N4938" s="216">
        <v>0</v>
      </c>
      <c r="O4938" s="216">
        <v>205.2175</v>
      </c>
      <c r="P4938" s="216">
        <v>0</v>
      </c>
      <c r="Q4938" s="335">
        <v>0</v>
      </c>
      <c r="R4938" s="234"/>
    </row>
    <row r="4939" spans="2:18" x14ac:dyDescent="0.25">
      <c r="B4939" s="232">
        <v>4934</v>
      </c>
      <c r="C4939" s="406">
        <v>45580</v>
      </c>
      <c r="D4939" s="195" t="s">
        <v>155</v>
      </c>
      <c r="E4939" s="196" t="s">
        <v>92</v>
      </c>
      <c r="F4939" s="196" t="s">
        <v>62</v>
      </c>
      <c r="G4939" s="196" t="s">
        <v>210</v>
      </c>
      <c r="H4939" s="196">
        <v>4.1500000000000004</v>
      </c>
      <c r="I4939" s="196" t="s">
        <v>215</v>
      </c>
      <c r="J4939" s="196">
        <v>36</v>
      </c>
      <c r="K4939" s="448"/>
      <c r="L4939" s="196"/>
      <c r="M4939" s="196"/>
      <c r="N4939" s="216">
        <v>0</v>
      </c>
      <c r="O4939" s="216">
        <v>171.81</v>
      </c>
      <c r="P4939" s="216">
        <v>0</v>
      </c>
      <c r="Q4939" s="335">
        <v>0</v>
      </c>
      <c r="R4939" s="234"/>
    </row>
    <row r="4940" spans="2:18" x14ac:dyDescent="0.25">
      <c r="B4940" s="232">
        <v>4935</v>
      </c>
      <c r="C4940" s="406">
        <v>45580</v>
      </c>
      <c r="D4940" s="278" t="s">
        <v>426</v>
      </c>
      <c r="E4940" s="196" t="s">
        <v>159</v>
      </c>
      <c r="F4940" s="196" t="s">
        <v>381</v>
      </c>
      <c r="G4940" s="196" t="s">
        <v>159</v>
      </c>
      <c r="H4940" s="196">
        <v>10</v>
      </c>
      <c r="I4940" s="196"/>
      <c r="J4940" s="196"/>
      <c r="K4940" s="448"/>
      <c r="L4940" s="196"/>
      <c r="M4940" s="196"/>
      <c r="N4940" s="216">
        <v>0</v>
      </c>
      <c r="O4940" s="216">
        <v>0</v>
      </c>
      <c r="P4940" s="216">
        <v>0</v>
      </c>
      <c r="Q4940" s="335">
        <v>0</v>
      </c>
      <c r="R4940" s="234"/>
    </row>
    <row r="4941" spans="2:18" x14ac:dyDescent="0.25">
      <c r="B4941" s="232">
        <v>4936</v>
      </c>
      <c r="C4941" s="406">
        <v>45580</v>
      </c>
      <c r="D4941" s="195" t="s">
        <v>277</v>
      </c>
      <c r="E4941" s="196" t="s">
        <v>176</v>
      </c>
      <c r="F4941" s="196" t="s">
        <v>7</v>
      </c>
      <c r="G4941" s="196" t="s">
        <v>209</v>
      </c>
      <c r="H4941" s="196">
        <v>7</v>
      </c>
      <c r="I4941" s="196" t="s">
        <v>214</v>
      </c>
      <c r="J4941" s="196">
        <v>50</v>
      </c>
      <c r="K4941" s="448"/>
      <c r="L4941" s="196"/>
      <c r="M4941" s="196"/>
      <c r="N4941" s="216">
        <v>350</v>
      </c>
      <c r="O4941" s="216">
        <v>0</v>
      </c>
      <c r="P4941" s="216">
        <v>0</v>
      </c>
      <c r="Q4941" s="335">
        <v>0</v>
      </c>
      <c r="R4941" s="234"/>
    </row>
    <row r="4942" spans="2:18" x14ac:dyDescent="0.25">
      <c r="B4942" s="232">
        <v>4937</v>
      </c>
      <c r="C4942" s="406">
        <v>45580</v>
      </c>
      <c r="D4942" s="278" t="s">
        <v>261</v>
      </c>
      <c r="E4942" s="196" t="s">
        <v>269</v>
      </c>
      <c r="F4942" s="196" t="s">
        <v>7</v>
      </c>
      <c r="G4942" s="196" t="s">
        <v>210</v>
      </c>
      <c r="H4942" s="196">
        <v>5</v>
      </c>
      <c r="I4942" s="196"/>
      <c r="J4942" s="196"/>
      <c r="K4942" s="448"/>
      <c r="L4942" s="196"/>
      <c r="M4942" s="196"/>
      <c r="N4942" s="216">
        <v>0</v>
      </c>
      <c r="O4942" s="216">
        <v>0</v>
      </c>
      <c r="P4942" s="216">
        <v>0</v>
      </c>
      <c r="Q4942" s="335">
        <v>0</v>
      </c>
      <c r="R4942" s="234"/>
    </row>
    <row r="4943" spans="2:18" x14ac:dyDescent="0.25">
      <c r="B4943" s="232">
        <v>4938</v>
      </c>
      <c r="C4943" s="406">
        <v>45580</v>
      </c>
      <c r="D4943" s="195" t="s">
        <v>254</v>
      </c>
      <c r="E4943" s="196" t="s">
        <v>159</v>
      </c>
      <c r="F4943" s="196" t="s">
        <v>7</v>
      </c>
      <c r="G4943" s="196" t="s">
        <v>159</v>
      </c>
      <c r="H4943" s="196">
        <v>10</v>
      </c>
      <c r="I4943" s="196" t="s">
        <v>66</v>
      </c>
      <c r="J4943" s="196">
        <v>8</v>
      </c>
      <c r="K4943" s="448"/>
      <c r="L4943" s="196"/>
      <c r="M4943" s="196"/>
      <c r="N4943" s="216">
        <v>0</v>
      </c>
      <c r="O4943" s="216">
        <v>0</v>
      </c>
      <c r="P4943" s="216">
        <v>80</v>
      </c>
      <c r="Q4943" s="335">
        <v>0</v>
      </c>
      <c r="R4943" s="234"/>
    </row>
    <row r="4944" spans="2:18" x14ac:dyDescent="0.25">
      <c r="B4944" s="232">
        <v>4939</v>
      </c>
      <c r="C4944" s="406">
        <v>45580</v>
      </c>
      <c r="D4944" s="278" t="s">
        <v>352</v>
      </c>
      <c r="E4944" s="196" t="s">
        <v>176</v>
      </c>
      <c r="F4944" s="196" t="s">
        <v>7</v>
      </c>
      <c r="G4944" s="196" t="s">
        <v>209</v>
      </c>
      <c r="H4944" s="196">
        <v>7</v>
      </c>
      <c r="I4944" s="196"/>
      <c r="J4944" s="196"/>
      <c r="K4944" s="448"/>
      <c r="L4944" s="196"/>
      <c r="M4944" s="196"/>
      <c r="N4944" s="216">
        <v>0</v>
      </c>
      <c r="O4944" s="216">
        <v>0</v>
      </c>
      <c r="P4944" s="216">
        <v>0</v>
      </c>
      <c r="Q4944" s="335">
        <v>0</v>
      </c>
      <c r="R4944" s="234"/>
    </row>
    <row r="4945" spans="2:18" x14ac:dyDescent="0.25">
      <c r="B4945" s="232">
        <v>4940</v>
      </c>
      <c r="C4945" s="406">
        <v>45580</v>
      </c>
      <c r="D4945" s="195" t="s">
        <v>175</v>
      </c>
      <c r="E4945" s="196" t="s">
        <v>176</v>
      </c>
      <c r="F4945" s="196" t="s">
        <v>7</v>
      </c>
      <c r="G4945" s="196" t="s">
        <v>209</v>
      </c>
      <c r="H4945" s="196">
        <v>7</v>
      </c>
      <c r="I4945" s="196"/>
      <c r="J4945" s="196"/>
      <c r="K4945" s="448"/>
      <c r="L4945" s="196"/>
      <c r="M4945" s="196"/>
      <c r="N4945" s="216">
        <v>0</v>
      </c>
      <c r="O4945" s="216">
        <v>0</v>
      </c>
      <c r="P4945" s="216">
        <v>0</v>
      </c>
      <c r="Q4945" s="335">
        <v>0</v>
      </c>
      <c r="R4945" s="234"/>
    </row>
    <row r="4946" spans="2:18" x14ac:dyDescent="0.25">
      <c r="B4946" s="232">
        <v>4941</v>
      </c>
      <c r="C4946" s="406">
        <v>45580</v>
      </c>
      <c r="D4946" s="278" t="s">
        <v>171</v>
      </c>
      <c r="E4946" s="196" t="s">
        <v>159</v>
      </c>
      <c r="F4946" s="196" t="s">
        <v>7</v>
      </c>
      <c r="G4946" s="196" t="s">
        <v>159</v>
      </c>
      <c r="H4946" s="196">
        <v>11.2</v>
      </c>
      <c r="I4946" s="196" t="s">
        <v>66</v>
      </c>
      <c r="J4946" s="196">
        <v>4</v>
      </c>
      <c r="K4946" s="448"/>
      <c r="L4946" s="196"/>
      <c r="M4946" s="196"/>
      <c r="N4946" s="216">
        <v>0</v>
      </c>
      <c r="O4946" s="216">
        <v>0</v>
      </c>
      <c r="P4946" s="216">
        <v>44.8</v>
      </c>
      <c r="Q4946" s="335">
        <v>0</v>
      </c>
      <c r="R4946" s="234"/>
    </row>
    <row r="4947" spans="2:18" x14ac:dyDescent="0.25">
      <c r="B4947" s="232">
        <v>4942</v>
      </c>
      <c r="C4947" s="406">
        <v>45580</v>
      </c>
      <c r="D4947" s="195" t="s">
        <v>150</v>
      </c>
      <c r="E4947" s="196" t="s">
        <v>92</v>
      </c>
      <c r="F4947" s="196" t="s">
        <v>63</v>
      </c>
      <c r="G4947" s="196" t="s">
        <v>210</v>
      </c>
      <c r="H4947" s="196">
        <v>4.1500000000000004</v>
      </c>
      <c r="I4947" s="196" t="s">
        <v>215</v>
      </c>
      <c r="J4947" s="196">
        <v>25</v>
      </c>
      <c r="K4947" s="448"/>
      <c r="L4947" s="196"/>
      <c r="M4947" s="196"/>
      <c r="N4947" s="216">
        <v>0</v>
      </c>
      <c r="O4947" s="216">
        <v>119.31250000000001</v>
      </c>
      <c r="P4947" s="216">
        <v>0</v>
      </c>
      <c r="Q4947" s="335">
        <v>0</v>
      </c>
      <c r="R4947" s="234"/>
    </row>
    <row r="4948" spans="2:18" x14ac:dyDescent="0.25">
      <c r="B4948" s="232">
        <v>4943</v>
      </c>
      <c r="C4948" s="406">
        <v>45580</v>
      </c>
      <c r="D4948" s="278" t="s">
        <v>148</v>
      </c>
      <c r="E4948" s="196" t="s">
        <v>92</v>
      </c>
      <c r="F4948" s="196" t="s">
        <v>63</v>
      </c>
      <c r="G4948" s="196" t="s">
        <v>210</v>
      </c>
      <c r="H4948" s="196">
        <v>4.1500000000000004</v>
      </c>
      <c r="I4948" s="196" t="s">
        <v>215</v>
      </c>
      <c r="J4948" s="196">
        <v>32</v>
      </c>
      <c r="K4948" s="448"/>
      <c r="L4948" s="196"/>
      <c r="M4948" s="196"/>
      <c r="N4948" s="216">
        <v>0</v>
      </c>
      <c r="O4948" s="216">
        <v>152.72</v>
      </c>
      <c r="P4948" s="216">
        <v>0</v>
      </c>
      <c r="Q4948" s="335">
        <v>0</v>
      </c>
      <c r="R4948" s="234"/>
    </row>
    <row r="4949" spans="2:18" x14ac:dyDescent="0.25">
      <c r="B4949" s="232">
        <v>4944</v>
      </c>
      <c r="C4949" s="406">
        <v>45580</v>
      </c>
      <c r="D4949" s="195" t="s">
        <v>177</v>
      </c>
      <c r="E4949" s="196" t="s">
        <v>159</v>
      </c>
      <c r="F4949" s="196" t="s">
        <v>8</v>
      </c>
      <c r="G4949" s="196" t="s">
        <v>159</v>
      </c>
      <c r="H4949" s="196">
        <v>11.6</v>
      </c>
      <c r="I4949" s="196"/>
      <c r="J4949" s="196"/>
      <c r="K4949" s="448"/>
      <c r="L4949" s="196"/>
      <c r="M4949" s="196"/>
      <c r="N4949" s="216">
        <v>0</v>
      </c>
      <c r="O4949" s="216">
        <v>0</v>
      </c>
      <c r="P4949" s="216">
        <v>0</v>
      </c>
      <c r="Q4949" s="335">
        <v>0</v>
      </c>
      <c r="R4949" s="234"/>
    </row>
    <row r="4950" spans="2:18" x14ac:dyDescent="0.25">
      <c r="B4950" s="232">
        <v>4945</v>
      </c>
      <c r="C4950" s="406">
        <v>45580</v>
      </c>
      <c r="D4950" s="278" t="s">
        <v>139</v>
      </c>
      <c r="E4950" s="196" t="s">
        <v>92</v>
      </c>
      <c r="F4950" s="196" t="s">
        <v>2</v>
      </c>
      <c r="G4950" s="196" t="s">
        <v>209</v>
      </c>
      <c r="H4950" s="196">
        <v>7</v>
      </c>
      <c r="I4950" s="196"/>
      <c r="J4950" s="196">
        <v>0</v>
      </c>
      <c r="K4950" s="448"/>
      <c r="L4950" s="196"/>
      <c r="M4950" s="196"/>
      <c r="N4950" s="216">
        <v>0</v>
      </c>
      <c r="O4950" s="216">
        <v>0</v>
      </c>
      <c r="P4950" s="216">
        <v>0</v>
      </c>
      <c r="Q4950" s="335">
        <v>0</v>
      </c>
      <c r="R4950" s="234"/>
    </row>
    <row r="4951" spans="2:18" x14ac:dyDescent="0.25">
      <c r="B4951" s="232">
        <v>4946</v>
      </c>
      <c r="C4951" s="406">
        <v>45580</v>
      </c>
      <c r="D4951" s="195" t="s">
        <v>140</v>
      </c>
      <c r="E4951" s="196" t="s">
        <v>92</v>
      </c>
      <c r="F4951" s="196" t="s">
        <v>2</v>
      </c>
      <c r="G4951" s="196" t="s">
        <v>209</v>
      </c>
      <c r="H4951" s="196">
        <v>7</v>
      </c>
      <c r="I4951" s="196"/>
      <c r="J4951" s="196">
        <v>0</v>
      </c>
      <c r="K4951" s="448"/>
      <c r="L4951" s="196"/>
      <c r="M4951" s="196"/>
      <c r="N4951" s="216">
        <v>0</v>
      </c>
      <c r="O4951" s="216">
        <v>0</v>
      </c>
      <c r="P4951" s="216">
        <v>0</v>
      </c>
      <c r="Q4951" s="335">
        <v>0</v>
      </c>
      <c r="R4951" s="234"/>
    </row>
    <row r="4952" spans="2:18" x14ac:dyDescent="0.25">
      <c r="B4952" s="232">
        <v>4947</v>
      </c>
      <c r="C4952" s="406">
        <v>45580</v>
      </c>
      <c r="D4952" s="278" t="s">
        <v>141</v>
      </c>
      <c r="E4952" s="196" t="s">
        <v>92</v>
      </c>
      <c r="F4952" s="196" t="s">
        <v>2</v>
      </c>
      <c r="G4952" s="196" t="s">
        <v>209</v>
      </c>
      <c r="H4952" s="196">
        <v>7</v>
      </c>
      <c r="I4952" s="196"/>
      <c r="J4952" s="196">
        <v>0</v>
      </c>
      <c r="K4952" s="448"/>
      <c r="L4952" s="196"/>
      <c r="M4952" s="196"/>
      <c r="N4952" s="216">
        <v>0</v>
      </c>
      <c r="O4952" s="216">
        <v>0</v>
      </c>
      <c r="P4952" s="216">
        <v>0</v>
      </c>
      <c r="Q4952" s="335">
        <v>0</v>
      </c>
      <c r="R4952" s="234"/>
    </row>
    <row r="4953" spans="2:18" x14ac:dyDescent="0.25">
      <c r="B4953" s="232">
        <v>4948</v>
      </c>
      <c r="C4953" s="406">
        <v>45580</v>
      </c>
      <c r="D4953" s="195" t="s">
        <v>252</v>
      </c>
      <c r="E4953" s="196" t="s">
        <v>92</v>
      </c>
      <c r="F4953" s="196" t="s">
        <v>2</v>
      </c>
      <c r="G4953" s="196" t="s">
        <v>209</v>
      </c>
      <c r="H4953" s="196">
        <v>7</v>
      </c>
      <c r="I4953" s="196" t="s">
        <v>214</v>
      </c>
      <c r="J4953" s="196">
        <v>30</v>
      </c>
      <c r="K4953" s="448"/>
      <c r="L4953" s="196"/>
      <c r="M4953" s="196"/>
      <c r="N4953" s="216">
        <v>210</v>
      </c>
      <c r="O4953" s="216">
        <v>0</v>
      </c>
      <c r="P4953" s="216">
        <v>0</v>
      </c>
      <c r="Q4953" s="335">
        <v>0</v>
      </c>
      <c r="R4953" s="234"/>
    </row>
    <row r="4954" spans="2:18" x14ac:dyDescent="0.25">
      <c r="B4954" s="232">
        <v>4949</v>
      </c>
      <c r="C4954" s="406">
        <v>45580</v>
      </c>
      <c r="D4954" s="278" t="s">
        <v>259</v>
      </c>
      <c r="E4954" s="196" t="s">
        <v>92</v>
      </c>
      <c r="F4954" s="196" t="s">
        <v>2</v>
      </c>
      <c r="G4954" s="196" t="s">
        <v>209</v>
      </c>
      <c r="H4954" s="196">
        <v>7</v>
      </c>
      <c r="I4954" s="196" t="s">
        <v>214</v>
      </c>
      <c r="J4954" s="196">
        <v>30</v>
      </c>
      <c r="K4954" s="448"/>
      <c r="L4954" s="196"/>
      <c r="M4954" s="196"/>
      <c r="N4954" s="216">
        <v>210</v>
      </c>
      <c r="O4954" s="216">
        <v>0</v>
      </c>
      <c r="P4954" s="216">
        <v>0</v>
      </c>
      <c r="Q4954" s="335">
        <v>0</v>
      </c>
      <c r="R4954" s="234"/>
    </row>
    <row r="4955" spans="2:18" x14ac:dyDescent="0.25">
      <c r="B4955" s="232">
        <v>4950</v>
      </c>
      <c r="C4955" s="406">
        <v>45580</v>
      </c>
      <c r="D4955" s="195" t="s">
        <v>260</v>
      </c>
      <c r="E4955" s="196" t="s">
        <v>92</v>
      </c>
      <c r="F4955" s="196" t="s">
        <v>2</v>
      </c>
      <c r="G4955" s="196" t="s">
        <v>209</v>
      </c>
      <c r="H4955" s="196">
        <v>7</v>
      </c>
      <c r="I4955" s="196" t="s">
        <v>214</v>
      </c>
      <c r="J4955" s="196">
        <v>30</v>
      </c>
      <c r="K4955" s="448"/>
      <c r="L4955" s="196"/>
      <c r="M4955" s="196"/>
      <c r="N4955" s="216">
        <v>210</v>
      </c>
      <c r="O4955" s="216">
        <v>0</v>
      </c>
      <c r="P4955" s="216">
        <v>0</v>
      </c>
      <c r="Q4955" s="335">
        <v>0</v>
      </c>
      <c r="R4955" s="234"/>
    </row>
    <row r="4956" spans="2:18" x14ac:dyDescent="0.25">
      <c r="B4956" s="232">
        <v>4951</v>
      </c>
      <c r="C4956" s="406">
        <v>45580</v>
      </c>
      <c r="D4956" s="278" t="s">
        <v>507</v>
      </c>
      <c r="E4956" s="196" t="s">
        <v>92</v>
      </c>
      <c r="F4956" s="196" t="s">
        <v>504</v>
      </c>
      <c r="G4956" s="196" t="s">
        <v>210</v>
      </c>
      <c r="H4956" s="196">
        <v>4.1500000000000004</v>
      </c>
      <c r="I4956" s="196" t="s">
        <v>215</v>
      </c>
      <c r="J4956" s="196">
        <v>42</v>
      </c>
      <c r="K4956" s="448"/>
      <c r="L4956" s="196"/>
      <c r="M4956" s="196"/>
      <c r="N4956" s="216">
        <v>0</v>
      </c>
      <c r="O4956" s="216">
        <v>200.44499999999999</v>
      </c>
      <c r="P4956" s="216">
        <v>0</v>
      </c>
      <c r="Q4956" s="335">
        <v>0</v>
      </c>
      <c r="R4956" s="234"/>
    </row>
    <row r="4957" spans="2:18" x14ac:dyDescent="0.25">
      <c r="B4957" s="232">
        <v>4952</v>
      </c>
      <c r="C4957" s="406">
        <v>45580</v>
      </c>
      <c r="D4957" s="195" t="s">
        <v>379</v>
      </c>
      <c r="E4957" s="196" t="s">
        <v>269</v>
      </c>
      <c r="F4957" s="196" t="s">
        <v>381</v>
      </c>
      <c r="G4957" s="196" t="s">
        <v>210</v>
      </c>
      <c r="H4957" s="196">
        <v>4.1500000000000004</v>
      </c>
      <c r="I4957" s="196" t="s">
        <v>214</v>
      </c>
      <c r="J4957" s="196">
        <v>27</v>
      </c>
      <c r="K4957" s="448"/>
      <c r="L4957" s="196"/>
      <c r="M4957" s="196"/>
      <c r="N4957" s="216">
        <v>112.05000000000001</v>
      </c>
      <c r="O4957" s="216">
        <v>0</v>
      </c>
      <c r="P4957" s="216">
        <v>0</v>
      </c>
      <c r="Q4957" s="335">
        <v>0</v>
      </c>
      <c r="R4957" s="234"/>
    </row>
    <row r="4958" spans="2:18" x14ac:dyDescent="0.25">
      <c r="B4958" s="232">
        <v>4953</v>
      </c>
      <c r="C4958" s="406">
        <v>45580</v>
      </c>
      <c r="D4958" s="278" t="s">
        <v>380</v>
      </c>
      <c r="E4958" s="196" t="s">
        <v>269</v>
      </c>
      <c r="F4958" s="196" t="s">
        <v>381</v>
      </c>
      <c r="G4958" s="196" t="s">
        <v>210</v>
      </c>
      <c r="H4958" s="196">
        <v>4.1500000000000004</v>
      </c>
      <c r="I4958" s="196" t="s">
        <v>214</v>
      </c>
      <c r="J4958" s="196">
        <v>27</v>
      </c>
      <c r="K4958" s="448"/>
      <c r="L4958" s="196"/>
      <c r="M4958" s="196"/>
      <c r="N4958" s="216">
        <v>112.05000000000001</v>
      </c>
      <c r="O4958" s="216">
        <v>0</v>
      </c>
      <c r="P4958" s="216">
        <v>0</v>
      </c>
      <c r="Q4958" s="335">
        <v>0</v>
      </c>
      <c r="R4958" s="234"/>
    </row>
    <row r="4959" spans="2:18" x14ac:dyDescent="0.25">
      <c r="B4959" s="232">
        <v>4954</v>
      </c>
      <c r="C4959" s="406">
        <v>45580</v>
      </c>
      <c r="D4959" s="195" t="s">
        <v>489</v>
      </c>
      <c r="E4959" s="196" t="s">
        <v>269</v>
      </c>
      <c r="F4959" s="196" t="s">
        <v>381</v>
      </c>
      <c r="G4959" s="196" t="s">
        <v>210</v>
      </c>
      <c r="H4959" s="196">
        <v>4.1500000000000004</v>
      </c>
      <c r="I4959" s="196" t="s">
        <v>214</v>
      </c>
      <c r="J4959" s="196">
        <v>13</v>
      </c>
      <c r="K4959" s="448"/>
      <c r="L4959" s="196"/>
      <c r="M4959" s="196"/>
      <c r="N4959" s="216">
        <v>53.95</v>
      </c>
      <c r="O4959" s="216">
        <v>0</v>
      </c>
      <c r="P4959" s="216">
        <v>0</v>
      </c>
      <c r="Q4959" s="335">
        <v>0</v>
      </c>
      <c r="R4959" s="234"/>
    </row>
    <row r="4960" spans="2:18" x14ac:dyDescent="0.25">
      <c r="B4960" s="232">
        <v>4955</v>
      </c>
      <c r="C4960" s="406">
        <v>45580</v>
      </c>
      <c r="D4960" s="278" t="s">
        <v>96</v>
      </c>
      <c r="E4960" s="196" t="s">
        <v>159</v>
      </c>
      <c r="F4960" s="196" t="s">
        <v>1</v>
      </c>
      <c r="G4960" s="196" t="s">
        <v>159</v>
      </c>
      <c r="H4960" s="196">
        <v>11.8</v>
      </c>
      <c r="I4960" s="196" t="s">
        <v>66</v>
      </c>
      <c r="J4960" s="196">
        <v>3</v>
      </c>
      <c r="K4960" s="448"/>
      <c r="L4960" s="196"/>
      <c r="M4960" s="196"/>
      <c r="N4960" s="216">
        <v>0</v>
      </c>
      <c r="O4960" s="216">
        <v>0</v>
      </c>
      <c r="P4960" s="216">
        <v>35.400000000000006</v>
      </c>
      <c r="Q4960" s="335">
        <v>0</v>
      </c>
      <c r="R4960" s="234"/>
    </row>
    <row r="4961" spans="2:18" x14ac:dyDescent="0.25">
      <c r="B4961" s="232">
        <v>4956</v>
      </c>
      <c r="C4961" s="406">
        <v>45580</v>
      </c>
      <c r="D4961" s="195" t="s">
        <v>128</v>
      </c>
      <c r="E4961" s="196" t="s">
        <v>159</v>
      </c>
      <c r="F4961" s="196" t="s">
        <v>1</v>
      </c>
      <c r="G4961" s="196" t="s">
        <v>159</v>
      </c>
      <c r="H4961" s="196">
        <v>11.8</v>
      </c>
      <c r="I4961" s="196"/>
      <c r="J4961" s="196">
        <v>0</v>
      </c>
      <c r="K4961" s="448"/>
      <c r="L4961" s="196"/>
      <c r="M4961" s="196"/>
      <c r="N4961" s="216">
        <v>0</v>
      </c>
      <c r="O4961" s="216">
        <v>0</v>
      </c>
      <c r="P4961" s="216">
        <v>0</v>
      </c>
      <c r="Q4961" s="335">
        <v>0</v>
      </c>
      <c r="R4961" s="234"/>
    </row>
    <row r="4962" spans="2:18" x14ac:dyDescent="0.25">
      <c r="B4962" s="232">
        <v>4957</v>
      </c>
      <c r="C4962" s="406">
        <v>45580</v>
      </c>
      <c r="D4962" s="278" t="s">
        <v>467</v>
      </c>
      <c r="E4962" s="196" t="s">
        <v>159</v>
      </c>
      <c r="F4962" s="196" t="s">
        <v>63</v>
      </c>
      <c r="G4962" s="196" t="s">
        <v>159</v>
      </c>
      <c r="H4962" s="196">
        <v>13</v>
      </c>
      <c r="I4962" s="196" t="s">
        <v>66</v>
      </c>
      <c r="J4962" s="196">
        <v>4</v>
      </c>
      <c r="K4962" s="448"/>
      <c r="L4962" s="196"/>
      <c r="M4962" s="196"/>
      <c r="N4962" s="216">
        <v>0</v>
      </c>
      <c r="O4962" s="216">
        <v>0</v>
      </c>
      <c r="P4962" s="216">
        <v>52</v>
      </c>
      <c r="Q4962" s="335">
        <v>0</v>
      </c>
      <c r="R4962" s="234"/>
    </row>
    <row r="4963" spans="2:18" x14ac:dyDescent="0.25">
      <c r="B4963" s="295">
        <v>4958</v>
      </c>
      <c r="C4963" s="406">
        <v>45581</v>
      </c>
      <c r="D4963" s="195" t="s">
        <v>474</v>
      </c>
      <c r="E4963" s="196" t="s">
        <v>92</v>
      </c>
      <c r="F4963" s="196" t="s">
        <v>470</v>
      </c>
      <c r="G4963" s="196" t="s">
        <v>210</v>
      </c>
      <c r="H4963" s="196">
        <v>4.2</v>
      </c>
      <c r="I4963" s="196" t="s">
        <v>215</v>
      </c>
      <c r="J4963" s="196">
        <v>24</v>
      </c>
      <c r="K4963" s="448"/>
      <c r="L4963" s="196"/>
      <c r="M4963" s="196"/>
      <c r="N4963" s="216">
        <v>0</v>
      </c>
      <c r="O4963" s="216">
        <v>115.92</v>
      </c>
      <c r="P4963" s="216">
        <v>0</v>
      </c>
      <c r="Q4963" s="240">
        <v>0</v>
      </c>
      <c r="R4963" s="238"/>
    </row>
    <row r="4964" spans="2:18" x14ac:dyDescent="0.25">
      <c r="B4964" s="295">
        <v>4959</v>
      </c>
      <c r="C4964" s="406">
        <v>45581</v>
      </c>
      <c r="D4964" s="278" t="s">
        <v>475</v>
      </c>
      <c r="E4964" s="196" t="s">
        <v>92</v>
      </c>
      <c r="F4964" s="196" t="s">
        <v>470</v>
      </c>
      <c r="G4964" s="196" t="s">
        <v>210</v>
      </c>
      <c r="H4964" s="196">
        <v>4.2</v>
      </c>
      <c r="I4964" s="196" t="s">
        <v>215</v>
      </c>
      <c r="J4964" s="196">
        <v>23</v>
      </c>
      <c r="K4964" s="448"/>
      <c r="L4964" s="196"/>
      <c r="M4964" s="196"/>
      <c r="N4964" s="216">
        <v>0</v>
      </c>
      <c r="O4964" s="216">
        <v>111.09</v>
      </c>
      <c r="P4964" s="216">
        <v>0</v>
      </c>
      <c r="Q4964" s="240">
        <v>0</v>
      </c>
      <c r="R4964" s="238"/>
    </row>
    <row r="4965" spans="2:18" x14ac:dyDescent="0.25">
      <c r="B4965" s="295">
        <v>4960</v>
      </c>
      <c r="C4965" s="406">
        <v>45581</v>
      </c>
      <c r="D4965" s="195" t="s">
        <v>476</v>
      </c>
      <c r="E4965" s="196" t="s">
        <v>92</v>
      </c>
      <c r="F4965" s="196" t="s">
        <v>470</v>
      </c>
      <c r="G4965" s="196" t="s">
        <v>210</v>
      </c>
      <c r="H4965" s="196">
        <v>4.2</v>
      </c>
      <c r="I4965" s="196" t="s">
        <v>215</v>
      </c>
      <c r="J4965" s="196">
        <v>14</v>
      </c>
      <c r="K4965" s="448"/>
      <c r="L4965" s="196"/>
      <c r="M4965" s="196"/>
      <c r="N4965" s="216">
        <v>0</v>
      </c>
      <c r="O4965" s="216">
        <v>67.62</v>
      </c>
      <c r="P4965" s="216">
        <v>0</v>
      </c>
      <c r="Q4965" s="240">
        <v>0</v>
      </c>
      <c r="R4965" s="238"/>
    </row>
    <row r="4966" spans="2:18" x14ac:dyDescent="0.25">
      <c r="B4966" s="295">
        <v>4961</v>
      </c>
      <c r="C4966" s="406">
        <v>45581</v>
      </c>
      <c r="D4966" s="278" t="s">
        <v>477</v>
      </c>
      <c r="E4966" s="196" t="s">
        <v>92</v>
      </c>
      <c r="F4966" s="196" t="s">
        <v>470</v>
      </c>
      <c r="G4966" s="196" t="s">
        <v>210</v>
      </c>
      <c r="H4966" s="196">
        <v>4.2</v>
      </c>
      <c r="I4966" s="196" t="s">
        <v>215</v>
      </c>
      <c r="J4966" s="196">
        <v>22</v>
      </c>
      <c r="K4966" s="448"/>
      <c r="L4966" s="196"/>
      <c r="M4966" s="196"/>
      <c r="N4966" s="216">
        <v>0</v>
      </c>
      <c r="O4966" s="216">
        <v>106.26</v>
      </c>
      <c r="P4966" s="216">
        <v>0</v>
      </c>
      <c r="Q4966" s="240">
        <v>0</v>
      </c>
      <c r="R4966" s="238"/>
    </row>
    <row r="4967" spans="2:18" x14ac:dyDescent="0.25">
      <c r="B4967" s="295">
        <v>4962</v>
      </c>
      <c r="C4967" s="406">
        <v>45581</v>
      </c>
      <c r="D4967" s="195" t="s">
        <v>116</v>
      </c>
      <c r="E4967" s="196" t="s">
        <v>92</v>
      </c>
      <c r="F4967" s="196" t="s">
        <v>1</v>
      </c>
      <c r="G4967" s="196" t="s">
        <v>209</v>
      </c>
      <c r="H4967" s="196">
        <v>6.65</v>
      </c>
      <c r="I4967" s="196" t="s">
        <v>215</v>
      </c>
      <c r="J4967" s="196">
        <v>14</v>
      </c>
      <c r="K4967" s="448"/>
      <c r="L4967" s="196"/>
      <c r="M4967" s="196"/>
      <c r="N4967" s="216">
        <v>0</v>
      </c>
      <c r="O4967" s="216">
        <v>107.065</v>
      </c>
      <c r="P4967" s="216">
        <v>0</v>
      </c>
      <c r="Q4967" s="240">
        <v>0</v>
      </c>
      <c r="R4967" s="238"/>
    </row>
    <row r="4968" spans="2:18" x14ac:dyDescent="0.25">
      <c r="B4968" s="295">
        <v>4963</v>
      </c>
      <c r="C4968" s="406">
        <v>45581</v>
      </c>
      <c r="D4968" s="278" t="s">
        <v>94</v>
      </c>
      <c r="E4968" s="196" t="s">
        <v>92</v>
      </c>
      <c r="F4968" s="196" t="s">
        <v>1</v>
      </c>
      <c r="G4968" s="196" t="s">
        <v>209</v>
      </c>
      <c r="H4968" s="196">
        <v>6.65</v>
      </c>
      <c r="I4968" s="196" t="s">
        <v>215</v>
      </c>
      <c r="J4968" s="196">
        <v>16</v>
      </c>
      <c r="K4968" s="448"/>
      <c r="L4968" s="196"/>
      <c r="M4968" s="196"/>
      <c r="N4968" s="216">
        <v>0</v>
      </c>
      <c r="O4968" s="216">
        <v>122.36</v>
      </c>
      <c r="P4968" s="216">
        <v>0</v>
      </c>
      <c r="Q4968" s="240">
        <v>0</v>
      </c>
      <c r="R4968" s="238"/>
    </row>
    <row r="4969" spans="2:18" x14ac:dyDescent="0.25">
      <c r="B4969" s="232">
        <v>4964</v>
      </c>
      <c r="C4969" s="406">
        <v>45581</v>
      </c>
      <c r="D4969" s="278" t="s">
        <v>94</v>
      </c>
      <c r="E4969" s="196" t="s">
        <v>92</v>
      </c>
      <c r="F4969" s="196" t="s">
        <v>1</v>
      </c>
      <c r="G4969" s="196" t="s">
        <v>209</v>
      </c>
      <c r="H4969" s="196">
        <v>6.65</v>
      </c>
      <c r="I4969" s="196" t="s">
        <v>215</v>
      </c>
      <c r="J4969" s="196">
        <v>12</v>
      </c>
      <c r="K4969" s="448"/>
      <c r="L4969" s="196"/>
      <c r="M4969" s="196"/>
      <c r="N4969" s="216">
        <v>0</v>
      </c>
      <c r="O4969" s="216">
        <v>91.77000000000001</v>
      </c>
      <c r="P4969" s="216">
        <v>0</v>
      </c>
      <c r="Q4969" s="335">
        <v>0</v>
      </c>
      <c r="R4969" s="234"/>
    </row>
    <row r="4970" spans="2:18" x14ac:dyDescent="0.25">
      <c r="B4970" s="295">
        <v>4965</v>
      </c>
      <c r="C4970" s="406">
        <v>45581</v>
      </c>
      <c r="D4970" s="195" t="s">
        <v>91</v>
      </c>
      <c r="E4970" s="196" t="s">
        <v>92</v>
      </c>
      <c r="F4970" s="196" t="s">
        <v>1</v>
      </c>
      <c r="G4970" s="196" t="s">
        <v>209</v>
      </c>
      <c r="H4970" s="196">
        <v>6.65</v>
      </c>
      <c r="I4970" s="196" t="s">
        <v>215</v>
      </c>
      <c r="J4970" s="196">
        <v>9</v>
      </c>
      <c r="K4970" s="448"/>
      <c r="L4970" s="196"/>
      <c r="M4970" s="196"/>
      <c r="N4970" s="216">
        <v>0</v>
      </c>
      <c r="O4970" s="216">
        <v>68.827500000000001</v>
      </c>
      <c r="P4970" s="216">
        <v>0</v>
      </c>
      <c r="Q4970" s="240">
        <v>0</v>
      </c>
      <c r="R4970" s="238"/>
    </row>
    <row r="4971" spans="2:18" x14ac:dyDescent="0.25">
      <c r="B4971" s="295">
        <v>4966</v>
      </c>
      <c r="C4971" s="406">
        <v>45581</v>
      </c>
      <c r="D4971" s="278" t="s">
        <v>154</v>
      </c>
      <c r="E4971" s="196" t="s">
        <v>92</v>
      </c>
      <c r="F4971" s="196" t="s">
        <v>62</v>
      </c>
      <c r="G4971" s="196" t="s">
        <v>210</v>
      </c>
      <c r="H4971" s="196">
        <v>4.1500000000000004</v>
      </c>
      <c r="I4971" s="196" t="s">
        <v>215</v>
      </c>
      <c r="J4971" s="196">
        <v>35</v>
      </c>
      <c r="K4971" s="448"/>
      <c r="L4971" s="196"/>
      <c r="M4971" s="196"/>
      <c r="N4971" s="216">
        <v>0</v>
      </c>
      <c r="O4971" s="216">
        <v>167.03749999999999</v>
      </c>
      <c r="P4971" s="216">
        <v>0</v>
      </c>
      <c r="Q4971" s="240">
        <v>0</v>
      </c>
      <c r="R4971" s="238"/>
    </row>
    <row r="4972" spans="2:18" x14ac:dyDescent="0.25">
      <c r="B4972" s="295">
        <v>4967</v>
      </c>
      <c r="C4972" s="406">
        <v>45581</v>
      </c>
      <c r="D4972" s="195" t="s">
        <v>155</v>
      </c>
      <c r="E4972" s="196" t="s">
        <v>92</v>
      </c>
      <c r="F4972" s="196" t="s">
        <v>62</v>
      </c>
      <c r="G4972" s="196" t="s">
        <v>210</v>
      </c>
      <c r="H4972" s="196">
        <v>4.1500000000000004</v>
      </c>
      <c r="I4972" s="196" t="s">
        <v>215</v>
      </c>
      <c r="J4972" s="196">
        <v>22</v>
      </c>
      <c r="K4972" s="448"/>
      <c r="L4972" s="196"/>
      <c r="M4972" s="196"/>
      <c r="N4972" s="216">
        <v>0</v>
      </c>
      <c r="O4972" s="216">
        <v>104.995</v>
      </c>
      <c r="P4972" s="216">
        <v>0</v>
      </c>
      <c r="Q4972" s="240">
        <v>0</v>
      </c>
      <c r="R4972" s="238"/>
    </row>
    <row r="4973" spans="2:18" x14ac:dyDescent="0.25">
      <c r="B4973" s="295">
        <v>4968</v>
      </c>
      <c r="C4973" s="406">
        <v>45581</v>
      </c>
      <c r="D4973" s="278" t="s">
        <v>426</v>
      </c>
      <c r="E4973" s="196" t="s">
        <v>159</v>
      </c>
      <c r="F4973" s="196" t="s">
        <v>381</v>
      </c>
      <c r="G4973" s="196" t="s">
        <v>159</v>
      </c>
      <c r="H4973" s="196">
        <v>10</v>
      </c>
      <c r="I4973" s="196" t="s">
        <v>66</v>
      </c>
      <c r="J4973" s="196">
        <v>4</v>
      </c>
      <c r="K4973" s="448"/>
      <c r="L4973" s="196"/>
      <c r="M4973" s="196"/>
      <c r="N4973" s="216">
        <v>0</v>
      </c>
      <c r="O4973" s="216">
        <v>0</v>
      </c>
      <c r="P4973" s="216">
        <v>40</v>
      </c>
      <c r="Q4973" s="240">
        <v>0</v>
      </c>
      <c r="R4973" s="238"/>
    </row>
    <row r="4974" spans="2:18" x14ac:dyDescent="0.25">
      <c r="B4974" s="295">
        <v>4969</v>
      </c>
      <c r="C4974" s="406">
        <v>45581</v>
      </c>
      <c r="D4974" s="195" t="s">
        <v>277</v>
      </c>
      <c r="E4974" s="196" t="s">
        <v>176</v>
      </c>
      <c r="F4974" s="196" t="s">
        <v>7</v>
      </c>
      <c r="G4974" s="196" t="s">
        <v>209</v>
      </c>
      <c r="H4974" s="196">
        <v>7</v>
      </c>
      <c r="I4974" s="196" t="s">
        <v>214</v>
      </c>
      <c r="J4974" s="196">
        <v>74</v>
      </c>
      <c r="K4974" s="448"/>
      <c r="L4974" s="196"/>
      <c r="M4974" s="196"/>
      <c r="N4974" s="216">
        <v>518</v>
      </c>
      <c r="O4974" s="216">
        <v>0</v>
      </c>
      <c r="P4974" s="216">
        <v>0</v>
      </c>
      <c r="Q4974" s="240">
        <v>0</v>
      </c>
      <c r="R4974" s="238"/>
    </row>
    <row r="4975" spans="2:18" x14ac:dyDescent="0.25">
      <c r="B4975" s="295">
        <v>4970</v>
      </c>
      <c r="C4975" s="406">
        <v>45581</v>
      </c>
      <c r="D4975" s="278" t="s">
        <v>261</v>
      </c>
      <c r="E4975" s="196" t="s">
        <v>269</v>
      </c>
      <c r="F4975" s="196" t="s">
        <v>7</v>
      </c>
      <c r="G4975" s="196" t="s">
        <v>210</v>
      </c>
      <c r="H4975" s="196">
        <v>5</v>
      </c>
      <c r="I4975" s="196"/>
      <c r="J4975" s="196"/>
      <c r="K4975" s="448"/>
      <c r="L4975" s="196"/>
      <c r="M4975" s="196"/>
      <c r="N4975" s="216">
        <v>0</v>
      </c>
      <c r="O4975" s="216">
        <v>0</v>
      </c>
      <c r="P4975" s="216">
        <v>0</v>
      </c>
      <c r="Q4975" s="240">
        <v>0</v>
      </c>
      <c r="R4975" s="238"/>
    </row>
    <row r="4976" spans="2:18" x14ac:dyDescent="0.25">
      <c r="B4976" s="295">
        <v>4971</v>
      </c>
      <c r="C4976" s="406">
        <v>45581</v>
      </c>
      <c r="D4976" s="195" t="s">
        <v>254</v>
      </c>
      <c r="E4976" s="196" t="s">
        <v>159</v>
      </c>
      <c r="F4976" s="196" t="s">
        <v>7</v>
      </c>
      <c r="G4976" s="196" t="s">
        <v>159</v>
      </c>
      <c r="H4976" s="196">
        <v>10</v>
      </c>
      <c r="I4976" s="196" t="s">
        <v>66</v>
      </c>
      <c r="J4976" s="196">
        <v>7</v>
      </c>
      <c r="K4976" s="448"/>
      <c r="L4976" s="196"/>
      <c r="M4976" s="196"/>
      <c r="N4976" s="216">
        <v>0</v>
      </c>
      <c r="O4976" s="216">
        <v>0</v>
      </c>
      <c r="P4976" s="216">
        <v>70</v>
      </c>
      <c r="Q4976" s="240">
        <v>0</v>
      </c>
      <c r="R4976" s="238"/>
    </row>
    <row r="4977" spans="2:18" x14ac:dyDescent="0.25">
      <c r="B4977" s="295">
        <v>4972</v>
      </c>
      <c r="C4977" s="406">
        <v>45581</v>
      </c>
      <c r="D4977" s="278" t="s">
        <v>352</v>
      </c>
      <c r="E4977" s="196" t="s">
        <v>176</v>
      </c>
      <c r="F4977" s="196" t="s">
        <v>7</v>
      </c>
      <c r="G4977" s="196" t="s">
        <v>209</v>
      </c>
      <c r="H4977" s="196">
        <v>7</v>
      </c>
      <c r="I4977" s="196"/>
      <c r="J4977" s="196"/>
      <c r="K4977" s="448"/>
      <c r="L4977" s="196"/>
      <c r="M4977" s="196"/>
      <c r="N4977" s="216">
        <v>0</v>
      </c>
      <c r="O4977" s="216">
        <v>0</v>
      </c>
      <c r="P4977" s="216">
        <v>0</v>
      </c>
      <c r="Q4977" s="240">
        <v>0</v>
      </c>
      <c r="R4977" s="238"/>
    </row>
    <row r="4978" spans="2:18" x14ac:dyDescent="0.25">
      <c r="B4978" s="295">
        <v>4973</v>
      </c>
      <c r="C4978" s="406">
        <v>45581</v>
      </c>
      <c r="D4978" s="195" t="s">
        <v>175</v>
      </c>
      <c r="E4978" s="196" t="s">
        <v>176</v>
      </c>
      <c r="F4978" s="196" t="s">
        <v>7</v>
      </c>
      <c r="G4978" s="196" t="s">
        <v>209</v>
      </c>
      <c r="H4978" s="196">
        <v>7</v>
      </c>
      <c r="I4978" s="196"/>
      <c r="J4978" s="196"/>
      <c r="K4978" s="448"/>
      <c r="L4978" s="196"/>
      <c r="M4978" s="196"/>
      <c r="N4978" s="216">
        <v>0</v>
      </c>
      <c r="O4978" s="216">
        <v>0</v>
      </c>
      <c r="P4978" s="216">
        <v>0</v>
      </c>
      <c r="Q4978" s="240">
        <v>0</v>
      </c>
      <c r="R4978" s="238"/>
    </row>
    <row r="4979" spans="2:18" x14ac:dyDescent="0.25">
      <c r="B4979" s="295">
        <v>4974</v>
      </c>
      <c r="C4979" s="406">
        <v>45581</v>
      </c>
      <c r="D4979" s="278" t="s">
        <v>171</v>
      </c>
      <c r="E4979" s="196" t="s">
        <v>159</v>
      </c>
      <c r="F4979" s="196" t="s">
        <v>7</v>
      </c>
      <c r="G4979" s="196" t="s">
        <v>159</v>
      </c>
      <c r="H4979" s="196">
        <v>11.2</v>
      </c>
      <c r="I4979" s="196"/>
      <c r="J4979" s="196"/>
      <c r="K4979" s="448"/>
      <c r="L4979" s="196"/>
      <c r="M4979" s="196"/>
      <c r="N4979" s="216">
        <v>0</v>
      </c>
      <c r="O4979" s="216">
        <v>0</v>
      </c>
      <c r="P4979" s="216">
        <v>0</v>
      </c>
      <c r="Q4979" s="240">
        <v>0</v>
      </c>
      <c r="R4979" s="238"/>
    </row>
    <row r="4980" spans="2:18" x14ac:dyDescent="0.25">
      <c r="B4980" s="295">
        <v>4975</v>
      </c>
      <c r="C4980" s="406">
        <v>45581</v>
      </c>
      <c r="D4980" s="195" t="s">
        <v>150</v>
      </c>
      <c r="E4980" s="196" t="s">
        <v>92</v>
      </c>
      <c r="F4980" s="196" t="s">
        <v>63</v>
      </c>
      <c r="G4980" s="196" t="s">
        <v>210</v>
      </c>
      <c r="H4980" s="196">
        <v>4.1500000000000004</v>
      </c>
      <c r="I4980" s="196" t="s">
        <v>215</v>
      </c>
      <c r="J4980" s="196">
        <v>29</v>
      </c>
      <c r="K4980" s="448"/>
      <c r="L4980" s="196"/>
      <c r="M4980" s="196"/>
      <c r="N4980" s="216">
        <v>0</v>
      </c>
      <c r="O4980" s="216">
        <v>138.4025</v>
      </c>
      <c r="P4980" s="216">
        <v>0</v>
      </c>
      <c r="Q4980" s="240">
        <v>0</v>
      </c>
      <c r="R4980" s="238"/>
    </row>
    <row r="4981" spans="2:18" x14ac:dyDescent="0.25">
      <c r="B4981" s="295">
        <v>4976</v>
      </c>
      <c r="C4981" s="406">
        <v>45581</v>
      </c>
      <c r="D4981" s="278" t="s">
        <v>148</v>
      </c>
      <c r="E4981" s="196" t="s">
        <v>92</v>
      </c>
      <c r="F4981" s="196" t="s">
        <v>63</v>
      </c>
      <c r="G4981" s="196" t="s">
        <v>210</v>
      </c>
      <c r="H4981" s="196">
        <v>4.1500000000000004</v>
      </c>
      <c r="I4981" s="196" t="s">
        <v>215</v>
      </c>
      <c r="J4981" s="196">
        <v>31</v>
      </c>
      <c r="K4981" s="448"/>
      <c r="L4981" s="196"/>
      <c r="M4981" s="196"/>
      <c r="N4981" s="216">
        <v>0</v>
      </c>
      <c r="O4981" s="216">
        <v>147.94749999999999</v>
      </c>
      <c r="P4981" s="216">
        <v>0</v>
      </c>
      <c r="Q4981" s="240">
        <v>0</v>
      </c>
      <c r="R4981" s="238"/>
    </row>
    <row r="4982" spans="2:18" x14ac:dyDescent="0.25">
      <c r="B4982" s="295">
        <v>4977</v>
      </c>
      <c r="C4982" s="406">
        <v>45581</v>
      </c>
      <c r="D4982" s="195" t="s">
        <v>177</v>
      </c>
      <c r="E4982" s="196" t="s">
        <v>159</v>
      </c>
      <c r="F4982" s="196" t="s">
        <v>8</v>
      </c>
      <c r="G4982" s="196" t="s">
        <v>159</v>
      </c>
      <c r="H4982" s="196">
        <v>11.6</v>
      </c>
      <c r="I4982" s="196" t="s">
        <v>66</v>
      </c>
      <c r="J4982" s="196">
        <v>3</v>
      </c>
      <c r="K4982" s="448"/>
      <c r="L4982" s="196"/>
      <c r="M4982" s="196"/>
      <c r="N4982" s="216">
        <v>0</v>
      </c>
      <c r="O4982" s="216">
        <v>0</v>
      </c>
      <c r="P4982" s="216">
        <v>34.799999999999997</v>
      </c>
      <c r="Q4982" s="240">
        <v>0</v>
      </c>
      <c r="R4982" s="238"/>
    </row>
    <row r="4983" spans="2:18" x14ac:dyDescent="0.25">
      <c r="B4983" s="295">
        <v>4978</v>
      </c>
      <c r="C4983" s="406">
        <v>45581</v>
      </c>
      <c r="D4983" s="278" t="s">
        <v>139</v>
      </c>
      <c r="E4983" s="196" t="s">
        <v>92</v>
      </c>
      <c r="F4983" s="196" t="s">
        <v>2</v>
      </c>
      <c r="G4983" s="196" t="s">
        <v>209</v>
      </c>
      <c r="H4983" s="196">
        <v>7</v>
      </c>
      <c r="I4983" s="196" t="s">
        <v>214</v>
      </c>
      <c r="J4983" s="196">
        <v>40</v>
      </c>
      <c r="K4983" s="448"/>
      <c r="L4983" s="196"/>
      <c r="M4983" s="196"/>
      <c r="N4983" s="216">
        <v>280</v>
      </c>
      <c r="O4983" s="216">
        <v>0</v>
      </c>
      <c r="P4983" s="216">
        <v>0</v>
      </c>
      <c r="Q4983" s="240">
        <v>0</v>
      </c>
      <c r="R4983" s="238"/>
    </row>
    <row r="4984" spans="2:18" x14ac:dyDescent="0.25">
      <c r="B4984" s="295">
        <v>4979</v>
      </c>
      <c r="C4984" s="406">
        <v>45581</v>
      </c>
      <c r="D4984" s="195" t="s">
        <v>140</v>
      </c>
      <c r="E4984" s="196" t="s">
        <v>92</v>
      </c>
      <c r="F4984" s="196" t="s">
        <v>2</v>
      </c>
      <c r="G4984" s="196" t="s">
        <v>209</v>
      </c>
      <c r="H4984" s="196">
        <v>7</v>
      </c>
      <c r="I4984" s="196" t="s">
        <v>214</v>
      </c>
      <c r="J4984" s="196">
        <v>40</v>
      </c>
      <c r="K4984" s="448"/>
      <c r="L4984" s="196"/>
      <c r="M4984" s="196"/>
      <c r="N4984" s="216">
        <v>280</v>
      </c>
      <c r="O4984" s="216">
        <v>0</v>
      </c>
      <c r="P4984" s="216">
        <v>0</v>
      </c>
      <c r="Q4984" s="240">
        <v>0</v>
      </c>
      <c r="R4984" s="238"/>
    </row>
    <row r="4985" spans="2:18" x14ac:dyDescent="0.25">
      <c r="B4985" s="295">
        <v>4980</v>
      </c>
      <c r="C4985" s="406">
        <v>45581</v>
      </c>
      <c r="D4985" s="278" t="s">
        <v>141</v>
      </c>
      <c r="E4985" s="196" t="s">
        <v>92</v>
      </c>
      <c r="F4985" s="196" t="s">
        <v>2</v>
      </c>
      <c r="G4985" s="196" t="s">
        <v>209</v>
      </c>
      <c r="H4985" s="196">
        <v>7</v>
      </c>
      <c r="I4985" s="196"/>
      <c r="J4985" s="196">
        <v>0</v>
      </c>
      <c r="K4985" s="448"/>
      <c r="L4985" s="196"/>
      <c r="M4985" s="196"/>
      <c r="N4985" s="216">
        <v>0</v>
      </c>
      <c r="O4985" s="216">
        <v>0</v>
      </c>
      <c r="P4985" s="216">
        <v>0</v>
      </c>
      <c r="Q4985" s="240">
        <v>0</v>
      </c>
      <c r="R4985" s="238"/>
    </row>
    <row r="4986" spans="2:18" x14ac:dyDescent="0.25">
      <c r="B4986" s="295">
        <v>4981</v>
      </c>
      <c r="C4986" s="406">
        <v>45581</v>
      </c>
      <c r="D4986" s="195" t="s">
        <v>252</v>
      </c>
      <c r="E4986" s="196" t="s">
        <v>92</v>
      </c>
      <c r="F4986" s="196" t="s">
        <v>2</v>
      </c>
      <c r="G4986" s="196" t="s">
        <v>209</v>
      </c>
      <c r="H4986" s="196">
        <v>7</v>
      </c>
      <c r="I4986" s="196" t="s">
        <v>214</v>
      </c>
      <c r="J4986" s="196">
        <v>25</v>
      </c>
      <c r="K4986" s="448"/>
      <c r="L4986" s="196"/>
      <c r="M4986" s="196"/>
      <c r="N4986" s="216">
        <v>175</v>
      </c>
      <c r="O4986" s="216">
        <v>0</v>
      </c>
      <c r="P4986" s="216">
        <v>0</v>
      </c>
      <c r="Q4986" s="240">
        <v>0</v>
      </c>
      <c r="R4986" s="238"/>
    </row>
    <row r="4987" spans="2:18" x14ac:dyDescent="0.25">
      <c r="B4987" s="295">
        <v>4982</v>
      </c>
      <c r="C4987" s="406">
        <v>45581</v>
      </c>
      <c r="D4987" s="278" t="s">
        <v>259</v>
      </c>
      <c r="E4987" s="196" t="s">
        <v>92</v>
      </c>
      <c r="F4987" s="196" t="s">
        <v>2</v>
      </c>
      <c r="G4987" s="196" t="s">
        <v>209</v>
      </c>
      <c r="H4987" s="196">
        <v>7</v>
      </c>
      <c r="I4987" s="196" t="s">
        <v>214</v>
      </c>
      <c r="J4987" s="196">
        <v>25</v>
      </c>
      <c r="K4987" s="448"/>
      <c r="L4987" s="196"/>
      <c r="M4987" s="196"/>
      <c r="N4987" s="216">
        <v>175</v>
      </c>
      <c r="O4987" s="216">
        <v>0</v>
      </c>
      <c r="P4987" s="216">
        <v>0</v>
      </c>
      <c r="Q4987" s="240">
        <v>0</v>
      </c>
      <c r="R4987" s="238"/>
    </row>
    <row r="4988" spans="2:18" x14ac:dyDescent="0.25">
      <c r="B4988" s="295">
        <v>4983</v>
      </c>
      <c r="C4988" s="406">
        <v>45581</v>
      </c>
      <c r="D4988" s="195" t="s">
        <v>260</v>
      </c>
      <c r="E4988" s="196" t="s">
        <v>92</v>
      </c>
      <c r="F4988" s="196" t="s">
        <v>2</v>
      </c>
      <c r="G4988" s="196" t="s">
        <v>209</v>
      </c>
      <c r="H4988" s="196">
        <v>7</v>
      </c>
      <c r="I4988" s="196" t="s">
        <v>214</v>
      </c>
      <c r="J4988" s="196">
        <v>30</v>
      </c>
      <c r="K4988" s="448"/>
      <c r="L4988" s="196"/>
      <c r="M4988" s="196"/>
      <c r="N4988" s="216">
        <v>210</v>
      </c>
      <c r="O4988" s="216">
        <v>0</v>
      </c>
      <c r="P4988" s="216">
        <v>0</v>
      </c>
      <c r="Q4988" s="240">
        <v>0</v>
      </c>
      <c r="R4988" s="238"/>
    </row>
    <row r="4989" spans="2:18" x14ac:dyDescent="0.25">
      <c r="B4989" s="295">
        <v>4984</v>
      </c>
      <c r="C4989" s="406">
        <v>45581</v>
      </c>
      <c r="D4989" s="278" t="s">
        <v>507</v>
      </c>
      <c r="E4989" s="196" t="s">
        <v>92</v>
      </c>
      <c r="F4989" s="196" t="s">
        <v>504</v>
      </c>
      <c r="G4989" s="196" t="s">
        <v>210</v>
      </c>
      <c r="H4989" s="196">
        <v>4.1500000000000004</v>
      </c>
      <c r="I4989" s="196" t="s">
        <v>215</v>
      </c>
      <c r="J4989" s="196">
        <v>35</v>
      </c>
      <c r="K4989" s="448"/>
      <c r="L4989" s="196"/>
      <c r="M4989" s="196"/>
      <c r="N4989" s="216">
        <v>0</v>
      </c>
      <c r="O4989" s="216">
        <v>167.03749999999999</v>
      </c>
      <c r="P4989" s="216">
        <v>0</v>
      </c>
      <c r="Q4989" s="240">
        <v>0</v>
      </c>
      <c r="R4989" s="238"/>
    </row>
    <row r="4990" spans="2:18" x14ac:dyDescent="0.25">
      <c r="B4990" s="295">
        <v>4985</v>
      </c>
      <c r="C4990" s="406">
        <v>45581</v>
      </c>
      <c r="D4990" s="195" t="s">
        <v>379</v>
      </c>
      <c r="E4990" s="196" t="s">
        <v>269</v>
      </c>
      <c r="F4990" s="196" t="s">
        <v>381</v>
      </c>
      <c r="G4990" s="196" t="s">
        <v>210</v>
      </c>
      <c r="H4990" s="196">
        <v>4.1500000000000004</v>
      </c>
      <c r="I4990" s="196" t="s">
        <v>214</v>
      </c>
      <c r="J4990" s="196">
        <v>34</v>
      </c>
      <c r="K4990" s="448"/>
      <c r="L4990" s="196"/>
      <c r="M4990" s="196"/>
      <c r="N4990" s="216">
        <v>141.10000000000002</v>
      </c>
      <c r="O4990" s="216">
        <v>0</v>
      </c>
      <c r="P4990" s="216">
        <v>0</v>
      </c>
      <c r="Q4990" s="240">
        <v>0</v>
      </c>
      <c r="R4990" s="238"/>
    </row>
    <row r="4991" spans="2:18" x14ac:dyDescent="0.25">
      <c r="B4991" s="295">
        <v>4986</v>
      </c>
      <c r="C4991" s="406">
        <v>45581</v>
      </c>
      <c r="D4991" s="278" t="s">
        <v>380</v>
      </c>
      <c r="E4991" s="196" t="s">
        <v>269</v>
      </c>
      <c r="F4991" s="196" t="s">
        <v>381</v>
      </c>
      <c r="G4991" s="196" t="s">
        <v>210</v>
      </c>
      <c r="H4991" s="196">
        <v>4.1500000000000004</v>
      </c>
      <c r="I4991" s="196" t="s">
        <v>214</v>
      </c>
      <c r="J4991" s="196">
        <v>32</v>
      </c>
      <c r="K4991" s="448"/>
      <c r="L4991" s="196"/>
      <c r="M4991" s="196"/>
      <c r="N4991" s="216">
        <v>132.80000000000001</v>
      </c>
      <c r="O4991" s="216">
        <v>0</v>
      </c>
      <c r="P4991" s="216">
        <v>0</v>
      </c>
      <c r="Q4991" s="240">
        <v>0</v>
      </c>
      <c r="R4991" s="238"/>
    </row>
    <row r="4992" spans="2:18" x14ac:dyDescent="0.25">
      <c r="B4992" s="295">
        <v>4987</v>
      </c>
      <c r="C4992" s="406">
        <v>45581</v>
      </c>
      <c r="D4992" s="195" t="s">
        <v>489</v>
      </c>
      <c r="E4992" s="196" t="s">
        <v>269</v>
      </c>
      <c r="F4992" s="196" t="s">
        <v>381</v>
      </c>
      <c r="G4992" s="196" t="s">
        <v>210</v>
      </c>
      <c r="H4992" s="196">
        <v>4.1500000000000004</v>
      </c>
      <c r="I4992" s="196" t="s">
        <v>214</v>
      </c>
      <c r="J4992" s="196">
        <v>34</v>
      </c>
      <c r="K4992" s="448"/>
      <c r="L4992" s="196"/>
      <c r="M4992" s="196"/>
      <c r="N4992" s="216">
        <v>141.10000000000002</v>
      </c>
      <c r="O4992" s="216">
        <v>0</v>
      </c>
      <c r="P4992" s="216">
        <v>0</v>
      </c>
      <c r="Q4992" s="240">
        <v>0</v>
      </c>
      <c r="R4992" s="238"/>
    </row>
    <row r="4993" spans="2:18" x14ac:dyDescent="0.25">
      <c r="B4993" s="295">
        <v>4988</v>
      </c>
      <c r="C4993" s="406">
        <v>45581</v>
      </c>
      <c r="D4993" s="278" t="s">
        <v>96</v>
      </c>
      <c r="E4993" s="196" t="s">
        <v>159</v>
      </c>
      <c r="F4993" s="196" t="s">
        <v>1</v>
      </c>
      <c r="G4993" s="196" t="s">
        <v>159</v>
      </c>
      <c r="H4993" s="196">
        <v>11.8</v>
      </c>
      <c r="I4993" s="196" t="s">
        <v>66</v>
      </c>
      <c r="J4993" s="196">
        <v>3</v>
      </c>
      <c r="K4993" s="448"/>
      <c r="L4993" s="196"/>
      <c r="M4993" s="196"/>
      <c r="N4993" s="216">
        <v>0</v>
      </c>
      <c r="O4993" s="216">
        <v>0</v>
      </c>
      <c r="P4993" s="216">
        <v>35.400000000000006</v>
      </c>
      <c r="Q4993" s="240">
        <v>0</v>
      </c>
      <c r="R4993" s="238"/>
    </row>
    <row r="4994" spans="2:18" x14ac:dyDescent="0.25">
      <c r="B4994" s="295">
        <v>4989</v>
      </c>
      <c r="C4994" s="406">
        <v>45581</v>
      </c>
      <c r="D4994" s="195" t="s">
        <v>128</v>
      </c>
      <c r="E4994" s="196" t="s">
        <v>159</v>
      </c>
      <c r="F4994" s="196" t="s">
        <v>1</v>
      </c>
      <c r="G4994" s="196" t="s">
        <v>159</v>
      </c>
      <c r="H4994" s="196">
        <v>11.8</v>
      </c>
      <c r="I4994" s="196"/>
      <c r="J4994" s="196">
        <v>0</v>
      </c>
      <c r="K4994" s="448"/>
      <c r="L4994" s="196"/>
      <c r="M4994" s="196"/>
      <c r="N4994" s="216">
        <v>0</v>
      </c>
      <c r="O4994" s="216">
        <v>0</v>
      </c>
      <c r="P4994" s="216">
        <v>0</v>
      </c>
      <c r="Q4994" s="240">
        <v>0</v>
      </c>
      <c r="R4994" s="238"/>
    </row>
    <row r="4995" spans="2:18" x14ac:dyDescent="0.25">
      <c r="B4995" s="295">
        <v>4990</v>
      </c>
      <c r="C4995" s="406">
        <v>45581</v>
      </c>
      <c r="D4995" s="278" t="s">
        <v>467</v>
      </c>
      <c r="E4995" s="196" t="s">
        <v>159</v>
      </c>
      <c r="F4995" s="196" t="s">
        <v>63</v>
      </c>
      <c r="G4995" s="196" t="s">
        <v>159</v>
      </c>
      <c r="H4995" s="196">
        <v>13</v>
      </c>
      <c r="I4995" s="196" t="s">
        <v>66</v>
      </c>
      <c r="J4995" s="196">
        <v>3</v>
      </c>
      <c r="K4995" s="448"/>
      <c r="L4995" s="196"/>
      <c r="M4995" s="196"/>
      <c r="N4995" s="216">
        <v>0</v>
      </c>
      <c r="O4995" s="216">
        <v>0</v>
      </c>
      <c r="P4995" s="216">
        <v>39</v>
      </c>
      <c r="Q4995" s="240">
        <v>0</v>
      </c>
      <c r="R4995" s="238"/>
    </row>
    <row r="4996" spans="2:18" x14ac:dyDescent="0.25">
      <c r="B4996" s="232">
        <v>4991</v>
      </c>
      <c r="C4996" s="406">
        <v>45582</v>
      </c>
      <c r="D4996" s="195" t="s">
        <v>474</v>
      </c>
      <c r="E4996" s="196" t="s">
        <v>92</v>
      </c>
      <c r="F4996" s="196" t="s">
        <v>470</v>
      </c>
      <c r="G4996" s="196" t="s">
        <v>210</v>
      </c>
      <c r="H4996" s="196">
        <v>4.2</v>
      </c>
      <c r="I4996" s="196" t="s">
        <v>215</v>
      </c>
      <c r="J4996" s="196">
        <v>26</v>
      </c>
      <c r="K4996" s="448"/>
      <c r="L4996" s="196"/>
      <c r="M4996" s="196"/>
      <c r="N4996" s="216">
        <v>0</v>
      </c>
      <c r="O4996" s="216">
        <v>125.58</v>
      </c>
      <c r="P4996" s="216">
        <v>0</v>
      </c>
      <c r="Q4996" s="335">
        <v>0</v>
      </c>
      <c r="R4996" s="234"/>
    </row>
    <row r="4997" spans="2:18" x14ac:dyDescent="0.25">
      <c r="B4997" s="232">
        <v>4992</v>
      </c>
      <c r="C4997" s="406">
        <v>45582</v>
      </c>
      <c r="D4997" s="278" t="s">
        <v>475</v>
      </c>
      <c r="E4997" s="196" t="s">
        <v>92</v>
      </c>
      <c r="F4997" s="196" t="s">
        <v>470</v>
      </c>
      <c r="G4997" s="196" t="s">
        <v>210</v>
      </c>
      <c r="H4997" s="196">
        <v>4.2</v>
      </c>
      <c r="I4997" s="196" t="s">
        <v>215</v>
      </c>
      <c r="J4997" s="196">
        <v>27</v>
      </c>
      <c r="K4997" s="448"/>
      <c r="L4997" s="196"/>
      <c r="M4997" s="196"/>
      <c r="N4997" s="216">
        <v>0</v>
      </c>
      <c r="O4997" s="216">
        <v>130.41</v>
      </c>
      <c r="P4997" s="216">
        <v>0</v>
      </c>
      <c r="Q4997" s="335">
        <v>0</v>
      </c>
      <c r="R4997" s="234"/>
    </row>
    <row r="4998" spans="2:18" x14ac:dyDescent="0.25">
      <c r="B4998" s="232">
        <v>4993</v>
      </c>
      <c r="C4998" s="406">
        <v>45582</v>
      </c>
      <c r="D4998" s="195" t="s">
        <v>476</v>
      </c>
      <c r="E4998" s="196" t="s">
        <v>92</v>
      </c>
      <c r="F4998" s="196" t="s">
        <v>470</v>
      </c>
      <c r="G4998" s="196" t="s">
        <v>210</v>
      </c>
      <c r="H4998" s="196">
        <v>4.2</v>
      </c>
      <c r="I4998" s="196" t="s">
        <v>215</v>
      </c>
      <c r="J4998" s="196">
        <v>16</v>
      </c>
      <c r="K4998" s="448"/>
      <c r="L4998" s="196"/>
      <c r="M4998" s="196"/>
      <c r="N4998" s="216">
        <v>0</v>
      </c>
      <c r="O4998" s="216">
        <v>77.28</v>
      </c>
      <c r="P4998" s="216">
        <v>0</v>
      </c>
      <c r="Q4998" s="335">
        <v>0</v>
      </c>
      <c r="R4998" s="234"/>
    </row>
    <row r="4999" spans="2:18" x14ac:dyDescent="0.25">
      <c r="B4999" s="232">
        <v>4994</v>
      </c>
      <c r="C4999" s="406">
        <v>45582</v>
      </c>
      <c r="D4999" s="278" t="s">
        <v>477</v>
      </c>
      <c r="E4999" s="196" t="s">
        <v>92</v>
      </c>
      <c r="F4999" s="196" t="s">
        <v>470</v>
      </c>
      <c r="G4999" s="196" t="s">
        <v>210</v>
      </c>
      <c r="H4999" s="196">
        <v>4.2</v>
      </c>
      <c r="I4999" s="196" t="s">
        <v>215</v>
      </c>
      <c r="J4999" s="196">
        <v>28</v>
      </c>
      <c r="K4999" s="448"/>
      <c r="L4999" s="196"/>
      <c r="M4999" s="196"/>
      <c r="N4999" s="216">
        <v>0</v>
      </c>
      <c r="O4999" s="216">
        <v>135.24</v>
      </c>
      <c r="P4999" s="216">
        <v>0</v>
      </c>
      <c r="Q4999" s="335">
        <v>0</v>
      </c>
      <c r="R4999" s="234"/>
    </row>
    <row r="5000" spans="2:18" x14ac:dyDescent="0.25">
      <c r="B5000" s="232">
        <v>4995</v>
      </c>
      <c r="C5000" s="406">
        <v>45582</v>
      </c>
      <c r="D5000" s="195" t="s">
        <v>116</v>
      </c>
      <c r="E5000" s="196" t="s">
        <v>92</v>
      </c>
      <c r="F5000" s="196" t="s">
        <v>1</v>
      </c>
      <c r="G5000" s="196" t="s">
        <v>209</v>
      </c>
      <c r="H5000" s="196">
        <v>6.65</v>
      </c>
      <c r="I5000" s="196" t="s">
        <v>215</v>
      </c>
      <c r="J5000" s="196">
        <v>7</v>
      </c>
      <c r="K5000" s="448"/>
      <c r="L5000" s="196"/>
      <c r="M5000" s="196"/>
      <c r="N5000" s="216">
        <v>0</v>
      </c>
      <c r="O5000" s="216">
        <v>53.532499999999999</v>
      </c>
      <c r="P5000" s="216">
        <v>0</v>
      </c>
      <c r="Q5000" s="335">
        <v>0</v>
      </c>
      <c r="R5000" s="234"/>
    </row>
    <row r="5001" spans="2:18" x14ac:dyDescent="0.25">
      <c r="B5001" s="232">
        <v>4996</v>
      </c>
      <c r="C5001" s="406">
        <v>45582</v>
      </c>
      <c r="D5001" s="278" t="s">
        <v>94</v>
      </c>
      <c r="E5001" s="196" t="s">
        <v>92</v>
      </c>
      <c r="F5001" s="196" t="s">
        <v>1</v>
      </c>
      <c r="G5001" s="196" t="s">
        <v>209</v>
      </c>
      <c r="H5001" s="196">
        <v>6.65</v>
      </c>
      <c r="I5001" s="196" t="s">
        <v>215</v>
      </c>
      <c r="J5001" s="196">
        <v>34</v>
      </c>
      <c r="K5001" s="448"/>
      <c r="L5001" s="196"/>
      <c r="M5001" s="196"/>
      <c r="N5001" s="216">
        <v>0</v>
      </c>
      <c r="O5001" s="216">
        <v>260.01499999999999</v>
      </c>
      <c r="P5001" s="216">
        <v>0</v>
      </c>
      <c r="Q5001" s="335">
        <v>0</v>
      </c>
      <c r="R5001" s="234"/>
    </row>
    <row r="5002" spans="2:18" x14ac:dyDescent="0.25">
      <c r="B5002" s="232">
        <v>4997</v>
      </c>
      <c r="C5002" s="406">
        <v>45582</v>
      </c>
      <c r="D5002" s="278" t="s">
        <v>94</v>
      </c>
      <c r="E5002" s="196" t="s">
        <v>92</v>
      </c>
      <c r="F5002" s="196" t="s">
        <v>1</v>
      </c>
      <c r="G5002" s="196" t="s">
        <v>209</v>
      </c>
      <c r="H5002" s="196">
        <v>6.65</v>
      </c>
      <c r="I5002" s="196" t="s">
        <v>215</v>
      </c>
      <c r="J5002" s="196">
        <v>8</v>
      </c>
      <c r="K5002" s="448"/>
      <c r="L5002" s="196"/>
      <c r="M5002" s="196"/>
      <c r="N5002" s="216">
        <v>0</v>
      </c>
      <c r="O5002" s="216">
        <v>61.18</v>
      </c>
      <c r="P5002" s="216">
        <v>0</v>
      </c>
      <c r="Q5002" s="335">
        <v>0</v>
      </c>
      <c r="R5002" s="234"/>
    </row>
    <row r="5003" spans="2:18" x14ac:dyDescent="0.25">
      <c r="B5003" s="232">
        <v>4998</v>
      </c>
      <c r="C5003" s="406">
        <v>45582</v>
      </c>
      <c r="D5003" s="195" t="s">
        <v>91</v>
      </c>
      <c r="E5003" s="196" t="s">
        <v>92</v>
      </c>
      <c r="F5003" s="196" t="s">
        <v>1</v>
      </c>
      <c r="G5003" s="196" t="s">
        <v>209</v>
      </c>
      <c r="H5003" s="196">
        <v>6.65</v>
      </c>
      <c r="I5003" s="196"/>
      <c r="J5003" s="196"/>
      <c r="K5003" s="448"/>
      <c r="L5003" s="196"/>
      <c r="M5003" s="196"/>
      <c r="N5003" s="216">
        <v>0</v>
      </c>
      <c r="O5003" s="216">
        <v>0</v>
      </c>
      <c r="P5003" s="216">
        <v>0</v>
      </c>
      <c r="Q5003" s="335">
        <v>0</v>
      </c>
      <c r="R5003" s="234"/>
    </row>
    <row r="5004" spans="2:18" x14ac:dyDescent="0.25">
      <c r="B5004" s="232">
        <v>4999</v>
      </c>
      <c r="C5004" s="406">
        <v>45582</v>
      </c>
      <c r="D5004" s="278" t="s">
        <v>154</v>
      </c>
      <c r="E5004" s="196" t="s">
        <v>92</v>
      </c>
      <c r="F5004" s="196" t="s">
        <v>62</v>
      </c>
      <c r="G5004" s="196" t="s">
        <v>210</v>
      </c>
      <c r="H5004" s="196">
        <v>4.1500000000000004</v>
      </c>
      <c r="I5004" s="196" t="s">
        <v>215</v>
      </c>
      <c r="J5004" s="196">
        <v>41</v>
      </c>
      <c r="K5004" s="448"/>
      <c r="L5004" s="196"/>
      <c r="M5004" s="196"/>
      <c r="N5004" s="216">
        <v>0</v>
      </c>
      <c r="O5004" s="216">
        <v>195.67249999999999</v>
      </c>
      <c r="P5004" s="216">
        <v>0</v>
      </c>
      <c r="Q5004" s="335">
        <v>0</v>
      </c>
      <c r="R5004" s="234"/>
    </row>
    <row r="5005" spans="2:18" x14ac:dyDescent="0.25">
      <c r="B5005" s="232">
        <v>5000</v>
      </c>
      <c r="C5005" s="406">
        <v>45582</v>
      </c>
      <c r="D5005" s="195" t="s">
        <v>155</v>
      </c>
      <c r="E5005" s="196" t="s">
        <v>92</v>
      </c>
      <c r="F5005" s="196" t="s">
        <v>62</v>
      </c>
      <c r="G5005" s="196" t="s">
        <v>210</v>
      </c>
      <c r="H5005" s="196">
        <v>4.1500000000000004</v>
      </c>
      <c r="I5005" s="196"/>
      <c r="J5005" s="196"/>
      <c r="K5005" s="448"/>
      <c r="L5005" s="196"/>
      <c r="M5005" s="196"/>
      <c r="N5005" s="216">
        <v>0</v>
      </c>
      <c r="O5005" s="216">
        <v>0</v>
      </c>
      <c r="P5005" s="216">
        <v>0</v>
      </c>
      <c r="Q5005" s="335">
        <v>0</v>
      </c>
      <c r="R5005" s="234"/>
    </row>
    <row r="5006" spans="2:18" x14ac:dyDescent="0.25">
      <c r="B5006" s="232">
        <v>5001</v>
      </c>
      <c r="C5006" s="406">
        <v>45582</v>
      </c>
      <c r="D5006" s="278" t="s">
        <v>426</v>
      </c>
      <c r="E5006" s="196" t="s">
        <v>159</v>
      </c>
      <c r="F5006" s="196" t="s">
        <v>381</v>
      </c>
      <c r="G5006" s="196" t="s">
        <v>159</v>
      </c>
      <c r="H5006" s="196">
        <v>10</v>
      </c>
      <c r="I5006" s="196" t="s">
        <v>66</v>
      </c>
      <c r="J5006" s="196">
        <v>4</v>
      </c>
      <c r="K5006" s="448"/>
      <c r="L5006" s="196"/>
      <c r="M5006" s="196"/>
      <c r="N5006" s="216">
        <v>0</v>
      </c>
      <c r="O5006" s="216">
        <v>0</v>
      </c>
      <c r="P5006" s="216">
        <v>40</v>
      </c>
      <c r="Q5006" s="335">
        <v>0</v>
      </c>
      <c r="R5006" s="234"/>
    </row>
    <row r="5007" spans="2:18" x14ac:dyDescent="0.25">
      <c r="B5007" s="232">
        <v>5002</v>
      </c>
      <c r="C5007" s="406">
        <v>45582</v>
      </c>
      <c r="D5007" s="195" t="s">
        <v>277</v>
      </c>
      <c r="E5007" s="196" t="s">
        <v>176</v>
      </c>
      <c r="F5007" s="196" t="s">
        <v>7</v>
      </c>
      <c r="G5007" s="196" t="s">
        <v>209</v>
      </c>
      <c r="H5007" s="196">
        <v>7</v>
      </c>
      <c r="I5007" s="196" t="s">
        <v>214</v>
      </c>
      <c r="J5007" s="196">
        <v>65</v>
      </c>
      <c r="K5007" s="448"/>
      <c r="L5007" s="196"/>
      <c r="M5007" s="196"/>
      <c r="N5007" s="216">
        <v>455</v>
      </c>
      <c r="O5007" s="216">
        <v>0</v>
      </c>
      <c r="P5007" s="216">
        <v>0</v>
      </c>
      <c r="Q5007" s="335">
        <v>0</v>
      </c>
      <c r="R5007" s="234"/>
    </row>
    <row r="5008" spans="2:18" x14ac:dyDescent="0.25">
      <c r="B5008" s="232">
        <v>5003</v>
      </c>
      <c r="C5008" s="406">
        <v>45582</v>
      </c>
      <c r="D5008" s="278" t="s">
        <v>261</v>
      </c>
      <c r="E5008" s="196" t="s">
        <v>269</v>
      </c>
      <c r="F5008" s="196" t="s">
        <v>7</v>
      </c>
      <c r="G5008" s="196" t="s">
        <v>210</v>
      </c>
      <c r="H5008" s="196">
        <v>5</v>
      </c>
      <c r="I5008" s="196"/>
      <c r="J5008" s="196"/>
      <c r="K5008" s="448"/>
      <c r="L5008" s="196"/>
      <c r="M5008" s="196"/>
      <c r="N5008" s="216">
        <v>0</v>
      </c>
      <c r="O5008" s="216">
        <v>0</v>
      </c>
      <c r="P5008" s="216">
        <v>0</v>
      </c>
      <c r="Q5008" s="335">
        <v>0</v>
      </c>
      <c r="R5008" s="234"/>
    </row>
    <row r="5009" spans="2:18" x14ac:dyDescent="0.25">
      <c r="B5009" s="232">
        <v>5004</v>
      </c>
      <c r="C5009" s="406">
        <v>45582</v>
      </c>
      <c r="D5009" s="195" t="s">
        <v>254</v>
      </c>
      <c r="E5009" s="196" t="s">
        <v>159</v>
      </c>
      <c r="F5009" s="196" t="s">
        <v>7</v>
      </c>
      <c r="G5009" s="196" t="s">
        <v>159</v>
      </c>
      <c r="H5009" s="196">
        <v>10</v>
      </c>
      <c r="I5009" s="196" t="s">
        <v>66</v>
      </c>
      <c r="J5009" s="196">
        <v>8</v>
      </c>
      <c r="K5009" s="448"/>
      <c r="L5009" s="196"/>
      <c r="M5009" s="196"/>
      <c r="N5009" s="216">
        <v>0</v>
      </c>
      <c r="O5009" s="216">
        <v>0</v>
      </c>
      <c r="P5009" s="216">
        <v>80</v>
      </c>
      <c r="Q5009" s="335">
        <v>0</v>
      </c>
      <c r="R5009" s="234"/>
    </row>
    <row r="5010" spans="2:18" x14ac:dyDescent="0.25">
      <c r="B5010" s="232">
        <v>5005</v>
      </c>
      <c r="C5010" s="406">
        <v>45582</v>
      </c>
      <c r="D5010" s="278" t="s">
        <v>352</v>
      </c>
      <c r="E5010" s="196" t="s">
        <v>176</v>
      </c>
      <c r="F5010" s="196" t="s">
        <v>7</v>
      </c>
      <c r="G5010" s="196" t="s">
        <v>209</v>
      </c>
      <c r="H5010" s="196">
        <v>7</v>
      </c>
      <c r="I5010" s="196"/>
      <c r="J5010" s="196"/>
      <c r="K5010" s="448"/>
      <c r="L5010" s="196"/>
      <c r="M5010" s="196"/>
      <c r="N5010" s="216">
        <v>0</v>
      </c>
      <c r="O5010" s="216">
        <v>0</v>
      </c>
      <c r="P5010" s="216">
        <v>0</v>
      </c>
      <c r="Q5010" s="335">
        <v>0</v>
      </c>
      <c r="R5010" s="234"/>
    </row>
    <row r="5011" spans="2:18" x14ac:dyDescent="0.25">
      <c r="B5011" s="232">
        <v>5006</v>
      </c>
      <c r="C5011" s="406">
        <v>45582</v>
      </c>
      <c r="D5011" s="195" t="s">
        <v>175</v>
      </c>
      <c r="E5011" s="196" t="s">
        <v>176</v>
      </c>
      <c r="F5011" s="196" t="s">
        <v>7</v>
      </c>
      <c r="G5011" s="196" t="s">
        <v>209</v>
      </c>
      <c r="H5011" s="196">
        <v>7</v>
      </c>
      <c r="I5011" s="196"/>
      <c r="J5011" s="196"/>
      <c r="K5011" s="448"/>
      <c r="L5011" s="196"/>
      <c r="M5011" s="196"/>
      <c r="N5011" s="216">
        <v>0</v>
      </c>
      <c r="O5011" s="216">
        <v>0</v>
      </c>
      <c r="P5011" s="216">
        <v>0</v>
      </c>
      <c r="Q5011" s="335">
        <v>0</v>
      </c>
      <c r="R5011" s="234"/>
    </row>
    <row r="5012" spans="2:18" x14ac:dyDescent="0.25">
      <c r="B5012" s="232">
        <v>5007</v>
      </c>
      <c r="C5012" s="406">
        <v>45582</v>
      </c>
      <c r="D5012" s="278" t="s">
        <v>171</v>
      </c>
      <c r="E5012" s="196" t="s">
        <v>159</v>
      </c>
      <c r="F5012" s="196" t="s">
        <v>7</v>
      </c>
      <c r="G5012" s="196" t="s">
        <v>159</v>
      </c>
      <c r="H5012" s="196">
        <v>11.2</v>
      </c>
      <c r="I5012" s="196"/>
      <c r="J5012" s="196"/>
      <c r="K5012" s="448"/>
      <c r="L5012" s="196"/>
      <c r="M5012" s="196"/>
      <c r="N5012" s="216">
        <v>0</v>
      </c>
      <c r="O5012" s="216">
        <v>0</v>
      </c>
      <c r="P5012" s="216">
        <v>0</v>
      </c>
      <c r="Q5012" s="335">
        <v>0</v>
      </c>
      <c r="R5012" s="234"/>
    </row>
    <row r="5013" spans="2:18" x14ac:dyDescent="0.25">
      <c r="B5013" s="232">
        <v>5008</v>
      </c>
      <c r="C5013" s="406">
        <v>45582</v>
      </c>
      <c r="D5013" s="195" t="s">
        <v>150</v>
      </c>
      <c r="E5013" s="196" t="s">
        <v>92</v>
      </c>
      <c r="F5013" s="196" t="s">
        <v>63</v>
      </c>
      <c r="G5013" s="196" t="s">
        <v>210</v>
      </c>
      <c r="H5013" s="196">
        <v>4.1500000000000004</v>
      </c>
      <c r="I5013" s="196" t="s">
        <v>215</v>
      </c>
      <c r="J5013" s="196">
        <v>19</v>
      </c>
      <c r="K5013" s="448"/>
      <c r="L5013" s="196"/>
      <c r="M5013" s="196"/>
      <c r="N5013" s="216">
        <v>0</v>
      </c>
      <c r="O5013" s="216">
        <v>90.677500000000009</v>
      </c>
      <c r="P5013" s="216">
        <v>0</v>
      </c>
      <c r="Q5013" s="335">
        <v>0</v>
      </c>
      <c r="R5013" s="234"/>
    </row>
    <row r="5014" spans="2:18" x14ac:dyDescent="0.25">
      <c r="B5014" s="232">
        <v>5009</v>
      </c>
      <c r="C5014" s="406">
        <v>45582</v>
      </c>
      <c r="D5014" s="278" t="s">
        <v>148</v>
      </c>
      <c r="E5014" s="196" t="s">
        <v>92</v>
      </c>
      <c r="F5014" s="196" t="s">
        <v>63</v>
      </c>
      <c r="G5014" s="196" t="s">
        <v>210</v>
      </c>
      <c r="H5014" s="196">
        <v>4.1500000000000004</v>
      </c>
      <c r="I5014" s="196" t="s">
        <v>215</v>
      </c>
      <c r="J5014" s="196">
        <v>18</v>
      </c>
      <c r="K5014" s="448"/>
      <c r="L5014" s="196"/>
      <c r="M5014" s="196"/>
      <c r="N5014" s="216">
        <v>0</v>
      </c>
      <c r="O5014" s="216">
        <v>85.905000000000001</v>
      </c>
      <c r="P5014" s="216">
        <v>0</v>
      </c>
      <c r="Q5014" s="335">
        <v>0</v>
      </c>
      <c r="R5014" s="234"/>
    </row>
    <row r="5015" spans="2:18" x14ac:dyDescent="0.25">
      <c r="B5015" s="465">
        <v>5010</v>
      </c>
      <c r="C5015" s="406">
        <v>45582</v>
      </c>
      <c r="D5015" s="195" t="s">
        <v>150</v>
      </c>
      <c r="E5015" s="196" t="s">
        <v>92</v>
      </c>
      <c r="F5015" s="196" t="s">
        <v>63</v>
      </c>
      <c r="G5015" s="196" t="s">
        <v>210</v>
      </c>
      <c r="H5015" s="196">
        <v>4.1500000000000004</v>
      </c>
      <c r="I5015" s="196" t="s">
        <v>215</v>
      </c>
      <c r="J5015" s="196">
        <v>8</v>
      </c>
      <c r="K5015" s="448"/>
      <c r="L5015" s="196"/>
      <c r="M5015" s="196"/>
      <c r="N5015" s="216">
        <v>0</v>
      </c>
      <c r="O5015" s="216">
        <v>38.18</v>
      </c>
      <c r="P5015" s="216">
        <v>0</v>
      </c>
      <c r="Q5015" s="434">
        <v>0</v>
      </c>
      <c r="R5015" s="239"/>
    </row>
    <row r="5016" spans="2:18" x14ac:dyDescent="0.25">
      <c r="B5016" s="295">
        <v>5011</v>
      </c>
      <c r="C5016" s="406">
        <v>45582</v>
      </c>
      <c r="D5016" s="278" t="s">
        <v>148</v>
      </c>
      <c r="E5016" s="196" t="s">
        <v>92</v>
      </c>
      <c r="F5016" s="196" t="s">
        <v>63</v>
      </c>
      <c r="G5016" s="196" t="s">
        <v>210</v>
      </c>
      <c r="H5016" s="196">
        <v>4.1500000000000004</v>
      </c>
      <c r="I5016" s="196" t="s">
        <v>215</v>
      </c>
      <c r="J5016" s="196">
        <v>8</v>
      </c>
      <c r="K5016" s="448"/>
      <c r="L5016" s="196"/>
      <c r="M5016" s="196"/>
      <c r="N5016" s="216">
        <v>0</v>
      </c>
      <c r="O5016" s="216">
        <v>38.18</v>
      </c>
      <c r="P5016" s="216">
        <v>0</v>
      </c>
      <c r="Q5016" s="240">
        <v>0</v>
      </c>
      <c r="R5016" s="238"/>
    </row>
    <row r="5017" spans="2:18" x14ac:dyDescent="0.25">
      <c r="B5017" s="232">
        <v>5012</v>
      </c>
      <c r="C5017" s="406">
        <v>45582</v>
      </c>
      <c r="D5017" s="195" t="s">
        <v>177</v>
      </c>
      <c r="E5017" s="196" t="s">
        <v>159</v>
      </c>
      <c r="F5017" s="196" t="s">
        <v>8</v>
      </c>
      <c r="G5017" s="196" t="s">
        <v>159</v>
      </c>
      <c r="H5017" s="196">
        <v>11.6</v>
      </c>
      <c r="I5017" s="196" t="s">
        <v>66</v>
      </c>
      <c r="J5017" s="196">
        <v>1</v>
      </c>
      <c r="K5017" s="448"/>
      <c r="L5017" s="196"/>
      <c r="M5017" s="196"/>
      <c r="N5017" s="216">
        <v>0</v>
      </c>
      <c r="O5017" s="216">
        <v>0</v>
      </c>
      <c r="P5017" s="216">
        <v>11.6</v>
      </c>
      <c r="Q5017" s="335">
        <v>0</v>
      </c>
      <c r="R5017" s="234"/>
    </row>
    <row r="5018" spans="2:18" x14ac:dyDescent="0.25">
      <c r="B5018" s="232">
        <v>5013</v>
      </c>
      <c r="C5018" s="406">
        <v>45582</v>
      </c>
      <c r="D5018" s="278" t="s">
        <v>139</v>
      </c>
      <c r="E5018" s="196" t="s">
        <v>92</v>
      </c>
      <c r="F5018" s="196" t="s">
        <v>2</v>
      </c>
      <c r="G5018" s="196" t="s">
        <v>209</v>
      </c>
      <c r="H5018" s="196">
        <v>7</v>
      </c>
      <c r="I5018" s="196" t="s">
        <v>214</v>
      </c>
      <c r="J5018" s="196">
        <v>40</v>
      </c>
      <c r="K5018" s="448"/>
      <c r="L5018" s="196"/>
      <c r="M5018" s="196"/>
      <c r="N5018" s="216">
        <v>280</v>
      </c>
      <c r="O5018" s="216">
        <v>0</v>
      </c>
      <c r="P5018" s="216">
        <v>0</v>
      </c>
      <c r="Q5018" s="335">
        <v>0</v>
      </c>
      <c r="R5018" s="234"/>
    </row>
    <row r="5019" spans="2:18" x14ac:dyDescent="0.25">
      <c r="B5019" s="232">
        <v>5014</v>
      </c>
      <c r="C5019" s="406">
        <v>45582</v>
      </c>
      <c r="D5019" s="195" t="s">
        <v>140</v>
      </c>
      <c r="E5019" s="196" t="s">
        <v>92</v>
      </c>
      <c r="F5019" s="196" t="s">
        <v>2</v>
      </c>
      <c r="G5019" s="196" t="s">
        <v>209</v>
      </c>
      <c r="H5019" s="196">
        <v>7</v>
      </c>
      <c r="I5019" s="196" t="s">
        <v>214</v>
      </c>
      <c r="J5019" s="196">
        <v>40</v>
      </c>
      <c r="K5019" s="448"/>
      <c r="L5019" s="196"/>
      <c r="M5019" s="196"/>
      <c r="N5019" s="216">
        <v>280</v>
      </c>
      <c r="O5019" s="216">
        <v>0</v>
      </c>
      <c r="P5019" s="216">
        <v>0</v>
      </c>
      <c r="Q5019" s="335">
        <v>0</v>
      </c>
      <c r="R5019" s="234"/>
    </row>
    <row r="5020" spans="2:18" x14ac:dyDescent="0.25">
      <c r="B5020" s="232">
        <v>5015</v>
      </c>
      <c r="C5020" s="406">
        <v>45582</v>
      </c>
      <c r="D5020" s="278" t="s">
        <v>141</v>
      </c>
      <c r="E5020" s="196" t="s">
        <v>92</v>
      </c>
      <c r="F5020" s="196" t="s">
        <v>2</v>
      </c>
      <c r="G5020" s="196" t="s">
        <v>209</v>
      </c>
      <c r="H5020" s="196">
        <v>7</v>
      </c>
      <c r="I5020" s="196"/>
      <c r="J5020" s="196">
        <v>0</v>
      </c>
      <c r="K5020" s="448"/>
      <c r="L5020" s="196"/>
      <c r="M5020" s="196"/>
      <c r="N5020" s="216">
        <v>0</v>
      </c>
      <c r="O5020" s="216">
        <v>0</v>
      </c>
      <c r="P5020" s="216">
        <v>0</v>
      </c>
      <c r="Q5020" s="335">
        <v>0</v>
      </c>
      <c r="R5020" s="234"/>
    </row>
    <row r="5021" spans="2:18" x14ac:dyDescent="0.25">
      <c r="B5021" s="232">
        <v>5016</v>
      </c>
      <c r="C5021" s="406">
        <v>45582</v>
      </c>
      <c r="D5021" s="195" t="s">
        <v>252</v>
      </c>
      <c r="E5021" s="196" t="s">
        <v>92</v>
      </c>
      <c r="F5021" s="196" t="s">
        <v>2</v>
      </c>
      <c r="G5021" s="196" t="s">
        <v>209</v>
      </c>
      <c r="H5021" s="196">
        <v>7</v>
      </c>
      <c r="I5021" s="196" t="s">
        <v>214</v>
      </c>
      <c r="J5021" s="196">
        <v>35</v>
      </c>
      <c r="K5021" s="448"/>
      <c r="L5021" s="196"/>
      <c r="M5021" s="196"/>
      <c r="N5021" s="216">
        <v>245</v>
      </c>
      <c r="O5021" s="216">
        <v>0</v>
      </c>
      <c r="P5021" s="216">
        <v>0</v>
      </c>
      <c r="Q5021" s="335">
        <v>0</v>
      </c>
      <c r="R5021" s="234"/>
    </row>
    <row r="5022" spans="2:18" x14ac:dyDescent="0.25">
      <c r="B5022" s="232">
        <v>5017</v>
      </c>
      <c r="C5022" s="406">
        <v>45582</v>
      </c>
      <c r="D5022" s="278" t="s">
        <v>259</v>
      </c>
      <c r="E5022" s="196" t="s">
        <v>92</v>
      </c>
      <c r="F5022" s="196" t="s">
        <v>2</v>
      </c>
      <c r="G5022" s="196" t="s">
        <v>209</v>
      </c>
      <c r="H5022" s="196">
        <v>7</v>
      </c>
      <c r="I5022" s="196" t="s">
        <v>214</v>
      </c>
      <c r="J5022" s="196">
        <v>35</v>
      </c>
      <c r="K5022" s="448"/>
      <c r="L5022" s="196"/>
      <c r="M5022" s="196"/>
      <c r="N5022" s="216">
        <v>245</v>
      </c>
      <c r="O5022" s="216">
        <v>0</v>
      </c>
      <c r="P5022" s="216">
        <v>0</v>
      </c>
      <c r="Q5022" s="335">
        <v>0</v>
      </c>
      <c r="R5022" s="234"/>
    </row>
    <row r="5023" spans="2:18" x14ac:dyDescent="0.25">
      <c r="B5023" s="232">
        <v>5018</v>
      </c>
      <c r="C5023" s="406">
        <v>45582</v>
      </c>
      <c r="D5023" s="195" t="s">
        <v>260</v>
      </c>
      <c r="E5023" s="196" t="s">
        <v>92</v>
      </c>
      <c r="F5023" s="196" t="s">
        <v>2</v>
      </c>
      <c r="G5023" s="196" t="s">
        <v>209</v>
      </c>
      <c r="H5023" s="196">
        <v>7</v>
      </c>
      <c r="I5023" s="196" t="s">
        <v>214</v>
      </c>
      <c r="J5023" s="196">
        <v>35</v>
      </c>
      <c r="K5023" s="448"/>
      <c r="L5023" s="196"/>
      <c r="M5023" s="196"/>
      <c r="N5023" s="216">
        <v>245</v>
      </c>
      <c r="O5023" s="216">
        <v>0</v>
      </c>
      <c r="P5023" s="216">
        <v>0</v>
      </c>
      <c r="Q5023" s="335">
        <v>0</v>
      </c>
      <c r="R5023" s="234"/>
    </row>
    <row r="5024" spans="2:18" x14ac:dyDescent="0.25">
      <c r="B5024" s="232">
        <v>5019</v>
      </c>
      <c r="C5024" s="406">
        <v>45582</v>
      </c>
      <c r="D5024" s="278" t="s">
        <v>507</v>
      </c>
      <c r="E5024" s="196" t="s">
        <v>92</v>
      </c>
      <c r="F5024" s="196" t="s">
        <v>504</v>
      </c>
      <c r="G5024" s="196" t="s">
        <v>210</v>
      </c>
      <c r="H5024" s="196">
        <v>4.1500000000000004</v>
      </c>
      <c r="I5024" s="196" t="s">
        <v>215</v>
      </c>
      <c r="J5024" s="196">
        <v>42</v>
      </c>
      <c r="K5024" s="448"/>
      <c r="L5024" s="196"/>
      <c r="M5024" s="196"/>
      <c r="N5024" s="216">
        <v>0</v>
      </c>
      <c r="O5024" s="216">
        <v>200.44499999999999</v>
      </c>
      <c r="P5024" s="216">
        <v>0</v>
      </c>
      <c r="Q5024" s="335">
        <v>0</v>
      </c>
      <c r="R5024" s="234"/>
    </row>
    <row r="5025" spans="2:18" x14ac:dyDescent="0.25">
      <c r="B5025" s="232">
        <v>5020</v>
      </c>
      <c r="C5025" s="406">
        <v>45582</v>
      </c>
      <c r="D5025" s="195" t="s">
        <v>379</v>
      </c>
      <c r="E5025" s="196" t="s">
        <v>269</v>
      </c>
      <c r="F5025" s="196" t="s">
        <v>381</v>
      </c>
      <c r="G5025" s="196" t="s">
        <v>210</v>
      </c>
      <c r="H5025" s="196">
        <v>4.1500000000000004</v>
      </c>
      <c r="I5025" s="196" t="s">
        <v>214</v>
      </c>
      <c r="J5025" s="196">
        <v>34</v>
      </c>
      <c r="K5025" s="448"/>
      <c r="L5025" s="196"/>
      <c r="M5025" s="196"/>
      <c r="N5025" s="216">
        <v>141.10000000000002</v>
      </c>
      <c r="O5025" s="216">
        <v>0</v>
      </c>
      <c r="P5025" s="216">
        <v>0</v>
      </c>
      <c r="Q5025" s="335">
        <v>0</v>
      </c>
      <c r="R5025" s="234"/>
    </row>
    <row r="5026" spans="2:18" x14ac:dyDescent="0.25">
      <c r="B5026" s="232">
        <v>5021</v>
      </c>
      <c r="C5026" s="406">
        <v>45582</v>
      </c>
      <c r="D5026" s="278" t="s">
        <v>380</v>
      </c>
      <c r="E5026" s="196" t="s">
        <v>269</v>
      </c>
      <c r="F5026" s="196" t="s">
        <v>381</v>
      </c>
      <c r="G5026" s="196" t="s">
        <v>210</v>
      </c>
      <c r="H5026" s="196">
        <v>4.1500000000000004</v>
      </c>
      <c r="I5026" s="196" t="s">
        <v>214</v>
      </c>
      <c r="J5026" s="196">
        <v>33</v>
      </c>
      <c r="K5026" s="448"/>
      <c r="L5026" s="196"/>
      <c r="M5026" s="196"/>
      <c r="N5026" s="216">
        <v>136.95000000000002</v>
      </c>
      <c r="O5026" s="216">
        <v>0</v>
      </c>
      <c r="P5026" s="216">
        <v>0</v>
      </c>
      <c r="Q5026" s="335">
        <v>0</v>
      </c>
      <c r="R5026" s="234"/>
    </row>
    <row r="5027" spans="2:18" x14ac:dyDescent="0.25">
      <c r="B5027" s="232">
        <v>5022</v>
      </c>
      <c r="C5027" s="406">
        <v>45582</v>
      </c>
      <c r="D5027" s="195" t="s">
        <v>489</v>
      </c>
      <c r="E5027" s="196" t="s">
        <v>269</v>
      </c>
      <c r="F5027" s="196" t="s">
        <v>381</v>
      </c>
      <c r="G5027" s="196" t="s">
        <v>210</v>
      </c>
      <c r="H5027" s="196">
        <v>4.1500000000000004</v>
      </c>
      <c r="I5027" s="196" t="s">
        <v>214</v>
      </c>
      <c r="J5027" s="196">
        <v>32</v>
      </c>
      <c r="K5027" s="448"/>
      <c r="L5027" s="196"/>
      <c r="M5027" s="196"/>
      <c r="N5027" s="216">
        <v>132.80000000000001</v>
      </c>
      <c r="O5027" s="216">
        <v>0</v>
      </c>
      <c r="P5027" s="216">
        <v>0</v>
      </c>
      <c r="Q5027" s="335">
        <v>0</v>
      </c>
      <c r="R5027" s="234"/>
    </row>
    <row r="5028" spans="2:18" x14ac:dyDescent="0.25">
      <c r="B5028" s="232">
        <v>5023</v>
      </c>
      <c r="C5028" s="406">
        <v>45582</v>
      </c>
      <c r="D5028" s="278" t="s">
        <v>96</v>
      </c>
      <c r="E5028" s="196" t="s">
        <v>159</v>
      </c>
      <c r="F5028" s="196" t="s">
        <v>1</v>
      </c>
      <c r="G5028" s="196" t="s">
        <v>159</v>
      </c>
      <c r="H5028" s="196">
        <v>11.8</v>
      </c>
      <c r="I5028" s="196" t="s">
        <v>66</v>
      </c>
      <c r="J5028" s="196">
        <v>3</v>
      </c>
      <c r="K5028" s="448"/>
      <c r="L5028" s="196"/>
      <c r="M5028" s="196"/>
      <c r="N5028" s="216">
        <v>0</v>
      </c>
      <c r="O5028" s="216">
        <v>0</v>
      </c>
      <c r="P5028" s="216">
        <v>35.400000000000006</v>
      </c>
      <c r="Q5028" s="335">
        <v>0</v>
      </c>
      <c r="R5028" s="234"/>
    </row>
    <row r="5029" spans="2:18" x14ac:dyDescent="0.25">
      <c r="B5029" s="232">
        <v>5024</v>
      </c>
      <c r="C5029" s="406">
        <v>45582</v>
      </c>
      <c r="D5029" s="195" t="s">
        <v>128</v>
      </c>
      <c r="E5029" s="196" t="s">
        <v>159</v>
      </c>
      <c r="F5029" s="196" t="s">
        <v>1</v>
      </c>
      <c r="G5029" s="196" t="s">
        <v>159</v>
      </c>
      <c r="H5029" s="196">
        <v>11.8</v>
      </c>
      <c r="I5029" s="196"/>
      <c r="J5029" s="196"/>
      <c r="K5029" s="448"/>
      <c r="L5029" s="196"/>
      <c r="M5029" s="196"/>
      <c r="N5029" s="216">
        <v>0</v>
      </c>
      <c r="O5029" s="216">
        <v>0</v>
      </c>
      <c r="P5029" s="216">
        <v>0</v>
      </c>
      <c r="Q5029" s="335">
        <v>0</v>
      </c>
      <c r="R5029" s="234"/>
    </row>
    <row r="5030" spans="2:18" x14ac:dyDescent="0.25">
      <c r="B5030" s="232">
        <v>5025</v>
      </c>
      <c r="C5030" s="406">
        <v>45582</v>
      </c>
      <c r="D5030" s="278" t="s">
        <v>467</v>
      </c>
      <c r="E5030" s="196" t="s">
        <v>159</v>
      </c>
      <c r="F5030" s="196" t="s">
        <v>63</v>
      </c>
      <c r="G5030" s="196" t="s">
        <v>159</v>
      </c>
      <c r="H5030" s="196">
        <v>13</v>
      </c>
      <c r="I5030" s="196" t="s">
        <v>66</v>
      </c>
      <c r="J5030" s="196">
        <v>4</v>
      </c>
      <c r="K5030" s="448"/>
      <c r="L5030" s="196"/>
      <c r="M5030" s="196"/>
      <c r="N5030" s="216">
        <v>0</v>
      </c>
      <c r="O5030" s="216">
        <v>0</v>
      </c>
      <c r="P5030" s="216">
        <v>52</v>
      </c>
      <c r="Q5030" s="335">
        <v>0</v>
      </c>
      <c r="R5030" s="234"/>
    </row>
    <row r="5031" spans="2:18" x14ac:dyDescent="0.25">
      <c r="B5031" s="232">
        <v>5026</v>
      </c>
      <c r="C5031" s="406">
        <v>45583</v>
      </c>
      <c r="D5031" s="195" t="s">
        <v>277</v>
      </c>
      <c r="E5031" s="196" t="s">
        <v>176</v>
      </c>
      <c r="F5031" s="196" t="s">
        <v>7</v>
      </c>
      <c r="G5031" s="196" t="s">
        <v>209</v>
      </c>
      <c r="H5031" s="196">
        <v>7</v>
      </c>
      <c r="I5031" s="196" t="s">
        <v>214</v>
      </c>
      <c r="J5031" s="196">
        <v>51</v>
      </c>
      <c r="K5031" s="448"/>
      <c r="L5031" s="196"/>
      <c r="M5031" s="196"/>
      <c r="N5031" s="216">
        <v>357</v>
      </c>
      <c r="O5031" s="216">
        <v>0</v>
      </c>
      <c r="P5031" s="216">
        <v>0</v>
      </c>
      <c r="Q5031" s="335">
        <v>0</v>
      </c>
      <c r="R5031" s="234"/>
    </row>
    <row r="5032" spans="2:18" x14ac:dyDescent="0.25">
      <c r="B5032" s="232">
        <v>5027</v>
      </c>
      <c r="C5032" s="406">
        <v>45583</v>
      </c>
      <c r="D5032" s="278" t="s">
        <v>139</v>
      </c>
      <c r="E5032" s="196" t="s">
        <v>92</v>
      </c>
      <c r="F5032" s="196" t="s">
        <v>2</v>
      </c>
      <c r="G5032" s="196" t="s">
        <v>209</v>
      </c>
      <c r="H5032" s="196">
        <v>7</v>
      </c>
      <c r="I5032" s="196" t="s">
        <v>214</v>
      </c>
      <c r="J5032" s="196">
        <v>35</v>
      </c>
      <c r="K5032" s="448"/>
      <c r="L5032" s="196"/>
      <c r="M5032" s="196"/>
      <c r="N5032" s="216">
        <v>245</v>
      </c>
      <c r="O5032" s="216">
        <v>0</v>
      </c>
      <c r="P5032" s="216">
        <v>0</v>
      </c>
      <c r="Q5032" s="335">
        <v>0</v>
      </c>
      <c r="R5032" s="234"/>
    </row>
    <row r="5033" spans="2:18" x14ac:dyDescent="0.25">
      <c r="B5033" s="232">
        <v>5028</v>
      </c>
      <c r="C5033" s="406">
        <v>45583</v>
      </c>
      <c r="D5033" s="195" t="s">
        <v>140</v>
      </c>
      <c r="E5033" s="196" t="s">
        <v>92</v>
      </c>
      <c r="F5033" s="196" t="s">
        <v>2</v>
      </c>
      <c r="G5033" s="196" t="s">
        <v>209</v>
      </c>
      <c r="H5033" s="196">
        <v>7</v>
      </c>
      <c r="I5033" s="196" t="s">
        <v>214</v>
      </c>
      <c r="J5033" s="196">
        <v>35</v>
      </c>
      <c r="K5033" s="448"/>
      <c r="L5033" s="196"/>
      <c r="M5033" s="196"/>
      <c r="N5033" s="216">
        <v>245</v>
      </c>
      <c r="O5033" s="216">
        <v>0</v>
      </c>
      <c r="P5033" s="216">
        <v>0</v>
      </c>
      <c r="Q5033" s="335">
        <v>0</v>
      </c>
      <c r="R5033" s="234"/>
    </row>
    <row r="5034" spans="2:18" x14ac:dyDescent="0.25">
      <c r="B5034" s="232">
        <v>5029</v>
      </c>
      <c r="C5034" s="406">
        <v>45583</v>
      </c>
      <c r="D5034" s="278" t="s">
        <v>141</v>
      </c>
      <c r="E5034" s="196" t="s">
        <v>92</v>
      </c>
      <c r="F5034" s="196" t="s">
        <v>2</v>
      </c>
      <c r="G5034" s="196" t="s">
        <v>209</v>
      </c>
      <c r="H5034" s="196">
        <v>7</v>
      </c>
      <c r="I5034" s="196" t="s">
        <v>214</v>
      </c>
      <c r="J5034" s="196">
        <v>0</v>
      </c>
      <c r="K5034" s="448"/>
      <c r="L5034" s="196"/>
      <c r="M5034" s="196"/>
      <c r="N5034" s="216">
        <v>0</v>
      </c>
      <c r="O5034" s="216">
        <v>0</v>
      </c>
      <c r="P5034" s="216">
        <v>0</v>
      </c>
      <c r="Q5034" s="335">
        <v>0</v>
      </c>
      <c r="R5034" s="234"/>
    </row>
    <row r="5035" spans="2:18" x14ac:dyDescent="0.25">
      <c r="B5035" s="232">
        <v>5030</v>
      </c>
      <c r="C5035" s="406">
        <v>45583</v>
      </c>
      <c r="D5035" s="195" t="s">
        <v>252</v>
      </c>
      <c r="E5035" s="196" t="s">
        <v>92</v>
      </c>
      <c r="F5035" s="196" t="s">
        <v>2</v>
      </c>
      <c r="G5035" s="196" t="s">
        <v>209</v>
      </c>
      <c r="H5035" s="196">
        <v>7</v>
      </c>
      <c r="I5035" s="196" t="s">
        <v>214</v>
      </c>
      <c r="J5035" s="196">
        <v>35</v>
      </c>
      <c r="K5035" s="448"/>
      <c r="L5035" s="196"/>
      <c r="M5035" s="196"/>
      <c r="N5035" s="216">
        <v>245</v>
      </c>
      <c r="O5035" s="216">
        <v>0</v>
      </c>
      <c r="P5035" s="216">
        <v>0</v>
      </c>
      <c r="Q5035" s="335">
        <v>0</v>
      </c>
      <c r="R5035" s="234"/>
    </row>
    <row r="5036" spans="2:18" x14ac:dyDescent="0.25">
      <c r="B5036" s="232">
        <v>5031</v>
      </c>
      <c r="C5036" s="406">
        <v>45583</v>
      </c>
      <c r="D5036" s="278" t="s">
        <v>259</v>
      </c>
      <c r="E5036" s="196" t="s">
        <v>92</v>
      </c>
      <c r="F5036" s="196" t="s">
        <v>2</v>
      </c>
      <c r="G5036" s="196" t="s">
        <v>209</v>
      </c>
      <c r="H5036" s="196">
        <v>7</v>
      </c>
      <c r="I5036" s="196" t="s">
        <v>214</v>
      </c>
      <c r="J5036" s="196">
        <v>35</v>
      </c>
      <c r="K5036" s="448"/>
      <c r="L5036" s="196"/>
      <c r="M5036" s="196"/>
      <c r="N5036" s="216">
        <v>245</v>
      </c>
      <c r="O5036" s="216">
        <v>0</v>
      </c>
      <c r="P5036" s="216">
        <v>0</v>
      </c>
      <c r="Q5036" s="335">
        <v>0</v>
      </c>
      <c r="R5036" s="234"/>
    </row>
    <row r="5037" spans="2:18" x14ac:dyDescent="0.25">
      <c r="B5037" s="232">
        <v>5032</v>
      </c>
      <c r="C5037" s="406">
        <v>45583</v>
      </c>
      <c r="D5037" s="195" t="s">
        <v>260</v>
      </c>
      <c r="E5037" s="196" t="s">
        <v>92</v>
      </c>
      <c r="F5037" s="196" t="s">
        <v>2</v>
      </c>
      <c r="G5037" s="196" t="s">
        <v>209</v>
      </c>
      <c r="H5037" s="196">
        <v>7</v>
      </c>
      <c r="I5037" s="196" t="s">
        <v>214</v>
      </c>
      <c r="J5037" s="196">
        <v>30</v>
      </c>
      <c r="K5037" s="448"/>
      <c r="L5037" s="196"/>
      <c r="M5037" s="196"/>
      <c r="N5037" s="216">
        <v>210</v>
      </c>
      <c r="O5037" s="216">
        <v>0</v>
      </c>
      <c r="P5037" s="216">
        <v>0</v>
      </c>
      <c r="Q5037" s="335">
        <v>0</v>
      </c>
      <c r="R5037" s="234"/>
    </row>
    <row r="5038" spans="2:18" x14ac:dyDescent="0.25">
      <c r="B5038" s="232">
        <v>5033</v>
      </c>
      <c r="C5038" s="406">
        <v>45584</v>
      </c>
      <c r="D5038" s="195" t="s">
        <v>474</v>
      </c>
      <c r="E5038" s="196" t="s">
        <v>92</v>
      </c>
      <c r="F5038" s="196" t="s">
        <v>470</v>
      </c>
      <c r="G5038" s="196" t="s">
        <v>210</v>
      </c>
      <c r="H5038" s="196">
        <v>4.2</v>
      </c>
      <c r="I5038" s="196" t="s">
        <v>215</v>
      </c>
      <c r="J5038" s="196">
        <v>30</v>
      </c>
      <c r="K5038" s="448"/>
      <c r="L5038" s="196"/>
      <c r="M5038" s="196"/>
      <c r="N5038" s="216">
        <v>0</v>
      </c>
      <c r="O5038" s="216">
        <v>144.89999999999998</v>
      </c>
      <c r="P5038" s="216">
        <v>0</v>
      </c>
      <c r="Q5038" s="335">
        <v>0</v>
      </c>
      <c r="R5038" s="234"/>
    </row>
    <row r="5039" spans="2:18" x14ac:dyDescent="0.25">
      <c r="B5039" s="232">
        <v>5034</v>
      </c>
      <c r="C5039" s="406">
        <v>45584</v>
      </c>
      <c r="D5039" s="278" t="s">
        <v>475</v>
      </c>
      <c r="E5039" s="196" t="s">
        <v>92</v>
      </c>
      <c r="F5039" s="196" t="s">
        <v>470</v>
      </c>
      <c r="G5039" s="196" t="s">
        <v>210</v>
      </c>
      <c r="H5039" s="196">
        <v>4.2</v>
      </c>
      <c r="I5039" s="196" t="s">
        <v>215</v>
      </c>
      <c r="J5039" s="196">
        <v>30</v>
      </c>
      <c r="K5039" s="448"/>
      <c r="L5039" s="196"/>
      <c r="M5039" s="196"/>
      <c r="N5039" s="216">
        <v>0</v>
      </c>
      <c r="O5039" s="216">
        <v>144.89999999999998</v>
      </c>
      <c r="P5039" s="216">
        <v>0</v>
      </c>
      <c r="Q5039" s="335">
        <v>0</v>
      </c>
      <c r="R5039" s="234"/>
    </row>
    <row r="5040" spans="2:18" x14ac:dyDescent="0.25">
      <c r="B5040" s="232">
        <v>5035</v>
      </c>
      <c r="C5040" s="406">
        <v>45584</v>
      </c>
      <c r="D5040" s="195" t="s">
        <v>476</v>
      </c>
      <c r="E5040" s="196" t="s">
        <v>92</v>
      </c>
      <c r="F5040" s="196" t="s">
        <v>470</v>
      </c>
      <c r="G5040" s="196" t="s">
        <v>210</v>
      </c>
      <c r="H5040" s="196">
        <v>4.2</v>
      </c>
      <c r="I5040" s="196" t="s">
        <v>215</v>
      </c>
      <c r="J5040" s="196">
        <v>30</v>
      </c>
      <c r="K5040" s="448"/>
      <c r="L5040" s="196"/>
      <c r="M5040" s="196"/>
      <c r="N5040" s="216">
        <v>0</v>
      </c>
      <c r="O5040" s="216">
        <v>144.89999999999998</v>
      </c>
      <c r="P5040" s="216">
        <v>0</v>
      </c>
      <c r="Q5040" s="335">
        <v>0</v>
      </c>
      <c r="R5040" s="234"/>
    </row>
    <row r="5041" spans="2:18" x14ac:dyDescent="0.25">
      <c r="B5041" s="232">
        <v>5036</v>
      </c>
      <c r="C5041" s="406">
        <v>45584</v>
      </c>
      <c r="D5041" s="278" t="s">
        <v>477</v>
      </c>
      <c r="E5041" s="196" t="s">
        <v>92</v>
      </c>
      <c r="F5041" s="196" t="s">
        <v>470</v>
      </c>
      <c r="G5041" s="196" t="s">
        <v>210</v>
      </c>
      <c r="H5041" s="196">
        <v>4.2</v>
      </c>
      <c r="I5041" s="196"/>
      <c r="J5041" s="196"/>
      <c r="K5041" s="448"/>
      <c r="L5041" s="196"/>
      <c r="M5041" s="196"/>
      <c r="N5041" s="216">
        <v>0</v>
      </c>
      <c r="O5041" s="216">
        <v>0</v>
      </c>
      <c r="P5041" s="216">
        <v>0</v>
      </c>
      <c r="Q5041" s="335">
        <v>0</v>
      </c>
      <c r="R5041" s="234"/>
    </row>
    <row r="5042" spans="2:18" x14ac:dyDescent="0.25">
      <c r="B5042" s="232">
        <v>5037</v>
      </c>
      <c r="C5042" s="406">
        <v>45584</v>
      </c>
      <c r="D5042" s="195" t="s">
        <v>116</v>
      </c>
      <c r="E5042" s="196" t="s">
        <v>92</v>
      </c>
      <c r="F5042" s="196" t="s">
        <v>1</v>
      </c>
      <c r="G5042" s="196" t="s">
        <v>209</v>
      </c>
      <c r="H5042" s="196">
        <v>6.65</v>
      </c>
      <c r="I5042" s="196" t="s">
        <v>215</v>
      </c>
      <c r="J5042" s="196">
        <v>15</v>
      </c>
      <c r="K5042" s="448"/>
      <c r="L5042" s="196" t="s">
        <v>62</v>
      </c>
      <c r="M5042" s="196"/>
      <c r="N5042" s="216">
        <v>0</v>
      </c>
      <c r="O5042" s="216">
        <v>114.71249999999999</v>
      </c>
      <c r="P5042" s="216">
        <v>0</v>
      </c>
      <c r="Q5042" s="335">
        <v>0</v>
      </c>
      <c r="R5042" s="234"/>
    </row>
    <row r="5043" spans="2:18" x14ac:dyDescent="0.25">
      <c r="B5043" s="232">
        <v>5038</v>
      </c>
      <c r="C5043" s="406">
        <v>45584</v>
      </c>
      <c r="D5043" s="278" t="s">
        <v>94</v>
      </c>
      <c r="E5043" s="196" t="s">
        <v>92</v>
      </c>
      <c r="F5043" s="196" t="s">
        <v>1</v>
      </c>
      <c r="G5043" s="196" t="s">
        <v>209</v>
      </c>
      <c r="H5043" s="196">
        <v>6.65</v>
      </c>
      <c r="I5043" s="196" t="s">
        <v>215</v>
      </c>
      <c r="J5043" s="196">
        <v>15</v>
      </c>
      <c r="K5043" s="448"/>
      <c r="L5043" s="196"/>
      <c r="M5043" s="196"/>
      <c r="N5043" s="216">
        <v>0</v>
      </c>
      <c r="O5043" s="216">
        <v>114.71249999999999</v>
      </c>
      <c r="P5043" s="216">
        <v>0</v>
      </c>
      <c r="Q5043" s="335">
        <v>0</v>
      </c>
      <c r="R5043" s="234"/>
    </row>
    <row r="5044" spans="2:18" x14ac:dyDescent="0.25">
      <c r="B5044" s="232">
        <v>5039</v>
      </c>
      <c r="C5044" s="406">
        <v>45584</v>
      </c>
      <c r="D5044" s="195" t="s">
        <v>91</v>
      </c>
      <c r="E5044" s="196" t="s">
        <v>92</v>
      </c>
      <c r="F5044" s="196" t="s">
        <v>1</v>
      </c>
      <c r="G5044" s="196" t="s">
        <v>209</v>
      </c>
      <c r="H5044" s="196">
        <v>6.65</v>
      </c>
      <c r="I5044" s="196" t="s">
        <v>247</v>
      </c>
      <c r="J5044" s="196">
        <v>10</v>
      </c>
      <c r="K5044" s="448">
        <v>712250</v>
      </c>
      <c r="L5044" s="196"/>
      <c r="M5044" s="196" t="s">
        <v>533</v>
      </c>
      <c r="N5044" s="216">
        <f t="shared" ref="N5044" si="341">IF(I5044=$N$5,J5044*H5044,0)</f>
        <v>0</v>
      </c>
      <c r="O5044" s="216">
        <f t="shared" ref="O5044" si="342">IF(I5044=$O$5,J5044*H5044,0)*1.15</f>
        <v>0</v>
      </c>
      <c r="P5044" s="216">
        <f t="shared" ref="P5044" si="343">IF(I5044=$P$5,J5044*H5044,0)</f>
        <v>0</v>
      </c>
      <c r="Q5044" s="335">
        <f t="shared" ref="Q5044" si="344">IF(I5044=$Q$5,J5044*H5044,0)</f>
        <v>66.5</v>
      </c>
      <c r="R5044" s="234"/>
    </row>
    <row r="5045" spans="2:18" x14ac:dyDescent="0.25">
      <c r="B5045" s="232">
        <v>5040</v>
      </c>
      <c r="C5045" s="406">
        <v>45584</v>
      </c>
      <c r="D5045" s="278" t="s">
        <v>154</v>
      </c>
      <c r="E5045" s="196" t="s">
        <v>92</v>
      </c>
      <c r="F5045" s="196" t="s">
        <v>62</v>
      </c>
      <c r="G5045" s="196" t="s">
        <v>210</v>
      </c>
      <c r="H5045" s="196">
        <v>4.1500000000000004</v>
      </c>
      <c r="I5045" s="196" t="s">
        <v>215</v>
      </c>
      <c r="J5045" s="196">
        <v>28</v>
      </c>
      <c r="K5045" s="448"/>
      <c r="L5045" s="196"/>
      <c r="M5045" s="196"/>
      <c r="N5045" s="216">
        <v>0</v>
      </c>
      <c r="O5045" s="216">
        <v>133.63</v>
      </c>
      <c r="P5045" s="216">
        <v>0</v>
      </c>
      <c r="Q5045" s="335">
        <v>0</v>
      </c>
      <c r="R5045" s="234"/>
    </row>
    <row r="5046" spans="2:18" x14ac:dyDescent="0.25">
      <c r="B5046" s="232">
        <v>5041</v>
      </c>
      <c r="C5046" s="406">
        <v>45584</v>
      </c>
      <c r="D5046" s="278" t="s">
        <v>426</v>
      </c>
      <c r="E5046" s="196" t="s">
        <v>159</v>
      </c>
      <c r="F5046" s="196" t="s">
        <v>381</v>
      </c>
      <c r="G5046" s="196" t="s">
        <v>159</v>
      </c>
      <c r="H5046" s="196">
        <v>10</v>
      </c>
      <c r="I5046" s="196" t="s">
        <v>66</v>
      </c>
      <c r="J5046" s="196">
        <v>4</v>
      </c>
      <c r="K5046" s="448"/>
      <c r="L5046" s="196"/>
      <c r="M5046" s="196"/>
      <c r="N5046" s="216">
        <v>0</v>
      </c>
      <c r="O5046" s="216">
        <v>0</v>
      </c>
      <c r="P5046" s="216">
        <v>40</v>
      </c>
      <c r="Q5046" s="335">
        <v>0</v>
      </c>
      <c r="R5046" s="234"/>
    </row>
    <row r="5047" spans="2:18" x14ac:dyDescent="0.25">
      <c r="B5047" s="232">
        <v>5042</v>
      </c>
      <c r="C5047" s="406">
        <v>45584</v>
      </c>
      <c r="D5047" s="195" t="s">
        <v>277</v>
      </c>
      <c r="E5047" s="196" t="s">
        <v>176</v>
      </c>
      <c r="F5047" s="196" t="s">
        <v>7</v>
      </c>
      <c r="G5047" s="196" t="s">
        <v>209</v>
      </c>
      <c r="H5047" s="196">
        <v>7</v>
      </c>
      <c r="I5047" s="196" t="s">
        <v>214</v>
      </c>
      <c r="J5047" s="196">
        <v>45</v>
      </c>
      <c r="K5047" s="448"/>
      <c r="L5047" s="196"/>
      <c r="M5047" s="196"/>
      <c r="N5047" s="216">
        <v>315</v>
      </c>
      <c r="O5047" s="216">
        <v>0</v>
      </c>
      <c r="P5047" s="216">
        <v>0</v>
      </c>
      <c r="Q5047" s="335">
        <v>0</v>
      </c>
      <c r="R5047" s="234"/>
    </row>
    <row r="5048" spans="2:18" x14ac:dyDescent="0.25">
      <c r="B5048" s="232">
        <v>5043</v>
      </c>
      <c r="C5048" s="406">
        <v>45584</v>
      </c>
      <c r="D5048" s="278" t="s">
        <v>261</v>
      </c>
      <c r="E5048" s="196" t="s">
        <v>269</v>
      </c>
      <c r="F5048" s="196" t="s">
        <v>7</v>
      </c>
      <c r="G5048" s="196" t="s">
        <v>210</v>
      </c>
      <c r="H5048" s="196">
        <v>5</v>
      </c>
      <c r="I5048" s="196"/>
      <c r="J5048" s="196"/>
      <c r="K5048" s="448"/>
      <c r="L5048" s="196"/>
      <c r="M5048" s="196"/>
      <c r="N5048" s="216">
        <v>0</v>
      </c>
      <c r="O5048" s="216">
        <v>0</v>
      </c>
      <c r="P5048" s="216">
        <v>0</v>
      </c>
      <c r="Q5048" s="335">
        <v>0</v>
      </c>
      <c r="R5048" s="234"/>
    </row>
    <row r="5049" spans="2:18" x14ac:dyDescent="0.25">
      <c r="B5049" s="232">
        <v>5044</v>
      </c>
      <c r="C5049" s="406">
        <v>45584</v>
      </c>
      <c r="D5049" s="195" t="s">
        <v>254</v>
      </c>
      <c r="E5049" s="196" t="s">
        <v>159</v>
      </c>
      <c r="F5049" s="196" t="s">
        <v>7</v>
      </c>
      <c r="G5049" s="196" t="s">
        <v>159</v>
      </c>
      <c r="H5049" s="196">
        <v>10</v>
      </c>
      <c r="I5049" s="196" t="s">
        <v>66</v>
      </c>
      <c r="J5049" s="196">
        <v>7</v>
      </c>
      <c r="K5049" s="448"/>
      <c r="L5049" s="196"/>
      <c r="M5049" s="196"/>
      <c r="N5049" s="216">
        <v>0</v>
      </c>
      <c r="O5049" s="216">
        <v>0</v>
      </c>
      <c r="P5049" s="216">
        <v>70</v>
      </c>
      <c r="Q5049" s="335">
        <v>0</v>
      </c>
      <c r="R5049" s="234"/>
    </row>
    <row r="5050" spans="2:18" x14ac:dyDescent="0.25">
      <c r="B5050" s="232">
        <v>5045</v>
      </c>
      <c r="C5050" s="406">
        <v>45584</v>
      </c>
      <c r="D5050" s="278" t="s">
        <v>352</v>
      </c>
      <c r="E5050" s="196" t="s">
        <v>176</v>
      </c>
      <c r="F5050" s="196" t="s">
        <v>7</v>
      </c>
      <c r="G5050" s="196" t="s">
        <v>209</v>
      </c>
      <c r="H5050" s="196">
        <v>7</v>
      </c>
      <c r="I5050" s="196"/>
      <c r="J5050" s="196"/>
      <c r="K5050" s="448"/>
      <c r="L5050" s="196"/>
      <c r="M5050" s="196"/>
      <c r="N5050" s="216">
        <v>0</v>
      </c>
      <c r="O5050" s="216">
        <v>0</v>
      </c>
      <c r="P5050" s="216">
        <v>0</v>
      </c>
      <c r="Q5050" s="335">
        <v>0</v>
      </c>
      <c r="R5050" s="234"/>
    </row>
    <row r="5051" spans="2:18" x14ac:dyDescent="0.25">
      <c r="B5051" s="232">
        <v>5046</v>
      </c>
      <c r="C5051" s="406">
        <v>45584</v>
      </c>
      <c r="D5051" s="195" t="s">
        <v>175</v>
      </c>
      <c r="E5051" s="196" t="s">
        <v>176</v>
      </c>
      <c r="F5051" s="196" t="s">
        <v>7</v>
      </c>
      <c r="G5051" s="196" t="s">
        <v>209</v>
      </c>
      <c r="H5051" s="196">
        <v>7</v>
      </c>
      <c r="I5051" s="196"/>
      <c r="J5051" s="196"/>
      <c r="K5051" s="448"/>
      <c r="L5051" s="196"/>
      <c r="M5051" s="196"/>
      <c r="N5051" s="216">
        <v>0</v>
      </c>
      <c r="O5051" s="216">
        <v>0</v>
      </c>
      <c r="P5051" s="216">
        <v>0</v>
      </c>
      <c r="Q5051" s="335">
        <v>0</v>
      </c>
      <c r="R5051" s="234"/>
    </row>
    <row r="5052" spans="2:18" x14ac:dyDescent="0.25">
      <c r="B5052" s="232">
        <v>5047</v>
      </c>
      <c r="C5052" s="406">
        <v>45584</v>
      </c>
      <c r="D5052" s="278" t="s">
        <v>171</v>
      </c>
      <c r="E5052" s="196" t="s">
        <v>159</v>
      </c>
      <c r="F5052" s="196" t="s">
        <v>7</v>
      </c>
      <c r="G5052" s="196" t="s">
        <v>159</v>
      </c>
      <c r="H5052" s="196">
        <v>11.2</v>
      </c>
      <c r="I5052" s="196"/>
      <c r="J5052" s="196"/>
      <c r="K5052" s="448"/>
      <c r="L5052" s="196"/>
      <c r="M5052" s="196"/>
      <c r="N5052" s="216">
        <v>0</v>
      </c>
      <c r="O5052" s="216">
        <v>0</v>
      </c>
      <c r="P5052" s="216">
        <v>0</v>
      </c>
      <c r="Q5052" s="335">
        <v>0</v>
      </c>
      <c r="R5052" s="234"/>
    </row>
    <row r="5053" spans="2:18" x14ac:dyDescent="0.25">
      <c r="B5053" s="232">
        <v>5048</v>
      </c>
      <c r="C5053" s="406">
        <v>45584</v>
      </c>
      <c r="D5053" s="195" t="s">
        <v>150</v>
      </c>
      <c r="E5053" s="196" t="s">
        <v>92</v>
      </c>
      <c r="F5053" s="196" t="s">
        <v>63</v>
      </c>
      <c r="G5053" s="196" t="s">
        <v>210</v>
      </c>
      <c r="H5053" s="196">
        <v>4.1500000000000004</v>
      </c>
      <c r="I5053" s="196" t="s">
        <v>215</v>
      </c>
      <c r="J5053" s="196">
        <v>22</v>
      </c>
      <c r="K5053" s="448"/>
      <c r="L5053" s="196"/>
      <c r="M5053" s="196"/>
      <c r="N5053" s="216">
        <v>0</v>
      </c>
      <c r="O5053" s="216">
        <v>104.995</v>
      </c>
      <c r="P5053" s="216">
        <v>0</v>
      </c>
      <c r="Q5053" s="335">
        <v>0</v>
      </c>
      <c r="R5053" s="234"/>
    </row>
    <row r="5054" spans="2:18" x14ac:dyDescent="0.25">
      <c r="B5054" s="232">
        <v>5049</v>
      </c>
      <c r="C5054" s="406">
        <v>45584</v>
      </c>
      <c r="D5054" s="278" t="s">
        <v>148</v>
      </c>
      <c r="E5054" s="196" t="s">
        <v>92</v>
      </c>
      <c r="F5054" s="196" t="s">
        <v>63</v>
      </c>
      <c r="G5054" s="196" t="s">
        <v>210</v>
      </c>
      <c r="H5054" s="196">
        <v>4.1500000000000004</v>
      </c>
      <c r="I5054" s="196" t="s">
        <v>215</v>
      </c>
      <c r="J5054" s="196">
        <v>22</v>
      </c>
      <c r="K5054" s="448"/>
      <c r="L5054" s="196"/>
      <c r="M5054" s="196"/>
      <c r="N5054" s="216">
        <v>0</v>
      </c>
      <c r="O5054" s="216">
        <v>104.995</v>
      </c>
      <c r="P5054" s="216">
        <v>0</v>
      </c>
      <c r="Q5054" s="335">
        <v>0</v>
      </c>
      <c r="R5054" s="234"/>
    </row>
    <row r="5055" spans="2:18" x14ac:dyDescent="0.25">
      <c r="B5055" s="232">
        <v>5050</v>
      </c>
      <c r="C5055" s="406">
        <v>45584</v>
      </c>
      <c r="D5055" s="195" t="s">
        <v>177</v>
      </c>
      <c r="E5055" s="196" t="s">
        <v>159</v>
      </c>
      <c r="F5055" s="196" t="s">
        <v>8</v>
      </c>
      <c r="G5055" s="196" t="s">
        <v>159</v>
      </c>
      <c r="H5055" s="196">
        <v>11.6</v>
      </c>
      <c r="I5055" s="196" t="s">
        <v>66</v>
      </c>
      <c r="J5055" s="196">
        <v>6</v>
      </c>
      <c r="K5055" s="448"/>
      <c r="L5055" s="196"/>
      <c r="M5055" s="196"/>
      <c r="N5055" s="216">
        <v>0</v>
      </c>
      <c r="O5055" s="216">
        <v>0</v>
      </c>
      <c r="P5055" s="216">
        <v>69.599999999999994</v>
      </c>
      <c r="Q5055" s="335">
        <v>0</v>
      </c>
      <c r="R5055" s="234"/>
    </row>
    <row r="5056" spans="2:18" x14ac:dyDescent="0.25">
      <c r="B5056" s="232">
        <v>5051</v>
      </c>
      <c r="C5056" s="406">
        <v>45584</v>
      </c>
      <c r="D5056" s="278" t="s">
        <v>139</v>
      </c>
      <c r="E5056" s="196" t="s">
        <v>92</v>
      </c>
      <c r="F5056" s="196" t="s">
        <v>2</v>
      </c>
      <c r="G5056" s="196" t="s">
        <v>209</v>
      </c>
      <c r="H5056" s="196">
        <v>7</v>
      </c>
      <c r="I5056" s="196" t="s">
        <v>214</v>
      </c>
      <c r="J5056" s="196">
        <v>45</v>
      </c>
      <c r="K5056" s="448"/>
      <c r="L5056" s="196"/>
      <c r="M5056" s="196"/>
      <c r="N5056" s="216">
        <v>315</v>
      </c>
      <c r="O5056" s="216">
        <v>0</v>
      </c>
      <c r="P5056" s="216">
        <v>0</v>
      </c>
      <c r="Q5056" s="335">
        <v>0</v>
      </c>
      <c r="R5056" s="234"/>
    </row>
    <row r="5057" spans="2:18" x14ac:dyDescent="0.25">
      <c r="B5057" s="232">
        <v>5052</v>
      </c>
      <c r="C5057" s="406">
        <v>45584</v>
      </c>
      <c r="D5057" s="195" t="s">
        <v>140</v>
      </c>
      <c r="E5057" s="196" t="s">
        <v>92</v>
      </c>
      <c r="F5057" s="196" t="s">
        <v>2</v>
      </c>
      <c r="G5057" s="196" t="s">
        <v>209</v>
      </c>
      <c r="H5057" s="196">
        <v>7</v>
      </c>
      <c r="I5057" s="196" t="s">
        <v>214</v>
      </c>
      <c r="J5057" s="196">
        <v>40</v>
      </c>
      <c r="K5057" s="448"/>
      <c r="L5057" s="196"/>
      <c r="M5057" s="196"/>
      <c r="N5057" s="216">
        <v>280</v>
      </c>
      <c r="O5057" s="216">
        <v>0</v>
      </c>
      <c r="P5057" s="216">
        <v>0</v>
      </c>
      <c r="Q5057" s="335">
        <v>0</v>
      </c>
      <c r="R5057" s="234"/>
    </row>
    <row r="5058" spans="2:18" x14ac:dyDescent="0.25">
      <c r="B5058" s="232">
        <v>5053</v>
      </c>
      <c r="C5058" s="406">
        <v>45584</v>
      </c>
      <c r="D5058" s="278" t="s">
        <v>141</v>
      </c>
      <c r="E5058" s="196" t="s">
        <v>92</v>
      </c>
      <c r="F5058" s="196" t="s">
        <v>2</v>
      </c>
      <c r="G5058" s="196" t="s">
        <v>209</v>
      </c>
      <c r="H5058" s="196">
        <v>7</v>
      </c>
      <c r="I5058" s="196"/>
      <c r="J5058" s="196">
        <v>0</v>
      </c>
      <c r="K5058" s="448"/>
      <c r="L5058" s="196"/>
      <c r="M5058" s="196"/>
      <c r="N5058" s="216">
        <v>0</v>
      </c>
      <c r="O5058" s="216">
        <v>0</v>
      </c>
      <c r="P5058" s="216">
        <v>0</v>
      </c>
      <c r="Q5058" s="335">
        <v>0</v>
      </c>
      <c r="R5058" s="234"/>
    </row>
    <row r="5059" spans="2:18" x14ac:dyDescent="0.25">
      <c r="B5059" s="232">
        <v>5054</v>
      </c>
      <c r="C5059" s="406">
        <v>45584</v>
      </c>
      <c r="D5059" s="195" t="s">
        <v>252</v>
      </c>
      <c r="E5059" s="196" t="s">
        <v>92</v>
      </c>
      <c r="F5059" s="196" t="s">
        <v>2</v>
      </c>
      <c r="G5059" s="196" t="s">
        <v>209</v>
      </c>
      <c r="H5059" s="196">
        <v>7</v>
      </c>
      <c r="I5059" s="196" t="s">
        <v>214</v>
      </c>
      <c r="J5059" s="196">
        <v>33</v>
      </c>
      <c r="K5059" s="448"/>
      <c r="L5059" s="196"/>
      <c r="M5059" s="196"/>
      <c r="N5059" s="216">
        <v>231</v>
      </c>
      <c r="O5059" s="216">
        <v>0</v>
      </c>
      <c r="P5059" s="216">
        <v>0</v>
      </c>
      <c r="Q5059" s="335">
        <v>0</v>
      </c>
      <c r="R5059" s="234"/>
    </row>
    <row r="5060" spans="2:18" x14ac:dyDescent="0.25">
      <c r="B5060" s="232">
        <v>5055</v>
      </c>
      <c r="C5060" s="406">
        <v>45584</v>
      </c>
      <c r="D5060" s="278" t="s">
        <v>259</v>
      </c>
      <c r="E5060" s="196" t="s">
        <v>92</v>
      </c>
      <c r="F5060" s="196" t="s">
        <v>2</v>
      </c>
      <c r="G5060" s="196" t="s">
        <v>209</v>
      </c>
      <c r="H5060" s="196">
        <v>7</v>
      </c>
      <c r="I5060" s="196" t="s">
        <v>214</v>
      </c>
      <c r="J5060" s="196">
        <v>33</v>
      </c>
      <c r="K5060" s="448"/>
      <c r="L5060" s="196"/>
      <c r="M5060" s="196"/>
      <c r="N5060" s="216">
        <v>231</v>
      </c>
      <c r="O5060" s="216">
        <v>0</v>
      </c>
      <c r="P5060" s="216">
        <v>0</v>
      </c>
      <c r="Q5060" s="335">
        <v>0</v>
      </c>
      <c r="R5060" s="234"/>
    </row>
    <row r="5061" spans="2:18" x14ac:dyDescent="0.25">
      <c r="B5061" s="232">
        <v>5056</v>
      </c>
      <c r="C5061" s="406">
        <v>45584</v>
      </c>
      <c r="D5061" s="195" t="s">
        <v>260</v>
      </c>
      <c r="E5061" s="196" t="s">
        <v>92</v>
      </c>
      <c r="F5061" s="196" t="s">
        <v>2</v>
      </c>
      <c r="G5061" s="196" t="s">
        <v>209</v>
      </c>
      <c r="H5061" s="196">
        <v>7</v>
      </c>
      <c r="I5061" s="196" t="s">
        <v>214</v>
      </c>
      <c r="J5061" s="196">
        <v>34</v>
      </c>
      <c r="K5061" s="448"/>
      <c r="L5061" s="196"/>
      <c r="M5061" s="196"/>
      <c r="N5061" s="216">
        <v>238</v>
      </c>
      <c r="O5061" s="216">
        <v>0</v>
      </c>
      <c r="P5061" s="216">
        <v>0</v>
      </c>
      <c r="Q5061" s="335">
        <v>0</v>
      </c>
      <c r="R5061" s="234"/>
    </row>
    <row r="5062" spans="2:18" x14ac:dyDescent="0.25">
      <c r="B5062" s="232">
        <v>5057</v>
      </c>
      <c r="C5062" s="406">
        <v>45584</v>
      </c>
      <c r="D5062" s="278" t="s">
        <v>507</v>
      </c>
      <c r="E5062" s="196" t="s">
        <v>92</v>
      </c>
      <c r="F5062" s="196" t="s">
        <v>504</v>
      </c>
      <c r="G5062" s="196" t="s">
        <v>210</v>
      </c>
      <c r="H5062" s="196">
        <v>4.1500000000000004</v>
      </c>
      <c r="I5062" s="196" t="s">
        <v>215</v>
      </c>
      <c r="J5062" s="196">
        <v>34</v>
      </c>
      <c r="K5062" s="448"/>
      <c r="L5062" s="196"/>
      <c r="M5062" s="196"/>
      <c r="N5062" s="216">
        <v>0</v>
      </c>
      <c r="O5062" s="216">
        <v>162.26500000000001</v>
      </c>
      <c r="P5062" s="216">
        <v>0</v>
      </c>
      <c r="Q5062" s="335">
        <v>0</v>
      </c>
      <c r="R5062" s="234"/>
    </row>
    <row r="5063" spans="2:18" x14ac:dyDescent="0.25">
      <c r="B5063" s="232">
        <v>5058</v>
      </c>
      <c r="C5063" s="406">
        <v>45584</v>
      </c>
      <c r="D5063" s="195" t="s">
        <v>379</v>
      </c>
      <c r="E5063" s="196" t="s">
        <v>269</v>
      </c>
      <c r="F5063" s="196" t="s">
        <v>381</v>
      </c>
      <c r="G5063" s="196" t="s">
        <v>210</v>
      </c>
      <c r="H5063" s="196">
        <v>4.1500000000000004</v>
      </c>
      <c r="I5063" s="196" t="s">
        <v>214</v>
      </c>
      <c r="J5063" s="196">
        <v>30</v>
      </c>
      <c r="K5063" s="448"/>
      <c r="L5063" s="196"/>
      <c r="M5063" s="196"/>
      <c r="N5063" s="216">
        <v>124.50000000000001</v>
      </c>
      <c r="O5063" s="216">
        <v>0</v>
      </c>
      <c r="P5063" s="216">
        <v>0</v>
      </c>
      <c r="Q5063" s="335">
        <v>0</v>
      </c>
      <c r="R5063" s="234"/>
    </row>
    <row r="5064" spans="2:18" x14ac:dyDescent="0.25">
      <c r="B5064" s="232">
        <v>5059</v>
      </c>
      <c r="C5064" s="406">
        <v>45584</v>
      </c>
      <c r="D5064" s="278" t="s">
        <v>380</v>
      </c>
      <c r="E5064" s="196" t="s">
        <v>269</v>
      </c>
      <c r="F5064" s="196" t="s">
        <v>381</v>
      </c>
      <c r="G5064" s="196" t="s">
        <v>210</v>
      </c>
      <c r="H5064" s="196">
        <v>4.1500000000000004</v>
      </c>
      <c r="I5064" s="196" t="s">
        <v>214</v>
      </c>
      <c r="J5064" s="196">
        <v>27</v>
      </c>
      <c r="K5064" s="448"/>
      <c r="L5064" s="196"/>
      <c r="M5064" s="196"/>
      <c r="N5064" s="216">
        <v>112.05000000000001</v>
      </c>
      <c r="O5064" s="216">
        <v>0</v>
      </c>
      <c r="P5064" s="216">
        <v>0</v>
      </c>
      <c r="Q5064" s="335">
        <v>0</v>
      </c>
      <c r="R5064" s="234"/>
    </row>
    <row r="5065" spans="2:18" x14ac:dyDescent="0.25">
      <c r="B5065" s="232">
        <v>5060</v>
      </c>
      <c r="C5065" s="406">
        <v>45584</v>
      </c>
      <c r="D5065" s="195" t="s">
        <v>489</v>
      </c>
      <c r="E5065" s="196" t="s">
        <v>269</v>
      </c>
      <c r="F5065" s="196" t="s">
        <v>381</v>
      </c>
      <c r="G5065" s="196" t="s">
        <v>210</v>
      </c>
      <c r="H5065" s="196">
        <v>4.1500000000000004</v>
      </c>
      <c r="I5065" s="196" t="s">
        <v>214</v>
      </c>
      <c r="J5065" s="196">
        <v>33</v>
      </c>
      <c r="K5065" s="448"/>
      <c r="L5065" s="196"/>
      <c r="M5065" s="196"/>
      <c r="N5065" s="216">
        <v>136.95000000000002</v>
      </c>
      <c r="O5065" s="216">
        <v>0</v>
      </c>
      <c r="P5065" s="216">
        <v>0</v>
      </c>
      <c r="Q5065" s="335">
        <v>0</v>
      </c>
      <c r="R5065" s="234"/>
    </row>
    <row r="5066" spans="2:18" x14ac:dyDescent="0.25">
      <c r="B5066" s="232">
        <v>5061</v>
      </c>
      <c r="C5066" s="406">
        <v>45584</v>
      </c>
      <c r="D5066" s="278" t="s">
        <v>96</v>
      </c>
      <c r="E5066" s="196" t="s">
        <v>159</v>
      </c>
      <c r="F5066" s="196" t="s">
        <v>1</v>
      </c>
      <c r="G5066" s="196" t="s">
        <v>159</v>
      </c>
      <c r="H5066" s="196">
        <v>11.8</v>
      </c>
      <c r="I5066" s="196" t="s">
        <v>66</v>
      </c>
      <c r="J5066" s="196">
        <v>4</v>
      </c>
      <c r="K5066" s="448"/>
      <c r="L5066" s="196"/>
      <c r="M5066" s="196"/>
      <c r="N5066" s="216">
        <v>0</v>
      </c>
      <c r="O5066" s="216">
        <v>0</v>
      </c>
      <c r="P5066" s="216">
        <v>47.2</v>
      </c>
      <c r="Q5066" s="335">
        <v>0</v>
      </c>
      <c r="R5066" s="234"/>
    </row>
    <row r="5067" spans="2:18" x14ac:dyDescent="0.25">
      <c r="B5067" s="232">
        <v>5062</v>
      </c>
      <c r="C5067" s="406">
        <v>45584</v>
      </c>
      <c r="D5067" s="195" t="s">
        <v>128</v>
      </c>
      <c r="E5067" s="196" t="s">
        <v>159</v>
      </c>
      <c r="F5067" s="196" t="s">
        <v>1</v>
      </c>
      <c r="G5067" s="196" t="s">
        <v>159</v>
      </c>
      <c r="H5067" s="196">
        <v>11.8</v>
      </c>
      <c r="I5067" s="196" t="s">
        <v>66</v>
      </c>
      <c r="J5067" s="196">
        <v>4</v>
      </c>
      <c r="K5067" s="448"/>
      <c r="L5067" s="196"/>
      <c r="M5067" s="196"/>
      <c r="N5067" s="216">
        <v>0</v>
      </c>
      <c r="O5067" s="216">
        <v>0</v>
      </c>
      <c r="P5067" s="216">
        <v>47.2</v>
      </c>
      <c r="Q5067" s="335">
        <v>0</v>
      </c>
      <c r="R5067" s="234"/>
    </row>
    <row r="5068" spans="2:18" x14ac:dyDescent="0.25">
      <c r="B5068" s="232">
        <v>5063</v>
      </c>
      <c r="C5068" s="406">
        <v>45584</v>
      </c>
      <c r="D5068" s="278" t="s">
        <v>467</v>
      </c>
      <c r="E5068" s="196" t="s">
        <v>159</v>
      </c>
      <c r="F5068" s="196" t="s">
        <v>63</v>
      </c>
      <c r="G5068" s="196" t="s">
        <v>159</v>
      </c>
      <c r="H5068" s="196">
        <v>13</v>
      </c>
      <c r="I5068" s="196" t="s">
        <v>66</v>
      </c>
      <c r="J5068" s="196">
        <v>4</v>
      </c>
      <c r="K5068" s="448"/>
      <c r="L5068" s="196"/>
      <c r="M5068" s="196"/>
      <c r="N5068" s="216">
        <v>0</v>
      </c>
      <c r="O5068" s="216">
        <v>0</v>
      </c>
      <c r="P5068" s="216">
        <v>52</v>
      </c>
      <c r="Q5068" s="335">
        <v>0</v>
      </c>
      <c r="R5068" s="234"/>
    </row>
    <row r="5069" spans="2:18" x14ac:dyDescent="0.25">
      <c r="B5069" s="232">
        <v>5064</v>
      </c>
      <c r="C5069" s="406">
        <v>45585</v>
      </c>
      <c r="D5069" s="195" t="s">
        <v>474</v>
      </c>
      <c r="E5069" s="196" t="s">
        <v>92</v>
      </c>
      <c r="F5069" s="196" t="s">
        <v>470</v>
      </c>
      <c r="G5069" s="196" t="s">
        <v>210</v>
      </c>
      <c r="H5069" s="196">
        <v>4.2</v>
      </c>
      <c r="I5069" s="196" t="s">
        <v>215</v>
      </c>
      <c r="J5069" s="196">
        <v>26</v>
      </c>
      <c r="K5069" s="448"/>
      <c r="L5069" s="196"/>
      <c r="M5069" s="196"/>
      <c r="N5069" s="216">
        <v>0</v>
      </c>
      <c r="O5069" s="216">
        <v>125.58</v>
      </c>
      <c r="P5069" s="216">
        <v>0</v>
      </c>
      <c r="Q5069" s="335">
        <v>0</v>
      </c>
      <c r="R5069" s="234"/>
    </row>
    <row r="5070" spans="2:18" x14ac:dyDescent="0.25">
      <c r="B5070" s="232">
        <v>5065</v>
      </c>
      <c r="C5070" s="406">
        <v>45585</v>
      </c>
      <c r="D5070" s="278" t="s">
        <v>475</v>
      </c>
      <c r="E5070" s="196" t="s">
        <v>92</v>
      </c>
      <c r="F5070" s="196" t="s">
        <v>470</v>
      </c>
      <c r="G5070" s="196" t="s">
        <v>210</v>
      </c>
      <c r="H5070" s="196">
        <v>4.2</v>
      </c>
      <c r="I5070" s="196" t="s">
        <v>215</v>
      </c>
      <c r="J5070" s="196">
        <v>25</v>
      </c>
      <c r="K5070" s="448"/>
      <c r="L5070" s="196"/>
      <c r="M5070" s="196"/>
      <c r="N5070" s="216">
        <v>0</v>
      </c>
      <c r="O5070" s="216">
        <v>120.74999999999999</v>
      </c>
      <c r="P5070" s="216">
        <v>0</v>
      </c>
      <c r="Q5070" s="335">
        <v>0</v>
      </c>
      <c r="R5070" s="234"/>
    </row>
    <row r="5071" spans="2:18" x14ac:dyDescent="0.25">
      <c r="B5071" s="232">
        <v>5066</v>
      </c>
      <c r="C5071" s="406">
        <v>45585</v>
      </c>
      <c r="D5071" s="195" t="s">
        <v>476</v>
      </c>
      <c r="E5071" s="196" t="s">
        <v>92</v>
      </c>
      <c r="F5071" s="196" t="s">
        <v>470</v>
      </c>
      <c r="G5071" s="196" t="s">
        <v>210</v>
      </c>
      <c r="H5071" s="196">
        <v>4.2</v>
      </c>
      <c r="I5071" s="196" t="s">
        <v>215</v>
      </c>
      <c r="J5071" s="196">
        <v>18</v>
      </c>
      <c r="K5071" s="448"/>
      <c r="L5071" s="196"/>
      <c r="M5071" s="196"/>
      <c r="N5071" s="216">
        <v>0</v>
      </c>
      <c r="O5071" s="216">
        <v>86.94</v>
      </c>
      <c r="P5071" s="216">
        <v>0</v>
      </c>
      <c r="Q5071" s="335">
        <v>0</v>
      </c>
      <c r="R5071" s="234"/>
    </row>
    <row r="5072" spans="2:18" x14ac:dyDescent="0.25">
      <c r="B5072" s="232">
        <v>5067</v>
      </c>
      <c r="C5072" s="406">
        <v>45585</v>
      </c>
      <c r="D5072" s="278" t="s">
        <v>477</v>
      </c>
      <c r="E5072" s="196" t="s">
        <v>92</v>
      </c>
      <c r="F5072" s="196" t="s">
        <v>470</v>
      </c>
      <c r="G5072" s="196" t="s">
        <v>210</v>
      </c>
      <c r="H5072" s="196">
        <v>4.2</v>
      </c>
      <c r="I5072" s="196" t="s">
        <v>215</v>
      </c>
      <c r="J5072" s="196">
        <v>26</v>
      </c>
      <c r="K5072" s="448"/>
      <c r="L5072" s="196"/>
      <c r="M5072" s="196"/>
      <c r="N5072" s="216">
        <v>0</v>
      </c>
      <c r="O5072" s="216">
        <v>125.58</v>
      </c>
      <c r="P5072" s="216">
        <v>0</v>
      </c>
      <c r="Q5072" s="335">
        <v>0</v>
      </c>
      <c r="R5072" s="234"/>
    </row>
    <row r="5073" spans="2:18" x14ac:dyDescent="0.25">
      <c r="B5073" s="232">
        <v>5068</v>
      </c>
      <c r="C5073" s="406">
        <v>45585</v>
      </c>
      <c r="D5073" s="195" t="s">
        <v>116</v>
      </c>
      <c r="E5073" s="196" t="s">
        <v>92</v>
      </c>
      <c r="F5073" s="196" t="s">
        <v>1</v>
      </c>
      <c r="G5073" s="196" t="s">
        <v>209</v>
      </c>
      <c r="H5073" s="196">
        <v>6.65</v>
      </c>
      <c r="I5073" s="196" t="s">
        <v>284</v>
      </c>
      <c r="J5073" s="196">
        <v>10</v>
      </c>
      <c r="K5073" s="448">
        <v>712375</v>
      </c>
      <c r="L5073" s="196"/>
      <c r="M5073" s="196" t="s">
        <v>533</v>
      </c>
      <c r="N5073" s="216">
        <f t="shared" ref="N5073" si="345">IF(I5073=$N$5,J5073*H5073,0)</f>
        <v>0</v>
      </c>
      <c r="O5073" s="216">
        <f t="shared" ref="O5073" si="346">IF(I5073=$O$5,J5073*H5073,0)*1.15</f>
        <v>0</v>
      </c>
      <c r="P5073" s="216">
        <f t="shared" ref="P5073" si="347">IF(I5073=$P$5,J5073*H5073,0)</f>
        <v>0</v>
      </c>
      <c r="Q5073" s="335">
        <f t="shared" ref="Q5073" si="348">IF(I5073=$Q$5,J5073*H5073,0)</f>
        <v>0</v>
      </c>
      <c r="R5073" s="234"/>
    </row>
    <row r="5074" spans="2:18" x14ac:dyDescent="0.25">
      <c r="B5074" s="232">
        <v>5069</v>
      </c>
      <c r="C5074" s="406">
        <v>45585</v>
      </c>
      <c r="D5074" s="278" t="s">
        <v>94</v>
      </c>
      <c r="E5074" s="196" t="s">
        <v>92</v>
      </c>
      <c r="F5074" s="196" t="s">
        <v>1</v>
      </c>
      <c r="G5074" s="196" t="s">
        <v>209</v>
      </c>
      <c r="H5074" s="196">
        <v>6.65</v>
      </c>
      <c r="I5074" s="196" t="s">
        <v>215</v>
      </c>
      <c r="J5074" s="196">
        <v>18</v>
      </c>
      <c r="K5074" s="448"/>
      <c r="L5074" s="196" t="s">
        <v>276</v>
      </c>
      <c r="M5074" s="196"/>
      <c r="N5074" s="216">
        <v>0</v>
      </c>
      <c r="O5074" s="216">
        <v>137.655</v>
      </c>
      <c r="P5074" s="216">
        <v>0</v>
      </c>
      <c r="Q5074" s="335">
        <v>0</v>
      </c>
      <c r="R5074" s="234"/>
    </row>
    <row r="5075" spans="2:18" x14ac:dyDescent="0.25">
      <c r="B5075" s="232">
        <v>5070</v>
      </c>
      <c r="C5075" s="406">
        <v>45585</v>
      </c>
      <c r="D5075" s="195" t="s">
        <v>91</v>
      </c>
      <c r="E5075" s="196" t="s">
        <v>92</v>
      </c>
      <c r="F5075" s="196" t="s">
        <v>1</v>
      </c>
      <c r="G5075" s="196" t="s">
        <v>209</v>
      </c>
      <c r="H5075" s="196">
        <v>6.65</v>
      </c>
      <c r="I5075" s="196" t="s">
        <v>247</v>
      </c>
      <c r="J5075" s="196">
        <v>7</v>
      </c>
      <c r="K5075" s="448">
        <v>712375</v>
      </c>
      <c r="L5075" s="196"/>
      <c r="M5075" s="196" t="s">
        <v>533</v>
      </c>
      <c r="N5075" s="216">
        <f t="shared" ref="N5075" si="349">IF(I5075=$N$5,J5075*H5075,0)</f>
        <v>0</v>
      </c>
      <c r="O5075" s="216">
        <f t="shared" ref="O5075" si="350">IF(I5075=$O$5,J5075*H5075,0)*1.15</f>
        <v>0</v>
      </c>
      <c r="P5075" s="216">
        <f t="shared" ref="P5075" si="351">IF(I5075=$P$5,J5075*H5075,0)</f>
        <v>0</v>
      </c>
      <c r="Q5075" s="335">
        <f t="shared" ref="Q5075" si="352">IF(I5075=$Q$5,J5075*H5075,0)</f>
        <v>46.550000000000004</v>
      </c>
      <c r="R5075" s="234"/>
    </row>
    <row r="5076" spans="2:18" x14ac:dyDescent="0.25">
      <c r="B5076" s="232">
        <v>5071</v>
      </c>
      <c r="C5076" s="406">
        <v>45585</v>
      </c>
      <c r="D5076" s="278" t="s">
        <v>154</v>
      </c>
      <c r="E5076" s="196" t="s">
        <v>92</v>
      </c>
      <c r="F5076" s="196" t="s">
        <v>62</v>
      </c>
      <c r="G5076" s="196" t="s">
        <v>210</v>
      </c>
      <c r="H5076" s="196">
        <v>4.1500000000000004</v>
      </c>
      <c r="I5076" s="196" t="s">
        <v>215</v>
      </c>
      <c r="J5076" s="196">
        <v>38</v>
      </c>
      <c r="K5076" s="448"/>
      <c r="L5076" s="196"/>
      <c r="M5076" s="196"/>
      <c r="N5076" s="216">
        <v>0</v>
      </c>
      <c r="O5076" s="216">
        <v>181.35500000000002</v>
      </c>
      <c r="P5076" s="216">
        <v>0</v>
      </c>
      <c r="Q5076" s="335">
        <v>0</v>
      </c>
      <c r="R5076" s="234"/>
    </row>
    <row r="5077" spans="2:18" x14ac:dyDescent="0.25">
      <c r="B5077" s="232">
        <v>5072</v>
      </c>
      <c r="C5077" s="406">
        <v>45585</v>
      </c>
      <c r="D5077" s="278" t="s">
        <v>426</v>
      </c>
      <c r="E5077" s="196" t="s">
        <v>159</v>
      </c>
      <c r="F5077" s="196" t="s">
        <v>381</v>
      </c>
      <c r="G5077" s="196" t="s">
        <v>159</v>
      </c>
      <c r="H5077" s="196">
        <v>10</v>
      </c>
      <c r="I5077" s="196" t="s">
        <v>66</v>
      </c>
      <c r="J5077" s="196">
        <v>4</v>
      </c>
      <c r="K5077" s="448"/>
      <c r="L5077" s="196"/>
      <c r="M5077" s="196"/>
      <c r="N5077" s="216">
        <v>0</v>
      </c>
      <c r="O5077" s="216">
        <v>0</v>
      </c>
      <c r="P5077" s="216">
        <v>40</v>
      </c>
      <c r="Q5077" s="335">
        <v>0</v>
      </c>
      <c r="R5077" s="234"/>
    </row>
    <row r="5078" spans="2:18" x14ac:dyDescent="0.25">
      <c r="B5078" s="232">
        <v>5073</v>
      </c>
      <c r="C5078" s="406">
        <v>45585</v>
      </c>
      <c r="D5078" s="195" t="s">
        <v>277</v>
      </c>
      <c r="E5078" s="196" t="s">
        <v>176</v>
      </c>
      <c r="F5078" s="196" t="s">
        <v>7</v>
      </c>
      <c r="G5078" s="196" t="s">
        <v>209</v>
      </c>
      <c r="H5078" s="196">
        <v>7</v>
      </c>
      <c r="I5078" s="196" t="s">
        <v>214</v>
      </c>
      <c r="J5078" s="196">
        <v>40</v>
      </c>
      <c r="K5078" s="448"/>
      <c r="L5078" s="196"/>
      <c r="M5078" s="196"/>
      <c r="N5078" s="216">
        <v>280</v>
      </c>
      <c r="O5078" s="216">
        <v>0</v>
      </c>
      <c r="P5078" s="216">
        <v>0</v>
      </c>
      <c r="Q5078" s="335">
        <v>0</v>
      </c>
      <c r="R5078" s="234"/>
    </row>
    <row r="5079" spans="2:18" x14ac:dyDescent="0.25">
      <c r="B5079" s="232">
        <v>5074</v>
      </c>
      <c r="C5079" s="406">
        <v>45585</v>
      </c>
      <c r="D5079" s="278" t="s">
        <v>261</v>
      </c>
      <c r="E5079" s="196" t="s">
        <v>269</v>
      </c>
      <c r="F5079" s="196" t="s">
        <v>7</v>
      </c>
      <c r="G5079" s="196" t="s">
        <v>210</v>
      </c>
      <c r="H5079" s="196">
        <v>5</v>
      </c>
      <c r="I5079" s="196"/>
      <c r="J5079" s="196">
        <v>0</v>
      </c>
      <c r="K5079" s="448"/>
      <c r="L5079" s="196"/>
      <c r="M5079" s="196"/>
      <c r="N5079" s="216">
        <v>0</v>
      </c>
      <c r="O5079" s="216">
        <v>0</v>
      </c>
      <c r="P5079" s="216">
        <v>0</v>
      </c>
      <c r="Q5079" s="335">
        <v>0</v>
      </c>
      <c r="R5079" s="234"/>
    </row>
    <row r="5080" spans="2:18" x14ac:dyDescent="0.25">
      <c r="B5080" s="232">
        <v>5075</v>
      </c>
      <c r="C5080" s="406">
        <v>45585</v>
      </c>
      <c r="D5080" s="195" t="s">
        <v>254</v>
      </c>
      <c r="E5080" s="196" t="s">
        <v>159</v>
      </c>
      <c r="F5080" s="196" t="s">
        <v>7</v>
      </c>
      <c r="G5080" s="196" t="s">
        <v>159</v>
      </c>
      <c r="H5080" s="196">
        <v>10</v>
      </c>
      <c r="I5080" s="196" t="s">
        <v>66</v>
      </c>
      <c r="J5080" s="196">
        <v>5</v>
      </c>
      <c r="K5080" s="448"/>
      <c r="L5080" s="196"/>
      <c r="M5080" s="196"/>
      <c r="N5080" s="216">
        <v>0</v>
      </c>
      <c r="O5080" s="216">
        <v>0</v>
      </c>
      <c r="P5080" s="216">
        <v>50</v>
      </c>
      <c r="Q5080" s="335">
        <v>0</v>
      </c>
      <c r="R5080" s="234"/>
    </row>
    <row r="5081" spans="2:18" x14ac:dyDescent="0.25">
      <c r="B5081" s="232">
        <v>5076</v>
      </c>
      <c r="C5081" s="406">
        <v>45585</v>
      </c>
      <c r="D5081" s="278" t="s">
        <v>352</v>
      </c>
      <c r="E5081" s="196" t="s">
        <v>176</v>
      </c>
      <c r="F5081" s="196" t="s">
        <v>7</v>
      </c>
      <c r="G5081" s="196" t="s">
        <v>209</v>
      </c>
      <c r="H5081" s="196">
        <v>7</v>
      </c>
      <c r="I5081" s="196"/>
      <c r="J5081" s="196"/>
      <c r="K5081" s="448"/>
      <c r="L5081" s="196"/>
      <c r="M5081" s="196"/>
      <c r="N5081" s="216">
        <v>0</v>
      </c>
      <c r="O5081" s="216">
        <v>0</v>
      </c>
      <c r="P5081" s="216">
        <v>0</v>
      </c>
      <c r="Q5081" s="335">
        <v>0</v>
      </c>
      <c r="R5081" s="234"/>
    </row>
    <row r="5082" spans="2:18" x14ac:dyDescent="0.25">
      <c r="B5082" s="232">
        <v>5077</v>
      </c>
      <c r="C5082" s="406">
        <v>45585</v>
      </c>
      <c r="D5082" s="195" t="s">
        <v>175</v>
      </c>
      <c r="E5082" s="196" t="s">
        <v>176</v>
      </c>
      <c r="F5082" s="196" t="s">
        <v>7</v>
      </c>
      <c r="G5082" s="196" t="s">
        <v>209</v>
      </c>
      <c r="H5082" s="196">
        <v>7</v>
      </c>
      <c r="I5082" s="196"/>
      <c r="J5082" s="196">
        <v>12</v>
      </c>
      <c r="K5082" s="448"/>
      <c r="L5082" s="196"/>
      <c r="M5082" s="196"/>
      <c r="N5082" s="216">
        <v>0</v>
      </c>
      <c r="O5082" s="216">
        <v>0</v>
      </c>
      <c r="P5082" s="216">
        <v>0</v>
      </c>
      <c r="Q5082" s="335">
        <v>0</v>
      </c>
      <c r="R5082" s="234"/>
    </row>
    <row r="5083" spans="2:18" x14ac:dyDescent="0.25">
      <c r="B5083" s="232">
        <v>5078</v>
      </c>
      <c r="C5083" s="406">
        <v>45585</v>
      </c>
      <c r="D5083" s="278" t="s">
        <v>171</v>
      </c>
      <c r="E5083" s="196" t="s">
        <v>159</v>
      </c>
      <c r="F5083" s="196" t="s">
        <v>7</v>
      </c>
      <c r="G5083" s="196" t="s">
        <v>159</v>
      </c>
      <c r="H5083" s="196">
        <v>11.2</v>
      </c>
      <c r="I5083" s="196"/>
      <c r="J5083" s="196">
        <v>0</v>
      </c>
      <c r="K5083" s="448"/>
      <c r="L5083" s="196"/>
      <c r="M5083" s="196"/>
      <c r="N5083" s="216">
        <v>0</v>
      </c>
      <c r="O5083" s="216">
        <v>0</v>
      </c>
      <c r="P5083" s="216">
        <v>0</v>
      </c>
      <c r="Q5083" s="335">
        <v>0</v>
      </c>
      <c r="R5083" s="234"/>
    </row>
    <row r="5084" spans="2:18" x14ac:dyDescent="0.25">
      <c r="B5084" s="232">
        <v>5079</v>
      </c>
      <c r="C5084" s="406">
        <v>45585</v>
      </c>
      <c r="D5084" s="195" t="s">
        <v>150</v>
      </c>
      <c r="E5084" s="196" t="s">
        <v>92</v>
      </c>
      <c r="F5084" s="196" t="s">
        <v>63</v>
      </c>
      <c r="G5084" s="196" t="s">
        <v>210</v>
      </c>
      <c r="H5084" s="196">
        <v>4.1500000000000004</v>
      </c>
      <c r="I5084" s="196" t="s">
        <v>215</v>
      </c>
      <c r="J5084" s="196">
        <v>23</v>
      </c>
      <c r="K5084" s="448"/>
      <c r="L5084" s="196"/>
      <c r="M5084" s="196"/>
      <c r="N5084" s="216">
        <v>0</v>
      </c>
      <c r="O5084" s="216">
        <v>109.7675</v>
      </c>
      <c r="P5084" s="216">
        <v>0</v>
      </c>
      <c r="Q5084" s="335">
        <v>0</v>
      </c>
      <c r="R5084" s="234"/>
    </row>
    <row r="5085" spans="2:18" x14ac:dyDescent="0.25">
      <c r="B5085" s="232">
        <v>5080</v>
      </c>
      <c r="C5085" s="406">
        <v>45585</v>
      </c>
      <c r="D5085" s="278" t="s">
        <v>148</v>
      </c>
      <c r="E5085" s="196" t="s">
        <v>92</v>
      </c>
      <c r="F5085" s="196" t="s">
        <v>63</v>
      </c>
      <c r="G5085" s="196" t="s">
        <v>210</v>
      </c>
      <c r="H5085" s="196">
        <v>4.1500000000000004</v>
      </c>
      <c r="I5085" s="196" t="s">
        <v>215</v>
      </c>
      <c r="J5085" s="196">
        <v>22</v>
      </c>
      <c r="K5085" s="448"/>
      <c r="L5085" s="196"/>
      <c r="M5085" s="196"/>
      <c r="N5085" s="216">
        <v>0</v>
      </c>
      <c r="O5085" s="216">
        <v>104.995</v>
      </c>
      <c r="P5085" s="216">
        <v>0</v>
      </c>
      <c r="Q5085" s="335">
        <v>0</v>
      </c>
      <c r="R5085" s="234"/>
    </row>
    <row r="5086" spans="2:18" x14ac:dyDescent="0.25">
      <c r="B5086" s="232">
        <v>5081</v>
      </c>
      <c r="C5086" s="406">
        <v>45585</v>
      </c>
      <c r="D5086" s="195" t="s">
        <v>177</v>
      </c>
      <c r="E5086" s="196" t="s">
        <v>159</v>
      </c>
      <c r="F5086" s="196" t="s">
        <v>8</v>
      </c>
      <c r="G5086" s="196" t="s">
        <v>159</v>
      </c>
      <c r="H5086" s="196">
        <v>11.6</v>
      </c>
      <c r="I5086" s="196" t="s">
        <v>66</v>
      </c>
      <c r="J5086" s="196">
        <v>5</v>
      </c>
      <c r="K5086" s="448"/>
      <c r="L5086" s="196"/>
      <c r="M5086" s="196"/>
      <c r="N5086" s="216">
        <v>0</v>
      </c>
      <c r="O5086" s="216">
        <v>0</v>
      </c>
      <c r="P5086" s="216">
        <v>58</v>
      </c>
      <c r="Q5086" s="335">
        <v>0</v>
      </c>
      <c r="R5086" s="234"/>
    </row>
    <row r="5087" spans="2:18" x14ac:dyDescent="0.25">
      <c r="B5087" s="232">
        <v>5082</v>
      </c>
      <c r="C5087" s="406">
        <v>45585</v>
      </c>
      <c r="D5087" s="278" t="s">
        <v>139</v>
      </c>
      <c r="E5087" s="196" t="s">
        <v>92</v>
      </c>
      <c r="F5087" s="196" t="s">
        <v>2</v>
      </c>
      <c r="G5087" s="196" t="s">
        <v>209</v>
      </c>
      <c r="H5087" s="196">
        <v>7</v>
      </c>
      <c r="I5087" s="196" t="s">
        <v>214</v>
      </c>
      <c r="J5087" s="196">
        <v>45</v>
      </c>
      <c r="K5087" s="448"/>
      <c r="L5087" s="196"/>
      <c r="M5087" s="196"/>
      <c r="N5087" s="216">
        <v>315</v>
      </c>
      <c r="O5087" s="216">
        <v>0</v>
      </c>
      <c r="P5087" s="216">
        <v>0</v>
      </c>
      <c r="Q5087" s="335">
        <v>0</v>
      </c>
      <c r="R5087" s="234"/>
    </row>
    <row r="5088" spans="2:18" x14ac:dyDescent="0.25">
      <c r="B5088" s="232">
        <v>5083</v>
      </c>
      <c r="C5088" s="406">
        <v>45585</v>
      </c>
      <c r="D5088" s="195" t="s">
        <v>140</v>
      </c>
      <c r="E5088" s="196" t="s">
        <v>92</v>
      </c>
      <c r="F5088" s="196" t="s">
        <v>2</v>
      </c>
      <c r="G5088" s="196" t="s">
        <v>209</v>
      </c>
      <c r="H5088" s="196">
        <v>7</v>
      </c>
      <c r="I5088" s="196" t="s">
        <v>214</v>
      </c>
      <c r="J5088" s="196">
        <v>45</v>
      </c>
      <c r="K5088" s="448"/>
      <c r="L5088" s="196"/>
      <c r="M5088" s="196"/>
      <c r="N5088" s="216">
        <v>315</v>
      </c>
      <c r="O5088" s="216">
        <v>0</v>
      </c>
      <c r="P5088" s="216">
        <v>0</v>
      </c>
      <c r="Q5088" s="335">
        <v>0</v>
      </c>
      <c r="R5088" s="234"/>
    </row>
    <row r="5089" spans="2:18" x14ac:dyDescent="0.25">
      <c r="B5089" s="232">
        <v>5084</v>
      </c>
      <c r="C5089" s="406">
        <v>45585</v>
      </c>
      <c r="D5089" s="278" t="s">
        <v>141</v>
      </c>
      <c r="E5089" s="196" t="s">
        <v>92</v>
      </c>
      <c r="F5089" s="196" t="s">
        <v>2</v>
      </c>
      <c r="G5089" s="196" t="s">
        <v>209</v>
      </c>
      <c r="H5089" s="196">
        <v>7</v>
      </c>
      <c r="I5089" s="196"/>
      <c r="J5089" s="196">
        <v>0</v>
      </c>
      <c r="K5089" s="448"/>
      <c r="L5089" s="196"/>
      <c r="M5089" s="196"/>
      <c r="N5089" s="216">
        <v>0</v>
      </c>
      <c r="O5089" s="216">
        <v>0</v>
      </c>
      <c r="P5089" s="216">
        <v>0</v>
      </c>
      <c r="Q5089" s="335">
        <v>0</v>
      </c>
      <c r="R5089" s="234"/>
    </row>
    <row r="5090" spans="2:18" x14ac:dyDescent="0.25">
      <c r="B5090" s="232">
        <v>5085</v>
      </c>
      <c r="C5090" s="406">
        <v>45585</v>
      </c>
      <c r="D5090" s="195" t="s">
        <v>252</v>
      </c>
      <c r="E5090" s="196" t="s">
        <v>92</v>
      </c>
      <c r="F5090" s="196" t="s">
        <v>2</v>
      </c>
      <c r="G5090" s="196" t="s">
        <v>209</v>
      </c>
      <c r="H5090" s="196">
        <v>7</v>
      </c>
      <c r="I5090" s="196" t="s">
        <v>214</v>
      </c>
      <c r="J5090" s="196">
        <v>45</v>
      </c>
      <c r="K5090" s="448"/>
      <c r="L5090" s="196"/>
      <c r="M5090" s="196"/>
      <c r="N5090" s="216">
        <v>315</v>
      </c>
      <c r="O5090" s="216">
        <v>0</v>
      </c>
      <c r="P5090" s="216">
        <v>0</v>
      </c>
      <c r="Q5090" s="335">
        <v>0</v>
      </c>
      <c r="R5090" s="234"/>
    </row>
    <row r="5091" spans="2:18" x14ac:dyDescent="0.25">
      <c r="B5091" s="232">
        <v>5086</v>
      </c>
      <c r="C5091" s="406">
        <v>45585</v>
      </c>
      <c r="D5091" s="278" t="s">
        <v>259</v>
      </c>
      <c r="E5091" s="196" t="s">
        <v>92</v>
      </c>
      <c r="F5091" s="196" t="s">
        <v>2</v>
      </c>
      <c r="G5091" s="196" t="s">
        <v>209</v>
      </c>
      <c r="H5091" s="196">
        <v>7</v>
      </c>
      <c r="I5091" s="196" t="s">
        <v>214</v>
      </c>
      <c r="J5091" s="196">
        <v>30</v>
      </c>
      <c r="K5091" s="448"/>
      <c r="L5091" s="196"/>
      <c r="M5091" s="196"/>
      <c r="N5091" s="216">
        <v>210</v>
      </c>
      <c r="O5091" s="216">
        <v>0</v>
      </c>
      <c r="P5091" s="216">
        <v>0</v>
      </c>
      <c r="Q5091" s="335">
        <v>0</v>
      </c>
      <c r="R5091" s="234"/>
    </row>
    <row r="5092" spans="2:18" x14ac:dyDescent="0.25">
      <c r="B5092" s="232">
        <v>5087</v>
      </c>
      <c r="C5092" s="406">
        <v>45585</v>
      </c>
      <c r="D5092" s="195" t="s">
        <v>260</v>
      </c>
      <c r="E5092" s="196" t="s">
        <v>92</v>
      </c>
      <c r="F5092" s="196" t="s">
        <v>2</v>
      </c>
      <c r="G5092" s="196" t="s">
        <v>209</v>
      </c>
      <c r="H5092" s="196">
        <v>7</v>
      </c>
      <c r="I5092" s="196" t="s">
        <v>214</v>
      </c>
      <c r="J5092" s="196">
        <v>25</v>
      </c>
      <c r="K5092" s="448"/>
      <c r="L5092" s="196"/>
      <c r="M5092" s="196"/>
      <c r="N5092" s="216">
        <v>175</v>
      </c>
      <c r="O5092" s="216">
        <v>0</v>
      </c>
      <c r="P5092" s="216">
        <v>0</v>
      </c>
      <c r="Q5092" s="335">
        <v>0</v>
      </c>
      <c r="R5092" s="234"/>
    </row>
    <row r="5093" spans="2:18" x14ac:dyDescent="0.25">
      <c r="B5093" s="232">
        <v>5088</v>
      </c>
      <c r="C5093" s="406">
        <v>45585</v>
      </c>
      <c r="D5093" s="278" t="s">
        <v>507</v>
      </c>
      <c r="E5093" s="196" t="s">
        <v>92</v>
      </c>
      <c r="F5093" s="196" t="s">
        <v>504</v>
      </c>
      <c r="G5093" s="196" t="s">
        <v>210</v>
      </c>
      <c r="H5093" s="196">
        <v>4.1500000000000004</v>
      </c>
      <c r="I5093" s="196" t="s">
        <v>215</v>
      </c>
      <c r="J5093" s="196">
        <v>34</v>
      </c>
      <c r="K5093" s="448"/>
      <c r="L5093" s="196"/>
      <c r="M5093" s="196"/>
      <c r="N5093" s="216">
        <v>0</v>
      </c>
      <c r="O5093" s="216">
        <v>162.26500000000001</v>
      </c>
      <c r="P5093" s="216">
        <v>0</v>
      </c>
      <c r="Q5093" s="335">
        <v>0</v>
      </c>
      <c r="R5093" s="234"/>
    </row>
    <row r="5094" spans="2:18" x14ac:dyDescent="0.25">
      <c r="B5094" s="232">
        <v>5089</v>
      </c>
      <c r="C5094" s="406">
        <v>45585</v>
      </c>
      <c r="D5094" s="195" t="s">
        <v>379</v>
      </c>
      <c r="E5094" s="196" t="s">
        <v>269</v>
      </c>
      <c r="F5094" s="196" t="s">
        <v>381</v>
      </c>
      <c r="G5094" s="196" t="s">
        <v>210</v>
      </c>
      <c r="H5094" s="196">
        <v>4.1500000000000004</v>
      </c>
      <c r="I5094" s="196" t="s">
        <v>214</v>
      </c>
      <c r="J5094" s="196">
        <v>10</v>
      </c>
      <c r="K5094" s="448"/>
      <c r="L5094" s="196"/>
      <c r="M5094" s="196"/>
      <c r="N5094" s="216">
        <v>41.5</v>
      </c>
      <c r="O5094" s="216">
        <v>0</v>
      </c>
      <c r="P5094" s="216">
        <v>0</v>
      </c>
      <c r="Q5094" s="335">
        <v>0</v>
      </c>
      <c r="R5094" s="234"/>
    </row>
    <row r="5095" spans="2:18" x14ac:dyDescent="0.25">
      <c r="B5095" s="232">
        <v>5090</v>
      </c>
      <c r="C5095" s="406">
        <v>45585</v>
      </c>
      <c r="D5095" s="278" t="s">
        <v>380</v>
      </c>
      <c r="E5095" s="196" t="s">
        <v>269</v>
      </c>
      <c r="F5095" s="196" t="s">
        <v>381</v>
      </c>
      <c r="G5095" s="196" t="s">
        <v>210</v>
      </c>
      <c r="H5095" s="196">
        <v>4.1500000000000004</v>
      </c>
      <c r="I5095" s="196" t="s">
        <v>214</v>
      </c>
      <c r="J5095" s="196">
        <v>10</v>
      </c>
      <c r="K5095" s="448"/>
      <c r="L5095" s="196"/>
      <c r="M5095" s="196"/>
      <c r="N5095" s="216">
        <v>41.5</v>
      </c>
      <c r="O5095" s="216">
        <v>0</v>
      </c>
      <c r="P5095" s="216">
        <v>0</v>
      </c>
      <c r="Q5095" s="335">
        <v>0</v>
      </c>
      <c r="R5095" s="234"/>
    </row>
    <row r="5096" spans="2:18" x14ac:dyDescent="0.25">
      <c r="B5096" s="232">
        <v>5091</v>
      </c>
      <c r="C5096" s="406">
        <v>45585</v>
      </c>
      <c r="D5096" s="195" t="s">
        <v>489</v>
      </c>
      <c r="E5096" s="196" t="s">
        <v>269</v>
      </c>
      <c r="F5096" s="196" t="s">
        <v>381</v>
      </c>
      <c r="G5096" s="196" t="s">
        <v>210</v>
      </c>
      <c r="H5096" s="196">
        <v>4.1500000000000004</v>
      </c>
      <c r="I5096" s="196" t="s">
        <v>214</v>
      </c>
      <c r="J5096" s="196">
        <v>10</v>
      </c>
      <c r="K5096" s="448"/>
      <c r="L5096" s="196"/>
      <c r="M5096" s="196"/>
      <c r="N5096" s="216">
        <v>41.5</v>
      </c>
      <c r="O5096" s="216">
        <v>0</v>
      </c>
      <c r="P5096" s="216">
        <v>0</v>
      </c>
      <c r="Q5096" s="335">
        <v>0</v>
      </c>
      <c r="R5096" s="234"/>
    </row>
    <row r="5097" spans="2:18" x14ac:dyDescent="0.25">
      <c r="B5097" s="232">
        <v>5092</v>
      </c>
      <c r="C5097" s="406">
        <v>45585</v>
      </c>
      <c r="D5097" s="195" t="s">
        <v>379</v>
      </c>
      <c r="E5097" s="196" t="s">
        <v>269</v>
      </c>
      <c r="F5097" s="196" t="s">
        <v>381</v>
      </c>
      <c r="G5097" s="196" t="s">
        <v>210</v>
      </c>
      <c r="H5097" s="196">
        <v>4.1500000000000004</v>
      </c>
      <c r="I5097" s="196" t="s">
        <v>214</v>
      </c>
      <c r="J5097" s="196">
        <v>29</v>
      </c>
      <c r="K5097" s="448"/>
      <c r="L5097" s="196"/>
      <c r="M5097" s="196"/>
      <c r="N5097" s="216">
        <v>120.35000000000001</v>
      </c>
      <c r="O5097" s="216">
        <v>0</v>
      </c>
      <c r="P5097" s="216">
        <v>0</v>
      </c>
      <c r="Q5097" s="335">
        <v>0</v>
      </c>
      <c r="R5097" s="234"/>
    </row>
    <row r="5098" spans="2:18" x14ac:dyDescent="0.25">
      <c r="B5098" s="232">
        <v>5093</v>
      </c>
      <c r="C5098" s="406">
        <v>45585</v>
      </c>
      <c r="D5098" s="278" t="s">
        <v>380</v>
      </c>
      <c r="E5098" s="196" t="s">
        <v>269</v>
      </c>
      <c r="F5098" s="196" t="s">
        <v>381</v>
      </c>
      <c r="G5098" s="196" t="s">
        <v>210</v>
      </c>
      <c r="H5098" s="196">
        <v>4.1500000000000004</v>
      </c>
      <c r="I5098" s="196" t="s">
        <v>214</v>
      </c>
      <c r="J5098" s="196">
        <v>29</v>
      </c>
      <c r="K5098" s="448"/>
      <c r="L5098" s="196"/>
      <c r="M5098" s="196"/>
      <c r="N5098" s="216">
        <v>120.35000000000001</v>
      </c>
      <c r="O5098" s="216">
        <v>0</v>
      </c>
      <c r="P5098" s="216">
        <v>0</v>
      </c>
      <c r="Q5098" s="335">
        <v>0</v>
      </c>
      <c r="R5098" s="234"/>
    </row>
    <row r="5099" spans="2:18" x14ac:dyDescent="0.25">
      <c r="B5099" s="232">
        <v>5094</v>
      </c>
      <c r="C5099" s="406">
        <v>45585</v>
      </c>
      <c r="D5099" s="195" t="s">
        <v>489</v>
      </c>
      <c r="E5099" s="196" t="s">
        <v>269</v>
      </c>
      <c r="F5099" s="196" t="s">
        <v>381</v>
      </c>
      <c r="G5099" s="196" t="s">
        <v>210</v>
      </c>
      <c r="H5099" s="196">
        <v>4.1500000000000004</v>
      </c>
      <c r="I5099" s="196" t="s">
        <v>214</v>
      </c>
      <c r="J5099" s="196">
        <v>29</v>
      </c>
      <c r="K5099" s="448"/>
      <c r="L5099" s="196"/>
      <c r="M5099" s="196"/>
      <c r="N5099" s="216">
        <v>120.35000000000001</v>
      </c>
      <c r="O5099" s="216">
        <v>0</v>
      </c>
      <c r="P5099" s="216">
        <v>0</v>
      </c>
      <c r="Q5099" s="335">
        <v>0</v>
      </c>
      <c r="R5099" s="234"/>
    </row>
    <row r="5100" spans="2:18" x14ac:dyDescent="0.25">
      <c r="B5100" s="232">
        <v>5095</v>
      </c>
      <c r="C5100" s="406">
        <v>45585</v>
      </c>
      <c r="D5100" s="278" t="s">
        <v>96</v>
      </c>
      <c r="E5100" s="196" t="s">
        <v>159</v>
      </c>
      <c r="F5100" s="196" t="s">
        <v>1</v>
      </c>
      <c r="G5100" s="196" t="s">
        <v>159</v>
      </c>
      <c r="H5100" s="196">
        <v>11.8</v>
      </c>
      <c r="I5100" s="196" t="s">
        <v>66</v>
      </c>
      <c r="J5100" s="196">
        <v>4</v>
      </c>
      <c r="K5100" s="448"/>
      <c r="L5100" s="196"/>
      <c r="M5100" s="196"/>
      <c r="N5100" s="216">
        <v>0</v>
      </c>
      <c r="O5100" s="216">
        <v>0</v>
      </c>
      <c r="P5100" s="216">
        <v>47.2</v>
      </c>
      <c r="Q5100" s="335">
        <v>0</v>
      </c>
      <c r="R5100" s="234"/>
    </row>
    <row r="5101" spans="2:18" x14ac:dyDescent="0.25">
      <c r="B5101" s="232">
        <v>5096</v>
      </c>
      <c r="C5101" s="406">
        <v>45585</v>
      </c>
      <c r="D5101" s="195" t="s">
        <v>128</v>
      </c>
      <c r="E5101" s="196" t="s">
        <v>159</v>
      </c>
      <c r="F5101" s="196" t="s">
        <v>1</v>
      </c>
      <c r="G5101" s="196" t="s">
        <v>159</v>
      </c>
      <c r="H5101" s="196">
        <v>11.8</v>
      </c>
      <c r="I5101" s="196" t="s">
        <v>66</v>
      </c>
      <c r="J5101" s="196">
        <v>2</v>
      </c>
      <c r="K5101" s="448"/>
      <c r="L5101" s="196"/>
      <c r="M5101" s="196"/>
      <c r="N5101" s="216">
        <v>0</v>
      </c>
      <c r="O5101" s="216">
        <v>0</v>
      </c>
      <c r="P5101" s="216">
        <v>23.6</v>
      </c>
      <c r="Q5101" s="335">
        <v>0</v>
      </c>
      <c r="R5101" s="234"/>
    </row>
    <row r="5102" spans="2:18" x14ac:dyDescent="0.25">
      <c r="B5102" s="232">
        <v>5097</v>
      </c>
      <c r="C5102" s="406">
        <v>45585</v>
      </c>
      <c r="D5102" s="278" t="s">
        <v>467</v>
      </c>
      <c r="E5102" s="196" t="s">
        <v>159</v>
      </c>
      <c r="F5102" s="196" t="s">
        <v>63</v>
      </c>
      <c r="G5102" s="196" t="s">
        <v>159</v>
      </c>
      <c r="H5102" s="196">
        <v>13</v>
      </c>
      <c r="I5102" s="196" t="s">
        <v>66</v>
      </c>
      <c r="J5102" s="196">
        <v>4</v>
      </c>
      <c r="K5102" s="448"/>
      <c r="L5102" s="196"/>
      <c r="M5102" s="196"/>
      <c r="N5102" s="216">
        <v>0</v>
      </c>
      <c r="O5102" s="216">
        <v>0</v>
      </c>
      <c r="P5102" s="216">
        <v>52</v>
      </c>
      <c r="Q5102" s="335">
        <v>0</v>
      </c>
      <c r="R5102" s="234"/>
    </row>
    <row r="5103" spans="2:18" x14ac:dyDescent="0.25">
      <c r="B5103" s="232">
        <v>5098</v>
      </c>
      <c r="C5103" s="406">
        <v>45586</v>
      </c>
      <c r="D5103" s="195" t="s">
        <v>474</v>
      </c>
      <c r="E5103" s="196" t="s">
        <v>92</v>
      </c>
      <c r="F5103" s="196" t="s">
        <v>470</v>
      </c>
      <c r="G5103" s="196" t="s">
        <v>210</v>
      </c>
      <c r="H5103" s="196">
        <v>4.2</v>
      </c>
      <c r="I5103" s="196" t="s">
        <v>215</v>
      </c>
      <c r="J5103" s="196">
        <v>17</v>
      </c>
      <c r="K5103" s="448"/>
      <c r="L5103" s="196"/>
      <c r="M5103" s="196"/>
      <c r="N5103" s="216">
        <v>0</v>
      </c>
      <c r="O5103" s="216">
        <v>82.11</v>
      </c>
      <c r="P5103" s="216">
        <v>0</v>
      </c>
      <c r="Q5103" s="335">
        <v>0</v>
      </c>
      <c r="R5103" s="234"/>
    </row>
    <row r="5104" spans="2:18" x14ac:dyDescent="0.25">
      <c r="B5104" s="232">
        <v>5099</v>
      </c>
      <c r="C5104" s="406">
        <v>45586</v>
      </c>
      <c r="D5104" s="278" t="s">
        <v>475</v>
      </c>
      <c r="E5104" s="196" t="s">
        <v>92</v>
      </c>
      <c r="F5104" s="196" t="s">
        <v>470</v>
      </c>
      <c r="G5104" s="196" t="s">
        <v>210</v>
      </c>
      <c r="H5104" s="196">
        <v>4.2</v>
      </c>
      <c r="I5104" s="196" t="s">
        <v>215</v>
      </c>
      <c r="J5104" s="196">
        <v>15</v>
      </c>
      <c r="K5104" s="448"/>
      <c r="L5104" s="196"/>
      <c r="M5104" s="196"/>
      <c r="N5104" s="216">
        <v>0</v>
      </c>
      <c r="O5104" s="216">
        <v>72.449999999999989</v>
      </c>
      <c r="P5104" s="216">
        <v>0</v>
      </c>
      <c r="Q5104" s="335">
        <v>0</v>
      </c>
      <c r="R5104" s="234"/>
    </row>
    <row r="5105" spans="2:18" x14ac:dyDescent="0.25">
      <c r="B5105" s="232">
        <v>5100</v>
      </c>
      <c r="C5105" s="406">
        <v>45586</v>
      </c>
      <c r="D5105" s="195" t="s">
        <v>476</v>
      </c>
      <c r="E5105" s="196" t="s">
        <v>92</v>
      </c>
      <c r="F5105" s="196" t="s">
        <v>470</v>
      </c>
      <c r="G5105" s="196" t="s">
        <v>210</v>
      </c>
      <c r="H5105" s="196">
        <v>4.2</v>
      </c>
      <c r="I5105" s="196" t="s">
        <v>215</v>
      </c>
      <c r="J5105" s="196">
        <v>17</v>
      </c>
      <c r="K5105" s="448"/>
      <c r="L5105" s="196"/>
      <c r="M5105" s="196"/>
      <c r="N5105" s="216">
        <v>0</v>
      </c>
      <c r="O5105" s="216">
        <v>82.11</v>
      </c>
      <c r="P5105" s="216">
        <v>0</v>
      </c>
      <c r="Q5105" s="335">
        <v>0</v>
      </c>
      <c r="R5105" s="234"/>
    </row>
    <row r="5106" spans="2:18" x14ac:dyDescent="0.25">
      <c r="B5106" s="232">
        <v>5101</v>
      </c>
      <c r="C5106" s="406">
        <v>45586</v>
      </c>
      <c r="D5106" s="195" t="s">
        <v>474</v>
      </c>
      <c r="E5106" s="196" t="s">
        <v>92</v>
      </c>
      <c r="F5106" s="196" t="s">
        <v>470</v>
      </c>
      <c r="G5106" s="196" t="s">
        <v>210</v>
      </c>
      <c r="H5106" s="196">
        <v>4.2</v>
      </c>
      <c r="I5106" s="196" t="s">
        <v>215</v>
      </c>
      <c r="J5106" s="196">
        <v>10</v>
      </c>
      <c r="K5106" s="448"/>
      <c r="L5106" s="196"/>
      <c r="M5106" s="196"/>
      <c r="N5106" s="216">
        <v>0</v>
      </c>
      <c r="O5106" s="216">
        <v>48.3</v>
      </c>
      <c r="P5106" s="216">
        <v>0</v>
      </c>
      <c r="Q5106" s="335">
        <v>0</v>
      </c>
      <c r="R5106" s="234"/>
    </row>
    <row r="5107" spans="2:18" x14ac:dyDescent="0.25">
      <c r="B5107" s="232">
        <v>5102</v>
      </c>
      <c r="C5107" s="406">
        <v>45586</v>
      </c>
      <c r="D5107" s="278" t="s">
        <v>475</v>
      </c>
      <c r="E5107" s="196" t="s">
        <v>92</v>
      </c>
      <c r="F5107" s="196" t="s">
        <v>470</v>
      </c>
      <c r="G5107" s="196" t="s">
        <v>210</v>
      </c>
      <c r="H5107" s="196">
        <v>4.2</v>
      </c>
      <c r="I5107" s="196" t="s">
        <v>215</v>
      </c>
      <c r="J5107" s="196">
        <v>12</v>
      </c>
      <c r="K5107" s="448"/>
      <c r="L5107" s="196"/>
      <c r="M5107" s="196"/>
      <c r="N5107" s="216">
        <v>0</v>
      </c>
      <c r="O5107" s="216">
        <v>57.96</v>
      </c>
      <c r="P5107" s="216">
        <v>0</v>
      </c>
      <c r="Q5107" s="335">
        <v>0</v>
      </c>
      <c r="R5107" s="234"/>
    </row>
    <row r="5108" spans="2:18" x14ac:dyDescent="0.25">
      <c r="B5108" s="232">
        <v>5103</v>
      </c>
      <c r="C5108" s="406">
        <v>45586</v>
      </c>
      <c r="D5108" s="195" t="s">
        <v>476</v>
      </c>
      <c r="E5108" s="196" t="s">
        <v>92</v>
      </c>
      <c r="F5108" s="196" t="s">
        <v>470</v>
      </c>
      <c r="G5108" s="196" t="s">
        <v>210</v>
      </c>
      <c r="H5108" s="196">
        <v>4.2</v>
      </c>
      <c r="I5108" s="196" t="s">
        <v>215</v>
      </c>
      <c r="J5108" s="196">
        <v>3</v>
      </c>
      <c r="K5108" s="448"/>
      <c r="L5108" s="196"/>
      <c r="M5108" s="196"/>
      <c r="N5108" s="216">
        <v>0</v>
      </c>
      <c r="O5108" s="216">
        <v>14.49</v>
      </c>
      <c r="P5108" s="216">
        <v>0</v>
      </c>
      <c r="Q5108" s="335">
        <v>0</v>
      </c>
      <c r="R5108" s="234"/>
    </row>
    <row r="5109" spans="2:18" x14ac:dyDescent="0.25">
      <c r="B5109" s="232">
        <v>5104</v>
      </c>
      <c r="C5109" s="406">
        <v>45586</v>
      </c>
      <c r="D5109" s="278" t="s">
        <v>477</v>
      </c>
      <c r="E5109" s="196" t="s">
        <v>92</v>
      </c>
      <c r="F5109" s="196" t="s">
        <v>470</v>
      </c>
      <c r="G5109" s="196" t="s">
        <v>210</v>
      </c>
      <c r="H5109" s="196">
        <v>4.2</v>
      </c>
      <c r="I5109" s="196" t="s">
        <v>215</v>
      </c>
      <c r="J5109" s="196">
        <v>13</v>
      </c>
      <c r="K5109" s="448"/>
      <c r="L5109" s="196"/>
      <c r="M5109" s="196"/>
      <c r="N5109" s="216">
        <v>0</v>
      </c>
      <c r="O5109" s="216">
        <v>62.79</v>
      </c>
      <c r="P5109" s="216">
        <v>0</v>
      </c>
      <c r="Q5109" s="335">
        <v>0</v>
      </c>
      <c r="R5109" s="234"/>
    </row>
    <row r="5110" spans="2:18" x14ac:dyDescent="0.25">
      <c r="B5110" s="232">
        <v>5105</v>
      </c>
      <c r="C5110" s="406">
        <v>45586</v>
      </c>
      <c r="D5110" s="278" t="s">
        <v>477</v>
      </c>
      <c r="E5110" s="196" t="s">
        <v>92</v>
      </c>
      <c r="F5110" s="196" t="s">
        <v>470</v>
      </c>
      <c r="G5110" s="196" t="s">
        <v>210</v>
      </c>
      <c r="H5110" s="196">
        <v>4.2</v>
      </c>
      <c r="I5110" s="196" t="s">
        <v>215</v>
      </c>
      <c r="J5110" s="196">
        <v>15</v>
      </c>
      <c r="K5110" s="448"/>
      <c r="L5110" s="196"/>
      <c r="M5110" s="196"/>
      <c r="N5110" s="216">
        <v>0</v>
      </c>
      <c r="O5110" s="216">
        <v>72.449999999999989</v>
      </c>
      <c r="P5110" s="216">
        <v>0</v>
      </c>
      <c r="Q5110" s="335">
        <v>0</v>
      </c>
      <c r="R5110" s="234"/>
    </row>
    <row r="5111" spans="2:18" x14ac:dyDescent="0.25">
      <c r="B5111" s="232">
        <v>5106</v>
      </c>
      <c r="C5111" s="406">
        <v>45586</v>
      </c>
      <c r="D5111" s="195" t="s">
        <v>116</v>
      </c>
      <c r="E5111" s="196" t="s">
        <v>92</v>
      </c>
      <c r="F5111" s="196" t="s">
        <v>1</v>
      </c>
      <c r="G5111" s="196" t="s">
        <v>209</v>
      </c>
      <c r="H5111" s="196">
        <v>6.65</v>
      </c>
      <c r="I5111" s="196" t="s">
        <v>215</v>
      </c>
      <c r="J5111" s="196">
        <v>18</v>
      </c>
      <c r="K5111" s="448"/>
      <c r="L5111" s="196"/>
      <c r="M5111" s="196"/>
      <c r="N5111" s="216">
        <v>0</v>
      </c>
      <c r="O5111" s="216">
        <v>137.655</v>
      </c>
      <c r="P5111" s="216">
        <v>0</v>
      </c>
      <c r="Q5111" s="335">
        <v>0</v>
      </c>
      <c r="R5111" s="234"/>
    </row>
    <row r="5112" spans="2:18" x14ac:dyDescent="0.25">
      <c r="B5112" s="232">
        <v>5107</v>
      </c>
      <c r="C5112" s="406">
        <v>45586</v>
      </c>
      <c r="D5112" s="278" t="s">
        <v>94</v>
      </c>
      <c r="E5112" s="196" t="s">
        <v>92</v>
      </c>
      <c r="F5112" s="196" t="s">
        <v>1</v>
      </c>
      <c r="G5112" s="196" t="s">
        <v>209</v>
      </c>
      <c r="H5112" s="196">
        <v>6.65</v>
      </c>
      <c r="I5112" s="196" t="s">
        <v>215</v>
      </c>
      <c r="J5112" s="196">
        <v>16</v>
      </c>
      <c r="K5112" s="448"/>
      <c r="L5112" s="196"/>
      <c r="M5112" s="196"/>
      <c r="N5112" s="216">
        <v>0</v>
      </c>
      <c r="O5112" s="216">
        <v>122.36</v>
      </c>
      <c r="P5112" s="216">
        <v>0</v>
      </c>
      <c r="Q5112" s="335">
        <v>0</v>
      </c>
      <c r="R5112" s="234"/>
    </row>
    <row r="5113" spans="2:18" x14ac:dyDescent="0.25">
      <c r="B5113" s="232">
        <v>5108</v>
      </c>
      <c r="C5113" s="406">
        <v>45586</v>
      </c>
      <c r="D5113" s="195" t="s">
        <v>91</v>
      </c>
      <c r="E5113" s="196" t="s">
        <v>92</v>
      </c>
      <c r="F5113" s="196" t="s">
        <v>1</v>
      </c>
      <c r="G5113" s="196" t="s">
        <v>209</v>
      </c>
      <c r="H5113" s="196">
        <v>6.65</v>
      </c>
      <c r="I5113" s="196" t="s">
        <v>215</v>
      </c>
      <c r="J5113" s="196">
        <v>23</v>
      </c>
      <c r="K5113" s="448"/>
      <c r="L5113" s="196"/>
      <c r="M5113" s="196"/>
      <c r="N5113" s="216">
        <v>0</v>
      </c>
      <c r="O5113" s="216">
        <v>175.89250000000001</v>
      </c>
      <c r="P5113" s="216">
        <v>0</v>
      </c>
      <c r="Q5113" s="335">
        <v>0</v>
      </c>
      <c r="R5113" s="234"/>
    </row>
    <row r="5114" spans="2:18" x14ac:dyDescent="0.25">
      <c r="B5114" s="232">
        <v>5109</v>
      </c>
      <c r="C5114" s="406">
        <v>45586</v>
      </c>
      <c r="D5114" s="278" t="s">
        <v>154</v>
      </c>
      <c r="E5114" s="196" t="s">
        <v>92</v>
      </c>
      <c r="F5114" s="196" t="s">
        <v>62</v>
      </c>
      <c r="G5114" s="196" t="s">
        <v>210</v>
      </c>
      <c r="H5114" s="196">
        <v>4.1500000000000004</v>
      </c>
      <c r="I5114" s="196" t="s">
        <v>215</v>
      </c>
      <c r="J5114" s="196">
        <v>29</v>
      </c>
      <c r="K5114" s="448"/>
      <c r="L5114" s="196"/>
      <c r="M5114" s="196"/>
      <c r="N5114" s="216">
        <v>0</v>
      </c>
      <c r="O5114" s="216">
        <v>138.4025</v>
      </c>
      <c r="P5114" s="216">
        <v>0</v>
      </c>
      <c r="Q5114" s="335">
        <v>0</v>
      </c>
      <c r="R5114" s="234"/>
    </row>
    <row r="5115" spans="2:18" x14ac:dyDescent="0.25">
      <c r="B5115" s="232">
        <v>5110</v>
      </c>
      <c r="C5115" s="406">
        <v>45586</v>
      </c>
      <c r="D5115" s="278" t="s">
        <v>426</v>
      </c>
      <c r="E5115" s="196" t="s">
        <v>159</v>
      </c>
      <c r="F5115" s="196" t="s">
        <v>381</v>
      </c>
      <c r="G5115" s="196" t="s">
        <v>159</v>
      </c>
      <c r="H5115" s="196">
        <v>10</v>
      </c>
      <c r="I5115" s="196" t="s">
        <v>66</v>
      </c>
      <c r="J5115" s="196">
        <v>4</v>
      </c>
      <c r="K5115" s="448"/>
      <c r="L5115" s="196"/>
      <c r="M5115" s="196"/>
      <c r="N5115" s="216">
        <v>0</v>
      </c>
      <c r="O5115" s="216">
        <v>0</v>
      </c>
      <c r="P5115" s="216">
        <v>40</v>
      </c>
      <c r="Q5115" s="335">
        <v>0</v>
      </c>
      <c r="R5115" s="234"/>
    </row>
    <row r="5116" spans="2:18" x14ac:dyDescent="0.25">
      <c r="B5116" s="232">
        <v>5111</v>
      </c>
      <c r="C5116" s="406">
        <v>45586</v>
      </c>
      <c r="D5116" s="195" t="s">
        <v>277</v>
      </c>
      <c r="E5116" s="196" t="s">
        <v>176</v>
      </c>
      <c r="F5116" s="196" t="s">
        <v>7</v>
      </c>
      <c r="G5116" s="196" t="s">
        <v>209</v>
      </c>
      <c r="H5116" s="196">
        <v>7</v>
      </c>
      <c r="I5116" s="196" t="s">
        <v>214</v>
      </c>
      <c r="J5116" s="196">
        <v>40</v>
      </c>
      <c r="K5116" s="448"/>
      <c r="L5116" s="196"/>
      <c r="M5116" s="196"/>
      <c r="N5116" s="216">
        <v>280</v>
      </c>
      <c r="O5116" s="216">
        <v>0</v>
      </c>
      <c r="P5116" s="216">
        <v>0</v>
      </c>
      <c r="Q5116" s="335">
        <v>0</v>
      </c>
      <c r="R5116" s="234"/>
    </row>
    <row r="5117" spans="2:18" x14ac:dyDescent="0.25">
      <c r="B5117" s="232">
        <v>5112</v>
      </c>
      <c r="C5117" s="406">
        <v>45586</v>
      </c>
      <c r="D5117" s="278" t="s">
        <v>261</v>
      </c>
      <c r="E5117" s="196" t="s">
        <v>269</v>
      </c>
      <c r="F5117" s="196" t="s">
        <v>7</v>
      </c>
      <c r="G5117" s="196" t="s">
        <v>210</v>
      </c>
      <c r="H5117" s="196">
        <v>5</v>
      </c>
      <c r="I5117" s="196"/>
      <c r="J5117" s="196">
        <v>24</v>
      </c>
      <c r="K5117" s="448"/>
      <c r="L5117" s="196"/>
      <c r="M5117" s="196"/>
      <c r="N5117" s="216">
        <v>0</v>
      </c>
      <c r="O5117" s="216">
        <v>0</v>
      </c>
      <c r="P5117" s="216">
        <v>0</v>
      </c>
      <c r="Q5117" s="335">
        <v>0</v>
      </c>
      <c r="R5117" s="234"/>
    </row>
    <row r="5118" spans="2:18" x14ac:dyDescent="0.25">
      <c r="B5118" s="232">
        <v>5113</v>
      </c>
      <c r="C5118" s="406">
        <v>45586</v>
      </c>
      <c r="D5118" s="195" t="s">
        <v>254</v>
      </c>
      <c r="E5118" s="196" t="s">
        <v>159</v>
      </c>
      <c r="F5118" s="196" t="s">
        <v>7</v>
      </c>
      <c r="G5118" s="196" t="s">
        <v>159</v>
      </c>
      <c r="H5118" s="196">
        <v>10</v>
      </c>
      <c r="I5118" s="196" t="s">
        <v>66</v>
      </c>
      <c r="J5118" s="196">
        <v>5</v>
      </c>
      <c r="K5118" s="448"/>
      <c r="L5118" s="196"/>
      <c r="M5118" s="196"/>
      <c r="N5118" s="216">
        <v>0</v>
      </c>
      <c r="O5118" s="216">
        <v>0</v>
      </c>
      <c r="P5118" s="216">
        <v>50</v>
      </c>
      <c r="Q5118" s="335">
        <v>0</v>
      </c>
      <c r="R5118" s="234"/>
    </row>
    <row r="5119" spans="2:18" x14ac:dyDescent="0.25">
      <c r="B5119" s="232">
        <v>5114</v>
      </c>
      <c r="C5119" s="406">
        <v>45586</v>
      </c>
      <c r="D5119" s="278" t="s">
        <v>352</v>
      </c>
      <c r="E5119" s="196" t="s">
        <v>176</v>
      </c>
      <c r="F5119" s="196" t="s">
        <v>7</v>
      </c>
      <c r="G5119" s="196" t="s">
        <v>209</v>
      </c>
      <c r="H5119" s="196">
        <v>7</v>
      </c>
      <c r="I5119" s="196"/>
      <c r="J5119" s="196"/>
      <c r="K5119" s="448"/>
      <c r="L5119" s="196"/>
      <c r="M5119" s="196"/>
      <c r="N5119" s="216">
        <v>0</v>
      </c>
      <c r="O5119" s="216">
        <v>0</v>
      </c>
      <c r="P5119" s="216">
        <v>0</v>
      </c>
      <c r="Q5119" s="335">
        <v>0</v>
      </c>
      <c r="R5119" s="234"/>
    </row>
    <row r="5120" spans="2:18" x14ac:dyDescent="0.25">
      <c r="B5120" s="232">
        <v>5115</v>
      </c>
      <c r="C5120" s="406">
        <v>45586</v>
      </c>
      <c r="D5120" s="195" t="s">
        <v>175</v>
      </c>
      <c r="E5120" s="196" t="s">
        <v>176</v>
      </c>
      <c r="F5120" s="196" t="s">
        <v>7</v>
      </c>
      <c r="G5120" s="196" t="s">
        <v>209</v>
      </c>
      <c r="H5120" s="196">
        <v>7</v>
      </c>
      <c r="I5120" s="196"/>
      <c r="J5120" s="196">
        <v>0</v>
      </c>
      <c r="K5120" s="448"/>
      <c r="L5120" s="196"/>
      <c r="M5120" s="196"/>
      <c r="N5120" s="216">
        <v>0</v>
      </c>
      <c r="O5120" s="216">
        <v>0</v>
      </c>
      <c r="P5120" s="216">
        <v>0</v>
      </c>
      <c r="Q5120" s="335">
        <v>0</v>
      </c>
      <c r="R5120" s="234"/>
    </row>
    <row r="5121" spans="2:18" x14ac:dyDescent="0.25">
      <c r="B5121" s="232">
        <v>5116</v>
      </c>
      <c r="C5121" s="406">
        <v>45586</v>
      </c>
      <c r="D5121" s="278" t="s">
        <v>171</v>
      </c>
      <c r="E5121" s="196" t="s">
        <v>159</v>
      </c>
      <c r="F5121" s="196" t="s">
        <v>7</v>
      </c>
      <c r="G5121" s="196" t="s">
        <v>159</v>
      </c>
      <c r="H5121" s="196">
        <v>11.2</v>
      </c>
      <c r="I5121" s="196" t="s">
        <v>66</v>
      </c>
      <c r="J5121" s="196">
        <v>4</v>
      </c>
      <c r="K5121" s="448"/>
      <c r="L5121" s="196"/>
      <c r="M5121" s="196"/>
      <c r="N5121" s="216">
        <v>0</v>
      </c>
      <c r="O5121" s="216">
        <v>0</v>
      </c>
      <c r="P5121" s="216">
        <v>44.8</v>
      </c>
      <c r="Q5121" s="335">
        <v>0</v>
      </c>
      <c r="R5121" s="234"/>
    </row>
    <row r="5122" spans="2:18" x14ac:dyDescent="0.25">
      <c r="B5122" s="232">
        <v>5117</v>
      </c>
      <c r="C5122" s="406">
        <v>45586</v>
      </c>
      <c r="D5122" s="195" t="s">
        <v>150</v>
      </c>
      <c r="E5122" s="196" t="s">
        <v>92</v>
      </c>
      <c r="F5122" s="196" t="s">
        <v>63</v>
      </c>
      <c r="G5122" s="196" t="s">
        <v>210</v>
      </c>
      <c r="H5122" s="196">
        <v>4.1500000000000004</v>
      </c>
      <c r="I5122" s="196" t="s">
        <v>215</v>
      </c>
      <c r="J5122" s="196">
        <v>23</v>
      </c>
      <c r="K5122" s="448"/>
      <c r="L5122" s="196"/>
      <c r="M5122" s="196"/>
      <c r="N5122" s="216">
        <v>0</v>
      </c>
      <c r="O5122" s="216">
        <v>109.7675</v>
      </c>
      <c r="P5122" s="216">
        <v>0</v>
      </c>
      <c r="Q5122" s="335">
        <v>0</v>
      </c>
      <c r="R5122" s="234"/>
    </row>
    <row r="5123" spans="2:18" x14ac:dyDescent="0.25">
      <c r="B5123" s="232">
        <v>5118</v>
      </c>
      <c r="C5123" s="406">
        <v>45586</v>
      </c>
      <c r="D5123" s="278" t="s">
        <v>148</v>
      </c>
      <c r="E5123" s="196" t="s">
        <v>92</v>
      </c>
      <c r="F5123" s="196" t="s">
        <v>63</v>
      </c>
      <c r="G5123" s="196" t="s">
        <v>210</v>
      </c>
      <c r="H5123" s="196">
        <v>4.1500000000000004</v>
      </c>
      <c r="I5123" s="196" t="s">
        <v>215</v>
      </c>
      <c r="J5123" s="196">
        <v>23</v>
      </c>
      <c r="K5123" s="448"/>
      <c r="L5123" s="196"/>
      <c r="M5123" s="196"/>
      <c r="N5123" s="216">
        <v>0</v>
      </c>
      <c r="O5123" s="216">
        <v>109.7675</v>
      </c>
      <c r="P5123" s="216">
        <v>0</v>
      </c>
      <c r="Q5123" s="335">
        <v>0</v>
      </c>
      <c r="R5123" s="234"/>
    </row>
    <row r="5124" spans="2:18" x14ac:dyDescent="0.25">
      <c r="B5124" s="232">
        <v>5119</v>
      </c>
      <c r="C5124" s="406">
        <v>45586</v>
      </c>
      <c r="D5124" s="195" t="s">
        <v>177</v>
      </c>
      <c r="E5124" s="196" t="s">
        <v>159</v>
      </c>
      <c r="F5124" s="196" t="s">
        <v>8</v>
      </c>
      <c r="G5124" s="196" t="s">
        <v>159</v>
      </c>
      <c r="H5124" s="196">
        <v>11.6</v>
      </c>
      <c r="I5124" s="196" t="s">
        <v>66</v>
      </c>
      <c r="J5124" s="196">
        <v>3</v>
      </c>
      <c r="K5124" s="448"/>
      <c r="L5124" s="196"/>
      <c r="M5124" s="196"/>
      <c r="N5124" s="216">
        <v>0</v>
      </c>
      <c r="O5124" s="216">
        <v>0</v>
      </c>
      <c r="P5124" s="216">
        <v>34.799999999999997</v>
      </c>
      <c r="Q5124" s="335">
        <v>0</v>
      </c>
      <c r="R5124" s="234"/>
    </row>
    <row r="5125" spans="2:18" x14ac:dyDescent="0.25">
      <c r="B5125" s="232">
        <v>5120</v>
      </c>
      <c r="C5125" s="406">
        <v>45586</v>
      </c>
      <c r="D5125" s="278" t="s">
        <v>139</v>
      </c>
      <c r="E5125" s="196" t="s">
        <v>92</v>
      </c>
      <c r="F5125" s="196" t="s">
        <v>2</v>
      </c>
      <c r="G5125" s="196" t="s">
        <v>209</v>
      </c>
      <c r="H5125" s="196">
        <v>7</v>
      </c>
      <c r="I5125" s="196" t="s">
        <v>214</v>
      </c>
      <c r="J5125" s="196">
        <v>35</v>
      </c>
      <c r="K5125" s="448"/>
      <c r="L5125" s="196"/>
      <c r="M5125" s="196"/>
      <c r="N5125" s="216">
        <v>245</v>
      </c>
      <c r="O5125" s="216">
        <v>0</v>
      </c>
      <c r="P5125" s="216">
        <v>0</v>
      </c>
      <c r="Q5125" s="335">
        <v>0</v>
      </c>
      <c r="R5125" s="234"/>
    </row>
    <row r="5126" spans="2:18" x14ac:dyDescent="0.25">
      <c r="B5126" s="232">
        <v>5121</v>
      </c>
      <c r="C5126" s="406">
        <v>45586</v>
      </c>
      <c r="D5126" s="195" t="s">
        <v>140</v>
      </c>
      <c r="E5126" s="196" t="s">
        <v>92</v>
      </c>
      <c r="F5126" s="196" t="s">
        <v>2</v>
      </c>
      <c r="G5126" s="196" t="s">
        <v>209</v>
      </c>
      <c r="H5126" s="196">
        <v>7</v>
      </c>
      <c r="I5126" s="196" t="s">
        <v>214</v>
      </c>
      <c r="J5126" s="196">
        <v>35</v>
      </c>
      <c r="K5126" s="448"/>
      <c r="L5126" s="196"/>
      <c r="M5126" s="196"/>
      <c r="N5126" s="216">
        <v>245</v>
      </c>
      <c r="O5126" s="216">
        <v>0</v>
      </c>
      <c r="P5126" s="216">
        <v>0</v>
      </c>
      <c r="Q5126" s="335">
        <v>0</v>
      </c>
      <c r="R5126" s="234"/>
    </row>
    <row r="5127" spans="2:18" x14ac:dyDescent="0.25">
      <c r="B5127" s="232">
        <v>5122</v>
      </c>
      <c r="C5127" s="406">
        <v>45586</v>
      </c>
      <c r="D5127" s="278" t="s">
        <v>141</v>
      </c>
      <c r="E5127" s="196" t="s">
        <v>92</v>
      </c>
      <c r="F5127" s="196" t="s">
        <v>2</v>
      </c>
      <c r="G5127" s="196" t="s">
        <v>209</v>
      </c>
      <c r="H5127" s="196">
        <v>7</v>
      </c>
      <c r="I5127" s="196"/>
      <c r="J5127" s="196">
        <v>0</v>
      </c>
      <c r="K5127" s="448"/>
      <c r="L5127" s="196"/>
      <c r="M5127" s="196"/>
      <c r="N5127" s="216">
        <v>0</v>
      </c>
      <c r="O5127" s="216">
        <v>0</v>
      </c>
      <c r="P5127" s="216">
        <v>0</v>
      </c>
      <c r="Q5127" s="335">
        <v>0</v>
      </c>
      <c r="R5127" s="234"/>
    </row>
    <row r="5128" spans="2:18" x14ac:dyDescent="0.25">
      <c r="B5128" s="232">
        <v>5123</v>
      </c>
      <c r="C5128" s="406">
        <v>45586</v>
      </c>
      <c r="D5128" s="195" t="s">
        <v>252</v>
      </c>
      <c r="E5128" s="196" t="s">
        <v>92</v>
      </c>
      <c r="F5128" s="196" t="s">
        <v>2</v>
      </c>
      <c r="G5128" s="196" t="s">
        <v>209</v>
      </c>
      <c r="H5128" s="196">
        <v>7</v>
      </c>
      <c r="I5128" s="196" t="s">
        <v>214</v>
      </c>
      <c r="J5128" s="196">
        <v>35</v>
      </c>
      <c r="K5128" s="448"/>
      <c r="L5128" s="196"/>
      <c r="M5128" s="196"/>
      <c r="N5128" s="216">
        <v>245</v>
      </c>
      <c r="O5128" s="216">
        <v>0</v>
      </c>
      <c r="P5128" s="216">
        <v>0</v>
      </c>
      <c r="Q5128" s="335">
        <v>0</v>
      </c>
      <c r="R5128" s="234"/>
    </row>
    <row r="5129" spans="2:18" x14ac:dyDescent="0.25">
      <c r="B5129" s="232">
        <v>5124</v>
      </c>
      <c r="C5129" s="406">
        <v>45586</v>
      </c>
      <c r="D5129" s="278" t="s">
        <v>259</v>
      </c>
      <c r="E5129" s="196" t="s">
        <v>92</v>
      </c>
      <c r="F5129" s="196" t="s">
        <v>2</v>
      </c>
      <c r="G5129" s="196" t="s">
        <v>209</v>
      </c>
      <c r="H5129" s="196">
        <v>7</v>
      </c>
      <c r="I5129" s="196" t="s">
        <v>214</v>
      </c>
      <c r="J5129" s="196">
        <v>35</v>
      </c>
      <c r="K5129" s="448"/>
      <c r="L5129" s="196"/>
      <c r="M5129" s="196"/>
      <c r="N5129" s="216">
        <v>245</v>
      </c>
      <c r="O5129" s="216">
        <v>0</v>
      </c>
      <c r="P5129" s="216">
        <v>0</v>
      </c>
      <c r="Q5129" s="335">
        <v>0</v>
      </c>
      <c r="R5129" s="234"/>
    </row>
    <row r="5130" spans="2:18" x14ac:dyDescent="0.25">
      <c r="B5130" s="232">
        <v>5125</v>
      </c>
      <c r="C5130" s="406">
        <v>45586</v>
      </c>
      <c r="D5130" s="195" t="s">
        <v>260</v>
      </c>
      <c r="E5130" s="196" t="s">
        <v>92</v>
      </c>
      <c r="F5130" s="196" t="s">
        <v>2</v>
      </c>
      <c r="G5130" s="196" t="s">
        <v>209</v>
      </c>
      <c r="H5130" s="196">
        <v>7</v>
      </c>
      <c r="I5130" s="196" t="s">
        <v>214</v>
      </c>
      <c r="J5130" s="196">
        <v>30</v>
      </c>
      <c r="K5130" s="448"/>
      <c r="L5130" s="196"/>
      <c r="M5130" s="196"/>
      <c r="N5130" s="216">
        <v>210</v>
      </c>
      <c r="O5130" s="216">
        <v>0</v>
      </c>
      <c r="P5130" s="216">
        <v>0</v>
      </c>
      <c r="Q5130" s="335">
        <v>0</v>
      </c>
      <c r="R5130" s="234"/>
    </row>
    <row r="5131" spans="2:18" x14ac:dyDescent="0.25">
      <c r="B5131" s="232">
        <v>5126</v>
      </c>
      <c r="C5131" s="406">
        <v>45586</v>
      </c>
      <c r="D5131" s="278" t="s">
        <v>507</v>
      </c>
      <c r="E5131" s="196" t="s">
        <v>92</v>
      </c>
      <c r="F5131" s="196" t="s">
        <v>504</v>
      </c>
      <c r="G5131" s="196" t="s">
        <v>210</v>
      </c>
      <c r="H5131" s="196">
        <v>4.1500000000000004</v>
      </c>
      <c r="I5131" s="196" t="s">
        <v>215</v>
      </c>
      <c r="J5131" s="196">
        <v>37</v>
      </c>
      <c r="K5131" s="448"/>
      <c r="L5131" s="196"/>
      <c r="M5131" s="196"/>
      <c r="N5131" s="216">
        <v>0</v>
      </c>
      <c r="O5131" s="216">
        <v>176.58250000000001</v>
      </c>
      <c r="P5131" s="216">
        <v>0</v>
      </c>
      <c r="Q5131" s="335">
        <v>0</v>
      </c>
      <c r="R5131" s="234"/>
    </row>
    <row r="5132" spans="2:18" x14ac:dyDescent="0.25">
      <c r="B5132" s="232">
        <v>5127</v>
      </c>
      <c r="C5132" s="406">
        <v>45586</v>
      </c>
      <c r="D5132" s="195" t="s">
        <v>379</v>
      </c>
      <c r="E5132" s="196" t="s">
        <v>269</v>
      </c>
      <c r="F5132" s="196" t="s">
        <v>381</v>
      </c>
      <c r="G5132" s="196" t="s">
        <v>210</v>
      </c>
      <c r="H5132" s="196">
        <v>4.1500000000000004</v>
      </c>
      <c r="I5132" s="196" t="s">
        <v>214</v>
      </c>
      <c r="J5132" s="196">
        <v>15</v>
      </c>
      <c r="K5132" s="448"/>
      <c r="L5132" s="196"/>
      <c r="M5132" s="196"/>
      <c r="N5132" s="216">
        <v>62.250000000000007</v>
      </c>
      <c r="O5132" s="216">
        <v>0</v>
      </c>
      <c r="P5132" s="216">
        <v>0</v>
      </c>
      <c r="Q5132" s="335">
        <v>0</v>
      </c>
      <c r="R5132" s="234"/>
    </row>
    <row r="5133" spans="2:18" x14ac:dyDescent="0.25">
      <c r="B5133" s="232">
        <v>5128</v>
      </c>
      <c r="C5133" s="406">
        <v>45586</v>
      </c>
      <c r="D5133" s="278" t="s">
        <v>380</v>
      </c>
      <c r="E5133" s="196" t="s">
        <v>269</v>
      </c>
      <c r="F5133" s="196" t="s">
        <v>381</v>
      </c>
      <c r="G5133" s="196" t="s">
        <v>210</v>
      </c>
      <c r="H5133" s="196">
        <v>4.1500000000000004</v>
      </c>
      <c r="I5133" s="196" t="s">
        <v>214</v>
      </c>
      <c r="J5133" s="196">
        <v>14</v>
      </c>
      <c r="K5133" s="448"/>
      <c r="L5133" s="196"/>
      <c r="M5133" s="196"/>
      <c r="N5133" s="216">
        <v>58.100000000000009</v>
      </c>
      <c r="O5133" s="216">
        <v>0</v>
      </c>
      <c r="P5133" s="216">
        <v>0</v>
      </c>
      <c r="Q5133" s="335">
        <v>0</v>
      </c>
      <c r="R5133" s="234"/>
    </row>
    <row r="5134" spans="2:18" x14ac:dyDescent="0.25">
      <c r="B5134" s="232">
        <v>5129</v>
      </c>
      <c r="C5134" s="406">
        <v>45586</v>
      </c>
      <c r="D5134" s="195" t="s">
        <v>489</v>
      </c>
      <c r="E5134" s="196" t="s">
        <v>269</v>
      </c>
      <c r="F5134" s="196" t="s">
        <v>381</v>
      </c>
      <c r="G5134" s="196" t="s">
        <v>210</v>
      </c>
      <c r="H5134" s="196">
        <v>4.1500000000000004</v>
      </c>
      <c r="I5134" s="196" t="s">
        <v>214</v>
      </c>
      <c r="J5134" s="196">
        <v>14</v>
      </c>
      <c r="K5134" s="448"/>
      <c r="L5134" s="196"/>
      <c r="M5134" s="196"/>
      <c r="N5134" s="216">
        <v>58.100000000000009</v>
      </c>
      <c r="O5134" s="216">
        <v>0</v>
      </c>
      <c r="P5134" s="216">
        <v>0</v>
      </c>
      <c r="Q5134" s="335">
        <v>0</v>
      </c>
      <c r="R5134" s="234"/>
    </row>
    <row r="5135" spans="2:18" x14ac:dyDescent="0.25">
      <c r="B5135" s="232">
        <v>5130</v>
      </c>
      <c r="C5135" s="406">
        <v>45586</v>
      </c>
      <c r="D5135" s="195" t="s">
        <v>379</v>
      </c>
      <c r="E5135" s="196" t="s">
        <v>269</v>
      </c>
      <c r="F5135" s="196" t="s">
        <v>381</v>
      </c>
      <c r="G5135" s="196" t="s">
        <v>210</v>
      </c>
      <c r="H5135" s="196">
        <v>4.1500000000000004</v>
      </c>
      <c r="I5135" s="196" t="s">
        <v>214</v>
      </c>
      <c r="J5135" s="196">
        <v>16</v>
      </c>
      <c r="K5135" s="448"/>
      <c r="L5135" s="196"/>
      <c r="M5135" s="196"/>
      <c r="N5135" s="216">
        <v>66.400000000000006</v>
      </c>
      <c r="O5135" s="216">
        <v>0</v>
      </c>
      <c r="P5135" s="216">
        <v>0</v>
      </c>
      <c r="Q5135" s="335">
        <v>0</v>
      </c>
      <c r="R5135" s="234"/>
    </row>
    <row r="5136" spans="2:18" x14ac:dyDescent="0.25">
      <c r="B5136" s="232">
        <v>5131</v>
      </c>
      <c r="C5136" s="406">
        <v>45586</v>
      </c>
      <c r="D5136" s="278" t="s">
        <v>380</v>
      </c>
      <c r="E5136" s="196" t="s">
        <v>269</v>
      </c>
      <c r="F5136" s="196" t="s">
        <v>381</v>
      </c>
      <c r="G5136" s="196" t="s">
        <v>210</v>
      </c>
      <c r="H5136" s="196">
        <v>4.1500000000000004</v>
      </c>
      <c r="I5136" s="196" t="s">
        <v>214</v>
      </c>
      <c r="J5136" s="196">
        <v>16</v>
      </c>
      <c r="K5136" s="448"/>
      <c r="L5136" s="196"/>
      <c r="M5136" s="196"/>
      <c r="N5136" s="216">
        <v>66.400000000000006</v>
      </c>
      <c r="O5136" s="216">
        <v>0</v>
      </c>
      <c r="P5136" s="216">
        <v>0</v>
      </c>
      <c r="Q5136" s="335">
        <v>0</v>
      </c>
      <c r="R5136" s="234"/>
    </row>
    <row r="5137" spans="2:18" x14ac:dyDescent="0.25">
      <c r="B5137" s="232">
        <v>5132</v>
      </c>
      <c r="C5137" s="406">
        <v>45586</v>
      </c>
      <c r="D5137" s="195" t="s">
        <v>489</v>
      </c>
      <c r="E5137" s="196" t="s">
        <v>269</v>
      </c>
      <c r="F5137" s="196" t="s">
        <v>381</v>
      </c>
      <c r="G5137" s="196" t="s">
        <v>210</v>
      </c>
      <c r="H5137" s="196">
        <v>4.1500000000000004</v>
      </c>
      <c r="I5137" s="196" t="s">
        <v>214</v>
      </c>
      <c r="J5137" s="196">
        <v>16</v>
      </c>
      <c r="K5137" s="448"/>
      <c r="L5137" s="196"/>
      <c r="M5137" s="196"/>
      <c r="N5137" s="216">
        <v>66.400000000000006</v>
      </c>
      <c r="O5137" s="216">
        <v>0</v>
      </c>
      <c r="P5137" s="216">
        <v>0</v>
      </c>
      <c r="Q5137" s="335">
        <v>0</v>
      </c>
      <c r="R5137" s="234"/>
    </row>
    <row r="5138" spans="2:18" x14ac:dyDescent="0.25">
      <c r="B5138" s="232">
        <v>5133</v>
      </c>
      <c r="C5138" s="406">
        <v>45586</v>
      </c>
      <c r="D5138" s="278" t="s">
        <v>96</v>
      </c>
      <c r="E5138" s="196" t="s">
        <v>159</v>
      </c>
      <c r="F5138" s="196" t="s">
        <v>1</v>
      </c>
      <c r="G5138" s="196" t="s">
        <v>159</v>
      </c>
      <c r="H5138" s="196">
        <v>11.8</v>
      </c>
      <c r="I5138" s="196" t="s">
        <v>66</v>
      </c>
      <c r="J5138" s="196">
        <v>4</v>
      </c>
      <c r="K5138" s="448"/>
      <c r="L5138" s="196"/>
      <c r="M5138" s="196"/>
      <c r="N5138" s="216">
        <v>0</v>
      </c>
      <c r="O5138" s="216">
        <v>0</v>
      </c>
      <c r="P5138" s="216">
        <v>47.2</v>
      </c>
      <c r="Q5138" s="335">
        <v>0</v>
      </c>
      <c r="R5138" s="234"/>
    </row>
    <row r="5139" spans="2:18" x14ac:dyDescent="0.25">
      <c r="B5139" s="232">
        <v>5134</v>
      </c>
      <c r="C5139" s="406">
        <v>45586</v>
      </c>
      <c r="D5139" s="195" t="s">
        <v>128</v>
      </c>
      <c r="E5139" s="196" t="s">
        <v>159</v>
      </c>
      <c r="F5139" s="196" t="s">
        <v>1</v>
      </c>
      <c r="G5139" s="196" t="s">
        <v>159</v>
      </c>
      <c r="H5139" s="196">
        <v>11.8</v>
      </c>
      <c r="I5139" s="196" t="s">
        <v>66</v>
      </c>
      <c r="J5139" s="196">
        <v>4</v>
      </c>
      <c r="K5139" s="448"/>
      <c r="L5139" s="196"/>
      <c r="M5139" s="196"/>
      <c r="N5139" s="216">
        <v>0</v>
      </c>
      <c r="O5139" s="216">
        <v>0</v>
      </c>
      <c r="P5139" s="216">
        <v>47.2</v>
      </c>
      <c r="Q5139" s="335">
        <v>0</v>
      </c>
      <c r="R5139" s="234"/>
    </row>
    <row r="5140" spans="2:18" x14ac:dyDescent="0.25">
      <c r="B5140" s="232">
        <v>5135</v>
      </c>
      <c r="C5140" s="406">
        <v>45586</v>
      </c>
      <c r="D5140" s="278" t="s">
        <v>467</v>
      </c>
      <c r="E5140" s="196" t="s">
        <v>159</v>
      </c>
      <c r="F5140" s="196" t="s">
        <v>63</v>
      </c>
      <c r="G5140" s="196" t="s">
        <v>159</v>
      </c>
      <c r="H5140" s="196">
        <v>13</v>
      </c>
      <c r="I5140" s="196" t="s">
        <v>66</v>
      </c>
      <c r="J5140" s="196">
        <v>2</v>
      </c>
      <c r="K5140" s="448"/>
      <c r="L5140" s="196"/>
      <c r="M5140" s="196"/>
      <c r="N5140" s="216">
        <v>0</v>
      </c>
      <c r="O5140" s="216">
        <v>0</v>
      </c>
      <c r="P5140" s="216">
        <v>26</v>
      </c>
      <c r="Q5140" s="335">
        <v>0</v>
      </c>
      <c r="R5140" s="234"/>
    </row>
    <row r="5141" spans="2:18" x14ac:dyDescent="0.25">
      <c r="B5141" s="232">
        <f>ROW()-5</f>
        <v>5136</v>
      </c>
      <c r="C5141" s="406">
        <v>45587</v>
      </c>
      <c r="D5141" s="195" t="s">
        <v>474</v>
      </c>
      <c r="E5141" s="196" t="str">
        <f t="shared" ref="E5141:E5204" si="353">IFERROR(VLOOKUP(D5141,S:W,2,FALSE),"")</f>
        <v>کامیون کمپرسی</v>
      </c>
      <c r="F5141" s="196" t="str">
        <f t="shared" ref="F5141:F5204" si="354">IFERROR(VLOOKUP(D5141,S:W,3,FALSE),"")</f>
        <v>رمضانی مقدم</v>
      </c>
      <c r="G5141" s="196" t="str">
        <f t="shared" ref="G5141:G5204" si="355">IFERROR(VLOOKUP(D5141,S:W,4,FALSE),"")</f>
        <v>تک</v>
      </c>
      <c r="H5141" s="196">
        <f t="shared" ref="H5141:H5204" si="356">IFERROR(VLOOKUP(D5141,S:W,5,FALSE),"")</f>
        <v>4.2</v>
      </c>
      <c r="I5141" s="196" t="s">
        <v>215</v>
      </c>
      <c r="J5141" s="196">
        <v>31</v>
      </c>
      <c r="K5141" s="448"/>
      <c r="L5141" s="196"/>
      <c r="M5141" s="196"/>
      <c r="N5141" s="216">
        <f t="shared" ref="N5141:N5162" si="357">IF(I5141=$N$5,J5141*H5141,0)</f>
        <v>0</v>
      </c>
      <c r="O5141" s="216">
        <f t="shared" ref="O5141:O5162" si="358">IF(I5141=$O$5,J5141*H5141,0)*1.15</f>
        <v>149.73000000000002</v>
      </c>
      <c r="P5141" s="216">
        <f t="shared" ref="P5141:P5162" si="359">IF(I5141=$P$5,J5141*H5141,0)</f>
        <v>0</v>
      </c>
      <c r="Q5141" s="335">
        <f t="shared" ref="Q5141:Q5162" si="360">IF(I5141=$Q$5,J5141*H5141,0)</f>
        <v>0</v>
      </c>
      <c r="R5141" s="234"/>
    </row>
    <row r="5142" spans="2:18" x14ac:dyDescent="0.25">
      <c r="B5142" s="232">
        <f t="shared" ref="B5142:B5171" si="361">ROW()-5</f>
        <v>5137</v>
      </c>
      <c r="C5142" s="406">
        <v>45587</v>
      </c>
      <c r="D5142" s="278" t="s">
        <v>475</v>
      </c>
      <c r="E5142" s="196" t="str">
        <f t="shared" si="353"/>
        <v>کامیون کمپرسی</v>
      </c>
      <c r="F5142" s="196" t="str">
        <f t="shared" si="354"/>
        <v>رمضانی مقدم</v>
      </c>
      <c r="G5142" s="196" t="str">
        <f t="shared" si="355"/>
        <v>تک</v>
      </c>
      <c r="H5142" s="196">
        <f t="shared" si="356"/>
        <v>4.2</v>
      </c>
      <c r="I5142" s="196" t="s">
        <v>215</v>
      </c>
      <c r="J5142" s="196">
        <v>31</v>
      </c>
      <c r="K5142" s="448"/>
      <c r="L5142" s="196"/>
      <c r="M5142" s="196"/>
      <c r="N5142" s="216">
        <f t="shared" si="357"/>
        <v>0</v>
      </c>
      <c r="O5142" s="216">
        <f t="shared" si="358"/>
        <v>149.73000000000002</v>
      </c>
      <c r="P5142" s="216">
        <f t="shared" si="359"/>
        <v>0</v>
      </c>
      <c r="Q5142" s="335">
        <f t="shared" si="360"/>
        <v>0</v>
      </c>
      <c r="R5142" s="234"/>
    </row>
    <row r="5143" spans="2:18" x14ac:dyDescent="0.25">
      <c r="B5143" s="232">
        <f t="shared" si="361"/>
        <v>5138</v>
      </c>
      <c r="C5143" s="406">
        <v>45587</v>
      </c>
      <c r="D5143" s="195" t="s">
        <v>476</v>
      </c>
      <c r="E5143" s="196" t="str">
        <f t="shared" si="353"/>
        <v>کامیون کمپرسی</v>
      </c>
      <c r="F5143" s="196" t="str">
        <f t="shared" si="354"/>
        <v>رمضانی مقدم</v>
      </c>
      <c r="G5143" s="196" t="str">
        <f t="shared" si="355"/>
        <v>تک</v>
      </c>
      <c r="H5143" s="196">
        <f t="shared" si="356"/>
        <v>4.2</v>
      </c>
      <c r="I5143" s="196" t="s">
        <v>215</v>
      </c>
      <c r="J5143" s="196">
        <v>18</v>
      </c>
      <c r="K5143" s="448"/>
      <c r="L5143" s="196"/>
      <c r="M5143" s="196"/>
      <c r="N5143" s="216">
        <f t="shared" si="357"/>
        <v>0</v>
      </c>
      <c r="O5143" s="216">
        <f t="shared" si="358"/>
        <v>86.94</v>
      </c>
      <c r="P5143" s="216">
        <f t="shared" si="359"/>
        <v>0</v>
      </c>
      <c r="Q5143" s="335">
        <f t="shared" si="360"/>
        <v>0</v>
      </c>
      <c r="R5143" s="234"/>
    </row>
    <row r="5144" spans="2:18" x14ac:dyDescent="0.25">
      <c r="B5144" s="232">
        <f t="shared" si="361"/>
        <v>5139</v>
      </c>
      <c r="C5144" s="406">
        <v>45587</v>
      </c>
      <c r="D5144" s="278" t="s">
        <v>477</v>
      </c>
      <c r="E5144" s="196" t="str">
        <f t="shared" si="353"/>
        <v>کامیون کمپرسی</v>
      </c>
      <c r="F5144" s="196" t="str">
        <f t="shared" si="354"/>
        <v>رمضانی مقدم</v>
      </c>
      <c r="G5144" s="196" t="str">
        <f t="shared" si="355"/>
        <v>تک</v>
      </c>
      <c r="H5144" s="196">
        <f t="shared" si="356"/>
        <v>4.2</v>
      </c>
      <c r="I5144" s="196" t="s">
        <v>215</v>
      </c>
      <c r="J5144" s="196">
        <v>30</v>
      </c>
      <c r="K5144" s="448"/>
      <c r="L5144" s="196"/>
      <c r="M5144" s="196"/>
      <c r="N5144" s="216">
        <f t="shared" si="357"/>
        <v>0</v>
      </c>
      <c r="O5144" s="216">
        <f t="shared" si="358"/>
        <v>144.89999999999998</v>
      </c>
      <c r="P5144" s="216">
        <f t="shared" si="359"/>
        <v>0</v>
      </c>
      <c r="Q5144" s="335">
        <f t="shared" si="360"/>
        <v>0</v>
      </c>
      <c r="R5144" s="234"/>
    </row>
    <row r="5145" spans="2:18" x14ac:dyDescent="0.25">
      <c r="B5145" s="232">
        <f t="shared" si="361"/>
        <v>5140</v>
      </c>
      <c r="C5145" s="406">
        <v>45587</v>
      </c>
      <c r="D5145" s="195" t="s">
        <v>116</v>
      </c>
      <c r="E5145" s="196" t="str">
        <f t="shared" si="353"/>
        <v>کامیون کمپرسی</v>
      </c>
      <c r="F5145" s="196" t="str">
        <f t="shared" si="354"/>
        <v>شرکتی</v>
      </c>
      <c r="G5145" s="196" t="str">
        <f t="shared" si="355"/>
        <v>جفت</v>
      </c>
      <c r="H5145" s="196">
        <f t="shared" si="356"/>
        <v>6.65</v>
      </c>
      <c r="I5145" s="196"/>
      <c r="J5145" s="196"/>
      <c r="K5145" s="448"/>
      <c r="L5145" s="196"/>
      <c r="M5145" s="196"/>
      <c r="N5145" s="216">
        <f t="shared" si="357"/>
        <v>0</v>
      </c>
      <c r="O5145" s="216">
        <f t="shared" si="358"/>
        <v>0</v>
      </c>
      <c r="P5145" s="216">
        <f t="shared" si="359"/>
        <v>0</v>
      </c>
      <c r="Q5145" s="335">
        <f t="shared" si="360"/>
        <v>0</v>
      </c>
      <c r="R5145" s="234"/>
    </row>
    <row r="5146" spans="2:18" x14ac:dyDescent="0.25">
      <c r="B5146" s="232">
        <f t="shared" si="361"/>
        <v>5141</v>
      </c>
      <c r="C5146" s="406">
        <v>45587</v>
      </c>
      <c r="D5146" s="278" t="s">
        <v>94</v>
      </c>
      <c r="E5146" s="196" t="str">
        <f t="shared" si="353"/>
        <v>کامیون کمپرسی</v>
      </c>
      <c r="F5146" s="196" t="str">
        <f t="shared" si="354"/>
        <v>شرکتی</v>
      </c>
      <c r="G5146" s="196" t="str">
        <f t="shared" si="355"/>
        <v>جفت</v>
      </c>
      <c r="H5146" s="196">
        <f t="shared" si="356"/>
        <v>6.65</v>
      </c>
      <c r="I5146" s="196"/>
      <c r="J5146" s="196"/>
      <c r="K5146" s="448"/>
      <c r="L5146" s="196"/>
      <c r="M5146" s="196"/>
      <c r="N5146" s="216">
        <f t="shared" si="357"/>
        <v>0</v>
      </c>
      <c r="O5146" s="216">
        <f t="shared" si="358"/>
        <v>0</v>
      </c>
      <c r="P5146" s="216">
        <f t="shared" si="359"/>
        <v>0</v>
      </c>
      <c r="Q5146" s="335">
        <f t="shared" si="360"/>
        <v>0</v>
      </c>
      <c r="R5146" s="234"/>
    </row>
    <row r="5147" spans="2:18" x14ac:dyDescent="0.25">
      <c r="B5147" s="232">
        <f t="shared" si="361"/>
        <v>5142</v>
      </c>
      <c r="C5147" s="406">
        <v>45587</v>
      </c>
      <c r="D5147" s="195" t="s">
        <v>91</v>
      </c>
      <c r="E5147" s="196" t="str">
        <f t="shared" si="353"/>
        <v>کامیون کمپرسی</v>
      </c>
      <c r="F5147" s="196" t="str">
        <f t="shared" si="354"/>
        <v>شرکتی</v>
      </c>
      <c r="G5147" s="196" t="str">
        <f t="shared" si="355"/>
        <v>جفت</v>
      </c>
      <c r="H5147" s="196">
        <f t="shared" si="356"/>
        <v>6.65</v>
      </c>
      <c r="I5147" s="196"/>
      <c r="J5147" s="196"/>
      <c r="K5147" s="448"/>
      <c r="L5147" s="196"/>
      <c r="M5147" s="196"/>
      <c r="N5147" s="216">
        <f t="shared" si="357"/>
        <v>0</v>
      </c>
      <c r="O5147" s="216">
        <f t="shared" si="358"/>
        <v>0</v>
      </c>
      <c r="P5147" s="216">
        <f t="shared" si="359"/>
        <v>0</v>
      </c>
      <c r="Q5147" s="335">
        <f t="shared" si="360"/>
        <v>0</v>
      </c>
      <c r="R5147" s="234"/>
    </row>
    <row r="5148" spans="2:18" x14ac:dyDescent="0.25">
      <c r="B5148" s="232">
        <f t="shared" si="361"/>
        <v>5143</v>
      </c>
      <c r="C5148" s="406">
        <v>45587</v>
      </c>
      <c r="D5148" s="278" t="s">
        <v>154</v>
      </c>
      <c r="E5148" s="196" t="str">
        <f t="shared" si="353"/>
        <v>کامیون کمپرسی</v>
      </c>
      <c r="F5148" s="196" t="str">
        <f t="shared" si="354"/>
        <v>صداقت</v>
      </c>
      <c r="G5148" s="196" t="str">
        <f t="shared" si="355"/>
        <v>تک</v>
      </c>
      <c r="H5148" s="196">
        <f t="shared" si="356"/>
        <v>4.1500000000000004</v>
      </c>
      <c r="I5148" s="196" t="s">
        <v>215</v>
      </c>
      <c r="J5148" s="196">
        <v>28</v>
      </c>
      <c r="K5148" s="448"/>
      <c r="L5148" s="196"/>
      <c r="M5148" s="196"/>
      <c r="N5148" s="216">
        <f t="shared" si="357"/>
        <v>0</v>
      </c>
      <c r="O5148" s="216">
        <f t="shared" si="358"/>
        <v>133.63</v>
      </c>
      <c r="P5148" s="216">
        <f t="shared" si="359"/>
        <v>0</v>
      </c>
      <c r="Q5148" s="335">
        <f t="shared" si="360"/>
        <v>0</v>
      </c>
      <c r="R5148" s="234"/>
    </row>
    <row r="5149" spans="2:18" x14ac:dyDescent="0.25">
      <c r="B5149" s="232">
        <f t="shared" si="361"/>
        <v>5144</v>
      </c>
      <c r="C5149" s="406">
        <v>45587</v>
      </c>
      <c r="D5149" s="278" t="s">
        <v>426</v>
      </c>
      <c r="E5149" s="196" t="str">
        <f t="shared" si="353"/>
        <v>تانکر آب</v>
      </c>
      <c r="F5149" s="196" t="str">
        <f t="shared" si="354"/>
        <v>جواد رضاپور</v>
      </c>
      <c r="G5149" s="196" t="str">
        <f t="shared" si="355"/>
        <v>تانکر آب</v>
      </c>
      <c r="H5149" s="196">
        <f t="shared" si="356"/>
        <v>10</v>
      </c>
      <c r="I5149" s="196"/>
      <c r="J5149" s="196"/>
      <c r="K5149" s="448"/>
      <c r="L5149" s="196"/>
      <c r="M5149" s="196"/>
      <c r="N5149" s="216">
        <f t="shared" si="357"/>
        <v>0</v>
      </c>
      <c r="O5149" s="216">
        <f t="shared" si="358"/>
        <v>0</v>
      </c>
      <c r="P5149" s="216">
        <f t="shared" si="359"/>
        <v>0</v>
      </c>
      <c r="Q5149" s="335">
        <f t="shared" si="360"/>
        <v>0</v>
      </c>
      <c r="R5149" s="234"/>
    </row>
    <row r="5150" spans="2:18" x14ac:dyDescent="0.25">
      <c r="B5150" s="232">
        <f t="shared" si="361"/>
        <v>5145</v>
      </c>
      <c r="C5150" s="406">
        <v>45587</v>
      </c>
      <c r="D5150" s="195" t="s">
        <v>277</v>
      </c>
      <c r="E5150" s="196" t="str">
        <f t="shared" si="353"/>
        <v>کمپرسی جفت</v>
      </c>
      <c r="F5150" s="196" t="str">
        <f t="shared" si="354"/>
        <v>محمدپور</v>
      </c>
      <c r="G5150" s="196" t="str">
        <f t="shared" si="355"/>
        <v>جفت</v>
      </c>
      <c r="H5150" s="196">
        <f t="shared" si="356"/>
        <v>7</v>
      </c>
      <c r="I5150" s="196" t="s">
        <v>214</v>
      </c>
      <c r="J5150" s="196">
        <v>40</v>
      </c>
      <c r="K5150" s="448"/>
      <c r="L5150" s="196"/>
      <c r="M5150" s="196"/>
      <c r="N5150" s="216">
        <f t="shared" si="357"/>
        <v>280</v>
      </c>
      <c r="O5150" s="216">
        <f t="shared" si="358"/>
        <v>0</v>
      </c>
      <c r="P5150" s="216">
        <f t="shared" si="359"/>
        <v>0</v>
      </c>
      <c r="Q5150" s="335">
        <f t="shared" si="360"/>
        <v>0</v>
      </c>
      <c r="R5150" s="234"/>
    </row>
    <row r="5151" spans="2:18" x14ac:dyDescent="0.25">
      <c r="B5151" s="232">
        <f t="shared" si="361"/>
        <v>5146</v>
      </c>
      <c r="C5151" s="406">
        <v>45587</v>
      </c>
      <c r="D5151" s="278" t="s">
        <v>261</v>
      </c>
      <c r="E5151" s="196" t="str">
        <f t="shared" si="353"/>
        <v>کمپرسی تک</v>
      </c>
      <c r="F5151" s="196" t="str">
        <f t="shared" si="354"/>
        <v>محمدپور</v>
      </c>
      <c r="G5151" s="196" t="str">
        <f t="shared" si="355"/>
        <v>تک</v>
      </c>
      <c r="H5151" s="196">
        <f t="shared" si="356"/>
        <v>5</v>
      </c>
      <c r="I5151" s="196" t="s">
        <v>214</v>
      </c>
      <c r="J5151" s="196">
        <v>12</v>
      </c>
      <c r="K5151" s="448"/>
      <c r="L5151" s="196"/>
      <c r="M5151" s="196"/>
      <c r="N5151" s="216">
        <f t="shared" si="357"/>
        <v>60</v>
      </c>
      <c r="O5151" s="216">
        <f t="shared" si="358"/>
        <v>0</v>
      </c>
      <c r="P5151" s="216">
        <f t="shared" si="359"/>
        <v>0</v>
      </c>
      <c r="Q5151" s="335">
        <f t="shared" si="360"/>
        <v>0</v>
      </c>
      <c r="R5151" s="234"/>
    </row>
    <row r="5152" spans="2:18" x14ac:dyDescent="0.25">
      <c r="B5152" s="232">
        <f t="shared" si="361"/>
        <v>5147</v>
      </c>
      <c r="C5152" s="406">
        <v>45587</v>
      </c>
      <c r="D5152" s="195" t="s">
        <v>254</v>
      </c>
      <c r="E5152" s="196" t="str">
        <f t="shared" si="353"/>
        <v>تانکر آب</v>
      </c>
      <c r="F5152" s="196" t="str">
        <f t="shared" si="354"/>
        <v>محمدپور</v>
      </c>
      <c r="G5152" s="196" t="str">
        <f t="shared" si="355"/>
        <v>تانکر آب</v>
      </c>
      <c r="H5152" s="196">
        <f t="shared" si="356"/>
        <v>10</v>
      </c>
      <c r="I5152" s="196" t="s">
        <v>66</v>
      </c>
      <c r="J5152" s="196">
        <v>8</v>
      </c>
      <c r="K5152" s="448"/>
      <c r="L5152" s="196"/>
      <c r="M5152" s="196"/>
      <c r="N5152" s="216">
        <f t="shared" si="357"/>
        <v>0</v>
      </c>
      <c r="O5152" s="216">
        <f t="shared" si="358"/>
        <v>0</v>
      </c>
      <c r="P5152" s="216">
        <f t="shared" si="359"/>
        <v>80</v>
      </c>
      <c r="Q5152" s="335">
        <f t="shared" si="360"/>
        <v>0</v>
      </c>
      <c r="R5152" s="234"/>
    </row>
    <row r="5153" spans="2:18" x14ac:dyDescent="0.25">
      <c r="B5153" s="232">
        <f t="shared" si="361"/>
        <v>5148</v>
      </c>
      <c r="C5153" s="406">
        <v>45587</v>
      </c>
      <c r="D5153" s="278" t="s">
        <v>352</v>
      </c>
      <c r="E5153" s="196" t="str">
        <f t="shared" si="353"/>
        <v>کمپرسی جفت</v>
      </c>
      <c r="F5153" s="196" t="str">
        <f t="shared" si="354"/>
        <v>محمدپور</v>
      </c>
      <c r="G5153" s="196" t="str">
        <f t="shared" si="355"/>
        <v>جفت</v>
      </c>
      <c r="H5153" s="196">
        <f t="shared" si="356"/>
        <v>7</v>
      </c>
      <c r="I5153" s="196"/>
      <c r="J5153" s="196"/>
      <c r="K5153" s="448"/>
      <c r="L5153" s="196"/>
      <c r="M5153" s="196"/>
      <c r="N5153" s="216">
        <f t="shared" si="357"/>
        <v>0</v>
      </c>
      <c r="O5153" s="216">
        <f t="shared" si="358"/>
        <v>0</v>
      </c>
      <c r="P5153" s="216">
        <f t="shared" si="359"/>
        <v>0</v>
      </c>
      <c r="Q5153" s="335">
        <f t="shared" si="360"/>
        <v>0</v>
      </c>
      <c r="R5153" s="234"/>
    </row>
    <row r="5154" spans="2:18" x14ac:dyDescent="0.25">
      <c r="B5154" s="232">
        <f t="shared" si="361"/>
        <v>5149</v>
      </c>
      <c r="C5154" s="406">
        <v>45587</v>
      </c>
      <c r="D5154" s="195" t="s">
        <v>175</v>
      </c>
      <c r="E5154" s="196" t="str">
        <f t="shared" si="353"/>
        <v>کمپرسی جفت</v>
      </c>
      <c r="F5154" s="196" t="str">
        <f t="shared" si="354"/>
        <v>محمدپور</v>
      </c>
      <c r="G5154" s="196" t="str">
        <f t="shared" si="355"/>
        <v>جفت</v>
      </c>
      <c r="H5154" s="196">
        <f t="shared" si="356"/>
        <v>7</v>
      </c>
      <c r="I5154" s="196" t="s">
        <v>214</v>
      </c>
      <c r="J5154" s="196">
        <v>32</v>
      </c>
      <c r="K5154" s="448"/>
      <c r="L5154" s="196"/>
      <c r="M5154" s="196"/>
      <c r="N5154" s="216">
        <f t="shared" si="357"/>
        <v>224</v>
      </c>
      <c r="O5154" s="216">
        <f t="shared" si="358"/>
        <v>0</v>
      </c>
      <c r="P5154" s="216">
        <f t="shared" si="359"/>
        <v>0</v>
      </c>
      <c r="Q5154" s="335">
        <f t="shared" si="360"/>
        <v>0</v>
      </c>
      <c r="R5154" s="234"/>
    </row>
    <row r="5155" spans="2:18" x14ac:dyDescent="0.25">
      <c r="B5155" s="232">
        <f t="shared" si="361"/>
        <v>5150</v>
      </c>
      <c r="C5155" s="406">
        <v>45587</v>
      </c>
      <c r="D5155" s="278" t="s">
        <v>171</v>
      </c>
      <c r="E5155" s="196" t="str">
        <f t="shared" si="353"/>
        <v>تانکر آب</v>
      </c>
      <c r="F5155" s="196" t="str">
        <f t="shared" si="354"/>
        <v>محمدپور</v>
      </c>
      <c r="G5155" s="196" t="str">
        <f t="shared" si="355"/>
        <v>تانکر آب</v>
      </c>
      <c r="H5155" s="196">
        <f t="shared" si="356"/>
        <v>11.2</v>
      </c>
      <c r="I5155" s="196" t="s">
        <v>66</v>
      </c>
      <c r="J5155" s="196">
        <v>1</v>
      </c>
      <c r="K5155" s="448"/>
      <c r="L5155" s="196"/>
      <c r="M5155" s="196"/>
      <c r="N5155" s="216">
        <f t="shared" si="357"/>
        <v>0</v>
      </c>
      <c r="O5155" s="216">
        <f t="shared" si="358"/>
        <v>0</v>
      </c>
      <c r="P5155" s="216">
        <f t="shared" si="359"/>
        <v>11.2</v>
      </c>
      <c r="Q5155" s="335">
        <f t="shared" si="360"/>
        <v>0</v>
      </c>
      <c r="R5155" s="234"/>
    </row>
    <row r="5156" spans="2:18" x14ac:dyDescent="0.25">
      <c r="B5156" s="232">
        <f t="shared" si="361"/>
        <v>5151</v>
      </c>
      <c r="C5156" s="406">
        <v>45587</v>
      </c>
      <c r="D5156" s="195" t="s">
        <v>150</v>
      </c>
      <c r="E5156" s="196" t="str">
        <f t="shared" si="353"/>
        <v>کامیون کمپرسی</v>
      </c>
      <c r="F5156" s="196" t="str">
        <f t="shared" si="354"/>
        <v>میرزایی</v>
      </c>
      <c r="G5156" s="196" t="str">
        <f t="shared" si="355"/>
        <v>تک</v>
      </c>
      <c r="H5156" s="196">
        <f t="shared" si="356"/>
        <v>4.1500000000000004</v>
      </c>
      <c r="I5156" s="196" t="s">
        <v>215</v>
      </c>
      <c r="J5156" s="196">
        <v>23</v>
      </c>
      <c r="K5156" s="448"/>
      <c r="L5156" s="196"/>
      <c r="M5156" s="196"/>
      <c r="N5156" s="216">
        <f t="shared" si="357"/>
        <v>0</v>
      </c>
      <c r="O5156" s="216">
        <f t="shared" si="358"/>
        <v>109.7675</v>
      </c>
      <c r="P5156" s="216">
        <f t="shared" si="359"/>
        <v>0</v>
      </c>
      <c r="Q5156" s="335">
        <f t="shared" si="360"/>
        <v>0</v>
      </c>
      <c r="R5156" s="234"/>
    </row>
    <row r="5157" spans="2:18" x14ac:dyDescent="0.25">
      <c r="B5157" s="232">
        <f t="shared" si="361"/>
        <v>5152</v>
      </c>
      <c r="C5157" s="406">
        <v>45587</v>
      </c>
      <c r="D5157" s="278" t="s">
        <v>148</v>
      </c>
      <c r="E5157" s="196" t="str">
        <f t="shared" si="353"/>
        <v>کامیون کمپرسی</v>
      </c>
      <c r="F5157" s="196" t="str">
        <f t="shared" si="354"/>
        <v>میرزایی</v>
      </c>
      <c r="G5157" s="196" t="str">
        <f t="shared" si="355"/>
        <v>تک</v>
      </c>
      <c r="H5157" s="196">
        <f t="shared" si="356"/>
        <v>4.1500000000000004</v>
      </c>
      <c r="I5157" s="196" t="s">
        <v>215</v>
      </c>
      <c r="J5157" s="196">
        <v>26</v>
      </c>
      <c r="K5157" s="448"/>
      <c r="L5157" s="196"/>
      <c r="M5157" s="196"/>
      <c r="N5157" s="216">
        <f t="shared" si="357"/>
        <v>0</v>
      </c>
      <c r="O5157" s="216">
        <f t="shared" si="358"/>
        <v>124.08499999999999</v>
      </c>
      <c r="P5157" s="216">
        <f t="shared" si="359"/>
        <v>0</v>
      </c>
      <c r="Q5157" s="335">
        <f t="shared" si="360"/>
        <v>0</v>
      </c>
      <c r="R5157" s="234"/>
    </row>
    <row r="5158" spans="2:18" x14ac:dyDescent="0.25">
      <c r="B5158" s="232">
        <f t="shared" si="361"/>
        <v>5153</v>
      </c>
      <c r="C5158" s="406">
        <v>45587</v>
      </c>
      <c r="D5158" s="195" t="s">
        <v>177</v>
      </c>
      <c r="E5158" s="196" t="str">
        <f t="shared" si="353"/>
        <v>تانکر آب</v>
      </c>
      <c r="F5158" s="196" t="str">
        <f t="shared" si="354"/>
        <v>گلپایگانی</v>
      </c>
      <c r="G5158" s="196" t="str">
        <f t="shared" si="355"/>
        <v>تانکر آب</v>
      </c>
      <c r="H5158" s="196">
        <f t="shared" si="356"/>
        <v>11.6</v>
      </c>
      <c r="I5158" s="196" t="s">
        <v>66</v>
      </c>
      <c r="J5158" s="196">
        <v>1</v>
      </c>
      <c r="K5158" s="448"/>
      <c r="L5158" s="196"/>
      <c r="M5158" s="196"/>
      <c r="N5158" s="216">
        <f t="shared" si="357"/>
        <v>0</v>
      </c>
      <c r="O5158" s="216">
        <f t="shared" si="358"/>
        <v>0</v>
      </c>
      <c r="P5158" s="216">
        <f t="shared" si="359"/>
        <v>11.6</v>
      </c>
      <c r="Q5158" s="335">
        <f t="shared" si="360"/>
        <v>0</v>
      </c>
      <c r="R5158" s="234"/>
    </row>
    <row r="5159" spans="2:18" x14ac:dyDescent="0.25">
      <c r="B5159" s="232">
        <f t="shared" si="361"/>
        <v>5154</v>
      </c>
      <c r="C5159" s="406">
        <v>45587</v>
      </c>
      <c r="D5159" s="278" t="s">
        <v>139</v>
      </c>
      <c r="E5159" s="196" t="str">
        <f t="shared" si="353"/>
        <v>کامیون کمپرسی</v>
      </c>
      <c r="F5159" s="196" t="str">
        <f t="shared" si="354"/>
        <v>انصاری</v>
      </c>
      <c r="G5159" s="196" t="str">
        <f t="shared" si="355"/>
        <v>جفت</v>
      </c>
      <c r="H5159" s="196">
        <f t="shared" si="356"/>
        <v>7</v>
      </c>
      <c r="I5159" s="196" t="s">
        <v>214</v>
      </c>
      <c r="J5159" s="196">
        <v>30</v>
      </c>
      <c r="K5159" s="448"/>
      <c r="L5159" s="196"/>
      <c r="M5159" s="196"/>
      <c r="N5159" s="216">
        <f t="shared" si="357"/>
        <v>210</v>
      </c>
      <c r="O5159" s="216">
        <f t="shared" si="358"/>
        <v>0</v>
      </c>
      <c r="P5159" s="216">
        <f t="shared" si="359"/>
        <v>0</v>
      </c>
      <c r="Q5159" s="335">
        <f t="shared" si="360"/>
        <v>0</v>
      </c>
      <c r="R5159" s="234"/>
    </row>
    <row r="5160" spans="2:18" x14ac:dyDescent="0.25">
      <c r="B5160" s="232">
        <f t="shared" si="361"/>
        <v>5155</v>
      </c>
      <c r="C5160" s="406">
        <v>45587</v>
      </c>
      <c r="D5160" s="195" t="s">
        <v>140</v>
      </c>
      <c r="E5160" s="196" t="str">
        <f t="shared" si="353"/>
        <v>کامیون کمپرسی</v>
      </c>
      <c r="F5160" s="196" t="str">
        <f t="shared" si="354"/>
        <v>انصاری</v>
      </c>
      <c r="G5160" s="196" t="str">
        <f t="shared" si="355"/>
        <v>جفت</v>
      </c>
      <c r="H5160" s="196">
        <f t="shared" si="356"/>
        <v>7</v>
      </c>
      <c r="I5160" s="196" t="s">
        <v>214</v>
      </c>
      <c r="J5160" s="196">
        <v>25</v>
      </c>
      <c r="K5160" s="448"/>
      <c r="L5160" s="196"/>
      <c r="M5160" s="196"/>
      <c r="N5160" s="216">
        <f t="shared" si="357"/>
        <v>175</v>
      </c>
      <c r="O5160" s="216">
        <f t="shared" si="358"/>
        <v>0</v>
      </c>
      <c r="P5160" s="216">
        <f t="shared" si="359"/>
        <v>0</v>
      </c>
      <c r="Q5160" s="335">
        <f t="shared" si="360"/>
        <v>0</v>
      </c>
      <c r="R5160" s="234"/>
    </row>
    <row r="5161" spans="2:18" x14ac:dyDescent="0.25">
      <c r="B5161" s="232">
        <f t="shared" si="361"/>
        <v>5156</v>
      </c>
      <c r="C5161" s="406">
        <v>45587</v>
      </c>
      <c r="D5161" s="278" t="s">
        <v>141</v>
      </c>
      <c r="E5161" s="196" t="str">
        <f t="shared" si="353"/>
        <v>کامیون کمپرسی</v>
      </c>
      <c r="F5161" s="196" t="str">
        <f t="shared" si="354"/>
        <v>انصاری</v>
      </c>
      <c r="G5161" s="196" t="str">
        <f t="shared" si="355"/>
        <v>جفت</v>
      </c>
      <c r="H5161" s="196">
        <f t="shared" si="356"/>
        <v>7</v>
      </c>
      <c r="I5161" s="196"/>
      <c r="J5161" s="196">
        <v>0</v>
      </c>
      <c r="K5161" s="448"/>
      <c r="L5161" s="196"/>
      <c r="M5161" s="196"/>
      <c r="N5161" s="216">
        <f t="shared" si="357"/>
        <v>0</v>
      </c>
      <c r="O5161" s="216">
        <f t="shared" si="358"/>
        <v>0</v>
      </c>
      <c r="P5161" s="216">
        <f t="shared" si="359"/>
        <v>0</v>
      </c>
      <c r="Q5161" s="335">
        <f t="shared" si="360"/>
        <v>0</v>
      </c>
      <c r="R5161" s="234"/>
    </row>
    <row r="5162" spans="2:18" x14ac:dyDescent="0.25">
      <c r="B5162" s="232">
        <f t="shared" si="361"/>
        <v>5157</v>
      </c>
      <c r="C5162" s="406">
        <v>45587</v>
      </c>
      <c r="D5162" s="195" t="s">
        <v>252</v>
      </c>
      <c r="E5162" s="196" t="str">
        <f t="shared" si="353"/>
        <v>کامیون کمپرسی</v>
      </c>
      <c r="F5162" s="196" t="str">
        <f t="shared" si="354"/>
        <v>انصاری</v>
      </c>
      <c r="G5162" s="196" t="str">
        <f t="shared" si="355"/>
        <v>جفت</v>
      </c>
      <c r="H5162" s="196">
        <f t="shared" si="356"/>
        <v>7</v>
      </c>
      <c r="I5162" s="196" t="s">
        <v>214</v>
      </c>
      <c r="J5162" s="196">
        <v>25</v>
      </c>
      <c r="K5162" s="448"/>
      <c r="L5162" s="196"/>
      <c r="M5162" s="196"/>
      <c r="N5162" s="216">
        <f t="shared" si="357"/>
        <v>175</v>
      </c>
      <c r="O5162" s="216">
        <f t="shared" si="358"/>
        <v>0</v>
      </c>
      <c r="P5162" s="216">
        <f t="shared" si="359"/>
        <v>0</v>
      </c>
      <c r="Q5162" s="335">
        <f t="shared" si="360"/>
        <v>0</v>
      </c>
      <c r="R5162" s="234"/>
    </row>
    <row r="5163" spans="2:18" x14ac:dyDescent="0.25">
      <c r="B5163" s="232">
        <f t="shared" si="361"/>
        <v>5158</v>
      </c>
      <c r="C5163" s="406">
        <v>45587</v>
      </c>
      <c r="D5163" s="278" t="s">
        <v>259</v>
      </c>
      <c r="E5163" s="196" t="str">
        <f t="shared" si="353"/>
        <v>کامیون کمپرسی</v>
      </c>
      <c r="F5163" s="196" t="str">
        <f t="shared" si="354"/>
        <v>انصاری</v>
      </c>
      <c r="G5163" s="196" t="str">
        <f t="shared" si="355"/>
        <v>جفت</v>
      </c>
      <c r="H5163" s="196">
        <f t="shared" si="356"/>
        <v>7</v>
      </c>
      <c r="I5163" s="196" t="s">
        <v>214</v>
      </c>
      <c r="J5163" s="196">
        <v>25</v>
      </c>
      <c r="K5163" s="448"/>
      <c r="L5163" s="196"/>
      <c r="M5163" s="196"/>
      <c r="N5163" s="216">
        <f t="shared" ref="N5163:N5226" si="362">IF(I5163=$N$5,J5163*H5163,0)</f>
        <v>175</v>
      </c>
      <c r="O5163" s="216">
        <f t="shared" ref="O5163:O5226" si="363">IF(I5163=$O$5,J5163*H5163,0)*1.15</f>
        <v>0</v>
      </c>
      <c r="P5163" s="216">
        <f t="shared" ref="P5163:P5226" si="364">IF(I5163=$P$5,J5163*H5163,0)</f>
        <v>0</v>
      </c>
      <c r="Q5163" s="335">
        <f t="shared" ref="Q5163:Q5226" si="365">IF(I5163=$Q$5,J5163*H5163,0)</f>
        <v>0</v>
      </c>
      <c r="R5163" s="234"/>
    </row>
    <row r="5164" spans="2:18" x14ac:dyDescent="0.25">
      <c r="B5164" s="232">
        <f t="shared" si="361"/>
        <v>5159</v>
      </c>
      <c r="C5164" s="406">
        <v>45587</v>
      </c>
      <c r="D5164" s="195" t="s">
        <v>260</v>
      </c>
      <c r="E5164" s="196" t="str">
        <f t="shared" si="353"/>
        <v>کامیون کمپرسی</v>
      </c>
      <c r="F5164" s="196" t="str">
        <f t="shared" si="354"/>
        <v>انصاری</v>
      </c>
      <c r="G5164" s="196" t="str">
        <f t="shared" si="355"/>
        <v>جفت</v>
      </c>
      <c r="H5164" s="196">
        <f t="shared" si="356"/>
        <v>7</v>
      </c>
      <c r="I5164" s="196" t="s">
        <v>214</v>
      </c>
      <c r="J5164" s="196">
        <v>25</v>
      </c>
      <c r="K5164" s="448"/>
      <c r="L5164" s="196"/>
      <c r="M5164" s="196"/>
      <c r="N5164" s="216">
        <f t="shared" si="362"/>
        <v>175</v>
      </c>
      <c r="O5164" s="216">
        <f t="shared" si="363"/>
        <v>0</v>
      </c>
      <c r="P5164" s="216">
        <f t="shared" si="364"/>
        <v>0</v>
      </c>
      <c r="Q5164" s="335">
        <f t="shared" si="365"/>
        <v>0</v>
      </c>
      <c r="R5164" s="234"/>
    </row>
    <row r="5165" spans="2:18" x14ac:dyDescent="0.25">
      <c r="B5165" s="232">
        <f t="shared" si="361"/>
        <v>5160</v>
      </c>
      <c r="C5165" s="406">
        <v>45587</v>
      </c>
      <c r="D5165" s="278" t="s">
        <v>507</v>
      </c>
      <c r="E5165" s="196" t="str">
        <f t="shared" si="353"/>
        <v>کامیون کمپرسی</v>
      </c>
      <c r="F5165" s="196" t="str">
        <f t="shared" si="354"/>
        <v>شهرکی</v>
      </c>
      <c r="G5165" s="196" t="str">
        <f t="shared" si="355"/>
        <v>تک</v>
      </c>
      <c r="H5165" s="196">
        <f t="shared" si="356"/>
        <v>4.1500000000000004</v>
      </c>
      <c r="I5165" s="196" t="s">
        <v>215</v>
      </c>
      <c r="J5165" s="196">
        <v>31</v>
      </c>
      <c r="K5165" s="448"/>
      <c r="L5165" s="196"/>
      <c r="M5165" s="196"/>
      <c r="N5165" s="216">
        <f t="shared" si="362"/>
        <v>0</v>
      </c>
      <c r="O5165" s="216">
        <f t="shared" si="363"/>
        <v>147.94749999999999</v>
      </c>
      <c r="P5165" s="216">
        <f t="shared" si="364"/>
        <v>0</v>
      </c>
      <c r="Q5165" s="335">
        <f t="shared" si="365"/>
        <v>0</v>
      </c>
      <c r="R5165" s="234"/>
    </row>
    <row r="5166" spans="2:18" x14ac:dyDescent="0.25">
      <c r="B5166" s="232">
        <f t="shared" si="361"/>
        <v>5161</v>
      </c>
      <c r="C5166" s="406">
        <v>45587</v>
      </c>
      <c r="D5166" s="195" t="s">
        <v>379</v>
      </c>
      <c r="E5166" s="196" t="str">
        <f t="shared" si="353"/>
        <v>کمپرسی تک</v>
      </c>
      <c r="F5166" s="196" t="str">
        <f t="shared" si="354"/>
        <v>جواد رضاپور</v>
      </c>
      <c r="G5166" s="196" t="str">
        <f t="shared" si="355"/>
        <v>تک</v>
      </c>
      <c r="H5166" s="196">
        <f t="shared" si="356"/>
        <v>4.1500000000000004</v>
      </c>
      <c r="I5166" s="196"/>
      <c r="J5166" s="196"/>
      <c r="K5166" s="448"/>
      <c r="L5166" s="196"/>
      <c r="M5166" s="196"/>
      <c r="N5166" s="216">
        <f t="shared" si="362"/>
        <v>0</v>
      </c>
      <c r="O5166" s="216">
        <f t="shared" si="363"/>
        <v>0</v>
      </c>
      <c r="P5166" s="216">
        <f t="shared" si="364"/>
        <v>0</v>
      </c>
      <c r="Q5166" s="335">
        <f t="shared" si="365"/>
        <v>0</v>
      </c>
      <c r="R5166" s="234"/>
    </row>
    <row r="5167" spans="2:18" x14ac:dyDescent="0.25">
      <c r="B5167" s="232">
        <f t="shared" si="361"/>
        <v>5162</v>
      </c>
      <c r="C5167" s="406">
        <v>45587</v>
      </c>
      <c r="D5167" s="278" t="s">
        <v>380</v>
      </c>
      <c r="E5167" s="196" t="str">
        <f t="shared" si="353"/>
        <v>کمپرسی تک</v>
      </c>
      <c r="F5167" s="196" t="str">
        <f t="shared" si="354"/>
        <v>جواد رضاپور</v>
      </c>
      <c r="G5167" s="196" t="str">
        <f t="shared" si="355"/>
        <v>تک</v>
      </c>
      <c r="H5167" s="196">
        <f t="shared" si="356"/>
        <v>4.1500000000000004</v>
      </c>
      <c r="I5167" s="196"/>
      <c r="J5167" s="196"/>
      <c r="K5167" s="448"/>
      <c r="L5167" s="196"/>
      <c r="M5167" s="196"/>
      <c r="N5167" s="216">
        <f t="shared" si="362"/>
        <v>0</v>
      </c>
      <c r="O5167" s="216">
        <f t="shared" si="363"/>
        <v>0</v>
      </c>
      <c r="P5167" s="216">
        <f t="shared" si="364"/>
        <v>0</v>
      </c>
      <c r="Q5167" s="335">
        <f t="shared" si="365"/>
        <v>0</v>
      </c>
      <c r="R5167" s="234"/>
    </row>
    <row r="5168" spans="2:18" x14ac:dyDescent="0.25">
      <c r="B5168" s="232">
        <f t="shared" si="361"/>
        <v>5163</v>
      </c>
      <c r="C5168" s="406">
        <v>45587</v>
      </c>
      <c r="D5168" s="195" t="s">
        <v>489</v>
      </c>
      <c r="E5168" s="196" t="str">
        <f t="shared" si="353"/>
        <v>کمپرسی تک</v>
      </c>
      <c r="F5168" s="196" t="str">
        <f t="shared" si="354"/>
        <v>جواد رضاپور</v>
      </c>
      <c r="G5168" s="196" t="str">
        <f t="shared" si="355"/>
        <v>تک</v>
      </c>
      <c r="H5168" s="196">
        <f t="shared" si="356"/>
        <v>4.1500000000000004</v>
      </c>
      <c r="I5168" s="196"/>
      <c r="J5168" s="196"/>
      <c r="K5168" s="448"/>
      <c r="L5168" s="196"/>
      <c r="M5168" s="196"/>
      <c r="N5168" s="216">
        <f t="shared" si="362"/>
        <v>0</v>
      </c>
      <c r="O5168" s="216">
        <f t="shared" si="363"/>
        <v>0</v>
      </c>
      <c r="P5168" s="216">
        <f t="shared" si="364"/>
        <v>0</v>
      </c>
      <c r="Q5168" s="335">
        <f t="shared" si="365"/>
        <v>0</v>
      </c>
      <c r="R5168" s="234"/>
    </row>
    <row r="5169" spans="2:18" x14ac:dyDescent="0.25">
      <c r="B5169" s="232">
        <f t="shared" si="361"/>
        <v>5164</v>
      </c>
      <c r="C5169" s="406">
        <v>45587</v>
      </c>
      <c r="D5169" s="278" t="s">
        <v>96</v>
      </c>
      <c r="E5169" s="196" t="str">
        <f t="shared" si="353"/>
        <v>تانکر آب</v>
      </c>
      <c r="F5169" s="196" t="str">
        <f t="shared" si="354"/>
        <v>شرکتی</v>
      </c>
      <c r="G5169" s="196" t="str">
        <f t="shared" si="355"/>
        <v>تانکر آب</v>
      </c>
      <c r="H5169" s="196">
        <f t="shared" si="356"/>
        <v>11.8</v>
      </c>
      <c r="I5169" s="196"/>
      <c r="J5169" s="196"/>
      <c r="K5169" s="448"/>
      <c r="L5169" s="196"/>
      <c r="M5169" s="196"/>
      <c r="N5169" s="216">
        <f t="shared" si="362"/>
        <v>0</v>
      </c>
      <c r="O5169" s="216">
        <f t="shared" si="363"/>
        <v>0</v>
      </c>
      <c r="P5169" s="216">
        <f t="shared" si="364"/>
        <v>0</v>
      </c>
      <c r="Q5169" s="335">
        <f t="shared" si="365"/>
        <v>0</v>
      </c>
      <c r="R5169" s="234"/>
    </row>
    <row r="5170" spans="2:18" x14ac:dyDescent="0.25">
      <c r="B5170" s="232">
        <f t="shared" si="361"/>
        <v>5165</v>
      </c>
      <c r="C5170" s="406">
        <v>45587</v>
      </c>
      <c r="D5170" s="195" t="s">
        <v>128</v>
      </c>
      <c r="E5170" s="196" t="str">
        <f t="shared" si="353"/>
        <v>تانکر آب</v>
      </c>
      <c r="F5170" s="196" t="str">
        <f t="shared" si="354"/>
        <v>شرکتی</v>
      </c>
      <c r="G5170" s="196" t="str">
        <f t="shared" si="355"/>
        <v>تانکر آب</v>
      </c>
      <c r="H5170" s="196">
        <f t="shared" si="356"/>
        <v>11.8</v>
      </c>
      <c r="I5170" s="196"/>
      <c r="J5170" s="196"/>
      <c r="K5170" s="448"/>
      <c r="L5170" s="196"/>
      <c r="M5170" s="196"/>
      <c r="N5170" s="216">
        <f t="shared" si="362"/>
        <v>0</v>
      </c>
      <c r="O5170" s="216">
        <f t="shared" si="363"/>
        <v>0</v>
      </c>
      <c r="P5170" s="216">
        <f t="shared" si="364"/>
        <v>0</v>
      </c>
      <c r="Q5170" s="335">
        <f t="shared" si="365"/>
        <v>0</v>
      </c>
      <c r="R5170" s="234"/>
    </row>
    <row r="5171" spans="2:18" x14ac:dyDescent="0.25">
      <c r="B5171" s="232">
        <f t="shared" si="361"/>
        <v>5166</v>
      </c>
      <c r="C5171" s="406">
        <v>45587</v>
      </c>
      <c r="D5171" s="278" t="s">
        <v>467</v>
      </c>
      <c r="E5171" s="196" t="str">
        <f t="shared" si="353"/>
        <v>تانکر آب</v>
      </c>
      <c r="F5171" s="196" t="str">
        <f t="shared" si="354"/>
        <v>میرزایی</v>
      </c>
      <c r="G5171" s="196" t="str">
        <f t="shared" si="355"/>
        <v>تانکر آب</v>
      </c>
      <c r="H5171" s="196">
        <f t="shared" si="356"/>
        <v>13</v>
      </c>
      <c r="I5171" s="196" t="s">
        <v>66</v>
      </c>
      <c r="J5171" s="196">
        <v>2</v>
      </c>
      <c r="K5171" s="448"/>
      <c r="L5171" s="196"/>
      <c r="M5171" s="196"/>
      <c r="N5171" s="216">
        <f t="shared" si="362"/>
        <v>0</v>
      </c>
      <c r="O5171" s="216">
        <f t="shared" si="363"/>
        <v>0</v>
      </c>
      <c r="P5171" s="216">
        <f t="shared" si="364"/>
        <v>26</v>
      </c>
      <c r="Q5171" s="335">
        <f t="shared" si="365"/>
        <v>0</v>
      </c>
      <c r="R5171" s="234"/>
    </row>
    <row r="5172" spans="2:18" x14ac:dyDescent="0.25">
      <c r="B5172" s="232">
        <f>ROW()-5</f>
        <v>5167</v>
      </c>
      <c r="C5172" s="406">
        <v>45588</v>
      </c>
      <c r="D5172" s="195" t="s">
        <v>474</v>
      </c>
      <c r="E5172" s="196" t="str">
        <f t="shared" si="353"/>
        <v>کامیون کمپرسی</v>
      </c>
      <c r="F5172" s="196" t="str">
        <f t="shared" si="354"/>
        <v>رمضانی مقدم</v>
      </c>
      <c r="G5172" s="196" t="str">
        <f t="shared" si="355"/>
        <v>تک</v>
      </c>
      <c r="H5172" s="196">
        <f t="shared" si="356"/>
        <v>4.2</v>
      </c>
      <c r="I5172" s="196" t="s">
        <v>215</v>
      </c>
      <c r="J5172" s="196">
        <v>39</v>
      </c>
      <c r="K5172" s="448"/>
      <c r="L5172" s="196"/>
      <c r="M5172" s="196"/>
      <c r="N5172" s="216">
        <f t="shared" si="362"/>
        <v>0</v>
      </c>
      <c r="O5172" s="216">
        <f t="shared" si="363"/>
        <v>188.37</v>
      </c>
      <c r="P5172" s="216">
        <f t="shared" si="364"/>
        <v>0</v>
      </c>
      <c r="Q5172" s="335">
        <f t="shared" si="365"/>
        <v>0</v>
      </c>
      <c r="R5172" s="234"/>
    </row>
    <row r="5173" spans="2:18" x14ac:dyDescent="0.25">
      <c r="B5173" s="232">
        <f t="shared" ref="B5173:B5204" si="366">ROW()-5</f>
        <v>5168</v>
      </c>
      <c r="C5173" s="406">
        <v>45588</v>
      </c>
      <c r="D5173" s="278" t="s">
        <v>475</v>
      </c>
      <c r="E5173" s="196" t="str">
        <f t="shared" si="353"/>
        <v>کامیون کمپرسی</v>
      </c>
      <c r="F5173" s="196" t="str">
        <f t="shared" si="354"/>
        <v>رمضانی مقدم</v>
      </c>
      <c r="G5173" s="196" t="str">
        <f t="shared" si="355"/>
        <v>تک</v>
      </c>
      <c r="H5173" s="196">
        <f t="shared" si="356"/>
        <v>4.2</v>
      </c>
      <c r="I5173" s="196" t="s">
        <v>215</v>
      </c>
      <c r="J5173" s="196">
        <v>39</v>
      </c>
      <c r="K5173" s="448"/>
      <c r="L5173" s="196"/>
      <c r="M5173" s="196"/>
      <c r="N5173" s="216">
        <f t="shared" si="362"/>
        <v>0</v>
      </c>
      <c r="O5173" s="216">
        <f t="shared" si="363"/>
        <v>188.37</v>
      </c>
      <c r="P5173" s="216">
        <f t="shared" si="364"/>
        <v>0</v>
      </c>
      <c r="Q5173" s="335">
        <f t="shared" si="365"/>
        <v>0</v>
      </c>
      <c r="R5173" s="234"/>
    </row>
    <row r="5174" spans="2:18" x14ac:dyDescent="0.25">
      <c r="B5174" s="232">
        <f t="shared" si="366"/>
        <v>5169</v>
      </c>
      <c r="C5174" s="406">
        <v>45588</v>
      </c>
      <c r="D5174" s="195" t="s">
        <v>476</v>
      </c>
      <c r="E5174" s="196" t="str">
        <f t="shared" si="353"/>
        <v>کامیون کمپرسی</v>
      </c>
      <c r="F5174" s="196" t="str">
        <f t="shared" si="354"/>
        <v>رمضانی مقدم</v>
      </c>
      <c r="G5174" s="196" t="str">
        <f t="shared" si="355"/>
        <v>تک</v>
      </c>
      <c r="H5174" s="196">
        <f t="shared" si="356"/>
        <v>4.2</v>
      </c>
      <c r="I5174" s="196" t="s">
        <v>215</v>
      </c>
      <c r="J5174" s="196">
        <v>23</v>
      </c>
      <c r="K5174" s="448"/>
      <c r="L5174" s="196"/>
      <c r="M5174" s="196"/>
      <c r="N5174" s="216">
        <f t="shared" si="362"/>
        <v>0</v>
      </c>
      <c r="O5174" s="216">
        <f t="shared" si="363"/>
        <v>111.09</v>
      </c>
      <c r="P5174" s="216">
        <f t="shared" si="364"/>
        <v>0</v>
      </c>
      <c r="Q5174" s="335">
        <f t="shared" si="365"/>
        <v>0</v>
      </c>
      <c r="R5174" s="234"/>
    </row>
    <row r="5175" spans="2:18" x14ac:dyDescent="0.25">
      <c r="B5175" s="232">
        <f t="shared" si="366"/>
        <v>5170</v>
      </c>
      <c r="C5175" s="406">
        <v>45588</v>
      </c>
      <c r="D5175" s="278" t="s">
        <v>477</v>
      </c>
      <c r="E5175" s="196" t="str">
        <f t="shared" si="353"/>
        <v>کامیون کمپرسی</v>
      </c>
      <c r="F5175" s="196" t="str">
        <f t="shared" si="354"/>
        <v>رمضانی مقدم</v>
      </c>
      <c r="G5175" s="196" t="str">
        <f t="shared" si="355"/>
        <v>تک</v>
      </c>
      <c r="H5175" s="196">
        <f t="shared" si="356"/>
        <v>4.2</v>
      </c>
      <c r="I5175" s="196" t="s">
        <v>215</v>
      </c>
      <c r="J5175" s="196">
        <v>38</v>
      </c>
      <c r="K5175" s="448"/>
      <c r="L5175" s="196"/>
      <c r="M5175" s="196"/>
      <c r="N5175" s="216">
        <f t="shared" si="362"/>
        <v>0</v>
      </c>
      <c r="O5175" s="216">
        <f t="shared" si="363"/>
        <v>183.54</v>
      </c>
      <c r="P5175" s="216">
        <f t="shared" si="364"/>
        <v>0</v>
      </c>
      <c r="Q5175" s="335">
        <f t="shared" si="365"/>
        <v>0</v>
      </c>
      <c r="R5175" s="234"/>
    </row>
    <row r="5176" spans="2:18" x14ac:dyDescent="0.25">
      <c r="B5176" s="232">
        <f t="shared" si="366"/>
        <v>5171</v>
      </c>
      <c r="C5176" s="406">
        <v>45588</v>
      </c>
      <c r="D5176" s="195" t="s">
        <v>116</v>
      </c>
      <c r="E5176" s="196" t="str">
        <f t="shared" si="353"/>
        <v>کامیون کمپرسی</v>
      </c>
      <c r="F5176" s="196" t="str">
        <f t="shared" si="354"/>
        <v>شرکتی</v>
      </c>
      <c r="G5176" s="196" t="str">
        <f t="shared" si="355"/>
        <v>جفت</v>
      </c>
      <c r="H5176" s="196">
        <f t="shared" si="356"/>
        <v>6.65</v>
      </c>
      <c r="I5176" s="196" t="s">
        <v>215</v>
      </c>
      <c r="J5176" s="196">
        <v>22</v>
      </c>
      <c r="K5176" s="448"/>
      <c r="L5176" s="196"/>
      <c r="M5176" s="196"/>
      <c r="N5176" s="216">
        <f t="shared" si="362"/>
        <v>0</v>
      </c>
      <c r="O5176" s="216">
        <f t="shared" si="363"/>
        <v>168.245</v>
      </c>
      <c r="P5176" s="216">
        <f t="shared" si="364"/>
        <v>0</v>
      </c>
      <c r="Q5176" s="335">
        <f t="shared" si="365"/>
        <v>0</v>
      </c>
      <c r="R5176" s="234"/>
    </row>
    <row r="5177" spans="2:18" x14ac:dyDescent="0.25">
      <c r="B5177" s="232">
        <f t="shared" si="366"/>
        <v>5172</v>
      </c>
      <c r="C5177" s="406">
        <v>45588</v>
      </c>
      <c r="D5177" s="278" t="s">
        <v>94</v>
      </c>
      <c r="E5177" s="196" t="str">
        <f t="shared" si="353"/>
        <v>کامیون کمپرسی</v>
      </c>
      <c r="F5177" s="196" t="str">
        <f t="shared" si="354"/>
        <v>شرکتی</v>
      </c>
      <c r="G5177" s="196" t="str">
        <f t="shared" si="355"/>
        <v>جفت</v>
      </c>
      <c r="H5177" s="196">
        <f t="shared" si="356"/>
        <v>6.65</v>
      </c>
      <c r="I5177" s="196" t="s">
        <v>284</v>
      </c>
      <c r="J5177" s="196">
        <v>31</v>
      </c>
      <c r="K5177" s="448">
        <v>712375</v>
      </c>
      <c r="L5177" s="196"/>
      <c r="M5177" s="196"/>
      <c r="N5177" s="216">
        <f t="shared" ref="N5177" si="367">IF(I5177=$N$5,J5177*H5177,0)</f>
        <v>0</v>
      </c>
      <c r="O5177" s="216">
        <f t="shared" ref="O5177" si="368">IF(I5177=$O$5,J5177*H5177,0)*1.15</f>
        <v>0</v>
      </c>
      <c r="P5177" s="216">
        <f t="shared" ref="P5177" si="369">IF(I5177=$P$5,J5177*H5177,0)</f>
        <v>0</v>
      </c>
      <c r="Q5177" s="335">
        <f t="shared" si="365"/>
        <v>0</v>
      </c>
      <c r="R5177" s="234"/>
    </row>
    <row r="5178" spans="2:18" x14ac:dyDescent="0.25">
      <c r="B5178" s="232">
        <f t="shared" si="366"/>
        <v>5173</v>
      </c>
      <c r="C5178" s="406">
        <v>45588</v>
      </c>
      <c r="D5178" s="195" t="s">
        <v>91</v>
      </c>
      <c r="E5178" s="196" t="str">
        <f t="shared" si="353"/>
        <v>کامیون کمپرسی</v>
      </c>
      <c r="F5178" s="196" t="str">
        <f t="shared" si="354"/>
        <v>شرکتی</v>
      </c>
      <c r="G5178" s="196" t="str">
        <f t="shared" si="355"/>
        <v>جفت</v>
      </c>
      <c r="H5178" s="196">
        <f t="shared" si="356"/>
        <v>6.65</v>
      </c>
      <c r="I5178" s="196" t="s">
        <v>215</v>
      </c>
      <c r="J5178" s="196">
        <v>22</v>
      </c>
      <c r="K5178" s="448"/>
      <c r="L5178" s="196"/>
      <c r="M5178" s="196"/>
      <c r="N5178" s="216">
        <f t="shared" si="362"/>
        <v>0</v>
      </c>
      <c r="O5178" s="216">
        <f t="shared" si="363"/>
        <v>168.245</v>
      </c>
      <c r="P5178" s="216">
        <f t="shared" si="364"/>
        <v>0</v>
      </c>
      <c r="Q5178" s="335">
        <f t="shared" si="365"/>
        <v>0</v>
      </c>
      <c r="R5178" s="234"/>
    </row>
    <row r="5179" spans="2:18" x14ac:dyDescent="0.25">
      <c r="B5179" s="232">
        <f t="shared" si="366"/>
        <v>5174</v>
      </c>
      <c r="C5179" s="406">
        <v>45588</v>
      </c>
      <c r="D5179" s="278" t="s">
        <v>154</v>
      </c>
      <c r="E5179" s="196" t="str">
        <f t="shared" si="353"/>
        <v>کامیون کمپرسی</v>
      </c>
      <c r="F5179" s="196" t="str">
        <f t="shared" si="354"/>
        <v>صداقت</v>
      </c>
      <c r="G5179" s="196" t="str">
        <f t="shared" si="355"/>
        <v>تک</v>
      </c>
      <c r="H5179" s="196">
        <f t="shared" si="356"/>
        <v>4.1500000000000004</v>
      </c>
      <c r="I5179" s="196" t="s">
        <v>215</v>
      </c>
      <c r="J5179" s="196">
        <v>40</v>
      </c>
      <c r="K5179" s="448"/>
      <c r="L5179" s="196"/>
      <c r="M5179" s="196"/>
      <c r="N5179" s="216">
        <f t="shared" si="362"/>
        <v>0</v>
      </c>
      <c r="O5179" s="216">
        <f t="shared" si="363"/>
        <v>190.89999999999998</v>
      </c>
      <c r="P5179" s="216">
        <f t="shared" si="364"/>
        <v>0</v>
      </c>
      <c r="Q5179" s="335">
        <f t="shared" si="365"/>
        <v>0</v>
      </c>
      <c r="R5179" s="234"/>
    </row>
    <row r="5180" spans="2:18" x14ac:dyDescent="0.25">
      <c r="B5180" s="232">
        <f t="shared" si="366"/>
        <v>5175</v>
      </c>
      <c r="C5180" s="406">
        <v>45588</v>
      </c>
      <c r="D5180" s="278" t="s">
        <v>426</v>
      </c>
      <c r="E5180" s="196" t="str">
        <f t="shared" si="353"/>
        <v>تانکر آب</v>
      </c>
      <c r="F5180" s="196" t="str">
        <f t="shared" si="354"/>
        <v>جواد رضاپور</v>
      </c>
      <c r="G5180" s="196" t="str">
        <f t="shared" si="355"/>
        <v>تانکر آب</v>
      </c>
      <c r="H5180" s="196">
        <f t="shared" si="356"/>
        <v>10</v>
      </c>
      <c r="I5180" s="196" t="s">
        <v>66</v>
      </c>
      <c r="J5180" s="196">
        <v>4</v>
      </c>
      <c r="K5180" s="448"/>
      <c r="L5180" s="196"/>
      <c r="M5180" s="196"/>
      <c r="N5180" s="216">
        <f t="shared" si="362"/>
        <v>0</v>
      </c>
      <c r="O5180" s="216">
        <f t="shared" si="363"/>
        <v>0</v>
      </c>
      <c r="P5180" s="216">
        <f t="shared" si="364"/>
        <v>40</v>
      </c>
      <c r="Q5180" s="335">
        <f t="shared" si="365"/>
        <v>0</v>
      </c>
      <c r="R5180" s="234"/>
    </row>
    <row r="5181" spans="2:18" x14ac:dyDescent="0.25">
      <c r="B5181" s="232">
        <f t="shared" si="366"/>
        <v>5176</v>
      </c>
      <c r="C5181" s="406">
        <v>45588</v>
      </c>
      <c r="D5181" s="195" t="s">
        <v>277</v>
      </c>
      <c r="E5181" s="196" t="str">
        <f t="shared" si="353"/>
        <v>کمپرسی جفت</v>
      </c>
      <c r="F5181" s="196" t="str">
        <f t="shared" si="354"/>
        <v>محمدپور</v>
      </c>
      <c r="G5181" s="196" t="str">
        <f t="shared" si="355"/>
        <v>جفت</v>
      </c>
      <c r="H5181" s="196">
        <f t="shared" si="356"/>
        <v>7</v>
      </c>
      <c r="I5181" s="196" t="s">
        <v>214</v>
      </c>
      <c r="J5181" s="196">
        <v>34</v>
      </c>
      <c r="K5181" s="448"/>
      <c r="L5181" s="196"/>
      <c r="M5181" s="196"/>
      <c r="N5181" s="216">
        <f t="shared" si="362"/>
        <v>238</v>
      </c>
      <c r="O5181" s="216">
        <f t="shared" si="363"/>
        <v>0</v>
      </c>
      <c r="P5181" s="216">
        <f t="shared" si="364"/>
        <v>0</v>
      </c>
      <c r="Q5181" s="335">
        <f t="shared" si="365"/>
        <v>0</v>
      </c>
      <c r="R5181" s="234"/>
    </row>
    <row r="5182" spans="2:18" x14ac:dyDescent="0.25">
      <c r="B5182" s="232">
        <f t="shared" si="366"/>
        <v>5177</v>
      </c>
      <c r="C5182" s="406">
        <v>45588</v>
      </c>
      <c r="D5182" s="278" t="s">
        <v>261</v>
      </c>
      <c r="E5182" s="196" t="str">
        <f t="shared" si="353"/>
        <v>کمپرسی تک</v>
      </c>
      <c r="F5182" s="196" t="str">
        <f t="shared" si="354"/>
        <v>محمدپور</v>
      </c>
      <c r="G5182" s="196" t="str">
        <f t="shared" si="355"/>
        <v>تک</v>
      </c>
      <c r="H5182" s="196">
        <f t="shared" si="356"/>
        <v>5</v>
      </c>
      <c r="I5182" s="196"/>
      <c r="J5182" s="196"/>
      <c r="K5182" s="448"/>
      <c r="L5182" s="196"/>
      <c r="M5182" s="196"/>
      <c r="N5182" s="216">
        <f t="shared" si="362"/>
        <v>0</v>
      </c>
      <c r="O5182" s="216">
        <f t="shared" si="363"/>
        <v>0</v>
      </c>
      <c r="P5182" s="216">
        <f t="shared" si="364"/>
        <v>0</v>
      </c>
      <c r="Q5182" s="335">
        <f t="shared" si="365"/>
        <v>0</v>
      </c>
      <c r="R5182" s="234"/>
    </row>
    <row r="5183" spans="2:18" x14ac:dyDescent="0.25">
      <c r="B5183" s="232">
        <f t="shared" si="366"/>
        <v>5178</v>
      </c>
      <c r="C5183" s="406">
        <v>45588</v>
      </c>
      <c r="D5183" s="195" t="s">
        <v>254</v>
      </c>
      <c r="E5183" s="196" t="str">
        <f t="shared" si="353"/>
        <v>تانکر آب</v>
      </c>
      <c r="F5183" s="196" t="str">
        <f t="shared" si="354"/>
        <v>محمدپور</v>
      </c>
      <c r="G5183" s="196" t="str">
        <f t="shared" si="355"/>
        <v>تانکر آب</v>
      </c>
      <c r="H5183" s="196">
        <f t="shared" si="356"/>
        <v>10</v>
      </c>
      <c r="I5183" s="196" t="s">
        <v>66</v>
      </c>
      <c r="J5183" s="196">
        <v>5</v>
      </c>
      <c r="K5183" s="448"/>
      <c r="L5183" s="196"/>
      <c r="M5183" s="196"/>
      <c r="N5183" s="216">
        <f t="shared" si="362"/>
        <v>0</v>
      </c>
      <c r="O5183" s="216">
        <f t="shared" si="363"/>
        <v>0</v>
      </c>
      <c r="P5183" s="216">
        <f t="shared" si="364"/>
        <v>50</v>
      </c>
      <c r="Q5183" s="335">
        <f t="shared" si="365"/>
        <v>0</v>
      </c>
      <c r="R5183" s="234"/>
    </row>
    <row r="5184" spans="2:18" x14ac:dyDescent="0.25">
      <c r="B5184" s="232">
        <f t="shared" si="366"/>
        <v>5179</v>
      </c>
      <c r="C5184" s="406">
        <v>45588</v>
      </c>
      <c r="D5184" s="278" t="s">
        <v>352</v>
      </c>
      <c r="E5184" s="196" t="str">
        <f t="shared" si="353"/>
        <v>کمپرسی جفت</v>
      </c>
      <c r="F5184" s="196" t="str">
        <f t="shared" si="354"/>
        <v>محمدپور</v>
      </c>
      <c r="G5184" s="196" t="str">
        <f t="shared" si="355"/>
        <v>جفت</v>
      </c>
      <c r="H5184" s="196">
        <f t="shared" si="356"/>
        <v>7</v>
      </c>
      <c r="I5184" s="196"/>
      <c r="J5184" s="196"/>
      <c r="K5184" s="448"/>
      <c r="L5184" s="196"/>
      <c r="M5184" s="196"/>
      <c r="N5184" s="216">
        <f t="shared" si="362"/>
        <v>0</v>
      </c>
      <c r="O5184" s="216">
        <f t="shared" si="363"/>
        <v>0</v>
      </c>
      <c r="P5184" s="216">
        <f t="shared" si="364"/>
        <v>0</v>
      </c>
      <c r="Q5184" s="335">
        <f t="shared" si="365"/>
        <v>0</v>
      </c>
      <c r="R5184" s="234"/>
    </row>
    <row r="5185" spans="2:18" x14ac:dyDescent="0.25">
      <c r="B5185" s="232">
        <f t="shared" si="366"/>
        <v>5180</v>
      </c>
      <c r="C5185" s="406">
        <v>45588</v>
      </c>
      <c r="D5185" s="195" t="s">
        <v>175</v>
      </c>
      <c r="E5185" s="196" t="str">
        <f t="shared" si="353"/>
        <v>کمپرسی جفت</v>
      </c>
      <c r="F5185" s="196" t="str">
        <f t="shared" si="354"/>
        <v>محمدپور</v>
      </c>
      <c r="G5185" s="196" t="str">
        <f t="shared" si="355"/>
        <v>جفت</v>
      </c>
      <c r="H5185" s="196">
        <f t="shared" si="356"/>
        <v>7</v>
      </c>
      <c r="I5185" s="196" t="s">
        <v>214</v>
      </c>
      <c r="J5185" s="196">
        <v>24</v>
      </c>
      <c r="K5185" s="448"/>
      <c r="L5185" s="196"/>
      <c r="M5185" s="196"/>
      <c r="N5185" s="216">
        <f t="shared" si="362"/>
        <v>168</v>
      </c>
      <c r="O5185" s="216">
        <f t="shared" si="363"/>
        <v>0</v>
      </c>
      <c r="P5185" s="216">
        <f t="shared" si="364"/>
        <v>0</v>
      </c>
      <c r="Q5185" s="335">
        <f t="shared" si="365"/>
        <v>0</v>
      </c>
      <c r="R5185" s="234"/>
    </row>
    <row r="5186" spans="2:18" x14ac:dyDescent="0.25">
      <c r="B5186" s="232">
        <f t="shared" si="366"/>
        <v>5181</v>
      </c>
      <c r="C5186" s="406">
        <v>45588</v>
      </c>
      <c r="D5186" s="278" t="s">
        <v>171</v>
      </c>
      <c r="E5186" s="196" t="str">
        <f t="shared" si="353"/>
        <v>تانکر آب</v>
      </c>
      <c r="F5186" s="196" t="str">
        <f t="shared" si="354"/>
        <v>محمدپور</v>
      </c>
      <c r="G5186" s="196" t="str">
        <f t="shared" si="355"/>
        <v>تانکر آب</v>
      </c>
      <c r="H5186" s="196">
        <f t="shared" si="356"/>
        <v>11.2</v>
      </c>
      <c r="I5186" s="196"/>
      <c r="J5186" s="196"/>
      <c r="K5186" s="448"/>
      <c r="L5186" s="196"/>
      <c r="M5186" s="196"/>
      <c r="N5186" s="216">
        <f t="shared" si="362"/>
        <v>0</v>
      </c>
      <c r="O5186" s="216">
        <f t="shared" si="363"/>
        <v>0</v>
      </c>
      <c r="P5186" s="216">
        <f t="shared" si="364"/>
        <v>0</v>
      </c>
      <c r="Q5186" s="335">
        <f t="shared" si="365"/>
        <v>0</v>
      </c>
      <c r="R5186" s="234"/>
    </row>
    <row r="5187" spans="2:18" x14ac:dyDescent="0.25">
      <c r="B5187" s="232">
        <f t="shared" si="366"/>
        <v>5182</v>
      </c>
      <c r="C5187" s="406">
        <v>45588</v>
      </c>
      <c r="D5187" s="278" t="s">
        <v>148</v>
      </c>
      <c r="E5187" s="196" t="str">
        <f t="shared" si="353"/>
        <v>کامیون کمپرسی</v>
      </c>
      <c r="F5187" s="196" t="str">
        <f t="shared" si="354"/>
        <v>میرزایی</v>
      </c>
      <c r="G5187" s="196" t="str">
        <f t="shared" si="355"/>
        <v>تک</v>
      </c>
      <c r="H5187" s="196">
        <f t="shared" si="356"/>
        <v>4.1500000000000004</v>
      </c>
      <c r="I5187" s="196" t="s">
        <v>215</v>
      </c>
      <c r="J5187" s="196">
        <v>14</v>
      </c>
      <c r="K5187" s="448"/>
      <c r="L5187" s="196"/>
      <c r="M5187" s="196"/>
      <c r="N5187" s="216">
        <f t="shared" si="362"/>
        <v>0</v>
      </c>
      <c r="O5187" s="216">
        <f t="shared" si="363"/>
        <v>66.814999999999998</v>
      </c>
      <c r="P5187" s="216">
        <f t="shared" si="364"/>
        <v>0</v>
      </c>
      <c r="Q5187" s="335">
        <f t="shared" si="365"/>
        <v>0</v>
      </c>
      <c r="R5187" s="234"/>
    </row>
    <row r="5188" spans="2:18" x14ac:dyDescent="0.25">
      <c r="B5188" s="232">
        <f t="shared" si="366"/>
        <v>5183</v>
      </c>
      <c r="C5188" s="406">
        <v>45588</v>
      </c>
      <c r="D5188" s="195" t="s">
        <v>150</v>
      </c>
      <c r="E5188" s="196" t="str">
        <f t="shared" si="353"/>
        <v>کامیون کمپرسی</v>
      </c>
      <c r="F5188" s="196" t="str">
        <f t="shared" si="354"/>
        <v>میرزایی</v>
      </c>
      <c r="G5188" s="196" t="str">
        <f t="shared" si="355"/>
        <v>تک</v>
      </c>
      <c r="H5188" s="196">
        <f t="shared" si="356"/>
        <v>4.1500000000000004</v>
      </c>
      <c r="I5188" s="196" t="s">
        <v>215</v>
      </c>
      <c r="J5188" s="196">
        <v>14</v>
      </c>
      <c r="K5188" s="448"/>
      <c r="L5188" s="196"/>
      <c r="M5188" s="196"/>
      <c r="N5188" s="216">
        <f t="shared" si="362"/>
        <v>0</v>
      </c>
      <c r="O5188" s="216">
        <f t="shared" si="363"/>
        <v>66.814999999999998</v>
      </c>
      <c r="P5188" s="216">
        <f t="shared" si="364"/>
        <v>0</v>
      </c>
      <c r="Q5188" s="335">
        <f t="shared" si="365"/>
        <v>0</v>
      </c>
      <c r="R5188" s="234"/>
    </row>
    <row r="5189" spans="2:18" x14ac:dyDescent="0.25">
      <c r="B5189" s="232">
        <f>ROW()-5</f>
        <v>5184</v>
      </c>
      <c r="C5189" s="406">
        <v>45588</v>
      </c>
      <c r="D5189" s="278" t="s">
        <v>148</v>
      </c>
      <c r="E5189" s="196" t="str">
        <f t="shared" si="353"/>
        <v>کامیون کمپرسی</v>
      </c>
      <c r="F5189" s="196" t="str">
        <f t="shared" si="354"/>
        <v>میرزایی</v>
      </c>
      <c r="G5189" s="196" t="str">
        <f t="shared" si="355"/>
        <v>تک</v>
      </c>
      <c r="H5189" s="196">
        <f t="shared" si="356"/>
        <v>4.1500000000000004</v>
      </c>
      <c r="I5189" s="196" t="s">
        <v>215</v>
      </c>
      <c r="J5189" s="196">
        <v>11</v>
      </c>
      <c r="K5189" s="448"/>
      <c r="L5189" s="196"/>
      <c r="M5189" s="196"/>
      <c r="N5189" s="216">
        <f t="shared" si="362"/>
        <v>0</v>
      </c>
      <c r="O5189" s="216">
        <f t="shared" si="363"/>
        <v>52.497500000000002</v>
      </c>
      <c r="P5189" s="216">
        <f t="shared" si="364"/>
        <v>0</v>
      </c>
      <c r="Q5189" s="335">
        <f t="shared" si="365"/>
        <v>0</v>
      </c>
      <c r="R5189" s="234"/>
    </row>
    <row r="5190" spans="2:18" x14ac:dyDescent="0.25">
      <c r="B5190" s="232">
        <f>ROW()-5</f>
        <v>5185</v>
      </c>
      <c r="C5190" s="406">
        <v>45588</v>
      </c>
      <c r="D5190" s="195" t="s">
        <v>150</v>
      </c>
      <c r="E5190" s="196" t="str">
        <f t="shared" si="353"/>
        <v>کامیون کمپرسی</v>
      </c>
      <c r="F5190" s="196" t="str">
        <f t="shared" si="354"/>
        <v>میرزایی</v>
      </c>
      <c r="G5190" s="196" t="str">
        <f t="shared" si="355"/>
        <v>تک</v>
      </c>
      <c r="H5190" s="196">
        <f t="shared" si="356"/>
        <v>4.1500000000000004</v>
      </c>
      <c r="I5190" s="196" t="s">
        <v>215</v>
      </c>
      <c r="J5190" s="196">
        <v>10</v>
      </c>
      <c r="K5190" s="448"/>
      <c r="L5190" s="196"/>
      <c r="M5190" s="196"/>
      <c r="N5190" s="216">
        <f t="shared" si="362"/>
        <v>0</v>
      </c>
      <c r="O5190" s="216">
        <f t="shared" si="363"/>
        <v>47.724999999999994</v>
      </c>
      <c r="P5190" s="216">
        <f t="shared" si="364"/>
        <v>0</v>
      </c>
      <c r="Q5190" s="335">
        <f t="shared" si="365"/>
        <v>0</v>
      </c>
      <c r="R5190" s="234"/>
    </row>
    <row r="5191" spans="2:18" x14ac:dyDescent="0.25">
      <c r="B5191" s="232">
        <f t="shared" si="366"/>
        <v>5186</v>
      </c>
      <c r="C5191" s="406">
        <v>45588</v>
      </c>
      <c r="D5191" s="195" t="s">
        <v>177</v>
      </c>
      <c r="E5191" s="196" t="str">
        <f t="shared" si="353"/>
        <v>تانکر آب</v>
      </c>
      <c r="F5191" s="196" t="str">
        <f t="shared" si="354"/>
        <v>گلپایگانی</v>
      </c>
      <c r="G5191" s="196" t="str">
        <f t="shared" si="355"/>
        <v>تانکر آب</v>
      </c>
      <c r="H5191" s="196">
        <f t="shared" si="356"/>
        <v>11.6</v>
      </c>
      <c r="I5191" s="196" t="s">
        <v>66</v>
      </c>
      <c r="J5191" s="196">
        <v>1</v>
      </c>
      <c r="K5191" s="448"/>
      <c r="L5191" s="196"/>
      <c r="M5191" s="196"/>
      <c r="N5191" s="216">
        <f t="shared" si="362"/>
        <v>0</v>
      </c>
      <c r="O5191" s="216">
        <f t="shared" si="363"/>
        <v>0</v>
      </c>
      <c r="P5191" s="216">
        <f t="shared" si="364"/>
        <v>11.6</v>
      </c>
      <c r="Q5191" s="335">
        <f t="shared" si="365"/>
        <v>0</v>
      </c>
      <c r="R5191" s="234"/>
    </row>
    <row r="5192" spans="2:18" x14ac:dyDescent="0.25">
      <c r="B5192" s="232">
        <f t="shared" si="366"/>
        <v>5187</v>
      </c>
      <c r="C5192" s="406">
        <v>45588</v>
      </c>
      <c r="D5192" s="278" t="s">
        <v>139</v>
      </c>
      <c r="E5192" s="196" t="str">
        <f t="shared" si="353"/>
        <v>کامیون کمپرسی</v>
      </c>
      <c r="F5192" s="196" t="str">
        <f t="shared" si="354"/>
        <v>انصاری</v>
      </c>
      <c r="G5192" s="196" t="str">
        <f t="shared" si="355"/>
        <v>جفت</v>
      </c>
      <c r="H5192" s="196">
        <f t="shared" si="356"/>
        <v>7</v>
      </c>
      <c r="I5192" s="196" t="s">
        <v>214</v>
      </c>
      <c r="J5192" s="196">
        <v>45</v>
      </c>
      <c r="K5192" s="448"/>
      <c r="L5192" s="196"/>
      <c r="M5192" s="196"/>
      <c r="N5192" s="216">
        <f t="shared" si="362"/>
        <v>315</v>
      </c>
      <c r="O5192" s="216">
        <f t="shared" si="363"/>
        <v>0</v>
      </c>
      <c r="P5192" s="216">
        <f t="shared" si="364"/>
        <v>0</v>
      </c>
      <c r="Q5192" s="335">
        <f t="shared" si="365"/>
        <v>0</v>
      </c>
      <c r="R5192" s="234"/>
    </row>
    <row r="5193" spans="2:18" x14ac:dyDescent="0.25">
      <c r="B5193" s="232">
        <f t="shared" si="366"/>
        <v>5188</v>
      </c>
      <c r="C5193" s="406">
        <v>45588</v>
      </c>
      <c r="D5193" s="195" t="s">
        <v>140</v>
      </c>
      <c r="E5193" s="196" t="str">
        <f t="shared" si="353"/>
        <v>کامیون کمپرسی</v>
      </c>
      <c r="F5193" s="196" t="str">
        <f t="shared" si="354"/>
        <v>انصاری</v>
      </c>
      <c r="G5193" s="196" t="str">
        <f t="shared" si="355"/>
        <v>جفت</v>
      </c>
      <c r="H5193" s="196">
        <f t="shared" si="356"/>
        <v>7</v>
      </c>
      <c r="I5193" s="196" t="s">
        <v>214</v>
      </c>
      <c r="J5193" s="196">
        <v>45</v>
      </c>
      <c r="K5193" s="448"/>
      <c r="L5193" s="196"/>
      <c r="M5193" s="196"/>
      <c r="N5193" s="216">
        <f t="shared" si="362"/>
        <v>315</v>
      </c>
      <c r="O5193" s="216">
        <f t="shared" si="363"/>
        <v>0</v>
      </c>
      <c r="P5193" s="216">
        <f t="shared" si="364"/>
        <v>0</v>
      </c>
      <c r="Q5193" s="335">
        <f t="shared" si="365"/>
        <v>0</v>
      </c>
      <c r="R5193" s="234"/>
    </row>
    <row r="5194" spans="2:18" x14ac:dyDescent="0.25">
      <c r="B5194" s="232">
        <f t="shared" si="366"/>
        <v>5189</v>
      </c>
      <c r="C5194" s="406">
        <v>45588</v>
      </c>
      <c r="D5194" s="278" t="s">
        <v>141</v>
      </c>
      <c r="E5194" s="196" t="str">
        <f t="shared" si="353"/>
        <v>کامیون کمپرسی</v>
      </c>
      <c r="F5194" s="196" t="str">
        <f t="shared" si="354"/>
        <v>انصاری</v>
      </c>
      <c r="G5194" s="196" t="str">
        <f t="shared" si="355"/>
        <v>جفت</v>
      </c>
      <c r="H5194" s="196">
        <f t="shared" si="356"/>
        <v>7</v>
      </c>
      <c r="I5194" s="196"/>
      <c r="J5194" s="196">
        <v>0</v>
      </c>
      <c r="K5194" s="448"/>
      <c r="L5194" s="196"/>
      <c r="M5194" s="196"/>
      <c r="N5194" s="216">
        <f t="shared" si="362"/>
        <v>0</v>
      </c>
      <c r="O5194" s="216">
        <f t="shared" si="363"/>
        <v>0</v>
      </c>
      <c r="P5194" s="216">
        <f t="shared" si="364"/>
        <v>0</v>
      </c>
      <c r="Q5194" s="335">
        <f t="shared" si="365"/>
        <v>0</v>
      </c>
      <c r="R5194" s="234"/>
    </row>
    <row r="5195" spans="2:18" x14ac:dyDescent="0.25">
      <c r="B5195" s="232">
        <f t="shared" si="366"/>
        <v>5190</v>
      </c>
      <c r="C5195" s="406">
        <v>45588</v>
      </c>
      <c r="D5195" s="195" t="s">
        <v>252</v>
      </c>
      <c r="E5195" s="196" t="str">
        <f t="shared" si="353"/>
        <v>کامیون کمپرسی</v>
      </c>
      <c r="F5195" s="196" t="str">
        <f t="shared" si="354"/>
        <v>انصاری</v>
      </c>
      <c r="G5195" s="196" t="str">
        <f t="shared" si="355"/>
        <v>جفت</v>
      </c>
      <c r="H5195" s="196">
        <f t="shared" si="356"/>
        <v>7</v>
      </c>
      <c r="I5195" s="196"/>
      <c r="J5195" s="196">
        <v>0</v>
      </c>
      <c r="K5195" s="448"/>
      <c r="L5195" s="196"/>
      <c r="M5195" s="196"/>
      <c r="N5195" s="216">
        <f t="shared" si="362"/>
        <v>0</v>
      </c>
      <c r="O5195" s="216">
        <f t="shared" si="363"/>
        <v>0</v>
      </c>
      <c r="P5195" s="216">
        <f t="shared" si="364"/>
        <v>0</v>
      </c>
      <c r="Q5195" s="335">
        <f t="shared" si="365"/>
        <v>0</v>
      </c>
      <c r="R5195" s="234"/>
    </row>
    <row r="5196" spans="2:18" x14ac:dyDescent="0.25">
      <c r="B5196" s="232">
        <f t="shared" si="366"/>
        <v>5191</v>
      </c>
      <c r="C5196" s="406">
        <v>45588</v>
      </c>
      <c r="D5196" s="278" t="s">
        <v>259</v>
      </c>
      <c r="E5196" s="196" t="str">
        <f t="shared" si="353"/>
        <v>کامیون کمپرسی</v>
      </c>
      <c r="F5196" s="196" t="str">
        <f t="shared" si="354"/>
        <v>انصاری</v>
      </c>
      <c r="G5196" s="196" t="str">
        <f t="shared" si="355"/>
        <v>جفت</v>
      </c>
      <c r="H5196" s="196">
        <f t="shared" si="356"/>
        <v>7</v>
      </c>
      <c r="I5196" s="196"/>
      <c r="J5196" s="196">
        <v>0</v>
      </c>
      <c r="K5196" s="448"/>
      <c r="L5196" s="196"/>
      <c r="M5196" s="196"/>
      <c r="N5196" s="216">
        <f t="shared" si="362"/>
        <v>0</v>
      </c>
      <c r="O5196" s="216">
        <f t="shared" si="363"/>
        <v>0</v>
      </c>
      <c r="P5196" s="216">
        <f t="shared" si="364"/>
        <v>0</v>
      </c>
      <c r="Q5196" s="335">
        <f t="shared" si="365"/>
        <v>0</v>
      </c>
      <c r="R5196" s="234"/>
    </row>
    <row r="5197" spans="2:18" x14ac:dyDescent="0.25">
      <c r="B5197" s="232">
        <f t="shared" si="366"/>
        <v>5192</v>
      </c>
      <c r="C5197" s="406">
        <v>45588</v>
      </c>
      <c r="D5197" s="195" t="s">
        <v>260</v>
      </c>
      <c r="E5197" s="196" t="str">
        <f t="shared" si="353"/>
        <v>کامیون کمپرسی</v>
      </c>
      <c r="F5197" s="196" t="str">
        <f t="shared" si="354"/>
        <v>انصاری</v>
      </c>
      <c r="G5197" s="196" t="str">
        <f t="shared" si="355"/>
        <v>جفت</v>
      </c>
      <c r="H5197" s="196">
        <f t="shared" si="356"/>
        <v>7</v>
      </c>
      <c r="I5197" s="196"/>
      <c r="J5197" s="196">
        <v>0</v>
      </c>
      <c r="K5197" s="448"/>
      <c r="L5197" s="196"/>
      <c r="M5197" s="196"/>
      <c r="N5197" s="216">
        <f t="shared" si="362"/>
        <v>0</v>
      </c>
      <c r="O5197" s="216">
        <f t="shared" si="363"/>
        <v>0</v>
      </c>
      <c r="P5197" s="216">
        <f t="shared" si="364"/>
        <v>0</v>
      </c>
      <c r="Q5197" s="335">
        <f t="shared" si="365"/>
        <v>0</v>
      </c>
      <c r="R5197" s="234"/>
    </row>
    <row r="5198" spans="2:18" x14ac:dyDescent="0.25">
      <c r="B5198" s="232">
        <f t="shared" si="366"/>
        <v>5193</v>
      </c>
      <c r="C5198" s="406">
        <v>45588</v>
      </c>
      <c r="D5198" s="278" t="s">
        <v>507</v>
      </c>
      <c r="E5198" s="196" t="str">
        <f t="shared" si="353"/>
        <v>کامیون کمپرسی</v>
      </c>
      <c r="F5198" s="196" t="str">
        <f t="shared" si="354"/>
        <v>شهرکی</v>
      </c>
      <c r="G5198" s="196" t="str">
        <f t="shared" si="355"/>
        <v>تک</v>
      </c>
      <c r="H5198" s="196">
        <f t="shared" si="356"/>
        <v>4.1500000000000004</v>
      </c>
      <c r="I5198" s="196" t="s">
        <v>215</v>
      </c>
      <c r="J5198" s="196">
        <v>40</v>
      </c>
      <c r="K5198" s="448"/>
      <c r="L5198" s="196"/>
      <c r="M5198" s="196"/>
      <c r="N5198" s="216">
        <f t="shared" si="362"/>
        <v>0</v>
      </c>
      <c r="O5198" s="216">
        <f t="shared" si="363"/>
        <v>190.89999999999998</v>
      </c>
      <c r="P5198" s="216">
        <f t="shared" si="364"/>
        <v>0</v>
      </c>
      <c r="Q5198" s="335">
        <f t="shared" si="365"/>
        <v>0</v>
      </c>
      <c r="R5198" s="234"/>
    </row>
    <row r="5199" spans="2:18" x14ac:dyDescent="0.25">
      <c r="B5199" s="232">
        <f t="shared" si="366"/>
        <v>5194</v>
      </c>
      <c r="C5199" s="406">
        <v>45588</v>
      </c>
      <c r="D5199" s="195" t="s">
        <v>379</v>
      </c>
      <c r="E5199" s="196" t="str">
        <f t="shared" si="353"/>
        <v>کمپرسی تک</v>
      </c>
      <c r="F5199" s="196" t="str">
        <f t="shared" si="354"/>
        <v>جواد رضاپور</v>
      </c>
      <c r="G5199" s="196" t="str">
        <f t="shared" si="355"/>
        <v>تک</v>
      </c>
      <c r="H5199" s="196">
        <f t="shared" si="356"/>
        <v>4.1500000000000004</v>
      </c>
      <c r="I5199" s="196" t="s">
        <v>214</v>
      </c>
      <c r="J5199" s="196">
        <f>29+3</f>
        <v>32</v>
      </c>
      <c r="K5199" s="448"/>
      <c r="L5199" s="196"/>
      <c r="M5199" s="196"/>
      <c r="N5199" s="216">
        <f t="shared" si="362"/>
        <v>132.80000000000001</v>
      </c>
      <c r="O5199" s="216">
        <f t="shared" si="363"/>
        <v>0</v>
      </c>
      <c r="P5199" s="216">
        <f t="shared" si="364"/>
        <v>0</v>
      </c>
      <c r="Q5199" s="335">
        <f t="shared" si="365"/>
        <v>0</v>
      </c>
      <c r="R5199" s="234"/>
    </row>
    <row r="5200" spans="2:18" x14ac:dyDescent="0.25">
      <c r="B5200" s="232">
        <f t="shared" si="366"/>
        <v>5195</v>
      </c>
      <c r="C5200" s="406">
        <v>45588</v>
      </c>
      <c r="D5200" s="278" t="s">
        <v>380</v>
      </c>
      <c r="E5200" s="196" t="str">
        <f t="shared" si="353"/>
        <v>کمپرسی تک</v>
      </c>
      <c r="F5200" s="196" t="str">
        <f t="shared" si="354"/>
        <v>جواد رضاپور</v>
      </c>
      <c r="G5200" s="196" t="str">
        <f t="shared" si="355"/>
        <v>تک</v>
      </c>
      <c r="H5200" s="196">
        <f t="shared" si="356"/>
        <v>4.1500000000000004</v>
      </c>
      <c r="I5200" s="196" t="s">
        <v>214</v>
      </c>
      <c r="J5200" s="196">
        <f>28+3</f>
        <v>31</v>
      </c>
      <c r="K5200" s="448"/>
      <c r="L5200" s="196"/>
      <c r="M5200" s="196"/>
      <c r="N5200" s="216">
        <f t="shared" si="362"/>
        <v>128.65</v>
      </c>
      <c r="O5200" s="216">
        <f t="shared" si="363"/>
        <v>0</v>
      </c>
      <c r="P5200" s="216">
        <f t="shared" si="364"/>
        <v>0</v>
      </c>
      <c r="Q5200" s="335">
        <f t="shared" si="365"/>
        <v>0</v>
      </c>
      <c r="R5200" s="234"/>
    </row>
    <row r="5201" spans="2:18" x14ac:dyDescent="0.25">
      <c r="B5201" s="232">
        <f t="shared" si="366"/>
        <v>5196</v>
      </c>
      <c r="C5201" s="406">
        <v>45588</v>
      </c>
      <c r="D5201" s="195" t="s">
        <v>489</v>
      </c>
      <c r="E5201" s="196" t="str">
        <f t="shared" si="353"/>
        <v>کمپرسی تک</v>
      </c>
      <c r="F5201" s="196" t="str">
        <f t="shared" si="354"/>
        <v>جواد رضاپور</v>
      </c>
      <c r="G5201" s="196" t="str">
        <f t="shared" si="355"/>
        <v>تک</v>
      </c>
      <c r="H5201" s="196">
        <f t="shared" si="356"/>
        <v>4.1500000000000004</v>
      </c>
      <c r="I5201" s="196" t="s">
        <v>214</v>
      </c>
      <c r="J5201" s="196">
        <f>28+3</f>
        <v>31</v>
      </c>
      <c r="K5201" s="448"/>
      <c r="L5201" s="196"/>
      <c r="M5201" s="196"/>
      <c r="N5201" s="216">
        <f t="shared" si="362"/>
        <v>128.65</v>
      </c>
      <c r="O5201" s="216">
        <f t="shared" si="363"/>
        <v>0</v>
      </c>
      <c r="P5201" s="216">
        <f t="shared" si="364"/>
        <v>0</v>
      </c>
      <c r="Q5201" s="335">
        <f t="shared" si="365"/>
        <v>0</v>
      </c>
      <c r="R5201" s="234"/>
    </row>
    <row r="5202" spans="2:18" x14ac:dyDescent="0.25">
      <c r="B5202" s="232">
        <f t="shared" si="366"/>
        <v>5197</v>
      </c>
      <c r="C5202" s="406">
        <v>45588</v>
      </c>
      <c r="D5202" s="278" t="s">
        <v>96</v>
      </c>
      <c r="E5202" s="196" t="str">
        <f t="shared" si="353"/>
        <v>تانکر آب</v>
      </c>
      <c r="F5202" s="196" t="str">
        <f t="shared" si="354"/>
        <v>شرکتی</v>
      </c>
      <c r="G5202" s="196" t="str">
        <f t="shared" si="355"/>
        <v>تانکر آب</v>
      </c>
      <c r="H5202" s="196">
        <f t="shared" si="356"/>
        <v>11.8</v>
      </c>
      <c r="I5202" s="196" t="s">
        <v>66</v>
      </c>
      <c r="J5202" s="196">
        <v>4</v>
      </c>
      <c r="K5202" s="448"/>
      <c r="L5202" s="196"/>
      <c r="M5202" s="196"/>
      <c r="N5202" s="216">
        <f t="shared" si="362"/>
        <v>0</v>
      </c>
      <c r="O5202" s="216">
        <f t="shared" si="363"/>
        <v>0</v>
      </c>
      <c r="P5202" s="216">
        <f t="shared" si="364"/>
        <v>47.2</v>
      </c>
      <c r="Q5202" s="335">
        <f t="shared" si="365"/>
        <v>0</v>
      </c>
      <c r="R5202" s="234"/>
    </row>
    <row r="5203" spans="2:18" x14ac:dyDescent="0.25">
      <c r="B5203" s="232">
        <f t="shared" si="366"/>
        <v>5198</v>
      </c>
      <c r="C5203" s="406">
        <v>45588</v>
      </c>
      <c r="D5203" s="195" t="s">
        <v>128</v>
      </c>
      <c r="E5203" s="196" t="str">
        <f t="shared" si="353"/>
        <v>تانکر آب</v>
      </c>
      <c r="F5203" s="196" t="str">
        <f t="shared" si="354"/>
        <v>شرکتی</v>
      </c>
      <c r="G5203" s="196" t="str">
        <f t="shared" si="355"/>
        <v>تانکر آب</v>
      </c>
      <c r="H5203" s="196">
        <f t="shared" si="356"/>
        <v>11.8</v>
      </c>
      <c r="I5203" s="196" t="s">
        <v>66</v>
      </c>
      <c r="J5203" s="196">
        <v>3</v>
      </c>
      <c r="K5203" s="448"/>
      <c r="L5203" s="196"/>
      <c r="M5203" s="196"/>
      <c r="N5203" s="216">
        <f t="shared" si="362"/>
        <v>0</v>
      </c>
      <c r="O5203" s="216">
        <f t="shared" si="363"/>
        <v>0</v>
      </c>
      <c r="P5203" s="216">
        <f t="shared" si="364"/>
        <v>35.400000000000006</v>
      </c>
      <c r="Q5203" s="335">
        <f t="shared" si="365"/>
        <v>0</v>
      </c>
      <c r="R5203" s="234"/>
    </row>
    <row r="5204" spans="2:18" x14ac:dyDescent="0.25">
      <c r="B5204" s="232">
        <f t="shared" si="366"/>
        <v>5199</v>
      </c>
      <c r="C5204" s="406">
        <v>45588</v>
      </c>
      <c r="D5204" s="278" t="s">
        <v>467</v>
      </c>
      <c r="E5204" s="196" t="str">
        <f t="shared" si="353"/>
        <v>تانکر آب</v>
      </c>
      <c r="F5204" s="196" t="str">
        <f t="shared" si="354"/>
        <v>میرزایی</v>
      </c>
      <c r="G5204" s="196" t="str">
        <f t="shared" si="355"/>
        <v>تانکر آب</v>
      </c>
      <c r="H5204" s="196">
        <f t="shared" si="356"/>
        <v>13</v>
      </c>
      <c r="I5204" s="196" t="s">
        <v>66</v>
      </c>
      <c r="J5204" s="196">
        <v>4</v>
      </c>
      <c r="K5204" s="448"/>
      <c r="L5204" s="196"/>
      <c r="M5204" s="196"/>
      <c r="N5204" s="216">
        <f t="shared" si="362"/>
        <v>0</v>
      </c>
      <c r="O5204" s="216">
        <f t="shared" si="363"/>
        <v>0</v>
      </c>
      <c r="P5204" s="216">
        <f t="shared" si="364"/>
        <v>52</v>
      </c>
      <c r="Q5204" s="335">
        <f t="shared" si="365"/>
        <v>0</v>
      </c>
      <c r="R5204" s="234"/>
    </row>
    <row r="5205" spans="2:18" x14ac:dyDescent="0.25">
      <c r="B5205" s="232">
        <f>ROW()-5</f>
        <v>5200</v>
      </c>
      <c r="C5205" s="406">
        <v>45589</v>
      </c>
      <c r="D5205" s="195" t="s">
        <v>474</v>
      </c>
      <c r="E5205" s="196" t="str">
        <f t="shared" ref="E5205:E5268" si="370">IFERROR(VLOOKUP(D5205,S:W,2,FALSE),"")</f>
        <v>کامیون کمپرسی</v>
      </c>
      <c r="F5205" s="196" t="str">
        <f t="shared" ref="F5205:F5268" si="371">IFERROR(VLOOKUP(D5205,S:W,3,FALSE),"")</f>
        <v>رمضانی مقدم</v>
      </c>
      <c r="G5205" s="196" t="str">
        <f t="shared" ref="G5205:G5268" si="372">IFERROR(VLOOKUP(D5205,S:W,4,FALSE),"")</f>
        <v>تک</v>
      </c>
      <c r="H5205" s="196">
        <f t="shared" ref="H5205:H5268" si="373">IFERROR(VLOOKUP(D5205,S:W,5,FALSE),"")</f>
        <v>4.2</v>
      </c>
      <c r="I5205" s="196" t="s">
        <v>215</v>
      </c>
      <c r="J5205" s="196">
        <v>45</v>
      </c>
      <c r="K5205" s="448"/>
      <c r="L5205" s="196"/>
      <c r="M5205" s="196"/>
      <c r="N5205" s="216">
        <f t="shared" si="362"/>
        <v>0</v>
      </c>
      <c r="O5205" s="216">
        <f t="shared" si="363"/>
        <v>217.35</v>
      </c>
      <c r="P5205" s="216">
        <f t="shared" si="364"/>
        <v>0</v>
      </c>
      <c r="Q5205" s="335">
        <f t="shared" si="365"/>
        <v>0</v>
      </c>
      <c r="R5205" s="234"/>
    </row>
    <row r="5206" spans="2:18" x14ac:dyDescent="0.25">
      <c r="B5206" s="232">
        <f t="shared" ref="B5206:B5237" si="374">ROW()-5</f>
        <v>5201</v>
      </c>
      <c r="C5206" s="406">
        <v>45589</v>
      </c>
      <c r="D5206" s="278" t="s">
        <v>475</v>
      </c>
      <c r="E5206" s="196" t="str">
        <f t="shared" si="370"/>
        <v>کامیون کمپرسی</v>
      </c>
      <c r="F5206" s="196" t="str">
        <f t="shared" si="371"/>
        <v>رمضانی مقدم</v>
      </c>
      <c r="G5206" s="196" t="str">
        <f t="shared" si="372"/>
        <v>تک</v>
      </c>
      <c r="H5206" s="196">
        <f t="shared" si="373"/>
        <v>4.2</v>
      </c>
      <c r="I5206" s="196" t="s">
        <v>215</v>
      </c>
      <c r="J5206" s="196">
        <v>45</v>
      </c>
      <c r="K5206" s="448"/>
      <c r="L5206" s="196"/>
      <c r="M5206" s="196"/>
      <c r="N5206" s="216">
        <f t="shared" si="362"/>
        <v>0</v>
      </c>
      <c r="O5206" s="216">
        <f t="shared" si="363"/>
        <v>217.35</v>
      </c>
      <c r="P5206" s="216">
        <f t="shared" si="364"/>
        <v>0</v>
      </c>
      <c r="Q5206" s="335">
        <f t="shared" si="365"/>
        <v>0</v>
      </c>
      <c r="R5206" s="234"/>
    </row>
    <row r="5207" spans="2:18" x14ac:dyDescent="0.25">
      <c r="B5207" s="232">
        <f t="shared" si="374"/>
        <v>5202</v>
      </c>
      <c r="C5207" s="406">
        <v>45589</v>
      </c>
      <c r="D5207" s="195" t="s">
        <v>476</v>
      </c>
      <c r="E5207" s="196" t="str">
        <f t="shared" si="370"/>
        <v>کامیون کمپرسی</v>
      </c>
      <c r="F5207" s="196" t="str">
        <f t="shared" si="371"/>
        <v>رمضانی مقدم</v>
      </c>
      <c r="G5207" s="196" t="str">
        <f t="shared" si="372"/>
        <v>تک</v>
      </c>
      <c r="H5207" s="196">
        <f t="shared" si="373"/>
        <v>4.2</v>
      </c>
      <c r="I5207" s="196" t="s">
        <v>215</v>
      </c>
      <c r="J5207" s="196">
        <v>24</v>
      </c>
      <c r="K5207" s="448"/>
      <c r="L5207" s="196"/>
      <c r="M5207" s="196"/>
      <c r="N5207" s="216">
        <f t="shared" si="362"/>
        <v>0</v>
      </c>
      <c r="O5207" s="216">
        <f t="shared" si="363"/>
        <v>115.92</v>
      </c>
      <c r="P5207" s="216">
        <f t="shared" si="364"/>
        <v>0</v>
      </c>
      <c r="Q5207" s="335">
        <f t="shared" si="365"/>
        <v>0</v>
      </c>
      <c r="R5207" s="234"/>
    </row>
    <row r="5208" spans="2:18" x14ac:dyDescent="0.25">
      <c r="B5208" s="232">
        <f t="shared" si="374"/>
        <v>5203</v>
      </c>
      <c r="C5208" s="406">
        <v>45589</v>
      </c>
      <c r="D5208" s="278" t="s">
        <v>477</v>
      </c>
      <c r="E5208" s="196" t="str">
        <f t="shared" si="370"/>
        <v>کامیون کمپرسی</v>
      </c>
      <c r="F5208" s="196" t="str">
        <f t="shared" si="371"/>
        <v>رمضانی مقدم</v>
      </c>
      <c r="G5208" s="196" t="str">
        <f t="shared" si="372"/>
        <v>تک</v>
      </c>
      <c r="H5208" s="196">
        <f t="shared" si="373"/>
        <v>4.2</v>
      </c>
      <c r="I5208" s="196" t="s">
        <v>215</v>
      </c>
      <c r="J5208" s="196">
        <v>41</v>
      </c>
      <c r="K5208" s="448"/>
      <c r="L5208" s="196"/>
      <c r="M5208" s="196"/>
      <c r="N5208" s="216">
        <f t="shared" si="362"/>
        <v>0</v>
      </c>
      <c r="O5208" s="216">
        <f t="shared" si="363"/>
        <v>198.03</v>
      </c>
      <c r="P5208" s="216">
        <f t="shared" si="364"/>
        <v>0</v>
      </c>
      <c r="Q5208" s="335">
        <f t="shared" si="365"/>
        <v>0</v>
      </c>
      <c r="R5208" s="234"/>
    </row>
    <row r="5209" spans="2:18" x14ac:dyDescent="0.25">
      <c r="B5209" s="232">
        <f t="shared" si="374"/>
        <v>5204</v>
      </c>
      <c r="C5209" s="406">
        <v>45589</v>
      </c>
      <c r="D5209" s="195" t="s">
        <v>116</v>
      </c>
      <c r="E5209" s="196" t="str">
        <f t="shared" si="370"/>
        <v>کامیون کمپرسی</v>
      </c>
      <c r="F5209" s="196" t="str">
        <f t="shared" si="371"/>
        <v>شرکتی</v>
      </c>
      <c r="G5209" s="196" t="str">
        <f t="shared" si="372"/>
        <v>جفت</v>
      </c>
      <c r="H5209" s="196">
        <f t="shared" si="373"/>
        <v>6.65</v>
      </c>
      <c r="I5209" s="196" t="s">
        <v>284</v>
      </c>
      <c r="J5209" s="196">
        <v>19</v>
      </c>
      <c r="K5209" s="448">
        <v>712250</v>
      </c>
      <c r="L5209" s="196"/>
      <c r="M5209" s="196" t="s">
        <v>533</v>
      </c>
      <c r="N5209" s="216">
        <f t="shared" si="362"/>
        <v>0</v>
      </c>
      <c r="O5209" s="216">
        <f t="shared" si="363"/>
        <v>0</v>
      </c>
      <c r="P5209" s="216">
        <f t="shared" si="364"/>
        <v>0</v>
      </c>
      <c r="Q5209" s="335">
        <f t="shared" si="365"/>
        <v>0</v>
      </c>
      <c r="R5209" s="234"/>
    </row>
    <row r="5210" spans="2:18" x14ac:dyDescent="0.25">
      <c r="B5210" s="232">
        <f t="shared" si="374"/>
        <v>5205</v>
      </c>
      <c r="C5210" s="406">
        <v>45589</v>
      </c>
      <c r="D5210" s="278" t="s">
        <v>94</v>
      </c>
      <c r="E5210" s="196" t="str">
        <f t="shared" si="370"/>
        <v>کامیون کمپرسی</v>
      </c>
      <c r="F5210" s="196" t="str">
        <f t="shared" si="371"/>
        <v>شرکتی</v>
      </c>
      <c r="G5210" s="196" t="str">
        <f t="shared" si="372"/>
        <v>جفت</v>
      </c>
      <c r="H5210" s="196">
        <f t="shared" si="373"/>
        <v>6.65</v>
      </c>
      <c r="I5210" s="196" t="s">
        <v>215</v>
      </c>
      <c r="J5210" s="196">
        <v>28</v>
      </c>
      <c r="K5210" s="448"/>
      <c r="L5210" s="196"/>
      <c r="M5210" s="196"/>
      <c r="N5210" s="216">
        <f t="shared" si="362"/>
        <v>0</v>
      </c>
      <c r="O5210" s="216">
        <f t="shared" si="363"/>
        <v>214.13</v>
      </c>
      <c r="P5210" s="216">
        <f t="shared" si="364"/>
        <v>0</v>
      </c>
      <c r="Q5210" s="335">
        <f t="shared" si="365"/>
        <v>0</v>
      </c>
      <c r="R5210" s="234"/>
    </row>
    <row r="5211" spans="2:18" x14ac:dyDescent="0.25">
      <c r="B5211" s="232">
        <f t="shared" si="374"/>
        <v>5206</v>
      </c>
      <c r="C5211" s="406">
        <v>45589</v>
      </c>
      <c r="D5211" s="195" t="s">
        <v>91</v>
      </c>
      <c r="E5211" s="196" t="str">
        <f t="shared" si="370"/>
        <v>کامیون کمپرسی</v>
      </c>
      <c r="F5211" s="196" t="str">
        <f t="shared" si="371"/>
        <v>شرکتی</v>
      </c>
      <c r="G5211" s="196" t="str">
        <f t="shared" si="372"/>
        <v>جفت</v>
      </c>
      <c r="H5211" s="196">
        <f t="shared" si="373"/>
        <v>6.65</v>
      </c>
      <c r="I5211" s="196" t="s">
        <v>215</v>
      </c>
      <c r="J5211" s="196">
        <v>30</v>
      </c>
      <c r="K5211" s="448"/>
      <c r="L5211" s="196"/>
      <c r="M5211" s="196"/>
      <c r="N5211" s="216">
        <f t="shared" si="362"/>
        <v>0</v>
      </c>
      <c r="O5211" s="216">
        <f t="shared" si="363"/>
        <v>229.42499999999998</v>
      </c>
      <c r="P5211" s="216">
        <f t="shared" si="364"/>
        <v>0</v>
      </c>
      <c r="Q5211" s="335">
        <f t="shared" si="365"/>
        <v>0</v>
      </c>
      <c r="R5211" s="234"/>
    </row>
    <row r="5212" spans="2:18" x14ac:dyDescent="0.25">
      <c r="B5212" s="232">
        <f t="shared" si="374"/>
        <v>5207</v>
      </c>
      <c r="C5212" s="406">
        <v>45589</v>
      </c>
      <c r="D5212" s="278" t="s">
        <v>154</v>
      </c>
      <c r="E5212" s="196" t="str">
        <f t="shared" si="370"/>
        <v>کامیون کمپرسی</v>
      </c>
      <c r="F5212" s="196" t="str">
        <f t="shared" si="371"/>
        <v>صداقت</v>
      </c>
      <c r="G5212" s="196" t="str">
        <f t="shared" si="372"/>
        <v>تک</v>
      </c>
      <c r="H5212" s="196">
        <f t="shared" si="373"/>
        <v>4.1500000000000004</v>
      </c>
      <c r="I5212" s="196" t="s">
        <v>215</v>
      </c>
      <c r="J5212" s="196">
        <v>47</v>
      </c>
      <c r="K5212" s="448"/>
      <c r="L5212" s="196"/>
      <c r="M5212" s="196"/>
      <c r="N5212" s="216">
        <f t="shared" si="362"/>
        <v>0</v>
      </c>
      <c r="O5212" s="216">
        <f t="shared" si="363"/>
        <v>224.3075</v>
      </c>
      <c r="P5212" s="216">
        <f t="shared" si="364"/>
        <v>0</v>
      </c>
      <c r="Q5212" s="335">
        <f t="shared" si="365"/>
        <v>0</v>
      </c>
      <c r="R5212" s="234"/>
    </row>
    <row r="5213" spans="2:18" x14ac:dyDescent="0.25">
      <c r="B5213" s="232">
        <f t="shared" si="374"/>
        <v>5208</v>
      </c>
      <c r="C5213" s="406">
        <v>45589</v>
      </c>
      <c r="D5213" s="278" t="s">
        <v>426</v>
      </c>
      <c r="E5213" s="196" t="str">
        <f t="shared" si="370"/>
        <v>تانکر آب</v>
      </c>
      <c r="F5213" s="196" t="str">
        <f t="shared" si="371"/>
        <v>جواد رضاپور</v>
      </c>
      <c r="G5213" s="196" t="str">
        <f t="shared" si="372"/>
        <v>تانکر آب</v>
      </c>
      <c r="H5213" s="196">
        <f t="shared" si="373"/>
        <v>10</v>
      </c>
      <c r="I5213" s="196" t="s">
        <v>66</v>
      </c>
      <c r="J5213" s="196">
        <v>4</v>
      </c>
      <c r="K5213" s="448"/>
      <c r="L5213" s="196"/>
      <c r="M5213" s="196"/>
      <c r="N5213" s="216">
        <f t="shared" si="362"/>
        <v>0</v>
      </c>
      <c r="O5213" s="216">
        <f t="shared" si="363"/>
        <v>0</v>
      </c>
      <c r="P5213" s="216">
        <f t="shared" si="364"/>
        <v>40</v>
      </c>
      <c r="Q5213" s="335">
        <f t="shared" si="365"/>
        <v>0</v>
      </c>
      <c r="R5213" s="234"/>
    </row>
    <row r="5214" spans="2:18" x14ac:dyDescent="0.25">
      <c r="B5214" s="232">
        <f t="shared" si="374"/>
        <v>5209</v>
      </c>
      <c r="C5214" s="406">
        <v>45589</v>
      </c>
      <c r="D5214" s="195" t="s">
        <v>277</v>
      </c>
      <c r="E5214" s="196" t="str">
        <f t="shared" si="370"/>
        <v>کمپرسی جفت</v>
      </c>
      <c r="F5214" s="196" t="str">
        <f t="shared" si="371"/>
        <v>محمدپور</v>
      </c>
      <c r="G5214" s="196" t="str">
        <f t="shared" si="372"/>
        <v>جفت</v>
      </c>
      <c r="H5214" s="196">
        <f t="shared" si="373"/>
        <v>7</v>
      </c>
      <c r="I5214" s="196" t="s">
        <v>214</v>
      </c>
      <c r="J5214" s="196">
        <v>34</v>
      </c>
      <c r="K5214" s="448"/>
      <c r="L5214" s="196"/>
      <c r="M5214" s="196"/>
      <c r="N5214" s="216">
        <f t="shared" si="362"/>
        <v>238</v>
      </c>
      <c r="O5214" s="216">
        <f t="shared" si="363"/>
        <v>0</v>
      </c>
      <c r="P5214" s="216">
        <f t="shared" si="364"/>
        <v>0</v>
      </c>
      <c r="Q5214" s="335">
        <f t="shared" si="365"/>
        <v>0</v>
      </c>
      <c r="R5214" s="234"/>
    </row>
    <row r="5215" spans="2:18" x14ac:dyDescent="0.25">
      <c r="B5215" s="232">
        <f t="shared" si="374"/>
        <v>5210</v>
      </c>
      <c r="C5215" s="406">
        <v>45589</v>
      </c>
      <c r="D5215" s="278" t="s">
        <v>261</v>
      </c>
      <c r="E5215" s="196" t="str">
        <f t="shared" si="370"/>
        <v>کمپرسی تک</v>
      </c>
      <c r="F5215" s="196" t="str">
        <f t="shared" si="371"/>
        <v>محمدپور</v>
      </c>
      <c r="G5215" s="196" t="str">
        <f t="shared" si="372"/>
        <v>تک</v>
      </c>
      <c r="H5215" s="196">
        <f t="shared" si="373"/>
        <v>5</v>
      </c>
      <c r="I5215" s="196" t="s">
        <v>214</v>
      </c>
      <c r="J5215" s="196">
        <v>5</v>
      </c>
      <c r="K5215" s="448"/>
      <c r="L5215" s="196"/>
      <c r="M5215" s="196"/>
      <c r="N5215" s="216">
        <f t="shared" si="362"/>
        <v>25</v>
      </c>
      <c r="O5215" s="216">
        <f t="shared" si="363"/>
        <v>0</v>
      </c>
      <c r="P5215" s="216">
        <f t="shared" si="364"/>
        <v>0</v>
      </c>
      <c r="Q5215" s="335">
        <f t="shared" si="365"/>
        <v>0</v>
      </c>
      <c r="R5215" s="234"/>
    </row>
    <row r="5216" spans="2:18" x14ac:dyDescent="0.25">
      <c r="B5216" s="232">
        <f t="shared" si="374"/>
        <v>5211</v>
      </c>
      <c r="C5216" s="406">
        <v>45589</v>
      </c>
      <c r="D5216" s="195" t="s">
        <v>254</v>
      </c>
      <c r="E5216" s="196" t="str">
        <f t="shared" si="370"/>
        <v>تانکر آب</v>
      </c>
      <c r="F5216" s="196" t="str">
        <f t="shared" si="371"/>
        <v>محمدپور</v>
      </c>
      <c r="G5216" s="196" t="str">
        <f t="shared" si="372"/>
        <v>تانکر آب</v>
      </c>
      <c r="H5216" s="196">
        <f t="shared" si="373"/>
        <v>10</v>
      </c>
      <c r="I5216" s="196" t="s">
        <v>66</v>
      </c>
      <c r="J5216" s="196">
        <v>5</v>
      </c>
      <c r="K5216" s="448"/>
      <c r="L5216" s="196"/>
      <c r="M5216" s="196"/>
      <c r="N5216" s="216">
        <f t="shared" si="362"/>
        <v>0</v>
      </c>
      <c r="O5216" s="216">
        <f t="shared" si="363"/>
        <v>0</v>
      </c>
      <c r="P5216" s="216">
        <f t="shared" si="364"/>
        <v>50</v>
      </c>
      <c r="Q5216" s="335">
        <f t="shared" si="365"/>
        <v>0</v>
      </c>
      <c r="R5216" s="234"/>
    </row>
    <row r="5217" spans="2:18" x14ac:dyDescent="0.25">
      <c r="B5217" s="232">
        <f t="shared" si="374"/>
        <v>5212</v>
      </c>
      <c r="C5217" s="406">
        <v>45589</v>
      </c>
      <c r="D5217" s="278" t="s">
        <v>352</v>
      </c>
      <c r="E5217" s="196" t="str">
        <f t="shared" si="370"/>
        <v>کمپرسی جفت</v>
      </c>
      <c r="F5217" s="196" t="str">
        <f t="shared" si="371"/>
        <v>محمدپور</v>
      </c>
      <c r="G5217" s="196" t="str">
        <f t="shared" si="372"/>
        <v>جفت</v>
      </c>
      <c r="H5217" s="196">
        <f t="shared" si="373"/>
        <v>7</v>
      </c>
      <c r="I5217" s="196"/>
      <c r="J5217" s="196"/>
      <c r="K5217" s="448"/>
      <c r="L5217" s="196"/>
      <c r="M5217" s="196"/>
      <c r="N5217" s="216">
        <f t="shared" si="362"/>
        <v>0</v>
      </c>
      <c r="O5217" s="216">
        <f t="shared" si="363"/>
        <v>0</v>
      </c>
      <c r="P5217" s="216">
        <f t="shared" si="364"/>
        <v>0</v>
      </c>
      <c r="Q5217" s="335">
        <f t="shared" si="365"/>
        <v>0</v>
      </c>
      <c r="R5217" s="234"/>
    </row>
    <row r="5218" spans="2:18" x14ac:dyDescent="0.25">
      <c r="B5218" s="232">
        <f t="shared" si="374"/>
        <v>5213</v>
      </c>
      <c r="C5218" s="406">
        <v>45589</v>
      </c>
      <c r="D5218" s="195" t="s">
        <v>175</v>
      </c>
      <c r="E5218" s="196" t="str">
        <f t="shared" si="370"/>
        <v>کمپرسی جفت</v>
      </c>
      <c r="F5218" s="196" t="str">
        <f t="shared" si="371"/>
        <v>محمدپور</v>
      </c>
      <c r="G5218" s="196" t="str">
        <f t="shared" si="372"/>
        <v>جفت</v>
      </c>
      <c r="H5218" s="196">
        <f t="shared" si="373"/>
        <v>7</v>
      </c>
      <c r="I5218" s="196" t="s">
        <v>214</v>
      </c>
      <c r="J5218" s="196">
        <v>32</v>
      </c>
      <c r="K5218" s="448"/>
      <c r="L5218" s="196"/>
      <c r="M5218" s="196"/>
      <c r="N5218" s="216">
        <f t="shared" si="362"/>
        <v>224</v>
      </c>
      <c r="O5218" s="216">
        <f t="shared" si="363"/>
        <v>0</v>
      </c>
      <c r="P5218" s="216">
        <f t="shared" si="364"/>
        <v>0</v>
      </c>
      <c r="Q5218" s="335">
        <f t="shared" si="365"/>
        <v>0</v>
      </c>
      <c r="R5218" s="234"/>
    </row>
    <row r="5219" spans="2:18" x14ac:dyDescent="0.25">
      <c r="B5219" s="232">
        <f t="shared" si="374"/>
        <v>5214</v>
      </c>
      <c r="C5219" s="406">
        <v>45589</v>
      </c>
      <c r="D5219" s="278" t="s">
        <v>171</v>
      </c>
      <c r="E5219" s="196" t="str">
        <f t="shared" si="370"/>
        <v>تانکر آب</v>
      </c>
      <c r="F5219" s="196" t="str">
        <f t="shared" si="371"/>
        <v>محمدپور</v>
      </c>
      <c r="G5219" s="196" t="str">
        <f t="shared" si="372"/>
        <v>تانکر آب</v>
      </c>
      <c r="H5219" s="196">
        <f t="shared" si="373"/>
        <v>11.2</v>
      </c>
      <c r="I5219" s="196"/>
      <c r="J5219" s="196">
        <v>0</v>
      </c>
      <c r="K5219" s="448"/>
      <c r="L5219" s="196"/>
      <c r="M5219" s="196"/>
      <c r="N5219" s="216">
        <f t="shared" si="362"/>
        <v>0</v>
      </c>
      <c r="O5219" s="216">
        <f t="shared" si="363"/>
        <v>0</v>
      </c>
      <c r="P5219" s="216">
        <f t="shared" si="364"/>
        <v>0</v>
      </c>
      <c r="Q5219" s="335">
        <f t="shared" si="365"/>
        <v>0</v>
      </c>
      <c r="R5219" s="234"/>
    </row>
    <row r="5220" spans="2:18" x14ac:dyDescent="0.25">
      <c r="B5220" s="232">
        <f t="shared" si="374"/>
        <v>5215</v>
      </c>
      <c r="C5220" s="406">
        <v>45589</v>
      </c>
      <c r="D5220" s="278" t="s">
        <v>148</v>
      </c>
      <c r="E5220" s="196" t="str">
        <f t="shared" si="370"/>
        <v>کامیون کمپرسی</v>
      </c>
      <c r="F5220" s="196" t="str">
        <f t="shared" si="371"/>
        <v>میرزایی</v>
      </c>
      <c r="G5220" s="196" t="str">
        <f t="shared" si="372"/>
        <v>تک</v>
      </c>
      <c r="H5220" s="196">
        <f t="shared" si="373"/>
        <v>4.1500000000000004</v>
      </c>
      <c r="I5220" s="196" t="s">
        <v>215</v>
      </c>
      <c r="J5220" s="196">
        <v>12</v>
      </c>
      <c r="K5220" s="448"/>
      <c r="L5220" s="196"/>
      <c r="M5220" s="196"/>
      <c r="N5220" s="216">
        <f t="shared" si="362"/>
        <v>0</v>
      </c>
      <c r="O5220" s="216">
        <f t="shared" si="363"/>
        <v>57.27</v>
      </c>
      <c r="P5220" s="216">
        <f t="shared" si="364"/>
        <v>0</v>
      </c>
      <c r="Q5220" s="335">
        <f t="shared" si="365"/>
        <v>0</v>
      </c>
      <c r="R5220" s="234"/>
    </row>
    <row r="5221" spans="2:18" x14ac:dyDescent="0.25">
      <c r="B5221" s="232">
        <f t="shared" si="374"/>
        <v>5216</v>
      </c>
      <c r="C5221" s="406">
        <v>45589</v>
      </c>
      <c r="D5221" s="195" t="s">
        <v>150</v>
      </c>
      <c r="E5221" s="196" t="str">
        <f t="shared" si="370"/>
        <v>کامیون کمپرسی</v>
      </c>
      <c r="F5221" s="196" t="str">
        <f t="shared" si="371"/>
        <v>میرزایی</v>
      </c>
      <c r="G5221" s="196" t="str">
        <f t="shared" si="372"/>
        <v>تک</v>
      </c>
      <c r="H5221" s="196">
        <f t="shared" si="373"/>
        <v>4.1500000000000004</v>
      </c>
      <c r="I5221" s="196" t="s">
        <v>215</v>
      </c>
      <c r="J5221" s="196">
        <v>12</v>
      </c>
      <c r="K5221" s="448"/>
      <c r="L5221" s="196"/>
      <c r="M5221" s="196"/>
      <c r="N5221" s="216">
        <f t="shared" si="362"/>
        <v>0</v>
      </c>
      <c r="O5221" s="216">
        <f t="shared" si="363"/>
        <v>57.27</v>
      </c>
      <c r="P5221" s="216">
        <f t="shared" si="364"/>
        <v>0</v>
      </c>
      <c r="Q5221" s="335">
        <f t="shared" si="365"/>
        <v>0</v>
      </c>
      <c r="R5221" s="234"/>
    </row>
    <row r="5222" spans="2:18" x14ac:dyDescent="0.25">
      <c r="B5222" s="232">
        <f t="shared" si="374"/>
        <v>5217</v>
      </c>
      <c r="C5222" s="406">
        <v>45589</v>
      </c>
      <c r="D5222" s="278" t="s">
        <v>148</v>
      </c>
      <c r="E5222" s="196" t="str">
        <f t="shared" si="370"/>
        <v>کامیون کمپرسی</v>
      </c>
      <c r="F5222" s="196" t="str">
        <f t="shared" si="371"/>
        <v>میرزایی</v>
      </c>
      <c r="G5222" s="196" t="str">
        <f t="shared" si="372"/>
        <v>تک</v>
      </c>
      <c r="H5222" s="196">
        <f t="shared" si="373"/>
        <v>4.1500000000000004</v>
      </c>
      <c r="I5222" s="196" t="s">
        <v>215</v>
      </c>
      <c r="J5222" s="196">
        <v>10</v>
      </c>
      <c r="K5222" s="448"/>
      <c r="L5222" s="196"/>
      <c r="M5222" s="196"/>
      <c r="N5222" s="216">
        <f t="shared" si="362"/>
        <v>0</v>
      </c>
      <c r="O5222" s="216">
        <f t="shared" si="363"/>
        <v>47.724999999999994</v>
      </c>
      <c r="P5222" s="216">
        <f t="shared" si="364"/>
        <v>0</v>
      </c>
      <c r="Q5222" s="335">
        <f t="shared" si="365"/>
        <v>0</v>
      </c>
      <c r="R5222" s="234"/>
    </row>
    <row r="5223" spans="2:18" x14ac:dyDescent="0.25">
      <c r="B5223" s="232">
        <f t="shared" si="374"/>
        <v>5218</v>
      </c>
      <c r="C5223" s="406">
        <v>45589</v>
      </c>
      <c r="D5223" s="195" t="s">
        <v>150</v>
      </c>
      <c r="E5223" s="196" t="str">
        <f t="shared" si="370"/>
        <v>کامیون کمپرسی</v>
      </c>
      <c r="F5223" s="196" t="str">
        <f t="shared" si="371"/>
        <v>میرزایی</v>
      </c>
      <c r="G5223" s="196" t="str">
        <f t="shared" si="372"/>
        <v>تک</v>
      </c>
      <c r="H5223" s="196">
        <f t="shared" si="373"/>
        <v>4.1500000000000004</v>
      </c>
      <c r="I5223" s="196" t="s">
        <v>215</v>
      </c>
      <c r="J5223" s="196">
        <v>10</v>
      </c>
      <c r="K5223" s="448"/>
      <c r="L5223" s="196"/>
      <c r="M5223" s="196"/>
      <c r="N5223" s="216">
        <f t="shared" si="362"/>
        <v>0</v>
      </c>
      <c r="O5223" s="216">
        <f t="shared" si="363"/>
        <v>47.724999999999994</v>
      </c>
      <c r="P5223" s="216">
        <f t="shared" si="364"/>
        <v>0</v>
      </c>
      <c r="Q5223" s="335">
        <f t="shared" si="365"/>
        <v>0</v>
      </c>
      <c r="R5223" s="234"/>
    </row>
    <row r="5224" spans="2:18" x14ac:dyDescent="0.25">
      <c r="B5224" s="232">
        <f t="shared" si="374"/>
        <v>5219</v>
      </c>
      <c r="C5224" s="406">
        <v>45589</v>
      </c>
      <c r="D5224" s="195" t="s">
        <v>177</v>
      </c>
      <c r="E5224" s="196" t="str">
        <f t="shared" si="370"/>
        <v>تانکر آب</v>
      </c>
      <c r="F5224" s="196" t="str">
        <f t="shared" si="371"/>
        <v>گلپایگانی</v>
      </c>
      <c r="G5224" s="196" t="str">
        <f t="shared" si="372"/>
        <v>تانکر آب</v>
      </c>
      <c r="H5224" s="196">
        <f t="shared" si="373"/>
        <v>11.6</v>
      </c>
      <c r="I5224" s="196" t="s">
        <v>66</v>
      </c>
      <c r="J5224" s="196">
        <v>5</v>
      </c>
      <c r="K5224" s="448"/>
      <c r="L5224" s="196"/>
      <c r="M5224" s="196"/>
      <c r="N5224" s="216">
        <f t="shared" si="362"/>
        <v>0</v>
      </c>
      <c r="O5224" s="216">
        <f t="shared" si="363"/>
        <v>0</v>
      </c>
      <c r="P5224" s="216">
        <f t="shared" si="364"/>
        <v>58</v>
      </c>
      <c r="Q5224" s="335">
        <f t="shared" si="365"/>
        <v>0</v>
      </c>
      <c r="R5224" s="234"/>
    </row>
    <row r="5225" spans="2:18" x14ac:dyDescent="0.25">
      <c r="B5225" s="232">
        <f t="shared" si="374"/>
        <v>5220</v>
      </c>
      <c r="C5225" s="406">
        <v>45589</v>
      </c>
      <c r="D5225" s="278" t="s">
        <v>139</v>
      </c>
      <c r="E5225" s="196" t="str">
        <f t="shared" si="370"/>
        <v>کامیون کمپرسی</v>
      </c>
      <c r="F5225" s="196" t="str">
        <f t="shared" si="371"/>
        <v>انصاری</v>
      </c>
      <c r="G5225" s="196" t="str">
        <f t="shared" si="372"/>
        <v>جفت</v>
      </c>
      <c r="H5225" s="196">
        <f t="shared" si="373"/>
        <v>7</v>
      </c>
      <c r="I5225" s="196" t="s">
        <v>214</v>
      </c>
      <c r="J5225" s="196">
        <v>25</v>
      </c>
      <c r="K5225" s="448"/>
      <c r="L5225" s="196"/>
      <c r="M5225" s="196"/>
      <c r="N5225" s="216">
        <f t="shared" si="362"/>
        <v>175</v>
      </c>
      <c r="O5225" s="216">
        <f t="shared" si="363"/>
        <v>0</v>
      </c>
      <c r="P5225" s="216">
        <f t="shared" si="364"/>
        <v>0</v>
      </c>
      <c r="Q5225" s="335">
        <f t="shared" si="365"/>
        <v>0</v>
      </c>
      <c r="R5225" s="234"/>
    </row>
    <row r="5226" spans="2:18" x14ac:dyDescent="0.25">
      <c r="B5226" s="232">
        <f t="shared" si="374"/>
        <v>5221</v>
      </c>
      <c r="C5226" s="406">
        <v>45589</v>
      </c>
      <c r="D5226" s="195" t="s">
        <v>140</v>
      </c>
      <c r="E5226" s="196" t="str">
        <f t="shared" si="370"/>
        <v>کامیون کمپرسی</v>
      </c>
      <c r="F5226" s="196" t="str">
        <f t="shared" si="371"/>
        <v>انصاری</v>
      </c>
      <c r="G5226" s="196" t="str">
        <f t="shared" si="372"/>
        <v>جفت</v>
      </c>
      <c r="H5226" s="196">
        <f t="shared" si="373"/>
        <v>7</v>
      </c>
      <c r="I5226" s="196" t="s">
        <v>214</v>
      </c>
      <c r="J5226" s="196">
        <v>25</v>
      </c>
      <c r="K5226" s="448"/>
      <c r="L5226" s="196"/>
      <c r="M5226" s="196"/>
      <c r="N5226" s="216">
        <f t="shared" si="362"/>
        <v>175</v>
      </c>
      <c r="O5226" s="216">
        <f t="shared" si="363"/>
        <v>0</v>
      </c>
      <c r="P5226" s="216">
        <f t="shared" si="364"/>
        <v>0</v>
      </c>
      <c r="Q5226" s="335">
        <f t="shared" si="365"/>
        <v>0</v>
      </c>
      <c r="R5226" s="234"/>
    </row>
    <row r="5227" spans="2:18" x14ac:dyDescent="0.25">
      <c r="B5227" s="232">
        <f t="shared" si="374"/>
        <v>5222</v>
      </c>
      <c r="C5227" s="406">
        <v>45589</v>
      </c>
      <c r="D5227" s="278" t="s">
        <v>141</v>
      </c>
      <c r="E5227" s="196" t="str">
        <f t="shared" si="370"/>
        <v>کامیون کمپرسی</v>
      </c>
      <c r="F5227" s="196" t="str">
        <f t="shared" si="371"/>
        <v>انصاری</v>
      </c>
      <c r="G5227" s="196" t="str">
        <f t="shared" si="372"/>
        <v>جفت</v>
      </c>
      <c r="H5227" s="196">
        <f t="shared" si="373"/>
        <v>7</v>
      </c>
      <c r="I5227" s="196" t="s">
        <v>214</v>
      </c>
      <c r="J5227" s="196">
        <v>0</v>
      </c>
      <c r="K5227" s="448"/>
      <c r="L5227" s="196"/>
      <c r="M5227" s="196"/>
      <c r="N5227" s="216">
        <f t="shared" ref="N5227:N5290" si="375">IF(I5227=$N$5,J5227*H5227,0)</f>
        <v>0</v>
      </c>
      <c r="O5227" s="216">
        <f t="shared" ref="O5227:O5290" si="376">IF(I5227=$O$5,J5227*H5227,0)*1.15</f>
        <v>0</v>
      </c>
      <c r="P5227" s="216">
        <f t="shared" ref="P5227:P5290" si="377">IF(I5227=$P$5,J5227*H5227,0)</f>
        <v>0</v>
      </c>
      <c r="Q5227" s="335">
        <f t="shared" ref="Q5227:Q5290" si="378">IF(I5227=$Q$5,J5227*H5227,0)</f>
        <v>0</v>
      </c>
      <c r="R5227" s="234"/>
    </row>
    <row r="5228" spans="2:18" x14ac:dyDescent="0.25">
      <c r="B5228" s="232">
        <f t="shared" si="374"/>
        <v>5223</v>
      </c>
      <c r="C5228" s="406">
        <v>45589</v>
      </c>
      <c r="D5228" s="195" t="s">
        <v>252</v>
      </c>
      <c r="E5228" s="196" t="str">
        <f t="shared" si="370"/>
        <v>کامیون کمپرسی</v>
      </c>
      <c r="F5228" s="196" t="str">
        <f t="shared" si="371"/>
        <v>انصاری</v>
      </c>
      <c r="G5228" s="196" t="str">
        <f t="shared" si="372"/>
        <v>جفت</v>
      </c>
      <c r="H5228" s="196">
        <f t="shared" si="373"/>
        <v>7</v>
      </c>
      <c r="I5228" s="196" t="s">
        <v>214</v>
      </c>
      <c r="J5228" s="196">
        <v>25</v>
      </c>
      <c r="K5228" s="448"/>
      <c r="L5228" s="196"/>
      <c r="M5228" s="196"/>
      <c r="N5228" s="216">
        <f t="shared" si="375"/>
        <v>175</v>
      </c>
      <c r="O5228" s="216">
        <f t="shared" si="376"/>
        <v>0</v>
      </c>
      <c r="P5228" s="216">
        <f t="shared" si="377"/>
        <v>0</v>
      </c>
      <c r="Q5228" s="335">
        <f t="shared" si="378"/>
        <v>0</v>
      </c>
      <c r="R5228" s="234"/>
    </row>
    <row r="5229" spans="2:18" x14ac:dyDescent="0.25">
      <c r="B5229" s="232">
        <f t="shared" si="374"/>
        <v>5224</v>
      </c>
      <c r="C5229" s="406">
        <v>45589</v>
      </c>
      <c r="D5229" s="278" t="s">
        <v>259</v>
      </c>
      <c r="E5229" s="196" t="str">
        <f t="shared" si="370"/>
        <v>کامیون کمپرسی</v>
      </c>
      <c r="F5229" s="196" t="str">
        <f t="shared" si="371"/>
        <v>انصاری</v>
      </c>
      <c r="G5229" s="196" t="str">
        <f t="shared" si="372"/>
        <v>جفت</v>
      </c>
      <c r="H5229" s="196">
        <f t="shared" si="373"/>
        <v>7</v>
      </c>
      <c r="I5229" s="196" t="s">
        <v>214</v>
      </c>
      <c r="J5229" s="196">
        <v>25</v>
      </c>
      <c r="K5229" s="448"/>
      <c r="L5229" s="196"/>
      <c r="M5229" s="196"/>
      <c r="N5229" s="216">
        <f t="shared" si="375"/>
        <v>175</v>
      </c>
      <c r="O5229" s="216">
        <f t="shared" si="376"/>
        <v>0</v>
      </c>
      <c r="P5229" s="216">
        <f t="shared" si="377"/>
        <v>0</v>
      </c>
      <c r="Q5229" s="335">
        <f t="shared" si="378"/>
        <v>0</v>
      </c>
      <c r="R5229" s="234"/>
    </row>
    <row r="5230" spans="2:18" x14ac:dyDescent="0.25">
      <c r="B5230" s="232">
        <f t="shared" si="374"/>
        <v>5225</v>
      </c>
      <c r="C5230" s="406">
        <v>45589</v>
      </c>
      <c r="D5230" s="195" t="s">
        <v>260</v>
      </c>
      <c r="E5230" s="196" t="str">
        <f t="shared" si="370"/>
        <v>کامیون کمپرسی</v>
      </c>
      <c r="F5230" s="196" t="str">
        <f t="shared" si="371"/>
        <v>انصاری</v>
      </c>
      <c r="G5230" s="196" t="str">
        <f t="shared" si="372"/>
        <v>جفت</v>
      </c>
      <c r="H5230" s="196">
        <f t="shared" si="373"/>
        <v>7</v>
      </c>
      <c r="I5230" s="196" t="s">
        <v>214</v>
      </c>
      <c r="J5230" s="196">
        <v>3</v>
      </c>
      <c r="K5230" s="448"/>
      <c r="L5230" s="196"/>
      <c r="M5230" s="196"/>
      <c r="N5230" s="216">
        <f t="shared" si="375"/>
        <v>21</v>
      </c>
      <c r="O5230" s="216">
        <f t="shared" si="376"/>
        <v>0</v>
      </c>
      <c r="P5230" s="216">
        <f t="shared" si="377"/>
        <v>0</v>
      </c>
      <c r="Q5230" s="335">
        <f t="shared" si="378"/>
        <v>0</v>
      </c>
      <c r="R5230" s="234"/>
    </row>
    <row r="5231" spans="2:18" x14ac:dyDescent="0.25">
      <c r="B5231" s="232">
        <f t="shared" si="374"/>
        <v>5226</v>
      </c>
      <c r="C5231" s="406">
        <v>45589</v>
      </c>
      <c r="D5231" s="278" t="s">
        <v>507</v>
      </c>
      <c r="E5231" s="196" t="str">
        <f t="shared" si="370"/>
        <v>کامیون کمپرسی</v>
      </c>
      <c r="F5231" s="196" t="str">
        <f t="shared" si="371"/>
        <v>شهرکی</v>
      </c>
      <c r="G5231" s="196" t="str">
        <f t="shared" si="372"/>
        <v>تک</v>
      </c>
      <c r="H5231" s="196">
        <f t="shared" si="373"/>
        <v>4.1500000000000004</v>
      </c>
      <c r="I5231" s="196" t="s">
        <v>215</v>
      </c>
      <c r="J5231" s="196">
        <v>40</v>
      </c>
      <c r="K5231" s="448"/>
      <c r="L5231" s="196"/>
      <c r="M5231" s="196"/>
      <c r="N5231" s="216">
        <f t="shared" si="375"/>
        <v>0</v>
      </c>
      <c r="O5231" s="216">
        <f t="shared" si="376"/>
        <v>190.89999999999998</v>
      </c>
      <c r="P5231" s="216">
        <f t="shared" si="377"/>
        <v>0</v>
      </c>
      <c r="Q5231" s="335">
        <f t="shared" si="378"/>
        <v>0</v>
      </c>
      <c r="R5231" s="234"/>
    </row>
    <row r="5232" spans="2:18" x14ac:dyDescent="0.25">
      <c r="B5232" s="232">
        <f t="shared" si="374"/>
        <v>5227</v>
      </c>
      <c r="C5232" s="406">
        <v>45589</v>
      </c>
      <c r="D5232" s="195" t="s">
        <v>379</v>
      </c>
      <c r="E5232" s="196" t="str">
        <f t="shared" si="370"/>
        <v>کمپرسی تک</v>
      </c>
      <c r="F5232" s="196" t="str">
        <f t="shared" si="371"/>
        <v>جواد رضاپور</v>
      </c>
      <c r="G5232" s="196" t="str">
        <f t="shared" si="372"/>
        <v>تک</v>
      </c>
      <c r="H5232" s="196">
        <f t="shared" si="373"/>
        <v>4.1500000000000004</v>
      </c>
      <c r="I5232" s="196" t="s">
        <v>214</v>
      </c>
      <c r="J5232" s="196">
        <v>22</v>
      </c>
      <c r="K5232" s="448"/>
      <c r="L5232" s="196"/>
      <c r="M5232" s="196"/>
      <c r="N5232" s="216">
        <f t="shared" si="375"/>
        <v>91.300000000000011</v>
      </c>
      <c r="O5232" s="216">
        <f t="shared" si="376"/>
        <v>0</v>
      </c>
      <c r="P5232" s="216">
        <f t="shared" si="377"/>
        <v>0</v>
      </c>
      <c r="Q5232" s="335">
        <f t="shared" si="378"/>
        <v>0</v>
      </c>
      <c r="R5232" s="234"/>
    </row>
    <row r="5233" spans="2:18" x14ac:dyDescent="0.25">
      <c r="B5233" s="232">
        <f t="shared" si="374"/>
        <v>5228</v>
      </c>
      <c r="C5233" s="406">
        <v>45589</v>
      </c>
      <c r="D5233" s="278" t="s">
        <v>380</v>
      </c>
      <c r="E5233" s="196" t="str">
        <f t="shared" si="370"/>
        <v>کمپرسی تک</v>
      </c>
      <c r="F5233" s="196" t="str">
        <f t="shared" si="371"/>
        <v>جواد رضاپور</v>
      </c>
      <c r="G5233" s="196" t="str">
        <f t="shared" si="372"/>
        <v>تک</v>
      </c>
      <c r="H5233" s="196">
        <f t="shared" si="373"/>
        <v>4.1500000000000004</v>
      </c>
      <c r="I5233" s="196" t="s">
        <v>214</v>
      </c>
      <c r="J5233" s="196">
        <v>22</v>
      </c>
      <c r="K5233" s="448"/>
      <c r="L5233" s="196"/>
      <c r="M5233" s="196"/>
      <c r="N5233" s="216">
        <f t="shared" si="375"/>
        <v>91.300000000000011</v>
      </c>
      <c r="O5233" s="216">
        <f t="shared" si="376"/>
        <v>0</v>
      </c>
      <c r="P5233" s="216">
        <f t="shared" si="377"/>
        <v>0</v>
      </c>
      <c r="Q5233" s="335">
        <f t="shared" si="378"/>
        <v>0</v>
      </c>
      <c r="R5233" s="234"/>
    </row>
    <row r="5234" spans="2:18" x14ac:dyDescent="0.25">
      <c r="B5234" s="232">
        <f t="shared" si="374"/>
        <v>5229</v>
      </c>
      <c r="C5234" s="406">
        <v>45589</v>
      </c>
      <c r="D5234" s="195" t="s">
        <v>489</v>
      </c>
      <c r="E5234" s="196" t="str">
        <f t="shared" si="370"/>
        <v>کمپرسی تک</v>
      </c>
      <c r="F5234" s="196" t="str">
        <f t="shared" si="371"/>
        <v>جواد رضاپور</v>
      </c>
      <c r="G5234" s="196" t="str">
        <f t="shared" si="372"/>
        <v>تک</v>
      </c>
      <c r="H5234" s="196">
        <f t="shared" si="373"/>
        <v>4.1500000000000004</v>
      </c>
      <c r="I5234" s="196" t="s">
        <v>214</v>
      </c>
      <c r="J5234" s="196">
        <v>22</v>
      </c>
      <c r="K5234" s="448"/>
      <c r="L5234" s="196"/>
      <c r="M5234" s="196"/>
      <c r="N5234" s="216">
        <f t="shared" si="375"/>
        <v>91.300000000000011</v>
      </c>
      <c r="O5234" s="216">
        <f t="shared" si="376"/>
        <v>0</v>
      </c>
      <c r="P5234" s="216">
        <f t="shared" si="377"/>
        <v>0</v>
      </c>
      <c r="Q5234" s="335">
        <f t="shared" si="378"/>
        <v>0</v>
      </c>
      <c r="R5234" s="234"/>
    </row>
    <row r="5235" spans="2:18" x14ac:dyDescent="0.25">
      <c r="B5235" s="232">
        <f t="shared" si="374"/>
        <v>5230</v>
      </c>
      <c r="C5235" s="406">
        <v>45589</v>
      </c>
      <c r="D5235" s="278" t="s">
        <v>96</v>
      </c>
      <c r="E5235" s="196" t="str">
        <f t="shared" si="370"/>
        <v>تانکر آب</v>
      </c>
      <c r="F5235" s="196" t="str">
        <f t="shared" si="371"/>
        <v>شرکتی</v>
      </c>
      <c r="G5235" s="196" t="str">
        <f t="shared" si="372"/>
        <v>تانکر آب</v>
      </c>
      <c r="H5235" s="196">
        <f t="shared" si="373"/>
        <v>11.8</v>
      </c>
      <c r="I5235" s="196" t="s">
        <v>66</v>
      </c>
      <c r="J5235" s="196">
        <v>3</v>
      </c>
      <c r="K5235" s="448"/>
      <c r="L5235" s="196"/>
      <c r="M5235" s="196"/>
      <c r="N5235" s="216">
        <f t="shared" si="375"/>
        <v>0</v>
      </c>
      <c r="O5235" s="216">
        <f t="shared" si="376"/>
        <v>0</v>
      </c>
      <c r="P5235" s="216">
        <f t="shared" si="377"/>
        <v>35.400000000000006</v>
      </c>
      <c r="Q5235" s="335">
        <f t="shared" si="378"/>
        <v>0</v>
      </c>
      <c r="R5235" s="234"/>
    </row>
    <row r="5236" spans="2:18" x14ac:dyDescent="0.25">
      <c r="B5236" s="232">
        <f t="shared" si="374"/>
        <v>5231</v>
      </c>
      <c r="C5236" s="406">
        <v>45589</v>
      </c>
      <c r="D5236" s="195" t="s">
        <v>128</v>
      </c>
      <c r="E5236" s="196" t="str">
        <f t="shared" si="370"/>
        <v>تانکر آب</v>
      </c>
      <c r="F5236" s="196" t="str">
        <f t="shared" si="371"/>
        <v>شرکتی</v>
      </c>
      <c r="G5236" s="196" t="str">
        <f t="shared" si="372"/>
        <v>تانکر آب</v>
      </c>
      <c r="H5236" s="196">
        <f t="shared" si="373"/>
        <v>11.8</v>
      </c>
      <c r="I5236" s="196" t="s">
        <v>66</v>
      </c>
      <c r="J5236" s="196">
        <v>4</v>
      </c>
      <c r="K5236" s="448"/>
      <c r="L5236" s="196"/>
      <c r="M5236" s="196"/>
      <c r="N5236" s="216">
        <f t="shared" si="375"/>
        <v>0</v>
      </c>
      <c r="O5236" s="216">
        <f t="shared" si="376"/>
        <v>0</v>
      </c>
      <c r="P5236" s="216">
        <f t="shared" si="377"/>
        <v>47.2</v>
      </c>
      <c r="Q5236" s="335">
        <f t="shared" si="378"/>
        <v>0</v>
      </c>
      <c r="R5236" s="234"/>
    </row>
    <row r="5237" spans="2:18" x14ac:dyDescent="0.25">
      <c r="B5237" s="232">
        <f t="shared" si="374"/>
        <v>5232</v>
      </c>
      <c r="C5237" s="406">
        <v>45589</v>
      </c>
      <c r="D5237" s="278" t="s">
        <v>467</v>
      </c>
      <c r="E5237" s="196" t="str">
        <f t="shared" si="370"/>
        <v>تانکر آب</v>
      </c>
      <c r="F5237" s="196" t="str">
        <f t="shared" si="371"/>
        <v>میرزایی</v>
      </c>
      <c r="G5237" s="196" t="str">
        <f t="shared" si="372"/>
        <v>تانکر آب</v>
      </c>
      <c r="H5237" s="196">
        <f t="shared" si="373"/>
        <v>13</v>
      </c>
      <c r="I5237" s="196" t="s">
        <v>66</v>
      </c>
      <c r="J5237" s="196">
        <v>3</v>
      </c>
      <c r="K5237" s="448"/>
      <c r="L5237" s="196"/>
      <c r="M5237" s="196"/>
      <c r="N5237" s="216">
        <f t="shared" si="375"/>
        <v>0</v>
      </c>
      <c r="O5237" s="216">
        <f t="shared" si="376"/>
        <v>0</v>
      </c>
      <c r="P5237" s="216">
        <f t="shared" si="377"/>
        <v>39</v>
      </c>
      <c r="Q5237" s="335">
        <f t="shared" si="378"/>
        <v>0</v>
      </c>
      <c r="R5237" s="234"/>
    </row>
    <row r="5238" spans="2:18" x14ac:dyDescent="0.25">
      <c r="B5238" s="232">
        <f t="shared" ref="B5238:B5244" si="379">ROW()-5</f>
        <v>5233</v>
      </c>
      <c r="C5238" s="406">
        <v>45590</v>
      </c>
      <c r="D5238" s="195" t="s">
        <v>277</v>
      </c>
      <c r="E5238" s="196" t="str">
        <f t="shared" si="370"/>
        <v>کمپرسی جفت</v>
      </c>
      <c r="F5238" s="196" t="str">
        <f t="shared" si="371"/>
        <v>محمدپور</v>
      </c>
      <c r="G5238" s="196" t="str">
        <f t="shared" si="372"/>
        <v>جفت</v>
      </c>
      <c r="H5238" s="196">
        <f t="shared" si="373"/>
        <v>7</v>
      </c>
      <c r="I5238" s="196" t="s">
        <v>214</v>
      </c>
      <c r="J5238" s="196">
        <v>31</v>
      </c>
      <c r="K5238" s="448"/>
      <c r="L5238" s="196"/>
      <c r="M5238" s="196"/>
      <c r="N5238" s="216">
        <f t="shared" si="375"/>
        <v>217</v>
      </c>
      <c r="O5238" s="216">
        <f t="shared" si="376"/>
        <v>0</v>
      </c>
      <c r="P5238" s="216">
        <f t="shared" si="377"/>
        <v>0</v>
      </c>
      <c r="Q5238" s="335">
        <f t="shared" si="378"/>
        <v>0</v>
      </c>
      <c r="R5238" s="234"/>
    </row>
    <row r="5239" spans="2:18" x14ac:dyDescent="0.25">
      <c r="B5239" s="232">
        <f t="shared" si="379"/>
        <v>5234</v>
      </c>
      <c r="C5239" s="406">
        <v>45590</v>
      </c>
      <c r="D5239" s="278" t="s">
        <v>261</v>
      </c>
      <c r="E5239" s="196" t="str">
        <f t="shared" si="370"/>
        <v>کمپرسی تک</v>
      </c>
      <c r="F5239" s="196" t="str">
        <f t="shared" si="371"/>
        <v>محمدپور</v>
      </c>
      <c r="G5239" s="196" t="str">
        <f t="shared" si="372"/>
        <v>تک</v>
      </c>
      <c r="H5239" s="196">
        <f t="shared" si="373"/>
        <v>5</v>
      </c>
      <c r="I5239" s="196"/>
      <c r="J5239" s="196">
        <v>0</v>
      </c>
      <c r="K5239" s="448"/>
      <c r="L5239" s="196"/>
      <c r="M5239" s="196"/>
      <c r="N5239" s="216">
        <f t="shared" si="375"/>
        <v>0</v>
      </c>
      <c r="O5239" s="216">
        <f t="shared" si="376"/>
        <v>0</v>
      </c>
      <c r="P5239" s="216">
        <f t="shared" si="377"/>
        <v>0</v>
      </c>
      <c r="Q5239" s="335">
        <f t="shared" si="378"/>
        <v>0</v>
      </c>
      <c r="R5239" s="234"/>
    </row>
    <row r="5240" spans="2:18" x14ac:dyDescent="0.25">
      <c r="B5240" s="232">
        <f t="shared" si="379"/>
        <v>5235</v>
      </c>
      <c r="C5240" s="406">
        <v>45590</v>
      </c>
      <c r="D5240" s="195" t="s">
        <v>254</v>
      </c>
      <c r="E5240" s="196" t="str">
        <f t="shared" si="370"/>
        <v>تانکر آب</v>
      </c>
      <c r="F5240" s="196" t="str">
        <f t="shared" si="371"/>
        <v>محمدپور</v>
      </c>
      <c r="G5240" s="196" t="str">
        <f t="shared" si="372"/>
        <v>تانکر آب</v>
      </c>
      <c r="H5240" s="196">
        <f t="shared" si="373"/>
        <v>10</v>
      </c>
      <c r="I5240" s="196" t="s">
        <v>66</v>
      </c>
      <c r="J5240" s="196">
        <v>1</v>
      </c>
      <c r="K5240" s="448"/>
      <c r="L5240" s="196"/>
      <c r="M5240" s="196"/>
      <c r="N5240" s="216">
        <f t="shared" si="375"/>
        <v>0</v>
      </c>
      <c r="O5240" s="216">
        <f t="shared" si="376"/>
        <v>0</v>
      </c>
      <c r="P5240" s="216">
        <f t="shared" si="377"/>
        <v>10</v>
      </c>
      <c r="Q5240" s="335">
        <f t="shared" si="378"/>
        <v>0</v>
      </c>
      <c r="R5240" s="234"/>
    </row>
    <row r="5241" spans="2:18" x14ac:dyDescent="0.25">
      <c r="B5241" s="232">
        <f t="shared" si="379"/>
        <v>5236</v>
      </c>
      <c r="C5241" s="406">
        <v>45590</v>
      </c>
      <c r="D5241" s="195" t="s">
        <v>177</v>
      </c>
      <c r="E5241" s="196" t="str">
        <f t="shared" si="370"/>
        <v>تانکر آب</v>
      </c>
      <c r="F5241" s="196" t="str">
        <f t="shared" si="371"/>
        <v>گلپایگانی</v>
      </c>
      <c r="G5241" s="196" t="str">
        <f t="shared" si="372"/>
        <v>تانکر آب</v>
      </c>
      <c r="H5241" s="196">
        <f t="shared" si="373"/>
        <v>11.6</v>
      </c>
      <c r="I5241" s="196" t="s">
        <v>66</v>
      </c>
      <c r="J5241" s="196">
        <v>1</v>
      </c>
      <c r="K5241" s="448"/>
      <c r="L5241" s="196"/>
      <c r="M5241" s="196"/>
      <c r="N5241" s="216">
        <f t="shared" si="375"/>
        <v>0</v>
      </c>
      <c r="O5241" s="216">
        <f t="shared" si="376"/>
        <v>0</v>
      </c>
      <c r="P5241" s="216">
        <f t="shared" si="377"/>
        <v>11.6</v>
      </c>
      <c r="Q5241" s="335">
        <f t="shared" si="378"/>
        <v>0</v>
      </c>
      <c r="R5241" s="234"/>
    </row>
    <row r="5242" spans="2:18" x14ac:dyDescent="0.25">
      <c r="B5242" s="232">
        <f t="shared" si="379"/>
        <v>5237</v>
      </c>
      <c r="C5242" s="406">
        <v>45590</v>
      </c>
      <c r="D5242" s="195" t="s">
        <v>175</v>
      </c>
      <c r="E5242" s="196" t="str">
        <f t="shared" si="370"/>
        <v>کمپرسی جفت</v>
      </c>
      <c r="F5242" s="196" t="str">
        <f t="shared" si="371"/>
        <v>محمدپور</v>
      </c>
      <c r="G5242" s="196" t="str">
        <f t="shared" si="372"/>
        <v>جفت</v>
      </c>
      <c r="H5242" s="196">
        <f t="shared" si="373"/>
        <v>7</v>
      </c>
      <c r="I5242" s="196" t="s">
        <v>214</v>
      </c>
      <c r="J5242" s="196">
        <v>31</v>
      </c>
      <c r="K5242" s="448"/>
      <c r="L5242" s="196"/>
      <c r="M5242" s="196"/>
      <c r="N5242" s="216">
        <f t="shared" si="375"/>
        <v>217</v>
      </c>
      <c r="O5242" s="216">
        <f t="shared" si="376"/>
        <v>0</v>
      </c>
      <c r="P5242" s="216">
        <f t="shared" si="377"/>
        <v>0</v>
      </c>
      <c r="Q5242" s="335">
        <f t="shared" si="378"/>
        <v>0</v>
      </c>
      <c r="R5242" s="234"/>
    </row>
    <row r="5243" spans="2:18" x14ac:dyDescent="0.25">
      <c r="B5243" s="232">
        <f t="shared" si="379"/>
        <v>5238</v>
      </c>
      <c r="C5243" s="406">
        <v>45590</v>
      </c>
      <c r="D5243" s="195" t="s">
        <v>128</v>
      </c>
      <c r="E5243" s="196" t="str">
        <f t="shared" si="370"/>
        <v>تانکر آب</v>
      </c>
      <c r="F5243" s="196" t="str">
        <f t="shared" si="371"/>
        <v>شرکتی</v>
      </c>
      <c r="G5243" s="196" t="str">
        <f t="shared" si="372"/>
        <v>تانکر آب</v>
      </c>
      <c r="H5243" s="196">
        <f t="shared" si="373"/>
        <v>11.8</v>
      </c>
      <c r="I5243" s="196" t="s">
        <v>66</v>
      </c>
      <c r="J5243" s="196">
        <v>1</v>
      </c>
      <c r="K5243" s="448"/>
      <c r="L5243" s="196"/>
      <c r="M5243" s="196"/>
      <c r="N5243" s="216">
        <f t="shared" si="375"/>
        <v>0</v>
      </c>
      <c r="O5243" s="216">
        <f t="shared" si="376"/>
        <v>0</v>
      </c>
      <c r="P5243" s="216">
        <f t="shared" si="377"/>
        <v>11.8</v>
      </c>
      <c r="Q5243" s="335">
        <f t="shared" si="378"/>
        <v>0</v>
      </c>
      <c r="R5243" s="234"/>
    </row>
    <row r="5244" spans="2:18" x14ac:dyDescent="0.25">
      <c r="B5244" s="232">
        <f t="shared" si="379"/>
        <v>5239</v>
      </c>
      <c r="C5244" s="406">
        <v>45591</v>
      </c>
      <c r="D5244" s="195" t="s">
        <v>474</v>
      </c>
      <c r="E5244" s="196" t="str">
        <f t="shared" si="370"/>
        <v>کامیون کمپرسی</v>
      </c>
      <c r="F5244" s="196" t="str">
        <f t="shared" si="371"/>
        <v>رمضانی مقدم</v>
      </c>
      <c r="G5244" s="196" t="str">
        <f t="shared" si="372"/>
        <v>تک</v>
      </c>
      <c r="H5244" s="196">
        <f t="shared" si="373"/>
        <v>4.2</v>
      </c>
      <c r="I5244" s="196" t="s">
        <v>215</v>
      </c>
      <c r="J5244" s="196">
        <v>29</v>
      </c>
      <c r="K5244" s="448"/>
      <c r="L5244" s="196"/>
      <c r="M5244" s="196"/>
      <c r="N5244" s="216">
        <f t="shared" si="375"/>
        <v>0</v>
      </c>
      <c r="O5244" s="216">
        <f t="shared" si="376"/>
        <v>140.07</v>
      </c>
      <c r="P5244" s="216">
        <f t="shared" si="377"/>
        <v>0</v>
      </c>
      <c r="Q5244" s="335">
        <f t="shared" si="378"/>
        <v>0</v>
      </c>
      <c r="R5244" s="234"/>
    </row>
    <row r="5245" spans="2:18" x14ac:dyDescent="0.25">
      <c r="B5245" s="232">
        <f t="shared" ref="B5245:B5275" si="380">ROW()-5</f>
        <v>5240</v>
      </c>
      <c r="C5245" s="406">
        <v>45591</v>
      </c>
      <c r="D5245" s="278" t="s">
        <v>475</v>
      </c>
      <c r="E5245" s="196" t="str">
        <f t="shared" si="370"/>
        <v>کامیون کمپرسی</v>
      </c>
      <c r="F5245" s="196" t="str">
        <f t="shared" si="371"/>
        <v>رمضانی مقدم</v>
      </c>
      <c r="G5245" s="196" t="str">
        <f t="shared" si="372"/>
        <v>تک</v>
      </c>
      <c r="H5245" s="196">
        <f t="shared" si="373"/>
        <v>4.2</v>
      </c>
      <c r="I5245" s="196" t="s">
        <v>215</v>
      </c>
      <c r="J5245" s="196">
        <v>30</v>
      </c>
      <c r="K5245" s="448"/>
      <c r="L5245" s="196"/>
      <c r="M5245" s="196"/>
      <c r="N5245" s="216">
        <f t="shared" si="375"/>
        <v>0</v>
      </c>
      <c r="O5245" s="216">
        <f t="shared" si="376"/>
        <v>144.89999999999998</v>
      </c>
      <c r="P5245" s="216">
        <f t="shared" si="377"/>
        <v>0</v>
      </c>
      <c r="Q5245" s="335">
        <f t="shared" si="378"/>
        <v>0</v>
      </c>
      <c r="R5245" s="234"/>
    </row>
    <row r="5246" spans="2:18" x14ac:dyDescent="0.25">
      <c r="B5246" s="232">
        <f t="shared" si="380"/>
        <v>5241</v>
      </c>
      <c r="C5246" s="406">
        <v>45591</v>
      </c>
      <c r="D5246" s="195" t="s">
        <v>476</v>
      </c>
      <c r="E5246" s="196" t="str">
        <f t="shared" si="370"/>
        <v>کامیون کمپرسی</v>
      </c>
      <c r="F5246" s="196" t="str">
        <f t="shared" si="371"/>
        <v>رمضانی مقدم</v>
      </c>
      <c r="G5246" s="196" t="str">
        <f t="shared" si="372"/>
        <v>تک</v>
      </c>
      <c r="H5246" s="196">
        <f t="shared" si="373"/>
        <v>4.2</v>
      </c>
      <c r="I5246" s="196" t="s">
        <v>215</v>
      </c>
      <c r="J5246" s="196">
        <v>20</v>
      </c>
      <c r="K5246" s="448"/>
      <c r="L5246" s="196"/>
      <c r="M5246" s="196"/>
      <c r="N5246" s="216">
        <f t="shared" si="375"/>
        <v>0</v>
      </c>
      <c r="O5246" s="216">
        <f t="shared" si="376"/>
        <v>96.6</v>
      </c>
      <c r="P5246" s="216">
        <f t="shared" si="377"/>
        <v>0</v>
      </c>
      <c r="Q5246" s="335">
        <f t="shared" si="378"/>
        <v>0</v>
      </c>
      <c r="R5246" s="234"/>
    </row>
    <row r="5247" spans="2:18" x14ac:dyDescent="0.25">
      <c r="B5247" s="232">
        <f t="shared" si="380"/>
        <v>5242</v>
      </c>
      <c r="C5247" s="406">
        <v>45591</v>
      </c>
      <c r="D5247" s="278" t="s">
        <v>477</v>
      </c>
      <c r="E5247" s="196" t="str">
        <f t="shared" si="370"/>
        <v>کامیون کمپرسی</v>
      </c>
      <c r="F5247" s="196" t="str">
        <f t="shared" si="371"/>
        <v>رمضانی مقدم</v>
      </c>
      <c r="G5247" s="196" t="str">
        <f t="shared" si="372"/>
        <v>تک</v>
      </c>
      <c r="H5247" s="196">
        <f t="shared" si="373"/>
        <v>4.2</v>
      </c>
      <c r="I5247" s="196" t="s">
        <v>215</v>
      </c>
      <c r="J5247" s="196">
        <v>17</v>
      </c>
      <c r="K5247" s="448"/>
      <c r="L5247" s="196"/>
      <c r="M5247" s="196"/>
      <c r="N5247" s="216">
        <f t="shared" si="375"/>
        <v>0</v>
      </c>
      <c r="O5247" s="216">
        <f t="shared" si="376"/>
        <v>82.11</v>
      </c>
      <c r="P5247" s="216">
        <f t="shared" si="377"/>
        <v>0</v>
      </c>
      <c r="Q5247" s="335">
        <f t="shared" si="378"/>
        <v>0</v>
      </c>
      <c r="R5247" s="234"/>
    </row>
    <row r="5248" spans="2:18" x14ac:dyDescent="0.25">
      <c r="B5248" s="232">
        <f t="shared" si="380"/>
        <v>5243</v>
      </c>
      <c r="C5248" s="406">
        <v>45591</v>
      </c>
      <c r="D5248" s="195" t="s">
        <v>116</v>
      </c>
      <c r="E5248" s="196" t="str">
        <f t="shared" si="370"/>
        <v>کامیون کمپرسی</v>
      </c>
      <c r="F5248" s="196" t="str">
        <f t="shared" si="371"/>
        <v>شرکتی</v>
      </c>
      <c r="G5248" s="196" t="str">
        <f t="shared" si="372"/>
        <v>جفت</v>
      </c>
      <c r="H5248" s="196">
        <f t="shared" si="373"/>
        <v>6.65</v>
      </c>
      <c r="I5248" s="196" t="s">
        <v>215</v>
      </c>
      <c r="J5248" s="196">
        <v>18</v>
      </c>
      <c r="K5248" s="448"/>
      <c r="L5248" s="196" t="s">
        <v>504</v>
      </c>
      <c r="M5248" s="196"/>
      <c r="N5248" s="216">
        <f t="shared" si="375"/>
        <v>0</v>
      </c>
      <c r="O5248" s="216">
        <f t="shared" si="376"/>
        <v>137.655</v>
      </c>
      <c r="P5248" s="216">
        <f t="shared" si="377"/>
        <v>0</v>
      </c>
      <c r="Q5248" s="335">
        <f t="shared" si="378"/>
        <v>0</v>
      </c>
      <c r="R5248" s="234"/>
    </row>
    <row r="5249" spans="2:18" x14ac:dyDescent="0.25">
      <c r="B5249" s="232">
        <f t="shared" si="380"/>
        <v>5244</v>
      </c>
      <c r="C5249" s="406">
        <v>45591</v>
      </c>
      <c r="D5249" s="278" t="s">
        <v>94</v>
      </c>
      <c r="E5249" s="196" t="str">
        <f t="shared" si="370"/>
        <v>کامیون کمپرسی</v>
      </c>
      <c r="F5249" s="196" t="str">
        <f t="shared" si="371"/>
        <v>شرکتی</v>
      </c>
      <c r="G5249" s="196" t="str">
        <f t="shared" si="372"/>
        <v>جفت</v>
      </c>
      <c r="H5249" s="196">
        <f t="shared" si="373"/>
        <v>6.65</v>
      </c>
      <c r="I5249" s="196" t="s">
        <v>215</v>
      </c>
      <c r="J5249" s="196">
        <v>17</v>
      </c>
      <c r="K5249" s="448"/>
      <c r="L5249" s="196" t="s">
        <v>63</v>
      </c>
      <c r="M5249" s="196"/>
      <c r="N5249" s="216">
        <f t="shared" si="375"/>
        <v>0</v>
      </c>
      <c r="O5249" s="216">
        <f t="shared" si="376"/>
        <v>130.00749999999999</v>
      </c>
      <c r="P5249" s="216">
        <f t="shared" si="377"/>
        <v>0</v>
      </c>
      <c r="Q5249" s="335">
        <f t="shared" si="378"/>
        <v>0</v>
      </c>
      <c r="R5249" s="234"/>
    </row>
    <row r="5250" spans="2:18" x14ac:dyDescent="0.25">
      <c r="B5250" s="232">
        <f t="shared" si="380"/>
        <v>5245</v>
      </c>
      <c r="C5250" s="406">
        <v>45591</v>
      </c>
      <c r="D5250" s="195" t="s">
        <v>91</v>
      </c>
      <c r="E5250" s="196" t="str">
        <f t="shared" si="370"/>
        <v>کامیون کمپرسی</v>
      </c>
      <c r="F5250" s="196" t="str">
        <f t="shared" si="371"/>
        <v>شرکتی</v>
      </c>
      <c r="G5250" s="196" t="str">
        <f t="shared" si="372"/>
        <v>جفت</v>
      </c>
      <c r="H5250" s="196">
        <f t="shared" si="373"/>
        <v>6.65</v>
      </c>
      <c r="I5250" s="196" t="s">
        <v>215</v>
      </c>
      <c r="J5250" s="196">
        <v>21</v>
      </c>
      <c r="K5250" s="448"/>
      <c r="L5250" s="196" t="s">
        <v>62</v>
      </c>
      <c r="M5250" s="196"/>
      <c r="N5250" s="216">
        <f t="shared" si="375"/>
        <v>0</v>
      </c>
      <c r="O5250" s="216">
        <f t="shared" si="376"/>
        <v>160.5975</v>
      </c>
      <c r="P5250" s="216">
        <f t="shared" si="377"/>
        <v>0</v>
      </c>
      <c r="Q5250" s="335">
        <f t="shared" si="378"/>
        <v>0</v>
      </c>
      <c r="R5250" s="234"/>
    </row>
    <row r="5251" spans="2:18" x14ac:dyDescent="0.25">
      <c r="B5251" s="232">
        <f t="shared" si="380"/>
        <v>5246</v>
      </c>
      <c r="C5251" s="406">
        <v>45591</v>
      </c>
      <c r="D5251" s="278" t="s">
        <v>154</v>
      </c>
      <c r="E5251" s="196" t="str">
        <f t="shared" si="370"/>
        <v>کامیون کمپرسی</v>
      </c>
      <c r="F5251" s="196" t="str">
        <f t="shared" si="371"/>
        <v>صداقت</v>
      </c>
      <c r="G5251" s="196" t="str">
        <f t="shared" si="372"/>
        <v>تک</v>
      </c>
      <c r="H5251" s="196">
        <f t="shared" si="373"/>
        <v>4.1500000000000004</v>
      </c>
      <c r="I5251" s="196" t="s">
        <v>215</v>
      </c>
      <c r="J5251" s="196">
        <v>34</v>
      </c>
      <c r="K5251" s="448"/>
      <c r="L5251" s="196"/>
      <c r="M5251" s="196"/>
      <c r="N5251" s="216">
        <f t="shared" si="375"/>
        <v>0</v>
      </c>
      <c r="O5251" s="216">
        <f t="shared" si="376"/>
        <v>162.26500000000001</v>
      </c>
      <c r="P5251" s="216">
        <f t="shared" si="377"/>
        <v>0</v>
      </c>
      <c r="Q5251" s="335">
        <f t="shared" si="378"/>
        <v>0</v>
      </c>
      <c r="R5251" s="234"/>
    </row>
    <row r="5252" spans="2:18" x14ac:dyDescent="0.25">
      <c r="B5252" s="232">
        <f>ROW()-5</f>
        <v>5247</v>
      </c>
      <c r="C5252" s="406">
        <v>45591</v>
      </c>
      <c r="D5252" s="278" t="s">
        <v>563</v>
      </c>
      <c r="E5252" s="196" t="str">
        <f t="shared" si="370"/>
        <v>کامیون کمپرسی</v>
      </c>
      <c r="F5252" s="196" t="str">
        <f t="shared" si="371"/>
        <v>صداقت</v>
      </c>
      <c r="G5252" s="196" t="str">
        <f t="shared" si="372"/>
        <v>تک</v>
      </c>
      <c r="H5252" s="196">
        <f t="shared" si="373"/>
        <v>4.1500000000000004</v>
      </c>
      <c r="I5252" s="196" t="s">
        <v>215</v>
      </c>
      <c r="J5252" s="196">
        <v>33</v>
      </c>
      <c r="K5252" s="448"/>
      <c r="L5252" s="196"/>
      <c r="M5252" s="196"/>
      <c r="N5252" s="216">
        <f t="shared" si="375"/>
        <v>0</v>
      </c>
      <c r="O5252" s="216">
        <f t="shared" si="376"/>
        <v>157.49250000000001</v>
      </c>
      <c r="P5252" s="216">
        <f t="shared" si="377"/>
        <v>0</v>
      </c>
      <c r="Q5252" s="335">
        <f t="shared" si="378"/>
        <v>0</v>
      </c>
      <c r="R5252" s="234"/>
    </row>
    <row r="5253" spans="2:18" x14ac:dyDescent="0.25">
      <c r="B5253" s="232">
        <f t="shared" si="380"/>
        <v>5248</v>
      </c>
      <c r="C5253" s="406">
        <v>45591</v>
      </c>
      <c r="D5253" s="278" t="s">
        <v>426</v>
      </c>
      <c r="E5253" s="196" t="str">
        <f t="shared" si="370"/>
        <v>تانکر آب</v>
      </c>
      <c r="F5253" s="196" t="str">
        <f t="shared" si="371"/>
        <v>جواد رضاپور</v>
      </c>
      <c r="G5253" s="196" t="str">
        <f t="shared" si="372"/>
        <v>تانکر آب</v>
      </c>
      <c r="H5253" s="196">
        <f t="shared" si="373"/>
        <v>10</v>
      </c>
      <c r="I5253" s="196"/>
      <c r="J5253" s="196">
        <v>0</v>
      </c>
      <c r="K5253" s="448"/>
      <c r="L5253" s="196"/>
      <c r="M5253" s="196"/>
      <c r="N5253" s="216">
        <f t="shared" si="375"/>
        <v>0</v>
      </c>
      <c r="O5253" s="216">
        <f t="shared" si="376"/>
        <v>0</v>
      </c>
      <c r="P5253" s="216">
        <f t="shared" si="377"/>
        <v>0</v>
      </c>
      <c r="Q5253" s="335">
        <f t="shared" si="378"/>
        <v>0</v>
      </c>
      <c r="R5253" s="234"/>
    </row>
    <row r="5254" spans="2:18" x14ac:dyDescent="0.25">
      <c r="B5254" s="232">
        <f t="shared" si="380"/>
        <v>5249</v>
      </c>
      <c r="C5254" s="406">
        <v>45591</v>
      </c>
      <c r="D5254" s="195" t="s">
        <v>277</v>
      </c>
      <c r="E5254" s="196" t="str">
        <f t="shared" si="370"/>
        <v>کمپرسی جفت</v>
      </c>
      <c r="F5254" s="196" t="str">
        <f t="shared" si="371"/>
        <v>محمدپور</v>
      </c>
      <c r="G5254" s="196" t="str">
        <f t="shared" si="372"/>
        <v>جفت</v>
      </c>
      <c r="H5254" s="196">
        <f t="shared" si="373"/>
        <v>7</v>
      </c>
      <c r="I5254" s="196" t="s">
        <v>214</v>
      </c>
      <c r="J5254" s="196">
        <v>32</v>
      </c>
      <c r="K5254" s="448"/>
      <c r="L5254" s="196"/>
      <c r="M5254" s="196"/>
      <c r="N5254" s="216">
        <f t="shared" si="375"/>
        <v>224</v>
      </c>
      <c r="O5254" s="216">
        <f t="shared" si="376"/>
        <v>0</v>
      </c>
      <c r="P5254" s="216">
        <f t="shared" si="377"/>
        <v>0</v>
      </c>
      <c r="Q5254" s="335">
        <f t="shared" si="378"/>
        <v>0</v>
      </c>
      <c r="R5254" s="234"/>
    </row>
    <row r="5255" spans="2:18" x14ac:dyDescent="0.25">
      <c r="B5255" s="232">
        <f t="shared" si="380"/>
        <v>5250</v>
      </c>
      <c r="C5255" s="406">
        <v>45591</v>
      </c>
      <c r="D5255" s="278" t="s">
        <v>261</v>
      </c>
      <c r="E5255" s="196" t="str">
        <f t="shared" si="370"/>
        <v>کمپرسی تک</v>
      </c>
      <c r="F5255" s="196" t="str">
        <f t="shared" si="371"/>
        <v>محمدپور</v>
      </c>
      <c r="G5255" s="196" t="str">
        <f t="shared" si="372"/>
        <v>تک</v>
      </c>
      <c r="H5255" s="196">
        <f t="shared" si="373"/>
        <v>5</v>
      </c>
      <c r="I5255" s="196"/>
      <c r="J5255" s="196">
        <v>0</v>
      </c>
      <c r="K5255" s="448"/>
      <c r="L5255" s="196"/>
      <c r="M5255" s="196"/>
      <c r="N5255" s="216">
        <f t="shared" si="375"/>
        <v>0</v>
      </c>
      <c r="O5255" s="216">
        <f t="shared" si="376"/>
        <v>0</v>
      </c>
      <c r="P5255" s="216">
        <f t="shared" si="377"/>
        <v>0</v>
      </c>
      <c r="Q5255" s="335">
        <f t="shared" si="378"/>
        <v>0</v>
      </c>
      <c r="R5255" s="234"/>
    </row>
    <row r="5256" spans="2:18" x14ac:dyDescent="0.25">
      <c r="B5256" s="232">
        <f t="shared" si="380"/>
        <v>5251</v>
      </c>
      <c r="C5256" s="406">
        <v>45591</v>
      </c>
      <c r="D5256" s="195" t="s">
        <v>254</v>
      </c>
      <c r="E5256" s="196" t="str">
        <f t="shared" si="370"/>
        <v>تانکر آب</v>
      </c>
      <c r="F5256" s="196" t="str">
        <f t="shared" si="371"/>
        <v>محمدپور</v>
      </c>
      <c r="G5256" s="196" t="str">
        <f t="shared" si="372"/>
        <v>تانکر آب</v>
      </c>
      <c r="H5256" s="196">
        <f t="shared" si="373"/>
        <v>10</v>
      </c>
      <c r="I5256" s="196"/>
      <c r="J5256" s="196">
        <v>0</v>
      </c>
      <c r="K5256" s="448"/>
      <c r="L5256" s="196"/>
      <c r="M5256" s="196"/>
      <c r="N5256" s="216">
        <f t="shared" si="375"/>
        <v>0</v>
      </c>
      <c r="O5256" s="216">
        <f t="shared" si="376"/>
        <v>0</v>
      </c>
      <c r="P5256" s="216">
        <f t="shared" si="377"/>
        <v>0</v>
      </c>
      <c r="Q5256" s="335">
        <f t="shared" si="378"/>
        <v>0</v>
      </c>
      <c r="R5256" s="234"/>
    </row>
    <row r="5257" spans="2:18" x14ac:dyDescent="0.25">
      <c r="B5257" s="232">
        <f t="shared" si="380"/>
        <v>5252</v>
      </c>
      <c r="C5257" s="406">
        <v>45591</v>
      </c>
      <c r="D5257" s="278" t="s">
        <v>352</v>
      </c>
      <c r="E5257" s="196" t="str">
        <f t="shared" si="370"/>
        <v>کمپرسی جفت</v>
      </c>
      <c r="F5257" s="196" t="str">
        <f t="shared" si="371"/>
        <v>محمدپور</v>
      </c>
      <c r="G5257" s="196" t="str">
        <f t="shared" si="372"/>
        <v>جفت</v>
      </c>
      <c r="H5257" s="196">
        <f t="shared" si="373"/>
        <v>7</v>
      </c>
      <c r="I5257" s="196"/>
      <c r="J5257" s="196">
        <v>0</v>
      </c>
      <c r="K5257" s="448"/>
      <c r="L5257" s="196"/>
      <c r="M5257" s="196"/>
      <c r="N5257" s="216">
        <f t="shared" si="375"/>
        <v>0</v>
      </c>
      <c r="O5257" s="216">
        <f t="shared" si="376"/>
        <v>0</v>
      </c>
      <c r="P5257" s="216">
        <f t="shared" si="377"/>
        <v>0</v>
      </c>
      <c r="Q5257" s="335">
        <f t="shared" si="378"/>
        <v>0</v>
      </c>
      <c r="R5257" s="234"/>
    </row>
    <row r="5258" spans="2:18" x14ac:dyDescent="0.25">
      <c r="B5258" s="232">
        <f t="shared" si="380"/>
        <v>5253</v>
      </c>
      <c r="C5258" s="406">
        <v>45591</v>
      </c>
      <c r="D5258" s="195" t="s">
        <v>175</v>
      </c>
      <c r="E5258" s="196" t="str">
        <f t="shared" si="370"/>
        <v>کمپرسی جفت</v>
      </c>
      <c r="F5258" s="196" t="str">
        <f t="shared" si="371"/>
        <v>محمدپور</v>
      </c>
      <c r="G5258" s="196" t="str">
        <f t="shared" si="372"/>
        <v>جفت</v>
      </c>
      <c r="H5258" s="196">
        <f t="shared" si="373"/>
        <v>7</v>
      </c>
      <c r="I5258" s="196" t="s">
        <v>214</v>
      </c>
      <c r="J5258" s="196">
        <v>15</v>
      </c>
      <c r="K5258" s="448"/>
      <c r="L5258" s="196"/>
      <c r="M5258" s="196"/>
      <c r="N5258" s="216">
        <f t="shared" si="375"/>
        <v>105</v>
      </c>
      <c r="O5258" s="216">
        <f t="shared" si="376"/>
        <v>0</v>
      </c>
      <c r="P5258" s="216">
        <f t="shared" si="377"/>
        <v>0</v>
      </c>
      <c r="Q5258" s="335">
        <f t="shared" si="378"/>
        <v>0</v>
      </c>
      <c r="R5258" s="234"/>
    </row>
    <row r="5259" spans="2:18" x14ac:dyDescent="0.25">
      <c r="B5259" s="232">
        <f t="shared" si="380"/>
        <v>5254</v>
      </c>
      <c r="C5259" s="406">
        <v>45591</v>
      </c>
      <c r="D5259" s="278" t="s">
        <v>171</v>
      </c>
      <c r="E5259" s="196" t="str">
        <f t="shared" si="370"/>
        <v>تانکر آب</v>
      </c>
      <c r="F5259" s="196" t="str">
        <f t="shared" si="371"/>
        <v>محمدپور</v>
      </c>
      <c r="G5259" s="196" t="str">
        <f t="shared" si="372"/>
        <v>تانکر آب</v>
      </c>
      <c r="H5259" s="196">
        <f t="shared" si="373"/>
        <v>11.2</v>
      </c>
      <c r="I5259" s="196"/>
      <c r="J5259" s="196"/>
      <c r="K5259" s="448"/>
      <c r="L5259" s="196"/>
      <c r="M5259" s="196"/>
      <c r="N5259" s="216">
        <f t="shared" si="375"/>
        <v>0</v>
      </c>
      <c r="O5259" s="216">
        <f t="shared" si="376"/>
        <v>0</v>
      </c>
      <c r="P5259" s="216">
        <f t="shared" si="377"/>
        <v>0</v>
      </c>
      <c r="Q5259" s="335">
        <f t="shared" si="378"/>
        <v>0</v>
      </c>
      <c r="R5259" s="234"/>
    </row>
    <row r="5260" spans="2:18" x14ac:dyDescent="0.25">
      <c r="B5260" s="232">
        <f t="shared" si="380"/>
        <v>5255</v>
      </c>
      <c r="C5260" s="406">
        <v>45591</v>
      </c>
      <c r="D5260" s="278" t="s">
        <v>148</v>
      </c>
      <c r="E5260" s="196" t="str">
        <f t="shared" si="370"/>
        <v>کامیون کمپرسی</v>
      </c>
      <c r="F5260" s="196" t="str">
        <f t="shared" si="371"/>
        <v>میرزایی</v>
      </c>
      <c r="G5260" s="196" t="str">
        <f t="shared" si="372"/>
        <v>تک</v>
      </c>
      <c r="H5260" s="196">
        <f t="shared" si="373"/>
        <v>4.1500000000000004</v>
      </c>
      <c r="I5260" s="196" t="s">
        <v>215</v>
      </c>
      <c r="J5260" s="196">
        <v>19</v>
      </c>
      <c r="K5260" s="448"/>
      <c r="L5260" s="196"/>
      <c r="M5260" s="196"/>
      <c r="N5260" s="216">
        <f t="shared" si="375"/>
        <v>0</v>
      </c>
      <c r="O5260" s="216">
        <f t="shared" si="376"/>
        <v>90.677500000000009</v>
      </c>
      <c r="P5260" s="216">
        <f t="shared" si="377"/>
        <v>0</v>
      </c>
      <c r="Q5260" s="335">
        <f t="shared" si="378"/>
        <v>0</v>
      </c>
      <c r="R5260" s="234"/>
    </row>
    <row r="5261" spans="2:18" x14ac:dyDescent="0.25">
      <c r="B5261" s="232">
        <f t="shared" si="380"/>
        <v>5256</v>
      </c>
      <c r="C5261" s="406">
        <v>45591</v>
      </c>
      <c r="D5261" s="195" t="s">
        <v>150</v>
      </c>
      <c r="E5261" s="196" t="str">
        <f t="shared" si="370"/>
        <v>کامیون کمپرسی</v>
      </c>
      <c r="F5261" s="196" t="str">
        <f t="shared" si="371"/>
        <v>میرزایی</v>
      </c>
      <c r="G5261" s="196" t="str">
        <f t="shared" si="372"/>
        <v>تک</v>
      </c>
      <c r="H5261" s="196">
        <f t="shared" si="373"/>
        <v>4.1500000000000004</v>
      </c>
      <c r="I5261" s="196" t="s">
        <v>215</v>
      </c>
      <c r="J5261" s="196">
        <v>17</v>
      </c>
      <c r="K5261" s="448"/>
      <c r="L5261" s="196"/>
      <c r="M5261" s="196"/>
      <c r="N5261" s="216">
        <f t="shared" si="375"/>
        <v>0</v>
      </c>
      <c r="O5261" s="216">
        <f t="shared" si="376"/>
        <v>81.132500000000007</v>
      </c>
      <c r="P5261" s="216">
        <f t="shared" si="377"/>
        <v>0</v>
      </c>
      <c r="Q5261" s="335">
        <f t="shared" si="378"/>
        <v>0</v>
      </c>
      <c r="R5261" s="234"/>
    </row>
    <row r="5262" spans="2:18" x14ac:dyDescent="0.25">
      <c r="B5262" s="232">
        <f t="shared" si="380"/>
        <v>5257</v>
      </c>
      <c r="C5262" s="406">
        <v>45591</v>
      </c>
      <c r="D5262" s="195" t="s">
        <v>177</v>
      </c>
      <c r="E5262" s="196" t="str">
        <f t="shared" si="370"/>
        <v>تانکر آب</v>
      </c>
      <c r="F5262" s="196" t="str">
        <f t="shared" si="371"/>
        <v>گلپایگانی</v>
      </c>
      <c r="G5262" s="196" t="str">
        <f t="shared" si="372"/>
        <v>تانکر آب</v>
      </c>
      <c r="H5262" s="196">
        <f t="shared" si="373"/>
        <v>11.6</v>
      </c>
      <c r="I5262" s="196"/>
      <c r="J5262" s="196">
        <v>0</v>
      </c>
      <c r="K5262" s="448"/>
      <c r="L5262" s="196"/>
      <c r="M5262" s="196"/>
      <c r="N5262" s="216">
        <f t="shared" si="375"/>
        <v>0</v>
      </c>
      <c r="O5262" s="216">
        <f t="shared" si="376"/>
        <v>0</v>
      </c>
      <c r="P5262" s="216">
        <f t="shared" si="377"/>
        <v>0</v>
      </c>
      <c r="Q5262" s="335">
        <f t="shared" si="378"/>
        <v>0</v>
      </c>
      <c r="R5262" s="234"/>
    </row>
    <row r="5263" spans="2:18" x14ac:dyDescent="0.25">
      <c r="B5263" s="232">
        <f t="shared" si="380"/>
        <v>5258</v>
      </c>
      <c r="C5263" s="406">
        <v>45591</v>
      </c>
      <c r="D5263" s="278" t="s">
        <v>139</v>
      </c>
      <c r="E5263" s="196" t="str">
        <f t="shared" si="370"/>
        <v>کامیون کمپرسی</v>
      </c>
      <c r="F5263" s="196" t="str">
        <f t="shared" si="371"/>
        <v>انصاری</v>
      </c>
      <c r="G5263" s="196" t="str">
        <f t="shared" si="372"/>
        <v>جفت</v>
      </c>
      <c r="H5263" s="196">
        <f t="shared" si="373"/>
        <v>7</v>
      </c>
      <c r="I5263" s="196" t="s">
        <v>214</v>
      </c>
      <c r="J5263" s="196">
        <v>40</v>
      </c>
      <c r="K5263" s="448"/>
      <c r="L5263" s="196"/>
      <c r="M5263" s="196"/>
      <c r="N5263" s="216">
        <f t="shared" si="375"/>
        <v>280</v>
      </c>
      <c r="O5263" s="216">
        <f t="shared" si="376"/>
        <v>0</v>
      </c>
      <c r="P5263" s="216">
        <f t="shared" si="377"/>
        <v>0</v>
      </c>
      <c r="Q5263" s="335">
        <f t="shared" si="378"/>
        <v>0</v>
      </c>
      <c r="R5263" s="234"/>
    </row>
    <row r="5264" spans="2:18" x14ac:dyDescent="0.25">
      <c r="B5264" s="232">
        <f t="shared" si="380"/>
        <v>5259</v>
      </c>
      <c r="C5264" s="406">
        <v>45591</v>
      </c>
      <c r="D5264" s="195" t="s">
        <v>140</v>
      </c>
      <c r="E5264" s="196" t="str">
        <f t="shared" si="370"/>
        <v>کامیون کمپرسی</v>
      </c>
      <c r="F5264" s="196" t="str">
        <f t="shared" si="371"/>
        <v>انصاری</v>
      </c>
      <c r="G5264" s="196" t="str">
        <f t="shared" si="372"/>
        <v>جفت</v>
      </c>
      <c r="H5264" s="196">
        <f t="shared" si="373"/>
        <v>7</v>
      </c>
      <c r="I5264" s="196" t="s">
        <v>214</v>
      </c>
      <c r="J5264" s="196">
        <v>40</v>
      </c>
      <c r="K5264" s="448"/>
      <c r="L5264" s="196"/>
      <c r="M5264" s="196"/>
      <c r="N5264" s="216">
        <f t="shared" si="375"/>
        <v>280</v>
      </c>
      <c r="O5264" s="216">
        <f t="shared" si="376"/>
        <v>0</v>
      </c>
      <c r="P5264" s="216">
        <f t="shared" si="377"/>
        <v>0</v>
      </c>
      <c r="Q5264" s="335">
        <f t="shared" si="378"/>
        <v>0</v>
      </c>
      <c r="R5264" s="234"/>
    </row>
    <row r="5265" spans="2:18" x14ac:dyDescent="0.25">
      <c r="B5265" s="232">
        <f t="shared" si="380"/>
        <v>5260</v>
      </c>
      <c r="C5265" s="406">
        <v>45591</v>
      </c>
      <c r="D5265" s="278" t="s">
        <v>141</v>
      </c>
      <c r="E5265" s="196" t="str">
        <f t="shared" si="370"/>
        <v>کامیون کمپرسی</v>
      </c>
      <c r="F5265" s="196" t="str">
        <f t="shared" si="371"/>
        <v>انصاری</v>
      </c>
      <c r="G5265" s="196" t="str">
        <f t="shared" si="372"/>
        <v>جفت</v>
      </c>
      <c r="H5265" s="196">
        <f t="shared" si="373"/>
        <v>7</v>
      </c>
      <c r="I5265" s="196" t="s">
        <v>214</v>
      </c>
      <c r="J5265" s="196">
        <v>0</v>
      </c>
      <c r="K5265" s="448"/>
      <c r="L5265" s="196"/>
      <c r="M5265" s="196"/>
      <c r="N5265" s="216">
        <f t="shared" si="375"/>
        <v>0</v>
      </c>
      <c r="O5265" s="216">
        <f t="shared" si="376"/>
        <v>0</v>
      </c>
      <c r="P5265" s="216">
        <f t="shared" si="377"/>
        <v>0</v>
      </c>
      <c r="Q5265" s="335">
        <f t="shared" si="378"/>
        <v>0</v>
      </c>
      <c r="R5265" s="234"/>
    </row>
    <row r="5266" spans="2:18" x14ac:dyDescent="0.25">
      <c r="B5266" s="232">
        <f t="shared" si="380"/>
        <v>5261</v>
      </c>
      <c r="C5266" s="406">
        <v>45591</v>
      </c>
      <c r="D5266" s="195" t="s">
        <v>252</v>
      </c>
      <c r="E5266" s="196" t="str">
        <f t="shared" si="370"/>
        <v>کامیون کمپرسی</v>
      </c>
      <c r="F5266" s="196" t="str">
        <f t="shared" si="371"/>
        <v>انصاری</v>
      </c>
      <c r="G5266" s="196" t="str">
        <f t="shared" si="372"/>
        <v>جفت</v>
      </c>
      <c r="H5266" s="196">
        <f t="shared" si="373"/>
        <v>7</v>
      </c>
      <c r="I5266" s="196" t="s">
        <v>214</v>
      </c>
      <c r="J5266" s="196">
        <v>40</v>
      </c>
      <c r="K5266" s="448"/>
      <c r="L5266" s="196"/>
      <c r="M5266" s="196"/>
      <c r="N5266" s="216">
        <f t="shared" si="375"/>
        <v>280</v>
      </c>
      <c r="O5266" s="216">
        <f t="shared" si="376"/>
        <v>0</v>
      </c>
      <c r="P5266" s="216">
        <f t="shared" si="377"/>
        <v>0</v>
      </c>
      <c r="Q5266" s="335">
        <f t="shared" si="378"/>
        <v>0</v>
      </c>
      <c r="R5266" s="234"/>
    </row>
    <row r="5267" spans="2:18" x14ac:dyDescent="0.25">
      <c r="B5267" s="232">
        <f t="shared" si="380"/>
        <v>5262</v>
      </c>
      <c r="C5267" s="406">
        <v>45591</v>
      </c>
      <c r="D5267" s="278" t="s">
        <v>259</v>
      </c>
      <c r="E5267" s="196" t="str">
        <f t="shared" si="370"/>
        <v>کامیون کمپرسی</v>
      </c>
      <c r="F5267" s="196" t="str">
        <f t="shared" si="371"/>
        <v>انصاری</v>
      </c>
      <c r="G5267" s="196" t="str">
        <f t="shared" si="372"/>
        <v>جفت</v>
      </c>
      <c r="H5267" s="196">
        <f t="shared" si="373"/>
        <v>7</v>
      </c>
      <c r="I5267" s="196" t="s">
        <v>214</v>
      </c>
      <c r="J5267" s="196">
        <v>40</v>
      </c>
      <c r="K5267" s="448"/>
      <c r="L5267" s="196"/>
      <c r="M5267" s="196"/>
      <c r="N5267" s="216">
        <f t="shared" si="375"/>
        <v>280</v>
      </c>
      <c r="O5267" s="216">
        <f t="shared" si="376"/>
        <v>0</v>
      </c>
      <c r="P5267" s="216">
        <f t="shared" si="377"/>
        <v>0</v>
      </c>
      <c r="Q5267" s="335">
        <f t="shared" si="378"/>
        <v>0</v>
      </c>
      <c r="R5267" s="234"/>
    </row>
    <row r="5268" spans="2:18" x14ac:dyDescent="0.25">
      <c r="B5268" s="232">
        <f t="shared" si="380"/>
        <v>5263</v>
      </c>
      <c r="C5268" s="406">
        <v>45591</v>
      </c>
      <c r="D5268" s="195" t="s">
        <v>260</v>
      </c>
      <c r="E5268" s="196" t="str">
        <f t="shared" si="370"/>
        <v>کامیون کمپرسی</v>
      </c>
      <c r="F5268" s="196" t="str">
        <f t="shared" si="371"/>
        <v>انصاری</v>
      </c>
      <c r="G5268" s="196" t="str">
        <f t="shared" si="372"/>
        <v>جفت</v>
      </c>
      <c r="H5268" s="196">
        <f t="shared" si="373"/>
        <v>7</v>
      </c>
      <c r="I5268" s="196" t="s">
        <v>214</v>
      </c>
      <c r="J5268" s="196">
        <v>37</v>
      </c>
      <c r="K5268" s="448"/>
      <c r="L5268" s="196"/>
      <c r="M5268" s="196"/>
      <c r="N5268" s="216">
        <f t="shared" si="375"/>
        <v>259</v>
      </c>
      <c r="O5268" s="216">
        <f t="shared" si="376"/>
        <v>0</v>
      </c>
      <c r="P5268" s="216">
        <f t="shared" si="377"/>
        <v>0</v>
      </c>
      <c r="Q5268" s="335">
        <f t="shared" si="378"/>
        <v>0</v>
      </c>
      <c r="R5268" s="234"/>
    </row>
    <row r="5269" spans="2:18" x14ac:dyDescent="0.25">
      <c r="B5269" s="232">
        <f t="shared" si="380"/>
        <v>5264</v>
      </c>
      <c r="C5269" s="406">
        <v>45591</v>
      </c>
      <c r="D5269" s="278" t="s">
        <v>507</v>
      </c>
      <c r="E5269" s="196" t="str">
        <f t="shared" ref="E5269:E5332" si="381">IFERROR(VLOOKUP(D5269,S:W,2,FALSE),"")</f>
        <v>کامیون کمپرسی</v>
      </c>
      <c r="F5269" s="196" t="str">
        <f t="shared" ref="F5269:F5332" si="382">IFERROR(VLOOKUP(D5269,S:W,3,FALSE),"")</f>
        <v>شهرکی</v>
      </c>
      <c r="G5269" s="196" t="str">
        <f t="shared" ref="G5269:G5332" si="383">IFERROR(VLOOKUP(D5269,S:W,4,FALSE),"")</f>
        <v>تک</v>
      </c>
      <c r="H5269" s="196">
        <f t="shared" ref="H5269:H5332" si="384">IFERROR(VLOOKUP(D5269,S:W,5,FALSE),"")</f>
        <v>4.1500000000000004</v>
      </c>
      <c r="I5269" s="196" t="s">
        <v>215</v>
      </c>
      <c r="J5269" s="196">
        <v>33</v>
      </c>
      <c r="K5269" s="448"/>
      <c r="L5269" s="196"/>
      <c r="M5269" s="196"/>
      <c r="N5269" s="216">
        <f t="shared" si="375"/>
        <v>0</v>
      </c>
      <c r="O5269" s="216">
        <f t="shared" si="376"/>
        <v>157.49250000000001</v>
      </c>
      <c r="P5269" s="216">
        <f t="shared" si="377"/>
        <v>0</v>
      </c>
      <c r="Q5269" s="335">
        <f t="shared" si="378"/>
        <v>0</v>
      </c>
      <c r="R5269" s="234"/>
    </row>
    <row r="5270" spans="2:18" x14ac:dyDescent="0.25">
      <c r="B5270" s="232">
        <f t="shared" si="380"/>
        <v>5265</v>
      </c>
      <c r="C5270" s="406">
        <v>45591</v>
      </c>
      <c r="D5270" s="195" t="s">
        <v>379</v>
      </c>
      <c r="E5270" s="196" t="str">
        <f t="shared" si="381"/>
        <v>کمپرسی تک</v>
      </c>
      <c r="F5270" s="196" t="str">
        <f t="shared" si="382"/>
        <v>جواد رضاپور</v>
      </c>
      <c r="G5270" s="196" t="str">
        <f t="shared" si="383"/>
        <v>تک</v>
      </c>
      <c r="H5270" s="196">
        <f t="shared" si="384"/>
        <v>4.1500000000000004</v>
      </c>
      <c r="I5270" s="196" t="s">
        <v>214</v>
      </c>
      <c r="J5270" s="196">
        <v>21</v>
      </c>
      <c r="K5270" s="448"/>
      <c r="L5270" s="196"/>
      <c r="M5270" s="196"/>
      <c r="N5270" s="216">
        <f t="shared" si="375"/>
        <v>87.15</v>
      </c>
      <c r="O5270" s="216">
        <f t="shared" si="376"/>
        <v>0</v>
      </c>
      <c r="P5270" s="216">
        <f t="shared" si="377"/>
        <v>0</v>
      </c>
      <c r="Q5270" s="335">
        <f t="shared" si="378"/>
        <v>0</v>
      </c>
      <c r="R5270" s="234"/>
    </row>
    <row r="5271" spans="2:18" x14ac:dyDescent="0.25">
      <c r="B5271" s="232">
        <f t="shared" si="380"/>
        <v>5266</v>
      </c>
      <c r="C5271" s="406">
        <v>45591</v>
      </c>
      <c r="D5271" s="278" t="s">
        <v>380</v>
      </c>
      <c r="E5271" s="196" t="str">
        <f t="shared" si="381"/>
        <v>کمپرسی تک</v>
      </c>
      <c r="F5271" s="196" t="str">
        <f t="shared" si="382"/>
        <v>جواد رضاپور</v>
      </c>
      <c r="G5271" s="196" t="str">
        <f t="shared" si="383"/>
        <v>تک</v>
      </c>
      <c r="H5271" s="196">
        <f t="shared" si="384"/>
        <v>4.1500000000000004</v>
      </c>
      <c r="I5271" s="196" t="s">
        <v>214</v>
      </c>
      <c r="J5271" s="196">
        <v>21</v>
      </c>
      <c r="K5271" s="448"/>
      <c r="L5271" s="196"/>
      <c r="M5271" s="196"/>
      <c r="N5271" s="216">
        <f t="shared" si="375"/>
        <v>87.15</v>
      </c>
      <c r="O5271" s="216">
        <f t="shared" si="376"/>
        <v>0</v>
      </c>
      <c r="P5271" s="216">
        <f t="shared" si="377"/>
        <v>0</v>
      </c>
      <c r="Q5271" s="335">
        <f t="shared" si="378"/>
        <v>0</v>
      </c>
      <c r="R5271" s="234"/>
    </row>
    <row r="5272" spans="2:18" x14ac:dyDescent="0.25">
      <c r="B5272" s="232">
        <f t="shared" si="380"/>
        <v>5267</v>
      </c>
      <c r="C5272" s="406">
        <v>45591</v>
      </c>
      <c r="D5272" s="195" t="s">
        <v>489</v>
      </c>
      <c r="E5272" s="196" t="str">
        <f t="shared" si="381"/>
        <v>کمپرسی تک</v>
      </c>
      <c r="F5272" s="196" t="str">
        <f t="shared" si="382"/>
        <v>جواد رضاپور</v>
      </c>
      <c r="G5272" s="196" t="str">
        <f t="shared" si="383"/>
        <v>تک</v>
      </c>
      <c r="H5272" s="196">
        <f t="shared" si="384"/>
        <v>4.1500000000000004</v>
      </c>
      <c r="I5272" s="196" t="s">
        <v>214</v>
      </c>
      <c r="J5272" s="196">
        <v>21</v>
      </c>
      <c r="K5272" s="448"/>
      <c r="L5272" s="196"/>
      <c r="M5272" s="196"/>
      <c r="N5272" s="216">
        <f t="shared" si="375"/>
        <v>87.15</v>
      </c>
      <c r="O5272" s="216">
        <f t="shared" si="376"/>
        <v>0</v>
      </c>
      <c r="P5272" s="216">
        <f t="shared" si="377"/>
        <v>0</v>
      </c>
      <c r="Q5272" s="335">
        <f t="shared" si="378"/>
        <v>0</v>
      </c>
      <c r="R5272" s="234"/>
    </row>
    <row r="5273" spans="2:18" x14ac:dyDescent="0.25">
      <c r="B5273" s="232">
        <f t="shared" si="380"/>
        <v>5268</v>
      </c>
      <c r="C5273" s="406">
        <v>45591</v>
      </c>
      <c r="D5273" s="278" t="s">
        <v>96</v>
      </c>
      <c r="E5273" s="196" t="str">
        <f t="shared" si="381"/>
        <v>تانکر آب</v>
      </c>
      <c r="F5273" s="196" t="str">
        <f t="shared" si="382"/>
        <v>شرکتی</v>
      </c>
      <c r="G5273" s="196" t="str">
        <f t="shared" si="383"/>
        <v>تانکر آب</v>
      </c>
      <c r="H5273" s="196">
        <f t="shared" si="384"/>
        <v>11.8</v>
      </c>
      <c r="I5273" s="196"/>
      <c r="J5273" s="196">
        <v>0</v>
      </c>
      <c r="K5273" s="448"/>
      <c r="L5273" s="196"/>
      <c r="M5273" s="196"/>
      <c r="N5273" s="216">
        <f t="shared" si="375"/>
        <v>0</v>
      </c>
      <c r="O5273" s="216">
        <f t="shared" si="376"/>
        <v>0</v>
      </c>
      <c r="P5273" s="216">
        <f t="shared" si="377"/>
        <v>0</v>
      </c>
      <c r="Q5273" s="335">
        <f t="shared" si="378"/>
        <v>0</v>
      </c>
      <c r="R5273" s="234"/>
    </row>
    <row r="5274" spans="2:18" x14ac:dyDescent="0.25">
      <c r="B5274" s="232">
        <f t="shared" si="380"/>
        <v>5269</v>
      </c>
      <c r="C5274" s="406">
        <v>45591</v>
      </c>
      <c r="D5274" s="195" t="s">
        <v>128</v>
      </c>
      <c r="E5274" s="196" t="str">
        <f t="shared" si="381"/>
        <v>تانکر آب</v>
      </c>
      <c r="F5274" s="196" t="str">
        <f t="shared" si="382"/>
        <v>شرکتی</v>
      </c>
      <c r="G5274" s="196" t="str">
        <f t="shared" si="383"/>
        <v>تانکر آب</v>
      </c>
      <c r="H5274" s="196">
        <f t="shared" si="384"/>
        <v>11.8</v>
      </c>
      <c r="I5274" s="196" t="s">
        <v>66</v>
      </c>
      <c r="J5274" s="196">
        <v>1</v>
      </c>
      <c r="K5274" s="448"/>
      <c r="L5274" s="196"/>
      <c r="M5274" s="196"/>
      <c r="N5274" s="216">
        <f t="shared" si="375"/>
        <v>0</v>
      </c>
      <c r="O5274" s="216">
        <f t="shared" si="376"/>
        <v>0</v>
      </c>
      <c r="P5274" s="216">
        <f t="shared" si="377"/>
        <v>11.8</v>
      </c>
      <c r="Q5274" s="335">
        <f t="shared" si="378"/>
        <v>0</v>
      </c>
      <c r="R5274" s="234"/>
    </row>
    <row r="5275" spans="2:18" x14ac:dyDescent="0.25">
      <c r="B5275" s="232">
        <f t="shared" si="380"/>
        <v>5270</v>
      </c>
      <c r="C5275" s="406">
        <v>45591</v>
      </c>
      <c r="D5275" s="278" t="s">
        <v>467</v>
      </c>
      <c r="E5275" s="196" t="str">
        <f t="shared" si="381"/>
        <v>تانکر آب</v>
      </c>
      <c r="F5275" s="196" t="str">
        <f t="shared" si="382"/>
        <v>میرزایی</v>
      </c>
      <c r="G5275" s="196" t="str">
        <f t="shared" si="383"/>
        <v>تانکر آب</v>
      </c>
      <c r="H5275" s="196">
        <f t="shared" si="384"/>
        <v>13</v>
      </c>
      <c r="I5275" s="196"/>
      <c r="J5275" s="196">
        <v>0</v>
      </c>
      <c r="K5275" s="448"/>
      <c r="L5275" s="196"/>
      <c r="M5275" s="196"/>
      <c r="N5275" s="216">
        <f t="shared" si="375"/>
        <v>0</v>
      </c>
      <c r="O5275" s="216">
        <f t="shared" si="376"/>
        <v>0</v>
      </c>
      <c r="P5275" s="216">
        <f t="shared" si="377"/>
        <v>0</v>
      </c>
      <c r="Q5275" s="335">
        <f t="shared" si="378"/>
        <v>0</v>
      </c>
      <c r="R5275" s="234"/>
    </row>
    <row r="5276" spans="2:18" x14ac:dyDescent="0.25">
      <c r="B5276" s="232">
        <f>ROW()-5</f>
        <v>5271</v>
      </c>
      <c r="C5276" s="406">
        <v>45592</v>
      </c>
      <c r="D5276" s="195" t="s">
        <v>474</v>
      </c>
      <c r="E5276" s="196" t="str">
        <f t="shared" si="381"/>
        <v>کامیون کمپرسی</v>
      </c>
      <c r="F5276" s="196" t="str">
        <f t="shared" si="382"/>
        <v>رمضانی مقدم</v>
      </c>
      <c r="G5276" s="196" t="str">
        <f t="shared" si="383"/>
        <v>تک</v>
      </c>
      <c r="H5276" s="196">
        <f t="shared" si="384"/>
        <v>4.2</v>
      </c>
      <c r="I5276" s="196" t="s">
        <v>215</v>
      </c>
      <c r="J5276" s="196">
        <v>31</v>
      </c>
      <c r="K5276" s="448"/>
      <c r="L5276" s="196"/>
      <c r="M5276" s="196"/>
      <c r="N5276" s="216">
        <f t="shared" si="375"/>
        <v>0</v>
      </c>
      <c r="O5276" s="216">
        <f t="shared" si="376"/>
        <v>149.73000000000002</v>
      </c>
      <c r="P5276" s="216">
        <f t="shared" si="377"/>
        <v>0</v>
      </c>
      <c r="Q5276" s="335">
        <f t="shared" si="378"/>
        <v>0</v>
      </c>
      <c r="R5276" s="234"/>
    </row>
    <row r="5277" spans="2:18" x14ac:dyDescent="0.25">
      <c r="B5277" s="232">
        <f t="shared" ref="B5277:B5308" si="385">ROW()-5</f>
        <v>5272</v>
      </c>
      <c r="C5277" s="406">
        <v>45592</v>
      </c>
      <c r="D5277" s="278" t="s">
        <v>475</v>
      </c>
      <c r="E5277" s="196" t="str">
        <f t="shared" si="381"/>
        <v>کامیون کمپرسی</v>
      </c>
      <c r="F5277" s="196" t="str">
        <f t="shared" si="382"/>
        <v>رمضانی مقدم</v>
      </c>
      <c r="G5277" s="196" t="str">
        <f t="shared" si="383"/>
        <v>تک</v>
      </c>
      <c r="H5277" s="196">
        <f t="shared" si="384"/>
        <v>4.2</v>
      </c>
      <c r="I5277" s="196" t="s">
        <v>215</v>
      </c>
      <c r="J5277" s="196">
        <v>31</v>
      </c>
      <c r="K5277" s="448"/>
      <c r="L5277" s="196"/>
      <c r="M5277" s="196"/>
      <c r="N5277" s="216">
        <f t="shared" si="375"/>
        <v>0</v>
      </c>
      <c r="O5277" s="216">
        <f t="shared" si="376"/>
        <v>149.73000000000002</v>
      </c>
      <c r="P5277" s="216">
        <f t="shared" si="377"/>
        <v>0</v>
      </c>
      <c r="Q5277" s="335">
        <f t="shared" si="378"/>
        <v>0</v>
      </c>
      <c r="R5277" s="234"/>
    </row>
    <row r="5278" spans="2:18" x14ac:dyDescent="0.25">
      <c r="B5278" s="232">
        <f t="shared" si="385"/>
        <v>5273</v>
      </c>
      <c r="C5278" s="406">
        <v>45592</v>
      </c>
      <c r="D5278" s="195" t="s">
        <v>476</v>
      </c>
      <c r="E5278" s="196" t="str">
        <f t="shared" si="381"/>
        <v>کامیون کمپرسی</v>
      </c>
      <c r="F5278" s="196" t="str">
        <f t="shared" si="382"/>
        <v>رمضانی مقدم</v>
      </c>
      <c r="G5278" s="196" t="str">
        <f t="shared" si="383"/>
        <v>تک</v>
      </c>
      <c r="H5278" s="196">
        <f t="shared" si="384"/>
        <v>4.2</v>
      </c>
      <c r="I5278" s="196"/>
      <c r="J5278" s="196">
        <v>0</v>
      </c>
      <c r="K5278" s="448"/>
      <c r="L5278" s="196"/>
      <c r="M5278" s="196"/>
      <c r="N5278" s="216">
        <f t="shared" si="375"/>
        <v>0</v>
      </c>
      <c r="O5278" s="216">
        <f t="shared" si="376"/>
        <v>0</v>
      </c>
      <c r="P5278" s="216">
        <f t="shared" si="377"/>
        <v>0</v>
      </c>
      <c r="Q5278" s="335">
        <f t="shared" si="378"/>
        <v>0</v>
      </c>
      <c r="R5278" s="234"/>
    </row>
    <row r="5279" spans="2:18" x14ac:dyDescent="0.25">
      <c r="B5279" s="232">
        <f t="shared" si="385"/>
        <v>5274</v>
      </c>
      <c r="C5279" s="406">
        <v>45592</v>
      </c>
      <c r="D5279" s="278" t="s">
        <v>477</v>
      </c>
      <c r="E5279" s="196" t="str">
        <f t="shared" si="381"/>
        <v>کامیون کمپرسی</v>
      </c>
      <c r="F5279" s="196" t="str">
        <f t="shared" si="382"/>
        <v>رمضانی مقدم</v>
      </c>
      <c r="G5279" s="196" t="str">
        <f t="shared" si="383"/>
        <v>تک</v>
      </c>
      <c r="H5279" s="196">
        <f t="shared" si="384"/>
        <v>4.2</v>
      </c>
      <c r="I5279" s="196"/>
      <c r="J5279" s="196">
        <v>0</v>
      </c>
      <c r="K5279" s="448"/>
      <c r="L5279" s="196"/>
      <c r="M5279" s="196"/>
      <c r="N5279" s="216">
        <f t="shared" si="375"/>
        <v>0</v>
      </c>
      <c r="O5279" s="216">
        <f t="shared" si="376"/>
        <v>0</v>
      </c>
      <c r="P5279" s="216">
        <f t="shared" si="377"/>
        <v>0</v>
      </c>
      <c r="Q5279" s="335">
        <f t="shared" si="378"/>
        <v>0</v>
      </c>
      <c r="R5279" s="234"/>
    </row>
    <row r="5280" spans="2:18" x14ac:dyDescent="0.25">
      <c r="B5280" s="232">
        <f t="shared" si="385"/>
        <v>5275</v>
      </c>
      <c r="C5280" s="406">
        <v>45592</v>
      </c>
      <c r="D5280" s="195" t="s">
        <v>116</v>
      </c>
      <c r="E5280" s="196" t="str">
        <f t="shared" si="381"/>
        <v>کامیون کمپرسی</v>
      </c>
      <c r="F5280" s="196" t="str">
        <f t="shared" si="382"/>
        <v>شرکتی</v>
      </c>
      <c r="G5280" s="196" t="str">
        <f t="shared" si="383"/>
        <v>جفت</v>
      </c>
      <c r="H5280" s="196">
        <f t="shared" si="384"/>
        <v>6.65</v>
      </c>
      <c r="I5280" s="196" t="s">
        <v>215</v>
      </c>
      <c r="J5280" s="196">
        <v>2</v>
      </c>
      <c r="K5280" s="448"/>
      <c r="L5280" s="196" t="s">
        <v>504</v>
      </c>
      <c r="M5280" s="196"/>
      <c r="N5280" s="216">
        <f t="shared" si="375"/>
        <v>0</v>
      </c>
      <c r="O5280" s="216">
        <f t="shared" si="376"/>
        <v>15.295</v>
      </c>
      <c r="P5280" s="216">
        <f t="shared" si="377"/>
        <v>0</v>
      </c>
      <c r="Q5280" s="335">
        <f t="shared" si="378"/>
        <v>0</v>
      </c>
      <c r="R5280" s="234"/>
    </row>
    <row r="5281" spans="2:18" x14ac:dyDescent="0.25">
      <c r="B5281" s="232">
        <f>ROW()-5</f>
        <v>5276</v>
      </c>
      <c r="C5281" s="406">
        <v>45592</v>
      </c>
      <c r="D5281" s="195" t="s">
        <v>116</v>
      </c>
      <c r="E5281" s="196" t="str">
        <f t="shared" si="381"/>
        <v>کامیون کمپرسی</v>
      </c>
      <c r="F5281" s="196" t="str">
        <f t="shared" si="382"/>
        <v>شرکتی</v>
      </c>
      <c r="G5281" s="196" t="str">
        <f t="shared" si="383"/>
        <v>جفت</v>
      </c>
      <c r="H5281" s="196">
        <f t="shared" si="384"/>
        <v>6.65</v>
      </c>
      <c r="I5281" s="196" t="s">
        <v>215</v>
      </c>
      <c r="J5281" s="196">
        <v>18</v>
      </c>
      <c r="K5281" s="448"/>
      <c r="L5281" s="196"/>
      <c r="M5281" s="196"/>
      <c r="N5281" s="216">
        <f t="shared" si="375"/>
        <v>0</v>
      </c>
      <c r="O5281" s="216">
        <f t="shared" si="376"/>
        <v>137.655</v>
      </c>
      <c r="P5281" s="216">
        <f t="shared" si="377"/>
        <v>0</v>
      </c>
      <c r="Q5281" s="335">
        <f t="shared" si="378"/>
        <v>0</v>
      </c>
      <c r="R5281" s="234"/>
    </row>
    <row r="5282" spans="2:18" x14ac:dyDescent="0.25">
      <c r="B5282" s="232">
        <f t="shared" si="385"/>
        <v>5277</v>
      </c>
      <c r="C5282" s="406">
        <v>45592</v>
      </c>
      <c r="D5282" s="278" t="s">
        <v>94</v>
      </c>
      <c r="E5282" s="196" t="str">
        <f t="shared" si="381"/>
        <v>کامیون کمپرسی</v>
      </c>
      <c r="F5282" s="196" t="str">
        <f t="shared" si="382"/>
        <v>شرکتی</v>
      </c>
      <c r="G5282" s="196" t="str">
        <f t="shared" si="383"/>
        <v>جفت</v>
      </c>
      <c r="H5282" s="196">
        <f t="shared" si="384"/>
        <v>6.65</v>
      </c>
      <c r="I5282" s="196" t="s">
        <v>215</v>
      </c>
      <c r="J5282" s="196">
        <v>4</v>
      </c>
      <c r="K5282" s="448"/>
      <c r="L5282" s="196" t="s">
        <v>63</v>
      </c>
      <c r="M5282" s="196"/>
      <c r="N5282" s="216">
        <f t="shared" si="375"/>
        <v>0</v>
      </c>
      <c r="O5282" s="216">
        <f t="shared" si="376"/>
        <v>30.59</v>
      </c>
      <c r="P5282" s="216">
        <f t="shared" si="377"/>
        <v>0</v>
      </c>
      <c r="Q5282" s="335">
        <f t="shared" si="378"/>
        <v>0</v>
      </c>
      <c r="R5282" s="234"/>
    </row>
    <row r="5283" spans="2:18" x14ac:dyDescent="0.25">
      <c r="B5283" s="232">
        <f t="shared" si="385"/>
        <v>5278</v>
      </c>
      <c r="C5283" s="406">
        <v>45592</v>
      </c>
      <c r="D5283" s="195" t="s">
        <v>91</v>
      </c>
      <c r="E5283" s="196" t="str">
        <f t="shared" si="381"/>
        <v>کامیون کمپرسی</v>
      </c>
      <c r="F5283" s="196" t="str">
        <f t="shared" si="382"/>
        <v>شرکتی</v>
      </c>
      <c r="G5283" s="196" t="str">
        <f t="shared" si="383"/>
        <v>جفت</v>
      </c>
      <c r="H5283" s="196">
        <f t="shared" si="384"/>
        <v>6.65</v>
      </c>
      <c r="I5283" s="196" t="s">
        <v>284</v>
      </c>
      <c r="J5283" s="196">
        <v>15</v>
      </c>
      <c r="K5283" s="448">
        <v>712565</v>
      </c>
      <c r="L5283" s="196"/>
      <c r="M5283" s="196" t="s">
        <v>533</v>
      </c>
      <c r="N5283" s="216">
        <f t="shared" si="375"/>
        <v>0</v>
      </c>
      <c r="O5283" s="216">
        <f t="shared" si="376"/>
        <v>0</v>
      </c>
      <c r="P5283" s="216">
        <f t="shared" si="377"/>
        <v>0</v>
      </c>
      <c r="Q5283" s="335">
        <f t="shared" si="378"/>
        <v>0</v>
      </c>
      <c r="R5283" s="234"/>
    </row>
    <row r="5284" spans="2:18" x14ac:dyDescent="0.25">
      <c r="B5284" s="232">
        <f t="shared" si="385"/>
        <v>5279</v>
      </c>
      <c r="C5284" s="406">
        <v>45592</v>
      </c>
      <c r="D5284" s="278" t="s">
        <v>154</v>
      </c>
      <c r="E5284" s="196" t="str">
        <f t="shared" si="381"/>
        <v>کامیون کمپرسی</v>
      </c>
      <c r="F5284" s="196" t="str">
        <f t="shared" si="382"/>
        <v>صداقت</v>
      </c>
      <c r="G5284" s="196" t="str">
        <f t="shared" si="383"/>
        <v>تک</v>
      </c>
      <c r="H5284" s="196">
        <f t="shared" si="384"/>
        <v>4.1500000000000004</v>
      </c>
      <c r="I5284" s="196" t="s">
        <v>215</v>
      </c>
      <c r="J5284" s="196">
        <v>41</v>
      </c>
      <c r="K5284" s="448"/>
      <c r="L5284" s="196"/>
      <c r="M5284" s="196"/>
      <c r="N5284" s="216">
        <f t="shared" si="375"/>
        <v>0</v>
      </c>
      <c r="O5284" s="216">
        <f t="shared" si="376"/>
        <v>195.67249999999999</v>
      </c>
      <c r="P5284" s="216">
        <f t="shared" si="377"/>
        <v>0</v>
      </c>
      <c r="Q5284" s="335">
        <f t="shared" si="378"/>
        <v>0</v>
      </c>
      <c r="R5284" s="234"/>
    </row>
    <row r="5285" spans="2:18" x14ac:dyDescent="0.25">
      <c r="B5285" s="232">
        <f t="shared" si="385"/>
        <v>5280</v>
      </c>
      <c r="C5285" s="406">
        <v>45592</v>
      </c>
      <c r="D5285" s="278" t="s">
        <v>563</v>
      </c>
      <c r="E5285" s="196" t="str">
        <f t="shared" si="381"/>
        <v>کامیون کمپرسی</v>
      </c>
      <c r="F5285" s="196" t="str">
        <f t="shared" si="382"/>
        <v>صداقت</v>
      </c>
      <c r="G5285" s="196" t="str">
        <f t="shared" si="383"/>
        <v>تک</v>
      </c>
      <c r="H5285" s="196">
        <f t="shared" si="384"/>
        <v>4.1500000000000004</v>
      </c>
      <c r="I5285" s="196" t="s">
        <v>215</v>
      </c>
      <c r="J5285" s="196">
        <v>41</v>
      </c>
      <c r="K5285" s="448"/>
      <c r="L5285" s="196"/>
      <c r="M5285" s="196"/>
      <c r="N5285" s="216">
        <f t="shared" si="375"/>
        <v>0</v>
      </c>
      <c r="O5285" s="216">
        <f t="shared" si="376"/>
        <v>195.67249999999999</v>
      </c>
      <c r="P5285" s="216">
        <f t="shared" si="377"/>
        <v>0</v>
      </c>
      <c r="Q5285" s="335">
        <f t="shared" si="378"/>
        <v>0</v>
      </c>
      <c r="R5285" s="234"/>
    </row>
    <row r="5286" spans="2:18" x14ac:dyDescent="0.25">
      <c r="B5286" s="232">
        <f t="shared" si="385"/>
        <v>5281</v>
      </c>
      <c r="C5286" s="406">
        <v>45592</v>
      </c>
      <c r="D5286" s="278" t="s">
        <v>426</v>
      </c>
      <c r="E5286" s="196" t="str">
        <f t="shared" si="381"/>
        <v>تانکر آب</v>
      </c>
      <c r="F5286" s="196" t="str">
        <f t="shared" si="382"/>
        <v>جواد رضاپور</v>
      </c>
      <c r="G5286" s="196" t="str">
        <f t="shared" si="383"/>
        <v>تانکر آب</v>
      </c>
      <c r="H5286" s="196">
        <f t="shared" si="384"/>
        <v>10</v>
      </c>
      <c r="I5286" s="196" t="s">
        <v>66</v>
      </c>
      <c r="J5286" s="196">
        <v>3</v>
      </c>
      <c r="K5286" s="448"/>
      <c r="L5286" s="196"/>
      <c r="M5286" s="196"/>
      <c r="N5286" s="216">
        <f t="shared" si="375"/>
        <v>0</v>
      </c>
      <c r="O5286" s="216">
        <f t="shared" si="376"/>
        <v>0</v>
      </c>
      <c r="P5286" s="216">
        <f t="shared" si="377"/>
        <v>30</v>
      </c>
      <c r="Q5286" s="335">
        <f t="shared" si="378"/>
        <v>0</v>
      </c>
      <c r="R5286" s="234"/>
    </row>
    <row r="5287" spans="2:18" x14ac:dyDescent="0.25">
      <c r="B5287" s="232">
        <f t="shared" si="385"/>
        <v>5282</v>
      </c>
      <c r="C5287" s="406">
        <v>45592</v>
      </c>
      <c r="D5287" s="195" t="s">
        <v>277</v>
      </c>
      <c r="E5287" s="196" t="str">
        <f t="shared" si="381"/>
        <v>کمپرسی جفت</v>
      </c>
      <c r="F5287" s="196" t="str">
        <f t="shared" si="382"/>
        <v>محمدپور</v>
      </c>
      <c r="G5287" s="196" t="str">
        <f t="shared" si="383"/>
        <v>جفت</v>
      </c>
      <c r="H5287" s="196">
        <f t="shared" si="384"/>
        <v>7</v>
      </c>
      <c r="I5287" s="196" t="s">
        <v>214</v>
      </c>
      <c r="J5287" s="196">
        <v>30</v>
      </c>
      <c r="K5287" s="448"/>
      <c r="L5287" s="196"/>
      <c r="M5287" s="196"/>
      <c r="N5287" s="216">
        <f t="shared" si="375"/>
        <v>210</v>
      </c>
      <c r="O5287" s="216">
        <f t="shared" si="376"/>
        <v>0</v>
      </c>
      <c r="P5287" s="216">
        <f t="shared" si="377"/>
        <v>0</v>
      </c>
      <c r="Q5287" s="335">
        <f t="shared" si="378"/>
        <v>0</v>
      </c>
      <c r="R5287" s="234"/>
    </row>
    <row r="5288" spans="2:18" x14ac:dyDescent="0.25">
      <c r="B5288" s="232">
        <f t="shared" si="385"/>
        <v>5283</v>
      </c>
      <c r="C5288" s="406">
        <v>45592</v>
      </c>
      <c r="D5288" s="278" t="s">
        <v>261</v>
      </c>
      <c r="E5288" s="196" t="str">
        <f t="shared" si="381"/>
        <v>کمپرسی تک</v>
      </c>
      <c r="F5288" s="196" t="str">
        <f t="shared" si="382"/>
        <v>محمدپور</v>
      </c>
      <c r="G5288" s="196" t="str">
        <f t="shared" si="383"/>
        <v>تک</v>
      </c>
      <c r="H5288" s="196">
        <f t="shared" si="384"/>
        <v>5</v>
      </c>
      <c r="I5288" s="196"/>
      <c r="J5288" s="196">
        <v>0</v>
      </c>
      <c r="K5288" s="448"/>
      <c r="L5288" s="196"/>
      <c r="M5288" s="196"/>
      <c r="N5288" s="216">
        <f t="shared" si="375"/>
        <v>0</v>
      </c>
      <c r="O5288" s="216">
        <f t="shared" si="376"/>
        <v>0</v>
      </c>
      <c r="P5288" s="216">
        <f t="shared" si="377"/>
        <v>0</v>
      </c>
      <c r="Q5288" s="335">
        <f t="shared" si="378"/>
        <v>0</v>
      </c>
      <c r="R5288" s="234"/>
    </row>
    <row r="5289" spans="2:18" x14ac:dyDescent="0.25">
      <c r="B5289" s="232">
        <f t="shared" si="385"/>
        <v>5284</v>
      </c>
      <c r="C5289" s="406">
        <v>45592</v>
      </c>
      <c r="D5289" s="195" t="s">
        <v>254</v>
      </c>
      <c r="E5289" s="196" t="str">
        <f t="shared" si="381"/>
        <v>تانکر آب</v>
      </c>
      <c r="F5289" s="196" t="str">
        <f t="shared" si="382"/>
        <v>محمدپور</v>
      </c>
      <c r="G5289" s="196" t="str">
        <f t="shared" si="383"/>
        <v>تانکر آب</v>
      </c>
      <c r="H5289" s="196">
        <f t="shared" si="384"/>
        <v>10</v>
      </c>
      <c r="I5289" s="196"/>
      <c r="J5289" s="196">
        <v>0</v>
      </c>
      <c r="K5289" s="448"/>
      <c r="L5289" s="196"/>
      <c r="M5289" s="196"/>
      <c r="N5289" s="216">
        <f t="shared" si="375"/>
        <v>0</v>
      </c>
      <c r="O5289" s="216">
        <f t="shared" si="376"/>
        <v>0</v>
      </c>
      <c r="P5289" s="216">
        <f t="shared" si="377"/>
        <v>0</v>
      </c>
      <c r="Q5289" s="335">
        <f t="shared" si="378"/>
        <v>0</v>
      </c>
      <c r="R5289" s="234"/>
    </row>
    <row r="5290" spans="2:18" x14ac:dyDescent="0.25">
      <c r="B5290" s="232">
        <f t="shared" si="385"/>
        <v>5285</v>
      </c>
      <c r="C5290" s="406">
        <v>45592</v>
      </c>
      <c r="D5290" s="278" t="s">
        <v>352</v>
      </c>
      <c r="E5290" s="196" t="str">
        <f t="shared" si="381"/>
        <v>کمپرسی جفت</v>
      </c>
      <c r="F5290" s="196" t="str">
        <f t="shared" si="382"/>
        <v>محمدپور</v>
      </c>
      <c r="G5290" s="196" t="str">
        <f t="shared" si="383"/>
        <v>جفت</v>
      </c>
      <c r="H5290" s="196">
        <f t="shared" si="384"/>
        <v>7</v>
      </c>
      <c r="I5290" s="196"/>
      <c r="J5290" s="196">
        <v>0</v>
      </c>
      <c r="K5290" s="448"/>
      <c r="L5290" s="196"/>
      <c r="M5290" s="196"/>
      <c r="N5290" s="216">
        <f t="shared" si="375"/>
        <v>0</v>
      </c>
      <c r="O5290" s="216">
        <f t="shared" si="376"/>
        <v>0</v>
      </c>
      <c r="P5290" s="216">
        <f t="shared" si="377"/>
        <v>0</v>
      </c>
      <c r="Q5290" s="335">
        <f t="shared" si="378"/>
        <v>0</v>
      </c>
      <c r="R5290" s="234"/>
    </row>
    <row r="5291" spans="2:18" x14ac:dyDescent="0.25">
      <c r="B5291" s="232">
        <f t="shared" si="385"/>
        <v>5286</v>
      </c>
      <c r="C5291" s="406">
        <v>45592</v>
      </c>
      <c r="D5291" s="195" t="s">
        <v>175</v>
      </c>
      <c r="E5291" s="196" t="str">
        <f t="shared" si="381"/>
        <v>کمپرسی جفت</v>
      </c>
      <c r="F5291" s="196" t="str">
        <f t="shared" si="382"/>
        <v>محمدپور</v>
      </c>
      <c r="G5291" s="196" t="str">
        <f t="shared" si="383"/>
        <v>جفت</v>
      </c>
      <c r="H5291" s="196">
        <f t="shared" si="384"/>
        <v>7</v>
      </c>
      <c r="I5291" s="196" t="s">
        <v>214</v>
      </c>
      <c r="J5291" s="196">
        <v>22</v>
      </c>
      <c r="K5291" s="448"/>
      <c r="L5291" s="196"/>
      <c r="M5291" s="196"/>
      <c r="N5291" s="216">
        <f t="shared" ref="N5291:N5341" si="386">IF(I5291=$N$5,J5291*H5291,0)</f>
        <v>154</v>
      </c>
      <c r="O5291" s="216">
        <f t="shared" ref="O5291:O5341" si="387">IF(I5291=$O$5,J5291*H5291,0)*1.15</f>
        <v>0</v>
      </c>
      <c r="P5291" s="216">
        <f t="shared" ref="P5291:P5341" si="388">IF(I5291=$P$5,J5291*H5291,0)</f>
        <v>0</v>
      </c>
      <c r="Q5291" s="335">
        <f t="shared" ref="Q5291:Q5341" si="389">IF(I5291=$Q$5,J5291*H5291,0)</f>
        <v>0</v>
      </c>
      <c r="R5291" s="234"/>
    </row>
    <row r="5292" spans="2:18" x14ac:dyDescent="0.25">
      <c r="B5292" s="232">
        <f t="shared" si="385"/>
        <v>5287</v>
      </c>
      <c r="C5292" s="406">
        <v>45592</v>
      </c>
      <c r="D5292" s="278" t="s">
        <v>171</v>
      </c>
      <c r="E5292" s="196" t="str">
        <f t="shared" si="381"/>
        <v>تانکر آب</v>
      </c>
      <c r="F5292" s="196" t="str">
        <f t="shared" si="382"/>
        <v>محمدپور</v>
      </c>
      <c r="G5292" s="196" t="str">
        <f t="shared" si="383"/>
        <v>تانکر آب</v>
      </c>
      <c r="H5292" s="196">
        <f t="shared" si="384"/>
        <v>11.2</v>
      </c>
      <c r="I5292" s="196"/>
      <c r="J5292" s="196">
        <v>0</v>
      </c>
      <c r="K5292" s="448"/>
      <c r="L5292" s="196"/>
      <c r="M5292" s="196"/>
      <c r="N5292" s="216">
        <f t="shared" si="386"/>
        <v>0</v>
      </c>
      <c r="O5292" s="216">
        <f t="shared" si="387"/>
        <v>0</v>
      </c>
      <c r="P5292" s="216">
        <f t="shared" si="388"/>
        <v>0</v>
      </c>
      <c r="Q5292" s="335">
        <f t="shared" si="389"/>
        <v>0</v>
      </c>
      <c r="R5292" s="234"/>
    </row>
    <row r="5293" spans="2:18" x14ac:dyDescent="0.25">
      <c r="B5293" s="232">
        <f t="shared" si="385"/>
        <v>5288</v>
      </c>
      <c r="C5293" s="406">
        <v>45592</v>
      </c>
      <c r="D5293" s="278" t="s">
        <v>148</v>
      </c>
      <c r="E5293" s="196" t="str">
        <f t="shared" si="381"/>
        <v>کامیون کمپرسی</v>
      </c>
      <c r="F5293" s="196" t="str">
        <f t="shared" si="382"/>
        <v>میرزایی</v>
      </c>
      <c r="G5293" s="196" t="str">
        <f t="shared" si="383"/>
        <v>تک</v>
      </c>
      <c r="H5293" s="196">
        <f t="shared" si="384"/>
        <v>4.1500000000000004</v>
      </c>
      <c r="I5293" s="196" t="s">
        <v>215</v>
      </c>
      <c r="J5293" s="196">
        <v>33</v>
      </c>
      <c r="K5293" s="448"/>
      <c r="L5293" s="196"/>
      <c r="M5293" s="196"/>
      <c r="N5293" s="216">
        <f t="shared" si="386"/>
        <v>0</v>
      </c>
      <c r="O5293" s="216">
        <f t="shared" si="387"/>
        <v>157.49250000000001</v>
      </c>
      <c r="P5293" s="216">
        <f t="shared" si="388"/>
        <v>0</v>
      </c>
      <c r="Q5293" s="335">
        <f t="shared" si="389"/>
        <v>0</v>
      </c>
      <c r="R5293" s="234" t="s">
        <v>574</v>
      </c>
    </row>
    <row r="5294" spans="2:18" x14ac:dyDescent="0.25">
      <c r="B5294" s="232">
        <f t="shared" si="385"/>
        <v>5289</v>
      </c>
      <c r="C5294" s="406">
        <v>45592</v>
      </c>
      <c r="D5294" s="195" t="s">
        <v>150</v>
      </c>
      <c r="E5294" s="196" t="str">
        <f t="shared" si="381"/>
        <v>کامیون کمپرسی</v>
      </c>
      <c r="F5294" s="196" t="str">
        <f t="shared" si="382"/>
        <v>میرزایی</v>
      </c>
      <c r="G5294" s="196" t="str">
        <f t="shared" si="383"/>
        <v>تک</v>
      </c>
      <c r="H5294" s="196">
        <f t="shared" si="384"/>
        <v>4.1500000000000004</v>
      </c>
      <c r="I5294" s="196" t="s">
        <v>215</v>
      </c>
      <c r="J5294" s="196">
        <v>30</v>
      </c>
      <c r="K5294" s="448"/>
      <c r="L5294" s="196"/>
      <c r="M5294" s="196"/>
      <c r="N5294" s="216">
        <f t="shared" si="386"/>
        <v>0</v>
      </c>
      <c r="O5294" s="216">
        <f t="shared" si="387"/>
        <v>143.17500000000001</v>
      </c>
      <c r="P5294" s="216">
        <f t="shared" si="388"/>
        <v>0</v>
      </c>
      <c r="Q5294" s="335">
        <f t="shared" si="389"/>
        <v>0</v>
      </c>
      <c r="R5294" s="234" t="s">
        <v>574</v>
      </c>
    </row>
    <row r="5295" spans="2:18" x14ac:dyDescent="0.25">
      <c r="B5295" s="232">
        <f t="shared" si="385"/>
        <v>5290</v>
      </c>
      <c r="C5295" s="406">
        <v>45592</v>
      </c>
      <c r="D5295" s="195" t="s">
        <v>177</v>
      </c>
      <c r="E5295" s="196" t="str">
        <f t="shared" si="381"/>
        <v>تانکر آب</v>
      </c>
      <c r="F5295" s="196" t="str">
        <f t="shared" si="382"/>
        <v>گلپایگانی</v>
      </c>
      <c r="G5295" s="196" t="str">
        <f t="shared" si="383"/>
        <v>تانکر آب</v>
      </c>
      <c r="H5295" s="196">
        <f t="shared" si="384"/>
        <v>11.6</v>
      </c>
      <c r="I5295" s="196"/>
      <c r="J5295" s="196">
        <v>0</v>
      </c>
      <c r="K5295" s="448"/>
      <c r="L5295" s="196"/>
      <c r="M5295" s="196"/>
      <c r="N5295" s="216">
        <f t="shared" si="386"/>
        <v>0</v>
      </c>
      <c r="O5295" s="216">
        <f t="shared" si="387"/>
        <v>0</v>
      </c>
      <c r="P5295" s="216">
        <f t="shared" si="388"/>
        <v>0</v>
      </c>
      <c r="Q5295" s="335">
        <f t="shared" si="389"/>
        <v>0</v>
      </c>
      <c r="R5295" s="234"/>
    </row>
    <row r="5296" spans="2:18" x14ac:dyDescent="0.25">
      <c r="B5296" s="232">
        <f t="shared" si="385"/>
        <v>5291</v>
      </c>
      <c r="C5296" s="406">
        <v>45592</v>
      </c>
      <c r="D5296" s="278" t="s">
        <v>139</v>
      </c>
      <c r="E5296" s="196" t="str">
        <f t="shared" si="381"/>
        <v>کامیون کمپرسی</v>
      </c>
      <c r="F5296" s="196" t="str">
        <f t="shared" si="382"/>
        <v>انصاری</v>
      </c>
      <c r="G5296" s="196" t="str">
        <f t="shared" si="383"/>
        <v>جفت</v>
      </c>
      <c r="H5296" s="196">
        <f t="shared" si="384"/>
        <v>7</v>
      </c>
      <c r="I5296" s="196" t="s">
        <v>214</v>
      </c>
      <c r="J5296" s="196">
        <v>40</v>
      </c>
      <c r="K5296" s="448"/>
      <c r="L5296" s="196"/>
      <c r="M5296" s="196"/>
      <c r="N5296" s="216">
        <f t="shared" si="386"/>
        <v>280</v>
      </c>
      <c r="O5296" s="216">
        <f t="shared" si="387"/>
        <v>0</v>
      </c>
      <c r="P5296" s="216">
        <f t="shared" si="388"/>
        <v>0</v>
      </c>
      <c r="Q5296" s="335">
        <f t="shared" si="389"/>
        <v>0</v>
      </c>
      <c r="R5296" s="234"/>
    </row>
    <row r="5297" spans="2:18" x14ac:dyDescent="0.25">
      <c r="B5297" s="232">
        <f t="shared" si="385"/>
        <v>5292</v>
      </c>
      <c r="C5297" s="406">
        <v>45592</v>
      </c>
      <c r="D5297" s="195" t="s">
        <v>140</v>
      </c>
      <c r="E5297" s="196" t="str">
        <f t="shared" si="381"/>
        <v>کامیون کمپرسی</v>
      </c>
      <c r="F5297" s="196" t="str">
        <f t="shared" si="382"/>
        <v>انصاری</v>
      </c>
      <c r="G5297" s="196" t="str">
        <f t="shared" si="383"/>
        <v>جفت</v>
      </c>
      <c r="H5297" s="196">
        <f t="shared" si="384"/>
        <v>7</v>
      </c>
      <c r="I5297" s="196" t="s">
        <v>214</v>
      </c>
      <c r="J5297" s="196">
        <v>40</v>
      </c>
      <c r="K5297" s="448"/>
      <c r="L5297" s="196"/>
      <c r="M5297" s="196"/>
      <c r="N5297" s="216">
        <f t="shared" si="386"/>
        <v>280</v>
      </c>
      <c r="O5297" s="216">
        <f t="shared" si="387"/>
        <v>0</v>
      </c>
      <c r="P5297" s="216">
        <f t="shared" si="388"/>
        <v>0</v>
      </c>
      <c r="Q5297" s="335">
        <f t="shared" si="389"/>
        <v>0</v>
      </c>
      <c r="R5297" s="234"/>
    </row>
    <row r="5298" spans="2:18" x14ac:dyDescent="0.25">
      <c r="B5298" s="232">
        <f t="shared" si="385"/>
        <v>5293</v>
      </c>
      <c r="C5298" s="406">
        <v>45592</v>
      </c>
      <c r="D5298" s="278" t="s">
        <v>141</v>
      </c>
      <c r="E5298" s="196" t="str">
        <f t="shared" si="381"/>
        <v>کامیون کمپرسی</v>
      </c>
      <c r="F5298" s="196" t="str">
        <f t="shared" si="382"/>
        <v>انصاری</v>
      </c>
      <c r="G5298" s="196" t="str">
        <f t="shared" si="383"/>
        <v>جفت</v>
      </c>
      <c r="H5298" s="196">
        <f t="shared" si="384"/>
        <v>7</v>
      </c>
      <c r="I5298" s="196" t="s">
        <v>214</v>
      </c>
      <c r="J5298" s="196">
        <v>0</v>
      </c>
      <c r="K5298" s="448"/>
      <c r="L5298" s="196"/>
      <c r="M5298" s="196"/>
      <c r="N5298" s="216">
        <f t="shared" si="386"/>
        <v>0</v>
      </c>
      <c r="O5298" s="216">
        <f t="shared" si="387"/>
        <v>0</v>
      </c>
      <c r="P5298" s="216">
        <f t="shared" si="388"/>
        <v>0</v>
      </c>
      <c r="Q5298" s="335">
        <f t="shared" si="389"/>
        <v>0</v>
      </c>
      <c r="R5298" s="234"/>
    </row>
    <row r="5299" spans="2:18" x14ac:dyDescent="0.25">
      <c r="B5299" s="232">
        <f t="shared" si="385"/>
        <v>5294</v>
      </c>
      <c r="C5299" s="406">
        <v>45592</v>
      </c>
      <c r="D5299" s="195" t="s">
        <v>252</v>
      </c>
      <c r="E5299" s="196" t="str">
        <f t="shared" si="381"/>
        <v>کامیون کمپرسی</v>
      </c>
      <c r="F5299" s="196" t="str">
        <f t="shared" si="382"/>
        <v>انصاری</v>
      </c>
      <c r="G5299" s="196" t="str">
        <f t="shared" si="383"/>
        <v>جفت</v>
      </c>
      <c r="H5299" s="196">
        <f t="shared" si="384"/>
        <v>7</v>
      </c>
      <c r="I5299" s="196" t="s">
        <v>214</v>
      </c>
      <c r="J5299" s="196">
        <v>40</v>
      </c>
      <c r="K5299" s="448"/>
      <c r="L5299" s="196"/>
      <c r="M5299" s="196"/>
      <c r="N5299" s="216">
        <f t="shared" si="386"/>
        <v>280</v>
      </c>
      <c r="O5299" s="216">
        <f t="shared" si="387"/>
        <v>0</v>
      </c>
      <c r="P5299" s="216">
        <f t="shared" si="388"/>
        <v>0</v>
      </c>
      <c r="Q5299" s="335">
        <f t="shared" si="389"/>
        <v>0</v>
      </c>
      <c r="R5299" s="234"/>
    </row>
    <row r="5300" spans="2:18" x14ac:dyDescent="0.25">
      <c r="B5300" s="232">
        <f t="shared" si="385"/>
        <v>5295</v>
      </c>
      <c r="C5300" s="406">
        <v>45592</v>
      </c>
      <c r="D5300" s="278" t="s">
        <v>259</v>
      </c>
      <c r="E5300" s="196" t="str">
        <f t="shared" si="381"/>
        <v>کامیون کمپرسی</v>
      </c>
      <c r="F5300" s="196" t="str">
        <f t="shared" si="382"/>
        <v>انصاری</v>
      </c>
      <c r="G5300" s="196" t="str">
        <f t="shared" si="383"/>
        <v>جفت</v>
      </c>
      <c r="H5300" s="196">
        <f t="shared" si="384"/>
        <v>7</v>
      </c>
      <c r="I5300" s="196" t="s">
        <v>214</v>
      </c>
      <c r="J5300" s="196">
        <v>40</v>
      </c>
      <c r="K5300" s="448"/>
      <c r="L5300" s="196"/>
      <c r="M5300" s="196"/>
      <c r="N5300" s="216">
        <f t="shared" si="386"/>
        <v>280</v>
      </c>
      <c r="O5300" s="216">
        <f t="shared" si="387"/>
        <v>0</v>
      </c>
      <c r="P5300" s="216">
        <f t="shared" si="388"/>
        <v>0</v>
      </c>
      <c r="Q5300" s="335">
        <f t="shared" si="389"/>
        <v>0</v>
      </c>
      <c r="R5300" s="234"/>
    </row>
    <row r="5301" spans="2:18" x14ac:dyDescent="0.25">
      <c r="B5301" s="232">
        <f t="shared" si="385"/>
        <v>5296</v>
      </c>
      <c r="C5301" s="406">
        <v>45592</v>
      </c>
      <c r="D5301" s="195" t="s">
        <v>260</v>
      </c>
      <c r="E5301" s="196" t="str">
        <f t="shared" si="381"/>
        <v>کامیون کمپرسی</v>
      </c>
      <c r="F5301" s="196" t="str">
        <f t="shared" si="382"/>
        <v>انصاری</v>
      </c>
      <c r="G5301" s="196" t="str">
        <f t="shared" si="383"/>
        <v>جفت</v>
      </c>
      <c r="H5301" s="196">
        <f t="shared" si="384"/>
        <v>7</v>
      </c>
      <c r="I5301" s="196" t="s">
        <v>214</v>
      </c>
      <c r="J5301" s="196">
        <v>40</v>
      </c>
      <c r="K5301" s="448"/>
      <c r="L5301" s="196"/>
      <c r="M5301" s="196"/>
      <c r="N5301" s="216">
        <f t="shared" si="386"/>
        <v>280</v>
      </c>
      <c r="O5301" s="216">
        <f t="shared" si="387"/>
        <v>0</v>
      </c>
      <c r="P5301" s="216">
        <f t="shared" si="388"/>
        <v>0</v>
      </c>
      <c r="Q5301" s="335">
        <f t="shared" si="389"/>
        <v>0</v>
      </c>
      <c r="R5301" s="234"/>
    </row>
    <row r="5302" spans="2:18" x14ac:dyDescent="0.25">
      <c r="B5302" s="232">
        <f t="shared" si="385"/>
        <v>5297</v>
      </c>
      <c r="C5302" s="406">
        <v>45592</v>
      </c>
      <c r="D5302" s="278" t="s">
        <v>507</v>
      </c>
      <c r="E5302" s="196" t="str">
        <f t="shared" si="381"/>
        <v>کامیون کمپرسی</v>
      </c>
      <c r="F5302" s="196" t="str">
        <f t="shared" si="382"/>
        <v>شهرکی</v>
      </c>
      <c r="G5302" s="196" t="str">
        <f t="shared" si="383"/>
        <v>تک</v>
      </c>
      <c r="H5302" s="196">
        <f t="shared" si="384"/>
        <v>4.1500000000000004</v>
      </c>
      <c r="I5302" s="196" t="s">
        <v>215</v>
      </c>
      <c r="J5302" s="196">
        <v>35</v>
      </c>
      <c r="K5302" s="448"/>
      <c r="L5302" s="196"/>
      <c r="M5302" s="196"/>
      <c r="N5302" s="216">
        <f t="shared" si="386"/>
        <v>0</v>
      </c>
      <c r="O5302" s="216">
        <f t="shared" si="387"/>
        <v>167.03749999999999</v>
      </c>
      <c r="P5302" s="216">
        <f t="shared" si="388"/>
        <v>0</v>
      </c>
      <c r="Q5302" s="335">
        <f t="shared" si="389"/>
        <v>0</v>
      </c>
      <c r="R5302" s="234"/>
    </row>
    <row r="5303" spans="2:18" x14ac:dyDescent="0.25">
      <c r="B5303" s="232">
        <f t="shared" si="385"/>
        <v>5298</v>
      </c>
      <c r="C5303" s="406">
        <v>45592</v>
      </c>
      <c r="D5303" s="195" t="s">
        <v>379</v>
      </c>
      <c r="E5303" s="196" t="str">
        <f t="shared" si="381"/>
        <v>کمپرسی تک</v>
      </c>
      <c r="F5303" s="196" t="str">
        <f t="shared" si="382"/>
        <v>جواد رضاپور</v>
      </c>
      <c r="G5303" s="196" t="str">
        <f t="shared" si="383"/>
        <v>تک</v>
      </c>
      <c r="H5303" s="196">
        <f t="shared" si="384"/>
        <v>4.1500000000000004</v>
      </c>
      <c r="I5303" s="196" t="s">
        <v>214</v>
      </c>
      <c r="J5303" s="196">
        <v>25</v>
      </c>
      <c r="K5303" s="448"/>
      <c r="L5303" s="196"/>
      <c r="M5303" s="196"/>
      <c r="N5303" s="216">
        <f t="shared" si="386"/>
        <v>103.75000000000001</v>
      </c>
      <c r="O5303" s="216">
        <f t="shared" si="387"/>
        <v>0</v>
      </c>
      <c r="P5303" s="216">
        <f t="shared" si="388"/>
        <v>0</v>
      </c>
      <c r="Q5303" s="335">
        <f t="shared" si="389"/>
        <v>0</v>
      </c>
      <c r="R5303" s="234"/>
    </row>
    <row r="5304" spans="2:18" x14ac:dyDescent="0.25">
      <c r="B5304" s="232">
        <f t="shared" si="385"/>
        <v>5299</v>
      </c>
      <c r="C5304" s="406">
        <v>45592</v>
      </c>
      <c r="D5304" s="278" t="s">
        <v>380</v>
      </c>
      <c r="E5304" s="196" t="str">
        <f t="shared" si="381"/>
        <v>کمپرسی تک</v>
      </c>
      <c r="F5304" s="196" t="str">
        <f t="shared" si="382"/>
        <v>جواد رضاپور</v>
      </c>
      <c r="G5304" s="196" t="str">
        <f t="shared" si="383"/>
        <v>تک</v>
      </c>
      <c r="H5304" s="196">
        <f t="shared" si="384"/>
        <v>4.1500000000000004</v>
      </c>
      <c r="I5304" s="196" t="s">
        <v>214</v>
      </c>
      <c r="J5304" s="196">
        <v>24</v>
      </c>
      <c r="K5304" s="448"/>
      <c r="L5304" s="196"/>
      <c r="M5304" s="196"/>
      <c r="N5304" s="216">
        <f t="shared" si="386"/>
        <v>99.600000000000009</v>
      </c>
      <c r="O5304" s="216">
        <f t="shared" si="387"/>
        <v>0</v>
      </c>
      <c r="P5304" s="216">
        <f t="shared" si="388"/>
        <v>0</v>
      </c>
      <c r="Q5304" s="335">
        <f t="shared" si="389"/>
        <v>0</v>
      </c>
      <c r="R5304" s="234"/>
    </row>
    <row r="5305" spans="2:18" x14ac:dyDescent="0.25">
      <c r="B5305" s="232">
        <f t="shared" si="385"/>
        <v>5300</v>
      </c>
      <c r="C5305" s="406">
        <v>45592</v>
      </c>
      <c r="D5305" s="195" t="s">
        <v>489</v>
      </c>
      <c r="E5305" s="196" t="str">
        <f t="shared" si="381"/>
        <v>کمپرسی تک</v>
      </c>
      <c r="F5305" s="196" t="str">
        <f t="shared" si="382"/>
        <v>جواد رضاپور</v>
      </c>
      <c r="G5305" s="196" t="str">
        <f t="shared" si="383"/>
        <v>تک</v>
      </c>
      <c r="H5305" s="196">
        <f t="shared" si="384"/>
        <v>4.1500000000000004</v>
      </c>
      <c r="I5305" s="196" t="s">
        <v>214</v>
      </c>
      <c r="J5305" s="196">
        <v>24</v>
      </c>
      <c r="K5305" s="448"/>
      <c r="L5305" s="196"/>
      <c r="M5305" s="196"/>
      <c r="N5305" s="216">
        <f t="shared" si="386"/>
        <v>99.600000000000009</v>
      </c>
      <c r="O5305" s="216">
        <f t="shared" si="387"/>
        <v>0</v>
      </c>
      <c r="P5305" s="216">
        <f t="shared" si="388"/>
        <v>0</v>
      </c>
      <c r="Q5305" s="335">
        <f t="shared" si="389"/>
        <v>0</v>
      </c>
      <c r="R5305" s="234"/>
    </row>
    <row r="5306" spans="2:18" x14ac:dyDescent="0.25">
      <c r="B5306" s="232">
        <f t="shared" si="385"/>
        <v>5301</v>
      </c>
      <c r="C5306" s="406">
        <v>45592</v>
      </c>
      <c r="D5306" s="278" t="s">
        <v>96</v>
      </c>
      <c r="E5306" s="196" t="str">
        <f t="shared" si="381"/>
        <v>تانکر آب</v>
      </c>
      <c r="F5306" s="196" t="str">
        <f t="shared" si="382"/>
        <v>شرکتی</v>
      </c>
      <c r="G5306" s="196" t="str">
        <f t="shared" si="383"/>
        <v>تانکر آب</v>
      </c>
      <c r="H5306" s="196">
        <f t="shared" si="384"/>
        <v>11.8</v>
      </c>
      <c r="I5306" s="196" t="s">
        <v>66</v>
      </c>
      <c r="J5306" s="196">
        <v>5</v>
      </c>
      <c r="K5306" s="448"/>
      <c r="L5306" s="196"/>
      <c r="M5306" s="196"/>
      <c r="N5306" s="216">
        <f t="shared" si="386"/>
        <v>0</v>
      </c>
      <c r="O5306" s="216">
        <f t="shared" si="387"/>
        <v>0</v>
      </c>
      <c r="P5306" s="216">
        <f t="shared" si="388"/>
        <v>59</v>
      </c>
      <c r="Q5306" s="335">
        <f t="shared" si="389"/>
        <v>0</v>
      </c>
      <c r="R5306" s="234"/>
    </row>
    <row r="5307" spans="2:18" x14ac:dyDescent="0.25">
      <c r="B5307" s="232">
        <f t="shared" si="385"/>
        <v>5302</v>
      </c>
      <c r="C5307" s="406">
        <v>45592</v>
      </c>
      <c r="D5307" s="195" t="s">
        <v>128</v>
      </c>
      <c r="E5307" s="196" t="str">
        <f t="shared" si="381"/>
        <v>تانکر آب</v>
      </c>
      <c r="F5307" s="196" t="str">
        <f t="shared" si="382"/>
        <v>شرکتی</v>
      </c>
      <c r="G5307" s="196" t="str">
        <f t="shared" si="383"/>
        <v>تانکر آب</v>
      </c>
      <c r="H5307" s="196">
        <f t="shared" si="384"/>
        <v>11.8</v>
      </c>
      <c r="I5307" s="196" t="s">
        <v>66</v>
      </c>
      <c r="J5307" s="196">
        <v>4</v>
      </c>
      <c r="K5307" s="448"/>
      <c r="L5307" s="196"/>
      <c r="M5307" s="196"/>
      <c r="N5307" s="216">
        <f t="shared" si="386"/>
        <v>0</v>
      </c>
      <c r="O5307" s="216">
        <f t="shared" si="387"/>
        <v>0</v>
      </c>
      <c r="P5307" s="216">
        <f t="shared" si="388"/>
        <v>47.2</v>
      </c>
      <c r="Q5307" s="335">
        <f t="shared" si="389"/>
        <v>0</v>
      </c>
      <c r="R5307" s="234"/>
    </row>
    <row r="5308" spans="2:18" x14ac:dyDescent="0.25">
      <c r="B5308" s="232">
        <f t="shared" si="385"/>
        <v>5303</v>
      </c>
      <c r="C5308" s="406">
        <v>45592</v>
      </c>
      <c r="D5308" s="278" t="s">
        <v>467</v>
      </c>
      <c r="E5308" s="196" t="str">
        <f t="shared" si="381"/>
        <v>تانکر آب</v>
      </c>
      <c r="F5308" s="196" t="str">
        <f t="shared" si="382"/>
        <v>میرزایی</v>
      </c>
      <c r="G5308" s="196" t="str">
        <f t="shared" si="383"/>
        <v>تانکر آب</v>
      </c>
      <c r="H5308" s="196">
        <f t="shared" si="384"/>
        <v>13</v>
      </c>
      <c r="I5308" s="196"/>
      <c r="J5308" s="196">
        <v>0</v>
      </c>
      <c r="K5308" s="448"/>
      <c r="L5308" s="196"/>
      <c r="M5308" s="196"/>
      <c r="N5308" s="216">
        <f t="shared" si="386"/>
        <v>0</v>
      </c>
      <c r="O5308" s="216">
        <f t="shared" si="387"/>
        <v>0</v>
      </c>
      <c r="P5308" s="216">
        <f t="shared" si="388"/>
        <v>0</v>
      </c>
      <c r="Q5308" s="335">
        <f t="shared" si="389"/>
        <v>0</v>
      </c>
      <c r="R5308" s="234"/>
    </row>
    <row r="5309" spans="2:18" x14ac:dyDescent="0.25">
      <c r="B5309" s="232">
        <f>ROW()-5</f>
        <v>5304</v>
      </c>
      <c r="C5309" s="406">
        <v>45593</v>
      </c>
      <c r="D5309" s="195" t="s">
        <v>474</v>
      </c>
      <c r="E5309" s="196" t="str">
        <f t="shared" si="381"/>
        <v>کامیون کمپرسی</v>
      </c>
      <c r="F5309" s="196" t="str">
        <f t="shared" si="382"/>
        <v>رمضانی مقدم</v>
      </c>
      <c r="G5309" s="196" t="str">
        <f t="shared" si="383"/>
        <v>تک</v>
      </c>
      <c r="H5309" s="196">
        <f t="shared" si="384"/>
        <v>4.2</v>
      </c>
      <c r="I5309" s="196" t="s">
        <v>215</v>
      </c>
      <c r="J5309" s="196">
        <v>28</v>
      </c>
      <c r="K5309" s="448"/>
      <c r="L5309" s="196"/>
      <c r="M5309" s="196"/>
      <c r="N5309" s="216">
        <f t="shared" si="386"/>
        <v>0</v>
      </c>
      <c r="O5309" s="216">
        <f t="shared" si="387"/>
        <v>135.24</v>
      </c>
      <c r="P5309" s="216">
        <f t="shared" si="388"/>
        <v>0</v>
      </c>
      <c r="Q5309" s="335">
        <f t="shared" si="389"/>
        <v>0</v>
      </c>
      <c r="R5309" s="234"/>
    </row>
    <row r="5310" spans="2:18" x14ac:dyDescent="0.25">
      <c r="B5310" s="232">
        <f t="shared" ref="B5310:B5341" si="390">ROW()-5</f>
        <v>5305</v>
      </c>
      <c r="C5310" s="406">
        <v>45593</v>
      </c>
      <c r="D5310" s="278" t="s">
        <v>475</v>
      </c>
      <c r="E5310" s="196" t="str">
        <f t="shared" si="381"/>
        <v>کامیون کمپرسی</v>
      </c>
      <c r="F5310" s="196" t="str">
        <f t="shared" si="382"/>
        <v>رمضانی مقدم</v>
      </c>
      <c r="G5310" s="196" t="str">
        <f t="shared" si="383"/>
        <v>تک</v>
      </c>
      <c r="H5310" s="196">
        <f t="shared" si="384"/>
        <v>4.2</v>
      </c>
      <c r="I5310" s="196" t="s">
        <v>215</v>
      </c>
      <c r="J5310" s="196">
        <v>28</v>
      </c>
      <c r="K5310" s="448"/>
      <c r="L5310" s="196"/>
      <c r="M5310" s="196"/>
      <c r="N5310" s="216">
        <f t="shared" si="386"/>
        <v>0</v>
      </c>
      <c r="O5310" s="216">
        <f t="shared" si="387"/>
        <v>135.24</v>
      </c>
      <c r="P5310" s="216">
        <f t="shared" si="388"/>
        <v>0</v>
      </c>
      <c r="Q5310" s="335">
        <f t="shared" si="389"/>
        <v>0</v>
      </c>
      <c r="R5310" s="234"/>
    </row>
    <row r="5311" spans="2:18" x14ac:dyDescent="0.25">
      <c r="B5311" s="232">
        <f t="shared" si="390"/>
        <v>5306</v>
      </c>
      <c r="C5311" s="406">
        <v>45593</v>
      </c>
      <c r="D5311" s="195" t="s">
        <v>476</v>
      </c>
      <c r="E5311" s="196" t="str">
        <f t="shared" si="381"/>
        <v>کامیون کمپرسی</v>
      </c>
      <c r="F5311" s="196" t="str">
        <f t="shared" si="382"/>
        <v>رمضانی مقدم</v>
      </c>
      <c r="G5311" s="196" t="str">
        <f t="shared" si="383"/>
        <v>تک</v>
      </c>
      <c r="H5311" s="196">
        <f t="shared" si="384"/>
        <v>4.2</v>
      </c>
      <c r="I5311" s="196" t="s">
        <v>215</v>
      </c>
      <c r="J5311" s="196">
        <v>22</v>
      </c>
      <c r="K5311" s="448"/>
      <c r="L5311" s="196"/>
      <c r="M5311" s="196"/>
      <c r="N5311" s="216">
        <f t="shared" si="386"/>
        <v>0</v>
      </c>
      <c r="O5311" s="216">
        <f t="shared" si="387"/>
        <v>106.26</v>
      </c>
      <c r="P5311" s="216">
        <f t="shared" si="388"/>
        <v>0</v>
      </c>
      <c r="Q5311" s="335">
        <f t="shared" si="389"/>
        <v>0</v>
      </c>
      <c r="R5311" s="234"/>
    </row>
    <row r="5312" spans="2:18" x14ac:dyDescent="0.25">
      <c r="B5312" s="232">
        <f t="shared" si="390"/>
        <v>5307</v>
      </c>
      <c r="C5312" s="406">
        <v>45593</v>
      </c>
      <c r="D5312" s="278" t="s">
        <v>477</v>
      </c>
      <c r="E5312" s="196" t="str">
        <f t="shared" si="381"/>
        <v>کامیون کمپرسی</v>
      </c>
      <c r="F5312" s="196" t="str">
        <f t="shared" si="382"/>
        <v>رمضانی مقدم</v>
      </c>
      <c r="G5312" s="196" t="str">
        <f t="shared" si="383"/>
        <v>تک</v>
      </c>
      <c r="H5312" s="196">
        <f t="shared" si="384"/>
        <v>4.2</v>
      </c>
      <c r="I5312" s="196"/>
      <c r="J5312" s="196"/>
      <c r="K5312" s="448"/>
      <c r="L5312" s="196"/>
      <c r="M5312" s="196"/>
      <c r="N5312" s="216">
        <f t="shared" si="386"/>
        <v>0</v>
      </c>
      <c r="O5312" s="216">
        <f t="shared" si="387"/>
        <v>0</v>
      </c>
      <c r="P5312" s="216">
        <f t="shared" si="388"/>
        <v>0</v>
      </c>
      <c r="Q5312" s="335">
        <f t="shared" si="389"/>
        <v>0</v>
      </c>
      <c r="R5312" s="234"/>
    </row>
    <row r="5313" spans="2:18" x14ac:dyDescent="0.25">
      <c r="B5313" s="232">
        <f t="shared" si="390"/>
        <v>5308</v>
      </c>
      <c r="C5313" s="406">
        <v>45593</v>
      </c>
      <c r="D5313" s="195" t="s">
        <v>116</v>
      </c>
      <c r="E5313" s="196" t="str">
        <f t="shared" si="381"/>
        <v>کامیون کمپرسی</v>
      </c>
      <c r="F5313" s="196" t="str">
        <f t="shared" si="382"/>
        <v>شرکتی</v>
      </c>
      <c r="G5313" s="196" t="str">
        <f t="shared" si="383"/>
        <v>جفت</v>
      </c>
      <c r="H5313" s="196">
        <f t="shared" si="384"/>
        <v>6.65</v>
      </c>
      <c r="I5313" s="196" t="s">
        <v>215</v>
      </c>
      <c r="J5313" s="196">
        <v>12</v>
      </c>
      <c r="K5313" s="448"/>
      <c r="L5313" s="196"/>
      <c r="M5313" s="196"/>
      <c r="N5313" s="216">
        <f t="shared" si="386"/>
        <v>0</v>
      </c>
      <c r="O5313" s="216">
        <f t="shared" si="387"/>
        <v>91.77000000000001</v>
      </c>
      <c r="P5313" s="216">
        <f t="shared" si="388"/>
        <v>0</v>
      </c>
      <c r="Q5313" s="335">
        <f t="shared" si="389"/>
        <v>0</v>
      </c>
      <c r="R5313" s="234"/>
    </row>
    <row r="5314" spans="2:18" x14ac:dyDescent="0.25">
      <c r="B5314" s="232">
        <f t="shared" si="390"/>
        <v>5309</v>
      </c>
      <c r="C5314" s="406">
        <v>45593</v>
      </c>
      <c r="D5314" s="195" t="s">
        <v>116</v>
      </c>
      <c r="E5314" s="196" t="str">
        <f t="shared" si="381"/>
        <v>کامیون کمپرسی</v>
      </c>
      <c r="F5314" s="196" t="str">
        <f t="shared" si="382"/>
        <v>شرکتی</v>
      </c>
      <c r="G5314" s="196" t="str">
        <f t="shared" si="383"/>
        <v>جفت</v>
      </c>
      <c r="H5314" s="196">
        <f t="shared" si="384"/>
        <v>6.65</v>
      </c>
      <c r="I5314" s="196" t="s">
        <v>215</v>
      </c>
      <c r="J5314" s="196">
        <v>14</v>
      </c>
      <c r="K5314" s="448"/>
      <c r="L5314" s="196"/>
      <c r="M5314" s="196"/>
      <c r="N5314" s="216">
        <f t="shared" si="386"/>
        <v>0</v>
      </c>
      <c r="O5314" s="216">
        <f t="shared" si="387"/>
        <v>107.065</v>
      </c>
      <c r="P5314" s="216">
        <f t="shared" si="388"/>
        <v>0</v>
      </c>
      <c r="Q5314" s="335">
        <f t="shared" si="389"/>
        <v>0</v>
      </c>
      <c r="R5314" s="234"/>
    </row>
    <row r="5315" spans="2:18" x14ac:dyDescent="0.25">
      <c r="B5315" s="232">
        <f t="shared" si="390"/>
        <v>5310</v>
      </c>
      <c r="C5315" s="406">
        <v>45593</v>
      </c>
      <c r="D5315" s="195" t="s">
        <v>91</v>
      </c>
      <c r="E5315" s="196" t="str">
        <f t="shared" si="381"/>
        <v>کامیون کمپرسی</v>
      </c>
      <c r="F5315" s="196" t="str">
        <f t="shared" si="382"/>
        <v>شرکتی</v>
      </c>
      <c r="G5315" s="196" t="str">
        <f t="shared" si="383"/>
        <v>جفت</v>
      </c>
      <c r="H5315" s="196">
        <f t="shared" si="384"/>
        <v>6.65</v>
      </c>
      <c r="I5315" s="196"/>
      <c r="J5315" s="196">
        <v>0</v>
      </c>
      <c r="K5315" s="195"/>
      <c r="L5315" s="196"/>
      <c r="M5315" s="196"/>
      <c r="N5315" s="216">
        <f t="shared" si="386"/>
        <v>0</v>
      </c>
      <c r="O5315" s="216">
        <f t="shared" si="387"/>
        <v>0</v>
      </c>
      <c r="P5315" s="216">
        <f t="shared" si="388"/>
        <v>0</v>
      </c>
      <c r="Q5315" s="335">
        <f t="shared" si="389"/>
        <v>0</v>
      </c>
      <c r="R5315" s="234" t="s">
        <v>565</v>
      </c>
    </row>
    <row r="5316" spans="2:18" x14ac:dyDescent="0.25">
      <c r="B5316" s="232">
        <f t="shared" si="390"/>
        <v>5311</v>
      </c>
      <c r="C5316" s="406">
        <v>45593</v>
      </c>
      <c r="D5316" s="278" t="s">
        <v>94</v>
      </c>
      <c r="E5316" s="196" t="str">
        <f t="shared" si="381"/>
        <v>کامیون کمپرسی</v>
      </c>
      <c r="F5316" s="196" t="str">
        <f t="shared" si="382"/>
        <v>شرکتی</v>
      </c>
      <c r="G5316" s="196" t="str">
        <f t="shared" si="383"/>
        <v>جفت</v>
      </c>
      <c r="H5316" s="196">
        <f t="shared" si="384"/>
        <v>6.65</v>
      </c>
      <c r="I5316" s="196" t="s">
        <v>284</v>
      </c>
      <c r="J5316" s="196">
        <v>29</v>
      </c>
      <c r="K5316" s="448">
        <v>712565</v>
      </c>
      <c r="L5316" s="196"/>
      <c r="M5316" s="196" t="s">
        <v>533</v>
      </c>
      <c r="N5316" s="216">
        <f t="shared" si="386"/>
        <v>0</v>
      </c>
      <c r="O5316" s="216">
        <f t="shared" si="387"/>
        <v>0</v>
      </c>
      <c r="P5316" s="216">
        <f t="shared" si="388"/>
        <v>0</v>
      </c>
      <c r="Q5316" s="335">
        <f t="shared" si="389"/>
        <v>0</v>
      </c>
      <c r="R5316" s="234"/>
    </row>
    <row r="5317" spans="2:18" x14ac:dyDescent="0.25">
      <c r="B5317" s="232">
        <f t="shared" si="390"/>
        <v>5312</v>
      </c>
      <c r="C5317" s="406">
        <v>45593</v>
      </c>
      <c r="D5317" s="278" t="s">
        <v>154</v>
      </c>
      <c r="E5317" s="196" t="str">
        <f t="shared" si="381"/>
        <v>کامیون کمپرسی</v>
      </c>
      <c r="F5317" s="196" t="str">
        <f t="shared" si="382"/>
        <v>صداقت</v>
      </c>
      <c r="G5317" s="196" t="str">
        <f t="shared" si="383"/>
        <v>تک</v>
      </c>
      <c r="H5317" s="196">
        <f t="shared" si="384"/>
        <v>4.1500000000000004</v>
      </c>
      <c r="I5317" s="196" t="s">
        <v>215</v>
      </c>
      <c r="J5317" s="196">
        <v>40</v>
      </c>
      <c r="K5317" s="448"/>
      <c r="L5317" s="196"/>
      <c r="M5317" s="196"/>
      <c r="N5317" s="216">
        <f t="shared" si="386"/>
        <v>0</v>
      </c>
      <c r="O5317" s="216">
        <f t="shared" si="387"/>
        <v>190.89999999999998</v>
      </c>
      <c r="P5317" s="216">
        <f t="shared" si="388"/>
        <v>0</v>
      </c>
      <c r="Q5317" s="335">
        <f t="shared" si="389"/>
        <v>0</v>
      </c>
      <c r="R5317" s="234"/>
    </row>
    <row r="5318" spans="2:18" x14ac:dyDescent="0.25">
      <c r="B5318" s="232">
        <f t="shared" si="390"/>
        <v>5313</v>
      </c>
      <c r="C5318" s="406">
        <v>45593</v>
      </c>
      <c r="D5318" s="278" t="s">
        <v>563</v>
      </c>
      <c r="E5318" s="196" t="str">
        <f t="shared" si="381"/>
        <v>کامیون کمپرسی</v>
      </c>
      <c r="F5318" s="196" t="str">
        <f t="shared" si="382"/>
        <v>صداقت</v>
      </c>
      <c r="G5318" s="196" t="str">
        <f t="shared" si="383"/>
        <v>تک</v>
      </c>
      <c r="H5318" s="196">
        <f t="shared" si="384"/>
        <v>4.1500000000000004</v>
      </c>
      <c r="I5318" s="196" t="s">
        <v>215</v>
      </c>
      <c r="J5318" s="196">
        <v>40</v>
      </c>
      <c r="K5318" s="448"/>
      <c r="L5318" s="196"/>
      <c r="M5318" s="196"/>
      <c r="N5318" s="216">
        <f t="shared" si="386"/>
        <v>0</v>
      </c>
      <c r="O5318" s="216">
        <f t="shared" si="387"/>
        <v>190.89999999999998</v>
      </c>
      <c r="P5318" s="216">
        <f t="shared" si="388"/>
        <v>0</v>
      </c>
      <c r="Q5318" s="335">
        <f t="shared" si="389"/>
        <v>0</v>
      </c>
      <c r="R5318" s="234"/>
    </row>
    <row r="5319" spans="2:18" x14ac:dyDescent="0.25">
      <c r="B5319" s="232">
        <f t="shared" si="390"/>
        <v>5314</v>
      </c>
      <c r="C5319" s="406">
        <v>45593</v>
      </c>
      <c r="D5319" s="278" t="s">
        <v>426</v>
      </c>
      <c r="E5319" s="196" t="str">
        <f t="shared" si="381"/>
        <v>تانکر آب</v>
      </c>
      <c r="F5319" s="196" t="str">
        <f t="shared" si="382"/>
        <v>جواد رضاپور</v>
      </c>
      <c r="G5319" s="196" t="str">
        <f t="shared" si="383"/>
        <v>تانکر آب</v>
      </c>
      <c r="H5319" s="196">
        <f t="shared" si="384"/>
        <v>10</v>
      </c>
      <c r="I5319" s="196" t="s">
        <v>66</v>
      </c>
      <c r="J5319" s="196">
        <v>1</v>
      </c>
      <c r="K5319" s="448"/>
      <c r="L5319" s="196"/>
      <c r="M5319" s="196"/>
      <c r="N5319" s="216">
        <f t="shared" si="386"/>
        <v>0</v>
      </c>
      <c r="O5319" s="216">
        <f t="shared" si="387"/>
        <v>0</v>
      </c>
      <c r="P5319" s="216">
        <f t="shared" si="388"/>
        <v>10</v>
      </c>
      <c r="Q5319" s="335">
        <f t="shared" si="389"/>
        <v>0</v>
      </c>
      <c r="R5319" s="234"/>
    </row>
    <row r="5320" spans="2:18" x14ac:dyDescent="0.25">
      <c r="B5320" s="232">
        <f t="shared" si="390"/>
        <v>5315</v>
      </c>
      <c r="C5320" s="406">
        <v>45593</v>
      </c>
      <c r="D5320" s="195" t="s">
        <v>277</v>
      </c>
      <c r="E5320" s="196" t="str">
        <f t="shared" si="381"/>
        <v>کمپرسی جفت</v>
      </c>
      <c r="F5320" s="196" t="str">
        <f t="shared" si="382"/>
        <v>محمدپور</v>
      </c>
      <c r="G5320" s="196" t="str">
        <f t="shared" si="383"/>
        <v>جفت</v>
      </c>
      <c r="H5320" s="196">
        <f t="shared" si="384"/>
        <v>7</v>
      </c>
      <c r="I5320" s="196" t="s">
        <v>214</v>
      </c>
      <c r="J5320" s="196">
        <v>29</v>
      </c>
      <c r="K5320" s="448"/>
      <c r="L5320" s="196"/>
      <c r="M5320" s="196"/>
      <c r="N5320" s="216">
        <f t="shared" si="386"/>
        <v>203</v>
      </c>
      <c r="O5320" s="216">
        <f t="shared" si="387"/>
        <v>0</v>
      </c>
      <c r="P5320" s="216">
        <f t="shared" si="388"/>
        <v>0</v>
      </c>
      <c r="Q5320" s="335">
        <f t="shared" si="389"/>
        <v>0</v>
      </c>
      <c r="R5320" s="234"/>
    </row>
    <row r="5321" spans="2:18" x14ac:dyDescent="0.25">
      <c r="B5321" s="232">
        <f t="shared" si="390"/>
        <v>5316</v>
      </c>
      <c r="C5321" s="406">
        <v>45593</v>
      </c>
      <c r="D5321" s="278" t="s">
        <v>261</v>
      </c>
      <c r="E5321" s="196" t="str">
        <f t="shared" si="381"/>
        <v>کمپرسی تک</v>
      </c>
      <c r="F5321" s="196" t="str">
        <f t="shared" si="382"/>
        <v>محمدپور</v>
      </c>
      <c r="G5321" s="196" t="str">
        <f t="shared" si="383"/>
        <v>تک</v>
      </c>
      <c r="H5321" s="196">
        <f t="shared" si="384"/>
        <v>5</v>
      </c>
      <c r="I5321" s="196"/>
      <c r="J5321" s="196">
        <v>0</v>
      </c>
      <c r="K5321" s="448"/>
      <c r="L5321" s="196"/>
      <c r="M5321" s="196"/>
      <c r="N5321" s="216">
        <f t="shared" si="386"/>
        <v>0</v>
      </c>
      <c r="O5321" s="216">
        <f t="shared" si="387"/>
        <v>0</v>
      </c>
      <c r="P5321" s="216">
        <f t="shared" si="388"/>
        <v>0</v>
      </c>
      <c r="Q5321" s="335">
        <f t="shared" si="389"/>
        <v>0</v>
      </c>
      <c r="R5321" s="234"/>
    </row>
    <row r="5322" spans="2:18" x14ac:dyDescent="0.25">
      <c r="B5322" s="232">
        <f t="shared" si="390"/>
        <v>5317</v>
      </c>
      <c r="C5322" s="406">
        <v>45593</v>
      </c>
      <c r="D5322" s="195" t="s">
        <v>254</v>
      </c>
      <c r="E5322" s="196" t="str">
        <f t="shared" si="381"/>
        <v>تانکر آب</v>
      </c>
      <c r="F5322" s="196" t="str">
        <f t="shared" si="382"/>
        <v>محمدپور</v>
      </c>
      <c r="G5322" s="196" t="str">
        <f t="shared" si="383"/>
        <v>تانکر آب</v>
      </c>
      <c r="H5322" s="196">
        <f t="shared" si="384"/>
        <v>10</v>
      </c>
      <c r="I5322" s="196"/>
      <c r="J5322" s="196">
        <v>0</v>
      </c>
      <c r="K5322" s="448"/>
      <c r="L5322" s="196"/>
      <c r="M5322" s="196"/>
      <c r="N5322" s="216">
        <f t="shared" si="386"/>
        <v>0</v>
      </c>
      <c r="O5322" s="216">
        <f t="shared" si="387"/>
        <v>0</v>
      </c>
      <c r="P5322" s="216">
        <f t="shared" si="388"/>
        <v>0</v>
      </c>
      <c r="Q5322" s="335">
        <f t="shared" si="389"/>
        <v>0</v>
      </c>
      <c r="R5322" s="234"/>
    </row>
    <row r="5323" spans="2:18" x14ac:dyDescent="0.25">
      <c r="B5323" s="232">
        <f t="shared" si="390"/>
        <v>5318</v>
      </c>
      <c r="C5323" s="406">
        <v>45593</v>
      </c>
      <c r="D5323" s="278" t="s">
        <v>352</v>
      </c>
      <c r="E5323" s="196" t="str">
        <f t="shared" si="381"/>
        <v>کمپرسی جفت</v>
      </c>
      <c r="F5323" s="196" t="str">
        <f t="shared" si="382"/>
        <v>محمدپور</v>
      </c>
      <c r="G5323" s="196" t="str">
        <f t="shared" si="383"/>
        <v>جفت</v>
      </c>
      <c r="H5323" s="196">
        <f t="shared" si="384"/>
        <v>7</v>
      </c>
      <c r="I5323" s="196"/>
      <c r="J5323" s="196">
        <v>0</v>
      </c>
      <c r="K5323" s="448"/>
      <c r="L5323" s="196"/>
      <c r="M5323" s="196"/>
      <c r="N5323" s="216">
        <f t="shared" si="386"/>
        <v>0</v>
      </c>
      <c r="O5323" s="216">
        <f t="shared" si="387"/>
        <v>0</v>
      </c>
      <c r="P5323" s="216">
        <f t="shared" si="388"/>
        <v>0</v>
      </c>
      <c r="Q5323" s="335">
        <f t="shared" si="389"/>
        <v>0</v>
      </c>
      <c r="R5323" s="234"/>
    </row>
    <row r="5324" spans="2:18" x14ac:dyDescent="0.25">
      <c r="B5324" s="232">
        <f t="shared" si="390"/>
        <v>5319</v>
      </c>
      <c r="C5324" s="406">
        <v>45593</v>
      </c>
      <c r="D5324" s="195" t="s">
        <v>175</v>
      </c>
      <c r="E5324" s="196" t="str">
        <f t="shared" si="381"/>
        <v>کمپرسی جفت</v>
      </c>
      <c r="F5324" s="196" t="str">
        <f t="shared" si="382"/>
        <v>محمدپور</v>
      </c>
      <c r="G5324" s="196" t="str">
        <f t="shared" si="383"/>
        <v>جفت</v>
      </c>
      <c r="H5324" s="196">
        <f t="shared" si="384"/>
        <v>7</v>
      </c>
      <c r="I5324" s="196" t="s">
        <v>214</v>
      </c>
      <c r="J5324" s="196">
        <v>19</v>
      </c>
      <c r="K5324" s="448"/>
      <c r="L5324" s="196"/>
      <c r="M5324" s="196"/>
      <c r="N5324" s="216">
        <f t="shared" si="386"/>
        <v>133</v>
      </c>
      <c r="O5324" s="216">
        <f t="shared" si="387"/>
        <v>0</v>
      </c>
      <c r="P5324" s="216">
        <f t="shared" si="388"/>
        <v>0</v>
      </c>
      <c r="Q5324" s="335">
        <f t="shared" si="389"/>
        <v>0</v>
      </c>
      <c r="R5324" s="234"/>
    </row>
    <row r="5325" spans="2:18" x14ac:dyDescent="0.25">
      <c r="B5325" s="232">
        <f t="shared" si="390"/>
        <v>5320</v>
      </c>
      <c r="C5325" s="406">
        <v>45593</v>
      </c>
      <c r="D5325" s="278" t="s">
        <v>171</v>
      </c>
      <c r="E5325" s="196" t="str">
        <f t="shared" si="381"/>
        <v>تانکر آب</v>
      </c>
      <c r="F5325" s="196" t="str">
        <f t="shared" si="382"/>
        <v>محمدپور</v>
      </c>
      <c r="G5325" s="196" t="str">
        <f t="shared" si="383"/>
        <v>تانکر آب</v>
      </c>
      <c r="H5325" s="196">
        <f t="shared" si="384"/>
        <v>11.2</v>
      </c>
      <c r="I5325" s="196"/>
      <c r="J5325" s="196">
        <v>0</v>
      </c>
      <c r="K5325" s="448"/>
      <c r="L5325" s="196"/>
      <c r="M5325" s="196"/>
      <c r="N5325" s="216">
        <f t="shared" si="386"/>
        <v>0</v>
      </c>
      <c r="O5325" s="216">
        <f t="shared" si="387"/>
        <v>0</v>
      </c>
      <c r="P5325" s="216">
        <f t="shared" si="388"/>
        <v>0</v>
      </c>
      <c r="Q5325" s="335">
        <f t="shared" si="389"/>
        <v>0</v>
      </c>
      <c r="R5325" s="234"/>
    </row>
    <row r="5326" spans="2:18" x14ac:dyDescent="0.25">
      <c r="B5326" s="232">
        <f t="shared" si="390"/>
        <v>5321</v>
      </c>
      <c r="C5326" s="406">
        <v>45593</v>
      </c>
      <c r="D5326" s="278" t="s">
        <v>148</v>
      </c>
      <c r="E5326" s="196" t="str">
        <f t="shared" si="381"/>
        <v>کامیون کمپرسی</v>
      </c>
      <c r="F5326" s="196" t="str">
        <f t="shared" si="382"/>
        <v>میرزایی</v>
      </c>
      <c r="G5326" s="196" t="str">
        <f t="shared" si="383"/>
        <v>تک</v>
      </c>
      <c r="H5326" s="196">
        <f t="shared" si="384"/>
        <v>4.1500000000000004</v>
      </c>
      <c r="I5326" s="196" t="s">
        <v>215</v>
      </c>
      <c r="J5326" s="196">
        <v>23</v>
      </c>
      <c r="K5326" s="448"/>
      <c r="L5326" s="196"/>
      <c r="M5326" s="196"/>
      <c r="N5326" s="216">
        <f t="shared" si="386"/>
        <v>0</v>
      </c>
      <c r="O5326" s="216">
        <f t="shared" si="387"/>
        <v>109.7675</v>
      </c>
      <c r="P5326" s="216">
        <f t="shared" si="388"/>
        <v>0</v>
      </c>
      <c r="Q5326" s="335">
        <f t="shared" si="389"/>
        <v>0</v>
      </c>
      <c r="R5326" s="234"/>
    </row>
    <row r="5327" spans="2:18" x14ac:dyDescent="0.25">
      <c r="B5327" s="232">
        <f t="shared" si="390"/>
        <v>5322</v>
      </c>
      <c r="C5327" s="406">
        <v>45593</v>
      </c>
      <c r="D5327" s="195" t="s">
        <v>150</v>
      </c>
      <c r="E5327" s="196" t="str">
        <f t="shared" si="381"/>
        <v>کامیون کمپرسی</v>
      </c>
      <c r="F5327" s="196" t="str">
        <f t="shared" si="382"/>
        <v>میرزایی</v>
      </c>
      <c r="G5327" s="196" t="str">
        <f t="shared" si="383"/>
        <v>تک</v>
      </c>
      <c r="H5327" s="196">
        <f t="shared" si="384"/>
        <v>4.1500000000000004</v>
      </c>
      <c r="I5327" s="196" t="s">
        <v>215</v>
      </c>
      <c r="J5327" s="196">
        <v>30</v>
      </c>
      <c r="K5327" s="448"/>
      <c r="L5327" s="196"/>
      <c r="M5327" s="196"/>
      <c r="N5327" s="216">
        <f t="shared" si="386"/>
        <v>0</v>
      </c>
      <c r="O5327" s="216">
        <f t="shared" si="387"/>
        <v>143.17500000000001</v>
      </c>
      <c r="P5327" s="216">
        <f t="shared" si="388"/>
        <v>0</v>
      </c>
      <c r="Q5327" s="335">
        <f t="shared" si="389"/>
        <v>0</v>
      </c>
      <c r="R5327" s="234"/>
    </row>
    <row r="5328" spans="2:18" x14ac:dyDescent="0.25">
      <c r="B5328" s="232">
        <f t="shared" si="390"/>
        <v>5323</v>
      </c>
      <c r="C5328" s="406">
        <v>45593</v>
      </c>
      <c r="D5328" s="195" t="s">
        <v>177</v>
      </c>
      <c r="E5328" s="196" t="str">
        <f t="shared" si="381"/>
        <v>تانکر آب</v>
      </c>
      <c r="F5328" s="196" t="str">
        <f t="shared" si="382"/>
        <v>گلپایگانی</v>
      </c>
      <c r="G5328" s="196" t="str">
        <f t="shared" si="383"/>
        <v>تانکر آب</v>
      </c>
      <c r="H5328" s="196">
        <f t="shared" si="384"/>
        <v>11.6</v>
      </c>
      <c r="I5328" s="196"/>
      <c r="J5328" s="196">
        <v>0</v>
      </c>
      <c r="K5328" s="448"/>
      <c r="L5328" s="196"/>
      <c r="M5328" s="196"/>
      <c r="N5328" s="216">
        <f t="shared" si="386"/>
        <v>0</v>
      </c>
      <c r="O5328" s="216">
        <f t="shared" si="387"/>
        <v>0</v>
      </c>
      <c r="P5328" s="216">
        <f t="shared" si="388"/>
        <v>0</v>
      </c>
      <c r="Q5328" s="335">
        <f t="shared" si="389"/>
        <v>0</v>
      </c>
      <c r="R5328" s="234"/>
    </row>
    <row r="5329" spans="2:18" x14ac:dyDescent="0.25">
      <c r="B5329" s="232">
        <f t="shared" si="390"/>
        <v>5324</v>
      </c>
      <c r="C5329" s="406">
        <v>45593</v>
      </c>
      <c r="D5329" s="278" t="s">
        <v>139</v>
      </c>
      <c r="E5329" s="196" t="str">
        <f t="shared" si="381"/>
        <v>کامیون کمپرسی</v>
      </c>
      <c r="F5329" s="196" t="str">
        <f t="shared" si="382"/>
        <v>انصاری</v>
      </c>
      <c r="G5329" s="196" t="str">
        <f t="shared" si="383"/>
        <v>جفت</v>
      </c>
      <c r="H5329" s="196">
        <f t="shared" si="384"/>
        <v>7</v>
      </c>
      <c r="I5329" s="196" t="s">
        <v>214</v>
      </c>
      <c r="J5329" s="196">
        <v>41</v>
      </c>
      <c r="K5329" s="448"/>
      <c r="L5329" s="196"/>
      <c r="M5329" s="196"/>
      <c r="N5329" s="216">
        <f t="shared" si="386"/>
        <v>287</v>
      </c>
      <c r="O5329" s="216">
        <f t="shared" si="387"/>
        <v>0</v>
      </c>
      <c r="P5329" s="216">
        <f t="shared" si="388"/>
        <v>0</v>
      </c>
      <c r="Q5329" s="335">
        <f t="shared" si="389"/>
        <v>0</v>
      </c>
      <c r="R5329" s="234"/>
    </row>
    <row r="5330" spans="2:18" x14ac:dyDescent="0.25">
      <c r="B5330" s="232">
        <f t="shared" si="390"/>
        <v>5325</v>
      </c>
      <c r="C5330" s="406">
        <v>45593</v>
      </c>
      <c r="D5330" s="195" t="s">
        <v>140</v>
      </c>
      <c r="E5330" s="196" t="str">
        <f t="shared" si="381"/>
        <v>کامیون کمپرسی</v>
      </c>
      <c r="F5330" s="196" t="str">
        <f t="shared" si="382"/>
        <v>انصاری</v>
      </c>
      <c r="G5330" s="196" t="str">
        <f t="shared" si="383"/>
        <v>جفت</v>
      </c>
      <c r="H5330" s="196">
        <f t="shared" si="384"/>
        <v>7</v>
      </c>
      <c r="I5330" s="196" t="s">
        <v>214</v>
      </c>
      <c r="J5330" s="196">
        <v>41</v>
      </c>
      <c r="K5330" s="448"/>
      <c r="L5330" s="196"/>
      <c r="M5330" s="196"/>
      <c r="N5330" s="216">
        <f t="shared" si="386"/>
        <v>287</v>
      </c>
      <c r="O5330" s="216">
        <f t="shared" si="387"/>
        <v>0</v>
      </c>
      <c r="P5330" s="216">
        <f t="shared" si="388"/>
        <v>0</v>
      </c>
      <c r="Q5330" s="335">
        <f t="shared" si="389"/>
        <v>0</v>
      </c>
      <c r="R5330" s="234"/>
    </row>
    <row r="5331" spans="2:18" x14ac:dyDescent="0.25">
      <c r="B5331" s="232">
        <f t="shared" si="390"/>
        <v>5326</v>
      </c>
      <c r="C5331" s="406">
        <v>45593</v>
      </c>
      <c r="D5331" s="278" t="s">
        <v>141</v>
      </c>
      <c r="E5331" s="196" t="str">
        <f t="shared" si="381"/>
        <v>کامیون کمپرسی</v>
      </c>
      <c r="F5331" s="196" t="str">
        <f t="shared" si="382"/>
        <v>انصاری</v>
      </c>
      <c r="G5331" s="196" t="str">
        <f t="shared" si="383"/>
        <v>جفت</v>
      </c>
      <c r="H5331" s="196">
        <f t="shared" si="384"/>
        <v>7</v>
      </c>
      <c r="I5331" s="196"/>
      <c r="J5331" s="196">
        <v>0</v>
      </c>
      <c r="K5331" s="448"/>
      <c r="L5331" s="196"/>
      <c r="M5331" s="196"/>
      <c r="N5331" s="216">
        <f t="shared" si="386"/>
        <v>0</v>
      </c>
      <c r="O5331" s="216">
        <f t="shared" si="387"/>
        <v>0</v>
      </c>
      <c r="P5331" s="216">
        <f t="shared" si="388"/>
        <v>0</v>
      </c>
      <c r="Q5331" s="335">
        <f t="shared" si="389"/>
        <v>0</v>
      </c>
      <c r="R5331" s="234"/>
    </row>
    <row r="5332" spans="2:18" x14ac:dyDescent="0.25">
      <c r="B5332" s="232">
        <f t="shared" si="390"/>
        <v>5327</v>
      </c>
      <c r="C5332" s="406">
        <v>45593</v>
      </c>
      <c r="D5332" s="195" t="s">
        <v>252</v>
      </c>
      <c r="E5332" s="196" t="str">
        <f t="shared" si="381"/>
        <v>کامیون کمپرسی</v>
      </c>
      <c r="F5332" s="196" t="str">
        <f t="shared" si="382"/>
        <v>انصاری</v>
      </c>
      <c r="G5332" s="196" t="str">
        <f t="shared" si="383"/>
        <v>جفت</v>
      </c>
      <c r="H5332" s="196">
        <f t="shared" si="384"/>
        <v>7</v>
      </c>
      <c r="I5332" s="196" t="s">
        <v>214</v>
      </c>
      <c r="J5332" s="196">
        <v>41</v>
      </c>
      <c r="K5332" s="448"/>
      <c r="L5332" s="196"/>
      <c r="M5332" s="196"/>
      <c r="N5332" s="216">
        <f t="shared" si="386"/>
        <v>287</v>
      </c>
      <c r="O5332" s="216">
        <f t="shared" si="387"/>
        <v>0</v>
      </c>
      <c r="P5332" s="216">
        <f t="shared" si="388"/>
        <v>0</v>
      </c>
      <c r="Q5332" s="335">
        <f t="shared" si="389"/>
        <v>0</v>
      </c>
      <c r="R5332" s="234"/>
    </row>
    <row r="5333" spans="2:18" x14ac:dyDescent="0.25">
      <c r="B5333" s="232">
        <f t="shared" si="390"/>
        <v>5328</v>
      </c>
      <c r="C5333" s="406">
        <v>45593</v>
      </c>
      <c r="D5333" s="278" t="s">
        <v>259</v>
      </c>
      <c r="E5333" s="196" t="str">
        <f t="shared" ref="E5333:E5396" si="391">IFERROR(VLOOKUP(D5333,S:W,2,FALSE),"")</f>
        <v>کامیون کمپرسی</v>
      </c>
      <c r="F5333" s="196" t="str">
        <f t="shared" ref="F5333:F5396" si="392">IFERROR(VLOOKUP(D5333,S:W,3,FALSE),"")</f>
        <v>انصاری</v>
      </c>
      <c r="G5333" s="196" t="str">
        <f t="shared" ref="G5333:G5396" si="393">IFERROR(VLOOKUP(D5333,S:W,4,FALSE),"")</f>
        <v>جفت</v>
      </c>
      <c r="H5333" s="196">
        <f t="shared" ref="H5333:H5396" si="394">IFERROR(VLOOKUP(D5333,S:W,5,FALSE),"")</f>
        <v>7</v>
      </c>
      <c r="I5333" s="196" t="s">
        <v>214</v>
      </c>
      <c r="J5333" s="196">
        <v>41</v>
      </c>
      <c r="K5333" s="448"/>
      <c r="L5333" s="196"/>
      <c r="M5333" s="196"/>
      <c r="N5333" s="216">
        <f t="shared" si="386"/>
        <v>287</v>
      </c>
      <c r="O5333" s="216">
        <f t="shared" si="387"/>
        <v>0</v>
      </c>
      <c r="P5333" s="216">
        <f t="shared" si="388"/>
        <v>0</v>
      </c>
      <c r="Q5333" s="335">
        <f t="shared" si="389"/>
        <v>0</v>
      </c>
      <c r="R5333" s="234"/>
    </row>
    <row r="5334" spans="2:18" x14ac:dyDescent="0.25">
      <c r="B5334" s="232">
        <f t="shared" si="390"/>
        <v>5329</v>
      </c>
      <c r="C5334" s="406">
        <v>45593</v>
      </c>
      <c r="D5334" s="195" t="s">
        <v>260</v>
      </c>
      <c r="E5334" s="196" t="str">
        <f t="shared" si="391"/>
        <v>کامیون کمپرسی</v>
      </c>
      <c r="F5334" s="196" t="str">
        <f t="shared" si="392"/>
        <v>انصاری</v>
      </c>
      <c r="G5334" s="196" t="str">
        <f t="shared" si="393"/>
        <v>جفت</v>
      </c>
      <c r="H5334" s="196">
        <f t="shared" si="394"/>
        <v>7</v>
      </c>
      <c r="I5334" s="196" t="s">
        <v>214</v>
      </c>
      <c r="J5334" s="196">
        <v>41</v>
      </c>
      <c r="K5334" s="448"/>
      <c r="L5334" s="196"/>
      <c r="M5334" s="196"/>
      <c r="N5334" s="216">
        <f t="shared" si="386"/>
        <v>287</v>
      </c>
      <c r="O5334" s="216">
        <f t="shared" si="387"/>
        <v>0</v>
      </c>
      <c r="P5334" s="216">
        <f t="shared" si="388"/>
        <v>0</v>
      </c>
      <c r="Q5334" s="335">
        <f t="shared" si="389"/>
        <v>0</v>
      </c>
      <c r="R5334" s="234"/>
    </row>
    <row r="5335" spans="2:18" x14ac:dyDescent="0.25">
      <c r="B5335" s="232">
        <f t="shared" si="390"/>
        <v>5330</v>
      </c>
      <c r="C5335" s="406">
        <v>45593</v>
      </c>
      <c r="D5335" s="278" t="s">
        <v>507</v>
      </c>
      <c r="E5335" s="196" t="str">
        <f t="shared" si="391"/>
        <v>کامیون کمپرسی</v>
      </c>
      <c r="F5335" s="196" t="str">
        <f t="shared" si="392"/>
        <v>شهرکی</v>
      </c>
      <c r="G5335" s="196" t="str">
        <f t="shared" si="393"/>
        <v>تک</v>
      </c>
      <c r="H5335" s="196">
        <f t="shared" si="394"/>
        <v>4.1500000000000004</v>
      </c>
      <c r="I5335" s="196" t="s">
        <v>215</v>
      </c>
      <c r="J5335" s="196">
        <v>35</v>
      </c>
      <c r="K5335" s="448"/>
      <c r="L5335" s="196"/>
      <c r="M5335" s="196"/>
      <c r="N5335" s="216">
        <f t="shared" si="386"/>
        <v>0</v>
      </c>
      <c r="O5335" s="216">
        <f t="shared" si="387"/>
        <v>167.03749999999999</v>
      </c>
      <c r="P5335" s="216">
        <f t="shared" si="388"/>
        <v>0</v>
      </c>
      <c r="Q5335" s="335">
        <f t="shared" si="389"/>
        <v>0</v>
      </c>
      <c r="R5335" s="234"/>
    </row>
    <row r="5336" spans="2:18" x14ac:dyDescent="0.25">
      <c r="B5336" s="232">
        <f t="shared" si="390"/>
        <v>5331</v>
      </c>
      <c r="C5336" s="406">
        <v>45593</v>
      </c>
      <c r="D5336" s="195" t="s">
        <v>379</v>
      </c>
      <c r="E5336" s="196" t="str">
        <f t="shared" si="391"/>
        <v>کمپرسی تک</v>
      </c>
      <c r="F5336" s="196" t="str">
        <f t="shared" si="392"/>
        <v>جواد رضاپور</v>
      </c>
      <c r="G5336" s="196" t="str">
        <f t="shared" si="393"/>
        <v>تک</v>
      </c>
      <c r="H5336" s="196">
        <f t="shared" si="394"/>
        <v>4.1500000000000004</v>
      </c>
      <c r="I5336" s="196" t="s">
        <v>214</v>
      </c>
      <c r="J5336" s="196">
        <v>28</v>
      </c>
      <c r="K5336" s="448"/>
      <c r="L5336" s="196"/>
      <c r="M5336" s="196"/>
      <c r="N5336" s="216">
        <f t="shared" si="386"/>
        <v>116.20000000000002</v>
      </c>
      <c r="O5336" s="216">
        <f t="shared" si="387"/>
        <v>0</v>
      </c>
      <c r="P5336" s="216">
        <f t="shared" si="388"/>
        <v>0</v>
      </c>
      <c r="Q5336" s="335">
        <f t="shared" si="389"/>
        <v>0</v>
      </c>
      <c r="R5336" s="234"/>
    </row>
    <row r="5337" spans="2:18" x14ac:dyDescent="0.25">
      <c r="B5337" s="232">
        <f t="shared" si="390"/>
        <v>5332</v>
      </c>
      <c r="C5337" s="406">
        <v>45593</v>
      </c>
      <c r="D5337" s="278" t="s">
        <v>380</v>
      </c>
      <c r="E5337" s="196" t="str">
        <f t="shared" si="391"/>
        <v>کمپرسی تک</v>
      </c>
      <c r="F5337" s="196" t="str">
        <f t="shared" si="392"/>
        <v>جواد رضاپور</v>
      </c>
      <c r="G5337" s="196" t="str">
        <f t="shared" si="393"/>
        <v>تک</v>
      </c>
      <c r="H5337" s="196">
        <f t="shared" si="394"/>
        <v>4.1500000000000004</v>
      </c>
      <c r="I5337" s="196" t="s">
        <v>214</v>
      </c>
      <c r="J5337" s="196">
        <v>27</v>
      </c>
      <c r="K5337" s="448"/>
      <c r="L5337" s="196"/>
      <c r="M5337" s="196"/>
      <c r="N5337" s="216">
        <f t="shared" si="386"/>
        <v>112.05000000000001</v>
      </c>
      <c r="O5337" s="216">
        <f t="shared" si="387"/>
        <v>0</v>
      </c>
      <c r="P5337" s="216">
        <f t="shared" si="388"/>
        <v>0</v>
      </c>
      <c r="Q5337" s="335">
        <f t="shared" si="389"/>
        <v>0</v>
      </c>
      <c r="R5337" s="234"/>
    </row>
    <row r="5338" spans="2:18" x14ac:dyDescent="0.25">
      <c r="B5338" s="232">
        <f t="shared" si="390"/>
        <v>5333</v>
      </c>
      <c r="C5338" s="406">
        <v>45593</v>
      </c>
      <c r="D5338" s="195" t="s">
        <v>489</v>
      </c>
      <c r="E5338" s="196" t="str">
        <f t="shared" si="391"/>
        <v>کمپرسی تک</v>
      </c>
      <c r="F5338" s="196" t="str">
        <f t="shared" si="392"/>
        <v>جواد رضاپور</v>
      </c>
      <c r="G5338" s="196" t="str">
        <f t="shared" si="393"/>
        <v>تک</v>
      </c>
      <c r="H5338" s="196">
        <f t="shared" si="394"/>
        <v>4.1500000000000004</v>
      </c>
      <c r="I5338" s="196" t="s">
        <v>214</v>
      </c>
      <c r="J5338" s="196">
        <v>27</v>
      </c>
      <c r="K5338" s="448"/>
      <c r="L5338" s="196"/>
      <c r="M5338" s="196"/>
      <c r="N5338" s="216">
        <f t="shared" si="386"/>
        <v>112.05000000000001</v>
      </c>
      <c r="O5338" s="216">
        <f t="shared" si="387"/>
        <v>0</v>
      </c>
      <c r="P5338" s="216">
        <f t="shared" si="388"/>
        <v>0</v>
      </c>
      <c r="Q5338" s="335">
        <f t="shared" si="389"/>
        <v>0</v>
      </c>
      <c r="R5338" s="234"/>
    </row>
    <row r="5339" spans="2:18" x14ac:dyDescent="0.25">
      <c r="B5339" s="232">
        <f t="shared" si="390"/>
        <v>5334</v>
      </c>
      <c r="C5339" s="406">
        <v>45593</v>
      </c>
      <c r="D5339" s="278" t="s">
        <v>96</v>
      </c>
      <c r="E5339" s="196" t="str">
        <f t="shared" si="391"/>
        <v>تانکر آب</v>
      </c>
      <c r="F5339" s="196" t="str">
        <f t="shared" si="392"/>
        <v>شرکتی</v>
      </c>
      <c r="G5339" s="196" t="str">
        <f t="shared" si="393"/>
        <v>تانکر آب</v>
      </c>
      <c r="H5339" s="196">
        <f t="shared" si="394"/>
        <v>11.8</v>
      </c>
      <c r="I5339" s="196" t="s">
        <v>66</v>
      </c>
      <c r="J5339" s="196">
        <v>3</v>
      </c>
      <c r="K5339" s="448"/>
      <c r="L5339" s="196"/>
      <c r="M5339" s="196"/>
      <c r="N5339" s="216">
        <f t="shared" si="386"/>
        <v>0</v>
      </c>
      <c r="O5339" s="216">
        <f t="shared" si="387"/>
        <v>0</v>
      </c>
      <c r="P5339" s="216">
        <f t="shared" si="388"/>
        <v>35.400000000000006</v>
      </c>
      <c r="Q5339" s="335">
        <f t="shared" si="389"/>
        <v>0</v>
      </c>
      <c r="R5339" s="234"/>
    </row>
    <row r="5340" spans="2:18" x14ac:dyDescent="0.25">
      <c r="B5340" s="232">
        <f t="shared" si="390"/>
        <v>5335</v>
      </c>
      <c r="C5340" s="406">
        <v>45593</v>
      </c>
      <c r="D5340" s="195" t="s">
        <v>128</v>
      </c>
      <c r="E5340" s="196" t="str">
        <f t="shared" si="391"/>
        <v>تانکر آب</v>
      </c>
      <c r="F5340" s="196" t="str">
        <f t="shared" si="392"/>
        <v>شرکتی</v>
      </c>
      <c r="G5340" s="196" t="str">
        <f t="shared" si="393"/>
        <v>تانکر آب</v>
      </c>
      <c r="H5340" s="196">
        <f t="shared" si="394"/>
        <v>11.8</v>
      </c>
      <c r="I5340" s="196" t="s">
        <v>66</v>
      </c>
      <c r="J5340" s="196">
        <v>3</v>
      </c>
      <c r="K5340" s="448"/>
      <c r="L5340" s="196"/>
      <c r="M5340" s="196"/>
      <c r="N5340" s="216">
        <f t="shared" si="386"/>
        <v>0</v>
      </c>
      <c r="O5340" s="216">
        <f t="shared" si="387"/>
        <v>0</v>
      </c>
      <c r="P5340" s="216">
        <f t="shared" si="388"/>
        <v>35.400000000000006</v>
      </c>
      <c r="Q5340" s="335">
        <f t="shared" si="389"/>
        <v>0</v>
      </c>
      <c r="R5340" s="234"/>
    </row>
    <row r="5341" spans="2:18" x14ac:dyDescent="0.25">
      <c r="B5341" s="232">
        <f t="shared" si="390"/>
        <v>5336</v>
      </c>
      <c r="C5341" s="406">
        <v>45593</v>
      </c>
      <c r="D5341" s="278" t="s">
        <v>467</v>
      </c>
      <c r="E5341" s="196" t="str">
        <f t="shared" si="391"/>
        <v>تانکر آب</v>
      </c>
      <c r="F5341" s="196" t="str">
        <f t="shared" si="392"/>
        <v>میرزایی</v>
      </c>
      <c r="G5341" s="196" t="str">
        <f t="shared" si="393"/>
        <v>تانکر آب</v>
      </c>
      <c r="H5341" s="196">
        <f t="shared" si="394"/>
        <v>13</v>
      </c>
      <c r="I5341" s="196"/>
      <c r="J5341" s="196">
        <v>0</v>
      </c>
      <c r="K5341" s="448"/>
      <c r="L5341" s="196"/>
      <c r="M5341" s="196"/>
      <c r="N5341" s="216">
        <f t="shared" si="386"/>
        <v>0</v>
      </c>
      <c r="O5341" s="216">
        <f t="shared" si="387"/>
        <v>0</v>
      </c>
      <c r="P5341" s="216">
        <f t="shared" si="388"/>
        <v>0</v>
      </c>
      <c r="Q5341" s="335">
        <f t="shared" si="389"/>
        <v>0</v>
      </c>
      <c r="R5341" s="234"/>
    </row>
    <row r="5342" spans="2:18" x14ac:dyDescent="0.25">
      <c r="B5342" s="232">
        <f>ROW()-5</f>
        <v>5337</v>
      </c>
      <c r="C5342" s="406">
        <v>45594</v>
      </c>
      <c r="D5342" s="195" t="s">
        <v>474</v>
      </c>
      <c r="E5342" s="196" t="str">
        <f t="shared" si="391"/>
        <v>کامیون کمپرسی</v>
      </c>
      <c r="F5342" s="196" t="str">
        <f t="shared" si="392"/>
        <v>رمضانی مقدم</v>
      </c>
      <c r="G5342" s="196" t="str">
        <f t="shared" si="393"/>
        <v>تک</v>
      </c>
      <c r="H5342" s="196">
        <f t="shared" si="394"/>
        <v>4.2</v>
      </c>
      <c r="I5342" s="196" t="s">
        <v>215</v>
      </c>
      <c r="J5342" s="196">
        <v>31</v>
      </c>
      <c r="K5342" s="448"/>
      <c r="L5342" s="196"/>
      <c r="M5342" s="196"/>
      <c r="N5342" s="216">
        <f>IF(I5342=$N$5,J5342*H5342,0)</f>
        <v>0</v>
      </c>
      <c r="O5342" s="216">
        <f>IF(I5342=$O$5,J5342*H5342,0)*1.15</f>
        <v>149.73000000000002</v>
      </c>
      <c r="P5342" s="216">
        <f>IF(I5342=$P$5,J5342*H5342,0)</f>
        <v>0</v>
      </c>
      <c r="Q5342" s="335">
        <f>IF(I5342=$Q$5,J5342*H5342,0)</f>
        <v>0</v>
      </c>
      <c r="R5342" s="234"/>
    </row>
    <row r="5343" spans="2:18" x14ac:dyDescent="0.25">
      <c r="B5343" s="232">
        <f t="shared" ref="B5343:B5374" si="395">ROW()-5</f>
        <v>5338</v>
      </c>
      <c r="C5343" s="406">
        <v>45594</v>
      </c>
      <c r="D5343" s="278" t="s">
        <v>475</v>
      </c>
      <c r="E5343" s="196" t="str">
        <f t="shared" si="391"/>
        <v>کامیون کمپرسی</v>
      </c>
      <c r="F5343" s="196" t="str">
        <f t="shared" si="392"/>
        <v>رمضانی مقدم</v>
      </c>
      <c r="G5343" s="196" t="str">
        <f t="shared" si="393"/>
        <v>تک</v>
      </c>
      <c r="H5343" s="196">
        <f t="shared" si="394"/>
        <v>4.2</v>
      </c>
      <c r="I5343" s="196" t="s">
        <v>215</v>
      </c>
      <c r="J5343" s="196">
        <v>29</v>
      </c>
      <c r="K5343" s="448"/>
      <c r="L5343" s="196"/>
      <c r="M5343" s="196"/>
      <c r="N5343" s="216">
        <f t="shared" ref="N5343:N5374" si="396">IF(I5343=$N$5,J5343*H5343,0)</f>
        <v>0</v>
      </c>
      <c r="O5343" s="216">
        <f t="shared" ref="O5343:O5374" si="397">IF(I5343=$O$5,J5343*H5343,0)*1.15</f>
        <v>140.07</v>
      </c>
      <c r="P5343" s="216">
        <f t="shared" ref="P5343:P5374" si="398">IF(I5343=$P$5,J5343*H5343,0)</f>
        <v>0</v>
      </c>
      <c r="Q5343" s="335">
        <f t="shared" ref="Q5343:Q5374" si="399">IF(I5343=$Q$5,J5343*H5343,0)</f>
        <v>0</v>
      </c>
      <c r="R5343" s="234"/>
    </row>
    <row r="5344" spans="2:18" x14ac:dyDescent="0.25">
      <c r="B5344" s="232">
        <f t="shared" si="395"/>
        <v>5339</v>
      </c>
      <c r="C5344" s="406">
        <v>45594</v>
      </c>
      <c r="D5344" s="195" t="s">
        <v>476</v>
      </c>
      <c r="E5344" s="196" t="str">
        <f t="shared" si="391"/>
        <v>کامیون کمپرسی</v>
      </c>
      <c r="F5344" s="196" t="str">
        <f t="shared" si="392"/>
        <v>رمضانی مقدم</v>
      </c>
      <c r="G5344" s="196" t="str">
        <f t="shared" si="393"/>
        <v>تک</v>
      </c>
      <c r="H5344" s="196">
        <f t="shared" si="394"/>
        <v>4.2</v>
      </c>
      <c r="I5344" s="196" t="s">
        <v>215</v>
      </c>
      <c r="J5344" s="196">
        <v>21</v>
      </c>
      <c r="K5344" s="448"/>
      <c r="L5344" s="196"/>
      <c r="M5344" s="196"/>
      <c r="N5344" s="216">
        <f t="shared" si="396"/>
        <v>0</v>
      </c>
      <c r="O5344" s="216">
        <f t="shared" si="397"/>
        <v>101.42999999999999</v>
      </c>
      <c r="P5344" s="216">
        <f t="shared" si="398"/>
        <v>0</v>
      </c>
      <c r="Q5344" s="335">
        <f t="shared" si="399"/>
        <v>0</v>
      </c>
      <c r="R5344" s="234"/>
    </row>
    <row r="5345" spans="2:18" x14ac:dyDescent="0.25">
      <c r="B5345" s="232">
        <f t="shared" si="395"/>
        <v>5340</v>
      </c>
      <c r="C5345" s="406">
        <v>45594</v>
      </c>
      <c r="D5345" s="278" t="s">
        <v>477</v>
      </c>
      <c r="E5345" s="196" t="str">
        <f t="shared" si="391"/>
        <v>کامیون کمپرسی</v>
      </c>
      <c r="F5345" s="196" t="str">
        <f t="shared" si="392"/>
        <v>رمضانی مقدم</v>
      </c>
      <c r="G5345" s="196" t="str">
        <f t="shared" si="393"/>
        <v>تک</v>
      </c>
      <c r="H5345" s="196">
        <f t="shared" si="394"/>
        <v>4.2</v>
      </c>
      <c r="I5345" s="196"/>
      <c r="J5345" s="196">
        <v>0</v>
      </c>
      <c r="K5345" s="448"/>
      <c r="L5345" s="196"/>
      <c r="M5345" s="196"/>
      <c r="N5345" s="216">
        <f t="shared" si="396"/>
        <v>0</v>
      </c>
      <c r="O5345" s="216">
        <f t="shared" si="397"/>
        <v>0</v>
      </c>
      <c r="P5345" s="216">
        <f t="shared" si="398"/>
        <v>0</v>
      </c>
      <c r="Q5345" s="335">
        <f t="shared" si="399"/>
        <v>0</v>
      </c>
      <c r="R5345" s="234"/>
    </row>
    <row r="5346" spans="2:18" x14ac:dyDescent="0.25">
      <c r="B5346" s="232">
        <f t="shared" si="395"/>
        <v>5341</v>
      </c>
      <c r="C5346" s="406">
        <v>45594</v>
      </c>
      <c r="D5346" s="195" t="s">
        <v>116</v>
      </c>
      <c r="E5346" s="196" t="str">
        <f t="shared" si="391"/>
        <v>کامیون کمپرسی</v>
      </c>
      <c r="F5346" s="196" t="str">
        <f t="shared" si="392"/>
        <v>شرکتی</v>
      </c>
      <c r="G5346" s="196" t="str">
        <f t="shared" si="393"/>
        <v>جفت</v>
      </c>
      <c r="H5346" s="196">
        <f t="shared" si="394"/>
        <v>6.65</v>
      </c>
      <c r="I5346" s="196" t="s">
        <v>215</v>
      </c>
      <c r="J5346" s="196">
        <v>25</v>
      </c>
      <c r="K5346" s="448"/>
      <c r="L5346" s="196"/>
      <c r="M5346" s="196"/>
      <c r="N5346" s="216">
        <f t="shared" si="396"/>
        <v>0</v>
      </c>
      <c r="O5346" s="216">
        <f t="shared" si="397"/>
        <v>191.18749999999997</v>
      </c>
      <c r="P5346" s="216">
        <f t="shared" si="398"/>
        <v>0</v>
      </c>
      <c r="Q5346" s="335">
        <f t="shared" si="399"/>
        <v>0</v>
      </c>
      <c r="R5346" s="234"/>
    </row>
    <row r="5347" spans="2:18" x14ac:dyDescent="0.25">
      <c r="B5347" s="232">
        <f>ROW()-5</f>
        <v>5342</v>
      </c>
      <c r="C5347" s="406">
        <v>45594</v>
      </c>
      <c r="D5347" s="195" t="s">
        <v>116</v>
      </c>
      <c r="E5347" s="196" t="str">
        <f t="shared" si="391"/>
        <v>کامیون کمپرسی</v>
      </c>
      <c r="F5347" s="196" t="str">
        <f t="shared" si="392"/>
        <v>شرکتی</v>
      </c>
      <c r="G5347" s="196" t="str">
        <f t="shared" si="393"/>
        <v>جفت</v>
      </c>
      <c r="H5347" s="196">
        <f t="shared" si="394"/>
        <v>6.65</v>
      </c>
      <c r="I5347" s="196" t="s">
        <v>284</v>
      </c>
      <c r="J5347" s="196">
        <v>12</v>
      </c>
      <c r="K5347" s="448">
        <v>712564</v>
      </c>
      <c r="L5347" s="196"/>
      <c r="M5347" s="196" t="s">
        <v>533</v>
      </c>
      <c r="N5347" s="216">
        <f>IF(I5347=$N$5,J5347*H5347,0)</f>
        <v>0</v>
      </c>
      <c r="O5347" s="216">
        <f>IF(I5347=$O$5,J5347*H5347,0)*1.15</f>
        <v>0</v>
      </c>
      <c r="P5347" s="216">
        <f>IF(I5347=$P$5,J5347*H5347,0)</f>
        <v>0</v>
      </c>
      <c r="Q5347" s="335">
        <f>IF(I5347=$Q$5,J5347*H5347,0)</f>
        <v>0</v>
      </c>
      <c r="R5347" s="234"/>
    </row>
    <row r="5348" spans="2:18" x14ac:dyDescent="0.25">
      <c r="B5348" s="232">
        <f t="shared" si="395"/>
        <v>5343</v>
      </c>
      <c r="C5348" s="406">
        <v>45594</v>
      </c>
      <c r="D5348" s="195" t="s">
        <v>91</v>
      </c>
      <c r="E5348" s="196" t="str">
        <f t="shared" si="391"/>
        <v>کامیون کمپرسی</v>
      </c>
      <c r="F5348" s="196" t="str">
        <f t="shared" si="392"/>
        <v>شرکتی</v>
      </c>
      <c r="G5348" s="196" t="str">
        <f t="shared" si="393"/>
        <v>جفت</v>
      </c>
      <c r="H5348" s="196">
        <f t="shared" si="394"/>
        <v>6.65</v>
      </c>
      <c r="I5348" s="196" t="s">
        <v>247</v>
      </c>
      <c r="J5348" s="196">
        <v>10</v>
      </c>
      <c r="K5348" s="448">
        <v>712565</v>
      </c>
      <c r="L5348" s="196"/>
      <c r="M5348" s="196" t="s">
        <v>533</v>
      </c>
      <c r="N5348" s="216">
        <f t="shared" si="396"/>
        <v>0</v>
      </c>
      <c r="O5348" s="216">
        <f t="shared" si="397"/>
        <v>0</v>
      </c>
      <c r="P5348" s="216">
        <f t="shared" si="398"/>
        <v>0</v>
      </c>
      <c r="Q5348" s="335">
        <f t="shared" si="399"/>
        <v>66.5</v>
      </c>
      <c r="R5348" s="234"/>
    </row>
    <row r="5349" spans="2:18" x14ac:dyDescent="0.25">
      <c r="B5349" s="232">
        <f t="shared" si="395"/>
        <v>5344</v>
      </c>
      <c r="C5349" s="406">
        <v>45594</v>
      </c>
      <c r="D5349" s="278" t="s">
        <v>94</v>
      </c>
      <c r="E5349" s="196" t="str">
        <f t="shared" si="391"/>
        <v>کامیون کمپرسی</v>
      </c>
      <c r="F5349" s="196" t="str">
        <f t="shared" si="392"/>
        <v>شرکتی</v>
      </c>
      <c r="G5349" s="196" t="str">
        <f t="shared" si="393"/>
        <v>جفت</v>
      </c>
      <c r="H5349" s="196">
        <f t="shared" si="394"/>
        <v>6.65</v>
      </c>
      <c r="I5349" s="196"/>
      <c r="J5349" s="196"/>
      <c r="K5349" s="448"/>
      <c r="L5349" s="196"/>
      <c r="M5349" s="196"/>
      <c r="N5349" s="216">
        <f t="shared" si="396"/>
        <v>0</v>
      </c>
      <c r="O5349" s="216">
        <f t="shared" si="397"/>
        <v>0</v>
      </c>
      <c r="P5349" s="216">
        <f t="shared" si="398"/>
        <v>0</v>
      </c>
      <c r="Q5349" s="335">
        <f t="shared" si="399"/>
        <v>0</v>
      </c>
      <c r="R5349" s="234"/>
    </row>
    <row r="5350" spans="2:18" x14ac:dyDescent="0.25">
      <c r="B5350" s="232">
        <f t="shared" si="395"/>
        <v>5345</v>
      </c>
      <c r="C5350" s="406">
        <v>45594</v>
      </c>
      <c r="D5350" s="278" t="s">
        <v>154</v>
      </c>
      <c r="E5350" s="196" t="str">
        <f t="shared" si="391"/>
        <v>کامیون کمپرسی</v>
      </c>
      <c r="F5350" s="196" t="str">
        <f t="shared" si="392"/>
        <v>صداقت</v>
      </c>
      <c r="G5350" s="196" t="str">
        <f t="shared" si="393"/>
        <v>تک</v>
      </c>
      <c r="H5350" s="196">
        <f t="shared" si="394"/>
        <v>4.1500000000000004</v>
      </c>
      <c r="I5350" s="196" t="s">
        <v>215</v>
      </c>
      <c r="J5350" s="196">
        <v>40</v>
      </c>
      <c r="K5350" s="448"/>
      <c r="L5350" s="196"/>
      <c r="M5350" s="196"/>
      <c r="N5350" s="216">
        <f t="shared" si="396"/>
        <v>0</v>
      </c>
      <c r="O5350" s="216">
        <f t="shared" si="397"/>
        <v>190.89999999999998</v>
      </c>
      <c r="P5350" s="216">
        <f t="shared" si="398"/>
        <v>0</v>
      </c>
      <c r="Q5350" s="335">
        <f t="shared" si="399"/>
        <v>0</v>
      </c>
      <c r="R5350" s="234"/>
    </row>
    <row r="5351" spans="2:18" x14ac:dyDescent="0.25">
      <c r="B5351" s="232">
        <f t="shared" si="395"/>
        <v>5346</v>
      </c>
      <c r="C5351" s="406">
        <v>45594</v>
      </c>
      <c r="D5351" s="278" t="s">
        <v>563</v>
      </c>
      <c r="E5351" s="196" t="str">
        <f t="shared" si="391"/>
        <v>کامیون کمپرسی</v>
      </c>
      <c r="F5351" s="196" t="str">
        <f t="shared" si="392"/>
        <v>صداقت</v>
      </c>
      <c r="G5351" s="196" t="str">
        <f t="shared" si="393"/>
        <v>تک</v>
      </c>
      <c r="H5351" s="196">
        <f t="shared" si="394"/>
        <v>4.1500000000000004</v>
      </c>
      <c r="I5351" s="196" t="s">
        <v>215</v>
      </c>
      <c r="J5351" s="196">
        <v>40</v>
      </c>
      <c r="K5351" s="448"/>
      <c r="L5351" s="196"/>
      <c r="M5351" s="196"/>
      <c r="N5351" s="216">
        <f t="shared" si="396"/>
        <v>0</v>
      </c>
      <c r="O5351" s="216">
        <f t="shared" si="397"/>
        <v>190.89999999999998</v>
      </c>
      <c r="P5351" s="216">
        <f t="shared" si="398"/>
        <v>0</v>
      </c>
      <c r="Q5351" s="335">
        <f t="shared" si="399"/>
        <v>0</v>
      </c>
      <c r="R5351" s="234"/>
    </row>
    <row r="5352" spans="2:18" x14ac:dyDescent="0.25">
      <c r="B5352" s="232">
        <f t="shared" si="395"/>
        <v>5347</v>
      </c>
      <c r="C5352" s="406">
        <v>45594</v>
      </c>
      <c r="D5352" s="278" t="s">
        <v>426</v>
      </c>
      <c r="E5352" s="196" t="str">
        <f t="shared" si="391"/>
        <v>تانکر آب</v>
      </c>
      <c r="F5352" s="196" t="str">
        <f t="shared" si="392"/>
        <v>جواد رضاپور</v>
      </c>
      <c r="G5352" s="196" t="str">
        <f t="shared" si="393"/>
        <v>تانکر آب</v>
      </c>
      <c r="H5352" s="196">
        <f t="shared" si="394"/>
        <v>10</v>
      </c>
      <c r="I5352" s="196" t="s">
        <v>66</v>
      </c>
      <c r="J5352" s="196">
        <v>1</v>
      </c>
      <c r="K5352" s="448"/>
      <c r="L5352" s="196"/>
      <c r="M5352" s="196"/>
      <c r="N5352" s="216">
        <f t="shared" si="396"/>
        <v>0</v>
      </c>
      <c r="O5352" s="216">
        <f t="shared" si="397"/>
        <v>0</v>
      </c>
      <c r="P5352" s="216">
        <f t="shared" si="398"/>
        <v>10</v>
      </c>
      <c r="Q5352" s="335">
        <f t="shared" si="399"/>
        <v>0</v>
      </c>
      <c r="R5352" s="234"/>
    </row>
    <row r="5353" spans="2:18" x14ac:dyDescent="0.25">
      <c r="B5353" s="232">
        <f t="shared" si="395"/>
        <v>5348</v>
      </c>
      <c r="C5353" s="406">
        <v>45594</v>
      </c>
      <c r="D5353" s="195" t="s">
        <v>277</v>
      </c>
      <c r="E5353" s="196" t="str">
        <f t="shared" si="391"/>
        <v>کمپرسی جفت</v>
      </c>
      <c r="F5353" s="196" t="str">
        <f t="shared" si="392"/>
        <v>محمدپور</v>
      </c>
      <c r="G5353" s="196" t="str">
        <f t="shared" si="393"/>
        <v>جفت</v>
      </c>
      <c r="H5353" s="196">
        <f t="shared" si="394"/>
        <v>7</v>
      </c>
      <c r="I5353" s="196" t="s">
        <v>214</v>
      </c>
      <c r="J5353" s="196">
        <v>23</v>
      </c>
      <c r="K5353" s="448"/>
      <c r="L5353" s="196"/>
      <c r="M5353" s="196"/>
      <c r="N5353" s="216">
        <f t="shared" si="396"/>
        <v>161</v>
      </c>
      <c r="O5353" s="216">
        <f t="shared" si="397"/>
        <v>0</v>
      </c>
      <c r="P5353" s="216">
        <f t="shared" si="398"/>
        <v>0</v>
      </c>
      <c r="Q5353" s="335">
        <f t="shared" si="399"/>
        <v>0</v>
      </c>
      <c r="R5353" s="234"/>
    </row>
    <row r="5354" spans="2:18" x14ac:dyDescent="0.25">
      <c r="B5354" s="232">
        <f t="shared" si="395"/>
        <v>5349</v>
      </c>
      <c r="C5354" s="406">
        <v>45594</v>
      </c>
      <c r="D5354" s="278" t="s">
        <v>261</v>
      </c>
      <c r="E5354" s="196" t="str">
        <f t="shared" si="391"/>
        <v>کمپرسی تک</v>
      </c>
      <c r="F5354" s="196" t="str">
        <f t="shared" si="392"/>
        <v>محمدپور</v>
      </c>
      <c r="G5354" s="196" t="str">
        <f t="shared" si="393"/>
        <v>تک</v>
      </c>
      <c r="H5354" s="196">
        <f t="shared" si="394"/>
        <v>5</v>
      </c>
      <c r="I5354" s="196"/>
      <c r="J5354" s="196"/>
      <c r="K5354" s="448"/>
      <c r="L5354" s="196"/>
      <c r="M5354" s="196"/>
      <c r="N5354" s="216">
        <f t="shared" si="396"/>
        <v>0</v>
      </c>
      <c r="O5354" s="216">
        <f t="shared" si="397"/>
        <v>0</v>
      </c>
      <c r="P5354" s="216">
        <f t="shared" si="398"/>
        <v>0</v>
      </c>
      <c r="Q5354" s="335">
        <f t="shared" si="399"/>
        <v>0</v>
      </c>
      <c r="R5354" s="234"/>
    </row>
    <row r="5355" spans="2:18" x14ac:dyDescent="0.25">
      <c r="B5355" s="232">
        <f t="shared" si="395"/>
        <v>5350</v>
      </c>
      <c r="C5355" s="406">
        <v>45594</v>
      </c>
      <c r="D5355" s="195" t="s">
        <v>254</v>
      </c>
      <c r="E5355" s="196" t="str">
        <f t="shared" si="391"/>
        <v>تانکر آب</v>
      </c>
      <c r="F5355" s="196" t="str">
        <f t="shared" si="392"/>
        <v>محمدپور</v>
      </c>
      <c r="G5355" s="196" t="str">
        <f t="shared" si="393"/>
        <v>تانکر آب</v>
      </c>
      <c r="H5355" s="196">
        <f t="shared" si="394"/>
        <v>10</v>
      </c>
      <c r="I5355" s="196"/>
      <c r="J5355" s="196"/>
      <c r="K5355" s="448"/>
      <c r="L5355" s="196"/>
      <c r="M5355" s="196"/>
      <c r="N5355" s="216">
        <f t="shared" si="396"/>
        <v>0</v>
      </c>
      <c r="O5355" s="216">
        <f t="shared" si="397"/>
        <v>0</v>
      </c>
      <c r="P5355" s="216">
        <f t="shared" si="398"/>
        <v>0</v>
      </c>
      <c r="Q5355" s="335">
        <f t="shared" si="399"/>
        <v>0</v>
      </c>
      <c r="R5355" s="234"/>
    </row>
    <row r="5356" spans="2:18" x14ac:dyDescent="0.25">
      <c r="B5356" s="232">
        <f t="shared" si="395"/>
        <v>5351</v>
      </c>
      <c r="C5356" s="406">
        <v>45594</v>
      </c>
      <c r="D5356" s="278" t="s">
        <v>352</v>
      </c>
      <c r="E5356" s="196" t="str">
        <f t="shared" si="391"/>
        <v>کمپرسی جفت</v>
      </c>
      <c r="F5356" s="196" t="str">
        <f t="shared" si="392"/>
        <v>محمدپور</v>
      </c>
      <c r="G5356" s="196" t="str">
        <f t="shared" si="393"/>
        <v>جفت</v>
      </c>
      <c r="H5356" s="196">
        <f t="shared" si="394"/>
        <v>7</v>
      </c>
      <c r="I5356" s="196"/>
      <c r="J5356" s="196"/>
      <c r="K5356" s="448"/>
      <c r="L5356" s="196"/>
      <c r="M5356" s="196"/>
      <c r="N5356" s="216">
        <f t="shared" si="396"/>
        <v>0</v>
      </c>
      <c r="O5356" s="216">
        <f t="shared" si="397"/>
        <v>0</v>
      </c>
      <c r="P5356" s="216">
        <f t="shared" si="398"/>
        <v>0</v>
      </c>
      <c r="Q5356" s="335">
        <f t="shared" si="399"/>
        <v>0</v>
      </c>
      <c r="R5356" s="234"/>
    </row>
    <row r="5357" spans="2:18" x14ac:dyDescent="0.25">
      <c r="B5357" s="232">
        <f t="shared" si="395"/>
        <v>5352</v>
      </c>
      <c r="C5357" s="406">
        <v>45594</v>
      </c>
      <c r="D5357" s="195" t="s">
        <v>175</v>
      </c>
      <c r="E5357" s="196" t="str">
        <f t="shared" si="391"/>
        <v>کمپرسی جفت</v>
      </c>
      <c r="F5357" s="196" t="str">
        <f t="shared" si="392"/>
        <v>محمدپور</v>
      </c>
      <c r="G5357" s="196" t="str">
        <f t="shared" si="393"/>
        <v>جفت</v>
      </c>
      <c r="H5357" s="196">
        <f t="shared" si="394"/>
        <v>7</v>
      </c>
      <c r="I5357" s="196"/>
      <c r="J5357" s="196"/>
      <c r="K5357" s="448"/>
      <c r="L5357" s="196"/>
      <c r="M5357" s="196"/>
      <c r="N5357" s="216">
        <f t="shared" si="396"/>
        <v>0</v>
      </c>
      <c r="O5357" s="216">
        <f t="shared" si="397"/>
        <v>0</v>
      </c>
      <c r="P5357" s="216">
        <f t="shared" si="398"/>
        <v>0</v>
      </c>
      <c r="Q5357" s="335">
        <f t="shared" si="399"/>
        <v>0</v>
      </c>
      <c r="R5357" s="234"/>
    </row>
    <row r="5358" spans="2:18" x14ac:dyDescent="0.25">
      <c r="B5358" s="232">
        <f t="shared" si="395"/>
        <v>5353</v>
      </c>
      <c r="C5358" s="406">
        <v>45594</v>
      </c>
      <c r="D5358" s="278" t="s">
        <v>171</v>
      </c>
      <c r="E5358" s="196" t="str">
        <f t="shared" si="391"/>
        <v>تانکر آب</v>
      </c>
      <c r="F5358" s="196" t="str">
        <f t="shared" si="392"/>
        <v>محمدپور</v>
      </c>
      <c r="G5358" s="196" t="str">
        <f t="shared" si="393"/>
        <v>تانکر آب</v>
      </c>
      <c r="H5358" s="196">
        <f t="shared" si="394"/>
        <v>11.2</v>
      </c>
      <c r="I5358" s="196"/>
      <c r="J5358" s="196"/>
      <c r="K5358" s="448"/>
      <c r="L5358" s="196"/>
      <c r="M5358" s="196"/>
      <c r="N5358" s="216">
        <f t="shared" si="396"/>
        <v>0</v>
      </c>
      <c r="O5358" s="216">
        <f t="shared" si="397"/>
        <v>0</v>
      </c>
      <c r="P5358" s="216">
        <f t="shared" si="398"/>
        <v>0</v>
      </c>
      <c r="Q5358" s="335">
        <f t="shared" si="399"/>
        <v>0</v>
      </c>
      <c r="R5358" s="234"/>
    </row>
    <row r="5359" spans="2:18" x14ac:dyDescent="0.25">
      <c r="B5359" s="232">
        <f t="shared" si="395"/>
        <v>5354</v>
      </c>
      <c r="C5359" s="406">
        <v>45594</v>
      </c>
      <c r="D5359" s="278" t="s">
        <v>148</v>
      </c>
      <c r="E5359" s="196" t="str">
        <f t="shared" si="391"/>
        <v>کامیون کمپرسی</v>
      </c>
      <c r="F5359" s="196" t="str">
        <f t="shared" si="392"/>
        <v>میرزایی</v>
      </c>
      <c r="G5359" s="196" t="str">
        <f t="shared" si="393"/>
        <v>تک</v>
      </c>
      <c r="H5359" s="196">
        <f t="shared" si="394"/>
        <v>4.1500000000000004</v>
      </c>
      <c r="I5359" s="196" t="s">
        <v>215</v>
      </c>
      <c r="J5359" s="196">
        <v>19</v>
      </c>
      <c r="K5359" s="448"/>
      <c r="L5359" s="196"/>
      <c r="M5359" s="196"/>
      <c r="N5359" s="216">
        <f t="shared" si="396"/>
        <v>0</v>
      </c>
      <c r="O5359" s="216">
        <f t="shared" si="397"/>
        <v>90.677500000000009</v>
      </c>
      <c r="P5359" s="216">
        <f t="shared" si="398"/>
        <v>0</v>
      </c>
      <c r="Q5359" s="335">
        <f t="shared" si="399"/>
        <v>0</v>
      </c>
      <c r="R5359" s="234"/>
    </row>
    <row r="5360" spans="2:18" x14ac:dyDescent="0.25">
      <c r="B5360" s="232">
        <f t="shared" si="395"/>
        <v>5355</v>
      </c>
      <c r="C5360" s="406">
        <v>45594</v>
      </c>
      <c r="D5360" s="195" t="s">
        <v>150</v>
      </c>
      <c r="E5360" s="196" t="str">
        <f t="shared" si="391"/>
        <v>کامیون کمپرسی</v>
      </c>
      <c r="F5360" s="196" t="str">
        <f t="shared" si="392"/>
        <v>میرزایی</v>
      </c>
      <c r="G5360" s="196" t="str">
        <f t="shared" si="393"/>
        <v>تک</v>
      </c>
      <c r="H5360" s="196">
        <f t="shared" si="394"/>
        <v>4.1500000000000004</v>
      </c>
      <c r="I5360" s="196" t="s">
        <v>215</v>
      </c>
      <c r="J5360" s="196">
        <v>17</v>
      </c>
      <c r="K5360" s="448"/>
      <c r="L5360" s="196"/>
      <c r="M5360" s="196"/>
      <c r="N5360" s="216">
        <f t="shared" si="396"/>
        <v>0</v>
      </c>
      <c r="O5360" s="216">
        <f t="shared" si="397"/>
        <v>81.132500000000007</v>
      </c>
      <c r="P5360" s="216">
        <f t="shared" si="398"/>
        <v>0</v>
      </c>
      <c r="Q5360" s="335">
        <f t="shared" si="399"/>
        <v>0</v>
      </c>
      <c r="R5360" s="234"/>
    </row>
    <row r="5361" spans="2:18" x14ac:dyDescent="0.25">
      <c r="B5361" s="232">
        <f t="shared" si="395"/>
        <v>5356</v>
      </c>
      <c r="C5361" s="406">
        <v>45594</v>
      </c>
      <c r="D5361" s="195" t="s">
        <v>177</v>
      </c>
      <c r="E5361" s="196" t="str">
        <f t="shared" si="391"/>
        <v>تانکر آب</v>
      </c>
      <c r="F5361" s="196" t="str">
        <f t="shared" si="392"/>
        <v>گلپایگانی</v>
      </c>
      <c r="G5361" s="196" t="str">
        <f t="shared" si="393"/>
        <v>تانکر آب</v>
      </c>
      <c r="H5361" s="196">
        <f t="shared" si="394"/>
        <v>11.6</v>
      </c>
      <c r="I5361" s="196"/>
      <c r="J5361" s="196"/>
      <c r="K5361" s="448"/>
      <c r="L5361" s="196"/>
      <c r="M5361" s="196"/>
      <c r="N5361" s="216">
        <f t="shared" si="396"/>
        <v>0</v>
      </c>
      <c r="O5361" s="216">
        <f t="shared" si="397"/>
        <v>0</v>
      </c>
      <c r="P5361" s="216">
        <f t="shared" si="398"/>
        <v>0</v>
      </c>
      <c r="Q5361" s="335">
        <f t="shared" si="399"/>
        <v>0</v>
      </c>
      <c r="R5361" s="234"/>
    </row>
    <row r="5362" spans="2:18" x14ac:dyDescent="0.25">
      <c r="B5362" s="232">
        <f t="shared" si="395"/>
        <v>5357</v>
      </c>
      <c r="C5362" s="406">
        <v>45594</v>
      </c>
      <c r="D5362" s="278" t="s">
        <v>139</v>
      </c>
      <c r="E5362" s="196" t="str">
        <f t="shared" si="391"/>
        <v>کامیون کمپرسی</v>
      </c>
      <c r="F5362" s="196" t="str">
        <f t="shared" si="392"/>
        <v>انصاری</v>
      </c>
      <c r="G5362" s="196" t="str">
        <f t="shared" si="393"/>
        <v>جفت</v>
      </c>
      <c r="H5362" s="196">
        <f t="shared" si="394"/>
        <v>7</v>
      </c>
      <c r="I5362" s="196" t="s">
        <v>214</v>
      </c>
      <c r="J5362" s="196">
        <v>40</v>
      </c>
      <c r="K5362" s="448"/>
      <c r="L5362" s="196"/>
      <c r="M5362" s="196"/>
      <c r="N5362" s="216">
        <f t="shared" si="396"/>
        <v>280</v>
      </c>
      <c r="O5362" s="216">
        <f t="shared" si="397"/>
        <v>0</v>
      </c>
      <c r="P5362" s="216">
        <f t="shared" si="398"/>
        <v>0</v>
      </c>
      <c r="Q5362" s="335">
        <f t="shared" si="399"/>
        <v>0</v>
      </c>
      <c r="R5362" s="234"/>
    </row>
    <row r="5363" spans="2:18" x14ac:dyDescent="0.25">
      <c r="B5363" s="232">
        <f t="shared" si="395"/>
        <v>5358</v>
      </c>
      <c r="C5363" s="406">
        <v>45594</v>
      </c>
      <c r="D5363" s="195" t="s">
        <v>140</v>
      </c>
      <c r="E5363" s="196" t="str">
        <f t="shared" si="391"/>
        <v>کامیون کمپرسی</v>
      </c>
      <c r="F5363" s="196" t="str">
        <f t="shared" si="392"/>
        <v>انصاری</v>
      </c>
      <c r="G5363" s="196" t="str">
        <f t="shared" si="393"/>
        <v>جفت</v>
      </c>
      <c r="H5363" s="196">
        <f t="shared" si="394"/>
        <v>7</v>
      </c>
      <c r="I5363" s="196" t="s">
        <v>214</v>
      </c>
      <c r="J5363" s="196">
        <v>40</v>
      </c>
      <c r="K5363" s="448"/>
      <c r="L5363" s="196"/>
      <c r="M5363" s="196"/>
      <c r="N5363" s="216">
        <f t="shared" si="396"/>
        <v>280</v>
      </c>
      <c r="O5363" s="216">
        <f t="shared" si="397"/>
        <v>0</v>
      </c>
      <c r="P5363" s="216">
        <f t="shared" si="398"/>
        <v>0</v>
      </c>
      <c r="Q5363" s="335">
        <f t="shared" si="399"/>
        <v>0</v>
      </c>
      <c r="R5363" s="234"/>
    </row>
    <row r="5364" spans="2:18" x14ac:dyDescent="0.25">
      <c r="B5364" s="232">
        <f t="shared" si="395"/>
        <v>5359</v>
      </c>
      <c r="C5364" s="406">
        <v>45594</v>
      </c>
      <c r="D5364" s="278" t="s">
        <v>141</v>
      </c>
      <c r="E5364" s="196" t="str">
        <f t="shared" si="391"/>
        <v>کامیون کمپرسی</v>
      </c>
      <c r="F5364" s="196" t="str">
        <f t="shared" si="392"/>
        <v>انصاری</v>
      </c>
      <c r="G5364" s="196" t="str">
        <f t="shared" si="393"/>
        <v>جفت</v>
      </c>
      <c r="H5364" s="196">
        <f t="shared" si="394"/>
        <v>7</v>
      </c>
      <c r="I5364" s="196" t="s">
        <v>214</v>
      </c>
      <c r="J5364" s="196">
        <v>0</v>
      </c>
      <c r="K5364" s="448"/>
      <c r="L5364" s="196"/>
      <c r="M5364" s="196"/>
      <c r="N5364" s="216">
        <f t="shared" si="396"/>
        <v>0</v>
      </c>
      <c r="O5364" s="216">
        <f t="shared" si="397"/>
        <v>0</v>
      </c>
      <c r="P5364" s="216">
        <f t="shared" si="398"/>
        <v>0</v>
      </c>
      <c r="Q5364" s="335">
        <f t="shared" si="399"/>
        <v>0</v>
      </c>
      <c r="R5364" s="234"/>
    </row>
    <row r="5365" spans="2:18" x14ac:dyDescent="0.25">
      <c r="B5365" s="232">
        <f t="shared" si="395"/>
        <v>5360</v>
      </c>
      <c r="C5365" s="406">
        <v>45594</v>
      </c>
      <c r="D5365" s="195" t="s">
        <v>252</v>
      </c>
      <c r="E5365" s="196" t="str">
        <f t="shared" si="391"/>
        <v>کامیون کمپرسی</v>
      </c>
      <c r="F5365" s="196" t="str">
        <f t="shared" si="392"/>
        <v>انصاری</v>
      </c>
      <c r="G5365" s="196" t="str">
        <f t="shared" si="393"/>
        <v>جفت</v>
      </c>
      <c r="H5365" s="196">
        <f t="shared" si="394"/>
        <v>7</v>
      </c>
      <c r="I5365" s="196" t="s">
        <v>214</v>
      </c>
      <c r="J5365" s="196">
        <v>30</v>
      </c>
      <c r="K5365" s="448"/>
      <c r="L5365" s="196"/>
      <c r="M5365" s="196"/>
      <c r="N5365" s="216">
        <f t="shared" si="396"/>
        <v>210</v>
      </c>
      <c r="O5365" s="216">
        <f t="shared" si="397"/>
        <v>0</v>
      </c>
      <c r="P5365" s="216">
        <f t="shared" si="398"/>
        <v>0</v>
      </c>
      <c r="Q5365" s="335">
        <f t="shared" si="399"/>
        <v>0</v>
      </c>
      <c r="R5365" s="234"/>
    </row>
    <row r="5366" spans="2:18" x14ac:dyDescent="0.25">
      <c r="B5366" s="232">
        <f t="shared" si="395"/>
        <v>5361</v>
      </c>
      <c r="C5366" s="406">
        <v>45594</v>
      </c>
      <c r="D5366" s="278" t="s">
        <v>259</v>
      </c>
      <c r="E5366" s="196" t="str">
        <f t="shared" si="391"/>
        <v>کامیون کمپرسی</v>
      </c>
      <c r="F5366" s="196" t="str">
        <f t="shared" si="392"/>
        <v>انصاری</v>
      </c>
      <c r="G5366" s="196" t="str">
        <f t="shared" si="393"/>
        <v>جفت</v>
      </c>
      <c r="H5366" s="196">
        <f t="shared" si="394"/>
        <v>7</v>
      </c>
      <c r="I5366" s="196" t="s">
        <v>214</v>
      </c>
      <c r="J5366" s="196">
        <v>40</v>
      </c>
      <c r="K5366" s="448"/>
      <c r="L5366" s="196"/>
      <c r="M5366" s="196"/>
      <c r="N5366" s="216">
        <f t="shared" si="396"/>
        <v>280</v>
      </c>
      <c r="O5366" s="216">
        <f t="shared" si="397"/>
        <v>0</v>
      </c>
      <c r="P5366" s="216">
        <f t="shared" si="398"/>
        <v>0</v>
      </c>
      <c r="Q5366" s="335">
        <f t="shared" si="399"/>
        <v>0</v>
      </c>
      <c r="R5366" s="234"/>
    </row>
    <row r="5367" spans="2:18" x14ac:dyDescent="0.25">
      <c r="B5367" s="232">
        <f t="shared" si="395"/>
        <v>5362</v>
      </c>
      <c r="C5367" s="406">
        <v>45594</v>
      </c>
      <c r="D5367" s="195" t="s">
        <v>260</v>
      </c>
      <c r="E5367" s="196" t="str">
        <f t="shared" si="391"/>
        <v>کامیون کمپرسی</v>
      </c>
      <c r="F5367" s="196" t="str">
        <f t="shared" si="392"/>
        <v>انصاری</v>
      </c>
      <c r="G5367" s="196" t="str">
        <f t="shared" si="393"/>
        <v>جفت</v>
      </c>
      <c r="H5367" s="196">
        <f t="shared" si="394"/>
        <v>7</v>
      </c>
      <c r="I5367" s="196" t="s">
        <v>214</v>
      </c>
      <c r="J5367" s="196">
        <v>40</v>
      </c>
      <c r="K5367" s="448"/>
      <c r="L5367" s="196"/>
      <c r="M5367" s="196"/>
      <c r="N5367" s="216">
        <f t="shared" si="396"/>
        <v>280</v>
      </c>
      <c r="O5367" s="216">
        <f t="shared" si="397"/>
        <v>0</v>
      </c>
      <c r="P5367" s="216">
        <f t="shared" si="398"/>
        <v>0</v>
      </c>
      <c r="Q5367" s="335">
        <f t="shared" si="399"/>
        <v>0</v>
      </c>
      <c r="R5367" s="234"/>
    </row>
    <row r="5368" spans="2:18" x14ac:dyDescent="0.25">
      <c r="B5368" s="232">
        <f t="shared" si="395"/>
        <v>5363</v>
      </c>
      <c r="C5368" s="406">
        <v>45594</v>
      </c>
      <c r="D5368" s="278" t="s">
        <v>507</v>
      </c>
      <c r="E5368" s="196" t="str">
        <f t="shared" si="391"/>
        <v>کامیون کمپرسی</v>
      </c>
      <c r="F5368" s="196" t="str">
        <f t="shared" si="392"/>
        <v>شهرکی</v>
      </c>
      <c r="G5368" s="196" t="str">
        <f t="shared" si="393"/>
        <v>تک</v>
      </c>
      <c r="H5368" s="196">
        <f t="shared" si="394"/>
        <v>4.1500000000000004</v>
      </c>
      <c r="I5368" s="196" t="s">
        <v>215</v>
      </c>
      <c r="J5368" s="196">
        <v>40</v>
      </c>
      <c r="K5368" s="448"/>
      <c r="L5368" s="196"/>
      <c r="M5368" s="196"/>
      <c r="N5368" s="216">
        <f t="shared" si="396"/>
        <v>0</v>
      </c>
      <c r="O5368" s="216">
        <f t="shared" si="397"/>
        <v>190.89999999999998</v>
      </c>
      <c r="P5368" s="216">
        <f t="shared" si="398"/>
        <v>0</v>
      </c>
      <c r="Q5368" s="335">
        <f t="shared" si="399"/>
        <v>0</v>
      </c>
      <c r="R5368" s="234"/>
    </row>
    <row r="5369" spans="2:18" x14ac:dyDescent="0.25">
      <c r="B5369" s="232">
        <f t="shared" si="395"/>
        <v>5364</v>
      </c>
      <c r="C5369" s="406">
        <v>45594</v>
      </c>
      <c r="D5369" s="195" t="s">
        <v>379</v>
      </c>
      <c r="E5369" s="196" t="str">
        <f t="shared" si="391"/>
        <v>کمپرسی تک</v>
      </c>
      <c r="F5369" s="196" t="str">
        <f t="shared" si="392"/>
        <v>جواد رضاپور</v>
      </c>
      <c r="G5369" s="196" t="str">
        <f t="shared" si="393"/>
        <v>تک</v>
      </c>
      <c r="H5369" s="196">
        <f t="shared" si="394"/>
        <v>4.1500000000000004</v>
      </c>
      <c r="I5369" s="196" t="s">
        <v>214</v>
      </c>
      <c r="J5369" s="196">
        <v>28</v>
      </c>
      <c r="K5369" s="448"/>
      <c r="L5369" s="196"/>
      <c r="M5369" s="196"/>
      <c r="N5369" s="216">
        <f t="shared" si="396"/>
        <v>116.20000000000002</v>
      </c>
      <c r="O5369" s="216">
        <f t="shared" si="397"/>
        <v>0</v>
      </c>
      <c r="P5369" s="216">
        <f t="shared" si="398"/>
        <v>0</v>
      </c>
      <c r="Q5369" s="335">
        <f t="shared" si="399"/>
        <v>0</v>
      </c>
      <c r="R5369" s="234"/>
    </row>
    <row r="5370" spans="2:18" x14ac:dyDescent="0.25">
      <c r="B5370" s="232">
        <f t="shared" si="395"/>
        <v>5365</v>
      </c>
      <c r="C5370" s="406">
        <v>45594</v>
      </c>
      <c r="D5370" s="278" t="s">
        <v>380</v>
      </c>
      <c r="E5370" s="196" t="str">
        <f t="shared" si="391"/>
        <v>کمپرسی تک</v>
      </c>
      <c r="F5370" s="196" t="str">
        <f t="shared" si="392"/>
        <v>جواد رضاپور</v>
      </c>
      <c r="G5370" s="196" t="str">
        <f t="shared" si="393"/>
        <v>تک</v>
      </c>
      <c r="H5370" s="196">
        <f t="shared" si="394"/>
        <v>4.1500000000000004</v>
      </c>
      <c r="I5370" s="196" t="s">
        <v>214</v>
      </c>
      <c r="J5370" s="196">
        <v>28</v>
      </c>
      <c r="K5370" s="448"/>
      <c r="L5370" s="196"/>
      <c r="M5370" s="196"/>
      <c r="N5370" s="216">
        <f t="shared" si="396"/>
        <v>116.20000000000002</v>
      </c>
      <c r="O5370" s="216">
        <f t="shared" si="397"/>
        <v>0</v>
      </c>
      <c r="P5370" s="216">
        <f t="shared" si="398"/>
        <v>0</v>
      </c>
      <c r="Q5370" s="335">
        <f t="shared" si="399"/>
        <v>0</v>
      </c>
      <c r="R5370" s="234"/>
    </row>
    <row r="5371" spans="2:18" x14ac:dyDescent="0.25">
      <c r="B5371" s="232">
        <f t="shared" si="395"/>
        <v>5366</v>
      </c>
      <c r="C5371" s="406">
        <v>45594</v>
      </c>
      <c r="D5371" s="195" t="s">
        <v>489</v>
      </c>
      <c r="E5371" s="196" t="str">
        <f t="shared" si="391"/>
        <v>کمپرسی تک</v>
      </c>
      <c r="F5371" s="196" t="str">
        <f t="shared" si="392"/>
        <v>جواد رضاپور</v>
      </c>
      <c r="G5371" s="196" t="str">
        <f t="shared" si="393"/>
        <v>تک</v>
      </c>
      <c r="H5371" s="196">
        <f t="shared" si="394"/>
        <v>4.1500000000000004</v>
      </c>
      <c r="I5371" s="196" t="s">
        <v>214</v>
      </c>
      <c r="J5371" s="196">
        <v>28</v>
      </c>
      <c r="K5371" s="448"/>
      <c r="L5371" s="196"/>
      <c r="M5371" s="196"/>
      <c r="N5371" s="216">
        <f t="shared" si="396"/>
        <v>116.20000000000002</v>
      </c>
      <c r="O5371" s="216">
        <f t="shared" si="397"/>
        <v>0</v>
      </c>
      <c r="P5371" s="216">
        <f t="shared" si="398"/>
        <v>0</v>
      </c>
      <c r="Q5371" s="335">
        <f t="shared" si="399"/>
        <v>0</v>
      </c>
      <c r="R5371" s="234"/>
    </row>
    <row r="5372" spans="2:18" x14ac:dyDescent="0.25">
      <c r="B5372" s="232">
        <f t="shared" si="395"/>
        <v>5367</v>
      </c>
      <c r="C5372" s="406">
        <v>45594</v>
      </c>
      <c r="D5372" s="278" t="s">
        <v>96</v>
      </c>
      <c r="E5372" s="196" t="str">
        <f t="shared" si="391"/>
        <v>تانکر آب</v>
      </c>
      <c r="F5372" s="196" t="str">
        <f t="shared" si="392"/>
        <v>شرکتی</v>
      </c>
      <c r="G5372" s="196" t="str">
        <f t="shared" si="393"/>
        <v>تانکر آب</v>
      </c>
      <c r="H5372" s="196">
        <f t="shared" si="394"/>
        <v>11.8</v>
      </c>
      <c r="I5372" s="196" t="s">
        <v>66</v>
      </c>
      <c r="J5372" s="196">
        <v>2</v>
      </c>
      <c r="K5372" s="448"/>
      <c r="L5372" s="196"/>
      <c r="M5372" s="196"/>
      <c r="N5372" s="216">
        <f t="shared" si="396"/>
        <v>0</v>
      </c>
      <c r="O5372" s="216">
        <f t="shared" si="397"/>
        <v>0</v>
      </c>
      <c r="P5372" s="216">
        <f t="shared" si="398"/>
        <v>23.6</v>
      </c>
      <c r="Q5372" s="335">
        <f t="shared" si="399"/>
        <v>0</v>
      </c>
      <c r="R5372" s="234"/>
    </row>
    <row r="5373" spans="2:18" x14ac:dyDescent="0.25">
      <c r="B5373" s="232">
        <f t="shared" si="395"/>
        <v>5368</v>
      </c>
      <c r="C5373" s="406">
        <v>45594</v>
      </c>
      <c r="D5373" s="195" t="s">
        <v>128</v>
      </c>
      <c r="E5373" s="196" t="str">
        <f t="shared" si="391"/>
        <v>تانکر آب</v>
      </c>
      <c r="F5373" s="196" t="str">
        <f t="shared" si="392"/>
        <v>شرکتی</v>
      </c>
      <c r="G5373" s="196" t="str">
        <f t="shared" si="393"/>
        <v>تانکر آب</v>
      </c>
      <c r="H5373" s="196">
        <f t="shared" si="394"/>
        <v>11.8</v>
      </c>
      <c r="I5373" s="196" t="s">
        <v>66</v>
      </c>
      <c r="J5373" s="196">
        <v>3</v>
      </c>
      <c r="K5373" s="448"/>
      <c r="L5373" s="196"/>
      <c r="M5373" s="196"/>
      <c r="N5373" s="216">
        <f t="shared" si="396"/>
        <v>0</v>
      </c>
      <c r="O5373" s="216">
        <f t="shared" si="397"/>
        <v>0</v>
      </c>
      <c r="P5373" s="216">
        <f t="shared" si="398"/>
        <v>35.400000000000006</v>
      </c>
      <c r="Q5373" s="335">
        <f t="shared" si="399"/>
        <v>0</v>
      </c>
      <c r="R5373" s="234"/>
    </row>
    <row r="5374" spans="2:18" x14ac:dyDescent="0.25">
      <c r="B5374" s="232">
        <f t="shared" si="395"/>
        <v>5369</v>
      </c>
      <c r="C5374" s="406">
        <v>45594</v>
      </c>
      <c r="D5374" s="278" t="s">
        <v>467</v>
      </c>
      <c r="E5374" s="196" t="str">
        <f t="shared" si="391"/>
        <v>تانکر آب</v>
      </c>
      <c r="F5374" s="196" t="str">
        <f t="shared" si="392"/>
        <v>میرزایی</v>
      </c>
      <c r="G5374" s="196" t="str">
        <f t="shared" si="393"/>
        <v>تانکر آب</v>
      </c>
      <c r="H5374" s="196">
        <f t="shared" si="394"/>
        <v>13</v>
      </c>
      <c r="I5374" s="196"/>
      <c r="J5374" s="196">
        <v>0</v>
      </c>
      <c r="K5374" s="448"/>
      <c r="L5374" s="196"/>
      <c r="M5374" s="196"/>
      <c r="N5374" s="216">
        <f t="shared" si="396"/>
        <v>0</v>
      </c>
      <c r="O5374" s="216">
        <f t="shared" si="397"/>
        <v>0</v>
      </c>
      <c r="P5374" s="216">
        <f t="shared" si="398"/>
        <v>0</v>
      </c>
      <c r="Q5374" s="335">
        <f t="shared" si="399"/>
        <v>0</v>
      </c>
      <c r="R5374" s="234"/>
    </row>
    <row r="5375" spans="2:18" x14ac:dyDescent="0.25">
      <c r="B5375" s="232">
        <f>ROW()-5</f>
        <v>5370</v>
      </c>
      <c r="C5375" s="406">
        <v>45595</v>
      </c>
      <c r="D5375" s="195" t="s">
        <v>474</v>
      </c>
      <c r="E5375" s="196" t="str">
        <f t="shared" si="391"/>
        <v>کامیون کمپرسی</v>
      </c>
      <c r="F5375" s="196" t="str">
        <f t="shared" si="392"/>
        <v>رمضانی مقدم</v>
      </c>
      <c r="G5375" s="196" t="str">
        <f t="shared" si="393"/>
        <v>تک</v>
      </c>
      <c r="H5375" s="196">
        <f t="shared" si="394"/>
        <v>4.2</v>
      </c>
      <c r="I5375" s="196" t="s">
        <v>215</v>
      </c>
      <c r="J5375" s="196">
        <v>28</v>
      </c>
      <c r="K5375" s="448"/>
      <c r="L5375" s="196"/>
      <c r="M5375" s="196"/>
      <c r="N5375" s="216">
        <f>IF(I5375=$N$5,J5375*H5375,0)</f>
        <v>0</v>
      </c>
      <c r="O5375" s="216">
        <f>IF(I5375=$O$5,J5375*H5375,0)*1.15</f>
        <v>135.24</v>
      </c>
      <c r="P5375" s="216">
        <f>IF(I5375=$P$5,J5375*H5375,0)</f>
        <v>0</v>
      </c>
      <c r="Q5375" s="335">
        <f>IF(I5375=$Q$5,J5375*H5375,0)</f>
        <v>0</v>
      </c>
      <c r="R5375" s="234"/>
    </row>
    <row r="5376" spans="2:18" x14ac:dyDescent="0.25">
      <c r="B5376" s="232">
        <f t="shared" ref="B5376:B5406" si="400">ROW()-5</f>
        <v>5371</v>
      </c>
      <c r="C5376" s="406">
        <v>45595</v>
      </c>
      <c r="D5376" s="278" t="s">
        <v>475</v>
      </c>
      <c r="E5376" s="196" t="str">
        <f t="shared" si="391"/>
        <v>کامیون کمپرسی</v>
      </c>
      <c r="F5376" s="196" t="str">
        <f t="shared" si="392"/>
        <v>رمضانی مقدم</v>
      </c>
      <c r="G5376" s="196" t="str">
        <f t="shared" si="393"/>
        <v>تک</v>
      </c>
      <c r="H5376" s="196">
        <f t="shared" si="394"/>
        <v>4.2</v>
      </c>
      <c r="I5376" s="196" t="s">
        <v>215</v>
      </c>
      <c r="J5376" s="196">
        <v>27</v>
      </c>
      <c r="K5376" s="448"/>
      <c r="L5376" s="196"/>
      <c r="M5376" s="196"/>
      <c r="N5376" s="216">
        <f t="shared" ref="N5376:N5406" si="401">IF(I5376=$N$5,J5376*H5376,0)</f>
        <v>0</v>
      </c>
      <c r="O5376" s="216">
        <f t="shared" ref="O5376:O5406" si="402">IF(I5376=$O$5,J5376*H5376,0)*1.15</f>
        <v>130.41</v>
      </c>
      <c r="P5376" s="216">
        <f t="shared" ref="P5376:P5406" si="403">IF(I5376=$P$5,J5376*H5376,0)</f>
        <v>0</v>
      </c>
      <c r="Q5376" s="335">
        <f t="shared" ref="Q5376:Q5406" si="404">IF(I5376=$Q$5,J5376*H5376,0)</f>
        <v>0</v>
      </c>
      <c r="R5376" s="234"/>
    </row>
    <row r="5377" spans="2:18" x14ac:dyDescent="0.25">
      <c r="B5377" s="232">
        <f t="shared" si="400"/>
        <v>5372</v>
      </c>
      <c r="C5377" s="406">
        <v>45595</v>
      </c>
      <c r="D5377" s="195" t="s">
        <v>476</v>
      </c>
      <c r="E5377" s="196" t="str">
        <f t="shared" si="391"/>
        <v>کامیون کمپرسی</v>
      </c>
      <c r="F5377" s="196" t="str">
        <f t="shared" si="392"/>
        <v>رمضانی مقدم</v>
      </c>
      <c r="G5377" s="196" t="str">
        <f t="shared" si="393"/>
        <v>تک</v>
      </c>
      <c r="H5377" s="196">
        <f t="shared" si="394"/>
        <v>4.2</v>
      </c>
      <c r="I5377" s="196" t="s">
        <v>215</v>
      </c>
      <c r="J5377" s="196">
        <v>13</v>
      </c>
      <c r="K5377" s="448"/>
      <c r="L5377" s="196"/>
      <c r="M5377" s="196"/>
      <c r="N5377" s="216">
        <f t="shared" si="401"/>
        <v>0</v>
      </c>
      <c r="O5377" s="216">
        <f t="shared" si="402"/>
        <v>62.79</v>
      </c>
      <c r="P5377" s="216">
        <f t="shared" si="403"/>
        <v>0</v>
      </c>
      <c r="Q5377" s="335">
        <f t="shared" si="404"/>
        <v>0</v>
      </c>
      <c r="R5377" s="234"/>
    </row>
    <row r="5378" spans="2:18" x14ac:dyDescent="0.25">
      <c r="B5378" s="232">
        <f t="shared" si="400"/>
        <v>5373</v>
      </c>
      <c r="C5378" s="406">
        <v>45595</v>
      </c>
      <c r="D5378" s="278" t="s">
        <v>477</v>
      </c>
      <c r="E5378" s="196" t="str">
        <f t="shared" si="391"/>
        <v>کامیون کمپرسی</v>
      </c>
      <c r="F5378" s="196" t="str">
        <f t="shared" si="392"/>
        <v>رمضانی مقدم</v>
      </c>
      <c r="G5378" s="196" t="str">
        <f t="shared" si="393"/>
        <v>تک</v>
      </c>
      <c r="H5378" s="196">
        <f t="shared" si="394"/>
        <v>4.2</v>
      </c>
      <c r="I5378" s="196" t="s">
        <v>215</v>
      </c>
      <c r="J5378" s="196">
        <v>20</v>
      </c>
      <c r="K5378" s="448"/>
      <c r="L5378" s="196"/>
      <c r="M5378" s="196"/>
      <c r="N5378" s="216">
        <f t="shared" si="401"/>
        <v>0</v>
      </c>
      <c r="O5378" s="216">
        <f t="shared" si="402"/>
        <v>96.6</v>
      </c>
      <c r="P5378" s="216">
        <f t="shared" si="403"/>
        <v>0</v>
      </c>
      <c r="Q5378" s="335">
        <f t="shared" si="404"/>
        <v>0</v>
      </c>
      <c r="R5378" s="234"/>
    </row>
    <row r="5379" spans="2:18" x14ac:dyDescent="0.25">
      <c r="B5379" s="232">
        <f t="shared" si="400"/>
        <v>5374</v>
      </c>
      <c r="C5379" s="406">
        <v>45595</v>
      </c>
      <c r="D5379" s="195" t="s">
        <v>116</v>
      </c>
      <c r="E5379" s="196" t="str">
        <f t="shared" si="391"/>
        <v>کامیون کمپرسی</v>
      </c>
      <c r="F5379" s="196" t="str">
        <f t="shared" si="392"/>
        <v>شرکتی</v>
      </c>
      <c r="G5379" s="196" t="str">
        <f t="shared" si="393"/>
        <v>جفت</v>
      </c>
      <c r="H5379" s="196">
        <f t="shared" si="394"/>
        <v>6.65</v>
      </c>
      <c r="I5379" s="196" t="s">
        <v>215</v>
      </c>
      <c r="J5379" s="196">
        <v>27</v>
      </c>
      <c r="K5379" s="448"/>
      <c r="L5379" s="196"/>
      <c r="M5379" s="196"/>
      <c r="N5379" s="216">
        <f t="shared" si="401"/>
        <v>0</v>
      </c>
      <c r="O5379" s="216">
        <f t="shared" si="402"/>
        <v>206.48249999999999</v>
      </c>
      <c r="P5379" s="216">
        <f t="shared" si="403"/>
        <v>0</v>
      </c>
      <c r="Q5379" s="335">
        <f t="shared" si="404"/>
        <v>0</v>
      </c>
      <c r="R5379" s="234"/>
    </row>
    <row r="5380" spans="2:18" x14ac:dyDescent="0.25">
      <c r="B5380" s="232">
        <f t="shared" si="400"/>
        <v>5375</v>
      </c>
      <c r="C5380" s="406">
        <v>45595</v>
      </c>
      <c r="D5380" s="195" t="s">
        <v>91</v>
      </c>
      <c r="E5380" s="196" t="str">
        <f t="shared" si="391"/>
        <v>کامیون کمپرسی</v>
      </c>
      <c r="F5380" s="196" t="str">
        <f t="shared" si="392"/>
        <v>شرکتی</v>
      </c>
      <c r="G5380" s="196" t="str">
        <f t="shared" si="393"/>
        <v>جفت</v>
      </c>
      <c r="H5380" s="196">
        <f t="shared" si="394"/>
        <v>6.65</v>
      </c>
      <c r="I5380" s="196"/>
      <c r="J5380" s="196">
        <v>0</v>
      </c>
      <c r="K5380" s="448"/>
      <c r="L5380" s="196"/>
      <c r="M5380" s="196"/>
      <c r="N5380" s="216">
        <f t="shared" si="401"/>
        <v>0</v>
      </c>
      <c r="O5380" s="216">
        <f t="shared" si="402"/>
        <v>0</v>
      </c>
      <c r="P5380" s="216">
        <f t="shared" si="403"/>
        <v>0</v>
      </c>
      <c r="Q5380" s="335">
        <f t="shared" si="404"/>
        <v>0</v>
      </c>
      <c r="R5380" s="234" t="s">
        <v>565</v>
      </c>
    </row>
    <row r="5381" spans="2:18" x14ac:dyDescent="0.25">
      <c r="B5381" s="232">
        <f t="shared" si="400"/>
        <v>5376</v>
      </c>
      <c r="C5381" s="406">
        <v>45595</v>
      </c>
      <c r="D5381" s="278" t="s">
        <v>94</v>
      </c>
      <c r="E5381" s="196" t="str">
        <f t="shared" si="391"/>
        <v>کامیون کمپرسی</v>
      </c>
      <c r="F5381" s="196" t="str">
        <f t="shared" si="392"/>
        <v>شرکتی</v>
      </c>
      <c r="G5381" s="196" t="str">
        <f t="shared" si="393"/>
        <v>جفت</v>
      </c>
      <c r="H5381" s="196">
        <f t="shared" si="394"/>
        <v>6.65</v>
      </c>
      <c r="I5381" s="196" t="s">
        <v>215</v>
      </c>
      <c r="J5381" s="196">
        <v>28</v>
      </c>
      <c r="K5381" s="448"/>
      <c r="L5381" s="196"/>
      <c r="M5381" s="196"/>
      <c r="N5381" s="216">
        <f t="shared" si="401"/>
        <v>0</v>
      </c>
      <c r="O5381" s="216">
        <f t="shared" si="402"/>
        <v>214.13</v>
      </c>
      <c r="P5381" s="216">
        <f t="shared" si="403"/>
        <v>0</v>
      </c>
      <c r="Q5381" s="335">
        <f t="shared" si="404"/>
        <v>0</v>
      </c>
      <c r="R5381" s="234"/>
    </row>
    <row r="5382" spans="2:18" x14ac:dyDescent="0.25">
      <c r="B5382" s="232">
        <f t="shared" si="400"/>
        <v>5377</v>
      </c>
      <c r="C5382" s="406">
        <v>45595</v>
      </c>
      <c r="D5382" s="278" t="s">
        <v>154</v>
      </c>
      <c r="E5382" s="196" t="str">
        <f t="shared" si="391"/>
        <v>کامیون کمپرسی</v>
      </c>
      <c r="F5382" s="196" t="str">
        <f t="shared" si="392"/>
        <v>صداقت</v>
      </c>
      <c r="G5382" s="196" t="str">
        <f t="shared" si="393"/>
        <v>تک</v>
      </c>
      <c r="H5382" s="196">
        <f t="shared" si="394"/>
        <v>4.1500000000000004</v>
      </c>
      <c r="I5382" s="196" t="s">
        <v>215</v>
      </c>
      <c r="J5382" s="196">
        <v>46</v>
      </c>
      <c r="K5382" s="448"/>
      <c r="L5382" s="196"/>
      <c r="M5382" s="196"/>
      <c r="N5382" s="216">
        <f t="shared" si="401"/>
        <v>0</v>
      </c>
      <c r="O5382" s="216">
        <f t="shared" si="402"/>
        <v>219.535</v>
      </c>
      <c r="P5382" s="216">
        <f t="shared" si="403"/>
        <v>0</v>
      </c>
      <c r="Q5382" s="335">
        <f t="shared" si="404"/>
        <v>0</v>
      </c>
      <c r="R5382" s="234"/>
    </row>
    <row r="5383" spans="2:18" x14ac:dyDescent="0.25">
      <c r="B5383" s="232">
        <f t="shared" si="400"/>
        <v>5378</v>
      </c>
      <c r="C5383" s="406">
        <v>45595</v>
      </c>
      <c r="D5383" s="278" t="s">
        <v>563</v>
      </c>
      <c r="E5383" s="196" t="str">
        <f t="shared" si="391"/>
        <v>کامیون کمپرسی</v>
      </c>
      <c r="F5383" s="196" t="str">
        <f t="shared" si="392"/>
        <v>صداقت</v>
      </c>
      <c r="G5383" s="196" t="str">
        <f t="shared" si="393"/>
        <v>تک</v>
      </c>
      <c r="H5383" s="196">
        <f t="shared" si="394"/>
        <v>4.1500000000000004</v>
      </c>
      <c r="I5383" s="196" t="s">
        <v>215</v>
      </c>
      <c r="J5383" s="196">
        <v>46</v>
      </c>
      <c r="K5383" s="448"/>
      <c r="L5383" s="196"/>
      <c r="M5383" s="196"/>
      <c r="N5383" s="216">
        <f t="shared" si="401"/>
        <v>0</v>
      </c>
      <c r="O5383" s="216">
        <f t="shared" si="402"/>
        <v>219.535</v>
      </c>
      <c r="P5383" s="216">
        <f t="shared" si="403"/>
        <v>0</v>
      </c>
      <c r="Q5383" s="335">
        <f t="shared" si="404"/>
        <v>0</v>
      </c>
      <c r="R5383" s="234"/>
    </row>
    <row r="5384" spans="2:18" x14ac:dyDescent="0.25">
      <c r="B5384" s="232">
        <f t="shared" si="400"/>
        <v>5379</v>
      </c>
      <c r="C5384" s="406">
        <v>45595</v>
      </c>
      <c r="D5384" s="278" t="s">
        <v>426</v>
      </c>
      <c r="E5384" s="196" t="str">
        <f t="shared" si="391"/>
        <v>تانکر آب</v>
      </c>
      <c r="F5384" s="196" t="str">
        <f t="shared" si="392"/>
        <v>جواد رضاپور</v>
      </c>
      <c r="G5384" s="196" t="str">
        <f t="shared" si="393"/>
        <v>تانکر آب</v>
      </c>
      <c r="H5384" s="196">
        <f t="shared" si="394"/>
        <v>10</v>
      </c>
      <c r="I5384" s="196" t="s">
        <v>66</v>
      </c>
      <c r="J5384" s="196">
        <v>4</v>
      </c>
      <c r="K5384" s="448"/>
      <c r="L5384" s="196"/>
      <c r="M5384" s="196"/>
      <c r="N5384" s="216">
        <f t="shared" si="401"/>
        <v>0</v>
      </c>
      <c r="O5384" s="216">
        <f t="shared" si="402"/>
        <v>0</v>
      </c>
      <c r="P5384" s="216">
        <f t="shared" si="403"/>
        <v>40</v>
      </c>
      <c r="Q5384" s="335">
        <f t="shared" si="404"/>
        <v>0</v>
      </c>
      <c r="R5384" s="234"/>
    </row>
    <row r="5385" spans="2:18" x14ac:dyDescent="0.25">
      <c r="B5385" s="232">
        <f t="shared" si="400"/>
        <v>5380</v>
      </c>
      <c r="C5385" s="406">
        <v>45595</v>
      </c>
      <c r="D5385" s="195" t="s">
        <v>277</v>
      </c>
      <c r="E5385" s="196" t="str">
        <f t="shared" si="391"/>
        <v>کمپرسی جفت</v>
      </c>
      <c r="F5385" s="196" t="str">
        <f t="shared" si="392"/>
        <v>محمدپور</v>
      </c>
      <c r="G5385" s="196" t="str">
        <f t="shared" si="393"/>
        <v>جفت</v>
      </c>
      <c r="H5385" s="196">
        <f t="shared" si="394"/>
        <v>7</v>
      </c>
      <c r="I5385" s="196" t="s">
        <v>214</v>
      </c>
      <c r="J5385" s="196">
        <v>30</v>
      </c>
      <c r="K5385" s="448"/>
      <c r="L5385" s="196"/>
      <c r="M5385" s="196"/>
      <c r="N5385" s="216">
        <f t="shared" si="401"/>
        <v>210</v>
      </c>
      <c r="O5385" s="216">
        <f t="shared" si="402"/>
        <v>0</v>
      </c>
      <c r="P5385" s="216">
        <f t="shared" si="403"/>
        <v>0</v>
      </c>
      <c r="Q5385" s="335">
        <f t="shared" si="404"/>
        <v>0</v>
      </c>
      <c r="R5385" s="234"/>
    </row>
    <row r="5386" spans="2:18" x14ac:dyDescent="0.25">
      <c r="B5386" s="232">
        <f t="shared" si="400"/>
        <v>5381</v>
      </c>
      <c r="C5386" s="406">
        <v>45595</v>
      </c>
      <c r="D5386" s="278" t="s">
        <v>261</v>
      </c>
      <c r="E5386" s="196" t="str">
        <f t="shared" si="391"/>
        <v>کمپرسی تک</v>
      </c>
      <c r="F5386" s="196" t="str">
        <f t="shared" si="392"/>
        <v>محمدپور</v>
      </c>
      <c r="G5386" s="196" t="str">
        <f t="shared" si="393"/>
        <v>تک</v>
      </c>
      <c r="H5386" s="196">
        <f t="shared" si="394"/>
        <v>5</v>
      </c>
      <c r="I5386" s="196"/>
      <c r="J5386" s="196"/>
      <c r="K5386" s="448"/>
      <c r="L5386" s="196"/>
      <c r="M5386" s="196"/>
      <c r="N5386" s="216">
        <f t="shared" si="401"/>
        <v>0</v>
      </c>
      <c r="O5386" s="216">
        <f t="shared" si="402"/>
        <v>0</v>
      </c>
      <c r="P5386" s="216">
        <f t="shared" si="403"/>
        <v>0</v>
      </c>
      <c r="Q5386" s="335">
        <f t="shared" si="404"/>
        <v>0</v>
      </c>
      <c r="R5386" s="234"/>
    </row>
    <row r="5387" spans="2:18" x14ac:dyDescent="0.25">
      <c r="B5387" s="232">
        <f t="shared" si="400"/>
        <v>5382</v>
      </c>
      <c r="C5387" s="406">
        <v>45595</v>
      </c>
      <c r="D5387" s="195" t="s">
        <v>254</v>
      </c>
      <c r="E5387" s="196" t="str">
        <f t="shared" si="391"/>
        <v>تانکر آب</v>
      </c>
      <c r="F5387" s="196" t="str">
        <f t="shared" si="392"/>
        <v>محمدپور</v>
      </c>
      <c r="G5387" s="196" t="str">
        <f t="shared" si="393"/>
        <v>تانکر آب</v>
      </c>
      <c r="H5387" s="196">
        <f t="shared" si="394"/>
        <v>10</v>
      </c>
      <c r="I5387" s="196"/>
      <c r="J5387" s="196"/>
      <c r="K5387" s="448"/>
      <c r="L5387" s="196"/>
      <c r="M5387" s="196"/>
      <c r="N5387" s="216">
        <f t="shared" si="401"/>
        <v>0</v>
      </c>
      <c r="O5387" s="216">
        <f t="shared" si="402"/>
        <v>0</v>
      </c>
      <c r="P5387" s="216">
        <f t="shared" si="403"/>
        <v>0</v>
      </c>
      <c r="Q5387" s="335">
        <f t="shared" si="404"/>
        <v>0</v>
      </c>
      <c r="R5387" s="234"/>
    </row>
    <row r="5388" spans="2:18" x14ac:dyDescent="0.25">
      <c r="B5388" s="232">
        <f t="shared" si="400"/>
        <v>5383</v>
      </c>
      <c r="C5388" s="406">
        <v>45595</v>
      </c>
      <c r="D5388" s="278" t="s">
        <v>352</v>
      </c>
      <c r="E5388" s="196" t="str">
        <f t="shared" si="391"/>
        <v>کمپرسی جفت</v>
      </c>
      <c r="F5388" s="196" t="str">
        <f t="shared" si="392"/>
        <v>محمدپور</v>
      </c>
      <c r="G5388" s="196" t="str">
        <f t="shared" si="393"/>
        <v>جفت</v>
      </c>
      <c r="H5388" s="196">
        <f t="shared" si="394"/>
        <v>7</v>
      </c>
      <c r="I5388" s="196"/>
      <c r="J5388" s="196"/>
      <c r="K5388" s="448"/>
      <c r="L5388" s="196"/>
      <c r="M5388" s="196"/>
      <c r="N5388" s="216">
        <f t="shared" si="401"/>
        <v>0</v>
      </c>
      <c r="O5388" s="216">
        <f t="shared" si="402"/>
        <v>0</v>
      </c>
      <c r="P5388" s="216">
        <f t="shared" si="403"/>
        <v>0</v>
      </c>
      <c r="Q5388" s="335">
        <f t="shared" si="404"/>
        <v>0</v>
      </c>
      <c r="R5388" s="234"/>
    </row>
    <row r="5389" spans="2:18" x14ac:dyDescent="0.25">
      <c r="B5389" s="232">
        <f t="shared" si="400"/>
        <v>5384</v>
      </c>
      <c r="C5389" s="406">
        <v>45595</v>
      </c>
      <c r="D5389" s="195" t="s">
        <v>175</v>
      </c>
      <c r="E5389" s="196" t="str">
        <f t="shared" si="391"/>
        <v>کمپرسی جفت</v>
      </c>
      <c r="F5389" s="196" t="str">
        <f t="shared" si="392"/>
        <v>محمدپور</v>
      </c>
      <c r="G5389" s="196" t="str">
        <f t="shared" si="393"/>
        <v>جفت</v>
      </c>
      <c r="H5389" s="196">
        <f t="shared" si="394"/>
        <v>7</v>
      </c>
      <c r="I5389" s="196" t="s">
        <v>214</v>
      </c>
      <c r="J5389" s="196">
        <v>8</v>
      </c>
      <c r="K5389" s="448"/>
      <c r="L5389" s="196"/>
      <c r="M5389" s="196"/>
      <c r="N5389" s="216">
        <f t="shared" si="401"/>
        <v>56</v>
      </c>
      <c r="O5389" s="216">
        <f t="shared" si="402"/>
        <v>0</v>
      </c>
      <c r="P5389" s="216">
        <f t="shared" si="403"/>
        <v>0</v>
      </c>
      <c r="Q5389" s="335">
        <f t="shared" si="404"/>
        <v>0</v>
      </c>
      <c r="R5389" s="234"/>
    </row>
    <row r="5390" spans="2:18" x14ac:dyDescent="0.25">
      <c r="B5390" s="232">
        <f t="shared" si="400"/>
        <v>5385</v>
      </c>
      <c r="C5390" s="406">
        <v>45595</v>
      </c>
      <c r="D5390" s="278" t="s">
        <v>171</v>
      </c>
      <c r="E5390" s="196" t="str">
        <f t="shared" si="391"/>
        <v>تانکر آب</v>
      </c>
      <c r="F5390" s="196" t="str">
        <f t="shared" si="392"/>
        <v>محمدپور</v>
      </c>
      <c r="G5390" s="196" t="str">
        <f t="shared" si="393"/>
        <v>تانکر آب</v>
      </c>
      <c r="H5390" s="196">
        <f t="shared" si="394"/>
        <v>11.2</v>
      </c>
      <c r="I5390" s="196" t="s">
        <v>66</v>
      </c>
      <c r="J5390" s="196">
        <v>4</v>
      </c>
      <c r="K5390" s="448"/>
      <c r="L5390" s="196"/>
      <c r="M5390" s="196"/>
      <c r="N5390" s="216">
        <f t="shared" si="401"/>
        <v>0</v>
      </c>
      <c r="O5390" s="216">
        <f t="shared" si="402"/>
        <v>0</v>
      </c>
      <c r="P5390" s="216">
        <f t="shared" si="403"/>
        <v>44.8</v>
      </c>
      <c r="Q5390" s="335">
        <f t="shared" si="404"/>
        <v>0</v>
      </c>
      <c r="R5390" s="234"/>
    </row>
    <row r="5391" spans="2:18" x14ac:dyDescent="0.25">
      <c r="B5391" s="232">
        <f t="shared" si="400"/>
        <v>5386</v>
      </c>
      <c r="C5391" s="406">
        <v>45595</v>
      </c>
      <c r="D5391" s="278" t="s">
        <v>148</v>
      </c>
      <c r="E5391" s="196" t="str">
        <f t="shared" si="391"/>
        <v>کامیون کمپرسی</v>
      </c>
      <c r="F5391" s="196" t="str">
        <f t="shared" si="392"/>
        <v>میرزایی</v>
      </c>
      <c r="G5391" s="196" t="str">
        <f t="shared" si="393"/>
        <v>تک</v>
      </c>
      <c r="H5391" s="196">
        <f t="shared" si="394"/>
        <v>4.1500000000000004</v>
      </c>
      <c r="I5391" s="196" t="s">
        <v>215</v>
      </c>
      <c r="J5391" s="196">
        <v>20</v>
      </c>
      <c r="K5391" s="448"/>
      <c r="L5391" s="196"/>
      <c r="M5391" s="196"/>
      <c r="N5391" s="216">
        <f t="shared" si="401"/>
        <v>0</v>
      </c>
      <c r="O5391" s="216">
        <f t="shared" si="402"/>
        <v>95.449999999999989</v>
      </c>
      <c r="P5391" s="216">
        <f t="shared" si="403"/>
        <v>0</v>
      </c>
      <c r="Q5391" s="335">
        <f t="shared" si="404"/>
        <v>0</v>
      </c>
      <c r="R5391" s="234"/>
    </row>
    <row r="5392" spans="2:18" x14ac:dyDescent="0.25">
      <c r="B5392" s="232">
        <f t="shared" si="400"/>
        <v>5387</v>
      </c>
      <c r="C5392" s="406">
        <v>45595</v>
      </c>
      <c r="D5392" s="195" t="s">
        <v>150</v>
      </c>
      <c r="E5392" s="196" t="str">
        <f t="shared" si="391"/>
        <v>کامیون کمپرسی</v>
      </c>
      <c r="F5392" s="196" t="str">
        <f t="shared" si="392"/>
        <v>میرزایی</v>
      </c>
      <c r="G5392" s="196" t="str">
        <f t="shared" si="393"/>
        <v>تک</v>
      </c>
      <c r="H5392" s="196">
        <f t="shared" si="394"/>
        <v>4.1500000000000004</v>
      </c>
      <c r="I5392" s="196" t="s">
        <v>215</v>
      </c>
      <c r="J5392" s="196">
        <v>20</v>
      </c>
      <c r="K5392" s="448"/>
      <c r="L5392" s="196"/>
      <c r="M5392" s="196"/>
      <c r="N5392" s="216">
        <f t="shared" si="401"/>
        <v>0</v>
      </c>
      <c r="O5392" s="216">
        <f t="shared" si="402"/>
        <v>95.449999999999989</v>
      </c>
      <c r="P5392" s="216">
        <f t="shared" si="403"/>
        <v>0</v>
      </c>
      <c r="Q5392" s="335">
        <f t="shared" si="404"/>
        <v>0</v>
      </c>
      <c r="R5392" s="234"/>
    </row>
    <row r="5393" spans="2:18" x14ac:dyDescent="0.25">
      <c r="B5393" s="232">
        <f t="shared" si="400"/>
        <v>5388</v>
      </c>
      <c r="C5393" s="406">
        <v>45595</v>
      </c>
      <c r="D5393" s="195" t="s">
        <v>177</v>
      </c>
      <c r="E5393" s="196" t="str">
        <f t="shared" si="391"/>
        <v>تانکر آب</v>
      </c>
      <c r="F5393" s="196" t="str">
        <f t="shared" si="392"/>
        <v>گلپایگانی</v>
      </c>
      <c r="G5393" s="196" t="str">
        <f t="shared" si="393"/>
        <v>تانکر آب</v>
      </c>
      <c r="H5393" s="196">
        <f t="shared" si="394"/>
        <v>11.6</v>
      </c>
      <c r="I5393" s="196" t="s">
        <v>66</v>
      </c>
      <c r="J5393" s="196">
        <v>5</v>
      </c>
      <c r="K5393" s="448"/>
      <c r="L5393" s="196"/>
      <c r="M5393" s="196"/>
      <c r="N5393" s="216">
        <f t="shared" si="401"/>
        <v>0</v>
      </c>
      <c r="O5393" s="216">
        <f t="shared" si="402"/>
        <v>0</v>
      </c>
      <c r="P5393" s="216">
        <f t="shared" si="403"/>
        <v>58</v>
      </c>
      <c r="Q5393" s="335">
        <f t="shared" si="404"/>
        <v>0</v>
      </c>
      <c r="R5393" s="234"/>
    </row>
    <row r="5394" spans="2:18" x14ac:dyDescent="0.25">
      <c r="B5394" s="232">
        <f t="shared" si="400"/>
        <v>5389</v>
      </c>
      <c r="C5394" s="406">
        <v>45595</v>
      </c>
      <c r="D5394" s="278" t="s">
        <v>139</v>
      </c>
      <c r="E5394" s="196" t="str">
        <f t="shared" si="391"/>
        <v>کامیون کمپرسی</v>
      </c>
      <c r="F5394" s="196" t="str">
        <f t="shared" si="392"/>
        <v>انصاری</v>
      </c>
      <c r="G5394" s="196" t="str">
        <f t="shared" si="393"/>
        <v>جفت</v>
      </c>
      <c r="H5394" s="196">
        <f t="shared" si="394"/>
        <v>7</v>
      </c>
      <c r="I5394" s="196" t="s">
        <v>214</v>
      </c>
      <c r="J5394" s="196">
        <v>41</v>
      </c>
      <c r="K5394" s="448"/>
      <c r="L5394" s="196"/>
      <c r="M5394" s="196"/>
      <c r="N5394" s="216">
        <f t="shared" si="401"/>
        <v>287</v>
      </c>
      <c r="O5394" s="216">
        <f t="shared" si="402"/>
        <v>0</v>
      </c>
      <c r="P5394" s="216">
        <f t="shared" si="403"/>
        <v>0</v>
      </c>
      <c r="Q5394" s="335">
        <f t="shared" si="404"/>
        <v>0</v>
      </c>
      <c r="R5394" s="234"/>
    </row>
    <row r="5395" spans="2:18" x14ac:dyDescent="0.25">
      <c r="B5395" s="232">
        <f t="shared" si="400"/>
        <v>5390</v>
      </c>
      <c r="C5395" s="406">
        <v>45595</v>
      </c>
      <c r="D5395" s="195" t="s">
        <v>140</v>
      </c>
      <c r="E5395" s="196" t="str">
        <f t="shared" si="391"/>
        <v>کامیون کمپرسی</v>
      </c>
      <c r="F5395" s="196" t="str">
        <f t="shared" si="392"/>
        <v>انصاری</v>
      </c>
      <c r="G5395" s="196" t="str">
        <f t="shared" si="393"/>
        <v>جفت</v>
      </c>
      <c r="H5395" s="196">
        <f t="shared" si="394"/>
        <v>7</v>
      </c>
      <c r="I5395" s="196" t="s">
        <v>214</v>
      </c>
      <c r="J5395" s="196">
        <v>41</v>
      </c>
      <c r="K5395" s="448"/>
      <c r="L5395" s="196"/>
      <c r="M5395" s="196"/>
      <c r="N5395" s="216">
        <f t="shared" si="401"/>
        <v>287</v>
      </c>
      <c r="O5395" s="216">
        <f t="shared" si="402"/>
        <v>0</v>
      </c>
      <c r="P5395" s="216">
        <f t="shared" si="403"/>
        <v>0</v>
      </c>
      <c r="Q5395" s="335">
        <f t="shared" si="404"/>
        <v>0</v>
      </c>
      <c r="R5395" s="234"/>
    </row>
    <row r="5396" spans="2:18" x14ac:dyDescent="0.25">
      <c r="B5396" s="232">
        <f t="shared" si="400"/>
        <v>5391</v>
      </c>
      <c r="C5396" s="406">
        <v>45595</v>
      </c>
      <c r="D5396" s="278" t="s">
        <v>141</v>
      </c>
      <c r="E5396" s="196" t="str">
        <f t="shared" si="391"/>
        <v>کامیون کمپرسی</v>
      </c>
      <c r="F5396" s="196" t="str">
        <f t="shared" si="392"/>
        <v>انصاری</v>
      </c>
      <c r="G5396" s="196" t="str">
        <f t="shared" si="393"/>
        <v>جفت</v>
      </c>
      <c r="H5396" s="196">
        <f t="shared" si="394"/>
        <v>7</v>
      </c>
      <c r="I5396" s="196" t="s">
        <v>214</v>
      </c>
      <c r="J5396" s="196">
        <v>0</v>
      </c>
      <c r="K5396" s="448"/>
      <c r="L5396" s="196"/>
      <c r="M5396" s="196"/>
      <c r="N5396" s="216">
        <f t="shared" si="401"/>
        <v>0</v>
      </c>
      <c r="O5396" s="216">
        <f t="shared" si="402"/>
        <v>0</v>
      </c>
      <c r="P5396" s="216">
        <f t="shared" si="403"/>
        <v>0</v>
      </c>
      <c r="Q5396" s="335">
        <f t="shared" si="404"/>
        <v>0</v>
      </c>
      <c r="R5396" s="234"/>
    </row>
    <row r="5397" spans="2:18" x14ac:dyDescent="0.25">
      <c r="B5397" s="232">
        <f t="shared" si="400"/>
        <v>5392</v>
      </c>
      <c r="C5397" s="406">
        <v>45595</v>
      </c>
      <c r="D5397" s="195" t="s">
        <v>252</v>
      </c>
      <c r="E5397" s="196" t="str">
        <f t="shared" ref="E5397:E5460" si="405">IFERROR(VLOOKUP(D5397,S:W,2,FALSE),"")</f>
        <v>کامیون کمپرسی</v>
      </c>
      <c r="F5397" s="196" t="str">
        <f t="shared" ref="F5397:F5460" si="406">IFERROR(VLOOKUP(D5397,S:W,3,FALSE),"")</f>
        <v>انصاری</v>
      </c>
      <c r="G5397" s="196" t="str">
        <f t="shared" ref="G5397:G5460" si="407">IFERROR(VLOOKUP(D5397,S:W,4,FALSE),"")</f>
        <v>جفت</v>
      </c>
      <c r="H5397" s="196">
        <f t="shared" ref="H5397:H5460" si="408">IFERROR(VLOOKUP(D5397,S:W,5,FALSE),"")</f>
        <v>7</v>
      </c>
      <c r="I5397" s="196" t="s">
        <v>214</v>
      </c>
      <c r="J5397" s="196">
        <v>40</v>
      </c>
      <c r="K5397" s="448"/>
      <c r="L5397" s="196"/>
      <c r="M5397" s="196"/>
      <c r="N5397" s="216">
        <f t="shared" si="401"/>
        <v>280</v>
      </c>
      <c r="O5397" s="216">
        <f t="shared" si="402"/>
        <v>0</v>
      </c>
      <c r="P5397" s="216">
        <f t="shared" si="403"/>
        <v>0</v>
      </c>
      <c r="Q5397" s="335">
        <f t="shared" si="404"/>
        <v>0</v>
      </c>
      <c r="R5397" s="234"/>
    </row>
    <row r="5398" spans="2:18" x14ac:dyDescent="0.25">
      <c r="B5398" s="232">
        <f t="shared" si="400"/>
        <v>5393</v>
      </c>
      <c r="C5398" s="406">
        <v>45595</v>
      </c>
      <c r="D5398" s="278" t="s">
        <v>259</v>
      </c>
      <c r="E5398" s="196" t="str">
        <f t="shared" si="405"/>
        <v>کامیون کمپرسی</v>
      </c>
      <c r="F5398" s="196" t="str">
        <f t="shared" si="406"/>
        <v>انصاری</v>
      </c>
      <c r="G5398" s="196" t="str">
        <f t="shared" si="407"/>
        <v>جفت</v>
      </c>
      <c r="H5398" s="196">
        <f t="shared" si="408"/>
        <v>7</v>
      </c>
      <c r="I5398" s="196" t="s">
        <v>214</v>
      </c>
      <c r="J5398" s="196">
        <v>40</v>
      </c>
      <c r="K5398" s="448"/>
      <c r="L5398" s="196"/>
      <c r="M5398" s="196"/>
      <c r="N5398" s="216">
        <f t="shared" si="401"/>
        <v>280</v>
      </c>
      <c r="O5398" s="216">
        <f t="shared" si="402"/>
        <v>0</v>
      </c>
      <c r="P5398" s="216">
        <f t="shared" si="403"/>
        <v>0</v>
      </c>
      <c r="Q5398" s="335">
        <f t="shared" si="404"/>
        <v>0</v>
      </c>
      <c r="R5398" s="234"/>
    </row>
    <row r="5399" spans="2:18" x14ac:dyDescent="0.25">
      <c r="B5399" s="232">
        <f t="shared" si="400"/>
        <v>5394</v>
      </c>
      <c r="C5399" s="406">
        <v>45595</v>
      </c>
      <c r="D5399" s="195" t="s">
        <v>260</v>
      </c>
      <c r="E5399" s="196" t="str">
        <f t="shared" si="405"/>
        <v>کامیون کمپرسی</v>
      </c>
      <c r="F5399" s="196" t="str">
        <f t="shared" si="406"/>
        <v>انصاری</v>
      </c>
      <c r="G5399" s="196" t="str">
        <f t="shared" si="407"/>
        <v>جفت</v>
      </c>
      <c r="H5399" s="196">
        <f t="shared" si="408"/>
        <v>7</v>
      </c>
      <c r="I5399" s="196" t="s">
        <v>214</v>
      </c>
      <c r="J5399" s="196">
        <v>40</v>
      </c>
      <c r="K5399" s="448"/>
      <c r="L5399" s="196"/>
      <c r="M5399" s="196"/>
      <c r="N5399" s="216">
        <f t="shared" si="401"/>
        <v>280</v>
      </c>
      <c r="O5399" s="216">
        <f t="shared" si="402"/>
        <v>0</v>
      </c>
      <c r="P5399" s="216">
        <f t="shared" si="403"/>
        <v>0</v>
      </c>
      <c r="Q5399" s="335">
        <f t="shared" si="404"/>
        <v>0</v>
      </c>
      <c r="R5399" s="234"/>
    </row>
    <row r="5400" spans="2:18" x14ac:dyDescent="0.25">
      <c r="B5400" s="232">
        <f t="shared" si="400"/>
        <v>5395</v>
      </c>
      <c r="C5400" s="406">
        <v>45595</v>
      </c>
      <c r="D5400" s="278" t="s">
        <v>507</v>
      </c>
      <c r="E5400" s="196" t="str">
        <f t="shared" si="405"/>
        <v>کامیون کمپرسی</v>
      </c>
      <c r="F5400" s="196" t="str">
        <f t="shared" si="406"/>
        <v>شهرکی</v>
      </c>
      <c r="G5400" s="196" t="str">
        <f t="shared" si="407"/>
        <v>تک</v>
      </c>
      <c r="H5400" s="196">
        <f t="shared" si="408"/>
        <v>4.1500000000000004</v>
      </c>
      <c r="I5400" s="196" t="s">
        <v>215</v>
      </c>
      <c r="J5400" s="196">
        <v>43</v>
      </c>
      <c r="K5400" s="448"/>
      <c r="L5400" s="196"/>
      <c r="M5400" s="196"/>
      <c r="N5400" s="216">
        <f t="shared" si="401"/>
        <v>0</v>
      </c>
      <c r="O5400" s="216">
        <f t="shared" si="402"/>
        <v>205.2175</v>
      </c>
      <c r="P5400" s="216">
        <f t="shared" si="403"/>
        <v>0</v>
      </c>
      <c r="Q5400" s="335">
        <f t="shared" si="404"/>
        <v>0</v>
      </c>
      <c r="R5400" s="234"/>
    </row>
    <row r="5401" spans="2:18" x14ac:dyDescent="0.25">
      <c r="B5401" s="232">
        <f t="shared" si="400"/>
        <v>5396</v>
      </c>
      <c r="C5401" s="406">
        <v>45595</v>
      </c>
      <c r="D5401" s="195" t="s">
        <v>379</v>
      </c>
      <c r="E5401" s="196" t="str">
        <f t="shared" si="405"/>
        <v>کمپرسی تک</v>
      </c>
      <c r="F5401" s="196" t="str">
        <f t="shared" si="406"/>
        <v>جواد رضاپور</v>
      </c>
      <c r="G5401" s="196" t="str">
        <f t="shared" si="407"/>
        <v>تک</v>
      </c>
      <c r="H5401" s="196">
        <f t="shared" si="408"/>
        <v>4.1500000000000004</v>
      </c>
      <c r="I5401" s="196" t="s">
        <v>214</v>
      </c>
      <c r="J5401" s="196">
        <v>32</v>
      </c>
      <c r="K5401" s="448"/>
      <c r="L5401" s="196"/>
      <c r="M5401" s="196"/>
      <c r="N5401" s="216">
        <f t="shared" si="401"/>
        <v>132.80000000000001</v>
      </c>
      <c r="O5401" s="216">
        <f t="shared" si="402"/>
        <v>0</v>
      </c>
      <c r="P5401" s="216">
        <f t="shared" si="403"/>
        <v>0</v>
      </c>
      <c r="Q5401" s="335">
        <f t="shared" si="404"/>
        <v>0</v>
      </c>
      <c r="R5401" s="234"/>
    </row>
    <row r="5402" spans="2:18" x14ac:dyDescent="0.25">
      <c r="B5402" s="232">
        <f t="shared" si="400"/>
        <v>5397</v>
      </c>
      <c r="C5402" s="406">
        <v>45595</v>
      </c>
      <c r="D5402" s="278" t="s">
        <v>380</v>
      </c>
      <c r="E5402" s="196" t="str">
        <f t="shared" si="405"/>
        <v>کمپرسی تک</v>
      </c>
      <c r="F5402" s="196" t="str">
        <f t="shared" si="406"/>
        <v>جواد رضاپور</v>
      </c>
      <c r="G5402" s="196" t="str">
        <f t="shared" si="407"/>
        <v>تک</v>
      </c>
      <c r="H5402" s="196">
        <f t="shared" si="408"/>
        <v>4.1500000000000004</v>
      </c>
      <c r="I5402" s="196" t="s">
        <v>214</v>
      </c>
      <c r="J5402" s="196">
        <v>32</v>
      </c>
      <c r="K5402" s="448"/>
      <c r="L5402" s="196"/>
      <c r="M5402" s="196"/>
      <c r="N5402" s="216">
        <f t="shared" si="401"/>
        <v>132.80000000000001</v>
      </c>
      <c r="O5402" s="216">
        <f t="shared" si="402"/>
        <v>0</v>
      </c>
      <c r="P5402" s="216">
        <f t="shared" si="403"/>
        <v>0</v>
      </c>
      <c r="Q5402" s="335">
        <f t="shared" si="404"/>
        <v>0</v>
      </c>
      <c r="R5402" s="234"/>
    </row>
    <row r="5403" spans="2:18" x14ac:dyDescent="0.25">
      <c r="B5403" s="232">
        <f t="shared" si="400"/>
        <v>5398</v>
      </c>
      <c r="C5403" s="406">
        <v>45595</v>
      </c>
      <c r="D5403" s="195" t="s">
        <v>489</v>
      </c>
      <c r="E5403" s="196" t="str">
        <f t="shared" si="405"/>
        <v>کمپرسی تک</v>
      </c>
      <c r="F5403" s="196" t="str">
        <f t="shared" si="406"/>
        <v>جواد رضاپور</v>
      </c>
      <c r="G5403" s="196" t="str">
        <f t="shared" si="407"/>
        <v>تک</v>
      </c>
      <c r="H5403" s="196">
        <f t="shared" si="408"/>
        <v>4.1500000000000004</v>
      </c>
      <c r="I5403" s="196" t="s">
        <v>214</v>
      </c>
      <c r="J5403" s="196">
        <v>32</v>
      </c>
      <c r="K5403" s="448"/>
      <c r="L5403" s="196"/>
      <c r="M5403" s="196"/>
      <c r="N5403" s="216">
        <f t="shared" si="401"/>
        <v>132.80000000000001</v>
      </c>
      <c r="O5403" s="216">
        <f t="shared" si="402"/>
        <v>0</v>
      </c>
      <c r="P5403" s="216">
        <f t="shared" si="403"/>
        <v>0</v>
      </c>
      <c r="Q5403" s="335">
        <f t="shared" si="404"/>
        <v>0</v>
      </c>
      <c r="R5403" s="234"/>
    </row>
    <row r="5404" spans="2:18" x14ac:dyDescent="0.25">
      <c r="B5404" s="232">
        <f t="shared" si="400"/>
        <v>5399</v>
      </c>
      <c r="C5404" s="406">
        <v>45595</v>
      </c>
      <c r="D5404" s="278" t="s">
        <v>96</v>
      </c>
      <c r="E5404" s="196" t="str">
        <f t="shared" si="405"/>
        <v>تانکر آب</v>
      </c>
      <c r="F5404" s="196" t="str">
        <f t="shared" si="406"/>
        <v>شرکتی</v>
      </c>
      <c r="G5404" s="196" t="str">
        <f t="shared" si="407"/>
        <v>تانکر آب</v>
      </c>
      <c r="H5404" s="196">
        <f t="shared" si="408"/>
        <v>11.8</v>
      </c>
      <c r="I5404" s="196" t="s">
        <v>66</v>
      </c>
      <c r="J5404" s="196">
        <v>4</v>
      </c>
      <c r="K5404" s="448"/>
      <c r="L5404" s="196"/>
      <c r="M5404" s="196"/>
      <c r="N5404" s="216">
        <f t="shared" si="401"/>
        <v>0</v>
      </c>
      <c r="O5404" s="216">
        <f t="shared" si="402"/>
        <v>0</v>
      </c>
      <c r="P5404" s="216">
        <f t="shared" si="403"/>
        <v>47.2</v>
      </c>
      <c r="Q5404" s="335">
        <f t="shared" si="404"/>
        <v>0</v>
      </c>
      <c r="R5404" s="234"/>
    </row>
    <row r="5405" spans="2:18" x14ac:dyDescent="0.25">
      <c r="B5405" s="232">
        <f t="shared" si="400"/>
        <v>5400</v>
      </c>
      <c r="C5405" s="406">
        <v>45595</v>
      </c>
      <c r="D5405" s="195" t="s">
        <v>128</v>
      </c>
      <c r="E5405" s="196" t="str">
        <f t="shared" si="405"/>
        <v>تانکر آب</v>
      </c>
      <c r="F5405" s="196" t="str">
        <f t="shared" si="406"/>
        <v>شرکتی</v>
      </c>
      <c r="G5405" s="196" t="str">
        <f t="shared" si="407"/>
        <v>تانکر آب</v>
      </c>
      <c r="H5405" s="196">
        <f t="shared" si="408"/>
        <v>11.8</v>
      </c>
      <c r="I5405" s="196" t="s">
        <v>66</v>
      </c>
      <c r="J5405" s="196">
        <v>3</v>
      </c>
      <c r="K5405" s="448"/>
      <c r="L5405" s="196"/>
      <c r="M5405" s="196"/>
      <c r="N5405" s="216">
        <f t="shared" si="401"/>
        <v>0</v>
      </c>
      <c r="O5405" s="216">
        <f t="shared" si="402"/>
        <v>0</v>
      </c>
      <c r="P5405" s="216">
        <f t="shared" si="403"/>
        <v>35.400000000000006</v>
      </c>
      <c r="Q5405" s="335">
        <f t="shared" si="404"/>
        <v>0</v>
      </c>
      <c r="R5405" s="234"/>
    </row>
    <row r="5406" spans="2:18" x14ac:dyDescent="0.25">
      <c r="B5406" s="232">
        <f t="shared" si="400"/>
        <v>5401</v>
      </c>
      <c r="C5406" s="406">
        <v>45595</v>
      </c>
      <c r="D5406" s="278" t="s">
        <v>467</v>
      </c>
      <c r="E5406" s="196" t="str">
        <f t="shared" si="405"/>
        <v>تانکر آب</v>
      </c>
      <c r="F5406" s="196" t="str">
        <f t="shared" si="406"/>
        <v>میرزایی</v>
      </c>
      <c r="G5406" s="196" t="str">
        <f t="shared" si="407"/>
        <v>تانکر آب</v>
      </c>
      <c r="H5406" s="196">
        <f t="shared" si="408"/>
        <v>13</v>
      </c>
      <c r="I5406" s="196"/>
      <c r="J5406" s="196">
        <v>0</v>
      </c>
      <c r="K5406" s="448"/>
      <c r="L5406" s="196"/>
      <c r="M5406" s="196"/>
      <c r="N5406" s="216">
        <f t="shared" si="401"/>
        <v>0</v>
      </c>
      <c r="O5406" s="216">
        <f t="shared" si="402"/>
        <v>0</v>
      </c>
      <c r="P5406" s="216">
        <f t="shared" si="403"/>
        <v>0</v>
      </c>
      <c r="Q5406" s="335">
        <f t="shared" si="404"/>
        <v>0</v>
      </c>
      <c r="R5406" s="234"/>
    </row>
    <row r="5407" spans="2:18" x14ac:dyDescent="0.25">
      <c r="B5407" s="232">
        <f>ROW()-5</f>
        <v>5402</v>
      </c>
      <c r="C5407" s="406">
        <v>45596</v>
      </c>
      <c r="D5407" s="195" t="s">
        <v>474</v>
      </c>
      <c r="E5407" s="196" t="str">
        <f t="shared" si="405"/>
        <v>کامیون کمپرسی</v>
      </c>
      <c r="F5407" s="196" t="str">
        <f t="shared" si="406"/>
        <v>رمضانی مقدم</v>
      </c>
      <c r="G5407" s="196" t="str">
        <f t="shared" si="407"/>
        <v>تک</v>
      </c>
      <c r="H5407" s="196">
        <f t="shared" si="408"/>
        <v>4.2</v>
      </c>
      <c r="I5407" s="196" t="s">
        <v>215</v>
      </c>
      <c r="J5407" s="196">
        <v>37</v>
      </c>
      <c r="K5407" s="448"/>
      <c r="L5407" s="196"/>
      <c r="M5407" s="196"/>
      <c r="N5407" s="216">
        <f>IF(I5407=$N$5,J5407*H5407,0)</f>
        <v>0</v>
      </c>
      <c r="O5407" s="216">
        <f>IF(I5407=$O$5,J5407*H5407,0)*1.15</f>
        <v>178.70999999999998</v>
      </c>
      <c r="P5407" s="216">
        <f>IF(I5407=$P$5,J5407*H5407,0)</f>
        <v>0</v>
      </c>
      <c r="Q5407" s="335">
        <f>IF(I5407=$Q$5,J5407*H5407,0)</f>
        <v>0</v>
      </c>
      <c r="R5407" s="234" t="s">
        <v>574</v>
      </c>
    </row>
    <row r="5408" spans="2:18" x14ac:dyDescent="0.25">
      <c r="B5408" s="232">
        <f t="shared" ref="B5408:B5438" si="409">ROW()-5</f>
        <v>5403</v>
      </c>
      <c r="C5408" s="406">
        <v>45596</v>
      </c>
      <c r="D5408" s="278" t="s">
        <v>475</v>
      </c>
      <c r="E5408" s="196" t="str">
        <f t="shared" si="405"/>
        <v>کامیون کمپرسی</v>
      </c>
      <c r="F5408" s="196" t="str">
        <f t="shared" si="406"/>
        <v>رمضانی مقدم</v>
      </c>
      <c r="G5408" s="196" t="str">
        <f t="shared" si="407"/>
        <v>تک</v>
      </c>
      <c r="H5408" s="196">
        <f t="shared" si="408"/>
        <v>4.2</v>
      </c>
      <c r="I5408" s="196" t="s">
        <v>215</v>
      </c>
      <c r="J5408" s="196">
        <v>39</v>
      </c>
      <c r="K5408" s="448"/>
      <c r="L5408" s="196"/>
      <c r="M5408" s="196"/>
      <c r="N5408" s="216">
        <f t="shared" ref="N5408:N5438" si="410">IF(I5408=$N$5,J5408*H5408,0)</f>
        <v>0</v>
      </c>
      <c r="O5408" s="216">
        <f t="shared" ref="O5408:O5438" si="411">IF(I5408=$O$5,J5408*H5408,0)*1.15</f>
        <v>188.37</v>
      </c>
      <c r="P5408" s="216">
        <f t="shared" ref="P5408:P5438" si="412">IF(I5408=$P$5,J5408*H5408,0)</f>
        <v>0</v>
      </c>
      <c r="Q5408" s="335">
        <f t="shared" ref="Q5408:Q5438" si="413">IF(I5408=$Q$5,J5408*H5408,0)</f>
        <v>0</v>
      </c>
      <c r="R5408" s="234" t="s">
        <v>574</v>
      </c>
    </row>
    <row r="5409" spans="2:18" x14ac:dyDescent="0.25">
      <c r="B5409" s="232">
        <f t="shared" si="409"/>
        <v>5404</v>
      </c>
      <c r="C5409" s="406">
        <v>45596</v>
      </c>
      <c r="D5409" s="195" t="s">
        <v>476</v>
      </c>
      <c r="E5409" s="196" t="str">
        <f t="shared" si="405"/>
        <v>کامیون کمپرسی</v>
      </c>
      <c r="F5409" s="196" t="str">
        <f t="shared" si="406"/>
        <v>رمضانی مقدم</v>
      </c>
      <c r="G5409" s="196" t="str">
        <f t="shared" si="407"/>
        <v>تک</v>
      </c>
      <c r="H5409" s="196">
        <f t="shared" si="408"/>
        <v>4.2</v>
      </c>
      <c r="I5409" s="196" t="s">
        <v>215</v>
      </c>
      <c r="J5409" s="196">
        <v>21</v>
      </c>
      <c r="K5409" s="448"/>
      <c r="L5409" s="196"/>
      <c r="M5409" s="196"/>
      <c r="N5409" s="216">
        <f t="shared" si="410"/>
        <v>0</v>
      </c>
      <c r="O5409" s="216">
        <f t="shared" si="411"/>
        <v>101.42999999999999</v>
      </c>
      <c r="P5409" s="216">
        <f t="shared" si="412"/>
        <v>0</v>
      </c>
      <c r="Q5409" s="335">
        <f t="shared" si="413"/>
        <v>0</v>
      </c>
      <c r="R5409" s="234" t="s">
        <v>574</v>
      </c>
    </row>
    <row r="5410" spans="2:18" x14ac:dyDescent="0.25">
      <c r="B5410" s="232">
        <f t="shared" si="409"/>
        <v>5405</v>
      </c>
      <c r="C5410" s="406">
        <v>45596</v>
      </c>
      <c r="D5410" s="278" t="s">
        <v>477</v>
      </c>
      <c r="E5410" s="196" t="str">
        <f t="shared" si="405"/>
        <v>کامیون کمپرسی</v>
      </c>
      <c r="F5410" s="196" t="str">
        <f t="shared" si="406"/>
        <v>رمضانی مقدم</v>
      </c>
      <c r="G5410" s="196" t="str">
        <f t="shared" si="407"/>
        <v>تک</v>
      </c>
      <c r="H5410" s="196">
        <f t="shared" si="408"/>
        <v>4.2</v>
      </c>
      <c r="I5410" s="196" t="s">
        <v>215</v>
      </c>
      <c r="J5410" s="196">
        <v>26</v>
      </c>
      <c r="K5410" s="448"/>
      <c r="L5410" s="196"/>
      <c r="M5410" s="196"/>
      <c r="N5410" s="216">
        <f t="shared" si="410"/>
        <v>0</v>
      </c>
      <c r="O5410" s="216">
        <f t="shared" si="411"/>
        <v>125.58</v>
      </c>
      <c r="P5410" s="216">
        <f t="shared" si="412"/>
        <v>0</v>
      </c>
      <c r="Q5410" s="335">
        <f t="shared" si="413"/>
        <v>0</v>
      </c>
      <c r="R5410" s="234" t="s">
        <v>574</v>
      </c>
    </row>
    <row r="5411" spans="2:18" x14ac:dyDescent="0.25">
      <c r="B5411" s="232">
        <f t="shared" si="409"/>
        <v>5406</v>
      </c>
      <c r="C5411" s="406">
        <v>45596</v>
      </c>
      <c r="D5411" s="195" t="s">
        <v>116</v>
      </c>
      <c r="E5411" s="196" t="str">
        <f t="shared" si="405"/>
        <v>کامیون کمپرسی</v>
      </c>
      <c r="F5411" s="196" t="str">
        <f t="shared" si="406"/>
        <v>شرکتی</v>
      </c>
      <c r="G5411" s="196" t="str">
        <f t="shared" si="407"/>
        <v>جفت</v>
      </c>
      <c r="H5411" s="196">
        <f t="shared" si="408"/>
        <v>6.65</v>
      </c>
      <c r="I5411" s="196" t="s">
        <v>215</v>
      </c>
      <c r="J5411" s="196">
        <v>20</v>
      </c>
      <c r="K5411" s="448"/>
      <c r="L5411" s="196"/>
      <c r="M5411" s="196"/>
      <c r="N5411" s="216">
        <f t="shared" si="410"/>
        <v>0</v>
      </c>
      <c r="O5411" s="216">
        <f t="shared" si="411"/>
        <v>152.94999999999999</v>
      </c>
      <c r="P5411" s="216">
        <f t="shared" si="412"/>
        <v>0</v>
      </c>
      <c r="Q5411" s="335">
        <f t="shared" si="413"/>
        <v>0</v>
      </c>
      <c r="R5411" s="234"/>
    </row>
    <row r="5412" spans="2:18" x14ac:dyDescent="0.25">
      <c r="B5412" s="232">
        <f t="shared" si="409"/>
        <v>5407</v>
      </c>
      <c r="C5412" s="406">
        <v>45596</v>
      </c>
      <c r="D5412" s="195" t="s">
        <v>91</v>
      </c>
      <c r="E5412" s="196" t="str">
        <f t="shared" si="405"/>
        <v>کامیون کمپرسی</v>
      </c>
      <c r="F5412" s="196" t="str">
        <f t="shared" si="406"/>
        <v>شرکتی</v>
      </c>
      <c r="G5412" s="196" t="str">
        <f t="shared" si="407"/>
        <v>جفت</v>
      </c>
      <c r="H5412" s="196">
        <f t="shared" si="408"/>
        <v>6.65</v>
      </c>
      <c r="I5412" s="196" t="s">
        <v>215</v>
      </c>
      <c r="J5412" s="196">
        <v>32</v>
      </c>
      <c r="K5412" s="448"/>
      <c r="L5412" s="196"/>
      <c r="M5412" s="196"/>
      <c r="N5412" s="216">
        <f t="shared" si="410"/>
        <v>0</v>
      </c>
      <c r="O5412" s="216">
        <f t="shared" si="411"/>
        <v>244.72</v>
      </c>
      <c r="P5412" s="216">
        <f t="shared" si="412"/>
        <v>0</v>
      </c>
      <c r="Q5412" s="335">
        <f t="shared" si="413"/>
        <v>0</v>
      </c>
      <c r="R5412" s="234"/>
    </row>
    <row r="5413" spans="2:18" x14ac:dyDescent="0.25">
      <c r="B5413" s="232">
        <f t="shared" si="409"/>
        <v>5408</v>
      </c>
      <c r="C5413" s="406">
        <v>45596</v>
      </c>
      <c r="D5413" s="278" t="s">
        <v>94</v>
      </c>
      <c r="E5413" s="196" t="str">
        <f t="shared" si="405"/>
        <v>کامیون کمپرسی</v>
      </c>
      <c r="F5413" s="196" t="str">
        <f t="shared" si="406"/>
        <v>شرکتی</v>
      </c>
      <c r="G5413" s="196" t="str">
        <f t="shared" si="407"/>
        <v>جفت</v>
      </c>
      <c r="H5413" s="196">
        <f t="shared" si="408"/>
        <v>6.65</v>
      </c>
      <c r="I5413" s="196" t="s">
        <v>215</v>
      </c>
      <c r="J5413" s="196">
        <v>10</v>
      </c>
      <c r="K5413" s="448"/>
      <c r="L5413" s="196"/>
      <c r="M5413" s="196"/>
      <c r="N5413" s="216">
        <f t="shared" si="410"/>
        <v>0</v>
      </c>
      <c r="O5413" s="216">
        <f t="shared" si="411"/>
        <v>76.474999999999994</v>
      </c>
      <c r="P5413" s="216">
        <f t="shared" si="412"/>
        <v>0</v>
      </c>
      <c r="Q5413" s="335">
        <f t="shared" si="413"/>
        <v>0</v>
      </c>
      <c r="R5413" s="234"/>
    </row>
    <row r="5414" spans="2:18" x14ac:dyDescent="0.25">
      <c r="B5414" s="232">
        <f t="shared" si="409"/>
        <v>5409</v>
      </c>
      <c r="C5414" s="406">
        <v>45596</v>
      </c>
      <c r="D5414" s="278" t="s">
        <v>154</v>
      </c>
      <c r="E5414" s="196" t="str">
        <f t="shared" si="405"/>
        <v>کامیون کمپرسی</v>
      </c>
      <c r="F5414" s="196" t="str">
        <f t="shared" si="406"/>
        <v>صداقت</v>
      </c>
      <c r="G5414" s="196" t="str">
        <f t="shared" si="407"/>
        <v>تک</v>
      </c>
      <c r="H5414" s="196">
        <f t="shared" si="408"/>
        <v>4.1500000000000004</v>
      </c>
      <c r="I5414" s="196" t="s">
        <v>215</v>
      </c>
      <c r="J5414" s="196">
        <v>47</v>
      </c>
      <c r="K5414" s="448"/>
      <c r="L5414" s="196"/>
      <c r="M5414" s="196"/>
      <c r="N5414" s="216">
        <f t="shared" si="410"/>
        <v>0</v>
      </c>
      <c r="O5414" s="216">
        <f t="shared" si="411"/>
        <v>224.3075</v>
      </c>
      <c r="P5414" s="216">
        <f t="shared" si="412"/>
        <v>0</v>
      </c>
      <c r="Q5414" s="335">
        <f t="shared" si="413"/>
        <v>0</v>
      </c>
      <c r="R5414" s="234"/>
    </row>
    <row r="5415" spans="2:18" x14ac:dyDescent="0.25">
      <c r="B5415" s="232">
        <f t="shared" si="409"/>
        <v>5410</v>
      </c>
      <c r="C5415" s="406">
        <v>45596</v>
      </c>
      <c r="D5415" s="278" t="s">
        <v>563</v>
      </c>
      <c r="E5415" s="196" t="str">
        <f t="shared" si="405"/>
        <v>کامیون کمپرسی</v>
      </c>
      <c r="F5415" s="196" t="str">
        <f t="shared" si="406"/>
        <v>صداقت</v>
      </c>
      <c r="G5415" s="196" t="str">
        <f t="shared" si="407"/>
        <v>تک</v>
      </c>
      <c r="H5415" s="196">
        <f t="shared" si="408"/>
        <v>4.1500000000000004</v>
      </c>
      <c r="I5415" s="196" t="s">
        <v>215</v>
      </c>
      <c r="J5415" s="196">
        <v>47</v>
      </c>
      <c r="K5415" s="448"/>
      <c r="L5415" s="196"/>
      <c r="M5415" s="196"/>
      <c r="N5415" s="216">
        <f t="shared" si="410"/>
        <v>0</v>
      </c>
      <c r="O5415" s="216">
        <f t="shared" si="411"/>
        <v>224.3075</v>
      </c>
      <c r="P5415" s="216">
        <f t="shared" si="412"/>
        <v>0</v>
      </c>
      <c r="Q5415" s="335">
        <f t="shared" si="413"/>
        <v>0</v>
      </c>
      <c r="R5415" s="234"/>
    </row>
    <row r="5416" spans="2:18" x14ac:dyDescent="0.25">
      <c r="B5416" s="232">
        <f t="shared" si="409"/>
        <v>5411</v>
      </c>
      <c r="C5416" s="406">
        <v>45596</v>
      </c>
      <c r="D5416" s="278" t="s">
        <v>426</v>
      </c>
      <c r="E5416" s="196" t="str">
        <f t="shared" si="405"/>
        <v>تانکر آب</v>
      </c>
      <c r="F5416" s="196" t="str">
        <f t="shared" si="406"/>
        <v>جواد رضاپور</v>
      </c>
      <c r="G5416" s="196" t="str">
        <f t="shared" si="407"/>
        <v>تانکر آب</v>
      </c>
      <c r="H5416" s="196">
        <f t="shared" si="408"/>
        <v>10</v>
      </c>
      <c r="I5416" s="196" t="s">
        <v>66</v>
      </c>
      <c r="J5416" s="196">
        <v>4</v>
      </c>
      <c r="K5416" s="448"/>
      <c r="L5416" s="196"/>
      <c r="M5416" s="196"/>
      <c r="N5416" s="216">
        <f t="shared" si="410"/>
        <v>0</v>
      </c>
      <c r="O5416" s="216">
        <f t="shared" si="411"/>
        <v>0</v>
      </c>
      <c r="P5416" s="216">
        <f t="shared" si="412"/>
        <v>40</v>
      </c>
      <c r="Q5416" s="335">
        <f t="shared" si="413"/>
        <v>0</v>
      </c>
      <c r="R5416" s="234"/>
    </row>
    <row r="5417" spans="2:18" x14ac:dyDescent="0.25">
      <c r="B5417" s="232">
        <f t="shared" si="409"/>
        <v>5412</v>
      </c>
      <c r="C5417" s="406">
        <v>45596</v>
      </c>
      <c r="D5417" s="195" t="s">
        <v>277</v>
      </c>
      <c r="E5417" s="196" t="str">
        <f t="shared" si="405"/>
        <v>کمپرسی جفت</v>
      </c>
      <c r="F5417" s="196" t="str">
        <f t="shared" si="406"/>
        <v>محمدپور</v>
      </c>
      <c r="G5417" s="196" t="str">
        <f t="shared" si="407"/>
        <v>جفت</v>
      </c>
      <c r="H5417" s="196">
        <f t="shared" si="408"/>
        <v>7</v>
      </c>
      <c r="I5417" s="196" t="s">
        <v>214</v>
      </c>
      <c r="J5417" s="196">
        <v>30</v>
      </c>
      <c r="K5417" s="448"/>
      <c r="L5417" s="196"/>
      <c r="M5417" s="196"/>
      <c r="N5417" s="216">
        <f t="shared" si="410"/>
        <v>210</v>
      </c>
      <c r="O5417" s="216">
        <f t="shared" si="411"/>
        <v>0</v>
      </c>
      <c r="P5417" s="216">
        <f t="shared" si="412"/>
        <v>0</v>
      </c>
      <c r="Q5417" s="335">
        <f t="shared" si="413"/>
        <v>0</v>
      </c>
      <c r="R5417" s="234"/>
    </row>
    <row r="5418" spans="2:18" x14ac:dyDescent="0.25">
      <c r="B5418" s="232">
        <f t="shared" si="409"/>
        <v>5413</v>
      </c>
      <c r="C5418" s="406">
        <v>45596</v>
      </c>
      <c r="D5418" s="278" t="s">
        <v>261</v>
      </c>
      <c r="E5418" s="196" t="str">
        <f t="shared" si="405"/>
        <v>کمپرسی تک</v>
      </c>
      <c r="F5418" s="196" t="str">
        <f t="shared" si="406"/>
        <v>محمدپور</v>
      </c>
      <c r="G5418" s="196" t="str">
        <f t="shared" si="407"/>
        <v>تک</v>
      </c>
      <c r="H5418" s="196">
        <f t="shared" si="408"/>
        <v>5</v>
      </c>
      <c r="I5418" s="196"/>
      <c r="J5418" s="196"/>
      <c r="K5418" s="448"/>
      <c r="L5418" s="196"/>
      <c r="M5418" s="196"/>
      <c r="N5418" s="216">
        <f t="shared" si="410"/>
        <v>0</v>
      </c>
      <c r="O5418" s="216">
        <f t="shared" si="411"/>
        <v>0</v>
      </c>
      <c r="P5418" s="216">
        <f t="shared" si="412"/>
        <v>0</v>
      </c>
      <c r="Q5418" s="335">
        <f t="shared" si="413"/>
        <v>0</v>
      </c>
      <c r="R5418" s="234"/>
    </row>
    <row r="5419" spans="2:18" x14ac:dyDescent="0.25">
      <c r="B5419" s="232">
        <f t="shared" si="409"/>
        <v>5414</v>
      </c>
      <c r="C5419" s="406">
        <v>45596</v>
      </c>
      <c r="D5419" s="195" t="s">
        <v>254</v>
      </c>
      <c r="E5419" s="196" t="str">
        <f t="shared" si="405"/>
        <v>تانکر آب</v>
      </c>
      <c r="F5419" s="196" t="str">
        <f t="shared" si="406"/>
        <v>محمدپور</v>
      </c>
      <c r="G5419" s="196" t="str">
        <f t="shared" si="407"/>
        <v>تانکر آب</v>
      </c>
      <c r="H5419" s="196">
        <f t="shared" si="408"/>
        <v>10</v>
      </c>
      <c r="I5419" s="196"/>
      <c r="J5419" s="196"/>
      <c r="K5419" s="448"/>
      <c r="L5419" s="196"/>
      <c r="M5419" s="196"/>
      <c r="N5419" s="216">
        <f t="shared" si="410"/>
        <v>0</v>
      </c>
      <c r="O5419" s="216">
        <f t="shared" si="411"/>
        <v>0</v>
      </c>
      <c r="P5419" s="216">
        <f t="shared" si="412"/>
        <v>0</v>
      </c>
      <c r="Q5419" s="335">
        <f t="shared" si="413"/>
        <v>0</v>
      </c>
      <c r="R5419" s="234"/>
    </row>
    <row r="5420" spans="2:18" x14ac:dyDescent="0.25">
      <c r="B5420" s="232">
        <f t="shared" si="409"/>
        <v>5415</v>
      </c>
      <c r="C5420" s="406">
        <v>45596</v>
      </c>
      <c r="D5420" s="278" t="s">
        <v>352</v>
      </c>
      <c r="E5420" s="196" t="str">
        <f t="shared" si="405"/>
        <v>کمپرسی جفت</v>
      </c>
      <c r="F5420" s="196" t="str">
        <f t="shared" si="406"/>
        <v>محمدپور</v>
      </c>
      <c r="G5420" s="196" t="str">
        <f t="shared" si="407"/>
        <v>جفت</v>
      </c>
      <c r="H5420" s="196">
        <f t="shared" si="408"/>
        <v>7</v>
      </c>
      <c r="I5420" s="196"/>
      <c r="J5420" s="196"/>
      <c r="K5420" s="448"/>
      <c r="L5420" s="196"/>
      <c r="M5420" s="196"/>
      <c r="N5420" s="216">
        <f t="shared" si="410"/>
        <v>0</v>
      </c>
      <c r="O5420" s="216">
        <f t="shared" si="411"/>
        <v>0</v>
      </c>
      <c r="P5420" s="216">
        <f t="shared" si="412"/>
        <v>0</v>
      </c>
      <c r="Q5420" s="335">
        <f t="shared" si="413"/>
        <v>0</v>
      </c>
      <c r="R5420" s="234"/>
    </row>
    <row r="5421" spans="2:18" x14ac:dyDescent="0.25">
      <c r="B5421" s="232">
        <f t="shared" si="409"/>
        <v>5416</v>
      </c>
      <c r="C5421" s="406">
        <v>45596</v>
      </c>
      <c r="D5421" s="195" t="s">
        <v>175</v>
      </c>
      <c r="E5421" s="196" t="str">
        <f t="shared" si="405"/>
        <v>کمپرسی جفت</v>
      </c>
      <c r="F5421" s="196" t="str">
        <f t="shared" si="406"/>
        <v>محمدپور</v>
      </c>
      <c r="G5421" s="196" t="str">
        <f t="shared" si="407"/>
        <v>جفت</v>
      </c>
      <c r="H5421" s="196">
        <f t="shared" si="408"/>
        <v>7</v>
      </c>
      <c r="I5421" s="196"/>
      <c r="J5421" s="196">
        <v>0</v>
      </c>
      <c r="K5421" s="448"/>
      <c r="L5421" s="196"/>
      <c r="M5421" s="196"/>
      <c r="N5421" s="216">
        <f t="shared" si="410"/>
        <v>0</v>
      </c>
      <c r="O5421" s="216">
        <f t="shared" si="411"/>
        <v>0</v>
      </c>
      <c r="P5421" s="216">
        <f t="shared" si="412"/>
        <v>0</v>
      </c>
      <c r="Q5421" s="335">
        <f t="shared" si="413"/>
        <v>0</v>
      </c>
      <c r="R5421" s="234"/>
    </row>
    <row r="5422" spans="2:18" x14ac:dyDescent="0.25">
      <c r="B5422" s="232">
        <f t="shared" si="409"/>
        <v>5417</v>
      </c>
      <c r="C5422" s="406">
        <v>45596</v>
      </c>
      <c r="D5422" s="278" t="s">
        <v>171</v>
      </c>
      <c r="E5422" s="196" t="str">
        <f t="shared" si="405"/>
        <v>تانکر آب</v>
      </c>
      <c r="F5422" s="196" t="str">
        <f t="shared" si="406"/>
        <v>محمدپور</v>
      </c>
      <c r="G5422" s="196" t="str">
        <f t="shared" si="407"/>
        <v>تانکر آب</v>
      </c>
      <c r="H5422" s="196">
        <f t="shared" si="408"/>
        <v>11.2</v>
      </c>
      <c r="I5422" s="196"/>
      <c r="J5422" s="196">
        <v>0</v>
      </c>
      <c r="K5422" s="448"/>
      <c r="L5422" s="196"/>
      <c r="M5422" s="196"/>
      <c r="N5422" s="216">
        <f t="shared" si="410"/>
        <v>0</v>
      </c>
      <c r="O5422" s="216">
        <f t="shared" si="411"/>
        <v>0</v>
      </c>
      <c r="P5422" s="216">
        <f t="shared" si="412"/>
        <v>0</v>
      </c>
      <c r="Q5422" s="335">
        <f t="shared" si="413"/>
        <v>0</v>
      </c>
      <c r="R5422" s="234"/>
    </row>
    <row r="5423" spans="2:18" x14ac:dyDescent="0.25">
      <c r="B5423" s="232">
        <f t="shared" si="409"/>
        <v>5418</v>
      </c>
      <c r="C5423" s="406">
        <v>45596</v>
      </c>
      <c r="D5423" s="278" t="s">
        <v>148</v>
      </c>
      <c r="E5423" s="196" t="str">
        <f t="shared" si="405"/>
        <v>کامیون کمپرسی</v>
      </c>
      <c r="F5423" s="196" t="str">
        <f t="shared" si="406"/>
        <v>میرزایی</v>
      </c>
      <c r="G5423" s="196" t="str">
        <f t="shared" si="407"/>
        <v>تک</v>
      </c>
      <c r="H5423" s="196">
        <f t="shared" si="408"/>
        <v>4.1500000000000004</v>
      </c>
      <c r="I5423" s="196" t="s">
        <v>215</v>
      </c>
      <c r="J5423" s="196">
        <v>27</v>
      </c>
      <c r="K5423" s="448"/>
      <c r="L5423" s="196"/>
      <c r="M5423" s="196"/>
      <c r="N5423" s="216">
        <f t="shared" si="410"/>
        <v>0</v>
      </c>
      <c r="O5423" s="216">
        <f t="shared" si="411"/>
        <v>128.85750000000002</v>
      </c>
      <c r="P5423" s="216">
        <f t="shared" si="412"/>
        <v>0</v>
      </c>
      <c r="Q5423" s="335">
        <f t="shared" si="413"/>
        <v>0</v>
      </c>
      <c r="R5423" s="234" t="s">
        <v>574</v>
      </c>
    </row>
    <row r="5424" spans="2:18" x14ac:dyDescent="0.25">
      <c r="B5424" s="232">
        <f t="shared" si="409"/>
        <v>5419</v>
      </c>
      <c r="C5424" s="406">
        <v>45596</v>
      </c>
      <c r="D5424" s="195" t="s">
        <v>150</v>
      </c>
      <c r="E5424" s="196" t="str">
        <f t="shared" si="405"/>
        <v>کامیون کمپرسی</v>
      </c>
      <c r="F5424" s="196" t="str">
        <f t="shared" si="406"/>
        <v>میرزایی</v>
      </c>
      <c r="G5424" s="196" t="str">
        <f t="shared" si="407"/>
        <v>تک</v>
      </c>
      <c r="H5424" s="196">
        <f t="shared" si="408"/>
        <v>4.1500000000000004</v>
      </c>
      <c r="I5424" s="196" t="s">
        <v>215</v>
      </c>
      <c r="J5424" s="196">
        <v>25</v>
      </c>
      <c r="K5424" s="448"/>
      <c r="L5424" s="196"/>
      <c r="M5424" s="196"/>
      <c r="N5424" s="216">
        <f t="shared" si="410"/>
        <v>0</v>
      </c>
      <c r="O5424" s="216">
        <f t="shared" si="411"/>
        <v>119.31250000000001</v>
      </c>
      <c r="P5424" s="216">
        <f t="shared" si="412"/>
        <v>0</v>
      </c>
      <c r="Q5424" s="335">
        <f t="shared" si="413"/>
        <v>0</v>
      </c>
      <c r="R5424" s="234" t="s">
        <v>574</v>
      </c>
    </row>
    <row r="5425" spans="2:18" x14ac:dyDescent="0.25">
      <c r="B5425" s="232">
        <f t="shared" si="409"/>
        <v>5420</v>
      </c>
      <c r="C5425" s="406">
        <v>45596</v>
      </c>
      <c r="D5425" s="195" t="s">
        <v>177</v>
      </c>
      <c r="E5425" s="196" t="str">
        <f t="shared" si="405"/>
        <v>تانکر آب</v>
      </c>
      <c r="F5425" s="196" t="str">
        <f t="shared" si="406"/>
        <v>گلپایگانی</v>
      </c>
      <c r="G5425" s="196" t="str">
        <f t="shared" si="407"/>
        <v>تانکر آب</v>
      </c>
      <c r="H5425" s="196">
        <f t="shared" si="408"/>
        <v>11.6</v>
      </c>
      <c r="I5425" s="196" t="s">
        <v>66</v>
      </c>
      <c r="J5425" s="196">
        <v>4</v>
      </c>
      <c r="K5425" s="448"/>
      <c r="L5425" s="196"/>
      <c r="M5425" s="196"/>
      <c r="N5425" s="216">
        <f t="shared" si="410"/>
        <v>0</v>
      </c>
      <c r="O5425" s="216">
        <f t="shared" si="411"/>
        <v>0</v>
      </c>
      <c r="P5425" s="216">
        <f t="shared" si="412"/>
        <v>46.4</v>
      </c>
      <c r="Q5425" s="335">
        <f t="shared" si="413"/>
        <v>0</v>
      </c>
      <c r="R5425" s="234"/>
    </row>
    <row r="5426" spans="2:18" x14ac:dyDescent="0.25">
      <c r="B5426" s="232">
        <f t="shared" si="409"/>
        <v>5421</v>
      </c>
      <c r="C5426" s="406">
        <v>45596</v>
      </c>
      <c r="D5426" s="278" t="s">
        <v>139</v>
      </c>
      <c r="E5426" s="196" t="str">
        <f t="shared" si="405"/>
        <v>کامیون کمپرسی</v>
      </c>
      <c r="F5426" s="196" t="str">
        <f t="shared" si="406"/>
        <v>انصاری</v>
      </c>
      <c r="G5426" s="196" t="str">
        <f t="shared" si="407"/>
        <v>جفت</v>
      </c>
      <c r="H5426" s="196">
        <f t="shared" si="408"/>
        <v>7</v>
      </c>
      <c r="I5426" s="196" t="s">
        <v>214</v>
      </c>
      <c r="J5426" s="196">
        <v>45</v>
      </c>
      <c r="K5426" s="448"/>
      <c r="L5426" s="196"/>
      <c r="M5426" s="196"/>
      <c r="N5426" s="216">
        <f t="shared" si="410"/>
        <v>315</v>
      </c>
      <c r="O5426" s="216">
        <f t="shared" si="411"/>
        <v>0</v>
      </c>
      <c r="P5426" s="216">
        <f t="shared" si="412"/>
        <v>0</v>
      </c>
      <c r="Q5426" s="335">
        <f t="shared" si="413"/>
        <v>0</v>
      </c>
      <c r="R5426" s="234"/>
    </row>
    <row r="5427" spans="2:18" x14ac:dyDescent="0.25">
      <c r="B5427" s="232">
        <f t="shared" si="409"/>
        <v>5422</v>
      </c>
      <c r="C5427" s="406">
        <v>45596</v>
      </c>
      <c r="D5427" s="195" t="s">
        <v>140</v>
      </c>
      <c r="E5427" s="196" t="str">
        <f t="shared" si="405"/>
        <v>کامیون کمپرسی</v>
      </c>
      <c r="F5427" s="196" t="str">
        <f t="shared" si="406"/>
        <v>انصاری</v>
      </c>
      <c r="G5427" s="196" t="str">
        <f t="shared" si="407"/>
        <v>جفت</v>
      </c>
      <c r="H5427" s="196">
        <f t="shared" si="408"/>
        <v>7</v>
      </c>
      <c r="I5427" s="196" t="s">
        <v>214</v>
      </c>
      <c r="J5427" s="196">
        <v>45</v>
      </c>
      <c r="K5427" s="448"/>
      <c r="L5427" s="196"/>
      <c r="M5427" s="196"/>
      <c r="N5427" s="216">
        <f t="shared" si="410"/>
        <v>315</v>
      </c>
      <c r="O5427" s="216">
        <f t="shared" si="411"/>
        <v>0</v>
      </c>
      <c r="P5427" s="216">
        <f t="shared" si="412"/>
        <v>0</v>
      </c>
      <c r="Q5427" s="335">
        <f t="shared" si="413"/>
        <v>0</v>
      </c>
      <c r="R5427" s="234"/>
    </row>
    <row r="5428" spans="2:18" x14ac:dyDescent="0.25">
      <c r="B5428" s="232">
        <f t="shared" si="409"/>
        <v>5423</v>
      </c>
      <c r="C5428" s="406">
        <v>45596</v>
      </c>
      <c r="D5428" s="278" t="s">
        <v>141</v>
      </c>
      <c r="E5428" s="196" t="str">
        <f t="shared" si="405"/>
        <v>کامیون کمپرسی</v>
      </c>
      <c r="F5428" s="196" t="str">
        <f t="shared" si="406"/>
        <v>انصاری</v>
      </c>
      <c r="G5428" s="196" t="str">
        <f t="shared" si="407"/>
        <v>جفت</v>
      </c>
      <c r="H5428" s="196">
        <f t="shared" si="408"/>
        <v>7</v>
      </c>
      <c r="I5428" s="196"/>
      <c r="J5428" s="196">
        <v>0</v>
      </c>
      <c r="K5428" s="448"/>
      <c r="L5428" s="196"/>
      <c r="M5428" s="196"/>
      <c r="N5428" s="216">
        <f t="shared" si="410"/>
        <v>0</v>
      </c>
      <c r="O5428" s="216">
        <f t="shared" si="411"/>
        <v>0</v>
      </c>
      <c r="P5428" s="216">
        <f t="shared" si="412"/>
        <v>0</v>
      </c>
      <c r="Q5428" s="335">
        <f t="shared" si="413"/>
        <v>0</v>
      </c>
      <c r="R5428" s="234"/>
    </row>
    <row r="5429" spans="2:18" x14ac:dyDescent="0.25">
      <c r="B5429" s="232">
        <f t="shared" si="409"/>
        <v>5424</v>
      </c>
      <c r="C5429" s="406">
        <v>45596</v>
      </c>
      <c r="D5429" s="195" t="s">
        <v>252</v>
      </c>
      <c r="E5429" s="196" t="str">
        <f t="shared" si="405"/>
        <v>کامیون کمپرسی</v>
      </c>
      <c r="F5429" s="196" t="str">
        <f t="shared" si="406"/>
        <v>انصاری</v>
      </c>
      <c r="G5429" s="196" t="str">
        <f t="shared" si="407"/>
        <v>جفت</v>
      </c>
      <c r="H5429" s="196">
        <f t="shared" si="408"/>
        <v>7</v>
      </c>
      <c r="I5429" s="196" t="s">
        <v>214</v>
      </c>
      <c r="J5429" s="196">
        <v>45</v>
      </c>
      <c r="K5429" s="448"/>
      <c r="L5429" s="196"/>
      <c r="M5429" s="196"/>
      <c r="N5429" s="216">
        <f t="shared" si="410"/>
        <v>315</v>
      </c>
      <c r="O5429" s="216">
        <f t="shared" si="411"/>
        <v>0</v>
      </c>
      <c r="P5429" s="216">
        <f t="shared" si="412"/>
        <v>0</v>
      </c>
      <c r="Q5429" s="335">
        <f t="shared" si="413"/>
        <v>0</v>
      </c>
      <c r="R5429" s="234"/>
    </row>
    <row r="5430" spans="2:18" x14ac:dyDescent="0.25">
      <c r="B5430" s="232">
        <f t="shared" si="409"/>
        <v>5425</v>
      </c>
      <c r="C5430" s="406">
        <v>45596</v>
      </c>
      <c r="D5430" s="278" t="s">
        <v>259</v>
      </c>
      <c r="E5430" s="196" t="str">
        <f t="shared" si="405"/>
        <v>کامیون کمپرسی</v>
      </c>
      <c r="F5430" s="196" t="str">
        <f t="shared" si="406"/>
        <v>انصاری</v>
      </c>
      <c r="G5430" s="196" t="str">
        <f t="shared" si="407"/>
        <v>جفت</v>
      </c>
      <c r="H5430" s="196">
        <f t="shared" si="408"/>
        <v>7</v>
      </c>
      <c r="I5430" s="196" t="s">
        <v>214</v>
      </c>
      <c r="J5430" s="196">
        <v>40</v>
      </c>
      <c r="K5430" s="448"/>
      <c r="L5430" s="196"/>
      <c r="M5430" s="196"/>
      <c r="N5430" s="216">
        <f t="shared" si="410"/>
        <v>280</v>
      </c>
      <c r="O5430" s="216">
        <f t="shared" si="411"/>
        <v>0</v>
      </c>
      <c r="P5430" s="216">
        <f t="shared" si="412"/>
        <v>0</v>
      </c>
      <c r="Q5430" s="335">
        <f t="shared" si="413"/>
        <v>0</v>
      </c>
      <c r="R5430" s="234"/>
    </row>
    <row r="5431" spans="2:18" x14ac:dyDescent="0.25">
      <c r="B5431" s="232">
        <f t="shared" si="409"/>
        <v>5426</v>
      </c>
      <c r="C5431" s="406">
        <v>45596</v>
      </c>
      <c r="D5431" s="195" t="s">
        <v>260</v>
      </c>
      <c r="E5431" s="196" t="str">
        <f t="shared" si="405"/>
        <v>کامیون کمپرسی</v>
      </c>
      <c r="F5431" s="196" t="str">
        <f t="shared" si="406"/>
        <v>انصاری</v>
      </c>
      <c r="G5431" s="196" t="str">
        <f t="shared" si="407"/>
        <v>جفت</v>
      </c>
      <c r="H5431" s="196">
        <f t="shared" si="408"/>
        <v>7</v>
      </c>
      <c r="I5431" s="196" t="s">
        <v>214</v>
      </c>
      <c r="J5431" s="196">
        <v>42</v>
      </c>
      <c r="K5431" s="448"/>
      <c r="L5431" s="196"/>
      <c r="M5431" s="196"/>
      <c r="N5431" s="216">
        <f t="shared" si="410"/>
        <v>294</v>
      </c>
      <c r="O5431" s="216">
        <f t="shared" si="411"/>
        <v>0</v>
      </c>
      <c r="P5431" s="216">
        <f t="shared" si="412"/>
        <v>0</v>
      </c>
      <c r="Q5431" s="335">
        <f t="shared" si="413"/>
        <v>0</v>
      </c>
      <c r="R5431" s="234"/>
    </row>
    <row r="5432" spans="2:18" x14ac:dyDescent="0.25">
      <c r="B5432" s="232">
        <f t="shared" si="409"/>
        <v>5427</v>
      </c>
      <c r="C5432" s="406">
        <v>45596</v>
      </c>
      <c r="D5432" s="278" t="s">
        <v>507</v>
      </c>
      <c r="E5432" s="196" t="str">
        <f t="shared" si="405"/>
        <v>کامیون کمپرسی</v>
      </c>
      <c r="F5432" s="196" t="str">
        <f t="shared" si="406"/>
        <v>شهرکی</v>
      </c>
      <c r="G5432" s="196" t="str">
        <f t="shared" si="407"/>
        <v>تک</v>
      </c>
      <c r="H5432" s="196">
        <f t="shared" si="408"/>
        <v>4.1500000000000004</v>
      </c>
      <c r="I5432" s="196" t="s">
        <v>215</v>
      </c>
      <c r="J5432" s="196">
        <v>40</v>
      </c>
      <c r="K5432" s="448"/>
      <c r="L5432" s="196"/>
      <c r="M5432" s="196"/>
      <c r="N5432" s="216">
        <f t="shared" si="410"/>
        <v>0</v>
      </c>
      <c r="O5432" s="216">
        <f t="shared" si="411"/>
        <v>190.89999999999998</v>
      </c>
      <c r="P5432" s="216">
        <f t="shared" si="412"/>
        <v>0</v>
      </c>
      <c r="Q5432" s="335">
        <f t="shared" si="413"/>
        <v>0</v>
      </c>
      <c r="R5432" s="234"/>
    </row>
    <row r="5433" spans="2:18" x14ac:dyDescent="0.25">
      <c r="B5433" s="232">
        <f t="shared" si="409"/>
        <v>5428</v>
      </c>
      <c r="C5433" s="406">
        <v>45596</v>
      </c>
      <c r="D5433" s="195" t="s">
        <v>379</v>
      </c>
      <c r="E5433" s="196" t="str">
        <f t="shared" si="405"/>
        <v>کمپرسی تک</v>
      </c>
      <c r="F5433" s="196" t="str">
        <f t="shared" si="406"/>
        <v>جواد رضاپور</v>
      </c>
      <c r="G5433" s="196" t="str">
        <f t="shared" si="407"/>
        <v>تک</v>
      </c>
      <c r="H5433" s="196">
        <f t="shared" si="408"/>
        <v>4.1500000000000004</v>
      </c>
      <c r="I5433" s="196" t="s">
        <v>214</v>
      </c>
      <c r="J5433" s="196">
        <v>33</v>
      </c>
      <c r="K5433" s="448"/>
      <c r="L5433" s="196"/>
      <c r="M5433" s="196"/>
      <c r="N5433" s="216">
        <f t="shared" si="410"/>
        <v>136.95000000000002</v>
      </c>
      <c r="O5433" s="216">
        <f t="shared" si="411"/>
        <v>0</v>
      </c>
      <c r="P5433" s="216">
        <f t="shared" si="412"/>
        <v>0</v>
      </c>
      <c r="Q5433" s="335">
        <f t="shared" si="413"/>
        <v>0</v>
      </c>
      <c r="R5433" s="234"/>
    </row>
    <row r="5434" spans="2:18" x14ac:dyDescent="0.25">
      <c r="B5434" s="232">
        <f t="shared" si="409"/>
        <v>5429</v>
      </c>
      <c r="C5434" s="406">
        <v>45596</v>
      </c>
      <c r="D5434" s="278" t="s">
        <v>380</v>
      </c>
      <c r="E5434" s="196" t="str">
        <f t="shared" si="405"/>
        <v>کمپرسی تک</v>
      </c>
      <c r="F5434" s="196" t="str">
        <f t="shared" si="406"/>
        <v>جواد رضاپور</v>
      </c>
      <c r="G5434" s="196" t="str">
        <f t="shared" si="407"/>
        <v>تک</v>
      </c>
      <c r="H5434" s="196">
        <f t="shared" si="408"/>
        <v>4.1500000000000004</v>
      </c>
      <c r="I5434" s="196" t="s">
        <v>214</v>
      </c>
      <c r="J5434" s="196">
        <v>33</v>
      </c>
      <c r="K5434" s="448"/>
      <c r="L5434" s="196"/>
      <c r="M5434" s="196"/>
      <c r="N5434" s="216">
        <f t="shared" si="410"/>
        <v>136.95000000000002</v>
      </c>
      <c r="O5434" s="216">
        <f t="shared" si="411"/>
        <v>0</v>
      </c>
      <c r="P5434" s="216">
        <f t="shared" si="412"/>
        <v>0</v>
      </c>
      <c r="Q5434" s="335">
        <f t="shared" si="413"/>
        <v>0</v>
      </c>
      <c r="R5434" s="234"/>
    </row>
    <row r="5435" spans="2:18" x14ac:dyDescent="0.25">
      <c r="B5435" s="232">
        <f t="shared" si="409"/>
        <v>5430</v>
      </c>
      <c r="C5435" s="406">
        <v>45596</v>
      </c>
      <c r="D5435" s="195" t="s">
        <v>489</v>
      </c>
      <c r="E5435" s="196" t="str">
        <f t="shared" si="405"/>
        <v>کمپرسی تک</v>
      </c>
      <c r="F5435" s="196" t="str">
        <f t="shared" si="406"/>
        <v>جواد رضاپور</v>
      </c>
      <c r="G5435" s="196" t="str">
        <f t="shared" si="407"/>
        <v>تک</v>
      </c>
      <c r="H5435" s="196">
        <f t="shared" si="408"/>
        <v>4.1500000000000004</v>
      </c>
      <c r="I5435" s="196" t="s">
        <v>214</v>
      </c>
      <c r="J5435" s="196">
        <v>33</v>
      </c>
      <c r="K5435" s="448"/>
      <c r="L5435" s="196"/>
      <c r="M5435" s="196"/>
      <c r="N5435" s="216">
        <f t="shared" si="410"/>
        <v>136.95000000000002</v>
      </c>
      <c r="O5435" s="216">
        <f t="shared" si="411"/>
        <v>0</v>
      </c>
      <c r="P5435" s="216">
        <f t="shared" si="412"/>
        <v>0</v>
      </c>
      <c r="Q5435" s="335">
        <f t="shared" si="413"/>
        <v>0</v>
      </c>
      <c r="R5435" s="234"/>
    </row>
    <row r="5436" spans="2:18" x14ac:dyDescent="0.25">
      <c r="B5436" s="232">
        <f t="shared" si="409"/>
        <v>5431</v>
      </c>
      <c r="C5436" s="406">
        <v>45596</v>
      </c>
      <c r="D5436" s="278" t="s">
        <v>96</v>
      </c>
      <c r="E5436" s="196" t="str">
        <f t="shared" si="405"/>
        <v>تانکر آب</v>
      </c>
      <c r="F5436" s="196" t="str">
        <f t="shared" si="406"/>
        <v>شرکتی</v>
      </c>
      <c r="G5436" s="196" t="str">
        <f t="shared" si="407"/>
        <v>تانکر آب</v>
      </c>
      <c r="H5436" s="196">
        <f t="shared" si="408"/>
        <v>11.8</v>
      </c>
      <c r="I5436" s="196" t="s">
        <v>66</v>
      </c>
      <c r="J5436" s="196">
        <v>5</v>
      </c>
      <c r="K5436" s="448"/>
      <c r="L5436" s="196"/>
      <c r="M5436" s="196"/>
      <c r="N5436" s="216">
        <f t="shared" si="410"/>
        <v>0</v>
      </c>
      <c r="O5436" s="216">
        <f t="shared" si="411"/>
        <v>0</v>
      </c>
      <c r="P5436" s="216">
        <f t="shared" si="412"/>
        <v>59</v>
      </c>
      <c r="Q5436" s="335">
        <f t="shared" si="413"/>
        <v>0</v>
      </c>
      <c r="R5436" s="234"/>
    </row>
    <row r="5437" spans="2:18" x14ac:dyDescent="0.25">
      <c r="B5437" s="232">
        <f t="shared" si="409"/>
        <v>5432</v>
      </c>
      <c r="C5437" s="406">
        <v>45596</v>
      </c>
      <c r="D5437" s="195" t="s">
        <v>128</v>
      </c>
      <c r="E5437" s="196" t="str">
        <f t="shared" si="405"/>
        <v>تانکر آب</v>
      </c>
      <c r="F5437" s="196" t="str">
        <f t="shared" si="406"/>
        <v>شرکتی</v>
      </c>
      <c r="G5437" s="196" t="str">
        <f t="shared" si="407"/>
        <v>تانکر آب</v>
      </c>
      <c r="H5437" s="196">
        <f t="shared" si="408"/>
        <v>11.8</v>
      </c>
      <c r="I5437" s="196" t="s">
        <v>66</v>
      </c>
      <c r="J5437" s="196">
        <v>4</v>
      </c>
      <c r="K5437" s="448"/>
      <c r="L5437" s="196"/>
      <c r="M5437" s="196"/>
      <c r="N5437" s="216">
        <f t="shared" si="410"/>
        <v>0</v>
      </c>
      <c r="O5437" s="216">
        <f t="shared" si="411"/>
        <v>0</v>
      </c>
      <c r="P5437" s="216">
        <f t="shared" si="412"/>
        <v>47.2</v>
      </c>
      <c r="Q5437" s="335">
        <f t="shared" si="413"/>
        <v>0</v>
      </c>
      <c r="R5437" s="234"/>
    </row>
    <row r="5438" spans="2:18" x14ac:dyDescent="0.25">
      <c r="B5438" s="232">
        <f t="shared" si="409"/>
        <v>5433</v>
      </c>
      <c r="C5438" s="406">
        <v>45596</v>
      </c>
      <c r="D5438" s="278" t="s">
        <v>467</v>
      </c>
      <c r="E5438" s="196" t="str">
        <f t="shared" si="405"/>
        <v>تانکر آب</v>
      </c>
      <c r="F5438" s="196" t="str">
        <f t="shared" si="406"/>
        <v>میرزایی</v>
      </c>
      <c r="G5438" s="196" t="str">
        <f t="shared" si="407"/>
        <v>تانکر آب</v>
      </c>
      <c r="H5438" s="196">
        <f t="shared" si="408"/>
        <v>13</v>
      </c>
      <c r="I5438" s="196"/>
      <c r="J5438" s="196">
        <v>0</v>
      </c>
      <c r="K5438" s="448"/>
      <c r="L5438" s="196"/>
      <c r="M5438" s="196"/>
      <c r="N5438" s="216">
        <f t="shared" si="410"/>
        <v>0</v>
      </c>
      <c r="O5438" s="216">
        <f t="shared" si="411"/>
        <v>0</v>
      </c>
      <c r="P5438" s="216">
        <f t="shared" si="412"/>
        <v>0</v>
      </c>
      <c r="Q5438" s="335">
        <f t="shared" si="413"/>
        <v>0</v>
      </c>
      <c r="R5438" s="234"/>
    </row>
    <row r="5439" spans="2:18" x14ac:dyDescent="0.25">
      <c r="B5439" s="232">
        <f>ROW()-5</f>
        <v>5434</v>
      </c>
      <c r="C5439" s="406">
        <v>45597</v>
      </c>
      <c r="D5439" s="195" t="s">
        <v>474</v>
      </c>
      <c r="E5439" s="196" t="str">
        <f t="shared" si="405"/>
        <v>کامیون کمپرسی</v>
      </c>
      <c r="F5439" s="196" t="str">
        <f t="shared" si="406"/>
        <v>رمضانی مقدم</v>
      </c>
      <c r="G5439" s="196" t="str">
        <f t="shared" si="407"/>
        <v>تک</v>
      </c>
      <c r="H5439" s="196">
        <f t="shared" si="408"/>
        <v>4.2</v>
      </c>
      <c r="I5439" s="196" t="s">
        <v>215</v>
      </c>
      <c r="J5439" s="196">
        <v>25</v>
      </c>
      <c r="K5439" s="448"/>
      <c r="L5439" s="196"/>
      <c r="M5439" s="196"/>
      <c r="N5439" s="216">
        <f>IF(I5439=$N$5,J5439*H5439,0)</f>
        <v>0</v>
      </c>
      <c r="O5439" s="216">
        <f>IF(I5439=$O$5,J5439*H5439,0)*1.15</f>
        <v>120.74999999999999</v>
      </c>
      <c r="P5439" s="216">
        <f>IF(I5439=$P$5,J5439*H5439,0)</f>
        <v>0</v>
      </c>
      <c r="Q5439" s="335">
        <f>IF(I5439=$Q$5,J5439*H5439,0)</f>
        <v>0</v>
      </c>
      <c r="R5439" s="234" t="s">
        <v>574</v>
      </c>
    </row>
    <row r="5440" spans="2:18" x14ac:dyDescent="0.25">
      <c r="B5440" s="232">
        <f t="shared" ref="B5440:B5470" si="414">ROW()-5</f>
        <v>5435</v>
      </c>
      <c r="C5440" s="406">
        <v>45597</v>
      </c>
      <c r="D5440" s="278" t="s">
        <v>475</v>
      </c>
      <c r="E5440" s="196" t="str">
        <f t="shared" si="405"/>
        <v>کامیون کمپرسی</v>
      </c>
      <c r="F5440" s="196" t="str">
        <f t="shared" si="406"/>
        <v>رمضانی مقدم</v>
      </c>
      <c r="G5440" s="196" t="str">
        <f t="shared" si="407"/>
        <v>تک</v>
      </c>
      <c r="H5440" s="196">
        <f t="shared" si="408"/>
        <v>4.2</v>
      </c>
      <c r="I5440" s="196" t="s">
        <v>215</v>
      </c>
      <c r="J5440" s="196">
        <v>25</v>
      </c>
      <c r="K5440" s="448"/>
      <c r="L5440" s="196"/>
      <c r="M5440" s="196"/>
      <c r="N5440" s="216">
        <f t="shared" ref="N5440:N5470" si="415">IF(I5440=$N$5,J5440*H5440,0)</f>
        <v>0</v>
      </c>
      <c r="O5440" s="216">
        <f t="shared" ref="O5440:O5470" si="416">IF(I5440=$O$5,J5440*H5440,0)*1.15</f>
        <v>120.74999999999999</v>
      </c>
      <c r="P5440" s="216">
        <f t="shared" ref="P5440:P5470" si="417">IF(I5440=$P$5,J5440*H5440,0)</f>
        <v>0</v>
      </c>
      <c r="Q5440" s="335">
        <f t="shared" ref="Q5440:Q5470" si="418">IF(I5440=$Q$5,J5440*H5440,0)</f>
        <v>0</v>
      </c>
      <c r="R5440" s="234" t="s">
        <v>574</v>
      </c>
    </row>
    <row r="5441" spans="2:18" x14ac:dyDescent="0.25">
      <c r="B5441" s="232">
        <f t="shared" si="414"/>
        <v>5436</v>
      </c>
      <c r="C5441" s="406">
        <v>45597</v>
      </c>
      <c r="D5441" s="195" t="s">
        <v>476</v>
      </c>
      <c r="E5441" s="196" t="str">
        <f t="shared" si="405"/>
        <v>کامیون کمپرسی</v>
      </c>
      <c r="F5441" s="196" t="str">
        <f t="shared" si="406"/>
        <v>رمضانی مقدم</v>
      </c>
      <c r="G5441" s="196" t="str">
        <f t="shared" si="407"/>
        <v>تک</v>
      </c>
      <c r="H5441" s="196">
        <f t="shared" si="408"/>
        <v>4.2</v>
      </c>
      <c r="I5441" s="196"/>
      <c r="J5441" s="196">
        <v>0</v>
      </c>
      <c r="K5441" s="448"/>
      <c r="L5441" s="196"/>
      <c r="M5441" s="196"/>
      <c r="N5441" s="216">
        <f t="shared" si="415"/>
        <v>0</v>
      </c>
      <c r="O5441" s="216">
        <f t="shared" si="416"/>
        <v>0</v>
      </c>
      <c r="P5441" s="216">
        <f t="shared" si="417"/>
        <v>0</v>
      </c>
      <c r="Q5441" s="335">
        <f t="shared" si="418"/>
        <v>0</v>
      </c>
      <c r="R5441" s="234"/>
    </row>
    <row r="5442" spans="2:18" x14ac:dyDescent="0.25">
      <c r="B5442" s="232">
        <f t="shared" si="414"/>
        <v>5437</v>
      </c>
      <c r="C5442" s="406">
        <v>45597</v>
      </c>
      <c r="D5442" s="278" t="s">
        <v>477</v>
      </c>
      <c r="E5442" s="196" t="str">
        <f t="shared" si="405"/>
        <v>کامیون کمپرسی</v>
      </c>
      <c r="F5442" s="196" t="str">
        <f t="shared" si="406"/>
        <v>رمضانی مقدم</v>
      </c>
      <c r="G5442" s="196" t="str">
        <f t="shared" si="407"/>
        <v>تک</v>
      </c>
      <c r="H5442" s="196">
        <f t="shared" si="408"/>
        <v>4.2</v>
      </c>
      <c r="I5442" s="196"/>
      <c r="J5442" s="196">
        <v>0</v>
      </c>
      <c r="K5442" s="448"/>
      <c r="L5442" s="196"/>
      <c r="M5442" s="196"/>
      <c r="N5442" s="216">
        <f t="shared" si="415"/>
        <v>0</v>
      </c>
      <c r="O5442" s="216">
        <f t="shared" si="416"/>
        <v>0</v>
      </c>
      <c r="P5442" s="216">
        <f t="shared" si="417"/>
        <v>0</v>
      </c>
      <c r="Q5442" s="335">
        <f t="shared" si="418"/>
        <v>0</v>
      </c>
      <c r="R5442" s="234"/>
    </row>
    <row r="5443" spans="2:18" x14ac:dyDescent="0.25">
      <c r="B5443" s="232">
        <f t="shared" si="414"/>
        <v>5438</v>
      </c>
      <c r="C5443" s="406">
        <v>45597</v>
      </c>
      <c r="D5443" s="195" t="s">
        <v>116</v>
      </c>
      <c r="E5443" s="196" t="str">
        <f t="shared" si="405"/>
        <v>کامیون کمپرسی</v>
      </c>
      <c r="F5443" s="196" t="str">
        <f t="shared" si="406"/>
        <v>شرکتی</v>
      </c>
      <c r="G5443" s="196" t="str">
        <f t="shared" si="407"/>
        <v>جفت</v>
      </c>
      <c r="H5443" s="196">
        <f t="shared" si="408"/>
        <v>6.65</v>
      </c>
      <c r="I5443" s="196" t="s">
        <v>215</v>
      </c>
      <c r="J5443" s="196">
        <v>21</v>
      </c>
      <c r="K5443" s="448"/>
      <c r="L5443" s="196"/>
      <c r="M5443" s="196"/>
      <c r="N5443" s="216">
        <f t="shared" si="415"/>
        <v>0</v>
      </c>
      <c r="O5443" s="216">
        <f t="shared" si="416"/>
        <v>160.5975</v>
      </c>
      <c r="P5443" s="216">
        <f t="shared" si="417"/>
        <v>0</v>
      </c>
      <c r="Q5443" s="335">
        <f t="shared" si="418"/>
        <v>0</v>
      </c>
      <c r="R5443" s="234"/>
    </row>
    <row r="5444" spans="2:18" x14ac:dyDescent="0.25">
      <c r="B5444" s="232">
        <f t="shared" si="414"/>
        <v>5439</v>
      </c>
      <c r="C5444" s="406">
        <v>45597</v>
      </c>
      <c r="D5444" s="195" t="s">
        <v>91</v>
      </c>
      <c r="E5444" s="196" t="str">
        <f t="shared" si="405"/>
        <v>کامیون کمپرسی</v>
      </c>
      <c r="F5444" s="196" t="str">
        <f t="shared" si="406"/>
        <v>شرکتی</v>
      </c>
      <c r="G5444" s="196" t="str">
        <f t="shared" si="407"/>
        <v>جفت</v>
      </c>
      <c r="H5444" s="196">
        <f t="shared" si="408"/>
        <v>6.65</v>
      </c>
      <c r="I5444" s="196" t="s">
        <v>215</v>
      </c>
      <c r="J5444" s="196">
        <v>21</v>
      </c>
      <c r="K5444" s="448"/>
      <c r="L5444" s="196"/>
      <c r="M5444" s="196"/>
      <c r="N5444" s="216">
        <f t="shared" si="415"/>
        <v>0</v>
      </c>
      <c r="O5444" s="216">
        <f t="shared" si="416"/>
        <v>160.5975</v>
      </c>
      <c r="P5444" s="216">
        <f t="shared" si="417"/>
        <v>0</v>
      </c>
      <c r="Q5444" s="335">
        <f t="shared" si="418"/>
        <v>0</v>
      </c>
      <c r="R5444" s="234"/>
    </row>
    <row r="5445" spans="2:18" x14ac:dyDescent="0.25">
      <c r="B5445" s="232">
        <f t="shared" si="414"/>
        <v>5440</v>
      </c>
      <c r="C5445" s="406">
        <v>45597</v>
      </c>
      <c r="D5445" s="278" t="s">
        <v>94</v>
      </c>
      <c r="E5445" s="196" t="str">
        <f t="shared" si="405"/>
        <v>کامیون کمپرسی</v>
      </c>
      <c r="F5445" s="196" t="str">
        <f t="shared" si="406"/>
        <v>شرکتی</v>
      </c>
      <c r="G5445" s="196" t="str">
        <f t="shared" si="407"/>
        <v>جفت</v>
      </c>
      <c r="H5445" s="196">
        <f t="shared" si="408"/>
        <v>6.65</v>
      </c>
      <c r="I5445" s="196" t="s">
        <v>215</v>
      </c>
      <c r="J5445" s="196">
        <v>21</v>
      </c>
      <c r="K5445" s="448"/>
      <c r="L5445" s="196"/>
      <c r="M5445" s="196"/>
      <c r="N5445" s="216">
        <f t="shared" si="415"/>
        <v>0</v>
      </c>
      <c r="O5445" s="216">
        <f t="shared" si="416"/>
        <v>160.5975</v>
      </c>
      <c r="P5445" s="216">
        <f t="shared" si="417"/>
        <v>0</v>
      </c>
      <c r="Q5445" s="335">
        <f t="shared" si="418"/>
        <v>0</v>
      </c>
      <c r="R5445" s="234"/>
    </row>
    <row r="5446" spans="2:18" x14ac:dyDescent="0.25">
      <c r="B5446" s="232">
        <f t="shared" si="414"/>
        <v>5441</v>
      </c>
      <c r="C5446" s="406">
        <v>45597</v>
      </c>
      <c r="D5446" s="278" t="s">
        <v>154</v>
      </c>
      <c r="E5446" s="196" t="str">
        <f t="shared" si="405"/>
        <v>کامیون کمپرسی</v>
      </c>
      <c r="F5446" s="196" t="str">
        <f t="shared" si="406"/>
        <v>صداقت</v>
      </c>
      <c r="G5446" s="196" t="str">
        <f t="shared" si="407"/>
        <v>تک</v>
      </c>
      <c r="H5446" s="196">
        <f t="shared" si="408"/>
        <v>4.1500000000000004</v>
      </c>
      <c r="I5446" s="196"/>
      <c r="J5446" s="196">
        <v>0</v>
      </c>
      <c r="K5446" s="448"/>
      <c r="L5446" s="196"/>
      <c r="M5446" s="196"/>
      <c r="N5446" s="216">
        <f t="shared" si="415"/>
        <v>0</v>
      </c>
      <c r="O5446" s="216">
        <f t="shared" si="416"/>
        <v>0</v>
      </c>
      <c r="P5446" s="216">
        <f t="shared" si="417"/>
        <v>0</v>
      </c>
      <c r="Q5446" s="335">
        <f t="shared" si="418"/>
        <v>0</v>
      </c>
      <c r="R5446" s="234"/>
    </row>
    <row r="5447" spans="2:18" x14ac:dyDescent="0.25">
      <c r="B5447" s="232">
        <f t="shared" si="414"/>
        <v>5442</v>
      </c>
      <c r="C5447" s="406">
        <v>45597</v>
      </c>
      <c r="D5447" s="278" t="s">
        <v>563</v>
      </c>
      <c r="E5447" s="196" t="str">
        <f t="shared" si="405"/>
        <v>کامیون کمپرسی</v>
      </c>
      <c r="F5447" s="196" t="str">
        <f t="shared" si="406"/>
        <v>صداقت</v>
      </c>
      <c r="G5447" s="196" t="str">
        <f t="shared" si="407"/>
        <v>تک</v>
      </c>
      <c r="H5447" s="196">
        <f t="shared" si="408"/>
        <v>4.1500000000000004</v>
      </c>
      <c r="I5447" s="196"/>
      <c r="J5447" s="196">
        <v>0</v>
      </c>
      <c r="K5447" s="448"/>
      <c r="L5447" s="196"/>
      <c r="M5447" s="196"/>
      <c r="N5447" s="216">
        <f t="shared" si="415"/>
        <v>0</v>
      </c>
      <c r="O5447" s="216">
        <f t="shared" si="416"/>
        <v>0</v>
      </c>
      <c r="P5447" s="216">
        <f t="shared" si="417"/>
        <v>0</v>
      </c>
      <c r="Q5447" s="335">
        <f t="shared" si="418"/>
        <v>0</v>
      </c>
      <c r="R5447" s="234"/>
    </row>
    <row r="5448" spans="2:18" x14ac:dyDescent="0.25">
      <c r="B5448" s="232">
        <f t="shared" si="414"/>
        <v>5443</v>
      </c>
      <c r="C5448" s="406">
        <v>45597</v>
      </c>
      <c r="D5448" s="278" t="s">
        <v>426</v>
      </c>
      <c r="E5448" s="196" t="str">
        <f t="shared" si="405"/>
        <v>تانکر آب</v>
      </c>
      <c r="F5448" s="196" t="str">
        <f t="shared" si="406"/>
        <v>جواد رضاپور</v>
      </c>
      <c r="G5448" s="196" t="str">
        <f t="shared" si="407"/>
        <v>تانکر آب</v>
      </c>
      <c r="H5448" s="196">
        <f t="shared" si="408"/>
        <v>10</v>
      </c>
      <c r="I5448" s="196" t="s">
        <v>66</v>
      </c>
      <c r="J5448" s="196">
        <v>5</v>
      </c>
      <c r="K5448" s="448"/>
      <c r="L5448" s="196"/>
      <c r="M5448" s="196"/>
      <c r="N5448" s="216">
        <f t="shared" si="415"/>
        <v>0</v>
      </c>
      <c r="O5448" s="216">
        <f t="shared" si="416"/>
        <v>0</v>
      </c>
      <c r="P5448" s="216">
        <f t="shared" si="417"/>
        <v>50</v>
      </c>
      <c r="Q5448" s="335">
        <f t="shared" si="418"/>
        <v>0</v>
      </c>
      <c r="R5448" s="234"/>
    </row>
    <row r="5449" spans="2:18" x14ac:dyDescent="0.25">
      <c r="B5449" s="232">
        <f t="shared" si="414"/>
        <v>5444</v>
      </c>
      <c r="C5449" s="406">
        <v>45597</v>
      </c>
      <c r="D5449" s="195" t="s">
        <v>277</v>
      </c>
      <c r="E5449" s="196" t="str">
        <f t="shared" si="405"/>
        <v>کمپرسی جفت</v>
      </c>
      <c r="F5449" s="196" t="str">
        <f t="shared" si="406"/>
        <v>محمدپور</v>
      </c>
      <c r="G5449" s="196" t="str">
        <f t="shared" si="407"/>
        <v>جفت</v>
      </c>
      <c r="H5449" s="196">
        <f t="shared" si="408"/>
        <v>7</v>
      </c>
      <c r="I5449" s="196" t="s">
        <v>214</v>
      </c>
      <c r="J5449" s="196">
        <v>29</v>
      </c>
      <c r="K5449" s="448"/>
      <c r="L5449" s="196"/>
      <c r="M5449" s="196"/>
      <c r="N5449" s="216">
        <f t="shared" si="415"/>
        <v>203</v>
      </c>
      <c r="O5449" s="216">
        <f t="shared" si="416"/>
        <v>0</v>
      </c>
      <c r="P5449" s="216">
        <f t="shared" si="417"/>
        <v>0</v>
      </c>
      <c r="Q5449" s="335">
        <f t="shared" si="418"/>
        <v>0</v>
      </c>
      <c r="R5449" s="234"/>
    </row>
    <row r="5450" spans="2:18" x14ac:dyDescent="0.25">
      <c r="B5450" s="232">
        <f t="shared" si="414"/>
        <v>5445</v>
      </c>
      <c r="C5450" s="406">
        <v>45597</v>
      </c>
      <c r="D5450" s="278" t="s">
        <v>261</v>
      </c>
      <c r="E5450" s="196" t="str">
        <f t="shared" si="405"/>
        <v>کمپرسی تک</v>
      </c>
      <c r="F5450" s="196" t="str">
        <f t="shared" si="406"/>
        <v>محمدپور</v>
      </c>
      <c r="G5450" s="196" t="str">
        <f t="shared" si="407"/>
        <v>تک</v>
      </c>
      <c r="H5450" s="196">
        <f t="shared" si="408"/>
        <v>5</v>
      </c>
      <c r="I5450" s="196"/>
      <c r="J5450" s="196"/>
      <c r="K5450" s="448"/>
      <c r="L5450" s="196"/>
      <c r="M5450" s="196"/>
      <c r="N5450" s="216">
        <f t="shared" si="415"/>
        <v>0</v>
      </c>
      <c r="O5450" s="216">
        <f t="shared" si="416"/>
        <v>0</v>
      </c>
      <c r="P5450" s="216">
        <f t="shared" si="417"/>
        <v>0</v>
      </c>
      <c r="Q5450" s="335">
        <f t="shared" si="418"/>
        <v>0</v>
      </c>
      <c r="R5450" s="234"/>
    </row>
    <row r="5451" spans="2:18" x14ac:dyDescent="0.25">
      <c r="B5451" s="232">
        <f t="shared" si="414"/>
        <v>5446</v>
      </c>
      <c r="C5451" s="406">
        <v>45597</v>
      </c>
      <c r="D5451" s="195" t="s">
        <v>254</v>
      </c>
      <c r="E5451" s="196" t="str">
        <f t="shared" si="405"/>
        <v>تانکر آب</v>
      </c>
      <c r="F5451" s="196" t="str">
        <f t="shared" si="406"/>
        <v>محمدپور</v>
      </c>
      <c r="G5451" s="196" t="str">
        <f t="shared" si="407"/>
        <v>تانکر آب</v>
      </c>
      <c r="H5451" s="196">
        <f t="shared" si="408"/>
        <v>10</v>
      </c>
      <c r="I5451" s="196"/>
      <c r="J5451" s="196"/>
      <c r="K5451" s="448"/>
      <c r="L5451" s="196"/>
      <c r="M5451" s="196"/>
      <c r="N5451" s="216">
        <f t="shared" si="415"/>
        <v>0</v>
      </c>
      <c r="O5451" s="216">
        <f t="shared" si="416"/>
        <v>0</v>
      </c>
      <c r="P5451" s="216">
        <f t="shared" si="417"/>
        <v>0</v>
      </c>
      <c r="Q5451" s="335">
        <f t="shared" si="418"/>
        <v>0</v>
      </c>
      <c r="R5451" s="234"/>
    </row>
    <row r="5452" spans="2:18" x14ac:dyDescent="0.25">
      <c r="B5452" s="232">
        <f t="shared" si="414"/>
        <v>5447</v>
      </c>
      <c r="C5452" s="406">
        <v>45597</v>
      </c>
      <c r="D5452" s="278" t="s">
        <v>352</v>
      </c>
      <c r="E5452" s="196" t="str">
        <f t="shared" si="405"/>
        <v>کمپرسی جفت</v>
      </c>
      <c r="F5452" s="196" t="str">
        <f t="shared" si="406"/>
        <v>محمدپور</v>
      </c>
      <c r="G5452" s="196" t="str">
        <f t="shared" si="407"/>
        <v>جفت</v>
      </c>
      <c r="H5452" s="196">
        <f t="shared" si="408"/>
        <v>7</v>
      </c>
      <c r="I5452" s="196"/>
      <c r="J5452" s="196"/>
      <c r="K5452" s="448"/>
      <c r="L5452" s="196"/>
      <c r="M5452" s="196"/>
      <c r="N5452" s="216">
        <f t="shared" si="415"/>
        <v>0</v>
      </c>
      <c r="O5452" s="216">
        <f t="shared" si="416"/>
        <v>0</v>
      </c>
      <c r="P5452" s="216">
        <f t="shared" si="417"/>
        <v>0</v>
      </c>
      <c r="Q5452" s="335">
        <f t="shared" si="418"/>
        <v>0</v>
      </c>
      <c r="R5452" s="234"/>
    </row>
    <row r="5453" spans="2:18" x14ac:dyDescent="0.25">
      <c r="B5453" s="232">
        <f t="shared" si="414"/>
        <v>5448</v>
      </c>
      <c r="C5453" s="406">
        <v>45597</v>
      </c>
      <c r="D5453" s="195" t="s">
        <v>175</v>
      </c>
      <c r="E5453" s="196" t="str">
        <f t="shared" si="405"/>
        <v>کمپرسی جفت</v>
      </c>
      <c r="F5453" s="196" t="str">
        <f t="shared" si="406"/>
        <v>محمدپور</v>
      </c>
      <c r="G5453" s="196" t="str">
        <f t="shared" si="407"/>
        <v>جفت</v>
      </c>
      <c r="H5453" s="196">
        <f t="shared" si="408"/>
        <v>7</v>
      </c>
      <c r="I5453" s="196" t="s">
        <v>214</v>
      </c>
      <c r="J5453" s="196">
        <v>20</v>
      </c>
      <c r="K5453" s="448"/>
      <c r="L5453" s="196"/>
      <c r="M5453" s="196"/>
      <c r="N5453" s="216">
        <f t="shared" si="415"/>
        <v>140</v>
      </c>
      <c r="O5453" s="216">
        <f t="shared" si="416"/>
        <v>0</v>
      </c>
      <c r="P5453" s="216">
        <f t="shared" si="417"/>
        <v>0</v>
      </c>
      <c r="Q5453" s="335">
        <f t="shared" si="418"/>
        <v>0</v>
      </c>
      <c r="R5453" s="234"/>
    </row>
    <row r="5454" spans="2:18" x14ac:dyDescent="0.25">
      <c r="B5454" s="232">
        <f t="shared" si="414"/>
        <v>5449</v>
      </c>
      <c r="C5454" s="406">
        <v>45597</v>
      </c>
      <c r="D5454" s="278" t="s">
        <v>171</v>
      </c>
      <c r="E5454" s="196" t="str">
        <f t="shared" si="405"/>
        <v>تانکر آب</v>
      </c>
      <c r="F5454" s="196" t="str">
        <f t="shared" si="406"/>
        <v>محمدپور</v>
      </c>
      <c r="G5454" s="196" t="str">
        <f t="shared" si="407"/>
        <v>تانکر آب</v>
      </c>
      <c r="H5454" s="196">
        <f t="shared" si="408"/>
        <v>11.2</v>
      </c>
      <c r="I5454" s="196"/>
      <c r="J5454" s="196"/>
      <c r="K5454" s="448"/>
      <c r="L5454" s="196"/>
      <c r="M5454" s="196"/>
      <c r="N5454" s="216">
        <f t="shared" si="415"/>
        <v>0</v>
      </c>
      <c r="O5454" s="216">
        <f t="shared" si="416"/>
        <v>0</v>
      </c>
      <c r="P5454" s="216">
        <f t="shared" si="417"/>
        <v>0</v>
      </c>
      <c r="Q5454" s="335">
        <f t="shared" si="418"/>
        <v>0</v>
      </c>
      <c r="R5454" s="234"/>
    </row>
    <row r="5455" spans="2:18" x14ac:dyDescent="0.25">
      <c r="B5455" s="232">
        <f t="shared" si="414"/>
        <v>5450</v>
      </c>
      <c r="C5455" s="406">
        <v>45597</v>
      </c>
      <c r="D5455" s="278" t="s">
        <v>148</v>
      </c>
      <c r="E5455" s="196" t="str">
        <f t="shared" si="405"/>
        <v>کامیون کمپرسی</v>
      </c>
      <c r="F5455" s="196" t="str">
        <f t="shared" si="406"/>
        <v>میرزایی</v>
      </c>
      <c r="G5455" s="196" t="str">
        <f t="shared" si="407"/>
        <v>تک</v>
      </c>
      <c r="H5455" s="196">
        <f t="shared" si="408"/>
        <v>4.1500000000000004</v>
      </c>
      <c r="I5455" s="196"/>
      <c r="J5455" s="196">
        <v>0</v>
      </c>
      <c r="K5455" s="448"/>
      <c r="L5455" s="196"/>
      <c r="M5455" s="196"/>
      <c r="N5455" s="216">
        <f t="shared" si="415"/>
        <v>0</v>
      </c>
      <c r="O5455" s="216">
        <f t="shared" si="416"/>
        <v>0</v>
      </c>
      <c r="P5455" s="216">
        <f t="shared" si="417"/>
        <v>0</v>
      </c>
      <c r="Q5455" s="335">
        <f t="shared" si="418"/>
        <v>0</v>
      </c>
      <c r="R5455" s="234"/>
    </row>
    <row r="5456" spans="2:18" x14ac:dyDescent="0.25">
      <c r="B5456" s="232">
        <f t="shared" si="414"/>
        <v>5451</v>
      </c>
      <c r="C5456" s="406">
        <v>45597</v>
      </c>
      <c r="D5456" s="195" t="s">
        <v>150</v>
      </c>
      <c r="E5456" s="196" t="str">
        <f t="shared" si="405"/>
        <v>کامیون کمپرسی</v>
      </c>
      <c r="F5456" s="196" t="str">
        <f t="shared" si="406"/>
        <v>میرزایی</v>
      </c>
      <c r="G5456" s="196" t="str">
        <f t="shared" si="407"/>
        <v>تک</v>
      </c>
      <c r="H5456" s="196">
        <f t="shared" si="408"/>
        <v>4.1500000000000004</v>
      </c>
      <c r="I5456" s="196"/>
      <c r="J5456" s="196">
        <v>0</v>
      </c>
      <c r="K5456" s="448"/>
      <c r="L5456" s="196"/>
      <c r="M5456" s="196"/>
      <c r="N5456" s="216">
        <f t="shared" si="415"/>
        <v>0</v>
      </c>
      <c r="O5456" s="216">
        <f t="shared" si="416"/>
        <v>0</v>
      </c>
      <c r="P5456" s="216">
        <f t="shared" si="417"/>
        <v>0</v>
      </c>
      <c r="Q5456" s="335">
        <f t="shared" si="418"/>
        <v>0</v>
      </c>
      <c r="R5456" s="234"/>
    </row>
    <row r="5457" spans="2:18" x14ac:dyDescent="0.25">
      <c r="B5457" s="232">
        <f t="shared" si="414"/>
        <v>5452</v>
      </c>
      <c r="C5457" s="406">
        <v>45597</v>
      </c>
      <c r="D5457" s="195" t="s">
        <v>177</v>
      </c>
      <c r="E5457" s="196" t="str">
        <f t="shared" si="405"/>
        <v>تانکر آب</v>
      </c>
      <c r="F5457" s="196" t="str">
        <f t="shared" si="406"/>
        <v>گلپایگانی</v>
      </c>
      <c r="G5457" s="196" t="str">
        <f t="shared" si="407"/>
        <v>تانکر آب</v>
      </c>
      <c r="H5457" s="196">
        <f t="shared" si="408"/>
        <v>11.6</v>
      </c>
      <c r="I5457" s="196"/>
      <c r="J5457" s="196">
        <v>0</v>
      </c>
      <c r="K5457" s="448"/>
      <c r="L5457" s="196"/>
      <c r="M5457" s="196"/>
      <c r="N5457" s="216">
        <f t="shared" si="415"/>
        <v>0</v>
      </c>
      <c r="O5457" s="216">
        <f t="shared" si="416"/>
        <v>0</v>
      </c>
      <c r="P5457" s="216">
        <f t="shared" si="417"/>
        <v>0</v>
      </c>
      <c r="Q5457" s="335">
        <f t="shared" si="418"/>
        <v>0</v>
      </c>
      <c r="R5457" s="234"/>
    </row>
    <row r="5458" spans="2:18" x14ac:dyDescent="0.25">
      <c r="B5458" s="232">
        <f t="shared" si="414"/>
        <v>5453</v>
      </c>
      <c r="C5458" s="406">
        <v>45597</v>
      </c>
      <c r="D5458" s="278" t="s">
        <v>139</v>
      </c>
      <c r="E5458" s="196" t="str">
        <f t="shared" si="405"/>
        <v>کامیون کمپرسی</v>
      </c>
      <c r="F5458" s="196" t="str">
        <f t="shared" si="406"/>
        <v>انصاری</v>
      </c>
      <c r="G5458" s="196" t="str">
        <f t="shared" si="407"/>
        <v>جفت</v>
      </c>
      <c r="H5458" s="196">
        <f t="shared" si="408"/>
        <v>7</v>
      </c>
      <c r="I5458" s="196" t="s">
        <v>214</v>
      </c>
      <c r="J5458" s="196">
        <v>40</v>
      </c>
      <c r="K5458" s="448"/>
      <c r="L5458" s="196"/>
      <c r="M5458" s="196"/>
      <c r="N5458" s="216">
        <f t="shared" si="415"/>
        <v>280</v>
      </c>
      <c r="O5458" s="216">
        <f t="shared" si="416"/>
        <v>0</v>
      </c>
      <c r="P5458" s="216">
        <f t="shared" si="417"/>
        <v>0</v>
      </c>
      <c r="Q5458" s="335">
        <f t="shared" si="418"/>
        <v>0</v>
      </c>
      <c r="R5458" s="234"/>
    </row>
    <row r="5459" spans="2:18" x14ac:dyDescent="0.25">
      <c r="B5459" s="232">
        <f t="shared" si="414"/>
        <v>5454</v>
      </c>
      <c r="C5459" s="406">
        <v>45597</v>
      </c>
      <c r="D5459" s="195" t="s">
        <v>140</v>
      </c>
      <c r="E5459" s="196" t="str">
        <f t="shared" si="405"/>
        <v>کامیون کمپرسی</v>
      </c>
      <c r="F5459" s="196" t="str">
        <f t="shared" si="406"/>
        <v>انصاری</v>
      </c>
      <c r="G5459" s="196" t="str">
        <f t="shared" si="407"/>
        <v>جفت</v>
      </c>
      <c r="H5459" s="196">
        <f t="shared" si="408"/>
        <v>7</v>
      </c>
      <c r="I5459" s="196" t="s">
        <v>214</v>
      </c>
      <c r="J5459" s="196">
        <v>40</v>
      </c>
      <c r="K5459" s="448"/>
      <c r="L5459" s="196"/>
      <c r="M5459" s="196"/>
      <c r="N5459" s="216">
        <f t="shared" si="415"/>
        <v>280</v>
      </c>
      <c r="O5459" s="216">
        <f t="shared" si="416"/>
        <v>0</v>
      </c>
      <c r="P5459" s="216">
        <f t="shared" si="417"/>
        <v>0</v>
      </c>
      <c r="Q5459" s="335">
        <f t="shared" si="418"/>
        <v>0</v>
      </c>
      <c r="R5459" s="234"/>
    </row>
    <row r="5460" spans="2:18" x14ac:dyDescent="0.25">
      <c r="B5460" s="232">
        <f t="shared" si="414"/>
        <v>5455</v>
      </c>
      <c r="C5460" s="406">
        <v>45597</v>
      </c>
      <c r="D5460" s="278" t="s">
        <v>141</v>
      </c>
      <c r="E5460" s="196" t="str">
        <f t="shared" si="405"/>
        <v>کامیون کمپرسی</v>
      </c>
      <c r="F5460" s="196" t="str">
        <f t="shared" si="406"/>
        <v>انصاری</v>
      </c>
      <c r="G5460" s="196" t="str">
        <f t="shared" si="407"/>
        <v>جفت</v>
      </c>
      <c r="H5460" s="196">
        <f t="shared" si="408"/>
        <v>7</v>
      </c>
      <c r="I5460" s="196" t="s">
        <v>214</v>
      </c>
      <c r="J5460" s="196">
        <v>0</v>
      </c>
      <c r="K5460" s="448"/>
      <c r="L5460" s="196"/>
      <c r="M5460" s="196"/>
      <c r="N5460" s="216">
        <f t="shared" si="415"/>
        <v>0</v>
      </c>
      <c r="O5460" s="216">
        <f t="shared" si="416"/>
        <v>0</v>
      </c>
      <c r="P5460" s="216">
        <f t="shared" si="417"/>
        <v>0</v>
      </c>
      <c r="Q5460" s="335">
        <f t="shared" si="418"/>
        <v>0</v>
      </c>
      <c r="R5460" s="234"/>
    </row>
    <row r="5461" spans="2:18" x14ac:dyDescent="0.25">
      <c r="B5461" s="232">
        <f t="shared" si="414"/>
        <v>5456</v>
      </c>
      <c r="C5461" s="406">
        <v>45597</v>
      </c>
      <c r="D5461" s="195" t="s">
        <v>252</v>
      </c>
      <c r="E5461" s="196" t="str">
        <f t="shared" ref="E5461:E5524" si="419">IFERROR(VLOOKUP(D5461,S:W,2,FALSE),"")</f>
        <v>کامیون کمپرسی</v>
      </c>
      <c r="F5461" s="196" t="str">
        <f t="shared" ref="F5461:F5524" si="420">IFERROR(VLOOKUP(D5461,S:W,3,FALSE),"")</f>
        <v>انصاری</v>
      </c>
      <c r="G5461" s="196" t="str">
        <f t="shared" ref="G5461:G5524" si="421">IFERROR(VLOOKUP(D5461,S:W,4,FALSE),"")</f>
        <v>جفت</v>
      </c>
      <c r="H5461" s="196">
        <f t="shared" ref="H5461:H5524" si="422">IFERROR(VLOOKUP(D5461,S:W,5,FALSE),"")</f>
        <v>7</v>
      </c>
      <c r="I5461" s="196" t="s">
        <v>214</v>
      </c>
      <c r="J5461" s="196">
        <v>28</v>
      </c>
      <c r="K5461" s="448"/>
      <c r="L5461" s="196"/>
      <c r="M5461" s="196"/>
      <c r="N5461" s="216">
        <f t="shared" si="415"/>
        <v>196</v>
      </c>
      <c r="O5461" s="216">
        <f t="shared" si="416"/>
        <v>0</v>
      </c>
      <c r="P5461" s="216">
        <f t="shared" si="417"/>
        <v>0</v>
      </c>
      <c r="Q5461" s="335">
        <f t="shared" si="418"/>
        <v>0</v>
      </c>
      <c r="R5461" s="234"/>
    </row>
    <row r="5462" spans="2:18" x14ac:dyDescent="0.25">
      <c r="B5462" s="232">
        <f t="shared" si="414"/>
        <v>5457</v>
      </c>
      <c r="C5462" s="406">
        <v>45597</v>
      </c>
      <c r="D5462" s="278" t="s">
        <v>259</v>
      </c>
      <c r="E5462" s="196" t="str">
        <f t="shared" si="419"/>
        <v>کامیون کمپرسی</v>
      </c>
      <c r="F5462" s="196" t="str">
        <f t="shared" si="420"/>
        <v>انصاری</v>
      </c>
      <c r="G5462" s="196" t="str">
        <f t="shared" si="421"/>
        <v>جفت</v>
      </c>
      <c r="H5462" s="196">
        <f t="shared" si="422"/>
        <v>7</v>
      </c>
      <c r="I5462" s="196" t="s">
        <v>214</v>
      </c>
      <c r="J5462" s="196">
        <v>28</v>
      </c>
      <c r="K5462" s="448"/>
      <c r="L5462" s="196"/>
      <c r="M5462" s="196"/>
      <c r="N5462" s="216">
        <f t="shared" si="415"/>
        <v>196</v>
      </c>
      <c r="O5462" s="216">
        <f t="shared" si="416"/>
        <v>0</v>
      </c>
      <c r="P5462" s="216">
        <f t="shared" si="417"/>
        <v>0</v>
      </c>
      <c r="Q5462" s="335">
        <f t="shared" si="418"/>
        <v>0</v>
      </c>
      <c r="R5462" s="234"/>
    </row>
    <row r="5463" spans="2:18" x14ac:dyDescent="0.25">
      <c r="B5463" s="232">
        <f t="shared" si="414"/>
        <v>5458</v>
      </c>
      <c r="C5463" s="406">
        <v>45597</v>
      </c>
      <c r="D5463" s="195" t="s">
        <v>260</v>
      </c>
      <c r="E5463" s="196" t="str">
        <f t="shared" si="419"/>
        <v>کامیون کمپرسی</v>
      </c>
      <c r="F5463" s="196" t="str">
        <f t="shared" si="420"/>
        <v>انصاری</v>
      </c>
      <c r="G5463" s="196" t="str">
        <f t="shared" si="421"/>
        <v>جفت</v>
      </c>
      <c r="H5463" s="196">
        <f t="shared" si="422"/>
        <v>7</v>
      </c>
      <c r="I5463" s="196" t="s">
        <v>214</v>
      </c>
      <c r="J5463" s="196">
        <v>24</v>
      </c>
      <c r="K5463" s="448"/>
      <c r="L5463" s="196"/>
      <c r="M5463" s="196"/>
      <c r="N5463" s="216">
        <f t="shared" si="415"/>
        <v>168</v>
      </c>
      <c r="O5463" s="216">
        <f t="shared" si="416"/>
        <v>0</v>
      </c>
      <c r="P5463" s="216">
        <f t="shared" si="417"/>
        <v>0</v>
      </c>
      <c r="Q5463" s="335">
        <f t="shared" si="418"/>
        <v>0</v>
      </c>
      <c r="R5463" s="234"/>
    </row>
    <row r="5464" spans="2:18" x14ac:dyDescent="0.25">
      <c r="B5464" s="232">
        <f t="shared" si="414"/>
        <v>5459</v>
      </c>
      <c r="C5464" s="406">
        <v>45597</v>
      </c>
      <c r="D5464" s="278" t="s">
        <v>507</v>
      </c>
      <c r="E5464" s="196" t="str">
        <f t="shared" si="419"/>
        <v>کامیون کمپرسی</v>
      </c>
      <c r="F5464" s="196" t="str">
        <f t="shared" si="420"/>
        <v>شهرکی</v>
      </c>
      <c r="G5464" s="196" t="str">
        <f t="shared" si="421"/>
        <v>تک</v>
      </c>
      <c r="H5464" s="196">
        <f t="shared" si="422"/>
        <v>4.1500000000000004</v>
      </c>
      <c r="I5464" s="196"/>
      <c r="J5464" s="196">
        <v>0</v>
      </c>
      <c r="K5464" s="448"/>
      <c r="L5464" s="196"/>
      <c r="M5464" s="196"/>
      <c r="N5464" s="216">
        <f t="shared" si="415"/>
        <v>0</v>
      </c>
      <c r="O5464" s="216">
        <f t="shared" si="416"/>
        <v>0</v>
      </c>
      <c r="P5464" s="216">
        <f t="shared" si="417"/>
        <v>0</v>
      </c>
      <c r="Q5464" s="335">
        <f t="shared" si="418"/>
        <v>0</v>
      </c>
      <c r="R5464" s="234"/>
    </row>
    <row r="5465" spans="2:18" x14ac:dyDescent="0.25">
      <c r="B5465" s="232">
        <f t="shared" si="414"/>
        <v>5460</v>
      </c>
      <c r="C5465" s="406">
        <v>45597</v>
      </c>
      <c r="D5465" s="195" t="s">
        <v>379</v>
      </c>
      <c r="E5465" s="196" t="str">
        <f t="shared" si="419"/>
        <v>کمپرسی تک</v>
      </c>
      <c r="F5465" s="196" t="str">
        <f t="shared" si="420"/>
        <v>جواد رضاپور</v>
      </c>
      <c r="G5465" s="196" t="str">
        <f t="shared" si="421"/>
        <v>تک</v>
      </c>
      <c r="H5465" s="196">
        <f t="shared" si="422"/>
        <v>4.1500000000000004</v>
      </c>
      <c r="I5465" s="196" t="s">
        <v>214</v>
      </c>
      <c r="J5465" s="196">
        <v>21</v>
      </c>
      <c r="K5465" s="448"/>
      <c r="L5465" s="196"/>
      <c r="M5465" s="196"/>
      <c r="N5465" s="216">
        <f t="shared" si="415"/>
        <v>87.15</v>
      </c>
      <c r="O5465" s="216">
        <f t="shared" si="416"/>
        <v>0</v>
      </c>
      <c r="P5465" s="216">
        <f t="shared" si="417"/>
        <v>0</v>
      </c>
      <c r="Q5465" s="335">
        <f t="shared" si="418"/>
        <v>0</v>
      </c>
      <c r="R5465" s="234"/>
    </row>
    <row r="5466" spans="2:18" x14ac:dyDescent="0.25">
      <c r="B5466" s="232">
        <f t="shared" si="414"/>
        <v>5461</v>
      </c>
      <c r="C5466" s="406">
        <v>45597</v>
      </c>
      <c r="D5466" s="278" t="s">
        <v>380</v>
      </c>
      <c r="E5466" s="196" t="str">
        <f t="shared" si="419"/>
        <v>کمپرسی تک</v>
      </c>
      <c r="F5466" s="196" t="str">
        <f t="shared" si="420"/>
        <v>جواد رضاپور</v>
      </c>
      <c r="G5466" s="196" t="str">
        <f t="shared" si="421"/>
        <v>تک</v>
      </c>
      <c r="H5466" s="196">
        <f t="shared" si="422"/>
        <v>4.1500000000000004</v>
      </c>
      <c r="I5466" s="196" t="s">
        <v>214</v>
      </c>
      <c r="J5466" s="196">
        <v>17</v>
      </c>
      <c r="K5466" s="448"/>
      <c r="L5466" s="196"/>
      <c r="M5466" s="196"/>
      <c r="N5466" s="216">
        <f t="shared" si="415"/>
        <v>70.550000000000011</v>
      </c>
      <c r="O5466" s="216">
        <f t="shared" si="416"/>
        <v>0</v>
      </c>
      <c r="P5466" s="216">
        <f t="shared" si="417"/>
        <v>0</v>
      </c>
      <c r="Q5466" s="335">
        <f t="shared" si="418"/>
        <v>0</v>
      </c>
      <c r="R5466" s="234"/>
    </row>
    <row r="5467" spans="2:18" x14ac:dyDescent="0.25">
      <c r="B5467" s="232">
        <f t="shared" si="414"/>
        <v>5462</v>
      </c>
      <c r="C5467" s="406">
        <v>45597</v>
      </c>
      <c r="D5467" s="195" t="s">
        <v>489</v>
      </c>
      <c r="E5467" s="196" t="str">
        <f t="shared" si="419"/>
        <v>کمپرسی تک</v>
      </c>
      <c r="F5467" s="196" t="str">
        <f t="shared" si="420"/>
        <v>جواد رضاپور</v>
      </c>
      <c r="G5467" s="196" t="str">
        <f t="shared" si="421"/>
        <v>تک</v>
      </c>
      <c r="H5467" s="196">
        <f t="shared" si="422"/>
        <v>4.1500000000000004</v>
      </c>
      <c r="I5467" s="196" t="s">
        <v>214</v>
      </c>
      <c r="J5467" s="196">
        <v>21</v>
      </c>
      <c r="K5467" s="448"/>
      <c r="L5467" s="196"/>
      <c r="M5467" s="196"/>
      <c r="N5467" s="216">
        <f t="shared" si="415"/>
        <v>87.15</v>
      </c>
      <c r="O5467" s="216">
        <f t="shared" si="416"/>
        <v>0</v>
      </c>
      <c r="P5467" s="216">
        <f t="shared" si="417"/>
        <v>0</v>
      </c>
      <c r="Q5467" s="335">
        <f t="shared" si="418"/>
        <v>0</v>
      </c>
      <c r="R5467" s="234"/>
    </row>
    <row r="5468" spans="2:18" x14ac:dyDescent="0.25">
      <c r="B5468" s="232">
        <f t="shared" si="414"/>
        <v>5463</v>
      </c>
      <c r="C5468" s="406">
        <v>45597</v>
      </c>
      <c r="D5468" s="278" t="s">
        <v>96</v>
      </c>
      <c r="E5468" s="196" t="str">
        <f t="shared" si="419"/>
        <v>تانکر آب</v>
      </c>
      <c r="F5468" s="196" t="str">
        <f t="shared" si="420"/>
        <v>شرکتی</v>
      </c>
      <c r="G5468" s="196" t="str">
        <f t="shared" si="421"/>
        <v>تانکر آب</v>
      </c>
      <c r="H5468" s="196">
        <f t="shared" si="422"/>
        <v>11.8</v>
      </c>
      <c r="I5468" s="196" t="s">
        <v>66</v>
      </c>
      <c r="J5468" s="196">
        <v>5</v>
      </c>
      <c r="K5468" s="448"/>
      <c r="L5468" s="196"/>
      <c r="M5468" s="196"/>
      <c r="N5468" s="216">
        <f t="shared" si="415"/>
        <v>0</v>
      </c>
      <c r="O5468" s="216">
        <f t="shared" si="416"/>
        <v>0</v>
      </c>
      <c r="P5468" s="216">
        <f t="shared" si="417"/>
        <v>59</v>
      </c>
      <c r="Q5468" s="335">
        <f t="shared" si="418"/>
        <v>0</v>
      </c>
      <c r="R5468" s="234"/>
    </row>
    <row r="5469" spans="2:18" x14ac:dyDescent="0.25">
      <c r="B5469" s="232">
        <f t="shared" si="414"/>
        <v>5464</v>
      </c>
      <c r="C5469" s="406">
        <v>45597</v>
      </c>
      <c r="D5469" s="195" t="s">
        <v>128</v>
      </c>
      <c r="E5469" s="196" t="str">
        <f t="shared" si="419"/>
        <v>تانکر آب</v>
      </c>
      <c r="F5469" s="196" t="str">
        <f t="shared" si="420"/>
        <v>شرکتی</v>
      </c>
      <c r="G5469" s="196" t="str">
        <f t="shared" si="421"/>
        <v>تانکر آب</v>
      </c>
      <c r="H5469" s="196">
        <f t="shared" si="422"/>
        <v>11.8</v>
      </c>
      <c r="I5469" s="196" t="s">
        <v>66</v>
      </c>
      <c r="J5469" s="196">
        <v>4</v>
      </c>
      <c r="K5469" s="448"/>
      <c r="L5469" s="196"/>
      <c r="M5469" s="196"/>
      <c r="N5469" s="216">
        <f t="shared" si="415"/>
        <v>0</v>
      </c>
      <c r="O5469" s="216">
        <f t="shared" si="416"/>
        <v>0</v>
      </c>
      <c r="P5469" s="216">
        <f t="shared" si="417"/>
        <v>47.2</v>
      </c>
      <c r="Q5469" s="335">
        <f t="shared" si="418"/>
        <v>0</v>
      </c>
      <c r="R5469" s="234"/>
    </row>
    <row r="5470" spans="2:18" x14ac:dyDescent="0.25">
      <c r="B5470" s="232">
        <f t="shared" si="414"/>
        <v>5465</v>
      </c>
      <c r="C5470" s="406">
        <v>45597</v>
      </c>
      <c r="D5470" s="278" t="s">
        <v>467</v>
      </c>
      <c r="E5470" s="196" t="str">
        <f t="shared" si="419"/>
        <v>تانکر آب</v>
      </c>
      <c r="F5470" s="196" t="str">
        <f t="shared" si="420"/>
        <v>میرزایی</v>
      </c>
      <c r="G5470" s="196" t="str">
        <f t="shared" si="421"/>
        <v>تانکر آب</v>
      </c>
      <c r="H5470" s="196">
        <f t="shared" si="422"/>
        <v>13</v>
      </c>
      <c r="I5470" s="196" t="s">
        <v>66</v>
      </c>
      <c r="J5470" s="196">
        <v>4</v>
      </c>
      <c r="K5470" s="448"/>
      <c r="L5470" s="196"/>
      <c r="M5470" s="196"/>
      <c r="N5470" s="216">
        <f t="shared" si="415"/>
        <v>0</v>
      </c>
      <c r="O5470" s="216">
        <f t="shared" si="416"/>
        <v>0</v>
      </c>
      <c r="P5470" s="216">
        <f t="shared" si="417"/>
        <v>52</v>
      </c>
      <c r="Q5470" s="335">
        <f t="shared" si="418"/>
        <v>0</v>
      </c>
      <c r="R5470" s="234"/>
    </row>
    <row r="5471" spans="2:18" x14ac:dyDescent="0.25">
      <c r="B5471" s="295">
        <f>ROW()-5</f>
        <v>5466</v>
      </c>
      <c r="C5471" s="406">
        <v>45598</v>
      </c>
      <c r="D5471" s="195" t="s">
        <v>474</v>
      </c>
      <c r="E5471" s="196" t="str">
        <f t="shared" si="419"/>
        <v>کامیون کمپرسی</v>
      </c>
      <c r="F5471" s="196" t="str">
        <f t="shared" si="420"/>
        <v>رمضانی مقدم</v>
      </c>
      <c r="G5471" s="196" t="str">
        <f t="shared" si="421"/>
        <v>تک</v>
      </c>
      <c r="H5471" s="196">
        <f t="shared" si="422"/>
        <v>4.2</v>
      </c>
      <c r="I5471" s="196" t="s">
        <v>215</v>
      </c>
      <c r="J5471" s="196">
        <v>25</v>
      </c>
      <c r="K5471" s="448"/>
      <c r="L5471" s="196"/>
      <c r="M5471" s="196"/>
      <c r="N5471" s="216">
        <f>IF(I5471=$N$5,J5471*H5471,0)</f>
        <v>0</v>
      </c>
      <c r="O5471" s="216">
        <f>IF(I5471=$O$5,J5471*H5471,0)*1.15</f>
        <v>120.74999999999999</v>
      </c>
      <c r="P5471" s="216">
        <f>IF(I5471=$P$5,J5471*H5471,0)</f>
        <v>0</v>
      </c>
      <c r="Q5471" s="240">
        <f>IF(I5471=$Q$5,J5471*H5471,0)</f>
        <v>0</v>
      </c>
      <c r="R5471" s="234" t="s">
        <v>574</v>
      </c>
    </row>
    <row r="5472" spans="2:18" x14ac:dyDescent="0.25">
      <c r="B5472" s="295">
        <f t="shared" ref="B5472:B5502" si="423">ROW()-5</f>
        <v>5467</v>
      </c>
      <c r="C5472" s="406">
        <v>45598</v>
      </c>
      <c r="D5472" s="278" t="s">
        <v>475</v>
      </c>
      <c r="E5472" s="196" t="str">
        <f t="shared" si="419"/>
        <v>کامیون کمپرسی</v>
      </c>
      <c r="F5472" s="196" t="str">
        <f t="shared" si="420"/>
        <v>رمضانی مقدم</v>
      </c>
      <c r="G5472" s="196" t="str">
        <f t="shared" si="421"/>
        <v>تک</v>
      </c>
      <c r="H5472" s="196">
        <f t="shared" si="422"/>
        <v>4.2</v>
      </c>
      <c r="I5472" s="196" t="s">
        <v>215</v>
      </c>
      <c r="J5472" s="196">
        <v>25</v>
      </c>
      <c r="K5472" s="448"/>
      <c r="L5472" s="196"/>
      <c r="M5472" s="196"/>
      <c r="N5472" s="216">
        <f t="shared" ref="N5472:N5502" si="424">IF(I5472=$N$5,J5472*H5472,0)</f>
        <v>0</v>
      </c>
      <c r="O5472" s="216">
        <f t="shared" ref="O5472:O5502" si="425">IF(I5472=$O$5,J5472*H5472,0)*1.15</f>
        <v>120.74999999999999</v>
      </c>
      <c r="P5472" s="216">
        <f t="shared" ref="P5472:P5502" si="426">IF(I5472=$P$5,J5472*H5472,0)</f>
        <v>0</v>
      </c>
      <c r="Q5472" s="240">
        <f t="shared" ref="Q5472:Q5502" si="427">IF(I5472=$Q$5,J5472*H5472,0)</f>
        <v>0</v>
      </c>
      <c r="R5472" s="234" t="s">
        <v>574</v>
      </c>
    </row>
    <row r="5473" spans="2:18" x14ac:dyDescent="0.25">
      <c r="B5473" s="295">
        <f t="shared" si="423"/>
        <v>5468</v>
      </c>
      <c r="C5473" s="406">
        <v>45598</v>
      </c>
      <c r="D5473" s="195" t="s">
        <v>476</v>
      </c>
      <c r="E5473" s="196" t="str">
        <f t="shared" si="419"/>
        <v>کامیون کمپرسی</v>
      </c>
      <c r="F5473" s="196" t="str">
        <f t="shared" si="420"/>
        <v>رمضانی مقدم</v>
      </c>
      <c r="G5473" s="196" t="str">
        <f t="shared" si="421"/>
        <v>تک</v>
      </c>
      <c r="H5473" s="196">
        <f t="shared" si="422"/>
        <v>4.2</v>
      </c>
      <c r="I5473" s="196" t="s">
        <v>215</v>
      </c>
      <c r="J5473" s="196">
        <v>29</v>
      </c>
      <c r="K5473" s="448"/>
      <c r="L5473" s="196"/>
      <c r="M5473" s="196"/>
      <c r="N5473" s="216">
        <f t="shared" si="424"/>
        <v>0</v>
      </c>
      <c r="O5473" s="216">
        <f t="shared" si="425"/>
        <v>140.07</v>
      </c>
      <c r="P5473" s="216">
        <f t="shared" si="426"/>
        <v>0</v>
      </c>
      <c r="Q5473" s="240">
        <f t="shared" si="427"/>
        <v>0</v>
      </c>
      <c r="R5473" s="234" t="s">
        <v>574</v>
      </c>
    </row>
    <row r="5474" spans="2:18" x14ac:dyDescent="0.25">
      <c r="B5474" s="295">
        <f t="shared" si="423"/>
        <v>5469</v>
      </c>
      <c r="C5474" s="406">
        <v>45598</v>
      </c>
      <c r="D5474" s="278" t="s">
        <v>477</v>
      </c>
      <c r="E5474" s="196" t="str">
        <f t="shared" si="419"/>
        <v>کامیون کمپرسی</v>
      </c>
      <c r="F5474" s="196" t="str">
        <f t="shared" si="420"/>
        <v>رمضانی مقدم</v>
      </c>
      <c r="G5474" s="196" t="str">
        <f t="shared" si="421"/>
        <v>تک</v>
      </c>
      <c r="H5474" s="196">
        <f t="shared" si="422"/>
        <v>4.2</v>
      </c>
      <c r="I5474" s="196" t="s">
        <v>215</v>
      </c>
      <c r="J5474" s="196">
        <v>30</v>
      </c>
      <c r="K5474" s="448"/>
      <c r="L5474" s="196"/>
      <c r="M5474" s="196"/>
      <c r="N5474" s="216">
        <f t="shared" si="424"/>
        <v>0</v>
      </c>
      <c r="O5474" s="216">
        <f t="shared" si="425"/>
        <v>144.89999999999998</v>
      </c>
      <c r="P5474" s="216">
        <f t="shared" si="426"/>
        <v>0</v>
      </c>
      <c r="Q5474" s="240">
        <f t="shared" si="427"/>
        <v>0</v>
      </c>
      <c r="R5474" s="234" t="s">
        <v>574</v>
      </c>
    </row>
    <row r="5475" spans="2:18" x14ac:dyDescent="0.25">
      <c r="B5475" s="295">
        <f t="shared" si="423"/>
        <v>5470</v>
      </c>
      <c r="C5475" s="406">
        <v>45598</v>
      </c>
      <c r="D5475" s="195" t="s">
        <v>116</v>
      </c>
      <c r="E5475" s="196" t="str">
        <f t="shared" si="419"/>
        <v>کامیون کمپرسی</v>
      </c>
      <c r="F5475" s="196" t="str">
        <f t="shared" si="420"/>
        <v>شرکتی</v>
      </c>
      <c r="G5475" s="196" t="str">
        <f t="shared" si="421"/>
        <v>جفت</v>
      </c>
      <c r="H5475" s="196">
        <f t="shared" si="422"/>
        <v>6.65</v>
      </c>
      <c r="I5475" s="196" t="s">
        <v>215</v>
      </c>
      <c r="J5475" s="196">
        <v>27</v>
      </c>
      <c r="K5475" s="448"/>
      <c r="L5475" s="196"/>
      <c r="M5475" s="196"/>
      <c r="N5475" s="216">
        <f t="shared" si="424"/>
        <v>0</v>
      </c>
      <c r="O5475" s="216">
        <f t="shared" si="425"/>
        <v>206.48249999999999</v>
      </c>
      <c r="P5475" s="216">
        <f t="shared" si="426"/>
        <v>0</v>
      </c>
      <c r="Q5475" s="240">
        <f t="shared" si="427"/>
        <v>0</v>
      </c>
      <c r="R5475" s="238"/>
    </row>
    <row r="5476" spans="2:18" x14ac:dyDescent="0.25">
      <c r="B5476" s="295">
        <f t="shared" si="423"/>
        <v>5471</v>
      </c>
      <c r="C5476" s="406">
        <v>45598</v>
      </c>
      <c r="D5476" s="195" t="s">
        <v>91</v>
      </c>
      <c r="E5476" s="196" t="str">
        <f t="shared" si="419"/>
        <v>کامیون کمپرسی</v>
      </c>
      <c r="F5476" s="196" t="str">
        <f t="shared" si="420"/>
        <v>شرکتی</v>
      </c>
      <c r="G5476" s="196" t="str">
        <f t="shared" si="421"/>
        <v>جفت</v>
      </c>
      <c r="H5476" s="196">
        <f t="shared" si="422"/>
        <v>6.65</v>
      </c>
      <c r="I5476" s="196" t="s">
        <v>215</v>
      </c>
      <c r="J5476" s="196">
        <v>24</v>
      </c>
      <c r="K5476" s="448"/>
      <c r="L5476" s="196"/>
      <c r="M5476" s="196"/>
      <c r="N5476" s="216">
        <f t="shared" si="424"/>
        <v>0</v>
      </c>
      <c r="O5476" s="216">
        <f t="shared" si="425"/>
        <v>183.54000000000002</v>
      </c>
      <c r="P5476" s="216">
        <f t="shared" si="426"/>
        <v>0</v>
      </c>
      <c r="Q5476" s="240">
        <f t="shared" si="427"/>
        <v>0</v>
      </c>
      <c r="R5476" s="238"/>
    </row>
    <row r="5477" spans="2:18" x14ac:dyDescent="0.25">
      <c r="B5477" s="295">
        <f t="shared" si="423"/>
        <v>5472</v>
      </c>
      <c r="C5477" s="406">
        <v>45598</v>
      </c>
      <c r="D5477" s="278" t="s">
        <v>94</v>
      </c>
      <c r="E5477" s="196" t="str">
        <f t="shared" si="419"/>
        <v>کامیون کمپرسی</v>
      </c>
      <c r="F5477" s="196" t="str">
        <f t="shared" si="420"/>
        <v>شرکتی</v>
      </c>
      <c r="G5477" s="196" t="str">
        <f t="shared" si="421"/>
        <v>جفت</v>
      </c>
      <c r="H5477" s="196">
        <f t="shared" si="422"/>
        <v>6.65</v>
      </c>
      <c r="I5477" s="196"/>
      <c r="J5477" s="196">
        <v>0</v>
      </c>
      <c r="K5477" s="448"/>
      <c r="L5477" s="196"/>
      <c r="M5477" s="196"/>
      <c r="N5477" s="216">
        <f t="shared" si="424"/>
        <v>0</v>
      </c>
      <c r="O5477" s="216">
        <f t="shared" si="425"/>
        <v>0</v>
      </c>
      <c r="P5477" s="216">
        <f t="shared" si="426"/>
        <v>0</v>
      </c>
      <c r="Q5477" s="240">
        <f t="shared" si="427"/>
        <v>0</v>
      </c>
      <c r="R5477" s="238"/>
    </row>
    <row r="5478" spans="2:18" x14ac:dyDescent="0.25">
      <c r="B5478" s="295">
        <f t="shared" si="423"/>
        <v>5473</v>
      </c>
      <c r="C5478" s="406">
        <v>45598</v>
      </c>
      <c r="D5478" s="278" t="s">
        <v>154</v>
      </c>
      <c r="E5478" s="196" t="str">
        <f t="shared" si="419"/>
        <v>کامیون کمپرسی</v>
      </c>
      <c r="F5478" s="196" t="str">
        <f t="shared" si="420"/>
        <v>صداقت</v>
      </c>
      <c r="G5478" s="196" t="str">
        <f t="shared" si="421"/>
        <v>تک</v>
      </c>
      <c r="H5478" s="196">
        <f t="shared" si="422"/>
        <v>4.1500000000000004</v>
      </c>
      <c r="I5478" s="196" t="s">
        <v>215</v>
      </c>
      <c r="J5478" s="196">
        <v>45</v>
      </c>
      <c r="K5478" s="448"/>
      <c r="L5478" s="196"/>
      <c r="M5478" s="196"/>
      <c r="N5478" s="216">
        <f t="shared" si="424"/>
        <v>0</v>
      </c>
      <c r="O5478" s="216">
        <f t="shared" si="425"/>
        <v>214.76250000000002</v>
      </c>
      <c r="P5478" s="216">
        <f t="shared" si="426"/>
        <v>0</v>
      </c>
      <c r="Q5478" s="240">
        <f t="shared" si="427"/>
        <v>0</v>
      </c>
      <c r="R5478" s="238"/>
    </row>
    <row r="5479" spans="2:18" x14ac:dyDescent="0.25">
      <c r="B5479" s="295">
        <f t="shared" si="423"/>
        <v>5474</v>
      </c>
      <c r="C5479" s="406">
        <v>45598</v>
      </c>
      <c r="D5479" s="278" t="s">
        <v>563</v>
      </c>
      <c r="E5479" s="196" t="str">
        <f t="shared" si="419"/>
        <v>کامیون کمپرسی</v>
      </c>
      <c r="F5479" s="196" t="str">
        <f t="shared" si="420"/>
        <v>صداقت</v>
      </c>
      <c r="G5479" s="196" t="str">
        <f t="shared" si="421"/>
        <v>تک</v>
      </c>
      <c r="H5479" s="196">
        <f t="shared" si="422"/>
        <v>4.1500000000000004</v>
      </c>
      <c r="I5479" s="196" t="s">
        <v>215</v>
      </c>
      <c r="J5479" s="196">
        <v>45</v>
      </c>
      <c r="K5479" s="448"/>
      <c r="L5479" s="196"/>
      <c r="M5479" s="196"/>
      <c r="N5479" s="216">
        <f t="shared" si="424"/>
        <v>0</v>
      </c>
      <c r="O5479" s="216">
        <f t="shared" si="425"/>
        <v>214.76250000000002</v>
      </c>
      <c r="P5479" s="216">
        <f t="shared" si="426"/>
        <v>0</v>
      </c>
      <c r="Q5479" s="240">
        <f t="shared" si="427"/>
        <v>0</v>
      </c>
      <c r="R5479" s="238"/>
    </row>
    <row r="5480" spans="2:18" x14ac:dyDescent="0.25">
      <c r="B5480" s="295">
        <f t="shared" si="423"/>
        <v>5475</v>
      </c>
      <c r="C5480" s="406">
        <v>45598</v>
      </c>
      <c r="D5480" s="278" t="s">
        <v>426</v>
      </c>
      <c r="E5480" s="196" t="str">
        <f t="shared" si="419"/>
        <v>تانکر آب</v>
      </c>
      <c r="F5480" s="196" t="str">
        <f t="shared" si="420"/>
        <v>جواد رضاپور</v>
      </c>
      <c r="G5480" s="196" t="str">
        <f t="shared" si="421"/>
        <v>تانکر آب</v>
      </c>
      <c r="H5480" s="196">
        <f t="shared" si="422"/>
        <v>10</v>
      </c>
      <c r="I5480" s="196" t="s">
        <v>66</v>
      </c>
      <c r="J5480" s="196">
        <v>4</v>
      </c>
      <c r="K5480" s="448"/>
      <c r="L5480" s="196"/>
      <c r="M5480" s="196"/>
      <c r="N5480" s="216">
        <f t="shared" si="424"/>
        <v>0</v>
      </c>
      <c r="O5480" s="216">
        <f t="shared" si="425"/>
        <v>0</v>
      </c>
      <c r="P5480" s="216">
        <f t="shared" si="426"/>
        <v>40</v>
      </c>
      <c r="Q5480" s="240">
        <f t="shared" si="427"/>
        <v>0</v>
      </c>
      <c r="R5480" s="238"/>
    </row>
    <row r="5481" spans="2:18" x14ac:dyDescent="0.25">
      <c r="B5481" s="295">
        <f t="shared" si="423"/>
        <v>5476</v>
      </c>
      <c r="C5481" s="406">
        <v>45598</v>
      </c>
      <c r="D5481" s="195" t="s">
        <v>277</v>
      </c>
      <c r="E5481" s="196" t="str">
        <f t="shared" si="419"/>
        <v>کمپرسی جفت</v>
      </c>
      <c r="F5481" s="196" t="str">
        <f t="shared" si="420"/>
        <v>محمدپور</v>
      </c>
      <c r="G5481" s="196" t="str">
        <f t="shared" si="421"/>
        <v>جفت</v>
      </c>
      <c r="H5481" s="196">
        <f t="shared" si="422"/>
        <v>7</v>
      </c>
      <c r="I5481" s="196" t="s">
        <v>214</v>
      </c>
      <c r="J5481" s="196">
        <v>26</v>
      </c>
      <c r="K5481" s="448"/>
      <c r="L5481" s="196"/>
      <c r="M5481" s="196"/>
      <c r="N5481" s="216">
        <f t="shared" si="424"/>
        <v>182</v>
      </c>
      <c r="O5481" s="216">
        <f t="shared" si="425"/>
        <v>0</v>
      </c>
      <c r="P5481" s="216">
        <f t="shared" si="426"/>
        <v>0</v>
      </c>
      <c r="Q5481" s="240">
        <f t="shared" si="427"/>
        <v>0</v>
      </c>
      <c r="R5481" s="238"/>
    </row>
    <row r="5482" spans="2:18" x14ac:dyDescent="0.25">
      <c r="B5482" s="295">
        <f t="shared" si="423"/>
        <v>5477</v>
      </c>
      <c r="C5482" s="406">
        <v>45598</v>
      </c>
      <c r="D5482" s="278" t="s">
        <v>261</v>
      </c>
      <c r="E5482" s="196" t="str">
        <f t="shared" si="419"/>
        <v>کمپرسی تک</v>
      </c>
      <c r="F5482" s="196" t="str">
        <f t="shared" si="420"/>
        <v>محمدپور</v>
      </c>
      <c r="G5482" s="196" t="str">
        <f t="shared" si="421"/>
        <v>تک</v>
      </c>
      <c r="H5482" s="196">
        <f t="shared" si="422"/>
        <v>5</v>
      </c>
      <c r="I5482" s="196"/>
      <c r="J5482" s="196"/>
      <c r="K5482" s="448"/>
      <c r="L5482" s="196"/>
      <c r="M5482" s="196"/>
      <c r="N5482" s="216">
        <f t="shared" si="424"/>
        <v>0</v>
      </c>
      <c r="O5482" s="216">
        <f t="shared" si="425"/>
        <v>0</v>
      </c>
      <c r="P5482" s="216">
        <f t="shared" si="426"/>
        <v>0</v>
      </c>
      <c r="Q5482" s="240">
        <f t="shared" si="427"/>
        <v>0</v>
      </c>
      <c r="R5482" s="238"/>
    </row>
    <row r="5483" spans="2:18" x14ac:dyDescent="0.25">
      <c r="B5483" s="295">
        <f t="shared" si="423"/>
        <v>5478</v>
      </c>
      <c r="C5483" s="406">
        <v>45598</v>
      </c>
      <c r="D5483" s="195" t="s">
        <v>254</v>
      </c>
      <c r="E5483" s="196" t="str">
        <f t="shared" si="419"/>
        <v>تانکر آب</v>
      </c>
      <c r="F5483" s="196" t="str">
        <f t="shared" si="420"/>
        <v>محمدپور</v>
      </c>
      <c r="G5483" s="196" t="str">
        <f t="shared" si="421"/>
        <v>تانکر آب</v>
      </c>
      <c r="H5483" s="196">
        <f t="shared" si="422"/>
        <v>10</v>
      </c>
      <c r="I5483" s="196" t="s">
        <v>66</v>
      </c>
      <c r="J5483" s="196">
        <v>6</v>
      </c>
      <c r="K5483" s="448"/>
      <c r="L5483" s="196"/>
      <c r="M5483" s="196"/>
      <c r="N5483" s="216">
        <f t="shared" si="424"/>
        <v>0</v>
      </c>
      <c r="O5483" s="216">
        <f t="shared" si="425"/>
        <v>0</v>
      </c>
      <c r="P5483" s="216">
        <f t="shared" si="426"/>
        <v>60</v>
      </c>
      <c r="Q5483" s="240">
        <f t="shared" si="427"/>
        <v>0</v>
      </c>
      <c r="R5483" s="238"/>
    </row>
    <row r="5484" spans="2:18" x14ac:dyDescent="0.25">
      <c r="B5484" s="295">
        <f t="shared" si="423"/>
        <v>5479</v>
      </c>
      <c r="C5484" s="406">
        <v>45598</v>
      </c>
      <c r="D5484" s="278" t="s">
        <v>352</v>
      </c>
      <c r="E5484" s="196" t="str">
        <f t="shared" si="419"/>
        <v>کمپرسی جفت</v>
      </c>
      <c r="F5484" s="196" t="str">
        <f t="shared" si="420"/>
        <v>محمدپور</v>
      </c>
      <c r="G5484" s="196" t="str">
        <f t="shared" si="421"/>
        <v>جفت</v>
      </c>
      <c r="H5484" s="196">
        <f t="shared" si="422"/>
        <v>7</v>
      </c>
      <c r="I5484" s="196"/>
      <c r="J5484" s="196"/>
      <c r="K5484" s="448"/>
      <c r="L5484" s="196"/>
      <c r="M5484" s="196"/>
      <c r="N5484" s="216">
        <f t="shared" si="424"/>
        <v>0</v>
      </c>
      <c r="O5484" s="216">
        <f t="shared" si="425"/>
        <v>0</v>
      </c>
      <c r="P5484" s="216">
        <f t="shared" si="426"/>
        <v>0</v>
      </c>
      <c r="Q5484" s="240">
        <f t="shared" si="427"/>
        <v>0</v>
      </c>
      <c r="R5484" s="238"/>
    </row>
    <row r="5485" spans="2:18" x14ac:dyDescent="0.25">
      <c r="B5485" s="295">
        <f t="shared" si="423"/>
        <v>5480</v>
      </c>
      <c r="C5485" s="406">
        <v>45598</v>
      </c>
      <c r="D5485" s="195" t="s">
        <v>175</v>
      </c>
      <c r="E5485" s="196" t="str">
        <f t="shared" si="419"/>
        <v>کمپرسی جفت</v>
      </c>
      <c r="F5485" s="196" t="str">
        <f t="shared" si="420"/>
        <v>محمدپور</v>
      </c>
      <c r="G5485" s="196" t="str">
        <f t="shared" si="421"/>
        <v>جفت</v>
      </c>
      <c r="H5485" s="196">
        <f t="shared" si="422"/>
        <v>7</v>
      </c>
      <c r="I5485" s="196" t="s">
        <v>214</v>
      </c>
      <c r="J5485" s="196">
        <v>27</v>
      </c>
      <c r="K5485" s="448"/>
      <c r="L5485" s="196"/>
      <c r="M5485" s="196"/>
      <c r="N5485" s="216">
        <f t="shared" si="424"/>
        <v>189</v>
      </c>
      <c r="O5485" s="216">
        <f t="shared" si="425"/>
        <v>0</v>
      </c>
      <c r="P5485" s="216">
        <f t="shared" si="426"/>
        <v>0</v>
      </c>
      <c r="Q5485" s="240">
        <f t="shared" si="427"/>
        <v>0</v>
      </c>
      <c r="R5485" s="238"/>
    </row>
    <row r="5486" spans="2:18" x14ac:dyDescent="0.25">
      <c r="B5486" s="295">
        <f t="shared" si="423"/>
        <v>5481</v>
      </c>
      <c r="C5486" s="406">
        <v>45598</v>
      </c>
      <c r="D5486" s="278" t="s">
        <v>171</v>
      </c>
      <c r="E5486" s="196" t="str">
        <f t="shared" si="419"/>
        <v>تانکر آب</v>
      </c>
      <c r="F5486" s="196" t="str">
        <f t="shared" si="420"/>
        <v>محمدپور</v>
      </c>
      <c r="G5486" s="196" t="str">
        <f t="shared" si="421"/>
        <v>تانکر آب</v>
      </c>
      <c r="H5486" s="196">
        <f t="shared" si="422"/>
        <v>11.2</v>
      </c>
      <c r="I5486" s="196"/>
      <c r="J5486" s="196"/>
      <c r="K5486" s="448"/>
      <c r="L5486" s="196"/>
      <c r="M5486" s="196"/>
      <c r="N5486" s="216">
        <f t="shared" si="424"/>
        <v>0</v>
      </c>
      <c r="O5486" s="216">
        <f t="shared" si="425"/>
        <v>0</v>
      </c>
      <c r="P5486" s="216">
        <f t="shared" si="426"/>
        <v>0</v>
      </c>
      <c r="Q5486" s="240">
        <f t="shared" si="427"/>
        <v>0</v>
      </c>
      <c r="R5486" s="238"/>
    </row>
    <row r="5487" spans="2:18" x14ac:dyDescent="0.25">
      <c r="B5487" s="295">
        <f t="shared" si="423"/>
        <v>5482</v>
      </c>
      <c r="C5487" s="406">
        <v>45598</v>
      </c>
      <c r="D5487" s="278" t="s">
        <v>148</v>
      </c>
      <c r="E5487" s="196" t="str">
        <f t="shared" si="419"/>
        <v>کامیون کمپرسی</v>
      </c>
      <c r="F5487" s="196" t="str">
        <f t="shared" si="420"/>
        <v>میرزایی</v>
      </c>
      <c r="G5487" s="196" t="str">
        <f t="shared" si="421"/>
        <v>تک</v>
      </c>
      <c r="H5487" s="196">
        <f t="shared" si="422"/>
        <v>4.1500000000000004</v>
      </c>
      <c r="I5487" s="196" t="s">
        <v>215</v>
      </c>
      <c r="J5487" s="196">
        <v>26</v>
      </c>
      <c r="K5487" s="448"/>
      <c r="L5487" s="196"/>
      <c r="M5487" s="196"/>
      <c r="N5487" s="216">
        <f t="shared" si="424"/>
        <v>0</v>
      </c>
      <c r="O5487" s="216">
        <f t="shared" si="425"/>
        <v>124.08499999999999</v>
      </c>
      <c r="P5487" s="216">
        <f t="shared" si="426"/>
        <v>0</v>
      </c>
      <c r="Q5487" s="240">
        <f t="shared" si="427"/>
        <v>0</v>
      </c>
      <c r="R5487" s="234" t="s">
        <v>574</v>
      </c>
    </row>
    <row r="5488" spans="2:18" x14ac:dyDescent="0.25">
      <c r="B5488" s="295">
        <f t="shared" si="423"/>
        <v>5483</v>
      </c>
      <c r="C5488" s="406">
        <v>45598</v>
      </c>
      <c r="D5488" s="195" t="s">
        <v>150</v>
      </c>
      <c r="E5488" s="196" t="str">
        <f t="shared" si="419"/>
        <v>کامیون کمپرسی</v>
      </c>
      <c r="F5488" s="196" t="str">
        <f t="shared" si="420"/>
        <v>میرزایی</v>
      </c>
      <c r="G5488" s="196" t="str">
        <f t="shared" si="421"/>
        <v>تک</v>
      </c>
      <c r="H5488" s="196">
        <f t="shared" si="422"/>
        <v>4.1500000000000004</v>
      </c>
      <c r="I5488" s="196" t="s">
        <v>215</v>
      </c>
      <c r="J5488" s="196">
        <v>26</v>
      </c>
      <c r="K5488" s="448"/>
      <c r="L5488" s="196"/>
      <c r="M5488" s="196"/>
      <c r="N5488" s="216">
        <f t="shared" si="424"/>
        <v>0</v>
      </c>
      <c r="O5488" s="216">
        <f t="shared" si="425"/>
        <v>124.08499999999999</v>
      </c>
      <c r="P5488" s="216">
        <f t="shared" si="426"/>
        <v>0</v>
      </c>
      <c r="Q5488" s="240">
        <f t="shared" si="427"/>
        <v>0</v>
      </c>
      <c r="R5488" s="234" t="s">
        <v>574</v>
      </c>
    </row>
    <row r="5489" spans="2:18" x14ac:dyDescent="0.25">
      <c r="B5489" s="295">
        <f t="shared" si="423"/>
        <v>5484</v>
      </c>
      <c r="C5489" s="406">
        <v>45598</v>
      </c>
      <c r="D5489" s="195" t="s">
        <v>177</v>
      </c>
      <c r="E5489" s="196" t="str">
        <f t="shared" si="419"/>
        <v>تانکر آب</v>
      </c>
      <c r="F5489" s="196" t="str">
        <f t="shared" si="420"/>
        <v>گلپایگانی</v>
      </c>
      <c r="G5489" s="196" t="str">
        <f t="shared" si="421"/>
        <v>تانکر آب</v>
      </c>
      <c r="H5489" s="196">
        <f t="shared" si="422"/>
        <v>11.6</v>
      </c>
      <c r="I5489" s="196" t="s">
        <v>66</v>
      </c>
      <c r="J5489" s="196">
        <v>3</v>
      </c>
      <c r="K5489" s="448"/>
      <c r="L5489" s="196"/>
      <c r="M5489" s="196"/>
      <c r="N5489" s="216">
        <f t="shared" si="424"/>
        <v>0</v>
      </c>
      <c r="O5489" s="216">
        <f t="shared" si="425"/>
        <v>0</v>
      </c>
      <c r="P5489" s="216">
        <f t="shared" si="426"/>
        <v>34.799999999999997</v>
      </c>
      <c r="Q5489" s="240">
        <f t="shared" si="427"/>
        <v>0</v>
      </c>
      <c r="R5489" s="238"/>
    </row>
    <row r="5490" spans="2:18" x14ac:dyDescent="0.25">
      <c r="B5490" s="295">
        <f t="shared" si="423"/>
        <v>5485</v>
      </c>
      <c r="C5490" s="406">
        <v>45598</v>
      </c>
      <c r="D5490" s="278" t="s">
        <v>139</v>
      </c>
      <c r="E5490" s="196" t="str">
        <f t="shared" si="419"/>
        <v>کامیون کمپرسی</v>
      </c>
      <c r="F5490" s="196" t="str">
        <f t="shared" si="420"/>
        <v>انصاری</v>
      </c>
      <c r="G5490" s="196" t="str">
        <f t="shared" si="421"/>
        <v>جفت</v>
      </c>
      <c r="H5490" s="196">
        <f t="shared" si="422"/>
        <v>7</v>
      </c>
      <c r="I5490" s="196" t="s">
        <v>214</v>
      </c>
      <c r="J5490" s="196">
        <v>45</v>
      </c>
      <c r="K5490" s="448"/>
      <c r="L5490" s="196"/>
      <c r="M5490" s="196"/>
      <c r="N5490" s="216">
        <f t="shared" si="424"/>
        <v>315</v>
      </c>
      <c r="O5490" s="216">
        <f t="shared" si="425"/>
        <v>0</v>
      </c>
      <c r="P5490" s="216">
        <f t="shared" si="426"/>
        <v>0</v>
      </c>
      <c r="Q5490" s="240">
        <f t="shared" si="427"/>
        <v>0</v>
      </c>
      <c r="R5490" s="238"/>
    </row>
    <row r="5491" spans="2:18" x14ac:dyDescent="0.25">
      <c r="B5491" s="295">
        <f t="shared" si="423"/>
        <v>5486</v>
      </c>
      <c r="C5491" s="406">
        <v>45598</v>
      </c>
      <c r="D5491" s="195" t="s">
        <v>140</v>
      </c>
      <c r="E5491" s="196" t="str">
        <f t="shared" si="419"/>
        <v>کامیون کمپرسی</v>
      </c>
      <c r="F5491" s="196" t="str">
        <f t="shared" si="420"/>
        <v>انصاری</v>
      </c>
      <c r="G5491" s="196" t="str">
        <f t="shared" si="421"/>
        <v>جفت</v>
      </c>
      <c r="H5491" s="196">
        <f t="shared" si="422"/>
        <v>7</v>
      </c>
      <c r="I5491" s="196" t="s">
        <v>214</v>
      </c>
      <c r="J5491" s="196">
        <v>45</v>
      </c>
      <c r="K5491" s="448"/>
      <c r="L5491" s="196"/>
      <c r="M5491" s="196"/>
      <c r="N5491" s="216">
        <f t="shared" si="424"/>
        <v>315</v>
      </c>
      <c r="O5491" s="216">
        <f t="shared" si="425"/>
        <v>0</v>
      </c>
      <c r="P5491" s="216">
        <f t="shared" si="426"/>
        <v>0</v>
      </c>
      <c r="Q5491" s="240">
        <f t="shared" si="427"/>
        <v>0</v>
      </c>
      <c r="R5491" s="238"/>
    </row>
    <row r="5492" spans="2:18" x14ac:dyDescent="0.25">
      <c r="B5492" s="295">
        <f t="shared" si="423"/>
        <v>5487</v>
      </c>
      <c r="C5492" s="406">
        <v>45598</v>
      </c>
      <c r="D5492" s="278" t="s">
        <v>141</v>
      </c>
      <c r="E5492" s="196" t="str">
        <f t="shared" si="419"/>
        <v>کامیون کمپرسی</v>
      </c>
      <c r="F5492" s="196" t="str">
        <f t="shared" si="420"/>
        <v>انصاری</v>
      </c>
      <c r="G5492" s="196" t="str">
        <f t="shared" si="421"/>
        <v>جفت</v>
      </c>
      <c r="H5492" s="196">
        <f t="shared" si="422"/>
        <v>7</v>
      </c>
      <c r="I5492" s="196"/>
      <c r="J5492" s="196">
        <v>0</v>
      </c>
      <c r="K5492" s="448"/>
      <c r="L5492" s="196"/>
      <c r="M5492" s="196"/>
      <c r="N5492" s="216">
        <f t="shared" si="424"/>
        <v>0</v>
      </c>
      <c r="O5492" s="216">
        <f t="shared" si="425"/>
        <v>0</v>
      </c>
      <c r="P5492" s="216">
        <f t="shared" si="426"/>
        <v>0</v>
      </c>
      <c r="Q5492" s="240">
        <f t="shared" si="427"/>
        <v>0</v>
      </c>
      <c r="R5492" s="238"/>
    </row>
    <row r="5493" spans="2:18" x14ac:dyDescent="0.25">
      <c r="B5493" s="295">
        <f t="shared" si="423"/>
        <v>5488</v>
      </c>
      <c r="C5493" s="406">
        <v>45598</v>
      </c>
      <c r="D5493" s="195" t="s">
        <v>252</v>
      </c>
      <c r="E5493" s="196" t="str">
        <f t="shared" si="419"/>
        <v>کامیون کمپرسی</v>
      </c>
      <c r="F5493" s="196" t="str">
        <f t="shared" si="420"/>
        <v>انصاری</v>
      </c>
      <c r="G5493" s="196" t="str">
        <f t="shared" si="421"/>
        <v>جفت</v>
      </c>
      <c r="H5493" s="196">
        <f t="shared" si="422"/>
        <v>7</v>
      </c>
      <c r="I5493" s="196" t="s">
        <v>214</v>
      </c>
      <c r="J5493" s="196">
        <v>40</v>
      </c>
      <c r="K5493" s="448"/>
      <c r="L5493" s="196"/>
      <c r="M5493" s="196"/>
      <c r="N5493" s="216">
        <f t="shared" si="424"/>
        <v>280</v>
      </c>
      <c r="O5493" s="216">
        <f t="shared" si="425"/>
        <v>0</v>
      </c>
      <c r="P5493" s="216">
        <f t="shared" si="426"/>
        <v>0</v>
      </c>
      <c r="Q5493" s="240">
        <f t="shared" si="427"/>
        <v>0</v>
      </c>
      <c r="R5493" s="238"/>
    </row>
    <row r="5494" spans="2:18" x14ac:dyDescent="0.25">
      <c r="B5494" s="295">
        <f t="shared" si="423"/>
        <v>5489</v>
      </c>
      <c r="C5494" s="406">
        <v>45598</v>
      </c>
      <c r="D5494" s="278" t="s">
        <v>259</v>
      </c>
      <c r="E5494" s="196" t="str">
        <f t="shared" si="419"/>
        <v>کامیون کمپرسی</v>
      </c>
      <c r="F5494" s="196" t="str">
        <f t="shared" si="420"/>
        <v>انصاری</v>
      </c>
      <c r="G5494" s="196" t="str">
        <f t="shared" si="421"/>
        <v>جفت</v>
      </c>
      <c r="H5494" s="196">
        <f t="shared" si="422"/>
        <v>7</v>
      </c>
      <c r="I5494" s="196" t="s">
        <v>214</v>
      </c>
      <c r="J5494" s="196">
        <v>30</v>
      </c>
      <c r="K5494" s="448"/>
      <c r="L5494" s="196"/>
      <c r="M5494" s="196"/>
      <c r="N5494" s="216">
        <f t="shared" si="424"/>
        <v>210</v>
      </c>
      <c r="O5494" s="216">
        <f t="shared" si="425"/>
        <v>0</v>
      </c>
      <c r="P5494" s="216">
        <f t="shared" si="426"/>
        <v>0</v>
      </c>
      <c r="Q5494" s="240">
        <f t="shared" si="427"/>
        <v>0</v>
      </c>
      <c r="R5494" s="238"/>
    </row>
    <row r="5495" spans="2:18" x14ac:dyDescent="0.25">
      <c r="B5495" s="295">
        <f t="shared" si="423"/>
        <v>5490</v>
      </c>
      <c r="C5495" s="406">
        <v>45598</v>
      </c>
      <c r="D5495" s="195" t="s">
        <v>260</v>
      </c>
      <c r="E5495" s="196" t="str">
        <f t="shared" si="419"/>
        <v>کامیون کمپرسی</v>
      </c>
      <c r="F5495" s="196" t="str">
        <f t="shared" si="420"/>
        <v>انصاری</v>
      </c>
      <c r="G5495" s="196" t="str">
        <f t="shared" si="421"/>
        <v>جفت</v>
      </c>
      <c r="H5495" s="196">
        <f t="shared" si="422"/>
        <v>7</v>
      </c>
      <c r="I5495" s="196" t="s">
        <v>214</v>
      </c>
      <c r="J5495" s="196">
        <v>30</v>
      </c>
      <c r="K5495" s="448"/>
      <c r="L5495" s="196"/>
      <c r="M5495" s="196"/>
      <c r="N5495" s="216">
        <f t="shared" si="424"/>
        <v>210</v>
      </c>
      <c r="O5495" s="216">
        <f t="shared" si="425"/>
        <v>0</v>
      </c>
      <c r="P5495" s="216">
        <f t="shared" si="426"/>
        <v>0</v>
      </c>
      <c r="Q5495" s="240">
        <f t="shared" si="427"/>
        <v>0</v>
      </c>
      <c r="R5495" s="238"/>
    </row>
    <row r="5496" spans="2:18" x14ac:dyDescent="0.25">
      <c r="B5496" s="295">
        <f t="shared" si="423"/>
        <v>5491</v>
      </c>
      <c r="C5496" s="406">
        <v>45598</v>
      </c>
      <c r="D5496" s="278" t="s">
        <v>507</v>
      </c>
      <c r="E5496" s="196" t="str">
        <f t="shared" si="419"/>
        <v>کامیون کمپرسی</v>
      </c>
      <c r="F5496" s="196" t="str">
        <f t="shared" si="420"/>
        <v>شهرکی</v>
      </c>
      <c r="G5496" s="196" t="str">
        <f t="shared" si="421"/>
        <v>تک</v>
      </c>
      <c r="H5496" s="196">
        <f t="shared" si="422"/>
        <v>4.1500000000000004</v>
      </c>
      <c r="I5496" s="196" t="s">
        <v>215</v>
      </c>
      <c r="J5496" s="196">
        <v>42</v>
      </c>
      <c r="K5496" s="448"/>
      <c r="L5496" s="196"/>
      <c r="M5496" s="196"/>
      <c r="N5496" s="216">
        <f t="shared" si="424"/>
        <v>0</v>
      </c>
      <c r="O5496" s="216">
        <f t="shared" si="425"/>
        <v>200.44499999999999</v>
      </c>
      <c r="P5496" s="216">
        <f t="shared" si="426"/>
        <v>0</v>
      </c>
      <c r="Q5496" s="240">
        <f t="shared" si="427"/>
        <v>0</v>
      </c>
      <c r="R5496" s="238"/>
    </row>
    <row r="5497" spans="2:18" x14ac:dyDescent="0.25">
      <c r="B5497" s="295">
        <f t="shared" si="423"/>
        <v>5492</v>
      </c>
      <c r="C5497" s="406">
        <v>45598</v>
      </c>
      <c r="D5497" s="195" t="s">
        <v>379</v>
      </c>
      <c r="E5497" s="196" t="str">
        <f t="shared" si="419"/>
        <v>کمپرسی تک</v>
      </c>
      <c r="F5497" s="196" t="str">
        <f t="shared" si="420"/>
        <v>جواد رضاپور</v>
      </c>
      <c r="G5497" s="196" t="str">
        <f t="shared" si="421"/>
        <v>تک</v>
      </c>
      <c r="H5497" s="196">
        <f t="shared" si="422"/>
        <v>4.1500000000000004</v>
      </c>
      <c r="I5497" s="196" t="s">
        <v>214</v>
      </c>
      <c r="J5497" s="196">
        <v>25</v>
      </c>
      <c r="K5497" s="448"/>
      <c r="L5497" s="196"/>
      <c r="M5497" s="196"/>
      <c r="N5497" s="216">
        <f t="shared" si="424"/>
        <v>103.75000000000001</v>
      </c>
      <c r="O5497" s="216">
        <f t="shared" si="425"/>
        <v>0</v>
      </c>
      <c r="P5497" s="216">
        <f t="shared" si="426"/>
        <v>0</v>
      </c>
      <c r="Q5497" s="240">
        <f t="shared" si="427"/>
        <v>0</v>
      </c>
      <c r="R5497" s="238"/>
    </row>
    <row r="5498" spans="2:18" x14ac:dyDescent="0.25">
      <c r="B5498" s="295">
        <f t="shared" si="423"/>
        <v>5493</v>
      </c>
      <c r="C5498" s="406">
        <v>45598</v>
      </c>
      <c r="D5498" s="278" t="s">
        <v>380</v>
      </c>
      <c r="E5498" s="196" t="str">
        <f t="shared" si="419"/>
        <v>کمپرسی تک</v>
      </c>
      <c r="F5498" s="196" t="str">
        <f t="shared" si="420"/>
        <v>جواد رضاپور</v>
      </c>
      <c r="G5498" s="196" t="str">
        <f t="shared" si="421"/>
        <v>تک</v>
      </c>
      <c r="H5498" s="196">
        <f t="shared" si="422"/>
        <v>4.1500000000000004</v>
      </c>
      <c r="I5498" s="196" t="s">
        <v>214</v>
      </c>
      <c r="J5498" s="196">
        <v>25</v>
      </c>
      <c r="K5498" s="448"/>
      <c r="L5498" s="196"/>
      <c r="M5498" s="196"/>
      <c r="N5498" s="216">
        <f t="shared" si="424"/>
        <v>103.75000000000001</v>
      </c>
      <c r="O5498" s="216">
        <f t="shared" si="425"/>
        <v>0</v>
      </c>
      <c r="P5498" s="216">
        <f t="shared" si="426"/>
        <v>0</v>
      </c>
      <c r="Q5498" s="240">
        <f t="shared" si="427"/>
        <v>0</v>
      </c>
      <c r="R5498" s="238"/>
    </row>
    <row r="5499" spans="2:18" x14ac:dyDescent="0.25">
      <c r="B5499" s="295">
        <f t="shared" si="423"/>
        <v>5494</v>
      </c>
      <c r="C5499" s="406">
        <v>45598</v>
      </c>
      <c r="D5499" s="195" t="s">
        <v>489</v>
      </c>
      <c r="E5499" s="196" t="str">
        <f t="shared" si="419"/>
        <v>کمپرسی تک</v>
      </c>
      <c r="F5499" s="196" t="str">
        <f t="shared" si="420"/>
        <v>جواد رضاپور</v>
      </c>
      <c r="G5499" s="196" t="str">
        <f t="shared" si="421"/>
        <v>تک</v>
      </c>
      <c r="H5499" s="196">
        <f t="shared" si="422"/>
        <v>4.1500000000000004</v>
      </c>
      <c r="I5499" s="196" t="s">
        <v>214</v>
      </c>
      <c r="J5499" s="196">
        <v>25</v>
      </c>
      <c r="K5499" s="448"/>
      <c r="L5499" s="196"/>
      <c r="M5499" s="196"/>
      <c r="N5499" s="216">
        <f t="shared" si="424"/>
        <v>103.75000000000001</v>
      </c>
      <c r="O5499" s="216">
        <f t="shared" si="425"/>
        <v>0</v>
      </c>
      <c r="P5499" s="216">
        <f t="shared" si="426"/>
        <v>0</v>
      </c>
      <c r="Q5499" s="240">
        <f t="shared" si="427"/>
        <v>0</v>
      </c>
      <c r="R5499" s="238"/>
    </row>
    <row r="5500" spans="2:18" x14ac:dyDescent="0.25">
      <c r="B5500" s="295">
        <f t="shared" si="423"/>
        <v>5495</v>
      </c>
      <c r="C5500" s="406">
        <v>45598</v>
      </c>
      <c r="D5500" s="278" t="s">
        <v>96</v>
      </c>
      <c r="E5500" s="196" t="str">
        <f t="shared" si="419"/>
        <v>تانکر آب</v>
      </c>
      <c r="F5500" s="196" t="str">
        <f t="shared" si="420"/>
        <v>شرکتی</v>
      </c>
      <c r="G5500" s="196" t="str">
        <f t="shared" si="421"/>
        <v>تانکر آب</v>
      </c>
      <c r="H5500" s="196">
        <f t="shared" si="422"/>
        <v>11.8</v>
      </c>
      <c r="I5500" s="196" t="s">
        <v>66</v>
      </c>
      <c r="J5500" s="196">
        <v>4</v>
      </c>
      <c r="K5500" s="448"/>
      <c r="L5500" s="196"/>
      <c r="M5500" s="196"/>
      <c r="N5500" s="216">
        <f t="shared" si="424"/>
        <v>0</v>
      </c>
      <c r="O5500" s="216">
        <f t="shared" si="425"/>
        <v>0</v>
      </c>
      <c r="P5500" s="216">
        <f t="shared" si="426"/>
        <v>47.2</v>
      </c>
      <c r="Q5500" s="240">
        <f t="shared" si="427"/>
        <v>0</v>
      </c>
      <c r="R5500" s="238"/>
    </row>
    <row r="5501" spans="2:18" x14ac:dyDescent="0.25">
      <c r="B5501" s="295">
        <f t="shared" si="423"/>
        <v>5496</v>
      </c>
      <c r="C5501" s="406">
        <v>45598</v>
      </c>
      <c r="D5501" s="195" t="s">
        <v>128</v>
      </c>
      <c r="E5501" s="196" t="str">
        <f t="shared" si="419"/>
        <v>تانکر آب</v>
      </c>
      <c r="F5501" s="196" t="str">
        <f t="shared" si="420"/>
        <v>شرکتی</v>
      </c>
      <c r="G5501" s="196" t="str">
        <f t="shared" si="421"/>
        <v>تانکر آب</v>
      </c>
      <c r="H5501" s="196">
        <f t="shared" si="422"/>
        <v>11.8</v>
      </c>
      <c r="I5501" s="196" t="s">
        <v>66</v>
      </c>
      <c r="J5501" s="196">
        <v>4</v>
      </c>
      <c r="K5501" s="448"/>
      <c r="L5501" s="196"/>
      <c r="M5501" s="196"/>
      <c r="N5501" s="216">
        <f t="shared" si="424"/>
        <v>0</v>
      </c>
      <c r="O5501" s="216">
        <f t="shared" si="425"/>
        <v>0</v>
      </c>
      <c r="P5501" s="216">
        <f t="shared" si="426"/>
        <v>47.2</v>
      </c>
      <c r="Q5501" s="240">
        <f t="shared" si="427"/>
        <v>0</v>
      </c>
      <c r="R5501" s="238"/>
    </row>
    <row r="5502" spans="2:18" x14ac:dyDescent="0.25">
      <c r="B5502" s="295">
        <f t="shared" si="423"/>
        <v>5497</v>
      </c>
      <c r="C5502" s="406">
        <v>45598</v>
      </c>
      <c r="D5502" s="278" t="s">
        <v>467</v>
      </c>
      <c r="E5502" s="196" t="str">
        <f t="shared" si="419"/>
        <v>تانکر آب</v>
      </c>
      <c r="F5502" s="196" t="str">
        <f t="shared" si="420"/>
        <v>میرزایی</v>
      </c>
      <c r="G5502" s="196" t="str">
        <f t="shared" si="421"/>
        <v>تانکر آب</v>
      </c>
      <c r="H5502" s="196">
        <f t="shared" si="422"/>
        <v>13</v>
      </c>
      <c r="I5502" s="196"/>
      <c r="J5502" s="196">
        <v>0</v>
      </c>
      <c r="K5502" s="448"/>
      <c r="L5502" s="196"/>
      <c r="M5502" s="196"/>
      <c r="N5502" s="216">
        <f t="shared" si="424"/>
        <v>0</v>
      </c>
      <c r="O5502" s="216">
        <f t="shared" si="425"/>
        <v>0</v>
      </c>
      <c r="P5502" s="216">
        <f t="shared" si="426"/>
        <v>0</v>
      </c>
      <c r="Q5502" s="240">
        <f t="shared" si="427"/>
        <v>0</v>
      </c>
      <c r="R5502" s="238"/>
    </row>
    <row r="5503" spans="2:18" x14ac:dyDescent="0.25">
      <c r="B5503" s="232">
        <f>ROW()-5</f>
        <v>5498</v>
      </c>
      <c r="C5503" s="406">
        <v>45599</v>
      </c>
      <c r="D5503" s="195" t="s">
        <v>474</v>
      </c>
      <c r="E5503" s="196" t="str">
        <f t="shared" si="419"/>
        <v>کامیون کمپرسی</v>
      </c>
      <c r="F5503" s="196" t="str">
        <f t="shared" si="420"/>
        <v>رمضانی مقدم</v>
      </c>
      <c r="G5503" s="196" t="str">
        <f t="shared" si="421"/>
        <v>تک</v>
      </c>
      <c r="H5503" s="196">
        <f t="shared" si="422"/>
        <v>4.2</v>
      </c>
      <c r="I5503" s="196" t="s">
        <v>215</v>
      </c>
      <c r="J5503" s="196">
        <v>29</v>
      </c>
      <c r="K5503" s="448">
        <v>715300</v>
      </c>
      <c r="L5503" s="196" t="s">
        <v>470</v>
      </c>
      <c r="M5503" s="196"/>
      <c r="N5503" s="216">
        <f>IF(I5503=$N$5,J5503*H5503,0)</f>
        <v>0</v>
      </c>
      <c r="O5503" s="216">
        <f>IF(I5503=$O$5,J5503*H5503,0)*1.15</f>
        <v>140.07</v>
      </c>
      <c r="P5503" s="216">
        <f>IF(I5503=$P$5,J5503*H5503,0)</f>
        <v>0</v>
      </c>
      <c r="Q5503" s="335">
        <f>IF(I5503=$Q$5,J5503*H5503,0)</f>
        <v>0</v>
      </c>
      <c r="R5503" s="234"/>
    </row>
    <row r="5504" spans="2:18" x14ac:dyDescent="0.25">
      <c r="B5504" s="232">
        <f t="shared" ref="B5504:B5534" si="428">ROW()-5</f>
        <v>5499</v>
      </c>
      <c r="C5504" s="406">
        <v>45599</v>
      </c>
      <c r="D5504" s="278" t="s">
        <v>475</v>
      </c>
      <c r="E5504" s="196" t="str">
        <f t="shared" si="419"/>
        <v>کامیون کمپرسی</v>
      </c>
      <c r="F5504" s="196" t="str">
        <f t="shared" si="420"/>
        <v>رمضانی مقدم</v>
      </c>
      <c r="G5504" s="196" t="str">
        <f t="shared" si="421"/>
        <v>تک</v>
      </c>
      <c r="H5504" s="196">
        <f t="shared" si="422"/>
        <v>4.2</v>
      </c>
      <c r="I5504" s="196" t="s">
        <v>215</v>
      </c>
      <c r="J5504" s="196">
        <v>29</v>
      </c>
      <c r="K5504" s="448">
        <v>715300</v>
      </c>
      <c r="L5504" s="196" t="s">
        <v>470</v>
      </c>
      <c r="M5504" s="196"/>
      <c r="N5504" s="216">
        <f t="shared" ref="N5504:N5534" si="429">IF(I5504=$N$5,J5504*H5504,0)</f>
        <v>0</v>
      </c>
      <c r="O5504" s="216">
        <f t="shared" ref="O5504:O5534" si="430">IF(I5504=$O$5,J5504*H5504,0)*1.15</f>
        <v>140.07</v>
      </c>
      <c r="P5504" s="216">
        <f t="shared" ref="P5504:P5534" si="431">IF(I5504=$P$5,J5504*H5504,0)</f>
        <v>0</v>
      </c>
      <c r="Q5504" s="335">
        <f t="shared" ref="Q5504:Q5534" si="432">IF(I5504=$Q$5,J5504*H5504,0)</f>
        <v>0</v>
      </c>
      <c r="R5504" s="234" t="s">
        <v>574</v>
      </c>
    </row>
    <row r="5505" spans="2:18" x14ac:dyDescent="0.25">
      <c r="B5505" s="232">
        <f t="shared" si="428"/>
        <v>5500</v>
      </c>
      <c r="C5505" s="406">
        <v>45599</v>
      </c>
      <c r="D5505" s="195" t="s">
        <v>476</v>
      </c>
      <c r="E5505" s="196" t="str">
        <f t="shared" si="419"/>
        <v>کامیون کمپرسی</v>
      </c>
      <c r="F5505" s="196" t="str">
        <f t="shared" si="420"/>
        <v>رمضانی مقدم</v>
      </c>
      <c r="G5505" s="196" t="str">
        <f t="shared" si="421"/>
        <v>تک</v>
      </c>
      <c r="H5505" s="196">
        <f t="shared" si="422"/>
        <v>4.2</v>
      </c>
      <c r="I5505" s="196" t="s">
        <v>215</v>
      </c>
      <c r="J5505" s="196">
        <v>29</v>
      </c>
      <c r="K5505" s="448">
        <v>715300</v>
      </c>
      <c r="L5505" s="196" t="s">
        <v>470</v>
      </c>
      <c r="M5505" s="196"/>
      <c r="N5505" s="216">
        <f t="shared" si="429"/>
        <v>0</v>
      </c>
      <c r="O5505" s="216">
        <f t="shared" si="430"/>
        <v>140.07</v>
      </c>
      <c r="P5505" s="216">
        <f t="shared" si="431"/>
        <v>0</v>
      </c>
      <c r="Q5505" s="335">
        <f t="shared" si="432"/>
        <v>0</v>
      </c>
      <c r="R5505" s="234" t="s">
        <v>574</v>
      </c>
    </row>
    <row r="5506" spans="2:18" x14ac:dyDescent="0.25">
      <c r="B5506" s="232">
        <f t="shared" si="428"/>
        <v>5501</v>
      </c>
      <c r="C5506" s="406">
        <v>45599</v>
      </c>
      <c r="D5506" s="278" t="s">
        <v>477</v>
      </c>
      <c r="E5506" s="196" t="str">
        <f t="shared" si="419"/>
        <v>کامیون کمپرسی</v>
      </c>
      <c r="F5506" s="196" t="str">
        <f t="shared" si="420"/>
        <v>رمضانی مقدم</v>
      </c>
      <c r="G5506" s="196" t="str">
        <f t="shared" si="421"/>
        <v>تک</v>
      </c>
      <c r="H5506" s="196">
        <f t="shared" si="422"/>
        <v>4.2</v>
      </c>
      <c r="I5506" s="196" t="s">
        <v>215</v>
      </c>
      <c r="J5506" s="196">
        <v>22</v>
      </c>
      <c r="K5506" s="448">
        <v>715300</v>
      </c>
      <c r="L5506" s="196" t="s">
        <v>470</v>
      </c>
      <c r="M5506" s="196"/>
      <c r="N5506" s="216">
        <f t="shared" si="429"/>
        <v>0</v>
      </c>
      <c r="O5506" s="216">
        <f t="shared" si="430"/>
        <v>106.26</v>
      </c>
      <c r="P5506" s="216">
        <f t="shared" si="431"/>
        <v>0</v>
      </c>
      <c r="Q5506" s="335">
        <f t="shared" si="432"/>
        <v>0</v>
      </c>
      <c r="R5506" s="234" t="s">
        <v>574</v>
      </c>
    </row>
    <row r="5507" spans="2:18" x14ac:dyDescent="0.25">
      <c r="B5507" s="232">
        <f t="shared" si="428"/>
        <v>5502</v>
      </c>
      <c r="C5507" s="406">
        <v>45599</v>
      </c>
      <c r="D5507" s="195" t="s">
        <v>116</v>
      </c>
      <c r="E5507" s="196" t="str">
        <f t="shared" si="419"/>
        <v>کامیون کمپرسی</v>
      </c>
      <c r="F5507" s="196" t="str">
        <f t="shared" si="420"/>
        <v>شرکتی</v>
      </c>
      <c r="G5507" s="196" t="str">
        <f t="shared" si="421"/>
        <v>جفت</v>
      </c>
      <c r="H5507" s="196">
        <f t="shared" si="422"/>
        <v>6.65</v>
      </c>
      <c r="I5507" s="196" t="s">
        <v>215</v>
      </c>
      <c r="J5507" s="196">
        <v>20</v>
      </c>
      <c r="K5507" s="448">
        <v>716500</v>
      </c>
      <c r="L5507" s="196" t="s">
        <v>1</v>
      </c>
      <c r="M5507" s="196"/>
      <c r="N5507" s="216">
        <f t="shared" si="429"/>
        <v>0</v>
      </c>
      <c r="O5507" s="216">
        <f t="shared" si="430"/>
        <v>152.94999999999999</v>
      </c>
      <c r="P5507" s="216">
        <f t="shared" si="431"/>
        <v>0</v>
      </c>
      <c r="Q5507" s="335">
        <f t="shared" si="432"/>
        <v>0</v>
      </c>
      <c r="R5507" s="234" t="s">
        <v>574</v>
      </c>
    </row>
    <row r="5508" spans="2:18" x14ac:dyDescent="0.25">
      <c r="B5508" s="232">
        <f t="shared" si="428"/>
        <v>5503</v>
      </c>
      <c r="C5508" s="406">
        <v>45599</v>
      </c>
      <c r="D5508" s="195" t="s">
        <v>91</v>
      </c>
      <c r="E5508" s="196" t="str">
        <f t="shared" si="419"/>
        <v>کامیون کمپرسی</v>
      </c>
      <c r="F5508" s="196" t="str">
        <f t="shared" si="420"/>
        <v>شرکتی</v>
      </c>
      <c r="G5508" s="196" t="str">
        <f t="shared" si="421"/>
        <v>جفت</v>
      </c>
      <c r="H5508" s="196">
        <f t="shared" si="422"/>
        <v>6.65</v>
      </c>
      <c r="I5508" s="196" t="s">
        <v>215</v>
      </c>
      <c r="J5508" s="196">
        <v>31</v>
      </c>
      <c r="K5508" s="448">
        <v>716500</v>
      </c>
      <c r="L5508" s="196" t="s">
        <v>1</v>
      </c>
      <c r="M5508" s="196"/>
      <c r="N5508" s="216">
        <f t="shared" si="429"/>
        <v>0</v>
      </c>
      <c r="O5508" s="216">
        <f t="shared" si="430"/>
        <v>237.07249999999999</v>
      </c>
      <c r="P5508" s="216">
        <f t="shared" si="431"/>
        <v>0</v>
      </c>
      <c r="Q5508" s="335">
        <f t="shared" si="432"/>
        <v>0</v>
      </c>
      <c r="R5508" s="234"/>
    </row>
    <row r="5509" spans="2:18" x14ac:dyDescent="0.25">
      <c r="B5509" s="232">
        <f t="shared" si="428"/>
        <v>5504</v>
      </c>
      <c r="C5509" s="406">
        <v>45599</v>
      </c>
      <c r="D5509" s="278" t="s">
        <v>94</v>
      </c>
      <c r="E5509" s="196" t="str">
        <f t="shared" si="419"/>
        <v>کامیون کمپرسی</v>
      </c>
      <c r="F5509" s="196" t="str">
        <f t="shared" si="420"/>
        <v>شرکتی</v>
      </c>
      <c r="G5509" s="196" t="str">
        <f t="shared" si="421"/>
        <v>جفت</v>
      </c>
      <c r="H5509" s="196">
        <f t="shared" si="422"/>
        <v>6.65</v>
      </c>
      <c r="I5509" s="196"/>
      <c r="J5509" s="196">
        <v>0</v>
      </c>
      <c r="K5509" s="448"/>
      <c r="L5509" s="196"/>
      <c r="M5509" s="196"/>
      <c r="N5509" s="216">
        <f t="shared" si="429"/>
        <v>0</v>
      </c>
      <c r="O5509" s="216">
        <f t="shared" si="430"/>
        <v>0</v>
      </c>
      <c r="P5509" s="216">
        <f t="shared" si="431"/>
        <v>0</v>
      </c>
      <c r="Q5509" s="335">
        <f t="shared" si="432"/>
        <v>0</v>
      </c>
      <c r="R5509" s="234" t="s">
        <v>577</v>
      </c>
    </row>
    <row r="5510" spans="2:18" x14ac:dyDescent="0.25">
      <c r="B5510" s="232">
        <f t="shared" si="428"/>
        <v>5505</v>
      </c>
      <c r="C5510" s="406">
        <v>45599</v>
      </c>
      <c r="D5510" s="278" t="s">
        <v>154</v>
      </c>
      <c r="E5510" s="196" t="str">
        <f t="shared" si="419"/>
        <v>کامیون کمپرسی</v>
      </c>
      <c r="F5510" s="196" t="str">
        <f t="shared" si="420"/>
        <v>صداقت</v>
      </c>
      <c r="G5510" s="196" t="str">
        <f t="shared" si="421"/>
        <v>تک</v>
      </c>
      <c r="H5510" s="196">
        <f t="shared" si="422"/>
        <v>4.1500000000000004</v>
      </c>
      <c r="I5510" s="196" t="s">
        <v>215</v>
      </c>
      <c r="J5510" s="196">
        <v>47</v>
      </c>
      <c r="K5510" s="448">
        <v>715600</v>
      </c>
      <c r="L5510" s="196" t="s">
        <v>62</v>
      </c>
      <c r="M5510" s="196"/>
      <c r="N5510" s="216">
        <f t="shared" si="429"/>
        <v>0</v>
      </c>
      <c r="O5510" s="216">
        <f t="shared" si="430"/>
        <v>224.3075</v>
      </c>
      <c r="P5510" s="216">
        <f t="shared" si="431"/>
        <v>0</v>
      </c>
      <c r="Q5510" s="335">
        <f t="shared" si="432"/>
        <v>0</v>
      </c>
      <c r="R5510" s="234"/>
    </row>
    <row r="5511" spans="2:18" x14ac:dyDescent="0.25">
      <c r="B5511" s="232">
        <f t="shared" si="428"/>
        <v>5506</v>
      </c>
      <c r="C5511" s="406">
        <v>45599</v>
      </c>
      <c r="D5511" s="278" t="s">
        <v>563</v>
      </c>
      <c r="E5511" s="196" t="str">
        <f t="shared" si="419"/>
        <v>کامیون کمپرسی</v>
      </c>
      <c r="F5511" s="196" t="str">
        <f t="shared" si="420"/>
        <v>صداقت</v>
      </c>
      <c r="G5511" s="196" t="str">
        <f t="shared" si="421"/>
        <v>تک</v>
      </c>
      <c r="H5511" s="196">
        <f t="shared" si="422"/>
        <v>4.1500000000000004</v>
      </c>
      <c r="I5511" s="196" t="s">
        <v>215</v>
      </c>
      <c r="J5511" s="196">
        <v>47</v>
      </c>
      <c r="K5511" s="448">
        <v>715600</v>
      </c>
      <c r="L5511" s="196" t="s">
        <v>62</v>
      </c>
      <c r="M5511" s="196"/>
      <c r="N5511" s="216">
        <f t="shared" si="429"/>
        <v>0</v>
      </c>
      <c r="O5511" s="216">
        <f t="shared" si="430"/>
        <v>224.3075</v>
      </c>
      <c r="P5511" s="216">
        <f t="shared" si="431"/>
        <v>0</v>
      </c>
      <c r="Q5511" s="335">
        <f t="shared" si="432"/>
        <v>0</v>
      </c>
      <c r="R5511" s="234"/>
    </row>
    <row r="5512" spans="2:18" x14ac:dyDescent="0.25">
      <c r="B5512" s="232">
        <f t="shared" si="428"/>
        <v>5507</v>
      </c>
      <c r="C5512" s="406">
        <v>45599</v>
      </c>
      <c r="D5512" s="278" t="s">
        <v>426</v>
      </c>
      <c r="E5512" s="196" t="str">
        <f t="shared" si="419"/>
        <v>تانکر آب</v>
      </c>
      <c r="F5512" s="196" t="str">
        <f t="shared" si="420"/>
        <v>جواد رضاپور</v>
      </c>
      <c r="G5512" s="196" t="str">
        <f t="shared" si="421"/>
        <v>تانکر آب</v>
      </c>
      <c r="H5512" s="196">
        <f t="shared" si="422"/>
        <v>10</v>
      </c>
      <c r="I5512" s="196" t="s">
        <v>66</v>
      </c>
      <c r="J5512" s="196">
        <v>5</v>
      </c>
      <c r="K5512" s="448"/>
      <c r="L5512" s="196"/>
      <c r="M5512" s="196"/>
      <c r="N5512" s="216">
        <f t="shared" si="429"/>
        <v>0</v>
      </c>
      <c r="O5512" s="216">
        <f t="shared" si="430"/>
        <v>0</v>
      </c>
      <c r="P5512" s="216">
        <f t="shared" si="431"/>
        <v>50</v>
      </c>
      <c r="Q5512" s="335">
        <f t="shared" si="432"/>
        <v>0</v>
      </c>
      <c r="R5512" s="234"/>
    </row>
    <row r="5513" spans="2:18" x14ac:dyDescent="0.25">
      <c r="B5513" s="232">
        <f t="shared" si="428"/>
        <v>5508</v>
      </c>
      <c r="C5513" s="406">
        <v>45599</v>
      </c>
      <c r="D5513" s="195" t="s">
        <v>277</v>
      </c>
      <c r="E5513" s="196" t="str">
        <f t="shared" si="419"/>
        <v>کمپرسی جفت</v>
      </c>
      <c r="F5513" s="196" t="str">
        <f t="shared" si="420"/>
        <v>محمدپور</v>
      </c>
      <c r="G5513" s="196" t="str">
        <f t="shared" si="421"/>
        <v>جفت</v>
      </c>
      <c r="H5513" s="196">
        <f t="shared" si="422"/>
        <v>7</v>
      </c>
      <c r="I5513" s="196" t="s">
        <v>214</v>
      </c>
      <c r="J5513" s="196">
        <v>25</v>
      </c>
      <c r="K5513" s="448"/>
      <c r="L5513" s="196"/>
      <c r="M5513" s="196"/>
      <c r="N5513" s="216">
        <f t="shared" si="429"/>
        <v>175</v>
      </c>
      <c r="O5513" s="216">
        <f t="shared" si="430"/>
        <v>0</v>
      </c>
      <c r="P5513" s="216">
        <f t="shared" si="431"/>
        <v>0</v>
      </c>
      <c r="Q5513" s="335">
        <f t="shared" si="432"/>
        <v>0</v>
      </c>
      <c r="R5513" s="234"/>
    </row>
    <row r="5514" spans="2:18" x14ac:dyDescent="0.25">
      <c r="B5514" s="232">
        <f t="shared" si="428"/>
        <v>5509</v>
      </c>
      <c r="C5514" s="406">
        <v>45599</v>
      </c>
      <c r="D5514" s="278" t="s">
        <v>261</v>
      </c>
      <c r="E5514" s="196" t="str">
        <f t="shared" si="419"/>
        <v>کمپرسی تک</v>
      </c>
      <c r="F5514" s="196" t="str">
        <f t="shared" si="420"/>
        <v>محمدپور</v>
      </c>
      <c r="G5514" s="196" t="str">
        <f t="shared" si="421"/>
        <v>تک</v>
      </c>
      <c r="H5514" s="196">
        <f t="shared" si="422"/>
        <v>5</v>
      </c>
      <c r="I5514" s="196"/>
      <c r="J5514" s="196"/>
      <c r="K5514" s="448"/>
      <c r="L5514" s="196"/>
      <c r="M5514" s="196"/>
      <c r="N5514" s="216">
        <f t="shared" si="429"/>
        <v>0</v>
      </c>
      <c r="O5514" s="216">
        <f t="shared" si="430"/>
        <v>0</v>
      </c>
      <c r="P5514" s="216">
        <f t="shared" si="431"/>
        <v>0</v>
      </c>
      <c r="Q5514" s="335">
        <f t="shared" si="432"/>
        <v>0</v>
      </c>
      <c r="R5514" s="234"/>
    </row>
    <row r="5515" spans="2:18" x14ac:dyDescent="0.25">
      <c r="B5515" s="232">
        <f t="shared" si="428"/>
        <v>5510</v>
      </c>
      <c r="C5515" s="406">
        <v>45599</v>
      </c>
      <c r="D5515" s="195" t="s">
        <v>254</v>
      </c>
      <c r="E5515" s="196" t="str">
        <f t="shared" si="419"/>
        <v>تانکر آب</v>
      </c>
      <c r="F5515" s="196" t="str">
        <f t="shared" si="420"/>
        <v>محمدپور</v>
      </c>
      <c r="G5515" s="196" t="str">
        <f t="shared" si="421"/>
        <v>تانکر آب</v>
      </c>
      <c r="H5515" s="196">
        <f t="shared" si="422"/>
        <v>10</v>
      </c>
      <c r="I5515" s="196" t="s">
        <v>66</v>
      </c>
      <c r="J5515" s="196">
        <v>9</v>
      </c>
      <c r="K5515" s="448"/>
      <c r="L5515" s="196"/>
      <c r="M5515" s="196"/>
      <c r="N5515" s="216">
        <f t="shared" si="429"/>
        <v>0</v>
      </c>
      <c r="O5515" s="216">
        <f t="shared" si="430"/>
        <v>0</v>
      </c>
      <c r="P5515" s="216">
        <f t="shared" si="431"/>
        <v>90</v>
      </c>
      <c r="Q5515" s="335">
        <f t="shared" si="432"/>
        <v>0</v>
      </c>
      <c r="R5515" s="234"/>
    </row>
    <row r="5516" spans="2:18" x14ac:dyDescent="0.25">
      <c r="B5516" s="232">
        <f t="shared" si="428"/>
        <v>5511</v>
      </c>
      <c r="C5516" s="406">
        <v>45599</v>
      </c>
      <c r="D5516" s="278" t="s">
        <v>352</v>
      </c>
      <c r="E5516" s="196" t="str">
        <f t="shared" si="419"/>
        <v>کمپرسی جفت</v>
      </c>
      <c r="F5516" s="196" t="str">
        <f t="shared" si="420"/>
        <v>محمدپور</v>
      </c>
      <c r="G5516" s="196" t="str">
        <f t="shared" si="421"/>
        <v>جفت</v>
      </c>
      <c r="H5516" s="196">
        <f t="shared" si="422"/>
        <v>7</v>
      </c>
      <c r="I5516" s="196"/>
      <c r="J5516" s="196"/>
      <c r="K5516" s="448"/>
      <c r="L5516" s="196"/>
      <c r="M5516" s="196"/>
      <c r="N5516" s="216">
        <f t="shared" si="429"/>
        <v>0</v>
      </c>
      <c r="O5516" s="216">
        <f t="shared" si="430"/>
        <v>0</v>
      </c>
      <c r="P5516" s="216">
        <f t="shared" si="431"/>
        <v>0</v>
      </c>
      <c r="Q5516" s="335">
        <f t="shared" si="432"/>
        <v>0</v>
      </c>
      <c r="R5516" s="234"/>
    </row>
    <row r="5517" spans="2:18" x14ac:dyDescent="0.25">
      <c r="B5517" s="232">
        <f t="shared" si="428"/>
        <v>5512</v>
      </c>
      <c r="C5517" s="406">
        <v>45599</v>
      </c>
      <c r="D5517" s="195" t="s">
        <v>175</v>
      </c>
      <c r="E5517" s="196" t="str">
        <f t="shared" si="419"/>
        <v>کمپرسی جفت</v>
      </c>
      <c r="F5517" s="196" t="str">
        <f t="shared" si="420"/>
        <v>محمدپور</v>
      </c>
      <c r="G5517" s="196" t="str">
        <f t="shared" si="421"/>
        <v>جفت</v>
      </c>
      <c r="H5517" s="196">
        <f t="shared" si="422"/>
        <v>7</v>
      </c>
      <c r="I5517" s="196" t="s">
        <v>214</v>
      </c>
      <c r="J5517" s="196">
        <v>25</v>
      </c>
      <c r="K5517" s="448"/>
      <c r="L5517" s="196"/>
      <c r="M5517" s="196"/>
      <c r="N5517" s="216">
        <f t="shared" si="429"/>
        <v>175</v>
      </c>
      <c r="O5517" s="216">
        <f t="shared" si="430"/>
        <v>0</v>
      </c>
      <c r="P5517" s="216">
        <f t="shared" si="431"/>
        <v>0</v>
      </c>
      <c r="Q5517" s="335">
        <f t="shared" si="432"/>
        <v>0</v>
      </c>
      <c r="R5517" s="234"/>
    </row>
    <row r="5518" spans="2:18" x14ac:dyDescent="0.25">
      <c r="B5518" s="232">
        <f t="shared" si="428"/>
        <v>5513</v>
      </c>
      <c r="C5518" s="406">
        <v>45599</v>
      </c>
      <c r="D5518" s="278" t="s">
        <v>171</v>
      </c>
      <c r="E5518" s="196" t="str">
        <f t="shared" si="419"/>
        <v>تانکر آب</v>
      </c>
      <c r="F5518" s="196" t="str">
        <f t="shared" si="420"/>
        <v>محمدپور</v>
      </c>
      <c r="G5518" s="196" t="str">
        <f t="shared" si="421"/>
        <v>تانکر آب</v>
      </c>
      <c r="H5518" s="196">
        <f t="shared" si="422"/>
        <v>11.2</v>
      </c>
      <c r="I5518" s="196"/>
      <c r="J5518" s="196"/>
      <c r="K5518" s="448"/>
      <c r="L5518" s="196"/>
      <c r="M5518" s="196"/>
      <c r="N5518" s="216">
        <f t="shared" si="429"/>
        <v>0</v>
      </c>
      <c r="O5518" s="216">
        <f t="shared" si="430"/>
        <v>0</v>
      </c>
      <c r="P5518" s="216">
        <f t="shared" si="431"/>
        <v>0</v>
      </c>
      <c r="Q5518" s="335">
        <f t="shared" si="432"/>
        <v>0</v>
      </c>
      <c r="R5518" s="234"/>
    </row>
    <row r="5519" spans="2:18" x14ac:dyDescent="0.25">
      <c r="B5519" s="232">
        <f t="shared" si="428"/>
        <v>5514</v>
      </c>
      <c r="C5519" s="406">
        <v>45599</v>
      </c>
      <c r="D5519" s="278" t="s">
        <v>148</v>
      </c>
      <c r="E5519" s="196" t="str">
        <f t="shared" si="419"/>
        <v>کامیون کمپرسی</v>
      </c>
      <c r="F5519" s="196" t="str">
        <f t="shared" si="420"/>
        <v>میرزایی</v>
      </c>
      <c r="G5519" s="196" t="str">
        <f t="shared" si="421"/>
        <v>تک</v>
      </c>
      <c r="H5519" s="196">
        <f t="shared" si="422"/>
        <v>4.1500000000000004</v>
      </c>
      <c r="I5519" s="196" t="s">
        <v>215</v>
      </c>
      <c r="J5519" s="196">
        <v>11</v>
      </c>
      <c r="K5519" s="448">
        <v>715050</v>
      </c>
      <c r="L5519" s="196" t="s">
        <v>63</v>
      </c>
      <c r="M5519" s="196"/>
      <c r="N5519" s="216">
        <f t="shared" si="429"/>
        <v>0</v>
      </c>
      <c r="O5519" s="216">
        <f t="shared" si="430"/>
        <v>52.497500000000002</v>
      </c>
      <c r="P5519" s="216">
        <f t="shared" si="431"/>
        <v>0</v>
      </c>
      <c r="Q5519" s="335">
        <f t="shared" si="432"/>
        <v>0</v>
      </c>
      <c r="R5519" s="234" t="s">
        <v>574</v>
      </c>
    </row>
    <row r="5520" spans="2:18" x14ac:dyDescent="0.25">
      <c r="B5520" s="232">
        <f t="shared" si="428"/>
        <v>5515</v>
      </c>
      <c r="C5520" s="406">
        <v>45599</v>
      </c>
      <c r="D5520" s="195" t="s">
        <v>150</v>
      </c>
      <c r="E5520" s="196" t="str">
        <f t="shared" si="419"/>
        <v>کامیون کمپرسی</v>
      </c>
      <c r="F5520" s="196" t="str">
        <f t="shared" si="420"/>
        <v>میرزایی</v>
      </c>
      <c r="G5520" s="196" t="str">
        <f t="shared" si="421"/>
        <v>تک</v>
      </c>
      <c r="H5520" s="196">
        <f t="shared" si="422"/>
        <v>4.1500000000000004</v>
      </c>
      <c r="I5520" s="196" t="s">
        <v>215</v>
      </c>
      <c r="J5520" s="196">
        <v>21</v>
      </c>
      <c r="K5520" s="448">
        <v>715050</v>
      </c>
      <c r="L5520" s="196" t="s">
        <v>63</v>
      </c>
      <c r="M5520" s="196"/>
      <c r="N5520" s="216">
        <f t="shared" si="429"/>
        <v>0</v>
      </c>
      <c r="O5520" s="216">
        <f t="shared" si="430"/>
        <v>100.2225</v>
      </c>
      <c r="P5520" s="216">
        <f t="shared" si="431"/>
        <v>0</v>
      </c>
      <c r="Q5520" s="335">
        <f t="shared" si="432"/>
        <v>0</v>
      </c>
      <c r="R5520" s="234" t="s">
        <v>574</v>
      </c>
    </row>
    <row r="5521" spans="2:18" x14ac:dyDescent="0.25">
      <c r="B5521" s="232">
        <f t="shared" si="428"/>
        <v>5516</v>
      </c>
      <c r="C5521" s="406">
        <v>45599</v>
      </c>
      <c r="D5521" s="195" t="s">
        <v>177</v>
      </c>
      <c r="E5521" s="196" t="str">
        <f t="shared" si="419"/>
        <v>تانکر آب</v>
      </c>
      <c r="F5521" s="196" t="str">
        <f t="shared" si="420"/>
        <v>گلپایگانی</v>
      </c>
      <c r="G5521" s="196" t="str">
        <f t="shared" si="421"/>
        <v>تانکر آب</v>
      </c>
      <c r="H5521" s="196">
        <f t="shared" si="422"/>
        <v>11.6</v>
      </c>
      <c r="I5521" s="196" t="s">
        <v>66</v>
      </c>
      <c r="J5521" s="196">
        <v>6</v>
      </c>
      <c r="K5521" s="448"/>
      <c r="L5521" s="196"/>
      <c r="M5521" s="196"/>
      <c r="N5521" s="216">
        <f t="shared" si="429"/>
        <v>0</v>
      </c>
      <c r="O5521" s="216">
        <f t="shared" si="430"/>
        <v>0</v>
      </c>
      <c r="P5521" s="216">
        <f t="shared" si="431"/>
        <v>69.599999999999994</v>
      </c>
      <c r="Q5521" s="335">
        <f t="shared" si="432"/>
        <v>0</v>
      </c>
      <c r="R5521" s="234"/>
    </row>
    <row r="5522" spans="2:18" x14ac:dyDescent="0.25">
      <c r="B5522" s="232">
        <f t="shared" si="428"/>
        <v>5517</v>
      </c>
      <c r="C5522" s="406">
        <v>45599</v>
      </c>
      <c r="D5522" s="278" t="s">
        <v>139</v>
      </c>
      <c r="E5522" s="196" t="str">
        <f t="shared" si="419"/>
        <v>کامیون کمپرسی</v>
      </c>
      <c r="F5522" s="196" t="str">
        <f t="shared" si="420"/>
        <v>انصاری</v>
      </c>
      <c r="G5522" s="196" t="str">
        <f t="shared" si="421"/>
        <v>جفت</v>
      </c>
      <c r="H5522" s="196">
        <f t="shared" si="422"/>
        <v>7</v>
      </c>
      <c r="I5522" s="196" t="s">
        <v>214</v>
      </c>
      <c r="J5522" s="196">
        <v>40</v>
      </c>
      <c r="K5522" s="448"/>
      <c r="L5522" s="196"/>
      <c r="M5522" s="196"/>
      <c r="N5522" s="216">
        <f t="shared" si="429"/>
        <v>280</v>
      </c>
      <c r="O5522" s="216">
        <f t="shared" si="430"/>
        <v>0</v>
      </c>
      <c r="P5522" s="216">
        <f t="shared" si="431"/>
        <v>0</v>
      </c>
      <c r="Q5522" s="335">
        <f t="shared" si="432"/>
        <v>0</v>
      </c>
      <c r="R5522" s="234"/>
    </row>
    <row r="5523" spans="2:18" x14ac:dyDescent="0.25">
      <c r="B5523" s="232">
        <f t="shared" si="428"/>
        <v>5518</v>
      </c>
      <c r="C5523" s="406">
        <v>45599</v>
      </c>
      <c r="D5523" s="195" t="s">
        <v>140</v>
      </c>
      <c r="E5523" s="196" t="str">
        <f t="shared" si="419"/>
        <v>کامیون کمپرسی</v>
      </c>
      <c r="F5523" s="196" t="str">
        <f t="shared" si="420"/>
        <v>انصاری</v>
      </c>
      <c r="G5523" s="196" t="str">
        <f t="shared" si="421"/>
        <v>جفت</v>
      </c>
      <c r="H5523" s="196">
        <f t="shared" si="422"/>
        <v>7</v>
      </c>
      <c r="I5523" s="196" t="s">
        <v>214</v>
      </c>
      <c r="J5523" s="196">
        <v>40</v>
      </c>
      <c r="K5523" s="448"/>
      <c r="L5523" s="196"/>
      <c r="M5523" s="196"/>
      <c r="N5523" s="216">
        <f t="shared" si="429"/>
        <v>280</v>
      </c>
      <c r="O5523" s="216">
        <f t="shared" si="430"/>
        <v>0</v>
      </c>
      <c r="P5523" s="216">
        <f t="shared" si="431"/>
        <v>0</v>
      </c>
      <c r="Q5523" s="335">
        <f t="shared" si="432"/>
        <v>0</v>
      </c>
      <c r="R5523" s="234"/>
    </row>
    <row r="5524" spans="2:18" x14ac:dyDescent="0.25">
      <c r="B5524" s="232">
        <f t="shared" si="428"/>
        <v>5519</v>
      </c>
      <c r="C5524" s="406">
        <v>45599</v>
      </c>
      <c r="D5524" s="278" t="s">
        <v>141</v>
      </c>
      <c r="E5524" s="196" t="str">
        <f t="shared" si="419"/>
        <v>کامیون کمپرسی</v>
      </c>
      <c r="F5524" s="196" t="str">
        <f t="shared" si="420"/>
        <v>انصاری</v>
      </c>
      <c r="G5524" s="196" t="str">
        <f t="shared" si="421"/>
        <v>جفت</v>
      </c>
      <c r="H5524" s="196">
        <f t="shared" si="422"/>
        <v>7</v>
      </c>
      <c r="I5524" s="196" t="s">
        <v>214</v>
      </c>
      <c r="J5524" s="196">
        <v>0</v>
      </c>
      <c r="K5524" s="448"/>
      <c r="L5524" s="196"/>
      <c r="M5524" s="196"/>
      <c r="N5524" s="216">
        <f t="shared" si="429"/>
        <v>0</v>
      </c>
      <c r="O5524" s="216">
        <f t="shared" si="430"/>
        <v>0</v>
      </c>
      <c r="P5524" s="216">
        <f t="shared" si="431"/>
        <v>0</v>
      </c>
      <c r="Q5524" s="335">
        <f t="shared" si="432"/>
        <v>0</v>
      </c>
      <c r="R5524" s="234"/>
    </row>
    <row r="5525" spans="2:18" x14ac:dyDescent="0.25">
      <c r="B5525" s="232">
        <f t="shared" si="428"/>
        <v>5520</v>
      </c>
      <c r="C5525" s="406">
        <v>45599</v>
      </c>
      <c r="D5525" s="195" t="s">
        <v>252</v>
      </c>
      <c r="E5525" s="196" t="str">
        <f t="shared" ref="E5525:E5588" si="433">IFERROR(VLOOKUP(D5525,S:W,2,FALSE),"")</f>
        <v>کامیون کمپرسی</v>
      </c>
      <c r="F5525" s="196" t="str">
        <f t="shared" ref="F5525:F5588" si="434">IFERROR(VLOOKUP(D5525,S:W,3,FALSE),"")</f>
        <v>انصاری</v>
      </c>
      <c r="G5525" s="196" t="str">
        <f t="shared" ref="G5525:G5588" si="435">IFERROR(VLOOKUP(D5525,S:W,4,FALSE),"")</f>
        <v>جفت</v>
      </c>
      <c r="H5525" s="196">
        <f t="shared" ref="H5525:H5588" si="436">IFERROR(VLOOKUP(D5525,S:W,5,FALSE),"")</f>
        <v>7</v>
      </c>
      <c r="I5525" s="196" t="s">
        <v>214</v>
      </c>
      <c r="J5525" s="196">
        <v>30</v>
      </c>
      <c r="K5525" s="448"/>
      <c r="L5525" s="196"/>
      <c r="M5525" s="196"/>
      <c r="N5525" s="216">
        <f t="shared" si="429"/>
        <v>210</v>
      </c>
      <c r="O5525" s="216">
        <f t="shared" si="430"/>
        <v>0</v>
      </c>
      <c r="P5525" s="216">
        <f t="shared" si="431"/>
        <v>0</v>
      </c>
      <c r="Q5525" s="335">
        <f t="shared" si="432"/>
        <v>0</v>
      </c>
      <c r="R5525" s="234"/>
    </row>
    <row r="5526" spans="2:18" x14ac:dyDescent="0.25">
      <c r="B5526" s="232">
        <f t="shared" si="428"/>
        <v>5521</v>
      </c>
      <c r="C5526" s="406">
        <v>45599</v>
      </c>
      <c r="D5526" s="278" t="s">
        <v>259</v>
      </c>
      <c r="E5526" s="196" t="str">
        <f t="shared" si="433"/>
        <v>کامیون کمپرسی</v>
      </c>
      <c r="F5526" s="196" t="str">
        <f t="shared" si="434"/>
        <v>انصاری</v>
      </c>
      <c r="G5526" s="196" t="str">
        <f t="shared" si="435"/>
        <v>جفت</v>
      </c>
      <c r="H5526" s="196">
        <f t="shared" si="436"/>
        <v>7</v>
      </c>
      <c r="I5526" s="196" t="s">
        <v>214</v>
      </c>
      <c r="J5526" s="196">
        <v>30</v>
      </c>
      <c r="K5526" s="448"/>
      <c r="L5526" s="196"/>
      <c r="M5526" s="196"/>
      <c r="N5526" s="216">
        <f t="shared" si="429"/>
        <v>210</v>
      </c>
      <c r="O5526" s="216">
        <f t="shared" si="430"/>
        <v>0</v>
      </c>
      <c r="P5526" s="216">
        <f t="shared" si="431"/>
        <v>0</v>
      </c>
      <c r="Q5526" s="335">
        <f t="shared" si="432"/>
        <v>0</v>
      </c>
      <c r="R5526" s="234"/>
    </row>
    <row r="5527" spans="2:18" x14ac:dyDescent="0.25">
      <c r="B5527" s="232">
        <f t="shared" si="428"/>
        <v>5522</v>
      </c>
      <c r="C5527" s="406">
        <v>45599</v>
      </c>
      <c r="D5527" s="195" t="s">
        <v>260</v>
      </c>
      <c r="E5527" s="196" t="str">
        <f t="shared" si="433"/>
        <v>کامیون کمپرسی</v>
      </c>
      <c r="F5527" s="196" t="str">
        <f t="shared" si="434"/>
        <v>انصاری</v>
      </c>
      <c r="G5527" s="196" t="str">
        <f t="shared" si="435"/>
        <v>جفت</v>
      </c>
      <c r="H5527" s="196">
        <f t="shared" si="436"/>
        <v>7</v>
      </c>
      <c r="I5527" s="196" t="s">
        <v>214</v>
      </c>
      <c r="J5527" s="196">
        <v>45</v>
      </c>
      <c r="K5527" s="448"/>
      <c r="L5527" s="196"/>
      <c r="M5527" s="196"/>
      <c r="N5527" s="216">
        <f t="shared" si="429"/>
        <v>315</v>
      </c>
      <c r="O5527" s="216">
        <f t="shared" si="430"/>
        <v>0</v>
      </c>
      <c r="P5527" s="216">
        <f t="shared" si="431"/>
        <v>0</v>
      </c>
      <c r="Q5527" s="335">
        <f t="shared" si="432"/>
        <v>0</v>
      </c>
      <c r="R5527" s="234"/>
    </row>
    <row r="5528" spans="2:18" x14ac:dyDescent="0.25">
      <c r="B5528" s="232">
        <f t="shared" si="428"/>
        <v>5523</v>
      </c>
      <c r="C5528" s="406">
        <v>45599</v>
      </c>
      <c r="D5528" s="278" t="s">
        <v>507</v>
      </c>
      <c r="E5528" s="196" t="str">
        <f t="shared" si="433"/>
        <v>کامیون کمپرسی</v>
      </c>
      <c r="F5528" s="196" t="str">
        <f t="shared" si="434"/>
        <v>شهرکی</v>
      </c>
      <c r="G5528" s="196" t="str">
        <f t="shared" si="435"/>
        <v>تک</v>
      </c>
      <c r="H5528" s="196">
        <f t="shared" si="436"/>
        <v>4.1500000000000004</v>
      </c>
      <c r="I5528" s="196" t="s">
        <v>215</v>
      </c>
      <c r="J5528" s="196">
        <v>35</v>
      </c>
      <c r="K5528" s="448"/>
      <c r="L5528" s="196"/>
      <c r="M5528" s="196"/>
      <c r="N5528" s="216">
        <f t="shared" si="429"/>
        <v>0</v>
      </c>
      <c r="O5528" s="216">
        <f t="shared" si="430"/>
        <v>167.03749999999999</v>
      </c>
      <c r="P5528" s="216">
        <f t="shared" si="431"/>
        <v>0</v>
      </c>
      <c r="Q5528" s="335">
        <f t="shared" si="432"/>
        <v>0</v>
      </c>
      <c r="R5528" s="234"/>
    </row>
    <row r="5529" spans="2:18" x14ac:dyDescent="0.25">
      <c r="B5529" s="232">
        <f t="shared" si="428"/>
        <v>5524</v>
      </c>
      <c r="C5529" s="406">
        <v>45599</v>
      </c>
      <c r="D5529" s="195" t="s">
        <v>379</v>
      </c>
      <c r="E5529" s="196" t="str">
        <f t="shared" si="433"/>
        <v>کمپرسی تک</v>
      </c>
      <c r="F5529" s="196" t="str">
        <f t="shared" si="434"/>
        <v>جواد رضاپور</v>
      </c>
      <c r="G5529" s="196" t="str">
        <f t="shared" si="435"/>
        <v>تک</v>
      </c>
      <c r="H5529" s="196">
        <f t="shared" si="436"/>
        <v>4.1500000000000004</v>
      </c>
      <c r="I5529" s="196" t="s">
        <v>214</v>
      </c>
      <c r="J5529" s="196">
        <v>34</v>
      </c>
      <c r="K5529" s="448"/>
      <c r="L5529" s="196"/>
      <c r="M5529" s="196"/>
      <c r="N5529" s="216">
        <f t="shared" si="429"/>
        <v>141.10000000000002</v>
      </c>
      <c r="O5529" s="216">
        <f t="shared" si="430"/>
        <v>0</v>
      </c>
      <c r="P5529" s="216">
        <f t="shared" si="431"/>
        <v>0</v>
      </c>
      <c r="Q5529" s="335">
        <f t="shared" si="432"/>
        <v>0</v>
      </c>
      <c r="R5529" s="234"/>
    </row>
    <row r="5530" spans="2:18" x14ac:dyDescent="0.25">
      <c r="B5530" s="232">
        <f t="shared" si="428"/>
        <v>5525</v>
      </c>
      <c r="C5530" s="406">
        <v>45599</v>
      </c>
      <c r="D5530" s="278" t="s">
        <v>380</v>
      </c>
      <c r="E5530" s="196" t="str">
        <f t="shared" si="433"/>
        <v>کمپرسی تک</v>
      </c>
      <c r="F5530" s="196" t="str">
        <f t="shared" si="434"/>
        <v>جواد رضاپور</v>
      </c>
      <c r="G5530" s="196" t="str">
        <f t="shared" si="435"/>
        <v>تک</v>
      </c>
      <c r="H5530" s="196">
        <f t="shared" si="436"/>
        <v>4.1500000000000004</v>
      </c>
      <c r="I5530" s="196" t="s">
        <v>214</v>
      </c>
      <c r="J5530" s="196">
        <v>34</v>
      </c>
      <c r="K5530" s="448"/>
      <c r="L5530" s="196"/>
      <c r="M5530" s="196"/>
      <c r="N5530" s="216">
        <f t="shared" si="429"/>
        <v>141.10000000000002</v>
      </c>
      <c r="O5530" s="216">
        <f t="shared" si="430"/>
        <v>0</v>
      </c>
      <c r="P5530" s="216">
        <f t="shared" si="431"/>
        <v>0</v>
      </c>
      <c r="Q5530" s="335">
        <f t="shared" si="432"/>
        <v>0</v>
      </c>
      <c r="R5530" s="234"/>
    </row>
    <row r="5531" spans="2:18" x14ac:dyDescent="0.25">
      <c r="B5531" s="232">
        <f t="shared" si="428"/>
        <v>5526</v>
      </c>
      <c r="C5531" s="406">
        <v>45599</v>
      </c>
      <c r="D5531" s="195" t="s">
        <v>489</v>
      </c>
      <c r="E5531" s="196" t="str">
        <f t="shared" si="433"/>
        <v>کمپرسی تک</v>
      </c>
      <c r="F5531" s="196" t="str">
        <f t="shared" si="434"/>
        <v>جواد رضاپور</v>
      </c>
      <c r="G5531" s="196" t="str">
        <f t="shared" si="435"/>
        <v>تک</v>
      </c>
      <c r="H5531" s="196">
        <f t="shared" si="436"/>
        <v>4.1500000000000004</v>
      </c>
      <c r="I5531" s="196" t="s">
        <v>214</v>
      </c>
      <c r="J5531" s="196">
        <v>34</v>
      </c>
      <c r="K5531" s="448"/>
      <c r="L5531" s="196"/>
      <c r="M5531" s="196"/>
      <c r="N5531" s="216">
        <f t="shared" si="429"/>
        <v>141.10000000000002</v>
      </c>
      <c r="O5531" s="216">
        <f t="shared" si="430"/>
        <v>0</v>
      </c>
      <c r="P5531" s="216">
        <f t="shared" si="431"/>
        <v>0</v>
      </c>
      <c r="Q5531" s="335">
        <f t="shared" si="432"/>
        <v>0</v>
      </c>
      <c r="R5531" s="234"/>
    </row>
    <row r="5532" spans="2:18" x14ac:dyDescent="0.25">
      <c r="B5532" s="232">
        <f t="shared" si="428"/>
        <v>5527</v>
      </c>
      <c r="C5532" s="406">
        <v>45599</v>
      </c>
      <c r="D5532" s="278" t="s">
        <v>96</v>
      </c>
      <c r="E5532" s="196" t="str">
        <f t="shared" si="433"/>
        <v>تانکر آب</v>
      </c>
      <c r="F5532" s="196" t="str">
        <f t="shared" si="434"/>
        <v>شرکتی</v>
      </c>
      <c r="G5532" s="196" t="str">
        <f t="shared" si="435"/>
        <v>تانکر آب</v>
      </c>
      <c r="H5532" s="196">
        <f t="shared" si="436"/>
        <v>11.8</v>
      </c>
      <c r="I5532" s="196" t="s">
        <v>66</v>
      </c>
      <c r="J5532" s="196">
        <v>3</v>
      </c>
      <c r="K5532" s="448"/>
      <c r="L5532" s="196"/>
      <c r="M5532" s="196"/>
      <c r="N5532" s="216">
        <f t="shared" si="429"/>
        <v>0</v>
      </c>
      <c r="O5532" s="216">
        <f t="shared" si="430"/>
        <v>0</v>
      </c>
      <c r="P5532" s="216">
        <f t="shared" si="431"/>
        <v>35.400000000000006</v>
      </c>
      <c r="Q5532" s="335">
        <f t="shared" si="432"/>
        <v>0</v>
      </c>
      <c r="R5532" s="234"/>
    </row>
    <row r="5533" spans="2:18" x14ac:dyDescent="0.25">
      <c r="B5533" s="232">
        <f t="shared" si="428"/>
        <v>5528</v>
      </c>
      <c r="C5533" s="406">
        <v>45599</v>
      </c>
      <c r="D5533" s="195" t="s">
        <v>128</v>
      </c>
      <c r="E5533" s="196" t="str">
        <f t="shared" si="433"/>
        <v>تانکر آب</v>
      </c>
      <c r="F5533" s="196" t="str">
        <f t="shared" si="434"/>
        <v>شرکتی</v>
      </c>
      <c r="G5533" s="196" t="str">
        <f t="shared" si="435"/>
        <v>تانکر آب</v>
      </c>
      <c r="H5533" s="196">
        <f t="shared" si="436"/>
        <v>11.8</v>
      </c>
      <c r="I5533" s="196" t="s">
        <v>66</v>
      </c>
      <c r="J5533" s="196">
        <v>5</v>
      </c>
      <c r="K5533" s="448"/>
      <c r="L5533" s="196"/>
      <c r="M5533" s="196"/>
      <c r="N5533" s="216">
        <f t="shared" si="429"/>
        <v>0</v>
      </c>
      <c r="O5533" s="216">
        <f t="shared" si="430"/>
        <v>0</v>
      </c>
      <c r="P5533" s="216">
        <f t="shared" si="431"/>
        <v>59</v>
      </c>
      <c r="Q5533" s="335">
        <f t="shared" si="432"/>
        <v>0</v>
      </c>
      <c r="R5533" s="234"/>
    </row>
    <row r="5534" spans="2:18" x14ac:dyDescent="0.25">
      <c r="B5534" s="232">
        <f t="shared" si="428"/>
        <v>5529</v>
      </c>
      <c r="C5534" s="406">
        <v>45599</v>
      </c>
      <c r="D5534" s="278" t="s">
        <v>467</v>
      </c>
      <c r="E5534" s="196" t="str">
        <f t="shared" si="433"/>
        <v>تانکر آب</v>
      </c>
      <c r="F5534" s="196" t="str">
        <f t="shared" si="434"/>
        <v>میرزایی</v>
      </c>
      <c r="G5534" s="196" t="str">
        <f t="shared" si="435"/>
        <v>تانکر آب</v>
      </c>
      <c r="H5534" s="196">
        <f t="shared" si="436"/>
        <v>13</v>
      </c>
      <c r="I5534" s="196" t="s">
        <v>66</v>
      </c>
      <c r="J5534" s="196">
        <v>4</v>
      </c>
      <c r="K5534" s="448"/>
      <c r="L5534" s="196"/>
      <c r="M5534" s="196"/>
      <c r="N5534" s="216">
        <f t="shared" si="429"/>
        <v>0</v>
      </c>
      <c r="O5534" s="216">
        <f t="shared" si="430"/>
        <v>0</v>
      </c>
      <c r="P5534" s="216">
        <f t="shared" si="431"/>
        <v>52</v>
      </c>
      <c r="Q5534" s="335">
        <f t="shared" si="432"/>
        <v>0</v>
      </c>
      <c r="R5534" s="234"/>
    </row>
    <row r="5535" spans="2:18" x14ac:dyDescent="0.25">
      <c r="B5535" s="232">
        <f>ROW()-5</f>
        <v>5530</v>
      </c>
      <c r="C5535" s="406">
        <v>45600</v>
      </c>
      <c r="D5535" s="195" t="s">
        <v>474</v>
      </c>
      <c r="E5535" s="196" t="str">
        <f t="shared" si="433"/>
        <v>کامیون کمپرسی</v>
      </c>
      <c r="F5535" s="196" t="str">
        <f t="shared" si="434"/>
        <v>رمضانی مقدم</v>
      </c>
      <c r="G5535" s="196" t="str">
        <f t="shared" si="435"/>
        <v>تک</v>
      </c>
      <c r="H5535" s="196">
        <f t="shared" si="436"/>
        <v>4.2</v>
      </c>
      <c r="I5535" s="196" t="s">
        <v>215</v>
      </c>
      <c r="J5535" s="196">
        <v>33</v>
      </c>
      <c r="K5535" s="448"/>
      <c r="L5535" s="196"/>
      <c r="M5535" s="196"/>
      <c r="N5535" s="216">
        <f>IF(I5535=$N$5,J5535*H5535,0)</f>
        <v>0</v>
      </c>
      <c r="O5535" s="216">
        <f>IF(I5535=$O$5,J5535*H5535,0)*1.15</f>
        <v>159.38999999999999</v>
      </c>
      <c r="P5535" s="216">
        <f>IF(I5535=$P$5,J5535*H5535,0)</f>
        <v>0</v>
      </c>
      <c r="Q5535" s="335">
        <f>IF(I5535=$Q$5,J5535*H5535,0)</f>
        <v>0</v>
      </c>
      <c r="R5535" s="234" t="s">
        <v>574</v>
      </c>
    </row>
    <row r="5536" spans="2:18" x14ac:dyDescent="0.25">
      <c r="B5536" s="232">
        <f t="shared" ref="B5536:B5567" si="437">ROW()-5</f>
        <v>5531</v>
      </c>
      <c r="C5536" s="406">
        <v>45600</v>
      </c>
      <c r="D5536" s="278" t="s">
        <v>475</v>
      </c>
      <c r="E5536" s="196" t="str">
        <f t="shared" si="433"/>
        <v>کامیون کمپرسی</v>
      </c>
      <c r="F5536" s="196" t="str">
        <f t="shared" si="434"/>
        <v>رمضانی مقدم</v>
      </c>
      <c r="G5536" s="196" t="str">
        <f t="shared" si="435"/>
        <v>تک</v>
      </c>
      <c r="H5536" s="196">
        <f t="shared" si="436"/>
        <v>4.2</v>
      </c>
      <c r="I5536" s="196" t="s">
        <v>215</v>
      </c>
      <c r="J5536" s="196">
        <v>38</v>
      </c>
      <c r="K5536" s="448"/>
      <c r="L5536" s="196"/>
      <c r="M5536" s="196"/>
      <c r="N5536" s="216">
        <f t="shared" ref="N5536:N5567" si="438">IF(I5536=$N$5,J5536*H5536,0)</f>
        <v>0</v>
      </c>
      <c r="O5536" s="216">
        <f t="shared" ref="O5536:O5567" si="439">IF(I5536=$O$5,J5536*H5536,0)*1.15</f>
        <v>183.54</v>
      </c>
      <c r="P5536" s="216">
        <f t="shared" ref="P5536:P5567" si="440">IF(I5536=$P$5,J5536*H5536,0)</f>
        <v>0</v>
      </c>
      <c r="Q5536" s="335">
        <f t="shared" ref="Q5536:Q5567" si="441">IF(I5536=$Q$5,J5536*H5536,0)</f>
        <v>0</v>
      </c>
      <c r="R5536" s="234" t="s">
        <v>574</v>
      </c>
    </row>
    <row r="5537" spans="2:18" x14ac:dyDescent="0.25">
      <c r="B5537" s="232">
        <f t="shared" si="437"/>
        <v>5532</v>
      </c>
      <c r="C5537" s="406">
        <v>45600</v>
      </c>
      <c r="D5537" s="195" t="s">
        <v>476</v>
      </c>
      <c r="E5537" s="196" t="str">
        <f t="shared" si="433"/>
        <v>کامیون کمپرسی</v>
      </c>
      <c r="F5537" s="196" t="str">
        <f t="shared" si="434"/>
        <v>رمضانی مقدم</v>
      </c>
      <c r="G5537" s="196" t="str">
        <f t="shared" si="435"/>
        <v>تک</v>
      </c>
      <c r="H5537" s="196">
        <f t="shared" si="436"/>
        <v>4.2</v>
      </c>
      <c r="I5537" s="196" t="s">
        <v>215</v>
      </c>
      <c r="J5537" s="196">
        <v>35</v>
      </c>
      <c r="K5537" s="448"/>
      <c r="L5537" s="196"/>
      <c r="M5537" s="196"/>
      <c r="N5537" s="216">
        <f t="shared" si="438"/>
        <v>0</v>
      </c>
      <c r="O5537" s="216">
        <f t="shared" si="439"/>
        <v>169.04999999999998</v>
      </c>
      <c r="P5537" s="216">
        <f t="shared" si="440"/>
        <v>0</v>
      </c>
      <c r="Q5537" s="335">
        <f t="shared" si="441"/>
        <v>0</v>
      </c>
      <c r="R5537" s="234" t="s">
        <v>574</v>
      </c>
    </row>
    <row r="5538" spans="2:18" x14ac:dyDescent="0.25">
      <c r="B5538" s="232">
        <f t="shared" si="437"/>
        <v>5533</v>
      </c>
      <c r="C5538" s="406">
        <v>45600</v>
      </c>
      <c r="D5538" s="278" t="s">
        <v>477</v>
      </c>
      <c r="E5538" s="196" t="str">
        <f t="shared" si="433"/>
        <v>کامیون کمپرسی</v>
      </c>
      <c r="F5538" s="196" t="str">
        <f t="shared" si="434"/>
        <v>رمضانی مقدم</v>
      </c>
      <c r="G5538" s="196" t="str">
        <f t="shared" si="435"/>
        <v>تک</v>
      </c>
      <c r="H5538" s="196">
        <f t="shared" si="436"/>
        <v>4.2</v>
      </c>
      <c r="I5538" s="196" t="s">
        <v>215</v>
      </c>
      <c r="J5538" s="196">
        <v>28</v>
      </c>
      <c r="K5538" s="448"/>
      <c r="L5538" s="196"/>
      <c r="M5538" s="196"/>
      <c r="N5538" s="216">
        <f t="shared" si="438"/>
        <v>0</v>
      </c>
      <c r="O5538" s="216">
        <f t="shared" si="439"/>
        <v>135.24</v>
      </c>
      <c r="P5538" s="216">
        <f t="shared" si="440"/>
        <v>0</v>
      </c>
      <c r="Q5538" s="335">
        <f t="shared" si="441"/>
        <v>0</v>
      </c>
      <c r="R5538" s="234"/>
    </row>
    <row r="5539" spans="2:18" x14ac:dyDescent="0.25">
      <c r="B5539" s="232">
        <f>ROW()-5</f>
        <v>5534</v>
      </c>
      <c r="C5539" s="406">
        <v>45600</v>
      </c>
      <c r="D5539" s="195" t="s">
        <v>116</v>
      </c>
      <c r="E5539" s="196" t="str">
        <f t="shared" si="433"/>
        <v>کامیون کمپرسی</v>
      </c>
      <c r="F5539" s="196" t="str">
        <f t="shared" si="434"/>
        <v>شرکتی</v>
      </c>
      <c r="G5539" s="196" t="str">
        <f t="shared" si="435"/>
        <v>جفت</v>
      </c>
      <c r="H5539" s="196">
        <f t="shared" si="436"/>
        <v>6.65</v>
      </c>
      <c r="I5539" s="196" t="s">
        <v>215</v>
      </c>
      <c r="J5539" s="196">
        <v>13</v>
      </c>
      <c r="K5539" s="448"/>
      <c r="L5539" s="196" t="s">
        <v>504</v>
      </c>
      <c r="M5539" s="196"/>
      <c r="N5539" s="216">
        <f>IF(I5539=$N$5,J5539*H5539,0)</f>
        <v>0</v>
      </c>
      <c r="O5539" s="216">
        <f>IF(I5539=$O$5,J5539*H5539,0)*1.15</f>
        <v>99.41749999999999</v>
      </c>
      <c r="P5539" s="216">
        <f>IF(I5539=$P$5,J5539*H5539,0)</f>
        <v>0</v>
      </c>
      <c r="Q5539" s="335">
        <f>IF(I5539=$Q$5,J5539*H5539,0)</f>
        <v>0</v>
      </c>
      <c r="R5539" s="234"/>
    </row>
    <row r="5540" spans="2:18" x14ac:dyDescent="0.25">
      <c r="B5540" s="232">
        <f t="shared" si="437"/>
        <v>5535</v>
      </c>
      <c r="C5540" s="406">
        <v>45600</v>
      </c>
      <c r="D5540" s="195" t="s">
        <v>116</v>
      </c>
      <c r="E5540" s="196" t="str">
        <f t="shared" si="433"/>
        <v>کامیون کمپرسی</v>
      </c>
      <c r="F5540" s="196" t="str">
        <f t="shared" si="434"/>
        <v>شرکتی</v>
      </c>
      <c r="G5540" s="196" t="str">
        <f t="shared" si="435"/>
        <v>جفت</v>
      </c>
      <c r="H5540" s="196">
        <f t="shared" si="436"/>
        <v>6.65</v>
      </c>
      <c r="I5540" s="196" t="s">
        <v>215</v>
      </c>
      <c r="J5540" s="196">
        <v>21</v>
      </c>
      <c r="K5540" s="448"/>
      <c r="L5540" s="196"/>
      <c r="M5540" s="196"/>
      <c r="N5540" s="216">
        <f t="shared" si="438"/>
        <v>0</v>
      </c>
      <c r="O5540" s="216">
        <f t="shared" si="439"/>
        <v>160.5975</v>
      </c>
      <c r="P5540" s="216">
        <f t="shared" si="440"/>
        <v>0</v>
      </c>
      <c r="Q5540" s="335">
        <f t="shared" si="441"/>
        <v>0</v>
      </c>
      <c r="R5540" s="234"/>
    </row>
    <row r="5541" spans="2:18" x14ac:dyDescent="0.25">
      <c r="B5541" s="232">
        <f t="shared" si="437"/>
        <v>5536</v>
      </c>
      <c r="C5541" s="406">
        <v>45600</v>
      </c>
      <c r="D5541" s="195" t="s">
        <v>91</v>
      </c>
      <c r="E5541" s="196" t="str">
        <f t="shared" si="433"/>
        <v>کامیون کمپرسی</v>
      </c>
      <c r="F5541" s="196" t="str">
        <f t="shared" si="434"/>
        <v>شرکتی</v>
      </c>
      <c r="G5541" s="196" t="str">
        <f t="shared" si="435"/>
        <v>جفت</v>
      </c>
      <c r="H5541" s="196">
        <f t="shared" si="436"/>
        <v>6.65</v>
      </c>
      <c r="I5541" s="196" t="s">
        <v>215</v>
      </c>
      <c r="J5541" s="196">
        <v>20</v>
      </c>
      <c r="K5541" s="448"/>
      <c r="L5541" s="196"/>
      <c r="M5541" s="196"/>
      <c r="N5541" s="216">
        <f t="shared" si="438"/>
        <v>0</v>
      </c>
      <c r="O5541" s="216">
        <f t="shared" si="439"/>
        <v>152.94999999999999</v>
      </c>
      <c r="P5541" s="216">
        <f t="shared" si="440"/>
        <v>0</v>
      </c>
      <c r="Q5541" s="335">
        <f t="shared" si="441"/>
        <v>0</v>
      </c>
      <c r="R5541" s="234"/>
    </row>
    <row r="5542" spans="2:18" x14ac:dyDescent="0.25">
      <c r="B5542" s="232">
        <f t="shared" si="437"/>
        <v>5537</v>
      </c>
      <c r="C5542" s="406">
        <v>45600</v>
      </c>
      <c r="D5542" s="278" t="s">
        <v>94</v>
      </c>
      <c r="E5542" s="196" t="str">
        <f t="shared" si="433"/>
        <v>کامیون کمپرسی</v>
      </c>
      <c r="F5542" s="196" t="str">
        <f t="shared" si="434"/>
        <v>شرکتی</v>
      </c>
      <c r="G5542" s="196" t="str">
        <f t="shared" si="435"/>
        <v>جفت</v>
      </c>
      <c r="H5542" s="196">
        <f t="shared" si="436"/>
        <v>6.65</v>
      </c>
      <c r="I5542" s="196"/>
      <c r="J5542" s="196">
        <v>0</v>
      </c>
      <c r="K5542" s="448"/>
      <c r="L5542" s="196"/>
      <c r="M5542" s="196"/>
      <c r="N5542" s="216">
        <f t="shared" si="438"/>
        <v>0</v>
      </c>
      <c r="O5542" s="216">
        <f t="shared" si="439"/>
        <v>0</v>
      </c>
      <c r="P5542" s="216">
        <f t="shared" si="440"/>
        <v>0</v>
      </c>
      <c r="Q5542" s="335">
        <f t="shared" si="441"/>
        <v>0</v>
      </c>
      <c r="R5542" s="234" t="s">
        <v>577</v>
      </c>
    </row>
    <row r="5543" spans="2:18" x14ac:dyDescent="0.25">
      <c r="B5543" s="232">
        <f t="shared" si="437"/>
        <v>5538</v>
      </c>
      <c r="C5543" s="406">
        <v>45600</v>
      </c>
      <c r="D5543" s="278" t="s">
        <v>154</v>
      </c>
      <c r="E5543" s="196" t="str">
        <f t="shared" si="433"/>
        <v>کامیون کمپرسی</v>
      </c>
      <c r="F5543" s="196" t="str">
        <f t="shared" si="434"/>
        <v>صداقت</v>
      </c>
      <c r="G5543" s="196" t="str">
        <f t="shared" si="435"/>
        <v>تک</v>
      </c>
      <c r="H5543" s="196">
        <f t="shared" si="436"/>
        <v>4.1500000000000004</v>
      </c>
      <c r="I5543" s="196" t="s">
        <v>215</v>
      </c>
      <c r="J5543" s="196">
        <v>45</v>
      </c>
      <c r="K5543" s="448"/>
      <c r="L5543" s="196"/>
      <c r="M5543" s="196"/>
      <c r="N5543" s="216">
        <f t="shared" si="438"/>
        <v>0</v>
      </c>
      <c r="O5543" s="216">
        <f t="shared" si="439"/>
        <v>214.76250000000002</v>
      </c>
      <c r="P5543" s="216">
        <f t="shared" si="440"/>
        <v>0</v>
      </c>
      <c r="Q5543" s="335">
        <f t="shared" si="441"/>
        <v>0</v>
      </c>
      <c r="R5543" s="234"/>
    </row>
    <row r="5544" spans="2:18" x14ac:dyDescent="0.25">
      <c r="B5544" s="232">
        <f t="shared" si="437"/>
        <v>5539</v>
      </c>
      <c r="C5544" s="406">
        <v>45600</v>
      </c>
      <c r="D5544" s="278" t="s">
        <v>563</v>
      </c>
      <c r="E5544" s="196" t="str">
        <f t="shared" si="433"/>
        <v>کامیون کمپرسی</v>
      </c>
      <c r="F5544" s="196" t="str">
        <f t="shared" si="434"/>
        <v>صداقت</v>
      </c>
      <c r="G5544" s="196" t="str">
        <f t="shared" si="435"/>
        <v>تک</v>
      </c>
      <c r="H5544" s="196">
        <f t="shared" si="436"/>
        <v>4.1500000000000004</v>
      </c>
      <c r="I5544" s="196" t="s">
        <v>215</v>
      </c>
      <c r="J5544" s="196">
        <v>45</v>
      </c>
      <c r="K5544" s="448"/>
      <c r="L5544" s="196"/>
      <c r="M5544" s="196"/>
      <c r="N5544" s="216">
        <f t="shared" si="438"/>
        <v>0</v>
      </c>
      <c r="O5544" s="216">
        <f t="shared" si="439"/>
        <v>214.76250000000002</v>
      </c>
      <c r="P5544" s="216">
        <f t="shared" si="440"/>
        <v>0</v>
      </c>
      <c r="Q5544" s="335">
        <f t="shared" si="441"/>
        <v>0</v>
      </c>
      <c r="R5544" s="234"/>
    </row>
    <row r="5545" spans="2:18" x14ac:dyDescent="0.25">
      <c r="B5545" s="232">
        <f t="shared" si="437"/>
        <v>5540</v>
      </c>
      <c r="C5545" s="406">
        <v>45600</v>
      </c>
      <c r="D5545" s="278" t="s">
        <v>426</v>
      </c>
      <c r="E5545" s="196" t="str">
        <f t="shared" si="433"/>
        <v>تانکر آب</v>
      </c>
      <c r="F5545" s="196" t="str">
        <f t="shared" si="434"/>
        <v>جواد رضاپور</v>
      </c>
      <c r="G5545" s="196" t="str">
        <f t="shared" si="435"/>
        <v>تانکر آب</v>
      </c>
      <c r="H5545" s="196">
        <f t="shared" si="436"/>
        <v>10</v>
      </c>
      <c r="I5545" s="196" t="s">
        <v>66</v>
      </c>
      <c r="J5545" s="196">
        <v>5</v>
      </c>
      <c r="K5545" s="448"/>
      <c r="L5545" s="196"/>
      <c r="M5545" s="196"/>
      <c r="N5545" s="216">
        <f t="shared" si="438"/>
        <v>0</v>
      </c>
      <c r="O5545" s="216">
        <f t="shared" si="439"/>
        <v>0</v>
      </c>
      <c r="P5545" s="216">
        <f t="shared" si="440"/>
        <v>50</v>
      </c>
      <c r="Q5545" s="335">
        <f t="shared" si="441"/>
        <v>0</v>
      </c>
      <c r="R5545" s="234"/>
    </row>
    <row r="5546" spans="2:18" x14ac:dyDescent="0.25">
      <c r="B5546" s="232">
        <f t="shared" si="437"/>
        <v>5541</v>
      </c>
      <c r="C5546" s="406">
        <v>45600</v>
      </c>
      <c r="D5546" s="195" t="s">
        <v>277</v>
      </c>
      <c r="E5546" s="196" t="str">
        <f t="shared" si="433"/>
        <v>کمپرسی جفت</v>
      </c>
      <c r="F5546" s="196" t="str">
        <f t="shared" si="434"/>
        <v>محمدپور</v>
      </c>
      <c r="G5546" s="196" t="str">
        <f t="shared" si="435"/>
        <v>جفت</v>
      </c>
      <c r="H5546" s="196">
        <f t="shared" si="436"/>
        <v>7</v>
      </c>
      <c r="I5546" s="196" t="s">
        <v>214</v>
      </c>
      <c r="J5546" s="196">
        <v>22</v>
      </c>
      <c r="K5546" s="448"/>
      <c r="L5546" s="196"/>
      <c r="M5546" s="196"/>
      <c r="N5546" s="216">
        <f t="shared" si="438"/>
        <v>154</v>
      </c>
      <c r="O5546" s="216">
        <f t="shared" si="439"/>
        <v>0</v>
      </c>
      <c r="P5546" s="216">
        <f t="shared" si="440"/>
        <v>0</v>
      </c>
      <c r="Q5546" s="335">
        <f t="shared" si="441"/>
        <v>0</v>
      </c>
      <c r="R5546" s="234"/>
    </row>
    <row r="5547" spans="2:18" x14ac:dyDescent="0.25">
      <c r="B5547" s="232">
        <f t="shared" si="437"/>
        <v>5542</v>
      </c>
      <c r="C5547" s="406">
        <v>45600</v>
      </c>
      <c r="D5547" s="278" t="s">
        <v>261</v>
      </c>
      <c r="E5547" s="196" t="str">
        <f t="shared" si="433"/>
        <v>کمپرسی تک</v>
      </c>
      <c r="F5547" s="196" t="str">
        <f t="shared" si="434"/>
        <v>محمدپور</v>
      </c>
      <c r="G5547" s="196" t="str">
        <f t="shared" si="435"/>
        <v>تک</v>
      </c>
      <c r="H5547" s="196">
        <f t="shared" si="436"/>
        <v>5</v>
      </c>
      <c r="I5547" s="196"/>
      <c r="J5547" s="196"/>
      <c r="K5547" s="448"/>
      <c r="L5547" s="196"/>
      <c r="M5547" s="196"/>
      <c r="N5547" s="216">
        <f t="shared" si="438"/>
        <v>0</v>
      </c>
      <c r="O5547" s="216">
        <f t="shared" si="439"/>
        <v>0</v>
      </c>
      <c r="P5547" s="216">
        <f t="shared" si="440"/>
        <v>0</v>
      </c>
      <c r="Q5547" s="335">
        <f t="shared" si="441"/>
        <v>0</v>
      </c>
      <c r="R5547" s="234"/>
    </row>
    <row r="5548" spans="2:18" x14ac:dyDescent="0.25">
      <c r="B5548" s="232">
        <f t="shared" si="437"/>
        <v>5543</v>
      </c>
      <c r="C5548" s="406">
        <v>45600</v>
      </c>
      <c r="D5548" s="195" t="s">
        <v>254</v>
      </c>
      <c r="E5548" s="196" t="str">
        <f t="shared" si="433"/>
        <v>تانکر آب</v>
      </c>
      <c r="F5548" s="196" t="str">
        <f t="shared" si="434"/>
        <v>محمدپور</v>
      </c>
      <c r="G5548" s="196" t="str">
        <f t="shared" si="435"/>
        <v>تانکر آب</v>
      </c>
      <c r="H5548" s="196">
        <f t="shared" si="436"/>
        <v>10</v>
      </c>
      <c r="I5548" s="196" t="s">
        <v>66</v>
      </c>
      <c r="J5548" s="196">
        <v>1</v>
      </c>
      <c r="K5548" s="448"/>
      <c r="L5548" s="196"/>
      <c r="M5548" s="196"/>
      <c r="N5548" s="216">
        <f t="shared" si="438"/>
        <v>0</v>
      </c>
      <c r="O5548" s="216">
        <f t="shared" si="439"/>
        <v>0</v>
      </c>
      <c r="P5548" s="216">
        <f t="shared" si="440"/>
        <v>10</v>
      </c>
      <c r="Q5548" s="335">
        <f t="shared" si="441"/>
        <v>0</v>
      </c>
      <c r="R5548" s="234"/>
    </row>
    <row r="5549" spans="2:18" x14ac:dyDescent="0.25">
      <c r="B5549" s="232">
        <f t="shared" si="437"/>
        <v>5544</v>
      </c>
      <c r="C5549" s="406">
        <v>45600</v>
      </c>
      <c r="D5549" s="278" t="s">
        <v>352</v>
      </c>
      <c r="E5549" s="196" t="str">
        <f t="shared" si="433"/>
        <v>کمپرسی جفت</v>
      </c>
      <c r="F5549" s="196" t="str">
        <f t="shared" si="434"/>
        <v>محمدپور</v>
      </c>
      <c r="G5549" s="196" t="str">
        <f t="shared" si="435"/>
        <v>جفت</v>
      </c>
      <c r="H5549" s="196">
        <f t="shared" si="436"/>
        <v>7</v>
      </c>
      <c r="I5549" s="196"/>
      <c r="J5549" s="196"/>
      <c r="K5549" s="448"/>
      <c r="L5549" s="196"/>
      <c r="M5549" s="196"/>
      <c r="N5549" s="216">
        <f t="shared" si="438"/>
        <v>0</v>
      </c>
      <c r="O5549" s="216">
        <f t="shared" si="439"/>
        <v>0</v>
      </c>
      <c r="P5549" s="216">
        <f t="shared" si="440"/>
        <v>0</v>
      </c>
      <c r="Q5549" s="335">
        <f t="shared" si="441"/>
        <v>0</v>
      </c>
      <c r="R5549" s="234"/>
    </row>
    <row r="5550" spans="2:18" x14ac:dyDescent="0.25">
      <c r="B5550" s="232">
        <f t="shared" si="437"/>
        <v>5545</v>
      </c>
      <c r="C5550" s="406">
        <v>45600</v>
      </c>
      <c r="D5550" s="195" t="s">
        <v>175</v>
      </c>
      <c r="E5550" s="196" t="str">
        <f t="shared" si="433"/>
        <v>کمپرسی جفت</v>
      </c>
      <c r="F5550" s="196" t="str">
        <f t="shared" si="434"/>
        <v>محمدپور</v>
      </c>
      <c r="G5550" s="196" t="str">
        <f t="shared" si="435"/>
        <v>جفت</v>
      </c>
      <c r="H5550" s="196">
        <f t="shared" si="436"/>
        <v>7</v>
      </c>
      <c r="I5550" s="196"/>
      <c r="J5550" s="196"/>
      <c r="K5550" s="448"/>
      <c r="L5550" s="196"/>
      <c r="M5550" s="196"/>
      <c r="N5550" s="216">
        <f t="shared" si="438"/>
        <v>0</v>
      </c>
      <c r="O5550" s="216">
        <f t="shared" si="439"/>
        <v>0</v>
      </c>
      <c r="P5550" s="216">
        <f t="shared" si="440"/>
        <v>0</v>
      </c>
      <c r="Q5550" s="335">
        <f t="shared" si="441"/>
        <v>0</v>
      </c>
      <c r="R5550" s="234"/>
    </row>
    <row r="5551" spans="2:18" x14ac:dyDescent="0.25">
      <c r="B5551" s="232">
        <f t="shared" si="437"/>
        <v>5546</v>
      </c>
      <c r="C5551" s="406">
        <v>45600</v>
      </c>
      <c r="D5551" s="278" t="s">
        <v>171</v>
      </c>
      <c r="E5551" s="196" t="str">
        <f t="shared" si="433"/>
        <v>تانکر آب</v>
      </c>
      <c r="F5551" s="196" t="str">
        <f t="shared" si="434"/>
        <v>محمدپور</v>
      </c>
      <c r="G5551" s="196" t="str">
        <f t="shared" si="435"/>
        <v>تانکر آب</v>
      </c>
      <c r="H5551" s="196">
        <f t="shared" si="436"/>
        <v>11.2</v>
      </c>
      <c r="I5551" s="196"/>
      <c r="J5551" s="196">
        <v>0</v>
      </c>
      <c r="K5551" s="448"/>
      <c r="L5551" s="196"/>
      <c r="M5551" s="196"/>
      <c r="N5551" s="216">
        <f t="shared" si="438"/>
        <v>0</v>
      </c>
      <c r="O5551" s="216">
        <f t="shared" si="439"/>
        <v>0</v>
      </c>
      <c r="P5551" s="216">
        <f t="shared" si="440"/>
        <v>0</v>
      </c>
      <c r="Q5551" s="335">
        <f t="shared" si="441"/>
        <v>0</v>
      </c>
      <c r="R5551" s="234"/>
    </row>
    <row r="5552" spans="2:18" x14ac:dyDescent="0.25">
      <c r="B5552" s="232">
        <f t="shared" si="437"/>
        <v>5547</v>
      </c>
      <c r="C5552" s="406">
        <v>45600</v>
      </c>
      <c r="D5552" s="278" t="s">
        <v>148</v>
      </c>
      <c r="E5552" s="196" t="str">
        <f t="shared" si="433"/>
        <v>کامیون کمپرسی</v>
      </c>
      <c r="F5552" s="196" t="str">
        <f t="shared" si="434"/>
        <v>میرزایی</v>
      </c>
      <c r="G5552" s="196" t="str">
        <f t="shared" si="435"/>
        <v>تک</v>
      </c>
      <c r="H5552" s="196">
        <f t="shared" si="436"/>
        <v>4.1500000000000004</v>
      </c>
      <c r="I5552" s="196" t="s">
        <v>215</v>
      </c>
      <c r="J5552" s="196">
        <v>22</v>
      </c>
      <c r="K5552" s="448"/>
      <c r="L5552" s="196"/>
      <c r="M5552" s="196"/>
      <c r="N5552" s="216">
        <f t="shared" si="438"/>
        <v>0</v>
      </c>
      <c r="O5552" s="216">
        <f t="shared" si="439"/>
        <v>104.995</v>
      </c>
      <c r="P5552" s="216">
        <f t="shared" si="440"/>
        <v>0</v>
      </c>
      <c r="Q5552" s="335">
        <f t="shared" si="441"/>
        <v>0</v>
      </c>
      <c r="R5552" s="234" t="s">
        <v>574</v>
      </c>
    </row>
    <row r="5553" spans="2:18" x14ac:dyDescent="0.25">
      <c r="B5553" s="232">
        <f t="shared" si="437"/>
        <v>5548</v>
      </c>
      <c r="C5553" s="406">
        <v>45600</v>
      </c>
      <c r="D5553" s="195" t="s">
        <v>150</v>
      </c>
      <c r="E5553" s="196" t="str">
        <f t="shared" si="433"/>
        <v>کامیون کمپرسی</v>
      </c>
      <c r="F5553" s="196" t="str">
        <f t="shared" si="434"/>
        <v>میرزایی</v>
      </c>
      <c r="G5553" s="196" t="str">
        <f t="shared" si="435"/>
        <v>تک</v>
      </c>
      <c r="H5553" s="196">
        <f t="shared" si="436"/>
        <v>4.1500000000000004</v>
      </c>
      <c r="I5553" s="196" t="s">
        <v>215</v>
      </c>
      <c r="J5553" s="196">
        <v>22</v>
      </c>
      <c r="K5553" s="448"/>
      <c r="L5553" s="196"/>
      <c r="M5553" s="196"/>
      <c r="N5553" s="216">
        <f t="shared" si="438"/>
        <v>0</v>
      </c>
      <c r="O5553" s="216">
        <f t="shared" si="439"/>
        <v>104.995</v>
      </c>
      <c r="P5553" s="216">
        <f t="shared" si="440"/>
        <v>0</v>
      </c>
      <c r="Q5553" s="335">
        <f t="shared" si="441"/>
        <v>0</v>
      </c>
      <c r="R5553" s="234" t="s">
        <v>574</v>
      </c>
    </row>
    <row r="5554" spans="2:18" x14ac:dyDescent="0.25">
      <c r="B5554" s="232">
        <f t="shared" si="437"/>
        <v>5549</v>
      </c>
      <c r="C5554" s="406">
        <v>45600</v>
      </c>
      <c r="D5554" s="195" t="s">
        <v>177</v>
      </c>
      <c r="E5554" s="196" t="str">
        <f t="shared" si="433"/>
        <v>تانکر آب</v>
      </c>
      <c r="F5554" s="196" t="str">
        <f t="shared" si="434"/>
        <v>گلپایگانی</v>
      </c>
      <c r="G5554" s="196" t="str">
        <f t="shared" si="435"/>
        <v>تانکر آب</v>
      </c>
      <c r="H5554" s="196">
        <f t="shared" si="436"/>
        <v>11.6</v>
      </c>
      <c r="I5554" s="196" t="s">
        <v>66</v>
      </c>
      <c r="J5554" s="196">
        <v>6</v>
      </c>
      <c r="K5554" s="448"/>
      <c r="L5554" s="196"/>
      <c r="M5554" s="196"/>
      <c r="N5554" s="216">
        <f t="shared" si="438"/>
        <v>0</v>
      </c>
      <c r="O5554" s="216">
        <f t="shared" si="439"/>
        <v>0</v>
      </c>
      <c r="P5554" s="216">
        <f t="shared" si="440"/>
        <v>69.599999999999994</v>
      </c>
      <c r="Q5554" s="335">
        <f t="shared" si="441"/>
        <v>0</v>
      </c>
      <c r="R5554" s="234"/>
    </row>
    <row r="5555" spans="2:18" x14ac:dyDescent="0.25">
      <c r="B5555" s="232">
        <f t="shared" si="437"/>
        <v>5550</v>
      </c>
      <c r="C5555" s="406">
        <v>45600</v>
      </c>
      <c r="D5555" s="278" t="s">
        <v>139</v>
      </c>
      <c r="E5555" s="196" t="str">
        <f t="shared" si="433"/>
        <v>کامیون کمپرسی</v>
      </c>
      <c r="F5555" s="196" t="str">
        <f t="shared" si="434"/>
        <v>انصاری</v>
      </c>
      <c r="G5555" s="196" t="str">
        <f t="shared" si="435"/>
        <v>جفت</v>
      </c>
      <c r="H5555" s="196">
        <f t="shared" si="436"/>
        <v>7</v>
      </c>
      <c r="I5555" s="196" t="s">
        <v>214</v>
      </c>
      <c r="J5555" s="196">
        <v>37</v>
      </c>
      <c r="K5555" s="448"/>
      <c r="L5555" s="196"/>
      <c r="M5555" s="196"/>
      <c r="N5555" s="216">
        <f t="shared" si="438"/>
        <v>259</v>
      </c>
      <c r="O5555" s="216">
        <f t="shared" si="439"/>
        <v>0</v>
      </c>
      <c r="P5555" s="216">
        <f t="shared" si="440"/>
        <v>0</v>
      </c>
      <c r="Q5555" s="335">
        <f t="shared" si="441"/>
        <v>0</v>
      </c>
      <c r="R5555" s="234"/>
    </row>
    <row r="5556" spans="2:18" x14ac:dyDescent="0.25">
      <c r="B5556" s="232">
        <f t="shared" si="437"/>
        <v>5551</v>
      </c>
      <c r="C5556" s="406">
        <v>45600</v>
      </c>
      <c r="D5556" s="195" t="s">
        <v>140</v>
      </c>
      <c r="E5556" s="196" t="str">
        <f t="shared" si="433"/>
        <v>کامیون کمپرسی</v>
      </c>
      <c r="F5556" s="196" t="str">
        <f t="shared" si="434"/>
        <v>انصاری</v>
      </c>
      <c r="G5556" s="196" t="str">
        <f t="shared" si="435"/>
        <v>جفت</v>
      </c>
      <c r="H5556" s="196">
        <f t="shared" si="436"/>
        <v>7</v>
      </c>
      <c r="I5556" s="196" t="s">
        <v>214</v>
      </c>
      <c r="J5556" s="196">
        <v>35</v>
      </c>
      <c r="K5556" s="448"/>
      <c r="L5556" s="196"/>
      <c r="M5556" s="196"/>
      <c r="N5556" s="216">
        <f t="shared" si="438"/>
        <v>245</v>
      </c>
      <c r="O5556" s="216">
        <f t="shared" si="439"/>
        <v>0</v>
      </c>
      <c r="P5556" s="216">
        <f t="shared" si="440"/>
        <v>0</v>
      </c>
      <c r="Q5556" s="335">
        <f t="shared" si="441"/>
        <v>0</v>
      </c>
      <c r="R5556" s="234"/>
    </row>
    <row r="5557" spans="2:18" x14ac:dyDescent="0.25">
      <c r="B5557" s="232">
        <f t="shared" si="437"/>
        <v>5552</v>
      </c>
      <c r="C5557" s="406">
        <v>45600</v>
      </c>
      <c r="D5557" s="278" t="s">
        <v>141</v>
      </c>
      <c r="E5557" s="196" t="str">
        <f t="shared" si="433"/>
        <v>کامیون کمپرسی</v>
      </c>
      <c r="F5557" s="196" t="str">
        <f t="shared" si="434"/>
        <v>انصاری</v>
      </c>
      <c r="G5557" s="196" t="str">
        <f t="shared" si="435"/>
        <v>جفت</v>
      </c>
      <c r="H5557" s="196">
        <f t="shared" si="436"/>
        <v>7</v>
      </c>
      <c r="I5557" s="196"/>
      <c r="J5557" s="196">
        <v>0</v>
      </c>
      <c r="K5557" s="448"/>
      <c r="L5557" s="196"/>
      <c r="M5557" s="196"/>
      <c r="N5557" s="216">
        <f t="shared" si="438"/>
        <v>0</v>
      </c>
      <c r="O5557" s="216">
        <f t="shared" si="439"/>
        <v>0</v>
      </c>
      <c r="P5557" s="216">
        <f t="shared" si="440"/>
        <v>0</v>
      </c>
      <c r="Q5557" s="335">
        <f t="shared" si="441"/>
        <v>0</v>
      </c>
      <c r="R5557" s="234"/>
    </row>
    <row r="5558" spans="2:18" x14ac:dyDescent="0.25">
      <c r="B5558" s="232">
        <f t="shared" si="437"/>
        <v>5553</v>
      </c>
      <c r="C5558" s="406">
        <v>45600</v>
      </c>
      <c r="D5558" s="195" t="s">
        <v>252</v>
      </c>
      <c r="E5558" s="196" t="str">
        <f t="shared" si="433"/>
        <v>کامیون کمپرسی</v>
      </c>
      <c r="F5558" s="196" t="str">
        <f t="shared" si="434"/>
        <v>انصاری</v>
      </c>
      <c r="G5558" s="196" t="str">
        <f t="shared" si="435"/>
        <v>جفت</v>
      </c>
      <c r="H5558" s="196">
        <f t="shared" si="436"/>
        <v>7</v>
      </c>
      <c r="I5558" s="196" t="s">
        <v>214</v>
      </c>
      <c r="J5558" s="196">
        <v>40</v>
      </c>
      <c r="K5558" s="448"/>
      <c r="L5558" s="196"/>
      <c r="M5558" s="196"/>
      <c r="N5558" s="216">
        <f t="shared" si="438"/>
        <v>280</v>
      </c>
      <c r="O5558" s="216">
        <f t="shared" si="439"/>
        <v>0</v>
      </c>
      <c r="P5558" s="216">
        <f t="shared" si="440"/>
        <v>0</v>
      </c>
      <c r="Q5558" s="335">
        <f t="shared" si="441"/>
        <v>0</v>
      </c>
      <c r="R5558" s="234"/>
    </row>
    <row r="5559" spans="2:18" x14ac:dyDescent="0.25">
      <c r="B5559" s="232">
        <f t="shared" si="437"/>
        <v>5554</v>
      </c>
      <c r="C5559" s="406">
        <v>45600</v>
      </c>
      <c r="D5559" s="278" t="s">
        <v>259</v>
      </c>
      <c r="E5559" s="196" t="str">
        <f t="shared" si="433"/>
        <v>کامیون کمپرسی</v>
      </c>
      <c r="F5559" s="196" t="str">
        <f t="shared" si="434"/>
        <v>انصاری</v>
      </c>
      <c r="G5559" s="196" t="str">
        <f t="shared" si="435"/>
        <v>جفت</v>
      </c>
      <c r="H5559" s="196">
        <f t="shared" si="436"/>
        <v>7</v>
      </c>
      <c r="I5559" s="196" t="s">
        <v>214</v>
      </c>
      <c r="J5559" s="196">
        <v>40</v>
      </c>
      <c r="K5559" s="448"/>
      <c r="L5559" s="196"/>
      <c r="M5559" s="196"/>
      <c r="N5559" s="216">
        <f t="shared" si="438"/>
        <v>280</v>
      </c>
      <c r="O5559" s="216">
        <f t="shared" si="439"/>
        <v>0</v>
      </c>
      <c r="P5559" s="216">
        <f t="shared" si="440"/>
        <v>0</v>
      </c>
      <c r="Q5559" s="335">
        <f t="shared" si="441"/>
        <v>0</v>
      </c>
      <c r="R5559" s="234"/>
    </row>
    <row r="5560" spans="2:18" x14ac:dyDescent="0.25">
      <c r="B5560" s="232">
        <f t="shared" si="437"/>
        <v>5555</v>
      </c>
      <c r="C5560" s="406">
        <v>45600</v>
      </c>
      <c r="D5560" s="195" t="s">
        <v>260</v>
      </c>
      <c r="E5560" s="196" t="str">
        <f t="shared" si="433"/>
        <v>کامیون کمپرسی</v>
      </c>
      <c r="F5560" s="196" t="str">
        <f t="shared" si="434"/>
        <v>انصاری</v>
      </c>
      <c r="G5560" s="196" t="str">
        <f t="shared" si="435"/>
        <v>جفت</v>
      </c>
      <c r="H5560" s="196">
        <f t="shared" si="436"/>
        <v>7</v>
      </c>
      <c r="I5560" s="196" t="s">
        <v>214</v>
      </c>
      <c r="J5560" s="196">
        <v>40</v>
      </c>
      <c r="K5560" s="448"/>
      <c r="L5560" s="196"/>
      <c r="M5560" s="196"/>
      <c r="N5560" s="216">
        <f t="shared" si="438"/>
        <v>280</v>
      </c>
      <c r="O5560" s="216">
        <f t="shared" si="439"/>
        <v>0</v>
      </c>
      <c r="P5560" s="216">
        <f t="shared" si="440"/>
        <v>0</v>
      </c>
      <c r="Q5560" s="335">
        <f t="shared" si="441"/>
        <v>0</v>
      </c>
      <c r="R5560" s="234"/>
    </row>
    <row r="5561" spans="2:18" x14ac:dyDescent="0.25">
      <c r="B5561" s="232">
        <f t="shared" si="437"/>
        <v>5556</v>
      </c>
      <c r="C5561" s="406">
        <v>45600</v>
      </c>
      <c r="D5561" s="278" t="s">
        <v>507</v>
      </c>
      <c r="E5561" s="196" t="str">
        <f t="shared" si="433"/>
        <v>کامیون کمپرسی</v>
      </c>
      <c r="F5561" s="196" t="str">
        <f t="shared" si="434"/>
        <v>شهرکی</v>
      </c>
      <c r="G5561" s="196" t="str">
        <f t="shared" si="435"/>
        <v>تک</v>
      </c>
      <c r="H5561" s="196">
        <f t="shared" si="436"/>
        <v>4.1500000000000004</v>
      </c>
      <c r="I5561" s="196" t="s">
        <v>215</v>
      </c>
      <c r="J5561" s="196">
        <v>43</v>
      </c>
      <c r="K5561" s="448"/>
      <c r="L5561" s="196"/>
      <c r="M5561" s="196"/>
      <c r="N5561" s="216">
        <f t="shared" si="438"/>
        <v>0</v>
      </c>
      <c r="O5561" s="216">
        <f t="shared" si="439"/>
        <v>205.2175</v>
      </c>
      <c r="P5561" s="216">
        <f t="shared" si="440"/>
        <v>0</v>
      </c>
      <c r="Q5561" s="335">
        <f t="shared" si="441"/>
        <v>0</v>
      </c>
      <c r="R5561" s="234"/>
    </row>
    <row r="5562" spans="2:18" x14ac:dyDescent="0.25">
      <c r="B5562" s="232">
        <f t="shared" si="437"/>
        <v>5557</v>
      </c>
      <c r="C5562" s="406">
        <v>45600</v>
      </c>
      <c r="D5562" s="195" t="s">
        <v>379</v>
      </c>
      <c r="E5562" s="196" t="str">
        <f t="shared" si="433"/>
        <v>کمپرسی تک</v>
      </c>
      <c r="F5562" s="196" t="str">
        <f t="shared" si="434"/>
        <v>جواد رضاپور</v>
      </c>
      <c r="G5562" s="196" t="str">
        <f t="shared" si="435"/>
        <v>تک</v>
      </c>
      <c r="H5562" s="196">
        <f t="shared" si="436"/>
        <v>4.1500000000000004</v>
      </c>
      <c r="I5562" s="196" t="s">
        <v>214</v>
      </c>
      <c r="J5562" s="196">
        <v>35</v>
      </c>
      <c r="K5562" s="448"/>
      <c r="L5562" s="196"/>
      <c r="M5562" s="196"/>
      <c r="N5562" s="216">
        <f t="shared" si="438"/>
        <v>145.25</v>
      </c>
      <c r="O5562" s="216">
        <f t="shared" si="439"/>
        <v>0</v>
      </c>
      <c r="P5562" s="216">
        <f t="shared" si="440"/>
        <v>0</v>
      </c>
      <c r="Q5562" s="335">
        <f t="shared" si="441"/>
        <v>0</v>
      </c>
      <c r="R5562" s="234"/>
    </row>
    <row r="5563" spans="2:18" x14ac:dyDescent="0.25">
      <c r="B5563" s="232">
        <f t="shared" si="437"/>
        <v>5558</v>
      </c>
      <c r="C5563" s="406">
        <v>45600</v>
      </c>
      <c r="D5563" s="278" t="s">
        <v>380</v>
      </c>
      <c r="E5563" s="196" t="str">
        <f t="shared" si="433"/>
        <v>کمپرسی تک</v>
      </c>
      <c r="F5563" s="196" t="str">
        <f t="shared" si="434"/>
        <v>جواد رضاپور</v>
      </c>
      <c r="G5563" s="196" t="str">
        <f t="shared" si="435"/>
        <v>تک</v>
      </c>
      <c r="H5563" s="196">
        <f t="shared" si="436"/>
        <v>4.1500000000000004</v>
      </c>
      <c r="I5563" s="196" t="s">
        <v>214</v>
      </c>
      <c r="J5563" s="196">
        <v>35</v>
      </c>
      <c r="K5563" s="448"/>
      <c r="L5563" s="196"/>
      <c r="M5563" s="196"/>
      <c r="N5563" s="216">
        <f t="shared" si="438"/>
        <v>145.25</v>
      </c>
      <c r="O5563" s="216">
        <f t="shared" si="439"/>
        <v>0</v>
      </c>
      <c r="P5563" s="216">
        <f t="shared" si="440"/>
        <v>0</v>
      </c>
      <c r="Q5563" s="335">
        <f t="shared" si="441"/>
        <v>0</v>
      </c>
      <c r="R5563" s="234"/>
    </row>
    <row r="5564" spans="2:18" x14ac:dyDescent="0.25">
      <c r="B5564" s="232">
        <f t="shared" si="437"/>
        <v>5559</v>
      </c>
      <c r="C5564" s="406">
        <v>45600</v>
      </c>
      <c r="D5564" s="195" t="s">
        <v>489</v>
      </c>
      <c r="E5564" s="196" t="str">
        <f t="shared" si="433"/>
        <v>کمپرسی تک</v>
      </c>
      <c r="F5564" s="196" t="str">
        <f t="shared" si="434"/>
        <v>جواد رضاپور</v>
      </c>
      <c r="G5564" s="196" t="str">
        <f t="shared" si="435"/>
        <v>تک</v>
      </c>
      <c r="H5564" s="196">
        <f t="shared" si="436"/>
        <v>4.1500000000000004</v>
      </c>
      <c r="I5564" s="196" t="s">
        <v>214</v>
      </c>
      <c r="J5564" s="196">
        <v>32</v>
      </c>
      <c r="K5564" s="448"/>
      <c r="L5564" s="196"/>
      <c r="M5564" s="196"/>
      <c r="N5564" s="216">
        <f t="shared" si="438"/>
        <v>132.80000000000001</v>
      </c>
      <c r="O5564" s="216">
        <f t="shared" si="439"/>
        <v>0</v>
      </c>
      <c r="P5564" s="216">
        <f t="shared" si="440"/>
        <v>0</v>
      </c>
      <c r="Q5564" s="335">
        <f t="shared" si="441"/>
        <v>0</v>
      </c>
      <c r="R5564" s="234"/>
    </row>
    <row r="5565" spans="2:18" x14ac:dyDescent="0.25">
      <c r="B5565" s="232">
        <f t="shared" si="437"/>
        <v>5560</v>
      </c>
      <c r="C5565" s="406">
        <v>45600</v>
      </c>
      <c r="D5565" s="278" t="s">
        <v>96</v>
      </c>
      <c r="E5565" s="196" t="str">
        <f t="shared" si="433"/>
        <v>تانکر آب</v>
      </c>
      <c r="F5565" s="196" t="str">
        <f t="shared" si="434"/>
        <v>شرکتی</v>
      </c>
      <c r="G5565" s="196" t="str">
        <f t="shared" si="435"/>
        <v>تانکر آب</v>
      </c>
      <c r="H5565" s="196">
        <f t="shared" si="436"/>
        <v>11.8</v>
      </c>
      <c r="I5565" s="196"/>
      <c r="J5565" s="196">
        <v>0</v>
      </c>
      <c r="K5565" s="448"/>
      <c r="L5565" s="196"/>
      <c r="M5565" s="196"/>
      <c r="N5565" s="216">
        <f t="shared" si="438"/>
        <v>0</v>
      </c>
      <c r="O5565" s="216">
        <f t="shared" si="439"/>
        <v>0</v>
      </c>
      <c r="P5565" s="216">
        <f t="shared" si="440"/>
        <v>0</v>
      </c>
      <c r="Q5565" s="335">
        <f t="shared" si="441"/>
        <v>0</v>
      </c>
      <c r="R5565" s="234"/>
    </row>
    <row r="5566" spans="2:18" x14ac:dyDescent="0.25">
      <c r="B5566" s="232">
        <f t="shared" si="437"/>
        <v>5561</v>
      </c>
      <c r="C5566" s="406">
        <v>45600</v>
      </c>
      <c r="D5566" s="195" t="s">
        <v>128</v>
      </c>
      <c r="E5566" s="196" t="str">
        <f t="shared" si="433"/>
        <v>تانکر آب</v>
      </c>
      <c r="F5566" s="196" t="str">
        <f t="shared" si="434"/>
        <v>شرکتی</v>
      </c>
      <c r="G5566" s="196" t="str">
        <f t="shared" si="435"/>
        <v>تانکر آب</v>
      </c>
      <c r="H5566" s="196">
        <f t="shared" si="436"/>
        <v>11.8</v>
      </c>
      <c r="I5566" s="196" t="s">
        <v>66</v>
      </c>
      <c r="J5566" s="196">
        <v>4</v>
      </c>
      <c r="K5566" s="448"/>
      <c r="L5566" s="196"/>
      <c r="M5566" s="196"/>
      <c r="N5566" s="216">
        <f t="shared" si="438"/>
        <v>0</v>
      </c>
      <c r="O5566" s="216">
        <f t="shared" si="439"/>
        <v>0</v>
      </c>
      <c r="P5566" s="216">
        <f t="shared" si="440"/>
        <v>47.2</v>
      </c>
      <c r="Q5566" s="335">
        <f t="shared" si="441"/>
        <v>0</v>
      </c>
      <c r="R5566" s="234"/>
    </row>
    <row r="5567" spans="2:18" x14ac:dyDescent="0.25">
      <c r="B5567" s="232">
        <f t="shared" si="437"/>
        <v>5562</v>
      </c>
      <c r="C5567" s="406">
        <v>45600</v>
      </c>
      <c r="D5567" s="278" t="s">
        <v>467</v>
      </c>
      <c r="E5567" s="196" t="str">
        <f t="shared" si="433"/>
        <v>تانکر آب</v>
      </c>
      <c r="F5567" s="196" t="str">
        <f t="shared" si="434"/>
        <v>میرزایی</v>
      </c>
      <c r="G5567" s="196" t="str">
        <f t="shared" si="435"/>
        <v>تانکر آب</v>
      </c>
      <c r="H5567" s="196">
        <f t="shared" si="436"/>
        <v>13</v>
      </c>
      <c r="I5567" s="196" t="s">
        <v>66</v>
      </c>
      <c r="J5567" s="196">
        <v>4</v>
      </c>
      <c r="K5567" s="448"/>
      <c r="L5567" s="196"/>
      <c r="M5567" s="196"/>
      <c r="N5567" s="216">
        <f t="shared" si="438"/>
        <v>0</v>
      </c>
      <c r="O5567" s="216">
        <f t="shared" si="439"/>
        <v>0</v>
      </c>
      <c r="P5567" s="216">
        <f t="shared" si="440"/>
        <v>52</v>
      </c>
      <c r="Q5567" s="335">
        <f t="shared" si="441"/>
        <v>0</v>
      </c>
      <c r="R5567" s="234"/>
    </row>
    <row r="5568" spans="2:18" ht="58.5" x14ac:dyDescent="0.25">
      <c r="B5568" s="533">
        <f>ROW()-5</f>
        <v>5563</v>
      </c>
      <c r="C5568" s="406">
        <v>45612</v>
      </c>
      <c r="D5568" s="195" t="s">
        <v>474</v>
      </c>
      <c r="E5568" s="507" t="str">
        <f t="shared" si="433"/>
        <v>کامیون کمپرسی</v>
      </c>
      <c r="F5568" s="507" t="str">
        <f t="shared" si="434"/>
        <v>رمضانی مقدم</v>
      </c>
      <c r="G5568" s="507" t="str">
        <f t="shared" si="435"/>
        <v>تک</v>
      </c>
      <c r="H5568" s="507">
        <f t="shared" si="436"/>
        <v>4.2</v>
      </c>
      <c r="I5568" s="507" t="s">
        <v>215</v>
      </c>
      <c r="J5568" s="507">
        <v>25</v>
      </c>
      <c r="K5568" s="509"/>
      <c r="L5568" s="507" t="s">
        <v>470</v>
      </c>
      <c r="M5568" s="507"/>
      <c r="N5568" s="511">
        <f>IF(I5568=$N$5,J5568*H5568,0)</f>
        <v>0</v>
      </c>
      <c r="O5568" s="511">
        <f>IF(I5568=$O$5,J5568*H5568,0)*1.15</f>
        <v>120.74999999999999</v>
      </c>
      <c r="P5568" s="511">
        <f>IF(I5568=$P$5,J5568*H5568,0)</f>
        <v>0</v>
      </c>
      <c r="Q5568" s="335">
        <f>IF(I5568=$Q$5,J5568*H5568,0)</f>
        <v>0</v>
      </c>
      <c r="R5568" s="574" t="s">
        <v>612</v>
      </c>
    </row>
    <row r="5569" spans="2:18" x14ac:dyDescent="0.25">
      <c r="B5569" s="533">
        <f t="shared" ref="B5569:B5599" si="442">ROW()-5</f>
        <v>5564</v>
      </c>
      <c r="C5569" s="406">
        <v>45612</v>
      </c>
      <c r="D5569" s="278" t="s">
        <v>475</v>
      </c>
      <c r="E5569" s="507" t="str">
        <f t="shared" si="433"/>
        <v>کامیون کمپرسی</v>
      </c>
      <c r="F5569" s="507" t="str">
        <f t="shared" si="434"/>
        <v>رمضانی مقدم</v>
      </c>
      <c r="G5569" s="507" t="str">
        <f t="shared" si="435"/>
        <v>تک</v>
      </c>
      <c r="H5569" s="507">
        <f t="shared" si="436"/>
        <v>4.2</v>
      </c>
      <c r="I5569" s="507" t="s">
        <v>215</v>
      </c>
      <c r="J5569" s="507">
        <v>25</v>
      </c>
      <c r="K5569" s="509"/>
      <c r="L5569" s="507" t="s">
        <v>470</v>
      </c>
      <c r="M5569" s="507"/>
      <c r="N5569" s="511">
        <f t="shared" ref="N5569:N5599" si="443">IF(I5569=$N$5,J5569*H5569,0)</f>
        <v>0</v>
      </c>
      <c r="O5569" s="511">
        <f t="shared" ref="O5569:O5599" si="444">IF(I5569=$O$5,J5569*H5569,0)*1.15</f>
        <v>120.74999999999999</v>
      </c>
      <c r="P5569" s="511">
        <f t="shared" ref="P5569:P5599" si="445">IF(I5569=$P$5,J5569*H5569,0)</f>
        <v>0</v>
      </c>
      <c r="Q5569" s="335">
        <f t="shared" ref="Q5569:Q5599" si="446">IF(I5569=$Q$5,J5569*H5569,0)</f>
        <v>0</v>
      </c>
      <c r="R5569" s="534"/>
    </row>
    <row r="5570" spans="2:18" x14ac:dyDescent="0.25">
      <c r="B5570" s="533">
        <f t="shared" si="442"/>
        <v>5565</v>
      </c>
      <c r="C5570" s="406">
        <v>45612</v>
      </c>
      <c r="D5570" s="195" t="s">
        <v>476</v>
      </c>
      <c r="E5570" s="507" t="str">
        <f t="shared" si="433"/>
        <v>کامیون کمپرسی</v>
      </c>
      <c r="F5570" s="507" t="str">
        <f t="shared" si="434"/>
        <v>رمضانی مقدم</v>
      </c>
      <c r="G5570" s="507" t="str">
        <f t="shared" si="435"/>
        <v>تک</v>
      </c>
      <c r="H5570" s="507">
        <f t="shared" si="436"/>
        <v>4.2</v>
      </c>
      <c r="I5570" s="507" t="s">
        <v>215</v>
      </c>
      <c r="J5570" s="507">
        <v>20</v>
      </c>
      <c r="K5570" s="509"/>
      <c r="L5570" s="507" t="s">
        <v>470</v>
      </c>
      <c r="M5570" s="507"/>
      <c r="N5570" s="511">
        <f t="shared" si="443"/>
        <v>0</v>
      </c>
      <c r="O5570" s="511">
        <f t="shared" si="444"/>
        <v>96.6</v>
      </c>
      <c r="P5570" s="511">
        <f t="shared" si="445"/>
        <v>0</v>
      </c>
      <c r="Q5570" s="335">
        <f t="shared" si="446"/>
        <v>0</v>
      </c>
      <c r="R5570" s="534"/>
    </row>
    <row r="5571" spans="2:18" x14ac:dyDescent="0.25">
      <c r="B5571" s="533">
        <f t="shared" si="442"/>
        <v>5566</v>
      </c>
      <c r="C5571" s="406">
        <v>45612</v>
      </c>
      <c r="D5571" s="278" t="s">
        <v>477</v>
      </c>
      <c r="E5571" s="507" t="str">
        <f t="shared" si="433"/>
        <v>کامیون کمپرسی</v>
      </c>
      <c r="F5571" s="507" t="str">
        <f t="shared" si="434"/>
        <v>رمضانی مقدم</v>
      </c>
      <c r="G5571" s="507" t="str">
        <f t="shared" si="435"/>
        <v>تک</v>
      </c>
      <c r="H5571" s="507">
        <f t="shared" si="436"/>
        <v>4.2</v>
      </c>
      <c r="I5571" s="507"/>
      <c r="J5571" s="507">
        <v>0</v>
      </c>
      <c r="K5571" s="509"/>
      <c r="L5571" s="507"/>
      <c r="M5571" s="507"/>
      <c r="N5571" s="511">
        <f t="shared" si="443"/>
        <v>0</v>
      </c>
      <c r="O5571" s="511">
        <f t="shared" si="444"/>
        <v>0</v>
      </c>
      <c r="P5571" s="511">
        <f t="shared" si="445"/>
        <v>0</v>
      </c>
      <c r="Q5571" s="335">
        <f t="shared" si="446"/>
        <v>0</v>
      </c>
      <c r="R5571" s="534"/>
    </row>
    <row r="5572" spans="2:18" x14ac:dyDescent="0.25">
      <c r="B5572" s="533">
        <f t="shared" si="442"/>
        <v>5567</v>
      </c>
      <c r="C5572" s="406">
        <v>45612</v>
      </c>
      <c r="D5572" s="195" t="s">
        <v>116</v>
      </c>
      <c r="E5572" s="507" t="str">
        <f t="shared" si="433"/>
        <v>کامیون کمپرسی</v>
      </c>
      <c r="F5572" s="507" t="str">
        <f t="shared" si="434"/>
        <v>شرکتی</v>
      </c>
      <c r="G5572" s="507" t="str">
        <f t="shared" si="435"/>
        <v>جفت</v>
      </c>
      <c r="H5572" s="507">
        <f t="shared" si="436"/>
        <v>6.65</v>
      </c>
      <c r="I5572" s="507" t="s">
        <v>215</v>
      </c>
      <c r="J5572" s="507">
        <v>18</v>
      </c>
      <c r="K5572" s="509"/>
      <c r="L5572" s="507" t="s">
        <v>62</v>
      </c>
      <c r="M5572" s="507"/>
      <c r="N5572" s="511">
        <f t="shared" si="443"/>
        <v>0</v>
      </c>
      <c r="O5572" s="511">
        <f t="shared" si="444"/>
        <v>137.655</v>
      </c>
      <c r="P5572" s="511">
        <f t="shared" si="445"/>
        <v>0</v>
      </c>
      <c r="Q5572" s="335">
        <f t="shared" si="446"/>
        <v>0</v>
      </c>
      <c r="R5572" s="534"/>
    </row>
    <row r="5573" spans="2:18" x14ac:dyDescent="0.25">
      <c r="B5573" s="533">
        <f t="shared" si="442"/>
        <v>5568</v>
      </c>
      <c r="C5573" s="406">
        <v>45612</v>
      </c>
      <c r="D5573" s="195" t="s">
        <v>91</v>
      </c>
      <c r="E5573" s="507" t="str">
        <f t="shared" si="433"/>
        <v>کامیون کمپرسی</v>
      </c>
      <c r="F5573" s="507" t="str">
        <f t="shared" si="434"/>
        <v>شرکتی</v>
      </c>
      <c r="G5573" s="507" t="str">
        <f t="shared" si="435"/>
        <v>جفت</v>
      </c>
      <c r="H5573" s="507">
        <f t="shared" si="436"/>
        <v>6.65</v>
      </c>
      <c r="I5573" s="507" t="s">
        <v>214</v>
      </c>
      <c r="J5573" s="507">
        <v>18</v>
      </c>
      <c r="K5573" s="509"/>
      <c r="L5573" s="507" t="s">
        <v>1</v>
      </c>
      <c r="M5573" s="507"/>
      <c r="N5573" s="511">
        <f t="shared" si="443"/>
        <v>119.7</v>
      </c>
      <c r="O5573" s="511">
        <f t="shared" si="444"/>
        <v>0</v>
      </c>
      <c r="P5573" s="511">
        <f t="shared" si="445"/>
        <v>0</v>
      </c>
      <c r="Q5573" s="335">
        <f t="shared" si="446"/>
        <v>0</v>
      </c>
      <c r="R5573" s="534"/>
    </row>
    <row r="5574" spans="2:18" x14ac:dyDescent="0.25">
      <c r="B5574" s="533">
        <f t="shared" si="442"/>
        <v>5569</v>
      </c>
      <c r="C5574" s="406">
        <v>45612</v>
      </c>
      <c r="D5574" s="278" t="s">
        <v>94</v>
      </c>
      <c r="E5574" s="507" t="str">
        <f t="shared" si="433"/>
        <v>کامیون کمپرسی</v>
      </c>
      <c r="F5574" s="507" t="str">
        <f t="shared" si="434"/>
        <v>شرکتی</v>
      </c>
      <c r="G5574" s="507" t="str">
        <f t="shared" si="435"/>
        <v>جفت</v>
      </c>
      <c r="H5574" s="507">
        <f t="shared" si="436"/>
        <v>6.65</v>
      </c>
      <c r="I5574" s="507" t="s">
        <v>214</v>
      </c>
      <c r="J5574" s="507">
        <v>22</v>
      </c>
      <c r="K5574" s="509"/>
      <c r="L5574" s="507" t="s">
        <v>1</v>
      </c>
      <c r="M5574" s="507"/>
      <c r="N5574" s="511">
        <f t="shared" si="443"/>
        <v>146.30000000000001</v>
      </c>
      <c r="O5574" s="511">
        <f t="shared" si="444"/>
        <v>0</v>
      </c>
      <c r="P5574" s="511">
        <f t="shared" si="445"/>
        <v>0</v>
      </c>
      <c r="Q5574" s="335">
        <f t="shared" si="446"/>
        <v>0</v>
      </c>
      <c r="R5574" s="534"/>
    </row>
    <row r="5575" spans="2:18" x14ac:dyDescent="0.25">
      <c r="B5575" s="533">
        <f t="shared" si="442"/>
        <v>5570</v>
      </c>
      <c r="C5575" s="406">
        <v>45612</v>
      </c>
      <c r="D5575" s="278" t="s">
        <v>154</v>
      </c>
      <c r="E5575" s="507" t="str">
        <f t="shared" si="433"/>
        <v>کامیون کمپرسی</v>
      </c>
      <c r="F5575" s="507" t="str">
        <f t="shared" si="434"/>
        <v>صداقت</v>
      </c>
      <c r="G5575" s="507" t="str">
        <f t="shared" si="435"/>
        <v>تک</v>
      </c>
      <c r="H5575" s="507">
        <f t="shared" si="436"/>
        <v>4.1500000000000004</v>
      </c>
      <c r="I5575" s="507" t="s">
        <v>215</v>
      </c>
      <c r="J5575" s="507">
        <v>26</v>
      </c>
      <c r="K5575" s="509"/>
      <c r="L5575" s="507" t="s">
        <v>62</v>
      </c>
      <c r="M5575" s="507"/>
      <c r="N5575" s="511">
        <f t="shared" si="443"/>
        <v>0</v>
      </c>
      <c r="O5575" s="511">
        <f t="shared" si="444"/>
        <v>124.08499999999999</v>
      </c>
      <c r="P5575" s="511">
        <f t="shared" si="445"/>
        <v>0</v>
      </c>
      <c r="Q5575" s="335">
        <f t="shared" si="446"/>
        <v>0</v>
      </c>
      <c r="R5575" s="534"/>
    </row>
    <row r="5576" spans="2:18" x14ac:dyDescent="0.25">
      <c r="B5576" s="533">
        <f t="shared" si="442"/>
        <v>5571</v>
      </c>
      <c r="C5576" s="406">
        <v>45612</v>
      </c>
      <c r="D5576" s="278" t="s">
        <v>563</v>
      </c>
      <c r="E5576" s="507" t="str">
        <f t="shared" si="433"/>
        <v>کامیون کمپرسی</v>
      </c>
      <c r="F5576" s="507" t="str">
        <f t="shared" si="434"/>
        <v>صداقت</v>
      </c>
      <c r="G5576" s="507" t="str">
        <f t="shared" si="435"/>
        <v>تک</v>
      </c>
      <c r="H5576" s="507">
        <f t="shared" si="436"/>
        <v>4.1500000000000004</v>
      </c>
      <c r="I5576" s="507" t="s">
        <v>215</v>
      </c>
      <c r="J5576" s="507">
        <v>23</v>
      </c>
      <c r="K5576" s="509"/>
      <c r="L5576" s="507" t="s">
        <v>62</v>
      </c>
      <c r="M5576" s="507"/>
      <c r="N5576" s="511">
        <f t="shared" si="443"/>
        <v>0</v>
      </c>
      <c r="O5576" s="511">
        <f t="shared" si="444"/>
        <v>109.7675</v>
      </c>
      <c r="P5576" s="511">
        <f t="shared" si="445"/>
        <v>0</v>
      </c>
      <c r="Q5576" s="335">
        <f t="shared" si="446"/>
        <v>0</v>
      </c>
      <c r="R5576" s="534"/>
    </row>
    <row r="5577" spans="2:18" x14ac:dyDescent="0.25">
      <c r="B5577" s="533">
        <f t="shared" si="442"/>
        <v>5572</v>
      </c>
      <c r="C5577" s="406">
        <v>45612</v>
      </c>
      <c r="D5577" s="278" t="s">
        <v>426</v>
      </c>
      <c r="E5577" s="507" t="str">
        <f t="shared" si="433"/>
        <v>تانکر آب</v>
      </c>
      <c r="F5577" s="507" t="str">
        <f t="shared" si="434"/>
        <v>جواد رضاپور</v>
      </c>
      <c r="G5577" s="507" t="str">
        <f t="shared" si="435"/>
        <v>تانکر آب</v>
      </c>
      <c r="H5577" s="507">
        <f t="shared" si="436"/>
        <v>10</v>
      </c>
      <c r="I5577" s="507" t="s">
        <v>66</v>
      </c>
      <c r="J5577" s="507">
        <v>2</v>
      </c>
      <c r="K5577" s="509"/>
      <c r="L5577" s="507"/>
      <c r="M5577" s="507"/>
      <c r="N5577" s="511">
        <f t="shared" si="443"/>
        <v>0</v>
      </c>
      <c r="O5577" s="511">
        <f t="shared" si="444"/>
        <v>0</v>
      </c>
      <c r="P5577" s="511">
        <f t="shared" si="445"/>
        <v>20</v>
      </c>
      <c r="Q5577" s="335">
        <f t="shared" si="446"/>
        <v>0</v>
      </c>
      <c r="R5577" s="534"/>
    </row>
    <row r="5578" spans="2:18" x14ac:dyDescent="0.25">
      <c r="B5578" s="533">
        <f t="shared" si="442"/>
        <v>5573</v>
      </c>
      <c r="C5578" s="406">
        <v>45612</v>
      </c>
      <c r="D5578" s="195" t="s">
        <v>277</v>
      </c>
      <c r="E5578" s="507" t="str">
        <f t="shared" si="433"/>
        <v>کمپرسی جفت</v>
      </c>
      <c r="F5578" s="507" t="str">
        <f t="shared" si="434"/>
        <v>محمدپور</v>
      </c>
      <c r="G5578" s="507" t="str">
        <f t="shared" si="435"/>
        <v>جفت</v>
      </c>
      <c r="H5578" s="507">
        <f t="shared" si="436"/>
        <v>7</v>
      </c>
      <c r="I5578" s="507"/>
      <c r="J5578" s="507">
        <v>0</v>
      </c>
      <c r="K5578" s="509"/>
      <c r="L5578" s="507"/>
      <c r="M5578" s="507"/>
      <c r="N5578" s="511">
        <f t="shared" si="443"/>
        <v>0</v>
      </c>
      <c r="O5578" s="511">
        <f t="shared" si="444"/>
        <v>0</v>
      </c>
      <c r="P5578" s="511">
        <f t="shared" si="445"/>
        <v>0</v>
      </c>
      <c r="Q5578" s="335">
        <f t="shared" si="446"/>
        <v>0</v>
      </c>
      <c r="R5578" s="534"/>
    </row>
    <row r="5579" spans="2:18" x14ac:dyDescent="0.25">
      <c r="B5579" s="533">
        <f t="shared" si="442"/>
        <v>5574</v>
      </c>
      <c r="C5579" s="406">
        <v>45612</v>
      </c>
      <c r="D5579" s="278" t="s">
        <v>261</v>
      </c>
      <c r="E5579" s="507" t="str">
        <f t="shared" si="433"/>
        <v>کمپرسی تک</v>
      </c>
      <c r="F5579" s="507" t="str">
        <f t="shared" si="434"/>
        <v>محمدپور</v>
      </c>
      <c r="G5579" s="507" t="str">
        <f t="shared" si="435"/>
        <v>تک</v>
      </c>
      <c r="H5579" s="507">
        <f t="shared" si="436"/>
        <v>5</v>
      </c>
      <c r="I5579" s="507"/>
      <c r="J5579" s="507">
        <v>0</v>
      </c>
      <c r="K5579" s="509"/>
      <c r="L5579" s="507"/>
      <c r="M5579" s="507"/>
      <c r="N5579" s="511">
        <f t="shared" si="443"/>
        <v>0</v>
      </c>
      <c r="O5579" s="511">
        <f t="shared" si="444"/>
        <v>0</v>
      </c>
      <c r="P5579" s="511">
        <f t="shared" si="445"/>
        <v>0</v>
      </c>
      <c r="Q5579" s="335">
        <f t="shared" si="446"/>
        <v>0</v>
      </c>
      <c r="R5579" s="534"/>
    </row>
    <row r="5580" spans="2:18" x14ac:dyDescent="0.25">
      <c r="B5580" s="533">
        <f t="shared" si="442"/>
        <v>5575</v>
      </c>
      <c r="C5580" s="406">
        <v>45612</v>
      </c>
      <c r="D5580" s="195" t="s">
        <v>254</v>
      </c>
      <c r="E5580" s="507" t="str">
        <f t="shared" si="433"/>
        <v>تانکر آب</v>
      </c>
      <c r="F5580" s="507" t="str">
        <f t="shared" si="434"/>
        <v>محمدپور</v>
      </c>
      <c r="G5580" s="507" t="str">
        <f t="shared" si="435"/>
        <v>تانکر آب</v>
      </c>
      <c r="H5580" s="507">
        <f t="shared" si="436"/>
        <v>10</v>
      </c>
      <c r="I5580" s="507"/>
      <c r="J5580" s="507">
        <v>0</v>
      </c>
      <c r="K5580" s="509"/>
      <c r="L5580" s="507"/>
      <c r="M5580" s="507"/>
      <c r="N5580" s="511">
        <f t="shared" si="443"/>
        <v>0</v>
      </c>
      <c r="O5580" s="511">
        <f t="shared" si="444"/>
        <v>0</v>
      </c>
      <c r="P5580" s="511">
        <f t="shared" si="445"/>
        <v>0</v>
      </c>
      <c r="Q5580" s="335">
        <f t="shared" si="446"/>
        <v>0</v>
      </c>
      <c r="R5580" s="534"/>
    </row>
    <row r="5581" spans="2:18" x14ac:dyDescent="0.25">
      <c r="B5581" s="533">
        <f t="shared" si="442"/>
        <v>5576</v>
      </c>
      <c r="C5581" s="406">
        <v>45612</v>
      </c>
      <c r="D5581" s="278" t="s">
        <v>352</v>
      </c>
      <c r="E5581" s="507" t="str">
        <f t="shared" si="433"/>
        <v>کمپرسی جفت</v>
      </c>
      <c r="F5581" s="507" t="str">
        <f t="shared" si="434"/>
        <v>محمدپور</v>
      </c>
      <c r="G5581" s="507" t="str">
        <f t="shared" si="435"/>
        <v>جفت</v>
      </c>
      <c r="H5581" s="507">
        <f t="shared" si="436"/>
        <v>7</v>
      </c>
      <c r="I5581" s="507"/>
      <c r="J5581" s="507">
        <v>0</v>
      </c>
      <c r="K5581" s="509"/>
      <c r="L5581" s="507"/>
      <c r="M5581" s="507"/>
      <c r="N5581" s="511">
        <f t="shared" si="443"/>
        <v>0</v>
      </c>
      <c r="O5581" s="511">
        <f t="shared" si="444"/>
        <v>0</v>
      </c>
      <c r="P5581" s="511">
        <f t="shared" si="445"/>
        <v>0</v>
      </c>
      <c r="Q5581" s="335">
        <f t="shared" si="446"/>
        <v>0</v>
      </c>
      <c r="R5581" s="534"/>
    </row>
    <row r="5582" spans="2:18" x14ac:dyDescent="0.25">
      <c r="B5582" s="533">
        <f t="shared" si="442"/>
        <v>5577</v>
      </c>
      <c r="C5582" s="406">
        <v>45612</v>
      </c>
      <c r="D5582" s="195" t="s">
        <v>175</v>
      </c>
      <c r="E5582" s="507" t="str">
        <f t="shared" si="433"/>
        <v>کمپرسی جفت</v>
      </c>
      <c r="F5582" s="507" t="str">
        <f t="shared" si="434"/>
        <v>محمدپور</v>
      </c>
      <c r="G5582" s="507" t="str">
        <f t="shared" si="435"/>
        <v>جفت</v>
      </c>
      <c r="H5582" s="507">
        <f t="shared" si="436"/>
        <v>7</v>
      </c>
      <c r="I5582" s="507"/>
      <c r="J5582" s="507">
        <v>0</v>
      </c>
      <c r="K5582" s="509"/>
      <c r="L5582" s="507"/>
      <c r="M5582" s="507"/>
      <c r="N5582" s="511">
        <f t="shared" si="443"/>
        <v>0</v>
      </c>
      <c r="O5582" s="511">
        <f t="shared" si="444"/>
        <v>0</v>
      </c>
      <c r="P5582" s="511">
        <f t="shared" si="445"/>
        <v>0</v>
      </c>
      <c r="Q5582" s="335">
        <f t="shared" si="446"/>
        <v>0</v>
      </c>
      <c r="R5582" s="534"/>
    </row>
    <row r="5583" spans="2:18" x14ac:dyDescent="0.25">
      <c r="B5583" s="533">
        <f t="shared" si="442"/>
        <v>5578</v>
      </c>
      <c r="C5583" s="406">
        <v>45612</v>
      </c>
      <c r="D5583" s="278" t="s">
        <v>171</v>
      </c>
      <c r="E5583" s="507" t="str">
        <f t="shared" si="433"/>
        <v>تانکر آب</v>
      </c>
      <c r="F5583" s="507" t="str">
        <f t="shared" si="434"/>
        <v>محمدپور</v>
      </c>
      <c r="G5583" s="507" t="str">
        <f t="shared" si="435"/>
        <v>تانکر آب</v>
      </c>
      <c r="H5583" s="507">
        <f t="shared" si="436"/>
        <v>11.2</v>
      </c>
      <c r="I5583" s="507"/>
      <c r="J5583" s="507">
        <v>0</v>
      </c>
      <c r="K5583" s="509"/>
      <c r="L5583" s="507"/>
      <c r="M5583" s="507"/>
      <c r="N5583" s="511">
        <f t="shared" si="443"/>
        <v>0</v>
      </c>
      <c r="O5583" s="511">
        <f t="shared" si="444"/>
        <v>0</v>
      </c>
      <c r="P5583" s="511">
        <f t="shared" si="445"/>
        <v>0</v>
      </c>
      <c r="Q5583" s="335">
        <f t="shared" si="446"/>
        <v>0</v>
      </c>
      <c r="R5583" s="534"/>
    </row>
    <row r="5584" spans="2:18" x14ac:dyDescent="0.25">
      <c r="B5584" s="533">
        <f t="shared" si="442"/>
        <v>5579</v>
      </c>
      <c r="C5584" s="406">
        <v>45612</v>
      </c>
      <c r="D5584" s="278" t="s">
        <v>148</v>
      </c>
      <c r="E5584" s="507" t="str">
        <f t="shared" si="433"/>
        <v>کامیون کمپرسی</v>
      </c>
      <c r="F5584" s="507" t="str">
        <f t="shared" si="434"/>
        <v>میرزایی</v>
      </c>
      <c r="G5584" s="507" t="str">
        <f t="shared" si="435"/>
        <v>تک</v>
      </c>
      <c r="H5584" s="507">
        <f t="shared" si="436"/>
        <v>4.1500000000000004</v>
      </c>
      <c r="I5584" s="507" t="s">
        <v>215</v>
      </c>
      <c r="J5584" s="507">
        <v>20</v>
      </c>
      <c r="K5584" s="509"/>
      <c r="L5584" s="507" t="s">
        <v>63</v>
      </c>
      <c r="M5584" s="507"/>
      <c r="N5584" s="511">
        <f t="shared" si="443"/>
        <v>0</v>
      </c>
      <c r="O5584" s="511">
        <f t="shared" si="444"/>
        <v>95.449999999999989</v>
      </c>
      <c r="P5584" s="511">
        <f t="shared" si="445"/>
        <v>0</v>
      </c>
      <c r="Q5584" s="335">
        <f t="shared" si="446"/>
        <v>0</v>
      </c>
      <c r="R5584" s="534"/>
    </row>
    <row r="5585" spans="2:18" x14ac:dyDescent="0.25">
      <c r="B5585" s="533">
        <f t="shared" si="442"/>
        <v>5580</v>
      </c>
      <c r="C5585" s="406">
        <v>45612</v>
      </c>
      <c r="D5585" s="195" t="s">
        <v>150</v>
      </c>
      <c r="E5585" s="507" t="str">
        <f t="shared" si="433"/>
        <v>کامیون کمپرسی</v>
      </c>
      <c r="F5585" s="507" t="str">
        <f t="shared" si="434"/>
        <v>میرزایی</v>
      </c>
      <c r="G5585" s="507" t="str">
        <f t="shared" si="435"/>
        <v>تک</v>
      </c>
      <c r="H5585" s="507">
        <f t="shared" si="436"/>
        <v>4.1500000000000004</v>
      </c>
      <c r="I5585" s="507" t="s">
        <v>215</v>
      </c>
      <c r="J5585" s="507">
        <v>18</v>
      </c>
      <c r="K5585" s="509"/>
      <c r="L5585" s="507" t="s">
        <v>63</v>
      </c>
      <c r="M5585" s="507"/>
      <c r="N5585" s="511">
        <f t="shared" si="443"/>
        <v>0</v>
      </c>
      <c r="O5585" s="511">
        <f t="shared" si="444"/>
        <v>85.905000000000001</v>
      </c>
      <c r="P5585" s="511">
        <f t="shared" si="445"/>
        <v>0</v>
      </c>
      <c r="Q5585" s="335">
        <f t="shared" si="446"/>
        <v>0</v>
      </c>
      <c r="R5585" s="534"/>
    </row>
    <row r="5586" spans="2:18" x14ac:dyDescent="0.25">
      <c r="B5586" s="533">
        <f t="shared" si="442"/>
        <v>5581</v>
      </c>
      <c r="C5586" s="406">
        <v>45612</v>
      </c>
      <c r="D5586" s="195" t="s">
        <v>177</v>
      </c>
      <c r="E5586" s="507" t="str">
        <f t="shared" si="433"/>
        <v>تانکر آب</v>
      </c>
      <c r="F5586" s="507" t="str">
        <f t="shared" si="434"/>
        <v>گلپایگانی</v>
      </c>
      <c r="G5586" s="507" t="str">
        <f t="shared" si="435"/>
        <v>تانکر آب</v>
      </c>
      <c r="H5586" s="507">
        <f t="shared" si="436"/>
        <v>11.6</v>
      </c>
      <c r="I5586" s="507" t="s">
        <v>66</v>
      </c>
      <c r="J5586" s="507">
        <v>6</v>
      </c>
      <c r="K5586" s="509"/>
      <c r="L5586" s="507"/>
      <c r="M5586" s="507"/>
      <c r="N5586" s="511">
        <f t="shared" si="443"/>
        <v>0</v>
      </c>
      <c r="O5586" s="511">
        <f t="shared" si="444"/>
        <v>0</v>
      </c>
      <c r="P5586" s="511">
        <f t="shared" si="445"/>
        <v>69.599999999999994</v>
      </c>
      <c r="Q5586" s="335">
        <f t="shared" si="446"/>
        <v>0</v>
      </c>
      <c r="R5586" s="534"/>
    </row>
    <row r="5587" spans="2:18" x14ac:dyDescent="0.25">
      <c r="B5587" s="533">
        <f t="shared" si="442"/>
        <v>5582</v>
      </c>
      <c r="C5587" s="406">
        <v>45612</v>
      </c>
      <c r="D5587" s="278" t="s">
        <v>139</v>
      </c>
      <c r="E5587" s="507" t="str">
        <f t="shared" si="433"/>
        <v>کامیون کمپرسی</v>
      </c>
      <c r="F5587" s="507" t="str">
        <f t="shared" si="434"/>
        <v>انصاری</v>
      </c>
      <c r="G5587" s="507" t="str">
        <f t="shared" si="435"/>
        <v>جفت</v>
      </c>
      <c r="H5587" s="507">
        <f t="shared" si="436"/>
        <v>7</v>
      </c>
      <c r="I5587" s="507"/>
      <c r="J5587" s="507">
        <v>0</v>
      </c>
      <c r="K5587" s="509"/>
      <c r="L5587" s="507"/>
      <c r="M5587" s="507"/>
      <c r="N5587" s="511">
        <f t="shared" si="443"/>
        <v>0</v>
      </c>
      <c r="O5587" s="511">
        <f t="shared" si="444"/>
        <v>0</v>
      </c>
      <c r="P5587" s="511">
        <f t="shared" si="445"/>
        <v>0</v>
      </c>
      <c r="Q5587" s="335">
        <f t="shared" si="446"/>
        <v>0</v>
      </c>
      <c r="R5587" s="534"/>
    </row>
    <row r="5588" spans="2:18" x14ac:dyDescent="0.25">
      <c r="B5588" s="533">
        <f t="shared" si="442"/>
        <v>5583</v>
      </c>
      <c r="C5588" s="406">
        <v>45612</v>
      </c>
      <c r="D5588" s="195" t="s">
        <v>140</v>
      </c>
      <c r="E5588" s="507" t="str">
        <f t="shared" si="433"/>
        <v>کامیون کمپرسی</v>
      </c>
      <c r="F5588" s="507" t="str">
        <f t="shared" si="434"/>
        <v>انصاری</v>
      </c>
      <c r="G5588" s="507" t="str">
        <f t="shared" si="435"/>
        <v>جفت</v>
      </c>
      <c r="H5588" s="507">
        <f t="shared" si="436"/>
        <v>7</v>
      </c>
      <c r="I5588" s="507"/>
      <c r="J5588" s="507">
        <v>0</v>
      </c>
      <c r="K5588" s="509"/>
      <c r="L5588" s="507"/>
      <c r="M5588" s="507"/>
      <c r="N5588" s="511">
        <f t="shared" si="443"/>
        <v>0</v>
      </c>
      <c r="O5588" s="511">
        <f t="shared" si="444"/>
        <v>0</v>
      </c>
      <c r="P5588" s="511">
        <f t="shared" si="445"/>
        <v>0</v>
      </c>
      <c r="Q5588" s="335">
        <f t="shared" si="446"/>
        <v>0</v>
      </c>
      <c r="R5588" s="534"/>
    </row>
    <row r="5589" spans="2:18" x14ac:dyDescent="0.25">
      <c r="B5589" s="533">
        <f t="shared" si="442"/>
        <v>5584</v>
      </c>
      <c r="C5589" s="406">
        <v>45612</v>
      </c>
      <c r="D5589" s="278" t="s">
        <v>141</v>
      </c>
      <c r="E5589" s="507" t="str">
        <f t="shared" ref="E5589:E5652" si="447">IFERROR(VLOOKUP(D5589,S:W,2,FALSE),"")</f>
        <v>کامیون کمپرسی</v>
      </c>
      <c r="F5589" s="507" t="str">
        <f t="shared" ref="F5589:F5652" si="448">IFERROR(VLOOKUP(D5589,S:W,3,FALSE),"")</f>
        <v>انصاری</v>
      </c>
      <c r="G5589" s="507" t="str">
        <f t="shared" ref="G5589:G5652" si="449">IFERROR(VLOOKUP(D5589,S:W,4,FALSE),"")</f>
        <v>جفت</v>
      </c>
      <c r="H5589" s="507">
        <f t="shared" ref="H5589:H5652" si="450">IFERROR(VLOOKUP(D5589,S:W,5,FALSE),"")</f>
        <v>7</v>
      </c>
      <c r="I5589" s="507"/>
      <c r="J5589" s="507">
        <v>0</v>
      </c>
      <c r="K5589" s="509"/>
      <c r="L5589" s="507"/>
      <c r="M5589" s="507"/>
      <c r="N5589" s="511">
        <f t="shared" si="443"/>
        <v>0</v>
      </c>
      <c r="O5589" s="511">
        <f t="shared" si="444"/>
        <v>0</v>
      </c>
      <c r="P5589" s="511">
        <f t="shared" si="445"/>
        <v>0</v>
      </c>
      <c r="Q5589" s="335">
        <f t="shared" si="446"/>
        <v>0</v>
      </c>
      <c r="R5589" s="534"/>
    </row>
    <row r="5590" spans="2:18" x14ac:dyDescent="0.25">
      <c r="B5590" s="533">
        <f t="shared" si="442"/>
        <v>5585</v>
      </c>
      <c r="C5590" s="406">
        <v>45612</v>
      </c>
      <c r="D5590" s="195" t="s">
        <v>252</v>
      </c>
      <c r="E5590" s="507" t="str">
        <f t="shared" si="447"/>
        <v>کامیون کمپرسی</v>
      </c>
      <c r="F5590" s="507" t="str">
        <f t="shared" si="448"/>
        <v>انصاری</v>
      </c>
      <c r="G5590" s="507" t="str">
        <f t="shared" si="449"/>
        <v>جفت</v>
      </c>
      <c r="H5590" s="507">
        <f t="shared" si="450"/>
        <v>7</v>
      </c>
      <c r="I5590" s="507"/>
      <c r="J5590" s="507">
        <v>0</v>
      </c>
      <c r="K5590" s="509"/>
      <c r="L5590" s="507"/>
      <c r="M5590" s="507"/>
      <c r="N5590" s="511">
        <f t="shared" si="443"/>
        <v>0</v>
      </c>
      <c r="O5590" s="511">
        <f t="shared" si="444"/>
        <v>0</v>
      </c>
      <c r="P5590" s="511">
        <f t="shared" si="445"/>
        <v>0</v>
      </c>
      <c r="Q5590" s="335">
        <f t="shared" si="446"/>
        <v>0</v>
      </c>
      <c r="R5590" s="534"/>
    </row>
    <row r="5591" spans="2:18" x14ac:dyDescent="0.25">
      <c r="B5591" s="533">
        <f t="shared" si="442"/>
        <v>5586</v>
      </c>
      <c r="C5591" s="406">
        <v>45612</v>
      </c>
      <c r="D5591" s="278" t="s">
        <v>259</v>
      </c>
      <c r="E5591" s="507" t="str">
        <f t="shared" si="447"/>
        <v>کامیون کمپرسی</v>
      </c>
      <c r="F5591" s="507" t="str">
        <f t="shared" si="448"/>
        <v>انصاری</v>
      </c>
      <c r="G5591" s="507" t="str">
        <f t="shared" si="449"/>
        <v>جفت</v>
      </c>
      <c r="H5591" s="507">
        <f t="shared" si="450"/>
        <v>7</v>
      </c>
      <c r="I5591" s="507"/>
      <c r="J5591" s="507">
        <v>0</v>
      </c>
      <c r="K5591" s="509"/>
      <c r="L5591" s="507"/>
      <c r="M5591" s="507"/>
      <c r="N5591" s="511">
        <f t="shared" si="443"/>
        <v>0</v>
      </c>
      <c r="O5591" s="511">
        <f t="shared" si="444"/>
        <v>0</v>
      </c>
      <c r="P5591" s="511">
        <f t="shared" si="445"/>
        <v>0</v>
      </c>
      <c r="Q5591" s="335">
        <f t="shared" si="446"/>
        <v>0</v>
      </c>
      <c r="R5591" s="534"/>
    </row>
    <row r="5592" spans="2:18" x14ac:dyDescent="0.25">
      <c r="B5592" s="533">
        <f t="shared" si="442"/>
        <v>5587</v>
      </c>
      <c r="C5592" s="406">
        <v>45612</v>
      </c>
      <c r="D5592" s="195" t="s">
        <v>260</v>
      </c>
      <c r="E5592" s="507" t="str">
        <f t="shared" si="447"/>
        <v>کامیون کمپرسی</v>
      </c>
      <c r="F5592" s="507" t="str">
        <f t="shared" si="448"/>
        <v>انصاری</v>
      </c>
      <c r="G5592" s="507" t="str">
        <f t="shared" si="449"/>
        <v>جفت</v>
      </c>
      <c r="H5592" s="507">
        <f t="shared" si="450"/>
        <v>7</v>
      </c>
      <c r="I5592" s="507"/>
      <c r="J5592" s="507">
        <v>0</v>
      </c>
      <c r="K5592" s="509"/>
      <c r="L5592" s="507"/>
      <c r="M5592" s="507"/>
      <c r="N5592" s="511">
        <f t="shared" si="443"/>
        <v>0</v>
      </c>
      <c r="O5592" s="511">
        <f t="shared" si="444"/>
        <v>0</v>
      </c>
      <c r="P5592" s="511">
        <f t="shared" si="445"/>
        <v>0</v>
      </c>
      <c r="Q5592" s="335">
        <f t="shared" si="446"/>
        <v>0</v>
      </c>
      <c r="R5592" s="534"/>
    </row>
    <row r="5593" spans="2:18" x14ac:dyDescent="0.25">
      <c r="B5593" s="533">
        <f t="shared" si="442"/>
        <v>5588</v>
      </c>
      <c r="C5593" s="406">
        <v>45612</v>
      </c>
      <c r="D5593" s="278" t="s">
        <v>507</v>
      </c>
      <c r="E5593" s="507" t="str">
        <f t="shared" si="447"/>
        <v>کامیون کمپرسی</v>
      </c>
      <c r="F5593" s="507" t="str">
        <f t="shared" si="448"/>
        <v>شهرکی</v>
      </c>
      <c r="G5593" s="507" t="str">
        <f t="shared" si="449"/>
        <v>تک</v>
      </c>
      <c r="H5593" s="507">
        <f t="shared" si="450"/>
        <v>4.1500000000000004</v>
      </c>
      <c r="I5593" s="507"/>
      <c r="J5593" s="507">
        <v>0</v>
      </c>
      <c r="K5593" s="509"/>
      <c r="L5593" s="507"/>
      <c r="M5593" s="507"/>
      <c r="N5593" s="511">
        <f t="shared" si="443"/>
        <v>0</v>
      </c>
      <c r="O5593" s="511">
        <f t="shared" si="444"/>
        <v>0</v>
      </c>
      <c r="P5593" s="511">
        <f t="shared" si="445"/>
        <v>0</v>
      </c>
      <c r="Q5593" s="335">
        <f t="shared" si="446"/>
        <v>0</v>
      </c>
      <c r="R5593" s="534"/>
    </row>
    <row r="5594" spans="2:18" x14ac:dyDescent="0.25">
      <c r="B5594" s="533">
        <f t="shared" si="442"/>
        <v>5589</v>
      </c>
      <c r="C5594" s="406">
        <v>45612</v>
      </c>
      <c r="D5594" s="195" t="s">
        <v>379</v>
      </c>
      <c r="E5594" s="507" t="str">
        <f t="shared" si="447"/>
        <v>کمپرسی تک</v>
      </c>
      <c r="F5594" s="507" t="str">
        <f t="shared" si="448"/>
        <v>جواد رضاپور</v>
      </c>
      <c r="G5594" s="507" t="str">
        <f t="shared" si="449"/>
        <v>تک</v>
      </c>
      <c r="H5594" s="507">
        <f t="shared" si="450"/>
        <v>4.1500000000000004</v>
      </c>
      <c r="I5594" s="507"/>
      <c r="J5594" s="507">
        <v>0</v>
      </c>
      <c r="K5594" s="509"/>
      <c r="L5594" s="507"/>
      <c r="M5594" s="507"/>
      <c r="N5594" s="511">
        <f t="shared" si="443"/>
        <v>0</v>
      </c>
      <c r="O5594" s="511">
        <f t="shared" si="444"/>
        <v>0</v>
      </c>
      <c r="P5594" s="511">
        <f t="shared" si="445"/>
        <v>0</v>
      </c>
      <c r="Q5594" s="335">
        <f t="shared" si="446"/>
        <v>0</v>
      </c>
      <c r="R5594" s="534"/>
    </row>
    <row r="5595" spans="2:18" x14ac:dyDescent="0.25">
      <c r="B5595" s="533">
        <f t="shared" si="442"/>
        <v>5590</v>
      </c>
      <c r="C5595" s="406">
        <v>45612</v>
      </c>
      <c r="D5595" s="278" t="s">
        <v>380</v>
      </c>
      <c r="E5595" s="507" t="str">
        <f t="shared" si="447"/>
        <v>کمپرسی تک</v>
      </c>
      <c r="F5595" s="507" t="str">
        <f t="shared" si="448"/>
        <v>جواد رضاپور</v>
      </c>
      <c r="G5595" s="507" t="str">
        <f t="shared" si="449"/>
        <v>تک</v>
      </c>
      <c r="H5595" s="507">
        <f t="shared" si="450"/>
        <v>4.1500000000000004</v>
      </c>
      <c r="I5595" s="507"/>
      <c r="J5595" s="507">
        <v>0</v>
      </c>
      <c r="K5595" s="509"/>
      <c r="L5595" s="507"/>
      <c r="M5595" s="507"/>
      <c r="N5595" s="511">
        <f t="shared" si="443"/>
        <v>0</v>
      </c>
      <c r="O5595" s="511">
        <f t="shared" si="444"/>
        <v>0</v>
      </c>
      <c r="P5595" s="511">
        <f t="shared" si="445"/>
        <v>0</v>
      </c>
      <c r="Q5595" s="335">
        <f t="shared" si="446"/>
        <v>0</v>
      </c>
      <c r="R5595" s="534"/>
    </row>
    <row r="5596" spans="2:18" x14ac:dyDescent="0.25">
      <c r="B5596" s="533">
        <f t="shared" si="442"/>
        <v>5591</v>
      </c>
      <c r="C5596" s="406">
        <v>45612</v>
      </c>
      <c r="D5596" s="195" t="s">
        <v>489</v>
      </c>
      <c r="E5596" s="507" t="str">
        <f t="shared" si="447"/>
        <v>کمپرسی تک</v>
      </c>
      <c r="F5596" s="507" t="str">
        <f t="shared" si="448"/>
        <v>جواد رضاپور</v>
      </c>
      <c r="G5596" s="507" t="str">
        <f t="shared" si="449"/>
        <v>تک</v>
      </c>
      <c r="H5596" s="507">
        <f t="shared" si="450"/>
        <v>4.1500000000000004</v>
      </c>
      <c r="I5596" s="507"/>
      <c r="J5596" s="507">
        <v>0</v>
      </c>
      <c r="K5596" s="509"/>
      <c r="L5596" s="507"/>
      <c r="M5596" s="507"/>
      <c r="N5596" s="511">
        <f t="shared" si="443"/>
        <v>0</v>
      </c>
      <c r="O5596" s="511">
        <f t="shared" si="444"/>
        <v>0</v>
      </c>
      <c r="P5596" s="511">
        <f t="shared" si="445"/>
        <v>0</v>
      </c>
      <c r="Q5596" s="335">
        <f t="shared" si="446"/>
        <v>0</v>
      </c>
      <c r="R5596" s="534"/>
    </row>
    <row r="5597" spans="2:18" x14ac:dyDescent="0.25">
      <c r="B5597" s="533">
        <f t="shared" si="442"/>
        <v>5592</v>
      </c>
      <c r="C5597" s="406">
        <v>45612</v>
      </c>
      <c r="D5597" s="278" t="s">
        <v>96</v>
      </c>
      <c r="E5597" s="507" t="str">
        <f t="shared" si="447"/>
        <v>تانکر آب</v>
      </c>
      <c r="F5597" s="507" t="str">
        <f t="shared" si="448"/>
        <v>شرکتی</v>
      </c>
      <c r="G5597" s="507" t="str">
        <f t="shared" si="449"/>
        <v>تانکر آب</v>
      </c>
      <c r="H5597" s="507">
        <f t="shared" si="450"/>
        <v>11.8</v>
      </c>
      <c r="I5597" s="507"/>
      <c r="J5597" s="507">
        <v>0</v>
      </c>
      <c r="K5597" s="509"/>
      <c r="L5597" s="507"/>
      <c r="M5597" s="507"/>
      <c r="N5597" s="511">
        <f t="shared" si="443"/>
        <v>0</v>
      </c>
      <c r="O5597" s="511">
        <f t="shared" si="444"/>
        <v>0</v>
      </c>
      <c r="P5597" s="511">
        <f t="shared" si="445"/>
        <v>0</v>
      </c>
      <c r="Q5597" s="335">
        <f t="shared" si="446"/>
        <v>0</v>
      </c>
      <c r="R5597" s="534"/>
    </row>
    <row r="5598" spans="2:18" x14ac:dyDescent="0.25">
      <c r="B5598" s="533">
        <f t="shared" si="442"/>
        <v>5593</v>
      </c>
      <c r="C5598" s="406">
        <v>45612</v>
      </c>
      <c r="D5598" s="195" t="s">
        <v>128</v>
      </c>
      <c r="E5598" s="507" t="str">
        <f t="shared" si="447"/>
        <v>تانکر آب</v>
      </c>
      <c r="F5598" s="507" t="str">
        <f t="shared" si="448"/>
        <v>شرکتی</v>
      </c>
      <c r="G5598" s="507" t="str">
        <f t="shared" si="449"/>
        <v>تانکر آب</v>
      </c>
      <c r="H5598" s="507">
        <f t="shared" si="450"/>
        <v>11.8</v>
      </c>
      <c r="I5598" s="507" t="s">
        <v>66</v>
      </c>
      <c r="J5598" s="507">
        <v>4</v>
      </c>
      <c r="K5598" s="509"/>
      <c r="L5598" s="507"/>
      <c r="M5598" s="507"/>
      <c r="N5598" s="511">
        <f t="shared" si="443"/>
        <v>0</v>
      </c>
      <c r="O5598" s="511">
        <f t="shared" si="444"/>
        <v>0</v>
      </c>
      <c r="P5598" s="511">
        <f t="shared" si="445"/>
        <v>47.2</v>
      </c>
      <c r="Q5598" s="335">
        <f t="shared" si="446"/>
        <v>0</v>
      </c>
      <c r="R5598" s="534"/>
    </row>
    <row r="5599" spans="2:18" x14ac:dyDescent="0.25">
      <c r="B5599" s="533">
        <f t="shared" si="442"/>
        <v>5594</v>
      </c>
      <c r="C5599" s="406">
        <v>45612</v>
      </c>
      <c r="D5599" s="278" t="s">
        <v>467</v>
      </c>
      <c r="E5599" s="507" t="str">
        <f t="shared" si="447"/>
        <v>تانکر آب</v>
      </c>
      <c r="F5599" s="507" t="str">
        <f t="shared" si="448"/>
        <v>میرزایی</v>
      </c>
      <c r="G5599" s="507" t="str">
        <f t="shared" si="449"/>
        <v>تانکر آب</v>
      </c>
      <c r="H5599" s="507">
        <f t="shared" si="450"/>
        <v>13</v>
      </c>
      <c r="I5599" s="507"/>
      <c r="J5599" s="507">
        <v>0</v>
      </c>
      <c r="K5599" s="509"/>
      <c r="L5599" s="507"/>
      <c r="M5599" s="507"/>
      <c r="N5599" s="511">
        <f t="shared" si="443"/>
        <v>0</v>
      </c>
      <c r="O5599" s="511">
        <f t="shared" si="444"/>
        <v>0</v>
      </c>
      <c r="P5599" s="511">
        <f t="shared" si="445"/>
        <v>0</v>
      </c>
      <c r="Q5599" s="335">
        <f t="shared" si="446"/>
        <v>0</v>
      </c>
      <c r="R5599" s="534"/>
    </row>
    <row r="5600" spans="2:18" ht="58.5" x14ac:dyDescent="0.25">
      <c r="B5600" s="533">
        <f>ROW()-5</f>
        <v>5595</v>
      </c>
      <c r="C5600" s="406">
        <v>45613</v>
      </c>
      <c r="D5600" s="195" t="s">
        <v>474</v>
      </c>
      <c r="E5600" s="507" t="str">
        <f t="shared" si="447"/>
        <v>کامیون کمپرسی</v>
      </c>
      <c r="F5600" s="507" t="str">
        <f t="shared" si="448"/>
        <v>رمضانی مقدم</v>
      </c>
      <c r="G5600" s="507" t="str">
        <f t="shared" si="449"/>
        <v>تک</v>
      </c>
      <c r="H5600" s="507">
        <f t="shared" si="450"/>
        <v>4.2</v>
      </c>
      <c r="I5600" s="507" t="s">
        <v>215</v>
      </c>
      <c r="J5600" s="507">
        <v>26</v>
      </c>
      <c r="K5600" s="509"/>
      <c r="L5600" s="507"/>
      <c r="M5600" s="507"/>
      <c r="N5600" s="511">
        <f>IF(I5600=$N$5,J5600*H5600,0)</f>
        <v>0</v>
      </c>
      <c r="O5600" s="511">
        <f>IF(I5600=$O$5,J5600*H5600,0)*1.15</f>
        <v>125.58</v>
      </c>
      <c r="P5600" s="511">
        <f>IF(I5600=$P$5,J5600*H5600,0)</f>
        <v>0</v>
      </c>
      <c r="Q5600" s="335">
        <f>IF(I5600=$Q$5,J5600*H5600,0)</f>
        <v>0</v>
      </c>
      <c r="R5600" s="574" t="s">
        <v>612</v>
      </c>
    </row>
    <row r="5601" spans="2:18" x14ac:dyDescent="0.25">
      <c r="B5601" s="533">
        <f t="shared" ref="B5601:B5633" si="451">ROW()-5</f>
        <v>5596</v>
      </c>
      <c r="C5601" s="406">
        <v>45613</v>
      </c>
      <c r="D5601" s="278" t="s">
        <v>475</v>
      </c>
      <c r="E5601" s="507" t="str">
        <f t="shared" si="447"/>
        <v>کامیون کمپرسی</v>
      </c>
      <c r="F5601" s="507" t="str">
        <f t="shared" si="448"/>
        <v>رمضانی مقدم</v>
      </c>
      <c r="G5601" s="507" t="str">
        <f t="shared" si="449"/>
        <v>تک</v>
      </c>
      <c r="H5601" s="507">
        <f t="shared" si="450"/>
        <v>4.2</v>
      </c>
      <c r="I5601" s="507" t="s">
        <v>215</v>
      </c>
      <c r="J5601" s="507">
        <v>28</v>
      </c>
      <c r="K5601" s="509"/>
      <c r="L5601" s="507"/>
      <c r="M5601" s="507"/>
      <c r="N5601" s="511">
        <f t="shared" ref="N5601:N5633" si="452">IF(I5601=$N$5,J5601*H5601,0)</f>
        <v>0</v>
      </c>
      <c r="O5601" s="511">
        <f t="shared" ref="O5601:O5633" si="453">IF(I5601=$O$5,J5601*H5601,0)*1.15</f>
        <v>135.24</v>
      </c>
      <c r="P5601" s="511">
        <f t="shared" ref="P5601:P5633" si="454">IF(I5601=$P$5,J5601*H5601,0)</f>
        <v>0</v>
      </c>
      <c r="Q5601" s="335">
        <f t="shared" ref="Q5601:Q5633" si="455">IF(I5601=$Q$5,J5601*H5601,0)</f>
        <v>0</v>
      </c>
      <c r="R5601" s="534"/>
    </row>
    <row r="5602" spans="2:18" x14ac:dyDescent="0.25">
      <c r="B5602" s="533">
        <f t="shared" si="451"/>
        <v>5597</v>
      </c>
      <c r="C5602" s="406">
        <v>45613</v>
      </c>
      <c r="D5602" s="195" t="s">
        <v>476</v>
      </c>
      <c r="E5602" s="507" t="str">
        <f t="shared" si="447"/>
        <v>کامیون کمپرسی</v>
      </c>
      <c r="F5602" s="507" t="str">
        <f t="shared" si="448"/>
        <v>رمضانی مقدم</v>
      </c>
      <c r="G5602" s="507" t="str">
        <f t="shared" si="449"/>
        <v>تک</v>
      </c>
      <c r="H5602" s="507">
        <f t="shared" si="450"/>
        <v>4.2</v>
      </c>
      <c r="I5602" s="507" t="s">
        <v>215</v>
      </c>
      <c r="J5602" s="507">
        <v>29</v>
      </c>
      <c r="K5602" s="509"/>
      <c r="L5602" s="507"/>
      <c r="M5602" s="507"/>
      <c r="N5602" s="511">
        <f t="shared" si="452"/>
        <v>0</v>
      </c>
      <c r="O5602" s="511">
        <f t="shared" si="453"/>
        <v>140.07</v>
      </c>
      <c r="P5602" s="511">
        <f t="shared" si="454"/>
        <v>0</v>
      </c>
      <c r="Q5602" s="335">
        <f t="shared" si="455"/>
        <v>0</v>
      </c>
      <c r="R5602" s="534"/>
    </row>
    <row r="5603" spans="2:18" x14ac:dyDescent="0.25">
      <c r="B5603" s="533">
        <f t="shared" si="451"/>
        <v>5598</v>
      </c>
      <c r="C5603" s="406">
        <v>45613</v>
      </c>
      <c r="D5603" s="278" t="s">
        <v>477</v>
      </c>
      <c r="E5603" s="507" t="str">
        <f t="shared" si="447"/>
        <v>کامیون کمپرسی</v>
      </c>
      <c r="F5603" s="507" t="str">
        <f t="shared" si="448"/>
        <v>رمضانی مقدم</v>
      </c>
      <c r="G5603" s="507" t="str">
        <f t="shared" si="449"/>
        <v>تک</v>
      </c>
      <c r="H5603" s="507">
        <f t="shared" si="450"/>
        <v>4.2</v>
      </c>
      <c r="I5603" s="507"/>
      <c r="J5603" s="507">
        <v>0</v>
      </c>
      <c r="K5603" s="509"/>
      <c r="L5603" s="507"/>
      <c r="M5603" s="507"/>
      <c r="N5603" s="511">
        <f t="shared" si="452"/>
        <v>0</v>
      </c>
      <c r="O5603" s="511">
        <f t="shared" si="453"/>
        <v>0</v>
      </c>
      <c r="P5603" s="511">
        <f t="shared" si="454"/>
        <v>0</v>
      </c>
      <c r="Q5603" s="335">
        <f t="shared" si="455"/>
        <v>0</v>
      </c>
      <c r="R5603" s="534"/>
    </row>
    <row r="5604" spans="2:18" x14ac:dyDescent="0.25">
      <c r="B5604" s="533">
        <f t="shared" si="451"/>
        <v>5599</v>
      </c>
      <c r="C5604" s="406">
        <v>45613</v>
      </c>
      <c r="D5604" s="195" t="s">
        <v>116</v>
      </c>
      <c r="E5604" s="507" t="str">
        <f t="shared" si="447"/>
        <v>کامیون کمپرسی</v>
      </c>
      <c r="F5604" s="507" t="str">
        <f t="shared" si="448"/>
        <v>شرکتی</v>
      </c>
      <c r="G5604" s="507" t="str">
        <f t="shared" si="449"/>
        <v>جفت</v>
      </c>
      <c r="H5604" s="507">
        <f t="shared" si="450"/>
        <v>6.65</v>
      </c>
      <c r="I5604" s="507" t="s">
        <v>215</v>
      </c>
      <c r="J5604" s="507">
        <v>10</v>
      </c>
      <c r="K5604" s="509"/>
      <c r="L5604" s="507" t="s">
        <v>62</v>
      </c>
      <c r="M5604" s="507"/>
      <c r="N5604" s="511">
        <f t="shared" si="452"/>
        <v>0</v>
      </c>
      <c r="O5604" s="511">
        <f t="shared" si="453"/>
        <v>76.474999999999994</v>
      </c>
      <c r="P5604" s="511">
        <f t="shared" si="454"/>
        <v>0</v>
      </c>
      <c r="Q5604" s="335">
        <f t="shared" si="455"/>
        <v>0</v>
      </c>
      <c r="R5604" s="534"/>
    </row>
    <row r="5605" spans="2:18" x14ac:dyDescent="0.25">
      <c r="B5605" s="533">
        <f t="shared" si="451"/>
        <v>5600</v>
      </c>
      <c r="C5605" s="406">
        <v>45613</v>
      </c>
      <c r="D5605" s="195" t="s">
        <v>116</v>
      </c>
      <c r="E5605" s="507" t="str">
        <f t="shared" si="447"/>
        <v>کامیون کمپرسی</v>
      </c>
      <c r="F5605" s="507" t="str">
        <f t="shared" si="448"/>
        <v>شرکتی</v>
      </c>
      <c r="G5605" s="507" t="str">
        <f t="shared" si="449"/>
        <v>جفت</v>
      </c>
      <c r="H5605" s="507">
        <f t="shared" si="450"/>
        <v>6.65</v>
      </c>
      <c r="I5605" s="507" t="s">
        <v>247</v>
      </c>
      <c r="J5605" s="507">
        <v>25</v>
      </c>
      <c r="K5605" s="509">
        <v>713800</v>
      </c>
      <c r="L5605" s="507" t="s">
        <v>1</v>
      </c>
      <c r="M5605" s="507" t="s">
        <v>514</v>
      </c>
      <c r="N5605" s="511">
        <f t="shared" si="452"/>
        <v>0</v>
      </c>
      <c r="O5605" s="511">
        <f t="shared" si="453"/>
        <v>0</v>
      </c>
      <c r="P5605" s="511">
        <f t="shared" si="454"/>
        <v>0</v>
      </c>
      <c r="Q5605" s="335">
        <f t="shared" si="455"/>
        <v>166.25</v>
      </c>
      <c r="R5605" s="534"/>
    </row>
    <row r="5606" spans="2:18" x14ac:dyDescent="0.25">
      <c r="B5606" s="533">
        <f>ROW()-5</f>
        <v>5601</v>
      </c>
      <c r="C5606" s="406">
        <v>45613</v>
      </c>
      <c r="D5606" s="195" t="s">
        <v>116</v>
      </c>
      <c r="E5606" s="507" t="str">
        <f t="shared" si="447"/>
        <v>کامیون کمپرسی</v>
      </c>
      <c r="F5606" s="507" t="str">
        <f t="shared" si="448"/>
        <v>شرکتی</v>
      </c>
      <c r="G5606" s="507" t="str">
        <f t="shared" si="449"/>
        <v>جفت</v>
      </c>
      <c r="H5606" s="507">
        <f t="shared" si="450"/>
        <v>6.65</v>
      </c>
      <c r="I5606" s="507" t="s">
        <v>214</v>
      </c>
      <c r="J5606" s="507">
        <v>25</v>
      </c>
      <c r="K5606" s="509">
        <v>713800</v>
      </c>
      <c r="L5606" s="507"/>
      <c r="M5606" s="507"/>
      <c r="N5606" s="511">
        <f>IF(I5606=$N$5,J5606*H5606,0)</f>
        <v>166.25</v>
      </c>
      <c r="O5606" s="511">
        <f>IF(I5606=$O$5,J5606*H5606,0)*1.15</f>
        <v>0</v>
      </c>
      <c r="P5606" s="511">
        <f>IF(I5606=$P$5,J5606*H5606,0)</f>
        <v>0</v>
      </c>
      <c r="Q5606" s="335">
        <f>IF(I5606=$Q$5,J5606*H5606,0)</f>
        <v>0</v>
      </c>
      <c r="R5606" s="534"/>
    </row>
    <row r="5607" spans="2:18" x14ac:dyDescent="0.25">
      <c r="B5607" s="533">
        <f>ROW()-5</f>
        <v>5602</v>
      </c>
      <c r="C5607" s="406">
        <v>45613</v>
      </c>
      <c r="D5607" s="278" t="s">
        <v>94</v>
      </c>
      <c r="E5607" s="507" t="str">
        <f t="shared" si="447"/>
        <v>کامیون کمپرسی</v>
      </c>
      <c r="F5607" s="507" t="str">
        <f t="shared" si="448"/>
        <v>شرکتی</v>
      </c>
      <c r="G5607" s="507" t="str">
        <f t="shared" si="449"/>
        <v>جفت</v>
      </c>
      <c r="H5607" s="507">
        <f t="shared" si="450"/>
        <v>6.65</v>
      </c>
      <c r="I5607" s="507" t="s">
        <v>214</v>
      </c>
      <c r="J5607" s="507">
        <v>11</v>
      </c>
      <c r="K5607" s="509"/>
      <c r="L5607" s="507" t="s">
        <v>1</v>
      </c>
      <c r="M5607" s="507"/>
      <c r="N5607" s="511">
        <f>IF(I5607=$N$5,J5607*H5607,0)</f>
        <v>73.150000000000006</v>
      </c>
      <c r="O5607" s="511">
        <f>IF(I5607=$O$5,J5607*H5607,0)*1.15</f>
        <v>0</v>
      </c>
      <c r="P5607" s="511">
        <f>IF(I5607=$P$5,J5607*H5607,0)</f>
        <v>0</v>
      </c>
      <c r="Q5607" s="335">
        <f>IF(I5607=$Q$5,J5607*H5607,0)</f>
        <v>0</v>
      </c>
      <c r="R5607" s="534"/>
    </row>
    <row r="5608" spans="2:18" x14ac:dyDescent="0.25">
      <c r="B5608" s="533">
        <f t="shared" si="451"/>
        <v>5603</v>
      </c>
      <c r="C5608" s="406">
        <v>45613</v>
      </c>
      <c r="D5608" s="278" t="s">
        <v>94</v>
      </c>
      <c r="E5608" s="507" t="str">
        <f t="shared" si="447"/>
        <v>کامیون کمپرسی</v>
      </c>
      <c r="F5608" s="507" t="str">
        <f t="shared" si="448"/>
        <v>شرکتی</v>
      </c>
      <c r="G5608" s="507" t="str">
        <f t="shared" si="449"/>
        <v>جفت</v>
      </c>
      <c r="H5608" s="507">
        <f t="shared" si="450"/>
        <v>6.65</v>
      </c>
      <c r="I5608" s="507" t="s">
        <v>215</v>
      </c>
      <c r="J5608" s="507">
        <v>11</v>
      </c>
      <c r="K5608" s="509"/>
      <c r="L5608" s="507" t="s">
        <v>504</v>
      </c>
      <c r="M5608" s="507"/>
      <c r="N5608" s="511">
        <f t="shared" si="452"/>
        <v>0</v>
      </c>
      <c r="O5608" s="511">
        <f t="shared" si="453"/>
        <v>84.122500000000002</v>
      </c>
      <c r="P5608" s="511">
        <f t="shared" si="454"/>
        <v>0</v>
      </c>
      <c r="Q5608" s="335">
        <f t="shared" si="455"/>
        <v>0</v>
      </c>
      <c r="R5608" s="534"/>
    </row>
    <row r="5609" spans="2:18" x14ac:dyDescent="0.25">
      <c r="B5609" s="533">
        <f t="shared" si="451"/>
        <v>5604</v>
      </c>
      <c r="C5609" s="406">
        <v>45613</v>
      </c>
      <c r="D5609" s="278" t="s">
        <v>154</v>
      </c>
      <c r="E5609" s="507" t="str">
        <f t="shared" si="447"/>
        <v>کامیون کمپرسی</v>
      </c>
      <c r="F5609" s="507" t="str">
        <f t="shared" si="448"/>
        <v>صداقت</v>
      </c>
      <c r="G5609" s="507" t="str">
        <f t="shared" si="449"/>
        <v>تک</v>
      </c>
      <c r="H5609" s="507">
        <f t="shared" si="450"/>
        <v>4.1500000000000004</v>
      </c>
      <c r="I5609" s="507" t="s">
        <v>215</v>
      </c>
      <c r="J5609" s="507">
        <v>40</v>
      </c>
      <c r="K5609" s="509"/>
      <c r="L5609" s="507"/>
      <c r="M5609" s="507"/>
      <c r="N5609" s="511">
        <f t="shared" si="452"/>
        <v>0</v>
      </c>
      <c r="O5609" s="511">
        <f t="shared" si="453"/>
        <v>190.89999999999998</v>
      </c>
      <c r="P5609" s="511">
        <f t="shared" si="454"/>
        <v>0</v>
      </c>
      <c r="Q5609" s="335">
        <f t="shared" si="455"/>
        <v>0</v>
      </c>
      <c r="R5609" s="534"/>
    </row>
    <row r="5610" spans="2:18" x14ac:dyDescent="0.25">
      <c r="B5610" s="533">
        <f t="shared" si="451"/>
        <v>5605</v>
      </c>
      <c r="C5610" s="406">
        <v>45613</v>
      </c>
      <c r="D5610" s="278" t="s">
        <v>563</v>
      </c>
      <c r="E5610" s="507" t="str">
        <f t="shared" si="447"/>
        <v>کامیون کمپرسی</v>
      </c>
      <c r="F5610" s="507" t="str">
        <f t="shared" si="448"/>
        <v>صداقت</v>
      </c>
      <c r="G5610" s="507" t="str">
        <f t="shared" si="449"/>
        <v>تک</v>
      </c>
      <c r="H5610" s="507">
        <f t="shared" si="450"/>
        <v>4.1500000000000004</v>
      </c>
      <c r="I5610" s="507" t="s">
        <v>215</v>
      </c>
      <c r="J5610" s="507">
        <v>50</v>
      </c>
      <c r="K5610" s="509"/>
      <c r="L5610" s="507"/>
      <c r="M5610" s="507"/>
      <c r="N5610" s="511">
        <f t="shared" si="452"/>
        <v>0</v>
      </c>
      <c r="O5610" s="511">
        <f t="shared" si="453"/>
        <v>238.62500000000003</v>
      </c>
      <c r="P5610" s="511">
        <f t="shared" si="454"/>
        <v>0</v>
      </c>
      <c r="Q5610" s="335">
        <f t="shared" si="455"/>
        <v>0</v>
      </c>
      <c r="R5610" s="534"/>
    </row>
    <row r="5611" spans="2:18" x14ac:dyDescent="0.25">
      <c r="B5611" s="533">
        <f t="shared" si="451"/>
        <v>5606</v>
      </c>
      <c r="C5611" s="406">
        <v>45613</v>
      </c>
      <c r="D5611" s="278" t="s">
        <v>426</v>
      </c>
      <c r="E5611" s="507" t="str">
        <f t="shared" si="447"/>
        <v>تانکر آب</v>
      </c>
      <c r="F5611" s="507" t="str">
        <f t="shared" si="448"/>
        <v>جواد رضاپور</v>
      </c>
      <c r="G5611" s="507" t="str">
        <f t="shared" si="449"/>
        <v>تانکر آب</v>
      </c>
      <c r="H5611" s="507">
        <f t="shared" si="450"/>
        <v>10</v>
      </c>
      <c r="I5611" s="507" t="s">
        <v>66</v>
      </c>
      <c r="J5611" s="507">
        <v>4</v>
      </c>
      <c r="K5611" s="509"/>
      <c r="L5611" s="507"/>
      <c r="M5611" s="507"/>
      <c r="N5611" s="511">
        <f t="shared" si="452"/>
        <v>0</v>
      </c>
      <c r="O5611" s="511">
        <f t="shared" si="453"/>
        <v>0</v>
      </c>
      <c r="P5611" s="511">
        <f t="shared" si="454"/>
        <v>40</v>
      </c>
      <c r="Q5611" s="335">
        <f t="shared" si="455"/>
        <v>0</v>
      </c>
      <c r="R5611" s="534"/>
    </row>
    <row r="5612" spans="2:18" x14ac:dyDescent="0.25">
      <c r="B5612" s="533">
        <f t="shared" si="451"/>
        <v>5607</v>
      </c>
      <c r="C5612" s="406">
        <v>45613</v>
      </c>
      <c r="D5612" s="195" t="s">
        <v>277</v>
      </c>
      <c r="E5612" s="507" t="str">
        <f t="shared" si="447"/>
        <v>کمپرسی جفت</v>
      </c>
      <c r="F5612" s="507" t="str">
        <f t="shared" si="448"/>
        <v>محمدپور</v>
      </c>
      <c r="G5612" s="507" t="str">
        <f t="shared" si="449"/>
        <v>جفت</v>
      </c>
      <c r="H5612" s="507">
        <f t="shared" si="450"/>
        <v>7</v>
      </c>
      <c r="I5612" s="507"/>
      <c r="J5612" s="507">
        <v>0</v>
      </c>
      <c r="K5612" s="509"/>
      <c r="L5612" s="507"/>
      <c r="M5612" s="507"/>
      <c r="N5612" s="511">
        <f t="shared" si="452"/>
        <v>0</v>
      </c>
      <c r="O5612" s="511">
        <f t="shared" si="453"/>
        <v>0</v>
      </c>
      <c r="P5612" s="511">
        <f t="shared" si="454"/>
        <v>0</v>
      </c>
      <c r="Q5612" s="335">
        <f t="shared" si="455"/>
        <v>0</v>
      </c>
      <c r="R5612" s="534"/>
    </row>
    <row r="5613" spans="2:18" x14ac:dyDescent="0.25">
      <c r="B5613" s="533">
        <f t="shared" si="451"/>
        <v>5608</v>
      </c>
      <c r="C5613" s="406">
        <v>45613</v>
      </c>
      <c r="D5613" s="278" t="s">
        <v>261</v>
      </c>
      <c r="E5613" s="507" t="str">
        <f t="shared" si="447"/>
        <v>کمپرسی تک</v>
      </c>
      <c r="F5613" s="507" t="str">
        <f t="shared" si="448"/>
        <v>محمدپور</v>
      </c>
      <c r="G5613" s="507" t="str">
        <f t="shared" si="449"/>
        <v>تک</v>
      </c>
      <c r="H5613" s="507">
        <f t="shared" si="450"/>
        <v>5</v>
      </c>
      <c r="I5613" s="507"/>
      <c r="J5613" s="507">
        <v>0</v>
      </c>
      <c r="K5613" s="509"/>
      <c r="L5613" s="507"/>
      <c r="M5613" s="507"/>
      <c r="N5613" s="511">
        <f t="shared" si="452"/>
        <v>0</v>
      </c>
      <c r="O5613" s="511">
        <f t="shared" si="453"/>
        <v>0</v>
      </c>
      <c r="P5613" s="511">
        <f t="shared" si="454"/>
        <v>0</v>
      </c>
      <c r="Q5613" s="335">
        <f t="shared" si="455"/>
        <v>0</v>
      </c>
      <c r="R5613" s="534"/>
    </row>
    <row r="5614" spans="2:18" x14ac:dyDescent="0.25">
      <c r="B5614" s="533">
        <f t="shared" si="451"/>
        <v>5609</v>
      </c>
      <c r="C5614" s="406">
        <v>45613</v>
      </c>
      <c r="D5614" s="195" t="s">
        <v>254</v>
      </c>
      <c r="E5614" s="507" t="str">
        <f t="shared" si="447"/>
        <v>تانکر آب</v>
      </c>
      <c r="F5614" s="507" t="str">
        <f t="shared" si="448"/>
        <v>محمدپور</v>
      </c>
      <c r="G5614" s="507" t="str">
        <f t="shared" si="449"/>
        <v>تانکر آب</v>
      </c>
      <c r="H5614" s="507">
        <f t="shared" si="450"/>
        <v>10</v>
      </c>
      <c r="I5614" s="507"/>
      <c r="J5614" s="507">
        <v>0</v>
      </c>
      <c r="K5614" s="509"/>
      <c r="L5614" s="507"/>
      <c r="M5614" s="507"/>
      <c r="N5614" s="511">
        <f t="shared" si="452"/>
        <v>0</v>
      </c>
      <c r="O5614" s="511">
        <f t="shared" si="453"/>
        <v>0</v>
      </c>
      <c r="P5614" s="511">
        <f t="shared" si="454"/>
        <v>0</v>
      </c>
      <c r="Q5614" s="335">
        <f t="shared" si="455"/>
        <v>0</v>
      </c>
      <c r="R5614" s="534"/>
    </row>
    <row r="5615" spans="2:18" x14ac:dyDescent="0.25">
      <c r="B5615" s="533">
        <f t="shared" si="451"/>
        <v>5610</v>
      </c>
      <c r="C5615" s="406">
        <v>45613</v>
      </c>
      <c r="D5615" s="278" t="s">
        <v>352</v>
      </c>
      <c r="E5615" s="507" t="str">
        <f t="shared" si="447"/>
        <v>کمپرسی جفت</v>
      </c>
      <c r="F5615" s="507" t="str">
        <f t="shared" si="448"/>
        <v>محمدپور</v>
      </c>
      <c r="G5615" s="507" t="str">
        <f t="shared" si="449"/>
        <v>جفت</v>
      </c>
      <c r="H5615" s="507">
        <f t="shared" si="450"/>
        <v>7</v>
      </c>
      <c r="I5615" s="507"/>
      <c r="J5615" s="507">
        <v>0</v>
      </c>
      <c r="K5615" s="509"/>
      <c r="L5615" s="507"/>
      <c r="M5615" s="507"/>
      <c r="N5615" s="511">
        <f t="shared" si="452"/>
        <v>0</v>
      </c>
      <c r="O5615" s="511">
        <f t="shared" si="453"/>
        <v>0</v>
      </c>
      <c r="P5615" s="511">
        <f t="shared" si="454"/>
        <v>0</v>
      </c>
      <c r="Q5615" s="335">
        <f t="shared" si="455"/>
        <v>0</v>
      </c>
      <c r="R5615" s="534"/>
    </row>
    <row r="5616" spans="2:18" x14ac:dyDescent="0.25">
      <c r="B5616" s="533">
        <f t="shared" si="451"/>
        <v>5611</v>
      </c>
      <c r="C5616" s="406">
        <v>45613</v>
      </c>
      <c r="D5616" s="195" t="s">
        <v>175</v>
      </c>
      <c r="E5616" s="507" t="str">
        <f t="shared" si="447"/>
        <v>کمپرسی جفت</v>
      </c>
      <c r="F5616" s="507" t="str">
        <f t="shared" si="448"/>
        <v>محمدپور</v>
      </c>
      <c r="G5616" s="507" t="str">
        <f t="shared" si="449"/>
        <v>جفت</v>
      </c>
      <c r="H5616" s="507">
        <f t="shared" si="450"/>
        <v>7</v>
      </c>
      <c r="I5616" s="507"/>
      <c r="J5616" s="507">
        <v>0</v>
      </c>
      <c r="K5616" s="509"/>
      <c r="L5616" s="507"/>
      <c r="M5616" s="507"/>
      <c r="N5616" s="511">
        <f t="shared" si="452"/>
        <v>0</v>
      </c>
      <c r="O5616" s="511">
        <f t="shared" si="453"/>
        <v>0</v>
      </c>
      <c r="P5616" s="511">
        <f t="shared" si="454"/>
        <v>0</v>
      </c>
      <c r="Q5616" s="335">
        <f t="shared" si="455"/>
        <v>0</v>
      </c>
      <c r="R5616" s="534"/>
    </row>
    <row r="5617" spans="2:18" x14ac:dyDescent="0.25">
      <c r="B5617" s="533">
        <f t="shared" si="451"/>
        <v>5612</v>
      </c>
      <c r="C5617" s="406">
        <v>45613</v>
      </c>
      <c r="D5617" s="278" t="s">
        <v>171</v>
      </c>
      <c r="E5617" s="507" t="str">
        <f t="shared" si="447"/>
        <v>تانکر آب</v>
      </c>
      <c r="F5617" s="507" t="str">
        <f t="shared" si="448"/>
        <v>محمدپور</v>
      </c>
      <c r="G5617" s="507" t="str">
        <f t="shared" si="449"/>
        <v>تانکر آب</v>
      </c>
      <c r="H5617" s="507">
        <f t="shared" si="450"/>
        <v>11.2</v>
      </c>
      <c r="I5617" s="507"/>
      <c r="J5617" s="507">
        <v>0</v>
      </c>
      <c r="K5617" s="509"/>
      <c r="L5617" s="507"/>
      <c r="M5617" s="507"/>
      <c r="N5617" s="511">
        <f t="shared" si="452"/>
        <v>0</v>
      </c>
      <c r="O5617" s="511">
        <f t="shared" si="453"/>
        <v>0</v>
      </c>
      <c r="P5617" s="511">
        <f t="shared" si="454"/>
        <v>0</v>
      </c>
      <c r="Q5617" s="335">
        <f t="shared" si="455"/>
        <v>0</v>
      </c>
      <c r="R5617" s="534"/>
    </row>
    <row r="5618" spans="2:18" x14ac:dyDescent="0.25">
      <c r="B5618" s="533">
        <f t="shared" si="451"/>
        <v>5613</v>
      </c>
      <c r="C5618" s="406">
        <v>45613</v>
      </c>
      <c r="D5618" s="278" t="s">
        <v>148</v>
      </c>
      <c r="E5618" s="507" t="str">
        <f t="shared" si="447"/>
        <v>کامیون کمپرسی</v>
      </c>
      <c r="F5618" s="507" t="str">
        <f t="shared" si="448"/>
        <v>میرزایی</v>
      </c>
      <c r="G5618" s="507" t="str">
        <f t="shared" si="449"/>
        <v>تک</v>
      </c>
      <c r="H5618" s="507">
        <f t="shared" si="450"/>
        <v>4.1500000000000004</v>
      </c>
      <c r="I5618" s="507" t="s">
        <v>215</v>
      </c>
      <c r="J5618" s="507">
        <v>22</v>
      </c>
      <c r="K5618" s="509"/>
      <c r="L5618" s="507"/>
      <c r="M5618" s="507"/>
      <c r="N5618" s="511">
        <f t="shared" si="452"/>
        <v>0</v>
      </c>
      <c r="O5618" s="511">
        <f t="shared" si="453"/>
        <v>104.995</v>
      </c>
      <c r="P5618" s="511">
        <f t="shared" si="454"/>
        <v>0</v>
      </c>
      <c r="Q5618" s="335">
        <f t="shared" si="455"/>
        <v>0</v>
      </c>
      <c r="R5618" s="534"/>
    </row>
    <row r="5619" spans="2:18" x14ac:dyDescent="0.25">
      <c r="B5619" s="533">
        <f t="shared" si="451"/>
        <v>5614</v>
      </c>
      <c r="C5619" s="406">
        <v>45613</v>
      </c>
      <c r="D5619" s="195" t="s">
        <v>150</v>
      </c>
      <c r="E5619" s="507" t="str">
        <f t="shared" si="447"/>
        <v>کامیون کمپرسی</v>
      </c>
      <c r="F5619" s="507" t="str">
        <f t="shared" si="448"/>
        <v>میرزایی</v>
      </c>
      <c r="G5619" s="507" t="str">
        <f t="shared" si="449"/>
        <v>تک</v>
      </c>
      <c r="H5619" s="507">
        <f t="shared" si="450"/>
        <v>4.1500000000000004</v>
      </c>
      <c r="I5619" s="507" t="s">
        <v>215</v>
      </c>
      <c r="J5619" s="507">
        <v>22</v>
      </c>
      <c r="K5619" s="509"/>
      <c r="L5619" s="507"/>
      <c r="M5619" s="507"/>
      <c r="N5619" s="511">
        <f t="shared" si="452"/>
        <v>0</v>
      </c>
      <c r="O5619" s="511">
        <f t="shared" si="453"/>
        <v>104.995</v>
      </c>
      <c r="P5619" s="511">
        <f t="shared" si="454"/>
        <v>0</v>
      </c>
      <c r="Q5619" s="335">
        <f t="shared" si="455"/>
        <v>0</v>
      </c>
      <c r="R5619" s="534"/>
    </row>
    <row r="5620" spans="2:18" x14ac:dyDescent="0.25">
      <c r="B5620" s="533">
        <f t="shared" si="451"/>
        <v>5615</v>
      </c>
      <c r="C5620" s="406">
        <v>45613</v>
      </c>
      <c r="D5620" s="195" t="s">
        <v>177</v>
      </c>
      <c r="E5620" s="507" t="str">
        <f t="shared" si="447"/>
        <v>تانکر آب</v>
      </c>
      <c r="F5620" s="507" t="str">
        <f t="shared" si="448"/>
        <v>گلپایگانی</v>
      </c>
      <c r="G5620" s="507" t="str">
        <f t="shared" si="449"/>
        <v>تانکر آب</v>
      </c>
      <c r="H5620" s="507">
        <f t="shared" si="450"/>
        <v>11.6</v>
      </c>
      <c r="I5620" s="507" t="s">
        <v>66</v>
      </c>
      <c r="J5620" s="507">
        <v>7</v>
      </c>
      <c r="K5620" s="509"/>
      <c r="L5620" s="507"/>
      <c r="M5620" s="507"/>
      <c r="N5620" s="511">
        <f t="shared" si="452"/>
        <v>0</v>
      </c>
      <c r="O5620" s="511">
        <f t="shared" si="453"/>
        <v>0</v>
      </c>
      <c r="P5620" s="511">
        <f t="shared" si="454"/>
        <v>81.2</v>
      </c>
      <c r="Q5620" s="335">
        <f t="shared" si="455"/>
        <v>0</v>
      </c>
      <c r="R5620" s="534"/>
    </row>
    <row r="5621" spans="2:18" x14ac:dyDescent="0.25">
      <c r="B5621" s="533">
        <f t="shared" si="451"/>
        <v>5616</v>
      </c>
      <c r="C5621" s="406">
        <v>45613</v>
      </c>
      <c r="D5621" s="278" t="s">
        <v>139</v>
      </c>
      <c r="E5621" s="507" t="str">
        <f t="shared" si="447"/>
        <v>کامیون کمپرسی</v>
      </c>
      <c r="F5621" s="507" t="str">
        <f t="shared" si="448"/>
        <v>انصاری</v>
      </c>
      <c r="G5621" s="507" t="str">
        <f t="shared" si="449"/>
        <v>جفت</v>
      </c>
      <c r="H5621" s="507">
        <f t="shared" si="450"/>
        <v>7</v>
      </c>
      <c r="I5621" s="507"/>
      <c r="J5621" s="507">
        <v>0</v>
      </c>
      <c r="K5621" s="509"/>
      <c r="L5621" s="507"/>
      <c r="M5621" s="507"/>
      <c r="N5621" s="511">
        <f t="shared" si="452"/>
        <v>0</v>
      </c>
      <c r="O5621" s="511">
        <f t="shared" si="453"/>
        <v>0</v>
      </c>
      <c r="P5621" s="511">
        <f t="shared" si="454"/>
        <v>0</v>
      </c>
      <c r="Q5621" s="335">
        <f t="shared" si="455"/>
        <v>0</v>
      </c>
      <c r="R5621" s="534"/>
    </row>
    <row r="5622" spans="2:18" x14ac:dyDescent="0.25">
      <c r="B5622" s="533">
        <f t="shared" si="451"/>
        <v>5617</v>
      </c>
      <c r="C5622" s="406">
        <v>45613</v>
      </c>
      <c r="D5622" s="195" t="s">
        <v>140</v>
      </c>
      <c r="E5622" s="507" t="str">
        <f t="shared" si="447"/>
        <v>کامیون کمپرسی</v>
      </c>
      <c r="F5622" s="507" t="str">
        <f t="shared" si="448"/>
        <v>انصاری</v>
      </c>
      <c r="G5622" s="507" t="str">
        <f t="shared" si="449"/>
        <v>جفت</v>
      </c>
      <c r="H5622" s="507">
        <f t="shared" si="450"/>
        <v>7</v>
      </c>
      <c r="I5622" s="507"/>
      <c r="J5622" s="507">
        <v>0</v>
      </c>
      <c r="K5622" s="509"/>
      <c r="L5622" s="507"/>
      <c r="M5622" s="507"/>
      <c r="N5622" s="511">
        <f t="shared" si="452"/>
        <v>0</v>
      </c>
      <c r="O5622" s="511">
        <f t="shared" si="453"/>
        <v>0</v>
      </c>
      <c r="P5622" s="511">
        <f t="shared" si="454"/>
        <v>0</v>
      </c>
      <c r="Q5622" s="335">
        <f t="shared" si="455"/>
        <v>0</v>
      </c>
      <c r="R5622" s="534"/>
    </row>
    <row r="5623" spans="2:18" x14ac:dyDescent="0.25">
      <c r="B5623" s="533">
        <f t="shared" si="451"/>
        <v>5618</v>
      </c>
      <c r="C5623" s="406">
        <v>45613</v>
      </c>
      <c r="D5623" s="278" t="s">
        <v>141</v>
      </c>
      <c r="E5623" s="507" t="str">
        <f t="shared" si="447"/>
        <v>کامیون کمپرسی</v>
      </c>
      <c r="F5623" s="507" t="str">
        <f t="shared" si="448"/>
        <v>انصاری</v>
      </c>
      <c r="G5623" s="507" t="str">
        <f t="shared" si="449"/>
        <v>جفت</v>
      </c>
      <c r="H5623" s="507">
        <f t="shared" si="450"/>
        <v>7</v>
      </c>
      <c r="I5623" s="507"/>
      <c r="J5623" s="507">
        <v>0</v>
      </c>
      <c r="K5623" s="509"/>
      <c r="L5623" s="507"/>
      <c r="M5623" s="507"/>
      <c r="N5623" s="511">
        <f t="shared" si="452"/>
        <v>0</v>
      </c>
      <c r="O5623" s="511">
        <f t="shared" si="453"/>
        <v>0</v>
      </c>
      <c r="P5623" s="511">
        <f t="shared" si="454"/>
        <v>0</v>
      </c>
      <c r="Q5623" s="335">
        <f t="shared" si="455"/>
        <v>0</v>
      </c>
      <c r="R5623" s="534"/>
    </row>
    <row r="5624" spans="2:18" x14ac:dyDescent="0.25">
      <c r="B5624" s="533">
        <f t="shared" si="451"/>
        <v>5619</v>
      </c>
      <c r="C5624" s="406">
        <v>45613</v>
      </c>
      <c r="D5624" s="195" t="s">
        <v>252</v>
      </c>
      <c r="E5624" s="507" t="str">
        <f t="shared" si="447"/>
        <v>کامیون کمپرسی</v>
      </c>
      <c r="F5624" s="507" t="str">
        <f t="shared" si="448"/>
        <v>انصاری</v>
      </c>
      <c r="G5624" s="507" t="str">
        <f t="shared" si="449"/>
        <v>جفت</v>
      </c>
      <c r="H5624" s="507">
        <f t="shared" si="450"/>
        <v>7</v>
      </c>
      <c r="I5624" s="507"/>
      <c r="J5624" s="507">
        <v>0</v>
      </c>
      <c r="K5624" s="509"/>
      <c r="L5624" s="507"/>
      <c r="M5624" s="507"/>
      <c r="N5624" s="511">
        <f t="shared" si="452"/>
        <v>0</v>
      </c>
      <c r="O5624" s="511">
        <f t="shared" si="453"/>
        <v>0</v>
      </c>
      <c r="P5624" s="511">
        <f t="shared" si="454"/>
        <v>0</v>
      </c>
      <c r="Q5624" s="335">
        <f t="shared" si="455"/>
        <v>0</v>
      </c>
      <c r="R5624" s="534"/>
    </row>
    <row r="5625" spans="2:18" x14ac:dyDescent="0.25">
      <c r="B5625" s="533">
        <f t="shared" si="451"/>
        <v>5620</v>
      </c>
      <c r="C5625" s="406">
        <v>45613</v>
      </c>
      <c r="D5625" s="278" t="s">
        <v>259</v>
      </c>
      <c r="E5625" s="507" t="str">
        <f t="shared" si="447"/>
        <v>کامیون کمپرسی</v>
      </c>
      <c r="F5625" s="507" t="str">
        <f t="shared" si="448"/>
        <v>انصاری</v>
      </c>
      <c r="G5625" s="507" t="str">
        <f t="shared" si="449"/>
        <v>جفت</v>
      </c>
      <c r="H5625" s="507">
        <f t="shared" si="450"/>
        <v>7</v>
      </c>
      <c r="I5625" s="507"/>
      <c r="J5625" s="507">
        <v>0</v>
      </c>
      <c r="K5625" s="509"/>
      <c r="L5625" s="507"/>
      <c r="M5625" s="507"/>
      <c r="N5625" s="511">
        <f t="shared" si="452"/>
        <v>0</v>
      </c>
      <c r="O5625" s="511">
        <f t="shared" si="453"/>
        <v>0</v>
      </c>
      <c r="P5625" s="511">
        <f t="shared" si="454"/>
        <v>0</v>
      </c>
      <c r="Q5625" s="335">
        <f t="shared" si="455"/>
        <v>0</v>
      </c>
      <c r="R5625" s="534"/>
    </row>
    <row r="5626" spans="2:18" x14ac:dyDescent="0.25">
      <c r="B5626" s="533">
        <f t="shared" si="451"/>
        <v>5621</v>
      </c>
      <c r="C5626" s="406">
        <v>45613</v>
      </c>
      <c r="D5626" s="195" t="s">
        <v>260</v>
      </c>
      <c r="E5626" s="507" t="str">
        <f t="shared" si="447"/>
        <v>کامیون کمپرسی</v>
      </c>
      <c r="F5626" s="507" t="str">
        <f t="shared" si="448"/>
        <v>انصاری</v>
      </c>
      <c r="G5626" s="507" t="str">
        <f t="shared" si="449"/>
        <v>جفت</v>
      </c>
      <c r="H5626" s="507">
        <f t="shared" si="450"/>
        <v>7</v>
      </c>
      <c r="I5626" s="507"/>
      <c r="J5626" s="507">
        <v>0</v>
      </c>
      <c r="K5626" s="509"/>
      <c r="L5626" s="507"/>
      <c r="M5626" s="507"/>
      <c r="N5626" s="511">
        <f t="shared" si="452"/>
        <v>0</v>
      </c>
      <c r="O5626" s="511">
        <f t="shared" si="453"/>
        <v>0</v>
      </c>
      <c r="P5626" s="511">
        <f t="shared" si="454"/>
        <v>0</v>
      </c>
      <c r="Q5626" s="335">
        <f t="shared" si="455"/>
        <v>0</v>
      </c>
      <c r="R5626" s="534"/>
    </row>
    <row r="5627" spans="2:18" x14ac:dyDescent="0.25">
      <c r="B5627" s="533">
        <f t="shared" si="451"/>
        <v>5622</v>
      </c>
      <c r="C5627" s="406">
        <v>45613</v>
      </c>
      <c r="D5627" s="278" t="s">
        <v>507</v>
      </c>
      <c r="E5627" s="507" t="str">
        <f t="shared" si="447"/>
        <v>کامیون کمپرسی</v>
      </c>
      <c r="F5627" s="507" t="str">
        <f t="shared" si="448"/>
        <v>شهرکی</v>
      </c>
      <c r="G5627" s="507" t="str">
        <f t="shared" si="449"/>
        <v>تک</v>
      </c>
      <c r="H5627" s="507">
        <f t="shared" si="450"/>
        <v>4.1500000000000004</v>
      </c>
      <c r="I5627" s="507" t="s">
        <v>215</v>
      </c>
      <c r="J5627" s="507">
        <v>46</v>
      </c>
      <c r="K5627" s="509"/>
      <c r="L5627" s="507"/>
      <c r="M5627" s="507"/>
      <c r="N5627" s="511">
        <f t="shared" si="452"/>
        <v>0</v>
      </c>
      <c r="O5627" s="511">
        <f t="shared" si="453"/>
        <v>219.535</v>
      </c>
      <c r="P5627" s="511">
        <f t="shared" si="454"/>
        <v>0</v>
      </c>
      <c r="Q5627" s="335">
        <f t="shared" si="455"/>
        <v>0</v>
      </c>
      <c r="R5627" s="534"/>
    </row>
    <row r="5628" spans="2:18" x14ac:dyDescent="0.25">
      <c r="B5628" s="533">
        <f t="shared" si="451"/>
        <v>5623</v>
      </c>
      <c r="C5628" s="406">
        <v>45613</v>
      </c>
      <c r="D5628" s="195" t="s">
        <v>379</v>
      </c>
      <c r="E5628" s="507" t="str">
        <f t="shared" si="447"/>
        <v>کمپرسی تک</v>
      </c>
      <c r="F5628" s="507" t="str">
        <f t="shared" si="448"/>
        <v>جواد رضاپور</v>
      </c>
      <c r="G5628" s="507" t="str">
        <f t="shared" si="449"/>
        <v>تک</v>
      </c>
      <c r="H5628" s="507">
        <f t="shared" si="450"/>
        <v>4.1500000000000004</v>
      </c>
      <c r="I5628" s="507"/>
      <c r="J5628" s="507">
        <v>0</v>
      </c>
      <c r="K5628" s="509"/>
      <c r="L5628" s="507"/>
      <c r="M5628" s="507"/>
      <c r="N5628" s="511">
        <f t="shared" si="452"/>
        <v>0</v>
      </c>
      <c r="O5628" s="511">
        <f t="shared" si="453"/>
        <v>0</v>
      </c>
      <c r="P5628" s="511">
        <f t="shared" si="454"/>
        <v>0</v>
      </c>
      <c r="Q5628" s="335">
        <f t="shared" si="455"/>
        <v>0</v>
      </c>
      <c r="R5628" s="534"/>
    </row>
    <row r="5629" spans="2:18" x14ac:dyDescent="0.25">
      <c r="B5629" s="533">
        <f t="shared" si="451"/>
        <v>5624</v>
      </c>
      <c r="C5629" s="406">
        <v>45613</v>
      </c>
      <c r="D5629" s="278" t="s">
        <v>380</v>
      </c>
      <c r="E5629" s="507" t="str">
        <f t="shared" si="447"/>
        <v>کمپرسی تک</v>
      </c>
      <c r="F5629" s="507" t="str">
        <f t="shared" si="448"/>
        <v>جواد رضاپور</v>
      </c>
      <c r="G5629" s="507" t="str">
        <f t="shared" si="449"/>
        <v>تک</v>
      </c>
      <c r="H5629" s="507">
        <f t="shared" si="450"/>
        <v>4.1500000000000004</v>
      </c>
      <c r="I5629" s="507"/>
      <c r="J5629" s="507">
        <v>0</v>
      </c>
      <c r="K5629" s="509"/>
      <c r="L5629" s="507"/>
      <c r="M5629" s="507"/>
      <c r="N5629" s="511">
        <f t="shared" si="452"/>
        <v>0</v>
      </c>
      <c r="O5629" s="511">
        <f t="shared" si="453"/>
        <v>0</v>
      </c>
      <c r="P5629" s="511">
        <f t="shared" si="454"/>
        <v>0</v>
      </c>
      <c r="Q5629" s="335">
        <f t="shared" si="455"/>
        <v>0</v>
      </c>
      <c r="R5629" s="534"/>
    </row>
    <row r="5630" spans="2:18" x14ac:dyDescent="0.25">
      <c r="B5630" s="533">
        <f t="shared" si="451"/>
        <v>5625</v>
      </c>
      <c r="C5630" s="406">
        <v>45613</v>
      </c>
      <c r="D5630" s="195" t="s">
        <v>489</v>
      </c>
      <c r="E5630" s="507" t="str">
        <f t="shared" si="447"/>
        <v>کمپرسی تک</v>
      </c>
      <c r="F5630" s="507" t="str">
        <f t="shared" si="448"/>
        <v>جواد رضاپور</v>
      </c>
      <c r="G5630" s="507" t="str">
        <f t="shared" si="449"/>
        <v>تک</v>
      </c>
      <c r="H5630" s="507">
        <f t="shared" si="450"/>
        <v>4.1500000000000004</v>
      </c>
      <c r="I5630" s="507"/>
      <c r="J5630" s="507">
        <v>0</v>
      </c>
      <c r="K5630" s="509"/>
      <c r="L5630" s="507"/>
      <c r="M5630" s="507"/>
      <c r="N5630" s="511">
        <f t="shared" si="452"/>
        <v>0</v>
      </c>
      <c r="O5630" s="511">
        <f t="shared" si="453"/>
        <v>0</v>
      </c>
      <c r="P5630" s="511">
        <f t="shared" si="454"/>
        <v>0</v>
      </c>
      <c r="Q5630" s="335">
        <f t="shared" si="455"/>
        <v>0</v>
      </c>
      <c r="R5630" s="534"/>
    </row>
    <row r="5631" spans="2:18" x14ac:dyDescent="0.25">
      <c r="B5631" s="533">
        <f t="shared" si="451"/>
        <v>5626</v>
      </c>
      <c r="C5631" s="406">
        <v>45613</v>
      </c>
      <c r="D5631" s="278" t="s">
        <v>96</v>
      </c>
      <c r="E5631" s="507" t="str">
        <f t="shared" si="447"/>
        <v>تانکر آب</v>
      </c>
      <c r="F5631" s="507" t="str">
        <f t="shared" si="448"/>
        <v>شرکتی</v>
      </c>
      <c r="G5631" s="507" t="str">
        <f t="shared" si="449"/>
        <v>تانکر آب</v>
      </c>
      <c r="H5631" s="507">
        <f t="shared" si="450"/>
        <v>11.8</v>
      </c>
      <c r="I5631" s="507"/>
      <c r="J5631" s="507">
        <v>0</v>
      </c>
      <c r="K5631" s="509"/>
      <c r="L5631" s="507"/>
      <c r="M5631" s="507"/>
      <c r="N5631" s="511">
        <f t="shared" si="452"/>
        <v>0</v>
      </c>
      <c r="O5631" s="511">
        <f t="shared" si="453"/>
        <v>0</v>
      </c>
      <c r="P5631" s="511">
        <f t="shared" si="454"/>
        <v>0</v>
      </c>
      <c r="Q5631" s="335">
        <f t="shared" si="455"/>
        <v>0</v>
      </c>
      <c r="R5631" s="534"/>
    </row>
    <row r="5632" spans="2:18" x14ac:dyDescent="0.25">
      <c r="B5632" s="533">
        <f t="shared" si="451"/>
        <v>5627</v>
      </c>
      <c r="C5632" s="406">
        <v>45613</v>
      </c>
      <c r="D5632" s="195" t="s">
        <v>128</v>
      </c>
      <c r="E5632" s="507" t="str">
        <f t="shared" si="447"/>
        <v>تانکر آب</v>
      </c>
      <c r="F5632" s="507" t="str">
        <f t="shared" si="448"/>
        <v>شرکتی</v>
      </c>
      <c r="G5632" s="507" t="str">
        <f t="shared" si="449"/>
        <v>تانکر آب</v>
      </c>
      <c r="H5632" s="507">
        <f t="shared" si="450"/>
        <v>11.8</v>
      </c>
      <c r="I5632" s="507" t="s">
        <v>66</v>
      </c>
      <c r="J5632" s="507">
        <v>3</v>
      </c>
      <c r="K5632" s="509"/>
      <c r="L5632" s="507"/>
      <c r="M5632" s="507"/>
      <c r="N5632" s="511">
        <f t="shared" si="452"/>
        <v>0</v>
      </c>
      <c r="O5632" s="511">
        <f t="shared" si="453"/>
        <v>0</v>
      </c>
      <c r="P5632" s="511">
        <f t="shared" si="454"/>
        <v>35.400000000000006</v>
      </c>
      <c r="Q5632" s="335">
        <f t="shared" si="455"/>
        <v>0</v>
      </c>
      <c r="R5632" s="534"/>
    </row>
    <row r="5633" spans="2:18" x14ac:dyDescent="0.25">
      <c r="B5633" s="533">
        <f t="shared" si="451"/>
        <v>5628</v>
      </c>
      <c r="C5633" s="406">
        <v>45613</v>
      </c>
      <c r="D5633" s="278" t="s">
        <v>467</v>
      </c>
      <c r="E5633" s="507" t="str">
        <f t="shared" si="447"/>
        <v>تانکر آب</v>
      </c>
      <c r="F5633" s="507" t="str">
        <f t="shared" si="448"/>
        <v>میرزایی</v>
      </c>
      <c r="G5633" s="507" t="str">
        <f t="shared" si="449"/>
        <v>تانکر آب</v>
      </c>
      <c r="H5633" s="507">
        <f t="shared" si="450"/>
        <v>13</v>
      </c>
      <c r="I5633" s="507"/>
      <c r="J5633" s="507">
        <v>0</v>
      </c>
      <c r="K5633" s="509"/>
      <c r="L5633" s="507"/>
      <c r="M5633" s="507"/>
      <c r="N5633" s="511">
        <f t="shared" si="452"/>
        <v>0</v>
      </c>
      <c r="O5633" s="511">
        <f t="shared" si="453"/>
        <v>0</v>
      </c>
      <c r="P5633" s="511">
        <f t="shared" si="454"/>
        <v>0</v>
      </c>
      <c r="Q5633" s="335">
        <f t="shared" si="455"/>
        <v>0</v>
      </c>
      <c r="R5633" s="534"/>
    </row>
    <row r="5634" spans="2:18" ht="58.5" x14ac:dyDescent="0.25">
      <c r="B5634" s="572">
        <f>ROW()-5</f>
        <v>5629</v>
      </c>
      <c r="C5634" s="406">
        <v>45614</v>
      </c>
      <c r="D5634" s="195" t="s">
        <v>474</v>
      </c>
      <c r="E5634" s="507" t="str">
        <f t="shared" si="447"/>
        <v>کامیون کمپرسی</v>
      </c>
      <c r="F5634" s="507" t="str">
        <f t="shared" si="448"/>
        <v>رمضانی مقدم</v>
      </c>
      <c r="G5634" s="507" t="str">
        <f t="shared" si="449"/>
        <v>تک</v>
      </c>
      <c r="H5634" s="507">
        <f t="shared" si="450"/>
        <v>4.2</v>
      </c>
      <c r="I5634" s="507" t="s">
        <v>215</v>
      </c>
      <c r="J5634" s="507">
        <v>27</v>
      </c>
      <c r="K5634" s="509"/>
      <c r="L5634" s="507"/>
      <c r="M5634" s="507"/>
      <c r="N5634" s="511">
        <f>IF(I5634=$N$5,J5634*H5634,0)</f>
        <v>0</v>
      </c>
      <c r="O5634" s="511">
        <f>IF(I5634=$O$5,J5634*H5634,0)*1.15</f>
        <v>130.41</v>
      </c>
      <c r="P5634" s="511">
        <f>IF(I5634=$P$5,J5634*H5634,0)</f>
        <v>0</v>
      </c>
      <c r="Q5634" s="240">
        <f>IF(I5634=$Q$5,J5634*H5634,0)</f>
        <v>0</v>
      </c>
      <c r="R5634" s="574" t="s">
        <v>612</v>
      </c>
    </row>
    <row r="5635" spans="2:18" x14ac:dyDescent="0.25">
      <c r="B5635" s="572">
        <f t="shared" ref="B5635:B5667" si="456">ROW()-5</f>
        <v>5630</v>
      </c>
      <c r="C5635" s="406">
        <v>45614</v>
      </c>
      <c r="D5635" s="278" t="s">
        <v>475</v>
      </c>
      <c r="E5635" s="507" t="str">
        <f t="shared" si="447"/>
        <v>کامیون کمپرسی</v>
      </c>
      <c r="F5635" s="507" t="str">
        <f t="shared" si="448"/>
        <v>رمضانی مقدم</v>
      </c>
      <c r="G5635" s="507" t="str">
        <f t="shared" si="449"/>
        <v>تک</v>
      </c>
      <c r="H5635" s="507">
        <f t="shared" si="450"/>
        <v>4.2</v>
      </c>
      <c r="I5635" s="507" t="s">
        <v>215</v>
      </c>
      <c r="J5635" s="507">
        <v>27</v>
      </c>
      <c r="K5635" s="509"/>
      <c r="L5635" s="507"/>
      <c r="M5635" s="507"/>
      <c r="N5635" s="511">
        <f t="shared" ref="N5635:N5667" si="457">IF(I5635=$N$5,J5635*H5635,0)</f>
        <v>0</v>
      </c>
      <c r="O5635" s="511">
        <f t="shared" ref="O5635:O5667" si="458">IF(I5635=$O$5,J5635*H5635,0)*1.15</f>
        <v>130.41</v>
      </c>
      <c r="P5635" s="511">
        <f t="shared" ref="P5635:P5667" si="459">IF(I5635=$P$5,J5635*H5635,0)</f>
        <v>0</v>
      </c>
      <c r="Q5635" s="240">
        <f t="shared" ref="Q5635:Q5667" si="460">IF(I5635=$Q$5,J5635*H5635,0)</f>
        <v>0</v>
      </c>
      <c r="R5635" s="573"/>
    </row>
    <row r="5636" spans="2:18" x14ac:dyDescent="0.25">
      <c r="B5636" s="572">
        <f t="shared" si="456"/>
        <v>5631</v>
      </c>
      <c r="C5636" s="406">
        <v>45614</v>
      </c>
      <c r="D5636" s="195" t="s">
        <v>476</v>
      </c>
      <c r="E5636" s="507" t="str">
        <f t="shared" si="447"/>
        <v>کامیون کمپرسی</v>
      </c>
      <c r="F5636" s="507" t="str">
        <f t="shared" si="448"/>
        <v>رمضانی مقدم</v>
      </c>
      <c r="G5636" s="507" t="str">
        <f t="shared" si="449"/>
        <v>تک</v>
      </c>
      <c r="H5636" s="507">
        <f t="shared" si="450"/>
        <v>4.2</v>
      </c>
      <c r="I5636" s="507" t="s">
        <v>215</v>
      </c>
      <c r="J5636" s="507">
        <v>12</v>
      </c>
      <c r="K5636" s="509"/>
      <c r="L5636" s="507"/>
      <c r="M5636" s="507"/>
      <c r="N5636" s="511">
        <f t="shared" si="457"/>
        <v>0</v>
      </c>
      <c r="O5636" s="511">
        <f t="shared" si="458"/>
        <v>57.96</v>
      </c>
      <c r="P5636" s="511">
        <f t="shared" si="459"/>
        <v>0</v>
      </c>
      <c r="Q5636" s="240">
        <f t="shared" si="460"/>
        <v>0</v>
      </c>
      <c r="R5636" s="573"/>
    </row>
    <row r="5637" spans="2:18" x14ac:dyDescent="0.25">
      <c r="B5637" s="572">
        <f t="shared" si="456"/>
        <v>5632</v>
      </c>
      <c r="C5637" s="406">
        <v>45614</v>
      </c>
      <c r="D5637" s="278" t="s">
        <v>477</v>
      </c>
      <c r="E5637" s="507" t="str">
        <f t="shared" si="447"/>
        <v>کامیون کمپرسی</v>
      </c>
      <c r="F5637" s="507" t="str">
        <f t="shared" si="448"/>
        <v>رمضانی مقدم</v>
      </c>
      <c r="G5637" s="507" t="str">
        <f t="shared" si="449"/>
        <v>تک</v>
      </c>
      <c r="H5637" s="507">
        <f t="shared" si="450"/>
        <v>4.2</v>
      </c>
      <c r="I5637" s="507"/>
      <c r="J5637" s="507">
        <v>0</v>
      </c>
      <c r="K5637" s="509"/>
      <c r="L5637" s="507"/>
      <c r="M5637" s="507"/>
      <c r="N5637" s="511">
        <f t="shared" si="457"/>
        <v>0</v>
      </c>
      <c r="O5637" s="511">
        <f t="shared" si="458"/>
        <v>0</v>
      </c>
      <c r="P5637" s="511">
        <f t="shared" si="459"/>
        <v>0</v>
      </c>
      <c r="Q5637" s="240">
        <f t="shared" si="460"/>
        <v>0</v>
      </c>
      <c r="R5637" s="573"/>
    </row>
    <row r="5638" spans="2:18" x14ac:dyDescent="0.25">
      <c r="B5638" s="572">
        <f t="shared" si="456"/>
        <v>5633</v>
      </c>
      <c r="C5638" s="406">
        <v>45614</v>
      </c>
      <c r="D5638" s="195" t="s">
        <v>116</v>
      </c>
      <c r="E5638" s="507" t="str">
        <f t="shared" si="447"/>
        <v>کامیون کمپرسی</v>
      </c>
      <c r="F5638" s="507" t="str">
        <f t="shared" si="448"/>
        <v>شرکتی</v>
      </c>
      <c r="G5638" s="507" t="str">
        <f t="shared" si="449"/>
        <v>جفت</v>
      </c>
      <c r="H5638" s="507">
        <f t="shared" si="450"/>
        <v>6.65</v>
      </c>
      <c r="I5638" s="507" t="s">
        <v>215</v>
      </c>
      <c r="J5638" s="507">
        <v>4</v>
      </c>
      <c r="K5638" s="509"/>
      <c r="L5638" s="507" t="s">
        <v>504</v>
      </c>
      <c r="M5638" s="507"/>
      <c r="N5638" s="511">
        <f t="shared" si="457"/>
        <v>0</v>
      </c>
      <c r="O5638" s="511">
        <f t="shared" si="458"/>
        <v>30.59</v>
      </c>
      <c r="P5638" s="511">
        <f t="shared" si="459"/>
        <v>0</v>
      </c>
      <c r="Q5638" s="240">
        <f t="shared" si="460"/>
        <v>0</v>
      </c>
      <c r="R5638" s="573"/>
    </row>
    <row r="5639" spans="2:18" x14ac:dyDescent="0.25">
      <c r="B5639" s="572">
        <f t="shared" si="456"/>
        <v>5634</v>
      </c>
      <c r="C5639" s="406">
        <v>45614</v>
      </c>
      <c r="D5639" s="195" t="s">
        <v>116</v>
      </c>
      <c r="E5639" s="507" t="str">
        <f t="shared" si="447"/>
        <v>کامیون کمپرسی</v>
      </c>
      <c r="F5639" s="507" t="str">
        <f t="shared" si="448"/>
        <v>شرکتی</v>
      </c>
      <c r="G5639" s="507" t="str">
        <f t="shared" si="449"/>
        <v>جفت</v>
      </c>
      <c r="H5639" s="507">
        <f t="shared" si="450"/>
        <v>6.65</v>
      </c>
      <c r="I5639" s="507" t="s">
        <v>350</v>
      </c>
      <c r="J5639" s="507">
        <v>26</v>
      </c>
      <c r="K5639" s="509">
        <v>713800</v>
      </c>
      <c r="L5639" s="507" t="s">
        <v>1</v>
      </c>
      <c r="M5639" s="507"/>
      <c r="N5639" s="511">
        <f t="shared" si="457"/>
        <v>0</v>
      </c>
      <c r="O5639" s="511">
        <f t="shared" si="458"/>
        <v>0</v>
      </c>
      <c r="P5639" s="511">
        <f t="shared" si="459"/>
        <v>0</v>
      </c>
      <c r="Q5639" s="240">
        <f t="shared" si="460"/>
        <v>0</v>
      </c>
      <c r="R5639" s="573"/>
    </row>
    <row r="5640" spans="2:18" x14ac:dyDescent="0.25">
      <c r="B5640" s="572">
        <f t="shared" si="456"/>
        <v>5635</v>
      </c>
      <c r="C5640" s="406">
        <v>45614</v>
      </c>
      <c r="D5640" s="278" t="s">
        <v>94</v>
      </c>
      <c r="E5640" s="507" t="str">
        <f t="shared" si="447"/>
        <v>کامیون کمپرسی</v>
      </c>
      <c r="F5640" s="507" t="str">
        <f t="shared" si="448"/>
        <v>شرکتی</v>
      </c>
      <c r="G5640" s="507" t="str">
        <f t="shared" si="449"/>
        <v>جفت</v>
      </c>
      <c r="H5640" s="507">
        <f t="shared" si="450"/>
        <v>6.65</v>
      </c>
      <c r="I5640" s="507" t="s">
        <v>215</v>
      </c>
      <c r="J5640" s="507">
        <v>6</v>
      </c>
      <c r="K5640" s="509"/>
      <c r="L5640" s="507" t="s">
        <v>504</v>
      </c>
      <c r="M5640" s="507"/>
      <c r="N5640" s="511">
        <f t="shared" si="457"/>
        <v>0</v>
      </c>
      <c r="O5640" s="511">
        <f t="shared" si="458"/>
        <v>45.885000000000005</v>
      </c>
      <c r="P5640" s="511">
        <f t="shared" si="459"/>
        <v>0</v>
      </c>
      <c r="Q5640" s="240">
        <f t="shared" si="460"/>
        <v>0</v>
      </c>
      <c r="R5640" s="573"/>
    </row>
    <row r="5641" spans="2:18" x14ac:dyDescent="0.25">
      <c r="B5641" s="572">
        <f>ROW()-5</f>
        <v>5636</v>
      </c>
      <c r="C5641" s="406">
        <v>45614</v>
      </c>
      <c r="D5641" s="278" t="s">
        <v>94</v>
      </c>
      <c r="E5641" s="507" t="str">
        <f t="shared" si="447"/>
        <v>کامیون کمپرسی</v>
      </c>
      <c r="F5641" s="507" t="str">
        <f t="shared" si="448"/>
        <v>شرکتی</v>
      </c>
      <c r="G5641" s="507" t="str">
        <f t="shared" si="449"/>
        <v>جفت</v>
      </c>
      <c r="H5641" s="507">
        <f t="shared" si="450"/>
        <v>6.65</v>
      </c>
      <c r="I5641" s="507" t="s">
        <v>247</v>
      </c>
      <c r="J5641" s="507">
        <v>15</v>
      </c>
      <c r="K5641" s="509">
        <v>713800</v>
      </c>
      <c r="L5641" s="507" t="s">
        <v>1</v>
      </c>
      <c r="M5641" s="507"/>
      <c r="N5641" s="511">
        <f>IF(I5641=$N$5,J5641*H5641,0)</f>
        <v>0</v>
      </c>
      <c r="O5641" s="511">
        <f>IF(I5641=$O$5,J5641*H5641,0)*1.15</f>
        <v>0</v>
      </c>
      <c r="P5641" s="511">
        <f>IF(I5641=$P$5,J5641*H5641,0)</f>
        <v>0</v>
      </c>
      <c r="Q5641" s="240">
        <f>IF(I5641=$Q$5,J5641*H5641,0)</f>
        <v>99.75</v>
      </c>
      <c r="R5641" s="573"/>
    </row>
    <row r="5642" spans="2:18" x14ac:dyDescent="0.25">
      <c r="B5642" s="572">
        <f t="shared" si="456"/>
        <v>5637</v>
      </c>
      <c r="C5642" s="406">
        <v>45614</v>
      </c>
      <c r="D5642" s="278" t="s">
        <v>94</v>
      </c>
      <c r="E5642" s="507" t="str">
        <f t="shared" si="447"/>
        <v>کامیون کمپرسی</v>
      </c>
      <c r="F5642" s="507" t="str">
        <f t="shared" si="448"/>
        <v>شرکتی</v>
      </c>
      <c r="G5642" s="507" t="str">
        <f t="shared" si="449"/>
        <v>جفت</v>
      </c>
      <c r="H5642" s="507">
        <f t="shared" si="450"/>
        <v>6.65</v>
      </c>
      <c r="I5642" s="507" t="s">
        <v>350</v>
      </c>
      <c r="J5642" s="507">
        <v>25</v>
      </c>
      <c r="K5642" s="509">
        <v>713800</v>
      </c>
      <c r="L5642" s="507" t="s">
        <v>1</v>
      </c>
      <c r="M5642" s="507"/>
      <c r="N5642" s="511">
        <f t="shared" si="457"/>
        <v>0</v>
      </c>
      <c r="O5642" s="511">
        <f t="shared" si="458"/>
        <v>0</v>
      </c>
      <c r="P5642" s="511">
        <f t="shared" si="459"/>
        <v>0</v>
      </c>
      <c r="Q5642" s="240">
        <f t="shared" si="460"/>
        <v>0</v>
      </c>
      <c r="R5642" s="573"/>
    </row>
    <row r="5643" spans="2:18" x14ac:dyDescent="0.25">
      <c r="B5643" s="572">
        <f t="shared" si="456"/>
        <v>5638</v>
      </c>
      <c r="C5643" s="406">
        <v>45614</v>
      </c>
      <c r="D5643" s="278" t="s">
        <v>154</v>
      </c>
      <c r="E5643" s="507" t="str">
        <f t="shared" si="447"/>
        <v>کامیون کمپرسی</v>
      </c>
      <c r="F5643" s="507" t="str">
        <f t="shared" si="448"/>
        <v>صداقت</v>
      </c>
      <c r="G5643" s="507" t="str">
        <f t="shared" si="449"/>
        <v>تک</v>
      </c>
      <c r="H5643" s="507">
        <f t="shared" si="450"/>
        <v>4.1500000000000004</v>
      </c>
      <c r="I5643" s="507" t="s">
        <v>215</v>
      </c>
      <c r="J5643" s="507">
        <v>47</v>
      </c>
      <c r="K5643" s="509"/>
      <c r="L5643" s="507"/>
      <c r="M5643" s="507"/>
      <c r="N5643" s="511">
        <f t="shared" si="457"/>
        <v>0</v>
      </c>
      <c r="O5643" s="511">
        <f t="shared" si="458"/>
        <v>224.3075</v>
      </c>
      <c r="P5643" s="511">
        <f t="shared" si="459"/>
        <v>0</v>
      </c>
      <c r="Q5643" s="240">
        <f t="shared" si="460"/>
        <v>0</v>
      </c>
      <c r="R5643" s="573"/>
    </row>
    <row r="5644" spans="2:18" x14ac:dyDescent="0.25">
      <c r="B5644" s="572">
        <f t="shared" si="456"/>
        <v>5639</v>
      </c>
      <c r="C5644" s="406">
        <v>45614</v>
      </c>
      <c r="D5644" s="278" t="s">
        <v>563</v>
      </c>
      <c r="E5644" s="507" t="str">
        <f t="shared" si="447"/>
        <v>کامیون کمپرسی</v>
      </c>
      <c r="F5644" s="507" t="str">
        <f t="shared" si="448"/>
        <v>صداقت</v>
      </c>
      <c r="G5644" s="507" t="str">
        <f t="shared" si="449"/>
        <v>تک</v>
      </c>
      <c r="H5644" s="507">
        <f t="shared" si="450"/>
        <v>4.1500000000000004</v>
      </c>
      <c r="I5644" s="507" t="s">
        <v>215</v>
      </c>
      <c r="J5644" s="507">
        <v>55</v>
      </c>
      <c r="K5644" s="509"/>
      <c r="L5644" s="507"/>
      <c r="M5644" s="507"/>
      <c r="N5644" s="511">
        <f t="shared" si="457"/>
        <v>0</v>
      </c>
      <c r="O5644" s="511">
        <f t="shared" si="458"/>
        <v>262.48750000000001</v>
      </c>
      <c r="P5644" s="511">
        <f t="shared" si="459"/>
        <v>0</v>
      </c>
      <c r="Q5644" s="240">
        <f t="shared" si="460"/>
        <v>0</v>
      </c>
      <c r="R5644" s="573"/>
    </row>
    <row r="5645" spans="2:18" x14ac:dyDescent="0.25">
      <c r="B5645" s="572">
        <f t="shared" si="456"/>
        <v>5640</v>
      </c>
      <c r="C5645" s="406">
        <v>45614</v>
      </c>
      <c r="D5645" s="278" t="s">
        <v>426</v>
      </c>
      <c r="E5645" s="507" t="str">
        <f t="shared" si="447"/>
        <v>تانکر آب</v>
      </c>
      <c r="F5645" s="507" t="str">
        <f t="shared" si="448"/>
        <v>جواد رضاپور</v>
      </c>
      <c r="G5645" s="507" t="str">
        <f t="shared" si="449"/>
        <v>تانکر آب</v>
      </c>
      <c r="H5645" s="507">
        <f t="shared" si="450"/>
        <v>10</v>
      </c>
      <c r="I5645" s="507" t="s">
        <v>66</v>
      </c>
      <c r="J5645" s="507">
        <v>5</v>
      </c>
      <c r="K5645" s="509"/>
      <c r="L5645" s="507"/>
      <c r="M5645" s="507"/>
      <c r="N5645" s="511">
        <f t="shared" si="457"/>
        <v>0</v>
      </c>
      <c r="O5645" s="511">
        <f t="shared" si="458"/>
        <v>0</v>
      </c>
      <c r="P5645" s="511">
        <f t="shared" si="459"/>
        <v>50</v>
      </c>
      <c r="Q5645" s="240">
        <f t="shared" si="460"/>
        <v>0</v>
      </c>
      <c r="R5645" s="573"/>
    </row>
    <row r="5646" spans="2:18" x14ac:dyDescent="0.25">
      <c r="B5646" s="572">
        <f t="shared" si="456"/>
        <v>5641</v>
      </c>
      <c r="C5646" s="406">
        <v>45614</v>
      </c>
      <c r="D5646" s="195" t="s">
        <v>277</v>
      </c>
      <c r="E5646" s="507" t="str">
        <f t="shared" si="447"/>
        <v>کمپرسی جفت</v>
      </c>
      <c r="F5646" s="507" t="str">
        <f t="shared" si="448"/>
        <v>محمدپور</v>
      </c>
      <c r="G5646" s="507" t="str">
        <f t="shared" si="449"/>
        <v>جفت</v>
      </c>
      <c r="H5646" s="507">
        <f t="shared" si="450"/>
        <v>7</v>
      </c>
      <c r="I5646" s="507"/>
      <c r="J5646" s="507">
        <v>0</v>
      </c>
      <c r="K5646" s="509"/>
      <c r="L5646" s="507"/>
      <c r="M5646" s="507"/>
      <c r="N5646" s="511">
        <f t="shared" si="457"/>
        <v>0</v>
      </c>
      <c r="O5646" s="511">
        <f t="shared" si="458"/>
        <v>0</v>
      </c>
      <c r="P5646" s="511">
        <f t="shared" si="459"/>
        <v>0</v>
      </c>
      <c r="Q5646" s="240">
        <f t="shared" si="460"/>
        <v>0</v>
      </c>
      <c r="R5646" s="573"/>
    </row>
    <row r="5647" spans="2:18" x14ac:dyDescent="0.25">
      <c r="B5647" s="572">
        <f t="shared" si="456"/>
        <v>5642</v>
      </c>
      <c r="C5647" s="406">
        <v>45614</v>
      </c>
      <c r="D5647" s="278" t="s">
        <v>261</v>
      </c>
      <c r="E5647" s="507" t="str">
        <f t="shared" si="447"/>
        <v>کمپرسی تک</v>
      </c>
      <c r="F5647" s="507" t="str">
        <f t="shared" si="448"/>
        <v>محمدپور</v>
      </c>
      <c r="G5647" s="507" t="str">
        <f t="shared" si="449"/>
        <v>تک</v>
      </c>
      <c r="H5647" s="507">
        <f t="shared" si="450"/>
        <v>5</v>
      </c>
      <c r="I5647" s="507"/>
      <c r="J5647" s="507">
        <v>0</v>
      </c>
      <c r="K5647" s="509"/>
      <c r="L5647" s="507"/>
      <c r="M5647" s="507"/>
      <c r="N5647" s="511">
        <f t="shared" si="457"/>
        <v>0</v>
      </c>
      <c r="O5647" s="511">
        <f t="shared" si="458"/>
        <v>0</v>
      </c>
      <c r="P5647" s="511">
        <f t="shared" si="459"/>
        <v>0</v>
      </c>
      <c r="Q5647" s="240">
        <f t="shared" si="460"/>
        <v>0</v>
      </c>
      <c r="R5647" s="573"/>
    </row>
    <row r="5648" spans="2:18" x14ac:dyDescent="0.25">
      <c r="B5648" s="572">
        <f t="shared" si="456"/>
        <v>5643</v>
      </c>
      <c r="C5648" s="406">
        <v>45614</v>
      </c>
      <c r="D5648" s="195" t="s">
        <v>254</v>
      </c>
      <c r="E5648" s="507" t="str">
        <f t="shared" si="447"/>
        <v>تانکر آب</v>
      </c>
      <c r="F5648" s="507" t="str">
        <f t="shared" si="448"/>
        <v>محمدپور</v>
      </c>
      <c r="G5648" s="507" t="str">
        <f t="shared" si="449"/>
        <v>تانکر آب</v>
      </c>
      <c r="H5648" s="507">
        <f t="shared" si="450"/>
        <v>10</v>
      </c>
      <c r="I5648" s="507"/>
      <c r="J5648" s="507">
        <v>0</v>
      </c>
      <c r="K5648" s="509"/>
      <c r="L5648" s="507"/>
      <c r="M5648" s="507"/>
      <c r="N5648" s="511">
        <f t="shared" si="457"/>
        <v>0</v>
      </c>
      <c r="O5648" s="511">
        <f t="shared" si="458"/>
        <v>0</v>
      </c>
      <c r="P5648" s="511">
        <f t="shared" si="459"/>
        <v>0</v>
      </c>
      <c r="Q5648" s="240">
        <f t="shared" si="460"/>
        <v>0</v>
      </c>
      <c r="R5648" s="573"/>
    </row>
    <row r="5649" spans="2:18" x14ac:dyDescent="0.25">
      <c r="B5649" s="572">
        <f t="shared" si="456"/>
        <v>5644</v>
      </c>
      <c r="C5649" s="406">
        <v>45614</v>
      </c>
      <c r="D5649" s="278" t="s">
        <v>352</v>
      </c>
      <c r="E5649" s="507" t="str">
        <f t="shared" si="447"/>
        <v>کمپرسی جفت</v>
      </c>
      <c r="F5649" s="507" t="str">
        <f t="shared" si="448"/>
        <v>محمدپور</v>
      </c>
      <c r="G5649" s="507" t="str">
        <f t="shared" si="449"/>
        <v>جفت</v>
      </c>
      <c r="H5649" s="507">
        <f t="shared" si="450"/>
        <v>7</v>
      </c>
      <c r="I5649" s="507"/>
      <c r="J5649" s="507">
        <v>0</v>
      </c>
      <c r="K5649" s="509"/>
      <c r="L5649" s="507"/>
      <c r="M5649" s="507"/>
      <c r="N5649" s="511">
        <f t="shared" si="457"/>
        <v>0</v>
      </c>
      <c r="O5649" s="511">
        <f t="shared" si="458"/>
        <v>0</v>
      </c>
      <c r="P5649" s="511">
        <f t="shared" si="459"/>
        <v>0</v>
      </c>
      <c r="Q5649" s="240">
        <f t="shared" si="460"/>
        <v>0</v>
      </c>
      <c r="R5649" s="573"/>
    </row>
    <row r="5650" spans="2:18" x14ac:dyDescent="0.25">
      <c r="B5650" s="572">
        <f t="shared" si="456"/>
        <v>5645</v>
      </c>
      <c r="C5650" s="406">
        <v>45614</v>
      </c>
      <c r="D5650" s="195" t="s">
        <v>175</v>
      </c>
      <c r="E5650" s="507" t="str">
        <f t="shared" si="447"/>
        <v>کمپرسی جفت</v>
      </c>
      <c r="F5650" s="507" t="str">
        <f t="shared" si="448"/>
        <v>محمدپور</v>
      </c>
      <c r="G5650" s="507" t="str">
        <f t="shared" si="449"/>
        <v>جفت</v>
      </c>
      <c r="H5650" s="507">
        <f t="shared" si="450"/>
        <v>7</v>
      </c>
      <c r="I5650" s="507"/>
      <c r="J5650" s="507">
        <v>0</v>
      </c>
      <c r="K5650" s="509"/>
      <c r="L5650" s="507"/>
      <c r="M5650" s="507"/>
      <c r="N5650" s="511">
        <f t="shared" si="457"/>
        <v>0</v>
      </c>
      <c r="O5650" s="511">
        <f t="shared" si="458"/>
        <v>0</v>
      </c>
      <c r="P5650" s="511">
        <f t="shared" si="459"/>
        <v>0</v>
      </c>
      <c r="Q5650" s="240">
        <f t="shared" si="460"/>
        <v>0</v>
      </c>
      <c r="R5650" s="573"/>
    </row>
    <row r="5651" spans="2:18" x14ac:dyDescent="0.25">
      <c r="B5651" s="572">
        <f t="shared" si="456"/>
        <v>5646</v>
      </c>
      <c r="C5651" s="406">
        <v>45614</v>
      </c>
      <c r="D5651" s="278" t="s">
        <v>171</v>
      </c>
      <c r="E5651" s="507" t="str">
        <f t="shared" si="447"/>
        <v>تانکر آب</v>
      </c>
      <c r="F5651" s="507" t="str">
        <f t="shared" si="448"/>
        <v>محمدپور</v>
      </c>
      <c r="G5651" s="507" t="str">
        <f t="shared" si="449"/>
        <v>تانکر آب</v>
      </c>
      <c r="H5651" s="507">
        <f t="shared" si="450"/>
        <v>11.2</v>
      </c>
      <c r="I5651" s="507"/>
      <c r="J5651" s="507">
        <v>0</v>
      </c>
      <c r="K5651" s="509"/>
      <c r="L5651" s="507"/>
      <c r="M5651" s="507"/>
      <c r="N5651" s="511">
        <f t="shared" si="457"/>
        <v>0</v>
      </c>
      <c r="O5651" s="511">
        <f t="shared" si="458"/>
        <v>0</v>
      </c>
      <c r="P5651" s="511">
        <f t="shared" si="459"/>
        <v>0</v>
      </c>
      <c r="Q5651" s="240">
        <f t="shared" si="460"/>
        <v>0</v>
      </c>
      <c r="R5651" s="573"/>
    </row>
    <row r="5652" spans="2:18" x14ac:dyDescent="0.25">
      <c r="B5652" s="572">
        <f t="shared" si="456"/>
        <v>5647</v>
      </c>
      <c r="C5652" s="406">
        <v>45614</v>
      </c>
      <c r="D5652" s="278" t="s">
        <v>148</v>
      </c>
      <c r="E5652" s="507" t="str">
        <f t="shared" si="447"/>
        <v>کامیون کمپرسی</v>
      </c>
      <c r="F5652" s="507" t="str">
        <f t="shared" si="448"/>
        <v>میرزایی</v>
      </c>
      <c r="G5652" s="507" t="str">
        <f t="shared" si="449"/>
        <v>تک</v>
      </c>
      <c r="H5652" s="507">
        <f t="shared" si="450"/>
        <v>4.1500000000000004</v>
      </c>
      <c r="I5652" s="507" t="s">
        <v>215</v>
      </c>
      <c r="J5652" s="507">
        <v>23</v>
      </c>
      <c r="K5652" s="509"/>
      <c r="L5652" s="507"/>
      <c r="M5652" s="507"/>
      <c r="N5652" s="511">
        <f t="shared" si="457"/>
        <v>0</v>
      </c>
      <c r="O5652" s="511">
        <f t="shared" si="458"/>
        <v>109.7675</v>
      </c>
      <c r="P5652" s="511">
        <f t="shared" si="459"/>
        <v>0</v>
      </c>
      <c r="Q5652" s="240">
        <f t="shared" si="460"/>
        <v>0</v>
      </c>
      <c r="R5652" s="573"/>
    </row>
    <row r="5653" spans="2:18" x14ac:dyDescent="0.25">
      <c r="B5653" s="572">
        <f t="shared" si="456"/>
        <v>5648</v>
      </c>
      <c r="C5653" s="406">
        <v>45614</v>
      </c>
      <c r="D5653" s="195" t="s">
        <v>150</v>
      </c>
      <c r="E5653" s="507" t="str">
        <f t="shared" ref="E5653:E5716" si="461">IFERROR(VLOOKUP(D5653,S:W,2,FALSE),"")</f>
        <v>کامیون کمپرسی</v>
      </c>
      <c r="F5653" s="507" t="str">
        <f t="shared" ref="F5653:F5702" si="462">IFERROR(VLOOKUP(D5653,S:W,3,FALSE),"")</f>
        <v>میرزایی</v>
      </c>
      <c r="G5653" s="507" t="str">
        <f t="shared" ref="G5653:G5702" si="463">IFERROR(VLOOKUP(D5653,S:W,4,FALSE),"")</f>
        <v>تک</v>
      </c>
      <c r="H5653" s="507">
        <f t="shared" ref="H5653:H5702" si="464">IFERROR(VLOOKUP(D5653,S:W,5,FALSE),"")</f>
        <v>4.1500000000000004</v>
      </c>
      <c r="I5653" s="507" t="s">
        <v>215</v>
      </c>
      <c r="J5653" s="507">
        <v>23</v>
      </c>
      <c r="K5653" s="509"/>
      <c r="L5653" s="507"/>
      <c r="M5653" s="507"/>
      <c r="N5653" s="511">
        <f t="shared" si="457"/>
        <v>0</v>
      </c>
      <c r="O5653" s="511">
        <f t="shared" si="458"/>
        <v>109.7675</v>
      </c>
      <c r="P5653" s="511">
        <f t="shared" si="459"/>
        <v>0</v>
      </c>
      <c r="Q5653" s="240">
        <f t="shared" si="460"/>
        <v>0</v>
      </c>
      <c r="R5653" s="573"/>
    </row>
    <row r="5654" spans="2:18" x14ac:dyDescent="0.25">
      <c r="B5654" s="572">
        <f t="shared" si="456"/>
        <v>5649</v>
      </c>
      <c r="C5654" s="406">
        <v>45614</v>
      </c>
      <c r="D5654" s="195" t="s">
        <v>177</v>
      </c>
      <c r="E5654" s="507" t="str">
        <f t="shared" si="461"/>
        <v>تانکر آب</v>
      </c>
      <c r="F5654" s="507" t="str">
        <f t="shared" si="462"/>
        <v>گلپایگانی</v>
      </c>
      <c r="G5654" s="507" t="str">
        <f t="shared" si="463"/>
        <v>تانکر آب</v>
      </c>
      <c r="H5654" s="507">
        <f t="shared" si="464"/>
        <v>11.6</v>
      </c>
      <c r="I5654" s="507" t="s">
        <v>66</v>
      </c>
      <c r="J5654" s="507">
        <v>3</v>
      </c>
      <c r="K5654" s="509"/>
      <c r="L5654" s="507"/>
      <c r="M5654" s="507"/>
      <c r="N5654" s="511">
        <f t="shared" si="457"/>
        <v>0</v>
      </c>
      <c r="O5654" s="511">
        <f t="shared" si="458"/>
        <v>0</v>
      </c>
      <c r="P5654" s="511">
        <f t="shared" si="459"/>
        <v>34.799999999999997</v>
      </c>
      <c r="Q5654" s="240">
        <f t="shared" si="460"/>
        <v>0</v>
      </c>
      <c r="R5654" s="573"/>
    </row>
    <row r="5655" spans="2:18" x14ac:dyDescent="0.25">
      <c r="B5655" s="572">
        <f t="shared" si="456"/>
        <v>5650</v>
      </c>
      <c r="C5655" s="406">
        <v>45614</v>
      </c>
      <c r="D5655" s="278" t="s">
        <v>139</v>
      </c>
      <c r="E5655" s="507" t="str">
        <f t="shared" si="461"/>
        <v>کامیون کمپرسی</v>
      </c>
      <c r="F5655" s="507" t="str">
        <f t="shared" si="462"/>
        <v>انصاری</v>
      </c>
      <c r="G5655" s="507" t="str">
        <f t="shared" si="463"/>
        <v>جفت</v>
      </c>
      <c r="H5655" s="507">
        <f t="shared" si="464"/>
        <v>7</v>
      </c>
      <c r="I5655" s="507"/>
      <c r="J5655" s="507">
        <v>0</v>
      </c>
      <c r="K5655" s="509"/>
      <c r="L5655" s="507"/>
      <c r="M5655" s="507"/>
      <c r="N5655" s="511">
        <f t="shared" si="457"/>
        <v>0</v>
      </c>
      <c r="O5655" s="511">
        <f t="shared" si="458"/>
        <v>0</v>
      </c>
      <c r="P5655" s="511">
        <f t="shared" si="459"/>
        <v>0</v>
      </c>
      <c r="Q5655" s="240">
        <f t="shared" si="460"/>
        <v>0</v>
      </c>
      <c r="R5655" s="573"/>
    </row>
    <row r="5656" spans="2:18" x14ac:dyDescent="0.25">
      <c r="B5656" s="572">
        <f t="shared" si="456"/>
        <v>5651</v>
      </c>
      <c r="C5656" s="406">
        <v>45614</v>
      </c>
      <c r="D5656" s="195" t="s">
        <v>140</v>
      </c>
      <c r="E5656" s="507" t="str">
        <f t="shared" si="461"/>
        <v>کامیون کمپرسی</v>
      </c>
      <c r="F5656" s="507" t="str">
        <f t="shared" si="462"/>
        <v>انصاری</v>
      </c>
      <c r="G5656" s="507" t="str">
        <f t="shared" si="463"/>
        <v>جفت</v>
      </c>
      <c r="H5656" s="507">
        <f t="shared" si="464"/>
        <v>7</v>
      </c>
      <c r="I5656" s="507"/>
      <c r="J5656" s="507">
        <v>0</v>
      </c>
      <c r="K5656" s="509"/>
      <c r="L5656" s="507"/>
      <c r="M5656" s="507"/>
      <c r="N5656" s="511">
        <f t="shared" si="457"/>
        <v>0</v>
      </c>
      <c r="O5656" s="511">
        <f t="shared" si="458"/>
        <v>0</v>
      </c>
      <c r="P5656" s="511">
        <f t="shared" si="459"/>
        <v>0</v>
      </c>
      <c r="Q5656" s="240">
        <f t="shared" si="460"/>
        <v>0</v>
      </c>
      <c r="R5656" s="573"/>
    </row>
    <row r="5657" spans="2:18" x14ac:dyDescent="0.25">
      <c r="B5657" s="572">
        <f t="shared" si="456"/>
        <v>5652</v>
      </c>
      <c r="C5657" s="406">
        <v>45614</v>
      </c>
      <c r="D5657" s="278" t="s">
        <v>141</v>
      </c>
      <c r="E5657" s="507" t="str">
        <f t="shared" si="461"/>
        <v>کامیون کمپرسی</v>
      </c>
      <c r="F5657" s="507" t="str">
        <f t="shared" si="462"/>
        <v>انصاری</v>
      </c>
      <c r="G5657" s="507" t="str">
        <f t="shared" si="463"/>
        <v>جفت</v>
      </c>
      <c r="H5657" s="507">
        <f t="shared" si="464"/>
        <v>7</v>
      </c>
      <c r="I5657" s="507"/>
      <c r="J5657" s="507">
        <v>0</v>
      </c>
      <c r="K5657" s="509"/>
      <c r="L5657" s="507"/>
      <c r="M5657" s="507"/>
      <c r="N5657" s="511">
        <f t="shared" si="457"/>
        <v>0</v>
      </c>
      <c r="O5657" s="511">
        <f t="shared" si="458"/>
        <v>0</v>
      </c>
      <c r="P5657" s="511">
        <f t="shared" si="459"/>
        <v>0</v>
      </c>
      <c r="Q5657" s="240">
        <f t="shared" si="460"/>
        <v>0</v>
      </c>
      <c r="R5657" s="573"/>
    </row>
    <row r="5658" spans="2:18" x14ac:dyDescent="0.25">
      <c r="B5658" s="572">
        <f t="shared" si="456"/>
        <v>5653</v>
      </c>
      <c r="C5658" s="406">
        <v>45614</v>
      </c>
      <c r="D5658" s="195" t="s">
        <v>252</v>
      </c>
      <c r="E5658" s="507" t="str">
        <f t="shared" si="461"/>
        <v>کامیون کمپرسی</v>
      </c>
      <c r="F5658" s="507" t="str">
        <f t="shared" si="462"/>
        <v>انصاری</v>
      </c>
      <c r="G5658" s="507" t="str">
        <f t="shared" si="463"/>
        <v>جفت</v>
      </c>
      <c r="H5658" s="507">
        <f t="shared" si="464"/>
        <v>7</v>
      </c>
      <c r="I5658" s="507"/>
      <c r="J5658" s="507">
        <v>0</v>
      </c>
      <c r="K5658" s="509"/>
      <c r="L5658" s="507"/>
      <c r="M5658" s="507"/>
      <c r="N5658" s="511">
        <f t="shared" si="457"/>
        <v>0</v>
      </c>
      <c r="O5658" s="511">
        <f t="shared" si="458"/>
        <v>0</v>
      </c>
      <c r="P5658" s="511">
        <f t="shared" si="459"/>
        <v>0</v>
      </c>
      <c r="Q5658" s="240">
        <f t="shared" si="460"/>
        <v>0</v>
      </c>
      <c r="R5658" s="573"/>
    </row>
    <row r="5659" spans="2:18" x14ac:dyDescent="0.25">
      <c r="B5659" s="572">
        <f t="shared" si="456"/>
        <v>5654</v>
      </c>
      <c r="C5659" s="406">
        <v>45614</v>
      </c>
      <c r="D5659" s="278" t="s">
        <v>259</v>
      </c>
      <c r="E5659" s="507" t="str">
        <f t="shared" si="461"/>
        <v>کامیون کمپرسی</v>
      </c>
      <c r="F5659" s="507" t="str">
        <f t="shared" si="462"/>
        <v>انصاری</v>
      </c>
      <c r="G5659" s="507" t="str">
        <f t="shared" si="463"/>
        <v>جفت</v>
      </c>
      <c r="H5659" s="507">
        <f t="shared" si="464"/>
        <v>7</v>
      </c>
      <c r="I5659" s="507"/>
      <c r="J5659" s="507">
        <v>0</v>
      </c>
      <c r="K5659" s="509"/>
      <c r="L5659" s="507"/>
      <c r="M5659" s="507"/>
      <c r="N5659" s="511">
        <f t="shared" si="457"/>
        <v>0</v>
      </c>
      <c r="O5659" s="511">
        <f t="shared" si="458"/>
        <v>0</v>
      </c>
      <c r="P5659" s="511">
        <f t="shared" si="459"/>
        <v>0</v>
      </c>
      <c r="Q5659" s="240">
        <f t="shared" si="460"/>
        <v>0</v>
      </c>
      <c r="R5659" s="573"/>
    </row>
    <row r="5660" spans="2:18" x14ac:dyDescent="0.25">
      <c r="B5660" s="572">
        <f t="shared" si="456"/>
        <v>5655</v>
      </c>
      <c r="C5660" s="406">
        <v>45614</v>
      </c>
      <c r="D5660" s="195" t="s">
        <v>260</v>
      </c>
      <c r="E5660" s="507" t="str">
        <f t="shared" si="461"/>
        <v>کامیون کمپرسی</v>
      </c>
      <c r="F5660" s="507" t="str">
        <f t="shared" si="462"/>
        <v>انصاری</v>
      </c>
      <c r="G5660" s="507" t="str">
        <f t="shared" si="463"/>
        <v>جفت</v>
      </c>
      <c r="H5660" s="507">
        <f t="shared" si="464"/>
        <v>7</v>
      </c>
      <c r="I5660" s="507"/>
      <c r="J5660" s="507">
        <v>0</v>
      </c>
      <c r="K5660" s="509"/>
      <c r="L5660" s="507"/>
      <c r="M5660" s="507"/>
      <c r="N5660" s="511">
        <f t="shared" si="457"/>
        <v>0</v>
      </c>
      <c r="O5660" s="511">
        <f t="shared" si="458"/>
        <v>0</v>
      </c>
      <c r="P5660" s="511">
        <f t="shared" si="459"/>
        <v>0</v>
      </c>
      <c r="Q5660" s="240">
        <f t="shared" si="460"/>
        <v>0</v>
      </c>
      <c r="R5660" s="573"/>
    </row>
    <row r="5661" spans="2:18" x14ac:dyDescent="0.25">
      <c r="B5661" s="572">
        <f t="shared" si="456"/>
        <v>5656</v>
      </c>
      <c r="C5661" s="406">
        <v>45614</v>
      </c>
      <c r="D5661" s="278" t="s">
        <v>507</v>
      </c>
      <c r="E5661" s="507" t="str">
        <f t="shared" si="461"/>
        <v>کامیون کمپرسی</v>
      </c>
      <c r="F5661" s="507" t="str">
        <f t="shared" si="462"/>
        <v>شهرکی</v>
      </c>
      <c r="G5661" s="507" t="str">
        <f t="shared" si="463"/>
        <v>تک</v>
      </c>
      <c r="H5661" s="507">
        <f t="shared" si="464"/>
        <v>4.1500000000000004</v>
      </c>
      <c r="I5661" s="507" t="s">
        <v>215</v>
      </c>
      <c r="J5661" s="507">
        <v>51</v>
      </c>
      <c r="K5661" s="509"/>
      <c r="L5661" s="507"/>
      <c r="M5661" s="507"/>
      <c r="N5661" s="511">
        <f t="shared" si="457"/>
        <v>0</v>
      </c>
      <c r="O5661" s="511">
        <f t="shared" si="458"/>
        <v>243.39749999999998</v>
      </c>
      <c r="P5661" s="511">
        <f t="shared" si="459"/>
        <v>0</v>
      </c>
      <c r="Q5661" s="240">
        <f t="shared" si="460"/>
        <v>0</v>
      </c>
      <c r="R5661" s="573"/>
    </row>
    <row r="5662" spans="2:18" x14ac:dyDescent="0.25">
      <c r="B5662" s="572">
        <f t="shared" si="456"/>
        <v>5657</v>
      </c>
      <c r="C5662" s="406">
        <v>45614</v>
      </c>
      <c r="D5662" s="195" t="s">
        <v>379</v>
      </c>
      <c r="E5662" s="507" t="str">
        <f t="shared" si="461"/>
        <v>کمپرسی تک</v>
      </c>
      <c r="F5662" s="507" t="str">
        <f t="shared" si="462"/>
        <v>جواد رضاپور</v>
      </c>
      <c r="G5662" s="507" t="str">
        <f t="shared" si="463"/>
        <v>تک</v>
      </c>
      <c r="H5662" s="507">
        <f t="shared" si="464"/>
        <v>4.1500000000000004</v>
      </c>
      <c r="I5662" s="507"/>
      <c r="J5662" s="507">
        <v>0</v>
      </c>
      <c r="K5662" s="509"/>
      <c r="L5662" s="507"/>
      <c r="M5662" s="507"/>
      <c r="N5662" s="511">
        <f t="shared" si="457"/>
        <v>0</v>
      </c>
      <c r="O5662" s="511">
        <f t="shared" si="458"/>
        <v>0</v>
      </c>
      <c r="P5662" s="511">
        <f t="shared" si="459"/>
        <v>0</v>
      </c>
      <c r="Q5662" s="240">
        <f t="shared" si="460"/>
        <v>0</v>
      </c>
      <c r="R5662" s="573"/>
    </row>
    <row r="5663" spans="2:18" x14ac:dyDescent="0.25">
      <c r="B5663" s="572">
        <f t="shared" si="456"/>
        <v>5658</v>
      </c>
      <c r="C5663" s="406">
        <v>45614</v>
      </c>
      <c r="D5663" s="278" t="s">
        <v>380</v>
      </c>
      <c r="E5663" s="507" t="str">
        <f t="shared" si="461"/>
        <v>کمپرسی تک</v>
      </c>
      <c r="F5663" s="507" t="str">
        <f t="shared" si="462"/>
        <v>جواد رضاپور</v>
      </c>
      <c r="G5663" s="507" t="str">
        <f t="shared" si="463"/>
        <v>تک</v>
      </c>
      <c r="H5663" s="507">
        <f t="shared" si="464"/>
        <v>4.1500000000000004</v>
      </c>
      <c r="I5663" s="507"/>
      <c r="J5663" s="507">
        <v>0</v>
      </c>
      <c r="K5663" s="509"/>
      <c r="L5663" s="507"/>
      <c r="M5663" s="507"/>
      <c r="N5663" s="511">
        <f t="shared" si="457"/>
        <v>0</v>
      </c>
      <c r="O5663" s="511">
        <f t="shared" si="458"/>
        <v>0</v>
      </c>
      <c r="P5663" s="511">
        <f t="shared" si="459"/>
        <v>0</v>
      </c>
      <c r="Q5663" s="240">
        <f t="shared" si="460"/>
        <v>0</v>
      </c>
      <c r="R5663" s="573"/>
    </row>
    <row r="5664" spans="2:18" x14ac:dyDescent="0.25">
      <c r="B5664" s="572">
        <f t="shared" si="456"/>
        <v>5659</v>
      </c>
      <c r="C5664" s="406">
        <v>45614</v>
      </c>
      <c r="D5664" s="195" t="s">
        <v>489</v>
      </c>
      <c r="E5664" s="507" t="str">
        <f t="shared" si="461"/>
        <v>کمپرسی تک</v>
      </c>
      <c r="F5664" s="507" t="str">
        <f t="shared" si="462"/>
        <v>جواد رضاپور</v>
      </c>
      <c r="G5664" s="507" t="str">
        <f t="shared" si="463"/>
        <v>تک</v>
      </c>
      <c r="H5664" s="507">
        <f t="shared" si="464"/>
        <v>4.1500000000000004</v>
      </c>
      <c r="I5664" s="507"/>
      <c r="J5664" s="507">
        <v>0</v>
      </c>
      <c r="K5664" s="509"/>
      <c r="L5664" s="507"/>
      <c r="M5664" s="507"/>
      <c r="N5664" s="511">
        <f t="shared" si="457"/>
        <v>0</v>
      </c>
      <c r="O5664" s="511">
        <f t="shared" si="458"/>
        <v>0</v>
      </c>
      <c r="P5664" s="511">
        <f t="shared" si="459"/>
        <v>0</v>
      </c>
      <c r="Q5664" s="240">
        <f t="shared" si="460"/>
        <v>0</v>
      </c>
      <c r="R5664" s="573"/>
    </row>
    <row r="5665" spans="2:18" x14ac:dyDescent="0.25">
      <c r="B5665" s="572">
        <f t="shared" si="456"/>
        <v>5660</v>
      </c>
      <c r="C5665" s="406">
        <v>45614</v>
      </c>
      <c r="D5665" s="278" t="s">
        <v>96</v>
      </c>
      <c r="E5665" s="507" t="str">
        <f t="shared" si="461"/>
        <v>تانکر آب</v>
      </c>
      <c r="F5665" s="507" t="str">
        <f t="shared" si="462"/>
        <v>شرکتی</v>
      </c>
      <c r="G5665" s="507" t="str">
        <f t="shared" si="463"/>
        <v>تانکر آب</v>
      </c>
      <c r="H5665" s="507">
        <f t="shared" si="464"/>
        <v>11.8</v>
      </c>
      <c r="I5665" s="507"/>
      <c r="J5665" s="507">
        <v>0</v>
      </c>
      <c r="K5665" s="509"/>
      <c r="L5665" s="507"/>
      <c r="M5665" s="507"/>
      <c r="N5665" s="511">
        <f t="shared" si="457"/>
        <v>0</v>
      </c>
      <c r="O5665" s="511">
        <f t="shared" si="458"/>
        <v>0</v>
      </c>
      <c r="P5665" s="511">
        <f t="shared" si="459"/>
        <v>0</v>
      </c>
      <c r="Q5665" s="240">
        <f t="shared" si="460"/>
        <v>0</v>
      </c>
      <c r="R5665" s="573"/>
    </row>
    <row r="5666" spans="2:18" x14ac:dyDescent="0.25">
      <c r="B5666" s="572">
        <f t="shared" si="456"/>
        <v>5661</v>
      </c>
      <c r="C5666" s="406">
        <v>45614</v>
      </c>
      <c r="D5666" s="195" t="s">
        <v>128</v>
      </c>
      <c r="E5666" s="507" t="str">
        <f t="shared" si="461"/>
        <v>تانکر آب</v>
      </c>
      <c r="F5666" s="507" t="str">
        <f t="shared" si="462"/>
        <v>شرکتی</v>
      </c>
      <c r="G5666" s="507" t="str">
        <f t="shared" si="463"/>
        <v>تانکر آب</v>
      </c>
      <c r="H5666" s="507">
        <f t="shared" si="464"/>
        <v>11.8</v>
      </c>
      <c r="I5666" s="507" t="s">
        <v>66</v>
      </c>
      <c r="J5666" s="507">
        <v>4</v>
      </c>
      <c r="K5666" s="509"/>
      <c r="L5666" s="507"/>
      <c r="M5666" s="507"/>
      <c r="N5666" s="511">
        <f t="shared" si="457"/>
        <v>0</v>
      </c>
      <c r="O5666" s="511">
        <f t="shared" si="458"/>
        <v>0</v>
      </c>
      <c r="P5666" s="511">
        <f t="shared" si="459"/>
        <v>47.2</v>
      </c>
      <c r="Q5666" s="240">
        <f t="shared" si="460"/>
        <v>0</v>
      </c>
      <c r="R5666" s="573"/>
    </row>
    <row r="5667" spans="2:18" x14ac:dyDescent="0.25">
      <c r="B5667" s="572">
        <f t="shared" si="456"/>
        <v>5662</v>
      </c>
      <c r="C5667" s="406">
        <v>45614</v>
      </c>
      <c r="D5667" s="278" t="s">
        <v>467</v>
      </c>
      <c r="E5667" s="507" t="str">
        <f t="shared" si="461"/>
        <v>تانکر آب</v>
      </c>
      <c r="F5667" s="507" t="str">
        <f t="shared" si="462"/>
        <v>میرزایی</v>
      </c>
      <c r="G5667" s="507" t="str">
        <f t="shared" si="463"/>
        <v>تانکر آب</v>
      </c>
      <c r="H5667" s="507">
        <f t="shared" si="464"/>
        <v>13</v>
      </c>
      <c r="I5667" s="507"/>
      <c r="J5667" s="507">
        <v>0</v>
      </c>
      <c r="K5667" s="509"/>
      <c r="L5667" s="507"/>
      <c r="M5667" s="507"/>
      <c r="N5667" s="511">
        <f t="shared" si="457"/>
        <v>0</v>
      </c>
      <c r="O5667" s="511">
        <f t="shared" si="458"/>
        <v>0</v>
      </c>
      <c r="P5667" s="511">
        <f t="shared" si="459"/>
        <v>0</v>
      </c>
      <c r="Q5667" s="240">
        <f t="shared" si="460"/>
        <v>0</v>
      </c>
      <c r="R5667" s="573"/>
    </row>
    <row r="5668" spans="2:18" x14ac:dyDescent="0.25">
      <c r="B5668" s="533">
        <f>ROW()-5</f>
        <v>5663</v>
      </c>
      <c r="C5668" s="406">
        <v>45615</v>
      </c>
      <c r="D5668" s="195" t="s">
        <v>474</v>
      </c>
      <c r="E5668" s="507" t="str">
        <f t="shared" si="461"/>
        <v>کامیون کمپرسی</v>
      </c>
      <c r="F5668" s="507" t="str">
        <f t="shared" si="462"/>
        <v>رمضانی مقدم</v>
      </c>
      <c r="G5668" s="507" t="str">
        <f t="shared" si="463"/>
        <v>تک</v>
      </c>
      <c r="H5668" s="507">
        <f t="shared" si="464"/>
        <v>4.2</v>
      </c>
      <c r="I5668" s="507" t="s">
        <v>215</v>
      </c>
      <c r="J5668" s="507">
        <v>31</v>
      </c>
      <c r="K5668" s="509"/>
      <c r="L5668" s="507"/>
      <c r="M5668" s="507"/>
      <c r="N5668" s="511">
        <f>IF(I5668=$N$5,J5668*H5668,0)</f>
        <v>0</v>
      </c>
      <c r="O5668" s="511">
        <f>IF(I5668=$O$5,J5668*H5668,0)*1.15</f>
        <v>149.73000000000002</v>
      </c>
      <c r="P5668" s="511">
        <f>IF(I5668=$P$5,J5668*H5668,0)</f>
        <v>0</v>
      </c>
      <c r="Q5668" s="335">
        <f>IF(I5668=$Q$5,J5668*H5668,0)</f>
        <v>0</v>
      </c>
      <c r="R5668" s="534"/>
    </row>
    <row r="5669" spans="2:18" x14ac:dyDescent="0.25">
      <c r="B5669" s="533">
        <f t="shared" ref="B5669:B5702" si="465">ROW()-5</f>
        <v>5664</v>
      </c>
      <c r="C5669" s="406">
        <v>45615</v>
      </c>
      <c r="D5669" s="278" t="s">
        <v>475</v>
      </c>
      <c r="E5669" s="507" t="str">
        <f t="shared" si="461"/>
        <v>کامیون کمپرسی</v>
      </c>
      <c r="F5669" s="507" t="str">
        <f t="shared" si="462"/>
        <v>رمضانی مقدم</v>
      </c>
      <c r="G5669" s="507" t="str">
        <f t="shared" si="463"/>
        <v>تک</v>
      </c>
      <c r="H5669" s="507">
        <f t="shared" si="464"/>
        <v>4.2</v>
      </c>
      <c r="I5669" s="507" t="s">
        <v>215</v>
      </c>
      <c r="J5669" s="507">
        <v>30</v>
      </c>
      <c r="K5669" s="509"/>
      <c r="L5669" s="507"/>
      <c r="M5669" s="507"/>
      <c r="N5669" s="511">
        <f t="shared" ref="N5669:N5702" si="466">IF(I5669=$N$5,J5669*H5669,0)</f>
        <v>0</v>
      </c>
      <c r="O5669" s="511">
        <f t="shared" ref="O5669:O5702" si="467">IF(I5669=$O$5,J5669*H5669,0)*1.15</f>
        <v>144.89999999999998</v>
      </c>
      <c r="P5669" s="511">
        <f t="shared" ref="P5669:P5702" si="468">IF(I5669=$P$5,J5669*H5669,0)</f>
        <v>0</v>
      </c>
      <c r="Q5669" s="335">
        <f t="shared" ref="Q5669:Q5702" si="469">IF(I5669=$Q$5,J5669*H5669,0)</f>
        <v>0</v>
      </c>
      <c r="R5669" s="534"/>
    </row>
    <row r="5670" spans="2:18" x14ac:dyDescent="0.25">
      <c r="B5670" s="533">
        <f t="shared" si="465"/>
        <v>5665</v>
      </c>
      <c r="C5670" s="406">
        <v>45615</v>
      </c>
      <c r="D5670" s="195" t="s">
        <v>476</v>
      </c>
      <c r="E5670" s="507" t="str">
        <f t="shared" si="461"/>
        <v>کامیون کمپرسی</v>
      </c>
      <c r="F5670" s="507" t="str">
        <f t="shared" si="462"/>
        <v>رمضانی مقدم</v>
      </c>
      <c r="G5670" s="507" t="str">
        <f t="shared" si="463"/>
        <v>تک</v>
      </c>
      <c r="H5670" s="507">
        <f t="shared" si="464"/>
        <v>4.2</v>
      </c>
      <c r="I5670" s="507" t="s">
        <v>215</v>
      </c>
      <c r="J5670" s="507">
        <v>18</v>
      </c>
      <c r="K5670" s="509"/>
      <c r="L5670" s="507"/>
      <c r="M5670" s="507"/>
      <c r="N5670" s="511">
        <f t="shared" si="466"/>
        <v>0</v>
      </c>
      <c r="O5670" s="511">
        <f t="shared" si="467"/>
        <v>86.94</v>
      </c>
      <c r="P5670" s="511">
        <f t="shared" si="468"/>
        <v>0</v>
      </c>
      <c r="Q5670" s="335">
        <f t="shared" si="469"/>
        <v>0</v>
      </c>
      <c r="R5670" s="534"/>
    </row>
    <row r="5671" spans="2:18" x14ac:dyDescent="0.25">
      <c r="B5671" s="533">
        <f t="shared" si="465"/>
        <v>5666</v>
      </c>
      <c r="C5671" s="406">
        <v>45615</v>
      </c>
      <c r="D5671" s="278" t="s">
        <v>477</v>
      </c>
      <c r="E5671" s="507" t="str">
        <f t="shared" si="461"/>
        <v>کامیون کمپرسی</v>
      </c>
      <c r="F5671" s="507" t="str">
        <f t="shared" si="462"/>
        <v>رمضانی مقدم</v>
      </c>
      <c r="G5671" s="507" t="str">
        <f t="shared" si="463"/>
        <v>تک</v>
      </c>
      <c r="H5671" s="507">
        <f t="shared" si="464"/>
        <v>4.2</v>
      </c>
      <c r="I5671" s="507"/>
      <c r="J5671" s="507">
        <v>0</v>
      </c>
      <c r="K5671" s="509"/>
      <c r="L5671" s="507"/>
      <c r="M5671" s="507"/>
      <c r="N5671" s="511">
        <f t="shared" si="466"/>
        <v>0</v>
      </c>
      <c r="O5671" s="511">
        <f t="shared" si="467"/>
        <v>0</v>
      </c>
      <c r="P5671" s="511">
        <f t="shared" si="468"/>
        <v>0</v>
      </c>
      <c r="Q5671" s="335">
        <f t="shared" si="469"/>
        <v>0</v>
      </c>
      <c r="R5671" s="534"/>
    </row>
    <row r="5672" spans="2:18" x14ac:dyDescent="0.25">
      <c r="B5672" s="533">
        <f>ROW()-5</f>
        <v>5667</v>
      </c>
      <c r="C5672" s="406">
        <v>45615</v>
      </c>
      <c r="D5672" s="195" t="s">
        <v>116</v>
      </c>
      <c r="E5672" s="507" t="str">
        <f t="shared" si="461"/>
        <v>کامیون کمپرسی</v>
      </c>
      <c r="F5672" s="507" t="str">
        <f t="shared" si="462"/>
        <v>شرکتی</v>
      </c>
      <c r="G5672" s="507" t="str">
        <f t="shared" si="463"/>
        <v>جفت</v>
      </c>
      <c r="H5672" s="507">
        <f t="shared" si="464"/>
        <v>6.65</v>
      </c>
      <c r="I5672" s="507" t="s">
        <v>215</v>
      </c>
      <c r="J5672" s="507">
        <v>7</v>
      </c>
      <c r="K5672" s="509"/>
      <c r="L5672" s="507" t="s">
        <v>62</v>
      </c>
      <c r="M5672" s="507"/>
      <c r="N5672" s="511">
        <f>IF(I5672=$N$5,J5672*H5672,0)</f>
        <v>0</v>
      </c>
      <c r="O5672" s="511">
        <f>IF(I5672=$O$5,J5672*H5672,0)*1.15</f>
        <v>53.532499999999999</v>
      </c>
      <c r="P5672" s="511">
        <f>IF(I5672=$P$5,J5672*H5672,0)</f>
        <v>0</v>
      </c>
      <c r="Q5672" s="335">
        <f>IF(I5672=$Q$5,J5672*H5672,0)</f>
        <v>0</v>
      </c>
      <c r="R5672" s="534"/>
    </row>
    <row r="5673" spans="2:18" x14ac:dyDescent="0.25">
      <c r="B5673" s="533">
        <f t="shared" si="465"/>
        <v>5668</v>
      </c>
      <c r="C5673" s="406">
        <v>45615</v>
      </c>
      <c r="D5673" s="195" t="s">
        <v>116</v>
      </c>
      <c r="E5673" s="507" t="str">
        <f t="shared" si="461"/>
        <v>کامیون کمپرسی</v>
      </c>
      <c r="F5673" s="507" t="str">
        <f t="shared" si="462"/>
        <v>شرکتی</v>
      </c>
      <c r="G5673" s="507" t="str">
        <f t="shared" si="463"/>
        <v>جفت</v>
      </c>
      <c r="H5673" s="507">
        <f t="shared" si="464"/>
        <v>6.65</v>
      </c>
      <c r="I5673" s="507" t="s">
        <v>350</v>
      </c>
      <c r="J5673" s="507">
        <v>24</v>
      </c>
      <c r="K5673" s="509">
        <v>713800</v>
      </c>
      <c r="L5673" s="507"/>
      <c r="M5673" s="507"/>
      <c r="N5673" s="511">
        <f t="shared" si="466"/>
        <v>0</v>
      </c>
      <c r="O5673" s="511">
        <f t="shared" si="467"/>
        <v>0</v>
      </c>
      <c r="P5673" s="511">
        <f t="shared" si="468"/>
        <v>0</v>
      </c>
      <c r="Q5673" s="335">
        <f t="shared" si="469"/>
        <v>0</v>
      </c>
      <c r="R5673" s="534"/>
    </row>
    <row r="5674" spans="2:18" x14ac:dyDescent="0.25">
      <c r="B5674" s="533">
        <f t="shared" si="465"/>
        <v>5669</v>
      </c>
      <c r="C5674" s="406">
        <v>45615</v>
      </c>
      <c r="D5674" s="195" t="s">
        <v>116</v>
      </c>
      <c r="E5674" s="507" t="str">
        <f t="shared" si="461"/>
        <v>کامیون کمپرسی</v>
      </c>
      <c r="F5674" s="507" t="str">
        <f t="shared" si="462"/>
        <v>شرکتی</v>
      </c>
      <c r="G5674" s="507" t="str">
        <f t="shared" si="463"/>
        <v>جفت</v>
      </c>
      <c r="H5674" s="507">
        <f t="shared" si="464"/>
        <v>6.65</v>
      </c>
      <c r="I5674" s="507" t="s">
        <v>247</v>
      </c>
      <c r="J5674" s="507">
        <v>12</v>
      </c>
      <c r="K5674" s="509">
        <v>713800</v>
      </c>
      <c r="L5674" s="507"/>
      <c r="M5674" s="507"/>
      <c r="N5674" s="511">
        <f t="shared" si="466"/>
        <v>0</v>
      </c>
      <c r="O5674" s="511">
        <f t="shared" si="467"/>
        <v>0</v>
      </c>
      <c r="P5674" s="511">
        <f t="shared" si="468"/>
        <v>0</v>
      </c>
      <c r="Q5674" s="335">
        <f t="shared" si="469"/>
        <v>79.800000000000011</v>
      </c>
      <c r="R5674" s="534"/>
    </row>
    <row r="5675" spans="2:18" x14ac:dyDescent="0.25">
      <c r="B5675" s="533">
        <f t="shared" si="465"/>
        <v>5670</v>
      </c>
      <c r="C5675" s="406">
        <v>45615</v>
      </c>
      <c r="D5675" s="278" t="s">
        <v>94</v>
      </c>
      <c r="E5675" s="507" t="str">
        <f t="shared" si="461"/>
        <v>کامیون کمپرسی</v>
      </c>
      <c r="F5675" s="507" t="str">
        <f t="shared" si="462"/>
        <v>شرکتی</v>
      </c>
      <c r="G5675" s="507" t="str">
        <f t="shared" si="463"/>
        <v>جفت</v>
      </c>
      <c r="H5675" s="507">
        <f t="shared" si="464"/>
        <v>6.65</v>
      </c>
      <c r="I5675" s="507" t="s">
        <v>350</v>
      </c>
      <c r="J5675" s="507">
        <v>31</v>
      </c>
      <c r="K5675" s="509">
        <v>713800</v>
      </c>
      <c r="L5675" s="507"/>
      <c r="M5675" s="507"/>
      <c r="N5675" s="511">
        <f t="shared" si="466"/>
        <v>0</v>
      </c>
      <c r="O5675" s="511">
        <f t="shared" si="467"/>
        <v>0</v>
      </c>
      <c r="P5675" s="511">
        <f t="shared" si="468"/>
        <v>0</v>
      </c>
      <c r="Q5675" s="335">
        <f t="shared" si="469"/>
        <v>0</v>
      </c>
      <c r="R5675" s="534"/>
    </row>
    <row r="5676" spans="2:18" x14ac:dyDescent="0.25">
      <c r="B5676" s="533">
        <f t="shared" si="465"/>
        <v>5671</v>
      </c>
      <c r="C5676" s="406">
        <v>45615</v>
      </c>
      <c r="D5676" s="278" t="s">
        <v>94</v>
      </c>
      <c r="E5676" s="507" t="str">
        <f t="shared" si="461"/>
        <v>کامیون کمپرسی</v>
      </c>
      <c r="F5676" s="507" t="str">
        <f t="shared" si="462"/>
        <v>شرکتی</v>
      </c>
      <c r="G5676" s="507" t="str">
        <f t="shared" si="463"/>
        <v>جفت</v>
      </c>
      <c r="H5676" s="507">
        <f t="shared" si="464"/>
        <v>6.65</v>
      </c>
      <c r="I5676" s="507" t="s">
        <v>247</v>
      </c>
      <c r="J5676" s="507">
        <v>15</v>
      </c>
      <c r="K5676" s="509">
        <v>713800</v>
      </c>
      <c r="L5676" s="507"/>
      <c r="M5676" s="507"/>
      <c r="N5676" s="511">
        <f t="shared" si="466"/>
        <v>0</v>
      </c>
      <c r="O5676" s="511">
        <f t="shared" si="467"/>
        <v>0</v>
      </c>
      <c r="P5676" s="511">
        <f t="shared" si="468"/>
        <v>0</v>
      </c>
      <c r="Q5676" s="335">
        <f t="shared" si="469"/>
        <v>99.75</v>
      </c>
      <c r="R5676" s="534"/>
    </row>
    <row r="5677" spans="2:18" x14ac:dyDescent="0.25">
      <c r="B5677" s="533">
        <f>ROW()-5</f>
        <v>5672</v>
      </c>
      <c r="C5677" s="406">
        <v>45615</v>
      </c>
      <c r="D5677" s="278" t="s">
        <v>94</v>
      </c>
      <c r="E5677" s="507" t="str">
        <f t="shared" si="461"/>
        <v>کامیون کمپرسی</v>
      </c>
      <c r="F5677" s="507" t="str">
        <f t="shared" si="462"/>
        <v>شرکتی</v>
      </c>
      <c r="G5677" s="507" t="str">
        <f t="shared" si="463"/>
        <v>جفت</v>
      </c>
      <c r="H5677" s="507">
        <f t="shared" si="464"/>
        <v>6.65</v>
      </c>
      <c r="I5677" s="507" t="s">
        <v>215</v>
      </c>
      <c r="J5677" s="507">
        <v>23</v>
      </c>
      <c r="K5677" s="509"/>
      <c r="L5677" s="507" t="s">
        <v>504</v>
      </c>
      <c r="M5677" s="507"/>
      <c r="N5677" s="511">
        <f>IF(I5677=$N$5,J5677*H5677,0)</f>
        <v>0</v>
      </c>
      <c r="O5677" s="511">
        <f>IF(I5677=$O$5,J5677*H5677,0)*1.15</f>
        <v>175.89250000000001</v>
      </c>
      <c r="P5677" s="511">
        <f>IF(I5677=$P$5,J5677*H5677,0)</f>
        <v>0</v>
      </c>
      <c r="Q5677" s="335">
        <f>IF(I5677=$Q$5,J5677*H5677,0)</f>
        <v>0</v>
      </c>
      <c r="R5677" s="534"/>
    </row>
    <row r="5678" spans="2:18" x14ac:dyDescent="0.25">
      <c r="B5678" s="533">
        <f t="shared" si="465"/>
        <v>5673</v>
      </c>
      <c r="C5678" s="406">
        <v>45615</v>
      </c>
      <c r="D5678" s="278" t="s">
        <v>154</v>
      </c>
      <c r="E5678" s="507" t="str">
        <f t="shared" si="461"/>
        <v>کامیون کمپرسی</v>
      </c>
      <c r="F5678" s="507" t="str">
        <f t="shared" si="462"/>
        <v>صداقت</v>
      </c>
      <c r="G5678" s="507" t="str">
        <f t="shared" si="463"/>
        <v>تک</v>
      </c>
      <c r="H5678" s="507">
        <f t="shared" si="464"/>
        <v>4.1500000000000004</v>
      </c>
      <c r="I5678" s="507" t="s">
        <v>215</v>
      </c>
      <c r="J5678" s="507">
        <v>47</v>
      </c>
      <c r="K5678" s="509"/>
      <c r="L5678" s="507"/>
      <c r="M5678" s="507"/>
      <c r="N5678" s="511">
        <f t="shared" si="466"/>
        <v>0</v>
      </c>
      <c r="O5678" s="511">
        <f t="shared" si="467"/>
        <v>224.3075</v>
      </c>
      <c r="P5678" s="511">
        <f t="shared" si="468"/>
        <v>0</v>
      </c>
      <c r="Q5678" s="335">
        <f t="shared" si="469"/>
        <v>0</v>
      </c>
      <c r="R5678" s="534"/>
    </row>
    <row r="5679" spans="2:18" x14ac:dyDescent="0.25">
      <c r="B5679" s="533">
        <f t="shared" si="465"/>
        <v>5674</v>
      </c>
      <c r="C5679" s="406">
        <v>45615</v>
      </c>
      <c r="D5679" s="278" t="s">
        <v>563</v>
      </c>
      <c r="E5679" s="507" t="str">
        <f t="shared" si="461"/>
        <v>کامیون کمپرسی</v>
      </c>
      <c r="F5679" s="507" t="str">
        <f t="shared" si="462"/>
        <v>صداقت</v>
      </c>
      <c r="G5679" s="507" t="str">
        <f t="shared" si="463"/>
        <v>تک</v>
      </c>
      <c r="H5679" s="507">
        <f t="shared" si="464"/>
        <v>4.1500000000000004</v>
      </c>
      <c r="I5679" s="507" t="s">
        <v>215</v>
      </c>
      <c r="J5679" s="507">
        <v>47</v>
      </c>
      <c r="K5679" s="509"/>
      <c r="L5679" s="507"/>
      <c r="M5679" s="507"/>
      <c r="N5679" s="511">
        <f t="shared" si="466"/>
        <v>0</v>
      </c>
      <c r="O5679" s="511">
        <f t="shared" si="467"/>
        <v>224.3075</v>
      </c>
      <c r="P5679" s="511">
        <f t="shared" si="468"/>
        <v>0</v>
      </c>
      <c r="Q5679" s="335">
        <f t="shared" si="469"/>
        <v>0</v>
      </c>
      <c r="R5679" s="534"/>
    </row>
    <row r="5680" spans="2:18" x14ac:dyDescent="0.25">
      <c r="B5680" s="533">
        <f t="shared" si="465"/>
        <v>5675</v>
      </c>
      <c r="C5680" s="406">
        <v>45615</v>
      </c>
      <c r="D5680" s="278" t="s">
        <v>426</v>
      </c>
      <c r="E5680" s="507" t="str">
        <f t="shared" si="461"/>
        <v>تانکر آب</v>
      </c>
      <c r="F5680" s="507" t="str">
        <f t="shared" si="462"/>
        <v>جواد رضاپور</v>
      </c>
      <c r="G5680" s="507" t="str">
        <f t="shared" si="463"/>
        <v>تانکر آب</v>
      </c>
      <c r="H5680" s="507">
        <f t="shared" si="464"/>
        <v>10</v>
      </c>
      <c r="I5680" s="507" t="s">
        <v>66</v>
      </c>
      <c r="J5680" s="507">
        <v>4</v>
      </c>
      <c r="K5680" s="509"/>
      <c r="L5680" s="507"/>
      <c r="M5680" s="507"/>
      <c r="N5680" s="511">
        <f t="shared" si="466"/>
        <v>0</v>
      </c>
      <c r="O5680" s="511">
        <f t="shared" si="467"/>
        <v>0</v>
      </c>
      <c r="P5680" s="511">
        <f t="shared" si="468"/>
        <v>40</v>
      </c>
      <c r="Q5680" s="335">
        <f t="shared" si="469"/>
        <v>0</v>
      </c>
      <c r="R5680" s="534"/>
    </row>
    <row r="5681" spans="2:18" x14ac:dyDescent="0.25">
      <c r="B5681" s="533">
        <f t="shared" si="465"/>
        <v>5676</v>
      </c>
      <c r="C5681" s="406">
        <v>45615</v>
      </c>
      <c r="D5681" s="195" t="s">
        <v>277</v>
      </c>
      <c r="E5681" s="507" t="str">
        <f t="shared" si="461"/>
        <v>کمپرسی جفت</v>
      </c>
      <c r="F5681" s="507" t="str">
        <f t="shared" si="462"/>
        <v>محمدپور</v>
      </c>
      <c r="G5681" s="507" t="str">
        <f t="shared" si="463"/>
        <v>جفت</v>
      </c>
      <c r="H5681" s="507">
        <f t="shared" si="464"/>
        <v>7</v>
      </c>
      <c r="I5681" s="507"/>
      <c r="J5681" s="507">
        <v>0</v>
      </c>
      <c r="K5681" s="509"/>
      <c r="L5681" s="507"/>
      <c r="M5681" s="507"/>
      <c r="N5681" s="511">
        <f t="shared" si="466"/>
        <v>0</v>
      </c>
      <c r="O5681" s="511">
        <f t="shared" si="467"/>
        <v>0</v>
      </c>
      <c r="P5681" s="511">
        <f t="shared" si="468"/>
        <v>0</v>
      </c>
      <c r="Q5681" s="335">
        <f t="shared" si="469"/>
        <v>0</v>
      </c>
      <c r="R5681" s="534"/>
    </row>
    <row r="5682" spans="2:18" x14ac:dyDescent="0.25">
      <c r="B5682" s="533">
        <f t="shared" si="465"/>
        <v>5677</v>
      </c>
      <c r="C5682" s="406">
        <v>45615</v>
      </c>
      <c r="D5682" s="278" t="s">
        <v>261</v>
      </c>
      <c r="E5682" s="507" t="str">
        <f t="shared" si="461"/>
        <v>کمپرسی تک</v>
      </c>
      <c r="F5682" s="507" t="str">
        <f t="shared" si="462"/>
        <v>محمدپور</v>
      </c>
      <c r="G5682" s="507" t="str">
        <f t="shared" si="463"/>
        <v>تک</v>
      </c>
      <c r="H5682" s="507">
        <f t="shared" si="464"/>
        <v>5</v>
      </c>
      <c r="I5682" s="507"/>
      <c r="J5682" s="507">
        <v>0</v>
      </c>
      <c r="K5682" s="509"/>
      <c r="L5682" s="507"/>
      <c r="M5682" s="507"/>
      <c r="N5682" s="511">
        <f t="shared" si="466"/>
        <v>0</v>
      </c>
      <c r="O5682" s="511">
        <f t="shared" si="467"/>
        <v>0</v>
      </c>
      <c r="P5682" s="511">
        <f t="shared" si="468"/>
        <v>0</v>
      </c>
      <c r="Q5682" s="335">
        <f t="shared" si="469"/>
        <v>0</v>
      </c>
      <c r="R5682" s="534"/>
    </row>
    <row r="5683" spans="2:18" x14ac:dyDescent="0.25">
      <c r="B5683" s="533">
        <f t="shared" si="465"/>
        <v>5678</v>
      </c>
      <c r="C5683" s="406">
        <v>45615</v>
      </c>
      <c r="D5683" s="195" t="s">
        <v>254</v>
      </c>
      <c r="E5683" s="507" t="str">
        <f t="shared" si="461"/>
        <v>تانکر آب</v>
      </c>
      <c r="F5683" s="507" t="str">
        <f t="shared" si="462"/>
        <v>محمدپور</v>
      </c>
      <c r="G5683" s="507" t="str">
        <f t="shared" si="463"/>
        <v>تانکر آب</v>
      </c>
      <c r="H5683" s="507">
        <f t="shared" si="464"/>
        <v>10</v>
      </c>
      <c r="I5683" s="507"/>
      <c r="J5683" s="507">
        <v>0</v>
      </c>
      <c r="K5683" s="509"/>
      <c r="L5683" s="507"/>
      <c r="M5683" s="507"/>
      <c r="N5683" s="511">
        <f t="shared" si="466"/>
        <v>0</v>
      </c>
      <c r="O5683" s="511">
        <f t="shared" si="467"/>
        <v>0</v>
      </c>
      <c r="P5683" s="511">
        <f t="shared" si="468"/>
        <v>0</v>
      </c>
      <c r="Q5683" s="335">
        <f t="shared" si="469"/>
        <v>0</v>
      </c>
      <c r="R5683" s="534"/>
    </row>
    <row r="5684" spans="2:18" x14ac:dyDescent="0.25">
      <c r="B5684" s="533">
        <f t="shared" si="465"/>
        <v>5679</v>
      </c>
      <c r="C5684" s="406">
        <v>45615</v>
      </c>
      <c r="D5684" s="278" t="s">
        <v>352</v>
      </c>
      <c r="E5684" s="507" t="str">
        <f t="shared" si="461"/>
        <v>کمپرسی جفت</v>
      </c>
      <c r="F5684" s="507" t="str">
        <f t="shared" si="462"/>
        <v>محمدپور</v>
      </c>
      <c r="G5684" s="507" t="str">
        <f t="shared" si="463"/>
        <v>جفت</v>
      </c>
      <c r="H5684" s="507">
        <f t="shared" si="464"/>
        <v>7</v>
      </c>
      <c r="I5684" s="507"/>
      <c r="J5684" s="507">
        <v>0</v>
      </c>
      <c r="K5684" s="509"/>
      <c r="L5684" s="507"/>
      <c r="M5684" s="507"/>
      <c r="N5684" s="511">
        <f t="shared" si="466"/>
        <v>0</v>
      </c>
      <c r="O5684" s="511">
        <f t="shared" si="467"/>
        <v>0</v>
      </c>
      <c r="P5684" s="511">
        <f t="shared" si="468"/>
        <v>0</v>
      </c>
      <c r="Q5684" s="335">
        <f t="shared" si="469"/>
        <v>0</v>
      </c>
      <c r="R5684" s="534"/>
    </row>
    <row r="5685" spans="2:18" x14ac:dyDescent="0.25">
      <c r="B5685" s="533">
        <f t="shared" si="465"/>
        <v>5680</v>
      </c>
      <c r="C5685" s="406">
        <v>45615</v>
      </c>
      <c r="D5685" s="195" t="s">
        <v>175</v>
      </c>
      <c r="E5685" s="507" t="str">
        <f t="shared" si="461"/>
        <v>کمپرسی جفت</v>
      </c>
      <c r="F5685" s="507" t="str">
        <f t="shared" si="462"/>
        <v>محمدپور</v>
      </c>
      <c r="G5685" s="507" t="str">
        <f t="shared" si="463"/>
        <v>جفت</v>
      </c>
      <c r="H5685" s="507">
        <f t="shared" si="464"/>
        <v>7</v>
      </c>
      <c r="I5685" s="507"/>
      <c r="J5685" s="507">
        <v>0</v>
      </c>
      <c r="K5685" s="509"/>
      <c r="L5685" s="507"/>
      <c r="M5685" s="507"/>
      <c r="N5685" s="511">
        <f t="shared" si="466"/>
        <v>0</v>
      </c>
      <c r="O5685" s="511">
        <f t="shared" si="467"/>
        <v>0</v>
      </c>
      <c r="P5685" s="511">
        <f t="shared" si="468"/>
        <v>0</v>
      </c>
      <c r="Q5685" s="335">
        <f t="shared" si="469"/>
        <v>0</v>
      </c>
      <c r="R5685" s="534"/>
    </row>
    <row r="5686" spans="2:18" x14ac:dyDescent="0.25">
      <c r="B5686" s="533">
        <f t="shared" si="465"/>
        <v>5681</v>
      </c>
      <c r="C5686" s="406">
        <v>45615</v>
      </c>
      <c r="D5686" s="278" t="s">
        <v>171</v>
      </c>
      <c r="E5686" s="507" t="str">
        <f t="shared" si="461"/>
        <v>تانکر آب</v>
      </c>
      <c r="F5686" s="507" t="str">
        <f t="shared" si="462"/>
        <v>محمدپور</v>
      </c>
      <c r="G5686" s="507" t="str">
        <f t="shared" si="463"/>
        <v>تانکر آب</v>
      </c>
      <c r="H5686" s="507">
        <f t="shared" si="464"/>
        <v>11.2</v>
      </c>
      <c r="I5686" s="507"/>
      <c r="J5686" s="507">
        <v>0</v>
      </c>
      <c r="K5686" s="509"/>
      <c r="L5686" s="507"/>
      <c r="M5686" s="507"/>
      <c r="N5686" s="511">
        <f t="shared" si="466"/>
        <v>0</v>
      </c>
      <c r="O5686" s="511">
        <f t="shared" si="467"/>
        <v>0</v>
      </c>
      <c r="P5686" s="511">
        <f t="shared" si="468"/>
        <v>0</v>
      </c>
      <c r="Q5686" s="335">
        <f t="shared" si="469"/>
        <v>0</v>
      </c>
      <c r="R5686" s="534"/>
    </row>
    <row r="5687" spans="2:18" x14ac:dyDescent="0.25">
      <c r="B5687" s="533">
        <f t="shared" si="465"/>
        <v>5682</v>
      </c>
      <c r="C5687" s="406">
        <v>45615</v>
      </c>
      <c r="D5687" s="278" t="s">
        <v>148</v>
      </c>
      <c r="E5687" s="507" t="str">
        <f t="shared" si="461"/>
        <v>کامیون کمپرسی</v>
      </c>
      <c r="F5687" s="507" t="str">
        <f t="shared" si="462"/>
        <v>میرزایی</v>
      </c>
      <c r="G5687" s="507" t="str">
        <f t="shared" si="463"/>
        <v>تک</v>
      </c>
      <c r="H5687" s="507">
        <f t="shared" si="464"/>
        <v>4.1500000000000004</v>
      </c>
      <c r="I5687" s="507" t="s">
        <v>215</v>
      </c>
      <c r="J5687" s="507">
        <v>26</v>
      </c>
      <c r="K5687" s="509"/>
      <c r="L5687" s="507"/>
      <c r="M5687" s="507"/>
      <c r="N5687" s="511">
        <f t="shared" si="466"/>
        <v>0</v>
      </c>
      <c r="O5687" s="511">
        <f t="shared" si="467"/>
        <v>124.08499999999999</v>
      </c>
      <c r="P5687" s="511">
        <f t="shared" si="468"/>
        <v>0</v>
      </c>
      <c r="Q5687" s="335">
        <f t="shared" si="469"/>
        <v>0</v>
      </c>
      <c r="R5687" s="534"/>
    </row>
    <row r="5688" spans="2:18" x14ac:dyDescent="0.25">
      <c r="B5688" s="533">
        <f t="shared" si="465"/>
        <v>5683</v>
      </c>
      <c r="C5688" s="406">
        <v>45615</v>
      </c>
      <c r="D5688" s="195" t="s">
        <v>150</v>
      </c>
      <c r="E5688" s="507" t="str">
        <f t="shared" si="461"/>
        <v>کامیون کمپرسی</v>
      </c>
      <c r="F5688" s="507" t="str">
        <f t="shared" si="462"/>
        <v>میرزایی</v>
      </c>
      <c r="G5688" s="507" t="str">
        <f t="shared" si="463"/>
        <v>تک</v>
      </c>
      <c r="H5688" s="507">
        <f t="shared" si="464"/>
        <v>4.1500000000000004</v>
      </c>
      <c r="I5688" s="507" t="s">
        <v>215</v>
      </c>
      <c r="J5688" s="507">
        <v>27</v>
      </c>
      <c r="K5688" s="509"/>
      <c r="L5688" s="507"/>
      <c r="M5688" s="507"/>
      <c r="N5688" s="511">
        <f t="shared" si="466"/>
        <v>0</v>
      </c>
      <c r="O5688" s="511">
        <f t="shared" si="467"/>
        <v>128.85750000000002</v>
      </c>
      <c r="P5688" s="511">
        <f t="shared" si="468"/>
        <v>0</v>
      </c>
      <c r="Q5688" s="335">
        <f t="shared" si="469"/>
        <v>0</v>
      </c>
      <c r="R5688" s="534"/>
    </row>
    <row r="5689" spans="2:18" x14ac:dyDescent="0.25">
      <c r="B5689" s="533">
        <f t="shared" si="465"/>
        <v>5684</v>
      </c>
      <c r="C5689" s="406">
        <v>45615</v>
      </c>
      <c r="D5689" s="195" t="s">
        <v>177</v>
      </c>
      <c r="E5689" s="507" t="str">
        <f t="shared" si="461"/>
        <v>تانکر آب</v>
      </c>
      <c r="F5689" s="507" t="str">
        <f t="shared" si="462"/>
        <v>گلپایگانی</v>
      </c>
      <c r="G5689" s="507" t="str">
        <f t="shared" si="463"/>
        <v>تانکر آب</v>
      </c>
      <c r="H5689" s="507">
        <f t="shared" si="464"/>
        <v>11.6</v>
      </c>
      <c r="I5689" s="507" t="s">
        <v>66</v>
      </c>
      <c r="J5689" s="507">
        <v>5</v>
      </c>
      <c r="K5689" s="509"/>
      <c r="L5689" s="507"/>
      <c r="M5689" s="507"/>
      <c r="N5689" s="511">
        <f t="shared" si="466"/>
        <v>0</v>
      </c>
      <c r="O5689" s="511">
        <f t="shared" si="467"/>
        <v>0</v>
      </c>
      <c r="P5689" s="511">
        <f t="shared" si="468"/>
        <v>58</v>
      </c>
      <c r="Q5689" s="335">
        <f t="shared" si="469"/>
        <v>0</v>
      </c>
      <c r="R5689" s="534"/>
    </row>
    <row r="5690" spans="2:18" x14ac:dyDescent="0.25">
      <c r="B5690" s="533">
        <f t="shared" si="465"/>
        <v>5685</v>
      </c>
      <c r="C5690" s="406">
        <v>45615</v>
      </c>
      <c r="D5690" s="278" t="s">
        <v>139</v>
      </c>
      <c r="E5690" s="507" t="str">
        <f t="shared" si="461"/>
        <v>کامیون کمپرسی</v>
      </c>
      <c r="F5690" s="507" t="str">
        <f t="shared" si="462"/>
        <v>انصاری</v>
      </c>
      <c r="G5690" s="507" t="str">
        <f t="shared" si="463"/>
        <v>جفت</v>
      </c>
      <c r="H5690" s="507">
        <f t="shared" si="464"/>
        <v>7</v>
      </c>
      <c r="I5690" s="507"/>
      <c r="J5690" s="507">
        <v>0</v>
      </c>
      <c r="K5690" s="509"/>
      <c r="L5690" s="507"/>
      <c r="M5690" s="507"/>
      <c r="N5690" s="511">
        <f t="shared" si="466"/>
        <v>0</v>
      </c>
      <c r="O5690" s="511">
        <f t="shared" si="467"/>
        <v>0</v>
      </c>
      <c r="P5690" s="511">
        <f t="shared" si="468"/>
        <v>0</v>
      </c>
      <c r="Q5690" s="335">
        <f t="shared" si="469"/>
        <v>0</v>
      </c>
      <c r="R5690" s="534"/>
    </row>
    <row r="5691" spans="2:18" x14ac:dyDescent="0.25">
      <c r="B5691" s="533">
        <f t="shared" si="465"/>
        <v>5686</v>
      </c>
      <c r="C5691" s="406">
        <v>45615</v>
      </c>
      <c r="D5691" s="195" t="s">
        <v>140</v>
      </c>
      <c r="E5691" s="507" t="str">
        <f t="shared" si="461"/>
        <v>کامیون کمپرسی</v>
      </c>
      <c r="F5691" s="507" t="str">
        <f t="shared" si="462"/>
        <v>انصاری</v>
      </c>
      <c r="G5691" s="507" t="str">
        <f t="shared" si="463"/>
        <v>جفت</v>
      </c>
      <c r="H5691" s="507">
        <f t="shared" si="464"/>
        <v>7</v>
      </c>
      <c r="I5691" s="507"/>
      <c r="J5691" s="507">
        <v>0</v>
      </c>
      <c r="K5691" s="509"/>
      <c r="L5691" s="507"/>
      <c r="M5691" s="507"/>
      <c r="N5691" s="511">
        <f t="shared" si="466"/>
        <v>0</v>
      </c>
      <c r="O5691" s="511">
        <f t="shared" si="467"/>
        <v>0</v>
      </c>
      <c r="P5691" s="511">
        <f t="shared" si="468"/>
        <v>0</v>
      </c>
      <c r="Q5691" s="335">
        <f t="shared" si="469"/>
        <v>0</v>
      </c>
      <c r="R5691" s="534"/>
    </row>
    <row r="5692" spans="2:18" x14ac:dyDescent="0.25">
      <c r="B5692" s="533">
        <f t="shared" si="465"/>
        <v>5687</v>
      </c>
      <c r="C5692" s="406">
        <v>45615</v>
      </c>
      <c r="D5692" s="278" t="s">
        <v>141</v>
      </c>
      <c r="E5692" s="507" t="str">
        <f t="shared" si="461"/>
        <v>کامیون کمپرسی</v>
      </c>
      <c r="F5692" s="507" t="str">
        <f t="shared" si="462"/>
        <v>انصاری</v>
      </c>
      <c r="G5692" s="507" t="str">
        <f t="shared" si="463"/>
        <v>جفت</v>
      </c>
      <c r="H5692" s="507">
        <f t="shared" si="464"/>
        <v>7</v>
      </c>
      <c r="I5692" s="507"/>
      <c r="J5692" s="507">
        <v>0</v>
      </c>
      <c r="K5692" s="509"/>
      <c r="L5692" s="507"/>
      <c r="M5692" s="507"/>
      <c r="N5692" s="511">
        <f t="shared" si="466"/>
        <v>0</v>
      </c>
      <c r="O5692" s="511">
        <f t="shared" si="467"/>
        <v>0</v>
      </c>
      <c r="P5692" s="511">
        <f t="shared" si="468"/>
        <v>0</v>
      </c>
      <c r="Q5692" s="335">
        <f t="shared" si="469"/>
        <v>0</v>
      </c>
      <c r="R5692" s="534"/>
    </row>
    <row r="5693" spans="2:18" ht="20.25" customHeight="1" x14ac:dyDescent="0.25">
      <c r="B5693" s="533">
        <f t="shared" si="465"/>
        <v>5688</v>
      </c>
      <c r="C5693" s="406">
        <v>45615</v>
      </c>
      <c r="D5693" s="195" t="s">
        <v>252</v>
      </c>
      <c r="E5693" s="507" t="str">
        <f t="shared" si="461"/>
        <v>کامیون کمپرسی</v>
      </c>
      <c r="F5693" s="507" t="str">
        <f t="shared" si="462"/>
        <v>انصاری</v>
      </c>
      <c r="G5693" s="507" t="str">
        <f t="shared" si="463"/>
        <v>جفت</v>
      </c>
      <c r="H5693" s="507">
        <f t="shared" si="464"/>
        <v>7</v>
      </c>
      <c r="I5693" s="507"/>
      <c r="J5693" s="507">
        <v>0</v>
      </c>
      <c r="K5693" s="509"/>
      <c r="L5693" s="507"/>
      <c r="M5693" s="507"/>
      <c r="N5693" s="511">
        <f t="shared" si="466"/>
        <v>0</v>
      </c>
      <c r="O5693" s="511">
        <f t="shared" si="467"/>
        <v>0</v>
      </c>
      <c r="P5693" s="511">
        <f t="shared" si="468"/>
        <v>0</v>
      </c>
      <c r="Q5693" s="335">
        <f t="shared" si="469"/>
        <v>0</v>
      </c>
      <c r="R5693" s="534"/>
    </row>
    <row r="5694" spans="2:18" ht="18" customHeight="1" x14ac:dyDescent="0.25">
      <c r="B5694" s="533">
        <f t="shared" si="465"/>
        <v>5689</v>
      </c>
      <c r="C5694" s="406">
        <v>45615</v>
      </c>
      <c r="D5694" s="278" t="s">
        <v>259</v>
      </c>
      <c r="E5694" s="507" t="str">
        <f t="shared" si="461"/>
        <v>کامیون کمپرسی</v>
      </c>
      <c r="F5694" s="507" t="str">
        <f t="shared" si="462"/>
        <v>انصاری</v>
      </c>
      <c r="G5694" s="507" t="str">
        <f t="shared" si="463"/>
        <v>جفت</v>
      </c>
      <c r="H5694" s="507">
        <f t="shared" si="464"/>
        <v>7</v>
      </c>
      <c r="I5694" s="507"/>
      <c r="J5694" s="507">
        <v>0</v>
      </c>
      <c r="K5694" s="509"/>
      <c r="L5694" s="507"/>
      <c r="M5694" s="507"/>
      <c r="N5694" s="511">
        <f t="shared" si="466"/>
        <v>0</v>
      </c>
      <c r="O5694" s="511">
        <f t="shared" si="467"/>
        <v>0</v>
      </c>
      <c r="P5694" s="511">
        <f t="shared" si="468"/>
        <v>0</v>
      </c>
      <c r="Q5694" s="335">
        <f t="shared" si="469"/>
        <v>0</v>
      </c>
      <c r="R5694" s="534"/>
    </row>
    <row r="5695" spans="2:18" x14ac:dyDescent="0.25">
      <c r="B5695" s="533">
        <f t="shared" si="465"/>
        <v>5690</v>
      </c>
      <c r="C5695" s="406">
        <v>45615</v>
      </c>
      <c r="D5695" s="195" t="s">
        <v>260</v>
      </c>
      <c r="E5695" s="507" t="str">
        <f t="shared" si="461"/>
        <v>کامیون کمپرسی</v>
      </c>
      <c r="F5695" s="507" t="str">
        <f t="shared" si="462"/>
        <v>انصاری</v>
      </c>
      <c r="G5695" s="507" t="str">
        <f t="shared" si="463"/>
        <v>جفت</v>
      </c>
      <c r="H5695" s="507">
        <f t="shared" si="464"/>
        <v>7</v>
      </c>
      <c r="I5695" s="507"/>
      <c r="J5695" s="507">
        <v>0</v>
      </c>
      <c r="K5695" s="509"/>
      <c r="L5695" s="507"/>
      <c r="M5695" s="507"/>
      <c r="N5695" s="511">
        <f t="shared" si="466"/>
        <v>0</v>
      </c>
      <c r="O5695" s="511">
        <f t="shared" si="467"/>
        <v>0</v>
      </c>
      <c r="P5695" s="511">
        <f t="shared" si="468"/>
        <v>0</v>
      </c>
      <c r="Q5695" s="335">
        <f t="shared" si="469"/>
        <v>0</v>
      </c>
      <c r="R5695" s="534"/>
    </row>
    <row r="5696" spans="2:18" x14ac:dyDescent="0.25">
      <c r="B5696" s="533">
        <f t="shared" si="465"/>
        <v>5691</v>
      </c>
      <c r="C5696" s="406">
        <v>45615</v>
      </c>
      <c r="D5696" s="278" t="s">
        <v>507</v>
      </c>
      <c r="E5696" s="507" t="str">
        <f t="shared" si="461"/>
        <v>کامیون کمپرسی</v>
      </c>
      <c r="F5696" s="507" t="str">
        <f t="shared" si="462"/>
        <v>شهرکی</v>
      </c>
      <c r="G5696" s="507" t="str">
        <f t="shared" si="463"/>
        <v>تک</v>
      </c>
      <c r="H5696" s="507">
        <f t="shared" si="464"/>
        <v>4.1500000000000004</v>
      </c>
      <c r="I5696" s="507" t="s">
        <v>215</v>
      </c>
      <c r="J5696" s="507">
        <v>42</v>
      </c>
      <c r="K5696" s="509"/>
      <c r="L5696" s="507"/>
      <c r="M5696" s="507"/>
      <c r="N5696" s="511">
        <f t="shared" si="466"/>
        <v>0</v>
      </c>
      <c r="O5696" s="511">
        <f t="shared" si="467"/>
        <v>200.44499999999999</v>
      </c>
      <c r="P5696" s="511">
        <f t="shared" si="468"/>
        <v>0</v>
      </c>
      <c r="Q5696" s="335">
        <f t="shared" si="469"/>
        <v>0</v>
      </c>
      <c r="R5696" s="534"/>
    </row>
    <row r="5697" spans="2:18" x14ac:dyDescent="0.25">
      <c r="B5697" s="533">
        <f t="shared" si="465"/>
        <v>5692</v>
      </c>
      <c r="C5697" s="406">
        <v>45615</v>
      </c>
      <c r="D5697" s="195" t="s">
        <v>379</v>
      </c>
      <c r="E5697" s="507" t="str">
        <f t="shared" si="461"/>
        <v>کمپرسی تک</v>
      </c>
      <c r="F5697" s="507" t="str">
        <f t="shared" si="462"/>
        <v>جواد رضاپور</v>
      </c>
      <c r="G5697" s="507" t="str">
        <f t="shared" si="463"/>
        <v>تک</v>
      </c>
      <c r="H5697" s="507">
        <f t="shared" si="464"/>
        <v>4.1500000000000004</v>
      </c>
      <c r="I5697" s="507"/>
      <c r="J5697" s="507">
        <v>0</v>
      </c>
      <c r="K5697" s="509"/>
      <c r="L5697" s="507"/>
      <c r="M5697" s="507"/>
      <c r="N5697" s="511">
        <f t="shared" si="466"/>
        <v>0</v>
      </c>
      <c r="O5697" s="511">
        <f t="shared" si="467"/>
        <v>0</v>
      </c>
      <c r="P5697" s="511">
        <f t="shared" si="468"/>
        <v>0</v>
      </c>
      <c r="Q5697" s="335">
        <f t="shared" si="469"/>
        <v>0</v>
      </c>
      <c r="R5697" s="534"/>
    </row>
    <row r="5698" spans="2:18" x14ac:dyDescent="0.25">
      <c r="B5698" s="533">
        <f t="shared" si="465"/>
        <v>5693</v>
      </c>
      <c r="C5698" s="406">
        <v>45615</v>
      </c>
      <c r="D5698" s="278" t="s">
        <v>380</v>
      </c>
      <c r="E5698" s="507" t="str">
        <f t="shared" si="461"/>
        <v>کمپرسی تک</v>
      </c>
      <c r="F5698" s="507" t="str">
        <f t="shared" si="462"/>
        <v>جواد رضاپور</v>
      </c>
      <c r="G5698" s="507" t="str">
        <f t="shared" si="463"/>
        <v>تک</v>
      </c>
      <c r="H5698" s="507">
        <f t="shared" si="464"/>
        <v>4.1500000000000004</v>
      </c>
      <c r="I5698" s="507"/>
      <c r="J5698" s="507">
        <v>0</v>
      </c>
      <c r="K5698" s="509"/>
      <c r="L5698" s="507"/>
      <c r="M5698" s="507"/>
      <c r="N5698" s="511">
        <f t="shared" si="466"/>
        <v>0</v>
      </c>
      <c r="O5698" s="511">
        <f t="shared" si="467"/>
        <v>0</v>
      </c>
      <c r="P5698" s="511">
        <f t="shared" si="468"/>
        <v>0</v>
      </c>
      <c r="Q5698" s="335">
        <f t="shared" si="469"/>
        <v>0</v>
      </c>
      <c r="R5698" s="534"/>
    </row>
    <row r="5699" spans="2:18" x14ac:dyDescent="0.25">
      <c r="B5699" s="533">
        <f t="shared" si="465"/>
        <v>5694</v>
      </c>
      <c r="C5699" s="406">
        <v>45615</v>
      </c>
      <c r="D5699" s="195" t="s">
        <v>489</v>
      </c>
      <c r="E5699" s="507" t="str">
        <f t="shared" si="461"/>
        <v>کمپرسی تک</v>
      </c>
      <c r="F5699" s="507" t="str">
        <f t="shared" si="462"/>
        <v>جواد رضاپور</v>
      </c>
      <c r="G5699" s="507" t="str">
        <f t="shared" si="463"/>
        <v>تک</v>
      </c>
      <c r="H5699" s="507">
        <f t="shared" si="464"/>
        <v>4.1500000000000004</v>
      </c>
      <c r="I5699" s="507"/>
      <c r="J5699" s="507">
        <v>0</v>
      </c>
      <c r="K5699" s="509"/>
      <c r="L5699" s="507"/>
      <c r="M5699" s="507"/>
      <c r="N5699" s="511">
        <f t="shared" si="466"/>
        <v>0</v>
      </c>
      <c r="O5699" s="511">
        <f t="shared" si="467"/>
        <v>0</v>
      </c>
      <c r="P5699" s="511">
        <f t="shared" si="468"/>
        <v>0</v>
      </c>
      <c r="Q5699" s="335">
        <f t="shared" si="469"/>
        <v>0</v>
      </c>
      <c r="R5699" s="534"/>
    </row>
    <row r="5700" spans="2:18" x14ac:dyDescent="0.25">
      <c r="B5700" s="533">
        <f t="shared" si="465"/>
        <v>5695</v>
      </c>
      <c r="C5700" s="406">
        <v>45615</v>
      </c>
      <c r="D5700" s="278" t="s">
        <v>96</v>
      </c>
      <c r="E5700" s="507" t="str">
        <f t="shared" si="461"/>
        <v>تانکر آب</v>
      </c>
      <c r="F5700" s="507" t="str">
        <f t="shared" si="462"/>
        <v>شرکتی</v>
      </c>
      <c r="G5700" s="507" t="str">
        <f t="shared" si="463"/>
        <v>تانکر آب</v>
      </c>
      <c r="H5700" s="507">
        <f t="shared" si="464"/>
        <v>11.8</v>
      </c>
      <c r="I5700" s="507"/>
      <c r="J5700" s="507">
        <v>0</v>
      </c>
      <c r="K5700" s="509"/>
      <c r="L5700" s="507"/>
      <c r="M5700" s="507"/>
      <c r="N5700" s="511">
        <f t="shared" si="466"/>
        <v>0</v>
      </c>
      <c r="O5700" s="511">
        <f t="shared" si="467"/>
        <v>0</v>
      </c>
      <c r="P5700" s="511">
        <f t="shared" si="468"/>
        <v>0</v>
      </c>
      <c r="Q5700" s="335">
        <f t="shared" si="469"/>
        <v>0</v>
      </c>
      <c r="R5700" s="534"/>
    </row>
    <row r="5701" spans="2:18" x14ac:dyDescent="0.25">
      <c r="B5701" s="533">
        <f t="shared" si="465"/>
        <v>5696</v>
      </c>
      <c r="C5701" s="406">
        <v>45615</v>
      </c>
      <c r="D5701" s="195" t="s">
        <v>128</v>
      </c>
      <c r="E5701" s="507" t="str">
        <f t="shared" si="461"/>
        <v>تانکر آب</v>
      </c>
      <c r="F5701" s="507" t="str">
        <f t="shared" si="462"/>
        <v>شرکتی</v>
      </c>
      <c r="G5701" s="507" t="str">
        <f t="shared" si="463"/>
        <v>تانکر آب</v>
      </c>
      <c r="H5701" s="507">
        <f t="shared" si="464"/>
        <v>11.8</v>
      </c>
      <c r="I5701" s="507" t="s">
        <v>66</v>
      </c>
      <c r="J5701" s="507">
        <v>4</v>
      </c>
      <c r="K5701" s="509"/>
      <c r="L5701" s="507"/>
      <c r="M5701" s="507"/>
      <c r="N5701" s="511">
        <f t="shared" si="466"/>
        <v>0</v>
      </c>
      <c r="O5701" s="511">
        <f t="shared" si="467"/>
        <v>0</v>
      </c>
      <c r="P5701" s="511">
        <f t="shared" si="468"/>
        <v>47.2</v>
      </c>
      <c r="Q5701" s="335">
        <f t="shared" si="469"/>
        <v>0</v>
      </c>
      <c r="R5701" s="534"/>
    </row>
    <row r="5702" spans="2:18" x14ac:dyDescent="0.25">
      <c r="B5702" s="533">
        <f t="shared" si="465"/>
        <v>5697</v>
      </c>
      <c r="C5702" s="406">
        <v>45615</v>
      </c>
      <c r="D5702" s="278" t="s">
        <v>467</v>
      </c>
      <c r="E5702" s="507" t="str">
        <f t="shared" si="461"/>
        <v>تانکر آب</v>
      </c>
      <c r="F5702" s="507" t="str">
        <f t="shared" si="462"/>
        <v>میرزایی</v>
      </c>
      <c r="G5702" s="507" t="str">
        <f t="shared" si="463"/>
        <v>تانکر آب</v>
      </c>
      <c r="H5702" s="507">
        <f t="shared" si="464"/>
        <v>13</v>
      </c>
      <c r="I5702" s="507"/>
      <c r="J5702" s="507">
        <v>0</v>
      </c>
      <c r="K5702" s="509"/>
      <c r="L5702" s="507"/>
      <c r="M5702" s="507"/>
      <c r="N5702" s="511">
        <f t="shared" si="466"/>
        <v>0</v>
      </c>
      <c r="O5702" s="511">
        <f t="shared" si="467"/>
        <v>0</v>
      </c>
      <c r="P5702" s="511">
        <f t="shared" si="468"/>
        <v>0</v>
      </c>
      <c r="Q5702" s="335">
        <f t="shared" si="469"/>
        <v>0</v>
      </c>
      <c r="R5702" s="534"/>
    </row>
    <row r="5703" spans="2:18" x14ac:dyDescent="0.25">
      <c r="B5703" s="310"/>
      <c r="C5703" s="406"/>
      <c r="D5703" s="195"/>
      <c r="E5703" s="310"/>
      <c r="F5703" s="310"/>
      <c r="G5703" s="310"/>
      <c r="H5703" s="310"/>
      <c r="I5703" s="311"/>
      <c r="J5703" s="312"/>
      <c r="K5703" s="312"/>
      <c r="L5703" s="312"/>
      <c r="M5703" s="312"/>
      <c r="N5703" s="313"/>
      <c r="O5703" s="313"/>
      <c r="P5703" s="313"/>
      <c r="Q5703" s="307"/>
      <c r="R5703" s="234"/>
    </row>
    <row r="5704" spans="2:18" x14ac:dyDescent="0.25">
      <c r="B5704" s="310"/>
      <c r="C5704" s="406"/>
      <c r="D5704" s="195"/>
      <c r="E5704" s="310"/>
      <c r="F5704" s="310"/>
      <c r="G5704" s="310"/>
      <c r="H5704" s="310"/>
      <c r="I5704" s="311"/>
      <c r="J5704" s="312"/>
      <c r="K5704" s="312"/>
      <c r="L5704" s="312"/>
      <c r="M5704" s="312"/>
      <c r="N5704" s="313"/>
      <c r="O5704" s="313"/>
      <c r="P5704" s="313"/>
      <c r="Q5704" s="307"/>
      <c r="R5704" s="234"/>
    </row>
    <row r="5705" spans="2:18" x14ac:dyDescent="0.25">
      <c r="B5705" s="310"/>
      <c r="C5705" s="406"/>
      <c r="D5705" s="195"/>
      <c r="E5705" s="310"/>
      <c r="F5705" s="310"/>
      <c r="G5705" s="310"/>
      <c r="H5705" s="310"/>
      <c r="I5705" s="311"/>
      <c r="J5705" s="312"/>
      <c r="K5705" s="312"/>
      <c r="L5705" s="312"/>
      <c r="M5705" s="312"/>
      <c r="N5705" s="313"/>
      <c r="O5705" s="313"/>
      <c r="P5705" s="313"/>
      <c r="Q5705" s="307"/>
      <c r="R5705" s="234"/>
    </row>
    <row r="5706" spans="2:18" x14ac:dyDescent="0.25">
      <c r="B5706" s="310"/>
      <c r="C5706" s="406"/>
      <c r="D5706" s="195"/>
      <c r="E5706" s="310"/>
      <c r="F5706" s="310"/>
      <c r="G5706" s="310"/>
      <c r="H5706" s="310"/>
      <c r="I5706" s="311"/>
      <c r="J5706" s="312"/>
      <c r="K5706" s="312"/>
      <c r="L5706" s="312"/>
      <c r="M5706" s="312"/>
      <c r="N5706" s="313"/>
      <c r="O5706" s="313"/>
      <c r="P5706" s="313"/>
      <c r="Q5706" s="307"/>
      <c r="R5706" s="234"/>
    </row>
    <row r="5707" spans="2:18" x14ac:dyDescent="0.25">
      <c r="B5707" s="310"/>
      <c r="C5707" s="406"/>
      <c r="D5707" s="195"/>
      <c r="E5707" s="310"/>
      <c r="F5707" s="310"/>
      <c r="G5707" s="310"/>
      <c r="H5707" s="310"/>
      <c r="I5707" s="311"/>
      <c r="J5707" s="312"/>
      <c r="K5707" s="312"/>
      <c r="L5707" s="312"/>
      <c r="M5707" s="312"/>
      <c r="N5707" s="313"/>
      <c r="O5707" s="313"/>
      <c r="P5707" s="313"/>
      <c r="Q5707" s="307"/>
      <c r="R5707" s="234"/>
    </row>
    <row r="5708" spans="2:18" x14ac:dyDescent="0.25">
      <c r="B5708" s="310"/>
      <c r="C5708" s="406"/>
      <c r="D5708" s="195"/>
      <c r="E5708" s="310"/>
      <c r="F5708" s="310"/>
      <c r="G5708" s="310"/>
      <c r="H5708" s="310"/>
      <c r="I5708" s="311"/>
      <c r="J5708" s="312"/>
      <c r="K5708" s="312"/>
      <c r="L5708" s="312"/>
      <c r="M5708" s="312"/>
      <c r="N5708" s="313"/>
      <c r="O5708" s="313"/>
      <c r="P5708" s="313"/>
      <c r="Q5708" s="307"/>
      <c r="R5708" s="234"/>
    </row>
    <row r="5709" spans="2:18" x14ac:dyDescent="0.25">
      <c r="B5709" s="310"/>
      <c r="C5709" s="406"/>
      <c r="D5709" s="195"/>
      <c r="E5709" s="310"/>
      <c r="F5709" s="310"/>
      <c r="G5709" s="310"/>
      <c r="H5709" s="310"/>
      <c r="I5709" s="311"/>
      <c r="J5709" s="312"/>
      <c r="K5709" s="312"/>
      <c r="L5709" s="312"/>
      <c r="M5709" s="312"/>
      <c r="N5709" s="313"/>
      <c r="O5709" s="313"/>
      <c r="P5709" s="313"/>
      <c r="Q5709" s="307"/>
      <c r="R5709" s="234"/>
    </row>
    <row r="5710" spans="2:18" x14ac:dyDescent="0.25">
      <c r="B5710" s="310"/>
      <c r="C5710" s="406"/>
      <c r="D5710" s="195"/>
      <c r="E5710" s="310"/>
      <c r="F5710" s="310"/>
      <c r="G5710" s="310"/>
      <c r="H5710" s="310"/>
      <c r="I5710" s="311"/>
      <c r="J5710" s="312"/>
      <c r="K5710" s="312"/>
      <c r="L5710" s="312"/>
      <c r="M5710" s="312"/>
      <c r="N5710" s="313"/>
      <c r="O5710" s="313"/>
      <c r="P5710" s="313"/>
      <c r="Q5710" s="307"/>
      <c r="R5710" s="234"/>
    </row>
    <row r="5711" spans="2:18" x14ac:dyDescent="0.25">
      <c r="B5711" s="310"/>
      <c r="C5711" s="406"/>
      <c r="D5711" s="195"/>
      <c r="E5711" s="310"/>
      <c r="F5711" s="310"/>
      <c r="G5711" s="310"/>
      <c r="H5711" s="310"/>
      <c r="I5711" s="311"/>
      <c r="J5711" s="312"/>
      <c r="K5711" s="312"/>
      <c r="L5711" s="312"/>
      <c r="M5711" s="312"/>
      <c r="N5711" s="313"/>
      <c r="O5711" s="313"/>
      <c r="P5711" s="313"/>
      <c r="Q5711" s="307"/>
      <c r="R5711" s="234"/>
    </row>
    <row r="5712" spans="2:18" x14ac:dyDescent="0.25">
      <c r="B5712" s="310"/>
      <c r="C5712" s="406"/>
      <c r="D5712" s="195"/>
      <c r="E5712" s="310"/>
      <c r="F5712" s="310"/>
      <c r="G5712" s="310"/>
      <c r="H5712" s="310"/>
      <c r="I5712" s="311"/>
      <c r="J5712" s="312"/>
      <c r="K5712" s="312"/>
      <c r="L5712" s="312"/>
      <c r="M5712" s="312"/>
      <c r="N5712" s="313"/>
      <c r="O5712" s="313"/>
      <c r="P5712" s="313"/>
      <c r="Q5712" s="307"/>
      <c r="R5712" s="234"/>
    </row>
    <row r="5713" spans="2:18" x14ac:dyDescent="0.25">
      <c r="B5713" s="310"/>
      <c r="C5713" s="406"/>
      <c r="D5713" s="195"/>
      <c r="E5713" s="310"/>
      <c r="F5713" s="310"/>
      <c r="G5713" s="310"/>
      <c r="H5713" s="310"/>
      <c r="I5713" s="311"/>
      <c r="J5713" s="312"/>
      <c r="K5713" s="312"/>
      <c r="L5713" s="312"/>
      <c r="M5713" s="312"/>
      <c r="N5713" s="313"/>
      <c r="O5713" s="313"/>
      <c r="P5713" s="313"/>
      <c r="Q5713" s="307"/>
      <c r="R5713" s="234"/>
    </row>
    <row r="5714" spans="2:18" x14ac:dyDescent="0.25">
      <c r="B5714" s="310"/>
      <c r="C5714" s="406"/>
      <c r="D5714" s="195"/>
      <c r="E5714" s="310"/>
      <c r="F5714" s="310"/>
      <c r="G5714" s="310"/>
      <c r="H5714" s="310"/>
      <c r="I5714" s="311"/>
      <c r="J5714" s="312"/>
      <c r="K5714" s="312"/>
      <c r="L5714" s="312"/>
      <c r="M5714" s="312"/>
      <c r="N5714" s="313"/>
      <c r="O5714" s="313"/>
      <c r="P5714" s="313"/>
      <c r="Q5714" s="307"/>
      <c r="R5714" s="234"/>
    </row>
    <row r="5715" spans="2:18" x14ac:dyDescent="0.25">
      <c r="B5715" s="310"/>
      <c r="C5715" s="406"/>
      <c r="D5715" s="195"/>
      <c r="E5715" s="310"/>
      <c r="F5715" s="310"/>
      <c r="G5715" s="310"/>
      <c r="H5715" s="310"/>
      <c r="I5715" s="311"/>
      <c r="J5715" s="312"/>
      <c r="K5715" s="312"/>
      <c r="L5715" s="312"/>
      <c r="M5715" s="312"/>
      <c r="N5715" s="313"/>
      <c r="O5715" s="313"/>
      <c r="P5715" s="313"/>
      <c r="Q5715" s="307"/>
      <c r="R5715" s="234"/>
    </row>
    <row r="5716" spans="2:18" x14ac:dyDescent="0.25">
      <c r="B5716" s="310"/>
      <c r="C5716" s="406"/>
      <c r="D5716" s="195"/>
      <c r="E5716" s="310"/>
      <c r="F5716" s="310"/>
      <c r="G5716" s="310"/>
      <c r="H5716" s="310"/>
      <c r="I5716" s="311"/>
      <c r="J5716" s="312"/>
      <c r="K5716" s="312"/>
      <c r="L5716" s="312"/>
      <c r="M5716" s="312"/>
      <c r="N5716" s="313"/>
      <c r="O5716" s="313"/>
      <c r="P5716" s="313"/>
      <c r="Q5716" s="307"/>
      <c r="R5716" s="234"/>
    </row>
    <row r="5717" spans="2:18" x14ac:dyDescent="0.25">
      <c r="B5717" s="310"/>
      <c r="C5717" s="406"/>
      <c r="D5717" s="195"/>
      <c r="E5717" s="310"/>
      <c r="F5717" s="310"/>
      <c r="G5717" s="310"/>
      <c r="H5717" s="310"/>
      <c r="I5717" s="311"/>
      <c r="J5717" s="312"/>
      <c r="K5717" s="312"/>
      <c r="L5717" s="312"/>
      <c r="M5717" s="312"/>
      <c r="N5717" s="313"/>
      <c r="O5717" s="313"/>
      <c r="P5717" s="313"/>
      <c r="Q5717" s="307"/>
      <c r="R5717" s="234"/>
    </row>
    <row r="5718" spans="2:18" x14ac:dyDescent="0.25">
      <c r="B5718" s="310"/>
      <c r="C5718" s="406"/>
      <c r="D5718" s="195"/>
      <c r="E5718" s="310"/>
      <c r="F5718" s="310"/>
      <c r="G5718" s="310"/>
      <c r="H5718" s="310"/>
      <c r="I5718" s="311"/>
      <c r="J5718" s="312"/>
      <c r="K5718" s="312"/>
      <c r="L5718" s="312"/>
      <c r="M5718" s="312"/>
      <c r="N5718" s="313"/>
      <c r="O5718" s="313"/>
      <c r="P5718" s="313"/>
      <c r="Q5718" s="307"/>
      <c r="R5718" s="234"/>
    </row>
    <row r="5719" spans="2:18" x14ac:dyDescent="0.25">
      <c r="B5719" s="310"/>
      <c r="C5719" s="406"/>
      <c r="D5719" s="195"/>
      <c r="E5719" s="310"/>
      <c r="F5719" s="310"/>
      <c r="G5719" s="310"/>
      <c r="H5719" s="310"/>
      <c r="I5719" s="311"/>
      <c r="J5719" s="312"/>
      <c r="K5719" s="312"/>
      <c r="L5719" s="312"/>
      <c r="M5719" s="312"/>
      <c r="N5719" s="313"/>
      <c r="O5719" s="313"/>
      <c r="P5719" s="313"/>
      <c r="Q5719" s="307"/>
      <c r="R5719" s="234"/>
    </row>
    <row r="5720" spans="2:18" x14ac:dyDescent="0.25">
      <c r="B5720" s="310"/>
      <c r="C5720" s="406"/>
      <c r="D5720" s="195"/>
      <c r="E5720" s="310"/>
      <c r="F5720" s="310"/>
      <c r="G5720" s="310"/>
      <c r="H5720" s="310"/>
      <c r="I5720" s="311"/>
      <c r="J5720" s="312"/>
      <c r="K5720" s="312"/>
      <c r="L5720" s="312"/>
      <c r="M5720" s="312"/>
      <c r="N5720" s="313"/>
      <c r="O5720" s="313"/>
      <c r="P5720" s="313"/>
      <c r="Q5720" s="307"/>
      <c r="R5720" s="234"/>
    </row>
    <row r="5721" spans="2:18" x14ac:dyDescent="0.25">
      <c r="B5721" s="310"/>
      <c r="C5721" s="406"/>
      <c r="D5721" s="195"/>
      <c r="E5721" s="310"/>
      <c r="F5721" s="310"/>
      <c r="G5721" s="310"/>
      <c r="H5721" s="310"/>
      <c r="I5721" s="311"/>
      <c r="J5721" s="312"/>
      <c r="K5721" s="312"/>
      <c r="L5721" s="312"/>
      <c r="M5721" s="312"/>
      <c r="N5721" s="313"/>
      <c r="O5721" s="313"/>
      <c r="P5721" s="313"/>
      <c r="Q5721" s="307"/>
      <c r="R5721" s="234"/>
    </row>
    <row r="5722" spans="2:18" x14ac:dyDescent="0.25">
      <c r="B5722" s="310"/>
      <c r="C5722" s="406"/>
      <c r="D5722" s="195"/>
      <c r="E5722" s="310"/>
      <c r="F5722" s="310"/>
      <c r="G5722" s="310"/>
      <c r="H5722" s="310"/>
      <c r="I5722" s="311"/>
      <c r="J5722" s="312"/>
      <c r="K5722" s="312"/>
      <c r="L5722" s="312"/>
      <c r="M5722" s="312"/>
      <c r="N5722" s="313"/>
      <c r="O5722" s="313"/>
      <c r="P5722" s="313"/>
      <c r="Q5722" s="307"/>
      <c r="R5722" s="234"/>
    </row>
    <row r="5723" spans="2:18" x14ac:dyDescent="0.25">
      <c r="B5723" s="310"/>
      <c r="C5723" s="406"/>
      <c r="D5723" s="195"/>
      <c r="E5723" s="310"/>
      <c r="F5723" s="310"/>
      <c r="G5723" s="310"/>
      <c r="H5723" s="310"/>
      <c r="I5723" s="311"/>
      <c r="J5723" s="312"/>
      <c r="K5723" s="312"/>
      <c r="L5723" s="312"/>
      <c r="M5723" s="312"/>
      <c r="N5723" s="313"/>
      <c r="O5723" s="313"/>
      <c r="P5723" s="313"/>
      <c r="Q5723" s="307"/>
      <c r="R5723" s="234"/>
    </row>
    <row r="5724" spans="2:18" x14ac:dyDescent="0.25">
      <c r="B5724" s="310"/>
      <c r="C5724" s="406"/>
      <c r="D5724" s="195"/>
      <c r="E5724" s="310"/>
      <c r="F5724" s="310"/>
      <c r="G5724" s="310"/>
      <c r="H5724" s="310"/>
      <c r="I5724" s="311"/>
      <c r="J5724" s="312"/>
      <c r="K5724" s="312"/>
      <c r="L5724" s="312"/>
      <c r="M5724" s="312"/>
      <c r="N5724" s="313"/>
      <c r="O5724" s="313"/>
      <c r="P5724" s="313"/>
      <c r="Q5724" s="307"/>
      <c r="R5724" s="234"/>
    </row>
    <row r="5725" spans="2:18" x14ac:dyDescent="0.25">
      <c r="B5725" s="310"/>
      <c r="C5725" s="406"/>
      <c r="D5725" s="195"/>
      <c r="E5725" s="310"/>
      <c r="F5725" s="310"/>
      <c r="G5725" s="310"/>
      <c r="H5725" s="310"/>
      <c r="I5725" s="311"/>
      <c r="J5725" s="312"/>
      <c r="K5725" s="312"/>
      <c r="L5725" s="312"/>
      <c r="M5725" s="312"/>
      <c r="N5725" s="313"/>
      <c r="O5725" s="313"/>
      <c r="P5725" s="313"/>
      <c r="Q5725" s="307"/>
      <c r="R5725" s="234"/>
    </row>
    <row r="5726" spans="2:18" x14ac:dyDescent="0.25">
      <c r="B5726" s="310"/>
      <c r="C5726" s="406"/>
      <c r="D5726" s="195"/>
      <c r="E5726" s="310"/>
      <c r="F5726" s="310"/>
      <c r="G5726" s="310"/>
      <c r="H5726" s="310"/>
      <c r="I5726" s="311"/>
      <c r="J5726" s="312"/>
      <c r="K5726" s="312"/>
      <c r="L5726" s="312"/>
      <c r="M5726" s="312"/>
      <c r="N5726" s="313"/>
      <c r="O5726" s="313"/>
      <c r="P5726" s="313"/>
      <c r="Q5726" s="307"/>
      <c r="R5726" s="234"/>
    </row>
    <row r="5727" spans="2:18" x14ac:dyDescent="0.25">
      <c r="B5727" s="310"/>
      <c r="C5727" s="406"/>
      <c r="D5727" s="195"/>
      <c r="E5727" s="310"/>
      <c r="F5727" s="310"/>
      <c r="G5727" s="310"/>
      <c r="H5727" s="310"/>
      <c r="I5727" s="311"/>
      <c r="J5727" s="312"/>
      <c r="K5727" s="312"/>
      <c r="L5727" s="312"/>
      <c r="M5727" s="312"/>
      <c r="N5727" s="313"/>
      <c r="O5727" s="313"/>
      <c r="P5727" s="313"/>
      <c r="Q5727" s="307"/>
      <c r="R5727" s="234"/>
    </row>
    <row r="5728" spans="2:18" x14ac:dyDescent="0.25">
      <c r="B5728" s="310"/>
      <c r="C5728" s="406"/>
      <c r="D5728" s="195"/>
      <c r="E5728" s="310"/>
      <c r="F5728" s="310"/>
      <c r="G5728" s="310"/>
      <c r="H5728" s="310"/>
      <c r="I5728" s="311"/>
      <c r="J5728" s="312"/>
      <c r="K5728" s="312"/>
      <c r="L5728" s="312"/>
      <c r="M5728" s="312"/>
      <c r="N5728" s="313"/>
      <c r="O5728" s="313"/>
      <c r="P5728" s="313"/>
      <c r="Q5728" s="307"/>
      <c r="R5728" s="234"/>
    </row>
    <row r="5729" spans="2:18" x14ac:dyDescent="0.25">
      <c r="B5729" s="310"/>
      <c r="C5729" s="406"/>
      <c r="D5729" s="195"/>
      <c r="E5729" s="310"/>
      <c r="F5729" s="310"/>
      <c r="G5729" s="310"/>
      <c r="H5729" s="310"/>
      <c r="I5729" s="311"/>
      <c r="J5729" s="312"/>
      <c r="K5729" s="312"/>
      <c r="L5729" s="312"/>
      <c r="M5729" s="312"/>
      <c r="N5729" s="313"/>
      <c r="O5729" s="313"/>
      <c r="P5729" s="313"/>
      <c r="Q5729" s="307"/>
      <c r="R5729" s="234"/>
    </row>
    <row r="5730" spans="2:18" x14ac:dyDescent="0.25">
      <c r="B5730" s="310"/>
      <c r="C5730" s="406"/>
      <c r="D5730" s="195"/>
      <c r="E5730" s="310"/>
      <c r="F5730" s="310"/>
      <c r="G5730" s="310"/>
      <c r="H5730" s="310"/>
      <c r="I5730" s="311"/>
      <c r="J5730" s="312"/>
      <c r="K5730" s="312"/>
      <c r="L5730" s="312"/>
      <c r="M5730" s="312"/>
      <c r="N5730" s="313"/>
      <c r="O5730" s="313"/>
      <c r="P5730" s="313"/>
      <c r="Q5730" s="307"/>
      <c r="R5730" s="234"/>
    </row>
    <row r="5731" spans="2:18" x14ac:dyDescent="0.25">
      <c r="B5731" s="310"/>
      <c r="C5731" s="406"/>
      <c r="D5731" s="195"/>
      <c r="E5731" s="310"/>
      <c r="F5731" s="310"/>
      <c r="G5731" s="310"/>
      <c r="H5731" s="310"/>
      <c r="I5731" s="311"/>
      <c r="J5731" s="312"/>
      <c r="K5731" s="312"/>
      <c r="L5731" s="312"/>
      <c r="M5731" s="312"/>
      <c r="N5731" s="313"/>
      <c r="O5731" s="313"/>
      <c r="P5731" s="313"/>
      <c r="Q5731" s="307"/>
      <c r="R5731" s="234"/>
    </row>
    <row r="5732" spans="2:18" x14ac:dyDescent="0.25">
      <c r="B5732" s="310"/>
      <c r="C5732" s="406"/>
      <c r="D5732" s="195"/>
      <c r="E5732" s="310"/>
      <c r="F5732" s="310"/>
      <c r="G5732" s="310"/>
      <c r="H5732" s="310"/>
      <c r="I5732" s="311"/>
      <c r="J5732" s="312"/>
      <c r="K5732" s="312"/>
      <c r="L5732" s="312"/>
      <c r="M5732" s="312"/>
      <c r="N5732" s="313"/>
      <c r="O5732" s="313"/>
      <c r="P5732" s="313"/>
      <c r="Q5732" s="307"/>
      <c r="R5732" s="234"/>
    </row>
    <row r="5733" spans="2:18" x14ac:dyDescent="0.25">
      <c r="B5733" s="310"/>
      <c r="C5733" s="406"/>
      <c r="D5733" s="195"/>
      <c r="E5733" s="310"/>
      <c r="F5733" s="310"/>
      <c r="G5733" s="310"/>
      <c r="H5733" s="310"/>
      <c r="I5733" s="311"/>
      <c r="J5733" s="312"/>
      <c r="K5733" s="312"/>
      <c r="L5733" s="312"/>
      <c r="M5733" s="312"/>
      <c r="N5733" s="313"/>
      <c r="O5733" s="313"/>
      <c r="P5733" s="313"/>
      <c r="Q5733" s="307"/>
      <c r="R5733" s="234"/>
    </row>
    <row r="5734" spans="2:18" x14ac:dyDescent="0.25">
      <c r="B5734" s="310"/>
      <c r="C5734" s="406"/>
      <c r="D5734" s="195"/>
      <c r="E5734" s="310"/>
      <c r="F5734" s="310"/>
      <c r="G5734" s="310"/>
      <c r="H5734" s="310"/>
      <c r="I5734" s="311"/>
      <c r="J5734" s="312"/>
      <c r="K5734" s="312"/>
      <c r="L5734" s="312"/>
      <c r="M5734" s="312"/>
      <c r="N5734" s="313"/>
      <c r="O5734" s="313"/>
      <c r="P5734" s="313"/>
      <c r="Q5734" s="307"/>
      <c r="R5734" s="234"/>
    </row>
    <row r="5735" spans="2:18" x14ac:dyDescent="0.25">
      <c r="B5735" s="310"/>
      <c r="C5735" s="406"/>
      <c r="D5735" s="195"/>
      <c r="E5735" s="310"/>
      <c r="F5735" s="310"/>
      <c r="G5735" s="310"/>
      <c r="H5735" s="310"/>
      <c r="I5735" s="311"/>
      <c r="J5735" s="312"/>
      <c r="K5735" s="312"/>
      <c r="L5735" s="312"/>
      <c r="M5735" s="312"/>
      <c r="N5735" s="313"/>
      <c r="O5735" s="313"/>
      <c r="P5735" s="313"/>
      <c r="Q5735" s="307"/>
      <c r="R5735" s="234"/>
    </row>
    <row r="5736" spans="2:18" x14ac:dyDescent="0.25">
      <c r="B5736" s="310"/>
      <c r="C5736" s="406"/>
      <c r="D5736" s="195"/>
      <c r="E5736" s="310"/>
      <c r="F5736" s="310"/>
      <c r="G5736" s="310"/>
      <c r="H5736" s="310"/>
      <c r="I5736" s="311"/>
      <c r="J5736" s="312"/>
      <c r="K5736" s="312"/>
      <c r="L5736" s="312"/>
      <c r="M5736" s="312"/>
      <c r="N5736" s="313"/>
      <c r="O5736" s="313"/>
      <c r="P5736" s="313"/>
      <c r="Q5736" s="307"/>
      <c r="R5736" s="234"/>
    </row>
    <row r="5737" spans="2:18" x14ac:dyDescent="0.25">
      <c r="B5737" s="310"/>
      <c r="C5737" s="406"/>
      <c r="D5737" s="195"/>
      <c r="E5737" s="310"/>
      <c r="F5737" s="310"/>
      <c r="G5737" s="310"/>
      <c r="H5737" s="310"/>
      <c r="I5737" s="311"/>
      <c r="J5737" s="312"/>
      <c r="K5737" s="312"/>
      <c r="L5737" s="312"/>
      <c r="M5737" s="312"/>
      <c r="N5737" s="313"/>
      <c r="O5737" s="313"/>
      <c r="P5737" s="313"/>
      <c r="Q5737" s="307"/>
      <c r="R5737" s="234"/>
    </row>
    <row r="5738" spans="2:18" x14ac:dyDescent="0.25">
      <c r="B5738" s="310"/>
      <c r="C5738" s="406"/>
      <c r="D5738" s="195"/>
      <c r="E5738" s="310"/>
      <c r="F5738" s="310"/>
      <c r="G5738" s="310"/>
      <c r="H5738" s="310"/>
      <c r="I5738" s="311"/>
      <c r="J5738" s="312"/>
      <c r="K5738" s="312"/>
      <c r="L5738" s="312"/>
      <c r="M5738" s="312"/>
      <c r="N5738" s="313"/>
      <c r="O5738" s="313"/>
      <c r="P5738" s="313"/>
      <c r="Q5738" s="307"/>
      <c r="R5738" s="234"/>
    </row>
    <row r="5739" spans="2:18" x14ac:dyDescent="0.25">
      <c r="B5739" s="310"/>
      <c r="C5739" s="406"/>
      <c r="D5739" s="195"/>
      <c r="E5739" s="310"/>
      <c r="F5739" s="310"/>
      <c r="G5739" s="310"/>
      <c r="H5739" s="310"/>
      <c r="I5739" s="311"/>
      <c r="J5739" s="312"/>
      <c r="K5739" s="312"/>
      <c r="L5739" s="312"/>
      <c r="M5739" s="312"/>
      <c r="N5739" s="313"/>
      <c r="O5739" s="313"/>
      <c r="P5739" s="313"/>
      <c r="Q5739" s="307"/>
      <c r="R5739" s="234"/>
    </row>
    <row r="5740" spans="2:18" x14ac:dyDescent="0.25">
      <c r="B5740" s="310"/>
      <c r="C5740" s="406"/>
      <c r="D5740" s="195"/>
      <c r="E5740" s="310"/>
      <c r="F5740" s="310"/>
      <c r="G5740" s="310"/>
      <c r="H5740" s="310"/>
      <c r="I5740" s="311"/>
      <c r="J5740" s="312"/>
      <c r="K5740" s="312"/>
      <c r="L5740" s="312"/>
      <c r="M5740" s="312"/>
      <c r="N5740" s="313"/>
      <c r="O5740" s="313"/>
      <c r="P5740" s="313"/>
      <c r="Q5740" s="307"/>
      <c r="R5740" s="234"/>
    </row>
    <row r="5741" spans="2:18" x14ac:dyDescent="0.25">
      <c r="B5741" s="310"/>
      <c r="C5741" s="406"/>
      <c r="D5741" s="195"/>
      <c r="E5741" s="310"/>
      <c r="F5741" s="310"/>
      <c r="G5741" s="310"/>
      <c r="H5741" s="310"/>
      <c r="I5741" s="311"/>
      <c r="J5741" s="312"/>
      <c r="K5741" s="312"/>
      <c r="L5741" s="312"/>
      <c r="M5741" s="312"/>
      <c r="N5741" s="313"/>
      <c r="O5741" s="313"/>
      <c r="P5741" s="313"/>
      <c r="Q5741" s="307"/>
      <c r="R5741" s="234"/>
    </row>
    <row r="5742" spans="2:18" x14ac:dyDescent="0.25">
      <c r="B5742" s="310"/>
      <c r="C5742" s="406"/>
      <c r="D5742" s="195"/>
      <c r="E5742" s="310"/>
      <c r="F5742" s="310"/>
      <c r="G5742" s="310"/>
      <c r="H5742" s="310"/>
      <c r="I5742" s="311"/>
      <c r="J5742" s="312"/>
      <c r="K5742" s="312"/>
      <c r="L5742" s="312"/>
      <c r="M5742" s="312"/>
      <c r="N5742" s="313"/>
      <c r="O5742" s="313"/>
      <c r="P5742" s="313"/>
      <c r="Q5742" s="307"/>
      <c r="R5742" s="234"/>
    </row>
    <row r="5743" spans="2:18" x14ac:dyDescent="0.25">
      <c r="B5743" s="310"/>
      <c r="C5743" s="406"/>
      <c r="D5743" s="195"/>
      <c r="E5743" s="310"/>
      <c r="F5743" s="310"/>
      <c r="G5743" s="310"/>
      <c r="H5743" s="310"/>
      <c r="I5743" s="311"/>
      <c r="J5743" s="312"/>
      <c r="K5743" s="312"/>
      <c r="L5743" s="312"/>
      <c r="M5743" s="312"/>
      <c r="N5743" s="313"/>
      <c r="O5743" s="313"/>
      <c r="P5743" s="313"/>
      <c r="Q5743" s="307"/>
      <c r="R5743" s="234"/>
    </row>
    <row r="5744" spans="2:18" x14ac:dyDescent="0.25">
      <c r="B5744" s="310"/>
      <c r="C5744" s="406"/>
      <c r="D5744" s="195"/>
      <c r="E5744" s="310"/>
      <c r="F5744" s="310"/>
      <c r="G5744" s="310"/>
      <c r="H5744" s="310"/>
      <c r="I5744" s="311"/>
      <c r="J5744" s="312"/>
      <c r="K5744" s="312"/>
      <c r="L5744" s="312"/>
      <c r="M5744" s="312"/>
      <c r="N5744" s="313"/>
      <c r="O5744" s="313"/>
      <c r="P5744" s="313"/>
      <c r="Q5744" s="307"/>
      <c r="R5744" s="234"/>
    </row>
    <row r="5745" spans="2:18" x14ac:dyDescent="0.25">
      <c r="B5745" s="310"/>
      <c r="C5745" s="406"/>
      <c r="D5745" s="195"/>
      <c r="E5745" s="310"/>
      <c r="F5745" s="310"/>
      <c r="G5745" s="310"/>
      <c r="H5745" s="310"/>
      <c r="I5745" s="311"/>
      <c r="J5745" s="312"/>
      <c r="K5745" s="312"/>
      <c r="L5745" s="312"/>
      <c r="M5745" s="312"/>
      <c r="N5745" s="313"/>
      <c r="O5745" s="313"/>
      <c r="P5745" s="313"/>
      <c r="Q5745" s="307"/>
      <c r="R5745" s="234"/>
    </row>
    <row r="5746" spans="2:18" x14ac:dyDescent="0.25">
      <c r="B5746" s="310"/>
      <c r="C5746" s="406"/>
      <c r="D5746" s="195"/>
      <c r="E5746" s="310"/>
      <c r="F5746" s="310"/>
      <c r="G5746" s="310"/>
      <c r="H5746" s="310"/>
      <c r="I5746" s="311"/>
      <c r="J5746" s="312"/>
      <c r="K5746" s="312"/>
      <c r="L5746" s="312"/>
      <c r="M5746" s="312"/>
      <c r="N5746" s="313"/>
      <c r="O5746" s="313"/>
      <c r="P5746" s="313"/>
      <c r="Q5746" s="307"/>
      <c r="R5746" s="234"/>
    </row>
    <row r="5747" spans="2:18" x14ac:dyDescent="0.25">
      <c r="B5747" s="310"/>
      <c r="C5747" s="406"/>
      <c r="D5747" s="195"/>
      <c r="E5747" s="310"/>
      <c r="F5747" s="310"/>
      <c r="G5747" s="310"/>
      <c r="H5747" s="310"/>
      <c r="I5747" s="311"/>
      <c r="J5747" s="312"/>
      <c r="K5747" s="312"/>
      <c r="L5747" s="312"/>
      <c r="M5747" s="312"/>
      <c r="N5747" s="313"/>
      <c r="O5747" s="313"/>
      <c r="P5747" s="313"/>
      <c r="Q5747" s="307"/>
      <c r="R5747" s="234"/>
    </row>
    <row r="5748" spans="2:18" x14ac:dyDescent="0.25">
      <c r="B5748" s="310"/>
      <c r="C5748" s="406"/>
      <c r="D5748" s="195"/>
      <c r="E5748" s="310"/>
      <c r="F5748" s="310"/>
      <c r="G5748" s="310"/>
      <c r="H5748" s="310"/>
      <c r="I5748" s="311"/>
      <c r="J5748" s="312"/>
      <c r="K5748" s="312"/>
      <c r="L5748" s="312"/>
      <c r="M5748" s="312"/>
      <c r="N5748" s="313"/>
      <c r="O5748" s="313"/>
      <c r="P5748" s="313"/>
      <c r="Q5748" s="307"/>
      <c r="R5748" s="234"/>
    </row>
    <row r="5749" spans="2:18" x14ac:dyDescent="0.25">
      <c r="B5749" s="310"/>
      <c r="C5749" s="406"/>
      <c r="D5749" s="195"/>
      <c r="E5749" s="310"/>
      <c r="F5749" s="310"/>
      <c r="G5749" s="310"/>
      <c r="H5749" s="310"/>
      <c r="I5749" s="311"/>
      <c r="J5749" s="312"/>
      <c r="K5749" s="312"/>
      <c r="L5749" s="312"/>
      <c r="M5749" s="312"/>
      <c r="N5749" s="313"/>
      <c r="O5749" s="313"/>
      <c r="P5749" s="313"/>
      <c r="Q5749" s="307"/>
      <c r="R5749" s="234"/>
    </row>
    <row r="5750" spans="2:18" x14ac:dyDescent="0.25">
      <c r="B5750" s="310"/>
      <c r="C5750" s="406"/>
      <c r="D5750" s="195"/>
      <c r="E5750" s="310"/>
      <c r="F5750" s="310"/>
      <c r="G5750" s="310"/>
      <c r="H5750" s="310"/>
      <c r="I5750" s="311"/>
      <c r="J5750" s="312"/>
      <c r="K5750" s="312"/>
      <c r="L5750" s="312"/>
      <c r="M5750" s="312"/>
      <c r="N5750" s="313"/>
      <c r="O5750" s="313"/>
      <c r="P5750" s="313"/>
      <c r="Q5750" s="307"/>
      <c r="R5750" s="234"/>
    </row>
    <row r="5751" spans="2:18" x14ac:dyDescent="0.25">
      <c r="B5751" s="310"/>
      <c r="C5751" s="406"/>
      <c r="D5751" s="195"/>
      <c r="E5751" s="310"/>
      <c r="F5751" s="310"/>
      <c r="G5751" s="310"/>
      <c r="H5751" s="310"/>
      <c r="I5751" s="311"/>
      <c r="J5751" s="312"/>
      <c r="K5751" s="312"/>
      <c r="L5751" s="312"/>
      <c r="M5751" s="312"/>
      <c r="N5751" s="313"/>
      <c r="O5751" s="313"/>
      <c r="P5751" s="313"/>
      <c r="Q5751" s="307"/>
      <c r="R5751" s="234"/>
    </row>
    <row r="5752" spans="2:18" x14ac:dyDescent="0.25">
      <c r="B5752" s="310"/>
      <c r="C5752" s="406"/>
      <c r="D5752" s="195"/>
      <c r="E5752" s="310"/>
      <c r="F5752" s="310"/>
      <c r="G5752" s="310"/>
      <c r="H5752" s="310"/>
      <c r="I5752" s="311"/>
      <c r="J5752" s="312"/>
      <c r="K5752" s="312"/>
      <c r="L5752" s="312"/>
      <c r="M5752" s="312"/>
      <c r="N5752" s="313"/>
      <c r="O5752" s="313"/>
      <c r="P5752" s="313"/>
      <c r="Q5752" s="307"/>
      <c r="R5752" s="234"/>
    </row>
    <row r="5753" spans="2:18" x14ac:dyDescent="0.25">
      <c r="B5753" s="310"/>
      <c r="C5753" s="406"/>
      <c r="D5753" s="195"/>
      <c r="E5753" s="310"/>
      <c r="F5753" s="310"/>
      <c r="G5753" s="310"/>
      <c r="H5753" s="310"/>
      <c r="I5753" s="311"/>
      <c r="J5753" s="312"/>
      <c r="K5753" s="312"/>
      <c r="L5753" s="312"/>
      <c r="M5753" s="312"/>
      <c r="N5753" s="313"/>
      <c r="O5753" s="313"/>
      <c r="P5753" s="313"/>
      <c r="Q5753" s="307"/>
      <c r="R5753" s="234"/>
    </row>
    <row r="5754" spans="2:18" x14ac:dyDescent="0.25">
      <c r="B5754" s="310"/>
      <c r="C5754" s="406"/>
      <c r="D5754" s="195"/>
      <c r="E5754" s="310"/>
      <c r="F5754" s="310"/>
      <c r="G5754" s="310"/>
      <c r="H5754" s="310"/>
      <c r="I5754" s="311"/>
      <c r="J5754" s="312"/>
      <c r="K5754" s="312"/>
      <c r="L5754" s="312"/>
      <c r="M5754" s="312"/>
      <c r="N5754" s="313"/>
      <c r="O5754" s="313"/>
      <c r="P5754" s="313"/>
      <c r="Q5754" s="307"/>
      <c r="R5754" s="234"/>
    </row>
    <row r="5755" spans="2:18" x14ac:dyDescent="0.25">
      <c r="B5755" s="310"/>
      <c r="C5755" s="406"/>
      <c r="D5755" s="195"/>
      <c r="E5755" s="310"/>
      <c r="F5755" s="310"/>
      <c r="G5755" s="310"/>
      <c r="H5755" s="310"/>
      <c r="I5755" s="311"/>
      <c r="J5755" s="312"/>
      <c r="K5755" s="312"/>
      <c r="L5755" s="312"/>
      <c r="M5755" s="312"/>
      <c r="N5755" s="313"/>
      <c r="O5755" s="313"/>
      <c r="P5755" s="313"/>
      <c r="Q5755" s="307"/>
      <c r="R5755" s="234"/>
    </row>
    <row r="5756" spans="2:18" x14ac:dyDescent="0.25">
      <c r="B5756" s="310"/>
      <c r="C5756" s="406"/>
      <c r="D5756" s="195"/>
      <c r="E5756" s="310"/>
      <c r="F5756" s="310"/>
      <c r="G5756" s="310"/>
      <c r="H5756" s="310"/>
      <c r="I5756" s="311"/>
      <c r="J5756" s="312"/>
      <c r="K5756" s="312"/>
      <c r="L5756" s="312"/>
      <c r="M5756" s="312"/>
      <c r="N5756" s="313"/>
      <c r="O5756" s="313"/>
      <c r="P5756" s="313"/>
      <c r="Q5756" s="307"/>
      <c r="R5756" s="234"/>
    </row>
    <row r="5757" spans="2:18" x14ac:dyDescent="0.25">
      <c r="B5757" s="310"/>
      <c r="C5757" s="406"/>
      <c r="D5757" s="195"/>
      <c r="E5757" s="310"/>
      <c r="F5757" s="310"/>
      <c r="G5757" s="310"/>
      <c r="H5757" s="310"/>
      <c r="I5757" s="311"/>
      <c r="J5757" s="312"/>
      <c r="K5757" s="312"/>
      <c r="L5757" s="312"/>
      <c r="M5757" s="312"/>
      <c r="N5757" s="313"/>
      <c r="O5757" s="313"/>
      <c r="P5757" s="313"/>
      <c r="Q5757" s="307"/>
      <c r="R5757" s="234"/>
    </row>
    <row r="5758" spans="2:18" x14ac:dyDescent="0.25">
      <c r="B5758" s="310"/>
      <c r="C5758" s="406"/>
      <c r="D5758" s="195"/>
      <c r="E5758" s="310"/>
      <c r="F5758" s="310"/>
      <c r="G5758" s="310"/>
      <c r="H5758" s="310"/>
      <c r="I5758" s="311"/>
      <c r="J5758" s="312"/>
      <c r="K5758" s="312"/>
      <c r="L5758" s="312"/>
      <c r="M5758" s="312"/>
      <c r="N5758" s="313"/>
      <c r="O5758" s="313"/>
      <c r="P5758" s="313"/>
      <c r="Q5758" s="307"/>
      <c r="R5758" s="234"/>
    </row>
    <row r="5759" spans="2:18" x14ac:dyDescent="0.25">
      <c r="B5759" s="310"/>
      <c r="C5759" s="406"/>
      <c r="D5759" s="195"/>
      <c r="E5759" s="310"/>
      <c r="F5759" s="310"/>
      <c r="G5759" s="310"/>
      <c r="H5759" s="310"/>
      <c r="I5759" s="311"/>
      <c r="J5759" s="312"/>
      <c r="K5759" s="312"/>
      <c r="L5759" s="312"/>
      <c r="M5759" s="312"/>
      <c r="N5759" s="313"/>
      <c r="O5759" s="313"/>
      <c r="P5759" s="313"/>
      <c r="Q5759" s="307"/>
      <c r="R5759" s="234"/>
    </row>
    <row r="5760" spans="2:18" x14ac:dyDescent="0.25">
      <c r="B5760" s="310"/>
      <c r="C5760" s="406"/>
      <c r="D5760" s="195"/>
      <c r="E5760" s="310"/>
      <c r="F5760" s="310"/>
      <c r="G5760" s="310"/>
      <c r="H5760" s="310"/>
      <c r="I5760" s="311"/>
      <c r="J5760" s="312"/>
      <c r="K5760" s="312"/>
      <c r="L5760" s="312"/>
      <c r="M5760" s="312"/>
      <c r="N5760" s="313"/>
      <c r="O5760" s="313"/>
      <c r="P5760" s="313"/>
      <c r="Q5760" s="307"/>
      <c r="R5760" s="234"/>
    </row>
    <row r="5761" spans="2:18" x14ac:dyDescent="0.25">
      <c r="B5761" s="310"/>
      <c r="C5761" s="406"/>
      <c r="D5761" s="195"/>
      <c r="E5761" s="310"/>
      <c r="F5761" s="310"/>
      <c r="G5761" s="310"/>
      <c r="H5761" s="310"/>
      <c r="I5761" s="311"/>
      <c r="J5761" s="312"/>
      <c r="K5761" s="312"/>
      <c r="L5761" s="312"/>
      <c r="M5761" s="312"/>
      <c r="N5761" s="313"/>
      <c r="O5761" s="313"/>
      <c r="P5761" s="313"/>
      <c r="Q5761" s="307"/>
      <c r="R5761" s="234"/>
    </row>
    <row r="5762" spans="2:18" x14ac:dyDescent="0.25">
      <c r="B5762" s="310"/>
      <c r="C5762" s="406"/>
      <c r="D5762" s="195"/>
      <c r="E5762" s="310"/>
      <c r="F5762" s="310"/>
      <c r="G5762" s="310"/>
      <c r="H5762" s="310"/>
      <c r="I5762" s="311"/>
      <c r="J5762" s="312"/>
      <c r="K5762" s="312"/>
      <c r="L5762" s="312"/>
      <c r="M5762" s="312"/>
      <c r="N5762" s="313"/>
      <c r="O5762" s="313"/>
      <c r="P5762" s="313"/>
      <c r="Q5762" s="307"/>
      <c r="R5762" s="234"/>
    </row>
    <row r="5763" spans="2:18" x14ac:dyDescent="0.25">
      <c r="B5763" s="310"/>
      <c r="C5763" s="406"/>
      <c r="D5763" s="195"/>
      <c r="E5763" s="310"/>
      <c r="F5763" s="310"/>
      <c r="G5763" s="310"/>
      <c r="H5763" s="310"/>
      <c r="I5763" s="311"/>
      <c r="J5763" s="312"/>
      <c r="K5763" s="312"/>
      <c r="L5763" s="312"/>
      <c r="M5763" s="312"/>
      <c r="N5763" s="313"/>
      <c r="O5763" s="313"/>
      <c r="P5763" s="313"/>
      <c r="Q5763" s="307"/>
      <c r="R5763" s="234"/>
    </row>
    <row r="5764" spans="2:18" x14ac:dyDescent="0.25">
      <c r="B5764" s="310"/>
      <c r="C5764" s="406"/>
      <c r="D5764" s="195"/>
      <c r="E5764" s="310"/>
      <c r="F5764" s="310"/>
      <c r="G5764" s="310"/>
      <c r="H5764" s="310"/>
      <c r="I5764" s="311"/>
      <c r="J5764" s="312"/>
      <c r="K5764" s="312"/>
      <c r="L5764" s="312"/>
      <c r="M5764" s="312"/>
      <c r="N5764" s="313"/>
      <c r="O5764" s="313"/>
      <c r="P5764" s="313"/>
      <c r="Q5764" s="307"/>
      <c r="R5764" s="234"/>
    </row>
    <row r="5765" spans="2:18" x14ac:dyDescent="0.25">
      <c r="B5765" s="310"/>
      <c r="C5765" s="406"/>
      <c r="D5765" s="195"/>
      <c r="E5765" s="310"/>
      <c r="F5765" s="310"/>
      <c r="G5765" s="310"/>
      <c r="H5765" s="310"/>
      <c r="I5765" s="311"/>
      <c r="J5765" s="312"/>
      <c r="K5765" s="312"/>
      <c r="L5765" s="312"/>
      <c r="M5765" s="312"/>
      <c r="N5765" s="313"/>
      <c r="O5765" s="313"/>
      <c r="P5765" s="313"/>
      <c r="Q5765" s="307"/>
      <c r="R5765" s="234"/>
    </row>
    <row r="5766" spans="2:18" x14ac:dyDescent="0.25">
      <c r="B5766" s="310"/>
      <c r="C5766" s="406"/>
      <c r="D5766" s="195"/>
      <c r="E5766" s="310"/>
      <c r="F5766" s="310"/>
      <c r="G5766" s="310"/>
      <c r="H5766" s="310"/>
      <c r="I5766" s="311"/>
      <c r="J5766" s="312"/>
      <c r="K5766" s="312"/>
      <c r="L5766" s="312"/>
      <c r="M5766" s="312"/>
      <c r="N5766" s="313"/>
      <c r="O5766" s="313"/>
      <c r="P5766" s="313"/>
      <c r="Q5766" s="307"/>
      <c r="R5766" s="234"/>
    </row>
    <row r="5767" spans="2:18" x14ac:dyDescent="0.25">
      <c r="B5767" s="310"/>
      <c r="C5767" s="406"/>
      <c r="D5767" s="195"/>
      <c r="E5767" s="310"/>
      <c r="F5767" s="310"/>
      <c r="G5767" s="310"/>
      <c r="H5767" s="310"/>
      <c r="I5767" s="311"/>
      <c r="J5767" s="312"/>
      <c r="K5767" s="312"/>
      <c r="L5767" s="312"/>
      <c r="M5767" s="312"/>
      <c r="N5767" s="313"/>
      <c r="O5767" s="313"/>
      <c r="P5767" s="313"/>
      <c r="Q5767" s="307"/>
      <c r="R5767" s="234"/>
    </row>
    <row r="5768" spans="2:18" x14ac:dyDescent="0.25">
      <c r="B5768" s="310"/>
      <c r="C5768" s="406"/>
      <c r="D5768" s="195"/>
      <c r="E5768" s="310"/>
      <c r="F5768" s="310"/>
      <c r="G5768" s="310"/>
      <c r="H5768" s="310"/>
      <c r="I5768" s="311"/>
      <c r="J5768" s="312"/>
      <c r="K5768" s="312"/>
      <c r="L5768" s="312"/>
      <c r="M5768" s="312"/>
      <c r="N5768" s="313"/>
      <c r="O5768" s="313"/>
      <c r="P5768" s="313"/>
      <c r="Q5768" s="307"/>
      <c r="R5768" s="234"/>
    </row>
    <row r="5769" spans="2:18" x14ac:dyDescent="0.25">
      <c r="B5769" s="310"/>
      <c r="C5769" s="406"/>
      <c r="D5769" s="195"/>
      <c r="E5769" s="310"/>
      <c r="F5769" s="310"/>
      <c r="G5769" s="310"/>
      <c r="H5769" s="310"/>
      <c r="I5769" s="311"/>
      <c r="J5769" s="312"/>
      <c r="K5769" s="312"/>
      <c r="L5769" s="312"/>
      <c r="M5769" s="312"/>
      <c r="N5769" s="313"/>
      <c r="O5769" s="313"/>
      <c r="P5769" s="313"/>
      <c r="Q5769" s="307"/>
      <c r="R5769" s="234"/>
    </row>
    <row r="5770" spans="2:18" x14ac:dyDescent="0.25">
      <c r="B5770" s="310"/>
      <c r="C5770" s="406"/>
      <c r="D5770" s="195"/>
      <c r="E5770" s="310"/>
      <c r="F5770" s="310"/>
      <c r="G5770" s="310"/>
      <c r="H5770" s="310"/>
      <c r="I5770" s="311"/>
      <c r="J5770" s="312"/>
      <c r="K5770" s="312"/>
      <c r="L5770" s="312"/>
      <c r="M5770" s="312"/>
      <c r="N5770" s="313"/>
      <c r="O5770" s="313"/>
      <c r="P5770" s="313"/>
      <c r="Q5770" s="307"/>
      <c r="R5770" s="234"/>
    </row>
    <row r="5771" spans="2:18" x14ac:dyDescent="0.25">
      <c r="B5771" s="310"/>
      <c r="C5771" s="406"/>
      <c r="D5771" s="195"/>
      <c r="E5771" s="310"/>
      <c r="F5771" s="310"/>
      <c r="G5771" s="310"/>
      <c r="H5771" s="310"/>
      <c r="I5771" s="311"/>
      <c r="J5771" s="312"/>
      <c r="K5771" s="312"/>
      <c r="L5771" s="312"/>
      <c r="M5771" s="312"/>
      <c r="N5771" s="313"/>
      <c r="O5771" s="313"/>
      <c r="P5771" s="313"/>
      <c r="Q5771" s="307"/>
      <c r="R5771" s="234"/>
    </row>
    <row r="5772" spans="2:18" x14ac:dyDescent="0.25">
      <c r="B5772" s="310"/>
      <c r="C5772" s="406"/>
      <c r="D5772" s="195"/>
      <c r="E5772" s="310"/>
      <c r="F5772" s="310"/>
      <c r="G5772" s="310"/>
      <c r="H5772" s="310"/>
      <c r="I5772" s="311"/>
      <c r="J5772" s="312"/>
      <c r="K5772" s="312"/>
      <c r="L5772" s="312"/>
      <c r="M5772" s="312"/>
      <c r="N5772" s="313"/>
      <c r="O5772" s="313"/>
      <c r="P5772" s="313"/>
      <c r="Q5772" s="307"/>
      <c r="R5772" s="234"/>
    </row>
    <row r="5773" spans="2:18" x14ac:dyDescent="0.25">
      <c r="B5773" s="310"/>
      <c r="C5773" s="406"/>
      <c r="D5773" s="195"/>
      <c r="E5773" s="310"/>
      <c r="F5773" s="310"/>
      <c r="G5773" s="310"/>
      <c r="H5773" s="310"/>
      <c r="I5773" s="311"/>
      <c r="J5773" s="312"/>
      <c r="K5773" s="312"/>
      <c r="L5773" s="312"/>
      <c r="M5773" s="312"/>
      <c r="N5773" s="313"/>
      <c r="O5773" s="313"/>
      <c r="P5773" s="313"/>
      <c r="Q5773" s="307"/>
      <c r="R5773" s="234"/>
    </row>
    <row r="5774" spans="2:18" x14ac:dyDescent="0.25">
      <c r="B5774" s="310"/>
      <c r="C5774" s="406"/>
      <c r="D5774" s="195"/>
      <c r="E5774" s="310"/>
      <c r="F5774" s="310"/>
      <c r="G5774" s="310"/>
      <c r="H5774" s="310"/>
      <c r="I5774" s="311"/>
      <c r="J5774" s="312"/>
      <c r="K5774" s="312"/>
      <c r="L5774" s="312"/>
      <c r="M5774" s="312"/>
      <c r="N5774" s="313"/>
      <c r="O5774" s="313"/>
      <c r="P5774" s="313"/>
      <c r="Q5774" s="307"/>
      <c r="R5774" s="234"/>
    </row>
    <row r="5775" spans="2:18" x14ac:dyDescent="0.25">
      <c r="B5775" s="310"/>
      <c r="C5775" s="406"/>
      <c r="D5775" s="195"/>
      <c r="E5775" s="310"/>
      <c r="F5775" s="310"/>
      <c r="G5775" s="310"/>
      <c r="H5775" s="310"/>
      <c r="I5775" s="311"/>
      <c r="J5775" s="312"/>
      <c r="K5775" s="312"/>
      <c r="L5775" s="312"/>
      <c r="M5775" s="312"/>
      <c r="N5775" s="313"/>
      <c r="O5775" s="313"/>
      <c r="P5775" s="313"/>
      <c r="Q5775" s="307"/>
      <c r="R5775" s="234"/>
    </row>
    <row r="5776" spans="2:18" x14ac:dyDescent="0.25">
      <c r="B5776" s="310"/>
      <c r="C5776" s="406"/>
      <c r="D5776" s="195"/>
      <c r="E5776" s="310"/>
      <c r="F5776" s="310"/>
      <c r="G5776" s="310"/>
      <c r="H5776" s="310"/>
      <c r="I5776" s="311"/>
      <c r="J5776" s="312"/>
      <c r="K5776" s="312"/>
      <c r="L5776" s="312"/>
      <c r="M5776" s="312"/>
      <c r="N5776" s="313"/>
      <c r="O5776" s="313"/>
      <c r="P5776" s="313"/>
      <c r="Q5776" s="307"/>
      <c r="R5776" s="234"/>
    </row>
    <row r="5777" spans="2:18" x14ac:dyDescent="0.25">
      <c r="B5777" s="310"/>
      <c r="C5777" s="406"/>
      <c r="D5777" s="195"/>
      <c r="E5777" s="310"/>
      <c r="F5777" s="310"/>
      <c r="G5777" s="310"/>
      <c r="H5777" s="310"/>
      <c r="I5777" s="311"/>
      <c r="J5777" s="312"/>
      <c r="K5777" s="312"/>
      <c r="L5777" s="312"/>
      <c r="M5777" s="312"/>
      <c r="N5777" s="313"/>
      <c r="O5777" s="313"/>
      <c r="P5777" s="313"/>
      <c r="Q5777" s="307"/>
      <c r="R5777" s="234"/>
    </row>
    <row r="5778" spans="2:18" x14ac:dyDescent="0.25">
      <c r="B5778" s="310"/>
      <c r="C5778" s="406"/>
      <c r="D5778" s="195"/>
      <c r="E5778" s="310"/>
      <c r="F5778" s="310"/>
      <c r="G5778" s="310"/>
      <c r="H5778" s="310"/>
      <c r="I5778" s="311"/>
      <c r="J5778" s="312"/>
      <c r="K5778" s="312"/>
      <c r="L5778" s="312"/>
      <c r="M5778" s="312"/>
      <c r="N5778" s="313"/>
      <c r="O5778" s="313"/>
      <c r="P5778" s="313"/>
      <c r="Q5778" s="307"/>
      <c r="R5778" s="234"/>
    </row>
    <row r="5779" spans="2:18" x14ac:dyDescent="0.25">
      <c r="B5779" s="310"/>
      <c r="C5779" s="406"/>
      <c r="D5779" s="195"/>
      <c r="E5779" s="310"/>
      <c r="F5779" s="310"/>
      <c r="G5779" s="310"/>
      <c r="H5779" s="310"/>
      <c r="I5779" s="311"/>
      <c r="J5779" s="312"/>
      <c r="K5779" s="312"/>
      <c r="L5779" s="312"/>
      <c r="M5779" s="312"/>
      <c r="N5779" s="313"/>
      <c r="O5779" s="313"/>
      <c r="P5779" s="313"/>
      <c r="Q5779" s="307"/>
      <c r="R5779" s="234"/>
    </row>
    <row r="5780" spans="2:18" x14ac:dyDescent="0.25">
      <c r="B5780" s="310"/>
      <c r="C5780" s="406"/>
      <c r="D5780" s="195"/>
      <c r="E5780" s="310"/>
      <c r="F5780" s="310"/>
      <c r="G5780" s="310"/>
      <c r="H5780" s="310"/>
      <c r="I5780" s="311"/>
      <c r="J5780" s="312"/>
      <c r="K5780" s="312"/>
      <c r="L5780" s="312"/>
      <c r="M5780" s="312"/>
      <c r="N5780" s="313"/>
      <c r="O5780" s="313"/>
      <c r="P5780" s="313"/>
      <c r="Q5780" s="307"/>
      <c r="R5780" s="234"/>
    </row>
    <row r="5781" spans="2:18" x14ac:dyDescent="0.25">
      <c r="B5781" s="310"/>
      <c r="C5781" s="406"/>
      <c r="D5781" s="195"/>
      <c r="E5781" s="310"/>
      <c r="F5781" s="310"/>
      <c r="G5781" s="310"/>
      <c r="H5781" s="310"/>
      <c r="I5781" s="311"/>
      <c r="J5781" s="312"/>
      <c r="K5781" s="312"/>
      <c r="L5781" s="312"/>
      <c r="M5781" s="312"/>
      <c r="N5781" s="313"/>
      <c r="O5781" s="313"/>
      <c r="P5781" s="313"/>
      <c r="Q5781" s="307"/>
      <c r="R5781" s="234"/>
    </row>
    <row r="5782" spans="2:18" x14ac:dyDescent="0.25">
      <c r="B5782" s="310"/>
      <c r="C5782" s="406"/>
      <c r="D5782" s="195"/>
      <c r="E5782" s="310"/>
      <c r="F5782" s="310"/>
      <c r="G5782" s="310"/>
      <c r="H5782" s="310"/>
      <c r="I5782" s="311"/>
      <c r="J5782" s="312"/>
      <c r="K5782" s="312"/>
      <c r="L5782" s="312"/>
      <c r="M5782" s="312"/>
      <c r="N5782" s="313"/>
      <c r="O5782" s="313"/>
      <c r="P5782" s="313"/>
      <c r="Q5782" s="307"/>
      <c r="R5782" s="234"/>
    </row>
    <row r="5783" spans="2:18" x14ac:dyDescent="0.25">
      <c r="B5783" s="310"/>
      <c r="C5783" s="406"/>
      <c r="D5783" s="195"/>
      <c r="E5783" s="310"/>
      <c r="F5783" s="310"/>
      <c r="G5783" s="310"/>
      <c r="H5783" s="310"/>
      <c r="I5783" s="311"/>
      <c r="J5783" s="312"/>
      <c r="K5783" s="312"/>
      <c r="L5783" s="312"/>
      <c r="M5783" s="312"/>
      <c r="N5783" s="313"/>
      <c r="O5783" s="313"/>
      <c r="P5783" s="313"/>
      <c r="Q5783" s="307"/>
      <c r="R5783" s="234"/>
    </row>
    <row r="5784" spans="2:18" x14ac:dyDescent="0.25">
      <c r="B5784" s="310"/>
      <c r="C5784" s="406"/>
      <c r="D5784" s="195"/>
      <c r="E5784" s="310"/>
      <c r="F5784" s="310"/>
      <c r="G5784" s="310"/>
      <c r="H5784" s="310"/>
      <c r="I5784" s="311"/>
      <c r="J5784" s="312"/>
      <c r="K5784" s="312"/>
      <c r="L5784" s="312"/>
      <c r="M5784" s="312"/>
      <c r="N5784" s="313"/>
      <c r="O5784" s="313"/>
      <c r="P5784" s="313"/>
      <c r="Q5784" s="307"/>
      <c r="R5784" s="234"/>
    </row>
    <row r="5785" spans="2:18" x14ac:dyDescent="0.25">
      <c r="B5785" s="310"/>
      <c r="C5785" s="406"/>
      <c r="D5785" s="195"/>
      <c r="E5785" s="310"/>
      <c r="F5785" s="310"/>
      <c r="G5785" s="310"/>
      <c r="H5785" s="310"/>
      <c r="I5785" s="311"/>
      <c r="J5785" s="312"/>
      <c r="K5785" s="312"/>
      <c r="L5785" s="312"/>
      <c r="M5785" s="312"/>
      <c r="N5785" s="313"/>
      <c r="O5785" s="313"/>
      <c r="P5785" s="313"/>
      <c r="Q5785" s="307"/>
      <c r="R5785" s="234"/>
    </row>
    <row r="5786" spans="2:18" x14ac:dyDescent="0.25">
      <c r="B5786" s="310"/>
      <c r="C5786" s="406"/>
      <c r="D5786" s="195"/>
      <c r="E5786" s="310"/>
      <c r="F5786" s="310"/>
      <c r="G5786" s="310"/>
      <c r="H5786" s="310"/>
      <c r="I5786" s="311"/>
      <c r="J5786" s="312"/>
      <c r="K5786" s="312"/>
      <c r="L5786" s="312"/>
      <c r="M5786" s="312"/>
      <c r="N5786" s="313"/>
      <c r="O5786" s="313"/>
      <c r="P5786" s="313"/>
      <c r="Q5786" s="307"/>
      <c r="R5786" s="234"/>
    </row>
    <row r="5787" spans="2:18" x14ac:dyDescent="0.25">
      <c r="B5787" s="310"/>
      <c r="C5787" s="406"/>
      <c r="D5787" s="195"/>
      <c r="E5787" s="310"/>
      <c r="F5787" s="310"/>
      <c r="G5787" s="310"/>
      <c r="H5787" s="310"/>
      <c r="I5787" s="311"/>
      <c r="J5787" s="312"/>
      <c r="K5787" s="312"/>
      <c r="L5787" s="312"/>
      <c r="M5787" s="312"/>
      <c r="N5787" s="313"/>
      <c r="O5787" s="313"/>
      <c r="P5787" s="313"/>
      <c r="Q5787" s="307"/>
      <c r="R5787" s="234"/>
    </row>
    <row r="5788" spans="2:18" x14ac:dyDescent="0.25">
      <c r="B5788" s="310"/>
      <c r="C5788" s="406"/>
      <c r="D5788" s="195"/>
      <c r="E5788" s="310"/>
      <c r="F5788" s="310"/>
      <c r="G5788" s="310"/>
      <c r="H5788" s="310"/>
      <c r="I5788" s="311"/>
      <c r="J5788" s="312"/>
      <c r="K5788" s="312"/>
      <c r="L5788" s="312"/>
      <c r="M5788" s="312"/>
      <c r="N5788" s="313"/>
      <c r="O5788" s="313"/>
      <c r="P5788" s="313"/>
      <c r="Q5788" s="307"/>
      <c r="R5788" s="234"/>
    </row>
    <row r="5789" spans="2:18" x14ac:dyDescent="0.25">
      <c r="B5789" s="310"/>
      <c r="C5789" s="406"/>
      <c r="D5789" s="195"/>
      <c r="E5789" s="310"/>
      <c r="F5789" s="310"/>
      <c r="G5789" s="310"/>
      <c r="H5789" s="310"/>
      <c r="I5789" s="311"/>
      <c r="J5789" s="312"/>
      <c r="K5789" s="312"/>
      <c r="L5789" s="312"/>
      <c r="M5789" s="312"/>
      <c r="N5789" s="313"/>
      <c r="O5789" s="313"/>
      <c r="P5789" s="313"/>
      <c r="Q5789" s="307"/>
      <c r="R5789" s="234"/>
    </row>
    <row r="5790" spans="2:18" x14ac:dyDescent="0.25">
      <c r="B5790" s="310"/>
      <c r="C5790" s="406"/>
      <c r="D5790" s="195"/>
      <c r="E5790" s="310"/>
      <c r="F5790" s="310"/>
      <c r="G5790" s="310"/>
      <c r="H5790" s="310"/>
      <c r="I5790" s="311"/>
      <c r="J5790" s="312"/>
      <c r="K5790" s="312"/>
      <c r="L5790" s="312"/>
      <c r="M5790" s="312"/>
      <c r="N5790" s="313"/>
      <c r="O5790" s="313"/>
      <c r="P5790" s="313"/>
      <c r="Q5790" s="307"/>
      <c r="R5790" s="234"/>
    </row>
    <row r="5791" spans="2:18" x14ac:dyDescent="0.25">
      <c r="B5791" s="310"/>
      <c r="C5791" s="406"/>
      <c r="D5791" s="195"/>
      <c r="E5791" s="310"/>
      <c r="F5791" s="310"/>
      <c r="G5791" s="310"/>
      <c r="H5791" s="310"/>
      <c r="I5791" s="311"/>
      <c r="J5791" s="312"/>
      <c r="K5791" s="312"/>
      <c r="L5791" s="312"/>
      <c r="M5791" s="312"/>
      <c r="N5791" s="313"/>
      <c r="O5791" s="313"/>
      <c r="P5791" s="313"/>
      <c r="Q5791" s="307"/>
      <c r="R5791" s="234"/>
    </row>
    <row r="5792" spans="2:18" x14ac:dyDescent="0.25">
      <c r="B5792" s="310"/>
      <c r="C5792" s="406"/>
      <c r="D5792" s="195"/>
      <c r="E5792" s="310"/>
      <c r="F5792" s="310"/>
      <c r="G5792" s="310"/>
      <c r="H5792" s="310"/>
      <c r="I5792" s="311"/>
      <c r="J5792" s="312"/>
      <c r="K5792" s="312"/>
      <c r="L5792" s="312"/>
      <c r="M5792" s="312"/>
      <c r="N5792" s="313"/>
      <c r="O5792" s="313"/>
      <c r="P5792" s="313"/>
      <c r="Q5792" s="307"/>
      <c r="R5792" s="234"/>
    </row>
    <row r="5793" spans="2:18" x14ac:dyDescent="0.25">
      <c r="B5793" s="310"/>
      <c r="C5793" s="406"/>
      <c r="D5793" s="195"/>
      <c r="E5793" s="310"/>
      <c r="F5793" s="310"/>
      <c r="G5793" s="310"/>
      <c r="H5793" s="310"/>
      <c r="I5793" s="311"/>
      <c r="J5793" s="312"/>
      <c r="K5793" s="312"/>
      <c r="L5793" s="312"/>
      <c r="M5793" s="312"/>
      <c r="N5793" s="313"/>
      <c r="O5793" s="313"/>
      <c r="P5793" s="313"/>
      <c r="Q5793" s="307"/>
      <c r="R5793" s="234"/>
    </row>
    <row r="5794" spans="2:18" x14ac:dyDescent="0.25">
      <c r="B5794" s="310"/>
      <c r="C5794" s="406"/>
      <c r="D5794" s="195"/>
      <c r="E5794" s="310"/>
      <c r="F5794" s="310"/>
      <c r="G5794" s="310"/>
      <c r="H5794" s="310"/>
      <c r="I5794" s="311"/>
      <c r="J5794" s="312"/>
      <c r="K5794" s="312"/>
      <c r="L5794" s="312"/>
      <c r="M5794" s="312"/>
      <c r="N5794" s="313"/>
      <c r="O5794" s="313"/>
      <c r="P5794" s="313"/>
      <c r="Q5794" s="307"/>
      <c r="R5794" s="234"/>
    </row>
    <row r="5795" spans="2:18" x14ac:dyDescent="0.25">
      <c r="B5795" s="310"/>
      <c r="C5795" s="406"/>
      <c r="D5795" s="195"/>
      <c r="E5795" s="310"/>
      <c r="F5795" s="310"/>
      <c r="G5795" s="310"/>
      <c r="H5795" s="310"/>
      <c r="I5795" s="311"/>
      <c r="J5795" s="312"/>
      <c r="K5795" s="312"/>
      <c r="L5795" s="312"/>
      <c r="M5795" s="312"/>
      <c r="N5795" s="313"/>
      <c r="O5795" s="313"/>
      <c r="P5795" s="313"/>
      <c r="Q5795" s="307"/>
      <c r="R5795" s="234"/>
    </row>
    <row r="5796" spans="2:18" x14ac:dyDescent="0.25">
      <c r="B5796" s="310"/>
      <c r="C5796" s="406"/>
      <c r="D5796" s="195"/>
      <c r="E5796" s="310"/>
      <c r="F5796" s="310"/>
      <c r="G5796" s="310"/>
      <c r="H5796" s="310"/>
      <c r="I5796" s="311"/>
      <c r="J5796" s="312"/>
      <c r="K5796" s="312"/>
      <c r="L5796" s="312"/>
      <c r="M5796" s="312"/>
      <c r="N5796" s="313"/>
      <c r="O5796" s="313"/>
      <c r="P5796" s="313"/>
      <c r="Q5796" s="307"/>
      <c r="R5796" s="234"/>
    </row>
    <row r="5797" spans="2:18" x14ac:dyDescent="0.25">
      <c r="B5797" s="310"/>
      <c r="C5797" s="406"/>
      <c r="D5797" s="195"/>
      <c r="E5797" s="310"/>
      <c r="F5797" s="310"/>
      <c r="G5797" s="310"/>
      <c r="H5797" s="310"/>
      <c r="I5797" s="311"/>
      <c r="J5797" s="312"/>
      <c r="K5797" s="312"/>
      <c r="L5797" s="312"/>
      <c r="M5797" s="312"/>
      <c r="N5797" s="313"/>
      <c r="O5797" s="313"/>
      <c r="P5797" s="313"/>
      <c r="Q5797" s="307"/>
      <c r="R5797" s="234"/>
    </row>
    <row r="5798" spans="2:18" x14ac:dyDescent="0.25">
      <c r="B5798" s="310"/>
      <c r="C5798" s="406"/>
      <c r="D5798" s="195"/>
      <c r="E5798" s="310"/>
      <c r="F5798" s="310"/>
      <c r="G5798" s="310"/>
      <c r="H5798" s="310"/>
      <c r="I5798" s="311"/>
      <c r="J5798" s="312"/>
      <c r="K5798" s="312"/>
      <c r="L5798" s="312"/>
      <c r="M5798" s="312"/>
      <c r="N5798" s="313"/>
      <c r="O5798" s="313"/>
      <c r="P5798" s="313"/>
      <c r="Q5798" s="307"/>
      <c r="R5798" s="234"/>
    </row>
    <row r="5799" spans="2:18" x14ac:dyDescent="0.25">
      <c r="B5799" s="310"/>
      <c r="C5799" s="406"/>
      <c r="D5799" s="195"/>
      <c r="E5799" s="310"/>
      <c r="F5799" s="310"/>
      <c r="G5799" s="310"/>
      <c r="H5799" s="310"/>
      <c r="I5799" s="311"/>
      <c r="J5799" s="312"/>
      <c r="K5799" s="312"/>
      <c r="L5799" s="312"/>
      <c r="M5799" s="312"/>
      <c r="N5799" s="313"/>
      <c r="O5799" s="313"/>
      <c r="P5799" s="313"/>
      <c r="Q5799" s="307"/>
      <c r="R5799" s="234"/>
    </row>
    <row r="5800" spans="2:18" x14ac:dyDescent="0.25">
      <c r="B5800" s="310"/>
      <c r="C5800" s="406"/>
      <c r="D5800" s="195"/>
      <c r="E5800" s="310"/>
      <c r="F5800" s="310"/>
      <c r="G5800" s="310"/>
      <c r="H5800" s="310"/>
      <c r="I5800" s="311"/>
      <c r="J5800" s="312"/>
      <c r="K5800" s="312"/>
      <c r="L5800" s="312"/>
      <c r="M5800" s="312"/>
      <c r="N5800" s="313"/>
      <c r="O5800" s="313"/>
      <c r="P5800" s="313"/>
      <c r="Q5800" s="307"/>
      <c r="R5800" s="234"/>
    </row>
    <row r="5801" spans="2:18" x14ac:dyDescent="0.25">
      <c r="B5801" s="310"/>
      <c r="C5801" s="406"/>
      <c r="D5801" s="195"/>
      <c r="E5801" s="310"/>
      <c r="F5801" s="310"/>
      <c r="G5801" s="310"/>
      <c r="H5801" s="310"/>
      <c r="I5801" s="311"/>
      <c r="J5801" s="312"/>
      <c r="K5801" s="312"/>
      <c r="L5801" s="312"/>
      <c r="M5801" s="312"/>
      <c r="N5801" s="313"/>
      <c r="O5801" s="313"/>
      <c r="P5801" s="313"/>
      <c r="Q5801" s="307"/>
      <c r="R5801" s="234"/>
    </row>
    <row r="5802" spans="2:18" x14ac:dyDescent="0.25">
      <c r="B5802" s="310"/>
      <c r="C5802" s="406"/>
      <c r="D5802" s="195"/>
      <c r="E5802" s="310"/>
      <c r="F5802" s="310"/>
      <c r="G5802" s="310"/>
      <c r="H5802" s="310"/>
      <c r="I5802" s="311"/>
      <c r="J5802" s="312"/>
      <c r="K5802" s="312"/>
      <c r="L5802" s="312"/>
      <c r="M5802" s="312"/>
      <c r="N5802" s="313"/>
      <c r="O5802" s="313"/>
      <c r="P5802" s="313"/>
      <c r="Q5802" s="307"/>
      <c r="R5802" s="234"/>
    </row>
    <row r="5803" spans="2:18" x14ac:dyDescent="0.25">
      <c r="B5803" s="310"/>
      <c r="C5803" s="406"/>
      <c r="D5803" s="195"/>
      <c r="E5803" s="310"/>
      <c r="F5803" s="310"/>
      <c r="G5803" s="310"/>
      <c r="H5803" s="310"/>
      <c r="I5803" s="311"/>
      <c r="J5803" s="312"/>
      <c r="K5803" s="312"/>
      <c r="L5803" s="312"/>
      <c r="M5803" s="312"/>
      <c r="N5803" s="313"/>
      <c r="O5803" s="313"/>
      <c r="P5803" s="313"/>
      <c r="Q5803" s="307"/>
      <c r="R5803" s="234"/>
    </row>
    <row r="5804" spans="2:18" x14ac:dyDescent="0.25">
      <c r="B5804" s="310"/>
      <c r="C5804" s="406"/>
      <c r="D5804" s="195"/>
      <c r="E5804" s="310"/>
      <c r="F5804" s="310"/>
      <c r="G5804" s="310"/>
      <c r="H5804" s="310"/>
      <c r="I5804" s="311"/>
      <c r="J5804" s="312"/>
      <c r="K5804" s="312"/>
      <c r="L5804" s="312"/>
      <c r="M5804" s="312"/>
      <c r="N5804" s="313"/>
      <c r="O5804" s="313"/>
      <c r="P5804" s="313"/>
      <c r="Q5804" s="307"/>
      <c r="R5804" s="234"/>
    </row>
    <row r="5805" spans="2:18" x14ac:dyDescent="0.25">
      <c r="B5805" s="310"/>
      <c r="C5805" s="406"/>
      <c r="D5805" s="195"/>
      <c r="E5805" s="310"/>
      <c r="F5805" s="310"/>
      <c r="G5805" s="310"/>
      <c r="H5805" s="310"/>
      <c r="I5805" s="311"/>
      <c r="J5805" s="312"/>
      <c r="K5805" s="312"/>
      <c r="L5805" s="312"/>
      <c r="M5805" s="312"/>
      <c r="N5805" s="313"/>
      <c r="O5805" s="313"/>
      <c r="P5805" s="313"/>
      <c r="Q5805" s="307"/>
      <c r="R5805" s="234"/>
    </row>
    <row r="5806" spans="2:18" x14ac:dyDescent="0.25">
      <c r="B5806" s="310"/>
      <c r="C5806" s="406"/>
      <c r="D5806" s="195"/>
      <c r="E5806" s="310"/>
      <c r="F5806" s="310"/>
      <c r="G5806" s="310"/>
      <c r="H5806" s="310"/>
      <c r="I5806" s="311"/>
      <c r="J5806" s="312"/>
      <c r="K5806" s="312"/>
      <c r="L5806" s="312"/>
      <c r="M5806" s="312"/>
      <c r="N5806" s="313"/>
      <c r="O5806" s="313"/>
      <c r="P5806" s="313"/>
      <c r="Q5806" s="307"/>
      <c r="R5806" s="234"/>
    </row>
    <row r="5807" spans="2:18" x14ac:dyDescent="0.25">
      <c r="B5807" s="310"/>
      <c r="C5807" s="406"/>
      <c r="D5807" s="195"/>
      <c r="E5807" s="310"/>
      <c r="F5807" s="310"/>
      <c r="G5807" s="310"/>
      <c r="H5807" s="310"/>
      <c r="I5807" s="311"/>
      <c r="J5807" s="312"/>
      <c r="K5807" s="312"/>
      <c r="L5807" s="312"/>
      <c r="M5807" s="312"/>
      <c r="N5807" s="313"/>
      <c r="O5807" s="313"/>
      <c r="P5807" s="313"/>
      <c r="Q5807" s="307"/>
      <c r="R5807" s="234"/>
    </row>
    <row r="5808" spans="2:18" x14ac:dyDescent="0.25">
      <c r="B5808" s="310"/>
      <c r="C5808" s="406"/>
      <c r="D5808" s="195"/>
      <c r="E5808" s="310"/>
      <c r="F5808" s="310"/>
      <c r="G5808" s="310"/>
      <c r="H5808" s="310"/>
      <c r="I5808" s="311"/>
      <c r="J5808" s="312"/>
      <c r="K5808" s="312"/>
      <c r="L5808" s="312"/>
      <c r="M5808" s="312"/>
      <c r="N5808" s="313"/>
      <c r="O5808" s="313"/>
      <c r="P5808" s="313"/>
      <c r="Q5808" s="307"/>
      <c r="R5808" s="234"/>
    </row>
    <row r="5809" spans="2:18" x14ac:dyDescent="0.25">
      <c r="B5809" s="310"/>
      <c r="C5809" s="406"/>
      <c r="D5809" s="195"/>
      <c r="E5809" s="310"/>
      <c r="F5809" s="310"/>
      <c r="G5809" s="310"/>
      <c r="H5809" s="310"/>
      <c r="I5809" s="311"/>
      <c r="J5809" s="312"/>
      <c r="K5809" s="312"/>
      <c r="L5809" s="312"/>
      <c r="M5809" s="312"/>
      <c r="N5809" s="313"/>
      <c r="O5809" s="313"/>
      <c r="P5809" s="313"/>
      <c r="Q5809" s="307"/>
      <c r="R5809" s="234"/>
    </row>
    <row r="5810" spans="2:18" x14ac:dyDescent="0.25">
      <c r="B5810" s="310"/>
      <c r="C5810" s="406"/>
      <c r="D5810" s="195"/>
      <c r="E5810" s="310"/>
      <c r="F5810" s="310"/>
      <c r="G5810" s="310"/>
      <c r="H5810" s="310"/>
      <c r="I5810" s="311"/>
      <c r="J5810" s="312"/>
      <c r="K5810" s="312"/>
      <c r="L5810" s="312"/>
      <c r="M5810" s="312"/>
      <c r="N5810" s="313"/>
      <c r="O5810" s="313"/>
      <c r="P5810" s="313"/>
      <c r="Q5810" s="307"/>
      <c r="R5810" s="234"/>
    </row>
    <row r="5811" spans="2:18" x14ac:dyDescent="0.25">
      <c r="B5811" s="310"/>
      <c r="C5811" s="406"/>
      <c r="D5811" s="195"/>
      <c r="E5811" s="310"/>
      <c r="F5811" s="310"/>
      <c r="G5811" s="310"/>
      <c r="H5811" s="310"/>
      <c r="I5811" s="311"/>
      <c r="J5811" s="312"/>
      <c r="K5811" s="312"/>
      <c r="L5811" s="312"/>
      <c r="M5811" s="312"/>
      <c r="N5811" s="313"/>
      <c r="O5811" s="313"/>
      <c r="P5811" s="313"/>
      <c r="Q5811" s="307"/>
      <c r="R5811" s="234"/>
    </row>
    <row r="5812" spans="2:18" x14ac:dyDescent="0.25">
      <c r="B5812" s="310"/>
      <c r="C5812" s="406"/>
      <c r="D5812" s="195"/>
      <c r="E5812" s="310"/>
      <c r="F5812" s="310"/>
      <c r="G5812" s="310"/>
      <c r="H5812" s="310"/>
      <c r="I5812" s="311"/>
      <c r="J5812" s="312"/>
      <c r="K5812" s="312"/>
      <c r="L5812" s="312"/>
      <c r="M5812" s="312"/>
      <c r="N5812" s="313"/>
      <c r="O5812" s="313"/>
      <c r="P5812" s="313"/>
      <c r="Q5812" s="307"/>
      <c r="R5812" s="234"/>
    </row>
    <row r="5813" spans="2:18" x14ac:dyDescent="0.25">
      <c r="B5813" s="310"/>
      <c r="C5813" s="406"/>
      <c r="D5813" s="195"/>
      <c r="E5813" s="310"/>
      <c r="F5813" s="310"/>
      <c r="G5813" s="310"/>
      <c r="H5813" s="310"/>
      <c r="I5813" s="311"/>
      <c r="J5813" s="312"/>
      <c r="K5813" s="312"/>
      <c r="L5813" s="312"/>
      <c r="M5813" s="312"/>
      <c r="N5813" s="313"/>
      <c r="O5813" s="313"/>
      <c r="P5813" s="313"/>
      <c r="Q5813" s="307"/>
      <c r="R5813" s="234"/>
    </row>
    <row r="5814" spans="2:18" x14ac:dyDescent="0.25">
      <c r="B5814" s="310"/>
      <c r="C5814" s="406"/>
      <c r="D5814" s="195"/>
      <c r="E5814" s="310"/>
      <c r="F5814" s="310"/>
      <c r="G5814" s="310"/>
      <c r="H5814" s="310"/>
      <c r="I5814" s="311"/>
      <c r="J5814" s="312"/>
      <c r="K5814" s="312"/>
      <c r="L5814" s="312"/>
      <c r="M5814" s="312"/>
      <c r="N5814" s="313"/>
      <c r="O5814" s="313"/>
      <c r="P5814" s="313"/>
      <c r="Q5814" s="307"/>
      <c r="R5814" s="234"/>
    </row>
    <row r="5815" spans="2:18" x14ac:dyDescent="0.25">
      <c r="B5815" s="310"/>
      <c r="C5815" s="406"/>
      <c r="D5815" s="195"/>
      <c r="E5815" s="310"/>
      <c r="F5815" s="310"/>
      <c r="G5815" s="310"/>
      <c r="H5815" s="310"/>
      <c r="I5815" s="311"/>
      <c r="J5815" s="312"/>
      <c r="K5815" s="312"/>
      <c r="L5815" s="312"/>
      <c r="M5815" s="312"/>
      <c r="N5815" s="313"/>
      <c r="O5815" s="313"/>
      <c r="P5815" s="313"/>
      <c r="Q5815" s="307"/>
      <c r="R5815" s="234"/>
    </row>
    <row r="5816" spans="2:18" x14ac:dyDescent="0.25">
      <c r="B5816" s="310"/>
      <c r="C5816" s="406"/>
      <c r="D5816" s="195"/>
      <c r="E5816" s="310"/>
      <c r="F5816" s="310"/>
      <c r="G5816" s="310"/>
      <c r="H5816" s="310"/>
      <c r="I5816" s="311"/>
      <c r="J5816" s="312"/>
      <c r="K5816" s="312"/>
      <c r="L5816" s="312"/>
      <c r="M5816" s="312"/>
      <c r="N5816" s="313"/>
      <c r="O5816" s="313"/>
      <c r="P5816" s="313"/>
      <c r="Q5816" s="307"/>
      <c r="R5816" s="234"/>
    </row>
    <row r="5817" spans="2:18" x14ac:dyDescent="0.25">
      <c r="B5817" s="310"/>
      <c r="C5817" s="406"/>
      <c r="D5817" s="195"/>
      <c r="E5817" s="310"/>
      <c r="F5817" s="310"/>
      <c r="G5817" s="310"/>
      <c r="H5817" s="310"/>
      <c r="I5817" s="311"/>
      <c r="J5817" s="312"/>
      <c r="K5817" s="312"/>
      <c r="L5817" s="312"/>
      <c r="M5817" s="312"/>
      <c r="N5817" s="313"/>
      <c r="O5817" s="313"/>
      <c r="P5817" s="313"/>
      <c r="Q5817" s="307"/>
      <c r="R5817" s="234"/>
    </row>
    <row r="5818" spans="2:18" x14ac:dyDescent="0.25">
      <c r="B5818" s="310"/>
      <c r="C5818" s="406"/>
      <c r="D5818" s="195"/>
      <c r="E5818" s="310"/>
      <c r="F5818" s="310"/>
      <c r="G5818" s="310"/>
      <c r="H5818" s="310"/>
      <c r="I5818" s="311"/>
      <c r="J5818" s="312"/>
      <c r="K5818" s="312"/>
      <c r="L5818" s="312"/>
      <c r="M5818" s="312"/>
      <c r="N5818" s="313"/>
      <c r="O5818" s="313"/>
      <c r="P5818" s="313"/>
      <c r="Q5818" s="307"/>
      <c r="R5818" s="234"/>
    </row>
    <row r="5819" spans="2:18" x14ac:dyDescent="0.25">
      <c r="B5819" s="310"/>
      <c r="C5819" s="406"/>
      <c r="D5819" s="195"/>
      <c r="E5819" s="310"/>
      <c r="F5819" s="310"/>
      <c r="G5819" s="310"/>
      <c r="H5819" s="310"/>
      <c r="I5819" s="311"/>
      <c r="J5819" s="312"/>
      <c r="K5819" s="312"/>
      <c r="L5819" s="312"/>
      <c r="M5819" s="312"/>
      <c r="N5819" s="313"/>
      <c r="O5819" s="313"/>
      <c r="P5819" s="313"/>
      <c r="Q5819" s="307"/>
      <c r="R5819" s="234"/>
    </row>
    <row r="5820" spans="2:18" x14ac:dyDescent="0.25">
      <c r="B5820" s="310"/>
      <c r="C5820" s="406"/>
      <c r="D5820" s="195"/>
      <c r="E5820" s="310"/>
      <c r="F5820" s="310"/>
      <c r="G5820" s="310"/>
      <c r="H5820" s="310"/>
      <c r="I5820" s="311"/>
      <c r="J5820" s="312"/>
      <c r="K5820" s="312"/>
      <c r="L5820" s="312"/>
      <c r="M5820" s="312"/>
      <c r="N5820" s="313"/>
      <c r="O5820" s="313"/>
      <c r="P5820" s="313"/>
      <c r="Q5820" s="307"/>
      <c r="R5820" s="234"/>
    </row>
    <row r="5821" spans="2:18" x14ac:dyDescent="0.25">
      <c r="B5821" s="310"/>
      <c r="C5821" s="406"/>
      <c r="D5821" s="195"/>
      <c r="E5821" s="310"/>
      <c r="F5821" s="310"/>
      <c r="G5821" s="310"/>
      <c r="H5821" s="310"/>
      <c r="I5821" s="311"/>
      <c r="J5821" s="312"/>
      <c r="K5821" s="312"/>
      <c r="L5821" s="312"/>
      <c r="M5821" s="312"/>
      <c r="N5821" s="313"/>
      <c r="O5821" s="313"/>
      <c r="P5821" s="313"/>
      <c r="Q5821" s="307"/>
      <c r="R5821" s="234"/>
    </row>
    <row r="5822" spans="2:18" x14ac:dyDescent="0.25">
      <c r="B5822" s="310"/>
      <c r="C5822" s="406"/>
      <c r="D5822" s="195"/>
      <c r="E5822" s="310"/>
      <c r="F5822" s="310"/>
      <c r="G5822" s="310"/>
      <c r="H5822" s="310"/>
      <c r="I5822" s="311"/>
      <c r="J5822" s="312"/>
      <c r="K5822" s="312"/>
      <c r="L5822" s="312"/>
      <c r="M5822" s="312"/>
      <c r="N5822" s="313"/>
      <c r="O5822" s="313"/>
      <c r="P5822" s="313"/>
      <c r="Q5822" s="307"/>
      <c r="R5822" s="234"/>
    </row>
    <row r="5823" spans="2:18" x14ac:dyDescent="0.25">
      <c r="B5823" s="310"/>
      <c r="C5823" s="406"/>
      <c r="D5823" s="195"/>
      <c r="E5823" s="310"/>
      <c r="F5823" s="310"/>
      <c r="G5823" s="310"/>
      <c r="H5823" s="310"/>
      <c r="I5823" s="311"/>
      <c r="J5823" s="312"/>
      <c r="K5823" s="312"/>
      <c r="L5823" s="312"/>
      <c r="M5823" s="312"/>
      <c r="N5823" s="313"/>
      <c r="O5823" s="313"/>
      <c r="P5823" s="313"/>
      <c r="Q5823" s="307"/>
      <c r="R5823" s="234"/>
    </row>
    <row r="5824" spans="2:18" x14ac:dyDescent="0.25">
      <c r="B5824" s="310"/>
      <c r="C5824" s="406"/>
      <c r="D5824" s="195"/>
      <c r="E5824" s="310"/>
      <c r="F5824" s="310"/>
      <c r="G5824" s="310"/>
      <c r="H5824" s="310"/>
      <c r="I5824" s="311"/>
      <c r="J5824" s="312"/>
      <c r="K5824" s="312"/>
      <c r="L5824" s="312"/>
      <c r="M5824" s="312"/>
      <c r="N5824" s="313"/>
      <c r="O5824" s="313"/>
      <c r="P5824" s="313"/>
      <c r="Q5824" s="307"/>
      <c r="R5824" s="234"/>
    </row>
    <row r="5825" spans="2:18" x14ac:dyDescent="0.25">
      <c r="B5825" s="310"/>
      <c r="C5825" s="406"/>
      <c r="D5825" s="195"/>
      <c r="E5825" s="310"/>
      <c r="F5825" s="310"/>
      <c r="G5825" s="310"/>
      <c r="H5825" s="310"/>
      <c r="I5825" s="311"/>
      <c r="J5825" s="312"/>
      <c r="K5825" s="312"/>
      <c r="L5825" s="312"/>
      <c r="M5825" s="312"/>
      <c r="N5825" s="313"/>
      <c r="O5825" s="313"/>
      <c r="P5825" s="313"/>
      <c r="Q5825" s="307"/>
      <c r="R5825" s="234"/>
    </row>
    <row r="5826" spans="2:18" x14ac:dyDescent="0.25">
      <c r="B5826" s="310"/>
      <c r="C5826" s="406"/>
      <c r="D5826" s="195"/>
      <c r="E5826" s="310"/>
      <c r="F5826" s="310"/>
      <c r="G5826" s="310"/>
      <c r="H5826" s="310"/>
      <c r="I5826" s="311"/>
      <c r="J5826" s="312"/>
      <c r="K5826" s="312"/>
      <c r="L5826" s="312"/>
      <c r="M5826" s="312"/>
      <c r="N5826" s="313"/>
      <c r="O5826" s="313"/>
      <c r="P5826" s="313"/>
      <c r="Q5826" s="307"/>
      <c r="R5826" s="234"/>
    </row>
    <row r="5827" spans="2:18" x14ac:dyDescent="0.25">
      <c r="B5827" s="310"/>
      <c r="C5827" s="406"/>
      <c r="D5827" s="195"/>
      <c r="E5827" s="310"/>
      <c r="F5827" s="310"/>
      <c r="G5827" s="310"/>
      <c r="H5827" s="310"/>
      <c r="I5827" s="311"/>
      <c r="J5827" s="312"/>
      <c r="K5827" s="312"/>
      <c r="L5827" s="312"/>
      <c r="M5827" s="312"/>
      <c r="N5827" s="313"/>
      <c r="O5827" s="313"/>
      <c r="P5827" s="313"/>
      <c r="Q5827" s="307"/>
      <c r="R5827" s="234"/>
    </row>
    <row r="5828" spans="2:18" x14ac:dyDescent="0.25">
      <c r="B5828" s="310"/>
      <c r="C5828" s="406"/>
      <c r="D5828" s="195"/>
      <c r="E5828" s="310"/>
      <c r="F5828" s="310"/>
      <c r="G5828" s="310"/>
      <c r="H5828" s="310"/>
      <c r="I5828" s="311"/>
      <c r="J5828" s="312"/>
      <c r="K5828" s="312"/>
      <c r="L5828" s="312"/>
      <c r="M5828" s="312"/>
      <c r="N5828" s="313"/>
      <c r="O5828" s="313"/>
      <c r="P5828" s="313"/>
      <c r="Q5828" s="307"/>
      <c r="R5828" s="234"/>
    </row>
    <row r="5829" spans="2:18" x14ac:dyDescent="0.25">
      <c r="B5829" s="310"/>
      <c r="C5829" s="406"/>
      <c r="D5829" s="195"/>
      <c r="E5829" s="310"/>
      <c r="F5829" s="310"/>
      <c r="G5829" s="310"/>
      <c r="H5829" s="310"/>
      <c r="I5829" s="311"/>
      <c r="J5829" s="312"/>
      <c r="K5829" s="312"/>
      <c r="L5829" s="312"/>
      <c r="M5829" s="312"/>
      <c r="N5829" s="313"/>
      <c r="O5829" s="313"/>
      <c r="P5829" s="313"/>
      <c r="Q5829" s="307"/>
      <c r="R5829" s="234"/>
    </row>
    <row r="5830" spans="2:18" x14ac:dyDescent="0.25">
      <c r="B5830" s="310"/>
      <c r="C5830" s="406"/>
      <c r="D5830" s="195"/>
      <c r="E5830" s="310"/>
      <c r="F5830" s="310"/>
      <c r="G5830" s="310"/>
      <c r="H5830" s="310"/>
      <c r="I5830" s="311"/>
      <c r="J5830" s="312"/>
      <c r="K5830" s="312"/>
      <c r="L5830" s="312"/>
      <c r="M5830" s="312"/>
      <c r="N5830" s="313"/>
      <c r="O5830" s="313"/>
      <c r="P5830" s="313"/>
      <c r="Q5830" s="307"/>
      <c r="R5830" s="234"/>
    </row>
    <row r="5831" spans="2:18" x14ac:dyDescent="0.25">
      <c r="B5831" s="310"/>
      <c r="C5831" s="406"/>
      <c r="D5831" s="195"/>
      <c r="E5831" s="310"/>
      <c r="F5831" s="310"/>
      <c r="G5831" s="310"/>
      <c r="H5831" s="310"/>
      <c r="I5831" s="311"/>
      <c r="J5831" s="312"/>
      <c r="K5831" s="312"/>
      <c r="L5831" s="312"/>
      <c r="M5831" s="312"/>
      <c r="N5831" s="313"/>
      <c r="O5831" s="313"/>
      <c r="P5831" s="313"/>
      <c r="Q5831" s="307"/>
      <c r="R5831" s="234"/>
    </row>
    <row r="5832" spans="2:18" x14ac:dyDescent="0.25">
      <c r="B5832" s="310"/>
      <c r="C5832" s="406"/>
      <c r="D5832" s="195"/>
      <c r="E5832" s="310"/>
      <c r="F5832" s="310"/>
      <c r="G5832" s="310"/>
      <c r="H5832" s="310"/>
      <c r="I5832" s="311"/>
      <c r="J5832" s="312"/>
      <c r="K5832" s="312"/>
      <c r="L5832" s="312"/>
      <c r="M5832" s="312"/>
      <c r="N5832" s="313"/>
      <c r="O5832" s="313"/>
      <c r="P5832" s="313"/>
      <c r="Q5832" s="307"/>
      <c r="R5832" s="234"/>
    </row>
    <row r="5833" spans="2:18" x14ac:dyDescent="0.25">
      <c r="B5833" s="310"/>
      <c r="C5833" s="406"/>
      <c r="D5833" s="195"/>
      <c r="E5833" s="310"/>
      <c r="F5833" s="310"/>
      <c r="G5833" s="310"/>
      <c r="H5833" s="310"/>
      <c r="I5833" s="311"/>
      <c r="J5833" s="312"/>
      <c r="K5833" s="312"/>
      <c r="L5833" s="312"/>
      <c r="M5833" s="312"/>
      <c r="N5833" s="313"/>
      <c r="O5833" s="313"/>
      <c r="P5833" s="313"/>
      <c r="Q5833" s="307"/>
      <c r="R5833" s="234"/>
    </row>
    <row r="5834" spans="2:18" x14ac:dyDescent="0.25">
      <c r="B5834" s="310"/>
      <c r="C5834" s="406"/>
      <c r="D5834" s="195"/>
      <c r="E5834" s="310"/>
      <c r="F5834" s="310"/>
      <c r="G5834" s="310"/>
      <c r="H5834" s="310"/>
      <c r="I5834" s="311"/>
      <c r="J5834" s="312"/>
      <c r="K5834" s="312"/>
      <c r="L5834" s="312"/>
      <c r="M5834" s="312"/>
      <c r="N5834" s="313"/>
      <c r="O5834" s="313"/>
      <c r="P5834" s="313"/>
      <c r="Q5834" s="307"/>
      <c r="R5834" s="234"/>
    </row>
    <row r="5835" spans="2:18" x14ac:dyDescent="0.25">
      <c r="B5835" s="310"/>
      <c r="C5835" s="406"/>
      <c r="D5835" s="195"/>
      <c r="E5835" s="310"/>
      <c r="F5835" s="310"/>
      <c r="G5835" s="310"/>
      <c r="H5835" s="310"/>
      <c r="I5835" s="311"/>
      <c r="J5835" s="312"/>
      <c r="K5835" s="312"/>
      <c r="L5835" s="312"/>
      <c r="M5835" s="312"/>
      <c r="N5835" s="313"/>
      <c r="O5835" s="313"/>
      <c r="P5835" s="313"/>
      <c r="Q5835" s="307"/>
      <c r="R5835" s="234"/>
    </row>
    <row r="5836" spans="2:18" x14ac:dyDescent="0.25">
      <c r="B5836" s="310"/>
      <c r="C5836" s="406"/>
      <c r="D5836" s="195"/>
      <c r="E5836" s="310"/>
      <c r="F5836" s="310"/>
      <c r="G5836" s="310"/>
      <c r="H5836" s="310"/>
      <c r="I5836" s="311"/>
      <c r="J5836" s="312"/>
      <c r="K5836" s="312"/>
      <c r="L5836" s="312"/>
      <c r="M5836" s="312"/>
      <c r="N5836" s="313"/>
      <c r="O5836" s="313"/>
      <c r="P5836" s="313"/>
      <c r="Q5836" s="307"/>
      <c r="R5836" s="234"/>
    </row>
    <row r="5837" spans="2:18" x14ac:dyDescent="0.25">
      <c r="B5837" s="310"/>
      <c r="C5837" s="406"/>
      <c r="D5837" s="195"/>
      <c r="E5837" s="310"/>
      <c r="F5837" s="310"/>
      <c r="G5837" s="310"/>
      <c r="H5837" s="310"/>
      <c r="I5837" s="311"/>
      <c r="J5837" s="312"/>
      <c r="K5837" s="312"/>
      <c r="L5837" s="312"/>
      <c r="M5837" s="312"/>
      <c r="N5837" s="313"/>
      <c r="O5837" s="313"/>
      <c r="P5837" s="313"/>
      <c r="Q5837" s="307"/>
      <c r="R5837" s="234"/>
    </row>
    <row r="5838" spans="2:18" x14ac:dyDescent="0.25">
      <c r="B5838" s="310"/>
      <c r="C5838" s="406"/>
      <c r="D5838" s="195"/>
      <c r="E5838" s="310"/>
      <c r="F5838" s="310"/>
      <c r="G5838" s="310"/>
      <c r="H5838" s="310"/>
      <c r="I5838" s="311"/>
      <c r="J5838" s="312"/>
      <c r="K5838" s="312"/>
      <c r="L5838" s="312"/>
      <c r="M5838" s="312"/>
      <c r="N5838" s="313"/>
      <c r="O5838" s="313"/>
      <c r="P5838" s="313"/>
      <c r="Q5838" s="307"/>
      <c r="R5838" s="234"/>
    </row>
    <row r="5839" spans="2:18" x14ac:dyDescent="0.25">
      <c r="B5839" s="310"/>
      <c r="C5839" s="406"/>
      <c r="D5839" s="195"/>
      <c r="E5839" s="310"/>
      <c r="F5839" s="310"/>
      <c r="G5839" s="310"/>
      <c r="H5839" s="310"/>
      <c r="I5839" s="311"/>
      <c r="J5839" s="312"/>
      <c r="K5839" s="312"/>
      <c r="L5839" s="312"/>
      <c r="M5839" s="312"/>
      <c r="N5839" s="313"/>
      <c r="O5839" s="313"/>
      <c r="P5839" s="313"/>
      <c r="Q5839" s="307"/>
      <c r="R5839" s="234"/>
    </row>
    <row r="5840" spans="2:18" x14ac:dyDescent="0.25">
      <c r="B5840" s="310"/>
      <c r="C5840" s="406"/>
      <c r="D5840" s="195"/>
      <c r="E5840" s="310"/>
      <c r="F5840" s="310"/>
      <c r="G5840" s="310"/>
      <c r="H5840" s="310"/>
      <c r="I5840" s="311"/>
      <c r="J5840" s="312"/>
      <c r="K5840" s="312"/>
      <c r="L5840" s="312"/>
      <c r="M5840" s="312"/>
      <c r="N5840" s="313"/>
      <c r="O5840" s="313"/>
      <c r="P5840" s="313"/>
      <c r="Q5840" s="307"/>
      <c r="R5840" s="234"/>
    </row>
    <row r="5841" spans="2:18" x14ac:dyDescent="0.25">
      <c r="B5841" s="310"/>
      <c r="C5841" s="406"/>
      <c r="D5841" s="195"/>
      <c r="E5841" s="310"/>
      <c r="F5841" s="310"/>
      <c r="G5841" s="310"/>
      <c r="H5841" s="310"/>
      <c r="I5841" s="311"/>
      <c r="J5841" s="312"/>
      <c r="K5841" s="312"/>
      <c r="L5841" s="312"/>
      <c r="M5841" s="312"/>
      <c r="N5841" s="313"/>
      <c r="O5841" s="313"/>
      <c r="P5841" s="313"/>
      <c r="Q5841" s="307"/>
      <c r="R5841" s="234"/>
    </row>
    <row r="5842" spans="2:18" x14ac:dyDescent="0.25">
      <c r="B5842" s="310"/>
      <c r="C5842" s="406"/>
      <c r="D5842" s="195"/>
      <c r="E5842" s="310"/>
      <c r="F5842" s="310"/>
      <c r="G5842" s="310"/>
      <c r="H5842" s="310"/>
      <c r="I5842" s="311"/>
      <c r="J5842" s="312"/>
      <c r="K5842" s="312"/>
      <c r="L5842" s="312"/>
      <c r="M5842" s="312"/>
      <c r="N5842" s="313"/>
      <c r="O5842" s="313"/>
      <c r="P5842" s="313"/>
      <c r="Q5842" s="307"/>
      <c r="R5842" s="234"/>
    </row>
    <row r="5843" spans="2:18" x14ac:dyDescent="0.25">
      <c r="B5843" s="310"/>
      <c r="C5843" s="406"/>
      <c r="D5843" s="195"/>
      <c r="E5843" s="310"/>
      <c r="F5843" s="310"/>
      <c r="G5843" s="310"/>
      <c r="H5843" s="310"/>
      <c r="I5843" s="311"/>
      <c r="J5843" s="312"/>
      <c r="K5843" s="312"/>
      <c r="L5843" s="312"/>
      <c r="M5843" s="312"/>
      <c r="N5843" s="313"/>
      <c r="O5843" s="313"/>
      <c r="P5843" s="313"/>
      <c r="Q5843" s="307"/>
      <c r="R5843" s="234"/>
    </row>
    <row r="5844" spans="2:18" x14ac:dyDescent="0.25">
      <c r="B5844" s="310"/>
      <c r="C5844" s="406"/>
      <c r="D5844" s="195"/>
      <c r="E5844" s="310"/>
      <c r="F5844" s="310"/>
      <c r="G5844" s="310"/>
      <c r="H5844" s="310"/>
      <c r="I5844" s="311"/>
      <c r="J5844" s="312"/>
      <c r="K5844" s="312"/>
      <c r="L5844" s="312"/>
      <c r="M5844" s="312"/>
      <c r="N5844" s="313"/>
      <c r="O5844" s="313"/>
      <c r="P5844" s="313"/>
      <c r="Q5844" s="307"/>
      <c r="R5844" s="234"/>
    </row>
    <row r="5845" spans="2:18" x14ac:dyDescent="0.25">
      <c r="B5845" s="310"/>
      <c r="C5845" s="406"/>
      <c r="D5845" s="195"/>
      <c r="E5845" s="310"/>
      <c r="F5845" s="310"/>
      <c r="G5845" s="310"/>
      <c r="H5845" s="310"/>
      <c r="I5845" s="311"/>
      <c r="J5845" s="312"/>
      <c r="K5845" s="312"/>
      <c r="L5845" s="312"/>
      <c r="M5845" s="312"/>
      <c r="N5845" s="313"/>
      <c r="O5845" s="313"/>
      <c r="P5845" s="313"/>
      <c r="Q5845" s="307"/>
      <c r="R5845" s="234"/>
    </row>
    <row r="5846" spans="2:18" x14ac:dyDescent="0.25">
      <c r="B5846" s="310"/>
      <c r="C5846" s="406"/>
      <c r="D5846" s="195"/>
      <c r="E5846" s="310"/>
      <c r="F5846" s="310"/>
      <c r="G5846" s="310"/>
      <c r="H5846" s="310"/>
      <c r="I5846" s="311"/>
      <c r="J5846" s="312"/>
      <c r="K5846" s="312"/>
      <c r="L5846" s="312"/>
      <c r="M5846" s="312"/>
      <c r="N5846" s="313"/>
      <c r="O5846" s="313"/>
      <c r="P5846" s="313"/>
      <c r="Q5846" s="307"/>
      <c r="R5846" s="234"/>
    </row>
    <row r="5847" spans="2:18" x14ac:dyDescent="0.25">
      <c r="B5847" s="310"/>
      <c r="C5847" s="406"/>
      <c r="D5847" s="195"/>
      <c r="E5847" s="310"/>
      <c r="F5847" s="310"/>
      <c r="G5847" s="310"/>
      <c r="H5847" s="310"/>
      <c r="I5847" s="311"/>
      <c r="J5847" s="312"/>
      <c r="K5847" s="312"/>
      <c r="L5847" s="312"/>
      <c r="M5847" s="312"/>
      <c r="N5847" s="313"/>
      <c r="O5847" s="313"/>
      <c r="P5847" s="313"/>
      <c r="Q5847" s="307"/>
      <c r="R5847" s="234"/>
    </row>
    <row r="5848" spans="2:18" x14ac:dyDescent="0.25">
      <c r="B5848" s="310"/>
      <c r="C5848" s="406"/>
      <c r="D5848" s="195"/>
      <c r="E5848" s="310"/>
      <c r="F5848" s="310"/>
      <c r="G5848" s="310"/>
      <c r="H5848" s="310"/>
      <c r="I5848" s="311"/>
      <c r="J5848" s="312"/>
      <c r="K5848" s="312"/>
      <c r="L5848" s="312"/>
      <c r="M5848" s="312"/>
      <c r="N5848" s="313"/>
      <c r="O5848" s="313"/>
      <c r="P5848" s="313"/>
      <c r="Q5848" s="307"/>
      <c r="R5848" s="234"/>
    </row>
    <row r="5849" spans="2:18" x14ac:dyDescent="0.25">
      <c r="B5849" s="310"/>
      <c r="C5849" s="406"/>
      <c r="D5849" s="195"/>
      <c r="E5849" s="310"/>
      <c r="F5849" s="310"/>
      <c r="G5849" s="310"/>
      <c r="H5849" s="310"/>
      <c r="I5849" s="311"/>
      <c r="J5849" s="312"/>
      <c r="K5849" s="312"/>
      <c r="L5849" s="312"/>
      <c r="M5849" s="312"/>
      <c r="N5849" s="313"/>
      <c r="O5849" s="313"/>
      <c r="P5849" s="313"/>
      <c r="Q5849" s="307"/>
      <c r="R5849" s="234"/>
    </row>
    <row r="5850" spans="2:18" x14ac:dyDescent="0.25">
      <c r="B5850" s="310"/>
      <c r="C5850" s="406"/>
      <c r="D5850" s="195"/>
      <c r="E5850" s="310"/>
      <c r="F5850" s="310"/>
      <c r="G5850" s="310"/>
      <c r="H5850" s="310"/>
      <c r="I5850" s="311"/>
      <c r="J5850" s="312"/>
      <c r="K5850" s="312"/>
      <c r="L5850" s="312"/>
      <c r="M5850" s="312"/>
      <c r="N5850" s="313"/>
      <c r="O5850" s="313"/>
      <c r="P5850" s="313"/>
      <c r="Q5850" s="307"/>
      <c r="R5850" s="234"/>
    </row>
    <row r="5851" spans="2:18" ht="20.25" thickBot="1" x14ac:dyDescent="0.3">
      <c r="B5851" s="310"/>
      <c r="C5851" s="406"/>
      <c r="D5851" s="194"/>
      <c r="E5851" s="310"/>
      <c r="F5851" s="310"/>
      <c r="G5851" s="310"/>
      <c r="H5851" s="310"/>
      <c r="I5851" s="311"/>
      <c r="J5851" s="312"/>
      <c r="K5851" s="312"/>
      <c r="L5851" s="312"/>
      <c r="M5851" s="312"/>
      <c r="N5851" s="313"/>
      <c r="O5851" s="313"/>
      <c r="P5851" s="313"/>
      <c r="Q5851" s="307"/>
      <c r="R5851" s="234"/>
    </row>
    <row r="5852" spans="2:18" ht="33.75" thickTop="1" x14ac:dyDescent="0.25">
      <c r="B5852" s="277">
        <v>1</v>
      </c>
      <c r="C5852" s="294"/>
      <c r="D5852" s="407"/>
      <c r="E5852" s="192">
        <v>1</v>
      </c>
      <c r="F5852" s="192">
        <v>1</v>
      </c>
      <c r="G5852" s="192">
        <v>1</v>
      </c>
      <c r="H5852" s="192">
        <v>1</v>
      </c>
      <c r="I5852" s="219">
        <v>0</v>
      </c>
      <c r="J5852" s="308">
        <f>SUBTOTAL(9,J6:J5338)</f>
        <v>80061.2</v>
      </c>
      <c r="K5852" s="220"/>
      <c r="L5852" s="193">
        <v>1</v>
      </c>
      <c r="M5852" s="193">
        <v>1</v>
      </c>
      <c r="N5852" s="220">
        <f>SUBTOTAL(9,N6:N3452)</f>
        <v>179967.35000000003</v>
      </c>
      <c r="O5852" s="220">
        <f>SUBTOTAL(9,O6:O3452)</f>
        <v>74505.337499999994</v>
      </c>
      <c r="P5852" s="220">
        <f>SUBTOTAL(9,P6:P3452)</f>
        <v>20018.500000000025</v>
      </c>
      <c r="Q5852" s="220">
        <f>SUBTOTAL(9,Q6:Q3452)</f>
        <v>2068.15</v>
      </c>
      <c r="R5852" s="173"/>
    </row>
    <row r="5853" spans="2:18" x14ac:dyDescent="0.25">
      <c r="D5853" s="12"/>
    </row>
  </sheetData>
  <mergeCells count="4">
    <mergeCell ref="S13:W13"/>
    <mergeCell ref="B2:R2"/>
    <mergeCell ref="B3:R3"/>
    <mergeCell ref="B4:R4"/>
  </mergeCells>
  <phoneticPr fontId="69" type="noConversion"/>
  <conditionalFormatting sqref="B3834:B3921">
    <cfRule type="colorScale" priority="913">
      <colorScale>
        <cfvo type="min"/>
        <cfvo type="max"/>
        <color theme="9"/>
        <color rgb="FFFFEF9C"/>
      </colorScale>
    </cfRule>
  </conditionalFormatting>
  <conditionalFormatting sqref="B5854:R7885 B5703:B5851 B5852:C5853 D5851 E5703:R5853">
    <cfRule type="colorScale" priority="19221">
      <colorScale>
        <cfvo type="min"/>
        <cfvo type="max"/>
        <color theme="9"/>
        <color rgb="FFFFEF9C"/>
      </colorScale>
    </cfRule>
  </conditionalFormatting>
  <conditionalFormatting sqref="C5">
    <cfRule type="colorScale" priority="77">
      <colorScale>
        <cfvo type="min"/>
        <cfvo type="max"/>
        <color theme="9"/>
        <color rgb="FFFFEF9C"/>
      </colorScale>
    </cfRule>
  </conditionalFormatting>
  <conditionalFormatting sqref="C2821">
    <cfRule type="colorScale" priority="392">
      <colorScale>
        <cfvo type="min"/>
        <cfvo type="max"/>
        <color theme="9"/>
        <color rgb="FFFFEF9C"/>
      </colorScale>
    </cfRule>
  </conditionalFormatting>
  <conditionalFormatting sqref="C3032:C3038 C3041:C3042 C3045:C3056 C3059:C3072">
    <cfRule type="colorScale" priority="865">
      <colorScale>
        <cfvo type="min"/>
        <cfvo type="max"/>
        <color theme="9"/>
        <color rgb="FFFFEF9C"/>
      </colorScale>
    </cfRule>
  </conditionalFormatting>
  <conditionalFormatting sqref="C3039:C3040">
    <cfRule type="colorScale" priority="860">
      <colorScale>
        <cfvo type="min"/>
        <cfvo type="max"/>
        <color theme="9"/>
        <color rgb="FFFFEF9C"/>
      </colorScale>
    </cfRule>
  </conditionalFormatting>
  <conditionalFormatting sqref="C3043:C3044">
    <cfRule type="colorScale" priority="859">
      <colorScale>
        <cfvo type="min"/>
        <cfvo type="max"/>
        <color theme="9"/>
        <color rgb="FFFFEF9C"/>
      </colorScale>
    </cfRule>
  </conditionalFormatting>
  <conditionalFormatting sqref="C3057:C3058">
    <cfRule type="colorScale" priority="857">
      <colorScale>
        <cfvo type="min"/>
        <cfvo type="max"/>
        <color theme="9"/>
        <color rgb="FFFFEF9C"/>
      </colorScale>
    </cfRule>
  </conditionalFormatting>
  <conditionalFormatting sqref="C3073:C3109">
    <cfRule type="colorScale" priority="866">
      <colorScale>
        <cfvo type="min"/>
        <cfvo type="max"/>
        <color theme="9"/>
        <color rgb="FFFFEF9C"/>
      </colorScale>
    </cfRule>
  </conditionalFormatting>
  <conditionalFormatting sqref="C3117">
    <cfRule type="colorScale" priority="821">
      <colorScale>
        <cfvo type="min"/>
        <cfvo type="max"/>
        <color theme="9"/>
        <color rgb="FFFFEF9C"/>
      </colorScale>
    </cfRule>
  </conditionalFormatting>
  <conditionalFormatting sqref="C3118:C3119 C3110:C3116 C3121:C3148">
    <cfRule type="colorScale" priority="868">
      <colorScale>
        <cfvo type="min"/>
        <cfvo type="max"/>
        <color theme="9"/>
        <color rgb="FFFFEF9C"/>
      </colorScale>
    </cfRule>
  </conditionalFormatting>
  <conditionalFormatting sqref="C3120">
    <cfRule type="colorScale" priority="819">
      <colorScale>
        <cfvo type="min"/>
        <cfvo type="max"/>
        <color theme="9"/>
        <color rgb="FFFFEF9C"/>
      </colorScale>
    </cfRule>
  </conditionalFormatting>
  <conditionalFormatting sqref="C3169:C3170 C3149 C3151 C3153 C3155 C3158 C3160 C3162 C3164 C3166 C3172 C3174 C3176:C3178 C3180 C3182:C3183">
    <cfRule type="colorScale" priority="845">
      <colorScale>
        <cfvo type="min"/>
        <cfvo type="max"/>
        <color theme="9"/>
        <color rgb="FFFFEF9C"/>
      </colorScale>
    </cfRule>
  </conditionalFormatting>
  <conditionalFormatting sqref="C3150 C3179 C3152 C3154 C3159 C3161 C3163 C3165 C3167:C3168 C3171 C3173 C3175 C3181 C3156:C3157">
    <cfRule type="colorScale" priority="842">
      <colorScale>
        <cfvo type="min"/>
        <cfvo type="max"/>
        <color theme="9"/>
        <color rgb="FFFFEF9C"/>
      </colorScale>
    </cfRule>
  </conditionalFormatting>
  <conditionalFormatting sqref="C3184:C3225">
    <cfRule type="colorScale" priority="906">
      <colorScale>
        <cfvo type="min"/>
        <cfvo type="max"/>
        <color theme="9"/>
        <color rgb="FFFFEF9C"/>
      </colorScale>
    </cfRule>
  </conditionalFormatting>
  <conditionalFormatting sqref="C3226:C3263">
    <cfRule type="colorScale" priority="907">
      <colorScale>
        <cfvo type="min"/>
        <cfvo type="max"/>
        <color theme="9"/>
        <color rgb="FFFFEF9C"/>
      </colorScale>
    </cfRule>
  </conditionalFormatting>
  <conditionalFormatting sqref="C3264:C3300">
    <cfRule type="colorScale" priority="901">
      <colorScale>
        <cfvo type="min"/>
        <cfvo type="max"/>
        <color theme="9"/>
        <color rgb="FFFFEF9C"/>
      </colorScale>
    </cfRule>
  </conditionalFormatting>
  <conditionalFormatting sqref="C3301">
    <cfRule type="colorScale" priority="509">
      <colorScale>
        <cfvo type="min"/>
        <cfvo type="max"/>
        <color theme="9"/>
        <color rgb="FFFFEF9C"/>
      </colorScale>
    </cfRule>
  </conditionalFormatting>
  <conditionalFormatting sqref="C3302:C3303 C3305 C3307 C3309 C3311 C3313 C3315 C3317 C3319 C3321 C3323 C3325 C3327 C3329 C3331 C3333 C3335">
    <cfRule type="colorScale" priority="871">
      <colorScale>
        <cfvo type="min"/>
        <cfvo type="max"/>
        <color theme="9"/>
        <color rgb="FFFFEF9C"/>
      </colorScale>
    </cfRule>
  </conditionalFormatting>
  <conditionalFormatting sqref="C3306 C3304 C3308 C3310 C3312 C3314 C3316 C3318 C3320 C3322 C3324 C3326 C3328 C3330 C3332 C3334 C3336:C3337">
    <cfRule type="colorScale" priority="872">
      <colorScale>
        <cfvo type="min"/>
        <cfvo type="max"/>
        <color theme="9"/>
        <color rgb="FFFFEF9C"/>
      </colorScale>
    </cfRule>
  </conditionalFormatting>
  <conditionalFormatting sqref="C3338:C3368 C3370">
    <cfRule type="colorScale" priority="902">
      <colorScale>
        <cfvo type="min"/>
        <cfvo type="max"/>
        <color theme="9"/>
        <color rgb="FFFFEF9C"/>
      </colorScale>
    </cfRule>
  </conditionalFormatting>
  <conditionalFormatting sqref="C3369">
    <cfRule type="colorScale" priority="506">
      <colorScale>
        <cfvo type="min"/>
        <cfvo type="max"/>
        <color theme="9"/>
        <color rgb="FFFFEF9C"/>
      </colorScale>
    </cfRule>
  </conditionalFormatting>
  <conditionalFormatting sqref="C3371:C3402">
    <cfRule type="colorScale" priority="903">
      <colorScale>
        <cfvo type="min"/>
        <cfvo type="max"/>
        <color theme="9"/>
        <color rgb="FFFFEF9C"/>
      </colorScale>
    </cfRule>
  </conditionalFormatting>
  <conditionalFormatting sqref="C3403:C3433">
    <cfRule type="colorScale" priority="904">
      <colorScale>
        <cfvo type="min"/>
        <cfvo type="max"/>
        <color theme="9"/>
        <color rgb="FFFFEF9C"/>
      </colorScale>
    </cfRule>
  </conditionalFormatting>
  <conditionalFormatting sqref="C3434:C3466">
    <cfRule type="colorScale" priority="905">
      <colorScale>
        <cfvo type="min"/>
        <cfvo type="max"/>
        <color theme="9"/>
        <color rgb="FFFFEF9C"/>
      </colorScale>
    </cfRule>
  </conditionalFormatting>
  <conditionalFormatting sqref="C3467:C3602">
    <cfRule type="colorScale" priority="908">
      <colorScale>
        <cfvo type="min"/>
        <cfvo type="max"/>
        <color theme="9"/>
        <color rgb="FFFFEF9C"/>
      </colorScale>
    </cfRule>
  </conditionalFormatting>
  <conditionalFormatting sqref="C3655:C3657">
    <cfRule type="colorScale" priority="745">
      <colorScale>
        <cfvo type="min"/>
        <cfvo type="max"/>
        <color theme="9"/>
        <color rgb="FFFFEF9C"/>
      </colorScale>
    </cfRule>
  </conditionalFormatting>
  <conditionalFormatting sqref="C3658:C3723 C3603:C3654">
    <cfRule type="colorScale" priority="909">
      <colorScale>
        <cfvo type="min"/>
        <cfvo type="max"/>
        <color theme="9"/>
        <color rgb="FFFFEF9C"/>
      </colorScale>
    </cfRule>
  </conditionalFormatting>
  <conditionalFormatting sqref="C3724:C3731 C3920:C3921 C3733:C3918">
    <cfRule type="colorScale" priority="914">
      <colorScale>
        <cfvo type="min"/>
        <cfvo type="max"/>
        <color theme="9"/>
        <color rgb="FFFFEF9C"/>
      </colorScale>
    </cfRule>
  </conditionalFormatting>
  <conditionalFormatting sqref="C3732">
    <cfRule type="colorScale" priority="132">
      <colorScale>
        <cfvo type="min"/>
        <cfvo type="max"/>
        <color theme="9"/>
        <color rgb="FFFFEF9C"/>
      </colorScale>
    </cfRule>
  </conditionalFormatting>
  <conditionalFormatting sqref="C3919">
    <cfRule type="colorScale" priority="503">
      <colorScale>
        <cfvo type="min"/>
        <cfvo type="max"/>
        <color theme="9"/>
        <color rgb="FFFFEF9C"/>
      </colorScale>
    </cfRule>
  </conditionalFormatting>
  <conditionalFormatting sqref="C3922:C3954">
    <cfRule type="colorScale" priority="893">
      <colorScale>
        <cfvo type="min"/>
        <cfvo type="max"/>
        <color theme="9"/>
        <color rgb="FFFFEF9C"/>
      </colorScale>
    </cfRule>
  </conditionalFormatting>
  <conditionalFormatting sqref="C3955:C4020 C4022:C4057 C4059:C4096 C4098:C4168">
    <cfRule type="colorScale" priority="917">
      <colorScale>
        <cfvo type="min"/>
        <cfvo type="max"/>
        <color theme="9"/>
        <color rgb="FFFFEF9C"/>
      </colorScale>
    </cfRule>
  </conditionalFormatting>
  <conditionalFormatting sqref="C4021">
    <cfRule type="colorScale" priority="491">
      <colorScale>
        <cfvo type="min"/>
        <cfvo type="max"/>
        <color theme="9"/>
        <color rgb="FFFFEF9C"/>
      </colorScale>
    </cfRule>
  </conditionalFormatting>
  <conditionalFormatting sqref="C4058">
    <cfRule type="colorScale" priority="495">
      <colorScale>
        <cfvo type="min"/>
        <cfvo type="max"/>
        <color theme="9"/>
        <color rgb="FFFFEF9C"/>
      </colorScale>
    </cfRule>
  </conditionalFormatting>
  <conditionalFormatting sqref="C4097">
    <cfRule type="colorScale" priority="490">
      <colorScale>
        <cfvo type="min"/>
        <cfvo type="max"/>
        <color theme="9"/>
        <color rgb="FFFFEF9C"/>
      </colorScale>
    </cfRule>
  </conditionalFormatting>
  <conditionalFormatting sqref="C4169:C4238 C4240">
    <cfRule type="colorScale" priority="918">
      <colorScale>
        <cfvo type="min"/>
        <cfvo type="max"/>
        <color theme="9"/>
        <color rgb="FFFFEF9C"/>
      </colorScale>
    </cfRule>
  </conditionalFormatting>
  <conditionalFormatting sqref="C4239">
    <cfRule type="colorScale" priority="484">
      <colorScale>
        <cfvo type="min"/>
        <cfvo type="max"/>
        <color theme="9"/>
        <color rgb="FFFFEF9C"/>
      </colorScale>
    </cfRule>
  </conditionalFormatting>
  <conditionalFormatting sqref="C4241:C4303 C4305:C4336 C4338:C4375 C4377:C4576 C4578 C4580 C4582 C4584 C4586 C4588 C4590 C4592 C4594 C4596 C4598 C4600 C4602 C4604 C4606 C4608 C4610:C4644">
    <cfRule type="colorScale" priority="926">
      <colorScale>
        <cfvo type="min"/>
        <cfvo type="max"/>
        <color theme="9"/>
        <color rgb="FFFFEF9C"/>
      </colorScale>
    </cfRule>
  </conditionalFormatting>
  <conditionalFormatting sqref="C4304">
    <cfRule type="colorScale" priority="481">
      <colorScale>
        <cfvo type="min"/>
        <cfvo type="max"/>
        <color theme="9"/>
        <color rgb="FFFFEF9C"/>
      </colorScale>
    </cfRule>
  </conditionalFormatting>
  <conditionalFormatting sqref="C4337">
    <cfRule type="colorScale" priority="474">
      <colorScale>
        <cfvo type="min"/>
        <cfvo type="max"/>
        <color theme="9"/>
        <color rgb="FFFFEF9C"/>
      </colorScale>
    </cfRule>
  </conditionalFormatting>
  <conditionalFormatting sqref="C4376">
    <cfRule type="colorScale" priority="473">
      <colorScale>
        <cfvo type="min"/>
        <cfvo type="max"/>
        <color theme="9"/>
        <color rgb="FFFFEF9C"/>
      </colorScale>
    </cfRule>
  </conditionalFormatting>
  <conditionalFormatting sqref="C4579 C4577 C4581 C4583 C4585 C4587 C4589 C4591 C4593 C4595 C4597 C4599 C4601 C4603 C4605 C4607 C4609">
    <cfRule type="colorScale" priority="394">
      <colorScale>
        <cfvo type="min"/>
        <cfvo type="max"/>
        <color theme="9"/>
        <color rgb="FFFFEF9C"/>
      </colorScale>
    </cfRule>
  </conditionalFormatting>
  <conditionalFormatting sqref="C4645:C4650 C4652 C4654:C4680">
    <cfRule type="colorScale" priority="368">
      <colorScale>
        <cfvo type="min"/>
        <cfvo type="max"/>
        <color theme="9"/>
        <color rgb="FFFFEF9C"/>
      </colorScale>
    </cfRule>
  </conditionalFormatting>
  <conditionalFormatting sqref="C4651">
    <cfRule type="colorScale" priority="362">
      <colorScale>
        <cfvo type="min"/>
        <cfvo type="max"/>
        <color theme="9"/>
        <color rgb="FFFFEF9C"/>
      </colorScale>
    </cfRule>
  </conditionalFormatting>
  <conditionalFormatting sqref="C4653">
    <cfRule type="colorScale" priority="365">
      <colorScale>
        <cfvo type="min"/>
        <cfvo type="max"/>
        <color theme="9"/>
        <color rgb="FFFFEF9C"/>
      </colorScale>
    </cfRule>
  </conditionalFormatting>
  <conditionalFormatting sqref="C4681:C4711 C4715:C4718">
    <cfRule type="colorScale" priority="928">
      <colorScale>
        <cfvo type="min"/>
        <cfvo type="max"/>
        <color theme="9"/>
        <color rgb="FFFFEF9C"/>
      </colorScale>
    </cfRule>
  </conditionalFormatting>
  <conditionalFormatting sqref="C4712:C4714">
    <cfRule type="colorScale" priority="348">
      <colorScale>
        <cfvo type="min"/>
        <cfvo type="max"/>
        <color theme="9"/>
        <color rgb="FFFFEF9C"/>
      </colorScale>
    </cfRule>
  </conditionalFormatting>
  <conditionalFormatting sqref="C4719:C4753">
    <cfRule type="colorScale" priority="929">
      <colorScale>
        <cfvo type="min"/>
        <cfvo type="max"/>
        <color theme="9"/>
        <color rgb="FFFFEF9C"/>
      </colorScale>
    </cfRule>
  </conditionalFormatting>
  <conditionalFormatting sqref="C4754:C4789">
    <cfRule type="colorScale" priority="311">
      <colorScale>
        <cfvo type="min"/>
        <cfvo type="max"/>
        <color theme="9"/>
        <color rgb="FFFFEF9C"/>
      </colorScale>
    </cfRule>
  </conditionalFormatting>
  <conditionalFormatting sqref="C4790:C4827">
    <cfRule type="colorScale" priority="930">
      <colorScale>
        <cfvo type="min"/>
        <cfvo type="max"/>
        <color theme="9"/>
        <color rgb="FFFFEF9C"/>
      </colorScale>
    </cfRule>
  </conditionalFormatting>
  <conditionalFormatting sqref="C5703:C5851">
    <cfRule type="colorScale" priority="24231">
      <colorScale>
        <cfvo type="min"/>
        <cfvo type="max"/>
        <color theme="9"/>
        <color rgb="FFFFEF9C"/>
      </colorScale>
    </cfRule>
  </conditionalFormatting>
  <conditionalFormatting sqref="D513">
    <cfRule type="colorScale" priority="465">
      <colorScale>
        <cfvo type="min"/>
        <cfvo type="max"/>
        <color theme="9"/>
        <color rgb="FFFFEF9C"/>
      </colorScale>
    </cfRule>
  </conditionalFormatting>
  <conditionalFormatting sqref="D1075">
    <cfRule type="colorScale" priority="462">
      <colorScale>
        <cfvo type="min"/>
        <cfvo type="max"/>
        <color theme="9"/>
        <color rgb="FFFFEF9C"/>
      </colorScale>
    </cfRule>
  </conditionalFormatting>
  <conditionalFormatting sqref="D1110">
    <cfRule type="colorScale" priority="459">
      <colorScale>
        <cfvo type="min"/>
        <cfvo type="max"/>
        <color theme="9"/>
        <color rgb="FFFFEF9C"/>
      </colorScale>
    </cfRule>
  </conditionalFormatting>
  <conditionalFormatting sqref="D1993">
    <cfRule type="colorScale" priority="456">
      <colorScale>
        <cfvo type="min"/>
        <cfvo type="max"/>
        <color theme="9"/>
        <color rgb="FFFFEF9C"/>
      </colorScale>
    </cfRule>
  </conditionalFormatting>
  <conditionalFormatting sqref="D1994">
    <cfRule type="colorScale" priority="453">
      <colorScale>
        <cfvo type="min"/>
        <cfvo type="max"/>
        <color theme="9"/>
        <color rgb="FFFFEF9C"/>
      </colorScale>
    </cfRule>
  </conditionalFormatting>
  <conditionalFormatting sqref="D1997">
    <cfRule type="colorScale" priority="450">
      <colorScale>
        <cfvo type="min"/>
        <cfvo type="max"/>
        <color theme="9"/>
        <color rgb="FFFFEF9C"/>
      </colorScale>
    </cfRule>
  </conditionalFormatting>
  <conditionalFormatting sqref="D2133">
    <cfRule type="colorScale" priority="447">
      <colorScale>
        <cfvo type="min"/>
        <cfvo type="max"/>
        <color theme="9"/>
        <color rgb="FFFFEF9C"/>
      </colorScale>
    </cfRule>
  </conditionalFormatting>
  <conditionalFormatting sqref="D2184">
    <cfRule type="colorScale" priority="444">
      <colorScale>
        <cfvo type="min"/>
        <cfvo type="max"/>
        <color theme="9"/>
        <color rgb="FFFFEF9C"/>
      </colorScale>
    </cfRule>
  </conditionalFormatting>
  <conditionalFormatting sqref="D2212">
    <cfRule type="colorScale" priority="441">
      <colorScale>
        <cfvo type="min"/>
        <cfvo type="max"/>
        <color theme="9"/>
        <color rgb="FFFFEF9C"/>
      </colorScale>
    </cfRule>
  </conditionalFormatting>
  <conditionalFormatting sqref="D2239">
    <cfRule type="colorScale" priority="438">
      <colorScale>
        <cfvo type="min"/>
        <cfvo type="max"/>
        <color theme="9"/>
        <color rgb="FFFFEF9C"/>
      </colorScale>
    </cfRule>
  </conditionalFormatting>
  <conditionalFormatting sqref="D2267">
    <cfRule type="colorScale" priority="435">
      <colorScale>
        <cfvo type="min"/>
        <cfvo type="max"/>
        <color theme="9"/>
        <color rgb="FFFFEF9C"/>
      </colorScale>
    </cfRule>
  </conditionalFormatting>
  <conditionalFormatting sqref="D2295">
    <cfRule type="colorScale" priority="432">
      <colorScale>
        <cfvo type="min"/>
        <cfvo type="max"/>
        <color theme="9"/>
        <color rgb="FFFFEF9C"/>
      </colorScale>
    </cfRule>
  </conditionalFormatting>
  <conditionalFormatting sqref="D2332">
    <cfRule type="colorScale" priority="429">
      <colorScale>
        <cfvo type="min"/>
        <cfvo type="max"/>
        <color theme="9"/>
        <color rgb="FFFFEF9C"/>
      </colorScale>
    </cfRule>
  </conditionalFormatting>
  <conditionalFormatting sqref="D2359">
    <cfRule type="colorScale" priority="427">
      <colorScale>
        <cfvo type="min"/>
        <cfvo type="max"/>
        <color theme="9"/>
        <color rgb="FFFFEF9C"/>
      </colorScale>
    </cfRule>
  </conditionalFormatting>
  <conditionalFormatting sqref="D2391">
    <cfRule type="colorScale" priority="425">
      <colorScale>
        <cfvo type="min"/>
        <cfvo type="max"/>
        <color theme="9"/>
        <color rgb="FFFFEF9C"/>
      </colorScale>
    </cfRule>
  </conditionalFormatting>
  <conditionalFormatting sqref="D2454">
    <cfRule type="colorScale" priority="423">
      <colorScale>
        <cfvo type="min"/>
        <cfvo type="max"/>
        <color theme="9"/>
        <color rgb="FFFFEF9C"/>
      </colorScale>
    </cfRule>
  </conditionalFormatting>
  <conditionalFormatting sqref="D2821">
    <cfRule type="colorScale" priority="391">
      <colorScale>
        <cfvo type="min"/>
        <cfvo type="max"/>
        <color theme="9"/>
        <color rgb="FFFFEF9C"/>
      </colorScale>
    </cfRule>
  </conditionalFormatting>
  <conditionalFormatting sqref="D2822">
    <cfRule type="colorScale" priority="421">
      <colorScale>
        <cfvo type="min"/>
        <cfvo type="max"/>
        <color theme="9"/>
        <color rgb="FFFFEF9C"/>
      </colorScale>
    </cfRule>
  </conditionalFormatting>
  <conditionalFormatting sqref="D2856">
    <cfRule type="colorScale" priority="419">
      <colorScale>
        <cfvo type="min"/>
        <cfvo type="max"/>
        <color theme="9"/>
        <color rgb="FFFFEF9C"/>
      </colorScale>
    </cfRule>
  </conditionalFormatting>
  <conditionalFormatting sqref="D2892">
    <cfRule type="colorScale" priority="921">
      <colorScale>
        <cfvo type="min"/>
        <cfvo type="max"/>
        <color theme="9"/>
        <color rgb="FFFFEF9C"/>
      </colorScale>
    </cfRule>
  </conditionalFormatting>
  <conditionalFormatting sqref="D2923">
    <cfRule type="colorScale" priority="417">
      <colorScale>
        <cfvo type="min"/>
        <cfvo type="max"/>
        <color theme="9"/>
        <color rgb="FFFFEF9C"/>
      </colorScale>
    </cfRule>
  </conditionalFormatting>
  <conditionalFormatting sqref="D3004">
    <cfRule type="colorScale" priority="863">
      <colorScale>
        <cfvo type="min"/>
        <cfvo type="max"/>
        <color theme="9"/>
        <color rgb="FFFFEF9C"/>
      </colorScale>
    </cfRule>
  </conditionalFormatting>
  <conditionalFormatting sqref="D3031:D3036 D3046:D3056 D3041:D3042 D3059:D3070">
    <cfRule type="colorScale" priority="864">
      <colorScale>
        <cfvo type="min"/>
        <cfvo type="max"/>
        <color theme="9"/>
        <color rgb="FFFFEF9C"/>
      </colorScale>
    </cfRule>
  </conditionalFormatting>
  <conditionalFormatting sqref="D3037:D3040">
    <cfRule type="colorScale" priority="850">
      <colorScale>
        <cfvo type="min"/>
        <cfvo type="max"/>
        <color theme="9"/>
        <color rgb="FFFFEF9C"/>
      </colorScale>
    </cfRule>
  </conditionalFormatting>
  <conditionalFormatting sqref="D3043:D3044">
    <cfRule type="colorScale" priority="858">
      <colorScale>
        <cfvo type="min"/>
        <cfvo type="max"/>
        <color theme="9"/>
        <color rgb="FFFFEF9C"/>
      </colorScale>
    </cfRule>
  </conditionalFormatting>
  <conditionalFormatting sqref="D3045">
    <cfRule type="colorScale" priority="862">
      <colorScale>
        <cfvo type="min"/>
        <cfvo type="max"/>
        <color theme="9"/>
        <color rgb="FFFFEF9C"/>
      </colorScale>
    </cfRule>
  </conditionalFormatting>
  <conditionalFormatting sqref="D3057:D3058">
    <cfRule type="colorScale" priority="856">
      <colorScale>
        <cfvo type="min"/>
        <cfvo type="max"/>
        <color theme="9"/>
        <color rgb="FFFFEF9C"/>
      </colorScale>
    </cfRule>
  </conditionalFormatting>
  <conditionalFormatting sqref="D3078:D3081">
    <cfRule type="colorScale" priority="851">
      <colorScale>
        <cfvo type="min"/>
        <cfvo type="max"/>
        <color theme="9"/>
        <color rgb="FFFFEF9C"/>
      </colorScale>
    </cfRule>
  </conditionalFormatting>
  <conditionalFormatting sqref="D3084">
    <cfRule type="colorScale" priority="852">
      <colorScale>
        <cfvo type="min"/>
        <cfvo type="max"/>
        <color theme="9"/>
        <color rgb="FFFFEF9C"/>
      </colorScale>
    </cfRule>
  </conditionalFormatting>
  <conditionalFormatting sqref="D3085:D3107 D3072:D3077 D3082:D3083">
    <cfRule type="colorScale" priority="854">
      <colorScale>
        <cfvo type="min"/>
        <cfvo type="max"/>
        <color theme="9"/>
        <color rgb="FFFFEF9C"/>
      </colorScale>
    </cfRule>
  </conditionalFormatting>
  <conditionalFormatting sqref="D3108">
    <cfRule type="colorScale" priority="853">
      <colorScale>
        <cfvo type="min"/>
        <cfvo type="max"/>
        <color theme="9"/>
        <color rgb="FFFFEF9C"/>
      </colorScale>
    </cfRule>
  </conditionalFormatting>
  <conditionalFormatting sqref="D3109:D3113 D3116 D3121:D3147 D3118">
    <cfRule type="colorScale" priority="867">
      <colorScale>
        <cfvo type="min"/>
        <cfvo type="max"/>
        <color theme="9"/>
        <color rgb="FFFFEF9C"/>
      </colorScale>
    </cfRule>
  </conditionalFormatting>
  <conditionalFormatting sqref="D3114:D3115">
    <cfRule type="colorScale" priority="892">
      <colorScale>
        <cfvo type="min"/>
        <cfvo type="max"/>
        <color theme="9"/>
        <color rgb="FFFFEF9C"/>
      </colorScale>
    </cfRule>
  </conditionalFormatting>
  <conditionalFormatting sqref="D3117">
    <cfRule type="colorScale" priority="820">
      <colorScale>
        <cfvo type="min"/>
        <cfvo type="max"/>
        <color theme="9"/>
        <color rgb="FFFFEF9C"/>
      </colorScale>
    </cfRule>
  </conditionalFormatting>
  <conditionalFormatting sqref="D3119">
    <cfRule type="colorScale" priority="847">
      <colorScale>
        <cfvo type="min"/>
        <cfvo type="max"/>
        <color theme="9"/>
        <color rgb="FFFFEF9C"/>
      </colorScale>
    </cfRule>
  </conditionalFormatting>
  <conditionalFormatting sqref="D3120">
    <cfRule type="colorScale" priority="818">
      <colorScale>
        <cfvo type="min"/>
        <cfvo type="max"/>
        <color theme="9"/>
        <color rgb="FFFFEF9C"/>
      </colorScale>
    </cfRule>
  </conditionalFormatting>
  <conditionalFormatting sqref="D3148">
    <cfRule type="colorScale" priority="848">
      <colorScale>
        <cfvo type="min"/>
        <cfvo type="max"/>
        <color theme="9"/>
        <color rgb="FFFFEF9C"/>
      </colorScale>
    </cfRule>
  </conditionalFormatting>
  <conditionalFormatting sqref="D3153:D3154">
    <cfRule type="colorScale" priority="891">
      <colorScale>
        <cfvo type="min"/>
        <cfvo type="max"/>
        <color theme="9"/>
        <color rgb="FFFFEF9C"/>
      </colorScale>
    </cfRule>
  </conditionalFormatting>
  <conditionalFormatting sqref="D3158">
    <cfRule type="colorScale" priority="843">
      <colorScale>
        <cfvo type="min"/>
        <cfvo type="max"/>
        <color theme="9"/>
        <color rgb="FFFFEF9C"/>
      </colorScale>
    </cfRule>
  </conditionalFormatting>
  <conditionalFormatting sqref="D3159:D3181 D3149:D3152 D3155:D3157">
    <cfRule type="colorScale" priority="846">
      <colorScale>
        <cfvo type="min"/>
        <cfvo type="max"/>
        <color theme="9"/>
        <color rgb="FFFFEF9C"/>
      </colorScale>
    </cfRule>
  </conditionalFormatting>
  <conditionalFormatting sqref="D3182">
    <cfRule type="colorScale" priority="844">
      <colorScale>
        <cfvo type="min"/>
        <cfvo type="max"/>
        <color theme="9"/>
        <color rgb="FFFFEF9C"/>
      </colorScale>
    </cfRule>
  </conditionalFormatting>
  <conditionalFormatting sqref="D3184:D3187">
    <cfRule type="colorScale" priority="890">
      <colorScale>
        <cfvo type="min"/>
        <cfvo type="max"/>
        <color theme="9"/>
        <color rgb="FFFFEF9C"/>
      </colorScale>
    </cfRule>
  </conditionalFormatting>
  <conditionalFormatting sqref="D3190">
    <cfRule type="colorScale" priority="839">
      <colorScale>
        <cfvo type="min"/>
        <cfvo type="max"/>
        <color theme="9"/>
        <color rgb="FFFFEF9C"/>
      </colorScale>
    </cfRule>
  </conditionalFormatting>
  <conditionalFormatting sqref="D3191:D3192 D3183 D3188:D3189 D3221:D3223 D3195:D3207 D3217:D3218 D3211:D3213 D3225">
    <cfRule type="colorScale" priority="841">
      <colorScale>
        <cfvo type="min"/>
        <cfvo type="max"/>
        <color theme="9"/>
        <color rgb="FFFFEF9C"/>
      </colorScale>
    </cfRule>
  </conditionalFormatting>
  <conditionalFormatting sqref="D3193:D3194">
    <cfRule type="colorScale" priority="831">
      <colorScale>
        <cfvo type="min"/>
        <cfvo type="max"/>
        <color theme="9"/>
        <color rgb="FFFFEF9C"/>
      </colorScale>
    </cfRule>
  </conditionalFormatting>
  <conditionalFormatting sqref="D3208:D3210">
    <cfRule type="colorScale" priority="826">
      <colorScale>
        <cfvo type="min"/>
        <cfvo type="max"/>
        <color theme="9"/>
        <color rgb="FFFFEF9C"/>
      </colorScale>
    </cfRule>
  </conditionalFormatting>
  <conditionalFormatting sqref="D3214:D3216">
    <cfRule type="colorScale" priority="828">
      <colorScale>
        <cfvo type="min"/>
        <cfvo type="max"/>
        <color theme="9"/>
        <color rgb="FFFFEF9C"/>
      </colorScale>
    </cfRule>
  </conditionalFormatting>
  <conditionalFormatting sqref="D3219:D3220">
    <cfRule type="colorScale" priority="833">
      <colorScale>
        <cfvo type="min"/>
        <cfvo type="max"/>
        <color theme="9"/>
        <color rgb="FFFFEF9C"/>
      </colorScale>
    </cfRule>
  </conditionalFormatting>
  <conditionalFormatting sqref="D3224">
    <cfRule type="colorScale" priority="840">
      <colorScale>
        <cfvo type="min"/>
        <cfvo type="max"/>
        <color theme="9"/>
        <color rgb="FFFFEF9C"/>
      </colorScale>
    </cfRule>
  </conditionalFormatting>
  <conditionalFormatting sqref="D3228:D3231">
    <cfRule type="colorScale" priority="835">
      <colorScale>
        <cfvo type="min"/>
        <cfvo type="max"/>
        <color theme="9"/>
        <color rgb="FFFFEF9C"/>
      </colorScale>
    </cfRule>
  </conditionalFormatting>
  <conditionalFormatting sqref="D3235">
    <cfRule type="colorScale" priority="822">
      <colorScale>
        <cfvo type="min"/>
        <cfvo type="max"/>
        <color theme="9"/>
        <color rgb="FFFFEF9C"/>
      </colorScale>
    </cfRule>
  </conditionalFormatting>
  <conditionalFormatting sqref="D3236 D3234">
    <cfRule type="colorScale" priority="836">
      <colorScale>
        <cfvo type="min"/>
        <cfvo type="max"/>
        <color theme="9"/>
        <color rgb="FFFFEF9C"/>
      </colorScale>
    </cfRule>
  </conditionalFormatting>
  <conditionalFormatting sqref="D3239">
    <cfRule type="colorScale" priority="824">
      <colorScale>
        <cfvo type="min"/>
        <cfvo type="max"/>
        <color theme="9"/>
        <color rgb="FFFFEF9C"/>
      </colorScale>
    </cfRule>
  </conditionalFormatting>
  <conditionalFormatting sqref="D3240">
    <cfRule type="colorScale" priority="870">
      <colorScale>
        <cfvo type="min"/>
        <cfvo type="max"/>
        <color theme="9"/>
        <color rgb="FFFFEF9C"/>
      </colorScale>
    </cfRule>
  </conditionalFormatting>
  <conditionalFormatting sqref="D3241:D3261 D3226:D3227 D3237:D3238 D3232:D3233">
    <cfRule type="colorScale" priority="838">
      <colorScale>
        <cfvo type="min"/>
        <cfvo type="max"/>
        <color theme="9"/>
        <color rgb="FFFFEF9C"/>
      </colorScale>
    </cfRule>
  </conditionalFormatting>
  <conditionalFormatting sqref="D3262">
    <cfRule type="colorScale" priority="837">
      <colorScale>
        <cfvo type="min"/>
        <cfvo type="max"/>
        <color theme="9"/>
        <color rgb="FFFFEF9C"/>
      </colorScale>
    </cfRule>
  </conditionalFormatting>
  <conditionalFormatting sqref="D3264:D3265">
    <cfRule type="colorScale" priority="889">
      <colorScale>
        <cfvo type="min"/>
        <cfvo type="max"/>
        <color theme="9"/>
        <color rgb="FFFFEF9C"/>
      </colorScale>
    </cfRule>
  </conditionalFormatting>
  <conditionalFormatting sqref="D3269">
    <cfRule type="colorScale" priority="812">
      <colorScale>
        <cfvo type="min"/>
        <cfvo type="max"/>
        <color theme="9"/>
        <color rgb="FFFFEF9C"/>
      </colorScale>
    </cfRule>
  </conditionalFormatting>
  <conditionalFormatting sqref="D3270 D3268">
    <cfRule type="colorScale" priority="814">
      <colorScale>
        <cfvo type="min"/>
        <cfvo type="max"/>
        <color theme="9"/>
        <color rgb="FFFFEF9C"/>
      </colorScale>
    </cfRule>
  </conditionalFormatting>
  <conditionalFormatting sqref="D3271">
    <cfRule type="colorScale" priority="813">
      <colorScale>
        <cfvo type="min"/>
        <cfvo type="max"/>
        <color theme="9"/>
        <color rgb="FFFFEF9C"/>
      </colorScale>
    </cfRule>
  </conditionalFormatting>
  <conditionalFormatting sqref="D3272">
    <cfRule type="colorScale" priority="817">
      <colorScale>
        <cfvo type="min"/>
        <cfvo type="max"/>
        <color theme="9"/>
        <color rgb="FFFFEF9C"/>
      </colorScale>
    </cfRule>
  </conditionalFormatting>
  <conditionalFormatting sqref="D3273:D3293 D3263 D3266:D3267">
    <cfRule type="colorScale" priority="816">
      <colorScale>
        <cfvo type="min"/>
        <cfvo type="max"/>
        <color theme="9"/>
        <color rgb="FFFFEF9C"/>
      </colorScale>
    </cfRule>
  </conditionalFormatting>
  <conditionalFormatting sqref="D3294">
    <cfRule type="colorScale" priority="815">
      <colorScale>
        <cfvo type="min"/>
        <cfvo type="max"/>
        <color theme="9"/>
        <color rgb="FFFFEF9C"/>
      </colorScale>
    </cfRule>
  </conditionalFormatting>
  <conditionalFormatting sqref="D3295:D3300">
    <cfRule type="colorScale" priority="811">
      <colorScale>
        <cfvo type="min"/>
        <cfvo type="max"/>
        <color theme="9"/>
        <color rgb="FFFFEF9C"/>
      </colorScale>
    </cfRule>
  </conditionalFormatting>
  <conditionalFormatting sqref="D3301">
    <cfRule type="colorScale" priority="507">
      <colorScale>
        <cfvo type="min"/>
        <cfvo type="max"/>
        <color theme="9"/>
        <color rgb="FFFFEF9C"/>
      </colorScale>
    </cfRule>
  </conditionalFormatting>
  <conditionalFormatting sqref="D3302">
    <cfRule type="colorScale" priority="563">
      <colorScale>
        <cfvo type="min"/>
        <cfvo type="max"/>
        <color theme="9"/>
        <color rgb="FFFFEF9C"/>
      </colorScale>
    </cfRule>
  </conditionalFormatting>
  <conditionalFormatting sqref="D3303:D3306">
    <cfRule type="colorScale" priority="807">
      <colorScale>
        <cfvo type="min"/>
        <cfvo type="max"/>
        <color theme="9"/>
        <color rgb="FFFFEF9C"/>
      </colorScale>
    </cfRule>
  </conditionalFormatting>
  <conditionalFormatting sqref="D3310">
    <cfRule type="colorScale" priority="873">
      <colorScale>
        <cfvo type="min"/>
        <cfvo type="max"/>
        <color theme="9"/>
        <color rgb="FFFFEF9C"/>
      </colorScale>
    </cfRule>
  </conditionalFormatting>
  <conditionalFormatting sqref="D3311">
    <cfRule type="colorScale" priority="806">
      <colorScale>
        <cfvo type="min"/>
        <cfvo type="max"/>
        <color theme="9"/>
        <color rgb="FFFFEF9C"/>
      </colorScale>
    </cfRule>
  </conditionalFormatting>
  <conditionalFormatting sqref="D3312">
    <cfRule type="colorScale" priority="810">
      <colorScale>
        <cfvo type="min"/>
        <cfvo type="max"/>
        <color theme="9"/>
        <color rgb="FFFFEF9C"/>
      </colorScale>
    </cfRule>
  </conditionalFormatting>
  <conditionalFormatting sqref="D3313">
    <cfRule type="colorScale" priority="803">
      <colorScale>
        <cfvo type="min"/>
        <cfvo type="max"/>
        <color theme="9"/>
        <color rgb="FFFFEF9C"/>
      </colorScale>
    </cfRule>
  </conditionalFormatting>
  <conditionalFormatting sqref="D3314">
    <cfRule type="colorScale" priority="804">
      <colorScale>
        <cfvo type="min"/>
        <cfvo type="max"/>
        <color theme="9"/>
        <color rgb="FFFFEF9C"/>
      </colorScale>
    </cfRule>
  </conditionalFormatting>
  <conditionalFormatting sqref="D3315:D3335 D3307:D3309">
    <cfRule type="colorScale" priority="809">
      <colorScale>
        <cfvo type="min"/>
        <cfvo type="max"/>
        <color theme="9"/>
        <color rgb="FFFFEF9C"/>
      </colorScale>
    </cfRule>
  </conditionalFormatting>
  <conditionalFormatting sqref="D3336">
    <cfRule type="colorScale" priority="808">
      <colorScale>
        <cfvo type="min"/>
        <cfvo type="max"/>
        <color theme="9"/>
        <color rgb="FFFFEF9C"/>
      </colorScale>
    </cfRule>
  </conditionalFormatting>
  <conditionalFormatting sqref="D3337">
    <cfRule type="colorScale" priority="561">
      <colorScale>
        <cfvo type="min"/>
        <cfvo type="max"/>
        <color theme="9"/>
        <color rgb="FFFFEF9C"/>
      </colorScale>
    </cfRule>
  </conditionalFormatting>
  <conditionalFormatting sqref="D3338:D3341">
    <cfRule type="colorScale" priority="798">
      <colorScale>
        <cfvo type="min"/>
        <cfvo type="max"/>
        <color theme="9"/>
        <color rgb="FFFFEF9C"/>
      </colorScale>
    </cfRule>
  </conditionalFormatting>
  <conditionalFormatting sqref="D3344">
    <cfRule type="colorScale" priority="802">
      <colorScale>
        <cfvo type="min"/>
        <cfvo type="max"/>
        <color theme="9"/>
        <color rgb="FFFFEF9C"/>
      </colorScale>
    </cfRule>
  </conditionalFormatting>
  <conditionalFormatting sqref="D3345">
    <cfRule type="colorScale" priority="797">
      <colorScale>
        <cfvo type="min"/>
        <cfvo type="max"/>
        <color theme="9"/>
        <color rgb="FFFFEF9C"/>
      </colorScale>
    </cfRule>
  </conditionalFormatting>
  <conditionalFormatting sqref="D3346">
    <cfRule type="colorScale" priority="801">
      <colorScale>
        <cfvo type="min"/>
        <cfvo type="max"/>
        <color theme="9"/>
        <color rgb="FFFFEF9C"/>
      </colorScale>
    </cfRule>
  </conditionalFormatting>
  <conditionalFormatting sqref="D3347:D3367 D3342:D3343">
    <cfRule type="colorScale" priority="800">
      <colorScale>
        <cfvo type="min"/>
        <cfvo type="max"/>
        <color theme="9"/>
        <color rgb="FFFFEF9C"/>
      </colorScale>
    </cfRule>
  </conditionalFormatting>
  <conditionalFormatting sqref="D3368">
    <cfRule type="colorScale" priority="799">
      <colorScale>
        <cfvo type="min"/>
        <cfvo type="max"/>
        <color theme="9"/>
        <color rgb="FFFFEF9C"/>
      </colorScale>
    </cfRule>
  </conditionalFormatting>
  <conditionalFormatting sqref="D3369">
    <cfRule type="colorScale" priority="504">
      <colorScale>
        <cfvo type="min"/>
        <cfvo type="max"/>
        <color theme="9"/>
        <color rgb="FFFFEF9C"/>
      </colorScale>
    </cfRule>
  </conditionalFormatting>
  <conditionalFormatting sqref="D3370">
    <cfRule type="colorScale" priority="559">
      <colorScale>
        <cfvo type="min"/>
        <cfvo type="max"/>
        <color theme="9"/>
        <color rgb="FFFFEF9C"/>
      </colorScale>
    </cfRule>
  </conditionalFormatting>
  <conditionalFormatting sqref="D3371:D3374">
    <cfRule type="colorScale" priority="792">
      <colorScale>
        <cfvo type="min"/>
        <cfvo type="max"/>
        <color theme="9"/>
        <color rgb="FFFFEF9C"/>
      </colorScale>
    </cfRule>
  </conditionalFormatting>
  <conditionalFormatting sqref="D3377">
    <cfRule type="colorScale" priority="796">
      <colorScale>
        <cfvo type="min"/>
        <cfvo type="max"/>
        <color theme="9"/>
        <color rgb="FFFFEF9C"/>
      </colorScale>
    </cfRule>
  </conditionalFormatting>
  <conditionalFormatting sqref="D3378">
    <cfRule type="colorScale" priority="791">
      <colorScale>
        <cfvo type="min"/>
        <cfvo type="max"/>
        <color theme="9"/>
        <color rgb="FFFFEF9C"/>
      </colorScale>
    </cfRule>
  </conditionalFormatting>
  <conditionalFormatting sqref="D3379">
    <cfRule type="colorScale" priority="795">
      <colorScale>
        <cfvo type="min"/>
        <cfvo type="max"/>
        <color theme="9"/>
        <color rgb="FFFFEF9C"/>
      </colorScale>
    </cfRule>
  </conditionalFormatting>
  <conditionalFormatting sqref="D3380:D3400 D3375:D3376">
    <cfRule type="colorScale" priority="794">
      <colorScale>
        <cfvo type="min"/>
        <cfvo type="max"/>
        <color theme="9"/>
        <color rgb="FFFFEF9C"/>
      </colorScale>
    </cfRule>
  </conditionalFormatting>
  <conditionalFormatting sqref="D3401">
    <cfRule type="colorScale" priority="793">
      <colorScale>
        <cfvo type="min"/>
        <cfvo type="max"/>
        <color theme="9"/>
        <color rgb="FFFFEF9C"/>
      </colorScale>
    </cfRule>
  </conditionalFormatting>
  <conditionalFormatting sqref="D3402">
    <cfRule type="colorScale" priority="557">
      <colorScale>
        <cfvo type="min"/>
        <cfvo type="max"/>
        <color theme="9"/>
        <color rgb="FFFFEF9C"/>
      </colorScale>
    </cfRule>
  </conditionalFormatting>
  <conditionalFormatting sqref="D3403:D3406">
    <cfRule type="colorScale" priority="786">
      <colorScale>
        <cfvo type="min"/>
        <cfvo type="max"/>
        <color theme="9"/>
        <color rgb="FFFFEF9C"/>
      </colorScale>
    </cfRule>
  </conditionalFormatting>
  <conditionalFormatting sqref="D3409">
    <cfRule type="colorScale" priority="790">
      <colorScale>
        <cfvo type="min"/>
        <cfvo type="max"/>
        <color theme="9"/>
        <color rgb="FFFFEF9C"/>
      </colorScale>
    </cfRule>
  </conditionalFormatting>
  <conditionalFormatting sqref="D3410">
    <cfRule type="colorScale" priority="785">
      <colorScale>
        <cfvo type="min"/>
        <cfvo type="max"/>
        <color theme="9"/>
        <color rgb="FFFFEF9C"/>
      </colorScale>
    </cfRule>
  </conditionalFormatting>
  <conditionalFormatting sqref="D3411">
    <cfRule type="colorScale" priority="789">
      <colorScale>
        <cfvo type="min"/>
        <cfvo type="max"/>
        <color theme="9"/>
        <color rgb="FFFFEF9C"/>
      </colorScale>
    </cfRule>
  </conditionalFormatting>
  <conditionalFormatting sqref="D3412:D3432 D3407:D3408">
    <cfRule type="colorScale" priority="788">
      <colorScale>
        <cfvo type="min"/>
        <cfvo type="max"/>
        <color theme="9"/>
        <color rgb="FFFFEF9C"/>
      </colorScale>
    </cfRule>
  </conditionalFormatting>
  <conditionalFormatting sqref="D3433">
    <cfRule type="colorScale" priority="787">
      <colorScale>
        <cfvo type="min"/>
        <cfvo type="max"/>
        <color theme="9"/>
        <color rgb="FFFFEF9C"/>
      </colorScale>
    </cfRule>
  </conditionalFormatting>
  <conditionalFormatting sqref="D3435:D3438">
    <cfRule type="colorScale" priority="781">
      <colorScale>
        <cfvo type="min"/>
        <cfvo type="max"/>
        <color theme="9"/>
        <color rgb="FFFFEF9C"/>
      </colorScale>
    </cfRule>
  </conditionalFormatting>
  <conditionalFormatting sqref="D3441">
    <cfRule type="colorScale" priority="784">
      <colorScale>
        <cfvo type="min"/>
        <cfvo type="max"/>
        <color theme="9"/>
        <color rgb="FFFFEF9C"/>
      </colorScale>
    </cfRule>
  </conditionalFormatting>
  <conditionalFormatting sqref="D3442">
    <cfRule type="colorScale" priority="780">
      <colorScale>
        <cfvo type="min"/>
        <cfvo type="max"/>
        <color theme="9"/>
        <color rgb="FFFFEF9C"/>
      </colorScale>
    </cfRule>
  </conditionalFormatting>
  <conditionalFormatting sqref="D3443">
    <cfRule type="colorScale" priority="783">
      <colorScale>
        <cfvo type="min"/>
        <cfvo type="max"/>
        <color theme="9"/>
        <color rgb="FFFFEF9C"/>
      </colorScale>
    </cfRule>
  </conditionalFormatting>
  <conditionalFormatting sqref="D3444:D3464 D3434 D3439:D3440 D3467">
    <cfRule type="colorScale" priority="782">
      <colorScale>
        <cfvo type="min"/>
        <cfvo type="max"/>
        <color theme="9"/>
        <color rgb="FFFFEF9C"/>
      </colorScale>
    </cfRule>
  </conditionalFormatting>
  <conditionalFormatting sqref="D3465:D3466 D4826 D4644">
    <cfRule type="colorScale" priority="897">
      <colorScale>
        <cfvo type="min"/>
        <cfvo type="max"/>
        <color theme="9"/>
        <color rgb="FFFFEF9C"/>
      </colorScale>
    </cfRule>
  </conditionalFormatting>
  <conditionalFormatting sqref="D3468:D3471">
    <cfRule type="colorScale" priority="775">
      <colorScale>
        <cfvo type="min"/>
        <cfvo type="max"/>
        <color theme="9"/>
        <color rgb="FFFFEF9C"/>
      </colorScale>
    </cfRule>
  </conditionalFormatting>
  <conditionalFormatting sqref="D3474">
    <cfRule type="colorScale" priority="778">
      <colorScale>
        <cfvo type="min"/>
        <cfvo type="max"/>
        <color theme="9"/>
        <color rgb="FFFFEF9C"/>
      </colorScale>
    </cfRule>
  </conditionalFormatting>
  <conditionalFormatting sqref="D3475">
    <cfRule type="colorScale" priority="764">
      <colorScale>
        <cfvo type="min"/>
        <cfvo type="max"/>
        <color theme="9"/>
        <color rgb="FFFFEF9C"/>
      </colorScale>
    </cfRule>
  </conditionalFormatting>
  <conditionalFormatting sqref="D3476">
    <cfRule type="colorScale" priority="774">
      <colorScale>
        <cfvo type="min"/>
        <cfvo type="max"/>
        <color theme="9"/>
        <color rgb="FFFFEF9C"/>
      </colorScale>
    </cfRule>
  </conditionalFormatting>
  <conditionalFormatting sqref="D3477">
    <cfRule type="colorScale" priority="777">
      <colorScale>
        <cfvo type="min"/>
        <cfvo type="max"/>
        <color theme="9"/>
        <color rgb="FFFFEF9C"/>
      </colorScale>
    </cfRule>
  </conditionalFormatting>
  <conditionalFormatting sqref="D3478">
    <cfRule type="colorScale" priority="772">
      <colorScale>
        <cfvo type="min"/>
        <cfvo type="max"/>
        <color theme="9"/>
        <color rgb="FFFFEF9C"/>
      </colorScale>
    </cfRule>
  </conditionalFormatting>
  <conditionalFormatting sqref="D3479">
    <cfRule type="colorScale" priority="773">
      <colorScale>
        <cfvo type="min"/>
        <cfvo type="max"/>
        <color theme="9"/>
        <color rgb="FFFFEF9C"/>
      </colorScale>
    </cfRule>
  </conditionalFormatting>
  <conditionalFormatting sqref="D3480:D3500 D3472:D3473">
    <cfRule type="colorScale" priority="776">
      <colorScale>
        <cfvo type="min"/>
        <cfvo type="max"/>
        <color theme="9"/>
        <color rgb="FFFFEF9C"/>
      </colorScale>
    </cfRule>
  </conditionalFormatting>
  <conditionalFormatting sqref="D3501">
    <cfRule type="colorScale" priority="874">
      <colorScale>
        <cfvo type="min"/>
        <cfvo type="max"/>
        <color theme="9"/>
        <color rgb="FFFFEF9C"/>
      </colorScale>
    </cfRule>
  </conditionalFormatting>
  <conditionalFormatting sqref="D3503:D3506">
    <cfRule type="colorScale" priority="767">
      <colorScale>
        <cfvo type="min"/>
        <cfvo type="max"/>
        <color theme="9"/>
        <color rgb="FFFFEF9C"/>
      </colorScale>
    </cfRule>
  </conditionalFormatting>
  <conditionalFormatting sqref="D3509">
    <cfRule type="colorScale" priority="770">
      <colorScale>
        <cfvo type="min"/>
        <cfvo type="max"/>
        <color theme="9"/>
        <color rgb="FFFFEF9C"/>
      </colorScale>
    </cfRule>
  </conditionalFormatting>
  <conditionalFormatting sqref="D3510">
    <cfRule type="colorScale" priority="766">
      <colorScale>
        <cfvo type="min"/>
        <cfvo type="max"/>
        <color theme="9"/>
        <color rgb="FFFFEF9C"/>
      </colorScale>
    </cfRule>
  </conditionalFormatting>
  <conditionalFormatting sqref="D3511">
    <cfRule type="colorScale" priority="769">
      <colorScale>
        <cfvo type="min"/>
        <cfvo type="max"/>
        <color theme="9"/>
        <color rgb="FFFFEF9C"/>
      </colorScale>
    </cfRule>
  </conditionalFormatting>
  <conditionalFormatting sqref="D3512:D3532 D3502 D3507:D3508">
    <cfRule type="colorScale" priority="768">
      <colorScale>
        <cfvo type="min"/>
        <cfvo type="max"/>
        <color theme="9"/>
        <color rgb="FFFFEF9C"/>
      </colorScale>
    </cfRule>
  </conditionalFormatting>
  <conditionalFormatting sqref="D3535:D3538">
    <cfRule type="colorScale" priority="760">
      <colorScale>
        <cfvo type="min"/>
        <cfvo type="max"/>
        <color theme="9"/>
        <color rgb="FFFFEF9C"/>
      </colorScale>
    </cfRule>
  </conditionalFormatting>
  <conditionalFormatting sqref="D3539:D3540 D3534 D3546:D3568">
    <cfRule type="colorScale" priority="761">
      <colorScale>
        <cfvo type="min"/>
        <cfvo type="max"/>
        <color theme="9"/>
        <color rgb="FFFFEF9C"/>
      </colorScale>
    </cfRule>
  </conditionalFormatting>
  <conditionalFormatting sqref="D3541">
    <cfRule type="colorScale" priority="763">
      <colorScale>
        <cfvo type="min"/>
        <cfvo type="max"/>
        <color theme="9"/>
        <color rgb="FFFFEF9C"/>
      </colorScale>
    </cfRule>
  </conditionalFormatting>
  <conditionalFormatting sqref="D3542">
    <cfRule type="colorScale" priority="759">
      <colorScale>
        <cfvo type="min"/>
        <cfvo type="max"/>
        <color theme="9"/>
        <color rgb="FFFFEF9C"/>
      </colorScale>
    </cfRule>
  </conditionalFormatting>
  <conditionalFormatting sqref="D3544">
    <cfRule type="colorScale" priority="758">
      <colorScale>
        <cfvo type="min"/>
        <cfvo type="max"/>
        <color theme="9"/>
        <color rgb="FFFFEF9C"/>
      </colorScale>
    </cfRule>
  </conditionalFormatting>
  <conditionalFormatting sqref="D3543 D3545">
    <cfRule type="colorScale" priority="762">
      <colorScale>
        <cfvo type="min"/>
        <cfvo type="max"/>
        <color theme="9"/>
        <color rgb="FFFFEF9C"/>
      </colorScale>
    </cfRule>
  </conditionalFormatting>
  <conditionalFormatting sqref="D3533 D3569">
    <cfRule type="colorScale" priority="771">
      <colorScale>
        <cfvo type="min"/>
        <cfvo type="max"/>
        <color theme="9"/>
        <color rgb="FFFFEF9C"/>
      </colorScale>
    </cfRule>
  </conditionalFormatting>
  <conditionalFormatting sqref="D3571:D3574">
    <cfRule type="colorScale" priority="755">
      <colorScale>
        <cfvo type="min"/>
        <cfvo type="max"/>
        <color theme="9"/>
        <color rgb="FFFFEF9C"/>
      </colorScale>
    </cfRule>
  </conditionalFormatting>
  <conditionalFormatting sqref="D3577">
    <cfRule type="colorScale" priority="756">
      <colorScale>
        <cfvo type="min"/>
        <cfvo type="max"/>
        <color theme="9"/>
        <color rgb="FFFFEF9C"/>
      </colorScale>
    </cfRule>
  </conditionalFormatting>
  <conditionalFormatting sqref="D3578">
    <cfRule type="colorScale" priority="754">
      <colorScale>
        <cfvo type="min"/>
        <cfvo type="max"/>
        <color theme="9"/>
        <color rgb="FFFFEF9C"/>
      </colorScale>
    </cfRule>
  </conditionalFormatting>
  <conditionalFormatting sqref="D3579">
    <cfRule type="colorScale" priority="875">
      <colorScale>
        <cfvo type="min"/>
        <cfvo type="max"/>
        <color theme="9"/>
        <color rgb="FFFFEF9C"/>
      </colorScale>
    </cfRule>
  </conditionalFormatting>
  <conditionalFormatting sqref="D3580:D3600 D3570 D3575:D3576">
    <cfRule type="colorScale" priority="876">
      <colorScale>
        <cfvo type="min"/>
        <cfvo type="max"/>
        <color theme="9"/>
        <color rgb="FFFFEF9C"/>
      </colorScale>
    </cfRule>
  </conditionalFormatting>
  <conditionalFormatting sqref="D3601">
    <cfRule type="colorScale" priority="757">
      <colorScale>
        <cfvo type="min"/>
        <cfvo type="max"/>
        <color theme="9"/>
        <color rgb="FFFFEF9C"/>
      </colorScale>
    </cfRule>
  </conditionalFormatting>
  <conditionalFormatting sqref="D3603:D3610">
    <cfRule type="colorScale" priority="750">
      <colorScale>
        <cfvo type="min"/>
        <cfvo type="max"/>
        <color theme="9"/>
        <color rgb="FFFFEF9C"/>
      </colorScale>
    </cfRule>
  </conditionalFormatting>
  <conditionalFormatting sqref="D3611:D3614 D3602 D3620:D3648">
    <cfRule type="colorScale" priority="753">
      <colorScale>
        <cfvo type="min"/>
        <cfvo type="max"/>
        <color theme="9"/>
        <color rgb="FFFFEF9C"/>
      </colorScale>
    </cfRule>
  </conditionalFormatting>
  <conditionalFormatting sqref="D3615">
    <cfRule type="colorScale" priority="751">
      <colorScale>
        <cfvo type="min"/>
        <cfvo type="max"/>
        <color theme="9"/>
        <color rgb="FFFFEF9C"/>
      </colorScale>
    </cfRule>
  </conditionalFormatting>
  <conditionalFormatting sqref="D3616:D3617">
    <cfRule type="colorScale" priority="749">
      <colorScale>
        <cfvo type="min"/>
        <cfvo type="max"/>
        <color theme="9"/>
        <color rgb="FFFFEF9C"/>
      </colorScale>
    </cfRule>
  </conditionalFormatting>
  <conditionalFormatting sqref="D3618:D3619">
    <cfRule type="colorScale" priority="752">
      <colorScale>
        <cfvo type="min"/>
        <cfvo type="max"/>
        <color theme="9"/>
        <color rgb="FFFFEF9C"/>
      </colorScale>
    </cfRule>
  </conditionalFormatting>
  <conditionalFormatting sqref="D3649">
    <cfRule type="colorScale" priority="885">
      <colorScale>
        <cfvo type="min"/>
        <cfvo type="max"/>
        <color theme="9"/>
        <color rgb="FFFFEF9C"/>
      </colorScale>
    </cfRule>
  </conditionalFormatting>
  <conditionalFormatting sqref="D3652:D3654 D3658">
    <cfRule type="colorScale" priority="877">
      <colorScale>
        <cfvo type="min"/>
        <cfvo type="max"/>
        <color theme="9"/>
        <color rgb="FFFFEF9C"/>
      </colorScale>
    </cfRule>
  </conditionalFormatting>
  <conditionalFormatting sqref="D3655:D3657">
    <cfRule type="colorScale" priority="746">
      <colorScale>
        <cfvo type="min"/>
        <cfvo type="max"/>
        <color theme="9"/>
        <color rgb="FFFFEF9C"/>
      </colorScale>
    </cfRule>
  </conditionalFormatting>
  <conditionalFormatting sqref="D3661">
    <cfRule type="colorScale" priority="747">
      <colorScale>
        <cfvo type="min"/>
        <cfvo type="max"/>
        <color theme="9"/>
        <color rgb="FFFFEF9C"/>
      </colorScale>
    </cfRule>
  </conditionalFormatting>
  <conditionalFormatting sqref="D3662">
    <cfRule type="colorScale" priority="879">
      <colorScale>
        <cfvo type="min"/>
        <cfvo type="max"/>
        <color theme="9"/>
        <color rgb="FFFFEF9C"/>
      </colorScale>
    </cfRule>
  </conditionalFormatting>
  <conditionalFormatting sqref="D3663">
    <cfRule type="colorScale" priority="880">
      <colorScale>
        <cfvo type="min"/>
        <cfvo type="max"/>
        <color theme="9"/>
        <color rgb="FFFFEF9C"/>
      </colorScale>
    </cfRule>
  </conditionalFormatting>
  <conditionalFormatting sqref="D3684:D3685">
    <cfRule type="colorScale" priority="743">
      <colorScale>
        <cfvo type="min"/>
        <cfvo type="max"/>
        <color theme="9"/>
        <color rgb="FFFFEF9C"/>
      </colorScale>
    </cfRule>
  </conditionalFormatting>
  <conditionalFormatting sqref="D3686:D3688 D3659:D3660 D3650:D3651 D3664:D3683 D3690 D3724 D3762 D3800 D3834 D3872">
    <cfRule type="colorScale" priority="878">
      <colorScale>
        <cfvo type="min"/>
        <cfvo type="max"/>
        <color theme="9"/>
        <color rgb="FFFFEF9C"/>
      </colorScale>
    </cfRule>
  </conditionalFormatting>
  <conditionalFormatting sqref="D3689">
    <cfRule type="colorScale" priority="748">
      <colorScale>
        <cfvo type="min"/>
        <cfvo type="max"/>
        <color theme="9"/>
        <color rgb="FFFFEF9C"/>
      </colorScale>
    </cfRule>
  </conditionalFormatting>
  <conditionalFormatting sqref="D3692:D3694">
    <cfRule type="colorScale" priority="736">
      <colorScale>
        <cfvo type="min"/>
        <cfvo type="max"/>
        <color theme="9"/>
        <color rgb="FFFFEF9C"/>
      </colorScale>
    </cfRule>
  </conditionalFormatting>
  <conditionalFormatting sqref="D3695">
    <cfRule type="colorScale" priority="739">
      <colorScale>
        <cfvo type="min"/>
        <cfvo type="max"/>
        <color theme="9"/>
        <color rgb="FFFFEF9C"/>
      </colorScale>
    </cfRule>
  </conditionalFormatting>
  <conditionalFormatting sqref="D3696:D3697 D3691 D3701:D3722">
    <cfRule type="colorScale" priority="881">
      <colorScale>
        <cfvo type="min"/>
        <cfvo type="max"/>
        <color theme="9"/>
        <color rgb="FFFFEF9C"/>
      </colorScale>
    </cfRule>
  </conditionalFormatting>
  <conditionalFormatting sqref="D3698">
    <cfRule type="colorScale" priority="737">
      <colorScale>
        <cfvo type="min"/>
        <cfvo type="max"/>
        <color theme="9"/>
        <color rgb="FFFFEF9C"/>
      </colorScale>
    </cfRule>
  </conditionalFormatting>
  <conditionalFormatting sqref="D3699">
    <cfRule type="colorScale" priority="740">
      <colorScale>
        <cfvo type="min"/>
        <cfvo type="max"/>
        <color theme="9"/>
        <color rgb="FFFFEF9C"/>
      </colorScale>
    </cfRule>
  </conditionalFormatting>
  <conditionalFormatting sqref="D3700">
    <cfRule type="colorScale" priority="741">
      <colorScale>
        <cfvo type="min"/>
        <cfvo type="max"/>
        <color theme="9"/>
        <color rgb="FFFFEF9C"/>
      </colorScale>
    </cfRule>
  </conditionalFormatting>
  <conditionalFormatting sqref="D3723">
    <cfRule type="colorScale" priority="738">
      <colorScale>
        <cfvo type="min"/>
        <cfvo type="max"/>
        <color theme="9"/>
        <color rgb="FFFFEF9C"/>
      </colorScale>
    </cfRule>
  </conditionalFormatting>
  <conditionalFormatting sqref="D3726:D3729">
    <cfRule type="colorScale" priority="731">
      <colorScale>
        <cfvo type="min"/>
        <cfvo type="max"/>
        <color theme="9"/>
        <color rgb="FFFFEF9C"/>
      </colorScale>
    </cfRule>
  </conditionalFormatting>
  <conditionalFormatting sqref="D3730:D3731 D3725 D3734 D3739:D3760">
    <cfRule type="colorScale" priority="732">
      <colorScale>
        <cfvo type="min"/>
        <cfvo type="max"/>
        <color theme="9"/>
        <color rgb="FFFFEF9C"/>
      </colorScale>
    </cfRule>
  </conditionalFormatting>
  <conditionalFormatting sqref="D3732">
    <cfRule type="colorScale" priority="133">
      <colorScale>
        <cfvo type="min"/>
        <cfvo type="max"/>
        <color theme="9"/>
        <color rgb="FFFFEF9C"/>
      </colorScale>
    </cfRule>
  </conditionalFormatting>
  <conditionalFormatting sqref="D3733">
    <cfRule type="colorScale" priority="722">
      <colorScale>
        <cfvo type="min"/>
        <cfvo type="max"/>
        <color theme="9"/>
        <color rgb="FFFFEF9C"/>
      </colorScale>
    </cfRule>
  </conditionalFormatting>
  <conditionalFormatting sqref="D3735:D3736">
    <cfRule type="colorScale" priority="734">
      <colorScale>
        <cfvo type="min"/>
        <cfvo type="max"/>
        <color theme="9"/>
        <color rgb="FFFFEF9C"/>
      </colorScale>
    </cfRule>
  </conditionalFormatting>
  <conditionalFormatting sqref="D3737">
    <cfRule type="colorScale" priority="730">
      <colorScale>
        <cfvo type="min"/>
        <cfvo type="max"/>
        <color theme="9"/>
        <color rgb="FFFFEF9C"/>
      </colorScale>
    </cfRule>
  </conditionalFormatting>
  <conditionalFormatting sqref="D3738">
    <cfRule type="colorScale" priority="733">
      <colorScale>
        <cfvo type="min"/>
        <cfvo type="max"/>
        <color theme="9"/>
        <color rgb="FFFFEF9C"/>
      </colorScale>
    </cfRule>
  </conditionalFormatting>
  <conditionalFormatting sqref="D3761">
    <cfRule type="colorScale" priority="735">
      <colorScale>
        <cfvo type="min"/>
        <cfvo type="max"/>
        <color theme="9"/>
        <color rgb="FFFFEF9C"/>
      </colorScale>
    </cfRule>
  </conditionalFormatting>
  <conditionalFormatting sqref="D3764:D3767">
    <cfRule type="colorScale" priority="725">
      <colorScale>
        <cfvo type="min"/>
        <cfvo type="max"/>
        <color theme="9"/>
        <color rgb="FFFFEF9C"/>
      </colorScale>
    </cfRule>
  </conditionalFormatting>
  <conditionalFormatting sqref="D3771:D3772">
    <cfRule type="colorScale" priority="728">
      <colorScale>
        <cfvo type="min"/>
        <cfvo type="max"/>
        <color theme="9"/>
        <color rgb="FFFFEF9C"/>
      </colorScale>
    </cfRule>
  </conditionalFormatting>
  <conditionalFormatting sqref="D3773">
    <cfRule type="colorScale" priority="724">
      <colorScale>
        <cfvo type="min"/>
        <cfvo type="max"/>
        <color theme="9"/>
        <color rgb="FFFFEF9C"/>
      </colorScale>
    </cfRule>
  </conditionalFormatting>
  <conditionalFormatting sqref="D3774">
    <cfRule type="colorScale" priority="727">
      <colorScale>
        <cfvo type="min"/>
        <cfvo type="max"/>
        <color theme="9"/>
        <color rgb="FFFFEF9C"/>
      </colorScale>
    </cfRule>
  </conditionalFormatting>
  <conditionalFormatting sqref="D3775">
    <cfRule type="colorScale" priority="717">
      <colorScale>
        <cfvo type="min"/>
        <cfvo type="max"/>
        <color theme="9"/>
        <color rgb="FFFFEF9C"/>
      </colorScale>
    </cfRule>
  </conditionalFormatting>
  <conditionalFormatting sqref="D3776">
    <cfRule type="colorScale" priority="718">
      <colorScale>
        <cfvo type="min"/>
        <cfvo type="max"/>
        <color theme="9"/>
        <color rgb="FFFFEF9C"/>
      </colorScale>
    </cfRule>
  </conditionalFormatting>
  <conditionalFormatting sqref="D3777:D3794 D3763 D3768:D3770 D3796:D3798">
    <cfRule type="colorScale" priority="726">
      <colorScale>
        <cfvo type="min"/>
        <cfvo type="max"/>
        <color theme="9"/>
        <color rgb="FFFFEF9C"/>
      </colorScale>
    </cfRule>
  </conditionalFormatting>
  <conditionalFormatting sqref="D3795">
    <cfRule type="colorScale" priority="720">
      <colorScale>
        <cfvo type="min"/>
        <cfvo type="max"/>
        <color theme="9"/>
        <color rgb="FFFFEF9C"/>
      </colorScale>
    </cfRule>
  </conditionalFormatting>
  <conditionalFormatting sqref="D3799">
    <cfRule type="colorScale" priority="729">
      <colorScale>
        <cfvo type="min"/>
        <cfvo type="max"/>
        <color theme="9"/>
        <color rgb="FFFFEF9C"/>
      </colorScale>
    </cfRule>
  </conditionalFormatting>
  <conditionalFormatting sqref="D3802:D3805">
    <cfRule type="colorScale" priority="713">
      <colorScale>
        <cfvo type="min"/>
        <cfvo type="max"/>
        <color theme="9"/>
        <color rgb="FFFFEF9C"/>
      </colorScale>
    </cfRule>
  </conditionalFormatting>
  <conditionalFormatting sqref="D3808">
    <cfRule type="colorScale" priority="882">
      <colorScale>
        <cfvo type="min"/>
        <cfvo type="max"/>
        <color theme="9"/>
        <color rgb="FFFFEF9C"/>
      </colorScale>
    </cfRule>
  </conditionalFormatting>
  <conditionalFormatting sqref="D3809">
    <cfRule type="colorScale" priority="712">
      <colorScale>
        <cfvo type="min"/>
        <cfvo type="max"/>
        <color theme="9"/>
        <color rgb="FFFFEF9C"/>
      </colorScale>
    </cfRule>
  </conditionalFormatting>
  <conditionalFormatting sqref="D3810">
    <cfRule type="colorScale" priority="715">
      <colorScale>
        <cfvo type="min"/>
        <cfvo type="max"/>
        <color theme="9"/>
        <color rgb="FFFFEF9C"/>
      </colorScale>
    </cfRule>
  </conditionalFormatting>
  <conditionalFormatting sqref="D3829">
    <cfRule type="colorScale" priority="711">
      <colorScale>
        <cfvo type="min"/>
        <cfvo type="max"/>
        <color theme="9"/>
        <color rgb="FFFFEF9C"/>
      </colorScale>
    </cfRule>
  </conditionalFormatting>
  <conditionalFormatting sqref="D3830:D3832 D3801 D3806:D3807 D3811:D3828">
    <cfRule type="colorScale" priority="714">
      <colorScale>
        <cfvo type="min"/>
        <cfvo type="max"/>
        <color theme="9"/>
        <color rgb="FFFFEF9C"/>
      </colorScale>
    </cfRule>
  </conditionalFormatting>
  <conditionalFormatting sqref="D3833">
    <cfRule type="colorScale" priority="716">
      <colorScale>
        <cfvo type="min"/>
        <cfvo type="max"/>
        <color theme="9"/>
        <color rgb="FFFFEF9C"/>
      </colorScale>
    </cfRule>
  </conditionalFormatting>
  <conditionalFormatting sqref="D3836:D3839">
    <cfRule type="colorScale" priority="705">
      <colorScale>
        <cfvo type="min"/>
        <cfvo type="max"/>
        <color theme="9"/>
        <color rgb="FFFFEF9C"/>
      </colorScale>
    </cfRule>
  </conditionalFormatting>
  <conditionalFormatting sqref="D3843">
    <cfRule type="colorScale" priority="709">
      <colorScale>
        <cfvo type="min"/>
        <cfvo type="max"/>
        <color theme="9"/>
        <color rgb="FFFFEF9C"/>
      </colorScale>
    </cfRule>
  </conditionalFormatting>
  <conditionalFormatting sqref="D3844">
    <cfRule type="colorScale" priority="704">
      <colorScale>
        <cfvo type="min"/>
        <cfvo type="max"/>
        <color theme="9"/>
        <color rgb="FFFFEF9C"/>
      </colorScale>
    </cfRule>
  </conditionalFormatting>
  <conditionalFormatting sqref="D3845">
    <cfRule type="colorScale" priority="707">
      <colorScale>
        <cfvo type="min"/>
        <cfvo type="max"/>
        <color theme="9"/>
        <color rgb="FFFFEF9C"/>
      </colorScale>
    </cfRule>
  </conditionalFormatting>
  <conditionalFormatting sqref="D3866:D3867">
    <cfRule type="colorScale" priority="703">
      <colorScale>
        <cfvo type="min"/>
        <cfvo type="max"/>
        <color theme="9"/>
        <color rgb="FFFFEF9C"/>
      </colorScale>
    </cfRule>
  </conditionalFormatting>
  <conditionalFormatting sqref="D3868:D3870 D3835 D3840:D3842 D3846:D3865">
    <cfRule type="colorScale" priority="706">
      <colorScale>
        <cfvo type="min"/>
        <cfvo type="max"/>
        <color theme="9"/>
        <color rgb="FFFFEF9C"/>
      </colorScale>
    </cfRule>
  </conditionalFormatting>
  <conditionalFormatting sqref="D3871">
    <cfRule type="colorScale" priority="708">
      <colorScale>
        <cfvo type="min"/>
        <cfvo type="max"/>
        <color theme="9"/>
        <color rgb="FFFFEF9C"/>
      </colorScale>
    </cfRule>
  </conditionalFormatting>
  <conditionalFormatting sqref="D3874:D3880">
    <cfRule type="colorScale" priority="698">
      <colorScale>
        <cfvo type="min"/>
        <cfvo type="max"/>
        <color theme="9"/>
        <color rgb="FFFFEF9C"/>
      </colorScale>
    </cfRule>
  </conditionalFormatting>
  <conditionalFormatting sqref="D3883:D3884">
    <cfRule type="colorScale" priority="702">
      <colorScale>
        <cfvo type="min"/>
        <cfvo type="max"/>
        <color theme="9"/>
        <color rgb="FFFFEF9C"/>
      </colorScale>
    </cfRule>
  </conditionalFormatting>
  <conditionalFormatting sqref="D3885">
    <cfRule type="colorScale" priority="697">
      <colorScale>
        <cfvo type="min"/>
        <cfvo type="max"/>
        <color theme="9"/>
        <color rgb="FFFFEF9C"/>
      </colorScale>
    </cfRule>
  </conditionalFormatting>
  <conditionalFormatting sqref="D3886">
    <cfRule type="colorScale" priority="700">
      <colorScale>
        <cfvo type="min"/>
        <cfvo type="max"/>
        <color theme="9"/>
        <color rgb="FFFFEF9C"/>
      </colorScale>
    </cfRule>
  </conditionalFormatting>
  <conditionalFormatting sqref="D3905">
    <cfRule type="colorScale" priority="883">
      <colorScale>
        <cfvo type="min"/>
        <cfvo type="max"/>
        <color theme="9"/>
        <color rgb="FFFFEF9C"/>
      </colorScale>
    </cfRule>
  </conditionalFormatting>
  <conditionalFormatting sqref="D3906">
    <cfRule type="colorScale" priority="693">
      <colorScale>
        <cfvo type="min"/>
        <cfvo type="max"/>
        <color theme="9"/>
        <color rgb="FFFFEF9C"/>
      </colorScale>
    </cfRule>
  </conditionalFormatting>
  <conditionalFormatting sqref="D3907">
    <cfRule type="colorScale" priority="884">
      <colorScale>
        <cfvo type="min"/>
        <cfvo type="max"/>
        <color theme="9"/>
        <color rgb="FFFFEF9C"/>
      </colorScale>
    </cfRule>
  </conditionalFormatting>
  <conditionalFormatting sqref="D3908">
    <cfRule type="colorScale" priority="696">
      <colorScale>
        <cfvo type="min"/>
        <cfvo type="max"/>
        <color theme="9"/>
        <color rgb="FFFFEF9C"/>
      </colorScale>
    </cfRule>
  </conditionalFormatting>
  <conditionalFormatting sqref="D3909:D3911 D3873 D3881:D3882 D3887:D3904">
    <cfRule type="colorScale" priority="699">
      <colorScale>
        <cfvo type="min"/>
        <cfvo type="max"/>
        <color theme="9"/>
        <color rgb="FFFFEF9C"/>
      </colorScale>
    </cfRule>
  </conditionalFormatting>
  <conditionalFormatting sqref="D3912">
    <cfRule type="colorScale" priority="701">
      <colorScale>
        <cfvo type="min"/>
        <cfvo type="max"/>
        <color theme="9"/>
        <color rgb="FFFFEF9C"/>
      </colorScale>
    </cfRule>
  </conditionalFormatting>
  <conditionalFormatting sqref="D3913:D3918">
    <cfRule type="colorScale" priority="886">
      <colorScale>
        <cfvo type="min"/>
        <cfvo type="max"/>
        <color theme="9"/>
        <color rgb="FFFFEF9C"/>
      </colorScale>
    </cfRule>
  </conditionalFormatting>
  <conditionalFormatting sqref="D3919">
    <cfRule type="colorScale" priority="502">
      <colorScale>
        <cfvo type="min"/>
        <cfvo type="max"/>
        <color theme="9"/>
        <color rgb="FFFFEF9C"/>
      </colorScale>
    </cfRule>
  </conditionalFormatting>
  <conditionalFormatting sqref="D3920">
    <cfRule type="colorScale" priority="514">
      <colorScale>
        <cfvo type="min"/>
        <cfvo type="max"/>
        <color theme="9"/>
        <color rgb="FFFFEF9C"/>
      </colorScale>
    </cfRule>
  </conditionalFormatting>
  <conditionalFormatting sqref="D3921">
    <cfRule type="colorScale" priority="912">
      <colorScale>
        <cfvo type="min"/>
        <cfvo type="max"/>
        <color theme="9"/>
        <color rgb="FFFFEF9C"/>
      </colorScale>
    </cfRule>
  </conditionalFormatting>
  <conditionalFormatting sqref="D3922:D3923">
    <cfRule type="colorScale" priority="691">
      <colorScale>
        <cfvo type="min"/>
        <cfvo type="max"/>
        <color theme="9"/>
        <color rgb="FFFFEF9C"/>
      </colorScale>
    </cfRule>
  </conditionalFormatting>
  <conditionalFormatting sqref="D3926">
    <cfRule type="colorScale" priority="692">
      <colorScale>
        <cfvo type="min"/>
        <cfvo type="max"/>
        <color theme="9"/>
        <color rgb="FFFFEF9C"/>
      </colorScale>
    </cfRule>
  </conditionalFormatting>
  <conditionalFormatting sqref="D3927">
    <cfRule type="colorScale" priority="687">
      <colorScale>
        <cfvo type="min"/>
        <cfvo type="max"/>
        <color theme="9"/>
        <color rgb="FFFFEF9C"/>
      </colorScale>
    </cfRule>
  </conditionalFormatting>
  <conditionalFormatting sqref="D3928">
    <cfRule type="colorScale" priority="689">
      <colorScale>
        <cfvo type="min"/>
        <cfvo type="max"/>
        <color theme="9"/>
        <color rgb="FFFFEF9C"/>
      </colorScale>
    </cfRule>
  </conditionalFormatting>
  <conditionalFormatting sqref="D3945:D3946">
    <cfRule type="colorScale" priority="685">
      <colorScale>
        <cfvo type="min"/>
        <cfvo type="max"/>
        <color theme="9"/>
        <color rgb="FFFFEF9C"/>
      </colorScale>
    </cfRule>
  </conditionalFormatting>
  <conditionalFormatting sqref="D3947">
    <cfRule type="colorScale" priority="686">
      <colorScale>
        <cfvo type="min"/>
        <cfvo type="max"/>
        <color theme="9"/>
        <color rgb="FFFFEF9C"/>
      </colorScale>
    </cfRule>
  </conditionalFormatting>
  <conditionalFormatting sqref="D3950">
    <cfRule type="colorScale" priority="690">
      <colorScale>
        <cfvo type="min"/>
        <cfvo type="max"/>
        <color theme="9"/>
        <color rgb="FFFFEF9C"/>
      </colorScale>
    </cfRule>
  </conditionalFormatting>
  <conditionalFormatting sqref="D3951:D3953 D3924:D3925 D3929:D3944 D3948:D3949">
    <cfRule type="colorScale" priority="688">
      <colorScale>
        <cfvo type="min"/>
        <cfvo type="max"/>
        <color theme="9"/>
        <color rgb="FFFFEF9C"/>
      </colorScale>
    </cfRule>
  </conditionalFormatting>
  <conditionalFormatting sqref="D3954">
    <cfRule type="colorScale" priority="887">
      <colorScale>
        <cfvo type="min"/>
        <cfvo type="max"/>
        <color theme="9"/>
        <color rgb="FFFFEF9C"/>
      </colorScale>
    </cfRule>
  </conditionalFormatting>
  <conditionalFormatting sqref="D4022 D3955 D3990">
    <cfRule type="colorScale" priority="513">
      <colorScale>
        <cfvo type="min"/>
        <cfvo type="max"/>
        <color theme="9"/>
        <color rgb="FFFFEF9C"/>
      </colorScale>
    </cfRule>
  </conditionalFormatting>
  <conditionalFormatting sqref="D3956:D3958">
    <cfRule type="colorScale" priority="683">
      <colorScale>
        <cfvo type="min"/>
        <cfvo type="max"/>
        <color theme="9"/>
        <color rgb="FFFFEF9C"/>
      </colorScale>
    </cfRule>
  </conditionalFormatting>
  <conditionalFormatting sqref="D3962:D3964">
    <cfRule type="colorScale" priority="684">
      <colorScale>
        <cfvo type="min"/>
        <cfvo type="max"/>
        <color theme="9"/>
        <color rgb="FFFFEF9C"/>
      </colorScale>
    </cfRule>
  </conditionalFormatting>
  <conditionalFormatting sqref="D3965">
    <cfRule type="colorScale" priority="679">
      <colorScale>
        <cfvo type="min"/>
        <cfvo type="max"/>
        <color theme="9"/>
        <color rgb="FFFFEF9C"/>
      </colorScale>
    </cfRule>
  </conditionalFormatting>
  <conditionalFormatting sqref="D3966">
    <cfRule type="colorScale" priority="681">
      <colorScale>
        <cfvo type="min"/>
        <cfvo type="max"/>
        <color theme="9"/>
        <color rgb="FFFFEF9C"/>
      </colorScale>
    </cfRule>
  </conditionalFormatting>
  <conditionalFormatting sqref="D3983:D3984">
    <cfRule type="colorScale" priority="677">
      <colorScale>
        <cfvo type="min"/>
        <cfvo type="max"/>
        <color theme="9"/>
        <color rgb="FFFFEF9C"/>
      </colorScale>
    </cfRule>
  </conditionalFormatting>
  <conditionalFormatting sqref="D3985">
    <cfRule type="colorScale" priority="678">
      <colorScale>
        <cfvo type="min"/>
        <cfvo type="max"/>
        <color theme="9"/>
        <color rgb="FFFFEF9C"/>
      </colorScale>
    </cfRule>
  </conditionalFormatting>
  <conditionalFormatting sqref="D3986:D3988 D3967:D3982 D3959:D3961">
    <cfRule type="colorScale" priority="680">
      <colorScale>
        <cfvo type="min"/>
        <cfvo type="max"/>
        <color theme="9"/>
        <color rgb="FFFFEF9C"/>
      </colorScale>
    </cfRule>
  </conditionalFormatting>
  <conditionalFormatting sqref="D3989">
    <cfRule type="colorScale" priority="682">
      <colorScale>
        <cfvo type="min"/>
        <cfvo type="max"/>
        <color theme="9"/>
        <color rgb="FFFFEF9C"/>
      </colorScale>
    </cfRule>
  </conditionalFormatting>
  <conditionalFormatting sqref="D3991:D3993">
    <cfRule type="colorScale" priority="676">
      <colorScale>
        <cfvo type="min"/>
        <cfvo type="max"/>
        <color theme="9"/>
        <color rgb="FFFFEF9C"/>
      </colorScale>
    </cfRule>
  </conditionalFormatting>
  <conditionalFormatting sqref="D3996">
    <cfRule type="colorScale" priority="895">
      <colorScale>
        <cfvo type="min"/>
        <cfvo type="max"/>
        <color theme="9"/>
        <color rgb="FFFFEF9C"/>
      </colorScale>
    </cfRule>
  </conditionalFormatting>
  <conditionalFormatting sqref="D3997">
    <cfRule type="colorScale" priority="673">
      <colorScale>
        <cfvo type="min"/>
        <cfvo type="max"/>
        <color theme="9"/>
        <color rgb="FFFFEF9C"/>
      </colorScale>
    </cfRule>
  </conditionalFormatting>
  <conditionalFormatting sqref="D3998">
    <cfRule type="colorScale" priority="674">
      <colorScale>
        <cfvo type="min"/>
        <cfvo type="max"/>
        <color theme="9"/>
        <color rgb="FFFFEF9C"/>
      </colorScale>
    </cfRule>
  </conditionalFormatting>
  <conditionalFormatting sqref="D4015:D4016">
    <cfRule type="colorScale" priority="671">
      <colorScale>
        <cfvo type="min"/>
        <cfvo type="max"/>
        <color theme="9"/>
        <color rgb="FFFFEF9C"/>
      </colorScale>
    </cfRule>
  </conditionalFormatting>
  <conditionalFormatting sqref="D4017">
    <cfRule type="colorScale" priority="672">
      <colorScale>
        <cfvo type="min"/>
        <cfvo type="max"/>
        <color theme="9"/>
        <color rgb="FFFFEF9C"/>
      </colorScale>
    </cfRule>
  </conditionalFormatting>
  <conditionalFormatting sqref="D4018:D4019 D3999:D4014 D3994:D3995">
    <cfRule type="colorScale" priority="894">
      <colorScale>
        <cfvo type="min"/>
        <cfvo type="max"/>
        <color theme="9"/>
        <color rgb="FFFFEF9C"/>
      </colorScale>
    </cfRule>
  </conditionalFormatting>
  <conditionalFormatting sqref="D4020">
    <cfRule type="colorScale" priority="675">
      <colorScale>
        <cfvo type="min"/>
        <cfvo type="max"/>
        <color theme="9"/>
        <color rgb="FFFFEF9C"/>
      </colorScale>
    </cfRule>
  </conditionalFormatting>
  <conditionalFormatting sqref="D4021">
    <cfRule type="colorScale" priority="499">
      <colorScale>
        <cfvo type="min"/>
        <cfvo type="max"/>
        <color theme="9"/>
        <color rgb="FFFFEF9C"/>
      </colorScale>
    </cfRule>
  </conditionalFormatting>
  <conditionalFormatting sqref="D4023:D4024">
    <cfRule type="colorScale" priority="663">
      <colorScale>
        <cfvo type="min"/>
        <cfvo type="max"/>
        <color theme="9"/>
        <color rgb="FFFFEF9C"/>
      </colorScale>
    </cfRule>
  </conditionalFormatting>
  <conditionalFormatting sqref="D4025:D4026">
    <cfRule type="colorScale" priority="896">
      <colorScale>
        <cfvo type="min"/>
        <cfvo type="max"/>
        <color theme="9"/>
        <color rgb="FFFFEF9C"/>
      </colorScale>
    </cfRule>
  </conditionalFormatting>
  <conditionalFormatting sqref="D4029:D4031">
    <cfRule type="colorScale" priority="670">
      <colorScale>
        <cfvo type="min"/>
        <cfvo type="max"/>
        <color theme="9"/>
        <color rgb="FFFFEF9C"/>
      </colorScale>
    </cfRule>
  </conditionalFormatting>
  <conditionalFormatting sqref="D4032">
    <cfRule type="colorScale" priority="666">
      <colorScale>
        <cfvo type="min"/>
        <cfvo type="max"/>
        <color theme="9"/>
        <color rgb="FFFFEF9C"/>
      </colorScale>
    </cfRule>
  </conditionalFormatting>
  <conditionalFormatting sqref="D4033">
    <cfRule type="colorScale" priority="667">
      <colorScale>
        <cfvo type="min"/>
        <cfvo type="max"/>
        <color theme="9"/>
        <color rgb="FFFFEF9C"/>
      </colorScale>
    </cfRule>
  </conditionalFormatting>
  <conditionalFormatting sqref="D4052:D4053">
    <cfRule type="colorScale" priority="664">
      <colorScale>
        <cfvo type="min"/>
        <cfvo type="max"/>
        <color theme="9"/>
        <color rgb="FFFFEF9C"/>
      </colorScale>
    </cfRule>
  </conditionalFormatting>
  <conditionalFormatting sqref="D4054">
    <cfRule type="colorScale" priority="665">
      <colorScale>
        <cfvo type="min"/>
        <cfvo type="max"/>
        <color theme="9"/>
        <color rgb="FFFFEF9C"/>
      </colorScale>
    </cfRule>
  </conditionalFormatting>
  <conditionalFormatting sqref="D4055:D4056 D4027:D4028 D4034:D4051">
    <cfRule type="colorScale" priority="669">
      <colorScale>
        <cfvo type="min"/>
        <cfvo type="max"/>
        <color theme="9"/>
        <color rgb="FFFFEF9C"/>
      </colorScale>
    </cfRule>
  </conditionalFormatting>
  <conditionalFormatting sqref="D4057">
    <cfRule type="colorScale" priority="668">
      <colorScale>
        <cfvo type="min"/>
        <cfvo type="max"/>
        <color theme="9"/>
        <color rgb="FFFFEF9C"/>
      </colorScale>
    </cfRule>
  </conditionalFormatting>
  <conditionalFormatting sqref="D4058">
    <cfRule type="colorScale" priority="493">
      <colorScale>
        <cfvo type="min"/>
        <cfvo type="max"/>
        <color theme="9"/>
        <color rgb="FFFFEF9C"/>
      </colorScale>
    </cfRule>
  </conditionalFormatting>
  <conditionalFormatting sqref="D4060:D4061">
    <cfRule type="colorScale" priority="659">
      <colorScale>
        <cfvo type="min"/>
        <cfvo type="max"/>
        <color theme="9"/>
        <color rgb="FFFFEF9C"/>
      </colorScale>
    </cfRule>
  </conditionalFormatting>
  <conditionalFormatting sqref="D4062:D4063">
    <cfRule type="colorScale" priority="662">
      <colorScale>
        <cfvo type="min"/>
        <cfvo type="max"/>
        <color theme="9"/>
        <color rgb="FFFFEF9C"/>
      </colorScale>
    </cfRule>
  </conditionalFormatting>
  <conditionalFormatting sqref="D4064:D4065">
    <cfRule type="colorScale" priority="657">
      <colorScale>
        <cfvo type="min"/>
        <cfvo type="max"/>
        <color theme="9"/>
        <color rgb="FFFFEF9C"/>
      </colorScale>
    </cfRule>
  </conditionalFormatting>
  <conditionalFormatting sqref="D4066:D4067">
    <cfRule type="colorScale" priority="658">
      <colorScale>
        <cfvo type="min"/>
        <cfvo type="max"/>
        <color theme="9"/>
        <color rgb="FFFFEF9C"/>
      </colorScale>
    </cfRule>
  </conditionalFormatting>
  <conditionalFormatting sqref="D4068">
    <cfRule type="colorScale" priority="655">
      <colorScale>
        <cfvo type="min"/>
        <cfvo type="max"/>
        <color theme="9"/>
        <color rgb="FFFFEF9C"/>
      </colorScale>
    </cfRule>
  </conditionalFormatting>
  <conditionalFormatting sqref="D4069">
    <cfRule type="colorScale" priority="656">
      <colorScale>
        <cfvo type="min"/>
        <cfvo type="max"/>
        <color theme="9"/>
        <color rgb="FFFFEF9C"/>
      </colorScale>
    </cfRule>
  </conditionalFormatting>
  <conditionalFormatting sqref="D4077:D4087">
    <cfRule type="colorScale" priority="654">
      <colorScale>
        <cfvo type="min"/>
        <cfvo type="max"/>
        <color theme="9"/>
        <color rgb="FFFFEF9C"/>
      </colorScale>
    </cfRule>
  </conditionalFormatting>
  <conditionalFormatting sqref="D4088:D4089">
    <cfRule type="colorScale" priority="650">
      <colorScale>
        <cfvo type="min"/>
        <cfvo type="max"/>
        <color theme="9"/>
        <color rgb="FFFFEF9C"/>
      </colorScale>
    </cfRule>
  </conditionalFormatting>
  <conditionalFormatting sqref="D4090">
    <cfRule type="colorScale" priority="651">
      <colorScale>
        <cfvo type="min"/>
        <cfvo type="max"/>
        <color theme="9"/>
        <color rgb="FFFFEF9C"/>
      </colorScale>
    </cfRule>
  </conditionalFormatting>
  <conditionalFormatting sqref="D4091:D4092">
    <cfRule type="colorScale" priority="652">
      <colorScale>
        <cfvo type="min"/>
        <cfvo type="max"/>
        <color theme="9"/>
        <color rgb="FFFFEF9C"/>
      </colorScale>
    </cfRule>
  </conditionalFormatting>
  <conditionalFormatting sqref="D4093">
    <cfRule type="colorScale" priority="653">
      <colorScale>
        <cfvo type="min"/>
        <cfvo type="max"/>
        <color theme="9"/>
        <color rgb="FFFFEF9C"/>
      </colorScale>
    </cfRule>
  </conditionalFormatting>
  <conditionalFormatting sqref="D4094:D4095 D4070:D4076">
    <cfRule type="colorScale" priority="661">
      <colorScale>
        <cfvo type="min"/>
        <cfvo type="max"/>
        <color theme="9"/>
        <color rgb="FFFFEF9C"/>
      </colorScale>
    </cfRule>
  </conditionalFormatting>
  <conditionalFormatting sqref="D4096">
    <cfRule type="colorScale" priority="660">
      <colorScale>
        <cfvo type="min"/>
        <cfvo type="max"/>
        <color theme="9"/>
        <color rgb="FFFFEF9C"/>
      </colorScale>
    </cfRule>
  </conditionalFormatting>
  <conditionalFormatting sqref="D4097">
    <cfRule type="colorScale" priority="487">
      <colorScale>
        <cfvo type="min"/>
        <cfvo type="max"/>
        <color theme="9"/>
        <color rgb="FFFFEF9C"/>
      </colorScale>
    </cfRule>
  </conditionalFormatting>
  <conditionalFormatting sqref="D4099:D4100">
    <cfRule type="colorScale" priority="646">
      <colorScale>
        <cfvo type="min"/>
        <cfvo type="max"/>
        <color theme="9"/>
        <color rgb="FFFFEF9C"/>
      </colorScale>
    </cfRule>
  </conditionalFormatting>
  <conditionalFormatting sqref="D4101:D4102">
    <cfRule type="colorScale" priority="649">
      <colorScale>
        <cfvo type="min"/>
        <cfvo type="max"/>
        <color theme="9"/>
        <color rgb="FFFFEF9C"/>
      </colorScale>
    </cfRule>
  </conditionalFormatting>
  <conditionalFormatting sqref="D4103:D4104">
    <cfRule type="colorScale" priority="644">
      <colorScale>
        <cfvo type="min"/>
        <cfvo type="max"/>
        <color theme="9"/>
        <color rgb="FFFFEF9C"/>
      </colorScale>
    </cfRule>
  </conditionalFormatting>
  <conditionalFormatting sqref="D4105:D4106">
    <cfRule type="colorScale" priority="645">
      <colorScale>
        <cfvo type="min"/>
        <cfvo type="max"/>
        <color theme="9"/>
        <color rgb="FFFFEF9C"/>
      </colorScale>
    </cfRule>
  </conditionalFormatting>
  <conditionalFormatting sqref="D4107">
    <cfRule type="colorScale" priority="642">
      <colorScale>
        <cfvo type="min"/>
        <cfvo type="max"/>
        <color theme="9"/>
        <color rgb="FFFFEF9C"/>
      </colorScale>
    </cfRule>
  </conditionalFormatting>
  <conditionalFormatting sqref="D4108">
    <cfRule type="colorScale" priority="643">
      <colorScale>
        <cfvo type="min"/>
        <cfvo type="max"/>
        <color theme="9"/>
        <color rgb="FFFFEF9C"/>
      </colorScale>
    </cfRule>
  </conditionalFormatting>
  <conditionalFormatting sqref="D4116:D4127">
    <cfRule type="colorScale" priority="641">
      <colorScale>
        <cfvo type="min"/>
        <cfvo type="max"/>
        <color theme="9"/>
        <color rgb="FFFFEF9C"/>
      </colorScale>
    </cfRule>
  </conditionalFormatting>
  <conditionalFormatting sqref="D4128:D4129">
    <cfRule type="colorScale" priority="639">
      <colorScale>
        <cfvo type="min"/>
        <cfvo type="max"/>
        <color theme="9"/>
        <color rgb="FFFFEF9C"/>
      </colorScale>
    </cfRule>
  </conditionalFormatting>
  <conditionalFormatting sqref="D4130">
    <cfRule type="colorScale" priority="640">
      <colorScale>
        <cfvo type="min"/>
        <cfvo type="max"/>
        <color theme="9"/>
        <color rgb="FFFFEF9C"/>
      </colorScale>
    </cfRule>
  </conditionalFormatting>
  <conditionalFormatting sqref="D4131:D4132 D4109:D4115">
    <cfRule type="colorScale" priority="648">
      <colorScale>
        <cfvo type="min"/>
        <cfvo type="max"/>
        <color theme="9"/>
        <color rgb="FFFFEF9C"/>
      </colorScale>
    </cfRule>
  </conditionalFormatting>
  <conditionalFormatting sqref="D4133">
    <cfRule type="colorScale" priority="647">
      <colorScale>
        <cfvo type="min"/>
        <cfvo type="max"/>
        <color theme="9"/>
        <color rgb="FFFFEF9C"/>
      </colorScale>
    </cfRule>
  </conditionalFormatting>
  <conditionalFormatting sqref="D4135:D4136">
    <cfRule type="colorScale" priority="635">
      <colorScale>
        <cfvo type="min"/>
        <cfvo type="max"/>
        <color theme="9"/>
        <color rgb="FFFFEF9C"/>
      </colorScale>
    </cfRule>
  </conditionalFormatting>
  <conditionalFormatting sqref="D4137:D4138">
    <cfRule type="colorScale" priority="638">
      <colorScale>
        <cfvo type="min"/>
        <cfvo type="max"/>
        <color theme="9"/>
        <color rgb="FFFFEF9C"/>
      </colorScale>
    </cfRule>
  </conditionalFormatting>
  <conditionalFormatting sqref="D4139:D4140">
    <cfRule type="colorScale" priority="633">
      <colorScale>
        <cfvo type="min"/>
        <cfvo type="max"/>
        <color theme="9"/>
        <color rgb="FFFFEF9C"/>
      </colorScale>
    </cfRule>
  </conditionalFormatting>
  <conditionalFormatting sqref="D4141:D4142">
    <cfRule type="colorScale" priority="634">
      <colorScale>
        <cfvo type="min"/>
        <cfvo type="max"/>
        <color theme="9"/>
        <color rgb="FFFFEF9C"/>
      </colorScale>
    </cfRule>
  </conditionalFormatting>
  <conditionalFormatting sqref="D4143">
    <cfRule type="colorScale" priority="631">
      <colorScale>
        <cfvo type="min"/>
        <cfvo type="max"/>
        <color theme="9"/>
        <color rgb="FFFFEF9C"/>
      </colorScale>
    </cfRule>
  </conditionalFormatting>
  <conditionalFormatting sqref="D4144">
    <cfRule type="colorScale" priority="632">
      <colorScale>
        <cfvo type="min"/>
        <cfvo type="max"/>
        <color theme="9"/>
        <color rgb="FFFFEF9C"/>
      </colorScale>
    </cfRule>
  </conditionalFormatting>
  <conditionalFormatting sqref="D4152:D4162">
    <cfRule type="colorScale" priority="898">
      <colorScale>
        <cfvo type="min"/>
        <cfvo type="max"/>
        <color theme="9"/>
        <color rgb="FFFFEF9C"/>
      </colorScale>
    </cfRule>
  </conditionalFormatting>
  <conditionalFormatting sqref="D4163:D4164">
    <cfRule type="colorScale" priority="629">
      <colorScale>
        <cfvo type="min"/>
        <cfvo type="max"/>
        <color theme="9"/>
        <color rgb="FFFFEF9C"/>
      </colorScale>
    </cfRule>
  </conditionalFormatting>
  <conditionalFormatting sqref="D4165">
    <cfRule type="colorScale" priority="630">
      <colorScale>
        <cfvo type="min"/>
        <cfvo type="max"/>
        <color theme="9"/>
        <color rgb="FFFFEF9C"/>
      </colorScale>
    </cfRule>
  </conditionalFormatting>
  <conditionalFormatting sqref="D4166:D4167 D4145:D4151">
    <cfRule type="colorScale" priority="637">
      <colorScale>
        <cfvo type="min"/>
        <cfvo type="max"/>
        <color theme="9"/>
        <color rgb="FFFFEF9C"/>
      </colorScale>
    </cfRule>
  </conditionalFormatting>
  <conditionalFormatting sqref="D4168">
    <cfRule type="colorScale" priority="636">
      <colorScale>
        <cfvo type="min"/>
        <cfvo type="max"/>
        <color theme="9"/>
        <color rgb="FFFFEF9C"/>
      </colorScale>
    </cfRule>
  </conditionalFormatting>
  <conditionalFormatting sqref="D4170:D4171">
    <cfRule type="colorScale" priority="622">
      <colorScale>
        <cfvo type="min"/>
        <cfvo type="max"/>
        <color theme="9"/>
        <color rgb="FFFFEF9C"/>
      </colorScale>
    </cfRule>
  </conditionalFormatting>
  <conditionalFormatting sqref="D4172">
    <cfRule type="colorScale" priority="627">
      <colorScale>
        <cfvo type="min"/>
        <cfvo type="max"/>
        <color theme="9"/>
        <color rgb="FFFFEF9C"/>
      </colorScale>
    </cfRule>
  </conditionalFormatting>
  <conditionalFormatting sqref="D4173:D4174">
    <cfRule type="colorScale" priority="618">
      <colorScale>
        <cfvo type="min"/>
        <cfvo type="max"/>
        <color theme="9"/>
        <color rgb="FFFFEF9C"/>
      </colorScale>
    </cfRule>
  </conditionalFormatting>
  <conditionalFormatting sqref="D4175">
    <cfRule type="colorScale" priority="619">
      <colorScale>
        <cfvo type="min"/>
        <cfvo type="max"/>
        <color theme="9"/>
        <color rgb="FFFFEF9C"/>
      </colorScale>
    </cfRule>
  </conditionalFormatting>
  <conditionalFormatting sqref="D4178">
    <cfRule type="colorScale" priority="628">
      <colorScale>
        <cfvo type="min"/>
        <cfvo type="max"/>
        <color theme="9"/>
        <color rgb="FFFFEF9C"/>
      </colorScale>
    </cfRule>
  </conditionalFormatting>
  <conditionalFormatting sqref="D4179">
    <cfRule type="colorScale" priority="623">
      <colorScale>
        <cfvo type="min"/>
        <cfvo type="max"/>
        <color theme="9"/>
        <color rgb="FFFFEF9C"/>
      </colorScale>
    </cfRule>
  </conditionalFormatting>
  <conditionalFormatting sqref="D4180">
    <cfRule type="colorScale" priority="624">
      <colorScale>
        <cfvo type="min"/>
        <cfvo type="max"/>
        <color theme="9"/>
        <color rgb="FFFFEF9C"/>
      </colorScale>
    </cfRule>
  </conditionalFormatting>
  <conditionalFormatting sqref="D4197:D4198">
    <cfRule type="colorScale" priority="620">
      <colorScale>
        <cfvo type="min"/>
        <cfvo type="max"/>
        <color theme="9"/>
        <color rgb="FFFFEF9C"/>
      </colorScale>
    </cfRule>
  </conditionalFormatting>
  <conditionalFormatting sqref="D4199">
    <cfRule type="colorScale" priority="621">
      <colorScale>
        <cfvo type="min"/>
        <cfvo type="max"/>
        <color theme="9"/>
        <color rgb="FFFFEF9C"/>
      </colorScale>
    </cfRule>
  </conditionalFormatting>
  <conditionalFormatting sqref="D4200:D4201 D4176:D4177 D4181:D4196">
    <cfRule type="colorScale" priority="626">
      <colorScale>
        <cfvo type="min"/>
        <cfvo type="max"/>
        <color theme="9"/>
        <color rgb="FFFFEF9C"/>
      </colorScale>
    </cfRule>
  </conditionalFormatting>
  <conditionalFormatting sqref="D4202">
    <cfRule type="colorScale" priority="625">
      <colorScale>
        <cfvo type="min"/>
        <cfvo type="max"/>
        <color theme="9"/>
        <color rgb="FFFFEF9C"/>
      </colorScale>
    </cfRule>
  </conditionalFormatting>
  <conditionalFormatting sqref="D4204:D4205">
    <cfRule type="colorScale" priority="612">
      <colorScale>
        <cfvo type="min"/>
        <cfvo type="max"/>
        <color theme="9"/>
        <color rgb="FFFFEF9C"/>
      </colorScale>
    </cfRule>
  </conditionalFormatting>
  <conditionalFormatting sqref="D4206:D4207">
    <cfRule type="colorScale" priority="610">
      <colorScale>
        <cfvo type="min"/>
        <cfvo type="max"/>
        <color theme="9"/>
        <color rgb="FFFFEF9C"/>
      </colorScale>
    </cfRule>
  </conditionalFormatting>
  <conditionalFormatting sqref="D4210">
    <cfRule type="colorScale" priority="609">
      <colorScale>
        <cfvo type="min"/>
        <cfvo type="max"/>
        <color theme="9"/>
        <color rgb="FFFFEF9C"/>
      </colorScale>
    </cfRule>
  </conditionalFormatting>
  <conditionalFormatting sqref="D4211">
    <cfRule type="colorScale" priority="129">
      <colorScale>
        <cfvo type="min"/>
        <cfvo type="max"/>
        <color theme="9"/>
        <color rgb="FFFFEF9C"/>
      </colorScale>
    </cfRule>
  </conditionalFormatting>
  <conditionalFormatting sqref="D4212">
    <cfRule type="colorScale" priority="617">
      <colorScale>
        <cfvo type="min"/>
        <cfvo type="max"/>
        <color theme="9"/>
        <color rgb="FFFFEF9C"/>
      </colorScale>
    </cfRule>
  </conditionalFormatting>
  <conditionalFormatting sqref="D4213">
    <cfRule type="colorScale" priority="613">
      <colorScale>
        <cfvo type="min"/>
        <cfvo type="max"/>
        <color theme="9"/>
        <color rgb="FFFFEF9C"/>
      </colorScale>
    </cfRule>
  </conditionalFormatting>
  <conditionalFormatting sqref="D4214">
    <cfRule type="colorScale" priority="614">
      <colorScale>
        <cfvo type="min"/>
        <cfvo type="max"/>
        <color theme="9"/>
        <color rgb="FFFFEF9C"/>
      </colorScale>
    </cfRule>
  </conditionalFormatting>
  <conditionalFormatting sqref="D4215">
    <cfRule type="colorScale" priority="607">
      <colorScale>
        <cfvo type="min"/>
        <cfvo type="max"/>
        <color theme="9"/>
        <color rgb="FFFFEF9C"/>
      </colorScale>
    </cfRule>
  </conditionalFormatting>
  <conditionalFormatting sqref="D4216">
    <cfRule type="colorScale" priority="608">
      <colorScale>
        <cfvo type="min"/>
        <cfvo type="max"/>
        <color theme="9"/>
        <color rgb="FFFFEF9C"/>
      </colorScale>
    </cfRule>
  </conditionalFormatting>
  <conditionalFormatting sqref="D4233:D4234">
    <cfRule type="colorScale" priority="899">
      <colorScale>
        <cfvo type="min"/>
        <cfvo type="max"/>
        <color theme="9"/>
        <color rgb="FFFFEF9C"/>
      </colorScale>
    </cfRule>
  </conditionalFormatting>
  <conditionalFormatting sqref="D4235">
    <cfRule type="colorScale" priority="611">
      <colorScale>
        <cfvo type="min"/>
        <cfvo type="max"/>
        <color theme="9"/>
        <color rgb="FFFFEF9C"/>
      </colorScale>
    </cfRule>
  </conditionalFormatting>
  <conditionalFormatting sqref="D4236:D4237 D4208:D4209 D4217:D4232">
    <cfRule type="colorScale" priority="616">
      <colorScale>
        <cfvo type="min"/>
        <cfvo type="max"/>
        <color theme="9"/>
        <color rgb="FFFFEF9C"/>
      </colorScale>
    </cfRule>
  </conditionalFormatting>
  <conditionalFormatting sqref="D4238">
    <cfRule type="colorScale" priority="615">
      <colorScale>
        <cfvo type="min"/>
        <cfvo type="max"/>
        <color theme="9"/>
        <color rgb="FFFFEF9C"/>
      </colorScale>
    </cfRule>
  </conditionalFormatting>
  <conditionalFormatting sqref="D4239">
    <cfRule type="colorScale" priority="483">
      <colorScale>
        <cfvo type="min"/>
        <cfvo type="max"/>
        <color theme="9"/>
        <color rgb="FFFFEF9C"/>
      </colorScale>
    </cfRule>
  </conditionalFormatting>
  <conditionalFormatting sqref="D4241:D4242">
    <cfRule type="colorScale" priority="597">
      <colorScale>
        <cfvo type="min"/>
        <cfvo type="max"/>
        <color theme="9"/>
        <color rgb="FFFFEF9C"/>
      </colorScale>
    </cfRule>
  </conditionalFormatting>
  <conditionalFormatting sqref="D4243:D4244">
    <cfRule type="colorScale" priority="600">
      <colorScale>
        <cfvo type="min"/>
        <cfvo type="max"/>
        <color theme="9"/>
        <color rgb="FFFFEF9C"/>
      </colorScale>
    </cfRule>
  </conditionalFormatting>
  <conditionalFormatting sqref="D4245">
    <cfRule type="colorScale" priority="605">
      <colorScale>
        <cfvo type="min"/>
        <cfvo type="max"/>
        <color theme="9"/>
        <color rgb="FFFFEF9C"/>
      </colorScale>
    </cfRule>
  </conditionalFormatting>
  <conditionalFormatting sqref="D4249">
    <cfRule type="colorScale" priority="606">
      <colorScale>
        <cfvo type="min"/>
        <cfvo type="max"/>
        <color theme="9"/>
        <color rgb="FFFFEF9C"/>
      </colorScale>
    </cfRule>
  </conditionalFormatting>
  <conditionalFormatting sqref="D4250">
    <cfRule type="colorScale" priority="601">
      <colorScale>
        <cfvo type="min"/>
        <cfvo type="max"/>
        <color theme="9"/>
        <color rgb="FFFFEF9C"/>
      </colorScale>
    </cfRule>
  </conditionalFormatting>
  <conditionalFormatting sqref="D4251">
    <cfRule type="colorScale" priority="602">
      <colorScale>
        <cfvo type="min"/>
        <cfvo type="max"/>
        <color theme="9"/>
        <color rgb="FFFFEF9C"/>
      </colorScale>
    </cfRule>
  </conditionalFormatting>
  <conditionalFormatting sqref="D4268:D4269">
    <cfRule type="colorScale" priority="598">
      <colorScale>
        <cfvo type="min"/>
        <cfvo type="max"/>
        <color theme="9"/>
        <color rgb="FFFFEF9C"/>
      </colorScale>
    </cfRule>
  </conditionalFormatting>
  <conditionalFormatting sqref="D4270">
    <cfRule type="colorScale" priority="599">
      <colorScale>
        <cfvo type="min"/>
        <cfvo type="max"/>
        <color theme="9"/>
        <color rgb="FFFFEF9C"/>
      </colorScale>
    </cfRule>
  </conditionalFormatting>
  <conditionalFormatting sqref="D4271:D4272 D4252:D4267 D4246:D4248">
    <cfRule type="colorScale" priority="604">
      <colorScale>
        <cfvo type="min"/>
        <cfvo type="max"/>
        <color theme="9"/>
        <color rgb="FFFFEF9C"/>
      </colorScale>
    </cfRule>
  </conditionalFormatting>
  <conditionalFormatting sqref="D4273">
    <cfRule type="colorScale" priority="603">
      <colorScale>
        <cfvo type="min"/>
        <cfvo type="max"/>
        <color theme="9"/>
        <color rgb="FFFFEF9C"/>
      </colorScale>
    </cfRule>
  </conditionalFormatting>
  <conditionalFormatting sqref="D4275:D4276">
    <cfRule type="colorScale" priority="589">
      <colorScale>
        <cfvo type="min"/>
        <cfvo type="max"/>
        <color theme="9"/>
        <color rgb="FFFFEF9C"/>
      </colorScale>
    </cfRule>
  </conditionalFormatting>
  <conditionalFormatting sqref="D4279">
    <cfRule type="colorScale" priority="596">
      <colorScale>
        <cfvo type="min"/>
        <cfvo type="max"/>
        <color theme="9"/>
        <color rgb="FFFFEF9C"/>
      </colorScale>
    </cfRule>
  </conditionalFormatting>
  <conditionalFormatting sqref="D4280">
    <cfRule type="colorScale" priority="592">
      <colorScale>
        <cfvo type="min"/>
        <cfvo type="max"/>
        <color theme="9"/>
        <color rgb="FFFFEF9C"/>
      </colorScale>
    </cfRule>
  </conditionalFormatting>
  <conditionalFormatting sqref="D4281">
    <cfRule type="colorScale" priority="593">
      <colorScale>
        <cfvo type="min"/>
        <cfvo type="max"/>
        <color theme="9"/>
        <color rgb="FFFFEF9C"/>
      </colorScale>
    </cfRule>
  </conditionalFormatting>
  <conditionalFormatting sqref="D4298:D4299">
    <cfRule type="colorScale" priority="590">
      <colorScale>
        <cfvo type="min"/>
        <cfvo type="max"/>
        <color theme="9"/>
        <color rgb="FFFFEF9C"/>
      </colorScale>
    </cfRule>
  </conditionalFormatting>
  <conditionalFormatting sqref="D4300">
    <cfRule type="colorScale" priority="591">
      <colorScale>
        <cfvo type="min"/>
        <cfvo type="max"/>
        <color theme="9"/>
        <color rgb="FFFFEF9C"/>
      </colorScale>
    </cfRule>
  </conditionalFormatting>
  <conditionalFormatting sqref="D4301:D4302 D4282:D4297 D4277:D4278">
    <cfRule type="colorScale" priority="595">
      <colorScale>
        <cfvo type="min"/>
        <cfvo type="max"/>
        <color theme="9"/>
        <color rgb="FFFFEF9C"/>
      </colorScale>
    </cfRule>
  </conditionalFormatting>
  <conditionalFormatting sqref="D4303">
    <cfRule type="colorScale" priority="594">
      <colorScale>
        <cfvo type="min"/>
        <cfvo type="max"/>
        <color theme="9"/>
        <color rgb="FFFFEF9C"/>
      </colorScale>
    </cfRule>
  </conditionalFormatting>
  <conditionalFormatting sqref="D4304">
    <cfRule type="colorScale" priority="479">
      <colorScale>
        <cfvo type="min"/>
        <cfvo type="max"/>
        <color theme="9"/>
        <color rgb="FFFFEF9C"/>
      </colorScale>
    </cfRule>
  </conditionalFormatting>
  <conditionalFormatting sqref="D4306:D4309">
    <cfRule type="colorScale" priority="581">
      <colorScale>
        <cfvo type="min"/>
        <cfvo type="max"/>
        <color theme="9"/>
        <color rgb="FFFFEF9C"/>
      </colorScale>
    </cfRule>
  </conditionalFormatting>
  <conditionalFormatting sqref="D4312">
    <cfRule type="colorScale" priority="588">
      <colorScale>
        <cfvo type="min"/>
        <cfvo type="max"/>
        <color theme="9"/>
        <color rgb="FFFFEF9C"/>
      </colorScale>
    </cfRule>
  </conditionalFormatting>
  <conditionalFormatting sqref="D4313">
    <cfRule type="colorScale" priority="584">
      <colorScale>
        <cfvo type="min"/>
        <cfvo type="max"/>
        <color theme="9"/>
        <color rgb="FFFFEF9C"/>
      </colorScale>
    </cfRule>
  </conditionalFormatting>
  <conditionalFormatting sqref="D4314">
    <cfRule type="colorScale" priority="585">
      <colorScale>
        <cfvo type="min"/>
        <cfvo type="max"/>
        <color theme="9"/>
        <color rgb="FFFFEF9C"/>
      </colorScale>
    </cfRule>
  </conditionalFormatting>
  <conditionalFormatting sqref="D4470 D4330 D4431 D4400 D4363">
    <cfRule type="colorScale" priority="535">
      <colorScale>
        <cfvo type="min"/>
        <cfvo type="max"/>
        <color theme="9"/>
        <color rgb="FFFFEF9C"/>
      </colorScale>
    </cfRule>
  </conditionalFormatting>
  <conditionalFormatting sqref="D4331:D4332">
    <cfRule type="colorScale" priority="582">
      <colorScale>
        <cfvo type="min"/>
        <cfvo type="max"/>
        <color theme="9"/>
        <color rgb="FFFFEF9C"/>
      </colorScale>
    </cfRule>
  </conditionalFormatting>
  <conditionalFormatting sqref="D4333">
    <cfRule type="colorScale" priority="583">
      <colorScale>
        <cfvo type="min"/>
        <cfvo type="max"/>
        <color theme="9"/>
        <color rgb="FFFFEF9C"/>
      </colorScale>
    </cfRule>
  </conditionalFormatting>
  <conditionalFormatting sqref="D4334:D4335 D4315:D4329 D4310:D4311">
    <cfRule type="colorScale" priority="587">
      <colorScale>
        <cfvo type="min"/>
        <cfvo type="max"/>
        <color theme="9"/>
        <color rgb="FFFFEF9C"/>
      </colorScale>
    </cfRule>
  </conditionalFormatting>
  <conditionalFormatting sqref="D4336">
    <cfRule type="colorScale" priority="586">
      <colorScale>
        <cfvo type="min"/>
        <cfvo type="max"/>
        <color theme="9"/>
        <color rgb="FFFFEF9C"/>
      </colorScale>
    </cfRule>
  </conditionalFormatting>
  <conditionalFormatting sqref="D4337">
    <cfRule type="colorScale" priority="476">
      <colorScale>
        <cfvo type="min"/>
        <cfvo type="max"/>
        <color theme="9"/>
        <color rgb="FFFFEF9C"/>
      </colorScale>
    </cfRule>
  </conditionalFormatting>
  <conditionalFormatting sqref="D4339:D4342">
    <cfRule type="colorScale" priority="573">
      <colorScale>
        <cfvo type="min"/>
        <cfvo type="max"/>
        <color theme="9"/>
        <color rgb="FFFFEF9C"/>
      </colorScale>
    </cfRule>
  </conditionalFormatting>
  <conditionalFormatting sqref="D4345">
    <cfRule type="colorScale" priority="580">
      <colorScale>
        <cfvo type="min"/>
        <cfvo type="max"/>
        <color theme="9"/>
        <color rgb="FFFFEF9C"/>
      </colorScale>
    </cfRule>
  </conditionalFormatting>
  <conditionalFormatting sqref="D4346">
    <cfRule type="colorScale" priority="576">
      <colorScale>
        <cfvo type="min"/>
        <cfvo type="max"/>
        <color theme="9"/>
        <color rgb="FFFFEF9C"/>
      </colorScale>
    </cfRule>
  </conditionalFormatting>
  <conditionalFormatting sqref="D4347">
    <cfRule type="colorScale" priority="577">
      <colorScale>
        <cfvo type="min"/>
        <cfvo type="max"/>
        <color theme="9"/>
        <color rgb="FFFFEF9C"/>
      </colorScale>
    </cfRule>
  </conditionalFormatting>
  <conditionalFormatting sqref="D4364:D4365">
    <cfRule type="colorScale" priority="574">
      <colorScale>
        <cfvo type="min"/>
        <cfvo type="max"/>
        <color theme="9"/>
        <color rgb="FFFFEF9C"/>
      </colorScale>
    </cfRule>
  </conditionalFormatting>
  <conditionalFormatting sqref="D4366">
    <cfRule type="colorScale" priority="575">
      <colorScale>
        <cfvo type="min"/>
        <cfvo type="max"/>
        <color theme="9"/>
        <color rgb="FFFFEF9C"/>
      </colorScale>
    </cfRule>
  </conditionalFormatting>
  <conditionalFormatting sqref="D4367:D4368 D4348:D4362 D4343:D4344">
    <cfRule type="colorScale" priority="579">
      <colorScale>
        <cfvo type="min"/>
        <cfvo type="max"/>
        <color theme="9"/>
        <color rgb="FFFFEF9C"/>
      </colorScale>
    </cfRule>
  </conditionalFormatting>
  <conditionalFormatting sqref="D4369">
    <cfRule type="colorScale" priority="578">
      <colorScale>
        <cfvo type="min"/>
        <cfvo type="max"/>
        <color theme="9"/>
        <color rgb="FFFFEF9C"/>
      </colorScale>
    </cfRule>
  </conditionalFormatting>
  <conditionalFormatting sqref="D4370:D4375">
    <cfRule type="colorScale" priority="572">
      <colorScale>
        <cfvo type="min"/>
        <cfvo type="max"/>
        <color theme="9"/>
        <color rgb="FFFFEF9C"/>
      </colorScale>
    </cfRule>
  </conditionalFormatting>
  <conditionalFormatting sqref="D4376">
    <cfRule type="colorScale" priority="471">
      <colorScale>
        <cfvo type="min"/>
        <cfvo type="max"/>
        <color theme="9"/>
        <color rgb="FFFFEF9C"/>
      </colorScale>
    </cfRule>
  </conditionalFormatting>
  <conditionalFormatting sqref="D4377 D4059 D4338 D4305 D4274 D4240 D4203 D4169 D4134 D4098">
    <cfRule type="colorScale" priority="547">
      <colorScale>
        <cfvo type="min"/>
        <cfvo type="max"/>
        <color theme="9"/>
        <color rgb="FFFFEF9C"/>
      </colorScale>
    </cfRule>
  </conditionalFormatting>
  <conditionalFormatting sqref="D4378:D4379">
    <cfRule type="colorScale" priority="900">
      <colorScale>
        <cfvo type="min"/>
        <cfvo type="max"/>
        <color theme="9"/>
        <color rgb="FFFFEF9C"/>
      </colorScale>
    </cfRule>
  </conditionalFormatting>
  <conditionalFormatting sqref="D4382">
    <cfRule type="colorScale" priority="571">
      <colorScale>
        <cfvo type="min"/>
        <cfvo type="max"/>
        <color theme="9"/>
        <color rgb="FFFFEF9C"/>
      </colorScale>
    </cfRule>
  </conditionalFormatting>
  <conditionalFormatting sqref="D4383">
    <cfRule type="colorScale" priority="567">
      <colorScale>
        <cfvo type="min"/>
        <cfvo type="max"/>
        <color theme="9"/>
        <color rgb="FFFFEF9C"/>
      </colorScale>
    </cfRule>
  </conditionalFormatting>
  <conditionalFormatting sqref="D4384">
    <cfRule type="colorScale" priority="568">
      <colorScale>
        <cfvo type="min"/>
        <cfvo type="max"/>
        <color theme="9"/>
        <color rgb="FFFFEF9C"/>
      </colorScale>
    </cfRule>
  </conditionalFormatting>
  <conditionalFormatting sqref="D4401:D4402">
    <cfRule type="colorScale" priority="565">
      <colorScale>
        <cfvo type="min"/>
        <cfvo type="max"/>
        <color theme="9"/>
        <color rgb="FFFFEF9C"/>
      </colorScale>
    </cfRule>
  </conditionalFormatting>
  <conditionalFormatting sqref="D4403">
    <cfRule type="colorScale" priority="566">
      <colorScale>
        <cfvo type="min"/>
        <cfvo type="max"/>
        <color theme="9"/>
        <color rgb="FFFFEF9C"/>
      </colorScale>
    </cfRule>
  </conditionalFormatting>
  <conditionalFormatting sqref="D4404:D4405 D4385:D4399 D4380:D4381">
    <cfRule type="colorScale" priority="570">
      <colorScale>
        <cfvo type="min"/>
        <cfvo type="max"/>
        <color theme="9"/>
        <color rgb="FFFFEF9C"/>
      </colorScale>
    </cfRule>
  </conditionalFormatting>
  <conditionalFormatting sqref="D4406">
    <cfRule type="colorScale" priority="569">
      <colorScale>
        <cfvo type="min"/>
        <cfvo type="max"/>
        <color theme="9"/>
        <color rgb="FFFFEF9C"/>
      </colorScale>
    </cfRule>
  </conditionalFormatting>
  <conditionalFormatting sqref="D4407">
    <cfRule type="colorScale" priority="550">
      <colorScale>
        <cfvo type="min"/>
        <cfvo type="max"/>
        <color theme="9"/>
        <color rgb="FFFFEF9C"/>
      </colorScale>
    </cfRule>
  </conditionalFormatting>
  <conditionalFormatting sqref="D4408:D4409">
    <cfRule type="colorScale" priority="556">
      <colorScale>
        <cfvo type="min"/>
        <cfvo type="max"/>
        <color theme="9"/>
        <color rgb="FFFFEF9C"/>
      </colorScale>
    </cfRule>
  </conditionalFormatting>
  <conditionalFormatting sqref="D4412">
    <cfRule type="colorScale" priority="555">
      <colorScale>
        <cfvo type="min"/>
        <cfvo type="max"/>
        <color theme="9"/>
        <color rgb="FFFFEF9C"/>
      </colorScale>
    </cfRule>
  </conditionalFormatting>
  <conditionalFormatting sqref="D4413">
    <cfRule type="colorScale" priority="551">
      <colorScale>
        <cfvo type="min"/>
        <cfvo type="max"/>
        <color theme="9"/>
        <color rgb="FFFFEF9C"/>
      </colorScale>
    </cfRule>
  </conditionalFormatting>
  <conditionalFormatting sqref="D4414">
    <cfRule type="colorScale" priority="552">
      <colorScale>
        <cfvo type="min"/>
        <cfvo type="max"/>
        <color theme="9"/>
        <color rgb="FFFFEF9C"/>
      </colorScale>
    </cfRule>
  </conditionalFormatting>
  <conditionalFormatting sqref="D4432:D4433">
    <cfRule type="colorScale" priority="548">
      <colorScale>
        <cfvo type="min"/>
        <cfvo type="max"/>
        <color theme="9"/>
        <color rgb="FFFFEF9C"/>
      </colorScale>
    </cfRule>
  </conditionalFormatting>
  <conditionalFormatting sqref="D4434">
    <cfRule type="colorScale" priority="549">
      <colorScale>
        <cfvo type="min"/>
        <cfvo type="max"/>
        <color theme="9"/>
        <color rgb="FFFFEF9C"/>
      </colorScale>
    </cfRule>
  </conditionalFormatting>
  <conditionalFormatting sqref="D4435:D4436 D4410:D4411 D4415:D4430">
    <cfRule type="colorScale" priority="554">
      <colorScale>
        <cfvo type="min"/>
        <cfvo type="max"/>
        <color theme="9"/>
        <color rgb="FFFFEF9C"/>
      </colorScale>
    </cfRule>
  </conditionalFormatting>
  <conditionalFormatting sqref="D4437">
    <cfRule type="colorScale" priority="553">
      <colorScale>
        <cfvo type="min"/>
        <cfvo type="max"/>
        <color theme="9"/>
        <color rgb="FFFFEF9C"/>
      </colorScale>
    </cfRule>
  </conditionalFormatting>
  <conditionalFormatting sqref="D4438">
    <cfRule type="colorScale" priority="540">
      <colorScale>
        <cfvo type="min"/>
        <cfvo type="max"/>
        <color theme="9"/>
        <color rgb="FFFFEF9C"/>
      </colorScale>
    </cfRule>
  </conditionalFormatting>
  <conditionalFormatting sqref="D4439:D4444">
    <cfRule type="colorScale" priority="546">
      <colorScale>
        <cfvo type="min"/>
        <cfvo type="max"/>
        <color theme="9"/>
        <color rgb="FFFFEF9C"/>
      </colorScale>
    </cfRule>
  </conditionalFormatting>
  <conditionalFormatting sqref="D4445:D4446">
    <cfRule type="colorScale" priority="536">
      <colorScale>
        <cfvo type="min"/>
        <cfvo type="max"/>
        <color theme="9"/>
        <color rgb="FFFFEF9C"/>
      </colorScale>
    </cfRule>
  </conditionalFormatting>
  <conditionalFormatting sqref="D4447">
    <cfRule type="colorScale" priority="537">
      <colorScale>
        <cfvo type="min"/>
        <cfvo type="max"/>
        <color theme="9"/>
        <color rgb="FFFFEF9C"/>
      </colorScale>
    </cfRule>
  </conditionalFormatting>
  <conditionalFormatting sqref="D4450">
    <cfRule type="colorScale" priority="545">
      <colorScale>
        <cfvo type="min"/>
        <cfvo type="max"/>
        <color theme="9"/>
        <color rgb="FFFFEF9C"/>
      </colorScale>
    </cfRule>
  </conditionalFormatting>
  <conditionalFormatting sqref="D4451">
    <cfRule type="colorScale" priority="541">
      <colorScale>
        <cfvo type="min"/>
        <cfvo type="max"/>
        <color theme="9"/>
        <color rgb="FFFFEF9C"/>
      </colorScale>
    </cfRule>
  </conditionalFormatting>
  <conditionalFormatting sqref="D4452:D4453">
    <cfRule type="colorScale" priority="542">
      <colorScale>
        <cfvo type="min"/>
        <cfvo type="max"/>
        <color theme="9"/>
        <color rgb="FFFFEF9C"/>
      </colorScale>
    </cfRule>
  </conditionalFormatting>
  <conditionalFormatting sqref="D4471:D4472">
    <cfRule type="colorScale" priority="538">
      <colorScale>
        <cfvo type="min"/>
        <cfvo type="max"/>
        <color theme="9"/>
        <color rgb="FFFFEF9C"/>
      </colorScale>
    </cfRule>
  </conditionalFormatting>
  <conditionalFormatting sqref="D4473">
    <cfRule type="colorScale" priority="539">
      <colorScale>
        <cfvo type="min"/>
        <cfvo type="max"/>
        <color theme="9"/>
        <color rgb="FFFFEF9C"/>
      </colorScale>
    </cfRule>
  </conditionalFormatting>
  <conditionalFormatting sqref="D4474:D4475 D4448:D4449 D4454:D4469">
    <cfRule type="colorScale" priority="544">
      <colorScale>
        <cfvo type="min"/>
        <cfvo type="max"/>
        <color theme="9"/>
        <color rgb="FFFFEF9C"/>
      </colorScale>
    </cfRule>
  </conditionalFormatting>
  <conditionalFormatting sqref="D4476">
    <cfRule type="colorScale" priority="543">
      <colorScale>
        <cfvo type="min"/>
        <cfvo type="max"/>
        <color theme="9"/>
        <color rgb="FFFFEF9C"/>
      </colorScale>
    </cfRule>
  </conditionalFormatting>
  <conditionalFormatting sqref="D4477">
    <cfRule type="colorScale" priority="531">
      <colorScale>
        <cfvo type="min"/>
        <cfvo type="max"/>
        <color theme="9"/>
        <color rgb="FFFFEF9C"/>
      </colorScale>
    </cfRule>
  </conditionalFormatting>
  <conditionalFormatting sqref="D4478:D4479">
    <cfRule type="colorScale" priority="919">
      <colorScale>
        <cfvo type="min"/>
        <cfvo type="max"/>
        <color theme="9"/>
        <color rgb="FFFFEF9C"/>
      </colorScale>
    </cfRule>
  </conditionalFormatting>
  <conditionalFormatting sqref="D4480:D4481">
    <cfRule type="colorScale" priority="527">
      <colorScale>
        <cfvo type="min"/>
        <cfvo type="max"/>
        <color theme="9"/>
        <color rgb="FFFFEF9C"/>
      </colorScale>
    </cfRule>
  </conditionalFormatting>
  <conditionalFormatting sqref="D4482">
    <cfRule type="colorScale" priority="528">
      <colorScale>
        <cfvo type="min"/>
        <cfvo type="max"/>
        <color theme="9"/>
        <color rgb="FFFFEF9C"/>
      </colorScale>
    </cfRule>
  </conditionalFormatting>
  <conditionalFormatting sqref="D4485">
    <cfRule type="colorScale" priority="532">
      <colorScale>
        <cfvo type="min"/>
        <cfvo type="max"/>
        <color theme="9"/>
        <color rgb="FFFFEF9C"/>
      </colorScale>
    </cfRule>
  </conditionalFormatting>
  <conditionalFormatting sqref="D4486">
    <cfRule type="colorScale" priority="920">
      <colorScale>
        <cfvo type="min"/>
        <cfvo type="max"/>
        <color theme="9"/>
        <color rgb="FFFFEF9C"/>
      </colorScale>
    </cfRule>
  </conditionalFormatting>
  <conditionalFormatting sqref="D4503">
    <cfRule type="colorScale" priority="526">
      <colorScale>
        <cfvo type="min"/>
        <cfvo type="max"/>
        <color theme="9"/>
        <color rgb="FFFFEF9C"/>
      </colorScale>
    </cfRule>
  </conditionalFormatting>
  <conditionalFormatting sqref="D4504:D4505">
    <cfRule type="colorScale" priority="529">
      <colorScale>
        <cfvo type="min"/>
        <cfvo type="max"/>
        <color theme="9"/>
        <color rgb="FFFFEF9C"/>
      </colorScale>
    </cfRule>
  </conditionalFormatting>
  <conditionalFormatting sqref="D4506">
    <cfRule type="colorScale" priority="530">
      <colorScale>
        <cfvo type="min"/>
        <cfvo type="max"/>
        <color theme="9"/>
        <color rgb="FFFFEF9C"/>
      </colorScale>
    </cfRule>
  </conditionalFormatting>
  <conditionalFormatting sqref="D4507:D4508 D4483:D4484 D4487:D4502">
    <cfRule type="colorScale" priority="534">
      <colorScale>
        <cfvo type="min"/>
        <cfvo type="max"/>
        <color theme="9"/>
        <color rgb="FFFFEF9C"/>
      </colorScale>
    </cfRule>
  </conditionalFormatting>
  <conditionalFormatting sqref="D4509">
    <cfRule type="colorScale" priority="533">
      <colorScale>
        <cfvo type="min"/>
        <cfvo type="max"/>
        <color theme="9"/>
        <color rgb="FFFFEF9C"/>
      </colorScale>
    </cfRule>
  </conditionalFormatting>
  <conditionalFormatting sqref="D4510">
    <cfRule type="colorScale" priority="520">
      <colorScale>
        <cfvo type="min"/>
        <cfvo type="max"/>
        <color theme="9"/>
        <color rgb="FFFFEF9C"/>
      </colorScale>
    </cfRule>
  </conditionalFormatting>
  <conditionalFormatting sqref="D4511:D4514">
    <cfRule type="colorScale" priority="524">
      <colorScale>
        <cfvo type="min"/>
        <cfvo type="max"/>
        <color theme="9"/>
        <color rgb="FFFFEF9C"/>
      </colorScale>
    </cfRule>
  </conditionalFormatting>
  <conditionalFormatting sqref="D4515:D4516">
    <cfRule type="colorScale" priority="516">
      <colorScale>
        <cfvo type="min"/>
        <cfvo type="max"/>
        <color theme="9"/>
        <color rgb="FFFFEF9C"/>
      </colorScale>
    </cfRule>
  </conditionalFormatting>
  <conditionalFormatting sqref="D4517">
    <cfRule type="colorScale" priority="517">
      <colorScale>
        <cfvo type="min"/>
        <cfvo type="max"/>
        <color theme="9"/>
        <color rgb="FFFFEF9C"/>
      </colorScale>
    </cfRule>
  </conditionalFormatting>
  <conditionalFormatting sqref="D4518">
    <cfRule type="colorScale" priority="521">
      <colorScale>
        <cfvo type="min"/>
        <cfvo type="max"/>
        <color theme="9"/>
        <color rgb="FFFFEF9C"/>
      </colorScale>
    </cfRule>
  </conditionalFormatting>
  <conditionalFormatting sqref="D4519">
    <cfRule type="colorScale" priority="525">
      <colorScale>
        <cfvo type="min"/>
        <cfvo type="max"/>
        <color theme="9"/>
        <color rgb="FFFFEF9C"/>
      </colorScale>
    </cfRule>
  </conditionalFormatting>
  <conditionalFormatting sqref="D4536">
    <cfRule type="colorScale" priority="515">
      <colorScale>
        <cfvo type="min"/>
        <cfvo type="max"/>
        <color theme="9"/>
        <color rgb="FFFFEF9C"/>
      </colorScale>
    </cfRule>
  </conditionalFormatting>
  <conditionalFormatting sqref="D4537:D4538">
    <cfRule type="colorScale" priority="518">
      <colorScale>
        <cfvo type="min"/>
        <cfvo type="max"/>
        <color theme="9"/>
        <color rgb="FFFFEF9C"/>
      </colorScale>
    </cfRule>
  </conditionalFormatting>
  <conditionalFormatting sqref="D4539">
    <cfRule type="colorScale" priority="519">
      <colorScale>
        <cfvo type="min"/>
        <cfvo type="max"/>
        <color theme="9"/>
        <color rgb="FFFFEF9C"/>
      </colorScale>
    </cfRule>
  </conditionalFormatting>
  <conditionalFormatting sqref="D4540:D4541 D4520:D4535">
    <cfRule type="colorScale" priority="523">
      <colorScale>
        <cfvo type="min"/>
        <cfvo type="max"/>
        <color theme="9"/>
        <color rgb="FFFFEF9C"/>
      </colorScale>
    </cfRule>
  </conditionalFormatting>
  <conditionalFormatting sqref="D4542">
    <cfRule type="colorScale" priority="522">
      <colorScale>
        <cfvo type="min"/>
        <cfvo type="max"/>
        <color theme="9"/>
        <color rgb="FFFFEF9C"/>
      </colorScale>
    </cfRule>
  </conditionalFormatting>
  <conditionalFormatting sqref="D4543:D4544">
    <cfRule type="colorScale" priority="411">
      <colorScale>
        <cfvo type="min"/>
        <cfvo type="max"/>
        <color theme="9"/>
        <color rgb="FFFFEF9C"/>
      </colorScale>
    </cfRule>
  </conditionalFormatting>
  <conditionalFormatting sqref="D4545:D4548">
    <cfRule type="colorScale" priority="415">
      <colorScale>
        <cfvo type="min"/>
        <cfvo type="max"/>
        <color theme="9"/>
        <color rgb="FFFFEF9C"/>
      </colorScale>
    </cfRule>
  </conditionalFormatting>
  <conditionalFormatting sqref="D4549:D4550">
    <cfRule type="colorScale" priority="407">
      <colorScale>
        <cfvo type="min"/>
        <cfvo type="max"/>
        <color theme="9"/>
        <color rgb="FFFFEF9C"/>
      </colorScale>
    </cfRule>
  </conditionalFormatting>
  <conditionalFormatting sqref="D4551">
    <cfRule type="colorScale" priority="408">
      <colorScale>
        <cfvo type="min"/>
        <cfvo type="max"/>
        <color theme="9"/>
        <color rgb="FFFFEF9C"/>
      </colorScale>
    </cfRule>
  </conditionalFormatting>
  <conditionalFormatting sqref="D4552">
    <cfRule type="colorScale" priority="412">
      <colorScale>
        <cfvo type="min"/>
        <cfvo type="max"/>
        <color theme="9"/>
        <color rgb="FFFFEF9C"/>
      </colorScale>
    </cfRule>
  </conditionalFormatting>
  <conditionalFormatting sqref="D4553">
    <cfRule type="colorScale" priority="416">
      <colorScale>
        <cfvo type="min"/>
        <cfvo type="max"/>
        <color theme="9"/>
        <color rgb="FFFFEF9C"/>
      </colorScale>
    </cfRule>
  </conditionalFormatting>
  <conditionalFormatting sqref="D4570">
    <cfRule type="colorScale" priority="406">
      <colorScale>
        <cfvo type="min"/>
        <cfvo type="max"/>
        <color theme="9"/>
        <color rgb="FFFFEF9C"/>
      </colorScale>
    </cfRule>
  </conditionalFormatting>
  <conditionalFormatting sqref="D4571:D4572">
    <cfRule type="colorScale" priority="409">
      <colorScale>
        <cfvo type="min"/>
        <cfvo type="max"/>
        <color theme="9"/>
        <color rgb="FFFFEF9C"/>
      </colorScale>
    </cfRule>
  </conditionalFormatting>
  <conditionalFormatting sqref="D4573">
    <cfRule type="colorScale" priority="410">
      <colorScale>
        <cfvo type="min"/>
        <cfvo type="max"/>
        <color theme="9"/>
        <color rgb="FFFFEF9C"/>
      </colorScale>
    </cfRule>
  </conditionalFormatting>
  <conditionalFormatting sqref="D4574:D4575 D4554:D4569">
    <cfRule type="colorScale" priority="414">
      <colorScale>
        <cfvo type="min"/>
        <cfvo type="max"/>
        <color theme="9"/>
        <color rgb="FFFFEF9C"/>
      </colorScale>
    </cfRule>
  </conditionalFormatting>
  <conditionalFormatting sqref="D4576">
    <cfRule type="colorScale" priority="413">
      <colorScale>
        <cfvo type="min"/>
        <cfvo type="max"/>
        <color theme="9"/>
        <color rgb="FFFFEF9C"/>
      </colorScale>
    </cfRule>
  </conditionalFormatting>
  <conditionalFormatting sqref="D4577">
    <cfRule type="colorScale" priority="393">
      <colorScale>
        <cfvo type="min"/>
        <cfvo type="max"/>
        <color theme="9"/>
        <color rgb="FFFFEF9C"/>
      </colorScale>
    </cfRule>
  </conditionalFormatting>
  <conditionalFormatting sqref="D4578">
    <cfRule type="colorScale" priority="400">
      <colorScale>
        <cfvo type="min"/>
        <cfvo type="max"/>
        <color theme="9"/>
        <color rgb="FFFFEF9C"/>
      </colorScale>
    </cfRule>
  </conditionalFormatting>
  <conditionalFormatting sqref="D4579:D4582">
    <cfRule type="colorScale" priority="404">
      <colorScale>
        <cfvo type="min"/>
        <cfvo type="max"/>
        <color theme="9"/>
        <color rgb="FFFFEF9C"/>
      </colorScale>
    </cfRule>
  </conditionalFormatting>
  <conditionalFormatting sqref="D4583:D4584">
    <cfRule type="colorScale" priority="396">
      <colorScale>
        <cfvo type="min"/>
        <cfvo type="max"/>
        <color theme="9"/>
        <color rgb="FFFFEF9C"/>
      </colorScale>
    </cfRule>
  </conditionalFormatting>
  <conditionalFormatting sqref="D4585">
    <cfRule type="colorScale" priority="397">
      <colorScale>
        <cfvo type="min"/>
        <cfvo type="max"/>
        <color theme="9"/>
        <color rgb="FFFFEF9C"/>
      </colorScale>
    </cfRule>
  </conditionalFormatting>
  <conditionalFormatting sqref="D4586">
    <cfRule type="colorScale" priority="401">
      <colorScale>
        <cfvo type="min"/>
        <cfvo type="max"/>
        <color theme="9"/>
        <color rgb="FFFFEF9C"/>
      </colorScale>
    </cfRule>
  </conditionalFormatting>
  <conditionalFormatting sqref="D4587">
    <cfRule type="colorScale" priority="405">
      <colorScale>
        <cfvo type="min"/>
        <cfvo type="max"/>
        <color theme="9"/>
        <color rgb="FFFFEF9C"/>
      </colorScale>
    </cfRule>
  </conditionalFormatting>
  <conditionalFormatting sqref="D4604">
    <cfRule type="colorScale" priority="395">
      <colorScale>
        <cfvo type="min"/>
        <cfvo type="max"/>
        <color theme="9"/>
        <color rgb="FFFFEF9C"/>
      </colorScale>
    </cfRule>
  </conditionalFormatting>
  <conditionalFormatting sqref="D4605:D4606">
    <cfRule type="colorScale" priority="398">
      <colorScale>
        <cfvo type="min"/>
        <cfvo type="max"/>
        <color theme="9"/>
        <color rgb="FFFFEF9C"/>
      </colorScale>
    </cfRule>
  </conditionalFormatting>
  <conditionalFormatting sqref="D4607">
    <cfRule type="colorScale" priority="399">
      <colorScale>
        <cfvo type="min"/>
        <cfvo type="max"/>
        <color theme="9"/>
        <color rgb="FFFFEF9C"/>
      </colorScale>
    </cfRule>
  </conditionalFormatting>
  <conditionalFormatting sqref="D4608:D4609 D4588:D4603">
    <cfRule type="colorScale" priority="403">
      <colorScale>
        <cfvo type="min"/>
        <cfvo type="max"/>
        <color theme="9"/>
        <color rgb="FFFFEF9C"/>
      </colorScale>
    </cfRule>
  </conditionalFormatting>
  <conditionalFormatting sqref="D4610">
    <cfRule type="colorScale" priority="402">
      <colorScale>
        <cfvo type="min"/>
        <cfvo type="max"/>
        <color theme="9"/>
        <color rgb="FFFFEF9C"/>
      </colorScale>
    </cfRule>
  </conditionalFormatting>
  <conditionalFormatting sqref="D4611">
    <cfRule type="colorScale" priority="380">
      <colorScale>
        <cfvo type="min"/>
        <cfvo type="max"/>
        <color theme="9"/>
        <color rgb="FFFFEF9C"/>
      </colorScale>
    </cfRule>
  </conditionalFormatting>
  <conditionalFormatting sqref="D4612:D4615">
    <cfRule type="colorScale" priority="389">
      <colorScale>
        <cfvo type="min"/>
        <cfvo type="max"/>
        <color theme="9"/>
        <color rgb="FFFFEF9C"/>
      </colorScale>
    </cfRule>
  </conditionalFormatting>
  <conditionalFormatting sqref="D4616:D4617">
    <cfRule type="colorScale" priority="382">
      <colorScale>
        <cfvo type="min"/>
        <cfvo type="max"/>
        <color theme="9"/>
        <color rgb="FFFFEF9C"/>
      </colorScale>
    </cfRule>
  </conditionalFormatting>
  <conditionalFormatting sqref="D4618">
    <cfRule type="colorScale" priority="383">
      <colorScale>
        <cfvo type="min"/>
        <cfvo type="max"/>
        <color theme="9"/>
        <color rgb="FFFFEF9C"/>
      </colorScale>
    </cfRule>
  </conditionalFormatting>
  <conditionalFormatting sqref="D4619">
    <cfRule type="colorScale" priority="386">
      <colorScale>
        <cfvo type="min"/>
        <cfvo type="max"/>
        <color theme="9"/>
        <color rgb="FFFFEF9C"/>
      </colorScale>
    </cfRule>
  </conditionalFormatting>
  <conditionalFormatting sqref="D4620">
    <cfRule type="colorScale" priority="390">
      <colorScale>
        <cfvo type="min"/>
        <cfvo type="max"/>
        <color theme="9"/>
        <color rgb="FFFFEF9C"/>
      </colorScale>
    </cfRule>
  </conditionalFormatting>
  <conditionalFormatting sqref="D4637">
    <cfRule type="colorScale" priority="381">
      <colorScale>
        <cfvo type="min"/>
        <cfvo type="max"/>
        <color theme="9"/>
        <color rgb="FFFFEF9C"/>
      </colorScale>
    </cfRule>
  </conditionalFormatting>
  <conditionalFormatting sqref="D4638:D4639">
    <cfRule type="colorScale" priority="384">
      <colorScale>
        <cfvo type="min"/>
        <cfvo type="max"/>
        <color theme="9"/>
        <color rgb="FFFFEF9C"/>
      </colorScale>
    </cfRule>
  </conditionalFormatting>
  <conditionalFormatting sqref="D4640">
    <cfRule type="colorScale" priority="385">
      <colorScale>
        <cfvo type="min"/>
        <cfvo type="max"/>
        <color theme="9"/>
        <color rgb="FFFFEF9C"/>
      </colorScale>
    </cfRule>
  </conditionalFormatting>
  <conditionalFormatting sqref="D4641:D4642 D4621:D4636">
    <cfRule type="colorScale" priority="388">
      <colorScale>
        <cfvo type="min"/>
        <cfvo type="max"/>
        <color theme="9"/>
        <color rgb="FFFFEF9C"/>
      </colorScale>
    </cfRule>
  </conditionalFormatting>
  <conditionalFormatting sqref="D4643">
    <cfRule type="colorScale" priority="387">
      <colorScale>
        <cfvo type="min"/>
        <cfvo type="max"/>
        <color theme="9"/>
        <color rgb="FFFFEF9C"/>
      </colorScale>
    </cfRule>
  </conditionalFormatting>
  <conditionalFormatting sqref="D4645">
    <cfRule type="colorScale" priority="369">
      <colorScale>
        <cfvo type="min"/>
        <cfvo type="max"/>
        <color theme="9"/>
        <color rgb="FFFFEF9C"/>
      </colorScale>
    </cfRule>
  </conditionalFormatting>
  <conditionalFormatting sqref="D4646:D4649">
    <cfRule type="colorScale" priority="378">
      <colorScale>
        <cfvo type="min"/>
        <cfvo type="max"/>
        <color theme="9"/>
        <color rgb="FFFFEF9C"/>
      </colorScale>
    </cfRule>
  </conditionalFormatting>
  <conditionalFormatting sqref="D4651">
    <cfRule type="colorScale" priority="363">
      <colorScale>
        <cfvo type="min"/>
        <cfvo type="max"/>
        <color theme="9"/>
        <color rgb="FFFFEF9C"/>
      </colorScale>
    </cfRule>
  </conditionalFormatting>
  <conditionalFormatting sqref="D4652 D4650">
    <cfRule type="colorScale" priority="371">
      <colorScale>
        <cfvo type="min"/>
        <cfvo type="max"/>
        <color theme="9"/>
        <color rgb="FFFFEF9C"/>
      </colorScale>
    </cfRule>
  </conditionalFormatting>
  <conditionalFormatting sqref="D4653">
    <cfRule type="colorScale" priority="366">
      <colorScale>
        <cfvo type="min"/>
        <cfvo type="max"/>
        <color theme="9"/>
        <color rgb="FFFFEF9C"/>
      </colorScale>
    </cfRule>
  </conditionalFormatting>
  <conditionalFormatting sqref="D4654">
    <cfRule type="colorScale" priority="372">
      <colorScale>
        <cfvo type="min"/>
        <cfvo type="max"/>
        <color theme="9"/>
        <color rgb="FFFFEF9C"/>
      </colorScale>
    </cfRule>
  </conditionalFormatting>
  <conditionalFormatting sqref="D4655">
    <cfRule type="colorScale" priority="375">
      <colorScale>
        <cfvo type="min"/>
        <cfvo type="max"/>
        <color theme="9"/>
        <color rgb="FFFFEF9C"/>
      </colorScale>
    </cfRule>
  </conditionalFormatting>
  <conditionalFormatting sqref="D4656">
    <cfRule type="colorScale" priority="379">
      <colorScale>
        <cfvo type="min"/>
        <cfvo type="max"/>
        <color theme="9"/>
        <color rgb="FFFFEF9C"/>
      </colorScale>
    </cfRule>
  </conditionalFormatting>
  <conditionalFormatting sqref="D4673">
    <cfRule type="colorScale" priority="370">
      <colorScale>
        <cfvo type="min"/>
        <cfvo type="max"/>
        <color theme="9"/>
        <color rgb="FFFFEF9C"/>
      </colorScale>
    </cfRule>
  </conditionalFormatting>
  <conditionalFormatting sqref="D4674:D4675">
    <cfRule type="colorScale" priority="373">
      <colorScale>
        <cfvo type="min"/>
        <cfvo type="max"/>
        <color theme="9"/>
        <color rgb="FFFFEF9C"/>
      </colorScale>
    </cfRule>
  </conditionalFormatting>
  <conditionalFormatting sqref="D4676">
    <cfRule type="colorScale" priority="374">
      <colorScale>
        <cfvo type="min"/>
        <cfvo type="max"/>
        <color theme="9"/>
        <color rgb="FFFFEF9C"/>
      </colorScale>
    </cfRule>
  </conditionalFormatting>
  <conditionalFormatting sqref="D4677:D4678 D4657:D4672">
    <cfRule type="colorScale" priority="377">
      <colorScale>
        <cfvo type="min"/>
        <cfvo type="max"/>
        <color theme="9"/>
        <color rgb="FFFFEF9C"/>
      </colorScale>
    </cfRule>
  </conditionalFormatting>
  <conditionalFormatting sqref="D4679">
    <cfRule type="colorScale" priority="376">
      <colorScale>
        <cfvo type="min"/>
        <cfvo type="max"/>
        <color theme="9"/>
        <color rgb="FFFFEF9C"/>
      </colorScale>
    </cfRule>
  </conditionalFormatting>
  <conditionalFormatting sqref="D4680">
    <cfRule type="colorScale" priority="360">
      <colorScale>
        <cfvo type="min"/>
        <cfvo type="max"/>
        <color theme="9"/>
        <color rgb="FFFFEF9C"/>
      </colorScale>
    </cfRule>
  </conditionalFormatting>
  <conditionalFormatting sqref="D4681">
    <cfRule type="colorScale" priority="350">
      <colorScale>
        <cfvo type="min"/>
        <cfvo type="max"/>
        <color theme="9"/>
        <color rgb="FFFFEF9C"/>
      </colorScale>
    </cfRule>
  </conditionalFormatting>
  <conditionalFormatting sqref="D4682:D4685">
    <cfRule type="colorScale" priority="358">
      <colorScale>
        <cfvo type="min"/>
        <cfvo type="max"/>
        <color theme="9"/>
        <color rgb="FFFFEF9C"/>
      </colorScale>
    </cfRule>
  </conditionalFormatting>
  <conditionalFormatting sqref="D4686">
    <cfRule type="colorScale" priority="927">
      <colorScale>
        <cfvo type="min"/>
        <cfvo type="max"/>
        <color theme="9"/>
        <color rgb="FFFFEF9C"/>
      </colorScale>
    </cfRule>
  </conditionalFormatting>
  <conditionalFormatting sqref="D4687">
    <cfRule type="colorScale" priority="342">
      <colorScale>
        <cfvo type="min"/>
        <cfvo type="max"/>
        <color theme="9"/>
        <color rgb="FFFFEF9C"/>
      </colorScale>
    </cfRule>
  </conditionalFormatting>
  <conditionalFormatting sqref="D4688">
    <cfRule type="colorScale" priority="349">
      <colorScale>
        <cfvo type="min"/>
        <cfvo type="max"/>
        <color theme="9"/>
        <color rgb="FFFFEF9C"/>
      </colorScale>
    </cfRule>
  </conditionalFormatting>
  <conditionalFormatting sqref="D4689">
    <cfRule type="colorScale" priority="352">
      <colorScale>
        <cfvo type="min"/>
        <cfvo type="max"/>
        <color theme="9"/>
        <color rgb="FFFFEF9C"/>
      </colorScale>
    </cfRule>
  </conditionalFormatting>
  <conditionalFormatting sqref="D4690">
    <cfRule type="colorScale" priority="355">
      <colorScale>
        <cfvo type="min"/>
        <cfvo type="max"/>
        <color theme="9"/>
        <color rgb="FFFFEF9C"/>
      </colorScale>
    </cfRule>
  </conditionalFormatting>
  <conditionalFormatting sqref="D4691">
    <cfRule type="colorScale" priority="359">
      <colorScale>
        <cfvo type="min"/>
        <cfvo type="max"/>
        <color theme="9"/>
        <color rgb="FFFFEF9C"/>
      </colorScale>
    </cfRule>
  </conditionalFormatting>
  <conditionalFormatting sqref="D4708">
    <cfRule type="colorScale" priority="351">
      <colorScale>
        <cfvo type="min"/>
        <cfvo type="max"/>
        <color theme="9"/>
        <color rgb="FFFFEF9C"/>
      </colorScale>
    </cfRule>
  </conditionalFormatting>
  <conditionalFormatting sqref="D4709:D4710">
    <cfRule type="colorScale" priority="353">
      <colorScale>
        <cfvo type="min"/>
        <cfvo type="max"/>
        <color theme="9"/>
        <color rgb="FFFFEF9C"/>
      </colorScale>
    </cfRule>
  </conditionalFormatting>
  <conditionalFormatting sqref="D4711">
    <cfRule type="colorScale" priority="354">
      <colorScale>
        <cfvo type="min"/>
        <cfvo type="max"/>
        <color theme="9"/>
        <color rgb="FFFFEF9C"/>
      </colorScale>
    </cfRule>
  </conditionalFormatting>
  <conditionalFormatting sqref="D4712:D4713">
    <cfRule type="colorScale" priority="345">
      <colorScale>
        <cfvo type="min"/>
        <cfvo type="max"/>
        <color theme="9"/>
        <color rgb="FFFFEF9C"/>
      </colorScale>
    </cfRule>
  </conditionalFormatting>
  <conditionalFormatting sqref="D4714">
    <cfRule type="colorScale" priority="346">
      <colorScale>
        <cfvo type="min"/>
        <cfvo type="max"/>
        <color theme="9"/>
        <color rgb="FFFFEF9C"/>
      </colorScale>
    </cfRule>
  </conditionalFormatting>
  <conditionalFormatting sqref="D4715:D4716 D4692:D4707">
    <cfRule type="colorScale" priority="357">
      <colorScale>
        <cfvo type="min"/>
        <cfvo type="max"/>
        <color theme="9"/>
        <color rgb="FFFFEF9C"/>
      </colorScale>
    </cfRule>
  </conditionalFormatting>
  <conditionalFormatting sqref="D4717">
    <cfRule type="colorScale" priority="356">
      <colorScale>
        <cfvo type="min"/>
        <cfvo type="max"/>
        <color theme="9"/>
        <color rgb="FFFFEF9C"/>
      </colorScale>
    </cfRule>
  </conditionalFormatting>
  <conditionalFormatting sqref="D4718">
    <cfRule type="colorScale" priority="339">
      <colorScale>
        <cfvo type="min"/>
        <cfvo type="max"/>
        <color theme="9"/>
        <color rgb="FFFFEF9C"/>
      </colorScale>
    </cfRule>
  </conditionalFormatting>
  <conditionalFormatting sqref="D4719">
    <cfRule type="colorScale" priority="330">
      <colorScale>
        <cfvo type="min"/>
        <cfvo type="max"/>
        <color theme="9"/>
        <color rgb="FFFFEF9C"/>
      </colorScale>
    </cfRule>
  </conditionalFormatting>
  <conditionalFormatting sqref="D4720:D4723">
    <cfRule type="colorScale" priority="337">
      <colorScale>
        <cfvo type="min"/>
        <cfvo type="max"/>
        <color theme="9"/>
        <color rgb="FFFFEF9C"/>
      </colorScale>
    </cfRule>
  </conditionalFormatting>
  <conditionalFormatting sqref="D4724">
    <cfRule type="colorScale" priority="340">
      <colorScale>
        <cfvo type="min"/>
        <cfvo type="max"/>
        <color theme="9"/>
        <color rgb="FFFFEF9C"/>
      </colorScale>
    </cfRule>
  </conditionalFormatting>
  <conditionalFormatting sqref="D4725">
    <cfRule type="colorScale" priority="326">
      <colorScale>
        <cfvo type="min"/>
        <cfvo type="max"/>
        <color theme="9"/>
        <color rgb="FFFFEF9C"/>
      </colorScale>
    </cfRule>
  </conditionalFormatting>
  <conditionalFormatting sqref="D4726">
    <cfRule type="colorScale" priority="328">
      <colorScale>
        <cfvo type="min"/>
        <cfvo type="max"/>
        <color theme="9"/>
        <color rgb="FFFFEF9C"/>
      </colorScale>
    </cfRule>
  </conditionalFormatting>
  <conditionalFormatting sqref="D4727">
    <cfRule type="colorScale" priority="329">
      <colorScale>
        <cfvo type="min"/>
        <cfvo type="max"/>
        <color theme="9"/>
        <color rgb="FFFFEF9C"/>
      </colorScale>
    </cfRule>
  </conditionalFormatting>
  <conditionalFormatting sqref="D4728">
    <cfRule type="colorScale" priority="334">
      <colorScale>
        <cfvo type="min"/>
        <cfvo type="max"/>
        <color theme="9"/>
        <color rgb="FFFFEF9C"/>
      </colorScale>
    </cfRule>
  </conditionalFormatting>
  <conditionalFormatting sqref="D4729">
    <cfRule type="colorScale" priority="338">
      <colorScale>
        <cfvo type="min"/>
        <cfvo type="max"/>
        <color theme="9"/>
        <color rgb="FFFFEF9C"/>
      </colorScale>
    </cfRule>
  </conditionalFormatting>
  <conditionalFormatting sqref="D4746">
    <cfRule type="colorScale" priority="331">
      <colorScale>
        <cfvo type="min"/>
        <cfvo type="max"/>
        <color theme="9"/>
        <color rgb="FFFFEF9C"/>
      </colorScale>
    </cfRule>
  </conditionalFormatting>
  <conditionalFormatting sqref="D4747:D4748">
    <cfRule type="colorScale" priority="332">
      <colorScale>
        <cfvo type="min"/>
        <cfvo type="max"/>
        <color theme="9"/>
        <color rgb="FFFFEF9C"/>
      </colorScale>
    </cfRule>
  </conditionalFormatting>
  <conditionalFormatting sqref="D4749">
    <cfRule type="colorScale" priority="333">
      <colorScale>
        <cfvo type="min"/>
        <cfvo type="max"/>
        <color theme="9"/>
        <color rgb="FFFFEF9C"/>
      </colorScale>
    </cfRule>
  </conditionalFormatting>
  <conditionalFormatting sqref="D4750:D4751 D4730:D4745">
    <cfRule type="colorScale" priority="336">
      <colorScale>
        <cfvo type="min"/>
        <cfvo type="max"/>
        <color theme="9"/>
        <color rgb="FFFFEF9C"/>
      </colorScale>
    </cfRule>
  </conditionalFormatting>
  <conditionalFormatting sqref="D4752">
    <cfRule type="colorScale" priority="335">
      <colorScale>
        <cfvo type="min"/>
        <cfvo type="max"/>
        <color theme="9"/>
        <color rgb="FFFFEF9C"/>
      </colorScale>
    </cfRule>
  </conditionalFormatting>
  <conditionalFormatting sqref="D4753">
    <cfRule type="colorScale" priority="324">
      <colorScale>
        <cfvo type="min"/>
        <cfvo type="max"/>
        <color theme="9"/>
        <color rgb="FFFFEF9C"/>
      </colorScale>
    </cfRule>
  </conditionalFormatting>
  <conditionalFormatting sqref="D4754">
    <cfRule type="colorScale" priority="315">
      <colorScale>
        <cfvo type="min"/>
        <cfvo type="max"/>
        <color theme="9"/>
        <color rgb="FFFFEF9C"/>
      </colorScale>
    </cfRule>
  </conditionalFormatting>
  <conditionalFormatting sqref="D4755:D4758">
    <cfRule type="colorScale" priority="322">
      <colorScale>
        <cfvo type="min"/>
        <cfvo type="max"/>
        <color theme="9"/>
        <color rgb="FFFFEF9C"/>
      </colorScale>
    </cfRule>
  </conditionalFormatting>
  <conditionalFormatting sqref="D4759">
    <cfRule type="colorScale" priority="325">
      <colorScale>
        <cfvo type="min"/>
        <cfvo type="max"/>
        <color theme="9"/>
        <color rgb="FFFFEF9C"/>
      </colorScale>
    </cfRule>
  </conditionalFormatting>
  <conditionalFormatting sqref="D4760">
    <cfRule type="colorScale" priority="312">
      <colorScale>
        <cfvo type="min"/>
        <cfvo type="max"/>
        <color theme="9"/>
        <color rgb="FFFFEF9C"/>
      </colorScale>
    </cfRule>
  </conditionalFormatting>
  <conditionalFormatting sqref="D4761">
    <cfRule type="colorScale" priority="313">
      <colorScale>
        <cfvo type="min"/>
        <cfvo type="max"/>
        <color theme="9"/>
        <color rgb="FFFFEF9C"/>
      </colorScale>
    </cfRule>
  </conditionalFormatting>
  <conditionalFormatting sqref="D4762">
    <cfRule type="colorScale" priority="314">
      <colorScale>
        <cfvo type="min"/>
        <cfvo type="max"/>
        <color theme="9"/>
        <color rgb="FFFFEF9C"/>
      </colorScale>
    </cfRule>
  </conditionalFormatting>
  <conditionalFormatting sqref="D4763">
    <cfRule type="colorScale" priority="283">
      <colorScale>
        <cfvo type="min"/>
        <cfvo type="max"/>
        <color theme="9"/>
        <color rgb="FFFFEF9C"/>
      </colorScale>
    </cfRule>
  </conditionalFormatting>
  <conditionalFormatting sqref="D4764">
    <cfRule type="colorScale" priority="319">
      <colorScale>
        <cfvo type="min"/>
        <cfvo type="max"/>
        <color theme="9"/>
        <color rgb="FFFFEF9C"/>
      </colorScale>
    </cfRule>
  </conditionalFormatting>
  <conditionalFormatting sqref="D4765">
    <cfRule type="colorScale" priority="323">
      <colorScale>
        <cfvo type="min"/>
        <cfvo type="max"/>
        <color theme="9"/>
        <color rgb="FFFFEF9C"/>
      </colorScale>
    </cfRule>
  </conditionalFormatting>
  <conditionalFormatting sqref="D4782">
    <cfRule type="colorScale" priority="316">
      <colorScale>
        <cfvo type="min"/>
        <cfvo type="max"/>
        <color theme="9"/>
        <color rgb="FFFFEF9C"/>
      </colorScale>
    </cfRule>
  </conditionalFormatting>
  <conditionalFormatting sqref="D4783:D4784">
    <cfRule type="colorScale" priority="317">
      <colorScale>
        <cfvo type="min"/>
        <cfvo type="max"/>
        <color theme="9"/>
        <color rgb="FFFFEF9C"/>
      </colorScale>
    </cfRule>
  </conditionalFormatting>
  <conditionalFormatting sqref="D4785">
    <cfRule type="colorScale" priority="318">
      <colorScale>
        <cfvo type="min"/>
        <cfvo type="max"/>
        <color theme="9"/>
        <color rgb="FFFFEF9C"/>
      </colorScale>
    </cfRule>
  </conditionalFormatting>
  <conditionalFormatting sqref="D4786:D4787 D4766:D4781">
    <cfRule type="colorScale" priority="321">
      <colorScale>
        <cfvo type="min"/>
        <cfvo type="max"/>
        <color theme="9"/>
        <color rgb="FFFFEF9C"/>
      </colorScale>
    </cfRule>
  </conditionalFormatting>
  <conditionalFormatting sqref="D4788">
    <cfRule type="colorScale" priority="320">
      <colorScale>
        <cfvo type="min"/>
        <cfvo type="max"/>
        <color theme="9"/>
        <color rgb="FFFFEF9C"/>
      </colorScale>
    </cfRule>
  </conditionalFormatting>
  <conditionalFormatting sqref="D4789">
    <cfRule type="colorScale" priority="309">
      <colorScale>
        <cfvo type="min"/>
        <cfvo type="max"/>
        <color theme="9"/>
        <color rgb="FFFFEF9C"/>
      </colorScale>
    </cfRule>
  </conditionalFormatting>
  <conditionalFormatting sqref="D4790">
    <cfRule type="colorScale" priority="281">
      <colorScale>
        <cfvo type="min"/>
        <cfvo type="max"/>
        <color theme="9"/>
        <color rgb="FFFFEF9C"/>
      </colorScale>
    </cfRule>
  </conditionalFormatting>
  <conditionalFormatting sqref="D4791">
    <cfRule type="colorScale" priority="300">
      <colorScale>
        <cfvo type="min"/>
        <cfvo type="max"/>
        <color theme="9"/>
        <color rgb="FFFFEF9C"/>
      </colorScale>
    </cfRule>
  </conditionalFormatting>
  <conditionalFormatting sqref="D4792:D4795">
    <cfRule type="colorScale" priority="307">
      <colorScale>
        <cfvo type="min"/>
        <cfvo type="max"/>
        <color theme="9"/>
        <color rgb="FFFFEF9C"/>
      </colorScale>
    </cfRule>
  </conditionalFormatting>
  <conditionalFormatting sqref="D4796">
    <cfRule type="colorScale" priority="310">
      <colorScale>
        <cfvo type="min"/>
        <cfvo type="max"/>
        <color theme="9"/>
        <color rgb="FFFFEF9C"/>
      </colorScale>
    </cfRule>
  </conditionalFormatting>
  <conditionalFormatting sqref="D4797">
    <cfRule type="colorScale" priority="298">
      <colorScale>
        <cfvo type="min"/>
        <cfvo type="max"/>
        <color theme="9"/>
        <color rgb="FFFFEF9C"/>
      </colorScale>
    </cfRule>
  </conditionalFormatting>
  <conditionalFormatting sqref="D4798">
    <cfRule type="colorScale" priority="299">
      <colorScale>
        <cfvo type="min"/>
        <cfvo type="max"/>
        <color theme="9"/>
        <color rgb="FFFFEF9C"/>
      </colorScale>
    </cfRule>
  </conditionalFormatting>
  <conditionalFormatting sqref="D4799">
    <cfRule type="colorScale" priority="304">
      <colorScale>
        <cfvo type="min"/>
        <cfvo type="max"/>
        <color theme="9"/>
        <color rgb="FFFFEF9C"/>
      </colorScale>
    </cfRule>
  </conditionalFormatting>
  <conditionalFormatting sqref="D4800">
    <cfRule type="colorScale" priority="308">
      <colorScale>
        <cfvo type="min"/>
        <cfvo type="max"/>
        <color theme="9"/>
        <color rgb="FFFFEF9C"/>
      </colorScale>
    </cfRule>
  </conditionalFormatting>
  <conditionalFormatting sqref="D4817">
    <cfRule type="colorScale" priority="301">
      <colorScale>
        <cfvo type="min"/>
        <cfvo type="max"/>
        <color theme="9"/>
        <color rgb="FFFFEF9C"/>
      </colorScale>
    </cfRule>
  </conditionalFormatting>
  <conditionalFormatting sqref="D4818:D4819">
    <cfRule type="colorScale" priority="302">
      <colorScale>
        <cfvo type="min"/>
        <cfvo type="max"/>
        <color theme="9"/>
        <color rgb="FFFFEF9C"/>
      </colorScale>
    </cfRule>
  </conditionalFormatting>
  <conditionalFormatting sqref="D4820">
    <cfRule type="colorScale" priority="303">
      <colorScale>
        <cfvo type="min"/>
        <cfvo type="max"/>
        <color theme="9"/>
        <color rgb="FFFFEF9C"/>
      </colorScale>
    </cfRule>
  </conditionalFormatting>
  <conditionalFormatting sqref="D4821:D4822 D4801:D4816">
    <cfRule type="colorScale" priority="306">
      <colorScale>
        <cfvo type="min"/>
        <cfvo type="max"/>
        <color theme="9"/>
        <color rgb="FFFFEF9C"/>
      </colorScale>
    </cfRule>
  </conditionalFormatting>
  <conditionalFormatting sqref="D4823">
    <cfRule type="colorScale" priority="305">
      <colorScale>
        <cfvo type="min"/>
        <cfvo type="max"/>
        <color theme="9"/>
        <color rgb="FFFFEF9C"/>
      </colorScale>
    </cfRule>
  </conditionalFormatting>
  <conditionalFormatting sqref="D4824">
    <cfRule type="colorScale" priority="280">
      <colorScale>
        <cfvo type="min"/>
        <cfvo type="max"/>
        <color theme="9"/>
        <color rgb="FFFFEF9C"/>
      </colorScale>
    </cfRule>
  </conditionalFormatting>
  <conditionalFormatting sqref="D4825">
    <cfRule type="colorScale" priority="279">
      <colorScale>
        <cfvo type="min"/>
        <cfvo type="max"/>
        <color theme="9"/>
        <color rgb="FFFFEF9C"/>
      </colorScale>
    </cfRule>
  </conditionalFormatting>
  <conditionalFormatting sqref="D4827">
    <cfRule type="colorScale" priority="296">
      <colorScale>
        <cfvo type="min"/>
        <cfvo type="max"/>
        <color theme="9"/>
        <color rgb="FFFFEF9C"/>
      </colorScale>
    </cfRule>
  </conditionalFormatting>
  <conditionalFormatting sqref="D4828:D4831">
    <cfRule type="colorScale" priority="294">
      <colorScale>
        <cfvo type="min"/>
        <cfvo type="max"/>
        <color theme="9"/>
        <color rgb="FFFFEF9C"/>
      </colorScale>
    </cfRule>
  </conditionalFormatting>
  <conditionalFormatting sqref="D4832">
    <cfRule type="colorScale" priority="297">
      <colorScale>
        <cfvo type="min"/>
        <cfvo type="max"/>
        <color theme="9"/>
        <color rgb="FFFFEF9C"/>
      </colorScale>
    </cfRule>
  </conditionalFormatting>
  <conditionalFormatting sqref="D4833">
    <cfRule type="colorScale" priority="285">
      <colorScale>
        <cfvo type="min"/>
        <cfvo type="max"/>
        <color theme="9"/>
        <color rgb="FFFFEF9C"/>
      </colorScale>
    </cfRule>
  </conditionalFormatting>
  <conditionalFormatting sqref="D4834">
    <cfRule type="colorScale" priority="286">
      <colorScale>
        <cfvo type="min"/>
        <cfvo type="max"/>
        <color theme="9"/>
        <color rgb="FFFFEF9C"/>
      </colorScale>
    </cfRule>
  </conditionalFormatting>
  <conditionalFormatting sqref="D4835">
    <cfRule type="colorScale" priority="287">
      <colorScale>
        <cfvo type="min"/>
        <cfvo type="max"/>
        <color theme="9"/>
        <color rgb="FFFFEF9C"/>
      </colorScale>
    </cfRule>
  </conditionalFormatting>
  <conditionalFormatting sqref="D4836">
    <cfRule type="colorScale" priority="291">
      <colorScale>
        <cfvo type="min"/>
        <cfvo type="max"/>
        <color theme="9"/>
        <color rgb="FFFFEF9C"/>
      </colorScale>
    </cfRule>
  </conditionalFormatting>
  <conditionalFormatting sqref="D4837">
    <cfRule type="colorScale" priority="295">
      <colorScale>
        <cfvo type="min"/>
        <cfvo type="max"/>
        <color theme="9"/>
        <color rgb="FFFFEF9C"/>
      </colorScale>
    </cfRule>
  </conditionalFormatting>
  <conditionalFormatting sqref="D4854">
    <cfRule type="colorScale" priority="288">
      <colorScale>
        <cfvo type="min"/>
        <cfvo type="max"/>
        <color theme="9"/>
        <color rgb="FFFFEF9C"/>
      </colorScale>
    </cfRule>
  </conditionalFormatting>
  <conditionalFormatting sqref="D4855:D4856">
    <cfRule type="colorScale" priority="289">
      <colorScale>
        <cfvo type="min"/>
        <cfvo type="max"/>
        <color theme="9"/>
        <color rgb="FFFFEF9C"/>
      </colorScale>
    </cfRule>
  </conditionalFormatting>
  <conditionalFormatting sqref="D4857">
    <cfRule type="colorScale" priority="290">
      <colorScale>
        <cfvo type="min"/>
        <cfvo type="max"/>
        <color theme="9"/>
        <color rgb="FFFFEF9C"/>
      </colorScale>
    </cfRule>
  </conditionalFormatting>
  <conditionalFormatting sqref="D4858:D4859 D4838:D4853">
    <cfRule type="colorScale" priority="293">
      <colorScale>
        <cfvo type="min"/>
        <cfvo type="max"/>
        <color theme="9"/>
        <color rgb="FFFFEF9C"/>
      </colorScale>
    </cfRule>
  </conditionalFormatting>
  <conditionalFormatting sqref="D4860">
    <cfRule type="colorScale" priority="292">
      <colorScale>
        <cfvo type="min"/>
        <cfvo type="max"/>
        <color theme="9"/>
        <color rgb="FFFFEF9C"/>
      </colorScale>
    </cfRule>
  </conditionalFormatting>
  <conditionalFormatting sqref="D4861:D4864">
    <cfRule type="colorScale" priority="276">
      <colorScale>
        <cfvo type="min"/>
        <cfvo type="max"/>
        <color theme="9"/>
        <color rgb="FFFFEF9C"/>
      </colorScale>
    </cfRule>
  </conditionalFormatting>
  <conditionalFormatting sqref="D4865">
    <cfRule type="colorScale" priority="278">
      <colorScale>
        <cfvo type="min"/>
        <cfvo type="max"/>
        <color theme="9"/>
        <color rgb="FFFFEF9C"/>
      </colorScale>
    </cfRule>
  </conditionalFormatting>
  <conditionalFormatting sqref="D4866">
    <cfRule type="colorScale" priority="267">
      <colorScale>
        <cfvo type="min"/>
        <cfvo type="max"/>
        <color theme="9"/>
        <color rgb="FFFFEF9C"/>
      </colorScale>
    </cfRule>
  </conditionalFormatting>
  <conditionalFormatting sqref="D4867">
    <cfRule type="colorScale" priority="268">
      <colorScale>
        <cfvo type="min"/>
        <cfvo type="max"/>
        <color theme="9"/>
        <color rgb="FFFFEF9C"/>
      </colorScale>
    </cfRule>
  </conditionalFormatting>
  <conditionalFormatting sqref="D4868">
    <cfRule type="colorScale" priority="269">
      <colorScale>
        <cfvo type="min"/>
        <cfvo type="max"/>
        <color theme="9"/>
        <color rgb="FFFFEF9C"/>
      </colorScale>
    </cfRule>
  </conditionalFormatting>
  <conditionalFormatting sqref="D4869">
    <cfRule type="colorScale" priority="273">
      <colorScale>
        <cfvo type="min"/>
        <cfvo type="max"/>
        <color theme="9"/>
        <color rgb="FFFFEF9C"/>
      </colorScale>
    </cfRule>
  </conditionalFormatting>
  <conditionalFormatting sqref="D4870">
    <cfRule type="colorScale" priority="277">
      <colorScale>
        <cfvo type="min"/>
        <cfvo type="max"/>
        <color theme="9"/>
        <color rgb="FFFFEF9C"/>
      </colorScale>
    </cfRule>
  </conditionalFormatting>
  <conditionalFormatting sqref="D4887">
    <cfRule type="colorScale" priority="270">
      <colorScale>
        <cfvo type="min"/>
        <cfvo type="max"/>
        <color theme="9"/>
        <color rgb="FFFFEF9C"/>
      </colorScale>
    </cfRule>
  </conditionalFormatting>
  <conditionalFormatting sqref="D4888:D4889">
    <cfRule type="colorScale" priority="271">
      <colorScale>
        <cfvo type="min"/>
        <cfvo type="max"/>
        <color theme="9"/>
        <color rgb="FFFFEF9C"/>
      </colorScale>
    </cfRule>
  </conditionalFormatting>
  <conditionalFormatting sqref="D4890">
    <cfRule type="colorScale" priority="272">
      <colorScale>
        <cfvo type="min"/>
        <cfvo type="max"/>
        <color theme="9"/>
        <color rgb="FFFFEF9C"/>
      </colorScale>
    </cfRule>
  </conditionalFormatting>
  <conditionalFormatting sqref="D4891:D4892 D4871:D4886">
    <cfRule type="colorScale" priority="275">
      <colorScale>
        <cfvo type="min"/>
        <cfvo type="max"/>
        <color theme="9"/>
        <color rgb="FFFFEF9C"/>
      </colorScale>
    </cfRule>
  </conditionalFormatting>
  <conditionalFormatting sqref="D4893">
    <cfRule type="colorScale" priority="274">
      <colorScale>
        <cfvo type="min"/>
        <cfvo type="max"/>
        <color theme="9"/>
        <color rgb="FFFFEF9C"/>
      </colorScale>
    </cfRule>
  </conditionalFormatting>
  <conditionalFormatting sqref="D4894:D4897">
    <cfRule type="colorScale" priority="264">
      <colorScale>
        <cfvo type="min"/>
        <cfvo type="max"/>
        <color theme="9"/>
        <color rgb="FFFFEF9C"/>
      </colorScale>
    </cfRule>
  </conditionalFormatting>
  <conditionalFormatting sqref="D4898">
    <cfRule type="colorScale" priority="266">
      <colorScale>
        <cfvo type="min"/>
        <cfvo type="max"/>
        <color theme="9"/>
        <color rgb="FFFFEF9C"/>
      </colorScale>
    </cfRule>
  </conditionalFormatting>
  <conditionalFormatting sqref="D4899">
    <cfRule type="colorScale" priority="255">
      <colorScale>
        <cfvo type="min"/>
        <cfvo type="max"/>
        <color theme="9"/>
        <color rgb="FFFFEF9C"/>
      </colorScale>
    </cfRule>
  </conditionalFormatting>
  <conditionalFormatting sqref="D4900">
    <cfRule type="colorScale" priority="254">
      <colorScale>
        <cfvo type="min"/>
        <cfvo type="max"/>
        <color theme="9"/>
        <color rgb="FFFFEF9C"/>
      </colorScale>
    </cfRule>
  </conditionalFormatting>
  <conditionalFormatting sqref="D4901">
    <cfRule type="colorScale" priority="256">
      <colorScale>
        <cfvo type="min"/>
        <cfvo type="max"/>
        <color theme="9"/>
        <color rgb="FFFFEF9C"/>
      </colorScale>
    </cfRule>
  </conditionalFormatting>
  <conditionalFormatting sqref="D4902">
    <cfRule type="colorScale" priority="253">
      <colorScale>
        <cfvo type="min"/>
        <cfvo type="max"/>
        <color theme="9"/>
        <color rgb="FFFFEF9C"/>
      </colorScale>
    </cfRule>
  </conditionalFormatting>
  <conditionalFormatting sqref="D4903">
    <cfRule type="colorScale" priority="257">
      <colorScale>
        <cfvo type="min"/>
        <cfvo type="max"/>
        <color theme="9"/>
        <color rgb="FFFFEF9C"/>
      </colorScale>
    </cfRule>
  </conditionalFormatting>
  <conditionalFormatting sqref="D4904">
    <cfRule type="colorScale" priority="261">
      <colorScale>
        <cfvo type="min"/>
        <cfvo type="max"/>
        <color theme="9"/>
        <color rgb="FFFFEF9C"/>
      </colorScale>
    </cfRule>
  </conditionalFormatting>
  <conditionalFormatting sqref="D4905">
    <cfRule type="colorScale" priority="265">
      <colorScale>
        <cfvo type="min"/>
        <cfvo type="max"/>
        <color theme="9"/>
        <color rgb="FFFFEF9C"/>
      </colorScale>
    </cfRule>
  </conditionalFormatting>
  <conditionalFormatting sqref="D4924">
    <cfRule type="colorScale" priority="258">
      <colorScale>
        <cfvo type="min"/>
        <cfvo type="max"/>
        <color theme="9"/>
        <color rgb="FFFFEF9C"/>
      </colorScale>
    </cfRule>
  </conditionalFormatting>
  <conditionalFormatting sqref="D4925:D4926">
    <cfRule type="colorScale" priority="259">
      <colorScale>
        <cfvo type="min"/>
        <cfvo type="max"/>
        <color theme="9"/>
        <color rgb="FFFFEF9C"/>
      </colorScale>
    </cfRule>
  </conditionalFormatting>
  <conditionalFormatting sqref="D4927">
    <cfRule type="colorScale" priority="260">
      <colorScale>
        <cfvo type="min"/>
        <cfvo type="max"/>
        <color theme="9"/>
        <color rgb="FFFFEF9C"/>
      </colorScale>
    </cfRule>
  </conditionalFormatting>
  <conditionalFormatting sqref="D4928:D4929 D4906:D4923">
    <cfRule type="colorScale" priority="263">
      <colorScale>
        <cfvo type="min"/>
        <cfvo type="max"/>
        <color theme="9"/>
        <color rgb="FFFFEF9C"/>
      </colorScale>
    </cfRule>
  </conditionalFormatting>
  <conditionalFormatting sqref="D4930">
    <cfRule type="colorScale" priority="262">
      <colorScale>
        <cfvo type="min"/>
        <cfvo type="max"/>
        <color theme="9"/>
        <color rgb="FFFFEF9C"/>
      </colorScale>
    </cfRule>
  </conditionalFormatting>
  <conditionalFormatting sqref="D4931:D4934">
    <cfRule type="colorScale" priority="250">
      <colorScale>
        <cfvo type="min"/>
        <cfvo type="max"/>
        <color theme="9"/>
        <color rgb="FFFFEF9C"/>
      </colorScale>
    </cfRule>
  </conditionalFormatting>
  <conditionalFormatting sqref="D4935">
    <cfRule type="colorScale" priority="252">
      <colorScale>
        <cfvo type="min"/>
        <cfvo type="max"/>
        <color theme="9"/>
        <color rgb="FFFFEF9C"/>
      </colorScale>
    </cfRule>
  </conditionalFormatting>
  <conditionalFormatting sqref="D4936">
    <cfRule type="colorScale" priority="242">
      <colorScale>
        <cfvo type="min"/>
        <cfvo type="max"/>
        <color theme="9"/>
        <color rgb="FFFFEF9C"/>
      </colorScale>
    </cfRule>
  </conditionalFormatting>
  <conditionalFormatting sqref="D4937">
    <cfRule type="colorScale" priority="243">
      <colorScale>
        <cfvo type="min"/>
        <cfvo type="max"/>
        <color theme="9"/>
        <color rgb="FFFFEF9C"/>
      </colorScale>
    </cfRule>
  </conditionalFormatting>
  <conditionalFormatting sqref="D4938">
    <cfRule type="colorScale" priority="247">
      <colorScale>
        <cfvo type="min"/>
        <cfvo type="max"/>
        <color theme="9"/>
        <color rgb="FFFFEF9C"/>
      </colorScale>
    </cfRule>
  </conditionalFormatting>
  <conditionalFormatting sqref="D4939">
    <cfRule type="colorScale" priority="251">
      <colorScale>
        <cfvo type="min"/>
        <cfvo type="max"/>
        <color theme="9"/>
        <color rgb="FFFFEF9C"/>
      </colorScale>
    </cfRule>
  </conditionalFormatting>
  <conditionalFormatting sqref="D4956">
    <cfRule type="colorScale" priority="244">
      <colorScale>
        <cfvo type="min"/>
        <cfvo type="max"/>
        <color theme="9"/>
        <color rgb="FFFFEF9C"/>
      </colorScale>
    </cfRule>
  </conditionalFormatting>
  <conditionalFormatting sqref="D4957:D4958">
    <cfRule type="colorScale" priority="245">
      <colorScale>
        <cfvo type="min"/>
        <cfvo type="max"/>
        <color theme="9"/>
        <color rgb="FFFFEF9C"/>
      </colorScale>
    </cfRule>
  </conditionalFormatting>
  <conditionalFormatting sqref="D4959">
    <cfRule type="colorScale" priority="246">
      <colorScale>
        <cfvo type="min"/>
        <cfvo type="max"/>
        <color theme="9"/>
        <color rgb="FFFFEF9C"/>
      </colorScale>
    </cfRule>
  </conditionalFormatting>
  <conditionalFormatting sqref="D4960:D4961 D4940:D4955">
    <cfRule type="colorScale" priority="249">
      <colorScale>
        <cfvo type="min"/>
        <cfvo type="max"/>
        <color theme="9"/>
        <color rgb="FFFFEF9C"/>
      </colorScale>
    </cfRule>
  </conditionalFormatting>
  <conditionalFormatting sqref="D4962">
    <cfRule type="colorScale" priority="248">
      <colorScale>
        <cfvo type="min"/>
        <cfvo type="max"/>
        <color theme="9"/>
        <color rgb="FFFFEF9C"/>
      </colorScale>
    </cfRule>
  </conditionalFormatting>
  <conditionalFormatting sqref="D4963:D4966">
    <cfRule type="colorScale" priority="240">
      <colorScale>
        <cfvo type="min"/>
        <cfvo type="max"/>
        <color theme="9"/>
        <color rgb="FFFFEF9C"/>
      </colorScale>
    </cfRule>
  </conditionalFormatting>
  <conditionalFormatting sqref="D4967">
    <cfRule type="colorScale" priority="233">
      <colorScale>
        <cfvo type="min"/>
        <cfvo type="max"/>
        <color theme="9"/>
        <color rgb="FFFFEF9C"/>
      </colorScale>
    </cfRule>
  </conditionalFormatting>
  <conditionalFormatting sqref="D4968:D4969">
    <cfRule type="colorScale" priority="232">
      <colorScale>
        <cfvo type="min"/>
        <cfvo type="max"/>
        <color theme="9"/>
        <color rgb="FFFFEF9C"/>
      </colorScale>
    </cfRule>
  </conditionalFormatting>
  <conditionalFormatting sqref="D4970">
    <cfRule type="colorScale" priority="231">
      <colorScale>
        <cfvo type="min"/>
        <cfvo type="max"/>
        <color theme="9"/>
        <color rgb="FFFFEF9C"/>
      </colorScale>
    </cfRule>
  </conditionalFormatting>
  <conditionalFormatting sqref="D4971">
    <cfRule type="colorScale" priority="237">
      <colorScale>
        <cfvo type="min"/>
        <cfvo type="max"/>
        <color theme="9"/>
        <color rgb="FFFFEF9C"/>
      </colorScale>
    </cfRule>
  </conditionalFormatting>
  <conditionalFormatting sqref="D4972">
    <cfRule type="colorScale" priority="241">
      <colorScale>
        <cfvo type="min"/>
        <cfvo type="max"/>
        <color theme="9"/>
        <color rgb="FFFFEF9C"/>
      </colorScale>
    </cfRule>
  </conditionalFormatting>
  <conditionalFormatting sqref="D4989">
    <cfRule type="colorScale" priority="234">
      <colorScale>
        <cfvo type="min"/>
        <cfvo type="max"/>
        <color theme="9"/>
        <color rgb="FFFFEF9C"/>
      </colorScale>
    </cfRule>
  </conditionalFormatting>
  <conditionalFormatting sqref="D4990:D4991">
    <cfRule type="colorScale" priority="235">
      <colorScale>
        <cfvo type="min"/>
        <cfvo type="max"/>
        <color theme="9"/>
        <color rgb="FFFFEF9C"/>
      </colorScale>
    </cfRule>
  </conditionalFormatting>
  <conditionalFormatting sqref="D4992">
    <cfRule type="colorScale" priority="236">
      <colorScale>
        <cfvo type="min"/>
        <cfvo type="max"/>
        <color theme="9"/>
        <color rgb="FFFFEF9C"/>
      </colorScale>
    </cfRule>
  </conditionalFormatting>
  <conditionalFormatting sqref="D4993:D4994 D4973:D4988">
    <cfRule type="colorScale" priority="239">
      <colorScale>
        <cfvo type="min"/>
        <cfvo type="max"/>
        <color theme="9"/>
        <color rgb="FFFFEF9C"/>
      </colorScale>
    </cfRule>
  </conditionalFormatting>
  <conditionalFormatting sqref="D4995">
    <cfRule type="colorScale" priority="238">
      <colorScale>
        <cfvo type="min"/>
        <cfvo type="max"/>
        <color theme="9"/>
        <color rgb="FFFFEF9C"/>
      </colorScale>
    </cfRule>
  </conditionalFormatting>
  <conditionalFormatting sqref="D4996:D4999">
    <cfRule type="colorScale" priority="229">
      <colorScale>
        <cfvo type="min"/>
        <cfvo type="max"/>
        <color theme="9"/>
        <color rgb="FFFFEF9C"/>
      </colorScale>
    </cfRule>
  </conditionalFormatting>
  <conditionalFormatting sqref="D5000">
    <cfRule type="colorScale" priority="222">
      <colorScale>
        <cfvo type="min"/>
        <cfvo type="max"/>
        <color theme="9"/>
        <color rgb="FFFFEF9C"/>
      </colorScale>
    </cfRule>
  </conditionalFormatting>
  <conditionalFormatting sqref="D5001:D5002">
    <cfRule type="colorScale" priority="221">
      <colorScale>
        <cfvo type="min"/>
        <cfvo type="max"/>
        <color theme="9"/>
        <color rgb="FFFFEF9C"/>
      </colorScale>
    </cfRule>
  </conditionalFormatting>
  <conditionalFormatting sqref="D5003">
    <cfRule type="colorScale" priority="220">
      <colorScale>
        <cfvo type="min"/>
        <cfvo type="max"/>
        <color theme="9"/>
        <color rgb="FFFFEF9C"/>
      </colorScale>
    </cfRule>
  </conditionalFormatting>
  <conditionalFormatting sqref="D5004">
    <cfRule type="colorScale" priority="226">
      <colorScale>
        <cfvo type="min"/>
        <cfvo type="max"/>
        <color theme="9"/>
        <color rgb="FFFFEF9C"/>
      </colorScale>
    </cfRule>
  </conditionalFormatting>
  <conditionalFormatting sqref="D5005">
    <cfRule type="colorScale" priority="230">
      <colorScale>
        <cfvo type="min"/>
        <cfvo type="max"/>
        <color theme="9"/>
        <color rgb="FFFFEF9C"/>
      </colorScale>
    </cfRule>
  </conditionalFormatting>
  <conditionalFormatting sqref="D5024">
    <cfRule type="colorScale" priority="223">
      <colorScale>
        <cfvo type="min"/>
        <cfvo type="max"/>
        <color theme="9"/>
        <color rgb="FFFFEF9C"/>
      </colorScale>
    </cfRule>
  </conditionalFormatting>
  <conditionalFormatting sqref="D5025:D5026">
    <cfRule type="colorScale" priority="224">
      <colorScale>
        <cfvo type="min"/>
        <cfvo type="max"/>
        <color theme="9"/>
        <color rgb="FFFFEF9C"/>
      </colorScale>
    </cfRule>
  </conditionalFormatting>
  <conditionalFormatting sqref="D5027">
    <cfRule type="colorScale" priority="225">
      <colorScale>
        <cfvo type="min"/>
        <cfvo type="max"/>
        <color theme="9"/>
        <color rgb="FFFFEF9C"/>
      </colorScale>
    </cfRule>
  </conditionalFormatting>
  <conditionalFormatting sqref="D5028:D5029 D5006:D5023">
    <cfRule type="colorScale" priority="228">
      <colorScale>
        <cfvo type="min"/>
        <cfvo type="max"/>
        <color theme="9"/>
        <color rgb="FFFFEF9C"/>
      </colorScale>
    </cfRule>
  </conditionalFormatting>
  <conditionalFormatting sqref="D5030">
    <cfRule type="colorScale" priority="227">
      <colorScale>
        <cfvo type="min"/>
        <cfvo type="max"/>
        <color theme="9"/>
        <color rgb="FFFFEF9C"/>
      </colorScale>
    </cfRule>
  </conditionalFormatting>
  <conditionalFormatting sqref="D5031">
    <cfRule type="colorScale" priority="933">
      <colorScale>
        <cfvo type="min"/>
        <cfvo type="max"/>
        <color theme="9"/>
        <color rgb="FFFFEF9C"/>
      </colorScale>
    </cfRule>
  </conditionalFormatting>
  <conditionalFormatting sqref="D5032:D5037">
    <cfRule type="colorScale" priority="210">
      <colorScale>
        <cfvo type="min"/>
        <cfvo type="max"/>
        <color theme="9"/>
        <color rgb="FFFFEF9C"/>
      </colorScale>
    </cfRule>
  </conditionalFormatting>
  <conditionalFormatting sqref="D5038:D5041">
    <cfRule type="colorScale" priority="219">
      <colorScale>
        <cfvo type="min"/>
        <cfvo type="max"/>
        <color theme="9"/>
        <color rgb="FFFFEF9C"/>
      </colorScale>
    </cfRule>
  </conditionalFormatting>
  <conditionalFormatting sqref="D5042">
    <cfRule type="colorScale" priority="212">
      <colorScale>
        <cfvo type="min"/>
        <cfvo type="max"/>
        <color theme="9"/>
        <color rgb="FFFFEF9C"/>
      </colorScale>
    </cfRule>
  </conditionalFormatting>
  <conditionalFormatting sqref="D5043">
    <cfRule type="colorScale" priority="934">
      <colorScale>
        <cfvo type="min"/>
        <cfvo type="max"/>
        <color theme="9"/>
        <color rgb="FFFFEF9C"/>
      </colorScale>
    </cfRule>
  </conditionalFormatting>
  <conditionalFormatting sqref="D5044">
    <cfRule type="colorScale" priority="211">
      <colorScale>
        <cfvo type="min"/>
        <cfvo type="max"/>
        <color theme="9"/>
        <color rgb="FFFFEF9C"/>
      </colorScale>
    </cfRule>
  </conditionalFormatting>
  <conditionalFormatting sqref="D5045">
    <cfRule type="colorScale" priority="216">
      <colorScale>
        <cfvo type="min"/>
        <cfvo type="max"/>
        <color theme="9"/>
        <color rgb="FFFFEF9C"/>
      </colorScale>
    </cfRule>
  </conditionalFormatting>
  <conditionalFormatting sqref="D5062">
    <cfRule type="colorScale" priority="213">
      <colorScale>
        <cfvo type="min"/>
        <cfvo type="max"/>
        <color theme="9"/>
        <color rgb="FFFFEF9C"/>
      </colorScale>
    </cfRule>
  </conditionalFormatting>
  <conditionalFormatting sqref="D5063:D5064">
    <cfRule type="colorScale" priority="214">
      <colorScale>
        <cfvo type="min"/>
        <cfvo type="max"/>
        <color theme="9"/>
        <color rgb="FFFFEF9C"/>
      </colorScale>
    </cfRule>
  </conditionalFormatting>
  <conditionalFormatting sqref="D5065">
    <cfRule type="colorScale" priority="215">
      <colorScale>
        <cfvo type="min"/>
        <cfvo type="max"/>
        <color theme="9"/>
        <color rgb="FFFFEF9C"/>
      </colorScale>
    </cfRule>
  </conditionalFormatting>
  <conditionalFormatting sqref="D5066:D5067 D5046:D5061">
    <cfRule type="colorScale" priority="218">
      <colorScale>
        <cfvo type="min"/>
        <cfvo type="max"/>
        <color theme="9"/>
        <color rgb="FFFFEF9C"/>
      </colorScale>
    </cfRule>
  </conditionalFormatting>
  <conditionalFormatting sqref="D5068">
    <cfRule type="colorScale" priority="217">
      <colorScale>
        <cfvo type="min"/>
        <cfvo type="max"/>
        <color theme="9"/>
        <color rgb="FFFFEF9C"/>
      </colorScale>
    </cfRule>
  </conditionalFormatting>
  <conditionalFormatting sqref="D5069:D5072">
    <cfRule type="colorScale" priority="208">
      <colorScale>
        <cfvo type="min"/>
        <cfvo type="max"/>
        <color theme="9"/>
        <color rgb="FFFFEF9C"/>
      </colorScale>
    </cfRule>
  </conditionalFormatting>
  <conditionalFormatting sqref="D5073">
    <cfRule type="colorScale" priority="201">
      <colorScale>
        <cfvo type="min"/>
        <cfvo type="max"/>
        <color theme="9"/>
        <color rgb="FFFFEF9C"/>
      </colorScale>
    </cfRule>
  </conditionalFormatting>
  <conditionalFormatting sqref="D5074">
    <cfRule type="colorScale" priority="209">
      <colorScale>
        <cfvo type="min"/>
        <cfvo type="max"/>
        <color theme="9"/>
        <color rgb="FFFFEF9C"/>
      </colorScale>
    </cfRule>
  </conditionalFormatting>
  <conditionalFormatting sqref="D5075">
    <cfRule type="colorScale" priority="200">
      <colorScale>
        <cfvo type="min"/>
        <cfvo type="max"/>
        <color theme="9"/>
        <color rgb="FFFFEF9C"/>
      </colorScale>
    </cfRule>
  </conditionalFormatting>
  <conditionalFormatting sqref="D5076">
    <cfRule type="colorScale" priority="205">
      <colorScale>
        <cfvo type="min"/>
        <cfvo type="max"/>
        <color theme="9"/>
        <color rgb="FFFFEF9C"/>
      </colorScale>
    </cfRule>
  </conditionalFormatting>
  <conditionalFormatting sqref="D5093">
    <cfRule type="colorScale" priority="202">
      <colorScale>
        <cfvo type="min"/>
        <cfvo type="max"/>
        <color theme="9"/>
        <color rgb="FFFFEF9C"/>
      </colorScale>
    </cfRule>
  </conditionalFormatting>
  <conditionalFormatting sqref="D5094:D5095">
    <cfRule type="colorScale" priority="203">
      <colorScale>
        <cfvo type="min"/>
        <cfvo type="max"/>
        <color theme="9"/>
        <color rgb="FFFFEF9C"/>
      </colorScale>
    </cfRule>
  </conditionalFormatting>
  <conditionalFormatting sqref="D5096">
    <cfRule type="colorScale" priority="204">
      <colorScale>
        <cfvo type="min"/>
        <cfvo type="max"/>
        <color theme="9"/>
        <color rgb="FFFFEF9C"/>
      </colorScale>
    </cfRule>
  </conditionalFormatting>
  <conditionalFormatting sqref="D5097:D5098">
    <cfRule type="colorScale" priority="198">
      <colorScale>
        <cfvo type="min"/>
        <cfvo type="max"/>
        <color theme="9"/>
        <color rgb="FFFFEF9C"/>
      </colorScale>
    </cfRule>
  </conditionalFormatting>
  <conditionalFormatting sqref="D5099">
    <cfRule type="colorScale" priority="199">
      <colorScale>
        <cfvo type="min"/>
        <cfvo type="max"/>
        <color theme="9"/>
        <color rgb="FFFFEF9C"/>
      </colorScale>
    </cfRule>
  </conditionalFormatting>
  <conditionalFormatting sqref="D5100:D5101 D5077:D5092">
    <cfRule type="colorScale" priority="207">
      <colorScale>
        <cfvo type="min"/>
        <cfvo type="max"/>
        <color theme="9"/>
        <color rgb="FFFFEF9C"/>
      </colorScale>
    </cfRule>
  </conditionalFormatting>
  <conditionalFormatting sqref="D5102">
    <cfRule type="colorScale" priority="206">
      <colorScale>
        <cfvo type="min"/>
        <cfvo type="max"/>
        <color theme="9"/>
        <color rgb="FFFFEF9C"/>
      </colorScale>
    </cfRule>
  </conditionalFormatting>
  <conditionalFormatting sqref="D5103:D5110">
    <cfRule type="colorScale" priority="935">
      <colorScale>
        <cfvo type="min"/>
        <cfvo type="max"/>
        <color theme="9"/>
        <color rgb="FFFFEF9C"/>
      </colorScale>
    </cfRule>
  </conditionalFormatting>
  <conditionalFormatting sqref="D5111">
    <cfRule type="colorScale" priority="190">
      <colorScale>
        <cfvo type="min"/>
        <cfvo type="max"/>
        <color theme="9"/>
        <color rgb="FFFFEF9C"/>
      </colorScale>
    </cfRule>
  </conditionalFormatting>
  <conditionalFormatting sqref="D5112">
    <cfRule type="colorScale" priority="197">
      <colorScale>
        <cfvo type="min"/>
        <cfvo type="max"/>
        <color theme="9"/>
        <color rgb="FFFFEF9C"/>
      </colorScale>
    </cfRule>
  </conditionalFormatting>
  <conditionalFormatting sqref="D5113">
    <cfRule type="colorScale" priority="189">
      <colorScale>
        <cfvo type="min"/>
        <cfvo type="max"/>
        <color theme="9"/>
        <color rgb="FFFFEF9C"/>
      </colorScale>
    </cfRule>
  </conditionalFormatting>
  <conditionalFormatting sqref="D5114">
    <cfRule type="colorScale" priority="194">
      <colorScale>
        <cfvo type="min"/>
        <cfvo type="max"/>
        <color theme="9"/>
        <color rgb="FFFFEF9C"/>
      </colorScale>
    </cfRule>
  </conditionalFormatting>
  <conditionalFormatting sqref="D5131">
    <cfRule type="colorScale" priority="191">
      <colorScale>
        <cfvo type="min"/>
        <cfvo type="max"/>
        <color theme="9"/>
        <color rgb="FFFFEF9C"/>
      </colorScale>
    </cfRule>
  </conditionalFormatting>
  <conditionalFormatting sqref="D5132:D5133">
    <cfRule type="colorScale" priority="192">
      <colorScale>
        <cfvo type="min"/>
        <cfvo type="max"/>
        <color theme="9"/>
        <color rgb="FFFFEF9C"/>
      </colorScale>
    </cfRule>
  </conditionalFormatting>
  <conditionalFormatting sqref="D5134">
    <cfRule type="colorScale" priority="193">
      <colorScale>
        <cfvo type="min"/>
        <cfvo type="max"/>
        <color theme="9"/>
        <color rgb="FFFFEF9C"/>
      </colorScale>
    </cfRule>
  </conditionalFormatting>
  <conditionalFormatting sqref="D5135:D5136">
    <cfRule type="colorScale" priority="187">
      <colorScale>
        <cfvo type="min"/>
        <cfvo type="max"/>
        <color theme="9"/>
        <color rgb="FFFFEF9C"/>
      </colorScale>
    </cfRule>
  </conditionalFormatting>
  <conditionalFormatting sqref="D5137">
    <cfRule type="colorScale" priority="188">
      <colorScale>
        <cfvo type="min"/>
        <cfvo type="max"/>
        <color theme="9"/>
        <color rgb="FFFFEF9C"/>
      </colorScale>
    </cfRule>
  </conditionalFormatting>
  <conditionalFormatting sqref="D5138:D5139 D5115:D5130">
    <cfRule type="colorScale" priority="196">
      <colorScale>
        <cfvo type="min"/>
        <cfvo type="max"/>
        <color theme="9"/>
        <color rgb="FFFFEF9C"/>
      </colorScale>
    </cfRule>
  </conditionalFormatting>
  <conditionalFormatting sqref="D5140">
    <cfRule type="colorScale" priority="195">
      <colorScale>
        <cfvo type="min"/>
        <cfvo type="max"/>
        <color theme="9"/>
        <color rgb="FFFFEF9C"/>
      </colorScale>
    </cfRule>
  </conditionalFormatting>
  <conditionalFormatting sqref="D5141:D5144">
    <cfRule type="colorScale" priority="936">
      <colorScale>
        <cfvo type="min"/>
        <cfvo type="max"/>
        <color theme="9"/>
        <color rgb="FFFFEF9C"/>
      </colorScale>
    </cfRule>
  </conditionalFormatting>
  <conditionalFormatting sqref="D5145">
    <cfRule type="colorScale" priority="181">
      <colorScale>
        <cfvo type="min"/>
        <cfvo type="max"/>
        <color theme="9"/>
        <color rgb="FFFFEF9C"/>
      </colorScale>
    </cfRule>
  </conditionalFormatting>
  <conditionalFormatting sqref="D5146">
    <cfRule type="colorScale" priority="186">
      <colorScale>
        <cfvo type="min"/>
        <cfvo type="max"/>
        <color theme="9"/>
        <color rgb="FFFFEF9C"/>
      </colorScale>
    </cfRule>
  </conditionalFormatting>
  <conditionalFormatting sqref="D5147">
    <cfRule type="colorScale" priority="180">
      <colorScale>
        <cfvo type="min"/>
        <cfvo type="max"/>
        <color theme="9"/>
        <color rgb="FFFFEF9C"/>
      </colorScale>
    </cfRule>
  </conditionalFormatting>
  <conditionalFormatting sqref="D5148">
    <cfRule type="colorScale" priority="183">
      <colorScale>
        <cfvo type="min"/>
        <cfvo type="max"/>
        <color theme="9"/>
        <color rgb="FFFFEF9C"/>
      </colorScale>
    </cfRule>
  </conditionalFormatting>
  <conditionalFormatting sqref="D5165">
    <cfRule type="colorScale" priority="182">
      <colorScale>
        <cfvo type="min"/>
        <cfvo type="max"/>
        <color theme="9"/>
        <color rgb="FFFFEF9C"/>
      </colorScale>
    </cfRule>
  </conditionalFormatting>
  <conditionalFormatting sqref="D5166:D5167">
    <cfRule type="colorScale" priority="178">
      <colorScale>
        <cfvo type="min"/>
        <cfvo type="max"/>
        <color theme="9"/>
        <color rgb="FFFFEF9C"/>
      </colorScale>
    </cfRule>
  </conditionalFormatting>
  <conditionalFormatting sqref="D5168">
    <cfRule type="colorScale" priority="179">
      <colorScale>
        <cfvo type="min"/>
        <cfvo type="max"/>
        <color theme="9"/>
        <color rgb="FFFFEF9C"/>
      </colorScale>
    </cfRule>
  </conditionalFormatting>
  <conditionalFormatting sqref="D5169:D5170 D5149:D5164">
    <cfRule type="colorScale" priority="185">
      <colorScale>
        <cfvo type="min"/>
        <cfvo type="max"/>
        <color theme="9"/>
        <color rgb="FFFFEF9C"/>
      </colorScale>
    </cfRule>
  </conditionalFormatting>
  <conditionalFormatting sqref="D5171">
    <cfRule type="colorScale" priority="184">
      <colorScale>
        <cfvo type="min"/>
        <cfvo type="max"/>
        <color theme="9"/>
        <color rgb="FFFFEF9C"/>
      </colorScale>
    </cfRule>
  </conditionalFormatting>
  <conditionalFormatting sqref="D5172:D5175">
    <cfRule type="colorScale" priority="177">
      <colorScale>
        <cfvo type="min"/>
        <cfvo type="max"/>
        <color theme="9"/>
        <color rgb="FFFFEF9C"/>
      </colorScale>
    </cfRule>
  </conditionalFormatting>
  <conditionalFormatting sqref="D5176">
    <cfRule type="colorScale" priority="171">
      <colorScale>
        <cfvo type="min"/>
        <cfvo type="max"/>
        <color theme="9"/>
        <color rgb="FFFFEF9C"/>
      </colorScale>
    </cfRule>
  </conditionalFormatting>
  <conditionalFormatting sqref="D5177">
    <cfRule type="colorScale" priority="176">
      <colorScale>
        <cfvo type="min"/>
        <cfvo type="max"/>
        <color theme="9"/>
        <color rgb="FFFFEF9C"/>
      </colorScale>
    </cfRule>
  </conditionalFormatting>
  <conditionalFormatting sqref="D5178">
    <cfRule type="colorScale" priority="170">
      <colorScale>
        <cfvo type="min"/>
        <cfvo type="max"/>
        <color theme="9"/>
        <color rgb="FFFFEF9C"/>
      </colorScale>
    </cfRule>
  </conditionalFormatting>
  <conditionalFormatting sqref="D5179">
    <cfRule type="colorScale" priority="173">
      <colorScale>
        <cfvo type="min"/>
        <cfvo type="max"/>
        <color theme="9"/>
        <color rgb="FFFFEF9C"/>
      </colorScale>
    </cfRule>
  </conditionalFormatting>
  <conditionalFormatting sqref="D5198">
    <cfRule type="colorScale" priority="172">
      <colorScale>
        <cfvo type="min"/>
        <cfvo type="max"/>
        <color theme="9"/>
        <color rgb="FFFFEF9C"/>
      </colorScale>
    </cfRule>
  </conditionalFormatting>
  <conditionalFormatting sqref="D5199:D5200">
    <cfRule type="colorScale" priority="168">
      <colorScale>
        <cfvo type="min"/>
        <cfvo type="max"/>
        <color theme="9"/>
        <color rgb="FFFFEF9C"/>
      </colorScale>
    </cfRule>
  </conditionalFormatting>
  <conditionalFormatting sqref="D5201">
    <cfRule type="colorScale" priority="169">
      <colorScale>
        <cfvo type="min"/>
        <cfvo type="max"/>
        <color theme="9"/>
        <color rgb="FFFFEF9C"/>
      </colorScale>
    </cfRule>
  </conditionalFormatting>
  <conditionalFormatting sqref="D5202:D5203 D5180:D5197">
    <cfRule type="colorScale" priority="175">
      <colorScale>
        <cfvo type="min"/>
        <cfvo type="max"/>
        <color theme="9"/>
        <color rgb="FFFFEF9C"/>
      </colorScale>
    </cfRule>
  </conditionalFormatting>
  <conditionalFormatting sqref="D5204">
    <cfRule type="colorScale" priority="174">
      <colorScale>
        <cfvo type="min"/>
        <cfvo type="max"/>
        <color theme="9"/>
        <color rgb="FFFFEF9C"/>
      </colorScale>
    </cfRule>
  </conditionalFormatting>
  <conditionalFormatting sqref="D5205:D5208">
    <cfRule type="colorScale" priority="167">
      <colorScale>
        <cfvo type="min"/>
        <cfvo type="max"/>
        <color theme="9"/>
        <color rgb="FFFFEF9C"/>
      </colorScale>
    </cfRule>
  </conditionalFormatting>
  <conditionalFormatting sqref="D5209">
    <cfRule type="colorScale" priority="161">
      <colorScale>
        <cfvo type="min"/>
        <cfvo type="max"/>
        <color theme="9"/>
        <color rgb="FFFFEF9C"/>
      </colorScale>
    </cfRule>
  </conditionalFormatting>
  <conditionalFormatting sqref="D5210">
    <cfRule type="colorScale" priority="166">
      <colorScale>
        <cfvo type="min"/>
        <cfvo type="max"/>
        <color theme="9"/>
        <color rgb="FFFFEF9C"/>
      </colorScale>
    </cfRule>
  </conditionalFormatting>
  <conditionalFormatting sqref="D5211">
    <cfRule type="colorScale" priority="160">
      <colorScale>
        <cfvo type="min"/>
        <cfvo type="max"/>
        <color theme="9"/>
        <color rgb="FFFFEF9C"/>
      </colorScale>
    </cfRule>
  </conditionalFormatting>
  <conditionalFormatting sqref="D5212">
    <cfRule type="colorScale" priority="163">
      <colorScale>
        <cfvo type="min"/>
        <cfvo type="max"/>
        <color theme="9"/>
        <color rgb="FFFFEF9C"/>
      </colorScale>
    </cfRule>
  </conditionalFormatting>
  <conditionalFormatting sqref="D5231">
    <cfRule type="colorScale" priority="162">
      <colorScale>
        <cfvo type="min"/>
        <cfvo type="max"/>
        <color theme="9"/>
        <color rgb="FFFFEF9C"/>
      </colorScale>
    </cfRule>
  </conditionalFormatting>
  <conditionalFormatting sqref="D5232:D5233">
    <cfRule type="colorScale" priority="158">
      <colorScale>
        <cfvo type="min"/>
        <cfvo type="max"/>
        <color theme="9"/>
        <color rgb="FFFFEF9C"/>
      </colorScale>
    </cfRule>
  </conditionalFormatting>
  <conditionalFormatting sqref="D5234">
    <cfRule type="colorScale" priority="159">
      <colorScale>
        <cfvo type="min"/>
        <cfvo type="max"/>
        <color theme="9"/>
        <color rgb="FFFFEF9C"/>
      </colorScale>
    </cfRule>
  </conditionalFormatting>
  <conditionalFormatting sqref="D5235:D5236 D5213:D5230">
    <cfRule type="colorScale" priority="165">
      <colorScale>
        <cfvo type="min"/>
        <cfvo type="max"/>
        <color theme="9"/>
        <color rgb="FFFFEF9C"/>
      </colorScale>
    </cfRule>
  </conditionalFormatting>
  <conditionalFormatting sqref="D5237">
    <cfRule type="colorScale" priority="164">
      <colorScale>
        <cfvo type="min"/>
        <cfvo type="max"/>
        <color theme="9"/>
        <color rgb="FFFFEF9C"/>
      </colorScale>
    </cfRule>
  </conditionalFormatting>
  <conditionalFormatting sqref="D5238:D5240 D5242">
    <cfRule type="colorScale" priority="157">
      <colorScale>
        <cfvo type="min"/>
        <cfvo type="max"/>
        <color theme="9"/>
        <color rgb="FFFFEF9C"/>
      </colorScale>
    </cfRule>
  </conditionalFormatting>
  <conditionalFormatting sqref="D5241">
    <cfRule type="colorScale" priority="155">
      <colorScale>
        <cfvo type="min"/>
        <cfvo type="max"/>
        <color theme="9"/>
        <color rgb="FFFFEF9C"/>
      </colorScale>
    </cfRule>
  </conditionalFormatting>
  <conditionalFormatting sqref="D5243">
    <cfRule type="colorScale" priority="156">
      <colorScale>
        <cfvo type="min"/>
        <cfvo type="max"/>
        <color theme="9"/>
        <color rgb="FFFFEF9C"/>
      </colorScale>
    </cfRule>
  </conditionalFormatting>
  <conditionalFormatting sqref="D5244:D5247">
    <cfRule type="colorScale" priority="154">
      <colorScale>
        <cfvo type="min"/>
        <cfvo type="max"/>
        <color theme="9"/>
        <color rgb="FFFFEF9C"/>
      </colorScale>
    </cfRule>
  </conditionalFormatting>
  <conditionalFormatting sqref="D5248">
    <cfRule type="colorScale" priority="148">
      <colorScale>
        <cfvo type="min"/>
        <cfvo type="max"/>
        <color theme="9"/>
        <color rgb="FFFFEF9C"/>
      </colorScale>
    </cfRule>
  </conditionalFormatting>
  <conditionalFormatting sqref="D5249">
    <cfRule type="colorScale" priority="153">
      <colorScale>
        <cfvo type="min"/>
        <cfvo type="max"/>
        <color theme="9"/>
        <color rgb="FFFFEF9C"/>
      </colorScale>
    </cfRule>
  </conditionalFormatting>
  <conditionalFormatting sqref="D5250">
    <cfRule type="colorScale" priority="147">
      <colorScale>
        <cfvo type="min"/>
        <cfvo type="max"/>
        <color theme="9"/>
        <color rgb="FFFFEF9C"/>
      </colorScale>
    </cfRule>
  </conditionalFormatting>
  <conditionalFormatting sqref="D5251:D5252">
    <cfRule type="colorScale" priority="150">
      <colorScale>
        <cfvo type="min"/>
        <cfvo type="max"/>
        <color theme="9"/>
        <color rgb="FFFFEF9C"/>
      </colorScale>
    </cfRule>
  </conditionalFormatting>
  <conditionalFormatting sqref="D5269">
    <cfRule type="colorScale" priority="149">
      <colorScale>
        <cfvo type="min"/>
        <cfvo type="max"/>
        <color theme="9"/>
        <color rgb="FFFFEF9C"/>
      </colorScale>
    </cfRule>
  </conditionalFormatting>
  <conditionalFormatting sqref="D5270:D5271">
    <cfRule type="colorScale" priority="145">
      <colorScale>
        <cfvo type="min"/>
        <cfvo type="max"/>
        <color theme="9"/>
        <color rgb="FFFFEF9C"/>
      </colorScale>
    </cfRule>
  </conditionalFormatting>
  <conditionalFormatting sqref="D5272">
    <cfRule type="colorScale" priority="146">
      <colorScale>
        <cfvo type="min"/>
        <cfvo type="max"/>
        <color theme="9"/>
        <color rgb="FFFFEF9C"/>
      </colorScale>
    </cfRule>
  </conditionalFormatting>
  <conditionalFormatting sqref="D5273:D5274 D5253:D5268">
    <cfRule type="colorScale" priority="152">
      <colorScale>
        <cfvo type="min"/>
        <cfvo type="max"/>
        <color theme="9"/>
        <color rgb="FFFFEF9C"/>
      </colorScale>
    </cfRule>
  </conditionalFormatting>
  <conditionalFormatting sqref="D5275">
    <cfRule type="colorScale" priority="151">
      <colorScale>
        <cfvo type="min"/>
        <cfvo type="max"/>
        <color theme="9"/>
        <color rgb="FFFFEF9C"/>
      </colorScale>
    </cfRule>
  </conditionalFormatting>
  <conditionalFormatting sqref="D5276:D5279">
    <cfRule type="colorScale" priority="144">
      <colorScale>
        <cfvo type="min"/>
        <cfvo type="max"/>
        <color theme="9"/>
        <color rgb="FFFFEF9C"/>
      </colorScale>
    </cfRule>
  </conditionalFormatting>
  <conditionalFormatting sqref="D5280:D5281">
    <cfRule type="colorScale" priority="138">
      <colorScale>
        <cfvo type="min"/>
        <cfvo type="max"/>
        <color theme="9"/>
        <color rgb="FFFFEF9C"/>
      </colorScale>
    </cfRule>
  </conditionalFormatting>
  <conditionalFormatting sqref="D5282">
    <cfRule type="colorScale" priority="143">
      <colorScale>
        <cfvo type="min"/>
        <cfvo type="max"/>
        <color theme="9"/>
        <color rgb="FFFFEF9C"/>
      </colorScale>
    </cfRule>
  </conditionalFormatting>
  <conditionalFormatting sqref="D5283">
    <cfRule type="colorScale" priority="137">
      <colorScale>
        <cfvo type="min"/>
        <cfvo type="max"/>
        <color theme="9"/>
        <color rgb="FFFFEF9C"/>
      </colorScale>
    </cfRule>
  </conditionalFormatting>
  <conditionalFormatting sqref="D5284:D5285">
    <cfRule type="colorScale" priority="140">
      <colorScale>
        <cfvo type="min"/>
        <cfvo type="max"/>
        <color theme="9"/>
        <color rgb="FFFFEF9C"/>
      </colorScale>
    </cfRule>
  </conditionalFormatting>
  <conditionalFormatting sqref="D5302">
    <cfRule type="colorScale" priority="139">
      <colorScale>
        <cfvo type="min"/>
        <cfvo type="max"/>
        <color theme="9"/>
        <color rgb="FFFFEF9C"/>
      </colorScale>
    </cfRule>
  </conditionalFormatting>
  <conditionalFormatting sqref="D5303:D5304">
    <cfRule type="colorScale" priority="135">
      <colorScale>
        <cfvo type="min"/>
        <cfvo type="max"/>
        <color theme="9"/>
        <color rgb="FFFFEF9C"/>
      </colorScale>
    </cfRule>
  </conditionalFormatting>
  <conditionalFormatting sqref="D5305">
    <cfRule type="colorScale" priority="136">
      <colorScale>
        <cfvo type="min"/>
        <cfvo type="max"/>
        <color theme="9"/>
        <color rgb="FFFFEF9C"/>
      </colorScale>
    </cfRule>
  </conditionalFormatting>
  <conditionalFormatting sqref="D5306:D5307 D5286:D5301">
    <cfRule type="colorScale" priority="142">
      <colorScale>
        <cfvo type="min"/>
        <cfvo type="max"/>
        <color theme="9"/>
        <color rgb="FFFFEF9C"/>
      </colorScale>
    </cfRule>
  </conditionalFormatting>
  <conditionalFormatting sqref="D5308">
    <cfRule type="colorScale" priority="141">
      <colorScale>
        <cfvo type="min"/>
        <cfvo type="max"/>
        <color theme="9"/>
        <color rgb="FFFFEF9C"/>
      </colorScale>
    </cfRule>
  </conditionalFormatting>
  <conditionalFormatting sqref="D5309:D5312">
    <cfRule type="colorScale" priority="128">
      <colorScale>
        <cfvo type="min"/>
        <cfvo type="max"/>
        <color theme="9"/>
        <color rgb="FFFFEF9C"/>
      </colorScale>
    </cfRule>
  </conditionalFormatting>
  <conditionalFormatting sqref="D5313:D5314">
    <cfRule type="colorScale" priority="123">
      <colorScale>
        <cfvo type="min"/>
        <cfvo type="max"/>
        <color theme="9"/>
        <color rgb="FFFFEF9C"/>
      </colorScale>
    </cfRule>
  </conditionalFormatting>
  <conditionalFormatting sqref="D5315">
    <cfRule type="colorScale" priority="118">
      <colorScale>
        <cfvo type="min"/>
        <cfvo type="max"/>
        <color theme="9"/>
        <color rgb="FFFFEF9C"/>
      </colorScale>
    </cfRule>
  </conditionalFormatting>
  <conditionalFormatting sqref="D5316">
    <cfRule type="colorScale" priority="119">
      <colorScale>
        <cfvo type="min"/>
        <cfvo type="max"/>
        <color theme="9"/>
        <color rgb="FFFFEF9C"/>
      </colorScale>
    </cfRule>
  </conditionalFormatting>
  <conditionalFormatting sqref="D5317:D5318">
    <cfRule type="colorScale" priority="125">
      <colorScale>
        <cfvo type="min"/>
        <cfvo type="max"/>
        <color theme="9"/>
        <color rgb="FFFFEF9C"/>
      </colorScale>
    </cfRule>
  </conditionalFormatting>
  <conditionalFormatting sqref="D5335">
    <cfRule type="colorScale" priority="124">
      <colorScale>
        <cfvo type="min"/>
        <cfvo type="max"/>
        <color theme="9"/>
        <color rgb="FFFFEF9C"/>
      </colorScale>
    </cfRule>
  </conditionalFormatting>
  <conditionalFormatting sqref="D5336:D5337">
    <cfRule type="colorScale" priority="121">
      <colorScale>
        <cfvo type="min"/>
        <cfvo type="max"/>
        <color theme="9"/>
        <color rgb="FFFFEF9C"/>
      </colorScale>
    </cfRule>
  </conditionalFormatting>
  <conditionalFormatting sqref="D5338">
    <cfRule type="colorScale" priority="122">
      <colorScale>
        <cfvo type="min"/>
        <cfvo type="max"/>
        <color theme="9"/>
        <color rgb="FFFFEF9C"/>
      </colorScale>
    </cfRule>
  </conditionalFormatting>
  <conditionalFormatting sqref="D5339:D5340 D5319:D5334">
    <cfRule type="colorScale" priority="127">
      <colorScale>
        <cfvo type="min"/>
        <cfvo type="max"/>
        <color theme="9"/>
        <color rgb="FFFFEF9C"/>
      </colorScale>
    </cfRule>
  </conditionalFormatting>
  <conditionalFormatting sqref="D5341">
    <cfRule type="colorScale" priority="126">
      <colorScale>
        <cfvo type="min"/>
        <cfvo type="max"/>
        <color theme="9"/>
        <color rgb="FFFFEF9C"/>
      </colorScale>
    </cfRule>
  </conditionalFormatting>
  <conditionalFormatting sqref="D5342:D5345">
    <cfRule type="colorScale" priority="117">
      <colorScale>
        <cfvo type="min"/>
        <cfvo type="max"/>
        <color theme="9"/>
        <color rgb="FFFFEF9C"/>
      </colorScale>
    </cfRule>
  </conditionalFormatting>
  <conditionalFormatting sqref="D5346:D5347">
    <cfRule type="colorScale" priority="24636">
      <colorScale>
        <cfvo type="min"/>
        <cfvo type="max"/>
        <color theme="9"/>
        <color rgb="FFFFEF9C"/>
      </colorScale>
    </cfRule>
  </conditionalFormatting>
  <conditionalFormatting sqref="D5348">
    <cfRule type="colorScale" priority="108">
      <colorScale>
        <cfvo type="min"/>
        <cfvo type="max"/>
        <color theme="9"/>
        <color rgb="FFFFEF9C"/>
      </colorScale>
    </cfRule>
  </conditionalFormatting>
  <conditionalFormatting sqref="D5349">
    <cfRule type="colorScale" priority="109">
      <colorScale>
        <cfvo type="min"/>
        <cfvo type="max"/>
        <color theme="9"/>
        <color rgb="FFFFEF9C"/>
      </colorScale>
    </cfRule>
  </conditionalFormatting>
  <conditionalFormatting sqref="D5350:D5351">
    <cfRule type="colorScale" priority="114">
      <colorScale>
        <cfvo type="min"/>
        <cfvo type="max"/>
        <color theme="9"/>
        <color rgb="FFFFEF9C"/>
      </colorScale>
    </cfRule>
  </conditionalFormatting>
  <conditionalFormatting sqref="D5368">
    <cfRule type="colorScale" priority="113">
      <colorScale>
        <cfvo type="min"/>
        <cfvo type="max"/>
        <color theme="9"/>
        <color rgb="FFFFEF9C"/>
      </colorScale>
    </cfRule>
  </conditionalFormatting>
  <conditionalFormatting sqref="D5369:D5370">
    <cfRule type="colorScale" priority="110">
      <colorScale>
        <cfvo type="min"/>
        <cfvo type="max"/>
        <color theme="9"/>
        <color rgb="FFFFEF9C"/>
      </colorScale>
    </cfRule>
  </conditionalFormatting>
  <conditionalFormatting sqref="D5371">
    <cfRule type="colorScale" priority="111">
      <colorScale>
        <cfvo type="min"/>
        <cfvo type="max"/>
        <color theme="9"/>
        <color rgb="FFFFEF9C"/>
      </colorScale>
    </cfRule>
  </conditionalFormatting>
  <conditionalFormatting sqref="D5372:D5373 D5352:D5367">
    <cfRule type="colorScale" priority="116">
      <colorScale>
        <cfvo type="min"/>
        <cfvo type="max"/>
        <color theme="9"/>
        <color rgb="FFFFEF9C"/>
      </colorScale>
    </cfRule>
  </conditionalFormatting>
  <conditionalFormatting sqref="D5374">
    <cfRule type="colorScale" priority="115">
      <colorScale>
        <cfvo type="min"/>
        <cfvo type="max"/>
        <color theme="9"/>
        <color rgb="FFFFEF9C"/>
      </colorScale>
    </cfRule>
  </conditionalFormatting>
  <conditionalFormatting sqref="D5375:D5378">
    <cfRule type="colorScale" priority="107">
      <colorScale>
        <cfvo type="min"/>
        <cfvo type="max"/>
        <color theme="9"/>
        <color rgb="FFFFEF9C"/>
      </colorScale>
    </cfRule>
  </conditionalFormatting>
  <conditionalFormatting sqref="D5379">
    <cfRule type="colorScale" priority="24630">
      <colorScale>
        <cfvo type="min"/>
        <cfvo type="max"/>
        <color theme="9"/>
        <color rgb="FFFFEF9C"/>
      </colorScale>
    </cfRule>
  </conditionalFormatting>
  <conditionalFormatting sqref="D5380">
    <cfRule type="colorScale" priority="98">
      <colorScale>
        <cfvo type="min"/>
        <cfvo type="max"/>
        <color theme="9"/>
        <color rgb="FFFFEF9C"/>
      </colorScale>
    </cfRule>
  </conditionalFormatting>
  <conditionalFormatting sqref="D5381">
    <cfRule type="colorScale" priority="99">
      <colorScale>
        <cfvo type="min"/>
        <cfvo type="max"/>
        <color theme="9"/>
        <color rgb="FFFFEF9C"/>
      </colorScale>
    </cfRule>
  </conditionalFormatting>
  <conditionalFormatting sqref="D5382:D5383">
    <cfRule type="colorScale" priority="104">
      <colorScale>
        <cfvo type="min"/>
        <cfvo type="max"/>
        <color theme="9"/>
        <color rgb="FFFFEF9C"/>
      </colorScale>
    </cfRule>
  </conditionalFormatting>
  <conditionalFormatting sqref="D5400">
    <cfRule type="colorScale" priority="103">
      <colorScale>
        <cfvo type="min"/>
        <cfvo type="max"/>
        <color theme="9"/>
        <color rgb="FFFFEF9C"/>
      </colorScale>
    </cfRule>
  </conditionalFormatting>
  <conditionalFormatting sqref="D5401:D5402">
    <cfRule type="colorScale" priority="100">
      <colorScale>
        <cfvo type="min"/>
        <cfvo type="max"/>
        <color theme="9"/>
        <color rgb="FFFFEF9C"/>
      </colorScale>
    </cfRule>
  </conditionalFormatting>
  <conditionalFormatting sqref="D5403">
    <cfRule type="colorScale" priority="101">
      <colorScale>
        <cfvo type="min"/>
        <cfvo type="max"/>
        <color theme="9"/>
        <color rgb="FFFFEF9C"/>
      </colorScale>
    </cfRule>
  </conditionalFormatting>
  <conditionalFormatting sqref="D5404:D5405 D5384:D5399">
    <cfRule type="colorScale" priority="106">
      <colorScale>
        <cfvo type="min"/>
        <cfvo type="max"/>
        <color theme="9"/>
        <color rgb="FFFFEF9C"/>
      </colorScale>
    </cfRule>
  </conditionalFormatting>
  <conditionalFormatting sqref="D5406">
    <cfRule type="colorScale" priority="105">
      <colorScale>
        <cfvo type="min"/>
        <cfvo type="max"/>
        <color theme="9"/>
        <color rgb="FFFFEF9C"/>
      </colorScale>
    </cfRule>
  </conditionalFormatting>
  <conditionalFormatting sqref="D5407:D5410">
    <cfRule type="colorScale" priority="96">
      <colorScale>
        <cfvo type="min"/>
        <cfvo type="max"/>
        <color theme="9"/>
        <color rgb="FFFFEF9C"/>
      </colorScale>
    </cfRule>
  </conditionalFormatting>
  <conditionalFormatting sqref="D5411">
    <cfRule type="colorScale" priority="97">
      <colorScale>
        <cfvo type="min"/>
        <cfvo type="max"/>
        <color theme="9"/>
        <color rgb="FFFFEF9C"/>
      </colorScale>
    </cfRule>
  </conditionalFormatting>
  <conditionalFormatting sqref="D5412">
    <cfRule type="colorScale" priority="88">
      <colorScale>
        <cfvo type="min"/>
        <cfvo type="max"/>
        <color theme="9"/>
        <color rgb="FFFFEF9C"/>
      </colorScale>
    </cfRule>
  </conditionalFormatting>
  <conditionalFormatting sqref="D5413">
    <cfRule type="colorScale" priority="89">
      <colorScale>
        <cfvo type="min"/>
        <cfvo type="max"/>
        <color theme="9"/>
        <color rgb="FFFFEF9C"/>
      </colorScale>
    </cfRule>
  </conditionalFormatting>
  <conditionalFormatting sqref="D5414:D5415">
    <cfRule type="colorScale" priority="93">
      <colorScale>
        <cfvo type="min"/>
        <cfvo type="max"/>
        <color theme="9"/>
        <color rgb="FFFFEF9C"/>
      </colorScale>
    </cfRule>
  </conditionalFormatting>
  <conditionalFormatting sqref="D5432">
    <cfRule type="colorScale" priority="92">
      <colorScale>
        <cfvo type="min"/>
        <cfvo type="max"/>
        <color theme="9"/>
        <color rgb="FFFFEF9C"/>
      </colorScale>
    </cfRule>
  </conditionalFormatting>
  <conditionalFormatting sqref="D5433:D5434">
    <cfRule type="colorScale" priority="90">
      <colorScale>
        <cfvo type="min"/>
        <cfvo type="max"/>
        <color theme="9"/>
        <color rgb="FFFFEF9C"/>
      </colorScale>
    </cfRule>
  </conditionalFormatting>
  <conditionalFormatting sqref="D5435">
    <cfRule type="colorScale" priority="91">
      <colorScale>
        <cfvo type="min"/>
        <cfvo type="max"/>
        <color theme="9"/>
        <color rgb="FFFFEF9C"/>
      </colorScale>
    </cfRule>
  </conditionalFormatting>
  <conditionalFormatting sqref="D5436:D5437 D5416:D5431">
    <cfRule type="colorScale" priority="95">
      <colorScale>
        <cfvo type="min"/>
        <cfvo type="max"/>
        <color theme="9"/>
        <color rgb="FFFFEF9C"/>
      </colorScale>
    </cfRule>
  </conditionalFormatting>
  <conditionalFormatting sqref="D5438">
    <cfRule type="colorScale" priority="94">
      <colorScale>
        <cfvo type="min"/>
        <cfvo type="max"/>
        <color theme="9"/>
        <color rgb="FFFFEF9C"/>
      </colorScale>
    </cfRule>
  </conditionalFormatting>
  <conditionalFormatting sqref="D5439:D5442">
    <cfRule type="colorScale" priority="86">
      <colorScale>
        <cfvo type="min"/>
        <cfvo type="max"/>
        <color theme="9"/>
        <color rgb="FFFFEF9C"/>
      </colorScale>
    </cfRule>
  </conditionalFormatting>
  <conditionalFormatting sqref="D5443">
    <cfRule type="colorScale" priority="87">
      <colorScale>
        <cfvo type="min"/>
        <cfvo type="max"/>
        <color theme="9"/>
        <color rgb="FFFFEF9C"/>
      </colorScale>
    </cfRule>
  </conditionalFormatting>
  <conditionalFormatting sqref="D5444">
    <cfRule type="colorScale" priority="78">
      <colorScale>
        <cfvo type="min"/>
        <cfvo type="max"/>
        <color theme="9"/>
        <color rgb="FFFFEF9C"/>
      </colorScale>
    </cfRule>
  </conditionalFormatting>
  <conditionalFormatting sqref="D5445">
    <cfRule type="colorScale" priority="79">
      <colorScale>
        <cfvo type="min"/>
        <cfvo type="max"/>
        <color theme="9"/>
        <color rgb="FFFFEF9C"/>
      </colorScale>
    </cfRule>
  </conditionalFormatting>
  <conditionalFormatting sqref="D5446:D5447">
    <cfRule type="colorScale" priority="83">
      <colorScale>
        <cfvo type="min"/>
        <cfvo type="max"/>
        <color theme="9"/>
        <color rgb="FFFFEF9C"/>
      </colorScale>
    </cfRule>
  </conditionalFormatting>
  <conditionalFormatting sqref="D5464">
    <cfRule type="colorScale" priority="82">
      <colorScale>
        <cfvo type="min"/>
        <cfvo type="max"/>
        <color theme="9"/>
        <color rgb="FFFFEF9C"/>
      </colorScale>
    </cfRule>
  </conditionalFormatting>
  <conditionalFormatting sqref="D5465:D5466">
    <cfRule type="colorScale" priority="80">
      <colorScale>
        <cfvo type="min"/>
        <cfvo type="max"/>
        <color theme="9"/>
        <color rgb="FFFFEF9C"/>
      </colorScale>
    </cfRule>
  </conditionalFormatting>
  <conditionalFormatting sqref="D5467">
    <cfRule type="colorScale" priority="81">
      <colorScale>
        <cfvo type="min"/>
        <cfvo type="max"/>
        <color theme="9"/>
        <color rgb="FFFFEF9C"/>
      </colorScale>
    </cfRule>
  </conditionalFormatting>
  <conditionalFormatting sqref="D5468:D5469 D5448:D5463">
    <cfRule type="colorScale" priority="85">
      <colorScale>
        <cfvo type="min"/>
        <cfvo type="max"/>
        <color theme="9"/>
        <color rgb="FFFFEF9C"/>
      </colorScale>
    </cfRule>
  </conditionalFormatting>
  <conditionalFormatting sqref="D5470">
    <cfRule type="colorScale" priority="84">
      <colorScale>
        <cfvo type="min"/>
        <cfvo type="max"/>
        <color theme="9"/>
        <color rgb="FFFFEF9C"/>
      </colorScale>
    </cfRule>
  </conditionalFormatting>
  <conditionalFormatting sqref="D5471:D5474">
    <cfRule type="colorScale" priority="75">
      <colorScale>
        <cfvo type="min"/>
        <cfvo type="max"/>
        <color theme="9"/>
        <color rgb="FFFFEF9C"/>
      </colorScale>
    </cfRule>
  </conditionalFormatting>
  <conditionalFormatting sqref="D5475">
    <cfRule type="colorScale" priority="76">
      <colorScale>
        <cfvo type="min"/>
        <cfvo type="max"/>
        <color theme="9"/>
        <color rgb="FFFFEF9C"/>
      </colorScale>
    </cfRule>
  </conditionalFormatting>
  <conditionalFormatting sqref="D5476">
    <cfRule type="colorScale" priority="67">
      <colorScale>
        <cfvo type="min"/>
        <cfvo type="max"/>
        <color theme="9"/>
        <color rgb="FFFFEF9C"/>
      </colorScale>
    </cfRule>
  </conditionalFormatting>
  <conditionalFormatting sqref="D5477">
    <cfRule type="colorScale" priority="68">
      <colorScale>
        <cfvo type="min"/>
        <cfvo type="max"/>
        <color theme="9"/>
        <color rgb="FFFFEF9C"/>
      </colorScale>
    </cfRule>
  </conditionalFormatting>
  <conditionalFormatting sqref="D5478:D5479">
    <cfRule type="colorScale" priority="72">
      <colorScale>
        <cfvo type="min"/>
        <cfvo type="max"/>
        <color theme="9"/>
        <color rgb="FFFFEF9C"/>
      </colorScale>
    </cfRule>
  </conditionalFormatting>
  <conditionalFormatting sqref="D5496">
    <cfRule type="colorScale" priority="71">
      <colorScale>
        <cfvo type="min"/>
        <cfvo type="max"/>
        <color theme="9"/>
        <color rgb="FFFFEF9C"/>
      </colorScale>
    </cfRule>
  </conditionalFormatting>
  <conditionalFormatting sqref="D5497:D5498">
    <cfRule type="colorScale" priority="69">
      <colorScale>
        <cfvo type="min"/>
        <cfvo type="max"/>
        <color theme="9"/>
        <color rgb="FFFFEF9C"/>
      </colorScale>
    </cfRule>
  </conditionalFormatting>
  <conditionalFormatting sqref="D5499">
    <cfRule type="colorScale" priority="70">
      <colorScale>
        <cfvo type="min"/>
        <cfvo type="max"/>
        <color theme="9"/>
        <color rgb="FFFFEF9C"/>
      </colorScale>
    </cfRule>
  </conditionalFormatting>
  <conditionalFormatting sqref="D5500:D5501 D5480:D5495">
    <cfRule type="colorScale" priority="74">
      <colorScale>
        <cfvo type="min"/>
        <cfvo type="max"/>
        <color theme="9"/>
        <color rgb="FFFFEF9C"/>
      </colorScale>
    </cfRule>
  </conditionalFormatting>
  <conditionalFormatting sqref="D5502">
    <cfRule type="colorScale" priority="73">
      <colorScale>
        <cfvo type="min"/>
        <cfvo type="max"/>
        <color theme="9"/>
        <color rgb="FFFFEF9C"/>
      </colorScale>
    </cfRule>
  </conditionalFormatting>
  <conditionalFormatting sqref="D5503:D5506">
    <cfRule type="colorScale" priority="65">
      <colorScale>
        <cfvo type="min"/>
        <cfvo type="max"/>
        <color theme="9"/>
        <color rgb="FFFFEF9C"/>
      </colorScale>
    </cfRule>
  </conditionalFormatting>
  <conditionalFormatting sqref="D5507">
    <cfRule type="colorScale" priority="66">
      <colorScale>
        <cfvo type="min"/>
        <cfvo type="max"/>
        <color theme="9"/>
        <color rgb="FFFFEF9C"/>
      </colorScale>
    </cfRule>
  </conditionalFormatting>
  <conditionalFormatting sqref="D5508">
    <cfRule type="colorScale" priority="57">
      <colorScale>
        <cfvo type="min"/>
        <cfvo type="max"/>
        <color theme="9"/>
        <color rgb="FFFFEF9C"/>
      </colorScale>
    </cfRule>
  </conditionalFormatting>
  <conditionalFormatting sqref="D5509">
    <cfRule type="colorScale" priority="58">
      <colorScale>
        <cfvo type="min"/>
        <cfvo type="max"/>
        <color theme="9"/>
        <color rgb="FFFFEF9C"/>
      </colorScale>
    </cfRule>
  </conditionalFormatting>
  <conditionalFormatting sqref="D5510:D5511">
    <cfRule type="colorScale" priority="62">
      <colorScale>
        <cfvo type="min"/>
        <cfvo type="max"/>
        <color theme="9"/>
        <color rgb="FFFFEF9C"/>
      </colorScale>
    </cfRule>
  </conditionalFormatting>
  <conditionalFormatting sqref="D5528">
    <cfRule type="colorScale" priority="61">
      <colorScale>
        <cfvo type="min"/>
        <cfvo type="max"/>
        <color theme="9"/>
        <color rgb="FFFFEF9C"/>
      </colorScale>
    </cfRule>
  </conditionalFormatting>
  <conditionalFormatting sqref="D5529:D5530">
    <cfRule type="colorScale" priority="59">
      <colorScale>
        <cfvo type="min"/>
        <cfvo type="max"/>
        <color theme="9"/>
        <color rgb="FFFFEF9C"/>
      </colorScale>
    </cfRule>
  </conditionalFormatting>
  <conditionalFormatting sqref="D5531">
    <cfRule type="colorScale" priority="60">
      <colorScale>
        <cfvo type="min"/>
        <cfvo type="max"/>
        <color theme="9"/>
        <color rgb="FFFFEF9C"/>
      </colorScale>
    </cfRule>
  </conditionalFormatting>
  <conditionalFormatting sqref="D5532:D5533 D5512:D5527">
    <cfRule type="colorScale" priority="64">
      <colorScale>
        <cfvo type="min"/>
        <cfvo type="max"/>
        <color theme="9"/>
        <color rgb="FFFFEF9C"/>
      </colorScale>
    </cfRule>
  </conditionalFormatting>
  <conditionalFormatting sqref="D5534">
    <cfRule type="colorScale" priority="63">
      <colorScale>
        <cfvo type="min"/>
        <cfvo type="max"/>
        <color theme="9"/>
        <color rgb="FFFFEF9C"/>
      </colorScale>
    </cfRule>
  </conditionalFormatting>
  <conditionalFormatting sqref="D5535:D5538">
    <cfRule type="colorScale" priority="55">
      <colorScale>
        <cfvo type="min"/>
        <cfvo type="max"/>
        <color theme="9"/>
        <color rgb="FFFFEF9C"/>
      </colorScale>
    </cfRule>
  </conditionalFormatting>
  <conditionalFormatting sqref="D5539">
    <cfRule type="colorScale" priority="46">
      <colorScale>
        <cfvo type="min"/>
        <cfvo type="max"/>
        <color theme="9"/>
        <color rgb="FFFFEF9C"/>
      </colorScale>
    </cfRule>
  </conditionalFormatting>
  <conditionalFormatting sqref="D5540">
    <cfRule type="colorScale" priority="56">
      <colorScale>
        <cfvo type="min"/>
        <cfvo type="max"/>
        <color theme="9"/>
        <color rgb="FFFFEF9C"/>
      </colorScale>
    </cfRule>
  </conditionalFormatting>
  <conditionalFormatting sqref="D5541">
    <cfRule type="colorScale" priority="47">
      <colorScale>
        <cfvo type="min"/>
        <cfvo type="max"/>
        <color theme="9"/>
        <color rgb="FFFFEF9C"/>
      </colorScale>
    </cfRule>
  </conditionalFormatting>
  <conditionalFormatting sqref="D5542">
    <cfRule type="colorScale" priority="48">
      <colorScale>
        <cfvo type="min"/>
        <cfvo type="max"/>
        <color theme="9"/>
        <color rgb="FFFFEF9C"/>
      </colorScale>
    </cfRule>
  </conditionalFormatting>
  <conditionalFormatting sqref="D5543:D5544">
    <cfRule type="colorScale" priority="52">
      <colorScale>
        <cfvo type="min"/>
        <cfvo type="max"/>
        <color theme="9"/>
        <color rgb="FFFFEF9C"/>
      </colorScale>
    </cfRule>
  </conditionalFormatting>
  <conditionalFormatting sqref="D5561">
    <cfRule type="colorScale" priority="51">
      <colorScale>
        <cfvo type="min"/>
        <cfvo type="max"/>
        <color theme="9"/>
        <color rgb="FFFFEF9C"/>
      </colorScale>
    </cfRule>
  </conditionalFormatting>
  <conditionalFormatting sqref="D5562:D5563">
    <cfRule type="colorScale" priority="49">
      <colorScale>
        <cfvo type="min"/>
        <cfvo type="max"/>
        <color theme="9"/>
        <color rgb="FFFFEF9C"/>
      </colorScale>
    </cfRule>
  </conditionalFormatting>
  <conditionalFormatting sqref="D5564">
    <cfRule type="colorScale" priority="50">
      <colorScale>
        <cfvo type="min"/>
        <cfvo type="max"/>
        <color theme="9"/>
        <color rgb="FFFFEF9C"/>
      </colorScale>
    </cfRule>
  </conditionalFormatting>
  <conditionalFormatting sqref="D5565:D5566 D5545:D5560">
    <cfRule type="colorScale" priority="54">
      <colorScale>
        <cfvo type="min"/>
        <cfvo type="max"/>
        <color theme="9"/>
        <color rgb="FFFFEF9C"/>
      </colorScale>
    </cfRule>
  </conditionalFormatting>
  <conditionalFormatting sqref="D5567">
    <cfRule type="colorScale" priority="53">
      <colorScale>
        <cfvo type="min"/>
        <cfvo type="max"/>
        <color theme="9"/>
        <color rgb="FFFFEF9C"/>
      </colorScale>
    </cfRule>
  </conditionalFormatting>
  <conditionalFormatting sqref="D5703:D5850">
    <cfRule type="colorScale" priority="24230">
      <colorScale>
        <cfvo type="min"/>
        <cfvo type="max"/>
        <color theme="9"/>
        <color rgb="FFFFEF9C"/>
      </colorScale>
    </cfRule>
  </conditionalFormatting>
  <conditionalFormatting sqref="E3039:F3040">
    <cfRule type="colorScale" priority="861">
      <colorScale>
        <cfvo type="min"/>
        <cfvo type="max"/>
        <color theme="9"/>
        <color rgb="FFFFEF9C"/>
      </colorScale>
    </cfRule>
  </conditionalFormatting>
  <conditionalFormatting sqref="E3193:G3194">
    <cfRule type="colorScale" priority="832">
      <colorScale>
        <cfvo type="min"/>
        <cfvo type="max"/>
        <color theme="9"/>
        <color rgb="FFFFEF9C"/>
      </colorScale>
    </cfRule>
  </conditionalFormatting>
  <conditionalFormatting sqref="E3208:G3210">
    <cfRule type="colorScale" priority="827">
      <colorScale>
        <cfvo type="min"/>
        <cfvo type="max"/>
        <color theme="9"/>
        <color rgb="FFFFEF9C"/>
      </colorScale>
    </cfRule>
  </conditionalFormatting>
  <conditionalFormatting sqref="E3214:G3216 I3214:I3216">
    <cfRule type="colorScale" priority="829">
      <colorScale>
        <cfvo type="min"/>
        <cfvo type="max"/>
        <color theme="9"/>
        <color rgb="FFFFEF9C"/>
      </colorScale>
    </cfRule>
  </conditionalFormatting>
  <conditionalFormatting sqref="E3219:G3220">
    <cfRule type="colorScale" priority="834">
      <colorScale>
        <cfvo type="min"/>
        <cfvo type="max"/>
        <color theme="9"/>
        <color rgb="FFFFEF9C"/>
      </colorScale>
    </cfRule>
  </conditionalFormatting>
  <conditionalFormatting sqref="E3239:G3239">
    <cfRule type="colorScale" priority="825">
      <colorScale>
        <cfvo type="min"/>
        <cfvo type="max"/>
        <color theme="9"/>
        <color rgb="FFFFEF9C"/>
      </colorScale>
    </cfRule>
  </conditionalFormatting>
  <conditionalFormatting sqref="E3240:G3240">
    <cfRule type="colorScale" priority="869">
      <colorScale>
        <cfvo type="min"/>
        <cfvo type="max"/>
        <color theme="9"/>
        <color rgb="FFFFEF9C"/>
      </colorScale>
    </cfRule>
  </conditionalFormatting>
  <conditionalFormatting sqref="E3313:G3314">
    <cfRule type="colorScale" priority="805">
      <colorScale>
        <cfvo type="min"/>
        <cfvo type="max"/>
        <color theme="9"/>
        <color rgb="FFFFEF9C"/>
      </colorScale>
    </cfRule>
  </conditionalFormatting>
  <conditionalFormatting sqref="E3466:G3466 I3466">
    <cfRule type="colorScale" priority="779">
      <colorScale>
        <cfvo type="min"/>
        <cfvo type="max"/>
        <color theme="9"/>
        <color rgb="FFFFEF9C"/>
      </colorScale>
    </cfRule>
  </conditionalFormatting>
  <conditionalFormatting sqref="E3475:G3475 I3475">
    <cfRule type="colorScale" priority="765">
      <colorScale>
        <cfvo type="min"/>
        <cfvo type="max"/>
        <color theme="9"/>
        <color rgb="FFFFEF9C"/>
      </colorScale>
    </cfRule>
  </conditionalFormatting>
  <conditionalFormatting sqref="E3655:G3657">
    <cfRule type="colorScale" priority="744">
      <colorScale>
        <cfvo type="min"/>
        <cfvo type="max"/>
        <color theme="9"/>
        <color rgb="FFFFEF9C"/>
      </colorScale>
    </cfRule>
  </conditionalFormatting>
  <conditionalFormatting sqref="E3684:G3685">
    <cfRule type="colorScale" priority="742">
      <colorScale>
        <cfvo type="min"/>
        <cfvo type="max"/>
        <color theme="9"/>
        <color rgb="FFFFEF9C"/>
      </colorScale>
    </cfRule>
  </conditionalFormatting>
  <conditionalFormatting sqref="E3733:G3733">
    <cfRule type="colorScale" priority="723">
      <colorScale>
        <cfvo type="min"/>
        <cfvo type="max"/>
        <color theme="9"/>
        <color rgb="FFFFEF9C"/>
      </colorScale>
    </cfRule>
  </conditionalFormatting>
  <conditionalFormatting sqref="E3775:G3776">
    <cfRule type="colorScale" priority="719">
      <colorScale>
        <cfvo type="min"/>
        <cfvo type="max"/>
        <color theme="9"/>
        <color rgb="FFFFEF9C"/>
      </colorScale>
    </cfRule>
  </conditionalFormatting>
  <conditionalFormatting sqref="E3795:G3795">
    <cfRule type="colorScale" priority="721">
      <colorScale>
        <cfvo type="min"/>
        <cfvo type="max"/>
        <color theme="9"/>
        <color rgb="FFFFEF9C"/>
      </colorScale>
    </cfRule>
  </conditionalFormatting>
  <conditionalFormatting sqref="E3908:G3908">
    <cfRule type="colorScale" priority="695">
      <colorScale>
        <cfvo type="min"/>
        <cfvo type="max"/>
        <color theme="9"/>
        <color rgb="FFFFEF9C"/>
      </colorScale>
    </cfRule>
  </conditionalFormatting>
  <conditionalFormatting sqref="E3919:G3919">
    <cfRule type="colorScale" priority="501">
      <colorScale>
        <cfvo type="min"/>
        <cfvo type="max"/>
        <color theme="9"/>
        <color rgb="FFFFEF9C"/>
      </colorScale>
    </cfRule>
  </conditionalFormatting>
  <conditionalFormatting sqref="E3921:G3921">
    <cfRule type="colorScale" priority="911">
      <colorScale>
        <cfvo type="min"/>
        <cfvo type="max"/>
        <color theme="9"/>
        <color rgb="FFFFEF9C"/>
      </colorScale>
    </cfRule>
  </conditionalFormatting>
  <conditionalFormatting sqref="E4021:G4021">
    <cfRule type="colorScale" priority="498">
      <colorScale>
        <cfvo type="min"/>
        <cfvo type="max"/>
        <color theme="9"/>
        <color rgb="FFFFEF9C"/>
      </colorScale>
    </cfRule>
  </conditionalFormatting>
  <conditionalFormatting sqref="E4022:G4022 E3990:G3990 E3955:G3955 E3920:G3920">
    <cfRule type="colorScale" priority="512">
      <colorScale>
        <cfvo type="min"/>
        <cfvo type="max"/>
        <color theme="9"/>
        <color rgb="FFFFEF9C"/>
      </colorScale>
    </cfRule>
  </conditionalFormatting>
  <conditionalFormatting sqref="E4058:G4058">
    <cfRule type="colorScale" priority="494">
      <colorScale>
        <cfvo type="min"/>
        <cfvo type="max"/>
        <color theme="9"/>
        <color rgb="FFFFEF9C"/>
      </colorScale>
    </cfRule>
  </conditionalFormatting>
  <conditionalFormatting sqref="E4070:G4076 E3956:G3989 E4094:G4096 E3991:G4020 E4023:G4057 E4059:G4063 E4098:G4133">
    <cfRule type="colorScale" priority="915">
      <colorScale>
        <cfvo type="min"/>
        <cfvo type="max"/>
        <color theme="9"/>
        <color rgb="FFFFEF9C"/>
      </colorScale>
    </cfRule>
  </conditionalFormatting>
  <conditionalFormatting sqref="E4097:G4097">
    <cfRule type="colorScale" priority="488">
      <colorScale>
        <cfvo type="min"/>
        <cfvo type="max"/>
        <color theme="9"/>
        <color rgb="FFFFEF9C"/>
      </colorScale>
    </cfRule>
  </conditionalFormatting>
  <conditionalFormatting sqref="E4712:G4714">
    <cfRule type="colorScale" priority="347">
      <colorScale>
        <cfvo type="min"/>
        <cfvo type="max"/>
        <color theme="9"/>
        <color rgb="FFFFEF9C"/>
      </colorScale>
    </cfRule>
  </conditionalFormatting>
  <conditionalFormatting sqref="E4725:G4725">
    <cfRule type="colorScale" priority="327">
      <colorScale>
        <cfvo type="min"/>
        <cfvo type="max"/>
        <color theme="9"/>
        <color rgb="FFFFEF9C"/>
      </colorScale>
    </cfRule>
  </conditionalFormatting>
  <conditionalFormatting sqref="E4763:G4763">
    <cfRule type="colorScale" priority="284">
      <colorScale>
        <cfvo type="min"/>
        <cfvo type="max"/>
        <color theme="9"/>
        <color rgb="FFFFEF9C"/>
      </colorScale>
    </cfRule>
  </conditionalFormatting>
  <conditionalFormatting sqref="E4790:G4790">
    <cfRule type="colorScale" priority="282">
      <colorScale>
        <cfvo type="min"/>
        <cfvo type="max"/>
        <color theme="9"/>
        <color rgb="FFFFEF9C"/>
      </colorScale>
    </cfRule>
  </conditionalFormatting>
  <conditionalFormatting sqref="E513:H513">
    <cfRule type="colorScale" priority="466">
      <colorScale>
        <cfvo type="min"/>
        <cfvo type="max"/>
        <color theme="9"/>
        <color rgb="FFFFEF9C"/>
      </colorScale>
    </cfRule>
  </conditionalFormatting>
  <conditionalFormatting sqref="E1075:H1075">
    <cfRule type="colorScale" priority="463">
      <colorScale>
        <cfvo type="min"/>
        <cfvo type="max"/>
        <color theme="9"/>
        <color rgb="FFFFEF9C"/>
      </colorScale>
    </cfRule>
  </conditionalFormatting>
  <conditionalFormatting sqref="E1110:H1110">
    <cfRule type="colorScale" priority="460">
      <colorScale>
        <cfvo type="min"/>
        <cfvo type="max"/>
        <color theme="9"/>
        <color rgb="FFFFEF9C"/>
      </colorScale>
    </cfRule>
  </conditionalFormatting>
  <conditionalFormatting sqref="E1993:H1993">
    <cfRule type="colorScale" priority="457">
      <colorScale>
        <cfvo type="min"/>
        <cfvo type="max"/>
        <color theme="9"/>
        <color rgb="FFFFEF9C"/>
      </colorScale>
    </cfRule>
  </conditionalFormatting>
  <conditionalFormatting sqref="E1994:H1994">
    <cfRule type="colorScale" priority="454">
      <colorScale>
        <cfvo type="min"/>
        <cfvo type="max"/>
        <color theme="9"/>
        <color rgb="FFFFEF9C"/>
      </colorScale>
    </cfRule>
  </conditionalFormatting>
  <conditionalFormatting sqref="E1997:H1997">
    <cfRule type="colorScale" priority="451">
      <colorScale>
        <cfvo type="min"/>
        <cfvo type="max"/>
        <color theme="9"/>
        <color rgb="FFFFEF9C"/>
      </colorScale>
    </cfRule>
  </conditionalFormatting>
  <conditionalFormatting sqref="E2133:H2133">
    <cfRule type="colorScale" priority="448">
      <colorScale>
        <cfvo type="min"/>
        <cfvo type="max"/>
        <color theme="9"/>
        <color rgb="FFFFEF9C"/>
      </colorScale>
    </cfRule>
  </conditionalFormatting>
  <conditionalFormatting sqref="E2184:H2184">
    <cfRule type="colorScale" priority="445">
      <colorScale>
        <cfvo type="min"/>
        <cfvo type="max"/>
        <color theme="9"/>
        <color rgb="FFFFEF9C"/>
      </colorScale>
    </cfRule>
  </conditionalFormatting>
  <conditionalFormatting sqref="E2212:H2212">
    <cfRule type="colorScale" priority="442">
      <colorScale>
        <cfvo type="min"/>
        <cfvo type="max"/>
        <color theme="9"/>
        <color rgb="FFFFEF9C"/>
      </colorScale>
    </cfRule>
  </conditionalFormatting>
  <conditionalFormatting sqref="E2239:H2239">
    <cfRule type="colorScale" priority="439">
      <colorScale>
        <cfvo type="min"/>
        <cfvo type="max"/>
        <color theme="9"/>
        <color rgb="FFFFEF9C"/>
      </colorScale>
    </cfRule>
  </conditionalFormatting>
  <conditionalFormatting sqref="E2267:H2267">
    <cfRule type="colorScale" priority="436">
      <colorScale>
        <cfvo type="min"/>
        <cfvo type="max"/>
        <color theme="9"/>
        <color rgb="FFFFEF9C"/>
      </colorScale>
    </cfRule>
  </conditionalFormatting>
  <conditionalFormatting sqref="E2295:H2295">
    <cfRule type="colorScale" priority="433">
      <colorScale>
        <cfvo type="min"/>
        <cfvo type="max"/>
        <color theme="9"/>
        <color rgb="FFFFEF9C"/>
      </colorScale>
    </cfRule>
  </conditionalFormatting>
  <conditionalFormatting sqref="E2332:H2332">
    <cfRule type="colorScale" priority="430">
      <colorScale>
        <cfvo type="min"/>
        <cfvo type="max"/>
        <color theme="9"/>
        <color rgb="FFFFEF9C"/>
      </colorScale>
    </cfRule>
  </conditionalFormatting>
  <conditionalFormatting sqref="E2359:H2359">
    <cfRule type="colorScale" priority="428">
      <colorScale>
        <cfvo type="min"/>
        <cfvo type="max"/>
        <color theme="9"/>
        <color rgb="FFFFEF9C"/>
      </colorScale>
    </cfRule>
  </conditionalFormatting>
  <conditionalFormatting sqref="E2391:H2391">
    <cfRule type="colorScale" priority="426">
      <colorScale>
        <cfvo type="min"/>
        <cfvo type="max"/>
        <color theme="9"/>
        <color rgb="FFFFEF9C"/>
      </colorScale>
    </cfRule>
  </conditionalFormatting>
  <conditionalFormatting sqref="E2454:H2454">
    <cfRule type="colorScale" priority="424">
      <colorScale>
        <cfvo type="min"/>
        <cfvo type="max"/>
        <color theme="9"/>
        <color rgb="FFFFEF9C"/>
      </colorScale>
    </cfRule>
  </conditionalFormatting>
  <conditionalFormatting sqref="E2822:H2822">
    <cfRule type="colorScale" priority="422">
      <colorScale>
        <cfvo type="min"/>
        <cfvo type="max"/>
        <color theme="9"/>
        <color rgb="FFFFEF9C"/>
      </colorScale>
    </cfRule>
  </conditionalFormatting>
  <conditionalFormatting sqref="E2856:H2856">
    <cfRule type="colorScale" priority="420">
      <colorScale>
        <cfvo type="min"/>
        <cfvo type="max"/>
        <color theme="9"/>
        <color rgb="FFFFEF9C"/>
      </colorScale>
    </cfRule>
  </conditionalFormatting>
  <conditionalFormatting sqref="E2923:H2923">
    <cfRule type="colorScale" priority="418">
      <colorScale>
        <cfvo type="min"/>
        <cfvo type="max"/>
        <color theme="9"/>
        <color rgb="FFFFEF9C"/>
      </colorScale>
    </cfRule>
  </conditionalFormatting>
  <conditionalFormatting sqref="E3402:H3402">
    <cfRule type="colorScale" priority="558">
      <colorScale>
        <cfvo type="min"/>
        <cfvo type="max"/>
        <color theme="9"/>
        <color rgb="FFFFEF9C"/>
      </colorScale>
    </cfRule>
  </conditionalFormatting>
  <conditionalFormatting sqref="E3734:H3774 H3795 E3724:H3732 H3733 E3777:H3794 H3775:H3776 E3796:H3833">
    <cfRule type="colorScale" priority="910">
      <colorScale>
        <cfvo type="min"/>
        <cfvo type="max"/>
        <color theme="9"/>
        <color rgb="FFFFEF9C"/>
      </colorScale>
    </cfRule>
  </conditionalFormatting>
  <conditionalFormatting sqref="E4239:H4239">
    <cfRule type="colorScale" priority="485">
      <colorScale>
        <cfvo type="min"/>
        <cfvo type="max"/>
        <color theme="9"/>
        <color rgb="FFFFEF9C"/>
      </colorScale>
    </cfRule>
  </conditionalFormatting>
  <conditionalFormatting sqref="E4240:H4240 J4240:M4240 E4274:H4274 J4274:M4274 M4306:M4311 E4305:H4305 E4339:L4375 E4338:H4338 E4377:H4377 E4408:L4437 E4407:H4407 J4407:L4407 E4438:H4438 J4438:L4438 E4478:L4509 E4477:H4477 J4477:L4477 E4510:H4510 J4510:L4510 J4304:M4305 J4337:L4338 J4376:L4377 E4241:L4243 M4313:M4379 E4306:L4336 M4381:M4447 M4449 M4451:M4550 E4439:L4476 M4552:M4584 M4586:M4643 E4511:L4643 E4275:M4303 E4244:M4273 E4378:L4406">
    <cfRule type="colorScale" priority="955">
      <colorScale>
        <cfvo type="min"/>
        <cfvo type="max"/>
        <color theme="9"/>
        <color rgb="FFFFEF9C"/>
      </colorScale>
    </cfRule>
  </conditionalFormatting>
  <conditionalFormatting sqref="E4304:H4304">
    <cfRule type="colorScale" priority="480">
      <colorScale>
        <cfvo type="min"/>
        <cfvo type="max"/>
        <color theme="9"/>
        <color rgb="FFFFEF9C"/>
      </colorScale>
    </cfRule>
  </conditionalFormatting>
  <conditionalFormatting sqref="E4337:H4337">
    <cfRule type="colorScale" priority="477">
      <colorScale>
        <cfvo type="min"/>
        <cfvo type="max"/>
        <color theme="9"/>
        <color rgb="FFFFEF9C"/>
      </colorScale>
    </cfRule>
  </conditionalFormatting>
  <conditionalFormatting sqref="E4376:H4376">
    <cfRule type="colorScale" priority="472">
      <colorScale>
        <cfvo type="min"/>
        <cfvo type="max"/>
        <color theme="9"/>
        <color rgb="FFFFEF9C"/>
      </colorScale>
    </cfRule>
  </conditionalFormatting>
  <conditionalFormatting sqref="E4645:H4650 E4654:H4679 E4652:H4652">
    <cfRule type="colorScale" priority="367">
      <colorScale>
        <cfvo type="min"/>
        <cfvo type="max"/>
        <color theme="9"/>
        <color rgb="FFFFEF9C"/>
      </colorScale>
    </cfRule>
  </conditionalFormatting>
  <conditionalFormatting sqref="E4651:H4651">
    <cfRule type="colorScale" priority="361">
      <colorScale>
        <cfvo type="min"/>
        <cfvo type="max"/>
        <color theme="9"/>
        <color rgb="FFFFEF9C"/>
      </colorScale>
    </cfRule>
  </conditionalFormatting>
  <conditionalFormatting sqref="E4653:H4653">
    <cfRule type="colorScale" priority="364">
      <colorScale>
        <cfvo type="min"/>
        <cfvo type="max"/>
        <color theme="9"/>
        <color rgb="FFFFEF9C"/>
      </colorScale>
    </cfRule>
  </conditionalFormatting>
  <conditionalFormatting sqref="E3301:I3301">
    <cfRule type="colorScale" priority="508">
      <colorScale>
        <cfvo type="min"/>
        <cfvo type="max"/>
        <color theme="9"/>
        <color rgb="FFFFEF9C"/>
      </colorScale>
    </cfRule>
  </conditionalFormatting>
  <conditionalFormatting sqref="E3302:I3302">
    <cfRule type="colorScale" priority="564">
      <colorScale>
        <cfvo type="min"/>
        <cfvo type="max"/>
        <color theme="9"/>
        <color rgb="FFFFEF9C"/>
      </colorScale>
    </cfRule>
  </conditionalFormatting>
  <conditionalFormatting sqref="E3337:I3337">
    <cfRule type="colorScale" priority="562">
      <colorScale>
        <cfvo type="min"/>
        <cfvo type="max"/>
        <color theme="9"/>
        <color rgb="FFFFEF9C"/>
      </colorScale>
    </cfRule>
  </conditionalFormatting>
  <conditionalFormatting sqref="E3369:I3369">
    <cfRule type="colorScale" priority="505">
      <colorScale>
        <cfvo type="min"/>
        <cfvo type="max"/>
        <color theme="9"/>
        <color rgb="FFFFEF9C"/>
      </colorScale>
    </cfRule>
  </conditionalFormatting>
  <conditionalFormatting sqref="E3370:I3370">
    <cfRule type="colorScale" priority="560">
      <colorScale>
        <cfvo type="min"/>
        <cfvo type="max"/>
        <color theme="9"/>
        <color rgb="FFFFEF9C"/>
      </colorScale>
    </cfRule>
  </conditionalFormatting>
  <conditionalFormatting sqref="E4687:I4687">
    <cfRule type="colorScale" priority="343">
      <colorScale>
        <cfvo type="min"/>
        <cfvo type="max"/>
        <color theme="9"/>
        <color rgb="FFFFEF9C"/>
      </colorScale>
    </cfRule>
  </conditionalFormatting>
  <conditionalFormatting sqref="E3043:M3044">
    <cfRule type="colorScale" priority="938">
      <colorScale>
        <cfvo type="min"/>
        <cfvo type="max"/>
        <color theme="9"/>
        <color rgb="FFFFEF9C"/>
      </colorScale>
    </cfRule>
  </conditionalFormatting>
  <conditionalFormatting sqref="E3057:M3058">
    <cfRule type="colorScale" priority="939">
      <colorScale>
        <cfvo type="min"/>
        <cfvo type="max"/>
        <color theme="9"/>
        <color rgb="FFFFEF9C"/>
      </colorScale>
    </cfRule>
  </conditionalFormatting>
  <conditionalFormatting sqref="E3117:M3117">
    <cfRule type="colorScale" priority="940">
      <colorScale>
        <cfvo type="min"/>
        <cfvo type="max"/>
        <color theme="9"/>
        <color rgb="FFFFEF9C"/>
      </colorScale>
    </cfRule>
  </conditionalFormatting>
  <conditionalFormatting sqref="E3120:M3120">
    <cfRule type="colorScale" priority="941">
      <colorScale>
        <cfvo type="min"/>
        <cfvo type="max"/>
        <color theme="9"/>
        <color rgb="FFFFEF9C"/>
      </colorScale>
    </cfRule>
  </conditionalFormatting>
  <conditionalFormatting sqref="E3149:M3182">
    <cfRule type="colorScale" priority="944">
      <colorScale>
        <cfvo type="min"/>
        <cfvo type="max"/>
        <color theme="9"/>
        <color rgb="FFFFEF9C"/>
      </colorScale>
    </cfRule>
  </conditionalFormatting>
  <conditionalFormatting sqref="E4077:M4093">
    <cfRule type="colorScale" priority="946">
      <colorScale>
        <cfvo type="min"/>
        <cfvo type="max"/>
        <color theme="9"/>
        <color rgb="FFFFEF9C"/>
      </colorScale>
    </cfRule>
  </conditionalFormatting>
  <conditionalFormatting sqref="E4170:M4202 E4169:H4169 J4169:M4169 E4204:M4210 E4203:H4203 J4203:M4203 J4239:L4239 M4213:M4239 E4212:L4238 E4211:H4211 J4211:L4211">
    <cfRule type="colorScale" priority="954">
      <colorScale>
        <cfvo type="min"/>
        <cfvo type="max"/>
        <color theme="9"/>
        <color rgb="FFFFEF9C"/>
      </colorScale>
    </cfRule>
  </conditionalFormatting>
  <conditionalFormatting sqref="G3037:G3040">
    <cfRule type="colorScale" priority="855">
      <colorScale>
        <cfvo type="min"/>
        <cfvo type="max"/>
        <color theme="9"/>
        <color rgb="FFFFEF9C"/>
      </colorScale>
    </cfRule>
  </conditionalFormatting>
  <conditionalFormatting sqref="H3908">
    <cfRule type="colorScale" priority="694">
      <colorScale>
        <cfvo type="min"/>
        <cfvo type="max"/>
        <color theme="9"/>
        <color rgb="FFFFEF9C"/>
      </colorScale>
    </cfRule>
  </conditionalFormatting>
  <conditionalFormatting sqref="H3919">
    <cfRule type="colorScale" priority="500">
      <colorScale>
        <cfvo type="min"/>
        <cfvo type="max"/>
        <color theme="9"/>
        <color rgb="FFFFEF9C"/>
      </colorScale>
    </cfRule>
  </conditionalFormatting>
  <conditionalFormatting sqref="H3920:H4020 H4022:H4057 H4059">
    <cfRule type="colorScale" priority="511">
      <colorScale>
        <cfvo type="min"/>
        <cfvo type="max"/>
        <color theme="9"/>
        <color rgb="FFFFEF9C"/>
      </colorScale>
    </cfRule>
  </conditionalFormatting>
  <conditionalFormatting sqref="H4021">
    <cfRule type="colorScale" priority="497">
      <colorScale>
        <cfvo type="min"/>
        <cfvo type="max"/>
        <color theme="9"/>
        <color rgb="FFFFEF9C"/>
      </colorScale>
    </cfRule>
  </conditionalFormatting>
  <conditionalFormatting sqref="H4058">
    <cfRule type="colorScale" priority="492">
      <colorScale>
        <cfvo type="min"/>
        <cfvo type="max"/>
        <color theme="9"/>
        <color rgb="FFFFEF9C"/>
      </colorScale>
    </cfRule>
  </conditionalFormatting>
  <conditionalFormatting sqref="H4070:H4076 H4094:H4096 H4060:H4063 H4098:H4133">
    <cfRule type="colorScale" priority="916">
      <colorScale>
        <cfvo type="min"/>
        <cfvo type="max"/>
        <color theme="9"/>
        <color rgb="FFFFEF9C"/>
      </colorScale>
    </cfRule>
  </conditionalFormatting>
  <conditionalFormatting sqref="H4097">
    <cfRule type="colorScale" priority="489">
      <colorScale>
        <cfvo type="min"/>
        <cfvo type="max"/>
        <color theme="9"/>
        <color rgb="FFFFEF9C"/>
      </colorScale>
    </cfRule>
  </conditionalFormatting>
  <conditionalFormatting sqref="I513">
    <cfRule type="colorScale" priority="464">
      <colorScale>
        <cfvo type="min"/>
        <cfvo type="max"/>
        <color theme="9"/>
        <color rgb="FFFFEF9C"/>
      </colorScale>
    </cfRule>
  </conditionalFormatting>
  <conditionalFormatting sqref="I1075">
    <cfRule type="colorScale" priority="461">
      <colorScale>
        <cfvo type="min"/>
        <cfvo type="max"/>
        <color theme="9"/>
        <color rgb="FFFFEF9C"/>
      </colorScale>
    </cfRule>
  </conditionalFormatting>
  <conditionalFormatting sqref="I1110">
    <cfRule type="colorScale" priority="458">
      <colorScale>
        <cfvo type="min"/>
        <cfvo type="max"/>
        <color theme="9"/>
        <color rgb="FFFFEF9C"/>
      </colorScale>
    </cfRule>
  </conditionalFormatting>
  <conditionalFormatting sqref="I1993">
    <cfRule type="colorScale" priority="455">
      <colorScale>
        <cfvo type="min"/>
        <cfvo type="max"/>
        <color theme="9"/>
        <color rgb="FFFFEF9C"/>
      </colorScale>
    </cfRule>
  </conditionalFormatting>
  <conditionalFormatting sqref="I1994">
    <cfRule type="colorScale" priority="452">
      <colorScale>
        <cfvo type="min"/>
        <cfvo type="max"/>
        <color theme="9"/>
        <color rgb="FFFFEF9C"/>
      </colorScale>
    </cfRule>
  </conditionalFormatting>
  <conditionalFormatting sqref="I1997">
    <cfRule type="colorScale" priority="449">
      <colorScale>
        <cfvo type="min"/>
        <cfvo type="max"/>
        <color theme="9"/>
        <color rgb="FFFFEF9C"/>
      </colorScale>
    </cfRule>
  </conditionalFormatting>
  <conditionalFormatting sqref="I2133">
    <cfRule type="colorScale" priority="446">
      <colorScale>
        <cfvo type="min"/>
        <cfvo type="max"/>
        <color theme="9"/>
        <color rgb="FFFFEF9C"/>
      </colorScale>
    </cfRule>
  </conditionalFormatting>
  <conditionalFormatting sqref="I2184">
    <cfRule type="colorScale" priority="443">
      <colorScale>
        <cfvo type="min"/>
        <cfvo type="max"/>
        <color theme="9"/>
        <color rgb="FFFFEF9C"/>
      </colorScale>
    </cfRule>
  </conditionalFormatting>
  <conditionalFormatting sqref="I2212">
    <cfRule type="colorScale" priority="440">
      <colorScale>
        <cfvo type="min"/>
        <cfvo type="max"/>
        <color theme="9"/>
        <color rgb="FFFFEF9C"/>
      </colorScale>
    </cfRule>
  </conditionalFormatting>
  <conditionalFormatting sqref="I2239">
    <cfRule type="colorScale" priority="437">
      <colorScale>
        <cfvo type="min"/>
        <cfvo type="max"/>
        <color theme="9"/>
        <color rgb="FFFFEF9C"/>
      </colorScale>
    </cfRule>
  </conditionalFormatting>
  <conditionalFormatting sqref="I2267">
    <cfRule type="colorScale" priority="434">
      <colorScale>
        <cfvo type="min"/>
        <cfvo type="max"/>
        <color theme="9"/>
        <color rgb="FFFFEF9C"/>
      </colorScale>
    </cfRule>
  </conditionalFormatting>
  <conditionalFormatting sqref="I2295">
    <cfRule type="colorScale" priority="431">
      <colorScale>
        <cfvo type="min"/>
        <cfvo type="max"/>
        <color theme="9"/>
        <color rgb="FFFFEF9C"/>
      </colorScale>
    </cfRule>
  </conditionalFormatting>
  <conditionalFormatting sqref="I3072:I3075">
    <cfRule type="colorScale" priority="849">
      <colorScale>
        <cfvo type="min"/>
        <cfvo type="max"/>
        <color theme="9"/>
        <color rgb="FFFFEF9C"/>
      </colorScale>
    </cfRule>
  </conditionalFormatting>
  <conditionalFormatting sqref="I3238:I3240">
    <cfRule type="colorScale" priority="823">
      <colorScale>
        <cfvo type="min"/>
        <cfvo type="max"/>
        <color theme="9"/>
        <color rgb="FFFFEF9C"/>
      </colorScale>
    </cfRule>
  </conditionalFormatting>
  <conditionalFormatting sqref="I3402 I4510 I4477 I4438 I4407 I4377 I4338 I4305 I4274 I4240 I4203 I4169 I4134 I4098 I4022 I3990 I3955 I3872 I3834 I3800 I3762 I3724 I3690 I3650 I3602 I3570 I3534 I3502 I3467 I3434 I3919:I3920 I4058:I4059">
    <cfRule type="colorScale" priority="510">
      <colorScale>
        <cfvo type="min"/>
        <cfvo type="max"/>
        <color theme="9"/>
        <color rgb="FFFFEF9C"/>
      </colorScale>
    </cfRule>
  </conditionalFormatting>
  <conditionalFormatting sqref="I3732">
    <cfRule type="colorScale" priority="131">
      <colorScale>
        <cfvo type="min"/>
        <cfvo type="max"/>
        <color theme="9"/>
        <color rgb="FFFFEF9C"/>
      </colorScale>
    </cfRule>
  </conditionalFormatting>
  <conditionalFormatting sqref="I4021">
    <cfRule type="colorScale" priority="496">
      <colorScale>
        <cfvo type="min"/>
        <cfvo type="max"/>
        <color theme="9"/>
        <color rgb="FFFFEF9C"/>
      </colorScale>
    </cfRule>
  </conditionalFormatting>
  <conditionalFormatting sqref="I4097">
    <cfRule type="colorScale" priority="486">
      <colorScale>
        <cfvo type="min"/>
        <cfvo type="max"/>
        <color theme="9"/>
        <color rgb="FFFFEF9C"/>
      </colorScale>
    </cfRule>
  </conditionalFormatting>
  <conditionalFormatting sqref="I4239">
    <cfRule type="colorScale" priority="482">
      <colorScale>
        <cfvo type="min"/>
        <cfvo type="max"/>
        <color theme="9"/>
        <color rgb="FFFFEF9C"/>
      </colorScale>
    </cfRule>
  </conditionalFormatting>
  <conditionalFormatting sqref="I4304">
    <cfRule type="colorScale" priority="478">
      <colorScale>
        <cfvo type="min"/>
        <cfvo type="max"/>
        <color theme="9"/>
        <color rgb="FFFFEF9C"/>
      </colorScale>
    </cfRule>
  </conditionalFormatting>
  <conditionalFormatting sqref="I4337">
    <cfRule type="colorScale" priority="475">
      <colorScale>
        <cfvo type="min"/>
        <cfvo type="max"/>
        <color theme="9"/>
        <color rgb="FFFFEF9C"/>
      </colorScale>
    </cfRule>
  </conditionalFormatting>
  <conditionalFormatting sqref="I4376">
    <cfRule type="colorScale" priority="470">
      <colorScale>
        <cfvo type="min"/>
        <cfvo type="max"/>
        <color theme="9"/>
        <color rgb="FFFFEF9C"/>
      </colorScale>
    </cfRule>
  </conditionalFormatting>
  <conditionalFormatting sqref="I4715:I4716">
    <cfRule type="colorScale" priority="341">
      <colorScale>
        <cfvo type="min"/>
        <cfvo type="max"/>
        <color theme="9"/>
        <color rgb="FFFFEF9C"/>
      </colorScale>
    </cfRule>
  </conditionalFormatting>
  <conditionalFormatting sqref="I3771:K3783 I3734:M3761 I3725:M3731 I3784:J3784 L3768:M3784 I3768:J3770 I3785:M3799 J3724:M3724 I3763:M3767 J3762:M3762 I3801:M3833 J3800:M3800 J3732:L3732">
    <cfRule type="colorScale" priority="953">
      <colorScale>
        <cfvo type="min"/>
        <cfvo type="max"/>
        <color theme="9"/>
        <color rgb="FFFFEF9C"/>
      </colorScale>
    </cfRule>
  </conditionalFormatting>
  <conditionalFormatting sqref="I3733:L3733">
    <cfRule type="colorScale" priority="943">
      <colorScale>
        <cfvo type="min"/>
        <cfvo type="max"/>
        <color theme="9"/>
        <color rgb="FFFFEF9C"/>
      </colorScale>
    </cfRule>
  </conditionalFormatting>
  <conditionalFormatting sqref="I3066:M3067">
    <cfRule type="colorScale" priority="942">
      <colorScale>
        <cfvo type="min"/>
        <cfvo type="max"/>
        <color theme="9"/>
        <color rgb="FFFFEF9C"/>
      </colorScale>
    </cfRule>
  </conditionalFormatting>
  <conditionalFormatting sqref="I4101:M4102 I4070:M4076 M3956:M3959 I4094:M4096 I4099:J4100 I4109:M4133 I4103:J4108 J3955:M3955 J3990:L3990 I4023:L4030 I4060:M4063 J4021:L4022 J4058:M4059 J4097:M4098 I4032:M4057 I4031:J4031 L4031 M3961:M3963 M3965:M3995 I3956:L3989 M3997:M4030 I3991:L3995 I4211 I3997:L4020 I3996:J3996 L3996">
    <cfRule type="colorScale" priority="947">
      <colorScale>
        <cfvo type="min"/>
        <cfvo type="max"/>
        <color theme="9"/>
        <color rgb="FFFFEF9C"/>
      </colorScale>
    </cfRule>
  </conditionalFormatting>
  <conditionalFormatting sqref="J3191:J3194">
    <cfRule type="colorScale" priority="830">
      <colorScale>
        <cfvo type="min"/>
        <cfvo type="max"/>
        <color theme="9"/>
        <color rgb="FFFFEF9C"/>
      </colorScale>
    </cfRule>
  </conditionalFormatting>
  <conditionalFormatting sqref="J4709:J4715">
    <cfRule type="colorScale" priority="344">
      <colorScale>
        <cfvo type="min"/>
        <cfvo type="max"/>
        <color theme="9"/>
        <color rgb="FFFFEF9C"/>
      </colorScale>
    </cfRule>
  </conditionalFormatting>
  <conditionalFormatting sqref="K3768:K3770 K3784">
    <cfRule type="colorScale" priority="710">
      <colorScale>
        <cfvo type="min"/>
        <cfvo type="max"/>
        <color theme="9"/>
        <color rgb="FFFFEF9C"/>
      </colorScale>
    </cfRule>
  </conditionalFormatting>
  <conditionalFormatting sqref="K5315">
    <cfRule type="colorScale" priority="120">
      <colorScale>
        <cfvo type="min"/>
        <cfvo type="max"/>
        <color theme="9"/>
        <color rgb="FFFFEF9C"/>
      </colorScale>
    </cfRule>
  </conditionalFormatting>
  <conditionalFormatting sqref="K4106:L4106 K4031 K3996">
    <cfRule type="colorScale" priority="951">
      <colorScale>
        <cfvo type="min"/>
        <cfvo type="max"/>
        <color theme="9"/>
        <color rgb="FFFFEF9C"/>
      </colorScale>
    </cfRule>
  </conditionalFormatting>
  <conditionalFormatting sqref="K4099:M4100">
    <cfRule type="colorScale" priority="948">
      <colorScale>
        <cfvo type="min"/>
        <cfvo type="max"/>
        <color theme="9"/>
        <color rgb="FFFFEF9C"/>
      </colorScale>
    </cfRule>
  </conditionalFormatting>
  <conditionalFormatting sqref="K4103:M4104">
    <cfRule type="colorScale" priority="949">
      <colorScale>
        <cfvo type="min"/>
        <cfvo type="max"/>
        <color theme="9"/>
        <color rgb="FFFFEF9C"/>
      </colorScale>
    </cfRule>
  </conditionalFormatting>
  <conditionalFormatting sqref="K4105:M4105">
    <cfRule type="colorScale" priority="950">
      <colorScale>
        <cfvo type="min"/>
        <cfvo type="max"/>
        <color theme="9"/>
        <color rgb="FFFFEF9C"/>
      </colorScale>
    </cfRule>
  </conditionalFormatting>
  <conditionalFormatting sqref="K4107:M4108">
    <cfRule type="colorScale" priority="952">
      <colorScale>
        <cfvo type="min"/>
        <cfvo type="max"/>
        <color theme="9"/>
        <color rgb="FFFFEF9C"/>
      </colorScale>
    </cfRule>
  </conditionalFormatting>
  <conditionalFormatting sqref="M1110">
    <cfRule type="colorScale" priority="467">
      <colorScale>
        <cfvo type="min"/>
        <cfvo type="max"/>
        <color theme="9"/>
        <color rgb="FFFFEF9C"/>
      </colorScale>
    </cfRule>
  </conditionalFormatting>
  <conditionalFormatting sqref="M2212">
    <cfRule type="colorScale" priority="468">
      <colorScale>
        <cfvo type="min"/>
        <cfvo type="max"/>
        <color theme="9"/>
        <color rgb="FFFFEF9C"/>
      </colorScale>
    </cfRule>
  </conditionalFormatting>
  <conditionalFormatting sqref="M2267">
    <cfRule type="colorScale" priority="469">
      <colorScale>
        <cfvo type="min"/>
        <cfvo type="max"/>
        <color theme="9"/>
        <color rgb="FFFFEF9C"/>
      </colorScale>
    </cfRule>
  </conditionalFormatting>
  <conditionalFormatting sqref="M2391 M2359 M2332 M1992:M1994 M2295 M2239 M2184 M2133 M1997 M513 M1075">
    <cfRule type="colorScale" priority="924">
      <colorScale>
        <cfvo type="min"/>
        <cfvo type="max"/>
        <color theme="9"/>
        <color rgb="FFFFEF9C"/>
      </colorScale>
    </cfRule>
  </conditionalFormatting>
  <conditionalFormatting sqref="M2454">
    <cfRule type="colorScale" priority="922">
      <colorScale>
        <cfvo type="min"/>
        <cfvo type="max"/>
        <color theme="9"/>
        <color rgb="FFFFEF9C"/>
      </colorScale>
    </cfRule>
  </conditionalFormatting>
  <conditionalFormatting sqref="M2822">
    <cfRule type="colorScale" priority="923">
      <colorScale>
        <cfvo type="min"/>
        <cfvo type="max"/>
        <color theme="9"/>
        <color rgb="FFFFEF9C"/>
      </colorScale>
    </cfRule>
  </conditionalFormatting>
  <conditionalFormatting sqref="M2923">
    <cfRule type="colorScale" priority="925">
      <colorScale>
        <cfvo type="min"/>
        <cfvo type="max"/>
        <color theme="9"/>
        <color rgb="FFFFEF9C"/>
      </colorScale>
    </cfRule>
  </conditionalFormatting>
  <conditionalFormatting sqref="M3732">
    <cfRule type="colorScale" priority="130">
      <colorScale>
        <cfvo type="min"/>
        <cfvo type="max"/>
        <color theme="9"/>
        <color rgb="FFFFEF9C"/>
      </colorScale>
    </cfRule>
  </conditionalFormatting>
  <conditionalFormatting sqref="M4064:M4065 M4067:M4069 E4064:L4069">
    <cfRule type="colorScale" priority="945">
      <colorScale>
        <cfvo type="min"/>
        <cfvo type="max"/>
        <color theme="9"/>
        <color rgb="FFFFEF9C"/>
      </colorScale>
    </cfRule>
  </conditionalFormatting>
  <conditionalFormatting sqref="M4241:M4243 M4585 M4551 M4450 M4448 M4380 M4312 M2967 M4031 M3996 M3964 M3960 M3733 M3006 M4066 M4106 M4211:M4212">
    <cfRule type="colorScale" priority="134">
      <colorScale>
        <cfvo type="min"/>
        <cfvo type="max"/>
        <color theme="9"/>
        <color rgb="FFFFEF9C"/>
      </colorScale>
    </cfRule>
  </conditionalFormatting>
  <conditionalFormatting sqref="N2948:R2950 M2951:R2958 C2948:L2958 I2967 I3005:I3006 I3116 I3119 C2923 N2923:R2923 C2924:R2928 I2923:L2923 C2930:R2947 C2929:M2929 R2929">
    <cfRule type="colorScale" priority="888">
      <colorScale>
        <cfvo type="min"/>
        <cfvo type="max"/>
        <color theme="9"/>
        <color rgb="FFFFEF9C"/>
      </colorScale>
    </cfRule>
  </conditionalFormatting>
  <conditionalFormatting sqref="E3004:L3004 C3004 C3007:R3030 C3031 E3037:F3038 H3037:R3040 E3041:R3042 N3057:R3058 E3045:R3056 C2959:R2966 E3031:R3036 C2968:L3003 C2967:H2967 J2967:L2967 C3005:H3006 M2968:R3004 J3005:L3006 R2967 M3005 R3005:R3006 R3043:R3044">
    <cfRule type="colorScale" priority="932">
      <colorScale>
        <cfvo type="min"/>
        <cfvo type="max"/>
        <color theme="9"/>
        <color rgb="FFFFEF9C"/>
      </colorScale>
    </cfRule>
  </conditionalFormatting>
  <conditionalFormatting sqref="S25">
    <cfRule type="colorScale" priority="1956">
      <colorScale>
        <cfvo type="min"/>
        <cfvo type="max"/>
        <color theme="9"/>
        <color rgb="FFFFEF9C"/>
      </colorScale>
    </cfRule>
  </conditionalFormatting>
  <conditionalFormatting sqref="S67:S68">
    <cfRule type="colorScale" priority="2105">
      <colorScale>
        <cfvo type="min"/>
        <cfvo type="max"/>
        <color rgb="FFFF7128"/>
        <color rgb="FFFFEF9C"/>
      </colorScale>
    </cfRule>
  </conditionalFormatting>
  <conditionalFormatting sqref="S69">
    <cfRule type="colorScale" priority="1634">
      <colorScale>
        <cfvo type="min"/>
        <cfvo type="max"/>
        <color theme="9"/>
        <color rgb="FFFFEF9C"/>
      </colorScale>
    </cfRule>
  </conditionalFormatting>
  <conditionalFormatting sqref="S3182:S3648">
    <cfRule type="colorScale" priority="12402">
      <colorScale>
        <cfvo type="min"/>
        <cfvo type="max"/>
        <color theme="9"/>
        <color rgb="FFFFEF9C"/>
      </colorScale>
    </cfRule>
  </conditionalFormatting>
  <conditionalFormatting sqref="S3956:S3958">
    <cfRule type="colorScale" priority="1595">
      <colorScale>
        <cfvo type="min"/>
        <cfvo type="max"/>
        <color theme="9"/>
        <color rgb="FFFFEF9C"/>
      </colorScale>
    </cfRule>
  </conditionalFormatting>
  <conditionalFormatting sqref="S3959">
    <cfRule type="colorScale" priority="1590">
      <colorScale>
        <cfvo type="min"/>
        <cfvo type="max"/>
        <color theme="9"/>
        <color rgb="FFFFEF9C"/>
      </colorScale>
    </cfRule>
  </conditionalFormatting>
  <conditionalFormatting sqref="S3960">
    <cfRule type="colorScale" priority="1592">
      <colorScale>
        <cfvo type="min"/>
        <cfvo type="max"/>
        <color theme="9"/>
        <color rgb="FFFFEF9C"/>
      </colorScale>
    </cfRule>
  </conditionalFormatting>
  <conditionalFormatting sqref="S3977:S3978">
    <cfRule type="colorScale" priority="1588">
      <colorScale>
        <cfvo type="min"/>
        <cfvo type="max"/>
        <color theme="9"/>
        <color rgb="FFFFEF9C"/>
      </colorScale>
    </cfRule>
  </conditionalFormatting>
  <conditionalFormatting sqref="S3979">
    <cfRule type="colorScale" priority="1589">
      <colorScale>
        <cfvo type="min"/>
        <cfvo type="max"/>
        <color theme="9"/>
        <color rgb="FFFFEF9C"/>
      </colorScale>
    </cfRule>
  </conditionalFormatting>
  <conditionalFormatting sqref="S3980:S3982 S3961:S3976 S3953:S3955">
    <cfRule type="colorScale" priority="1591">
      <colorScale>
        <cfvo type="min"/>
        <cfvo type="max"/>
        <color theme="9"/>
        <color rgb="FFFFEF9C"/>
      </colorScale>
    </cfRule>
  </conditionalFormatting>
  <conditionalFormatting sqref="S3983">
    <cfRule type="colorScale" priority="1593">
      <colorScale>
        <cfvo type="min"/>
        <cfvo type="max"/>
        <color theme="9"/>
        <color rgb="FFFFEF9C"/>
      </colorScale>
    </cfRule>
  </conditionalFormatting>
  <conditionalFormatting sqref="T3953:AE3983">
    <cfRule type="colorScale" priority="13322">
      <colorScale>
        <cfvo type="min"/>
        <cfvo type="max"/>
        <color theme="9"/>
        <color rgb="FFFFEF9C"/>
      </colorScale>
    </cfRule>
  </conditionalFormatting>
  <conditionalFormatting sqref="D5568:D5571">
    <cfRule type="colorScale" priority="44">
      <colorScale>
        <cfvo type="min"/>
        <cfvo type="max"/>
        <color theme="9"/>
        <color rgb="FFFFEF9C"/>
      </colorScale>
    </cfRule>
  </conditionalFormatting>
  <conditionalFormatting sqref="D5572">
    <cfRule type="colorScale" priority="35">
      <colorScale>
        <cfvo type="min"/>
        <cfvo type="max"/>
        <color theme="9"/>
        <color rgb="FFFFEF9C"/>
      </colorScale>
    </cfRule>
  </conditionalFormatting>
  <conditionalFormatting sqref="D5573">
    <cfRule type="colorScale" priority="36">
      <colorScale>
        <cfvo type="min"/>
        <cfvo type="max"/>
        <color theme="9"/>
        <color rgb="FFFFEF9C"/>
      </colorScale>
    </cfRule>
  </conditionalFormatting>
  <conditionalFormatting sqref="D5574">
    <cfRule type="colorScale" priority="37">
      <colorScale>
        <cfvo type="min"/>
        <cfvo type="max"/>
        <color theme="9"/>
        <color rgb="FFFFEF9C"/>
      </colorScale>
    </cfRule>
  </conditionalFormatting>
  <conditionalFormatting sqref="D5575:D5576">
    <cfRule type="colorScale" priority="41">
      <colorScale>
        <cfvo type="min"/>
        <cfvo type="max"/>
        <color theme="9"/>
        <color rgb="FFFFEF9C"/>
      </colorScale>
    </cfRule>
  </conditionalFormatting>
  <conditionalFormatting sqref="D5593">
    <cfRule type="colorScale" priority="40">
      <colorScale>
        <cfvo type="min"/>
        <cfvo type="max"/>
        <color theme="9"/>
        <color rgb="FFFFEF9C"/>
      </colorScale>
    </cfRule>
  </conditionalFormatting>
  <conditionalFormatting sqref="D5594:D5595">
    <cfRule type="colorScale" priority="38">
      <colorScale>
        <cfvo type="min"/>
        <cfvo type="max"/>
        <color theme="9"/>
        <color rgb="FFFFEF9C"/>
      </colorScale>
    </cfRule>
  </conditionalFormatting>
  <conditionalFormatting sqref="D5596">
    <cfRule type="colorScale" priority="39">
      <colorScale>
        <cfvo type="min"/>
        <cfvo type="max"/>
        <color theme="9"/>
        <color rgb="FFFFEF9C"/>
      </colorScale>
    </cfRule>
  </conditionalFormatting>
  <conditionalFormatting sqref="D5597:D5598 D5577:D5592">
    <cfRule type="colorScale" priority="43">
      <colorScale>
        <cfvo type="min"/>
        <cfvo type="max"/>
        <color theme="9"/>
        <color rgb="FFFFEF9C"/>
      </colorScale>
    </cfRule>
  </conditionalFormatting>
  <conditionalFormatting sqref="D5599">
    <cfRule type="colorScale" priority="42">
      <colorScale>
        <cfvo type="min"/>
        <cfvo type="max"/>
        <color theme="9"/>
        <color rgb="FFFFEF9C"/>
      </colorScale>
    </cfRule>
  </conditionalFormatting>
  <conditionalFormatting sqref="D5600:D5603">
    <cfRule type="colorScale" priority="34">
      <colorScale>
        <cfvo type="min"/>
        <cfvo type="max"/>
        <color theme="9"/>
        <color rgb="FFFFEF9C"/>
      </colorScale>
    </cfRule>
  </conditionalFormatting>
  <conditionalFormatting sqref="D5604:D5606">
    <cfRule type="colorScale" priority="25">
      <colorScale>
        <cfvo type="min"/>
        <cfvo type="max"/>
        <color theme="9"/>
        <color rgb="FFFFEF9C"/>
      </colorScale>
    </cfRule>
  </conditionalFormatting>
  <conditionalFormatting sqref="D5608">
    <cfRule type="colorScale" priority="27">
      <colorScale>
        <cfvo type="min"/>
        <cfvo type="max"/>
        <color theme="9"/>
        <color rgb="FFFFEF9C"/>
      </colorScale>
    </cfRule>
  </conditionalFormatting>
  <conditionalFormatting sqref="D5609:D5610">
    <cfRule type="colorScale" priority="31">
      <colorScale>
        <cfvo type="min"/>
        <cfvo type="max"/>
        <color theme="9"/>
        <color rgb="FFFFEF9C"/>
      </colorScale>
    </cfRule>
  </conditionalFormatting>
  <conditionalFormatting sqref="D5627">
    <cfRule type="colorScale" priority="30">
      <colorScale>
        <cfvo type="min"/>
        <cfvo type="max"/>
        <color theme="9"/>
        <color rgb="FFFFEF9C"/>
      </colorScale>
    </cfRule>
  </conditionalFormatting>
  <conditionalFormatting sqref="D5628:D5629">
    <cfRule type="colorScale" priority="28">
      <colorScale>
        <cfvo type="min"/>
        <cfvo type="max"/>
        <color theme="9"/>
        <color rgb="FFFFEF9C"/>
      </colorScale>
    </cfRule>
  </conditionalFormatting>
  <conditionalFormatting sqref="D5630">
    <cfRule type="colorScale" priority="29">
      <colorScale>
        <cfvo type="min"/>
        <cfvo type="max"/>
        <color theme="9"/>
        <color rgb="FFFFEF9C"/>
      </colorScale>
    </cfRule>
  </conditionalFormatting>
  <conditionalFormatting sqref="D5631:D5632 D5611:D5626">
    <cfRule type="colorScale" priority="33">
      <colorScale>
        <cfvo type="min"/>
        <cfvo type="max"/>
        <color theme="9"/>
        <color rgb="FFFFEF9C"/>
      </colorScale>
    </cfRule>
  </conditionalFormatting>
  <conditionalFormatting sqref="D5633">
    <cfRule type="colorScale" priority="32">
      <colorScale>
        <cfvo type="min"/>
        <cfvo type="max"/>
        <color theme="9"/>
        <color rgb="FFFFEF9C"/>
      </colorScale>
    </cfRule>
  </conditionalFormatting>
  <conditionalFormatting sqref="D5607">
    <cfRule type="colorScale" priority="24">
      <colorScale>
        <cfvo type="min"/>
        <cfvo type="max"/>
        <color theme="9"/>
        <color rgb="FFFFEF9C"/>
      </colorScale>
    </cfRule>
  </conditionalFormatting>
  <conditionalFormatting sqref="Q3043:Q3044 Q3005:Q3006 Q2929 Q2967">
    <cfRule type="colorScale" priority="23">
      <colorScale>
        <cfvo type="min"/>
        <cfvo type="max"/>
        <color theme="9"/>
        <color rgb="FFFFEF9C"/>
      </colorScale>
    </cfRule>
  </conditionalFormatting>
  <conditionalFormatting sqref="N3043:P3044 N3005:P3006 N2967:P2967 N2929:P2929">
    <cfRule type="colorScale" priority="22">
      <colorScale>
        <cfvo type="min"/>
        <cfvo type="max"/>
        <color theme="9"/>
        <color rgb="FFFFEF9C"/>
      </colorScale>
    </cfRule>
  </conditionalFormatting>
  <conditionalFormatting sqref="D5634:D5637">
    <cfRule type="colorScale" priority="21">
      <colorScale>
        <cfvo type="min"/>
        <cfvo type="max"/>
        <color theme="9"/>
        <color rgb="FFFFEF9C"/>
      </colorScale>
    </cfRule>
  </conditionalFormatting>
  <conditionalFormatting sqref="D5642">
    <cfRule type="colorScale" priority="14">
      <colorScale>
        <cfvo type="min"/>
        <cfvo type="max"/>
        <color theme="9"/>
        <color rgb="FFFFEF9C"/>
      </colorScale>
    </cfRule>
  </conditionalFormatting>
  <conditionalFormatting sqref="D5643:D5644">
    <cfRule type="colorScale" priority="18">
      <colorScale>
        <cfvo type="min"/>
        <cfvo type="max"/>
        <color theme="9"/>
        <color rgb="FFFFEF9C"/>
      </colorScale>
    </cfRule>
  </conditionalFormatting>
  <conditionalFormatting sqref="D5661">
    <cfRule type="colorScale" priority="17">
      <colorScale>
        <cfvo type="min"/>
        <cfvo type="max"/>
        <color theme="9"/>
        <color rgb="FFFFEF9C"/>
      </colorScale>
    </cfRule>
  </conditionalFormatting>
  <conditionalFormatting sqref="D5662:D5663">
    <cfRule type="colorScale" priority="15">
      <colorScale>
        <cfvo type="min"/>
        <cfvo type="max"/>
        <color theme="9"/>
        <color rgb="FFFFEF9C"/>
      </colorScale>
    </cfRule>
  </conditionalFormatting>
  <conditionalFormatting sqref="D5664">
    <cfRule type="colorScale" priority="16">
      <colorScale>
        <cfvo type="min"/>
        <cfvo type="max"/>
        <color theme="9"/>
        <color rgb="FFFFEF9C"/>
      </colorScale>
    </cfRule>
  </conditionalFormatting>
  <conditionalFormatting sqref="D5665:D5666 D5645:D5660">
    <cfRule type="colorScale" priority="20">
      <colorScale>
        <cfvo type="min"/>
        <cfvo type="max"/>
        <color theme="9"/>
        <color rgb="FFFFEF9C"/>
      </colorScale>
    </cfRule>
  </conditionalFormatting>
  <conditionalFormatting sqref="D5667">
    <cfRule type="colorScale" priority="19">
      <colorScale>
        <cfvo type="min"/>
        <cfvo type="max"/>
        <color theme="9"/>
        <color rgb="FFFFEF9C"/>
      </colorScale>
    </cfRule>
  </conditionalFormatting>
  <conditionalFormatting sqref="D5640:D5641">
    <cfRule type="colorScale" priority="12">
      <colorScale>
        <cfvo type="min"/>
        <cfvo type="max"/>
        <color theme="9"/>
        <color rgb="FFFFEF9C"/>
      </colorScale>
    </cfRule>
  </conditionalFormatting>
  <conditionalFormatting sqref="D5638:D5639">
    <cfRule type="colorScale" priority="25261">
      <colorScale>
        <cfvo type="min"/>
        <cfvo type="max"/>
        <color theme="9"/>
        <color rgb="FFFFEF9C"/>
      </colorScale>
    </cfRule>
  </conditionalFormatting>
  <conditionalFormatting sqref="D5668:D5671">
    <cfRule type="colorScale" priority="10">
      <colorScale>
        <cfvo type="min"/>
        <cfvo type="max"/>
        <color theme="9"/>
        <color rgb="FFFFEF9C"/>
      </colorScale>
    </cfRule>
  </conditionalFormatting>
  <conditionalFormatting sqref="D5678:D5679">
    <cfRule type="colorScale" priority="7">
      <colorScale>
        <cfvo type="min"/>
        <cfvo type="max"/>
        <color theme="9"/>
        <color rgb="FFFFEF9C"/>
      </colorScale>
    </cfRule>
  </conditionalFormatting>
  <conditionalFormatting sqref="D5696">
    <cfRule type="colorScale" priority="6">
      <colorScale>
        <cfvo type="min"/>
        <cfvo type="max"/>
        <color theme="9"/>
        <color rgb="FFFFEF9C"/>
      </colorScale>
    </cfRule>
  </conditionalFormatting>
  <conditionalFormatting sqref="D5697:D5698">
    <cfRule type="colorScale" priority="4">
      <colorScale>
        <cfvo type="min"/>
        <cfvo type="max"/>
        <color theme="9"/>
        <color rgb="FFFFEF9C"/>
      </colorScale>
    </cfRule>
  </conditionalFormatting>
  <conditionalFormatting sqref="D5699">
    <cfRule type="colorScale" priority="5">
      <colorScale>
        <cfvo type="min"/>
        <cfvo type="max"/>
        <color theme="9"/>
        <color rgb="FFFFEF9C"/>
      </colorScale>
    </cfRule>
  </conditionalFormatting>
  <conditionalFormatting sqref="D5700:D5701 D5680:D5695">
    <cfRule type="colorScale" priority="9">
      <colorScale>
        <cfvo type="min"/>
        <cfvo type="max"/>
        <color theme="9"/>
        <color rgb="FFFFEF9C"/>
      </colorScale>
    </cfRule>
  </conditionalFormatting>
  <conditionalFormatting sqref="D5702">
    <cfRule type="colorScale" priority="8">
      <colorScale>
        <cfvo type="min"/>
        <cfvo type="max"/>
        <color theme="9"/>
        <color rgb="FFFFEF9C"/>
      </colorScale>
    </cfRule>
  </conditionalFormatting>
  <conditionalFormatting sqref="D5675:D5677">
    <cfRule type="colorScale" priority="2">
      <colorScale>
        <cfvo type="min"/>
        <cfvo type="max"/>
        <color theme="9"/>
        <color rgb="FFFFEF9C"/>
      </colorScale>
    </cfRule>
  </conditionalFormatting>
  <conditionalFormatting sqref="D5673:D5674">
    <cfRule type="colorScale" priority="11">
      <colorScale>
        <cfvo type="min"/>
        <cfvo type="max"/>
        <color theme="9"/>
        <color rgb="FFFFEF9C"/>
      </colorScale>
    </cfRule>
  </conditionalFormatting>
  <conditionalFormatting sqref="C4828:C5702">
    <cfRule type="colorScale" priority="25266">
      <colorScale>
        <cfvo type="min"/>
        <cfvo type="max"/>
        <color theme="9"/>
        <color rgb="FFFFEF9C"/>
      </colorScale>
    </cfRule>
  </conditionalFormatting>
  <conditionalFormatting sqref="H3219:H3220 B2857:R2891 B2893:R2922 B2892:C2892 E2892:R2892 M2948:M2950 E3068:R3069 E3066:H3067 N3066:R3067 E3059:R3065 D3071:H3071 E3070:H3070 I3070:R3071 E3072:H3075 E3218:H3218 I3218:R3220 H3193:H3194 E3191:I3191 E3192:H3192 I3192:I3194 E3217:R3217 J3214:R3216 H3214:H3216 E3211:R3213 H3208:H3210 E3205:H3207 H3239:H3240 E3238:H3238 J3238:R3240 N3117:R3117 E3118:R3118 E3121:R3148 N3120:R3120 K3191:R3194 H3313:H3314 E3312:H3312 E3195:R3204 I3205:R3210 I3312:R3314 E3315:R3336 B2923:B3833 H3466 H3475 J3475:R3475 H3655:H3657 E3653:H3654 I3653:R3657 H3684:H3685 E3683:H3683 I3683:R3685 E3658:R3682 E3836:G3836 E3835:R3835 E3837:H3839 J3836:R3839 E3905:H3907 I3905:R3908 E3909:R3918 E3922:G3954 E3116:H3116 E3119:H3119 B6:R512 E3303:R3311 E3338:R3368 E3371:R3401 E3221:R3237 E3241:R3300 J3337:R3337 J3402:R3402 E3403:R3433 E3468:R3474 E3476:R3501 E3686:R3689 E3834:H3834 I3921:R3954 E4135:R4168 E3435:R3465 E3434:H3434 J3434:R3434 E3467:H3467 J3466:R3467 E3503:R3533 E3502:H3502 J3502:R3502 E3535:R3569 E3534:H3534 J3534:R3534 E3571:R3601 E3570:H3570 J3570:R3570 E3603:R3649 E3602:H3602 J3602:R3602 E3651:R3652 E3650:H3650 J3650:R3650 E3691:R3723 E3690:H3690 J3690:R3690 J3834:R3834 E3872:H3872 J3872:R3872 E4134:H4134 J4134:R4134 J3301:R3302 J3369:R3370 J3919:R3920 B514:R1074 B513:C513 B1995:R1996 B1992:L1992 B1997:C1997 B2134:R2183 B2133:C2133 B2185:R2211 B2184:C2184 B2240:R2266 B2239:C2239 B2295:C2295 B2332:C2332 B2360:R2390 B2359:C2359 J3072:R3075 E3076:R3115 B2823:R2855 B2268:R2294 B2267:C2267 B2213:R2238 B2212:C2212 B1110:C1110 J513:L513 J1075:L1075 J1110:L1110 B1993:C1994 J1993:L1994 J1997:L1997 J2133:L2133 J2184:L2184 J2212:L2212 J2239:L2239 J2267:L2267 J2295:L2295 I2332:L2332 I2359:L2359 B2391:C2391 I2391:L2391 B2454:C2454 I2454:L2454 B2822:C2822 I2822:L2822 B2856:C2856 I2856:R2856 N2822:R2822 N2454:R2454 N2391:R2391 N2359:R2359 N2332:R2332 N2295:R2295 N2267:R2267 N2239:R2239 N2212:R2212 N2184:R2184 N2133:R2133 N1997:R1997 N1992:R1994 N1110:R1110 N1075:R1075 N513:R513 B2821 E2821:R2821 B1075:C1075 E4644:K4644 I4656:K4679 J4655:K4655 E4717:K4724 E4711:G4711 E4710:I4710 K4710:K4715 H4711:I4714 E4680:K4686 J4687:K4687 E4688:K4709 E4715:H4716 J4716:K4716 E4726:K4762 E4764:K4789 H4790:K4790 H4725:K4725 H4763:K4763 E4791:K5314 I4645:K4654 E5316:K5341 E5315:J5315 B1076:R1109 B1111:R1991 B1998:R2132 B2296:R2331 B2333:R2358 B2455:R2820 J3116:R3116 J3119:R3119 N3149:R3182 E3183:R3190 N3724:R3833 E3840:R3871 E3873:R3904 N3955:R4133 N4169:R4643 L4644:R5341 B2392:R2453 B3922:B5702 E5342:R5702">
    <cfRule type="colorScale" priority="25268">
      <colorScale>
        <cfvo type="min"/>
        <cfvo type="max"/>
        <color theme="9"/>
        <color rgb="FFFFEF9C"/>
      </colorScale>
    </cfRule>
  </conditionalFormatting>
  <conditionalFormatting sqref="D5672">
    <cfRule type="colorScale" priority="1">
      <colorScale>
        <cfvo type="min"/>
        <cfvo type="max"/>
        <color theme="9"/>
        <color rgb="FFFFEF9C"/>
      </colorScale>
    </cfRule>
  </conditionalFormatting>
  <printOptions horizontalCentered="1"/>
  <pageMargins left="0" right="0" top="0" bottom="0" header="0" footer="0"/>
  <pageSetup paperSize="9" scale="49" fitToHeight="0" orientation="landscape" r:id="rId1"/>
  <headerFooter>
    <oddFooter>&amp;L&amp;"B Zar,Regular"&amp;16&amp;K002060رییس کارگاه                          &amp;C&amp;"B Zar,Regular"&amp;16&amp;K002060صفحه:   &amp;P/&amp;N&amp;R&amp;"B Zar,Regular"&amp;16&amp;K002060                         مسئول اجرا</oddFooter>
  </headerFooter>
  <rowBreaks count="3" manualBreakCount="3">
    <brk id="2124" min="1" max="24" man="1"/>
    <brk id="2172" min="1" max="24" man="1"/>
    <brk id="5852" min="1" max="16"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AD9A0-F1F2-4AE1-89A4-D8B5383184BF}">
  <dimension ref="B1:Y337"/>
  <sheetViews>
    <sheetView rightToLeft="1" view="pageBreakPreview" zoomScale="85" zoomScaleNormal="85" zoomScaleSheetLayoutView="85" workbookViewId="0">
      <pane ySplit="5" topLeftCell="A84" activePane="bottomLeft" state="frozen"/>
      <selection activeCell="N7237" sqref="N7237"/>
      <selection pane="bottomLeft" activeCell="I193" sqref="I193"/>
    </sheetView>
  </sheetViews>
  <sheetFormatPr defaultColWidth="8.7109375" defaultRowHeight="19.5" x14ac:dyDescent="0.25"/>
  <cols>
    <col min="1" max="1" width="3" style="12" customWidth="1"/>
    <col min="2" max="2" width="9" style="274" customWidth="1"/>
    <col min="3" max="3" width="22.140625" style="291" customWidth="1"/>
    <col min="4" max="4" width="15.140625" style="115" customWidth="1"/>
    <col min="5" max="5" width="10.28515625" style="12" customWidth="1"/>
    <col min="6" max="6" width="12.7109375" style="12" customWidth="1"/>
    <col min="7" max="7" width="14" style="12" customWidth="1"/>
    <col min="8" max="8" width="14.5703125" style="12" bestFit="1" customWidth="1"/>
    <col min="9" max="9" width="15.140625" style="12" customWidth="1"/>
    <col min="10" max="10" width="26.42578125" style="12" bestFit="1" customWidth="1"/>
    <col min="11" max="11" width="26.42578125" style="12" customWidth="1"/>
    <col min="12" max="14" width="12.85546875" style="12" customWidth="1"/>
    <col min="15" max="15" width="64.7109375" style="171" customWidth="1"/>
    <col min="16" max="16" width="21.85546875" style="12" customWidth="1"/>
    <col min="17" max="17" width="11.42578125" style="12" bestFit="1" customWidth="1"/>
    <col min="18" max="18" width="9.5703125" style="12" bestFit="1" customWidth="1"/>
    <col min="19" max="19" width="9.28515625" style="12" hidden="1" customWidth="1"/>
    <col min="20" max="21" width="7.5703125" style="12" bestFit="1" customWidth="1"/>
    <col min="22" max="22" width="8.7109375" style="12"/>
    <col min="23" max="23" width="10.7109375" style="12" bestFit="1" customWidth="1"/>
    <col min="24" max="24" width="16.140625" style="12" bestFit="1" customWidth="1"/>
    <col min="25" max="25" width="9.28515625" style="12" bestFit="1" customWidth="1"/>
    <col min="26" max="28" width="8.7109375" style="12"/>
    <col min="29" max="29" width="13.140625" style="12" customWidth="1"/>
    <col min="30" max="30" width="13.140625" style="12" bestFit="1" customWidth="1"/>
    <col min="31" max="31" width="11.140625" style="12" bestFit="1" customWidth="1"/>
    <col min="32" max="16384" width="8.7109375" style="12"/>
  </cols>
  <sheetData>
    <row r="1" spans="2:25" ht="21" customHeight="1" x14ac:dyDescent="0.25">
      <c r="N1" s="12">
        <f>SUMIFS(Civil_DB[بتن],Civil_DB[محل اجرا],I6,Civil_DB[نوع سازه],J6)</f>
        <v>338</v>
      </c>
    </row>
    <row r="2" spans="2:25" ht="27" x14ac:dyDescent="0.25">
      <c r="B2" s="598" t="s">
        <v>0</v>
      </c>
      <c r="C2" s="598"/>
      <c r="D2" s="598"/>
      <c r="E2" s="598"/>
      <c r="F2" s="598"/>
      <c r="G2" s="598"/>
      <c r="H2" s="598"/>
      <c r="I2" s="598"/>
      <c r="J2" s="598"/>
      <c r="K2" s="598"/>
      <c r="L2" s="598"/>
      <c r="M2" s="598"/>
      <c r="N2" s="598"/>
      <c r="O2" s="598"/>
    </row>
    <row r="3" spans="2:25" ht="32.25" x14ac:dyDescent="0.25">
      <c r="B3" s="599" t="s">
        <v>536</v>
      </c>
      <c r="C3" s="599"/>
      <c r="D3" s="599"/>
      <c r="E3" s="599"/>
      <c r="F3" s="599"/>
      <c r="G3" s="599"/>
      <c r="H3" s="599"/>
      <c r="I3" s="599"/>
      <c r="J3" s="599"/>
      <c r="K3" s="599"/>
      <c r="L3" s="599"/>
      <c r="M3" s="599"/>
      <c r="N3" s="599"/>
      <c r="O3" s="599"/>
      <c r="Y3" s="12" t="e" cm="1">
        <f t="array" ref="Y3">_xlfn._xlws.FILTER(Civil_DB[],(#REF!=P3))</f>
        <v>#REF!</v>
      </c>
    </row>
    <row r="4" spans="2:25" ht="27" x14ac:dyDescent="0.25">
      <c r="B4" s="600" t="s">
        <v>256</v>
      </c>
      <c r="C4" s="600"/>
      <c r="D4" s="600"/>
      <c r="E4" s="600"/>
      <c r="F4" s="600"/>
      <c r="G4" s="600"/>
      <c r="H4" s="600"/>
      <c r="I4" s="600"/>
      <c r="J4" s="600"/>
      <c r="K4" s="600"/>
      <c r="L4" s="600"/>
      <c r="M4" s="600"/>
      <c r="N4" s="600"/>
      <c r="O4" s="600"/>
      <c r="P4" s="435"/>
      <c r="Q4" s="2"/>
    </row>
    <row r="5" spans="2:25" s="199" customFormat="1" ht="24.75" x14ac:dyDescent="0.25">
      <c r="B5" s="269" t="s">
        <v>73</v>
      </c>
      <c r="C5" s="292" t="s">
        <v>74</v>
      </c>
      <c r="D5" s="269" t="s">
        <v>184</v>
      </c>
      <c r="E5" s="270" t="s">
        <v>18</v>
      </c>
      <c r="F5" s="270" t="s">
        <v>68</v>
      </c>
      <c r="G5" s="270" t="s">
        <v>553</v>
      </c>
      <c r="H5" s="270" t="s">
        <v>552</v>
      </c>
      <c r="I5" s="270" t="s">
        <v>537</v>
      </c>
      <c r="J5" s="270" t="s">
        <v>516</v>
      </c>
      <c r="K5" s="270" t="s">
        <v>571</v>
      </c>
      <c r="L5" s="270" t="s">
        <v>538</v>
      </c>
      <c r="M5" s="270" t="s">
        <v>11</v>
      </c>
      <c r="N5" s="271" t="s">
        <v>303</v>
      </c>
      <c r="O5" s="272" t="s">
        <v>83</v>
      </c>
    </row>
    <row r="6" spans="2:25" s="194" customFormat="1" x14ac:dyDescent="0.25">
      <c r="B6" s="202">
        <v>1</v>
      </c>
      <c r="C6" s="293">
        <v>45404</v>
      </c>
      <c r="D6" s="278" t="s">
        <v>505</v>
      </c>
      <c r="E6" s="326" t="str">
        <f t="shared" ref="E6:E37" si="0">IFERROR(VLOOKUP(D6,P:T,2,FALSE),"")</f>
        <v>_</v>
      </c>
      <c r="F6" s="326" t="str">
        <f t="shared" ref="F6:F37" si="1">IFERROR(VLOOKUP(D6,P:T,3,FALSE),"")</f>
        <v>متر مکعب</v>
      </c>
      <c r="G6" s="326" t="str">
        <f t="shared" ref="G6:G37" si="2">IFERROR(VLOOKUP(D6,P:T,5,FALSE),"")</f>
        <v>بتن</v>
      </c>
      <c r="H6" s="196">
        <v>50</v>
      </c>
      <c r="I6" s="447">
        <v>712250</v>
      </c>
      <c r="J6" s="326" t="s">
        <v>482</v>
      </c>
      <c r="K6" s="326" t="s">
        <v>514</v>
      </c>
      <c r="L6" s="421">
        <f>IF(Civil_DB[[#This Row],[نوع فعالیت]]=Civil_DB[[#Headers],[آرماتور بندی]],Civil_DB[[#This Row],[مقدار]],0)</f>
        <v>0</v>
      </c>
      <c r="M6" s="421">
        <f>IF(Civil_DB[[#This Row],[نوع فعالیت]]=Civil_DB[[#Headers],[قالب بندی]],Civil_DB[[#This Row],[مقدار]],0)</f>
        <v>0</v>
      </c>
      <c r="N6" s="421">
        <f>IF(Civil_DB[[#This Row],[نوع فعالیت]]=Civil_DB[[#Headers],[بتن]],Civil_DB[[#This Row],[مقدار]],0)</f>
        <v>50</v>
      </c>
      <c r="O6" s="196"/>
      <c r="V6" s="194" t="str">
        <f>IFERROR(VLOOKUP(#REF!,P:U,5,FALSE),"")</f>
        <v/>
      </c>
    </row>
    <row r="7" spans="2:25" s="194" customFormat="1" x14ac:dyDescent="0.25">
      <c r="B7" s="202">
        <v>2</v>
      </c>
      <c r="C7" s="293">
        <v>45438</v>
      </c>
      <c r="D7" s="278" t="s">
        <v>505</v>
      </c>
      <c r="E7" s="326" t="str">
        <f t="shared" si="0"/>
        <v>_</v>
      </c>
      <c r="F7" s="326" t="str">
        <f t="shared" si="1"/>
        <v>متر مکعب</v>
      </c>
      <c r="G7" s="326" t="str">
        <f t="shared" si="2"/>
        <v>بتن</v>
      </c>
      <c r="H7" s="196">
        <v>50</v>
      </c>
      <c r="I7" s="448">
        <v>712250</v>
      </c>
      <c r="J7" s="196" t="s">
        <v>482</v>
      </c>
      <c r="K7" s="326" t="s">
        <v>514</v>
      </c>
      <c r="L7" s="443">
        <f>IF(Civil_DB[[#This Row],[نوع فعالیت]]=Civil_DB[[#Headers],[آرماتور بندی]],Civil_DB[[#This Row],[مقدار]],0)</f>
        <v>0</v>
      </c>
      <c r="M7" s="421">
        <f>IF(Civil_DB[[#This Row],[نوع فعالیت]]=Civil_DB[[#Headers],[قالب بندی]],Civil_DB[[#This Row],[مقدار]],0)</f>
        <v>0</v>
      </c>
      <c r="N7" s="421">
        <f>IF(Civil_DB[[#This Row],[نوع فعالیت]]=Civil_DB[[#Headers],[بتن]],Civil_DB[[#This Row],[مقدار]],0)</f>
        <v>50</v>
      </c>
      <c r="O7" s="196"/>
    </row>
    <row r="8" spans="2:25" s="194" customFormat="1" x14ac:dyDescent="0.25">
      <c r="B8" s="202">
        <v>3</v>
      </c>
      <c r="C8" s="293">
        <v>45439</v>
      </c>
      <c r="D8" s="278" t="s">
        <v>505</v>
      </c>
      <c r="E8" s="326" t="str">
        <f t="shared" si="0"/>
        <v>_</v>
      </c>
      <c r="F8" s="326" t="str">
        <f t="shared" si="1"/>
        <v>متر مکعب</v>
      </c>
      <c r="G8" s="326" t="str">
        <f t="shared" si="2"/>
        <v>بتن</v>
      </c>
      <c r="H8" s="196">
        <v>45</v>
      </c>
      <c r="I8" s="447">
        <v>712250</v>
      </c>
      <c r="J8" s="326" t="s">
        <v>514</v>
      </c>
      <c r="K8" s="326" t="s">
        <v>514</v>
      </c>
      <c r="L8" s="443">
        <f>IF(Civil_DB[[#This Row],[نوع فعالیت]]=Civil_DB[[#Headers],[آرماتور بندی]],Civil_DB[[#This Row],[مقدار]],0)</f>
        <v>0</v>
      </c>
      <c r="M8" s="421">
        <f>IF(Civil_DB[[#This Row],[نوع فعالیت]]=Civil_DB[[#Headers],[قالب بندی]],Civil_DB[[#This Row],[مقدار]],0)</f>
        <v>0</v>
      </c>
      <c r="N8" s="421">
        <f>IF(Civil_DB[[#This Row],[نوع فعالیت]]=Civil_DB[[#Headers],[بتن]],Civil_DB[[#This Row],[مقدار]],0)</f>
        <v>45</v>
      </c>
      <c r="O8" s="196"/>
    </row>
    <row r="9" spans="2:25" s="194" customFormat="1" x14ac:dyDescent="0.25">
      <c r="B9" s="202">
        <v>4</v>
      </c>
      <c r="C9" s="293">
        <v>45484</v>
      </c>
      <c r="D9" s="278" t="s">
        <v>505</v>
      </c>
      <c r="E9" s="326" t="str">
        <f t="shared" si="0"/>
        <v>_</v>
      </c>
      <c r="F9" s="326" t="str">
        <f t="shared" si="1"/>
        <v>متر مکعب</v>
      </c>
      <c r="G9" s="326" t="str">
        <f t="shared" si="2"/>
        <v>بتن</v>
      </c>
      <c r="H9" s="196">
        <v>45</v>
      </c>
      <c r="I9" s="448">
        <v>712375</v>
      </c>
      <c r="J9" s="196" t="s">
        <v>482</v>
      </c>
      <c r="K9" s="326" t="s">
        <v>514</v>
      </c>
      <c r="L9" s="443">
        <f>IF(Civil_DB[[#This Row],[نوع فعالیت]]=Civil_DB[[#Headers],[آرماتور بندی]],Civil_DB[[#This Row],[مقدار]],0)</f>
        <v>0</v>
      </c>
      <c r="M9" s="421">
        <f>IF(Civil_DB[[#This Row],[نوع فعالیت]]=Civil_DB[[#Headers],[قالب بندی]],Civil_DB[[#This Row],[مقدار]],0)</f>
        <v>0</v>
      </c>
      <c r="N9" s="421">
        <f>IF(Civil_DB[[#This Row],[نوع فعالیت]]=Civil_DB[[#Headers],[بتن]],Civil_DB[[#This Row],[مقدار]],0)</f>
        <v>45</v>
      </c>
      <c r="O9" s="196"/>
    </row>
    <row r="10" spans="2:25" s="194" customFormat="1" x14ac:dyDescent="0.25">
      <c r="B10" s="202">
        <v>5</v>
      </c>
      <c r="C10" s="293">
        <v>45492</v>
      </c>
      <c r="D10" s="278" t="s">
        <v>505</v>
      </c>
      <c r="E10" s="326" t="str">
        <f t="shared" si="0"/>
        <v>_</v>
      </c>
      <c r="F10" s="326" t="str">
        <f t="shared" si="1"/>
        <v>متر مکعب</v>
      </c>
      <c r="G10" s="326" t="str">
        <f t="shared" si="2"/>
        <v>بتن</v>
      </c>
      <c r="H10" s="196">
        <v>42</v>
      </c>
      <c r="I10" s="447">
        <v>712375</v>
      </c>
      <c r="J10" s="326" t="s">
        <v>482</v>
      </c>
      <c r="K10" s="326" t="s">
        <v>514</v>
      </c>
      <c r="L10" s="443">
        <f>IF(Civil_DB[[#This Row],[نوع فعالیت]]=Civil_DB[[#Headers],[آرماتور بندی]],Civil_DB[[#This Row],[مقدار]],0)</f>
        <v>0</v>
      </c>
      <c r="M10" s="421">
        <f>IF(Civil_DB[[#This Row],[نوع فعالیت]]=Civil_DB[[#Headers],[قالب بندی]],Civil_DB[[#This Row],[مقدار]],0)</f>
        <v>0</v>
      </c>
      <c r="N10" s="421">
        <f>IF(Civil_DB[[#This Row],[نوع فعالیت]]=Civil_DB[[#Headers],[بتن]],Civil_DB[[#This Row],[مقدار]],0)</f>
        <v>42</v>
      </c>
      <c r="O10" s="196"/>
      <c r="P10" s="278" t="s">
        <v>528</v>
      </c>
      <c r="Q10" s="196" t="s">
        <v>130</v>
      </c>
      <c r="R10" s="196" t="s">
        <v>554</v>
      </c>
      <c r="S10" s="196"/>
      <c r="T10" s="196" t="s">
        <v>11</v>
      </c>
    </row>
    <row r="11" spans="2:25" s="194" customFormat="1" x14ac:dyDescent="0.25">
      <c r="B11" s="202">
        <v>6</v>
      </c>
      <c r="C11" s="293">
        <v>45494</v>
      </c>
      <c r="D11" s="278" t="s">
        <v>505</v>
      </c>
      <c r="E11" s="326" t="str">
        <f t="shared" si="0"/>
        <v>_</v>
      </c>
      <c r="F11" s="326" t="str">
        <f t="shared" si="1"/>
        <v>متر مکعب</v>
      </c>
      <c r="G11" s="326" t="str">
        <f t="shared" si="2"/>
        <v>بتن</v>
      </c>
      <c r="H11" s="196">
        <v>37</v>
      </c>
      <c r="I11" s="448">
        <v>712375</v>
      </c>
      <c r="J11" s="196" t="s">
        <v>482</v>
      </c>
      <c r="K11" s="326" t="s">
        <v>514</v>
      </c>
      <c r="L11" s="443">
        <f>IF(Civil_DB[[#This Row],[نوع فعالیت]]=Civil_DB[[#Headers],[آرماتور بندی]],Civil_DB[[#This Row],[مقدار]],0)</f>
        <v>0</v>
      </c>
      <c r="M11" s="421">
        <f>IF(Civil_DB[[#This Row],[نوع فعالیت]]=Civil_DB[[#Headers],[قالب بندی]],Civil_DB[[#This Row],[مقدار]],0)</f>
        <v>0</v>
      </c>
      <c r="N11" s="421">
        <f>IF(Civil_DB[[#This Row],[نوع فعالیت]]=Civil_DB[[#Headers],[بتن]],Civil_DB[[#This Row],[مقدار]],0)</f>
        <v>37</v>
      </c>
      <c r="O11" s="196"/>
      <c r="P11" s="602"/>
      <c r="Q11" s="597"/>
      <c r="R11" s="597"/>
      <c r="S11" s="597"/>
      <c r="T11" s="597"/>
    </row>
    <row r="12" spans="2:25" s="194" customFormat="1" x14ac:dyDescent="0.25">
      <c r="B12" s="202">
        <v>7</v>
      </c>
      <c r="C12" s="293">
        <v>45495</v>
      </c>
      <c r="D12" s="278" t="s">
        <v>505</v>
      </c>
      <c r="E12" s="326" t="str">
        <f t="shared" si="0"/>
        <v>_</v>
      </c>
      <c r="F12" s="326" t="str">
        <f t="shared" si="1"/>
        <v>متر مکعب</v>
      </c>
      <c r="G12" s="326" t="str">
        <f t="shared" si="2"/>
        <v>بتن</v>
      </c>
      <c r="H12" s="196">
        <v>45</v>
      </c>
      <c r="I12" s="447">
        <v>712250</v>
      </c>
      <c r="J12" s="326" t="s">
        <v>514</v>
      </c>
      <c r="K12" s="326" t="s">
        <v>514</v>
      </c>
      <c r="L12" s="443">
        <f>IF(Civil_DB[[#This Row],[نوع فعالیت]]=Civil_DB[[#Headers],[آرماتور بندی]],Civil_DB[[#This Row],[مقدار]],0)</f>
        <v>0</v>
      </c>
      <c r="M12" s="421">
        <f>IF(Civil_DB[[#This Row],[نوع فعالیت]]=Civil_DB[[#Headers],[قالب بندی]],Civil_DB[[#This Row],[مقدار]],0)</f>
        <v>0</v>
      </c>
      <c r="N12" s="421">
        <f>IF(Civil_DB[[#This Row],[نوع فعالیت]]=Civil_DB[[#Headers],[بتن]],Civil_DB[[#This Row],[مقدار]],0)</f>
        <v>45</v>
      </c>
      <c r="O12" s="196"/>
      <c r="P12" s="278" t="s">
        <v>609</v>
      </c>
      <c r="Q12" s="196" t="s">
        <v>595</v>
      </c>
      <c r="R12" s="196" t="s">
        <v>554</v>
      </c>
      <c r="S12" s="196"/>
      <c r="T12" s="196" t="s">
        <v>11</v>
      </c>
    </row>
    <row r="13" spans="2:25" s="194" customFormat="1" x14ac:dyDescent="0.25">
      <c r="B13" s="202">
        <v>8</v>
      </c>
      <c r="C13" s="293">
        <v>45496</v>
      </c>
      <c r="D13" s="278" t="s">
        <v>505</v>
      </c>
      <c r="E13" s="326" t="str">
        <f t="shared" si="0"/>
        <v>_</v>
      </c>
      <c r="F13" s="326" t="str">
        <f t="shared" si="1"/>
        <v>متر مکعب</v>
      </c>
      <c r="G13" s="326" t="str">
        <f t="shared" si="2"/>
        <v>بتن</v>
      </c>
      <c r="H13" s="196">
        <v>38</v>
      </c>
      <c r="I13" s="448">
        <v>712375</v>
      </c>
      <c r="J13" s="196" t="s">
        <v>482</v>
      </c>
      <c r="K13" s="326" t="s">
        <v>514</v>
      </c>
      <c r="L13" s="443">
        <f>IF(Civil_DB[[#This Row],[نوع فعالیت]]=Civil_DB[[#Headers],[آرماتور بندی]],Civil_DB[[#This Row],[مقدار]],0)</f>
        <v>0</v>
      </c>
      <c r="M13" s="421">
        <f>IF(Civil_DB[[#This Row],[نوع فعالیت]]=Civil_DB[[#Headers],[قالب بندی]],Civil_DB[[#This Row],[مقدار]],0)</f>
        <v>0</v>
      </c>
      <c r="N13" s="421">
        <f>IF(Civil_DB[[#This Row],[نوع فعالیت]]=Civil_DB[[#Headers],[بتن]],Civil_DB[[#This Row],[مقدار]],0)</f>
        <v>38</v>
      </c>
      <c r="O13" s="196"/>
      <c r="P13" s="278" t="s">
        <v>610</v>
      </c>
      <c r="Q13" s="196" t="s">
        <v>611</v>
      </c>
      <c r="R13" s="196" t="s">
        <v>554</v>
      </c>
      <c r="S13" s="196"/>
      <c r="T13" s="196" t="s">
        <v>11</v>
      </c>
    </row>
    <row r="14" spans="2:25" s="194" customFormat="1" x14ac:dyDescent="0.25">
      <c r="B14" s="202">
        <v>9</v>
      </c>
      <c r="C14" s="293">
        <v>45497</v>
      </c>
      <c r="D14" s="278" t="s">
        <v>505</v>
      </c>
      <c r="E14" s="326" t="str">
        <f t="shared" si="0"/>
        <v>_</v>
      </c>
      <c r="F14" s="326" t="str">
        <f t="shared" si="1"/>
        <v>متر مکعب</v>
      </c>
      <c r="G14" s="326" t="str">
        <f t="shared" si="2"/>
        <v>بتن</v>
      </c>
      <c r="H14" s="196">
        <v>45</v>
      </c>
      <c r="I14" s="447">
        <v>712250</v>
      </c>
      <c r="J14" s="326" t="s">
        <v>514</v>
      </c>
      <c r="K14" s="326" t="s">
        <v>514</v>
      </c>
      <c r="L14" s="443">
        <f>IF(Civil_DB[[#This Row],[نوع فعالیت]]=Civil_DB[[#Headers],[آرماتور بندی]],Civil_DB[[#This Row],[مقدار]],0)</f>
        <v>0</v>
      </c>
      <c r="M14" s="421">
        <f>IF(Civil_DB[[#This Row],[نوع فعالیت]]=Civil_DB[[#Headers],[قالب بندی]],Civil_DB[[#This Row],[مقدار]],0)</f>
        <v>0</v>
      </c>
      <c r="N14" s="421">
        <f>IF(Civil_DB[[#This Row],[نوع فعالیت]]=Civil_DB[[#Headers],[بتن]],Civil_DB[[#This Row],[مقدار]],0)</f>
        <v>45</v>
      </c>
      <c r="O14" s="196"/>
      <c r="P14" s="232"/>
      <c r="Q14" s="196"/>
      <c r="R14" s="196"/>
      <c r="S14" s="196"/>
      <c r="T14" s="196"/>
    </row>
    <row r="15" spans="2:25" s="194" customFormat="1" x14ac:dyDescent="0.25">
      <c r="B15" s="202">
        <v>10</v>
      </c>
      <c r="C15" s="293">
        <v>45498</v>
      </c>
      <c r="D15" s="278" t="s">
        <v>505</v>
      </c>
      <c r="E15" s="326" t="str">
        <f t="shared" si="0"/>
        <v>_</v>
      </c>
      <c r="F15" s="326" t="str">
        <f t="shared" si="1"/>
        <v>متر مکعب</v>
      </c>
      <c r="G15" s="326" t="str">
        <f t="shared" si="2"/>
        <v>بتن</v>
      </c>
      <c r="H15" s="196">
        <v>62</v>
      </c>
      <c r="I15" s="448">
        <v>712565</v>
      </c>
      <c r="J15" s="196" t="s">
        <v>482</v>
      </c>
      <c r="K15" s="326" t="s">
        <v>514</v>
      </c>
      <c r="L15" s="443">
        <f>IF(Civil_DB[[#This Row],[نوع فعالیت]]=Civil_DB[[#Headers],[آرماتور بندی]],Civil_DB[[#This Row],[مقدار]],0)</f>
        <v>0</v>
      </c>
      <c r="M15" s="421">
        <f>IF(Civil_DB[[#This Row],[نوع فعالیت]]=Civil_DB[[#Headers],[قالب بندی]],Civil_DB[[#This Row],[مقدار]],0)</f>
        <v>0</v>
      </c>
      <c r="N15" s="421">
        <f>IF(Civil_DB[[#This Row],[نوع فعالیت]]=Civil_DB[[#Headers],[بتن]],Civil_DB[[#This Row],[مقدار]],0)</f>
        <v>62</v>
      </c>
      <c r="O15" s="196"/>
      <c r="P15" s="232"/>
      <c r="Q15" s="196"/>
      <c r="R15" s="196"/>
      <c r="S15" s="196"/>
      <c r="T15" s="196"/>
    </row>
    <row r="16" spans="2:25" s="194" customFormat="1" x14ac:dyDescent="0.25">
      <c r="B16" s="202">
        <v>11</v>
      </c>
      <c r="C16" s="293">
        <v>45500</v>
      </c>
      <c r="D16" s="278" t="s">
        <v>505</v>
      </c>
      <c r="E16" s="326" t="str">
        <f t="shared" si="0"/>
        <v>_</v>
      </c>
      <c r="F16" s="326" t="str">
        <f t="shared" si="1"/>
        <v>متر مکعب</v>
      </c>
      <c r="G16" s="326" t="str">
        <f t="shared" si="2"/>
        <v>بتن</v>
      </c>
      <c r="H16" s="196">
        <v>48</v>
      </c>
      <c r="I16" s="447">
        <v>713145</v>
      </c>
      <c r="J16" s="326" t="s">
        <v>482</v>
      </c>
      <c r="K16" s="326" t="s">
        <v>514</v>
      </c>
      <c r="L16" s="443">
        <f>IF(Civil_DB[[#This Row],[نوع فعالیت]]=Civil_DB[[#Headers],[آرماتور بندی]],Civil_DB[[#This Row],[مقدار]],0)</f>
        <v>0</v>
      </c>
      <c r="M16" s="421">
        <f>IF(Civil_DB[[#This Row],[نوع فعالیت]]=Civil_DB[[#Headers],[قالب بندی]],Civil_DB[[#This Row],[مقدار]],0)</f>
        <v>0</v>
      </c>
      <c r="N16" s="421">
        <f>IF(Civil_DB[[#This Row],[نوع فعالیت]]=Civil_DB[[#Headers],[بتن]],Civil_DB[[#This Row],[مقدار]],0)</f>
        <v>48</v>
      </c>
      <c r="O16" s="196"/>
      <c r="P16" s="232"/>
      <c r="Q16" s="196"/>
      <c r="R16" s="196"/>
      <c r="S16" s="196"/>
      <c r="T16" s="196"/>
    </row>
    <row r="17" spans="2:20" s="194" customFormat="1" x14ac:dyDescent="0.25">
      <c r="B17" s="202">
        <v>12</v>
      </c>
      <c r="C17" s="293">
        <v>45501</v>
      </c>
      <c r="D17" s="278" t="s">
        <v>505</v>
      </c>
      <c r="E17" s="326" t="str">
        <f t="shared" si="0"/>
        <v>_</v>
      </c>
      <c r="F17" s="326" t="str">
        <f t="shared" si="1"/>
        <v>متر مکعب</v>
      </c>
      <c r="G17" s="326" t="str">
        <f t="shared" si="2"/>
        <v>بتن</v>
      </c>
      <c r="H17" s="196">
        <v>48</v>
      </c>
      <c r="I17" s="448">
        <v>713145</v>
      </c>
      <c r="J17" s="196" t="s">
        <v>482</v>
      </c>
      <c r="K17" s="326" t="s">
        <v>514</v>
      </c>
      <c r="L17" s="443">
        <f>IF(Civil_DB[[#This Row],[نوع فعالیت]]=Civil_DB[[#Headers],[آرماتور بندی]],Civil_DB[[#This Row],[مقدار]],0)</f>
        <v>0</v>
      </c>
      <c r="M17" s="421">
        <f>IF(Civil_DB[[#This Row],[نوع فعالیت]]=Civil_DB[[#Headers],[قالب بندی]],Civil_DB[[#This Row],[مقدار]],0)</f>
        <v>0</v>
      </c>
      <c r="N17" s="421">
        <f>IF(Civil_DB[[#This Row],[نوع فعالیت]]=Civil_DB[[#Headers],[بتن]],Civil_DB[[#This Row],[مقدار]],0)</f>
        <v>48</v>
      </c>
      <c r="O17" s="196"/>
      <c r="P17" s="420" t="s">
        <v>505</v>
      </c>
      <c r="Q17" s="196" t="s">
        <v>130</v>
      </c>
      <c r="R17" s="196" t="s">
        <v>555</v>
      </c>
      <c r="S17" s="196"/>
      <c r="T17" s="196" t="s">
        <v>303</v>
      </c>
    </row>
    <row r="18" spans="2:20" x14ac:dyDescent="0.25">
      <c r="B18" s="202">
        <v>13</v>
      </c>
      <c r="C18" s="293">
        <v>45502</v>
      </c>
      <c r="D18" s="278" t="s">
        <v>505</v>
      </c>
      <c r="E18" s="326" t="str">
        <f t="shared" si="0"/>
        <v>_</v>
      </c>
      <c r="F18" s="326" t="str">
        <f t="shared" si="1"/>
        <v>متر مکعب</v>
      </c>
      <c r="G18" s="326" t="str">
        <f t="shared" si="2"/>
        <v>بتن</v>
      </c>
      <c r="H18" s="196">
        <v>45</v>
      </c>
      <c r="I18" s="447">
        <v>713145</v>
      </c>
      <c r="J18" s="326" t="s">
        <v>482</v>
      </c>
      <c r="K18" s="326" t="s">
        <v>514</v>
      </c>
      <c r="L18" s="443">
        <f>IF(Civil_DB[[#This Row],[نوع فعالیت]]=Civil_DB[[#Headers],[آرماتور بندی]],Civil_DB[[#This Row],[مقدار]],0)</f>
        <v>0</v>
      </c>
      <c r="M18" s="421">
        <f>IF(Civil_DB[[#This Row],[نوع فعالیت]]=Civil_DB[[#Headers],[قالب بندی]],Civil_DB[[#This Row],[مقدار]],0)</f>
        <v>0</v>
      </c>
      <c r="N18" s="421">
        <f>IF(Civil_DB[[#This Row],[نوع فعالیت]]=Civil_DB[[#Headers],[بتن]],Civil_DB[[#This Row],[مقدار]],0)</f>
        <v>45</v>
      </c>
      <c r="O18" s="196"/>
      <c r="P18" s="420" t="s">
        <v>607</v>
      </c>
      <c r="Q18" s="196" t="s">
        <v>595</v>
      </c>
      <c r="R18" s="196" t="s">
        <v>555</v>
      </c>
      <c r="S18" s="196"/>
      <c r="T18" s="196" t="s">
        <v>303</v>
      </c>
    </row>
    <row r="19" spans="2:20" x14ac:dyDescent="0.25">
      <c r="B19" s="202">
        <v>14</v>
      </c>
      <c r="C19" s="293">
        <v>45504</v>
      </c>
      <c r="D19" s="278" t="s">
        <v>505</v>
      </c>
      <c r="E19" s="326" t="str">
        <f t="shared" si="0"/>
        <v>_</v>
      </c>
      <c r="F19" s="326" t="str">
        <f t="shared" si="1"/>
        <v>متر مکعب</v>
      </c>
      <c r="G19" s="326" t="str">
        <f t="shared" si="2"/>
        <v>بتن</v>
      </c>
      <c r="H19" s="196">
        <v>48</v>
      </c>
      <c r="I19" s="448">
        <v>712375</v>
      </c>
      <c r="J19" s="196" t="s">
        <v>514</v>
      </c>
      <c r="K19" s="326" t="s">
        <v>514</v>
      </c>
      <c r="L19" s="443">
        <f>IF(Civil_DB[[#This Row],[نوع فعالیت]]=Civil_DB[[#Headers],[آرماتور بندی]],Civil_DB[[#This Row],[مقدار]],0)</f>
        <v>0</v>
      </c>
      <c r="M19" s="421">
        <f>IF(Civil_DB[[#This Row],[نوع فعالیت]]=Civil_DB[[#Headers],[قالب بندی]],Civil_DB[[#This Row],[مقدار]],0)</f>
        <v>0</v>
      </c>
      <c r="N19" s="421">
        <f>IF(Civil_DB[[#This Row],[نوع فعالیت]]=Civil_DB[[#Headers],[بتن]],Civil_DB[[#This Row],[مقدار]],0)</f>
        <v>48</v>
      </c>
      <c r="O19" s="196"/>
      <c r="P19" s="420" t="s">
        <v>608</v>
      </c>
      <c r="Q19" s="196" t="s">
        <v>611</v>
      </c>
      <c r="R19" s="196" t="s">
        <v>555</v>
      </c>
      <c r="S19" s="196"/>
      <c r="T19" s="196" t="s">
        <v>303</v>
      </c>
    </row>
    <row r="20" spans="2:20" x14ac:dyDescent="0.25">
      <c r="B20" s="202">
        <v>15</v>
      </c>
      <c r="C20" s="293">
        <v>45516</v>
      </c>
      <c r="D20" s="278" t="s">
        <v>505</v>
      </c>
      <c r="E20" s="326" t="str">
        <f t="shared" si="0"/>
        <v>_</v>
      </c>
      <c r="F20" s="326" t="str">
        <f t="shared" si="1"/>
        <v>متر مکعب</v>
      </c>
      <c r="G20" s="326" t="str">
        <f t="shared" si="2"/>
        <v>بتن</v>
      </c>
      <c r="H20" s="196">
        <v>44</v>
      </c>
      <c r="I20" s="447">
        <v>712250</v>
      </c>
      <c r="J20" s="326" t="s">
        <v>514</v>
      </c>
      <c r="K20" s="326" t="s">
        <v>514</v>
      </c>
      <c r="L20" s="443">
        <f>IF(Civil_DB[[#This Row],[نوع فعالیت]]=Civil_DB[[#Headers],[آرماتور بندی]],Civil_DB[[#This Row],[مقدار]],0)</f>
        <v>0</v>
      </c>
      <c r="M20" s="421">
        <f>IF(Civil_DB[[#This Row],[نوع فعالیت]]=Civil_DB[[#Headers],[قالب بندی]],Civil_DB[[#This Row],[مقدار]],0)</f>
        <v>0</v>
      </c>
      <c r="N20" s="421">
        <f>IF(Civil_DB[[#This Row],[نوع فعالیت]]=Civil_DB[[#Headers],[بتن]],Civil_DB[[#This Row],[مقدار]],0)</f>
        <v>44</v>
      </c>
      <c r="O20" s="196"/>
    </row>
    <row r="21" spans="2:20" x14ac:dyDescent="0.25">
      <c r="B21" s="202">
        <v>16</v>
      </c>
      <c r="C21" s="293">
        <v>45516</v>
      </c>
      <c r="D21" s="278" t="s">
        <v>505</v>
      </c>
      <c r="E21" s="326" t="str">
        <f t="shared" si="0"/>
        <v>_</v>
      </c>
      <c r="F21" s="326" t="str">
        <f t="shared" si="1"/>
        <v>متر مکعب</v>
      </c>
      <c r="G21" s="326" t="str">
        <f t="shared" si="2"/>
        <v>بتن</v>
      </c>
      <c r="H21" s="196">
        <v>12</v>
      </c>
      <c r="I21" s="448">
        <v>723505</v>
      </c>
      <c r="J21" s="196" t="s">
        <v>482</v>
      </c>
      <c r="K21" s="326" t="s">
        <v>514</v>
      </c>
      <c r="L21" s="443">
        <f>IF(Civil_DB[[#This Row],[نوع فعالیت]]=Civil_DB[[#Headers],[آرماتور بندی]],Civil_DB[[#This Row],[مقدار]],0)</f>
        <v>0</v>
      </c>
      <c r="M21" s="421">
        <f>IF(Civil_DB[[#This Row],[نوع فعالیت]]=Civil_DB[[#Headers],[قالب بندی]],Civil_DB[[#This Row],[مقدار]],0)</f>
        <v>0</v>
      </c>
      <c r="N21" s="421">
        <f>IF(Civil_DB[[#This Row],[نوع فعالیت]]=Civil_DB[[#Headers],[بتن]],Civil_DB[[#This Row],[مقدار]],0)</f>
        <v>12</v>
      </c>
      <c r="O21" s="196"/>
    </row>
    <row r="22" spans="2:20" x14ac:dyDescent="0.25">
      <c r="B22" s="202">
        <v>17</v>
      </c>
      <c r="C22" s="293">
        <v>45517</v>
      </c>
      <c r="D22" s="278" t="s">
        <v>505</v>
      </c>
      <c r="E22" s="326" t="str">
        <f t="shared" si="0"/>
        <v>_</v>
      </c>
      <c r="F22" s="326" t="str">
        <f t="shared" si="1"/>
        <v>متر مکعب</v>
      </c>
      <c r="G22" s="326" t="str">
        <f t="shared" si="2"/>
        <v>بتن</v>
      </c>
      <c r="H22" s="196">
        <v>63</v>
      </c>
      <c r="I22" s="447">
        <v>712250</v>
      </c>
      <c r="J22" s="326" t="s">
        <v>514</v>
      </c>
      <c r="K22" s="326" t="s">
        <v>514</v>
      </c>
      <c r="L22" s="443">
        <f>IF(Civil_DB[[#This Row],[نوع فعالیت]]=Civil_DB[[#Headers],[آرماتور بندی]],Civil_DB[[#This Row],[مقدار]],0)</f>
        <v>0</v>
      </c>
      <c r="M22" s="421">
        <f>IF(Civil_DB[[#This Row],[نوع فعالیت]]=Civil_DB[[#Headers],[قالب بندی]],Civil_DB[[#This Row],[مقدار]],0)</f>
        <v>0</v>
      </c>
      <c r="N22" s="421">
        <f>IF(Civil_DB[[#This Row],[نوع فعالیت]]=Civil_DB[[#Headers],[بتن]],Civil_DB[[#This Row],[مقدار]],0)</f>
        <v>63</v>
      </c>
      <c r="O22" s="196"/>
    </row>
    <row r="23" spans="2:20" x14ac:dyDescent="0.25">
      <c r="B23" s="202">
        <v>18</v>
      </c>
      <c r="C23" s="293">
        <v>45518</v>
      </c>
      <c r="D23" s="278" t="s">
        <v>505</v>
      </c>
      <c r="E23" s="196" t="str">
        <f t="shared" si="0"/>
        <v>_</v>
      </c>
      <c r="F23" s="196" t="str">
        <f t="shared" si="1"/>
        <v>متر مکعب</v>
      </c>
      <c r="G23" s="196" t="str">
        <f t="shared" si="2"/>
        <v>بتن</v>
      </c>
      <c r="H23" s="196">
        <v>43</v>
      </c>
      <c r="I23" s="448"/>
      <c r="J23" s="196"/>
      <c r="K23" s="326" t="s">
        <v>514</v>
      </c>
      <c r="L23" s="216">
        <f>IF(Civil_DB[[#This Row],[نوع فعالیت]]=Civil_DB[[#Headers],[آرماتور بندی]],Civil_DB[[#This Row],[مقدار]],0)</f>
        <v>0</v>
      </c>
      <c r="M23" s="216">
        <f>IF(Civil_DB[[#This Row],[نوع فعالیت]]=Civil_DB[[#Headers],[قالب بندی]],Civil_DB[[#This Row],[مقدار]],0)</f>
        <v>0</v>
      </c>
      <c r="N23" s="216">
        <f>IF(Civil_DB[[#This Row],[نوع فعالیت]]=Civil_DB[[#Headers],[بتن]],Civil_DB[[#This Row],[مقدار]],0)</f>
        <v>43</v>
      </c>
      <c r="O23" s="196"/>
    </row>
    <row r="24" spans="2:20" x14ac:dyDescent="0.25">
      <c r="B24" s="202">
        <v>19</v>
      </c>
      <c r="C24" s="293">
        <v>45519</v>
      </c>
      <c r="D24" s="278" t="s">
        <v>505</v>
      </c>
      <c r="E24" s="326" t="str">
        <f t="shared" si="0"/>
        <v>_</v>
      </c>
      <c r="F24" s="326" t="str">
        <f t="shared" si="1"/>
        <v>متر مکعب</v>
      </c>
      <c r="G24" s="326" t="str">
        <f t="shared" si="2"/>
        <v>بتن</v>
      </c>
      <c r="H24" s="196">
        <v>60</v>
      </c>
      <c r="I24" s="448">
        <v>712250</v>
      </c>
      <c r="J24" s="196" t="s">
        <v>514</v>
      </c>
      <c r="K24" s="326" t="s">
        <v>514</v>
      </c>
      <c r="L24" s="443">
        <f>IF(Civil_DB[[#This Row],[نوع فعالیت]]=Civil_DB[[#Headers],[آرماتور بندی]],Civil_DB[[#This Row],[مقدار]],0)</f>
        <v>0</v>
      </c>
      <c r="M24" s="421">
        <f>IF(Civil_DB[[#This Row],[نوع فعالیت]]=Civil_DB[[#Headers],[قالب بندی]],Civil_DB[[#This Row],[مقدار]],0)</f>
        <v>0</v>
      </c>
      <c r="N24" s="421">
        <f>IF(Civil_DB[[#This Row],[نوع فعالیت]]=Civil_DB[[#Headers],[بتن]],Civil_DB[[#This Row],[مقدار]],0)</f>
        <v>60</v>
      </c>
      <c r="O24" s="196"/>
    </row>
    <row r="25" spans="2:20" x14ac:dyDescent="0.25">
      <c r="B25" s="202">
        <v>20</v>
      </c>
      <c r="C25" s="293">
        <v>45523</v>
      </c>
      <c r="D25" s="278" t="s">
        <v>505</v>
      </c>
      <c r="E25" s="196" t="str">
        <f t="shared" si="0"/>
        <v>_</v>
      </c>
      <c r="F25" s="196" t="str">
        <f t="shared" si="1"/>
        <v>متر مکعب</v>
      </c>
      <c r="G25" s="196" t="str">
        <f t="shared" si="2"/>
        <v>بتن</v>
      </c>
      <c r="H25" s="196">
        <v>87</v>
      </c>
      <c r="I25" s="448">
        <v>712250</v>
      </c>
      <c r="J25" s="196" t="s">
        <v>514</v>
      </c>
      <c r="K25" s="326" t="s">
        <v>514</v>
      </c>
      <c r="L25" s="216">
        <f>IF(Civil_DB[[#This Row],[نوع فعالیت]]=Civil_DB[[#Headers],[آرماتور بندی]],Civil_DB[[#This Row],[مقدار]],0)</f>
        <v>0</v>
      </c>
      <c r="M25" s="216">
        <f>IF(Civil_DB[[#This Row],[نوع فعالیت]]=Civil_DB[[#Headers],[قالب بندی]],Civil_DB[[#This Row],[مقدار]],0)</f>
        <v>0</v>
      </c>
      <c r="N25" s="216">
        <f>IF(Civil_DB[[#This Row],[نوع فعالیت]]=Civil_DB[[#Headers],[بتن]],Civil_DB[[#This Row],[مقدار]],0)</f>
        <v>87</v>
      </c>
      <c r="O25" s="197"/>
    </row>
    <row r="26" spans="2:20" x14ac:dyDescent="0.25">
      <c r="B26" s="202">
        <v>21</v>
      </c>
      <c r="C26" s="293">
        <v>45524</v>
      </c>
      <c r="D26" s="278" t="s">
        <v>505</v>
      </c>
      <c r="E26" s="196" t="str">
        <f t="shared" si="0"/>
        <v>_</v>
      </c>
      <c r="F26" s="196" t="str">
        <f t="shared" si="1"/>
        <v>متر مکعب</v>
      </c>
      <c r="G26" s="196" t="str">
        <f t="shared" si="2"/>
        <v>بتن</v>
      </c>
      <c r="H26" s="196">
        <v>59</v>
      </c>
      <c r="I26" s="448">
        <v>712375</v>
      </c>
      <c r="J26" s="196" t="s">
        <v>514</v>
      </c>
      <c r="K26" s="326" t="s">
        <v>514</v>
      </c>
      <c r="L26" s="216">
        <f>IF(Civil_DB[[#This Row],[نوع فعالیت]]=Civil_DB[[#Headers],[آرماتور بندی]],Civil_DB[[#This Row],[مقدار]],0)</f>
        <v>0</v>
      </c>
      <c r="M26" s="216">
        <f>IF(Civil_DB[[#This Row],[نوع فعالیت]]=Civil_DB[[#Headers],[قالب بندی]],Civil_DB[[#This Row],[مقدار]],0)</f>
        <v>0</v>
      </c>
      <c r="N26" s="216">
        <f>IF(Civil_DB[[#This Row],[نوع فعالیت]]=Civil_DB[[#Headers],[بتن]],Civil_DB[[#This Row],[مقدار]],0)</f>
        <v>59</v>
      </c>
      <c r="O26" s="197"/>
    </row>
    <row r="27" spans="2:20" x14ac:dyDescent="0.25">
      <c r="B27" s="202">
        <v>22</v>
      </c>
      <c r="C27" s="293">
        <v>45525</v>
      </c>
      <c r="D27" s="278" t="s">
        <v>505</v>
      </c>
      <c r="E27" s="196" t="str">
        <f t="shared" si="0"/>
        <v>_</v>
      </c>
      <c r="F27" s="196" t="str">
        <f t="shared" si="1"/>
        <v>متر مکعب</v>
      </c>
      <c r="G27" s="196" t="str">
        <f t="shared" si="2"/>
        <v>بتن</v>
      </c>
      <c r="H27" s="196">
        <v>46</v>
      </c>
      <c r="I27" s="448">
        <v>712565</v>
      </c>
      <c r="J27" s="196" t="s">
        <v>482</v>
      </c>
      <c r="K27" s="326" t="s">
        <v>514</v>
      </c>
      <c r="L27" s="216">
        <f>IF(Civil_DB[[#This Row],[نوع فعالیت]]=Civil_DB[[#Headers],[آرماتور بندی]],Civil_DB[[#This Row],[مقدار]],0)</f>
        <v>0</v>
      </c>
      <c r="M27" s="216">
        <f>IF(Civil_DB[[#This Row],[نوع فعالیت]]=Civil_DB[[#Headers],[قالب بندی]],Civil_DB[[#This Row],[مقدار]],0)</f>
        <v>0</v>
      </c>
      <c r="N27" s="216">
        <f>IF(Civil_DB[[#This Row],[نوع فعالیت]]=Civil_DB[[#Headers],[بتن]],Civil_DB[[#This Row],[مقدار]],0)</f>
        <v>46</v>
      </c>
      <c r="O27" s="197"/>
    </row>
    <row r="28" spans="2:20" x14ac:dyDescent="0.25">
      <c r="B28" s="202">
        <v>23</v>
      </c>
      <c r="C28" s="293">
        <v>45526</v>
      </c>
      <c r="D28" s="278" t="s">
        <v>505</v>
      </c>
      <c r="E28" s="326" t="str">
        <f t="shared" si="0"/>
        <v>_</v>
      </c>
      <c r="F28" s="326" t="str">
        <f t="shared" si="1"/>
        <v>متر مکعب</v>
      </c>
      <c r="G28" s="326" t="str">
        <f t="shared" si="2"/>
        <v>بتن</v>
      </c>
      <c r="H28" s="196">
        <v>60</v>
      </c>
      <c r="I28" s="447">
        <v>712375</v>
      </c>
      <c r="J28" s="326" t="s">
        <v>514</v>
      </c>
      <c r="K28" s="326" t="s">
        <v>514</v>
      </c>
      <c r="L28" s="443">
        <f>IF(Civil_DB[[#This Row],[نوع فعالیت]]=Civil_DB[[#Headers],[آرماتور بندی]],Civil_DB[[#This Row],[مقدار]],0)</f>
        <v>0</v>
      </c>
      <c r="M28" s="421">
        <f>IF(Civil_DB[[#This Row],[نوع فعالیت]]=Civil_DB[[#Headers],[قالب بندی]],Civil_DB[[#This Row],[مقدار]],0)</f>
        <v>0</v>
      </c>
      <c r="N28" s="421">
        <f>IF(Civil_DB[[#This Row],[نوع فعالیت]]=Civil_DB[[#Headers],[بتن]],Civil_DB[[#This Row],[مقدار]],0)</f>
        <v>60</v>
      </c>
      <c r="O28" s="196"/>
    </row>
    <row r="29" spans="2:20" x14ac:dyDescent="0.25">
      <c r="B29" s="202">
        <v>24</v>
      </c>
      <c r="C29" s="293">
        <v>45527</v>
      </c>
      <c r="D29" s="278" t="s">
        <v>505</v>
      </c>
      <c r="E29" s="326" t="str">
        <f t="shared" si="0"/>
        <v>_</v>
      </c>
      <c r="F29" s="326" t="str">
        <f t="shared" si="1"/>
        <v>متر مکعب</v>
      </c>
      <c r="G29" s="326" t="str">
        <f t="shared" si="2"/>
        <v>بتن</v>
      </c>
      <c r="H29" s="196">
        <v>0</v>
      </c>
      <c r="I29" s="448"/>
      <c r="J29" s="196"/>
      <c r="K29" s="326" t="s">
        <v>514</v>
      </c>
      <c r="L29" s="443">
        <f>IF(Civil_DB[[#This Row],[نوع فعالیت]]=Civil_DB[[#Headers],[آرماتور بندی]],Civil_DB[[#This Row],[مقدار]],0)</f>
        <v>0</v>
      </c>
      <c r="M29" s="421">
        <f>IF(Civil_DB[[#This Row],[نوع فعالیت]]=Civil_DB[[#Headers],[قالب بندی]],Civil_DB[[#This Row],[مقدار]],0)</f>
        <v>0</v>
      </c>
      <c r="N29" s="421">
        <f>IF(Civil_DB[[#This Row],[نوع فعالیت]]=Civil_DB[[#Headers],[بتن]],Civil_DB[[#This Row],[مقدار]],0)</f>
        <v>0</v>
      </c>
      <c r="O29" s="196"/>
    </row>
    <row r="30" spans="2:20" x14ac:dyDescent="0.25">
      <c r="B30" s="202">
        <v>25</v>
      </c>
      <c r="C30" s="293">
        <v>45528</v>
      </c>
      <c r="D30" s="278" t="s">
        <v>505</v>
      </c>
      <c r="E30" s="326" t="str">
        <f t="shared" si="0"/>
        <v>_</v>
      </c>
      <c r="F30" s="326" t="str">
        <f t="shared" si="1"/>
        <v>متر مکعب</v>
      </c>
      <c r="G30" s="326" t="str">
        <f t="shared" si="2"/>
        <v>بتن</v>
      </c>
      <c r="H30" s="196">
        <v>0</v>
      </c>
      <c r="I30" s="447"/>
      <c r="J30" s="326"/>
      <c r="K30" s="326" t="s">
        <v>514</v>
      </c>
      <c r="L30" s="443">
        <f>IF(Civil_DB[[#This Row],[نوع فعالیت]]=Civil_DB[[#Headers],[آرماتور بندی]],Civil_DB[[#This Row],[مقدار]],0)</f>
        <v>0</v>
      </c>
      <c r="M30" s="421">
        <f>IF(Civil_DB[[#This Row],[نوع فعالیت]]=Civil_DB[[#Headers],[قالب بندی]],Civil_DB[[#This Row],[مقدار]],0)</f>
        <v>0</v>
      </c>
      <c r="N30" s="421">
        <f>IF(Civil_DB[[#This Row],[نوع فعالیت]]=Civil_DB[[#Headers],[بتن]],Civil_DB[[#This Row],[مقدار]],0)</f>
        <v>0</v>
      </c>
      <c r="O30" s="196"/>
    </row>
    <row r="31" spans="2:20" x14ac:dyDescent="0.25">
      <c r="B31" s="202">
        <v>26</v>
      </c>
      <c r="C31" s="293">
        <v>45530</v>
      </c>
      <c r="D31" s="278" t="s">
        <v>505</v>
      </c>
      <c r="E31" s="326" t="str">
        <f t="shared" si="0"/>
        <v>_</v>
      </c>
      <c r="F31" s="326" t="str">
        <f t="shared" si="1"/>
        <v>متر مکعب</v>
      </c>
      <c r="G31" s="326" t="str">
        <f t="shared" si="2"/>
        <v>بتن</v>
      </c>
      <c r="H31" s="196">
        <v>71</v>
      </c>
      <c r="I31" s="448">
        <v>712565</v>
      </c>
      <c r="J31" s="196" t="s">
        <v>514</v>
      </c>
      <c r="K31" s="326" t="s">
        <v>514</v>
      </c>
      <c r="L31" s="443">
        <f>IF(Civil_DB[[#This Row],[نوع فعالیت]]=Civil_DB[[#Headers],[آرماتور بندی]],Civil_DB[[#This Row],[مقدار]],0)</f>
        <v>0</v>
      </c>
      <c r="M31" s="421">
        <f>IF(Civil_DB[[#This Row],[نوع فعالیت]]=Civil_DB[[#Headers],[قالب بندی]],Civil_DB[[#This Row],[مقدار]],0)</f>
        <v>0</v>
      </c>
      <c r="N31" s="421">
        <f>IF(Civil_DB[[#This Row],[نوع فعالیت]]=Civil_DB[[#Headers],[بتن]],Civil_DB[[#This Row],[مقدار]],0)</f>
        <v>71</v>
      </c>
      <c r="O31" s="196"/>
    </row>
    <row r="32" spans="2:20" x14ac:dyDescent="0.25">
      <c r="B32" s="202">
        <v>27</v>
      </c>
      <c r="C32" s="293">
        <v>45530</v>
      </c>
      <c r="D32" s="278" t="s">
        <v>505</v>
      </c>
      <c r="E32" s="326" t="str">
        <f t="shared" si="0"/>
        <v>_</v>
      </c>
      <c r="F32" s="326" t="str">
        <f t="shared" si="1"/>
        <v>متر مکعب</v>
      </c>
      <c r="G32" s="326" t="str">
        <f t="shared" si="2"/>
        <v>بتن</v>
      </c>
      <c r="H32" s="196">
        <v>48</v>
      </c>
      <c r="I32" s="447">
        <v>713145</v>
      </c>
      <c r="J32" s="326" t="s">
        <v>482</v>
      </c>
      <c r="K32" s="326" t="s">
        <v>514</v>
      </c>
      <c r="L32" s="443">
        <f>IF(Civil_DB[[#This Row],[نوع فعالیت]]=Civil_DB[[#Headers],[آرماتور بندی]],Civil_DB[[#This Row],[مقدار]],0)</f>
        <v>0</v>
      </c>
      <c r="M32" s="421">
        <f>IF(Civil_DB[[#This Row],[نوع فعالیت]]=Civil_DB[[#Headers],[قالب بندی]],Civil_DB[[#This Row],[مقدار]],0)</f>
        <v>0</v>
      </c>
      <c r="N32" s="421">
        <f>IF(Civil_DB[[#This Row],[نوع فعالیت]]=Civil_DB[[#Headers],[بتن]],Civil_DB[[#This Row],[مقدار]],0)</f>
        <v>48</v>
      </c>
      <c r="O32" s="196"/>
    </row>
    <row r="33" spans="2:15" x14ac:dyDescent="0.25">
      <c r="B33" s="202">
        <v>28</v>
      </c>
      <c r="C33" s="293">
        <v>45531</v>
      </c>
      <c r="D33" s="278" t="s">
        <v>505</v>
      </c>
      <c r="E33" s="326" t="str">
        <f t="shared" si="0"/>
        <v>_</v>
      </c>
      <c r="F33" s="326" t="str">
        <f t="shared" si="1"/>
        <v>متر مکعب</v>
      </c>
      <c r="G33" s="326" t="str">
        <f t="shared" si="2"/>
        <v>بتن</v>
      </c>
      <c r="H33" s="196">
        <v>72</v>
      </c>
      <c r="I33" s="448">
        <v>712375</v>
      </c>
      <c r="J33" s="196" t="s">
        <v>514</v>
      </c>
      <c r="K33" s="326" t="s">
        <v>514</v>
      </c>
      <c r="L33" s="443">
        <f>IF(Civil_DB[[#This Row],[نوع فعالیت]]=Civil_DB[[#Headers],[آرماتور بندی]],Civil_DB[[#This Row],[مقدار]],0)</f>
        <v>0</v>
      </c>
      <c r="M33" s="421">
        <f>IF(Civil_DB[[#This Row],[نوع فعالیت]]=Civil_DB[[#Headers],[قالب بندی]],Civil_DB[[#This Row],[مقدار]],0)</f>
        <v>0</v>
      </c>
      <c r="N33" s="421">
        <f>IF(Civil_DB[[#This Row],[نوع فعالیت]]=Civil_DB[[#Headers],[بتن]],Civil_DB[[#This Row],[مقدار]],0)</f>
        <v>72</v>
      </c>
      <c r="O33" s="196"/>
    </row>
    <row r="34" spans="2:15" x14ac:dyDescent="0.25">
      <c r="B34" s="202">
        <v>29</v>
      </c>
      <c r="C34" s="293">
        <v>45532</v>
      </c>
      <c r="D34" s="278" t="s">
        <v>505</v>
      </c>
      <c r="E34" s="326" t="str">
        <f t="shared" si="0"/>
        <v>_</v>
      </c>
      <c r="F34" s="326" t="str">
        <f t="shared" si="1"/>
        <v>متر مکعب</v>
      </c>
      <c r="G34" s="326" t="str">
        <f t="shared" si="2"/>
        <v>بتن</v>
      </c>
      <c r="H34" s="196">
        <v>56</v>
      </c>
      <c r="I34" s="447">
        <v>712375</v>
      </c>
      <c r="J34" s="326" t="s">
        <v>514</v>
      </c>
      <c r="K34" s="326" t="s">
        <v>514</v>
      </c>
      <c r="L34" s="443">
        <f>IF(Civil_DB[[#This Row],[نوع فعالیت]]=Civil_DB[[#Headers],[آرماتور بندی]],Civil_DB[[#This Row],[مقدار]],0)</f>
        <v>0</v>
      </c>
      <c r="M34" s="421">
        <f>IF(Civil_DB[[#This Row],[نوع فعالیت]]=Civil_DB[[#Headers],[قالب بندی]],Civil_DB[[#This Row],[مقدار]],0)</f>
        <v>0</v>
      </c>
      <c r="N34" s="421">
        <f>IF(Civil_DB[[#This Row],[نوع فعالیت]]=Civil_DB[[#Headers],[بتن]],Civil_DB[[#This Row],[مقدار]],0)</f>
        <v>56</v>
      </c>
      <c r="O34" s="196"/>
    </row>
    <row r="35" spans="2:15" x14ac:dyDescent="0.25">
      <c r="B35" s="202">
        <v>30</v>
      </c>
      <c r="C35" s="293">
        <v>45532</v>
      </c>
      <c r="D35" s="278" t="s">
        <v>505</v>
      </c>
      <c r="E35" s="326" t="str">
        <f t="shared" si="0"/>
        <v>_</v>
      </c>
      <c r="F35" s="326" t="str">
        <f t="shared" si="1"/>
        <v>متر مکعب</v>
      </c>
      <c r="G35" s="326" t="str">
        <f t="shared" si="2"/>
        <v>بتن</v>
      </c>
      <c r="H35" s="196">
        <v>20</v>
      </c>
      <c r="I35" s="448">
        <v>723505</v>
      </c>
      <c r="J35" s="196" t="s">
        <v>482</v>
      </c>
      <c r="K35" s="326" t="s">
        <v>514</v>
      </c>
      <c r="L35" s="443">
        <f>IF(Civil_DB[[#This Row],[نوع فعالیت]]=Civil_DB[[#Headers],[آرماتور بندی]],Civil_DB[[#This Row],[مقدار]],0)</f>
        <v>0</v>
      </c>
      <c r="M35" s="421">
        <f>IF(Civil_DB[[#This Row],[نوع فعالیت]]=Civil_DB[[#Headers],[قالب بندی]],Civil_DB[[#This Row],[مقدار]],0)</f>
        <v>0</v>
      </c>
      <c r="N35" s="421">
        <f>IF(Civil_DB[[#This Row],[نوع فعالیت]]=Civil_DB[[#Headers],[بتن]],Civil_DB[[#This Row],[مقدار]],0)</f>
        <v>20</v>
      </c>
      <c r="O35" s="196"/>
    </row>
    <row r="36" spans="2:15" x14ac:dyDescent="0.25">
      <c r="B36" s="202">
        <v>31</v>
      </c>
      <c r="C36" s="293">
        <v>45533</v>
      </c>
      <c r="D36" s="278" t="s">
        <v>505</v>
      </c>
      <c r="E36" s="326" t="str">
        <f t="shared" si="0"/>
        <v>_</v>
      </c>
      <c r="F36" s="326" t="str">
        <f t="shared" si="1"/>
        <v>متر مکعب</v>
      </c>
      <c r="G36" s="326" t="str">
        <f t="shared" si="2"/>
        <v>بتن</v>
      </c>
      <c r="H36" s="196">
        <v>70</v>
      </c>
      <c r="I36" s="447">
        <v>712565</v>
      </c>
      <c r="J36" s="326" t="s">
        <v>514</v>
      </c>
      <c r="K36" s="326" t="s">
        <v>514</v>
      </c>
      <c r="L36" s="443">
        <f>IF(Civil_DB[[#This Row],[نوع فعالیت]]=Civil_DB[[#Headers],[آرماتور بندی]],Civil_DB[[#This Row],[مقدار]],0)</f>
        <v>0</v>
      </c>
      <c r="M36" s="421">
        <f>IF(Civil_DB[[#This Row],[نوع فعالیت]]=Civil_DB[[#Headers],[قالب بندی]],Civil_DB[[#This Row],[مقدار]],0)</f>
        <v>0</v>
      </c>
      <c r="N36" s="421">
        <f>IF(Civil_DB[[#This Row],[نوع فعالیت]]=Civil_DB[[#Headers],[بتن]],Civil_DB[[#This Row],[مقدار]],0)</f>
        <v>70</v>
      </c>
      <c r="O36" s="196"/>
    </row>
    <row r="37" spans="2:15" x14ac:dyDescent="0.25">
      <c r="B37" s="202">
        <v>32</v>
      </c>
      <c r="C37" s="406">
        <v>45534</v>
      </c>
      <c r="D37" s="278" t="s">
        <v>505</v>
      </c>
      <c r="E37" s="326" t="str">
        <f t="shared" si="0"/>
        <v>_</v>
      </c>
      <c r="F37" s="326" t="str">
        <f t="shared" si="1"/>
        <v>متر مکعب</v>
      </c>
      <c r="G37" s="326" t="str">
        <f t="shared" si="2"/>
        <v>بتن</v>
      </c>
      <c r="H37" s="196">
        <v>86</v>
      </c>
      <c r="I37" s="448">
        <v>713375</v>
      </c>
      <c r="J37" s="196" t="s">
        <v>482</v>
      </c>
      <c r="K37" s="326" t="s">
        <v>514</v>
      </c>
      <c r="L37" s="443">
        <f>IF(Civil_DB[[#This Row],[نوع فعالیت]]=Civil_DB[[#Headers],[آرماتور بندی]],Civil_DB[[#This Row],[مقدار]],0)</f>
        <v>0</v>
      </c>
      <c r="M37" s="421">
        <f>IF(Civil_DB[[#This Row],[نوع فعالیت]]=Civil_DB[[#Headers],[قالب بندی]],Civil_DB[[#This Row],[مقدار]],0)</f>
        <v>0</v>
      </c>
      <c r="N37" s="421">
        <f>IF(Civil_DB[[#This Row],[نوع فعالیت]]=Civil_DB[[#Headers],[بتن]],Civil_DB[[#This Row],[مقدار]],0)</f>
        <v>86</v>
      </c>
      <c r="O37" s="196"/>
    </row>
    <row r="38" spans="2:15" x14ac:dyDescent="0.25">
      <c r="B38" s="202">
        <v>33</v>
      </c>
      <c r="C38" s="423">
        <v>45535</v>
      </c>
      <c r="D38" s="278" t="s">
        <v>505</v>
      </c>
      <c r="E38" s="326" t="str">
        <f t="shared" ref="E38:E69" si="3">IFERROR(VLOOKUP(D38,P:T,2,FALSE),"")</f>
        <v>_</v>
      </c>
      <c r="F38" s="326" t="str">
        <f t="shared" ref="F38:F69" si="4">IFERROR(VLOOKUP(D38,P:T,3,FALSE),"")</f>
        <v>متر مکعب</v>
      </c>
      <c r="G38" s="326" t="str">
        <f t="shared" ref="G38:G69" si="5">IFERROR(VLOOKUP(D38,P:T,5,FALSE),"")</f>
        <v>بتن</v>
      </c>
      <c r="H38" s="196">
        <v>38</v>
      </c>
      <c r="I38" s="447">
        <v>713375</v>
      </c>
      <c r="J38" s="326" t="s">
        <v>482</v>
      </c>
      <c r="K38" s="326" t="s">
        <v>514</v>
      </c>
      <c r="L38" s="443">
        <f>IF(Civil_DB[[#This Row],[نوع فعالیت]]=Civil_DB[[#Headers],[آرماتور بندی]],Civil_DB[[#This Row],[مقدار]],0)</f>
        <v>0</v>
      </c>
      <c r="M38" s="421">
        <f>IF(Civil_DB[[#This Row],[نوع فعالیت]]=Civil_DB[[#Headers],[قالب بندی]],Civil_DB[[#This Row],[مقدار]],0)</f>
        <v>0</v>
      </c>
      <c r="N38" s="421">
        <f>IF(Civil_DB[[#This Row],[نوع فعالیت]]=Civil_DB[[#Headers],[بتن]],Civil_DB[[#This Row],[مقدار]],0)</f>
        <v>38</v>
      </c>
      <c r="O38" s="196"/>
    </row>
    <row r="39" spans="2:15" x14ac:dyDescent="0.25">
      <c r="B39" s="202">
        <v>34</v>
      </c>
      <c r="C39" s="406">
        <v>45536</v>
      </c>
      <c r="D39" s="278" t="s">
        <v>505</v>
      </c>
      <c r="E39" s="326" t="str">
        <f t="shared" si="3"/>
        <v>_</v>
      </c>
      <c r="F39" s="326" t="str">
        <f t="shared" si="4"/>
        <v>متر مکعب</v>
      </c>
      <c r="G39" s="326" t="str">
        <f t="shared" si="5"/>
        <v>بتن</v>
      </c>
      <c r="H39" s="196">
        <v>47</v>
      </c>
      <c r="I39" s="448">
        <v>713375</v>
      </c>
      <c r="J39" s="196" t="s">
        <v>482</v>
      </c>
      <c r="K39" s="326" t="s">
        <v>514</v>
      </c>
      <c r="L39" s="443">
        <f>IF(Civil_DB[[#This Row],[نوع فعالیت]]=Civil_DB[[#Headers],[آرماتور بندی]],Civil_DB[[#This Row],[مقدار]],0)</f>
        <v>0</v>
      </c>
      <c r="M39" s="421">
        <f>IF(Civil_DB[[#This Row],[نوع فعالیت]]=Civil_DB[[#Headers],[قالب بندی]],Civil_DB[[#This Row],[مقدار]],0)</f>
        <v>0</v>
      </c>
      <c r="N39" s="421">
        <f>IF(Civil_DB[[#This Row],[نوع فعالیت]]=Civil_DB[[#Headers],[بتن]],Civil_DB[[#This Row],[مقدار]],0)</f>
        <v>47</v>
      </c>
      <c r="O39" s="196"/>
    </row>
    <row r="40" spans="2:15" x14ac:dyDescent="0.25">
      <c r="B40" s="202">
        <v>35</v>
      </c>
      <c r="C40" s="423">
        <v>45538</v>
      </c>
      <c r="D40" s="278" t="s">
        <v>505</v>
      </c>
      <c r="E40" s="326" t="str">
        <f t="shared" si="3"/>
        <v>_</v>
      </c>
      <c r="F40" s="326" t="str">
        <f t="shared" si="4"/>
        <v>متر مکعب</v>
      </c>
      <c r="G40" s="326" t="str">
        <f t="shared" si="5"/>
        <v>بتن</v>
      </c>
      <c r="H40" s="196">
        <v>69</v>
      </c>
      <c r="I40" s="447">
        <v>712565</v>
      </c>
      <c r="J40" s="326" t="s">
        <v>514</v>
      </c>
      <c r="K40" s="326" t="s">
        <v>514</v>
      </c>
      <c r="L40" s="443">
        <f>IF(Civil_DB[[#This Row],[نوع فعالیت]]=Civil_DB[[#Headers],[آرماتور بندی]],Civil_DB[[#This Row],[مقدار]],0)</f>
        <v>0</v>
      </c>
      <c r="M40" s="421">
        <f>IF(Civil_DB[[#This Row],[نوع فعالیت]]=Civil_DB[[#Headers],[قالب بندی]],Civil_DB[[#This Row],[مقدار]],0)</f>
        <v>0</v>
      </c>
      <c r="N40" s="421">
        <f>IF(Civil_DB[[#This Row],[نوع فعالیت]]=Civil_DB[[#Headers],[بتن]],Civil_DB[[#This Row],[مقدار]],0)</f>
        <v>69</v>
      </c>
      <c r="O40" s="196"/>
    </row>
    <row r="41" spans="2:15" x14ac:dyDescent="0.25">
      <c r="B41" s="202">
        <v>36</v>
      </c>
      <c r="C41" s="406">
        <v>45539</v>
      </c>
      <c r="D41" s="278" t="s">
        <v>505</v>
      </c>
      <c r="E41" s="326" t="str">
        <f t="shared" si="3"/>
        <v>_</v>
      </c>
      <c r="F41" s="326" t="str">
        <f t="shared" si="4"/>
        <v>متر مکعب</v>
      </c>
      <c r="G41" s="326" t="str">
        <f t="shared" si="5"/>
        <v>بتن</v>
      </c>
      <c r="H41" s="196">
        <v>57</v>
      </c>
      <c r="I41" s="448">
        <v>712375</v>
      </c>
      <c r="J41" s="196" t="s">
        <v>514</v>
      </c>
      <c r="K41" s="326" t="s">
        <v>514</v>
      </c>
      <c r="L41" s="443">
        <f>IF(Civil_DB[[#This Row],[نوع فعالیت]]=Civil_DB[[#Headers],[آرماتور بندی]],Civil_DB[[#This Row],[مقدار]],0)</f>
        <v>0</v>
      </c>
      <c r="M41" s="421">
        <f>IF(Civil_DB[[#This Row],[نوع فعالیت]]=Civil_DB[[#Headers],[قالب بندی]],Civil_DB[[#This Row],[مقدار]],0)</f>
        <v>0</v>
      </c>
      <c r="N41" s="421">
        <f>IF(Civil_DB[[#This Row],[نوع فعالیت]]=Civil_DB[[#Headers],[بتن]],Civil_DB[[#This Row],[مقدار]],0)</f>
        <v>57</v>
      </c>
      <c r="O41" s="196"/>
    </row>
    <row r="42" spans="2:15" x14ac:dyDescent="0.25">
      <c r="B42" s="202">
        <v>37</v>
      </c>
      <c r="C42" s="423">
        <v>45540</v>
      </c>
      <c r="D42" s="278" t="s">
        <v>505</v>
      </c>
      <c r="E42" s="326" t="str">
        <f t="shared" si="3"/>
        <v>_</v>
      </c>
      <c r="F42" s="326" t="str">
        <f t="shared" si="4"/>
        <v>متر مکعب</v>
      </c>
      <c r="G42" s="326" t="str">
        <f t="shared" si="5"/>
        <v>بتن</v>
      </c>
      <c r="H42" s="196">
        <v>44</v>
      </c>
      <c r="I42" s="447">
        <v>713375</v>
      </c>
      <c r="J42" s="326" t="s">
        <v>482</v>
      </c>
      <c r="K42" s="326" t="s">
        <v>514</v>
      </c>
      <c r="L42" s="443">
        <f>IF(Civil_DB[[#This Row],[نوع فعالیت]]=Civil_DB[[#Headers],[آرماتور بندی]],Civil_DB[[#This Row],[مقدار]],0)</f>
        <v>0</v>
      </c>
      <c r="M42" s="421">
        <f>IF(Civil_DB[[#This Row],[نوع فعالیت]]=Civil_DB[[#Headers],[قالب بندی]],Civil_DB[[#This Row],[مقدار]],0)</f>
        <v>0</v>
      </c>
      <c r="N42" s="421">
        <f>IF(Civil_DB[[#This Row],[نوع فعالیت]]=Civil_DB[[#Headers],[بتن]],Civil_DB[[#This Row],[مقدار]],0)</f>
        <v>44</v>
      </c>
      <c r="O42" s="196"/>
    </row>
    <row r="43" spans="2:15" x14ac:dyDescent="0.25">
      <c r="B43" s="202">
        <v>38</v>
      </c>
      <c r="C43" s="406">
        <v>45541</v>
      </c>
      <c r="D43" s="278" t="s">
        <v>505</v>
      </c>
      <c r="E43" s="326" t="str">
        <f t="shared" si="3"/>
        <v>_</v>
      </c>
      <c r="F43" s="326" t="str">
        <f t="shared" si="4"/>
        <v>متر مکعب</v>
      </c>
      <c r="G43" s="326" t="str">
        <f t="shared" si="5"/>
        <v>بتن</v>
      </c>
      <c r="H43" s="196">
        <v>39</v>
      </c>
      <c r="I43" s="448">
        <v>713375</v>
      </c>
      <c r="J43" s="196" t="s">
        <v>482</v>
      </c>
      <c r="K43" s="326" t="s">
        <v>514</v>
      </c>
      <c r="L43" s="443">
        <f>IF(Civil_DB[[#This Row],[نوع فعالیت]]=Civil_DB[[#Headers],[آرماتور بندی]],Civil_DB[[#This Row],[مقدار]],0)</f>
        <v>0</v>
      </c>
      <c r="M43" s="421">
        <f>IF(Civil_DB[[#This Row],[نوع فعالیت]]=Civil_DB[[#Headers],[قالب بندی]],Civil_DB[[#This Row],[مقدار]],0)</f>
        <v>0</v>
      </c>
      <c r="N43" s="421">
        <f>IF(Civil_DB[[#This Row],[نوع فعالیت]]=Civil_DB[[#Headers],[بتن]],Civil_DB[[#This Row],[مقدار]],0)</f>
        <v>39</v>
      </c>
      <c r="O43" s="196"/>
    </row>
    <row r="44" spans="2:15" ht="21" customHeight="1" x14ac:dyDescent="0.25">
      <c r="B44" s="202">
        <v>39</v>
      </c>
      <c r="C44" s="423">
        <v>45542</v>
      </c>
      <c r="D44" s="278" t="s">
        <v>505</v>
      </c>
      <c r="E44" s="326" t="str">
        <f t="shared" si="3"/>
        <v>_</v>
      </c>
      <c r="F44" s="326" t="str">
        <f t="shared" si="4"/>
        <v>متر مکعب</v>
      </c>
      <c r="G44" s="326" t="str">
        <f t="shared" si="5"/>
        <v>بتن</v>
      </c>
      <c r="H44" s="196">
        <v>73</v>
      </c>
      <c r="I44" s="447">
        <v>712565</v>
      </c>
      <c r="J44" s="326" t="s">
        <v>514</v>
      </c>
      <c r="K44" s="326" t="s">
        <v>514</v>
      </c>
      <c r="L44" s="443">
        <f>IF(Civil_DB[[#This Row],[نوع فعالیت]]=Civil_DB[[#Headers],[آرماتور بندی]],Civil_DB[[#This Row],[مقدار]],0)</f>
        <v>0</v>
      </c>
      <c r="M44" s="421">
        <f>IF(Civil_DB[[#This Row],[نوع فعالیت]]=Civil_DB[[#Headers],[قالب بندی]],Civil_DB[[#This Row],[مقدار]],0)</f>
        <v>0</v>
      </c>
      <c r="N44" s="421">
        <f>IF(Civil_DB[[#This Row],[نوع فعالیت]]=Civil_DB[[#Headers],[بتن]],Civil_DB[[#This Row],[مقدار]],0)</f>
        <v>73</v>
      </c>
      <c r="O44" s="196"/>
    </row>
    <row r="45" spans="2:15" ht="18.75" customHeight="1" x14ac:dyDescent="0.25">
      <c r="B45" s="202">
        <v>40</v>
      </c>
      <c r="C45" s="422">
        <v>45543</v>
      </c>
      <c r="D45" s="278" t="s">
        <v>505</v>
      </c>
      <c r="E45" s="326" t="str">
        <f t="shared" si="3"/>
        <v>_</v>
      </c>
      <c r="F45" s="326" t="str">
        <f t="shared" si="4"/>
        <v>متر مکعب</v>
      </c>
      <c r="G45" s="326" t="str">
        <f t="shared" si="5"/>
        <v>بتن</v>
      </c>
      <c r="H45" s="196">
        <v>56</v>
      </c>
      <c r="I45" s="448">
        <v>713145</v>
      </c>
      <c r="J45" s="196" t="s">
        <v>514</v>
      </c>
      <c r="K45" s="326" t="s">
        <v>514</v>
      </c>
      <c r="L45" s="443">
        <f>IF(Civil_DB[[#This Row],[نوع فعالیت]]=Civil_DB[[#Headers],[آرماتور بندی]],Civil_DB[[#This Row],[مقدار]],0)</f>
        <v>0</v>
      </c>
      <c r="M45" s="421">
        <f>IF(Civil_DB[[#This Row],[نوع فعالیت]]=Civil_DB[[#Headers],[قالب بندی]],Civil_DB[[#This Row],[مقدار]],0)</f>
        <v>0</v>
      </c>
      <c r="N45" s="421">
        <f>IF(Civil_DB[[#This Row],[نوع فعالیت]]=Civil_DB[[#Headers],[بتن]],Civil_DB[[#This Row],[مقدار]],0)</f>
        <v>56</v>
      </c>
      <c r="O45" s="196"/>
    </row>
    <row r="46" spans="2:15" x14ac:dyDescent="0.25">
      <c r="B46" s="202">
        <v>41</v>
      </c>
      <c r="C46" s="423">
        <v>45544</v>
      </c>
      <c r="D46" s="278" t="s">
        <v>505</v>
      </c>
      <c r="E46" s="326" t="str">
        <f t="shared" si="3"/>
        <v>_</v>
      </c>
      <c r="F46" s="326" t="str">
        <f t="shared" si="4"/>
        <v>متر مکعب</v>
      </c>
      <c r="G46" s="326" t="str">
        <f t="shared" si="5"/>
        <v>بتن</v>
      </c>
      <c r="H46" s="196">
        <v>56</v>
      </c>
      <c r="I46" s="447">
        <v>712375</v>
      </c>
      <c r="J46" s="326" t="s">
        <v>514</v>
      </c>
      <c r="K46" s="326" t="s">
        <v>514</v>
      </c>
      <c r="L46" s="443">
        <f>IF(Civil_DB[[#This Row],[نوع فعالیت]]=Civil_DB[[#Headers],[آرماتور بندی]],Civil_DB[[#This Row],[مقدار]],0)</f>
        <v>0</v>
      </c>
      <c r="M46" s="421">
        <f>IF(Civil_DB[[#This Row],[نوع فعالیت]]=Civil_DB[[#Headers],[قالب بندی]],Civil_DB[[#This Row],[مقدار]],0)</f>
        <v>0</v>
      </c>
      <c r="N46" s="421">
        <f>IF(Civil_DB[[#This Row],[نوع فعالیت]]=Civil_DB[[#Headers],[بتن]],Civil_DB[[#This Row],[مقدار]],0)</f>
        <v>56</v>
      </c>
      <c r="O46" s="196"/>
    </row>
    <row r="47" spans="2:15" x14ac:dyDescent="0.25">
      <c r="B47" s="202">
        <v>42</v>
      </c>
      <c r="C47" s="406">
        <v>45545</v>
      </c>
      <c r="D47" s="278" t="s">
        <v>505</v>
      </c>
      <c r="E47" s="326" t="str">
        <f t="shared" si="3"/>
        <v>_</v>
      </c>
      <c r="F47" s="326" t="str">
        <f t="shared" si="4"/>
        <v>متر مکعب</v>
      </c>
      <c r="G47" s="326" t="str">
        <f t="shared" si="5"/>
        <v>بتن</v>
      </c>
      <c r="H47" s="196">
        <v>60</v>
      </c>
      <c r="I47" s="448">
        <v>713375</v>
      </c>
      <c r="J47" s="196" t="s">
        <v>514</v>
      </c>
      <c r="K47" s="326" t="s">
        <v>514</v>
      </c>
      <c r="L47" s="443">
        <f>IF(Civil_DB[[#This Row],[نوع فعالیت]]=Civil_DB[[#Headers],[آرماتور بندی]],Civil_DB[[#This Row],[مقدار]],0)</f>
        <v>0</v>
      </c>
      <c r="M47" s="421">
        <f>IF(Civil_DB[[#This Row],[نوع فعالیت]]=Civil_DB[[#Headers],[قالب بندی]],Civil_DB[[#This Row],[مقدار]],0)</f>
        <v>0</v>
      </c>
      <c r="N47" s="421">
        <f>IF(Civil_DB[[#This Row],[نوع فعالیت]]=Civil_DB[[#Headers],[بتن]],Civil_DB[[#This Row],[مقدار]],0)</f>
        <v>60</v>
      </c>
      <c r="O47" s="196"/>
    </row>
    <row r="48" spans="2:15" x14ac:dyDescent="0.25">
      <c r="B48" s="202">
        <v>43</v>
      </c>
      <c r="C48" s="423">
        <v>45546</v>
      </c>
      <c r="D48" s="278" t="s">
        <v>505</v>
      </c>
      <c r="E48" s="326" t="str">
        <f t="shared" si="3"/>
        <v>_</v>
      </c>
      <c r="F48" s="326" t="str">
        <f t="shared" si="4"/>
        <v>متر مکعب</v>
      </c>
      <c r="G48" s="326" t="str">
        <f t="shared" si="5"/>
        <v>بتن</v>
      </c>
      <c r="H48" s="196">
        <v>55</v>
      </c>
      <c r="I48" s="447">
        <v>713375</v>
      </c>
      <c r="J48" s="326" t="s">
        <v>514</v>
      </c>
      <c r="K48" s="326" t="s">
        <v>514</v>
      </c>
      <c r="L48" s="443">
        <f>IF(Civil_DB[[#This Row],[نوع فعالیت]]=Civil_DB[[#Headers],[آرماتور بندی]],Civil_DB[[#This Row],[مقدار]],0)</f>
        <v>0</v>
      </c>
      <c r="M48" s="421">
        <f>IF(Civil_DB[[#This Row],[نوع فعالیت]]=Civil_DB[[#Headers],[قالب بندی]],Civil_DB[[#This Row],[مقدار]],0)</f>
        <v>0</v>
      </c>
      <c r="N48" s="421">
        <f>IF(Civil_DB[[#This Row],[نوع فعالیت]]=Civil_DB[[#Headers],[بتن]],Civil_DB[[#This Row],[مقدار]],0)</f>
        <v>55</v>
      </c>
      <c r="O48" s="196"/>
    </row>
    <row r="49" spans="2:15" x14ac:dyDescent="0.25">
      <c r="B49" s="202">
        <v>44</v>
      </c>
      <c r="C49" s="406">
        <v>45547</v>
      </c>
      <c r="D49" s="278" t="s">
        <v>505</v>
      </c>
      <c r="E49" s="326" t="str">
        <f t="shared" si="3"/>
        <v>_</v>
      </c>
      <c r="F49" s="326" t="str">
        <f t="shared" si="4"/>
        <v>متر مکعب</v>
      </c>
      <c r="G49" s="326" t="str">
        <f t="shared" si="5"/>
        <v>بتن</v>
      </c>
      <c r="H49" s="196">
        <v>0</v>
      </c>
      <c r="I49" s="448"/>
      <c r="J49" s="196"/>
      <c r="K49" s="326" t="s">
        <v>514</v>
      </c>
      <c r="L49" s="443">
        <f>IF(Civil_DB[[#This Row],[نوع فعالیت]]=Civil_DB[[#Headers],[آرماتور بندی]],Civil_DB[[#This Row],[مقدار]],0)</f>
        <v>0</v>
      </c>
      <c r="M49" s="421">
        <f>IF(Civil_DB[[#This Row],[نوع فعالیت]]=Civil_DB[[#Headers],[قالب بندی]],Civil_DB[[#This Row],[مقدار]],0)</f>
        <v>0</v>
      </c>
      <c r="N49" s="421">
        <f>IF(Civil_DB[[#This Row],[نوع فعالیت]]=Civil_DB[[#Headers],[بتن]],Civil_DB[[#This Row],[مقدار]],0)</f>
        <v>0</v>
      </c>
      <c r="O49" s="196"/>
    </row>
    <row r="50" spans="2:15" x14ac:dyDescent="0.25">
      <c r="B50" s="202">
        <v>45</v>
      </c>
      <c r="C50" s="423">
        <v>45549</v>
      </c>
      <c r="D50" s="278" t="s">
        <v>505</v>
      </c>
      <c r="E50" s="326" t="str">
        <f t="shared" si="3"/>
        <v>_</v>
      </c>
      <c r="F50" s="326" t="str">
        <f t="shared" si="4"/>
        <v>متر مکعب</v>
      </c>
      <c r="G50" s="326" t="str">
        <f t="shared" si="5"/>
        <v>بتن</v>
      </c>
      <c r="H50" s="196">
        <v>52</v>
      </c>
      <c r="I50" s="447">
        <v>714423</v>
      </c>
      <c r="J50" s="326" t="s">
        <v>482</v>
      </c>
      <c r="K50" s="326" t="s">
        <v>514</v>
      </c>
      <c r="L50" s="443">
        <f>IF(Civil_DB[[#This Row],[نوع فعالیت]]=Civil_DB[[#Headers],[آرماتور بندی]],Civil_DB[[#This Row],[مقدار]],0)</f>
        <v>0</v>
      </c>
      <c r="M50" s="421">
        <f>IF(Civil_DB[[#This Row],[نوع فعالیت]]=Civil_DB[[#Headers],[قالب بندی]],Civil_DB[[#This Row],[مقدار]],0)</f>
        <v>0</v>
      </c>
      <c r="N50" s="421">
        <f>IF(Civil_DB[[#This Row],[نوع فعالیت]]=Civil_DB[[#Headers],[بتن]],Civil_DB[[#This Row],[مقدار]],0)</f>
        <v>52</v>
      </c>
      <c r="O50" s="196"/>
    </row>
    <row r="51" spans="2:15" x14ac:dyDescent="0.25">
      <c r="B51" s="202">
        <v>46</v>
      </c>
      <c r="C51" s="406">
        <v>45549</v>
      </c>
      <c r="D51" s="278" t="s">
        <v>505</v>
      </c>
      <c r="E51" s="326" t="str">
        <f t="shared" si="3"/>
        <v>_</v>
      </c>
      <c r="F51" s="326" t="str">
        <f t="shared" si="4"/>
        <v>متر مکعب</v>
      </c>
      <c r="G51" s="326" t="str">
        <f t="shared" si="5"/>
        <v>بتن</v>
      </c>
      <c r="H51" s="196">
        <v>57</v>
      </c>
      <c r="I51" s="448">
        <v>713145</v>
      </c>
      <c r="J51" s="196" t="s">
        <v>514</v>
      </c>
      <c r="K51" s="326" t="s">
        <v>514</v>
      </c>
      <c r="L51" s="443">
        <f>IF(Civil_DB[[#This Row],[نوع فعالیت]]=Civil_DB[[#Headers],[آرماتور بندی]],Civil_DB[[#This Row],[مقدار]],0)</f>
        <v>0</v>
      </c>
      <c r="M51" s="421">
        <f>IF(Civil_DB[[#This Row],[نوع فعالیت]]=Civil_DB[[#Headers],[قالب بندی]],Civil_DB[[#This Row],[مقدار]],0)</f>
        <v>0</v>
      </c>
      <c r="N51" s="421">
        <f>IF(Civil_DB[[#This Row],[نوع فعالیت]]=Civil_DB[[#Headers],[بتن]],Civil_DB[[#This Row],[مقدار]],0)</f>
        <v>57</v>
      </c>
      <c r="O51" s="196"/>
    </row>
    <row r="52" spans="2:15" x14ac:dyDescent="0.25">
      <c r="B52" s="202">
        <v>47</v>
      </c>
      <c r="C52" s="417">
        <v>45550</v>
      </c>
      <c r="D52" s="278" t="s">
        <v>505</v>
      </c>
      <c r="E52" s="326" t="str">
        <f t="shared" si="3"/>
        <v>_</v>
      </c>
      <c r="F52" s="326" t="str">
        <f t="shared" si="4"/>
        <v>متر مکعب</v>
      </c>
      <c r="G52" s="326" t="str">
        <f t="shared" si="5"/>
        <v>بتن</v>
      </c>
      <c r="H52" s="196">
        <v>129</v>
      </c>
      <c r="I52" s="447">
        <v>714423</v>
      </c>
      <c r="J52" s="326" t="s">
        <v>482</v>
      </c>
      <c r="K52" s="326" t="s">
        <v>514</v>
      </c>
      <c r="L52" s="443">
        <f>IF(Civil_DB[[#This Row],[نوع فعالیت]]=Civil_DB[[#Headers],[آرماتور بندی]],Civil_DB[[#This Row],[مقدار]],0)</f>
        <v>0</v>
      </c>
      <c r="M52" s="421">
        <f>IF(Civil_DB[[#This Row],[نوع فعالیت]]=Civil_DB[[#Headers],[قالب بندی]],Civil_DB[[#This Row],[مقدار]],0)</f>
        <v>0</v>
      </c>
      <c r="N52" s="421">
        <f>IF(Civil_DB[[#This Row],[نوع فعالیت]]=Civil_DB[[#Headers],[بتن]],Civil_DB[[#This Row],[مقدار]],0)</f>
        <v>129</v>
      </c>
      <c r="O52" s="196"/>
    </row>
    <row r="53" spans="2:15" x14ac:dyDescent="0.25">
      <c r="B53" s="202">
        <v>48</v>
      </c>
      <c r="C53" s="406">
        <v>45551</v>
      </c>
      <c r="D53" s="278" t="s">
        <v>505</v>
      </c>
      <c r="E53" s="326" t="str">
        <f t="shared" si="3"/>
        <v>_</v>
      </c>
      <c r="F53" s="326" t="str">
        <f t="shared" si="4"/>
        <v>متر مکعب</v>
      </c>
      <c r="G53" s="326" t="str">
        <f t="shared" si="5"/>
        <v>بتن</v>
      </c>
      <c r="H53" s="196">
        <v>57</v>
      </c>
      <c r="I53" s="448">
        <v>713375</v>
      </c>
      <c r="J53" s="196" t="s">
        <v>514</v>
      </c>
      <c r="K53" s="326" t="s">
        <v>514</v>
      </c>
      <c r="L53" s="443">
        <f>IF(Civil_DB[[#This Row],[نوع فعالیت]]=Civil_DB[[#Headers],[آرماتور بندی]],Civil_DB[[#This Row],[مقدار]],0)</f>
        <v>0</v>
      </c>
      <c r="M53" s="421">
        <f>IF(Civil_DB[[#This Row],[نوع فعالیت]]=Civil_DB[[#Headers],[قالب بندی]],Civil_DB[[#This Row],[مقدار]],0)</f>
        <v>0</v>
      </c>
      <c r="N53" s="421">
        <f>IF(Civil_DB[[#This Row],[نوع فعالیت]]=Civil_DB[[#Headers],[بتن]],Civil_DB[[#This Row],[مقدار]],0)</f>
        <v>57</v>
      </c>
      <c r="O53" s="196"/>
    </row>
    <row r="54" spans="2:15" x14ac:dyDescent="0.25">
      <c r="B54" s="202">
        <v>49</v>
      </c>
      <c r="C54" s="423">
        <v>45552</v>
      </c>
      <c r="D54" s="278" t="s">
        <v>505</v>
      </c>
      <c r="E54" s="326" t="str">
        <f t="shared" si="3"/>
        <v>_</v>
      </c>
      <c r="F54" s="326" t="str">
        <f t="shared" si="4"/>
        <v>متر مکعب</v>
      </c>
      <c r="G54" s="326" t="str">
        <f t="shared" si="5"/>
        <v>بتن</v>
      </c>
      <c r="H54" s="196">
        <v>19</v>
      </c>
      <c r="I54" s="447">
        <v>714423</v>
      </c>
      <c r="J54" s="326" t="s">
        <v>482</v>
      </c>
      <c r="K54" s="326" t="s">
        <v>514</v>
      </c>
      <c r="L54" s="443">
        <f>IF(Civil_DB[[#This Row],[نوع فعالیت]]=Civil_DB[[#Headers],[آرماتور بندی]],Civil_DB[[#This Row],[مقدار]],0)</f>
        <v>0</v>
      </c>
      <c r="M54" s="421">
        <f>IF(Civil_DB[[#This Row],[نوع فعالیت]]=Civil_DB[[#Headers],[قالب بندی]],Civil_DB[[#This Row],[مقدار]],0)</f>
        <v>0</v>
      </c>
      <c r="N54" s="421">
        <f>IF(Civil_DB[[#This Row],[نوع فعالیت]]=Civil_DB[[#Headers],[بتن]],Civil_DB[[#This Row],[مقدار]],0)</f>
        <v>19</v>
      </c>
      <c r="O54" s="196"/>
    </row>
    <row r="55" spans="2:15" x14ac:dyDescent="0.25">
      <c r="B55" s="202">
        <v>50</v>
      </c>
      <c r="C55" s="406">
        <v>45552</v>
      </c>
      <c r="D55" s="278" t="s">
        <v>505</v>
      </c>
      <c r="E55" s="326" t="str">
        <f t="shared" si="3"/>
        <v>_</v>
      </c>
      <c r="F55" s="326" t="str">
        <f t="shared" si="4"/>
        <v>متر مکعب</v>
      </c>
      <c r="G55" s="326" t="str">
        <f t="shared" si="5"/>
        <v>بتن</v>
      </c>
      <c r="H55" s="196">
        <v>56</v>
      </c>
      <c r="I55" s="448">
        <v>713375</v>
      </c>
      <c r="J55" s="196" t="s">
        <v>514</v>
      </c>
      <c r="K55" s="326" t="s">
        <v>514</v>
      </c>
      <c r="L55" s="443">
        <f>IF(Civil_DB[[#This Row],[نوع فعالیت]]=Civil_DB[[#Headers],[آرماتور بندی]],Civil_DB[[#This Row],[مقدار]],0)</f>
        <v>0</v>
      </c>
      <c r="M55" s="421">
        <f>IF(Civil_DB[[#This Row],[نوع فعالیت]]=Civil_DB[[#Headers],[قالب بندی]],Civil_DB[[#This Row],[مقدار]],0)</f>
        <v>0</v>
      </c>
      <c r="N55" s="421">
        <f>IF(Civil_DB[[#This Row],[نوع فعالیت]]=Civil_DB[[#Headers],[بتن]],Civil_DB[[#This Row],[مقدار]],0)</f>
        <v>56</v>
      </c>
      <c r="O55" s="196"/>
    </row>
    <row r="56" spans="2:15" x14ac:dyDescent="0.25">
      <c r="B56" s="202">
        <v>51</v>
      </c>
      <c r="C56" s="423">
        <v>45553</v>
      </c>
      <c r="D56" s="278" t="s">
        <v>505</v>
      </c>
      <c r="E56" s="326" t="str">
        <f t="shared" si="3"/>
        <v>_</v>
      </c>
      <c r="F56" s="326" t="str">
        <f t="shared" si="4"/>
        <v>متر مکعب</v>
      </c>
      <c r="G56" s="326" t="str">
        <f t="shared" si="5"/>
        <v>بتن</v>
      </c>
      <c r="H56" s="196">
        <v>56</v>
      </c>
      <c r="I56" s="447">
        <v>713145</v>
      </c>
      <c r="J56" s="326" t="s">
        <v>514</v>
      </c>
      <c r="K56" s="326" t="s">
        <v>514</v>
      </c>
      <c r="L56" s="443">
        <f>IF(Civil_DB[[#This Row],[نوع فعالیت]]=Civil_DB[[#Headers],[آرماتور بندی]],Civil_DB[[#This Row],[مقدار]],0)</f>
        <v>0</v>
      </c>
      <c r="M56" s="421">
        <f>IF(Civil_DB[[#This Row],[نوع فعالیت]]=Civil_DB[[#Headers],[قالب بندی]],Civil_DB[[#This Row],[مقدار]],0)</f>
        <v>0</v>
      </c>
      <c r="N56" s="421">
        <f>IF(Civil_DB[[#This Row],[نوع فعالیت]]=Civil_DB[[#Headers],[بتن]],Civil_DB[[#This Row],[مقدار]],0)</f>
        <v>56</v>
      </c>
      <c r="O56" s="196"/>
    </row>
    <row r="57" spans="2:15" x14ac:dyDescent="0.25">
      <c r="B57" s="202">
        <v>52</v>
      </c>
      <c r="C57" s="406">
        <v>45553</v>
      </c>
      <c r="D57" s="278" t="s">
        <v>505</v>
      </c>
      <c r="E57" s="326" t="str">
        <f t="shared" si="3"/>
        <v>_</v>
      </c>
      <c r="F57" s="326" t="str">
        <f t="shared" si="4"/>
        <v>متر مکعب</v>
      </c>
      <c r="G57" s="326" t="str">
        <f t="shared" si="5"/>
        <v>بتن</v>
      </c>
      <c r="H57" s="196">
        <v>19</v>
      </c>
      <c r="I57" s="448">
        <v>714143</v>
      </c>
      <c r="J57" s="196" t="s">
        <v>482</v>
      </c>
      <c r="K57" s="326" t="s">
        <v>514</v>
      </c>
      <c r="L57" s="443">
        <f>IF(Civil_DB[[#This Row],[نوع فعالیت]]=Civil_DB[[#Headers],[آرماتور بندی]],Civil_DB[[#This Row],[مقدار]],0)</f>
        <v>0</v>
      </c>
      <c r="M57" s="421">
        <f>IF(Civil_DB[[#This Row],[نوع فعالیت]]=Civil_DB[[#Headers],[قالب بندی]],Civil_DB[[#This Row],[مقدار]],0)</f>
        <v>0</v>
      </c>
      <c r="N57" s="421">
        <f>IF(Civil_DB[[#This Row],[نوع فعالیت]]=Civil_DB[[#Headers],[بتن]],Civil_DB[[#This Row],[مقدار]],0)</f>
        <v>19</v>
      </c>
      <c r="O57" s="196"/>
    </row>
    <row r="58" spans="2:15" x14ac:dyDescent="0.25">
      <c r="B58" s="202">
        <v>53</v>
      </c>
      <c r="C58" s="423">
        <v>45554</v>
      </c>
      <c r="D58" s="278" t="s">
        <v>505</v>
      </c>
      <c r="E58" s="326" t="str">
        <f t="shared" si="3"/>
        <v>_</v>
      </c>
      <c r="F58" s="326" t="str">
        <f t="shared" si="4"/>
        <v>متر مکعب</v>
      </c>
      <c r="G58" s="326" t="str">
        <f t="shared" si="5"/>
        <v>بتن</v>
      </c>
      <c r="H58" s="196">
        <v>57</v>
      </c>
      <c r="I58" s="447">
        <v>713145</v>
      </c>
      <c r="J58" s="326" t="s">
        <v>514</v>
      </c>
      <c r="K58" s="326" t="s">
        <v>514</v>
      </c>
      <c r="L58" s="443">
        <f>IF(Civil_DB[[#This Row],[نوع فعالیت]]=Civil_DB[[#Headers],[آرماتور بندی]],Civil_DB[[#This Row],[مقدار]],0)</f>
        <v>0</v>
      </c>
      <c r="M58" s="421">
        <f>IF(Civil_DB[[#This Row],[نوع فعالیت]]=Civil_DB[[#Headers],[قالب بندی]],Civil_DB[[#This Row],[مقدار]],0)</f>
        <v>0</v>
      </c>
      <c r="N58" s="421">
        <f>IF(Civil_DB[[#This Row],[نوع فعالیت]]=Civil_DB[[#Headers],[بتن]],Civil_DB[[#This Row],[مقدار]],0)</f>
        <v>57</v>
      </c>
      <c r="O58" s="196"/>
    </row>
    <row r="59" spans="2:15" x14ac:dyDescent="0.25">
      <c r="B59" s="202">
        <v>54</v>
      </c>
      <c r="C59" s="406">
        <v>45554</v>
      </c>
      <c r="D59" s="278" t="s">
        <v>505</v>
      </c>
      <c r="E59" s="326" t="str">
        <f t="shared" si="3"/>
        <v>_</v>
      </c>
      <c r="F59" s="326" t="str">
        <f t="shared" si="4"/>
        <v>متر مکعب</v>
      </c>
      <c r="G59" s="326" t="str">
        <f t="shared" si="5"/>
        <v>بتن</v>
      </c>
      <c r="H59" s="196">
        <v>60</v>
      </c>
      <c r="I59" s="448">
        <v>714423</v>
      </c>
      <c r="J59" s="196" t="s">
        <v>482</v>
      </c>
      <c r="K59" s="326" t="s">
        <v>514</v>
      </c>
      <c r="L59" s="443">
        <f>IF(Civil_DB[[#This Row],[نوع فعالیت]]=Civil_DB[[#Headers],[آرماتور بندی]],Civil_DB[[#This Row],[مقدار]],0)</f>
        <v>0</v>
      </c>
      <c r="M59" s="421">
        <f>IF(Civil_DB[[#This Row],[نوع فعالیت]]=Civil_DB[[#Headers],[قالب بندی]],Civil_DB[[#This Row],[مقدار]],0)</f>
        <v>0</v>
      </c>
      <c r="N59" s="421">
        <f>IF(Civil_DB[[#This Row],[نوع فعالیت]]=Civil_DB[[#Headers],[بتن]],Civil_DB[[#This Row],[مقدار]],0)</f>
        <v>60</v>
      </c>
      <c r="O59" s="196"/>
    </row>
    <row r="60" spans="2:15" x14ac:dyDescent="0.25">
      <c r="B60" s="202">
        <v>55</v>
      </c>
      <c r="C60" s="423">
        <v>45555</v>
      </c>
      <c r="D60" s="278" t="s">
        <v>505</v>
      </c>
      <c r="E60" s="326" t="str">
        <f t="shared" si="3"/>
        <v>_</v>
      </c>
      <c r="F60" s="326" t="str">
        <f t="shared" si="4"/>
        <v>متر مکعب</v>
      </c>
      <c r="G60" s="326" t="str">
        <f t="shared" si="5"/>
        <v>بتن</v>
      </c>
      <c r="H60" s="196">
        <v>0</v>
      </c>
      <c r="I60" s="447"/>
      <c r="J60" s="326"/>
      <c r="K60" s="326" t="s">
        <v>514</v>
      </c>
      <c r="L60" s="443">
        <f>IF(Civil_DB[[#This Row],[نوع فعالیت]]=Civil_DB[[#Headers],[آرماتور بندی]],Civil_DB[[#This Row],[مقدار]],0)</f>
        <v>0</v>
      </c>
      <c r="M60" s="421">
        <f>IF(Civil_DB[[#This Row],[نوع فعالیت]]=Civil_DB[[#Headers],[قالب بندی]],Civil_DB[[#This Row],[مقدار]],0)</f>
        <v>0</v>
      </c>
      <c r="N60" s="421">
        <f>IF(Civil_DB[[#This Row],[نوع فعالیت]]=Civil_DB[[#Headers],[بتن]],Civil_DB[[#This Row],[مقدار]],0)</f>
        <v>0</v>
      </c>
      <c r="O60" s="196"/>
    </row>
    <row r="61" spans="2:15" x14ac:dyDescent="0.25">
      <c r="B61" s="202">
        <v>56</v>
      </c>
      <c r="C61" s="422">
        <v>45556</v>
      </c>
      <c r="D61" s="278" t="s">
        <v>505</v>
      </c>
      <c r="E61" s="326" t="str">
        <f t="shared" si="3"/>
        <v>_</v>
      </c>
      <c r="F61" s="326" t="str">
        <f t="shared" si="4"/>
        <v>متر مکعب</v>
      </c>
      <c r="G61" s="326" t="str">
        <f t="shared" si="5"/>
        <v>بتن</v>
      </c>
      <c r="H61" s="196">
        <v>0</v>
      </c>
      <c r="I61" s="448"/>
      <c r="J61" s="196"/>
      <c r="K61" s="326" t="s">
        <v>514</v>
      </c>
      <c r="L61" s="443">
        <f>IF(Civil_DB[[#This Row],[نوع فعالیت]]=Civil_DB[[#Headers],[آرماتور بندی]],Civil_DB[[#This Row],[مقدار]],0)</f>
        <v>0</v>
      </c>
      <c r="M61" s="421">
        <f>IF(Civil_DB[[#This Row],[نوع فعالیت]]=Civil_DB[[#Headers],[قالب بندی]],Civil_DB[[#This Row],[مقدار]],0)</f>
        <v>0</v>
      </c>
      <c r="N61" s="421">
        <f>IF(Civil_DB[[#This Row],[نوع فعالیت]]=Civil_DB[[#Headers],[بتن]],Civil_DB[[#This Row],[مقدار]],0)</f>
        <v>0</v>
      </c>
      <c r="O61" s="196"/>
    </row>
    <row r="62" spans="2:15" x14ac:dyDescent="0.25">
      <c r="B62" s="202">
        <v>57</v>
      </c>
      <c r="C62" s="423">
        <v>45557</v>
      </c>
      <c r="D62" s="278" t="s">
        <v>505</v>
      </c>
      <c r="E62" s="326" t="str">
        <f t="shared" si="3"/>
        <v>_</v>
      </c>
      <c r="F62" s="326" t="str">
        <f t="shared" si="4"/>
        <v>متر مکعب</v>
      </c>
      <c r="G62" s="326" t="str">
        <f t="shared" si="5"/>
        <v>بتن</v>
      </c>
      <c r="H62" s="196">
        <v>57</v>
      </c>
      <c r="I62" s="447">
        <v>713375</v>
      </c>
      <c r="J62" s="326" t="s">
        <v>514</v>
      </c>
      <c r="K62" s="326" t="s">
        <v>514</v>
      </c>
      <c r="L62" s="443">
        <f>IF(Civil_DB[[#This Row],[نوع فعالیت]]=Civil_DB[[#Headers],[آرماتور بندی]],Civil_DB[[#This Row],[مقدار]],0)</f>
        <v>0</v>
      </c>
      <c r="M62" s="421">
        <f>IF(Civil_DB[[#This Row],[نوع فعالیت]]=Civil_DB[[#Headers],[قالب بندی]],Civil_DB[[#This Row],[مقدار]],0)</f>
        <v>0</v>
      </c>
      <c r="N62" s="421">
        <f>IF(Civil_DB[[#This Row],[نوع فعالیت]]=Civil_DB[[#Headers],[بتن]],Civil_DB[[#This Row],[مقدار]],0)</f>
        <v>57</v>
      </c>
      <c r="O62" s="196"/>
    </row>
    <row r="63" spans="2:15" x14ac:dyDescent="0.25">
      <c r="B63" s="202">
        <v>58</v>
      </c>
      <c r="C63" s="406">
        <v>45558</v>
      </c>
      <c r="D63" s="278" t="s">
        <v>505</v>
      </c>
      <c r="E63" s="326" t="str">
        <f t="shared" si="3"/>
        <v>_</v>
      </c>
      <c r="F63" s="326" t="str">
        <f t="shared" si="4"/>
        <v>متر مکعب</v>
      </c>
      <c r="G63" s="326" t="str">
        <f t="shared" si="5"/>
        <v>بتن</v>
      </c>
      <c r="H63" s="196">
        <v>56</v>
      </c>
      <c r="I63" s="448">
        <v>713375</v>
      </c>
      <c r="J63" s="196" t="s">
        <v>514</v>
      </c>
      <c r="K63" s="326" t="s">
        <v>514</v>
      </c>
      <c r="L63" s="443">
        <f>IF(Civil_DB[[#This Row],[نوع فعالیت]]=Civil_DB[[#Headers],[آرماتور بندی]],Civil_DB[[#This Row],[مقدار]],0)</f>
        <v>0</v>
      </c>
      <c r="M63" s="421">
        <f>IF(Civil_DB[[#This Row],[نوع فعالیت]]=Civil_DB[[#Headers],[قالب بندی]],Civil_DB[[#This Row],[مقدار]],0)</f>
        <v>0</v>
      </c>
      <c r="N63" s="421">
        <f>IF(Civil_DB[[#This Row],[نوع فعالیت]]=Civil_DB[[#Headers],[بتن]],Civil_DB[[#This Row],[مقدار]],0)</f>
        <v>56</v>
      </c>
      <c r="O63" s="196"/>
    </row>
    <row r="64" spans="2:15" x14ac:dyDescent="0.25">
      <c r="B64" s="202">
        <v>59</v>
      </c>
      <c r="C64" s="423">
        <v>45558</v>
      </c>
      <c r="D64" s="278" t="s">
        <v>505</v>
      </c>
      <c r="E64" s="326" t="str">
        <f t="shared" si="3"/>
        <v>_</v>
      </c>
      <c r="F64" s="326" t="str">
        <f t="shared" si="4"/>
        <v>متر مکعب</v>
      </c>
      <c r="G64" s="326" t="str">
        <f t="shared" si="5"/>
        <v>بتن</v>
      </c>
      <c r="H64" s="196">
        <v>13</v>
      </c>
      <c r="I64" s="447">
        <v>713375</v>
      </c>
      <c r="J64" s="326" t="s">
        <v>482</v>
      </c>
      <c r="K64" s="326" t="s">
        <v>514</v>
      </c>
      <c r="L64" s="443">
        <f>IF(Civil_DB[[#This Row],[نوع فعالیت]]=Civil_DB[[#Headers],[آرماتور بندی]],Civil_DB[[#This Row],[مقدار]],0)</f>
        <v>0</v>
      </c>
      <c r="M64" s="421">
        <f>IF(Civil_DB[[#This Row],[نوع فعالیت]]=Civil_DB[[#Headers],[قالب بندی]],Civil_DB[[#This Row],[مقدار]],0)</f>
        <v>0</v>
      </c>
      <c r="N64" s="421">
        <f>IF(Civil_DB[[#This Row],[نوع فعالیت]]=Civil_DB[[#Headers],[بتن]],Civil_DB[[#This Row],[مقدار]],0)</f>
        <v>13</v>
      </c>
      <c r="O64" s="196"/>
    </row>
    <row r="65" spans="2:15" x14ac:dyDescent="0.25">
      <c r="B65" s="202">
        <v>60</v>
      </c>
      <c r="C65" s="406">
        <v>45559</v>
      </c>
      <c r="D65" s="278" t="s">
        <v>505</v>
      </c>
      <c r="E65" s="326" t="str">
        <f t="shared" si="3"/>
        <v>_</v>
      </c>
      <c r="F65" s="326" t="str">
        <f t="shared" si="4"/>
        <v>متر مکعب</v>
      </c>
      <c r="G65" s="326" t="str">
        <f t="shared" si="5"/>
        <v>بتن</v>
      </c>
      <c r="H65" s="196">
        <v>56</v>
      </c>
      <c r="I65" s="448">
        <v>713145</v>
      </c>
      <c r="J65" s="196" t="s">
        <v>514</v>
      </c>
      <c r="K65" s="326" t="s">
        <v>514</v>
      </c>
      <c r="L65" s="443">
        <f>IF(Civil_DB[[#This Row],[نوع فعالیت]]=Civil_DB[[#Headers],[آرماتور بندی]],Civil_DB[[#This Row],[مقدار]],0)</f>
        <v>0</v>
      </c>
      <c r="M65" s="421">
        <f>IF(Civil_DB[[#This Row],[نوع فعالیت]]=Civil_DB[[#Headers],[قالب بندی]],Civil_DB[[#This Row],[مقدار]],0)</f>
        <v>0</v>
      </c>
      <c r="N65" s="421">
        <f>IF(Civil_DB[[#This Row],[نوع فعالیت]]=Civil_DB[[#Headers],[بتن]],Civil_DB[[#This Row],[مقدار]],0)</f>
        <v>56</v>
      </c>
      <c r="O65" s="196"/>
    </row>
    <row r="66" spans="2:15" x14ac:dyDescent="0.25">
      <c r="B66" s="202">
        <v>61</v>
      </c>
      <c r="C66" s="423">
        <v>45560</v>
      </c>
      <c r="D66" s="278" t="s">
        <v>505</v>
      </c>
      <c r="E66" s="326" t="str">
        <f t="shared" si="3"/>
        <v>_</v>
      </c>
      <c r="F66" s="326" t="str">
        <f t="shared" si="4"/>
        <v>متر مکعب</v>
      </c>
      <c r="G66" s="326" t="str">
        <f t="shared" si="5"/>
        <v>بتن</v>
      </c>
      <c r="H66" s="196">
        <v>56</v>
      </c>
      <c r="I66" s="447">
        <v>713145</v>
      </c>
      <c r="J66" s="326" t="s">
        <v>514</v>
      </c>
      <c r="K66" s="326" t="s">
        <v>514</v>
      </c>
      <c r="L66" s="443">
        <f>IF(Civil_DB[[#This Row],[نوع فعالیت]]=Civil_DB[[#Headers],[آرماتور بندی]],Civil_DB[[#This Row],[مقدار]],0)</f>
        <v>0</v>
      </c>
      <c r="M66" s="421">
        <f>IF(Civil_DB[[#This Row],[نوع فعالیت]]=Civil_DB[[#Headers],[قالب بندی]],Civil_DB[[#This Row],[مقدار]],0)</f>
        <v>0</v>
      </c>
      <c r="N66" s="421">
        <f>IF(Civil_DB[[#This Row],[نوع فعالیت]]=Civil_DB[[#Headers],[بتن]],Civil_DB[[#This Row],[مقدار]],0)</f>
        <v>56</v>
      </c>
      <c r="O66" s="196"/>
    </row>
    <row r="67" spans="2:15" x14ac:dyDescent="0.25">
      <c r="B67" s="202">
        <v>62</v>
      </c>
      <c r="C67" s="406">
        <v>45560</v>
      </c>
      <c r="D67" s="278" t="s">
        <v>505</v>
      </c>
      <c r="E67" s="326" t="str">
        <f t="shared" si="3"/>
        <v>_</v>
      </c>
      <c r="F67" s="326" t="str">
        <f t="shared" si="4"/>
        <v>متر مکعب</v>
      </c>
      <c r="G67" s="326" t="str">
        <f t="shared" si="5"/>
        <v>بتن</v>
      </c>
      <c r="H67" s="196">
        <v>17</v>
      </c>
      <c r="I67" s="448">
        <v>714143</v>
      </c>
      <c r="J67" s="196" t="s">
        <v>482</v>
      </c>
      <c r="K67" s="326" t="s">
        <v>514</v>
      </c>
      <c r="L67" s="443">
        <f>IF(Civil_DB[[#This Row],[نوع فعالیت]]=Civil_DB[[#Headers],[آرماتور بندی]],Civil_DB[[#This Row],[مقدار]],0)</f>
        <v>0</v>
      </c>
      <c r="M67" s="421">
        <f>IF(Civil_DB[[#This Row],[نوع فعالیت]]=Civil_DB[[#Headers],[قالب بندی]],Civil_DB[[#This Row],[مقدار]],0)</f>
        <v>0</v>
      </c>
      <c r="N67" s="421">
        <f>IF(Civil_DB[[#This Row],[نوع فعالیت]]=Civil_DB[[#Headers],[بتن]],Civil_DB[[#This Row],[مقدار]],0)</f>
        <v>17</v>
      </c>
      <c r="O67" s="196"/>
    </row>
    <row r="68" spans="2:15" x14ac:dyDescent="0.25">
      <c r="B68" s="202">
        <v>63</v>
      </c>
      <c r="C68" s="423">
        <v>45561</v>
      </c>
      <c r="D68" s="278" t="s">
        <v>505</v>
      </c>
      <c r="E68" s="326" t="str">
        <f t="shared" si="3"/>
        <v>_</v>
      </c>
      <c r="F68" s="326" t="str">
        <f t="shared" si="4"/>
        <v>متر مکعب</v>
      </c>
      <c r="G68" s="326" t="str">
        <f t="shared" si="5"/>
        <v>بتن</v>
      </c>
      <c r="H68" s="196">
        <v>38</v>
      </c>
      <c r="I68" s="447">
        <v>716400</v>
      </c>
      <c r="J68" s="326" t="s">
        <v>482</v>
      </c>
      <c r="K68" s="326" t="s">
        <v>514</v>
      </c>
      <c r="L68" s="443">
        <f>IF(Civil_DB[[#This Row],[نوع فعالیت]]=Civil_DB[[#Headers],[آرماتور بندی]],Civil_DB[[#This Row],[مقدار]],0)</f>
        <v>0</v>
      </c>
      <c r="M68" s="421">
        <f>IF(Civil_DB[[#This Row],[نوع فعالیت]]=Civil_DB[[#Headers],[قالب بندی]],Civil_DB[[#This Row],[مقدار]],0)</f>
        <v>0</v>
      </c>
      <c r="N68" s="421">
        <f>IF(Civil_DB[[#This Row],[نوع فعالیت]]=Civil_DB[[#Headers],[بتن]],Civil_DB[[#This Row],[مقدار]],0)</f>
        <v>38</v>
      </c>
      <c r="O68" s="196"/>
    </row>
    <row r="69" spans="2:15" x14ac:dyDescent="0.25">
      <c r="B69" s="202">
        <v>64</v>
      </c>
      <c r="C69" s="406">
        <v>45561</v>
      </c>
      <c r="D69" s="278" t="s">
        <v>505</v>
      </c>
      <c r="E69" s="326" t="str">
        <f t="shared" si="3"/>
        <v>_</v>
      </c>
      <c r="F69" s="326" t="str">
        <f t="shared" si="4"/>
        <v>متر مکعب</v>
      </c>
      <c r="G69" s="326" t="str">
        <f t="shared" si="5"/>
        <v>بتن</v>
      </c>
      <c r="H69" s="196">
        <v>43</v>
      </c>
      <c r="I69" s="448">
        <v>716178</v>
      </c>
      <c r="J69" s="196" t="s">
        <v>482</v>
      </c>
      <c r="K69" s="326" t="s">
        <v>514</v>
      </c>
      <c r="L69" s="443">
        <f>IF(Civil_DB[[#This Row],[نوع فعالیت]]=Civil_DB[[#Headers],[آرماتور بندی]],Civil_DB[[#This Row],[مقدار]],0)</f>
        <v>0</v>
      </c>
      <c r="M69" s="421">
        <f>IF(Civil_DB[[#This Row],[نوع فعالیت]]=Civil_DB[[#Headers],[قالب بندی]],Civil_DB[[#This Row],[مقدار]],0)</f>
        <v>0</v>
      </c>
      <c r="N69" s="421">
        <f>IF(Civil_DB[[#This Row],[نوع فعالیت]]=Civil_DB[[#Headers],[بتن]],Civil_DB[[#This Row],[مقدار]],0)</f>
        <v>43</v>
      </c>
      <c r="O69" s="196"/>
    </row>
    <row r="70" spans="2:15" x14ac:dyDescent="0.25">
      <c r="B70" s="202">
        <v>65</v>
      </c>
      <c r="C70" s="423">
        <v>45563</v>
      </c>
      <c r="D70" s="278" t="s">
        <v>505</v>
      </c>
      <c r="E70" s="326" t="str">
        <f t="shared" ref="E70:E85" si="6">IFERROR(VLOOKUP(D70,P:T,2,FALSE),"")</f>
        <v>_</v>
      </c>
      <c r="F70" s="326" t="str">
        <f t="shared" ref="F70:F85" si="7">IFERROR(VLOOKUP(D70,P:T,3,FALSE),"")</f>
        <v>متر مکعب</v>
      </c>
      <c r="G70" s="326" t="str">
        <f t="shared" ref="G70:G85" si="8">IFERROR(VLOOKUP(D70,P:T,5,FALSE),"")</f>
        <v>بتن</v>
      </c>
      <c r="H70" s="196">
        <v>62</v>
      </c>
      <c r="I70" s="447">
        <v>713375</v>
      </c>
      <c r="J70" s="326" t="s">
        <v>514</v>
      </c>
      <c r="K70" s="326" t="s">
        <v>514</v>
      </c>
      <c r="L70" s="443">
        <f>IF(Civil_DB[[#This Row],[نوع فعالیت]]=Civil_DB[[#Headers],[آرماتور بندی]],Civil_DB[[#This Row],[مقدار]],0)</f>
        <v>0</v>
      </c>
      <c r="M70" s="421">
        <f>IF(Civil_DB[[#This Row],[نوع فعالیت]]=Civil_DB[[#Headers],[قالب بندی]],Civil_DB[[#This Row],[مقدار]],0)</f>
        <v>0</v>
      </c>
      <c r="N70" s="421">
        <f>IF(Civil_DB[[#This Row],[نوع فعالیت]]=Civil_DB[[#Headers],[بتن]],Civil_DB[[#This Row],[مقدار]],0)</f>
        <v>62</v>
      </c>
      <c r="O70" s="196"/>
    </row>
    <row r="71" spans="2:15" x14ac:dyDescent="0.25">
      <c r="B71" s="202">
        <v>66</v>
      </c>
      <c r="C71" s="406">
        <v>45564</v>
      </c>
      <c r="D71" s="278" t="s">
        <v>505</v>
      </c>
      <c r="E71" s="326" t="str">
        <f t="shared" si="6"/>
        <v>_</v>
      </c>
      <c r="F71" s="326" t="str">
        <f t="shared" si="7"/>
        <v>متر مکعب</v>
      </c>
      <c r="G71" s="326" t="str">
        <f t="shared" si="8"/>
        <v>بتن</v>
      </c>
      <c r="H71" s="196">
        <v>57</v>
      </c>
      <c r="I71" s="448">
        <v>713145</v>
      </c>
      <c r="J71" s="196" t="s">
        <v>514</v>
      </c>
      <c r="K71" s="326" t="s">
        <v>514</v>
      </c>
      <c r="L71" s="443">
        <f>IF(Civil_DB[[#This Row],[نوع فعالیت]]=Civil_DB[[#Headers],[آرماتور بندی]],Civil_DB[[#This Row],[مقدار]],0)</f>
        <v>0</v>
      </c>
      <c r="M71" s="421">
        <f>IF(Civil_DB[[#This Row],[نوع فعالیت]]=Civil_DB[[#Headers],[قالب بندی]],Civil_DB[[#This Row],[مقدار]],0)</f>
        <v>0</v>
      </c>
      <c r="N71" s="421">
        <f>IF(Civil_DB[[#This Row],[نوع فعالیت]]=Civil_DB[[#Headers],[بتن]],Civil_DB[[#This Row],[مقدار]],0)</f>
        <v>57</v>
      </c>
      <c r="O71" s="196"/>
    </row>
    <row r="72" spans="2:15" x14ac:dyDescent="0.25">
      <c r="B72" s="202">
        <v>67</v>
      </c>
      <c r="C72" s="423">
        <v>45565</v>
      </c>
      <c r="D72" s="278" t="s">
        <v>505</v>
      </c>
      <c r="E72" s="326" t="str">
        <f t="shared" si="6"/>
        <v>_</v>
      </c>
      <c r="F72" s="326" t="str">
        <f t="shared" si="7"/>
        <v>متر مکعب</v>
      </c>
      <c r="G72" s="326" t="str">
        <f t="shared" si="8"/>
        <v>بتن</v>
      </c>
      <c r="H72" s="196">
        <v>43</v>
      </c>
      <c r="I72" s="447">
        <v>716178</v>
      </c>
      <c r="J72" s="326" t="s">
        <v>514</v>
      </c>
      <c r="K72" s="326" t="s">
        <v>514</v>
      </c>
      <c r="L72" s="443">
        <f>IF(Civil_DB[[#This Row],[نوع فعالیت]]=Civil_DB[[#Headers],[آرماتور بندی]],Civil_DB[[#This Row],[مقدار]],0)</f>
        <v>0</v>
      </c>
      <c r="M72" s="421">
        <f>IF(Civil_DB[[#This Row],[نوع فعالیت]]=Civil_DB[[#Headers],[قالب بندی]],Civil_DB[[#This Row],[مقدار]],0)</f>
        <v>0</v>
      </c>
      <c r="N72" s="421">
        <f>IF(Civil_DB[[#This Row],[نوع فعالیت]]=Civil_DB[[#Headers],[بتن]],Civil_DB[[#This Row],[مقدار]],0)</f>
        <v>43</v>
      </c>
      <c r="O72" s="196"/>
    </row>
    <row r="73" spans="2:15" x14ac:dyDescent="0.25">
      <c r="B73" s="202">
        <v>68</v>
      </c>
      <c r="C73" s="406">
        <v>45565</v>
      </c>
      <c r="D73" s="278" t="s">
        <v>505</v>
      </c>
      <c r="E73" s="326" t="str">
        <f t="shared" si="6"/>
        <v>_</v>
      </c>
      <c r="F73" s="326" t="str">
        <f t="shared" si="7"/>
        <v>متر مکعب</v>
      </c>
      <c r="G73" s="326" t="str">
        <f t="shared" si="8"/>
        <v>بتن</v>
      </c>
      <c r="H73" s="196">
        <v>57</v>
      </c>
      <c r="I73" s="448">
        <v>713375</v>
      </c>
      <c r="J73" s="196" t="s">
        <v>514</v>
      </c>
      <c r="K73" s="326" t="s">
        <v>514</v>
      </c>
      <c r="L73" s="443">
        <f>IF(Civil_DB[[#This Row],[نوع فعالیت]]=Civil_DB[[#Headers],[آرماتور بندی]],Civil_DB[[#This Row],[مقدار]],0)</f>
        <v>0</v>
      </c>
      <c r="M73" s="421">
        <f>IF(Civil_DB[[#This Row],[نوع فعالیت]]=Civil_DB[[#Headers],[قالب بندی]],Civil_DB[[#This Row],[مقدار]],0)</f>
        <v>0</v>
      </c>
      <c r="N73" s="421">
        <f>IF(Civil_DB[[#This Row],[نوع فعالیت]]=Civil_DB[[#Headers],[بتن]],Civil_DB[[#This Row],[مقدار]],0)</f>
        <v>57</v>
      </c>
      <c r="O73" s="196"/>
    </row>
    <row r="74" spans="2:15" x14ac:dyDescent="0.25">
      <c r="B74" s="202">
        <v>69</v>
      </c>
      <c r="C74" s="423">
        <v>45566</v>
      </c>
      <c r="D74" s="278" t="s">
        <v>505</v>
      </c>
      <c r="E74" s="326" t="str">
        <f t="shared" si="6"/>
        <v>_</v>
      </c>
      <c r="F74" s="326" t="str">
        <f t="shared" si="7"/>
        <v>متر مکعب</v>
      </c>
      <c r="G74" s="326" t="str">
        <f t="shared" si="8"/>
        <v>بتن</v>
      </c>
      <c r="H74" s="196">
        <v>51</v>
      </c>
      <c r="I74" s="447">
        <v>716178</v>
      </c>
      <c r="J74" s="326" t="s">
        <v>482</v>
      </c>
      <c r="K74" s="326" t="s">
        <v>514</v>
      </c>
      <c r="L74" s="443">
        <f>IF(Civil_DB[[#This Row],[نوع فعالیت]]=Civil_DB[[#Headers],[آرماتور بندی]],Civil_DB[[#This Row],[مقدار]],0)</f>
        <v>0</v>
      </c>
      <c r="M74" s="421">
        <f>IF(Civil_DB[[#This Row],[نوع فعالیت]]=Civil_DB[[#Headers],[قالب بندی]],Civil_DB[[#This Row],[مقدار]],0)</f>
        <v>0</v>
      </c>
      <c r="N74" s="421">
        <f>IF(Civil_DB[[#This Row],[نوع فعالیت]]=Civil_DB[[#Headers],[بتن]],Civil_DB[[#This Row],[مقدار]],0)</f>
        <v>51</v>
      </c>
      <c r="O74" s="196"/>
    </row>
    <row r="75" spans="2:15" x14ac:dyDescent="0.25">
      <c r="B75" s="202">
        <v>70</v>
      </c>
      <c r="C75" s="406">
        <v>45567</v>
      </c>
      <c r="D75" s="278" t="s">
        <v>505</v>
      </c>
      <c r="E75" s="326" t="str">
        <f t="shared" si="6"/>
        <v>_</v>
      </c>
      <c r="F75" s="326" t="str">
        <f t="shared" si="7"/>
        <v>متر مکعب</v>
      </c>
      <c r="G75" s="326" t="str">
        <f t="shared" si="8"/>
        <v>بتن</v>
      </c>
      <c r="H75" s="196">
        <v>0</v>
      </c>
      <c r="I75" s="448"/>
      <c r="J75" s="196"/>
      <c r="K75" s="326" t="s">
        <v>514</v>
      </c>
      <c r="L75" s="443">
        <f>IF(Civil_DB[[#This Row],[نوع فعالیت]]=Civil_DB[[#Headers],[آرماتور بندی]],Civil_DB[[#This Row],[مقدار]],0)</f>
        <v>0</v>
      </c>
      <c r="M75" s="421">
        <f>IF(Civil_DB[[#This Row],[نوع فعالیت]]=Civil_DB[[#Headers],[قالب بندی]],Civil_DB[[#This Row],[مقدار]],0)</f>
        <v>0</v>
      </c>
      <c r="N75" s="421">
        <f>IF(Civil_DB[[#This Row],[نوع فعالیت]]=Civil_DB[[#Headers],[بتن]],Civil_DB[[#This Row],[مقدار]],0)</f>
        <v>0</v>
      </c>
      <c r="O75" s="196"/>
    </row>
    <row r="76" spans="2:15" x14ac:dyDescent="0.25">
      <c r="B76" s="202">
        <v>71</v>
      </c>
      <c r="C76" s="423">
        <v>45568</v>
      </c>
      <c r="D76" s="278" t="s">
        <v>505</v>
      </c>
      <c r="E76" s="326" t="str">
        <f t="shared" si="6"/>
        <v>_</v>
      </c>
      <c r="F76" s="326" t="str">
        <f t="shared" si="7"/>
        <v>متر مکعب</v>
      </c>
      <c r="G76" s="326" t="str">
        <f t="shared" si="8"/>
        <v>بتن</v>
      </c>
      <c r="H76" s="196">
        <v>48</v>
      </c>
      <c r="I76" s="447">
        <v>716676</v>
      </c>
      <c r="J76" s="326" t="s">
        <v>482</v>
      </c>
      <c r="K76" s="326" t="s">
        <v>514</v>
      </c>
      <c r="L76" s="443">
        <f>IF(Civil_DB[[#This Row],[نوع فعالیت]]=Civil_DB[[#Headers],[آرماتور بندی]],Civil_DB[[#This Row],[مقدار]],0)</f>
        <v>0</v>
      </c>
      <c r="M76" s="421">
        <f>IF(Civil_DB[[#This Row],[نوع فعالیت]]=Civil_DB[[#Headers],[قالب بندی]],Civil_DB[[#This Row],[مقدار]],0)</f>
        <v>0</v>
      </c>
      <c r="N76" s="421">
        <f>IF(Civil_DB[[#This Row],[نوع فعالیت]]=Civil_DB[[#Headers],[بتن]],Civil_DB[[#This Row],[مقدار]],0)</f>
        <v>48</v>
      </c>
      <c r="O76" s="196"/>
    </row>
    <row r="77" spans="2:15" x14ac:dyDescent="0.25">
      <c r="B77" s="202">
        <v>72</v>
      </c>
      <c r="C77" s="406">
        <v>45568</v>
      </c>
      <c r="D77" s="278" t="s">
        <v>505</v>
      </c>
      <c r="E77" s="326" t="str">
        <f t="shared" si="6"/>
        <v>_</v>
      </c>
      <c r="F77" s="326" t="str">
        <f t="shared" si="7"/>
        <v>متر مکعب</v>
      </c>
      <c r="G77" s="326" t="str">
        <f t="shared" si="8"/>
        <v>بتن</v>
      </c>
      <c r="H77" s="196">
        <v>24</v>
      </c>
      <c r="I77" s="448">
        <v>714143</v>
      </c>
      <c r="J77" s="196" t="s">
        <v>514</v>
      </c>
      <c r="K77" s="326" t="s">
        <v>514</v>
      </c>
      <c r="L77" s="443">
        <f>IF(Civil_DB[[#This Row],[نوع فعالیت]]=Civil_DB[[#Headers],[آرماتور بندی]],Civil_DB[[#This Row],[مقدار]],0)</f>
        <v>0</v>
      </c>
      <c r="M77" s="421">
        <f>IF(Civil_DB[[#This Row],[نوع فعالیت]]=Civil_DB[[#Headers],[قالب بندی]],Civil_DB[[#This Row],[مقدار]],0)</f>
        <v>0</v>
      </c>
      <c r="N77" s="421">
        <f>IF(Civil_DB[[#This Row],[نوع فعالیت]]=Civil_DB[[#Headers],[بتن]],Civil_DB[[#This Row],[مقدار]],0)</f>
        <v>24</v>
      </c>
      <c r="O77" s="196"/>
    </row>
    <row r="78" spans="2:15" x14ac:dyDescent="0.25">
      <c r="B78" s="202">
        <v>73</v>
      </c>
      <c r="C78" s="423">
        <v>45569</v>
      </c>
      <c r="D78" s="278" t="s">
        <v>505</v>
      </c>
      <c r="E78" s="326" t="str">
        <f t="shared" si="6"/>
        <v>_</v>
      </c>
      <c r="F78" s="326" t="str">
        <f t="shared" si="7"/>
        <v>متر مکعب</v>
      </c>
      <c r="G78" s="326" t="str">
        <f t="shared" si="8"/>
        <v>بتن</v>
      </c>
      <c r="H78" s="196">
        <v>64</v>
      </c>
      <c r="I78" s="447">
        <v>713375</v>
      </c>
      <c r="J78" s="326" t="s">
        <v>514</v>
      </c>
      <c r="K78" s="326" t="s">
        <v>514</v>
      </c>
      <c r="L78" s="443">
        <f>IF(Civil_DB[[#This Row],[نوع فعالیت]]=Civil_DB[[#Headers],[آرماتور بندی]],Civil_DB[[#This Row],[مقدار]],0)</f>
        <v>0</v>
      </c>
      <c r="M78" s="421">
        <f>IF(Civil_DB[[#This Row],[نوع فعالیت]]=Civil_DB[[#Headers],[قالب بندی]],Civil_DB[[#This Row],[مقدار]],0)</f>
        <v>0</v>
      </c>
      <c r="N78" s="421">
        <f>IF(Civil_DB[[#This Row],[نوع فعالیت]]=Civil_DB[[#Headers],[بتن]],Civil_DB[[#This Row],[مقدار]],0)</f>
        <v>64</v>
      </c>
      <c r="O78" s="196"/>
    </row>
    <row r="79" spans="2:15" x14ac:dyDescent="0.25">
      <c r="B79" s="202">
        <v>74</v>
      </c>
      <c r="C79" s="406">
        <v>45569</v>
      </c>
      <c r="D79" s="278" t="s">
        <v>505</v>
      </c>
      <c r="E79" s="326" t="str">
        <f t="shared" si="6"/>
        <v>_</v>
      </c>
      <c r="F79" s="326" t="str">
        <f t="shared" si="7"/>
        <v>متر مکعب</v>
      </c>
      <c r="G79" s="326" t="str">
        <f t="shared" si="8"/>
        <v>بتن</v>
      </c>
      <c r="H79" s="196">
        <v>3</v>
      </c>
      <c r="I79" s="447">
        <v>716676</v>
      </c>
      <c r="J79" s="196" t="s">
        <v>482</v>
      </c>
      <c r="K79" s="326" t="s">
        <v>514</v>
      </c>
      <c r="L79" s="443">
        <f>IF(Civil_DB[[#This Row],[نوع فعالیت]]=Civil_DB[[#Headers],[آرماتور بندی]],Civil_DB[[#This Row],[مقدار]],0)</f>
        <v>0</v>
      </c>
      <c r="M79" s="421">
        <f>IF(Civil_DB[[#This Row],[نوع فعالیت]]=Civil_DB[[#Headers],[قالب بندی]],Civil_DB[[#This Row],[مقدار]],0)</f>
        <v>0</v>
      </c>
      <c r="N79" s="421">
        <f>IF(Civil_DB[[#This Row],[نوع فعالیت]]=Civil_DB[[#Headers],[بتن]],Civil_DB[[#This Row],[مقدار]],0)</f>
        <v>3</v>
      </c>
      <c r="O79" s="196"/>
    </row>
    <row r="80" spans="2:15" x14ac:dyDescent="0.25">
      <c r="B80" s="202">
        <v>75</v>
      </c>
      <c r="C80" s="423">
        <v>45570</v>
      </c>
      <c r="D80" s="278" t="s">
        <v>505</v>
      </c>
      <c r="E80" s="326" t="str">
        <f t="shared" si="6"/>
        <v>_</v>
      </c>
      <c r="F80" s="326" t="str">
        <f t="shared" si="7"/>
        <v>متر مکعب</v>
      </c>
      <c r="G80" s="326" t="str">
        <f t="shared" si="8"/>
        <v>بتن</v>
      </c>
      <c r="H80" s="196">
        <v>42</v>
      </c>
      <c r="I80" s="447">
        <v>716676</v>
      </c>
      <c r="J80" s="326" t="s">
        <v>482</v>
      </c>
      <c r="K80" s="326" t="s">
        <v>514</v>
      </c>
      <c r="L80" s="443">
        <f>IF(Civil_DB[[#This Row],[نوع فعالیت]]=Civil_DB[[#Headers],[آرماتور بندی]],Civil_DB[[#This Row],[مقدار]],0)</f>
        <v>0</v>
      </c>
      <c r="M80" s="421">
        <f>IF(Civil_DB[[#This Row],[نوع فعالیت]]=Civil_DB[[#Headers],[قالب بندی]],Civil_DB[[#This Row],[مقدار]],0)</f>
        <v>0</v>
      </c>
      <c r="N80" s="421">
        <f>IF(Civil_DB[[#This Row],[نوع فعالیت]]=Civil_DB[[#Headers],[بتن]],Civil_DB[[#This Row],[مقدار]],0)</f>
        <v>42</v>
      </c>
      <c r="O80" s="196"/>
    </row>
    <row r="81" spans="2:15" x14ac:dyDescent="0.25">
      <c r="B81" s="202">
        <v>76</v>
      </c>
      <c r="C81" s="406">
        <v>45571</v>
      </c>
      <c r="D81" s="278" t="s">
        <v>505</v>
      </c>
      <c r="E81" s="326" t="str">
        <f t="shared" si="6"/>
        <v>_</v>
      </c>
      <c r="F81" s="326" t="str">
        <f t="shared" si="7"/>
        <v>متر مکعب</v>
      </c>
      <c r="G81" s="326" t="str">
        <f t="shared" si="8"/>
        <v>بتن</v>
      </c>
      <c r="H81" s="196">
        <v>65</v>
      </c>
      <c r="I81" s="448">
        <v>713375</v>
      </c>
      <c r="J81" s="196" t="s">
        <v>514</v>
      </c>
      <c r="K81" s="326" t="s">
        <v>514</v>
      </c>
      <c r="L81" s="443">
        <f>IF(Civil_DB[[#This Row],[نوع فعالیت]]=Civil_DB[[#Headers],[آرماتور بندی]],Civil_DB[[#This Row],[مقدار]],0)</f>
        <v>0</v>
      </c>
      <c r="M81" s="421">
        <f>IF(Civil_DB[[#This Row],[نوع فعالیت]]=Civil_DB[[#Headers],[قالب بندی]],Civil_DB[[#This Row],[مقدار]],0)</f>
        <v>0</v>
      </c>
      <c r="N81" s="421">
        <f>IF(Civil_DB[[#This Row],[نوع فعالیت]]=Civil_DB[[#Headers],[بتن]],Civil_DB[[#This Row],[مقدار]],0)</f>
        <v>65</v>
      </c>
      <c r="O81" s="196"/>
    </row>
    <row r="82" spans="2:15" x14ac:dyDescent="0.25">
      <c r="B82" s="202">
        <v>77</v>
      </c>
      <c r="C82" s="423">
        <v>45572</v>
      </c>
      <c r="D82" s="278" t="s">
        <v>505</v>
      </c>
      <c r="E82" s="326" t="str">
        <f t="shared" si="6"/>
        <v>_</v>
      </c>
      <c r="F82" s="326" t="str">
        <f t="shared" si="7"/>
        <v>متر مکعب</v>
      </c>
      <c r="G82" s="326" t="str">
        <f t="shared" si="8"/>
        <v>بتن</v>
      </c>
      <c r="H82" s="196">
        <v>59</v>
      </c>
      <c r="I82" s="447">
        <v>713145</v>
      </c>
      <c r="J82" s="326" t="s">
        <v>514</v>
      </c>
      <c r="K82" s="326" t="s">
        <v>514</v>
      </c>
      <c r="L82" s="443">
        <f>IF(Civil_DB[[#This Row],[نوع فعالیت]]=Civil_DB[[#Headers],[آرماتور بندی]],Civil_DB[[#This Row],[مقدار]],0)</f>
        <v>0</v>
      </c>
      <c r="M82" s="421">
        <f>IF(Civil_DB[[#This Row],[نوع فعالیت]]=Civil_DB[[#Headers],[قالب بندی]],Civil_DB[[#This Row],[مقدار]],0)</f>
        <v>0</v>
      </c>
      <c r="N82" s="421">
        <f>IF(Civil_DB[[#This Row],[نوع فعالیت]]=Civil_DB[[#Headers],[بتن]],Civil_DB[[#This Row],[مقدار]],0)</f>
        <v>59</v>
      </c>
      <c r="O82" s="196"/>
    </row>
    <row r="83" spans="2:15" x14ac:dyDescent="0.25">
      <c r="B83" s="202">
        <v>78</v>
      </c>
      <c r="C83" s="406">
        <v>45573</v>
      </c>
      <c r="D83" s="278" t="s">
        <v>505</v>
      </c>
      <c r="E83" s="326" t="str">
        <f t="shared" si="6"/>
        <v>_</v>
      </c>
      <c r="F83" s="326" t="str">
        <f t="shared" si="7"/>
        <v>متر مکعب</v>
      </c>
      <c r="G83" s="326" t="str">
        <f t="shared" si="8"/>
        <v>بتن</v>
      </c>
      <c r="H83" s="196">
        <v>46</v>
      </c>
      <c r="I83" s="447">
        <v>716676</v>
      </c>
      <c r="J83" s="196" t="s">
        <v>482</v>
      </c>
      <c r="K83" s="326" t="s">
        <v>514</v>
      </c>
      <c r="L83" s="443">
        <f>IF(Civil_DB[[#This Row],[نوع فعالیت]]=Civil_DB[[#Headers],[آرماتور بندی]],Civil_DB[[#This Row],[مقدار]],0)</f>
        <v>0</v>
      </c>
      <c r="M83" s="421">
        <f>IF(Civil_DB[[#This Row],[نوع فعالیت]]=Civil_DB[[#Headers],[قالب بندی]],Civil_DB[[#This Row],[مقدار]],0)</f>
        <v>0</v>
      </c>
      <c r="N83" s="421">
        <f>IF(Civil_DB[[#This Row],[نوع فعالیت]]=Civil_DB[[#Headers],[بتن]],Civil_DB[[#This Row],[مقدار]],0)</f>
        <v>46</v>
      </c>
      <c r="O83" s="196"/>
    </row>
    <row r="84" spans="2:15" x14ac:dyDescent="0.25">
      <c r="B84" s="202">
        <v>79</v>
      </c>
      <c r="C84" s="423">
        <v>45574</v>
      </c>
      <c r="D84" s="278" t="s">
        <v>505</v>
      </c>
      <c r="E84" s="326" t="str">
        <f t="shared" si="6"/>
        <v>_</v>
      </c>
      <c r="F84" s="326" t="str">
        <f t="shared" si="7"/>
        <v>متر مکعب</v>
      </c>
      <c r="G84" s="326" t="str">
        <f t="shared" si="8"/>
        <v>بتن</v>
      </c>
      <c r="H84" s="196">
        <v>47</v>
      </c>
      <c r="I84" s="447">
        <v>716676</v>
      </c>
      <c r="J84" s="326" t="s">
        <v>482</v>
      </c>
      <c r="K84" s="326" t="s">
        <v>514</v>
      </c>
      <c r="L84" s="443">
        <f>IF(Civil_DB[[#This Row],[نوع فعالیت]]=Civil_DB[[#Headers],[آرماتور بندی]],Civil_DB[[#This Row],[مقدار]],0)</f>
        <v>0</v>
      </c>
      <c r="M84" s="421">
        <f>IF(Civil_DB[[#This Row],[نوع فعالیت]]=Civil_DB[[#Headers],[قالب بندی]],Civil_DB[[#This Row],[مقدار]],0)</f>
        <v>0</v>
      </c>
      <c r="N84" s="421">
        <f>IF(Civil_DB[[#This Row],[نوع فعالیت]]=Civil_DB[[#Headers],[بتن]],Civil_DB[[#This Row],[مقدار]],0)</f>
        <v>47</v>
      </c>
      <c r="O84" s="196"/>
    </row>
    <row r="85" spans="2:15" x14ac:dyDescent="0.25">
      <c r="B85" s="202">
        <v>80</v>
      </c>
      <c r="C85" s="406">
        <v>45575</v>
      </c>
      <c r="D85" s="278" t="s">
        <v>505</v>
      </c>
      <c r="E85" s="326" t="str">
        <f t="shared" si="6"/>
        <v>_</v>
      </c>
      <c r="F85" s="326" t="str">
        <f t="shared" si="7"/>
        <v>متر مکعب</v>
      </c>
      <c r="G85" s="326" t="str">
        <f t="shared" si="8"/>
        <v>بتن</v>
      </c>
      <c r="H85" s="198">
        <v>67</v>
      </c>
      <c r="I85" s="448">
        <v>713375</v>
      </c>
      <c r="J85" s="196" t="s">
        <v>514</v>
      </c>
      <c r="K85" s="326" t="s">
        <v>514</v>
      </c>
      <c r="L85" s="443">
        <f>IF(Civil_DB[[#This Row],[نوع فعالیت]]=Civil_DB[[#Headers],[آرماتور بندی]],Civil_DB[[#This Row],[مقدار]],0)</f>
        <v>0</v>
      </c>
      <c r="M85" s="421">
        <f>IF(Civil_DB[[#This Row],[نوع فعالیت]]=Civil_DB[[#Headers],[قالب بندی]],Civil_DB[[#This Row],[مقدار]],0)</f>
        <v>0</v>
      </c>
      <c r="N85" s="421">
        <f>IF(Civil_DB[[#This Row],[نوع فعالیت]]=Civil_DB[[#Headers],[بتن]],Civil_DB[[#This Row],[مقدار]],0)</f>
        <v>67</v>
      </c>
      <c r="O85" s="196"/>
    </row>
    <row r="86" spans="2:15" hidden="1" x14ac:dyDescent="0.25">
      <c r="B86" s="202">
        <v>81</v>
      </c>
      <c r="C86" s="293">
        <v>45438</v>
      </c>
      <c r="D86" s="278" t="s">
        <v>528</v>
      </c>
      <c r="E86" s="196" t="s">
        <v>130</v>
      </c>
      <c r="F86" s="196" t="s">
        <v>554</v>
      </c>
      <c r="G86" s="196" t="s">
        <v>11</v>
      </c>
      <c r="H86" s="196">
        <v>48</v>
      </c>
      <c r="I86" s="448">
        <v>712250</v>
      </c>
      <c r="J86" s="196" t="s">
        <v>514</v>
      </c>
      <c r="K86" s="326" t="s">
        <v>514</v>
      </c>
      <c r="L86" s="421">
        <f>IF(Civil_DB[[#This Row],[نوع فعالیت]]=Civil_DB[[#Headers],[آرماتور بندی]],Civil_DB[[#This Row],[مقدار]],0)</f>
        <v>0</v>
      </c>
      <c r="M86" s="421">
        <f>IF(Civil_DB[[#This Row],[نوع فعالیت]]=Civil_DB[[#Headers],[قالب بندی]],Civil_DB[[#This Row],[مقدار]],0)</f>
        <v>48</v>
      </c>
      <c r="N86" s="421">
        <f>IF(Civil_DB[[#This Row],[نوع فعالیت]]=Civil_DB[[#Headers],[بتن]],Civil_DB[[#This Row],[مقدار]],0)</f>
        <v>0</v>
      </c>
      <c r="O86" s="198">
        <v>67</v>
      </c>
    </row>
    <row r="87" spans="2:15" hidden="1" x14ac:dyDescent="0.25">
      <c r="B87" s="202">
        <v>82</v>
      </c>
      <c r="C87" s="293">
        <v>45470</v>
      </c>
      <c r="D87" s="278" t="s">
        <v>528</v>
      </c>
      <c r="E87" s="196" t="s">
        <v>130</v>
      </c>
      <c r="F87" s="196" t="s">
        <v>554</v>
      </c>
      <c r="G87" s="196" t="s">
        <v>11</v>
      </c>
      <c r="H87" s="196">
        <v>33</v>
      </c>
      <c r="I87" s="448">
        <v>712250</v>
      </c>
      <c r="J87" s="196" t="s">
        <v>514</v>
      </c>
      <c r="K87" s="326" t="s">
        <v>514</v>
      </c>
      <c r="L87" s="421">
        <f>IF(Civil_DB[[#This Row],[نوع فعالیت]]=Civil_DB[[#Headers],[آرماتور بندی]],Civil_DB[[#This Row],[مقدار]],0)</f>
        <v>0</v>
      </c>
      <c r="M87" s="421">
        <f>IF(Civil_DB[[#This Row],[نوع فعالیت]]=Civil_DB[[#Headers],[قالب بندی]],Civil_DB[[#This Row],[مقدار]],0)</f>
        <v>33</v>
      </c>
      <c r="N87" s="421">
        <f>IF(Civil_DB[[#This Row],[نوع فعالیت]]=Civil_DB[[#Headers],[بتن]],Civil_DB[[#This Row],[مقدار]],0)</f>
        <v>0</v>
      </c>
      <c r="O87" s="196"/>
    </row>
    <row r="88" spans="2:15" hidden="1" x14ac:dyDescent="0.25">
      <c r="B88" s="202">
        <v>83</v>
      </c>
      <c r="C88" s="293">
        <v>45471</v>
      </c>
      <c r="D88" s="278" t="s">
        <v>528</v>
      </c>
      <c r="E88" s="196" t="s">
        <v>130</v>
      </c>
      <c r="F88" s="196" t="s">
        <v>554</v>
      </c>
      <c r="G88" s="196" t="s">
        <v>11</v>
      </c>
      <c r="H88" s="196">
        <v>0</v>
      </c>
      <c r="I88" s="448"/>
      <c r="J88" s="196"/>
      <c r="K88" s="326" t="s">
        <v>514</v>
      </c>
      <c r="L88" s="421">
        <f>IF(Civil_DB[[#This Row],[نوع فعالیت]]=Civil_DB[[#Headers],[آرماتور بندی]],Civil_DB[[#This Row],[مقدار]],0)</f>
        <v>0</v>
      </c>
      <c r="M88" s="421">
        <f>IF(Civil_DB[[#This Row],[نوع فعالیت]]=Civil_DB[[#Headers],[قالب بندی]],Civil_DB[[#This Row],[مقدار]],0)</f>
        <v>0</v>
      </c>
      <c r="N88" s="421">
        <f>IF(Civil_DB[[#This Row],[نوع فعالیت]]=Civil_DB[[#Headers],[بتن]],Civil_DB[[#This Row],[مقدار]],0)</f>
        <v>0</v>
      </c>
      <c r="O88" s="196"/>
    </row>
    <row r="89" spans="2:15" hidden="1" x14ac:dyDescent="0.25">
      <c r="B89" s="202">
        <v>84</v>
      </c>
      <c r="C89" s="293">
        <v>45472</v>
      </c>
      <c r="D89" s="278" t="s">
        <v>528</v>
      </c>
      <c r="E89" s="196" t="s">
        <v>130</v>
      </c>
      <c r="F89" s="196" t="s">
        <v>554</v>
      </c>
      <c r="G89" s="196" t="s">
        <v>11</v>
      </c>
      <c r="H89" s="196">
        <v>11</v>
      </c>
      <c r="I89" s="448">
        <v>712250</v>
      </c>
      <c r="J89" s="196" t="s">
        <v>514</v>
      </c>
      <c r="K89" s="326" t="s">
        <v>514</v>
      </c>
      <c r="L89" s="421">
        <f>IF(Civil_DB[[#This Row],[نوع فعالیت]]=Civil_DB[[#Headers],[آرماتور بندی]],Civil_DB[[#This Row],[مقدار]],0)</f>
        <v>0</v>
      </c>
      <c r="M89" s="421">
        <f>IF(Civil_DB[[#This Row],[نوع فعالیت]]=Civil_DB[[#Headers],[قالب بندی]],Civil_DB[[#This Row],[مقدار]],0)</f>
        <v>11</v>
      </c>
      <c r="N89" s="421">
        <f>IF(Civil_DB[[#This Row],[نوع فعالیت]]=Civil_DB[[#Headers],[بتن]],Civil_DB[[#This Row],[مقدار]],0)</f>
        <v>0</v>
      </c>
      <c r="O89" s="196"/>
    </row>
    <row r="90" spans="2:15" hidden="1" x14ac:dyDescent="0.25">
      <c r="B90" s="202">
        <v>85</v>
      </c>
      <c r="C90" s="293">
        <v>45493</v>
      </c>
      <c r="D90" s="278" t="s">
        <v>528</v>
      </c>
      <c r="E90" s="196" t="s">
        <v>130</v>
      </c>
      <c r="F90" s="196" t="s">
        <v>554</v>
      </c>
      <c r="G90" s="196" t="s">
        <v>11</v>
      </c>
      <c r="H90" s="196">
        <v>0</v>
      </c>
      <c r="I90" s="448"/>
      <c r="J90" s="196"/>
      <c r="K90" s="326" t="s">
        <v>514</v>
      </c>
      <c r="L90" s="421">
        <f>IF(Civil_DB[[#This Row],[نوع فعالیت]]=Civil_DB[[#Headers],[آرماتور بندی]],Civil_DB[[#This Row],[مقدار]],0)</f>
        <v>0</v>
      </c>
      <c r="M90" s="421">
        <f>IF(Civil_DB[[#This Row],[نوع فعالیت]]=Civil_DB[[#Headers],[قالب بندی]],Civil_DB[[#This Row],[مقدار]],0)</f>
        <v>0</v>
      </c>
      <c r="N90" s="421">
        <f>IF(Civil_DB[[#This Row],[نوع فعالیت]]=Civil_DB[[#Headers],[بتن]],Civil_DB[[#This Row],[مقدار]],0)</f>
        <v>0</v>
      </c>
      <c r="O90" s="196"/>
    </row>
    <row r="91" spans="2:15" hidden="1" x14ac:dyDescent="0.25">
      <c r="B91" s="202">
        <v>86</v>
      </c>
      <c r="C91" s="293">
        <v>45494</v>
      </c>
      <c r="D91" s="278" t="s">
        <v>528</v>
      </c>
      <c r="E91" s="196" t="s">
        <v>130</v>
      </c>
      <c r="F91" s="196" t="s">
        <v>554</v>
      </c>
      <c r="G91" s="196" t="s">
        <v>11</v>
      </c>
      <c r="H91" s="196">
        <v>0</v>
      </c>
      <c r="I91" s="448"/>
      <c r="J91" s="196"/>
      <c r="K91" s="326" t="s">
        <v>514</v>
      </c>
      <c r="L91" s="421">
        <f>IF(Civil_DB[[#This Row],[نوع فعالیت]]=Civil_DB[[#Headers],[آرماتور بندی]],Civil_DB[[#This Row],[مقدار]],0)</f>
        <v>0</v>
      </c>
      <c r="M91" s="421">
        <f>IF(Civil_DB[[#This Row],[نوع فعالیت]]=Civil_DB[[#Headers],[قالب بندی]],Civil_DB[[#This Row],[مقدار]],0)</f>
        <v>0</v>
      </c>
      <c r="N91" s="421">
        <f>IF(Civil_DB[[#This Row],[نوع فعالیت]]=Civil_DB[[#Headers],[بتن]],Civil_DB[[#This Row],[مقدار]],0)</f>
        <v>0</v>
      </c>
      <c r="O91" s="196"/>
    </row>
    <row r="92" spans="2:15" hidden="1" x14ac:dyDescent="0.25">
      <c r="B92" s="202">
        <v>87</v>
      </c>
      <c r="C92" s="293">
        <v>45495</v>
      </c>
      <c r="D92" s="278" t="s">
        <v>528</v>
      </c>
      <c r="E92" s="196" t="s">
        <v>130</v>
      </c>
      <c r="F92" s="196" t="s">
        <v>554</v>
      </c>
      <c r="G92" s="196" t="s">
        <v>11</v>
      </c>
      <c r="H92" s="196">
        <v>0</v>
      </c>
      <c r="I92" s="448"/>
      <c r="J92" s="196"/>
      <c r="K92" s="326" t="s">
        <v>514</v>
      </c>
      <c r="L92" s="421">
        <f>IF(Civil_DB[[#This Row],[نوع فعالیت]]=Civil_DB[[#Headers],[آرماتور بندی]],Civil_DB[[#This Row],[مقدار]],0)</f>
        <v>0</v>
      </c>
      <c r="M92" s="421">
        <f>IF(Civil_DB[[#This Row],[نوع فعالیت]]=Civil_DB[[#Headers],[قالب بندی]],Civil_DB[[#This Row],[مقدار]],0)</f>
        <v>0</v>
      </c>
      <c r="N92" s="421">
        <f>IF(Civil_DB[[#This Row],[نوع فعالیت]]=Civil_DB[[#Headers],[بتن]],Civil_DB[[#This Row],[مقدار]],0)</f>
        <v>0</v>
      </c>
      <c r="O92" s="196"/>
    </row>
    <row r="93" spans="2:15" hidden="1" x14ac:dyDescent="0.25">
      <c r="B93" s="202">
        <v>88</v>
      </c>
      <c r="C93" s="293">
        <v>45496</v>
      </c>
      <c r="D93" s="278" t="s">
        <v>528</v>
      </c>
      <c r="E93" s="196" t="s">
        <v>130</v>
      </c>
      <c r="F93" s="196" t="s">
        <v>554</v>
      </c>
      <c r="G93" s="196" t="s">
        <v>11</v>
      </c>
      <c r="H93" s="196">
        <v>0</v>
      </c>
      <c r="I93" s="448"/>
      <c r="J93" s="196"/>
      <c r="K93" s="326" t="s">
        <v>514</v>
      </c>
      <c r="L93" s="421">
        <f>IF(Civil_DB[[#This Row],[نوع فعالیت]]=Civil_DB[[#Headers],[آرماتور بندی]],Civil_DB[[#This Row],[مقدار]],0)</f>
        <v>0</v>
      </c>
      <c r="M93" s="421">
        <f>IF(Civil_DB[[#This Row],[نوع فعالیت]]=Civil_DB[[#Headers],[قالب بندی]],Civil_DB[[#This Row],[مقدار]],0)</f>
        <v>0</v>
      </c>
      <c r="N93" s="421">
        <f>IF(Civil_DB[[#This Row],[نوع فعالیت]]=Civil_DB[[#Headers],[بتن]],Civil_DB[[#This Row],[مقدار]],0)</f>
        <v>0</v>
      </c>
      <c r="O93" s="196"/>
    </row>
    <row r="94" spans="2:15" hidden="1" x14ac:dyDescent="0.25">
      <c r="B94" s="202">
        <v>89</v>
      </c>
      <c r="C94" s="293">
        <v>45497</v>
      </c>
      <c r="D94" s="278" t="s">
        <v>528</v>
      </c>
      <c r="E94" s="196" t="s">
        <v>130</v>
      </c>
      <c r="F94" s="196" t="s">
        <v>554</v>
      </c>
      <c r="G94" s="196" t="s">
        <v>11</v>
      </c>
      <c r="H94" s="196">
        <v>24</v>
      </c>
      <c r="I94" s="448" t="s">
        <v>534</v>
      </c>
      <c r="J94" s="196"/>
      <c r="K94" s="326" t="s">
        <v>514</v>
      </c>
      <c r="L94" s="421">
        <f>IF(Civil_DB[[#This Row],[نوع فعالیت]]=Civil_DB[[#Headers],[آرماتور بندی]],Civil_DB[[#This Row],[مقدار]],0)</f>
        <v>0</v>
      </c>
      <c r="M94" s="421">
        <f>IF(Civil_DB[[#This Row],[نوع فعالیت]]=Civil_DB[[#Headers],[قالب بندی]],Civil_DB[[#This Row],[مقدار]],0)</f>
        <v>24</v>
      </c>
      <c r="N94" s="421">
        <f>IF(Civil_DB[[#This Row],[نوع فعالیت]]=Civil_DB[[#Headers],[بتن]],Civil_DB[[#This Row],[مقدار]],0)</f>
        <v>0</v>
      </c>
      <c r="O94" s="196"/>
    </row>
    <row r="95" spans="2:15" hidden="1" x14ac:dyDescent="0.25">
      <c r="B95" s="202">
        <v>90</v>
      </c>
      <c r="C95" s="293">
        <v>45498</v>
      </c>
      <c r="D95" s="278" t="s">
        <v>528</v>
      </c>
      <c r="E95" s="196" t="s">
        <v>130</v>
      </c>
      <c r="F95" s="196" t="s">
        <v>554</v>
      </c>
      <c r="G95" s="196" t="s">
        <v>11</v>
      </c>
      <c r="H95" s="196">
        <v>22</v>
      </c>
      <c r="I95" s="448" t="s">
        <v>534</v>
      </c>
      <c r="J95" s="196" t="s">
        <v>534</v>
      </c>
      <c r="K95" s="326" t="s">
        <v>514</v>
      </c>
      <c r="L95" s="421">
        <f>IF(Civil_DB[[#This Row],[نوع فعالیت]]=Civil_DB[[#Headers],[آرماتور بندی]],Civil_DB[[#This Row],[مقدار]],0)</f>
        <v>0</v>
      </c>
      <c r="M95" s="421">
        <f>IF(Civil_DB[[#This Row],[نوع فعالیت]]=Civil_DB[[#Headers],[قالب بندی]],Civil_DB[[#This Row],[مقدار]],0)</f>
        <v>22</v>
      </c>
      <c r="N95" s="421">
        <f>IF(Civil_DB[[#This Row],[نوع فعالیت]]=Civil_DB[[#Headers],[بتن]],Civil_DB[[#This Row],[مقدار]],0)</f>
        <v>0</v>
      </c>
      <c r="O95" s="196"/>
    </row>
    <row r="96" spans="2:15" hidden="1" x14ac:dyDescent="0.25">
      <c r="B96" s="202">
        <v>91</v>
      </c>
      <c r="C96" s="293">
        <v>45499</v>
      </c>
      <c r="D96" s="278" t="s">
        <v>528</v>
      </c>
      <c r="E96" s="196" t="s">
        <v>130</v>
      </c>
      <c r="F96" s="196" t="s">
        <v>554</v>
      </c>
      <c r="G96" s="196" t="s">
        <v>11</v>
      </c>
      <c r="H96" s="196">
        <v>0</v>
      </c>
      <c r="I96" s="448"/>
      <c r="J96" s="196"/>
      <c r="K96" s="326" t="s">
        <v>514</v>
      </c>
      <c r="L96" s="421">
        <f>IF(Civil_DB[[#This Row],[نوع فعالیت]]=Civil_DB[[#Headers],[آرماتور بندی]],Civil_DB[[#This Row],[مقدار]],0)</f>
        <v>0</v>
      </c>
      <c r="M96" s="421">
        <f>IF(Civil_DB[[#This Row],[نوع فعالیت]]=Civil_DB[[#Headers],[قالب بندی]],Civil_DB[[#This Row],[مقدار]],0)</f>
        <v>0</v>
      </c>
      <c r="N96" s="421">
        <f>IF(Civil_DB[[#This Row],[نوع فعالیت]]=Civil_DB[[#Headers],[بتن]],Civil_DB[[#This Row],[مقدار]],0)</f>
        <v>0</v>
      </c>
      <c r="O96" s="196"/>
    </row>
    <row r="97" spans="2:15" hidden="1" x14ac:dyDescent="0.25">
      <c r="B97" s="202">
        <v>92</v>
      </c>
      <c r="C97" s="293">
        <v>45500</v>
      </c>
      <c r="D97" s="278" t="s">
        <v>528</v>
      </c>
      <c r="E97" s="196" t="s">
        <v>130</v>
      </c>
      <c r="F97" s="196" t="s">
        <v>554</v>
      </c>
      <c r="G97" s="196" t="s">
        <v>11</v>
      </c>
      <c r="H97" s="196">
        <v>96</v>
      </c>
      <c r="I97" s="448">
        <v>713375</v>
      </c>
      <c r="J97" s="196" t="s">
        <v>514</v>
      </c>
      <c r="K97" s="326" t="s">
        <v>514</v>
      </c>
      <c r="L97" s="421">
        <f>IF(Civil_DB[[#This Row],[نوع فعالیت]]=Civil_DB[[#Headers],[آرماتور بندی]],Civil_DB[[#This Row],[مقدار]],0)</f>
        <v>0</v>
      </c>
      <c r="M97" s="421">
        <f>IF(Civil_DB[[#This Row],[نوع فعالیت]]=Civil_DB[[#Headers],[قالب بندی]],Civil_DB[[#This Row],[مقدار]],0)</f>
        <v>96</v>
      </c>
      <c r="N97" s="421">
        <f>IF(Civil_DB[[#This Row],[نوع فعالیت]]=Civil_DB[[#Headers],[بتن]],Civil_DB[[#This Row],[مقدار]],0)</f>
        <v>0</v>
      </c>
      <c r="O97" s="196"/>
    </row>
    <row r="98" spans="2:15" hidden="1" x14ac:dyDescent="0.25">
      <c r="B98" s="202">
        <v>93</v>
      </c>
      <c r="C98" s="293">
        <v>45502</v>
      </c>
      <c r="D98" s="278" t="s">
        <v>528</v>
      </c>
      <c r="E98" s="196" t="s">
        <v>130</v>
      </c>
      <c r="F98" s="196" t="s">
        <v>554</v>
      </c>
      <c r="G98" s="196" t="s">
        <v>11</v>
      </c>
      <c r="H98" s="196">
        <v>70</v>
      </c>
      <c r="I98" s="448">
        <v>712375</v>
      </c>
      <c r="J98" s="196" t="s">
        <v>514</v>
      </c>
      <c r="K98" s="326" t="s">
        <v>514</v>
      </c>
      <c r="L98" s="421">
        <f>IF(Civil_DB[[#This Row],[نوع فعالیت]]=Civil_DB[[#Headers],[آرماتور بندی]],Civil_DB[[#This Row],[مقدار]],0)</f>
        <v>0</v>
      </c>
      <c r="M98" s="421">
        <f>IF(Civil_DB[[#This Row],[نوع فعالیت]]=Civil_DB[[#Headers],[قالب بندی]],Civil_DB[[#This Row],[مقدار]],0)</f>
        <v>70</v>
      </c>
      <c r="N98" s="421">
        <f>IF(Civil_DB[[#This Row],[نوع فعالیت]]=Civil_DB[[#Headers],[بتن]],Civil_DB[[#This Row],[مقدار]],0)</f>
        <v>0</v>
      </c>
      <c r="O98" s="196"/>
    </row>
    <row r="99" spans="2:15" hidden="1" x14ac:dyDescent="0.25">
      <c r="B99" s="202">
        <v>94</v>
      </c>
      <c r="C99" s="293">
        <v>45503</v>
      </c>
      <c r="D99" s="278" t="s">
        <v>528</v>
      </c>
      <c r="E99" s="196" t="s">
        <v>130</v>
      </c>
      <c r="F99" s="196" t="s">
        <v>554</v>
      </c>
      <c r="G99" s="196" t="s">
        <v>11</v>
      </c>
      <c r="H99" s="196">
        <v>45</v>
      </c>
      <c r="I99" s="448">
        <v>712250</v>
      </c>
      <c r="J99" s="196" t="s">
        <v>514</v>
      </c>
      <c r="K99" s="326" t="s">
        <v>514</v>
      </c>
      <c r="L99" s="421">
        <f>IF(Civil_DB[[#This Row],[نوع فعالیت]]=Civil_DB[[#Headers],[آرماتور بندی]],Civil_DB[[#This Row],[مقدار]],0)</f>
        <v>0</v>
      </c>
      <c r="M99" s="421">
        <f>IF(Civil_DB[[#This Row],[نوع فعالیت]]=Civil_DB[[#Headers],[قالب بندی]],Civil_DB[[#This Row],[مقدار]],0)</f>
        <v>45</v>
      </c>
      <c r="N99" s="421">
        <f>IF(Civil_DB[[#This Row],[نوع فعالیت]]=Civil_DB[[#Headers],[بتن]],Civil_DB[[#This Row],[مقدار]],0)</f>
        <v>0</v>
      </c>
      <c r="O99" s="196"/>
    </row>
    <row r="100" spans="2:15" hidden="1" x14ac:dyDescent="0.25">
      <c r="B100" s="202">
        <v>95</v>
      </c>
      <c r="C100" s="293">
        <v>45504</v>
      </c>
      <c r="D100" s="278" t="s">
        <v>528</v>
      </c>
      <c r="E100" s="196" t="s">
        <v>130</v>
      </c>
      <c r="F100" s="196" t="s">
        <v>554</v>
      </c>
      <c r="G100" s="196" t="s">
        <v>11</v>
      </c>
      <c r="H100" s="196">
        <v>45</v>
      </c>
      <c r="I100" s="448">
        <v>712250</v>
      </c>
      <c r="J100" s="196" t="s">
        <v>514</v>
      </c>
      <c r="K100" s="326" t="s">
        <v>514</v>
      </c>
      <c r="L100" s="421">
        <f>IF(Civil_DB[[#This Row],[نوع فعالیت]]=Civil_DB[[#Headers],[آرماتور بندی]],Civil_DB[[#This Row],[مقدار]],0)</f>
        <v>0</v>
      </c>
      <c r="M100" s="421">
        <f>IF(Civil_DB[[#This Row],[نوع فعالیت]]=Civil_DB[[#Headers],[قالب بندی]],Civil_DB[[#This Row],[مقدار]],0)</f>
        <v>45</v>
      </c>
      <c r="N100" s="421">
        <f>IF(Civil_DB[[#This Row],[نوع فعالیت]]=Civil_DB[[#Headers],[بتن]],Civil_DB[[#This Row],[مقدار]],0)</f>
        <v>0</v>
      </c>
      <c r="O100" s="196"/>
    </row>
    <row r="101" spans="2:15" hidden="1" x14ac:dyDescent="0.25">
      <c r="B101" s="202">
        <v>96</v>
      </c>
      <c r="C101" s="293">
        <v>45505</v>
      </c>
      <c r="D101" s="278" t="s">
        <v>528</v>
      </c>
      <c r="E101" s="196" t="s">
        <v>130</v>
      </c>
      <c r="F101" s="196" t="s">
        <v>554</v>
      </c>
      <c r="G101" s="196" t="s">
        <v>11</v>
      </c>
      <c r="H101" s="196">
        <v>49</v>
      </c>
      <c r="I101" s="448">
        <v>712375</v>
      </c>
      <c r="J101" s="196" t="s">
        <v>514</v>
      </c>
      <c r="K101" s="326" t="s">
        <v>514</v>
      </c>
      <c r="L101" s="421">
        <f>IF(Civil_DB[[#This Row],[نوع فعالیت]]=Civil_DB[[#Headers],[آرماتور بندی]],Civil_DB[[#This Row],[مقدار]],0)</f>
        <v>0</v>
      </c>
      <c r="M101" s="421">
        <f>IF(Civil_DB[[#This Row],[نوع فعالیت]]=Civil_DB[[#Headers],[قالب بندی]],Civil_DB[[#This Row],[مقدار]],0)</f>
        <v>49</v>
      </c>
      <c r="N101" s="421">
        <f>IF(Civil_DB[[#This Row],[نوع فعالیت]]=Civil_DB[[#Headers],[بتن]],Civil_DB[[#This Row],[مقدار]],0)</f>
        <v>0</v>
      </c>
      <c r="O101" s="196"/>
    </row>
    <row r="102" spans="2:15" hidden="1" x14ac:dyDescent="0.25">
      <c r="B102" s="202">
        <v>97</v>
      </c>
      <c r="C102" s="293">
        <v>45506</v>
      </c>
      <c r="D102" s="278" t="s">
        <v>528</v>
      </c>
      <c r="E102" s="196" t="s">
        <v>130</v>
      </c>
      <c r="F102" s="196" t="s">
        <v>554</v>
      </c>
      <c r="G102" s="196" t="s">
        <v>11</v>
      </c>
      <c r="H102" s="196">
        <v>0</v>
      </c>
      <c r="I102" s="448"/>
      <c r="J102" s="196"/>
      <c r="K102" s="326" t="s">
        <v>514</v>
      </c>
      <c r="L102" s="421">
        <f>IF(Civil_DB[[#This Row],[نوع فعالیت]]=Civil_DB[[#Headers],[آرماتور بندی]],Civil_DB[[#This Row],[مقدار]],0)</f>
        <v>0</v>
      </c>
      <c r="M102" s="421">
        <f>IF(Civil_DB[[#This Row],[نوع فعالیت]]=Civil_DB[[#Headers],[قالب بندی]],Civil_DB[[#This Row],[مقدار]],0)</f>
        <v>0</v>
      </c>
      <c r="N102" s="421">
        <f>IF(Civil_DB[[#This Row],[نوع فعالیت]]=Civil_DB[[#Headers],[بتن]],Civil_DB[[#This Row],[مقدار]],0)</f>
        <v>0</v>
      </c>
      <c r="O102" s="196"/>
    </row>
    <row r="103" spans="2:15" hidden="1" x14ac:dyDescent="0.25">
      <c r="B103" s="202">
        <v>98</v>
      </c>
      <c r="C103" s="293">
        <v>45507</v>
      </c>
      <c r="D103" s="278" t="s">
        <v>528</v>
      </c>
      <c r="E103" s="196" t="s">
        <v>130</v>
      </c>
      <c r="F103" s="196" t="s">
        <v>554</v>
      </c>
      <c r="G103" s="196" t="s">
        <v>11</v>
      </c>
      <c r="H103" s="196">
        <v>45</v>
      </c>
      <c r="I103" s="448">
        <v>712250</v>
      </c>
      <c r="J103" s="196" t="s">
        <v>514</v>
      </c>
      <c r="K103" s="326" t="s">
        <v>514</v>
      </c>
      <c r="L103" s="421">
        <f>IF(Civil_DB[[#This Row],[نوع فعالیت]]=Civil_DB[[#Headers],[آرماتور بندی]],Civil_DB[[#This Row],[مقدار]],0)</f>
        <v>0</v>
      </c>
      <c r="M103" s="421">
        <f>IF(Civil_DB[[#This Row],[نوع فعالیت]]=Civil_DB[[#Headers],[قالب بندی]],Civil_DB[[#This Row],[مقدار]],0)</f>
        <v>45</v>
      </c>
      <c r="N103" s="421">
        <f>IF(Civil_DB[[#This Row],[نوع فعالیت]]=Civil_DB[[#Headers],[بتن]],Civil_DB[[#This Row],[مقدار]],0)</f>
        <v>0</v>
      </c>
      <c r="O103" s="196"/>
    </row>
    <row r="104" spans="2:15" hidden="1" x14ac:dyDescent="0.25">
      <c r="B104" s="202">
        <v>99</v>
      </c>
      <c r="C104" s="417">
        <v>45508</v>
      </c>
      <c r="D104" s="278" t="s">
        <v>528</v>
      </c>
      <c r="E104" s="196" t="s">
        <v>130</v>
      </c>
      <c r="F104" s="196" t="s">
        <v>554</v>
      </c>
      <c r="G104" s="196" t="s">
        <v>11</v>
      </c>
      <c r="H104" s="196">
        <v>0</v>
      </c>
      <c r="I104" s="448"/>
      <c r="J104" s="196"/>
      <c r="K104" s="326" t="s">
        <v>514</v>
      </c>
      <c r="L104" s="421">
        <f>IF(Civil_DB[[#This Row],[نوع فعالیت]]=Civil_DB[[#Headers],[آرماتور بندی]],Civil_DB[[#This Row],[مقدار]],0)</f>
        <v>0</v>
      </c>
      <c r="M104" s="421">
        <f>IF(Civil_DB[[#This Row],[نوع فعالیت]]=Civil_DB[[#Headers],[قالب بندی]],Civil_DB[[#This Row],[مقدار]],0)</f>
        <v>0</v>
      </c>
      <c r="N104" s="421">
        <f>IF(Civil_DB[[#This Row],[نوع فعالیت]]=Civil_DB[[#Headers],[بتن]],Civil_DB[[#This Row],[مقدار]],0)</f>
        <v>0</v>
      </c>
      <c r="O104" s="196"/>
    </row>
    <row r="105" spans="2:15" hidden="1" x14ac:dyDescent="0.25">
      <c r="B105" s="202">
        <v>100</v>
      </c>
      <c r="C105" s="417">
        <v>45509</v>
      </c>
      <c r="D105" s="278" t="s">
        <v>528</v>
      </c>
      <c r="E105" s="196" t="s">
        <v>130</v>
      </c>
      <c r="F105" s="196" t="s">
        <v>554</v>
      </c>
      <c r="G105" s="196" t="s">
        <v>11</v>
      </c>
      <c r="H105" s="196">
        <v>0</v>
      </c>
      <c r="I105" s="448"/>
      <c r="J105" s="196"/>
      <c r="K105" s="326" t="s">
        <v>514</v>
      </c>
      <c r="L105" s="421">
        <f>IF(Civil_DB[[#This Row],[نوع فعالیت]]=Civil_DB[[#Headers],[آرماتور بندی]],Civil_DB[[#This Row],[مقدار]],0)</f>
        <v>0</v>
      </c>
      <c r="M105" s="421">
        <f>IF(Civil_DB[[#This Row],[نوع فعالیت]]=Civil_DB[[#Headers],[قالب بندی]],Civil_DB[[#This Row],[مقدار]],0)</f>
        <v>0</v>
      </c>
      <c r="N105" s="421">
        <f>IF(Civil_DB[[#This Row],[نوع فعالیت]]=Civil_DB[[#Headers],[بتن]],Civil_DB[[#This Row],[مقدار]],0)</f>
        <v>0</v>
      </c>
      <c r="O105" s="196"/>
    </row>
    <row r="106" spans="2:15" hidden="1" x14ac:dyDescent="0.25">
      <c r="B106" s="202">
        <v>101</v>
      </c>
      <c r="C106" s="417">
        <v>45510</v>
      </c>
      <c r="D106" s="278" t="s">
        <v>528</v>
      </c>
      <c r="E106" s="196" t="s">
        <v>130</v>
      </c>
      <c r="F106" s="196" t="s">
        <v>554</v>
      </c>
      <c r="G106" s="196" t="s">
        <v>11</v>
      </c>
      <c r="H106" s="196">
        <v>0</v>
      </c>
      <c r="I106" s="448"/>
      <c r="J106" s="196"/>
      <c r="K106" s="326" t="s">
        <v>514</v>
      </c>
      <c r="L106" s="421">
        <f>IF(Civil_DB[[#This Row],[نوع فعالیت]]=Civil_DB[[#Headers],[آرماتور بندی]],Civil_DB[[#This Row],[مقدار]],0)</f>
        <v>0</v>
      </c>
      <c r="M106" s="421">
        <f>IF(Civil_DB[[#This Row],[نوع فعالیت]]=Civil_DB[[#Headers],[قالب بندی]],Civil_DB[[#This Row],[مقدار]],0)</f>
        <v>0</v>
      </c>
      <c r="N106" s="421">
        <f>IF(Civil_DB[[#This Row],[نوع فعالیت]]=Civil_DB[[#Headers],[بتن]],Civil_DB[[#This Row],[مقدار]],0)</f>
        <v>0</v>
      </c>
      <c r="O106" s="196"/>
    </row>
    <row r="107" spans="2:15" hidden="1" x14ac:dyDescent="0.25">
      <c r="B107" s="202">
        <v>102</v>
      </c>
      <c r="C107" s="417">
        <v>45511</v>
      </c>
      <c r="D107" s="278" t="s">
        <v>528</v>
      </c>
      <c r="E107" s="196" t="s">
        <v>130</v>
      </c>
      <c r="F107" s="196" t="s">
        <v>554</v>
      </c>
      <c r="G107" s="196" t="s">
        <v>11</v>
      </c>
      <c r="H107" s="196">
        <v>0</v>
      </c>
      <c r="I107" s="448"/>
      <c r="J107" s="196"/>
      <c r="K107" s="326" t="s">
        <v>514</v>
      </c>
      <c r="L107" s="421">
        <f>IF(Civil_DB[[#This Row],[نوع فعالیت]]=Civil_DB[[#Headers],[آرماتور بندی]],Civil_DB[[#This Row],[مقدار]],0)</f>
        <v>0</v>
      </c>
      <c r="M107" s="421">
        <f>IF(Civil_DB[[#This Row],[نوع فعالیت]]=Civil_DB[[#Headers],[قالب بندی]],Civil_DB[[#This Row],[مقدار]],0)</f>
        <v>0</v>
      </c>
      <c r="N107" s="421">
        <f>IF(Civil_DB[[#This Row],[نوع فعالیت]]=Civil_DB[[#Headers],[بتن]],Civil_DB[[#This Row],[مقدار]],0)</f>
        <v>0</v>
      </c>
      <c r="O107" s="196"/>
    </row>
    <row r="108" spans="2:15" hidden="1" x14ac:dyDescent="0.25">
      <c r="B108" s="202">
        <v>103</v>
      </c>
      <c r="C108" s="417">
        <v>45512</v>
      </c>
      <c r="D108" s="278" t="s">
        <v>528</v>
      </c>
      <c r="E108" s="196" t="s">
        <v>130</v>
      </c>
      <c r="F108" s="196" t="s">
        <v>554</v>
      </c>
      <c r="G108" s="196" t="s">
        <v>11</v>
      </c>
      <c r="H108" s="196">
        <v>0</v>
      </c>
      <c r="I108" s="448"/>
      <c r="J108" s="196"/>
      <c r="K108" s="326" t="s">
        <v>514</v>
      </c>
      <c r="L108" s="421">
        <f>IF(Civil_DB[[#This Row],[نوع فعالیت]]=Civil_DB[[#Headers],[آرماتور بندی]],Civil_DB[[#This Row],[مقدار]],0)</f>
        <v>0</v>
      </c>
      <c r="M108" s="421">
        <f>IF(Civil_DB[[#This Row],[نوع فعالیت]]=Civil_DB[[#Headers],[قالب بندی]],Civil_DB[[#This Row],[مقدار]],0)</f>
        <v>0</v>
      </c>
      <c r="N108" s="421">
        <f>IF(Civil_DB[[#This Row],[نوع فعالیت]]=Civil_DB[[#Headers],[بتن]],Civil_DB[[#This Row],[مقدار]],0)</f>
        <v>0</v>
      </c>
      <c r="O108" s="196"/>
    </row>
    <row r="109" spans="2:15" hidden="1" x14ac:dyDescent="0.25">
      <c r="B109" s="202">
        <v>104</v>
      </c>
      <c r="C109" s="417">
        <v>45513</v>
      </c>
      <c r="D109" s="278" t="s">
        <v>528</v>
      </c>
      <c r="E109" s="196" t="s">
        <v>130</v>
      </c>
      <c r="F109" s="196" t="s">
        <v>554</v>
      </c>
      <c r="G109" s="196" t="s">
        <v>11</v>
      </c>
      <c r="H109" s="196">
        <v>0</v>
      </c>
      <c r="I109" s="448"/>
      <c r="J109" s="196"/>
      <c r="K109" s="326" t="s">
        <v>514</v>
      </c>
      <c r="L109" s="421">
        <f>IF(Civil_DB[[#This Row],[نوع فعالیت]]=Civil_DB[[#Headers],[آرماتور بندی]],Civil_DB[[#This Row],[مقدار]],0)</f>
        <v>0</v>
      </c>
      <c r="M109" s="421">
        <f>IF(Civil_DB[[#This Row],[نوع فعالیت]]=Civil_DB[[#Headers],[قالب بندی]],Civil_DB[[#This Row],[مقدار]],0)</f>
        <v>0</v>
      </c>
      <c r="N109" s="421">
        <f>IF(Civil_DB[[#This Row],[نوع فعالیت]]=Civil_DB[[#Headers],[بتن]],Civil_DB[[#This Row],[مقدار]],0)</f>
        <v>0</v>
      </c>
      <c r="O109" s="196"/>
    </row>
    <row r="110" spans="2:15" hidden="1" x14ac:dyDescent="0.25">
      <c r="B110" s="202">
        <v>105</v>
      </c>
      <c r="C110" s="417">
        <v>45514</v>
      </c>
      <c r="D110" s="278" t="s">
        <v>528</v>
      </c>
      <c r="E110" s="196" t="s">
        <v>130</v>
      </c>
      <c r="F110" s="196" t="s">
        <v>554</v>
      </c>
      <c r="G110" s="196" t="s">
        <v>11</v>
      </c>
      <c r="H110" s="196">
        <v>0</v>
      </c>
      <c r="I110" s="448"/>
      <c r="J110" s="196"/>
      <c r="K110" s="326" t="s">
        <v>514</v>
      </c>
      <c r="L110" s="421">
        <f>IF(Civil_DB[[#This Row],[نوع فعالیت]]=Civil_DB[[#Headers],[آرماتور بندی]],Civil_DB[[#This Row],[مقدار]],0)</f>
        <v>0</v>
      </c>
      <c r="M110" s="421">
        <f>IF(Civil_DB[[#This Row],[نوع فعالیت]]=Civil_DB[[#Headers],[قالب بندی]],Civil_DB[[#This Row],[مقدار]],0)</f>
        <v>0</v>
      </c>
      <c r="N110" s="421">
        <f>IF(Civil_DB[[#This Row],[نوع فعالیت]]=Civil_DB[[#Headers],[بتن]],Civil_DB[[#This Row],[مقدار]],0)</f>
        <v>0</v>
      </c>
      <c r="O110" s="196"/>
    </row>
    <row r="111" spans="2:15" hidden="1" x14ac:dyDescent="0.25">
      <c r="B111" s="202">
        <v>106</v>
      </c>
      <c r="C111" s="417">
        <v>45515</v>
      </c>
      <c r="D111" s="278" t="s">
        <v>528</v>
      </c>
      <c r="E111" s="196" t="s">
        <v>130</v>
      </c>
      <c r="F111" s="196" t="s">
        <v>554</v>
      </c>
      <c r="G111" s="196" t="s">
        <v>11</v>
      </c>
      <c r="H111" s="196">
        <v>60</v>
      </c>
      <c r="I111" s="448">
        <v>712375</v>
      </c>
      <c r="J111" s="196" t="s">
        <v>514</v>
      </c>
      <c r="K111" s="326" t="s">
        <v>514</v>
      </c>
      <c r="L111" s="421">
        <f>IF(Civil_DB[[#This Row],[نوع فعالیت]]=Civil_DB[[#Headers],[آرماتور بندی]],Civil_DB[[#This Row],[مقدار]],0)</f>
        <v>0</v>
      </c>
      <c r="M111" s="421">
        <f>IF(Civil_DB[[#This Row],[نوع فعالیت]]=Civil_DB[[#Headers],[قالب بندی]],Civil_DB[[#This Row],[مقدار]],0)</f>
        <v>60</v>
      </c>
      <c r="N111" s="421">
        <f>IF(Civil_DB[[#This Row],[نوع فعالیت]]=Civil_DB[[#Headers],[بتن]],Civil_DB[[#This Row],[مقدار]],0)</f>
        <v>0</v>
      </c>
      <c r="O111" s="196"/>
    </row>
    <row r="112" spans="2:15" hidden="1" x14ac:dyDescent="0.25">
      <c r="B112" s="202">
        <v>107</v>
      </c>
      <c r="C112" s="417">
        <v>45516</v>
      </c>
      <c r="D112" s="278" t="s">
        <v>528</v>
      </c>
      <c r="E112" s="196" t="s">
        <v>130</v>
      </c>
      <c r="F112" s="196" t="s">
        <v>554</v>
      </c>
      <c r="G112" s="196" t="s">
        <v>11</v>
      </c>
      <c r="H112" s="196">
        <v>0</v>
      </c>
      <c r="I112" s="448"/>
      <c r="J112" s="196"/>
      <c r="K112" s="326" t="s">
        <v>514</v>
      </c>
      <c r="L112" s="421">
        <f>IF(Civil_DB[[#This Row],[نوع فعالیت]]=Civil_DB[[#Headers],[آرماتور بندی]],Civil_DB[[#This Row],[مقدار]],0)</f>
        <v>0</v>
      </c>
      <c r="M112" s="421">
        <f>IF(Civil_DB[[#This Row],[نوع فعالیت]]=Civil_DB[[#Headers],[قالب بندی]],Civil_DB[[#This Row],[مقدار]],0)</f>
        <v>0</v>
      </c>
      <c r="N112" s="421">
        <f>IF(Civil_DB[[#This Row],[نوع فعالیت]]=Civil_DB[[#Headers],[بتن]],Civil_DB[[#This Row],[مقدار]],0)</f>
        <v>0</v>
      </c>
      <c r="O112" s="196"/>
    </row>
    <row r="113" spans="2:15" hidden="1" x14ac:dyDescent="0.25">
      <c r="B113" s="202">
        <v>108</v>
      </c>
      <c r="C113" s="417">
        <v>45517</v>
      </c>
      <c r="D113" s="278" t="s">
        <v>528</v>
      </c>
      <c r="E113" s="196" t="s">
        <v>130</v>
      </c>
      <c r="F113" s="196" t="s">
        <v>554</v>
      </c>
      <c r="G113" s="196" t="s">
        <v>11</v>
      </c>
      <c r="H113" s="196">
        <v>0</v>
      </c>
      <c r="I113" s="448"/>
      <c r="J113" s="196"/>
      <c r="K113" s="326" t="s">
        <v>514</v>
      </c>
      <c r="L113" s="421">
        <f>IF(Civil_DB[[#This Row],[نوع فعالیت]]=Civil_DB[[#Headers],[آرماتور بندی]],Civil_DB[[#This Row],[مقدار]],0)</f>
        <v>0</v>
      </c>
      <c r="M113" s="421">
        <f>IF(Civil_DB[[#This Row],[نوع فعالیت]]=Civil_DB[[#Headers],[قالب بندی]],Civil_DB[[#This Row],[مقدار]],0)</f>
        <v>0</v>
      </c>
      <c r="N113" s="421">
        <f>IF(Civil_DB[[#This Row],[نوع فعالیت]]=Civil_DB[[#Headers],[بتن]],Civil_DB[[#This Row],[مقدار]],0)</f>
        <v>0</v>
      </c>
      <c r="O113" s="196"/>
    </row>
    <row r="114" spans="2:15" hidden="1" x14ac:dyDescent="0.25">
      <c r="B114" s="202">
        <v>109</v>
      </c>
      <c r="C114" s="417">
        <v>45518</v>
      </c>
      <c r="D114" s="278" t="s">
        <v>528</v>
      </c>
      <c r="E114" s="196" t="s">
        <v>130</v>
      </c>
      <c r="F114" s="196" t="s">
        <v>554</v>
      </c>
      <c r="G114" s="196" t="s">
        <v>11</v>
      </c>
      <c r="H114" s="196">
        <v>45</v>
      </c>
      <c r="I114" s="448">
        <v>712250</v>
      </c>
      <c r="J114" s="196" t="s">
        <v>514</v>
      </c>
      <c r="K114" s="326" t="s">
        <v>514</v>
      </c>
      <c r="L114" s="421">
        <f>IF(Civil_DB[[#This Row],[نوع فعالیت]]=Civil_DB[[#Headers],[آرماتور بندی]],Civil_DB[[#This Row],[مقدار]],0)</f>
        <v>0</v>
      </c>
      <c r="M114" s="421">
        <f>IF(Civil_DB[[#This Row],[نوع فعالیت]]=Civil_DB[[#Headers],[قالب بندی]],Civil_DB[[#This Row],[مقدار]],0)</f>
        <v>45</v>
      </c>
      <c r="N114" s="421">
        <f>IF(Civil_DB[[#This Row],[نوع فعالیت]]=Civil_DB[[#Headers],[بتن]],Civil_DB[[#This Row],[مقدار]],0)</f>
        <v>0</v>
      </c>
      <c r="O114" s="196"/>
    </row>
    <row r="115" spans="2:15" hidden="1" x14ac:dyDescent="0.25">
      <c r="B115" s="202">
        <v>110</v>
      </c>
      <c r="C115" s="417">
        <v>45519</v>
      </c>
      <c r="D115" s="278" t="s">
        <v>528</v>
      </c>
      <c r="E115" s="196" t="s">
        <v>130</v>
      </c>
      <c r="F115" s="196" t="s">
        <v>554</v>
      </c>
      <c r="G115" s="196" t="s">
        <v>11</v>
      </c>
      <c r="H115" s="196">
        <v>0</v>
      </c>
      <c r="I115" s="448"/>
      <c r="J115" s="196"/>
      <c r="K115" s="326" t="s">
        <v>514</v>
      </c>
      <c r="L115" s="421">
        <f>IF(Civil_DB[[#This Row],[نوع فعالیت]]=Civil_DB[[#Headers],[آرماتور بندی]],Civil_DB[[#This Row],[مقدار]],0)</f>
        <v>0</v>
      </c>
      <c r="M115" s="421">
        <f>IF(Civil_DB[[#This Row],[نوع فعالیت]]=Civil_DB[[#Headers],[قالب بندی]],Civil_DB[[#This Row],[مقدار]],0)</f>
        <v>0</v>
      </c>
      <c r="N115" s="421">
        <f>IF(Civil_DB[[#This Row],[نوع فعالیت]]=Civil_DB[[#Headers],[بتن]],Civil_DB[[#This Row],[مقدار]],0)</f>
        <v>0</v>
      </c>
      <c r="O115" s="196"/>
    </row>
    <row r="116" spans="2:15" hidden="1" x14ac:dyDescent="0.25">
      <c r="B116" s="202">
        <v>111</v>
      </c>
      <c r="C116" s="417">
        <v>45520</v>
      </c>
      <c r="D116" s="278" t="s">
        <v>528</v>
      </c>
      <c r="E116" s="196" t="s">
        <v>130</v>
      </c>
      <c r="F116" s="196" t="s">
        <v>554</v>
      </c>
      <c r="G116" s="196" t="s">
        <v>11</v>
      </c>
      <c r="H116" s="196">
        <v>30</v>
      </c>
      <c r="I116" s="448">
        <v>712375</v>
      </c>
      <c r="J116" s="196" t="s">
        <v>514</v>
      </c>
      <c r="K116" s="326" t="s">
        <v>514</v>
      </c>
      <c r="L116" s="421">
        <f>IF(Civil_DB[[#This Row],[نوع فعالیت]]=Civil_DB[[#Headers],[آرماتور بندی]],Civil_DB[[#This Row],[مقدار]],0)</f>
        <v>0</v>
      </c>
      <c r="M116" s="421">
        <f>IF(Civil_DB[[#This Row],[نوع فعالیت]]=Civil_DB[[#Headers],[قالب بندی]],Civil_DB[[#This Row],[مقدار]],0)</f>
        <v>30</v>
      </c>
      <c r="N116" s="421">
        <f>IF(Civil_DB[[#This Row],[نوع فعالیت]]=Civil_DB[[#Headers],[بتن]],Civil_DB[[#This Row],[مقدار]],0)</f>
        <v>0</v>
      </c>
      <c r="O116" s="196"/>
    </row>
    <row r="117" spans="2:15" hidden="1" x14ac:dyDescent="0.25">
      <c r="B117" s="202">
        <v>112</v>
      </c>
      <c r="C117" s="417">
        <v>45521</v>
      </c>
      <c r="D117" s="278" t="s">
        <v>528</v>
      </c>
      <c r="E117" s="196" t="s">
        <v>130</v>
      </c>
      <c r="F117" s="196" t="s">
        <v>554</v>
      </c>
      <c r="G117" s="196" t="s">
        <v>11</v>
      </c>
      <c r="H117" s="196">
        <v>44</v>
      </c>
      <c r="I117" s="448">
        <v>712250</v>
      </c>
      <c r="J117" s="196" t="s">
        <v>514</v>
      </c>
      <c r="K117" s="326" t="s">
        <v>514</v>
      </c>
      <c r="L117" s="421">
        <f>IF(Civil_DB[[#This Row],[نوع فعالیت]]=Civil_DB[[#Headers],[آرماتور بندی]],Civil_DB[[#This Row],[مقدار]],0)</f>
        <v>0</v>
      </c>
      <c r="M117" s="421">
        <f>IF(Civil_DB[[#This Row],[نوع فعالیت]]=Civil_DB[[#Headers],[قالب بندی]],Civil_DB[[#This Row],[مقدار]],0)</f>
        <v>44</v>
      </c>
      <c r="N117" s="421">
        <f>IF(Civil_DB[[#This Row],[نوع فعالیت]]=Civil_DB[[#Headers],[بتن]],Civil_DB[[#This Row],[مقدار]],0)</f>
        <v>0</v>
      </c>
      <c r="O117" s="196"/>
    </row>
    <row r="118" spans="2:15" hidden="1" x14ac:dyDescent="0.25">
      <c r="B118" s="202">
        <v>113</v>
      </c>
      <c r="C118" s="417">
        <v>45522</v>
      </c>
      <c r="D118" s="278" t="s">
        <v>528</v>
      </c>
      <c r="E118" s="196" t="s">
        <v>130</v>
      </c>
      <c r="F118" s="196" t="s">
        <v>554</v>
      </c>
      <c r="G118" s="196" t="s">
        <v>11</v>
      </c>
      <c r="H118" s="196">
        <v>60</v>
      </c>
      <c r="I118" s="448">
        <v>712375</v>
      </c>
      <c r="J118" s="196" t="s">
        <v>514</v>
      </c>
      <c r="K118" s="326" t="s">
        <v>514</v>
      </c>
      <c r="L118" s="421">
        <f>IF(Civil_DB[[#This Row],[نوع فعالیت]]=Civil_DB[[#Headers],[آرماتور بندی]],Civil_DB[[#This Row],[مقدار]],0)</f>
        <v>0</v>
      </c>
      <c r="M118" s="421">
        <f>IF(Civil_DB[[#This Row],[نوع فعالیت]]=Civil_DB[[#Headers],[قالب بندی]],Civil_DB[[#This Row],[مقدار]],0)</f>
        <v>60</v>
      </c>
      <c r="N118" s="421">
        <f>IF(Civil_DB[[#This Row],[نوع فعالیت]]=Civil_DB[[#Headers],[بتن]],Civil_DB[[#This Row],[مقدار]],0)</f>
        <v>0</v>
      </c>
      <c r="O118" s="196"/>
    </row>
    <row r="119" spans="2:15" hidden="1" x14ac:dyDescent="0.25">
      <c r="B119" s="202">
        <v>114</v>
      </c>
      <c r="C119" s="417">
        <v>45523</v>
      </c>
      <c r="D119" s="278" t="s">
        <v>528</v>
      </c>
      <c r="E119" s="196" t="s">
        <v>130</v>
      </c>
      <c r="F119" s="196" t="s">
        <v>554</v>
      </c>
      <c r="G119" s="196" t="s">
        <v>11</v>
      </c>
      <c r="H119" s="196">
        <v>60</v>
      </c>
      <c r="I119" s="448">
        <v>712565</v>
      </c>
      <c r="J119" s="196" t="s">
        <v>514</v>
      </c>
      <c r="K119" s="326" t="s">
        <v>514</v>
      </c>
      <c r="L119" s="421">
        <f>IF(Civil_DB[[#This Row],[نوع فعالیت]]=Civil_DB[[#Headers],[آرماتور بندی]],Civil_DB[[#This Row],[مقدار]],0)</f>
        <v>0</v>
      </c>
      <c r="M119" s="421">
        <f>IF(Civil_DB[[#This Row],[نوع فعالیت]]=Civil_DB[[#Headers],[قالب بندی]],Civil_DB[[#This Row],[مقدار]],0)</f>
        <v>60</v>
      </c>
      <c r="N119" s="421">
        <f>IF(Civil_DB[[#This Row],[نوع فعالیت]]=Civil_DB[[#Headers],[بتن]],Civil_DB[[#This Row],[مقدار]],0)</f>
        <v>0</v>
      </c>
      <c r="O119" s="196"/>
    </row>
    <row r="120" spans="2:15" hidden="1" x14ac:dyDescent="0.25">
      <c r="B120" s="202">
        <v>115</v>
      </c>
      <c r="C120" s="417">
        <v>45524</v>
      </c>
      <c r="D120" s="278" t="s">
        <v>528</v>
      </c>
      <c r="E120" s="196" t="s">
        <v>130</v>
      </c>
      <c r="F120" s="196" t="s">
        <v>554</v>
      </c>
      <c r="G120" s="196" t="s">
        <v>11</v>
      </c>
      <c r="H120" s="196">
        <v>0</v>
      </c>
      <c r="I120" s="448"/>
      <c r="J120" s="196"/>
      <c r="K120" s="326" t="s">
        <v>514</v>
      </c>
      <c r="L120" s="421">
        <f>IF(Civil_DB[[#This Row],[نوع فعالیت]]=Civil_DB[[#Headers],[آرماتور بندی]],Civil_DB[[#This Row],[مقدار]],0)</f>
        <v>0</v>
      </c>
      <c r="M120" s="421">
        <f>IF(Civil_DB[[#This Row],[نوع فعالیت]]=Civil_DB[[#Headers],[قالب بندی]],Civil_DB[[#This Row],[مقدار]],0)</f>
        <v>0</v>
      </c>
      <c r="N120" s="421">
        <f>IF(Civil_DB[[#This Row],[نوع فعالیت]]=Civil_DB[[#Headers],[بتن]],Civil_DB[[#This Row],[مقدار]],0)</f>
        <v>0</v>
      </c>
      <c r="O120" s="196"/>
    </row>
    <row r="121" spans="2:15" hidden="1" x14ac:dyDescent="0.25">
      <c r="B121" s="202">
        <v>116</v>
      </c>
      <c r="C121" s="417">
        <v>45525</v>
      </c>
      <c r="D121" s="278" t="s">
        <v>528</v>
      </c>
      <c r="E121" s="196" t="s">
        <v>130</v>
      </c>
      <c r="F121" s="196" t="s">
        <v>554</v>
      </c>
      <c r="G121" s="196" t="s">
        <v>11</v>
      </c>
      <c r="H121" s="196">
        <v>52</v>
      </c>
      <c r="I121" s="448">
        <v>712375</v>
      </c>
      <c r="J121" s="196" t="s">
        <v>514</v>
      </c>
      <c r="K121" s="326" t="s">
        <v>514</v>
      </c>
      <c r="L121" s="421">
        <f>IF(Civil_DB[[#This Row],[نوع فعالیت]]=Civil_DB[[#Headers],[آرماتور بندی]],Civil_DB[[#This Row],[مقدار]],0)</f>
        <v>0</v>
      </c>
      <c r="M121" s="421">
        <f>IF(Civil_DB[[#This Row],[نوع فعالیت]]=Civil_DB[[#Headers],[قالب بندی]],Civil_DB[[#This Row],[مقدار]],0)</f>
        <v>52</v>
      </c>
      <c r="N121" s="421">
        <f>IF(Civil_DB[[#This Row],[نوع فعالیت]]=Civil_DB[[#Headers],[بتن]],Civil_DB[[#This Row],[مقدار]],0)</f>
        <v>0</v>
      </c>
      <c r="O121" s="196"/>
    </row>
    <row r="122" spans="2:15" hidden="1" x14ac:dyDescent="0.25">
      <c r="B122" s="202">
        <v>117</v>
      </c>
      <c r="C122" s="417">
        <v>45526</v>
      </c>
      <c r="D122" s="278" t="s">
        <v>528</v>
      </c>
      <c r="E122" s="196" t="s">
        <v>130</v>
      </c>
      <c r="F122" s="196" t="s">
        <v>554</v>
      </c>
      <c r="G122" s="196" t="s">
        <v>11</v>
      </c>
      <c r="H122" s="196">
        <v>60</v>
      </c>
      <c r="I122" s="448">
        <v>712375</v>
      </c>
      <c r="J122" s="196" t="s">
        <v>514</v>
      </c>
      <c r="K122" s="326" t="s">
        <v>514</v>
      </c>
      <c r="L122" s="421">
        <f>IF(Civil_DB[[#This Row],[نوع فعالیت]]=Civil_DB[[#Headers],[آرماتور بندی]],Civil_DB[[#This Row],[مقدار]],0)</f>
        <v>0</v>
      </c>
      <c r="M122" s="421">
        <f>IF(Civil_DB[[#This Row],[نوع فعالیت]]=Civil_DB[[#Headers],[قالب بندی]],Civil_DB[[#This Row],[مقدار]],0)</f>
        <v>60</v>
      </c>
      <c r="N122" s="421">
        <f>IF(Civil_DB[[#This Row],[نوع فعالیت]]=Civil_DB[[#Headers],[بتن]],Civil_DB[[#This Row],[مقدار]],0)</f>
        <v>0</v>
      </c>
      <c r="O122" s="196"/>
    </row>
    <row r="123" spans="2:15" hidden="1" x14ac:dyDescent="0.25">
      <c r="B123" s="202">
        <v>118</v>
      </c>
      <c r="C123" s="417">
        <v>45527</v>
      </c>
      <c r="D123" s="278" t="s">
        <v>528</v>
      </c>
      <c r="E123" s="196" t="s">
        <v>130</v>
      </c>
      <c r="F123" s="196" t="s">
        <v>554</v>
      </c>
      <c r="G123" s="196" t="s">
        <v>11</v>
      </c>
      <c r="H123" s="196">
        <v>57</v>
      </c>
      <c r="I123" s="448">
        <v>712375</v>
      </c>
      <c r="J123" s="196" t="s">
        <v>514</v>
      </c>
      <c r="K123" s="326" t="s">
        <v>514</v>
      </c>
      <c r="L123" s="421">
        <f>IF(Civil_DB[[#This Row],[نوع فعالیت]]=Civil_DB[[#Headers],[آرماتور بندی]],Civil_DB[[#This Row],[مقدار]],0)</f>
        <v>0</v>
      </c>
      <c r="M123" s="421">
        <f>IF(Civil_DB[[#This Row],[نوع فعالیت]]=Civil_DB[[#Headers],[قالب بندی]],Civil_DB[[#This Row],[مقدار]],0)</f>
        <v>57</v>
      </c>
      <c r="N123" s="421">
        <f>IF(Civil_DB[[#This Row],[نوع فعالیت]]=Civil_DB[[#Headers],[بتن]],Civil_DB[[#This Row],[مقدار]],0)</f>
        <v>0</v>
      </c>
      <c r="O123" s="196"/>
    </row>
    <row r="124" spans="2:15" hidden="1" x14ac:dyDescent="0.25">
      <c r="B124" s="202">
        <v>119</v>
      </c>
      <c r="C124" s="417">
        <v>45528</v>
      </c>
      <c r="D124" s="278" t="s">
        <v>528</v>
      </c>
      <c r="E124" s="196" t="s">
        <v>130</v>
      </c>
      <c r="F124" s="196" t="s">
        <v>554</v>
      </c>
      <c r="G124" s="196" t="s">
        <v>11</v>
      </c>
      <c r="H124" s="196">
        <v>73</v>
      </c>
      <c r="I124" s="448">
        <v>712565</v>
      </c>
      <c r="J124" s="196" t="s">
        <v>514</v>
      </c>
      <c r="K124" s="326" t="s">
        <v>514</v>
      </c>
      <c r="L124" s="421">
        <f>IF(Civil_DB[[#This Row],[نوع فعالیت]]=Civil_DB[[#Headers],[آرماتور بندی]],Civil_DB[[#This Row],[مقدار]],0)</f>
        <v>0</v>
      </c>
      <c r="M124" s="421">
        <f>IF(Civil_DB[[#This Row],[نوع فعالیت]]=Civil_DB[[#Headers],[قالب بندی]],Civil_DB[[#This Row],[مقدار]],0)</f>
        <v>73</v>
      </c>
      <c r="N124" s="421">
        <f>IF(Civil_DB[[#This Row],[نوع فعالیت]]=Civil_DB[[#Headers],[بتن]],Civil_DB[[#This Row],[مقدار]],0)</f>
        <v>0</v>
      </c>
      <c r="O124" s="196"/>
    </row>
    <row r="125" spans="2:15" hidden="1" x14ac:dyDescent="0.25">
      <c r="B125" s="202">
        <v>120</v>
      </c>
      <c r="C125" s="417">
        <v>45529</v>
      </c>
      <c r="D125" s="278" t="s">
        <v>528</v>
      </c>
      <c r="E125" s="196" t="s">
        <v>130</v>
      </c>
      <c r="F125" s="196" t="s">
        <v>554</v>
      </c>
      <c r="G125" s="196" t="s">
        <v>11</v>
      </c>
      <c r="H125" s="196">
        <v>0</v>
      </c>
      <c r="I125" s="448"/>
      <c r="J125" s="196"/>
      <c r="K125" s="326" t="s">
        <v>514</v>
      </c>
      <c r="L125" s="421">
        <f>IF(Civil_DB[[#This Row],[نوع فعالیت]]=Civil_DB[[#Headers],[آرماتور بندی]],Civil_DB[[#This Row],[مقدار]],0)</f>
        <v>0</v>
      </c>
      <c r="M125" s="421">
        <f>IF(Civil_DB[[#This Row],[نوع فعالیت]]=Civil_DB[[#Headers],[قالب بندی]],Civil_DB[[#This Row],[مقدار]],0)</f>
        <v>0</v>
      </c>
      <c r="N125" s="421">
        <f>IF(Civil_DB[[#This Row],[نوع فعالیت]]=Civil_DB[[#Headers],[بتن]],Civil_DB[[#This Row],[مقدار]],0)</f>
        <v>0</v>
      </c>
      <c r="O125" s="196"/>
    </row>
    <row r="126" spans="2:15" hidden="1" x14ac:dyDescent="0.25">
      <c r="B126" s="202">
        <v>121</v>
      </c>
      <c r="C126" s="417">
        <v>45530</v>
      </c>
      <c r="D126" s="278" t="s">
        <v>528</v>
      </c>
      <c r="E126" s="196" t="s">
        <v>130</v>
      </c>
      <c r="F126" s="196" t="s">
        <v>554</v>
      </c>
      <c r="G126" s="196" t="s">
        <v>11</v>
      </c>
      <c r="H126" s="196">
        <v>0</v>
      </c>
      <c r="I126" s="448"/>
      <c r="J126" s="196"/>
      <c r="K126" s="326" t="s">
        <v>514</v>
      </c>
      <c r="L126" s="421">
        <f>IF(Civil_DB[[#This Row],[نوع فعالیت]]=Civil_DB[[#Headers],[آرماتور بندی]],Civil_DB[[#This Row],[مقدار]],0)</f>
        <v>0</v>
      </c>
      <c r="M126" s="421">
        <f>IF(Civil_DB[[#This Row],[نوع فعالیت]]=Civil_DB[[#Headers],[قالب بندی]],Civil_DB[[#This Row],[مقدار]],0)</f>
        <v>0</v>
      </c>
      <c r="N126" s="421">
        <f>IF(Civil_DB[[#This Row],[نوع فعالیت]]=Civil_DB[[#Headers],[بتن]],Civil_DB[[#This Row],[مقدار]],0)</f>
        <v>0</v>
      </c>
      <c r="O126" s="196"/>
    </row>
    <row r="127" spans="2:15" hidden="1" x14ac:dyDescent="0.25">
      <c r="B127" s="202">
        <v>122</v>
      </c>
      <c r="C127" s="417">
        <v>45531</v>
      </c>
      <c r="D127" s="278" t="s">
        <v>528</v>
      </c>
      <c r="E127" s="196" t="s">
        <v>130</v>
      </c>
      <c r="F127" s="196" t="s">
        <v>554</v>
      </c>
      <c r="G127" s="196" t="s">
        <v>11</v>
      </c>
      <c r="H127" s="196">
        <v>62</v>
      </c>
      <c r="I127" s="448">
        <v>712375</v>
      </c>
      <c r="J127" s="196" t="s">
        <v>514</v>
      </c>
      <c r="K127" s="326" t="s">
        <v>514</v>
      </c>
      <c r="L127" s="421">
        <f>IF(Civil_DB[[#This Row],[نوع فعالیت]]=Civil_DB[[#Headers],[آرماتور بندی]],Civil_DB[[#This Row],[مقدار]],0)</f>
        <v>0</v>
      </c>
      <c r="M127" s="421">
        <f>IF(Civil_DB[[#This Row],[نوع فعالیت]]=Civil_DB[[#Headers],[قالب بندی]],Civil_DB[[#This Row],[مقدار]],0)</f>
        <v>62</v>
      </c>
      <c r="N127" s="421">
        <f>IF(Civil_DB[[#This Row],[نوع فعالیت]]=Civil_DB[[#Headers],[بتن]],Civil_DB[[#This Row],[مقدار]],0)</f>
        <v>0</v>
      </c>
      <c r="O127" s="196"/>
    </row>
    <row r="128" spans="2:15" hidden="1" x14ac:dyDescent="0.25">
      <c r="B128" s="202">
        <v>123</v>
      </c>
      <c r="C128" s="417">
        <v>45532</v>
      </c>
      <c r="D128" s="278" t="s">
        <v>528</v>
      </c>
      <c r="E128" s="196" t="s">
        <v>130</v>
      </c>
      <c r="F128" s="196" t="s">
        <v>554</v>
      </c>
      <c r="G128" s="196" t="s">
        <v>11</v>
      </c>
      <c r="H128" s="196">
        <v>74</v>
      </c>
      <c r="I128" s="448">
        <v>712565</v>
      </c>
      <c r="J128" s="196" t="s">
        <v>514</v>
      </c>
      <c r="K128" s="326" t="s">
        <v>514</v>
      </c>
      <c r="L128" s="421">
        <f>IF(Civil_DB[[#This Row],[نوع فعالیت]]=Civil_DB[[#Headers],[آرماتور بندی]],Civil_DB[[#This Row],[مقدار]],0)</f>
        <v>0</v>
      </c>
      <c r="M128" s="421">
        <f>IF(Civil_DB[[#This Row],[نوع فعالیت]]=Civil_DB[[#Headers],[قالب بندی]],Civil_DB[[#This Row],[مقدار]],0)</f>
        <v>74</v>
      </c>
      <c r="N128" s="421">
        <f>IF(Civil_DB[[#This Row],[نوع فعالیت]]=Civil_DB[[#Headers],[بتن]],Civil_DB[[#This Row],[مقدار]],0)</f>
        <v>0</v>
      </c>
      <c r="O128" s="196"/>
    </row>
    <row r="129" spans="2:15" hidden="1" x14ac:dyDescent="0.25">
      <c r="B129" s="202">
        <v>124</v>
      </c>
      <c r="C129" s="417">
        <v>45533</v>
      </c>
      <c r="D129" s="278" t="s">
        <v>528</v>
      </c>
      <c r="E129" s="196" t="s">
        <v>130</v>
      </c>
      <c r="F129" s="196" t="s">
        <v>554</v>
      </c>
      <c r="G129" s="196" t="s">
        <v>11</v>
      </c>
      <c r="H129" s="196">
        <v>60</v>
      </c>
      <c r="I129" s="448">
        <v>712375</v>
      </c>
      <c r="J129" s="196" t="s">
        <v>514</v>
      </c>
      <c r="K129" s="326" t="s">
        <v>514</v>
      </c>
      <c r="L129" s="421">
        <f>IF(Civil_DB[[#This Row],[نوع فعالیت]]=Civil_DB[[#Headers],[آرماتور بندی]],Civil_DB[[#This Row],[مقدار]],0)</f>
        <v>0</v>
      </c>
      <c r="M129" s="421">
        <f>IF(Civil_DB[[#This Row],[نوع فعالیت]]=Civil_DB[[#Headers],[قالب بندی]],Civil_DB[[#This Row],[مقدار]],0)</f>
        <v>60</v>
      </c>
      <c r="N129" s="421">
        <f>IF(Civil_DB[[#This Row],[نوع فعالیت]]=Civil_DB[[#Headers],[بتن]],Civil_DB[[#This Row],[مقدار]],0)</f>
        <v>0</v>
      </c>
      <c r="O129" s="196"/>
    </row>
    <row r="130" spans="2:15" hidden="1" x14ac:dyDescent="0.25">
      <c r="B130" s="202">
        <v>125</v>
      </c>
      <c r="C130" s="417">
        <v>45534</v>
      </c>
      <c r="D130" s="278" t="s">
        <v>528</v>
      </c>
      <c r="E130" s="196" t="s">
        <v>130</v>
      </c>
      <c r="F130" s="196" t="s">
        <v>554</v>
      </c>
      <c r="G130" s="196" t="s">
        <v>11</v>
      </c>
      <c r="H130" s="196">
        <v>0</v>
      </c>
      <c r="I130" s="448"/>
      <c r="J130" s="196"/>
      <c r="K130" s="326" t="s">
        <v>514</v>
      </c>
      <c r="L130" s="421">
        <f>IF(Civil_DB[[#This Row],[نوع فعالیت]]=Civil_DB[[#Headers],[آرماتور بندی]],Civil_DB[[#This Row],[مقدار]],0)</f>
        <v>0</v>
      </c>
      <c r="M130" s="421">
        <f>IF(Civil_DB[[#This Row],[نوع فعالیت]]=Civil_DB[[#Headers],[قالب بندی]],Civil_DB[[#This Row],[مقدار]],0)</f>
        <v>0</v>
      </c>
      <c r="N130" s="421">
        <f>IF(Civil_DB[[#This Row],[نوع فعالیت]]=Civil_DB[[#Headers],[بتن]],Civil_DB[[#This Row],[مقدار]],0)</f>
        <v>0</v>
      </c>
      <c r="O130" s="196"/>
    </row>
    <row r="131" spans="2:15" hidden="1" x14ac:dyDescent="0.25">
      <c r="B131" s="202">
        <v>126</v>
      </c>
      <c r="C131" s="417">
        <v>45535</v>
      </c>
      <c r="D131" s="278" t="s">
        <v>528</v>
      </c>
      <c r="E131" s="196" t="s">
        <v>130</v>
      </c>
      <c r="F131" s="196" t="s">
        <v>554</v>
      </c>
      <c r="G131" s="196" t="s">
        <v>11</v>
      </c>
      <c r="H131" s="196">
        <v>0</v>
      </c>
      <c r="I131" s="448"/>
      <c r="J131" s="196"/>
      <c r="K131" s="326" t="s">
        <v>514</v>
      </c>
      <c r="L131" s="421">
        <f>IF(Civil_DB[[#This Row],[نوع فعالیت]]=Civil_DB[[#Headers],[آرماتور بندی]],Civil_DB[[#This Row],[مقدار]],0)</f>
        <v>0</v>
      </c>
      <c r="M131" s="421">
        <f>IF(Civil_DB[[#This Row],[نوع فعالیت]]=Civil_DB[[#Headers],[قالب بندی]],Civil_DB[[#This Row],[مقدار]],0)</f>
        <v>0</v>
      </c>
      <c r="N131" s="421">
        <f>IF(Civil_DB[[#This Row],[نوع فعالیت]]=Civil_DB[[#Headers],[بتن]],Civil_DB[[#This Row],[مقدار]],0)</f>
        <v>0</v>
      </c>
      <c r="O131" s="196"/>
    </row>
    <row r="132" spans="2:15" hidden="1" x14ac:dyDescent="0.25">
      <c r="B132" s="202">
        <v>127</v>
      </c>
      <c r="C132" s="417">
        <v>45536</v>
      </c>
      <c r="D132" s="278" t="s">
        <v>528</v>
      </c>
      <c r="E132" s="196" t="s">
        <v>130</v>
      </c>
      <c r="F132" s="196" t="s">
        <v>554</v>
      </c>
      <c r="G132" s="196" t="s">
        <v>11</v>
      </c>
      <c r="H132" s="196">
        <v>0</v>
      </c>
      <c r="I132" s="448"/>
      <c r="J132" s="196"/>
      <c r="K132" s="326" t="s">
        <v>514</v>
      </c>
      <c r="L132" s="421">
        <f>IF(Civil_DB[[#This Row],[نوع فعالیت]]=Civil_DB[[#Headers],[آرماتور بندی]],Civil_DB[[#This Row],[مقدار]],0)</f>
        <v>0</v>
      </c>
      <c r="M132" s="421">
        <f>IF(Civil_DB[[#This Row],[نوع فعالیت]]=Civil_DB[[#Headers],[قالب بندی]],Civil_DB[[#This Row],[مقدار]],0)</f>
        <v>0</v>
      </c>
      <c r="N132" s="421">
        <f>IF(Civil_DB[[#This Row],[نوع فعالیت]]=Civil_DB[[#Headers],[بتن]],Civil_DB[[#This Row],[مقدار]],0)</f>
        <v>0</v>
      </c>
      <c r="O132" s="196"/>
    </row>
    <row r="133" spans="2:15" hidden="1" x14ac:dyDescent="0.25">
      <c r="B133" s="202">
        <v>128</v>
      </c>
      <c r="C133" s="417">
        <v>45537</v>
      </c>
      <c r="D133" s="278" t="s">
        <v>528</v>
      </c>
      <c r="E133" s="196" t="s">
        <v>130</v>
      </c>
      <c r="F133" s="196" t="s">
        <v>554</v>
      </c>
      <c r="G133" s="196" t="s">
        <v>11</v>
      </c>
      <c r="H133" s="196">
        <v>0</v>
      </c>
      <c r="I133" s="448"/>
      <c r="J133" s="196"/>
      <c r="K133" s="326" t="s">
        <v>514</v>
      </c>
      <c r="L133" s="421">
        <f>IF(Civil_DB[[#This Row],[نوع فعالیت]]=Civil_DB[[#Headers],[آرماتور بندی]],Civil_DB[[#This Row],[مقدار]],0)</f>
        <v>0</v>
      </c>
      <c r="M133" s="421">
        <f>IF(Civil_DB[[#This Row],[نوع فعالیت]]=Civil_DB[[#Headers],[قالب بندی]],Civil_DB[[#This Row],[مقدار]],0)</f>
        <v>0</v>
      </c>
      <c r="N133" s="421">
        <f>IF(Civil_DB[[#This Row],[نوع فعالیت]]=Civil_DB[[#Headers],[بتن]],Civil_DB[[#This Row],[مقدار]],0)</f>
        <v>0</v>
      </c>
      <c r="O133" s="196"/>
    </row>
    <row r="134" spans="2:15" hidden="1" x14ac:dyDescent="0.25">
      <c r="B134" s="202">
        <v>129</v>
      </c>
      <c r="C134" s="417">
        <v>45538</v>
      </c>
      <c r="D134" s="278" t="s">
        <v>528</v>
      </c>
      <c r="E134" s="196" t="s">
        <v>130</v>
      </c>
      <c r="F134" s="196" t="s">
        <v>554</v>
      </c>
      <c r="G134" s="196" t="s">
        <v>11</v>
      </c>
      <c r="H134" s="196">
        <v>60</v>
      </c>
      <c r="I134" s="448">
        <v>712250</v>
      </c>
      <c r="J134" s="196" t="s">
        <v>517</v>
      </c>
      <c r="K134" s="326" t="s">
        <v>517</v>
      </c>
      <c r="L134" s="421">
        <f>IF(Civil_DB[[#This Row],[نوع فعالیت]]=Civil_DB[[#Headers],[آرماتور بندی]],Civil_DB[[#This Row],[مقدار]],0)</f>
        <v>0</v>
      </c>
      <c r="M134" s="421">
        <f>IF(Civil_DB[[#This Row],[نوع فعالیت]]=Civil_DB[[#Headers],[قالب بندی]],Civil_DB[[#This Row],[مقدار]],0)</f>
        <v>60</v>
      </c>
      <c r="N134" s="421">
        <f>IF(Civil_DB[[#This Row],[نوع فعالیت]]=Civil_DB[[#Headers],[بتن]],Civil_DB[[#This Row],[مقدار]],0)</f>
        <v>0</v>
      </c>
      <c r="O134" s="196"/>
    </row>
    <row r="135" spans="2:15" hidden="1" x14ac:dyDescent="0.25">
      <c r="B135" s="202">
        <v>130</v>
      </c>
      <c r="C135" s="417">
        <v>45540</v>
      </c>
      <c r="D135" s="278" t="s">
        <v>528</v>
      </c>
      <c r="E135" s="196" t="s">
        <v>130</v>
      </c>
      <c r="F135" s="196" t="s">
        <v>554</v>
      </c>
      <c r="G135" s="196" t="s">
        <v>11</v>
      </c>
      <c r="H135" s="196">
        <v>73</v>
      </c>
      <c r="I135" s="448">
        <v>713145</v>
      </c>
      <c r="J135" s="196" t="s">
        <v>514</v>
      </c>
      <c r="K135" s="326" t="s">
        <v>514</v>
      </c>
      <c r="L135" s="421">
        <f>IF(Civil_DB[[#This Row],[نوع فعالیت]]=Civil_DB[[#Headers],[آرماتور بندی]],Civil_DB[[#This Row],[مقدار]],0)</f>
        <v>0</v>
      </c>
      <c r="M135" s="421">
        <f>IF(Civil_DB[[#This Row],[نوع فعالیت]]=Civil_DB[[#Headers],[قالب بندی]],Civil_DB[[#This Row],[مقدار]],0)</f>
        <v>73</v>
      </c>
      <c r="N135" s="421">
        <f>IF(Civil_DB[[#This Row],[نوع فعالیت]]=Civil_DB[[#Headers],[بتن]],Civil_DB[[#This Row],[مقدار]],0)</f>
        <v>0</v>
      </c>
      <c r="O135" s="196"/>
    </row>
    <row r="136" spans="2:15" hidden="1" x14ac:dyDescent="0.25">
      <c r="B136" s="202">
        <v>131</v>
      </c>
      <c r="C136" s="417">
        <v>45541</v>
      </c>
      <c r="D136" s="278" t="s">
        <v>528</v>
      </c>
      <c r="E136" s="196" t="s">
        <v>130</v>
      </c>
      <c r="F136" s="196" t="s">
        <v>554</v>
      </c>
      <c r="G136" s="196" t="s">
        <v>11</v>
      </c>
      <c r="H136" s="196">
        <v>65</v>
      </c>
      <c r="I136" s="448">
        <v>713145</v>
      </c>
      <c r="J136" s="196" t="s">
        <v>514</v>
      </c>
      <c r="K136" s="326" t="s">
        <v>514</v>
      </c>
      <c r="L136" s="421">
        <f>IF(Civil_DB[[#This Row],[نوع فعالیت]]=Civil_DB[[#Headers],[آرماتور بندی]],Civil_DB[[#This Row],[مقدار]],0)</f>
        <v>0</v>
      </c>
      <c r="M136" s="421">
        <f>IF(Civil_DB[[#This Row],[نوع فعالیت]]=Civil_DB[[#Headers],[قالب بندی]],Civil_DB[[#This Row],[مقدار]],0)</f>
        <v>65</v>
      </c>
      <c r="N136" s="421">
        <f>IF(Civil_DB[[#This Row],[نوع فعالیت]]=Civil_DB[[#Headers],[بتن]],Civil_DB[[#This Row],[مقدار]],0)</f>
        <v>0</v>
      </c>
      <c r="O136" s="196"/>
    </row>
    <row r="137" spans="2:15" hidden="1" x14ac:dyDescent="0.25">
      <c r="B137" s="202">
        <v>132</v>
      </c>
      <c r="C137" s="417">
        <v>45542</v>
      </c>
      <c r="D137" s="278" t="s">
        <v>528</v>
      </c>
      <c r="E137" s="196" t="s">
        <v>130</v>
      </c>
      <c r="F137" s="196" t="s">
        <v>554</v>
      </c>
      <c r="G137" s="196" t="s">
        <v>11</v>
      </c>
      <c r="H137" s="196">
        <v>54</v>
      </c>
      <c r="I137" s="448">
        <v>712565</v>
      </c>
      <c r="J137" s="196" t="s">
        <v>514</v>
      </c>
      <c r="K137" s="326" t="s">
        <v>514</v>
      </c>
      <c r="L137" s="421">
        <f>IF(Civil_DB[[#This Row],[نوع فعالیت]]=Civil_DB[[#Headers],[آرماتور بندی]],Civil_DB[[#This Row],[مقدار]],0)</f>
        <v>0</v>
      </c>
      <c r="M137" s="421">
        <f>IF(Civil_DB[[#This Row],[نوع فعالیت]]=Civil_DB[[#Headers],[قالب بندی]],Civil_DB[[#This Row],[مقدار]],0)</f>
        <v>54</v>
      </c>
      <c r="N137" s="421">
        <f>IF(Civil_DB[[#This Row],[نوع فعالیت]]=Civil_DB[[#Headers],[بتن]],Civil_DB[[#This Row],[مقدار]],0)</f>
        <v>0</v>
      </c>
      <c r="O137" s="196"/>
    </row>
    <row r="138" spans="2:15" hidden="1" x14ac:dyDescent="0.25">
      <c r="B138" s="202">
        <v>133</v>
      </c>
      <c r="C138" s="417">
        <v>45543</v>
      </c>
      <c r="D138" s="278" t="s">
        <v>528</v>
      </c>
      <c r="E138" s="196" t="s">
        <v>130</v>
      </c>
      <c r="F138" s="196" t="s">
        <v>554</v>
      </c>
      <c r="G138" s="196" t="s">
        <v>11</v>
      </c>
      <c r="H138" s="196">
        <v>60</v>
      </c>
      <c r="I138" s="448">
        <v>712375</v>
      </c>
      <c r="J138" s="196" t="s">
        <v>514</v>
      </c>
      <c r="K138" s="326" t="s">
        <v>514</v>
      </c>
      <c r="L138" s="421">
        <f>IF(Civil_DB[[#This Row],[نوع فعالیت]]=Civil_DB[[#Headers],[آرماتور بندی]],Civil_DB[[#This Row],[مقدار]],0)</f>
        <v>0</v>
      </c>
      <c r="M138" s="421">
        <f>IF(Civil_DB[[#This Row],[نوع فعالیت]]=Civil_DB[[#Headers],[قالب بندی]],Civil_DB[[#This Row],[مقدار]],0)</f>
        <v>60</v>
      </c>
      <c r="N138" s="421">
        <f>IF(Civil_DB[[#This Row],[نوع فعالیت]]=Civil_DB[[#Headers],[بتن]],Civil_DB[[#This Row],[مقدار]],0)</f>
        <v>0</v>
      </c>
      <c r="O138" s="196"/>
    </row>
    <row r="139" spans="2:15" hidden="1" x14ac:dyDescent="0.25">
      <c r="B139" s="202">
        <v>134</v>
      </c>
      <c r="C139" s="417">
        <v>45544</v>
      </c>
      <c r="D139" s="278" t="s">
        <v>528</v>
      </c>
      <c r="E139" s="196" t="s">
        <v>130</v>
      </c>
      <c r="F139" s="196" t="s">
        <v>554</v>
      </c>
      <c r="G139" s="196" t="s">
        <v>11</v>
      </c>
      <c r="H139" s="196">
        <v>60</v>
      </c>
      <c r="I139" s="448">
        <v>713375</v>
      </c>
      <c r="J139" s="196" t="s">
        <v>514</v>
      </c>
      <c r="K139" s="326" t="s">
        <v>514</v>
      </c>
      <c r="L139" s="421">
        <f>IF(Civil_DB[[#This Row],[نوع فعالیت]]=Civil_DB[[#Headers],[آرماتور بندی]],Civil_DB[[#This Row],[مقدار]],0)</f>
        <v>0</v>
      </c>
      <c r="M139" s="421">
        <f>IF(Civil_DB[[#This Row],[نوع فعالیت]]=Civil_DB[[#Headers],[قالب بندی]],Civil_DB[[#This Row],[مقدار]],0)</f>
        <v>60</v>
      </c>
      <c r="N139" s="421">
        <f>IF(Civil_DB[[#This Row],[نوع فعالیت]]=Civil_DB[[#Headers],[بتن]],Civil_DB[[#This Row],[مقدار]],0)</f>
        <v>0</v>
      </c>
      <c r="O139" s="196"/>
    </row>
    <row r="140" spans="2:15" hidden="1" x14ac:dyDescent="0.25">
      <c r="B140" s="202">
        <v>135</v>
      </c>
      <c r="C140" s="417">
        <v>45545</v>
      </c>
      <c r="D140" s="278" t="s">
        <v>528</v>
      </c>
      <c r="E140" s="196" t="s">
        <v>130</v>
      </c>
      <c r="F140" s="196" t="s">
        <v>554</v>
      </c>
      <c r="G140" s="196" t="s">
        <v>11</v>
      </c>
      <c r="H140" s="196">
        <v>60</v>
      </c>
      <c r="I140" s="448">
        <v>713375</v>
      </c>
      <c r="J140" s="196" t="s">
        <v>514</v>
      </c>
      <c r="K140" s="326" t="s">
        <v>514</v>
      </c>
      <c r="L140" s="421">
        <f>IF(Civil_DB[[#This Row],[نوع فعالیت]]=Civil_DB[[#Headers],[آرماتور بندی]],Civil_DB[[#This Row],[مقدار]],0)</f>
        <v>0</v>
      </c>
      <c r="M140" s="421">
        <f>IF(Civil_DB[[#This Row],[نوع فعالیت]]=Civil_DB[[#Headers],[قالب بندی]],Civil_DB[[#This Row],[مقدار]],0)</f>
        <v>60</v>
      </c>
      <c r="N140" s="421">
        <f>IF(Civil_DB[[#This Row],[نوع فعالیت]]=Civil_DB[[#Headers],[بتن]],Civil_DB[[#This Row],[مقدار]],0)</f>
        <v>0</v>
      </c>
      <c r="O140" s="196"/>
    </row>
    <row r="141" spans="2:15" hidden="1" x14ac:dyDescent="0.25">
      <c r="B141" s="202">
        <v>136</v>
      </c>
      <c r="C141" s="417">
        <v>45546</v>
      </c>
      <c r="D141" s="278" t="s">
        <v>528</v>
      </c>
      <c r="E141" s="196" t="s">
        <v>130</v>
      </c>
      <c r="F141" s="196" t="s">
        <v>554</v>
      </c>
      <c r="G141" s="196" t="s">
        <v>11</v>
      </c>
      <c r="H141" s="196">
        <v>60</v>
      </c>
      <c r="I141" s="448">
        <v>713375</v>
      </c>
      <c r="J141" s="196" t="s">
        <v>514</v>
      </c>
      <c r="K141" s="326" t="s">
        <v>514</v>
      </c>
      <c r="L141" s="421">
        <f>IF(Civil_DB[[#This Row],[نوع فعالیت]]=Civil_DB[[#Headers],[آرماتور بندی]],Civil_DB[[#This Row],[مقدار]],0)</f>
        <v>0</v>
      </c>
      <c r="M141" s="421">
        <f>IF(Civil_DB[[#This Row],[نوع فعالیت]]=Civil_DB[[#Headers],[قالب بندی]],Civil_DB[[#This Row],[مقدار]],0)</f>
        <v>60</v>
      </c>
      <c r="N141" s="421">
        <f>IF(Civil_DB[[#This Row],[نوع فعالیت]]=Civil_DB[[#Headers],[بتن]],Civil_DB[[#This Row],[مقدار]],0)</f>
        <v>0</v>
      </c>
      <c r="O141" s="196"/>
    </row>
    <row r="142" spans="2:15" hidden="1" x14ac:dyDescent="0.25">
      <c r="B142" s="202">
        <v>137</v>
      </c>
      <c r="C142" s="417">
        <v>45547</v>
      </c>
      <c r="D142" s="278" t="s">
        <v>528</v>
      </c>
      <c r="E142" s="196" t="s">
        <v>130</v>
      </c>
      <c r="F142" s="196" t="s">
        <v>554</v>
      </c>
      <c r="G142" s="196" t="s">
        <v>11</v>
      </c>
      <c r="H142" s="196">
        <v>64</v>
      </c>
      <c r="I142" s="448">
        <v>713145</v>
      </c>
      <c r="J142" s="196" t="s">
        <v>514</v>
      </c>
      <c r="K142" s="326" t="s">
        <v>514</v>
      </c>
      <c r="L142" s="421">
        <f>IF(Civil_DB[[#This Row],[نوع فعالیت]]=Civil_DB[[#Headers],[آرماتور بندی]],Civil_DB[[#This Row],[مقدار]],0)</f>
        <v>0</v>
      </c>
      <c r="M142" s="421">
        <f>IF(Civil_DB[[#This Row],[نوع فعالیت]]=Civil_DB[[#Headers],[قالب بندی]],Civil_DB[[#This Row],[مقدار]],0)</f>
        <v>64</v>
      </c>
      <c r="N142" s="421">
        <f>IF(Civil_DB[[#This Row],[نوع فعالیت]]=Civil_DB[[#Headers],[بتن]],Civil_DB[[#This Row],[مقدار]],0)</f>
        <v>0</v>
      </c>
      <c r="O142" s="196"/>
    </row>
    <row r="143" spans="2:15" hidden="1" x14ac:dyDescent="0.25">
      <c r="B143" s="202">
        <v>138</v>
      </c>
      <c r="C143" s="417">
        <v>45549</v>
      </c>
      <c r="D143" s="278" t="s">
        <v>528</v>
      </c>
      <c r="E143" s="196" t="s">
        <v>130</v>
      </c>
      <c r="F143" s="196" t="s">
        <v>554</v>
      </c>
      <c r="G143" s="196" t="s">
        <v>11</v>
      </c>
      <c r="H143" s="196">
        <v>57</v>
      </c>
      <c r="I143" s="448">
        <v>713145</v>
      </c>
      <c r="J143" s="196" t="s">
        <v>514</v>
      </c>
      <c r="K143" s="326" t="s">
        <v>514</v>
      </c>
      <c r="L143" s="421">
        <f>IF(Civil_DB[[#This Row],[نوع فعالیت]]=Civil_DB[[#Headers],[آرماتور بندی]],Civil_DB[[#This Row],[مقدار]],0)</f>
        <v>0</v>
      </c>
      <c r="M143" s="421">
        <f>IF(Civil_DB[[#This Row],[نوع فعالیت]]=Civil_DB[[#Headers],[قالب بندی]],Civil_DB[[#This Row],[مقدار]],0)</f>
        <v>57</v>
      </c>
      <c r="N143" s="421">
        <f>IF(Civil_DB[[#This Row],[نوع فعالیت]]=Civil_DB[[#Headers],[بتن]],Civil_DB[[#This Row],[مقدار]],0)</f>
        <v>0</v>
      </c>
      <c r="O143" s="196"/>
    </row>
    <row r="144" spans="2:15" hidden="1" x14ac:dyDescent="0.25">
      <c r="B144" s="202">
        <v>139</v>
      </c>
      <c r="C144" s="417">
        <v>45550</v>
      </c>
      <c r="D144" s="278" t="s">
        <v>528</v>
      </c>
      <c r="E144" s="196" t="s">
        <v>130</v>
      </c>
      <c r="F144" s="196" t="s">
        <v>554</v>
      </c>
      <c r="G144" s="196" t="s">
        <v>11</v>
      </c>
      <c r="H144" s="196">
        <v>109</v>
      </c>
      <c r="I144" s="448">
        <v>713375</v>
      </c>
      <c r="J144" s="196" t="s">
        <v>514</v>
      </c>
      <c r="K144" s="326" t="s">
        <v>514</v>
      </c>
      <c r="L144" s="421">
        <f>IF(Civil_DB[[#This Row],[نوع فعالیت]]=Civil_DB[[#Headers],[آرماتور بندی]],Civil_DB[[#This Row],[مقدار]],0)</f>
        <v>0</v>
      </c>
      <c r="M144" s="421">
        <f>IF(Civil_DB[[#This Row],[نوع فعالیت]]=Civil_DB[[#Headers],[قالب بندی]],Civil_DB[[#This Row],[مقدار]],0)</f>
        <v>109</v>
      </c>
      <c r="N144" s="421">
        <f>IF(Civil_DB[[#This Row],[نوع فعالیت]]=Civil_DB[[#Headers],[بتن]],Civil_DB[[#This Row],[مقدار]],0)</f>
        <v>0</v>
      </c>
      <c r="O144" s="196"/>
    </row>
    <row r="145" spans="2:15" hidden="1" x14ac:dyDescent="0.25">
      <c r="B145" s="202">
        <v>140</v>
      </c>
      <c r="C145" s="417">
        <v>45551</v>
      </c>
      <c r="D145" s="278" t="s">
        <v>528</v>
      </c>
      <c r="E145" s="196" t="s">
        <v>130</v>
      </c>
      <c r="F145" s="196" t="s">
        <v>554</v>
      </c>
      <c r="G145" s="196" t="s">
        <v>11</v>
      </c>
      <c r="H145" s="196">
        <v>18</v>
      </c>
      <c r="I145" s="448">
        <v>714423</v>
      </c>
      <c r="J145" s="196" t="s">
        <v>482</v>
      </c>
      <c r="K145" s="326" t="s">
        <v>514</v>
      </c>
      <c r="L145" s="421">
        <f>IF(Civil_DB[[#This Row],[نوع فعالیت]]=Civil_DB[[#Headers],[آرماتور بندی]],Civil_DB[[#This Row],[مقدار]],0)</f>
        <v>0</v>
      </c>
      <c r="M145" s="421">
        <f>IF(Civil_DB[[#This Row],[نوع فعالیت]]=Civil_DB[[#Headers],[قالب بندی]],Civil_DB[[#This Row],[مقدار]],0)</f>
        <v>18</v>
      </c>
      <c r="N145" s="421">
        <f>IF(Civil_DB[[#This Row],[نوع فعالیت]]=Civil_DB[[#Headers],[بتن]],Civil_DB[[#This Row],[مقدار]],0)</f>
        <v>0</v>
      </c>
      <c r="O145" s="196"/>
    </row>
    <row r="146" spans="2:15" hidden="1" x14ac:dyDescent="0.25">
      <c r="B146" s="202">
        <v>141</v>
      </c>
      <c r="C146" s="417">
        <v>45551</v>
      </c>
      <c r="D146" s="278" t="s">
        <v>528</v>
      </c>
      <c r="E146" s="196" t="s">
        <v>130</v>
      </c>
      <c r="F146" s="196" t="s">
        <v>554</v>
      </c>
      <c r="G146" s="196" t="s">
        <v>11</v>
      </c>
      <c r="H146" s="196">
        <v>64</v>
      </c>
      <c r="I146" s="448">
        <v>713145</v>
      </c>
      <c r="J146" s="196" t="s">
        <v>514</v>
      </c>
      <c r="K146" s="326" t="s">
        <v>514</v>
      </c>
      <c r="L146" s="421">
        <f>IF(Civil_DB[[#This Row],[نوع فعالیت]]=Civil_DB[[#Headers],[آرماتور بندی]],Civil_DB[[#This Row],[مقدار]],0)</f>
        <v>0</v>
      </c>
      <c r="M146" s="421">
        <f>IF(Civil_DB[[#This Row],[نوع فعالیت]]=Civil_DB[[#Headers],[قالب بندی]],Civil_DB[[#This Row],[مقدار]],0)</f>
        <v>64</v>
      </c>
      <c r="N146" s="421">
        <f>IF(Civil_DB[[#This Row],[نوع فعالیت]]=Civil_DB[[#Headers],[بتن]],Civil_DB[[#This Row],[مقدار]],0)</f>
        <v>0</v>
      </c>
      <c r="O146" s="196"/>
    </row>
    <row r="147" spans="2:15" hidden="1" x14ac:dyDescent="0.25">
      <c r="B147" s="202">
        <v>142</v>
      </c>
      <c r="C147" s="417">
        <v>45553</v>
      </c>
      <c r="D147" s="278" t="s">
        <v>528</v>
      </c>
      <c r="E147" s="196" t="s">
        <v>130</v>
      </c>
      <c r="F147" s="196" t="s">
        <v>554</v>
      </c>
      <c r="G147" s="196" t="s">
        <v>11</v>
      </c>
      <c r="H147" s="196">
        <v>63</v>
      </c>
      <c r="I147" s="448">
        <v>713145</v>
      </c>
      <c r="J147" s="196" t="s">
        <v>514</v>
      </c>
      <c r="K147" s="326" t="s">
        <v>514</v>
      </c>
      <c r="L147" s="421">
        <f>IF(Civil_DB[[#This Row],[نوع فعالیت]]=Civil_DB[[#Headers],[آرماتور بندی]],Civil_DB[[#This Row],[مقدار]],0)</f>
        <v>0</v>
      </c>
      <c r="M147" s="421">
        <f>IF(Civil_DB[[#This Row],[نوع فعالیت]]=Civil_DB[[#Headers],[قالب بندی]],Civil_DB[[#This Row],[مقدار]],0)</f>
        <v>63</v>
      </c>
      <c r="N147" s="421">
        <f>IF(Civil_DB[[#This Row],[نوع فعالیت]]=Civil_DB[[#Headers],[بتن]],Civil_DB[[#This Row],[مقدار]],0)</f>
        <v>0</v>
      </c>
      <c r="O147" s="196"/>
    </row>
    <row r="148" spans="2:15" hidden="1" x14ac:dyDescent="0.25">
      <c r="B148" s="202">
        <v>143</v>
      </c>
      <c r="C148" s="417">
        <v>45553</v>
      </c>
      <c r="D148" s="278" t="s">
        <v>528</v>
      </c>
      <c r="E148" s="196" t="s">
        <v>130</v>
      </c>
      <c r="F148" s="196" t="s">
        <v>554</v>
      </c>
      <c r="G148" s="196" t="s">
        <v>11</v>
      </c>
      <c r="H148" s="196">
        <v>26</v>
      </c>
      <c r="I148" s="448">
        <v>714145</v>
      </c>
      <c r="J148" s="196" t="s">
        <v>482</v>
      </c>
      <c r="K148" s="326" t="s">
        <v>514</v>
      </c>
      <c r="L148" s="421">
        <f>IF(Civil_DB[[#This Row],[نوع فعالیت]]=Civil_DB[[#Headers],[آرماتور بندی]],Civil_DB[[#This Row],[مقدار]],0)</f>
        <v>0</v>
      </c>
      <c r="M148" s="421">
        <f>IF(Civil_DB[[#This Row],[نوع فعالیت]]=Civil_DB[[#Headers],[قالب بندی]],Civil_DB[[#This Row],[مقدار]],0)</f>
        <v>26</v>
      </c>
      <c r="N148" s="421">
        <f>IF(Civil_DB[[#This Row],[نوع فعالیت]]=Civil_DB[[#Headers],[بتن]],Civil_DB[[#This Row],[مقدار]],0)</f>
        <v>0</v>
      </c>
      <c r="O148" s="196"/>
    </row>
    <row r="149" spans="2:15" hidden="1" x14ac:dyDescent="0.25">
      <c r="B149" s="202">
        <v>144</v>
      </c>
      <c r="C149" s="417">
        <v>45554</v>
      </c>
      <c r="D149" s="278" t="s">
        <v>528</v>
      </c>
      <c r="E149" s="196" t="s">
        <v>130</v>
      </c>
      <c r="F149" s="196" t="s">
        <v>554</v>
      </c>
      <c r="G149" s="196" t="s">
        <v>11</v>
      </c>
      <c r="H149" s="196">
        <v>58</v>
      </c>
      <c r="I149" s="448">
        <v>713375</v>
      </c>
      <c r="J149" s="196" t="s">
        <v>514</v>
      </c>
      <c r="K149" s="326" t="s">
        <v>514</v>
      </c>
      <c r="L149" s="421">
        <f>IF(Civil_DB[[#This Row],[نوع فعالیت]]=Civil_DB[[#Headers],[آرماتور بندی]],Civil_DB[[#This Row],[مقدار]],0)</f>
        <v>0</v>
      </c>
      <c r="M149" s="421">
        <f>IF(Civil_DB[[#This Row],[نوع فعالیت]]=Civil_DB[[#Headers],[قالب بندی]],Civil_DB[[#This Row],[مقدار]],0)</f>
        <v>58</v>
      </c>
      <c r="N149" s="421">
        <f>IF(Civil_DB[[#This Row],[نوع فعالیت]]=Civil_DB[[#Headers],[بتن]],Civil_DB[[#This Row],[مقدار]],0)</f>
        <v>0</v>
      </c>
      <c r="O149" s="196"/>
    </row>
    <row r="150" spans="2:15" hidden="1" x14ac:dyDescent="0.25">
      <c r="B150" s="202">
        <v>145</v>
      </c>
      <c r="C150" s="417">
        <v>45555</v>
      </c>
      <c r="D150" s="278" t="s">
        <v>528</v>
      </c>
      <c r="E150" s="196" t="s">
        <v>130</v>
      </c>
      <c r="F150" s="196" t="s">
        <v>554</v>
      </c>
      <c r="G150" s="196" t="s">
        <v>11</v>
      </c>
      <c r="H150" s="196">
        <v>60</v>
      </c>
      <c r="I150" s="448">
        <v>713375</v>
      </c>
      <c r="J150" s="196" t="s">
        <v>514</v>
      </c>
      <c r="K150" s="326" t="s">
        <v>514</v>
      </c>
      <c r="L150" s="421">
        <f>IF(Civil_DB[[#This Row],[نوع فعالیت]]=Civil_DB[[#Headers],[آرماتور بندی]],Civil_DB[[#This Row],[مقدار]],0)</f>
        <v>0</v>
      </c>
      <c r="M150" s="421">
        <f>IF(Civil_DB[[#This Row],[نوع فعالیت]]=Civil_DB[[#Headers],[قالب بندی]],Civil_DB[[#This Row],[مقدار]],0)</f>
        <v>60</v>
      </c>
      <c r="N150" s="421">
        <f>IF(Civil_DB[[#This Row],[نوع فعالیت]]=Civil_DB[[#Headers],[بتن]],Civil_DB[[#This Row],[مقدار]],0)</f>
        <v>0</v>
      </c>
      <c r="O150" s="196"/>
    </row>
    <row r="151" spans="2:15" hidden="1" x14ac:dyDescent="0.25">
      <c r="B151" s="202">
        <v>146</v>
      </c>
      <c r="C151" s="417">
        <v>45556</v>
      </c>
      <c r="D151" s="278" t="s">
        <v>528</v>
      </c>
      <c r="E151" s="196" t="s">
        <v>130</v>
      </c>
      <c r="F151" s="196" t="s">
        <v>554</v>
      </c>
      <c r="G151" s="196" t="s">
        <v>11</v>
      </c>
      <c r="H151" s="196">
        <v>58</v>
      </c>
      <c r="I151" s="448">
        <v>713145</v>
      </c>
      <c r="J151" s="196" t="s">
        <v>514</v>
      </c>
      <c r="K151" s="326" t="s">
        <v>514</v>
      </c>
      <c r="L151" s="421">
        <f>IF(Civil_DB[[#This Row],[نوع فعالیت]]=Civil_DB[[#Headers],[آرماتور بندی]],Civil_DB[[#This Row],[مقدار]],0)</f>
        <v>0</v>
      </c>
      <c r="M151" s="421">
        <f>IF(Civil_DB[[#This Row],[نوع فعالیت]]=Civil_DB[[#Headers],[قالب بندی]],Civil_DB[[#This Row],[مقدار]],0)</f>
        <v>58</v>
      </c>
      <c r="N151" s="421">
        <f>IF(Civil_DB[[#This Row],[نوع فعالیت]]=Civil_DB[[#Headers],[بتن]],Civil_DB[[#This Row],[مقدار]],0)</f>
        <v>0</v>
      </c>
      <c r="O151" s="196"/>
    </row>
    <row r="152" spans="2:15" hidden="1" x14ac:dyDescent="0.25">
      <c r="B152" s="202">
        <v>147</v>
      </c>
      <c r="C152" s="417">
        <v>45557</v>
      </c>
      <c r="D152" s="278" t="s">
        <v>528</v>
      </c>
      <c r="E152" s="196" t="s">
        <v>130</v>
      </c>
      <c r="F152" s="196" t="s">
        <v>554</v>
      </c>
      <c r="G152" s="196" t="s">
        <v>11</v>
      </c>
      <c r="H152" s="196">
        <v>31</v>
      </c>
      <c r="I152" s="448">
        <v>714143</v>
      </c>
      <c r="J152" s="196" t="s">
        <v>514</v>
      </c>
      <c r="K152" s="326" t="s">
        <v>514</v>
      </c>
      <c r="L152" s="421">
        <f>IF(Civil_DB[[#This Row],[نوع فعالیت]]=Civil_DB[[#Headers],[آرماتور بندی]],Civil_DB[[#This Row],[مقدار]],0)</f>
        <v>0</v>
      </c>
      <c r="M152" s="421">
        <f>IF(Civil_DB[[#This Row],[نوع فعالیت]]=Civil_DB[[#Headers],[قالب بندی]],Civil_DB[[#This Row],[مقدار]],0)</f>
        <v>31</v>
      </c>
      <c r="N152" s="421">
        <f>IF(Civil_DB[[#This Row],[نوع فعالیت]]=Civil_DB[[#Headers],[بتن]],Civil_DB[[#This Row],[مقدار]],0)</f>
        <v>0</v>
      </c>
      <c r="O152" s="196"/>
    </row>
    <row r="153" spans="2:15" hidden="1" x14ac:dyDescent="0.25">
      <c r="B153" s="202">
        <v>148</v>
      </c>
      <c r="C153" s="417">
        <v>45557</v>
      </c>
      <c r="D153" s="278" t="s">
        <v>528</v>
      </c>
      <c r="E153" s="196" t="s">
        <v>130</v>
      </c>
      <c r="F153" s="196" t="s">
        <v>554</v>
      </c>
      <c r="G153" s="196" t="s">
        <v>11</v>
      </c>
      <c r="H153" s="196">
        <v>7</v>
      </c>
      <c r="I153" s="448">
        <v>716178</v>
      </c>
      <c r="J153" s="196" t="s">
        <v>482</v>
      </c>
      <c r="K153" s="326" t="s">
        <v>514</v>
      </c>
      <c r="L153" s="421">
        <f>IF(Civil_DB[[#This Row],[نوع فعالیت]]=Civil_DB[[#Headers],[آرماتور بندی]],Civil_DB[[#This Row],[مقدار]],0)</f>
        <v>0</v>
      </c>
      <c r="M153" s="421">
        <f>IF(Civil_DB[[#This Row],[نوع فعالیت]]=Civil_DB[[#Headers],[قالب بندی]],Civil_DB[[#This Row],[مقدار]],0)</f>
        <v>7</v>
      </c>
      <c r="N153" s="421">
        <f>IF(Civil_DB[[#This Row],[نوع فعالیت]]=Civil_DB[[#Headers],[بتن]],Civil_DB[[#This Row],[مقدار]],0)</f>
        <v>0</v>
      </c>
      <c r="O153" s="196"/>
    </row>
    <row r="154" spans="2:15" hidden="1" x14ac:dyDescent="0.25">
      <c r="B154" s="202">
        <v>149</v>
      </c>
      <c r="C154" s="417">
        <v>45558</v>
      </c>
      <c r="D154" s="278" t="s">
        <v>528</v>
      </c>
      <c r="E154" s="196" t="s">
        <v>130</v>
      </c>
      <c r="F154" s="196" t="s">
        <v>554</v>
      </c>
      <c r="G154" s="196" t="s">
        <v>11</v>
      </c>
      <c r="H154" s="196">
        <v>13</v>
      </c>
      <c r="I154" s="448">
        <v>716178</v>
      </c>
      <c r="J154" s="196" t="s">
        <v>482</v>
      </c>
      <c r="K154" s="326" t="s">
        <v>514</v>
      </c>
      <c r="L154" s="421">
        <f>IF(Civil_DB[[#This Row],[نوع فعالیت]]=Civil_DB[[#Headers],[آرماتور بندی]],Civil_DB[[#This Row],[مقدار]],0)</f>
        <v>0</v>
      </c>
      <c r="M154" s="421">
        <f>IF(Civil_DB[[#This Row],[نوع فعالیت]]=Civil_DB[[#Headers],[قالب بندی]],Civil_DB[[#This Row],[مقدار]],0)</f>
        <v>13</v>
      </c>
      <c r="N154" s="421">
        <f>IF(Civil_DB[[#This Row],[نوع فعالیت]]=Civil_DB[[#Headers],[بتن]],Civil_DB[[#This Row],[مقدار]],0)</f>
        <v>0</v>
      </c>
      <c r="O154" s="196"/>
    </row>
    <row r="155" spans="2:15" hidden="1" x14ac:dyDescent="0.25">
      <c r="B155" s="202">
        <v>150</v>
      </c>
      <c r="C155" s="417">
        <v>45558</v>
      </c>
      <c r="D155" s="278" t="s">
        <v>528</v>
      </c>
      <c r="E155" s="196" t="s">
        <v>130</v>
      </c>
      <c r="F155" s="196" t="s">
        <v>554</v>
      </c>
      <c r="G155" s="196" t="s">
        <v>11</v>
      </c>
      <c r="H155" s="196">
        <v>6</v>
      </c>
      <c r="I155" s="448">
        <v>713375</v>
      </c>
      <c r="J155" s="196" t="s">
        <v>482</v>
      </c>
      <c r="K155" s="326" t="s">
        <v>514</v>
      </c>
      <c r="L155" s="216">
        <f>IF(Civil_DB[[#This Row],[نوع فعالیت]]=Civil_DB[[#Headers],[آرماتور بندی]],Civil_DB[[#This Row],[مقدار]],0)</f>
        <v>0</v>
      </c>
      <c r="M155" s="216">
        <f>IF(Civil_DB[[#This Row],[نوع فعالیت]]=Civil_DB[[#Headers],[قالب بندی]],Civil_DB[[#This Row],[مقدار]],0)</f>
        <v>6</v>
      </c>
      <c r="N155" s="216">
        <f>IF(Civil_DB[[#This Row],[نوع فعالیت]]=Civil_DB[[#Headers],[بتن]],Civil_DB[[#This Row],[مقدار]],0)</f>
        <v>0</v>
      </c>
      <c r="O155" s="197"/>
    </row>
    <row r="156" spans="2:15" hidden="1" x14ac:dyDescent="0.25">
      <c r="B156" s="202">
        <v>151</v>
      </c>
      <c r="C156" s="417">
        <v>45558</v>
      </c>
      <c r="D156" s="278" t="s">
        <v>528</v>
      </c>
      <c r="E156" s="196" t="s">
        <v>130</v>
      </c>
      <c r="F156" s="196" t="s">
        <v>554</v>
      </c>
      <c r="G156" s="196" t="s">
        <v>11</v>
      </c>
      <c r="H156" s="196">
        <v>18</v>
      </c>
      <c r="I156" s="448">
        <v>714423</v>
      </c>
      <c r="J156" s="196" t="s">
        <v>482</v>
      </c>
      <c r="K156" s="326" t="s">
        <v>514</v>
      </c>
      <c r="L156" s="421">
        <f>IF(Civil_DB[[#This Row],[نوع فعالیت]]=Civil_DB[[#Headers],[آرماتور بندی]],Civil_DB[[#This Row],[مقدار]],0)</f>
        <v>0</v>
      </c>
      <c r="M156" s="421">
        <f>IF(Civil_DB[[#This Row],[نوع فعالیت]]=Civil_DB[[#Headers],[قالب بندی]],Civil_DB[[#This Row],[مقدار]],0)</f>
        <v>18</v>
      </c>
      <c r="N156" s="421">
        <f>IF(Civil_DB[[#This Row],[نوع فعالیت]]=Civil_DB[[#Headers],[بتن]],Civil_DB[[#This Row],[مقدار]],0)</f>
        <v>0</v>
      </c>
      <c r="O156" s="196"/>
    </row>
    <row r="157" spans="2:15" hidden="1" x14ac:dyDescent="0.25">
      <c r="B157" s="202">
        <v>152</v>
      </c>
      <c r="C157" s="417">
        <v>45559</v>
      </c>
      <c r="D157" s="278" t="s">
        <v>528</v>
      </c>
      <c r="E157" s="196" t="s">
        <v>130</v>
      </c>
      <c r="F157" s="196" t="s">
        <v>554</v>
      </c>
      <c r="G157" s="196" t="s">
        <v>11</v>
      </c>
      <c r="H157" s="196">
        <v>63</v>
      </c>
      <c r="I157" s="448">
        <v>713145</v>
      </c>
      <c r="J157" s="196" t="s">
        <v>514</v>
      </c>
      <c r="K157" s="326" t="s">
        <v>514</v>
      </c>
      <c r="L157" s="421">
        <f>IF(Civil_DB[[#This Row],[نوع فعالیت]]=Civil_DB[[#Headers],[آرماتور بندی]],Civil_DB[[#This Row],[مقدار]],0)</f>
        <v>0</v>
      </c>
      <c r="M157" s="421">
        <f>IF(Civil_DB[[#This Row],[نوع فعالیت]]=Civil_DB[[#Headers],[قالب بندی]],Civil_DB[[#This Row],[مقدار]],0)</f>
        <v>63</v>
      </c>
      <c r="N157" s="421">
        <f>IF(Civil_DB[[#This Row],[نوع فعالیت]]=Civil_DB[[#Headers],[بتن]],Civil_DB[[#This Row],[مقدار]],0)</f>
        <v>0</v>
      </c>
      <c r="O157" s="196"/>
    </row>
    <row r="158" spans="2:15" hidden="1" x14ac:dyDescent="0.25">
      <c r="B158" s="202">
        <v>153</v>
      </c>
      <c r="C158" s="417">
        <v>45560</v>
      </c>
      <c r="D158" s="278" t="s">
        <v>528</v>
      </c>
      <c r="E158" s="196" t="s">
        <v>130</v>
      </c>
      <c r="F158" s="196" t="s">
        <v>554</v>
      </c>
      <c r="G158" s="196" t="s">
        <v>11</v>
      </c>
      <c r="H158" s="196">
        <v>10</v>
      </c>
      <c r="I158" s="448">
        <v>716400</v>
      </c>
      <c r="J158" s="196" t="s">
        <v>482</v>
      </c>
      <c r="K158" s="326" t="s">
        <v>514</v>
      </c>
      <c r="L158" s="421">
        <f>IF(Civil_DB[[#This Row],[نوع فعالیت]]=Civil_DB[[#Headers],[آرماتور بندی]],Civil_DB[[#This Row],[مقدار]],0)</f>
        <v>0</v>
      </c>
      <c r="M158" s="421">
        <f>IF(Civil_DB[[#This Row],[نوع فعالیت]]=Civil_DB[[#Headers],[قالب بندی]],Civil_DB[[#This Row],[مقدار]],0)</f>
        <v>10</v>
      </c>
      <c r="N158" s="421">
        <f>IF(Civil_DB[[#This Row],[نوع فعالیت]]=Civil_DB[[#Headers],[بتن]],Civil_DB[[#This Row],[مقدار]],0)</f>
        <v>0</v>
      </c>
      <c r="O158" s="196"/>
    </row>
    <row r="159" spans="2:15" hidden="1" x14ac:dyDescent="0.25">
      <c r="B159" s="202">
        <v>154</v>
      </c>
      <c r="C159" s="417">
        <v>45561</v>
      </c>
      <c r="D159" s="278" t="s">
        <v>528</v>
      </c>
      <c r="E159" s="196" t="s">
        <v>130</v>
      </c>
      <c r="F159" s="196" t="s">
        <v>554</v>
      </c>
      <c r="G159" s="196" t="s">
        <v>11</v>
      </c>
      <c r="H159" s="196">
        <v>56</v>
      </c>
      <c r="I159" s="448">
        <v>713375</v>
      </c>
      <c r="J159" s="196" t="s">
        <v>514</v>
      </c>
      <c r="K159" s="326" t="s">
        <v>514</v>
      </c>
      <c r="L159" s="421">
        <f>IF(Civil_DB[[#This Row],[نوع فعالیت]]=Civil_DB[[#Headers],[آرماتور بندی]],Civil_DB[[#This Row],[مقدار]],0)</f>
        <v>0</v>
      </c>
      <c r="M159" s="421">
        <f>IF(Civil_DB[[#This Row],[نوع فعالیت]]=Civil_DB[[#Headers],[قالب بندی]],Civil_DB[[#This Row],[مقدار]],0)</f>
        <v>56</v>
      </c>
      <c r="N159" s="421">
        <f>IF(Civil_DB[[#This Row],[نوع فعالیت]]=Civil_DB[[#Headers],[بتن]],Civil_DB[[#This Row],[مقدار]],0)</f>
        <v>0</v>
      </c>
      <c r="O159" s="196"/>
    </row>
    <row r="160" spans="2:15" hidden="1" x14ac:dyDescent="0.25">
      <c r="B160" s="202">
        <v>155</v>
      </c>
      <c r="C160" s="417">
        <v>45563</v>
      </c>
      <c r="D160" s="278" t="s">
        <v>528</v>
      </c>
      <c r="E160" s="196" t="s">
        <v>130</v>
      </c>
      <c r="F160" s="196" t="s">
        <v>554</v>
      </c>
      <c r="G160" s="196" t="s">
        <v>11</v>
      </c>
      <c r="H160" s="196">
        <v>60</v>
      </c>
      <c r="I160" s="448">
        <v>713375</v>
      </c>
      <c r="J160" s="196" t="s">
        <v>514</v>
      </c>
      <c r="K160" s="326" t="s">
        <v>514</v>
      </c>
      <c r="L160" s="421">
        <f>IF(Civil_DB[[#This Row],[نوع فعالیت]]=Civil_DB[[#Headers],[آرماتور بندی]],Civil_DB[[#This Row],[مقدار]],0)</f>
        <v>0</v>
      </c>
      <c r="M160" s="421">
        <f>IF(Civil_DB[[#This Row],[نوع فعالیت]]=Civil_DB[[#Headers],[قالب بندی]],Civil_DB[[#This Row],[مقدار]],0)</f>
        <v>60</v>
      </c>
      <c r="N160" s="421">
        <f>IF(Civil_DB[[#This Row],[نوع فعالیت]]=Civil_DB[[#Headers],[بتن]],Civil_DB[[#This Row],[مقدار]],0)</f>
        <v>0</v>
      </c>
      <c r="O160" s="326"/>
    </row>
    <row r="161" spans="2:15" hidden="1" x14ac:dyDescent="0.25">
      <c r="B161" s="202">
        <v>156</v>
      </c>
      <c r="C161" s="417">
        <v>45563</v>
      </c>
      <c r="D161" s="278" t="s">
        <v>528</v>
      </c>
      <c r="E161" s="196" t="s">
        <v>130</v>
      </c>
      <c r="F161" s="196" t="s">
        <v>554</v>
      </c>
      <c r="G161" s="196" t="s">
        <v>11</v>
      </c>
      <c r="H161" s="196">
        <v>30</v>
      </c>
      <c r="I161" s="448">
        <v>716178</v>
      </c>
      <c r="J161" s="196" t="s">
        <v>482</v>
      </c>
      <c r="K161" s="326" t="s">
        <v>514</v>
      </c>
      <c r="L161" s="421">
        <f>IF(Civil_DB[[#This Row],[نوع فعالیت]]=Civil_DB[[#Headers],[آرماتور بندی]],Civil_DB[[#This Row],[مقدار]],0)</f>
        <v>0</v>
      </c>
      <c r="M161" s="421">
        <f>IF(Civil_DB[[#This Row],[نوع فعالیت]]=Civil_DB[[#Headers],[قالب بندی]],Civil_DB[[#This Row],[مقدار]],0)</f>
        <v>30</v>
      </c>
      <c r="N161" s="421">
        <f>IF(Civil_DB[[#This Row],[نوع فعالیت]]=Civil_DB[[#Headers],[بتن]],Civil_DB[[#This Row],[مقدار]],0)</f>
        <v>0</v>
      </c>
      <c r="O161" s="196"/>
    </row>
    <row r="162" spans="2:15" hidden="1" x14ac:dyDescent="0.25">
      <c r="B162" s="202">
        <v>157</v>
      </c>
      <c r="C162" s="417">
        <v>45563</v>
      </c>
      <c r="D162" s="278" t="s">
        <v>528</v>
      </c>
      <c r="E162" s="196" t="s">
        <v>130</v>
      </c>
      <c r="F162" s="196" t="s">
        <v>554</v>
      </c>
      <c r="G162" s="196" t="s">
        <v>11</v>
      </c>
      <c r="H162" s="196">
        <v>60</v>
      </c>
      <c r="I162" s="448">
        <v>713145</v>
      </c>
      <c r="J162" s="196" t="s">
        <v>514</v>
      </c>
      <c r="K162" s="326" t="s">
        <v>514</v>
      </c>
      <c r="L162" s="421">
        <f>IF(Civil_DB[[#This Row],[نوع فعالیت]]=Civil_DB[[#Headers],[آرماتور بندی]],Civil_DB[[#This Row],[مقدار]],0)</f>
        <v>0</v>
      </c>
      <c r="M162" s="421">
        <f>IF(Civil_DB[[#This Row],[نوع فعالیت]]=Civil_DB[[#Headers],[قالب بندی]],Civil_DB[[#This Row],[مقدار]],0)</f>
        <v>60</v>
      </c>
      <c r="N162" s="421">
        <f>IF(Civil_DB[[#This Row],[نوع فعالیت]]=Civil_DB[[#Headers],[بتن]],Civil_DB[[#This Row],[مقدار]],0)</f>
        <v>0</v>
      </c>
      <c r="O162" s="326"/>
    </row>
    <row r="163" spans="2:15" hidden="1" x14ac:dyDescent="0.25">
      <c r="B163" s="202">
        <v>158</v>
      </c>
      <c r="C163" s="417">
        <v>45564</v>
      </c>
      <c r="D163" s="278" t="s">
        <v>528</v>
      </c>
      <c r="E163" s="196" t="s">
        <v>130</v>
      </c>
      <c r="F163" s="196" t="s">
        <v>554</v>
      </c>
      <c r="G163" s="196" t="s">
        <v>11</v>
      </c>
      <c r="H163" s="196">
        <v>60</v>
      </c>
      <c r="I163" s="448">
        <v>713375</v>
      </c>
      <c r="J163" s="196" t="s">
        <v>514</v>
      </c>
      <c r="K163" s="326" t="s">
        <v>514</v>
      </c>
      <c r="L163" s="421">
        <f>IF(Civil_DB[[#This Row],[نوع فعالیت]]=Civil_DB[[#Headers],[آرماتور بندی]],Civil_DB[[#This Row],[مقدار]],0)</f>
        <v>0</v>
      </c>
      <c r="M163" s="421">
        <f>IF(Civil_DB[[#This Row],[نوع فعالیت]]=Civil_DB[[#Headers],[قالب بندی]],Civil_DB[[#This Row],[مقدار]],0)</f>
        <v>60</v>
      </c>
      <c r="N163" s="421">
        <f>IF(Civil_DB[[#This Row],[نوع فعالیت]]=Civil_DB[[#Headers],[بتن]],Civil_DB[[#This Row],[مقدار]],0)</f>
        <v>0</v>
      </c>
      <c r="O163" s="196"/>
    </row>
    <row r="164" spans="2:15" hidden="1" x14ac:dyDescent="0.25">
      <c r="B164" s="202">
        <v>159</v>
      </c>
      <c r="C164" s="417">
        <v>45565</v>
      </c>
      <c r="D164" s="278" t="s">
        <v>528</v>
      </c>
      <c r="E164" s="196" t="s">
        <v>130</v>
      </c>
      <c r="F164" s="196" t="s">
        <v>554</v>
      </c>
      <c r="G164" s="196" t="s">
        <v>11</v>
      </c>
      <c r="H164" s="196">
        <v>30</v>
      </c>
      <c r="I164" s="448">
        <v>714143</v>
      </c>
      <c r="J164" s="196" t="s">
        <v>514</v>
      </c>
      <c r="K164" s="326" t="s">
        <v>514</v>
      </c>
      <c r="L164" s="421">
        <f>IF(Civil_DB[[#This Row],[نوع فعالیت]]=Civil_DB[[#Headers],[آرماتور بندی]],Civil_DB[[#This Row],[مقدار]],0)</f>
        <v>0</v>
      </c>
      <c r="M164" s="421">
        <f>IF(Civil_DB[[#This Row],[نوع فعالیت]]=Civil_DB[[#Headers],[قالب بندی]],Civil_DB[[#This Row],[مقدار]],0)</f>
        <v>30</v>
      </c>
      <c r="N164" s="421">
        <f>IF(Civil_DB[[#This Row],[نوع فعالیت]]=Civil_DB[[#Headers],[بتن]],Civil_DB[[#This Row],[مقدار]],0)</f>
        <v>0</v>
      </c>
      <c r="O164" s="326"/>
    </row>
    <row r="165" spans="2:15" hidden="1" x14ac:dyDescent="0.25">
      <c r="B165" s="202">
        <v>160</v>
      </c>
      <c r="C165" s="417">
        <v>45566</v>
      </c>
      <c r="D165" s="278" t="s">
        <v>528</v>
      </c>
      <c r="E165" s="196" t="s">
        <v>130</v>
      </c>
      <c r="F165" s="196" t="s">
        <v>554</v>
      </c>
      <c r="G165" s="196" t="s">
        <v>11</v>
      </c>
      <c r="H165" s="196">
        <v>30</v>
      </c>
      <c r="I165" s="448">
        <v>714143</v>
      </c>
      <c r="J165" s="196" t="s">
        <v>514</v>
      </c>
      <c r="K165" s="326" t="s">
        <v>514</v>
      </c>
      <c r="L165" s="421">
        <f>IF(Civil_DB[[#This Row],[نوع فعالیت]]=Civil_DB[[#Headers],[آرماتور بندی]],Civil_DB[[#This Row],[مقدار]],0)</f>
        <v>0</v>
      </c>
      <c r="M165" s="421">
        <f>IF(Civil_DB[[#This Row],[نوع فعالیت]]=Civil_DB[[#Headers],[قالب بندی]],Civil_DB[[#This Row],[مقدار]],0)</f>
        <v>30</v>
      </c>
      <c r="N165" s="421">
        <f>IF(Civil_DB[[#This Row],[نوع فعالیت]]=Civil_DB[[#Headers],[بتن]],Civil_DB[[#This Row],[مقدار]],0)</f>
        <v>0</v>
      </c>
      <c r="O165" s="196"/>
    </row>
    <row r="166" spans="2:15" hidden="1" x14ac:dyDescent="0.25">
      <c r="B166" s="202">
        <v>161</v>
      </c>
      <c r="C166" s="417">
        <v>45566</v>
      </c>
      <c r="D166" s="278" t="s">
        <v>528</v>
      </c>
      <c r="E166" s="196" t="s">
        <v>130</v>
      </c>
      <c r="F166" s="196" t="s">
        <v>554</v>
      </c>
      <c r="G166" s="196" t="s">
        <v>11</v>
      </c>
      <c r="H166" s="196">
        <v>10</v>
      </c>
      <c r="I166" s="448">
        <v>716776</v>
      </c>
      <c r="J166" s="196" t="s">
        <v>482</v>
      </c>
      <c r="K166" s="326" t="s">
        <v>514</v>
      </c>
      <c r="L166" s="421">
        <f>IF(Civil_DB[[#This Row],[نوع فعالیت]]=Civil_DB[[#Headers],[آرماتور بندی]],Civil_DB[[#This Row],[مقدار]],0)</f>
        <v>0</v>
      </c>
      <c r="M166" s="421">
        <f>IF(Civil_DB[[#This Row],[نوع فعالیت]]=Civil_DB[[#Headers],[قالب بندی]],Civil_DB[[#This Row],[مقدار]],0)</f>
        <v>10</v>
      </c>
      <c r="N166" s="421">
        <f>IF(Civil_DB[[#This Row],[نوع فعالیت]]=Civil_DB[[#Headers],[بتن]],Civil_DB[[#This Row],[مقدار]],0)</f>
        <v>0</v>
      </c>
      <c r="O166" s="326"/>
    </row>
    <row r="167" spans="2:15" hidden="1" x14ac:dyDescent="0.25">
      <c r="B167" s="202">
        <v>162</v>
      </c>
      <c r="C167" s="417">
        <v>45567</v>
      </c>
      <c r="D167" s="278" t="s">
        <v>528</v>
      </c>
      <c r="E167" s="196" t="s">
        <v>130</v>
      </c>
      <c r="F167" s="196" t="s">
        <v>554</v>
      </c>
      <c r="G167" s="196" t="s">
        <v>11</v>
      </c>
      <c r="H167" s="196">
        <v>34</v>
      </c>
      <c r="I167" s="448">
        <v>713375</v>
      </c>
      <c r="J167" s="196" t="s">
        <v>514</v>
      </c>
      <c r="K167" s="326" t="s">
        <v>514</v>
      </c>
      <c r="L167" s="421">
        <f>IF(Civil_DB[[#This Row],[نوع فعالیت]]=Civil_DB[[#Headers],[آرماتور بندی]],Civil_DB[[#This Row],[مقدار]],0)</f>
        <v>0</v>
      </c>
      <c r="M167" s="421">
        <f>IF(Civil_DB[[#This Row],[نوع فعالیت]]=Civil_DB[[#Headers],[قالب بندی]],Civil_DB[[#This Row],[مقدار]],0)</f>
        <v>34</v>
      </c>
      <c r="N167" s="421">
        <f>IF(Civil_DB[[#This Row],[نوع فعالیت]]=Civil_DB[[#Headers],[بتن]],Civil_DB[[#This Row],[مقدار]],0)</f>
        <v>0</v>
      </c>
      <c r="O167" s="196"/>
    </row>
    <row r="168" spans="2:15" hidden="1" x14ac:dyDescent="0.25">
      <c r="B168" s="202">
        <v>163</v>
      </c>
      <c r="C168" s="417">
        <v>45568</v>
      </c>
      <c r="D168" s="278" t="s">
        <v>528</v>
      </c>
      <c r="E168" s="196" t="s">
        <v>130</v>
      </c>
      <c r="F168" s="196" t="s">
        <v>554</v>
      </c>
      <c r="G168" s="196" t="s">
        <v>11</v>
      </c>
      <c r="H168" s="196">
        <v>30</v>
      </c>
      <c r="I168" s="448">
        <v>713375</v>
      </c>
      <c r="J168" s="196" t="s">
        <v>514</v>
      </c>
      <c r="K168" s="326" t="s">
        <v>514</v>
      </c>
      <c r="L168" s="421">
        <f>IF(Civil_DB[[#This Row],[نوع فعالیت]]=Civil_DB[[#Headers],[آرماتور بندی]],Civil_DB[[#This Row],[مقدار]],0)</f>
        <v>0</v>
      </c>
      <c r="M168" s="421">
        <f>IF(Civil_DB[[#This Row],[نوع فعالیت]]=Civil_DB[[#Headers],[قالب بندی]],Civil_DB[[#This Row],[مقدار]],0)</f>
        <v>30</v>
      </c>
      <c r="N168" s="421">
        <f>IF(Civil_DB[[#This Row],[نوع فعالیت]]=Civil_DB[[#Headers],[بتن]],Civil_DB[[#This Row],[مقدار]],0)</f>
        <v>0</v>
      </c>
      <c r="O168" s="326"/>
    </row>
    <row r="169" spans="2:15" hidden="1" x14ac:dyDescent="0.25">
      <c r="B169" s="202">
        <v>164</v>
      </c>
      <c r="C169" s="417">
        <v>45569</v>
      </c>
      <c r="D169" s="278" t="s">
        <v>528</v>
      </c>
      <c r="E169" s="196" t="s">
        <v>130</v>
      </c>
      <c r="F169" s="196" t="s">
        <v>554</v>
      </c>
      <c r="G169" s="196" t="s">
        <v>11</v>
      </c>
      <c r="H169" s="196">
        <v>60</v>
      </c>
      <c r="I169" s="448">
        <v>713145</v>
      </c>
      <c r="J169" s="196" t="s">
        <v>514</v>
      </c>
      <c r="K169" s="326" t="s">
        <v>514</v>
      </c>
      <c r="L169" s="421">
        <f>IF(Civil_DB[[#This Row],[نوع فعالیت]]=Civil_DB[[#Headers],[آرماتور بندی]],Civil_DB[[#This Row],[مقدار]],0)</f>
        <v>0</v>
      </c>
      <c r="M169" s="421">
        <f>IF(Civil_DB[[#This Row],[نوع فعالیت]]=Civil_DB[[#Headers],[قالب بندی]],Civil_DB[[#This Row],[مقدار]],0)</f>
        <v>60</v>
      </c>
      <c r="N169" s="421">
        <f>IF(Civil_DB[[#This Row],[نوع فعالیت]]=Civil_DB[[#Headers],[بتن]],Civil_DB[[#This Row],[مقدار]],0)</f>
        <v>0</v>
      </c>
      <c r="O169" s="196"/>
    </row>
    <row r="170" spans="2:15" hidden="1" x14ac:dyDescent="0.25">
      <c r="B170" s="202">
        <v>165</v>
      </c>
      <c r="C170" s="417">
        <v>45570</v>
      </c>
      <c r="D170" s="278" t="s">
        <v>528</v>
      </c>
      <c r="E170" s="196" t="s">
        <v>130</v>
      </c>
      <c r="F170" s="196" t="s">
        <v>554</v>
      </c>
      <c r="G170" s="196" t="s">
        <v>11</v>
      </c>
      <c r="H170" s="196">
        <v>57</v>
      </c>
      <c r="I170" s="448">
        <v>713375</v>
      </c>
      <c r="J170" s="196" t="s">
        <v>514</v>
      </c>
      <c r="K170" s="326" t="s">
        <v>514</v>
      </c>
      <c r="L170" s="421">
        <f>IF(Civil_DB[[#This Row],[نوع فعالیت]]=Civil_DB[[#Headers],[آرماتور بندی]],Civil_DB[[#This Row],[مقدار]],0)</f>
        <v>0</v>
      </c>
      <c r="M170" s="421">
        <f>IF(Civil_DB[[#This Row],[نوع فعالیت]]=Civil_DB[[#Headers],[قالب بندی]],Civil_DB[[#This Row],[مقدار]],0)</f>
        <v>57</v>
      </c>
      <c r="N170" s="421">
        <f>IF(Civil_DB[[#This Row],[نوع فعالیت]]=Civil_DB[[#Headers],[بتن]],Civil_DB[[#This Row],[مقدار]],0)</f>
        <v>0</v>
      </c>
      <c r="O170" s="326"/>
    </row>
    <row r="171" spans="2:15" hidden="1" x14ac:dyDescent="0.25">
      <c r="B171" s="202">
        <v>166</v>
      </c>
      <c r="C171" s="417">
        <v>45570</v>
      </c>
      <c r="D171" s="278" t="s">
        <v>528</v>
      </c>
      <c r="E171" s="196" t="s">
        <v>130</v>
      </c>
      <c r="F171" s="196" t="s">
        <v>554</v>
      </c>
      <c r="G171" s="196" t="s">
        <v>11</v>
      </c>
      <c r="H171" s="196">
        <v>50</v>
      </c>
      <c r="I171" s="448">
        <v>712250</v>
      </c>
      <c r="J171" s="196" t="s">
        <v>517</v>
      </c>
      <c r="K171" s="326" t="s">
        <v>517</v>
      </c>
      <c r="L171" s="421">
        <f>IF(Civil_DB[[#This Row],[نوع فعالیت]]=Civil_DB[[#Headers],[آرماتور بندی]],Civil_DB[[#This Row],[مقدار]],0)</f>
        <v>0</v>
      </c>
      <c r="M171" s="421">
        <f>IF(Civil_DB[[#This Row],[نوع فعالیت]]=Civil_DB[[#Headers],[قالب بندی]],Civil_DB[[#This Row],[مقدار]],0)</f>
        <v>50</v>
      </c>
      <c r="N171" s="421">
        <f>IF(Civil_DB[[#This Row],[نوع فعالیت]]=Civil_DB[[#Headers],[بتن]],Civil_DB[[#This Row],[مقدار]],0)</f>
        <v>0</v>
      </c>
      <c r="O171" s="196"/>
    </row>
    <row r="172" spans="2:15" hidden="1" x14ac:dyDescent="0.25">
      <c r="B172" s="202">
        <v>167</v>
      </c>
      <c r="C172" s="417">
        <v>45571</v>
      </c>
      <c r="D172" s="278" t="s">
        <v>528</v>
      </c>
      <c r="E172" s="196" t="s">
        <v>130</v>
      </c>
      <c r="F172" s="196" t="s">
        <v>554</v>
      </c>
      <c r="G172" s="196" t="s">
        <v>11</v>
      </c>
      <c r="H172" s="326">
        <v>47</v>
      </c>
      <c r="I172" s="447">
        <v>712250</v>
      </c>
      <c r="J172" s="326" t="s">
        <v>517</v>
      </c>
      <c r="K172" s="326" t="s">
        <v>517</v>
      </c>
      <c r="L172" s="421">
        <f>IF(Civil_DB[[#This Row],[نوع فعالیت]]=Civil_DB[[#Headers],[آرماتور بندی]],Civil_DB[[#This Row],[مقدار]],0)</f>
        <v>0</v>
      </c>
      <c r="M172" s="421">
        <f>IF(Civil_DB[[#This Row],[نوع فعالیت]]=Civil_DB[[#Headers],[قالب بندی]],Civil_DB[[#This Row],[مقدار]],0)</f>
        <v>47</v>
      </c>
      <c r="N172" s="421">
        <f>IF(Civil_DB[[#This Row],[نوع فعالیت]]=Civil_DB[[#Headers],[بتن]],Civil_DB[[#This Row],[مقدار]],0)</f>
        <v>0</v>
      </c>
      <c r="O172" s="196"/>
    </row>
    <row r="173" spans="2:15" hidden="1" x14ac:dyDescent="0.25">
      <c r="B173" s="202">
        <v>168</v>
      </c>
      <c r="C173" s="422">
        <v>45573</v>
      </c>
      <c r="D173" s="195" t="s">
        <v>528</v>
      </c>
      <c r="E173" s="196" t="s">
        <v>130</v>
      </c>
      <c r="F173" s="196" t="s">
        <v>554</v>
      </c>
      <c r="G173" s="196" t="s">
        <v>11</v>
      </c>
      <c r="H173" s="196">
        <v>20</v>
      </c>
      <c r="I173" s="448">
        <v>712250</v>
      </c>
      <c r="J173" s="196" t="s">
        <v>517</v>
      </c>
      <c r="K173" s="326" t="s">
        <v>517</v>
      </c>
      <c r="L173" s="421">
        <f>IF(Civil_DB[[#This Row],[نوع فعالیت]]=Civil_DB[[#Headers],[آرماتور بندی]],Civil_DB[[#This Row],[مقدار]],0)</f>
        <v>0</v>
      </c>
      <c r="M173" s="421">
        <f>IF(Civil_DB[[#This Row],[نوع فعالیت]]=Civil_DB[[#Headers],[قالب بندی]],Civil_DB[[#This Row],[مقدار]],0)</f>
        <v>20</v>
      </c>
      <c r="N173" s="421">
        <f>IF(Civil_DB[[#This Row],[نوع فعالیت]]=Civil_DB[[#Headers],[بتن]],Civil_DB[[#This Row],[مقدار]],0)</f>
        <v>0</v>
      </c>
      <c r="O173" s="196"/>
    </row>
    <row r="174" spans="2:15" hidden="1" x14ac:dyDescent="0.25">
      <c r="B174" s="202">
        <v>169</v>
      </c>
      <c r="C174" s="422">
        <v>45574</v>
      </c>
      <c r="D174" s="195" t="s">
        <v>528</v>
      </c>
      <c r="E174" s="196" t="s">
        <v>130</v>
      </c>
      <c r="F174" s="196" t="s">
        <v>554</v>
      </c>
      <c r="G174" s="196" t="s">
        <v>11</v>
      </c>
      <c r="H174" s="196">
        <v>20</v>
      </c>
      <c r="I174" s="448">
        <v>712250</v>
      </c>
      <c r="J174" s="196" t="s">
        <v>517</v>
      </c>
      <c r="K174" s="326" t="s">
        <v>517</v>
      </c>
      <c r="L174" s="421">
        <f>IF(Civil_DB[[#This Row],[نوع فعالیت]]=Civil_DB[[#Headers],[آرماتور بندی]],Civil_DB[[#This Row],[مقدار]],0)</f>
        <v>0</v>
      </c>
      <c r="M174" s="421">
        <f>IF(Civil_DB[[#This Row],[نوع فعالیت]]=Civil_DB[[#Headers],[قالب بندی]],Civil_DB[[#This Row],[مقدار]],0)</f>
        <v>20</v>
      </c>
      <c r="N174" s="421">
        <f>IF(Civil_DB[[#This Row],[نوع فعالیت]]=Civil_DB[[#Headers],[بتن]],Civil_DB[[#This Row],[مقدار]],0)</f>
        <v>0</v>
      </c>
      <c r="O174" s="196"/>
    </row>
    <row r="175" spans="2:15" hidden="1" x14ac:dyDescent="0.25">
      <c r="B175" s="202">
        <v>170</v>
      </c>
      <c r="C175" s="422">
        <v>45575</v>
      </c>
      <c r="D175" s="195" t="s">
        <v>528</v>
      </c>
      <c r="E175" s="196" t="s">
        <v>130</v>
      </c>
      <c r="F175" s="196" t="s">
        <v>554</v>
      </c>
      <c r="G175" s="196" t="s">
        <v>11</v>
      </c>
      <c r="H175" s="196">
        <v>73</v>
      </c>
      <c r="I175" s="448">
        <v>713375</v>
      </c>
      <c r="J175" s="196" t="s">
        <v>514</v>
      </c>
      <c r="K175" s="326" t="s">
        <v>514</v>
      </c>
      <c r="L175" s="421">
        <f>IF(Civil_DB[[#This Row],[نوع فعالیت]]=Civil_DB[[#Headers],[آرماتور بندی]],Civil_DB[[#This Row],[مقدار]],0)</f>
        <v>0</v>
      </c>
      <c r="M175" s="421">
        <f>IF(Civil_DB[[#This Row],[نوع فعالیت]]=Civil_DB[[#Headers],[قالب بندی]],Civil_DB[[#This Row],[مقدار]],0)</f>
        <v>73</v>
      </c>
      <c r="N175" s="421">
        <f>IF(Civil_DB[[#This Row],[نوع فعالیت]]=Civil_DB[[#Headers],[بتن]],Civil_DB[[#This Row],[مقدار]],0)</f>
        <v>0</v>
      </c>
      <c r="O175" s="196"/>
    </row>
    <row r="176" spans="2:15" hidden="1" x14ac:dyDescent="0.25">
      <c r="B176" s="202">
        <v>171</v>
      </c>
      <c r="C176" s="417">
        <v>45575</v>
      </c>
      <c r="D176" s="278" t="s">
        <v>528</v>
      </c>
      <c r="E176" s="196" t="s">
        <v>130</v>
      </c>
      <c r="F176" s="196" t="s">
        <v>554</v>
      </c>
      <c r="G176" s="196" t="s">
        <v>11</v>
      </c>
      <c r="H176" s="326">
        <v>8</v>
      </c>
      <c r="I176" s="447">
        <v>712250</v>
      </c>
      <c r="J176" s="326" t="s">
        <v>517</v>
      </c>
      <c r="K176" s="326" t="s">
        <v>517</v>
      </c>
      <c r="L176" s="421">
        <f>IF(Civil_DB[[#This Row],[نوع فعالیت]]=Civil_DB[[#Headers],[آرماتور بندی]],Civil_DB[[#This Row],[مقدار]],0)</f>
        <v>0</v>
      </c>
      <c r="M176" s="421">
        <f>IF(Civil_DB[[#This Row],[نوع فعالیت]]=Civil_DB[[#Headers],[قالب بندی]],Civil_DB[[#This Row],[مقدار]],0)</f>
        <v>8</v>
      </c>
      <c r="N176" s="421">
        <f>IF(Civil_DB[[#This Row],[نوع فعالیت]]=Civil_DB[[#Headers],[بتن]],Civil_DB[[#This Row],[مقدار]],0)</f>
        <v>0</v>
      </c>
      <c r="O176" s="196"/>
    </row>
    <row r="177" spans="2:16" hidden="1" x14ac:dyDescent="0.25">
      <c r="B177" s="202">
        <v>172</v>
      </c>
      <c r="C177" s="417">
        <v>45577</v>
      </c>
      <c r="D177" s="278" t="s">
        <v>528</v>
      </c>
      <c r="E177" s="196" t="s">
        <v>130</v>
      </c>
      <c r="F177" s="196" t="s">
        <v>554</v>
      </c>
      <c r="G177" s="196" t="s">
        <v>11</v>
      </c>
      <c r="H177" s="326">
        <v>15</v>
      </c>
      <c r="I177" s="447">
        <v>717767</v>
      </c>
      <c r="J177" s="326" t="s">
        <v>482</v>
      </c>
      <c r="K177" s="326" t="s">
        <v>514</v>
      </c>
      <c r="L177" s="421">
        <f>IF(Civil_DB[[#This Row],[نوع فعالیت]]=Civil_DB[[#Headers],[آرماتور بندی]],Civil_DB[[#This Row],[مقدار]],0)</f>
        <v>0</v>
      </c>
      <c r="M177" s="421">
        <f>IF(Civil_DB[[#This Row],[نوع فعالیت]]=Civil_DB[[#Headers],[قالب بندی]],Civil_DB[[#This Row],[مقدار]],0)</f>
        <v>15</v>
      </c>
      <c r="N177" s="421">
        <f>IF(Civil_DB[[#This Row],[نوع فعالیت]]=Civil_DB[[#Headers],[بتن]],Civil_DB[[#This Row],[مقدار]],0)</f>
        <v>0</v>
      </c>
      <c r="O177" s="196"/>
    </row>
    <row r="178" spans="2:16" hidden="1" x14ac:dyDescent="0.25">
      <c r="B178" s="202">
        <v>173</v>
      </c>
      <c r="C178" s="293">
        <v>45588</v>
      </c>
      <c r="D178" s="278" t="s">
        <v>528</v>
      </c>
      <c r="E178" s="196" t="s">
        <v>130</v>
      </c>
      <c r="F178" s="196" t="s">
        <v>554</v>
      </c>
      <c r="G178" s="196" t="s">
        <v>11</v>
      </c>
      <c r="H178" s="196">
        <v>62.5</v>
      </c>
      <c r="I178" s="448">
        <v>713375</v>
      </c>
      <c r="J178" s="196" t="s">
        <v>514</v>
      </c>
      <c r="K178" s="326" t="s">
        <v>514</v>
      </c>
      <c r="L178" s="216">
        <f>IF(Civil_DB[[#This Row],[نوع فعالیت]]=Civil_DB[[#Headers],[آرماتور بندی]],Civil_DB[[#This Row],[مقدار]],0)</f>
        <v>0</v>
      </c>
      <c r="M178" s="216">
        <f>IF(Civil_DB[[#This Row],[نوع فعالیت]]=Civil_DB[[#Headers],[قالب بندی]],Civil_DB[[#This Row],[مقدار]],0)</f>
        <v>62.5</v>
      </c>
      <c r="N178" s="216">
        <f>IF(Civil_DB[[#This Row],[نوع فعالیت]]=Civil_DB[[#Headers],[بتن]],Civil_DB[[#This Row],[مقدار]],0)</f>
        <v>0</v>
      </c>
      <c r="O178" s="197"/>
      <c r="P178" s="446"/>
    </row>
    <row r="179" spans="2:16" x14ac:dyDescent="0.25">
      <c r="B179" s="202">
        <v>174</v>
      </c>
      <c r="C179" s="319">
        <v>45591</v>
      </c>
      <c r="D179" s="459" t="s">
        <v>505</v>
      </c>
      <c r="E179" s="196" t="str">
        <f t="shared" ref="E179:E202" si="9">IFERROR(VLOOKUP(D179,P:T,2,FALSE),"")</f>
        <v>_</v>
      </c>
      <c r="F179" s="196" t="str">
        <f t="shared" ref="F179:F202" si="10">IFERROR(VLOOKUP(D179,P:T,3,FALSE),"")</f>
        <v>متر مکعب</v>
      </c>
      <c r="G179" s="196" t="str">
        <f t="shared" ref="G179:G202" si="11">IFERROR(VLOOKUP(D179,P:T,5,FALSE),"")</f>
        <v>بتن</v>
      </c>
      <c r="H179" s="196">
        <v>17</v>
      </c>
      <c r="I179" s="448">
        <v>0</v>
      </c>
      <c r="J179" s="196"/>
      <c r="K179" s="326" t="s">
        <v>514</v>
      </c>
      <c r="L179" s="216">
        <f>IF(Civil_DB[[#This Row],[نوع فعالیت]]=Civil_DB[[#Headers],[آرماتور بندی]],Civil_DB[[#This Row],[مقدار]],0)</f>
        <v>0</v>
      </c>
      <c r="M179" s="216">
        <f>IF(Civil_DB[[#This Row],[نوع فعالیت]]=Civil_DB[[#Headers],[قالب بندی]],Civil_DB[[#This Row],[مقدار]],0)</f>
        <v>0</v>
      </c>
      <c r="N179" s="216">
        <f>IF(Civil_DB[[#This Row],[نوع فعالیت]]=Civil_DB[[#Headers],[بتن]],Civil_DB[[#This Row],[مقدار]],0)</f>
        <v>17</v>
      </c>
      <c r="O179" s="197" t="s">
        <v>561</v>
      </c>
      <c r="P179" s="445"/>
    </row>
    <row r="180" spans="2:16" x14ac:dyDescent="0.25">
      <c r="B180" s="202">
        <v>175</v>
      </c>
      <c r="C180" s="319">
        <v>45592</v>
      </c>
      <c r="D180" s="459" t="s">
        <v>505</v>
      </c>
      <c r="E180" s="196" t="str">
        <f t="shared" si="9"/>
        <v>_</v>
      </c>
      <c r="F180" s="196" t="str">
        <f t="shared" si="10"/>
        <v>متر مکعب</v>
      </c>
      <c r="G180" s="196" t="str">
        <f t="shared" si="11"/>
        <v>بتن</v>
      </c>
      <c r="H180" s="196">
        <v>56</v>
      </c>
      <c r="I180" s="448">
        <v>717767</v>
      </c>
      <c r="J180" s="196" t="s">
        <v>482</v>
      </c>
      <c r="K180" s="326" t="s">
        <v>514</v>
      </c>
      <c r="L180" s="216">
        <f>IF(Civil_DB[[#This Row],[نوع فعالیت]]=Civil_DB[[#Headers],[آرماتور بندی]],Civil_DB[[#This Row],[مقدار]],0)</f>
        <v>0</v>
      </c>
      <c r="M180" s="216">
        <f>IF(Civil_DB[[#This Row],[نوع فعالیت]]=Civil_DB[[#Headers],[قالب بندی]],Civil_DB[[#This Row],[مقدار]],0)</f>
        <v>0</v>
      </c>
      <c r="N180" s="216">
        <f>IF(Civil_DB[[#This Row],[نوع فعالیت]]=Civil_DB[[#Headers],[بتن]],Civil_DB[[#This Row],[مقدار]],0)</f>
        <v>56</v>
      </c>
      <c r="O180" s="197"/>
      <c r="P180" s="446"/>
    </row>
    <row r="181" spans="2:16" x14ac:dyDescent="0.25">
      <c r="B181" s="202">
        <v>176</v>
      </c>
      <c r="C181" s="319">
        <v>45593</v>
      </c>
      <c r="D181" s="459" t="s">
        <v>505</v>
      </c>
      <c r="E181" s="196" t="str">
        <f t="shared" si="9"/>
        <v>_</v>
      </c>
      <c r="F181" s="196" t="str">
        <f t="shared" si="10"/>
        <v>متر مکعب</v>
      </c>
      <c r="G181" s="196" t="str">
        <f t="shared" si="11"/>
        <v>بتن</v>
      </c>
      <c r="H181" s="196">
        <v>54</v>
      </c>
      <c r="I181" s="448">
        <v>717767</v>
      </c>
      <c r="J181" s="196" t="s">
        <v>482</v>
      </c>
      <c r="K181" s="326" t="s">
        <v>514</v>
      </c>
      <c r="L181" s="216">
        <f>IF(Civil_DB[[#This Row],[نوع فعالیت]]=Civil_DB[[#Headers],[آرماتور بندی]],Civil_DB[[#This Row],[مقدار]],0)</f>
        <v>0</v>
      </c>
      <c r="M181" s="216">
        <f>IF(Civil_DB[[#This Row],[نوع فعالیت]]=Civil_DB[[#Headers],[قالب بندی]],Civil_DB[[#This Row],[مقدار]],0)</f>
        <v>0</v>
      </c>
      <c r="N181" s="216">
        <f>IF(Civil_DB[[#This Row],[نوع فعالیت]]=Civil_DB[[#Headers],[بتن]],Civil_DB[[#This Row],[مقدار]],0)</f>
        <v>54</v>
      </c>
      <c r="O181" s="197"/>
      <c r="P181" s="445"/>
    </row>
    <row r="182" spans="2:16" hidden="1" x14ac:dyDescent="0.25">
      <c r="B182" s="202">
        <v>177</v>
      </c>
      <c r="C182" s="319">
        <v>45593</v>
      </c>
      <c r="D182" s="278" t="s">
        <v>528</v>
      </c>
      <c r="E182" s="196" t="str">
        <f t="shared" si="9"/>
        <v>_</v>
      </c>
      <c r="F182" s="196" t="str">
        <f t="shared" si="10"/>
        <v>متر مربع</v>
      </c>
      <c r="G182" s="196" t="str">
        <f t="shared" si="11"/>
        <v>قالب بندی</v>
      </c>
      <c r="H182" s="196">
        <v>10</v>
      </c>
      <c r="I182" s="448">
        <v>717767</v>
      </c>
      <c r="J182" s="196" t="s">
        <v>482</v>
      </c>
      <c r="K182" s="326" t="s">
        <v>514</v>
      </c>
      <c r="L182" s="216">
        <f>IF(Civil_DB[[#This Row],[نوع فعالیت]]=Civil_DB[[#Headers],[آرماتور بندی]],Civil_DB[[#This Row],[مقدار]],0)</f>
        <v>0</v>
      </c>
      <c r="M182" s="216">
        <f>IF(Civil_DB[[#This Row],[نوع فعالیت]]=Civil_DB[[#Headers],[قالب بندی]],Civil_DB[[#This Row],[مقدار]],0)</f>
        <v>10</v>
      </c>
      <c r="N182" s="216">
        <f>IF(Civil_DB[[#This Row],[نوع فعالیت]]=Civil_DB[[#Headers],[بتن]],Civil_DB[[#This Row],[مقدار]],0)</f>
        <v>0</v>
      </c>
      <c r="O182" s="197"/>
      <c r="P182" s="446"/>
    </row>
    <row r="183" spans="2:16" x14ac:dyDescent="0.25">
      <c r="B183" s="202">
        <v>178</v>
      </c>
      <c r="C183" s="319">
        <v>45594</v>
      </c>
      <c r="D183" s="459" t="s">
        <v>505</v>
      </c>
      <c r="E183" s="196" t="str">
        <f t="shared" si="9"/>
        <v>_</v>
      </c>
      <c r="F183" s="196" t="str">
        <f t="shared" si="10"/>
        <v>متر مکعب</v>
      </c>
      <c r="G183" s="196" t="str">
        <f t="shared" si="11"/>
        <v>بتن</v>
      </c>
      <c r="H183" s="196">
        <v>53</v>
      </c>
      <c r="I183" s="448">
        <v>717767</v>
      </c>
      <c r="J183" s="196" t="s">
        <v>482</v>
      </c>
      <c r="K183" s="326" t="s">
        <v>514</v>
      </c>
      <c r="L183" s="216">
        <f>IF(Civil_DB[[#This Row],[نوع فعالیت]]=Civil_DB[[#Headers],[آرماتور بندی]],Civil_DB[[#This Row],[مقدار]],0)</f>
        <v>0</v>
      </c>
      <c r="M183" s="216">
        <f>IF(Civil_DB[[#This Row],[نوع فعالیت]]=Civil_DB[[#Headers],[قالب بندی]],Civil_DB[[#This Row],[مقدار]],0)</f>
        <v>0</v>
      </c>
      <c r="N183" s="216">
        <f>IF(Civil_DB[[#This Row],[نوع فعالیت]]=Civil_DB[[#Headers],[بتن]],Civil_DB[[#This Row],[مقدار]],0)</f>
        <v>53</v>
      </c>
      <c r="O183" s="197"/>
      <c r="P183" s="445"/>
    </row>
    <row r="184" spans="2:16" hidden="1" x14ac:dyDescent="0.25">
      <c r="B184" s="202">
        <v>179</v>
      </c>
      <c r="C184" s="319">
        <v>45594</v>
      </c>
      <c r="D184" s="278" t="s">
        <v>528</v>
      </c>
      <c r="E184" s="196" t="str">
        <f t="shared" si="9"/>
        <v>_</v>
      </c>
      <c r="F184" s="196" t="str">
        <f t="shared" si="10"/>
        <v>متر مربع</v>
      </c>
      <c r="G184" s="196" t="str">
        <f t="shared" si="11"/>
        <v>قالب بندی</v>
      </c>
      <c r="H184" s="196">
        <v>10</v>
      </c>
      <c r="I184" s="448">
        <v>717767</v>
      </c>
      <c r="J184" s="196" t="s">
        <v>517</v>
      </c>
      <c r="K184" s="326" t="s">
        <v>517</v>
      </c>
      <c r="L184" s="216">
        <f>IF(Civil_DB[[#This Row],[نوع فعالیت]]=Civil_DB[[#Headers],[آرماتور بندی]],Civil_DB[[#This Row],[مقدار]],0)</f>
        <v>0</v>
      </c>
      <c r="M184" s="216">
        <f>IF(Civil_DB[[#This Row],[نوع فعالیت]]=Civil_DB[[#Headers],[قالب بندی]],Civil_DB[[#This Row],[مقدار]],0)</f>
        <v>10</v>
      </c>
      <c r="N184" s="216">
        <f>IF(Civil_DB[[#This Row],[نوع فعالیت]]=Civil_DB[[#Headers],[بتن]],Civil_DB[[#This Row],[مقدار]],0)</f>
        <v>0</v>
      </c>
      <c r="O184" s="197"/>
      <c r="P184" s="445"/>
    </row>
    <row r="185" spans="2:16" hidden="1" x14ac:dyDescent="0.25">
      <c r="B185" s="202">
        <v>180</v>
      </c>
      <c r="C185" s="319">
        <v>45594</v>
      </c>
      <c r="D185" s="278" t="s">
        <v>528</v>
      </c>
      <c r="E185" s="196" t="str">
        <f t="shared" si="9"/>
        <v>_</v>
      </c>
      <c r="F185" s="196" t="str">
        <f t="shared" si="10"/>
        <v>متر مربع</v>
      </c>
      <c r="G185" s="196" t="str">
        <f t="shared" si="11"/>
        <v>قالب بندی</v>
      </c>
      <c r="H185" s="196">
        <v>10</v>
      </c>
      <c r="I185" s="448">
        <v>712250</v>
      </c>
      <c r="J185" s="196" t="s">
        <v>482</v>
      </c>
      <c r="K185" s="326" t="s">
        <v>514</v>
      </c>
      <c r="L185" s="216">
        <f>IF(Civil_DB[[#This Row],[نوع فعالیت]]=Civil_DB[[#Headers],[آرماتور بندی]],Civil_DB[[#This Row],[مقدار]],0)</f>
        <v>0</v>
      </c>
      <c r="M185" s="216">
        <f>IF(Civil_DB[[#This Row],[نوع فعالیت]]=Civil_DB[[#Headers],[قالب بندی]],Civil_DB[[#This Row],[مقدار]],0)</f>
        <v>10</v>
      </c>
      <c r="N185" s="216">
        <f>IF(Civil_DB[[#This Row],[نوع فعالیت]]=Civil_DB[[#Headers],[بتن]],Civil_DB[[#This Row],[مقدار]],0)</f>
        <v>0</v>
      </c>
      <c r="O185" s="197"/>
      <c r="P185" s="445"/>
    </row>
    <row r="186" spans="2:16" x14ac:dyDescent="0.25">
      <c r="B186" s="202">
        <v>181</v>
      </c>
      <c r="C186" s="319">
        <v>45595</v>
      </c>
      <c r="D186" s="459" t="s">
        <v>505</v>
      </c>
      <c r="E186" s="196" t="str">
        <f t="shared" si="9"/>
        <v>_</v>
      </c>
      <c r="F186" s="196" t="str">
        <f t="shared" si="10"/>
        <v>متر مکعب</v>
      </c>
      <c r="G186" s="196" t="str">
        <f t="shared" si="11"/>
        <v>بتن</v>
      </c>
      <c r="H186" s="196">
        <v>56</v>
      </c>
      <c r="I186" s="448">
        <v>717767</v>
      </c>
      <c r="J186" s="196" t="s">
        <v>482</v>
      </c>
      <c r="K186" s="326" t="s">
        <v>514</v>
      </c>
      <c r="L186" s="216">
        <f>IF(Civil_DB[[#This Row],[نوع فعالیت]]=Civil_DB[[#Headers],[آرماتور بندی]],Civil_DB[[#This Row],[مقدار]],0)</f>
        <v>0</v>
      </c>
      <c r="M186" s="216">
        <f>IF(Civil_DB[[#This Row],[نوع فعالیت]]=Civil_DB[[#Headers],[قالب بندی]],Civil_DB[[#This Row],[مقدار]],0)</f>
        <v>0</v>
      </c>
      <c r="N186" s="216">
        <f>IF(Civil_DB[[#This Row],[نوع فعالیت]]=Civil_DB[[#Headers],[بتن]],Civil_DB[[#This Row],[مقدار]],0)</f>
        <v>56</v>
      </c>
      <c r="O186" s="197"/>
      <c r="P186" s="446"/>
    </row>
    <row r="187" spans="2:16" hidden="1" x14ac:dyDescent="0.25">
      <c r="B187" s="202">
        <v>182</v>
      </c>
      <c r="C187" s="319">
        <v>45595</v>
      </c>
      <c r="D187" s="195" t="s">
        <v>528</v>
      </c>
      <c r="E187" s="196" t="str">
        <f t="shared" si="9"/>
        <v>_</v>
      </c>
      <c r="F187" s="196" t="str">
        <f t="shared" si="10"/>
        <v>متر مربع</v>
      </c>
      <c r="G187" s="196" t="str">
        <f t="shared" si="11"/>
        <v>قالب بندی</v>
      </c>
      <c r="H187" s="196">
        <v>10</v>
      </c>
      <c r="I187" s="448">
        <v>717834</v>
      </c>
      <c r="J187" s="196" t="s">
        <v>482</v>
      </c>
      <c r="K187" s="326" t="s">
        <v>514</v>
      </c>
      <c r="L187" s="216">
        <f>IF(Civil_DB[[#This Row],[نوع فعالیت]]=Civil_DB[[#Headers],[آرماتور بندی]],Civil_DB[[#This Row],[مقدار]],0)</f>
        <v>0</v>
      </c>
      <c r="M187" s="216">
        <f>IF(Civil_DB[[#This Row],[نوع فعالیت]]=Civil_DB[[#Headers],[قالب بندی]],Civil_DB[[#This Row],[مقدار]],0)</f>
        <v>10</v>
      </c>
      <c r="N187" s="216">
        <f>IF(Civil_DB[[#This Row],[نوع فعالیت]]=Civil_DB[[#Headers],[بتن]],Civil_DB[[#This Row],[مقدار]],0)</f>
        <v>0</v>
      </c>
      <c r="O187" s="197"/>
      <c r="P187" s="445"/>
    </row>
    <row r="188" spans="2:16" hidden="1" x14ac:dyDescent="0.25">
      <c r="B188" s="202">
        <v>183</v>
      </c>
      <c r="C188" s="319">
        <v>45596</v>
      </c>
      <c r="D188" s="195" t="s">
        <v>528</v>
      </c>
      <c r="E188" s="196" t="str">
        <f t="shared" si="9"/>
        <v>_</v>
      </c>
      <c r="F188" s="196" t="str">
        <f t="shared" si="10"/>
        <v>متر مربع</v>
      </c>
      <c r="G188" s="196" t="str">
        <f t="shared" si="11"/>
        <v>قالب بندی</v>
      </c>
      <c r="H188" s="196">
        <v>10</v>
      </c>
      <c r="I188" s="448">
        <v>717834</v>
      </c>
      <c r="J188" s="196" t="s">
        <v>482</v>
      </c>
      <c r="K188" s="326" t="s">
        <v>514</v>
      </c>
      <c r="L188" s="216">
        <f>IF(Civil_DB[[#This Row],[نوع فعالیت]]=Civil_DB[[#Headers],[آرماتور بندی]],Civil_DB[[#This Row],[مقدار]],0)</f>
        <v>0</v>
      </c>
      <c r="M188" s="216">
        <f>IF(Civil_DB[[#This Row],[نوع فعالیت]]=Civil_DB[[#Headers],[قالب بندی]],Civil_DB[[#This Row],[مقدار]],0)</f>
        <v>10</v>
      </c>
      <c r="N188" s="216">
        <f>IF(Civil_DB[[#This Row],[نوع فعالیت]]=Civil_DB[[#Headers],[بتن]],Civil_DB[[#This Row],[مقدار]],0)</f>
        <v>0</v>
      </c>
      <c r="O188" s="197"/>
      <c r="P188" s="445"/>
    </row>
    <row r="189" spans="2:16" x14ac:dyDescent="0.25">
      <c r="B189" s="202">
        <v>184</v>
      </c>
      <c r="C189" s="319">
        <v>45596</v>
      </c>
      <c r="D189" s="459" t="s">
        <v>505</v>
      </c>
      <c r="E189" s="198" t="str">
        <f t="shared" si="9"/>
        <v>_</v>
      </c>
      <c r="F189" s="198" t="str">
        <f t="shared" si="10"/>
        <v>متر مکعب</v>
      </c>
      <c r="G189" s="198" t="str">
        <f t="shared" si="11"/>
        <v>بتن</v>
      </c>
      <c r="H189" s="198">
        <v>50</v>
      </c>
      <c r="I189" s="450">
        <v>717834</v>
      </c>
      <c r="J189" s="198" t="s">
        <v>482</v>
      </c>
      <c r="K189" s="326" t="s">
        <v>514</v>
      </c>
      <c r="L189" s="218">
        <f>IF(Civil_DB[[#This Row],[نوع فعالیت]]=Civil_DB[[#Headers],[آرماتور بندی]],Civil_DB[[#This Row],[مقدار]],0)</f>
        <v>0</v>
      </c>
      <c r="M189" s="218">
        <f>IF(Civil_DB[[#This Row],[نوع فعالیت]]=Civil_DB[[#Headers],[قالب بندی]],Civil_DB[[#This Row],[مقدار]],0)</f>
        <v>0</v>
      </c>
      <c r="N189" s="218">
        <f>IF(Civil_DB[[#This Row],[نوع فعالیت]]=Civil_DB[[#Headers],[بتن]],Civil_DB[[#This Row],[مقدار]],0)</f>
        <v>50</v>
      </c>
      <c r="O189" s="466"/>
      <c r="P189" s="446"/>
    </row>
    <row r="190" spans="2:16" x14ac:dyDescent="0.25">
      <c r="B190" s="202">
        <v>185</v>
      </c>
      <c r="C190" s="319">
        <v>45597</v>
      </c>
      <c r="D190" s="459" t="s">
        <v>505</v>
      </c>
      <c r="E190" s="198" t="str">
        <f t="shared" si="9"/>
        <v>_</v>
      </c>
      <c r="F190" s="198" t="str">
        <f t="shared" si="10"/>
        <v>متر مکعب</v>
      </c>
      <c r="G190" s="198" t="str">
        <f t="shared" si="11"/>
        <v>بتن</v>
      </c>
      <c r="H190" s="196">
        <v>59</v>
      </c>
      <c r="I190" s="448">
        <v>712250</v>
      </c>
      <c r="J190" s="196" t="s">
        <v>482</v>
      </c>
      <c r="K190" s="196" t="s">
        <v>533</v>
      </c>
      <c r="L190" s="216">
        <f>IF(Civil_DB[[#This Row],[نوع فعالیت]]=Civil_DB[[#Headers],[آرماتور بندی]],Civil_DB[[#This Row],[مقدار]],0)</f>
        <v>0</v>
      </c>
      <c r="M190" s="216">
        <f>IF(Civil_DB[[#This Row],[نوع فعالیت]]=Civil_DB[[#Headers],[قالب بندی]],Civil_DB[[#This Row],[مقدار]],0)</f>
        <v>0</v>
      </c>
      <c r="N190" s="218">
        <f>IF(Civil_DB[[#This Row],[نوع فعالیت]]=Civil_DB[[#Headers],[بتن]],Civil_DB[[#This Row],[مقدار]],0)</f>
        <v>59</v>
      </c>
      <c r="O190" s="197"/>
      <c r="P190" s="445"/>
    </row>
    <row r="191" spans="2:16" x14ac:dyDescent="0.25">
      <c r="B191" s="202">
        <v>186</v>
      </c>
      <c r="C191" s="319">
        <v>45598</v>
      </c>
      <c r="D191" s="459" t="s">
        <v>505</v>
      </c>
      <c r="E191" s="196" t="str">
        <f t="shared" si="9"/>
        <v>_</v>
      </c>
      <c r="F191" s="196" t="str">
        <f t="shared" si="10"/>
        <v>متر مکعب</v>
      </c>
      <c r="G191" s="196" t="str">
        <f t="shared" si="11"/>
        <v>بتن</v>
      </c>
      <c r="H191" s="196">
        <v>50</v>
      </c>
      <c r="I191" s="448">
        <v>717834</v>
      </c>
      <c r="J191" s="196" t="s">
        <v>482</v>
      </c>
      <c r="K191" s="198" t="s">
        <v>514</v>
      </c>
      <c r="L191" s="216">
        <f>IF(Civil_DB[[#This Row],[نوع فعالیت]]=Civil_DB[[#Headers],[آرماتور بندی]],Civil_DB[[#This Row],[مقدار]],0)</f>
        <v>0</v>
      </c>
      <c r="M191" s="216">
        <f>IF(Civil_DB[[#This Row],[نوع فعالیت]]=Civil_DB[[#Headers],[قالب بندی]],Civil_DB[[#This Row],[مقدار]],0)</f>
        <v>0</v>
      </c>
      <c r="N191" s="216">
        <f>IF(Civil_DB[[#This Row],[نوع فعالیت]]=Civil_DB[[#Headers],[بتن]],Civil_DB[[#This Row],[مقدار]],0)</f>
        <v>50</v>
      </c>
      <c r="O191" s="197"/>
    </row>
    <row r="192" spans="2:16" hidden="1" x14ac:dyDescent="0.25">
      <c r="B192" s="202">
        <v>187</v>
      </c>
      <c r="C192" s="319">
        <v>45598</v>
      </c>
      <c r="D192" s="278" t="s">
        <v>528</v>
      </c>
      <c r="E192" s="198" t="str">
        <f t="shared" si="9"/>
        <v>_</v>
      </c>
      <c r="F192" s="198" t="str">
        <f t="shared" si="10"/>
        <v>متر مربع</v>
      </c>
      <c r="G192" s="198" t="str">
        <f t="shared" si="11"/>
        <v>قالب بندی</v>
      </c>
      <c r="H192" s="198">
        <v>10</v>
      </c>
      <c r="I192" s="448">
        <v>717834</v>
      </c>
      <c r="J192" s="196" t="s">
        <v>482</v>
      </c>
      <c r="K192" s="198" t="s">
        <v>514</v>
      </c>
      <c r="L192" s="218">
        <f>IF(Civil_DB[[#This Row],[نوع فعالیت]]=Civil_DB[[#Headers],[آرماتور بندی]],Civil_DB[[#This Row],[مقدار]],0)</f>
        <v>0</v>
      </c>
      <c r="M192" s="218">
        <f>IF(Civil_DB[[#This Row],[نوع فعالیت]]=Civil_DB[[#Headers],[قالب بندی]],Civil_DB[[#This Row],[مقدار]],0)</f>
        <v>10</v>
      </c>
      <c r="N192" s="218">
        <f>IF(Civil_DB[[#This Row],[نوع فعالیت]]=Civil_DB[[#Headers],[بتن]],Civil_DB[[#This Row],[مقدار]],0)</f>
        <v>0</v>
      </c>
      <c r="O192" s="466"/>
    </row>
    <row r="193" spans="2:15" x14ac:dyDescent="0.25">
      <c r="B193" s="202">
        <v>188</v>
      </c>
      <c r="C193" s="319">
        <v>45599</v>
      </c>
      <c r="D193" s="459" t="s">
        <v>505</v>
      </c>
      <c r="E193" s="196" t="str">
        <f t="shared" si="9"/>
        <v>_</v>
      </c>
      <c r="F193" s="196" t="str">
        <f t="shared" si="10"/>
        <v>متر مکعب</v>
      </c>
      <c r="G193" s="196" t="str">
        <f t="shared" si="11"/>
        <v>بتن</v>
      </c>
      <c r="H193" s="196">
        <v>97</v>
      </c>
      <c r="I193" s="448">
        <v>712565</v>
      </c>
      <c r="J193" s="196" t="s">
        <v>482</v>
      </c>
      <c r="K193" s="198" t="s">
        <v>533</v>
      </c>
      <c r="L193" s="216">
        <f>IF(Civil_DB[[#This Row],[نوع فعالیت]]=Civil_DB[[#Headers],[آرماتور بندی]],Civil_DB[[#This Row],[مقدار]],0)</f>
        <v>0</v>
      </c>
      <c r="M193" s="216">
        <f>IF(Civil_DB[[#This Row],[نوع فعالیت]]=Civil_DB[[#Headers],[قالب بندی]],Civil_DB[[#This Row],[مقدار]],0)</f>
        <v>0</v>
      </c>
      <c r="N193" s="216">
        <f>IF(Civil_DB[[#This Row],[نوع فعالیت]]=Civil_DB[[#Headers],[بتن]],Civil_DB[[#This Row],[مقدار]],0)</f>
        <v>97</v>
      </c>
      <c r="O193" s="197"/>
    </row>
    <row r="194" spans="2:15" x14ac:dyDescent="0.25">
      <c r="B194" s="202">
        <v>189</v>
      </c>
      <c r="C194" s="319">
        <v>45600</v>
      </c>
      <c r="D194" s="459" t="s">
        <v>505</v>
      </c>
      <c r="E194" s="196" t="str">
        <f t="shared" si="9"/>
        <v>_</v>
      </c>
      <c r="F194" s="196" t="str">
        <f t="shared" si="10"/>
        <v>متر مکعب</v>
      </c>
      <c r="G194" s="196" t="str">
        <f t="shared" si="11"/>
        <v>بتن</v>
      </c>
      <c r="H194" s="196">
        <v>101</v>
      </c>
      <c r="I194" s="448">
        <v>712250</v>
      </c>
      <c r="J194" s="196" t="s">
        <v>482</v>
      </c>
      <c r="K194" s="198" t="s">
        <v>533</v>
      </c>
      <c r="L194" s="216">
        <f>IF(Civil_DB[[#This Row],[نوع فعالیت]]=Civil_DB[[#Headers],[آرماتور بندی]],Civil_DB[[#This Row],[مقدار]],0)</f>
        <v>0</v>
      </c>
      <c r="M194" s="216">
        <f>IF(Civil_DB[[#This Row],[نوع فعالیت]]=Civil_DB[[#Headers],[قالب بندی]],Civil_DB[[#This Row],[مقدار]],0)</f>
        <v>0</v>
      </c>
      <c r="N194" s="216">
        <f>IF(Civil_DB[[#This Row],[نوع فعالیت]]=Civil_DB[[#Headers],[بتن]],Civil_DB[[#This Row],[مقدار]],0)</f>
        <v>101</v>
      </c>
      <c r="O194" s="197"/>
    </row>
    <row r="195" spans="2:15" x14ac:dyDescent="0.25">
      <c r="B195" s="202">
        <v>190</v>
      </c>
      <c r="C195" s="319">
        <v>45601</v>
      </c>
      <c r="D195" s="459" t="s">
        <v>505</v>
      </c>
      <c r="E195" s="508" t="str">
        <f t="shared" si="9"/>
        <v>_</v>
      </c>
      <c r="F195" s="508" t="str">
        <f t="shared" si="10"/>
        <v>متر مکعب</v>
      </c>
      <c r="G195" s="508" t="str">
        <f t="shared" si="11"/>
        <v>بتن</v>
      </c>
      <c r="H195" s="507">
        <v>21</v>
      </c>
      <c r="I195" s="509">
        <v>712250</v>
      </c>
      <c r="J195" s="507" t="s">
        <v>482</v>
      </c>
      <c r="K195" s="510" t="s">
        <v>533</v>
      </c>
      <c r="L195" s="511">
        <f>IF(Civil_DB[[#This Row],[نوع فعالیت]]=Civil_DB[[#Headers],[آرماتور بندی]],Civil_DB[[#This Row],[مقدار]],0)</f>
        <v>0</v>
      </c>
      <c r="M195" s="511">
        <f>IF(Civil_DB[[#This Row],[نوع فعالیت]]=Civil_DB[[#Headers],[قالب بندی]],Civil_DB[[#This Row],[مقدار]],0)</f>
        <v>0</v>
      </c>
      <c r="N195" s="511">
        <f>IF(Civil_DB[[#This Row],[نوع فعالیت]]=Civil_DB[[#Headers],[بتن]],Civil_DB[[#This Row],[مقدار]],0)</f>
        <v>21</v>
      </c>
      <c r="O195" s="512" t="s">
        <v>613</v>
      </c>
    </row>
    <row r="196" spans="2:15" x14ac:dyDescent="0.25">
      <c r="B196" s="202">
        <v>191</v>
      </c>
      <c r="C196" s="319">
        <v>45602</v>
      </c>
      <c r="D196" s="459" t="s">
        <v>505</v>
      </c>
      <c r="E196" s="508" t="str">
        <f t="shared" si="9"/>
        <v>_</v>
      </c>
      <c r="F196" s="508" t="str">
        <f t="shared" si="10"/>
        <v>متر مکعب</v>
      </c>
      <c r="G196" s="508" t="str">
        <f t="shared" si="11"/>
        <v>بتن</v>
      </c>
      <c r="H196" s="507">
        <v>70</v>
      </c>
      <c r="I196" s="509" t="s">
        <v>561</v>
      </c>
      <c r="J196" s="507" t="s">
        <v>482</v>
      </c>
      <c r="K196" s="510" t="s">
        <v>561</v>
      </c>
      <c r="L196" s="511">
        <f>IF(Civil_DB[[#This Row],[نوع فعالیت]]=Civil_DB[[#Headers],[آرماتور بندی]],Civil_DB[[#This Row],[مقدار]],0)</f>
        <v>0</v>
      </c>
      <c r="M196" s="511">
        <f>IF(Civil_DB[[#This Row],[نوع فعالیت]]=Civil_DB[[#Headers],[قالب بندی]],Civil_DB[[#This Row],[مقدار]],0)</f>
        <v>0</v>
      </c>
      <c r="N196" s="511">
        <f>IF(Civil_DB[[#This Row],[نوع فعالیت]]=Civil_DB[[#Headers],[بتن]],Civil_DB[[#This Row],[مقدار]],0)</f>
        <v>70</v>
      </c>
      <c r="O196" s="512"/>
    </row>
    <row r="197" spans="2:15" x14ac:dyDescent="0.25">
      <c r="B197" s="202">
        <v>192</v>
      </c>
      <c r="C197" s="319">
        <v>45612</v>
      </c>
      <c r="D197" s="459" t="s">
        <v>607</v>
      </c>
      <c r="E197" s="508" t="str">
        <f t="shared" si="9"/>
        <v>حسینی</v>
      </c>
      <c r="F197" s="508" t="str">
        <f t="shared" si="10"/>
        <v>متر مکعب</v>
      </c>
      <c r="G197" s="508" t="str">
        <f t="shared" si="11"/>
        <v>بتن</v>
      </c>
      <c r="H197" s="507">
        <v>57</v>
      </c>
      <c r="I197" s="509">
        <v>712250</v>
      </c>
      <c r="J197" s="507" t="s">
        <v>482</v>
      </c>
      <c r="K197" s="510" t="s">
        <v>533</v>
      </c>
      <c r="L197" s="511">
        <f>IF(Civil_DB[[#This Row],[نوع فعالیت]]=Civil_DB[[#Headers],[آرماتور بندی]],Civil_DB[[#This Row],[مقدار]],0)</f>
        <v>0</v>
      </c>
      <c r="M197" s="511">
        <f>IF(Civil_DB[[#This Row],[نوع فعالیت]]=Civil_DB[[#Headers],[قالب بندی]],Civil_DB[[#This Row],[مقدار]],0)</f>
        <v>0</v>
      </c>
      <c r="N197" s="511">
        <f>IF(Civil_DB[[#This Row],[نوع فعالیت]]=Civil_DB[[#Headers],[بتن]],Civil_DB[[#This Row],[مقدار]],0)</f>
        <v>57</v>
      </c>
      <c r="O197" s="512"/>
    </row>
    <row r="198" spans="2:15" x14ac:dyDescent="0.25">
      <c r="B198" s="202">
        <v>193</v>
      </c>
      <c r="C198" s="319">
        <v>45612</v>
      </c>
      <c r="D198" s="459" t="s">
        <v>608</v>
      </c>
      <c r="E198" s="508" t="str">
        <f t="shared" si="9"/>
        <v>بیگی</v>
      </c>
      <c r="F198" s="508" t="str">
        <f t="shared" si="10"/>
        <v>متر مکعب</v>
      </c>
      <c r="G198" s="508" t="str">
        <f t="shared" si="11"/>
        <v>بتن</v>
      </c>
      <c r="H198" s="507">
        <v>4</v>
      </c>
      <c r="I198" s="509">
        <v>717834</v>
      </c>
      <c r="J198" s="507" t="s">
        <v>482</v>
      </c>
      <c r="K198" s="510" t="s">
        <v>514</v>
      </c>
      <c r="L198" s="511">
        <f>IF(Civil_DB[[#This Row],[نوع فعالیت]]=Civil_DB[[#Headers],[آرماتور بندی]],Civil_DB[[#This Row],[مقدار]],0)</f>
        <v>0</v>
      </c>
      <c r="M198" s="511">
        <f>IF(Civil_DB[[#This Row],[نوع فعالیت]]=Civil_DB[[#Headers],[قالب بندی]],Civil_DB[[#This Row],[مقدار]],0)</f>
        <v>0</v>
      </c>
      <c r="N198" s="511">
        <f>IF(Civil_DB[[#This Row],[نوع فعالیت]]=Civil_DB[[#Headers],[بتن]],Civil_DB[[#This Row],[مقدار]],0)</f>
        <v>4</v>
      </c>
      <c r="O198" s="512"/>
    </row>
    <row r="199" spans="2:15" x14ac:dyDescent="0.25">
      <c r="B199" s="202">
        <v>194</v>
      </c>
      <c r="C199" s="319">
        <v>45613</v>
      </c>
      <c r="D199" s="459" t="s">
        <v>608</v>
      </c>
      <c r="E199" s="508" t="str">
        <f t="shared" si="9"/>
        <v>بیگی</v>
      </c>
      <c r="F199" s="508" t="str">
        <f t="shared" si="10"/>
        <v>متر مکعب</v>
      </c>
      <c r="G199" s="508" t="str">
        <f t="shared" si="11"/>
        <v>بتن</v>
      </c>
      <c r="H199" s="507">
        <v>46</v>
      </c>
      <c r="I199" s="509">
        <v>717834</v>
      </c>
      <c r="J199" s="507" t="s">
        <v>482</v>
      </c>
      <c r="K199" s="510" t="s">
        <v>514</v>
      </c>
      <c r="L199" s="511">
        <f>IF(Civil_DB[[#This Row],[نوع فعالیت]]=Civil_DB[[#Headers],[آرماتور بندی]],Civil_DB[[#This Row],[مقدار]],0)</f>
        <v>0</v>
      </c>
      <c r="M199" s="511">
        <f>IF(Civil_DB[[#This Row],[نوع فعالیت]]=Civil_DB[[#Headers],[قالب بندی]],Civil_DB[[#This Row],[مقدار]],0)</f>
        <v>0</v>
      </c>
      <c r="N199" s="511">
        <f>IF(Civil_DB[[#This Row],[نوع فعالیت]]=Civil_DB[[#Headers],[بتن]],Civil_DB[[#This Row],[مقدار]],0)</f>
        <v>46</v>
      </c>
      <c r="O199" s="512"/>
    </row>
    <row r="200" spans="2:15" x14ac:dyDescent="0.25">
      <c r="B200" s="202">
        <v>195</v>
      </c>
      <c r="C200" s="319">
        <v>45614</v>
      </c>
      <c r="D200" s="459" t="s">
        <v>608</v>
      </c>
      <c r="E200" s="508" t="str">
        <f t="shared" si="9"/>
        <v>بیگی</v>
      </c>
      <c r="F200" s="508" t="str">
        <f t="shared" si="10"/>
        <v>متر مکعب</v>
      </c>
      <c r="G200" s="508" t="str">
        <f t="shared" si="11"/>
        <v>بتن</v>
      </c>
      <c r="H200" s="507">
        <v>57</v>
      </c>
      <c r="I200" s="509">
        <v>717834</v>
      </c>
      <c r="J200" s="507" t="s">
        <v>482</v>
      </c>
      <c r="K200" s="510" t="s">
        <v>514</v>
      </c>
      <c r="L200" s="511">
        <f>IF(Civil_DB[[#This Row],[نوع فعالیت]]=Civil_DB[[#Headers],[آرماتور بندی]],Civil_DB[[#This Row],[مقدار]],0)</f>
        <v>0</v>
      </c>
      <c r="M200" s="511">
        <f>IF(Civil_DB[[#This Row],[نوع فعالیت]]=Civil_DB[[#Headers],[قالب بندی]],Civil_DB[[#This Row],[مقدار]],0)</f>
        <v>0</v>
      </c>
      <c r="N200" s="511">
        <f>IF(Civil_DB[[#This Row],[نوع فعالیت]]=Civil_DB[[#Headers],[بتن]],Civil_DB[[#This Row],[مقدار]],0)</f>
        <v>57</v>
      </c>
      <c r="O200" s="512"/>
    </row>
    <row r="201" spans="2:15" hidden="1" x14ac:dyDescent="0.25">
      <c r="B201" s="202">
        <v>196</v>
      </c>
      <c r="C201" s="293"/>
      <c r="D201" s="536"/>
      <c r="E201" s="508" t="str">
        <f t="shared" si="9"/>
        <v/>
      </c>
      <c r="F201" s="508" t="str">
        <f t="shared" si="10"/>
        <v/>
      </c>
      <c r="G201" s="508" t="str">
        <f t="shared" si="11"/>
        <v/>
      </c>
      <c r="H201" s="507"/>
      <c r="I201" s="509"/>
      <c r="J201" s="507"/>
      <c r="K201" s="535"/>
      <c r="L201" s="511">
        <f>IF(Civil_DB[[#This Row],[نوع فعالیت]]=Civil_DB[[#Headers],[آرماتور بندی]],Civil_DB[[#This Row],[مقدار]],0)</f>
        <v>0</v>
      </c>
      <c r="M201" s="511">
        <f>IF(Civil_DB[[#This Row],[نوع فعالیت]]=Civil_DB[[#Headers],[قالب بندی]],Civil_DB[[#This Row],[مقدار]],0)</f>
        <v>0</v>
      </c>
      <c r="N201" s="511">
        <f>IF(Civil_DB[[#This Row],[نوع فعالیت]]=Civil_DB[[#Headers],[بتن]],Civil_DB[[#This Row],[مقدار]],0)</f>
        <v>0</v>
      </c>
      <c r="O201" s="512"/>
    </row>
    <row r="202" spans="2:15" hidden="1" x14ac:dyDescent="0.25">
      <c r="B202" s="202">
        <v>197</v>
      </c>
      <c r="C202" s="293"/>
      <c r="D202" s="536"/>
      <c r="E202" s="508" t="str">
        <f t="shared" si="9"/>
        <v/>
      </c>
      <c r="F202" s="508" t="str">
        <f t="shared" si="10"/>
        <v/>
      </c>
      <c r="G202" s="508" t="str">
        <f t="shared" si="11"/>
        <v/>
      </c>
      <c r="H202" s="507"/>
      <c r="I202" s="509"/>
      <c r="J202" s="507"/>
      <c r="K202" s="535"/>
      <c r="L202" s="511">
        <f>IF(Civil_DB[[#This Row],[نوع فعالیت]]=Civil_DB[[#Headers],[آرماتور بندی]],Civil_DB[[#This Row],[مقدار]],0)</f>
        <v>0</v>
      </c>
      <c r="M202" s="511">
        <f>IF(Civil_DB[[#This Row],[نوع فعالیت]]=Civil_DB[[#Headers],[قالب بندی]],Civil_DB[[#This Row],[مقدار]],0)</f>
        <v>0</v>
      </c>
      <c r="N202" s="511">
        <f>IF(Civil_DB[[#This Row],[نوع فعالیت]]=Civil_DB[[#Headers],[بتن]],Civil_DB[[#This Row],[مقدار]],0)</f>
        <v>0</v>
      </c>
      <c r="O202" s="512"/>
    </row>
    <row r="203" spans="2:15" x14ac:dyDescent="0.25">
      <c r="B203" s="194"/>
      <c r="C203" s="423"/>
      <c r="D203" s="278"/>
      <c r="E203" s="326"/>
      <c r="F203" s="326"/>
      <c r="G203" s="326"/>
      <c r="H203" s="326"/>
      <c r="I203" s="447"/>
      <c r="J203" s="326"/>
      <c r="K203" s="470"/>
      <c r="L203" s="443"/>
      <c r="M203" s="443"/>
      <c r="N203" s="326"/>
      <c r="O203" s="317"/>
    </row>
    <row r="204" spans="2:15" x14ac:dyDescent="0.25">
      <c r="B204" s="194"/>
      <c r="C204" s="423"/>
      <c r="D204" s="278"/>
      <c r="E204" s="326"/>
      <c r="F204" s="326"/>
      <c r="G204" s="326"/>
      <c r="H204" s="326"/>
      <c r="I204" s="447"/>
      <c r="J204" s="326"/>
      <c r="K204" s="470"/>
      <c r="L204" s="443"/>
      <c r="M204" s="443"/>
      <c r="N204" s="326"/>
      <c r="O204" s="317"/>
    </row>
    <row r="205" spans="2:15" x14ac:dyDescent="0.25">
      <c r="B205" s="194"/>
      <c r="C205" s="423"/>
      <c r="D205" s="278"/>
      <c r="E205" s="326"/>
      <c r="F205" s="326"/>
      <c r="G205" s="326"/>
      <c r="H205" s="326"/>
      <c r="I205" s="447"/>
      <c r="J205" s="326"/>
      <c r="K205" s="470"/>
      <c r="L205" s="443"/>
      <c r="M205" s="443"/>
      <c r="N205" s="326"/>
      <c r="O205" s="317"/>
    </row>
    <row r="206" spans="2:15" x14ac:dyDescent="0.25">
      <c r="B206" s="194"/>
      <c r="C206" s="423"/>
      <c r="D206" s="278"/>
      <c r="E206" s="326"/>
      <c r="F206" s="326"/>
      <c r="G206" s="326"/>
      <c r="H206" s="326"/>
      <c r="I206" s="447"/>
      <c r="J206" s="326"/>
      <c r="K206" s="470"/>
      <c r="L206" s="443"/>
      <c r="M206" s="443"/>
      <c r="N206" s="326"/>
      <c r="O206" s="317"/>
    </row>
    <row r="207" spans="2:15" x14ac:dyDescent="0.25">
      <c r="B207" s="194"/>
      <c r="C207" s="423"/>
      <c r="D207" s="278"/>
      <c r="E207" s="326"/>
      <c r="F207" s="326"/>
      <c r="G207" s="326"/>
      <c r="H207" s="326"/>
      <c r="I207" s="447"/>
      <c r="J207" s="326"/>
      <c r="K207" s="470"/>
      <c r="L207" s="443"/>
      <c r="M207" s="443"/>
      <c r="N207" s="326"/>
      <c r="O207" s="317"/>
    </row>
    <row r="208" spans="2:15" x14ac:dyDescent="0.25">
      <c r="B208" s="194"/>
      <c r="C208" s="423"/>
      <c r="D208" s="278"/>
      <c r="E208" s="326"/>
      <c r="F208" s="326"/>
      <c r="G208" s="326"/>
      <c r="H208" s="326"/>
      <c r="I208" s="447"/>
      <c r="J208" s="326"/>
      <c r="K208" s="470"/>
      <c r="L208" s="443"/>
      <c r="M208" s="443"/>
      <c r="N208" s="326"/>
      <c r="O208" s="317"/>
    </row>
    <row r="209" spans="2:15" x14ac:dyDescent="0.25">
      <c r="B209" s="194"/>
      <c r="C209" s="423"/>
      <c r="D209" s="278"/>
      <c r="E209" s="326"/>
      <c r="F209" s="326"/>
      <c r="G209" s="326"/>
      <c r="H209" s="326"/>
      <c r="I209" s="447"/>
      <c r="J209" s="326"/>
      <c r="K209" s="470"/>
      <c r="L209" s="443"/>
      <c r="M209" s="443"/>
      <c r="N209" s="326"/>
      <c r="O209" s="317"/>
    </row>
    <row r="210" spans="2:15" x14ac:dyDescent="0.25">
      <c r="B210" s="194"/>
      <c r="C210" s="423"/>
      <c r="D210" s="278"/>
      <c r="E210" s="326"/>
      <c r="F210" s="326"/>
      <c r="G210" s="326"/>
      <c r="H210" s="326"/>
      <c r="I210" s="447"/>
      <c r="J210" s="326"/>
      <c r="K210" s="470"/>
      <c r="L210" s="443"/>
      <c r="M210" s="443"/>
      <c r="N210" s="326"/>
      <c r="O210" s="317"/>
    </row>
    <row r="211" spans="2:15" x14ac:dyDescent="0.25">
      <c r="B211" s="194"/>
      <c r="C211" s="423"/>
      <c r="D211" s="278"/>
      <c r="E211" s="326"/>
      <c r="F211" s="326"/>
      <c r="G211" s="326"/>
      <c r="H211" s="326"/>
      <c r="I211" s="447"/>
      <c r="J211" s="326"/>
      <c r="K211" s="470"/>
      <c r="L211" s="443"/>
      <c r="M211" s="443"/>
      <c r="N211" s="326"/>
      <c r="O211" s="317"/>
    </row>
    <row r="212" spans="2:15" x14ac:dyDescent="0.25">
      <c r="B212" s="194"/>
      <c r="C212" s="423"/>
      <c r="D212" s="278"/>
      <c r="E212" s="326"/>
      <c r="F212" s="326"/>
      <c r="G212" s="326"/>
      <c r="H212" s="326"/>
      <c r="I212" s="447"/>
      <c r="J212" s="326"/>
      <c r="K212" s="470"/>
      <c r="L212" s="443"/>
      <c r="M212" s="443"/>
      <c r="N212" s="326"/>
      <c r="O212" s="317"/>
    </row>
    <row r="213" spans="2:15" x14ac:dyDescent="0.25">
      <c r="B213" s="194"/>
      <c r="C213" s="423"/>
      <c r="D213" s="278"/>
      <c r="E213" s="326"/>
      <c r="F213" s="326"/>
      <c r="G213" s="326"/>
      <c r="H213" s="326"/>
      <c r="I213" s="447"/>
      <c r="J213" s="326"/>
      <c r="K213" s="470"/>
      <c r="L213" s="443"/>
      <c r="M213" s="443"/>
      <c r="N213" s="326"/>
      <c r="O213" s="317"/>
    </row>
    <row r="214" spans="2:15" x14ac:dyDescent="0.25">
      <c r="B214" s="194"/>
      <c r="C214" s="423"/>
      <c r="D214" s="278"/>
      <c r="E214" s="326"/>
      <c r="F214" s="326"/>
      <c r="G214" s="326"/>
      <c r="H214" s="326"/>
      <c r="I214" s="447"/>
      <c r="J214" s="326"/>
      <c r="K214" s="470"/>
      <c r="L214" s="443"/>
      <c r="M214" s="443"/>
      <c r="N214" s="326"/>
      <c r="O214" s="317"/>
    </row>
    <row r="215" spans="2:15" x14ac:dyDescent="0.25">
      <c r="B215" s="194"/>
      <c r="C215" s="423"/>
      <c r="D215" s="278"/>
      <c r="E215" s="326"/>
      <c r="F215" s="326"/>
      <c r="G215" s="326"/>
      <c r="H215" s="326"/>
      <c r="I215" s="447"/>
      <c r="J215" s="326"/>
      <c r="K215" s="470"/>
      <c r="L215" s="443"/>
      <c r="M215" s="443"/>
      <c r="N215" s="326"/>
      <c r="O215" s="317"/>
    </row>
    <row r="216" spans="2:15" x14ac:dyDescent="0.25">
      <c r="B216" s="194"/>
      <c r="C216" s="423"/>
      <c r="D216" s="278"/>
      <c r="E216" s="326"/>
      <c r="F216" s="326"/>
      <c r="G216" s="326"/>
      <c r="H216" s="326"/>
      <c r="I216" s="447"/>
      <c r="J216" s="326"/>
      <c r="K216" s="470"/>
      <c r="L216" s="443"/>
      <c r="M216" s="443"/>
      <c r="N216" s="326"/>
      <c r="O216" s="317"/>
    </row>
    <row r="217" spans="2:15" x14ac:dyDescent="0.25">
      <c r="B217" s="194"/>
      <c r="C217" s="423"/>
      <c r="D217" s="278"/>
      <c r="E217" s="326"/>
      <c r="F217" s="326"/>
      <c r="G217" s="326"/>
      <c r="H217" s="326"/>
      <c r="I217" s="447"/>
      <c r="J217" s="326"/>
      <c r="K217" s="470"/>
      <c r="L217" s="443"/>
      <c r="M217" s="443"/>
      <c r="N217" s="326"/>
      <c r="O217" s="317"/>
    </row>
    <row r="218" spans="2:15" x14ac:dyDescent="0.25">
      <c r="B218" s="194"/>
      <c r="C218" s="423"/>
      <c r="D218" s="278"/>
      <c r="E218" s="326"/>
      <c r="F218" s="326"/>
      <c r="G218" s="326"/>
      <c r="H218" s="326"/>
      <c r="I218" s="447"/>
      <c r="J218" s="326"/>
      <c r="K218" s="470"/>
      <c r="L218" s="443"/>
      <c r="M218" s="443"/>
      <c r="N218" s="326"/>
      <c r="O218" s="317"/>
    </row>
    <row r="219" spans="2:15" x14ac:dyDescent="0.25">
      <c r="B219" s="194"/>
      <c r="C219" s="423"/>
      <c r="D219" s="278"/>
      <c r="E219" s="326"/>
      <c r="F219" s="326"/>
      <c r="G219" s="326"/>
      <c r="H219" s="326"/>
      <c r="I219" s="447"/>
      <c r="J219" s="326"/>
      <c r="K219" s="470"/>
      <c r="L219" s="443"/>
      <c r="M219" s="443"/>
      <c r="N219" s="326"/>
      <c r="O219" s="317"/>
    </row>
    <row r="220" spans="2:15" x14ac:dyDescent="0.25">
      <c r="B220" s="194"/>
      <c r="C220" s="423"/>
      <c r="D220" s="278"/>
      <c r="E220" s="326"/>
      <c r="F220" s="326"/>
      <c r="G220" s="326"/>
      <c r="H220" s="326"/>
      <c r="I220" s="447"/>
      <c r="J220" s="326"/>
      <c r="K220" s="470"/>
      <c r="L220" s="443"/>
      <c r="M220" s="443"/>
      <c r="N220" s="326"/>
      <c r="O220" s="317"/>
    </row>
    <row r="221" spans="2:15" x14ac:dyDescent="0.25">
      <c r="B221" s="194"/>
      <c r="C221" s="423"/>
      <c r="D221" s="278"/>
      <c r="E221" s="326"/>
      <c r="F221" s="326"/>
      <c r="G221" s="326"/>
      <c r="H221" s="326"/>
      <c r="I221" s="447"/>
      <c r="J221" s="326"/>
      <c r="K221" s="470"/>
      <c r="L221" s="443"/>
      <c r="M221" s="443"/>
      <c r="N221" s="326"/>
      <c r="O221" s="317"/>
    </row>
    <row r="222" spans="2:15" x14ac:dyDescent="0.25">
      <c r="B222" s="194"/>
      <c r="C222" s="423"/>
      <c r="D222" s="278"/>
      <c r="E222" s="326"/>
      <c r="F222" s="326"/>
      <c r="G222" s="326"/>
      <c r="H222" s="326"/>
      <c r="I222" s="447"/>
      <c r="J222" s="326"/>
      <c r="K222" s="470"/>
      <c r="L222" s="443"/>
      <c r="M222" s="443"/>
      <c r="N222" s="326"/>
      <c r="O222" s="317"/>
    </row>
    <row r="223" spans="2:15" x14ac:dyDescent="0.25">
      <c r="B223" s="194"/>
      <c r="C223" s="423"/>
      <c r="D223" s="278"/>
      <c r="E223" s="326"/>
      <c r="F223" s="326"/>
      <c r="G223" s="326"/>
      <c r="H223" s="326"/>
      <c r="I223" s="447"/>
      <c r="J223" s="326"/>
      <c r="K223" s="470"/>
      <c r="L223" s="443"/>
      <c r="M223" s="443"/>
      <c r="N223" s="326"/>
      <c r="O223" s="317"/>
    </row>
    <row r="224" spans="2:15" x14ac:dyDescent="0.25">
      <c r="B224" s="194"/>
      <c r="C224" s="423"/>
      <c r="D224" s="278"/>
      <c r="E224" s="326"/>
      <c r="F224" s="326"/>
      <c r="G224" s="326"/>
      <c r="H224" s="326"/>
      <c r="I224" s="447"/>
      <c r="J224" s="326"/>
      <c r="K224" s="470"/>
      <c r="L224" s="443"/>
      <c r="M224" s="443"/>
      <c r="N224" s="326"/>
      <c r="O224" s="317"/>
    </row>
    <row r="225" spans="2:15" x14ac:dyDescent="0.25">
      <c r="B225" s="194"/>
      <c r="C225" s="423"/>
      <c r="D225" s="278"/>
      <c r="E225" s="326"/>
      <c r="F225" s="326"/>
      <c r="G225" s="326"/>
      <c r="H225" s="326"/>
      <c r="I225" s="447"/>
      <c r="J225" s="326"/>
      <c r="K225" s="470"/>
      <c r="L225" s="443"/>
      <c r="M225" s="443"/>
      <c r="N225" s="326"/>
      <c r="O225" s="317"/>
    </row>
    <row r="226" spans="2:15" x14ac:dyDescent="0.25">
      <c r="B226" s="194"/>
      <c r="C226" s="423"/>
      <c r="D226" s="278"/>
      <c r="E226" s="326"/>
      <c r="F226" s="326"/>
      <c r="G226" s="326"/>
      <c r="H226" s="326"/>
      <c r="I226" s="447"/>
      <c r="J226" s="326"/>
      <c r="K226" s="470"/>
      <c r="L226" s="443"/>
      <c r="M226" s="443"/>
      <c r="N226" s="326"/>
      <c r="O226" s="317"/>
    </row>
    <row r="227" spans="2:15" x14ac:dyDescent="0.25">
      <c r="B227" s="194"/>
      <c r="C227" s="423"/>
      <c r="D227" s="278"/>
      <c r="E227" s="326"/>
      <c r="F227" s="326"/>
      <c r="G227" s="326"/>
      <c r="H227" s="326"/>
      <c r="I227" s="447"/>
      <c r="J227" s="326"/>
      <c r="K227" s="470"/>
      <c r="L227" s="443"/>
      <c r="M227" s="443"/>
      <c r="N227" s="326"/>
      <c r="O227" s="317"/>
    </row>
    <row r="228" spans="2:15" x14ac:dyDescent="0.25">
      <c r="B228" s="194"/>
      <c r="C228" s="406"/>
      <c r="D228" s="278"/>
      <c r="E228" s="326"/>
      <c r="F228" s="326"/>
      <c r="G228" s="326"/>
      <c r="H228" s="196"/>
      <c r="I228" s="448"/>
      <c r="J228" s="196"/>
      <c r="K228" s="312"/>
      <c r="L228" s="443"/>
      <c r="M228" s="443"/>
      <c r="N228" s="196"/>
      <c r="O228" s="317"/>
    </row>
    <row r="229" spans="2:15" x14ac:dyDescent="0.25">
      <c r="B229" s="194"/>
      <c r="C229" s="423"/>
      <c r="D229" s="278"/>
      <c r="E229" s="326"/>
      <c r="F229" s="326"/>
      <c r="G229" s="326"/>
      <c r="H229" s="326"/>
      <c r="I229" s="447"/>
      <c r="J229" s="326"/>
      <c r="K229" s="470"/>
      <c r="L229" s="443"/>
      <c r="M229" s="443"/>
      <c r="N229" s="326"/>
      <c r="O229" s="317"/>
    </row>
    <row r="230" spans="2:15" x14ac:dyDescent="0.25">
      <c r="B230" s="194"/>
      <c r="C230" s="406"/>
      <c r="D230" s="278"/>
      <c r="E230" s="326"/>
      <c r="F230" s="326"/>
      <c r="G230" s="326"/>
      <c r="H230" s="196"/>
      <c r="I230" s="448"/>
      <c r="J230" s="196"/>
      <c r="K230" s="312"/>
      <c r="L230" s="443"/>
      <c r="M230" s="443"/>
      <c r="N230" s="196"/>
      <c r="O230" s="317"/>
    </row>
    <row r="231" spans="2:15" x14ac:dyDescent="0.25">
      <c r="B231" s="194"/>
      <c r="C231" s="423"/>
      <c r="D231" s="278"/>
      <c r="E231" s="326"/>
      <c r="F231" s="326"/>
      <c r="G231" s="326"/>
      <c r="H231" s="326"/>
      <c r="I231" s="447"/>
      <c r="J231" s="326"/>
      <c r="K231" s="470"/>
      <c r="L231" s="443"/>
      <c r="M231" s="443"/>
      <c r="N231" s="326"/>
      <c r="O231" s="317"/>
    </row>
    <row r="232" spans="2:15" x14ac:dyDescent="0.25">
      <c r="B232" s="194"/>
      <c r="C232" s="406"/>
      <c r="D232" s="278"/>
      <c r="E232" s="326"/>
      <c r="F232" s="326"/>
      <c r="G232" s="326"/>
      <c r="H232" s="196"/>
      <c r="I232" s="448"/>
      <c r="J232" s="196"/>
      <c r="K232" s="312"/>
      <c r="L232" s="443"/>
      <c r="M232" s="443"/>
      <c r="N232" s="196"/>
      <c r="O232" s="317"/>
    </row>
    <row r="233" spans="2:15" x14ac:dyDescent="0.25">
      <c r="B233" s="194"/>
      <c r="C233" s="423"/>
      <c r="D233" s="278"/>
      <c r="E233" s="326"/>
      <c r="F233" s="326"/>
      <c r="G233" s="326"/>
      <c r="H233" s="326"/>
      <c r="I233" s="447"/>
      <c r="J233" s="326"/>
      <c r="K233" s="470"/>
      <c r="L233" s="443"/>
      <c r="M233" s="443"/>
      <c r="N233" s="326"/>
      <c r="O233" s="317"/>
    </row>
    <row r="234" spans="2:15" x14ac:dyDescent="0.25">
      <c r="B234" s="194"/>
      <c r="C234" s="406"/>
      <c r="D234" s="278"/>
      <c r="E234" s="326"/>
      <c r="F234" s="326"/>
      <c r="G234" s="326"/>
      <c r="H234" s="196"/>
      <c r="I234" s="448"/>
      <c r="J234" s="196"/>
      <c r="K234" s="312"/>
      <c r="L234" s="443"/>
      <c r="M234" s="443"/>
      <c r="N234" s="196"/>
      <c r="O234" s="317"/>
    </row>
    <row r="235" spans="2:15" x14ac:dyDescent="0.25">
      <c r="B235" s="194"/>
      <c r="C235" s="406"/>
      <c r="D235" s="278"/>
      <c r="E235" s="326"/>
      <c r="F235" s="326"/>
      <c r="G235" s="326"/>
      <c r="H235" s="196"/>
      <c r="I235" s="448"/>
      <c r="J235" s="196"/>
      <c r="K235" s="312"/>
      <c r="L235" s="443"/>
      <c r="M235" s="443"/>
      <c r="N235" s="196"/>
      <c r="O235" s="317"/>
    </row>
    <row r="236" spans="2:15" x14ac:dyDescent="0.25">
      <c r="B236" s="194"/>
      <c r="C236" s="406"/>
      <c r="D236" s="278"/>
      <c r="E236" s="326"/>
      <c r="F236" s="326"/>
      <c r="G236" s="326"/>
      <c r="H236" s="196"/>
      <c r="I236" s="448"/>
      <c r="J236" s="196"/>
      <c r="K236" s="312"/>
      <c r="L236" s="443"/>
      <c r="M236" s="443"/>
      <c r="N236" s="196"/>
      <c r="O236" s="317"/>
    </row>
    <row r="237" spans="2:15" x14ac:dyDescent="0.25">
      <c r="B237" s="194"/>
      <c r="C237" s="406"/>
      <c r="D237" s="278"/>
      <c r="E237" s="326"/>
      <c r="F237" s="326"/>
      <c r="G237" s="326"/>
      <c r="H237" s="196"/>
      <c r="I237" s="448"/>
      <c r="J237" s="196"/>
      <c r="K237" s="312"/>
      <c r="L237" s="443"/>
      <c r="M237" s="443"/>
      <c r="N237" s="196"/>
      <c r="O237" s="317"/>
    </row>
    <row r="238" spans="2:15" x14ac:dyDescent="0.25">
      <c r="B238" s="194"/>
      <c r="C238" s="406"/>
      <c r="D238" s="278"/>
      <c r="E238" s="326"/>
      <c r="F238" s="326"/>
      <c r="G238" s="326"/>
      <c r="H238" s="196"/>
      <c r="I238" s="448"/>
      <c r="J238" s="196"/>
      <c r="K238" s="312"/>
      <c r="L238" s="443"/>
      <c r="M238" s="443"/>
      <c r="N238" s="196"/>
      <c r="O238" s="317"/>
    </row>
    <row r="239" spans="2:15" x14ac:dyDescent="0.25">
      <c r="B239" s="194"/>
      <c r="C239" s="406"/>
      <c r="D239" s="278"/>
      <c r="E239" s="326"/>
      <c r="F239" s="326"/>
      <c r="G239" s="326"/>
      <c r="H239" s="196"/>
      <c r="I239" s="448"/>
      <c r="J239" s="196"/>
      <c r="K239" s="312"/>
      <c r="L239" s="443"/>
      <c r="M239" s="443"/>
      <c r="N239" s="196"/>
      <c r="O239" s="317"/>
    </row>
    <row r="240" spans="2:15" x14ac:dyDescent="0.25">
      <c r="B240" s="194"/>
      <c r="C240" s="406"/>
      <c r="D240" s="278"/>
      <c r="E240" s="326"/>
      <c r="F240" s="326"/>
      <c r="G240" s="326"/>
      <c r="H240" s="196"/>
      <c r="I240" s="448"/>
      <c r="J240" s="196"/>
      <c r="K240" s="312"/>
      <c r="L240" s="443"/>
      <c r="M240" s="443"/>
      <c r="N240" s="196"/>
      <c r="O240" s="317"/>
    </row>
    <row r="241" spans="2:15" x14ac:dyDescent="0.25">
      <c r="B241" s="194"/>
      <c r="C241" s="406"/>
      <c r="D241" s="278"/>
      <c r="E241" s="326"/>
      <c r="F241" s="326"/>
      <c r="G241" s="326"/>
      <c r="H241" s="196"/>
      <c r="I241" s="448"/>
      <c r="J241" s="196"/>
      <c r="K241" s="312"/>
      <c r="L241" s="443"/>
      <c r="M241" s="443"/>
      <c r="N241" s="196"/>
      <c r="O241" s="317"/>
    </row>
    <row r="242" spans="2:15" x14ac:dyDescent="0.25">
      <c r="B242" s="194"/>
      <c r="C242" s="406"/>
      <c r="D242" s="278"/>
      <c r="E242" s="326"/>
      <c r="F242" s="326"/>
      <c r="G242" s="326"/>
      <c r="H242" s="196"/>
      <c r="I242" s="448"/>
      <c r="J242" s="196"/>
      <c r="K242" s="312"/>
      <c r="L242" s="443"/>
      <c r="M242" s="443"/>
      <c r="N242" s="196"/>
      <c r="O242" s="317"/>
    </row>
    <row r="243" spans="2:15" x14ac:dyDescent="0.25">
      <c r="B243" s="194"/>
      <c r="C243" s="406"/>
      <c r="D243" s="278"/>
      <c r="E243" s="326"/>
      <c r="F243" s="326"/>
      <c r="G243" s="326"/>
      <c r="H243" s="196"/>
      <c r="I243" s="448"/>
      <c r="J243" s="196"/>
      <c r="K243" s="312"/>
      <c r="L243" s="443"/>
      <c r="M243" s="443"/>
      <c r="N243" s="196"/>
      <c r="O243" s="317"/>
    </row>
    <row r="244" spans="2:15" x14ac:dyDescent="0.25">
      <c r="B244" s="194"/>
      <c r="C244" s="406"/>
      <c r="D244" s="278"/>
      <c r="E244" s="326"/>
      <c r="F244" s="326"/>
      <c r="G244" s="326"/>
      <c r="H244" s="196"/>
      <c r="I244" s="448"/>
      <c r="J244" s="196"/>
      <c r="K244" s="312"/>
      <c r="L244" s="443"/>
      <c r="M244" s="443"/>
      <c r="N244" s="196"/>
      <c r="O244" s="317"/>
    </row>
    <row r="245" spans="2:15" x14ac:dyDescent="0.25">
      <c r="B245" s="194"/>
      <c r="C245" s="406"/>
      <c r="D245" s="278"/>
      <c r="E245" s="326"/>
      <c r="F245" s="326"/>
      <c r="G245" s="326"/>
      <c r="H245" s="196"/>
      <c r="I245" s="448"/>
      <c r="J245" s="196"/>
      <c r="K245" s="312"/>
      <c r="L245" s="443"/>
      <c r="M245" s="443"/>
      <c r="N245" s="196"/>
      <c r="O245" s="317"/>
    </row>
    <row r="246" spans="2:15" x14ac:dyDescent="0.25">
      <c r="B246" s="194"/>
      <c r="C246" s="406"/>
      <c r="D246" s="278"/>
      <c r="E246" s="326"/>
      <c r="F246" s="326"/>
      <c r="G246" s="326"/>
      <c r="H246" s="196"/>
      <c r="I246" s="448"/>
      <c r="J246" s="196"/>
      <c r="K246" s="312"/>
      <c r="L246" s="443"/>
      <c r="M246" s="443"/>
      <c r="N246" s="196"/>
      <c r="O246" s="317"/>
    </row>
    <row r="247" spans="2:15" x14ac:dyDescent="0.25">
      <c r="B247" s="194"/>
      <c r="C247" s="406"/>
      <c r="D247" s="278"/>
      <c r="E247" s="326"/>
      <c r="F247" s="326"/>
      <c r="G247" s="326"/>
      <c r="H247" s="196"/>
      <c r="I247" s="448"/>
      <c r="J247" s="196"/>
      <c r="K247" s="312"/>
      <c r="L247" s="443"/>
      <c r="M247" s="443"/>
      <c r="N247" s="196"/>
      <c r="O247" s="317"/>
    </row>
    <row r="248" spans="2:15" x14ac:dyDescent="0.25">
      <c r="B248" s="194"/>
      <c r="C248" s="406"/>
      <c r="D248" s="278"/>
      <c r="E248" s="326"/>
      <c r="F248" s="326"/>
      <c r="G248" s="326"/>
      <c r="H248" s="196"/>
      <c r="I248" s="448"/>
      <c r="J248" s="196"/>
      <c r="K248" s="312"/>
      <c r="L248" s="443"/>
      <c r="M248" s="443"/>
      <c r="N248" s="196"/>
      <c r="O248" s="317"/>
    </row>
    <row r="249" spans="2:15" x14ac:dyDescent="0.25">
      <c r="B249" s="194"/>
      <c r="C249" s="406"/>
      <c r="D249" s="278"/>
      <c r="E249" s="326"/>
      <c r="F249" s="326"/>
      <c r="G249" s="326"/>
      <c r="H249" s="196"/>
      <c r="I249" s="448"/>
      <c r="J249" s="196"/>
      <c r="K249" s="312"/>
      <c r="L249" s="443"/>
      <c r="M249" s="443"/>
      <c r="N249" s="196"/>
      <c r="O249" s="317"/>
    </row>
    <row r="250" spans="2:15" x14ac:dyDescent="0.25">
      <c r="B250" s="310"/>
      <c r="C250" s="406"/>
      <c r="D250" s="278"/>
      <c r="E250" s="326"/>
      <c r="F250" s="326"/>
      <c r="G250" s="326"/>
      <c r="H250" s="196"/>
      <c r="I250" s="448"/>
      <c r="J250" s="196"/>
      <c r="K250" s="312"/>
      <c r="L250" s="443"/>
      <c r="M250" s="443"/>
      <c r="N250" s="196"/>
      <c r="O250" s="234"/>
    </row>
    <row r="251" spans="2:15" x14ac:dyDescent="0.25">
      <c r="B251" s="310"/>
      <c r="C251" s="406"/>
      <c r="D251" s="278"/>
      <c r="E251" s="326"/>
      <c r="F251" s="326"/>
      <c r="G251" s="326"/>
      <c r="H251" s="196"/>
      <c r="I251" s="448"/>
      <c r="J251" s="196"/>
      <c r="K251" s="312"/>
      <c r="L251" s="443"/>
      <c r="M251" s="443"/>
      <c r="N251" s="196"/>
      <c r="O251" s="234"/>
    </row>
    <row r="252" spans="2:15" x14ac:dyDescent="0.25">
      <c r="B252" s="310"/>
      <c r="C252" s="406"/>
      <c r="D252" s="278"/>
      <c r="E252" s="326"/>
      <c r="F252" s="326"/>
      <c r="G252" s="326"/>
      <c r="H252" s="196"/>
      <c r="I252" s="448"/>
      <c r="J252" s="196"/>
      <c r="K252" s="312"/>
      <c r="L252" s="443"/>
      <c r="M252" s="443"/>
      <c r="N252" s="196"/>
      <c r="O252" s="234"/>
    </row>
    <row r="253" spans="2:15" ht="20.25" thickBot="1" x14ac:dyDescent="0.3">
      <c r="B253" s="310"/>
      <c r="C253" s="406"/>
      <c r="D253" s="278"/>
      <c r="E253" s="326"/>
      <c r="F253" s="326"/>
      <c r="G253" s="326"/>
      <c r="H253" s="196"/>
      <c r="I253" s="448"/>
      <c r="J253" s="196"/>
      <c r="K253" s="312"/>
      <c r="L253" s="443"/>
      <c r="M253" s="443"/>
      <c r="N253" s="196"/>
      <c r="O253" s="234"/>
    </row>
    <row r="254" spans="2:15" ht="27.75" thickTop="1" x14ac:dyDescent="0.25">
      <c r="B254" s="603"/>
      <c r="C254" s="604"/>
      <c r="D254" s="604"/>
      <c r="E254" s="604"/>
      <c r="F254" s="604"/>
      <c r="G254" s="605"/>
      <c r="H254" s="418">
        <f>SUBTOTAL(9,H6:H253)</f>
        <v>4620</v>
      </c>
      <c r="I254" s="419"/>
      <c r="J254" s="419"/>
      <c r="K254" s="419"/>
      <c r="L254" s="418">
        <f>SUBTOTAL(9,L6:L253)</f>
        <v>0</v>
      </c>
      <c r="M254" s="418">
        <f>SUBTOTAL(9,M6:M253)</f>
        <v>0</v>
      </c>
      <c r="N254" s="418">
        <f>SUBTOTAL(9,N6:N253)</f>
        <v>4620</v>
      </c>
      <c r="O254" s="444"/>
    </row>
    <row r="255" spans="2:15" x14ac:dyDescent="0.25">
      <c r="D255" s="12"/>
    </row>
    <row r="261" spans="3:4" x14ac:dyDescent="0.25">
      <c r="C261" s="12"/>
      <c r="D261" s="12"/>
    </row>
    <row r="262" spans="3:4" x14ac:dyDescent="0.25">
      <c r="C262" s="12"/>
      <c r="D262" s="12"/>
    </row>
    <row r="263" spans="3:4" x14ac:dyDescent="0.25">
      <c r="C263" s="12"/>
      <c r="D263" s="12"/>
    </row>
    <row r="264" spans="3:4" x14ac:dyDescent="0.25">
      <c r="C264" s="12"/>
      <c r="D264" s="12"/>
    </row>
    <row r="265" spans="3:4" x14ac:dyDescent="0.25">
      <c r="C265" s="12"/>
      <c r="D265" s="12"/>
    </row>
    <row r="266" spans="3:4" x14ac:dyDescent="0.25">
      <c r="C266" s="12"/>
      <c r="D266" s="12"/>
    </row>
    <row r="267" spans="3:4" x14ac:dyDescent="0.25">
      <c r="C267" s="12"/>
      <c r="D267" s="12"/>
    </row>
    <row r="268" spans="3:4" x14ac:dyDescent="0.25">
      <c r="C268" s="12"/>
      <c r="D268" s="12"/>
    </row>
    <row r="269" spans="3:4" x14ac:dyDescent="0.25">
      <c r="C269" s="12"/>
      <c r="D269" s="12"/>
    </row>
    <row r="270" spans="3:4" x14ac:dyDescent="0.25">
      <c r="C270" s="12"/>
      <c r="D270" s="12"/>
    </row>
    <row r="271" spans="3:4" x14ac:dyDescent="0.25">
      <c r="C271" s="12"/>
      <c r="D271" s="12"/>
    </row>
    <row r="272" spans="3:4" x14ac:dyDescent="0.25">
      <c r="C272" s="12"/>
      <c r="D272" s="12"/>
    </row>
    <row r="273" spans="3:4" x14ac:dyDescent="0.25">
      <c r="C273" s="12"/>
      <c r="D273" s="12"/>
    </row>
    <row r="274" spans="3:4" x14ac:dyDescent="0.25">
      <c r="C274" s="12"/>
      <c r="D274" s="12"/>
    </row>
    <row r="275" spans="3:4" x14ac:dyDescent="0.25">
      <c r="C275" s="12"/>
      <c r="D275" s="12"/>
    </row>
    <row r="276" spans="3:4" x14ac:dyDescent="0.25">
      <c r="C276" s="12"/>
      <c r="D276" s="12"/>
    </row>
    <row r="277" spans="3:4" x14ac:dyDescent="0.25">
      <c r="C277" s="12"/>
      <c r="D277" s="12"/>
    </row>
    <row r="278" spans="3:4" x14ac:dyDescent="0.25">
      <c r="C278" s="12"/>
      <c r="D278" s="12"/>
    </row>
    <row r="279" spans="3:4" x14ac:dyDescent="0.25">
      <c r="C279" s="12"/>
      <c r="D279" s="12"/>
    </row>
    <row r="280" spans="3:4" x14ac:dyDescent="0.25">
      <c r="C280" s="12"/>
      <c r="D280" s="12"/>
    </row>
    <row r="281" spans="3:4" x14ac:dyDescent="0.25">
      <c r="C281" s="12"/>
      <c r="D281" s="12"/>
    </row>
    <row r="282" spans="3:4" x14ac:dyDescent="0.25">
      <c r="C282" s="12"/>
      <c r="D282" s="12"/>
    </row>
    <row r="283" spans="3:4" x14ac:dyDescent="0.25">
      <c r="C283" s="12"/>
      <c r="D283" s="12"/>
    </row>
    <row r="284" spans="3:4" x14ac:dyDescent="0.25">
      <c r="C284" s="12"/>
      <c r="D284" s="12"/>
    </row>
    <row r="285" spans="3:4" x14ac:dyDescent="0.25">
      <c r="C285" s="12"/>
      <c r="D285" s="12"/>
    </row>
    <row r="286" spans="3:4" x14ac:dyDescent="0.25">
      <c r="C286" s="12"/>
      <c r="D286" s="12"/>
    </row>
    <row r="287" spans="3:4" x14ac:dyDescent="0.25">
      <c r="C287" s="12"/>
      <c r="D287" s="12"/>
    </row>
    <row r="288" spans="3:4" x14ac:dyDescent="0.25">
      <c r="C288" s="12"/>
      <c r="D288" s="12"/>
    </row>
    <row r="289" spans="3:4" x14ac:dyDescent="0.25">
      <c r="C289" s="12"/>
      <c r="D289" s="12"/>
    </row>
    <row r="290" spans="3:4" x14ac:dyDescent="0.25">
      <c r="C290" s="12"/>
      <c r="D290" s="12"/>
    </row>
    <row r="291" spans="3:4" x14ac:dyDescent="0.25">
      <c r="C291" s="12"/>
      <c r="D291" s="12"/>
    </row>
    <row r="292" spans="3:4" x14ac:dyDescent="0.25">
      <c r="C292" s="12"/>
      <c r="D292" s="12"/>
    </row>
    <row r="293" spans="3:4" x14ac:dyDescent="0.25">
      <c r="C293" s="12"/>
      <c r="D293" s="12"/>
    </row>
    <row r="294" spans="3:4" x14ac:dyDescent="0.25">
      <c r="C294" s="12"/>
      <c r="D294" s="12"/>
    </row>
    <row r="295" spans="3:4" x14ac:dyDescent="0.25">
      <c r="C295" s="12"/>
      <c r="D295" s="12"/>
    </row>
    <row r="296" spans="3:4" x14ac:dyDescent="0.25">
      <c r="C296" s="12"/>
      <c r="D296" s="12"/>
    </row>
    <row r="297" spans="3:4" x14ac:dyDescent="0.25">
      <c r="C297" s="12"/>
      <c r="D297" s="12"/>
    </row>
    <row r="298" spans="3:4" x14ac:dyDescent="0.25">
      <c r="C298" s="12"/>
      <c r="D298" s="12"/>
    </row>
    <row r="299" spans="3:4" x14ac:dyDescent="0.25">
      <c r="C299" s="12"/>
      <c r="D299" s="12"/>
    </row>
    <row r="300" spans="3:4" x14ac:dyDescent="0.25">
      <c r="C300" s="12"/>
      <c r="D300" s="12"/>
    </row>
    <row r="301" spans="3:4" x14ac:dyDescent="0.25">
      <c r="C301" s="12"/>
      <c r="D301" s="12"/>
    </row>
    <row r="302" spans="3:4" x14ac:dyDescent="0.25">
      <c r="C302" s="12"/>
      <c r="D302" s="12"/>
    </row>
    <row r="303" spans="3:4" x14ac:dyDescent="0.25">
      <c r="C303" s="12"/>
      <c r="D303" s="12"/>
    </row>
    <row r="304" spans="3:4" x14ac:dyDescent="0.25">
      <c r="C304" s="12"/>
      <c r="D304" s="12"/>
    </row>
    <row r="305" spans="3:4" x14ac:dyDescent="0.25">
      <c r="C305" s="12"/>
      <c r="D305" s="12"/>
    </row>
    <row r="306" spans="3:4" x14ac:dyDescent="0.25">
      <c r="C306" s="12"/>
      <c r="D306" s="12"/>
    </row>
    <row r="307" spans="3:4" x14ac:dyDescent="0.25">
      <c r="C307" s="12"/>
      <c r="D307" s="12"/>
    </row>
    <row r="308" spans="3:4" x14ac:dyDescent="0.25">
      <c r="C308" s="12"/>
      <c r="D308" s="12"/>
    </row>
    <row r="309" spans="3:4" x14ac:dyDescent="0.25">
      <c r="C309" s="12"/>
      <c r="D309" s="12"/>
    </row>
    <row r="310" spans="3:4" x14ac:dyDescent="0.25">
      <c r="C310" s="12"/>
      <c r="D310" s="12"/>
    </row>
    <row r="311" spans="3:4" x14ac:dyDescent="0.25">
      <c r="C311" s="12"/>
      <c r="D311" s="12"/>
    </row>
    <row r="312" spans="3:4" x14ac:dyDescent="0.25">
      <c r="C312" s="12"/>
      <c r="D312" s="12"/>
    </row>
    <row r="313" spans="3:4" x14ac:dyDescent="0.25">
      <c r="C313" s="12"/>
      <c r="D313" s="12"/>
    </row>
    <row r="314" spans="3:4" x14ac:dyDescent="0.25">
      <c r="C314" s="12"/>
      <c r="D314" s="12"/>
    </row>
    <row r="315" spans="3:4" x14ac:dyDescent="0.25">
      <c r="C315" s="12"/>
      <c r="D315" s="12"/>
    </row>
    <row r="316" spans="3:4" x14ac:dyDescent="0.25">
      <c r="C316" s="12"/>
      <c r="D316" s="12"/>
    </row>
    <row r="317" spans="3:4" x14ac:dyDescent="0.25">
      <c r="C317" s="12"/>
      <c r="D317" s="12"/>
    </row>
    <row r="318" spans="3:4" x14ac:dyDescent="0.25">
      <c r="C318" s="12"/>
      <c r="D318" s="12"/>
    </row>
    <row r="319" spans="3:4" x14ac:dyDescent="0.25">
      <c r="C319" s="12"/>
      <c r="D319" s="12"/>
    </row>
    <row r="320" spans="3:4" x14ac:dyDescent="0.25">
      <c r="C320" s="12"/>
      <c r="D320" s="12"/>
    </row>
    <row r="321" spans="3:4" x14ac:dyDescent="0.25">
      <c r="C321" s="12"/>
      <c r="D321" s="12"/>
    </row>
    <row r="322" spans="3:4" x14ac:dyDescent="0.25">
      <c r="C322" s="12"/>
      <c r="D322" s="12"/>
    </row>
    <row r="323" spans="3:4" x14ac:dyDescent="0.25">
      <c r="C323" s="12"/>
      <c r="D323" s="12"/>
    </row>
    <row r="324" spans="3:4" x14ac:dyDescent="0.25">
      <c r="C324" s="12"/>
      <c r="D324" s="12"/>
    </row>
    <row r="325" spans="3:4" x14ac:dyDescent="0.25">
      <c r="C325" s="12"/>
      <c r="D325" s="12"/>
    </row>
    <row r="326" spans="3:4" x14ac:dyDescent="0.25">
      <c r="C326" s="12"/>
      <c r="D326" s="12"/>
    </row>
    <row r="327" spans="3:4" x14ac:dyDescent="0.25">
      <c r="C327" s="12"/>
      <c r="D327" s="12"/>
    </row>
    <row r="328" spans="3:4" x14ac:dyDescent="0.25">
      <c r="C328" s="12"/>
      <c r="D328" s="12"/>
    </row>
    <row r="329" spans="3:4" x14ac:dyDescent="0.25">
      <c r="C329" s="12"/>
      <c r="D329" s="12"/>
    </row>
    <row r="330" spans="3:4" x14ac:dyDescent="0.25">
      <c r="C330" s="12"/>
      <c r="D330" s="12"/>
    </row>
    <row r="331" spans="3:4" x14ac:dyDescent="0.25">
      <c r="C331" s="12"/>
      <c r="D331" s="12"/>
    </row>
    <row r="332" spans="3:4" x14ac:dyDescent="0.25">
      <c r="C332" s="12"/>
      <c r="D332" s="12"/>
    </row>
    <row r="333" spans="3:4" x14ac:dyDescent="0.25">
      <c r="C333" s="12"/>
      <c r="D333" s="12"/>
    </row>
    <row r="334" spans="3:4" x14ac:dyDescent="0.25">
      <c r="C334" s="12"/>
      <c r="D334" s="12"/>
    </row>
    <row r="335" spans="3:4" x14ac:dyDescent="0.25">
      <c r="C335" s="12"/>
      <c r="D335" s="12"/>
    </row>
    <row r="336" spans="3:4" x14ac:dyDescent="0.25">
      <c r="C336" s="12"/>
      <c r="D336" s="12"/>
    </row>
    <row r="337" spans="3:4" x14ac:dyDescent="0.25">
      <c r="C337" s="12"/>
      <c r="D337" s="12"/>
    </row>
  </sheetData>
  <mergeCells count="5">
    <mergeCell ref="B2:O2"/>
    <mergeCell ref="B3:O3"/>
    <mergeCell ref="B4:O4"/>
    <mergeCell ref="P11:T11"/>
    <mergeCell ref="B254:G254"/>
  </mergeCells>
  <conditionalFormatting sqref="B256:D260 O189:O2287 B255:C255 B338:N2287 B261:B337 E255:N260 H254:N254 L189:M253 L171:L188 B6:B254 E189:G253">
    <cfRule type="colorScale" priority="24275">
      <colorScale>
        <cfvo type="min"/>
        <cfvo type="max"/>
        <color theme="9"/>
        <color rgb="FFFFEF9C"/>
      </colorScale>
    </cfRule>
  </conditionalFormatting>
  <conditionalFormatting sqref="C6:C24 C28:C85">
    <cfRule type="duplicateValues" dxfId="114" priority="19319"/>
  </conditionalFormatting>
  <conditionalFormatting sqref="C20">
    <cfRule type="colorScale" priority="221">
      <colorScale>
        <cfvo type="min"/>
        <cfvo type="max"/>
        <color theme="9"/>
        <color rgb="FFFFEF9C"/>
      </colorScale>
    </cfRule>
  </conditionalFormatting>
  <conditionalFormatting sqref="C21:C23 C6:C19">
    <cfRule type="colorScale" priority="222">
      <colorScale>
        <cfvo type="min"/>
        <cfvo type="max"/>
        <color theme="9"/>
        <color rgb="FFFFEF9C"/>
      </colorScale>
    </cfRule>
  </conditionalFormatting>
  <conditionalFormatting sqref="C24">
    <cfRule type="colorScale" priority="220">
      <colorScale>
        <cfvo type="min"/>
        <cfvo type="max"/>
        <color theme="9"/>
        <color rgb="FFFFEF9C"/>
      </colorScale>
    </cfRule>
  </conditionalFormatting>
  <conditionalFormatting sqref="C25:C27">
    <cfRule type="colorScale" priority="23">
      <colorScale>
        <cfvo type="min"/>
        <cfvo type="max"/>
        <color theme="9"/>
        <color rgb="FFFFEF9C"/>
      </colorScale>
    </cfRule>
  </conditionalFormatting>
  <conditionalFormatting sqref="C28">
    <cfRule type="colorScale" priority="219">
      <colorScale>
        <cfvo type="min"/>
        <cfvo type="max"/>
        <color theme="9"/>
        <color rgb="FFFFEF9C"/>
      </colorScale>
    </cfRule>
  </conditionalFormatting>
  <conditionalFormatting sqref="C29">
    <cfRule type="colorScale" priority="218">
      <colorScale>
        <cfvo type="min"/>
        <cfvo type="max"/>
        <color theme="9"/>
        <color rgb="FFFFEF9C"/>
      </colorScale>
    </cfRule>
  </conditionalFormatting>
  <conditionalFormatting sqref="C30">
    <cfRule type="colorScale" priority="217">
      <colorScale>
        <cfvo type="min"/>
        <cfvo type="max"/>
        <color theme="9"/>
        <color rgb="FFFFEF9C"/>
      </colorScale>
    </cfRule>
  </conditionalFormatting>
  <conditionalFormatting sqref="C31">
    <cfRule type="colorScale" priority="215">
      <colorScale>
        <cfvo type="min"/>
        <cfvo type="max"/>
        <color theme="9"/>
        <color rgb="FFFFEF9C"/>
      </colorScale>
    </cfRule>
  </conditionalFormatting>
  <conditionalFormatting sqref="C32">
    <cfRule type="colorScale" priority="216">
      <colorScale>
        <cfvo type="min"/>
        <cfvo type="max"/>
        <color theme="9"/>
        <color rgb="FFFFEF9C"/>
      </colorScale>
    </cfRule>
  </conditionalFormatting>
  <conditionalFormatting sqref="C33">
    <cfRule type="colorScale" priority="214">
      <colorScale>
        <cfvo type="min"/>
        <cfvo type="max"/>
        <color theme="9"/>
        <color rgb="FFFFEF9C"/>
      </colorScale>
    </cfRule>
  </conditionalFormatting>
  <conditionalFormatting sqref="C34">
    <cfRule type="colorScale" priority="212">
      <colorScale>
        <cfvo type="min"/>
        <cfvo type="max"/>
        <color theme="9"/>
        <color rgb="FFFFEF9C"/>
      </colorScale>
    </cfRule>
  </conditionalFormatting>
  <conditionalFormatting sqref="C35">
    <cfRule type="colorScale" priority="213">
      <colorScale>
        <cfvo type="min"/>
        <cfvo type="max"/>
        <color theme="9"/>
        <color rgb="FFFFEF9C"/>
      </colorScale>
    </cfRule>
  </conditionalFormatting>
  <conditionalFormatting sqref="C36">
    <cfRule type="colorScale" priority="211">
      <colorScale>
        <cfvo type="min"/>
        <cfvo type="max"/>
        <color theme="9"/>
        <color rgb="FFFFEF9C"/>
      </colorScale>
    </cfRule>
  </conditionalFormatting>
  <conditionalFormatting sqref="C37">
    <cfRule type="colorScale" priority="210">
      <colorScale>
        <cfvo type="min"/>
        <cfvo type="max"/>
        <color theme="9"/>
        <color rgb="FFFFEF9C"/>
      </colorScale>
    </cfRule>
  </conditionalFormatting>
  <conditionalFormatting sqref="C38:C42">
    <cfRule type="colorScale" priority="209">
      <colorScale>
        <cfvo type="min"/>
        <cfvo type="max"/>
        <color theme="9"/>
        <color rgb="FFFFEF9C"/>
      </colorScale>
    </cfRule>
  </conditionalFormatting>
  <conditionalFormatting sqref="C43:C44">
    <cfRule type="colorScale" priority="208">
      <colorScale>
        <cfvo type="min"/>
        <cfvo type="max"/>
        <color theme="9"/>
        <color rgb="FFFFEF9C"/>
      </colorScale>
    </cfRule>
  </conditionalFormatting>
  <conditionalFormatting sqref="C45:C49 C51">
    <cfRule type="colorScale" priority="207">
      <colorScale>
        <cfvo type="min"/>
        <cfvo type="max"/>
        <color theme="9"/>
        <color rgb="FFFFEF9C"/>
      </colorScale>
    </cfRule>
  </conditionalFormatting>
  <conditionalFormatting sqref="C50">
    <cfRule type="colorScale" priority="206">
      <colorScale>
        <cfvo type="min"/>
        <cfvo type="max"/>
        <color theme="9"/>
        <color rgb="FFFFEF9C"/>
      </colorScale>
    </cfRule>
  </conditionalFormatting>
  <conditionalFormatting sqref="C52:C53 C59:C60 C57 C55">
    <cfRule type="colorScale" priority="205">
      <colorScale>
        <cfvo type="min"/>
        <cfvo type="max"/>
        <color theme="9"/>
        <color rgb="FFFFEF9C"/>
      </colorScale>
    </cfRule>
  </conditionalFormatting>
  <conditionalFormatting sqref="C54">
    <cfRule type="colorScale" priority="204">
      <colorScale>
        <cfvo type="min"/>
        <cfvo type="max"/>
        <color theme="9"/>
        <color rgb="FFFFEF9C"/>
      </colorScale>
    </cfRule>
  </conditionalFormatting>
  <conditionalFormatting sqref="C56">
    <cfRule type="colorScale" priority="203">
      <colorScale>
        <cfvo type="min"/>
        <cfvo type="max"/>
        <color theme="9"/>
        <color rgb="FFFFEF9C"/>
      </colorScale>
    </cfRule>
  </conditionalFormatting>
  <conditionalFormatting sqref="C58">
    <cfRule type="colorScale" priority="202">
      <colorScale>
        <cfvo type="min"/>
        <cfvo type="max"/>
        <color theme="9"/>
        <color rgb="FFFFEF9C"/>
      </colorScale>
    </cfRule>
  </conditionalFormatting>
  <conditionalFormatting sqref="C61:C62 C64">
    <cfRule type="colorScale" priority="201">
      <colorScale>
        <cfvo type="min"/>
        <cfvo type="max"/>
        <color theme="9"/>
        <color rgb="FFFFEF9C"/>
      </colorScale>
    </cfRule>
  </conditionalFormatting>
  <conditionalFormatting sqref="C63">
    <cfRule type="colorScale" priority="200">
      <colorScale>
        <cfvo type="min"/>
        <cfvo type="max"/>
        <color theme="9"/>
        <color rgb="FFFFEF9C"/>
      </colorScale>
    </cfRule>
  </conditionalFormatting>
  <conditionalFormatting sqref="C66">
    <cfRule type="colorScale" priority="198">
      <colorScale>
        <cfvo type="min"/>
        <cfvo type="max"/>
        <color theme="9"/>
        <color rgb="FFFFEF9C"/>
      </colorScale>
    </cfRule>
  </conditionalFormatting>
  <conditionalFormatting sqref="C68">
    <cfRule type="colorScale" priority="197">
      <colorScale>
        <cfvo type="min"/>
        <cfvo type="max"/>
        <color theme="9"/>
        <color rgb="FFFFEF9C"/>
      </colorScale>
    </cfRule>
  </conditionalFormatting>
  <conditionalFormatting sqref="C69 C65 C67">
    <cfRule type="colorScale" priority="199">
      <colorScale>
        <cfvo type="min"/>
        <cfvo type="max"/>
        <color theme="9"/>
        <color rgb="FFFFEF9C"/>
      </colorScale>
    </cfRule>
  </conditionalFormatting>
  <conditionalFormatting sqref="C70">
    <cfRule type="colorScale" priority="195">
      <colorScale>
        <cfvo type="min"/>
        <cfvo type="max"/>
        <color theme="9"/>
        <color rgb="FFFFEF9C"/>
      </colorScale>
    </cfRule>
  </conditionalFormatting>
  <conditionalFormatting sqref="C71:C77 C79:C80">
    <cfRule type="colorScale" priority="196">
      <colorScale>
        <cfvo type="min"/>
        <cfvo type="max"/>
        <color theme="9"/>
        <color rgb="FFFFEF9C"/>
      </colorScale>
    </cfRule>
  </conditionalFormatting>
  <conditionalFormatting sqref="C78">
    <cfRule type="colorScale" priority="194">
      <colorScale>
        <cfvo type="min"/>
        <cfvo type="max"/>
        <color theme="9"/>
        <color rgb="FFFFEF9C"/>
      </colorScale>
    </cfRule>
  </conditionalFormatting>
  <conditionalFormatting sqref="C81">
    <cfRule type="colorScale" priority="193">
      <colorScale>
        <cfvo type="min"/>
        <cfvo type="max"/>
        <color theme="9"/>
        <color rgb="FFFFEF9C"/>
      </colorScale>
    </cfRule>
  </conditionalFormatting>
  <conditionalFormatting sqref="C82">
    <cfRule type="colorScale" priority="192">
      <colorScale>
        <cfvo type="min"/>
        <cfvo type="max"/>
        <color theme="9"/>
        <color rgb="FFFFEF9C"/>
      </colorScale>
    </cfRule>
  </conditionalFormatting>
  <conditionalFormatting sqref="C83">
    <cfRule type="colorScale" priority="191">
      <colorScale>
        <cfvo type="min"/>
        <cfvo type="max"/>
        <color theme="9"/>
        <color rgb="FFFFEF9C"/>
      </colorScale>
    </cfRule>
  </conditionalFormatting>
  <conditionalFormatting sqref="C84">
    <cfRule type="colorScale" priority="190">
      <colorScale>
        <cfvo type="min"/>
        <cfvo type="max"/>
        <color theme="9"/>
        <color rgb="FFFFEF9C"/>
      </colorScale>
    </cfRule>
  </conditionalFormatting>
  <conditionalFormatting sqref="C85">
    <cfRule type="colorScale" priority="189">
      <colorScale>
        <cfvo type="min"/>
        <cfvo type="max"/>
        <color theme="9"/>
        <color rgb="FFFFEF9C"/>
      </colorScale>
    </cfRule>
  </conditionalFormatting>
  <conditionalFormatting sqref="C86:C154 C156:C172">
    <cfRule type="colorScale" priority="23202">
      <colorScale>
        <cfvo type="min"/>
        <cfvo type="max"/>
        <color theme="9"/>
        <color rgb="FFFFEF9C"/>
      </colorScale>
    </cfRule>
  </conditionalFormatting>
  <conditionalFormatting sqref="C155">
    <cfRule type="colorScale" priority="18">
      <colorScale>
        <cfvo type="min"/>
        <cfvo type="max"/>
        <color theme="9"/>
        <color rgb="FFFFEF9C"/>
      </colorScale>
    </cfRule>
  </conditionalFormatting>
  <conditionalFormatting sqref="C173">
    <cfRule type="colorScale" priority="155">
      <colorScale>
        <cfvo type="min"/>
        <cfvo type="max"/>
        <color theme="9"/>
        <color rgb="FFFFEF9C"/>
      </colorScale>
    </cfRule>
  </conditionalFormatting>
  <conditionalFormatting sqref="C174">
    <cfRule type="colorScale" priority="153">
      <colorScale>
        <cfvo type="min"/>
        <cfvo type="max"/>
        <color theme="9"/>
        <color rgb="FFFFEF9C"/>
      </colorScale>
    </cfRule>
  </conditionalFormatting>
  <conditionalFormatting sqref="C175">
    <cfRule type="colorScale" priority="150">
      <colorScale>
        <cfvo type="min"/>
        <cfvo type="max"/>
        <color theme="9"/>
        <color rgb="FFFFEF9C"/>
      </colorScale>
    </cfRule>
  </conditionalFormatting>
  <conditionalFormatting sqref="C176:C178">
    <cfRule type="colorScale" priority="21338">
      <colorScale>
        <cfvo type="min"/>
        <cfvo type="max"/>
        <color theme="9"/>
        <color rgb="FFFFEF9C"/>
      </colorScale>
    </cfRule>
  </conditionalFormatting>
  <conditionalFormatting sqref="C179">
    <cfRule type="colorScale" priority="20">
      <colorScale>
        <cfvo type="min"/>
        <cfvo type="max"/>
        <color theme="9"/>
        <color rgb="FFFFEF9C"/>
      </colorScale>
    </cfRule>
  </conditionalFormatting>
  <conditionalFormatting sqref="C180:C186">
    <cfRule type="colorScale" priority="15">
      <colorScale>
        <cfvo type="min"/>
        <cfvo type="max"/>
        <color theme="9"/>
        <color rgb="FFFFEF9C"/>
      </colorScale>
    </cfRule>
  </conditionalFormatting>
  <conditionalFormatting sqref="C187:C188">
    <cfRule type="colorScale" priority="11">
      <colorScale>
        <cfvo type="min"/>
        <cfvo type="max"/>
        <color theme="9"/>
        <color rgb="FFFFEF9C"/>
      </colorScale>
    </cfRule>
  </conditionalFormatting>
  <conditionalFormatting sqref="C189:C191">
    <cfRule type="colorScale" priority="7">
      <colorScale>
        <cfvo type="min"/>
        <cfvo type="max"/>
        <color theme="9"/>
        <color rgb="FFFFEF9C"/>
      </colorScale>
    </cfRule>
  </conditionalFormatting>
  <conditionalFormatting sqref="C192:C202">
    <cfRule type="colorScale" priority="6">
      <colorScale>
        <cfvo type="min"/>
        <cfvo type="max"/>
        <color theme="9"/>
        <color rgb="FFFFEF9C"/>
      </colorScale>
    </cfRule>
  </conditionalFormatting>
  <conditionalFormatting sqref="C203:C227">
    <cfRule type="colorScale" priority="257">
      <colorScale>
        <cfvo type="min"/>
        <cfvo type="max"/>
        <color theme="9"/>
        <color rgb="FFFFEF9C"/>
      </colorScale>
    </cfRule>
  </conditionalFormatting>
  <conditionalFormatting sqref="C228:C229">
    <cfRule type="colorScale" priority="24220">
      <colorScale>
        <cfvo type="min"/>
        <cfvo type="max"/>
        <color theme="9"/>
        <color rgb="FFFFEF9C"/>
      </colorScale>
    </cfRule>
  </conditionalFormatting>
  <conditionalFormatting sqref="C230">
    <cfRule type="colorScale" priority="256">
      <colorScale>
        <cfvo type="min"/>
        <cfvo type="max"/>
        <color theme="9"/>
        <color rgb="FFFFEF9C"/>
      </colorScale>
    </cfRule>
  </conditionalFormatting>
  <conditionalFormatting sqref="C231">
    <cfRule type="colorScale" priority="255">
      <colorScale>
        <cfvo type="min"/>
        <cfvo type="max"/>
        <color theme="9"/>
        <color rgb="FFFFEF9C"/>
      </colorScale>
    </cfRule>
  </conditionalFormatting>
  <conditionalFormatting sqref="C232">
    <cfRule type="colorScale" priority="254">
      <colorScale>
        <cfvo type="min"/>
        <cfvo type="max"/>
        <color theme="9"/>
        <color rgb="FFFFEF9C"/>
      </colorScale>
    </cfRule>
  </conditionalFormatting>
  <conditionalFormatting sqref="C233">
    <cfRule type="colorScale" priority="253">
      <colorScale>
        <cfvo type="min"/>
        <cfvo type="max"/>
        <color theme="9"/>
        <color rgb="FFFFEF9C"/>
      </colorScale>
    </cfRule>
  </conditionalFormatting>
  <conditionalFormatting sqref="C234:C253">
    <cfRule type="colorScale" priority="252">
      <colorScale>
        <cfvo type="min"/>
        <cfvo type="max"/>
        <color theme="9"/>
        <color rgb="FFFFEF9C"/>
      </colorScale>
    </cfRule>
  </conditionalFormatting>
  <conditionalFormatting sqref="D6:D85">
    <cfRule type="colorScale" priority="19275">
      <colorScale>
        <cfvo type="min"/>
        <cfvo type="max"/>
        <color theme="9"/>
        <color rgb="FFFFEF9C"/>
      </colorScale>
    </cfRule>
  </conditionalFormatting>
  <conditionalFormatting sqref="D86:D154 D156:D169">
    <cfRule type="colorScale" priority="23198">
      <colorScale>
        <cfvo type="min"/>
        <cfvo type="max"/>
        <color theme="9"/>
        <color rgb="FFFFEF9C"/>
      </colorScale>
    </cfRule>
  </conditionalFormatting>
  <conditionalFormatting sqref="D155">
    <cfRule type="colorScale" priority="17">
      <colorScale>
        <cfvo type="min"/>
        <cfvo type="max"/>
        <color theme="9"/>
        <color rgb="FFFFEF9C"/>
      </colorScale>
    </cfRule>
  </conditionalFormatting>
  <conditionalFormatting sqref="D170:D171">
    <cfRule type="colorScale" priority="156">
      <colorScale>
        <cfvo type="min"/>
        <cfvo type="max"/>
        <color theme="9"/>
        <color rgb="FFFFEF9C"/>
      </colorScale>
    </cfRule>
  </conditionalFormatting>
  <conditionalFormatting sqref="D172">
    <cfRule type="colorScale" priority="157">
      <colorScale>
        <cfvo type="min"/>
        <cfvo type="max"/>
        <color theme="9"/>
        <color rgb="FFFFEF9C"/>
      </colorScale>
    </cfRule>
  </conditionalFormatting>
  <conditionalFormatting sqref="D173">
    <cfRule type="colorScale" priority="154">
      <colorScale>
        <cfvo type="min"/>
        <cfvo type="max"/>
        <color theme="9"/>
        <color rgb="FFFFEF9C"/>
      </colorScale>
    </cfRule>
  </conditionalFormatting>
  <conditionalFormatting sqref="D174">
    <cfRule type="colorScale" priority="152">
      <colorScale>
        <cfvo type="min"/>
        <cfvo type="max"/>
        <color theme="9"/>
        <color rgb="FFFFEF9C"/>
      </colorScale>
    </cfRule>
  </conditionalFormatting>
  <conditionalFormatting sqref="D175">
    <cfRule type="colorScale" priority="149">
      <colorScale>
        <cfvo type="min"/>
        <cfvo type="max"/>
        <color theme="9"/>
        <color rgb="FFFFEF9C"/>
      </colorScale>
    </cfRule>
  </conditionalFormatting>
  <conditionalFormatting sqref="D176">
    <cfRule type="colorScale" priority="148">
      <colorScale>
        <cfvo type="min"/>
        <cfvo type="max"/>
        <color theme="9"/>
        <color rgb="FFFFEF9C"/>
      </colorScale>
    </cfRule>
  </conditionalFormatting>
  <conditionalFormatting sqref="D177:D178">
    <cfRule type="colorScale" priority="21339">
      <colorScale>
        <cfvo type="min"/>
        <cfvo type="max"/>
        <color theme="9"/>
        <color rgb="FFFFEF9C"/>
      </colorScale>
    </cfRule>
  </conditionalFormatting>
  <conditionalFormatting sqref="D182">
    <cfRule type="colorScale" priority="14">
      <colorScale>
        <cfvo type="min"/>
        <cfvo type="max"/>
        <color theme="9"/>
        <color rgb="FFFFEF9C"/>
      </colorScale>
    </cfRule>
  </conditionalFormatting>
  <conditionalFormatting sqref="D184:D185">
    <cfRule type="colorScale" priority="8">
      <colorScale>
        <cfvo type="min"/>
        <cfvo type="max"/>
        <color theme="9"/>
        <color rgb="FFFFEF9C"/>
      </colorScale>
    </cfRule>
  </conditionalFormatting>
  <conditionalFormatting sqref="D192">
    <cfRule type="colorScale" priority="5">
      <colorScale>
        <cfvo type="min"/>
        <cfvo type="max"/>
        <color theme="9"/>
        <color rgb="FFFFEF9C"/>
      </colorScale>
    </cfRule>
  </conditionalFormatting>
  <conditionalFormatting sqref="D203:D253">
    <cfRule type="colorScale" priority="24316">
      <colorScale>
        <cfvo type="min"/>
        <cfvo type="max"/>
        <color theme="9"/>
        <color rgb="FFFFEF9C"/>
      </colorScale>
    </cfRule>
  </conditionalFormatting>
  <conditionalFormatting sqref="E6:G85 L7:L85">
    <cfRule type="colorScale" priority="19257">
      <colorScale>
        <cfvo type="min"/>
        <cfvo type="max"/>
        <color theme="9"/>
        <color rgb="FFFFEF9C"/>
      </colorScale>
    </cfRule>
  </conditionalFormatting>
  <conditionalFormatting sqref="E6:G85">
    <cfRule type="colorScale" priority="19263">
      <colorScale>
        <cfvo type="min"/>
        <cfvo type="max"/>
        <color theme="9"/>
        <color rgb="FFFFEF9C"/>
      </colorScale>
    </cfRule>
  </conditionalFormatting>
  <conditionalFormatting sqref="E86:G154 E156:G178">
    <cfRule type="colorScale" priority="23208">
      <colorScale>
        <cfvo type="min"/>
        <cfvo type="max"/>
        <color theme="9"/>
        <color rgb="FFFFEF9C"/>
      </colorScale>
    </cfRule>
  </conditionalFormatting>
  <conditionalFormatting sqref="E155:G155">
    <cfRule type="colorScale" priority="19">
      <colorScale>
        <cfvo type="min"/>
        <cfvo type="max"/>
        <color theme="9"/>
        <color rgb="FFFFEF9C"/>
      </colorScale>
    </cfRule>
  </conditionalFormatting>
  <conditionalFormatting sqref="H6:H23 H60 H48:H51 H28:H44">
    <cfRule type="colorScale" priority="41">
      <colorScale>
        <cfvo type="min"/>
        <cfvo type="max"/>
        <color theme="9"/>
        <color rgb="FFFFEF9C"/>
      </colorScale>
    </cfRule>
  </conditionalFormatting>
  <conditionalFormatting sqref="H24:H27">
    <cfRule type="colorScale" priority="40">
      <colorScale>
        <cfvo type="min"/>
        <cfvo type="max"/>
        <color theme="9"/>
        <color rgb="FFFFEF9C"/>
      </colorScale>
    </cfRule>
  </conditionalFormatting>
  <conditionalFormatting sqref="H45:H47">
    <cfRule type="colorScale" priority="39">
      <colorScale>
        <cfvo type="min"/>
        <cfvo type="max"/>
        <color theme="9"/>
        <color rgb="FFFFEF9C"/>
      </colorScale>
    </cfRule>
  </conditionalFormatting>
  <conditionalFormatting sqref="H52:H59">
    <cfRule type="colorScale" priority="38">
      <colorScale>
        <cfvo type="min"/>
        <cfvo type="max"/>
        <color theme="9"/>
        <color rgb="FFFFEF9C"/>
      </colorScale>
    </cfRule>
  </conditionalFormatting>
  <conditionalFormatting sqref="H61:H63">
    <cfRule type="colorScale" priority="37">
      <colorScale>
        <cfvo type="min"/>
        <cfvo type="max"/>
        <color theme="9"/>
        <color rgb="FFFFEF9C"/>
      </colorScale>
    </cfRule>
  </conditionalFormatting>
  <conditionalFormatting sqref="H64:H80">
    <cfRule type="colorScale" priority="36">
      <colorScale>
        <cfvo type="min"/>
        <cfvo type="max"/>
        <color theme="9"/>
        <color rgb="FFFFEF9C"/>
      </colorScale>
    </cfRule>
  </conditionalFormatting>
  <conditionalFormatting sqref="H81">
    <cfRule type="colorScale" priority="35">
      <colorScale>
        <cfvo type="min"/>
        <cfvo type="max"/>
        <color theme="9"/>
        <color rgb="FFFFEF9C"/>
      </colorScale>
    </cfRule>
  </conditionalFormatting>
  <conditionalFormatting sqref="H82:H85">
    <cfRule type="colorScale" priority="34">
      <colorScale>
        <cfvo type="min"/>
        <cfvo type="max"/>
        <color theme="9"/>
        <color rgb="FFFFEF9C"/>
      </colorScale>
    </cfRule>
  </conditionalFormatting>
  <conditionalFormatting sqref="H86:H171">
    <cfRule type="colorScale" priority="23204">
      <colorScale>
        <cfvo type="min"/>
        <cfvo type="max"/>
        <color theme="9"/>
        <color rgb="FFFFEF9C"/>
      </colorScale>
    </cfRule>
  </conditionalFormatting>
  <conditionalFormatting sqref="H172:H178">
    <cfRule type="colorScale" priority="21340">
      <colorScale>
        <cfvo type="min"/>
        <cfvo type="max"/>
        <color theme="9"/>
        <color rgb="FFFFEF9C"/>
      </colorScale>
    </cfRule>
  </conditionalFormatting>
  <conditionalFormatting sqref="H179:H188">
    <cfRule type="colorScale" priority="10">
      <colorScale>
        <cfvo type="min"/>
        <cfvo type="max"/>
        <color theme="9"/>
        <color rgb="FFFFEF9C"/>
      </colorScale>
    </cfRule>
  </conditionalFormatting>
  <conditionalFormatting sqref="H230:H253">
    <cfRule type="colorScale" priority="251">
      <colorScale>
        <cfvo type="min"/>
        <cfvo type="max"/>
        <color theme="9"/>
        <color rgb="FFFFEF9C"/>
      </colorScale>
    </cfRule>
  </conditionalFormatting>
  <conditionalFormatting sqref="I24">
    <cfRule type="colorScale" priority="173">
      <colorScale>
        <cfvo type="min"/>
        <cfvo type="max"/>
        <color theme="9"/>
        <color rgb="FFFFEF9C"/>
      </colorScale>
    </cfRule>
  </conditionalFormatting>
  <conditionalFormatting sqref="I179:I188">
    <cfRule type="colorScale" priority="9">
      <colorScale>
        <cfvo type="min"/>
        <cfvo type="max"/>
        <color theme="9"/>
        <color rgb="FFFFEF9C"/>
      </colorScale>
    </cfRule>
  </conditionalFormatting>
  <conditionalFormatting sqref="I25:J25">
    <cfRule type="colorScale" priority="24">
      <colorScale>
        <cfvo type="min"/>
        <cfvo type="max"/>
        <color theme="9"/>
        <color rgb="FFFFEF9C"/>
      </colorScale>
    </cfRule>
  </conditionalFormatting>
  <conditionalFormatting sqref="I26:J26">
    <cfRule type="colorScale" priority="22">
      <colorScale>
        <cfvo type="min"/>
        <cfvo type="max"/>
        <color theme="9"/>
        <color rgb="FFFFEF9C"/>
      </colorScale>
    </cfRule>
  </conditionalFormatting>
  <conditionalFormatting sqref="I27:J27">
    <cfRule type="colorScale" priority="21">
      <colorScale>
        <cfvo type="min"/>
        <cfvo type="max"/>
        <color theme="9"/>
        <color rgb="FFFFEF9C"/>
      </colorScale>
    </cfRule>
  </conditionalFormatting>
  <conditionalFormatting sqref="I45:J47">
    <cfRule type="colorScale" priority="172">
      <colorScale>
        <cfvo type="min"/>
        <cfvo type="max"/>
        <color theme="9"/>
        <color rgb="FFFFEF9C"/>
      </colorScale>
    </cfRule>
  </conditionalFormatting>
  <conditionalFormatting sqref="I52:J59">
    <cfRule type="colorScale" priority="171">
      <colorScale>
        <cfvo type="min"/>
        <cfvo type="max"/>
        <color theme="9"/>
        <color rgb="FFFFEF9C"/>
      </colorScale>
    </cfRule>
  </conditionalFormatting>
  <conditionalFormatting sqref="I61:J63">
    <cfRule type="colorScale" priority="170">
      <colorScale>
        <cfvo type="min"/>
        <cfvo type="max"/>
        <color theme="9"/>
        <color rgb="FFFFEF9C"/>
      </colorScale>
    </cfRule>
  </conditionalFormatting>
  <conditionalFormatting sqref="I64:J80">
    <cfRule type="colorScale" priority="169">
      <colorScale>
        <cfvo type="min"/>
        <cfvo type="max"/>
        <color theme="9"/>
        <color rgb="FFFFEF9C"/>
      </colorScale>
    </cfRule>
  </conditionalFormatting>
  <conditionalFormatting sqref="I81:J82 I60:J60 I48:J51 I28:J44 I22:J23 I20:J20 I21 I6:I19 I85:J85 J83:J84">
    <cfRule type="colorScale" priority="181">
      <colorScale>
        <cfvo type="min"/>
        <cfvo type="max"/>
        <color theme="9"/>
        <color rgb="FFFFEF9C"/>
      </colorScale>
    </cfRule>
  </conditionalFormatting>
  <conditionalFormatting sqref="I86:J171">
    <cfRule type="colorScale" priority="23200">
      <colorScale>
        <cfvo type="min"/>
        <cfvo type="max"/>
        <color theme="9"/>
        <color rgb="FFFFEF9C"/>
      </colorScale>
    </cfRule>
  </conditionalFormatting>
  <conditionalFormatting sqref="I172:J178">
    <cfRule type="colorScale" priority="21337">
      <colorScale>
        <cfvo type="min"/>
        <cfvo type="max"/>
        <color theme="9"/>
        <color rgb="FFFFEF9C"/>
      </colorScale>
    </cfRule>
  </conditionalFormatting>
  <conditionalFormatting sqref="I230:K253">
    <cfRule type="colorScale" priority="244">
      <colorScale>
        <cfvo type="min"/>
        <cfvo type="max"/>
        <color theme="9"/>
        <color rgb="FFFFEF9C"/>
      </colorScale>
    </cfRule>
  </conditionalFormatting>
  <conditionalFormatting sqref="J8">
    <cfRule type="colorScale" priority="179">
      <colorScale>
        <cfvo type="min"/>
        <cfvo type="max"/>
        <color theme="9"/>
        <color rgb="FFFFEF9C"/>
      </colorScale>
    </cfRule>
  </conditionalFormatting>
  <conditionalFormatting sqref="J12">
    <cfRule type="colorScale" priority="178">
      <colorScale>
        <cfvo type="min"/>
        <cfvo type="max"/>
        <color theme="9"/>
        <color rgb="FFFFEF9C"/>
      </colorScale>
    </cfRule>
  </conditionalFormatting>
  <conditionalFormatting sqref="J14">
    <cfRule type="colorScale" priority="177">
      <colorScale>
        <cfvo type="min"/>
        <cfvo type="max"/>
        <color theme="9"/>
        <color rgb="FFFFEF9C"/>
      </colorScale>
    </cfRule>
  </conditionalFormatting>
  <conditionalFormatting sqref="J15:J18 J9:J11 J13 J6:K6 J7 K7:K189">
    <cfRule type="colorScale" priority="180">
      <colorScale>
        <cfvo type="min"/>
        <cfvo type="max"/>
        <color theme="9"/>
        <color rgb="FFFFEF9C"/>
      </colorScale>
    </cfRule>
  </conditionalFormatting>
  <conditionalFormatting sqref="J19">
    <cfRule type="colorScale" priority="176">
      <colorScale>
        <cfvo type="min"/>
        <cfvo type="max"/>
        <color theme="9"/>
        <color rgb="FFFFEF9C"/>
      </colorScale>
    </cfRule>
  </conditionalFormatting>
  <conditionalFormatting sqref="J21">
    <cfRule type="colorScale" priority="175">
      <colorScale>
        <cfvo type="min"/>
        <cfvo type="max"/>
        <color theme="9"/>
        <color rgb="FFFFEF9C"/>
      </colorScale>
    </cfRule>
  </conditionalFormatting>
  <conditionalFormatting sqref="J24">
    <cfRule type="colorScale" priority="174">
      <colorScale>
        <cfvo type="min"/>
        <cfvo type="max"/>
        <color theme="9"/>
        <color rgb="FFFFEF9C"/>
      </colorScale>
    </cfRule>
  </conditionalFormatting>
  <conditionalFormatting sqref="L7:L85">
    <cfRule type="colorScale" priority="19261">
      <colorScale>
        <cfvo type="min"/>
        <cfvo type="max"/>
        <color theme="9"/>
        <color rgb="FFFFEF9C"/>
      </colorScale>
    </cfRule>
  </conditionalFormatting>
  <conditionalFormatting sqref="L6:M6">
    <cfRule type="colorScale" priority="143">
      <colorScale>
        <cfvo type="min"/>
        <cfvo type="max"/>
        <color theme="9"/>
        <color rgb="FFFFEF9C"/>
      </colorScale>
    </cfRule>
  </conditionalFormatting>
  <conditionalFormatting sqref="M178:N178 M7:M177 M179:M188 N6:N202">
    <cfRule type="colorScale" priority="21355">
      <colorScale>
        <cfvo type="min"/>
        <cfvo type="max"/>
        <color theme="9"/>
        <color rgb="FFFFEF9C"/>
      </colorScale>
    </cfRule>
  </conditionalFormatting>
  <conditionalFormatting sqref="N230:N253">
    <cfRule type="colorScale" priority="231">
      <colorScale>
        <cfvo type="min"/>
        <cfvo type="max"/>
        <color theme="9"/>
        <color rgb="FFFFEF9C"/>
      </colorScale>
    </cfRule>
  </conditionalFormatting>
  <conditionalFormatting sqref="O6:O22 O59 O47:O50 O24:O43">
    <cfRule type="colorScale" priority="33">
      <colorScale>
        <cfvo type="min"/>
        <cfvo type="max"/>
        <color theme="9"/>
        <color rgb="FFFFEF9C"/>
      </colorScale>
    </cfRule>
  </conditionalFormatting>
  <conditionalFormatting sqref="O23">
    <cfRule type="colorScale" priority="32">
      <colorScale>
        <cfvo type="min"/>
        <cfvo type="max"/>
        <color theme="9"/>
        <color rgb="FFFFEF9C"/>
      </colorScale>
    </cfRule>
  </conditionalFormatting>
  <conditionalFormatting sqref="O44:O46">
    <cfRule type="colorScale" priority="31">
      <colorScale>
        <cfvo type="min"/>
        <cfvo type="max"/>
        <color theme="9"/>
        <color rgb="FFFFEF9C"/>
      </colorScale>
    </cfRule>
  </conditionalFormatting>
  <conditionalFormatting sqref="O51:O58">
    <cfRule type="colorScale" priority="30">
      <colorScale>
        <cfvo type="min"/>
        <cfvo type="max"/>
        <color theme="9"/>
        <color rgb="FFFFEF9C"/>
      </colorScale>
    </cfRule>
  </conditionalFormatting>
  <conditionalFormatting sqref="O60:O62">
    <cfRule type="colorScale" priority="29">
      <colorScale>
        <cfvo type="min"/>
        <cfvo type="max"/>
        <color theme="9"/>
        <color rgb="FFFFEF9C"/>
      </colorScale>
    </cfRule>
  </conditionalFormatting>
  <conditionalFormatting sqref="O63:O79">
    <cfRule type="colorScale" priority="28">
      <colorScale>
        <cfvo type="min"/>
        <cfvo type="max"/>
        <color theme="9"/>
        <color rgb="FFFFEF9C"/>
      </colorScale>
    </cfRule>
  </conditionalFormatting>
  <conditionalFormatting sqref="O80:O81">
    <cfRule type="colorScale" priority="26">
      <colorScale>
        <cfvo type="min"/>
        <cfvo type="max"/>
        <color theme="9"/>
        <color rgb="FFFFEF9C"/>
      </colorScale>
    </cfRule>
  </conditionalFormatting>
  <conditionalFormatting sqref="O82:O86">
    <cfRule type="colorScale" priority="27">
      <colorScale>
        <cfvo type="min"/>
        <cfvo type="max"/>
        <color theme="9"/>
        <color rgb="FFFFEF9C"/>
      </colorScale>
    </cfRule>
  </conditionalFormatting>
  <conditionalFormatting sqref="O87:O159">
    <cfRule type="colorScale" priority="23206">
      <colorScale>
        <cfvo type="min"/>
        <cfvo type="max"/>
        <color theme="9"/>
        <color rgb="FFFFEF9C"/>
      </colorScale>
    </cfRule>
  </conditionalFormatting>
  <conditionalFormatting sqref="O171:O172">
    <cfRule type="colorScale" priority="321">
      <colorScale>
        <cfvo type="min"/>
        <cfvo type="max"/>
        <color theme="9"/>
        <color rgb="FFFFEF9C"/>
      </colorScale>
    </cfRule>
  </conditionalFormatting>
  <conditionalFormatting sqref="O173:O178">
    <cfRule type="colorScale" priority="21354">
      <colorScale>
        <cfvo type="min"/>
        <cfvo type="max"/>
        <color theme="9"/>
        <color rgb="FFFFEF9C"/>
      </colorScale>
    </cfRule>
  </conditionalFormatting>
  <conditionalFormatting sqref="P10">
    <cfRule type="colorScale" priority="13">
      <colorScale>
        <cfvo type="min"/>
        <cfvo type="max"/>
        <color theme="9"/>
        <color rgb="FFFFEF9C"/>
      </colorScale>
    </cfRule>
  </conditionalFormatting>
  <conditionalFormatting sqref="P17">
    <cfRule type="colorScale" priority="330">
      <colorScale>
        <cfvo type="min"/>
        <cfvo type="max"/>
        <color theme="9"/>
        <color rgb="FFFFEF9C"/>
      </colorScale>
    </cfRule>
  </conditionalFormatting>
  <conditionalFormatting sqref="P182">
    <cfRule type="colorScale" priority="291">
      <colorScale>
        <cfvo type="min"/>
        <cfvo type="max"/>
        <color theme="9"/>
        <color rgb="FFFFEF9C"/>
      </colorScale>
    </cfRule>
  </conditionalFormatting>
  <conditionalFormatting sqref="P183:P186 P178:P181">
    <cfRule type="colorScale" priority="295">
      <colorScale>
        <cfvo type="min"/>
        <cfvo type="max"/>
        <color theme="9"/>
        <color rgb="FFFFEF9C"/>
      </colorScale>
    </cfRule>
  </conditionalFormatting>
  <conditionalFormatting sqref="P187">
    <cfRule type="colorScale" priority="290">
      <colorScale>
        <cfvo type="min"/>
        <cfvo type="max"/>
        <color theme="9"/>
        <color rgb="FFFFEF9C"/>
      </colorScale>
    </cfRule>
  </conditionalFormatting>
  <conditionalFormatting sqref="P188">
    <cfRule type="colorScale" priority="288">
      <colorScale>
        <cfvo type="min"/>
        <cfvo type="max"/>
        <color theme="9"/>
        <color rgb="FFFFEF9C"/>
      </colorScale>
    </cfRule>
  </conditionalFormatting>
  <conditionalFormatting sqref="P189">
    <cfRule type="colorScale" priority="287">
      <colorScale>
        <cfvo type="min"/>
        <cfvo type="max"/>
        <color theme="9"/>
        <color rgb="FFFFEF9C"/>
      </colorScale>
    </cfRule>
  </conditionalFormatting>
  <conditionalFormatting sqref="P190">
    <cfRule type="colorScale" priority="286">
      <colorScale>
        <cfvo type="min"/>
        <cfvo type="max"/>
        <color theme="9"/>
        <color rgb="FFFFEF9C"/>
      </colorScale>
    </cfRule>
  </conditionalFormatting>
  <conditionalFormatting sqref="Q17:S19">
    <cfRule type="colorScale" priority="332">
      <colorScale>
        <cfvo type="min"/>
        <cfvo type="max"/>
        <color theme="9"/>
        <color rgb="FFFFEF9C"/>
      </colorScale>
    </cfRule>
  </conditionalFormatting>
  <conditionalFormatting sqref="T17:T19">
    <cfRule type="colorScale" priority="331">
      <colorScale>
        <cfvo type="min"/>
        <cfvo type="max"/>
        <color theme="9"/>
        <color rgb="FFFFEF9C"/>
      </colorScale>
    </cfRule>
  </conditionalFormatting>
  <conditionalFormatting sqref="E189:G253">
    <cfRule type="colorScale" priority="25019">
      <colorScale>
        <cfvo type="min"/>
        <cfvo type="max"/>
        <color theme="9"/>
        <color rgb="FFFFEF9C"/>
      </colorScale>
    </cfRule>
  </conditionalFormatting>
  <conditionalFormatting sqref="H189:H229">
    <cfRule type="colorScale" priority="25021">
      <colorScale>
        <cfvo type="min"/>
        <cfvo type="max"/>
        <color theme="9"/>
        <color rgb="FFFFEF9C"/>
      </colorScale>
    </cfRule>
  </conditionalFormatting>
  <conditionalFormatting sqref="I189:J189 I190:K229">
    <cfRule type="colorScale" priority="25023">
      <colorScale>
        <cfvo type="min"/>
        <cfvo type="max"/>
        <color theme="9"/>
        <color rgb="FFFFEF9C"/>
      </colorScale>
    </cfRule>
  </conditionalFormatting>
  <conditionalFormatting sqref="L189:M253 O160:O170 L86:L188">
    <cfRule type="colorScale" priority="25026">
      <colorScale>
        <cfvo type="min"/>
        <cfvo type="max"/>
        <color theme="9"/>
        <color rgb="FFFFEF9C"/>
      </colorScale>
    </cfRule>
  </conditionalFormatting>
  <conditionalFormatting sqref="N189:N229">
    <cfRule type="colorScale" priority="25030">
      <colorScale>
        <cfvo type="min"/>
        <cfvo type="max"/>
        <color theme="9"/>
        <color rgb="FFFFEF9C"/>
      </colorScale>
    </cfRule>
  </conditionalFormatting>
  <conditionalFormatting sqref="P12:P13">
    <cfRule type="colorScale" priority="4">
      <colorScale>
        <cfvo type="min"/>
        <cfvo type="max"/>
        <color theme="9"/>
        <color rgb="FFFFEF9C"/>
      </colorScale>
    </cfRule>
  </conditionalFormatting>
  <conditionalFormatting sqref="P18:P19">
    <cfRule type="colorScale" priority="3">
      <colorScale>
        <cfvo type="min"/>
        <cfvo type="max"/>
        <color theme="9"/>
        <color rgb="FFFFEF9C"/>
      </colorScale>
    </cfRule>
  </conditionalFormatting>
  <conditionalFormatting sqref="Q12:Q13">
    <cfRule type="colorScale" priority="2">
      <colorScale>
        <cfvo type="min"/>
        <cfvo type="max"/>
        <color theme="9"/>
        <color rgb="FFFFEF9C"/>
      </colorScale>
    </cfRule>
  </conditionalFormatting>
  <conditionalFormatting sqref="I83:I84">
    <cfRule type="colorScale" priority="1">
      <colorScale>
        <cfvo type="min"/>
        <cfvo type="max"/>
        <color theme="9"/>
        <color rgb="FFFFEF9C"/>
      </colorScale>
    </cfRule>
  </conditionalFormatting>
  <printOptions horizontalCentered="1"/>
  <pageMargins left="0" right="0" top="0" bottom="0" header="0" footer="0"/>
  <pageSetup paperSize="9" scale="53" orientation="landscape" r:id="rId1"/>
  <headerFooter>
    <oddFooter>&amp;L&amp;"B Zar,Regular"&amp;16&amp;K002060رییس کارگاه                          &amp;C&amp;"B Zar,Regular"&amp;16&amp;K002060صفحه:   &amp;P/&amp;N&amp;R&amp;"B Zar,Regular"&amp;16&amp;K002060                         مسئول اجرا</oddFooter>
  </headerFooter>
  <rowBreaks count="1" manualBreakCount="1">
    <brk id="170" min="1" max="16" man="1"/>
  </rowBreaks>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62273-B016-4686-9220-4788FAF7D94E}">
  <dimension ref="A1:N100"/>
  <sheetViews>
    <sheetView rightToLeft="1" view="pageBreakPreview" topLeftCell="A16" zoomScale="85" zoomScaleNormal="100" zoomScaleSheetLayoutView="85" workbookViewId="0">
      <selection activeCell="A17" sqref="A17:A100"/>
    </sheetView>
  </sheetViews>
  <sheetFormatPr defaultRowHeight="15" x14ac:dyDescent="0.25"/>
  <cols>
    <col min="1" max="1" width="7.5703125" customWidth="1"/>
    <col min="2" max="2" width="19" customWidth="1"/>
    <col min="3" max="3" width="14.42578125" customWidth="1"/>
    <col min="4" max="4" width="16" customWidth="1"/>
    <col min="5" max="5" width="14.5703125" customWidth="1"/>
    <col min="6" max="6" width="12.85546875" customWidth="1"/>
    <col min="7" max="7" width="17" customWidth="1"/>
    <col min="8" max="8" width="14.85546875" customWidth="1"/>
    <col min="13" max="13" width="13.140625" bestFit="1" customWidth="1"/>
    <col min="14" max="14" width="10.28515625" bestFit="1" customWidth="1"/>
  </cols>
  <sheetData>
    <row r="1" spans="1:14" ht="21" hidden="1" x14ac:dyDescent="0.25">
      <c r="L1" s="328" t="s">
        <v>125</v>
      </c>
      <c r="M1" s="76" t="s">
        <v>494</v>
      </c>
      <c r="N1" s="76" t="s">
        <v>1</v>
      </c>
    </row>
    <row r="2" spans="1:14" ht="21" hidden="1" x14ac:dyDescent="0.25">
      <c r="L2" s="329" t="s">
        <v>290</v>
      </c>
      <c r="M2" s="76" t="s">
        <v>494</v>
      </c>
      <c r="N2" s="76" t="s">
        <v>1</v>
      </c>
    </row>
    <row r="3" spans="1:14" ht="21" hidden="1" x14ac:dyDescent="0.25">
      <c r="L3" s="328" t="s">
        <v>134</v>
      </c>
      <c r="M3" s="76" t="s">
        <v>494</v>
      </c>
      <c r="N3" s="76" t="s">
        <v>1</v>
      </c>
    </row>
    <row r="4" spans="1:14" ht="21" hidden="1" x14ac:dyDescent="0.25">
      <c r="L4" s="213" t="s">
        <v>279</v>
      </c>
      <c r="M4" s="76" t="s">
        <v>494</v>
      </c>
      <c r="N4" s="76" t="s">
        <v>1</v>
      </c>
    </row>
    <row r="5" spans="1:14" ht="21" hidden="1" x14ac:dyDescent="0.25">
      <c r="L5" s="330" t="s">
        <v>142</v>
      </c>
      <c r="M5" s="76" t="s">
        <v>264</v>
      </c>
      <c r="N5" s="76" t="s">
        <v>143</v>
      </c>
    </row>
    <row r="6" spans="1:14" ht="21" hidden="1" x14ac:dyDescent="0.25">
      <c r="L6" s="331" t="s">
        <v>144</v>
      </c>
      <c r="M6" s="76" t="s">
        <v>264</v>
      </c>
      <c r="N6" s="76" t="s">
        <v>143</v>
      </c>
    </row>
    <row r="7" spans="1:14" ht="21" hidden="1" x14ac:dyDescent="0.25">
      <c r="L7" s="332" t="s">
        <v>145</v>
      </c>
      <c r="M7" s="76" t="s">
        <v>497</v>
      </c>
      <c r="N7" s="76" t="s">
        <v>146</v>
      </c>
    </row>
    <row r="8" spans="1:14" ht="21" hidden="1" x14ac:dyDescent="0.25">
      <c r="L8" s="333" t="s">
        <v>174</v>
      </c>
      <c r="M8" s="76" t="s">
        <v>495</v>
      </c>
      <c r="N8" s="76" t="s">
        <v>164</v>
      </c>
    </row>
    <row r="9" spans="1:14" ht="21" hidden="1" x14ac:dyDescent="0.25">
      <c r="L9" s="334" t="s">
        <v>425</v>
      </c>
      <c r="M9" s="76" t="s">
        <v>264</v>
      </c>
      <c r="N9" s="76" t="s">
        <v>498</v>
      </c>
    </row>
    <row r="10" spans="1:14" ht="21" hidden="1" x14ac:dyDescent="0.25">
      <c r="L10" s="333" t="s">
        <v>390</v>
      </c>
      <c r="M10" s="76" t="s">
        <v>264</v>
      </c>
      <c r="N10" s="76" t="s">
        <v>381</v>
      </c>
    </row>
    <row r="11" spans="1:14" ht="21" hidden="1" x14ac:dyDescent="0.25">
      <c r="L11" s="328" t="s">
        <v>156</v>
      </c>
      <c r="M11" s="76" t="s">
        <v>499</v>
      </c>
      <c r="N11" s="76" t="s">
        <v>149</v>
      </c>
    </row>
    <row r="12" spans="1:14" ht="21" hidden="1" x14ac:dyDescent="0.25">
      <c r="L12" s="331" t="s">
        <v>135</v>
      </c>
      <c r="M12" s="76" t="s">
        <v>500</v>
      </c>
      <c r="N12" s="76" t="s">
        <v>2</v>
      </c>
    </row>
    <row r="13" spans="1:14" ht="21" hidden="1" x14ac:dyDescent="0.25">
      <c r="L13" s="330" t="s">
        <v>137</v>
      </c>
      <c r="M13" s="76" t="s">
        <v>501</v>
      </c>
      <c r="N13" s="76" t="s">
        <v>2</v>
      </c>
    </row>
    <row r="14" spans="1:14" ht="21" hidden="1" x14ac:dyDescent="0.25">
      <c r="L14" s="329" t="s">
        <v>160</v>
      </c>
      <c r="M14" s="76" t="s">
        <v>496</v>
      </c>
      <c r="N14" s="76" t="s">
        <v>381</v>
      </c>
    </row>
    <row r="15" spans="1:14" hidden="1" x14ac:dyDescent="0.25"/>
    <row r="16" spans="1:14" ht="19.5" x14ac:dyDescent="0.25">
      <c r="A16" s="318" t="s">
        <v>73</v>
      </c>
      <c r="B16" s="292" t="s">
        <v>74</v>
      </c>
      <c r="C16" s="269" t="s">
        <v>184</v>
      </c>
      <c r="D16" s="270" t="s">
        <v>76</v>
      </c>
      <c r="E16" s="270" t="s">
        <v>211</v>
      </c>
      <c r="F16" s="270" t="s">
        <v>486</v>
      </c>
      <c r="G16" s="270" t="s">
        <v>485</v>
      </c>
      <c r="H16" s="271" t="s">
        <v>487</v>
      </c>
    </row>
    <row r="17" spans="1:8" ht="19.5" x14ac:dyDescent="0.25">
      <c r="A17" s="233">
        <v>1</v>
      </c>
      <c r="B17" s="293">
        <v>45495</v>
      </c>
      <c r="C17" s="96" t="s">
        <v>125</v>
      </c>
      <c r="D17" s="196" t="str">
        <f>VLOOKUP(Table3[[#This Row],[کد دستگاه]],L:N,2,FALSE)</f>
        <v>بلدوزر D155</v>
      </c>
      <c r="E17" s="196" t="str">
        <f>VLOOKUP(Table3[[#This Row],[نام ماشین آلات]],M:O,2,FALSE)</f>
        <v>شرکتی</v>
      </c>
      <c r="F17" s="196"/>
      <c r="G17" s="196"/>
      <c r="H17" s="295"/>
    </row>
    <row r="18" spans="1:8" ht="19.5" x14ac:dyDescent="0.25">
      <c r="A18" s="233">
        <v>2</v>
      </c>
      <c r="B18" s="293">
        <v>45495</v>
      </c>
      <c r="C18" s="96" t="s">
        <v>290</v>
      </c>
      <c r="D18" s="196" t="str">
        <f>VLOOKUP(Table3[[#This Row],[کد دستگاه]],L:N,2,FALSE)</f>
        <v>بلدوزر D155</v>
      </c>
      <c r="E18" s="196" t="str">
        <f>VLOOKUP(Table3[[#This Row],[نام ماشین آلات]],M:O,2,FALSE)</f>
        <v>شرکتی</v>
      </c>
      <c r="F18" s="196" t="str">
        <f>IFERROR(VLOOKUP(C18,V:Z,4,FALSE),"")</f>
        <v/>
      </c>
      <c r="G18" s="196"/>
      <c r="H18" s="295"/>
    </row>
    <row r="19" spans="1:8" ht="19.5" x14ac:dyDescent="0.25">
      <c r="A19" s="233">
        <v>3</v>
      </c>
      <c r="B19" s="293">
        <v>45495</v>
      </c>
      <c r="C19" s="96" t="s">
        <v>134</v>
      </c>
      <c r="D19" s="196" t="str">
        <f>VLOOKUP(Table3[[#This Row],[کد دستگاه]],L:N,2,FALSE)</f>
        <v>بلدوزر D155</v>
      </c>
      <c r="E19" s="196" t="str">
        <f>VLOOKUP(Table3[[#This Row],[نام ماشین آلات]],M:O,2,FALSE)</f>
        <v>شرکتی</v>
      </c>
      <c r="F19" s="196"/>
      <c r="G19" s="196"/>
      <c r="H19" s="295"/>
    </row>
    <row r="20" spans="1:8" ht="19.5" x14ac:dyDescent="0.25">
      <c r="A20" s="233">
        <v>4</v>
      </c>
      <c r="B20" s="293">
        <v>45495</v>
      </c>
      <c r="C20" s="213" t="s">
        <v>279</v>
      </c>
      <c r="D20" s="196" t="str">
        <f>VLOOKUP(Table3[[#This Row],[کد دستگاه]],L:N,2,FALSE)</f>
        <v>بلدوزر D155</v>
      </c>
      <c r="E20" s="196" t="str">
        <f>VLOOKUP(Table3[[#This Row],[نام ماشین آلات]],M:O,2,FALSE)</f>
        <v>شرکتی</v>
      </c>
      <c r="F20" s="196" t="str">
        <f>IFERROR(VLOOKUP(C20,V:Z,4,FALSE),"")</f>
        <v/>
      </c>
      <c r="G20" s="196"/>
      <c r="H20" s="295"/>
    </row>
    <row r="21" spans="1:8" ht="19.5" x14ac:dyDescent="0.25">
      <c r="A21" s="233">
        <v>5</v>
      </c>
      <c r="B21" s="293">
        <v>45495</v>
      </c>
      <c r="C21" s="105" t="s">
        <v>142</v>
      </c>
      <c r="D21" s="196" t="str">
        <f>VLOOKUP(Table3[[#This Row],[کد دستگاه]],L:N,2,FALSE)</f>
        <v>بلدوزر D85</v>
      </c>
      <c r="E21" s="196" t="str">
        <f>VLOOKUP(Table3[[#This Row],[نام ماشین آلات]],M:O,2,FALSE)</f>
        <v>اکبری</v>
      </c>
      <c r="F21" s="196"/>
      <c r="G21" s="196"/>
      <c r="H21" s="295"/>
    </row>
    <row r="22" spans="1:8" ht="19.5" x14ac:dyDescent="0.25">
      <c r="A22" s="233">
        <v>6</v>
      </c>
      <c r="B22" s="293">
        <v>45495</v>
      </c>
      <c r="C22" s="105" t="s">
        <v>144</v>
      </c>
      <c r="D22" s="196" t="str">
        <f>VLOOKUP(Table3[[#This Row],[کد دستگاه]],L:N,2,FALSE)</f>
        <v>بلدوزر D85</v>
      </c>
      <c r="E22" s="196" t="str">
        <f>VLOOKUP(Table3[[#This Row],[نام ماشین آلات]],M:O,2,FALSE)</f>
        <v>اکبری</v>
      </c>
      <c r="F22" s="196" t="str">
        <f>IFERROR(VLOOKUP(C22,V:Z,4,FALSE),"")</f>
        <v/>
      </c>
      <c r="G22" s="196"/>
      <c r="H22" s="295"/>
    </row>
    <row r="23" spans="1:8" ht="19.5" x14ac:dyDescent="0.25">
      <c r="A23" s="233">
        <v>7</v>
      </c>
      <c r="B23" s="293">
        <v>45495</v>
      </c>
      <c r="C23" s="106" t="s">
        <v>145</v>
      </c>
      <c r="D23" s="196" t="str">
        <f>VLOOKUP(Table3[[#This Row],[کد دستگاه]],L:N,2,FALSE)</f>
        <v>بلدوزر D8K</v>
      </c>
      <c r="E23" s="196" t="str">
        <f>VLOOKUP(Table3[[#This Row],[نام ماشین آلات]],M:O,2,FALSE)</f>
        <v>حسن پور</v>
      </c>
      <c r="F23" s="196"/>
      <c r="G23" s="196"/>
      <c r="H23" s="295"/>
    </row>
    <row r="24" spans="1:8" ht="19.5" x14ac:dyDescent="0.25">
      <c r="A24" s="233">
        <v>8</v>
      </c>
      <c r="B24" s="293">
        <v>45495</v>
      </c>
      <c r="C24" s="4" t="s">
        <v>174</v>
      </c>
      <c r="D24" s="196" t="str">
        <f>VLOOKUP(Table3[[#This Row],[کد دستگاه]],L:N,2,FALSE)</f>
        <v>بلدوزر TD-250</v>
      </c>
      <c r="E24" s="196" t="str">
        <f>VLOOKUP(Table3[[#This Row],[نام ماشین آلات]],M:O,2,FALSE)</f>
        <v>محمد پور</v>
      </c>
      <c r="F24" s="196" t="str">
        <f>IFERROR(VLOOKUP(C24,V:Z,4,FALSE),"")</f>
        <v/>
      </c>
      <c r="G24" s="196"/>
      <c r="H24" s="295"/>
    </row>
    <row r="25" spans="1:8" ht="19.5" x14ac:dyDescent="0.25">
      <c r="A25" s="233">
        <v>9</v>
      </c>
      <c r="B25" s="293">
        <v>45495</v>
      </c>
      <c r="C25" s="4" t="s">
        <v>425</v>
      </c>
      <c r="D25" s="196" t="str">
        <f>VLOOKUP(Table3[[#This Row],[کد دستگاه]],L:N,2,FALSE)</f>
        <v>بلدوزر D85</v>
      </c>
      <c r="E25" s="196" t="str">
        <f>VLOOKUP(Table3[[#This Row],[نام ماشین آلات]],M:O,2,FALSE)</f>
        <v>اکبری</v>
      </c>
      <c r="F25" s="196"/>
      <c r="G25" s="196"/>
      <c r="H25" s="295"/>
    </row>
    <row r="26" spans="1:8" ht="19.5" x14ac:dyDescent="0.25">
      <c r="A26" s="233">
        <v>10</v>
      </c>
      <c r="B26" s="293">
        <v>45495</v>
      </c>
      <c r="C26" s="4" t="s">
        <v>390</v>
      </c>
      <c r="D26" s="196" t="str">
        <f>VLOOKUP(Table3[[#This Row],[کد دستگاه]],L:N,2,FALSE)</f>
        <v>بلدوزر D85</v>
      </c>
      <c r="E26" s="196" t="str">
        <f>VLOOKUP(Table3[[#This Row],[نام ماشین آلات]],M:O,2,FALSE)</f>
        <v>اکبری</v>
      </c>
      <c r="F26" s="196" t="str">
        <f>IFERROR(VLOOKUP(C26,V:Z,4,FALSE),"")</f>
        <v/>
      </c>
      <c r="G26" s="196"/>
      <c r="H26" s="295"/>
    </row>
    <row r="27" spans="1:8" ht="19.5" x14ac:dyDescent="0.25">
      <c r="A27" s="233">
        <v>11</v>
      </c>
      <c r="B27" s="293">
        <v>45495</v>
      </c>
      <c r="C27" s="96" t="s">
        <v>156</v>
      </c>
      <c r="D27" s="196" t="str">
        <f>VLOOKUP(Table3[[#This Row],[کد دستگاه]],L:N,2,FALSE)</f>
        <v>بیل 220 هیتاچی</v>
      </c>
      <c r="E27" s="196" t="str">
        <f>VLOOKUP(Table3[[#This Row],[نام ماشین آلات]],M:O,2,FALSE)</f>
        <v>تکبری</v>
      </c>
      <c r="F27" s="196"/>
      <c r="G27" s="196"/>
      <c r="H27" s="295"/>
    </row>
    <row r="28" spans="1:8" ht="19.5" x14ac:dyDescent="0.25">
      <c r="A28" s="233">
        <v>12</v>
      </c>
      <c r="B28" s="293">
        <v>45495</v>
      </c>
      <c r="C28" s="105" t="s">
        <v>135</v>
      </c>
      <c r="D28" s="196" t="str">
        <f>VLOOKUP(Table3[[#This Row],[کد دستگاه]],L:N,2,FALSE)</f>
        <v>بیل PC300</v>
      </c>
      <c r="E28" s="196" t="str">
        <f>VLOOKUP(Table3[[#This Row],[نام ماشین آلات]],M:O,2,FALSE)</f>
        <v>انصاری</v>
      </c>
      <c r="F28" s="196" t="str">
        <f>IFERROR(VLOOKUP(C28,V:Z,4,FALSE),"")</f>
        <v/>
      </c>
      <c r="G28" s="196"/>
      <c r="H28" s="295"/>
    </row>
    <row r="29" spans="1:8" ht="19.5" x14ac:dyDescent="0.25">
      <c r="A29" s="233">
        <v>13</v>
      </c>
      <c r="B29" s="293">
        <v>45495</v>
      </c>
      <c r="C29" s="105" t="s">
        <v>137</v>
      </c>
      <c r="D29" s="196" t="str">
        <f>VLOOKUP(Table3[[#This Row],[کد دستگاه]],L:N,2,FALSE)</f>
        <v>بیل PC400</v>
      </c>
      <c r="E29" s="196" t="str">
        <f>VLOOKUP(Table3[[#This Row],[نام ماشین آلات]],M:O,2,FALSE)</f>
        <v>انصاری</v>
      </c>
      <c r="F29" s="196"/>
      <c r="G29" s="196"/>
      <c r="H29" s="295"/>
    </row>
    <row r="30" spans="1:8" ht="19.5" x14ac:dyDescent="0.25">
      <c r="A30" s="233">
        <v>14</v>
      </c>
      <c r="B30" s="293">
        <v>45495</v>
      </c>
      <c r="C30" s="96" t="s">
        <v>160</v>
      </c>
      <c r="D30" s="196" t="str">
        <f>VLOOKUP(Table3[[#This Row],[کد دستگاه]],L:N,2,FALSE)</f>
        <v>بیل هیوندای 220</v>
      </c>
      <c r="E30" s="196" t="str">
        <f>VLOOKUP(Table3[[#This Row],[نام ماشین آلات]],M:O,2,FALSE)</f>
        <v>جواد رضاپور</v>
      </c>
      <c r="F30" s="196" t="str">
        <f>IFERROR(VLOOKUP(C30,V:Z,4,FALSE),"")</f>
        <v/>
      </c>
      <c r="G30" s="196"/>
      <c r="H30" s="295"/>
    </row>
    <row r="31" spans="1:8" ht="19.5" x14ac:dyDescent="0.25">
      <c r="A31" s="233">
        <v>15</v>
      </c>
      <c r="B31" s="293">
        <v>45496</v>
      </c>
      <c r="C31" s="96" t="s">
        <v>125</v>
      </c>
      <c r="D31" s="196" t="str">
        <f>VLOOKUP(Table3[[#This Row],[کد دستگاه]],L:N,2,FALSE)</f>
        <v>بلدوزر D155</v>
      </c>
      <c r="E31" s="196" t="str">
        <f>VLOOKUP(Table3[[#This Row],[نام ماشین آلات]],M:O,2,FALSE)</f>
        <v>شرکتی</v>
      </c>
      <c r="F31" s="196"/>
      <c r="G31" s="196"/>
      <c r="H31" s="295"/>
    </row>
    <row r="32" spans="1:8" ht="19.5" x14ac:dyDescent="0.25">
      <c r="A32" s="233">
        <v>16</v>
      </c>
      <c r="B32" s="293">
        <v>45496</v>
      </c>
      <c r="C32" s="96" t="s">
        <v>290</v>
      </c>
      <c r="D32" s="196" t="str">
        <f>VLOOKUP(Table3[[#This Row],[کد دستگاه]],L:N,2,FALSE)</f>
        <v>بلدوزر D155</v>
      </c>
      <c r="E32" s="196" t="str">
        <f>VLOOKUP(Table3[[#This Row],[نام ماشین آلات]],M:O,2,FALSE)</f>
        <v>شرکتی</v>
      </c>
      <c r="F32" s="196" t="str">
        <f>IFERROR(VLOOKUP(C32,V:Z,4,FALSE),"")</f>
        <v/>
      </c>
      <c r="G32" s="196"/>
      <c r="H32" s="295"/>
    </row>
    <row r="33" spans="1:8" ht="19.5" x14ac:dyDescent="0.25">
      <c r="A33" s="233">
        <v>17</v>
      </c>
      <c r="B33" s="293">
        <v>45496</v>
      </c>
      <c r="C33" s="96" t="s">
        <v>134</v>
      </c>
      <c r="D33" s="196" t="str">
        <f>VLOOKUP(Table3[[#This Row],[کد دستگاه]],L:N,2,FALSE)</f>
        <v>بلدوزر D155</v>
      </c>
      <c r="E33" s="196" t="str">
        <f>VLOOKUP(Table3[[#This Row],[نام ماشین آلات]],M:O,2,FALSE)</f>
        <v>شرکتی</v>
      </c>
      <c r="F33" s="196"/>
      <c r="G33" s="196"/>
      <c r="H33" s="295"/>
    </row>
    <row r="34" spans="1:8" ht="19.5" x14ac:dyDescent="0.25">
      <c r="A34" s="233">
        <v>18</v>
      </c>
      <c r="B34" s="293">
        <v>45496</v>
      </c>
      <c r="C34" s="213" t="s">
        <v>279</v>
      </c>
      <c r="D34" s="196" t="str">
        <f>VLOOKUP(Table3[[#This Row],[کد دستگاه]],L:N,2,FALSE)</f>
        <v>بلدوزر D155</v>
      </c>
      <c r="E34" s="196" t="str">
        <f>VLOOKUP(Table3[[#This Row],[نام ماشین آلات]],M:O,2,FALSE)</f>
        <v>شرکتی</v>
      </c>
      <c r="F34" s="196" t="str">
        <f>IFERROR(VLOOKUP(C34,V:Z,4,FALSE),"")</f>
        <v/>
      </c>
      <c r="G34" s="196"/>
      <c r="H34" s="295"/>
    </row>
    <row r="35" spans="1:8" ht="19.5" x14ac:dyDescent="0.25">
      <c r="A35" s="233">
        <v>19</v>
      </c>
      <c r="B35" s="293">
        <v>45496</v>
      </c>
      <c r="C35" s="105" t="s">
        <v>142</v>
      </c>
      <c r="D35" s="196" t="str">
        <f>VLOOKUP(Table3[[#This Row],[کد دستگاه]],L:N,2,FALSE)</f>
        <v>بلدوزر D85</v>
      </c>
      <c r="E35" s="196" t="str">
        <f>VLOOKUP(Table3[[#This Row],[نام ماشین آلات]],M:O,2,FALSE)</f>
        <v>اکبری</v>
      </c>
      <c r="F35" s="196"/>
      <c r="G35" s="196"/>
      <c r="H35" s="295"/>
    </row>
    <row r="36" spans="1:8" ht="19.5" x14ac:dyDescent="0.25">
      <c r="A36" s="233">
        <v>20</v>
      </c>
      <c r="B36" s="293">
        <v>45496</v>
      </c>
      <c r="C36" s="105" t="s">
        <v>144</v>
      </c>
      <c r="D36" s="196" t="str">
        <f>VLOOKUP(Table3[[#This Row],[کد دستگاه]],L:N,2,FALSE)</f>
        <v>بلدوزر D85</v>
      </c>
      <c r="E36" s="196" t="str">
        <f>VLOOKUP(Table3[[#This Row],[نام ماشین آلات]],M:O,2,FALSE)</f>
        <v>اکبری</v>
      </c>
      <c r="F36" s="196" t="str">
        <f>IFERROR(VLOOKUP(C36,V:Z,4,FALSE),"")</f>
        <v/>
      </c>
      <c r="G36" s="196"/>
      <c r="H36" s="295"/>
    </row>
    <row r="37" spans="1:8" ht="19.5" x14ac:dyDescent="0.25">
      <c r="A37" s="233">
        <v>21</v>
      </c>
      <c r="B37" s="293">
        <v>45496</v>
      </c>
      <c r="C37" s="106" t="s">
        <v>145</v>
      </c>
      <c r="D37" s="196" t="str">
        <f>VLOOKUP(Table3[[#This Row],[کد دستگاه]],L:N,2,FALSE)</f>
        <v>بلدوزر D8K</v>
      </c>
      <c r="E37" s="196" t="str">
        <f>VLOOKUP(Table3[[#This Row],[نام ماشین آلات]],M:O,2,FALSE)</f>
        <v>حسن پور</v>
      </c>
      <c r="F37" s="196"/>
      <c r="G37" s="196"/>
      <c r="H37" s="295"/>
    </row>
    <row r="38" spans="1:8" ht="19.5" x14ac:dyDescent="0.25">
      <c r="A38" s="233">
        <v>22</v>
      </c>
      <c r="B38" s="293">
        <v>45496</v>
      </c>
      <c r="C38" s="4" t="s">
        <v>174</v>
      </c>
      <c r="D38" s="196" t="str">
        <f>VLOOKUP(Table3[[#This Row],[کد دستگاه]],L:N,2,FALSE)</f>
        <v>بلدوزر TD-250</v>
      </c>
      <c r="E38" s="196" t="str">
        <f>VLOOKUP(Table3[[#This Row],[نام ماشین آلات]],M:O,2,FALSE)</f>
        <v>محمد پور</v>
      </c>
      <c r="F38" s="196" t="str">
        <f>IFERROR(VLOOKUP(C38,V:Z,4,FALSE),"")</f>
        <v/>
      </c>
      <c r="G38" s="196"/>
      <c r="H38" s="295"/>
    </row>
    <row r="39" spans="1:8" ht="19.5" x14ac:dyDescent="0.25">
      <c r="A39" s="233">
        <v>23</v>
      </c>
      <c r="B39" s="293">
        <v>45496</v>
      </c>
      <c r="C39" s="4" t="s">
        <v>425</v>
      </c>
      <c r="D39" s="196" t="str">
        <f>VLOOKUP(Table3[[#This Row],[کد دستگاه]],L:N,2,FALSE)</f>
        <v>بلدوزر D85</v>
      </c>
      <c r="E39" s="196" t="str">
        <f>VLOOKUP(Table3[[#This Row],[نام ماشین آلات]],M:O,2,FALSE)</f>
        <v>اکبری</v>
      </c>
      <c r="F39" s="196"/>
      <c r="G39" s="196"/>
      <c r="H39" s="295"/>
    </row>
    <row r="40" spans="1:8" ht="19.5" x14ac:dyDescent="0.25">
      <c r="A40" s="233">
        <v>24</v>
      </c>
      <c r="B40" s="293">
        <v>45496</v>
      </c>
      <c r="C40" s="4" t="s">
        <v>390</v>
      </c>
      <c r="D40" s="196" t="str">
        <f>VLOOKUP(Table3[[#This Row],[کد دستگاه]],L:N,2,FALSE)</f>
        <v>بلدوزر D85</v>
      </c>
      <c r="E40" s="196" t="str">
        <f>VLOOKUP(Table3[[#This Row],[نام ماشین آلات]],M:O,2,FALSE)</f>
        <v>اکبری</v>
      </c>
      <c r="F40" s="196" t="str">
        <f>IFERROR(VLOOKUP(C40,V:Z,4,FALSE),"")</f>
        <v/>
      </c>
      <c r="G40" s="196"/>
      <c r="H40" s="295"/>
    </row>
    <row r="41" spans="1:8" ht="19.5" x14ac:dyDescent="0.25">
      <c r="A41" s="233">
        <v>25</v>
      </c>
      <c r="B41" s="293">
        <v>45496</v>
      </c>
      <c r="C41" s="96" t="s">
        <v>156</v>
      </c>
      <c r="D41" s="196" t="str">
        <f>VLOOKUP(Table3[[#This Row],[کد دستگاه]],L:N,2,FALSE)</f>
        <v>بیل 220 هیتاچی</v>
      </c>
      <c r="E41" s="196" t="str">
        <f>VLOOKUP(Table3[[#This Row],[نام ماشین آلات]],M:O,2,FALSE)</f>
        <v>تکبری</v>
      </c>
      <c r="F41" s="196"/>
      <c r="G41" s="196"/>
      <c r="H41" s="295"/>
    </row>
    <row r="42" spans="1:8" ht="19.5" x14ac:dyDescent="0.25">
      <c r="A42" s="233">
        <v>26</v>
      </c>
      <c r="B42" s="293">
        <v>45496</v>
      </c>
      <c r="C42" s="105" t="s">
        <v>135</v>
      </c>
      <c r="D42" s="196" t="str">
        <f>VLOOKUP(Table3[[#This Row],[کد دستگاه]],L:N,2,FALSE)</f>
        <v>بیل PC300</v>
      </c>
      <c r="E42" s="196" t="str">
        <f>VLOOKUP(Table3[[#This Row],[نام ماشین آلات]],M:O,2,FALSE)</f>
        <v>انصاری</v>
      </c>
      <c r="F42" s="196" t="str">
        <f>IFERROR(VLOOKUP(C42,V:Z,4,FALSE),"")</f>
        <v/>
      </c>
      <c r="G42" s="196"/>
      <c r="H42" s="295"/>
    </row>
    <row r="43" spans="1:8" ht="19.5" x14ac:dyDescent="0.25">
      <c r="A43" s="233">
        <v>27</v>
      </c>
      <c r="B43" s="293">
        <v>45496</v>
      </c>
      <c r="C43" s="105" t="s">
        <v>137</v>
      </c>
      <c r="D43" s="196" t="str">
        <f>VLOOKUP(Table3[[#This Row],[کد دستگاه]],L:N,2,FALSE)</f>
        <v>بیل PC400</v>
      </c>
      <c r="E43" s="196" t="str">
        <f>VLOOKUP(Table3[[#This Row],[نام ماشین آلات]],M:O,2,FALSE)</f>
        <v>انصاری</v>
      </c>
      <c r="F43" s="196"/>
      <c r="G43" s="196"/>
      <c r="H43" s="295"/>
    </row>
    <row r="44" spans="1:8" ht="19.5" x14ac:dyDescent="0.25">
      <c r="A44" s="233">
        <v>28</v>
      </c>
      <c r="B44" s="293">
        <v>45496</v>
      </c>
      <c r="C44" s="96" t="s">
        <v>160</v>
      </c>
      <c r="D44" s="196" t="str">
        <f>VLOOKUP(Table3[[#This Row],[کد دستگاه]],L:N,2,FALSE)</f>
        <v>بیل هیوندای 220</v>
      </c>
      <c r="E44" s="196" t="str">
        <f>VLOOKUP(Table3[[#This Row],[نام ماشین آلات]],M:O,2,FALSE)</f>
        <v>جواد رضاپور</v>
      </c>
      <c r="F44" s="196" t="str">
        <f>IFERROR(VLOOKUP(C44,V:Z,4,FALSE),"")</f>
        <v/>
      </c>
      <c r="G44" s="196"/>
      <c r="H44" s="295"/>
    </row>
    <row r="45" spans="1:8" ht="19.5" x14ac:dyDescent="0.25">
      <c r="A45" s="233">
        <v>29</v>
      </c>
      <c r="B45" s="293">
        <v>45497</v>
      </c>
      <c r="C45" s="96" t="s">
        <v>125</v>
      </c>
      <c r="D45" s="196" t="str">
        <f>VLOOKUP(Table3[[#This Row],[کد دستگاه]],L:N,2,FALSE)</f>
        <v>بلدوزر D155</v>
      </c>
      <c r="E45" s="196" t="str">
        <f>VLOOKUP(Table3[[#This Row],[نام ماشین آلات]],M:O,2,FALSE)</f>
        <v>شرکتی</v>
      </c>
      <c r="F45" s="196"/>
      <c r="G45" s="196"/>
      <c r="H45" s="295"/>
    </row>
    <row r="46" spans="1:8" ht="19.5" x14ac:dyDescent="0.25">
      <c r="A46" s="233">
        <v>30</v>
      </c>
      <c r="B46" s="293">
        <v>45497</v>
      </c>
      <c r="C46" s="96" t="s">
        <v>290</v>
      </c>
      <c r="D46" s="196" t="str">
        <f>VLOOKUP(Table3[[#This Row],[کد دستگاه]],L:N,2,FALSE)</f>
        <v>بلدوزر D155</v>
      </c>
      <c r="E46" s="196" t="str">
        <f>VLOOKUP(Table3[[#This Row],[نام ماشین آلات]],M:O,2,FALSE)</f>
        <v>شرکتی</v>
      </c>
      <c r="F46" s="196" t="str">
        <f>IFERROR(VLOOKUP(C46,V:Z,4,FALSE),"")</f>
        <v/>
      </c>
      <c r="G46" s="196"/>
      <c r="H46" s="295"/>
    </row>
    <row r="47" spans="1:8" ht="19.5" x14ac:dyDescent="0.25">
      <c r="A47" s="233">
        <v>31</v>
      </c>
      <c r="B47" s="293">
        <v>45497</v>
      </c>
      <c r="C47" s="96" t="s">
        <v>134</v>
      </c>
      <c r="D47" s="196" t="str">
        <f>VLOOKUP(Table3[[#This Row],[کد دستگاه]],L:N,2,FALSE)</f>
        <v>بلدوزر D155</v>
      </c>
      <c r="E47" s="196" t="str">
        <f>VLOOKUP(Table3[[#This Row],[نام ماشین آلات]],M:O,2,FALSE)</f>
        <v>شرکتی</v>
      </c>
      <c r="F47" s="196"/>
      <c r="G47" s="196"/>
      <c r="H47" s="295"/>
    </row>
    <row r="48" spans="1:8" ht="19.5" x14ac:dyDescent="0.25">
      <c r="A48" s="233">
        <v>32</v>
      </c>
      <c r="B48" s="293">
        <v>45497</v>
      </c>
      <c r="C48" s="213" t="s">
        <v>279</v>
      </c>
      <c r="D48" s="196" t="str">
        <f>VLOOKUP(Table3[[#This Row],[کد دستگاه]],L:N,2,FALSE)</f>
        <v>بلدوزر D155</v>
      </c>
      <c r="E48" s="196" t="str">
        <f>VLOOKUP(Table3[[#This Row],[نام ماشین آلات]],M:O,2,FALSE)</f>
        <v>شرکتی</v>
      </c>
      <c r="F48" s="196" t="str">
        <f>IFERROR(VLOOKUP(C48,V:Z,4,FALSE),"")</f>
        <v/>
      </c>
      <c r="G48" s="196"/>
      <c r="H48" s="295"/>
    </row>
    <row r="49" spans="1:8" ht="19.5" x14ac:dyDescent="0.25">
      <c r="A49" s="233">
        <v>33</v>
      </c>
      <c r="B49" s="293">
        <v>45497</v>
      </c>
      <c r="C49" s="105" t="s">
        <v>142</v>
      </c>
      <c r="D49" s="196" t="str">
        <f>VLOOKUP(Table3[[#This Row],[کد دستگاه]],L:N,2,FALSE)</f>
        <v>بلدوزر D85</v>
      </c>
      <c r="E49" s="196" t="str">
        <f>VLOOKUP(Table3[[#This Row],[نام ماشین آلات]],M:O,2,FALSE)</f>
        <v>اکبری</v>
      </c>
      <c r="F49" s="196"/>
      <c r="G49" s="196"/>
      <c r="H49" s="295"/>
    </row>
    <row r="50" spans="1:8" ht="19.5" x14ac:dyDescent="0.25">
      <c r="A50" s="233">
        <v>34</v>
      </c>
      <c r="B50" s="293">
        <v>45497</v>
      </c>
      <c r="C50" s="105" t="s">
        <v>144</v>
      </c>
      <c r="D50" s="196" t="str">
        <f>VLOOKUP(Table3[[#This Row],[کد دستگاه]],L:N,2,FALSE)</f>
        <v>بلدوزر D85</v>
      </c>
      <c r="E50" s="196" t="str">
        <f>VLOOKUP(Table3[[#This Row],[نام ماشین آلات]],M:O,2,FALSE)</f>
        <v>اکبری</v>
      </c>
      <c r="F50" s="196" t="str">
        <f>IFERROR(VLOOKUP(C50,V:Z,4,FALSE),"")</f>
        <v/>
      </c>
      <c r="G50" s="196"/>
      <c r="H50" s="295"/>
    </row>
    <row r="51" spans="1:8" ht="19.5" x14ac:dyDescent="0.25">
      <c r="A51" s="233">
        <v>35</v>
      </c>
      <c r="B51" s="293">
        <v>45497</v>
      </c>
      <c r="C51" s="106" t="s">
        <v>145</v>
      </c>
      <c r="D51" s="196" t="str">
        <f>VLOOKUP(Table3[[#This Row],[کد دستگاه]],L:N,2,FALSE)</f>
        <v>بلدوزر D8K</v>
      </c>
      <c r="E51" s="196" t="str">
        <f>VLOOKUP(Table3[[#This Row],[نام ماشین آلات]],M:O,2,FALSE)</f>
        <v>حسن پور</v>
      </c>
      <c r="F51" s="196"/>
      <c r="G51" s="196"/>
      <c r="H51" s="295"/>
    </row>
    <row r="52" spans="1:8" ht="19.5" x14ac:dyDescent="0.25">
      <c r="A52" s="233">
        <v>36</v>
      </c>
      <c r="B52" s="293">
        <v>45497</v>
      </c>
      <c r="C52" s="4" t="s">
        <v>174</v>
      </c>
      <c r="D52" s="196" t="str">
        <f>VLOOKUP(Table3[[#This Row],[کد دستگاه]],L:N,2,FALSE)</f>
        <v>بلدوزر TD-250</v>
      </c>
      <c r="E52" s="196" t="str">
        <f>VLOOKUP(Table3[[#This Row],[نام ماشین آلات]],M:O,2,FALSE)</f>
        <v>محمد پور</v>
      </c>
      <c r="F52" s="196" t="str">
        <f>IFERROR(VLOOKUP(C52,V:Z,4,FALSE),"")</f>
        <v/>
      </c>
      <c r="G52" s="196"/>
      <c r="H52" s="295"/>
    </row>
    <row r="53" spans="1:8" ht="19.5" x14ac:dyDescent="0.25">
      <c r="A53" s="233">
        <v>37</v>
      </c>
      <c r="B53" s="293">
        <v>45497</v>
      </c>
      <c r="C53" s="4" t="s">
        <v>425</v>
      </c>
      <c r="D53" s="196" t="str">
        <f>VLOOKUP(Table3[[#This Row],[کد دستگاه]],L:N,2,FALSE)</f>
        <v>بلدوزر D85</v>
      </c>
      <c r="E53" s="196" t="str">
        <f>VLOOKUP(Table3[[#This Row],[نام ماشین آلات]],M:O,2,FALSE)</f>
        <v>اکبری</v>
      </c>
      <c r="F53" s="196"/>
      <c r="G53" s="196"/>
      <c r="H53" s="295"/>
    </row>
    <row r="54" spans="1:8" ht="19.5" x14ac:dyDescent="0.25">
      <c r="A54" s="233">
        <v>38</v>
      </c>
      <c r="B54" s="293">
        <v>45497</v>
      </c>
      <c r="C54" s="4" t="s">
        <v>390</v>
      </c>
      <c r="D54" s="196" t="str">
        <f>VLOOKUP(Table3[[#This Row],[کد دستگاه]],L:N,2,FALSE)</f>
        <v>بلدوزر D85</v>
      </c>
      <c r="E54" s="196" t="str">
        <f>VLOOKUP(Table3[[#This Row],[نام ماشین آلات]],M:O,2,FALSE)</f>
        <v>اکبری</v>
      </c>
      <c r="F54" s="196" t="str">
        <f>IFERROR(VLOOKUP(C54,V:Z,4,FALSE),"")</f>
        <v/>
      </c>
      <c r="G54" s="196"/>
      <c r="H54" s="295"/>
    </row>
    <row r="55" spans="1:8" ht="19.5" x14ac:dyDescent="0.25">
      <c r="A55" s="233">
        <v>39</v>
      </c>
      <c r="B55" s="293">
        <v>45497</v>
      </c>
      <c r="C55" s="96" t="s">
        <v>156</v>
      </c>
      <c r="D55" s="196" t="str">
        <f>VLOOKUP(Table3[[#This Row],[کد دستگاه]],L:N,2,FALSE)</f>
        <v>بیل 220 هیتاچی</v>
      </c>
      <c r="E55" s="196" t="str">
        <f>VLOOKUP(Table3[[#This Row],[نام ماشین آلات]],M:O,2,FALSE)</f>
        <v>تکبری</v>
      </c>
      <c r="F55" s="196"/>
      <c r="G55" s="196"/>
      <c r="H55" s="295"/>
    </row>
    <row r="56" spans="1:8" ht="19.5" x14ac:dyDescent="0.25">
      <c r="A56" s="233">
        <v>40</v>
      </c>
      <c r="B56" s="293">
        <v>45497</v>
      </c>
      <c r="C56" s="105" t="s">
        <v>135</v>
      </c>
      <c r="D56" s="196" t="str">
        <f>VLOOKUP(Table3[[#This Row],[کد دستگاه]],L:N,2,FALSE)</f>
        <v>بیل PC300</v>
      </c>
      <c r="E56" s="196" t="str">
        <f>VLOOKUP(Table3[[#This Row],[نام ماشین آلات]],M:O,2,FALSE)</f>
        <v>انصاری</v>
      </c>
      <c r="F56" s="196" t="str">
        <f>IFERROR(VLOOKUP(C56,V:Z,4,FALSE),"")</f>
        <v/>
      </c>
      <c r="G56" s="196"/>
      <c r="H56" s="295"/>
    </row>
    <row r="57" spans="1:8" ht="19.5" x14ac:dyDescent="0.25">
      <c r="A57" s="233">
        <v>41</v>
      </c>
      <c r="B57" s="293">
        <v>45497</v>
      </c>
      <c r="C57" s="105" t="s">
        <v>137</v>
      </c>
      <c r="D57" s="196" t="str">
        <f>VLOOKUP(Table3[[#This Row],[کد دستگاه]],L:N,2,FALSE)</f>
        <v>بیل PC400</v>
      </c>
      <c r="E57" s="196" t="str">
        <f>VLOOKUP(Table3[[#This Row],[نام ماشین آلات]],M:O,2,FALSE)</f>
        <v>انصاری</v>
      </c>
      <c r="F57" s="196"/>
      <c r="G57" s="196"/>
      <c r="H57" s="295"/>
    </row>
    <row r="58" spans="1:8" ht="19.5" x14ac:dyDescent="0.25">
      <c r="A58" s="233">
        <v>42</v>
      </c>
      <c r="B58" s="293">
        <v>45497</v>
      </c>
      <c r="C58" s="96" t="s">
        <v>160</v>
      </c>
      <c r="D58" s="196" t="str">
        <f>VLOOKUP(Table3[[#This Row],[کد دستگاه]],L:N,2,FALSE)</f>
        <v>بیل هیوندای 220</v>
      </c>
      <c r="E58" s="196" t="str">
        <f>VLOOKUP(Table3[[#This Row],[نام ماشین آلات]],M:O,2,FALSE)</f>
        <v>جواد رضاپور</v>
      </c>
      <c r="F58" s="196" t="str">
        <f>IFERROR(VLOOKUP(C58,V:Z,4,FALSE),"")</f>
        <v/>
      </c>
      <c r="G58" s="196"/>
      <c r="H58" s="295"/>
    </row>
    <row r="59" spans="1:8" ht="19.5" x14ac:dyDescent="0.25">
      <c r="A59" s="233">
        <v>43</v>
      </c>
      <c r="B59" s="293">
        <v>45497</v>
      </c>
      <c r="C59" s="96" t="s">
        <v>125</v>
      </c>
      <c r="D59" s="196" t="str">
        <f>VLOOKUP(Table3[[#This Row],[کد دستگاه]],L:N,2,FALSE)</f>
        <v>بلدوزر D155</v>
      </c>
      <c r="E59" s="196" t="str">
        <f>VLOOKUP(Table3[[#This Row],[نام ماشین آلات]],M:O,2,FALSE)</f>
        <v>شرکتی</v>
      </c>
      <c r="F59" s="196"/>
      <c r="G59" s="196"/>
      <c r="H59" s="295"/>
    </row>
    <row r="60" spans="1:8" ht="19.5" x14ac:dyDescent="0.25">
      <c r="A60" s="233">
        <v>44</v>
      </c>
      <c r="B60" s="293">
        <v>45497</v>
      </c>
      <c r="C60" s="96" t="s">
        <v>290</v>
      </c>
      <c r="D60" s="196" t="str">
        <f>VLOOKUP(Table3[[#This Row],[کد دستگاه]],L:N,2,FALSE)</f>
        <v>بلدوزر D155</v>
      </c>
      <c r="E60" s="196" t="str">
        <f>VLOOKUP(Table3[[#This Row],[نام ماشین آلات]],M:O,2,FALSE)</f>
        <v>شرکتی</v>
      </c>
      <c r="F60" s="196" t="str">
        <f>IFERROR(VLOOKUP(C60,V:Z,4,FALSE),"")</f>
        <v/>
      </c>
      <c r="G60" s="196"/>
      <c r="H60" s="295"/>
    </row>
    <row r="61" spans="1:8" ht="19.5" x14ac:dyDescent="0.25">
      <c r="A61" s="233">
        <v>45</v>
      </c>
      <c r="B61" s="293">
        <v>45497</v>
      </c>
      <c r="C61" s="96" t="s">
        <v>134</v>
      </c>
      <c r="D61" s="196" t="str">
        <f>VLOOKUP(Table3[[#This Row],[کد دستگاه]],L:N,2,FALSE)</f>
        <v>بلدوزر D155</v>
      </c>
      <c r="E61" s="196" t="str">
        <f>VLOOKUP(Table3[[#This Row],[نام ماشین آلات]],M:O,2,FALSE)</f>
        <v>شرکتی</v>
      </c>
      <c r="F61" s="196"/>
      <c r="G61" s="196"/>
      <c r="H61" s="295"/>
    </row>
    <row r="62" spans="1:8" ht="19.5" x14ac:dyDescent="0.25">
      <c r="A62" s="233">
        <v>46</v>
      </c>
      <c r="B62" s="293">
        <v>45497</v>
      </c>
      <c r="C62" s="213" t="s">
        <v>279</v>
      </c>
      <c r="D62" s="196" t="str">
        <f>VLOOKUP(Table3[[#This Row],[کد دستگاه]],L:N,2,FALSE)</f>
        <v>بلدوزر D155</v>
      </c>
      <c r="E62" s="196" t="str">
        <f>VLOOKUP(Table3[[#This Row],[نام ماشین آلات]],M:O,2,FALSE)</f>
        <v>شرکتی</v>
      </c>
      <c r="F62" s="196" t="str">
        <f>IFERROR(VLOOKUP(C62,V:Z,4,FALSE),"")</f>
        <v/>
      </c>
      <c r="G62" s="196"/>
      <c r="H62" s="295"/>
    </row>
    <row r="63" spans="1:8" ht="19.5" x14ac:dyDescent="0.25">
      <c r="A63" s="233">
        <v>47</v>
      </c>
      <c r="B63" s="293">
        <v>45497</v>
      </c>
      <c r="C63" s="105" t="s">
        <v>142</v>
      </c>
      <c r="D63" s="196" t="str">
        <f>VLOOKUP(Table3[[#This Row],[کد دستگاه]],L:N,2,FALSE)</f>
        <v>بلدوزر D85</v>
      </c>
      <c r="E63" s="196" t="str">
        <f>VLOOKUP(Table3[[#This Row],[نام ماشین آلات]],M:O,2,FALSE)</f>
        <v>اکبری</v>
      </c>
      <c r="F63" s="196"/>
      <c r="G63" s="196"/>
      <c r="H63" s="295"/>
    </row>
    <row r="64" spans="1:8" ht="19.5" x14ac:dyDescent="0.25">
      <c r="A64" s="233">
        <v>48</v>
      </c>
      <c r="B64" s="293">
        <v>45497</v>
      </c>
      <c r="C64" s="105" t="s">
        <v>144</v>
      </c>
      <c r="D64" s="196" t="str">
        <f>VLOOKUP(Table3[[#This Row],[کد دستگاه]],L:N,2,FALSE)</f>
        <v>بلدوزر D85</v>
      </c>
      <c r="E64" s="196" t="str">
        <f>VLOOKUP(Table3[[#This Row],[نام ماشین آلات]],M:O,2,FALSE)</f>
        <v>اکبری</v>
      </c>
      <c r="F64" s="196" t="str">
        <f>IFERROR(VLOOKUP(C64,V:Z,4,FALSE),"")</f>
        <v/>
      </c>
      <c r="G64" s="196"/>
      <c r="H64" s="295"/>
    </row>
    <row r="65" spans="1:8" ht="19.5" x14ac:dyDescent="0.25">
      <c r="A65" s="233">
        <v>49</v>
      </c>
      <c r="B65" s="293">
        <v>45497</v>
      </c>
      <c r="C65" s="106" t="s">
        <v>145</v>
      </c>
      <c r="D65" s="196" t="str">
        <f>VLOOKUP(Table3[[#This Row],[کد دستگاه]],L:N,2,FALSE)</f>
        <v>بلدوزر D8K</v>
      </c>
      <c r="E65" s="196" t="str">
        <f>VLOOKUP(Table3[[#This Row],[نام ماشین آلات]],M:O,2,FALSE)</f>
        <v>حسن پور</v>
      </c>
      <c r="F65" s="196"/>
      <c r="G65" s="196"/>
      <c r="H65" s="295"/>
    </row>
    <row r="66" spans="1:8" ht="19.5" x14ac:dyDescent="0.25">
      <c r="A66" s="233">
        <v>50</v>
      </c>
      <c r="B66" s="293">
        <v>45497</v>
      </c>
      <c r="C66" s="4" t="s">
        <v>174</v>
      </c>
      <c r="D66" s="196" t="str">
        <f>VLOOKUP(Table3[[#This Row],[کد دستگاه]],L:N,2,FALSE)</f>
        <v>بلدوزر TD-250</v>
      </c>
      <c r="E66" s="196" t="str">
        <f>VLOOKUP(Table3[[#This Row],[نام ماشین آلات]],M:O,2,FALSE)</f>
        <v>محمد پور</v>
      </c>
      <c r="F66" s="196" t="str">
        <f>IFERROR(VLOOKUP(C66,V:Z,4,FALSE),"")</f>
        <v/>
      </c>
      <c r="G66" s="196"/>
      <c r="H66" s="295"/>
    </row>
    <row r="67" spans="1:8" ht="19.5" x14ac:dyDescent="0.25">
      <c r="A67" s="233">
        <v>51</v>
      </c>
      <c r="B67" s="293">
        <v>45497</v>
      </c>
      <c r="C67" s="4" t="s">
        <v>425</v>
      </c>
      <c r="D67" s="196" t="str">
        <f>VLOOKUP(Table3[[#This Row],[کد دستگاه]],L:N,2,FALSE)</f>
        <v>بلدوزر D85</v>
      </c>
      <c r="E67" s="196" t="str">
        <f>VLOOKUP(Table3[[#This Row],[نام ماشین آلات]],M:O,2,FALSE)</f>
        <v>اکبری</v>
      </c>
      <c r="F67" s="196"/>
      <c r="G67" s="196"/>
      <c r="H67" s="295"/>
    </row>
    <row r="68" spans="1:8" ht="19.5" x14ac:dyDescent="0.25">
      <c r="A68" s="233">
        <v>52</v>
      </c>
      <c r="B68" s="293">
        <v>45497</v>
      </c>
      <c r="C68" s="4" t="s">
        <v>390</v>
      </c>
      <c r="D68" s="196" t="str">
        <f>VLOOKUP(Table3[[#This Row],[کد دستگاه]],L:N,2,FALSE)</f>
        <v>بلدوزر D85</v>
      </c>
      <c r="E68" s="196" t="str">
        <f>VLOOKUP(Table3[[#This Row],[نام ماشین آلات]],M:O,2,FALSE)</f>
        <v>اکبری</v>
      </c>
      <c r="F68" s="196" t="str">
        <f>IFERROR(VLOOKUP(C68,V:Z,4,FALSE),"")</f>
        <v/>
      </c>
      <c r="G68" s="196"/>
      <c r="H68" s="295"/>
    </row>
    <row r="69" spans="1:8" ht="19.5" x14ac:dyDescent="0.25">
      <c r="A69" s="233">
        <v>53</v>
      </c>
      <c r="B69" s="293">
        <v>45497</v>
      </c>
      <c r="C69" s="96" t="s">
        <v>156</v>
      </c>
      <c r="D69" s="196" t="str">
        <f>VLOOKUP(Table3[[#This Row],[کد دستگاه]],L:N,2,FALSE)</f>
        <v>بیل 220 هیتاچی</v>
      </c>
      <c r="E69" s="196" t="str">
        <f>VLOOKUP(Table3[[#This Row],[نام ماشین آلات]],M:O,2,FALSE)</f>
        <v>تکبری</v>
      </c>
      <c r="F69" s="196"/>
      <c r="G69" s="196"/>
      <c r="H69" s="295"/>
    </row>
    <row r="70" spans="1:8" ht="19.5" x14ac:dyDescent="0.25">
      <c r="A70" s="233">
        <v>54</v>
      </c>
      <c r="B70" s="293">
        <v>45497</v>
      </c>
      <c r="C70" s="105" t="s">
        <v>135</v>
      </c>
      <c r="D70" s="196" t="str">
        <f>VLOOKUP(Table3[[#This Row],[کد دستگاه]],L:N,2,FALSE)</f>
        <v>بیل PC300</v>
      </c>
      <c r="E70" s="196" t="str">
        <f>VLOOKUP(Table3[[#This Row],[نام ماشین آلات]],M:O,2,FALSE)</f>
        <v>انصاری</v>
      </c>
      <c r="F70" s="196" t="str">
        <f>IFERROR(VLOOKUP(C70,V:Z,4,FALSE),"")</f>
        <v/>
      </c>
      <c r="G70" s="196"/>
      <c r="H70" s="295"/>
    </row>
    <row r="71" spans="1:8" ht="19.5" x14ac:dyDescent="0.25">
      <c r="A71" s="233">
        <v>55</v>
      </c>
      <c r="B71" s="293">
        <v>45497</v>
      </c>
      <c r="C71" s="105" t="s">
        <v>137</v>
      </c>
      <c r="D71" s="196" t="str">
        <f>VLOOKUP(Table3[[#This Row],[کد دستگاه]],L:N,2,FALSE)</f>
        <v>بیل PC400</v>
      </c>
      <c r="E71" s="196" t="str">
        <f>VLOOKUP(Table3[[#This Row],[نام ماشین آلات]],M:O,2,FALSE)</f>
        <v>انصاری</v>
      </c>
      <c r="F71" s="196"/>
      <c r="G71" s="196"/>
      <c r="H71" s="295"/>
    </row>
    <row r="72" spans="1:8" ht="19.5" x14ac:dyDescent="0.25">
      <c r="A72" s="233">
        <v>56</v>
      </c>
      <c r="B72" s="293">
        <v>45497</v>
      </c>
      <c r="C72" s="96" t="s">
        <v>160</v>
      </c>
      <c r="D72" s="196" t="str">
        <f>VLOOKUP(Table3[[#This Row],[کد دستگاه]],L:N,2,FALSE)</f>
        <v>بیل هیوندای 220</v>
      </c>
      <c r="E72" s="196" t="str">
        <f>VLOOKUP(Table3[[#This Row],[نام ماشین آلات]],M:O,2,FALSE)</f>
        <v>جواد رضاپور</v>
      </c>
      <c r="F72" s="196" t="str">
        <f>IFERROR(VLOOKUP(C72,V:Z,4,FALSE),"")</f>
        <v/>
      </c>
      <c r="G72" s="196"/>
      <c r="H72" s="295"/>
    </row>
    <row r="73" spans="1:8" ht="19.5" x14ac:dyDescent="0.25">
      <c r="A73" s="233">
        <v>57</v>
      </c>
      <c r="B73" s="293">
        <v>45498</v>
      </c>
      <c r="C73" s="96" t="s">
        <v>125</v>
      </c>
      <c r="D73" s="196" t="str">
        <f>VLOOKUP(Table3[[#This Row],[کد دستگاه]],L:N,2,FALSE)</f>
        <v>بلدوزر D155</v>
      </c>
      <c r="E73" s="196" t="str">
        <f>VLOOKUP(Table3[[#This Row],[نام ماشین آلات]],M:O,2,FALSE)</f>
        <v>شرکتی</v>
      </c>
      <c r="F73" s="196"/>
      <c r="G73" s="196"/>
      <c r="H73" s="295"/>
    </row>
    <row r="74" spans="1:8" ht="19.5" x14ac:dyDescent="0.25">
      <c r="A74" s="233">
        <v>58</v>
      </c>
      <c r="B74" s="293">
        <v>45498</v>
      </c>
      <c r="C74" s="96" t="s">
        <v>290</v>
      </c>
      <c r="D74" s="196" t="str">
        <f>VLOOKUP(Table3[[#This Row],[کد دستگاه]],L:N,2,FALSE)</f>
        <v>بلدوزر D155</v>
      </c>
      <c r="E74" s="196" t="str">
        <f>VLOOKUP(Table3[[#This Row],[نام ماشین آلات]],M:O,2,FALSE)</f>
        <v>شرکتی</v>
      </c>
      <c r="F74" s="196" t="str">
        <f>IFERROR(VLOOKUP(C74,V:Z,4,FALSE),"")</f>
        <v/>
      </c>
      <c r="G74" s="196"/>
      <c r="H74" s="295"/>
    </row>
    <row r="75" spans="1:8" ht="19.5" x14ac:dyDescent="0.25">
      <c r="A75" s="233">
        <v>59</v>
      </c>
      <c r="B75" s="293">
        <v>45498</v>
      </c>
      <c r="C75" s="96" t="s">
        <v>134</v>
      </c>
      <c r="D75" s="196" t="str">
        <f>VLOOKUP(Table3[[#This Row],[کد دستگاه]],L:N,2,FALSE)</f>
        <v>بلدوزر D155</v>
      </c>
      <c r="E75" s="196" t="str">
        <f>VLOOKUP(Table3[[#This Row],[نام ماشین آلات]],M:O,2,FALSE)</f>
        <v>شرکتی</v>
      </c>
      <c r="F75" s="196"/>
      <c r="G75" s="196"/>
      <c r="H75" s="295"/>
    </row>
    <row r="76" spans="1:8" ht="19.5" x14ac:dyDescent="0.25">
      <c r="A76" s="233">
        <v>60</v>
      </c>
      <c r="B76" s="293">
        <v>45498</v>
      </c>
      <c r="C76" s="213" t="s">
        <v>279</v>
      </c>
      <c r="D76" s="196" t="str">
        <f>VLOOKUP(Table3[[#This Row],[کد دستگاه]],L:N,2,FALSE)</f>
        <v>بلدوزر D155</v>
      </c>
      <c r="E76" s="196" t="str">
        <f>VLOOKUP(Table3[[#This Row],[نام ماشین آلات]],M:O,2,FALSE)</f>
        <v>شرکتی</v>
      </c>
      <c r="F76" s="196" t="str">
        <f>IFERROR(VLOOKUP(C76,V:Z,4,FALSE),"")</f>
        <v/>
      </c>
      <c r="G76" s="196"/>
      <c r="H76" s="295"/>
    </row>
    <row r="77" spans="1:8" ht="19.5" x14ac:dyDescent="0.25">
      <c r="A77" s="233">
        <v>61</v>
      </c>
      <c r="B77" s="293">
        <v>45498</v>
      </c>
      <c r="C77" s="105" t="s">
        <v>142</v>
      </c>
      <c r="D77" s="196" t="str">
        <f>VLOOKUP(Table3[[#This Row],[کد دستگاه]],L:N,2,FALSE)</f>
        <v>بلدوزر D85</v>
      </c>
      <c r="E77" s="196" t="str">
        <f>VLOOKUP(Table3[[#This Row],[نام ماشین آلات]],M:O,2,FALSE)</f>
        <v>اکبری</v>
      </c>
      <c r="F77" s="196"/>
      <c r="G77" s="196"/>
      <c r="H77" s="295"/>
    </row>
    <row r="78" spans="1:8" ht="19.5" x14ac:dyDescent="0.25">
      <c r="A78" s="233">
        <v>62</v>
      </c>
      <c r="B78" s="293">
        <v>45498</v>
      </c>
      <c r="C78" s="105" t="s">
        <v>144</v>
      </c>
      <c r="D78" s="196" t="str">
        <f>VLOOKUP(Table3[[#This Row],[کد دستگاه]],L:N,2,FALSE)</f>
        <v>بلدوزر D85</v>
      </c>
      <c r="E78" s="196" t="str">
        <f>VLOOKUP(Table3[[#This Row],[نام ماشین آلات]],M:O,2,FALSE)</f>
        <v>اکبری</v>
      </c>
      <c r="F78" s="196" t="str">
        <f>IFERROR(VLOOKUP(C78,V:Z,4,FALSE),"")</f>
        <v/>
      </c>
      <c r="G78" s="196"/>
      <c r="H78" s="295"/>
    </row>
    <row r="79" spans="1:8" ht="19.5" x14ac:dyDescent="0.25">
      <c r="A79" s="233">
        <v>63</v>
      </c>
      <c r="B79" s="293">
        <v>45498</v>
      </c>
      <c r="C79" s="106" t="s">
        <v>145</v>
      </c>
      <c r="D79" s="196" t="str">
        <f>VLOOKUP(Table3[[#This Row],[کد دستگاه]],L:N,2,FALSE)</f>
        <v>بلدوزر D8K</v>
      </c>
      <c r="E79" s="196" t="str">
        <f>VLOOKUP(Table3[[#This Row],[نام ماشین آلات]],M:O,2,FALSE)</f>
        <v>حسن پور</v>
      </c>
      <c r="F79" s="196"/>
      <c r="G79" s="196"/>
      <c r="H79" s="295"/>
    </row>
    <row r="80" spans="1:8" ht="19.5" x14ac:dyDescent="0.25">
      <c r="A80" s="233">
        <v>64</v>
      </c>
      <c r="B80" s="293">
        <v>45498</v>
      </c>
      <c r="C80" s="4" t="s">
        <v>174</v>
      </c>
      <c r="D80" s="196" t="str">
        <f>VLOOKUP(Table3[[#This Row],[کد دستگاه]],L:N,2,FALSE)</f>
        <v>بلدوزر TD-250</v>
      </c>
      <c r="E80" s="196" t="str">
        <f>VLOOKUP(Table3[[#This Row],[نام ماشین آلات]],M:O,2,FALSE)</f>
        <v>محمد پور</v>
      </c>
      <c r="F80" s="196" t="str">
        <f>IFERROR(VLOOKUP(C80,V:Z,4,FALSE),"")</f>
        <v/>
      </c>
      <c r="G80" s="196"/>
      <c r="H80" s="295"/>
    </row>
    <row r="81" spans="1:8" ht="19.5" x14ac:dyDescent="0.25">
      <c r="A81" s="233">
        <v>65</v>
      </c>
      <c r="B81" s="293">
        <v>45498</v>
      </c>
      <c r="C81" s="4" t="s">
        <v>425</v>
      </c>
      <c r="D81" s="196" t="str">
        <f>VLOOKUP(Table3[[#This Row],[کد دستگاه]],L:N,2,FALSE)</f>
        <v>بلدوزر D85</v>
      </c>
      <c r="E81" s="196" t="str">
        <f>VLOOKUP(Table3[[#This Row],[نام ماشین آلات]],M:O,2,FALSE)</f>
        <v>اکبری</v>
      </c>
      <c r="F81" s="196"/>
      <c r="G81" s="196"/>
      <c r="H81" s="295"/>
    </row>
    <row r="82" spans="1:8" ht="19.5" x14ac:dyDescent="0.25">
      <c r="A82" s="233">
        <v>66</v>
      </c>
      <c r="B82" s="293">
        <v>45498</v>
      </c>
      <c r="C82" s="4" t="s">
        <v>390</v>
      </c>
      <c r="D82" s="196" t="str">
        <f>VLOOKUP(Table3[[#This Row],[کد دستگاه]],L:N,2,FALSE)</f>
        <v>بلدوزر D85</v>
      </c>
      <c r="E82" s="196" t="str">
        <f>VLOOKUP(Table3[[#This Row],[نام ماشین آلات]],M:O,2,FALSE)</f>
        <v>اکبری</v>
      </c>
      <c r="F82" s="196" t="str">
        <f>IFERROR(VLOOKUP(C82,V:Z,4,FALSE),"")</f>
        <v/>
      </c>
      <c r="G82" s="196"/>
      <c r="H82" s="295"/>
    </row>
    <row r="83" spans="1:8" ht="19.5" x14ac:dyDescent="0.25">
      <c r="A83" s="233">
        <v>67</v>
      </c>
      <c r="B83" s="293">
        <v>45498</v>
      </c>
      <c r="C83" s="96" t="s">
        <v>156</v>
      </c>
      <c r="D83" s="196" t="str">
        <f>VLOOKUP(Table3[[#This Row],[کد دستگاه]],L:N,2,FALSE)</f>
        <v>بیل 220 هیتاچی</v>
      </c>
      <c r="E83" s="196" t="str">
        <f>VLOOKUP(Table3[[#This Row],[نام ماشین آلات]],M:O,2,FALSE)</f>
        <v>تکبری</v>
      </c>
      <c r="F83" s="196"/>
      <c r="G83" s="196"/>
      <c r="H83" s="295"/>
    </row>
    <row r="84" spans="1:8" ht="19.5" x14ac:dyDescent="0.25">
      <c r="A84" s="233">
        <v>68</v>
      </c>
      <c r="B84" s="293">
        <v>45498</v>
      </c>
      <c r="C84" s="105" t="s">
        <v>135</v>
      </c>
      <c r="D84" s="196" t="str">
        <f>VLOOKUP(Table3[[#This Row],[کد دستگاه]],L:N,2,FALSE)</f>
        <v>بیل PC300</v>
      </c>
      <c r="E84" s="196" t="str">
        <f>VLOOKUP(Table3[[#This Row],[نام ماشین آلات]],M:O,2,FALSE)</f>
        <v>انصاری</v>
      </c>
      <c r="F84" s="196" t="str">
        <f>IFERROR(VLOOKUP(C84,V:Z,4,FALSE),"")</f>
        <v/>
      </c>
      <c r="G84" s="196"/>
      <c r="H84" s="295"/>
    </row>
    <row r="85" spans="1:8" ht="19.5" x14ac:dyDescent="0.25">
      <c r="A85" s="233">
        <v>69</v>
      </c>
      <c r="B85" s="293">
        <v>45498</v>
      </c>
      <c r="C85" s="105" t="s">
        <v>137</v>
      </c>
      <c r="D85" s="196" t="str">
        <f>VLOOKUP(Table3[[#This Row],[کد دستگاه]],L:N,2,FALSE)</f>
        <v>بیل PC400</v>
      </c>
      <c r="E85" s="196" t="str">
        <f>VLOOKUP(Table3[[#This Row],[نام ماشین آلات]],M:O,2,FALSE)</f>
        <v>انصاری</v>
      </c>
      <c r="F85" s="196"/>
      <c r="G85" s="196"/>
      <c r="H85" s="295"/>
    </row>
    <row r="86" spans="1:8" ht="19.5" x14ac:dyDescent="0.25">
      <c r="A86" s="233">
        <v>70</v>
      </c>
      <c r="B86" s="293">
        <v>45498</v>
      </c>
      <c r="C86" s="96" t="s">
        <v>160</v>
      </c>
      <c r="D86" s="196" t="str">
        <f>VLOOKUP(Table3[[#This Row],[کد دستگاه]],L:N,2,FALSE)</f>
        <v>بیل هیوندای 220</v>
      </c>
      <c r="E86" s="196" t="str">
        <f>VLOOKUP(Table3[[#This Row],[نام ماشین آلات]],M:O,2,FALSE)</f>
        <v>جواد رضاپور</v>
      </c>
      <c r="F86" s="196" t="str">
        <f>IFERROR(VLOOKUP(C86,V:Z,4,FALSE),"")</f>
        <v/>
      </c>
      <c r="G86" s="196"/>
      <c r="H86" s="295"/>
    </row>
    <row r="87" spans="1:8" ht="19.5" x14ac:dyDescent="0.25">
      <c r="A87" s="233">
        <v>71</v>
      </c>
      <c r="B87" s="293">
        <v>45499</v>
      </c>
      <c r="C87" s="96" t="s">
        <v>125</v>
      </c>
      <c r="D87" s="196" t="str">
        <f>VLOOKUP(Table3[[#This Row],[کد دستگاه]],L:N,2,FALSE)</f>
        <v>بلدوزر D155</v>
      </c>
      <c r="E87" s="196" t="str">
        <f>VLOOKUP(Table3[[#This Row],[نام ماشین آلات]],M:O,2,FALSE)</f>
        <v>شرکتی</v>
      </c>
      <c r="F87" s="196"/>
      <c r="G87" s="196"/>
      <c r="H87" s="295"/>
    </row>
    <row r="88" spans="1:8" ht="19.5" x14ac:dyDescent="0.25">
      <c r="A88" s="233">
        <v>72</v>
      </c>
      <c r="B88" s="293">
        <v>45499</v>
      </c>
      <c r="C88" s="96" t="s">
        <v>290</v>
      </c>
      <c r="D88" s="196" t="str">
        <f>VLOOKUP(Table3[[#This Row],[کد دستگاه]],L:N,2,FALSE)</f>
        <v>بلدوزر D155</v>
      </c>
      <c r="E88" s="196" t="str">
        <f>VLOOKUP(Table3[[#This Row],[نام ماشین آلات]],M:O,2,FALSE)</f>
        <v>شرکتی</v>
      </c>
      <c r="F88" s="196" t="str">
        <f>IFERROR(VLOOKUP(C88,V:Z,4,FALSE),"")</f>
        <v/>
      </c>
      <c r="G88" s="196"/>
      <c r="H88" s="295"/>
    </row>
    <row r="89" spans="1:8" ht="19.5" x14ac:dyDescent="0.25">
      <c r="A89" s="233">
        <v>73</v>
      </c>
      <c r="B89" s="293">
        <v>45499</v>
      </c>
      <c r="C89" s="96" t="s">
        <v>134</v>
      </c>
      <c r="D89" s="196" t="str">
        <f>VLOOKUP(Table3[[#This Row],[کد دستگاه]],L:N,2,FALSE)</f>
        <v>بلدوزر D155</v>
      </c>
      <c r="E89" s="196" t="str">
        <f>VLOOKUP(Table3[[#This Row],[نام ماشین آلات]],M:O,2,FALSE)</f>
        <v>شرکتی</v>
      </c>
      <c r="F89" s="196"/>
      <c r="G89" s="196"/>
      <c r="H89" s="295"/>
    </row>
    <row r="90" spans="1:8" ht="19.5" x14ac:dyDescent="0.25">
      <c r="A90" s="233">
        <v>74</v>
      </c>
      <c r="B90" s="293">
        <v>45499</v>
      </c>
      <c r="C90" s="213" t="s">
        <v>279</v>
      </c>
      <c r="D90" s="196" t="str">
        <f>VLOOKUP(Table3[[#This Row],[کد دستگاه]],L:N,2,FALSE)</f>
        <v>بلدوزر D155</v>
      </c>
      <c r="E90" s="196" t="str">
        <f>VLOOKUP(Table3[[#This Row],[نام ماشین آلات]],M:O,2,FALSE)</f>
        <v>شرکتی</v>
      </c>
      <c r="F90" s="196" t="str">
        <f>IFERROR(VLOOKUP(C90,V:Z,4,FALSE),"")</f>
        <v/>
      </c>
      <c r="G90" s="196"/>
      <c r="H90" s="295"/>
    </row>
    <row r="91" spans="1:8" ht="19.5" x14ac:dyDescent="0.25">
      <c r="A91" s="233">
        <v>75</v>
      </c>
      <c r="B91" s="293">
        <v>45499</v>
      </c>
      <c r="C91" s="105" t="s">
        <v>142</v>
      </c>
      <c r="D91" s="196" t="str">
        <f>VLOOKUP(Table3[[#This Row],[کد دستگاه]],L:N,2,FALSE)</f>
        <v>بلدوزر D85</v>
      </c>
      <c r="E91" s="196" t="str">
        <f>VLOOKUP(Table3[[#This Row],[نام ماشین آلات]],M:O,2,FALSE)</f>
        <v>اکبری</v>
      </c>
      <c r="F91" s="196"/>
      <c r="G91" s="196"/>
      <c r="H91" s="295"/>
    </row>
    <row r="92" spans="1:8" ht="19.5" x14ac:dyDescent="0.25">
      <c r="A92" s="233">
        <v>76</v>
      </c>
      <c r="B92" s="293">
        <v>45499</v>
      </c>
      <c r="C92" s="105" t="s">
        <v>144</v>
      </c>
      <c r="D92" s="196" t="str">
        <f>VLOOKUP(Table3[[#This Row],[کد دستگاه]],L:N,2,FALSE)</f>
        <v>بلدوزر D85</v>
      </c>
      <c r="E92" s="196" t="str">
        <f>VLOOKUP(Table3[[#This Row],[نام ماشین آلات]],M:O,2,FALSE)</f>
        <v>اکبری</v>
      </c>
      <c r="F92" s="196" t="str">
        <f>IFERROR(VLOOKUP(C92,V:Z,4,FALSE),"")</f>
        <v/>
      </c>
      <c r="G92" s="196"/>
      <c r="H92" s="295"/>
    </row>
    <row r="93" spans="1:8" ht="19.5" x14ac:dyDescent="0.25">
      <c r="A93" s="233">
        <v>77</v>
      </c>
      <c r="B93" s="293">
        <v>45499</v>
      </c>
      <c r="C93" s="106" t="s">
        <v>145</v>
      </c>
      <c r="D93" s="196" t="str">
        <f>VLOOKUP(Table3[[#This Row],[کد دستگاه]],L:N,2,FALSE)</f>
        <v>بلدوزر D8K</v>
      </c>
      <c r="E93" s="196" t="str">
        <f>VLOOKUP(Table3[[#This Row],[نام ماشین آلات]],M:O,2,FALSE)</f>
        <v>حسن پور</v>
      </c>
      <c r="F93" s="196"/>
      <c r="G93" s="196"/>
      <c r="H93" s="295"/>
    </row>
    <row r="94" spans="1:8" ht="19.5" x14ac:dyDescent="0.25">
      <c r="A94" s="233">
        <v>78</v>
      </c>
      <c r="B94" s="293">
        <v>45499</v>
      </c>
      <c r="C94" s="4" t="s">
        <v>174</v>
      </c>
      <c r="D94" s="196" t="str">
        <f>VLOOKUP(Table3[[#This Row],[کد دستگاه]],L:N,2,FALSE)</f>
        <v>بلدوزر TD-250</v>
      </c>
      <c r="E94" s="196" t="str">
        <f>VLOOKUP(Table3[[#This Row],[نام ماشین آلات]],M:O,2,FALSE)</f>
        <v>محمد پور</v>
      </c>
      <c r="F94" s="196" t="str">
        <f>IFERROR(VLOOKUP(C94,V:Z,4,FALSE),"")</f>
        <v/>
      </c>
      <c r="G94" s="196"/>
      <c r="H94" s="295"/>
    </row>
    <row r="95" spans="1:8" ht="19.5" x14ac:dyDescent="0.25">
      <c r="A95" s="233">
        <v>79</v>
      </c>
      <c r="B95" s="293">
        <v>45499</v>
      </c>
      <c r="C95" s="4" t="s">
        <v>425</v>
      </c>
      <c r="D95" s="196" t="str">
        <f>VLOOKUP(Table3[[#This Row],[کد دستگاه]],L:N,2,FALSE)</f>
        <v>بلدوزر D85</v>
      </c>
      <c r="E95" s="196" t="str">
        <f>VLOOKUP(Table3[[#This Row],[نام ماشین آلات]],M:O,2,FALSE)</f>
        <v>اکبری</v>
      </c>
      <c r="F95" s="196"/>
      <c r="G95" s="196"/>
      <c r="H95" s="295"/>
    </row>
    <row r="96" spans="1:8" ht="19.5" x14ac:dyDescent="0.25">
      <c r="A96" s="233">
        <v>80</v>
      </c>
      <c r="B96" s="293">
        <v>45499</v>
      </c>
      <c r="C96" s="4" t="s">
        <v>390</v>
      </c>
      <c r="D96" s="196" t="str">
        <f>VLOOKUP(Table3[[#This Row],[کد دستگاه]],L:N,2,FALSE)</f>
        <v>بلدوزر D85</v>
      </c>
      <c r="E96" s="196" t="str">
        <f>VLOOKUP(Table3[[#This Row],[نام ماشین آلات]],M:O,2,FALSE)</f>
        <v>اکبری</v>
      </c>
      <c r="F96" s="196" t="str">
        <f>IFERROR(VLOOKUP(C96,V:Z,4,FALSE),"")</f>
        <v/>
      </c>
      <c r="G96" s="196"/>
      <c r="H96" s="295"/>
    </row>
    <row r="97" spans="1:8" ht="19.5" x14ac:dyDescent="0.25">
      <c r="A97" s="233">
        <v>81</v>
      </c>
      <c r="B97" s="293">
        <v>45499</v>
      </c>
      <c r="C97" s="96" t="s">
        <v>156</v>
      </c>
      <c r="D97" s="196" t="str">
        <f>VLOOKUP(Table3[[#This Row],[کد دستگاه]],L:N,2,FALSE)</f>
        <v>بیل 220 هیتاچی</v>
      </c>
      <c r="E97" s="196" t="str">
        <f>VLOOKUP(Table3[[#This Row],[نام ماشین آلات]],M:O,2,FALSE)</f>
        <v>تکبری</v>
      </c>
      <c r="F97" s="196"/>
      <c r="G97" s="196"/>
      <c r="H97" s="295"/>
    </row>
    <row r="98" spans="1:8" ht="19.5" x14ac:dyDescent="0.25">
      <c r="A98" s="233">
        <v>82</v>
      </c>
      <c r="B98" s="293">
        <v>45499</v>
      </c>
      <c r="C98" s="105" t="s">
        <v>135</v>
      </c>
      <c r="D98" s="196" t="str">
        <f>VLOOKUP(Table3[[#This Row],[کد دستگاه]],L:N,2,FALSE)</f>
        <v>بیل PC300</v>
      </c>
      <c r="E98" s="196" t="str">
        <f>VLOOKUP(Table3[[#This Row],[نام ماشین آلات]],M:O,2,FALSE)</f>
        <v>انصاری</v>
      </c>
      <c r="F98" s="196" t="str">
        <f>IFERROR(VLOOKUP(C98,V:Z,4,FALSE),"")</f>
        <v/>
      </c>
      <c r="G98" s="196"/>
      <c r="H98" s="295"/>
    </row>
    <row r="99" spans="1:8" ht="19.5" x14ac:dyDescent="0.25">
      <c r="A99" s="233">
        <v>83</v>
      </c>
      <c r="B99" s="293">
        <v>45499</v>
      </c>
      <c r="C99" s="105" t="s">
        <v>137</v>
      </c>
      <c r="D99" s="196" t="str">
        <f>VLOOKUP(Table3[[#This Row],[کد دستگاه]],L:N,2,FALSE)</f>
        <v>بیل PC400</v>
      </c>
      <c r="E99" s="196" t="str">
        <f>VLOOKUP(Table3[[#This Row],[نام ماشین آلات]],M:O,2,FALSE)</f>
        <v>انصاری</v>
      </c>
      <c r="F99" s="196"/>
      <c r="G99" s="196"/>
      <c r="H99" s="295"/>
    </row>
    <row r="100" spans="1:8" ht="19.5" x14ac:dyDescent="0.25">
      <c r="A100" s="233">
        <v>84</v>
      </c>
      <c r="B100" s="319">
        <v>45499</v>
      </c>
      <c r="C100" s="296" t="s">
        <v>160</v>
      </c>
      <c r="D100" s="196" t="str">
        <f>VLOOKUP(Table3[[#This Row],[کد دستگاه]],L:N,2,FALSE)</f>
        <v>بیل هیوندای 220</v>
      </c>
      <c r="E100" s="196" t="str">
        <f>VLOOKUP(Table3[[#This Row],[نام ماشین آلات]],M:O,2,FALSE)</f>
        <v>جواد رضاپور</v>
      </c>
      <c r="F100" s="198" t="str">
        <f>IFERROR(VLOOKUP(C100,V:Z,4,FALSE),"")</f>
        <v/>
      </c>
      <c r="G100" s="198"/>
      <c r="H100" s="320"/>
    </row>
  </sheetData>
  <phoneticPr fontId="69" type="noConversion"/>
  <conditionalFormatting sqref="H1:H1048576">
    <cfRule type="containsBlanks" dxfId="81" priority="2">
      <formula>LEN(TRIM(H1))=0</formula>
    </cfRule>
  </conditionalFormatting>
  <pageMargins left="0" right="0" top="0" bottom="0" header="0" footer="0"/>
  <pageSetup paperSize="9" scale="86"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452B3-48FF-4E15-844F-9E75EA186981}">
  <sheetPr codeName="Sheet4">
    <pageSetUpPr fitToPage="1"/>
  </sheetPr>
  <dimension ref="B1:CB739"/>
  <sheetViews>
    <sheetView rightToLeft="1" view="pageBreakPreview" zoomScale="70" zoomScaleNormal="100" zoomScaleSheetLayoutView="70" workbookViewId="0">
      <pane ySplit="4" topLeftCell="A235" activePane="bottomLeft" state="frozen"/>
      <selection pane="bottomLeft" activeCell="J250" sqref="J250"/>
    </sheetView>
  </sheetViews>
  <sheetFormatPr defaultColWidth="9.140625" defaultRowHeight="15" x14ac:dyDescent="0.25"/>
  <cols>
    <col min="1" max="1" width="9.140625" style="2"/>
    <col min="2" max="2" width="2.140625" style="2" customWidth="1"/>
    <col min="3" max="3" width="15.28515625" style="2" bestFit="1" customWidth="1"/>
    <col min="4" max="6" width="9.140625" style="2"/>
    <col min="7" max="7" width="10.28515625" style="2" bestFit="1" customWidth="1"/>
    <col min="8" max="8" width="10.28515625" style="2" customWidth="1"/>
    <col min="9" max="15" width="9.140625" style="2"/>
    <col min="16" max="17" width="10.28515625" style="2" bestFit="1" customWidth="1"/>
    <col min="18" max="18" width="10.28515625" style="348" customWidth="1"/>
    <col min="19" max="19" width="11.140625" style="2" bestFit="1" customWidth="1"/>
    <col min="20" max="25" width="9.140625" style="2"/>
    <col min="26" max="26" width="15.85546875" style="2" customWidth="1"/>
    <col min="27" max="29" width="9.140625" style="2"/>
    <col min="30" max="30" width="10.28515625" style="2" bestFit="1" customWidth="1"/>
    <col min="31" max="31" width="6.7109375" style="89" bestFit="1" customWidth="1"/>
    <col min="32" max="46" width="9.140625" style="2"/>
    <col min="47" max="47" width="11.7109375" style="2" bestFit="1" customWidth="1"/>
    <col min="48" max="48" width="10" style="2" customWidth="1"/>
    <col min="49" max="55" width="9.140625" style="2"/>
    <col min="56" max="60" width="0" style="2" hidden="1" customWidth="1"/>
    <col min="61" max="61" width="54.140625" style="2" bestFit="1" customWidth="1"/>
    <col min="62" max="66" width="9.140625" style="2"/>
    <col min="67" max="67" width="24.7109375" style="2" bestFit="1" customWidth="1"/>
    <col min="68" max="68" width="17.85546875" style="2" bestFit="1" customWidth="1"/>
    <col min="69" max="69" width="16.42578125" style="2" bestFit="1" customWidth="1"/>
    <col min="70" max="70" width="16" style="2" bestFit="1" customWidth="1"/>
    <col min="71" max="16384" width="9.140625" style="2"/>
  </cols>
  <sheetData>
    <row r="1" spans="2:68" x14ac:dyDescent="0.25">
      <c r="B1" s="5"/>
      <c r="C1" s="4">
        <v>1</v>
      </c>
      <c r="D1" s="4">
        <f t="shared" ref="D1:I1" si="0">C1+1</f>
        <v>2</v>
      </c>
      <c r="E1" s="4">
        <f t="shared" si="0"/>
        <v>3</v>
      </c>
      <c r="F1" s="4">
        <f t="shared" si="0"/>
        <v>4</v>
      </c>
      <c r="G1" s="4">
        <f t="shared" si="0"/>
        <v>5</v>
      </c>
      <c r="H1" s="4">
        <f t="shared" si="0"/>
        <v>6</v>
      </c>
      <c r="I1" s="4">
        <f t="shared" si="0"/>
        <v>7</v>
      </c>
      <c r="J1" s="4">
        <f t="shared" ref="J1:BC1" si="1">I1+1</f>
        <v>8</v>
      </c>
      <c r="K1" s="4">
        <f t="shared" si="1"/>
        <v>9</v>
      </c>
      <c r="L1" s="4">
        <f t="shared" si="1"/>
        <v>10</v>
      </c>
      <c r="M1" s="4">
        <f t="shared" si="1"/>
        <v>11</v>
      </c>
      <c r="N1" s="4">
        <f t="shared" si="1"/>
        <v>12</v>
      </c>
      <c r="O1" s="4">
        <f t="shared" si="1"/>
        <v>13</v>
      </c>
      <c r="P1" s="4">
        <f t="shared" si="1"/>
        <v>14</v>
      </c>
      <c r="Q1" s="4">
        <f t="shared" si="1"/>
        <v>15</v>
      </c>
      <c r="R1" s="4">
        <f t="shared" si="1"/>
        <v>16</v>
      </c>
      <c r="S1" s="4">
        <f t="shared" si="1"/>
        <v>17</v>
      </c>
      <c r="T1" s="4">
        <f t="shared" si="1"/>
        <v>18</v>
      </c>
      <c r="U1" s="4">
        <f t="shared" si="1"/>
        <v>19</v>
      </c>
      <c r="V1" s="4">
        <f t="shared" si="1"/>
        <v>20</v>
      </c>
      <c r="W1" s="4">
        <f t="shared" si="1"/>
        <v>21</v>
      </c>
      <c r="X1" s="4">
        <f t="shared" si="1"/>
        <v>22</v>
      </c>
      <c r="Y1" s="4">
        <f t="shared" si="1"/>
        <v>23</v>
      </c>
      <c r="Z1" s="4">
        <f t="shared" si="1"/>
        <v>24</v>
      </c>
      <c r="AA1" s="4">
        <f t="shared" si="1"/>
        <v>25</v>
      </c>
      <c r="AB1" s="4">
        <f t="shared" si="1"/>
        <v>26</v>
      </c>
      <c r="AC1" s="4">
        <f t="shared" si="1"/>
        <v>27</v>
      </c>
      <c r="AD1" s="4">
        <f t="shared" si="1"/>
        <v>28</v>
      </c>
      <c r="AE1" s="4">
        <f t="shared" si="1"/>
        <v>29</v>
      </c>
      <c r="AF1" s="4">
        <f t="shared" si="1"/>
        <v>30</v>
      </c>
      <c r="AG1" s="4">
        <f t="shared" si="1"/>
        <v>31</v>
      </c>
      <c r="AH1" s="4">
        <f t="shared" si="1"/>
        <v>32</v>
      </c>
      <c r="AI1" s="4">
        <f>AH1+1</f>
        <v>33</v>
      </c>
      <c r="AJ1" s="4">
        <f t="shared" si="1"/>
        <v>34</v>
      </c>
      <c r="AK1" s="4">
        <f>AJ1+1</f>
        <v>35</v>
      </c>
      <c r="AL1" s="4">
        <f>AK1+1</f>
        <v>36</v>
      </c>
      <c r="AM1" s="4">
        <f t="shared" si="1"/>
        <v>37</v>
      </c>
      <c r="AN1" s="4">
        <f t="shared" si="1"/>
        <v>38</v>
      </c>
      <c r="AO1" s="4">
        <f t="shared" si="1"/>
        <v>39</v>
      </c>
      <c r="AP1" s="4">
        <f t="shared" si="1"/>
        <v>40</v>
      </c>
      <c r="AQ1" s="4">
        <f t="shared" si="1"/>
        <v>41</v>
      </c>
      <c r="AR1" s="4">
        <f t="shared" si="1"/>
        <v>42</v>
      </c>
      <c r="AS1" s="4">
        <f t="shared" si="1"/>
        <v>43</v>
      </c>
      <c r="AT1" s="4">
        <f t="shared" si="1"/>
        <v>44</v>
      </c>
      <c r="AU1" s="4">
        <f t="shared" si="1"/>
        <v>45</v>
      </c>
      <c r="AV1" s="4">
        <f t="shared" si="1"/>
        <v>46</v>
      </c>
      <c r="AW1" s="4">
        <f t="shared" si="1"/>
        <v>47</v>
      </c>
      <c r="AX1" s="4">
        <f t="shared" si="1"/>
        <v>48</v>
      </c>
      <c r="AY1" s="4">
        <f t="shared" si="1"/>
        <v>49</v>
      </c>
      <c r="AZ1" s="4">
        <f t="shared" si="1"/>
        <v>50</v>
      </c>
      <c r="BA1" s="4">
        <f t="shared" si="1"/>
        <v>51</v>
      </c>
      <c r="BB1" s="4">
        <f t="shared" si="1"/>
        <v>52</v>
      </c>
      <c r="BC1" s="4">
        <f t="shared" si="1"/>
        <v>53</v>
      </c>
      <c r="BD1" s="4">
        <f t="shared" ref="BD1:BI1" si="2">BC1+1</f>
        <v>54</v>
      </c>
      <c r="BE1" s="4">
        <f t="shared" si="2"/>
        <v>55</v>
      </c>
      <c r="BF1" s="4">
        <f t="shared" si="2"/>
        <v>56</v>
      </c>
      <c r="BG1" s="4">
        <f t="shared" si="2"/>
        <v>57</v>
      </c>
      <c r="BH1" s="4">
        <f t="shared" si="2"/>
        <v>58</v>
      </c>
      <c r="BI1" s="4">
        <f t="shared" si="2"/>
        <v>59</v>
      </c>
    </row>
    <row r="2" spans="2:68" ht="30.75" customHeight="1" thickBot="1" x14ac:dyDescent="0.3">
      <c r="B2" s="5"/>
      <c r="C2" s="4"/>
      <c r="D2" s="50">
        <f t="shared" ref="D2:L2" si="3">SUM(D5:D5028)</f>
        <v>36463.617499999993</v>
      </c>
      <c r="E2" s="50">
        <f t="shared" si="3"/>
        <v>35159.330000000016</v>
      </c>
      <c r="F2" s="50">
        <f t="shared" si="3"/>
        <v>36898.042499999996</v>
      </c>
      <c r="G2" s="50">
        <f t="shared" si="3"/>
        <v>9974.5250000000015</v>
      </c>
      <c r="H2" s="50">
        <f t="shared" si="3"/>
        <v>29596.854999999992</v>
      </c>
      <c r="I2" s="50">
        <f t="shared" si="3"/>
        <v>13475.7</v>
      </c>
      <c r="J2" s="50">
        <f t="shared" si="3"/>
        <v>7111.0774999999994</v>
      </c>
      <c r="K2" s="50">
        <f t="shared" si="3"/>
        <v>35358.050000000003</v>
      </c>
      <c r="L2" s="50">
        <f t="shared" si="3"/>
        <v>118909</v>
      </c>
      <c r="M2" s="50">
        <f t="shared" ref="M2:BH2" si="4">SUM(M5:M5028)</f>
        <v>79133</v>
      </c>
      <c r="N2" s="50">
        <f t="shared" si="4"/>
        <v>13748.950000000003</v>
      </c>
      <c r="O2" s="50">
        <f t="shared" si="4"/>
        <v>22603.85</v>
      </c>
      <c r="P2" s="50">
        <f t="shared" si="4"/>
        <v>15346.849999999999</v>
      </c>
      <c r="Q2" s="50">
        <f t="shared" si="4"/>
        <v>0</v>
      </c>
      <c r="R2" s="50">
        <f t="shared" si="4"/>
        <v>0</v>
      </c>
      <c r="S2" s="50">
        <f t="shared" si="4"/>
        <v>374645.84750000015</v>
      </c>
      <c r="T2" s="50">
        <f t="shared" si="4"/>
        <v>79133</v>
      </c>
      <c r="U2" s="50">
        <f t="shared" si="4"/>
        <v>0</v>
      </c>
      <c r="V2" s="50">
        <f t="shared" si="4"/>
        <v>0</v>
      </c>
      <c r="W2" s="50">
        <f t="shared" si="4"/>
        <v>0</v>
      </c>
      <c r="X2" s="50">
        <f t="shared" si="4"/>
        <v>0</v>
      </c>
      <c r="Y2" s="50">
        <f t="shared" si="4"/>
        <v>0</v>
      </c>
      <c r="Z2" s="50">
        <f t="shared" si="4"/>
        <v>256947</v>
      </c>
      <c r="AA2" s="50">
        <f t="shared" si="4"/>
        <v>10643.200000000003</v>
      </c>
      <c r="AB2" s="50">
        <f t="shared" si="4"/>
        <v>6693.2</v>
      </c>
      <c r="AC2" s="50">
        <f t="shared" si="4"/>
        <v>9657.5999999999985</v>
      </c>
      <c r="AD2" s="50">
        <f t="shared" si="4"/>
        <v>5580</v>
      </c>
      <c r="AE2" s="50">
        <f t="shared" si="4"/>
        <v>579.5</v>
      </c>
      <c r="AF2" s="50">
        <f t="shared" si="4"/>
        <v>2652</v>
      </c>
      <c r="AG2" s="50">
        <f t="shared" si="4"/>
        <v>0</v>
      </c>
      <c r="AH2" s="50">
        <f t="shared" si="4"/>
        <v>4593.0499999999993</v>
      </c>
      <c r="AI2" s="50">
        <f t="shared" si="4"/>
        <v>3314.5</v>
      </c>
      <c r="AJ2" s="50">
        <f t="shared" si="4"/>
        <v>0</v>
      </c>
      <c r="AK2" s="50">
        <f>SUM(AK5:AK5028)</f>
        <v>4533</v>
      </c>
      <c r="AL2" s="50">
        <f t="shared" si="4"/>
        <v>0</v>
      </c>
      <c r="AM2" s="50">
        <f t="shared" si="4"/>
        <v>0</v>
      </c>
      <c r="AN2" s="50">
        <f t="shared" si="4"/>
        <v>0</v>
      </c>
      <c r="AO2" s="50">
        <f t="shared" si="4"/>
        <v>14298</v>
      </c>
      <c r="AP2" s="50">
        <f t="shared" si="4"/>
        <v>10200</v>
      </c>
      <c r="AQ2" s="50">
        <f t="shared" si="4"/>
        <v>25042</v>
      </c>
      <c r="AR2" s="50">
        <f t="shared" si="4"/>
        <v>2369</v>
      </c>
      <c r="AS2" s="50">
        <f t="shared" si="4"/>
        <v>2277</v>
      </c>
      <c r="AT2" s="50">
        <f t="shared" si="4"/>
        <v>4686</v>
      </c>
      <c r="AU2" s="50">
        <f t="shared" si="4"/>
        <v>624879</v>
      </c>
      <c r="AV2" s="50">
        <f t="shared" si="4"/>
        <v>11727988</v>
      </c>
      <c r="AW2" s="50">
        <f t="shared" si="4"/>
        <v>9117.2900000000081</v>
      </c>
      <c r="AX2" s="50">
        <f t="shared" si="4"/>
        <v>569210</v>
      </c>
      <c r="AY2" s="50"/>
      <c r="AZ2" s="50"/>
      <c r="BA2" s="50">
        <f t="shared" si="4"/>
        <v>41995.301499999965</v>
      </c>
      <c r="BB2" s="50">
        <f t="shared" si="4"/>
        <v>0</v>
      </c>
      <c r="BC2" s="50">
        <f t="shared" si="4"/>
        <v>0</v>
      </c>
      <c r="BD2" s="50"/>
      <c r="BE2" s="50"/>
      <c r="BF2" s="50"/>
      <c r="BG2" s="50"/>
      <c r="BH2" s="50">
        <f t="shared" si="4"/>
        <v>0</v>
      </c>
      <c r="BI2" s="23"/>
      <c r="BP2" s="2">
        <f>HLOOKUP(2,'Work DB'!$1:$2,2,FALSE)</f>
        <v>36463.617499999993</v>
      </c>
    </row>
    <row r="3" spans="2:68" s="14" customFormat="1" ht="33" x14ac:dyDescent="0.25">
      <c r="B3" s="16"/>
      <c r="C3" s="18"/>
      <c r="D3" s="608" t="s">
        <v>57</v>
      </c>
      <c r="E3" s="609"/>
      <c r="F3" s="609"/>
      <c r="G3" s="609"/>
      <c r="H3" s="609"/>
      <c r="I3" s="609"/>
      <c r="J3" s="613"/>
      <c r="K3" s="608" t="s">
        <v>58</v>
      </c>
      <c r="L3" s="609"/>
      <c r="M3" s="609"/>
      <c r="N3" s="609"/>
      <c r="O3" s="609"/>
      <c r="P3" s="609"/>
      <c r="Q3" s="609"/>
      <c r="R3" s="613"/>
      <c r="S3" s="610" t="s">
        <v>9</v>
      </c>
      <c r="T3" s="611"/>
      <c r="U3" s="611"/>
      <c r="V3" s="611"/>
      <c r="W3" s="611"/>
      <c r="X3" s="611"/>
      <c r="Y3" s="612"/>
      <c r="Z3" s="297" t="s">
        <v>453</v>
      </c>
      <c r="AA3" s="610" t="s">
        <v>3</v>
      </c>
      <c r="AB3" s="611"/>
      <c r="AC3" s="611"/>
      <c r="AD3" s="614"/>
      <c r="AE3" s="614"/>
      <c r="AF3" s="614"/>
      <c r="AG3" s="612"/>
      <c r="AH3" s="608" t="s">
        <v>10</v>
      </c>
      <c r="AI3" s="609"/>
      <c r="AJ3" s="609"/>
      <c r="AK3" s="613"/>
      <c r="AL3" s="608" t="s">
        <v>29</v>
      </c>
      <c r="AM3" s="609"/>
      <c r="AN3" s="609"/>
      <c r="AO3" s="608" t="s">
        <v>17</v>
      </c>
      <c r="AP3" s="609"/>
      <c r="AQ3" s="609"/>
      <c r="AR3" s="613"/>
      <c r="AS3" s="610" t="s">
        <v>19</v>
      </c>
      <c r="AT3" s="611"/>
      <c r="AU3" s="612"/>
      <c r="AV3" s="608" t="s">
        <v>21</v>
      </c>
      <c r="AW3" s="609"/>
      <c r="AX3" s="609"/>
      <c r="AY3" s="609"/>
      <c r="AZ3" s="609"/>
      <c r="BA3" s="609"/>
      <c r="BB3" s="609"/>
      <c r="BC3" s="613"/>
      <c r="BD3" s="608" t="s">
        <v>320</v>
      </c>
      <c r="BE3" s="609"/>
      <c r="BF3" s="609"/>
      <c r="BG3" s="609"/>
      <c r="BH3" s="609"/>
      <c r="BI3" s="54"/>
      <c r="BJ3" s="15" t="s">
        <v>24</v>
      </c>
      <c r="BK3" s="15" t="s">
        <v>23</v>
      </c>
      <c r="BL3" s="15" t="s">
        <v>364</v>
      </c>
      <c r="BM3" s="15" t="s">
        <v>363</v>
      </c>
      <c r="BN3" s="15" t="s">
        <v>438</v>
      </c>
    </row>
    <row r="4" spans="2:68" s="12" customFormat="1" ht="21" x14ac:dyDescent="0.25">
      <c r="B4" s="13"/>
      <c r="C4" s="19"/>
      <c r="D4" s="24" t="s">
        <v>1</v>
      </c>
      <c r="E4" s="17" t="s">
        <v>62</v>
      </c>
      <c r="F4" s="17" t="s">
        <v>63</v>
      </c>
      <c r="G4" s="17" t="s">
        <v>381</v>
      </c>
      <c r="H4" s="26" t="s">
        <v>470</v>
      </c>
      <c r="I4" s="17" t="s">
        <v>2</v>
      </c>
      <c r="J4" s="305" t="s">
        <v>504</v>
      </c>
      <c r="K4" s="24" t="s">
        <v>1</v>
      </c>
      <c r="L4" s="17" t="s">
        <v>2</v>
      </c>
      <c r="M4" s="17" t="s">
        <v>7</v>
      </c>
      <c r="N4" s="17" t="s">
        <v>62</v>
      </c>
      <c r="O4" s="17" t="s">
        <v>63</v>
      </c>
      <c r="P4" s="17" t="s">
        <v>381</v>
      </c>
      <c r="Q4" s="17" t="s">
        <v>470</v>
      </c>
      <c r="R4" s="305" t="s">
        <v>504</v>
      </c>
      <c r="S4" s="24" t="s">
        <v>1</v>
      </c>
      <c r="T4" s="17" t="s">
        <v>7</v>
      </c>
      <c r="U4" s="17"/>
      <c r="V4" s="17"/>
      <c r="W4" s="17"/>
      <c r="X4" s="17"/>
      <c r="Y4" s="25"/>
      <c r="Z4" s="305"/>
      <c r="AA4" s="24" t="s">
        <v>1</v>
      </c>
      <c r="AB4" s="17" t="s">
        <v>8</v>
      </c>
      <c r="AC4" s="17" t="s">
        <v>7</v>
      </c>
      <c r="AD4" s="26" t="s">
        <v>381</v>
      </c>
      <c r="AE4" s="26" t="s">
        <v>65</v>
      </c>
      <c r="AF4" s="26" t="s">
        <v>63</v>
      </c>
      <c r="AG4" s="25"/>
      <c r="AH4" s="24" t="s">
        <v>247</v>
      </c>
      <c r="AI4" s="22" t="s">
        <v>11</v>
      </c>
      <c r="AJ4" s="17" t="s">
        <v>12</v>
      </c>
      <c r="AK4" s="25" t="s">
        <v>10</v>
      </c>
      <c r="AL4" s="24" t="s">
        <v>26</v>
      </c>
      <c r="AM4" s="17" t="s">
        <v>27</v>
      </c>
      <c r="AN4" s="26" t="s">
        <v>28</v>
      </c>
      <c r="AO4" s="24" t="s">
        <v>1</v>
      </c>
      <c r="AP4" s="17" t="s">
        <v>18</v>
      </c>
      <c r="AQ4" s="17" t="s">
        <v>60</v>
      </c>
      <c r="AR4" s="25" t="s">
        <v>61</v>
      </c>
      <c r="AS4" s="24" t="s">
        <v>1</v>
      </c>
      <c r="AT4" s="17" t="s">
        <v>18</v>
      </c>
      <c r="AU4" s="25" t="s">
        <v>20</v>
      </c>
      <c r="AV4" s="24" t="s">
        <v>22</v>
      </c>
      <c r="AW4" s="17" t="s">
        <v>23</v>
      </c>
      <c r="AX4" s="17" t="s">
        <v>24</v>
      </c>
      <c r="AY4" s="17" t="s">
        <v>362</v>
      </c>
      <c r="AZ4" s="17" t="s">
        <v>363</v>
      </c>
      <c r="BA4" s="17" t="s">
        <v>438</v>
      </c>
      <c r="BB4" s="17" t="s">
        <v>30</v>
      </c>
      <c r="BC4" s="25" t="s">
        <v>31</v>
      </c>
      <c r="BD4" s="22" t="s">
        <v>62</v>
      </c>
      <c r="BE4" s="17" t="s">
        <v>63</v>
      </c>
      <c r="BF4" s="17" t="s">
        <v>2</v>
      </c>
      <c r="BG4" s="17" t="s">
        <v>7</v>
      </c>
      <c r="BH4" s="22"/>
      <c r="BI4" s="55"/>
    </row>
    <row r="5" spans="2:68" s="15" customFormat="1" ht="21" x14ac:dyDescent="0.25">
      <c r="B5" s="47"/>
      <c r="C5" s="58">
        <v>45370</v>
      </c>
      <c r="D5" s="168">
        <f>SUMIFS('Transport-DB'!O:O,'Transport-DB'!C:C,"&lt;="&amp;'Work DB'!C5,'Transport-DB'!F:F,"="&amp;'Work DB'!$D$4)</f>
        <v>0</v>
      </c>
      <c r="E5" s="169">
        <f>SUMIFS('Transport-DB'!O:O,'Transport-DB'!C:C,"&lt;="&amp;'Work DB'!C5,'Transport-DB'!F:F,"="&amp;'Work DB'!$E$4)</f>
        <v>0</v>
      </c>
      <c r="F5" s="169">
        <f>SUMIFS('Transport-DB'!O:O,'Transport-DB'!C:C,"&lt;="&amp;'Work DB'!C5,'Transport-DB'!F:F,"="&amp;'Work DB'!$F$4)</f>
        <v>0</v>
      </c>
      <c r="G5" s="169">
        <f>SUMIFS('Transport-DB'!O:O,'Transport-DB'!C:C,"&lt;="&amp;'Work DB'!C5,'Transport-DB'!F:F,"="&amp;'Work DB'!$G$4)</f>
        <v>0</v>
      </c>
      <c r="H5" s="166">
        <f>SUMIFS('Transport-DB'!O:O,'Transport-DB'!C:C,"&lt;="&amp;'Work DB'!C5,'Transport-DB'!F:F,"="&amp;'Work DB'!$H$4)</f>
        <v>0</v>
      </c>
      <c r="I5" s="169">
        <f>SUMIFS('Transport-DB'!O:O,'Transport-DB'!C:C,"&lt;="&amp;'Work DB'!C5,'Transport-DB'!F:F,"="&amp;'Work DB'!$I$4)</f>
        <v>0</v>
      </c>
      <c r="J5" s="337">
        <f>SUMIFS('Transport-DB'!O:O,'Transport-DB'!C:C,"&lt;="&amp;'Work DB'!C5,'Transport-DB'!F:F,"="&amp;'Work DB'!$J$4)</f>
        <v>0</v>
      </c>
      <c r="K5" s="168">
        <f>SUMIFS('Transport-DB'!N:N,'Transport-DB'!C:C,"&lt;="&amp;'Work DB'!C5,'Transport-DB'!F:F,"="&amp;'Work DB'!$K$4)</f>
        <v>2739.7999999999997</v>
      </c>
      <c r="L5" s="169">
        <f>SUMIFS('Transport-DB'!N:N,'Transport-DB'!C:C,"&lt;="&amp;'Work DB'!C5,'Transport-DB'!F:F,"="&amp;'Work DB'!$L$4)</f>
        <v>0</v>
      </c>
      <c r="M5" s="169">
        <f>SUMIFS('Transport-DB'!N:N,'Transport-DB'!C:C,"&lt;="&amp;'Work DB'!C5,'Transport-DB'!F:F,"="&amp;'Work DB'!$M$4)</f>
        <v>0</v>
      </c>
      <c r="N5" s="169">
        <f>SUMIFS('Transport-DB'!N:N,'Transport-DB'!C:C,"&lt;="&amp;'Work DB'!C5,'Transport-DB'!F:F,"="&amp;'Work DB'!$N$4)</f>
        <v>0</v>
      </c>
      <c r="O5" s="169">
        <f>SUMIFS('Transport-DB'!N:N,'Transport-DB'!C:C,"&lt;="&amp;'Work DB'!C5,'Transport-DB'!F:F,"="&amp;'Work DB'!$O$4)</f>
        <v>0</v>
      </c>
      <c r="P5" s="169">
        <f>SUMIFS('Transport-DB'!N:N,'Transport-DB'!C:C,"&lt;="&amp;'Work DB'!C5,'Transport-DB'!F:F,"="&amp;'Work DB'!$P$4)</f>
        <v>0</v>
      </c>
      <c r="Q5" s="166">
        <f>SUMIFS('Transport-DB'!N:N,'Transport-DB'!C:C,"&lt;="&amp;'Work DB'!C5,'Transport-DB'!F:F,"="&amp;'Work DB'!$Q$4)</f>
        <v>0</v>
      </c>
      <c r="R5" s="167">
        <f>SUMIFS('Transport-DB'!N:N,'Transport-DB'!C:C,"&lt;="&amp;'Work DB'!C5,'Transport-DB'!F:F,"="&amp;'Work DB'!$R$4)</f>
        <v>0</v>
      </c>
      <c r="S5" s="168">
        <f t="shared" ref="S5:S11" si="5">SUM(D5:I5)+SUM(K5:Q5)-M5</f>
        <v>2739.7999999999997</v>
      </c>
      <c r="T5" s="169">
        <f>M5</f>
        <v>0</v>
      </c>
      <c r="U5" s="169"/>
      <c r="V5" s="169"/>
      <c r="W5" s="169"/>
      <c r="X5" s="169"/>
      <c r="Y5" s="167"/>
      <c r="Z5" s="249"/>
      <c r="AA5" s="168">
        <f>SUMIFS('Transport-DB'!P:P,'Transport-DB'!C:C,"&lt;="&amp;'Work DB'!C6,'Transport-DB'!F:F,"="&amp;'Work DB'!$AA$4)</f>
        <v>0</v>
      </c>
      <c r="AB5" s="169">
        <f>SUMIFS('Transport-DB'!P:P,'Transport-DB'!C:C,"&lt;="&amp;'Work DB'!C6,'Transport-DB'!F:F,"="&amp;'Work DB'!$AB$4)</f>
        <v>0</v>
      </c>
      <c r="AC5" s="169">
        <f>SUMIFS('Transport-DB'!P:P,'Transport-DB'!C:C,"&lt;="&amp;'Work DB'!C6,'Transport-DB'!F:F,"="&amp;'Work DB'!$AC$4)</f>
        <v>0</v>
      </c>
      <c r="AD5" s="166">
        <f>SUMIFS('Transport-DB'!P:P,'Transport-DB'!C:C,"&lt;="&amp;'Work DB'!C6,'Transport-DB'!F:F,"="&amp;'Work DB'!$AD$4)</f>
        <v>0</v>
      </c>
      <c r="AE5" s="166">
        <f>SUMIFS('Transport-DB'!P:P,'Transport-DB'!C:C,"&lt;="&amp;'Work DB'!C6,'Transport-DB'!F:F,"="&amp;'Work DB'!$AE$4)</f>
        <v>0</v>
      </c>
      <c r="AF5" s="166">
        <f>SUMIFS('Transport-DB'!P:P,'Transport-DB'!C:C,"&lt;="&amp;'Work DB'!C5,'Transport-DB'!F:F,"="&amp;'Work DB'!$AF$4)</f>
        <v>0</v>
      </c>
      <c r="AG5" s="167"/>
      <c r="AH5" s="168">
        <f>SUMIFS('Transport-DB'!Q:Q,'Transport-DB'!C:C,"&lt;="&amp;'Work DB'!C5)</f>
        <v>0</v>
      </c>
      <c r="AI5" s="170">
        <f>SUMIFS(Civil_DB[قالب بندی],Civil_DB[تاریخ],"="&amp;'Work DB'!C5)</f>
        <v>0</v>
      </c>
      <c r="AJ5" s="169">
        <v>0</v>
      </c>
      <c r="AK5" s="167">
        <f>SUMIFS(Civil_DB[بتن],Civil_DB[تاریخ],"="&amp;'Work DB'!C5)</f>
        <v>0</v>
      </c>
      <c r="AL5" s="28">
        <v>0</v>
      </c>
      <c r="AM5" s="29">
        <v>0</v>
      </c>
      <c r="AN5" s="31">
        <v>0</v>
      </c>
      <c r="AO5" s="28">
        <f>2250-AP5</f>
        <v>2070</v>
      </c>
      <c r="AP5" s="29">
        <v>180</v>
      </c>
      <c r="AQ5" s="29">
        <f>AO5+AP5</f>
        <v>2250</v>
      </c>
      <c r="AR5" s="30">
        <v>510</v>
      </c>
      <c r="AS5" s="28">
        <v>436</v>
      </c>
      <c r="AT5" s="29">
        <v>95</v>
      </c>
      <c r="AU5" s="30">
        <f>'Daily Gas'!C36</f>
        <v>6942</v>
      </c>
      <c r="AV5" s="31">
        <f>'Daily Gas'!D44</f>
        <v>14858</v>
      </c>
      <c r="AW5" s="29">
        <v>0</v>
      </c>
      <c r="AX5" s="29">
        <v>0</v>
      </c>
      <c r="AY5" s="29"/>
      <c r="AZ5" s="29"/>
      <c r="BA5" s="29">
        <v>0</v>
      </c>
      <c r="BB5" s="29">
        <v>0</v>
      </c>
      <c r="BC5" s="30">
        <v>0</v>
      </c>
      <c r="BD5" s="249"/>
      <c r="BE5" s="249"/>
      <c r="BF5" s="249"/>
      <c r="BG5" s="249"/>
      <c r="BH5" s="32"/>
      <c r="BI5" s="59" t="s">
        <v>185</v>
      </c>
    </row>
    <row r="6" spans="2:68" s="347" customFormat="1" ht="21" x14ac:dyDescent="0.25">
      <c r="B6" s="338"/>
      <c r="C6" s="339">
        <v>45371</v>
      </c>
      <c r="D6" s="340">
        <f>SUMIFS('Transport-DB'!O:O,'Transport-DB'!C:C,"="&amp;'Work DB'!C6,'Transport-DB'!F:F,"="&amp;'Work DB'!$D$4)</f>
        <v>0</v>
      </c>
      <c r="E6" s="341">
        <f>SUMIFS('Transport-DB'!O:O,'Transport-DB'!C:C,"="&amp;'Work DB'!C6,'Transport-DB'!F:F,"="&amp;'Work DB'!$E$4)</f>
        <v>0</v>
      </c>
      <c r="F6" s="341">
        <f>SUMIFS('Transport-DB'!O:O,'Transport-DB'!C:C,"="&amp;'Work DB'!C6,'Transport-DB'!F:F,"="&amp;'Work DB'!$F$4)</f>
        <v>0</v>
      </c>
      <c r="G6" s="341">
        <f>SUMIFS('Transport-DB'!O:O,'Transport-DB'!C:C,"="&amp;'Work DB'!C6,'Transport-DB'!F:F,"="&amp;'Work DB'!$G$4)</f>
        <v>0</v>
      </c>
      <c r="H6" s="342">
        <f>SUMIFS('Transport-DB'!O:O,'Transport-DB'!C:C,"="&amp;'Work DB'!C6,'Transport-DB'!F:F,"="&amp;'Work DB'!$H$4)</f>
        <v>0</v>
      </c>
      <c r="I6" s="341">
        <f>SUMIFS('Transport-DB'!O:O,'Transport-DB'!C:C,"="&amp;'Work DB'!C6,'Transport-DB'!F:F,"="&amp;'Work DB'!$I$4)</f>
        <v>0</v>
      </c>
      <c r="J6" s="343">
        <f>SUMIFS('Transport-DB'!O:O,'Transport-DB'!C:C,"="&amp;'Work DB'!C6,'Transport-DB'!F:F,"="&amp;'Work DB'!$J$4)</f>
        <v>0</v>
      </c>
      <c r="K6" s="340">
        <f>SUMIFS('Transport-DB'!N:N,'Transport-DB'!C:C,"="&amp;'Work DB'!C6,'Transport-DB'!F:F,"="&amp;'Work DB'!$K$4)</f>
        <v>0</v>
      </c>
      <c r="L6" s="341">
        <f>SUMIFS('Transport-DB'!N:N,'Transport-DB'!C:C,"="&amp;'Work DB'!C6,'Transport-DB'!F:F,"="&amp;'Work DB'!$L$4)</f>
        <v>0</v>
      </c>
      <c r="M6" s="341">
        <f>SUMIFS('Transport-DB'!N:N,'Transport-DB'!C:C,"="&amp;'Work DB'!C6,'Transport-DB'!F:F,"="&amp;'Work DB'!$M$4)</f>
        <v>0</v>
      </c>
      <c r="N6" s="341">
        <f>SUMIFS('Transport-DB'!N:N,'Transport-DB'!C:C,"="&amp;'Work DB'!C6,'Transport-DB'!F:F,"="&amp;'Work DB'!$N$4)</f>
        <v>0</v>
      </c>
      <c r="O6" s="341">
        <f>SUMIFS('Transport-DB'!N:N,'Transport-DB'!C:C,"="&amp;'Work DB'!C6,'Transport-DB'!F:F,"="&amp;'Work DB'!$O$4)</f>
        <v>0</v>
      </c>
      <c r="P6" s="341">
        <f>SUMIFS('Transport-DB'!N:N,'Transport-DB'!C:C,"&lt;="&amp;'Work DB'!C6,'Transport-DB'!F:F,"="&amp;'Work DB'!$P$4)</f>
        <v>0</v>
      </c>
      <c r="Q6" s="342">
        <f>SUMIFS('Transport-DB'!N:N,'Transport-DB'!C:C,"="&amp;'Work DB'!C6,'Transport-DB'!F:F,"="&amp;'Work DB'!$Q$4)</f>
        <v>0</v>
      </c>
      <c r="R6" s="344">
        <f>SUMIFS('Transport-DB'!N:N,'Transport-DB'!C:C,"="&amp;'Work DB'!C6,'Transport-DB'!F:F,"="&amp;'Work DB'!$R$4)</f>
        <v>0</v>
      </c>
      <c r="S6" s="340">
        <f t="shared" si="5"/>
        <v>0</v>
      </c>
      <c r="T6" s="341">
        <f t="shared" ref="T6:T36" si="6">M6</f>
        <v>0</v>
      </c>
      <c r="U6" s="341"/>
      <c r="V6" s="341"/>
      <c r="W6" s="341"/>
      <c r="X6" s="341"/>
      <c r="Y6" s="344"/>
      <c r="Z6" s="343"/>
      <c r="AA6" s="340">
        <f>SUMIFS('Transport-DB'!P:P,'Transport-DB'!C:C,"="&amp;'Work DB'!C6,'Transport-DB'!F:F,"="&amp;'Work DB'!$AA$4)</f>
        <v>0</v>
      </c>
      <c r="AB6" s="341">
        <f>SUMIFS('Transport-DB'!P:P,'Transport-DB'!C:C,"="&amp;'Work DB'!C6,'Transport-DB'!F:F,"="&amp;'Work DB'!$AB$4)</f>
        <v>0</v>
      </c>
      <c r="AC6" s="341">
        <f>SUMIFS('Transport-DB'!P:P,'Transport-DB'!C:C,"="&amp;'Work DB'!C6,'Transport-DB'!F:F,"="&amp;'Work DB'!$AC$4)</f>
        <v>0</v>
      </c>
      <c r="AD6" s="342">
        <f>SUMIFS('Transport-DB'!P:P,'Transport-DB'!C:C,"="&amp;'Work DB'!C6,'Transport-DB'!F:F,"="&amp;'Work DB'!$AD$4)</f>
        <v>0</v>
      </c>
      <c r="AE6" s="342">
        <f>SUMIFS('Transport-DB'!P:P,'Transport-DB'!C:C,"="&amp;'Work DB'!C6,'Transport-DB'!F:F,"="&amp;'Work DB'!$AE$4)</f>
        <v>0</v>
      </c>
      <c r="AF6" s="342">
        <f>SUMIFS('Transport-DB'!P:P,'Transport-DB'!C:C,"="&amp;'Work DB'!C6,'Transport-DB'!F:F,"="&amp;'Work DB'!$AF$4)</f>
        <v>0</v>
      </c>
      <c r="AG6" s="344"/>
      <c r="AH6" s="168">
        <f>SUMIFS('Transport-DB'!Q:Q,'Transport-DB'!C:C,"="&amp;'Work DB'!C6)</f>
        <v>0</v>
      </c>
      <c r="AI6" s="170">
        <f>SUMIFS(Civil_DB[قالب بندی],Civil_DB[تاریخ],"="&amp;'Work DB'!C6)</f>
        <v>0</v>
      </c>
      <c r="AJ6" s="169"/>
      <c r="AK6" s="167">
        <f>SUMIFS(Civil_DB[بتن],Civil_DB[تاریخ],"="&amp;'Work DB'!C6)</f>
        <v>0</v>
      </c>
      <c r="AL6" s="340"/>
      <c r="AM6" s="341"/>
      <c r="AN6" s="342"/>
      <c r="AO6" s="340"/>
      <c r="AP6" s="341"/>
      <c r="AQ6" s="341"/>
      <c r="AR6" s="344"/>
      <c r="AS6" s="340"/>
      <c r="AT6" s="342"/>
      <c r="AU6" s="341">
        <f>VLOOKUP(C6,'Daily Gas'!F5:I35,2,FALSE)</f>
        <v>0</v>
      </c>
      <c r="AV6" s="345">
        <f>AV5-AU6</f>
        <v>14858</v>
      </c>
      <c r="AW6" s="341"/>
      <c r="AX6" s="341"/>
      <c r="AY6" s="341"/>
      <c r="AZ6" s="341"/>
      <c r="BA6" s="341"/>
      <c r="BB6" s="341"/>
      <c r="BC6" s="344"/>
      <c r="BD6" s="343"/>
      <c r="BE6" s="343"/>
      <c r="BF6" s="343"/>
      <c r="BG6" s="343"/>
      <c r="BH6" s="345"/>
      <c r="BI6" s="346" t="s">
        <v>186</v>
      </c>
    </row>
    <row r="7" spans="2:68" s="15" customFormat="1" ht="21" x14ac:dyDescent="0.25">
      <c r="B7" s="47"/>
      <c r="C7" s="20">
        <f>C6+1</f>
        <v>45372</v>
      </c>
      <c r="D7" s="168">
        <f>SUMIFS('Transport-DB'!O:O,'Transport-DB'!C:C,"="&amp;'Work DB'!C7,'Transport-DB'!F:F,"="&amp;'Work DB'!$D$4)</f>
        <v>0</v>
      </c>
      <c r="E7" s="169">
        <f>SUMIFS('Transport-DB'!O:O,'Transport-DB'!C:C,"="&amp;'Work DB'!C7,'Transport-DB'!F:F,"="&amp;'Work DB'!$E$4)</f>
        <v>0</v>
      </c>
      <c r="F7" s="169">
        <f>SUMIFS('Transport-DB'!O:O,'Transport-DB'!C:C,"="&amp;'Work DB'!C7,'Transport-DB'!F:F,"="&amp;'Work DB'!$F$4)</f>
        <v>0</v>
      </c>
      <c r="G7" s="169">
        <f>SUMIFS('Transport-DB'!O:O,'Transport-DB'!C:C,"="&amp;'Work DB'!C7,'Transport-DB'!F:F,"="&amp;'Work DB'!$G$4)</f>
        <v>0</v>
      </c>
      <c r="H7" s="166">
        <f>SUMIFS('Transport-DB'!O:O,'Transport-DB'!C:C,"="&amp;'Work DB'!C7,'Transport-DB'!F:F,"="&amp;'Work DB'!$H$4)</f>
        <v>0</v>
      </c>
      <c r="I7" s="169">
        <f>SUMIFS('Transport-DB'!O:O,'Transport-DB'!C:C,"="&amp;'Work DB'!C7,'Transport-DB'!F:F,"="&amp;'Work DB'!$I$4)</f>
        <v>0</v>
      </c>
      <c r="J7" s="337">
        <f>SUMIFS('Transport-DB'!O:O,'Transport-DB'!C:C,"="&amp;'Work DB'!C7,'Transport-DB'!F:F,"="&amp;'Work DB'!$J$4)</f>
        <v>0</v>
      </c>
      <c r="K7" s="168">
        <f>SUMIFS('Transport-DB'!N:N,'Transport-DB'!C:C,"="&amp;'Work DB'!C7,'Transport-DB'!F:F,"="&amp;'Work DB'!$K$4)</f>
        <v>0</v>
      </c>
      <c r="L7" s="169">
        <f>SUMIFS('Transport-DB'!N:N,'Transport-DB'!C:C,"="&amp;'Work DB'!C7,'Transport-DB'!F:F,"="&amp;'Work DB'!$L$4)</f>
        <v>0</v>
      </c>
      <c r="M7" s="169">
        <f>SUMIFS('Transport-DB'!N:N,'Transport-DB'!C:C,"="&amp;'Work DB'!C7,'Transport-DB'!F:F,"="&amp;'Work DB'!$M$4)</f>
        <v>0</v>
      </c>
      <c r="N7" s="169">
        <f>SUMIFS('Transport-DB'!N:N,'Transport-DB'!C:C,"="&amp;'Work DB'!C7,'Transport-DB'!F:F,"="&amp;'Work DB'!$N$4)</f>
        <v>0</v>
      </c>
      <c r="O7" s="169">
        <f>SUMIFS('Transport-DB'!N:N,'Transport-DB'!C:C,"="&amp;'Work DB'!C7,'Transport-DB'!F:F,"="&amp;'Work DB'!$O$4)</f>
        <v>0</v>
      </c>
      <c r="P7" s="169">
        <f>SUMIFS('Transport-DB'!N:N,'Transport-DB'!C:C,"&lt;="&amp;'Work DB'!C7,'Transport-DB'!F:F,"="&amp;'Work DB'!$P$4)</f>
        <v>0</v>
      </c>
      <c r="Q7" s="166">
        <f>SUMIFS('Transport-DB'!N:N,'Transport-DB'!C:C,"="&amp;'Work DB'!C7,'Transport-DB'!F:F,"="&amp;'Work DB'!$Q$4)</f>
        <v>0</v>
      </c>
      <c r="R7" s="167">
        <f>SUMIFS('Transport-DB'!N:N,'Transport-DB'!C:C,"="&amp;'Work DB'!C7,'Transport-DB'!F:F,"="&amp;'Work DB'!$R$4)</f>
        <v>0</v>
      </c>
      <c r="S7" s="168">
        <f t="shared" si="5"/>
        <v>0</v>
      </c>
      <c r="T7" s="169">
        <f t="shared" si="6"/>
        <v>0</v>
      </c>
      <c r="U7" s="169"/>
      <c r="V7" s="169"/>
      <c r="W7" s="169"/>
      <c r="X7" s="169"/>
      <c r="Y7" s="167"/>
      <c r="Z7" s="249"/>
      <c r="AA7" s="168">
        <f>SUMIFS('Transport-DB'!P:P,'Transport-DB'!C:C,"="&amp;'Work DB'!C7,'Transport-DB'!F:F,"="&amp;'Work DB'!$AA$4)</f>
        <v>0</v>
      </c>
      <c r="AB7" s="169">
        <f>SUMIFS('Transport-DB'!P:P,'Transport-DB'!C:C,"="&amp;'Work DB'!C7,'Transport-DB'!F:F,"="&amp;'Work DB'!$AB$4)</f>
        <v>0</v>
      </c>
      <c r="AC7" s="169">
        <f>SUMIFS('Transport-DB'!P:P,'Transport-DB'!C:C,"="&amp;'Work DB'!C7,'Transport-DB'!F:F,"="&amp;'Work DB'!$AC$4)</f>
        <v>0</v>
      </c>
      <c r="AD7" s="166">
        <f>SUMIFS('Transport-DB'!P:P,'Transport-DB'!C:C,"="&amp;'Work DB'!C7,'Transport-DB'!F:F,"="&amp;'Work DB'!$AD$4)</f>
        <v>0</v>
      </c>
      <c r="AE7" s="166">
        <f>SUMIFS('Transport-DB'!P:P,'Transport-DB'!C:C,"="&amp;'Work DB'!C7,'Transport-DB'!F:F,"="&amp;'Work DB'!$AE$4)</f>
        <v>0</v>
      </c>
      <c r="AF7" s="166">
        <f>SUMIFS('Transport-DB'!P:P,'Transport-DB'!C:C,"="&amp;'Work DB'!C7,'Transport-DB'!F:F,"="&amp;'Work DB'!$AF$4)</f>
        <v>0</v>
      </c>
      <c r="AG7" s="167"/>
      <c r="AH7" s="168">
        <f>SUMIFS('Transport-DB'!Q:Q,'Transport-DB'!C:C,"="&amp;'Work DB'!C7)</f>
        <v>0</v>
      </c>
      <c r="AI7" s="170">
        <f>SUMIFS(Civil_DB[قالب بندی],Civil_DB[تاریخ],"="&amp;'Work DB'!C7)</f>
        <v>0</v>
      </c>
      <c r="AJ7" s="169"/>
      <c r="AK7" s="167">
        <f>SUMIFS(Civil_DB[بتن],Civil_DB[تاریخ],"="&amp;'Work DB'!C7)</f>
        <v>0</v>
      </c>
      <c r="AL7" s="28"/>
      <c r="AM7" s="29"/>
      <c r="AN7" s="31"/>
      <c r="AO7" s="28"/>
      <c r="AP7" s="29"/>
      <c r="AQ7" s="29"/>
      <c r="AR7" s="30"/>
      <c r="AS7" s="28"/>
      <c r="AT7" s="29"/>
      <c r="AU7" s="207">
        <f>VLOOKUP(C7,'Daily Gas'!F6:I36,2,FALSE)</f>
        <v>0</v>
      </c>
      <c r="AV7" s="215">
        <f t="shared" ref="AV7:AV70" si="7">AV6-AU7</f>
        <v>14858</v>
      </c>
      <c r="AW7" s="29"/>
      <c r="AX7" s="29"/>
      <c r="AY7" s="29"/>
      <c r="AZ7" s="29"/>
      <c r="BA7" s="29"/>
      <c r="BB7" s="29"/>
      <c r="BC7" s="30"/>
      <c r="BD7" s="249"/>
      <c r="BE7" s="249"/>
      <c r="BF7" s="249"/>
      <c r="BG7" s="249"/>
      <c r="BH7" s="32"/>
      <c r="BI7" s="56"/>
    </row>
    <row r="8" spans="2:68" s="15" customFormat="1" ht="21" x14ac:dyDescent="0.25">
      <c r="B8" s="47"/>
      <c r="C8" s="20">
        <f t="shared" ref="C8:C71" si="8">C7+1</f>
        <v>45373</v>
      </c>
      <c r="D8" s="168">
        <f>SUMIFS('Transport-DB'!O:O,'Transport-DB'!C:C,"="&amp;'Work DB'!C8,'Transport-DB'!F:F,"="&amp;'Work DB'!$D$4)</f>
        <v>0</v>
      </c>
      <c r="E8" s="169">
        <f>SUMIFS('Transport-DB'!O:O,'Transport-DB'!C:C,"="&amp;'Work DB'!C8,'Transport-DB'!F:F,"="&amp;'Work DB'!$E$4)</f>
        <v>0</v>
      </c>
      <c r="F8" s="169">
        <f>SUMIFS('Transport-DB'!O:O,'Transport-DB'!C:C,"="&amp;'Work DB'!C8,'Transport-DB'!F:F,"="&amp;'Work DB'!$F$4)</f>
        <v>0</v>
      </c>
      <c r="G8" s="169">
        <f>SUMIFS('Transport-DB'!O:O,'Transport-DB'!C:C,"="&amp;'Work DB'!C8,'Transport-DB'!F:F,"="&amp;'Work DB'!$G$4)</f>
        <v>0</v>
      </c>
      <c r="H8" s="166">
        <f>SUMIFS('Transport-DB'!O:O,'Transport-DB'!C:C,"="&amp;'Work DB'!C8,'Transport-DB'!F:F,"="&amp;'Work DB'!$H$4)</f>
        <v>0</v>
      </c>
      <c r="I8" s="169">
        <f>SUMIFS('Transport-DB'!O:O,'Transport-DB'!C:C,"="&amp;'Work DB'!C8,'Transport-DB'!F:F,"="&amp;'Work DB'!$I$4)</f>
        <v>0</v>
      </c>
      <c r="J8" s="337">
        <f>SUMIFS('Transport-DB'!O:O,'Transport-DB'!C:C,"="&amp;'Work DB'!C8,'Transport-DB'!F:F,"="&amp;'Work DB'!$J$4)</f>
        <v>0</v>
      </c>
      <c r="K8" s="168">
        <f>SUMIFS('Transport-DB'!N:N,'Transport-DB'!C:C,"="&amp;'Work DB'!C8,'Transport-DB'!F:F,"="&amp;'Work DB'!$K$4)</f>
        <v>0</v>
      </c>
      <c r="L8" s="169">
        <f>SUMIFS('Transport-DB'!N:N,'Transport-DB'!C:C,"="&amp;'Work DB'!C8,'Transport-DB'!F:F,"="&amp;'Work DB'!$L$4)</f>
        <v>0</v>
      </c>
      <c r="M8" s="169">
        <f>SUMIFS('Transport-DB'!N:N,'Transport-DB'!C:C,"="&amp;'Work DB'!C8,'Transport-DB'!F:F,"="&amp;'Work DB'!$M$4)</f>
        <v>0</v>
      </c>
      <c r="N8" s="169">
        <f>SUMIFS('Transport-DB'!N:N,'Transport-DB'!C:C,"="&amp;'Work DB'!C8,'Transport-DB'!F:F,"="&amp;'Work DB'!$N$4)</f>
        <v>0</v>
      </c>
      <c r="O8" s="169">
        <f>SUMIFS('Transport-DB'!N:N,'Transport-DB'!C:C,"="&amp;'Work DB'!C8,'Transport-DB'!F:F,"="&amp;'Work DB'!$O$4)</f>
        <v>0</v>
      </c>
      <c r="P8" s="169">
        <f>SUMIFS('Transport-DB'!N:N,'Transport-DB'!C:C,"&lt;="&amp;'Work DB'!C8,'Transport-DB'!F:F,"="&amp;'Work DB'!$P$4)</f>
        <v>0</v>
      </c>
      <c r="Q8" s="166">
        <f>SUMIFS('Transport-DB'!N:N,'Transport-DB'!C:C,"="&amp;'Work DB'!C8,'Transport-DB'!F:F,"="&amp;'Work DB'!$Q$4)</f>
        <v>0</v>
      </c>
      <c r="R8" s="167">
        <f>SUMIFS('Transport-DB'!N:N,'Transport-DB'!C:C,"="&amp;'Work DB'!C8,'Transport-DB'!F:F,"="&amp;'Work DB'!$R$4)</f>
        <v>0</v>
      </c>
      <c r="S8" s="168">
        <f t="shared" si="5"/>
        <v>0</v>
      </c>
      <c r="T8" s="169">
        <f t="shared" si="6"/>
        <v>0</v>
      </c>
      <c r="U8" s="169"/>
      <c r="V8" s="169"/>
      <c r="W8" s="169"/>
      <c r="X8" s="169"/>
      <c r="Y8" s="167"/>
      <c r="Z8" s="249"/>
      <c r="AA8" s="168">
        <f>SUMIFS('Transport-DB'!P:P,'Transport-DB'!C:C,"="&amp;'Work DB'!C8,'Transport-DB'!F:F,"="&amp;'Work DB'!$AA$4)</f>
        <v>0</v>
      </c>
      <c r="AB8" s="169">
        <f>SUMIFS('Transport-DB'!P:P,'Transport-DB'!C:C,"="&amp;'Work DB'!C8,'Transport-DB'!F:F,"="&amp;'Work DB'!$AB$4)</f>
        <v>0</v>
      </c>
      <c r="AC8" s="169">
        <f>SUMIFS('Transport-DB'!P:P,'Transport-DB'!C:C,"="&amp;'Work DB'!C8,'Transport-DB'!F:F,"="&amp;'Work DB'!$AC$4)</f>
        <v>0</v>
      </c>
      <c r="AD8" s="166">
        <f>SUMIFS('Transport-DB'!P:P,'Transport-DB'!C:C,"="&amp;'Work DB'!C8,'Transport-DB'!F:F,"="&amp;'Work DB'!$AD$4)</f>
        <v>0</v>
      </c>
      <c r="AE8" s="166">
        <f>SUMIFS('Transport-DB'!P:P,'Transport-DB'!C:C,"="&amp;'Work DB'!C8,'Transport-DB'!F:F,"="&amp;'Work DB'!$AE$4)</f>
        <v>0</v>
      </c>
      <c r="AF8" s="166">
        <f>SUMIFS('Transport-DB'!P:P,'Transport-DB'!C:C,"="&amp;'Work DB'!C8,'Transport-DB'!F:F,"="&amp;'Work DB'!$AF$4)</f>
        <v>0</v>
      </c>
      <c r="AG8" s="167"/>
      <c r="AH8" s="168">
        <f>SUMIFS('Transport-DB'!Q:Q,'Transport-DB'!C:C,"="&amp;'Work DB'!C8)</f>
        <v>0</v>
      </c>
      <c r="AI8" s="170">
        <f>SUMIFS(Civil_DB[قالب بندی],Civil_DB[تاریخ],"="&amp;'Work DB'!C8)</f>
        <v>0</v>
      </c>
      <c r="AJ8" s="169"/>
      <c r="AK8" s="167">
        <f>SUMIFS(Civil_DB[بتن],Civil_DB[تاریخ],"="&amp;'Work DB'!C8)</f>
        <v>0</v>
      </c>
      <c r="AL8" s="28"/>
      <c r="AM8" s="29"/>
      <c r="AN8" s="31"/>
      <c r="AO8" s="28"/>
      <c r="AP8" s="29"/>
      <c r="AQ8" s="29"/>
      <c r="AR8" s="30"/>
      <c r="AS8" s="28"/>
      <c r="AT8" s="29"/>
      <c r="AU8" s="207">
        <f>VLOOKUP(C8,'Daily Gas'!F7:I37,2,FALSE)</f>
        <v>0</v>
      </c>
      <c r="AV8" s="215">
        <f t="shared" si="7"/>
        <v>14858</v>
      </c>
      <c r="AW8" s="29"/>
      <c r="AX8" s="29"/>
      <c r="AY8" s="29"/>
      <c r="AZ8" s="29"/>
      <c r="BA8" s="29"/>
      <c r="BB8" s="29"/>
      <c r="BC8" s="30"/>
      <c r="BD8" s="249"/>
      <c r="BE8" s="249"/>
      <c r="BF8" s="249"/>
      <c r="BG8" s="249"/>
      <c r="BH8" s="32"/>
      <c r="BI8" s="56"/>
    </row>
    <row r="9" spans="2:68" s="15" customFormat="1" ht="21" x14ac:dyDescent="0.25">
      <c r="B9" s="47"/>
      <c r="C9" s="20">
        <f t="shared" si="8"/>
        <v>45374</v>
      </c>
      <c r="D9" s="168">
        <f>SUMIFS('Transport-DB'!O:O,'Transport-DB'!C:C,"="&amp;'Work DB'!C9,'Transport-DB'!F:F,"="&amp;'Work DB'!$D$4)</f>
        <v>0</v>
      </c>
      <c r="E9" s="169">
        <f>SUMIFS('Transport-DB'!O:O,'Transport-DB'!C:C,"="&amp;'Work DB'!C9,'Transport-DB'!F:F,"="&amp;'Work DB'!$E$4)</f>
        <v>0</v>
      </c>
      <c r="F9" s="169">
        <f>SUMIFS('Transport-DB'!O:O,'Transport-DB'!C:C,"="&amp;'Work DB'!C9,'Transport-DB'!F:F,"="&amp;'Work DB'!$F$4)</f>
        <v>0</v>
      </c>
      <c r="G9" s="169">
        <f>SUMIFS('Transport-DB'!O:O,'Transport-DB'!C:C,"="&amp;'Work DB'!C9,'Transport-DB'!F:F,"="&amp;'Work DB'!$G$4)</f>
        <v>0</v>
      </c>
      <c r="H9" s="166">
        <f>SUMIFS('Transport-DB'!O:O,'Transport-DB'!C:C,"="&amp;'Work DB'!C9,'Transport-DB'!F:F,"="&amp;'Work DB'!$H$4)</f>
        <v>0</v>
      </c>
      <c r="I9" s="169">
        <f>SUMIFS('Transport-DB'!O:O,'Transport-DB'!C:C,"="&amp;'Work DB'!C9,'Transport-DB'!F:F,"="&amp;'Work DB'!$I$4)</f>
        <v>0</v>
      </c>
      <c r="J9" s="337">
        <f>SUMIFS('Transport-DB'!O:O,'Transport-DB'!C:C,"="&amp;'Work DB'!C9,'Transport-DB'!F:F,"="&amp;'Work DB'!$J$4)</f>
        <v>0</v>
      </c>
      <c r="K9" s="168">
        <f>SUMIFS('Transport-DB'!N:N,'Transport-DB'!C:C,"="&amp;'Work DB'!C9,'Transport-DB'!F:F,"="&amp;'Work DB'!$K$4)</f>
        <v>0</v>
      </c>
      <c r="L9" s="169">
        <f>SUMIFS('Transport-DB'!N:N,'Transport-DB'!C:C,"="&amp;'Work DB'!C9,'Transport-DB'!F:F,"="&amp;'Work DB'!$L$4)</f>
        <v>0</v>
      </c>
      <c r="M9" s="169">
        <f>SUMIFS('Transport-DB'!N:N,'Transport-DB'!C:C,"="&amp;'Work DB'!C9,'Transport-DB'!F:F,"="&amp;'Work DB'!$M$4)</f>
        <v>0</v>
      </c>
      <c r="N9" s="169">
        <f>SUMIFS('Transport-DB'!N:N,'Transport-DB'!C:C,"="&amp;'Work DB'!C9,'Transport-DB'!F:F,"="&amp;'Work DB'!$N$4)</f>
        <v>0</v>
      </c>
      <c r="O9" s="169">
        <f>SUMIFS('Transport-DB'!N:N,'Transport-DB'!C:C,"="&amp;'Work DB'!C9,'Transport-DB'!F:F,"="&amp;'Work DB'!$O$4)</f>
        <v>0</v>
      </c>
      <c r="P9" s="169">
        <f>SUMIFS('Transport-DB'!N:N,'Transport-DB'!C:C,"&lt;="&amp;'Work DB'!C9,'Transport-DB'!F:F,"="&amp;'Work DB'!$P$4)</f>
        <v>0</v>
      </c>
      <c r="Q9" s="166">
        <f>SUMIFS('Transport-DB'!N:N,'Transport-DB'!C:C,"="&amp;'Work DB'!C9,'Transport-DB'!F:F,"="&amp;'Work DB'!$Q$4)</f>
        <v>0</v>
      </c>
      <c r="R9" s="167">
        <f>SUMIFS('Transport-DB'!N:N,'Transport-DB'!C:C,"="&amp;'Work DB'!C9,'Transport-DB'!F:F,"="&amp;'Work DB'!$R$4)</f>
        <v>0</v>
      </c>
      <c r="S9" s="168">
        <f t="shared" si="5"/>
        <v>0</v>
      </c>
      <c r="T9" s="169">
        <f t="shared" si="6"/>
        <v>0</v>
      </c>
      <c r="U9" s="169"/>
      <c r="V9" s="169"/>
      <c r="W9" s="169"/>
      <c r="X9" s="169"/>
      <c r="Y9" s="167"/>
      <c r="Z9" s="249"/>
      <c r="AA9" s="168">
        <f>SUMIFS('Transport-DB'!P:P,'Transport-DB'!C:C,"="&amp;'Work DB'!C9,'Transport-DB'!F:F,"="&amp;'Work DB'!$AA$4)</f>
        <v>0</v>
      </c>
      <c r="AB9" s="169">
        <f>SUMIFS('Transport-DB'!P:P,'Transport-DB'!C:C,"="&amp;'Work DB'!C9,'Transport-DB'!F:F,"="&amp;'Work DB'!$AB$4)</f>
        <v>0</v>
      </c>
      <c r="AC9" s="169">
        <f>SUMIFS('Transport-DB'!P:P,'Transport-DB'!C:C,"="&amp;'Work DB'!C9,'Transport-DB'!F:F,"="&amp;'Work DB'!$AC$4)</f>
        <v>0</v>
      </c>
      <c r="AD9" s="166">
        <f>SUMIFS('Transport-DB'!P:P,'Transport-DB'!C:C,"="&amp;'Work DB'!C9,'Transport-DB'!F:F,"="&amp;'Work DB'!$AD$4)</f>
        <v>0</v>
      </c>
      <c r="AE9" s="166">
        <f>SUMIFS('Transport-DB'!P:P,'Transport-DB'!C:C,"="&amp;'Work DB'!C9,'Transport-DB'!F:F,"="&amp;'Work DB'!$AE$4)</f>
        <v>0</v>
      </c>
      <c r="AF9" s="166">
        <f>SUMIFS('Transport-DB'!P:P,'Transport-DB'!C:C,"="&amp;'Work DB'!C9,'Transport-DB'!F:F,"="&amp;'Work DB'!$AF$4)</f>
        <v>0</v>
      </c>
      <c r="AG9" s="167"/>
      <c r="AH9" s="168">
        <f>SUMIFS('Transport-DB'!Q:Q,'Transport-DB'!C:C,"="&amp;'Work DB'!C9)</f>
        <v>0</v>
      </c>
      <c r="AI9" s="170">
        <f>SUMIFS(Civil_DB[قالب بندی],Civil_DB[تاریخ],"="&amp;'Work DB'!C9)</f>
        <v>0</v>
      </c>
      <c r="AJ9" s="169"/>
      <c r="AK9" s="167">
        <f>SUMIFS(Civil_DB[بتن],Civil_DB[تاریخ],"="&amp;'Work DB'!C9)</f>
        <v>0</v>
      </c>
      <c r="AL9" s="28"/>
      <c r="AM9" s="29"/>
      <c r="AN9" s="31"/>
      <c r="AO9" s="28"/>
      <c r="AP9" s="29"/>
      <c r="AQ9" s="29"/>
      <c r="AR9" s="30"/>
      <c r="AS9" s="28"/>
      <c r="AT9" s="29"/>
      <c r="AU9" s="207">
        <f>VLOOKUP(C9,'Daily Gas'!F8:I38,2,FALSE)</f>
        <v>0</v>
      </c>
      <c r="AV9" s="215">
        <f>AV8-AU9</f>
        <v>14858</v>
      </c>
      <c r="AW9" s="29"/>
      <c r="AX9" s="29"/>
      <c r="AY9" s="29"/>
      <c r="AZ9" s="29"/>
      <c r="BA9" s="29"/>
      <c r="BB9" s="29"/>
      <c r="BC9" s="30"/>
      <c r="BD9" s="249"/>
      <c r="BE9" s="249"/>
      <c r="BF9" s="249"/>
      <c r="BG9" s="249"/>
      <c r="BH9" s="32"/>
      <c r="BI9" s="56"/>
    </row>
    <row r="10" spans="2:68" s="15" customFormat="1" ht="21" x14ac:dyDescent="0.25">
      <c r="B10" s="47"/>
      <c r="C10" s="20">
        <f t="shared" si="8"/>
        <v>45375</v>
      </c>
      <c r="D10" s="168">
        <f>SUMIFS('Transport-DB'!O:O,'Transport-DB'!C:C,"="&amp;'Work DB'!C10,'Transport-DB'!F:F,"="&amp;'Work DB'!$D$4)</f>
        <v>0</v>
      </c>
      <c r="E10" s="169">
        <f>SUMIFS('Transport-DB'!O:O,'Transport-DB'!C:C,"="&amp;'Work DB'!C10,'Transport-DB'!F:F,"="&amp;'Work DB'!$E$4)</f>
        <v>0</v>
      </c>
      <c r="F10" s="169">
        <f>SUMIFS('Transport-DB'!O:O,'Transport-DB'!C:C,"="&amp;'Work DB'!C10,'Transport-DB'!F:F,"="&amp;'Work DB'!$F$4)</f>
        <v>0</v>
      </c>
      <c r="G10" s="169">
        <f>SUMIFS('Transport-DB'!O:O,'Transport-DB'!C:C,"="&amp;'Work DB'!C10,'Transport-DB'!F:F,"="&amp;'Work DB'!$G$4)</f>
        <v>0</v>
      </c>
      <c r="H10" s="166">
        <f>SUMIFS('Transport-DB'!O:O,'Transport-DB'!C:C,"="&amp;'Work DB'!C10,'Transport-DB'!F:F,"="&amp;'Work DB'!$H$4)</f>
        <v>0</v>
      </c>
      <c r="I10" s="169">
        <f>SUMIFS('Transport-DB'!O:O,'Transport-DB'!C:C,"="&amp;'Work DB'!C10,'Transport-DB'!F:F,"="&amp;'Work DB'!$I$4)</f>
        <v>0</v>
      </c>
      <c r="J10" s="337">
        <f>SUMIFS('Transport-DB'!O:O,'Transport-DB'!C:C,"="&amp;'Work DB'!C10,'Transport-DB'!F:F,"="&amp;'Work DB'!$J$4)</f>
        <v>0</v>
      </c>
      <c r="K10" s="168">
        <f>SUMIFS('Transport-DB'!N:N,'Transport-DB'!C:C,"="&amp;'Work DB'!C10,'Transport-DB'!F:F,"="&amp;'Work DB'!$K$4)</f>
        <v>0</v>
      </c>
      <c r="L10" s="169">
        <f>SUMIFS('Transport-DB'!N:N,'Transport-DB'!C:C,"="&amp;'Work DB'!C10,'Transport-DB'!F:F,"="&amp;'Work DB'!$L$4)</f>
        <v>0</v>
      </c>
      <c r="M10" s="169">
        <f>SUMIFS('Transport-DB'!N:N,'Transport-DB'!C:C,"="&amp;'Work DB'!C10,'Transport-DB'!F:F,"="&amp;'Work DB'!$M$4)</f>
        <v>0</v>
      </c>
      <c r="N10" s="169">
        <f>SUMIFS('Transport-DB'!N:N,'Transport-DB'!C:C,"="&amp;'Work DB'!C10,'Transport-DB'!F:F,"="&amp;'Work DB'!$N$4)</f>
        <v>0</v>
      </c>
      <c r="O10" s="169">
        <f>SUMIFS('Transport-DB'!N:N,'Transport-DB'!C:C,"="&amp;'Work DB'!C10,'Transport-DB'!F:F,"="&amp;'Work DB'!$O$4)</f>
        <v>0</v>
      </c>
      <c r="P10" s="169">
        <f>SUMIFS('Transport-DB'!N:N,'Transport-DB'!C:C,"&lt;="&amp;'Work DB'!C10,'Transport-DB'!F:F,"="&amp;'Work DB'!$P$4)</f>
        <v>0</v>
      </c>
      <c r="Q10" s="166">
        <f>SUMIFS('Transport-DB'!N:N,'Transport-DB'!C:C,"="&amp;'Work DB'!C10,'Transport-DB'!F:F,"="&amp;'Work DB'!$Q$4)</f>
        <v>0</v>
      </c>
      <c r="R10" s="167">
        <f>SUMIFS('Transport-DB'!N:N,'Transport-DB'!C:C,"="&amp;'Work DB'!C10,'Transport-DB'!F:F,"="&amp;'Work DB'!$R$4)</f>
        <v>0</v>
      </c>
      <c r="S10" s="168">
        <f t="shared" si="5"/>
        <v>0</v>
      </c>
      <c r="T10" s="169">
        <f t="shared" si="6"/>
        <v>0</v>
      </c>
      <c r="U10" s="169"/>
      <c r="V10" s="169"/>
      <c r="W10" s="169"/>
      <c r="X10" s="169"/>
      <c r="Y10" s="167"/>
      <c r="Z10" s="249"/>
      <c r="AA10" s="168">
        <f>SUMIFS('Transport-DB'!P:P,'Transport-DB'!C:C,"="&amp;'Work DB'!C10,'Transport-DB'!F:F,"="&amp;'Work DB'!$AA$4)</f>
        <v>0</v>
      </c>
      <c r="AB10" s="169">
        <f>SUMIFS('Transport-DB'!P:P,'Transport-DB'!C:C,"="&amp;'Work DB'!C10,'Transport-DB'!F:F,"="&amp;'Work DB'!$AB$4)</f>
        <v>0</v>
      </c>
      <c r="AC10" s="169">
        <f>SUMIFS('Transport-DB'!P:P,'Transport-DB'!C:C,"="&amp;'Work DB'!C10,'Transport-DB'!F:F,"="&amp;'Work DB'!$AC$4)</f>
        <v>0</v>
      </c>
      <c r="AD10" s="166">
        <f>SUMIFS('Transport-DB'!P:P,'Transport-DB'!C:C,"="&amp;'Work DB'!C10,'Transport-DB'!F:F,"="&amp;'Work DB'!$AD$4)</f>
        <v>0</v>
      </c>
      <c r="AE10" s="166">
        <f>SUMIFS('Transport-DB'!P:P,'Transport-DB'!C:C,"="&amp;'Work DB'!C10,'Transport-DB'!F:F,"="&amp;'Work DB'!$AE$4)</f>
        <v>0</v>
      </c>
      <c r="AF10" s="166">
        <f>SUMIFS('Transport-DB'!P:P,'Transport-DB'!C:C,"="&amp;'Work DB'!C10,'Transport-DB'!F:F,"="&amp;'Work DB'!$AF$4)</f>
        <v>0</v>
      </c>
      <c r="AG10" s="167"/>
      <c r="AH10" s="168">
        <f>SUMIFS('Transport-DB'!Q:Q,'Transport-DB'!C:C,"="&amp;'Work DB'!C10)</f>
        <v>0</v>
      </c>
      <c r="AI10" s="170">
        <f>SUMIFS(Civil_DB[قالب بندی],Civil_DB[تاریخ],"="&amp;'Work DB'!C10)</f>
        <v>0</v>
      </c>
      <c r="AJ10" s="169"/>
      <c r="AK10" s="167">
        <f>SUMIFS(Civil_DB[بتن],Civil_DB[تاریخ],"="&amp;'Work DB'!C10)</f>
        <v>0</v>
      </c>
      <c r="AL10" s="28"/>
      <c r="AM10" s="29"/>
      <c r="AN10" s="31"/>
      <c r="AO10" s="28"/>
      <c r="AP10" s="29"/>
      <c r="AQ10" s="29"/>
      <c r="AR10" s="30"/>
      <c r="AS10" s="28"/>
      <c r="AT10" s="29"/>
      <c r="AU10" s="207">
        <f>VLOOKUP(C10,'Daily Gas'!F9:I39,2,FALSE)</f>
        <v>450</v>
      </c>
      <c r="AV10" s="215">
        <f>AV9-AU10</f>
        <v>14408</v>
      </c>
      <c r="AW10" s="29"/>
      <c r="AX10" s="29"/>
      <c r="AY10" s="29"/>
      <c r="AZ10" s="29"/>
      <c r="BA10" s="29"/>
      <c r="BB10" s="29"/>
      <c r="BC10" s="30"/>
      <c r="BD10" s="249"/>
      <c r="BE10" s="249"/>
      <c r="BF10" s="249"/>
      <c r="BG10" s="249"/>
      <c r="BH10" s="32"/>
      <c r="BI10" s="56"/>
    </row>
    <row r="11" spans="2:68" s="15" customFormat="1" ht="21" x14ac:dyDescent="0.25">
      <c r="B11" s="47"/>
      <c r="C11" s="20">
        <f t="shared" si="8"/>
        <v>45376</v>
      </c>
      <c r="D11" s="168">
        <f>SUMIFS('Transport-DB'!O:O,'Transport-DB'!C:C,"="&amp;'Work DB'!C11,'Transport-DB'!F:F,"="&amp;'Work DB'!$D$4)</f>
        <v>0</v>
      </c>
      <c r="E11" s="169">
        <f>SUMIFS('Transport-DB'!O:O,'Transport-DB'!C:C,"="&amp;'Work DB'!C11,'Transport-DB'!F:F,"="&amp;'Work DB'!$E$4)</f>
        <v>0</v>
      </c>
      <c r="F11" s="169">
        <f>SUMIFS('Transport-DB'!O:O,'Transport-DB'!C:C,"="&amp;'Work DB'!C11,'Transport-DB'!F:F,"="&amp;'Work DB'!$F$4)</f>
        <v>0</v>
      </c>
      <c r="G11" s="169">
        <f>SUMIFS('Transport-DB'!O:O,'Transport-DB'!C:C,"="&amp;'Work DB'!C11,'Transport-DB'!F:F,"="&amp;'Work DB'!$G$4)</f>
        <v>0</v>
      </c>
      <c r="H11" s="166">
        <f>SUMIFS('Transport-DB'!O:O,'Transport-DB'!C:C,"="&amp;'Work DB'!C11,'Transport-DB'!F:F,"="&amp;'Work DB'!$H$4)</f>
        <v>0</v>
      </c>
      <c r="I11" s="169">
        <f>SUMIFS('Transport-DB'!O:O,'Transport-DB'!C:C,"="&amp;'Work DB'!C11,'Transport-DB'!F:F,"="&amp;'Work DB'!$I$4)</f>
        <v>0</v>
      </c>
      <c r="J11" s="337">
        <f>SUMIFS('Transport-DB'!O:O,'Transport-DB'!C:C,"="&amp;'Work DB'!C11,'Transport-DB'!F:F,"="&amp;'Work DB'!$J$4)</f>
        <v>0</v>
      </c>
      <c r="K11" s="168">
        <f>SUMIFS('Transport-DB'!N:N,'Transport-DB'!C:C,"="&amp;'Work DB'!C11,'Transport-DB'!F:F,"="&amp;'Work DB'!$K$4)</f>
        <v>498.75</v>
      </c>
      <c r="L11" s="169">
        <f>SUMIFS('Transport-DB'!N:N,'Transport-DB'!C:C,"="&amp;'Work DB'!C11,'Transport-DB'!F:F,"="&amp;'Work DB'!$L$4)</f>
        <v>0</v>
      </c>
      <c r="M11" s="169">
        <f>SUMIFS('Transport-DB'!N:N,'Transport-DB'!C:C,"="&amp;'Work DB'!C11,'Transport-DB'!F:F,"="&amp;'Work DB'!$M$4)</f>
        <v>0</v>
      </c>
      <c r="N11" s="169">
        <f>SUMIFS('Transport-DB'!N:N,'Transport-DB'!C:C,"="&amp;'Work DB'!C11,'Transport-DB'!F:F,"="&amp;'Work DB'!$N$4)</f>
        <v>0</v>
      </c>
      <c r="O11" s="169">
        <f>SUMIFS('Transport-DB'!N:N,'Transport-DB'!C:C,"="&amp;'Work DB'!C11,'Transport-DB'!F:F,"="&amp;'Work DB'!$O$4)</f>
        <v>0</v>
      </c>
      <c r="P11" s="169">
        <f>SUMIFS('Transport-DB'!N:N,'Transport-DB'!C:C,"&lt;="&amp;'Work DB'!C11,'Transport-DB'!F:F,"="&amp;'Work DB'!$P$4)</f>
        <v>0</v>
      </c>
      <c r="Q11" s="166">
        <f>SUMIFS('Transport-DB'!N:N,'Transport-DB'!C:C,"="&amp;'Work DB'!C11,'Transport-DB'!F:F,"="&amp;'Work DB'!$Q$4)</f>
        <v>0</v>
      </c>
      <c r="R11" s="167">
        <f>SUMIFS('Transport-DB'!N:N,'Transport-DB'!C:C,"="&amp;'Work DB'!C11,'Transport-DB'!F:F,"="&amp;'Work DB'!$R$4)</f>
        <v>0</v>
      </c>
      <c r="S11" s="168">
        <f t="shared" si="5"/>
        <v>498.75</v>
      </c>
      <c r="T11" s="169">
        <f t="shared" si="6"/>
        <v>0</v>
      </c>
      <c r="U11" s="169"/>
      <c r="V11" s="169"/>
      <c r="W11" s="169"/>
      <c r="X11" s="169"/>
      <c r="Y11" s="167"/>
      <c r="Z11" s="249"/>
      <c r="AA11" s="168">
        <f>SUMIFS('Transport-DB'!P:P,'Transport-DB'!C:C,"="&amp;'Work DB'!C11,'Transport-DB'!F:F,"="&amp;'Work DB'!$AA$4)</f>
        <v>0</v>
      </c>
      <c r="AB11" s="169">
        <f>SUMIFS('Transport-DB'!P:P,'Transport-DB'!C:C,"="&amp;'Work DB'!C11,'Transport-DB'!F:F,"="&amp;'Work DB'!$AB$4)</f>
        <v>0</v>
      </c>
      <c r="AC11" s="169">
        <f>SUMIFS('Transport-DB'!P:P,'Transport-DB'!C:C,"="&amp;'Work DB'!C11,'Transport-DB'!F:F,"="&amp;'Work DB'!$AC$4)</f>
        <v>0</v>
      </c>
      <c r="AD11" s="166">
        <f>SUMIFS('Transport-DB'!P:P,'Transport-DB'!C:C,"="&amp;'Work DB'!C11,'Transport-DB'!F:F,"="&amp;'Work DB'!$AD$4)</f>
        <v>0</v>
      </c>
      <c r="AE11" s="166">
        <f>SUMIFS('Transport-DB'!P:P,'Transport-DB'!C:C,"="&amp;'Work DB'!C11,'Transport-DB'!F:F,"="&amp;'Work DB'!$AE$4)</f>
        <v>0</v>
      </c>
      <c r="AF11" s="166">
        <f>SUMIFS('Transport-DB'!P:P,'Transport-DB'!C:C,"="&amp;'Work DB'!C11,'Transport-DB'!F:F,"="&amp;'Work DB'!$AF$4)</f>
        <v>0</v>
      </c>
      <c r="AG11" s="167"/>
      <c r="AH11" s="168">
        <f>SUMIFS('Transport-DB'!Q:Q,'Transport-DB'!C:C,"="&amp;'Work DB'!C11)</f>
        <v>0</v>
      </c>
      <c r="AI11" s="170">
        <f>SUMIFS(Civil_DB[قالب بندی],Civil_DB[تاریخ],"="&amp;'Work DB'!C11)</f>
        <v>0</v>
      </c>
      <c r="AJ11" s="169"/>
      <c r="AK11" s="167">
        <f>SUMIFS(Civil_DB[بتن],Civil_DB[تاریخ],"="&amp;'Work DB'!C11)</f>
        <v>0</v>
      </c>
      <c r="AL11" s="28"/>
      <c r="AM11" s="29"/>
      <c r="AN11" s="31"/>
      <c r="AO11" s="28"/>
      <c r="AP11" s="29"/>
      <c r="AQ11" s="29"/>
      <c r="AR11" s="30"/>
      <c r="AS11" s="28"/>
      <c r="AT11" s="29"/>
      <c r="AU11" s="207">
        <f>VLOOKUP(C11,'Daily Gas'!F10:I40,2,FALSE)</f>
        <v>1240</v>
      </c>
      <c r="AV11" s="215">
        <f t="shared" si="7"/>
        <v>13168</v>
      </c>
      <c r="AW11" s="29"/>
      <c r="AX11" s="29"/>
      <c r="AY11" s="29"/>
      <c r="AZ11" s="29"/>
      <c r="BA11" s="29"/>
      <c r="BB11" s="29"/>
      <c r="BC11" s="30"/>
      <c r="BD11" s="249"/>
      <c r="BE11" s="249"/>
      <c r="BF11" s="249"/>
      <c r="BG11" s="249"/>
      <c r="BH11" s="32"/>
      <c r="BI11" s="56"/>
    </row>
    <row r="12" spans="2:68" s="15" customFormat="1" ht="21" x14ac:dyDescent="0.25">
      <c r="B12" s="47"/>
      <c r="C12" s="20">
        <f t="shared" si="8"/>
        <v>45377</v>
      </c>
      <c r="D12" s="168">
        <f>SUMIFS('Transport-DB'!O:O,'Transport-DB'!C:C,"="&amp;'Work DB'!C12,'Transport-DB'!F:F,"="&amp;'Work DB'!$D$4)</f>
        <v>0</v>
      </c>
      <c r="E12" s="169">
        <f>SUMIFS('Transport-DB'!O:O,'Transport-DB'!C:C,"="&amp;'Work DB'!C12,'Transport-DB'!F:F,"="&amp;'Work DB'!$E$4)</f>
        <v>0</v>
      </c>
      <c r="F12" s="169">
        <f>SUMIFS('Transport-DB'!O:O,'Transport-DB'!C:C,"="&amp;'Work DB'!C12,'Transport-DB'!F:F,"="&amp;'Work DB'!$F$4)</f>
        <v>0</v>
      </c>
      <c r="G12" s="169">
        <f>SUMIFS('Transport-DB'!O:O,'Transport-DB'!C:C,"="&amp;'Work DB'!C12,'Transport-DB'!F:F,"="&amp;'Work DB'!$G$4)</f>
        <v>0</v>
      </c>
      <c r="H12" s="166">
        <f>SUMIFS('Transport-DB'!O:O,'Transport-DB'!C:C,"="&amp;'Work DB'!C12,'Transport-DB'!F:F,"="&amp;'Work DB'!$H$4)</f>
        <v>0</v>
      </c>
      <c r="I12" s="169">
        <f>SUMIFS('Transport-DB'!O:O,'Transport-DB'!C:C,"="&amp;'Work DB'!C12,'Transport-DB'!F:F,"="&amp;'Work DB'!$I$4)</f>
        <v>0</v>
      </c>
      <c r="J12" s="337">
        <f>SUMIFS('Transport-DB'!O:O,'Transport-DB'!C:C,"="&amp;'Work DB'!C12,'Transport-DB'!F:F,"="&amp;'Work DB'!$J$4)</f>
        <v>0</v>
      </c>
      <c r="K12" s="168">
        <f>SUMIFS('Transport-DB'!N:N,'Transport-DB'!C:C,"="&amp;'Work DB'!C12,'Transport-DB'!F:F,"="&amp;'Work DB'!$K$4)</f>
        <v>445.55000000000007</v>
      </c>
      <c r="L12" s="169">
        <f>SUMIFS('Transport-DB'!N:N,'Transport-DB'!C:C,"="&amp;'Work DB'!C12,'Transport-DB'!F:F,"="&amp;'Work DB'!$L$4)</f>
        <v>0</v>
      </c>
      <c r="M12" s="169">
        <f>SUMIFS('Transport-DB'!N:N,'Transport-DB'!C:C,"="&amp;'Work DB'!C12,'Transport-DB'!F:F,"="&amp;'Work DB'!$M$4)</f>
        <v>0</v>
      </c>
      <c r="N12" s="169">
        <f>SUMIFS('Transport-DB'!N:N,'Transport-DB'!C:C,"="&amp;'Work DB'!C12,'Transport-DB'!F:F,"="&amp;'Work DB'!$N$4)</f>
        <v>0</v>
      </c>
      <c r="O12" s="169">
        <f>SUMIFS('Transport-DB'!N:N,'Transport-DB'!C:C,"="&amp;'Work DB'!C12,'Transport-DB'!F:F,"="&amp;'Work DB'!$O$4)</f>
        <v>0</v>
      </c>
      <c r="P12" s="169">
        <f>SUMIFS('Transport-DB'!N:N,'Transport-DB'!C:C,"&lt;="&amp;'Work DB'!C12,'Transport-DB'!F:F,"="&amp;'Work DB'!$P$4)</f>
        <v>0</v>
      </c>
      <c r="Q12" s="166">
        <f>SUMIFS('Transport-DB'!N:N,'Transport-DB'!C:C,"="&amp;'Work DB'!C12,'Transport-DB'!F:F,"="&amp;'Work DB'!$Q$4)</f>
        <v>0</v>
      </c>
      <c r="R12" s="167">
        <f>SUMIFS('Transport-DB'!N:N,'Transport-DB'!C:C,"="&amp;'Work DB'!C12,'Transport-DB'!F:F,"="&amp;'Work DB'!$R$4)</f>
        <v>0</v>
      </c>
      <c r="S12" s="168">
        <f>SUM(D12:J12)+SUM(K12:R12)-M12-SUMIFS(Transport_DB[ترانشه],Transport_DB[توضیحات],"دیسپوزال",Transport_DB[تاریخ],'Work DB'!C12)</f>
        <v>445.55000000000007</v>
      </c>
      <c r="T12" s="169">
        <f t="shared" si="6"/>
        <v>0</v>
      </c>
      <c r="U12" s="169"/>
      <c r="V12" s="169"/>
      <c r="W12" s="169"/>
      <c r="X12" s="169"/>
      <c r="Y12" s="167"/>
      <c r="Z12" s="249"/>
      <c r="AA12" s="168">
        <f>SUMIFS('Transport-DB'!P:P,'Transport-DB'!C:C,"="&amp;'Work DB'!C12,'Transport-DB'!F:F,"="&amp;'Work DB'!$AA$4)</f>
        <v>0</v>
      </c>
      <c r="AB12" s="169">
        <f>SUMIFS('Transport-DB'!P:P,'Transport-DB'!C:C,"="&amp;'Work DB'!C12,'Transport-DB'!F:F,"="&amp;'Work DB'!$AB$4)</f>
        <v>0</v>
      </c>
      <c r="AC12" s="169">
        <f>SUMIFS('Transport-DB'!P:P,'Transport-DB'!C:C,"="&amp;'Work DB'!C12,'Transport-DB'!F:F,"="&amp;'Work DB'!$AC$4)</f>
        <v>0</v>
      </c>
      <c r="AD12" s="166">
        <f>SUMIFS('Transport-DB'!P:P,'Transport-DB'!C:C,"="&amp;'Work DB'!C12,'Transport-DB'!F:F,"="&amp;'Work DB'!$AD$4)</f>
        <v>0</v>
      </c>
      <c r="AE12" s="166">
        <f>SUMIFS('Transport-DB'!P:P,'Transport-DB'!C:C,"="&amp;'Work DB'!C12,'Transport-DB'!F:F,"="&amp;'Work DB'!$AE$4)</f>
        <v>0</v>
      </c>
      <c r="AF12" s="166">
        <f>SUMIFS('Transport-DB'!P:P,'Transport-DB'!C:C,"="&amp;'Work DB'!C12,'Transport-DB'!F:F,"="&amp;'Work DB'!$AF$4)</f>
        <v>0</v>
      </c>
      <c r="AG12" s="167"/>
      <c r="AH12" s="168">
        <f>SUMIFS('Transport-DB'!Q:Q,'Transport-DB'!C:C,"="&amp;'Work DB'!C12)</f>
        <v>0</v>
      </c>
      <c r="AI12" s="170">
        <f>SUMIFS(Civil_DB[قالب بندی],Civil_DB[تاریخ],"="&amp;'Work DB'!C12)</f>
        <v>0</v>
      </c>
      <c r="AJ12" s="169"/>
      <c r="AK12" s="167">
        <f>SUMIFS(Civil_DB[بتن],Civil_DB[تاریخ],"="&amp;'Work DB'!C12)</f>
        <v>0</v>
      </c>
      <c r="AL12" s="28"/>
      <c r="AM12" s="29"/>
      <c r="AN12" s="31"/>
      <c r="AO12" s="28"/>
      <c r="AP12" s="29"/>
      <c r="AQ12" s="29"/>
      <c r="AR12" s="30"/>
      <c r="AS12" s="28"/>
      <c r="AT12" s="29"/>
      <c r="AU12" s="207">
        <f>VLOOKUP(C12,'Daily Gas'!F11:I41,2,FALSE)</f>
        <v>0</v>
      </c>
      <c r="AV12" s="215">
        <f t="shared" si="7"/>
        <v>13168</v>
      </c>
      <c r="AW12" s="29"/>
      <c r="AX12" s="29"/>
      <c r="AY12" s="29"/>
      <c r="AZ12" s="29"/>
      <c r="BA12" s="29"/>
      <c r="BB12" s="29"/>
      <c r="BC12" s="30"/>
      <c r="BD12" s="249"/>
      <c r="BE12" s="249"/>
      <c r="BF12" s="249"/>
      <c r="BG12" s="249"/>
      <c r="BH12" s="32"/>
      <c r="BI12" s="56"/>
    </row>
    <row r="13" spans="2:68" s="15" customFormat="1" ht="21" x14ac:dyDescent="0.25">
      <c r="B13" s="47"/>
      <c r="C13" s="20">
        <f t="shared" si="8"/>
        <v>45378</v>
      </c>
      <c r="D13" s="168">
        <f>SUMIFS('Transport-DB'!O:O,'Transport-DB'!C:C,"="&amp;'Work DB'!C13,'Transport-DB'!F:F,"="&amp;'Work DB'!$D$4)</f>
        <v>0</v>
      </c>
      <c r="E13" s="169">
        <f>SUMIFS('Transport-DB'!O:O,'Transport-DB'!C:C,"="&amp;'Work DB'!C13,'Transport-DB'!F:F,"="&amp;'Work DB'!$E$4)</f>
        <v>0</v>
      </c>
      <c r="F13" s="169">
        <f>SUMIFS('Transport-DB'!O:O,'Transport-DB'!C:C,"="&amp;'Work DB'!C13,'Transport-DB'!F:F,"="&amp;'Work DB'!$F$4)</f>
        <v>0</v>
      </c>
      <c r="G13" s="169">
        <f>SUMIFS('Transport-DB'!O:O,'Transport-DB'!C:C,"="&amp;'Work DB'!C13,'Transport-DB'!F:F,"="&amp;'Work DB'!$G$4)</f>
        <v>0</v>
      </c>
      <c r="H13" s="166">
        <f>SUMIFS('Transport-DB'!O:O,'Transport-DB'!C:C,"="&amp;'Work DB'!C13,'Transport-DB'!F:F,"="&amp;'Work DB'!$H$4)</f>
        <v>0</v>
      </c>
      <c r="I13" s="169">
        <f>SUMIFS('Transport-DB'!O:O,'Transport-DB'!C:C,"="&amp;'Work DB'!C13,'Transport-DB'!F:F,"="&amp;'Work DB'!$I$4)</f>
        <v>0</v>
      </c>
      <c r="J13" s="337">
        <f>SUMIFS('Transport-DB'!O:O,'Transport-DB'!C:C,"="&amp;'Work DB'!C13,'Transport-DB'!F:F,"="&amp;'Work DB'!$J$4)</f>
        <v>0</v>
      </c>
      <c r="K13" s="168">
        <f>SUMIFS('Transport-DB'!N:N,'Transport-DB'!C:C,"="&amp;'Work DB'!C13,'Transport-DB'!F:F,"="&amp;'Work DB'!$K$4)</f>
        <v>465.5</v>
      </c>
      <c r="L13" s="169">
        <f>SUMIFS('Transport-DB'!N:N,'Transport-DB'!C:C,"="&amp;'Work DB'!C13,'Transport-DB'!F:F,"="&amp;'Work DB'!$L$4)</f>
        <v>0</v>
      </c>
      <c r="M13" s="169">
        <f>SUMIFS('Transport-DB'!N:N,'Transport-DB'!C:C,"="&amp;'Work DB'!C13,'Transport-DB'!F:F,"="&amp;'Work DB'!$M$4)</f>
        <v>0</v>
      </c>
      <c r="N13" s="169">
        <f>SUMIFS('Transport-DB'!N:N,'Transport-DB'!C:C,"="&amp;'Work DB'!C13,'Transport-DB'!F:F,"="&amp;'Work DB'!$N$4)</f>
        <v>0</v>
      </c>
      <c r="O13" s="169">
        <f>SUMIFS('Transport-DB'!N:N,'Transport-DB'!C:C,"="&amp;'Work DB'!C13,'Transport-DB'!F:F,"="&amp;'Work DB'!$O$4)</f>
        <v>0</v>
      </c>
      <c r="P13" s="169">
        <f>SUMIFS('Transport-DB'!N:N,'Transport-DB'!C:C,"&lt;="&amp;'Work DB'!C13,'Transport-DB'!F:F,"="&amp;'Work DB'!$P$4)</f>
        <v>0</v>
      </c>
      <c r="Q13" s="166">
        <f>SUMIFS('Transport-DB'!N:N,'Transport-DB'!C:C,"="&amp;'Work DB'!C13,'Transport-DB'!F:F,"="&amp;'Work DB'!$Q$4)</f>
        <v>0</v>
      </c>
      <c r="R13" s="167">
        <f>SUMIFS('Transport-DB'!N:N,'Transport-DB'!C:C,"="&amp;'Work DB'!C13,'Transport-DB'!F:F,"="&amp;'Work DB'!$R$4)</f>
        <v>0</v>
      </c>
      <c r="S13" s="168">
        <f>SUM(D13:J13)+SUM(K13:R13)-M13-SUMIFS(Transport_DB[ترانشه],Transport_DB[توضیحات],"دیسپوزال",Transport_DB[تاریخ],'Work DB'!C13)</f>
        <v>465.5</v>
      </c>
      <c r="T13" s="169">
        <f t="shared" si="6"/>
        <v>0</v>
      </c>
      <c r="U13" s="169"/>
      <c r="V13" s="169"/>
      <c r="W13" s="169"/>
      <c r="X13" s="169"/>
      <c r="Y13" s="167"/>
      <c r="Z13" s="249"/>
      <c r="AA13" s="168">
        <f>SUMIFS('Transport-DB'!P:P,'Transport-DB'!C:C,"="&amp;'Work DB'!C13,'Transport-DB'!F:F,"="&amp;'Work DB'!$AA$4)</f>
        <v>0</v>
      </c>
      <c r="AB13" s="169">
        <f>SUMIFS('Transport-DB'!P:P,'Transport-DB'!C:C,"="&amp;'Work DB'!C13,'Transport-DB'!F:F,"="&amp;'Work DB'!$AB$4)</f>
        <v>0</v>
      </c>
      <c r="AC13" s="169">
        <f>SUMIFS('Transport-DB'!P:P,'Transport-DB'!C:C,"="&amp;'Work DB'!C13,'Transport-DB'!F:F,"="&amp;'Work DB'!$AC$4)</f>
        <v>0</v>
      </c>
      <c r="AD13" s="166">
        <f>SUMIFS('Transport-DB'!P:P,'Transport-DB'!C:C,"="&amp;'Work DB'!C13,'Transport-DB'!F:F,"="&amp;'Work DB'!$AD$4)</f>
        <v>0</v>
      </c>
      <c r="AE13" s="166">
        <f>SUMIFS('Transport-DB'!P:P,'Transport-DB'!C:C,"="&amp;'Work DB'!C13,'Transport-DB'!F:F,"="&amp;'Work DB'!$AE$4)</f>
        <v>0</v>
      </c>
      <c r="AF13" s="166">
        <f>SUMIFS('Transport-DB'!P:P,'Transport-DB'!C:C,"="&amp;'Work DB'!C13,'Transport-DB'!F:F,"="&amp;'Work DB'!$AF$4)</f>
        <v>0</v>
      </c>
      <c r="AG13" s="167"/>
      <c r="AH13" s="168">
        <f>SUMIFS('Transport-DB'!Q:Q,'Transport-DB'!C:C,"="&amp;'Work DB'!C13)</f>
        <v>0</v>
      </c>
      <c r="AI13" s="170">
        <f>SUMIFS(Civil_DB[قالب بندی],Civil_DB[تاریخ],"="&amp;'Work DB'!C13)</f>
        <v>0</v>
      </c>
      <c r="AJ13" s="169"/>
      <c r="AK13" s="167">
        <f>SUMIFS(Civil_DB[بتن],Civil_DB[تاریخ],"="&amp;'Work DB'!C13)</f>
        <v>0</v>
      </c>
      <c r="AL13" s="28"/>
      <c r="AM13" s="29"/>
      <c r="AN13" s="31"/>
      <c r="AO13" s="28"/>
      <c r="AP13" s="29"/>
      <c r="AQ13" s="29"/>
      <c r="AR13" s="30"/>
      <c r="AS13" s="28"/>
      <c r="AT13" s="29"/>
      <c r="AU13" s="207">
        <f>VLOOKUP(C13,'Daily Gas'!F12:I42,2,FALSE)</f>
        <v>1088</v>
      </c>
      <c r="AV13" s="215">
        <f t="shared" si="7"/>
        <v>12080</v>
      </c>
      <c r="AW13" s="29"/>
      <c r="AX13" s="29"/>
      <c r="AY13" s="29"/>
      <c r="AZ13" s="29"/>
      <c r="BA13" s="29"/>
      <c r="BB13" s="29"/>
      <c r="BC13" s="30"/>
      <c r="BD13" s="249"/>
      <c r="BE13" s="249"/>
      <c r="BF13" s="249"/>
      <c r="BG13" s="249"/>
      <c r="BH13" s="32"/>
      <c r="BI13" s="56"/>
    </row>
    <row r="14" spans="2:68" s="15" customFormat="1" ht="21" x14ac:dyDescent="0.25">
      <c r="B14" s="47"/>
      <c r="C14" s="20">
        <f t="shared" si="8"/>
        <v>45379</v>
      </c>
      <c r="D14" s="168">
        <f>SUMIFS('Transport-DB'!O:O,'Transport-DB'!C:C,"="&amp;'Work DB'!C14,'Transport-DB'!F:F,"="&amp;'Work DB'!$D$4)</f>
        <v>0</v>
      </c>
      <c r="E14" s="169">
        <f>SUMIFS('Transport-DB'!O:O,'Transport-DB'!C:C,"="&amp;'Work DB'!C14,'Transport-DB'!F:F,"="&amp;'Work DB'!$E$4)</f>
        <v>0</v>
      </c>
      <c r="F14" s="169">
        <f>SUMIFS('Transport-DB'!O:O,'Transport-DB'!C:C,"="&amp;'Work DB'!C14,'Transport-DB'!F:F,"="&amp;'Work DB'!$F$4)</f>
        <v>0</v>
      </c>
      <c r="G14" s="169">
        <f>SUMIFS('Transport-DB'!O:O,'Transport-DB'!C:C,"="&amp;'Work DB'!C14,'Transport-DB'!F:F,"="&amp;'Work DB'!$G$4)</f>
        <v>0</v>
      </c>
      <c r="H14" s="166">
        <f>SUMIFS('Transport-DB'!O:O,'Transport-DB'!C:C,"="&amp;'Work DB'!C14,'Transport-DB'!F:F,"="&amp;'Work DB'!$H$4)</f>
        <v>0</v>
      </c>
      <c r="I14" s="169">
        <f>SUMIFS('Transport-DB'!O:O,'Transport-DB'!C:C,"="&amp;'Work DB'!C14,'Transport-DB'!F:F,"="&amp;'Work DB'!$I$4)</f>
        <v>0</v>
      </c>
      <c r="J14" s="337">
        <f>SUMIFS('Transport-DB'!O:O,'Transport-DB'!C:C,"="&amp;'Work DB'!C14,'Transport-DB'!F:F,"="&amp;'Work DB'!$J$4)</f>
        <v>0</v>
      </c>
      <c r="K14" s="168">
        <f>SUMIFS('Transport-DB'!N:N,'Transport-DB'!C:C,"="&amp;'Work DB'!C14,'Transport-DB'!F:F,"="&amp;'Work DB'!$K$4)</f>
        <v>445.55</v>
      </c>
      <c r="L14" s="169">
        <f>SUMIFS('Transport-DB'!N:N,'Transport-DB'!C:C,"="&amp;'Work DB'!C14,'Transport-DB'!F:F,"="&amp;'Work DB'!$L$4)</f>
        <v>0</v>
      </c>
      <c r="M14" s="169">
        <f>SUMIFS('Transport-DB'!N:N,'Transport-DB'!C:C,"="&amp;'Work DB'!C14,'Transport-DB'!F:F,"="&amp;'Work DB'!$M$4)</f>
        <v>0</v>
      </c>
      <c r="N14" s="169">
        <f>SUMIFS('Transport-DB'!N:N,'Transport-DB'!C:C,"="&amp;'Work DB'!C14,'Transport-DB'!F:F,"="&amp;'Work DB'!$N$4)</f>
        <v>0</v>
      </c>
      <c r="O14" s="169">
        <f>SUMIFS('Transport-DB'!N:N,'Transport-DB'!C:C,"="&amp;'Work DB'!C14,'Transport-DB'!F:F,"="&amp;'Work DB'!$O$4)</f>
        <v>0</v>
      </c>
      <c r="P14" s="169">
        <f>SUMIFS('Transport-DB'!N:N,'Transport-DB'!C:C,"&lt;="&amp;'Work DB'!C14,'Transport-DB'!F:F,"="&amp;'Work DB'!$P$4)</f>
        <v>0</v>
      </c>
      <c r="Q14" s="166">
        <f>SUMIFS('Transport-DB'!N:N,'Transport-DB'!C:C,"="&amp;'Work DB'!C14,'Transport-DB'!F:F,"="&amp;'Work DB'!$Q$4)</f>
        <v>0</v>
      </c>
      <c r="R14" s="167">
        <f>SUMIFS('Transport-DB'!N:N,'Transport-DB'!C:C,"="&amp;'Work DB'!C14,'Transport-DB'!F:F,"="&amp;'Work DB'!$R$4)</f>
        <v>0</v>
      </c>
      <c r="S14" s="168">
        <f>SUM(D14:J14)+SUM(K14:R14)-M14-SUMIFS(Transport_DB[ترانشه],Transport_DB[توضیحات],"دیسپوزال",Transport_DB[تاریخ],'Work DB'!C14)</f>
        <v>445.55</v>
      </c>
      <c r="T14" s="169">
        <f t="shared" si="6"/>
        <v>0</v>
      </c>
      <c r="U14" s="169"/>
      <c r="V14" s="169"/>
      <c r="W14" s="169"/>
      <c r="X14" s="169"/>
      <c r="Y14" s="167"/>
      <c r="Z14" s="249"/>
      <c r="AA14" s="168">
        <f>SUMIFS('Transport-DB'!P:P,'Transport-DB'!C:C,"="&amp;'Work DB'!C14,'Transport-DB'!F:F,"="&amp;'Work DB'!$AA$4)</f>
        <v>0</v>
      </c>
      <c r="AB14" s="169">
        <f>SUMIFS('Transport-DB'!P:P,'Transport-DB'!C:C,"="&amp;'Work DB'!C14,'Transport-DB'!F:F,"="&amp;'Work DB'!$AB$4)</f>
        <v>0</v>
      </c>
      <c r="AC14" s="169">
        <f>SUMIFS('Transport-DB'!P:P,'Transport-DB'!C:C,"="&amp;'Work DB'!C14,'Transport-DB'!F:F,"="&amp;'Work DB'!$AC$4)</f>
        <v>0</v>
      </c>
      <c r="AD14" s="166">
        <f>SUMIFS('Transport-DB'!P:P,'Transport-DB'!C:C,"="&amp;'Work DB'!C14,'Transport-DB'!F:F,"="&amp;'Work DB'!$AD$4)</f>
        <v>0</v>
      </c>
      <c r="AE14" s="166">
        <f>SUMIFS('Transport-DB'!P:P,'Transport-DB'!C:C,"="&amp;'Work DB'!C14,'Transport-DB'!F:F,"="&amp;'Work DB'!$AE$4)</f>
        <v>0</v>
      </c>
      <c r="AF14" s="166">
        <f>SUMIFS('Transport-DB'!P:P,'Transport-DB'!C:C,"="&amp;'Work DB'!C14,'Transport-DB'!F:F,"="&amp;'Work DB'!$AF$4)</f>
        <v>0</v>
      </c>
      <c r="AG14" s="167"/>
      <c r="AH14" s="168">
        <f>SUMIFS('Transport-DB'!Q:Q,'Transport-DB'!C:C,"="&amp;'Work DB'!C14)</f>
        <v>0</v>
      </c>
      <c r="AI14" s="170">
        <f>SUMIFS(Civil_DB[قالب بندی],Civil_DB[تاریخ],"="&amp;'Work DB'!C14)</f>
        <v>0</v>
      </c>
      <c r="AJ14" s="169"/>
      <c r="AK14" s="167">
        <f>SUMIFS(Civil_DB[بتن],Civil_DB[تاریخ],"="&amp;'Work DB'!C14)</f>
        <v>0</v>
      </c>
      <c r="AL14" s="28"/>
      <c r="AM14" s="29"/>
      <c r="AN14" s="31"/>
      <c r="AO14" s="28"/>
      <c r="AP14" s="29"/>
      <c r="AQ14" s="29"/>
      <c r="AR14" s="30"/>
      <c r="AS14" s="28"/>
      <c r="AT14" s="29"/>
      <c r="AU14" s="207">
        <f>VLOOKUP(C14,'Daily Gas'!F13:I43,2,FALSE)</f>
        <v>0</v>
      </c>
      <c r="AV14" s="215">
        <f t="shared" si="7"/>
        <v>12080</v>
      </c>
      <c r="AW14" s="29"/>
      <c r="AX14" s="29"/>
      <c r="AY14" s="29"/>
      <c r="AZ14" s="29"/>
      <c r="BA14" s="29"/>
      <c r="BB14" s="29"/>
      <c r="BC14" s="30"/>
      <c r="BD14" s="249"/>
      <c r="BE14" s="249"/>
      <c r="BF14" s="249"/>
      <c r="BG14" s="249"/>
      <c r="BH14" s="32"/>
      <c r="BI14" s="56"/>
    </row>
    <row r="15" spans="2:68" s="15" customFormat="1" ht="21" x14ac:dyDescent="0.25">
      <c r="B15" s="47"/>
      <c r="C15" s="20">
        <f t="shared" si="8"/>
        <v>45380</v>
      </c>
      <c r="D15" s="168">
        <f>SUMIFS('Transport-DB'!O:O,'Transport-DB'!C:C,"="&amp;'Work DB'!C15,'Transport-DB'!F:F,"="&amp;'Work DB'!$D$4)</f>
        <v>0</v>
      </c>
      <c r="E15" s="169">
        <f>SUMIFS('Transport-DB'!O:O,'Transport-DB'!C:C,"="&amp;'Work DB'!C15,'Transport-DB'!F:F,"="&amp;'Work DB'!$E$4)</f>
        <v>0</v>
      </c>
      <c r="F15" s="169">
        <f>SUMIFS('Transport-DB'!O:O,'Transport-DB'!C:C,"="&amp;'Work DB'!C15,'Transport-DB'!F:F,"="&amp;'Work DB'!$F$4)</f>
        <v>0</v>
      </c>
      <c r="G15" s="169">
        <f>SUMIFS('Transport-DB'!O:O,'Transport-DB'!C:C,"="&amp;'Work DB'!C15,'Transport-DB'!F:F,"="&amp;'Work DB'!$G$4)</f>
        <v>0</v>
      </c>
      <c r="H15" s="166">
        <f>SUMIFS('Transport-DB'!O:O,'Transport-DB'!C:C,"="&amp;'Work DB'!C15,'Transport-DB'!F:F,"="&amp;'Work DB'!$H$4)</f>
        <v>0</v>
      </c>
      <c r="I15" s="169">
        <f>SUMIFS('Transport-DB'!O:O,'Transport-DB'!C:C,"="&amp;'Work DB'!C15,'Transport-DB'!F:F,"="&amp;'Work DB'!$I$4)</f>
        <v>0</v>
      </c>
      <c r="J15" s="337">
        <f>SUMIFS('Transport-DB'!O:O,'Transport-DB'!C:C,"="&amp;'Work DB'!C15,'Transport-DB'!F:F,"="&amp;'Work DB'!$J$4)</f>
        <v>0</v>
      </c>
      <c r="K15" s="168">
        <f>SUMIFS('Transport-DB'!N:N,'Transport-DB'!C:C,"="&amp;'Work DB'!C15,'Transport-DB'!F:F,"="&amp;'Work DB'!$K$4)</f>
        <v>485.45000000000005</v>
      </c>
      <c r="L15" s="169">
        <f>SUMIFS('Transport-DB'!N:N,'Transport-DB'!C:C,"="&amp;'Work DB'!C15,'Transport-DB'!F:F,"="&amp;'Work DB'!$L$4)</f>
        <v>0</v>
      </c>
      <c r="M15" s="169">
        <f>SUMIFS('Transport-DB'!N:N,'Transport-DB'!C:C,"="&amp;'Work DB'!C15,'Transport-DB'!F:F,"="&amp;'Work DB'!$M$4)</f>
        <v>0</v>
      </c>
      <c r="N15" s="169">
        <f>SUMIFS('Transport-DB'!N:N,'Transport-DB'!C:C,"="&amp;'Work DB'!C15,'Transport-DB'!F:F,"="&amp;'Work DB'!$N$4)</f>
        <v>0</v>
      </c>
      <c r="O15" s="169">
        <f>SUMIFS('Transport-DB'!N:N,'Transport-DB'!C:C,"="&amp;'Work DB'!C15,'Transport-DB'!F:F,"="&amp;'Work DB'!$O$4)</f>
        <v>0</v>
      </c>
      <c r="P15" s="169">
        <f>SUMIFS('Transport-DB'!N:N,'Transport-DB'!C:C,"&lt;="&amp;'Work DB'!C15,'Transport-DB'!F:F,"="&amp;'Work DB'!$P$4)</f>
        <v>0</v>
      </c>
      <c r="Q15" s="166">
        <f>SUMIFS('Transport-DB'!N:N,'Transport-DB'!C:C,"="&amp;'Work DB'!C15,'Transport-DB'!F:F,"="&amp;'Work DB'!$Q$4)</f>
        <v>0</v>
      </c>
      <c r="R15" s="167">
        <f>SUMIFS('Transport-DB'!N:N,'Transport-DB'!C:C,"="&amp;'Work DB'!C15,'Transport-DB'!F:F,"="&amp;'Work DB'!$R$4)</f>
        <v>0</v>
      </c>
      <c r="S15" s="168">
        <f>SUM(D15:J15)+SUM(K15:R15)-M15-SUMIFS(Transport_DB[ترانشه],Transport_DB[توضیحات],"دیسپوزال",Transport_DB[تاریخ],'Work DB'!C15)</f>
        <v>485.45000000000005</v>
      </c>
      <c r="T15" s="169">
        <f t="shared" si="6"/>
        <v>0</v>
      </c>
      <c r="U15" s="169"/>
      <c r="V15" s="169"/>
      <c r="W15" s="169"/>
      <c r="X15" s="169"/>
      <c r="Y15" s="167"/>
      <c r="Z15" s="249"/>
      <c r="AA15" s="168">
        <f>SUMIFS('Transport-DB'!P:P,'Transport-DB'!C:C,"="&amp;'Work DB'!C15,'Transport-DB'!F:F,"="&amp;'Work DB'!$AA$4)</f>
        <v>0</v>
      </c>
      <c r="AB15" s="169">
        <f>SUMIFS('Transport-DB'!P:P,'Transport-DB'!C:C,"="&amp;'Work DB'!C15,'Transport-DB'!F:F,"="&amp;'Work DB'!$AB$4)</f>
        <v>0</v>
      </c>
      <c r="AC15" s="169">
        <f>SUMIFS('Transport-DB'!P:P,'Transport-DB'!C:C,"="&amp;'Work DB'!C15,'Transport-DB'!F:F,"="&amp;'Work DB'!$AC$4)</f>
        <v>0</v>
      </c>
      <c r="AD15" s="166">
        <f>SUMIFS('Transport-DB'!P:P,'Transport-DB'!C:C,"="&amp;'Work DB'!C15,'Transport-DB'!F:F,"="&amp;'Work DB'!$AD$4)</f>
        <v>0</v>
      </c>
      <c r="AE15" s="166">
        <f>SUMIFS('Transport-DB'!P:P,'Transport-DB'!C:C,"="&amp;'Work DB'!C15,'Transport-DB'!F:F,"="&amp;'Work DB'!$AE$4)</f>
        <v>0</v>
      </c>
      <c r="AF15" s="166">
        <f>SUMIFS('Transport-DB'!P:P,'Transport-DB'!C:C,"="&amp;'Work DB'!C15,'Transport-DB'!F:F,"="&amp;'Work DB'!$AF$4)</f>
        <v>0</v>
      </c>
      <c r="AG15" s="167"/>
      <c r="AH15" s="168">
        <f>SUMIFS('Transport-DB'!Q:Q,'Transport-DB'!C:C,"="&amp;'Work DB'!C15)</f>
        <v>0</v>
      </c>
      <c r="AI15" s="170">
        <f>SUMIFS(Civil_DB[قالب بندی],Civil_DB[تاریخ],"="&amp;'Work DB'!C15)</f>
        <v>0</v>
      </c>
      <c r="AJ15" s="169"/>
      <c r="AK15" s="167">
        <f>SUMIFS(Civil_DB[بتن],Civil_DB[تاریخ],"="&amp;'Work DB'!C15)</f>
        <v>0</v>
      </c>
      <c r="AL15" s="28"/>
      <c r="AM15" s="29"/>
      <c r="AN15" s="31"/>
      <c r="AO15" s="28"/>
      <c r="AP15" s="29"/>
      <c r="AQ15" s="29"/>
      <c r="AR15" s="30"/>
      <c r="AS15" s="28"/>
      <c r="AT15" s="29"/>
      <c r="AU15" s="207">
        <f>VLOOKUP(C15,'Daily Gas'!F14:I44,2,FALSE)</f>
        <v>794</v>
      </c>
      <c r="AV15" s="215">
        <f t="shared" si="7"/>
        <v>11286</v>
      </c>
      <c r="AW15" s="29"/>
      <c r="AX15" s="29"/>
      <c r="AY15" s="29"/>
      <c r="AZ15" s="29"/>
      <c r="BA15" s="29"/>
      <c r="BB15" s="29"/>
      <c r="BC15" s="30"/>
      <c r="BD15" s="249"/>
      <c r="BE15" s="249"/>
      <c r="BF15" s="249"/>
      <c r="BG15" s="249"/>
      <c r="BH15" s="32"/>
      <c r="BI15" s="56"/>
    </row>
    <row r="16" spans="2:68" s="15" customFormat="1" ht="21" x14ac:dyDescent="0.25">
      <c r="B16" s="47"/>
      <c r="C16" s="20">
        <f t="shared" si="8"/>
        <v>45381</v>
      </c>
      <c r="D16" s="168">
        <f>SUMIFS('Transport-DB'!O:O,'Transport-DB'!C:C,"="&amp;'Work DB'!C16,'Transport-DB'!F:F,"="&amp;'Work DB'!$D$4)</f>
        <v>0</v>
      </c>
      <c r="E16" s="169">
        <f>SUMIFS('Transport-DB'!O:O,'Transport-DB'!C:C,"="&amp;'Work DB'!C16,'Transport-DB'!F:F,"="&amp;'Work DB'!$E$4)</f>
        <v>0</v>
      </c>
      <c r="F16" s="169">
        <f>SUMIFS('Transport-DB'!O:O,'Transport-DB'!C:C,"="&amp;'Work DB'!C16,'Transport-DB'!F:F,"="&amp;'Work DB'!$F$4)</f>
        <v>0</v>
      </c>
      <c r="G16" s="169">
        <f>SUMIFS('Transport-DB'!O:O,'Transport-DB'!C:C,"="&amp;'Work DB'!C16,'Transport-DB'!F:F,"="&amp;'Work DB'!$G$4)</f>
        <v>0</v>
      </c>
      <c r="H16" s="166">
        <f>SUMIFS('Transport-DB'!O:O,'Transport-DB'!C:C,"="&amp;'Work DB'!C16,'Transport-DB'!F:F,"="&amp;'Work DB'!$H$4)</f>
        <v>0</v>
      </c>
      <c r="I16" s="169">
        <f>SUMIFS('Transport-DB'!O:O,'Transport-DB'!C:C,"="&amp;'Work DB'!C16,'Transport-DB'!F:F,"="&amp;'Work DB'!$I$4)</f>
        <v>0</v>
      </c>
      <c r="J16" s="337">
        <f>SUMIFS('Transport-DB'!O:O,'Transport-DB'!C:C,"="&amp;'Work DB'!C16,'Transport-DB'!F:F,"="&amp;'Work DB'!$J$4)</f>
        <v>0</v>
      </c>
      <c r="K16" s="168">
        <f>SUMIFS('Transport-DB'!N:N,'Transport-DB'!C:C,"="&amp;'Work DB'!C16,'Transport-DB'!F:F,"="&amp;'Work DB'!$K$4)</f>
        <v>452.20000000000005</v>
      </c>
      <c r="L16" s="169">
        <f>SUMIFS('Transport-DB'!N:N,'Transport-DB'!C:C,"="&amp;'Work DB'!C16,'Transport-DB'!F:F,"="&amp;'Work DB'!$L$4)</f>
        <v>0</v>
      </c>
      <c r="M16" s="169">
        <f>SUMIFS('Transport-DB'!N:N,'Transport-DB'!C:C,"="&amp;'Work DB'!C16,'Transport-DB'!F:F,"="&amp;'Work DB'!$M$4)</f>
        <v>0</v>
      </c>
      <c r="N16" s="170">
        <f>SUMIFS('Transport-DB'!N:N,'Transport-DB'!C:C,"="&amp;'Work DB'!C16,'Transport-DB'!F:F,"="&amp;'Work DB'!$N$4)</f>
        <v>0</v>
      </c>
      <c r="O16" s="169">
        <f>SUMIFS('Transport-DB'!N:N,'Transport-DB'!C:C,"="&amp;'Work DB'!C16,'Transport-DB'!F:F,"="&amp;'Work DB'!$O$4)</f>
        <v>0</v>
      </c>
      <c r="P16" s="169">
        <f>SUMIFS('Transport-DB'!N:N,'Transport-DB'!C:C,"&lt;="&amp;'Work DB'!C16,'Transport-DB'!F:F,"="&amp;'Work DB'!$P$4)</f>
        <v>0</v>
      </c>
      <c r="Q16" s="166">
        <f>SUMIFS('Transport-DB'!N:N,'Transport-DB'!C:C,"="&amp;'Work DB'!C16,'Transport-DB'!F:F,"="&amp;'Work DB'!$Q$4)</f>
        <v>0</v>
      </c>
      <c r="R16" s="167">
        <f>SUMIFS('Transport-DB'!N:N,'Transport-DB'!C:C,"="&amp;'Work DB'!C16,'Transport-DB'!F:F,"="&amp;'Work DB'!$R$4)</f>
        <v>0</v>
      </c>
      <c r="S16" s="168">
        <f>SUM(D16:J16)+SUM(K16:R16)-M16-SUMIFS(Transport_DB[ترانشه],Transport_DB[توضیحات],"دیسپوزال",Transport_DB[تاریخ],'Work DB'!C16)</f>
        <v>452.20000000000005</v>
      </c>
      <c r="T16" s="169">
        <f t="shared" si="6"/>
        <v>0</v>
      </c>
      <c r="U16" s="169"/>
      <c r="V16" s="169"/>
      <c r="W16" s="169"/>
      <c r="X16" s="169"/>
      <c r="Y16" s="167"/>
      <c r="Z16" s="249"/>
      <c r="AA16" s="168">
        <f>SUMIFS('Transport-DB'!P:P,'Transport-DB'!C:C,"="&amp;'Work DB'!C16,'Transport-DB'!F:F,"="&amp;'Work DB'!$AA$4)</f>
        <v>0</v>
      </c>
      <c r="AB16" s="169">
        <f>SUMIFS('Transport-DB'!P:P,'Transport-DB'!C:C,"="&amp;'Work DB'!C16,'Transport-DB'!F:F,"="&amp;'Work DB'!$AB$4)</f>
        <v>0</v>
      </c>
      <c r="AC16" s="169">
        <f>SUMIFS('Transport-DB'!P:P,'Transport-DB'!C:C,"="&amp;'Work DB'!C16,'Transport-DB'!F:F,"="&amp;'Work DB'!$AC$4)</f>
        <v>0</v>
      </c>
      <c r="AD16" s="166">
        <f>SUMIFS('Transport-DB'!P:P,'Transport-DB'!C:C,"="&amp;'Work DB'!C16,'Transport-DB'!F:F,"="&amp;'Work DB'!$AD$4)</f>
        <v>0</v>
      </c>
      <c r="AE16" s="166">
        <f>SUMIFS('Transport-DB'!P:P,'Transport-DB'!C:C,"="&amp;'Work DB'!C16,'Transport-DB'!F:F,"="&amp;'Work DB'!$AE$4)</f>
        <v>0</v>
      </c>
      <c r="AF16" s="166">
        <f>SUMIFS('Transport-DB'!P:P,'Transport-DB'!C:C,"="&amp;'Work DB'!C16,'Transport-DB'!F:F,"="&amp;'Work DB'!$AF$4)</f>
        <v>0</v>
      </c>
      <c r="AG16" s="167"/>
      <c r="AH16" s="168">
        <f>SUMIFS('Transport-DB'!Q:Q,'Transport-DB'!C:C,"="&amp;'Work DB'!C16)</f>
        <v>0</v>
      </c>
      <c r="AI16" s="170">
        <f>SUMIFS(Civil_DB[قالب بندی],Civil_DB[تاریخ],"="&amp;'Work DB'!C16)</f>
        <v>0</v>
      </c>
      <c r="AJ16" s="169"/>
      <c r="AK16" s="167">
        <f>SUMIFS(Civil_DB[بتن],Civil_DB[تاریخ],"="&amp;'Work DB'!C16)</f>
        <v>0</v>
      </c>
      <c r="AL16" s="28"/>
      <c r="AM16" s="29"/>
      <c r="AN16" s="31"/>
      <c r="AO16" s="28"/>
      <c r="AP16" s="29"/>
      <c r="AQ16" s="29"/>
      <c r="AR16" s="30"/>
      <c r="AS16" s="28"/>
      <c r="AT16" s="29"/>
      <c r="AU16" s="207">
        <f>VLOOKUP(C16,'Daily Gas'!F15:I45,2,FALSE)</f>
        <v>0</v>
      </c>
      <c r="AV16" s="215">
        <f t="shared" si="7"/>
        <v>11286</v>
      </c>
      <c r="AW16" s="29"/>
      <c r="AX16" s="29"/>
      <c r="AY16" s="29"/>
      <c r="AZ16" s="29"/>
      <c r="BA16" s="29"/>
      <c r="BB16" s="29"/>
      <c r="BC16" s="30"/>
      <c r="BD16" s="249"/>
      <c r="BE16" s="249"/>
      <c r="BF16" s="249"/>
      <c r="BG16" s="249"/>
      <c r="BH16" s="32"/>
      <c r="BI16" s="56"/>
    </row>
    <row r="17" spans="2:61" s="15" customFormat="1" ht="21" x14ac:dyDescent="0.25">
      <c r="B17" s="47"/>
      <c r="C17" s="20">
        <f t="shared" si="8"/>
        <v>45382</v>
      </c>
      <c r="D17" s="168">
        <f>SUMIFS('Transport-DB'!O:O,'Transport-DB'!C:C,"="&amp;'Work DB'!C17,'Transport-DB'!F:F,"="&amp;'Work DB'!$D$4)</f>
        <v>0</v>
      </c>
      <c r="E17" s="169">
        <f>SUMIFS('Transport-DB'!O:O,'Transport-DB'!C:C,"="&amp;'Work DB'!C17,'Transport-DB'!F:F,"="&amp;'Work DB'!$E$4)</f>
        <v>0</v>
      </c>
      <c r="F17" s="169">
        <f>SUMIFS('Transport-DB'!O:O,'Transport-DB'!C:C,"="&amp;'Work DB'!C17,'Transport-DB'!F:F,"="&amp;'Work DB'!$F$4)</f>
        <v>0</v>
      </c>
      <c r="G17" s="169">
        <f>SUMIFS('Transport-DB'!O:O,'Transport-DB'!C:C,"="&amp;'Work DB'!C17,'Transport-DB'!F:F,"="&amp;'Work DB'!$G$4)</f>
        <v>0</v>
      </c>
      <c r="H17" s="166">
        <f>SUMIFS('Transport-DB'!O:O,'Transport-DB'!C:C,"="&amp;'Work DB'!C17,'Transport-DB'!F:F,"="&amp;'Work DB'!$H$4)</f>
        <v>0</v>
      </c>
      <c r="I17" s="169">
        <f>SUMIFS('Transport-DB'!O:O,'Transport-DB'!C:C,"="&amp;'Work DB'!C17,'Transport-DB'!F:F,"="&amp;'Work DB'!$I$4)</f>
        <v>0</v>
      </c>
      <c r="J17" s="337">
        <f>SUMIFS('Transport-DB'!O:O,'Transport-DB'!C:C,"="&amp;'Work DB'!C17,'Transport-DB'!F:F,"="&amp;'Work DB'!$J$4)</f>
        <v>0</v>
      </c>
      <c r="K17" s="168">
        <f>SUMIFS('Transport-DB'!N:N,'Transport-DB'!C:C,"="&amp;'Work DB'!C17,'Transport-DB'!F:F,"="&amp;'Work DB'!$K$4)</f>
        <v>492.1</v>
      </c>
      <c r="L17" s="169">
        <f>SUMIFS('Transport-DB'!N:N,'Transport-DB'!C:C,"="&amp;'Work DB'!C17,'Transport-DB'!F:F,"="&amp;'Work DB'!$L$4)</f>
        <v>0</v>
      </c>
      <c r="M17" s="169">
        <f>SUMIFS('Transport-DB'!N:N,'Transport-DB'!C:C,"="&amp;'Work DB'!C17,'Transport-DB'!F:F,"="&amp;'Work DB'!$M$4)</f>
        <v>0</v>
      </c>
      <c r="N17" s="169">
        <f>SUMIFS('Transport-DB'!N:N,'Transport-DB'!C:C,"="&amp;'Work DB'!C17,'Transport-DB'!F:F,"="&amp;'Work DB'!$N$4)</f>
        <v>0</v>
      </c>
      <c r="O17" s="169">
        <f>SUMIFS('Transport-DB'!N:N,'Transport-DB'!C:C,"="&amp;'Work DB'!C17,'Transport-DB'!F:F,"="&amp;'Work DB'!$O$4)</f>
        <v>0</v>
      </c>
      <c r="P17" s="169">
        <f>SUMIFS('Transport-DB'!N:N,'Transport-DB'!C:C,"&lt;="&amp;'Work DB'!C17,'Transport-DB'!F:F,"="&amp;'Work DB'!$P$4)</f>
        <v>0</v>
      </c>
      <c r="Q17" s="166">
        <f>SUMIFS('Transport-DB'!N:N,'Transport-DB'!C:C,"="&amp;'Work DB'!C17,'Transport-DB'!F:F,"="&amp;'Work DB'!$Q$4)</f>
        <v>0</v>
      </c>
      <c r="R17" s="167">
        <f>SUMIFS('Transport-DB'!N:N,'Transport-DB'!C:C,"="&amp;'Work DB'!C17,'Transport-DB'!F:F,"="&amp;'Work DB'!$R$4)</f>
        <v>0</v>
      </c>
      <c r="S17" s="168">
        <f>SUM(D17:J17)+SUM(K17:R17)-M17-SUMIFS(Transport_DB[ترانشه],Transport_DB[توضیحات],"دیسپوزال",Transport_DB[تاریخ],'Work DB'!C17)</f>
        <v>492.1</v>
      </c>
      <c r="T17" s="169">
        <f t="shared" si="6"/>
        <v>0</v>
      </c>
      <c r="U17" s="169"/>
      <c r="V17" s="169"/>
      <c r="W17" s="169"/>
      <c r="X17" s="169"/>
      <c r="Y17" s="167"/>
      <c r="Z17" s="249"/>
      <c r="AA17" s="168">
        <f>SUMIFS('Transport-DB'!P:P,'Transport-DB'!C:C,"="&amp;'Work DB'!C17,'Transport-DB'!F:F,"="&amp;'Work DB'!$AA$4)</f>
        <v>0</v>
      </c>
      <c r="AB17" s="169">
        <f>SUMIFS('Transport-DB'!P:P,'Transport-DB'!C:C,"="&amp;'Work DB'!C17,'Transport-DB'!F:F,"="&amp;'Work DB'!$AB$4)</f>
        <v>0</v>
      </c>
      <c r="AC17" s="169">
        <f>SUMIFS('Transport-DB'!P:P,'Transport-DB'!C:C,"="&amp;'Work DB'!C17,'Transport-DB'!F:F,"="&amp;'Work DB'!$AC$4)</f>
        <v>0</v>
      </c>
      <c r="AD17" s="166">
        <f>SUMIFS('Transport-DB'!P:P,'Transport-DB'!C:C,"="&amp;'Work DB'!C17,'Transport-DB'!F:F,"="&amp;'Work DB'!$AD$4)</f>
        <v>0</v>
      </c>
      <c r="AE17" s="166">
        <f>SUMIFS('Transport-DB'!P:P,'Transport-DB'!C:C,"="&amp;'Work DB'!C17,'Transport-DB'!F:F,"="&amp;'Work DB'!$AE$4)</f>
        <v>0</v>
      </c>
      <c r="AF17" s="166">
        <f>SUMIFS('Transport-DB'!P:P,'Transport-DB'!C:C,"="&amp;'Work DB'!C17,'Transport-DB'!F:F,"="&amp;'Work DB'!$AF$4)</f>
        <v>0</v>
      </c>
      <c r="AG17" s="167"/>
      <c r="AH17" s="168">
        <f>SUMIFS('Transport-DB'!Q:Q,'Transport-DB'!C:C,"="&amp;'Work DB'!C17)</f>
        <v>0</v>
      </c>
      <c r="AI17" s="170">
        <f>SUMIFS(Civil_DB[قالب بندی],Civil_DB[تاریخ],"="&amp;'Work DB'!C17)</f>
        <v>0</v>
      </c>
      <c r="AJ17" s="169"/>
      <c r="AK17" s="167">
        <f>SUMIFS(Civil_DB[بتن],Civil_DB[تاریخ],"="&amp;'Work DB'!C17)</f>
        <v>0</v>
      </c>
      <c r="AL17" s="28"/>
      <c r="AM17" s="29"/>
      <c r="AN17" s="31"/>
      <c r="AO17" s="28"/>
      <c r="AP17" s="29"/>
      <c r="AQ17" s="29"/>
      <c r="AR17" s="30"/>
      <c r="AS17" s="28"/>
      <c r="AT17" s="29"/>
      <c r="AU17" s="207">
        <f>VLOOKUP(C17,'Daily Gas'!F16:I46,2,FALSE)</f>
        <v>1319</v>
      </c>
      <c r="AV17" s="215">
        <f t="shared" si="7"/>
        <v>9967</v>
      </c>
      <c r="AW17" s="29"/>
      <c r="AX17" s="29"/>
      <c r="AY17" s="29"/>
      <c r="AZ17" s="29"/>
      <c r="BA17" s="29"/>
      <c r="BB17" s="29"/>
      <c r="BC17" s="30"/>
      <c r="BD17" s="249"/>
      <c r="BE17" s="249"/>
      <c r="BF17" s="249"/>
      <c r="BG17" s="249"/>
      <c r="BH17" s="32"/>
      <c r="BI17" s="56"/>
    </row>
    <row r="18" spans="2:61" s="15" customFormat="1" ht="21" x14ac:dyDescent="0.25">
      <c r="B18" s="47"/>
      <c r="C18" s="20">
        <f t="shared" si="8"/>
        <v>45383</v>
      </c>
      <c r="D18" s="168">
        <f>SUMIFS('Transport-DB'!O:O,'Transport-DB'!C:C,"="&amp;'Work DB'!C18,'Transport-DB'!F:F,"="&amp;'Work DB'!$D$4)</f>
        <v>0</v>
      </c>
      <c r="E18" s="169">
        <f>SUMIFS('Transport-DB'!O:O,'Transport-DB'!C:C,"="&amp;'Work DB'!C18,'Transport-DB'!F:F,"="&amp;'Work DB'!$E$4)</f>
        <v>0</v>
      </c>
      <c r="F18" s="169">
        <f>SUMIFS('Transport-DB'!O:O,'Transport-DB'!C:C,"="&amp;'Work DB'!C18,'Transport-DB'!F:F,"="&amp;'Work DB'!$F$4)</f>
        <v>0</v>
      </c>
      <c r="G18" s="169">
        <f>SUMIFS('Transport-DB'!O:O,'Transport-DB'!C:C,"="&amp;'Work DB'!C18,'Transport-DB'!F:F,"="&amp;'Work DB'!$G$4)</f>
        <v>0</v>
      </c>
      <c r="H18" s="166">
        <f>SUMIFS('Transport-DB'!O:O,'Transport-DB'!C:C,"="&amp;'Work DB'!C18,'Transport-DB'!F:F,"="&amp;'Work DB'!$H$4)</f>
        <v>0</v>
      </c>
      <c r="I18" s="169">
        <f>SUMIFS('Transport-DB'!O:O,'Transport-DB'!C:C,"="&amp;'Work DB'!C18,'Transport-DB'!F:F,"="&amp;'Work DB'!$I$4)</f>
        <v>0</v>
      </c>
      <c r="J18" s="337">
        <f>SUMIFS('Transport-DB'!O:O,'Transport-DB'!C:C,"="&amp;'Work DB'!C18,'Transport-DB'!F:F,"="&amp;'Work DB'!$J$4)</f>
        <v>0</v>
      </c>
      <c r="K18" s="168">
        <f>SUMIFS('Transport-DB'!N:N,'Transport-DB'!C:C,"="&amp;'Work DB'!C18,'Transport-DB'!F:F,"="&amp;'Work DB'!$K$4)</f>
        <v>0</v>
      </c>
      <c r="L18" s="169">
        <f>SUMIFS('Transport-DB'!N:N,'Transport-DB'!C:C,"="&amp;'Work DB'!C18,'Transport-DB'!F:F,"="&amp;'Work DB'!$L$4)</f>
        <v>0</v>
      </c>
      <c r="M18" s="169">
        <f>SUMIFS('Transport-DB'!N:N,'Transport-DB'!C:C,"="&amp;'Work DB'!C18,'Transport-DB'!F:F,"="&amp;'Work DB'!$M$4)</f>
        <v>0</v>
      </c>
      <c r="N18" s="169">
        <f>SUMIFS('Transport-DB'!N:N,'Transport-DB'!C:C,"="&amp;'Work DB'!C18,'Transport-DB'!F:F,"="&amp;'Work DB'!$N$4)</f>
        <v>0</v>
      </c>
      <c r="O18" s="169">
        <f>SUMIFS('Transport-DB'!N:N,'Transport-DB'!C:C,"="&amp;'Work DB'!C18,'Transport-DB'!F:F,"="&amp;'Work DB'!$O$4)</f>
        <v>0</v>
      </c>
      <c r="P18" s="169">
        <f>SUMIFS('Transport-DB'!N:N,'Transport-DB'!C:C,"&lt;="&amp;'Work DB'!C18,'Transport-DB'!F:F,"="&amp;'Work DB'!$P$4)</f>
        <v>0</v>
      </c>
      <c r="Q18" s="166">
        <f>SUMIFS('Transport-DB'!N:N,'Transport-DB'!C:C,"="&amp;'Work DB'!C18,'Transport-DB'!F:F,"="&amp;'Work DB'!$Q$4)</f>
        <v>0</v>
      </c>
      <c r="R18" s="167">
        <f>SUMIFS('Transport-DB'!N:N,'Transport-DB'!C:C,"="&amp;'Work DB'!C18,'Transport-DB'!F:F,"="&amp;'Work DB'!$R$4)</f>
        <v>0</v>
      </c>
      <c r="S18" s="168">
        <f>SUM(D18:J18)+SUM(K18:R18)-M18-SUMIFS(Transport_DB[ترانشه],Transport_DB[توضیحات],"دیسپوزال",Transport_DB[تاریخ],'Work DB'!C18)</f>
        <v>0</v>
      </c>
      <c r="T18" s="169">
        <f t="shared" si="6"/>
        <v>0</v>
      </c>
      <c r="U18" s="169"/>
      <c r="V18" s="169"/>
      <c r="W18" s="169"/>
      <c r="X18" s="169"/>
      <c r="Y18" s="167"/>
      <c r="Z18" s="249"/>
      <c r="AA18" s="168">
        <f>SUMIFS('Transport-DB'!P:P,'Transport-DB'!C:C,"="&amp;'Work DB'!C18,'Transport-DB'!F:F,"="&amp;'Work DB'!$AA$4)</f>
        <v>0</v>
      </c>
      <c r="AB18" s="169">
        <f>SUMIFS('Transport-DB'!P:P,'Transport-DB'!C:C,"="&amp;'Work DB'!C18,'Transport-DB'!F:F,"="&amp;'Work DB'!$AB$4)</f>
        <v>0</v>
      </c>
      <c r="AC18" s="169">
        <f>SUMIFS('Transport-DB'!P:P,'Transport-DB'!C:C,"="&amp;'Work DB'!C18,'Transport-DB'!F:F,"="&amp;'Work DB'!$AC$4)</f>
        <v>0</v>
      </c>
      <c r="AD18" s="166">
        <f>SUMIFS('Transport-DB'!P:P,'Transport-DB'!C:C,"="&amp;'Work DB'!C18,'Transport-DB'!F:F,"="&amp;'Work DB'!$AD$4)</f>
        <v>0</v>
      </c>
      <c r="AE18" s="166">
        <f>SUMIFS('Transport-DB'!P:P,'Transport-DB'!C:C,"="&amp;'Work DB'!C18,'Transport-DB'!F:F,"="&amp;'Work DB'!$AE$4)</f>
        <v>0</v>
      </c>
      <c r="AF18" s="166">
        <f>SUMIFS('Transport-DB'!P:P,'Transport-DB'!C:C,"="&amp;'Work DB'!C18,'Transport-DB'!F:F,"="&amp;'Work DB'!$AF$4)</f>
        <v>0</v>
      </c>
      <c r="AG18" s="167"/>
      <c r="AH18" s="168">
        <f>SUMIFS('Transport-DB'!Q:Q,'Transport-DB'!C:C,"="&amp;'Work DB'!C18)</f>
        <v>0</v>
      </c>
      <c r="AI18" s="170">
        <f>SUMIFS(Civil_DB[قالب بندی],Civil_DB[تاریخ],"="&amp;'Work DB'!C18)</f>
        <v>0</v>
      </c>
      <c r="AJ18" s="169"/>
      <c r="AK18" s="167">
        <f>SUMIFS(Civil_DB[بتن],Civil_DB[تاریخ],"="&amp;'Work DB'!C18)</f>
        <v>0</v>
      </c>
      <c r="AL18" s="28"/>
      <c r="AM18" s="29"/>
      <c r="AN18" s="31"/>
      <c r="AO18" s="28"/>
      <c r="AP18" s="29"/>
      <c r="AQ18" s="29"/>
      <c r="AR18" s="30"/>
      <c r="AS18" s="28"/>
      <c r="AT18" s="29"/>
      <c r="AU18" s="207">
        <f>VLOOKUP(C18,'Daily Gas'!F17:I47,2,FALSE)</f>
        <v>0</v>
      </c>
      <c r="AV18" s="215">
        <f t="shared" si="7"/>
        <v>9967</v>
      </c>
      <c r="AW18" s="29"/>
      <c r="AX18" s="29"/>
      <c r="AY18" s="29"/>
      <c r="AZ18" s="29"/>
      <c r="BA18" s="29"/>
      <c r="BB18" s="29"/>
      <c r="BC18" s="30"/>
      <c r="BD18" s="249"/>
      <c r="BE18" s="249"/>
      <c r="BF18" s="249"/>
      <c r="BG18" s="249"/>
      <c r="BH18" s="32"/>
      <c r="BI18" s="56"/>
    </row>
    <row r="19" spans="2:61" s="15" customFormat="1" ht="21" x14ac:dyDescent="0.25">
      <c r="B19" s="47"/>
      <c r="C19" s="20">
        <f t="shared" si="8"/>
        <v>45384</v>
      </c>
      <c r="D19" s="168">
        <f>SUMIFS('Transport-DB'!O:O,'Transport-DB'!C:C,"="&amp;'Work DB'!C19,'Transport-DB'!F:F,"="&amp;'Work DB'!$D$4)</f>
        <v>0</v>
      </c>
      <c r="E19" s="169">
        <f>SUMIFS('Transport-DB'!O:O,'Transport-DB'!C:C,"="&amp;'Work DB'!C19,'Transport-DB'!F:F,"="&amp;'Work DB'!$E$4)</f>
        <v>0</v>
      </c>
      <c r="F19" s="169">
        <f>SUMIFS('Transport-DB'!O:O,'Transport-DB'!C:C,"="&amp;'Work DB'!C19,'Transport-DB'!F:F,"="&amp;'Work DB'!$F$4)</f>
        <v>0</v>
      </c>
      <c r="G19" s="169">
        <f>SUMIFS('Transport-DB'!O:O,'Transport-DB'!C:C,"="&amp;'Work DB'!C19,'Transport-DB'!F:F,"="&amp;'Work DB'!$G$4)</f>
        <v>0</v>
      </c>
      <c r="H19" s="166">
        <f>SUMIFS('Transport-DB'!O:O,'Transport-DB'!C:C,"="&amp;'Work DB'!C19,'Transport-DB'!F:F,"="&amp;'Work DB'!$H$4)</f>
        <v>0</v>
      </c>
      <c r="I19" s="169">
        <f>SUMIFS('Transport-DB'!O:O,'Transport-DB'!C:C,"="&amp;'Work DB'!C19,'Transport-DB'!F:F,"="&amp;'Work DB'!$I$4)</f>
        <v>0</v>
      </c>
      <c r="J19" s="337">
        <f>SUMIFS('Transport-DB'!O:O,'Transport-DB'!C:C,"="&amp;'Work DB'!C19,'Transport-DB'!F:F,"="&amp;'Work DB'!$J$4)</f>
        <v>0</v>
      </c>
      <c r="K19" s="168">
        <f>SUMIFS('Transport-DB'!N:N,'Transport-DB'!C:C,"="&amp;'Work DB'!C19,'Transport-DB'!F:F,"="&amp;'Work DB'!$K$4)</f>
        <v>625.1</v>
      </c>
      <c r="L19" s="169">
        <f>SUMIFS('Transport-DB'!N:N,'Transport-DB'!C:C,"="&amp;'Work DB'!C19,'Transport-DB'!F:F,"="&amp;'Work DB'!$L$4)</f>
        <v>0</v>
      </c>
      <c r="M19" s="169">
        <f>SUMIFS('Transport-DB'!N:N,'Transport-DB'!C:C,"="&amp;'Work DB'!C19,'Transport-DB'!F:F,"="&amp;'Work DB'!$M$4)</f>
        <v>0</v>
      </c>
      <c r="N19" s="169">
        <f>SUMIFS('Transport-DB'!N:N,'Transport-DB'!C:C,"="&amp;'Work DB'!C19,'Transport-DB'!F:F,"="&amp;'Work DB'!$N$4)</f>
        <v>0</v>
      </c>
      <c r="O19" s="169">
        <f>SUMIFS('Transport-DB'!N:N,'Transport-DB'!C:C,"="&amp;'Work DB'!C19,'Transport-DB'!F:F,"="&amp;'Work DB'!$O$4)</f>
        <v>0</v>
      </c>
      <c r="P19" s="169">
        <f>SUMIFS('Transport-DB'!N:N,'Transport-DB'!C:C,"&lt;="&amp;'Work DB'!C19,'Transport-DB'!F:F,"="&amp;'Work DB'!$P$4)</f>
        <v>0</v>
      </c>
      <c r="Q19" s="166">
        <f>SUMIFS('Transport-DB'!N:N,'Transport-DB'!C:C,"="&amp;'Work DB'!C19,'Transport-DB'!F:F,"="&amp;'Work DB'!$Q$4)</f>
        <v>0</v>
      </c>
      <c r="R19" s="167">
        <f>SUMIFS('Transport-DB'!N:N,'Transport-DB'!C:C,"="&amp;'Work DB'!C19,'Transport-DB'!F:F,"="&amp;'Work DB'!$R$4)</f>
        <v>0</v>
      </c>
      <c r="S19" s="168">
        <f>SUM(D19:J19)+SUM(K19:R19)-M19-SUMIFS(Transport_DB[ترانشه],Transport_DB[توضیحات],"دیسپوزال",Transport_DB[تاریخ],'Work DB'!C19)</f>
        <v>625.1</v>
      </c>
      <c r="T19" s="169">
        <f t="shared" si="6"/>
        <v>0</v>
      </c>
      <c r="U19" s="169"/>
      <c r="V19" s="169"/>
      <c r="W19" s="169"/>
      <c r="X19" s="169"/>
      <c r="Y19" s="167"/>
      <c r="Z19" s="249"/>
      <c r="AA19" s="168">
        <f>SUMIFS('Transport-DB'!P:P,'Transport-DB'!C:C,"="&amp;'Work DB'!C19,'Transport-DB'!F:F,"="&amp;'Work DB'!$AA$4)</f>
        <v>0</v>
      </c>
      <c r="AB19" s="169">
        <f>SUMIFS('Transport-DB'!P:P,'Transport-DB'!C:C,"="&amp;'Work DB'!C19,'Transport-DB'!F:F,"="&amp;'Work DB'!$AB$4)</f>
        <v>0</v>
      </c>
      <c r="AC19" s="169">
        <f>SUMIFS('Transport-DB'!P:P,'Transport-DB'!C:C,"="&amp;'Work DB'!C19,'Transport-DB'!F:F,"="&amp;'Work DB'!$AC$4)</f>
        <v>0</v>
      </c>
      <c r="AD19" s="166">
        <f>SUMIFS('Transport-DB'!P:P,'Transport-DB'!C:C,"="&amp;'Work DB'!C19,'Transport-DB'!F:F,"="&amp;'Work DB'!$AD$4)</f>
        <v>0</v>
      </c>
      <c r="AE19" s="166">
        <f>SUMIFS('Transport-DB'!P:P,'Transport-DB'!C:C,"="&amp;'Work DB'!C19,'Transport-DB'!F:F,"="&amp;'Work DB'!$AE$4)</f>
        <v>0</v>
      </c>
      <c r="AF19" s="166">
        <f>SUMIFS('Transport-DB'!P:P,'Transport-DB'!C:C,"="&amp;'Work DB'!C19,'Transport-DB'!F:F,"="&amp;'Work DB'!$AF$4)</f>
        <v>0</v>
      </c>
      <c r="AG19" s="167"/>
      <c r="AH19" s="168">
        <f>SUMIFS('Transport-DB'!Q:Q,'Transport-DB'!C:C,"="&amp;'Work DB'!C19)</f>
        <v>0</v>
      </c>
      <c r="AI19" s="170">
        <f>SUMIFS(Civil_DB[قالب بندی],Civil_DB[تاریخ],"="&amp;'Work DB'!C19)</f>
        <v>0</v>
      </c>
      <c r="AJ19" s="169"/>
      <c r="AK19" s="167">
        <f>SUMIFS(Civil_DB[بتن],Civil_DB[تاریخ],"="&amp;'Work DB'!C19)</f>
        <v>0</v>
      </c>
      <c r="AL19" s="28"/>
      <c r="AM19" s="29"/>
      <c r="AN19" s="31"/>
      <c r="AO19" s="28"/>
      <c r="AP19" s="29"/>
      <c r="AQ19" s="29"/>
      <c r="AR19" s="30"/>
      <c r="AS19" s="28"/>
      <c r="AT19" s="29"/>
      <c r="AU19" s="207">
        <f>VLOOKUP(C19,'Daily Gas'!F18:I48,2,FALSE)</f>
        <v>0</v>
      </c>
      <c r="AV19" s="215">
        <f t="shared" si="7"/>
        <v>9967</v>
      </c>
      <c r="AW19" s="29"/>
      <c r="AX19" s="29"/>
      <c r="AY19" s="29"/>
      <c r="AZ19" s="29"/>
      <c r="BA19" s="29"/>
      <c r="BB19" s="29"/>
      <c r="BC19" s="30"/>
      <c r="BD19" s="249"/>
      <c r="BE19" s="249"/>
      <c r="BF19" s="249"/>
      <c r="BG19" s="249"/>
      <c r="BH19" s="32"/>
      <c r="BI19" s="56"/>
    </row>
    <row r="20" spans="2:61" s="15" customFormat="1" ht="21" x14ac:dyDescent="0.25">
      <c r="B20" s="47"/>
      <c r="C20" s="20">
        <f t="shared" si="8"/>
        <v>45385</v>
      </c>
      <c r="D20" s="168">
        <f>SUMIFS('Transport-DB'!O:O,'Transport-DB'!C:C,"="&amp;'Work DB'!C20,'Transport-DB'!F:F,"="&amp;'Work DB'!$D$4)</f>
        <v>0</v>
      </c>
      <c r="E20" s="169">
        <f>SUMIFS('Transport-DB'!O:O,'Transport-DB'!C:C,"="&amp;'Work DB'!C20,'Transport-DB'!F:F,"="&amp;'Work DB'!$E$4)</f>
        <v>0</v>
      </c>
      <c r="F20" s="169">
        <f>SUMIFS('Transport-DB'!O:O,'Transport-DB'!C:C,"="&amp;'Work DB'!C20,'Transport-DB'!F:F,"="&amp;'Work DB'!$F$4)</f>
        <v>0</v>
      </c>
      <c r="G20" s="169">
        <f>SUMIFS('Transport-DB'!O:O,'Transport-DB'!C:C,"="&amp;'Work DB'!C20,'Transport-DB'!F:F,"="&amp;'Work DB'!$G$4)</f>
        <v>0</v>
      </c>
      <c r="H20" s="166">
        <f>SUMIFS('Transport-DB'!O:O,'Transport-DB'!C:C,"="&amp;'Work DB'!C20,'Transport-DB'!F:F,"="&amp;'Work DB'!$H$4)</f>
        <v>0</v>
      </c>
      <c r="I20" s="169">
        <f>SUMIFS('Transport-DB'!O:O,'Transport-DB'!C:C,"="&amp;'Work DB'!C20,'Transport-DB'!F:F,"="&amp;'Work DB'!$I$4)</f>
        <v>0</v>
      </c>
      <c r="J20" s="337">
        <f>SUMIFS('Transport-DB'!O:O,'Transport-DB'!C:C,"="&amp;'Work DB'!C20,'Transport-DB'!F:F,"="&amp;'Work DB'!$J$4)</f>
        <v>0</v>
      </c>
      <c r="K20" s="168">
        <f>SUMIFS('Transport-DB'!N:N,'Transport-DB'!C:C,"="&amp;'Work DB'!C20,'Transport-DB'!F:F,"="&amp;'Work DB'!$K$4)</f>
        <v>658.35</v>
      </c>
      <c r="L20" s="169">
        <f>SUMIFS('Transport-DB'!N:N,'Transport-DB'!C:C,"="&amp;'Work DB'!C20,'Transport-DB'!F:F,"="&amp;'Work DB'!$L$4)</f>
        <v>0</v>
      </c>
      <c r="M20" s="169">
        <f>SUMIFS('Transport-DB'!N:N,'Transport-DB'!C:C,"="&amp;'Work DB'!C20,'Transport-DB'!F:F,"="&amp;'Work DB'!$M$4)</f>
        <v>0</v>
      </c>
      <c r="N20" s="169">
        <f>SUMIFS('Transport-DB'!N:N,'Transport-DB'!C:C,"="&amp;'Work DB'!C20,'Transport-DB'!F:F,"="&amp;'Work DB'!$N$4)</f>
        <v>0</v>
      </c>
      <c r="O20" s="169">
        <f>SUMIFS('Transport-DB'!N:N,'Transport-DB'!C:C,"="&amp;'Work DB'!C20,'Transport-DB'!F:F,"="&amp;'Work DB'!$O$4)</f>
        <v>0</v>
      </c>
      <c r="P20" s="169">
        <f>SUMIFS('Transport-DB'!N:N,'Transport-DB'!C:C,"&lt;="&amp;'Work DB'!C20,'Transport-DB'!F:F,"="&amp;'Work DB'!$P$4)</f>
        <v>0</v>
      </c>
      <c r="Q20" s="166">
        <f>SUMIFS('Transport-DB'!N:N,'Transport-DB'!C:C,"="&amp;'Work DB'!C20,'Transport-DB'!F:F,"="&amp;'Work DB'!$Q$4)</f>
        <v>0</v>
      </c>
      <c r="R20" s="167">
        <f>SUMIFS('Transport-DB'!N:N,'Transport-DB'!C:C,"="&amp;'Work DB'!C20,'Transport-DB'!F:F,"="&amp;'Work DB'!$R$4)</f>
        <v>0</v>
      </c>
      <c r="S20" s="168">
        <f>SUM(D20:J20)+SUM(K20:R20)-M20-SUMIFS(Transport_DB[ترانشه],Transport_DB[توضیحات],"دیسپوزال",Transport_DB[تاریخ],'Work DB'!C20)</f>
        <v>658.35</v>
      </c>
      <c r="T20" s="169">
        <f t="shared" si="6"/>
        <v>0</v>
      </c>
      <c r="U20" s="169"/>
      <c r="V20" s="169"/>
      <c r="W20" s="169"/>
      <c r="X20" s="169"/>
      <c r="Y20" s="167"/>
      <c r="Z20" s="249"/>
      <c r="AA20" s="168">
        <f>SUMIFS('Transport-DB'!P:P,'Transport-DB'!C:C,"="&amp;'Work DB'!C20,'Transport-DB'!F:F,"="&amp;'Work DB'!$AA$4)</f>
        <v>0</v>
      </c>
      <c r="AB20" s="169">
        <f>SUMIFS('Transport-DB'!P:P,'Transport-DB'!C:C,"="&amp;'Work DB'!C20,'Transport-DB'!F:F,"="&amp;'Work DB'!$AB$4)</f>
        <v>0</v>
      </c>
      <c r="AC20" s="169">
        <f>SUMIFS('Transport-DB'!P:P,'Transport-DB'!C:C,"="&amp;'Work DB'!C20,'Transport-DB'!F:F,"="&amp;'Work DB'!$AC$4)</f>
        <v>0</v>
      </c>
      <c r="AD20" s="166">
        <f>SUMIFS('Transport-DB'!P:P,'Transport-DB'!C:C,"="&amp;'Work DB'!C20,'Transport-DB'!F:F,"="&amp;'Work DB'!$AD$4)</f>
        <v>0</v>
      </c>
      <c r="AE20" s="166">
        <f>SUMIFS('Transport-DB'!P:P,'Transport-DB'!C:C,"="&amp;'Work DB'!C20,'Transport-DB'!F:F,"="&amp;'Work DB'!$AE$4)</f>
        <v>0</v>
      </c>
      <c r="AF20" s="166">
        <f>SUMIFS('Transport-DB'!P:P,'Transport-DB'!C:C,"="&amp;'Work DB'!C20,'Transport-DB'!F:F,"="&amp;'Work DB'!$AF$4)</f>
        <v>0</v>
      </c>
      <c r="AG20" s="167"/>
      <c r="AH20" s="168">
        <f>SUMIFS('Transport-DB'!Q:Q,'Transport-DB'!C:C,"="&amp;'Work DB'!C20)</f>
        <v>0</v>
      </c>
      <c r="AI20" s="170">
        <f>SUMIFS(Civil_DB[قالب بندی],Civil_DB[تاریخ],"="&amp;'Work DB'!C20)</f>
        <v>0</v>
      </c>
      <c r="AJ20" s="169"/>
      <c r="AK20" s="167">
        <f>SUMIFS(Civil_DB[بتن],Civil_DB[تاریخ],"="&amp;'Work DB'!C20)</f>
        <v>0</v>
      </c>
      <c r="AL20" s="28"/>
      <c r="AM20" s="29"/>
      <c r="AN20" s="31"/>
      <c r="AO20" s="28"/>
      <c r="AP20" s="29"/>
      <c r="AQ20" s="29"/>
      <c r="AR20" s="30"/>
      <c r="AS20" s="28"/>
      <c r="AT20" s="29"/>
      <c r="AU20" s="207">
        <f>VLOOKUP(C20,'Daily Gas'!F19:I49,2,FALSE)</f>
        <v>747</v>
      </c>
      <c r="AV20" s="215">
        <f t="shared" si="7"/>
        <v>9220</v>
      </c>
      <c r="AW20" s="29"/>
      <c r="AX20" s="29"/>
      <c r="AY20" s="29"/>
      <c r="AZ20" s="29"/>
      <c r="BA20" s="29"/>
      <c r="BB20" s="29"/>
      <c r="BC20" s="30"/>
      <c r="BD20" s="249"/>
      <c r="BE20" s="249"/>
      <c r="BF20" s="249"/>
      <c r="BG20" s="249"/>
      <c r="BH20" s="32"/>
      <c r="BI20" s="56"/>
    </row>
    <row r="21" spans="2:61" s="15" customFormat="1" ht="21" x14ac:dyDescent="0.25">
      <c r="B21" s="47"/>
      <c r="C21" s="20">
        <f t="shared" si="8"/>
        <v>45386</v>
      </c>
      <c r="D21" s="168">
        <f>SUMIFS('Transport-DB'!O:O,'Transport-DB'!C:C,"="&amp;'Work DB'!C21,'Transport-DB'!F:F,"="&amp;'Work DB'!$D$4)</f>
        <v>0</v>
      </c>
      <c r="E21" s="169">
        <f>SUMIFS('Transport-DB'!O:O,'Transport-DB'!C:C,"="&amp;'Work DB'!C21,'Transport-DB'!F:F,"="&amp;'Work DB'!$E$4)</f>
        <v>0</v>
      </c>
      <c r="F21" s="169">
        <f>SUMIFS('Transport-DB'!O:O,'Transport-DB'!C:C,"="&amp;'Work DB'!C21,'Transport-DB'!F:F,"="&amp;'Work DB'!$F$4)</f>
        <v>0</v>
      </c>
      <c r="G21" s="169">
        <f>SUMIFS('Transport-DB'!O:O,'Transport-DB'!C:C,"="&amp;'Work DB'!C21,'Transport-DB'!F:F,"="&amp;'Work DB'!$G$4)</f>
        <v>0</v>
      </c>
      <c r="H21" s="166">
        <f>SUMIFS('Transport-DB'!O:O,'Transport-DB'!C:C,"="&amp;'Work DB'!C21,'Transport-DB'!F:F,"="&amp;'Work DB'!$H$4)</f>
        <v>0</v>
      </c>
      <c r="I21" s="169">
        <f>SUMIFS('Transport-DB'!O:O,'Transport-DB'!C:C,"="&amp;'Work DB'!C21,'Transport-DB'!F:F,"="&amp;'Work DB'!$I$4)</f>
        <v>0</v>
      </c>
      <c r="J21" s="337">
        <f>SUMIFS('Transport-DB'!O:O,'Transport-DB'!C:C,"="&amp;'Work DB'!C21,'Transport-DB'!F:F,"="&amp;'Work DB'!$J$4)</f>
        <v>0</v>
      </c>
      <c r="K21" s="168">
        <f>SUMIFS('Transport-DB'!N:N,'Transport-DB'!C:C,"="&amp;'Work DB'!C21,'Transport-DB'!F:F,"="&amp;'Work DB'!$K$4)</f>
        <v>591.85</v>
      </c>
      <c r="L21" s="169">
        <f>SUMIFS('Transport-DB'!N:N,'Transport-DB'!C:C,"="&amp;'Work DB'!C21,'Transport-DB'!F:F,"="&amp;'Work DB'!$L$4)</f>
        <v>0</v>
      </c>
      <c r="M21" s="169">
        <f>SUMIFS('Transport-DB'!N:N,'Transport-DB'!C:C,"="&amp;'Work DB'!C21,'Transport-DB'!F:F,"="&amp;'Work DB'!$M$4)</f>
        <v>0</v>
      </c>
      <c r="N21" s="169">
        <f>SUMIFS('Transport-DB'!N:N,'Transport-DB'!C:C,"="&amp;'Work DB'!C21,'Transport-DB'!F:F,"="&amp;'Work DB'!$N$4)</f>
        <v>0</v>
      </c>
      <c r="O21" s="169">
        <f>SUMIFS('Transport-DB'!N:N,'Transport-DB'!C:C,"="&amp;'Work DB'!C21,'Transport-DB'!F:F,"="&amp;'Work DB'!$O$4)</f>
        <v>0</v>
      </c>
      <c r="P21" s="169">
        <f>SUMIFS('Transport-DB'!N:N,'Transport-DB'!C:C,"&lt;="&amp;'Work DB'!C21,'Transport-DB'!F:F,"="&amp;'Work DB'!$P$4)</f>
        <v>0</v>
      </c>
      <c r="Q21" s="166">
        <f>SUMIFS('Transport-DB'!N:N,'Transport-DB'!C:C,"="&amp;'Work DB'!C21,'Transport-DB'!F:F,"="&amp;'Work DB'!$Q$4)</f>
        <v>0</v>
      </c>
      <c r="R21" s="167">
        <f>SUMIFS('Transport-DB'!N:N,'Transport-DB'!C:C,"="&amp;'Work DB'!C21,'Transport-DB'!F:F,"="&amp;'Work DB'!$R$4)</f>
        <v>0</v>
      </c>
      <c r="S21" s="168">
        <f>SUM(D21:J21)+SUM(K21:R21)-M21-SUMIFS(Transport_DB[ترانشه],Transport_DB[توضیحات],"دیسپوزال",Transport_DB[تاریخ],'Work DB'!C21)</f>
        <v>591.85</v>
      </c>
      <c r="T21" s="169">
        <f t="shared" si="6"/>
        <v>0</v>
      </c>
      <c r="U21" s="169"/>
      <c r="V21" s="169"/>
      <c r="W21" s="169"/>
      <c r="X21" s="169"/>
      <c r="Y21" s="167"/>
      <c r="Z21" s="249"/>
      <c r="AA21" s="168">
        <f>SUMIFS('Transport-DB'!P:P,'Transport-DB'!C:C,"="&amp;'Work DB'!C21,'Transport-DB'!F:F,"="&amp;'Work DB'!$AA$4)</f>
        <v>0</v>
      </c>
      <c r="AB21" s="169">
        <f>SUMIFS('Transport-DB'!P:P,'Transport-DB'!C:C,"="&amp;'Work DB'!C21,'Transport-DB'!F:F,"="&amp;'Work DB'!$AB$4)</f>
        <v>0</v>
      </c>
      <c r="AC21" s="169">
        <f>SUMIFS('Transport-DB'!P:P,'Transport-DB'!C:C,"="&amp;'Work DB'!C21,'Transport-DB'!F:F,"="&amp;'Work DB'!$AC$4)</f>
        <v>0</v>
      </c>
      <c r="AD21" s="166">
        <f>SUMIFS('Transport-DB'!P:P,'Transport-DB'!C:C,"="&amp;'Work DB'!C21,'Transport-DB'!F:F,"="&amp;'Work DB'!$AD$4)</f>
        <v>0</v>
      </c>
      <c r="AE21" s="166">
        <f>SUMIFS('Transport-DB'!P:P,'Transport-DB'!C:C,"="&amp;'Work DB'!C21,'Transport-DB'!F:F,"="&amp;'Work DB'!$AE$4)</f>
        <v>0</v>
      </c>
      <c r="AF21" s="166">
        <f>SUMIFS('Transport-DB'!P:P,'Transport-DB'!C:C,"="&amp;'Work DB'!C21,'Transport-DB'!F:F,"="&amp;'Work DB'!$AF$4)</f>
        <v>0</v>
      </c>
      <c r="AG21" s="167"/>
      <c r="AH21" s="168">
        <f>SUMIFS('Transport-DB'!Q:Q,'Transport-DB'!C:C,"="&amp;'Work DB'!C21)</f>
        <v>0</v>
      </c>
      <c r="AI21" s="170">
        <f>SUMIFS(Civil_DB[قالب بندی],Civil_DB[تاریخ],"="&amp;'Work DB'!C21)</f>
        <v>0</v>
      </c>
      <c r="AJ21" s="169"/>
      <c r="AK21" s="167">
        <f>SUMIFS(Civil_DB[بتن],Civil_DB[تاریخ],"="&amp;'Work DB'!C21)</f>
        <v>0</v>
      </c>
      <c r="AL21" s="28"/>
      <c r="AM21" s="29"/>
      <c r="AN21" s="31"/>
      <c r="AO21" s="28"/>
      <c r="AP21" s="29"/>
      <c r="AQ21" s="29"/>
      <c r="AR21" s="30"/>
      <c r="AS21" s="28"/>
      <c r="AT21" s="29"/>
      <c r="AU21" s="207">
        <f>VLOOKUP(C21,'Daily Gas'!F20:I50,2,FALSE)</f>
        <v>0</v>
      </c>
      <c r="AV21" s="215">
        <f t="shared" si="7"/>
        <v>9220</v>
      </c>
      <c r="AW21" s="29"/>
      <c r="AX21" s="29"/>
      <c r="AY21" s="29"/>
      <c r="AZ21" s="29"/>
      <c r="BA21" s="29"/>
      <c r="BB21" s="29"/>
      <c r="BC21" s="30"/>
      <c r="BD21" s="249"/>
      <c r="BE21" s="249"/>
      <c r="BF21" s="249"/>
      <c r="BG21" s="249"/>
      <c r="BH21" s="32"/>
      <c r="BI21" s="56"/>
    </row>
    <row r="22" spans="2:61" s="15" customFormat="1" ht="21" x14ac:dyDescent="0.25">
      <c r="B22" s="47"/>
      <c r="C22" s="20">
        <f t="shared" si="8"/>
        <v>45387</v>
      </c>
      <c r="D22" s="168">
        <f>SUMIFS('Transport-DB'!O:O,'Transport-DB'!C:C,"="&amp;'Work DB'!C22,'Transport-DB'!F:F,"="&amp;'Work DB'!$D$4)</f>
        <v>0</v>
      </c>
      <c r="E22" s="169">
        <f>SUMIFS('Transport-DB'!O:O,'Transport-DB'!C:C,"="&amp;'Work DB'!C22,'Transport-DB'!F:F,"="&amp;'Work DB'!$E$4)</f>
        <v>0</v>
      </c>
      <c r="F22" s="169">
        <f>SUMIFS('Transport-DB'!O:O,'Transport-DB'!C:C,"="&amp;'Work DB'!C22,'Transport-DB'!F:F,"="&amp;'Work DB'!$F$4)</f>
        <v>0</v>
      </c>
      <c r="G22" s="169">
        <f>SUMIFS('Transport-DB'!O:O,'Transport-DB'!C:C,"="&amp;'Work DB'!C22,'Transport-DB'!F:F,"="&amp;'Work DB'!$G$4)</f>
        <v>0</v>
      </c>
      <c r="H22" s="166">
        <f>SUMIFS('Transport-DB'!O:O,'Transport-DB'!C:C,"="&amp;'Work DB'!C22,'Transport-DB'!F:F,"="&amp;'Work DB'!$H$4)</f>
        <v>0</v>
      </c>
      <c r="I22" s="169">
        <f>SUMIFS('Transport-DB'!O:O,'Transport-DB'!C:C,"="&amp;'Work DB'!C22,'Transport-DB'!F:F,"="&amp;'Work DB'!$I$4)</f>
        <v>0</v>
      </c>
      <c r="J22" s="337">
        <f>SUMIFS('Transport-DB'!O:O,'Transport-DB'!C:C,"="&amp;'Work DB'!C22,'Transport-DB'!F:F,"="&amp;'Work DB'!$J$4)</f>
        <v>0</v>
      </c>
      <c r="K22" s="168">
        <f>SUMIFS('Transport-DB'!N:N,'Transport-DB'!C:C,"="&amp;'Work DB'!C22,'Transport-DB'!F:F,"="&amp;'Work DB'!$K$4)</f>
        <v>492.1</v>
      </c>
      <c r="L22" s="169">
        <f>SUMIFS('Transport-DB'!N:N,'Transport-DB'!C:C,"="&amp;'Work DB'!C22,'Transport-DB'!F:F,"="&amp;'Work DB'!$L$4)</f>
        <v>0</v>
      </c>
      <c r="M22" s="169">
        <f>SUMIFS('Transport-DB'!N:N,'Transport-DB'!C:C,"="&amp;'Work DB'!C22,'Transport-DB'!F:F,"="&amp;'Work DB'!$M$4)</f>
        <v>0</v>
      </c>
      <c r="N22" s="169">
        <f>SUMIFS('Transport-DB'!N:N,'Transport-DB'!C:C,"="&amp;'Work DB'!C22,'Transport-DB'!F:F,"="&amp;'Work DB'!$N$4)</f>
        <v>0</v>
      </c>
      <c r="O22" s="169">
        <f>SUMIFS('Transport-DB'!N:N,'Transport-DB'!C:C,"="&amp;'Work DB'!C22,'Transport-DB'!F:F,"="&amp;'Work DB'!$O$4)</f>
        <v>0</v>
      </c>
      <c r="P22" s="169">
        <f>SUMIFS('Transport-DB'!N:N,'Transport-DB'!C:C,"&lt;="&amp;'Work DB'!C22,'Transport-DB'!F:F,"="&amp;'Work DB'!$P$4)</f>
        <v>0</v>
      </c>
      <c r="Q22" s="166">
        <f>SUMIFS('Transport-DB'!N:N,'Transport-DB'!C:C,"="&amp;'Work DB'!C22,'Transport-DB'!F:F,"="&amp;'Work DB'!$Q$4)</f>
        <v>0</v>
      </c>
      <c r="R22" s="167">
        <f>SUMIFS('Transport-DB'!N:N,'Transport-DB'!C:C,"="&amp;'Work DB'!C22,'Transport-DB'!F:F,"="&amp;'Work DB'!$R$4)</f>
        <v>0</v>
      </c>
      <c r="S22" s="168">
        <f>SUM(D22:J22)+SUM(K22:R22)-M22-SUMIFS(Transport_DB[ترانشه],Transport_DB[توضیحات],"دیسپوزال",Transport_DB[تاریخ],'Work DB'!C22)</f>
        <v>492.1</v>
      </c>
      <c r="T22" s="169">
        <f t="shared" si="6"/>
        <v>0</v>
      </c>
      <c r="U22" s="169"/>
      <c r="V22" s="169"/>
      <c r="W22" s="169"/>
      <c r="X22" s="169"/>
      <c r="Y22" s="167"/>
      <c r="Z22" s="249"/>
      <c r="AA22" s="168">
        <f>SUMIFS('Transport-DB'!P:P,'Transport-DB'!C:C,"="&amp;'Work DB'!C22,'Transport-DB'!F:F,"="&amp;'Work DB'!$AA$4)</f>
        <v>0</v>
      </c>
      <c r="AB22" s="169">
        <f>SUMIFS('Transport-DB'!P:P,'Transport-DB'!C:C,"="&amp;'Work DB'!C22,'Transport-DB'!F:F,"="&amp;'Work DB'!$AB$4)</f>
        <v>0</v>
      </c>
      <c r="AC22" s="169">
        <f>SUMIFS('Transport-DB'!P:P,'Transport-DB'!C:C,"="&amp;'Work DB'!C22,'Transport-DB'!F:F,"="&amp;'Work DB'!$AC$4)</f>
        <v>0</v>
      </c>
      <c r="AD22" s="166">
        <f>SUMIFS('Transport-DB'!P:P,'Transport-DB'!C:C,"="&amp;'Work DB'!C22,'Transport-DB'!F:F,"="&amp;'Work DB'!$AD$4)</f>
        <v>0</v>
      </c>
      <c r="AE22" s="166">
        <f>SUMIFS('Transport-DB'!P:P,'Transport-DB'!C:C,"="&amp;'Work DB'!C22,'Transport-DB'!F:F,"="&amp;'Work DB'!$AE$4)</f>
        <v>0</v>
      </c>
      <c r="AF22" s="166">
        <f>SUMIFS('Transport-DB'!P:P,'Transport-DB'!C:C,"="&amp;'Work DB'!C22,'Transport-DB'!F:F,"="&amp;'Work DB'!$AF$4)</f>
        <v>0</v>
      </c>
      <c r="AG22" s="167"/>
      <c r="AH22" s="168">
        <f>SUMIFS('Transport-DB'!Q:Q,'Transport-DB'!C:C,"="&amp;'Work DB'!C22)</f>
        <v>0</v>
      </c>
      <c r="AI22" s="170">
        <f>SUMIFS(Civil_DB[قالب بندی],Civil_DB[تاریخ],"="&amp;'Work DB'!C22)</f>
        <v>0</v>
      </c>
      <c r="AJ22" s="169"/>
      <c r="AK22" s="167">
        <f>SUMIFS(Civil_DB[بتن],Civil_DB[تاریخ],"="&amp;'Work DB'!C22)</f>
        <v>0</v>
      </c>
      <c r="AL22" s="28"/>
      <c r="AM22" s="29"/>
      <c r="AN22" s="31"/>
      <c r="AO22" s="28"/>
      <c r="AP22" s="29"/>
      <c r="AQ22" s="29"/>
      <c r="AR22" s="30"/>
      <c r="AS22" s="28"/>
      <c r="AT22" s="29"/>
      <c r="AU22" s="207">
        <f>VLOOKUP(C22,'Daily Gas'!F21:I51,2,FALSE)</f>
        <v>996</v>
      </c>
      <c r="AV22" s="215">
        <f t="shared" si="7"/>
        <v>8224</v>
      </c>
      <c r="AW22" s="29"/>
      <c r="AX22" s="29"/>
      <c r="AY22" s="29"/>
      <c r="AZ22" s="29"/>
      <c r="BA22" s="29"/>
      <c r="BB22" s="29"/>
      <c r="BC22" s="30"/>
      <c r="BD22" s="249"/>
      <c r="BE22" s="249"/>
      <c r="BF22" s="249"/>
      <c r="BG22" s="249"/>
      <c r="BH22" s="32"/>
      <c r="BI22" s="56"/>
    </row>
    <row r="23" spans="2:61" s="15" customFormat="1" ht="21" x14ac:dyDescent="0.25">
      <c r="B23" s="47"/>
      <c r="C23" s="20">
        <f t="shared" si="8"/>
        <v>45388</v>
      </c>
      <c r="D23" s="168">
        <f>SUMIFS('Transport-DB'!O:O,'Transport-DB'!C:C,"="&amp;'Work DB'!C23,'Transport-DB'!F:F,"="&amp;'Work DB'!$D$4)</f>
        <v>0</v>
      </c>
      <c r="E23" s="169">
        <f>SUMIFS('Transport-DB'!O:O,'Transport-DB'!C:C,"="&amp;'Work DB'!C23,'Transport-DB'!F:F,"="&amp;'Work DB'!$E$4)</f>
        <v>0</v>
      </c>
      <c r="F23" s="169">
        <f>SUMIFS('Transport-DB'!O:O,'Transport-DB'!C:C,"="&amp;'Work DB'!C23,'Transport-DB'!F:F,"="&amp;'Work DB'!$F$4)</f>
        <v>0</v>
      </c>
      <c r="G23" s="169">
        <f>SUMIFS('Transport-DB'!O:O,'Transport-DB'!C:C,"="&amp;'Work DB'!C23,'Transport-DB'!F:F,"="&amp;'Work DB'!$G$4)</f>
        <v>0</v>
      </c>
      <c r="H23" s="166">
        <f>SUMIFS('Transport-DB'!O:O,'Transport-DB'!C:C,"="&amp;'Work DB'!C23,'Transport-DB'!F:F,"="&amp;'Work DB'!$H$4)</f>
        <v>0</v>
      </c>
      <c r="I23" s="169">
        <f>SUMIFS('Transport-DB'!O:O,'Transport-DB'!C:C,"="&amp;'Work DB'!C23,'Transport-DB'!F:F,"="&amp;'Work DB'!$I$4)</f>
        <v>0</v>
      </c>
      <c r="J23" s="337">
        <f>SUMIFS('Transport-DB'!O:O,'Transport-DB'!C:C,"="&amp;'Work DB'!C23,'Transport-DB'!F:F,"="&amp;'Work DB'!$J$4)</f>
        <v>0</v>
      </c>
      <c r="K23" s="168">
        <f>SUMIFS('Transport-DB'!N:N,'Transport-DB'!C:C,"="&amp;'Work DB'!C23,'Transport-DB'!F:F,"="&amp;'Work DB'!$K$4)</f>
        <v>585.20000000000005</v>
      </c>
      <c r="L23" s="169">
        <f>SUMIFS('Transport-DB'!N:N,'Transport-DB'!C:C,"="&amp;'Work DB'!C23,'Transport-DB'!F:F,"="&amp;'Work DB'!$L$4)</f>
        <v>0</v>
      </c>
      <c r="M23" s="169">
        <f>SUMIFS('Transport-DB'!N:N,'Transport-DB'!C:C,"="&amp;'Work DB'!C23,'Transport-DB'!F:F,"="&amp;'Work DB'!$M$4)</f>
        <v>0</v>
      </c>
      <c r="N23" s="169">
        <f>SUMIFS('Transport-DB'!N:N,'Transport-DB'!C:C,"="&amp;'Work DB'!C23,'Transport-DB'!F:F,"="&amp;'Work DB'!$N$4)</f>
        <v>0</v>
      </c>
      <c r="O23" s="169">
        <f>SUMIFS('Transport-DB'!N:N,'Transport-DB'!C:C,"="&amp;'Work DB'!C23,'Transport-DB'!F:F,"="&amp;'Work DB'!$O$4)</f>
        <v>0</v>
      </c>
      <c r="P23" s="169">
        <f>SUMIFS('Transport-DB'!N:N,'Transport-DB'!C:C,"&lt;="&amp;'Work DB'!C23,'Transport-DB'!F:F,"="&amp;'Work DB'!$P$4)</f>
        <v>0</v>
      </c>
      <c r="Q23" s="166">
        <f>SUMIFS('Transport-DB'!N:N,'Transport-DB'!C:C,"="&amp;'Work DB'!C23,'Transport-DB'!F:F,"="&amp;'Work DB'!$Q$4)</f>
        <v>0</v>
      </c>
      <c r="R23" s="167">
        <f>SUMIFS('Transport-DB'!N:N,'Transport-DB'!C:C,"="&amp;'Work DB'!C23,'Transport-DB'!F:F,"="&amp;'Work DB'!$R$4)</f>
        <v>0</v>
      </c>
      <c r="S23" s="168">
        <f>SUM(D23:J23)+SUM(K23:R23)-M23-SUMIFS(Transport_DB[ترانشه],Transport_DB[توضیحات],"دیسپوزال",Transport_DB[تاریخ],'Work DB'!C23)</f>
        <v>585.20000000000005</v>
      </c>
      <c r="T23" s="169">
        <f t="shared" si="6"/>
        <v>0</v>
      </c>
      <c r="U23" s="169"/>
      <c r="V23" s="169"/>
      <c r="W23" s="169"/>
      <c r="X23" s="169"/>
      <c r="Y23" s="167"/>
      <c r="Z23" s="249"/>
      <c r="AA23" s="168">
        <f>SUMIFS('Transport-DB'!P:P,'Transport-DB'!C:C,"="&amp;'Work DB'!C23,'Transport-DB'!F:F,"="&amp;'Work DB'!$AA$4)</f>
        <v>0</v>
      </c>
      <c r="AB23" s="169">
        <f>SUMIFS('Transport-DB'!P:P,'Transport-DB'!C:C,"="&amp;'Work DB'!C23,'Transport-DB'!F:F,"="&amp;'Work DB'!$AB$4)</f>
        <v>0</v>
      </c>
      <c r="AC23" s="169">
        <f>SUMIFS('Transport-DB'!P:P,'Transport-DB'!C:C,"="&amp;'Work DB'!C23,'Transport-DB'!F:F,"="&amp;'Work DB'!$AC$4)</f>
        <v>0</v>
      </c>
      <c r="AD23" s="166">
        <f>SUMIFS('Transport-DB'!P:P,'Transport-DB'!C:C,"="&amp;'Work DB'!C23,'Transport-DB'!F:F,"="&amp;'Work DB'!$AD$4)</f>
        <v>0</v>
      </c>
      <c r="AE23" s="166">
        <f>SUMIFS('Transport-DB'!P:P,'Transport-DB'!C:C,"="&amp;'Work DB'!C23,'Transport-DB'!F:F,"="&amp;'Work DB'!$AE$4)</f>
        <v>0</v>
      </c>
      <c r="AF23" s="166">
        <f>SUMIFS('Transport-DB'!P:P,'Transport-DB'!C:C,"="&amp;'Work DB'!C23,'Transport-DB'!F:F,"="&amp;'Work DB'!$AF$4)</f>
        <v>0</v>
      </c>
      <c r="AG23" s="167"/>
      <c r="AH23" s="168">
        <f>SUMIFS('Transport-DB'!Q:Q,'Transport-DB'!C:C,"="&amp;'Work DB'!C23)</f>
        <v>0</v>
      </c>
      <c r="AI23" s="170">
        <f>SUMIFS(Civil_DB[قالب بندی],Civil_DB[تاریخ],"="&amp;'Work DB'!C23)</f>
        <v>0</v>
      </c>
      <c r="AJ23" s="169"/>
      <c r="AK23" s="167">
        <f>SUMIFS(Civil_DB[بتن],Civil_DB[تاریخ],"="&amp;'Work DB'!C23)</f>
        <v>0</v>
      </c>
      <c r="AL23" s="28"/>
      <c r="AM23" s="29"/>
      <c r="AN23" s="31"/>
      <c r="AO23" s="28"/>
      <c r="AP23" s="29"/>
      <c r="AQ23" s="29"/>
      <c r="AR23" s="30"/>
      <c r="AS23" s="28"/>
      <c r="AT23" s="29"/>
      <c r="AU23" s="207">
        <f>VLOOKUP(C23,'Daily Gas'!F22:I52,2,FALSE)</f>
        <v>0</v>
      </c>
      <c r="AV23" s="215">
        <f t="shared" si="7"/>
        <v>8224</v>
      </c>
      <c r="AW23" s="29"/>
      <c r="AX23" s="29"/>
      <c r="AY23" s="29"/>
      <c r="AZ23" s="29"/>
      <c r="BA23" s="29"/>
      <c r="BB23" s="29"/>
      <c r="BC23" s="30"/>
      <c r="BD23" s="249"/>
      <c r="BE23" s="249"/>
      <c r="BF23" s="249"/>
      <c r="BG23" s="249"/>
      <c r="BH23" s="32"/>
      <c r="BI23" s="56"/>
    </row>
    <row r="24" spans="2:61" s="15" customFormat="1" ht="21" x14ac:dyDescent="0.25">
      <c r="B24" s="47"/>
      <c r="C24" s="20">
        <f t="shared" si="8"/>
        <v>45389</v>
      </c>
      <c r="D24" s="168">
        <f>SUMIFS('Transport-DB'!O:O,'Transport-DB'!C:C,"="&amp;'Work DB'!C24,'Transport-DB'!F:F,"="&amp;'Work DB'!$D$4)</f>
        <v>0</v>
      </c>
      <c r="E24" s="169">
        <f>SUMIFS('Transport-DB'!O:O,'Transport-DB'!C:C,"="&amp;'Work DB'!C24,'Transport-DB'!F:F,"="&amp;'Work DB'!$E$4)</f>
        <v>0</v>
      </c>
      <c r="F24" s="169">
        <f>SUMIFS('Transport-DB'!O:O,'Transport-DB'!C:C,"="&amp;'Work DB'!C24,'Transport-DB'!F:F,"="&amp;'Work DB'!$F$4)</f>
        <v>0</v>
      </c>
      <c r="G24" s="169">
        <f>SUMIFS('Transport-DB'!O:O,'Transport-DB'!C:C,"="&amp;'Work DB'!C24,'Transport-DB'!F:F,"="&amp;'Work DB'!$G$4)</f>
        <v>0</v>
      </c>
      <c r="H24" s="166">
        <f>SUMIFS('Transport-DB'!O:O,'Transport-DB'!C:C,"="&amp;'Work DB'!C24,'Transport-DB'!F:F,"="&amp;'Work DB'!$H$4)</f>
        <v>0</v>
      </c>
      <c r="I24" s="169">
        <f>SUMIFS('Transport-DB'!O:O,'Transport-DB'!C:C,"="&amp;'Work DB'!C24,'Transport-DB'!F:F,"="&amp;'Work DB'!$I$4)</f>
        <v>0</v>
      </c>
      <c r="J24" s="337">
        <f>SUMIFS('Transport-DB'!O:O,'Transport-DB'!C:C,"="&amp;'Work DB'!C24,'Transport-DB'!F:F,"="&amp;'Work DB'!$J$4)</f>
        <v>0</v>
      </c>
      <c r="K24" s="168">
        <f>SUMIFS('Transport-DB'!N:N,'Transport-DB'!C:C,"="&amp;'Work DB'!C24,'Transport-DB'!F:F,"="&amp;'Work DB'!$K$4)</f>
        <v>751.45</v>
      </c>
      <c r="L24" s="169">
        <f>SUMIFS('Transport-DB'!N:N,'Transport-DB'!C:C,"="&amp;'Work DB'!C24,'Transport-DB'!F:F,"="&amp;'Work DB'!$L$4)</f>
        <v>0</v>
      </c>
      <c r="M24" s="169">
        <f>SUMIFS('Transport-DB'!N:N,'Transport-DB'!C:C,"="&amp;'Work DB'!C24,'Transport-DB'!F:F,"="&amp;'Work DB'!$M$4)</f>
        <v>0</v>
      </c>
      <c r="N24" s="169">
        <f>SUMIFS('Transport-DB'!N:N,'Transport-DB'!C:C,"="&amp;'Work DB'!C24,'Transport-DB'!F:F,"="&amp;'Work DB'!$N$4)</f>
        <v>0</v>
      </c>
      <c r="O24" s="169">
        <f>SUMIFS('Transport-DB'!N:N,'Transport-DB'!C:C,"="&amp;'Work DB'!C24,'Transport-DB'!F:F,"="&amp;'Work DB'!$O$4)</f>
        <v>563.95000000000005</v>
      </c>
      <c r="P24" s="169">
        <f>SUMIFS('Transport-DB'!N:N,'Transport-DB'!C:C,"&lt;="&amp;'Work DB'!C24,'Transport-DB'!F:F,"="&amp;'Work DB'!$P$4)</f>
        <v>0</v>
      </c>
      <c r="Q24" s="166">
        <f>SUMIFS('Transport-DB'!N:N,'Transport-DB'!C:C,"="&amp;'Work DB'!C24,'Transport-DB'!F:F,"="&amp;'Work DB'!$Q$4)</f>
        <v>0</v>
      </c>
      <c r="R24" s="167">
        <f>SUMIFS('Transport-DB'!N:N,'Transport-DB'!C:C,"="&amp;'Work DB'!C24,'Transport-DB'!F:F,"="&amp;'Work DB'!$R$4)</f>
        <v>0</v>
      </c>
      <c r="S24" s="168">
        <f>SUM(D24:J24)+SUM(K24:R24)-M24-SUMIFS(Transport_DB[ترانشه],Transport_DB[توضیحات],"دیسپوزال",Transport_DB[تاریخ],'Work DB'!C24)</f>
        <v>1315.4</v>
      </c>
      <c r="T24" s="169">
        <f t="shared" si="6"/>
        <v>0</v>
      </c>
      <c r="U24" s="169"/>
      <c r="V24" s="169"/>
      <c r="W24" s="169"/>
      <c r="X24" s="169"/>
      <c r="Y24" s="167"/>
      <c r="Z24" s="249"/>
      <c r="AA24" s="168">
        <f>SUMIFS('Transport-DB'!P:P,'Transport-DB'!C:C,"="&amp;'Work DB'!C24,'Transport-DB'!F:F,"="&amp;'Work DB'!$AA$4)</f>
        <v>0</v>
      </c>
      <c r="AB24" s="169">
        <f>SUMIFS('Transport-DB'!P:P,'Transport-DB'!C:C,"="&amp;'Work DB'!C24,'Transport-DB'!F:F,"="&amp;'Work DB'!$AB$4)</f>
        <v>0</v>
      </c>
      <c r="AC24" s="169">
        <f>SUMIFS('Transport-DB'!P:P,'Transport-DB'!C:C,"="&amp;'Work DB'!C24,'Transport-DB'!F:F,"="&amp;'Work DB'!$AC$4)</f>
        <v>0</v>
      </c>
      <c r="AD24" s="166">
        <f>SUMIFS('Transport-DB'!P:P,'Transport-DB'!C:C,"="&amp;'Work DB'!C24,'Transport-DB'!F:F,"="&amp;'Work DB'!$AD$4)</f>
        <v>0</v>
      </c>
      <c r="AE24" s="166">
        <f>SUMIFS('Transport-DB'!P:P,'Transport-DB'!C:C,"="&amp;'Work DB'!C24,'Transport-DB'!F:F,"="&amp;'Work DB'!$AE$4)</f>
        <v>0</v>
      </c>
      <c r="AF24" s="166">
        <f>SUMIFS('Transport-DB'!P:P,'Transport-DB'!C:C,"="&amp;'Work DB'!C24,'Transport-DB'!F:F,"="&amp;'Work DB'!$AF$4)</f>
        <v>0</v>
      </c>
      <c r="AG24" s="167"/>
      <c r="AH24" s="168">
        <f>SUMIFS('Transport-DB'!Q:Q,'Transport-DB'!C:C,"="&amp;'Work DB'!C24)</f>
        <v>0</v>
      </c>
      <c r="AI24" s="170">
        <f>SUMIFS(Civil_DB[قالب بندی],Civil_DB[تاریخ],"="&amp;'Work DB'!C24)</f>
        <v>0</v>
      </c>
      <c r="AJ24" s="169"/>
      <c r="AK24" s="167">
        <f>SUMIFS(Civil_DB[بتن],Civil_DB[تاریخ],"="&amp;'Work DB'!C24)</f>
        <v>0</v>
      </c>
      <c r="AL24" s="28"/>
      <c r="AM24" s="29"/>
      <c r="AN24" s="31"/>
      <c r="AO24" s="28"/>
      <c r="AP24" s="29"/>
      <c r="AQ24" s="29"/>
      <c r="AR24" s="30"/>
      <c r="AS24" s="28"/>
      <c r="AT24" s="29"/>
      <c r="AU24" s="207">
        <f>VLOOKUP(C24,'Daily Gas'!F23:I53,2,FALSE)</f>
        <v>1054</v>
      </c>
      <c r="AV24" s="215">
        <f t="shared" si="7"/>
        <v>7170</v>
      </c>
      <c r="AW24" s="29"/>
      <c r="AX24" s="29"/>
      <c r="AY24" s="29"/>
      <c r="AZ24" s="29"/>
      <c r="BA24" s="29"/>
      <c r="BB24" s="29"/>
      <c r="BC24" s="30"/>
      <c r="BD24" s="249"/>
      <c r="BE24" s="249"/>
      <c r="BF24" s="249"/>
      <c r="BG24" s="249"/>
      <c r="BH24" s="32"/>
      <c r="BI24" s="56"/>
    </row>
    <row r="25" spans="2:61" s="15" customFormat="1" ht="21" x14ac:dyDescent="0.25">
      <c r="B25" s="47"/>
      <c r="C25" s="20">
        <f t="shared" si="8"/>
        <v>45390</v>
      </c>
      <c r="D25" s="168">
        <f>SUMIFS('Transport-DB'!O:O,'Transport-DB'!C:C,"="&amp;'Work DB'!C25,'Transport-DB'!F:F,"="&amp;'Work DB'!$D$4)</f>
        <v>0</v>
      </c>
      <c r="E25" s="169">
        <f>SUMIFS('Transport-DB'!O:O,'Transport-DB'!C:C,"="&amp;'Work DB'!C25,'Transport-DB'!F:F,"="&amp;'Work DB'!$E$4)</f>
        <v>0</v>
      </c>
      <c r="F25" s="169">
        <f>SUMIFS('Transport-DB'!O:O,'Transport-DB'!C:C,"="&amp;'Work DB'!C25,'Transport-DB'!F:F,"="&amp;'Work DB'!$F$4)</f>
        <v>0</v>
      </c>
      <c r="G25" s="169">
        <f>SUMIFS('Transport-DB'!O:O,'Transport-DB'!C:C,"="&amp;'Work DB'!C25,'Transport-DB'!F:F,"="&amp;'Work DB'!$G$4)</f>
        <v>0</v>
      </c>
      <c r="H25" s="166">
        <f>SUMIFS('Transport-DB'!O:O,'Transport-DB'!C:C,"="&amp;'Work DB'!C25,'Transport-DB'!F:F,"="&amp;'Work DB'!$H$4)</f>
        <v>0</v>
      </c>
      <c r="I25" s="169">
        <f>SUMIFS('Transport-DB'!O:O,'Transport-DB'!C:C,"="&amp;'Work DB'!C25,'Transport-DB'!F:F,"="&amp;'Work DB'!$I$4)</f>
        <v>0</v>
      </c>
      <c r="J25" s="337">
        <f>SUMIFS('Transport-DB'!O:O,'Transport-DB'!C:C,"="&amp;'Work DB'!C25,'Transport-DB'!F:F,"="&amp;'Work DB'!$J$4)</f>
        <v>0</v>
      </c>
      <c r="K25" s="168">
        <f>SUMIFS('Transport-DB'!N:N,'Transport-DB'!C:C,"="&amp;'Work DB'!C25,'Transport-DB'!F:F,"="&amp;'Work DB'!$K$4)</f>
        <v>405.65000000000003</v>
      </c>
      <c r="L25" s="169">
        <f>SUMIFS('Transport-DB'!N:N,'Transport-DB'!C:C,"="&amp;'Work DB'!C25,'Transport-DB'!F:F,"="&amp;'Work DB'!$L$4)</f>
        <v>0</v>
      </c>
      <c r="M25" s="169">
        <f>SUMIFS('Transport-DB'!N:N,'Transport-DB'!C:C,"="&amp;'Work DB'!C25,'Transport-DB'!F:F,"="&amp;'Work DB'!$M$4)</f>
        <v>0</v>
      </c>
      <c r="N25" s="169">
        <f>SUMIFS('Transport-DB'!N:N,'Transport-DB'!C:C,"="&amp;'Work DB'!C25,'Transport-DB'!F:F,"="&amp;'Work DB'!$N$4)</f>
        <v>0</v>
      </c>
      <c r="O25" s="169">
        <f>SUMIFS('Transport-DB'!N:N,'Transport-DB'!C:C,"="&amp;'Work DB'!C25,'Transport-DB'!F:F,"="&amp;'Work DB'!$O$4)</f>
        <v>538.25</v>
      </c>
      <c r="P25" s="169">
        <f>SUMIFS('Transport-DB'!N:N,'Transport-DB'!C:C,"&lt;="&amp;'Work DB'!C25,'Transport-DB'!F:F,"="&amp;'Work DB'!$P$4)</f>
        <v>0</v>
      </c>
      <c r="Q25" s="166">
        <f>SUMIFS('Transport-DB'!N:N,'Transport-DB'!C:C,"="&amp;'Work DB'!C25,'Transport-DB'!F:F,"="&amp;'Work DB'!$Q$4)</f>
        <v>0</v>
      </c>
      <c r="R25" s="167">
        <f>SUMIFS('Transport-DB'!N:N,'Transport-DB'!C:C,"="&amp;'Work DB'!C25,'Transport-DB'!F:F,"="&amp;'Work DB'!$R$4)</f>
        <v>0</v>
      </c>
      <c r="S25" s="168">
        <f>SUM(D25:J25)+SUM(K25:R25)-M25-SUMIFS(Transport_DB[ترانشه],Transport_DB[توضیحات],"دیسپوزال",Transport_DB[تاریخ],'Work DB'!C25)</f>
        <v>943.90000000000009</v>
      </c>
      <c r="T25" s="169">
        <f t="shared" si="6"/>
        <v>0</v>
      </c>
      <c r="U25" s="169"/>
      <c r="V25" s="169"/>
      <c r="W25" s="169"/>
      <c r="X25" s="169"/>
      <c r="Y25" s="167"/>
      <c r="Z25" s="249"/>
      <c r="AA25" s="168">
        <f>SUMIFS('Transport-DB'!P:P,'Transport-DB'!C:C,"="&amp;'Work DB'!C25,'Transport-DB'!F:F,"="&amp;'Work DB'!$AA$4)</f>
        <v>0</v>
      </c>
      <c r="AB25" s="169">
        <f>SUMIFS('Transport-DB'!P:P,'Transport-DB'!C:C,"="&amp;'Work DB'!C25,'Transport-DB'!F:F,"="&amp;'Work DB'!$AB$4)</f>
        <v>0</v>
      </c>
      <c r="AC25" s="169">
        <f>SUMIFS('Transport-DB'!P:P,'Transport-DB'!C:C,"="&amp;'Work DB'!C25,'Transport-DB'!F:F,"="&amp;'Work DB'!$AC$4)</f>
        <v>0</v>
      </c>
      <c r="AD25" s="166">
        <f>SUMIFS('Transport-DB'!P:P,'Transport-DB'!C:C,"="&amp;'Work DB'!C25,'Transport-DB'!F:F,"="&amp;'Work DB'!$AD$4)</f>
        <v>0</v>
      </c>
      <c r="AE25" s="166">
        <f>SUMIFS('Transport-DB'!P:P,'Transport-DB'!C:C,"="&amp;'Work DB'!C25,'Transport-DB'!F:F,"="&amp;'Work DB'!$AE$4)</f>
        <v>0</v>
      </c>
      <c r="AF25" s="166">
        <f>SUMIFS('Transport-DB'!P:P,'Transport-DB'!C:C,"="&amp;'Work DB'!C25,'Transport-DB'!F:F,"="&amp;'Work DB'!$AF$4)</f>
        <v>0</v>
      </c>
      <c r="AG25" s="167"/>
      <c r="AH25" s="168">
        <f>SUMIFS('Transport-DB'!Q:Q,'Transport-DB'!C:C,"="&amp;'Work DB'!C25)</f>
        <v>0</v>
      </c>
      <c r="AI25" s="170">
        <f>SUMIFS(Civil_DB[قالب بندی],Civil_DB[تاریخ],"="&amp;'Work DB'!C25)</f>
        <v>0</v>
      </c>
      <c r="AJ25" s="169"/>
      <c r="AK25" s="167">
        <f>SUMIFS(Civil_DB[بتن],Civil_DB[تاریخ],"="&amp;'Work DB'!C25)</f>
        <v>0</v>
      </c>
      <c r="AL25" s="28"/>
      <c r="AM25" s="29"/>
      <c r="AN25" s="31"/>
      <c r="AO25" s="28"/>
      <c r="AP25" s="29"/>
      <c r="AQ25" s="29"/>
      <c r="AR25" s="30"/>
      <c r="AS25" s="28"/>
      <c r="AT25" s="29"/>
      <c r="AU25" s="207">
        <f>VLOOKUP(C25,'Daily Gas'!F24:I54,2,FALSE)</f>
        <v>0</v>
      </c>
      <c r="AV25" s="215">
        <f t="shared" si="7"/>
        <v>7170</v>
      </c>
      <c r="AW25" s="29"/>
      <c r="AX25" s="29"/>
      <c r="AY25" s="29"/>
      <c r="AZ25" s="29"/>
      <c r="BA25" s="29"/>
      <c r="BB25" s="29"/>
      <c r="BC25" s="30"/>
      <c r="BD25" s="249"/>
      <c r="BE25" s="249"/>
      <c r="BF25" s="249"/>
      <c r="BG25" s="249"/>
      <c r="BH25" s="32"/>
      <c r="BI25" s="56"/>
    </row>
    <row r="26" spans="2:61" s="15" customFormat="1" ht="21" x14ac:dyDescent="0.25">
      <c r="B26" s="47"/>
      <c r="C26" s="20">
        <f t="shared" si="8"/>
        <v>45391</v>
      </c>
      <c r="D26" s="168">
        <f>SUMIFS('Transport-DB'!O:O,'Transport-DB'!C:C,"="&amp;'Work DB'!C26,'Transport-DB'!F:F,"="&amp;'Work DB'!$D$4)</f>
        <v>0</v>
      </c>
      <c r="E26" s="169">
        <f>SUMIFS('Transport-DB'!O:O,'Transport-DB'!C:C,"="&amp;'Work DB'!C26,'Transport-DB'!F:F,"="&amp;'Work DB'!$E$4)</f>
        <v>0</v>
      </c>
      <c r="F26" s="169">
        <f>SUMIFS('Transport-DB'!O:O,'Transport-DB'!C:C,"="&amp;'Work DB'!C26,'Transport-DB'!F:F,"="&amp;'Work DB'!$F$4)</f>
        <v>0</v>
      </c>
      <c r="G26" s="169">
        <f>SUMIFS('Transport-DB'!O:O,'Transport-DB'!C:C,"="&amp;'Work DB'!C26,'Transport-DB'!F:F,"="&amp;'Work DB'!$G$4)</f>
        <v>0</v>
      </c>
      <c r="H26" s="166">
        <f>SUMIFS('Transport-DB'!O:O,'Transport-DB'!C:C,"="&amp;'Work DB'!C26,'Transport-DB'!F:F,"="&amp;'Work DB'!$H$4)</f>
        <v>0</v>
      </c>
      <c r="I26" s="169">
        <f>SUMIFS('Transport-DB'!O:O,'Transport-DB'!C:C,"="&amp;'Work DB'!C26,'Transport-DB'!F:F,"="&amp;'Work DB'!$I$4)</f>
        <v>0</v>
      </c>
      <c r="J26" s="337">
        <f>SUMIFS('Transport-DB'!O:O,'Transport-DB'!C:C,"="&amp;'Work DB'!C26,'Transport-DB'!F:F,"="&amp;'Work DB'!$J$4)</f>
        <v>0</v>
      </c>
      <c r="K26" s="168">
        <f>SUMIFS('Transport-DB'!N:N,'Transport-DB'!C:C,"="&amp;'Work DB'!C26,'Transport-DB'!F:F,"="&amp;'Work DB'!$K$4)</f>
        <v>319.2</v>
      </c>
      <c r="L26" s="169">
        <f>SUMIFS('Transport-DB'!N:N,'Transport-DB'!C:C,"="&amp;'Work DB'!C26,'Transport-DB'!F:F,"="&amp;'Work DB'!$L$4)</f>
        <v>0</v>
      </c>
      <c r="M26" s="169">
        <f>SUMIFS('Transport-DB'!N:N,'Transport-DB'!C:C,"="&amp;'Work DB'!C26,'Transport-DB'!F:F,"="&amp;'Work DB'!$M$4)</f>
        <v>0</v>
      </c>
      <c r="N26" s="169">
        <f>SUMIFS('Transport-DB'!N:N,'Transport-DB'!C:C,"="&amp;'Work DB'!C26,'Transport-DB'!F:F,"="&amp;'Work DB'!$N$4)</f>
        <v>0</v>
      </c>
      <c r="O26" s="169">
        <f>SUMIFS('Transport-DB'!N:N,'Transport-DB'!C:C,"="&amp;'Work DB'!C26,'Transport-DB'!F:F,"="&amp;'Work DB'!$O$4)</f>
        <v>494.2</v>
      </c>
      <c r="P26" s="169">
        <f>SUMIFS('Transport-DB'!N:N,'Transport-DB'!C:C,"&lt;="&amp;'Work DB'!C26,'Transport-DB'!F:F,"="&amp;'Work DB'!$P$4)</f>
        <v>0</v>
      </c>
      <c r="Q26" s="166">
        <f>SUMIFS('Transport-DB'!N:N,'Transport-DB'!C:C,"="&amp;'Work DB'!C26,'Transport-DB'!F:F,"="&amp;'Work DB'!$Q$4)</f>
        <v>0</v>
      </c>
      <c r="R26" s="167">
        <f>SUMIFS('Transport-DB'!N:N,'Transport-DB'!C:C,"="&amp;'Work DB'!C26,'Transport-DB'!F:F,"="&amp;'Work DB'!$R$4)</f>
        <v>0</v>
      </c>
      <c r="S26" s="168">
        <f>SUM(D26:J26)+SUM(K26:R26)-M26-SUMIFS(Transport_DB[ترانشه],Transport_DB[توضیحات],"دیسپوزال",Transport_DB[تاریخ],'Work DB'!C26)</f>
        <v>813.4</v>
      </c>
      <c r="T26" s="169">
        <f t="shared" si="6"/>
        <v>0</v>
      </c>
      <c r="U26" s="169"/>
      <c r="V26" s="169"/>
      <c r="W26" s="169"/>
      <c r="X26" s="169"/>
      <c r="Y26" s="167"/>
      <c r="Z26" s="249"/>
      <c r="AA26" s="168">
        <f>SUMIFS('Transport-DB'!P:P,'Transport-DB'!C:C,"="&amp;'Work DB'!C26,'Transport-DB'!F:F,"="&amp;'Work DB'!$AA$4)</f>
        <v>0</v>
      </c>
      <c r="AB26" s="169">
        <f>SUMIFS('Transport-DB'!P:P,'Transport-DB'!C:C,"="&amp;'Work DB'!C26,'Transport-DB'!F:F,"="&amp;'Work DB'!$AB$4)</f>
        <v>0</v>
      </c>
      <c r="AC26" s="169">
        <f>SUMIFS('Transport-DB'!P:P,'Transport-DB'!C:C,"="&amp;'Work DB'!C26,'Transport-DB'!F:F,"="&amp;'Work DB'!$AC$4)</f>
        <v>0</v>
      </c>
      <c r="AD26" s="166">
        <f>SUMIFS('Transport-DB'!P:P,'Transport-DB'!C:C,"="&amp;'Work DB'!C26,'Transport-DB'!F:F,"="&amp;'Work DB'!$AD$4)</f>
        <v>0</v>
      </c>
      <c r="AE26" s="166">
        <f>SUMIFS('Transport-DB'!P:P,'Transport-DB'!C:C,"="&amp;'Work DB'!C26,'Transport-DB'!F:F,"="&amp;'Work DB'!$AE$4)</f>
        <v>0</v>
      </c>
      <c r="AF26" s="166">
        <f>SUMIFS('Transport-DB'!P:P,'Transport-DB'!C:C,"="&amp;'Work DB'!C26,'Transport-DB'!F:F,"="&amp;'Work DB'!$AF$4)</f>
        <v>0</v>
      </c>
      <c r="AG26" s="167"/>
      <c r="AH26" s="168">
        <f>SUMIFS('Transport-DB'!Q:Q,'Transport-DB'!C:C,"="&amp;'Work DB'!C26)</f>
        <v>0</v>
      </c>
      <c r="AI26" s="170">
        <f>SUMIFS(Civil_DB[قالب بندی],Civil_DB[تاریخ],"="&amp;'Work DB'!C26)</f>
        <v>0</v>
      </c>
      <c r="AJ26" s="169"/>
      <c r="AK26" s="167">
        <f>SUMIFS(Civil_DB[بتن],Civil_DB[تاریخ],"="&amp;'Work DB'!C26)</f>
        <v>0</v>
      </c>
      <c r="AL26" s="28"/>
      <c r="AM26" s="29"/>
      <c r="AN26" s="31"/>
      <c r="AO26" s="28"/>
      <c r="AP26" s="29"/>
      <c r="AQ26" s="29"/>
      <c r="AR26" s="30"/>
      <c r="AS26" s="28"/>
      <c r="AT26" s="29"/>
      <c r="AU26" s="207">
        <f>VLOOKUP(C26,'Daily Gas'!F25:I55,2,FALSE)</f>
        <v>1781</v>
      </c>
      <c r="AV26" s="215">
        <f>AV25-AU26+32500</f>
        <v>37889</v>
      </c>
      <c r="AW26" s="29"/>
      <c r="AX26" s="29"/>
      <c r="AY26" s="29"/>
      <c r="AZ26" s="29"/>
      <c r="BA26" s="29"/>
      <c r="BB26" s="29"/>
      <c r="BC26" s="30"/>
      <c r="BD26" s="249"/>
      <c r="BE26" s="249"/>
      <c r="BF26" s="249"/>
      <c r="BG26" s="249"/>
      <c r="BH26" s="32"/>
      <c r="BI26" s="56"/>
    </row>
    <row r="27" spans="2:61" s="15" customFormat="1" ht="21" x14ac:dyDescent="0.25">
      <c r="B27" s="47"/>
      <c r="C27" s="20">
        <f t="shared" si="8"/>
        <v>45392</v>
      </c>
      <c r="D27" s="168">
        <f>SUMIFS('Transport-DB'!O:O,'Transport-DB'!C:C,"="&amp;'Work DB'!C27,'Transport-DB'!F:F,"="&amp;'Work DB'!$D$4)</f>
        <v>0</v>
      </c>
      <c r="E27" s="169">
        <f>SUMIFS('Transport-DB'!O:O,'Transport-DB'!C:C,"="&amp;'Work DB'!C27,'Transport-DB'!F:F,"="&amp;'Work DB'!$E$4)</f>
        <v>0</v>
      </c>
      <c r="F27" s="169">
        <f>SUMIFS('Transport-DB'!O:O,'Transport-DB'!C:C,"="&amp;'Work DB'!C27,'Transport-DB'!F:F,"="&amp;'Work DB'!$F$4)</f>
        <v>0</v>
      </c>
      <c r="G27" s="169">
        <f>SUMIFS('Transport-DB'!O:O,'Transport-DB'!C:C,"="&amp;'Work DB'!C27,'Transport-DB'!F:F,"="&amp;'Work DB'!$G$4)</f>
        <v>0</v>
      </c>
      <c r="H27" s="166">
        <f>SUMIFS('Transport-DB'!O:O,'Transport-DB'!C:C,"="&amp;'Work DB'!C27,'Transport-DB'!F:F,"="&amp;'Work DB'!$H$4)</f>
        <v>0</v>
      </c>
      <c r="I27" s="169">
        <f>SUMIFS('Transport-DB'!O:O,'Transport-DB'!C:C,"="&amp;'Work DB'!C27,'Transport-DB'!F:F,"="&amp;'Work DB'!$I$4)</f>
        <v>0</v>
      </c>
      <c r="J27" s="337">
        <f>SUMIFS('Transport-DB'!O:O,'Transport-DB'!C:C,"="&amp;'Work DB'!C27,'Transport-DB'!F:F,"="&amp;'Work DB'!$J$4)</f>
        <v>0</v>
      </c>
      <c r="K27" s="168">
        <f>SUMIFS('Transport-DB'!N:N,'Transport-DB'!C:C,"="&amp;'Work DB'!C27,'Transport-DB'!F:F,"="&amp;'Work DB'!$K$4)</f>
        <v>0</v>
      </c>
      <c r="L27" s="169">
        <f>SUMIFS('Transport-DB'!N:N,'Transport-DB'!C:C,"="&amp;'Work DB'!C27,'Transport-DB'!F:F,"="&amp;'Work DB'!$L$4)</f>
        <v>0</v>
      </c>
      <c r="M27" s="169">
        <f>SUMIFS('Transport-DB'!N:N,'Transport-DB'!C:C,"="&amp;'Work DB'!C27,'Transport-DB'!F:F,"="&amp;'Work DB'!$M$4)</f>
        <v>0</v>
      </c>
      <c r="N27" s="169">
        <f>SUMIFS('Transport-DB'!N:N,'Transport-DB'!C:C,"="&amp;'Work DB'!C27,'Transport-DB'!F:F,"="&amp;'Work DB'!$N$4)</f>
        <v>0</v>
      </c>
      <c r="O27" s="169">
        <f>SUMIFS('Transport-DB'!N:N,'Transport-DB'!C:C,"="&amp;'Work DB'!C27,'Transport-DB'!F:F,"="&amp;'Work DB'!$O$4)</f>
        <v>0</v>
      </c>
      <c r="P27" s="169">
        <f>SUMIFS('Transport-DB'!N:N,'Transport-DB'!C:C,"&lt;="&amp;'Work DB'!C27,'Transport-DB'!F:F,"="&amp;'Work DB'!$P$4)</f>
        <v>0</v>
      </c>
      <c r="Q27" s="166">
        <f>SUMIFS('Transport-DB'!N:N,'Transport-DB'!C:C,"="&amp;'Work DB'!C27,'Transport-DB'!F:F,"="&amp;'Work DB'!$Q$4)</f>
        <v>0</v>
      </c>
      <c r="R27" s="167">
        <f>SUMIFS('Transport-DB'!N:N,'Transport-DB'!C:C,"="&amp;'Work DB'!C27,'Transport-DB'!F:F,"="&amp;'Work DB'!$R$4)</f>
        <v>0</v>
      </c>
      <c r="S27" s="168">
        <f>SUM(D27:J27)+SUM(K27:R27)-M27-SUMIFS(Transport_DB[ترانشه],Transport_DB[توضیحات],"دیسپوزال",Transport_DB[تاریخ],'Work DB'!C27)</f>
        <v>0</v>
      </c>
      <c r="T27" s="169">
        <f t="shared" si="6"/>
        <v>0</v>
      </c>
      <c r="U27" s="169"/>
      <c r="V27" s="169"/>
      <c r="W27" s="169"/>
      <c r="X27" s="169"/>
      <c r="Y27" s="167"/>
      <c r="Z27" s="249"/>
      <c r="AA27" s="168">
        <f>SUMIFS('Transport-DB'!P:P,'Transport-DB'!C:C,"="&amp;'Work DB'!C27,'Transport-DB'!F:F,"="&amp;'Work DB'!$AA$4)</f>
        <v>0</v>
      </c>
      <c r="AB27" s="169">
        <f>SUMIFS('Transport-DB'!P:P,'Transport-DB'!C:C,"="&amp;'Work DB'!C27,'Transport-DB'!F:F,"="&amp;'Work DB'!$AB$4)</f>
        <v>0</v>
      </c>
      <c r="AC27" s="169">
        <f>SUMIFS('Transport-DB'!P:P,'Transport-DB'!C:C,"="&amp;'Work DB'!C27,'Transport-DB'!F:F,"="&amp;'Work DB'!$AC$4)</f>
        <v>0</v>
      </c>
      <c r="AD27" s="169">
        <f>SUMIFS('Transport-DB'!P:P,'Transport-DB'!C:C,"="&amp;'Work DB'!C27,'Transport-DB'!F:F,"="&amp;'Work DB'!$AD$4)</f>
        <v>0</v>
      </c>
      <c r="AE27" s="169">
        <f>SUMIFS('Transport-DB'!P:P,'Transport-DB'!C:C,"="&amp;'Work DB'!C27,'Transport-DB'!F:F,"="&amp;'Work DB'!$AE$4)</f>
        <v>0</v>
      </c>
      <c r="AF27" s="166">
        <f>SUMIFS('Transport-DB'!P:P,'Transport-DB'!C:C,"="&amp;'Work DB'!C27,'Transport-DB'!F:F,"="&amp;'Work DB'!$AF$4)</f>
        <v>0</v>
      </c>
      <c r="AG27" s="167"/>
      <c r="AH27" s="168">
        <f>SUMIFS('Transport-DB'!Q:Q,'Transport-DB'!C:C,"="&amp;'Work DB'!C27)</f>
        <v>0</v>
      </c>
      <c r="AI27" s="170">
        <f>SUMIFS(Civil_DB[قالب بندی],Civil_DB[تاریخ],"="&amp;'Work DB'!C27)</f>
        <v>0</v>
      </c>
      <c r="AJ27" s="169"/>
      <c r="AK27" s="167">
        <f>SUMIFS(Civil_DB[بتن],Civil_DB[تاریخ],"="&amp;'Work DB'!C27)</f>
        <v>0</v>
      </c>
      <c r="AL27" s="28"/>
      <c r="AM27" s="29"/>
      <c r="AN27" s="31"/>
      <c r="AO27" s="28"/>
      <c r="AP27" s="29"/>
      <c r="AQ27" s="29"/>
      <c r="AR27" s="30"/>
      <c r="AS27" s="28"/>
      <c r="AT27" s="29"/>
      <c r="AU27" s="207">
        <f>VLOOKUP(C27,'Daily Gas'!F26:I56,2,FALSE)</f>
        <v>0</v>
      </c>
      <c r="AV27" s="215">
        <f>AV26-AU27</f>
        <v>37889</v>
      </c>
      <c r="AW27" s="29"/>
      <c r="AX27" s="29"/>
      <c r="AY27" s="29"/>
      <c r="AZ27" s="29"/>
      <c r="BA27" s="29"/>
      <c r="BB27" s="29"/>
      <c r="BC27" s="30"/>
      <c r="BD27" s="249"/>
      <c r="BE27" s="249"/>
      <c r="BF27" s="249"/>
      <c r="BG27" s="249"/>
      <c r="BH27" s="32"/>
      <c r="BI27" s="56"/>
    </row>
    <row r="28" spans="2:61" s="15" customFormat="1" ht="21" x14ac:dyDescent="0.25">
      <c r="B28" s="47"/>
      <c r="C28" s="20">
        <f t="shared" si="8"/>
        <v>45393</v>
      </c>
      <c r="D28" s="168">
        <f>SUMIFS('Transport-DB'!O:O,'Transport-DB'!C:C,"="&amp;'Work DB'!C28,'Transport-DB'!F:F,"="&amp;'Work DB'!$D$4)</f>
        <v>0</v>
      </c>
      <c r="E28" s="169">
        <f>SUMIFS('Transport-DB'!O:O,'Transport-DB'!C:C,"="&amp;'Work DB'!C28,'Transport-DB'!F:F,"="&amp;'Work DB'!$E$4)</f>
        <v>0</v>
      </c>
      <c r="F28" s="169">
        <f>SUMIFS('Transport-DB'!O:O,'Transport-DB'!C:C,"="&amp;'Work DB'!C28,'Transport-DB'!F:F,"="&amp;'Work DB'!$F$4)</f>
        <v>0</v>
      </c>
      <c r="G28" s="169">
        <f>SUMIFS('Transport-DB'!O:O,'Transport-DB'!C:C,"="&amp;'Work DB'!C28,'Transport-DB'!F:F,"="&amp;'Work DB'!$G$4)</f>
        <v>0</v>
      </c>
      <c r="H28" s="166">
        <f>SUMIFS('Transport-DB'!O:O,'Transport-DB'!C:C,"="&amp;'Work DB'!C28,'Transport-DB'!F:F,"="&amp;'Work DB'!$H$4)</f>
        <v>0</v>
      </c>
      <c r="I28" s="169">
        <f>SUMIFS('Transport-DB'!O:O,'Transport-DB'!C:C,"="&amp;'Work DB'!C28,'Transport-DB'!F:F,"="&amp;'Work DB'!$I$4)</f>
        <v>0</v>
      </c>
      <c r="J28" s="337">
        <f>SUMIFS('Transport-DB'!O:O,'Transport-DB'!C:C,"="&amp;'Work DB'!C28,'Transport-DB'!F:F,"="&amp;'Work DB'!$J$4)</f>
        <v>0</v>
      </c>
      <c r="K28" s="168">
        <f>SUMIFS('Transport-DB'!N:N,'Transport-DB'!C:C,"="&amp;'Work DB'!C28,'Transport-DB'!F:F,"="&amp;'Work DB'!$K$4)</f>
        <v>226.10000000000002</v>
      </c>
      <c r="L28" s="169">
        <f>SUMIFS('Transport-DB'!N:N,'Transport-DB'!C:C,"="&amp;'Work DB'!C28,'Transport-DB'!F:F,"="&amp;'Work DB'!$L$4)</f>
        <v>0</v>
      </c>
      <c r="M28" s="169">
        <f>SUMIFS('Transport-DB'!N:N,'Transport-DB'!C:C,"="&amp;'Work DB'!C28,'Transport-DB'!F:F,"="&amp;'Work DB'!$M$4)</f>
        <v>0</v>
      </c>
      <c r="N28" s="169">
        <f>SUMIFS('Transport-DB'!N:N,'Transport-DB'!C:C,"="&amp;'Work DB'!C28,'Transport-DB'!F:F,"="&amp;'Work DB'!$N$4)</f>
        <v>0</v>
      </c>
      <c r="O28" s="169">
        <f>SUMIFS('Transport-DB'!N:N,'Transport-DB'!C:C,"="&amp;'Work DB'!C28,'Transport-DB'!F:F,"="&amp;'Work DB'!$O$4)</f>
        <v>433.55</v>
      </c>
      <c r="P28" s="169">
        <f>SUMIFS('Transport-DB'!N:N,'Transport-DB'!C:C,"&lt;="&amp;'Work DB'!C28,'Transport-DB'!F:F,"="&amp;'Work DB'!$P$4)</f>
        <v>0</v>
      </c>
      <c r="Q28" s="166">
        <f>SUMIFS('Transport-DB'!N:N,'Transport-DB'!C:C,"="&amp;'Work DB'!C28,'Transport-DB'!F:F,"="&amp;'Work DB'!$Q$4)</f>
        <v>0</v>
      </c>
      <c r="R28" s="167">
        <f>SUMIFS('Transport-DB'!N:N,'Transport-DB'!C:C,"="&amp;'Work DB'!C28,'Transport-DB'!F:F,"="&amp;'Work DB'!$R$4)</f>
        <v>0</v>
      </c>
      <c r="S28" s="168">
        <f>SUM(D28:J28)+SUM(K28:R28)-M28-SUMIFS(Transport_DB[ترانشه],Transport_DB[توضیحات],"دیسپوزال",Transport_DB[تاریخ],'Work DB'!C28)</f>
        <v>659.65000000000009</v>
      </c>
      <c r="T28" s="169">
        <f t="shared" si="6"/>
        <v>0</v>
      </c>
      <c r="U28" s="169"/>
      <c r="V28" s="169"/>
      <c r="W28" s="169"/>
      <c r="X28" s="169"/>
      <c r="Y28" s="167"/>
      <c r="Z28" s="249"/>
      <c r="AA28" s="168">
        <f>SUMIFS('Transport-DB'!P:P,'Transport-DB'!C:C,"="&amp;'Work DB'!C28,'Transport-DB'!F:F,"="&amp;'Work DB'!$AA$4)</f>
        <v>0</v>
      </c>
      <c r="AB28" s="169">
        <f>SUMIFS('Transport-DB'!P:P,'Transport-DB'!C:C,"="&amp;'Work DB'!C28,'Transport-DB'!F:F,"="&amp;'Work DB'!$AB$4)</f>
        <v>0</v>
      </c>
      <c r="AC28" s="169">
        <f>SUMIFS('Transport-DB'!P:P,'Transport-DB'!C:C,"="&amp;'Work DB'!C28,'Transport-DB'!F:F,"="&amp;'Work DB'!$AC$4)</f>
        <v>0</v>
      </c>
      <c r="AD28" s="169">
        <f>SUMIFS('Transport-DB'!P:P,'Transport-DB'!C:C,"="&amp;'Work DB'!C28,'Transport-DB'!F:F,"="&amp;'Work DB'!$AD$4)</f>
        <v>0</v>
      </c>
      <c r="AE28" s="169">
        <f>SUMIFS('Transport-DB'!P:P,'Transport-DB'!C:C,"="&amp;'Work DB'!C28,'Transport-DB'!F:F,"="&amp;'Work DB'!$AE$4)</f>
        <v>0</v>
      </c>
      <c r="AF28" s="166">
        <f>SUMIFS('Transport-DB'!P:P,'Transport-DB'!C:C,"="&amp;'Work DB'!C28,'Transport-DB'!F:F,"="&amp;'Work DB'!$AF$4)</f>
        <v>0</v>
      </c>
      <c r="AG28" s="167"/>
      <c r="AH28" s="168">
        <f>SUMIFS('Transport-DB'!Q:Q,'Transport-DB'!C:C,"="&amp;'Work DB'!C28)</f>
        <v>0</v>
      </c>
      <c r="AI28" s="170">
        <f>SUMIFS(Civil_DB[قالب بندی],Civil_DB[تاریخ],"="&amp;'Work DB'!C28)</f>
        <v>0</v>
      </c>
      <c r="AJ28" s="169"/>
      <c r="AK28" s="167">
        <f>SUMIFS(Civil_DB[بتن],Civil_DB[تاریخ],"="&amp;'Work DB'!C28)</f>
        <v>0</v>
      </c>
      <c r="AL28" s="28"/>
      <c r="AM28" s="29"/>
      <c r="AN28" s="31"/>
      <c r="AO28" s="28"/>
      <c r="AP28" s="29"/>
      <c r="AQ28" s="29"/>
      <c r="AR28" s="30"/>
      <c r="AS28" s="28"/>
      <c r="AT28" s="29"/>
      <c r="AU28" s="207">
        <f>VLOOKUP(C28,'Daily Gas'!F27:I57,2,FALSE)</f>
        <v>0</v>
      </c>
      <c r="AV28" s="215">
        <f t="shared" si="7"/>
        <v>37889</v>
      </c>
      <c r="AW28" s="29"/>
      <c r="AX28" s="29"/>
      <c r="AY28" s="29"/>
      <c r="AZ28" s="29"/>
      <c r="BA28" s="29"/>
      <c r="BB28" s="29"/>
      <c r="BC28" s="30"/>
      <c r="BD28" s="249"/>
      <c r="BE28" s="249"/>
      <c r="BF28" s="249"/>
      <c r="BG28" s="249"/>
      <c r="BH28" s="32"/>
      <c r="BI28" s="56"/>
    </row>
    <row r="29" spans="2:61" s="15" customFormat="1" ht="21" x14ac:dyDescent="0.25">
      <c r="B29" s="47"/>
      <c r="C29" s="20">
        <f t="shared" si="8"/>
        <v>45394</v>
      </c>
      <c r="D29" s="168">
        <f>SUMIFS('Transport-DB'!O:O,'Transport-DB'!C:C,"="&amp;'Work DB'!C29,'Transport-DB'!F:F,"="&amp;'Work DB'!$D$4)</f>
        <v>0</v>
      </c>
      <c r="E29" s="169">
        <f>SUMIFS('Transport-DB'!O:O,'Transport-DB'!C:C,"="&amp;'Work DB'!C29,'Transport-DB'!F:F,"="&amp;'Work DB'!$E$4)</f>
        <v>0</v>
      </c>
      <c r="F29" s="169">
        <f>SUMIFS('Transport-DB'!O:O,'Transport-DB'!C:C,"="&amp;'Work DB'!C29,'Transport-DB'!F:F,"="&amp;'Work DB'!$F$4)</f>
        <v>0</v>
      </c>
      <c r="G29" s="169">
        <f>SUMIFS('Transport-DB'!O:O,'Transport-DB'!C:C,"="&amp;'Work DB'!C29,'Transport-DB'!F:F,"="&amp;'Work DB'!$G$4)</f>
        <v>0</v>
      </c>
      <c r="H29" s="166">
        <f>SUMIFS('Transport-DB'!O:O,'Transport-DB'!C:C,"="&amp;'Work DB'!C29,'Transport-DB'!F:F,"="&amp;'Work DB'!$H$4)</f>
        <v>0</v>
      </c>
      <c r="I29" s="169">
        <f>SUMIFS('Transport-DB'!O:O,'Transport-DB'!C:C,"="&amp;'Work DB'!C29,'Transport-DB'!F:F,"="&amp;'Work DB'!$I$4)</f>
        <v>0</v>
      </c>
      <c r="J29" s="337">
        <f>SUMIFS('Transport-DB'!O:O,'Transport-DB'!C:C,"="&amp;'Work DB'!C29,'Transport-DB'!F:F,"="&amp;'Work DB'!$J$4)</f>
        <v>0</v>
      </c>
      <c r="K29" s="168">
        <f>SUMIFS('Transport-DB'!N:N,'Transport-DB'!C:C,"="&amp;'Work DB'!C29,'Transport-DB'!F:F,"="&amp;'Work DB'!$K$4)</f>
        <v>345.8</v>
      </c>
      <c r="L29" s="169">
        <f>SUMIFS('Transport-DB'!N:N,'Transport-DB'!C:C,"="&amp;'Work DB'!C29,'Transport-DB'!F:F,"="&amp;'Work DB'!$L$4)</f>
        <v>0</v>
      </c>
      <c r="M29" s="169">
        <f>SUMIFS('Transport-DB'!N:N,'Transport-DB'!C:C,"="&amp;'Work DB'!C29,'Transport-DB'!F:F,"="&amp;'Work DB'!$M$4)</f>
        <v>0</v>
      </c>
      <c r="N29" s="169">
        <f>SUMIFS('Transport-DB'!N:N,'Transport-DB'!C:C,"="&amp;'Work DB'!C29,'Transport-DB'!F:F,"="&amp;'Work DB'!$N$4)</f>
        <v>0</v>
      </c>
      <c r="O29" s="169">
        <f>SUMIFS('Transport-DB'!N:N,'Transport-DB'!C:C,"="&amp;'Work DB'!C29,'Transport-DB'!F:F,"="&amp;'Work DB'!$O$4)</f>
        <v>0</v>
      </c>
      <c r="P29" s="169">
        <f>SUMIFS('Transport-DB'!N:N,'Transport-DB'!C:C,"&lt;="&amp;'Work DB'!C29,'Transport-DB'!F:F,"="&amp;'Work DB'!$P$4)</f>
        <v>0</v>
      </c>
      <c r="Q29" s="166">
        <f>SUMIFS('Transport-DB'!N:N,'Transport-DB'!C:C,"="&amp;'Work DB'!C29,'Transport-DB'!F:F,"="&amp;'Work DB'!$Q$4)</f>
        <v>0</v>
      </c>
      <c r="R29" s="167">
        <f>SUMIFS('Transport-DB'!N:N,'Transport-DB'!C:C,"="&amp;'Work DB'!C29,'Transport-DB'!F:F,"="&amp;'Work DB'!$R$4)</f>
        <v>0</v>
      </c>
      <c r="S29" s="168">
        <f>SUM(D29:J29)+SUM(K29:R29)-M29-SUMIFS(Transport_DB[ترانشه],Transport_DB[توضیحات],"دیسپوزال",Transport_DB[تاریخ],'Work DB'!C29)</f>
        <v>345.8</v>
      </c>
      <c r="T29" s="169">
        <f t="shared" si="6"/>
        <v>0</v>
      </c>
      <c r="U29" s="169"/>
      <c r="V29" s="169"/>
      <c r="W29" s="169"/>
      <c r="X29" s="169"/>
      <c r="Y29" s="167"/>
      <c r="Z29" s="249"/>
      <c r="AA29" s="168">
        <f>SUMIFS('Transport-DB'!P:P,'Transport-DB'!C:C,"="&amp;'Work DB'!C29,'Transport-DB'!F:F,"="&amp;'Work DB'!$AA$4)</f>
        <v>0</v>
      </c>
      <c r="AB29" s="169">
        <f>SUMIFS('Transport-DB'!P:P,'Transport-DB'!C:C,"="&amp;'Work DB'!C29,'Transport-DB'!F:F,"="&amp;'Work DB'!$AB$4)</f>
        <v>0</v>
      </c>
      <c r="AC29" s="169">
        <f>SUMIFS('Transport-DB'!P:P,'Transport-DB'!C:C,"="&amp;'Work DB'!C29,'Transport-DB'!F:F,"="&amp;'Work DB'!$AC$4)</f>
        <v>0</v>
      </c>
      <c r="AD29" s="169">
        <f>SUMIFS('Transport-DB'!P:P,'Transport-DB'!C:C,"="&amp;'Work DB'!C29,'Transport-DB'!F:F,"="&amp;'Work DB'!$AD$4)</f>
        <v>0</v>
      </c>
      <c r="AE29" s="169">
        <f>SUMIFS('Transport-DB'!P:P,'Transport-DB'!C:C,"="&amp;'Work DB'!C29,'Transport-DB'!F:F,"="&amp;'Work DB'!$AE$4)</f>
        <v>0</v>
      </c>
      <c r="AF29" s="166">
        <f>SUMIFS('Transport-DB'!P:P,'Transport-DB'!C:C,"="&amp;'Work DB'!C29,'Transport-DB'!F:F,"="&amp;'Work DB'!$AF$4)</f>
        <v>0</v>
      </c>
      <c r="AG29" s="167"/>
      <c r="AH29" s="168">
        <f>SUMIFS('Transport-DB'!Q:Q,'Transport-DB'!C:C,"="&amp;'Work DB'!C29)</f>
        <v>0</v>
      </c>
      <c r="AI29" s="170">
        <f>SUMIFS(Civil_DB[قالب بندی],Civil_DB[تاریخ],"="&amp;'Work DB'!C29)</f>
        <v>0</v>
      </c>
      <c r="AJ29" s="169"/>
      <c r="AK29" s="167">
        <f>SUMIFS(Civil_DB[بتن],Civil_DB[تاریخ],"="&amp;'Work DB'!C29)</f>
        <v>0</v>
      </c>
      <c r="AL29" s="28"/>
      <c r="AM29" s="29"/>
      <c r="AN29" s="31"/>
      <c r="AO29" s="28"/>
      <c r="AP29" s="29"/>
      <c r="AQ29" s="29"/>
      <c r="AR29" s="30"/>
      <c r="AS29" s="28"/>
      <c r="AT29" s="29"/>
      <c r="AU29" s="207">
        <f>VLOOKUP(C29,'Daily Gas'!F28:I58,2,FALSE)</f>
        <v>1117</v>
      </c>
      <c r="AV29" s="215">
        <f t="shared" si="7"/>
        <v>36772</v>
      </c>
      <c r="AW29" s="29"/>
      <c r="AX29" s="29"/>
      <c r="AY29" s="29"/>
      <c r="AZ29" s="29"/>
      <c r="BA29" s="29"/>
      <c r="BB29" s="29"/>
      <c r="BC29" s="30"/>
      <c r="BD29" s="249"/>
      <c r="BE29" s="249"/>
      <c r="BF29" s="249"/>
      <c r="BG29" s="249"/>
      <c r="BH29" s="32"/>
      <c r="BI29" s="56"/>
    </row>
    <row r="30" spans="2:61" s="15" customFormat="1" ht="21" x14ac:dyDescent="0.25">
      <c r="B30" s="47"/>
      <c r="C30" s="20">
        <f t="shared" si="8"/>
        <v>45395</v>
      </c>
      <c r="D30" s="168">
        <f>SUMIFS('Transport-DB'!O:O,'Transport-DB'!C:C,"="&amp;'Work DB'!C30,'Transport-DB'!F:F,"="&amp;'Work DB'!$D$4)</f>
        <v>0</v>
      </c>
      <c r="E30" s="169">
        <f>SUMIFS('Transport-DB'!O:O,'Transport-DB'!C:C,"="&amp;'Work DB'!C30,'Transport-DB'!F:F,"="&amp;'Work DB'!$E$4)</f>
        <v>0</v>
      </c>
      <c r="F30" s="169">
        <f>SUMIFS('Transport-DB'!O:O,'Transport-DB'!C:C,"="&amp;'Work DB'!C30,'Transport-DB'!F:F,"="&amp;'Work DB'!$F$4)</f>
        <v>0</v>
      </c>
      <c r="G30" s="169">
        <f>SUMIFS('Transport-DB'!O:O,'Transport-DB'!C:C,"="&amp;'Work DB'!C30,'Transport-DB'!F:F,"="&amp;'Work DB'!$G$4)</f>
        <v>0</v>
      </c>
      <c r="H30" s="166">
        <f>SUMIFS('Transport-DB'!O:O,'Transport-DB'!C:C,"="&amp;'Work DB'!C30,'Transport-DB'!F:F,"="&amp;'Work DB'!$H$4)</f>
        <v>0</v>
      </c>
      <c r="I30" s="169">
        <f>SUMIFS('Transport-DB'!O:O,'Transport-DB'!C:C,"="&amp;'Work DB'!C30,'Transport-DB'!F:F,"="&amp;'Work DB'!$I$4)</f>
        <v>0</v>
      </c>
      <c r="J30" s="337">
        <f>SUMIFS('Transport-DB'!O:O,'Transport-DB'!C:C,"="&amp;'Work DB'!C30,'Transport-DB'!F:F,"="&amp;'Work DB'!$J$4)</f>
        <v>0</v>
      </c>
      <c r="K30" s="168">
        <f>SUMIFS('Transport-DB'!N:N,'Transport-DB'!C:C,"="&amp;'Work DB'!C30,'Transport-DB'!F:F,"="&amp;'Work DB'!$K$4)</f>
        <v>445.55000000000007</v>
      </c>
      <c r="L30" s="169">
        <f>SUMIFS('Transport-DB'!N:N,'Transport-DB'!C:C,"="&amp;'Work DB'!C30,'Transport-DB'!F:F,"="&amp;'Work DB'!$L$4)</f>
        <v>0</v>
      </c>
      <c r="M30" s="169">
        <f>SUMIFS('Transport-DB'!N:N,'Transport-DB'!C:C,"="&amp;'Work DB'!C30,'Transport-DB'!F:F,"="&amp;'Work DB'!$M$4)</f>
        <v>0</v>
      </c>
      <c r="N30" s="169">
        <f>SUMIFS('Transport-DB'!N:N,'Transport-DB'!C:C,"="&amp;'Work DB'!C30,'Transport-DB'!F:F,"="&amp;'Work DB'!$N$4)</f>
        <v>0</v>
      </c>
      <c r="O30" s="169">
        <f>SUMIFS('Transport-DB'!N:N,'Transport-DB'!C:C,"="&amp;'Work DB'!C30,'Transport-DB'!F:F,"="&amp;'Work DB'!$O$4)</f>
        <v>226.8</v>
      </c>
      <c r="P30" s="169">
        <f>SUMIFS('Transport-DB'!N:N,'Transport-DB'!C:C,"&lt;="&amp;'Work DB'!C30,'Transport-DB'!F:F,"="&amp;'Work DB'!$P$4)</f>
        <v>0</v>
      </c>
      <c r="Q30" s="166">
        <f>SUMIFS('Transport-DB'!N:N,'Transport-DB'!C:C,"="&amp;'Work DB'!C30,'Transport-DB'!F:F,"="&amp;'Work DB'!$Q$4)</f>
        <v>0</v>
      </c>
      <c r="R30" s="167">
        <f>SUMIFS('Transport-DB'!N:N,'Transport-DB'!C:C,"="&amp;'Work DB'!C30,'Transport-DB'!F:F,"="&amp;'Work DB'!$R$4)</f>
        <v>0</v>
      </c>
      <c r="S30" s="168">
        <f>SUM(D30:J30)+SUM(K30:R30)-M30-SUMIFS(Transport_DB[ترانشه],Transport_DB[توضیحات],"دیسپوزال",Transport_DB[تاریخ],'Work DB'!C30)</f>
        <v>672.35000000000014</v>
      </c>
      <c r="T30" s="169">
        <f t="shared" si="6"/>
        <v>0</v>
      </c>
      <c r="U30" s="169"/>
      <c r="V30" s="169"/>
      <c r="W30" s="169"/>
      <c r="X30" s="169"/>
      <c r="Y30" s="167"/>
      <c r="Z30" s="249"/>
      <c r="AA30" s="168">
        <f>SUMIFS('Transport-DB'!P:P,'Transport-DB'!C:C,"="&amp;'Work DB'!C30,'Transport-DB'!F:F,"="&amp;'Work DB'!$AA$4)</f>
        <v>0</v>
      </c>
      <c r="AB30" s="169">
        <f>SUMIFS('Transport-DB'!P:P,'Transport-DB'!C:C,"="&amp;'Work DB'!C30,'Transport-DB'!F:F,"="&amp;'Work DB'!$AB$4)</f>
        <v>0</v>
      </c>
      <c r="AC30" s="169">
        <f>SUMIFS('Transport-DB'!P:P,'Transport-DB'!C:C,"="&amp;'Work DB'!C30,'Transport-DB'!F:F,"="&amp;'Work DB'!$AC$4)</f>
        <v>0</v>
      </c>
      <c r="AD30" s="169">
        <f>SUMIFS('Transport-DB'!P:P,'Transport-DB'!C:C,"="&amp;'Work DB'!C30,'Transport-DB'!F:F,"="&amp;'Work DB'!$AD$4)</f>
        <v>0</v>
      </c>
      <c r="AE30" s="169">
        <f>SUMIFS('Transport-DB'!P:P,'Transport-DB'!C:C,"="&amp;'Work DB'!C30,'Transport-DB'!F:F,"="&amp;'Work DB'!$AE$4)</f>
        <v>0</v>
      </c>
      <c r="AF30" s="166">
        <f>SUMIFS('Transport-DB'!P:P,'Transport-DB'!C:C,"="&amp;'Work DB'!C30,'Transport-DB'!F:F,"="&amp;'Work DB'!$AF$4)</f>
        <v>0</v>
      </c>
      <c r="AG30" s="167"/>
      <c r="AH30" s="168">
        <f>SUMIFS('Transport-DB'!Q:Q,'Transport-DB'!C:C,"="&amp;'Work DB'!C30)</f>
        <v>0</v>
      </c>
      <c r="AI30" s="170">
        <f>SUMIFS(Civil_DB[قالب بندی],Civil_DB[تاریخ],"="&amp;'Work DB'!C30)</f>
        <v>0</v>
      </c>
      <c r="AJ30" s="169"/>
      <c r="AK30" s="167">
        <f>SUMIFS(Civil_DB[بتن],Civil_DB[تاریخ],"="&amp;'Work DB'!C30)</f>
        <v>0</v>
      </c>
      <c r="AL30" s="28"/>
      <c r="AM30" s="29"/>
      <c r="AN30" s="31"/>
      <c r="AO30" s="28"/>
      <c r="AP30" s="29"/>
      <c r="AQ30" s="29"/>
      <c r="AR30" s="30"/>
      <c r="AS30" s="28"/>
      <c r="AT30" s="29"/>
      <c r="AU30" s="207">
        <f>VLOOKUP(C30,'Daily Gas'!F29:I59,2,FALSE)</f>
        <v>0</v>
      </c>
      <c r="AV30" s="215">
        <f t="shared" si="7"/>
        <v>36772</v>
      </c>
      <c r="AW30" s="29"/>
      <c r="AX30" s="29"/>
      <c r="AY30" s="29"/>
      <c r="AZ30" s="29"/>
      <c r="BA30" s="29"/>
      <c r="BB30" s="29"/>
      <c r="BC30" s="30"/>
      <c r="BD30" s="249"/>
      <c r="BE30" s="249"/>
      <c r="BF30" s="249"/>
      <c r="BG30" s="249"/>
      <c r="BH30" s="32"/>
      <c r="BI30" s="56"/>
    </row>
    <row r="31" spans="2:61" s="15" customFormat="1" ht="21" x14ac:dyDescent="0.25">
      <c r="B31" s="47"/>
      <c r="C31" s="20">
        <f t="shared" si="8"/>
        <v>45396</v>
      </c>
      <c r="D31" s="168">
        <f>SUMIFS('Transport-DB'!O:O,'Transport-DB'!C:C,"="&amp;'Work DB'!C31,'Transport-DB'!F:F,"="&amp;'Work DB'!$D$4)</f>
        <v>0</v>
      </c>
      <c r="E31" s="169">
        <f>SUMIFS('Transport-DB'!O:O,'Transport-DB'!C:C,"="&amp;'Work DB'!C31,'Transport-DB'!F:F,"="&amp;'Work DB'!$E$4)</f>
        <v>0</v>
      </c>
      <c r="F31" s="169">
        <f>SUMIFS('Transport-DB'!O:O,'Transport-DB'!C:C,"="&amp;'Work DB'!C31,'Transport-DB'!F:F,"="&amp;'Work DB'!$F$4)</f>
        <v>0</v>
      </c>
      <c r="G31" s="169">
        <f>SUMIFS('Transport-DB'!O:O,'Transport-DB'!C:C,"="&amp;'Work DB'!C31,'Transport-DB'!F:F,"="&amp;'Work DB'!$G$4)</f>
        <v>0</v>
      </c>
      <c r="H31" s="166">
        <f>SUMIFS('Transport-DB'!O:O,'Transport-DB'!C:C,"="&amp;'Work DB'!C31,'Transport-DB'!F:F,"="&amp;'Work DB'!$H$4)</f>
        <v>0</v>
      </c>
      <c r="I31" s="169">
        <f>SUMIFS('Transport-DB'!O:O,'Transport-DB'!C:C,"="&amp;'Work DB'!C31,'Transport-DB'!F:F,"="&amp;'Work DB'!$I$4)</f>
        <v>0</v>
      </c>
      <c r="J31" s="337">
        <f>SUMIFS('Transport-DB'!O:O,'Transport-DB'!C:C,"="&amp;'Work DB'!C31,'Transport-DB'!F:F,"="&amp;'Work DB'!$J$4)</f>
        <v>0</v>
      </c>
      <c r="K31" s="168">
        <f>SUMIFS('Transport-DB'!N:N,'Transport-DB'!C:C,"="&amp;'Work DB'!C31,'Transport-DB'!F:F,"="&amp;'Work DB'!$K$4)</f>
        <v>372.40000000000003</v>
      </c>
      <c r="L31" s="169">
        <f>SUMIFS('Transport-DB'!N:N,'Transport-DB'!C:C,"="&amp;'Work DB'!C31,'Transport-DB'!F:F,"="&amp;'Work DB'!$L$4)</f>
        <v>0</v>
      </c>
      <c r="M31" s="169">
        <f>SUMIFS('Transport-DB'!N:N,'Transport-DB'!C:C,"="&amp;'Work DB'!C31,'Transport-DB'!F:F,"="&amp;'Work DB'!$M$4)</f>
        <v>0</v>
      </c>
      <c r="N31" s="169">
        <f>SUMIFS('Transport-DB'!N:N,'Transport-DB'!C:C,"="&amp;'Work DB'!C31,'Transport-DB'!F:F,"="&amp;'Work DB'!$N$4)</f>
        <v>0</v>
      </c>
      <c r="O31" s="169">
        <f>SUMIFS('Transport-DB'!N:N,'Transport-DB'!C:C,"="&amp;'Work DB'!C31,'Transport-DB'!F:F,"="&amp;'Work DB'!$O$4)</f>
        <v>524.1</v>
      </c>
      <c r="P31" s="169">
        <f>SUMIFS('Transport-DB'!N:N,'Transport-DB'!C:C,"&lt;="&amp;'Work DB'!C31,'Transport-DB'!F:F,"="&amp;'Work DB'!$P$4)</f>
        <v>0</v>
      </c>
      <c r="Q31" s="166">
        <f>SUMIFS('Transport-DB'!N:N,'Transport-DB'!C:C,"="&amp;'Work DB'!C31,'Transport-DB'!F:F,"="&amp;'Work DB'!$Q$4)</f>
        <v>0</v>
      </c>
      <c r="R31" s="167">
        <f>SUMIFS('Transport-DB'!N:N,'Transport-DB'!C:C,"="&amp;'Work DB'!C31,'Transport-DB'!F:F,"="&amp;'Work DB'!$R$4)</f>
        <v>0</v>
      </c>
      <c r="S31" s="168">
        <f>SUM(D31:J31)+SUM(K31:R31)-M31-SUMIFS(Transport_DB[ترانشه],Transport_DB[توضیحات],"دیسپوزال",Transport_DB[تاریخ],'Work DB'!C31)</f>
        <v>896.5</v>
      </c>
      <c r="T31" s="169">
        <f t="shared" si="6"/>
        <v>0</v>
      </c>
      <c r="U31" s="169"/>
      <c r="V31" s="169"/>
      <c r="W31" s="169"/>
      <c r="X31" s="169"/>
      <c r="Y31" s="167"/>
      <c r="Z31" s="249"/>
      <c r="AA31" s="168">
        <f>SUMIFS('Transport-DB'!P:P,'Transport-DB'!C:C,"="&amp;'Work DB'!C31,'Transport-DB'!F:F,"="&amp;'Work DB'!$AA$4)</f>
        <v>0</v>
      </c>
      <c r="AB31" s="169">
        <f>SUMIFS('Transport-DB'!P:P,'Transport-DB'!C:C,"="&amp;'Work DB'!C31,'Transport-DB'!F:F,"="&amp;'Work DB'!$AB$4)</f>
        <v>0</v>
      </c>
      <c r="AC31" s="169">
        <f>SUMIFS('Transport-DB'!P:P,'Transport-DB'!C:C,"="&amp;'Work DB'!C31,'Transport-DB'!F:F,"="&amp;'Work DB'!$AC$4)</f>
        <v>0</v>
      </c>
      <c r="AD31" s="169">
        <f>SUMIFS('Transport-DB'!P:P,'Transport-DB'!C:C,"="&amp;'Work DB'!C31,'Transport-DB'!F:F,"="&amp;'Work DB'!$AD$4)</f>
        <v>0</v>
      </c>
      <c r="AE31" s="169">
        <f>SUMIFS('Transport-DB'!P:P,'Transport-DB'!C:C,"="&amp;'Work DB'!C31,'Transport-DB'!F:F,"="&amp;'Work DB'!$AE$4)</f>
        <v>0</v>
      </c>
      <c r="AF31" s="166">
        <f>SUMIFS('Transport-DB'!P:P,'Transport-DB'!C:C,"="&amp;'Work DB'!C31,'Transport-DB'!F:F,"="&amp;'Work DB'!$AF$4)</f>
        <v>0</v>
      </c>
      <c r="AG31" s="167"/>
      <c r="AH31" s="168">
        <f>SUMIFS('Transport-DB'!Q:Q,'Transport-DB'!C:C,"="&amp;'Work DB'!C31)</f>
        <v>0</v>
      </c>
      <c r="AI31" s="170">
        <f>SUMIFS(Civil_DB[قالب بندی],Civil_DB[تاریخ],"="&amp;'Work DB'!C31)</f>
        <v>0</v>
      </c>
      <c r="AJ31" s="169"/>
      <c r="AK31" s="167">
        <f>SUMIFS(Civil_DB[بتن],Civil_DB[تاریخ],"="&amp;'Work DB'!C31)</f>
        <v>0</v>
      </c>
      <c r="AL31" s="28"/>
      <c r="AM31" s="29"/>
      <c r="AN31" s="31"/>
      <c r="AO31" s="28"/>
      <c r="AP31" s="29"/>
      <c r="AQ31" s="29"/>
      <c r="AR31" s="30"/>
      <c r="AS31" s="28"/>
      <c r="AT31" s="29"/>
      <c r="AU31" s="207">
        <f>VLOOKUP(C31,'Daily Gas'!F30:I60,2,FALSE)</f>
        <v>1789</v>
      </c>
      <c r="AV31" s="215">
        <f t="shared" si="7"/>
        <v>34983</v>
      </c>
      <c r="AW31" s="29"/>
      <c r="AX31" s="29"/>
      <c r="AY31" s="29"/>
      <c r="AZ31" s="29"/>
      <c r="BA31" s="29"/>
      <c r="BB31" s="29"/>
      <c r="BC31" s="30"/>
      <c r="BD31" s="249"/>
      <c r="BE31" s="249"/>
      <c r="BF31" s="249"/>
      <c r="BG31" s="249"/>
      <c r="BH31" s="32"/>
      <c r="BI31" s="56"/>
    </row>
    <row r="32" spans="2:61" s="15" customFormat="1" ht="21" x14ac:dyDescent="0.25">
      <c r="B32" s="47"/>
      <c r="C32" s="20">
        <f t="shared" si="8"/>
        <v>45397</v>
      </c>
      <c r="D32" s="168">
        <f>SUMIFS('Transport-DB'!O:O,'Transport-DB'!C:C,"="&amp;'Work DB'!C32,'Transport-DB'!F:F,"="&amp;'Work DB'!$D$4)</f>
        <v>0</v>
      </c>
      <c r="E32" s="169">
        <f>SUMIFS('Transport-DB'!O:O,'Transport-DB'!C:C,"="&amp;'Work DB'!C32,'Transport-DB'!F:F,"="&amp;'Work DB'!$E$4)</f>
        <v>0</v>
      </c>
      <c r="F32" s="169">
        <f>SUMIFS('Transport-DB'!O:O,'Transport-DB'!C:C,"="&amp;'Work DB'!C32,'Transport-DB'!F:F,"="&amp;'Work DB'!$F$4)</f>
        <v>0</v>
      </c>
      <c r="G32" s="169">
        <f>SUMIFS('Transport-DB'!O:O,'Transport-DB'!C:C,"="&amp;'Work DB'!C32,'Transport-DB'!F:F,"="&amp;'Work DB'!$G$4)</f>
        <v>0</v>
      </c>
      <c r="H32" s="166">
        <f>SUMIFS('Transport-DB'!O:O,'Transport-DB'!C:C,"="&amp;'Work DB'!C32,'Transport-DB'!F:F,"="&amp;'Work DB'!$H$4)</f>
        <v>0</v>
      </c>
      <c r="I32" s="169">
        <f>SUMIFS('Transport-DB'!O:O,'Transport-DB'!C:C,"="&amp;'Work DB'!C32,'Transport-DB'!F:F,"="&amp;'Work DB'!$I$4)</f>
        <v>0</v>
      </c>
      <c r="J32" s="337">
        <f>SUMIFS('Transport-DB'!O:O,'Transport-DB'!C:C,"="&amp;'Work DB'!C32,'Transport-DB'!F:F,"="&amp;'Work DB'!$J$4)</f>
        <v>0</v>
      </c>
      <c r="K32" s="168">
        <f>SUMIFS('Transport-DB'!N:N,'Transport-DB'!C:C,"="&amp;'Work DB'!C32,'Transport-DB'!F:F,"="&amp;'Work DB'!$K$4)</f>
        <v>545.30000000000007</v>
      </c>
      <c r="L32" s="169">
        <f>SUMIFS('Transport-DB'!N:N,'Transport-DB'!C:C,"="&amp;'Work DB'!C32,'Transport-DB'!F:F,"="&amp;'Work DB'!$L$4)</f>
        <v>0</v>
      </c>
      <c r="M32" s="169">
        <f>SUMIFS('Transport-DB'!N:N,'Transport-DB'!C:C,"="&amp;'Work DB'!C32,'Transport-DB'!F:F,"="&amp;'Work DB'!$M$4)</f>
        <v>0</v>
      </c>
      <c r="N32" s="169">
        <f>SUMIFS('Transport-DB'!N:N,'Transport-DB'!C:C,"="&amp;'Work DB'!C32,'Transport-DB'!F:F,"="&amp;'Work DB'!$N$4)</f>
        <v>0</v>
      </c>
      <c r="O32" s="169">
        <f>SUMIFS('Transport-DB'!N:N,'Transport-DB'!C:C,"="&amp;'Work DB'!C32,'Transport-DB'!F:F,"="&amp;'Work DB'!$O$4)</f>
        <v>490.04999999999995</v>
      </c>
      <c r="P32" s="169">
        <f>SUMIFS('Transport-DB'!N:N,'Transport-DB'!C:C,"&lt;="&amp;'Work DB'!C32,'Transport-DB'!F:F,"="&amp;'Work DB'!$P$4)</f>
        <v>0</v>
      </c>
      <c r="Q32" s="166">
        <f>SUMIFS('Transport-DB'!N:N,'Transport-DB'!C:C,"="&amp;'Work DB'!C32,'Transport-DB'!F:F,"="&amp;'Work DB'!$Q$4)</f>
        <v>0</v>
      </c>
      <c r="R32" s="167">
        <f>SUMIFS('Transport-DB'!N:N,'Transport-DB'!C:C,"="&amp;'Work DB'!C32,'Transport-DB'!F:F,"="&amp;'Work DB'!$R$4)</f>
        <v>0</v>
      </c>
      <c r="S32" s="168">
        <f>SUM(D32:J32)+SUM(K32:R32)-M32-SUMIFS(Transport_DB[ترانشه],Transport_DB[توضیحات],"دیسپوزال",Transport_DB[تاریخ],'Work DB'!C32)</f>
        <v>1035.3499999999999</v>
      </c>
      <c r="T32" s="169">
        <f t="shared" si="6"/>
        <v>0</v>
      </c>
      <c r="U32" s="169"/>
      <c r="V32" s="169"/>
      <c r="W32" s="169"/>
      <c r="X32" s="169"/>
      <c r="Y32" s="167"/>
      <c r="Z32" s="249"/>
      <c r="AA32" s="168">
        <f>SUMIFS('Transport-DB'!P:P,'Transport-DB'!C:C,"="&amp;'Work DB'!C32,'Transport-DB'!F:F,"="&amp;'Work DB'!$AA$4)</f>
        <v>0</v>
      </c>
      <c r="AB32" s="169">
        <f>SUMIFS('Transport-DB'!P:P,'Transport-DB'!C:C,"="&amp;'Work DB'!C32,'Transport-DB'!F:F,"="&amp;'Work DB'!$AB$4)</f>
        <v>0</v>
      </c>
      <c r="AC32" s="169">
        <f>SUMIFS('Transport-DB'!P:P,'Transport-DB'!C:C,"="&amp;'Work DB'!C32,'Transport-DB'!F:F,"="&amp;'Work DB'!$AC$4)</f>
        <v>0</v>
      </c>
      <c r="AD32" s="169">
        <f>SUMIFS('Transport-DB'!P:P,'Transport-DB'!C:C,"="&amp;'Work DB'!C32,'Transport-DB'!F:F,"="&amp;'Work DB'!$AD$4)</f>
        <v>0</v>
      </c>
      <c r="AE32" s="169">
        <f>SUMIFS('Transport-DB'!P:P,'Transport-DB'!C:C,"="&amp;'Work DB'!C32,'Transport-DB'!F:F,"="&amp;'Work DB'!$AE$4)</f>
        <v>0</v>
      </c>
      <c r="AF32" s="166">
        <f>SUMIFS('Transport-DB'!P:P,'Transport-DB'!C:C,"="&amp;'Work DB'!C32,'Transport-DB'!F:F,"="&amp;'Work DB'!$AF$4)</f>
        <v>0</v>
      </c>
      <c r="AG32" s="167"/>
      <c r="AH32" s="168">
        <f>SUMIFS('Transport-DB'!Q:Q,'Transport-DB'!C:C,"="&amp;'Work DB'!C32)</f>
        <v>0</v>
      </c>
      <c r="AI32" s="170">
        <f>SUMIFS(Civil_DB[قالب بندی],Civil_DB[تاریخ],"="&amp;'Work DB'!C32)</f>
        <v>0</v>
      </c>
      <c r="AJ32" s="169"/>
      <c r="AK32" s="167">
        <f>SUMIFS(Civil_DB[بتن],Civil_DB[تاریخ],"="&amp;'Work DB'!C32)</f>
        <v>0</v>
      </c>
      <c r="AL32" s="28"/>
      <c r="AM32" s="29"/>
      <c r="AN32" s="31"/>
      <c r="AO32" s="28"/>
      <c r="AP32" s="29"/>
      <c r="AQ32" s="29"/>
      <c r="AR32" s="30"/>
      <c r="AS32" s="28"/>
      <c r="AT32" s="29"/>
      <c r="AU32" s="207">
        <f>VLOOKUP(C32,'Daily Gas'!F31:I61,2,FALSE)</f>
        <v>1299</v>
      </c>
      <c r="AV32" s="215">
        <f t="shared" si="7"/>
        <v>33684</v>
      </c>
      <c r="AW32" s="29"/>
      <c r="AX32" s="29"/>
      <c r="AY32" s="29"/>
      <c r="AZ32" s="29"/>
      <c r="BA32" s="29"/>
      <c r="BB32" s="29"/>
      <c r="BC32" s="30"/>
      <c r="BD32" s="249"/>
      <c r="BE32" s="249"/>
      <c r="BF32" s="249"/>
      <c r="BG32" s="249"/>
      <c r="BH32" s="32"/>
      <c r="BI32" s="56"/>
    </row>
    <row r="33" spans="2:61" s="15" customFormat="1" ht="21" x14ac:dyDescent="0.25">
      <c r="B33" s="47"/>
      <c r="C33" s="20">
        <f t="shared" si="8"/>
        <v>45398</v>
      </c>
      <c r="D33" s="168">
        <f>SUMIFS('Transport-DB'!O:O,'Transport-DB'!C:C,"="&amp;'Work DB'!C33,'Transport-DB'!F:F,"="&amp;'Work DB'!$D$4)</f>
        <v>0</v>
      </c>
      <c r="E33" s="169">
        <f>SUMIFS('Transport-DB'!O:O,'Transport-DB'!C:C,"="&amp;'Work DB'!C33,'Transport-DB'!F:F,"="&amp;'Work DB'!$E$4)</f>
        <v>0</v>
      </c>
      <c r="F33" s="169">
        <f>SUMIFS('Transport-DB'!O:O,'Transport-DB'!C:C,"="&amp;'Work DB'!C33,'Transport-DB'!F:F,"="&amp;'Work DB'!$F$4)</f>
        <v>0</v>
      </c>
      <c r="G33" s="169">
        <f>SUMIFS('Transport-DB'!O:O,'Transport-DB'!C:C,"="&amp;'Work DB'!C33,'Transport-DB'!F:F,"="&amp;'Work DB'!$G$4)</f>
        <v>0</v>
      </c>
      <c r="H33" s="166">
        <f>SUMIFS('Transport-DB'!O:O,'Transport-DB'!C:C,"="&amp;'Work DB'!C33,'Transport-DB'!F:F,"="&amp;'Work DB'!$H$4)</f>
        <v>0</v>
      </c>
      <c r="I33" s="169">
        <f>SUMIFS('Transport-DB'!O:O,'Transport-DB'!C:C,"="&amp;'Work DB'!C33,'Transport-DB'!F:F,"="&amp;'Work DB'!$I$4)</f>
        <v>0</v>
      </c>
      <c r="J33" s="337">
        <f>SUMIFS('Transport-DB'!O:O,'Transport-DB'!C:C,"="&amp;'Work DB'!C33,'Transport-DB'!F:F,"="&amp;'Work DB'!$J$4)</f>
        <v>0</v>
      </c>
      <c r="K33" s="168">
        <f>SUMIFS('Transport-DB'!N:N,'Transport-DB'!C:C,"="&amp;'Work DB'!C33,'Transport-DB'!F:F,"="&amp;'Work DB'!$K$4)</f>
        <v>319.2</v>
      </c>
      <c r="L33" s="169">
        <f>SUMIFS('Transport-DB'!N:N,'Transport-DB'!C:C,"="&amp;'Work DB'!C33,'Transport-DB'!F:F,"="&amp;'Work DB'!$L$4)</f>
        <v>0</v>
      </c>
      <c r="M33" s="169">
        <f>SUMIFS('Transport-DB'!N:N,'Transport-DB'!C:C,"="&amp;'Work DB'!C33,'Transport-DB'!F:F,"="&amp;'Work DB'!$M$4)</f>
        <v>0</v>
      </c>
      <c r="N33" s="169">
        <f>SUMIFS('Transport-DB'!N:N,'Transport-DB'!C:C,"="&amp;'Work DB'!C33,'Transport-DB'!F:F,"="&amp;'Work DB'!$N$4)</f>
        <v>0</v>
      </c>
      <c r="O33" s="169">
        <f>SUMIFS('Transport-DB'!N:N,'Transport-DB'!C:C,"="&amp;'Work DB'!C33,'Transport-DB'!F:F,"="&amp;'Work DB'!$O$4)</f>
        <v>599.70000000000005</v>
      </c>
      <c r="P33" s="169">
        <f>SUMIFS('Transport-DB'!N:N,'Transport-DB'!C:C,"&lt;="&amp;'Work DB'!C33,'Transport-DB'!F:F,"="&amp;'Work DB'!$P$4)</f>
        <v>0</v>
      </c>
      <c r="Q33" s="166">
        <f>SUMIFS('Transport-DB'!N:N,'Transport-DB'!C:C,"="&amp;'Work DB'!C33,'Transport-DB'!F:F,"="&amp;'Work DB'!$Q$4)</f>
        <v>0</v>
      </c>
      <c r="R33" s="167">
        <f>SUMIFS('Transport-DB'!N:N,'Transport-DB'!C:C,"="&amp;'Work DB'!C33,'Transport-DB'!F:F,"="&amp;'Work DB'!$R$4)</f>
        <v>0</v>
      </c>
      <c r="S33" s="168">
        <f>SUM(D33:J33)+SUM(K33:R33)-M33-SUMIFS(Transport_DB[ترانشه],Transport_DB[توضیحات],"دیسپوزال",Transport_DB[تاریخ],'Work DB'!C33)</f>
        <v>918.90000000000009</v>
      </c>
      <c r="T33" s="169">
        <f t="shared" si="6"/>
        <v>0</v>
      </c>
      <c r="U33" s="169"/>
      <c r="V33" s="169"/>
      <c r="W33" s="169"/>
      <c r="X33" s="169"/>
      <c r="Y33" s="167"/>
      <c r="Z33" s="249"/>
      <c r="AA33" s="168">
        <f>SUMIFS('Transport-DB'!P:P,'Transport-DB'!C:C,"="&amp;'Work DB'!C33,'Transport-DB'!F:F,"="&amp;'Work DB'!$AA$4)</f>
        <v>0</v>
      </c>
      <c r="AB33" s="169">
        <f>SUMIFS('Transport-DB'!P:P,'Transport-DB'!C:C,"="&amp;'Work DB'!C33,'Transport-DB'!F:F,"="&amp;'Work DB'!$AB$4)</f>
        <v>0</v>
      </c>
      <c r="AC33" s="169">
        <f>SUMIFS('Transport-DB'!P:P,'Transport-DB'!C:C,"="&amp;'Work DB'!C33,'Transport-DB'!F:F,"="&amp;'Work DB'!$AC$4)</f>
        <v>0</v>
      </c>
      <c r="AD33" s="169">
        <f>SUMIFS('Transport-DB'!P:P,'Transport-DB'!C:C,"="&amp;'Work DB'!C33,'Transport-DB'!F:F,"="&amp;'Work DB'!$AD$4)</f>
        <v>0</v>
      </c>
      <c r="AE33" s="169">
        <f>SUMIFS('Transport-DB'!P:P,'Transport-DB'!C:C,"="&amp;'Work DB'!C33,'Transport-DB'!F:F,"="&amp;'Work DB'!$AE$4)</f>
        <v>0</v>
      </c>
      <c r="AF33" s="166">
        <f>SUMIFS('Transport-DB'!P:P,'Transport-DB'!C:C,"="&amp;'Work DB'!C33,'Transport-DB'!F:F,"="&amp;'Work DB'!$AF$4)</f>
        <v>0</v>
      </c>
      <c r="AG33" s="167"/>
      <c r="AH33" s="168">
        <f>SUMIFS('Transport-DB'!Q:Q,'Transport-DB'!C:C,"="&amp;'Work DB'!C33)</f>
        <v>0</v>
      </c>
      <c r="AI33" s="170">
        <f>SUMIFS(Civil_DB[قالب بندی],Civil_DB[تاریخ],"="&amp;'Work DB'!C33)</f>
        <v>0</v>
      </c>
      <c r="AJ33" s="169"/>
      <c r="AK33" s="167">
        <f>SUMIFS(Civil_DB[بتن],Civil_DB[تاریخ],"="&amp;'Work DB'!C33)</f>
        <v>0</v>
      </c>
      <c r="AL33" s="28"/>
      <c r="AM33" s="29"/>
      <c r="AN33" s="31"/>
      <c r="AO33" s="28"/>
      <c r="AP33" s="29"/>
      <c r="AQ33" s="29"/>
      <c r="AR33" s="30"/>
      <c r="AS33" s="28"/>
      <c r="AT33" s="29"/>
      <c r="AU33" s="207">
        <f>VLOOKUP(C33,'Daily Gas'!F32:I62,2,FALSE)</f>
        <v>0</v>
      </c>
      <c r="AV33" s="215">
        <f t="shared" si="7"/>
        <v>33684</v>
      </c>
      <c r="AW33" s="29"/>
      <c r="AX33" s="29"/>
      <c r="AY33" s="29"/>
      <c r="AZ33" s="29"/>
      <c r="BA33" s="29"/>
      <c r="BB33" s="29"/>
      <c r="BC33" s="30"/>
      <c r="BD33" s="249"/>
      <c r="BE33" s="249"/>
      <c r="BF33" s="249"/>
      <c r="BG33" s="249"/>
      <c r="BH33" s="32"/>
      <c r="BI33" s="56"/>
    </row>
    <row r="34" spans="2:61" s="15" customFormat="1" ht="21" x14ac:dyDescent="0.25">
      <c r="B34" s="47"/>
      <c r="C34" s="20">
        <f t="shared" si="8"/>
        <v>45399</v>
      </c>
      <c r="D34" s="168">
        <f>SUMIFS('Transport-DB'!O:O,'Transport-DB'!C:C,"="&amp;'Work DB'!C34,'Transport-DB'!F:F,"="&amp;'Work DB'!$D$4)</f>
        <v>0</v>
      </c>
      <c r="E34" s="169">
        <f>SUMIFS('Transport-DB'!O:O,'Transport-DB'!C:C,"="&amp;'Work DB'!C34,'Transport-DB'!F:F,"="&amp;'Work DB'!$E$4)</f>
        <v>0</v>
      </c>
      <c r="F34" s="169">
        <f>SUMIFS('Transport-DB'!O:O,'Transport-DB'!C:C,"="&amp;'Work DB'!C34,'Transport-DB'!F:F,"="&amp;'Work DB'!$F$4)</f>
        <v>0</v>
      </c>
      <c r="G34" s="169">
        <f>SUMIFS('Transport-DB'!O:O,'Transport-DB'!C:C,"="&amp;'Work DB'!C34,'Transport-DB'!F:F,"="&amp;'Work DB'!$G$4)</f>
        <v>0</v>
      </c>
      <c r="H34" s="166">
        <f>SUMIFS('Transport-DB'!O:O,'Transport-DB'!C:C,"="&amp;'Work DB'!C34,'Transport-DB'!F:F,"="&amp;'Work DB'!$H$4)</f>
        <v>0</v>
      </c>
      <c r="I34" s="169">
        <f>SUMIFS('Transport-DB'!O:O,'Transport-DB'!C:C,"="&amp;'Work DB'!C34,'Transport-DB'!F:F,"="&amp;'Work DB'!$I$4)</f>
        <v>0</v>
      </c>
      <c r="J34" s="337">
        <f>SUMIFS('Transport-DB'!O:O,'Transport-DB'!C:C,"="&amp;'Work DB'!C34,'Transport-DB'!F:F,"="&amp;'Work DB'!$J$4)</f>
        <v>0</v>
      </c>
      <c r="K34" s="168">
        <f>SUMIFS('Transport-DB'!N:N,'Transport-DB'!C:C,"="&amp;'Work DB'!C34,'Transport-DB'!F:F,"="&amp;'Work DB'!$K$4)</f>
        <v>39.900000000000006</v>
      </c>
      <c r="L34" s="169">
        <f>SUMIFS('Transport-DB'!N:N,'Transport-DB'!C:C,"="&amp;'Work DB'!C34,'Transport-DB'!F:F,"="&amp;'Work DB'!$L$4)</f>
        <v>0</v>
      </c>
      <c r="M34" s="169">
        <f>SUMIFS('Transport-DB'!N:N,'Transport-DB'!C:C,"="&amp;'Work DB'!C34,'Transport-DB'!F:F,"="&amp;'Work DB'!$M$4)</f>
        <v>0</v>
      </c>
      <c r="N34" s="169">
        <f>SUMIFS('Transport-DB'!N:N,'Transport-DB'!C:C,"="&amp;'Work DB'!C34,'Transport-DB'!F:F,"="&amp;'Work DB'!$N$4)</f>
        <v>0</v>
      </c>
      <c r="O34" s="169">
        <f>SUMIFS('Transport-DB'!N:N,'Transport-DB'!C:C,"="&amp;'Work DB'!C34,'Transport-DB'!F:F,"="&amp;'Work DB'!$O$4)</f>
        <v>126.25</v>
      </c>
      <c r="P34" s="169">
        <f>SUMIFS('Transport-DB'!N:N,'Transport-DB'!C:C,"&lt;="&amp;'Work DB'!C34,'Transport-DB'!F:F,"="&amp;'Work DB'!$P$4)</f>
        <v>0</v>
      </c>
      <c r="Q34" s="166">
        <f>SUMIFS('Transport-DB'!N:N,'Transport-DB'!C:C,"="&amp;'Work DB'!C34,'Transport-DB'!F:F,"="&amp;'Work DB'!$Q$4)</f>
        <v>0</v>
      </c>
      <c r="R34" s="167">
        <f>SUMIFS('Transport-DB'!N:N,'Transport-DB'!C:C,"="&amp;'Work DB'!C34,'Transport-DB'!F:F,"="&amp;'Work DB'!$R$4)</f>
        <v>0</v>
      </c>
      <c r="S34" s="168">
        <f>SUM(D34:J34)+SUM(K34:R34)-M34-SUMIFS(Transport_DB[ترانشه],Transport_DB[توضیحات],"دیسپوزال",Transport_DB[تاریخ],'Work DB'!C34)</f>
        <v>166.15</v>
      </c>
      <c r="T34" s="169">
        <f t="shared" si="6"/>
        <v>0</v>
      </c>
      <c r="U34" s="169"/>
      <c r="V34" s="169"/>
      <c r="W34" s="169"/>
      <c r="X34" s="169"/>
      <c r="Y34" s="167"/>
      <c r="Z34" s="249"/>
      <c r="AA34" s="168">
        <f>SUMIFS('Transport-DB'!P:P,'Transport-DB'!C:C,"="&amp;'Work DB'!C34,'Transport-DB'!F:F,"="&amp;'Work DB'!$AA$4)</f>
        <v>0</v>
      </c>
      <c r="AB34" s="169">
        <f>SUMIFS('Transport-DB'!P:P,'Transport-DB'!C:C,"="&amp;'Work DB'!C34,'Transport-DB'!F:F,"="&amp;'Work DB'!$AB$4)</f>
        <v>0</v>
      </c>
      <c r="AC34" s="166">
        <f>SUMIFS('Transport-DB'!P:P,'Transport-DB'!C:C,"="&amp;'Work DB'!C34,'Transport-DB'!F:F,"="&amp;'Work DB'!$AC$4)</f>
        <v>0</v>
      </c>
      <c r="AD34" s="166">
        <f>SUMIFS('Transport-DB'!P:P,'Transport-DB'!C:C,"="&amp;'Work DB'!C34,'Transport-DB'!F:F,"="&amp;'Work DB'!$AD$4)</f>
        <v>0</v>
      </c>
      <c r="AE34" s="166">
        <f>SUMIFS('Transport-DB'!P:P,'Transport-DB'!C:C,"="&amp;'Work DB'!C34,'Transport-DB'!F:F,"="&amp;'Work DB'!$AE$4)</f>
        <v>0</v>
      </c>
      <c r="AF34" s="166">
        <f>SUMIFS('Transport-DB'!P:P,'Transport-DB'!C:C,"="&amp;'Work DB'!C34,'Transport-DB'!F:F,"="&amp;'Work DB'!$AF$4)</f>
        <v>0</v>
      </c>
      <c r="AG34" s="167"/>
      <c r="AH34" s="168">
        <f>SUMIFS('Transport-DB'!Q:Q,'Transport-DB'!C:C,"="&amp;'Work DB'!C34)</f>
        <v>0</v>
      </c>
      <c r="AI34" s="170">
        <f>SUMIFS(Civil_DB[قالب بندی],Civil_DB[تاریخ],"="&amp;'Work DB'!C34)</f>
        <v>0</v>
      </c>
      <c r="AJ34" s="169"/>
      <c r="AK34" s="167">
        <f>SUMIFS(Civil_DB[بتن],Civil_DB[تاریخ],"="&amp;'Work DB'!C34)</f>
        <v>0</v>
      </c>
      <c r="AL34" s="28"/>
      <c r="AM34" s="29"/>
      <c r="AN34" s="31"/>
      <c r="AO34" s="28"/>
      <c r="AP34" s="29"/>
      <c r="AQ34" s="29"/>
      <c r="AR34" s="30"/>
      <c r="AS34" s="28"/>
      <c r="AT34" s="29"/>
      <c r="AU34" s="207">
        <f>VLOOKUP(C34,'Daily Gas'!F33:I63,2,FALSE)</f>
        <v>2012</v>
      </c>
      <c r="AV34" s="215">
        <f t="shared" si="7"/>
        <v>31672</v>
      </c>
      <c r="AW34" s="29"/>
      <c r="AX34" s="29"/>
      <c r="AY34" s="29"/>
      <c r="AZ34" s="29"/>
      <c r="BA34" s="29"/>
      <c r="BB34" s="29"/>
      <c r="BC34" s="30"/>
      <c r="BD34" s="249"/>
      <c r="BE34" s="249"/>
      <c r="BF34" s="249"/>
      <c r="BG34" s="249"/>
      <c r="BH34" s="32"/>
      <c r="BI34" s="56"/>
    </row>
    <row r="35" spans="2:61" s="15" customFormat="1" ht="21" x14ac:dyDescent="0.25">
      <c r="B35" s="47"/>
      <c r="C35" s="20">
        <f t="shared" si="8"/>
        <v>45400</v>
      </c>
      <c r="D35" s="168">
        <f>SUMIFS('Transport-DB'!O:O,'Transport-DB'!C:C,"="&amp;'Work DB'!C35,'Transport-DB'!F:F,"="&amp;'Work DB'!$D$4)</f>
        <v>0</v>
      </c>
      <c r="E35" s="169">
        <f>SUMIFS('Transport-DB'!O:O,'Transport-DB'!C:C,"="&amp;'Work DB'!C35,'Transport-DB'!F:F,"="&amp;'Work DB'!$E$4)</f>
        <v>0</v>
      </c>
      <c r="F35" s="169">
        <f>SUMIFS('Transport-DB'!O:O,'Transport-DB'!C:C,"="&amp;'Work DB'!C35,'Transport-DB'!F:F,"="&amp;'Work DB'!$F$4)</f>
        <v>0</v>
      </c>
      <c r="G35" s="169">
        <f>SUMIFS('Transport-DB'!O:O,'Transport-DB'!C:C,"="&amp;'Work DB'!C35,'Transport-DB'!F:F,"="&amp;'Work DB'!$G$4)</f>
        <v>0</v>
      </c>
      <c r="H35" s="166">
        <f>SUMIFS('Transport-DB'!O:O,'Transport-DB'!C:C,"="&amp;'Work DB'!C35,'Transport-DB'!F:F,"="&amp;'Work DB'!$H$4)</f>
        <v>0</v>
      </c>
      <c r="I35" s="169">
        <f>SUMIFS('Transport-DB'!O:O,'Transport-DB'!C:C,"="&amp;'Work DB'!C35,'Transport-DB'!F:F,"="&amp;'Work DB'!$I$4)</f>
        <v>0</v>
      </c>
      <c r="J35" s="337">
        <f>SUMIFS('Transport-DB'!O:O,'Transport-DB'!C:C,"="&amp;'Work DB'!C35,'Transport-DB'!F:F,"="&amp;'Work DB'!$J$4)</f>
        <v>0</v>
      </c>
      <c r="K35" s="168">
        <f>SUMIFS('Transport-DB'!N:N,'Transport-DB'!C:C,"="&amp;'Work DB'!C35,'Transport-DB'!F:F,"="&amp;'Work DB'!$K$4)</f>
        <v>545.30000000000007</v>
      </c>
      <c r="L35" s="169">
        <f>SUMIFS('Transport-DB'!N:N,'Transport-DB'!C:C,"="&amp;'Work DB'!C35,'Transport-DB'!F:F,"="&amp;'Work DB'!$L$4)</f>
        <v>0</v>
      </c>
      <c r="M35" s="169">
        <f>SUMIFS('Transport-DB'!N:N,'Transport-DB'!C:C,"="&amp;'Work DB'!C35,'Transport-DB'!F:F,"="&amp;'Work DB'!$M$4)</f>
        <v>0</v>
      </c>
      <c r="N35" s="169">
        <f>SUMIFS('Transport-DB'!N:N,'Transport-DB'!C:C,"="&amp;'Work DB'!C35,'Transport-DB'!F:F,"="&amp;'Work DB'!$N$4)</f>
        <v>0</v>
      </c>
      <c r="O35" s="169">
        <f>SUMIFS('Transport-DB'!N:N,'Transport-DB'!C:C,"="&amp;'Work DB'!C35,'Transport-DB'!F:F,"="&amp;'Work DB'!$O$4)</f>
        <v>524.95000000000005</v>
      </c>
      <c r="P35" s="169">
        <f>SUMIFS('Transport-DB'!N:N,'Transport-DB'!C:C,"&lt;="&amp;'Work DB'!C35,'Transport-DB'!F:F,"="&amp;'Work DB'!$P$4)</f>
        <v>0</v>
      </c>
      <c r="Q35" s="166">
        <f>SUMIFS('Transport-DB'!N:N,'Transport-DB'!C:C,"="&amp;'Work DB'!C35,'Transport-DB'!F:F,"="&amp;'Work DB'!$Q$4)</f>
        <v>0</v>
      </c>
      <c r="R35" s="167">
        <f>SUMIFS('Transport-DB'!N:N,'Transport-DB'!C:C,"="&amp;'Work DB'!C35,'Transport-DB'!F:F,"="&amp;'Work DB'!$R$4)</f>
        <v>0</v>
      </c>
      <c r="S35" s="168">
        <f>SUM(D35:J35)+SUM(K35:R35)-M35-SUMIFS(Transport_DB[ترانشه],Transport_DB[توضیحات],"دیسپوزال",Transport_DB[تاریخ],'Work DB'!C35)</f>
        <v>1070.25</v>
      </c>
      <c r="T35" s="169">
        <f t="shared" si="6"/>
        <v>0</v>
      </c>
      <c r="U35" s="169"/>
      <c r="V35" s="169"/>
      <c r="W35" s="169"/>
      <c r="X35" s="169"/>
      <c r="Y35" s="167"/>
      <c r="Z35" s="249"/>
      <c r="AA35" s="168">
        <f>SUMIFS('Transport-DB'!P:P,'Transport-DB'!C:C,"="&amp;'Work DB'!C35,'Transport-DB'!F:F,"="&amp;'Work DB'!$AA$4)</f>
        <v>0</v>
      </c>
      <c r="AB35" s="169">
        <f>SUMIFS('Transport-DB'!P:P,'Transport-DB'!C:C,"="&amp;'Work DB'!C35,'Transport-DB'!F:F,"="&amp;'Work DB'!$AB$4)</f>
        <v>0</v>
      </c>
      <c r="AC35" s="166">
        <f>SUMIFS('Transport-DB'!P:P,'Transport-DB'!C:C,"="&amp;'Work DB'!C35,'Transport-DB'!F:F,"="&amp;'Work DB'!$AC$4)</f>
        <v>0</v>
      </c>
      <c r="AD35" s="166">
        <f>SUMIFS('Transport-DB'!P:P,'Transport-DB'!C:C,"="&amp;'Work DB'!C35,'Transport-DB'!F:F,"="&amp;'Work DB'!$AD$4)</f>
        <v>0</v>
      </c>
      <c r="AE35" s="166">
        <f>SUMIFS('Transport-DB'!P:P,'Transport-DB'!C:C,"="&amp;'Work DB'!C35,'Transport-DB'!F:F,"="&amp;'Work DB'!$AE$4)</f>
        <v>0</v>
      </c>
      <c r="AF35" s="166">
        <f>SUMIFS('Transport-DB'!P:P,'Transport-DB'!C:C,"="&amp;'Work DB'!C35,'Transport-DB'!F:F,"="&amp;'Work DB'!$AF$4)</f>
        <v>0</v>
      </c>
      <c r="AG35" s="167"/>
      <c r="AH35" s="168">
        <f>SUMIFS('Transport-DB'!Q:Q,'Transport-DB'!C:C,"="&amp;'Work DB'!C35)</f>
        <v>0</v>
      </c>
      <c r="AI35" s="170">
        <f>SUMIFS(Civil_DB[قالب بندی],Civil_DB[تاریخ],"="&amp;'Work DB'!C35)</f>
        <v>0</v>
      </c>
      <c r="AJ35" s="169"/>
      <c r="AK35" s="167">
        <f>SUMIFS(Civil_DB[بتن],Civil_DB[تاریخ],"="&amp;'Work DB'!C35)</f>
        <v>0</v>
      </c>
      <c r="AL35" s="28"/>
      <c r="AM35" s="29"/>
      <c r="AN35" s="31"/>
      <c r="AO35" s="28"/>
      <c r="AP35" s="29"/>
      <c r="AQ35" s="29"/>
      <c r="AR35" s="30"/>
      <c r="AS35" s="28"/>
      <c r="AT35" s="29"/>
      <c r="AU35" s="207">
        <f>VLOOKUP(C35,'Daily Gas'!F34:I64,2,FALSE)</f>
        <v>0</v>
      </c>
      <c r="AV35" s="215">
        <f t="shared" si="7"/>
        <v>31672</v>
      </c>
      <c r="AW35" s="29"/>
      <c r="AX35" s="29"/>
      <c r="AY35" s="29"/>
      <c r="AZ35" s="29"/>
      <c r="BA35" s="29"/>
      <c r="BB35" s="29"/>
      <c r="BC35" s="30"/>
      <c r="BD35" s="249"/>
      <c r="BE35" s="249"/>
      <c r="BF35" s="249"/>
      <c r="BG35" s="249"/>
      <c r="BH35" s="32"/>
      <c r="BI35" s="56"/>
    </row>
    <row r="36" spans="2:61" s="15" customFormat="1" ht="21" x14ac:dyDescent="0.25">
      <c r="B36" s="47"/>
      <c r="C36" s="20">
        <f t="shared" si="8"/>
        <v>45401</v>
      </c>
      <c r="D36" s="168">
        <f>SUMIFS('Transport-DB'!O:O,'Transport-DB'!C:C,"="&amp;'Work DB'!C36,'Transport-DB'!F:F,"="&amp;'Work DB'!$D$4)</f>
        <v>0</v>
      </c>
      <c r="E36" s="169">
        <f>SUMIFS('Transport-DB'!O:O,'Transport-DB'!C:C,"="&amp;'Work DB'!C36,'Transport-DB'!F:F,"="&amp;'Work DB'!$E$4)</f>
        <v>0</v>
      </c>
      <c r="F36" s="169">
        <f>SUMIFS('Transport-DB'!O:O,'Transport-DB'!C:C,"="&amp;'Work DB'!C36,'Transport-DB'!F:F,"="&amp;'Work DB'!$F$4)</f>
        <v>0</v>
      </c>
      <c r="G36" s="169">
        <f>SUMIFS('Transport-DB'!O:O,'Transport-DB'!C:C,"="&amp;'Work DB'!C36,'Transport-DB'!F:F,"="&amp;'Work DB'!$G$4)</f>
        <v>0</v>
      </c>
      <c r="H36" s="166">
        <f>SUMIFS('Transport-DB'!O:O,'Transport-DB'!C:C,"="&amp;'Work DB'!C36,'Transport-DB'!F:F,"="&amp;'Work DB'!$H$4)</f>
        <v>0</v>
      </c>
      <c r="I36" s="169">
        <f>SUMIFS('Transport-DB'!O:O,'Transport-DB'!C:C,"="&amp;'Work DB'!C36,'Transport-DB'!F:F,"="&amp;'Work DB'!$I$4)</f>
        <v>0</v>
      </c>
      <c r="J36" s="337">
        <f>SUMIFS('Transport-DB'!O:O,'Transport-DB'!C:C,"="&amp;'Work DB'!C36,'Transport-DB'!F:F,"="&amp;'Work DB'!$J$4)</f>
        <v>0</v>
      </c>
      <c r="K36" s="168">
        <f>SUMIFS('Transport-DB'!N:N,'Transport-DB'!C:C,"="&amp;'Work DB'!C36,'Transport-DB'!F:F,"="&amp;'Work DB'!$K$4)</f>
        <v>0</v>
      </c>
      <c r="L36" s="169">
        <f>SUMIFS('Transport-DB'!N:N,'Transport-DB'!C:C,"="&amp;'Work DB'!C36,'Transport-DB'!F:F,"="&amp;'Work DB'!$L$4)</f>
        <v>0</v>
      </c>
      <c r="M36" s="169">
        <f>SUMIFS('Transport-DB'!N:N,'Transport-DB'!C:C,"="&amp;'Work DB'!C36,'Transport-DB'!F:F,"="&amp;'Work DB'!$M$4)</f>
        <v>0</v>
      </c>
      <c r="N36" s="169">
        <f>SUMIFS('Transport-DB'!N:N,'Transport-DB'!C:C,"="&amp;'Work DB'!C36,'Transport-DB'!F:F,"="&amp;'Work DB'!$N$4)</f>
        <v>0</v>
      </c>
      <c r="O36" s="169">
        <f>SUMIFS('Transport-DB'!N:N,'Transport-DB'!C:C,"="&amp;'Work DB'!C36,'Transport-DB'!F:F,"="&amp;'Work DB'!$O$4)</f>
        <v>0</v>
      </c>
      <c r="P36" s="169">
        <f>SUMIFS('Transport-DB'!N:N,'Transport-DB'!C:C,"&lt;="&amp;'Work DB'!C36,'Transport-DB'!F:F,"="&amp;'Work DB'!$P$4)</f>
        <v>0</v>
      </c>
      <c r="Q36" s="166">
        <f>SUMIFS('Transport-DB'!N:N,'Transport-DB'!C:C,"="&amp;'Work DB'!C36,'Transport-DB'!F:F,"="&amp;'Work DB'!$Q$4)</f>
        <v>0</v>
      </c>
      <c r="R36" s="167">
        <f>SUMIFS('Transport-DB'!N:N,'Transport-DB'!C:C,"="&amp;'Work DB'!C36,'Transport-DB'!F:F,"="&amp;'Work DB'!$R$4)</f>
        <v>0</v>
      </c>
      <c r="S36" s="168">
        <f>SUM(D36:J36)+SUM(K36:R36)-M36-SUMIFS(Transport_DB[ترانشه],Transport_DB[توضیحات],"دیسپوزال",Transport_DB[تاریخ],'Work DB'!C36)</f>
        <v>0</v>
      </c>
      <c r="T36" s="169">
        <f t="shared" si="6"/>
        <v>0</v>
      </c>
      <c r="U36" s="169"/>
      <c r="V36" s="169"/>
      <c r="W36" s="169"/>
      <c r="X36" s="169"/>
      <c r="Y36" s="167"/>
      <c r="Z36" s="249"/>
      <c r="AA36" s="168">
        <f>SUMIFS('Transport-DB'!P:P,'Transport-DB'!C:C,"="&amp;'Work DB'!C36,'Transport-DB'!F:F,"="&amp;'Work DB'!$AA$4)</f>
        <v>0</v>
      </c>
      <c r="AB36" s="169">
        <f>SUMIFS('Transport-DB'!P:P,'Transport-DB'!C:C,"="&amp;'Work DB'!C36,'Transport-DB'!F:F,"="&amp;'Work DB'!$AB$4)</f>
        <v>0</v>
      </c>
      <c r="AC36" s="166">
        <f>SUMIFS('Transport-DB'!P:P,'Transport-DB'!C:C,"="&amp;'Work DB'!C36,'Transport-DB'!F:F,"="&amp;'Work DB'!$AC$4)</f>
        <v>0</v>
      </c>
      <c r="AD36" s="166">
        <f>SUMIFS('Transport-DB'!P:P,'Transport-DB'!C:C,"="&amp;'Work DB'!C36,'Transport-DB'!F:F,"="&amp;'Work DB'!$AD$4)</f>
        <v>0</v>
      </c>
      <c r="AE36" s="166">
        <f>SUMIFS('Transport-DB'!P:P,'Transport-DB'!C:C,"="&amp;'Work DB'!C36,'Transport-DB'!F:F,"="&amp;'Work DB'!$AE$4)</f>
        <v>0</v>
      </c>
      <c r="AF36" s="166">
        <f>SUMIFS('Transport-DB'!P:P,'Transport-DB'!C:C,"="&amp;'Work DB'!C36,'Transport-DB'!F:F,"="&amp;'Work DB'!$AF$4)</f>
        <v>0</v>
      </c>
      <c r="AG36" s="167"/>
      <c r="AH36" s="168">
        <f>SUMIFS('Transport-DB'!Q:Q,'Transport-DB'!C:C,"="&amp;'Work DB'!C36)</f>
        <v>0</v>
      </c>
      <c r="AI36" s="170">
        <f>SUMIFS(Civil_DB[قالب بندی],Civil_DB[تاریخ],"="&amp;'Work DB'!C36)</f>
        <v>0</v>
      </c>
      <c r="AJ36" s="169"/>
      <c r="AK36" s="167">
        <f>SUMIFS(Civil_DB[بتن],Civil_DB[تاریخ],"="&amp;'Work DB'!C36)</f>
        <v>0</v>
      </c>
      <c r="AL36" s="28"/>
      <c r="AM36" s="29"/>
      <c r="AN36" s="31"/>
      <c r="AO36" s="28"/>
      <c r="AP36" s="29"/>
      <c r="AQ36" s="29"/>
      <c r="AR36" s="30"/>
      <c r="AS36" s="28"/>
      <c r="AT36" s="29"/>
      <c r="AU36" s="207">
        <f>VLOOKUP(C36,'Daily Gas'!F35:I65,2,FALSE)</f>
        <v>1220</v>
      </c>
      <c r="AV36" s="215">
        <f t="shared" si="7"/>
        <v>30452</v>
      </c>
      <c r="AW36" s="29"/>
      <c r="AX36" s="29"/>
      <c r="AY36" s="29"/>
      <c r="AZ36" s="29"/>
      <c r="BA36" s="29"/>
      <c r="BB36" s="29"/>
      <c r="BC36" s="30"/>
      <c r="BD36" s="249"/>
      <c r="BE36" s="249"/>
      <c r="BF36" s="249"/>
      <c r="BG36" s="249"/>
      <c r="BH36" s="32"/>
      <c r="BI36" s="56"/>
    </row>
    <row r="37" spans="2:61" s="347" customFormat="1" ht="21" x14ac:dyDescent="0.25">
      <c r="B37" s="338"/>
      <c r="C37" s="339">
        <f t="shared" si="8"/>
        <v>45402</v>
      </c>
      <c r="D37" s="340">
        <f>SUMIFS('Transport-DB'!O:O,'Transport-DB'!C:C,"="&amp;'Work DB'!C37,'Transport-DB'!F:F,"="&amp;'Work DB'!$D$4)</f>
        <v>0</v>
      </c>
      <c r="E37" s="341">
        <f>SUMIFS('Transport-DB'!O:O,'Transport-DB'!C:C,"="&amp;'Work DB'!C37,'Transport-DB'!F:F,"="&amp;'Work DB'!$E$4)</f>
        <v>0</v>
      </c>
      <c r="F37" s="341">
        <f>SUMIFS('Transport-DB'!O:O,'Transport-DB'!C:C,"="&amp;'Work DB'!C37,'Transport-DB'!F:F,"="&amp;'Work DB'!$F$4)</f>
        <v>0</v>
      </c>
      <c r="G37" s="341">
        <f>SUMIFS('Transport-DB'!O:O,'Transport-DB'!C:C,"="&amp;'Work DB'!C37,'Transport-DB'!F:F,"="&amp;'Work DB'!$G$4)</f>
        <v>0</v>
      </c>
      <c r="H37" s="342">
        <f>SUMIFS('Transport-DB'!O:O,'Transport-DB'!C:C,"="&amp;'Work DB'!C37,'Transport-DB'!F:F,"="&amp;'Work DB'!$H$4)</f>
        <v>0</v>
      </c>
      <c r="I37" s="341">
        <f>SUMIFS('Transport-DB'!O:O,'Transport-DB'!C:C,"="&amp;'Work DB'!C37,'Transport-DB'!F:F,"="&amp;'Work DB'!$I$4)</f>
        <v>0</v>
      </c>
      <c r="J37" s="343">
        <f>SUMIFS('Transport-DB'!O:O,'Transport-DB'!C:C,"="&amp;'Work DB'!C37,'Transport-DB'!F:F,"="&amp;'Work DB'!$J$4)</f>
        <v>0</v>
      </c>
      <c r="K37" s="340">
        <f>SUMIFS('Transport-DB'!N:N,'Transport-DB'!C:C,"="&amp;'Work DB'!C37,'Transport-DB'!F:F,"="&amp;'Work DB'!$K$4)</f>
        <v>1236.9000000000001</v>
      </c>
      <c r="L37" s="341">
        <f>SUMIFS('Transport-DB'!N:N,'Transport-DB'!C:C,"="&amp;'Work DB'!C37,'Transport-DB'!F:F,"="&amp;'Work DB'!$L$4)</f>
        <v>0</v>
      </c>
      <c r="M37" s="341">
        <f>SUMIFS('Transport-DB'!N:N,'Transport-DB'!C:C,"="&amp;'Work DB'!C37,'Transport-DB'!F:F,"="&amp;'Work DB'!$M$4)</f>
        <v>0</v>
      </c>
      <c r="N37" s="341">
        <f>SUMIFS('Transport-DB'!N:N,'Transport-DB'!C:C,"="&amp;'Work DB'!C37,'Transport-DB'!F:F,"="&amp;'Work DB'!$N$4)</f>
        <v>0</v>
      </c>
      <c r="O37" s="341">
        <f>SUMIFS('Transport-DB'!N:N,'Transport-DB'!C:C,"="&amp;'Work DB'!C37,'Transport-DB'!F:F,"="&amp;'Work DB'!$O$4)</f>
        <v>510.80000000000007</v>
      </c>
      <c r="P37" s="341">
        <f>SUMIFS('Transport-DB'!N:N,'Transport-DB'!C:C,"&lt;="&amp;'Work DB'!C37,'Transport-DB'!F:F,"="&amp;'Work DB'!$P$4)</f>
        <v>0</v>
      </c>
      <c r="Q37" s="342">
        <f>SUMIFS('Transport-DB'!N:N,'Transport-DB'!C:C,"="&amp;'Work DB'!C37,'Transport-DB'!F:F,"="&amp;'Work DB'!$Q$4)</f>
        <v>0</v>
      </c>
      <c r="R37" s="344">
        <f>SUMIFS('Transport-DB'!N:N,'Transport-DB'!C:C,"="&amp;'Work DB'!C37,'Transport-DB'!F:F,"="&amp;'Work DB'!$R$4)</f>
        <v>0</v>
      </c>
      <c r="S37" s="168">
        <f>SUM(D37:J37)+SUM(K37:R37)-M37-SUMIFS(Transport_DB[ترانشه],Transport_DB[توضیحات],"دیسپوزال",Transport_DB[تاریخ],'Work DB'!C37)</f>
        <v>1747.7000000000003</v>
      </c>
      <c r="T37" s="341">
        <f t="shared" ref="T37:T100" si="9">M37</f>
        <v>0</v>
      </c>
      <c r="U37" s="341"/>
      <c r="V37" s="341"/>
      <c r="W37" s="341"/>
      <c r="X37" s="341"/>
      <c r="Y37" s="344"/>
      <c r="Z37" s="343"/>
      <c r="AA37" s="340">
        <f>SUMIFS('Transport-DB'!P:P,'Transport-DB'!C:C,"="&amp;'Work DB'!C37,'Transport-DB'!F:F,"="&amp;'Work DB'!$AA$4)</f>
        <v>0</v>
      </c>
      <c r="AB37" s="341">
        <f>SUMIFS('Transport-DB'!P:P,'Transport-DB'!C:C,"="&amp;'Work DB'!C37,'Transport-DB'!F:F,"="&amp;'Work DB'!$AB$4)</f>
        <v>0</v>
      </c>
      <c r="AC37" s="341">
        <f>SUMIFS('Transport-DB'!P:P,'Transport-DB'!C:C,"="&amp;'Work DB'!C37,'Transport-DB'!F:F,"="&amp;'Work DB'!$AC$4)</f>
        <v>0</v>
      </c>
      <c r="AD37" s="342">
        <f>SUMIFS('Transport-DB'!P:P,'Transport-DB'!C:C,"="&amp;'Work DB'!C37,'Transport-DB'!F:F,"="&amp;'Work DB'!$AD$4)</f>
        <v>0</v>
      </c>
      <c r="AE37" s="342">
        <f>SUMIFS('Transport-DB'!P:P,'Transport-DB'!C:C,"="&amp;'Work DB'!C37,'Transport-DB'!F:F,"="&amp;'Work DB'!$AE$4)</f>
        <v>0</v>
      </c>
      <c r="AF37" s="342">
        <f>SUMIFS('Transport-DB'!P:P,'Transport-DB'!C:C,"="&amp;'Work DB'!C37,'Transport-DB'!F:F,"="&amp;'Work DB'!$AF$4)</f>
        <v>0</v>
      </c>
      <c r="AG37" s="344"/>
      <c r="AH37" s="168">
        <f>SUMIFS('Transport-DB'!Q:Q,'Transport-DB'!C:C,"="&amp;'Work DB'!C37)</f>
        <v>0</v>
      </c>
      <c r="AI37" s="170">
        <f>SUMIFS(Civil_DB[قالب بندی],Civil_DB[تاریخ],"="&amp;'Work DB'!C37)</f>
        <v>0</v>
      </c>
      <c r="AJ37" s="169"/>
      <c r="AK37" s="167">
        <f>SUMIFS(Civil_DB[بتن],Civil_DB[تاریخ],"="&amp;'Work DB'!C37)</f>
        <v>0</v>
      </c>
      <c r="AL37" s="340"/>
      <c r="AM37" s="341"/>
      <c r="AN37" s="342"/>
      <c r="AO37" s="340"/>
      <c r="AP37" s="341"/>
      <c r="AQ37" s="341"/>
      <c r="AR37" s="344"/>
      <c r="AS37" s="340"/>
      <c r="AT37" s="341"/>
      <c r="AU37" s="344">
        <f>VLOOKUP(C37,'Daily Gas'!J5:M35,2,FALSE)</f>
        <v>0</v>
      </c>
      <c r="AV37" s="345">
        <f t="shared" si="7"/>
        <v>30452</v>
      </c>
      <c r="AW37" s="341"/>
      <c r="AX37" s="341"/>
      <c r="AY37" s="341"/>
      <c r="AZ37" s="341"/>
      <c r="BA37" s="341"/>
      <c r="BB37" s="341"/>
      <c r="BC37" s="344"/>
      <c r="BD37" s="343"/>
      <c r="BE37" s="343"/>
      <c r="BF37" s="343"/>
      <c r="BG37" s="343"/>
      <c r="BH37" s="345"/>
      <c r="BI37" s="346" t="s">
        <v>34</v>
      </c>
    </row>
    <row r="38" spans="2:61" s="15" customFormat="1" ht="21" x14ac:dyDescent="0.25">
      <c r="B38" s="47"/>
      <c r="C38" s="20">
        <f t="shared" si="8"/>
        <v>45403</v>
      </c>
      <c r="D38" s="168">
        <f>SUMIFS('Transport-DB'!O:O,'Transport-DB'!C:C,"="&amp;'Work DB'!C38,'Transport-DB'!F:F,"="&amp;'Work DB'!$D$4)</f>
        <v>0</v>
      </c>
      <c r="E38" s="169">
        <f>SUMIFS('Transport-DB'!O:O,'Transport-DB'!C:C,"="&amp;'Work DB'!C38,'Transport-DB'!F:F,"="&amp;'Work DB'!$E$4)</f>
        <v>0</v>
      </c>
      <c r="F38" s="169">
        <f>SUMIFS('Transport-DB'!O:O,'Transport-DB'!C:C,"="&amp;'Work DB'!C38,'Transport-DB'!F:F,"="&amp;'Work DB'!$F$4)</f>
        <v>0</v>
      </c>
      <c r="G38" s="169">
        <f>SUMIFS('Transport-DB'!O:O,'Transport-DB'!C:C,"="&amp;'Work DB'!C38,'Transport-DB'!F:F,"="&amp;'Work DB'!$G$4)</f>
        <v>0</v>
      </c>
      <c r="H38" s="166">
        <f>SUMIFS('Transport-DB'!O:O,'Transport-DB'!C:C,"="&amp;'Work DB'!C38,'Transport-DB'!F:F,"="&amp;'Work DB'!$H$4)</f>
        <v>0</v>
      </c>
      <c r="I38" s="169">
        <f>SUMIFS('Transport-DB'!O:O,'Transport-DB'!C:C,"="&amp;'Work DB'!C38,'Transport-DB'!F:F,"="&amp;'Work DB'!$I$4)</f>
        <v>0</v>
      </c>
      <c r="J38" s="337">
        <f>SUMIFS('Transport-DB'!O:O,'Transport-DB'!C:C,"="&amp;'Work DB'!C38,'Transport-DB'!F:F,"="&amp;'Work DB'!$J$4)</f>
        <v>0</v>
      </c>
      <c r="K38" s="168">
        <f>SUMIFS('Transport-DB'!N:N,'Transport-DB'!C:C,"="&amp;'Work DB'!C38,'Transport-DB'!F:F,"="&amp;'Work DB'!$K$4)</f>
        <v>452.20000000000005</v>
      </c>
      <c r="L38" s="169">
        <f>SUMIFS('Transport-DB'!N:N,'Transport-DB'!C:C,"="&amp;'Work DB'!C38,'Transport-DB'!F:F,"="&amp;'Work DB'!$L$4)</f>
        <v>0</v>
      </c>
      <c r="M38" s="169">
        <f>SUMIFS('Transport-DB'!N:N,'Transport-DB'!C:C,"="&amp;'Work DB'!C38,'Transport-DB'!F:F,"="&amp;'Work DB'!$M$4)</f>
        <v>0</v>
      </c>
      <c r="N38" s="169">
        <f>SUMIFS('Transport-DB'!N:N,'Transport-DB'!C:C,"="&amp;'Work DB'!C38,'Transport-DB'!F:F,"="&amp;'Work DB'!$N$4)</f>
        <v>0</v>
      </c>
      <c r="O38" s="169">
        <f>SUMIFS('Transport-DB'!N:N,'Transport-DB'!C:C,"="&amp;'Work DB'!C38,'Transport-DB'!F:F,"="&amp;'Work DB'!$O$4)</f>
        <v>643.70000000000005</v>
      </c>
      <c r="P38" s="169">
        <f>SUMIFS('Transport-DB'!N:N,'Transport-DB'!C:C,"&lt;="&amp;'Work DB'!C38,'Transport-DB'!F:F,"="&amp;'Work DB'!$P$4)</f>
        <v>0</v>
      </c>
      <c r="Q38" s="166">
        <f>SUMIFS('Transport-DB'!N:N,'Transport-DB'!C:C,"="&amp;'Work DB'!C38,'Transport-DB'!F:F,"="&amp;'Work DB'!$Q$4)</f>
        <v>0</v>
      </c>
      <c r="R38" s="167">
        <f>SUMIFS('Transport-DB'!N:N,'Transport-DB'!C:C,"="&amp;'Work DB'!C38,'Transport-DB'!F:F,"="&amp;'Work DB'!$R$4)</f>
        <v>0</v>
      </c>
      <c r="S38" s="168">
        <f>SUM(D38:J38)+SUM(K38:R38)-M38-SUMIFS(Transport_DB[ترانشه],Transport_DB[توضیحات],"دیسپوزال",Transport_DB[تاریخ],'Work DB'!C38)</f>
        <v>1095.9000000000001</v>
      </c>
      <c r="T38" s="169">
        <f t="shared" si="9"/>
        <v>0</v>
      </c>
      <c r="U38" s="169"/>
      <c r="V38" s="169"/>
      <c r="W38" s="169"/>
      <c r="X38" s="169"/>
      <c r="Y38" s="167"/>
      <c r="Z38" s="249"/>
      <c r="AA38" s="168">
        <f>SUMIFS('Transport-DB'!P:P,'Transport-DB'!C:C,"="&amp;'Work DB'!C38,'Transport-DB'!F:F,"="&amp;'Work DB'!$AA$4)</f>
        <v>0</v>
      </c>
      <c r="AB38" s="169">
        <f>SUMIFS('Transport-DB'!P:P,'Transport-DB'!C:C,"="&amp;'Work DB'!C38,'Transport-DB'!F:F,"="&amp;'Work DB'!$AB$4)</f>
        <v>0</v>
      </c>
      <c r="AC38" s="169">
        <f>SUMIFS('Transport-DB'!P:P,'Transport-DB'!C:C,"="&amp;'Work DB'!C38,'Transport-DB'!F:F,"="&amp;'Work DB'!$AC$4)</f>
        <v>0</v>
      </c>
      <c r="AD38" s="166">
        <f>SUMIFS('Transport-DB'!P:P,'Transport-DB'!C:C,"="&amp;'Work DB'!C38,'Transport-DB'!F:F,"="&amp;'Work DB'!$AD$4)</f>
        <v>0</v>
      </c>
      <c r="AE38" s="166">
        <f>SUMIFS('Transport-DB'!P:P,'Transport-DB'!C:C,"="&amp;'Work DB'!C38,'Transport-DB'!F:F,"="&amp;'Work DB'!$AE$4)</f>
        <v>0</v>
      </c>
      <c r="AF38" s="166">
        <f>SUMIFS('Transport-DB'!P:P,'Transport-DB'!C:C,"="&amp;'Work DB'!C38,'Transport-DB'!F:F,"="&amp;'Work DB'!$AF$4)</f>
        <v>0</v>
      </c>
      <c r="AG38" s="167"/>
      <c r="AH38" s="168">
        <f>SUMIFS('Transport-DB'!Q:Q,'Transport-DB'!C:C,"="&amp;'Work DB'!C38)</f>
        <v>0</v>
      </c>
      <c r="AI38" s="170">
        <f>SUMIFS(Civil_DB[قالب بندی],Civil_DB[تاریخ],"="&amp;'Work DB'!C38)</f>
        <v>0</v>
      </c>
      <c r="AJ38" s="169"/>
      <c r="AK38" s="167">
        <f>SUMIFS(Civil_DB[بتن],Civil_DB[تاریخ],"="&amp;'Work DB'!C38)</f>
        <v>0</v>
      </c>
      <c r="AL38" s="28"/>
      <c r="AM38" s="29"/>
      <c r="AN38" s="31"/>
      <c r="AO38" s="28"/>
      <c r="AP38" s="29"/>
      <c r="AQ38" s="29"/>
      <c r="AR38" s="30"/>
      <c r="AS38" s="28"/>
      <c r="AT38" s="29"/>
      <c r="AU38" s="207">
        <f>VLOOKUP(C38,'Daily Gas'!J6:M36,2,FALSE)</f>
        <v>2064</v>
      </c>
      <c r="AV38" s="215">
        <f t="shared" si="7"/>
        <v>28388</v>
      </c>
      <c r="AW38" s="29"/>
      <c r="AX38" s="29"/>
      <c r="AY38" s="29"/>
      <c r="AZ38" s="29"/>
      <c r="BA38" s="29"/>
      <c r="BB38" s="29"/>
      <c r="BC38" s="30"/>
      <c r="BD38" s="249"/>
      <c r="BE38" s="249"/>
      <c r="BF38" s="249"/>
      <c r="BG38" s="249"/>
      <c r="BH38" s="32"/>
      <c r="BI38" s="56"/>
    </row>
    <row r="39" spans="2:61" s="15" customFormat="1" ht="21" x14ac:dyDescent="0.25">
      <c r="B39" s="47"/>
      <c r="C39" s="20">
        <f t="shared" si="8"/>
        <v>45404</v>
      </c>
      <c r="D39" s="168">
        <f>SUMIFS('Transport-DB'!O:O,'Transport-DB'!C:C,"="&amp;'Work DB'!C39,'Transport-DB'!F:F,"="&amp;'Work DB'!$D$4)</f>
        <v>0</v>
      </c>
      <c r="E39" s="169">
        <f>SUMIFS('Transport-DB'!O:O,'Transport-DB'!C:C,"="&amp;'Work DB'!C39,'Transport-DB'!F:F,"="&amp;'Work DB'!$E$4)</f>
        <v>0</v>
      </c>
      <c r="F39" s="169">
        <f>SUMIFS('Transport-DB'!O:O,'Transport-DB'!C:C,"="&amp;'Work DB'!C39,'Transport-DB'!F:F,"="&amp;'Work DB'!$F$4)</f>
        <v>0</v>
      </c>
      <c r="G39" s="169">
        <f>SUMIFS('Transport-DB'!O:O,'Transport-DB'!C:C,"="&amp;'Work DB'!C39,'Transport-DB'!F:F,"="&amp;'Work DB'!$G$4)</f>
        <v>0</v>
      </c>
      <c r="H39" s="166">
        <f>SUMIFS('Transport-DB'!O:O,'Transport-DB'!C:C,"="&amp;'Work DB'!C39,'Transport-DB'!F:F,"="&amp;'Work DB'!$H$4)</f>
        <v>0</v>
      </c>
      <c r="I39" s="169">
        <f>SUMIFS('Transport-DB'!O:O,'Transport-DB'!C:C,"="&amp;'Work DB'!C39,'Transport-DB'!F:F,"="&amp;'Work DB'!$I$4)</f>
        <v>0</v>
      </c>
      <c r="J39" s="337">
        <f>SUMIFS('Transport-DB'!O:O,'Transport-DB'!C:C,"="&amp;'Work DB'!C39,'Transport-DB'!F:F,"="&amp;'Work DB'!$J$4)</f>
        <v>0</v>
      </c>
      <c r="K39" s="168">
        <f>SUMIFS('Transport-DB'!N:N,'Transport-DB'!C:C,"="&amp;'Work DB'!C39,'Transport-DB'!F:F,"="&amp;'Work DB'!$K$4)</f>
        <v>525.35</v>
      </c>
      <c r="L39" s="169">
        <f>SUMIFS('Transport-DB'!N:N,'Transport-DB'!C:C,"="&amp;'Work DB'!C39,'Transport-DB'!F:F,"="&amp;'Work DB'!$L$4)</f>
        <v>0</v>
      </c>
      <c r="M39" s="169">
        <f>SUMIFS('Transport-DB'!N:N,'Transport-DB'!C:C,"="&amp;'Work DB'!C39,'Transport-DB'!F:F,"="&amp;'Work DB'!$M$4)</f>
        <v>0</v>
      </c>
      <c r="N39" s="169">
        <f>SUMIFS('Transport-DB'!N:N,'Transport-DB'!C:C,"="&amp;'Work DB'!C39,'Transport-DB'!F:F,"="&amp;'Work DB'!$N$4)</f>
        <v>0</v>
      </c>
      <c r="O39" s="169">
        <f>SUMIFS('Transport-DB'!N:N,'Transport-DB'!C:C,"="&amp;'Work DB'!C39,'Transport-DB'!F:F,"="&amp;'Work DB'!$O$4)</f>
        <v>581.40000000000009</v>
      </c>
      <c r="P39" s="169">
        <f>SUMIFS('Transport-DB'!N:N,'Transport-DB'!C:C,"&lt;="&amp;'Work DB'!C39,'Transport-DB'!F:F,"="&amp;'Work DB'!$P$4)</f>
        <v>0</v>
      </c>
      <c r="Q39" s="166">
        <f>SUMIFS('Transport-DB'!N:N,'Transport-DB'!C:C,"="&amp;'Work DB'!C39,'Transport-DB'!F:F,"="&amp;'Work DB'!$Q$4)</f>
        <v>0</v>
      </c>
      <c r="R39" s="167">
        <f>SUMIFS('Transport-DB'!N:N,'Transport-DB'!C:C,"="&amp;'Work DB'!C39,'Transport-DB'!F:F,"="&amp;'Work DB'!$R$4)</f>
        <v>0</v>
      </c>
      <c r="S39" s="168">
        <f>SUM(D39:J39)+SUM(K39:R39)-M39-SUMIFS(Transport_DB[ترانشه],Transport_DB[توضیحات],"دیسپوزال",Transport_DB[تاریخ],'Work DB'!C39)</f>
        <v>1106.75</v>
      </c>
      <c r="T39" s="169">
        <f t="shared" si="9"/>
        <v>0</v>
      </c>
      <c r="U39" s="169"/>
      <c r="V39" s="169"/>
      <c r="W39" s="169"/>
      <c r="X39" s="169"/>
      <c r="Y39" s="167"/>
      <c r="Z39" s="249"/>
      <c r="AA39" s="168">
        <f>SUMIFS('Transport-DB'!P:P,'Transport-DB'!C:C,"="&amp;'Work DB'!C39,'Transport-DB'!F:F,"="&amp;'Work DB'!$AA$4)</f>
        <v>0</v>
      </c>
      <c r="AB39" s="169">
        <f>SUMIFS('Transport-DB'!P:P,'Transport-DB'!C:C,"="&amp;'Work DB'!C39,'Transport-DB'!F:F,"="&amp;'Work DB'!$AB$4)</f>
        <v>0</v>
      </c>
      <c r="AC39" s="169">
        <f>SUMIFS('Transport-DB'!P:P,'Transport-DB'!C:C,"="&amp;'Work DB'!C39,'Transport-DB'!F:F,"="&amp;'Work DB'!$AC$4)</f>
        <v>0</v>
      </c>
      <c r="AD39" s="166">
        <f>SUMIFS('Transport-DB'!P:P,'Transport-DB'!C:C,"="&amp;'Work DB'!C39,'Transport-DB'!F:F,"="&amp;'Work DB'!$AD$4)</f>
        <v>0</v>
      </c>
      <c r="AE39" s="166">
        <f>SUMIFS('Transport-DB'!P:P,'Transport-DB'!C:C,"="&amp;'Work DB'!C39,'Transport-DB'!F:F,"="&amp;'Work DB'!$AE$4)</f>
        <v>0</v>
      </c>
      <c r="AF39" s="166">
        <f>SUMIFS('Transport-DB'!P:P,'Transport-DB'!C:C,"="&amp;'Work DB'!C39,'Transport-DB'!F:F,"="&amp;'Work DB'!$AF$4)</f>
        <v>0</v>
      </c>
      <c r="AG39" s="167"/>
      <c r="AH39" s="168">
        <f>SUMIFS('Transport-DB'!Q:Q,'Transport-DB'!C:C,"="&amp;'Work DB'!C39)</f>
        <v>0</v>
      </c>
      <c r="AI39" s="170">
        <f>SUMIFS(Civil_DB[قالب بندی],Civil_DB[تاریخ],"="&amp;'Work DB'!C39)</f>
        <v>0</v>
      </c>
      <c r="AJ39" s="169"/>
      <c r="AK39" s="167">
        <f>SUMIFS(Civil_DB[بتن],Civil_DB[تاریخ],"="&amp;'Work DB'!C39)</f>
        <v>50</v>
      </c>
      <c r="AL39" s="28"/>
      <c r="AM39" s="29"/>
      <c r="AN39" s="31"/>
      <c r="AO39" s="28"/>
      <c r="AP39" s="29"/>
      <c r="AQ39" s="29"/>
      <c r="AR39" s="30"/>
      <c r="AS39" s="28"/>
      <c r="AT39" s="29"/>
      <c r="AU39" s="207">
        <f>VLOOKUP(C39,'Daily Gas'!J7:M37,2,FALSE)</f>
        <v>653</v>
      </c>
      <c r="AV39" s="215">
        <f t="shared" si="7"/>
        <v>27735</v>
      </c>
      <c r="AW39" s="29"/>
      <c r="AX39" s="29"/>
      <c r="AY39" s="29"/>
      <c r="AZ39" s="29"/>
      <c r="BA39" s="29"/>
      <c r="BB39" s="29"/>
      <c r="BC39" s="30"/>
      <c r="BD39" s="249"/>
      <c r="BE39" s="249"/>
      <c r="BF39" s="249"/>
      <c r="BG39" s="249"/>
      <c r="BH39" s="32"/>
      <c r="BI39" s="56"/>
    </row>
    <row r="40" spans="2:61" s="15" customFormat="1" ht="21" x14ac:dyDescent="0.25">
      <c r="B40" s="47"/>
      <c r="C40" s="20">
        <f t="shared" si="8"/>
        <v>45405</v>
      </c>
      <c r="D40" s="168">
        <f>SUMIFS('Transport-DB'!O:O,'Transport-DB'!C:C,"="&amp;'Work DB'!C40,'Transport-DB'!F:F,"="&amp;'Work DB'!$D$4)</f>
        <v>0</v>
      </c>
      <c r="E40" s="169">
        <f>SUMIFS('Transport-DB'!O:O,'Transport-DB'!C:C,"="&amp;'Work DB'!C40,'Transport-DB'!F:F,"="&amp;'Work DB'!$E$4)</f>
        <v>0</v>
      </c>
      <c r="F40" s="169">
        <f>SUMIFS('Transport-DB'!O:O,'Transport-DB'!C:C,"="&amp;'Work DB'!C40,'Transport-DB'!F:F,"="&amp;'Work DB'!$F$4)</f>
        <v>0</v>
      </c>
      <c r="G40" s="169">
        <f>SUMIFS('Transport-DB'!O:O,'Transport-DB'!C:C,"="&amp;'Work DB'!C40,'Transport-DB'!F:F,"="&amp;'Work DB'!$G$4)</f>
        <v>0</v>
      </c>
      <c r="H40" s="166">
        <f>SUMIFS('Transport-DB'!O:O,'Transport-DB'!C:C,"="&amp;'Work DB'!C40,'Transport-DB'!F:F,"="&amp;'Work DB'!$H$4)</f>
        <v>0</v>
      </c>
      <c r="I40" s="169">
        <f>SUMIFS('Transport-DB'!O:O,'Transport-DB'!C:C,"="&amp;'Work DB'!C40,'Transport-DB'!F:F,"="&amp;'Work DB'!$I$4)</f>
        <v>0</v>
      </c>
      <c r="J40" s="337">
        <f>SUMIFS('Transport-DB'!O:O,'Transport-DB'!C:C,"="&amp;'Work DB'!C40,'Transport-DB'!F:F,"="&amp;'Work DB'!$J$4)</f>
        <v>0</v>
      </c>
      <c r="K40" s="168">
        <f>SUMIFS('Transport-DB'!N:N,'Transport-DB'!C:C,"="&amp;'Work DB'!C40,'Transport-DB'!F:F,"="&amp;'Work DB'!$K$4)</f>
        <v>432.25</v>
      </c>
      <c r="L40" s="169">
        <f>SUMIFS('Transport-DB'!N:N,'Transport-DB'!C:C,"="&amp;'Work DB'!C40,'Transport-DB'!F:F,"="&amp;'Work DB'!$L$4)</f>
        <v>0</v>
      </c>
      <c r="M40" s="169">
        <f>SUMIFS('Transport-DB'!N:N,'Transport-DB'!C:C,"="&amp;'Work DB'!C40,'Transport-DB'!F:F,"="&amp;'Work DB'!$M$4)</f>
        <v>0</v>
      </c>
      <c r="N40" s="169">
        <f>SUMIFS('Transport-DB'!N:N,'Transport-DB'!C:C,"="&amp;'Work DB'!C40,'Transport-DB'!F:F,"="&amp;'Work DB'!$N$4)</f>
        <v>0</v>
      </c>
      <c r="O40" s="169">
        <f>SUMIFS('Transport-DB'!N:N,'Transport-DB'!C:C,"="&amp;'Work DB'!C40,'Transport-DB'!F:F,"="&amp;'Work DB'!$O$4)</f>
        <v>657.80000000000007</v>
      </c>
      <c r="P40" s="169">
        <f>SUMIFS('Transport-DB'!N:N,'Transport-DB'!C:C,"&lt;="&amp;'Work DB'!C40,'Transport-DB'!F:F,"="&amp;'Work DB'!$P$4)</f>
        <v>0</v>
      </c>
      <c r="Q40" s="166">
        <f>SUMIFS('Transport-DB'!N:N,'Transport-DB'!C:C,"="&amp;'Work DB'!C40,'Transport-DB'!F:F,"="&amp;'Work DB'!$Q$4)</f>
        <v>0</v>
      </c>
      <c r="R40" s="167">
        <f>SUMIFS('Transport-DB'!N:N,'Transport-DB'!C:C,"="&amp;'Work DB'!C40,'Transport-DB'!F:F,"="&amp;'Work DB'!$R$4)</f>
        <v>0</v>
      </c>
      <c r="S40" s="168">
        <f>SUM(D40:J40)+SUM(K40:R40)-M40-SUMIFS(Transport_DB[ترانشه],Transport_DB[توضیحات],"دیسپوزال",Transport_DB[تاریخ],'Work DB'!C40)</f>
        <v>1090.0500000000002</v>
      </c>
      <c r="T40" s="169">
        <f t="shared" si="9"/>
        <v>0</v>
      </c>
      <c r="U40" s="169"/>
      <c r="V40" s="169"/>
      <c r="W40" s="169"/>
      <c r="X40" s="169"/>
      <c r="Y40" s="167"/>
      <c r="Z40" s="249"/>
      <c r="AA40" s="168">
        <f>SUMIFS('Transport-DB'!P:P,'Transport-DB'!C:C,"="&amp;'Work DB'!C40,'Transport-DB'!F:F,"="&amp;'Work DB'!$AA$4)</f>
        <v>0</v>
      </c>
      <c r="AB40" s="169">
        <f>SUMIFS('Transport-DB'!P:P,'Transport-DB'!C:C,"="&amp;'Work DB'!C40,'Transport-DB'!F:F,"="&amp;'Work DB'!$AB$4)</f>
        <v>0</v>
      </c>
      <c r="AC40" s="169">
        <f>SUMIFS('Transport-DB'!P:P,'Transport-DB'!C:C,"="&amp;'Work DB'!C40,'Transport-DB'!F:F,"="&amp;'Work DB'!$AC$4)</f>
        <v>0</v>
      </c>
      <c r="AD40" s="166">
        <f>SUMIFS('Transport-DB'!P:P,'Transport-DB'!C:C,"="&amp;'Work DB'!C40,'Transport-DB'!F:F,"="&amp;'Work DB'!$AD$4)</f>
        <v>0</v>
      </c>
      <c r="AE40" s="166">
        <f>SUMIFS('Transport-DB'!P:P,'Transport-DB'!C:C,"="&amp;'Work DB'!C40,'Transport-DB'!F:F,"="&amp;'Work DB'!$AE$4)</f>
        <v>0</v>
      </c>
      <c r="AF40" s="166">
        <f>SUMIFS('Transport-DB'!P:P,'Transport-DB'!C:C,"="&amp;'Work DB'!C40,'Transport-DB'!F:F,"="&amp;'Work DB'!$AF$4)</f>
        <v>0</v>
      </c>
      <c r="AG40" s="167"/>
      <c r="AH40" s="168">
        <f>SUMIFS('Transport-DB'!Q:Q,'Transport-DB'!C:C,"="&amp;'Work DB'!C40)</f>
        <v>0</v>
      </c>
      <c r="AI40" s="170">
        <f>SUMIFS(Civil_DB[قالب بندی],Civil_DB[تاریخ],"="&amp;'Work DB'!C40)</f>
        <v>0</v>
      </c>
      <c r="AJ40" s="169"/>
      <c r="AK40" s="167">
        <f>SUMIFS(Civil_DB[بتن],Civil_DB[تاریخ],"="&amp;'Work DB'!C40)</f>
        <v>0</v>
      </c>
      <c r="AL40" s="28"/>
      <c r="AM40" s="29"/>
      <c r="AN40" s="31"/>
      <c r="AO40" s="28"/>
      <c r="AP40" s="29"/>
      <c r="AQ40" s="29"/>
      <c r="AR40" s="30"/>
      <c r="AS40" s="28"/>
      <c r="AT40" s="29"/>
      <c r="AU40" s="207">
        <f>VLOOKUP(C40,'Daily Gas'!J8:M38,2,FALSE)</f>
        <v>2665</v>
      </c>
      <c r="AV40" s="215">
        <f t="shared" si="7"/>
        <v>25070</v>
      </c>
      <c r="AW40" s="29"/>
      <c r="AX40" s="29"/>
      <c r="AY40" s="29"/>
      <c r="AZ40" s="29"/>
      <c r="BA40" s="29"/>
      <c r="BB40" s="29"/>
      <c r="BC40" s="30"/>
      <c r="BD40" s="249"/>
      <c r="BE40" s="249"/>
      <c r="BF40" s="249"/>
      <c r="BG40" s="249"/>
      <c r="BH40" s="32"/>
      <c r="BI40" s="56"/>
    </row>
    <row r="41" spans="2:61" s="15" customFormat="1" ht="21" x14ac:dyDescent="0.25">
      <c r="B41" s="47"/>
      <c r="C41" s="20">
        <f t="shared" si="8"/>
        <v>45406</v>
      </c>
      <c r="D41" s="168">
        <f>SUMIFS('Transport-DB'!O:O,'Transport-DB'!C:C,"="&amp;'Work DB'!C41,'Transport-DB'!F:F,"="&amp;'Work DB'!$D$4)</f>
        <v>0</v>
      </c>
      <c r="E41" s="169">
        <f>SUMIFS('Transport-DB'!O:O,'Transport-DB'!C:C,"="&amp;'Work DB'!C41,'Transport-DB'!F:F,"="&amp;'Work DB'!$E$4)</f>
        <v>0</v>
      </c>
      <c r="F41" s="169">
        <f>SUMIFS('Transport-DB'!O:O,'Transport-DB'!C:C,"="&amp;'Work DB'!C41,'Transport-DB'!F:F,"="&amp;'Work DB'!$F$4)</f>
        <v>0</v>
      </c>
      <c r="G41" s="169">
        <f>SUMIFS('Transport-DB'!O:O,'Transport-DB'!C:C,"="&amp;'Work DB'!C41,'Transport-DB'!F:F,"="&amp;'Work DB'!$G$4)</f>
        <v>0</v>
      </c>
      <c r="H41" s="166">
        <f>SUMIFS('Transport-DB'!O:O,'Transport-DB'!C:C,"="&amp;'Work DB'!C41,'Transport-DB'!F:F,"="&amp;'Work DB'!$H$4)</f>
        <v>0</v>
      </c>
      <c r="I41" s="169">
        <f>SUMIFS('Transport-DB'!O:O,'Transport-DB'!C:C,"="&amp;'Work DB'!C41,'Transport-DB'!F:F,"="&amp;'Work DB'!$I$4)</f>
        <v>0</v>
      </c>
      <c r="J41" s="337">
        <f>SUMIFS('Transport-DB'!O:O,'Transport-DB'!C:C,"="&amp;'Work DB'!C41,'Transport-DB'!F:F,"="&amp;'Work DB'!$J$4)</f>
        <v>0</v>
      </c>
      <c r="K41" s="168">
        <f>SUMIFS('Transport-DB'!N:N,'Transport-DB'!C:C,"="&amp;'Work DB'!C41,'Transport-DB'!F:F,"="&amp;'Work DB'!$K$4)</f>
        <v>405.65</v>
      </c>
      <c r="L41" s="169">
        <f>SUMIFS('Transport-DB'!N:N,'Transport-DB'!C:C,"="&amp;'Work DB'!C41,'Transport-DB'!F:F,"="&amp;'Work DB'!$L$4)</f>
        <v>0</v>
      </c>
      <c r="M41" s="169">
        <f>SUMIFS('Transport-DB'!N:N,'Transport-DB'!C:C,"="&amp;'Work DB'!C41,'Transport-DB'!F:F,"="&amp;'Work DB'!$M$4)</f>
        <v>0</v>
      </c>
      <c r="N41" s="169">
        <f>SUMIFS('Transport-DB'!N:N,'Transport-DB'!C:C,"="&amp;'Work DB'!C41,'Transport-DB'!F:F,"="&amp;'Work DB'!$N$4)</f>
        <v>0</v>
      </c>
      <c r="O41" s="169">
        <f>SUMIFS('Transport-DB'!N:N,'Transport-DB'!C:C,"="&amp;'Work DB'!C41,'Transport-DB'!F:F,"="&amp;'Work DB'!$O$4)</f>
        <v>396.20000000000005</v>
      </c>
      <c r="P41" s="169">
        <f>SUMIFS('Transport-DB'!N:N,'Transport-DB'!C:C,"&lt;="&amp;'Work DB'!C41,'Transport-DB'!F:F,"="&amp;'Work DB'!$P$4)</f>
        <v>0</v>
      </c>
      <c r="Q41" s="166">
        <f>SUMIFS('Transport-DB'!N:N,'Transport-DB'!C:C,"="&amp;'Work DB'!C41,'Transport-DB'!F:F,"="&amp;'Work DB'!$Q$4)</f>
        <v>0</v>
      </c>
      <c r="R41" s="167">
        <f>SUMIFS('Transport-DB'!N:N,'Transport-DB'!C:C,"="&amp;'Work DB'!C41,'Transport-DB'!F:F,"="&amp;'Work DB'!$R$4)</f>
        <v>0</v>
      </c>
      <c r="S41" s="168">
        <f>SUM(D41:J41)+SUM(K41:R41)-M41-SUMIFS(Transport_DB[ترانشه],Transport_DB[توضیحات],"دیسپوزال",Transport_DB[تاریخ],'Work DB'!C41)</f>
        <v>801.85</v>
      </c>
      <c r="T41" s="169">
        <f t="shared" si="9"/>
        <v>0</v>
      </c>
      <c r="U41" s="169"/>
      <c r="V41" s="169"/>
      <c r="W41" s="169"/>
      <c r="X41" s="169"/>
      <c r="Y41" s="167"/>
      <c r="Z41" s="249"/>
      <c r="AA41" s="168">
        <f>SUMIFS('Transport-DB'!P:P,'Transport-DB'!C:C,"="&amp;'Work DB'!C41,'Transport-DB'!F:F,"="&amp;'Work DB'!$AA$4)</f>
        <v>0</v>
      </c>
      <c r="AB41" s="169">
        <f>SUMIFS('Transport-DB'!P:P,'Transport-DB'!C:C,"="&amp;'Work DB'!C41,'Transport-DB'!F:F,"="&amp;'Work DB'!$AB$4)</f>
        <v>0</v>
      </c>
      <c r="AC41" s="169">
        <f>SUMIFS('Transport-DB'!P:P,'Transport-DB'!C:C,"="&amp;'Work DB'!C41,'Transport-DB'!F:F,"="&amp;'Work DB'!$AC$4)</f>
        <v>0</v>
      </c>
      <c r="AD41" s="166">
        <f>SUMIFS('Transport-DB'!P:P,'Transport-DB'!C:C,"="&amp;'Work DB'!C41,'Transport-DB'!F:F,"="&amp;'Work DB'!$AD$4)</f>
        <v>0</v>
      </c>
      <c r="AE41" s="166">
        <f>SUMIFS('Transport-DB'!P:P,'Transport-DB'!C:C,"="&amp;'Work DB'!C41,'Transport-DB'!F:F,"="&amp;'Work DB'!$AE$4)</f>
        <v>0</v>
      </c>
      <c r="AF41" s="166">
        <f>SUMIFS('Transport-DB'!P:P,'Transport-DB'!C:C,"="&amp;'Work DB'!C41,'Transport-DB'!F:F,"="&amp;'Work DB'!$AF$4)</f>
        <v>0</v>
      </c>
      <c r="AG41" s="167"/>
      <c r="AH41" s="168">
        <f>SUMIFS('Transport-DB'!Q:Q,'Transport-DB'!C:C,"="&amp;'Work DB'!C41)</f>
        <v>0</v>
      </c>
      <c r="AI41" s="170">
        <f>SUMIFS(Civil_DB[قالب بندی],Civil_DB[تاریخ],"="&amp;'Work DB'!C41)</f>
        <v>0</v>
      </c>
      <c r="AJ41" s="169"/>
      <c r="AK41" s="167">
        <f>SUMIFS(Civil_DB[بتن],Civil_DB[تاریخ],"="&amp;'Work DB'!C41)</f>
        <v>0</v>
      </c>
      <c r="AL41" s="28"/>
      <c r="AM41" s="29"/>
      <c r="AN41" s="31"/>
      <c r="AO41" s="28"/>
      <c r="AP41" s="29"/>
      <c r="AQ41" s="29"/>
      <c r="AR41" s="30"/>
      <c r="AS41" s="28"/>
      <c r="AT41" s="29"/>
      <c r="AU41" s="207">
        <f>VLOOKUP(C41,'Daily Gas'!J9:M39,2,FALSE)</f>
        <v>0</v>
      </c>
      <c r="AV41" s="215">
        <f t="shared" si="7"/>
        <v>25070</v>
      </c>
      <c r="AW41" s="29"/>
      <c r="AX41" s="29"/>
      <c r="AY41" s="29"/>
      <c r="AZ41" s="29"/>
      <c r="BA41" s="29"/>
      <c r="BB41" s="29"/>
      <c r="BC41" s="30"/>
      <c r="BD41" s="249"/>
      <c r="BE41" s="249"/>
      <c r="BF41" s="249"/>
      <c r="BG41" s="249"/>
      <c r="BH41" s="32"/>
      <c r="BI41" s="56"/>
    </row>
    <row r="42" spans="2:61" s="15" customFormat="1" ht="21" x14ac:dyDescent="0.25">
      <c r="B42" s="47"/>
      <c r="C42" s="20">
        <f t="shared" si="8"/>
        <v>45407</v>
      </c>
      <c r="D42" s="168">
        <f>SUMIFS('Transport-DB'!O:O,'Transport-DB'!C:C,"="&amp;'Work DB'!C42,'Transport-DB'!F:F,"="&amp;'Work DB'!$D$4)</f>
        <v>0</v>
      </c>
      <c r="E42" s="169">
        <f>SUMIFS('Transport-DB'!O:O,'Transport-DB'!C:C,"="&amp;'Work DB'!C42,'Transport-DB'!F:F,"="&amp;'Work DB'!$E$4)</f>
        <v>0</v>
      </c>
      <c r="F42" s="169">
        <f>SUMIFS('Transport-DB'!O:O,'Transport-DB'!C:C,"="&amp;'Work DB'!C42,'Transport-DB'!F:F,"="&amp;'Work DB'!$F$4)</f>
        <v>0</v>
      </c>
      <c r="G42" s="169">
        <f>SUMIFS('Transport-DB'!O:O,'Transport-DB'!C:C,"="&amp;'Work DB'!C42,'Transport-DB'!F:F,"="&amp;'Work DB'!$G$4)</f>
        <v>0</v>
      </c>
      <c r="H42" s="166">
        <f>SUMIFS('Transport-DB'!O:O,'Transport-DB'!C:C,"="&amp;'Work DB'!C42,'Transport-DB'!F:F,"="&amp;'Work DB'!$H$4)</f>
        <v>0</v>
      </c>
      <c r="I42" s="169">
        <f>SUMIFS('Transport-DB'!O:O,'Transport-DB'!C:C,"="&amp;'Work DB'!C42,'Transport-DB'!F:F,"="&amp;'Work DB'!$I$4)</f>
        <v>0</v>
      </c>
      <c r="J42" s="337">
        <f>SUMIFS('Transport-DB'!O:O,'Transport-DB'!C:C,"="&amp;'Work DB'!C42,'Transport-DB'!F:F,"="&amp;'Work DB'!$J$4)</f>
        <v>0</v>
      </c>
      <c r="K42" s="168">
        <f>SUMIFS('Transport-DB'!N:N,'Transport-DB'!C:C,"="&amp;'Work DB'!C42,'Transport-DB'!F:F,"="&amp;'Work DB'!$K$4)</f>
        <v>598.5</v>
      </c>
      <c r="L42" s="169">
        <f>SUMIFS('Transport-DB'!N:N,'Transport-DB'!C:C,"="&amp;'Work DB'!C42,'Transport-DB'!F:F,"="&amp;'Work DB'!$L$4)</f>
        <v>0</v>
      </c>
      <c r="M42" s="169">
        <f>SUMIFS('Transport-DB'!N:N,'Transport-DB'!C:C,"="&amp;'Work DB'!C42,'Transport-DB'!F:F,"="&amp;'Work DB'!$M$4)</f>
        <v>0</v>
      </c>
      <c r="N42" s="169">
        <f>SUMIFS('Transport-DB'!N:N,'Transport-DB'!C:C,"="&amp;'Work DB'!C42,'Transport-DB'!F:F,"="&amp;'Work DB'!$N$4)</f>
        <v>0</v>
      </c>
      <c r="O42" s="169">
        <f>SUMIFS('Transport-DB'!N:N,'Transport-DB'!C:C,"="&amp;'Work DB'!C42,'Transport-DB'!F:F,"="&amp;'Work DB'!$O$4)</f>
        <v>284.05</v>
      </c>
      <c r="P42" s="169">
        <f>SUMIFS('Transport-DB'!N:N,'Transport-DB'!C:C,"&lt;="&amp;'Work DB'!C42,'Transport-DB'!F:F,"="&amp;'Work DB'!$P$4)</f>
        <v>0</v>
      </c>
      <c r="Q42" s="166">
        <f>SUMIFS('Transport-DB'!N:N,'Transport-DB'!C:C,"="&amp;'Work DB'!C42,'Transport-DB'!F:F,"="&amp;'Work DB'!$Q$4)</f>
        <v>0</v>
      </c>
      <c r="R42" s="167">
        <f>SUMIFS('Transport-DB'!N:N,'Transport-DB'!C:C,"="&amp;'Work DB'!C42,'Transport-DB'!F:F,"="&amp;'Work DB'!$R$4)</f>
        <v>0</v>
      </c>
      <c r="S42" s="168">
        <f>SUM(D42:J42)+SUM(K42:R42)-M42-SUMIFS(Transport_DB[ترانشه],Transport_DB[توضیحات],"دیسپوزال",Transport_DB[تاریخ],'Work DB'!C42)</f>
        <v>882.55</v>
      </c>
      <c r="T42" s="169">
        <f t="shared" si="9"/>
        <v>0</v>
      </c>
      <c r="U42" s="169"/>
      <c r="V42" s="169"/>
      <c r="W42" s="169"/>
      <c r="X42" s="169"/>
      <c r="Y42" s="167"/>
      <c r="Z42" s="249"/>
      <c r="AA42" s="168">
        <f>SUMIFS('Transport-DB'!P:P,'Transport-DB'!C:C,"="&amp;'Work DB'!C42,'Transport-DB'!F:F,"="&amp;'Work DB'!$AA$4)</f>
        <v>0</v>
      </c>
      <c r="AB42" s="169">
        <f>SUMIFS('Transport-DB'!P:P,'Transport-DB'!C:C,"="&amp;'Work DB'!C42,'Transport-DB'!F:F,"="&amp;'Work DB'!$AB$4)</f>
        <v>0</v>
      </c>
      <c r="AC42" s="169">
        <f>SUMIFS('Transport-DB'!P:P,'Transport-DB'!C:C,"="&amp;'Work DB'!C42,'Transport-DB'!F:F,"="&amp;'Work DB'!$AC$4)</f>
        <v>0</v>
      </c>
      <c r="AD42" s="166">
        <f>SUMIFS('Transport-DB'!P:P,'Transport-DB'!C:C,"="&amp;'Work DB'!C42,'Transport-DB'!F:F,"="&amp;'Work DB'!$AD$4)</f>
        <v>0</v>
      </c>
      <c r="AE42" s="166">
        <f>SUMIFS('Transport-DB'!P:P,'Transport-DB'!C:C,"="&amp;'Work DB'!C42,'Transport-DB'!F:F,"="&amp;'Work DB'!$AE$4)</f>
        <v>0</v>
      </c>
      <c r="AF42" s="166">
        <f>SUMIFS('Transport-DB'!P:P,'Transport-DB'!C:C,"="&amp;'Work DB'!C42,'Transport-DB'!F:F,"="&amp;'Work DB'!$AF$4)</f>
        <v>0</v>
      </c>
      <c r="AG42" s="167"/>
      <c r="AH42" s="168">
        <f>SUMIFS('Transport-DB'!Q:Q,'Transport-DB'!C:C,"="&amp;'Work DB'!C42)</f>
        <v>0</v>
      </c>
      <c r="AI42" s="170">
        <f>SUMIFS(Civil_DB[قالب بندی],Civil_DB[تاریخ],"="&amp;'Work DB'!C42)</f>
        <v>0</v>
      </c>
      <c r="AJ42" s="169"/>
      <c r="AK42" s="167">
        <f>SUMIFS(Civil_DB[بتن],Civil_DB[تاریخ],"="&amp;'Work DB'!C42)</f>
        <v>0</v>
      </c>
      <c r="AL42" s="28"/>
      <c r="AM42" s="29"/>
      <c r="AN42" s="31"/>
      <c r="AO42" s="28"/>
      <c r="AP42" s="29"/>
      <c r="AQ42" s="29"/>
      <c r="AR42" s="30"/>
      <c r="AS42" s="28"/>
      <c r="AT42" s="29"/>
      <c r="AU42" s="207">
        <f>VLOOKUP(C42,'Daily Gas'!J10:M40,2,FALSE)</f>
        <v>1789</v>
      </c>
      <c r="AV42" s="215">
        <f t="shared" si="7"/>
        <v>23281</v>
      </c>
      <c r="AW42" s="29"/>
      <c r="AX42" s="29"/>
      <c r="AY42" s="29"/>
      <c r="AZ42" s="29"/>
      <c r="BA42" s="29"/>
      <c r="BB42" s="29"/>
      <c r="BC42" s="30"/>
      <c r="BD42" s="249"/>
      <c r="BE42" s="249"/>
      <c r="BF42" s="249"/>
      <c r="BG42" s="249"/>
      <c r="BH42" s="32"/>
      <c r="BI42" s="56"/>
    </row>
    <row r="43" spans="2:61" s="15" customFormat="1" ht="21" x14ac:dyDescent="0.25">
      <c r="B43" s="47"/>
      <c r="C43" s="20">
        <f t="shared" si="8"/>
        <v>45408</v>
      </c>
      <c r="D43" s="168">
        <f>SUMIFS('Transport-DB'!O:O,'Transport-DB'!C:C,"="&amp;'Work DB'!C43,'Transport-DB'!F:F,"="&amp;'Work DB'!$D$4)</f>
        <v>0</v>
      </c>
      <c r="E43" s="169">
        <f>SUMIFS('Transport-DB'!O:O,'Transport-DB'!C:C,"="&amp;'Work DB'!C43,'Transport-DB'!F:F,"="&amp;'Work DB'!$E$4)</f>
        <v>0</v>
      </c>
      <c r="F43" s="169">
        <f>SUMIFS('Transport-DB'!O:O,'Transport-DB'!C:C,"="&amp;'Work DB'!C43,'Transport-DB'!F:F,"="&amp;'Work DB'!$F$4)</f>
        <v>0</v>
      </c>
      <c r="G43" s="169">
        <f>SUMIFS('Transport-DB'!O:O,'Transport-DB'!C:C,"="&amp;'Work DB'!C43,'Transport-DB'!F:F,"="&amp;'Work DB'!$G$4)</f>
        <v>0</v>
      </c>
      <c r="H43" s="166">
        <f>SUMIFS('Transport-DB'!O:O,'Transport-DB'!C:C,"="&amp;'Work DB'!C43,'Transport-DB'!F:F,"="&amp;'Work DB'!$H$4)</f>
        <v>0</v>
      </c>
      <c r="I43" s="169">
        <f>SUMIFS('Transport-DB'!O:O,'Transport-DB'!C:C,"="&amp;'Work DB'!C43,'Transport-DB'!F:F,"="&amp;'Work DB'!$I$4)</f>
        <v>0</v>
      </c>
      <c r="J43" s="337">
        <f>SUMIFS('Transport-DB'!O:O,'Transport-DB'!C:C,"="&amp;'Work DB'!C43,'Transport-DB'!F:F,"="&amp;'Work DB'!$J$4)</f>
        <v>0</v>
      </c>
      <c r="K43" s="168">
        <f>SUMIFS('Transport-DB'!N:N,'Transport-DB'!C:C,"="&amp;'Work DB'!C43,'Transport-DB'!F:F,"="&amp;'Work DB'!$K$4)</f>
        <v>598.50000000000011</v>
      </c>
      <c r="L43" s="169">
        <f>SUMIFS('Transport-DB'!N:N,'Transport-DB'!C:C,"="&amp;'Work DB'!C43,'Transport-DB'!F:F,"="&amp;'Work DB'!$L$4)</f>
        <v>0</v>
      </c>
      <c r="M43" s="169">
        <f>SUMIFS('Transport-DB'!N:N,'Transport-DB'!C:C,"="&amp;'Work DB'!C43,'Transport-DB'!F:F,"="&amp;'Work DB'!$M$4)</f>
        <v>0</v>
      </c>
      <c r="N43" s="169">
        <f>SUMIFS('Transport-DB'!N:N,'Transport-DB'!C:C,"="&amp;'Work DB'!C43,'Transport-DB'!F:F,"="&amp;'Work DB'!$N$4)</f>
        <v>0</v>
      </c>
      <c r="O43" s="169">
        <f>SUMIFS('Transport-DB'!N:N,'Transport-DB'!C:C,"="&amp;'Work DB'!C43,'Transport-DB'!F:F,"="&amp;'Work DB'!$O$4)</f>
        <v>0</v>
      </c>
      <c r="P43" s="169">
        <f>SUMIFS('Transport-DB'!N:N,'Transport-DB'!C:C,"&lt;="&amp;'Work DB'!C43,'Transport-DB'!F:F,"="&amp;'Work DB'!$P$4)</f>
        <v>0</v>
      </c>
      <c r="Q43" s="166">
        <f>SUMIFS('Transport-DB'!N:N,'Transport-DB'!C:C,"="&amp;'Work DB'!C43,'Transport-DB'!F:F,"="&amp;'Work DB'!$Q$4)</f>
        <v>0</v>
      </c>
      <c r="R43" s="167">
        <f>SUMIFS('Transport-DB'!N:N,'Transport-DB'!C:C,"="&amp;'Work DB'!C43,'Transport-DB'!F:F,"="&amp;'Work DB'!$R$4)</f>
        <v>0</v>
      </c>
      <c r="S43" s="168">
        <f>SUM(D43:J43)+SUM(K43:R43)-M43-SUMIFS(Transport_DB[ترانشه],Transport_DB[توضیحات],"دیسپوزال",Transport_DB[تاریخ],'Work DB'!C43)</f>
        <v>598.50000000000011</v>
      </c>
      <c r="T43" s="169">
        <f t="shared" si="9"/>
        <v>0</v>
      </c>
      <c r="U43" s="169"/>
      <c r="V43" s="169"/>
      <c r="W43" s="169"/>
      <c r="X43" s="169"/>
      <c r="Y43" s="167"/>
      <c r="Z43" s="249"/>
      <c r="AA43" s="168">
        <f>SUMIFS('Transport-DB'!P:P,'Transport-DB'!C:C,"="&amp;'Work DB'!C43,'Transport-DB'!F:F,"="&amp;'Work DB'!$AA$4)</f>
        <v>0</v>
      </c>
      <c r="AB43" s="169">
        <f>SUMIFS('Transport-DB'!P:P,'Transport-DB'!C:C,"="&amp;'Work DB'!C43,'Transport-DB'!F:F,"="&amp;'Work DB'!$AB$4)</f>
        <v>0</v>
      </c>
      <c r="AC43" s="169">
        <f>SUMIFS('Transport-DB'!P:P,'Transport-DB'!C:C,"="&amp;'Work DB'!C43,'Transport-DB'!F:F,"="&amp;'Work DB'!$AC$4)</f>
        <v>0</v>
      </c>
      <c r="AD43" s="166">
        <f>SUMIFS('Transport-DB'!P:P,'Transport-DB'!C:C,"="&amp;'Work DB'!C43,'Transport-DB'!F:F,"="&amp;'Work DB'!$AD$4)</f>
        <v>0</v>
      </c>
      <c r="AE43" s="166">
        <f>SUMIFS('Transport-DB'!P:P,'Transport-DB'!C:C,"="&amp;'Work DB'!C43,'Transport-DB'!F:F,"="&amp;'Work DB'!$AE$4)</f>
        <v>0</v>
      </c>
      <c r="AF43" s="166">
        <f>SUMIFS('Transport-DB'!P:P,'Transport-DB'!C:C,"="&amp;'Work DB'!C43,'Transport-DB'!F:F,"="&amp;'Work DB'!$AF$4)</f>
        <v>0</v>
      </c>
      <c r="AG43" s="167"/>
      <c r="AH43" s="168">
        <f>SUMIFS('Transport-DB'!Q:Q,'Transport-DB'!C:C,"="&amp;'Work DB'!C43)</f>
        <v>0</v>
      </c>
      <c r="AI43" s="170">
        <f>SUMIFS(Civil_DB[قالب بندی],Civil_DB[تاریخ],"="&amp;'Work DB'!C43)</f>
        <v>0</v>
      </c>
      <c r="AJ43" s="169"/>
      <c r="AK43" s="167">
        <f>SUMIFS(Civil_DB[بتن],Civil_DB[تاریخ],"="&amp;'Work DB'!C43)</f>
        <v>0</v>
      </c>
      <c r="AL43" s="28"/>
      <c r="AM43" s="29"/>
      <c r="AN43" s="31"/>
      <c r="AO43" s="28"/>
      <c r="AP43" s="29"/>
      <c r="AQ43" s="29"/>
      <c r="AR43" s="30"/>
      <c r="AS43" s="28"/>
      <c r="AT43" s="29"/>
      <c r="AU43" s="207">
        <f>VLOOKUP(C43,'Daily Gas'!J11:M41,2,FALSE)</f>
        <v>0</v>
      </c>
      <c r="AV43" s="215">
        <f t="shared" si="7"/>
        <v>23281</v>
      </c>
      <c r="AW43" s="29"/>
      <c r="AX43" s="29"/>
      <c r="AY43" s="29"/>
      <c r="AZ43" s="29"/>
      <c r="BA43" s="29"/>
      <c r="BB43" s="29"/>
      <c r="BC43" s="30"/>
      <c r="BD43" s="249"/>
      <c r="BE43" s="249"/>
      <c r="BF43" s="249"/>
      <c r="BG43" s="249"/>
      <c r="BH43" s="32"/>
      <c r="BI43" s="56"/>
    </row>
    <row r="44" spans="2:61" s="15" customFormat="1" ht="21" x14ac:dyDescent="0.25">
      <c r="B44" s="47"/>
      <c r="C44" s="20">
        <f t="shared" si="8"/>
        <v>45409</v>
      </c>
      <c r="D44" s="168">
        <f>SUMIFS('Transport-DB'!O:O,'Transport-DB'!C:C,"="&amp;'Work DB'!C44,'Transport-DB'!F:F,"="&amp;'Work DB'!$D$4)</f>
        <v>0</v>
      </c>
      <c r="E44" s="169">
        <f>SUMIFS('Transport-DB'!O:O,'Transport-DB'!C:C,"="&amp;'Work DB'!C44,'Transport-DB'!F:F,"="&amp;'Work DB'!$E$4)</f>
        <v>0</v>
      </c>
      <c r="F44" s="169">
        <f>SUMIFS('Transport-DB'!O:O,'Transport-DB'!C:C,"="&amp;'Work DB'!C44,'Transport-DB'!F:F,"="&amp;'Work DB'!$F$4)</f>
        <v>0</v>
      </c>
      <c r="G44" s="169">
        <f>SUMIFS('Transport-DB'!O:O,'Transport-DB'!C:C,"="&amp;'Work DB'!C44,'Transport-DB'!F:F,"="&amp;'Work DB'!$G$4)</f>
        <v>0</v>
      </c>
      <c r="H44" s="166">
        <f>SUMIFS('Transport-DB'!O:O,'Transport-DB'!C:C,"="&amp;'Work DB'!C44,'Transport-DB'!F:F,"="&amp;'Work DB'!$H$4)</f>
        <v>0</v>
      </c>
      <c r="I44" s="169">
        <f>SUMIFS('Transport-DB'!O:O,'Transport-DB'!C:C,"="&amp;'Work DB'!C44,'Transport-DB'!F:F,"="&amp;'Work DB'!$I$4)</f>
        <v>0</v>
      </c>
      <c r="J44" s="337">
        <f>SUMIFS('Transport-DB'!O:O,'Transport-DB'!C:C,"="&amp;'Work DB'!C44,'Transport-DB'!F:F,"="&amp;'Work DB'!$J$4)</f>
        <v>0</v>
      </c>
      <c r="K44" s="168">
        <f>SUMIFS('Transport-DB'!N:N,'Transport-DB'!C:C,"="&amp;'Work DB'!C44,'Transport-DB'!F:F,"="&amp;'Work DB'!$K$4)</f>
        <v>551.95000000000005</v>
      </c>
      <c r="L44" s="169">
        <f>SUMIFS('Transport-DB'!N:N,'Transport-DB'!C:C,"="&amp;'Work DB'!C44,'Transport-DB'!F:F,"="&amp;'Work DB'!$L$4)</f>
        <v>0</v>
      </c>
      <c r="M44" s="169">
        <f>SUMIFS('Transport-DB'!N:N,'Transport-DB'!C:C,"="&amp;'Work DB'!C44,'Transport-DB'!F:F,"="&amp;'Work DB'!$M$4)</f>
        <v>0</v>
      </c>
      <c r="N44" s="169">
        <f>SUMIFS('Transport-DB'!N:N,'Transport-DB'!C:C,"="&amp;'Work DB'!C44,'Transport-DB'!F:F,"="&amp;'Work DB'!$N$4)</f>
        <v>0</v>
      </c>
      <c r="O44" s="169">
        <f>SUMIFS('Transport-DB'!N:N,'Transport-DB'!C:C,"="&amp;'Work DB'!C44,'Transport-DB'!F:F,"="&amp;'Work DB'!$O$4)</f>
        <v>421.20000000000005</v>
      </c>
      <c r="P44" s="169">
        <f>SUMIFS('Transport-DB'!N:N,'Transport-DB'!C:C,"&lt;="&amp;'Work DB'!C44,'Transport-DB'!F:F,"="&amp;'Work DB'!$P$4)</f>
        <v>0</v>
      </c>
      <c r="Q44" s="166">
        <f>SUMIFS('Transport-DB'!N:N,'Transport-DB'!C:C,"="&amp;'Work DB'!C44,'Transport-DB'!F:F,"="&amp;'Work DB'!$Q$4)</f>
        <v>0</v>
      </c>
      <c r="R44" s="167">
        <f>SUMIFS('Transport-DB'!N:N,'Transport-DB'!C:C,"="&amp;'Work DB'!C44,'Transport-DB'!F:F,"="&amp;'Work DB'!$R$4)</f>
        <v>0</v>
      </c>
      <c r="S44" s="168">
        <f>SUM(D44:J44)+SUM(K44:R44)-M44-SUMIFS(Transport_DB[ترانشه],Transport_DB[توضیحات],"دیسپوزال",Transport_DB[تاریخ],'Work DB'!C44)</f>
        <v>973.15000000000009</v>
      </c>
      <c r="T44" s="169">
        <f t="shared" si="9"/>
        <v>0</v>
      </c>
      <c r="U44" s="169"/>
      <c r="V44" s="169"/>
      <c r="W44" s="169"/>
      <c r="X44" s="169"/>
      <c r="Y44" s="167"/>
      <c r="Z44" s="249"/>
      <c r="AA44" s="168">
        <f>SUMIFS('Transport-DB'!P:P,'Transport-DB'!C:C,"="&amp;'Work DB'!C44,'Transport-DB'!F:F,"="&amp;'Work DB'!$AA$4)</f>
        <v>0</v>
      </c>
      <c r="AB44" s="169">
        <f>SUMIFS('Transport-DB'!P:P,'Transport-DB'!C:C,"="&amp;'Work DB'!C44,'Transport-DB'!F:F,"="&amp;'Work DB'!$AB$4)</f>
        <v>0</v>
      </c>
      <c r="AC44" s="169">
        <f>SUMIFS('Transport-DB'!P:P,'Transport-DB'!C:C,"="&amp;'Work DB'!C44,'Transport-DB'!F:F,"="&amp;'Work DB'!$AC$4)</f>
        <v>0</v>
      </c>
      <c r="AD44" s="166">
        <f>SUMIFS('Transport-DB'!P:P,'Transport-DB'!C:C,"="&amp;'Work DB'!C44,'Transport-DB'!F:F,"="&amp;'Work DB'!$AD$4)</f>
        <v>0</v>
      </c>
      <c r="AE44" s="166">
        <f>SUMIFS('Transport-DB'!P:P,'Transport-DB'!C:C,"="&amp;'Work DB'!C44,'Transport-DB'!F:F,"="&amp;'Work DB'!$AE$4)</f>
        <v>0</v>
      </c>
      <c r="AF44" s="166">
        <f>SUMIFS('Transport-DB'!P:P,'Transport-DB'!C:C,"="&amp;'Work DB'!C44,'Transport-DB'!F:F,"="&amp;'Work DB'!$AF$4)</f>
        <v>0</v>
      </c>
      <c r="AG44" s="167"/>
      <c r="AH44" s="168">
        <f>SUMIFS('Transport-DB'!Q:Q,'Transport-DB'!C:C,"="&amp;'Work DB'!C44)</f>
        <v>0</v>
      </c>
      <c r="AI44" s="170">
        <f>SUMIFS(Civil_DB[قالب بندی],Civil_DB[تاریخ],"="&amp;'Work DB'!C44)</f>
        <v>0</v>
      </c>
      <c r="AJ44" s="169"/>
      <c r="AK44" s="167">
        <f>SUMIFS(Civil_DB[بتن],Civil_DB[تاریخ],"="&amp;'Work DB'!C44)</f>
        <v>0</v>
      </c>
      <c r="AL44" s="28"/>
      <c r="AM44" s="29"/>
      <c r="AN44" s="31"/>
      <c r="AO44" s="28"/>
      <c r="AP44" s="29"/>
      <c r="AQ44" s="29"/>
      <c r="AR44" s="30"/>
      <c r="AS44" s="28"/>
      <c r="AT44" s="29"/>
      <c r="AU44" s="207">
        <f>VLOOKUP(C44,'Daily Gas'!J12:M42,2,FALSE)</f>
        <v>3561</v>
      </c>
      <c r="AV44" s="215">
        <f t="shared" si="7"/>
        <v>19720</v>
      </c>
      <c r="AW44" s="29"/>
      <c r="AX44" s="29"/>
      <c r="AY44" s="29"/>
      <c r="AZ44" s="29"/>
      <c r="BA44" s="29"/>
      <c r="BB44" s="29"/>
      <c r="BC44" s="30"/>
      <c r="BD44" s="249"/>
      <c r="BE44" s="249"/>
      <c r="BF44" s="249"/>
      <c r="BG44" s="249"/>
      <c r="BH44" s="32"/>
      <c r="BI44" s="56"/>
    </row>
    <row r="45" spans="2:61" s="15" customFormat="1" ht="21" x14ac:dyDescent="0.25">
      <c r="B45" s="47"/>
      <c r="C45" s="20">
        <f t="shared" si="8"/>
        <v>45410</v>
      </c>
      <c r="D45" s="168">
        <f>SUMIFS('Transport-DB'!O:O,'Transport-DB'!C:C,"="&amp;'Work DB'!C45,'Transport-DB'!F:F,"="&amp;'Work DB'!$D$4)</f>
        <v>0</v>
      </c>
      <c r="E45" s="169">
        <f>SUMIFS('Transport-DB'!O:O,'Transport-DB'!C:C,"="&amp;'Work DB'!C45,'Transport-DB'!F:F,"="&amp;'Work DB'!$E$4)</f>
        <v>0</v>
      </c>
      <c r="F45" s="169">
        <f>SUMIFS('Transport-DB'!O:O,'Transport-DB'!C:C,"="&amp;'Work DB'!C45,'Transport-DB'!F:F,"="&amp;'Work DB'!$F$4)</f>
        <v>0</v>
      </c>
      <c r="G45" s="169">
        <f>SUMIFS('Transport-DB'!O:O,'Transport-DB'!C:C,"="&amp;'Work DB'!C45,'Transport-DB'!F:F,"="&amp;'Work DB'!$G$4)</f>
        <v>0</v>
      </c>
      <c r="H45" s="166">
        <f>SUMIFS('Transport-DB'!O:O,'Transport-DB'!C:C,"="&amp;'Work DB'!C45,'Transport-DB'!F:F,"="&amp;'Work DB'!$H$4)</f>
        <v>0</v>
      </c>
      <c r="I45" s="169">
        <f>SUMIFS('Transport-DB'!O:O,'Transport-DB'!C:C,"="&amp;'Work DB'!C45,'Transport-DB'!F:F,"="&amp;'Work DB'!$I$4)</f>
        <v>0</v>
      </c>
      <c r="J45" s="337">
        <f>SUMIFS('Transport-DB'!O:O,'Transport-DB'!C:C,"="&amp;'Work DB'!C45,'Transport-DB'!F:F,"="&amp;'Work DB'!$J$4)</f>
        <v>0</v>
      </c>
      <c r="K45" s="168">
        <f>SUMIFS('Transport-DB'!N:N,'Transport-DB'!C:C,"="&amp;'Work DB'!C45,'Transport-DB'!F:F,"="&amp;'Work DB'!$K$4)</f>
        <v>525.35</v>
      </c>
      <c r="L45" s="169">
        <f>SUMIFS('Transport-DB'!N:N,'Transport-DB'!C:C,"="&amp;'Work DB'!C45,'Transport-DB'!F:F,"="&amp;'Work DB'!$L$4)</f>
        <v>0</v>
      </c>
      <c r="M45" s="169">
        <f>SUMIFS('Transport-DB'!N:N,'Transport-DB'!C:C,"="&amp;'Work DB'!C45,'Transport-DB'!F:F,"="&amp;'Work DB'!$M$4)</f>
        <v>0</v>
      </c>
      <c r="N45" s="169">
        <f>SUMIFS('Transport-DB'!N:N,'Transport-DB'!C:C,"="&amp;'Work DB'!C45,'Transport-DB'!F:F,"="&amp;'Work DB'!$N$4)</f>
        <v>0</v>
      </c>
      <c r="O45" s="169">
        <f>SUMIFS('Transport-DB'!N:N,'Transport-DB'!C:C,"="&amp;'Work DB'!C45,'Transport-DB'!F:F,"="&amp;'Work DB'!$O$4)</f>
        <v>453.6</v>
      </c>
      <c r="P45" s="169">
        <f>SUMIFS('Transport-DB'!N:N,'Transport-DB'!C:C,"&lt;="&amp;'Work DB'!C45,'Transport-DB'!F:F,"="&amp;'Work DB'!$P$4)</f>
        <v>0</v>
      </c>
      <c r="Q45" s="166">
        <f>SUMIFS('Transport-DB'!N:N,'Transport-DB'!C:C,"="&amp;'Work DB'!C45,'Transport-DB'!F:F,"="&amp;'Work DB'!$Q$4)</f>
        <v>0</v>
      </c>
      <c r="R45" s="167">
        <f>SUMIFS('Transport-DB'!N:N,'Transport-DB'!C:C,"="&amp;'Work DB'!C45,'Transport-DB'!F:F,"="&amp;'Work DB'!$R$4)</f>
        <v>0</v>
      </c>
      <c r="S45" s="168">
        <f>SUM(D45:J45)+SUM(K45:R45)-M45-SUMIFS(Transport_DB[ترانشه],Transport_DB[توضیحات],"دیسپوزال",Transport_DB[تاریخ],'Work DB'!C45)</f>
        <v>978.95</v>
      </c>
      <c r="T45" s="169">
        <f t="shared" si="9"/>
        <v>0</v>
      </c>
      <c r="U45" s="169"/>
      <c r="V45" s="169"/>
      <c r="W45" s="169"/>
      <c r="X45" s="169"/>
      <c r="Y45" s="167"/>
      <c r="Z45" s="249"/>
      <c r="AA45" s="168">
        <f>SUMIFS('Transport-DB'!P:P,'Transport-DB'!C:C,"="&amp;'Work DB'!C45,'Transport-DB'!F:F,"="&amp;'Work DB'!$AA$4)</f>
        <v>0</v>
      </c>
      <c r="AB45" s="169">
        <f>SUMIFS('Transport-DB'!P:P,'Transport-DB'!C:C,"="&amp;'Work DB'!C45,'Transport-DB'!F:F,"="&amp;'Work DB'!$AB$4)</f>
        <v>0</v>
      </c>
      <c r="AC45" s="169">
        <f>SUMIFS('Transport-DB'!P:P,'Transport-DB'!C:C,"="&amp;'Work DB'!C45,'Transport-DB'!F:F,"="&amp;'Work DB'!$AC$4)</f>
        <v>0</v>
      </c>
      <c r="AD45" s="166">
        <f>SUMIFS('Transport-DB'!P:P,'Transport-DB'!C:C,"="&amp;'Work DB'!C45,'Transport-DB'!F:F,"="&amp;'Work DB'!$AD$4)</f>
        <v>0</v>
      </c>
      <c r="AE45" s="166">
        <f>SUMIFS('Transport-DB'!P:P,'Transport-DB'!C:C,"="&amp;'Work DB'!C45,'Transport-DB'!F:F,"="&amp;'Work DB'!$AE$4)</f>
        <v>0</v>
      </c>
      <c r="AF45" s="166">
        <f>SUMIFS('Transport-DB'!P:P,'Transport-DB'!C:C,"="&amp;'Work DB'!C45,'Transport-DB'!F:F,"="&amp;'Work DB'!$AF$4)</f>
        <v>0</v>
      </c>
      <c r="AG45" s="167"/>
      <c r="AH45" s="168">
        <f>SUMIFS('Transport-DB'!Q:Q,'Transport-DB'!C:C,"="&amp;'Work DB'!C45)</f>
        <v>0</v>
      </c>
      <c r="AI45" s="170">
        <f>SUMIFS(Civil_DB[قالب بندی],Civil_DB[تاریخ],"="&amp;'Work DB'!C45)</f>
        <v>0</v>
      </c>
      <c r="AJ45" s="169"/>
      <c r="AK45" s="167">
        <f>SUMIFS(Civil_DB[بتن],Civil_DB[تاریخ],"="&amp;'Work DB'!C45)</f>
        <v>0</v>
      </c>
      <c r="AL45" s="28"/>
      <c r="AM45" s="29"/>
      <c r="AN45" s="31"/>
      <c r="AO45" s="28"/>
      <c r="AP45" s="29"/>
      <c r="AQ45" s="29"/>
      <c r="AR45" s="30"/>
      <c r="AS45" s="28"/>
      <c r="AT45" s="29"/>
      <c r="AU45" s="207">
        <f>VLOOKUP(C45,'Daily Gas'!J13:M43,2,FALSE)</f>
        <v>166</v>
      </c>
      <c r="AV45" s="215">
        <f t="shared" si="7"/>
        <v>19554</v>
      </c>
      <c r="AW45" s="29"/>
      <c r="AX45" s="29"/>
      <c r="AY45" s="29"/>
      <c r="AZ45" s="29"/>
      <c r="BA45" s="29"/>
      <c r="BB45" s="29"/>
      <c r="BC45" s="30"/>
      <c r="BD45" s="249"/>
      <c r="BE45" s="249"/>
      <c r="BF45" s="249"/>
      <c r="BG45" s="249"/>
      <c r="BH45" s="32"/>
      <c r="BI45" s="56"/>
    </row>
    <row r="46" spans="2:61" s="15" customFormat="1" ht="21" x14ac:dyDescent="0.25">
      <c r="B46" s="47"/>
      <c r="C46" s="20">
        <f t="shared" si="8"/>
        <v>45411</v>
      </c>
      <c r="D46" s="168">
        <f>SUMIFS('Transport-DB'!O:O,'Transport-DB'!C:C,"="&amp;'Work DB'!C46,'Transport-DB'!F:F,"="&amp;'Work DB'!$D$4)</f>
        <v>0</v>
      </c>
      <c r="E46" s="169">
        <f>SUMIFS('Transport-DB'!O:O,'Transport-DB'!C:C,"="&amp;'Work DB'!C46,'Transport-DB'!F:F,"="&amp;'Work DB'!$E$4)</f>
        <v>0</v>
      </c>
      <c r="F46" s="169">
        <f>SUMIFS('Transport-DB'!O:O,'Transport-DB'!C:C,"="&amp;'Work DB'!C46,'Transport-DB'!F:F,"="&amp;'Work DB'!$F$4)</f>
        <v>0</v>
      </c>
      <c r="G46" s="169">
        <f>SUMIFS('Transport-DB'!O:O,'Transport-DB'!C:C,"="&amp;'Work DB'!C46,'Transport-DB'!F:F,"="&amp;'Work DB'!$G$4)</f>
        <v>0</v>
      </c>
      <c r="H46" s="166">
        <f>SUMIFS('Transport-DB'!O:O,'Transport-DB'!C:C,"="&amp;'Work DB'!C46,'Transport-DB'!F:F,"="&amp;'Work DB'!$H$4)</f>
        <v>0</v>
      </c>
      <c r="I46" s="169">
        <f>SUMIFS('Transport-DB'!O:O,'Transport-DB'!C:C,"="&amp;'Work DB'!C46,'Transport-DB'!F:F,"="&amp;'Work DB'!$I$4)</f>
        <v>0</v>
      </c>
      <c r="J46" s="337">
        <f>SUMIFS('Transport-DB'!O:O,'Transport-DB'!C:C,"="&amp;'Work DB'!C46,'Transport-DB'!F:F,"="&amp;'Work DB'!$J$4)</f>
        <v>0</v>
      </c>
      <c r="K46" s="168">
        <f>SUMIFS('Transport-DB'!N:N,'Transport-DB'!C:C,"="&amp;'Work DB'!C46,'Transport-DB'!F:F,"="&amp;'Work DB'!$K$4)</f>
        <v>492.1</v>
      </c>
      <c r="L46" s="169">
        <f>SUMIFS('Transport-DB'!N:N,'Transport-DB'!C:C,"="&amp;'Work DB'!C46,'Transport-DB'!F:F,"="&amp;'Work DB'!$L$4)</f>
        <v>0</v>
      </c>
      <c r="M46" s="169">
        <f>SUMIFS('Transport-DB'!N:N,'Transport-DB'!C:C,"="&amp;'Work DB'!C46,'Transport-DB'!F:F,"="&amp;'Work DB'!$M$4)</f>
        <v>0</v>
      </c>
      <c r="N46" s="169">
        <f>SUMIFS('Transport-DB'!N:N,'Transport-DB'!C:C,"="&amp;'Work DB'!C46,'Transport-DB'!F:F,"="&amp;'Work DB'!$N$4)</f>
        <v>0</v>
      </c>
      <c r="O46" s="169">
        <f>SUMIFS('Transport-DB'!N:N,'Transport-DB'!C:C,"="&amp;'Work DB'!C46,'Transport-DB'!F:F,"="&amp;'Work DB'!$O$4)</f>
        <v>340.55</v>
      </c>
      <c r="P46" s="169">
        <f>SUMIFS('Transport-DB'!N:N,'Transport-DB'!C:C,"&lt;="&amp;'Work DB'!C46,'Transport-DB'!F:F,"="&amp;'Work DB'!$P$4)</f>
        <v>0</v>
      </c>
      <c r="Q46" s="166">
        <f>SUMIFS('Transport-DB'!N:N,'Transport-DB'!C:C,"="&amp;'Work DB'!C46,'Transport-DB'!F:F,"="&amp;'Work DB'!$Q$4)</f>
        <v>0</v>
      </c>
      <c r="R46" s="167">
        <f>SUMIFS('Transport-DB'!N:N,'Transport-DB'!C:C,"="&amp;'Work DB'!C46,'Transport-DB'!F:F,"="&amp;'Work DB'!$R$4)</f>
        <v>0</v>
      </c>
      <c r="S46" s="168">
        <f>SUM(D46:J46)+SUM(K46:R46)-M46-SUMIFS(Transport_DB[ترانشه],Transport_DB[توضیحات],"دیسپوزال",Transport_DB[تاریخ],'Work DB'!C46)</f>
        <v>832.65000000000009</v>
      </c>
      <c r="T46" s="169">
        <f t="shared" si="9"/>
        <v>0</v>
      </c>
      <c r="U46" s="169"/>
      <c r="V46" s="169"/>
      <c r="W46" s="169"/>
      <c r="X46" s="169"/>
      <c r="Y46" s="167"/>
      <c r="Z46" s="249"/>
      <c r="AA46" s="168">
        <f>SUMIFS('Transport-DB'!P:P,'Transport-DB'!C:C,"="&amp;'Work DB'!C46,'Transport-DB'!F:F,"="&amp;'Work DB'!$AA$4)</f>
        <v>0</v>
      </c>
      <c r="AB46" s="169">
        <f>SUMIFS('Transport-DB'!P:P,'Transport-DB'!C:C,"="&amp;'Work DB'!C46,'Transport-DB'!F:F,"="&amp;'Work DB'!$AB$4)</f>
        <v>0</v>
      </c>
      <c r="AC46" s="169">
        <f>SUMIFS('Transport-DB'!P:P,'Transport-DB'!C:C,"="&amp;'Work DB'!C46,'Transport-DB'!F:F,"="&amp;'Work DB'!$AC$4)</f>
        <v>0</v>
      </c>
      <c r="AD46" s="166">
        <f>SUMIFS('Transport-DB'!P:P,'Transport-DB'!C:C,"="&amp;'Work DB'!C46,'Transport-DB'!F:F,"="&amp;'Work DB'!$AD$4)</f>
        <v>0</v>
      </c>
      <c r="AE46" s="166">
        <f>SUMIFS('Transport-DB'!P:P,'Transport-DB'!C:C,"="&amp;'Work DB'!C46,'Transport-DB'!F:F,"="&amp;'Work DB'!$AE$4)</f>
        <v>0</v>
      </c>
      <c r="AF46" s="166">
        <f>SUMIFS('Transport-DB'!P:P,'Transport-DB'!C:C,"="&amp;'Work DB'!C46,'Transport-DB'!F:F,"="&amp;'Work DB'!$AF$4)</f>
        <v>0</v>
      </c>
      <c r="AG46" s="167"/>
      <c r="AH46" s="168">
        <f>SUMIFS('Transport-DB'!Q:Q,'Transport-DB'!C:C,"="&amp;'Work DB'!C46)</f>
        <v>0</v>
      </c>
      <c r="AI46" s="170">
        <f>SUMIFS(Civil_DB[قالب بندی],Civil_DB[تاریخ],"="&amp;'Work DB'!C46)</f>
        <v>0</v>
      </c>
      <c r="AJ46" s="169"/>
      <c r="AK46" s="167">
        <f>SUMIFS(Civil_DB[بتن],Civil_DB[تاریخ],"="&amp;'Work DB'!C46)</f>
        <v>0</v>
      </c>
      <c r="AL46" s="28"/>
      <c r="AM46" s="29"/>
      <c r="AN46" s="31"/>
      <c r="AO46" s="28"/>
      <c r="AP46" s="29"/>
      <c r="AQ46" s="29"/>
      <c r="AR46" s="30"/>
      <c r="AS46" s="28"/>
      <c r="AT46" s="29"/>
      <c r="AU46" s="207">
        <f>VLOOKUP(C46,'Daily Gas'!J14:M44,2,FALSE)</f>
        <v>2203</v>
      </c>
      <c r="AV46" s="215">
        <f t="shared" si="7"/>
        <v>17351</v>
      </c>
      <c r="AW46" s="29"/>
      <c r="AX46" s="29"/>
      <c r="AY46" s="29"/>
      <c r="AZ46" s="29"/>
      <c r="BA46" s="29"/>
      <c r="BB46" s="29"/>
      <c r="BC46" s="30"/>
      <c r="BD46" s="249"/>
      <c r="BE46" s="249"/>
      <c r="BF46" s="249"/>
      <c r="BG46" s="249"/>
      <c r="BH46" s="32"/>
      <c r="BI46" s="56"/>
    </row>
    <row r="47" spans="2:61" s="15" customFormat="1" ht="21" x14ac:dyDescent="0.25">
      <c r="B47" s="47"/>
      <c r="C47" s="20">
        <f t="shared" si="8"/>
        <v>45412</v>
      </c>
      <c r="D47" s="168">
        <f>SUMIFS('Transport-DB'!O:O,'Transport-DB'!C:C,"="&amp;'Work DB'!C47,'Transport-DB'!F:F,"="&amp;'Work DB'!$D$4)</f>
        <v>0</v>
      </c>
      <c r="E47" s="169">
        <f>SUMIFS('Transport-DB'!O:O,'Transport-DB'!C:C,"="&amp;'Work DB'!C47,'Transport-DB'!F:F,"="&amp;'Work DB'!$E$4)</f>
        <v>0</v>
      </c>
      <c r="F47" s="169">
        <f>SUMIFS('Transport-DB'!O:O,'Transport-DB'!C:C,"="&amp;'Work DB'!C47,'Transport-DB'!F:F,"="&amp;'Work DB'!$F$4)</f>
        <v>0</v>
      </c>
      <c r="G47" s="169">
        <f>SUMIFS('Transport-DB'!O:O,'Transport-DB'!C:C,"="&amp;'Work DB'!C47,'Transport-DB'!F:F,"="&amp;'Work DB'!$G$4)</f>
        <v>0</v>
      </c>
      <c r="H47" s="166">
        <f>SUMIFS('Transport-DB'!O:O,'Transport-DB'!C:C,"="&amp;'Work DB'!C47,'Transport-DB'!F:F,"="&amp;'Work DB'!$H$4)</f>
        <v>0</v>
      </c>
      <c r="I47" s="169">
        <f>SUMIFS('Transport-DB'!O:O,'Transport-DB'!C:C,"="&amp;'Work DB'!C47,'Transport-DB'!F:F,"="&amp;'Work DB'!$I$4)</f>
        <v>0</v>
      </c>
      <c r="J47" s="337">
        <f>SUMIFS('Transport-DB'!O:O,'Transport-DB'!C:C,"="&amp;'Work DB'!C47,'Transport-DB'!F:F,"="&amp;'Work DB'!$J$4)</f>
        <v>0</v>
      </c>
      <c r="K47" s="168">
        <f>SUMIFS('Transport-DB'!N:N,'Transport-DB'!C:C,"="&amp;'Work DB'!C47,'Transport-DB'!F:F,"="&amp;'Work DB'!$K$4)</f>
        <v>691.6</v>
      </c>
      <c r="L47" s="169">
        <f>SUMIFS('Transport-DB'!N:N,'Transport-DB'!C:C,"="&amp;'Work DB'!C47,'Transport-DB'!F:F,"="&amp;'Work DB'!$L$4)</f>
        <v>0</v>
      </c>
      <c r="M47" s="169">
        <f>SUMIFS('Transport-DB'!N:N,'Transport-DB'!C:C,"="&amp;'Work DB'!C47,'Transport-DB'!F:F,"="&amp;'Work DB'!$M$4)</f>
        <v>0</v>
      </c>
      <c r="N47" s="169">
        <f>SUMIFS('Transport-DB'!N:N,'Transport-DB'!C:C,"="&amp;'Work DB'!C47,'Transport-DB'!F:F,"="&amp;'Work DB'!$N$4)</f>
        <v>0</v>
      </c>
      <c r="O47" s="169">
        <f>SUMIFS('Transport-DB'!N:N,'Transport-DB'!C:C,"="&amp;'Work DB'!C47,'Transport-DB'!F:F,"="&amp;'Work DB'!$O$4)</f>
        <v>294.90000000000003</v>
      </c>
      <c r="P47" s="169">
        <f>SUMIFS('Transport-DB'!N:N,'Transport-DB'!C:C,"&lt;="&amp;'Work DB'!C47,'Transport-DB'!F:F,"="&amp;'Work DB'!$P$4)</f>
        <v>0</v>
      </c>
      <c r="Q47" s="166">
        <f>SUMIFS('Transport-DB'!N:N,'Transport-DB'!C:C,"="&amp;'Work DB'!C47,'Transport-DB'!F:F,"="&amp;'Work DB'!$Q$4)</f>
        <v>0</v>
      </c>
      <c r="R47" s="167">
        <f>SUMIFS('Transport-DB'!N:N,'Transport-DB'!C:C,"="&amp;'Work DB'!C47,'Transport-DB'!F:F,"="&amp;'Work DB'!$R$4)</f>
        <v>0</v>
      </c>
      <c r="S47" s="168">
        <f>SUM(D47:J47)+SUM(K47:R47)-M47-SUMIFS(Transport_DB[ترانشه],Transport_DB[توضیحات],"دیسپوزال",Transport_DB[تاریخ],'Work DB'!C47)</f>
        <v>986.5</v>
      </c>
      <c r="T47" s="169">
        <f t="shared" si="9"/>
        <v>0</v>
      </c>
      <c r="U47" s="169"/>
      <c r="V47" s="169"/>
      <c r="W47" s="169"/>
      <c r="X47" s="169"/>
      <c r="Y47" s="167"/>
      <c r="Z47" s="249"/>
      <c r="AA47" s="168">
        <f>SUMIFS('Transport-DB'!P:P,'Transport-DB'!C:C,"="&amp;'Work DB'!C47,'Transport-DB'!F:F,"="&amp;'Work DB'!$AA$4)</f>
        <v>0</v>
      </c>
      <c r="AB47" s="169">
        <f>SUMIFS('Transport-DB'!P:P,'Transport-DB'!C:C,"="&amp;'Work DB'!C47,'Transport-DB'!F:F,"="&amp;'Work DB'!$AB$4)</f>
        <v>0</v>
      </c>
      <c r="AC47" s="169">
        <f>SUMIFS('Transport-DB'!P:P,'Transport-DB'!C:C,"="&amp;'Work DB'!C47,'Transport-DB'!F:F,"="&amp;'Work DB'!$AC$4)</f>
        <v>0</v>
      </c>
      <c r="AD47" s="166">
        <f>SUMIFS('Transport-DB'!P:P,'Transport-DB'!C:C,"="&amp;'Work DB'!C47,'Transport-DB'!F:F,"="&amp;'Work DB'!$AD$4)</f>
        <v>0</v>
      </c>
      <c r="AE47" s="166">
        <f>SUMIFS('Transport-DB'!P:P,'Transport-DB'!C:C,"="&amp;'Work DB'!C47,'Transport-DB'!F:F,"="&amp;'Work DB'!$AE$4)</f>
        <v>0</v>
      </c>
      <c r="AF47" s="166">
        <f>SUMIFS('Transport-DB'!P:P,'Transport-DB'!C:C,"="&amp;'Work DB'!C47,'Transport-DB'!F:F,"="&amp;'Work DB'!$AF$4)</f>
        <v>0</v>
      </c>
      <c r="AG47" s="167"/>
      <c r="AH47" s="168">
        <f>SUMIFS('Transport-DB'!Q:Q,'Transport-DB'!C:C,"="&amp;'Work DB'!C47)</f>
        <v>0</v>
      </c>
      <c r="AI47" s="170">
        <f>SUMIFS(Civil_DB[قالب بندی],Civil_DB[تاریخ],"="&amp;'Work DB'!C47)</f>
        <v>0</v>
      </c>
      <c r="AJ47" s="169"/>
      <c r="AK47" s="167">
        <f>SUMIFS(Civil_DB[بتن],Civil_DB[تاریخ],"="&amp;'Work DB'!C47)</f>
        <v>0</v>
      </c>
      <c r="AL47" s="28"/>
      <c r="AM47" s="29"/>
      <c r="AN47" s="31"/>
      <c r="AO47" s="28"/>
      <c r="AP47" s="29"/>
      <c r="AQ47" s="29"/>
      <c r="AR47" s="30"/>
      <c r="AS47" s="28"/>
      <c r="AT47" s="29"/>
      <c r="AU47" s="207">
        <f>VLOOKUP(C47,'Daily Gas'!J15:M45,2,FALSE)</f>
        <v>619</v>
      </c>
      <c r="AV47" s="215">
        <f t="shared" si="7"/>
        <v>16732</v>
      </c>
      <c r="AW47" s="29"/>
      <c r="AX47" s="29"/>
      <c r="AY47" s="29"/>
      <c r="AZ47" s="29"/>
      <c r="BA47" s="29"/>
      <c r="BB47" s="29"/>
      <c r="BC47" s="30"/>
      <c r="BD47" s="249"/>
      <c r="BE47" s="249"/>
      <c r="BF47" s="249"/>
      <c r="BG47" s="249"/>
      <c r="BH47" s="32"/>
      <c r="BI47" s="56"/>
    </row>
    <row r="48" spans="2:61" s="15" customFormat="1" ht="21" x14ac:dyDescent="0.25">
      <c r="B48" s="47"/>
      <c r="C48" s="20">
        <f t="shared" si="8"/>
        <v>45413</v>
      </c>
      <c r="D48" s="168">
        <f>SUMIFS('Transport-DB'!O:O,'Transport-DB'!C:C,"="&amp;'Work DB'!C48,'Transport-DB'!F:F,"="&amp;'Work DB'!$D$4)</f>
        <v>0</v>
      </c>
      <c r="E48" s="169">
        <f>SUMIFS('Transport-DB'!O:O,'Transport-DB'!C:C,"="&amp;'Work DB'!C48,'Transport-DB'!F:F,"="&amp;'Work DB'!$E$4)</f>
        <v>0</v>
      </c>
      <c r="F48" s="169">
        <f>SUMIFS('Transport-DB'!O:O,'Transport-DB'!C:C,"="&amp;'Work DB'!C48,'Transport-DB'!F:F,"="&amp;'Work DB'!$F$4)</f>
        <v>0</v>
      </c>
      <c r="G48" s="169">
        <f>SUMIFS('Transport-DB'!O:O,'Transport-DB'!C:C,"="&amp;'Work DB'!C48,'Transport-DB'!F:F,"="&amp;'Work DB'!$G$4)</f>
        <v>0</v>
      </c>
      <c r="H48" s="166">
        <f>SUMIFS('Transport-DB'!O:O,'Transport-DB'!C:C,"="&amp;'Work DB'!C48,'Transport-DB'!F:F,"="&amp;'Work DB'!$H$4)</f>
        <v>0</v>
      </c>
      <c r="I48" s="169">
        <f>SUMIFS('Transport-DB'!O:O,'Transport-DB'!C:C,"="&amp;'Work DB'!C48,'Transport-DB'!F:F,"="&amp;'Work DB'!$I$4)</f>
        <v>0</v>
      </c>
      <c r="J48" s="337">
        <f>SUMIFS('Transport-DB'!O:O,'Transport-DB'!C:C,"="&amp;'Work DB'!C48,'Transport-DB'!F:F,"="&amp;'Work DB'!$J$4)</f>
        <v>0</v>
      </c>
      <c r="K48" s="168">
        <f>SUMIFS('Transport-DB'!N:N,'Transport-DB'!C:C,"="&amp;'Work DB'!C48,'Transport-DB'!F:F,"="&amp;'Work DB'!$K$4)</f>
        <v>698.25</v>
      </c>
      <c r="L48" s="169">
        <f>SUMIFS('Transport-DB'!N:N,'Transport-DB'!C:C,"="&amp;'Work DB'!C48,'Transport-DB'!F:F,"="&amp;'Work DB'!$L$4)</f>
        <v>0</v>
      </c>
      <c r="M48" s="169">
        <f>SUMIFS('Transport-DB'!N:N,'Transport-DB'!C:C,"="&amp;'Work DB'!C48,'Transport-DB'!F:F,"="&amp;'Work DB'!$M$4)</f>
        <v>0</v>
      </c>
      <c r="N48" s="169">
        <f>SUMIFS('Transport-DB'!N:N,'Transport-DB'!C:C,"="&amp;'Work DB'!C48,'Transport-DB'!F:F,"="&amp;'Work DB'!$N$4)</f>
        <v>0</v>
      </c>
      <c r="O48" s="169">
        <f>SUMIFS('Transport-DB'!N:N,'Transport-DB'!C:C,"="&amp;'Work DB'!C48,'Transport-DB'!F:F,"="&amp;'Work DB'!$O$4)</f>
        <v>432</v>
      </c>
      <c r="P48" s="169">
        <f>SUMIFS('Transport-DB'!N:N,'Transport-DB'!C:C,"&lt;="&amp;'Work DB'!C48,'Transport-DB'!F:F,"="&amp;'Work DB'!$P$4)</f>
        <v>0</v>
      </c>
      <c r="Q48" s="166">
        <f>SUMIFS('Transport-DB'!N:N,'Transport-DB'!C:C,"="&amp;'Work DB'!C48,'Transport-DB'!F:F,"="&amp;'Work DB'!$Q$4)</f>
        <v>0</v>
      </c>
      <c r="R48" s="167">
        <f>SUMIFS('Transport-DB'!N:N,'Transport-DB'!C:C,"="&amp;'Work DB'!C48,'Transport-DB'!F:F,"="&amp;'Work DB'!$R$4)</f>
        <v>0</v>
      </c>
      <c r="S48" s="168">
        <f>SUM(D48:J48)+SUM(K48:R48)-M48-SUMIFS(Transport_DB[ترانشه],Transport_DB[توضیحات],"دیسپوزال",Transport_DB[تاریخ],'Work DB'!C48)</f>
        <v>1130.25</v>
      </c>
      <c r="T48" s="169">
        <f t="shared" si="9"/>
        <v>0</v>
      </c>
      <c r="U48" s="169"/>
      <c r="V48" s="169"/>
      <c r="W48" s="169"/>
      <c r="X48" s="169"/>
      <c r="Y48" s="167"/>
      <c r="Z48" s="249"/>
      <c r="AA48" s="168">
        <f>SUMIFS('Transport-DB'!P:P,'Transport-DB'!C:C,"="&amp;'Work DB'!C48,'Transport-DB'!F:F,"="&amp;'Work DB'!$AA$4)</f>
        <v>0</v>
      </c>
      <c r="AB48" s="169">
        <f>SUMIFS('Transport-DB'!P:P,'Transport-DB'!C:C,"="&amp;'Work DB'!C48,'Transport-DB'!F:F,"="&amp;'Work DB'!$AB$4)</f>
        <v>0</v>
      </c>
      <c r="AC48" s="169">
        <f>SUMIFS('Transport-DB'!P:P,'Transport-DB'!C:C,"="&amp;'Work DB'!C48,'Transport-DB'!F:F,"="&amp;'Work DB'!$AC$4)</f>
        <v>0</v>
      </c>
      <c r="AD48" s="166">
        <f>SUMIFS('Transport-DB'!P:P,'Transport-DB'!C:C,"="&amp;'Work DB'!C48,'Transport-DB'!F:F,"="&amp;'Work DB'!$AD$4)</f>
        <v>0</v>
      </c>
      <c r="AE48" s="166">
        <f>SUMIFS('Transport-DB'!P:P,'Transport-DB'!C:C,"="&amp;'Work DB'!C48,'Transport-DB'!F:F,"="&amp;'Work DB'!$AE$4)</f>
        <v>0</v>
      </c>
      <c r="AF48" s="166">
        <f>SUMIFS('Transport-DB'!P:P,'Transport-DB'!C:C,"="&amp;'Work DB'!C48,'Transport-DB'!F:F,"="&amp;'Work DB'!$AF$4)</f>
        <v>0</v>
      </c>
      <c r="AG48" s="167"/>
      <c r="AH48" s="168">
        <f>SUMIFS('Transport-DB'!Q:Q,'Transport-DB'!C:C,"="&amp;'Work DB'!C48)</f>
        <v>0</v>
      </c>
      <c r="AI48" s="170">
        <f>SUMIFS(Civil_DB[قالب بندی],Civil_DB[تاریخ],"="&amp;'Work DB'!C48)</f>
        <v>0</v>
      </c>
      <c r="AJ48" s="169"/>
      <c r="AK48" s="167">
        <f>SUMIFS(Civil_DB[بتن],Civil_DB[تاریخ],"="&amp;'Work DB'!C48)</f>
        <v>0</v>
      </c>
      <c r="AL48" s="28"/>
      <c r="AM48" s="29"/>
      <c r="AN48" s="31"/>
      <c r="AO48" s="28"/>
      <c r="AP48" s="29"/>
      <c r="AQ48" s="29"/>
      <c r="AR48" s="30"/>
      <c r="AS48" s="28"/>
      <c r="AT48" s="29"/>
      <c r="AU48" s="207">
        <f>VLOOKUP(C48,'Daily Gas'!J16:M46,2,FALSE)</f>
        <v>1095</v>
      </c>
      <c r="AV48" s="215">
        <f t="shared" si="7"/>
        <v>15637</v>
      </c>
      <c r="AW48" s="29"/>
      <c r="AX48" s="29"/>
      <c r="AY48" s="29"/>
      <c r="AZ48" s="29"/>
      <c r="BA48" s="29"/>
      <c r="BB48" s="29"/>
      <c r="BC48" s="30"/>
      <c r="BD48" s="249"/>
      <c r="BE48" s="249"/>
      <c r="BF48" s="249"/>
      <c r="BG48" s="249"/>
      <c r="BH48" s="32"/>
      <c r="BI48" s="56"/>
    </row>
    <row r="49" spans="2:61" s="15" customFormat="1" ht="21" x14ac:dyDescent="0.25">
      <c r="B49" s="47"/>
      <c r="C49" s="20">
        <f t="shared" si="8"/>
        <v>45414</v>
      </c>
      <c r="D49" s="168">
        <f>SUMIFS('Transport-DB'!O:O,'Transport-DB'!C:C,"="&amp;'Work DB'!C49,'Transport-DB'!F:F,"="&amp;'Work DB'!$D$4)</f>
        <v>0</v>
      </c>
      <c r="E49" s="169">
        <f>SUMIFS('Transport-DB'!O:O,'Transport-DB'!C:C,"="&amp;'Work DB'!C49,'Transport-DB'!F:F,"="&amp;'Work DB'!$E$4)</f>
        <v>0</v>
      </c>
      <c r="F49" s="169">
        <f>SUMIFS('Transport-DB'!O:O,'Transport-DB'!C:C,"="&amp;'Work DB'!C49,'Transport-DB'!F:F,"="&amp;'Work DB'!$F$4)</f>
        <v>0</v>
      </c>
      <c r="G49" s="169">
        <f>SUMIFS('Transport-DB'!O:O,'Transport-DB'!C:C,"="&amp;'Work DB'!C49,'Transport-DB'!F:F,"="&amp;'Work DB'!$G$4)</f>
        <v>0</v>
      </c>
      <c r="H49" s="166">
        <f>SUMIFS('Transport-DB'!O:O,'Transport-DB'!C:C,"="&amp;'Work DB'!C49,'Transport-DB'!F:F,"="&amp;'Work DB'!$H$4)</f>
        <v>0</v>
      </c>
      <c r="I49" s="169">
        <f>SUMIFS('Transport-DB'!O:O,'Transport-DB'!C:C,"="&amp;'Work DB'!C49,'Transport-DB'!F:F,"="&amp;'Work DB'!$I$4)</f>
        <v>0</v>
      </c>
      <c r="J49" s="337">
        <f>SUMIFS('Transport-DB'!O:O,'Transport-DB'!C:C,"="&amp;'Work DB'!C49,'Transport-DB'!F:F,"="&amp;'Work DB'!$J$4)</f>
        <v>0</v>
      </c>
      <c r="K49" s="168">
        <f>SUMIFS('Transport-DB'!N:N,'Transport-DB'!C:C,"="&amp;'Work DB'!C49,'Transport-DB'!F:F,"="&amp;'Work DB'!$K$4)</f>
        <v>465.5</v>
      </c>
      <c r="L49" s="169">
        <f>SUMIFS('Transport-DB'!N:N,'Transport-DB'!C:C,"="&amp;'Work DB'!C49,'Transport-DB'!F:F,"="&amp;'Work DB'!$L$4)</f>
        <v>0</v>
      </c>
      <c r="M49" s="169">
        <f>SUMIFS('Transport-DB'!N:N,'Transport-DB'!C:C,"="&amp;'Work DB'!C49,'Transport-DB'!F:F,"="&amp;'Work DB'!$M$4)</f>
        <v>0</v>
      </c>
      <c r="N49" s="169">
        <f>SUMIFS('Transport-DB'!N:N,'Transport-DB'!C:C,"="&amp;'Work DB'!C49,'Transport-DB'!F:F,"="&amp;'Work DB'!$N$4)</f>
        <v>0</v>
      </c>
      <c r="O49" s="169">
        <f>SUMIFS('Transport-DB'!N:N,'Transport-DB'!C:C,"="&amp;'Work DB'!C49,'Transport-DB'!F:F,"="&amp;'Work DB'!$O$4)</f>
        <v>182.60000000000002</v>
      </c>
      <c r="P49" s="169">
        <f>SUMIFS('Transport-DB'!N:N,'Transport-DB'!C:C,"&lt;="&amp;'Work DB'!C49,'Transport-DB'!F:F,"="&amp;'Work DB'!$P$4)</f>
        <v>0</v>
      </c>
      <c r="Q49" s="166">
        <f>SUMIFS('Transport-DB'!N:N,'Transport-DB'!C:C,"="&amp;'Work DB'!C49,'Transport-DB'!F:F,"="&amp;'Work DB'!$Q$4)</f>
        <v>0</v>
      </c>
      <c r="R49" s="167">
        <f>SUMIFS('Transport-DB'!N:N,'Transport-DB'!C:C,"="&amp;'Work DB'!C49,'Transport-DB'!F:F,"="&amp;'Work DB'!$R$4)</f>
        <v>0</v>
      </c>
      <c r="S49" s="168">
        <f>SUM(D49:J49)+SUM(K49:R49)-M49-SUMIFS(Transport_DB[ترانشه],Transport_DB[توضیحات],"دیسپوزال",Transport_DB[تاریخ],'Work DB'!C49)</f>
        <v>648.1</v>
      </c>
      <c r="T49" s="169">
        <f t="shared" si="9"/>
        <v>0</v>
      </c>
      <c r="U49" s="169"/>
      <c r="V49" s="169"/>
      <c r="W49" s="169"/>
      <c r="X49" s="169"/>
      <c r="Y49" s="167"/>
      <c r="Z49" s="249"/>
      <c r="AA49" s="168">
        <f>SUMIFS('Transport-DB'!P:P,'Transport-DB'!C:C,"="&amp;'Work DB'!C49,'Transport-DB'!F:F,"="&amp;'Work DB'!$AA$4)</f>
        <v>0</v>
      </c>
      <c r="AB49" s="169">
        <f>SUMIFS('Transport-DB'!P:P,'Transport-DB'!C:C,"="&amp;'Work DB'!C49,'Transport-DB'!F:F,"="&amp;'Work DB'!$AB$4)</f>
        <v>0</v>
      </c>
      <c r="AC49" s="169">
        <f>SUMIFS('Transport-DB'!P:P,'Transport-DB'!C:C,"="&amp;'Work DB'!C49,'Transport-DB'!F:F,"="&amp;'Work DB'!$AC$4)</f>
        <v>0</v>
      </c>
      <c r="AD49" s="166">
        <f>SUMIFS('Transport-DB'!P:P,'Transport-DB'!C:C,"="&amp;'Work DB'!C49,'Transport-DB'!F:F,"="&amp;'Work DB'!$AD$4)</f>
        <v>0</v>
      </c>
      <c r="AE49" s="166">
        <f>SUMIFS('Transport-DB'!P:P,'Transport-DB'!C:C,"="&amp;'Work DB'!C49,'Transport-DB'!F:F,"="&amp;'Work DB'!$AE$4)</f>
        <v>0</v>
      </c>
      <c r="AF49" s="166">
        <f>SUMIFS('Transport-DB'!P:P,'Transport-DB'!C:C,"="&amp;'Work DB'!C49,'Transport-DB'!F:F,"="&amp;'Work DB'!$AF$4)</f>
        <v>0</v>
      </c>
      <c r="AG49" s="167"/>
      <c r="AH49" s="168">
        <f>SUMIFS('Transport-DB'!Q:Q,'Transport-DB'!C:C,"="&amp;'Work DB'!C49)</f>
        <v>0</v>
      </c>
      <c r="AI49" s="170">
        <f>SUMIFS(Civil_DB[قالب بندی],Civil_DB[تاریخ],"="&amp;'Work DB'!C49)</f>
        <v>0</v>
      </c>
      <c r="AJ49" s="169"/>
      <c r="AK49" s="167">
        <f>SUMIFS(Civil_DB[بتن],Civil_DB[تاریخ],"="&amp;'Work DB'!C49)</f>
        <v>0</v>
      </c>
      <c r="AL49" s="28"/>
      <c r="AM49" s="29"/>
      <c r="AN49" s="31"/>
      <c r="AO49" s="28"/>
      <c r="AP49" s="29"/>
      <c r="AQ49" s="29"/>
      <c r="AR49" s="30"/>
      <c r="AS49" s="28"/>
      <c r="AT49" s="29"/>
      <c r="AU49" s="207">
        <f>VLOOKUP(C49,'Daily Gas'!J17:M47,2,FALSE)</f>
        <v>0</v>
      </c>
      <c r="AV49" s="215">
        <f t="shared" si="7"/>
        <v>15637</v>
      </c>
      <c r="AW49" s="29"/>
      <c r="AX49" s="29"/>
      <c r="AY49" s="29"/>
      <c r="AZ49" s="29"/>
      <c r="BA49" s="29"/>
      <c r="BB49" s="29"/>
      <c r="BC49" s="30"/>
      <c r="BD49" s="249"/>
      <c r="BE49" s="249"/>
      <c r="BF49" s="249"/>
      <c r="BG49" s="249"/>
      <c r="BH49" s="32"/>
      <c r="BI49" s="56"/>
    </row>
    <row r="50" spans="2:61" s="15" customFormat="1" ht="21" x14ac:dyDescent="0.25">
      <c r="B50" s="47"/>
      <c r="C50" s="20">
        <f t="shared" si="8"/>
        <v>45415</v>
      </c>
      <c r="D50" s="168">
        <f>SUMIFS('Transport-DB'!O:O,'Transport-DB'!C:C,"="&amp;'Work DB'!C50,'Transport-DB'!F:F,"="&amp;'Work DB'!$D$4)</f>
        <v>0</v>
      </c>
      <c r="E50" s="169">
        <f>SUMIFS('Transport-DB'!O:O,'Transport-DB'!C:C,"="&amp;'Work DB'!C50,'Transport-DB'!F:F,"="&amp;'Work DB'!$E$4)</f>
        <v>0</v>
      </c>
      <c r="F50" s="169">
        <f>SUMIFS('Transport-DB'!O:O,'Transport-DB'!C:C,"="&amp;'Work DB'!C50,'Transport-DB'!F:F,"="&amp;'Work DB'!$F$4)</f>
        <v>0</v>
      </c>
      <c r="G50" s="169">
        <f>SUMIFS('Transport-DB'!O:O,'Transport-DB'!C:C,"="&amp;'Work DB'!C50,'Transport-DB'!F:F,"="&amp;'Work DB'!$G$4)</f>
        <v>0</v>
      </c>
      <c r="H50" s="166">
        <f>SUMIFS('Transport-DB'!O:O,'Transport-DB'!C:C,"="&amp;'Work DB'!C50,'Transport-DB'!F:F,"="&amp;'Work DB'!$H$4)</f>
        <v>0</v>
      </c>
      <c r="I50" s="169">
        <f>SUMIFS('Transport-DB'!O:O,'Transport-DB'!C:C,"="&amp;'Work DB'!C50,'Transport-DB'!F:F,"="&amp;'Work DB'!$I$4)</f>
        <v>0</v>
      </c>
      <c r="J50" s="337">
        <f>SUMIFS('Transport-DB'!O:O,'Transport-DB'!C:C,"="&amp;'Work DB'!C50,'Transport-DB'!F:F,"="&amp;'Work DB'!$J$4)</f>
        <v>0</v>
      </c>
      <c r="K50" s="168">
        <f>SUMIFS('Transport-DB'!N:N,'Transport-DB'!C:C,"="&amp;'Work DB'!C50,'Transport-DB'!F:F,"="&amp;'Work DB'!$K$4)</f>
        <v>0</v>
      </c>
      <c r="L50" s="169">
        <f>SUMIFS('Transport-DB'!N:N,'Transport-DB'!C:C,"="&amp;'Work DB'!C50,'Transport-DB'!F:F,"="&amp;'Work DB'!$L$4)</f>
        <v>0</v>
      </c>
      <c r="M50" s="169">
        <f>SUMIFS('Transport-DB'!N:N,'Transport-DB'!C:C,"="&amp;'Work DB'!C50,'Transport-DB'!F:F,"="&amp;'Work DB'!$M$4)</f>
        <v>0</v>
      </c>
      <c r="N50" s="169">
        <f>SUMIFS('Transport-DB'!N:N,'Transport-DB'!C:C,"="&amp;'Work DB'!C50,'Transport-DB'!F:F,"="&amp;'Work DB'!$N$4)</f>
        <v>0</v>
      </c>
      <c r="O50" s="169">
        <f>SUMIFS('Transport-DB'!N:N,'Transport-DB'!C:C,"="&amp;'Work DB'!C50,'Transport-DB'!F:F,"="&amp;'Work DB'!$O$4)</f>
        <v>0</v>
      </c>
      <c r="P50" s="169">
        <f>SUMIFS('Transport-DB'!N:N,'Transport-DB'!C:C,"&lt;="&amp;'Work DB'!C50,'Transport-DB'!F:F,"="&amp;'Work DB'!$P$4)</f>
        <v>0</v>
      </c>
      <c r="Q50" s="166">
        <f>SUMIFS('Transport-DB'!N:N,'Transport-DB'!C:C,"="&amp;'Work DB'!C50,'Transport-DB'!F:F,"="&amp;'Work DB'!$Q$4)</f>
        <v>0</v>
      </c>
      <c r="R50" s="167">
        <f>SUMIFS('Transport-DB'!N:N,'Transport-DB'!C:C,"="&amp;'Work DB'!C50,'Transport-DB'!F:F,"="&amp;'Work DB'!$R$4)</f>
        <v>0</v>
      </c>
      <c r="S50" s="168">
        <f>SUM(D50:J50)+SUM(K50:R50)-M50-SUMIFS(Transport_DB[ترانشه],Transport_DB[توضیحات],"دیسپوزال",Transport_DB[تاریخ],'Work DB'!C50)</f>
        <v>0</v>
      </c>
      <c r="T50" s="169">
        <f t="shared" si="9"/>
        <v>0</v>
      </c>
      <c r="U50" s="169"/>
      <c r="V50" s="169"/>
      <c r="W50" s="169"/>
      <c r="X50" s="169"/>
      <c r="Y50" s="167"/>
      <c r="Z50" s="249"/>
      <c r="AA50" s="168">
        <f>SUMIFS('Transport-DB'!P:P,'Transport-DB'!C:C,"="&amp;'Work DB'!C50,'Transport-DB'!F:F,"="&amp;'Work DB'!$AA$4)</f>
        <v>0</v>
      </c>
      <c r="AB50" s="169">
        <f>SUMIFS('Transport-DB'!P:P,'Transport-DB'!C:C,"="&amp;'Work DB'!C50,'Transport-DB'!F:F,"="&amp;'Work DB'!$AB$4)</f>
        <v>0</v>
      </c>
      <c r="AC50" s="169">
        <f>SUMIFS('Transport-DB'!P:P,'Transport-DB'!C:C,"="&amp;'Work DB'!C50,'Transport-DB'!F:F,"="&amp;'Work DB'!$AC$4)</f>
        <v>0</v>
      </c>
      <c r="AD50" s="166">
        <f>SUMIFS('Transport-DB'!P:P,'Transport-DB'!C:C,"="&amp;'Work DB'!C50,'Transport-DB'!F:F,"="&amp;'Work DB'!$AD$4)</f>
        <v>0</v>
      </c>
      <c r="AE50" s="166">
        <f>SUMIFS('Transport-DB'!P:P,'Transport-DB'!C:C,"="&amp;'Work DB'!C50,'Transport-DB'!F:F,"="&amp;'Work DB'!$AE$4)</f>
        <v>0</v>
      </c>
      <c r="AF50" s="166">
        <f>SUMIFS('Transport-DB'!P:P,'Transport-DB'!C:C,"="&amp;'Work DB'!C50,'Transport-DB'!F:F,"="&amp;'Work DB'!$AF$4)</f>
        <v>0</v>
      </c>
      <c r="AG50" s="167"/>
      <c r="AH50" s="168">
        <f>SUMIFS('Transport-DB'!Q:Q,'Transport-DB'!C:C,"="&amp;'Work DB'!C50)</f>
        <v>0</v>
      </c>
      <c r="AI50" s="170">
        <f>SUMIFS(Civil_DB[قالب بندی],Civil_DB[تاریخ],"="&amp;'Work DB'!C50)</f>
        <v>0</v>
      </c>
      <c r="AJ50" s="169"/>
      <c r="AK50" s="167">
        <f>SUMIFS(Civil_DB[بتن],Civil_DB[تاریخ],"="&amp;'Work DB'!C50)</f>
        <v>0</v>
      </c>
      <c r="AL50" s="28"/>
      <c r="AM50" s="29"/>
      <c r="AN50" s="31"/>
      <c r="AO50" s="28"/>
      <c r="AP50" s="29"/>
      <c r="AQ50" s="29"/>
      <c r="AR50" s="30"/>
      <c r="AS50" s="28"/>
      <c r="AT50" s="29"/>
      <c r="AU50" s="207">
        <f>VLOOKUP(C50,'Daily Gas'!J18:M48,2,FALSE)</f>
        <v>0</v>
      </c>
      <c r="AV50" s="215">
        <f t="shared" si="7"/>
        <v>15637</v>
      </c>
      <c r="AW50" s="29"/>
      <c r="AX50" s="29"/>
      <c r="AY50" s="29"/>
      <c r="AZ50" s="29"/>
      <c r="BA50" s="29"/>
      <c r="BB50" s="29"/>
      <c r="BC50" s="30"/>
      <c r="BD50" s="249"/>
      <c r="BE50" s="249"/>
      <c r="BF50" s="249"/>
      <c r="BG50" s="249"/>
      <c r="BH50" s="32"/>
      <c r="BI50" s="56"/>
    </row>
    <row r="51" spans="2:61" s="15" customFormat="1" ht="21" x14ac:dyDescent="0.25">
      <c r="B51" s="47"/>
      <c r="C51" s="20">
        <f t="shared" si="8"/>
        <v>45416</v>
      </c>
      <c r="D51" s="168">
        <f>SUMIFS('Transport-DB'!O:O,'Transport-DB'!C:C,"="&amp;'Work DB'!C51,'Transport-DB'!F:F,"="&amp;'Work DB'!$D$4)</f>
        <v>0</v>
      </c>
      <c r="E51" s="169">
        <f>SUMIFS('Transport-DB'!O:O,'Transport-DB'!C:C,"="&amp;'Work DB'!C51,'Transport-DB'!F:F,"="&amp;'Work DB'!$E$4)</f>
        <v>0</v>
      </c>
      <c r="F51" s="169">
        <f>SUMIFS('Transport-DB'!O:O,'Transport-DB'!C:C,"="&amp;'Work DB'!C51,'Transport-DB'!F:F,"="&amp;'Work DB'!$F$4)</f>
        <v>0</v>
      </c>
      <c r="G51" s="169">
        <f>SUMIFS('Transport-DB'!O:O,'Transport-DB'!C:C,"="&amp;'Work DB'!C51,'Transport-DB'!F:F,"="&amp;'Work DB'!$G$4)</f>
        <v>0</v>
      </c>
      <c r="H51" s="166">
        <f>SUMIFS('Transport-DB'!O:O,'Transport-DB'!C:C,"="&amp;'Work DB'!C51,'Transport-DB'!F:F,"="&amp;'Work DB'!$H$4)</f>
        <v>0</v>
      </c>
      <c r="I51" s="169">
        <f>SUMIFS('Transport-DB'!O:O,'Transport-DB'!C:C,"="&amp;'Work DB'!C51,'Transport-DB'!F:F,"="&amp;'Work DB'!$I$4)</f>
        <v>0</v>
      </c>
      <c r="J51" s="337">
        <f>SUMIFS('Transport-DB'!O:O,'Transport-DB'!C:C,"="&amp;'Work DB'!C51,'Transport-DB'!F:F,"="&amp;'Work DB'!$J$4)</f>
        <v>0</v>
      </c>
      <c r="K51" s="168">
        <f>SUMIFS('Transport-DB'!N:N,'Transport-DB'!C:C,"="&amp;'Work DB'!C51,'Transport-DB'!F:F,"="&amp;'Work DB'!$K$4)</f>
        <v>325.85000000000002</v>
      </c>
      <c r="L51" s="169">
        <f>SUMIFS('Transport-DB'!N:N,'Transport-DB'!C:C,"="&amp;'Work DB'!C51,'Transport-DB'!F:F,"="&amp;'Work DB'!$L$4)</f>
        <v>0</v>
      </c>
      <c r="M51" s="169">
        <f>SUMIFS('Transport-DB'!N:N,'Transport-DB'!C:C,"="&amp;'Work DB'!C51,'Transport-DB'!F:F,"="&amp;'Work DB'!$M$4)</f>
        <v>0</v>
      </c>
      <c r="N51" s="169">
        <f>SUMIFS('Transport-DB'!N:N,'Transport-DB'!C:C,"="&amp;'Work DB'!C51,'Transport-DB'!F:F,"="&amp;'Work DB'!$N$4)</f>
        <v>0</v>
      </c>
      <c r="O51" s="169">
        <f>SUMIFS('Transport-DB'!N:N,'Transport-DB'!C:C,"="&amp;'Work DB'!C51,'Transport-DB'!F:F,"="&amp;'Work DB'!$O$4)</f>
        <v>0</v>
      </c>
      <c r="P51" s="169">
        <f>SUMIFS('Transport-DB'!N:N,'Transport-DB'!C:C,"&lt;="&amp;'Work DB'!C51,'Transport-DB'!F:F,"="&amp;'Work DB'!$P$4)</f>
        <v>0</v>
      </c>
      <c r="Q51" s="166">
        <f>SUMIFS('Transport-DB'!N:N,'Transport-DB'!C:C,"="&amp;'Work DB'!C51,'Transport-DB'!F:F,"="&amp;'Work DB'!$Q$4)</f>
        <v>0</v>
      </c>
      <c r="R51" s="167">
        <f>SUMIFS('Transport-DB'!N:N,'Transport-DB'!C:C,"="&amp;'Work DB'!C51,'Transport-DB'!F:F,"="&amp;'Work DB'!$R$4)</f>
        <v>0</v>
      </c>
      <c r="S51" s="168">
        <f>SUM(D51:J51)+SUM(K51:R51)-M51-SUMIFS(Transport_DB[ترانشه],Transport_DB[توضیحات],"دیسپوزال",Transport_DB[تاریخ],'Work DB'!C51)</f>
        <v>325.85000000000002</v>
      </c>
      <c r="T51" s="169">
        <f t="shared" si="9"/>
        <v>0</v>
      </c>
      <c r="U51" s="169"/>
      <c r="V51" s="169"/>
      <c r="W51" s="169"/>
      <c r="X51" s="169"/>
      <c r="Y51" s="167"/>
      <c r="Z51" s="249"/>
      <c r="AA51" s="168">
        <f>SUMIFS('Transport-DB'!P:P,'Transport-DB'!C:C,"="&amp;'Work DB'!C51,'Transport-DB'!F:F,"="&amp;'Work DB'!$AA$4)</f>
        <v>0</v>
      </c>
      <c r="AB51" s="169">
        <f>SUMIFS('Transport-DB'!P:P,'Transport-DB'!C:C,"="&amp;'Work DB'!C51,'Transport-DB'!F:F,"="&amp;'Work DB'!$AB$4)</f>
        <v>0</v>
      </c>
      <c r="AC51" s="169">
        <f>SUMIFS('Transport-DB'!P:P,'Transport-DB'!C:C,"="&amp;'Work DB'!C51,'Transport-DB'!F:F,"="&amp;'Work DB'!$AC$4)</f>
        <v>0</v>
      </c>
      <c r="AD51" s="166">
        <f>SUMIFS('Transport-DB'!P:P,'Transport-DB'!C:C,"="&amp;'Work DB'!C51,'Transport-DB'!F:F,"="&amp;'Work DB'!$AD$4)</f>
        <v>0</v>
      </c>
      <c r="AE51" s="166">
        <f>SUMIFS('Transport-DB'!P:P,'Transport-DB'!C:C,"="&amp;'Work DB'!C51,'Transport-DB'!F:F,"="&amp;'Work DB'!$AE$4)</f>
        <v>0</v>
      </c>
      <c r="AF51" s="166">
        <f>SUMIFS('Transport-DB'!P:P,'Transport-DB'!C:C,"="&amp;'Work DB'!C51,'Transport-DB'!F:F,"="&amp;'Work DB'!$AF$4)</f>
        <v>0</v>
      </c>
      <c r="AG51" s="167"/>
      <c r="AH51" s="168">
        <f>SUMIFS('Transport-DB'!Q:Q,'Transport-DB'!C:C,"="&amp;'Work DB'!C51)</f>
        <v>0</v>
      </c>
      <c r="AI51" s="170">
        <f>SUMIFS(Civil_DB[قالب بندی],Civil_DB[تاریخ],"="&amp;'Work DB'!C51)</f>
        <v>0</v>
      </c>
      <c r="AJ51" s="169"/>
      <c r="AK51" s="167">
        <f>SUMIFS(Civil_DB[بتن],Civil_DB[تاریخ],"="&amp;'Work DB'!C51)</f>
        <v>0</v>
      </c>
      <c r="AL51" s="28"/>
      <c r="AM51" s="29"/>
      <c r="AN51" s="31"/>
      <c r="AO51" s="28"/>
      <c r="AP51" s="29"/>
      <c r="AQ51" s="29"/>
      <c r="AR51" s="30"/>
      <c r="AS51" s="28"/>
      <c r="AT51" s="29"/>
      <c r="AU51" s="207">
        <f>VLOOKUP(C51,'Daily Gas'!J19:M49,2,FALSE)</f>
        <v>1608</v>
      </c>
      <c r="AV51" s="215">
        <f t="shared" si="7"/>
        <v>14029</v>
      </c>
      <c r="AW51" s="29"/>
      <c r="AX51" s="29"/>
      <c r="AY51" s="29"/>
      <c r="AZ51" s="29"/>
      <c r="BA51" s="29"/>
      <c r="BB51" s="29"/>
      <c r="BC51" s="30"/>
      <c r="BD51" s="249"/>
      <c r="BE51" s="249"/>
      <c r="BF51" s="249"/>
      <c r="BG51" s="249"/>
      <c r="BH51" s="32"/>
      <c r="BI51" s="56"/>
    </row>
    <row r="52" spans="2:61" s="15" customFormat="1" ht="21" x14ac:dyDescent="0.25">
      <c r="B52" s="47"/>
      <c r="C52" s="20">
        <f t="shared" si="8"/>
        <v>45417</v>
      </c>
      <c r="D52" s="168">
        <f>SUMIFS('Transport-DB'!O:O,'Transport-DB'!C:C,"="&amp;'Work DB'!C52,'Transport-DB'!F:F,"="&amp;'Work DB'!$D$4)</f>
        <v>0</v>
      </c>
      <c r="E52" s="169">
        <f>SUMIFS('Transport-DB'!O:O,'Transport-DB'!C:C,"="&amp;'Work DB'!C52,'Transport-DB'!F:F,"="&amp;'Work DB'!$E$4)</f>
        <v>0</v>
      </c>
      <c r="F52" s="169">
        <f>SUMIFS('Transport-DB'!O:O,'Transport-DB'!C:C,"="&amp;'Work DB'!C52,'Transport-DB'!F:F,"="&amp;'Work DB'!$F$4)</f>
        <v>0</v>
      </c>
      <c r="G52" s="169">
        <f>SUMIFS('Transport-DB'!O:O,'Transport-DB'!C:C,"="&amp;'Work DB'!C52,'Transport-DB'!F:F,"="&amp;'Work DB'!$G$4)</f>
        <v>0</v>
      </c>
      <c r="H52" s="166">
        <f>SUMIFS('Transport-DB'!O:O,'Transport-DB'!C:C,"="&amp;'Work DB'!C52,'Transport-DB'!F:F,"="&amp;'Work DB'!$H$4)</f>
        <v>0</v>
      </c>
      <c r="I52" s="169">
        <f>SUMIFS('Transport-DB'!O:O,'Transport-DB'!C:C,"="&amp;'Work DB'!C52,'Transport-DB'!F:F,"="&amp;'Work DB'!$I$4)</f>
        <v>0</v>
      </c>
      <c r="J52" s="337">
        <f>SUMIFS('Transport-DB'!O:O,'Transport-DB'!C:C,"="&amp;'Work DB'!C52,'Transport-DB'!F:F,"="&amp;'Work DB'!$J$4)</f>
        <v>0</v>
      </c>
      <c r="K52" s="168">
        <f>SUMIFS('Transport-DB'!N:N,'Transport-DB'!C:C,"="&amp;'Work DB'!C52,'Transport-DB'!F:F,"="&amp;'Work DB'!$K$4)</f>
        <v>545.30000000000007</v>
      </c>
      <c r="L52" s="169">
        <f>SUMIFS('Transport-DB'!N:N,'Transport-DB'!C:C,"="&amp;'Work DB'!C52,'Transport-DB'!F:F,"="&amp;'Work DB'!$L$4)</f>
        <v>0</v>
      </c>
      <c r="M52" s="169">
        <f>SUMIFS('Transport-DB'!N:N,'Transport-DB'!C:C,"="&amp;'Work DB'!C52,'Transport-DB'!F:F,"="&amp;'Work DB'!$M$4)</f>
        <v>0</v>
      </c>
      <c r="N52" s="169">
        <f>SUMIFS('Transport-DB'!N:N,'Transport-DB'!C:C,"="&amp;'Work DB'!C52,'Transport-DB'!F:F,"="&amp;'Work DB'!$N$4)</f>
        <v>0</v>
      </c>
      <c r="O52" s="169">
        <f>SUMIFS('Transport-DB'!N:N,'Transport-DB'!C:C,"="&amp;'Work DB'!C52,'Transport-DB'!F:F,"="&amp;'Work DB'!$O$4)</f>
        <v>314.80000000000007</v>
      </c>
      <c r="P52" s="169">
        <f>SUMIFS('Transport-DB'!N:N,'Transport-DB'!C:C,"&lt;="&amp;'Work DB'!C52,'Transport-DB'!F:F,"="&amp;'Work DB'!$P$4)</f>
        <v>0</v>
      </c>
      <c r="Q52" s="166">
        <f>SUMIFS('Transport-DB'!N:N,'Transport-DB'!C:C,"="&amp;'Work DB'!C52,'Transport-DB'!F:F,"="&amp;'Work DB'!$Q$4)</f>
        <v>0</v>
      </c>
      <c r="R52" s="167">
        <f>SUMIFS('Transport-DB'!N:N,'Transport-DB'!C:C,"="&amp;'Work DB'!C52,'Transport-DB'!F:F,"="&amp;'Work DB'!$R$4)</f>
        <v>0</v>
      </c>
      <c r="S52" s="168">
        <f>SUM(D52:J52)+SUM(K52:R52)-M52-SUMIFS(Transport_DB[ترانشه],Transport_DB[توضیحات],"دیسپوزال",Transport_DB[تاریخ],'Work DB'!C52)</f>
        <v>860.10000000000014</v>
      </c>
      <c r="T52" s="169">
        <f t="shared" si="9"/>
        <v>0</v>
      </c>
      <c r="U52" s="169"/>
      <c r="V52" s="169"/>
      <c r="W52" s="169"/>
      <c r="X52" s="169"/>
      <c r="Y52" s="167"/>
      <c r="Z52" s="249"/>
      <c r="AA52" s="168">
        <f>SUMIFS('Transport-DB'!P:P,'Transport-DB'!C:C,"="&amp;'Work DB'!C52,'Transport-DB'!F:F,"="&amp;'Work DB'!$AA$4)</f>
        <v>0</v>
      </c>
      <c r="AB52" s="169">
        <f>SUMIFS('Transport-DB'!P:P,'Transport-DB'!C:C,"="&amp;'Work DB'!C52,'Transport-DB'!F:F,"="&amp;'Work DB'!$AB$4)</f>
        <v>0</v>
      </c>
      <c r="AC52" s="169">
        <f>SUMIFS('Transport-DB'!P:P,'Transport-DB'!C:C,"="&amp;'Work DB'!C52,'Transport-DB'!F:F,"="&amp;'Work DB'!$AC$4)</f>
        <v>0</v>
      </c>
      <c r="AD52" s="166">
        <f>SUMIFS('Transport-DB'!P:P,'Transport-DB'!C:C,"="&amp;'Work DB'!C52,'Transport-DB'!F:F,"="&amp;'Work DB'!$AD$4)</f>
        <v>0</v>
      </c>
      <c r="AE52" s="166">
        <f>SUMIFS('Transport-DB'!P:P,'Transport-DB'!C:C,"="&amp;'Work DB'!C52,'Transport-DB'!F:F,"="&amp;'Work DB'!$AE$4)</f>
        <v>0</v>
      </c>
      <c r="AF52" s="166">
        <f>SUMIFS('Transport-DB'!P:P,'Transport-DB'!C:C,"="&amp;'Work DB'!C52,'Transport-DB'!F:F,"="&amp;'Work DB'!$AF$4)</f>
        <v>0</v>
      </c>
      <c r="AG52" s="167"/>
      <c r="AH52" s="168">
        <f>SUMIFS('Transport-DB'!Q:Q,'Transport-DB'!C:C,"="&amp;'Work DB'!C52)</f>
        <v>0</v>
      </c>
      <c r="AI52" s="170">
        <f>SUMIFS(Civil_DB[قالب بندی],Civil_DB[تاریخ],"="&amp;'Work DB'!C52)</f>
        <v>0</v>
      </c>
      <c r="AJ52" s="169"/>
      <c r="AK52" s="167">
        <f>SUMIFS(Civil_DB[بتن],Civil_DB[تاریخ],"="&amp;'Work DB'!C52)</f>
        <v>0</v>
      </c>
      <c r="AL52" s="28"/>
      <c r="AM52" s="29"/>
      <c r="AN52" s="31"/>
      <c r="AO52" s="28"/>
      <c r="AP52" s="29"/>
      <c r="AQ52" s="29"/>
      <c r="AR52" s="30"/>
      <c r="AS52" s="28"/>
      <c r="AT52" s="29"/>
      <c r="AU52" s="207">
        <f>VLOOKUP(C52,'Daily Gas'!J20:M50,2,FALSE)</f>
        <v>1929</v>
      </c>
      <c r="AV52" s="215">
        <f t="shared" si="7"/>
        <v>12100</v>
      </c>
      <c r="AW52" s="29"/>
      <c r="AX52" s="29"/>
      <c r="AY52" s="29"/>
      <c r="AZ52" s="29"/>
      <c r="BA52" s="29"/>
      <c r="BB52" s="29"/>
      <c r="BC52" s="30"/>
      <c r="BD52" s="249"/>
      <c r="BE52" s="249"/>
      <c r="BF52" s="249"/>
      <c r="BG52" s="249"/>
      <c r="BH52" s="32"/>
      <c r="BI52" s="56"/>
    </row>
    <row r="53" spans="2:61" s="15" customFormat="1" ht="21" x14ac:dyDescent="0.25">
      <c r="B53" s="47"/>
      <c r="C53" s="20">
        <f t="shared" si="8"/>
        <v>45418</v>
      </c>
      <c r="D53" s="168">
        <f>SUMIFS('Transport-DB'!O:O,'Transport-DB'!C:C,"="&amp;'Work DB'!C53,'Transport-DB'!F:F,"="&amp;'Work DB'!$D$4)</f>
        <v>0</v>
      </c>
      <c r="E53" s="169">
        <f>SUMIFS('Transport-DB'!O:O,'Transport-DB'!C:C,"="&amp;'Work DB'!C53,'Transport-DB'!F:F,"="&amp;'Work DB'!$E$4)</f>
        <v>0</v>
      </c>
      <c r="F53" s="169">
        <f>SUMIFS('Transport-DB'!O:O,'Transport-DB'!C:C,"="&amp;'Work DB'!C53,'Transport-DB'!F:F,"="&amp;'Work DB'!$F$4)</f>
        <v>0</v>
      </c>
      <c r="G53" s="169">
        <f>SUMIFS('Transport-DB'!O:O,'Transport-DB'!C:C,"="&amp;'Work DB'!C53,'Transport-DB'!F:F,"="&amp;'Work DB'!$G$4)</f>
        <v>0</v>
      </c>
      <c r="H53" s="166">
        <f>SUMIFS('Transport-DB'!O:O,'Transport-DB'!C:C,"="&amp;'Work DB'!C53,'Transport-DB'!F:F,"="&amp;'Work DB'!$H$4)</f>
        <v>0</v>
      </c>
      <c r="I53" s="169">
        <f>SUMIFS('Transport-DB'!O:O,'Transport-DB'!C:C,"="&amp;'Work DB'!C53,'Transport-DB'!F:F,"="&amp;'Work DB'!$I$4)</f>
        <v>0</v>
      </c>
      <c r="J53" s="337">
        <f>SUMIFS('Transport-DB'!O:O,'Transport-DB'!C:C,"="&amp;'Work DB'!C53,'Transport-DB'!F:F,"="&amp;'Work DB'!$J$4)</f>
        <v>0</v>
      </c>
      <c r="K53" s="168">
        <f>SUMIFS('Transport-DB'!N:N,'Transport-DB'!C:C,"="&amp;'Work DB'!C53,'Transport-DB'!F:F,"="&amp;'Work DB'!$K$4)</f>
        <v>578.54999999999995</v>
      </c>
      <c r="L53" s="169">
        <f>SUMIFS('Transport-DB'!N:N,'Transport-DB'!C:C,"="&amp;'Work DB'!C53,'Transport-DB'!F:F,"="&amp;'Work DB'!$L$4)</f>
        <v>0</v>
      </c>
      <c r="M53" s="169">
        <f>SUMIFS('Transport-DB'!N:N,'Transport-DB'!C:C,"="&amp;'Work DB'!C53,'Transport-DB'!F:F,"="&amp;'Work DB'!$M$4)</f>
        <v>0</v>
      </c>
      <c r="N53" s="169">
        <f>SUMIFS('Transport-DB'!N:N,'Transport-DB'!C:C,"="&amp;'Work DB'!C53,'Transport-DB'!F:F,"="&amp;'Work DB'!$N$4)</f>
        <v>0</v>
      </c>
      <c r="O53" s="169">
        <f>SUMIFS('Transport-DB'!N:N,'Transport-DB'!C:C,"="&amp;'Work DB'!C53,'Transport-DB'!F:F,"="&amp;'Work DB'!$O$4)</f>
        <v>372.1</v>
      </c>
      <c r="P53" s="169">
        <f>SUMIFS('Transport-DB'!N:N,'Transport-DB'!C:C,"&lt;="&amp;'Work DB'!C53,'Transport-DB'!F:F,"="&amp;'Work DB'!$P$4)</f>
        <v>0</v>
      </c>
      <c r="Q53" s="166">
        <f>SUMIFS('Transport-DB'!N:N,'Transport-DB'!C:C,"="&amp;'Work DB'!C53,'Transport-DB'!F:F,"="&amp;'Work DB'!$Q$4)</f>
        <v>0</v>
      </c>
      <c r="R53" s="167">
        <f>SUMIFS('Transport-DB'!N:N,'Transport-DB'!C:C,"="&amp;'Work DB'!C53,'Transport-DB'!F:F,"="&amp;'Work DB'!$R$4)</f>
        <v>0</v>
      </c>
      <c r="S53" s="168">
        <f>SUM(D53:J53)+SUM(K53:R53)-M53-SUMIFS(Transport_DB[ترانشه],Transport_DB[توضیحات],"دیسپوزال",Transport_DB[تاریخ],'Work DB'!C53)</f>
        <v>950.65</v>
      </c>
      <c r="T53" s="169">
        <f t="shared" si="9"/>
        <v>0</v>
      </c>
      <c r="U53" s="169"/>
      <c r="V53" s="169"/>
      <c r="W53" s="169"/>
      <c r="X53" s="169"/>
      <c r="Y53" s="167"/>
      <c r="Z53" s="249"/>
      <c r="AA53" s="168">
        <f>SUMIFS('Transport-DB'!P:P,'Transport-DB'!C:C,"="&amp;'Work DB'!C53,'Transport-DB'!F:F,"="&amp;'Work DB'!$AA$4)</f>
        <v>0</v>
      </c>
      <c r="AB53" s="169">
        <f>SUMIFS('Transport-DB'!P:P,'Transport-DB'!C:C,"="&amp;'Work DB'!C53,'Transport-DB'!F:F,"="&amp;'Work DB'!$AB$4)</f>
        <v>0</v>
      </c>
      <c r="AC53" s="169">
        <f>SUMIFS('Transport-DB'!P:P,'Transport-DB'!C:C,"="&amp;'Work DB'!C53,'Transport-DB'!F:F,"="&amp;'Work DB'!$AC$4)</f>
        <v>0</v>
      </c>
      <c r="AD53" s="166">
        <f>SUMIFS('Transport-DB'!P:P,'Transport-DB'!C:C,"="&amp;'Work DB'!C53,'Transport-DB'!F:F,"="&amp;'Work DB'!$AD$4)</f>
        <v>0</v>
      </c>
      <c r="AE53" s="166">
        <f>SUMIFS('Transport-DB'!P:P,'Transport-DB'!C:C,"="&amp;'Work DB'!C53,'Transport-DB'!F:F,"="&amp;'Work DB'!$AE$4)</f>
        <v>0</v>
      </c>
      <c r="AF53" s="166">
        <f>SUMIFS('Transport-DB'!P:P,'Transport-DB'!C:C,"="&amp;'Work DB'!C53,'Transport-DB'!F:F,"="&amp;'Work DB'!$AF$4)</f>
        <v>0</v>
      </c>
      <c r="AG53" s="167"/>
      <c r="AH53" s="168">
        <f>SUMIFS('Transport-DB'!Q:Q,'Transport-DB'!C:C,"="&amp;'Work DB'!C53)</f>
        <v>0</v>
      </c>
      <c r="AI53" s="170">
        <f>SUMIFS(Civil_DB[قالب بندی],Civil_DB[تاریخ],"="&amp;'Work DB'!C53)</f>
        <v>0</v>
      </c>
      <c r="AJ53" s="169"/>
      <c r="AK53" s="167">
        <f>SUMIFS(Civil_DB[بتن],Civil_DB[تاریخ],"="&amp;'Work DB'!C53)</f>
        <v>0</v>
      </c>
      <c r="AL53" s="28"/>
      <c r="AM53" s="29"/>
      <c r="AN53" s="31"/>
      <c r="AO53" s="28"/>
      <c r="AP53" s="29"/>
      <c r="AQ53" s="29"/>
      <c r="AR53" s="30"/>
      <c r="AS53" s="28"/>
      <c r="AT53" s="29"/>
      <c r="AU53" s="207">
        <f>VLOOKUP(C53,'Daily Gas'!J21:M51,2,FALSE)</f>
        <v>422</v>
      </c>
      <c r="AV53" s="215">
        <f t="shared" si="7"/>
        <v>11678</v>
      </c>
      <c r="AW53" s="29"/>
      <c r="AX53" s="29"/>
      <c r="AY53" s="29"/>
      <c r="AZ53" s="29"/>
      <c r="BA53" s="29"/>
      <c r="BB53" s="29"/>
      <c r="BC53" s="30"/>
      <c r="BD53" s="249"/>
      <c r="BE53" s="249"/>
      <c r="BF53" s="249"/>
      <c r="BG53" s="249"/>
      <c r="BH53" s="32"/>
      <c r="BI53" s="56"/>
    </row>
    <row r="54" spans="2:61" s="15" customFormat="1" ht="21" x14ac:dyDescent="0.25">
      <c r="B54" s="47"/>
      <c r="C54" s="20">
        <f t="shared" si="8"/>
        <v>45419</v>
      </c>
      <c r="D54" s="168">
        <f>SUMIFS('Transport-DB'!O:O,'Transport-DB'!C:C,"="&amp;'Work DB'!C54,'Transport-DB'!F:F,"="&amp;'Work DB'!$D$4)</f>
        <v>0</v>
      </c>
      <c r="E54" s="169">
        <f>SUMIFS('Transport-DB'!O:O,'Transport-DB'!C:C,"="&amp;'Work DB'!C54,'Transport-DB'!F:F,"="&amp;'Work DB'!$E$4)</f>
        <v>0</v>
      </c>
      <c r="F54" s="169">
        <f>SUMIFS('Transport-DB'!O:O,'Transport-DB'!C:C,"="&amp;'Work DB'!C54,'Transport-DB'!F:F,"="&amp;'Work DB'!$F$4)</f>
        <v>0</v>
      </c>
      <c r="G54" s="169">
        <f>SUMIFS('Transport-DB'!O:O,'Transport-DB'!C:C,"="&amp;'Work DB'!C54,'Transport-DB'!F:F,"="&amp;'Work DB'!$G$4)</f>
        <v>0</v>
      </c>
      <c r="H54" s="166">
        <f>SUMIFS('Transport-DB'!O:O,'Transport-DB'!C:C,"="&amp;'Work DB'!C54,'Transport-DB'!F:F,"="&amp;'Work DB'!$H$4)</f>
        <v>0</v>
      </c>
      <c r="I54" s="169">
        <f>SUMIFS('Transport-DB'!O:O,'Transport-DB'!C:C,"="&amp;'Work DB'!C54,'Transport-DB'!F:F,"="&amp;'Work DB'!$I$4)</f>
        <v>0</v>
      </c>
      <c r="J54" s="337">
        <f>SUMIFS('Transport-DB'!O:O,'Transport-DB'!C:C,"="&amp;'Work DB'!C54,'Transport-DB'!F:F,"="&amp;'Work DB'!$J$4)</f>
        <v>0</v>
      </c>
      <c r="K54" s="168">
        <f>SUMIFS('Transport-DB'!N:N,'Transport-DB'!C:C,"="&amp;'Work DB'!C54,'Transport-DB'!F:F,"="&amp;'Work DB'!$K$4)</f>
        <v>512.04999999999995</v>
      </c>
      <c r="L54" s="169">
        <f>SUMIFS('Transport-DB'!N:N,'Transport-DB'!C:C,"="&amp;'Work DB'!C54,'Transport-DB'!F:F,"="&amp;'Work DB'!$L$4)</f>
        <v>0</v>
      </c>
      <c r="M54" s="169">
        <f>SUMIFS('Transport-DB'!N:N,'Transport-DB'!C:C,"="&amp;'Work DB'!C54,'Transport-DB'!F:F,"="&amp;'Work DB'!$M$4)</f>
        <v>0</v>
      </c>
      <c r="N54" s="169">
        <f>SUMIFS('Transport-DB'!N:N,'Transport-DB'!C:C,"="&amp;'Work DB'!C54,'Transport-DB'!F:F,"="&amp;'Work DB'!$N$4)</f>
        <v>0</v>
      </c>
      <c r="O54" s="169">
        <f>SUMIFS('Transport-DB'!N:N,'Transport-DB'!C:C,"="&amp;'Work DB'!C54,'Transport-DB'!F:F,"="&amp;'Work DB'!$O$4)</f>
        <v>392.85</v>
      </c>
      <c r="P54" s="169">
        <f>SUMIFS('Transport-DB'!N:N,'Transport-DB'!C:C,"&lt;="&amp;'Work DB'!C54,'Transport-DB'!F:F,"="&amp;'Work DB'!$P$4)</f>
        <v>0</v>
      </c>
      <c r="Q54" s="166">
        <f>SUMIFS('Transport-DB'!N:N,'Transport-DB'!C:C,"="&amp;'Work DB'!C54,'Transport-DB'!F:F,"="&amp;'Work DB'!$Q$4)</f>
        <v>0</v>
      </c>
      <c r="R54" s="167">
        <f>SUMIFS('Transport-DB'!N:N,'Transport-DB'!C:C,"="&amp;'Work DB'!C54,'Transport-DB'!F:F,"="&amp;'Work DB'!$R$4)</f>
        <v>0</v>
      </c>
      <c r="S54" s="168">
        <f>SUM(D54:J54)+SUM(K54:R54)-M54-SUMIFS(Transport_DB[ترانشه],Transport_DB[توضیحات],"دیسپوزال",Transport_DB[تاریخ],'Work DB'!C54)</f>
        <v>904.9</v>
      </c>
      <c r="T54" s="169">
        <f t="shared" si="9"/>
        <v>0</v>
      </c>
      <c r="U54" s="169"/>
      <c r="V54" s="169"/>
      <c r="W54" s="169"/>
      <c r="X54" s="169"/>
      <c r="Y54" s="167"/>
      <c r="Z54" s="249"/>
      <c r="AA54" s="168">
        <f>SUMIFS('Transport-DB'!P:P,'Transport-DB'!C:C,"="&amp;'Work DB'!C54,'Transport-DB'!F:F,"="&amp;'Work DB'!$AA$4)</f>
        <v>0</v>
      </c>
      <c r="AB54" s="169">
        <f>SUMIFS('Transport-DB'!P:P,'Transport-DB'!C:C,"="&amp;'Work DB'!C54,'Transport-DB'!F:F,"="&amp;'Work DB'!$AB$4)</f>
        <v>0</v>
      </c>
      <c r="AC54" s="169">
        <f>SUMIFS('Transport-DB'!P:P,'Transport-DB'!C:C,"="&amp;'Work DB'!C54,'Transport-DB'!F:F,"="&amp;'Work DB'!$AC$4)</f>
        <v>0</v>
      </c>
      <c r="AD54" s="166">
        <f>SUMIFS('Transport-DB'!P:P,'Transport-DB'!C:C,"="&amp;'Work DB'!C54,'Transport-DB'!F:F,"="&amp;'Work DB'!$AD$4)</f>
        <v>0</v>
      </c>
      <c r="AE54" s="166">
        <f>SUMIFS('Transport-DB'!P:P,'Transport-DB'!C:C,"="&amp;'Work DB'!C54,'Transport-DB'!F:F,"="&amp;'Work DB'!$AE$4)</f>
        <v>0</v>
      </c>
      <c r="AF54" s="166">
        <f>SUMIFS('Transport-DB'!P:P,'Transport-DB'!C:C,"="&amp;'Work DB'!C54,'Transport-DB'!F:F,"="&amp;'Work DB'!$AF$4)</f>
        <v>0</v>
      </c>
      <c r="AG54" s="167"/>
      <c r="AH54" s="168">
        <f>SUMIFS('Transport-DB'!Q:Q,'Transport-DB'!C:C,"="&amp;'Work DB'!C54)</f>
        <v>0</v>
      </c>
      <c r="AI54" s="170">
        <f>SUMIFS(Civil_DB[قالب بندی],Civil_DB[تاریخ],"="&amp;'Work DB'!C54)</f>
        <v>0</v>
      </c>
      <c r="AJ54" s="169"/>
      <c r="AK54" s="167">
        <f>SUMIFS(Civil_DB[بتن],Civil_DB[تاریخ],"="&amp;'Work DB'!C54)</f>
        <v>0</v>
      </c>
      <c r="AL54" s="28"/>
      <c r="AM54" s="29"/>
      <c r="AN54" s="31"/>
      <c r="AO54" s="28"/>
      <c r="AP54" s="29"/>
      <c r="AQ54" s="29"/>
      <c r="AR54" s="30"/>
      <c r="AS54" s="28"/>
      <c r="AT54" s="29"/>
      <c r="AU54" s="207">
        <f>VLOOKUP(C54,'Daily Gas'!J22:M52,2,FALSE)</f>
        <v>1930</v>
      </c>
      <c r="AV54" s="215">
        <f t="shared" si="7"/>
        <v>9748</v>
      </c>
      <c r="AW54" s="29"/>
      <c r="AX54" s="29"/>
      <c r="AY54" s="29"/>
      <c r="AZ54" s="29"/>
      <c r="BA54" s="29"/>
      <c r="BB54" s="29"/>
      <c r="BC54" s="30"/>
      <c r="BD54" s="249"/>
      <c r="BE54" s="249"/>
      <c r="BF54" s="249"/>
      <c r="BG54" s="249"/>
      <c r="BH54" s="32"/>
      <c r="BI54" s="56"/>
    </row>
    <row r="55" spans="2:61" s="15" customFormat="1" ht="21" x14ac:dyDescent="0.25">
      <c r="B55" s="47"/>
      <c r="C55" s="20">
        <f t="shared" si="8"/>
        <v>45420</v>
      </c>
      <c r="D55" s="168">
        <f>SUMIFS('Transport-DB'!O:O,'Transport-DB'!C:C,"="&amp;'Work DB'!C55,'Transport-DB'!F:F,"="&amp;'Work DB'!$D$4)</f>
        <v>0</v>
      </c>
      <c r="E55" s="169">
        <f>SUMIFS('Transport-DB'!O:O,'Transport-DB'!C:C,"="&amp;'Work DB'!C55,'Transport-DB'!F:F,"="&amp;'Work DB'!$E$4)</f>
        <v>0</v>
      </c>
      <c r="F55" s="169">
        <f>SUMIFS('Transport-DB'!O:O,'Transport-DB'!C:C,"="&amp;'Work DB'!C55,'Transport-DB'!F:F,"="&amp;'Work DB'!$F$4)</f>
        <v>0</v>
      </c>
      <c r="G55" s="169">
        <f>SUMIFS('Transport-DB'!O:O,'Transport-DB'!C:C,"="&amp;'Work DB'!C55,'Transport-DB'!F:F,"="&amp;'Work DB'!$G$4)</f>
        <v>0</v>
      </c>
      <c r="H55" s="166">
        <f>SUMIFS('Transport-DB'!O:O,'Transport-DB'!C:C,"="&amp;'Work DB'!C55,'Transport-DB'!F:F,"="&amp;'Work DB'!$H$4)</f>
        <v>0</v>
      </c>
      <c r="I55" s="169">
        <f>SUMIFS('Transport-DB'!O:O,'Transport-DB'!C:C,"="&amp;'Work DB'!C55,'Transport-DB'!F:F,"="&amp;'Work DB'!$I$4)</f>
        <v>0</v>
      </c>
      <c r="J55" s="337">
        <f>SUMIFS('Transport-DB'!O:O,'Transport-DB'!C:C,"="&amp;'Work DB'!C55,'Transport-DB'!F:F,"="&amp;'Work DB'!$J$4)</f>
        <v>0</v>
      </c>
      <c r="K55" s="168">
        <f>SUMIFS('Transport-DB'!N:N,'Transport-DB'!C:C,"="&amp;'Work DB'!C55,'Transport-DB'!F:F,"="&amp;'Work DB'!$K$4)</f>
        <v>571.90000000000009</v>
      </c>
      <c r="L55" s="169">
        <f>SUMIFS('Transport-DB'!N:N,'Transport-DB'!C:C,"="&amp;'Work DB'!C55,'Transport-DB'!F:F,"="&amp;'Work DB'!$L$4)</f>
        <v>0</v>
      </c>
      <c r="M55" s="169">
        <f>SUMIFS('Transport-DB'!N:N,'Transport-DB'!C:C,"="&amp;'Work DB'!C55,'Transport-DB'!F:F,"="&amp;'Work DB'!$M$4)</f>
        <v>0</v>
      </c>
      <c r="N55" s="169">
        <f>SUMIFS('Transport-DB'!N:N,'Transport-DB'!C:C,"="&amp;'Work DB'!C55,'Transport-DB'!F:F,"="&amp;'Work DB'!$N$4)</f>
        <v>0</v>
      </c>
      <c r="O55" s="169">
        <f>SUMIFS('Transport-DB'!N:N,'Transport-DB'!C:C,"="&amp;'Work DB'!C55,'Transport-DB'!F:F,"="&amp;'Work DB'!$O$4)</f>
        <v>349.6</v>
      </c>
      <c r="P55" s="169">
        <f>SUMIFS('Transport-DB'!N:N,'Transport-DB'!C:C,"&lt;="&amp;'Work DB'!C55,'Transport-DB'!F:F,"="&amp;'Work DB'!$P$4)</f>
        <v>0</v>
      </c>
      <c r="Q55" s="166">
        <f>SUMIFS('Transport-DB'!N:N,'Transport-DB'!C:C,"="&amp;'Work DB'!C55,'Transport-DB'!F:F,"="&amp;'Work DB'!$Q$4)</f>
        <v>0</v>
      </c>
      <c r="R55" s="167">
        <f>SUMIFS('Transport-DB'!N:N,'Transport-DB'!C:C,"="&amp;'Work DB'!C55,'Transport-DB'!F:F,"="&amp;'Work DB'!$R$4)</f>
        <v>0</v>
      </c>
      <c r="S55" s="168">
        <f>SUM(D55:J55)+SUM(K55:R55)-M55-SUMIFS(Transport_DB[ترانشه],Transport_DB[توضیحات],"دیسپوزال",Transport_DB[تاریخ],'Work DB'!C55)</f>
        <v>921.50000000000011</v>
      </c>
      <c r="T55" s="169">
        <f t="shared" si="9"/>
        <v>0</v>
      </c>
      <c r="U55" s="169"/>
      <c r="V55" s="169"/>
      <c r="W55" s="169"/>
      <c r="X55" s="169"/>
      <c r="Y55" s="167"/>
      <c r="Z55" s="249"/>
      <c r="AA55" s="168">
        <f>SUMIFS('Transport-DB'!P:P,'Transport-DB'!C:C,"="&amp;'Work DB'!C55,'Transport-DB'!F:F,"="&amp;'Work DB'!$AA$4)</f>
        <v>0</v>
      </c>
      <c r="AB55" s="169">
        <f>SUMIFS('Transport-DB'!P:P,'Transport-DB'!C:C,"="&amp;'Work DB'!C55,'Transport-DB'!F:F,"="&amp;'Work DB'!$AB$4)</f>
        <v>0</v>
      </c>
      <c r="AC55" s="169">
        <f>SUMIFS('Transport-DB'!P:P,'Transport-DB'!C:C,"="&amp;'Work DB'!C55,'Transport-DB'!F:F,"="&amp;'Work DB'!$AC$4)</f>
        <v>0</v>
      </c>
      <c r="AD55" s="166">
        <f>SUMIFS('Transport-DB'!P:P,'Transport-DB'!C:C,"="&amp;'Work DB'!C55,'Transport-DB'!F:F,"="&amp;'Work DB'!$AD$4)</f>
        <v>0</v>
      </c>
      <c r="AE55" s="166">
        <f>SUMIFS('Transport-DB'!P:P,'Transport-DB'!C:C,"="&amp;'Work DB'!C55,'Transport-DB'!F:F,"="&amp;'Work DB'!$AE$4)</f>
        <v>0</v>
      </c>
      <c r="AF55" s="166">
        <f>SUMIFS('Transport-DB'!P:P,'Transport-DB'!C:C,"="&amp;'Work DB'!C55,'Transport-DB'!F:F,"="&amp;'Work DB'!$AF$4)</f>
        <v>0</v>
      </c>
      <c r="AG55" s="167"/>
      <c r="AH55" s="168">
        <f>SUMIFS('Transport-DB'!Q:Q,'Transport-DB'!C:C,"="&amp;'Work DB'!C55)</f>
        <v>0</v>
      </c>
      <c r="AI55" s="170">
        <f>SUMIFS(Civil_DB[قالب بندی],Civil_DB[تاریخ],"="&amp;'Work DB'!C55)</f>
        <v>0</v>
      </c>
      <c r="AJ55" s="169"/>
      <c r="AK55" s="167">
        <f>SUMIFS(Civil_DB[بتن],Civil_DB[تاریخ],"="&amp;'Work DB'!C55)</f>
        <v>0</v>
      </c>
      <c r="AL55" s="28"/>
      <c r="AM55" s="29"/>
      <c r="AN55" s="31"/>
      <c r="AO55" s="28"/>
      <c r="AP55" s="29"/>
      <c r="AQ55" s="29"/>
      <c r="AR55" s="30"/>
      <c r="AS55" s="28"/>
      <c r="AT55" s="29"/>
      <c r="AU55" s="207">
        <f>VLOOKUP(C55,'Daily Gas'!J23:M53,2,FALSE)</f>
        <v>0</v>
      </c>
      <c r="AV55" s="215">
        <f t="shared" si="7"/>
        <v>9748</v>
      </c>
      <c r="AW55" s="29"/>
      <c r="AX55" s="29"/>
      <c r="AY55" s="29"/>
      <c r="AZ55" s="29"/>
      <c r="BA55" s="29"/>
      <c r="BB55" s="29"/>
      <c r="BC55" s="30"/>
      <c r="BD55" s="249"/>
      <c r="BE55" s="249"/>
      <c r="BF55" s="249"/>
      <c r="BG55" s="249"/>
      <c r="BH55" s="32"/>
      <c r="BI55" s="56"/>
    </row>
    <row r="56" spans="2:61" s="15" customFormat="1" ht="21" x14ac:dyDescent="0.25">
      <c r="B56" s="47"/>
      <c r="C56" s="20">
        <f t="shared" si="8"/>
        <v>45421</v>
      </c>
      <c r="D56" s="168">
        <f>SUMIFS('Transport-DB'!O:O,'Transport-DB'!C:C,"="&amp;'Work DB'!C56,'Transport-DB'!F:F,"="&amp;'Work DB'!$D$4)</f>
        <v>0</v>
      </c>
      <c r="E56" s="169">
        <f>SUMIFS('Transport-DB'!O:O,'Transport-DB'!C:C,"="&amp;'Work DB'!C56,'Transport-DB'!F:F,"="&amp;'Work DB'!$E$4)</f>
        <v>0</v>
      </c>
      <c r="F56" s="169">
        <f>SUMIFS('Transport-DB'!O:O,'Transport-DB'!C:C,"="&amp;'Work DB'!C56,'Transport-DB'!F:F,"="&amp;'Work DB'!$F$4)</f>
        <v>0</v>
      </c>
      <c r="G56" s="169">
        <f>SUMIFS('Transport-DB'!O:O,'Transport-DB'!C:C,"="&amp;'Work DB'!C56,'Transport-DB'!F:F,"="&amp;'Work DB'!$G$4)</f>
        <v>0</v>
      </c>
      <c r="H56" s="166">
        <f>SUMIFS('Transport-DB'!O:O,'Transport-DB'!C:C,"="&amp;'Work DB'!C56,'Transport-DB'!F:F,"="&amp;'Work DB'!$H$4)</f>
        <v>0</v>
      </c>
      <c r="I56" s="169">
        <f>SUMIFS('Transport-DB'!O:O,'Transport-DB'!C:C,"="&amp;'Work DB'!C56,'Transport-DB'!F:F,"="&amp;'Work DB'!$I$4)</f>
        <v>0</v>
      </c>
      <c r="J56" s="337">
        <f>SUMIFS('Transport-DB'!O:O,'Transport-DB'!C:C,"="&amp;'Work DB'!C56,'Transport-DB'!F:F,"="&amp;'Work DB'!$J$4)</f>
        <v>0</v>
      </c>
      <c r="K56" s="168">
        <f>SUMIFS('Transport-DB'!N:N,'Transport-DB'!C:C,"="&amp;'Work DB'!C56,'Transport-DB'!F:F,"="&amp;'Work DB'!$K$4)</f>
        <v>671.65000000000009</v>
      </c>
      <c r="L56" s="169">
        <f>SUMIFS('Transport-DB'!N:N,'Transport-DB'!C:C,"="&amp;'Work DB'!C56,'Transport-DB'!F:F,"="&amp;'Work DB'!$L$4)</f>
        <v>0</v>
      </c>
      <c r="M56" s="169">
        <f>SUMIFS('Transport-DB'!N:N,'Transport-DB'!C:C,"="&amp;'Work DB'!C56,'Transport-DB'!F:F,"="&amp;'Work DB'!$M$4)</f>
        <v>0</v>
      </c>
      <c r="N56" s="169">
        <f>SUMIFS('Transport-DB'!N:N,'Transport-DB'!C:C,"="&amp;'Work DB'!C56,'Transport-DB'!F:F,"="&amp;'Work DB'!$N$4)</f>
        <v>0</v>
      </c>
      <c r="O56" s="169">
        <f>SUMIFS('Transport-DB'!N:N,'Transport-DB'!C:C,"="&amp;'Work DB'!C56,'Transport-DB'!F:F,"="&amp;'Work DB'!$O$4)</f>
        <v>0</v>
      </c>
      <c r="P56" s="169">
        <f>SUMIFS('Transport-DB'!N:N,'Transport-DB'!C:C,"&lt;="&amp;'Work DB'!C56,'Transport-DB'!F:F,"="&amp;'Work DB'!$P$4)</f>
        <v>0</v>
      </c>
      <c r="Q56" s="166">
        <f>SUMIFS('Transport-DB'!N:N,'Transport-DB'!C:C,"="&amp;'Work DB'!C56,'Transport-DB'!F:F,"="&amp;'Work DB'!$Q$4)</f>
        <v>0</v>
      </c>
      <c r="R56" s="167">
        <f>SUMIFS('Transport-DB'!N:N,'Transport-DB'!C:C,"="&amp;'Work DB'!C56,'Transport-DB'!F:F,"="&amp;'Work DB'!$R$4)</f>
        <v>0</v>
      </c>
      <c r="S56" s="168">
        <f>SUM(D56:J56)+SUM(K56:R56)-M56-SUMIFS(Transport_DB[ترانشه],Transport_DB[توضیحات],"دیسپوزال",Transport_DB[تاریخ],'Work DB'!C56)</f>
        <v>671.65000000000009</v>
      </c>
      <c r="T56" s="169">
        <f t="shared" si="9"/>
        <v>0</v>
      </c>
      <c r="U56" s="169"/>
      <c r="V56" s="169"/>
      <c r="W56" s="169"/>
      <c r="X56" s="169"/>
      <c r="Y56" s="167"/>
      <c r="Z56" s="249"/>
      <c r="AA56" s="168">
        <f>SUMIFS('Transport-DB'!P:P,'Transport-DB'!C:C,"="&amp;'Work DB'!C56,'Transport-DB'!F:F,"="&amp;'Work DB'!$AA$4)</f>
        <v>0</v>
      </c>
      <c r="AB56" s="169">
        <f>SUMIFS('Transport-DB'!P:P,'Transport-DB'!C:C,"="&amp;'Work DB'!C56,'Transport-DB'!F:F,"="&amp;'Work DB'!$AB$4)</f>
        <v>0</v>
      </c>
      <c r="AC56" s="169">
        <f>SUMIFS('Transport-DB'!P:P,'Transport-DB'!C:C,"="&amp;'Work DB'!C56,'Transport-DB'!F:F,"="&amp;'Work DB'!$AC$4)</f>
        <v>0</v>
      </c>
      <c r="AD56" s="166">
        <f>SUMIFS('Transport-DB'!P:P,'Transport-DB'!C:C,"="&amp;'Work DB'!C56,'Transport-DB'!F:F,"="&amp;'Work DB'!$AD$4)</f>
        <v>0</v>
      </c>
      <c r="AE56" s="166">
        <f>SUMIFS('Transport-DB'!P:P,'Transport-DB'!C:C,"="&amp;'Work DB'!C56,'Transport-DB'!F:F,"="&amp;'Work DB'!$AE$4)</f>
        <v>0</v>
      </c>
      <c r="AF56" s="166">
        <f>SUMIFS('Transport-DB'!P:P,'Transport-DB'!C:C,"="&amp;'Work DB'!C56,'Transport-DB'!F:F,"="&amp;'Work DB'!$AF$4)</f>
        <v>0</v>
      </c>
      <c r="AG56" s="167"/>
      <c r="AH56" s="168">
        <f>SUMIFS('Transport-DB'!Q:Q,'Transport-DB'!C:C,"="&amp;'Work DB'!C56)</f>
        <v>53.2</v>
      </c>
      <c r="AI56" s="170">
        <f>SUMIFS(Civil_DB[قالب بندی],Civil_DB[تاریخ],"="&amp;'Work DB'!C56)</f>
        <v>0</v>
      </c>
      <c r="AJ56" s="169"/>
      <c r="AK56" s="167">
        <f>SUMIFS(Civil_DB[بتن],Civil_DB[تاریخ],"="&amp;'Work DB'!C56)</f>
        <v>0</v>
      </c>
      <c r="AL56" s="28"/>
      <c r="AM56" s="29"/>
      <c r="AN56" s="31"/>
      <c r="AO56" s="28"/>
      <c r="AP56" s="29"/>
      <c r="AQ56" s="29"/>
      <c r="AR56" s="30"/>
      <c r="AS56" s="28"/>
      <c r="AT56" s="29"/>
      <c r="AU56" s="207">
        <f>VLOOKUP(C56,'Daily Gas'!J24:M54,2,FALSE)</f>
        <v>1626</v>
      </c>
      <c r="AV56" s="215">
        <f t="shared" si="7"/>
        <v>8122</v>
      </c>
      <c r="AW56" s="29"/>
      <c r="AX56" s="29"/>
      <c r="AY56" s="29"/>
      <c r="AZ56" s="29"/>
      <c r="BA56" s="29"/>
      <c r="BB56" s="29"/>
      <c r="BC56" s="30"/>
      <c r="BD56" s="249"/>
      <c r="BE56" s="249"/>
      <c r="BF56" s="249"/>
      <c r="BG56" s="249"/>
      <c r="BH56" s="32"/>
      <c r="BI56" s="56"/>
    </row>
    <row r="57" spans="2:61" s="15" customFormat="1" ht="21" x14ac:dyDescent="0.25">
      <c r="B57" s="47"/>
      <c r="C57" s="20">
        <f t="shared" si="8"/>
        <v>45422</v>
      </c>
      <c r="D57" s="168">
        <f>SUMIFS('Transport-DB'!O:O,'Transport-DB'!C:C,"="&amp;'Work DB'!C57,'Transport-DB'!F:F,"="&amp;'Work DB'!$D$4)</f>
        <v>0</v>
      </c>
      <c r="E57" s="169">
        <f>SUMIFS('Transport-DB'!O:O,'Transport-DB'!C:C,"="&amp;'Work DB'!C57,'Transport-DB'!F:F,"="&amp;'Work DB'!$E$4)</f>
        <v>0</v>
      </c>
      <c r="F57" s="169">
        <f>SUMIFS('Transport-DB'!O:O,'Transport-DB'!C:C,"="&amp;'Work DB'!C57,'Transport-DB'!F:F,"="&amp;'Work DB'!$F$4)</f>
        <v>0</v>
      </c>
      <c r="G57" s="169">
        <f>SUMIFS('Transport-DB'!O:O,'Transport-DB'!C:C,"="&amp;'Work DB'!C57,'Transport-DB'!F:F,"="&amp;'Work DB'!$G$4)</f>
        <v>0</v>
      </c>
      <c r="H57" s="166">
        <f>SUMIFS('Transport-DB'!O:O,'Transport-DB'!C:C,"="&amp;'Work DB'!C57,'Transport-DB'!F:F,"="&amp;'Work DB'!$H$4)</f>
        <v>0</v>
      </c>
      <c r="I57" s="169">
        <f>SUMIFS('Transport-DB'!O:O,'Transport-DB'!C:C,"="&amp;'Work DB'!C57,'Transport-DB'!F:F,"="&amp;'Work DB'!$I$4)</f>
        <v>0</v>
      </c>
      <c r="J57" s="337">
        <f>SUMIFS('Transport-DB'!O:O,'Transport-DB'!C:C,"="&amp;'Work DB'!C57,'Transport-DB'!F:F,"="&amp;'Work DB'!$J$4)</f>
        <v>0</v>
      </c>
      <c r="K57" s="168">
        <f>SUMIFS('Transport-DB'!N:N,'Transport-DB'!C:C,"="&amp;'Work DB'!C57,'Transport-DB'!F:F,"="&amp;'Work DB'!$K$4)</f>
        <v>605.15</v>
      </c>
      <c r="L57" s="169">
        <f>SUMIFS('Transport-DB'!N:N,'Transport-DB'!C:C,"="&amp;'Work DB'!C57,'Transport-DB'!F:F,"="&amp;'Work DB'!$L$4)</f>
        <v>0</v>
      </c>
      <c r="M57" s="169">
        <f>SUMIFS('Transport-DB'!N:N,'Transport-DB'!C:C,"="&amp;'Work DB'!C57,'Transport-DB'!F:F,"="&amp;'Work DB'!$M$4)</f>
        <v>0</v>
      </c>
      <c r="N57" s="169">
        <f>SUMIFS('Transport-DB'!N:N,'Transport-DB'!C:C,"="&amp;'Work DB'!C57,'Transport-DB'!F:F,"="&amp;'Work DB'!$N$4)</f>
        <v>0</v>
      </c>
      <c r="O57" s="169">
        <f>SUMIFS('Transport-DB'!N:N,'Transport-DB'!C:C,"="&amp;'Work DB'!C57,'Transport-DB'!F:F,"="&amp;'Work DB'!$O$4)</f>
        <v>0</v>
      </c>
      <c r="P57" s="169">
        <f>SUMIFS('Transport-DB'!N:N,'Transport-DB'!C:C,"&lt;="&amp;'Work DB'!C57,'Transport-DB'!F:F,"="&amp;'Work DB'!$P$4)</f>
        <v>0</v>
      </c>
      <c r="Q57" s="166">
        <f>SUMIFS('Transport-DB'!N:N,'Transport-DB'!C:C,"="&amp;'Work DB'!C57,'Transport-DB'!F:F,"="&amp;'Work DB'!$Q$4)</f>
        <v>0</v>
      </c>
      <c r="R57" s="167">
        <f>SUMIFS('Transport-DB'!N:N,'Transport-DB'!C:C,"="&amp;'Work DB'!C57,'Transport-DB'!F:F,"="&amp;'Work DB'!$R$4)</f>
        <v>0</v>
      </c>
      <c r="S57" s="168">
        <f>SUM(D57:J57)+SUM(K57:R57)-M57-SUMIFS(Transport_DB[ترانشه],Transport_DB[توضیحات],"دیسپوزال",Transport_DB[تاریخ],'Work DB'!C57)</f>
        <v>605.15</v>
      </c>
      <c r="T57" s="169">
        <f t="shared" si="9"/>
        <v>0</v>
      </c>
      <c r="U57" s="169"/>
      <c r="V57" s="169"/>
      <c r="W57" s="169"/>
      <c r="X57" s="169"/>
      <c r="Y57" s="167"/>
      <c r="Z57" s="249"/>
      <c r="AA57" s="168">
        <f>SUMIFS('Transport-DB'!P:P,'Transport-DB'!C:C,"="&amp;'Work DB'!C57,'Transport-DB'!F:F,"="&amp;'Work DB'!$AA$4)</f>
        <v>0</v>
      </c>
      <c r="AB57" s="169">
        <f>SUMIFS('Transport-DB'!P:P,'Transport-DB'!C:C,"="&amp;'Work DB'!C57,'Transport-DB'!F:F,"="&amp;'Work DB'!$AB$4)</f>
        <v>0</v>
      </c>
      <c r="AC57" s="169">
        <f>SUMIFS('Transport-DB'!P:P,'Transport-DB'!C:C,"="&amp;'Work DB'!C57,'Transport-DB'!F:F,"="&amp;'Work DB'!$AC$4)</f>
        <v>0</v>
      </c>
      <c r="AD57" s="166">
        <f>SUMIFS('Transport-DB'!P:P,'Transport-DB'!C:C,"="&amp;'Work DB'!C57,'Transport-DB'!F:F,"="&amp;'Work DB'!$AD$4)</f>
        <v>0</v>
      </c>
      <c r="AE57" s="166">
        <f>SUMIFS('Transport-DB'!P:P,'Transport-DB'!C:C,"="&amp;'Work DB'!C57,'Transport-DB'!F:F,"="&amp;'Work DB'!$AE$4)</f>
        <v>0</v>
      </c>
      <c r="AF57" s="166">
        <f>SUMIFS('Transport-DB'!P:P,'Transport-DB'!C:C,"="&amp;'Work DB'!C57,'Transport-DB'!F:F,"="&amp;'Work DB'!$AF$4)</f>
        <v>0</v>
      </c>
      <c r="AG57" s="167"/>
      <c r="AH57" s="168">
        <f>SUMIFS('Transport-DB'!Q:Q,'Transport-DB'!C:C,"="&amp;'Work DB'!C57)</f>
        <v>0</v>
      </c>
      <c r="AI57" s="170">
        <f>SUMIFS(Civil_DB[قالب بندی],Civil_DB[تاریخ],"="&amp;'Work DB'!C57)</f>
        <v>0</v>
      </c>
      <c r="AJ57" s="169"/>
      <c r="AK57" s="167">
        <f>SUMIFS(Civil_DB[بتن],Civil_DB[تاریخ],"="&amp;'Work DB'!C57)</f>
        <v>0</v>
      </c>
      <c r="AL57" s="28"/>
      <c r="AM57" s="29"/>
      <c r="AN57" s="31"/>
      <c r="AO57" s="28"/>
      <c r="AP57" s="29"/>
      <c r="AQ57" s="29"/>
      <c r="AR57" s="30"/>
      <c r="AS57" s="28"/>
      <c r="AT57" s="29"/>
      <c r="AU57" s="207">
        <f>VLOOKUP(C57,'Daily Gas'!J25:M55,2,FALSE)</f>
        <v>154</v>
      </c>
      <c r="AV57" s="215">
        <f t="shared" si="7"/>
        <v>7968</v>
      </c>
      <c r="AW57" s="29"/>
      <c r="AX57" s="29"/>
      <c r="AY57" s="29"/>
      <c r="AZ57" s="29"/>
      <c r="BA57" s="29"/>
      <c r="BB57" s="29"/>
      <c r="BC57" s="30"/>
      <c r="BD57" s="249"/>
      <c r="BE57" s="249"/>
      <c r="BF57" s="249"/>
      <c r="BG57" s="249"/>
      <c r="BH57" s="32"/>
      <c r="BI57" s="56"/>
    </row>
    <row r="58" spans="2:61" s="15" customFormat="1" ht="21" x14ac:dyDescent="0.25">
      <c r="B58" s="47"/>
      <c r="C58" s="20">
        <f t="shared" si="8"/>
        <v>45423</v>
      </c>
      <c r="D58" s="168">
        <f>SUMIFS('Transport-DB'!O:O,'Transport-DB'!C:C,"="&amp;'Work DB'!C58,'Transport-DB'!F:F,"="&amp;'Work DB'!$D$4)</f>
        <v>0</v>
      </c>
      <c r="E58" s="169">
        <f>SUMIFS('Transport-DB'!O:O,'Transport-DB'!C:C,"="&amp;'Work DB'!C58,'Transport-DB'!F:F,"="&amp;'Work DB'!$E$4)</f>
        <v>0</v>
      </c>
      <c r="F58" s="169">
        <f>SUMIFS('Transport-DB'!O:O,'Transport-DB'!C:C,"="&amp;'Work DB'!C58,'Transport-DB'!F:F,"="&amp;'Work DB'!$F$4)</f>
        <v>0</v>
      </c>
      <c r="G58" s="169">
        <f>SUMIFS('Transport-DB'!O:O,'Transport-DB'!C:C,"="&amp;'Work DB'!C58,'Transport-DB'!F:F,"="&amp;'Work DB'!$G$4)</f>
        <v>0</v>
      </c>
      <c r="H58" s="166">
        <f>SUMIFS('Transport-DB'!O:O,'Transport-DB'!C:C,"="&amp;'Work DB'!C58,'Transport-DB'!F:F,"="&amp;'Work DB'!$H$4)</f>
        <v>0</v>
      </c>
      <c r="I58" s="169">
        <f>SUMIFS('Transport-DB'!O:O,'Transport-DB'!C:C,"="&amp;'Work DB'!C58,'Transport-DB'!F:F,"="&amp;'Work DB'!$I$4)</f>
        <v>0</v>
      </c>
      <c r="J58" s="337">
        <f>SUMIFS('Transport-DB'!O:O,'Transport-DB'!C:C,"="&amp;'Work DB'!C58,'Transport-DB'!F:F,"="&amp;'Work DB'!$J$4)</f>
        <v>0</v>
      </c>
      <c r="K58" s="168">
        <f>SUMIFS('Transport-DB'!N:N,'Transport-DB'!C:C,"="&amp;'Work DB'!C58,'Transport-DB'!F:F,"="&amp;'Work DB'!$K$4)</f>
        <v>658.35</v>
      </c>
      <c r="L58" s="169">
        <f>SUMIFS('Transport-DB'!N:N,'Transport-DB'!C:C,"="&amp;'Work DB'!C58,'Transport-DB'!F:F,"="&amp;'Work DB'!$L$4)</f>
        <v>0</v>
      </c>
      <c r="M58" s="169">
        <f>SUMIFS('Transport-DB'!N:N,'Transport-DB'!C:C,"="&amp;'Work DB'!C58,'Transport-DB'!F:F,"="&amp;'Work DB'!$M$4)</f>
        <v>0</v>
      </c>
      <c r="N58" s="169">
        <f>SUMIFS('Transport-DB'!N:N,'Transport-DB'!C:C,"="&amp;'Work DB'!C58,'Transport-DB'!F:F,"="&amp;'Work DB'!$N$4)</f>
        <v>0</v>
      </c>
      <c r="O58" s="169">
        <f>SUMIFS('Transport-DB'!N:N,'Transport-DB'!C:C,"="&amp;'Work DB'!C58,'Transport-DB'!F:F,"="&amp;'Work DB'!$O$4)</f>
        <v>468.45000000000005</v>
      </c>
      <c r="P58" s="169">
        <f>SUMIFS('Transport-DB'!N:N,'Transport-DB'!C:C,"&lt;="&amp;'Work DB'!C58,'Transport-DB'!F:F,"="&amp;'Work DB'!$P$4)</f>
        <v>0</v>
      </c>
      <c r="Q58" s="166">
        <f>SUMIFS('Transport-DB'!N:N,'Transport-DB'!C:C,"="&amp;'Work DB'!C58,'Transport-DB'!F:F,"="&amp;'Work DB'!$Q$4)</f>
        <v>0</v>
      </c>
      <c r="R58" s="167">
        <f>SUMIFS('Transport-DB'!N:N,'Transport-DB'!C:C,"="&amp;'Work DB'!C58,'Transport-DB'!F:F,"="&amp;'Work DB'!$R$4)</f>
        <v>0</v>
      </c>
      <c r="S58" s="168">
        <f>SUM(D58:J58)+SUM(K58:R58)-M58-SUMIFS(Transport_DB[ترانشه],Transport_DB[توضیحات],"دیسپوزال",Transport_DB[تاریخ],'Work DB'!C58)</f>
        <v>1126.8000000000002</v>
      </c>
      <c r="T58" s="169">
        <f t="shared" si="9"/>
        <v>0</v>
      </c>
      <c r="U58" s="169"/>
      <c r="V58" s="169"/>
      <c r="W58" s="169"/>
      <c r="X58" s="169"/>
      <c r="Y58" s="167"/>
      <c r="Z58" s="249"/>
      <c r="AA58" s="168">
        <f>SUMIFS('Transport-DB'!P:P,'Transport-DB'!C:C,"="&amp;'Work DB'!C58,'Transport-DB'!F:F,"="&amp;'Work DB'!$AA$4)</f>
        <v>0</v>
      </c>
      <c r="AB58" s="169">
        <f>SUMIFS('Transport-DB'!P:P,'Transport-DB'!C:C,"="&amp;'Work DB'!C58,'Transport-DB'!F:F,"="&amp;'Work DB'!$AB$4)</f>
        <v>0</v>
      </c>
      <c r="AC58" s="169">
        <f>SUMIFS('Transport-DB'!P:P,'Transport-DB'!C:C,"="&amp;'Work DB'!C58,'Transport-DB'!F:F,"="&amp;'Work DB'!$AC$4)</f>
        <v>0</v>
      </c>
      <c r="AD58" s="166">
        <f>SUMIFS('Transport-DB'!P:P,'Transport-DB'!C:C,"="&amp;'Work DB'!C58,'Transport-DB'!F:F,"="&amp;'Work DB'!$AD$4)</f>
        <v>0</v>
      </c>
      <c r="AE58" s="166">
        <f>SUMIFS('Transport-DB'!P:P,'Transport-DB'!C:C,"="&amp;'Work DB'!C58,'Transport-DB'!F:F,"="&amp;'Work DB'!$AE$4)</f>
        <v>0</v>
      </c>
      <c r="AF58" s="166">
        <f>SUMIFS('Transport-DB'!P:P,'Transport-DB'!C:C,"="&amp;'Work DB'!C58,'Transport-DB'!F:F,"="&amp;'Work DB'!$AF$4)</f>
        <v>0</v>
      </c>
      <c r="AG58" s="167"/>
      <c r="AH58" s="168">
        <f>SUMIFS('Transport-DB'!Q:Q,'Transport-DB'!C:C,"="&amp;'Work DB'!C58)</f>
        <v>0</v>
      </c>
      <c r="AI58" s="170">
        <f>SUMIFS(Civil_DB[قالب بندی],Civil_DB[تاریخ],"="&amp;'Work DB'!C58)</f>
        <v>0</v>
      </c>
      <c r="AJ58" s="169"/>
      <c r="AK58" s="167">
        <f>SUMIFS(Civil_DB[بتن],Civil_DB[تاریخ],"="&amp;'Work DB'!C58)</f>
        <v>0</v>
      </c>
      <c r="AL58" s="28"/>
      <c r="AM58" s="29"/>
      <c r="AN58" s="31"/>
      <c r="AO58" s="28"/>
      <c r="AP58" s="29"/>
      <c r="AQ58" s="29"/>
      <c r="AR58" s="30"/>
      <c r="AS58" s="28"/>
      <c r="AT58" s="29"/>
      <c r="AU58" s="207">
        <f>VLOOKUP(C58,'Daily Gas'!J26:M56,2,FALSE)</f>
        <v>2470</v>
      </c>
      <c r="AV58" s="215">
        <f t="shared" si="7"/>
        <v>5498</v>
      </c>
      <c r="AW58" s="29"/>
      <c r="AX58" s="29"/>
      <c r="AY58" s="29"/>
      <c r="AZ58" s="29"/>
      <c r="BA58" s="29"/>
      <c r="BB58" s="29"/>
      <c r="BC58" s="30"/>
      <c r="BD58" s="249"/>
      <c r="BE58" s="249"/>
      <c r="BF58" s="249"/>
      <c r="BG58" s="249"/>
      <c r="BH58" s="32"/>
      <c r="BI58" s="56"/>
    </row>
    <row r="59" spans="2:61" s="15" customFormat="1" ht="21" x14ac:dyDescent="0.25">
      <c r="B59" s="47"/>
      <c r="C59" s="20">
        <f t="shared" si="8"/>
        <v>45424</v>
      </c>
      <c r="D59" s="168">
        <f>SUMIFS('Transport-DB'!O:O,'Transport-DB'!C:C,"="&amp;'Work DB'!C59,'Transport-DB'!F:F,"="&amp;'Work DB'!$D$4)</f>
        <v>0</v>
      </c>
      <c r="E59" s="169">
        <f>SUMIFS('Transport-DB'!O:O,'Transport-DB'!C:C,"="&amp;'Work DB'!C59,'Transport-DB'!F:F,"="&amp;'Work DB'!$E$4)</f>
        <v>0</v>
      </c>
      <c r="F59" s="169">
        <f>SUMIFS('Transport-DB'!O:O,'Transport-DB'!C:C,"="&amp;'Work DB'!C59,'Transport-DB'!F:F,"="&amp;'Work DB'!$F$4)</f>
        <v>0</v>
      </c>
      <c r="G59" s="169">
        <f>SUMIFS('Transport-DB'!O:O,'Transport-DB'!C:C,"="&amp;'Work DB'!C59,'Transport-DB'!F:F,"="&amp;'Work DB'!$G$4)</f>
        <v>0</v>
      </c>
      <c r="H59" s="166">
        <f>SUMIFS('Transport-DB'!O:O,'Transport-DB'!C:C,"="&amp;'Work DB'!C59,'Transport-DB'!F:F,"="&amp;'Work DB'!$H$4)</f>
        <v>0</v>
      </c>
      <c r="I59" s="169">
        <f>SUMIFS('Transport-DB'!O:O,'Transport-DB'!C:C,"="&amp;'Work DB'!C59,'Transport-DB'!F:F,"="&amp;'Work DB'!$I$4)</f>
        <v>0</v>
      </c>
      <c r="J59" s="337">
        <f>SUMIFS('Transport-DB'!O:O,'Transport-DB'!C:C,"="&amp;'Work DB'!C59,'Transport-DB'!F:F,"="&amp;'Work DB'!$J$4)</f>
        <v>0</v>
      </c>
      <c r="K59" s="168">
        <f>SUMIFS('Transport-DB'!N:N,'Transport-DB'!C:C,"="&amp;'Work DB'!C59,'Transport-DB'!F:F,"="&amp;'Work DB'!$K$4)</f>
        <v>478.80000000000007</v>
      </c>
      <c r="L59" s="169">
        <f>SUMIFS('Transport-DB'!N:N,'Transport-DB'!C:C,"="&amp;'Work DB'!C59,'Transport-DB'!F:F,"="&amp;'Work DB'!$L$4)</f>
        <v>0</v>
      </c>
      <c r="M59" s="169">
        <f>SUMIFS('Transport-DB'!N:N,'Transport-DB'!C:C,"="&amp;'Work DB'!C59,'Transport-DB'!F:F,"="&amp;'Work DB'!$M$4)</f>
        <v>0</v>
      </c>
      <c r="N59" s="169">
        <f>SUMIFS('Transport-DB'!N:N,'Transport-DB'!C:C,"="&amp;'Work DB'!C59,'Transport-DB'!F:F,"="&amp;'Work DB'!$N$4)</f>
        <v>0</v>
      </c>
      <c r="O59" s="169">
        <f>SUMIFS('Transport-DB'!N:N,'Transport-DB'!C:C,"="&amp;'Work DB'!C59,'Transport-DB'!F:F,"="&amp;'Work DB'!$O$4)</f>
        <v>489.20000000000005</v>
      </c>
      <c r="P59" s="169">
        <f>SUMIFS('Transport-DB'!N:N,'Transport-DB'!C:C,"&lt;="&amp;'Work DB'!C59,'Transport-DB'!F:F,"="&amp;'Work DB'!$P$4)</f>
        <v>0</v>
      </c>
      <c r="Q59" s="166">
        <f>SUMIFS('Transport-DB'!N:N,'Transport-DB'!C:C,"="&amp;'Work DB'!C59,'Transport-DB'!F:F,"="&amp;'Work DB'!$Q$4)</f>
        <v>0</v>
      </c>
      <c r="R59" s="167">
        <f>SUMIFS('Transport-DB'!N:N,'Transport-DB'!C:C,"="&amp;'Work DB'!C59,'Transport-DB'!F:F,"="&amp;'Work DB'!$R$4)</f>
        <v>0</v>
      </c>
      <c r="S59" s="168">
        <f>SUM(D59:J59)+SUM(K59:R59)-M59-SUMIFS(Transport_DB[ترانشه],Transport_DB[توضیحات],"دیسپوزال",Transport_DB[تاریخ],'Work DB'!C59)</f>
        <v>968.00000000000011</v>
      </c>
      <c r="T59" s="169">
        <f t="shared" si="9"/>
        <v>0</v>
      </c>
      <c r="U59" s="169"/>
      <c r="V59" s="169"/>
      <c r="W59" s="169"/>
      <c r="X59" s="169"/>
      <c r="Y59" s="167"/>
      <c r="Z59" s="249"/>
      <c r="AA59" s="168">
        <f>SUMIFS('Transport-DB'!P:P,'Transport-DB'!C:C,"="&amp;'Work DB'!C59,'Transport-DB'!F:F,"="&amp;'Work DB'!$AA$4)</f>
        <v>0</v>
      </c>
      <c r="AB59" s="169">
        <f>SUMIFS('Transport-DB'!P:P,'Transport-DB'!C:C,"="&amp;'Work DB'!C59,'Transport-DB'!F:F,"="&amp;'Work DB'!$AB$4)</f>
        <v>0</v>
      </c>
      <c r="AC59" s="169">
        <f>SUMIFS('Transport-DB'!P:P,'Transport-DB'!C:C,"="&amp;'Work DB'!C59,'Transport-DB'!F:F,"="&amp;'Work DB'!$AC$4)</f>
        <v>0</v>
      </c>
      <c r="AD59" s="166">
        <f>SUMIFS('Transport-DB'!P:P,'Transport-DB'!C:C,"="&amp;'Work DB'!C59,'Transport-DB'!F:F,"="&amp;'Work DB'!$AD$4)</f>
        <v>0</v>
      </c>
      <c r="AE59" s="166">
        <f>SUMIFS('Transport-DB'!P:P,'Transport-DB'!C:C,"="&amp;'Work DB'!C59,'Transport-DB'!F:F,"="&amp;'Work DB'!$AE$4)</f>
        <v>0</v>
      </c>
      <c r="AF59" s="166">
        <f>SUMIFS('Transport-DB'!P:P,'Transport-DB'!C:C,"="&amp;'Work DB'!C59,'Transport-DB'!F:F,"="&amp;'Work DB'!$AF$4)</f>
        <v>0</v>
      </c>
      <c r="AG59" s="167"/>
      <c r="AH59" s="168">
        <f>SUMIFS('Transport-DB'!Q:Q,'Transport-DB'!C:C,"="&amp;'Work DB'!C59)</f>
        <v>0</v>
      </c>
      <c r="AI59" s="170">
        <f>SUMIFS(Civil_DB[قالب بندی],Civil_DB[تاریخ],"="&amp;'Work DB'!C59)</f>
        <v>0</v>
      </c>
      <c r="AJ59" s="169"/>
      <c r="AK59" s="167">
        <f>SUMIFS(Civil_DB[بتن],Civil_DB[تاریخ],"="&amp;'Work DB'!C59)</f>
        <v>0</v>
      </c>
      <c r="AL59" s="28"/>
      <c r="AM59" s="29"/>
      <c r="AN59" s="31"/>
      <c r="AO59" s="28"/>
      <c r="AP59" s="29"/>
      <c r="AQ59" s="29"/>
      <c r="AR59" s="30"/>
      <c r="AS59" s="28"/>
      <c r="AT59" s="29"/>
      <c r="AU59" s="207">
        <f>VLOOKUP(C59,'Daily Gas'!J27:M57,2,FALSE)</f>
        <v>0</v>
      </c>
      <c r="AV59" s="215">
        <f t="shared" si="7"/>
        <v>5498</v>
      </c>
      <c r="AW59" s="29"/>
      <c r="AX59" s="29"/>
      <c r="AY59" s="29"/>
      <c r="AZ59" s="29"/>
      <c r="BA59" s="29"/>
      <c r="BB59" s="29"/>
      <c r="BC59" s="30"/>
      <c r="BD59" s="249"/>
      <c r="BE59" s="249"/>
      <c r="BF59" s="249"/>
      <c r="BG59" s="249"/>
      <c r="BH59" s="32"/>
      <c r="BI59" s="56"/>
    </row>
    <row r="60" spans="2:61" s="15" customFormat="1" ht="21" x14ac:dyDescent="0.25">
      <c r="B60" s="47"/>
      <c r="C60" s="20">
        <f t="shared" si="8"/>
        <v>45425</v>
      </c>
      <c r="D60" s="168">
        <f>SUMIFS('Transport-DB'!O:O,'Transport-DB'!C:C,"="&amp;'Work DB'!C60,'Transport-DB'!F:F,"="&amp;'Work DB'!$D$4)</f>
        <v>0</v>
      </c>
      <c r="E60" s="169">
        <f>SUMIFS('Transport-DB'!O:O,'Transport-DB'!C:C,"="&amp;'Work DB'!C60,'Transport-DB'!F:F,"="&amp;'Work DB'!$E$4)</f>
        <v>0</v>
      </c>
      <c r="F60" s="169">
        <f>SUMIFS('Transport-DB'!O:O,'Transport-DB'!C:C,"="&amp;'Work DB'!C60,'Transport-DB'!F:F,"="&amp;'Work DB'!$F$4)</f>
        <v>0</v>
      </c>
      <c r="G60" s="169">
        <f>SUMIFS('Transport-DB'!O:O,'Transport-DB'!C:C,"="&amp;'Work DB'!C60,'Transport-DB'!F:F,"="&amp;'Work DB'!$G$4)</f>
        <v>0</v>
      </c>
      <c r="H60" s="166">
        <f>SUMIFS('Transport-DB'!O:O,'Transport-DB'!C:C,"="&amp;'Work DB'!C60,'Transport-DB'!F:F,"="&amp;'Work DB'!$H$4)</f>
        <v>0</v>
      </c>
      <c r="I60" s="169">
        <f>SUMIFS('Transport-DB'!O:O,'Transport-DB'!C:C,"="&amp;'Work DB'!C60,'Transport-DB'!F:F,"="&amp;'Work DB'!$I$4)</f>
        <v>0</v>
      </c>
      <c r="J60" s="337">
        <f>SUMIFS('Transport-DB'!O:O,'Transport-DB'!C:C,"="&amp;'Work DB'!C60,'Transport-DB'!F:F,"="&amp;'Work DB'!$J$4)</f>
        <v>0</v>
      </c>
      <c r="K60" s="168">
        <f>SUMIFS('Transport-DB'!N:N,'Transport-DB'!C:C,"="&amp;'Work DB'!C60,'Transport-DB'!F:F,"="&amp;'Work DB'!$K$4)</f>
        <v>272.64999999999998</v>
      </c>
      <c r="L60" s="169">
        <f>SUMIFS('Transport-DB'!N:N,'Transport-DB'!C:C,"="&amp;'Work DB'!C60,'Transport-DB'!F:F,"="&amp;'Work DB'!$L$4)</f>
        <v>0</v>
      </c>
      <c r="M60" s="169">
        <f>SUMIFS('Transport-DB'!N:N,'Transport-DB'!C:C,"="&amp;'Work DB'!C60,'Transport-DB'!F:F,"="&amp;'Work DB'!$M$4)</f>
        <v>0</v>
      </c>
      <c r="N60" s="169">
        <f>SUMIFS('Transport-DB'!N:N,'Transport-DB'!C:C,"="&amp;'Work DB'!C60,'Transport-DB'!F:F,"="&amp;'Work DB'!$N$4)</f>
        <v>0</v>
      </c>
      <c r="O60" s="169">
        <f>SUMIFS('Transport-DB'!N:N,'Transport-DB'!C:C,"="&amp;'Work DB'!C60,'Transport-DB'!F:F,"="&amp;'Work DB'!$O$4)</f>
        <v>289.90000000000003</v>
      </c>
      <c r="P60" s="169">
        <f>SUMIFS('Transport-DB'!N:N,'Transport-DB'!C:C,"&lt;="&amp;'Work DB'!C60,'Transport-DB'!F:F,"="&amp;'Work DB'!$P$4)</f>
        <v>0</v>
      </c>
      <c r="Q60" s="166">
        <f>SUMIFS('Transport-DB'!N:N,'Transport-DB'!C:C,"="&amp;'Work DB'!C60,'Transport-DB'!F:F,"="&amp;'Work DB'!$Q$4)</f>
        <v>0</v>
      </c>
      <c r="R60" s="167">
        <f>SUMIFS('Transport-DB'!N:N,'Transport-DB'!C:C,"="&amp;'Work DB'!C60,'Transport-DB'!F:F,"="&amp;'Work DB'!$R$4)</f>
        <v>0</v>
      </c>
      <c r="S60" s="168">
        <f>SUM(D60:J60)+SUM(K60:R60)-M60-SUMIFS(Transport_DB[ترانشه],Transport_DB[توضیحات],"دیسپوزال",Transport_DB[تاریخ],'Work DB'!C60)</f>
        <v>562.54999999999995</v>
      </c>
      <c r="T60" s="169">
        <f t="shared" si="9"/>
        <v>0</v>
      </c>
      <c r="U60" s="169"/>
      <c r="V60" s="169"/>
      <c r="W60" s="169"/>
      <c r="X60" s="169"/>
      <c r="Y60" s="167"/>
      <c r="Z60" s="249"/>
      <c r="AA60" s="168">
        <f>SUMIFS('Transport-DB'!P:P,'Transport-DB'!C:C,"="&amp;'Work DB'!C60,'Transport-DB'!F:F,"="&amp;'Work DB'!$AA$4)</f>
        <v>0</v>
      </c>
      <c r="AB60" s="169">
        <f>SUMIFS('Transport-DB'!P:P,'Transport-DB'!C:C,"="&amp;'Work DB'!C60,'Transport-DB'!F:F,"="&amp;'Work DB'!$AB$4)</f>
        <v>0</v>
      </c>
      <c r="AC60" s="169">
        <f>SUMIFS('Transport-DB'!P:P,'Transport-DB'!C:C,"="&amp;'Work DB'!C60,'Transport-DB'!F:F,"="&amp;'Work DB'!$AC$4)</f>
        <v>0</v>
      </c>
      <c r="AD60" s="166">
        <f>SUMIFS('Transport-DB'!P:P,'Transport-DB'!C:C,"="&amp;'Work DB'!C60,'Transport-DB'!F:F,"="&amp;'Work DB'!$AD$4)</f>
        <v>0</v>
      </c>
      <c r="AE60" s="166">
        <f>SUMIFS('Transport-DB'!P:P,'Transport-DB'!C:C,"="&amp;'Work DB'!C60,'Transport-DB'!F:F,"="&amp;'Work DB'!$AE$4)</f>
        <v>0</v>
      </c>
      <c r="AF60" s="166">
        <f>SUMIFS('Transport-DB'!P:P,'Transport-DB'!C:C,"="&amp;'Work DB'!C60,'Transport-DB'!F:F,"="&amp;'Work DB'!$AF$4)</f>
        <v>0</v>
      </c>
      <c r="AG60" s="167"/>
      <c r="AH60" s="168">
        <f>SUMIFS('Transport-DB'!Q:Q,'Transport-DB'!C:C,"="&amp;'Work DB'!C60)</f>
        <v>0</v>
      </c>
      <c r="AI60" s="170">
        <f>SUMIFS(Civil_DB[قالب بندی],Civil_DB[تاریخ],"="&amp;'Work DB'!C60)</f>
        <v>0</v>
      </c>
      <c r="AJ60" s="169"/>
      <c r="AK60" s="167">
        <f>SUMIFS(Civil_DB[بتن],Civil_DB[تاریخ],"="&amp;'Work DB'!C60)</f>
        <v>0</v>
      </c>
      <c r="AL60" s="28"/>
      <c r="AM60" s="29"/>
      <c r="AN60" s="31"/>
      <c r="AO60" s="28"/>
      <c r="AP60" s="29"/>
      <c r="AQ60" s="29"/>
      <c r="AR60" s="30"/>
      <c r="AS60" s="28"/>
      <c r="AT60" s="29"/>
      <c r="AU60" s="207">
        <f>VLOOKUP(C60,'Daily Gas'!J28:M58,2,FALSE)</f>
        <v>1967</v>
      </c>
      <c r="AV60" s="215">
        <f t="shared" si="7"/>
        <v>3531</v>
      </c>
      <c r="AW60" s="29"/>
      <c r="AX60" s="29"/>
      <c r="AY60" s="29"/>
      <c r="AZ60" s="29"/>
      <c r="BA60" s="29"/>
      <c r="BB60" s="29"/>
      <c r="BC60" s="30"/>
      <c r="BD60" s="249"/>
      <c r="BE60" s="249"/>
      <c r="BF60" s="249"/>
      <c r="BG60" s="249"/>
      <c r="BH60" s="32"/>
      <c r="BI60" s="56"/>
    </row>
    <row r="61" spans="2:61" s="15" customFormat="1" ht="21" x14ac:dyDescent="0.25">
      <c r="B61" s="47"/>
      <c r="C61" s="20">
        <f t="shared" si="8"/>
        <v>45426</v>
      </c>
      <c r="D61" s="168">
        <f>SUMIFS('Transport-DB'!O:O,'Transport-DB'!C:C,"="&amp;'Work DB'!C61,'Transport-DB'!F:F,"="&amp;'Work DB'!$D$4)</f>
        <v>0</v>
      </c>
      <c r="E61" s="169">
        <f>SUMIFS('Transport-DB'!O:O,'Transport-DB'!C:C,"="&amp;'Work DB'!C61,'Transport-DB'!F:F,"="&amp;'Work DB'!$E$4)</f>
        <v>0</v>
      </c>
      <c r="F61" s="169">
        <f>SUMIFS('Transport-DB'!O:O,'Transport-DB'!C:C,"="&amp;'Work DB'!C61,'Transport-DB'!F:F,"="&amp;'Work DB'!$F$4)</f>
        <v>0</v>
      </c>
      <c r="G61" s="169">
        <f>SUMIFS('Transport-DB'!O:O,'Transport-DB'!C:C,"="&amp;'Work DB'!C61,'Transport-DB'!F:F,"="&amp;'Work DB'!$G$4)</f>
        <v>0</v>
      </c>
      <c r="H61" s="166">
        <f>SUMIFS('Transport-DB'!O:O,'Transport-DB'!C:C,"="&amp;'Work DB'!C61,'Transport-DB'!F:F,"="&amp;'Work DB'!$H$4)</f>
        <v>0</v>
      </c>
      <c r="I61" s="169">
        <f>SUMIFS('Transport-DB'!O:O,'Transport-DB'!C:C,"="&amp;'Work DB'!C61,'Transport-DB'!F:F,"="&amp;'Work DB'!$I$4)</f>
        <v>0</v>
      </c>
      <c r="J61" s="337">
        <f>SUMIFS('Transport-DB'!O:O,'Transport-DB'!C:C,"="&amp;'Work DB'!C61,'Transport-DB'!F:F,"="&amp;'Work DB'!$J$4)</f>
        <v>0</v>
      </c>
      <c r="K61" s="168">
        <f>SUMIFS('Transport-DB'!N:N,'Transport-DB'!C:C,"="&amp;'Work DB'!C61,'Transport-DB'!F:F,"="&amp;'Work DB'!$K$4)</f>
        <v>339.15</v>
      </c>
      <c r="L61" s="169">
        <f>SUMIFS('Transport-DB'!N:N,'Transport-DB'!C:C,"="&amp;'Work DB'!C61,'Transport-DB'!F:F,"="&amp;'Work DB'!$L$4)</f>
        <v>0</v>
      </c>
      <c r="M61" s="169">
        <f>SUMIFS('Transport-DB'!N:N,'Transport-DB'!C:C,"="&amp;'Work DB'!C61,'Transport-DB'!F:F,"="&amp;'Work DB'!$M$4)</f>
        <v>0</v>
      </c>
      <c r="N61" s="169">
        <f>SUMIFS('Transport-DB'!N:N,'Transport-DB'!C:C,"="&amp;'Work DB'!C61,'Transport-DB'!F:F,"="&amp;'Work DB'!$N$4)</f>
        <v>0</v>
      </c>
      <c r="O61" s="169">
        <f>SUMIFS('Transport-DB'!N:N,'Transport-DB'!C:C,"="&amp;'Work DB'!C61,'Transport-DB'!F:F,"="&amp;'Work DB'!$O$4)</f>
        <v>489.20000000000005</v>
      </c>
      <c r="P61" s="169">
        <f>SUMIFS('Transport-DB'!N:N,'Transport-DB'!C:C,"&lt;="&amp;'Work DB'!C61,'Transport-DB'!F:F,"="&amp;'Work DB'!$P$4)</f>
        <v>0</v>
      </c>
      <c r="Q61" s="166">
        <f>SUMIFS('Transport-DB'!N:N,'Transport-DB'!C:C,"="&amp;'Work DB'!C61,'Transport-DB'!F:F,"="&amp;'Work DB'!$Q$4)</f>
        <v>0</v>
      </c>
      <c r="R61" s="167">
        <f>SUMIFS('Transport-DB'!N:N,'Transport-DB'!C:C,"="&amp;'Work DB'!C61,'Transport-DB'!F:F,"="&amp;'Work DB'!$R$4)</f>
        <v>0</v>
      </c>
      <c r="S61" s="168">
        <f>SUM(D61:J61)+SUM(K61:R61)-M61-SUMIFS(Transport_DB[ترانشه],Transport_DB[توضیحات],"دیسپوزال",Transport_DB[تاریخ],'Work DB'!C61)</f>
        <v>828.35</v>
      </c>
      <c r="T61" s="169">
        <f t="shared" si="9"/>
        <v>0</v>
      </c>
      <c r="U61" s="169"/>
      <c r="V61" s="169"/>
      <c r="W61" s="169"/>
      <c r="X61" s="169"/>
      <c r="Y61" s="167"/>
      <c r="Z61" s="249"/>
      <c r="AA61" s="168">
        <f>SUMIFS('Transport-DB'!P:P,'Transport-DB'!C:C,"="&amp;'Work DB'!C61,'Transport-DB'!F:F,"="&amp;'Work DB'!$AA$4)</f>
        <v>0</v>
      </c>
      <c r="AB61" s="169">
        <f>SUMIFS('Transport-DB'!P:P,'Transport-DB'!C:C,"="&amp;'Work DB'!C61,'Transport-DB'!F:F,"="&amp;'Work DB'!$AB$4)</f>
        <v>0</v>
      </c>
      <c r="AC61" s="169">
        <f>SUMIFS('Transport-DB'!P:P,'Transport-DB'!C:C,"="&amp;'Work DB'!C61,'Transport-DB'!F:F,"="&amp;'Work DB'!$AC$4)</f>
        <v>0</v>
      </c>
      <c r="AD61" s="166">
        <f>SUMIFS('Transport-DB'!P:P,'Transport-DB'!C:C,"="&amp;'Work DB'!C61,'Transport-DB'!F:F,"="&amp;'Work DB'!$AD$4)</f>
        <v>0</v>
      </c>
      <c r="AE61" s="166">
        <f>SUMIFS('Transport-DB'!P:P,'Transport-DB'!C:C,"="&amp;'Work DB'!C61,'Transport-DB'!F:F,"="&amp;'Work DB'!$AE$4)</f>
        <v>0</v>
      </c>
      <c r="AF61" s="166">
        <f>SUMIFS('Transport-DB'!P:P,'Transport-DB'!C:C,"="&amp;'Work DB'!C61,'Transport-DB'!F:F,"="&amp;'Work DB'!$AF$4)</f>
        <v>0</v>
      </c>
      <c r="AG61" s="167"/>
      <c r="AH61" s="168">
        <f>SUMIFS('Transport-DB'!Q:Q,'Transport-DB'!C:C,"="&amp;'Work DB'!C61)</f>
        <v>0</v>
      </c>
      <c r="AI61" s="170">
        <f>SUMIFS(Civil_DB[قالب بندی],Civil_DB[تاریخ],"="&amp;'Work DB'!C61)</f>
        <v>0</v>
      </c>
      <c r="AJ61" s="169"/>
      <c r="AK61" s="167">
        <f>SUMIFS(Civil_DB[بتن],Civil_DB[تاریخ],"="&amp;'Work DB'!C61)</f>
        <v>0</v>
      </c>
      <c r="AL61" s="28"/>
      <c r="AM61" s="29"/>
      <c r="AN61" s="31"/>
      <c r="AO61" s="28"/>
      <c r="AP61" s="29"/>
      <c r="AQ61" s="29"/>
      <c r="AR61" s="30"/>
      <c r="AS61" s="28"/>
      <c r="AT61" s="29"/>
      <c r="AU61" s="207">
        <f>VLOOKUP(C61,'Daily Gas'!J29:M59,2,FALSE)</f>
        <v>0</v>
      </c>
      <c r="AV61" s="215">
        <f t="shared" si="7"/>
        <v>3531</v>
      </c>
      <c r="AW61" s="29"/>
      <c r="AX61" s="29"/>
      <c r="AY61" s="29"/>
      <c r="AZ61" s="29"/>
      <c r="BA61" s="29"/>
      <c r="BB61" s="29"/>
      <c r="BC61" s="30"/>
      <c r="BD61" s="249"/>
      <c r="BE61" s="249"/>
      <c r="BF61" s="249"/>
      <c r="BG61" s="249"/>
      <c r="BH61" s="32"/>
      <c r="BI61" s="56"/>
    </row>
    <row r="62" spans="2:61" s="15" customFormat="1" ht="21" x14ac:dyDescent="0.25">
      <c r="B62" s="47"/>
      <c r="C62" s="20">
        <f t="shared" si="8"/>
        <v>45427</v>
      </c>
      <c r="D62" s="168">
        <f>SUMIFS('Transport-DB'!O:O,'Transport-DB'!C:C,"="&amp;'Work DB'!C62,'Transport-DB'!F:F,"="&amp;'Work DB'!$D$4)</f>
        <v>0</v>
      </c>
      <c r="E62" s="169">
        <f>SUMIFS('Transport-DB'!O:O,'Transport-DB'!C:C,"="&amp;'Work DB'!C62,'Transport-DB'!F:F,"="&amp;'Work DB'!$E$4)</f>
        <v>0</v>
      </c>
      <c r="F62" s="169">
        <f>SUMIFS('Transport-DB'!O:O,'Transport-DB'!C:C,"="&amp;'Work DB'!C62,'Transport-DB'!F:F,"="&amp;'Work DB'!$F$4)</f>
        <v>0</v>
      </c>
      <c r="G62" s="169">
        <f>SUMIFS('Transport-DB'!O:O,'Transport-DB'!C:C,"="&amp;'Work DB'!C62,'Transport-DB'!F:F,"="&amp;'Work DB'!$G$4)</f>
        <v>0</v>
      </c>
      <c r="H62" s="166">
        <f>SUMIFS('Transport-DB'!O:O,'Transport-DB'!C:C,"="&amp;'Work DB'!C62,'Transport-DB'!F:F,"="&amp;'Work DB'!$H$4)</f>
        <v>0</v>
      </c>
      <c r="I62" s="169">
        <f>SUMIFS('Transport-DB'!O:O,'Transport-DB'!C:C,"="&amp;'Work DB'!C62,'Transport-DB'!F:F,"="&amp;'Work DB'!$I$4)</f>
        <v>0</v>
      </c>
      <c r="J62" s="337">
        <f>SUMIFS('Transport-DB'!O:O,'Transport-DB'!C:C,"="&amp;'Work DB'!C62,'Transport-DB'!F:F,"="&amp;'Work DB'!$J$4)</f>
        <v>0</v>
      </c>
      <c r="K62" s="168">
        <f>SUMIFS('Transport-DB'!N:N,'Transport-DB'!C:C,"="&amp;'Work DB'!C62,'Transport-DB'!F:F,"="&amp;'Work DB'!$K$4)</f>
        <v>266</v>
      </c>
      <c r="L62" s="169">
        <f>SUMIFS('Transport-DB'!N:N,'Transport-DB'!C:C,"="&amp;'Work DB'!C62,'Transport-DB'!F:F,"="&amp;'Work DB'!$L$4)</f>
        <v>0</v>
      </c>
      <c r="M62" s="169">
        <f>SUMIFS('Transport-DB'!N:N,'Transport-DB'!C:C,"="&amp;'Work DB'!C62,'Transport-DB'!F:F,"="&amp;'Work DB'!$M$4)</f>
        <v>0</v>
      </c>
      <c r="N62" s="169">
        <f>SUMIFS('Transport-DB'!N:N,'Transport-DB'!C:C,"="&amp;'Work DB'!C62,'Transport-DB'!F:F,"="&amp;'Work DB'!$N$4)</f>
        <v>0</v>
      </c>
      <c r="O62" s="169">
        <f>SUMIFS('Transport-DB'!N:N,'Transport-DB'!C:C,"="&amp;'Work DB'!C62,'Transport-DB'!F:F,"="&amp;'Work DB'!$O$4)</f>
        <v>478.40000000000003</v>
      </c>
      <c r="P62" s="169">
        <f>SUMIFS('Transport-DB'!N:N,'Transport-DB'!C:C,"&lt;="&amp;'Work DB'!C62,'Transport-DB'!F:F,"="&amp;'Work DB'!$P$4)</f>
        <v>0</v>
      </c>
      <c r="Q62" s="166">
        <f>SUMIFS('Transport-DB'!N:N,'Transport-DB'!C:C,"="&amp;'Work DB'!C62,'Transport-DB'!F:F,"="&amp;'Work DB'!$Q$4)</f>
        <v>0</v>
      </c>
      <c r="R62" s="167">
        <f>SUMIFS('Transport-DB'!N:N,'Transport-DB'!C:C,"="&amp;'Work DB'!C62,'Transport-DB'!F:F,"="&amp;'Work DB'!$R$4)</f>
        <v>0</v>
      </c>
      <c r="S62" s="168">
        <f>SUM(D62:J62)+SUM(K62:R62)-M62-SUMIFS(Transport_DB[ترانشه],Transport_DB[توضیحات],"دیسپوزال",Transport_DB[تاریخ],'Work DB'!C62)</f>
        <v>744.40000000000009</v>
      </c>
      <c r="T62" s="169">
        <f t="shared" si="9"/>
        <v>0</v>
      </c>
      <c r="U62" s="169"/>
      <c r="V62" s="169"/>
      <c r="W62" s="169"/>
      <c r="X62" s="169"/>
      <c r="Y62" s="167"/>
      <c r="Z62" s="249"/>
      <c r="AA62" s="168">
        <f>SUMIFS('Transport-DB'!P:P,'Transport-DB'!C:C,"="&amp;'Work DB'!C62,'Transport-DB'!F:F,"="&amp;'Work DB'!$AA$4)</f>
        <v>0</v>
      </c>
      <c r="AB62" s="169">
        <f>SUMIFS('Transport-DB'!P:P,'Transport-DB'!C:C,"="&amp;'Work DB'!C62,'Transport-DB'!F:F,"="&amp;'Work DB'!$AB$4)</f>
        <v>0</v>
      </c>
      <c r="AC62" s="169">
        <f>SUMIFS('Transport-DB'!P:P,'Transport-DB'!C:C,"="&amp;'Work DB'!C62,'Transport-DB'!F:F,"="&amp;'Work DB'!$AC$4)</f>
        <v>0</v>
      </c>
      <c r="AD62" s="166">
        <f>SUMIFS('Transport-DB'!P:P,'Transport-DB'!C:C,"="&amp;'Work DB'!C62,'Transport-DB'!F:F,"="&amp;'Work DB'!$AD$4)</f>
        <v>0</v>
      </c>
      <c r="AE62" s="166">
        <f>SUMIFS('Transport-DB'!P:P,'Transport-DB'!C:C,"="&amp;'Work DB'!C62,'Transport-DB'!F:F,"="&amp;'Work DB'!$AE$4)</f>
        <v>0</v>
      </c>
      <c r="AF62" s="166">
        <f>SUMIFS('Transport-DB'!P:P,'Transport-DB'!C:C,"="&amp;'Work DB'!C62,'Transport-DB'!F:F,"="&amp;'Work DB'!$AF$4)</f>
        <v>0</v>
      </c>
      <c r="AG62" s="167"/>
      <c r="AH62" s="168">
        <f>SUMIFS('Transport-DB'!Q:Q,'Transport-DB'!C:C,"="&amp;'Work DB'!C62)</f>
        <v>0</v>
      </c>
      <c r="AI62" s="170">
        <f>SUMIFS(Civil_DB[قالب بندی],Civil_DB[تاریخ],"="&amp;'Work DB'!C62)</f>
        <v>0</v>
      </c>
      <c r="AJ62" s="169"/>
      <c r="AK62" s="167">
        <f>SUMIFS(Civil_DB[بتن],Civil_DB[تاریخ],"="&amp;'Work DB'!C62)</f>
        <v>0</v>
      </c>
      <c r="AL62" s="28"/>
      <c r="AM62" s="29"/>
      <c r="AN62" s="31"/>
      <c r="AO62" s="28"/>
      <c r="AP62" s="29"/>
      <c r="AQ62" s="29"/>
      <c r="AR62" s="30"/>
      <c r="AS62" s="28"/>
      <c r="AT62" s="29"/>
      <c r="AU62" s="207">
        <f>VLOOKUP(C62,'Daily Gas'!J30:M60,2,FALSE)</f>
        <v>2062</v>
      </c>
      <c r="AV62" s="215">
        <f t="shared" si="7"/>
        <v>1469</v>
      </c>
      <c r="AW62" s="29"/>
      <c r="AX62" s="29"/>
      <c r="AY62" s="29"/>
      <c r="AZ62" s="29"/>
      <c r="BA62" s="29"/>
      <c r="BB62" s="29"/>
      <c r="BC62" s="30"/>
      <c r="BD62" s="249"/>
      <c r="BE62" s="249"/>
      <c r="BF62" s="249"/>
      <c r="BG62" s="249"/>
      <c r="BH62" s="32"/>
      <c r="BI62" s="56"/>
    </row>
    <row r="63" spans="2:61" s="15" customFormat="1" ht="21" x14ac:dyDescent="0.25">
      <c r="B63" s="47"/>
      <c r="C63" s="20">
        <f t="shared" si="8"/>
        <v>45428</v>
      </c>
      <c r="D63" s="168">
        <f>SUMIFS('Transport-DB'!O:O,'Transport-DB'!C:C,"="&amp;'Work DB'!C63,'Transport-DB'!F:F,"="&amp;'Work DB'!$D$4)</f>
        <v>0</v>
      </c>
      <c r="E63" s="169">
        <f>SUMIFS('Transport-DB'!O:O,'Transport-DB'!C:C,"="&amp;'Work DB'!C63,'Transport-DB'!F:F,"="&amp;'Work DB'!$E$4)</f>
        <v>0</v>
      </c>
      <c r="F63" s="169">
        <f>SUMIFS('Transport-DB'!O:O,'Transport-DB'!C:C,"="&amp;'Work DB'!C63,'Transport-DB'!F:F,"="&amp;'Work DB'!$F$4)</f>
        <v>0</v>
      </c>
      <c r="G63" s="169">
        <f>SUMIFS('Transport-DB'!O:O,'Transport-DB'!C:C,"="&amp;'Work DB'!C63,'Transport-DB'!F:F,"="&amp;'Work DB'!$G$4)</f>
        <v>0</v>
      </c>
      <c r="H63" s="166">
        <f>SUMIFS('Transport-DB'!O:O,'Transport-DB'!C:C,"="&amp;'Work DB'!C63,'Transport-DB'!F:F,"="&amp;'Work DB'!$H$4)</f>
        <v>0</v>
      </c>
      <c r="I63" s="169">
        <f>SUMIFS('Transport-DB'!O:O,'Transport-DB'!C:C,"="&amp;'Work DB'!C63,'Transport-DB'!F:F,"="&amp;'Work DB'!$I$4)</f>
        <v>0</v>
      </c>
      <c r="J63" s="337">
        <f>SUMIFS('Transport-DB'!O:O,'Transport-DB'!C:C,"="&amp;'Work DB'!C63,'Transport-DB'!F:F,"="&amp;'Work DB'!$J$4)</f>
        <v>0</v>
      </c>
      <c r="K63" s="168">
        <f>SUMIFS('Transport-DB'!N:N,'Transport-DB'!C:C,"="&amp;'Work DB'!C63,'Transport-DB'!F:F,"="&amp;'Work DB'!$K$4)</f>
        <v>279.3</v>
      </c>
      <c r="L63" s="169">
        <f>SUMIFS('Transport-DB'!N:N,'Transport-DB'!C:C,"="&amp;'Work DB'!C63,'Transport-DB'!F:F,"="&amp;'Work DB'!$L$4)</f>
        <v>0</v>
      </c>
      <c r="M63" s="169">
        <f>SUMIFS('Transport-DB'!N:N,'Transport-DB'!C:C,"="&amp;'Work DB'!C63,'Transport-DB'!F:F,"="&amp;'Work DB'!$M$4)</f>
        <v>0</v>
      </c>
      <c r="N63" s="169">
        <f>SUMIFS('Transport-DB'!N:N,'Transport-DB'!C:C,"="&amp;'Work DB'!C63,'Transport-DB'!F:F,"="&amp;'Work DB'!$N$4)</f>
        <v>0</v>
      </c>
      <c r="O63" s="169">
        <f>SUMIFS('Transport-DB'!N:N,'Transport-DB'!C:C,"="&amp;'Work DB'!C63,'Transport-DB'!F:F,"="&amp;'Work DB'!$O$4)</f>
        <v>478.40000000000009</v>
      </c>
      <c r="P63" s="169">
        <f>SUMIFS('Transport-DB'!N:N,'Transport-DB'!C:C,"&lt;="&amp;'Work DB'!C63,'Transport-DB'!F:F,"="&amp;'Work DB'!$P$4)</f>
        <v>0</v>
      </c>
      <c r="Q63" s="166">
        <f>SUMIFS('Transport-DB'!N:N,'Transport-DB'!C:C,"="&amp;'Work DB'!C63,'Transport-DB'!F:F,"="&amp;'Work DB'!$Q$4)</f>
        <v>0</v>
      </c>
      <c r="R63" s="167">
        <f>SUMIFS('Transport-DB'!N:N,'Transport-DB'!C:C,"="&amp;'Work DB'!C63,'Transport-DB'!F:F,"="&amp;'Work DB'!$R$4)</f>
        <v>0</v>
      </c>
      <c r="S63" s="168">
        <f>SUM(D63:J63)+SUM(K63:R63)-M63-SUMIFS(Transport_DB[ترانشه],Transport_DB[توضیحات],"دیسپوزال",Transport_DB[تاریخ],'Work DB'!C63)</f>
        <v>757.7</v>
      </c>
      <c r="T63" s="169">
        <f t="shared" si="9"/>
        <v>0</v>
      </c>
      <c r="U63" s="169"/>
      <c r="V63" s="169"/>
      <c r="W63" s="169"/>
      <c r="X63" s="169"/>
      <c r="Y63" s="167"/>
      <c r="Z63" s="249"/>
      <c r="AA63" s="168">
        <f>SUMIFS('Transport-DB'!P:P,'Transport-DB'!C:C,"="&amp;'Work DB'!C63,'Transport-DB'!F:F,"="&amp;'Work DB'!$AA$4)</f>
        <v>0</v>
      </c>
      <c r="AB63" s="169">
        <f>SUMIFS('Transport-DB'!P:P,'Transport-DB'!C:C,"="&amp;'Work DB'!C63,'Transport-DB'!F:F,"="&amp;'Work DB'!$AB$4)</f>
        <v>0</v>
      </c>
      <c r="AC63" s="169">
        <f>SUMIFS('Transport-DB'!P:P,'Transport-DB'!C:C,"="&amp;'Work DB'!C63,'Transport-DB'!F:F,"="&amp;'Work DB'!$AC$4)</f>
        <v>0</v>
      </c>
      <c r="AD63" s="166">
        <f>SUMIFS('Transport-DB'!P:P,'Transport-DB'!C:C,"="&amp;'Work DB'!C63,'Transport-DB'!F:F,"="&amp;'Work DB'!$AD$4)</f>
        <v>0</v>
      </c>
      <c r="AE63" s="166">
        <f>SUMIFS('Transport-DB'!P:P,'Transport-DB'!C:C,"="&amp;'Work DB'!C63,'Transport-DB'!F:F,"="&amp;'Work DB'!$AE$4)</f>
        <v>0</v>
      </c>
      <c r="AF63" s="166">
        <f>SUMIFS('Transport-DB'!P:P,'Transport-DB'!C:C,"="&amp;'Work DB'!C63,'Transport-DB'!F:F,"="&amp;'Work DB'!$AF$4)</f>
        <v>0</v>
      </c>
      <c r="AG63" s="167"/>
      <c r="AH63" s="168">
        <f>SUMIFS('Transport-DB'!Q:Q,'Transport-DB'!C:C,"="&amp;'Work DB'!C63)</f>
        <v>0</v>
      </c>
      <c r="AI63" s="170">
        <f>SUMIFS(Civil_DB[قالب بندی],Civil_DB[تاریخ],"="&amp;'Work DB'!C63)</f>
        <v>0</v>
      </c>
      <c r="AJ63" s="169"/>
      <c r="AK63" s="167">
        <f>SUMIFS(Civil_DB[بتن],Civil_DB[تاریخ],"="&amp;'Work DB'!C63)</f>
        <v>0</v>
      </c>
      <c r="AL63" s="28"/>
      <c r="AM63" s="29"/>
      <c r="AN63" s="31"/>
      <c r="AO63" s="28"/>
      <c r="AP63" s="29"/>
      <c r="AQ63" s="29"/>
      <c r="AR63" s="30"/>
      <c r="AS63" s="28"/>
      <c r="AT63" s="29"/>
      <c r="AU63" s="207">
        <f>VLOOKUP(C63,'Daily Gas'!J31:M61,2,FALSE)</f>
        <v>0</v>
      </c>
      <c r="AV63" s="215">
        <f>AV62-AU63+40500</f>
        <v>41969</v>
      </c>
      <c r="AW63" s="29"/>
      <c r="AX63" s="29"/>
      <c r="AY63" s="29"/>
      <c r="AZ63" s="29"/>
      <c r="BA63" s="29"/>
      <c r="BB63" s="29"/>
      <c r="BC63" s="30"/>
      <c r="BD63" s="249"/>
      <c r="BE63" s="249"/>
      <c r="BF63" s="249"/>
      <c r="BG63" s="249"/>
      <c r="BH63" s="32"/>
      <c r="BI63" s="56"/>
    </row>
    <row r="64" spans="2:61" s="15" customFormat="1" ht="21" x14ac:dyDescent="0.25">
      <c r="B64" s="47"/>
      <c r="C64" s="20">
        <f t="shared" si="8"/>
        <v>45429</v>
      </c>
      <c r="D64" s="168">
        <f>SUMIFS('Transport-DB'!O:O,'Transport-DB'!C:C,"="&amp;'Work DB'!C64,'Transport-DB'!F:F,"="&amp;'Work DB'!$D$4)</f>
        <v>0</v>
      </c>
      <c r="E64" s="169">
        <f>SUMIFS('Transport-DB'!O:O,'Transport-DB'!C:C,"="&amp;'Work DB'!C64,'Transport-DB'!F:F,"="&amp;'Work DB'!$E$4)</f>
        <v>0</v>
      </c>
      <c r="F64" s="169">
        <f>SUMIFS('Transport-DB'!O:O,'Transport-DB'!C:C,"="&amp;'Work DB'!C64,'Transport-DB'!F:F,"="&amp;'Work DB'!$F$4)</f>
        <v>0</v>
      </c>
      <c r="G64" s="169">
        <f>SUMIFS('Transport-DB'!O:O,'Transport-DB'!C:C,"="&amp;'Work DB'!C64,'Transport-DB'!F:F,"="&amp;'Work DB'!$G$4)</f>
        <v>0</v>
      </c>
      <c r="H64" s="166">
        <f>SUMIFS('Transport-DB'!O:O,'Transport-DB'!C:C,"="&amp;'Work DB'!C64,'Transport-DB'!F:F,"="&amp;'Work DB'!$H$4)</f>
        <v>0</v>
      </c>
      <c r="I64" s="169">
        <f>SUMIFS('Transport-DB'!O:O,'Transport-DB'!C:C,"="&amp;'Work DB'!C64,'Transport-DB'!F:F,"="&amp;'Work DB'!$I$4)</f>
        <v>0</v>
      </c>
      <c r="J64" s="337">
        <f>SUMIFS('Transport-DB'!O:O,'Transport-DB'!C:C,"="&amp;'Work DB'!C64,'Transport-DB'!F:F,"="&amp;'Work DB'!$J$4)</f>
        <v>0</v>
      </c>
      <c r="K64" s="168">
        <f>SUMIFS('Transport-DB'!N:N,'Transport-DB'!C:C,"="&amp;'Work DB'!C64,'Transport-DB'!F:F,"="&amp;'Work DB'!$K$4)</f>
        <v>0</v>
      </c>
      <c r="L64" s="169">
        <f>SUMIFS('Transport-DB'!N:N,'Transport-DB'!C:C,"="&amp;'Work DB'!C64,'Transport-DB'!F:F,"="&amp;'Work DB'!$L$4)</f>
        <v>0</v>
      </c>
      <c r="M64" s="169">
        <f>SUMIFS('Transport-DB'!N:N,'Transport-DB'!C:C,"="&amp;'Work DB'!C64,'Transport-DB'!F:F,"="&amp;'Work DB'!$M$4)</f>
        <v>0</v>
      </c>
      <c r="N64" s="169">
        <f>SUMIFS('Transport-DB'!N:N,'Transport-DB'!C:C,"="&amp;'Work DB'!C64,'Transport-DB'!F:F,"="&amp;'Work DB'!$N$4)</f>
        <v>0</v>
      </c>
      <c r="O64" s="169">
        <f>SUMIFS('Transport-DB'!N:N,'Transport-DB'!C:C,"="&amp;'Work DB'!C64,'Transport-DB'!F:F,"="&amp;'Work DB'!$O$4)</f>
        <v>0</v>
      </c>
      <c r="P64" s="169">
        <f>SUMIFS('Transport-DB'!N:N,'Transport-DB'!C:C,"&lt;="&amp;'Work DB'!C64,'Transport-DB'!F:F,"="&amp;'Work DB'!$P$4)</f>
        <v>0</v>
      </c>
      <c r="Q64" s="166">
        <f>SUMIFS('Transport-DB'!N:N,'Transport-DB'!C:C,"="&amp;'Work DB'!C64,'Transport-DB'!F:F,"="&amp;'Work DB'!$Q$4)</f>
        <v>0</v>
      </c>
      <c r="R64" s="167">
        <f>SUMIFS('Transport-DB'!N:N,'Transport-DB'!C:C,"="&amp;'Work DB'!C64,'Transport-DB'!F:F,"="&amp;'Work DB'!$R$4)</f>
        <v>0</v>
      </c>
      <c r="S64" s="168">
        <f>SUM(D64:J64)+SUM(K64:R64)-M64-SUMIFS(Transport_DB[ترانشه],Transport_DB[توضیحات],"دیسپوزال",Transport_DB[تاریخ],'Work DB'!C64)</f>
        <v>0</v>
      </c>
      <c r="T64" s="169">
        <f t="shared" si="9"/>
        <v>0</v>
      </c>
      <c r="U64" s="169"/>
      <c r="V64" s="169"/>
      <c r="W64" s="169"/>
      <c r="X64" s="169"/>
      <c r="Y64" s="167"/>
      <c r="Z64" s="249"/>
      <c r="AA64" s="168">
        <f>SUMIFS('Transport-DB'!P:P,'Transport-DB'!C:C,"="&amp;'Work DB'!C64,'Transport-DB'!F:F,"="&amp;'Work DB'!$AA$4)</f>
        <v>0</v>
      </c>
      <c r="AB64" s="169">
        <f>SUMIFS('Transport-DB'!P:P,'Transport-DB'!C:C,"="&amp;'Work DB'!C64,'Transport-DB'!F:F,"="&amp;'Work DB'!$AB$4)</f>
        <v>0</v>
      </c>
      <c r="AC64" s="169">
        <f>SUMIFS('Transport-DB'!P:P,'Transport-DB'!C:C,"="&amp;'Work DB'!C64,'Transport-DB'!F:F,"="&amp;'Work DB'!$AC$4)</f>
        <v>0</v>
      </c>
      <c r="AD64" s="166">
        <f>SUMIFS('Transport-DB'!P:P,'Transport-DB'!C:C,"="&amp;'Work DB'!C64,'Transport-DB'!F:F,"="&amp;'Work DB'!$AD$4)</f>
        <v>0</v>
      </c>
      <c r="AE64" s="166">
        <f>SUMIFS('Transport-DB'!P:P,'Transport-DB'!C:C,"="&amp;'Work DB'!C64,'Transport-DB'!F:F,"="&amp;'Work DB'!$AE$4)</f>
        <v>0</v>
      </c>
      <c r="AF64" s="166">
        <f>SUMIFS('Transport-DB'!P:P,'Transport-DB'!C:C,"="&amp;'Work DB'!C64,'Transport-DB'!F:F,"="&amp;'Work DB'!$AF$4)</f>
        <v>0</v>
      </c>
      <c r="AG64" s="167"/>
      <c r="AH64" s="168">
        <f>SUMIFS('Transport-DB'!Q:Q,'Transport-DB'!C:C,"="&amp;'Work DB'!C64)</f>
        <v>0</v>
      </c>
      <c r="AI64" s="170">
        <f>SUMIFS(Civil_DB[قالب بندی],Civil_DB[تاریخ],"="&amp;'Work DB'!C64)</f>
        <v>0</v>
      </c>
      <c r="AJ64" s="169"/>
      <c r="AK64" s="167">
        <f>SUMIFS(Civil_DB[بتن],Civil_DB[تاریخ],"="&amp;'Work DB'!C64)</f>
        <v>0</v>
      </c>
      <c r="AL64" s="28"/>
      <c r="AM64" s="29"/>
      <c r="AN64" s="31"/>
      <c r="AO64" s="28"/>
      <c r="AP64" s="29"/>
      <c r="AQ64" s="29"/>
      <c r="AR64" s="30"/>
      <c r="AS64" s="28"/>
      <c r="AT64" s="29"/>
      <c r="AU64" s="207">
        <f>VLOOKUP(C64,'Daily Gas'!J32:M62,2,FALSE)</f>
        <v>375</v>
      </c>
      <c r="AV64" s="215">
        <f t="shared" si="7"/>
        <v>41594</v>
      </c>
      <c r="AW64" s="29"/>
      <c r="AX64" s="29"/>
      <c r="AY64" s="29"/>
      <c r="AZ64" s="29"/>
      <c r="BA64" s="29"/>
      <c r="BB64" s="29"/>
      <c r="BC64" s="30"/>
      <c r="BD64" s="249"/>
      <c r="BE64" s="249"/>
      <c r="BF64" s="249"/>
      <c r="BG64" s="249"/>
      <c r="BH64" s="32"/>
      <c r="BI64" s="56"/>
    </row>
    <row r="65" spans="2:61" s="15" customFormat="1" ht="21" x14ac:dyDescent="0.25">
      <c r="B65" s="47"/>
      <c r="C65" s="20">
        <f t="shared" si="8"/>
        <v>45430</v>
      </c>
      <c r="D65" s="168">
        <f>SUMIFS('Transport-DB'!O:O,'Transport-DB'!C:C,"="&amp;'Work DB'!C65,'Transport-DB'!F:F,"="&amp;'Work DB'!$D$4)</f>
        <v>0</v>
      </c>
      <c r="E65" s="169">
        <f>SUMIFS('Transport-DB'!O:O,'Transport-DB'!C:C,"="&amp;'Work DB'!C65,'Transport-DB'!F:F,"="&amp;'Work DB'!$E$4)</f>
        <v>0</v>
      </c>
      <c r="F65" s="169">
        <f>SUMIFS('Transport-DB'!O:O,'Transport-DB'!C:C,"="&amp;'Work DB'!C65,'Transport-DB'!F:F,"="&amp;'Work DB'!$F$4)</f>
        <v>0</v>
      </c>
      <c r="G65" s="169">
        <f>SUMIFS('Transport-DB'!O:O,'Transport-DB'!C:C,"="&amp;'Work DB'!C65,'Transport-DB'!F:F,"="&amp;'Work DB'!$G$4)</f>
        <v>0</v>
      </c>
      <c r="H65" s="166">
        <f>SUMIFS('Transport-DB'!O:O,'Transport-DB'!C:C,"="&amp;'Work DB'!C65,'Transport-DB'!F:F,"="&amp;'Work DB'!$H$4)</f>
        <v>0</v>
      </c>
      <c r="I65" s="169">
        <f>SUMIFS('Transport-DB'!O:O,'Transport-DB'!C:C,"="&amp;'Work DB'!C65,'Transport-DB'!F:F,"="&amp;'Work DB'!$I$4)</f>
        <v>0</v>
      </c>
      <c r="J65" s="337">
        <f>SUMIFS('Transport-DB'!O:O,'Transport-DB'!C:C,"="&amp;'Work DB'!C65,'Transport-DB'!F:F,"="&amp;'Work DB'!$J$4)</f>
        <v>0</v>
      </c>
      <c r="K65" s="168">
        <f>SUMIFS('Transport-DB'!N:N,'Transport-DB'!C:C,"="&amp;'Work DB'!C65,'Transport-DB'!F:F,"="&amp;'Work DB'!$K$4)</f>
        <v>319.20000000000005</v>
      </c>
      <c r="L65" s="169">
        <f>SUMIFS('Transport-DB'!N:N,'Transport-DB'!C:C,"="&amp;'Work DB'!C65,'Transport-DB'!F:F,"="&amp;'Work DB'!$L$4)</f>
        <v>0</v>
      </c>
      <c r="M65" s="169">
        <f>SUMIFS('Transport-DB'!N:N,'Transport-DB'!C:C,"="&amp;'Work DB'!C65,'Transport-DB'!F:F,"="&amp;'Work DB'!$M$4)</f>
        <v>0</v>
      </c>
      <c r="N65" s="169">
        <f>SUMIFS('Transport-DB'!N:N,'Transport-DB'!C:C,"="&amp;'Work DB'!C65,'Transport-DB'!F:F,"="&amp;'Work DB'!$N$4)</f>
        <v>0</v>
      </c>
      <c r="O65" s="169">
        <f>SUMIFS('Transport-DB'!N:N,'Transport-DB'!C:C,"="&amp;'Work DB'!C65,'Transport-DB'!F:F,"="&amp;'Work DB'!$O$4)</f>
        <v>591.35</v>
      </c>
      <c r="P65" s="169">
        <f>SUMIFS('Transport-DB'!N:N,'Transport-DB'!C:C,"&lt;="&amp;'Work DB'!C65,'Transport-DB'!F:F,"="&amp;'Work DB'!$P$4)</f>
        <v>0</v>
      </c>
      <c r="Q65" s="166">
        <f>SUMIFS('Transport-DB'!N:N,'Transport-DB'!C:C,"="&amp;'Work DB'!C65,'Transport-DB'!F:F,"="&amp;'Work DB'!$Q$4)</f>
        <v>0</v>
      </c>
      <c r="R65" s="167">
        <f>SUMIFS('Transport-DB'!N:N,'Transport-DB'!C:C,"="&amp;'Work DB'!C65,'Transport-DB'!F:F,"="&amp;'Work DB'!$R$4)</f>
        <v>0</v>
      </c>
      <c r="S65" s="168">
        <f>SUM(D65:J65)+SUM(K65:R65)-M65-SUMIFS(Transport_DB[ترانشه],Transport_DB[توضیحات],"دیسپوزال",Transport_DB[تاریخ],'Work DB'!C65)</f>
        <v>910.55000000000007</v>
      </c>
      <c r="T65" s="169">
        <f t="shared" si="9"/>
        <v>0</v>
      </c>
      <c r="U65" s="169"/>
      <c r="V65" s="169"/>
      <c r="W65" s="169"/>
      <c r="X65" s="169"/>
      <c r="Y65" s="167"/>
      <c r="Z65" s="249"/>
      <c r="AA65" s="168">
        <f>SUMIFS('Transport-DB'!P:P,'Transport-DB'!C:C,"="&amp;'Work DB'!C65,'Transport-DB'!F:F,"="&amp;'Work DB'!$AA$4)</f>
        <v>0</v>
      </c>
      <c r="AB65" s="169">
        <f>SUMIFS('Transport-DB'!P:P,'Transport-DB'!C:C,"="&amp;'Work DB'!C65,'Transport-DB'!F:F,"="&amp;'Work DB'!$AB$4)</f>
        <v>0</v>
      </c>
      <c r="AC65" s="169">
        <f>SUMIFS('Transport-DB'!P:P,'Transport-DB'!C:C,"="&amp;'Work DB'!C65,'Transport-DB'!F:F,"="&amp;'Work DB'!$AC$4)</f>
        <v>0</v>
      </c>
      <c r="AD65" s="166">
        <f>SUMIFS('Transport-DB'!P:P,'Transport-DB'!C:C,"="&amp;'Work DB'!C65,'Transport-DB'!F:F,"="&amp;'Work DB'!$AD$4)</f>
        <v>0</v>
      </c>
      <c r="AE65" s="166">
        <f>SUMIFS('Transport-DB'!P:P,'Transport-DB'!C:C,"="&amp;'Work DB'!C65,'Transport-DB'!F:F,"="&amp;'Work DB'!$AE$4)</f>
        <v>0</v>
      </c>
      <c r="AF65" s="166">
        <f>SUMIFS('Transport-DB'!P:P,'Transport-DB'!C:C,"="&amp;'Work DB'!C65,'Transport-DB'!F:F,"="&amp;'Work DB'!$AF$4)</f>
        <v>0</v>
      </c>
      <c r="AG65" s="167"/>
      <c r="AH65" s="168">
        <f>SUMIFS('Transport-DB'!Q:Q,'Transport-DB'!C:C,"="&amp;'Work DB'!C65)</f>
        <v>0</v>
      </c>
      <c r="AI65" s="170">
        <f>SUMIFS(Civil_DB[قالب بندی],Civil_DB[تاریخ],"="&amp;'Work DB'!C65)</f>
        <v>0</v>
      </c>
      <c r="AJ65" s="169"/>
      <c r="AK65" s="167">
        <f>SUMIFS(Civil_DB[بتن],Civil_DB[تاریخ],"="&amp;'Work DB'!C65)</f>
        <v>0</v>
      </c>
      <c r="AL65" s="28"/>
      <c r="AM65" s="29"/>
      <c r="AN65" s="31"/>
      <c r="AO65" s="28"/>
      <c r="AP65" s="29"/>
      <c r="AQ65" s="29"/>
      <c r="AR65" s="30"/>
      <c r="AS65" s="28"/>
      <c r="AT65" s="29"/>
      <c r="AU65" s="207">
        <f>VLOOKUP(C65,'Daily Gas'!J33:M63,2,FALSE)</f>
        <v>1580</v>
      </c>
      <c r="AV65" s="215">
        <f t="shared" si="7"/>
        <v>40014</v>
      </c>
      <c r="AW65" s="29"/>
      <c r="AX65" s="29"/>
      <c r="AY65" s="29"/>
      <c r="AZ65" s="29"/>
      <c r="BA65" s="29"/>
      <c r="BB65" s="29"/>
      <c r="BC65" s="30"/>
      <c r="BD65" s="249"/>
      <c r="BE65" s="249"/>
      <c r="BF65" s="249"/>
      <c r="BG65" s="249"/>
      <c r="BH65" s="32"/>
      <c r="BI65" s="56"/>
    </row>
    <row r="66" spans="2:61" s="15" customFormat="1" ht="21" x14ac:dyDescent="0.25">
      <c r="B66" s="47"/>
      <c r="C66" s="20">
        <f t="shared" si="8"/>
        <v>45431</v>
      </c>
      <c r="D66" s="168">
        <f>SUMIFS('Transport-DB'!O:O,'Transport-DB'!C:C,"="&amp;'Work DB'!C66,'Transport-DB'!F:F,"="&amp;'Work DB'!$D$4)</f>
        <v>0</v>
      </c>
      <c r="E66" s="169">
        <f>SUMIFS('Transport-DB'!O:O,'Transport-DB'!C:C,"="&amp;'Work DB'!C66,'Transport-DB'!F:F,"="&amp;'Work DB'!$E$4)</f>
        <v>0</v>
      </c>
      <c r="F66" s="169">
        <f>SUMIFS('Transport-DB'!O:O,'Transport-DB'!C:C,"="&amp;'Work DB'!C66,'Transport-DB'!F:F,"="&amp;'Work DB'!$F$4)</f>
        <v>0</v>
      </c>
      <c r="G66" s="169">
        <f>SUMIFS('Transport-DB'!O:O,'Transport-DB'!C:C,"="&amp;'Work DB'!C66,'Transport-DB'!F:F,"="&amp;'Work DB'!$G$4)</f>
        <v>0</v>
      </c>
      <c r="H66" s="166">
        <f>SUMIFS('Transport-DB'!O:O,'Transport-DB'!C:C,"="&amp;'Work DB'!C66,'Transport-DB'!F:F,"="&amp;'Work DB'!$H$4)</f>
        <v>0</v>
      </c>
      <c r="I66" s="169">
        <f>SUMIFS('Transport-DB'!O:O,'Transport-DB'!C:C,"="&amp;'Work DB'!C66,'Transport-DB'!F:F,"="&amp;'Work DB'!$I$4)</f>
        <v>0</v>
      </c>
      <c r="J66" s="337">
        <f>SUMIFS('Transport-DB'!O:O,'Transport-DB'!C:C,"="&amp;'Work DB'!C66,'Transport-DB'!F:F,"="&amp;'Work DB'!$J$4)</f>
        <v>0</v>
      </c>
      <c r="K66" s="168">
        <f>SUMIFS('Transport-DB'!N:N,'Transport-DB'!C:C,"="&amp;'Work DB'!C66,'Transport-DB'!F:F,"="&amp;'Work DB'!$K$4)</f>
        <v>325.85000000000002</v>
      </c>
      <c r="L66" s="169">
        <f>SUMIFS('Transport-DB'!N:N,'Transport-DB'!C:C,"="&amp;'Work DB'!C66,'Transport-DB'!F:F,"="&amp;'Work DB'!$L$4)</f>
        <v>0</v>
      </c>
      <c r="M66" s="169">
        <f>SUMIFS('Transport-DB'!N:N,'Transport-DB'!C:C,"="&amp;'Work DB'!C66,'Transport-DB'!F:F,"="&amp;'Work DB'!$M$4)</f>
        <v>0</v>
      </c>
      <c r="N66" s="169">
        <f>SUMIFS('Transport-DB'!N:N,'Transport-DB'!C:C,"="&amp;'Work DB'!C66,'Transport-DB'!F:F,"="&amp;'Work DB'!$N$4)</f>
        <v>0</v>
      </c>
      <c r="O66" s="169">
        <f>SUMIFS('Transport-DB'!N:N,'Transport-DB'!C:C,"="&amp;'Work DB'!C66,'Transport-DB'!F:F,"="&amp;'Work DB'!$O$4)</f>
        <v>508.30000000000007</v>
      </c>
      <c r="P66" s="169">
        <f>SUMIFS('Transport-DB'!N:N,'Transport-DB'!C:C,"&lt;="&amp;'Work DB'!C66,'Transport-DB'!F:F,"="&amp;'Work DB'!$P$4)</f>
        <v>0</v>
      </c>
      <c r="Q66" s="166">
        <f>SUMIFS('Transport-DB'!N:N,'Transport-DB'!C:C,"="&amp;'Work DB'!C66,'Transport-DB'!F:F,"="&amp;'Work DB'!$Q$4)</f>
        <v>0</v>
      </c>
      <c r="R66" s="167">
        <f>SUMIFS('Transport-DB'!N:N,'Transport-DB'!C:C,"="&amp;'Work DB'!C66,'Transport-DB'!F:F,"="&amp;'Work DB'!$R$4)</f>
        <v>0</v>
      </c>
      <c r="S66" s="168">
        <f>SUM(D66:J66)+SUM(K66:R66)-M66-SUMIFS(Transport_DB[ترانشه],Transport_DB[توضیحات],"دیسپوزال",Transport_DB[تاریخ],'Work DB'!C66)</f>
        <v>834.15000000000009</v>
      </c>
      <c r="T66" s="169">
        <f t="shared" si="9"/>
        <v>0</v>
      </c>
      <c r="U66" s="169"/>
      <c r="V66" s="169"/>
      <c r="W66" s="169"/>
      <c r="X66" s="169"/>
      <c r="Y66" s="167"/>
      <c r="Z66" s="249"/>
      <c r="AA66" s="168">
        <f>SUMIFS('Transport-DB'!P:P,'Transport-DB'!C:C,"="&amp;'Work DB'!C66,'Transport-DB'!F:F,"="&amp;'Work DB'!$AA$4)</f>
        <v>0</v>
      </c>
      <c r="AB66" s="169">
        <f>SUMIFS('Transport-DB'!P:P,'Transport-DB'!C:C,"="&amp;'Work DB'!C66,'Transport-DB'!F:F,"="&amp;'Work DB'!$AB$4)</f>
        <v>0</v>
      </c>
      <c r="AC66" s="169">
        <f>SUMIFS('Transport-DB'!P:P,'Transport-DB'!C:C,"="&amp;'Work DB'!C66,'Transport-DB'!F:F,"="&amp;'Work DB'!$AC$4)</f>
        <v>0</v>
      </c>
      <c r="AD66" s="166">
        <f>SUMIFS('Transport-DB'!P:P,'Transport-DB'!C:C,"="&amp;'Work DB'!C66,'Transport-DB'!F:F,"="&amp;'Work DB'!$AD$4)</f>
        <v>0</v>
      </c>
      <c r="AE66" s="166">
        <f>SUMIFS('Transport-DB'!P:P,'Transport-DB'!C:C,"="&amp;'Work DB'!C66,'Transport-DB'!F:F,"="&amp;'Work DB'!$AE$4)</f>
        <v>0</v>
      </c>
      <c r="AF66" s="166">
        <f>SUMIFS('Transport-DB'!P:P,'Transport-DB'!C:C,"="&amp;'Work DB'!C66,'Transport-DB'!F:F,"="&amp;'Work DB'!$AF$4)</f>
        <v>0</v>
      </c>
      <c r="AG66" s="167"/>
      <c r="AH66" s="168">
        <f>SUMIFS('Transport-DB'!Q:Q,'Transport-DB'!C:C,"="&amp;'Work DB'!C66)</f>
        <v>0</v>
      </c>
      <c r="AI66" s="170">
        <f>SUMIFS(Civil_DB[قالب بندی],Civil_DB[تاریخ],"="&amp;'Work DB'!C66)</f>
        <v>0</v>
      </c>
      <c r="AJ66" s="169"/>
      <c r="AK66" s="167">
        <f>SUMIFS(Civil_DB[بتن],Civil_DB[تاریخ],"="&amp;'Work DB'!C66)</f>
        <v>0</v>
      </c>
      <c r="AL66" s="28"/>
      <c r="AM66" s="29"/>
      <c r="AN66" s="31"/>
      <c r="AO66" s="28"/>
      <c r="AP66" s="29"/>
      <c r="AQ66" s="29"/>
      <c r="AR66" s="30"/>
      <c r="AS66" s="28"/>
      <c r="AT66" s="29"/>
      <c r="AU66" s="207">
        <f>VLOOKUP(C66,'Daily Gas'!J34:M64,2,FALSE)</f>
        <v>0</v>
      </c>
      <c r="AV66" s="215">
        <f>AV65-AU66</f>
        <v>40014</v>
      </c>
      <c r="AW66" s="29"/>
      <c r="AX66" s="29"/>
      <c r="AY66" s="29"/>
      <c r="AZ66" s="29"/>
      <c r="BA66" s="29"/>
      <c r="BB66" s="29"/>
      <c r="BC66" s="30"/>
      <c r="BD66" s="249"/>
      <c r="BE66" s="249"/>
      <c r="BF66" s="249"/>
      <c r="BG66" s="249"/>
      <c r="BH66" s="32"/>
      <c r="BI66" s="56"/>
    </row>
    <row r="67" spans="2:61" s="15" customFormat="1" ht="21" x14ac:dyDescent="0.25">
      <c r="B67" s="47"/>
      <c r="C67" s="20">
        <f t="shared" si="8"/>
        <v>45432</v>
      </c>
      <c r="D67" s="168">
        <f>SUMIFS('Transport-DB'!O:O,'Transport-DB'!C:C,"="&amp;'Work DB'!C67,'Transport-DB'!F:F,"="&amp;'Work DB'!$D$4)</f>
        <v>0</v>
      </c>
      <c r="E67" s="169">
        <f>SUMIFS('Transport-DB'!O:O,'Transport-DB'!C:C,"="&amp;'Work DB'!C67,'Transport-DB'!F:F,"="&amp;'Work DB'!$E$4)</f>
        <v>0</v>
      </c>
      <c r="F67" s="169">
        <f>SUMIFS('Transport-DB'!O:O,'Transport-DB'!C:C,"="&amp;'Work DB'!C67,'Transport-DB'!F:F,"="&amp;'Work DB'!$F$4)</f>
        <v>0</v>
      </c>
      <c r="G67" s="169">
        <f>SUMIFS('Transport-DB'!O:O,'Transport-DB'!C:C,"="&amp;'Work DB'!C67,'Transport-DB'!F:F,"="&amp;'Work DB'!$G$4)</f>
        <v>0</v>
      </c>
      <c r="H67" s="166">
        <f>SUMIFS('Transport-DB'!O:O,'Transport-DB'!C:C,"="&amp;'Work DB'!C67,'Transport-DB'!F:F,"="&amp;'Work DB'!$H$4)</f>
        <v>0</v>
      </c>
      <c r="I67" s="169">
        <f>SUMIFS('Transport-DB'!O:O,'Transport-DB'!C:C,"="&amp;'Work DB'!C67,'Transport-DB'!F:F,"="&amp;'Work DB'!$I$4)</f>
        <v>0</v>
      </c>
      <c r="J67" s="337">
        <f>SUMIFS('Transport-DB'!O:O,'Transport-DB'!C:C,"="&amp;'Work DB'!C67,'Transport-DB'!F:F,"="&amp;'Work DB'!$J$4)</f>
        <v>0</v>
      </c>
      <c r="K67" s="168">
        <f>SUMIFS('Transport-DB'!N:N,'Transport-DB'!C:C,"="&amp;'Work DB'!C67,'Transport-DB'!F:F,"="&amp;'Work DB'!$K$4)</f>
        <v>305.89999999999998</v>
      </c>
      <c r="L67" s="169">
        <f>SUMIFS('Transport-DB'!N:N,'Transport-DB'!C:C,"="&amp;'Work DB'!C67,'Transport-DB'!F:F,"="&amp;'Work DB'!$L$4)</f>
        <v>0</v>
      </c>
      <c r="M67" s="169">
        <f>SUMIFS('Transport-DB'!N:N,'Transport-DB'!C:C,"="&amp;'Work DB'!C67,'Transport-DB'!F:F,"="&amp;'Work DB'!$M$4)</f>
        <v>0</v>
      </c>
      <c r="N67" s="169">
        <f>SUMIFS('Transport-DB'!N:N,'Transport-DB'!C:C,"="&amp;'Work DB'!C67,'Transport-DB'!F:F,"="&amp;'Work DB'!$N$4)</f>
        <v>0</v>
      </c>
      <c r="O67" s="169">
        <f>SUMIFS('Transport-DB'!N:N,'Transport-DB'!C:C,"="&amp;'Work DB'!C67,'Transport-DB'!F:F,"="&amp;'Work DB'!$O$4)</f>
        <v>362.05</v>
      </c>
      <c r="P67" s="169">
        <f>SUMIFS('Transport-DB'!N:N,'Transport-DB'!C:C,"&lt;="&amp;'Work DB'!C67,'Transport-DB'!F:F,"="&amp;'Work DB'!$P$4)</f>
        <v>0</v>
      </c>
      <c r="Q67" s="166">
        <f>SUMIFS('Transport-DB'!N:N,'Transport-DB'!C:C,"="&amp;'Work DB'!C67,'Transport-DB'!F:F,"="&amp;'Work DB'!$Q$4)</f>
        <v>0</v>
      </c>
      <c r="R67" s="167">
        <f>SUMIFS('Transport-DB'!N:N,'Transport-DB'!C:C,"="&amp;'Work DB'!C67,'Transport-DB'!F:F,"="&amp;'Work DB'!$R$4)</f>
        <v>0</v>
      </c>
      <c r="S67" s="168">
        <f>SUM(D67:J67)+SUM(K67:R67)-M67-SUMIFS(Transport_DB[ترانشه],Transport_DB[توضیحات],"دیسپوزال",Transport_DB[تاریخ],'Work DB'!C67)</f>
        <v>667.95</v>
      </c>
      <c r="T67" s="169">
        <f t="shared" si="9"/>
        <v>0</v>
      </c>
      <c r="U67" s="169"/>
      <c r="V67" s="169"/>
      <c r="W67" s="169"/>
      <c r="X67" s="169"/>
      <c r="Y67" s="167"/>
      <c r="Z67" s="249"/>
      <c r="AA67" s="168">
        <f>SUMIFS('Transport-DB'!P:P,'Transport-DB'!C:C,"="&amp;'Work DB'!C67,'Transport-DB'!F:F,"="&amp;'Work DB'!$AA$4)</f>
        <v>672.60000000000014</v>
      </c>
      <c r="AB67" s="169">
        <f>SUMIFS('Transport-DB'!P:P,'Transport-DB'!C:C,"="&amp;'Work DB'!C67,'Transport-DB'!F:F,"="&amp;'Work DB'!$AB$4)</f>
        <v>0</v>
      </c>
      <c r="AC67" s="169">
        <f>SUMIFS('Transport-DB'!P:P,'Transport-DB'!C:C,"="&amp;'Work DB'!C67,'Transport-DB'!F:F,"="&amp;'Work DB'!$AC$4)</f>
        <v>0</v>
      </c>
      <c r="AD67" s="166">
        <f>SUMIFS('Transport-DB'!P:P,'Transport-DB'!C:C,"="&amp;'Work DB'!C67,'Transport-DB'!F:F,"="&amp;'Work DB'!$AD$4)</f>
        <v>0</v>
      </c>
      <c r="AE67" s="166">
        <f>SUMIFS('Transport-DB'!P:P,'Transport-DB'!C:C,"="&amp;'Work DB'!C67,'Transport-DB'!F:F,"="&amp;'Work DB'!$AE$4)</f>
        <v>0</v>
      </c>
      <c r="AF67" s="166">
        <f>SUMIFS('Transport-DB'!P:P,'Transport-DB'!C:C,"="&amp;'Work DB'!C67,'Transport-DB'!F:F,"="&amp;'Work DB'!$AF$4)</f>
        <v>0</v>
      </c>
      <c r="AG67" s="167"/>
      <c r="AH67" s="168">
        <f>SUMIFS('Transport-DB'!Q:Q,'Transport-DB'!C:C,"="&amp;'Work DB'!C67)</f>
        <v>0</v>
      </c>
      <c r="AI67" s="170">
        <f>SUMIFS(Civil_DB[قالب بندی],Civil_DB[تاریخ],"="&amp;'Work DB'!C67)</f>
        <v>0</v>
      </c>
      <c r="AJ67" s="169"/>
      <c r="AK67" s="167">
        <f>SUMIFS(Civil_DB[بتن],Civil_DB[تاریخ],"="&amp;'Work DB'!C67)</f>
        <v>0</v>
      </c>
      <c r="AL67" s="28"/>
      <c r="AM67" s="29"/>
      <c r="AN67" s="31"/>
      <c r="AO67" s="28"/>
      <c r="AP67" s="29"/>
      <c r="AQ67" s="29"/>
      <c r="AR67" s="30"/>
      <c r="AS67" s="28"/>
      <c r="AT67" s="29"/>
      <c r="AU67" s="207">
        <f>VLOOKUP(C67,'Daily Gas'!J35:M65,2,FALSE)</f>
        <v>2169</v>
      </c>
      <c r="AV67" s="215">
        <f t="shared" si="7"/>
        <v>37845</v>
      </c>
      <c r="AW67" s="29"/>
      <c r="AX67" s="29"/>
      <c r="AY67" s="29"/>
      <c r="AZ67" s="29"/>
      <c r="BA67" s="29"/>
      <c r="BB67" s="29"/>
      <c r="BC67" s="30"/>
      <c r="BD67" s="249"/>
      <c r="BE67" s="249"/>
      <c r="BF67" s="249"/>
      <c r="BG67" s="249"/>
      <c r="BH67" s="32"/>
      <c r="BI67" s="56"/>
    </row>
    <row r="68" spans="2:61" s="347" customFormat="1" ht="21" x14ac:dyDescent="0.25">
      <c r="B68" s="338"/>
      <c r="C68" s="339">
        <f t="shared" si="8"/>
        <v>45433</v>
      </c>
      <c r="D68" s="340">
        <f>SUMIFS('Transport-DB'!O:O,'Transport-DB'!C:C,"="&amp;'Work DB'!C68,'Transport-DB'!F:F,"="&amp;'Work DB'!$D$4)</f>
        <v>0</v>
      </c>
      <c r="E68" s="341">
        <f>SUMIFS('Transport-DB'!O:O,'Transport-DB'!C:C,"="&amp;'Work DB'!C68,'Transport-DB'!F:F,"="&amp;'Work DB'!$E$4)</f>
        <v>0</v>
      </c>
      <c r="F68" s="341">
        <f>SUMIFS('Transport-DB'!O:O,'Transport-DB'!C:C,"="&amp;'Work DB'!C68,'Transport-DB'!F:F,"="&amp;'Work DB'!$F$4)</f>
        <v>0</v>
      </c>
      <c r="G68" s="341">
        <f>SUMIFS('Transport-DB'!O:O,'Transport-DB'!C:C,"="&amp;'Work DB'!C68,'Transport-DB'!F:F,"="&amp;'Work DB'!$G$4)</f>
        <v>0</v>
      </c>
      <c r="H68" s="342">
        <f>SUMIFS('Transport-DB'!O:O,'Transport-DB'!C:C,"="&amp;'Work DB'!C68,'Transport-DB'!F:F,"="&amp;'Work DB'!$H$4)</f>
        <v>0</v>
      </c>
      <c r="I68" s="341">
        <f>SUMIFS('Transport-DB'!O:O,'Transport-DB'!C:C,"="&amp;'Work DB'!C68,'Transport-DB'!F:F,"="&amp;'Work DB'!$I$4)</f>
        <v>0</v>
      </c>
      <c r="J68" s="343">
        <f>SUMIFS('Transport-DB'!O:O,'Transport-DB'!C:C,"="&amp;'Work DB'!C68,'Transport-DB'!F:F,"="&amp;'Work DB'!$J$4)</f>
        <v>0</v>
      </c>
      <c r="K68" s="340">
        <f>SUMIFS('Transport-DB'!N:N,'Transport-DB'!C:C,"="&amp;'Work DB'!C68,'Transport-DB'!F:F,"="&amp;'Work DB'!$K$4)</f>
        <v>219.45000000000002</v>
      </c>
      <c r="L68" s="341">
        <f>SUMIFS('Transport-DB'!N:N,'Transport-DB'!C:C,"="&amp;'Work DB'!C68,'Transport-DB'!F:F,"="&amp;'Work DB'!$L$4)</f>
        <v>0</v>
      </c>
      <c r="M68" s="341">
        <f>SUMIFS('Transport-DB'!N:N,'Transport-DB'!C:C,"="&amp;'Work DB'!C68,'Transport-DB'!F:F,"="&amp;'Work DB'!$M$4)</f>
        <v>0</v>
      </c>
      <c r="N68" s="341">
        <f>SUMIFS('Transport-DB'!N:N,'Transport-DB'!C:C,"="&amp;'Work DB'!C68,'Transport-DB'!F:F,"="&amp;'Work DB'!$N$4)</f>
        <v>0</v>
      </c>
      <c r="O68" s="341">
        <f>SUMIFS('Transport-DB'!N:N,'Transport-DB'!C:C,"="&amp;'Work DB'!C68,'Transport-DB'!F:F,"="&amp;'Work DB'!$O$4)</f>
        <v>397.95000000000005</v>
      </c>
      <c r="P68" s="341">
        <f>SUMIFS('Transport-DB'!N:N,'Transport-DB'!C:C,"&lt;="&amp;'Work DB'!C68,'Transport-DB'!F:F,"="&amp;'Work DB'!$P$4)</f>
        <v>0</v>
      </c>
      <c r="Q68" s="342">
        <f>SUMIFS('Transport-DB'!N:N,'Transport-DB'!C:C,"="&amp;'Work DB'!C68,'Transport-DB'!F:F,"="&amp;'Work DB'!$Q$4)</f>
        <v>0</v>
      </c>
      <c r="R68" s="344">
        <f>SUMIFS('Transport-DB'!N:N,'Transport-DB'!C:C,"="&amp;'Work DB'!C68,'Transport-DB'!F:F,"="&amp;'Work DB'!$R$4)</f>
        <v>0</v>
      </c>
      <c r="S68" s="168">
        <f>SUM(D68:J68)+SUM(K68:R68)-M68-SUMIFS(Transport_DB[ترانشه],Transport_DB[توضیحات],"دیسپوزال",Transport_DB[تاریخ],'Work DB'!C68)</f>
        <v>617.40000000000009</v>
      </c>
      <c r="T68" s="341">
        <f t="shared" si="9"/>
        <v>0</v>
      </c>
      <c r="U68" s="341"/>
      <c r="V68" s="341"/>
      <c r="W68" s="341"/>
      <c r="X68" s="341"/>
      <c r="Y68" s="344"/>
      <c r="Z68" s="343"/>
      <c r="AA68" s="340">
        <f>SUMIFS('Transport-DB'!P:P,'Transport-DB'!C:C,"="&amp;'Work DB'!C68,'Transport-DB'!F:F,"="&amp;'Work DB'!$AA$4)</f>
        <v>35.400000000000006</v>
      </c>
      <c r="AB68" s="341">
        <f>SUMIFS('Transport-DB'!P:P,'Transport-DB'!C:C,"="&amp;'Work DB'!C68,'Transport-DB'!F:F,"="&amp;'Work DB'!$AB$4)</f>
        <v>0</v>
      </c>
      <c r="AC68" s="341">
        <f>SUMIFS('Transport-DB'!P:P,'Transport-DB'!C:C,"="&amp;'Work DB'!C68,'Transport-DB'!F:F,"="&amp;'Work DB'!$AC$4)</f>
        <v>0</v>
      </c>
      <c r="AD68" s="342">
        <f>SUMIFS('Transport-DB'!P:P,'Transport-DB'!C:C,"="&amp;'Work DB'!C68,'Transport-DB'!F:F,"="&amp;'Work DB'!$AD$4)</f>
        <v>0</v>
      </c>
      <c r="AE68" s="342">
        <f>SUMIFS('Transport-DB'!P:P,'Transport-DB'!C:C,"="&amp;'Work DB'!C68,'Transport-DB'!F:F,"="&amp;'Work DB'!$AE$4)</f>
        <v>0</v>
      </c>
      <c r="AF68" s="342">
        <f>SUMIFS('Transport-DB'!P:P,'Transport-DB'!C:C,"="&amp;'Work DB'!C68,'Transport-DB'!F:F,"="&amp;'Work DB'!$AF$4)</f>
        <v>0</v>
      </c>
      <c r="AG68" s="344"/>
      <c r="AH68" s="168">
        <f>SUMIFS('Transport-DB'!Q:Q,'Transport-DB'!C:C,"="&amp;'Work DB'!C68)</f>
        <v>0</v>
      </c>
      <c r="AI68" s="170">
        <f>SUMIFS(Civil_DB[قالب بندی],Civil_DB[تاریخ],"="&amp;'Work DB'!C68)</f>
        <v>0</v>
      </c>
      <c r="AJ68" s="169">
        <v>0</v>
      </c>
      <c r="AK68" s="167">
        <f>SUMIFS(Civil_DB[بتن],Civil_DB[تاریخ],"="&amp;'Work DB'!C68)</f>
        <v>0</v>
      </c>
      <c r="AL68" s="340">
        <v>0</v>
      </c>
      <c r="AM68" s="341">
        <v>0</v>
      </c>
      <c r="AN68" s="342">
        <v>0</v>
      </c>
      <c r="AO68" s="340">
        <v>53</v>
      </c>
      <c r="AP68" s="341">
        <v>10</v>
      </c>
      <c r="AQ68" s="341">
        <v>83</v>
      </c>
      <c r="AR68" s="344">
        <v>5</v>
      </c>
      <c r="AS68" s="340">
        <v>6</v>
      </c>
      <c r="AT68" s="341">
        <v>9</v>
      </c>
      <c r="AU68" s="341">
        <f>VLOOKUP(C68,'Daily Gas'!N5:Q35,2,FALSE)</f>
        <v>136</v>
      </c>
      <c r="AV68" s="345">
        <f t="shared" si="7"/>
        <v>37709</v>
      </c>
      <c r="AW68" s="341">
        <v>0</v>
      </c>
      <c r="AX68" s="341">
        <v>0</v>
      </c>
      <c r="AY68" s="341"/>
      <c r="AZ68" s="341"/>
      <c r="BA68" s="341">
        <v>0</v>
      </c>
      <c r="BB68" s="341">
        <v>0</v>
      </c>
      <c r="BC68" s="344">
        <v>0</v>
      </c>
      <c r="BD68" s="343"/>
      <c r="BE68" s="343"/>
      <c r="BF68" s="343"/>
      <c r="BG68" s="343"/>
      <c r="BH68" s="345"/>
      <c r="BI68" s="346" t="s">
        <v>35</v>
      </c>
    </row>
    <row r="69" spans="2:61" s="15" customFormat="1" ht="21" x14ac:dyDescent="0.25">
      <c r="B69" s="47"/>
      <c r="C69" s="20">
        <f t="shared" si="8"/>
        <v>45434</v>
      </c>
      <c r="D69" s="168">
        <f>SUMIFS('Transport-DB'!O:O,'Transport-DB'!C:C,"="&amp;'Work DB'!C69,'Transport-DB'!F:F,"="&amp;'Work DB'!$D$4)</f>
        <v>0</v>
      </c>
      <c r="E69" s="169">
        <f>SUMIFS('Transport-DB'!O:O,'Transport-DB'!C:C,"="&amp;'Work DB'!C69,'Transport-DB'!F:F,"="&amp;'Work DB'!$E$4)</f>
        <v>0</v>
      </c>
      <c r="F69" s="169">
        <f>SUMIFS('Transport-DB'!O:O,'Transport-DB'!C:C,"="&amp;'Work DB'!C69,'Transport-DB'!F:F,"="&amp;'Work DB'!$F$4)</f>
        <v>0</v>
      </c>
      <c r="G69" s="169">
        <f>SUMIFS('Transport-DB'!O:O,'Transport-DB'!C:C,"="&amp;'Work DB'!C69,'Transport-DB'!F:F,"="&amp;'Work DB'!$G$4)</f>
        <v>0</v>
      </c>
      <c r="H69" s="166">
        <f>SUMIFS('Transport-DB'!O:O,'Transport-DB'!C:C,"="&amp;'Work DB'!C69,'Transport-DB'!F:F,"="&amp;'Work DB'!$H$4)</f>
        <v>0</v>
      </c>
      <c r="I69" s="169">
        <f>SUMIFS('Transport-DB'!O:O,'Transport-DB'!C:C,"="&amp;'Work DB'!C69,'Transport-DB'!F:F,"="&amp;'Work DB'!$I$4)</f>
        <v>0</v>
      </c>
      <c r="J69" s="337">
        <f>SUMIFS('Transport-DB'!O:O,'Transport-DB'!C:C,"="&amp;'Work DB'!C69,'Transport-DB'!F:F,"="&amp;'Work DB'!$J$4)</f>
        <v>0</v>
      </c>
      <c r="K69" s="168">
        <f>SUMIFS('Transport-DB'!N:N,'Transport-DB'!C:C,"="&amp;'Work DB'!C69,'Transport-DB'!F:F,"="&amp;'Work DB'!$K$4)</f>
        <v>166.25</v>
      </c>
      <c r="L69" s="169">
        <f>SUMIFS('Transport-DB'!N:N,'Transport-DB'!C:C,"="&amp;'Work DB'!C69,'Transport-DB'!F:F,"="&amp;'Work DB'!$L$4)</f>
        <v>0</v>
      </c>
      <c r="M69" s="169">
        <f>SUMIFS('Transport-DB'!N:N,'Transport-DB'!C:C,"="&amp;'Work DB'!C69,'Transport-DB'!F:F,"="&amp;'Work DB'!$M$4)</f>
        <v>0</v>
      </c>
      <c r="N69" s="169">
        <f>SUMIFS('Transport-DB'!N:N,'Transport-DB'!C:C,"="&amp;'Work DB'!C69,'Transport-DB'!F:F,"="&amp;'Work DB'!$N$4)</f>
        <v>49.800000000000004</v>
      </c>
      <c r="O69" s="169">
        <f>SUMIFS('Transport-DB'!N:N,'Transport-DB'!C:C,"="&amp;'Work DB'!C69,'Transport-DB'!F:F,"="&amp;'Work DB'!$O$4)</f>
        <v>432.75</v>
      </c>
      <c r="P69" s="169">
        <f>SUMIFS('Transport-DB'!N:N,'Transport-DB'!C:C,"&lt;="&amp;'Work DB'!C69,'Transport-DB'!F:F,"="&amp;'Work DB'!$P$4)</f>
        <v>0</v>
      </c>
      <c r="Q69" s="166">
        <f>SUMIFS('Transport-DB'!N:N,'Transport-DB'!C:C,"="&amp;'Work DB'!C69,'Transport-DB'!F:F,"="&amp;'Work DB'!$Q$4)</f>
        <v>0</v>
      </c>
      <c r="R69" s="167">
        <f>SUMIFS('Transport-DB'!N:N,'Transport-DB'!C:C,"="&amp;'Work DB'!C69,'Transport-DB'!F:F,"="&amp;'Work DB'!$R$4)</f>
        <v>0</v>
      </c>
      <c r="S69" s="168">
        <f>SUM(D69:J69)+SUM(K69:R69)-M69-SUMIFS(Transport_DB[ترانشه],Transport_DB[توضیحات],"دیسپوزال",Transport_DB[تاریخ],'Work DB'!C69)</f>
        <v>648.79999999999995</v>
      </c>
      <c r="T69" s="169">
        <f t="shared" si="9"/>
        <v>0</v>
      </c>
      <c r="U69" s="169"/>
      <c r="V69" s="169"/>
      <c r="W69" s="169"/>
      <c r="X69" s="169"/>
      <c r="Y69" s="167"/>
      <c r="Z69" s="249"/>
      <c r="AA69" s="168">
        <f>SUMIFS('Transport-DB'!P:P,'Transport-DB'!C:C,"="&amp;'Work DB'!C69,'Transport-DB'!F:F,"="&amp;'Work DB'!$AA$4)</f>
        <v>47.2</v>
      </c>
      <c r="AB69" s="169">
        <f>SUMIFS('Transport-DB'!P:P,'Transport-DB'!C:C,"="&amp;'Work DB'!C69,'Transport-DB'!F:F,"="&amp;'Work DB'!$AB$4)</f>
        <v>0</v>
      </c>
      <c r="AC69" s="169">
        <f>SUMIFS('Transport-DB'!P:P,'Transport-DB'!C:C,"="&amp;'Work DB'!C69,'Transport-DB'!F:F,"="&amp;'Work DB'!$AC$4)</f>
        <v>0</v>
      </c>
      <c r="AD69" s="166">
        <f>SUMIFS('Transport-DB'!P:P,'Transport-DB'!C:C,"="&amp;'Work DB'!C69,'Transport-DB'!F:F,"="&amp;'Work DB'!$AD$4)</f>
        <v>0</v>
      </c>
      <c r="AE69" s="166">
        <f>SUMIFS('Transport-DB'!P:P,'Transport-DB'!C:C,"="&amp;'Work DB'!C69,'Transport-DB'!F:F,"="&amp;'Work DB'!$AE$4)</f>
        <v>0</v>
      </c>
      <c r="AF69" s="166">
        <f>SUMIFS('Transport-DB'!P:P,'Transport-DB'!C:C,"="&amp;'Work DB'!C69,'Transport-DB'!F:F,"="&amp;'Work DB'!$AF$4)</f>
        <v>0</v>
      </c>
      <c r="AG69" s="167"/>
      <c r="AH69" s="168">
        <f>SUMIFS('Transport-DB'!Q:Q,'Transport-DB'!C:C,"="&amp;'Work DB'!C69)</f>
        <v>0</v>
      </c>
      <c r="AI69" s="170">
        <f>SUMIFS(Civil_DB[قالب بندی],Civil_DB[تاریخ],"="&amp;'Work DB'!C69)</f>
        <v>0</v>
      </c>
      <c r="AJ69" s="169">
        <v>0</v>
      </c>
      <c r="AK69" s="167">
        <f>SUMIFS(Civil_DB[بتن],Civil_DB[تاریخ],"="&amp;'Work DB'!C69)</f>
        <v>0</v>
      </c>
      <c r="AL69" s="28">
        <v>0</v>
      </c>
      <c r="AM69" s="29">
        <v>0</v>
      </c>
      <c r="AN69" s="31">
        <v>0</v>
      </c>
      <c r="AO69" s="28">
        <v>51</v>
      </c>
      <c r="AP69" s="29">
        <v>27</v>
      </c>
      <c r="AQ69" s="29">
        <f>AO69+AP69</f>
        <v>78</v>
      </c>
      <c r="AR69" s="30">
        <v>5</v>
      </c>
      <c r="AS69" s="28">
        <v>6</v>
      </c>
      <c r="AT69" s="29">
        <v>8</v>
      </c>
      <c r="AU69" s="207">
        <f>VLOOKUP(C69,'Daily Gas'!N6:Q36,2,FALSE)</f>
        <v>1563</v>
      </c>
      <c r="AV69" s="215">
        <f t="shared" si="7"/>
        <v>36146</v>
      </c>
      <c r="AW69" s="29">
        <v>0</v>
      </c>
      <c r="AX69" s="29">
        <v>0</v>
      </c>
      <c r="AY69" s="29"/>
      <c r="AZ69" s="29"/>
      <c r="BA69" s="29">
        <v>0</v>
      </c>
      <c r="BB69" s="29">
        <v>0</v>
      </c>
      <c r="BC69" s="30">
        <v>0</v>
      </c>
      <c r="BD69" s="249"/>
      <c r="BE69" s="249"/>
      <c r="BF69" s="249"/>
      <c r="BG69" s="249"/>
      <c r="BH69" s="32"/>
      <c r="BI69" s="56"/>
    </row>
    <row r="70" spans="2:61" s="15" customFormat="1" ht="21" x14ac:dyDescent="0.25">
      <c r="B70" s="47"/>
      <c r="C70" s="20">
        <f t="shared" si="8"/>
        <v>45435</v>
      </c>
      <c r="D70" s="168">
        <f>SUMIFS('Transport-DB'!O:O,'Transport-DB'!C:C,"="&amp;'Work DB'!C70,'Transport-DB'!F:F,"="&amp;'Work DB'!$D$4)</f>
        <v>0</v>
      </c>
      <c r="E70" s="169">
        <f>SUMIFS('Transport-DB'!O:O,'Transport-DB'!C:C,"="&amp;'Work DB'!C70,'Transport-DB'!F:F,"="&amp;'Work DB'!$E$4)</f>
        <v>0</v>
      </c>
      <c r="F70" s="169">
        <f>SUMIFS('Transport-DB'!O:O,'Transport-DB'!C:C,"="&amp;'Work DB'!C70,'Transport-DB'!F:F,"="&amp;'Work DB'!$F$4)</f>
        <v>0</v>
      </c>
      <c r="G70" s="169">
        <f>SUMIFS('Transport-DB'!O:O,'Transport-DB'!C:C,"="&amp;'Work DB'!C70,'Transport-DB'!F:F,"="&amp;'Work DB'!$G$4)</f>
        <v>0</v>
      </c>
      <c r="H70" s="166">
        <f>SUMIFS('Transport-DB'!O:O,'Transport-DB'!C:C,"="&amp;'Work DB'!C70,'Transport-DB'!F:F,"="&amp;'Work DB'!$H$4)</f>
        <v>0</v>
      </c>
      <c r="I70" s="169">
        <f>SUMIFS('Transport-DB'!O:O,'Transport-DB'!C:C,"="&amp;'Work DB'!C70,'Transport-DB'!F:F,"="&amp;'Work DB'!$I$4)</f>
        <v>0</v>
      </c>
      <c r="J70" s="337">
        <f>SUMIFS('Transport-DB'!O:O,'Transport-DB'!C:C,"="&amp;'Work DB'!C70,'Transport-DB'!F:F,"="&amp;'Work DB'!$J$4)</f>
        <v>0</v>
      </c>
      <c r="K70" s="168">
        <f>SUMIFS('Transport-DB'!N:N,'Transport-DB'!C:C,"="&amp;'Work DB'!C70,'Transport-DB'!F:F,"="&amp;'Work DB'!$K$4)</f>
        <v>252.70000000000002</v>
      </c>
      <c r="L70" s="169">
        <f>SUMIFS('Transport-DB'!N:N,'Transport-DB'!C:C,"="&amp;'Work DB'!C70,'Transport-DB'!F:F,"="&amp;'Work DB'!$L$4)</f>
        <v>0</v>
      </c>
      <c r="M70" s="169">
        <f>SUMIFS('Transport-DB'!N:N,'Transport-DB'!C:C,"="&amp;'Work DB'!C70,'Transport-DB'!F:F,"="&amp;'Work DB'!$M$4)</f>
        <v>0</v>
      </c>
      <c r="N70" s="169">
        <f>SUMIFS('Transport-DB'!N:N,'Transport-DB'!C:C,"="&amp;'Work DB'!C70,'Transport-DB'!F:F,"="&amp;'Work DB'!$N$4)</f>
        <v>211.65</v>
      </c>
      <c r="O70" s="169">
        <f>SUMIFS('Transport-DB'!N:N,'Transport-DB'!C:C,"="&amp;'Work DB'!C70,'Transport-DB'!F:F,"="&amp;'Work DB'!$O$4)</f>
        <v>411.15</v>
      </c>
      <c r="P70" s="169">
        <f>SUMIFS('Transport-DB'!N:N,'Transport-DB'!C:C,"&lt;="&amp;'Work DB'!C70,'Transport-DB'!F:F,"="&amp;'Work DB'!$P$4)</f>
        <v>0</v>
      </c>
      <c r="Q70" s="166">
        <f>SUMIFS('Transport-DB'!N:N,'Transport-DB'!C:C,"="&amp;'Work DB'!C70,'Transport-DB'!F:F,"="&amp;'Work DB'!$Q$4)</f>
        <v>0</v>
      </c>
      <c r="R70" s="167">
        <f>SUMIFS('Transport-DB'!N:N,'Transport-DB'!C:C,"="&amp;'Work DB'!C70,'Transport-DB'!F:F,"="&amp;'Work DB'!$R$4)</f>
        <v>0</v>
      </c>
      <c r="S70" s="168">
        <f>SUM(D70:J70)+SUM(K70:R70)-M70-SUMIFS(Transport_DB[ترانشه],Transport_DB[توضیحات],"دیسپوزال",Transport_DB[تاریخ],'Work DB'!C70)</f>
        <v>875.5</v>
      </c>
      <c r="T70" s="169">
        <f t="shared" si="9"/>
        <v>0</v>
      </c>
      <c r="U70" s="169"/>
      <c r="V70" s="169"/>
      <c r="W70" s="169"/>
      <c r="X70" s="169"/>
      <c r="Y70" s="167"/>
      <c r="Z70" s="249"/>
      <c r="AA70" s="168">
        <f>SUMIFS('Transport-DB'!P:P,'Transport-DB'!C:C,"="&amp;'Work DB'!C70,'Transport-DB'!F:F,"="&amp;'Work DB'!$AA$4)</f>
        <v>59</v>
      </c>
      <c r="AB70" s="169">
        <f>SUMIFS('Transport-DB'!P:P,'Transport-DB'!C:C,"="&amp;'Work DB'!C70,'Transport-DB'!F:F,"="&amp;'Work DB'!$AB$4)</f>
        <v>0</v>
      </c>
      <c r="AC70" s="169">
        <f>SUMIFS('Transport-DB'!P:P,'Transport-DB'!C:C,"="&amp;'Work DB'!C70,'Transport-DB'!F:F,"="&amp;'Work DB'!$AC$4)</f>
        <v>0</v>
      </c>
      <c r="AD70" s="166">
        <f>SUMIFS('Transport-DB'!P:P,'Transport-DB'!C:C,"="&amp;'Work DB'!C70,'Transport-DB'!F:F,"="&amp;'Work DB'!$AD$4)</f>
        <v>0</v>
      </c>
      <c r="AE70" s="166">
        <f>SUMIFS('Transport-DB'!P:P,'Transport-DB'!C:C,"="&amp;'Work DB'!C70,'Transport-DB'!F:F,"="&amp;'Work DB'!$AE$4)</f>
        <v>0</v>
      </c>
      <c r="AF70" s="166">
        <f>SUMIFS('Transport-DB'!P:P,'Transport-DB'!C:C,"="&amp;'Work DB'!C70,'Transport-DB'!F:F,"="&amp;'Work DB'!$AF$4)</f>
        <v>0</v>
      </c>
      <c r="AG70" s="167"/>
      <c r="AH70" s="168">
        <f>SUMIFS('Transport-DB'!Q:Q,'Transport-DB'!C:C,"="&amp;'Work DB'!C70)</f>
        <v>0</v>
      </c>
      <c r="AI70" s="170">
        <f>SUMIFS(Civil_DB[قالب بندی],Civil_DB[تاریخ],"="&amp;'Work DB'!C70)</f>
        <v>0</v>
      </c>
      <c r="AJ70" s="169">
        <v>0</v>
      </c>
      <c r="AK70" s="167">
        <f>SUMIFS(Civil_DB[بتن],Civil_DB[تاریخ],"="&amp;'Work DB'!C70)</f>
        <v>0</v>
      </c>
      <c r="AL70" s="28">
        <v>0</v>
      </c>
      <c r="AM70" s="29">
        <v>0</v>
      </c>
      <c r="AN70" s="31">
        <v>0</v>
      </c>
      <c r="AO70" s="28">
        <v>50</v>
      </c>
      <c r="AP70" s="29">
        <v>21</v>
      </c>
      <c r="AQ70" s="29">
        <f>AO70+AP70</f>
        <v>71</v>
      </c>
      <c r="AR70" s="30">
        <v>5</v>
      </c>
      <c r="AS70" s="28">
        <v>9</v>
      </c>
      <c r="AT70" s="29">
        <v>9</v>
      </c>
      <c r="AU70" s="207">
        <f>VLOOKUP(C70,'Daily Gas'!N7:Q37,2,FALSE)</f>
        <v>0</v>
      </c>
      <c r="AV70" s="215">
        <f t="shared" si="7"/>
        <v>36146</v>
      </c>
      <c r="AW70" s="29">
        <v>0</v>
      </c>
      <c r="AX70" s="29">
        <v>0</v>
      </c>
      <c r="AY70" s="29"/>
      <c r="AZ70" s="29"/>
      <c r="BA70" s="29">
        <v>0</v>
      </c>
      <c r="BB70" s="29">
        <v>0</v>
      </c>
      <c r="BC70" s="30">
        <v>0</v>
      </c>
      <c r="BD70" s="249"/>
      <c r="BE70" s="249"/>
      <c r="BF70" s="249"/>
      <c r="BG70" s="249"/>
      <c r="BH70" s="32"/>
      <c r="BI70" s="56"/>
    </row>
    <row r="71" spans="2:61" s="15" customFormat="1" ht="21" x14ac:dyDescent="0.25">
      <c r="B71" s="47"/>
      <c r="C71" s="20">
        <f t="shared" si="8"/>
        <v>45436</v>
      </c>
      <c r="D71" s="168">
        <f>SUMIFS('Transport-DB'!O:O,'Transport-DB'!C:C,"="&amp;'Work DB'!C71,'Transport-DB'!F:F,"="&amp;'Work DB'!$D$4)</f>
        <v>672.98</v>
      </c>
      <c r="E71" s="169">
        <f>SUMIFS('Transport-DB'!O:O,'Transport-DB'!C:C,"="&amp;'Work DB'!C71,'Transport-DB'!F:F,"="&amp;'Work DB'!$E$4)</f>
        <v>205.2175</v>
      </c>
      <c r="F71" s="169">
        <f>SUMIFS('Transport-DB'!O:O,'Transport-DB'!C:C,"="&amp;'Work DB'!C71,'Transport-DB'!F:F,"="&amp;'Work DB'!$F$4)</f>
        <v>0</v>
      </c>
      <c r="G71" s="169">
        <f>SUMIFS('Transport-DB'!O:O,'Transport-DB'!C:C,"="&amp;'Work DB'!C71,'Transport-DB'!F:F,"="&amp;'Work DB'!$G$4)</f>
        <v>0</v>
      </c>
      <c r="H71" s="166">
        <f>SUMIFS('Transport-DB'!O:O,'Transport-DB'!C:C,"="&amp;'Work DB'!C71,'Transport-DB'!F:F,"="&amp;'Work DB'!$H$4)</f>
        <v>0</v>
      </c>
      <c r="I71" s="169">
        <f>SUMIFS('Transport-DB'!O:O,'Transport-DB'!C:C,"="&amp;'Work DB'!C71,'Transport-DB'!F:F,"="&amp;'Work DB'!$I$4)</f>
        <v>0</v>
      </c>
      <c r="J71" s="337">
        <f>SUMIFS('Transport-DB'!O:O,'Transport-DB'!C:C,"="&amp;'Work DB'!C71,'Transport-DB'!F:F,"="&amp;'Work DB'!$J$4)</f>
        <v>0</v>
      </c>
      <c r="K71" s="168">
        <f>SUMIFS('Transport-DB'!N:N,'Transport-DB'!C:C,"="&amp;'Work DB'!C71,'Transport-DB'!F:F,"="&amp;'Work DB'!$K$4)</f>
        <v>0</v>
      </c>
      <c r="L71" s="169">
        <f>SUMIFS('Transport-DB'!N:N,'Transport-DB'!C:C,"="&amp;'Work DB'!C71,'Transport-DB'!F:F,"="&amp;'Work DB'!$L$4)</f>
        <v>0</v>
      </c>
      <c r="M71" s="169">
        <f>SUMIFS('Transport-DB'!N:N,'Transport-DB'!C:C,"="&amp;'Work DB'!C71,'Transport-DB'!F:F,"="&amp;'Work DB'!$M$4)</f>
        <v>0</v>
      </c>
      <c r="N71" s="169">
        <f>SUMIFS('Transport-DB'!N:N,'Transport-DB'!C:C,"="&amp;'Work DB'!C71,'Transport-DB'!F:F,"="&amp;'Work DB'!$N$4)</f>
        <v>0</v>
      </c>
      <c r="O71" s="169">
        <f>SUMIFS('Transport-DB'!N:N,'Transport-DB'!C:C,"="&amp;'Work DB'!C71,'Transport-DB'!F:F,"="&amp;'Work DB'!$O$4)</f>
        <v>0</v>
      </c>
      <c r="P71" s="169">
        <f>SUMIFS('Transport-DB'!N:N,'Transport-DB'!C:C,"&lt;="&amp;'Work DB'!C71,'Transport-DB'!F:F,"="&amp;'Work DB'!$P$4)</f>
        <v>0</v>
      </c>
      <c r="Q71" s="166">
        <f>SUMIFS('Transport-DB'!N:N,'Transport-DB'!C:C,"="&amp;'Work DB'!C71,'Transport-DB'!F:F,"="&amp;'Work DB'!$Q$4)</f>
        <v>0</v>
      </c>
      <c r="R71" s="167">
        <f>SUMIFS('Transport-DB'!N:N,'Transport-DB'!C:C,"="&amp;'Work DB'!C71,'Transport-DB'!F:F,"="&amp;'Work DB'!$R$4)</f>
        <v>0</v>
      </c>
      <c r="S71" s="168">
        <f>SUM(D71:J71)+SUM(K71:R71)-M71-SUMIFS(Transport_DB[ترانشه],Transport_DB[توضیحات],"دیسپوزال",Transport_DB[تاریخ],'Work DB'!C71)</f>
        <v>878.19749999999999</v>
      </c>
      <c r="T71" s="169">
        <f t="shared" si="9"/>
        <v>0</v>
      </c>
      <c r="U71" s="169"/>
      <c r="V71" s="169"/>
      <c r="W71" s="169"/>
      <c r="X71" s="169"/>
      <c r="Y71" s="167"/>
      <c r="Z71" s="249"/>
      <c r="AA71" s="168">
        <f>SUMIFS('Transport-DB'!P:P,'Transport-DB'!C:C,"="&amp;'Work DB'!C71,'Transport-DB'!F:F,"="&amp;'Work DB'!$AA$4)</f>
        <v>35.400000000000006</v>
      </c>
      <c r="AB71" s="169">
        <f>SUMIFS('Transport-DB'!P:P,'Transport-DB'!C:C,"="&amp;'Work DB'!C71,'Transport-DB'!F:F,"="&amp;'Work DB'!$AB$4)</f>
        <v>0</v>
      </c>
      <c r="AC71" s="169">
        <f>SUMIFS('Transport-DB'!P:P,'Transport-DB'!C:C,"="&amp;'Work DB'!C71,'Transport-DB'!F:F,"="&amp;'Work DB'!$AC$4)</f>
        <v>0</v>
      </c>
      <c r="AD71" s="166">
        <f>SUMIFS('Transport-DB'!P:P,'Transport-DB'!C:C,"="&amp;'Work DB'!C71,'Transport-DB'!F:F,"="&amp;'Work DB'!$AD$4)</f>
        <v>0</v>
      </c>
      <c r="AE71" s="166">
        <f>SUMIFS('Transport-DB'!P:P,'Transport-DB'!C:C,"="&amp;'Work DB'!C71,'Transport-DB'!F:F,"="&amp;'Work DB'!$AE$4)</f>
        <v>0</v>
      </c>
      <c r="AF71" s="166">
        <f>SUMIFS('Transport-DB'!P:P,'Transport-DB'!C:C,"="&amp;'Work DB'!C71,'Transport-DB'!F:F,"="&amp;'Work DB'!$AF$4)</f>
        <v>0</v>
      </c>
      <c r="AG71" s="167"/>
      <c r="AH71" s="168">
        <f>SUMIFS('Transport-DB'!Q:Q,'Transport-DB'!C:C,"="&amp;'Work DB'!C71)</f>
        <v>0</v>
      </c>
      <c r="AI71" s="170">
        <f>SUMIFS(Civil_DB[قالب بندی],Civil_DB[تاریخ],"="&amp;'Work DB'!C71)</f>
        <v>0</v>
      </c>
      <c r="AJ71" s="169">
        <v>0</v>
      </c>
      <c r="AK71" s="167">
        <f>SUMIFS(Civil_DB[بتن],Civil_DB[تاریخ],"="&amp;'Work DB'!C71)</f>
        <v>0</v>
      </c>
      <c r="AL71" s="28">
        <v>0</v>
      </c>
      <c r="AM71" s="29">
        <v>0</v>
      </c>
      <c r="AN71" s="31">
        <v>0</v>
      </c>
      <c r="AO71" s="28">
        <v>50</v>
      </c>
      <c r="AP71" s="29">
        <v>23</v>
      </c>
      <c r="AQ71" s="29">
        <v>81</v>
      </c>
      <c r="AR71" s="30">
        <v>5</v>
      </c>
      <c r="AS71" s="28">
        <v>9</v>
      </c>
      <c r="AT71" s="29">
        <v>7</v>
      </c>
      <c r="AU71" s="207">
        <f>VLOOKUP(C71,'Daily Gas'!N8:Q38,2,FALSE)</f>
        <v>2763</v>
      </c>
      <c r="AV71" s="215">
        <f t="shared" ref="AV71:AV110" si="10">AV70-AU71</f>
        <v>33383</v>
      </c>
      <c r="AW71" s="29">
        <v>0</v>
      </c>
      <c r="AX71" s="29">
        <v>0</v>
      </c>
      <c r="AY71" s="29"/>
      <c r="AZ71" s="29"/>
      <c r="BA71" s="29">
        <v>0</v>
      </c>
      <c r="BB71" s="29">
        <v>0</v>
      </c>
      <c r="BC71" s="30">
        <v>0</v>
      </c>
      <c r="BD71" s="249"/>
      <c r="BE71" s="249"/>
      <c r="BF71" s="249"/>
      <c r="BG71" s="249"/>
      <c r="BH71" s="32"/>
      <c r="BI71" s="56"/>
    </row>
    <row r="72" spans="2:61" s="15" customFormat="1" ht="21" x14ac:dyDescent="0.25">
      <c r="B72" s="47"/>
      <c r="C72" s="20">
        <f t="shared" ref="C72:C135" si="11">C71+1</f>
        <v>45437</v>
      </c>
      <c r="D72" s="168">
        <f>SUMIFS('Transport-DB'!O:O,'Transport-DB'!C:C,"="&amp;'Work DB'!C72,'Transport-DB'!F:F,"="&amp;'Work DB'!$D$4)</f>
        <v>504.73499999999996</v>
      </c>
      <c r="E72" s="169">
        <f>SUMIFS('Transport-DB'!O:O,'Transport-DB'!C:C,"="&amp;'Work DB'!C72,'Transport-DB'!F:F,"="&amp;'Work DB'!$E$4)</f>
        <v>157.49250000000001</v>
      </c>
      <c r="F72" s="169">
        <f>SUMIFS('Transport-DB'!O:O,'Transport-DB'!C:C,"="&amp;'Work DB'!C72,'Transport-DB'!F:F,"="&amp;'Work DB'!$F$4)</f>
        <v>0</v>
      </c>
      <c r="G72" s="169">
        <f>SUMIFS('Transport-DB'!O:O,'Transport-DB'!C:C,"="&amp;'Work DB'!C72,'Transport-DB'!F:F,"="&amp;'Work DB'!$G$4)</f>
        <v>0</v>
      </c>
      <c r="H72" s="166">
        <f>SUMIFS('Transport-DB'!O:O,'Transport-DB'!C:C,"="&amp;'Work DB'!C72,'Transport-DB'!F:F,"="&amp;'Work DB'!$H$4)</f>
        <v>0</v>
      </c>
      <c r="I72" s="169">
        <f>SUMIFS('Transport-DB'!O:O,'Transport-DB'!C:C,"="&amp;'Work DB'!C72,'Transport-DB'!F:F,"="&amp;'Work DB'!$I$4)</f>
        <v>0</v>
      </c>
      <c r="J72" s="337">
        <f>SUMIFS('Transport-DB'!O:O,'Transport-DB'!C:C,"="&amp;'Work DB'!C72,'Transport-DB'!F:F,"="&amp;'Work DB'!$J$4)</f>
        <v>0</v>
      </c>
      <c r="K72" s="168">
        <f>SUMIFS('Transport-DB'!N:N,'Transport-DB'!C:C,"="&amp;'Work DB'!C72,'Transport-DB'!F:F,"="&amp;'Work DB'!$K$4)</f>
        <v>0</v>
      </c>
      <c r="L72" s="169">
        <f>SUMIFS('Transport-DB'!N:N,'Transport-DB'!C:C,"="&amp;'Work DB'!C72,'Transport-DB'!F:F,"="&amp;'Work DB'!$L$4)</f>
        <v>854</v>
      </c>
      <c r="M72" s="169">
        <f>SUMIFS('Transport-DB'!N:N,'Transport-DB'!C:C,"="&amp;'Work DB'!C72,'Transport-DB'!F:F,"="&amp;'Work DB'!$M$4)</f>
        <v>0</v>
      </c>
      <c r="N72" s="169">
        <f>SUMIFS('Transport-DB'!N:N,'Transport-DB'!C:C,"="&amp;'Work DB'!C72,'Transport-DB'!F:F,"="&amp;'Work DB'!$N$4)</f>
        <v>0</v>
      </c>
      <c r="O72" s="169">
        <f>SUMIFS('Transport-DB'!N:N,'Transport-DB'!C:C,"="&amp;'Work DB'!C72,'Transport-DB'!F:F,"="&amp;'Work DB'!$O$4)</f>
        <v>523.25</v>
      </c>
      <c r="P72" s="169">
        <f>SUMIFS('Transport-DB'!N:N,'Transport-DB'!C:C,"&lt;="&amp;'Work DB'!C72,'Transport-DB'!F:F,"="&amp;'Work DB'!$P$4)</f>
        <v>0</v>
      </c>
      <c r="Q72" s="166">
        <f>SUMIFS('Transport-DB'!N:N,'Transport-DB'!C:C,"="&amp;'Work DB'!C72,'Transport-DB'!F:F,"="&amp;'Work DB'!$Q$4)</f>
        <v>0</v>
      </c>
      <c r="R72" s="167">
        <f>SUMIFS('Transport-DB'!N:N,'Transport-DB'!C:C,"="&amp;'Work DB'!C72,'Transport-DB'!F:F,"="&amp;'Work DB'!$R$4)</f>
        <v>0</v>
      </c>
      <c r="S72" s="168">
        <f>SUM(D72:J72)+SUM(K72:R72)-M72-SUMIFS(Transport_DB[ترانشه],Transport_DB[توضیحات],"دیسپوزال",Transport_DB[تاریخ],'Work DB'!C72)</f>
        <v>2039.4775</v>
      </c>
      <c r="T72" s="169">
        <f t="shared" si="9"/>
        <v>0</v>
      </c>
      <c r="U72" s="169"/>
      <c r="V72" s="169"/>
      <c r="W72" s="169"/>
      <c r="X72" s="169"/>
      <c r="Y72" s="167"/>
      <c r="Z72" s="249"/>
      <c r="AA72" s="168">
        <f>SUMIFS('Transport-DB'!P:P,'Transport-DB'!C:C,"="&amp;'Work DB'!C72,'Transport-DB'!F:F,"="&amp;'Work DB'!$AA$4)</f>
        <v>35.400000000000006</v>
      </c>
      <c r="AB72" s="169">
        <f>SUMIFS('Transport-DB'!P:P,'Transport-DB'!C:C,"="&amp;'Work DB'!C72,'Transport-DB'!F:F,"="&amp;'Work DB'!$AB$4)</f>
        <v>0</v>
      </c>
      <c r="AC72" s="169">
        <f>SUMIFS('Transport-DB'!P:P,'Transport-DB'!C:C,"="&amp;'Work DB'!C72,'Transport-DB'!F:F,"="&amp;'Work DB'!$AC$4)</f>
        <v>0</v>
      </c>
      <c r="AD72" s="166">
        <f>SUMIFS('Transport-DB'!P:P,'Transport-DB'!C:C,"="&amp;'Work DB'!C72,'Transport-DB'!F:F,"="&amp;'Work DB'!$AD$4)</f>
        <v>0</v>
      </c>
      <c r="AE72" s="166">
        <f>SUMIFS('Transport-DB'!P:P,'Transport-DB'!C:C,"="&amp;'Work DB'!C72,'Transport-DB'!F:F,"="&amp;'Work DB'!$AE$4)</f>
        <v>0</v>
      </c>
      <c r="AF72" s="166">
        <f>SUMIFS('Transport-DB'!P:P,'Transport-DB'!C:C,"="&amp;'Work DB'!C72,'Transport-DB'!F:F,"="&amp;'Work DB'!$AF$4)</f>
        <v>0</v>
      </c>
      <c r="AG72" s="167"/>
      <c r="AH72" s="168">
        <f>SUMIFS('Transport-DB'!Q:Q,'Transport-DB'!C:C,"="&amp;'Work DB'!C72)</f>
        <v>0</v>
      </c>
      <c r="AI72" s="170">
        <f>SUMIFS(Civil_DB[قالب بندی],Civil_DB[تاریخ],"="&amp;'Work DB'!C72)</f>
        <v>0</v>
      </c>
      <c r="AJ72" s="169">
        <v>0</v>
      </c>
      <c r="AK72" s="167">
        <f>SUMIFS(Civil_DB[بتن],Civil_DB[تاریخ],"="&amp;'Work DB'!C72)</f>
        <v>0</v>
      </c>
      <c r="AL72" s="28">
        <v>0</v>
      </c>
      <c r="AM72" s="29">
        <v>0</v>
      </c>
      <c r="AN72" s="31">
        <v>0</v>
      </c>
      <c r="AO72" s="28">
        <v>60</v>
      </c>
      <c r="AP72" s="29">
        <v>23</v>
      </c>
      <c r="AQ72" s="29">
        <v>91</v>
      </c>
      <c r="AR72" s="30">
        <v>5</v>
      </c>
      <c r="AS72" s="28">
        <v>10</v>
      </c>
      <c r="AT72" s="29">
        <v>15</v>
      </c>
      <c r="AU72" s="207">
        <f>VLOOKUP(C72,'Daily Gas'!N9:Q39,2,FALSE)</f>
        <v>1286</v>
      </c>
      <c r="AV72" s="215">
        <f t="shared" si="10"/>
        <v>32097</v>
      </c>
      <c r="AW72" s="29">
        <v>0</v>
      </c>
      <c r="AX72" s="29">
        <v>0</v>
      </c>
      <c r="AY72" s="29"/>
      <c r="AZ72" s="29"/>
      <c r="BA72" s="29">
        <v>0</v>
      </c>
      <c r="BB72" s="29">
        <v>0</v>
      </c>
      <c r="BC72" s="30">
        <v>0</v>
      </c>
      <c r="BD72" s="249"/>
      <c r="BE72" s="249"/>
      <c r="BF72" s="249"/>
      <c r="BG72" s="249"/>
      <c r="BH72" s="32"/>
      <c r="BI72" s="56"/>
    </row>
    <row r="73" spans="2:61" s="15" customFormat="1" ht="21" x14ac:dyDescent="0.25">
      <c r="B73" s="47"/>
      <c r="C73" s="20">
        <f t="shared" si="11"/>
        <v>45438</v>
      </c>
      <c r="D73" s="168">
        <f>SUMIFS('Transport-DB'!O:O,'Transport-DB'!C:C,"="&amp;'Work DB'!C73,'Transport-DB'!F:F,"="&amp;'Work DB'!$D$4)</f>
        <v>428.26</v>
      </c>
      <c r="E73" s="169">
        <f>SUMIFS('Transport-DB'!O:O,'Transport-DB'!C:C,"="&amp;'Work DB'!C73,'Transport-DB'!F:F,"="&amp;'Work DB'!$E$4)</f>
        <v>152.72</v>
      </c>
      <c r="F73" s="169">
        <f>SUMIFS('Transport-DB'!O:O,'Transport-DB'!C:C,"="&amp;'Work DB'!C73,'Transport-DB'!F:F,"="&amp;'Work DB'!$F$4)</f>
        <v>0</v>
      </c>
      <c r="G73" s="169">
        <f>SUMIFS('Transport-DB'!O:O,'Transport-DB'!C:C,"="&amp;'Work DB'!C73,'Transport-DB'!F:F,"="&amp;'Work DB'!$G$4)</f>
        <v>0</v>
      </c>
      <c r="H73" s="166">
        <f>SUMIFS('Transport-DB'!O:O,'Transport-DB'!C:C,"="&amp;'Work DB'!C73,'Transport-DB'!F:F,"="&amp;'Work DB'!$H$4)</f>
        <v>0</v>
      </c>
      <c r="I73" s="169">
        <f>SUMIFS('Transport-DB'!O:O,'Transport-DB'!C:C,"="&amp;'Work DB'!C73,'Transport-DB'!F:F,"="&amp;'Work DB'!$I$4)</f>
        <v>0</v>
      </c>
      <c r="J73" s="337">
        <f>SUMIFS('Transport-DB'!O:O,'Transport-DB'!C:C,"="&amp;'Work DB'!C73,'Transport-DB'!F:F,"="&amp;'Work DB'!$J$4)</f>
        <v>0</v>
      </c>
      <c r="K73" s="168">
        <f>SUMIFS('Transport-DB'!N:N,'Transport-DB'!C:C,"="&amp;'Work DB'!C73,'Transport-DB'!F:F,"="&amp;'Work DB'!$K$4)</f>
        <v>0</v>
      </c>
      <c r="L73" s="169">
        <f>SUMIFS('Transport-DB'!N:N,'Transport-DB'!C:C,"="&amp;'Work DB'!C73,'Transport-DB'!F:F,"="&amp;'Work DB'!$L$4)</f>
        <v>931</v>
      </c>
      <c r="M73" s="169">
        <f>SUMIFS('Transport-DB'!N:N,'Transport-DB'!C:C,"="&amp;'Work DB'!C73,'Transport-DB'!F:F,"="&amp;'Work DB'!$M$4)</f>
        <v>0</v>
      </c>
      <c r="N73" s="169">
        <f>SUMIFS('Transport-DB'!N:N,'Transport-DB'!C:C,"="&amp;'Work DB'!C73,'Transport-DB'!F:F,"="&amp;'Work DB'!$N$4)</f>
        <v>0</v>
      </c>
      <c r="O73" s="169">
        <f>SUMIFS('Transport-DB'!N:N,'Transport-DB'!C:C,"="&amp;'Work DB'!C73,'Transport-DB'!F:F,"="&amp;'Work DB'!$O$4)</f>
        <v>705.15000000000009</v>
      </c>
      <c r="P73" s="169">
        <f>SUMIFS('Transport-DB'!N:N,'Transport-DB'!C:C,"&lt;="&amp;'Work DB'!C73,'Transport-DB'!F:F,"="&amp;'Work DB'!$P$4)</f>
        <v>0</v>
      </c>
      <c r="Q73" s="166">
        <f>SUMIFS('Transport-DB'!N:N,'Transport-DB'!C:C,"="&amp;'Work DB'!C73,'Transport-DB'!F:F,"="&amp;'Work DB'!$Q$4)</f>
        <v>0</v>
      </c>
      <c r="R73" s="167">
        <f>SUMIFS('Transport-DB'!N:N,'Transport-DB'!C:C,"="&amp;'Work DB'!C73,'Transport-DB'!F:F,"="&amp;'Work DB'!$R$4)</f>
        <v>0</v>
      </c>
      <c r="S73" s="168">
        <f>SUM(D73:J73)+SUM(K73:R73)-M73-SUMIFS(Transport_DB[ترانشه],Transport_DB[توضیحات],"دیسپوزال",Transport_DB[تاریخ],'Work DB'!C73)</f>
        <v>2217.13</v>
      </c>
      <c r="T73" s="169">
        <f t="shared" si="9"/>
        <v>0</v>
      </c>
      <c r="U73" s="169"/>
      <c r="V73" s="169"/>
      <c r="W73" s="169"/>
      <c r="X73" s="169"/>
      <c r="Y73" s="167"/>
      <c r="Z73" s="249"/>
      <c r="AA73" s="168">
        <f>SUMIFS('Transport-DB'!P:P,'Transport-DB'!C:C,"="&amp;'Work DB'!C73,'Transport-DB'!F:F,"="&amp;'Work DB'!$AA$4)</f>
        <v>59.000000000000007</v>
      </c>
      <c r="AB73" s="169">
        <f>SUMIFS('Transport-DB'!P:P,'Transport-DB'!C:C,"="&amp;'Work DB'!C73,'Transport-DB'!F:F,"="&amp;'Work DB'!$AB$4)</f>
        <v>0</v>
      </c>
      <c r="AC73" s="169">
        <f>SUMIFS('Transport-DB'!P:P,'Transport-DB'!C:C,"="&amp;'Work DB'!C73,'Transport-DB'!F:F,"="&amp;'Work DB'!$AC$4)</f>
        <v>0</v>
      </c>
      <c r="AD73" s="166">
        <f>SUMIFS('Transport-DB'!P:P,'Transport-DB'!C:C,"="&amp;'Work DB'!C73,'Transport-DB'!F:F,"="&amp;'Work DB'!$AD$4)</f>
        <v>40</v>
      </c>
      <c r="AE73" s="166">
        <f>SUMIFS('Transport-DB'!P:P,'Transport-DB'!C:C,"="&amp;'Work DB'!C73,'Transport-DB'!F:F,"="&amp;'Work DB'!$AE$4)</f>
        <v>0</v>
      </c>
      <c r="AF73" s="166">
        <f>SUMIFS('Transport-DB'!P:P,'Transport-DB'!C:C,"="&amp;'Work DB'!C73,'Transport-DB'!F:F,"="&amp;'Work DB'!$AF$4)</f>
        <v>0</v>
      </c>
      <c r="AG73" s="167"/>
      <c r="AH73" s="168">
        <f>SUMIFS('Transport-DB'!Q:Q,'Transport-DB'!C:C,"="&amp;'Work DB'!C73)</f>
        <v>0</v>
      </c>
      <c r="AI73" s="170">
        <f>SUMIFS(Civil_DB[قالب بندی],Civil_DB[تاریخ],"="&amp;'Work DB'!C73)</f>
        <v>48</v>
      </c>
      <c r="AJ73" s="169">
        <v>0</v>
      </c>
      <c r="AK73" s="167">
        <f>SUMIFS(Civil_DB[بتن],Civil_DB[تاریخ],"="&amp;'Work DB'!C73)</f>
        <v>50</v>
      </c>
      <c r="AL73" s="28">
        <v>0</v>
      </c>
      <c r="AM73" s="29">
        <v>0</v>
      </c>
      <c r="AN73" s="31">
        <v>0</v>
      </c>
      <c r="AO73" s="28">
        <v>63</v>
      </c>
      <c r="AP73" s="29">
        <v>34</v>
      </c>
      <c r="AQ73" s="29">
        <v>100</v>
      </c>
      <c r="AR73" s="30">
        <v>5</v>
      </c>
      <c r="AS73" s="28">
        <v>10</v>
      </c>
      <c r="AT73" s="29">
        <v>15</v>
      </c>
      <c r="AU73" s="207">
        <f>VLOOKUP(C73,'Daily Gas'!N10:Q40,2,FALSE)</f>
        <v>1705</v>
      </c>
      <c r="AV73" s="215">
        <f t="shared" si="10"/>
        <v>30392</v>
      </c>
      <c r="AW73" s="29">
        <v>0</v>
      </c>
      <c r="AX73" s="29">
        <v>0</v>
      </c>
      <c r="AY73" s="29"/>
      <c r="AZ73" s="29"/>
      <c r="BA73" s="29">
        <v>0</v>
      </c>
      <c r="BB73" s="29">
        <v>0</v>
      </c>
      <c r="BC73" s="30">
        <v>0</v>
      </c>
      <c r="BD73" s="249"/>
      <c r="BE73" s="249"/>
      <c r="BF73" s="249"/>
      <c r="BG73" s="249"/>
      <c r="BH73" s="32"/>
      <c r="BI73" s="56"/>
    </row>
    <row r="74" spans="2:61" s="15" customFormat="1" ht="21" x14ac:dyDescent="0.25">
      <c r="B74" s="47"/>
      <c r="C74" s="20">
        <f t="shared" si="11"/>
        <v>45439</v>
      </c>
      <c r="D74" s="168">
        <f>SUMIFS('Transport-DB'!O:O,'Transport-DB'!C:C,"="&amp;'Work DB'!C74,'Transport-DB'!F:F,"="&amp;'Work DB'!$D$4)</f>
        <v>588.85749999999996</v>
      </c>
      <c r="E74" s="169">
        <f>SUMIFS('Transport-DB'!O:O,'Transport-DB'!C:C,"="&amp;'Work DB'!C74,'Transport-DB'!F:F,"="&amp;'Work DB'!$E$4)</f>
        <v>338.84750000000003</v>
      </c>
      <c r="F74" s="169">
        <f>SUMIFS('Transport-DB'!O:O,'Transport-DB'!C:C,"="&amp;'Work DB'!C74,'Transport-DB'!F:F,"="&amp;'Work DB'!$F$4)</f>
        <v>0</v>
      </c>
      <c r="G74" s="169">
        <f>SUMIFS('Transport-DB'!O:O,'Transport-DB'!C:C,"="&amp;'Work DB'!C74,'Transport-DB'!F:F,"="&amp;'Work DB'!$G$4)</f>
        <v>0</v>
      </c>
      <c r="H74" s="166">
        <f>SUMIFS('Transport-DB'!O:O,'Transport-DB'!C:C,"="&amp;'Work DB'!C74,'Transport-DB'!F:F,"="&amp;'Work DB'!$H$4)</f>
        <v>0</v>
      </c>
      <c r="I74" s="169">
        <f>SUMIFS('Transport-DB'!O:O,'Transport-DB'!C:C,"="&amp;'Work DB'!C74,'Transport-DB'!F:F,"="&amp;'Work DB'!$I$4)</f>
        <v>0</v>
      </c>
      <c r="J74" s="337">
        <f>SUMIFS('Transport-DB'!O:O,'Transport-DB'!C:C,"="&amp;'Work DB'!C74,'Transport-DB'!F:F,"="&amp;'Work DB'!$J$4)</f>
        <v>0</v>
      </c>
      <c r="K74" s="168">
        <f>SUMIFS('Transport-DB'!N:N,'Transport-DB'!C:C,"="&amp;'Work DB'!C74,'Transport-DB'!F:F,"="&amp;'Work DB'!$K$4)</f>
        <v>0</v>
      </c>
      <c r="L74" s="169">
        <f>SUMIFS('Transport-DB'!N:N,'Transport-DB'!C:C,"="&amp;'Work DB'!C74,'Transport-DB'!F:F,"="&amp;'Work DB'!$L$4)</f>
        <v>791</v>
      </c>
      <c r="M74" s="169">
        <f>SUMIFS('Transport-DB'!N:N,'Transport-DB'!C:C,"="&amp;'Work DB'!C74,'Transport-DB'!F:F,"="&amp;'Work DB'!$M$4)</f>
        <v>0</v>
      </c>
      <c r="N74" s="169">
        <f>SUMIFS('Transport-DB'!N:N,'Transport-DB'!C:C,"="&amp;'Work DB'!C74,'Transport-DB'!F:F,"="&amp;'Work DB'!$N$4)</f>
        <v>0</v>
      </c>
      <c r="O74" s="169">
        <f>SUMIFS('Transport-DB'!N:N,'Transport-DB'!C:C,"="&amp;'Work DB'!C74,'Transport-DB'!F:F,"="&amp;'Work DB'!$O$4)</f>
        <v>523.25</v>
      </c>
      <c r="P74" s="169">
        <f>SUMIFS('Transport-DB'!N:N,'Transport-DB'!C:C,"&lt;="&amp;'Work DB'!C74,'Transport-DB'!F:F,"="&amp;'Work DB'!$P$4)</f>
        <v>0</v>
      </c>
      <c r="Q74" s="166">
        <f>SUMIFS('Transport-DB'!N:N,'Transport-DB'!C:C,"="&amp;'Work DB'!C74,'Transport-DB'!F:F,"="&amp;'Work DB'!$Q$4)</f>
        <v>0</v>
      </c>
      <c r="R74" s="167">
        <f>SUMIFS('Transport-DB'!N:N,'Transport-DB'!C:C,"="&amp;'Work DB'!C74,'Transport-DB'!F:F,"="&amp;'Work DB'!$R$4)</f>
        <v>0</v>
      </c>
      <c r="S74" s="168">
        <f>SUM(D74:J74)+SUM(K74:R74)-M74-SUMIFS(Transport_DB[ترانشه],Transport_DB[توضیحات],"دیسپوزال",Transport_DB[تاریخ],'Work DB'!C74)</f>
        <v>2241.9549999999999</v>
      </c>
      <c r="T74" s="169">
        <f t="shared" si="9"/>
        <v>0</v>
      </c>
      <c r="U74" s="169"/>
      <c r="V74" s="169"/>
      <c r="W74" s="169"/>
      <c r="X74" s="169"/>
      <c r="Y74" s="167"/>
      <c r="Z74" s="249"/>
      <c r="AA74" s="168">
        <f>SUMIFS('Transport-DB'!P:P,'Transport-DB'!C:C,"="&amp;'Work DB'!C74,'Transport-DB'!F:F,"="&amp;'Work DB'!$AA$4)</f>
        <v>82.600000000000009</v>
      </c>
      <c r="AB74" s="169">
        <f>SUMIFS('Transport-DB'!P:P,'Transport-DB'!C:C,"="&amp;'Work DB'!C74,'Transport-DB'!F:F,"="&amp;'Work DB'!$AB$4)</f>
        <v>0</v>
      </c>
      <c r="AC74" s="169">
        <f>SUMIFS('Transport-DB'!P:P,'Transport-DB'!C:C,"="&amp;'Work DB'!C74,'Transport-DB'!F:F,"="&amp;'Work DB'!$AC$4)</f>
        <v>0</v>
      </c>
      <c r="AD74" s="166">
        <f>SUMIFS('Transport-DB'!P:P,'Transport-DB'!C:C,"="&amp;'Work DB'!C74,'Transport-DB'!F:F,"="&amp;'Work DB'!$AD$4)</f>
        <v>30</v>
      </c>
      <c r="AE74" s="166">
        <f>SUMIFS('Transport-DB'!P:P,'Transport-DB'!C:C,"="&amp;'Work DB'!C74,'Transport-DB'!F:F,"="&amp;'Work DB'!$AE$4)</f>
        <v>0</v>
      </c>
      <c r="AF74" s="166">
        <f>SUMIFS('Transport-DB'!P:P,'Transport-DB'!C:C,"="&amp;'Work DB'!C74,'Transport-DB'!F:F,"="&amp;'Work DB'!$AF$4)</f>
        <v>0</v>
      </c>
      <c r="AG74" s="167"/>
      <c r="AH74" s="168">
        <f>SUMIFS('Transport-DB'!Q:Q,'Transport-DB'!C:C,"="&amp;'Work DB'!C74)</f>
        <v>0</v>
      </c>
      <c r="AI74" s="170">
        <f>SUMIFS(Civil_DB[قالب بندی],Civil_DB[تاریخ],"="&amp;'Work DB'!C74)</f>
        <v>0</v>
      </c>
      <c r="AJ74" s="169">
        <v>0</v>
      </c>
      <c r="AK74" s="167">
        <f>SUMIFS(Civil_DB[بتن],Civil_DB[تاریخ],"="&amp;'Work DB'!C74)</f>
        <v>45</v>
      </c>
      <c r="AL74" s="28">
        <v>0</v>
      </c>
      <c r="AM74" s="29">
        <v>0</v>
      </c>
      <c r="AN74" s="31">
        <v>0</v>
      </c>
      <c r="AO74" s="28">
        <v>62</v>
      </c>
      <c r="AP74" s="29">
        <v>38</v>
      </c>
      <c r="AQ74" s="29">
        <v>96</v>
      </c>
      <c r="AR74" s="30">
        <v>8</v>
      </c>
      <c r="AS74" s="28">
        <v>10</v>
      </c>
      <c r="AT74" s="29">
        <v>15</v>
      </c>
      <c r="AU74" s="207">
        <f>VLOOKUP(C74,'Daily Gas'!N11:Q41,2,FALSE)</f>
        <v>2055</v>
      </c>
      <c r="AV74" s="215">
        <f t="shared" si="10"/>
        <v>28337</v>
      </c>
      <c r="AW74" s="29">
        <v>0</v>
      </c>
      <c r="AX74" s="29">
        <v>0</v>
      </c>
      <c r="AY74" s="29"/>
      <c r="AZ74" s="29"/>
      <c r="BA74" s="29">
        <v>0</v>
      </c>
      <c r="BB74" s="29">
        <v>0</v>
      </c>
      <c r="BC74" s="30">
        <v>0</v>
      </c>
      <c r="BD74" s="249"/>
      <c r="BE74" s="249"/>
      <c r="BF74" s="249"/>
      <c r="BG74" s="249"/>
      <c r="BH74" s="32"/>
      <c r="BI74" s="56"/>
    </row>
    <row r="75" spans="2:61" s="15" customFormat="1" ht="21" x14ac:dyDescent="0.25">
      <c r="B75" s="47"/>
      <c r="C75" s="20">
        <f t="shared" si="11"/>
        <v>45440</v>
      </c>
      <c r="D75" s="168">
        <f>SUMIFS('Transport-DB'!O:O,'Transport-DB'!C:C,"="&amp;'Work DB'!C75,'Transport-DB'!F:F,"="&amp;'Work DB'!$D$4)</f>
        <v>604.15249999999992</v>
      </c>
      <c r="E75" s="169">
        <f>SUMIFS('Transport-DB'!O:O,'Transport-DB'!C:C,"="&amp;'Work DB'!C75,'Transport-DB'!F:F,"="&amp;'Work DB'!$E$4)</f>
        <v>238.62500000000003</v>
      </c>
      <c r="F75" s="169">
        <f>SUMIFS('Transport-DB'!O:O,'Transport-DB'!C:C,"="&amp;'Work DB'!C75,'Transport-DB'!F:F,"="&amp;'Work DB'!$F$4)</f>
        <v>0</v>
      </c>
      <c r="G75" s="169">
        <f>SUMIFS('Transport-DB'!O:O,'Transport-DB'!C:C,"="&amp;'Work DB'!C75,'Transport-DB'!F:F,"="&amp;'Work DB'!$G$4)</f>
        <v>0</v>
      </c>
      <c r="H75" s="166">
        <f>SUMIFS('Transport-DB'!O:O,'Transport-DB'!C:C,"="&amp;'Work DB'!C75,'Transport-DB'!F:F,"="&amp;'Work DB'!$H$4)</f>
        <v>0</v>
      </c>
      <c r="I75" s="169">
        <f>SUMIFS('Transport-DB'!O:O,'Transport-DB'!C:C,"="&amp;'Work DB'!C75,'Transport-DB'!F:F,"="&amp;'Work DB'!$I$4)</f>
        <v>0</v>
      </c>
      <c r="J75" s="337">
        <f>SUMIFS('Transport-DB'!O:O,'Transport-DB'!C:C,"="&amp;'Work DB'!C75,'Transport-DB'!F:F,"="&amp;'Work DB'!$J$4)</f>
        <v>0</v>
      </c>
      <c r="K75" s="168">
        <f>SUMIFS('Transport-DB'!N:N,'Transport-DB'!C:C,"="&amp;'Work DB'!C75,'Transport-DB'!F:F,"="&amp;'Work DB'!$K$4)</f>
        <v>0</v>
      </c>
      <c r="L75" s="169">
        <f>SUMIFS('Transport-DB'!N:N,'Transport-DB'!C:C,"="&amp;'Work DB'!C75,'Transport-DB'!F:F,"="&amp;'Work DB'!$L$4)</f>
        <v>805</v>
      </c>
      <c r="M75" s="169">
        <f>SUMIFS('Transport-DB'!N:N,'Transport-DB'!C:C,"="&amp;'Work DB'!C75,'Transport-DB'!F:F,"="&amp;'Work DB'!$M$4)</f>
        <v>0</v>
      </c>
      <c r="N75" s="169">
        <f>SUMIFS('Transport-DB'!N:N,'Transport-DB'!C:C,"="&amp;'Work DB'!C75,'Transport-DB'!F:F,"="&amp;'Work DB'!$N$4)</f>
        <v>0</v>
      </c>
      <c r="O75" s="169">
        <f>SUMIFS('Transport-DB'!N:N,'Transport-DB'!C:C,"="&amp;'Work DB'!C75,'Transport-DB'!F:F,"="&amp;'Work DB'!$O$4)</f>
        <v>598</v>
      </c>
      <c r="P75" s="169">
        <f>SUMIFS('Transport-DB'!N:N,'Transport-DB'!C:C,"&lt;="&amp;'Work DB'!C75,'Transport-DB'!F:F,"="&amp;'Work DB'!$P$4)</f>
        <v>0</v>
      </c>
      <c r="Q75" s="166">
        <f>SUMIFS('Transport-DB'!N:N,'Transport-DB'!C:C,"="&amp;'Work DB'!C75,'Transport-DB'!F:F,"="&amp;'Work DB'!$Q$4)</f>
        <v>0</v>
      </c>
      <c r="R75" s="167">
        <f>SUMIFS('Transport-DB'!N:N,'Transport-DB'!C:C,"="&amp;'Work DB'!C75,'Transport-DB'!F:F,"="&amp;'Work DB'!$R$4)</f>
        <v>0</v>
      </c>
      <c r="S75" s="168">
        <f>SUM(D75:J75)+SUM(K75:R75)-M75-SUMIFS(Transport_DB[ترانشه],Transport_DB[توضیحات],"دیسپوزال",Transport_DB[تاریخ],'Work DB'!C75)</f>
        <v>2245.7775000000001</v>
      </c>
      <c r="T75" s="169">
        <f t="shared" si="9"/>
        <v>0</v>
      </c>
      <c r="U75" s="169"/>
      <c r="V75" s="169"/>
      <c r="W75" s="169"/>
      <c r="X75" s="169"/>
      <c r="Y75" s="167"/>
      <c r="Z75" s="249"/>
      <c r="AA75" s="168">
        <f>SUMIFS('Transport-DB'!P:P,'Transport-DB'!C:C,"="&amp;'Work DB'!C75,'Transport-DB'!F:F,"="&amp;'Work DB'!$AA$4)</f>
        <v>94.4</v>
      </c>
      <c r="AB75" s="169">
        <f>SUMIFS('Transport-DB'!P:P,'Transport-DB'!C:C,"="&amp;'Work DB'!C75,'Transport-DB'!F:F,"="&amp;'Work DB'!$AB$4)</f>
        <v>0</v>
      </c>
      <c r="AC75" s="169">
        <f>SUMIFS('Transport-DB'!P:P,'Transport-DB'!C:C,"="&amp;'Work DB'!C75,'Transport-DB'!F:F,"="&amp;'Work DB'!$AC$4)</f>
        <v>0</v>
      </c>
      <c r="AD75" s="166">
        <f>SUMIFS('Transport-DB'!P:P,'Transport-DB'!C:C,"="&amp;'Work DB'!C75,'Transport-DB'!F:F,"="&amp;'Work DB'!$AD$4)</f>
        <v>40</v>
      </c>
      <c r="AE75" s="166">
        <f>SUMIFS('Transport-DB'!P:P,'Transport-DB'!C:C,"="&amp;'Work DB'!C75,'Transport-DB'!F:F,"="&amp;'Work DB'!$AE$4)</f>
        <v>0</v>
      </c>
      <c r="AF75" s="166">
        <f>SUMIFS('Transport-DB'!P:P,'Transport-DB'!C:C,"="&amp;'Work DB'!C75,'Transport-DB'!F:F,"="&amp;'Work DB'!$AF$4)</f>
        <v>0</v>
      </c>
      <c r="AG75" s="167"/>
      <c r="AH75" s="168">
        <f>SUMIFS('Transport-DB'!Q:Q,'Transport-DB'!C:C,"="&amp;'Work DB'!C75)</f>
        <v>0</v>
      </c>
      <c r="AI75" s="170">
        <f>SUMIFS(Civil_DB[قالب بندی],Civil_DB[تاریخ],"="&amp;'Work DB'!C75)</f>
        <v>0</v>
      </c>
      <c r="AJ75" s="169">
        <v>0</v>
      </c>
      <c r="AK75" s="167">
        <f>SUMIFS(Civil_DB[بتن],Civil_DB[تاریخ],"="&amp;'Work DB'!C75)</f>
        <v>0</v>
      </c>
      <c r="AL75" s="28">
        <v>0</v>
      </c>
      <c r="AM75" s="29">
        <v>0</v>
      </c>
      <c r="AN75" s="31">
        <v>0</v>
      </c>
      <c r="AO75" s="28">
        <v>63</v>
      </c>
      <c r="AP75" s="29">
        <v>29</v>
      </c>
      <c r="AQ75" s="29">
        <v>88</v>
      </c>
      <c r="AR75" s="30">
        <v>8</v>
      </c>
      <c r="AS75" s="28">
        <v>10</v>
      </c>
      <c r="AT75" s="29">
        <v>15</v>
      </c>
      <c r="AU75" s="207">
        <f>VLOOKUP(C75,'Daily Gas'!N12:Q42,2,FALSE)</f>
        <v>1810</v>
      </c>
      <c r="AV75" s="215">
        <f t="shared" si="10"/>
        <v>26527</v>
      </c>
      <c r="AW75" s="29">
        <v>0</v>
      </c>
      <c r="AX75" s="29">
        <v>0</v>
      </c>
      <c r="AY75" s="29"/>
      <c r="AZ75" s="29"/>
      <c r="BA75" s="29">
        <v>0</v>
      </c>
      <c r="BB75" s="29">
        <v>0</v>
      </c>
      <c r="BC75" s="30">
        <v>0</v>
      </c>
      <c r="BD75" s="249"/>
      <c r="BE75" s="249"/>
      <c r="BF75" s="249"/>
      <c r="BG75" s="249"/>
      <c r="BH75" s="32"/>
      <c r="BI75" s="56"/>
    </row>
    <row r="76" spans="2:61" s="15" customFormat="1" ht="21" x14ac:dyDescent="0.25">
      <c r="B76" s="47"/>
      <c r="C76" s="20">
        <f t="shared" si="11"/>
        <v>45441</v>
      </c>
      <c r="D76" s="168">
        <f>SUMIFS('Transport-DB'!O:O,'Transport-DB'!C:C,"="&amp;'Work DB'!C76,'Transport-DB'!F:F,"="&amp;'Work DB'!$D$4)</f>
        <v>680.62750000000005</v>
      </c>
      <c r="E76" s="169">
        <f>SUMIFS('Transport-DB'!O:O,'Transport-DB'!C:C,"="&amp;'Work DB'!C76,'Transport-DB'!F:F,"="&amp;'Work DB'!$E$4)</f>
        <v>276.80500000000001</v>
      </c>
      <c r="F76" s="169">
        <f>SUMIFS('Transport-DB'!O:O,'Transport-DB'!C:C,"="&amp;'Work DB'!C76,'Transport-DB'!F:F,"="&amp;'Work DB'!$F$4)</f>
        <v>0</v>
      </c>
      <c r="G76" s="169">
        <f>SUMIFS('Transport-DB'!O:O,'Transport-DB'!C:C,"="&amp;'Work DB'!C76,'Transport-DB'!F:F,"="&amp;'Work DB'!$G$4)</f>
        <v>0</v>
      </c>
      <c r="H76" s="166">
        <f>SUMIFS('Transport-DB'!O:O,'Transport-DB'!C:C,"="&amp;'Work DB'!C76,'Transport-DB'!F:F,"="&amp;'Work DB'!$H$4)</f>
        <v>0</v>
      </c>
      <c r="I76" s="169">
        <f>SUMIFS('Transport-DB'!O:O,'Transport-DB'!C:C,"="&amp;'Work DB'!C76,'Transport-DB'!F:F,"="&amp;'Work DB'!$I$4)</f>
        <v>0</v>
      </c>
      <c r="J76" s="337">
        <f>SUMIFS('Transport-DB'!O:O,'Transport-DB'!C:C,"="&amp;'Work DB'!C76,'Transport-DB'!F:F,"="&amp;'Work DB'!$J$4)</f>
        <v>0</v>
      </c>
      <c r="K76" s="168">
        <f>SUMIFS('Transport-DB'!N:N,'Transport-DB'!C:C,"="&amp;'Work DB'!C76,'Transport-DB'!F:F,"="&amp;'Work DB'!$K$4)</f>
        <v>0</v>
      </c>
      <c r="L76" s="169">
        <f>SUMIFS('Transport-DB'!N:N,'Transport-DB'!C:C,"="&amp;'Work DB'!C76,'Transport-DB'!F:F,"="&amp;'Work DB'!$L$4)</f>
        <v>805</v>
      </c>
      <c r="M76" s="169">
        <f>SUMIFS('Transport-DB'!N:N,'Transport-DB'!C:C,"="&amp;'Work DB'!C76,'Transport-DB'!F:F,"="&amp;'Work DB'!$M$4)</f>
        <v>0</v>
      </c>
      <c r="N76" s="169">
        <f>SUMIFS('Transport-DB'!N:N,'Transport-DB'!C:C,"="&amp;'Work DB'!C76,'Transport-DB'!F:F,"="&amp;'Work DB'!$N$4)</f>
        <v>0</v>
      </c>
      <c r="O76" s="169">
        <f>SUMIFS('Transport-DB'!N:N,'Transport-DB'!C:C,"="&amp;'Work DB'!C76,'Transport-DB'!F:F,"="&amp;'Work DB'!$O$4)</f>
        <v>565.6</v>
      </c>
      <c r="P76" s="169">
        <f>SUMIFS('Transport-DB'!N:N,'Transport-DB'!C:C,"&lt;="&amp;'Work DB'!C76,'Transport-DB'!F:F,"="&amp;'Work DB'!$P$4)</f>
        <v>0</v>
      </c>
      <c r="Q76" s="166">
        <f>SUMIFS('Transport-DB'!N:N,'Transport-DB'!C:C,"="&amp;'Work DB'!C76,'Transport-DB'!F:F,"="&amp;'Work DB'!$Q$4)</f>
        <v>0</v>
      </c>
      <c r="R76" s="167">
        <f>SUMIFS('Transport-DB'!N:N,'Transport-DB'!C:C,"="&amp;'Work DB'!C76,'Transport-DB'!F:F,"="&amp;'Work DB'!$R$4)</f>
        <v>0</v>
      </c>
      <c r="S76" s="168">
        <f>SUM(D76:J76)+SUM(K76:R76)-M76-SUMIFS(Transport_DB[ترانشه],Transport_DB[توضیحات],"دیسپوزال",Transport_DB[تاریخ],'Work DB'!C76)</f>
        <v>2328.0325000000003</v>
      </c>
      <c r="T76" s="169">
        <f t="shared" si="9"/>
        <v>0</v>
      </c>
      <c r="U76" s="169"/>
      <c r="V76" s="169"/>
      <c r="W76" s="169"/>
      <c r="X76" s="169"/>
      <c r="Y76" s="167"/>
      <c r="Z76" s="249"/>
      <c r="AA76" s="168">
        <f>SUMIFS('Transport-DB'!P:P,'Transport-DB'!C:C,"="&amp;'Work DB'!C76,'Transport-DB'!F:F,"="&amp;'Work DB'!$AA$4)</f>
        <v>118.00000000000001</v>
      </c>
      <c r="AB76" s="169">
        <f>SUMIFS('Transport-DB'!P:P,'Transport-DB'!C:C,"="&amp;'Work DB'!C76,'Transport-DB'!F:F,"="&amp;'Work DB'!$AB$4)</f>
        <v>0</v>
      </c>
      <c r="AC76" s="169">
        <f>SUMIFS('Transport-DB'!P:P,'Transport-DB'!C:C,"="&amp;'Work DB'!C76,'Transport-DB'!F:F,"="&amp;'Work DB'!$AC$4)</f>
        <v>0</v>
      </c>
      <c r="AD76" s="166">
        <f>SUMIFS('Transport-DB'!P:P,'Transport-DB'!C:C,"="&amp;'Work DB'!C76,'Transport-DB'!F:F,"="&amp;'Work DB'!$AD$4)</f>
        <v>30</v>
      </c>
      <c r="AE76" s="166">
        <f>SUMIFS('Transport-DB'!P:P,'Transport-DB'!C:C,"="&amp;'Work DB'!C76,'Transport-DB'!F:F,"="&amp;'Work DB'!$AE$4)</f>
        <v>0</v>
      </c>
      <c r="AF76" s="166">
        <f>SUMIFS('Transport-DB'!P:P,'Transport-DB'!C:C,"="&amp;'Work DB'!C76,'Transport-DB'!F:F,"="&amp;'Work DB'!$AF$4)</f>
        <v>0</v>
      </c>
      <c r="AG76" s="167"/>
      <c r="AH76" s="168">
        <f>SUMIFS('Transport-DB'!Q:Q,'Transport-DB'!C:C,"="&amp;'Work DB'!C76)</f>
        <v>0</v>
      </c>
      <c r="AI76" s="170">
        <f>SUMIFS(Civil_DB[قالب بندی],Civil_DB[تاریخ],"="&amp;'Work DB'!C76)</f>
        <v>0</v>
      </c>
      <c r="AJ76" s="169">
        <v>0</v>
      </c>
      <c r="AK76" s="167">
        <f>SUMIFS(Civil_DB[بتن],Civil_DB[تاریخ],"="&amp;'Work DB'!C76)</f>
        <v>0</v>
      </c>
      <c r="AL76" s="28">
        <v>0</v>
      </c>
      <c r="AM76" s="29">
        <v>0</v>
      </c>
      <c r="AN76" s="31">
        <v>0</v>
      </c>
      <c r="AO76" s="28">
        <v>63</v>
      </c>
      <c r="AP76" s="29">
        <v>33</v>
      </c>
      <c r="AQ76" s="29">
        <v>94</v>
      </c>
      <c r="AR76" s="30">
        <v>8</v>
      </c>
      <c r="AS76" s="28">
        <v>10</v>
      </c>
      <c r="AT76" s="29">
        <v>16</v>
      </c>
      <c r="AU76" s="207">
        <f>VLOOKUP(C76,'Daily Gas'!N13:Q43,2,FALSE)</f>
        <v>976</v>
      </c>
      <c r="AV76" s="215">
        <f t="shared" si="10"/>
        <v>25551</v>
      </c>
      <c r="AW76" s="29">
        <v>0</v>
      </c>
      <c r="AX76" s="29">
        <v>0</v>
      </c>
      <c r="AY76" s="29"/>
      <c r="AZ76" s="29"/>
      <c r="BA76" s="29">
        <v>0</v>
      </c>
      <c r="BB76" s="29">
        <v>0</v>
      </c>
      <c r="BC76" s="30">
        <v>0</v>
      </c>
      <c r="BD76" s="249"/>
      <c r="BE76" s="249"/>
      <c r="BF76" s="249"/>
      <c r="BG76" s="249"/>
      <c r="BH76" s="32"/>
      <c r="BI76" s="56"/>
    </row>
    <row r="77" spans="2:61" s="15" customFormat="1" ht="21" x14ac:dyDescent="0.25">
      <c r="B77" s="47"/>
      <c r="C77" s="20">
        <f t="shared" si="11"/>
        <v>45442</v>
      </c>
      <c r="D77" s="168">
        <f>SUMIFS('Transport-DB'!O:O,'Transport-DB'!C:C,"="&amp;'Work DB'!C77,'Transport-DB'!F:F,"="&amp;'Work DB'!$D$4)</f>
        <v>382.375</v>
      </c>
      <c r="E77" s="169">
        <f>SUMIFS('Transport-DB'!O:O,'Transport-DB'!C:C,"="&amp;'Work DB'!C77,'Transport-DB'!F:F,"="&amp;'Work DB'!$E$4)</f>
        <v>272.03249999999997</v>
      </c>
      <c r="F77" s="169">
        <f>SUMIFS('Transport-DB'!O:O,'Transport-DB'!C:C,"="&amp;'Work DB'!C77,'Transport-DB'!F:F,"="&amp;'Work DB'!$F$4)</f>
        <v>0</v>
      </c>
      <c r="G77" s="169">
        <f>SUMIFS('Transport-DB'!O:O,'Transport-DB'!C:C,"="&amp;'Work DB'!C77,'Transport-DB'!F:F,"="&amp;'Work DB'!$G$4)</f>
        <v>0</v>
      </c>
      <c r="H77" s="166">
        <f>SUMIFS('Transport-DB'!O:O,'Transport-DB'!C:C,"="&amp;'Work DB'!C77,'Transport-DB'!F:F,"="&amp;'Work DB'!$H$4)</f>
        <v>0</v>
      </c>
      <c r="I77" s="169">
        <f>SUMIFS('Transport-DB'!O:O,'Transport-DB'!C:C,"="&amp;'Work DB'!C77,'Transport-DB'!F:F,"="&amp;'Work DB'!$I$4)</f>
        <v>0</v>
      </c>
      <c r="J77" s="337">
        <f>SUMIFS('Transport-DB'!O:O,'Transport-DB'!C:C,"="&amp;'Work DB'!C77,'Transport-DB'!F:F,"="&amp;'Work DB'!$J$4)</f>
        <v>0</v>
      </c>
      <c r="K77" s="168">
        <f>SUMIFS('Transport-DB'!N:N,'Transport-DB'!C:C,"="&amp;'Work DB'!C77,'Transport-DB'!F:F,"="&amp;'Work DB'!$K$4)</f>
        <v>0</v>
      </c>
      <c r="L77" s="169">
        <f>SUMIFS('Transport-DB'!N:N,'Transport-DB'!C:C,"="&amp;'Work DB'!C77,'Transport-DB'!F:F,"="&amp;'Work DB'!$L$4)</f>
        <v>777</v>
      </c>
      <c r="M77" s="169">
        <f>SUMIFS('Transport-DB'!N:N,'Transport-DB'!C:C,"="&amp;'Work DB'!C77,'Transport-DB'!F:F,"="&amp;'Work DB'!$M$4)</f>
        <v>0</v>
      </c>
      <c r="N77" s="169">
        <f>SUMIFS('Transport-DB'!N:N,'Transport-DB'!C:C,"="&amp;'Work DB'!C77,'Transport-DB'!F:F,"="&amp;'Work DB'!$N$4)</f>
        <v>0</v>
      </c>
      <c r="O77" s="169">
        <f>SUMIFS('Transport-DB'!N:N,'Transport-DB'!C:C,"="&amp;'Work DB'!C77,'Transport-DB'!F:F,"="&amp;'Work DB'!$O$4)</f>
        <v>500.8</v>
      </c>
      <c r="P77" s="169">
        <f>SUMIFS('Transport-DB'!N:N,'Transport-DB'!C:C,"&lt;="&amp;'Work DB'!C77,'Transport-DB'!F:F,"="&amp;'Work DB'!$P$4)</f>
        <v>0</v>
      </c>
      <c r="Q77" s="166">
        <f>SUMIFS('Transport-DB'!N:N,'Transport-DB'!C:C,"="&amp;'Work DB'!C77,'Transport-DB'!F:F,"="&amp;'Work DB'!$Q$4)</f>
        <v>0</v>
      </c>
      <c r="R77" s="167">
        <f>SUMIFS('Transport-DB'!N:N,'Transport-DB'!C:C,"="&amp;'Work DB'!C77,'Transport-DB'!F:F,"="&amp;'Work DB'!$R$4)</f>
        <v>0</v>
      </c>
      <c r="S77" s="168">
        <f>SUM(D77:J77)+SUM(K77:R77)-M77-SUMIFS(Transport_DB[ترانشه],Transport_DB[توضیحات],"دیسپوزال",Transport_DB[تاریخ],'Work DB'!C77)</f>
        <v>1932.2075</v>
      </c>
      <c r="T77" s="169">
        <f t="shared" si="9"/>
        <v>0</v>
      </c>
      <c r="U77" s="169"/>
      <c r="V77" s="169"/>
      <c r="W77" s="169"/>
      <c r="X77" s="169"/>
      <c r="Y77" s="167"/>
      <c r="Z77" s="249"/>
      <c r="AA77" s="168">
        <f>SUMIFS('Transport-DB'!P:P,'Transport-DB'!C:C,"="&amp;'Work DB'!C77,'Transport-DB'!F:F,"="&amp;'Work DB'!$AA$4)</f>
        <v>47.2</v>
      </c>
      <c r="AB77" s="169">
        <f>SUMIFS('Transport-DB'!P:P,'Transport-DB'!C:C,"="&amp;'Work DB'!C77,'Transport-DB'!F:F,"="&amp;'Work DB'!$AB$4)</f>
        <v>69.599999999999994</v>
      </c>
      <c r="AC77" s="169">
        <f>SUMIFS('Transport-DB'!P:P,'Transport-DB'!C:C,"="&amp;'Work DB'!C77,'Transport-DB'!F:F,"="&amp;'Work DB'!$AC$4)</f>
        <v>0</v>
      </c>
      <c r="AD77" s="166">
        <f>SUMIFS('Transport-DB'!P:P,'Transport-DB'!C:C,"="&amp;'Work DB'!C77,'Transport-DB'!F:F,"="&amp;'Work DB'!$AD$4)</f>
        <v>40</v>
      </c>
      <c r="AE77" s="166">
        <f>SUMIFS('Transport-DB'!P:P,'Transport-DB'!C:C,"="&amp;'Work DB'!C77,'Transport-DB'!F:F,"="&amp;'Work DB'!$AE$4)</f>
        <v>0</v>
      </c>
      <c r="AF77" s="166">
        <f>SUMIFS('Transport-DB'!P:P,'Transport-DB'!C:C,"="&amp;'Work DB'!C77,'Transport-DB'!F:F,"="&amp;'Work DB'!$AF$4)</f>
        <v>0</v>
      </c>
      <c r="AG77" s="167"/>
      <c r="AH77" s="168">
        <f>SUMIFS('Transport-DB'!Q:Q,'Transport-DB'!C:C,"="&amp;'Work DB'!C77)</f>
        <v>0</v>
      </c>
      <c r="AI77" s="170">
        <f>SUMIFS(Civil_DB[قالب بندی],Civil_DB[تاریخ],"="&amp;'Work DB'!C77)</f>
        <v>0</v>
      </c>
      <c r="AJ77" s="169">
        <v>0</v>
      </c>
      <c r="AK77" s="167">
        <f>SUMIFS(Civil_DB[بتن],Civil_DB[تاریخ],"="&amp;'Work DB'!C77)</f>
        <v>0</v>
      </c>
      <c r="AL77" s="28">
        <v>0</v>
      </c>
      <c r="AM77" s="29">
        <v>0</v>
      </c>
      <c r="AN77" s="31">
        <v>0</v>
      </c>
      <c r="AO77" s="28">
        <v>57</v>
      </c>
      <c r="AP77" s="29">
        <v>25</v>
      </c>
      <c r="AQ77" s="29">
        <v>89</v>
      </c>
      <c r="AR77" s="30">
        <v>8</v>
      </c>
      <c r="AS77" s="28">
        <v>9</v>
      </c>
      <c r="AT77" s="29">
        <v>15</v>
      </c>
      <c r="AU77" s="207">
        <f>VLOOKUP(C77,'Daily Gas'!N14:Q44,2,FALSE)</f>
        <v>2420</v>
      </c>
      <c r="AV77" s="215">
        <f t="shared" si="10"/>
        <v>23131</v>
      </c>
      <c r="AW77" s="29">
        <v>0</v>
      </c>
      <c r="AX77" s="29">
        <v>0</v>
      </c>
      <c r="AY77" s="29"/>
      <c r="AZ77" s="29"/>
      <c r="BA77" s="29">
        <v>0</v>
      </c>
      <c r="BB77" s="29">
        <v>0</v>
      </c>
      <c r="BC77" s="30">
        <v>0</v>
      </c>
      <c r="BD77" s="249"/>
      <c r="BE77" s="249"/>
      <c r="BF77" s="249"/>
      <c r="BG77" s="249"/>
      <c r="BH77" s="32"/>
      <c r="BI77" s="56"/>
    </row>
    <row r="78" spans="2:61" s="15" customFormat="1" ht="21" x14ac:dyDescent="0.25">
      <c r="B78" s="47"/>
      <c r="C78" s="20">
        <f t="shared" si="11"/>
        <v>45443</v>
      </c>
      <c r="D78" s="168">
        <f>SUMIFS('Transport-DB'!O:O,'Transport-DB'!C:C,"="&amp;'Work DB'!C78,'Transport-DB'!F:F,"="&amp;'Work DB'!$D$4)</f>
        <v>0</v>
      </c>
      <c r="E78" s="169">
        <f>SUMIFS('Transport-DB'!O:O,'Transport-DB'!C:C,"="&amp;'Work DB'!C78,'Transport-DB'!F:F,"="&amp;'Work DB'!$E$4)</f>
        <v>0</v>
      </c>
      <c r="F78" s="169">
        <f>SUMIFS('Transport-DB'!O:O,'Transport-DB'!C:C,"="&amp;'Work DB'!C78,'Transport-DB'!F:F,"="&amp;'Work DB'!$F$4)</f>
        <v>0</v>
      </c>
      <c r="G78" s="169">
        <f>SUMIFS('Transport-DB'!O:O,'Transport-DB'!C:C,"="&amp;'Work DB'!C78,'Transport-DB'!F:F,"="&amp;'Work DB'!$G$4)</f>
        <v>0</v>
      </c>
      <c r="H78" s="166">
        <f>SUMIFS('Transport-DB'!O:O,'Transport-DB'!C:C,"="&amp;'Work DB'!C78,'Transport-DB'!F:F,"="&amp;'Work DB'!$H$4)</f>
        <v>0</v>
      </c>
      <c r="I78" s="169">
        <f>SUMIFS('Transport-DB'!O:O,'Transport-DB'!C:C,"="&amp;'Work DB'!C78,'Transport-DB'!F:F,"="&amp;'Work DB'!$I$4)</f>
        <v>0</v>
      </c>
      <c r="J78" s="337">
        <f>SUMIFS('Transport-DB'!O:O,'Transport-DB'!C:C,"="&amp;'Work DB'!C78,'Transport-DB'!F:F,"="&amp;'Work DB'!$J$4)</f>
        <v>0</v>
      </c>
      <c r="K78" s="168">
        <f>SUMIFS('Transport-DB'!N:N,'Transport-DB'!C:C,"="&amp;'Work DB'!C78,'Transport-DB'!F:F,"="&amp;'Work DB'!$K$4)</f>
        <v>0</v>
      </c>
      <c r="L78" s="169">
        <f>SUMIFS('Transport-DB'!N:N,'Transport-DB'!C:C,"="&amp;'Work DB'!C78,'Transport-DB'!F:F,"="&amp;'Work DB'!$L$4)</f>
        <v>0</v>
      </c>
      <c r="M78" s="169">
        <f>SUMIFS('Transport-DB'!N:N,'Transport-DB'!C:C,"="&amp;'Work DB'!C78,'Transport-DB'!F:F,"="&amp;'Work DB'!$M$4)</f>
        <v>0</v>
      </c>
      <c r="N78" s="169">
        <f>SUMIFS('Transport-DB'!N:N,'Transport-DB'!C:C,"="&amp;'Work DB'!C78,'Transport-DB'!F:F,"="&amp;'Work DB'!$N$4)</f>
        <v>0</v>
      </c>
      <c r="O78" s="169">
        <f>SUMIFS('Transport-DB'!N:N,'Transport-DB'!C:C,"="&amp;'Work DB'!C78,'Transport-DB'!F:F,"="&amp;'Work DB'!$O$4)</f>
        <v>0</v>
      </c>
      <c r="P78" s="169">
        <f>SUMIFS('Transport-DB'!N:N,'Transport-DB'!C:C,"&lt;="&amp;'Work DB'!C78,'Transport-DB'!F:F,"="&amp;'Work DB'!$P$4)</f>
        <v>0</v>
      </c>
      <c r="Q78" s="166">
        <f>SUMIFS('Transport-DB'!N:N,'Transport-DB'!C:C,"="&amp;'Work DB'!C78,'Transport-DB'!F:F,"="&amp;'Work DB'!$Q$4)</f>
        <v>0</v>
      </c>
      <c r="R78" s="167">
        <f>SUMIFS('Transport-DB'!N:N,'Transport-DB'!C:C,"="&amp;'Work DB'!C78,'Transport-DB'!F:F,"="&amp;'Work DB'!$R$4)</f>
        <v>0</v>
      </c>
      <c r="S78" s="168">
        <f>SUM(D78:J78)+SUM(K78:R78)-M78-SUMIFS(Transport_DB[ترانشه],Transport_DB[توضیحات],"دیسپوزال",Transport_DB[تاریخ],'Work DB'!C78)</f>
        <v>0</v>
      </c>
      <c r="T78" s="169">
        <f t="shared" si="9"/>
        <v>0</v>
      </c>
      <c r="U78" s="169"/>
      <c r="V78" s="169"/>
      <c r="W78" s="169"/>
      <c r="X78" s="169"/>
      <c r="Y78" s="167"/>
      <c r="Z78" s="249"/>
      <c r="AA78" s="168">
        <f>SUMIFS('Transport-DB'!P:P,'Transport-DB'!C:C,"="&amp;'Work DB'!C78,'Transport-DB'!F:F,"="&amp;'Work DB'!$AA$4)</f>
        <v>35.400000000000006</v>
      </c>
      <c r="AB78" s="169">
        <f>SUMIFS('Transport-DB'!P:P,'Transport-DB'!C:C,"="&amp;'Work DB'!C78,'Transport-DB'!F:F,"="&amp;'Work DB'!$AB$4)</f>
        <v>0</v>
      </c>
      <c r="AC78" s="169">
        <f>SUMIFS('Transport-DB'!P:P,'Transport-DB'!C:C,"="&amp;'Work DB'!C78,'Transport-DB'!F:F,"="&amp;'Work DB'!$AC$4)</f>
        <v>0</v>
      </c>
      <c r="AD78" s="166">
        <f>SUMIFS('Transport-DB'!P:P,'Transport-DB'!C:C,"="&amp;'Work DB'!C78,'Transport-DB'!F:F,"="&amp;'Work DB'!$AD$4)</f>
        <v>0</v>
      </c>
      <c r="AE78" s="166">
        <f>SUMIFS('Transport-DB'!P:P,'Transport-DB'!C:C,"="&amp;'Work DB'!C78,'Transport-DB'!F:F,"="&amp;'Work DB'!$AE$4)</f>
        <v>0</v>
      </c>
      <c r="AF78" s="166">
        <f>SUMIFS('Transport-DB'!P:P,'Transport-DB'!C:C,"="&amp;'Work DB'!C78,'Transport-DB'!F:F,"="&amp;'Work DB'!$AF$4)</f>
        <v>0</v>
      </c>
      <c r="AG78" s="167"/>
      <c r="AH78" s="168">
        <f>SUMIFS('Transport-DB'!Q:Q,'Transport-DB'!C:C,"="&amp;'Work DB'!C78)</f>
        <v>0</v>
      </c>
      <c r="AI78" s="170">
        <f>SUMIFS(Civil_DB[قالب بندی],Civil_DB[تاریخ],"="&amp;'Work DB'!C78)</f>
        <v>0</v>
      </c>
      <c r="AJ78" s="169">
        <v>0</v>
      </c>
      <c r="AK78" s="167">
        <f>SUMIFS(Civil_DB[بتن],Civil_DB[تاریخ],"="&amp;'Work DB'!C78)</f>
        <v>0</v>
      </c>
      <c r="AL78" s="28">
        <v>0</v>
      </c>
      <c r="AM78" s="29">
        <v>0</v>
      </c>
      <c r="AN78" s="31">
        <v>0</v>
      </c>
      <c r="AO78" s="28">
        <v>11</v>
      </c>
      <c r="AP78" s="29">
        <v>0</v>
      </c>
      <c r="AQ78" s="29">
        <f>AO78+AP78</f>
        <v>11</v>
      </c>
      <c r="AR78" s="30">
        <v>0</v>
      </c>
      <c r="AS78" s="28">
        <v>2</v>
      </c>
      <c r="AT78" s="29">
        <v>0</v>
      </c>
      <c r="AU78" s="207">
        <f>VLOOKUP(C78,'Daily Gas'!N15:Q45,2,FALSE)</f>
        <v>0</v>
      </c>
      <c r="AV78" s="215">
        <f t="shared" si="10"/>
        <v>23131</v>
      </c>
      <c r="AW78" s="29">
        <v>0</v>
      </c>
      <c r="AX78" s="29">
        <v>0</v>
      </c>
      <c r="AY78" s="29"/>
      <c r="AZ78" s="29"/>
      <c r="BA78" s="29">
        <v>0</v>
      </c>
      <c r="BB78" s="29">
        <v>0</v>
      </c>
      <c r="BC78" s="30">
        <v>0</v>
      </c>
      <c r="BD78" s="249"/>
      <c r="BE78" s="249"/>
      <c r="BF78" s="249"/>
      <c r="BG78" s="249"/>
      <c r="BH78" s="32"/>
      <c r="BI78" s="56"/>
    </row>
    <row r="79" spans="2:61" s="15" customFormat="1" ht="21" x14ac:dyDescent="0.25">
      <c r="B79" s="47"/>
      <c r="C79" s="20">
        <f t="shared" si="11"/>
        <v>45444</v>
      </c>
      <c r="D79" s="168">
        <f>SUMIFS('Transport-DB'!O:O,'Transport-DB'!C:C,"="&amp;'Work DB'!C79,'Transport-DB'!F:F,"="&amp;'Work DB'!$D$4)</f>
        <v>260.01499999999999</v>
      </c>
      <c r="E79" s="169">
        <f>SUMIFS('Transport-DB'!O:O,'Transport-DB'!C:C,"="&amp;'Work DB'!C79,'Transport-DB'!F:F,"="&amp;'Work DB'!$E$4)</f>
        <v>195.67249999999999</v>
      </c>
      <c r="F79" s="169">
        <f>SUMIFS('Transport-DB'!O:O,'Transport-DB'!C:C,"="&amp;'Work DB'!C79,'Transport-DB'!F:F,"="&amp;'Work DB'!$F$4)</f>
        <v>0</v>
      </c>
      <c r="G79" s="169">
        <f>SUMIFS('Transport-DB'!O:O,'Transport-DB'!C:C,"="&amp;'Work DB'!C79,'Transport-DB'!F:F,"="&amp;'Work DB'!$G$4)</f>
        <v>0</v>
      </c>
      <c r="H79" s="166">
        <f>SUMIFS('Transport-DB'!O:O,'Transport-DB'!C:C,"="&amp;'Work DB'!C79,'Transport-DB'!F:F,"="&amp;'Work DB'!$H$4)</f>
        <v>0</v>
      </c>
      <c r="I79" s="169">
        <f>SUMIFS('Transport-DB'!O:O,'Transport-DB'!C:C,"="&amp;'Work DB'!C79,'Transport-DB'!F:F,"="&amp;'Work DB'!$I$4)</f>
        <v>0</v>
      </c>
      <c r="J79" s="337">
        <f>SUMIFS('Transport-DB'!O:O,'Transport-DB'!C:C,"="&amp;'Work DB'!C79,'Transport-DB'!F:F,"="&amp;'Work DB'!$J$4)</f>
        <v>0</v>
      </c>
      <c r="K79" s="168">
        <f>SUMIFS('Transport-DB'!N:N,'Transport-DB'!C:C,"="&amp;'Work DB'!C79,'Transport-DB'!F:F,"="&amp;'Work DB'!$K$4)</f>
        <v>0</v>
      </c>
      <c r="L79" s="169">
        <f>SUMIFS('Transport-DB'!N:N,'Transport-DB'!C:C,"="&amp;'Work DB'!C79,'Transport-DB'!F:F,"="&amp;'Work DB'!$L$4)</f>
        <v>700</v>
      </c>
      <c r="M79" s="169">
        <f>SUMIFS('Transport-DB'!N:N,'Transport-DB'!C:C,"="&amp;'Work DB'!C79,'Transport-DB'!F:F,"="&amp;'Work DB'!$M$4)</f>
        <v>0</v>
      </c>
      <c r="N79" s="169">
        <f>SUMIFS('Transport-DB'!N:N,'Transport-DB'!C:C,"="&amp;'Work DB'!C79,'Transport-DB'!F:F,"="&amp;'Work DB'!$N$4)</f>
        <v>0</v>
      </c>
      <c r="O79" s="169">
        <f>SUMIFS('Transport-DB'!N:N,'Transport-DB'!C:C,"="&amp;'Work DB'!C79,'Transport-DB'!F:F,"="&amp;'Work DB'!$O$4)</f>
        <v>581.4</v>
      </c>
      <c r="P79" s="169">
        <f>SUMIFS('Transport-DB'!N:N,'Transport-DB'!C:C,"&lt;="&amp;'Work DB'!C79,'Transport-DB'!F:F,"="&amp;'Work DB'!$P$4)</f>
        <v>0</v>
      </c>
      <c r="Q79" s="166">
        <f>SUMIFS('Transport-DB'!N:N,'Transport-DB'!C:C,"="&amp;'Work DB'!C79,'Transport-DB'!F:F,"="&amp;'Work DB'!$Q$4)</f>
        <v>0</v>
      </c>
      <c r="R79" s="167">
        <f>SUMIFS('Transport-DB'!N:N,'Transport-DB'!C:C,"="&amp;'Work DB'!C79,'Transport-DB'!F:F,"="&amp;'Work DB'!$R$4)</f>
        <v>0</v>
      </c>
      <c r="S79" s="168">
        <f>SUM(D79:J79)+SUM(K79:R79)-M79-SUMIFS(Transport_DB[ترانشه],Transport_DB[توضیحات],"دیسپوزال",Transport_DB[تاریخ],'Work DB'!C79)</f>
        <v>1737.0875000000001</v>
      </c>
      <c r="T79" s="169">
        <f t="shared" si="9"/>
        <v>0</v>
      </c>
      <c r="U79" s="169"/>
      <c r="V79" s="169"/>
      <c r="W79" s="169"/>
      <c r="X79" s="169"/>
      <c r="Y79" s="167"/>
      <c r="Z79" s="249"/>
      <c r="AA79" s="168">
        <f>SUMIFS('Transport-DB'!P:P,'Transport-DB'!C:C,"="&amp;'Work DB'!C79,'Transport-DB'!F:F,"="&amp;'Work DB'!$AA$4)</f>
        <v>47.2</v>
      </c>
      <c r="AB79" s="169">
        <f>SUMIFS('Transport-DB'!P:P,'Transport-DB'!C:C,"="&amp;'Work DB'!C79,'Transport-DB'!F:F,"="&amp;'Work DB'!$AB$4)</f>
        <v>69.599999999999994</v>
      </c>
      <c r="AC79" s="169">
        <f>SUMIFS('Transport-DB'!P:P,'Transport-DB'!C:C,"="&amp;'Work DB'!C79,'Transport-DB'!F:F,"="&amp;'Work DB'!$AC$4)</f>
        <v>0</v>
      </c>
      <c r="AD79" s="166">
        <f>SUMIFS('Transport-DB'!P:P,'Transport-DB'!C:C,"="&amp;'Work DB'!C79,'Transport-DB'!F:F,"="&amp;'Work DB'!$AD$4)</f>
        <v>30</v>
      </c>
      <c r="AE79" s="166">
        <f>SUMIFS('Transport-DB'!P:P,'Transport-DB'!C:C,"="&amp;'Work DB'!C79,'Transport-DB'!F:F,"="&amp;'Work DB'!$AE$4)</f>
        <v>0</v>
      </c>
      <c r="AF79" s="166">
        <f>SUMIFS('Transport-DB'!P:P,'Transport-DB'!C:C,"="&amp;'Work DB'!C79,'Transport-DB'!F:F,"="&amp;'Work DB'!$AF$4)</f>
        <v>0</v>
      </c>
      <c r="AG79" s="167"/>
      <c r="AH79" s="168">
        <f>SUMIFS('Transport-DB'!Q:Q,'Transport-DB'!C:C,"="&amp;'Work DB'!C79)</f>
        <v>0</v>
      </c>
      <c r="AI79" s="170">
        <f>SUMIFS(Civil_DB[قالب بندی],Civil_DB[تاریخ],"="&amp;'Work DB'!C79)</f>
        <v>0</v>
      </c>
      <c r="AJ79" s="169">
        <v>0</v>
      </c>
      <c r="AK79" s="167">
        <f>SUMIFS(Civil_DB[بتن],Civil_DB[تاریخ],"="&amp;'Work DB'!C79)</f>
        <v>0</v>
      </c>
      <c r="AL79" s="28">
        <v>0</v>
      </c>
      <c r="AM79" s="29">
        <v>0</v>
      </c>
      <c r="AN79" s="31">
        <v>0</v>
      </c>
      <c r="AO79" s="28">
        <v>61</v>
      </c>
      <c r="AP79" s="29">
        <v>25</v>
      </c>
      <c r="AQ79" s="29">
        <f>AO79+AP79</f>
        <v>86</v>
      </c>
      <c r="AR79" s="30">
        <v>8</v>
      </c>
      <c r="AS79" s="28">
        <v>8</v>
      </c>
      <c r="AT79" s="29">
        <v>17</v>
      </c>
      <c r="AU79" s="207">
        <f>VLOOKUP(C79,'Daily Gas'!N16:Q46,2,FALSE)</f>
        <v>1779</v>
      </c>
      <c r="AV79" s="215">
        <f t="shared" si="10"/>
        <v>21352</v>
      </c>
      <c r="AW79" s="29">
        <v>0</v>
      </c>
      <c r="AX79" s="29">
        <v>0</v>
      </c>
      <c r="AY79" s="29"/>
      <c r="AZ79" s="29"/>
      <c r="BA79" s="29">
        <v>0</v>
      </c>
      <c r="BB79" s="29">
        <v>0</v>
      </c>
      <c r="BC79" s="30">
        <v>0</v>
      </c>
      <c r="BD79" s="249"/>
      <c r="BE79" s="249"/>
      <c r="BF79" s="249"/>
      <c r="BG79" s="249"/>
      <c r="BH79" s="32"/>
      <c r="BI79" s="56"/>
    </row>
    <row r="80" spans="2:61" s="15" customFormat="1" ht="21" x14ac:dyDescent="0.25">
      <c r="B80" s="47"/>
      <c r="C80" s="20">
        <f t="shared" si="11"/>
        <v>45445</v>
      </c>
      <c r="D80" s="168">
        <f>SUMIFS('Transport-DB'!O:O,'Transport-DB'!C:C,"="&amp;'Work DB'!C80,'Transport-DB'!F:F,"="&amp;'Work DB'!$D$4)</f>
        <v>252.36749999999998</v>
      </c>
      <c r="E80" s="169">
        <f>SUMIFS('Transport-DB'!O:O,'Transport-DB'!C:C,"="&amp;'Work DB'!C80,'Transport-DB'!F:F,"="&amp;'Work DB'!$E$4)</f>
        <v>195.67249999999999</v>
      </c>
      <c r="F80" s="169">
        <f>SUMIFS('Transport-DB'!O:O,'Transport-DB'!C:C,"="&amp;'Work DB'!C80,'Transport-DB'!F:F,"="&amp;'Work DB'!$F$4)</f>
        <v>0</v>
      </c>
      <c r="G80" s="169">
        <f>SUMIFS('Transport-DB'!O:O,'Transport-DB'!C:C,"="&amp;'Work DB'!C80,'Transport-DB'!F:F,"="&amp;'Work DB'!$G$4)</f>
        <v>0</v>
      </c>
      <c r="H80" s="166">
        <f>SUMIFS('Transport-DB'!O:O,'Transport-DB'!C:C,"="&amp;'Work DB'!C80,'Transport-DB'!F:F,"="&amp;'Work DB'!$H$4)</f>
        <v>0</v>
      </c>
      <c r="I80" s="169">
        <f>SUMIFS('Transport-DB'!O:O,'Transport-DB'!C:C,"="&amp;'Work DB'!C80,'Transport-DB'!F:F,"="&amp;'Work DB'!$I$4)</f>
        <v>0</v>
      </c>
      <c r="J80" s="337">
        <f>SUMIFS('Transport-DB'!O:O,'Transport-DB'!C:C,"="&amp;'Work DB'!C80,'Transport-DB'!F:F,"="&amp;'Work DB'!$J$4)</f>
        <v>0</v>
      </c>
      <c r="K80" s="168">
        <f>SUMIFS('Transport-DB'!N:N,'Transport-DB'!C:C,"="&amp;'Work DB'!C80,'Transport-DB'!F:F,"="&amp;'Work DB'!$K$4)</f>
        <v>0</v>
      </c>
      <c r="L80" s="169">
        <f>SUMIFS('Transport-DB'!N:N,'Transport-DB'!C:C,"="&amp;'Work DB'!C80,'Transport-DB'!F:F,"="&amp;'Work DB'!$L$4)</f>
        <v>126</v>
      </c>
      <c r="M80" s="169">
        <f>SUMIFS('Transport-DB'!N:N,'Transport-DB'!C:C,"="&amp;'Work DB'!C80,'Transport-DB'!F:F,"="&amp;'Work DB'!$M$4)</f>
        <v>0</v>
      </c>
      <c r="N80" s="169">
        <f>SUMIFS('Transport-DB'!N:N,'Transport-DB'!C:C,"="&amp;'Work DB'!C80,'Transport-DB'!F:F,"="&amp;'Work DB'!$N$4)</f>
        <v>0</v>
      </c>
      <c r="O80" s="169">
        <f>SUMIFS('Transport-DB'!N:N,'Transport-DB'!C:C,"="&amp;'Work DB'!C80,'Transport-DB'!F:F,"="&amp;'Work DB'!$O$4)</f>
        <v>570.6</v>
      </c>
      <c r="P80" s="169">
        <f>SUMIFS('Transport-DB'!N:N,'Transport-DB'!C:C,"&lt;="&amp;'Work DB'!C80,'Transport-DB'!F:F,"="&amp;'Work DB'!$P$4)</f>
        <v>0</v>
      </c>
      <c r="Q80" s="166">
        <f>SUMIFS('Transport-DB'!N:N,'Transport-DB'!C:C,"="&amp;'Work DB'!C80,'Transport-DB'!F:F,"="&amp;'Work DB'!$Q$4)</f>
        <v>0</v>
      </c>
      <c r="R80" s="167">
        <f>SUMIFS('Transport-DB'!N:N,'Transport-DB'!C:C,"="&amp;'Work DB'!C80,'Transport-DB'!F:F,"="&amp;'Work DB'!$R$4)</f>
        <v>0</v>
      </c>
      <c r="S80" s="168">
        <f>SUM(D80:J80)+SUM(K80:R80)-M80-SUMIFS(Transport_DB[ترانشه],Transport_DB[توضیحات],"دیسپوزال",Transport_DB[تاریخ],'Work DB'!C80)</f>
        <v>1144.6399999999999</v>
      </c>
      <c r="T80" s="169">
        <f t="shared" si="9"/>
        <v>0</v>
      </c>
      <c r="U80" s="169"/>
      <c r="V80" s="169"/>
      <c r="W80" s="169"/>
      <c r="X80" s="169"/>
      <c r="Y80" s="167"/>
      <c r="Z80" s="249"/>
      <c r="AA80" s="168">
        <f>SUMIFS('Transport-DB'!P:P,'Transport-DB'!C:C,"="&amp;'Work DB'!C80,'Transport-DB'!F:F,"="&amp;'Work DB'!$AA$4)</f>
        <v>47.2</v>
      </c>
      <c r="AB80" s="169">
        <f>SUMIFS('Transport-DB'!P:P,'Transport-DB'!C:C,"="&amp;'Work DB'!C80,'Transport-DB'!F:F,"="&amp;'Work DB'!$AB$4)</f>
        <v>58</v>
      </c>
      <c r="AC80" s="169">
        <f>SUMIFS('Transport-DB'!P:P,'Transport-DB'!C:C,"="&amp;'Work DB'!C80,'Transport-DB'!F:F,"="&amp;'Work DB'!$AC$4)</f>
        <v>0</v>
      </c>
      <c r="AD80" s="166">
        <f>SUMIFS('Transport-DB'!P:P,'Transport-DB'!C:C,"="&amp;'Work DB'!C80,'Transport-DB'!F:F,"="&amp;'Work DB'!$AD$4)</f>
        <v>40</v>
      </c>
      <c r="AE80" s="166">
        <f>SUMIFS('Transport-DB'!P:P,'Transport-DB'!C:C,"="&amp;'Work DB'!C80,'Transport-DB'!F:F,"="&amp;'Work DB'!$AE$4)</f>
        <v>0</v>
      </c>
      <c r="AF80" s="166">
        <f>SUMIFS('Transport-DB'!P:P,'Transport-DB'!C:C,"="&amp;'Work DB'!C80,'Transport-DB'!F:F,"="&amp;'Work DB'!$AF$4)</f>
        <v>0</v>
      </c>
      <c r="AG80" s="167"/>
      <c r="AH80" s="168">
        <f>SUMIFS('Transport-DB'!Q:Q,'Transport-DB'!C:C,"="&amp;'Work DB'!C80)</f>
        <v>0</v>
      </c>
      <c r="AI80" s="170">
        <f>SUMIFS(Civil_DB[قالب بندی],Civil_DB[تاریخ],"="&amp;'Work DB'!C80)</f>
        <v>0</v>
      </c>
      <c r="AJ80" s="169">
        <v>0</v>
      </c>
      <c r="AK80" s="167">
        <f>SUMIFS(Civil_DB[بتن],Civil_DB[تاریخ],"="&amp;'Work DB'!C80)</f>
        <v>0</v>
      </c>
      <c r="AL80" s="28">
        <v>0</v>
      </c>
      <c r="AM80" s="29">
        <v>0</v>
      </c>
      <c r="AN80" s="31">
        <v>0</v>
      </c>
      <c r="AO80" s="28">
        <v>55</v>
      </c>
      <c r="AP80" s="29">
        <v>25</v>
      </c>
      <c r="AQ80" s="29">
        <v>92</v>
      </c>
      <c r="AR80" s="30">
        <v>8</v>
      </c>
      <c r="AS80" s="28">
        <v>8</v>
      </c>
      <c r="AT80" s="29">
        <v>12</v>
      </c>
      <c r="AU80" s="207">
        <f>VLOOKUP(C80,'Daily Gas'!N17:Q47,2,FALSE)</f>
        <v>2127</v>
      </c>
      <c r="AV80" s="215">
        <f t="shared" si="10"/>
        <v>19225</v>
      </c>
      <c r="AW80" s="29">
        <v>0</v>
      </c>
      <c r="AX80" s="29">
        <v>0</v>
      </c>
      <c r="AY80" s="29"/>
      <c r="AZ80" s="29"/>
      <c r="BA80" s="29">
        <v>0</v>
      </c>
      <c r="BB80" s="29">
        <v>0</v>
      </c>
      <c r="BC80" s="30">
        <v>0</v>
      </c>
      <c r="BD80" s="249"/>
      <c r="BE80" s="249"/>
      <c r="BF80" s="249"/>
      <c r="BG80" s="249"/>
      <c r="BH80" s="32"/>
      <c r="BI80" s="56"/>
    </row>
    <row r="81" spans="2:61" s="15" customFormat="1" ht="21" x14ac:dyDescent="0.25">
      <c r="B81" s="47"/>
      <c r="C81" s="20">
        <f t="shared" si="11"/>
        <v>45446</v>
      </c>
      <c r="D81" s="168">
        <f>SUMIFS('Transport-DB'!O:O,'Transport-DB'!C:C,"="&amp;'Work DB'!C81,'Transport-DB'!F:F,"="&amp;'Work DB'!$D$4)</f>
        <v>367.08000000000004</v>
      </c>
      <c r="E81" s="169">
        <f>SUMIFS('Transport-DB'!O:O,'Transport-DB'!C:C,"="&amp;'Work DB'!C81,'Transport-DB'!F:F,"="&amp;'Work DB'!$E$4)</f>
        <v>372.255</v>
      </c>
      <c r="F81" s="169">
        <f>SUMIFS('Transport-DB'!O:O,'Transport-DB'!C:C,"="&amp;'Work DB'!C81,'Transport-DB'!F:F,"="&amp;'Work DB'!$F$4)</f>
        <v>0</v>
      </c>
      <c r="G81" s="169">
        <f>SUMIFS('Transport-DB'!O:O,'Transport-DB'!C:C,"="&amp;'Work DB'!C81,'Transport-DB'!F:F,"="&amp;'Work DB'!$G$4)</f>
        <v>0</v>
      </c>
      <c r="H81" s="166">
        <f>SUMIFS('Transport-DB'!O:O,'Transport-DB'!C:C,"="&amp;'Work DB'!C81,'Transport-DB'!F:F,"="&amp;'Work DB'!$H$4)</f>
        <v>0</v>
      </c>
      <c r="I81" s="169">
        <f>SUMIFS('Transport-DB'!O:O,'Transport-DB'!C:C,"="&amp;'Work DB'!C81,'Transport-DB'!F:F,"="&amp;'Work DB'!$I$4)</f>
        <v>0</v>
      </c>
      <c r="J81" s="337">
        <f>SUMIFS('Transport-DB'!O:O,'Transport-DB'!C:C,"="&amp;'Work DB'!C81,'Transport-DB'!F:F,"="&amp;'Work DB'!$J$4)</f>
        <v>0</v>
      </c>
      <c r="K81" s="168">
        <f>SUMIFS('Transport-DB'!N:N,'Transport-DB'!C:C,"="&amp;'Work DB'!C81,'Transport-DB'!F:F,"="&amp;'Work DB'!$K$4)</f>
        <v>0</v>
      </c>
      <c r="L81" s="169">
        <f>SUMIFS('Transport-DB'!N:N,'Transport-DB'!C:C,"="&amp;'Work DB'!C81,'Transport-DB'!F:F,"="&amp;'Work DB'!$L$4)</f>
        <v>756</v>
      </c>
      <c r="M81" s="169">
        <f>SUMIFS('Transport-DB'!N:N,'Transport-DB'!C:C,"="&amp;'Work DB'!C81,'Transport-DB'!F:F,"="&amp;'Work DB'!$M$4)</f>
        <v>0</v>
      </c>
      <c r="N81" s="169">
        <f>SUMIFS('Transport-DB'!N:N,'Transport-DB'!C:C,"="&amp;'Work DB'!C81,'Transport-DB'!F:F,"="&amp;'Work DB'!$N$4)</f>
        <v>0</v>
      </c>
      <c r="O81" s="169">
        <f>SUMIFS('Transport-DB'!N:N,'Transport-DB'!C:C,"="&amp;'Work DB'!C81,'Transport-DB'!F:F,"="&amp;'Work DB'!$O$4)</f>
        <v>381.20000000000005</v>
      </c>
      <c r="P81" s="169">
        <f>SUMIFS('Transport-DB'!N:N,'Transport-DB'!C:C,"&lt;="&amp;'Work DB'!C81,'Transport-DB'!F:F,"="&amp;'Work DB'!$P$4)</f>
        <v>0</v>
      </c>
      <c r="Q81" s="166">
        <f>SUMIFS('Transport-DB'!N:N,'Transport-DB'!C:C,"="&amp;'Work DB'!C81,'Transport-DB'!F:F,"="&amp;'Work DB'!$Q$4)</f>
        <v>0</v>
      </c>
      <c r="R81" s="167">
        <f>SUMIFS('Transport-DB'!N:N,'Transport-DB'!C:C,"="&amp;'Work DB'!C81,'Transport-DB'!F:F,"="&amp;'Work DB'!$R$4)</f>
        <v>0</v>
      </c>
      <c r="S81" s="168">
        <f>SUM(D81:J81)+SUM(K81:R81)-M81-SUMIFS(Transport_DB[ترانشه],Transport_DB[توضیحات],"دیسپوزال",Transport_DB[تاریخ],'Work DB'!C81)</f>
        <v>1876.5350000000001</v>
      </c>
      <c r="T81" s="169">
        <f t="shared" si="9"/>
        <v>0</v>
      </c>
      <c r="U81" s="169"/>
      <c r="V81" s="169"/>
      <c r="W81" s="169"/>
      <c r="X81" s="169"/>
      <c r="Y81" s="167"/>
      <c r="Z81" s="249"/>
      <c r="AA81" s="168">
        <f>SUMIFS('Transport-DB'!P:P,'Transport-DB'!C:C,"="&amp;'Work DB'!C81,'Transport-DB'!F:F,"="&amp;'Work DB'!$AA$4)</f>
        <v>70.800000000000011</v>
      </c>
      <c r="AB81" s="169">
        <f>SUMIFS('Transport-DB'!P:P,'Transport-DB'!C:C,"="&amp;'Work DB'!C81,'Transport-DB'!F:F,"="&amp;'Work DB'!$AB$4)</f>
        <v>46.4</v>
      </c>
      <c r="AC81" s="169">
        <f>SUMIFS('Transport-DB'!P:P,'Transport-DB'!C:C,"="&amp;'Work DB'!C81,'Transport-DB'!F:F,"="&amp;'Work DB'!$AC$4)</f>
        <v>0</v>
      </c>
      <c r="AD81" s="166">
        <f>SUMIFS('Transport-DB'!P:P,'Transport-DB'!C:C,"="&amp;'Work DB'!C81,'Transport-DB'!F:F,"="&amp;'Work DB'!$AD$4)</f>
        <v>40</v>
      </c>
      <c r="AE81" s="166">
        <f>SUMIFS('Transport-DB'!P:P,'Transport-DB'!C:C,"="&amp;'Work DB'!C81,'Transport-DB'!F:F,"="&amp;'Work DB'!$AE$4)</f>
        <v>0</v>
      </c>
      <c r="AF81" s="166">
        <f>SUMIFS('Transport-DB'!P:P,'Transport-DB'!C:C,"="&amp;'Work DB'!C81,'Transport-DB'!F:F,"="&amp;'Work DB'!$AF$4)</f>
        <v>0</v>
      </c>
      <c r="AG81" s="167"/>
      <c r="AH81" s="168">
        <f>SUMIFS('Transport-DB'!Q:Q,'Transport-DB'!C:C,"="&amp;'Work DB'!C81)</f>
        <v>0</v>
      </c>
      <c r="AI81" s="170">
        <f>SUMIFS(Civil_DB[قالب بندی],Civil_DB[تاریخ],"="&amp;'Work DB'!C81)</f>
        <v>0</v>
      </c>
      <c r="AJ81" s="169">
        <v>0</v>
      </c>
      <c r="AK81" s="167">
        <f>SUMIFS(Civil_DB[بتن],Civil_DB[تاریخ],"="&amp;'Work DB'!C81)</f>
        <v>0</v>
      </c>
      <c r="AL81" s="28">
        <v>0</v>
      </c>
      <c r="AM81" s="29">
        <v>0</v>
      </c>
      <c r="AN81" s="31">
        <v>0</v>
      </c>
      <c r="AO81" s="28">
        <v>58</v>
      </c>
      <c r="AP81" s="29">
        <v>26</v>
      </c>
      <c r="AQ81" s="29">
        <v>93</v>
      </c>
      <c r="AR81" s="30">
        <v>8</v>
      </c>
      <c r="AS81" s="28">
        <v>8</v>
      </c>
      <c r="AT81" s="29">
        <v>17</v>
      </c>
      <c r="AU81" s="207">
        <f>VLOOKUP(C81,'Daily Gas'!N18:Q48,2,FALSE)</f>
        <v>1687</v>
      </c>
      <c r="AV81" s="215">
        <f t="shared" si="10"/>
        <v>17538</v>
      </c>
      <c r="AW81" s="29">
        <v>0</v>
      </c>
      <c r="AX81" s="29">
        <v>0</v>
      </c>
      <c r="AY81" s="29"/>
      <c r="AZ81" s="29"/>
      <c r="BA81" s="29">
        <v>0</v>
      </c>
      <c r="BB81" s="29">
        <v>0</v>
      </c>
      <c r="BC81" s="30">
        <v>0</v>
      </c>
      <c r="BD81" s="249"/>
      <c r="BE81" s="249"/>
      <c r="BF81" s="249"/>
      <c r="BG81" s="249"/>
      <c r="BH81" s="32"/>
      <c r="BI81" s="56"/>
    </row>
    <row r="82" spans="2:61" s="15" customFormat="1" ht="21" x14ac:dyDescent="0.25">
      <c r="B82" s="47"/>
      <c r="C82" s="20">
        <f t="shared" si="11"/>
        <v>45447</v>
      </c>
      <c r="D82" s="168">
        <f>SUMIFS('Transport-DB'!O:O,'Transport-DB'!C:C,"="&amp;'Work DB'!C82,'Transport-DB'!F:F,"="&amp;'Work DB'!$D$4)</f>
        <v>229.42499999999998</v>
      </c>
      <c r="E82" s="169">
        <f>SUMIFS('Transport-DB'!O:O,'Transport-DB'!C:C,"="&amp;'Work DB'!C82,'Transport-DB'!F:F,"="&amp;'Work DB'!$E$4)</f>
        <v>572.70000000000005</v>
      </c>
      <c r="F82" s="169">
        <f>SUMIFS('Transport-DB'!O:O,'Transport-DB'!C:C,"="&amp;'Work DB'!C82,'Transport-DB'!F:F,"="&amp;'Work DB'!$F$4)</f>
        <v>357.9375</v>
      </c>
      <c r="G82" s="169">
        <f>SUMIFS('Transport-DB'!O:O,'Transport-DB'!C:C,"="&amp;'Work DB'!C82,'Transport-DB'!F:F,"="&amp;'Work DB'!$G$4)</f>
        <v>0</v>
      </c>
      <c r="H82" s="166">
        <f>SUMIFS('Transport-DB'!O:O,'Transport-DB'!C:C,"="&amp;'Work DB'!C82,'Transport-DB'!F:F,"="&amp;'Work DB'!$H$4)</f>
        <v>0</v>
      </c>
      <c r="I82" s="169">
        <f>SUMIFS('Transport-DB'!O:O,'Transport-DB'!C:C,"="&amp;'Work DB'!C82,'Transport-DB'!F:F,"="&amp;'Work DB'!$I$4)</f>
        <v>0</v>
      </c>
      <c r="J82" s="337">
        <f>SUMIFS('Transport-DB'!O:O,'Transport-DB'!C:C,"="&amp;'Work DB'!C82,'Transport-DB'!F:F,"="&amp;'Work DB'!$J$4)</f>
        <v>0</v>
      </c>
      <c r="K82" s="168">
        <f>SUMIFS('Transport-DB'!N:N,'Transport-DB'!C:C,"="&amp;'Work DB'!C82,'Transport-DB'!F:F,"="&amp;'Work DB'!$K$4)</f>
        <v>0</v>
      </c>
      <c r="L82" s="169">
        <f>SUMIFS('Transport-DB'!N:N,'Transport-DB'!C:C,"="&amp;'Work DB'!C82,'Transport-DB'!F:F,"="&amp;'Work DB'!$L$4)</f>
        <v>770</v>
      </c>
      <c r="M82" s="169">
        <f>SUMIFS('Transport-DB'!N:N,'Transport-DB'!C:C,"="&amp;'Work DB'!C82,'Transport-DB'!F:F,"="&amp;'Work DB'!$M$4)</f>
        <v>0</v>
      </c>
      <c r="N82" s="169">
        <f>SUMIFS('Transport-DB'!N:N,'Transport-DB'!C:C,"="&amp;'Work DB'!C82,'Transport-DB'!F:F,"="&amp;'Work DB'!$N$4)</f>
        <v>0</v>
      </c>
      <c r="O82" s="169">
        <f>SUMIFS('Transport-DB'!N:N,'Transport-DB'!C:C,"="&amp;'Work DB'!C82,'Transport-DB'!F:F,"="&amp;'Work DB'!$O$4)</f>
        <v>0</v>
      </c>
      <c r="P82" s="169">
        <f>SUMIFS('Transport-DB'!N:N,'Transport-DB'!C:C,"&lt;="&amp;'Work DB'!C82,'Transport-DB'!F:F,"="&amp;'Work DB'!$P$4)</f>
        <v>0</v>
      </c>
      <c r="Q82" s="166">
        <f>SUMIFS('Transport-DB'!N:N,'Transport-DB'!C:C,"="&amp;'Work DB'!C82,'Transport-DB'!F:F,"="&amp;'Work DB'!$Q$4)</f>
        <v>0</v>
      </c>
      <c r="R82" s="167">
        <f>SUMIFS('Transport-DB'!N:N,'Transport-DB'!C:C,"="&amp;'Work DB'!C82,'Transport-DB'!F:F,"="&amp;'Work DB'!$R$4)</f>
        <v>0</v>
      </c>
      <c r="S82" s="168">
        <f>SUM(D82:J82)+SUM(K82:R82)-M82-SUMIFS(Transport_DB[ترانشه],Transport_DB[توضیحات],"دیسپوزال",Transport_DB[تاریخ],'Work DB'!C82)</f>
        <v>1930.0625</v>
      </c>
      <c r="T82" s="169">
        <f t="shared" si="9"/>
        <v>0</v>
      </c>
      <c r="U82" s="169"/>
      <c r="V82" s="169"/>
      <c r="W82" s="169"/>
      <c r="X82" s="169"/>
      <c r="Y82" s="167"/>
      <c r="Z82" s="249"/>
      <c r="AA82" s="168">
        <f>SUMIFS('Transport-DB'!P:P,'Transport-DB'!C:C,"="&amp;'Work DB'!C82,'Transport-DB'!F:F,"="&amp;'Work DB'!$AA$4)</f>
        <v>35.400000000000006</v>
      </c>
      <c r="AB82" s="169">
        <f>SUMIFS('Transport-DB'!P:P,'Transport-DB'!C:C,"="&amp;'Work DB'!C82,'Transport-DB'!F:F,"="&amp;'Work DB'!$AB$4)</f>
        <v>23.2</v>
      </c>
      <c r="AC82" s="169">
        <f>SUMIFS('Transport-DB'!P:P,'Transport-DB'!C:C,"="&amp;'Work DB'!C82,'Transport-DB'!F:F,"="&amp;'Work DB'!$AC$4)</f>
        <v>0</v>
      </c>
      <c r="AD82" s="166">
        <f>SUMIFS('Transport-DB'!P:P,'Transport-DB'!C:C,"="&amp;'Work DB'!C82,'Transport-DB'!F:F,"="&amp;'Work DB'!$AD$4)</f>
        <v>30</v>
      </c>
      <c r="AE82" s="166">
        <f>SUMIFS('Transport-DB'!P:P,'Transport-DB'!C:C,"="&amp;'Work DB'!C82,'Transport-DB'!F:F,"="&amp;'Work DB'!$AE$4)</f>
        <v>0</v>
      </c>
      <c r="AF82" s="166">
        <f>SUMIFS('Transport-DB'!P:P,'Transport-DB'!C:C,"="&amp;'Work DB'!C82,'Transport-DB'!F:F,"="&amp;'Work DB'!$AF$4)</f>
        <v>0</v>
      </c>
      <c r="AG82" s="167"/>
      <c r="AH82" s="168">
        <f>SUMIFS('Transport-DB'!Q:Q,'Transport-DB'!C:C,"="&amp;'Work DB'!C82)</f>
        <v>0</v>
      </c>
      <c r="AI82" s="170">
        <f>SUMIFS(Civil_DB[قالب بندی],Civil_DB[تاریخ],"="&amp;'Work DB'!C82)</f>
        <v>0</v>
      </c>
      <c r="AJ82" s="169">
        <v>0</v>
      </c>
      <c r="AK82" s="167">
        <f>SUMIFS(Civil_DB[بتن],Civil_DB[تاریخ],"="&amp;'Work DB'!C82)</f>
        <v>0</v>
      </c>
      <c r="AL82" s="28">
        <v>0</v>
      </c>
      <c r="AM82" s="29">
        <v>0</v>
      </c>
      <c r="AN82" s="31">
        <v>0</v>
      </c>
      <c r="AO82" s="28">
        <v>59</v>
      </c>
      <c r="AP82" s="29">
        <v>36</v>
      </c>
      <c r="AQ82" s="29">
        <v>119</v>
      </c>
      <c r="AR82" s="30">
        <v>8</v>
      </c>
      <c r="AS82" s="28">
        <v>8</v>
      </c>
      <c r="AT82" s="29">
        <v>18</v>
      </c>
      <c r="AU82" s="207">
        <f>VLOOKUP(C82,'Daily Gas'!N19:Q49,2,FALSE)</f>
        <v>2511</v>
      </c>
      <c r="AV82" s="215">
        <f t="shared" si="10"/>
        <v>15027</v>
      </c>
      <c r="AW82" s="29">
        <v>0</v>
      </c>
      <c r="AX82" s="29">
        <v>0</v>
      </c>
      <c r="AY82" s="29"/>
      <c r="AZ82" s="29"/>
      <c r="BA82" s="29">
        <v>0</v>
      </c>
      <c r="BB82" s="29">
        <v>0</v>
      </c>
      <c r="BC82" s="30">
        <v>0</v>
      </c>
      <c r="BD82" s="249"/>
      <c r="BE82" s="249"/>
      <c r="BF82" s="249"/>
      <c r="BG82" s="249"/>
      <c r="BH82" s="32"/>
      <c r="BI82" s="56"/>
    </row>
    <row r="83" spans="2:61" s="15" customFormat="1" ht="21" x14ac:dyDescent="0.25">
      <c r="B83" s="47"/>
      <c r="C83" s="20">
        <f t="shared" si="11"/>
        <v>45448</v>
      </c>
      <c r="D83" s="168">
        <f>SUMIFS('Transport-DB'!O:O,'Transport-DB'!C:C,"="&amp;'Work DB'!C83,'Transport-DB'!F:F,"="&amp;'Work DB'!$D$4)</f>
        <v>305.89999999999998</v>
      </c>
      <c r="E83" s="169">
        <f>SUMIFS('Transport-DB'!O:O,'Transport-DB'!C:C,"="&amp;'Work DB'!C83,'Transport-DB'!F:F,"="&amp;'Work DB'!$E$4)</f>
        <v>419.98</v>
      </c>
      <c r="F83" s="169">
        <f>SUMIFS('Transport-DB'!O:O,'Transport-DB'!C:C,"="&amp;'Work DB'!C83,'Transport-DB'!F:F,"="&amp;'Work DB'!$F$4)</f>
        <v>300.66750000000002</v>
      </c>
      <c r="G83" s="169">
        <f>SUMIFS('Transport-DB'!O:O,'Transport-DB'!C:C,"="&amp;'Work DB'!C83,'Transport-DB'!F:F,"="&amp;'Work DB'!$G$4)</f>
        <v>0</v>
      </c>
      <c r="H83" s="166">
        <f>SUMIFS('Transport-DB'!O:O,'Transport-DB'!C:C,"="&amp;'Work DB'!C83,'Transport-DB'!F:F,"="&amp;'Work DB'!$H$4)</f>
        <v>0</v>
      </c>
      <c r="I83" s="169">
        <f>SUMIFS('Transport-DB'!O:O,'Transport-DB'!C:C,"="&amp;'Work DB'!C83,'Transport-DB'!F:F,"="&amp;'Work DB'!$I$4)</f>
        <v>0</v>
      </c>
      <c r="J83" s="337">
        <f>SUMIFS('Transport-DB'!O:O,'Transport-DB'!C:C,"="&amp;'Work DB'!C83,'Transport-DB'!F:F,"="&amp;'Work DB'!$J$4)</f>
        <v>0</v>
      </c>
      <c r="K83" s="168">
        <f>SUMIFS('Transport-DB'!N:N,'Transport-DB'!C:C,"="&amp;'Work DB'!C83,'Transport-DB'!F:F,"="&amp;'Work DB'!$K$4)</f>
        <v>0</v>
      </c>
      <c r="L83" s="169">
        <f>SUMIFS('Transport-DB'!N:N,'Transport-DB'!C:C,"="&amp;'Work DB'!C83,'Transport-DB'!F:F,"="&amp;'Work DB'!$L$4)</f>
        <v>532</v>
      </c>
      <c r="M83" s="169">
        <f>SUMIFS('Transport-DB'!N:N,'Transport-DB'!C:C,"="&amp;'Work DB'!C83,'Transport-DB'!F:F,"="&amp;'Work DB'!$M$4)</f>
        <v>0</v>
      </c>
      <c r="N83" s="169">
        <f>SUMIFS('Transport-DB'!N:N,'Transport-DB'!C:C,"="&amp;'Work DB'!C83,'Transport-DB'!F:F,"="&amp;'Work DB'!$N$4)</f>
        <v>0</v>
      </c>
      <c r="O83" s="169">
        <f>SUMIFS('Transport-DB'!N:N,'Transport-DB'!C:C,"="&amp;'Work DB'!C83,'Transport-DB'!F:F,"="&amp;'Work DB'!$O$4)</f>
        <v>0</v>
      </c>
      <c r="P83" s="169">
        <f>SUMIFS('Transport-DB'!N:N,'Transport-DB'!C:C,"&lt;="&amp;'Work DB'!C83,'Transport-DB'!F:F,"="&amp;'Work DB'!$P$4)</f>
        <v>0</v>
      </c>
      <c r="Q83" s="166">
        <f>SUMIFS('Transport-DB'!N:N,'Transport-DB'!C:C,"="&amp;'Work DB'!C83,'Transport-DB'!F:F,"="&amp;'Work DB'!$Q$4)</f>
        <v>0</v>
      </c>
      <c r="R83" s="167">
        <f>SUMIFS('Transport-DB'!N:N,'Transport-DB'!C:C,"="&amp;'Work DB'!C83,'Transport-DB'!F:F,"="&amp;'Work DB'!$R$4)</f>
        <v>0</v>
      </c>
      <c r="S83" s="168">
        <f>SUM(D83:J83)+SUM(K83:R83)-M83-SUMIFS(Transport_DB[ترانشه],Transport_DB[توضیحات],"دیسپوزال",Transport_DB[تاریخ],'Work DB'!C83)</f>
        <v>1558.5475000000001</v>
      </c>
      <c r="T83" s="169">
        <f t="shared" si="9"/>
        <v>0</v>
      </c>
      <c r="U83" s="169"/>
      <c r="V83" s="169"/>
      <c r="W83" s="169"/>
      <c r="X83" s="169"/>
      <c r="Y83" s="167"/>
      <c r="Z83" s="249"/>
      <c r="AA83" s="168">
        <f>SUMIFS('Transport-DB'!P:P,'Transport-DB'!C:C,"="&amp;'Work DB'!C83,'Transport-DB'!F:F,"="&amp;'Work DB'!$AA$4)</f>
        <v>59</v>
      </c>
      <c r="AB83" s="169">
        <f>SUMIFS('Transport-DB'!P:P,'Transport-DB'!C:C,"="&amp;'Work DB'!C83,'Transport-DB'!F:F,"="&amp;'Work DB'!$AB$4)</f>
        <v>69.599999999999994</v>
      </c>
      <c r="AC83" s="169">
        <f>SUMIFS('Transport-DB'!P:P,'Transport-DB'!C:C,"="&amp;'Work DB'!C83,'Transport-DB'!F:F,"="&amp;'Work DB'!$AC$4)</f>
        <v>0</v>
      </c>
      <c r="AD83" s="166">
        <f>SUMIFS('Transport-DB'!P:P,'Transport-DB'!C:C,"="&amp;'Work DB'!C83,'Transport-DB'!F:F,"="&amp;'Work DB'!$AD$4)</f>
        <v>30</v>
      </c>
      <c r="AE83" s="166">
        <f>SUMIFS('Transport-DB'!P:P,'Transport-DB'!C:C,"="&amp;'Work DB'!C83,'Transport-DB'!F:F,"="&amp;'Work DB'!$AE$4)</f>
        <v>122</v>
      </c>
      <c r="AF83" s="166">
        <f>SUMIFS('Transport-DB'!P:P,'Transport-DB'!C:C,"="&amp;'Work DB'!C83,'Transport-DB'!F:F,"="&amp;'Work DB'!$AF$4)</f>
        <v>0</v>
      </c>
      <c r="AG83" s="167"/>
      <c r="AH83" s="168">
        <f>SUMIFS('Transport-DB'!Q:Q,'Transport-DB'!C:C,"="&amp;'Work DB'!C83)</f>
        <v>0</v>
      </c>
      <c r="AI83" s="170">
        <f>SUMIFS(Civil_DB[قالب بندی],Civil_DB[تاریخ],"="&amp;'Work DB'!C83)</f>
        <v>0</v>
      </c>
      <c r="AJ83" s="169">
        <v>0</v>
      </c>
      <c r="AK83" s="167">
        <f>SUMIFS(Civil_DB[بتن],Civil_DB[تاریخ],"="&amp;'Work DB'!C83)</f>
        <v>0</v>
      </c>
      <c r="AL83" s="28">
        <v>0</v>
      </c>
      <c r="AM83" s="29">
        <v>0</v>
      </c>
      <c r="AN83" s="31">
        <v>0</v>
      </c>
      <c r="AO83" s="28">
        <v>64</v>
      </c>
      <c r="AP83" s="29">
        <v>28</v>
      </c>
      <c r="AQ83" s="29">
        <v>121</v>
      </c>
      <c r="AR83" s="30">
        <v>9</v>
      </c>
      <c r="AS83" s="28">
        <v>8</v>
      </c>
      <c r="AT83" s="29">
        <v>18</v>
      </c>
      <c r="AU83" s="207">
        <f>VLOOKUP(C83,'Daily Gas'!N20:Q50,2,FALSE)</f>
        <v>1409</v>
      </c>
      <c r="AV83" s="215">
        <f t="shared" si="10"/>
        <v>13618</v>
      </c>
      <c r="AW83" s="29">
        <v>0</v>
      </c>
      <c r="AX83" s="29">
        <v>0</v>
      </c>
      <c r="AY83" s="29"/>
      <c r="AZ83" s="29"/>
      <c r="BA83" s="29">
        <v>0</v>
      </c>
      <c r="BB83" s="29">
        <v>0</v>
      </c>
      <c r="BC83" s="30">
        <v>0</v>
      </c>
      <c r="BD83" s="249"/>
      <c r="BE83" s="249"/>
      <c r="BF83" s="249"/>
      <c r="BG83" s="249"/>
      <c r="BH83" s="32"/>
      <c r="BI83" s="56"/>
    </row>
    <row r="84" spans="2:61" s="15" customFormat="1" ht="21" x14ac:dyDescent="0.25">
      <c r="B84" s="47"/>
      <c r="C84" s="20">
        <f t="shared" si="11"/>
        <v>45449</v>
      </c>
      <c r="D84" s="168">
        <f>SUMIFS('Transport-DB'!O:O,'Transport-DB'!C:C,"="&amp;'Work DB'!C84,'Transport-DB'!F:F,"="&amp;'Work DB'!$D$4)</f>
        <v>221.7775</v>
      </c>
      <c r="E84" s="169">
        <f>SUMIFS('Transport-DB'!O:O,'Transport-DB'!C:C,"="&amp;'Work DB'!C84,'Transport-DB'!F:F,"="&amp;'Work DB'!$E$4)</f>
        <v>467.70500000000004</v>
      </c>
      <c r="F84" s="169">
        <f>SUMIFS('Transport-DB'!O:O,'Transport-DB'!C:C,"="&amp;'Work DB'!C84,'Transport-DB'!F:F,"="&amp;'Work DB'!$F$4)</f>
        <v>238.62500000000003</v>
      </c>
      <c r="G84" s="169">
        <f>SUMIFS('Transport-DB'!O:O,'Transport-DB'!C:C,"="&amp;'Work DB'!C84,'Transport-DB'!F:F,"="&amp;'Work DB'!$G$4)</f>
        <v>0</v>
      </c>
      <c r="H84" s="166">
        <f>SUMIFS('Transport-DB'!O:O,'Transport-DB'!C:C,"="&amp;'Work DB'!C84,'Transport-DB'!F:F,"="&amp;'Work DB'!$H$4)</f>
        <v>0</v>
      </c>
      <c r="I84" s="169">
        <f>SUMIFS('Transport-DB'!O:O,'Transport-DB'!C:C,"="&amp;'Work DB'!C84,'Transport-DB'!F:F,"="&amp;'Work DB'!$I$4)</f>
        <v>0</v>
      </c>
      <c r="J84" s="337">
        <f>SUMIFS('Transport-DB'!O:O,'Transport-DB'!C:C,"="&amp;'Work DB'!C84,'Transport-DB'!F:F,"="&amp;'Work DB'!$J$4)</f>
        <v>0</v>
      </c>
      <c r="K84" s="168">
        <f>SUMIFS('Transport-DB'!N:N,'Transport-DB'!C:C,"="&amp;'Work DB'!C84,'Transport-DB'!F:F,"="&amp;'Work DB'!$K$4)</f>
        <v>0</v>
      </c>
      <c r="L84" s="169">
        <f>SUMIFS('Transport-DB'!N:N,'Transport-DB'!C:C,"="&amp;'Work DB'!C84,'Transport-DB'!F:F,"="&amp;'Work DB'!$L$4)</f>
        <v>756</v>
      </c>
      <c r="M84" s="169">
        <f>SUMIFS('Transport-DB'!N:N,'Transport-DB'!C:C,"="&amp;'Work DB'!C84,'Transport-DB'!F:F,"="&amp;'Work DB'!$M$4)</f>
        <v>0</v>
      </c>
      <c r="N84" s="169">
        <f>SUMIFS('Transport-DB'!N:N,'Transport-DB'!C:C,"="&amp;'Work DB'!C84,'Transport-DB'!F:F,"="&amp;'Work DB'!$N$4)</f>
        <v>0</v>
      </c>
      <c r="O84" s="169">
        <f>SUMIFS('Transport-DB'!N:N,'Transport-DB'!C:C,"="&amp;'Work DB'!C84,'Transport-DB'!F:F,"="&amp;'Work DB'!$O$4)</f>
        <v>0</v>
      </c>
      <c r="P84" s="169">
        <f>SUMIFS('Transport-DB'!N:N,'Transport-DB'!C:C,"&lt;="&amp;'Work DB'!C84,'Transport-DB'!F:F,"="&amp;'Work DB'!$P$4)</f>
        <v>0</v>
      </c>
      <c r="Q84" s="166">
        <f>SUMIFS('Transport-DB'!N:N,'Transport-DB'!C:C,"="&amp;'Work DB'!C84,'Transport-DB'!F:F,"="&amp;'Work DB'!$Q$4)</f>
        <v>0</v>
      </c>
      <c r="R84" s="167">
        <f>SUMIFS('Transport-DB'!N:N,'Transport-DB'!C:C,"="&amp;'Work DB'!C84,'Transport-DB'!F:F,"="&amp;'Work DB'!$R$4)</f>
        <v>0</v>
      </c>
      <c r="S84" s="168">
        <f>SUM(D84:J84)+SUM(K84:R84)-M84-SUMIFS(Transport_DB[ترانشه],Transport_DB[توضیحات],"دیسپوزال",Transport_DB[تاریخ],'Work DB'!C84)</f>
        <v>1684.1075000000001</v>
      </c>
      <c r="T84" s="169">
        <f t="shared" si="9"/>
        <v>0</v>
      </c>
      <c r="U84" s="169"/>
      <c r="V84" s="169"/>
      <c r="W84" s="169"/>
      <c r="X84" s="169"/>
      <c r="Y84" s="167"/>
      <c r="Z84" s="249"/>
      <c r="AA84" s="168">
        <f>SUMIFS('Transport-DB'!P:P,'Transport-DB'!C:C,"="&amp;'Work DB'!C84,'Transport-DB'!F:F,"="&amp;'Work DB'!$AA$4)</f>
        <v>59</v>
      </c>
      <c r="AB84" s="169">
        <f>SUMIFS('Transport-DB'!P:P,'Transport-DB'!C:C,"="&amp;'Work DB'!C84,'Transport-DB'!F:F,"="&amp;'Work DB'!$AB$4)</f>
        <v>34.799999999999997</v>
      </c>
      <c r="AC84" s="169">
        <f>SUMIFS('Transport-DB'!P:P,'Transport-DB'!C:C,"="&amp;'Work DB'!C84,'Transport-DB'!F:F,"="&amp;'Work DB'!$AC$4)</f>
        <v>0</v>
      </c>
      <c r="AD84" s="166">
        <f>SUMIFS('Transport-DB'!P:P,'Transport-DB'!C:C,"="&amp;'Work DB'!C84,'Transport-DB'!F:F,"="&amp;'Work DB'!$AD$4)</f>
        <v>40</v>
      </c>
      <c r="AE84" s="166">
        <f>SUMIFS('Transport-DB'!P:P,'Transport-DB'!C:C,"="&amp;'Work DB'!C84,'Transport-DB'!F:F,"="&amp;'Work DB'!$AE$4)</f>
        <v>122</v>
      </c>
      <c r="AF84" s="166">
        <f>SUMIFS('Transport-DB'!P:P,'Transport-DB'!C:C,"="&amp;'Work DB'!C84,'Transport-DB'!F:F,"="&amp;'Work DB'!$AF$4)</f>
        <v>0</v>
      </c>
      <c r="AG84" s="167"/>
      <c r="AH84" s="168">
        <f>SUMIFS('Transport-DB'!Q:Q,'Transport-DB'!C:C,"="&amp;'Work DB'!C84)</f>
        <v>0</v>
      </c>
      <c r="AI84" s="170">
        <f>SUMIFS(Civil_DB[قالب بندی],Civil_DB[تاریخ],"="&amp;'Work DB'!C84)</f>
        <v>0</v>
      </c>
      <c r="AJ84" s="169">
        <v>0</v>
      </c>
      <c r="AK84" s="167">
        <f>SUMIFS(Civil_DB[بتن],Civil_DB[تاریخ],"="&amp;'Work DB'!C84)</f>
        <v>0</v>
      </c>
      <c r="AL84" s="28">
        <v>0</v>
      </c>
      <c r="AM84" s="29">
        <v>0</v>
      </c>
      <c r="AN84" s="31">
        <v>0</v>
      </c>
      <c r="AO84" s="28">
        <v>62</v>
      </c>
      <c r="AP84" s="29">
        <v>33</v>
      </c>
      <c r="AQ84" s="29">
        <v>100</v>
      </c>
      <c r="AR84" s="30">
        <v>10</v>
      </c>
      <c r="AS84" s="28">
        <v>8</v>
      </c>
      <c r="AT84" s="29">
        <v>19</v>
      </c>
      <c r="AU84" s="207">
        <f>VLOOKUP(C84,'Daily Gas'!N21:Q51,2,FALSE)</f>
        <v>2244</v>
      </c>
      <c r="AV84" s="215">
        <f t="shared" si="10"/>
        <v>11374</v>
      </c>
      <c r="AW84" s="29">
        <v>0</v>
      </c>
      <c r="AX84" s="29">
        <v>0</v>
      </c>
      <c r="AY84" s="29"/>
      <c r="AZ84" s="29"/>
      <c r="BA84" s="29">
        <v>0</v>
      </c>
      <c r="BB84" s="29">
        <v>0</v>
      </c>
      <c r="BC84" s="30">
        <v>0</v>
      </c>
      <c r="BD84" s="249"/>
      <c r="BE84" s="249"/>
      <c r="BF84" s="249"/>
      <c r="BG84" s="249"/>
      <c r="BH84" s="32"/>
      <c r="BI84" s="56"/>
    </row>
    <row r="85" spans="2:61" s="15" customFormat="1" ht="21" x14ac:dyDescent="0.25">
      <c r="B85" s="47"/>
      <c r="C85" s="20">
        <f t="shared" si="11"/>
        <v>45450</v>
      </c>
      <c r="D85" s="168">
        <f>SUMIFS('Transport-DB'!O:O,'Transport-DB'!C:C,"="&amp;'Work DB'!C85,'Transport-DB'!F:F,"="&amp;'Work DB'!$D$4)</f>
        <v>0</v>
      </c>
      <c r="E85" s="169">
        <f>SUMIFS('Transport-DB'!O:O,'Transport-DB'!C:C,"="&amp;'Work DB'!C85,'Transport-DB'!F:F,"="&amp;'Work DB'!$E$4)</f>
        <v>0</v>
      </c>
      <c r="F85" s="169">
        <f>SUMIFS('Transport-DB'!O:O,'Transport-DB'!C:C,"="&amp;'Work DB'!C85,'Transport-DB'!F:F,"="&amp;'Work DB'!$F$4)</f>
        <v>0</v>
      </c>
      <c r="G85" s="169">
        <f>SUMIFS('Transport-DB'!O:O,'Transport-DB'!C:C,"="&amp;'Work DB'!C85,'Transport-DB'!F:F,"="&amp;'Work DB'!$G$4)</f>
        <v>0</v>
      </c>
      <c r="H85" s="166">
        <f>SUMIFS('Transport-DB'!O:O,'Transport-DB'!C:C,"="&amp;'Work DB'!C85,'Transport-DB'!F:F,"="&amp;'Work DB'!$H$4)</f>
        <v>0</v>
      </c>
      <c r="I85" s="169">
        <f>SUMIFS('Transport-DB'!O:O,'Transport-DB'!C:C,"="&amp;'Work DB'!C85,'Transport-DB'!F:F,"="&amp;'Work DB'!$I$4)</f>
        <v>0</v>
      </c>
      <c r="J85" s="337">
        <f>SUMIFS('Transport-DB'!O:O,'Transport-DB'!C:C,"="&amp;'Work DB'!C85,'Transport-DB'!F:F,"="&amp;'Work DB'!$J$4)</f>
        <v>0</v>
      </c>
      <c r="K85" s="168">
        <f>SUMIFS('Transport-DB'!N:N,'Transport-DB'!C:C,"="&amp;'Work DB'!C85,'Transport-DB'!F:F,"="&amp;'Work DB'!$K$4)</f>
        <v>0</v>
      </c>
      <c r="L85" s="169">
        <f>SUMIFS('Transport-DB'!N:N,'Transport-DB'!C:C,"="&amp;'Work DB'!C85,'Transport-DB'!F:F,"="&amp;'Work DB'!$L$4)</f>
        <v>357</v>
      </c>
      <c r="M85" s="169">
        <f>SUMIFS('Transport-DB'!N:N,'Transport-DB'!C:C,"="&amp;'Work DB'!C85,'Transport-DB'!F:F,"="&amp;'Work DB'!$M$4)</f>
        <v>0</v>
      </c>
      <c r="N85" s="169">
        <f>SUMIFS('Transport-DB'!N:N,'Transport-DB'!C:C,"="&amp;'Work DB'!C85,'Transport-DB'!F:F,"="&amp;'Work DB'!$N$4)</f>
        <v>0</v>
      </c>
      <c r="O85" s="169">
        <f>SUMIFS('Transport-DB'!N:N,'Transport-DB'!C:C,"="&amp;'Work DB'!C85,'Transport-DB'!F:F,"="&amp;'Work DB'!$O$4)</f>
        <v>0</v>
      </c>
      <c r="P85" s="169">
        <f>SUMIFS('Transport-DB'!N:N,'Transport-DB'!C:C,"&lt;="&amp;'Work DB'!C85,'Transport-DB'!F:F,"="&amp;'Work DB'!$P$4)</f>
        <v>0</v>
      </c>
      <c r="Q85" s="166">
        <f>SUMIFS('Transport-DB'!N:N,'Transport-DB'!C:C,"="&amp;'Work DB'!C85,'Transport-DB'!F:F,"="&amp;'Work DB'!$Q$4)</f>
        <v>0</v>
      </c>
      <c r="R85" s="167">
        <f>SUMIFS('Transport-DB'!N:N,'Transport-DB'!C:C,"="&amp;'Work DB'!C85,'Transport-DB'!F:F,"="&amp;'Work DB'!$R$4)</f>
        <v>0</v>
      </c>
      <c r="S85" s="168">
        <f>SUM(D85:J85)+SUM(K85:R85)-M85-SUMIFS(Transport_DB[ترانشه],Transport_DB[توضیحات],"دیسپوزال",Transport_DB[تاریخ],'Work DB'!C85)</f>
        <v>357</v>
      </c>
      <c r="T85" s="169">
        <f t="shared" si="9"/>
        <v>0</v>
      </c>
      <c r="U85" s="169"/>
      <c r="V85" s="169"/>
      <c r="W85" s="169"/>
      <c r="X85" s="169"/>
      <c r="Y85" s="167"/>
      <c r="Z85" s="249"/>
      <c r="AA85" s="168">
        <f>SUMIFS('Transport-DB'!P:P,'Transport-DB'!C:C,"="&amp;'Work DB'!C85,'Transport-DB'!F:F,"="&amp;'Work DB'!$AA$4)</f>
        <v>11.8</v>
      </c>
      <c r="AB85" s="169">
        <f>SUMIFS('Transport-DB'!P:P,'Transport-DB'!C:C,"="&amp;'Work DB'!C85,'Transport-DB'!F:F,"="&amp;'Work DB'!$AB$4)</f>
        <v>23.2</v>
      </c>
      <c r="AC85" s="169">
        <f>SUMIFS('Transport-DB'!P:P,'Transport-DB'!C:C,"="&amp;'Work DB'!C85,'Transport-DB'!F:F,"="&amp;'Work DB'!$AC$4)</f>
        <v>0</v>
      </c>
      <c r="AD85" s="166">
        <f>SUMIFS('Transport-DB'!P:P,'Transport-DB'!C:C,"="&amp;'Work DB'!C85,'Transport-DB'!F:F,"="&amp;'Work DB'!$AD$4)</f>
        <v>20</v>
      </c>
      <c r="AE85" s="166">
        <f>SUMIFS('Transport-DB'!P:P,'Transport-DB'!C:C,"="&amp;'Work DB'!C85,'Transport-DB'!F:F,"="&amp;'Work DB'!$AE$4)</f>
        <v>0</v>
      </c>
      <c r="AF85" s="166">
        <f>SUMIFS('Transport-DB'!P:P,'Transport-DB'!C:C,"="&amp;'Work DB'!C85,'Transport-DB'!F:F,"="&amp;'Work DB'!$AF$4)</f>
        <v>0</v>
      </c>
      <c r="AG85" s="167"/>
      <c r="AH85" s="168">
        <f>SUMIFS('Transport-DB'!Q:Q,'Transport-DB'!C:C,"="&amp;'Work DB'!C85)</f>
        <v>252.70000000000002</v>
      </c>
      <c r="AI85" s="170">
        <f>SUMIFS(Civil_DB[قالب بندی],Civil_DB[تاریخ],"="&amp;'Work DB'!C85)</f>
        <v>0</v>
      </c>
      <c r="AJ85" s="169">
        <v>0</v>
      </c>
      <c r="AK85" s="167">
        <f>SUMIFS(Civil_DB[بتن],Civil_DB[تاریخ],"="&amp;'Work DB'!C85)</f>
        <v>0</v>
      </c>
      <c r="AL85" s="28">
        <v>0</v>
      </c>
      <c r="AM85" s="29">
        <v>0</v>
      </c>
      <c r="AN85" s="31">
        <v>0</v>
      </c>
      <c r="AO85" s="28">
        <v>53</v>
      </c>
      <c r="AP85" s="29">
        <v>20</v>
      </c>
      <c r="AQ85" s="29">
        <v>77</v>
      </c>
      <c r="AR85" s="30">
        <v>10</v>
      </c>
      <c r="AS85" s="28">
        <v>7</v>
      </c>
      <c r="AT85" s="29">
        <v>15</v>
      </c>
      <c r="AU85" s="207">
        <f>VLOOKUP(C85,'Daily Gas'!N22:Q52,2,FALSE)</f>
        <v>607</v>
      </c>
      <c r="AV85" s="215">
        <f t="shared" si="10"/>
        <v>10767</v>
      </c>
      <c r="AW85" s="29">
        <v>0</v>
      </c>
      <c r="AX85" s="29">
        <v>0</v>
      </c>
      <c r="AY85" s="29"/>
      <c r="AZ85" s="29"/>
      <c r="BA85" s="29">
        <v>0</v>
      </c>
      <c r="BB85" s="29">
        <v>0</v>
      </c>
      <c r="BC85" s="30">
        <v>0</v>
      </c>
      <c r="BD85" s="249"/>
      <c r="BE85" s="249"/>
      <c r="BF85" s="249"/>
      <c r="BG85" s="249"/>
      <c r="BH85" s="32"/>
      <c r="BI85" s="56"/>
    </row>
    <row r="86" spans="2:61" s="15" customFormat="1" ht="21" x14ac:dyDescent="0.25">
      <c r="B86" s="47"/>
      <c r="C86" s="20">
        <f t="shared" si="11"/>
        <v>45451</v>
      </c>
      <c r="D86" s="168">
        <f>SUMIFS('Transport-DB'!O:O,'Transport-DB'!C:C,"="&amp;'Work DB'!C86,'Transport-DB'!F:F,"="&amp;'Work DB'!$D$4)</f>
        <v>397.66999999999996</v>
      </c>
      <c r="E86" s="169">
        <f>SUMIFS('Transport-DB'!O:O,'Transport-DB'!C:C,"="&amp;'Work DB'!C86,'Transport-DB'!F:F,"="&amp;'Work DB'!$E$4)</f>
        <v>458.16</v>
      </c>
      <c r="F86" s="169">
        <f>SUMIFS('Transport-DB'!O:O,'Transport-DB'!C:C,"="&amp;'Work DB'!C86,'Transport-DB'!F:F,"="&amp;'Work DB'!$F$4)</f>
        <v>286.35000000000002</v>
      </c>
      <c r="G86" s="169">
        <f>SUMIFS('Transport-DB'!O:O,'Transport-DB'!C:C,"="&amp;'Work DB'!C86,'Transport-DB'!F:F,"="&amp;'Work DB'!$G$4)</f>
        <v>0</v>
      </c>
      <c r="H86" s="166">
        <f>SUMIFS('Transport-DB'!O:O,'Transport-DB'!C:C,"="&amp;'Work DB'!C86,'Transport-DB'!F:F,"="&amp;'Work DB'!$H$4)</f>
        <v>0</v>
      </c>
      <c r="I86" s="169">
        <f>SUMIFS('Transport-DB'!O:O,'Transport-DB'!C:C,"="&amp;'Work DB'!C86,'Transport-DB'!F:F,"="&amp;'Work DB'!$I$4)</f>
        <v>0</v>
      </c>
      <c r="J86" s="337">
        <f>SUMIFS('Transport-DB'!O:O,'Transport-DB'!C:C,"="&amp;'Work DB'!C86,'Transport-DB'!F:F,"="&amp;'Work DB'!$J$4)</f>
        <v>0</v>
      </c>
      <c r="K86" s="168">
        <f>SUMIFS('Transport-DB'!N:N,'Transport-DB'!C:C,"="&amp;'Work DB'!C86,'Transport-DB'!F:F,"="&amp;'Work DB'!$K$4)</f>
        <v>0</v>
      </c>
      <c r="L86" s="169">
        <f>SUMIFS('Transport-DB'!N:N,'Transport-DB'!C:C,"="&amp;'Work DB'!C86,'Transport-DB'!F:F,"="&amp;'Work DB'!$L$4)</f>
        <v>763</v>
      </c>
      <c r="M86" s="169">
        <f>SUMIFS('Transport-DB'!N:N,'Transport-DB'!C:C,"="&amp;'Work DB'!C86,'Transport-DB'!F:F,"="&amp;'Work DB'!$M$4)</f>
        <v>0</v>
      </c>
      <c r="N86" s="169">
        <f>SUMIFS('Transport-DB'!N:N,'Transport-DB'!C:C,"="&amp;'Work DB'!C86,'Transport-DB'!F:F,"="&amp;'Work DB'!$N$4)</f>
        <v>0</v>
      </c>
      <c r="O86" s="169">
        <f>SUMIFS('Transport-DB'!N:N,'Transport-DB'!C:C,"="&amp;'Work DB'!C86,'Transport-DB'!F:F,"="&amp;'Work DB'!$O$4)</f>
        <v>0</v>
      </c>
      <c r="P86" s="169">
        <f>SUMIFS('Transport-DB'!N:N,'Transport-DB'!C:C,"&lt;="&amp;'Work DB'!C86,'Transport-DB'!F:F,"="&amp;'Work DB'!$P$4)</f>
        <v>0</v>
      </c>
      <c r="Q86" s="166">
        <f>SUMIFS('Transport-DB'!N:N,'Transport-DB'!C:C,"="&amp;'Work DB'!C86,'Transport-DB'!F:F,"="&amp;'Work DB'!$Q$4)</f>
        <v>0</v>
      </c>
      <c r="R86" s="167">
        <f>SUMIFS('Transport-DB'!N:N,'Transport-DB'!C:C,"="&amp;'Work DB'!C86,'Transport-DB'!F:F,"="&amp;'Work DB'!$R$4)</f>
        <v>0</v>
      </c>
      <c r="S86" s="168">
        <f>SUM(D86:J86)+SUM(K86:R86)-M86-SUMIFS(Transport_DB[ترانشه],Transport_DB[توضیحات],"دیسپوزال",Transport_DB[تاریخ],'Work DB'!C86)</f>
        <v>1905.1799999999998</v>
      </c>
      <c r="T86" s="169">
        <f t="shared" si="9"/>
        <v>0</v>
      </c>
      <c r="U86" s="169"/>
      <c r="V86" s="169"/>
      <c r="W86" s="169"/>
      <c r="X86" s="169"/>
      <c r="Y86" s="167"/>
      <c r="Z86" s="249"/>
      <c r="AA86" s="168">
        <f>SUMIFS('Transport-DB'!P:P,'Transport-DB'!C:C,"="&amp;'Work DB'!C86,'Transport-DB'!F:F,"="&amp;'Work DB'!$AA$4)</f>
        <v>0</v>
      </c>
      <c r="AB86" s="169">
        <f>SUMIFS('Transport-DB'!P:P,'Transport-DB'!C:C,"="&amp;'Work DB'!C86,'Transport-DB'!F:F,"="&amp;'Work DB'!$AB$4)</f>
        <v>46.4</v>
      </c>
      <c r="AC86" s="169">
        <f>SUMIFS('Transport-DB'!P:P,'Transport-DB'!C:C,"="&amp;'Work DB'!C86,'Transport-DB'!F:F,"="&amp;'Work DB'!$AC$4)</f>
        <v>0</v>
      </c>
      <c r="AD86" s="166">
        <f>SUMIFS('Transport-DB'!P:P,'Transport-DB'!C:C,"="&amp;'Work DB'!C86,'Transport-DB'!F:F,"="&amp;'Work DB'!$AD$4)</f>
        <v>50</v>
      </c>
      <c r="AE86" s="166">
        <f>SUMIFS('Transport-DB'!P:P,'Transport-DB'!C:C,"="&amp;'Work DB'!C86,'Transport-DB'!F:F,"="&amp;'Work DB'!$AE$4)</f>
        <v>0</v>
      </c>
      <c r="AF86" s="166">
        <f>SUMIFS('Transport-DB'!P:P,'Transport-DB'!C:C,"="&amp;'Work DB'!C86,'Transport-DB'!F:F,"="&amp;'Work DB'!$AF$4)</f>
        <v>0</v>
      </c>
      <c r="AG86" s="167"/>
      <c r="AH86" s="168">
        <f>SUMIFS('Transport-DB'!Q:Q,'Transport-DB'!C:C,"="&amp;'Work DB'!C86)</f>
        <v>0</v>
      </c>
      <c r="AI86" s="170">
        <f>SUMIFS(Civil_DB[قالب بندی],Civil_DB[تاریخ],"="&amp;'Work DB'!C86)</f>
        <v>0</v>
      </c>
      <c r="AJ86" s="169">
        <v>0</v>
      </c>
      <c r="AK86" s="167">
        <f>SUMIFS(Civil_DB[بتن],Civil_DB[تاریخ],"="&amp;'Work DB'!C86)</f>
        <v>0</v>
      </c>
      <c r="AL86" s="28">
        <v>0</v>
      </c>
      <c r="AM86" s="29">
        <v>0</v>
      </c>
      <c r="AN86" s="31">
        <v>0</v>
      </c>
      <c r="AO86" s="28">
        <v>57</v>
      </c>
      <c r="AP86" s="29">
        <v>36</v>
      </c>
      <c r="AQ86" s="29">
        <v>95</v>
      </c>
      <c r="AR86" s="30">
        <v>12</v>
      </c>
      <c r="AS86" s="28">
        <v>6</v>
      </c>
      <c r="AT86" s="29">
        <v>19</v>
      </c>
      <c r="AU86" s="207">
        <f>VLOOKUP(C86,'Daily Gas'!N23:Q53,2,FALSE)</f>
        <v>1628</v>
      </c>
      <c r="AV86" s="215">
        <f t="shared" si="10"/>
        <v>9139</v>
      </c>
      <c r="AW86" s="29">
        <v>0</v>
      </c>
      <c r="AX86" s="29">
        <v>0</v>
      </c>
      <c r="AY86" s="29"/>
      <c r="AZ86" s="29"/>
      <c r="BA86" s="29">
        <v>0</v>
      </c>
      <c r="BB86" s="29">
        <v>0</v>
      </c>
      <c r="BC86" s="30">
        <v>0</v>
      </c>
      <c r="BD86" s="249"/>
      <c r="BE86" s="249"/>
      <c r="BF86" s="249"/>
      <c r="BG86" s="249"/>
      <c r="BH86" s="32"/>
      <c r="BI86" s="56"/>
    </row>
    <row r="87" spans="2:61" s="15" customFormat="1" ht="21" x14ac:dyDescent="0.25">
      <c r="B87" s="47"/>
      <c r="C87" s="20">
        <f t="shared" si="11"/>
        <v>45452</v>
      </c>
      <c r="D87" s="168">
        <f>SUMIFS('Transport-DB'!O:O,'Transport-DB'!C:C,"="&amp;'Work DB'!C87,'Transport-DB'!F:F,"="&amp;'Work DB'!$D$4)</f>
        <v>68.827500000000001</v>
      </c>
      <c r="E87" s="169">
        <f>SUMIFS('Transport-DB'!O:O,'Transport-DB'!C:C,"="&amp;'Work DB'!C87,'Transport-DB'!F:F,"="&amp;'Work DB'!$E$4)</f>
        <v>462.9325</v>
      </c>
      <c r="F87" s="169">
        <f>SUMIFS('Transport-DB'!O:O,'Transport-DB'!C:C,"="&amp;'Work DB'!C87,'Transport-DB'!F:F,"="&amp;'Work DB'!$F$4)</f>
        <v>391.34499999999997</v>
      </c>
      <c r="G87" s="169">
        <f>SUMIFS('Transport-DB'!O:O,'Transport-DB'!C:C,"="&amp;'Work DB'!C87,'Transport-DB'!F:F,"="&amp;'Work DB'!$G$4)</f>
        <v>0</v>
      </c>
      <c r="H87" s="166">
        <f>SUMIFS('Transport-DB'!O:O,'Transport-DB'!C:C,"="&amp;'Work DB'!C87,'Transport-DB'!F:F,"="&amp;'Work DB'!$H$4)</f>
        <v>0</v>
      </c>
      <c r="I87" s="169">
        <f>SUMIFS('Transport-DB'!O:O,'Transport-DB'!C:C,"="&amp;'Work DB'!C87,'Transport-DB'!F:F,"="&amp;'Work DB'!$I$4)</f>
        <v>0</v>
      </c>
      <c r="J87" s="337">
        <f>SUMIFS('Transport-DB'!O:O,'Transport-DB'!C:C,"="&amp;'Work DB'!C87,'Transport-DB'!F:F,"="&amp;'Work DB'!$J$4)</f>
        <v>0</v>
      </c>
      <c r="K87" s="168">
        <f>SUMIFS('Transport-DB'!N:N,'Transport-DB'!C:C,"="&amp;'Work DB'!C87,'Transport-DB'!F:F,"="&amp;'Work DB'!$K$4)</f>
        <v>0</v>
      </c>
      <c r="L87" s="169">
        <f>SUMIFS('Transport-DB'!N:N,'Transport-DB'!C:C,"="&amp;'Work DB'!C87,'Transport-DB'!F:F,"="&amp;'Work DB'!$L$4)</f>
        <v>826</v>
      </c>
      <c r="M87" s="169">
        <f>SUMIFS('Transport-DB'!N:N,'Transport-DB'!C:C,"="&amp;'Work DB'!C87,'Transport-DB'!F:F,"="&amp;'Work DB'!$M$4)</f>
        <v>0</v>
      </c>
      <c r="N87" s="169">
        <f>SUMIFS('Transport-DB'!N:N,'Transport-DB'!C:C,"="&amp;'Work DB'!C87,'Transport-DB'!F:F,"="&amp;'Work DB'!$N$4)</f>
        <v>0</v>
      </c>
      <c r="O87" s="169">
        <f>SUMIFS('Transport-DB'!N:N,'Transport-DB'!C:C,"="&amp;'Work DB'!C87,'Transport-DB'!F:F,"="&amp;'Work DB'!$O$4)</f>
        <v>0</v>
      </c>
      <c r="P87" s="169">
        <f>SUMIFS('Transport-DB'!N:N,'Transport-DB'!C:C,"&lt;="&amp;'Work DB'!C87,'Transport-DB'!F:F,"="&amp;'Work DB'!$P$4)</f>
        <v>0</v>
      </c>
      <c r="Q87" s="166">
        <f>SUMIFS('Transport-DB'!N:N,'Transport-DB'!C:C,"="&amp;'Work DB'!C87,'Transport-DB'!F:F,"="&amp;'Work DB'!$Q$4)</f>
        <v>0</v>
      </c>
      <c r="R87" s="167">
        <f>SUMIFS('Transport-DB'!N:N,'Transport-DB'!C:C,"="&amp;'Work DB'!C87,'Transport-DB'!F:F,"="&amp;'Work DB'!$R$4)</f>
        <v>0</v>
      </c>
      <c r="S87" s="168">
        <f>SUM(D87:J87)+SUM(K87:R87)-M87-SUMIFS(Transport_DB[ترانشه],Transport_DB[توضیحات],"دیسپوزال",Transport_DB[تاریخ],'Work DB'!C87)</f>
        <v>1749.105</v>
      </c>
      <c r="T87" s="169">
        <f t="shared" si="9"/>
        <v>0</v>
      </c>
      <c r="U87" s="169"/>
      <c r="V87" s="169"/>
      <c r="W87" s="169"/>
      <c r="X87" s="169"/>
      <c r="Y87" s="167"/>
      <c r="Z87" s="249"/>
      <c r="AA87" s="168">
        <f>SUMIFS('Transport-DB'!P:P,'Transport-DB'!C:C,"="&amp;'Work DB'!C87,'Transport-DB'!F:F,"="&amp;'Work DB'!$AA$4)</f>
        <v>0</v>
      </c>
      <c r="AB87" s="169">
        <f>SUMIFS('Transport-DB'!P:P,'Transport-DB'!C:C,"="&amp;'Work DB'!C87,'Transport-DB'!F:F,"="&amp;'Work DB'!$AB$4)</f>
        <v>11.6</v>
      </c>
      <c r="AC87" s="169">
        <f>SUMIFS('Transport-DB'!P:P,'Transport-DB'!C:C,"="&amp;'Work DB'!C87,'Transport-DB'!F:F,"="&amp;'Work DB'!$AC$4)</f>
        <v>0</v>
      </c>
      <c r="AD87" s="166">
        <f>SUMIFS('Transport-DB'!P:P,'Transport-DB'!C:C,"="&amp;'Work DB'!C87,'Transport-DB'!F:F,"="&amp;'Work DB'!$AD$4)</f>
        <v>30</v>
      </c>
      <c r="AE87" s="166">
        <f>SUMIFS('Transport-DB'!P:P,'Transport-DB'!C:C,"="&amp;'Work DB'!C87,'Transport-DB'!F:F,"="&amp;'Work DB'!$AE$4)</f>
        <v>0</v>
      </c>
      <c r="AF87" s="166">
        <f>SUMIFS('Transport-DB'!P:P,'Transport-DB'!C:C,"="&amp;'Work DB'!C87,'Transport-DB'!F:F,"="&amp;'Work DB'!$AF$4)</f>
        <v>0</v>
      </c>
      <c r="AG87" s="167"/>
      <c r="AH87" s="168">
        <f>SUMIFS('Transport-DB'!Q:Q,'Transport-DB'!C:C,"="&amp;'Work DB'!C87)</f>
        <v>0</v>
      </c>
      <c r="AI87" s="170">
        <f>SUMIFS(Civil_DB[قالب بندی],Civil_DB[تاریخ],"="&amp;'Work DB'!C87)</f>
        <v>0</v>
      </c>
      <c r="AJ87" s="169">
        <v>0</v>
      </c>
      <c r="AK87" s="167">
        <f>SUMIFS(Civil_DB[بتن],Civil_DB[تاریخ],"="&amp;'Work DB'!C87)</f>
        <v>0</v>
      </c>
      <c r="AL87" s="28">
        <v>0</v>
      </c>
      <c r="AM87" s="29">
        <v>0</v>
      </c>
      <c r="AN87" s="31">
        <v>0</v>
      </c>
      <c r="AO87" s="28">
        <v>60</v>
      </c>
      <c r="AP87" s="29">
        <v>26</v>
      </c>
      <c r="AQ87" s="29">
        <v>91</v>
      </c>
      <c r="AR87" s="30">
        <v>12</v>
      </c>
      <c r="AS87" s="28">
        <v>6</v>
      </c>
      <c r="AT87" s="29">
        <v>19</v>
      </c>
      <c r="AU87" s="207">
        <f>VLOOKUP(C87,'Daily Gas'!N24:Q54,2,FALSE)</f>
        <v>1202</v>
      </c>
      <c r="AV87" s="215">
        <f t="shared" si="10"/>
        <v>7937</v>
      </c>
      <c r="AW87" s="29">
        <v>0</v>
      </c>
      <c r="AX87" s="29">
        <v>0</v>
      </c>
      <c r="AY87" s="29"/>
      <c r="AZ87" s="29"/>
      <c r="BA87" s="29">
        <v>0</v>
      </c>
      <c r="BB87" s="29">
        <v>0</v>
      </c>
      <c r="BC87" s="30">
        <v>0</v>
      </c>
      <c r="BD87" s="249"/>
      <c r="BE87" s="249"/>
      <c r="BF87" s="249"/>
      <c r="BG87" s="249"/>
      <c r="BH87" s="32"/>
      <c r="BI87" s="56"/>
    </row>
    <row r="88" spans="2:61" s="15" customFormat="1" ht="21" x14ac:dyDescent="0.25">
      <c r="B88" s="47"/>
      <c r="C88" s="20">
        <f t="shared" si="11"/>
        <v>45453</v>
      </c>
      <c r="D88" s="168">
        <f>SUMIFS('Transport-DB'!O:O,'Transport-DB'!C:C,"="&amp;'Work DB'!C88,'Transport-DB'!F:F,"="&amp;'Work DB'!$D$4)</f>
        <v>53.532499999999999</v>
      </c>
      <c r="E88" s="169">
        <f>SUMIFS('Transport-DB'!O:O,'Transport-DB'!C:C,"="&amp;'Work DB'!C88,'Transport-DB'!F:F,"="&amp;'Work DB'!$E$4)</f>
        <v>324.52999999999997</v>
      </c>
      <c r="F88" s="169">
        <f>SUMIFS('Transport-DB'!O:O,'Transport-DB'!C:C,"="&amp;'Work DB'!C88,'Transport-DB'!F:F,"="&amp;'Work DB'!$F$4)</f>
        <v>424.7525</v>
      </c>
      <c r="G88" s="169">
        <f>SUMIFS('Transport-DB'!O:O,'Transport-DB'!C:C,"="&amp;'Work DB'!C88,'Transport-DB'!F:F,"="&amp;'Work DB'!$G$4)</f>
        <v>0</v>
      </c>
      <c r="H88" s="166">
        <f>SUMIFS('Transport-DB'!O:O,'Transport-DB'!C:C,"="&amp;'Work DB'!C88,'Transport-DB'!F:F,"="&amp;'Work DB'!$H$4)</f>
        <v>0</v>
      </c>
      <c r="I88" s="169">
        <f>SUMIFS('Transport-DB'!O:O,'Transport-DB'!C:C,"="&amp;'Work DB'!C88,'Transport-DB'!F:F,"="&amp;'Work DB'!$I$4)</f>
        <v>0</v>
      </c>
      <c r="J88" s="337">
        <f>SUMIFS('Transport-DB'!O:O,'Transport-DB'!C:C,"="&amp;'Work DB'!C88,'Transport-DB'!F:F,"="&amp;'Work DB'!$J$4)</f>
        <v>0</v>
      </c>
      <c r="K88" s="168">
        <f>SUMIFS('Transport-DB'!N:N,'Transport-DB'!C:C,"="&amp;'Work DB'!C88,'Transport-DB'!F:F,"="&amp;'Work DB'!$K$4)</f>
        <v>0</v>
      </c>
      <c r="L88" s="169">
        <f>SUMIFS('Transport-DB'!N:N,'Transport-DB'!C:C,"="&amp;'Work DB'!C88,'Transport-DB'!F:F,"="&amp;'Work DB'!$L$4)</f>
        <v>826</v>
      </c>
      <c r="M88" s="169">
        <f>SUMIFS('Transport-DB'!N:N,'Transport-DB'!C:C,"="&amp;'Work DB'!C88,'Transport-DB'!F:F,"="&amp;'Work DB'!$M$4)</f>
        <v>0</v>
      </c>
      <c r="N88" s="169">
        <f>SUMIFS('Transport-DB'!N:N,'Transport-DB'!C:C,"="&amp;'Work DB'!C88,'Transport-DB'!F:F,"="&amp;'Work DB'!$N$4)</f>
        <v>0</v>
      </c>
      <c r="O88" s="169">
        <f>SUMIFS('Transport-DB'!N:N,'Transport-DB'!C:C,"="&amp;'Work DB'!C88,'Transport-DB'!F:F,"="&amp;'Work DB'!$O$4)</f>
        <v>0</v>
      </c>
      <c r="P88" s="169">
        <f>SUMIFS('Transport-DB'!N:N,'Transport-DB'!C:C,"&lt;="&amp;'Work DB'!C88,'Transport-DB'!F:F,"="&amp;'Work DB'!$P$4)</f>
        <v>0</v>
      </c>
      <c r="Q88" s="166">
        <f>SUMIFS('Transport-DB'!N:N,'Transport-DB'!C:C,"="&amp;'Work DB'!C88,'Transport-DB'!F:F,"="&amp;'Work DB'!$Q$4)</f>
        <v>0</v>
      </c>
      <c r="R88" s="167">
        <f>SUMIFS('Transport-DB'!N:N,'Transport-DB'!C:C,"="&amp;'Work DB'!C88,'Transport-DB'!F:F,"="&amp;'Work DB'!$R$4)</f>
        <v>0</v>
      </c>
      <c r="S88" s="168">
        <f>SUM(D88:J88)+SUM(K88:R88)-M88-SUMIFS(Transport_DB[ترانشه],Transport_DB[توضیحات],"دیسپوزال",Transport_DB[تاریخ],'Work DB'!C88)</f>
        <v>1628.8150000000001</v>
      </c>
      <c r="T88" s="169">
        <f t="shared" si="9"/>
        <v>0</v>
      </c>
      <c r="U88" s="169"/>
      <c r="V88" s="169"/>
      <c r="W88" s="169"/>
      <c r="X88" s="169"/>
      <c r="Y88" s="167"/>
      <c r="Z88" s="249"/>
      <c r="AA88" s="168">
        <f>SUMIFS('Transport-DB'!P:P,'Transport-DB'!C:C,"="&amp;'Work DB'!C88,'Transport-DB'!F:F,"="&amp;'Work DB'!$AA$4)</f>
        <v>0</v>
      </c>
      <c r="AB88" s="169">
        <f>SUMIFS('Transport-DB'!P:P,'Transport-DB'!C:C,"="&amp;'Work DB'!C88,'Transport-DB'!F:F,"="&amp;'Work DB'!$AB$4)</f>
        <v>46.4</v>
      </c>
      <c r="AC88" s="169">
        <f>SUMIFS('Transport-DB'!P:P,'Transport-DB'!C:C,"="&amp;'Work DB'!C88,'Transport-DB'!F:F,"="&amp;'Work DB'!$AC$4)</f>
        <v>0</v>
      </c>
      <c r="AD88" s="166">
        <f>SUMIFS('Transport-DB'!P:P,'Transport-DB'!C:C,"="&amp;'Work DB'!C88,'Transport-DB'!F:F,"="&amp;'Work DB'!$AD$4)</f>
        <v>50</v>
      </c>
      <c r="AE88" s="166">
        <f>SUMIFS('Transport-DB'!P:P,'Transport-DB'!C:C,"="&amp;'Work DB'!C88,'Transport-DB'!F:F,"="&amp;'Work DB'!$AE$4)</f>
        <v>91.5</v>
      </c>
      <c r="AF88" s="166">
        <f>SUMIFS('Transport-DB'!P:P,'Transport-DB'!C:C,"="&amp;'Work DB'!C88,'Transport-DB'!F:F,"="&amp;'Work DB'!$AF$4)</f>
        <v>0</v>
      </c>
      <c r="AG88" s="167"/>
      <c r="AH88" s="168">
        <f>SUMIFS('Transport-DB'!Q:Q,'Transport-DB'!C:C,"="&amp;'Work DB'!C88)</f>
        <v>0</v>
      </c>
      <c r="AI88" s="170">
        <f>SUMIFS(Civil_DB[قالب بندی],Civil_DB[تاریخ],"="&amp;'Work DB'!C88)</f>
        <v>0</v>
      </c>
      <c r="AJ88" s="169">
        <v>0</v>
      </c>
      <c r="AK88" s="167">
        <f>SUMIFS(Civil_DB[بتن],Civil_DB[تاریخ],"="&amp;'Work DB'!C88)</f>
        <v>0</v>
      </c>
      <c r="AL88" s="28">
        <v>0</v>
      </c>
      <c r="AM88" s="29">
        <v>0</v>
      </c>
      <c r="AN88" s="31">
        <v>0</v>
      </c>
      <c r="AO88" s="28">
        <v>60</v>
      </c>
      <c r="AP88" s="29">
        <v>31</v>
      </c>
      <c r="AQ88" s="29">
        <v>98</v>
      </c>
      <c r="AR88" s="30">
        <v>12</v>
      </c>
      <c r="AS88" s="28">
        <v>6</v>
      </c>
      <c r="AT88" s="29">
        <v>19</v>
      </c>
      <c r="AU88" s="207">
        <f>VLOOKUP(C88,'Daily Gas'!N25:Q55,2,FALSE)</f>
        <v>3196</v>
      </c>
      <c r="AV88" s="215">
        <f t="shared" si="10"/>
        <v>4741</v>
      </c>
      <c r="AW88" s="29">
        <v>0</v>
      </c>
      <c r="AX88" s="29">
        <v>0</v>
      </c>
      <c r="AY88" s="29"/>
      <c r="AZ88" s="29"/>
      <c r="BA88" s="29">
        <v>0</v>
      </c>
      <c r="BB88" s="29">
        <v>0</v>
      </c>
      <c r="BC88" s="30">
        <v>0</v>
      </c>
      <c r="BD88" s="249"/>
      <c r="BE88" s="249"/>
      <c r="BF88" s="249"/>
      <c r="BG88" s="249"/>
      <c r="BH88" s="32"/>
      <c r="BI88" s="56"/>
    </row>
    <row r="89" spans="2:61" s="15" customFormat="1" ht="21" x14ac:dyDescent="0.25">
      <c r="B89" s="47"/>
      <c r="C89" s="20">
        <f t="shared" si="11"/>
        <v>45454</v>
      </c>
      <c r="D89" s="168">
        <f>SUMIFS('Transport-DB'!O:O,'Transport-DB'!C:C,"="&amp;'Work DB'!C89,'Transport-DB'!F:F,"="&amp;'Work DB'!$D$4)</f>
        <v>0</v>
      </c>
      <c r="E89" s="169">
        <f>SUMIFS('Transport-DB'!O:O,'Transport-DB'!C:C,"="&amp;'Work DB'!C89,'Transport-DB'!F:F,"="&amp;'Work DB'!$E$4)</f>
        <v>391.34500000000003</v>
      </c>
      <c r="F89" s="169">
        <f>SUMIFS('Transport-DB'!O:O,'Transport-DB'!C:C,"="&amp;'Work DB'!C89,'Transport-DB'!F:F,"="&amp;'Work DB'!$F$4)</f>
        <v>431.82499999999999</v>
      </c>
      <c r="G89" s="169">
        <f>SUMIFS('Transport-DB'!O:O,'Transport-DB'!C:C,"="&amp;'Work DB'!C89,'Transport-DB'!F:F,"="&amp;'Work DB'!$G$4)</f>
        <v>0</v>
      </c>
      <c r="H89" s="166">
        <f>SUMIFS('Transport-DB'!O:O,'Transport-DB'!C:C,"="&amp;'Work DB'!C89,'Transport-DB'!F:F,"="&amp;'Work DB'!$H$4)</f>
        <v>0</v>
      </c>
      <c r="I89" s="169">
        <f>SUMIFS('Transport-DB'!O:O,'Transport-DB'!C:C,"="&amp;'Work DB'!C89,'Transport-DB'!F:F,"="&amp;'Work DB'!$I$4)</f>
        <v>0</v>
      </c>
      <c r="J89" s="337">
        <f>SUMIFS('Transport-DB'!O:O,'Transport-DB'!C:C,"="&amp;'Work DB'!C89,'Transport-DB'!F:F,"="&amp;'Work DB'!$J$4)</f>
        <v>0</v>
      </c>
      <c r="K89" s="168">
        <f>SUMIFS('Transport-DB'!N:N,'Transport-DB'!C:C,"="&amp;'Work DB'!C89,'Transport-DB'!F:F,"="&amp;'Work DB'!$K$4)</f>
        <v>0</v>
      </c>
      <c r="L89" s="169">
        <f>SUMIFS('Transport-DB'!N:N,'Transport-DB'!C:C,"="&amp;'Work DB'!C89,'Transport-DB'!F:F,"="&amp;'Work DB'!$L$4)</f>
        <v>742</v>
      </c>
      <c r="M89" s="169">
        <f>SUMIFS('Transport-DB'!N:N,'Transport-DB'!C:C,"="&amp;'Work DB'!C89,'Transport-DB'!F:F,"="&amp;'Work DB'!$M$4)</f>
        <v>0</v>
      </c>
      <c r="N89" s="169">
        <f>SUMIFS('Transport-DB'!N:N,'Transport-DB'!C:C,"="&amp;'Work DB'!C89,'Transport-DB'!F:F,"="&amp;'Work DB'!$N$4)</f>
        <v>0</v>
      </c>
      <c r="O89" s="169">
        <f>SUMIFS('Transport-DB'!N:N,'Transport-DB'!C:C,"="&amp;'Work DB'!C89,'Transport-DB'!F:F,"="&amp;'Work DB'!$O$4)</f>
        <v>0</v>
      </c>
      <c r="P89" s="169">
        <f>SUMIFS('Transport-DB'!N:N,'Transport-DB'!C:C,"&lt;="&amp;'Work DB'!C89,'Transport-DB'!F:F,"="&amp;'Work DB'!$P$4)</f>
        <v>0</v>
      </c>
      <c r="Q89" s="166">
        <f>SUMIFS('Transport-DB'!N:N,'Transport-DB'!C:C,"="&amp;'Work DB'!C89,'Transport-DB'!F:F,"="&amp;'Work DB'!$Q$4)</f>
        <v>0</v>
      </c>
      <c r="R89" s="167">
        <f>SUMIFS('Transport-DB'!N:N,'Transport-DB'!C:C,"="&amp;'Work DB'!C89,'Transport-DB'!F:F,"="&amp;'Work DB'!$R$4)</f>
        <v>0</v>
      </c>
      <c r="S89" s="168">
        <f>SUM(D89:J89)+SUM(K89:R89)-M89-SUMIFS(Transport_DB[ترانشه],Transport_DB[توضیحات],"دیسپوزال",Transport_DB[تاریخ],'Work DB'!C89)</f>
        <v>1565.17</v>
      </c>
      <c r="T89" s="169">
        <f t="shared" si="9"/>
        <v>0</v>
      </c>
      <c r="U89" s="169"/>
      <c r="V89" s="169"/>
      <c r="W89" s="169"/>
      <c r="X89" s="169"/>
      <c r="Y89" s="167"/>
      <c r="Z89" s="249"/>
      <c r="AA89" s="168">
        <f>SUMIFS('Transport-DB'!P:P,'Transport-DB'!C:C,"="&amp;'Work DB'!C89,'Transport-DB'!F:F,"="&amp;'Work DB'!$AA$4)</f>
        <v>0</v>
      </c>
      <c r="AB89" s="169">
        <f>SUMIFS('Transport-DB'!P:P,'Transport-DB'!C:C,"="&amp;'Work DB'!C89,'Transport-DB'!F:F,"="&amp;'Work DB'!$AB$4)</f>
        <v>69.599999999999994</v>
      </c>
      <c r="AC89" s="169">
        <f>SUMIFS('Transport-DB'!P:P,'Transport-DB'!C:C,"="&amp;'Work DB'!C89,'Transport-DB'!F:F,"="&amp;'Work DB'!$AC$4)</f>
        <v>0</v>
      </c>
      <c r="AD89" s="166">
        <f>SUMIFS('Transport-DB'!P:P,'Transport-DB'!C:C,"="&amp;'Work DB'!C89,'Transport-DB'!F:F,"="&amp;'Work DB'!$AD$4)</f>
        <v>50</v>
      </c>
      <c r="AE89" s="166">
        <f>SUMIFS('Transport-DB'!P:P,'Transport-DB'!C:C,"="&amp;'Work DB'!C89,'Transport-DB'!F:F,"="&amp;'Work DB'!$AE$4)</f>
        <v>0</v>
      </c>
      <c r="AF89" s="166">
        <f>SUMIFS('Transport-DB'!P:P,'Transport-DB'!C:C,"="&amp;'Work DB'!C89,'Transport-DB'!F:F,"="&amp;'Work DB'!$AF$4)</f>
        <v>0</v>
      </c>
      <c r="AG89" s="167"/>
      <c r="AH89" s="168">
        <f>SUMIFS('Transport-DB'!Q:Q,'Transport-DB'!C:C,"="&amp;'Work DB'!C89)</f>
        <v>0</v>
      </c>
      <c r="AI89" s="170">
        <f>SUMIFS(Civil_DB[قالب بندی],Civil_DB[تاریخ],"="&amp;'Work DB'!C89)</f>
        <v>0</v>
      </c>
      <c r="AJ89" s="169">
        <v>0</v>
      </c>
      <c r="AK89" s="167">
        <f>SUMIFS(Civil_DB[بتن],Civil_DB[تاریخ],"="&amp;'Work DB'!C89)</f>
        <v>0</v>
      </c>
      <c r="AL89" s="28">
        <v>0</v>
      </c>
      <c r="AM89" s="29">
        <v>0</v>
      </c>
      <c r="AN89" s="31">
        <v>0</v>
      </c>
      <c r="AO89" s="28">
        <f>95-AP89</f>
        <v>64</v>
      </c>
      <c r="AP89" s="29">
        <v>31</v>
      </c>
      <c r="AQ89" s="29">
        <v>101</v>
      </c>
      <c r="AR89" s="30">
        <v>12</v>
      </c>
      <c r="AS89" s="28">
        <v>8</v>
      </c>
      <c r="AT89" s="29">
        <v>19</v>
      </c>
      <c r="AU89" s="207">
        <f>VLOOKUP(C89,'Daily Gas'!N26:Q56,2,FALSE)</f>
        <v>819</v>
      </c>
      <c r="AV89" s="215">
        <f t="shared" si="10"/>
        <v>3922</v>
      </c>
      <c r="AW89" s="29">
        <v>0</v>
      </c>
      <c r="AX89" s="29">
        <v>0</v>
      </c>
      <c r="AY89" s="29"/>
      <c r="AZ89" s="29"/>
      <c r="BA89" s="29">
        <v>0</v>
      </c>
      <c r="BB89" s="29">
        <v>0</v>
      </c>
      <c r="BC89" s="30">
        <v>0</v>
      </c>
      <c r="BD89" s="249"/>
      <c r="BE89" s="249"/>
      <c r="BF89" s="249"/>
      <c r="BG89" s="249"/>
      <c r="BH89" s="32"/>
      <c r="BI89" s="56"/>
    </row>
    <row r="90" spans="2:61" s="15" customFormat="1" ht="21" x14ac:dyDescent="0.25">
      <c r="B90" s="47"/>
      <c r="C90" s="20">
        <f t="shared" si="11"/>
        <v>45455</v>
      </c>
      <c r="D90" s="168">
        <f>SUMIFS('Transport-DB'!O:O,'Transport-DB'!C:C,"="&amp;'Work DB'!C90,'Transport-DB'!F:F,"="&amp;'Work DB'!$D$4)</f>
        <v>130.00749999999999</v>
      </c>
      <c r="E90" s="169">
        <f>SUMIFS('Transport-DB'!O:O,'Transport-DB'!C:C,"="&amp;'Work DB'!C90,'Transport-DB'!F:F,"="&amp;'Work DB'!$E$4)</f>
        <v>391.34500000000003</v>
      </c>
      <c r="F90" s="169">
        <f>SUMIFS('Transport-DB'!O:O,'Transport-DB'!C:C,"="&amp;'Work DB'!C90,'Transport-DB'!F:F,"="&amp;'Work DB'!$F$4)</f>
        <v>481.39</v>
      </c>
      <c r="G90" s="169">
        <f>SUMIFS('Transport-DB'!O:O,'Transport-DB'!C:C,"="&amp;'Work DB'!C90,'Transport-DB'!F:F,"="&amp;'Work DB'!$G$4)</f>
        <v>0</v>
      </c>
      <c r="H90" s="166">
        <f>SUMIFS('Transport-DB'!O:O,'Transport-DB'!C:C,"="&amp;'Work DB'!C90,'Transport-DB'!F:F,"="&amp;'Work DB'!$H$4)</f>
        <v>0</v>
      </c>
      <c r="I90" s="169">
        <f>SUMIFS('Transport-DB'!O:O,'Transport-DB'!C:C,"="&amp;'Work DB'!C90,'Transport-DB'!F:F,"="&amp;'Work DB'!$I$4)</f>
        <v>0</v>
      </c>
      <c r="J90" s="337">
        <f>SUMIFS('Transport-DB'!O:O,'Transport-DB'!C:C,"="&amp;'Work DB'!C90,'Transport-DB'!F:F,"="&amp;'Work DB'!$J$4)</f>
        <v>0</v>
      </c>
      <c r="K90" s="168">
        <f>SUMIFS('Transport-DB'!N:N,'Transport-DB'!C:C,"="&amp;'Work DB'!C90,'Transport-DB'!F:F,"="&amp;'Work DB'!$K$4)</f>
        <v>0</v>
      </c>
      <c r="L90" s="169">
        <f>SUMIFS('Transport-DB'!N:N,'Transport-DB'!C:C,"="&amp;'Work DB'!C90,'Transport-DB'!F:F,"="&amp;'Work DB'!$L$4)</f>
        <v>735</v>
      </c>
      <c r="M90" s="169">
        <f>SUMIFS('Transport-DB'!N:N,'Transport-DB'!C:C,"="&amp;'Work DB'!C90,'Transport-DB'!F:F,"="&amp;'Work DB'!$M$4)</f>
        <v>0</v>
      </c>
      <c r="N90" s="169">
        <f>SUMIFS('Transport-DB'!N:N,'Transport-DB'!C:C,"="&amp;'Work DB'!C90,'Transport-DB'!F:F,"="&amp;'Work DB'!$N$4)</f>
        <v>0</v>
      </c>
      <c r="O90" s="169">
        <f>SUMIFS('Transport-DB'!N:N,'Transport-DB'!C:C,"="&amp;'Work DB'!C90,'Transport-DB'!F:F,"="&amp;'Work DB'!$O$4)</f>
        <v>0</v>
      </c>
      <c r="P90" s="169">
        <f>SUMIFS('Transport-DB'!N:N,'Transport-DB'!C:C,"&lt;="&amp;'Work DB'!C90,'Transport-DB'!F:F,"="&amp;'Work DB'!$P$4)</f>
        <v>0</v>
      </c>
      <c r="Q90" s="166">
        <f>SUMIFS('Transport-DB'!N:N,'Transport-DB'!C:C,"="&amp;'Work DB'!C90,'Transport-DB'!F:F,"="&amp;'Work DB'!$Q$4)</f>
        <v>0</v>
      </c>
      <c r="R90" s="167">
        <f>SUMIFS('Transport-DB'!N:N,'Transport-DB'!C:C,"="&amp;'Work DB'!C90,'Transport-DB'!F:F,"="&amp;'Work DB'!$R$4)</f>
        <v>0</v>
      </c>
      <c r="S90" s="168">
        <f>SUM(D90:J90)+SUM(K90:R90)-M90-SUMIFS(Transport_DB[ترانشه],Transport_DB[توضیحات],"دیسپوزال",Transport_DB[تاریخ],'Work DB'!C90)</f>
        <v>1737.7424999999998</v>
      </c>
      <c r="T90" s="169">
        <f t="shared" si="9"/>
        <v>0</v>
      </c>
      <c r="U90" s="169"/>
      <c r="V90" s="169"/>
      <c r="W90" s="169"/>
      <c r="X90" s="169"/>
      <c r="Y90" s="167"/>
      <c r="Z90" s="249"/>
      <c r="AA90" s="168">
        <f>SUMIFS('Transport-DB'!P:P,'Transport-DB'!C:C,"="&amp;'Work DB'!C90,'Transport-DB'!F:F,"="&amp;'Work DB'!$AA$4)</f>
        <v>35.400000000000006</v>
      </c>
      <c r="AB90" s="169">
        <f>SUMIFS('Transport-DB'!P:P,'Transport-DB'!C:C,"="&amp;'Work DB'!C90,'Transport-DB'!F:F,"="&amp;'Work DB'!$AB$4)</f>
        <v>46.4</v>
      </c>
      <c r="AC90" s="169">
        <f>SUMIFS('Transport-DB'!P:P,'Transport-DB'!C:C,"="&amp;'Work DB'!C90,'Transport-DB'!F:F,"="&amp;'Work DB'!$AC$4)</f>
        <v>89.6</v>
      </c>
      <c r="AD90" s="166">
        <f>SUMIFS('Transport-DB'!P:P,'Transport-DB'!C:C,"="&amp;'Work DB'!C90,'Transport-DB'!F:F,"="&amp;'Work DB'!$AD$4)</f>
        <v>40</v>
      </c>
      <c r="AE90" s="166">
        <f>SUMIFS('Transport-DB'!P:P,'Transport-DB'!C:C,"="&amp;'Work DB'!C90,'Transport-DB'!F:F,"="&amp;'Work DB'!$AE$4)</f>
        <v>0</v>
      </c>
      <c r="AF90" s="166">
        <f>SUMIFS('Transport-DB'!P:P,'Transport-DB'!C:C,"="&amp;'Work DB'!C90,'Transport-DB'!F:F,"="&amp;'Work DB'!$AF$4)</f>
        <v>0</v>
      </c>
      <c r="AG90" s="167"/>
      <c r="AH90" s="168">
        <f>SUMIFS('Transport-DB'!Q:Q,'Transport-DB'!C:C,"="&amp;'Work DB'!C90)</f>
        <v>0</v>
      </c>
      <c r="AI90" s="170">
        <f>SUMIFS(Civil_DB[قالب بندی],Civil_DB[تاریخ],"="&amp;'Work DB'!C90)</f>
        <v>0</v>
      </c>
      <c r="AJ90" s="169">
        <v>0</v>
      </c>
      <c r="AK90" s="167">
        <f>SUMIFS(Civil_DB[بتن],Civil_DB[تاریخ],"="&amp;'Work DB'!C90)</f>
        <v>0</v>
      </c>
      <c r="AL90" s="28">
        <v>0</v>
      </c>
      <c r="AM90" s="29">
        <v>0</v>
      </c>
      <c r="AN90" s="31">
        <v>0</v>
      </c>
      <c r="AO90" s="28">
        <v>59</v>
      </c>
      <c r="AP90" s="29">
        <v>31</v>
      </c>
      <c r="AQ90" s="29">
        <v>94</v>
      </c>
      <c r="AR90" s="30">
        <v>12</v>
      </c>
      <c r="AS90" s="28">
        <v>9</v>
      </c>
      <c r="AT90" s="29">
        <v>22</v>
      </c>
      <c r="AU90" s="207">
        <f>VLOOKUP(C90,'Daily Gas'!N27:Q57,2,FALSE)</f>
        <v>2594</v>
      </c>
      <c r="AV90" s="215">
        <f>AV89-AU90+95000</f>
        <v>96328</v>
      </c>
      <c r="AW90" s="29">
        <v>0</v>
      </c>
      <c r="AX90" s="29">
        <v>0</v>
      </c>
      <c r="AY90" s="29"/>
      <c r="AZ90" s="29"/>
      <c r="BA90" s="29">
        <v>30</v>
      </c>
      <c r="BB90" s="29">
        <v>0</v>
      </c>
      <c r="BC90" s="30">
        <v>0</v>
      </c>
      <c r="BD90" s="249"/>
      <c r="BE90" s="249"/>
      <c r="BF90" s="249"/>
      <c r="BG90" s="249"/>
      <c r="BH90" s="32"/>
      <c r="BI90" s="56"/>
    </row>
    <row r="91" spans="2:61" s="15" customFormat="1" ht="21" x14ac:dyDescent="0.25">
      <c r="B91" s="47"/>
      <c r="C91" s="20">
        <f t="shared" si="11"/>
        <v>45456</v>
      </c>
      <c r="D91" s="168">
        <f>SUMIFS('Transport-DB'!O:O,'Transport-DB'!C:C,"="&amp;'Work DB'!C91,'Transport-DB'!F:F,"="&amp;'Work DB'!$D$4)</f>
        <v>267.66249999999997</v>
      </c>
      <c r="E91" s="169">
        <f>SUMIFS('Transport-DB'!O:O,'Transport-DB'!C:C,"="&amp;'Work DB'!C91,'Transport-DB'!F:F,"="&amp;'Work DB'!$E$4)</f>
        <v>372.255</v>
      </c>
      <c r="F91" s="169">
        <f>SUMIFS('Transport-DB'!O:O,'Transport-DB'!C:C,"="&amp;'Work DB'!C91,'Transport-DB'!F:F,"="&amp;'Work DB'!$F$4)</f>
        <v>327.63499999999999</v>
      </c>
      <c r="G91" s="169">
        <f>SUMIFS('Transport-DB'!O:O,'Transport-DB'!C:C,"="&amp;'Work DB'!C91,'Transport-DB'!F:F,"="&amp;'Work DB'!$G$4)</f>
        <v>0</v>
      </c>
      <c r="H91" s="166">
        <f>SUMIFS('Transport-DB'!O:O,'Transport-DB'!C:C,"="&amp;'Work DB'!C91,'Transport-DB'!F:F,"="&amp;'Work DB'!$H$4)</f>
        <v>0</v>
      </c>
      <c r="I91" s="169">
        <f>SUMIFS('Transport-DB'!O:O,'Transport-DB'!C:C,"="&amp;'Work DB'!C91,'Transport-DB'!F:F,"="&amp;'Work DB'!$I$4)</f>
        <v>0</v>
      </c>
      <c r="J91" s="337">
        <f>SUMIFS('Transport-DB'!O:O,'Transport-DB'!C:C,"="&amp;'Work DB'!C91,'Transport-DB'!F:F,"="&amp;'Work DB'!$J$4)</f>
        <v>0</v>
      </c>
      <c r="K91" s="168">
        <f>SUMIFS('Transport-DB'!N:N,'Transport-DB'!C:C,"="&amp;'Work DB'!C91,'Transport-DB'!F:F,"="&amp;'Work DB'!$K$4)</f>
        <v>0</v>
      </c>
      <c r="L91" s="169">
        <f>SUMIFS('Transport-DB'!N:N,'Transport-DB'!C:C,"="&amp;'Work DB'!C91,'Transport-DB'!F:F,"="&amp;'Work DB'!$L$4)</f>
        <v>672</v>
      </c>
      <c r="M91" s="169">
        <f>SUMIFS('Transport-DB'!N:N,'Transport-DB'!C:C,"="&amp;'Work DB'!C91,'Transport-DB'!F:F,"="&amp;'Work DB'!$M$4)</f>
        <v>70</v>
      </c>
      <c r="N91" s="169">
        <f>SUMIFS('Transport-DB'!N:N,'Transport-DB'!C:C,"="&amp;'Work DB'!C91,'Transport-DB'!F:F,"="&amp;'Work DB'!$N$4)</f>
        <v>0</v>
      </c>
      <c r="O91" s="169">
        <f>SUMIFS('Transport-DB'!N:N,'Transport-DB'!C:C,"="&amp;'Work DB'!C91,'Transport-DB'!F:F,"="&amp;'Work DB'!$O$4)</f>
        <v>0</v>
      </c>
      <c r="P91" s="169">
        <f>SUMIFS('Transport-DB'!N:N,'Transport-DB'!C:C,"&lt;="&amp;'Work DB'!C91,'Transport-DB'!F:F,"="&amp;'Work DB'!$P$4)</f>
        <v>0</v>
      </c>
      <c r="Q91" s="166">
        <f>SUMIFS('Transport-DB'!N:N,'Transport-DB'!C:C,"="&amp;'Work DB'!C91,'Transport-DB'!F:F,"="&amp;'Work DB'!$Q$4)</f>
        <v>0</v>
      </c>
      <c r="R91" s="167">
        <f>SUMIFS('Transport-DB'!N:N,'Transport-DB'!C:C,"="&amp;'Work DB'!C91,'Transport-DB'!F:F,"="&amp;'Work DB'!$R$4)</f>
        <v>0</v>
      </c>
      <c r="S91" s="168">
        <f>SUM(D91:J91)+SUM(K91:R91)-M91-SUMIFS(Transport_DB[ترانشه],Transport_DB[توضیحات],"دیسپوزال",Transport_DB[تاریخ],'Work DB'!C91)</f>
        <v>1639.5525</v>
      </c>
      <c r="T91" s="169">
        <f t="shared" si="9"/>
        <v>70</v>
      </c>
      <c r="U91" s="169"/>
      <c r="V91" s="169"/>
      <c r="W91" s="169"/>
      <c r="X91" s="169"/>
      <c r="Y91" s="167"/>
      <c r="Z91" s="249"/>
      <c r="AA91" s="168">
        <f>SUMIFS('Transport-DB'!P:P,'Transport-DB'!C:C,"="&amp;'Work DB'!C91,'Transport-DB'!F:F,"="&amp;'Work DB'!$AA$4)</f>
        <v>59</v>
      </c>
      <c r="AB91" s="169">
        <f>SUMIFS('Transport-DB'!P:P,'Transport-DB'!C:C,"="&amp;'Work DB'!C91,'Transport-DB'!F:F,"="&amp;'Work DB'!$AB$4)</f>
        <v>34.799999999999997</v>
      </c>
      <c r="AC91" s="169">
        <f>SUMIFS('Transport-DB'!P:P,'Transport-DB'!C:C,"="&amp;'Work DB'!C91,'Transport-DB'!F:F,"="&amp;'Work DB'!$AC$4)</f>
        <v>123.19999999999999</v>
      </c>
      <c r="AD91" s="166">
        <f>SUMIFS('Transport-DB'!P:P,'Transport-DB'!C:C,"="&amp;'Work DB'!C91,'Transport-DB'!F:F,"="&amp;'Work DB'!$AD$4)</f>
        <v>30</v>
      </c>
      <c r="AE91" s="166">
        <f>SUMIFS('Transport-DB'!P:P,'Transport-DB'!C:C,"="&amp;'Work DB'!C91,'Transport-DB'!F:F,"="&amp;'Work DB'!$AE$4)</f>
        <v>0</v>
      </c>
      <c r="AF91" s="166">
        <f>SUMIFS('Transport-DB'!P:P,'Transport-DB'!C:C,"="&amp;'Work DB'!C91,'Transport-DB'!F:F,"="&amp;'Work DB'!$AF$4)</f>
        <v>0</v>
      </c>
      <c r="AG91" s="167"/>
      <c r="AH91" s="168">
        <f>SUMIFS('Transport-DB'!Q:Q,'Transport-DB'!C:C,"="&amp;'Work DB'!C91)</f>
        <v>0</v>
      </c>
      <c r="AI91" s="170">
        <f>SUMIFS(Civil_DB[قالب بندی],Civil_DB[تاریخ],"="&amp;'Work DB'!C91)</f>
        <v>0</v>
      </c>
      <c r="AJ91" s="169">
        <v>0</v>
      </c>
      <c r="AK91" s="167">
        <f>SUMIFS(Civil_DB[بتن],Civil_DB[تاریخ],"="&amp;'Work DB'!C91)</f>
        <v>0</v>
      </c>
      <c r="AL91" s="28">
        <v>0</v>
      </c>
      <c r="AM91" s="29">
        <v>0</v>
      </c>
      <c r="AN91" s="31">
        <v>0</v>
      </c>
      <c r="AO91" s="28">
        <f>94-AP91</f>
        <v>58</v>
      </c>
      <c r="AP91" s="29">
        <v>36</v>
      </c>
      <c r="AQ91" s="29">
        <v>98</v>
      </c>
      <c r="AR91" s="30">
        <v>12</v>
      </c>
      <c r="AS91" s="28">
        <v>10</v>
      </c>
      <c r="AT91" s="29">
        <v>25</v>
      </c>
      <c r="AU91" s="207">
        <f>VLOOKUP(C91,'Daily Gas'!N28:Q58,2,FALSE)</f>
        <v>1283</v>
      </c>
      <c r="AV91" s="215">
        <f t="shared" si="10"/>
        <v>95045</v>
      </c>
      <c r="AW91" s="29">
        <v>0</v>
      </c>
      <c r="AX91" s="29">
        <v>0</v>
      </c>
      <c r="AY91" s="29"/>
      <c r="AZ91" s="29"/>
      <c r="BA91" s="29">
        <v>0</v>
      </c>
      <c r="BB91" s="29">
        <v>0</v>
      </c>
      <c r="BC91" s="30">
        <v>0</v>
      </c>
      <c r="BD91" s="249"/>
      <c r="BE91" s="249"/>
      <c r="BF91" s="249"/>
      <c r="BG91" s="249"/>
      <c r="BH91" s="32"/>
      <c r="BI91" s="56"/>
    </row>
    <row r="92" spans="2:61" s="15" customFormat="1" ht="21" x14ac:dyDescent="0.25">
      <c r="B92" s="47"/>
      <c r="C92" s="20">
        <f t="shared" si="11"/>
        <v>45457</v>
      </c>
      <c r="D92" s="168">
        <f>SUMIFS('Transport-DB'!O:O,'Transport-DB'!C:C,"="&amp;'Work DB'!C92,'Transport-DB'!F:F,"="&amp;'Work DB'!$D$4)</f>
        <v>0</v>
      </c>
      <c r="E92" s="169">
        <f>SUMIFS('Transport-DB'!O:O,'Transport-DB'!C:C,"="&amp;'Work DB'!C92,'Transport-DB'!F:F,"="&amp;'Work DB'!$E$4)</f>
        <v>0</v>
      </c>
      <c r="F92" s="169">
        <f>SUMIFS('Transport-DB'!O:O,'Transport-DB'!C:C,"="&amp;'Work DB'!C92,'Transport-DB'!F:F,"="&amp;'Work DB'!$F$4)</f>
        <v>0</v>
      </c>
      <c r="G92" s="169">
        <f>SUMIFS('Transport-DB'!O:O,'Transport-DB'!C:C,"="&amp;'Work DB'!C92,'Transport-DB'!F:F,"="&amp;'Work DB'!$G$4)</f>
        <v>0</v>
      </c>
      <c r="H92" s="166">
        <f>SUMIFS('Transport-DB'!O:O,'Transport-DB'!C:C,"="&amp;'Work DB'!C92,'Transport-DB'!F:F,"="&amp;'Work DB'!$H$4)</f>
        <v>0</v>
      </c>
      <c r="I92" s="169">
        <f>SUMIFS('Transport-DB'!O:O,'Transport-DB'!C:C,"="&amp;'Work DB'!C92,'Transport-DB'!F:F,"="&amp;'Work DB'!$I$4)</f>
        <v>0</v>
      </c>
      <c r="J92" s="337">
        <f>SUMIFS('Transport-DB'!O:O,'Transport-DB'!C:C,"="&amp;'Work DB'!C92,'Transport-DB'!F:F,"="&amp;'Work DB'!$J$4)</f>
        <v>0</v>
      </c>
      <c r="K92" s="168">
        <f>SUMIFS('Transport-DB'!N:N,'Transport-DB'!C:C,"="&amp;'Work DB'!C92,'Transport-DB'!F:F,"="&amp;'Work DB'!$K$4)</f>
        <v>0</v>
      </c>
      <c r="L92" s="169">
        <f>SUMIFS('Transport-DB'!N:N,'Transport-DB'!C:C,"="&amp;'Work DB'!C92,'Transport-DB'!F:F,"="&amp;'Work DB'!$L$4)</f>
        <v>0</v>
      </c>
      <c r="M92" s="169">
        <f>SUMIFS('Transport-DB'!N:N,'Transport-DB'!C:C,"="&amp;'Work DB'!C92,'Transport-DB'!F:F,"="&amp;'Work DB'!$M$4)</f>
        <v>77</v>
      </c>
      <c r="N92" s="169">
        <f>SUMIFS('Transport-DB'!N:N,'Transport-DB'!C:C,"="&amp;'Work DB'!C92,'Transport-DB'!F:F,"="&amp;'Work DB'!$N$4)</f>
        <v>0</v>
      </c>
      <c r="O92" s="169">
        <f>SUMIFS('Transport-DB'!N:N,'Transport-DB'!C:C,"="&amp;'Work DB'!C92,'Transport-DB'!F:F,"="&amp;'Work DB'!$O$4)</f>
        <v>0</v>
      </c>
      <c r="P92" s="169">
        <f>SUMIFS('Transport-DB'!N:N,'Transport-DB'!C:C,"&lt;="&amp;'Work DB'!C92,'Transport-DB'!F:F,"="&amp;'Work DB'!$P$4)</f>
        <v>0</v>
      </c>
      <c r="Q92" s="166">
        <f>SUMIFS('Transport-DB'!N:N,'Transport-DB'!C:C,"="&amp;'Work DB'!C92,'Transport-DB'!F:F,"="&amp;'Work DB'!$Q$4)</f>
        <v>0</v>
      </c>
      <c r="R92" s="167">
        <f>SUMIFS('Transport-DB'!N:N,'Transport-DB'!C:C,"="&amp;'Work DB'!C92,'Transport-DB'!F:F,"="&amp;'Work DB'!$R$4)</f>
        <v>0</v>
      </c>
      <c r="S92" s="168">
        <f>SUM(D92:J92)+SUM(K92:R92)-M92-SUMIFS(Transport_DB[ترانشه],Transport_DB[توضیحات],"دیسپوزال",Transport_DB[تاریخ],'Work DB'!C92)</f>
        <v>0</v>
      </c>
      <c r="T92" s="169">
        <f t="shared" si="9"/>
        <v>77</v>
      </c>
      <c r="U92" s="169"/>
      <c r="V92" s="169"/>
      <c r="W92" s="169"/>
      <c r="X92" s="169"/>
      <c r="Y92" s="167"/>
      <c r="Z92" s="249"/>
      <c r="AA92" s="168">
        <f>SUMIFS('Transport-DB'!P:P,'Transport-DB'!C:C,"="&amp;'Work DB'!C92,'Transport-DB'!F:F,"="&amp;'Work DB'!$AA$4)</f>
        <v>0</v>
      </c>
      <c r="AB92" s="169">
        <f>SUMIFS('Transport-DB'!P:P,'Transport-DB'!C:C,"="&amp;'Work DB'!C92,'Transport-DB'!F:F,"="&amp;'Work DB'!$AB$4)</f>
        <v>0</v>
      </c>
      <c r="AC92" s="169">
        <f>SUMIFS('Transport-DB'!P:P,'Transport-DB'!C:C,"="&amp;'Work DB'!C92,'Transport-DB'!F:F,"="&amp;'Work DB'!$AC$4)</f>
        <v>0</v>
      </c>
      <c r="AD92" s="166">
        <f>SUMIFS('Transport-DB'!P:P,'Transport-DB'!C:C,"="&amp;'Work DB'!C92,'Transport-DB'!F:F,"="&amp;'Work DB'!$AD$4)</f>
        <v>0</v>
      </c>
      <c r="AE92" s="166">
        <f>SUMIFS('Transport-DB'!P:P,'Transport-DB'!C:C,"="&amp;'Work DB'!C92,'Transport-DB'!F:F,"="&amp;'Work DB'!$AE$4)</f>
        <v>0</v>
      </c>
      <c r="AF92" s="166">
        <f>SUMIFS('Transport-DB'!P:P,'Transport-DB'!C:C,"="&amp;'Work DB'!C92,'Transport-DB'!F:F,"="&amp;'Work DB'!$AF$4)</f>
        <v>0</v>
      </c>
      <c r="AG92" s="167"/>
      <c r="AH92" s="168">
        <f>SUMIFS('Transport-DB'!Q:Q,'Transport-DB'!C:C,"="&amp;'Work DB'!C92)</f>
        <v>0</v>
      </c>
      <c r="AI92" s="170">
        <f>SUMIFS(Civil_DB[قالب بندی],Civil_DB[تاریخ],"="&amp;'Work DB'!C92)</f>
        <v>0</v>
      </c>
      <c r="AJ92" s="169">
        <v>0</v>
      </c>
      <c r="AK92" s="167">
        <f>SUMIFS(Civil_DB[بتن],Civil_DB[تاریخ],"="&amp;'Work DB'!C92)</f>
        <v>0</v>
      </c>
      <c r="AL92" s="28">
        <v>0</v>
      </c>
      <c r="AM92" s="29">
        <v>0</v>
      </c>
      <c r="AN92" s="31">
        <v>0</v>
      </c>
      <c r="AO92" s="28">
        <v>20</v>
      </c>
      <c r="AP92" s="29">
        <v>18</v>
      </c>
      <c r="AQ92" s="29">
        <v>29</v>
      </c>
      <c r="AR92" s="30">
        <v>0</v>
      </c>
      <c r="AS92" s="28">
        <v>0</v>
      </c>
      <c r="AT92" s="29">
        <v>8</v>
      </c>
      <c r="AU92" s="207">
        <f>VLOOKUP(C92,'Daily Gas'!N29:Q59,2,FALSE)</f>
        <v>0</v>
      </c>
      <c r="AV92" s="215">
        <f t="shared" si="10"/>
        <v>95045</v>
      </c>
      <c r="AW92" s="29">
        <v>0</v>
      </c>
      <c r="AX92" s="29">
        <v>0</v>
      </c>
      <c r="AY92" s="29"/>
      <c r="AZ92" s="29"/>
      <c r="BA92" s="29">
        <v>0</v>
      </c>
      <c r="BB92" s="29">
        <v>0</v>
      </c>
      <c r="BC92" s="30">
        <v>0</v>
      </c>
      <c r="BD92" s="249"/>
      <c r="BE92" s="249"/>
      <c r="BF92" s="249"/>
      <c r="BG92" s="249"/>
      <c r="BH92" s="32"/>
      <c r="BI92" s="56"/>
    </row>
    <row r="93" spans="2:61" s="15" customFormat="1" ht="21" x14ac:dyDescent="0.25">
      <c r="B93" s="47"/>
      <c r="C93" s="20">
        <f t="shared" si="11"/>
        <v>45458</v>
      </c>
      <c r="D93" s="168">
        <f>SUMIFS('Transport-DB'!O:O,'Transport-DB'!C:C,"="&amp;'Work DB'!C93,'Transport-DB'!F:F,"="&amp;'Work DB'!$D$4)</f>
        <v>367.08</v>
      </c>
      <c r="E93" s="169">
        <f>SUMIFS('Transport-DB'!O:O,'Transport-DB'!C:C,"="&amp;'Work DB'!C93,'Transport-DB'!F:F,"="&amp;'Work DB'!$E$4)</f>
        <v>314.98500000000001</v>
      </c>
      <c r="F93" s="169">
        <f>SUMIFS('Transport-DB'!O:O,'Transport-DB'!C:C,"="&amp;'Work DB'!C93,'Transport-DB'!F:F,"="&amp;'Work DB'!$F$4)</f>
        <v>466.09499999999997</v>
      </c>
      <c r="G93" s="169">
        <f>SUMIFS('Transport-DB'!O:O,'Transport-DB'!C:C,"="&amp;'Work DB'!C93,'Transport-DB'!F:F,"="&amp;'Work DB'!$G$4)</f>
        <v>0</v>
      </c>
      <c r="H93" s="166">
        <f>SUMIFS('Transport-DB'!O:O,'Transport-DB'!C:C,"="&amp;'Work DB'!C93,'Transport-DB'!F:F,"="&amp;'Work DB'!$H$4)</f>
        <v>0</v>
      </c>
      <c r="I93" s="169">
        <f>SUMIFS('Transport-DB'!O:O,'Transport-DB'!C:C,"="&amp;'Work DB'!C93,'Transport-DB'!F:F,"="&amp;'Work DB'!$I$4)</f>
        <v>0</v>
      </c>
      <c r="J93" s="337">
        <f>SUMIFS('Transport-DB'!O:O,'Transport-DB'!C:C,"="&amp;'Work DB'!C93,'Transport-DB'!F:F,"="&amp;'Work DB'!$J$4)</f>
        <v>0</v>
      </c>
      <c r="K93" s="168">
        <f>SUMIFS('Transport-DB'!N:N,'Transport-DB'!C:C,"="&amp;'Work DB'!C93,'Transport-DB'!F:F,"="&amp;'Work DB'!$K$4)</f>
        <v>0</v>
      </c>
      <c r="L93" s="169">
        <f>SUMIFS('Transport-DB'!N:N,'Transport-DB'!C:C,"="&amp;'Work DB'!C93,'Transport-DB'!F:F,"="&amp;'Work DB'!$L$4)</f>
        <v>777</v>
      </c>
      <c r="M93" s="169">
        <f>SUMIFS('Transport-DB'!N:N,'Transport-DB'!C:C,"="&amp;'Work DB'!C93,'Transport-DB'!F:F,"="&amp;'Work DB'!$M$4)</f>
        <v>0</v>
      </c>
      <c r="N93" s="169">
        <f>SUMIFS('Transport-DB'!N:N,'Transport-DB'!C:C,"="&amp;'Work DB'!C93,'Transport-DB'!F:F,"="&amp;'Work DB'!$N$4)</f>
        <v>0</v>
      </c>
      <c r="O93" s="169">
        <f>SUMIFS('Transport-DB'!N:N,'Transport-DB'!C:C,"="&amp;'Work DB'!C93,'Transport-DB'!F:F,"="&amp;'Work DB'!$O$4)</f>
        <v>0</v>
      </c>
      <c r="P93" s="169">
        <f>SUMIFS('Transport-DB'!N:N,'Transport-DB'!C:C,"&lt;="&amp;'Work DB'!C93,'Transport-DB'!F:F,"="&amp;'Work DB'!$P$4)</f>
        <v>0</v>
      </c>
      <c r="Q93" s="166">
        <f>SUMIFS('Transport-DB'!N:N,'Transport-DB'!C:C,"="&amp;'Work DB'!C93,'Transport-DB'!F:F,"="&amp;'Work DB'!$Q$4)</f>
        <v>0</v>
      </c>
      <c r="R93" s="167">
        <f>SUMIFS('Transport-DB'!N:N,'Transport-DB'!C:C,"="&amp;'Work DB'!C93,'Transport-DB'!F:F,"="&amp;'Work DB'!$R$4)</f>
        <v>0</v>
      </c>
      <c r="S93" s="168">
        <f>SUM(D93:J93)+SUM(K93:R93)-M93-SUMIFS(Transport_DB[ترانشه],Transport_DB[توضیحات],"دیسپوزال",Transport_DB[تاریخ],'Work DB'!C93)</f>
        <v>1925.16</v>
      </c>
      <c r="T93" s="169">
        <f t="shared" si="9"/>
        <v>0</v>
      </c>
      <c r="U93" s="169"/>
      <c r="V93" s="169"/>
      <c r="W93" s="169"/>
      <c r="X93" s="169"/>
      <c r="Y93" s="167"/>
      <c r="Z93" s="249"/>
      <c r="AA93" s="168">
        <f>SUMIFS('Transport-DB'!P:P,'Transport-DB'!C:C,"="&amp;'Work DB'!C93,'Transport-DB'!F:F,"="&amp;'Work DB'!$AA$4)</f>
        <v>35.400000000000006</v>
      </c>
      <c r="AB93" s="169">
        <f>SUMIFS('Transport-DB'!P:P,'Transport-DB'!C:C,"="&amp;'Work DB'!C93,'Transport-DB'!F:F,"="&amp;'Work DB'!$AB$4)</f>
        <v>69.599999999999994</v>
      </c>
      <c r="AC93" s="169">
        <f>SUMIFS('Transport-DB'!P:P,'Transport-DB'!C:C,"="&amp;'Work DB'!C93,'Transport-DB'!F:F,"="&amp;'Work DB'!$AC$4)</f>
        <v>78.399999999999991</v>
      </c>
      <c r="AD93" s="166">
        <f>SUMIFS('Transport-DB'!P:P,'Transport-DB'!C:C,"="&amp;'Work DB'!C93,'Transport-DB'!F:F,"="&amp;'Work DB'!$AD$4)</f>
        <v>50</v>
      </c>
      <c r="AE93" s="166">
        <f>SUMIFS('Transport-DB'!P:P,'Transport-DB'!C:C,"="&amp;'Work DB'!C93,'Transport-DB'!F:F,"="&amp;'Work DB'!$AE$4)</f>
        <v>0</v>
      </c>
      <c r="AF93" s="166">
        <f>SUMIFS('Transport-DB'!P:P,'Transport-DB'!C:C,"="&amp;'Work DB'!C93,'Transport-DB'!F:F,"="&amp;'Work DB'!$AF$4)</f>
        <v>0</v>
      </c>
      <c r="AG93" s="167"/>
      <c r="AH93" s="168">
        <f>SUMIFS('Transport-DB'!Q:Q,'Transport-DB'!C:C,"="&amp;'Work DB'!C93)</f>
        <v>0</v>
      </c>
      <c r="AI93" s="170">
        <f>SUMIFS(Civil_DB[قالب بندی],Civil_DB[تاریخ],"="&amp;'Work DB'!C93)</f>
        <v>0</v>
      </c>
      <c r="AJ93" s="169">
        <v>0</v>
      </c>
      <c r="AK93" s="167">
        <f>SUMIFS(Civil_DB[بتن],Civil_DB[تاریخ],"="&amp;'Work DB'!C93)</f>
        <v>0</v>
      </c>
      <c r="AL93" s="28">
        <v>0</v>
      </c>
      <c r="AM93" s="29">
        <v>0</v>
      </c>
      <c r="AN93" s="31">
        <v>0</v>
      </c>
      <c r="AO93" s="28">
        <f>107-39</f>
        <v>68</v>
      </c>
      <c r="AP93" s="29">
        <v>39</v>
      </c>
      <c r="AQ93" s="29">
        <v>95</v>
      </c>
      <c r="AR93" s="30">
        <v>12</v>
      </c>
      <c r="AS93" s="28">
        <v>9</v>
      </c>
      <c r="AT93" s="29">
        <v>24</v>
      </c>
      <c r="AU93" s="207">
        <f>VLOOKUP(C93,'Daily Gas'!N30:Q60,2,FALSE)</f>
        <v>3806</v>
      </c>
      <c r="AV93" s="215">
        <f t="shared" si="10"/>
        <v>91239</v>
      </c>
      <c r="AW93" s="29">
        <v>0</v>
      </c>
      <c r="AX93" s="29">
        <v>0</v>
      </c>
      <c r="AY93" s="29"/>
      <c r="AZ93" s="29"/>
      <c r="BA93" s="29">
        <v>300</v>
      </c>
      <c r="BB93" s="29">
        <v>0</v>
      </c>
      <c r="BC93" s="30">
        <v>0</v>
      </c>
      <c r="BD93" s="249"/>
      <c r="BE93" s="249"/>
      <c r="BF93" s="249"/>
      <c r="BG93" s="249"/>
      <c r="BH93" s="32"/>
      <c r="BI93" s="56"/>
    </row>
    <row r="94" spans="2:61" s="15" customFormat="1" ht="21" x14ac:dyDescent="0.25">
      <c r="B94" s="47"/>
      <c r="C94" s="20">
        <f t="shared" si="11"/>
        <v>45459</v>
      </c>
      <c r="D94" s="168">
        <f>SUMIFS('Transport-DB'!O:O,'Transport-DB'!C:C,"="&amp;'Work DB'!C94,'Transport-DB'!F:F,"="&amp;'Work DB'!$D$4)</f>
        <v>0</v>
      </c>
      <c r="E94" s="169">
        <f>SUMIFS('Transport-DB'!O:O,'Transport-DB'!C:C,"="&amp;'Work DB'!C94,'Transport-DB'!F:F,"="&amp;'Work DB'!$E$4)</f>
        <v>0</v>
      </c>
      <c r="F94" s="169">
        <f>SUMIFS('Transport-DB'!O:O,'Transport-DB'!C:C,"="&amp;'Work DB'!C94,'Transport-DB'!F:F,"="&amp;'Work DB'!$F$4)</f>
        <v>453.67499999999995</v>
      </c>
      <c r="G94" s="169">
        <f>SUMIFS('Transport-DB'!O:O,'Transport-DB'!C:C,"="&amp;'Work DB'!C94,'Transport-DB'!F:F,"="&amp;'Work DB'!$G$4)</f>
        <v>0</v>
      </c>
      <c r="H94" s="166">
        <f>SUMIFS('Transport-DB'!O:O,'Transport-DB'!C:C,"="&amp;'Work DB'!C94,'Transport-DB'!F:F,"="&amp;'Work DB'!$H$4)</f>
        <v>0</v>
      </c>
      <c r="I94" s="169">
        <f>SUMIFS('Transport-DB'!O:O,'Transport-DB'!C:C,"="&amp;'Work DB'!C94,'Transport-DB'!F:F,"="&amp;'Work DB'!$I$4)</f>
        <v>0</v>
      </c>
      <c r="J94" s="337">
        <f>SUMIFS('Transport-DB'!O:O,'Transport-DB'!C:C,"="&amp;'Work DB'!C94,'Transport-DB'!F:F,"="&amp;'Work DB'!$J$4)</f>
        <v>0</v>
      </c>
      <c r="K94" s="168">
        <f>SUMIFS('Transport-DB'!N:N,'Transport-DB'!C:C,"="&amp;'Work DB'!C94,'Transport-DB'!F:F,"="&amp;'Work DB'!$K$4)</f>
        <v>305.89999999999998</v>
      </c>
      <c r="L94" s="169">
        <f>SUMIFS('Transport-DB'!N:N,'Transport-DB'!C:C,"="&amp;'Work DB'!C94,'Transport-DB'!F:F,"="&amp;'Work DB'!$L$4)</f>
        <v>770</v>
      </c>
      <c r="M94" s="169">
        <f>SUMIFS('Transport-DB'!N:N,'Transport-DB'!C:C,"="&amp;'Work DB'!C94,'Transport-DB'!F:F,"="&amp;'Work DB'!$M$4)</f>
        <v>0</v>
      </c>
      <c r="N94" s="169">
        <f>SUMIFS('Transport-DB'!N:N,'Transport-DB'!C:C,"="&amp;'Work DB'!C94,'Transport-DB'!F:F,"="&amp;'Work DB'!$N$4)</f>
        <v>298.8</v>
      </c>
      <c r="O94" s="169">
        <f>SUMIFS('Transport-DB'!N:N,'Transport-DB'!C:C,"="&amp;'Work DB'!C94,'Transport-DB'!F:F,"="&amp;'Work DB'!$O$4)</f>
        <v>0</v>
      </c>
      <c r="P94" s="169">
        <f>SUMIFS('Transport-DB'!N:N,'Transport-DB'!C:C,"&lt;="&amp;'Work DB'!C94,'Transport-DB'!F:F,"="&amp;'Work DB'!$P$4)</f>
        <v>0</v>
      </c>
      <c r="Q94" s="166">
        <f>SUMIFS('Transport-DB'!N:N,'Transport-DB'!C:C,"="&amp;'Work DB'!C94,'Transport-DB'!F:F,"="&amp;'Work DB'!$Q$4)</f>
        <v>0</v>
      </c>
      <c r="R94" s="167">
        <f>SUMIFS('Transport-DB'!N:N,'Transport-DB'!C:C,"="&amp;'Work DB'!C94,'Transport-DB'!F:F,"="&amp;'Work DB'!$R$4)</f>
        <v>0</v>
      </c>
      <c r="S94" s="168">
        <f>SUM(D94:J94)+SUM(K94:R94)-M94-SUMIFS(Transport_DB[ترانشه],Transport_DB[توضیحات],"دیسپوزال",Transport_DB[تاریخ],'Work DB'!C94)</f>
        <v>1828.375</v>
      </c>
      <c r="T94" s="169">
        <f t="shared" si="9"/>
        <v>0</v>
      </c>
      <c r="U94" s="169"/>
      <c r="V94" s="169"/>
      <c r="W94" s="169"/>
      <c r="X94" s="169"/>
      <c r="Y94" s="167"/>
      <c r="Z94" s="249"/>
      <c r="AA94" s="168">
        <f>SUMIFS('Transport-DB'!P:P,'Transport-DB'!C:C,"="&amp;'Work DB'!C94,'Transport-DB'!F:F,"="&amp;'Work DB'!$AA$4)</f>
        <v>11.8</v>
      </c>
      <c r="AB94" s="169">
        <f>SUMIFS('Transport-DB'!P:P,'Transport-DB'!C:C,"="&amp;'Work DB'!C94,'Transport-DB'!F:F,"="&amp;'Work DB'!$AB$4)</f>
        <v>34.799999999999997</v>
      </c>
      <c r="AC94" s="169">
        <f>SUMIFS('Transport-DB'!P:P,'Transport-DB'!C:C,"="&amp;'Work DB'!C94,'Transport-DB'!F:F,"="&amp;'Work DB'!$AC$4)</f>
        <v>89.6</v>
      </c>
      <c r="AD94" s="166">
        <f>SUMIFS('Transport-DB'!P:P,'Transport-DB'!C:C,"="&amp;'Work DB'!C94,'Transport-DB'!F:F,"="&amp;'Work DB'!$AD$4)</f>
        <v>40</v>
      </c>
      <c r="AE94" s="166">
        <f>SUMIFS('Transport-DB'!P:P,'Transport-DB'!C:C,"="&amp;'Work DB'!C94,'Transport-DB'!F:F,"="&amp;'Work DB'!$AE$4)</f>
        <v>0</v>
      </c>
      <c r="AF94" s="166">
        <f>SUMIFS('Transport-DB'!P:P,'Transport-DB'!C:C,"="&amp;'Work DB'!C94,'Transport-DB'!F:F,"="&amp;'Work DB'!$AF$4)</f>
        <v>0</v>
      </c>
      <c r="AG94" s="167"/>
      <c r="AH94" s="168">
        <f>SUMIFS('Transport-DB'!Q:Q,'Transport-DB'!C:C,"="&amp;'Work DB'!C94)</f>
        <v>0</v>
      </c>
      <c r="AI94" s="170">
        <f>SUMIFS(Civil_DB[قالب بندی],Civil_DB[تاریخ],"="&amp;'Work DB'!C94)</f>
        <v>0</v>
      </c>
      <c r="AJ94" s="169">
        <v>0</v>
      </c>
      <c r="AK94" s="167">
        <f>SUMIFS(Civil_DB[بتن],Civil_DB[تاریخ],"="&amp;'Work DB'!C94)</f>
        <v>0</v>
      </c>
      <c r="AL94" s="28">
        <v>0</v>
      </c>
      <c r="AM94" s="29">
        <v>0</v>
      </c>
      <c r="AN94" s="31">
        <v>0</v>
      </c>
      <c r="AO94" s="28">
        <f>106-39</f>
        <v>67</v>
      </c>
      <c r="AP94" s="29">
        <v>39</v>
      </c>
      <c r="AQ94" s="29">
        <v>103</v>
      </c>
      <c r="AR94" s="30">
        <v>12</v>
      </c>
      <c r="AS94" s="28">
        <v>7</v>
      </c>
      <c r="AT94" s="29">
        <v>20</v>
      </c>
      <c r="AU94" s="207">
        <f>VLOOKUP(C94,'Daily Gas'!N31:Q61,2,FALSE)</f>
        <v>1280</v>
      </c>
      <c r="AV94" s="215">
        <f>AV93-AU94</f>
        <v>89959</v>
      </c>
      <c r="AW94" s="29">
        <v>0</v>
      </c>
      <c r="AX94" s="29">
        <v>0</v>
      </c>
      <c r="AY94" s="29"/>
      <c r="AZ94" s="29"/>
      <c r="BA94" s="29">
        <v>0</v>
      </c>
      <c r="BB94" s="29">
        <v>0</v>
      </c>
      <c r="BC94" s="30">
        <v>0</v>
      </c>
      <c r="BD94" s="249"/>
      <c r="BE94" s="249"/>
      <c r="BF94" s="249"/>
      <c r="BG94" s="249"/>
      <c r="BH94" s="32"/>
      <c r="BI94" s="56"/>
    </row>
    <row r="95" spans="2:61" s="15" customFormat="1" ht="21" x14ac:dyDescent="0.25">
      <c r="B95" s="47"/>
      <c r="C95" s="20">
        <f t="shared" si="11"/>
        <v>45460</v>
      </c>
      <c r="D95" s="168">
        <f>SUMIFS('Transport-DB'!O:O,'Transport-DB'!C:C,"="&amp;'Work DB'!C95,'Transport-DB'!F:F,"="&amp;'Work DB'!$D$4)</f>
        <v>0</v>
      </c>
      <c r="E95" s="169">
        <f>SUMIFS('Transport-DB'!O:O,'Transport-DB'!C:C,"="&amp;'Work DB'!C95,'Transport-DB'!F:F,"="&amp;'Work DB'!$E$4)</f>
        <v>0</v>
      </c>
      <c r="F95" s="169">
        <f>SUMIFS('Transport-DB'!O:O,'Transport-DB'!C:C,"="&amp;'Work DB'!C95,'Transport-DB'!F:F,"="&amp;'Work DB'!$F$4)</f>
        <v>0</v>
      </c>
      <c r="G95" s="169">
        <f>SUMIFS('Transport-DB'!O:O,'Transport-DB'!C:C,"="&amp;'Work DB'!C95,'Transport-DB'!F:F,"="&amp;'Work DB'!$G$4)</f>
        <v>0</v>
      </c>
      <c r="H95" s="166">
        <f>SUMIFS('Transport-DB'!O:O,'Transport-DB'!C:C,"="&amp;'Work DB'!C95,'Transport-DB'!F:F,"="&amp;'Work DB'!$H$4)</f>
        <v>0</v>
      </c>
      <c r="I95" s="169">
        <f>SUMIFS('Transport-DB'!O:O,'Transport-DB'!C:C,"="&amp;'Work DB'!C95,'Transport-DB'!F:F,"="&amp;'Work DB'!$I$4)</f>
        <v>0</v>
      </c>
      <c r="J95" s="337">
        <f>SUMIFS('Transport-DB'!O:O,'Transport-DB'!C:C,"="&amp;'Work DB'!C95,'Transport-DB'!F:F,"="&amp;'Work DB'!$J$4)</f>
        <v>0</v>
      </c>
      <c r="K95" s="168">
        <f>SUMIFS('Transport-DB'!N:N,'Transport-DB'!C:C,"="&amp;'Work DB'!C95,'Transport-DB'!F:F,"="&amp;'Work DB'!$K$4)</f>
        <v>199.5</v>
      </c>
      <c r="L95" s="169">
        <f>SUMIFS('Transport-DB'!N:N,'Transport-DB'!C:C,"="&amp;'Work DB'!C95,'Transport-DB'!F:F,"="&amp;'Work DB'!$L$4)</f>
        <v>637</v>
      </c>
      <c r="M95" s="169">
        <f>SUMIFS('Transport-DB'!N:N,'Transport-DB'!C:C,"="&amp;'Work DB'!C95,'Transport-DB'!F:F,"="&amp;'Work DB'!$M$4)</f>
        <v>0</v>
      </c>
      <c r="N95" s="169">
        <f>SUMIFS('Transport-DB'!N:N,'Transport-DB'!C:C,"="&amp;'Work DB'!C95,'Transport-DB'!F:F,"="&amp;'Work DB'!$N$4)</f>
        <v>332</v>
      </c>
      <c r="O95" s="169">
        <f>SUMIFS('Transport-DB'!N:N,'Transport-DB'!C:C,"="&amp;'Work DB'!C95,'Transport-DB'!F:F,"="&amp;'Work DB'!$O$4)</f>
        <v>327.85</v>
      </c>
      <c r="P95" s="169">
        <f>SUMIFS('Transport-DB'!N:N,'Transport-DB'!C:C,"&lt;="&amp;'Work DB'!C95,'Transport-DB'!F:F,"="&amp;'Work DB'!$P$4)</f>
        <v>0</v>
      </c>
      <c r="Q95" s="166">
        <f>SUMIFS('Transport-DB'!N:N,'Transport-DB'!C:C,"="&amp;'Work DB'!C95,'Transport-DB'!F:F,"="&amp;'Work DB'!$Q$4)</f>
        <v>0</v>
      </c>
      <c r="R95" s="167">
        <f>SUMIFS('Transport-DB'!N:N,'Transport-DB'!C:C,"="&amp;'Work DB'!C95,'Transport-DB'!F:F,"="&amp;'Work DB'!$R$4)</f>
        <v>0</v>
      </c>
      <c r="S95" s="168">
        <f>SUM(D95:J95)+SUM(K95:R95)-M95-SUMIFS(Transport_DB[ترانشه],Transport_DB[توضیحات],"دیسپوزال",Transport_DB[تاریخ],'Work DB'!C95)</f>
        <v>1496.35</v>
      </c>
      <c r="T95" s="169">
        <f t="shared" si="9"/>
        <v>0</v>
      </c>
      <c r="U95" s="169"/>
      <c r="V95" s="169"/>
      <c r="W95" s="169"/>
      <c r="X95" s="169"/>
      <c r="Y95" s="167"/>
      <c r="Z95" s="249"/>
      <c r="AA95" s="168">
        <f>SUMIFS('Transport-DB'!P:P,'Transport-DB'!C:C,"="&amp;'Work DB'!C95,'Transport-DB'!F:F,"="&amp;'Work DB'!$AA$4)</f>
        <v>70.800000000000011</v>
      </c>
      <c r="AB95" s="169">
        <f>SUMIFS('Transport-DB'!P:P,'Transport-DB'!C:C,"="&amp;'Work DB'!C95,'Transport-DB'!F:F,"="&amp;'Work DB'!$AB$4)</f>
        <v>69.599999999999994</v>
      </c>
      <c r="AC95" s="169">
        <f>SUMIFS('Transport-DB'!P:P,'Transport-DB'!C:C,"="&amp;'Work DB'!C95,'Transport-DB'!F:F,"="&amp;'Work DB'!$AC$4)</f>
        <v>89.6</v>
      </c>
      <c r="AD95" s="166">
        <f>SUMIFS('Transport-DB'!P:P,'Transport-DB'!C:C,"="&amp;'Work DB'!C95,'Transport-DB'!F:F,"="&amp;'Work DB'!$AD$4)</f>
        <v>30</v>
      </c>
      <c r="AE95" s="166">
        <f>SUMIFS('Transport-DB'!P:P,'Transport-DB'!C:C,"="&amp;'Work DB'!C95,'Transport-DB'!F:F,"="&amp;'Work DB'!$AE$4)</f>
        <v>0</v>
      </c>
      <c r="AF95" s="166">
        <f>SUMIFS('Transport-DB'!P:P,'Transport-DB'!C:C,"="&amp;'Work DB'!C95,'Transport-DB'!F:F,"="&amp;'Work DB'!$AF$4)</f>
        <v>0</v>
      </c>
      <c r="AG95" s="167"/>
      <c r="AH95" s="168">
        <f>SUMIFS('Transport-DB'!Q:Q,'Transport-DB'!C:C,"="&amp;'Work DB'!C95)</f>
        <v>0</v>
      </c>
      <c r="AI95" s="170">
        <f>SUMIFS(Civil_DB[قالب بندی],Civil_DB[تاریخ],"="&amp;'Work DB'!C95)</f>
        <v>0</v>
      </c>
      <c r="AJ95" s="169">
        <v>0</v>
      </c>
      <c r="AK95" s="167">
        <f>SUMIFS(Civil_DB[بتن],Civil_DB[تاریخ],"="&amp;'Work DB'!C95)</f>
        <v>0</v>
      </c>
      <c r="AL95" s="28">
        <v>0</v>
      </c>
      <c r="AM95" s="29">
        <v>0</v>
      </c>
      <c r="AN95" s="31">
        <v>0</v>
      </c>
      <c r="AO95" s="28">
        <f>92-39</f>
        <v>53</v>
      </c>
      <c r="AP95" s="29">
        <v>39</v>
      </c>
      <c r="AQ95" s="29">
        <v>92</v>
      </c>
      <c r="AR95" s="30">
        <v>12</v>
      </c>
      <c r="AS95" s="28">
        <v>6</v>
      </c>
      <c r="AT95" s="29">
        <v>22</v>
      </c>
      <c r="AU95" s="207">
        <f>VLOOKUP(C95,'Daily Gas'!N32:Q62,2,FALSE)</f>
        <v>2150</v>
      </c>
      <c r="AV95" s="215">
        <f t="shared" si="10"/>
        <v>87809</v>
      </c>
      <c r="AW95" s="29">
        <v>0</v>
      </c>
      <c r="AX95" s="29">
        <v>0</v>
      </c>
      <c r="AY95" s="29"/>
      <c r="AZ95" s="29"/>
      <c r="BA95" s="29">
        <v>0</v>
      </c>
      <c r="BB95" s="29">
        <v>0</v>
      </c>
      <c r="BC95" s="30">
        <v>0</v>
      </c>
      <c r="BD95" s="249"/>
      <c r="BE95" s="249"/>
      <c r="BF95" s="249"/>
      <c r="BG95" s="249"/>
      <c r="BH95" s="32"/>
      <c r="BI95" s="56"/>
    </row>
    <row r="96" spans="2:61" s="15" customFormat="1" ht="21" x14ac:dyDescent="0.25">
      <c r="B96" s="47"/>
      <c r="C96" s="20">
        <f t="shared" si="11"/>
        <v>45461</v>
      </c>
      <c r="D96" s="168">
        <f>SUMIFS('Transport-DB'!O:O,'Transport-DB'!C:C,"="&amp;'Work DB'!C96,'Transport-DB'!F:F,"="&amp;'Work DB'!$D$4)</f>
        <v>0</v>
      </c>
      <c r="E96" s="169">
        <f>SUMIFS('Transport-DB'!O:O,'Transport-DB'!C:C,"="&amp;'Work DB'!C96,'Transport-DB'!F:F,"="&amp;'Work DB'!$E$4)</f>
        <v>0</v>
      </c>
      <c r="F96" s="169">
        <f>SUMIFS('Transport-DB'!O:O,'Transport-DB'!C:C,"="&amp;'Work DB'!C96,'Transport-DB'!F:F,"="&amp;'Work DB'!$F$4)</f>
        <v>0</v>
      </c>
      <c r="G96" s="169">
        <f>SUMIFS('Transport-DB'!O:O,'Transport-DB'!C:C,"="&amp;'Work DB'!C96,'Transport-DB'!F:F,"="&amp;'Work DB'!$G$4)</f>
        <v>0</v>
      </c>
      <c r="H96" s="166">
        <f>SUMIFS('Transport-DB'!O:O,'Transport-DB'!C:C,"="&amp;'Work DB'!C96,'Transport-DB'!F:F,"="&amp;'Work DB'!$H$4)</f>
        <v>0</v>
      </c>
      <c r="I96" s="169">
        <f>SUMIFS('Transport-DB'!O:O,'Transport-DB'!C:C,"="&amp;'Work DB'!C96,'Transport-DB'!F:F,"="&amp;'Work DB'!$I$4)</f>
        <v>0</v>
      </c>
      <c r="J96" s="337">
        <f>SUMIFS('Transport-DB'!O:O,'Transport-DB'!C:C,"="&amp;'Work DB'!C96,'Transport-DB'!F:F,"="&amp;'Work DB'!$J$4)</f>
        <v>0</v>
      </c>
      <c r="K96" s="168">
        <f>SUMIFS('Transport-DB'!N:N,'Transport-DB'!C:C,"="&amp;'Work DB'!C96,'Transport-DB'!F:F,"="&amp;'Work DB'!$K$4)</f>
        <v>186.20000000000002</v>
      </c>
      <c r="L96" s="169">
        <f>SUMIFS('Transport-DB'!N:N,'Transport-DB'!C:C,"="&amp;'Work DB'!C96,'Transport-DB'!F:F,"="&amp;'Work DB'!$L$4)</f>
        <v>280</v>
      </c>
      <c r="M96" s="169">
        <f>SUMIFS('Transport-DB'!N:N,'Transport-DB'!C:C,"="&amp;'Work DB'!C96,'Transport-DB'!F:F,"="&amp;'Work DB'!$M$4)</f>
        <v>0</v>
      </c>
      <c r="N96" s="169">
        <f>SUMIFS('Transport-DB'!N:N,'Transport-DB'!C:C,"="&amp;'Work DB'!C96,'Transport-DB'!F:F,"="&amp;'Work DB'!$N$4)</f>
        <v>522.9</v>
      </c>
      <c r="O96" s="169">
        <f>SUMIFS('Transport-DB'!N:N,'Transport-DB'!C:C,"="&amp;'Work DB'!C96,'Transport-DB'!F:F,"="&amp;'Work DB'!$O$4)</f>
        <v>290.5</v>
      </c>
      <c r="P96" s="169">
        <f>SUMIFS('Transport-DB'!N:N,'Transport-DB'!C:C,"&lt;="&amp;'Work DB'!C96,'Transport-DB'!F:F,"="&amp;'Work DB'!$P$4)</f>
        <v>0</v>
      </c>
      <c r="Q96" s="166">
        <f>SUMIFS('Transport-DB'!N:N,'Transport-DB'!C:C,"="&amp;'Work DB'!C96,'Transport-DB'!F:F,"="&amp;'Work DB'!$Q$4)</f>
        <v>0</v>
      </c>
      <c r="R96" s="167">
        <f>SUMIFS('Transport-DB'!N:N,'Transport-DB'!C:C,"="&amp;'Work DB'!C96,'Transport-DB'!F:F,"="&amp;'Work DB'!$R$4)</f>
        <v>0</v>
      </c>
      <c r="S96" s="168">
        <f>SUM(D96:J96)+SUM(K96:R96)-M96-SUMIFS(Transport_DB[ترانشه],Transport_DB[توضیحات],"دیسپوزال",Transport_DB[تاریخ],'Work DB'!C96)</f>
        <v>1279.5999999999999</v>
      </c>
      <c r="T96" s="169">
        <f t="shared" si="9"/>
        <v>0</v>
      </c>
      <c r="U96" s="169"/>
      <c r="V96" s="169"/>
      <c r="W96" s="169"/>
      <c r="X96" s="169"/>
      <c r="Y96" s="167"/>
      <c r="Z96" s="249"/>
      <c r="AA96" s="168">
        <f>SUMIFS('Transport-DB'!P:P,'Transport-DB'!C:C,"="&amp;'Work DB'!C96,'Transport-DB'!F:F,"="&amp;'Work DB'!$AA$4)</f>
        <v>59</v>
      </c>
      <c r="AB96" s="169">
        <f>SUMIFS('Transport-DB'!P:P,'Transport-DB'!C:C,"="&amp;'Work DB'!C96,'Transport-DB'!F:F,"="&amp;'Work DB'!$AB$4)</f>
        <v>46.4</v>
      </c>
      <c r="AC96" s="169">
        <f>SUMIFS('Transport-DB'!P:P,'Transport-DB'!C:C,"="&amp;'Work DB'!C96,'Transport-DB'!F:F,"="&amp;'Work DB'!$AC$4)</f>
        <v>112</v>
      </c>
      <c r="AD96" s="166">
        <f>SUMIFS('Transport-DB'!P:P,'Transport-DB'!C:C,"="&amp;'Work DB'!C96,'Transport-DB'!F:F,"="&amp;'Work DB'!$AD$4)</f>
        <v>40</v>
      </c>
      <c r="AE96" s="166">
        <f>SUMIFS('Transport-DB'!P:P,'Transport-DB'!C:C,"="&amp;'Work DB'!C96,'Transport-DB'!F:F,"="&amp;'Work DB'!$AE$4)</f>
        <v>0</v>
      </c>
      <c r="AF96" s="166">
        <f>SUMIFS('Transport-DB'!P:P,'Transport-DB'!C:C,"="&amp;'Work DB'!C96,'Transport-DB'!F:F,"="&amp;'Work DB'!$AF$4)</f>
        <v>0</v>
      </c>
      <c r="AG96" s="167"/>
      <c r="AH96" s="168">
        <f>SUMIFS('Transport-DB'!Q:Q,'Transport-DB'!C:C,"="&amp;'Work DB'!C96)</f>
        <v>0</v>
      </c>
      <c r="AI96" s="170">
        <f>SUMIFS(Civil_DB[قالب بندی],Civil_DB[تاریخ],"="&amp;'Work DB'!C96)</f>
        <v>0</v>
      </c>
      <c r="AJ96" s="169">
        <v>0</v>
      </c>
      <c r="AK96" s="167">
        <f>SUMIFS(Civil_DB[بتن],Civil_DB[تاریخ],"="&amp;'Work DB'!C96)</f>
        <v>0</v>
      </c>
      <c r="AL96" s="28">
        <v>0</v>
      </c>
      <c r="AM96" s="29">
        <v>0</v>
      </c>
      <c r="AN96" s="31">
        <v>0</v>
      </c>
      <c r="AO96" s="28">
        <f>101-39</f>
        <v>62</v>
      </c>
      <c r="AP96" s="29">
        <v>39</v>
      </c>
      <c r="AQ96" s="29">
        <v>106</v>
      </c>
      <c r="AR96" s="30">
        <v>12</v>
      </c>
      <c r="AS96" s="28">
        <v>9</v>
      </c>
      <c r="AT96" s="29">
        <v>19</v>
      </c>
      <c r="AU96" s="207">
        <f>VLOOKUP(C96,'Daily Gas'!N33:Q63,2,FALSE)</f>
        <v>1958</v>
      </c>
      <c r="AV96" s="215">
        <f t="shared" si="10"/>
        <v>85851</v>
      </c>
      <c r="AW96" s="29">
        <v>0</v>
      </c>
      <c r="AX96" s="29">
        <v>0</v>
      </c>
      <c r="AY96" s="29"/>
      <c r="AZ96" s="29"/>
      <c r="BA96" s="29">
        <v>0</v>
      </c>
      <c r="BB96" s="29">
        <v>0</v>
      </c>
      <c r="BC96" s="30">
        <v>0</v>
      </c>
      <c r="BD96" s="249"/>
      <c r="BE96" s="249"/>
      <c r="BF96" s="249"/>
      <c r="BG96" s="249"/>
      <c r="BH96" s="32"/>
      <c r="BI96" s="56"/>
    </row>
    <row r="97" spans="2:61" s="15" customFormat="1" ht="21" x14ac:dyDescent="0.25">
      <c r="B97" s="47"/>
      <c r="C97" s="20">
        <f t="shared" si="11"/>
        <v>45462</v>
      </c>
      <c r="D97" s="168">
        <f>SUMIFS('Transport-DB'!O:O,'Transport-DB'!C:C,"="&amp;'Work DB'!C97,'Transport-DB'!F:F,"="&amp;'Work DB'!$D$4)</f>
        <v>0</v>
      </c>
      <c r="E97" s="169">
        <f>SUMIFS('Transport-DB'!O:O,'Transport-DB'!C:C,"="&amp;'Work DB'!C97,'Transport-DB'!F:F,"="&amp;'Work DB'!$E$4)</f>
        <v>0</v>
      </c>
      <c r="F97" s="169">
        <f>SUMIFS('Transport-DB'!O:O,'Transport-DB'!C:C,"="&amp;'Work DB'!C97,'Transport-DB'!F:F,"="&amp;'Work DB'!$F$4)</f>
        <v>295.89499999999998</v>
      </c>
      <c r="G97" s="169">
        <f>SUMIFS('Transport-DB'!O:O,'Transport-DB'!C:C,"="&amp;'Work DB'!C97,'Transport-DB'!F:F,"="&amp;'Work DB'!$G$4)</f>
        <v>0</v>
      </c>
      <c r="H97" s="166">
        <f>SUMIFS('Transport-DB'!O:O,'Transport-DB'!C:C,"="&amp;'Work DB'!C97,'Transport-DB'!F:F,"="&amp;'Work DB'!$H$4)</f>
        <v>0</v>
      </c>
      <c r="I97" s="169">
        <f>SUMIFS('Transport-DB'!O:O,'Transport-DB'!C:C,"="&amp;'Work DB'!C97,'Transport-DB'!F:F,"="&amp;'Work DB'!$I$4)</f>
        <v>0</v>
      </c>
      <c r="J97" s="337">
        <f>SUMIFS('Transport-DB'!O:O,'Transport-DB'!C:C,"="&amp;'Work DB'!C97,'Transport-DB'!F:F,"="&amp;'Work DB'!$J$4)</f>
        <v>0</v>
      </c>
      <c r="K97" s="168">
        <f>SUMIFS('Transport-DB'!N:N,'Transport-DB'!C:C,"="&amp;'Work DB'!C97,'Transport-DB'!F:F,"="&amp;'Work DB'!$K$4)</f>
        <v>266</v>
      </c>
      <c r="L97" s="169">
        <f>SUMIFS('Transport-DB'!N:N,'Transport-DB'!C:C,"="&amp;'Work DB'!C97,'Transport-DB'!F:F,"="&amp;'Work DB'!$L$4)</f>
        <v>707</v>
      </c>
      <c r="M97" s="169">
        <f>SUMIFS('Transport-DB'!N:N,'Transport-DB'!C:C,"="&amp;'Work DB'!C97,'Transport-DB'!F:F,"="&amp;'Work DB'!$M$4)</f>
        <v>0</v>
      </c>
      <c r="N97" s="169">
        <f>SUMIFS('Transport-DB'!N:N,'Transport-DB'!C:C,"="&amp;'Work DB'!C97,'Transport-DB'!F:F,"="&amp;'Work DB'!$N$4)</f>
        <v>373.50000000000006</v>
      </c>
      <c r="O97" s="169">
        <f>SUMIFS('Transport-DB'!N:N,'Transport-DB'!C:C,"="&amp;'Work DB'!C97,'Transport-DB'!F:F,"="&amp;'Work DB'!$O$4)</f>
        <v>0</v>
      </c>
      <c r="P97" s="169">
        <f>SUMIFS('Transport-DB'!N:N,'Transport-DB'!C:C,"&lt;="&amp;'Work DB'!C97,'Transport-DB'!F:F,"="&amp;'Work DB'!$P$4)</f>
        <v>0</v>
      </c>
      <c r="Q97" s="166">
        <f>SUMIFS('Transport-DB'!N:N,'Transport-DB'!C:C,"="&amp;'Work DB'!C97,'Transport-DB'!F:F,"="&amp;'Work DB'!$Q$4)</f>
        <v>0</v>
      </c>
      <c r="R97" s="167">
        <f>SUMIFS('Transport-DB'!N:N,'Transport-DB'!C:C,"="&amp;'Work DB'!C97,'Transport-DB'!F:F,"="&amp;'Work DB'!$R$4)</f>
        <v>0</v>
      </c>
      <c r="S97" s="168">
        <f>SUM(D97:J97)+SUM(K97:R97)-M97-SUMIFS(Transport_DB[ترانشه],Transport_DB[توضیحات],"دیسپوزال",Transport_DB[تاریخ],'Work DB'!C97)</f>
        <v>1642.395</v>
      </c>
      <c r="T97" s="169">
        <f t="shared" si="9"/>
        <v>0</v>
      </c>
      <c r="U97" s="169"/>
      <c r="V97" s="169"/>
      <c r="W97" s="169"/>
      <c r="X97" s="169"/>
      <c r="Y97" s="167"/>
      <c r="Z97" s="249"/>
      <c r="AA97" s="168">
        <f>SUMIFS('Transport-DB'!P:P,'Transport-DB'!C:C,"="&amp;'Work DB'!C97,'Transport-DB'!F:F,"="&amp;'Work DB'!$AA$4)</f>
        <v>11.8</v>
      </c>
      <c r="AB97" s="169">
        <f>SUMIFS('Transport-DB'!P:P,'Transport-DB'!C:C,"="&amp;'Work DB'!C97,'Transport-DB'!F:F,"="&amp;'Work DB'!$AB$4)</f>
        <v>58</v>
      </c>
      <c r="AC97" s="169">
        <f>SUMIFS('Transport-DB'!P:P,'Transport-DB'!C:C,"="&amp;'Work DB'!C97,'Transport-DB'!F:F,"="&amp;'Work DB'!$AC$4)</f>
        <v>89.6</v>
      </c>
      <c r="AD97" s="166">
        <f>SUMIFS('Transport-DB'!P:P,'Transport-DB'!C:C,"="&amp;'Work DB'!C97,'Transport-DB'!F:F,"="&amp;'Work DB'!$AD$4)</f>
        <v>50</v>
      </c>
      <c r="AE97" s="166">
        <f>SUMIFS('Transport-DB'!P:P,'Transport-DB'!C:C,"="&amp;'Work DB'!C97,'Transport-DB'!F:F,"="&amp;'Work DB'!$AE$4)</f>
        <v>0</v>
      </c>
      <c r="AF97" s="166">
        <f>SUMIFS('Transport-DB'!P:P,'Transport-DB'!C:C,"="&amp;'Work DB'!C97,'Transport-DB'!F:F,"="&amp;'Work DB'!$AF$4)</f>
        <v>0</v>
      </c>
      <c r="AG97" s="167"/>
      <c r="AH97" s="168">
        <f>SUMIFS('Transport-DB'!Q:Q,'Transport-DB'!C:C,"="&amp;'Work DB'!C97)</f>
        <v>0</v>
      </c>
      <c r="AI97" s="170">
        <f>SUMIFS(Civil_DB[قالب بندی],Civil_DB[تاریخ],"="&amp;'Work DB'!C97)</f>
        <v>0</v>
      </c>
      <c r="AJ97" s="169">
        <v>0</v>
      </c>
      <c r="AK97" s="167">
        <f>SUMIFS(Civil_DB[بتن],Civil_DB[تاریخ],"="&amp;'Work DB'!C97)</f>
        <v>0</v>
      </c>
      <c r="AL97" s="28">
        <v>0</v>
      </c>
      <c r="AM97" s="29">
        <v>0</v>
      </c>
      <c r="AN97" s="31">
        <v>0</v>
      </c>
      <c r="AO97" s="28">
        <f>97-34</f>
        <v>63</v>
      </c>
      <c r="AP97" s="29">
        <v>34</v>
      </c>
      <c r="AQ97" s="29">
        <v>106</v>
      </c>
      <c r="AR97" s="30">
        <v>12</v>
      </c>
      <c r="AS97" s="28">
        <v>9</v>
      </c>
      <c r="AT97" s="29">
        <v>25</v>
      </c>
      <c r="AU97" s="207">
        <f>VLOOKUP(C97,'Daily Gas'!N34:Q64,2,FALSE)</f>
        <v>1040</v>
      </c>
      <c r="AV97" s="215">
        <f t="shared" si="10"/>
        <v>84811</v>
      </c>
      <c r="AW97" s="29">
        <v>28.91</v>
      </c>
      <c r="AX97" s="29">
        <v>0</v>
      </c>
      <c r="AY97" s="29">
        <v>100</v>
      </c>
      <c r="AZ97" s="29">
        <v>100</v>
      </c>
      <c r="BA97" s="29">
        <v>50</v>
      </c>
      <c r="BB97" s="29">
        <v>0</v>
      </c>
      <c r="BC97" s="30">
        <v>0</v>
      </c>
      <c r="BD97" s="249"/>
      <c r="BE97" s="249"/>
      <c r="BF97" s="249"/>
      <c r="BG97" s="249"/>
      <c r="BH97" s="32"/>
      <c r="BI97" s="56"/>
    </row>
    <row r="98" spans="2:61" s="15" customFormat="1" ht="21" x14ac:dyDescent="0.25">
      <c r="B98" s="47"/>
      <c r="C98" s="20">
        <f t="shared" si="11"/>
        <v>45463</v>
      </c>
      <c r="D98" s="168">
        <f>SUMIFS('Transport-DB'!O:O,'Transport-DB'!C:C,"="&amp;'Work DB'!C98,'Transport-DB'!F:F,"="&amp;'Work DB'!$D$4)</f>
        <v>0</v>
      </c>
      <c r="E98" s="169">
        <f>SUMIFS('Transport-DB'!O:O,'Transport-DB'!C:C,"="&amp;'Work DB'!C98,'Transport-DB'!F:F,"="&amp;'Work DB'!$E$4)</f>
        <v>0</v>
      </c>
      <c r="F98" s="169">
        <f>SUMIFS('Transport-DB'!O:O,'Transport-DB'!C:C,"="&amp;'Work DB'!C98,'Transport-DB'!F:F,"="&amp;'Work DB'!$F$4)</f>
        <v>0</v>
      </c>
      <c r="G98" s="169">
        <f>SUMIFS('Transport-DB'!O:O,'Transport-DB'!C:C,"="&amp;'Work DB'!C98,'Transport-DB'!F:F,"="&amp;'Work DB'!$G$4)</f>
        <v>0</v>
      </c>
      <c r="H98" s="166">
        <f>SUMIFS('Transport-DB'!O:O,'Transport-DB'!C:C,"="&amp;'Work DB'!C98,'Transport-DB'!F:F,"="&amp;'Work DB'!$H$4)</f>
        <v>0</v>
      </c>
      <c r="I98" s="169">
        <f>SUMIFS('Transport-DB'!O:O,'Transport-DB'!C:C,"="&amp;'Work DB'!C98,'Transport-DB'!F:F,"="&amp;'Work DB'!$I$4)</f>
        <v>0</v>
      </c>
      <c r="J98" s="337">
        <f>SUMIFS('Transport-DB'!O:O,'Transport-DB'!C:C,"="&amp;'Work DB'!C98,'Transport-DB'!F:F,"="&amp;'Work DB'!$J$4)</f>
        <v>0</v>
      </c>
      <c r="K98" s="168">
        <f>SUMIFS('Transport-DB'!N:N,'Transport-DB'!C:C,"="&amp;'Work DB'!C98,'Transport-DB'!F:F,"="&amp;'Work DB'!$K$4)</f>
        <v>305.90000000000003</v>
      </c>
      <c r="L98" s="169">
        <f>SUMIFS('Transport-DB'!N:N,'Transport-DB'!C:C,"="&amp;'Work DB'!C98,'Transport-DB'!F:F,"="&amp;'Work DB'!$L$4)</f>
        <v>539</v>
      </c>
      <c r="M98" s="169">
        <f>SUMIFS('Transport-DB'!N:N,'Transport-DB'!C:C,"="&amp;'Work DB'!C98,'Transport-DB'!F:F,"="&amp;'Work DB'!$M$4)</f>
        <v>0</v>
      </c>
      <c r="N98" s="169">
        <f>SUMIFS('Transport-DB'!N:N,'Transport-DB'!C:C,"="&amp;'Work DB'!C98,'Transport-DB'!F:F,"="&amp;'Work DB'!$N$4)</f>
        <v>356.90000000000003</v>
      </c>
      <c r="O98" s="169">
        <f>SUMIFS('Transport-DB'!N:N,'Transport-DB'!C:C,"="&amp;'Work DB'!C98,'Transport-DB'!F:F,"="&amp;'Work DB'!$O$4)</f>
        <v>489.20000000000005</v>
      </c>
      <c r="P98" s="169">
        <f>SUMIFS('Transport-DB'!N:N,'Transport-DB'!C:C,"&lt;="&amp;'Work DB'!C98,'Transport-DB'!F:F,"="&amp;'Work DB'!$P$4)</f>
        <v>0</v>
      </c>
      <c r="Q98" s="166">
        <f>SUMIFS('Transport-DB'!N:N,'Transport-DB'!C:C,"="&amp;'Work DB'!C98,'Transport-DB'!F:F,"="&amp;'Work DB'!$Q$4)</f>
        <v>0</v>
      </c>
      <c r="R98" s="167">
        <f>SUMIFS('Transport-DB'!N:N,'Transport-DB'!C:C,"="&amp;'Work DB'!C98,'Transport-DB'!F:F,"="&amp;'Work DB'!$R$4)</f>
        <v>0</v>
      </c>
      <c r="S98" s="168">
        <f>SUM(D98:J98)+SUM(K98:R98)-M98-SUMIFS(Transport_DB[ترانشه],Transport_DB[توضیحات],"دیسپوزال",Transport_DB[تاریخ],'Work DB'!C98)</f>
        <v>1691.0000000000002</v>
      </c>
      <c r="T98" s="169">
        <f t="shared" si="9"/>
        <v>0</v>
      </c>
      <c r="U98" s="169"/>
      <c r="V98" s="169"/>
      <c r="W98" s="169"/>
      <c r="X98" s="169"/>
      <c r="Y98" s="167"/>
      <c r="Z98" s="249">
        <v>217170</v>
      </c>
      <c r="AA98" s="168">
        <f>SUMIFS('Transport-DB'!P:P,'Transport-DB'!C:C,"="&amp;'Work DB'!C98,'Transport-DB'!F:F,"="&amp;'Work DB'!$AA$4)</f>
        <v>47.2</v>
      </c>
      <c r="AB98" s="169">
        <f>SUMIFS('Transport-DB'!P:P,'Transport-DB'!C:C,"="&amp;'Work DB'!C98,'Transport-DB'!F:F,"="&amp;'Work DB'!$AB$4)</f>
        <v>46.4</v>
      </c>
      <c r="AC98" s="169">
        <f>SUMIFS('Transport-DB'!P:P,'Transport-DB'!C:C,"="&amp;'Work DB'!C98,'Transport-DB'!F:F,"="&amp;'Work DB'!$AC$4)</f>
        <v>78.399999999999991</v>
      </c>
      <c r="AD98" s="166">
        <f>SUMIFS('Transport-DB'!P:P,'Transport-DB'!C:C,"="&amp;'Work DB'!C98,'Transport-DB'!F:F,"="&amp;'Work DB'!$AD$4)</f>
        <v>50</v>
      </c>
      <c r="AE98" s="166">
        <f>SUMIFS('Transport-DB'!P:P,'Transport-DB'!C:C,"="&amp;'Work DB'!C98,'Transport-DB'!F:F,"="&amp;'Work DB'!$AE$4)</f>
        <v>0</v>
      </c>
      <c r="AF98" s="166">
        <f>SUMIFS('Transport-DB'!P:P,'Transport-DB'!C:C,"="&amp;'Work DB'!C98,'Transport-DB'!F:F,"="&amp;'Work DB'!$AF$4)</f>
        <v>0</v>
      </c>
      <c r="AG98" s="167"/>
      <c r="AH98" s="168">
        <f>SUMIFS('Transport-DB'!Q:Q,'Transport-DB'!C:C,"="&amp;'Work DB'!C98)</f>
        <v>0</v>
      </c>
      <c r="AI98" s="170">
        <f>SUMIFS(Civil_DB[قالب بندی],Civil_DB[تاریخ],"="&amp;'Work DB'!C98)</f>
        <v>0</v>
      </c>
      <c r="AJ98" s="169">
        <v>0</v>
      </c>
      <c r="AK98" s="167">
        <f>SUMIFS(Civil_DB[بتن],Civil_DB[تاریخ],"="&amp;'Work DB'!C98)</f>
        <v>0</v>
      </c>
      <c r="AL98" s="28">
        <v>0</v>
      </c>
      <c r="AM98" s="29">
        <v>0</v>
      </c>
      <c r="AN98" s="31">
        <v>0</v>
      </c>
      <c r="AO98" s="28">
        <f>95-34</f>
        <v>61</v>
      </c>
      <c r="AP98" s="29">
        <v>34</v>
      </c>
      <c r="AQ98" s="29">
        <v>101</v>
      </c>
      <c r="AR98" s="30">
        <v>12</v>
      </c>
      <c r="AS98" s="28">
        <v>8</v>
      </c>
      <c r="AT98" s="29">
        <v>23</v>
      </c>
      <c r="AU98" s="207">
        <f>VLOOKUP(C98,'Daily Gas'!N35:Q65,2,FALSE)</f>
        <v>3397</v>
      </c>
      <c r="AV98" s="215">
        <f t="shared" si="10"/>
        <v>81414</v>
      </c>
      <c r="AW98" s="29">
        <v>28.91</v>
      </c>
      <c r="AX98" s="29">
        <v>0</v>
      </c>
      <c r="AY98" s="29">
        <v>100</v>
      </c>
      <c r="AZ98" s="29">
        <v>100</v>
      </c>
      <c r="BA98" s="29">
        <v>50</v>
      </c>
      <c r="BB98" s="29">
        <v>0</v>
      </c>
      <c r="BC98" s="30">
        <v>0</v>
      </c>
      <c r="BD98" s="249"/>
      <c r="BE98" s="249"/>
      <c r="BF98" s="249"/>
      <c r="BG98" s="249"/>
      <c r="BH98" s="32"/>
      <c r="BI98" s="56"/>
    </row>
    <row r="99" spans="2:61" s="347" customFormat="1" ht="21" x14ac:dyDescent="0.25">
      <c r="B99" s="338"/>
      <c r="C99" s="339">
        <f t="shared" si="11"/>
        <v>45464</v>
      </c>
      <c r="D99" s="340">
        <f>SUMIFS('Transport-DB'!O:O,'Transport-DB'!C:C,"="&amp;'Work DB'!C99,'Transport-DB'!F:F,"="&amp;'Work DB'!$D$4)</f>
        <v>0</v>
      </c>
      <c r="E99" s="341">
        <f>SUMIFS('Transport-DB'!O:O,'Transport-DB'!C:C,"="&amp;'Work DB'!C99,'Transport-DB'!F:F,"="&amp;'Work DB'!$E$4)</f>
        <v>0</v>
      </c>
      <c r="F99" s="341">
        <f>SUMIFS('Transport-DB'!O:O,'Transport-DB'!C:C,"="&amp;'Work DB'!C99,'Transport-DB'!F:F,"="&amp;'Work DB'!$F$4)</f>
        <v>0</v>
      </c>
      <c r="G99" s="341">
        <f>SUMIFS('Transport-DB'!O:O,'Transport-DB'!C:C,"="&amp;'Work DB'!C99,'Transport-DB'!F:F,"="&amp;'Work DB'!$G$4)</f>
        <v>0</v>
      </c>
      <c r="H99" s="342">
        <f>SUMIFS('Transport-DB'!O:O,'Transport-DB'!C:C,"="&amp;'Work DB'!C99,'Transport-DB'!F:F,"="&amp;'Work DB'!$H$4)</f>
        <v>0</v>
      </c>
      <c r="I99" s="341">
        <f>SUMIFS('Transport-DB'!O:O,'Transport-DB'!C:C,"="&amp;'Work DB'!C99,'Transport-DB'!F:F,"="&amp;'Work DB'!$I$4)</f>
        <v>0</v>
      </c>
      <c r="J99" s="343">
        <f>SUMIFS('Transport-DB'!O:O,'Transport-DB'!C:C,"="&amp;'Work DB'!C99,'Transport-DB'!F:F,"="&amp;'Work DB'!$J$4)</f>
        <v>0</v>
      </c>
      <c r="K99" s="340">
        <f>SUMIFS('Transport-DB'!N:N,'Transport-DB'!C:C,"="&amp;'Work DB'!C99,'Transport-DB'!F:F,"="&amp;'Work DB'!$K$4)</f>
        <v>0</v>
      </c>
      <c r="L99" s="341">
        <f>SUMIFS('Transport-DB'!N:N,'Transport-DB'!C:C,"="&amp;'Work DB'!C99,'Transport-DB'!F:F,"="&amp;'Work DB'!$L$4)</f>
        <v>462</v>
      </c>
      <c r="M99" s="341">
        <f>SUMIFS('Transport-DB'!N:N,'Transport-DB'!C:C,"="&amp;'Work DB'!C99,'Transport-DB'!F:F,"="&amp;'Work DB'!$M$4)</f>
        <v>350</v>
      </c>
      <c r="N99" s="341">
        <f>SUMIFS('Transport-DB'!N:N,'Transport-DB'!C:C,"="&amp;'Work DB'!C99,'Transport-DB'!F:F,"="&amp;'Work DB'!$N$4)</f>
        <v>0</v>
      </c>
      <c r="O99" s="341">
        <f>SUMIFS('Transport-DB'!N:N,'Transport-DB'!C:C,"="&amp;'Work DB'!C99,'Transport-DB'!F:F,"="&amp;'Work DB'!$O$4)</f>
        <v>0</v>
      </c>
      <c r="P99" s="341">
        <f>SUMIFS('Transport-DB'!N:N,'Transport-DB'!C:C,"&lt;="&amp;'Work DB'!C99,'Transport-DB'!F:F,"="&amp;'Work DB'!$P$4)</f>
        <v>0</v>
      </c>
      <c r="Q99" s="342">
        <f>SUMIFS('Transport-DB'!N:N,'Transport-DB'!C:C,"="&amp;'Work DB'!C99,'Transport-DB'!F:F,"="&amp;'Work DB'!$Q$4)</f>
        <v>0</v>
      </c>
      <c r="R99" s="344">
        <f>SUMIFS('Transport-DB'!N:N,'Transport-DB'!C:C,"="&amp;'Work DB'!C99,'Transport-DB'!F:F,"="&amp;'Work DB'!$R$4)</f>
        <v>0</v>
      </c>
      <c r="S99" s="168">
        <f>SUM(D99:J99)+SUM(K99:R99)-M99-SUMIFS(Transport_DB[ترانشه],Transport_DB[توضیحات],"دیسپوزال",Transport_DB[تاریخ],'Work DB'!C99)</f>
        <v>462</v>
      </c>
      <c r="T99" s="341">
        <f t="shared" si="9"/>
        <v>350</v>
      </c>
      <c r="U99" s="341"/>
      <c r="V99" s="341"/>
      <c r="W99" s="341"/>
      <c r="X99" s="341"/>
      <c r="Y99" s="344"/>
      <c r="Z99" s="343"/>
      <c r="AA99" s="340">
        <f>SUMIFS('Transport-DB'!P:P,'Transport-DB'!C:C,"="&amp;'Work DB'!C99,'Transport-DB'!F:F,"="&amp;'Work DB'!$AA$4)</f>
        <v>35.400000000000006</v>
      </c>
      <c r="AB99" s="341">
        <f>SUMIFS('Transport-DB'!P:P,'Transport-DB'!C:C,"="&amp;'Work DB'!C99,'Transport-DB'!F:F,"="&amp;'Work DB'!$AB$4)</f>
        <v>46.4</v>
      </c>
      <c r="AC99" s="341">
        <f>SUMIFS('Transport-DB'!P:P,'Transport-DB'!C:C,"="&amp;'Work DB'!C99,'Transport-DB'!F:F,"="&amp;'Work DB'!$AC$4)</f>
        <v>123.19999999999999</v>
      </c>
      <c r="AD99" s="342">
        <f>SUMIFS('Transport-DB'!P:P,'Transport-DB'!C:C,"="&amp;'Work DB'!C99,'Transport-DB'!F:F,"="&amp;'Work DB'!$AD$4)</f>
        <v>50</v>
      </c>
      <c r="AE99" s="342">
        <f>SUMIFS('Transport-DB'!P:P,'Transport-DB'!C:C,"="&amp;'Work DB'!C99,'Transport-DB'!F:F,"="&amp;'Work DB'!$AE$4)</f>
        <v>0</v>
      </c>
      <c r="AF99" s="342">
        <f>SUMIFS('Transport-DB'!P:P,'Transport-DB'!C:C,"="&amp;'Work DB'!C99,'Transport-DB'!F:F,"="&amp;'Work DB'!$AF$4)</f>
        <v>0</v>
      </c>
      <c r="AG99" s="344"/>
      <c r="AH99" s="168">
        <f>SUMIFS('Transport-DB'!Q:Q,'Transport-DB'!C:C,"="&amp;'Work DB'!C99)</f>
        <v>0</v>
      </c>
      <c r="AI99" s="170">
        <f>SUMIFS(Civil_DB[قالب بندی],Civil_DB[تاریخ],"="&amp;'Work DB'!C99)</f>
        <v>0</v>
      </c>
      <c r="AJ99" s="169">
        <v>0</v>
      </c>
      <c r="AK99" s="167">
        <f>SUMIFS(Civil_DB[بتن],Civil_DB[تاریخ],"="&amp;'Work DB'!C99)</f>
        <v>0</v>
      </c>
      <c r="AL99" s="340">
        <v>0</v>
      </c>
      <c r="AM99" s="341">
        <v>0</v>
      </c>
      <c r="AN99" s="342">
        <v>0</v>
      </c>
      <c r="AO99" s="340">
        <v>57</v>
      </c>
      <c r="AP99" s="341">
        <v>39</v>
      </c>
      <c r="AQ99" s="341">
        <v>93</v>
      </c>
      <c r="AR99" s="344">
        <v>12</v>
      </c>
      <c r="AS99" s="340">
        <v>8</v>
      </c>
      <c r="AT99" s="341">
        <v>19</v>
      </c>
      <c r="AU99" s="341">
        <f>VLOOKUP(C99,'Daily Gas'!R5:U35,2,FALSE)</f>
        <v>2150</v>
      </c>
      <c r="AV99" s="345">
        <f t="shared" si="10"/>
        <v>79264</v>
      </c>
      <c r="AW99" s="341">
        <v>28.91</v>
      </c>
      <c r="AX99" s="341">
        <v>0</v>
      </c>
      <c r="AY99" s="341">
        <v>100</v>
      </c>
      <c r="AZ99" s="341">
        <v>100</v>
      </c>
      <c r="BA99" s="341">
        <v>50</v>
      </c>
      <c r="BB99" s="341">
        <v>0</v>
      </c>
      <c r="BC99" s="344">
        <v>0</v>
      </c>
      <c r="BD99" s="343"/>
      <c r="BE99" s="343"/>
      <c r="BF99" s="343"/>
      <c r="BG99" s="343"/>
      <c r="BH99" s="345"/>
      <c r="BI99" s="346" t="s">
        <v>36</v>
      </c>
    </row>
    <row r="100" spans="2:61" s="15" customFormat="1" ht="21" x14ac:dyDescent="0.25">
      <c r="B100" s="47"/>
      <c r="C100" s="20">
        <f t="shared" si="11"/>
        <v>45465</v>
      </c>
      <c r="D100" s="168">
        <f>SUMIFS('Transport-DB'!O:O,'Transport-DB'!C:C,"="&amp;'Work DB'!C100,'Transport-DB'!F:F,"="&amp;'Work DB'!$D$4)</f>
        <v>0</v>
      </c>
      <c r="E100" s="169">
        <f>SUMIFS('Transport-DB'!O:O,'Transport-DB'!C:C,"="&amp;'Work DB'!C100,'Transport-DB'!F:F,"="&amp;'Work DB'!$E$4)</f>
        <v>267.26</v>
      </c>
      <c r="F100" s="169">
        <f>SUMIFS('Transport-DB'!O:O,'Transport-DB'!C:C,"="&amp;'Work DB'!C100,'Transport-DB'!F:F,"="&amp;'Work DB'!$F$4)</f>
        <v>592.1925</v>
      </c>
      <c r="G100" s="169">
        <f>SUMIFS('Transport-DB'!O:O,'Transport-DB'!C:C,"="&amp;'Work DB'!C100,'Transport-DB'!F:F,"="&amp;'Work DB'!$G$4)</f>
        <v>0</v>
      </c>
      <c r="H100" s="166">
        <f>SUMIFS('Transport-DB'!O:O,'Transport-DB'!C:C,"="&amp;'Work DB'!C100,'Transport-DB'!F:F,"="&amp;'Work DB'!$H$4)</f>
        <v>0</v>
      </c>
      <c r="I100" s="169">
        <f>SUMIFS('Transport-DB'!O:O,'Transport-DB'!C:C,"="&amp;'Work DB'!C100,'Transport-DB'!F:F,"="&amp;'Work DB'!$I$4)</f>
        <v>0</v>
      </c>
      <c r="J100" s="337">
        <f>SUMIFS('Transport-DB'!O:O,'Transport-DB'!C:C,"="&amp;'Work DB'!C100,'Transport-DB'!F:F,"="&amp;'Work DB'!$J$4)</f>
        <v>0</v>
      </c>
      <c r="K100" s="168">
        <f>SUMIFS('Transport-DB'!N:N,'Transport-DB'!C:C,"="&amp;'Work DB'!C100,'Transport-DB'!F:F,"="&amp;'Work DB'!$K$4)</f>
        <v>0</v>
      </c>
      <c r="L100" s="169">
        <f>SUMIFS('Transport-DB'!N:N,'Transport-DB'!C:C,"="&amp;'Work DB'!C100,'Transport-DB'!F:F,"="&amp;'Work DB'!$L$4)</f>
        <v>714</v>
      </c>
      <c r="M100" s="169">
        <f>SUMIFS('Transport-DB'!N:N,'Transport-DB'!C:C,"="&amp;'Work DB'!C100,'Transport-DB'!F:F,"="&amp;'Work DB'!$M$4)</f>
        <v>0</v>
      </c>
      <c r="N100" s="169">
        <f>SUMIFS('Transport-DB'!N:N,'Transport-DB'!C:C,"="&amp;'Work DB'!C100,'Transport-DB'!F:F,"="&amp;'Work DB'!$N$4)</f>
        <v>0</v>
      </c>
      <c r="O100" s="169">
        <f>SUMIFS('Transport-DB'!N:N,'Transport-DB'!C:C,"="&amp;'Work DB'!C100,'Transport-DB'!F:F,"="&amp;'Work DB'!$O$4)</f>
        <v>0</v>
      </c>
      <c r="P100" s="169">
        <f>SUMIFS('Transport-DB'!N:N,'Transport-DB'!C:C,"&lt;="&amp;'Work DB'!C100,'Transport-DB'!F:F,"="&amp;'Work DB'!$P$4)</f>
        <v>0</v>
      </c>
      <c r="Q100" s="166">
        <f>SUMIFS('Transport-DB'!N:N,'Transport-DB'!C:C,"="&amp;'Work DB'!C100,'Transport-DB'!F:F,"="&amp;'Work DB'!$Q$4)</f>
        <v>0</v>
      </c>
      <c r="R100" s="167">
        <f>SUMIFS('Transport-DB'!N:N,'Transport-DB'!C:C,"="&amp;'Work DB'!C100,'Transport-DB'!F:F,"="&amp;'Work DB'!$R$4)</f>
        <v>0</v>
      </c>
      <c r="S100" s="168">
        <f>SUM(D100:J100)+SUM(K100:R100)-M100-SUMIFS(Transport_DB[ترانشه],Transport_DB[توضیحات],"دیسپوزال",Transport_DB[تاریخ],'Work DB'!C100)</f>
        <v>1573.4524999999999</v>
      </c>
      <c r="T100" s="169">
        <f t="shared" si="9"/>
        <v>0</v>
      </c>
      <c r="U100" s="169"/>
      <c r="V100" s="169"/>
      <c r="W100" s="169"/>
      <c r="X100" s="169"/>
      <c r="Y100" s="167"/>
      <c r="Z100" s="249"/>
      <c r="AA100" s="168">
        <f>SUMIFS('Transport-DB'!P:P,'Transport-DB'!C:C,"="&amp;'Work DB'!C100,'Transport-DB'!F:F,"="&amp;'Work DB'!$AA$4)</f>
        <v>47.2</v>
      </c>
      <c r="AB100" s="169">
        <f>SUMIFS('Transport-DB'!P:P,'Transport-DB'!C:C,"="&amp;'Work DB'!C100,'Transport-DB'!F:F,"="&amp;'Work DB'!$AB$4)</f>
        <v>69.599999999999994</v>
      </c>
      <c r="AC100" s="169">
        <f>SUMIFS('Transport-DB'!P:P,'Transport-DB'!C:C,"="&amp;'Work DB'!C100,'Transport-DB'!F:F,"="&amp;'Work DB'!$AC$4)</f>
        <v>169.6</v>
      </c>
      <c r="AD100" s="166">
        <f>SUMIFS('Transport-DB'!P:P,'Transport-DB'!C:C,"="&amp;'Work DB'!C100,'Transport-DB'!F:F,"="&amp;'Work DB'!$AD$4)</f>
        <v>50</v>
      </c>
      <c r="AE100" s="166">
        <f>SUMIFS('Transport-DB'!P:P,'Transport-DB'!C:C,"="&amp;'Work DB'!C100,'Transport-DB'!F:F,"="&amp;'Work DB'!$AE$4)</f>
        <v>0</v>
      </c>
      <c r="AF100" s="166">
        <f>SUMIFS('Transport-DB'!P:P,'Transport-DB'!C:C,"="&amp;'Work DB'!C100,'Transport-DB'!F:F,"="&amp;'Work DB'!$AF$4)</f>
        <v>0</v>
      </c>
      <c r="AG100" s="167"/>
      <c r="AH100" s="168">
        <f>SUMIFS('Transport-DB'!Q:Q,'Transport-DB'!C:C,"="&amp;'Work DB'!C100)</f>
        <v>166.25</v>
      </c>
      <c r="AI100" s="170">
        <f>SUMIFS(Civil_DB[قالب بندی],Civil_DB[تاریخ],"="&amp;'Work DB'!C100)</f>
        <v>0</v>
      </c>
      <c r="AJ100" s="169">
        <v>0</v>
      </c>
      <c r="AK100" s="167">
        <f>SUMIFS(Civil_DB[بتن],Civil_DB[تاریخ],"="&amp;'Work DB'!C100)</f>
        <v>0</v>
      </c>
      <c r="AL100" s="28">
        <v>0</v>
      </c>
      <c r="AM100" s="29">
        <v>0</v>
      </c>
      <c r="AN100" s="31">
        <v>0</v>
      </c>
      <c r="AO100" s="28">
        <v>67</v>
      </c>
      <c r="AP100" s="29">
        <v>47</v>
      </c>
      <c r="AQ100" s="29">
        <v>112</v>
      </c>
      <c r="AR100" s="30">
        <v>12</v>
      </c>
      <c r="AS100" s="28">
        <v>8</v>
      </c>
      <c r="AT100" s="29">
        <v>27</v>
      </c>
      <c r="AU100" s="207">
        <f>VLOOKUP(C100,'Daily Gas'!R6:U36,2,FALSE)</f>
        <v>1702</v>
      </c>
      <c r="AV100" s="215">
        <f>AV99-AU100+57000</f>
        <v>134562</v>
      </c>
      <c r="AW100" s="29">
        <v>28.91</v>
      </c>
      <c r="AX100" s="29">
        <v>0</v>
      </c>
      <c r="AY100" s="29">
        <v>100</v>
      </c>
      <c r="AZ100" s="29">
        <v>100</v>
      </c>
      <c r="BA100" s="29">
        <v>50</v>
      </c>
      <c r="BB100" s="29">
        <v>0</v>
      </c>
      <c r="BC100" s="30">
        <v>0</v>
      </c>
      <c r="BD100" s="249"/>
      <c r="BE100" s="249"/>
      <c r="BF100" s="249"/>
      <c r="BG100" s="249"/>
      <c r="BH100" s="32"/>
      <c r="BI100" s="56"/>
    </row>
    <row r="101" spans="2:61" s="15" customFormat="1" ht="21" x14ac:dyDescent="0.25">
      <c r="B101" s="47"/>
      <c r="C101" s="20">
        <f t="shared" si="11"/>
        <v>45466</v>
      </c>
      <c r="D101" s="168">
        <f>SUMIFS('Transport-DB'!O:O,'Transport-DB'!C:C,"="&amp;'Work DB'!C101,'Transport-DB'!F:F,"="&amp;'Work DB'!$D$4)</f>
        <v>642.3900000000001</v>
      </c>
      <c r="E101" s="169">
        <f>SUMIFS('Transport-DB'!O:O,'Transport-DB'!C:C,"="&amp;'Work DB'!C101,'Transport-DB'!F:F,"="&amp;'Work DB'!$E$4)</f>
        <v>458.16</v>
      </c>
      <c r="F101" s="169">
        <f>SUMIFS('Transport-DB'!O:O,'Transport-DB'!C:C,"="&amp;'Work DB'!C101,'Transport-DB'!F:F,"="&amp;'Work DB'!$F$4)</f>
        <v>572.125</v>
      </c>
      <c r="G101" s="169">
        <f>SUMIFS('Transport-DB'!O:O,'Transport-DB'!C:C,"="&amp;'Work DB'!C101,'Transport-DB'!F:F,"="&amp;'Work DB'!$G$4)</f>
        <v>0</v>
      </c>
      <c r="H101" s="166">
        <f>SUMIFS('Transport-DB'!O:O,'Transport-DB'!C:C,"="&amp;'Work DB'!C101,'Transport-DB'!F:F,"="&amp;'Work DB'!$H$4)</f>
        <v>0</v>
      </c>
      <c r="I101" s="169">
        <f>SUMIFS('Transport-DB'!O:O,'Transport-DB'!C:C,"="&amp;'Work DB'!C101,'Transport-DB'!F:F,"="&amp;'Work DB'!$I$4)</f>
        <v>0</v>
      </c>
      <c r="J101" s="337">
        <f>SUMIFS('Transport-DB'!O:O,'Transport-DB'!C:C,"="&amp;'Work DB'!C101,'Transport-DB'!F:F,"="&amp;'Work DB'!$J$4)</f>
        <v>0</v>
      </c>
      <c r="K101" s="168">
        <f>SUMIFS('Transport-DB'!N:N,'Transport-DB'!C:C,"="&amp;'Work DB'!C101,'Transport-DB'!F:F,"="&amp;'Work DB'!$K$4)</f>
        <v>0</v>
      </c>
      <c r="L101" s="169">
        <f>SUMIFS('Transport-DB'!N:N,'Transport-DB'!C:C,"="&amp;'Work DB'!C101,'Transport-DB'!F:F,"="&amp;'Work DB'!$L$4)</f>
        <v>413</v>
      </c>
      <c r="M101" s="169">
        <f>SUMIFS('Transport-DB'!N:N,'Transport-DB'!C:C,"="&amp;'Work DB'!C101,'Transport-DB'!F:F,"="&amp;'Work DB'!$M$4)</f>
        <v>322</v>
      </c>
      <c r="N101" s="169">
        <f>SUMIFS('Transport-DB'!N:N,'Transport-DB'!C:C,"="&amp;'Work DB'!C101,'Transport-DB'!F:F,"="&amp;'Work DB'!$N$4)</f>
        <v>0</v>
      </c>
      <c r="O101" s="169">
        <f>SUMIFS('Transport-DB'!N:N,'Transport-DB'!C:C,"="&amp;'Work DB'!C101,'Transport-DB'!F:F,"="&amp;'Work DB'!$O$4)</f>
        <v>0</v>
      </c>
      <c r="P101" s="169">
        <f>SUMIFS('Transport-DB'!N:N,'Transport-DB'!C:C,"&lt;="&amp;'Work DB'!C101,'Transport-DB'!F:F,"="&amp;'Work DB'!$P$4)</f>
        <v>0</v>
      </c>
      <c r="Q101" s="166">
        <f>SUMIFS('Transport-DB'!N:N,'Transport-DB'!C:C,"="&amp;'Work DB'!C101,'Transport-DB'!F:F,"="&amp;'Work DB'!$Q$4)</f>
        <v>0</v>
      </c>
      <c r="R101" s="167">
        <f>SUMIFS('Transport-DB'!N:N,'Transport-DB'!C:C,"="&amp;'Work DB'!C101,'Transport-DB'!F:F,"="&amp;'Work DB'!$R$4)</f>
        <v>0</v>
      </c>
      <c r="S101" s="168">
        <f>SUM(D101:J101)+SUM(K101:R101)-M101-SUMIFS(Transport_DB[ترانشه],Transport_DB[توضیحات],"دیسپوزال",Transport_DB[تاریخ],'Work DB'!C101)</f>
        <v>2085.6750000000002</v>
      </c>
      <c r="T101" s="169">
        <f>M101</f>
        <v>322</v>
      </c>
      <c r="U101" s="169"/>
      <c r="V101" s="169"/>
      <c r="W101" s="169"/>
      <c r="X101" s="169"/>
      <c r="Y101" s="167"/>
      <c r="Z101" s="249"/>
      <c r="AA101" s="168">
        <f>SUMIFS('Transport-DB'!P:P,'Transport-DB'!C:C,"="&amp;'Work DB'!C101,'Transport-DB'!F:F,"="&amp;'Work DB'!$AA$4)</f>
        <v>35.400000000000006</v>
      </c>
      <c r="AB101" s="169">
        <f>SUMIFS('Transport-DB'!P:P,'Transport-DB'!C:C,"="&amp;'Work DB'!C101,'Transport-DB'!F:F,"="&amp;'Work DB'!$AB$4)</f>
        <v>58</v>
      </c>
      <c r="AC101" s="169">
        <f>SUMIFS('Transport-DB'!P:P,'Transport-DB'!C:C,"="&amp;'Work DB'!C101,'Transport-DB'!F:F,"="&amp;'Work DB'!$AC$4)</f>
        <v>127.19999999999999</v>
      </c>
      <c r="AD101" s="166">
        <f>SUMIFS('Transport-DB'!P:P,'Transport-DB'!C:C,"="&amp;'Work DB'!C101,'Transport-DB'!F:F,"="&amp;'Work DB'!$AD$4)</f>
        <v>50</v>
      </c>
      <c r="AE101" s="166">
        <f>SUMIFS('Transport-DB'!P:P,'Transport-DB'!C:C,"="&amp;'Work DB'!C101,'Transport-DB'!F:F,"="&amp;'Work DB'!$AE$4)</f>
        <v>0</v>
      </c>
      <c r="AF101" s="166">
        <f>SUMIFS('Transport-DB'!P:P,'Transport-DB'!C:C,"="&amp;'Work DB'!C101,'Transport-DB'!F:F,"="&amp;'Work DB'!$AF$4)</f>
        <v>0</v>
      </c>
      <c r="AG101" s="167"/>
      <c r="AH101" s="168">
        <f>SUMIFS('Transport-DB'!Q:Q,'Transport-DB'!C:C,"="&amp;'Work DB'!C101)</f>
        <v>0</v>
      </c>
      <c r="AI101" s="170">
        <f>SUMIFS(Civil_DB[قالب بندی],Civil_DB[تاریخ],"="&amp;'Work DB'!C101)</f>
        <v>0</v>
      </c>
      <c r="AJ101" s="169">
        <v>0</v>
      </c>
      <c r="AK101" s="167">
        <f>SUMIFS(Civil_DB[بتن],Civil_DB[تاریخ],"="&amp;'Work DB'!C101)</f>
        <v>0</v>
      </c>
      <c r="AL101" s="205">
        <v>0</v>
      </c>
      <c r="AM101" s="206">
        <v>0</v>
      </c>
      <c r="AN101" s="208">
        <v>0</v>
      </c>
      <c r="AO101" s="205">
        <v>65</v>
      </c>
      <c r="AP101" s="206">
        <v>37</v>
      </c>
      <c r="AQ101" s="206">
        <v>110</v>
      </c>
      <c r="AR101" s="207">
        <v>12</v>
      </c>
      <c r="AS101" s="205">
        <v>8</v>
      </c>
      <c r="AT101" s="206">
        <v>25</v>
      </c>
      <c r="AU101" s="207">
        <f>VLOOKUP(C101,'Daily Gas'!R7:U37,2,FALSE)</f>
        <v>2697</v>
      </c>
      <c r="AV101" s="215">
        <f t="shared" si="10"/>
        <v>131865</v>
      </c>
      <c r="AW101" s="29">
        <v>28.91</v>
      </c>
      <c r="AX101" s="29">
        <v>0</v>
      </c>
      <c r="AY101" s="29">
        <v>100</v>
      </c>
      <c r="AZ101" s="29">
        <v>100</v>
      </c>
      <c r="BA101" s="29">
        <v>50</v>
      </c>
      <c r="BB101" s="29">
        <v>0</v>
      </c>
      <c r="BC101" s="30">
        <v>0</v>
      </c>
      <c r="BD101" s="249"/>
      <c r="BE101" s="249"/>
      <c r="BF101" s="249"/>
      <c r="BG101" s="249"/>
      <c r="BH101" s="32"/>
      <c r="BI101" s="56"/>
    </row>
    <row r="102" spans="2:61" s="15" customFormat="1" ht="21" x14ac:dyDescent="0.25">
      <c r="B102" s="47" t="s">
        <v>276</v>
      </c>
      <c r="C102" s="20">
        <f t="shared" si="11"/>
        <v>45467</v>
      </c>
      <c r="D102" s="168">
        <f>SUMIFS('Transport-DB'!O:O,'Transport-DB'!C:C,"="&amp;'Work DB'!C102,'Transport-DB'!F:F,"="&amp;'Work DB'!$D$4)</f>
        <v>573.5625</v>
      </c>
      <c r="E102" s="169">
        <f>SUMIFS('Transport-DB'!O:O,'Transport-DB'!C:C,"="&amp;'Work DB'!C102,'Transport-DB'!F:F,"="&amp;'Work DB'!$E$4)</f>
        <v>400.89</v>
      </c>
      <c r="F102" s="169">
        <f>SUMIFS('Transport-DB'!O:O,'Transport-DB'!C:C,"="&amp;'Work DB'!C102,'Transport-DB'!F:F,"="&amp;'Work DB'!$F$4)</f>
        <v>641.87249999999995</v>
      </c>
      <c r="G102" s="169">
        <f>SUMIFS('Transport-DB'!O:O,'Transport-DB'!C:C,"="&amp;'Work DB'!C102,'Transport-DB'!F:F,"="&amp;'Work DB'!$G$4)</f>
        <v>0</v>
      </c>
      <c r="H102" s="166">
        <f>SUMIFS('Transport-DB'!O:O,'Transport-DB'!C:C,"="&amp;'Work DB'!C102,'Transport-DB'!F:F,"="&amp;'Work DB'!$H$4)</f>
        <v>0</v>
      </c>
      <c r="I102" s="169">
        <f>SUMIFS('Transport-DB'!O:O,'Transport-DB'!C:C,"="&amp;'Work DB'!C102,'Transport-DB'!F:F,"="&amp;'Work DB'!$I$4)</f>
        <v>0</v>
      </c>
      <c r="J102" s="337">
        <f>SUMIFS('Transport-DB'!O:O,'Transport-DB'!C:C,"="&amp;'Work DB'!C102,'Transport-DB'!F:F,"="&amp;'Work DB'!$J$4)</f>
        <v>0</v>
      </c>
      <c r="K102" s="168">
        <f>SUMIFS('Transport-DB'!N:N,'Transport-DB'!C:C,"="&amp;'Work DB'!C102,'Transport-DB'!F:F,"="&amp;'Work DB'!$K$4)</f>
        <v>0</v>
      </c>
      <c r="L102" s="169">
        <f>SUMIFS('Transport-DB'!N:N,'Transport-DB'!C:C,"="&amp;'Work DB'!C102,'Transport-DB'!F:F,"="&amp;'Work DB'!$L$4)</f>
        <v>644</v>
      </c>
      <c r="M102" s="169">
        <f>SUMIFS('Transport-DB'!N:N,'Transport-DB'!C:C,"="&amp;'Work DB'!C102,'Transport-DB'!F:F,"="&amp;'Work DB'!$M$4)</f>
        <v>0</v>
      </c>
      <c r="N102" s="169">
        <f>SUMIFS('Transport-DB'!N:N,'Transport-DB'!C:C,"="&amp;'Work DB'!C102,'Transport-DB'!F:F,"="&amp;'Work DB'!$N$4)</f>
        <v>0</v>
      </c>
      <c r="O102" s="169">
        <f>SUMIFS('Transport-DB'!N:N,'Transport-DB'!C:C,"="&amp;'Work DB'!C102,'Transport-DB'!F:F,"="&amp;'Work DB'!$O$4)</f>
        <v>0</v>
      </c>
      <c r="P102" s="169">
        <f>SUMIFS('Transport-DB'!N:N,'Transport-DB'!C:C,"&lt;="&amp;'Work DB'!C102,'Transport-DB'!F:F,"="&amp;'Work DB'!$P$4)</f>
        <v>0</v>
      </c>
      <c r="Q102" s="166">
        <f>SUMIFS('Transport-DB'!N:N,'Transport-DB'!C:C,"="&amp;'Work DB'!C102,'Transport-DB'!F:F,"="&amp;'Work DB'!$Q$4)</f>
        <v>0</v>
      </c>
      <c r="R102" s="167">
        <f>SUMIFS('Transport-DB'!N:N,'Transport-DB'!C:C,"="&amp;'Work DB'!C102,'Transport-DB'!F:F,"="&amp;'Work DB'!$R$4)</f>
        <v>0</v>
      </c>
      <c r="S102" s="168">
        <f>SUM(D102:J102)+SUM(K102:R102)-M102-SUMIFS(Transport_DB[ترانشه],Transport_DB[توضیحات],"دیسپوزال",Transport_DB[تاریخ],'Work DB'!C102)</f>
        <v>2260.3249999999998</v>
      </c>
      <c r="T102" s="169">
        <f>M102</f>
        <v>0</v>
      </c>
      <c r="U102" s="169"/>
      <c r="V102" s="169"/>
      <c r="W102" s="169"/>
      <c r="X102" s="169"/>
      <c r="Y102" s="167"/>
      <c r="Z102" s="249"/>
      <c r="AA102" s="168">
        <f>SUMIFS('Transport-DB'!P:P,'Transport-DB'!C:C,"="&amp;'Work DB'!C102,'Transport-DB'!F:F,"="&amp;'Work DB'!$AA$4)</f>
        <v>47.2</v>
      </c>
      <c r="AB102" s="169">
        <f>SUMIFS('Transport-DB'!P:P,'Transport-DB'!C:C,"="&amp;'Work DB'!C102,'Transport-DB'!F:F,"="&amp;'Work DB'!$AB$4)</f>
        <v>46.4</v>
      </c>
      <c r="AC102" s="169">
        <f>SUMIFS('Transport-DB'!P:P,'Transport-DB'!C:C,"="&amp;'Work DB'!C102,'Transport-DB'!F:F,"="&amp;'Work DB'!$AC$4)</f>
        <v>84.8</v>
      </c>
      <c r="AD102" s="166">
        <f>SUMIFS('Transport-DB'!P:P,'Transport-DB'!C:C,"="&amp;'Work DB'!C102,'Transport-DB'!F:F,"="&amp;'Work DB'!$AD$4)</f>
        <v>40</v>
      </c>
      <c r="AE102" s="166">
        <f>SUMIFS('Transport-DB'!P:P,'Transport-DB'!C:C,"="&amp;'Work DB'!C102,'Transport-DB'!F:F,"="&amp;'Work DB'!$AE$4)</f>
        <v>0</v>
      </c>
      <c r="AF102" s="166">
        <f>SUMIFS('Transport-DB'!P:P,'Transport-DB'!C:C,"="&amp;'Work DB'!C102,'Transport-DB'!F:F,"="&amp;'Work DB'!$AF$4)</f>
        <v>0</v>
      </c>
      <c r="AG102" s="167"/>
      <c r="AH102" s="168">
        <f>SUMIFS('Transport-DB'!Q:Q,'Transport-DB'!C:C,"="&amp;'Work DB'!C102)</f>
        <v>0</v>
      </c>
      <c r="AI102" s="170">
        <f>SUMIFS(Civil_DB[قالب بندی],Civil_DB[تاریخ],"="&amp;'Work DB'!C102)</f>
        <v>0</v>
      </c>
      <c r="AJ102" s="169">
        <v>0</v>
      </c>
      <c r="AK102" s="167">
        <f>SUMIFS(Civil_DB[بتن],Civil_DB[تاریخ],"="&amp;'Work DB'!C102)</f>
        <v>0</v>
      </c>
      <c r="AL102" s="28">
        <v>0</v>
      </c>
      <c r="AM102" s="29">
        <v>0</v>
      </c>
      <c r="AN102" s="31">
        <v>0</v>
      </c>
      <c r="AO102" s="28">
        <v>63</v>
      </c>
      <c r="AP102" s="29">
        <v>45</v>
      </c>
      <c r="AQ102" s="29">
        <v>111</v>
      </c>
      <c r="AR102" s="30">
        <v>12</v>
      </c>
      <c r="AS102" s="28">
        <v>9</v>
      </c>
      <c r="AT102" s="29">
        <v>24</v>
      </c>
      <c r="AU102" s="207">
        <f>VLOOKUP(C102,'Daily Gas'!R8:U38,2,FALSE)</f>
        <v>1686</v>
      </c>
      <c r="AV102" s="215">
        <f t="shared" si="10"/>
        <v>130179</v>
      </c>
      <c r="AW102" s="29">
        <v>28.91</v>
      </c>
      <c r="AX102" s="29">
        <v>0</v>
      </c>
      <c r="AY102" s="29">
        <v>100</v>
      </c>
      <c r="AZ102" s="29">
        <v>100</v>
      </c>
      <c r="BA102" s="29">
        <v>50</v>
      </c>
      <c r="BB102" s="29">
        <v>0</v>
      </c>
      <c r="BC102" s="30">
        <v>0</v>
      </c>
      <c r="BD102" s="249"/>
      <c r="BE102" s="249"/>
      <c r="BF102" s="249"/>
      <c r="BG102" s="249"/>
      <c r="BH102" s="32"/>
      <c r="BI102" s="56"/>
    </row>
    <row r="103" spans="2:61" s="15" customFormat="1" ht="21" x14ac:dyDescent="0.25">
      <c r="B103" s="47"/>
      <c r="C103" s="20">
        <f t="shared" si="11"/>
        <v>45468</v>
      </c>
      <c r="D103" s="168">
        <f>SUMIFS('Transport-DB'!O:O,'Transport-DB'!C:C,"="&amp;'Work DB'!C103,'Transport-DB'!F:F,"="&amp;'Work DB'!$D$4)</f>
        <v>0</v>
      </c>
      <c r="E103" s="169">
        <f>SUMIFS('Transport-DB'!O:O,'Transport-DB'!C:C,"="&amp;'Work DB'!C103,'Transport-DB'!F:F,"="&amp;'Work DB'!$E$4)</f>
        <v>329.30250000000001</v>
      </c>
      <c r="F103" s="169">
        <f>SUMIFS('Transport-DB'!O:O,'Transport-DB'!C:C,"="&amp;'Work DB'!C103,'Transport-DB'!F:F,"="&amp;'Work DB'!$F$4)</f>
        <v>704.89250000000004</v>
      </c>
      <c r="G103" s="169">
        <f>SUMIFS('Transport-DB'!O:O,'Transport-DB'!C:C,"="&amp;'Work DB'!C103,'Transport-DB'!F:F,"="&amp;'Work DB'!$G$4)</f>
        <v>0</v>
      </c>
      <c r="H103" s="166">
        <f>SUMIFS('Transport-DB'!O:O,'Transport-DB'!C:C,"="&amp;'Work DB'!C103,'Transport-DB'!F:F,"="&amp;'Work DB'!$H$4)</f>
        <v>0</v>
      </c>
      <c r="I103" s="169">
        <f>SUMIFS('Transport-DB'!O:O,'Transport-DB'!C:C,"="&amp;'Work DB'!C103,'Transport-DB'!F:F,"="&amp;'Work DB'!$I$4)</f>
        <v>0</v>
      </c>
      <c r="J103" s="337">
        <f>SUMIFS('Transport-DB'!O:O,'Transport-DB'!C:C,"="&amp;'Work DB'!C103,'Transport-DB'!F:F,"="&amp;'Work DB'!$J$4)</f>
        <v>0</v>
      </c>
      <c r="K103" s="168">
        <f>SUMIFS('Transport-DB'!N:N,'Transport-DB'!C:C,"="&amp;'Work DB'!C103,'Transport-DB'!F:F,"="&amp;'Work DB'!$K$4)</f>
        <v>66.5</v>
      </c>
      <c r="L103" s="169">
        <f>SUMIFS('Transport-DB'!N:N,'Transport-DB'!C:C,"="&amp;'Work DB'!C103,'Transport-DB'!F:F,"="&amp;'Work DB'!$L$4)</f>
        <v>630</v>
      </c>
      <c r="M103" s="169">
        <f>SUMIFS('Transport-DB'!N:N,'Transport-DB'!C:C,"="&amp;'Work DB'!C103,'Transport-DB'!F:F,"="&amp;'Work DB'!$M$4)</f>
        <v>528</v>
      </c>
      <c r="N103" s="169">
        <f>SUMIFS('Transport-DB'!N:N,'Transport-DB'!C:C,"="&amp;'Work DB'!C103,'Transport-DB'!F:F,"="&amp;'Work DB'!$N$4)</f>
        <v>0</v>
      </c>
      <c r="O103" s="169">
        <f>SUMIFS('Transport-DB'!N:N,'Transport-DB'!C:C,"="&amp;'Work DB'!C103,'Transport-DB'!F:F,"="&amp;'Work DB'!$O$4)</f>
        <v>0</v>
      </c>
      <c r="P103" s="169">
        <f>SUMIFS('Transport-DB'!N:N,'Transport-DB'!C:C,"&lt;="&amp;'Work DB'!C103,'Transport-DB'!F:F,"="&amp;'Work DB'!$P$4)</f>
        <v>0</v>
      </c>
      <c r="Q103" s="166">
        <f>SUMIFS('Transport-DB'!N:N,'Transport-DB'!C:C,"="&amp;'Work DB'!C103,'Transport-DB'!F:F,"="&amp;'Work DB'!$Q$4)</f>
        <v>0</v>
      </c>
      <c r="R103" s="167">
        <f>SUMIFS('Transport-DB'!N:N,'Transport-DB'!C:C,"="&amp;'Work DB'!C103,'Transport-DB'!F:F,"="&amp;'Work DB'!$R$4)</f>
        <v>0</v>
      </c>
      <c r="S103" s="168">
        <f>SUM(D103:J103)+SUM(K103:R103)-M103-SUMIFS(Transport_DB[ترانشه],Transport_DB[توضیحات],"دیسپوزال",Transport_DB[تاریخ],'Work DB'!C103)</f>
        <v>1730.6950000000002</v>
      </c>
      <c r="T103" s="169">
        <f>M103</f>
        <v>528</v>
      </c>
      <c r="U103" s="169"/>
      <c r="V103" s="169"/>
      <c r="W103" s="169"/>
      <c r="X103" s="169"/>
      <c r="Y103" s="167"/>
      <c r="Z103" s="249"/>
      <c r="AA103" s="168">
        <f>SUMIFS('Transport-DB'!P:P,'Transport-DB'!C:C,"="&amp;'Work DB'!C103,'Transport-DB'!F:F,"="&amp;'Work DB'!$AA$4)</f>
        <v>47.2</v>
      </c>
      <c r="AB103" s="169">
        <f>SUMIFS('Transport-DB'!P:P,'Transport-DB'!C:C,"="&amp;'Work DB'!C103,'Transport-DB'!F:F,"="&amp;'Work DB'!$AB$4)</f>
        <v>34.799999999999997</v>
      </c>
      <c r="AC103" s="169">
        <f>SUMIFS('Transport-DB'!P:P,'Transport-DB'!C:C,"="&amp;'Work DB'!C103,'Transport-DB'!F:F,"="&amp;'Work DB'!$AC$4)</f>
        <v>127.19999999999999</v>
      </c>
      <c r="AD103" s="166">
        <f>SUMIFS('Transport-DB'!P:P,'Transport-DB'!C:C,"="&amp;'Work DB'!C103,'Transport-DB'!F:F,"="&amp;'Work DB'!$AD$4)</f>
        <v>40</v>
      </c>
      <c r="AE103" s="166">
        <f>SUMIFS('Transport-DB'!P:P,'Transport-DB'!C:C,"="&amp;'Work DB'!C103,'Transport-DB'!F:F,"="&amp;'Work DB'!$AE$4)</f>
        <v>0</v>
      </c>
      <c r="AF103" s="166">
        <f>SUMIFS('Transport-DB'!P:P,'Transport-DB'!C:C,"="&amp;'Work DB'!C103,'Transport-DB'!F:F,"="&amp;'Work DB'!$AF$4)</f>
        <v>0</v>
      </c>
      <c r="AG103" s="167"/>
      <c r="AH103" s="168">
        <f>SUMIFS('Transport-DB'!Q:Q,'Transport-DB'!C:C,"="&amp;'Work DB'!C103)</f>
        <v>0</v>
      </c>
      <c r="AI103" s="170">
        <f>SUMIFS(Civil_DB[قالب بندی],Civil_DB[تاریخ],"="&amp;'Work DB'!C103)</f>
        <v>0</v>
      </c>
      <c r="AJ103" s="169">
        <v>0</v>
      </c>
      <c r="AK103" s="167">
        <f>SUMIFS(Civil_DB[بتن],Civil_DB[تاریخ],"="&amp;'Work DB'!C103)</f>
        <v>0</v>
      </c>
      <c r="AL103" s="205">
        <v>0</v>
      </c>
      <c r="AM103" s="206">
        <v>0</v>
      </c>
      <c r="AN103" s="208">
        <v>0</v>
      </c>
      <c r="AO103" s="28">
        <v>63</v>
      </c>
      <c r="AP103" s="29">
        <v>35</v>
      </c>
      <c r="AQ103" s="29">
        <v>103</v>
      </c>
      <c r="AR103" s="30">
        <v>12</v>
      </c>
      <c r="AS103" s="28">
        <v>9</v>
      </c>
      <c r="AT103" s="29">
        <v>24</v>
      </c>
      <c r="AU103" s="207">
        <f>VLOOKUP(C103,'Daily Gas'!R9:U39,2,FALSE)</f>
        <v>3777</v>
      </c>
      <c r="AV103" s="215">
        <f t="shared" si="10"/>
        <v>126402</v>
      </c>
      <c r="AW103" s="29">
        <v>28.91</v>
      </c>
      <c r="AX103" s="29">
        <v>0</v>
      </c>
      <c r="AY103" s="29">
        <v>100</v>
      </c>
      <c r="AZ103" s="29">
        <v>100</v>
      </c>
      <c r="BA103" s="29">
        <v>50</v>
      </c>
      <c r="BB103" s="29">
        <v>0</v>
      </c>
      <c r="BC103" s="30">
        <v>0</v>
      </c>
      <c r="BD103" s="249"/>
      <c r="BE103" s="249"/>
      <c r="BF103" s="249"/>
      <c r="BG103" s="249"/>
      <c r="BH103" s="32"/>
      <c r="BI103" s="56"/>
    </row>
    <row r="104" spans="2:61" s="15" customFormat="1" ht="21" x14ac:dyDescent="0.25">
      <c r="B104" s="47"/>
      <c r="C104" s="20">
        <f t="shared" si="11"/>
        <v>45469</v>
      </c>
      <c r="D104" s="168">
        <f>SUMIFS('Transport-DB'!O:O,'Transport-DB'!C:C,"="&amp;'Work DB'!C104,'Transport-DB'!F:F,"="&amp;'Work DB'!$D$4)</f>
        <v>0</v>
      </c>
      <c r="E104" s="169">
        <f>SUMIFS('Transport-DB'!O:O,'Transport-DB'!C:C,"="&amp;'Work DB'!C104,'Transport-DB'!F:F,"="&amp;'Work DB'!$E$4)</f>
        <v>0</v>
      </c>
      <c r="F104" s="169">
        <f>SUMIFS('Transport-DB'!O:O,'Transport-DB'!C:C,"="&amp;'Work DB'!C104,'Transport-DB'!F:F,"="&amp;'Work DB'!$F$4)</f>
        <v>636.12249999999995</v>
      </c>
      <c r="G104" s="169">
        <f>SUMIFS('Transport-DB'!O:O,'Transport-DB'!C:C,"="&amp;'Work DB'!C104,'Transport-DB'!F:F,"="&amp;'Work DB'!$G$4)</f>
        <v>0</v>
      </c>
      <c r="H104" s="166">
        <f>SUMIFS('Transport-DB'!O:O,'Transport-DB'!C:C,"="&amp;'Work DB'!C104,'Transport-DB'!F:F,"="&amp;'Work DB'!$H$4)</f>
        <v>0</v>
      </c>
      <c r="I104" s="169">
        <f>SUMIFS('Transport-DB'!O:O,'Transport-DB'!C:C,"="&amp;'Work DB'!C104,'Transport-DB'!F:F,"="&amp;'Work DB'!$I$4)</f>
        <v>0</v>
      </c>
      <c r="J104" s="337">
        <f>SUMIFS('Transport-DB'!O:O,'Transport-DB'!C:C,"="&amp;'Work DB'!C104,'Transport-DB'!F:F,"="&amp;'Work DB'!$J$4)</f>
        <v>0</v>
      </c>
      <c r="K104" s="168">
        <f>SUMIFS('Transport-DB'!N:N,'Transport-DB'!C:C,"="&amp;'Work DB'!C104,'Transport-DB'!F:F,"="&amp;'Work DB'!$K$4)</f>
        <v>0</v>
      </c>
      <c r="L104" s="169">
        <f>SUMIFS('Transport-DB'!N:N,'Transport-DB'!C:C,"="&amp;'Work DB'!C104,'Transport-DB'!F:F,"="&amp;'Work DB'!$L$4)</f>
        <v>637</v>
      </c>
      <c r="M104" s="169">
        <f>SUMIFS('Transport-DB'!N:N,'Transport-DB'!C:C,"="&amp;'Work DB'!C104,'Transport-DB'!F:F,"="&amp;'Work DB'!$M$4)</f>
        <v>500</v>
      </c>
      <c r="N104" s="169">
        <f>SUMIFS('Transport-DB'!N:N,'Transport-DB'!C:C,"="&amp;'Work DB'!C104,'Transport-DB'!F:F,"="&amp;'Work DB'!$N$4)</f>
        <v>41.5</v>
      </c>
      <c r="O104" s="169">
        <f>SUMIFS('Transport-DB'!N:N,'Transport-DB'!C:C,"="&amp;'Work DB'!C104,'Transport-DB'!F:F,"="&amp;'Work DB'!$O$4)</f>
        <v>0</v>
      </c>
      <c r="P104" s="169">
        <f>SUMIFS('Transport-DB'!N:N,'Transport-DB'!C:C,"&lt;="&amp;'Work DB'!C104,'Transport-DB'!F:F,"="&amp;'Work DB'!$P$4)</f>
        <v>0</v>
      </c>
      <c r="Q104" s="166">
        <f>SUMIFS('Transport-DB'!N:N,'Transport-DB'!C:C,"="&amp;'Work DB'!C104,'Transport-DB'!F:F,"="&amp;'Work DB'!$Q$4)</f>
        <v>0</v>
      </c>
      <c r="R104" s="167">
        <f>SUMIFS('Transport-DB'!N:N,'Transport-DB'!C:C,"="&amp;'Work DB'!C104,'Transport-DB'!F:F,"="&amp;'Work DB'!$R$4)</f>
        <v>0</v>
      </c>
      <c r="S104" s="168">
        <f>SUM(D104:J104)+SUM(K104:R104)-M104-SUMIFS(Transport_DB[ترانشه],Transport_DB[توضیحات],"دیسپوزال",Transport_DB[تاریخ],'Work DB'!C104)</f>
        <v>1314.6224999999999</v>
      </c>
      <c r="T104" s="169">
        <f t="shared" ref="T104:T167" si="12">M104</f>
        <v>500</v>
      </c>
      <c r="U104" s="169"/>
      <c r="V104" s="169"/>
      <c r="W104" s="169"/>
      <c r="X104" s="169"/>
      <c r="Y104" s="167"/>
      <c r="Z104" s="249"/>
      <c r="AA104" s="168">
        <f>SUMIFS('Transport-DB'!P:P,'Transport-DB'!C:C,"="&amp;'Work DB'!C104,'Transport-DB'!F:F,"="&amp;'Work DB'!$AA$4)</f>
        <v>47.2</v>
      </c>
      <c r="AB104" s="169">
        <f>SUMIFS('Transport-DB'!P:P,'Transport-DB'!C:C,"="&amp;'Work DB'!C104,'Transport-DB'!F:F,"="&amp;'Work DB'!$AB$4)</f>
        <v>69.599999999999994</v>
      </c>
      <c r="AC104" s="169">
        <f>SUMIFS('Transport-DB'!P:P,'Transport-DB'!C:C,"="&amp;'Work DB'!C104,'Transport-DB'!F:F,"="&amp;'Work DB'!$AC$4)</f>
        <v>78.399999999999991</v>
      </c>
      <c r="AD104" s="166">
        <f>SUMIFS('Transport-DB'!P:P,'Transport-DB'!C:C,"="&amp;'Work DB'!C104,'Transport-DB'!F:F,"="&amp;'Work DB'!$AD$4)</f>
        <v>50</v>
      </c>
      <c r="AE104" s="166">
        <f>SUMIFS('Transport-DB'!P:P,'Transport-DB'!C:C,"="&amp;'Work DB'!C104,'Transport-DB'!F:F,"="&amp;'Work DB'!$AE$4)</f>
        <v>0</v>
      </c>
      <c r="AF104" s="166">
        <f>SUMIFS('Transport-DB'!P:P,'Transport-DB'!C:C,"="&amp;'Work DB'!C104,'Transport-DB'!F:F,"="&amp;'Work DB'!$AF$4)</f>
        <v>0</v>
      </c>
      <c r="AG104" s="167"/>
      <c r="AH104" s="168">
        <f>SUMIFS('Transport-DB'!Q:Q,'Transport-DB'!C:C,"="&amp;'Work DB'!C104)</f>
        <v>0</v>
      </c>
      <c r="AI104" s="170">
        <f>SUMIFS(Civil_DB[قالب بندی],Civil_DB[تاریخ],"="&amp;'Work DB'!C104)</f>
        <v>0</v>
      </c>
      <c r="AJ104" s="169">
        <v>0</v>
      </c>
      <c r="AK104" s="167">
        <f>SUMIFS(Civil_DB[بتن],Civil_DB[تاریخ],"="&amp;'Work DB'!C104)</f>
        <v>0</v>
      </c>
      <c r="AL104" s="28">
        <v>0</v>
      </c>
      <c r="AM104" s="29">
        <v>0</v>
      </c>
      <c r="AN104" s="31">
        <v>0</v>
      </c>
      <c r="AO104" s="28">
        <v>64</v>
      </c>
      <c r="AP104" s="29">
        <v>43</v>
      </c>
      <c r="AQ104" s="29">
        <v>108</v>
      </c>
      <c r="AR104" s="30">
        <v>12</v>
      </c>
      <c r="AS104" s="28">
        <v>8</v>
      </c>
      <c r="AT104" s="29">
        <v>23</v>
      </c>
      <c r="AU104" s="207">
        <f>VLOOKUP(C104,'Daily Gas'!R10:U40,2,FALSE)</f>
        <v>1902</v>
      </c>
      <c r="AV104" s="215">
        <f t="shared" si="10"/>
        <v>124500</v>
      </c>
      <c r="AW104" s="29">
        <v>28.91</v>
      </c>
      <c r="AX104" s="29">
        <v>0</v>
      </c>
      <c r="AY104" s="29">
        <v>100</v>
      </c>
      <c r="AZ104" s="29">
        <v>100</v>
      </c>
      <c r="BA104" s="29">
        <v>50</v>
      </c>
      <c r="BB104" s="29">
        <v>0</v>
      </c>
      <c r="BC104" s="30">
        <v>0</v>
      </c>
      <c r="BD104" s="249"/>
      <c r="BE104" s="249"/>
      <c r="BF104" s="249"/>
      <c r="BG104" s="249"/>
      <c r="BH104" s="32"/>
      <c r="BI104" s="56"/>
    </row>
    <row r="105" spans="2:61" s="15" customFormat="1" ht="21" x14ac:dyDescent="0.25">
      <c r="B105" s="47"/>
      <c r="C105" s="20">
        <f t="shared" si="11"/>
        <v>45470</v>
      </c>
      <c r="D105" s="168">
        <f>SUMIFS('Transport-DB'!O:O,'Transport-DB'!C:C,"="&amp;'Work DB'!C105,'Transport-DB'!F:F,"="&amp;'Work DB'!$D$4)</f>
        <v>0</v>
      </c>
      <c r="E105" s="169">
        <f>SUMIFS('Transport-DB'!O:O,'Transport-DB'!C:C,"="&amp;'Work DB'!C105,'Transport-DB'!F:F,"="&amp;'Work DB'!$E$4)</f>
        <v>0</v>
      </c>
      <c r="F105" s="169">
        <f>SUMIFS('Transport-DB'!O:O,'Transport-DB'!C:C,"="&amp;'Work DB'!C105,'Transport-DB'!F:F,"="&amp;'Work DB'!$F$4)</f>
        <v>660.96250000000009</v>
      </c>
      <c r="G105" s="169">
        <f>SUMIFS('Transport-DB'!O:O,'Transport-DB'!C:C,"="&amp;'Work DB'!C105,'Transport-DB'!F:F,"="&amp;'Work DB'!$G$4)</f>
        <v>0</v>
      </c>
      <c r="H105" s="166">
        <f>SUMIFS('Transport-DB'!O:O,'Transport-DB'!C:C,"="&amp;'Work DB'!C105,'Transport-DB'!F:F,"="&amp;'Work DB'!$H$4)</f>
        <v>0</v>
      </c>
      <c r="I105" s="169">
        <f>SUMIFS('Transport-DB'!O:O,'Transport-DB'!C:C,"="&amp;'Work DB'!C105,'Transport-DB'!F:F,"="&amp;'Work DB'!$I$4)</f>
        <v>0</v>
      </c>
      <c r="J105" s="337">
        <f>SUMIFS('Transport-DB'!O:O,'Transport-DB'!C:C,"="&amp;'Work DB'!C105,'Transport-DB'!F:F,"="&amp;'Work DB'!$J$4)</f>
        <v>0</v>
      </c>
      <c r="K105" s="168">
        <f>SUMIFS('Transport-DB'!N:N,'Transport-DB'!C:C,"="&amp;'Work DB'!C105,'Transport-DB'!F:F,"="&amp;'Work DB'!$K$4)</f>
        <v>0</v>
      </c>
      <c r="L105" s="169">
        <f>SUMIFS('Transport-DB'!N:N,'Transport-DB'!C:C,"="&amp;'Work DB'!C105,'Transport-DB'!F:F,"="&amp;'Work DB'!$L$4)</f>
        <v>630</v>
      </c>
      <c r="M105" s="169">
        <f>SUMIFS('Transport-DB'!N:N,'Transport-DB'!C:C,"="&amp;'Work DB'!C105,'Transport-DB'!F:F,"="&amp;'Work DB'!$M$4)</f>
        <v>443</v>
      </c>
      <c r="N105" s="169">
        <f>SUMIFS('Transport-DB'!N:N,'Transport-DB'!C:C,"="&amp;'Work DB'!C105,'Transport-DB'!F:F,"="&amp;'Work DB'!$N$4)</f>
        <v>481.40000000000003</v>
      </c>
      <c r="O105" s="169">
        <f>SUMIFS('Transport-DB'!N:N,'Transport-DB'!C:C,"="&amp;'Work DB'!C105,'Transport-DB'!F:F,"="&amp;'Work DB'!$O$4)</f>
        <v>0</v>
      </c>
      <c r="P105" s="169">
        <f>SUMIFS('Transport-DB'!N:N,'Transport-DB'!C:C,"&lt;="&amp;'Work DB'!C105,'Transport-DB'!F:F,"="&amp;'Work DB'!$P$4)</f>
        <v>0</v>
      </c>
      <c r="Q105" s="166">
        <f>SUMIFS('Transport-DB'!N:N,'Transport-DB'!C:C,"="&amp;'Work DB'!C105,'Transport-DB'!F:F,"="&amp;'Work DB'!$Q$4)</f>
        <v>0</v>
      </c>
      <c r="R105" s="167">
        <f>SUMIFS('Transport-DB'!N:N,'Transport-DB'!C:C,"="&amp;'Work DB'!C105,'Transport-DB'!F:F,"="&amp;'Work DB'!$R$4)</f>
        <v>0</v>
      </c>
      <c r="S105" s="168">
        <f>SUM(D105:J105)+SUM(K105:R105)-M105-SUMIFS(Transport_DB[ترانشه],Transport_DB[توضیحات],"دیسپوزال",Transport_DB[تاریخ],'Work DB'!C105)</f>
        <v>1772.3625000000002</v>
      </c>
      <c r="T105" s="169">
        <f t="shared" si="12"/>
        <v>443</v>
      </c>
      <c r="U105" s="169"/>
      <c r="V105" s="169"/>
      <c r="W105" s="169"/>
      <c r="X105" s="169"/>
      <c r="Y105" s="167"/>
      <c r="Z105" s="249"/>
      <c r="AA105" s="168">
        <f>SUMIFS('Transport-DB'!P:P,'Transport-DB'!C:C,"="&amp;'Work DB'!C105,'Transport-DB'!F:F,"="&amp;'Work DB'!$AA$4)</f>
        <v>35.400000000000006</v>
      </c>
      <c r="AB105" s="169">
        <f>SUMIFS('Transport-DB'!P:P,'Transport-DB'!C:C,"="&amp;'Work DB'!C105,'Transport-DB'!F:F,"="&amp;'Work DB'!$AB$4)</f>
        <v>46.4</v>
      </c>
      <c r="AC105" s="169">
        <f>SUMIFS('Transport-DB'!P:P,'Transport-DB'!C:C,"="&amp;'Work DB'!C105,'Transport-DB'!F:F,"="&amp;'Work DB'!$AC$4)</f>
        <v>81.2</v>
      </c>
      <c r="AD105" s="166">
        <f>SUMIFS('Transport-DB'!P:P,'Transport-DB'!C:C,"="&amp;'Work DB'!C105,'Transport-DB'!F:F,"="&amp;'Work DB'!$AD$4)</f>
        <v>50</v>
      </c>
      <c r="AE105" s="166">
        <f>SUMIFS('Transport-DB'!P:P,'Transport-DB'!C:C,"="&amp;'Work DB'!C105,'Transport-DB'!F:F,"="&amp;'Work DB'!$AE$4)</f>
        <v>0</v>
      </c>
      <c r="AF105" s="166">
        <f>SUMIFS('Transport-DB'!P:P,'Transport-DB'!C:C,"="&amp;'Work DB'!C105,'Transport-DB'!F:F,"="&amp;'Work DB'!$AF$4)</f>
        <v>0</v>
      </c>
      <c r="AG105" s="167"/>
      <c r="AH105" s="168">
        <f>SUMIFS('Transport-DB'!Q:Q,'Transport-DB'!C:C,"="&amp;'Work DB'!C105)</f>
        <v>0</v>
      </c>
      <c r="AI105" s="170">
        <f>SUMIFS(Civil_DB[قالب بندی],Civil_DB[تاریخ],"="&amp;'Work DB'!C105)</f>
        <v>33</v>
      </c>
      <c r="AJ105" s="169">
        <v>0</v>
      </c>
      <c r="AK105" s="167">
        <f>SUMIFS(Civil_DB[بتن],Civil_DB[تاریخ],"="&amp;'Work DB'!C105)</f>
        <v>0</v>
      </c>
      <c r="AL105" s="205">
        <v>0</v>
      </c>
      <c r="AM105" s="206">
        <v>0</v>
      </c>
      <c r="AN105" s="208">
        <v>0</v>
      </c>
      <c r="AO105" s="28">
        <f>108-AP105</f>
        <v>65</v>
      </c>
      <c r="AP105" s="29">
        <v>43</v>
      </c>
      <c r="AQ105" s="29">
        <v>110</v>
      </c>
      <c r="AR105" s="30">
        <v>12</v>
      </c>
      <c r="AS105" s="28">
        <v>9</v>
      </c>
      <c r="AT105" s="29">
        <v>24</v>
      </c>
      <c r="AU105" s="207">
        <f>VLOOKUP(C105,'Daily Gas'!R11:U41,2,FALSE)</f>
        <v>3010</v>
      </c>
      <c r="AV105" s="215">
        <f t="shared" si="10"/>
        <v>121490</v>
      </c>
      <c r="AW105" s="29">
        <v>28.91</v>
      </c>
      <c r="AX105" s="29">
        <v>0</v>
      </c>
      <c r="AY105" s="29">
        <v>100</v>
      </c>
      <c r="AZ105" s="29">
        <v>100</v>
      </c>
      <c r="BA105" s="29">
        <v>50</v>
      </c>
      <c r="BB105" s="29">
        <v>0</v>
      </c>
      <c r="BC105" s="30">
        <v>0</v>
      </c>
      <c r="BD105" s="249"/>
      <c r="BE105" s="249"/>
      <c r="BF105" s="249"/>
      <c r="BG105" s="249"/>
      <c r="BH105" s="32"/>
      <c r="BI105" s="56"/>
    </row>
    <row r="106" spans="2:61" s="15" customFormat="1" ht="21" x14ac:dyDescent="0.25">
      <c r="B106" s="47"/>
      <c r="C106" s="20">
        <f t="shared" si="11"/>
        <v>45471</v>
      </c>
      <c r="D106" s="168">
        <f>SUMIFS('Transport-DB'!O:O,'Transport-DB'!C:C,"="&amp;'Work DB'!C106,'Transport-DB'!F:F,"="&amp;'Work DB'!$D$4)</f>
        <v>0</v>
      </c>
      <c r="E106" s="169">
        <f>SUMIFS('Transport-DB'!O:O,'Transport-DB'!C:C,"="&amp;'Work DB'!C106,'Transport-DB'!F:F,"="&amp;'Work DB'!$E$4)</f>
        <v>0</v>
      </c>
      <c r="F106" s="169">
        <f>SUMIFS('Transport-DB'!O:O,'Transport-DB'!C:C,"="&amp;'Work DB'!C106,'Transport-DB'!F:F,"="&amp;'Work DB'!$F$4)</f>
        <v>0</v>
      </c>
      <c r="G106" s="169">
        <f>SUMIFS('Transport-DB'!O:O,'Transport-DB'!C:C,"="&amp;'Work DB'!C106,'Transport-DB'!F:F,"="&amp;'Work DB'!$G$4)</f>
        <v>0</v>
      </c>
      <c r="H106" s="166">
        <f>SUMIFS('Transport-DB'!O:O,'Transport-DB'!C:C,"="&amp;'Work DB'!C106,'Transport-DB'!F:F,"="&amp;'Work DB'!$H$4)</f>
        <v>0</v>
      </c>
      <c r="I106" s="169">
        <f>SUMIFS('Transport-DB'!O:O,'Transport-DB'!C:C,"="&amp;'Work DB'!C106,'Transport-DB'!F:F,"="&amp;'Work DB'!$I$4)</f>
        <v>0</v>
      </c>
      <c r="J106" s="337">
        <f>SUMIFS('Transport-DB'!O:O,'Transport-DB'!C:C,"="&amp;'Work DB'!C106,'Transport-DB'!F:F,"="&amp;'Work DB'!$J$4)</f>
        <v>0</v>
      </c>
      <c r="K106" s="168">
        <f>SUMIFS('Transport-DB'!N:N,'Transport-DB'!C:C,"="&amp;'Work DB'!C106,'Transport-DB'!F:F,"="&amp;'Work DB'!$K$4)</f>
        <v>0</v>
      </c>
      <c r="L106" s="169">
        <f>SUMIFS('Transport-DB'!N:N,'Transport-DB'!C:C,"="&amp;'Work DB'!C106,'Transport-DB'!F:F,"="&amp;'Work DB'!$L$4)</f>
        <v>0</v>
      </c>
      <c r="M106" s="169">
        <f>SUMIFS('Transport-DB'!N:N,'Transport-DB'!C:C,"="&amp;'Work DB'!C106,'Transport-DB'!F:F,"="&amp;'Work DB'!$M$4)</f>
        <v>0</v>
      </c>
      <c r="N106" s="169">
        <f>SUMIFS('Transport-DB'!N:N,'Transport-DB'!C:C,"="&amp;'Work DB'!C106,'Transport-DB'!F:F,"="&amp;'Work DB'!$N$4)</f>
        <v>0</v>
      </c>
      <c r="O106" s="169">
        <f>SUMIFS('Transport-DB'!N:N,'Transport-DB'!C:C,"="&amp;'Work DB'!C106,'Transport-DB'!F:F,"="&amp;'Work DB'!$O$4)</f>
        <v>0</v>
      </c>
      <c r="P106" s="169">
        <f>SUMIFS('Transport-DB'!N:N,'Transport-DB'!C:C,"&lt;="&amp;'Work DB'!C106,'Transport-DB'!F:F,"="&amp;'Work DB'!$P$4)</f>
        <v>0</v>
      </c>
      <c r="Q106" s="166">
        <f>SUMIFS('Transport-DB'!N:N,'Transport-DB'!C:C,"="&amp;'Work DB'!C106,'Transport-DB'!F:F,"="&amp;'Work DB'!$Q$4)</f>
        <v>0</v>
      </c>
      <c r="R106" s="167">
        <f>SUMIFS('Transport-DB'!N:N,'Transport-DB'!C:C,"="&amp;'Work DB'!C106,'Transport-DB'!F:F,"="&amp;'Work DB'!$R$4)</f>
        <v>0</v>
      </c>
      <c r="S106" s="168">
        <f>SUM(D106:J106)+SUM(K106:R106)-M106-SUMIFS(Transport_DB[ترانشه],Transport_DB[توضیحات],"دیسپوزال",Transport_DB[تاریخ],'Work DB'!C106)</f>
        <v>0</v>
      </c>
      <c r="T106" s="169">
        <f t="shared" si="12"/>
        <v>0</v>
      </c>
      <c r="U106" s="169"/>
      <c r="V106" s="169"/>
      <c r="W106" s="169"/>
      <c r="X106" s="169"/>
      <c r="Y106" s="167"/>
      <c r="Z106" s="249"/>
      <c r="AA106" s="168">
        <f>SUMIFS('Transport-DB'!P:P,'Transport-DB'!C:C,"="&amp;'Work DB'!C106,'Transport-DB'!F:F,"="&amp;'Work DB'!$AA$4)</f>
        <v>0</v>
      </c>
      <c r="AB106" s="169">
        <f>SUMIFS('Transport-DB'!P:P,'Transport-DB'!C:C,"="&amp;'Work DB'!C106,'Transport-DB'!F:F,"="&amp;'Work DB'!$AB$4)</f>
        <v>0</v>
      </c>
      <c r="AC106" s="169">
        <f>SUMIFS('Transport-DB'!P:P,'Transport-DB'!C:C,"="&amp;'Work DB'!C106,'Transport-DB'!F:F,"="&amp;'Work DB'!$AC$4)</f>
        <v>0</v>
      </c>
      <c r="AD106" s="166">
        <f>SUMIFS('Transport-DB'!P:P,'Transport-DB'!C:C,"="&amp;'Work DB'!C106,'Transport-DB'!F:F,"="&amp;'Work DB'!$AD$4)</f>
        <v>0</v>
      </c>
      <c r="AE106" s="166">
        <f>SUMIFS('Transport-DB'!P:P,'Transport-DB'!C:C,"="&amp;'Work DB'!C106,'Transport-DB'!F:F,"="&amp;'Work DB'!$AE$4)</f>
        <v>0</v>
      </c>
      <c r="AF106" s="166">
        <f>SUMIFS('Transport-DB'!P:P,'Transport-DB'!C:C,"="&amp;'Work DB'!C106,'Transport-DB'!F:F,"="&amp;'Work DB'!$AF$4)</f>
        <v>0</v>
      </c>
      <c r="AG106" s="167"/>
      <c r="AH106" s="168">
        <f>SUMIFS('Transport-DB'!Q:Q,'Transport-DB'!C:C,"="&amp;'Work DB'!C106)</f>
        <v>0</v>
      </c>
      <c r="AI106" s="170">
        <f>SUMIFS(Civil_DB[قالب بندی],Civil_DB[تاریخ],"="&amp;'Work DB'!C106)</f>
        <v>0</v>
      </c>
      <c r="AJ106" s="169">
        <v>0</v>
      </c>
      <c r="AK106" s="167">
        <f>SUMIFS(Civil_DB[بتن],Civil_DB[تاریخ],"="&amp;'Work DB'!C106)</f>
        <v>0</v>
      </c>
      <c r="AL106" s="28">
        <v>0</v>
      </c>
      <c r="AM106" s="29">
        <v>0</v>
      </c>
      <c r="AN106" s="31">
        <v>0</v>
      </c>
      <c r="AO106" s="28">
        <v>8</v>
      </c>
      <c r="AP106" s="29">
        <v>0</v>
      </c>
      <c r="AQ106" s="29">
        <v>32</v>
      </c>
      <c r="AR106" s="30">
        <v>0</v>
      </c>
      <c r="AS106" s="28">
        <v>0</v>
      </c>
      <c r="AT106" s="29">
        <v>0</v>
      </c>
      <c r="AU106" s="207">
        <f>VLOOKUP(C106,'Daily Gas'!R12:U42,2,FALSE)</f>
        <v>0</v>
      </c>
      <c r="AV106" s="215">
        <f t="shared" si="10"/>
        <v>121490</v>
      </c>
      <c r="AW106" s="29">
        <v>28.91</v>
      </c>
      <c r="AX106" s="29">
        <v>0</v>
      </c>
      <c r="AY106" s="29">
        <v>100</v>
      </c>
      <c r="AZ106" s="29">
        <v>100</v>
      </c>
      <c r="BA106" s="29">
        <v>50</v>
      </c>
      <c r="BB106" s="29">
        <v>0</v>
      </c>
      <c r="BC106" s="30">
        <v>0</v>
      </c>
      <c r="BD106" s="249"/>
      <c r="BE106" s="249"/>
      <c r="BF106" s="249"/>
      <c r="BG106" s="249"/>
      <c r="BH106" s="32"/>
      <c r="BI106" s="56"/>
    </row>
    <row r="107" spans="2:61" s="15" customFormat="1" ht="21" x14ac:dyDescent="0.25">
      <c r="B107" s="47"/>
      <c r="C107" s="20">
        <f t="shared" si="11"/>
        <v>45472</v>
      </c>
      <c r="D107" s="168">
        <f>SUMIFS('Transport-DB'!O:O,'Transport-DB'!C:C,"="&amp;'Work DB'!C107,'Transport-DB'!F:F,"="&amp;'Work DB'!$D$4)</f>
        <v>0</v>
      </c>
      <c r="E107" s="169">
        <f>SUMIFS('Transport-DB'!O:O,'Transport-DB'!C:C,"="&amp;'Work DB'!C107,'Transport-DB'!F:F,"="&amp;'Work DB'!$E$4)</f>
        <v>0</v>
      </c>
      <c r="F107" s="169">
        <f>SUMIFS('Transport-DB'!O:O,'Transport-DB'!C:C,"="&amp;'Work DB'!C107,'Transport-DB'!F:F,"="&amp;'Work DB'!$F$4)</f>
        <v>624.68000000000006</v>
      </c>
      <c r="G107" s="169">
        <f>SUMIFS('Transport-DB'!O:O,'Transport-DB'!C:C,"="&amp;'Work DB'!C107,'Transport-DB'!F:F,"="&amp;'Work DB'!$G$4)</f>
        <v>0</v>
      </c>
      <c r="H107" s="166">
        <f>SUMIFS('Transport-DB'!O:O,'Transport-DB'!C:C,"="&amp;'Work DB'!C107,'Transport-DB'!F:F,"="&amp;'Work DB'!$H$4)</f>
        <v>0</v>
      </c>
      <c r="I107" s="169">
        <f>SUMIFS('Transport-DB'!O:O,'Transport-DB'!C:C,"="&amp;'Work DB'!C107,'Transport-DB'!F:F,"="&amp;'Work DB'!$I$4)</f>
        <v>0</v>
      </c>
      <c r="J107" s="337">
        <f>SUMIFS('Transport-DB'!O:O,'Transport-DB'!C:C,"="&amp;'Work DB'!C107,'Transport-DB'!F:F,"="&amp;'Work DB'!$J$4)</f>
        <v>0</v>
      </c>
      <c r="K107" s="168">
        <f>SUMIFS('Transport-DB'!N:N,'Transport-DB'!C:C,"="&amp;'Work DB'!C107,'Transport-DB'!F:F,"="&amp;'Work DB'!$K$4)</f>
        <v>0</v>
      </c>
      <c r="L107" s="169">
        <f>SUMIFS('Transport-DB'!N:N,'Transport-DB'!C:C,"="&amp;'Work DB'!C107,'Transport-DB'!F:F,"="&amp;'Work DB'!$L$4)</f>
        <v>672</v>
      </c>
      <c r="M107" s="169">
        <f>SUMIFS('Transport-DB'!N:N,'Transport-DB'!C:C,"="&amp;'Work DB'!C107,'Transport-DB'!F:F,"="&amp;'Work DB'!$M$4)</f>
        <v>450</v>
      </c>
      <c r="N107" s="169">
        <f>SUMIFS('Transport-DB'!N:N,'Transport-DB'!C:C,"="&amp;'Work DB'!C107,'Transport-DB'!F:F,"="&amp;'Work DB'!$N$4)</f>
        <v>257.3</v>
      </c>
      <c r="O107" s="169">
        <f>SUMIFS('Transport-DB'!N:N,'Transport-DB'!C:C,"="&amp;'Work DB'!C107,'Transport-DB'!F:F,"="&amp;'Work DB'!$O$4)</f>
        <v>0</v>
      </c>
      <c r="P107" s="169">
        <f>SUMIFS('Transport-DB'!N:N,'Transport-DB'!C:C,"&lt;="&amp;'Work DB'!C107,'Transport-DB'!F:F,"="&amp;'Work DB'!$P$4)</f>
        <v>0</v>
      </c>
      <c r="Q107" s="166">
        <f>SUMIFS('Transport-DB'!N:N,'Transport-DB'!C:C,"="&amp;'Work DB'!C107,'Transport-DB'!F:F,"="&amp;'Work DB'!$Q$4)</f>
        <v>0</v>
      </c>
      <c r="R107" s="167">
        <f>SUMIFS('Transport-DB'!N:N,'Transport-DB'!C:C,"="&amp;'Work DB'!C107,'Transport-DB'!F:F,"="&amp;'Work DB'!$R$4)</f>
        <v>0</v>
      </c>
      <c r="S107" s="168">
        <f>SUM(D107:J107)+SUM(K107:R107)-M107-SUMIFS(Transport_DB[ترانشه],Transport_DB[توضیحات],"دیسپوزال",Transport_DB[تاریخ],'Work DB'!C107)</f>
        <v>1553.98</v>
      </c>
      <c r="T107" s="169">
        <f t="shared" si="12"/>
        <v>450</v>
      </c>
      <c r="U107" s="169"/>
      <c r="V107" s="169"/>
      <c r="W107" s="169"/>
      <c r="X107" s="169"/>
      <c r="Y107" s="167"/>
      <c r="Z107" s="249"/>
      <c r="AA107" s="168">
        <f>SUMIFS('Transport-DB'!P:P,'Transport-DB'!C:C,"="&amp;'Work DB'!C107,'Transport-DB'!F:F,"="&amp;'Work DB'!$AA$4)</f>
        <v>59</v>
      </c>
      <c r="AB107" s="169">
        <f>SUMIFS('Transport-DB'!P:P,'Transport-DB'!C:C,"="&amp;'Work DB'!C107,'Transport-DB'!F:F,"="&amp;'Work DB'!$AB$4)</f>
        <v>69.599999999999994</v>
      </c>
      <c r="AC107" s="169">
        <f>SUMIFS('Transport-DB'!P:P,'Transport-DB'!C:C,"="&amp;'Work DB'!C107,'Transport-DB'!F:F,"="&amp;'Work DB'!$AC$4)</f>
        <v>89.6</v>
      </c>
      <c r="AD107" s="166">
        <f>SUMIFS('Transport-DB'!P:P,'Transport-DB'!C:C,"="&amp;'Work DB'!C107,'Transport-DB'!F:F,"="&amp;'Work DB'!$AD$4)</f>
        <v>50</v>
      </c>
      <c r="AE107" s="166">
        <f>SUMIFS('Transport-DB'!P:P,'Transport-DB'!C:C,"="&amp;'Work DB'!C107,'Transport-DB'!F:F,"="&amp;'Work DB'!$AE$4)</f>
        <v>0</v>
      </c>
      <c r="AF107" s="166">
        <f>SUMIFS('Transport-DB'!P:P,'Transport-DB'!C:C,"="&amp;'Work DB'!C107,'Transport-DB'!F:F,"="&amp;'Work DB'!$AF$4)</f>
        <v>0</v>
      </c>
      <c r="AG107" s="167"/>
      <c r="AH107" s="168">
        <f>SUMIFS('Transport-DB'!Q:Q,'Transport-DB'!C:C,"="&amp;'Work DB'!C107)</f>
        <v>0</v>
      </c>
      <c r="AI107" s="170">
        <f>SUMIFS(Civil_DB[قالب بندی],Civil_DB[تاریخ],"="&amp;'Work DB'!C107)</f>
        <v>11</v>
      </c>
      <c r="AJ107" s="169">
        <v>0</v>
      </c>
      <c r="AK107" s="167">
        <f>SUMIFS(Civil_DB[بتن],Civil_DB[تاریخ],"="&amp;'Work DB'!C107)</f>
        <v>0</v>
      </c>
      <c r="AL107" s="205">
        <v>0</v>
      </c>
      <c r="AM107" s="206">
        <v>0</v>
      </c>
      <c r="AN107" s="208">
        <v>0</v>
      </c>
      <c r="AO107" s="28">
        <f>101-AP107</f>
        <v>55</v>
      </c>
      <c r="AP107" s="29">
        <v>46</v>
      </c>
      <c r="AQ107" s="29">
        <v>104</v>
      </c>
      <c r="AR107" s="30">
        <v>12</v>
      </c>
      <c r="AS107" s="28">
        <v>7</v>
      </c>
      <c r="AT107" s="29">
        <v>24</v>
      </c>
      <c r="AU107" s="207">
        <f>VLOOKUP(C107,'Daily Gas'!R13:U43,2,FALSE)</f>
        <v>4038</v>
      </c>
      <c r="AV107" s="215">
        <f t="shared" si="10"/>
        <v>117452</v>
      </c>
      <c r="AW107" s="29">
        <v>28.91</v>
      </c>
      <c r="AX107" s="29">
        <v>0</v>
      </c>
      <c r="AY107" s="29">
        <v>100</v>
      </c>
      <c r="AZ107" s="29">
        <v>100</v>
      </c>
      <c r="BA107" s="29">
        <v>50</v>
      </c>
      <c r="BB107" s="29">
        <v>0</v>
      </c>
      <c r="BC107" s="30">
        <v>0</v>
      </c>
      <c r="BD107" s="249"/>
      <c r="BE107" s="249"/>
      <c r="BF107" s="249"/>
      <c r="BG107" s="249"/>
      <c r="BH107" s="32"/>
      <c r="BI107" s="56"/>
    </row>
    <row r="108" spans="2:61" s="15" customFormat="1" ht="21" x14ac:dyDescent="0.25">
      <c r="B108" s="47"/>
      <c r="C108" s="20">
        <f t="shared" si="11"/>
        <v>45473</v>
      </c>
      <c r="D108" s="168">
        <f>SUMIFS('Transport-DB'!O:O,'Transport-DB'!C:C,"="&amp;'Work DB'!C108,'Transport-DB'!F:F,"="&amp;'Work DB'!$D$4)</f>
        <v>0</v>
      </c>
      <c r="E108" s="169">
        <f>SUMIFS('Transport-DB'!O:O,'Transport-DB'!C:C,"="&amp;'Work DB'!C108,'Transport-DB'!F:F,"="&amp;'Work DB'!$E$4)</f>
        <v>0</v>
      </c>
      <c r="F108" s="169">
        <f>SUMIFS('Transport-DB'!O:O,'Transport-DB'!C:C,"="&amp;'Work DB'!C108,'Transport-DB'!F:F,"="&amp;'Work DB'!$F$4)</f>
        <v>511.00249999999994</v>
      </c>
      <c r="G108" s="169">
        <f>SUMIFS('Transport-DB'!O:O,'Transport-DB'!C:C,"="&amp;'Work DB'!C108,'Transport-DB'!F:F,"="&amp;'Work DB'!$G$4)</f>
        <v>0</v>
      </c>
      <c r="H108" s="166">
        <f>SUMIFS('Transport-DB'!O:O,'Transport-DB'!C:C,"="&amp;'Work DB'!C108,'Transport-DB'!F:F,"="&amp;'Work DB'!$H$4)</f>
        <v>0</v>
      </c>
      <c r="I108" s="169">
        <f>SUMIFS('Transport-DB'!O:O,'Transport-DB'!C:C,"="&amp;'Work DB'!C108,'Transport-DB'!F:F,"="&amp;'Work DB'!$I$4)</f>
        <v>0</v>
      </c>
      <c r="J108" s="337">
        <f>SUMIFS('Transport-DB'!O:O,'Transport-DB'!C:C,"="&amp;'Work DB'!C108,'Transport-DB'!F:F,"="&amp;'Work DB'!$J$4)</f>
        <v>0</v>
      </c>
      <c r="K108" s="168">
        <f>SUMIFS('Transport-DB'!N:N,'Transport-DB'!C:C,"="&amp;'Work DB'!C108,'Transport-DB'!F:F,"="&amp;'Work DB'!$K$4)</f>
        <v>39.900000000000006</v>
      </c>
      <c r="L108" s="169">
        <f>SUMIFS('Transport-DB'!N:N,'Transport-DB'!C:C,"="&amp;'Work DB'!C108,'Transport-DB'!F:F,"="&amp;'Work DB'!$L$4)</f>
        <v>609</v>
      </c>
      <c r="M108" s="169">
        <f>SUMIFS('Transport-DB'!N:N,'Transport-DB'!C:C,"="&amp;'Work DB'!C108,'Transport-DB'!F:F,"="&amp;'Work DB'!$M$4)</f>
        <v>625</v>
      </c>
      <c r="N108" s="169">
        <f>SUMIFS('Transport-DB'!N:N,'Transport-DB'!C:C,"="&amp;'Work DB'!C108,'Transport-DB'!F:F,"="&amp;'Work DB'!$N$4)</f>
        <v>415.00000000000006</v>
      </c>
      <c r="O108" s="169">
        <f>SUMIFS('Transport-DB'!N:N,'Transport-DB'!C:C,"="&amp;'Work DB'!C108,'Transport-DB'!F:F,"="&amp;'Work DB'!$O$4)</f>
        <v>0</v>
      </c>
      <c r="P108" s="169">
        <f>SUMIFS('Transport-DB'!N:N,'Transport-DB'!C:C,"&lt;="&amp;'Work DB'!C108,'Transport-DB'!F:F,"="&amp;'Work DB'!$P$4)</f>
        <v>0</v>
      </c>
      <c r="Q108" s="166">
        <f>SUMIFS('Transport-DB'!N:N,'Transport-DB'!C:C,"="&amp;'Work DB'!C108,'Transport-DB'!F:F,"="&amp;'Work DB'!$Q$4)</f>
        <v>0</v>
      </c>
      <c r="R108" s="167">
        <f>SUMIFS('Transport-DB'!N:N,'Transport-DB'!C:C,"="&amp;'Work DB'!C108,'Transport-DB'!F:F,"="&amp;'Work DB'!$R$4)</f>
        <v>0</v>
      </c>
      <c r="S108" s="168">
        <f>SUM(D108:J108)+SUM(K108:R108)-M108-SUMIFS(Transport_DB[ترانشه],Transport_DB[توضیحات],"دیسپوزال",Transport_DB[تاریخ],'Work DB'!C108)</f>
        <v>1574.9025000000001</v>
      </c>
      <c r="T108" s="169">
        <f t="shared" si="12"/>
        <v>625</v>
      </c>
      <c r="U108" s="169"/>
      <c r="V108" s="169"/>
      <c r="W108" s="169"/>
      <c r="X108" s="169"/>
      <c r="Y108" s="167"/>
      <c r="Z108" s="249"/>
      <c r="AA108" s="168">
        <f>SUMIFS('Transport-DB'!P:P,'Transport-DB'!C:C,"="&amp;'Work DB'!C108,'Transport-DB'!F:F,"="&amp;'Work DB'!$AA$4)</f>
        <v>59</v>
      </c>
      <c r="AB108" s="169">
        <f>SUMIFS('Transport-DB'!P:P,'Transport-DB'!C:C,"="&amp;'Work DB'!C108,'Transport-DB'!F:F,"="&amp;'Work DB'!$AB$4)</f>
        <v>69.599999999999994</v>
      </c>
      <c r="AC108" s="169">
        <f>SUMIFS('Transport-DB'!P:P,'Transport-DB'!C:C,"="&amp;'Work DB'!C108,'Transport-DB'!F:F,"="&amp;'Work DB'!$AC$4)</f>
        <v>100.8</v>
      </c>
      <c r="AD108" s="166">
        <f>SUMIFS('Transport-DB'!P:P,'Transport-DB'!C:C,"="&amp;'Work DB'!C108,'Transport-DB'!F:F,"="&amp;'Work DB'!$AD$4)</f>
        <v>10</v>
      </c>
      <c r="AE108" s="166">
        <f>SUMIFS('Transport-DB'!P:P,'Transport-DB'!C:C,"="&amp;'Work DB'!C108,'Transport-DB'!F:F,"="&amp;'Work DB'!$AE$4)</f>
        <v>0</v>
      </c>
      <c r="AF108" s="166">
        <f>SUMIFS('Transport-DB'!P:P,'Transport-DB'!C:C,"="&amp;'Work DB'!C108,'Transport-DB'!F:F,"="&amp;'Work DB'!$AF$4)</f>
        <v>0</v>
      </c>
      <c r="AG108" s="167"/>
      <c r="AH108" s="168">
        <f>SUMIFS('Transport-DB'!Q:Q,'Transport-DB'!C:C,"="&amp;'Work DB'!C108)</f>
        <v>0</v>
      </c>
      <c r="AI108" s="170">
        <f>SUMIFS(Civil_DB[قالب بندی],Civil_DB[تاریخ],"="&amp;'Work DB'!C108)</f>
        <v>0</v>
      </c>
      <c r="AJ108" s="169">
        <v>0</v>
      </c>
      <c r="AK108" s="167">
        <f>SUMIFS(Civil_DB[بتن],Civil_DB[تاریخ],"="&amp;'Work DB'!C108)</f>
        <v>0</v>
      </c>
      <c r="AL108" s="28">
        <v>0</v>
      </c>
      <c r="AM108" s="29">
        <v>0</v>
      </c>
      <c r="AN108" s="31">
        <v>0</v>
      </c>
      <c r="AO108" s="28">
        <f>101-AP108</f>
        <v>52</v>
      </c>
      <c r="AP108" s="29">
        <v>49</v>
      </c>
      <c r="AQ108" s="29">
        <v>103</v>
      </c>
      <c r="AR108" s="30">
        <v>12</v>
      </c>
      <c r="AS108" s="28">
        <v>8</v>
      </c>
      <c r="AT108" s="29">
        <v>22</v>
      </c>
      <c r="AU108" s="207">
        <f>VLOOKUP(C108,'Daily Gas'!R14:U44,2,FALSE)</f>
        <v>1406</v>
      </c>
      <c r="AV108" s="215">
        <f t="shared" si="10"/>
        <v>116046</v>
      </c>
      <c r="AW108" s="29">
        <v>28.91</v>
      </c>
      <c r="AX108" s="29">
        <v>0</v>
      </c>
      <c r="AY108" s="29">
        <v>100</v>
      </c>
      <c r="AZ108" s="29">
        <v>100</v>
      </c>
      <c r="BA108" s="29">
        <v>50</v>
      </c>
      <c r="BB108" s="29">
        <v>0</v>
      </c>
      <c r="BC108" s="30">
        <v>0</v>
      </c>
      <c r="BD108" s="249"/>
      <c r="BE108" s="249"/>
      <c r="BF108" s="249"/>
      <c r="BG108" s="249"/>
      <c r="BH108" s="32"/>
      <c r="BI108" s="56"/>
    </row>
    <row r="109" spans="2:61" s="15" customFormat="1" ht="21" x14ac:dyDescent="0.25">
      <c r="B109" s="47"/>
      <c r="C109" s="20">
        <f t="shared" si="11"/>
        <v>45474</v>
      </c>
      <c r="D109" s="168">
        <f>SUMIFS('Transport-DB'!O:O,'Transport-DB'!C:C,"="&amp;'Work DB'!C109,'Transport-DB'!F:F,"="&amp;'Work DB'!$D$4)</f>
        <v>0</v>
      </c>
      <c r="E109" s="169">
        <f>SUMIFS('Transport-DB'!O:O,'Transport-DB'!C:C,"="&amp;'Work DB'!C109,'Transport-DB'!F:F,"="&amp;'Work DB'!$E$4)</f>
        <v>0</v>
      </c>
      <c r="F109" s="169">
        <f>SUMIFS('Transport-DB'!O:O,'Transport-DB'!C:C,"="&amp;'Work DB'!C109,'Transport-DB'!F:F,"="&amp;'Work DB'!$F$4)</f>
        <v>437.34500000000003</v>
      </c>
      <c r="G109" s="169">
        <f>SUMIFS('Transport-DB'!O:O,'Transport-DB'!C:C,"="&amp;'Work DB'!C109,'Transport-DB'!F:F,"="&amp;'Work DB'!$G$4)</f>
        <v>0</v>
      </c>
      <c r="H109" s="166">
        <f>SUMIFS('Transport-DB'!O:O,'Transport-DB'!C:C,"="&amp;'Work DB'!C109,'Transport-DB'!F:F,"="&amp;'Work DB'!$H$4)</f>
        <v>0</v>
      </c>
      <c r="I109" s="169">
        <f>SUMIFS('Transport-DB'!O:O,'Transport-DB'!C:C,"="&amp;'Work DB'!C109,'Transport-DB'!F:F,"="&amp;'Work DB'!$I$4)</f>
        <v>0</v>
      </c>
      <c r="J109" s="337">
        <f>SUMIFS('Transport-DB'!O:O,'Transport-DB'!C:C,"="&amp;'Work DB'!C109,'Transport-DB'!F:F,"="&amp;'Work DB'!$J$4)</f>
        <v>0</v>
      </c>
      <c r="K109" s="168">
        <f>SUMIFS('Transport-DB'!N:N,'Transport-DB'!C:C,"="&amp;'Work DB'!C109,'Transport-DB'!F:F,"="&amp;'Work DB'!$K$4)</f>
        <v>139.65</v>
      </c>
      <c r="L109" s="169">
        <f>SUMIFS('Transport-DB'!N:N,'Transport-DB'!C:C,"="&amp;'Work DB'!C109,'Transport-DB'!F:F,"="&amp;'Work DB'!$L$4)</f>
        <v>665</v>
      </c>
      <c r="M109" s="169">
        <f>SUMIFS('Transport-DB'!N:N,'Transport-DB'!C:C,"="&amp;'Work DB'!C109,'Transport-DB'!F:F,"="&amp;'Work DB'!$M$4)</f>
        <v>554</v>
      </c>
      <c r="N109" s="169">
        <f>SUMIFS('Transport-DB'!N:N,'Transport-DB'!C:C,"="&amp;'Work DB'!C109,'Transport-DB'!F:F,"="&amp;'Work DB'!$N$4)</f>
        <v>498.00000000000006</v>
      </c>
      <c r="O109" s="169">
        <f>SUMIFS('Transport-DB'!N:N,'Transport-DB'!C:C,"="&amp;'Work DB'!C109,'Transport-DB'!F:F,"="&amp;'Work DB'!$O$4)</f>
        <v>0</v>
      </c>
      <c r="P109" s="169">
        <f>SUMIFS('Transport-DB'!N:N,'Transport-DB'!C:C,"&lt;="&amp;'Work DB'!C109,'Transport-DB'!F:F,"="&amp;'Work DB'!$P$4)</f>
        <v>0</v>
      </c>
      <c r="Q109" s="166">
        <f>SUMIFS('Transport-DB'!N:N,'Transport-DB'!C:C,"="&amp;'Work DB'!C109,'Transport-DB'!F:F,"="&amp;'Work DB'!$Q$4)</f>
        <v>0</v>
      </c>
      <c r="R109" s="167">
        <f>SUMIFS('Transport-DB'!N:N,'Transport-DB'!C:C,"="&amp;'Work DB'!C109,'Transport-DB'!F:F,"="&amp;'Work DB'!$R$4)</f>
        <v>0</v>
      </c>
      <c r="S109" s="168">
        <f>SUM(D109:J109)+SUM(K109:R109)-M109-SUMIFS(Transport_DB[ترانشه],Transport_DB[توضیحات],"دیسپوزال",Transport_DB[تاریخ],'Work DB'!C109)</f>
        <v>1739.9949999999999</v>
      </c>
      <c r="T109" s="169">
        <f t="shared" si="12"/>
        <v>554</v>
      </c>
      <c r="U109" s="169"/>
      <c r="V109" s="169"/>
      <c r="W109" s="169"/>
      <c r="X109" s="169"/>
      <c r="Y109" s="167"/>
      <c r="Z109" s="249"/>
      <c r="AA109" s="168">
        <f>SUMIFS('Transport-DB'!P:P,'Transport-DB'!C:C,"="&amp;'Work DB'!C109,'Transport-DB'!F:F,"="&amp;'Work DB'!$AA$4)</f>
        <v>82.600000000000009</v>
      </c>
      <c r="AB109" s="169">
        <f>SUMIFS('Transport-DB'!P:P,'Transport-DB'!C:C,"="&amp;'Work DB'!C109,'Transport-DB'!F:F,"="&amp;'Work DB'!$AB$4)</f>
        <v>58</v>
      </c>
      <c r="AC109" s="169">
        <f>SUMIFS('Transport-DB'!P:P,'Transport-DB'!C:C,"="&amp;'Work DB'!C109,'Transport-DB'!F:F,"="&amp;'Work DB'!$AC$4)</f>
        <v>67.199999999999989</v>
      </c>
      <c r="AD109" s="166">
        <f>SUMIFS('Transport-DB'!P:P,'Transport-DB'!C:C,"="&amp;'Work DB'!C109,'Transport-DB'!F:F,"="&amp;'Work DB'!$AD$4)</f>
        <v>0</v>
      </c>
      <c r="AE109" s="166">
        <f>SUMIFS('Transport-DB'!P:P,'Transport-DB'!C:C,"="&amp;'Work DB'!C109,'Transport-DB'!F:F,"="&amp;'Work DB'!$AE$4)</f>
        <v>0</v>
      </c>
      <c r="AF109" s="166">
        <f>SUMIFS('Transport-DB'!P:P,'Transport-DB'!C:C,"="&amp;'Work DB'!C109,'Transport-DB'!F:F,"="&amp;'Work DB'!$AF$4)</f>
        <v>0</v>
      </c>
      <c r="AG109" s="167"/>
      <c r="AH109" s="168">
        <f>SUMIFS('Transport-DB'!Q:Q,'Transport-DB'!C:C,"="&amp;'Work DB'!C109)</f>
        <v>0</v>
      </c>
      <c r="AI109" s="170">
        <f>SUMIFS(Civil_DB[قالب بندی],Civil_DB[تاریخ],"="&amp;'Work DB'!C109)</f>
        <v>0</v>
      </c>
      <c r="AJ109" s="169">
        <v>0</v>
      </c>
      <c r="AK109" s="167">
        <f>SUMIFS(Civil_DB[بتن],Civil_DB[تاریخ],"="&amp;'Work DB'!C109)</f>
        <v>0</v>
      </c>
      <c r="AL109" s="28">
        <v>0</v>
      </c>
      <c r="AM109" s="29">
        <v>0</v>
      </c>
      <c r="AN109" s="31">
        <v>0</v>
      </c>
      <c r="AO109" s="28">
        <f>103-47</f>
        <v>56</v>
      </c>
      <c r="AP109" s="29">
        <v>47</v>
      </c>
      <c r="AQ109" s="29">
        <v>109</v>
      </c>
      <c r="AR109" s="30">
        <v>12</v>
      </c>
      <c r="AS109" s="28">
        <v>9</v>
      </c>
      <c r="AT109" s="29">
        <v>25</v>
      </c>
      <c r="AU109" s="207">
        <f>VLOOKUP(C109,'Daily Gas'!R15:U45,2,FALSE)</f>
        <v>4423</v>
      </c>
      <c r="AV109" s="215">
        <f t="shared" si="10"/>
        <v>111623</v>
      </c>
      <c r="AW109" s="29">
        <v>28.91</v>
      </c>
      <c r="AX109" s="29">
        <v>0</v>
      </c>
      <c r="AY109" s="29">
        <v>100</v>
      </c>
      <c r="AZ109" s="29">
        <v>100</v>
      </c>
      <c r="BA109" s="29">
        <v>50</v>
      </c>
      <c r="BB109" s="29">
        <v>0</v>
      </c>
      <c r="BC109" s="30">
        <v>0</v>
      </c>
      <c r="BD109" s="249"/>
      <c r="BE109" s="249"/>
      <c r="BF109" s="249"/>
      <c r="BG109" s="249"/>
      <c r="BH109" s="32"/>
      <c r="BI109" s="56"/>
    </row>
    <row r="110" spans="2:61" s="15" customFormat="1" ht="21" x14ac:dyDescent="0.25">
      <c r="B110" s="47"/>
      <c r="C110" s="20">
        <f t="shared" si="11"/>
        <v>45475</v>
      </c>
      <c r="D110" s="168">
        <f>SUMIFS('Transport-DB'!O:O,'Transport-DB'!C:C,"="&amp;'Work DB'!C110,'Transport-DB'!F:F,"="&amp;'Work DB'!$D$4)</f>
        <v>0</v>
      </c>
      <c r="E110" s="169">
        <f>SUMIFS('Transport-DB'!O:O,'Transport-DB'!C:C,"="&amp;'Work DB'!C110,'Transport-DB'!F:F,"="&amp;'Work DB'!$E$4)</f>
        <v>0</v>
      </c>
      <c r="F110" s="169">
        <f>SUMIFS('Transport-DB'!O:O,'Transport-DB'!C:C,"="&amp;'Work DB'!C110,'Transport-DB'!F:F,"="&amp;'Work DB'!$F$4)</f>
        <v>209.185</v>
      </c>
      <c r="G110" s="169">
        <f>SUMIFS('Transport-DB'!O:O,'Transport-DB'!C:C,"="&amp;'Work DB'!C110,'Transport-DB'!F:F,"="&amp;'Work DB'!$G$4)</f>
        <v>0</v>
      </c>
      <c r="H110" s="166">
        <f>SUMIFS('Transport-DB'!O:O,'Transport-DB'!C:C,"="&amp;'Work DB'!C110,'Transport-DB'!F:F,"="&amp;'Work DB'!$H$4)</f>
        <v>0</v>
      </c>
      <c r="I110" s="169">
        <f>SUMIFS('Transport-DB'!O:O,'Transport-DB'!C:C,"="&amp;'Work DB'!C110,'Transport-DB'!F:F,"="&amp;'Work DB'!$I$4)</f>
        <v>0</v>
      </c>
      <c r="J110" s="337">
        <f>SUMIFS('Transport-DB'!O:O,'Transport-DB'!C:C,"="&amp;'Work DB'!C110,'Transport-DB'!F:F,"="&amp;'Work DB'!$J$4)</f>
        <v>0</v>
      </c>
      <c r="K110" s="168">
        <f>SUMIFS('Transport-DB'!N:N,'Transport-DB'!C:C,"="&amp;'Work DB'!C110,'Transport-DB'!F:F,"="&amp;'Work DB'!$K$4)</f>
        <v>186.20000000000002</v>
      </c>
      <c r="L110" s="169">
        <f>SUMIFS('Transport-DB'!N:N,'Transport-DB'!C:C,"="&amp;'Work DB'!C110,'Transport-DB'!F:F,"="&amp;'Work DB'!$L$4)</f>
        <v>812</v>
      </c>
      <c r="M110" s="169">
        <f>SUMIFS('Transport-DB'!N:N,'Transport-DB'!C:C,"="&amp;'Work DB'!C110,'Transport-DB'!F:F,"="&amp;'Work DB'!$M$4)</f>
        <v>689</v>
      </c>
      <c r="N110" s="169">
        <f>SUMIFS('Transport-DB'!N:N,'Transport-DB'!C:C,"="&amp;'Work DB'!C110,'Transport-DB'!F:F,"="&amp;'Work DB'!$N$4)</f>
        <v>332</v>
      </c>
      <c r="O110" s="169">
        <f>SUMIFS('Transport-DB'!N:N,'Transport-DB'!C:C,"="&amp;'Work DB'!C110,'Transport-DB'!F:F,"="&amp;'Work DB'!$O$4)</f>
        <v>0</v>
      </c>
      <c r="P110" s="169">
        <f>SUMIFS('Transport-DB'!N:N,'Transport-DB'!C:C,"&lt;="&amp;'Work DB'!C110,'Transport-DB'!F:F,"="&amp;'Work DB'!$P$4)</f>
        <v>0</v>
      </c>
      <c r="Q110" s="166">
        <f>SUMIFS('Transport-DB'!N:N,'Transport-DB'!C:C,"="&amp;'Work DB'!C110,'Transport-DB'!F:F,"="&amp;'Work DB'!$Q$4)</f>
        <v>0</v>
      </c>
      <c r="R110" s="167">
        <f>SUMIFS('Transport-DB'!N:N,'Transport-DB'!C:C,"="&amp;'Work DB'!C110,'Transport-DB'!F:F,"="&amp;'Work DB'!$R$4)</f>
        <v>0</v>
      </c>
      <c r="S110" s="168">
        <f>SUM(D110:J110)+SUM(K110:R110)-M110-SUMIFS(Transport_DB[ترانشه],Transport_DB[توضیحات],"دیسپوزال",Transport_DB[تاریخ],'Work DB'!C110)</f>
        <v>1539.3850000000002</v>
      </c>
      <c r="T110" s="169">
        <f t="shared" si="12"/>
        <v>689</v>
      </c>
      <c r="U110" s="169"/>
      <c r="V110" s="169"/>
      <c r="W110" s="169"/>
      <c r="X110" s="169"/>
      <c r="Y110" s="167"/>
      <c r="Z110" s="249"/>
      <c r="AA110" s="168">
        <f>SUMIFS('Transport-DB'!P:P,'Transport-DB'!C:C,"="&amp;'Work DB'!C110,'Transport-DB'!F:F,"="&amp;'Work DB'!$AA$4)</f>
        <v>94.4</v>
      </c>
      <c r="AB110" s="169">
        <f>SUMIFS('Transport-DB'!P:P,'Transport-DB'!C:C,"="&amp;'Work DB'!C110,'Transport-DB'!F:F,"="&amp;'Work DB'!$AB$4)</f>
        <v>46.4</v>
      </c>
      <c r="AC110" s="169">
        <f>SUMIFS('Transport-DB'!P:P,'Transport-DB'!C:C,"="&amp;'Work DB'!C110,'Transport-DB'!F:F,"="&amp;'Work DB'!$AC$4)</f>
        <v>67.199999999999989</v>
      </c>
      <c r="AD110" s="166">
        <f>SUMIFS('Transport-DB'!P:P,'Transport-DB'!C:C,"="&amp;'Work DB'!C110,'Transport-DB'!F:F,"="&amp;'Work DB'!$AD$4)</f>
        <v>40</v>
      </c>
      <c r="AE110" s="166">
        <f>SUMIFS('Transport-DB'!P:P,'Transport-DB'!C:C,"="&amp;'Work DB'!C110,'Transport-DB'!F:F,"="&amp;'Work DB'!$AE$4)</f>
        <v>0</v>
      </c>
      <c r="AF110" s="166">
        <f>SUMIFS('Transport-DB'!P:P,'Transport-DB'!C:C,"="&amp;'Work DB'!C110,'Transport-DB'!F:F,"="&amp;'Work DB'!$AF$4)</f>
        <v>0</v>
      </c>
      <c r="AG110" s="167"/>
      <c r="AH110" s="168">
        <f>SUMIFS('Transport-DB'!Q:Q,'Transport-DB'!C:C,"="&amp;'Work DB'!C110)</f>
        <v>0</v>
      </c>
      <c r="AI110" s="170">
        <f>SUMIFS(Civil_DB[قالب بندی],Civil_DB[تاریخ],"="&amp;'Work DB'!C110)</f>
        <v>0</v>
      </c>
      <c r="AJ110" s="169">
        <v>0</v>
      </c>
      <c r="AK110" s="167">
        <f>SUMIFS(Civil_DB[بتن],Civil_DB[تاریخ],"="&amp;'Work DB'!C110)</f>
        <v>0</v>
      </c>
      <c r="AL110" s="28">
        <v>0</v>
      </c>
      <c r="AM110" s="29">
        <v>0</v>
      </c>
      <c r="AN110" s="31">
        <v>0</v>
      </c>
      <c r="AO110" s="28">
        <f>101-AP110</f>
        <v>62</v>
      </c>
      <c r="AP110" s="29">
        <v>39</v>
      </c>
      <c r="AQ110" s="29">
        <v>105</v>
      </c>
      <c r="AR110" s="30">
        <v>10</v>
      </c>
      <c r="AS110" s="28">
        <v>9</v>
      </c>
      <c r="AT110" s="29">
        <v>25</v>
      </c>
      <c r="AU110" s="207">
        <f>VLOOKUP(C110,'Daily Gas'!R16:U46,2,FALSE)</f>
        <v>2039</v>
      </c>
      <c r="AV110" s="215">
        <f t="shared" si="10"/>
        <v>109584</v>
      </c>
      <c r="AW110" s="29">
        <v>28.91</v>
      </c>
      <c r="AX110" s="29">
        <v>0</v>
      </c>
      <c r="AY110" s="29">
        <v>100</v>
      </c>
      <c r="AZ110" s="29">
        <v>100</v>
      </c>
      <c r="BA110" s="29">
        <v>50</v>
      </c>
      <c r="BB110" s="29">
        <v>0</v>
      </c>
      <c r="BC110" s="30">
        <v>0</v>
      </c>
      <c r="BD110" s="249"/>
      <c r="BE110" s="249"/>
      <c r="BF110" s="249"/>
      <c r="BG110" s="249"/>
      <c r="BH110" s="32"/>
      <c r="BI110" s="56"/>
    </row>
    <row r="111" spans="2:61" s="15" customFormat="1" ht="21" x14ac:dyDescent="0.25">
      <c r="B111" s="47"/>
      <c r="C111" s="20">
        <f t="shared" si="11"/>
        <v>45476</v>
      </c>
      <c r="D111" s="168">
        <f>SUMIFS('Transport-DB'!O:O,'Transport-DB'!C:C,"="&amp;'Work DB'!C111,'Transport-DB'!F:F,"="&amp;'Work DB'!$D$4)</f>
        <v>0</v>
      </c>
      <c r="E111" s="169">
        <f>SUMIFS('Transport-DB'!O:O,'Transport-DB'!C:C,"="&amp;'Work DB'!C111,'Transport-DB'!F:F,"="&amp;'Work DB'!$E$4)</f>
        <v>0</v>
      </c>
      <c r="F111" s="169">
        <f>SUMIFS('Transport-DB'!O:O,'Transport-DB'!C:C,"="&amp;'Work DB'!C111,'Transport-DB'!F:F,"="&amp;'Work DB'!$F$4)</f>
        <v>9.5449999999999999</v>
      </c>
      <c r="G111" s="169">
        <f>SUMIFS('Transport-DB'!O:O,'Transport-DB'!C:C,"="&amp;'Work DB'!C111,'Transport-DB'!F:F,"="&amp;'Work DB'!$G$4)</f>
        <v>0</v>
      </c>
      <c r="H111" s="166">
        <f>SUMIFS('Transport-DB'!O:O,'Transport-DB'!C:C,"="&amp;'Work DB'!C111,'Transport-DB'!F:F,"="&amp;'Work DB'!$H$4)</f>
        <v>0</v>
      </c>
      <c r="I111" s="169">
        <f>SUMIFS('Transport-DB'!O:O,'Transport-DB'!C:C,"="&amp;'Work DB'!C111,'Transport-DB'!F:F,"="&amp;'Work DB'!$I$4)</f>
        <v>0</v>
      </c>
      <c r="J111" s="337">
        <f>SUMIFS('Transport-DB'!O:O,'Transport-DB'!C:C,"="&amp;'Work DB'!C111,'Transport-DB'!F:F,"="&amp;'Work DB'!$J$4)</f>
        <v>0</v>
      </c>
      <c r="K111" s="168">
        <f>SUMIFS('Transport-DB'!N:N,'Transport-DB'!C:C,"="&amp;'Work DB'!C111,'Transport-DB'!F:F,"="&amp;'Work DB'!$K$4)</f>
        <v>186.20000000000002</v>
      </c>
      <c r="L111" s="169">
        <f>SUMIFS('Transport-DB'!N:N,'Transport-DB'!C:C,"="&amp;'Work DB'!C111,'Transport-DB'!F:F,"="&amp;'Work DB'!$L$4)</f>
        <v>637</v>
      </c>
      <c r="M111" s="169">
        <f>SUMIFS('Transport-DB'!N:N,'Transport-DB'!C:C,"="&amp;'Work DB'!C111,'Transport-DB'!F:F,"="&amp;'Work DB'!$M$4)</f>
        <v>693</v>
      </c>
      <c r="N111" s="169">
        <f>SUMIFS('Transport-DB'!N:N,'Transport-DB'!C:C,"="&amp;'Work DB'!C111,'Transport-DB'!F:F,"="&amp;'Work DB'!$N$4)</f>
        <v>348.6</v>
      </c>
      <c r="O111" s="169">
        <f>SUMIFS('Transport-DB'!N:N,'Transport-DB'!C:C,"="&amp;'Work DB'!C111,'Transport-DB'!F:F,"="&amp;'Work DB'!$O$4)</f>
        <v>0</v>
      </c>
      <c r="P111" s="169">
        <f>SUMIFS('Transport-DB'!N:N,'Transport-DB'!C:C,"&lt;="&amp;'Work DB'!C111,'Transport-DB'!F:F,"="&amp;'Work DB'!$P$4)</f>
        <v>0</v>
      </c>
      <c r="Q111" s="166">
        <f>SUMIFS('Transport-DB'!N:N,'Transport-DB'!C:C,"="&amp;'Work DB'!C111,'Transport-DB'!F:F,"="&amp;'Work DB'!$Q$4)</f>
        <v>0</v>
      </c>
      <c r="R111" s="167">
        <f>SUMIFS('Transport-DB'!N:N,'Transport-DB'!C:C,"="&amp;'Work DB'!C111,'Transport-DB'!F:F,"="&amp;'Work DB'!$R$4)</f>
        <v>0</v>
      </c>
      <c r="S111" s="168">
        <f>SUM(D111:J111)+SUM(K111:R111)-M111-SUMIFS(Transport_DB[ترانشه],Transport_DB[توضیحات],"دیسپوزال",Transport_DB[تاریخ],'Work DB'!C111)</f>
        <v>1181.3450000000003</v>
      </c>
      <c r="T111" s="169">
        <f>M111</f>
        <v>693</v>
      </c>
      <c r="U111" s="169"/>
      <c r="V111" s="169"/>
      <c r="W111" s="169"/>
      <c r="X111" s="169"/>
      <c r="Y111" s="167"/>
      <c r="Z111" s="249"/>
      <c r="AA111" s="168">
        <f>SUMIFS('Transport-DB'!P:P,'Transport-DB'!C:C,"="&amp;'Work DB'!C111,'Transport-DB'!F:F,"="&amp;'Work DB'!$AA$4)</f>
        <v>106.2</v>
      </c>
      <c r="AB111" s="169">
        <f>SUMIFS('Transport-DB'!P:P,'Transport-DB'!C:C,"="&amp;'Work DB'!C111,'Transport-DB'!F:F,"="&amp;'Work DB'!$AB$4)</f>
        <v>58</v>
      </c>
      <c r="AC111" s="169">
        <f>SUMIFS('Transport-DB'!P:P,'Transport-DB'!C:C,"="&amp;'Work DB'!C111,'Transport-DB'!F:F,"="&amp;'Work DB'!$AC$4)</f>
        <v>56</v>
      </c>
      <c r="AD111" s="166">
        <f>SUMIFS('Transport-DB'!P:P,'Transport-DB'!C:C,"="&amp;'Work DB'!C111,'Transport-DB'!F:F,"="&amp;'Work DB'!$AD$4)</f>
        <v>50</v>
      </c>
      <c r="AE111" s="166">
        <f>SUMIFS('Transport-DB'!P:P,'Transport-DB'!C:C,"="&amp;'Work DB'!C111,'Transport-DB'!F:F,"="&amp;'Work DB'!$AE$4)</f>
        <v>0</v>
      </c>
      <c r="AF111" s="166">
        <f>SUMIFS('Transport-DB'!P:P,'Transport-DB'!C:C,"="&amp;'Work DB'!C111,'Transport-DB'!F:F,"="&amp;'Work DB'!$AF$4)</f>
        <v>0</v>
      </c>
      <c r="AG111" s="167"/>
      <c r="AH111" s="168">
        <f>SUMIFS('Transport-DB'!Q:Q,'Transport-DB'!C:C,"="&amp;'Work DB'!C111)</f>
        <v>0</v>
      </c>
      <c r="AI111" s="170">
        <f>SUMIFS(Civil_DB[قالب بندی],Civil_DB[تاریخ],"="&amp;'Work DB'!C111)</f>
        <v>0</v>
      </c>
      <c r="AJ111" s="169">
        <v>0</v>
      </c>
      <c r="AK111" s="167">
        <f>SUMIFS(Civil_DB[بتن],Civil_DB[تاریخ],"="&amp;'Work DB'!C111)</f>
        <v>0</v>
      </c>
      <c r="AL111" s="28">
        <v>0</v>
      </c>
      <c r="AM111" s="29">
        <v>0</v>
      </c>
      <c r="AN111" s="31">
        <v>0</v>
      </c>
      <c r="AO111" s="28">
        <f>109-AP111</f>
        <v>60</v>
      </c>
      <c r="AP111" s="29">
        <v>49</v>
      </c>
      <c r="AQ111" s="29">
        <v>118</v>
      </c>
      <c r="AR111" s="30">
        <v>10</v>
      </c>
      <c r="AS111" s="28">
        <v>10</v>
      </c>
      <c r="AT111" s="29">
        <v>22</v>
      </c>
      <c r="AU111" s="207">
        <f>VLOOKUP(C111,'Daily Gas'!R17:U47,2,FALSE)</f>
        <v>3507</v>
      </c>
      <c r="AV111" s="215">
        <f t="shared" ref="AV111:AV118" si="13">AV110-AU111</f>
        <v>106077</v>
      </c>
      <c r="AW111" s="29">
        <v>28.91</v>
      </c>
      <c r="AX111" s="29">
        <v>0</v>
      </c>
      <c r="AY111" s="29">
        <v>100</v>
      </c>
      <c r="AZ111" s="29">
        <v>100</v>
      </c>
      <c r="BA111" s="29">
        <v>50</v>
      </c>
      <c r="BB111" s="29">
        <v>0</v>
      </c>
      <c r="BC111" s="30">
        <v>0</v>
      </c>
      <c r="BD111" s="249"/>
      <c r="BE111" s="249"/>
      <c r="BF111" s="249"/>
      <c r="BG111" s="249"/>
      <c r="BH111" s="32"/>
      <c r="BI111" s="56"/>
    </row>
    <row r="112" spans="2:61" s="15" customFormat="1" ht="21.75" thickBot="1" x14ac:dyDescent="0.3">
      <c r="B112" s="47"/>
      <c r="C112" s="20">
        <f t="shared" si="11"/>
        <v>45477</v>
      </c>
      <c r="D112" s="168">
        <f>SUMIFS('Transport-DB'!O:O,'Transport-DB'!C:C,"="&amp;'Work DB'!C112,'Transport-DB'!F:F,"="&amp;'Work DB'!$D$4)</f>
        <v>0</v>
      </c>
      <c r="E112" s="169">
        <f>SUMIFS('Transport-DB'!O:O,'Transport-DB'!C:C,"="&amp;'Work DB'!C112,'Transport-DB'!F:F,"="&amp;'Work DB'!$E$4)</f>
        <v>0</v>
      </c>
      <c r="F112" s="169">
        <f>SUMIFS('Transport-DB'!O:O,'Transport-DB'!C:C,"="&amp;'Work DB'!C112,'Transport-DB'!F:F,"="&amp;'Work DB'!$F$4)</f>
        <v>317.11250000000001</v>
      </c>
      <c r="G112" s="169">
        <f>SUMIFS('Transport-DB'!O:O,'Transport-DB'!C:C,"="&amp;'Work DB'!C112,'Transport-DB'!F:F,"="&amp;'Work DB'!$G$4)</f>
        <v>0</v>
      </c>
      <c r="H112" s="166">
        <f>SUMIFS('Transport-DB'!O:O,'Transport-DB'!C:C,"="&amp;'Work DB'!C112,'Transport-DB'!F:F,"="&amp;'Work DB'!$H$4)</f>
        <v>0</v>
      </c>
      <c r="I112" s="169">
        <f>SUMIFS('Transport-DB'!O:O,'Transport-DB'!C:C,"="&amp;'Work DB'!C112,'Transport-DB'!F:F,"="&amp;'Work DB'!$I$4)</f>
        <v>0</v>
      </c>
      <c r="J112" s="337">
        <f>SUMIFS('Transport-DB'!O:O,'Transport-DB'!C:C,"="&amp;'Work DB'!C112,'Transport-DB'!F:F,"="&amp;'Work DB'!$J$4)</f>
        <v>0</v>
      </c>
      <c r="K112" s="168">
        <f>SUMIFS('Transport-DB'!N:N,'Transport-DB'!C:C,"="&amp;'Work DB'!C112,'Transport-DB'!F:F,"="&amp;'Work DB'!$K$4)</f>
        <v>179.55</v>
      </c>
      <c r="L112" s="169">
        <f>SUMIFS('Transport-DB'!N:N,'Transport-DB'!C:C,"="&amp;'Work DB'!C112,'Transport-DB'!F:F,"="&amp;'Work DB'!$L$4)</f>
        <v>910</v>
      </c>
      <c r="M112" s="169">
        <f>SUMIFS('Transport-DB'!N:N,'Transport-DB'!C:C,"="&amp;'Work DB'!C112,'Transport-DB'!F:F,"="&amp;'Work DB'!$M$4)</f>
        <v>1127</v>
      </c>
      <c r="N112" s="169">
        <f>SUMIFS('Transport-DB'!N:N,'Transport-DB'!C:C,"="&amp;'Work DB'!C112,'Transport-DB'!F:F,"="&amp;'Work DB'!$N$4)</f>
        <v>390.1</v>
      </c>
      <c r="O112" s="169">
        <f>SUMIFS('Transport-DB'!N:N,'Transport-DB'!C:C,"="&amp;'Work DB'!C112,'Transport-DB'!F:F,"="&amp;'Work DB'!$O$4)</f>
        <v>0</v>
      </c>
      <c r="P112" s="169">
        <f>SUMIFS('Transport-DB'!N:N,'Transport-DB'!C:C,"&lt;="&amp;'Work DB'!C112,'Transport-DB'!F:F,"="&amp;'Work DB'!$P$4)</f>
        <v>0</v>
      </c>
      <c r="Q112" s="166">
        <f>SUMIFS('Transport-DB'!N:N,'Transport-DB'!C:C,"="&amp;'Work DB'!C112,'Transport-DB'!F:F,"="&amp;'Work DB'!$Q$4)</f>
        <v>0</v>
      </c>
      <c r="R112" s="167">
        <f>SUMIFS('Transport-DB'!N:N,'Transport-DB'!C:C,"="&amp;'Work DB'!C112,'Transport-DB'!F:F,"="&amp;'Work DB'!$R$4)</f>
        <v>0</v>
      </c>
      <c r="S112" s="168">
        <f>SUM(D112:J112)+SUM(K112:R112)-M112-SUMIFS(Transport_DB[ترانشه],Transport_DB[توضیحات],"دیسپوزال",Transport_DB[تاریخ],'Work DB'!C112)</f>
        <v>1796.7625000000003</v>
      </c>
      <c r="T112" s="169">
        <f t="shared" si="12"/>
        <v>1127</v>
      </c>
      <c r="U112" s="169"/>
      <c r="V112" s="169"/>
      <c r="W112" s="169"/>
      <c r="X112" s="169"/>
      <c r="Y112" s="167"/>
      <c r="Z112" s="249"/>
      <c r="AA112" s="168">
        <f>SUMIFS('Transport-DB'!P:P,'Transport-DB'!C:C,"="&amp;'Work DB'!C112,'Transport-DB'!F:F,"="&amp;'Work DB'!$AA$4)</f>
        <v>59</v>
      </c>
      <c r="AB112" s="169">
        <f>SUMIFS('Transport-DB'!P:P,'Transport-DB'!C:C,"="&amp;'Work DB'!C112,'Transport-DB'!F:F,"="&amp;'Work DB'!$AB$4)</f>
        <v>69.599999999999994</v>
      </c>
      <c r="AC112" s="169">
        <f>SUMIFS('Transport-DB'!P:P,'Transport-DB'!C:C,"="&amp;'Work DB'!C112,'Transport-DB'!F:F,"="&amp;'Work DB'!$AC$4)</f>
        <v>22.4</v>
      </c>
      <c r="AD112" s="166">
        <f>SUMIFS('Transport-DB'!P:P,'Transport-DB'!C:C,"="&amp;'Work DB'!C112,'Transport-DB'!F:F,"="&amp;'Work DB'!$AD$4)</f>
        <v>40</v>
      </c>
      <c r="AE112" s="166">
        <f>SUMIFS('Transport-DB'!P:P,'Transport-DB'!C:C,"="&amp;'Work DB'!C112,'Transport-DB'!F:F,"="&amp;'Work DB'!$AE$4)</f>
        <v>0</v>
      </c>
      <c r="AF112" s="166">
        <f>SUMIFS('Transport-DB'!P:P,'Transport-DB'!C:C,"="&amp;'Work DB'!C112,'Transport-DB'!F:F,"="&amp;'Work DB'!$AF$4)</f>
        <v>0</v>
      </c>
      <c r="AG112" s="167"/>
      <c r="AH112" s="168">
        <f>SUMIFS('Transport-DB'!Q:Q,'Transport-DB'!C:C,"="&amp;'Work DB'!C112)</f>
        <v>179.55</v>
      </c>
      <c r="AI112" s="170">
        <f>SUMIFS(Civil_DB[قالب بندی],Civil_DB[تاریخ],"="&amp;'Work DB'!C112)</f>
        <v>0</v>
      </c>
      <c r="AJ112" s="169">
        <v>0</v>
      </c>
      <c r="AK112" s="167">
        <f>SUMIFS(Civil_DB[بتن],Civil_DB[تاریخ],"="&amp;'Work DB'!C112)</f>
        <v>0</v>
      </c>
      <c r="AL112" s="28">
        <v>0</v>
      </c>
      <c r="AM112" s="29">
        <v>0</v>
      </c>
      <c r="AN112" s="31">
        <v>0</v>
      </c>
      <c r="AO112" s="28">
        <f>117-AP112</f>
        <v>62</v>
      </c>
      <c r="AP112" s="29">
        <v>55</v>
      </c>
      <c r="AQ112" s="29">
        <v>120</v>
      </c>
      <c r="AR112" s="30">
        <v>10</v>
      </c>
      <c r="AS112" s="28">
        <v>9</v>
      </c>
      <c r="AT112" s="29">
        <v>24</v>
      </c>
      <c r="AU112" s="207">
        <f>VLOOKUP(C112,'Daily Gas'!R18:U48,2,FALSE)</f>
        <v>4293</v>
      </c>
      <c r="AV112" s="215">
        <f t="shared" si="13"/>
        <v>101784</v>
      </c>
      <c r="AW112" s="29">
        <v>28.91</v>
      </c>
      <c r="AX112" s="29">
        <v>0</v>
      </c>
      <c r="AY112" s="29">
        <v>100</v>
      </c>
      <c r="AZ112" s="29">
        <v>100</v>
      </c>
      <c r="BA112" s="29">
        <v>50</v>
      </c>
      <c r="BB112" s="29">
        <v>0</v>
      </c>
      <c r="BC112" s="30">
        <v>0</v>
      </c>
      <c r="BD112" s="249"/>
      <c r="BE112" s="249"/>
      <c r="BF112" s="249"/>
      <c r="BG112" s="249"/>
      <c r="BH112" s="32"/>
      <c r="BI112" s="56"/>
    </row>
    <row r="113" spans="2:73" s="15" customFormat="1" ht="21" x14ac:dyDescent="0.25">
      <c r="B113" s="47"/>
      <c r="C113" s="20">
        <f t="shared" si="11"/>
        <v>45478</v>
      </c>
      <c r="D113" s="168">
        <f>SUMIFS('Transport-DB'!O:O,'Transport-DB'!C:C,"="&amp;'Work DB'!C113,'Transport-DB'!F:F,"="&amp;'Work DB'!$D$4)</f>
        <v>175.89250000000001</v>
      </c>
      <c r="E113" s="169">
        <f>SUMIFS('Transport-DB'!O:O,'Transport-DB'!C:C,"="&amp;'Work DB'!C113,'Transport-DB'!F:F,"="&amp;'Work DB'!$E$4)</f>
        <v>0</v>
      </c>
      <c r="F113" s="169">
        <f>SUMIFS('Transport-DB'!O:O,'Transport-DB'!C:C,"="&amp;'Work DB'!C113,'Transport-DB'!F:F,"="&amp;'Work DB'!$F$4)</f>
        <v>0</v>
      </c>
      <c r="G113" s="169">
        <f>SUMIFS('Transport-DB'!O:O,'Transport-DB'!C:C,"="&amp;'Work DB'!C113,'Transport-DB'!F:F,"="&amp;'Work DB'!$G$4)</f>
        <v>0</v>
      </c>
      <c r="H113" s="166">
        <f>SUMIFS('Transport-DB'!O:O,'Transport-DB'!C:C,"="&amp;'Work DB'!C113,'Transport-DB'!F:F,"="&amp;'Work DB'!$H$4)</f>
        <v>0</v>
      </c>
      <c r="I113" s="169">
        <f>SUMIFS('Transport-DB'!O:O,'Transport-DB'!C:C,"="&amp;'Work DB'!C113,'Transport-DB'!F:F,"="&amp;'Work DB'!$I$4)</f>
        <v>0</v>
      </c>
      <c r="J113" s="337">
        <f>SUMIFS('Transport-DB'!O:O,'Transport-DB'!C:C,"="&amp;'Work DB'!C113,'Transport-DB'!F:F,"="&amp;'Work DB'!$J$4)</f>
        <v>0</v>
      </c>
      <c r="K113" s="168">
        <f>SUMIFS('Transport-DB'!N:N,'Transport-DB'!C:C,"="&amp;'Work DB'!C113,'Transport-DB'!F:F,"="&amp;'Work DB'!$K$4)</f>
        <v>0</v>
      </c>
      <c r="L113" s="169">
        <f>SUMIFS('Transport-DB'!N:N,'Transport-DB'!C:C,"="&amp;'Work DB'!C113,'Transport-DB'!F:F,"="&amp;'Work DB'!$L$4)</f>
        <v>945</v>
      </c>
      <c r="M113" s="169">
        <f>SUMIFS('Transport-DB'!N:N,'Transport-DB'!C:C,"="&amp;'Work DB'!C113,'Transport-DB'!F:F,"="&amp;'Work DB'!$M$4)</f>
        <v>945</v>
      </c>
      <c r="N113" s="169">
        <f>SUMIFS('Transport-DB'!N:N,'Transport-DB'!C:C,"="&amp;'Work DB'!C113,'Transport-DB'!F:F,"="&amp;'Work DB'!$N$4)</f>
        <v>0</v>
      </c>
      <c r="O113" s="169">
        <f>SUMIFS('Transport-DB'!N:N,'Transport-DB'!C:C,"="&amp;'Work DB'!C113,'Transport-DB'!F:F,"="&amp;'Work DB'!$O$4)</f>
        <v>0</v>
      </c>
      <c r="P113" s="169">
        <f>SUMIFS('Transport-DB'!N:N,'Transport-DB'!C:C,"&lt;="&amp;'Work DB'!C113,'Transport-DB'!F:F,"="&amp;'Work DB'!$P$4)</f>
        <v>0</v>
      </c>
      <c r="Q113" s="166">
        <f>SUMIFS('Transport-DB'!N:N,'Transport-DB'!C:C,"="&amp;'Work DB'!C113,'Transport-DB'!F:F,"="&amp;'Work DB'!$Q$4)</f>
        <v>0</v>
      </c>
      <c r="R113" s="167">
        <f>SUMIFS('Transport-DB'!N:N,'Transport-DB'!C:C,"="&amp;'Work DB'!C113,'Transport-DB'!F:F,"="&amp;'Work DB'!$R$4)</f>
        <v>0</v>
      </c>
      <c r="S113" s="168">
        <f>SUM(D113:J113)+SUM(K113:R113)-M113-SUMIFS(Transport_DB[ترانشه],Transport_DB[توضیحات],"دیسپوزال",Transport_DB[تاریخ],'Work DB'!C113)</f>
        <v>1120.8924999999999</v>
      </c>
      <c r="T113" s="169">
        <f t="shared" si="12"/>
        <v>945</v>
      </c>
      <c r="U113" s="169"/>
      <c r="V113" s="169"/>
      <c r="W113" s="169"/>
      <c r="X113" s="169"/>
      <c r="Y113" s="167"/>
      <c r="Z113" s="249"/>
      <c r="AA113" s="168">
        <f>SUMIFS('Transport-DB'!P:P,'Transport-DB'!C:C,"="&amp;'Work DB'!C113,'Transport-DB'!F:F,"="&amp;'Work DB'!$AA$4)</f>
        <v>82.600000000000009</v>
      </c>
      <c r="AB113" s="169">
        <f>SUMIFS('Transport-DB'!P:P,'Transport-DB'!C:C,"="&amp;'Work DB'!C113,'Transport-DB'!F:F,"="&amp;'Work DB'!$AB$4)</f>
        <v>69.599999999999994</v>
      </c>
      <c r="AC113" s="169">
        <f>SUMIFS('Transport-DB'!P:P,'Transport-DB'!C:C,"="&amp;'Work DB'!C113,'Transport-DB'!F:F,"="&amp;'Work DB'!$AC$4)</f>
        <v>78.399999999999991</v>
      </c>
      <c r="AD113" s="166">
        <f>SUMIFS('Transport-DB'!P:P,'Transport-DB'!C:C,"="&amp;'Work DB'!C113,'Transport-DB'!F:F,"="&amp;'Work DB'!$AD$4)</f>
        <v>0</v>
      </c>
      <c r="AE113" s="166">
        <f>SUMIFS('Transport-DB'!P:P,'Transport-DB'!C:C,"="&amp;'Work DB'!C113,'Transport-DB'!F:F,"="&amp;'Work DB'!$AE$4)</f>
        <v>0</v>
      </c>
      <c r="AF113" s="166">
        <f>SUMIFS('Transport-DB'!P:P,'Transport-DB'!C:C,"="&amp;'Work DB'!C113,'Transport-DB'!F:F,"="&amp;'Work DB'!$AF$4)</f>
        <v>0</v>
      </c>
      <c r="AG113" s="167"/>
      <c r="AH113" s="168">
        <f>SUMIFS('Transport-DB'!Q:Q,'Transport-DB'!C:C,"="&amp;'Work DB'!C113)</f>
        <v>0</v>
      </c>
      <c r="AI113" s="170">
        <f>SUMIFS(Civil_DB[قالب بندی],Civil_DB[تاریخ],"="&amp;'Work DB'!C113)</f>
        <v>0</v>
      </c>
      <c r="AJ113" s="169">
        <v>0</v>
      </c>
      <c r="AK113" s="167">
        <f>SUMIFS(Civil_DB[بتن],Civil_DB[تاریخ],"="&amp;'Work DB'!C113)</f>
        <v>0</v>
      </c>
      <c r="AL113" s="28">
        <v>0</v>
      </c>
      <c r="AM113" s="29">
        <v>0</v>
      </c>
      <c r="AN113" s="31">
        <v>0</v>
      </c>
      <c r="AO113" s="28">
        <f>97-AP113</f>
        <v>55</v>
      </c>
      <c r="AP113" s="29">
        <v>42</v>
      </c>
      <c r="AQ113" s="29">
        <v>101</v>
      </c>
      <c r="AR113" s="30">
        <v>10</v>
      </c>
      <c r="AS113" s="28">
        <v>9</v>
      </c>
      <c r="AT113" s="29">
        <v>17</v>
      </c>
      <c r="AU113" s="207">
        <f>VLOOKUP(C113,'Daily Gas'!R19:U49,2,FALSE)</f>
        <v>4089</v>
      </c>
      <c r="AV113" s="215">
        <f t="shared" si="13"/>
        <v>97695</v>
      </c>
      <c r="AW113" s="29">
        <v>58</v>
      </c>
      <c r="AX113" s="29">
        <v>0</v>
      </c>
      <c r="AY113" s="29">
        <v>100</v>
      </c>
      <c r="AZ113" s="29">
        <v>100</v>
      </c>
      <c r="BA113" s="29">
        <v>50</v>
      </c>
      <c r="BB113" s="29">
        <v>0</v>
      </c>
      <c r="BC113" s="30">
        <v>0</v>
      </c>
      <c r="BD113" s="249"/>
      <c r="BE113" s="249"/>
      <c r="BF113" s="249"/>
      <c r="BG113" s="249"/>
      <c r="BH113" s="32"/>
      <c r="BI113" s="56"/>
      <c r="BP113" s="398"/>
      <c r="BQ113" s="399"/>
      <c r="BR113" s="399"/>
      <c r="BS113" s="399"/>
      <c r="BT113" s="399"/>
      <c r="BU113" s="400"/>
    </row>
    <row r="114" spans="2:73" s="15" customFormat="1" ht="21" x14ac:dyDescent="0.25">
      <c r="B114" s="47"/>
      <c r="C114" s="20">
        <f t="shared" si="11"/>
        <v>45479</v>
      </c>
      <c r="D114" s="168">
        <f>SUMIFS('Transport-DB'!O:O,'Transport-DB'!C:C,"="&amp;'Work DB'!C114,'Transport-DB'!F:F,"="&amp;'Work DB'!$D$4)</f>
        <v>0</v>
      </c>
      <c r="E114" s="169">
        <f>SUMIFS('Transport-DB'!O:O,'Transport-DB'!C:C,"="&amp;'Work DB'!C114,'Transport-DB'!F:F,"="&amp;'Work DB'!$E$4)</f>
        <v>0</v>
      </c>
      <c r="F114" s="169">
        <f>SUMIFS('Transport-DB'!O:O,'Transport-DB'!C:C,"="&amp;'Work DB'!C114,'Transport-DB'!F:F,"="&amp;'Work DB'!$F$4)</f>
        <v>417.39250000000004</v>
      </c>
      <c r="G114" s="169">
        <f>SUMIFS('Transport-DB'!O:O,'Transport-DB'!C:C,"="&amp;'Work DB'!C114,'Transport-DB'!F:F,"="&amp;'Work DB'!$G$4)</f>
        <v>0</v>
      </c>
      <c r="H114" s="166">
        <f>SUMIFS('Transport-DB'!O:O,'Transport-DB'!C:C,"="&amp;'Work DB'!C114,'Transport-DB'!F:F,"="&amp;'Work DB'!$H$4)</f>
        <v>0</v>
      </c>
      <c r="I114" s="169">
        <f>SUMIFS('Transport-DB'!O:O,'Transport-DB'!C:C,"="&amp;'Work DB'!C114,'Transport-DB'!F:F,"="&amp;'Work DB'!$I$4)</f>
        <v>0</v>
      </c>
      <c r="J114" s="337">
        <f>SUMIFS('Transport-DB'!O:O,'Transport-DB'!C:C,"="&amp;'Work DB'!C114,'Transport-DB'!F:F,"="&amp;'Work DB'!$J$4)</f>
        <v>0</v>
      </c>
      <c r="K114" s="168">
        <f>SUMIFS('Transport-DB'!N:N,'Transport-DB'!C:C,"="&amp;'Work DB'!C114,'Transport-DB'!F:F,"="&amp;'Work DB'!$K$4)</f>
        <v>325.85000000000002</v>
      </c>
      <c r="L114" s="169">
        <f>SUMIFS('Transport-DB'!N:N,'Transport-DB'!C:C,"="&amp;'Work DB'!C114,'Transport-DB'!F:F,"="&amp;'Work DB'!$L$4)</f>
        <v>518</v>
      </c>
      <c r="M114" s="169">
        <f>SUMIFS('Transport-DB'!N:N,'Transport-DB'!C:C,"="&amp;'Work DB'!C114,'Transport-DB'!F:F,"="&amp;'Work DB'!$M$4)</f>
        <v>1111</v>
      </c>
      <c r="N114" s="169">
        <f>SUMIFS('Transport-DB'!N:N,'Transport-DB'!C:C,"="&amp;'Work DB'!C114,'Transport-DB'!F:F,"="&amp;'Work DB'!$N$4)</f>
        <v>423.3</v>
      </c>
      <c r="O114" s="169">
        <f>SUMIFS('Transport-DB'!N:N,'Transport-DB'!C:C,"="&amp;'Work DB'!C114,'Transport-DB'!F:F,"="&amp;'Work DB'!$O$4)</f>
        <v>0</v>
      </c>
      <c r="P114" s="169">
        <f>SUMIFS('Transport-DB'!N:N,'Transport-DB'!C:C,"&lt;="&amp;'Work DB'!C114,'Transport-DB'!F:F,"="&amp;'Work DB'!$P$4)</f>
        <v>0</v>
      </c>
      <c r="Q114" s="166">
        <f>SUMIFS('Transport-DB'!N:N,'Transport-DB'!C:C,"="&amp;'Work DB'!C114,'Transport-DB'!F:F,"="&amp;'Work DB'!$Q$4)</f>
        <v>0</v>
      </c>
      <c r="R114" s="167">
        <f>SUMIFS('Transport-DB'!N:N,'Transport-DB'!C:C,"="&amp;'Work DB'!C114,'Transport-DB'!F:F,"="&amp;'Work DB'!$R$4)</f>
        <v>0</v>
      </c>
      <c r="S114" s="168">
        <f>SUM(D114:J114)+SUM(K114:R114)-M114-SUMIFS(Transport_DB[ترانشه],Transport_DB[توضیحات],"دیسپوزال",Transport_DB[تاریخ],'Work DB'!C114)</f>
        <v>1684.5425</v>
      </c>
      <c r="T114" s="169">
        <f t="shared" si="12"/>
        <v>1111</v>
      </c>
      <c r="U114" s="169"/>
      <c r="V114" s="169"/>
      <c r="W114" s="169"/>
      <c r="X114" s="169"/>
      <c r="Y114" s="167"/>
      <c r="Z114" s="249"/>
      <c r="AA114" s="168">
        <f>SUMIFS('Transport-DB'!P:P,'Transport-DB'!C:C,"="&amp;'Work DB'!C114,'Transport-DB'!F:F,"="&amp;'Work DB'!$AA$4)</f>
        <v>35.400000000000006</v>
      </c>
      <c r="AB114" s="169">
        <f>SUMIFS('Transport-DB'!P:P,'Transport-DB'!C:C,"="&amp;'Work DB'!C114,'Transport-DB'!F:F,"="&amp;'Work DB'!$AB$4)</f>
        <v>0</v>
      </c>
      <c r="AC114" s="169">
        <f>SUMIFS('Transport-DB'!P:P,'Transport-DB'!C:C,"="&amp;'Work DB'!C114,'Transport-DB'!F:F,"="&amp;'Work DB'!$AC$4)</f>
        <v>44.8</v>
      </c>
      <c r="AD114" s="166">
        <f>SUMIFS('Transport-DB'!P:P,'Transport-DB'!C:C,"="&amp;'Work DB'!C114,'Transport-DB'!F:F,"="&amp;'Work DB'!$AD$4)</f>
        <v>40</v>
      </c>
      <c r="AE114" s="166">
        <f>SUMIFS('Transport-DB'!P:P,'Transport-DB'!C:C,"="&amp;'Work DB'!C114,'Transport-DB'!F:F,"="&amp;'Work DB'!$AE$4)</f>
        <v>0</v>
      </c>
      <c r="AF114" s="166">
        <f>SUMIFS('Transport-DB'!P:P,'Transport-DB'!C:C,"="&amp;'Work DB'!C114,'Transport-DB'!F:F,"="&amp;'Work DB'!$AF$4)</f>
        <v>0</v>
      </c>
      <c r="AG114" s="167"/>
      <c r="AH114" s="168">
        <f>SUMIFS('Transport-DB'!Q:Q,'Transport-DB'!C:C,"="&amp;'Work DB'!C114)</f>
        <v>0</v>
      </c>
      <c r="AI114" s="170">
        <f>SUMIFS(Civil_DB[قالب بندی],Civil_DB[تاریخ],"="&amp;'Work DB'!C114)</f>
        <v>0</v>
      </c>
      <c r="AJ114" s="169">
        <v>0</v>
      </c>
      <c r="AK114" s="167">
        <f>SUMIFS(Civil_DB[بتن],Civil_DB[تاریخ],"="&amp;'Work DB'!C114)</f>
        <v>0</v>
      </c>
      <c r="AL114" s="28">
        <v>0</v>
      </c>
      <c r="AM114" s="29">
        <v>0</v>
      </c>
      <c r="AN114" s="31">
        <v>0</v>
      </c>
      <c r="AO114" s="28">
        <f>112-AP114</f>
        <v>61</v>
      </c>
      <c r="AP114" s="29">
        <v>51</v>
      </c>
      <c r="AQ114" s="29">
        <v>117</v>
      </c>
      <c r="AR114" s="30">
        <v>10</v>
      </c>
      <c r="AS114" s="28">
        <v>7</v>
      </c>
      <c r="AT114" s="29">
        <v>23</v>
      </c>
      <c r="AU114" s="207">
        <f>VLOOKUP(C114,'Daily Gas'!R20:U50,2,FALSE)</f>
        <v>3162</v>
      </c>
      <c r="AV114" s="215">
        <f t="shared" si="13"/>
        <v>94533</v>
      </c>
      <c r="AW114" s="29">
        <v>58</v>
      </c>
      <c r="AX114" s="29">
        <v>0</v>
      </c>
      <c r="AY114" s="29">
        <v>100</v>
      </c>
      <c r="AZ114" s="29">
        <v>100</v>
      </c>
      <c r="BA114" s="29">
        <v>50</v>
      </c>
      <c r="BB114" s="29">
        <v>0</v>
      </c>
      <c r="BC114" s="30">
        <v>0</v>
      </c>
      <c r="BD114" s="249"/>
      <c r="BE114" s="249"/>
      <c r="BF114" s="249"/>
      <c r="BG114" s="249"/>
      <c r="BH114" s="32"/>
      <c r="BI114" s="56"/>
      <c r="BP114" s="401"/>
      <c r="BU114" s="402"/>
    </row>
    <row r="115" spans="2:73" s="15" customFormat="1" ht="21" x14ac:dyDescent="0.25">
      <c r="B115" s="47"/>
      <c r="C115" s="20">
        <f t="shared" si="11"/>
        <v>45480</v>
      </c>
      <c r="D115" s="168">
        <f>SUMIFS('Transport-DB'!O:O,'Transport-DB'!C:C,"="&amp;'Work DB'!C115,'Transport-DB'!F:F,"="&amp;'Work DB'!$D$4)</f>
        <v>0</v>
      </c>
      <c r="E115" s="169">
        <f>SUMIFS('Transport-DB'!O:O,'Transport-DB'!C:C,"="&amp;'Work DB'!C115,'Transport-DB'!F:F,"="&amp;'Work DB'!$E$4)</f>
        <v>0</v>
      </c>
      <c r="F115" s="169">
        <f>SUMIFS('Transport-DB'!O:O,'Transport-DB'!C:C,"="&amp;'Work DB'!C115,'Transport-DB'!F:F,"="&amp;'Work DB'!$F$4)</f>
        <v>643.77</v>
      </c>
      <c r="G115" s="169">
        <f>SUMIFS('Transport-DB'!O:O,'Transport-DB'!C:C,"="&amp;'Work DB'!C115,'Transport-DB'!F:F,"="&amp;'Work DB'!$G$4)</f>
        <v>0</v>
      </c>
      <c r="H115" s="166">
        <f>SUMIFS('Transport-DB'!O:O,'Transport-DB'!C:C,"="&amp;'Work DB'!C115,'Transport-DB'!F:F,"="&amp;'Work DB'!$H$4)</f>
        <v>0</v>
      </c>
      <c r="I115" s="169">
        <f>SUMIFS('Transport-DB'!O:O,'Transport-DB'!C:C,"="&amp;'Work DB'!C115,'Transport-DB'!F:F,"="&amp;'Work DB'!$I$4)</f>
        <v>0</v>
      </c>
      <c r="J115" s="337">
        <f>SUMIFS('Transport-DB'!O:O,'Transport-DB'!C:C,"="&amp;'Work DB'!C115,'Transport-DB'!F:F,"="&amp;'Work DB'!$J$4)</f>
        <v>0</v>
      </c>
      <c r="K115" s="168">
        <f>SUMIFS('Transport-DB'!N:N,'Transport-DB'!C:C,"="&amp;'Work DB'!C115,'Transport-DB'!F:F,"="&amp;'Work DB'!$K$4)</f>
        <v>0</v>
      </c>
      <c r="L115" s="169">
        <f>SUMIFS('Transport-DB'!N:N,'Transport-DB'!C:C,"="&amp;'Work DB'!C115,'Transport-DB'!F:F,"="&amp;'Work DB'!$L$4)</f>
        <v>490</v>
      </c>
      <c r="M115" s="169">
        <f>SUMIFS('Transport-DB'!N:N,'Transport-DB'!C:C,"="&amp;'Work DB'!C115,'Transport-DB'!F:F,"="&amp;'Work DB'!$M$4)</f>
        <v>986</v>
      </c>
      <c r="N115" s="169">
        <f>SUMIFS('Transport-DB'!N:N,'Transport-DB'!C:C,"="&amp;'Work DB'!C115,'Transport-DB'!F:F,"="&amp;'Work DB'!$N$4)</f>
        <v>547.80000000000007</v>
      </c>
      <c r="O115" s="169">
        <f>SUMIFS('Transport-DB'!N:N,'Transport-DB'!C:C,"="&amp;'Work DB'!C115,'Transport-DB'!F:F,"="&amp;'Work DB'!$O$4)</f>
        <v>0</v>
      </c>
      <c r="P115" s="169">
        <f>SUMIFS('Transport-DB'!N:N,'Transport-DB'!C:C,"&lt;="&amp;'Work DB'!C115,'Transport-DB'!F:F,"="&amp;'Work DB'!$P$4)</f>
        <v>0</v>
      </c>
      <c r="Q115" s="166">
        <f>SUMIFS('Transport-DB'!N:N,'Transport-DB'!C:C,"="&amp;'Work DB'!C115,'Transport-DB'!F:F,"="&amp;'Work DB'!$Q$4)</f>
        <v>0</v>
      </c>
      <c r="R115" s="167">
        <f>SUMIFS('Transport-DB'!N:N,'Transport-DB'!C:C,"="&amp;'Work DB'!C115,'Transport-DB'!F:F,"="&amp;'Work DB'!$R$4)</f>
        <v>0</v>
      </c>
      <c r="S115" s="168">
        <f>SUM(D115:J115)+SUM(K115:R115)-M115-SUMIFS(Transport_DB[ترانشه],Transport_DB[توضیحات],"دیسپوزال",Transport_DB[تاریخ],'Work DB'!C115)</f>
        <v>1681.5700000000002</v>
      </c>
      <c r="T115" s="169">
        <f t="shared" si="12"/>
        <v>986</v>
      </c>
      <c r="U115" s="169"/>
      <c r="V115" s="169"/>
      <c r="W115" s="169"/>
      <c r="X115" s="169"/>
      <c r="Y115" s="167"/>
      <c r="Z115" s="249"/>
      <c r="AA115" s="168">
        <f>SUMIFS('Transport-DB'!P:P,'Transport-DB'!C:C,"="&amp;'Work DB'!C115,'Transport-DB'!F:F,"="&amp;'Work DB'!$AA$4)</f>
        <v>0</v>
      </c>
      <c r="AB115" s="169">
        <f>SUMIFS('Transport-DB'!P:P,'Transport-DB'!C:C,"="&amp;'Work DB'!C115,'Transport-DB'!F:F,"="&amp;'Work DB'!$AB$4)</f>
        <v>34.799999999999997</v>
      </c>
      <c r="AC115" s="169">
        <f>SUMIFS('Transport-DB'!P:P,'Transport-DB'!C:C,"="&amp;'Work DB'!C115,'Transport-DB'!F:F,"="&amp;'Work DB'!$AC$4)</f>
        <v>56</v>
      </c>
      <c r="AD115" s="166">
        <f>SUMIFS('Transport-DB'!P:P,'Transport-DB'!C:C,"="&amp;'Work DB'!C115,'Transport-DB'!F:F,"="&amp;'Work DB'!$AD$4)</f>
        <v>40</v>
      </c>
      <c r="AE115" s="166">
        <f>SUMIFS('Transport-DB'!P:P,'Transport-DB'!C:C,"="&amp;'Work DB'!C115,'Transport-DB'!F:F,"="&amp;'Work DB'!$AE$4)</f>
        <v>0</v>
      </c>
      <c r="AF115" s="166">
        <f>SUMIFS('Transport-DB'!P:P,'Transport-DB'!C:C,"="&amp;'Work DB'!C115,'Transport-DB'!F:F,"="&amp;'Work DB'!$AF$4)</f>
        <v>0</v>
      </c>
      <c r="AG115" s="167"/>
      <c r="AH115" s="168">
        <f>SUMIFS('Transport-DB'!Q:Q,'Transport-DB'!C:C,"="&amp;'Work DB'!C115)</f>
        <v>0</v>
      </c>
      <c r="AI115" s="170">
        <f>SUMIFS(Civil_DB[قالب بندی],Civil_DB[تاریخ],"="&amp;'Work DB'!C115)</f>
        <v>0</v>
      </c>
      <c r="AJ115" s="169">
        <v>0</v>
      </c>
      <c r="AK115" s="167">
        <f>SUMIFS(Civil_DB[بتن],Civil_DB[تاریخ],"="&amp;'Work DB'!C115)</f>
        <v>0</v>
      </c>
      <c r="AL115" s="28">
        <v>0</v>
      </c>
      <c r="AM115" s="29">
        <v>0</v>
      </c>
      <c r="AN115" s="31">
        <v>0</v>
      </c>
      <c r="AO115" s="28">
        <f>121-56</f>
        <v>65</v>
      </c>
      <c r="AP115" s="29">
        <v>56</v>
      </c>
      <c r="AQ115" s="29">
        <v>124</v>
      </c>
      <c r="AR115" s="30">
        <v>10</v>
      </c>
      <c r="AS115" s="28">
        <v>8</v>
      </c>
      <c r="AT115" s="29">
        <v>26</v>
      </c>
      <c r="AU115" s="207">
        <f>VLOOKUP(C115,'Daily Gas'!R21:U51,2,FALSE)</f>
        <v>3480</v>
      </c>
      <c r="AV115" s="215">
        <f t="shared" si="13"/>
        <v>91053</v>
      </c>
      <c r="AW115" s="29">
        <v>58</v>
      </c>
      <c r="AX115" s="29">
        <v>0</v>
      </c>
      <c r="AY115" s="29">
        <v>100</v>
      </c>
      <c r="AZ115" s="29">
        <v>100</v>
      </c>
      <c r="BA115" s="29">
        <v>50</v>
      </c>
      <c r="BB115" s="29">
        <v>0</v>
      </c>
      <c r="BC115" s="30">
        <v>0</v>
      </c>
      <c r="BD115" s="249"/>
      <c r="BE115" s="249"/>
      <c r="BF115" s="249"/>
      <c r="BG115" s="249"/>
      <c r="BH115" s="32"/>
      <c r="BI115" s="56"/>
      <c r="BP115" s="606" t="s">
        <v>491</v>
      </c>
      <c r="BQ115" s="607"/>
      <c r="BR115" s="607"/>
      <c r="BS115" s="607"/>
      <c r="BU115" s="402"/>
    </row>
    <row r="116" spans="2:73" s="15" customFormat="1" ht="21" x14ac:dyDescent="0.25">
      <c r="B116" s="47"/>
      <c r="C116" s="20">
        <f t="shared" si="11"/>
        <v>45481</v>
      </c>
      <c r="D116" s="168">
        <f>SUMIFS('Transport-DB'!O:O,'Transport-DB'!C:C,"="&amp;'Work DB'!C116,'Transport-DB'!F:F,"="&amp;'Work DB'!$D$4)</f>
        <v>0</v>
      </c>
      <c r="E116" s="169">
        <f>SUMIFS('Transport-DB'!O:O,'Transport-DB'!C:C,"="&amp;'Work DB'!C116,'Transport-DB'!F:F,"="&amp;'Work DB'!$E$4)</f>
        <v>0</v>
      </c>
      <c r="F116" s="169">
        <f>SUMIFS('Transport-DB'!O:O,'Transport-DB'!C:C,"="&amp;'Work DB'!C116,'Transport-DB'!F:F,"="&amp;'Work DB'!$F$4)</f>
        <v>528.19499999999994</v>
      </c>
      <c r="G116" s="169">
        <f>SUMIFS('Transport-DB'!O:O,'Transport-DB'!C:C,"="&amp;'Work DB'!C116,'Transport-DB'!F:F,"="&amp;'Work DB'!$G$4)</f>
        <v>0</v>
      </c>
      <c r="H116" s="166">
        <f>SUMIFS('Transport-DB'!O:O,'Transport-DB'!C:C,"="&amp;'Work DB'!C116,'Transport-DB'!F:F,"="&amp;'Work DB'!$H$4)</f>
        <v>0</v>
      </c>
      <c r="I116" s="169">
        <f>SUMIFS('Transport-DB'!O:O,'Transport-DB'!C:C,"="&amp;'Work DB'!C116,'Transport-DB'!F:F,"="&amp;'Work DB'!$I$4)</f>
        <v>0</v>
      </c>
      <c r="J116" s="337">
        <f>SUMIFS('Transport-DB'!O:O,'Transport-DB'!C:C,"="&amp;'Work DB'!C116,'Transport-DB'!F:F,"="&amp;'Work DB'!$J$4)</f>
        <v>0</v>
      </c>
      <c r="K116" s="168">
        <f>SUMIFS('Transport-DB'!N:N,'Transport-DB'!C:C,"="&amp;'Work DB'!C116,'Transport-DB'!F:F,"="&amp;'Work DB'!$K$4)</f>
        <v>219.45</v>
      </c>
      <c r="L116" s="169">
        <f>SUMIFS('Transport-DB'!N:N,'Transport-DB'!C:C,"="&amp;'Work DB'!C116,'Transport-DB'!F:F,"="&amp;'Work DB'!$L$4)</f>
        <v>532</v>
      </c>
      <c r="M116" s="169">
        <f>SUMIFS('Transport-DB'!N:N,'Transport-DB'!C:C,"="&amp;'Work DB'!C116,'Transport-DB'!F:F,"="&amp;'Work DB'!$M$4)</f>
        <v>1071</v>
      </c>
      <c r="N116" s="169">
        <f>SUMIFS('Transport-DB'!N:N,'Transport-DB'!C:C,"="&amp;'Work DB'!C116,'Transport-DB'!F:F,"="&amp;'Work DB'!$N$4)</f>
        <v>398.40000000000003</v>
      </c>
      <c r="O116" s="169">
        <f>SUMIFS('Transport-DB'!N:N,'Transport-DB'!C:C,"="&amp;'Work DB'!C116,'Transport-DB'!F:F,"="&amp;'Work DB'!$O$4)</f>
        <v>0</v>
      </c>
      <c r="P116" s="169">
        <f>SUMIFS('Transport-DB'!N:N,'Transport-DB'!C:C,"&lt;="&amp;'Work DB'!C116,'Transport-DB'!F:F,"="&amp;'Work DB'!$P$4)</f>
        <v>0</v>
      </c>
      <c r="Q116" s="166">
        <f>SUMIFS('Transport-DB'!N:N,'Transport-DB'!C:C,"="&amp;'Work DB'!C116,'Transport-DB'!F:F,"="&amp;'Work DB'!$Q$4)</f>
        <v>0</v>
      </c>
      <c r="R116" s="167">
        <f>SUMIFS('Transport-DB'!N:N,'Transport-DB'!C:C,"="&amp;'Work DB'!C116,'Transport-DB'!F:F,"="&amp;'Work DB'!$R$4)</f>
        <v>0</v>
      </c>
      <c r="S116" s="168">
        <f>SUM(D116:J116)+SUM(K116:R116)-M116-SUMIFS(Transport_DB[ترانشه],Transport_DB[توضیحات],"دیسپوزال",Transport_DB[تاریخ],'Work DB'!C116)</f>
        <v>1678.0450000000001</v>
      </c>
      <c r="T116" s="169">
        <f t="shared" si="12"/>
        <v>1071</v>
      </c>
      <c r="U116" s="169"/>
      <c r="V116" s="169"/>
      <c r="W116" s="169"/>
      <c r="X116" s="169"/>
      <c r="Y116" s="167"/>
      <c r="Z116" s="249"/>
      <c r="AA116" s="168">
        <f>SUMIFS('Transport-DB'!P:P,'Transport-DB'!C:C,"="&amp;'Work DB'!C116,'Transport-DB'!F:F,"="&amp;'Work DB'!$AA$4)</f>
        <v>59.000000000000007</v>
      </c>
      <c r="AB116" s="169">
        <f>SUMIFS('Transport-DB'!P:P,'Transport-DB'!C:C,"="&amp;'Work DB'!C116,'Transport-DB'!F:F,"="&amp;'Work DB'!$AB$4)</f>
        <v>34.799999999999997</v>
      </c>
      <c r="AC116" s="169">
        <f>SUMIFS('Transport-DB'!P:P,'Transport-DB'!C:C,"="&amp;'Work DB'!C116,'Transport-DB'!F:F,"="&amp;'Work DB'!$AC$4)</f>
        <v>67.199999999999989</v>
      </c>
      <c r="AD116" s="166">
        <f>SUMIFS('Transport-DB'!P:P,'Transport-DB'!C:C,"="&amp;'Work DB'!C116,'Transport-DB'!F:F,"="&amp;'Work DB'!$AD$4)</f>
        <v>40</v>
      </c>
      <c r="AE116" s="166">
        <f>SUMIFS('Transport-DB'!P:P,'Transport-DB'!C:C,"="&amp;'Work DB'!C116,'Transport-DB'!F:F,"="&amp;'Work DB'!$AE$4)</f>
        <v>0</v>
      </c>
      <c r="AF116" s="166">
        <f>SUMIFS('Transport-DB'!P:P,'Transport-DB'!C:C,"="&amp;'Work DB'!C116,'Transport-DB'!F:F,"="&amp;'Work DB'!$AF$4)</f>
        <v>0</v>
      </c>
      <c r="AG116" s="167"/>
      <c r="AH116" s="168">
        <f>SUMIFS('Transport-DB'!Q:Q,'Transport-DB'!C:C,"="&amp;'Work DB'!C116)</f>
        <v>133</v>
      </c>
      <c r="AI116" s="170">
        <f>SUMIFS(Civil_DB[قالب بندی],Civil_DB[تاریخ],"="&amp;'Work DB'!C116)</f>
        <v>0</v>
      </c>
      <c r="AJ116" s="169">
        <v>0</v>
      </c>
      <c r="AK116" s="167">
        <f>SUMIFS(Civil_DB[بتن],Civil_DB[تاریخ],"="&amp;'Work DB'!C116)</f>
        <v>0</v>
      </c>
      <c r="AL116" s="28">
        <v>0</v>
      </c>
      <c r="AM116" s="29">
        <v>0</v>
      </c>
      <c r="AN116" s="31">
        <v>0</v>
      </c>
      <c r="AO116" s="28">
        <f>121-AP116</f>
        <v>65</v>
      </c>
      <c r="AP116" s="29">
        <v>56</v>
      </c>
      <c r="AQ116" s="29">
        <v>119</v>
      </c>
      <c r="AR116" s="30">
        <v>10</v>
      </c>
      <c r="AS116" s="28">
        <v>9</v>
      </c>
      <c r="AT116" s="29">
        <v>23</v>
      </c>
      <c r="AU116" s="207">
        <f>VLOOKUP(C116,'Daily Gas'!R22:U52,2,FALSE)</f>
        <v>2937</v>
      </c>
      <c r="AV116" s="215">
        <f t="shared" si="13"/>
        <v>88116</v>
      </c>
      <c r="AW116" s="29">
        <v>58</v>
      </c>
      <c r="AX116" s="29">
        <v>0</v>
      </c>
      <c r="AY116" s="29">
        <v>100</v>
      </c>
      <c r="AZ116" s="29">
        <v>100</v>
      </c>
      <c r="BA116" s="29">
        <v>50</v>
      </c>
      <c r="BB116" s="29">
        <v>0</v>
      </c>
      <c r="BC116" s="30">
        <v>0</v>
      </c>
      <c r="BD116" s="249"/>
      <c r="BE116" s="249"/>
      <c r="BF116" s="249"/>
      <c r="BG116" s="249"/>
      <c r="BH116" s="32"/>
      <c r="BI116" s="56"/>
      <c r="BP116" s="401" t="s">
        <v>23</v>
      </c>
      <c r="BU116" s="402"/>
    </row>
    <row r="117" spans="2:73" s="15" customFormat="1" ht="21" x14ac:dyDescent="0.25">
      <c r="B117" s="47"/>
      <c r="C117" s="20">
        <f t="shared" si="11"/>
        <v>45482</v>
      </c>
      <c r="D117" s="168">
        <f>SUMIFS('Transport-DB'!O:O,'Transport-DB'!C:C,"="&amp;'Work DB'!C117,'Transport-DB'!F:F,"="&amp;'Work DB'!$D$4)</f>
        <v>359.4325</v>
      </c>
      <c r="E117" s="169">
        <f>SUMIFS('Transport-DB'!O:O,'Transport-DB'!C:C,"="&amp;'Work DB'!C117,'Transport-DB'!F:F,"="&amp;'Work DB'!$E$4)</f>
        <v>0</v>
      </c>
      <c r="F117" s="169">
        <f>SUMIFS('Transport-DB'!O:O,'Transport-DB'!C:C,"="&amp;'Work DB'!C117,'Transport-DB'!F:F,"="&amp;'Work DB'!$F$4)</f>
        <v>348.62249999999995</v>
      </c>
      <c r="G117" s="169">
        <f>SUMIFS('Transport-DB'!O:O,'Transport-DB'!C:C,"="&amp;'Work DB'!C117,'Transport-DB'!F:F,"="&amp;'Work DB'!$G$4)</f>
        <v>0</v>
      </c>
      <c r="H117" s="166">
        <f>SUMIFS('Transport-DB'!O:O,'Transport-DB'!C:C,"="&amp;'Work DB'!C117,'Transport-DB'!F:F,"="&amp;'Work DB'!$H$4)</f>
        <v>0</v>
      </c>
      <c r="I117" s="169">
        <f>SUMIFS('Transport-DB'!O:O,'Transport-DB'!C:C,"="&amp;'Work DB'!C117,'Transport-DB'!F:F,"="&amp;'Work DB'!$I$4)</f>
        <v>0</v>
      </c>
      <c r="J117" s="337">
        <f>SUMIFS('Transport-DB'!O:O,'Transport-DB'!C:C,"="&amp;'Work DB'!C117,'Transport-DB'!F:F,"="&amp;'Work DB'!$J$4)</f>
        <v>0</v>
      </c>
      <c r="K117" s="168">
        <f>SUMIFS('Transport-DB'!N:N,'Transport-DB'!C:C,"="&amp;'Work DB'!C117,'Transport-DB'!F:F,"="&amp;'Work DB'!$K$4)</f>
        <v>0</v>
      </c>
      <c r="L117" s="169">
        <f>SUMIFS('Transport-DB'!N:N,'Transport-DB'!C:C,"="&amp;'Work DB'!C117,'Transport-DB'!F:F,"="&amp;'Work DB'!$L$4)</f>
        <v>630</v>
      </c>
      <c r="M117" s="169">
        <f>SUMIFS('Transport-DB'!N:N,'Transport-DB'!C:C,"="&amp;'Work DB'!C117,'Transport-DB'!F:F,"="&amp;'Work DB'!$M$4)</f>
        <v>1300</v>
      </c>
      <c r="N117" s="169">
        <f>SUMIFS('Transport-DB'!N:N,'Transport-DB'!C:C,"="&amp;'Work DB'!C117,'Transport-DB'!F:F,"="&amp;'Work DB'!$N$4)</f>
        <v>593.45000000000005</v>
      </c>
      <c r="O117" s="169">
        <f>SUMIFS('Transport-DB'!N:N,'Transport-DB'!C:C,"="&amp;'Work DB'!C117,'Transport-DB'!F:F,"="&amp;'Work DB'!$O$4)</f>
        <v>0</v>
      </c>
      <c r="P117" s="169">
        <f>SUMIFS('Transport-DB'!N:N,'Transport-DB'!C:C,"&lt;="&amp;'Work DB'!C117,'Transport-DB'!F:F,"="&amp;'Work DB'!$P$4)</f>
        <v>0</v>
      </c>
      <c r="Q117" s="166">
        <f>SUMIFS('Transport-DB'!N:N,'Transport-DB'!C:C,"="&amp;'Work DB'!C117,'Transport-DB'!F:F,"="&amp;'Work DB'!$Q$4)</f>
        <v>0</v>
      </c>
      <c r="R117" s="167">
        <f>SUMIFS('Transport-DB'!N:N,'Transport-DB'!C:C,"="&amp;'Work DB'!C117,'Transport-DB'!F:F,"="&amp;'Work DB'!$R$4)</f>
        <v>0</v>
      </c>
      <c r="S117" s="168">
        <f>SUM(D117:J117)+SUM(K117:R117)-M117-SUMIFS(Transport_DB[ترانشه],Transport_DB[توضیحات],"دیسپوزال",Transport_DB[تاریخ],'Work DB'!C117)</f>
        <v>1931.5049999999997</v>
      </c>
      <c r="T117" s="169">
        <f t="shared" si="12"/>
        <v>1300</v>
      </c>
      <c r="U117" s="169"/>
      <c r="V117" s="169"/>
      <c r="W117" s="169"/>
      <c r="X117" s="169"/>
      <c r="Y117" s="167"/>
      <c r="Z117" s="249"/>
      <c r="AA117" s="168">
        <f>SUMIFS('Transport-DB'!P:P,'Transport-DB'!C:C,"="&amp;'Work DB'!C117,'Transport-DB'!F:F,"="&amp;'Work DB'!$AA$4)</f>
        <v>47.2</v>
      </c>
      <c r="AB117" s="169">
        <f>SUMIFS('Transport-DB'!P:P,'Transport-DB'!C:C,"="&amp;'Work DB'!C117,'Transport-DB'!F:F,"="&amp;'Work DB'!$AB$4)</f>
        <v>58</v>
      </c>
      <c r="AC117" s="169">
        <f>SUMIFS('Transport-DB'!P:P,'Transport-DB'!C:C,"="&amp;'Work DB'!C117,'Transport-DB'!F:F,"="&amp;'Work DB'!$AC$4)</f>
        <v>44.8</v>
      </c>
      <c r="AD117" s="166">
        <f>SUMIFS('Transport-DB'!P:P,'Transport-DB'!C:C,"="&amp;'Work DB'!C117,'Transport-DB'!F:F,"="&amp;'Work DB'!$AD$4)</f>
        <v>40</v>
      </c>
      <c r="AE117" s="166">
        <f>SUMIFS('Transport-DB'!P:P,'Transport-DB'!C:C,"="&amp;'Work DB'!C117,'Transport-DB'!F:F,"="&amp;'Work DB'!$AE$4)</f>
        <v>0</v>
      </c>
      <c r="AF117" s="166">
        <f>SUMIFS('Transport-DB'!P:P,'Transport-DB'!C:C,"="&amp;'Work DB'!C117,'Transport-DB'!F:F,"="&amp;'Work DB'!$AF$4)</f>
        <v>0</v>
      </c>
      <c r="AG117" s="167"/>
      <c r="AH117" s="168">
        <f>SUMIFS('Transport-DB'!Q:Q,'Transport-DB'!C:C,"="&amp;'Work DB'!C117)</f>
        <v>0</v>
      </c>
      <c r="AI117" s="170">
        <f>SUMIFS(Civil_DB[قالب بندی],Civil_DB[تاریخ],"="&amp;'Work DB'!C117)</f>
        <v>0</v>
      </c>
      <c r="AJ117" s="169">
        <v>0</v>
      </c>
      <c r="AK117" s="167">
        <f>SUMIFS(Civil_DB[بتن],Civil_DB[تاریخ],"="&amp;'Work DB'!C117)</f>
        <v>0</v>
      </c>
      <c r="AL117" s="28">
        <v>0</v>
      </c>
      <c r="AM117" s="29">
        <v>0</v>
      </c>
      <c r="AN117" s="31">
        <v>0</v>
      </c>
      <c r="AO117" s="28">
        <f>116-AP117</f>
        <v>61</v>
      </c>
      <c r="AP117" s="29">
        <v>55</v>
      </c>
      <c r="AQ117" s="29">
        <v>120</v>
      </c>
      <c r="AR117" s="30">
        <v>10</v>
      </c>
      <c r="AS117" s="28">
        <v>9</v>
      </c>
      <c r="AT117" s="29">
        <v>28</v>
      </c>
      <c r="AU117" s="207">
        <f>VLOOKUP(C117,'Daily Gas'!R23:U53,2,FALSE)</f>
        <v>3667</v>
      </c>
      <c r="AV117" s="215">
        <f t="shared" si="13"/>
        <v>84449</v>
      </c>
      <c r="AW117" s="29">
        <v>58</v>
      </c>
      <c r="AX117" s="29">
        <v>0</v>
      </c>
      <c r="AY117" s="29">
        <v>100</v>
      </c>
      <c r="AZ117" s="29">
        <v>100</v>
      </c>
      <c r="BA117" s="29">
        <v>50</v>
      </c>
      <c r="BB117" s="29">
        <v>0</v>
      </c>
      <c r="BC117" s="30">
        <v>0</v>
      </c>
      <c r="BD117" s="249"/>
      <c r="BE117" s="249"/>
      <c r="BF117" s="249"/>
      <c r="BG117" s="249"/>
      <c r="BH117" s="32"/>
      <c r="BI117" s="56"/>
      <c r="BP117" s="401">
        <v>330</v>
      </c>
      <c r="BQ117" s="15">
        <v>410</v>
      </c>
      <c r="BR117" s="15">
        <v>390</v>
      </c>
      <c r="BS117" s="15">
        <v>1080</v>
      </c>
      <c r="BT117" s="15">
        <v>1880</v>
      </c>
      <c r="BU117" s="402"/>
    </row>
    <row r="118" spans="2:73" s="15" customFormat="1" ht="21" x14ac:dyDescent="0.25">
      <c r="B118" s="47"/>
      <c r="C118" s="20">
        <f t="shared" si="11"/>
        <v>45483</v>
      </c>
      <c r="D118" s="168">
        <f>SUMIFS('Transport-DB'!O:O,'Transport-DB'!C:C,"="&amp;'Work DB'!C118,'Transport-DB'!F:F,"="&amp;'Work DB'!$D$4)</f>
        <v>0</v>
      </c>
      <c r="E118" s="169">
        <f>SUMIFS('Transport-DB'!O:O,'Transport-DB'!C:C,"="&amp;'Work DB'!C118,'Transport-DB'!F:F,"="&amp;'Work DB'!$E$4)</f>
        <v>0</v>
      </c>
      <c r="F118" s="169">
        <f>SUMIFS('Transport-DB'!O:O,'Transport-DB'!C:C,"="&amp;'Work DB'!C118,'Transport-DB'!F:F,"="&amp;'Work DB'!$F$4)</f>
        <v>288.47750000000002</v>
      </c>
      <c r="G118" s="169">
        <f>SUMIFS('Transport-DB'!O:O,'Transport-DB'!C:C,"="&amp;'Work DB'!C118,'Transport-DB'!F:F,"="&amp;'Work DB'!$G$4)</f>
        <v>0</v>
      </c>
      <c r="H118" s="166">
        <f>SUMIFS('Transport-DB'!O:O,'Transport-DB'!C:C,"="&amp;'Work DB'!C118,'Transport-DB'!F:F,"="&amp;'Work DB'!$H$4)</f>
        <v>0</v>
      </c>
      <c r="I118" s="169">
        <f>SUMIFS('Transport-DB'!O:O,'Transport-DB'!C:C,"="&amp;'Work DB'!C118,'Transport-DB'!F:F,"="&amp;'Work DB'!$I$4)</f>
        <v>0</v>
      </c>
      <c r="J118" s="337">
        <f>SUMIFS('Transport-DB'!O:O,'Transport-DB'!C:C,"="&amp;'Work DB'!C118,'Transport-DB'!F:F,"="&amp;'Work DB'!$J$4)</f>
        <v>0</v>
      </c>
      <c r="K118" s="168">
        <f>SUMIFS('Transport-DB'!N:N,'Transport-DB'!C:C,"="&amp;'Work DB'!C118,'Transport-DB'!F:F,"="&amp;'Work DB'!$K$4)</f>
        <v>166.25</v>
      </c>
      <c r="L118" s="169">
        <f>SUMIFS('Transport-DB'!N:N,'Transport-DB'!C:C,"="&amp;'Work DB'!C118,'Transport-DB'!F:F,"="&amp;'Work DB'!$L$4)</f>
        <v>917</v>
      </c>
      <c r="M118" s="169">
        <f>SUMIFS('Transport-DB'!N:N,'Transport-DB'!C:C,"="&amp;'Work DB'!C118,'Transport-DB'!F:F,"="&amp;'Work DB'!$M$4)</f>
        <v>1269</v>
      </c>
      <c r="N118" s="169">
        <f>SUMIFS('Transport-DB'!N:N,'Transport-DB'!C:C,"="&amp;'Work DB'!C118,'Transport-DB'!F:F,"="&amp;'Work DB'!$N$4)</f>
        <v>605.90000000000009</v>
      </c>
      <c r="O118" s="169">
        <f>SUMIFS('Transport-DB'!N:N,'Transport-DB'!C:C,"="&amp;'Work DB'!C118,'Transport-DB'!F:F,"="&amp;'Work DB'!$O$4)</f>
        <v>0</v>
      </c>
      <c r="P118" s="169">
        <f>SUMIFS('Transport-DB'!N:N,'Transport-DB'!C:C,"&lt;="&amp;'Work DB'!C118,'Transport-DB'!F:F,"="&amp;'Work DB'!$P$4)</f>
        <v>0</v>
      </c>
      <c r="Q118" s="166">
        <f>SUMIFS('Transport-DB'!N:N,'Transport-DB'!C:C,"="&amp;'Work DB'!C118,'Transport-DB'!F:F,"="&amp;'Work DB'!$Q$4)</f>
        <v>0</v>
      </c>
      <c r="R118" s="167">
        <f>SUMIFS('Transport-DB'!N:N,'Transport-DB'!C:C,"="&amp;'Work DB'!C118,'Transport-DB'!F:F,"="&amp;'Work DB'!$R$4)</f>
        <v>0</v>
      </c>
      <c r="S118" s="168">
        <f>SUM(D118:J118)+SUM(K118:R118)-M118-SUMIFS(Transport_DB[ترانشه],Transport_DB[توضیحات],"دیسپوزال",Transport_DB[تاریخ],'Work DB'!C118)</f>
        <v>1977.6275000000001</v>
      </c>
      <c r="T118" s="169">
        <f t="shared" si="12"/>
        <v>1269</v>
      </c>
      <c r="U118" s="169"/>
      <c r="V118" s="169"/>
      <c r="W118" s="169"/>
      <c r="X118" s="169"/>
      <c r="Y118" s="167"/>
      <c r="Z118" s="249"/>
      <c r="AA118" s="168">
        <f>SUMIFS('Transport-DB'!P:P,'Transport-DB'!C:C,"="&amp;'Work DB'!C118,'Transport-DB'!F:F,"="&amp;'Work DB'!$AA$4)</f>
        <v>106.2</v>
      </c>
      <c r="AB118" s="169">
        <f>SUMIFS('Transport-DB'!P:P,'Transport-DB'!C:C,"="&amp;'Work DB'!C118,'Transport-DB'!F:F,"="&amp;'Work DB'!$AB$4)</f>
        <v>81.2</v>
      </c>
      <c r="AC118" s="169">
        <f>SUMIFS('Transport-DB'!P:P,'Transport-DB'!C:C,"="&amp;'Work DB'!C118,'Transport-DB'!F:F,"="&amp;'Work DB'!$AC$4)</f>
        <v>78.399999999999991</v>
      </c>
      <c r="AD118" s="166">
        <f>SUMIFS('Transport-DB'!P:P,'Transport-DB'!C:C,"="&amp;'Work DB'!C118,'Transport-DB'!F:F,"="&amp;'Work DB'!$AD$4)</f>
        <v>40</v>
      </c>
      <c r="AE118" s="166">
        <f>SUMIFS('Transport-DB'!P:P,'Transport-DB'!C:C,"="&amp;'Work DB'!C118,'Transport-DB'!F:F,"="&amp;'Work DB'!$AE$4)</f>
        <v>0</v>
      </c>
      <c r="AF118" s="166">
        <f>SUMIFS('Transport-DB'!P:P,'Transport-DB'!C:C,"="&amp;'Work DB'!C118,'Transport-DB'!F:F,"="&amp;'Work DB'!$AF$4)</f>
        <v>0</v>
      </c>
      <c r="AG118" s="167"/>
      <c r="AH118" s="168">
        <f>SUMIFS('Transport-DB'!Q:Q,'Transport-DB'!C:C,"="&amp;'Work DB'!C118)</f>
        <v>0</v>
      </c>
      <c r="AI118" s="170">
        <f>SUMIFS(Civil_DB[قالب بندی],Civil_DB[تاریخ],"="&amp;'Work DB'!C118)</f>
        <v>0</v>
      </c>
      <c r="AJ118" s="169">
        <v>0</v>
      </c>
      <c r="AK118" s="167">
        <f>SUMIFS(Civil_DB[بتن],Civil_DB[تاریخ],"="&amp;'Work DB'!C118)</f>
        <v>0</v>
      </c>
      <c r="AL118" s="28">
        <v>0</v>
      </c>
      <c r="AM118" s="29">
        <v>0</v>
      </c>
      <c r="AN118" s="31">
        <v>0</v>
      </c>
      <c r="AO118" s="28">
        <f>127-AP118</f>
        <v>66</v>
      </c>
      <c r="AP118" s="29">
        <v>61</v>
      </c>
      <c r="AQ118" s="29">
        <v>128</v>
      </c>
      <c r="AR118" s="30">
        <v>10</v>
      </c>
      <c r="AS118" s="28">
        <v>9</v>
      </c>
      <c r="AT118" s="29">
        <v>28</v>
      </c>
      <c r="AU118" s="207">
        <f>VLOOKUP(C118,'Daily Gas'!R24:U54,2,FALSE)</f>
        <v>3218</v>
      </c>
      <c r="AV118" s="215">
        <f t="shared" si="13"/>
        <v>81231</v>
      </c>
      <c r="AW118" s="29">
        <f>AW117-AK118*0.33</f>
        <v>58</v>
      </c>
      <c r="AX118" s="29">
        <v>0</v>
      </c>
      <c r="AY118" s="29">
        <v>100</v>
      </c>
      <c r="AZ118" s="29">
        <v>100</v>
      </c>
      <c r="BA118" s="29">
        <v>60</v>
      </c>
      <c r="BB118" s="29">
        <v>0</v>
      </c>
      <c r="BC118" s="30">
        <v>0</v>
      </c>
      <c r="BD118" s="249"/>
      <c r="BE118" s="249"/>
      <c r="BF118" s="249"/>
      <c r="BG118" s="249"/>
      <c r="BH118" s="32"/>
      <c r="BI118" s="56"/>
      <c r="BK118" s="15" t="s">
        <v>23</v>
      </c>
      <c r="BL118" s="15" t="s">
        <v>364</v>
      </c>
      <c r="BM118" s="15" t="s">
        <v>363</v>
      </c>
      <c r="BN118" s="15" t="s">
        <v>438</v>
      </c>
      <c r="BP118" s="401"/>
      <c r="BQ118" s="15">
        <f>BQ117/BT117</f>
        <v>0.21808510638297873</v>
      </c>
      <c r="BR118" s="15">
        <f>BR117/BT117</f>
        <v>0.20744680851063829</v>
      </c>
      <c r="BS118" s="15">
        <f>BS117/BT117</f>
        <v>0.57446808510638303</v>
      </c>
      <c r="BT118" s="15">
        <v>1</v>
      </c>
      <c r="BU118" s="402"/>
    </row>
    <row r="119" spans="2:73" s="15" customFormat="1" ht="21.75" thickBot="1" x14ac:dyDescent="0.3">
      <c r="B119" s="47"/>
      <c r="C119" s="20">
        <f t="shared" si="11"/>
        <v>45484</v>
      </c>
      <c r="D119" s="168">
        <f>SUMIFS('Transport-DB'!O:O,'Transport-DB'!C:C,"="&amp;'Work DB'!C119,'Transport-DB'!F:F,"="&amp;'Work DB'!$D$4)</f>
        <v>0</v>
      </c>
      <c r="E119" s="169">
        <f>SUMIFS('Transport-DB'!O:O,'Transport-DB'!C:C,"="&amp;'Work DB'!C119,'Transport-DB'!F:F,"="&amp;'Work DB'!$E$4)</f>
        <v>0</v>
      </c>
      <c r="F119" s="169">
        <f>SUMIFS('Transport-DB'!O:O,'Transport-DB'!C:C,"="&amp;'Work DB'!C119,'Transport-DB'!F:F,"="&amp;'Work DB'!$F$4)</f>
        <v>248.39999999999998</v>
      </c>
      <c r="G119" s="169">
        <f>SUMIFS('Transport-DB'!O:O,'Transport-DB'!C:C,"="&amp;'Work DB'!C119,'Transport-DB'!F:F,"="&amp;'Work DB'!$G$4)</f>
        <v>0</v>
      </c>
      <c r="H119" s="166">
        <f>SUMIFS('Transport-DB'!O:O,'Transport-DB'!C:C,"="&amp;'Work DB'!C119,'Transport-DB'!F:F,"="&amp;'Work DB'!$H$4)</f>
        <v>0</v>
      </c>
      <c r="I119" s="169">
        <f>SUMIFS('Transport-DB'!O:O,'Transport-DB'!C:C,"="&amp;'Work DB'!C119,'Transport-DB'!F:F,"="&amp;'Work DB'!$I$4)</f>
        <v>0</v>
      </c>
      <c r="J119" s="337">
        <f>SUMIFS('Transport-DB'!O:O,'Transport-DB'!C:C,"="&amp;'Work DB'!C119,'Transport-DB'!F:F,"="&amp;'Work DB'!$J$4)</f>
        <v>0</v>
      </c>
      <c r="K119" s="168">
        <f>SUMIFS('Transport-DB'!N:N,'Transport-DB'!C:C,"="&amp;'Work DB'!C119,'Transport-DB'!F:F,"="&amp;'Work DB'!$K$4)</f>
        <v>199.5</v>
      </c>
      <c r="L119" s="169">
        <f>SUMIFS('Transport-DB'!N:N,'Transport-DB'!C:C,"="&amp;'Work DB'!C119,'Transport-DB'!F:F,"="&amp;'Work DB'!$L$4)</f>
        <v>875</v>
      </c>
      <c r="M119" s="169">
        <f>SUMIFS('Transport-DB'!N:N,'Transport-DB'!C:C,"="&amp;'Work DB'!C119,'Transport-DB'!F:F,"="&amp;'Work DB'!$M$4)</f>
        <v>681</v>
      </c>
      <c r="N119" s="169">
        <f>SUMIFS('Transport-DB'!N:N,'Transport-DB'!C:C,"="&amp;'Work DB'!C119,'Transport-DB'!F:F,"="&amp;'Work DB'!$N$4)</f>
        <v>610.05000000000007</v>
      </c>
      <c r="O119" s="169">
        <f>SUMIFS('Transport-DB'!N:N,'Transport-DB'!C:C,"="&amp;'Work DB'!C119,'Transport-DB'!F:F,"="&amp;'Work DB'!$O$4)</f>
        <v>0</v>
      </c>
      <c r="P119" s="169">
        <f>SUMIFS('Transport-DB'!N:N,'Transport-DB'!C:C,"&lt;="&amp;'Work DB'!C119,'Transport-DB'!F:F,"="&amp;'Work DB'!$P$4)</f>
        <v>0</v>
      </c>
      <c r="Q119" s="166">
        <f>SUMIFS('Transport-DB'!N:N,'Transport-DB'!C:C,"="&amp;'Work DB'!C119,'Transport-DB'!F:F,"="&amp;'Work DB'!$Q$4)</f>
        <v>0</v>
      </c>
      <c r="R119" s="167">
        <f>SUMIFS('Transport-DB'!N:N,'Transport-DB'!C:C,"="&amp;'Work DB'!C119,'Transport-DB'!F:F,"="&amp;'Work DB'!$R$4)</f>
        <v>0</v>
      </c>
      <c r="S119" s="168">
        <f>SUM(D119:J119)+SUM(K119:R119)-M119-SUMIFS(Transport_DB[ترانشه],Transport_DB[توضیحات],"دیسپوزال",Transport_DB[تاریخ],'Work DB'!C119)</f>
        <v>1932.9500000000003</v>
      </c>
      <c r="T119" s="169">
        <f t="shared" si="12"/>
        <v>681</v>
      </c>
      <c r="U119" s="169"/>
      <c r="V119" s="169"/>
      <c r="W119" s="169"/>
      <c r="X119" s="169"/>
      <c r="Y119" s="167"/>
      <c r="Z119" s="249"/>
      <c r="AA119" s="168">
        <f>SUMIFS('Transport-DB'!P:P,'Transport-DB'!C:C,"="&amp;'Work DB'!C119,'Transport-DB'!F:F,"="&amp;'Work DB'!$AA$4)</f>
        <v>70.800000000000011</v>
      </c>
      <c r="AB119" s="169">
        <f>SUMIFS('Transport-DB'!P:P,'Transport-DB'!C:C,"="&amp;'Work DB'!C119,'Transport-DB'!F:F,"="&amp;'Work DB'!$AB$4)</f>
        <v>34.799999999999997</v>
      </c>
      <c r="AC119" s="169">
        <f>SUMIFS('Transport-DB'!P:P,'Transport-DB'!C:C,"="&amp;'Work DB'!C119,'Transport-DB'!F:F,"="&amp;'Work DB'!$AC$4)</f>
        <v>40</v>
      </c>
      <c r="AD119" s="166">
        <f>SUMIFS('Transport-DB'!P:P,'Transport-DB'!C:C,"="&amp;'Work DB'!C119,'Transport-DB'!F:F,"="&amp;'Work DB'!$AD$4)</f>
        <v>30</v>
      </c>
      <c r="AE119" s="166">
        <f>SUMIFS('Transport-DB'!P:P,'Transport-DB'!C:C,"="&amp;'Work DB'!C119,'Transport-DB'!F:F,"="&amp;'Work DB'!$AE$4)</f>
        <v>0</v>
      </c>
      <c r="AF119" s="166">
        <f>SUMIFS('Transport-DB'!P:P,'Transport-DB'!C:C,"="&amp;'Work DB'!C119,'Transport-DB'!F:F,"="&amp;'Work DB'!$AF$4)</f>
        <v>0</v>
      </c>
      <c r="AG119" s="167"/>
      <c r="AH119" s="168">
        <f>SUMIFS('Transport-DB'!Q:Q,'Transport-DB'!C:C,"="&amp;'Work DB'!C119)</f>
        <v>106.4</v>
      </c>
      <c r="AI119" s="170">
        <f>SUMIFS(Civil_DB[قالب بندی],Civil_DB[تاریخ],"="&amp;'Work DB'!C119)</f>
        <v>0</v>
      </c>
      <c r="AJ119" s="169">
        <v>0</v>
      </c>
      <c r="AK119" s="454">
        <f>SUMIFS(Civil_DB[بتن],Civil_DB[تاریخ],"="&amp;'Work DB'!C119)</f>
        <v>45</v>
      </c>
      <c r="AL119" s="28">
        <v>0</v>
      </c>
      <c r="AM119" s="29">
        <v>0</v>
      </c>
      <c r="AN119" s="31">
        <v>0</v>
      </c>
      <c r="AO119" s="28">
        <v>67</v>
      </c>
      <c r="AP119" s="29">
        <v>53</v>
      </c>
      <c r="AQ119" s="29">
        <v>129</v>
      </c>
      <c r="AR119" s="30">
        <v>10</v>
      </c>
      <c r="AS119" s="28">
        <v>10</v>
      </c>
      <c r="AT119" s="29">
        <v>28</v>
      </c>
      <c r="AU119" s="207">
        <f>VLOOKUP(C119,'Daily Gas'!R25:U55,2,FALSE)</f>
        <v>1928</v>
      </c>
      <c r="AV119" s="215">
        <v>55464</v>
      </c>
      <c r="AW119" s="29">
        <f t="shared" ref="AW119:AW161" si="14">AW118-AK119*0.33+BK119</f>
        <v>43.15</v>
      </c>
      <c r="AX119" s="29">
        <v>0</v>
      </c>
      <c r="AY119" s="29">
        <f>IF(AK119&gt;0,(AY118-AK119*BQ$118+BL119)-(AY118-AK119*BQ$118+BL119)*0.01,(AY118-AK119*BQ$118+BL119))</f>
        <v>89.284308510638297</v>
      </c>
      <c r="AZ119" s="29">
        <f t="shared" ref="AZ119:AZ160" si="15">IF(AK119&gt;0,(AZ118-AK119*0.22+BM119)-(AZ118-AK119*0.22+BM119)*0.01,(AZ118-AK119*0.22+BM119))</f>
        <v>89.198999999999998</v>
      </c>
      <c r="BA119" s="29">
        <f t="shared" ref="BA119:BA160" si="16">BA118-AK119*0.5445+BN119</f>
        <v>35.497500000000002</v>
      </c>
      <c r="BB119" s="29">
        <v>0</v>
      </c>
      <c r="BC119" s="30">
        <v>0</v>
      </c>
      <c r="BD119" s="249"/>
      <c r="BE119" s="249"/>
      <c r="BF119" s="249"/>
      <c r="BG119" s="249"/>
      <c r="BH119" s="32"/>
      <c r="BI119" s="56"/>
      <c r="BK119" s="15">
        <v>0</v>
      </c>
      <c r="BL119" s="15">
        <v>0</v>
      </c>
      <c r="BM119" s="15">
        <v>0</v>
      </c>
      <c r="BP119" s="403"/>
      <c r="BQ119" s="404"/>
      <c r="BR119" s="404"/>
      <c r="BS119" s="404"/>
      <c r="BT119" s="404"/>
      <c r="BU119" s="405"/>
    </row>
    <row r="120" spans="2:73" s="15" customFormat="1" ht="21" x14ac:dyDescent="0.25">
      <c r="B120" s="47"/>
      <c r="C120" s="20">
        <f t="shared" si="11"/>
        <v>45485</v>
      </c>
      <c r="D120" s="168">
        <f>SUMIFS('Transport-DB'!O:O,'Transport-DB'!C:C,"="&amp;'Work DB'!C120,'Transport-DB'!F:F,"="&amp;'Work DB'!$D$4)</f>
        <v>0</v>
      </c>
      <c r="E120" s="169">
        <f>SUMIFS('Transport-DB'!O:O,'Transport-DB'!C:C,"="&amp;'Work DB'!C120,'Transport-DB'!F:F,"="&amp;'Work DB'!$E$4)</f>
        <v>0</v>
      </c>
      <c r="F120" s="169">
        <f>SUMIFS('Transport-DB'!O:O,'Transport-DB'!C:C,"="&amp;'Work DB'!C120,'Transport-DB'!F:F,"="&amp;'Work DB'!$F$4)</f>
        <v>0</v>
      </c>
      <c r="G120" s="169">
        <f>SUMIFS('Transport-DB'!O:O,'Transport-DB'!C:C,"="&amp;'Work DB'!C120,'Transport-DB'!F:F,"="&amp;'Work DB'!$G$4)</f>
        <v>0</v>
      </c>
      <c r="H120" s="166">
        <f>SUMIFS('Transport-DB'!O:O,'Transport-DB'!C:C,"="&amp;'Work DB'!C120,'Transport-DB'!F:F,"="&amp;'Work DB'!$H$4)</f>
        <v>0</v>
      </c>
      <c r="I120" s="169">
        <f>SUMIFS('Transport-DB'!O:O,'Transport-DB'!C:C,"="&amp;'Work DB'!C120,'Transport-DB'!F:F,"="&amp;'Work DB'!$I$4)</f>
        <v>0</v>
      </c>
      <c r="J120" s="337">
        <f>SUMIFS('Transport-DB'!O:O,'Transport-DB'!C:C,"="&amp;'Work DB'!C120,'Transport-DB'!F:F,"="&amp;'Work DB'!$J$4)</f>
        <v>0</v>
      </c>
      <c r="K120" s="168">
        <f>SUMIFS('Transport-DB'!N:N,'Transport-DB'!C:C,"="&amp;'Work DB'!C120,'Transport-DB'!F:F,"="&amp;'Work DB'!$K$4)</f>
        <v>0</v>
      </c>
      <c r="L120" s="169">
        <f>SUMIFS('Transport-DB'!N:N,'Transport-DB'!C:C,"="&amp;'Work DB'!C120,'Transport-DB'!F:F,"="&amp;'Work DB'!$L$4)</f>
        <v>840</v>
      </c>
      <c r="M120" s="169">
        <f>SUMIFS('Transport-DB'!N:N,'Transport-DB'!C:C,"="&amp;'Work DB'!C120,'Transport-DB'!F:F,"="&amp;'Work DB'!$M$4)</f>
        <v>731</v>
      </c>
      <c r="N120" s="169">
        <f>SUMIFS('Transport-DB'!N:N,'Transport-DB'!C:C,"="&amp;'Work DB'!C120,'Transport-DB'!F:F,"="&amp;'Work DB'!$N$4)</f>
        <v>0</v>
      </c>
      <c r="O120" s="169">
        <f>SUMIFS('Transport-DB'!N:N,'Transport-DB'!C:C,"="&amp;'Work DB'!C120,'Transport-DB'!F:F,"="&amp;'Work DB'!$O$4)</f>
        <v>0</v>
      </c>
      <c r="P120" s="169">
        <f>SUMIFS('Transport-DB'!N:N,'Transport-DB'!C:C,"&lt;="&amp;'Work DB'!C120,'Transport-DB'!F:F,"="&amp;'Work DB'!$P$4)</f>
        <v>0</v>
      </c>
      <c r="Q120" s="166">
        <f>SUMIFS('Transport-DB'!N:N,'Transport-DB'!C:C,"="&amp;'Work DB'!C120,'Transport-DB'!F:F,"="&amp;'Work DB'!$Q$4)</f>
        <v>0</v>
      </c>
      <c r="R120" s="167">
        <f>SUMIFS('Transport-DB'!N:N,'Transport-DB'!C:C,"="&amp;'Work DB'!C120,'Transport-DB'!F:F,"="&amp;'Work DB'!$R$4)</f>
        <v>0</v>
      </c>
      <c r="S120" s="168">
        <f>SUM(D120:J120)+SUM(K120:R120)-M120-SUMIFS(Transport_DB[ترانشه],Transport_DB[توضیحات],"دیسپوزال",Transport_DB[تاریخ],'Work DB'!C120)</f>
        <v>840</v>
      </c>
      <c r="T120" s="169">
        <f t="shared" si="12"/>
        <v>731</v>
      </c>
      <c r="U120" s="169"/>
      <c r="V120" s="169"/>
      <c r="W120" s="169"/>
      <c r="X120" s="169"/>
      <c r="Y120" s="167"/>
      <c r="Z120" s="249"/>
      <c r="AA120" s="168">
        <f>SUMIFS('Transport-DB'!P:P,'Transport-DB'!C:C,"="&amp;'Work DB'!C120,'Transport-DB'!F:F,"="&amp;'Work DB'!$AA$4)</f>
        <v>59.000000000000007</v>
      </c>
      <c r="AB120" s="169">
        <f>SUMIFS('Transport-DB'!P:P,'Transport-DB'!C:C,"="&amp;'Work DB'!C120,'Transport-DB'!F:F,"="&amp;'Work DB'!$AB$4)</f>
        <v>0</v>
      </c>
      <c r="AC120" s="169">
        <f>SUMIFS('Transport-DB'!P:P,'Transport-DB'!C:C,"="&amp;'Work DB'!C120,'Transport-DB'!F:F,"="&amp;'Work DB'!$AC$4)</f>
        <v>44.8</v>
      </c>
      <c r="AD120" s="166">
        <f>SUMIFS('Transport-DB'!P:P,'Transport-DB'!C:C,"="&amp;'Work DB'!C120,'Transport-DB'!F:F,"="&amp;'Work DB'!$AD$4)</f>
        <v>0</v>
      </c>
      <c r="AE120" s="166">
        <f>SUMIFS('Transport-DB'!P:P,'Transport-DB'!C:C,"="&amp;'Work DB'!C120,'Transport-DB'!F:F,"="&amp;'Work DB'!$AE$4)</f>
        <v>0</v>
      </c>
      <c r="AF120" s="166">
        <f>SUMIFS('Transport-DB'!P:P,'Transport-DB'!C:C,"="&amp;'Work DB'!C120,'Transport-DB'!F:F,"="&amp;'Work DB'!$AF$4)</f>
        <v>0</v>
      </c>
      <c r="AG120" s="167"/>
      <c r="AH120" s="168">
        <f>SUMIFS('Transport-DB'!Q:Q,'Transport-DB'!C:C,"="&amp;'Work DB'!C120)</f>
        <v>0</v>
      </c>
      <c r="AI120" s="170">
        <f>SUMIFS(Civil_DB[قالب بندی],Civil_DB[تاریخ],"="&amp;'Work DB'!C120)</f>
        <v>0</v>
      </c>
      <c r="AJ120" s="169">
        <v>0</v>
      </c>
      <c r="AK120" s="167">
        <f>SUMIFS(Civil_DB[بتن],Civil_DB[تاریخ],"="&amp;'Work DB'!C120)</f>
        <v>0</v>
      </c>
      <c r="AL120" s="28">
        <v>0</v>
      </c>
      <c r="AM120" s="29">
        <v>0</v>
      </c>
      <c r="AN120" s="31">
        <v>0</v>
      </c>
      <c r="AO120" s="28">
        <v>58</v>
      </c>
      <c r="AP120" s="29">
        <v>41</v>
      </c>
      <c r="AQ120" s="29">
        <v>102</v>
      </c>
      <c r="AR120" s="30">
        <v>10</v>
      </c>
      <c r="AS120" s="28">
        <v>7</v>
      </c>
      <c r="AT120" s="29">
        <v>18</v>
      </c>
      <c r="AU120" s="207">
        <f>VLOOKUP(C120,'Daily Gas'!R26:U56,2,FALSE)</f>
        <v>5305</v>
      </c>
      <c r="AV120" s="215">
        <f t="shared" ref="AV120:AV125" si="17">AV119-AU120</f>
        <v>50159</v>
      </c>
      <c r="AW120" s="29">
        <f t="shared" si="14"/>
        <v>71.150000000000006</v>
      </c>
      <c r="AX120" s="29">
        <v>0</v>
      </c>
      <c r="AY120" s="29">
        <f t="shared" ref="AY120:AY151" si="18">IF(AK120&gt;0,(AY119-AK120*0.21+BL120)-(AY119-AK120*0.21+BL120)*0.01,(AY119-AK120*0.21+BL120))</f>
        <v>89.284308510638297</v>
      </c>
      <c r="AZ120" s="29">
        <f t="shared" si="15"/>
        <v>89.198999999999998</v>
      </c>
      <c r="BA120" s="29">
        <f t="shared" si="16"/>
        <v>35.497500000000002</v>
      </c>
      <c r="BB120" s="29">
        <v>0</v>
      </c>
      <c r="BC120" s="30">
        <v>0</v>
      </c>
      <c r="BD120" s="249">
        <v>4</v>
      </c>
      <c r="BE120" s="249">
        <v>4</v>
      </c>
      <c r="BF120" s="249">
        <v>0</v>
      </c>
      <c r="BG120" s="249">
        <v>10</v>
      </c>
      <c r="BH120" s="32"/>
      <c r="BI120" s="56"/>
      <c r="BK120" s="15">
        <v>28</v>
      </c>
      <c r="BL120" s="15">
        <v>0</v>
      </c>
      <c r="BM120" s="15">
        <v>0</v>
      </c>
    </row>
    <row r="121" spans="2:73" s="15" customFormat="1" ht="21" x14ac:dyDescent="0.25">
      <c r="B121" s="47"/>
      <c r="C121" s="20">
        <f t="shared" si="11"/>
        <v>45486</v>
      </c>
      <c r="D121" s="168">
        <f>SUMIFS('Transport-DB'!O:O,'Transport-DB'!C:C,"="&amp;'Work DB'!C121,'Transport-DB'!F:F,"="&amp;'Work DB'!$D$4)</f>
        <v>0</v>
      </c>
      <c r="E121" s="169">
        <f>SUMIFS('Transport-DB'!O:O,'Transport-DB'!C:C,"="&amp;'Work DB'!C121,'Transport-DB'!F:F,"="&amp;'Work DB'!$E$4)</f>
        <v>0</v>
      </c>
      <c r="F121" s="169">
        <f>SUMIFS('Transport-DB'!O:O,'Transport-DB'!C:C,"="&amp;'Work DB'!C121,'Transport-DB'!F:F,"="&amp;'Work DB'!$F$4)</f>
        <v>368.68999999999994</v>
      </c>
      <c r="G121" s="169">
        <f>SUMIFS('Transport-DB'!O:O,'Transport-DB'!C:C,"="&amp;'Work DB'!C121,'Transport-DB'!F:F,"="&amp;'Work DB'!$G$4)</f>
        <v>0</v>
      </c>
      <c r="H121" s="166">
        <f>SUMIFS('Transport-DB'!O:O,'Transport-DB'!C:C,"="&amp;'Work DB'!C121,'Transport-DB'!F:F,"="&amp;'Work DB'!$H$4)</f>
        <v>0</v>
      </c>
      <c r="I121" s="169">
        <f>SUMIFS('Transport-DB'!O:O,'Transport-DB'!C:C,"="&amp;'Work DB'!C121,'Transport-DB'!F:F,"="&amp;'Work DB'!$I$4)</f>
        <v>0</v>
      </c>
      <c r="J121" s="337">
        <f>SUMIFS('Transport-DB'!O:O,'Transport-DB'!C:C,"="&amp;'Work DB'!C121,'Transport-DB'!F:F,"="&amp;'Work DB'!$J$4)</f>
        <v>0</v>
      </c>
      <c r="K121" s="168">
        <f>SUMIFS('Transport-DB'!N:N,'Transport-DB'!C:C,"="&amp;'Work DB'!C121,'Transport-DB'!F:F,"="&amp;'Work DB'!$K$4)</f>
        <v>292.60000000000002</v>
      </c>
      <c r="L121" s="169">
        <f>SUMIFS('Transport-DB'!N:N,'Transport-DB'!C:C,"="&amp;'Work DB'!C121,'Transport-DB'!F:F,"="&amp;'Work DB'!$L$4)</f>
        <v>840</v>
      </c>
      <c r="M121" s="169">
        <f>SUMIFS('Transport-DB'!N:N,'Transport-DB'!C:C,"="&amp;'Work DB'!C121,'Transport-DB'!F:F,"="&amp;'Work DB'!$M$4)</f>
        <v>540</v>
      </c>
      <c r="N121" s="169">
        <f>SUMIFS('Transport-DB'!N:N,'Transport-DB'!C:C,"="&amp;'Work DB'!C121,'Transport-DB'!F:F,"="&amp;'Work DB'!$N$4)</f>
        <v>506.29999999999995</v>
      </c>
      <c r="O121" s="169">
        <f>SUMIFS('Transport-DB'!N:N,'Transport-DB'!C:C,"="&amp;'Work DB'!C121,'Transport-DB'!F:F,"="&amp;'Work DB'!$O$4)</f>
        <v>0</v>
      </c>
      <c r="P121" s="169">
        <f>SUMIFS('Transport-DB'!N:N,'Transport-DB'!C:C,"&lt;="&amp;'Work DB'!C121,'Transport-DB'!F:F,"="&amp;'Work DB'!$P$4)</f>
        <v>0</v>
      </c>
      <c r="Q121" s="166">
        <f>SUMIFS('Transport-DB'!N:N,'Transport-DB'!C:C,"="&amp;'Work DB'!C121,'Transport-DB'!F:F,"="&amp;'Work DB'!$Q$4)</f>
        <v>0</v>
      </c>
      <c r="R121" s="167">
        <f>SUMIFS('Transport-DB'!N:N,'Transport-DB'!C:C,"="&amp;'Work DB'!C121,'Transport-DB'!F:F,"="&amp;'Work DB'!$R$4)</f>
        <v>0</v>
      </c>
      <c r="S121" s="168">
        <f>SUM(D121:J121)+SUM(K121:R121)-M121-SUMIFS(Transport_DB[ترانشه],Transport_DB[توضیحات],"دیسپوزال",Transport_DB[تاریخ],'Work DB'!C121)</f>
        <v>2007.5899999999997</v>
      </c>
      <c r="T121" s="169">
        <f t="shared" si="12"/>
        <v>540</v>
      </c>
      <c r="U121" s="169"/>
      <c r="V121" s="169"/>
      <c r="W121" s="169"/>
      <c r="X121" s="169"/>
      <c r="Y121" s="167"/>
      <c r="Z121" s="249"/>
      <c r="AA121" s="168">
        <f>SUMIFS('Transport-DB'!P:P,'Transport-DB'!C:C,"="&amp;'Work DB'!C121,'Transport-DB'!F:F,"="&amp;'Work DB'!$AA$4)</f>
        <v>82.600000000000009</v>
      </c>
      <c r="AB121" s="169">
        <f>SUMIFS('Transport-DB'!P:P,'Transport-DB'!C:C,"="&amp;'Work DB'!C121,'Transport-DB'!F:F,"="&amp;'Work DB'!$AB$4)</f>
        <v>58</v>
      </c>
      <c r="AC121" s="169">
        <f>SUMIFS('Transport-DB'!P:P,'Transport-DB'!C:C,"="&amp;'Work DB'!C121,'Transport-DB'!F:F,"="&amp;'Work DB'!$AC$4)</f>
        <v>56</v>
      </c>
      <c r="AD121" s="166">
        <f>SUMIFS('Transport-DB'!P:P,'Transport-DB'!C:C,"="&amp;'Work DB'!C121,'Transport-DB'!F:F,"="&amp;'Work DB'!$AD$4)</f>
        <v>50</v>
      </c>
      <c r="AE121" s="166">
        <f>SUMIFS('Transport-DB'!P:P,'Transport-DB'!C:C,"="&amp;'Work DB'!C121,'Transport-DB'!F:F,"="&amp;'Work DB'!$AE$4)</f>
        <v>0</v>
      </c>
      <c r="AF121" s="166">
        <f>SUMIFS('Transport-DB'!P:P,'Transport-DB'!C:C,"="&amp;'Work DB'!C121,'Transport-DB'!F:F,"="&amp;'Work DB'!$AF$4)</f>
        <v>0</v>
      </c>
      <c r="AG121" s="167"/>
      <c r="AH121" s="168">
        <f>SUMIFS('Transport-DB'!Q:Q,'Transport-DB'!C:C,"="&amp;'Work DB'!C121)</f>
        <v>0</v>
      </c>
      <c r="AI121" s="170">
        <f>SUMIFS(Civil_DB[قالب بندی],Civil_DB[تاریخ],"="&amp;'Work DB'!C121)</f>
        <v>0</v>
      </c>
      <c r="AJ121" s="169">
        <v>0</v>
      </c>
      <c r="AK121" s="167">
        <f>SUMIFS(Civil_DB[بتن],Civil_DB[تاریخ],"="&amp;'Work DB'!C121)</f>
        <v>0</v>
      </c>
      <c r="AL121" s="28">
        <v>0</v>
      </c>
      <c r="AM121" s="29">
        <v>0</v>
      </c>
      <c r="AN121" s="31">
        <v>0</v>
      </c>
      <c r="AO121" s="28">
        <v>67</v>
      </c>
      <c r="AP121" s="29">
        <v>51</v>
      </c>
      <c r="AQ121" s="29">
        <v>98</v>
      </c>
      <c r="AR121" s="30">
        <v>10</v>
      </c>
      <c r="AS121" s="28">
        <v>9</v>
      </c>
      <c r="AT121" s="29">
        <v>18</v>
      </c>
      <c r="AU121" s="207">
        <f>VLOOKUP(C121,'Daily Gas'!R27:U57,2,FALSE)</f>
        <v>3088</v>
      </c>
      <c r="AV121" s="215">
        <f t="shared" si="17"/>
        <v>47071</v>
      </c>
      <c r="AW121" s="29">
        <f t="shared" si="14"/>
        <v>71.150000000000006</v>
      </c>
      <c r="AX121" s="29">
        <v>0</v>
      </c>
      <c r="AY121" s="29">
        <f t="shared" si="18"/>
        <v>89.284308510638297</v>
      </c>
      <c r="AZ121" s="29">
        <f t="shared" si="15"/>
        <v>89.198999999999998</v>
      </c>
      <c r="BA121" s="29">
        <f t="shared" si="16"/>
        <v>35.497500000000002</v>
      </c>
      <c r="BB121" s="29">
        <v>0</v>
      </c>
      <c r="BC121" s="30">
        <v>0</v>
      </c>
      <c r="BD121" s="249"/>
      <c r="BE121" s="249"/>
      <c r="BF121" s="249"/>
      <c r="BG121" s="249"/>
      <c r="BH121" s="32"/>
      <c r="BI121" s="56"/>
      <c r="BK121" s="15">
        <v>0</v>
      </c>
      <c r="BL121" s="15">
        <v>0</v>
      </c>
      <c r="BM121" s="15">
        <v>0</v>
      </c>
    </row>
    <row r="122" spans="2:73" s="15" customFormat="1" ht="21" x14ac:dyDescent="0.25">
      <c r="B122" s="47"/>
      <c r="C122" s="20">
        <f t="shared" si="11"/>
        <v>45487</v>
      </c>
      <c r="D122" s="168">
        <f>SUMIFS('Transport-DB'!O:O,'Transport-DB'!C:C,"="&amp;'Work DB'!C122,'Transport-DB'!F:F,"="&amp;'Work DB'!$D$4)</f>
        <v>0</v>
      </c>
      <c r="E122" s="169">
        <f>SUMIFS('Transport-DB'!O:O,'Transport-DB'!C:C,"="&amp;'Work DB'!C122,'Transport-DB'!F:F,"="&amp;'Work DB'!$E$4)</f>
        <v>0</v>
      </c>
      <c r="F122" s="169">
        <f>SUMIFS('Transport-DB'!O:O,'Transport-DB'!C:C,"="&amp;'Work DB'!C122,'Transport-DB'!F:F,"="&amp;'Work DB'!$F$4)</f>
        <v>288.47750000000002</v>
      </c>
      <c r="G122" s="169">
        <f>SUMIFS('Transport-DB'!O:O,'Transport-DB'!C:C,"="&amp;'Work DB'!C122,'Transport-DB'!F:F,"="&amp;'Work DB'!$G$4)</f>
        <v>0</v>
      </c>
      <c r="H122" s="166">
        <f>SUMIFS('Transport-DB'!O:O,'Transport-DB'!C:C,"="&amp;'Work DB'!C122,'Transport-DB'!F:F,"="&amp;'Work DB'!$H$4)</f>
        <v>0</v>
      </c>
      <c r="I122" s="169">
        <f>SUMIFS('Transport-DB'!O:O,'Transport-DB'!C:C,"="&amp;'Work DB'!C122,'Transport-DB'!F:F,"="&amp;'Work DB'!$I$4)</f>
        <v>0</v>
      </c>
      <c r="J122" s="337">
        <f>SUMIFS('Transport-DB'!O:O,'Transport-DB'!C:C,"="&amp;'Work DB'!C122,'Transport-DB'!F:F,"="&amp;'Work DB'!$J$4)</f>
        <v>0</v>
      </c>
      <c r="K122" s="168">
        <f>SUMIFS('Transport-DB'!N:N,'Transport-DB'!C:C,"="&amp;'Work DB'!C122,'Transport-DB'!F:F,"="&amp;'Work DB'!$K$4)</f>
        <v>126.35000000000001</v>
      </c>
      <c r="L122" s="169">
        <f>SUMIFS('Transport-DB'!N:N,'Transport-DB'!C:C,"="&amp;'Work DB'!C122,'Transport-DB'!F:F,"="&amp;'Work DB'!$L$4)</f>
        <v>0</v>
      </c>
      <c r="M122" s="169">
        <f>SUMIFS('Transport-DB'!N:N,'Transport-DB'!C:C,"="&amp;'Work DB'!C122,'Transport-DB'!F:F,"="&amp;'Work DB'!$M$4)</f>
        <v>602</v>
      </c>
      <c r="N122" s="169">
        <f>SUMIFS('Transport-DB'!N:N,'Transport-DB'!C:C,"="&amp;'Work DB'!C122,'Transport-DB'!F:F,"="&amp;'Work DB'!$N$4)</f>
        <v>510.45000000000005</v>
      </c>
      <c r="O122" s="169">
        <f>SUMIFS('Transport-DB'!N:N,'Transport-DB'!C:C,"="&amp;'Work DB'!C122,'Transport-DB'!F:F,"="&amp;'Work DB'!$O$4)</f>
        <v>0</v>
      </c>
      <c r="P122" s="169">
        <f>SUMIFS('Transport-DB'!N:N,'Transport-DB'!C:C,"&lt;="&amp;'Work DB'!C122,'Transport-DB'!F:F,"="&amp;'Work DB'!$P$4)</f>
        <v>0</v>
      </c>
      <c r="Q122" s="166">
        <f>SUMIFS('Transport-DB'!N:N,'Transport-DB'!C:C,"="&amp;'Work DB'!C122,'Transport-DB'!F:F,"="&amp;'Work DB'!$Q$4)</f>
        <v>0</v>
      </c>
      <c r="R122" s="167">
        <f>SUMIFS('Transport-DB'!N:N,'Transport-DB'!C:C,"="&amp;'Work DB'!C122,'Transport-DB'!F:F,"="&amp;'Work DB'!$R$4)</f>
        <v>0</v>
      </c>
      <c r="S122" s="168">
        <f>SUM(D122:J122)+SUM(K122:R122)-M122-SUMIFS(Transport_DB[ترانشه],Transport_DB[توضیحات],"دیسپوزال",Transport_DB[تاریخ],'Work DB'!C122)</f>
        <v>925.27750000000015</v>
      </c>
      <c r="T122" s="169">
        <f t="shared" si="12"/>
        <v>602</v>
      </c>
      <c r="U122" s="169"/>
      <c r="V122" s="169"/>
      <c r="W122" s="169"/>
      <c r="X122" s="169"/>
      <c r="Y122" s="167"/>
      <c r="Z122" s="249"/>
      <c r="AA122" s="168">
        <f>SUMIFS('Transport-DB'!P:P,'Transport-DB'!C:C,"="&amp;'Work DB'!C122,'Transport-DB'!F:F,"="&amp;'Work DB'!$AA$4)</f>
        <v>70.800000000000011</v>
      </c>
      <c r="AB122" s="169">
        <f>SUMIFS('Transport-DB'!P:P,'Transport-DB'!C:C,"="&amp;'Work DB'!C122,'Transport-DB'!F:F,"="&amp;'Work DB'!$AB$4)</f>
        <v>23.2</v>
      </c>
      <c r="AC122" s="169">
        <f>SUMIFS('Transport-DB'!P:P,'Transport-DB'!C:C,"="&amp;'Work DB'!C122,'Transport-DB'!F:F,"="&amp;'Work DB'!$AC$4)</f>
        <v>44.8</v>
      </c>
      <c r="AD122" s="166">
        <f>SUMIFS('Transport-DB'!P:P,'Transport-DB'!C:C,"="&amp;'Work DB'!C122,'Transport-DB'!F:F,"="&amp;'Work DB'!$AD$4)</f>
        <v>0</v>
      </c>
      <c r="AE122" s="166">
        <f>SUMIFS('Transport-DB'!P:P,'Transport-DB'!C:C,"="&amp;'Work DB'!C122,'Transport-DB'!F:F,"="&amp;'Work DB'!$AE$4)</f>
        <v>0</v>
      </c>
      <c r="AF122" s="166">
        <f>SUMIFS('Transport-DB'!P:P,'Transport-DB'!C:C,"="&amp;'Work DB'!C122,'Transport-DB'!F:F,"="&amp;'Work DB'!$AF$4)</f>
        <v>0</v>
      </c>
      <c r="AG122" s="167"/>
      <c r="AH122" s="168">
        <f>SUMIFS('Transport-DB'!Q:Q,'Transport-DB'!C:C,"="&amp;'Work DB'!C122)</f>
        <v>66.5</v>
      </c>
      <c r="AI122" s="170">
        <f>SUMIFS(Civil_DB[قالب بندی],Civil_DB[تاریخ],"="&amp;'Work DB'!C122)</f>
        <v>0</v>
      </c>
      <c r="AJ122" s="169">
        <v>0</v>
      </c>
      <c r="AK122" s="167">
        <f>SUMIFS(Civil_DB[بتن],Civil_DB[تاریخ],"="&amp;'Work DB'!C122)</f>
        <v>0</v>
      </c>
      <c r="AL122" s="28">
        <v>0</v>
      </c>
      <c r="AM122" s="29">
        <v>0</v>
      </c>
      <c r="AN122" s="31">
        <v>0</v>
      </c>
      <c r="AO122" s="28">
        <v>61</v>
      </c>
      <c r="AP122" s="29">
        <v>33</v>
      </c>
      <c r="AQ122" s="29">
        <v>98</v>
      </c>
      <c r="AR122" s="30">
        <v>10</v>
      </c>
      <c r="AS122" s="28">
        <v>7</v>
      </c>
      <c r="AT122" s="29">
        <v>20</v>
      </c>
      <c r="AU122" s="207">
        <f>VLOOKUP(C122,'Daily Gas'!R28:U58,2,FALSE)</f>
        <v>2113</v>
      </c>
      <c r="AV122" s="215">
        <f t="shared" si="17"/>
        <v>44958</v>
      </c>
      <c r="AW122" s="29">
        <f t="shared" si="14"/>
        <v>71.150000000000006</v>
      </c>
      <c r="AX122" s="29">
        <v>0</v>
      </c>
      <c r="AY122" s="29">
        <f t="shared" si="18"/>
        <v>89.284308510638297</v>
      </c>
      <c r="AZ122" s="29">
        <f t="shared" si="15"/>
        <v>89.198999999999998</v>
      </c>
      <c r="BA122" s="29">
        <f t="shared" si="16"/>
        <v>35.497500000000002</v>
      </c>
      <c r="BB122" s="29">
        <v>0</v>
      </c>
      <c r="BC122" s="30">
        <v>0</v>
      </c>
      <c r="BD122" s="249"/>
      <c r="BE122" s="249"/>
      <c r="BF122" s="249"/>
      <c r="BG122" s="249"/>
      <c r="BH122" s="32"/>
      <c r="BI122" s="56"/>
      <c r="BK122" s="15">
        <v>0</v>
      </c>
      <c r="BL122" s="15">
        <v>0</v>
      </c>
      <c r="BM122" s="15">
        <v>0</v>
      </c>
    </row>
    <row r="123" spans="2:73" s="15" customFormat="1" ht="21" x14ac:dyDescent="0.25">
      <c r="B123" s="47"/>
      <c r="C123" s="20">
        <f t="shared" si="11"/>
        <v>45488</v>
      </c>
      <c r="D123" s="168">
        <f>SUMIFS('Transport-DB'!O:O,'Transport-DB'!C:C,"="&amp;'Work DB'!C123,'Transport-DB'!F:F,"="&amp;'Work DB'!$D$4)</f>
        <v>0</v>
      </c>
      <c r="E123" s="169">
        <f>SUMIFS('Transport-DB'!O:O,'Transport-DB'!C:C,"="&amp;'Work DB'!C123,'Transport-DB'!F:F,"="&amp;'Work DB'!$E$4)</f>
        <v>0</v>
      </c>
      <c r="F123" s="169">
        <f>SUMIFS('Transport-DB'!O:O,'Transport-DB'!C:C,"="&amp;'Work DB'!C123,'Transport-DB'!F:F,"="&amp;'Work DB'!$F$4)</f>
        <v>0</v>
      </c>
      <c r="G123" s="169">
        <f>SUMIFS('Transport-DB'!O:O,'Transport-DB'!C:C,"="&amp;'Work DB'!C123,'Transport-DB'!F:F,"="&amp;'Work DB'!$G$4)</f>
        <v>0</v>
      </c>
      <c r="H123" s="166">
        <f>SUMIFS('Transport-DB'!O:O,'Transport-DB'!C:C,"="&amp;'Work DB'!C123,'Transport-DB'!F:F,"="&amp;'Work DB'!$H$4)</f>
        <v>0</v>
      </c>
      <c r="I123" s="169">
        <f>SUMIFS('Transport-DB'!O:O,'Transport-DB'!C:C,"="&amp;'Work DB'!C123,'Transport-DB'!F:F,"="&amp;'Work DB'!$I$4)</f>
        <v>0</v>
      </c>
      <c r="J123" s="337">
        <f>SUMIFS('Transport-DB'!O:O,'Transport-DB'!C:C,"="&amp;'Work DB'!C123,'Transport-DB'!F:F,"="&amp;'Work DB'!$J$4)</f>
        <v>0</v>
      </c>
      <c r="K123" s="168">
        <f>SUMIFS('Transport-DB'!N:N,'Transport-DB'!C:C,"="&amp;'Work DB'!C123,'Transport-DB'!F:F,"="&amp;'Work DB'!$K$4)</f>
        <v>0</v>
      </c>
      <c r="L123" s="169">
        <f>SUMIFS('Transport-DB'!N:N,'Transport-DB'!C:C,"="&amp;'Work DB'!C123,'Transport-DB'!F:F,"="&amp;'Work DB'!$L$4)</f>
        <v>0</v>
      </c>
      <c r="M123" s="169">
        <f>SUMIFS('Transport-DB'!N:N,'Transport-DB'!C:C,"="&amp;'Work DB'!C123,'Transport-DB'!F:F,"="&amp;'Work DB'!$M$4)</f>
        <v>0</v>
      </c>
      <c r="N123" s="169">
        <f>SUMIFS('Transport-DB'!N:N,'Transport-DB'!C:C,"="&amp;'Work DB'!C123,'Transport-DB'!F:F,"="&amp;'Work DB'!$N$4)</f>
        <v>0</v>
      </c>
      <c r="O123" s="169">
        <f>SUMIFS('Transport-DB'!N:N,'Transport-DB'!C:C,"="&amp;'Work DB'!C123,'Transport-DB'!F:F,"="&amp;'Work DB'!$O$4)</f>
        <v>0</v>
      </c>
      <c r="P123" s="169">
        <f>SUMIFS('Transport-DB'!N:N,'Transport-DB'!C:C,"&lt;="&amp;'Work DB'!C123,'Transport-DB'!F:F,"="&amp;'Work DB'!$P$4)</f>
        <v>0</v>
      </c>
      <c r="Q123" s="166">
        <f>SUMIFS('Transport-DB'!N:N,'Transport-DB'!C:C,"="&amp;'Work DB'!C123,'Transport-DB'!F:F,"="&amp;'Work DB'!$Q$4)</f>
        <v>0</v>
      </c>
      <c r="R123" s="167">
        <f>SUMIFS('Transport-DB'!N:N,'Transport-DB'!C:C,"="&amp;'Work DB'!C123,'Transport-DB'!F:F,"="&amp;'Work DB'!$R$4)</f>
        <v>0</v>
      </c>
      <c r="S123" s="168">
        <f>SUM(D123:J123)+SUM(K123:R123)-M123-SUMIFS(Transport_DB[ترانشه],Transport_DB[توضیحات],"دیسپوزال",Transport_DB[تاریخ],'Work DB'!C123)</f>
        <v>0</v>
      </c>
      <c r="T123" s="169">
        <f t="shared" si="12"/>
        <v>0</v>
      </c>
      <c r="U123" s="169"/>
      <c r="V123" s="169"/>
      <c r="W123" s="169"/>
      <c r="X123" s="169"/>
      <c r="Y123" s="167"/>
      <c r="Z123" s="249"/>
      <c r="AA123" s="168">
        <f>SUMIFS('Transport-DB'!P:P,'Transport-DB'!C:C,"="&amp;'Work DB'!C123,'Transport-DB'!F:F,"="&amp;'Work DB'!$AA$4)</f>
        <v>0</v>
      </c>
      <c r="AB123" s="169">
        <f>SUMIFS('Transport-DB'!P:P,'Transport-DB'!C:C,"="&amp;'Work DB'!C123,'Transport-DB'!F:F,"="&amp;'Work DB'!$AB$4)</f>
        <v>0</v>
      </c>
      <c r="AC123" s="169">
        <f>SUMIFS('Transport-DB'!P:P,'Transport-DB'!C:C,"="&amp;'Work DB'!C123,'Transport-DB'!F:F,"="&amp;'Work DB'!$AC$4)</f>
        <v>0</v>
      </c>
      <c r="AD123" s="166">
        <f>SUMIFS('Transport-DB'!P:P,'Transport-DB'!C:C,"="&amp;'Work DB'!C123,'Transport-DB'!F:F,"="&amp;'Work DB'!$AD$4)</f>
        <v>0</v>
      </c>
      <c r="AE123" s="166">
        <f>SUMIFS('Transport-DB'!P:P,'Transport-DB'!C:C,"="&amp;'Work DB'!C123,'Transport-DB'!F:F,"="&amp;'Work DB'!$AE$4)</f>
        <v>0</v>
      </c>
      <c r="AF123" s="166">
        <f>SUMIFS('Transport-DB'!P:P,'Transport-DB'!C:C,"="&amp;'Work DB'!C123,'Transport-DB'!F:F,"="&amp;'Work DB'!$AF$4)</f>
        <v>0</v>
      </c>
      <c r="AG123" s="167"/>
      <c r="AH123" s="168">
        <f>SUMIFS('Transport-DB'!Q:Q,'Transport-DB'!C:C,"="&amp;'Work DB'!C123)</f>
        <v>0</v>
      </c>
      <c r="AI123" s="170">
        <f>SUMIFS(Civil_DB[قالب بندی],Civil_DB[تاریخ],"="&amp;'Work DB'!C123)</f>
        <v>0</v>
      </c>
      <c r="AJ123" s="169">
        <v>0</v>
      </c>
      <c r="AK123" s="167">
        <f>SUMIFS(Civil_DB[بتن],Civil_DB[تاریخ],"="&amp;'Work DB'!C123)</f>
        <v>0</v>
      </c>
      <c r="AL123" s="28">
        <v>0</v>
      </c>
      <c r="AM123" s="29">
        <v>0</v>
      </c>
      <c r="AN123" s="31">
        <v>0</v>
      </c>
      <c r="AO123" s="28">
        <v>8</v>
      </c>
      <c r="AP123" s="29">
        <v>0</v>
      </c>
      <c r="AQ123" s="29">
        <v>0</v>
      </c>
      <c r="AR123" s="30">
        <v>0</v>
      </c>
      <c r="AS123" s="28">
        <v>0</v>
      </c>
      <c r="AT123" s="29">
        <v>0</v>
      </c>
      <c r="AU123" s="207">
        <f>VLOOKUP(C123,'Daily Gas'!R29:U59,2,FALSE)</f>
        <v>0</v>
      </c>
      <c r="AV123" s="215">
        <f t="shared" si="17"/>
        <v>44958</v>
      </c>
      <c r="AW123" s="29">
        <f t="shared" si="14"/>
        <v>71.150000000000006</v>
      </c>
      <c r="AX123" s="29">
        <v>0</v>
      </c>
      <c r="AY123" s="29">
        <f t="shared" si="18"/>
        <v>89.284308510638297</v>
      </c>
      <c r="AZ123" s="29">
        <f t="shared" si="15"/>
        <v>89.198999999999998</v>
      </c>
      <c r="BA123" s="29">
        <f t="shared" si="16"/>
        <v>35.497500000000002</v>
      </c>
      <c r="BB123" s="29">
        <v>0</v>
      </c>
      <c r="BC123" s="30">
        <v>0</v>
      </c>
      <c r="BD123" s="249"/>
      <c r="BE123" s="249"/>
      <c r="BF123" s="249"/>
      <c r="BG123" s="249"/>
      <c r="BH123" s="32"/>
      <c r="BI123" s="56"/>
      <c r="BK123" s="15">
        <v>0</v>
      </c>
      <c r="BL123" s="15">
        <v>0</v>
      </c>
      <c r="BM123" s="15">
        <v>0</v>
      </c>
    </row>
    <row r="124" spans="2:73" s="15" customFormat="1" ht="21" x14ac:dyDescent="0.25">
      <c r="B124" s="47"/>
      <c r="C124" s="20">
        <f t="shared" si="11"/>
        <v>45489</v>
      </c>
      <c r="D124" s="168">
        <f>SUMIFS('Transport-DB'!O:O,'Transport-DB'!C:C,"="&amp;'Work DB'!C124,'Transport-DB'!F:F,"="&amp;'Work DB'!$D$4)</f>
        <v>0</v>
      </c>
      <c r="E124" s="169">
        <f>SUMIFS('Transport-DB'!O:O,'Transport-DB'!C:C,"="&amp;'Work DB'!C124,'Transport-DB'!F:F,"="&amp;'Work DB'!$E$4)</f>
        <v>0</v>
      </c>
      <c r="F124" s="169">
        <f>SUMIFS('Transport-DB'!O:O,'Transport-DB'!C:C,"="&amp;'Work DB'!C124,'Transport-DB'!F:F,"="&amp;'Work DB'!$F$4)</f>
        <v>0</v>
      </c>
      <c r="G124" s="169">
        <f>SUMIFS('Transport-DB'!O:O,'Transport-DB'!C:C,"="&amp;'Work DB'!C124,'Transport-DB'!F:F,"="&amp;'Work DB'!$G$4)</f>
        <v>0</v>
      </c>
      <c r="H124" s="166">
        <f>SUMIFS('Transport-DB'!O:O,'Transport-DB'!C:C,"="&amp;'Work DB'!C124,'Transport-DB'!F:F,"="&amp;'Work DB'!$H$4)</f>
        <v>0</v>
      </c>
      <c r="I124" s="169">
        <f>SUMIFS('Transport-DB'!O:O,'Transport-DB'!C:C,"="&amp;'Work DB'!C124,'Transport-DB'!F:F,"="&amp;'Work DB'!$I$4)</f>
        <v>0</v>
      </c>
      <c r="J124" s="337">
        <f>SUMIFS('Transport-DB'!O:O,'Transport-DB'!C:C,"="&amp;'Work DB'!C124,'Transport-DB'!F:F,"="&amp;'Work DB'!$J$4)</f>
        <v>0</v>
      </c>
      <c r="K124" s="168">
        <f>SUMIFS('Transport-DB'!N:N,'Transport-DB'!C:C,"="&amp;'Work DB'!C124,'Transport-DB'!F:F,"="&amp;'Work DB'!$K$4)</f>
        <v>0</v>
      </c>
      <c r="L124" s="169">
        <f>SUMIFS('Transport-DB'!N:N,'Transport-DB'!C:C,"="&amp;'Work DB'!C124,'Transport-DB'!F:F,"="&amp;'Work DB'!$L$4)</f>
        <v>0</v>
      </c>
      <c r="M124" s="169">
        <f>SUMIFS('Transport-DB'!N:N,'Transport-DB'!C:C,"="&amp;'Work DB'!C124,'Transport-DB'!F:F,"="&amp;'Work DB'!$M$4)</f>
        <v>0</v>
      </c>
      <c r="N124" s="169">
        <f>SUMIFS('Transport-DB'!N:N,'Transport-DB'!C:C,"="&amp;'Work DB'!C124,'Transport-DB'!F:F,"="&amp;'Work DB'!$N$4)</f>
        <v>0</v>
      </c>
      <c r="O124" s="169">
        <f>SUMIFS('Transport-DB'!N:N,'Transport-DB'!C:C,"="&amp;'Work DB'!C124,'Transport-DB'!F:F,"="&amp;'Work DB'!$O$4)</f>
        <v>0</v>
      </c>
      <c r="P124" s="169">
        <f>SUMIFS('Transport-DB'!N:N,'Transport-DB'!C:C,"&lt;="&amp;'Work DB'!C124,'Transport-DB'!F:F,"="&amp;'Work DB'!$P$4)</f>
        <v>0</v>
      </c>
      <c r="Q124" s="166">
        <f>SUMIFS('Transport-DB'!N:N,'Transport-DB'!C:C,"="&amp;'Work DB'!C124,'Transport-DB'!F:F,"="&amp;'Work DB'!$Q$4)</f>
        <v>0</v>
      </c>
      <c r="R124" s="167">
        <f>SUMIFS('Transport-DB'!N:N,'Transport-DB'!C:C,"="&amp;'Work DB'!C124,'Transport-DB'!F:F,"="&amp;'Work DB'!$R$4)</f>
        <v>0</v>
      </c>
      <c r="S124" s="168">
        <f>SUM(D124:J124)+SUM(K124:R124)-M124-SUMIFS(Transport_DB[ترانشه],Transport_DB[توضیحات],"دیسپوزال",Transport_DB[تاریخ],'Work DB'!C124)</f>
        <v>0</v>
      </c>
      <c r="T124" s="169">
        <f t="shared" si="12"/>
        <v>0</v>
      </c>
      <c r="U124" s="169"/>
      <c r="V124" s="169"/>
      <c r="W124" s="169"/>
      <c r="X124" s="169"/>
      <c r="Y124" s="167"/>
      <c r="Z124" s="249"/>
      <c r="AA124" s="168">
        <f>SUMIFS('Transport-DB'!P:P,'Transport-DB'!C:C,"="&amp;'Work DB'!C124,'Transport-DB'!F:F,"="&amp;'Work DB'!$AA$4)</f>
        <v>0</v>
      </c>
      <c r="AB124" s="169">
        <f>SUMIFS('Transport-DB'!P:P,'Transport-DB'!C:C,"="&amp;'Work DB'!C124,'Transport-DB'!F:F,"="&amp;'Work DB'!$AB$4)</f>
        <v>0</v>
      </c>
      <c r="AC124" s="169">
        <f>SUMIFS('Transport-DB'!P:P,'Transport-DB'!C:C,"="&amp;'Work DB'!C124,'Transport-DB'!F:F,"="&amp;'Work DB'!$AC$4)</f>
        <v>0</v>
      </c>
      <c r="AD124" s="166">
        <f>SUMIFS('Transport-DB'!P:P,'Transport-DB'!C:C,"="&amp;'Work DB'!C124,'Transport-DB'!F:F,"="&amp;'Work DB'!$AD$4)</f>
        <v>0</v>
      </c>
      <c r="AE124" s="166">
        <f>SUMIFS('Transport-DB'!P:P,'Transport-DB'!C:C,"="&amp;'Work DB'!C124,'Transport-DB'!F:F,"="&amp;'Work DB'!$AE$4)</f>
        <v>0</v>
      </c>
      <c r="AF124" s="166">
        <f>SUMIFS('Transport-DB'!P:P,'Transport-DB'!C:C,"="&amp;'Work DB'!C124,'Transport-DB'!F:F,"="&amp;'Work DB'!$AF$4)</f>
        <v>0</v>
      </c>
      <c r="AG124" s="167"/>
      <c r="AH124" s="168">
        <f>SUMIFS('Transport-DB'!Q:Q,'Transport-DB'!C:C,"="&amp;'Work DB'!C124)</f>
        <v>0</v>
      </c>
      <c r="AI124" s="170">
        <f>SUMIFS(Civil_DB[قالب بندی],Civil_DB[تاریخ],"="&amp;'Work DB'!C124)</f>
        <v>0</v>
      </c>
      <c r="AJ124" s="169">
        <v>0</v>
      </c>
      <c r="AK124" s="167">
        <f>SUMIFS(Civil_DB[بتن],Civil_DB[تاریخ],"="&amp;'Work DB'!C124)</f>
        <v>0</v>
      </c>
      <c r="AL124" s="28">
        <v>0</v>
      </c>
      <c r="AM124" s="29">
        <v>0</v>
      </c>
      <c r="AN124" s="31">
        <v>0</v>
      </c>
      <c r="AO124" s="28">
        <v>8</v>
      </c>
      <c r="AP124" s="29">
        <v>0</v>
      </c>
      <c r="AQ124" s="29">
        <v>0</v>
      </c>
      <c r="AR124" s="30">
        <v>0</v>
      </c>
      <c r="AS124" s="28">
        <v>0</v>
      </c>
      <c r="AT124" s="29">
        <v>0</v>
      </c>
      <c r="AU124" s="207">
        <f>VLOOKUP(C124,'Daily Gas'!R30:U60,2,FALSE)</f>
        <v>0</v>
      </c>
      <c r="AV124" s="215">
        <f t="shared" si="17"/>
        <v>44958</v>
      </c>
      <c r="AW124" s="29">
        <f t="shared" si="14"/>
        <v>71.150000000000006</v>
      </c>
      <c r="AX124" s="29">
        <v>0</v>
      </c>
      <c r="AY124" s="29">
        <f t="shared" si="18"/>
        <v>89.284308510638297</v>
      </c>
      <c r="AZ124" s="29">
        <f t="shared" si="15"/>
        <v>89.198999999999998</v>
      </c>
      <c r="BA124" s="29">
        <f t="shared" si="16"/>
        <v>35.497500000000002</v>
      </c>
      <c r="BB124" s="29">
        <v>0</v>
      </c>
      <c r="BC124" s="30">
        <v>0</v>
      </c>
      <c r="BD124" s="249"/>
      <c r="BE124" s="249"/>
      <c r="BF124" s="249"/>
      <c r="BG124" s="249"/>
      <c r="BH124" s="32"/>
      <c r="BI124" s="56"/>
      <c r="BK124" s="15">
        <v>0</v>
      </c>
      <c r="BL124" s="15">
        <v>0</v>
      </c>
      <c r="BM124" s="15">
        <v>0</v>
      </c>
    </row>
    <row r="125" spans="2:73" s="15" customFormat="1" ht="21" x14ac:dyDescent="0.25">
      <c r="B125" s="47"/>
      <c r="C125" s="20">
        <f t="shared" si="11"/>
        <v>45490</v>
      </c>
      <c r="D125" s="168">
        <f>SUMIFS('Transport-DB'!O:O,'Transport-DB'!C:C,"="&amp;'Work DB'!C125,'Transport-DB'!F:F,"="&amp;'Work DB'!$D$4)</f>
        <v>0</v>
      </c>
      <c r="E125" s="169">
        <f>SUMIFS('Transport-DB'!O:O,'Transport-DB'!C:C,"="&amp;'Work DB'!C125,'Transport-DB'!F:F,"="&amp;'Work DB'!$E$4)</f>
        <v>0</v>
      </c>
      <c r="F125" s="169">
        <f>SUMIFS('Transport-DB'!O:O,'Transport-DB'!C:C,"="&amp;'Work DB'!C125,'Transport-DB'!F:F,"="&amp;'Work DB'!$F$4)</f>
        <v>0</v>
      </c>
      <c r="G125" s="169">
        <f>SUMIFS('Transport-DB'!O:O,'Transport-DB'!C:C,"="&amp;'Work DB'!C125,'Transport-DB'!F:F,"="&amp;'Work DB'!$G$4)</f>
        <v>0</v>
      </c>
      <c r="H125" s="166">
        <f>SUMIFS('Transport-DB'!O:O,'Transport-DB'!C:C,"="&amp;'Work DB'!C125,'Transport-DB'!F:F,"="&amp;'Work DB'!$H$4)</f>
        <v>0</v>
      </c>
      <c r="I125" s="169">
        <f>SUMIFS('Transport-DB'!O:O,'Transport-DB'!C:C,"="&amp;'Work DB'!C125,'Transport-DB'!F:F,"="&amp;'Work DB'!$I$4)</f>
        <v>0</v>
      </c>
      <c r="J125" s="337">
        <f>SUMIFS('Transport-DB'!O:O,'Transport-DB'!C:C,"="&amp;'Work DB'!C125,'Transport-DB'!F:F,"="&amp;'Work DB'!$J$4)</f>
        <v>0</v>
      </c>
      <c r="K125" s="168">
        <f>SUMIFS('Transport-DB'!N:N,'Transport-DB'!C:C,"="&amp;'Work DB'!C125,'Transport-DB'!F:F,"="&amp;'Work DB'!$K$4)</f>
        <v>86.450000000000017</v>
      </c>
      <c r="L125" s="169">
        <f>SUMIFS('Transport-DB'!N:N,'Transport-DB'!C:C,"="&amp;'Work DB'!C125,'Transport-DB'!F:F,"="&amp;'Work DB'!$L$4)</f>
        <v>707</v>
      </c>
      <c r="M125" s="169">
        <f>SUMIFS('Transport-DB'!N:N,'Transport-DB'!C:C,"="&amp;'Work DB'!C125,'Transport-DB'!F:F,"="&amp;'Work DB'!$M$4)</f>
        <v>251</v>
      </c>
      <c r="N125" s="169">
        <f>SUMIFS('Transport-DB'!N:N,'Transport-DB'!C:C,"="&amp;'Work DB'!C125,'Transport-DB'!F:F,"="&amp;'Work DB'!$N$4)</f>
        <v>332</v>
      </c>
      <c r="O125" s="169">
        <f>SUMIFS('Transport-DB'!N:N,'Transport-DB'!C:C,"="&amp;'Work DB'!C125,'Transport-DB'!F:F,"="&amp;'Work DB'!$O$4)</f>
        <v>0</v>
      </c>
      <c r="P125" s="169">
        <f>SUMIFS('Transport-DB'!N:N,'Transport-DB'!C:C,"&lt;="&amp;'Work DB'!C125,'Transport-DB'!F:F,"="&amp;'Work DB'!$P$4)</f>
        <v>0</v>
      </c>
      <c r="Q125" s="166">
        <f>SUMIFS('Transport-DB'!N:N,'Transport-DB'!C:C,"="&amp;'Work DB'!C125,'Transport-DB'!F:F,"="&amp;'Work DB'!$Q$4)</f>
        <v>0</v>
      </c>
      <c r="R125" s="167">
        <f>SUMIFS('Transport-DB'!N:N,'Transport-DB'!C:C,"="&amp;'Work DB'!C125,'Transport-DB'!F:F,"="&amp;'Work DB'!$R$4)</f>
        <v>0</v>
      </c>
      <c r="S125" s="168">
        <f>SUM(D125:J125)+SUM(K125:R125)-M125-SUMIFS(Transport_DB[ترانشه],Transport_DB[توضیحات],"دیسپوزال",Transport_DB[تاریخ],'Work DB'!C125)</f>
        <v>1125.45</v>
      </c>
      <c r="T125" s="169">
        <f t="shared" si="12"/>
        <v>251</v>
      </c>
      <c r="U125" s="169"/>
      <c r="V125" s="169"/>
      <c r="W125" s="169"/>
      <c r="X125" s="169"/>
      <c r="Y125" s="167"/>
      <c r="Z125" s="249"/>
      <c r="AA125" s="168">
        <f>SUMIFS('Transport-DB'!P:P,'Transport-DB'!C:C,"="&amp;'Work DB'!C125,'Transport-DB'!F:F,"="&amp;'Work DB'!$AA$4)</f>
        <v>70.800000000000011</v>
      </c>
      <c r="AB125" s="169">
        <f>SUMIFS('Transport-DB'!P:P,'Transport-DB'!C:C,"="&amp;'Work DB'!C125,'Transport-DB'!F:F,"="&amp;'Work DB'!$AB$4)</f>
        <v>23.2</v>
      </c>
      <c r="AC125" s="169">
        <f>SUMIFS('Transport-DB'!P:P,'Transport-DB'!C:C,"="&amp;'Work DB'!C125,'Transport-DB'!F:F,"="&amp;'Work DB'!$AC$4)</f>
        <v>44.8</v>
      </c>
      <c r="AD125" s="166">
        <f>SUMIFS('Transport-DB'!P:P,'Transport-DB'!C:C,"="&amp;'Work DB'!C125,'Transport-DB'!F:F,"="&amp;'Work DB'!$AD$4)</f>
        <v>30</v>
      </c>
      <c r="AE125" s="166">
        <f>SUMIFS('Transport-DB'!P:P,'Transport-DB'!C:C,"="&amp;'Work DB'!C125,'Transport-DB'!F:F,"="&amp;'Work DB'!$AE$4)</f>
        <v>0</v>
      </c>
      <c r="AF125" s="166">
        <f>SUMIFS('Transport-DB'!P:P,'Transport-DB'!C:C,"="&amp;'Work DB'!C125,'Transport-DB'!F:F,"="&amp;'Work DB'!$AF$4)</f>
        <v>0</v>
      </c>
      <c r="AG125" s="167"/>
      <c r="AH125" s="168">
        <f>SUMIFS('Transport-DB'!Q:Q,'Transport-DB'!C:C,"="&amp;'Work DB'!C125)</f>
        <v>113.05000000000001</v>
      </c>
      <c r="AI125" s="170">
        <f>SUMIFS(Civil_DB[قالب بندی],Civil_DB[تاریخ],"="&amp;'Work DB'!C125)</f>
        <v>0</v>
      </c>
      <c r="AJ125" s="169">
        <v>0</v>
      </c>
      <c r="AK125" s="167">
        <f>SUMIFS(Civil_DB[بتن],Civil_DB[تاریخ],"="&amp;'Work DB'!C125)</f>
        <v>0</v>
      </c>
      <c r="AL125" s="28">
        <v>0</v>
      </c>
      <c r="AM125" s="29">
        <v>0</v>
      </c>
      <c r="AN125" s="31">
        <v>0</v>
      </c>
      <c r="AO125" s="28">
        <v>64</v>
      </c>
      <c r="AP125" s="29">
        <v>40</v>
      </c>
      <c r="AQ125" s="29">
        <v>115</v>
      </c>
      <c r="AR125" s="30">
        <v>10</v>
      </c>
      <c r="AS125" s="28">
        <v>10</v>
      </c>
      <c r="AT125" s="29">
        <v>21</v>
      </c>
      <c r="AU125" s="207">
        <f>VLOOKUP(C125,'Daily Gas'!R31:U61,2,FALSE)</f>
        <v>2802</v>
      </c>
      <c r="AV125" s="215">
        <f t="shared" si="17"/>
        <v>42156</v>
      </c>
      <c r="AW125" s="29">
        <f t="shared" si="14"/>
        <v>71.150000000000006</v>
      </c>
      <c r="AX125" s="29">
        <v>0</v>
      </c>
      <c r="AY125" s="29">
        <f t="shared" si="18"/>
        <v>89.284308510638297</v>
      </c>
      <c r="AZ125" s="29">
        <f t="shared" si="15"/>
        <v>89.198999999999998</v>
      </c>
      <c r="BA125" s="29">
        <f t="shared" si="16"/>
        <v>35.497500000000002</v>
      </c>
      <c r="BB125" s="29">
        <v>0</v>
      </c>
      <c r="BC125" s="30">
        <v>0</v>
      </c>
      <c r="BD125" s="249"/>
      <c r="BE125" s="249"/>
      <c r="BF125" s="249"/>
      <c r="BG125" s="249"/>
      <c r="BH125" s="32"/>
      <c r="BI125" s="56"/>
      <c r="BK125" s="15">
        <v>0</v>
      </c>
      <c r="BL125" s="15">
        <v>0</v>
      </c>
      <c r="BM125" s="15">
        <v>0</v>
      </c>
    </row>
    <row r="126" spans="2:73" s="15" customFormat="1" ht="21" x14ac:dyDescent="0.25">
      <c r="B126" s="47"/>
      <c r="C126" s="20">
        <f t="shared" si="11"/>
        <v>45491</v>
      </c>
      <c r="D126" s="168">
        <f>SUMIFS('Transport-DB'!O:O,'Transport-DB'!C:C,"="&amp;'Work DB'!C126,'Transport-DB'!F:F,"="&amp;'Work DB'!$D$4)</f>
        <v>137.655</v>
      </c>
      <c r="E126" s="169">
        <f>SUMIFS('Transport-DB'!O:O,'Transport-DB'!C:C,"="&amp;'Work DB'!C126,'Transport-DB'!F:F,"="&amp;'Work DB'!$E$4)</f>
        <v>0</v>
      </c>
      <c r="F126" s="169">
        <f>SUMIFS('Transport-DB'!O:O,'Transport-DB'!C:C,"="&amp;'Work DB'!C126,'Transport-DB'!F:F,"="&amp;'Work DB'!$F$4)</f>
        <v>66.814999999999998</v>
      </c>
      <c r="G126" s="169">
        <f>SUMIFS('Transport-DB'!O:O,'Transport-DB'!C:C,"="&amp;'Work DB'!C126,'Transport-DB'!F:F,"="&amp;'Work DB'!$G$4)</f>
        <v>0</v>
      </c>
      <c r="H126" s="166">
        <f>SUMIFS('Transport-DB'!O:O,'Transport-DB'!C:C,"="&amp;'Work DB'!C126,'Transport-DB'!F:F,"="&amp;'Work DB'!$H$4)</f>
        <v>0</v>
      </c>
      <c r="I126" s="169">
        <f>SUMIFS('Transport-DB'!O:O,'Transport-DB'!C:C,"="&amp;'Work DB'!C126,'Transport-DB'!F:F,"="&amp;'Work DB'!$I$4)</f>
        <v>0</v>
      </c>
      <c r="J126" s="337">
        <f>SUMIFS('Transport-DB'!O:O,'Transport-DB'!C:C,"="&amp;'Work DB'!C126,'Transport-DB'!F:F,"="&amp;'Work DB'!$J$4)</f>
        <v>0</v>
      </c>
      <c r="K126" s="168">
        <f>SUMIFS('Transport-DB'!N:N,'Transport-DB'!C:C,"="&amp;'Work DB'!C126,'Transport-DB'!F:F,"="&amp;'Work DB'!$K$4)</f>
        <v>33.25</v>
      </c>
      <c r="L126" s="169">
        <f>SUMIFS('Transport-DB'!N:N,'Transport-DB'!C:C,"="&amp;'Work DB'!C126,'Transport-DB'!F:F,"="&amp;'Work DB'!$L$4)</f>
        <v>0</v>
      </c>
      <c r="M126" s="169">
        <f>SUMIFS('Transport-DB'!N:N,'Transport-DB'!C:C,"="&amp;'Work DB'!C126,'Transport-DB'!F:F,"="&amp;'Work DB'!$M$4)</f>
        <v>511</v>
      </c>
      <c r="N126" s="169">
        <f>SUMIFS('Transport-DB'!N:N,'Transport-DB'!C:C,"="&amp;'Work DB'!C126,'Transport-DB'!F:F,"="&amp;'Work DB'!$N$4)</f>
        <v>373.50000000000006</v>
      </c>
      <c r="O126" s="169">
        <f>SUMIFS('Transport-DB'!N:N,'Transport-DB'!C:C,"="&amp;'Work DB'!C126,'Transport-DB'!F:F,"="&amp;'Work DB'!$O$4)</f>
        <v>0</v>
      </c>
      <c r="P126" s="169">
        <f>SUMIFS('Transport-DB'!N:N,'Transport-DB'!C:C,"&lt;="&amp;'Work DB'!C126,'Transport-DB'!F:F,"="&amp;'Work DB'!$P$4)</f>
        <v>0</v>
      </c>
      <c r="Q126" s="166">
        <f>SUMIFS('Transport-DB'!N:N,'Transport-DB'!C:C,"="&amp;'Work DB'!C126,'Transport-DB'!F:F,"="&amp;'Work DB'!$Q$4)</f>
        <v>0</v>
      </c>
      <c r="R126" s="167">
        <f>SUMIFS('Transport-DB'!N:N,'Transport-DB'!C:C,"="&amp;'Work DB'!C126,'Transport-DB'!F:F,"="&amp;'Work DB'!$R$4)</f>
        <v>0</v>
      </c>
      <c r="S126" s="168">
        <f>SUM(D126:J126)+SUM(K126:R126)-M126-SUMIFS(Transport_DB[ترانشه],Transport_DB[توضیحات],"دیسپوزال",Transport_DB[تاریخ],'Work DB'!C126)</f>
        <v>611.22</v>
      </c>
      <c r="T126" s="169">
        <f t="shared" si="12"/>
        <v>511</v>
      </c>
      <c r="U126" s="169"/>
      <c r="V126" s="169"/>
      <c r="W126" s="169"/>
      <c r="X126" s="169"/>
      <c r="Y126" s="167"/>
      <c r="Z126" s="249"/>
      <c r="AA126" s="168">
        <f>SUMIFS('Transport-DB'!P:P,'Transport-DB'!C:C,"="&amp;'Work DB'!C126,'Transport-DB'!F:F,"="&amp;'Work DB'!$AA$4)</f>
        <v>11.8</v>
      </c>
      <c r="AB126" s="169">
        <f>SUMIFS('Transport-DB'!P:P,'Transport-DB'!C:C,"="&amp;'Work DB'!C126,'Transport-DB'!F:F,"="&amp;'Work DB'!$AB$4)</f>
        <v>69.599999999999994</v>
      </c>
      <c r="AC126" s="169">
        <f>SUMIFS('Transport-DB'!P:P,'Transport-DB'!C:C,"="&amp;'Work DB'!C126,'Transport-DB'!F:F,"="&amp;'Work DB'!$AC$4)</f>
        <v>40</v>
      </c>
      <c r="AD126" s="166">
        <f>SUMIFS('Transport-DB'!P:P,'Transport-DB'!C:C,"="&amp;'Work DB'!C126,'Transport-DB'!F:F,"="&amp;'Work DB'!$AD$4)</f>
        <v>40</v>
      </c>
      <c r="AE126" s="166">
        <f>SUMIFS('Transport-DB'!P:P,'Transport-DB'!C:C,"="&amp;'Work DB'!C126,'Transport-DB'!F:F,"="&amp;'Work DB'!$AE$4)</f>
        <v>0</v>
      </c>
      <c r="AF126" s="166">
        <f>SUMIFS('Transport-DB'!P:P,'Transport-DB'!C:C,"="&amp;'Work DB'!C126,'Transport-DB'!F:F,"="&amp;'Work DB'!$AF$4)</f>
        <v>0</v>
      </c>
      <c r="AG126" s="167"/>
      <c r="AH126" s="168">
        <f>SUMIFS('Transport-DB'!Q:Q,'Transport-DB'!C:C,"="&amp;'Work DB'!C126)</f>
        <v>0</v>
      </c>
      <c r="AI126" s="170">
        <f>SUMIFS(Civil_DB[قالب بندی],Civil_DB[تاریخ],"="&amp;'Work DB'!C126)</f>
        <v>0</v>
      </c>
      <c r="AJ126" s="169">
        <v>0</v>
      </c>
      <c r="AK126" s="167">
        <f>SUMIFS(Civil_DB[بتن],Civil_DB[تاریخ],"="&amp;'Work DB'!C126)</f>
        <v>0</v>
      </c>
      <c r="AL126" s="28">
        <v>0</v>
      </c>
      <c r="AM126" s="29">
        <v>0</v>
      </c>
      <c r="AN126" s="31">
        <v>0</v>
      </c>
      <c r="AO126" s="28">
        <v>68</v>
      </c>
      <c r="AP126" s="29">
        <v>41</v>
      </c>
      <c r="AQ126" s="29">
        <v>115</v>
      </c>
      <c r="AR126" s="30">
        <v>10</v>
      </c>
      <c r="AS126" s="28">
        <v>8</v>
      </c>
      <c r="AT126" s="29">
        <v>19</v>
      </c>
      <c r="AU126" s="207">
        <f>VLOOKUP(C126,'Daily Gas'!R32:U62,2,FALSE)</f>
        <v>2217</v>
      </c>
      <c r="AV126" s="215">
        <f>AV125-AU126+38000</f>
        <v>77939</v>
      </c>
      <c r="AW126" s="29">
        <f t="shared" si="14"/>
        <v>71.150000000000006</v>
      </c>
      <c r="AX126" s="29">
        <v>0</v>
      </c>
      <c r="AY126" s="29">
        <f t="shared" si="18"/>
        <v>89.284308510638297</v>
      </c>
      <c r="AZ126" s="29">
        <f t="shared" si="15"/>
        <v>89.198999999999998</v>
      </c>
      <c r="BA126" s="29">
        <f t="shared" si="16"/>
        <v>35.497500000000002</v>
      </c>
      <c r="BB126" s="29">
        <v>0</v>
      </c>
      <c r="BC126" s="30">
        <v>0</v>
      </c>
      <c r="BD126" s="249"/>
      <c r="BE126" s="249"/>
      <c r="BF126" s="249"/>
      <c r="BG126" s="249"/>
      <c r="BH126" s="32"/>
      <c r="BI126" s="56"/>
      <c r="BK126" s="15">
        <v>0</v>
      </c>
      <c r="BL126" s="15">
        <v>0</v>
      </c>
      <c r="BM126" s="15">
        <v>0</v>
      </c>
    </row>
    <row r="127" spans="2:73" s="15" customFormat="1" ht="21" x14ac:dyDescent="0.25">
      <c r="B127" s="47"/>
      <c r="C127" s="20">
        <f t="shared" si="11"/>
        <v>45492</v>
      </c>
      <c r="D127" s="168">
        <f>SUMIFS('Transport-DB'!O:O,'Transport-DB'!C:C,"="&amp;'Work DB'!C127,'Transport-DB'!F:F,"="&amp;'Work DB'!$D$4)</f>
        <v>221.77749999999997</v>
      </c>
      <c r="E127" s="169">
        <f>SUMIFS('Transport-DB'!O:O,'Transport-DB'!C:C,"="&amp;'Work DB'!C127,'Transport-DB'!F:F,"="&amp;'Work DB'!$E$4)</f>
        <v>0</v>
      </c>
      <c r="F127" s="169">
        <f>SUMIFS('Transport-DB'!O:O,'Transport-DB'!C:C,"="&amp;'Work DB'!C127,'Transport-DB'!F:F,"="&amp;'Work DB'!$F$4)</f>
        <v>0</v>
      </c>
      <c r="G127" s="169">
        <f>SUMIFS('Transport-DB'!O:O,'Transport-DB'!C:C,"="&amp;'Work DB'!C127,'Transport-DB'!F:F,"="&amp;'Work DB'!$G$4)</f>
        <v>0</v>
      </c>
      <c r="H127" s="166">
        <f>SUMIFS('Transport-DB'!O:O,'Transport-DB'!C:C,"="&amp;'Work DB'!C127,'Transport-DB'!F:F,"="&amp;'Work DB'!$H$4)</f>
        <v>0</v>
      </c>
      <c r="I127" s="169">
        <f>SUMIFS('Transport-DB'!O:O,'Transport-DB'!C:C,"="&amp;'Work DB'!C127,'Transport-DB'!F:F,"="&amp;'Work DB'!$I$4)</f>
        <v>0</v>
      </c>
      <c r="J127" s="337">
        <f>SUMIFS('Transport-DB'!O:O,'Transport-DB'!C:C,"="&amp;'Work DB'!C127,'Transport-DB'!F:F,"="&amp;'Work DB'!$J$4)</f>
        <v>0</v>
      </c>
      <c r="K127" s="168">
        <f>SUMIFS('Transport-DB'!N:N,'Transport-DB'!C:C,"="&amp;'Work DB'!C127,'Transport-DB'!F:F,"="&amp;'Work DB'!$K$4)</f>
        <v>59.85</v>
      </c>
      <c r="L127" s="169">
        <f>SUMIFS('Transport-DB'!N:N,'Transport-DB'!C:C,"="&amp;'Work DB'!C127,'Transport-DB'!F:F,"="&amp;'Work DB'!$L$4)</f>
        <v>630</v>
      </c>
      <c r="M127" s="169">
        <f>SUMIFS('Transport-DB'!N:N,'Transport-DB'!C:C,"="&amp;'Work DB'!C127,'Transport-DB'!F:F,"="&amp;'Work DB'!$M$4)</f>
        <v>515</v>
      </c>
      <c r="N127" s="169">
        <f>SUMIFS('Transport-DB'!N:N,'Transport-DB'!C:C,"="&amp;'Work DB'!C127,'Transport-DB'!F:F,"="&amp;'Work DB'!$N$4)</f>
        <v>0</v>
      </c>
      <c r="O127" s="169">
        <f>SUMIFS('Transport-DB'!N:N,'Transport-DB'!C:C,"="&amp;'Work DB'!C127,'Transport-DB'!F:F,"="&amp;'Work DB'!$O$4)</f>
        <v>0</v>
      </c>
      <c r="P127" s="169">
        <f>SUMIFS('Transport-DB'!N:N,'Transport-DB'!C:C,"&lt;="&amp;'Work DB'!C127,'Transport-DB'!F:F,"="&amp;'Work DB'!$P$4)</f>
        <v>0</v>
      </c>
      <c r="Q127" s="166">
        <f>SUMIFS('Transport-DB'!N:N,'Transport-DB'!C:C,"="&amp;'Work DB'!C127,'Transport-DB'!F:F,"="&amp;'Work DB'!$Q$4)</f>
        <v>0</v>
      </c>
      <c r="R127" s="167">
        <f>SUMIFS('Transport-DB'!N:N,'Transport-DB'!C:C,"="&amp;'Work DB'!C127,'Transport-DB'!F:F,"="&amp;'Work DB'!$R$4)</f>
        <v>0</v>
      </c>
      <c r="S127" s="168">
        <f>SUM(D127:J127)+SUM(K127:R127)-M127-SUMIFS(Transport_DB[ترانشه],Transport_DB[توضیحات],"دیسپوزال",Transport_DB[تاریخ],'Work DB'!C127)</f>
        <v>911.62749999999983</v>
      </c>
      <c r="T127" s="169">
        <f t="shared" si="12"/>
        <v>515</v>
      </c>
      <c r="U127" s="169"/>
      <c r="V127" s="169"/>
      <c r="W127" s="169"/>
      <c r="X127" s="169"/>
      <c r="Y127" s="167"/>
      <c r="Z127" s="249"/>
      <c r="AA127" s="168">
        <f>SUMIFS('Transport-DB'!P:P,'Transport-DB'!C:C,"="&amp;'Work DB'!C127,'Transport-DB'!F:F,"="&amp;'Work DB'!$AA$4)</f>
        <v>94.4</v>
      </c>
      <c r="AB127" s="169">
        <f>SUMIFS('Transport-DB'!P:P,'Transport-DB'!C:C,"="&amp;'Work DB'!C127,'Transport-DB'!F:F,"="&amp;'Work DB'!$AB$4)</f>
        <v>58</v>
      </c>
      <c r="AC127" s="169">
        <f>SUMIFS('Transport-DB'!P:P,'Transport-DB'!C:C,"="&amp;'Work DB'!C127,'Transport-DB'!F:F,"="&amp;'Work DB'!$AC$4)</f>
        <v>60</v>
      </c>
      <c r="AD127" s="166">
        <f>SUMIFS('Transport-DB'!P:P,'Transport-DB'!C:C,"="&amp;'Work DB'!C127,'Transport-DB'!F:F,"="&amp;'Work DB'!$AD$4)</f>
        <v>40</v>
      </c>
      <c r="AE127" s="166">
        <f>SUMIFS('Transport-DB'!P:P,'Transport-DB'!C:C,"="&amp;'Work DB'!C127,'Transport-DB'!F:F,"="&amp;'Work DB'!$AE$4)</f>
        <v>0</v>
      </c>
      <c r="AF127" s="166">
        <f>SUMIFS('Transport-DB'!P:P,'Transport-DB'!C:C,"="&amp;'Work DB'!C127,'Transport-DB'!F:F,"="&amp;'Work DB'!$AF$4)</f>
        <v>0</v>
      </c>
      <c r="AG127" s="167"/>
      <c r="AH127" s="168">
        <f>SUMIFS('Transport-DB'!Q:Q,'Transport-DB'!C:C,"="&amp;'Work DB'!C127)</f>
        <v>0</v>
      </c>
      <c r="AI127" s="170">
        <f>SUMIFS(Civil_DB[قالب بندی],Civil_DB[تاریخ],"="&amp;'Work DB'!C127)</f>
        <v>0</v>
      </c>
      <c r="AJ127" s="169">
        <v>0</v>
      </c>
      <c r="AK127" s="167">
        <f>SUMIFS(Civil_DB[بتن],Civil_DB[تاریخ],"="&amp;'Work DB'!C127)</f>
        <v>42</v>
      </c>
      <c r="AL127" s="28">
        <v>0</v>
      </c>
      <c r="AM127" s="29">
        <v>0</v>
      </c>
      <c r="AN127" s="31">
        <v>0</v>
      </c>
      <c r="AO127" s="28">
        <v>65</v>
      </c>
      <c r="AP127" s="29">
        <v>39</v>
      </c>
      <c r="AQ127" s="29">
        <v>108</v>
      </c>
      <c r="AR127" s="30">
        <v>10</v>
      </c>
      <c r="AS127" s="28">
        <v>11</v>
      </c>
      <c r="AT127" s="29">
        <v>18</v>
      </c>
      <c r="AU127" s="207">
        <f>VLOOKUP(C127,'Daily Gas'!R33:U63,2,FALSE)</f>
        <v>4028</v>
      </c>
      <c r="AV127" s="215">
        <f>AV126-AU127+31000</f>
        <v>104911</v>
      </c>
      <c r="AW127" s="29">
        <f t="shared" si="14"/>
        <v>57.290000000000006</v>
      </c>
      <c r="AX127" s="29">
        <v>0</v>
      </c>
      <c r="AY127" s="29">
        <f t="shared" si="18"/>
        <v>79.659665425531912</v>
      </c>
      <c r="AZ127" s="29">
        <f t="shared" si="15"/>
        <v>79.159410000000008</v>
      </c>
      <c r="BA127" s="29">
        <f t="shared" si="16"/>
        <v>12.628500000000003</v>
      </c>
      <c r="BB127" s="29">
        <v>0</v>
      </c>
      <c r="BC127" s="30">
        <v>0</v>
      </c>
      <c r="BD127" s="249"/>
      <c r="BE127" s="249"/>
      <c r="BF127" s="249"/>
      <c r="BG127" s="249"/>
      <c r="BH127" s="32"/>
      <c r="BI127" s="56"/>
      <c r="BK127" s="15">
        <v>0</v>
      </c>
      <c r="BL127" s="15">
        <v>0</v>
      </c>
      <c r="BM127" s="15">
        <v>0</v>
      </c>
      <c r="BP127" s="439"/>
      <c r="BQ127" s="439"/>
      <c r="BR127" s="439"/>
    </row>
    <row r="128" spans="2:73" s="15" customFormat="1" ht="21" x14ac:dyDescent="0.25">
      <c r="B128" s="47"/>
      <c r="C128" s="20">
        <f t="shared" si="11"/>
        <v>45493</v>
      </c>
      <c r="D128" s="168">
        <f>SUMIFS('Transport-DB'!O:O,'Transport-DB'!C:C,"="&amp;'Work DB'!C128,'Transport-DB'!F:F,"="&amp;'Work DB'!$D$4)</f>
        <v>481.79250000000002</v>
      </c>
      <c r="E128" s="169">
        <f>SUMIFS('Transport-DB'!O:O,'Transport-DB'!C:C,"="&amp;'Work DB'!C128,'Transport-DB'!F:F,"="&amp;'Work DB'!$E$4)</f>
        <v>0</v>
      </c>
      <c r="F128" s="169">
        <f>SUMIFS('Transport-DB'!O:O,'Transport-DB'!C:C,"="&amp;'Work DB'!C128,'Transport-DB'!F:F,"="&amp;'Work DB'!$F$4)</f>
        <v>300.66750000000002</v>
      </c>
      <c r="G128" s="169">
        <f>SUMIFS('Transport-DB'!O:O,'Transport-DB'!C:C,"="&amp;'Work DB'!C128,'Transport-DB'!F:F,"="&amp;'Work DB'!$G$4)</f>
        <v>0</v>
      </c>
      <c r="H128" s="166">
        <f>SUMIFS('Transport-DB'!O:O,'Transport-DB'!C:C,"="&amp;'Work DB'!C128,'Transport-DB'!F:F,"="&amp;'Work DB'!$H$4)</f>
        <v>0</v>
      </c>
      <c r="I128" s="169">
        <f>SUMIFS('Transport-DB'!O:O,'Transport-DB'!C:C,"="&amp;'Work DB'!C128,'Transport-DB'!F:F,"="&amp;'Work DB'!$I$4)</f>
        <v>0</v>
      </c>
      <c r="J128" s="337">
        <f>SUMIFS('Transport-DB'!O:O,'Transport-DB'!C:C,"="&amp;'Work DB'!C128,'Transport-DB'!F:F,"="&amp;'Work DB'!$J$4)</f>
        <v>0</v>
      </c>
      <c r="K128" s="168">
        <f>SUMIFS('Transport-DB'!N:N,'Transport-DB'!C:C,"="&amp;'Work DB'!C128,'Transport-DB'!F:F,"="&amp;'Work DB'!$K$4)</f>
        <v>0</v>
      </c>
      <c r="L128" s="169">
        <f>SUMIFS('Transport-DB'!N:N,'Transport-DB'!C:C,"="&amp;'Work DB'!C128,'Transport-DB'!F:F,"="&amp;'Work DB'!$L$4)</f>
        <v>805</v>
      </c>
      <c r="M128" s="169">
        <f>SUMIFS('Transport-DB'!N:N,'Transport-DB'!C:C,"="&amp;'Work DB'!C128,'Transport-DB'!F:F,"="&amp;'Work DB'!$M$4)</f>
        <v>546</v>
      </c>
      <c r="N128" s="169">
        <f>SUMIFS('Transport-DB'!N:N,'Transport-DB'!C:C,"="&amp;'Work DB'!C128,'Transport-DB'!F:F,"="&amp;'Work DB'!$N$4)</f>
        <v>527.05000000000007</v>
      </c>
      <c r="O128" s="169">
        <f>SUMIFS('Transport-DB'!N:N,'Transport-DB'!C:C,"="&amp;'Work DB'!C128,'Transport-DB'!F:F,"="&amp;'Work DB'!$O$4)</f>
        <v>0</v>
      </c>
      <c r="P128" s="169">
        <f>SUMIFS('Transport-DB'!N:N,'Transport-DB'!C:C,"&lt;="&amp;'Work DB'!C128,'Transport-DB'!F:F,"="&amp;'Work DB'!$P$4)</f>
        <v>0</v>
      </c>
      <c r="Q128" s="166">
        <f>SUMIFS('Transport-DB'!N:N,'Transport-DB'!C:C,"="&amp;'Work DB'!C128,'Transport-DB'!F:F,"="&amp;'Work DB'!$Q$4)</f>
        <v>0</v>
      </c>
      <c r="R128" s="167">
        <f>SUMIFS('Transport-DB'!N:N,'Transport-DB'!C:C,"="&amp;'Work DB'!C128,'Transport-DB'!F:F,"="&amp;'Work DB'!$R$4)</f>
        <v>0</v>
      </c>
      <c r="S128" s="168">
        <f>SUM(D128:J128)+SUM(K128:R128)-M128-SUMIFS(Transport_DB[ترانشه],Transport_DB[توضیحات],"دیسپوزال",Transport_DB[تاریخ],'Work DB'!C128)</f>
        <v>2114.5100000000002</v>
      </c>
      <c r="T128" s="169">
        <f t="shared" si="12"/>
        <v>546</v>
      </c>
      <c r="U128" s="169"/>
      <c r="V128" s="169"/>
      <c r="W128" s="169"/>
      <c r="X128" s="169"/>
      <c r="Y128" s="167"/>
      <c r="Z128" s="249"/>
      <c r="AA128" s="168">
        <f>SUMIFS('Transport-DB'!P:P,'Transport-DB'!C:C,"="&amp;'Work DB'!C128,'Transport-DB'!F:F,"="&amp;'Work DB'!$AA$4)</f>
        <v>94.4</v>
      </c>
      <c r="AB128" s="169">
        <f>SUMIFS('Transport-DB'!P:P,'Transport-DB'!C:C,"="&amp;'Work DB'!C128,'Transport-DB'!F:F,"="&amp;'Work DB'!$AB$4)</f>
        <v>69.599999999999994</v>
      </c>
      <c r="AC128" s="169">
        <f>SUMIFS('Transport-DB'!P:P,'Transport-DB'!C:C,"="&amp;'Work DB'!C128,'Transport-DB'!F:F,"="&amp;'Work DB'!$AC$4)</f>
        <v>56</v>
      </c>
      <c r="AD128" s="166">
        <f>SUMIFS('Transport-DB'!P:P,'Transport-DB'!C:C,"="&amp;'Work DB'!C128,'Transport-DB'!F:F,"="&amp;'Work DB'!$AD$4)</f>
        <v>0</v>
      </c>
      <c r="AE128" s="166">
        <f>SUMIFS('Transport-DB'!P:P,'Transport-DB'!C:C,"="&amp;'Work DB'!C128,'Transport-DB'!F:F,"="&amp;'Work DB'!$AE$4)</f>
        <v>0</v>
      </c>
      <c r="AF128" s="166">
        <f>SUMIFS('Transport-DB'!P:P,'Transport-DB'!C:C,"="&amp;'Work DB'!C128,'Transport-DB'!F:F,"="&amp;'Work DB'!$AF$4)</f>
        <v>0</v>
      </c>
      <c r="AG128" s="167"/>
      <c r="AH128" s="168">
        <f>SUMIFS('Transport-DB'!Q:Q,'Transport-DB'!C:C,"="&amp;'Work DB'!C128)</f>
        <v>0</v>
      </c>
      <c r="AI128" s="170">
        <f>SUMIFS(Civil_DB[قالب بندی],Civil_DB[تاریخ],"="&amp;'Work DB'!C128)</f>
        <v>0</v>
      </c>
      <c r="AJ128" s="169">
        <v>0</v>
      </c>
      <c r="AK128" s="167">
        <f>SUMIFS(Civil_DB[بتن],Civil_DB[تاریخ],"="&amp;'Work DB'!C128)</f>
        <v>0</v>
      </c>
      <c r="AL128" s="28">
        <v>0</v>
      </c>
      <c r="AM128" s="29">
        <v>0</v>
      </c>
      <c r="AN128" s="31">
        <v>0</v>
      </c>
      <c r="AO128" s="28">
        <v>71</v>
      </c>
      <c r="AP128" s="29">
        <v>47</v>
      </c>
      <c r="AQ128" s="29">
        <v>126</v>
      </c>
      <c r="AR128" s="30">
        <v>10</v>
      </c>
      <c r="AS128" s="28">
        <v>8</v>
      </c>
      <c r="AT128" s="29">
        <v>23</v>
      </c>
      <c r="AU128" s="207">
        <f>VLOOKUP(C128,'Daily Gas'!R34:U64,2,FALSE)</f>
        <v>0</v>
      </c>
      <c r="AV128" s="215">
        <f t="shared" ref="AV128:AV140" si="19">AV127-AU128</f>
        <v>104911</v>
      </c>
      <c r="AW128" s="29">
        <f t="shared" si="14"/>
        <v>57.290000000000006</v>
      </c>
      <c r="AX128" s="29">
        <v>0</v>
      </c>
      <c r="AY128" s="29">
        <f t="shared" si="18"/>
        <v>79.659665425531912</v>
      </c>
      <c r="AZ128" s="29">
        <f t="shared" si="15"/>
        <v>79.159410000000008</v>
      </c>
      <c r="BA128" s="29">
        <f t="shared" si="16"/>
        <v>12.628500000000003</v>
      </c>
      <c r="BB128" s="29">
        <v>0</v>
      </c>
      <c r="BC128" s="30">
        <v>0</v>
      </c>
      <c r="BD128" s="249"/>
      <c r="BE128" s="249"/>
      <c r="BF128" s="249"/>
      <c r="BG128" s="249"/>
      <c r="BH128" s="32"/>
      <c r="BI128" s="56"/>
      <c r="BK128" s="15">
        <v>0</v>
      </c>
      <c r="BL128" s="15">
        <v>0</v>
      </c>
      <c r="BM128" s="15">
        <v>0</v>
      </c>
    </row>
    <row r="129" spans="2:80" s="15" customFormat="1" ht="21.75" thickBot="1" x14ac:dyDescent="0.3">
      <c r="B129" s="47"/>
      <c r="C129" s="20">
        <f t="shared" si="11"/>
        <v>45494</v>
      </c>
      <c r="D129" s="168">
        <f>SUMIFS('Transport-DB'!O:O,'Transport-DB'!C:C,"="&amp;'Work DB'!C129,'Transport-DB'!F:F,"="&amp;'Work DB'!$D$4)</f>
        <v>604.15250000000003</v>
      </c>
      <c r="E129" s="169">
        <f>SUMIFS('Transport-DB'!O:O,'Transport-DB'!C:C,"="&amp;'Work DB'!C129,'Transport-DB'!F:F,"="&amp;'Work DB'!$E$4)</f>
        <v>0</v>
      </c>
      <c r="F129" s="169">
        <f>SUMIFS('Transport-DB'!O:O,'Transport-DB'!C:C,"="&amp;'Work DB'!C129,'Transport-DB'!F:F,"="&amp;'Work DB'!$F$4)</f>
        <v>412.505</v>
      </c>
      <c r="G129" s="169">
        <f>SUMIFS('Transport-DB'!O:O,'Transport-DB'!C:C,"="&amp;'Work DB'!C129,'Transport-DB'!F:F,"="&amp;'Work DB'!$G$4)</f>
        <v>0</v>
      </c>
      <c r="H129" s="166">
        <f>SUMIFS('Transport-DB'!O:O,'Transport-DB'!C:C,"="&amp;'Work DB'!C129,'Transport-DB'!F:F,"="&amp;'Work DB'!$H$4)</f>
        <v>0</v>
      </c>
      <c r="I129" s="169">
        <f>SUMIFS('Transport-DB'!O:O,'Transport-DB'!C:C,"="&amp;'Work DB'!C129,'Transport-DB'!F:F,"="&amp;'Work DB'!$I$4)</f>
        <v>0</v>
      </c>
      <c r="J129" s="337">
        <f>SUMIFS('Transport-DB'!O:O,'Transport-DB'!C:C,"="&amp;'Work DB'!C129,'Transport-DB'!F:F,"="&amp;'Work DB'!$J$4)</f>
        <v>0</v>
      </c>
      <c r="K129" s="168">
        <f>SUMIFS('Transport-DB'!N:N,'Transport-DB'!C:C,"="&amp;'Work DB'!C129,'Transport-DB'!F:F,"="&amp;'Work DB'!$K$4)</f>
        <v>0</v>
      </c>
      <c r="L129" s="169">
        <f>SUMIFS('Transport-DB'!N:N,'Transport-DB'!C:C,"="&amp;'Work DB'!C129,'Transport-DB'!F:F,"="&amp;'Work DB'!$L$4)</f>
        <v>1050</v>
      </c>
      <c r="M129" s="169">
        <f>SUMIFS('Transport-DB'!N:N,'Transport-DB'!C:C,"="&amp;'Work DB'!C129,'Transport-DB'!F:F,"="&amp;'Work DB'!$M$4)</f>
        <v>595</v>
      </c>
      <c r="N129" s="169">
        <f>SUMIFS('Transport-DB'!N:N,'Transport-DB'!C:C,"="&amp;'Work DB'!C129,'Transport-DB'!F:F,"="&amp;'Work DB'!$N$4)</f>
        <v>510.45000000000005</v>
      </c>
      <c r="O129" s="169">
        <f>SUMIFS('Transport-DB'!N:N,'Transport-DB'!C:C,"="&amp;'Work DB'!C129,'Transport-DB'!F:F,"="&amp;'Work DB'!$O$4)</f>
        <v>0</v>
      </c>
      <c r="P129" s="169">
        <f>SUMIFS('Transport-DB'!N:N,'Transport-DB'!C:C,"&lt;="&amp;'Work DB'!C129,'Transport-DB'!F:F,"="&amp;'Work DB'!$P$4)</f>
        <v>0</v>
      </c>
      <c r="Q129" s="166">
        <f>SUMIFS('Transport-DB'!N:N,'Transport-DB'!C:C,"="&amp;'Work DB'!C129,'Transport-DB'!F:F,"="&amp;'Work DB'!$Q$4)</f>
        <v>0</v>
      </c>
      <c r="R129" s="167">
        <f>SUMIFS('Transport-DB'!N:N,'Transport-DB'!C:C,"="&amp;'Work DB'!C129,'Transport-DB'!F:F,"="&amp;'Work DB'!$R$4)</f>
        <v>0</v>
      </c>
      <c r="S129" s="168">
        <f>SUM(D129:J129)+SUM(K129:R129)-M129-SUMIFS(Transport_DB[ترانشه],Transport_DB[توضیحات],"دیسپوزال",Transport_DB[تاریخ],'Work DB'!C129)</f>
        <v>2577.1075000000001</v>
      </c>
      <c r="T129" s="169">
        <f t="shared" si="12"/>
        <v>595</v>
      </c>
      <c r="U129" s="169"/>
      <c r="V129" s="169"/>
      <c r="W129" s="169"/>
      <c r="X129" s="169"/>
      <c r="Y129" s="167"/>
      <c r="Z129" s="249">
        <v>0</v>
      </c>
      <c r="AA129" s="168">
        <f>SUMIFS('Transport-DB'!P:P,'Transport-DB'!C:C,"="&amp;'Work DB'!C129,'Transport-DB'!F:F,"="&amp;'Work DB'!$AA$4)</f>
        <v>82.600000000000009</v>
      </c>
      <c r="AB129" s="169">
        <f>SUMIFS('Transport-DB'!P:P,'Transport-DB'!C:C,"="&amp;'Work DB'!C129,'Transport-DB'!F:F,"="&amp;'Work DB'!$AB$4)</f>
        <v>58</v>
      </c>
      <c r="AC129" s="169">
        <f>SUMIFS('Transport-DB'!P:P,'Transport-DB'!C:C,"="&amp;'Work DB'!C129,'Transport-DB'!F:F,"="&amp;'Work DB'!$AC$4)</f>
        <v>70</v>
      </c>
      <c r="AD129" s="166">
        <f>SUMIFS('Transport-DB'!P:P,'Transport-DB'!C:C,"="&amp;'Work DB'!C129,'Transport-DB'!F:F,"="&amp;'Work DB'!$AD$4)</f>
        <v>40</v>
      </c>
      <c r="AE129" s="166">
        <f>SUMIFS('Transport-DB'!P:P,'Transport-DB'!C:C,"="&amp;'Work DB'!C129,'Transport-DB'!F:F,"="&amp;'Work DB'!$AE$4)</f>
        <v>0</v>
      </c>
      <c r="AF129" s="166">
        <f>SUMIFS('Transport-DB'!P:P,'Transport-DB'!C:C,"="&amp;'Work DB'!C129,'Transport-DB'!F:F,"="&amp;'Work DB'!$AF$4)</f>
        <v>0</v>
      </c>
      <c r="AG129" s="167"/>
      <c r="AH129" s="168">
        <f>SUMIFS('Transport-DB'!Q:Q,'Transport-DB'!C:C,"="&amp;'Work DB'!C129)</f>
        <v>0</v>
      </c>
      <c r="AI129" s="170">
        <f>SUMIFS(Civil_DB[قالب بندی],Civil_DB[تاریخ],"="&amp;'Work DB'!C129)</f>
        <v>0</v>
      </c>
      <c r="AJ129" s="169">
        <v>0</v>
      </c>
      <c r="AK129" s="167">
        <f>SUMIFS(Civil_DB[بتن],Civil_DB[تاریخ],"="&amp;'Work DB'!C129)</f>
        <v>37</v>
      </c>
      <c r="AL129" s="28">
        <v>0</v>
      </c>
      <c r="AM129" s="29">
        <v>0</v>
      </c>
      <c r="AN129" s="31">
        <v>0</v>
      </c>
      <c r="AO129" s="28">
        <v>74</v>
      </c>
      <c r="AP129" s="29">
        <v>51</v>
      </c>
      <c r="AQ129" s="29">
        <v>126</v>
      </c>
      <c r="AR129" s="30">
        <v>10</v>
      </c>
      <c r="AS129" s="28">
        <v>13</v>
      </c>
      <c r="AT129" s="29">
        <v>23</v>
      </c>
      <c r="AU129" s="207">
        <f>VLOOKUP(C129,'Daily Gas'!R35:U65,2,FALSE)</f>
        <v>7031</v>
      </c>
      <c r="AV129" s="215">
        <f t="shared" si="19"/>
        <v>97880</v>
      </c>
      <c r="AW129" s="29">
        <f t="shared" si="14"/>
        <v>45.080000000000005</v>
      </c>
      <c r="AX129" s="29">
        <v>0</v>
      </c>
      <c r="AY129" s="29">
        <f t="shared" si="18"/>
        <v>71.170768771276599</v>
      </c>
      <c r="AZ129" s="29">
        <f t="shared" si="15"/>
        <v>70.309215900000012</v>
      </c>
      <c r="BA129" s="29">
        <f t="shared" si="16"/>
        <v>22.482000000000003</v>
      </c>
      <c r="BB129" s="29">
        <v>0</v>
      </c>
      <c r="BC129" s="30">
        <v>0</v>
      </c>
      <c r="BD129" s="249"/>
      <c r="BE129" s="249"/>
      <c r="BF129" s="249"/>
      <c r="BG129" s="249"/>
      <c r="BH129" s="32"/>
      <c r="BI129" s="56"/>
      <c r="BK129" s="15">
        <v>0</v>
      </c>
      <c r="BL129" s="15">
        <v>0</v>
      </c>
      <c r="BM129" s="15">
        <v>0</v>
      </c>
      <c r="BN129" s="15">
        <f>10+20</f>
        <v>30</v>
      </c>
    </row>
    <row r="130" spans="2:80" s="347" customFormat="1" ht="21.75" thickBot="1" x14ac:dyDescent="0.3">
      <c r="B130" s="338"/>
      <c r="C130" s="339">
        <f t="shared" si="11"/>
        <v>45495</v>
      </c>
      <c r="D130" s="340">
        <f>SUMIFS('Transport-DB'!O:O,'Transport-DB'!C:C,"="&amp;'Work DB'!C130,'Transport-DB'!F:F,"="&amp;'Work DB'!$D$4)</f>
        <v>489.43999999999994</v>
      </c>
      <c r="E130" s="341">
        <f>SUMIFS('Transport-DB'!O:O,'Transport-DB'!C:C,"="&amp;'Work DB'!C130,'Transport-DB'!F:F,"="&amp;'Work DB'!$E$4)</f>
        <v>443.84249999999997</v>
      </c>
      <c r="F130" s="341">
        <f>SUMIFS('Transport-DB'!O:O,'Transport-DB'!C:C,"="&amp;'Work DB'!C130,'Transport-DB'!F:F,"="&amp;'Work DB'!$F$4)</f>
        <v>464.19749999999993</v>
      </c>
      <c r="G130" s="341">
        <f>SUMIFS('Transport-DB'!O:O,'Transport-DB'!C:C,"="&amp;'Work DB'!C130,'Transport-DB'!F:F,"="&amp;'Work DB'!$G$4)</f>
        <v>0</v>
      </c>
      <c r="H130" s="342">
        <f>SUMIFS('Transport-DB'!O:O,'Transport-DB'!C:C,"="&amp;'Work DB'!C130,'Transport-DB'!F:F,"="&amp;'Work DB'!$H$4)</f>
        <v>0</v>
      </c>
      <c r="I130" s="341">
        <f>SUMIFS('Transport-DB'!O:O,'Transport-DB'!C:C,"="&amp;'Work DB'!C130,'Transport-DB'!F:F,"="&amp;'Work DB'!$I$4)</f>
        <v>0</v>
      </c>
      <c r="J130" s="343">
        <f>SUMIFS('Transport-DB'!O:O,'Transport-DB'!C:C,"="&amp;'Work DB'!C130,'Transport-DB'!F:F,"="&amp;'Work DB'!$J$4)</f>
        <v>0</v>
      </c>
      <c r="K130" s="340">
        <f>SUMIFS('Transport-DB'!N:N,'Transport-DB'!C:C,"="&amp;'Work DB'!C130,'Transport-DB'!F:F,"="&amp;'Work DB'!$K$4)</f>
        <v>0</v>
      </c>
      <c r="L130" s="341">
        <f>SUMIFS('Transport-DB'!N:N,'Transport-DB'!C:C,"="&amp;'Work DB'!C130,'Transport-DB'!F:F,"="&amp;'Work DB'!$L$4)</f>
        <v>945</v>
      </c>
      <c r="M130" s="341">
        <f>SUMIFS('Transport-DB'!N:N,'Transport-DB'!C:C,"="&amp;'Work DB'!C130,'Transport-DB'!F:F,"="&amp;'Work DB'!$M$4)</f>
        <v>1036</v>
      </c>
      <c r="N130" s="341">
        <f>SUMIFS('Transport-DB'!N:N,'Transport-DB'!C:C,"="&amp;'Work DB'!C130,'Transport-DB'!F:F,"="&amp;'Work DB'!$N$4)</f>
        <v>0</v>
      </c>
      <c r="O130" s="341">
        <f>SUMIFS('Transport-DB'!N:N,'Transport-DB'!C:C,"="&amp;'Work DB'!C130,'Transport-DB'!F:F,"="&amp;'Work DB'!$O$4)</f>
        <v>0</v>
      </c>
      <c r="P130" s="341">
        <f>SUMIFS('Transport-DB'!N:N,'Transport-DB'!C:C,"&lt;="&amp;'Work DB'!C130,'Transport-DB'!F:F,"="&amp;'Work DB'!$P$4)</f>
        <v>0</v>
      </c>
      <c r="Q130" s="342">
        <f>SUMIFS('Transport-DB'!N:N,'Transport-DB'!C:C,"="&amp;'Work DB'!C130,'Transport-DB'!F:F,"="&amp;'Work DB'!$Q$4)</f>
        <v>0</v>
      </c>
      <c r="R130" s="344">
        <f>SUMIFS('Transport-DB'!N:N,'Transport-DB'!C:C,"="&amp;'Work DB'!C130,'Transport-DB'!F:F,"="&amp;'Work DB'!$R$4)</f>
        <v>0</v>
      </c>
      <c r="S130" s="168">
        <f>SUM(D130:J130)+SUM(K130:R130)-M130-SUMIFS(Transport_DB[ترانشه],Transport_DB[توضیحات],"دیسپوزال",Transport_DB[تاریخ],'Work DB'!C130)</f>
        <v>2342.4799999999996</v>
      </c>
      <c r="T130" s="341">
        <f t="shared" si="12"/>
        <v>1036</v>
      </c>
      <c r="U130" s="341"/>
      <c r="V130" s="341"/>
      <c r="W130" s="341"/>
      <c r="X130" s="341"/>
      <c r="Y130" s="344"/>
      <c r="Z130" s="343"/>
      <c r="AA130" s="340">
        <f>SUMIFS('Transport-DB'!P:P,'Transport-DB'!C:C,"="&amp;'Work DB'!C130,'Transport-DB'!F:F,"="&amp;'Work DB'!$AA$4)</f>
        <v>47.2</v>
      </c>
      <c r="AB130" s="341">
        <f>SUMIFS('Transport-DB'!P:P,'Transport-DB'!C:C,"="&amp;'Work DB'!C130,'Transport-DB'!F:F,"="&amp;'Work DB'!$AB$4)</f>
        <v>46.4</v>
      </c>
      <c r="AC130" s="341">
        <f>SUMIFS('Transport-DB'!P:P,'Transport-DB'!C:C,"="&amp;'Work DB'!C130,'Transport-DB'!F:F,"="&amp;'Work DB'!$AC$4)</f>
        <v>40</v>
      </c>
      <c r="AD130" s="342">
        <f>SUMIFS('Transport-DB'!P:P,'Transport-DB'!C:C,"="&amp;'Work DB'!C130,'Transport-DB'!F:F,"="&amp;'Work DB'!$AD$4)</f>
        <v>30</v>
      </c>
      <c r="AE130" s="342">
        <f>SUMIFS('Transport-DB'!P:P,'Transport-DB'!C:C,"="&amp;'Work DB'!C130,'Transport-DB'!F:F,"="&amp;'Work DB'!$AE$4)</f>
        <v>0</v>
      </c>
      <c r="AF130" s="342">
        <f>SUMIFS('Transport-DB'!P:P,'Transport-DB'!C:C,"="&amp;'Work DB'!C130,'Transport-DB'!F:F,"="&amp;'Work DB'!$AF$4)</f>
        <v>0</v>
      </c>
      <c r="AG130" s="344"/>
      <c r="AH130" s="168">
        <f>SUMIFS('Transport-DB'!Q:Q,'Transport-DB'!C:C,"="&amp;'Work DB'!C130)</f>
        <v>0</v>
      </c>
      <c r="AI130" s="170">
        <f>SUMIFS(Civil_DB[قالب بندی],Civil_DB[تاریخ],"="&amp;'Work DB'!C130)</f>
        <v>0</v>
      </c>
      <c r="AJ130" s="169">
        <v>0</v>
      </c>
      <c r="AK130" s="167">
        <f>SUMIFS(Civil_DB[بتن],Civil_DB[تاریخ],"="&amp;'Work DB'!C130)</f>
        <v>45</v>
      </c>
      <c r="AL130" s="340">
        <v>0</v>
      </c>
      <c r="AM130" s="341">
        <v>0</v>
      </c>
      <c r="AN130" s="342">
        <v>0</v>
      </c>
      <c r="AO130" s="340">
        <v>75</v>
      </c>
      <c r="AP130" s="341">
        <v>53</v>
      </c>
      <c r="AQ130" s="341">
        <v>134</v>
      </c>
      <c r="AR130" s="344">
        <v>10</v>
      </c>
      <c r="AS130" s="340">
        <v>12</v>
      </c>
      <c r="AT130" s="341">
        <v>27</v>
      </c>
      <c r="AU130" s="344">
        <f>'Daily Gas'!W5</f>
        <v>2200</v>
      </c>
      <c r="AV130" s="345">
        <f t="shared" si="19"/>
        <v>95680</v>
      </c>
      <c r="AW130" s="341">
        <f t="shared" si="14"/>
        <v>58.230000000000004</v>
      </c>
      <c r="AX130" s="341">
        <v>0</v>
      </c>
      <c r="AY130" s="341">
        <f t="shared" si="18"/>
        <v>61.103561083563832</v>
      </c>
      <c r="AZ130" s="341">
        <f t="shared" si="15"/>
        <v>59.805123741000017</v>
      </c>
      <c r="BA130" s="341">
        <f t="shared" si="16"/>
        <v>22.979500000000005</v>
      </c>
      <c r="BB130" s="341">
        <v>0</v>
      </c>
      <c r="BC130" s="341">
        <v>0</v>
      </c>
      <c r="BD130" s="343"/>
      <c r="BE130" s="343"/>
      <c r="BF130" s="343"/>
      <c r="BG130" s="343"/>
      <c r="BH130" s="345"/>
      <c r="BI130" s="346" t="s">
        <v>37</v>
      </c>
      <c r="BK130" s="347">
        <v>28</v>
      </c>
      <c r="BL130" s="347">
        <v>0</v>
      </c>
      <c r="BM130" s="347">
        <v>0</v>
      </c>
      <c r="BN130" s="347">
        <v>25</v>
      </c>
      <c r="BP130" s="440" t="s">
        <v>524</v>
      </c>
      <c r="BQ130" s="441" t="s">
        <v>525</v>
      </c>
      <c r="BR130" s="442" t="s">
        <v>526</v>
      </c>
    </row>
    <row r="131" spans="2:80" s="15" customFormat="1" ht="21" x14ac:dyDescent="0.25">
      <c r="B131" s="47"/>
      <c r="C131" s="20">
        <f t="shared" si="11"/>
        <v>45496</v>
      </c>
      <c r="D131" s="168">
        <f>SUMIFS('Transport-DB'!O:O,'Transport-DB'!C:C,"="&amp;'Work DB'!C131,'Transport-DB'!F:F,"="&amp;'Work DB'!$D$4)</f>
        <v>504.73500000000001</v>
      </c>
      <c r="E131" s="169">
        <f>SUMIFS('Transport-DB'!O:O,'Transport-DB'!C:C,"="&amp;'Work DB'!C131,'Transport-DB'!F:F,"="&amp;'Work DB'!$E$4)</f>
        <v>429.52500000000003</v>
      </c>
      <c r="F131" s="169">
        <f>SUMIFS('Transport-DB'!O:O,'Transport-DB'!C:C,"="&amp;'Work DB'!C131,'Transport-DB'!F:F,"="&amp;'Work DB'!$F$4)</f>
        <v>422.22249999999997</v>
      </c>
      <c r="G131" s="169">
        <f>SUMIFS('Transport-DB'!O:O,'Transport-DB'!C:C,"="&amp;'Work DB'!C131,'Transport-DB'!F:F,"="&amp;'Work DB'!$G$4)</f>
        <v>0</v>
      </c>
      <c r="H131" s="166">
        <f>SUMIFS('Transport-DB'!O:O,'Transport-DB'!C:C,"="&amp;'Work DB'!C131,'Transport-DB'!F:F,"="&amp;'Work DB'!$H$4)</f>
        <v>0</v>
      </c>
      <c r="I131" s="169">
        <f>SUMIFS('Transport-DB'!O:O,'Transport-DB'!C:C,"="&amp;'Work DB'!C131,'Transport-DB'!F:F,"="&amp;'Work DB'!$I$4)</f>
        <v>0</v>
      </c>
      <c r="J131" s="337">
        <f>SUMIFS('Transport-DB'!O:O,'Transport-DB'!C:C,"="&amp;'Work DB'!C131,'Transport-DB'!F:F,"="&amp;'Work DB'!$J$4)</f>
        <v>0</v>
      </c>
      <c r="K131" s="168">
        <f>SUMIFS('Transport-DB'!N:N,'Transport-DB'!C:C,"="&amp;'Work DB'!C131,'Transport-DB'!F:F,"="&amp;'Work DB'!$K$4)</f>
        <v>0</v>
      </c>
      <c r="L131" s="169">
        <f>SUMIFS('Transport-DB'!N:N,'Transport-DB'!C:C,"="&amp;'Work DB'!C131,'Transport-DB'!F:F,"="&amp;'Work DB'!$L$4)</f>
        <v>630</v>
      </c>
      <c r="M131" s="169">
        <f>SUMIFS('Transport-DB'!N:N,'Transport-DB'!C:C,"="&amp;'Work DB'!C131,'Transport-DB'!F:F,"="&amp;'Work DB'!$M$4)</f>
        <v>802</v>
      </c>
      <c r="N131" s="169">
        <f>SUMIFS('Transport-DB'!N:N,'Transport-DB'!C:C,"="&amp;'Work DB'!C131,'Transport-DB'!F:F,"="&amp;'Work DB'!$N$4)</f>
        <v>0</v>
      </c>
      <c r="O131" s="169">
        <f>SUMIFS('Transport-DB'!N:N,'Transport-DB'!C:C,"="&amp;'Work DB'!C131,'Transport-DB'!F:F,"="&amp;'Work DB'!$O$4)</f>
        <v>0</v>
      </c>
      <c r="P131" s="169">
        <f>SUMIFS('Transport-DB'!N:N,'Transport-DB'!C:C,"="&amp;'Work DB'!C131,'Transport-DB'!F:F,"="&amp;'Work DB'!$P$4)</f>
        <v>0</v>
      </c>
      <c r="Q131" s="166">
        <f>SUMIFS('Transport-DB'!N:N,'Transport-DB'!C:C,"="&amp;'Work DB'!C131,'Transport-DB'!F:F,"="&amp;'Work DB'!$Q$4)</f>
        <v>0</v>
      </c>
      <c r="R131" s="167">
        <f>SUMIFS('Transport-DB'!N:N,'Transport-DB'!C:C,"="&amp;'Work DB'!C131,'Transport-DB'!F:F,"="&amp;'Work DB'!$R$4)</f>
        <v>0</v>
      </c>
      <c r="S131" s="168">
        <f>SUM(D131:J131)+SUM(K131:R131)-M131-SUMIFS(Transport_DB[ترانشه],Transport_DB[توضیحات],"دیسپوزال",Transport_DB[تاریخ],'Work DB'!C131)</f>
        <v>1986.4825000000001</v>
      </c>
      <c r="T131" s="169">
        <f t="shared" si="12"/>
        <v>802</v>
      </c>
      <c r="U131" s="169"/>
      <c r="V131" s="169"/>
      <c r="W131" s="169"/>
      <c r="X131" s="169"/>
      <c r="Y131" s="167"/>
      <c r="Z131" s="249"/>
      <c r="AA131" s="168">
        <f>SUMIFS('Transport-DB'!P:P,'Transport-DB'!C:C,"="&amp;'Work DB'!C131,'Transport-DB'!F:F,"="&amp;'Work DB'!$AA$4)</f>
        <v>59.000000000000007</v>
      </c>
      <c r="AB131" s="169">
        <f>SUMIFS('Transport-DB'!P:P,'Transport-DB'!C:C,"="&amp;'Work DB'!C131,'Transport-DB'!F:F,"="&amp;'Work DB'!$AB$4)</f>
        <v>46.4</v>
      </c>
      <c r="AC131" s="169">
        <f>SUMIFS('Transport-DB'!P:P,'Transport-DB'!C:C,"="&amp;'Work DB'!C131,'Transport-DB'!F:F,"="&amp;'Work DB'!$AC$4)</f>
        <v>67.199999999999989</v>
      </c>
      <c r="AD131" s="166">
        <f>SUMIFS('Transport-DB'!P:P,'Transport-DB'!C:C,"="&amp;'Work DB'!C131,'Transport-DB'!F:F,"="&amp;'Work DB'!$AD$4)</f>
        <v>30</v>
      </c>
      <c r="AE131" s="166">
        <f>SUMIFS('Transport-DB'!P:P,'Transport-DB'!C:C,"="&amp;'Work DB'!C131,'Transport-DB'!F:F,"="&amp;'Work DB'!$AE$4)</f>
        <v>0</v>
      </c>
      <c r="AF131" s="166">
        <f>SUMIFS('Transport-DB'!P:P,'Transport-DB'!C:C,"="&amp;'Work DB'!C131,'Transport-DB'!F:F,"="&amp;'Work DB'!$AF$4)</f>
        <v>0</v>
      </c>
      <c r="AG131" s="167"/>
      <c r="AH131" s="168">
        <f>SUMIFS('Transport-DB'!Q:Q,'Transport-DB'!C:C,"="&amp;'Work DB'!C131)</f>
        <v>0</v>
      </c>
      <c r="AI131" s="170">
        <f>SUMIFS(Civil_DB[قالب بندی],Civil_DB[تاریخ],"="&amp;'Work DB'!C131)</f>
        <v>0</v>
      </c>
      <c r="AJ131" s="169">
        <v>0</v>
      </c>
      <c r="AK131" s="167">
        <f>SUMIFS(Civil_DB[بتن],Civil_DB[تاریخ],"="&amp;'Work DB'!C131)</f>
        <v>38</v>
      </c>
      <c r="AL131" s="28">
        <v>0</v>
      </c>
      <c r="AM131" s="29">
        <v>0</v>
      </c>
      <c r="AN131" s="31">
        <v>0</v>
      </c>
      <c r="AO131" s="28">
        <v>78</v>
      </c>
      <c r="AP131" s="29">
        <v>57</v>
      </c>
      <c r="AQ131" s="29">
        <v>140</v>
      </c>
      <c r="AR131" s="30">
        <v>10</v>
      </c>
      <c r="AS131" s="28">
        <v>12</v>
      </c>
      <c r="AT131" s="29">
        <v>28</v>
      </c>
      <c r="AU131" s="207">
        <f>'Daily Gas'!W6</f>
        <v>4344</v>
      </c>
      <c r="AV131" s="215">
        <f t="shared" si="19"/>
        <v>91336</v>
      </c>
      <c r="AW131" s="29">
        <f t="shared" si="14"/>
        <v>45.690000000000005</v>
      </c>
      <c r="AX131" s="29">
        <v>0</v>
      </c>
      <c r="AY131" s="29">
        <f t="shared" si="18"/>
        <v>64.056525472728197</v>
      </c>
      <c r="AZ131" s="29">
        <f t="shared" si="15"/>
        <v>50.930672503590017</v>
      </c>
      <c r="BA131" s="29">
        <f t="shared" si="16"/>
        <v>23.088500000000007</v>
      </c>
      <c r="BB131" s="29">
        <v>0</v>
      </c>
      <c r="BC131" s="30">
        <v>0</v>
      </c>
      <c r="BD131" s="249"/>
      <c r="BE131" s="249"/>
      <c r="BF131" s="249"/>
      <c r="BG131" s="249"/>
      <c r="BH131" s="32"/>
      <c r="BI131" s="56"/>
      <c r="BK131" s="15">
        <v>0</v>
      </c>
      <c r="BL131" s="15">
        <f>BP131*5.79</f>
        <v>11.58</v>
      </c>
      <c r="BM131" s="15">
        <f>BQ131*5.79</f>
        <v>0</v>
      </c>
      <c r="BN131" s="15">
        <f t="shared" ref="BN131:BN148" si="20">BR131*5.2</f>
        <v>20.8</v>
      </c>
      <c r="BP131" s="15">
        <v>2</v>
      </c>
      <c r="BQ131" s="15">
        <v>0</v>
      </c>
      <c r="BR131" s="15">
        <v>4</v>
      </c>
      <c r="BU131" s="15">
        <v>0</v>
      </c>
      <c r="BV131" s="15">
        <v>10</v>
      </c>
      <c r="BW131" s="15">
        <v>0</v>
      </c>
      <c r="BX131" s="15">
        <f>5+5+10</f>
        <v>20</v>
      </c>
    </row>
    <row r="132" spans="2:80" s="15" customFormat="1" ht="21" x14ac:dyDescent="0.25">
      <c r="B132" s="47"/>
      <c r="C132" s="20">
        <f t="shared" si="11"/>
        <v>45497</v>
      </c>
      <c r="D132" s="168">
        <f>SUMIFS('Transport-DB'!O:O,'Transport-DB'!C:C,"="&amp;'Work DB'!C132,'Transport-DB'!F:F,"="&amp;'Work DB'!$D$4)</f>
        <v>91.77000000000001</v>
      </c>
      <c r="E132" s="169">
        <f>SUMIFS('Transport-DB'!O:O,'Transport-DB'!C:C,"="&amp;'Work DB'!C132,'Transport-DB'!F:F,"="&amp;'Work DB'!$E$4)</f>
        <v>0</v>
      </c>
      <c r="F132" s="169">
        <f>SUMIFS('Transport-DB'!O:O,'Transport-DB'!C:C,"="&amp;'Work DB'!C132,'Transport-DB'!F:F,"="&amp;'Work DB'!$F$4)</f>
        <v>521.52499999999998</v>
      </c>
      <c r="G132" s="169">
        <f>SUMIFS('Transport-DB'!O:O,'Transport-DB'!C:C,"="&amp;'Work DB'!C132,'Transport-DB'!F:F,"="&amp;'Work DB'!$G$4)</f>
        <v>0</v>
      </c>
      <c r="H132" s="166">
        <f>SUMIFS('Transport-DB'!O:O,'Transport-DB'!C:C,"="&amp;'Work DB'!C132,'Transport-DB'!F:F,"="&amp;'Work DB'!$H$4)</f>
        <v>0</v>
      </c>
      <c r="I132" s="169">
        <f>SUMIFS('Transport-DB'!O:O,'Transport-DB'!C:C,"="&amp;'Work DB'!C132,'Transport-DB'!F:F,"="&amp;'Work DB'!$I$4)</f>
        <v>0</v>
      </c>
      <c r="J132" s="337">
        <f>SUMIFS('Transport-DB'!O:O,'Transport-DB'!C:C,"="&amp;'Work DB'!C132,'Transport-DB'!F:F,"="&amp;'Work DB'!$J$4)</f>
        <v>0</v>
      </c>
      <c r="K132" s="168">
        <f>SUMIFS('Transport-DB'!N:N,'Transport-DB'!C:C,"="&amp;'Work DB'!C132,'Transport-DB'!F:F,"="&amp;'Work DB'!$K$4)</f>
        <v>0</v>
      </c>
      <c r="L132" s="169">
        <f>SUMIFS('Transport-DB'!N:N,'Transport-DB'!C:C,"="&amp;'Work DB'!C132,'Transport-DB'!F:F,"="&amp;'Work DB'!$L$4)</f>
        <v>980</v>
      </c>
      <c r="M132" s="169">
        <f>SUMIFS('Transport-DB'!N:N,'Transport-DB'!C:C,"="&amp;'Work DB'!C132,'Transport-DB'!F:F,"="&amp;'Work DB'!$M$4)</f>
        <v>977</v>
      </c>
      <c r="N132" s="169">
        <f>SUMIFS('Transport-DB'!N:N,'Transport-DB'!C:C,"="&amp;'Work DB'!C132,'Transport-DB'!F:F,"="&amp;'Work DB'!$N$4)</f>
        <v>207.5</v>
      </c>
      <c r="O132" s="169">
        <f>SUMIFS('Transport-DB'!N:N,'Transport-DB'!C:C,"="&amp;'Work DB'!C132,'Transport-DB'!F:F,"="&amp;'Work DB'!$O$4)</f>
        <v>0</v>
      </c>
      <c r="P132" s="169">
        <f>SUMIFS('Transport-DB'!N:N,'Transport-DB'!C:C,"="&amp;'Work DB'!C132,'Transport-DB'!F:F,"="&amp;'Work DB'!$P$4)</f>
        <v>0</v>
      </c>
      <c r="Q132" s="166">
        <f>SUMIFS('Transport-DB'!N:N,'Transport-DB'!C:C,"="&amp;'Work DB'!C132,'Transport-DB'!F:F,"="&amp;'Work DB'!$Q$4)</f>
        <v>0</v>
      </c>
      <c r="R132" s="167">
        <f>SUMIFS('Transport-DB'!N:N,'Transport-DB'!C:C,"="&amp;'Work DB'!C132,'Transport-DB'!F:F,"="&amp;'Work DB'!$R$4)</f>
        <v>0</v>
      </c>
      <c r="S132" s="168">
        <f>SUM(D132:J132)+SUM(K132:R132)-M132-SUMIFS(Transport_DB[ترانشه],Transport_DB[توضیحات],"دیسپوزال",Transport_DB[تاریخ],'Work DB'!C132)</f>
        <v>1800.7950000000001</v>
      </c>
      <c r="T132" s="169">
        <f t="shared" si="12"/>
        <v>977</v>
      </c>
      <c r="U132" s="169"/>
      <c r="V132" s="169"/>
      <c r="W132" s="169"/>
      <c r="X132" s="169"/>
      <c r="Y132" s="167"/>
      <c r="Z132" s="249"/>
      <c r="AA132" s="168">
        <f>SUMIFS('Transport-DB'!P:P,'Transport-DB'!C:C,"="&amp;'Work DB'!C132,'Transport-DB'!F:F,"="&amp;'Work DB'!$AA$4)</f>
        <v>70.800000000000011</v>
      </c>
      <c r="AB132" s="169">
        <f>SUMIFS('Transport-DB'!P:P,'Transport-DB'!C:C,"="&amp;'Work DB'!C132,'Transport-DB'!F:F,"="&amp;'Work DB'!$AB$4)</f>
        <v>58</v>
      </c>
      <c r="AC132" s="169">
        <f>SUMIFS('Transport-DB'!P:P,'Transport-DB'!C:C,"="&amp;'Work DB'!C132,'Transport-DB'!F:F,"="&amp;'Work DB'!$AC$4)</f>
        <v>100.8</v>
      </c>
      <c r="AD132" s="166">
        <f>SUMIFS('Transport-DB'!P:P,'Transport-DB'!C:C,"="&amp;'Work DB'!C132,'Transport-DB'!F:F,"="&amp;'Work DB'!$AD$4)</f>
        <v>40</v>
      </c>
      <c r="AE132" s="166">
        <f>SUMIFS('Transport-DB'!P:P,'Transport-DB'!C:C,"="&amp;'Work DB'!C132,'Transport-DB'!F:F,"="&amp;'Work DB'!$AE$4)</f>
        <v>0</v>
      </c>
      <c r="AF132" s="166">
        <f>SUMIFS('Transport-DB'!P:P,'Transport-DB'!C:C,"="&amp;'Work DB'!C132,'Transport-DB'!F:F,"="&amp;'Work DB'!$AF$4)</f>
        <v>0</v>
      </c>
      <c r="AG132" s="167"/>
      <c r="AH132" s="168">
        <f>SUMIFS('Transport-DB'!Q:Q,'Transport-DB'!C:C,"="&amp;'Work DB'!C132)</f>
        <v>0</v>
      </c>
      <c r="AI132" s="170">
        <f>SUMIFS(Civil_DB[قالب بندی],Civil_DB[تاریخ],"="&amp;'Work DB'!C132)</f>
        <v>24</v>
      </c>
      <c r="AJ132" s="169">
        <v>0</v>
      </c>
      <c r="AK132" s="167">
        <f>SUMIFS(Civil_DB[بتن],Civil_DB[تاریخ],"="&amp;'Work DB'!C132)</f>
        <v>45</v>
      </c>
      <c r="AL132" s="28">
        <v>0</v>
      </c>
      <c r="AM132" s="29">
        <v>0</v>
      </c>
      <c r="AN132" s="31">
        <v>0</v>
      </c>
      <c r="AO132" s="28">
        <v>71</v>
      </c>
      <c r="AP132" s="29">
        <v>52</v>
      </c>
      <c r="AQ132" s="29">
        <v>134</v>
      </c>
      <c r="AR132" s="30">
        <v>10</v>
      </c>
      <c r="AS132" s="28">
        <v>12</v>
      </c>
      <c r="AT132" s="29">
        <v>30</v>
      </c>
      <c r="AU132" s="207">
        <f>'Daily Gas'!W7</f>
        <v>2856</v>
      </c>
      <c r="AV132" s="215">
        <f t="shared" si="19"/>
        <v>88480</v>
      </c>
      <c r="AW132" s="29">
        <f t="shared" si="14"/>
        <v>30.840000000000003</v>
      </c>
      <c r="AX132" s="29">
        <v>0</v>
      </c>
      <c r="AY132" s="29">
        <f t="shared" si="18"/>
        <v>134.30986021800092</v>
      </c>
      <c r="AZ132" s="29">
        <f t="shared" si="15"/>
        <v>40.620365778554117</v>
      </c>
      <c r="BA132" s="29">
        <f t="shared" si="16"/>
        <v>20.426000000000013</v>
      </c>
      <c r="BB132" s="29">
        <v>0</v>
      </c>
      <c r="BC132" s="30">
        <v>0</v>
      </c>
      <c r="BD132" s="249"/>
      <c r="BE132" s="249"/>
      <c r="BF132" s="249"/>
      <c r="BG132" s="249"/>
      <c r="BH132" s="32"/>
      <c r="BI132" s="56"/>
      <c r="BK132" s="15">
        <v>0</v>
      </c>
      <c r="BL132" s="15">
        <f t="shared" ref="BL132:BL195" si="21">BP132*5.79</f>
        <v>81.06</v>
      </c>
      <c r="BM132" s="15">
        <f t="shared" ref="BM132:BM195" si="22">BQ132*5.79</f>
        <v>0</v>
      </c>
      <c r="BN132" s="506">
        <f t="shared" si="20"/>
        <v>21.840000000000003</v>
      </c>
      <c r="BP132" s="15">
        <v>14</v>
      </c>
      <c r="BQ132" s="15">
        <v>0</v>
      </c>
      <c r="BR132" s="15">
        <v>4.2</v>
      </c>
      <c r="BU132" s="15">
        <v>0</v>
      </c>
      <c r="BV132" s="15">
        <v>70</v>
      </c>
      <c r="BW132" s="15">
        <v>0</v>
      </c>
      <c r="BX132" s="15">
        <v>21</v>
      </c>
    </row>
    <row r="133" spans="2:80" s="15" customFormat="1" ht="21" x14ac:dyDescent="0.25">
      <c r="B133" s="47"/>
      <c r="C133" s="20">
        <f t="shared" si="11"/>
        <v>45498</v>
      </c>
      <c r="D133" s="168">
        <f>SUMIFS('Transport-DB'!O:O,'Transport-DB'!C:C,"="&amp;'Work DB'!C133,'Transport-DB'!F:F,"="&amp;'Work DB'!$D$4)</f>
        <v>0</v>
      </c>
      <c r="E133" s="169">
        <f>SUMIFS('Transport-DB'!O:O,'Transport-DB'!C:C,"="&amp;'Work DB'!C133,'Transport-DB'!F:F,"="&amp;'Work DB'!$E$4)</f>
        <v>0</v>
      </c>
      <c r="F133" s="169">
        <f>SUMIFS('Transport-DB'!O:O,'Transport-DB'!C:C,"="&amp;'Work DB'!C133,'Transport-DB'!F:F,"="&amp;'Work DB'!$F$4)</f>
        <v>606.51</v>
      </c>
      <c r="G133" s="169">
        <f>SUMIFS('Transport-DB'!O:O,'Transport-DB'!C:C,"="&amp;'Work DB'!C133,'Transport-DB'!F:F,"="&amp;'Work DB'!$G$4)</f>
        <v>0</v>
      </c>
      <c r="H133" s="166">
        <f>SUMIFS('Transport-DB'!O:O,'Transport-DB'!C:C,"="&amp;'Work DB'!C133,'Transport-DB'!F:F,"="&amp;'Work DB'!$H$4)</f>
        <v>0</v>
      </c>
      <c r="I133" s="169">
        <f>SUMIFS('Transport-DB'!O:O,'Transport-DB'!C:C,"="&amp;'Work DB'!C133,'Transport-DB'!F:F,"="&amp;'Work DB'!$I$4)</f>
        <v>0</v>
      </c>
      <c r="J133" s="337">
        <f>SUMIFS('Transport-DB'!O:O,'Transport-DB'!C:C,"="&amp;'Work DB'!C133,'Transport-DB'!F:F,"="&amp;'Work DB'!$J$4)</f>
        <v>0</v>
      </c>
      <c r="K133" s="168">
        <f>SUMIFS('Transport-DB'!N:N,'Transport-DB'!C:C,"="&amp;'Work DB'!C133,'Transport-DB'!F:F,"="&amp;'Work DB'!$K$4)</f>
        <v>86.45</v>
      </c>
      <c r="L133" s="169">
        <f>SUMIFS('Transport-DB'!N:N,'Transport-DB'!C:C,"="&amp;'Work DB'!C133,'Transport-DB'!F:F,"="&amp;'Work DB'!$L$4)</f>
        <v>840</v>
      </c>
      <c r="M133" s="169">
        <f>SUMIFS('Transport-DB'!N:N,'Transport-DB'!C:C,"="&amp;'Work DB'!C133,'Transport-DB'!F:F,"="&amp;'Work DB'!$M$4)</f>
        <v>1096</v>
      </c>
      <c r="N133" s="169">
        <f>SUMIFS('Transport-DB'!N:N,'Transport-DB'!C:C,"="&amp;'Work DB'!C133,'Transport-DB'!F:F,"="&amp;'Work DB'!$N$4)</f>
        <v>332</v>
      </c>
      <c r="O133" s="169">
        <f>SUMIFS('Transport-DB'!N:N,'Transport-DB'!C:C,"="&amp;'Work DB'!C133,'Transport-DB'!F:F,"="&amp;'Work DB'!$O$4)</f>
        <v>0</v>
      </c>
      <c r="P133" s="169">
        <f>SUMIFS('Transport-DB'!N:N,'Transport-DB'!C:C,"="&amp;'Work DB'!C133,'Transport-DB'!F:F,"="&amp;'Work DB'!$P$4)</f>
        <v>0</v>
      </c>
      <c r="Q133" s="166">
        <f>SUMIFS('Transport-DB'!N:N,'Transport-DB'!C:C,"="&amp;'Work DB'!C133,'Transport-DB'!F:F,"="&amp;'Work DB'!$Q$4)</f>
        <v>0</v>
      </c>
      <c r="R133" s="167">
        <f>SUMIFS('Transport-DB'!N:N,'Transport-DB'!C:C,"="&amp;'Work DB'!C133,'Transport-DB'!F:F,"="&amp;'Work DB'!$R$4)</f>
        <v>0</v>
      </c>
      <c r="S133" s="168">
        <f>SUM(D133:J133)+SUM(K133:R133)-M133-SUMIFS(Transport_DB[ترانشه],Transport_DB[توضیحات],"دیسپوزال",Transport_DB[تاریخ],'Work DB'!C133)</f>
        <v>1864.96</v>
      </c>
      <c r="T133" s="169">
        <f t="shared" si="12"/>
        <v>1096</v>
      </c>
      <c r="U133" s="169"/>
      <c r="V133" s="169"/>
      <c r="W133" s="169"/>
      <c r="X133" s="169"/>
      <c r="Y133" s="167"/>
      <c r="Z133" s="249"/>
      <c r="AA133" s="168">
        <f>SUMIFS('Transport-DB'!P:P,'Transport-DB'!C:C,"="&amp;'Work DB'!C133,'Transport-DB'!F:F,"="&amp;'Work DB'!$AA$4)</f>
        <v>59</v>
      </c>
      <c r="AB133" s="169">
        <f>SUMIFS('Transport-DB'!P:P,'Transport-DB'!C:C,"="&amp;'Work DB'!C133,'Transport-DB'!F:F,"="&amp;'Work DB'!$AB$4)</f>
        <v>81.2</v>
      </c>
      <c r="AC133" s="169">
        <f>SUMIFS('Transport-DB'!P:P,'Transport-DB'!C:C,"="&amp;'Work DB'!C133,'Transport-DB'!F:F,"="&amp;'Work DB'!$AC$4)</f>
        <v>70</v>
      </c>
      <c r="AD133" s="166">
        <f>SUMIFS('Transport-DB'!P:P,'Transport-DB'!C:C,"="&amp;'Work DB'!C133,'Transport-DB'!F:F,"="&amp;'Work DB'!$AD$4)</f>
        <v>0</v>
      </c>
      <c r="AE133" s="166">
        <f>SUMIFS('Transport-DB'!P:P,'Transport-DB'!C:C,"="&amp;'Work DB'!C133,'Transport-DB'!F:F,"="&amp;'Work DB'!$AE$4)</f>
        <v>0</v>
      </c>
      <c r="AF133" s="166">
        <f>SUMIFS('Transport-DB'!P:P,'Transport-DB'!C:C,"="&amp;'Work DB'!C133,'Transport-DB'!F:F,"="&amp;'Work DB'!$AF$4)</f>
        <v>0</v>
      </c>
      <c r="AG133" s="167"/>
      <c r="AH133" s="168">
        <f>SUMIFS('Transport-DB'!Q:Q,'Transport-DB'!C:C,"="&amp;'Work DB'!C133)</f>
        <v>0</v>
      </c>
      <c r="AI133" s="170">
        <f>SUMIFS(Civil_DB[قالب بندی],Civil_DB[تاریخ],"="&amp;'Work DB'!C133)</f>
        <v>22</v>
      </c>
      <c r="AJ133" s="169">
        <v>0</v>
      </c>
      <c r="AK133" s="167">
        <f>SUMIFS(Civil_DB[بتن],Civil_DB[تاریخ],"="&amp;'Work DB'!C133)</f>
        <v>62</v>
      </c>
      <c r="AL133" s="28">
        <v>0</v>
      </c>
      <c r="AM133" s="29">
        <v>0</v>
      </c>
      <c r="AN133" s="31">
        <v>0</v>
      </c>
      <c r="AO133" s="28">
        <v>70</v>
      </c>
      <c r="AP133" s="29">
        <v>57</v>
      </c>
      <c r="AQ133" s="29">
        <v>134</v>
      </c>
      <c r="AR133" s="30">
        <v>10</v>
      </c>
      <c r="AS133" s="28">
        <v>14</v>
      </c>
      <c r="AT133" s="29">
        <v>30</v>
      </c>
      <c r="AU133" s="207">
        <f>'Daily Gas'!W8</f>
        <v>4857</v>
      </c>
      <c r="AV133" s="215">
        <f t="shared" si="19"/>
        <v>83623</v>
      </c>
      <c r="AW133" s="29">
        <f t="shared" si="14"/>
        <v>16.380000000000003</v>
      </c>
      <c r="AX133" s="29">
        <v>0</v>
      </c>
      <c r="AY133" s="29">
        <f t="shared" si="18"/>
        <v>143.00536161582093</v>
      </c>
      <c r="AZ133" s="29">
        <f t="shared" si="15"/>
        <v>72.567362120768578</v>
      </c>
      <c r="BA133" s="29">
        <f t="shared" si="16"/>
        <v>28.267000000000014</v>
      </c>
      <c r="BB133" s="29">
        <v>0</v>
      </c>
      <c r="BC133" s="30">
        <v>0</v>
      </c>
      <c r="BD133" s="249"/>
      <c r="BE133" s="249"/>
      <c r="BF133" s="249"/>
      <c r="BG133" s="249"/>
      <c r="BH133" s="32"/>
      <c r="BI133" s="56"/>
      <c r="BK133" s="15">
        <v>6</v>
      </c>
      <c r="BL133" s="15">
        <f t="shared" si="21"/>
        <v>23.16</v>
      </c>
      <c r="BM133" s="15">
        <f t="shared" si="22"/>
        <v>46.32</v>
      </c>
      <c r="BN133" s="506">
        <f t="shared" si="20"/>
        <v>41.6</v>
      </c>
      <c r="BO133" s="15">
        <v>6</v>
      </c>
      <c r="BP133" s="15">
        <v>4</v>
      </c>
      <c r="BQ133" s="15">
        <v>8</v>
      </c>
      <c r="BR133" s="15">
        <v>8</v>
      </c>
      <c r="BU133" s="15">
        <v>3</v>
      </c>
      <c r="BV133" s="15">
        <v>20</v>
      </c>
      <c r="BW133" s="15">
        <v>40</v>
      </c>
      <c r="BX133" s="15">
        <f>20+20</f>
        <v>40</v>
      </c>
    </row>
    <row r="134" spans="2:80" s="15" customFormat="1" ht="21" x14ac:dyDescent="0.25">
      <c r="B134" s="47"/>
      <c r="C134" s="20">
        <f t="shared" si="11"/>
        <v>45499</v>
      </c>
      <c r="D134" s="168">
        <f>SUMIFS('Transport-DB'!O:O,'Transport-DB'!C:C,"="&amp;'Work DB'!C134,'Transport-DB'!F:F,"="&amp;'Work DB'!$D$4)</f>
        <v>0</v>
      </c>
      <c r="E134" s="169">
        <f>SUMIFS('Transport-DB'!O:O,'Transport-DB'!C:C,"="&amp;'Work DB'!C134,'Transport-DB'!F:F,"="&amp;'Work DB'!$E$4)</f>
        <v>0</v>
      </c>
      <c r="F134" s="169">
        <f>SUMIFS('Transport-DB'!O:O,'Transport-DB'!C:C,"="&amp;'Work DB'!C134,'Transport-DB'!F:F,"="&amp;'Work DB'!$F$4)</f>
        <v>0</v>
      </c>
      <c r="G134" s="169">
        <f>SUMIFS('Transport-DB'!O:O,'Transport-DB'!C:C,"="&amp;'Work DB'!C134,'Transport-DB'!F:F,"="&amp;'Work DB'!$G$4)</f>
        <v>0</v>
      </c>
      <c r="H134" s="166">
        <f>SUMIFS('Transport-DB'!O:O,'Transport-DB'!C:C,"="&amp;'Work DB'!C134,'Transport-DB'!F:F,"="&amp;'Work DB'!$H$4)</f>
        <v>0</v>
      </c>
      <c r="I134" s="169">
        <f>SUMIFS('Transport-DB'!O:O,'Transport-DB'!C:C,"="&amp;'Work DB'!C134,'Transport-DB'!F:F,"="&amp;'Work DB'!$I$4)</f>
        <v>0</v>
      </c>
      <c r="J134" s="337">
        <f>SUMIFS('Transport-DB'!O:O,'Transport-DB'!C:C,"="&amp;'Work DB'!C134,'Transport-DB'!F:F,"="&amp;'Work DB'!$J$4)</f>
        <v>0</v>
      </c>
      <c r="K134" s="168">
        <f>SUMIFS('Transport-DB'!N:N,'Transport-DB'!C:C,"="&amp;'Work DB'!C134,'Transport-DB'!F:F,"="&amp;'Work DB'!$K$4)</f>
        <v>0</v>
      </c>
      <c r="L134" s="169">
        <f>SUMIFS('Transport-DB'!N:N,'Transport-DB'!C:C,"="&amp;'Work DB'!C134,'Transport-DB'!F:F,"="&amp;'Work DB'!$L$4)</f>
        <v>0</v>
      </c>
      <c r="M134" s="169">
        <f>SUMIFS('Transport-DB'!N:N,'Transport-DB'!C:C,"="&amp;'Work DB'!C134,'Transport-DB'!F:F,"="&amp;'Work DB'!$M$4)</f>
        <v>506</v>
      </c>
      <c r="N134" s="169">
        <f>SUMIFS('Transport-DB'!N:N,'Transport-DB'!C:C,"="&amp;'Work DB'!C134,'Transport-DB'!F:F,"="&amp;'Work DB'!$N$4)</f>
        <v>0</v>
      </c>
      <c r="O134" s="169">
        <f>SUMIFS('Transport-DB'!N:N,'Transport-DB'!C:C,"="&amp;'Work DB'!C134,'Transport-DB'!F:F,"="&amp;'Work DB'!$O$4)</f>
        <v>0</v>
      </c>
      <c r="P134" s="169">
        <f>SUMIFS('Transport-DB'!N:N,'Transport-DB'!C:C,"="&amp;'Work DB'!C134,'Transport-DB'!F:F,"="&amp;'Work DB'!$P$4)</f>
        <v>0</v>
      </c>
      <c r="Q134" s="166">
        <f>SUMIFS('Transport-DB'!N:N,'Transport-DB'!C:C,"="&amp;'Work DB'!C134,'Transport-DB'!F:F,"="&amp;'Work DB'!$Q$4)</f>
        <v>0</v>
      </c>
      <c r="R134" s="167">
        <f>SUMIFS('Transport-DB'!N:N,'Transport-DB'!C:C,"="&amp;'Work DB'!C134,'Transport-DB'!F:F,"="&amp;'Work DB'!$R$4)</f>
        <v>0</v>
      </c>
      <c r="S134" s="168">
        <f>SUM(D134:J134)+SUM(K134:R134)-M134-SUMIFS(Transport_DB[ترانشه],Transport_DB[توضیحات],"دیسپوزال",Transport_DB[تاریخ],'Work DB'!C134)</f>
        <v>0</v>
      </c>
      <c r="T134" s="169">
        <f t="shared" si="12"/>
        <v>506</v>
      </c>
      <c r="U134" s="169"/>
      <c r="V134" s="169"/>
      <c r="W134" s="169"/>
      <c r="X134" s="169"/>
      <c r="Y134" s="167"/>
      <c r="Z134" s="249"/>
      <c r="AA134" s="168">
        <f>SUMIFS('Transport-DB'!P:P,'Transport-DB'!C:C,"="&amp;'Work DB'!C134,'Transport-DB'!F:F,"="&amp;'Work DB'!$AA$4)</f>
        <v>0</v>
      </c>
      <c r="AB134" s="169">
        <f>SUMIFS('Transport-DB'!P:P,'Transport-DB'!C:C,"="&amp;'Work DB'!C134,'Transport-DB'!F:F,"="&amp;'Work DB'!$AB$4)</f>
        <v>0</v>
      </c>
      <c r="AC134" s="169">
        <f>SUMIFS('Transport-DB'!P:P,'Transport-DB'!C:C,"="&amp;'Work DB'!C134,'Transport-DB'!F:F,"="&amp;'Work DB'!$AC$4)</f>
        <v>70</v>
      </c>
      <c r="AD134" s="166">
        <f>SUMIFS('Transport-DB'!P:P,'Transport-DB'!C:C,"="&amp;'Work DB'!C134,'Transport-DB'!F:F,"="&amp;'Work DB'!$AD$4)</f>
        <v>0</v>
      </c>
      <c r="AE134" s="166">
        <f>SUMIFS('Transport-DB'!P:P,'Transport-DB'!C:C,"="&amp;'Work DB'!C134,'Transport-DB'!F:F,"="&amp;'Work DB'!$AE$4)</f>
        <v>0</v>
      </c>
      <c r="AF134" s="166">
        <f>SUMIFS('Transport-DB'!P:P,'Transport-DB'!C:C,"="&amp;'Work DB'!C134,'Transport-DB'!F:F,"="&amp;'Work DB'!$AF$4)</f>
        <v>0</v>
      </c>
      <c r="AG134" s="167"/>
      <c r="AH134" s="168">
        <f>SUMIFS('Transport-DB'!Q:Q,'Transport-DB'!C:C,"="&amp;'Work DB'!C134)</f>
        <v>0</v>
      </c>
      <c r="AI134" s="170">
        <f>SUMIFS(Civil_DB[قالب بندی],Civil_DB[تاریخ],"="&amp;'Work DB'!C134)</f>
        <v>0</v>
      </c>
      <c r="AJ134" s="169">
        <v>0</v>
      </c>
      <c r="AK134" s="167">
        <f>SUMIFS(Civil_DB[بتن],Civil_DB[تاریخ],"="&amp;'Work DB'!C134)</f>
        <v>0</v>
      </c>
      <c r="AL134" s="28">
        <v>0</v>
      </c>
      <c r="AM134" s="29">
        <v>0</v>
      </c>
      <c r="AN134" s="31">
        <v>0</v>
      </c>
      <c r="AO134" s="28">
        <v>20</v>
      </c>
      <c r="AP134" s="29">
        <v>28</v>
      </c>
      <c r="AQ134" s="29">
        <v>42</v>
      </c>
      <c r="AR134" s="30">
        <v>2</v>
      </c>
      <c r="AS134" s="28">
        <v>0</v>
      </c>
      <c r="AT134" s="29">
        <v>10</v>
      </c>
      <c r="AU134" s="207">
        <f>'Daily Gas'!W9</f>
        <v>0</v>
      </c>
      <c r="AV134" s="215">
        <f t="shared" si="19"/>
        <v>83623</v>
      </c>
      <c r="AW134" s="29">
        <f t="shared" si="14"/>
        <v>16.380000000000003</v>
      </c>
      <c r="AX134" s="29">
        <v>0</v>
      </c>
      <c r="AY134" s="29">
        <f t="shared" si="18"/>
        <v>143.00536161582093</v>
      </c>
      <c r="AZ134" s="29">
        <f t="shared" si="15"/>
        <v>72.567362120768578</v>
      </c>
      <c r="BA134" s="29">
        <f t="shared" si="16"/>
        <v>28.267000000000014</v>
      </c>
      <c r="BB134" s="29">
        <v>0</v>
      </c>
      <c r="BC134" s="30">
        <v>0</v>
      </c>
      <c r="BD134" s="249"/>
      <c r="BE134" s="249"/>
      <c r="BF134" s="249"/>
      <c r="BG134" s="249"/>
      <c r="BH134" s="32"/>
      <c r="BI134" s="56"/>
      <c r="BK134" s="15">
        <v>0</v>
      </c>
      <c r="BL134" s="15">
        <f t="shared" si="21"/>
        <v>0</v>
      </c>
      <c r="BM134" s="15">
        <f t="shared" si="22"/>
        <v>0</v>
      </c>
      <c r="BN134" s="506">
        <f t="shared" si="20"/>
        <v>0</v>
      </c>
      <c r="BP134" s="15">
        <v>0</v>
      </c>
      <c r="BQ134" s="15">
        <v>0</v>
      </c>
      <c r="BR134" s="15">
        <v>0</v>
      </c>
      <c r="BU134" s="15">
        <v>0</v>
      </c>
      <c r="BV134" s="15">
        <v>0</v>
      </c>
      <c r="BW134" s="15">
        <v>0</v>
      </c>
      <c r="BX134" s="15">
        <v>0</v>
      </c>
    </row>
    <row r="135" spans="2:80" s="15" customFormat="1" ht="21" x14ac:dyDescent="0.25">
      <c r="B135" s="47"/>
      <c r="C135" s="20">
        <f t="shared" si="11"/>
        <v>45500</v>
      </c>
      <c r="D135" s="168">
        <f>SUMIFS('Transport-DB'!O:O,'Transport-DB'!C:C,"="&amp;'Work DB'!C135,'Transport-DB'!F:F,"="&amp;'Work DB'!$D$4)</f>
        <v>0</v>
      </c>
      <c r="E135" s="169">
        <f>SUMIFS('Transport-DB'!O:O,'Transport-DB'!C:C,"="&amp;'Work DB'!C135,'Transport-DB'!F:F,"="&amp;'Work DB'!$E$4)</f>
        <v>0</v>
      </c>
      <c r="F135" s="169">
        <f>SUMIFS('Transport-DB'!O:O,'Transport-DB'!C:C,"="&amp;'Work DB'!C135,'Transport-DB'!F:F,"="&amp;'Work DB'!$F$4)</f>
        <v>540.61500000000001</v>
      </c>
      <c r="G135" s="169">
        <f>SUMIFS('Transport-DB'!O:O,'Transport-DB'!C:C,"="&amp;'Work DB'!C135,'Transport-DB'!F:F,"="&amp;'Work DB'!$G$4)</f>
        <v>0</v>
      </c>
      <c r="H135" s="166">
        <f>SUMIFS('Transport-DB'!O:O,'Transport-DB'!C:C,"="&amp;'Work DB'!C135,'Transport-DB'!F:F,"="&amp;'Work DB'!$H$4)</f>
        <v>0</v>
      </c>
      <c r="I135" s="169">
        <f>SUMIFS('Transport-DB'!O:O,'Transport-DB'!C:C,"="&amp;'Work DB'!C135,'Transport-DB'!F:F,"="&amp;'Work DB'!$I$4)</f>
        <v>0</v>
      </c>
      <c r="J135" s="337">
        <f>SUMIFS('Transport-DB'!O:O,'Transport-DB'!C:C,"="&amp;'Work DB'!C135,'Transport-DB'!F:F,"="&amp;'Work DB'!$J$4)</f>
        <v>0</v>
      </c>
      <c r="K135" s="168">
        <f>SUMIFS('Transport-DB'!N:N,'Transport-DB'!C:C,"="&amp;'Work DB'!C135,'Transport-DB'!F:F,"="&amp;'Work DB'!$K$4)</f>
        <v>73.150000000000006</v>
      </c>
      <c r="L135" s="169">
        <f>SUMIFS('Transport-DB'!N:N,'Transport-DB'!C:C,"="&amp;'Work DB'!C135,'Transport-DB'!F:F,"="&amp;'Work DB'!$L$4)</f>
        <v>420</v>
      </c>
      <c r="M135" s="169">
        <f>SUMIFS('Transport-DB'!N:N,'Transport-DB'!C:C,"="&amp;'Work DB'!C135,'Transport-DB'!F:F,"="&amp;'Work DB'!$M$4)</f>
        <v>631</v>
      </c>
      <c r="N135" s="169">
        <f>SUMIFS('Transport-DB'!N:N,'Transport-DB'!C:C,"="&amp;'Work DB'!C135,'Transport-DB'!F:F,"="&amp;'Work DB'!$N$4)</f>
        <v>211.65000000000003</v>
      </c>
      <c r="O135" s="169">
        <f>SUMIFS('Transport-DB'!N:N,'Transport-DB'!C:C,"="&amp;'Work DB'!C135,'Transport-DB'!F:F,"="&amp;'Work DB'!$O$4)</f>
        <v>0</v>
      </c>
      <c r="P135" s="169">
        <f>SUMIFS('Transport-DB'!N:N,'Transport-DB'!C:C,"="&amp;'Work DB'!C135,'Transport-DB'!F:F,"="&amp;'Work DB'!$P$4)</f>
        <v>0</v>
      </c>
      <c r="Q135" s="166">
        <f>SUMIFS('Transport-DB'!N:N,'Transport-DB'!C:C,"="&amp;'Work DB'!C135,'Transport-DB'!F:F,"="&amp;'Work DB'!$Q$4)</f>
        <v>0</v>
      </c>
      <c r="R135" s="167">
        <f>SUMIFS('Transport-DB'!N:N,'Transport-DB'!C:C,"="&amp;'Work DB'!C135,'Transport-DB'!F:F,"="&amp;'Work DB'!$R$4)</f>
        <v>0</v>
      </c>
      <c r="S135" s="168">
        <f>SUM(D135:J135)+SUM(K135:R135)-M135-SUMIFS(Transport_DB[ترانشه],Transport_DB[توضیحات],"دیسپوزال",Transport_DB[تاریخ],'Work DB'!C135)</f>
        <v>1245.4150000000002</v>
      </c>
      <c r="T135" s="169">
        <f t="shared" si="12"/>
        <v>631</v>
      </c>
      <c r="U135" s="169"/>
      <c r="V135" s="169"/>
      <c r="W135" s="169"/>
      <c r="X135" s="169"/>
      <c r="Y135" s="167"/>
      <c r="Z135" s="249"/>
      <c r="AA135" s="168">
        <f>SUMIFS('Transport-DB'!P:P,'Transport-DB'!C:C,"="&amp;'Work DB'!C135,'Transport-DB'!F:F,"="&amp;'Work DB'!$AA$4)</f>
        <v>82.6</v>
      </c>
      <c r="AB135" s="169">
        <f>SUMIFS('Transport-DB'!P:P,'Transport-DB'!C:C,"="&amp;'Work DB'!C135,'Transport-DB'!F:F,"="&amp;'Work DB'!$AB$4)</f>
        <v>46.4</v>
      </c>
      <c r="AC135" s="169">
        <f>SUMIFS('Transport-DB'!P:P,'Transport-DB'!C:C,"="&amp;'Work DB'!C135,'Transport-DB'!F:F,"="&amp;'Work DB'!$AC$4)</f>
        <v>60</v>
      </c>
      <c r="AD135" s="166">
        <f>SUMIFS('Transport-DB'!P:P,'Transport-DB'!C:C,"="&amp;'Work DB'!C135,'Transport-DB'!F:F,"="&amp;'Work DB'!$AD$4)</f>
        <v>40</v>
      </c>
      <c r="AE135" s="166">
        <f>SUMIFS('Transport-DB'!P:P,'Transport-DB'!C:C,"="&amp;'Work DB'!C135,'Transport-DB'!F:F,"="&amp;'Work DB'!$AE$4)</f>
        <v>0</v>
      </c>
      <c r="AF135" s="166">
        <f>SUMIFS('Transport-DB'!P:P,'Transport-DB'!C:C,"="&amp;'Work DB'!C135,'Transport-DB'!F:F,"="&amp;'Work DB'!$AF$4)</f>
        <v>0</v>
      </c>
      <c r="AG135" s="167"/>
      <c r="AH135" s="168">
        <f>SUMIFS('Transport-DB'!Q:Q,'Transport-DB'!C:C,"="&amp;'Work DB'!C135)</f>
        <v>73.150000000000006</v>
      </c>
      <c r="AI135" s="170">
        <f>SUMIFS(Civil_DB[قالب بندی],Civil_DB[تاریخ],"="&amp;'Work DB'!C135)</f>
        <v>96</v>
      </c>
      <c r="AJ135" s="169">
        <v>0</v>
      </c>
      <c r="AK135" s="167">
        <f>SUMIFS(Civil_DB[بتن],Civil_DB[تاریخ],"="&amp;'Work DB'!C135)</f>
        <v>48</v>
      </c>
      <c r="AL135" s="28">
        <v>0</v>
      </c>
      <c r="AM135" s="29">
        <v>0</v>
      </c>
      <c r="AN135" s="31">
        <v>0</v>
      </c>
      <c r="AO135" s="28">
        <v>68</v>
      </c>
      <c r="AP135" s="29">
        <v>77</v>
      </c>
      <c r="AQ135" s="29">
        <v>147</v>
      </c>
      <c r="AR135" s="30">
        <v>10</v>
      </c>
      <c r="AS135" s="28">
        <v>14</v>
      </c>
      <c r="AT135" s="29">
        <v>30</v>
      </c>
      <c r="AU135" s="207">
        <f>'Daily Gas'!W10</f>
        <v>4814</v>
      </c>
      <c r="AV135" s="215">
        <f t="shared" si="19"/>
        <v>78809</v>
      </c>
      <c r="AW135" s="29">
        <f t="shared" si="14"/>
        <v>33.540000000000006</v>
      </c>
      <c r="AX135" s="29">
        <v>0</v>
      </c>
      <c r="AY135" s="29">
        <f t="shared" si="18"/>
        <v>131.59610799966271</v>
      </c>
      <c r="AZ135" s="29">
        <f t="shared" si="15"/>
        <v>61.387288499560889</v>
      </c>
      <c r="BA135" s="29">
        <f t="shared" si="16"/>
        <v>59.331000000000017</v>
      </c>
      <c r="BB135" s="29">
        <v>0</v>
      </c>
      <c r="BC135" s="30">
        <v>0</v>
      </c>
      <c r="BD135" s="249"/>
      <c r="BE135" s="249"/>
      <c r="BF135" s="249"/>
      <c r="BG135" s="249"/>
      <c r="BH135" s="32"/>
      <c r="BI135" s="56"/>
      <c r="BK135" s="15">
        <v>33</v>
      </c>
      <c r="BL135" s="15">
        <f t="shared" si="21"/>
        <v>0</v>
      </c>
      <c r="BM135" s="15">
        <f t="shared" si="22"/>
        <v>0</v>
      </c>
      <c r="BN135" s="506">
        <f t="shared" si="20"/>
        <v>57.2</v>
      </c>
      <c r="BP135" s="15">
        <v>0</v>
      </c>
      <c r="BQ135" s="15">
        <v>0</v>
      </c>
      <c r="BR135" s="15">
        <v>11</v>
      </c>
      <c r="BU135" s="15">
        <v>33</v>
      </c>
      <c r="BV135" s="15">
        <v>0</v>
      </c>
      <c r="BW135" s="15">
        <v>0</v>
      </c>
      <c r="BX135" s="15">
        <f>5*5+30</f>
        <v>55</v>
      </c>
    </row>
    <row r="136" spans="2:80" s="15" customFormat="1" ht="21" x14ac:dyDescent="0.25">
      <c r="B136" s="47"/>
      <c r="C136" s="20">
        <f t="shared" ref="C136:C199" si="23">C135+1</f>
        <v>45501</v>
      </c>
      <c r="D136" s="168">
        <f>SUMIFS('Transport-DB'!O:O,'Transport-DB'!C:C,"="&amp;'Work DB'!C136,'Transport-DB'!F:F,"="&amp;'Work DB'!$D$4)</f>
        <v>0</v>
      </c>
      <c r="E136" s="169">
        <f>SUMIFS('Transport-DB'!O:O,'Transport-DB'!C:C,"="&amp;'Work DB'!C136,'Transport-DB'!F:F,"="&amp;'Work DB'!$E$4)</f>
        <v>0</v>
      </c>
      <c r="F136" s="169">
        <f>SUMIFS('Transport-DB'!O:O,'Transport-DB'!C:C,"="&amp;'Work DB'!C136,'Transport-DB'!F:F,"="&amp;'Work DB'!$F$4)</f>
        <v>542.51250000000005</v>
      </c>
      <c r="G136" s="169">
        <f>SUMIFS('Transport-DB'!O:O,'Transport-DB'!C:C,"="&amp;'Work DB'!C136,'Transport-DB'!F:F,"="&amp;'Work DB'!$G$4)</f>
        <v>0</v>
      </c>
      <c r="H136" s="166">
        <f>SUMIFS('Transport-DB'!O:O,'Transport-DB'!C:C,"="&amp;'Work DB'!C136,'Transport-DB'!F:F,"="&amp;'Work DB'!$H$4)</f>
        <v>0</v>
      </c>
      <c r="I136" s="169">
        <f>SUMIFS('Transport-DB'!O:O,'Transport-DB'!C:C,"="&amp;'Work DB'!C136,'Transport-DB'!F:F,"="&amp;'Work DB'!$I$4)</f>
        <v>0</v>
      </c>
      <c r="J136" s="337">
        <f>SUMIFS('Transport-DB'!O:O,'Transport-DB'!C:C,"="&amp;'Work DB'!C136,'Transport-DB'!F:F,"="&amp;'Work DB'!$J$4)</f>
        <v>0</v>
      </c>
      <c r="K136" s="168">
        <f>SUMIFS('Transport-DB'!N:N,'Transport-DB'!C:C,"="&amp;'Work DB'!C136,'Transport-DB'!F:F,"="&amp;'Work DB'!$K$4)</f>
        <v>73.150000000000006</v>
      </c>
      <c r="L136" s="169">
        <f>SUMIFS('Transport-DB'!N:N,'Transport-DB'!C:C,"="&amp;'Work DB'!C136,'Transport-DB'!F:F,"="&amp;'Work DB'!$L$4)</f>
        <v>812</v>
      </c>
      <c r="M136" s="169">
        <f>SUMIFS('Transport-DB'!N:N,'Transport-DB'!C:C,"="&amp;'Work DB'!C136,'Transport-DB'!F:F,"="&amp;'Work DB'!$M$4)</f>
        <v>982</v>
      </c>
      <c r="N136" s="169">
        <f>SUMIFS('Transport-DB'!N:N,'Transport-DB'!C:C,"="&amp;'Work DB'!C136,'Transport-DB'!F:F,"="&amp;'Work DB'!$N$4)</f>
        <v>332</v>
      </c>
      <c r="O136" s="169">
        <f>SUMIFS('Transport-DB'!N:N,'Transport-DB'!C:C,"="&amp;'Work DB'!C136,'Transport-DB'!F:F,"="&amp;'Work DB'!$O$4)</f>
        <v>0</v>
      </c>
      <c r="P136" s="169">
        <f>SUMIFS('Transport-DB'!N:N,'Transport-DB'!C:C,"="&amp;'Work DB'!C136,'Transport-DB'!F:F,"="&amp;'Work DB'!$P$4)</f>
        <v>0</v>
      </c>
      <c r="Q136" s="166">
        <f>SUMIFS('Transport-DB'!N:N,'Transport-DB'!C:C,"="&amp;'Work DB'!C136,'Transport-DB'!F:F,"="&amp;'Work DB'!$Q$4)</f>
        <v>0</v>
      </c>
      <c r="R136" s="167">
        <f>SUMIFS('Transport-DB'!N:N,'Transport-DB'!C:C,"="&amp;'Work DB'!C136,'Transport-DB'!F:F,"="&amp;'Work DB'!$R$4)</f>
        <v>0</v>
      </c>
      <c r="S136" s="168">
        <f>SUM(D136:J136)+SUM(K136:R136)-M136-SUMIFS(Transport_DB[ترانشه],Transport_DB[توضیحات],"دیسپوزال",Transport_DB[تاریخ],'Work DB'!C136)</f>
        <v>1759.6625000000004</v>
      </c>
      <c r="T136" s="169">
        <f t="shared" si="12"/>
        <v>982</v>
      </c>
      <c r="U136" s="169"/>
      <c r="V136" s="169"/>
      <c r="W136" s="169"/>
      <c r="X136" s="169"/>
      <c r="Y136" s="167"/>
      <c r="Z136" s="249"/>
      <c r="AA136" s="168">
        <f>SUMIFS('Transport-DB'!P:P,'Transport-DB'!C:C,"="&amp;'Work DB'!C136,'Transport-DB'!F:F,"="&amp;'Work DB'!$AA$4)</f>
        <v>35.400000000000006</v>
      </c>
      <c r="AB136" s="169">
        <f>SUMIFS('Transport-DB'!P:P,'Transport-DB'!C:C,"="&amp;'Work DB'!C136,'Transport-DB'!F:F,"="&amp;'Work DB'!$AB$4)</f>
        <v>69.599999999999994</v>
      </c>
      <c r="AC136" s="169">
        <f>SUMIFS('Transport-DB'!P:P,'Transport-DB'!C:C,"="&amp;'Work DB'!C136,'Transport-DB'!F:F,"="&amp;'Work DB'!$AC$4)</f>
        <v>0</v>
      </c>
      <c r="AD136" s="166">
        <f>SUMIFS('Transport-DB'!P:P,'Transport-DB'!C:C,"="&amp;'Work DB'!C136,'Transport-DB'!F:F,"="&amp;'Work DB'!$AD$4)</f>
        <v>40</v>
      </c>
      <c r="AE136" s="166">
        <f>SUMIFS('Transport-DB'!P:P,'Transport-DB'!C:C,"="&amp;'Work DB'!C136,'Transport-DB'!F:F,"="&amp;'Work DB'!$AE$4)</f>
        <v>0</v>
      </c>
      <c r="AF136" s="166">
        <f>SUMIFS('Transport-DB'!P:P,'Transport-DB'!C:C,"="&amp;'Work DB'!C136,'Transport-DB'!F:F,"="&amp;'Work DB'!$AF$4)</f>
        <v>0</v>
      </c>
      <c r="AG136" s="167"/>
      <c r="AH136" s="168">
        <f>SUMIFS('Transport-DB'!Q:Q,'Transport-DB'!C:C,"="&amp;'Work DB'!C136)</f>
        <v>0</v>
      </c>
      <c r="AI136" s="170">
        <f>SUMIFS(Civil_DB[قالب بندی],Civil_DB[تاریخ],"="&amp;'Work DB'!C136)</f>
        <v>0</v>
      </c>
      <c r="AJ136" s="169">
        <v>0</v>
      </c>
      <c r="AK136" s="167">
        <f>SUMIFS(Civil_DB[بتن],Civil_DB[تاریخ],"="&amp;'Work DB'!C136)</f>
        <v>48</v>
      </c>
      <c r="AL136" s="28">
        <v>0</v>
      </c>
      <c r="AM136" s="29">
        <v>0</v>
      </c>
      <c r="AN136" s="31">
        <v>0</v>
      </c>
      <c r="AO136" s="28">
        <v>70</v>
      </c>
      <c r="AP136" s="29">
        <v>80</v>
      </c>
      <c r="AQ136" s="29">
        <v>158</v>
      </c>
      <c r="AR136" s="30">
        <v>10</v>
      </c>
      <c r="AS136" s="28">
        <v>11</v>
      </c>
      <c r="AT136" s="29">
        <v>31</v>
      </c>
      <c r="AU136" s="207">
        <f>'Daily Gas'!W11</f>
        <v>4152</v>
      </c>
      <c r="AV136" s="215">
        <f t="shared" si="19"/>
        <v>74657</v>
      </c>
      <c r="AW136" s="29">
        <f t="shared" si="14"/>
        <v>17.700000000000006</v>
      </c>
      <c r="AX136" s="29">
        <v>0</v>
      </c>
      <c r="AY136" s="29">
        <f t="shared" si="18"/>
        <v>131.76514691966608</v>
      </c>
      <c r="AZ136" s="29">
        <f t="shared" si="15"/>
        <v>61.783215614565279</v>
      </c>
      <c r="BA136" s="29">
        <f t="shared" si="16"/>
        <v>43.59500000000002</v>
      </c>
      <c r="BB136" s="29">
        <v>0</v>
      </c>
      <c r="BC136" s="30">
        <v>0</v>
      </c>
      <c r="BD136" s="249"/>
      <c r="BE136" s="249"/>
      <c r="BF136" s="249"/>
      <c r="BG136" s="249"/>
      <c r="BH136" s="32"/>
      <c r="BI136" s="56"/>
      <c r="BK136" s="15">
        <v>0</v>
      </c>
      <c r="BL136" s="15">
        <f t="shared" si="21"/>
        <v>11.58</v>
      </c>
      <c r="BM136" s="15">
        <f t="shared" si="22"/>
        <v>11.58</v>
      </c>
      <c r="BN136" s="506">
        <f t="shared" si="20"/>
        <v>10.4</v>
      </c>
      <c r="BP136" s="15">
        <v>2</v>
      </c>
      <c r="BQ136" s="15">
        <v>2</v>
      </c>
      <c r="BR136" s="15">
        <v>2</v>
      </c>
      <c r="BU136" s="15">
        <v>0</v>
      </c>
      <c r="BV136" s="15">
        <v>10</v>
      </c>
      <c r="BW136" s="15">
        <v>10</v>
      </c>
      <c r="BX136" s="15">
        <v>10</v>
      </c>
    </row>
    <row r="137" spans="2:80" s="15" customFormat="1" ht="21" x14ac:dyDescent="0.25">
      <c r="B137" s="47"/>
      <c r="C137" s="20">
        <f t="shared" si="23"/>
        <v>45502</v>
      </c>
      <c r="D137" s="168">
        <f>SUMIFS('Transport-DB'!O:O,'Transport-DB'!C:C,"="&amp;'Work DB'!C137,'Transport-DB'!F:F,"="&amp;'Work DB'!$D$4)</f>
        <v>0</v>
      </c>
      <c r="E137" s="169">
        <f>SUMIFS('Transport-DB'!O:O,'Transport-DB'!C:C,"="&amp;'Work DB'!C137,'Transport-DB'!F:F,"="&amp;'Work DB'!$E$4)</f>
        <v>0</v>
      </c>
      <c r="F137" s="169">
        <f>SUMIFS('Transport-DB'!O:O,'Transport-DB'!C:C,"="&amp;'Work DB'!C137,'Transport-DB'!F:F,"="&amp;'Work DB'!$F$4)</f>
        <v>603.63499999999999</v>
      </c>
      <c r="G137" s="169">
        <f>SUMIFS('Transport-DB'!O:O,'Transport-DB'!C:C,"="&amp;'Work DB'!C137,'Transport-DB'!F:F,"="&amp;'Work DB'!$G$4)</f>
        <v>47.724999999999994</v>
      </c>
      <c r="H137" s="166">
        <f>SUMIFS('Transport-DB'!O:O,'Transport-DB'!C:C,"="&amp;'Work DB'!C137,'Transport-DB'!F:F,"="&amp;'Work DB'!$H$4)</f>
        <v>0</v>
      </c>
      <c r="I137" s="169">
        <f>SUMIFS('Transport-DB'!O:O,'Transport-DB'!C:C,"="&amp;'Work DB'!C137,'Transport-DB'!F:F,"="&amp;'Work DB'!$I$4)</f>
        <v>0</v>
      </c>
      <c r="J137" s="337">
        <f>SUMIFS('Transport-DB'!O:O,'Transport-DB'!C:C,"="&amp;'Work DB'!C137,'Transport-DB'!F:F,"="&amp;'Work DB'!$J$4)</f>
        <v>0</v>
      </c>
      <c r="K137" s="168">
        <f>SUMIFS('Transport-DB'!N:N,'Transport-DB'!C:C,"="&amp;'Work DB'!C137,'Transport-DB'!F:F,"="&amp;'Work DB'!$K$4)</f>
        <v>119.7</v>
      </c>
      <c r="L137" s="169">
        <f>SUMIFS('Transport-DB'!N:N,'Transport-DB'!C:C,"="&amp;'Work DB'!C137,'Transport-DB'!F:F,"="&amp;'Work DB'!$L$4)</f>
        <v>770</v>
      </c>
      <c r="M137" s="169">
        <f>SUMIFS('Transport-DB'!N:N,'Transport-DB'!C:C,"="&amp;'Work DB'!C137,'Transport-DB'!F:F,"="&amp;'Work DB'!$M$4)</f>
        <v>690</v>
      </c>
      <c r="N137" s="169">
        <f>SUMIFS('Transport-DB'!N:N,'Transport-DB'!C:C,"="&amp;'Work DB'!C137,'Transport-DB'!F:F,"="&amp;'Work DB'!$N$4)</f>
        <v>373.50000000000006</v>
      </c>
      <c r="O137" s="169">
        <f>SUMIFS('Transport-DB'!N:N,'Transport-DB'!C:C,"="&amp;'Work DB'!C137,'Transport-DB'!F:F,"="&amp;'Work DB'!$O$4)</f>
        <v>0</v>
      </c>
      <c r="P137" s="169">
        <f>SUMIFS('Transport-DB'!N:N,'Transport-DB'!C:C,"="&amp;'Work DB'!C137,'Transport-DB'!F:F,"="&amp;'Work DB'!$P$4)</f>
        <v>0</v>
      </c>
      <c r="Q137" s="166">
        <f>SUMIFS('Transport-DB'!N:N,'Transport-DB'!C:C,"="&amp;'Work DB'!C137,'Transport-DB'!F:F,"="&amp;'Work DB'!$Q$4)</f>
        <v>0</v>
      </c>
      <c r="R137" s="167">
        <f>SUMIFS('Transport-DB'!N:N,'Transport-DB'!C:C,"="&amp;'Work DB'!C137,'Transport-DB'!F:F,"="&amp;'Work DB'!$R$4)</f>
        <v>0</v>
      </c>
      <c r="S137" s="168">
        <f>SUM(D137:J137)+SUM(K137:R137)-M137-SUMIFS(Transport_DB[ترانشه],Transport_DB[توضیحات],"دیسپوزال",Transport_DB[تاریخ],'Work DB'!C137)</f>
        <v>1914.56</v>
      </c>
      <c r="T137" s="169">
        <f t="shared" si="12"/>
        <v>690</v>
      </c>
      <c r="U137" s="169"/>
      <c r="V137" s="169"/>
      <c r="W137" s="169"/>
      <c r="X137" s="169"/>
      <c r="Y137" s="167"/>
      <c r="Z137" s="249"/>
      <c r="AA137" s="168">
        <f>SUMIFS('Transport-DB'!P:P,'Transport-DB'!C:C,"="&amp;'Work DB'!C137,'Transport-DB'!F:F,"="&amp;'Work DB'!$AA$4)</f>
        <v>70.800000000000011</v>
      </c>
      <c r="AB137" s="169">
        <f>SUMIFS('Transport-DB'!P:P,'Transport-DB'!C:C,"="&amp;'Work DB'!C137,'Transport-DB'!F:F,"="&amp;'Work DB'!$AB$4)</f>
        <v>58</v>
      </c>
      <c r="AC137" s="169">
        <f>SUMIFS('Transport-DB'!P:P,'Transport-DB'!C:C,"="&amp;'Work DB'!C137,'Transport-DB'!F:F,"="&amp;'Work DB'!$AC$4)</f>
        <v>169.6</v>
      </c>
      <c r="AD137" s="166">
        <f>SUMIFS('Transport-DB'!P:P,'Transport-DB'!C:C,"="&amp;'Work DB'!C137,'Transport-DB'!F:F,"="&amp;'Work DB'!$AD$4)</f>
        <v>50</v>
      </c>
      <c r="AE137" s="166">
        <f>SUMIFS('Transport-DB'!P:P,'Transport-DB'!C:C,"="&amp;'Work DB'!C137,'Transport-DB'!F:F,"="&amp;'Work DB'!$AE$4)</f>
        <v>0</v>
      </c>
      <c r="AF137" s="166">
        <f>SUMIFS('Transport-DB'!P:P,'Transport-DB'!C:C,"="&amp;'Work DB'!C137,'Transport-DB'!F:F,"="&amp;'Work DB'!$AF$4)</f>
        <v>0</v>
      </c>
      <c r="AG137" s="167"/>
      <c r="AH137" s="168">
        <f>SUMIFS('Transport-DB'!Q:Q,'Transport-DB'!C:C,"="&amp;'Work DB'!C137)</f>
        <v>0</v>
      </c>
      <c r="AI137" s="170">
        <f>SUMIFS(Civil_DB[قالب بندی],Civil_DB[تاریخ],"="&amp;'Work DB'!C137)</f>
        <v>70</v>
      </c>
      <c r="AJ137" s="169">
        <v>0</v>
      </c>
      <c r="AK137" s="167">
        <f>SUMIFS(Civil_DB[بتن],Civil_DB[تاریخ],"="&amp;'Work DB'!C137)</f>
        <v>45</v>
      </c>
      <c r="AL137" s="28">
        <v>0</v>
      </c>
      <c r="AM137" s="29">
        <v>0</v>
      </c>
      <c r="AN137" s="31">
        <v>0</v>
      </c>
      <c r="AO137" s="28">
        <v>69</v>
      </c>
      <c r="AP137" s="29">
        <v>81</v>
      </c>
      <c r="AQ137" s="29">
        <v>154</v>
      </c>
      <c r="AR137" s="30">
        <v>10</v>
      </c>
      <c r="AS137" s="28">
        <v>13</v>
      </c>
      <c r="AT137" s="29">
        <v>31</v>
      </c>
      <c r="AU137" s="207">
        <f>'Daily Gas'!W12</f>
        <v>3907</v>
      </c>
      <c r="AV137" s="215">
        <f t="shared" si="19"/>
        <v>70750</v>
      </c>
      <c r="AW137" s="29">
        <f t="shared" si="14"/>
        <v>8.850000000000005</v>
      </c>
      <c r="AX137" s="29">
        <v>0</v>
      </c>
      <c r="AY137" s="29">
        <f t="shared" si="18"/>
        <v>121.09199545046941</v>
      </c>
      <c r="AZ137" s="29">
        <f t="shared" si="15"/>
        <v>51.364383458419624</v>
      </c>
      <c r="BA137" s="29">
        <f t="shared" si="16"/>
        <v>29.492500000000021</v>
      </c>
      <c r="BB137" s="29">
        <v>0</v>
      </c>
      <c r="BC137" s="30">
        <v>0</v>
      </c>
      <c r="BD137" s="249"/>
      <c r="BE137" s="249"/>
      <c r="BF137" s="249"/>
      <c r="BG137" s="249"/>
      <c r="BH137" s="32"/>
      <c r="BK137" s="15">
        <v>6</v>
      </c>
      <c r="BL137" s="15">
        <f t="shared" si="21"/>
        <v>0</v>
      </c>
      <c r="BM137" s="15">
        <f t="shared" si="22"/>
        <v>0</v>
      </c>
      <c r="BN137" s="506">
        <f t="shared" si="20"/>
        <v>10.4</v>
      </c>
      <c r="BP137" s="15">
        <v>0</v>
      </c>
      <c r="BQ137" s="15">
        <v>0</v>
      </c>
      <c r="BR137" s="15">
        <v>2</v>
      </c>
      <c r="BU137" s="15">
        <v>6</v>
      </c>
      <c r="BV137" s="15">
        <v>0</v>
      </c>
      <c r="BW137" s="15">
        <v>0</v>
      </c>
      <c r="BX137" s="15">
        <v>10</v>
      </c>
      <c r="CB137" s="56" t="s">
        <v>378</v>
      </c>
    </row>
    <row r="138" spans="2:80" s="15" customFormat="1" ht="21" x14ac:dyDescent="0.25">
      <c r="B138" s="47"/>
      <c r="C138" s="20">
        <f t="shared" si="23"/>
        <v>45503</v>
      </c>
      <c r="D138" s="168">
        <f>SUMIFS('Transport-DB'!O:O,'Transport-DB'!C:C,"="&amp;'Work DB'!C138,'Transport-DB'!F:F,"="&amp;'Work DB'!$D$4)</f>
        <v>0</v>
      </c>
      <c r="E138" s="169">
        <f>SUMIFS('Transport-DB'!O:O,'Transport-DB'!C:C,"="&amp;'Work DB'!C138,'Transport-DB'!F:F,"="&amp;'Work DB'!$E$4)</f>
        <v>0</v>
      </c>
      <c r="F138" s="169">
        <f>SUMIFS('Transport-DB'!O:O,'Transport-DB'!C:C,"="&amp;'Work DB'!C138,'Transport-DB'!F:F,"="&amp;'Work DB'!$F$4)</f>
        <v>348.45</v>
      </c>
      <c r="G138" s="169">
        <f>SUMIFS('Transport-DB'!O:O,'Transport-DB'!C:C,"="&amp;'Work DB'!C138,'Transport-DB'!F:F,"="&amp;'Work DB'!$G$4)</f>
        <v>0</v>
      </c>
      <c r="H138" s="166">
        <f>SUMIFS('Transport-DB'!O:O,'Transport-DB'!C:C,"="&amp;'Work DB'!C138,'Transport-DB'!F:F,"="&amp;'Work DB'!$H$4)</f>
        <v>0</v>
      </c>
      <c r="I138" s="169">
        <f>SUMIFS('Transport-DB'!O:O,'Transport-DB'!C:C,"="&amp;'Work DB'!C138,'Transport-DB'!F:F,"="&amp;'Work DB'!$I$4)</f>
        <v>0</v>
      </c>
      <c r="J138" s="337">
        <f>SUMIFS('Transport-DB'!O:O,'Transport-DB'!C:C,"="&amp;'Work DB'!C138,'Transport-DB'!F:F,"="&amp;'Work DB'!$J$4)</f>
        <v>0</v>
      </c>
      <c r="K138" s="168">
        <f>SUMIFS('Transport-DB'!N:N,'Transport-DB'!C:C,"="&amp;'Work DB'!C138,'Transport-DB'!F:F,"="&amp;'Work DB'!$K$4)</f>
        <v>146.30000000000001</v>
      </c>
      <c r="L138" s="169">
        <f>SUMIFS('Transport-DB'!N:N,'Transport-DB'!C:C,"="&amp;'Work DB'!C138,'Transport-DB'!F:F,"="&amp;'Work DB'!$L$4)</f>
        <v>154</v>
      </c>
      <c r="M138" s="169">
        <f>SUMIFS('Transport-DB'!N:N,'Transport-DB'!C:C,"="&amp;'Work DB'!C138,'Transport-DB'!F:F,"="&amp;'Work DB'!$M$4)</f>
        <v>711</v>
      </c>
      <c r="N138" s="169">
        <f>SUMIFS('Transport-DB'!N:N,'Transport-DB'!C:C,"="&amp;'Work DB'!C138,'Transport-DB'!F:F,"="&amp;'Work DB'!$N$4)</f>
        <v>406.70000000000005</v>
      </c>
      <c r="O138" s="169">
        <f>SUMIFS('Transport-DB'!N:N,'Transport-DB'!C:C,"="&amp;'Work DB'!C138,'Transport-DB'!F:F,"="&amp;'Work DB'!$O$4)</f>
        <v>0</v>
      </c>
      <c r="P138" s="169">
        <f>SUMIFS('Transport-DB'!N:N,'Transport-DB'!C:C,"="&amp;'Work DB'!C138,'Transport-DB'!F:F,"="&amp;'Work DB'!$P$4)</f>
        <v>0</v>
      </c>
      <c r="Q138" s="166">
        <f>SUMIFS('Transport-DB'!N:N,'Transport-DB'!C:C,"="&amp;'Work DB'!C138,'Transport-DB'!F:F,"="&amp;'Work DB'!$Q$4)</f>
        <v>0</v>
      </c>
      <c r="R138" s="167">
        <f>SUMIFS('Transport-DB'!N:N,'Transport-DB'!C:C,"="&amp;'Work DB'!C138,'Transport-DB'!F:F,"="&amp;'Work DB'!$R$4)</f>
        <v>0</v>
      </c>
      <c r="S138" s="168">
        <f>SUM(D138:J138)+SUM(K138:R138)-M138-SUMIFS(Transport_DB[ترانشه],Transport_DB[توضیحات],"دیسپوزال",Transport_DB[تاریخ],'Work DB'!C138)</f>
        <v>1055.45</v>
      </c>
      <c r="T138" s="169">
        <f t="shared" si="12"/>
        <v>711</v>
      </c>
      <c r="U138" s="169"/>
      <c r="V138" s="169"/>
      <c r="W138" s="169"/>
      <c r="X138" s="169"/>
      <c r="Y138" s="167"/>
      <c r="Z138" s="249"/>
      <c r="AA138" s="168">
        <f>SUMIFS('Transport-DB'!P:P,'Transport-DB'!C:C,"="&amp;'Work DB'!C138,'Transport-DB'!F:F,"="&amp;'Work DB'!$AA$4)</f>
        <v>70.800000000000011</v>
      </c>
      <c r="AB138" s="169">
        <f>SUMIFS('Transport-DB'!P:P,'Transport-DB'!C:C,"="&amp;'Work DB'!C138,'Transport-DB'!F:F,"="&amp;'Work DB'!$AB$4)</f>
        <v>34.799999999999997</v>
      </c>
      <c r="AC138" s="169">
        <f>SUMIFS('Transport-DB'!P:P,'Transport-DB'!C:C,"="&amp;'Work DB'!C138,'Transport-DB'!F:F,"="&amp;'Work DB'!$AC$4)</f>
        <v>0</v>
      </c>
      <c r="AD138" s="166">
        <f>SUMIFS('Transport-DB'!P:P,'Transport-DB'!C:C,"="&amp;'Work DB'!C138,'Transport-DB'!F:F,"="&amp;'Work DB'!$AD$4)</f>
        <v>40</v>
      </c>
      <c r="AE138" s="166">
        <f>SUMIFS('Transport-DB'!P:P,'Transport-DB'!C:C,"="&amp;'Work DB'!C138,'Transport-DB'!F:F,"="&amp;'Work DB'!$AE$4)</f>
        <v>0</v>
      </c>
      <c r="AF138" s="166">
        <f>SUMIFS('Transport-DB'!P:P,'Transport-DB'!C:C,"="&amp;'Work DB'!C138,'Transport-DB'!F:F,"="&amp;'Work DB'!$AF$4)</f>
        <v>0</v>
      </c>
      <c r="AG138" s="167"/>
      <c r="AH138" s="168">
        <f>SUMIFS('Transport-DB'!Q:Q,'Transport-DB'!C:C,"="&amp;'Work DB'!C138)</f>
        <v>146.30000000000001</v>
      </c>
      <c r="AI138" s="170">
        <f>SUMIFS(Civil_DB[قالب بندی],Civil_DB[تاریخ],"="&amp;'Work DB'!C138)</f>
        <v>45</v>
      </c>
      <c r="AJ138" s="169">
        <v>0</v>
      </c>
      <c r="AK138" s="167">
        <f>SUMIFS(Civil_DB[بتن],Civil_DB[تاریخ],"="&amp;'Work DB'!C138)</f>
        <v>0</v>
      </c>
      <c r="AL138" s="28">
        <v>0</v>
      </c>
      <c r="AM138" s="29">
        <v>0</v>
      </c>
      <c r="AN138" s="31">
        <v>0</v>
      </c>
      <c r="AO138" s="28">
        <v>74</v>
      </c>
      <c r="AP138" s="29">
        <v>78</v>
      </c>
      <c r="AQ138" s="29">
        <v>154</v>
      </c>
      <c r="AR138" s="30">
        <v>12</v>
      </c>
      <c r="AS138" s="28">
        <v>9</v>
      </c>
      <c r="AT138" s="29">
        <v>31</v>
      </c>
      <c r="AU138" s="207">
        <f>'Daily Gas'!W13</f>
        <v>4906</v>
      </c>
      <c r="AV138" s="215">
        <f t="shared" si="19"/>
        <v>65844</v>
      </c>
      <c r="AW138" s="29">
        <f t="shared" si="14"/>
        <v>25.850000000000005</v>
      </c>
      <c r="AX138" s="29">
        <v>0</v>
      </c>
      <c r="AY138" s="29">
        <f t="shared" si="18"/>
        <v>121.09199545046941</v>
      </c>
      <c r="AZ138" s="29">
        <f t="shared" si="15"/>
        <v>97.684383458419632</v>
      </c>
      <c r="BA138" s="29">
        <f t="shared" si="16"/>
        <v>71.09250000000003</v>
      </c>
      <c r="BB138" s="29">
        <v>0</v>
      </c>
      <c r="BC138" s="30">
        <v>0</v>
      </c>
      <c r="BD138" s="249"/>
      <c r="BE138" s="249"/>
      <c r="BF138" s="249"/>
      <c r="BG138" s="249"/>
      <c r="BH138" s="32"/>
      <c r="BI138" s="56"/>
      <c r="BK138" s="15">
        <v>17</v>
      </c>
      <c r="BL138" s="15">
        <f t="shared" si="21"/>
        <v>0</v>
      </c>
      <c r="BM138" s="15">
        <f t="shared" si="22"/>
        <v>46.32</v>
      </c>
      <c r="BN138" s="506">
        <f t="shared" si="20"/>
        <v>41.6</v>
      </c>
      <c r="BP138" s="15">
        <v>0</v>
      </c>
      <c r="BQ138" s="15">
        <v>8</v>
      </c>
      <c r="BR138" s="15">
        <v>8</v>
      </c>
      <c r="BU138" s="15">
        <v>17</v>
      </c>
      <c r="BV138" s="15">
        <v>0</v>
      </c>
      <c r="BW138" s="15">
        <v>40</v>
      </c>
      <c r="BX138" s="15">
        <f>20+20</f>
        <v>40</v>
      </c>
    </row>
    <row r="139" spans="2:80" s="15" customFormat="1" ht="21" x14ac:dyDescent="0.25">
      <c r="B139" s="47"/>
      <c r="C139" s="20">
        <f t="shared" si="23"/>
        <v>45504</v>
      </c>
      <c r="D139" s="168">
        <f>SUMIFS('Transport-DB'!O:O,'Transport-DB'!C:C,"="&amp;'Work DB'!C139,'Transport-DB'!F:F,"="&amp;'Work DB'!$D$4)</f>
        <v>0</v>
      </c>
      <c r="E139" s="169">
        <f>SUMIFS('Transport-DB'!O:O,'Transport-DB'!C:C,"="&amp;'Work DB'!C139,'Transport-DB'!F:F,"="&amp;'Work DB'!$E$4)</f>
        <v>0</v>
      </c>
      <c r="F139" s="169">
        <f>SUMIFS('Transport-DB'!O:O,'Transport-DB'!C:C,"="&amp;'Work DB'!C139,'Transport-DB'!F:F,"="&amp;'Work DB'!$F$4)</f>
        <v>341.72250000000003</v>
      </c>
      <c r="G139" s="169">
        <f>SUMIFS('Transport-DB'!O:O,'Transport-DB'!C:C,"="&amp;'Work DB'!C139,'Transport-DB'!F:F,"="&amp;'Work DB'!$G$4)</f>
        <v>209.99</v>
      </c>
      <c r="H139" s="166">
        <f>SUMIFS('Transport-DB'!O:O,'Transport-DB'!C:C,"="&amp;'Work DB'!C139,'Transport-DB'!F:F,"="&amp;'Work DB'!$H$4)</f>
        <v>0</v>
      </c>
      <c r="I139" s="169">
        <f>SUMIFS('Transport-DB'!O:O,'Transport-DB'!C:C,"="&amp;'Work DB'!C139,'Transport-DB'!F:F,"="&amp;'Work DB'!$I$4)</f>
        <v>0</v>
      </c>
      <c r="J139" s="337">
        <f>SUMIFS('Transport-DB'!O:O,'Transport-DB'!C:C,"="&amp;'Work DB'!C139,'Transport-DB'!F:F,"="&amp;'Work DB'!$J$4)</f>
        <v>0</v>
      </c>
      <c r="K139" s="168">
        <f>SUMIFS('Transport-DB'!N:N,'Transport-DB'!C:C,"="&amp;'Work DB'!C139,'Transport-DB'!F:F,"="&amp;'Work DB'!$K$4)</f>
        <v>186.20000000000002</v>
      </c>
      <c r="L139" s="169">
        <f>SUMIFS('Transport-DB'!N:N,'Transport-DB'!C:C,"="&amp;'Work DB'!C139,'Transport-DB'!F:F,"="&amp;'Work DB'!$L$4)</f>
        <v>0</v>
      </c>
      <c r="M139" s="169">
        <f>SUMIFS('Transport-DB'!N:N,'Transport-DB'!C:C,"="&amp;'Work DB'!C139,'Transport-DB'!F:F,"="&amp;'Work DB'!$M$4)</f>
        <v>693</v>
      </c>
      <c r="N139" s="169">
        <f>SUMIFS('Transport-DB'!N:N,'Transport-DB'!C:C,"="&amp;'Work DB'!C139,'Transport-DB'!F:F,"="&amp;'Work DB'!$N$4)</f>
        <v>448.20000000000005</v>
      </c>
      <c r="O139" s="169">
        <f>SUMIFS('Transport-DB'!N:N,'Transport-DB'!C:C,"="&amp;'Work DB'!C139,'Transport-DB'!F:F,"="&amp;'Work DB'!$O$4)</f>
        <v>0</v>
      </c>
      <c r="P139" s="169">
        <f>SUMIFS('Transport-DB'!N:N,'Transport-DB'!C:C,"="&amp;'Work DB'!C139,'Transport-DB'!F:F,"="&amp;'Work DB'!$P$4)</f>
        <v>0</v>
      </c>
      <c r="Q139" s="166">
        <f>SUMIFS('Transport-DB'!N:N,'Transport-DB'!C:C,"="&amp;'Work DB'!C139,'Transport-DB'!F:F,"="&amp;'Work DB'!$Q$4)</f>
        <v>0</v>
      </c>
      <c r="R139" s="167">
        <f>SUMIFS('Transport-DB'!N:N,'Transport-DB'!C:C,"="&amp;'Work DB'!C139,'Transport-DB'!F:F,"="&amp;'Work DB'!$R$4)</f>
        <v>0</v>
      </c>
      <c r="S139" s="168">
        <f>SUM(D139:J139)+SUM(K139:R139)-M139-SUMIFS(Transport_DB[ترانشه],Transport_DB[توضیحات],"دیسپوزال",Transport_DB[تاریخ],'Work DB'!C139)</f>
        <v>1186.1125000000002</v>
      </c>
      <c r="T139" s="169">
        <f t="shared" si="12"/>
        <v>693</v>
      </c>
      <c r="U139" s="169"/>
      <c r="V139" s="169"/>
      <c r="W139" s="169"/>
      <c r="X139" s="169"/>
      <c r="Y139" s="167"/>
      <c r="Z139" s="249"/>
      <c r="AA139" s="168">
        <f>SUMIFS('Transport-DB'!P:P,'Transport-DB'!C:C,"="&amp;'Work DB'!C139,'Transport-DB'!F:F,"="&amp;'Work DB'!$AA$4)</f>
        <v>35.400000000000006</v>
      </c>
      <c r="AB139" s="169">
        <f>SUMIFS('Transport-DB'!P:P,'Transport-DB'!C:C,"="&amp;'Work DB'!C139,'Transport-DB'!F:F,"="&amp;'Work DB'!$AB$4)</f>
        <v>23.2</v>
      </c>
      <c r="AC139" s="169">
        <f>SUMIFS('Transport-DB'!P:P,'Transport-DB'!C:C,"="&amp;'Work DB'!C139,'Transport-DB'!F:F,"="&amp;'Work DB'!$AC$4)</f>
        <v>90</v>
      </c>
      <c r="AD139" s="166">
        <f>SUMIFS('Transport-DB'!P:P,'Transport-DB'!C:C,"="&amp;'Work DB'!C139,'Transport-DB'!F:F,"="&amp;'Work DB'!$AD$4)</f>
        <v>50</v>
      </c>
      <c r="AE139" s="166">
        <f>SUMIFS('Transport-DB'!P:P,'Transport-DB'!C:C,"="&amp;'Work DB'!C139,'Transport-DB'!F:F,"="&amp;'Work DB'!$AE$4)</f>
        <v>0</v>
      </c>
      <c r="AF139" s="166">
        <f>SUMIFS('Transport-DB'!P:P,'Transport-DB'!C:C,"="&amp;'Work DB'!C139,'Transport-DB'!F:F,"="&amp;'Work DB'!$AF$4)</f>
        <v>0</v>
      </c>
      <c r="AG139" s="167"/>
      <c r="AH139" s="168">
        <f>SUMIFS('Transport-DB'!Q:Q,'Transport-DB'!C:C,"="&amp;'Work DB'!C139)</f>
        <v>186.20000000000002</v>
      </c>
      <c r="AI139" s="170">
        <f>SUMIFS(Civil_DB[قالب بندی],Civil_DB[تاریخ],"="&amp;'Work DB'!C139)</f>
        <v>45</v>
      </c>
      <c r="AJ139" s="169">
        <v>0</v>
      </c>
      <c r="AK139" s="167">
        <f>SUMIFS(Civil_DB[بتن],Civil_DB[تاریخ],"="&amp;'Work DB'!C139)</f>
        <v>48</v>
      </c>
      <c r="AL139" s="28">
        <v>0</v>
      </c>
      <c r="AM139" s="29">
        <v>0</v>
      </c>
      <c r="AN139" s="31">
        <v>0</v>
      </c>
      <c r="AO139" s="28">
        <v>74</v>
      </c>
      <c r="AP139" s="29">
        <v>69</v>
      </c>
      <c r="AQ139" s="29">
        <v>148</v>
      </c>
      <c r="AR139" s="30">
        <v>12</v>
      </c>
      <c r="AS139" s="28">
        <v>11</v>
      </c>
      <c r="AT139" s="29">
        <v>31</v>
      </c>
      <c r="AU139" s="207">
        <f>'Daily Gas'!W14</f>
        <v>4187</v>
      </c>
      <c r="AV139" s="215">
        <f t="shared" si="19"/>
        <v>61657</v>
      </c>
      <c r="AW139" s="29">
        <f t="shared" si="14"/>
        <v>10.010000000000005</v>
      </c>
      <c r="AX139" s="29">
        <v>0</v>
      </c>
      <c r="AY139" s="29">
        <f t="shared" si="18"/>
        <v>132.83027549596471</v>
      </c>
      <c r="AZ139" s="29">
        <f t="shared" si="15"/>
        <v>109.18153962383543</v>
      </c>
      <c r="BA139" s="29">
        <f t="shared" si="16"/>
        <v>70.956500000000034</v>
      </c>
      <c r="BB139" s="29">
        <v>0</v>
      </c>
      <c r="BC139" s="30">
        <v>0</v>
      </c>
      <c r="BD139" s="249"/>
      <c r="BE139" s="249"/>
      <c r="BF139" s="249"/>
      <c r="BG139" s="249"/>
      <c r="BH139" s="32"/>
      <c r="BI139" s="56"/>
      <c r="BK139" s="15">
        <v>0</v>
      </c>
      <c r="BL139" s="15">
        <f t="shared" si="21"/>
        <v>23.16</v>
      </c>
      <c r="BM139" s="15">
        <f t="shared" si="22"/>
        <v>23.16</v>
      </c>
      <c r="BN139" s="506">
        <f t="shared" si="20"/>
        <v>26</v>
      </c>
      <c r="BP139" s="15">
        <v>4</v>
      </c>
      <c r="BQ139" s="15">
        <v>4</v>
      </c>
      <c r="BR139" s="15">
        <v>5</v>
      </c>
      <c r="BU139" s="15">
        <v>0</v>
      </c>
      <c r="BV139" s="15">
        <v>20</v>
      </c>
      <c r="BW139" s="15">
        <v>20</v>
      </c>
      <c r="BX139" s="15">
        <f>25</f>
        <v>25</v>
      </c>
    </row>
    <row r="140" spans="2:80" s="15" customFormat="1" ht="21" x14ac:dyDescent="0.25">
      <c r="B140" s="47"/>
      <c r="C140" s="20">
        <f t="shared" si="23"/>
        <v>45505</v>
      </c>
      <c r="D140" s="168">
        <f>SUMIFS('Transport-DB'!O:O,'Transport-DB'!C:C,"="&amp;'Work DB'!C140,'Transport-DB'!F:F,"="&amp;'Work DB'!$D$4)</f>
        <v>0</v>
      </c>
      <c r="E140" s="169">
        <f>SUMIFS('Transport-DB'!O:O,'Transport-DB'!C:C,"="&amp;'Work DB'!C140,'Transport-DB'!F:F,"="&amp;'Work DB'!$E$4)</f>
        <v>0</v>
      </c>
      <c r="F140" s="169">
        <f>SUMIFS('Transport-DB'!O:O,'Transport-DB'!C:C,"="&amp;'Work DB'!C140,'Transport-DB'!F:F,"="&amp;'Work DB'!$F$4)</f>
        <v>310.21249999999998</v>
      </c>
      <c r="G140" s="169">
        <f>SUMIFS('Transport-DB'!O:O,'Transport-DB'!C:C,"="&amp;'Work DB'!C140,'Transport-DB'!F:F,"="&amp;'Work DB'!$G$4)</f>
        <v>229.08</v>
      </c>
      <c r="H140" s="166">
        <f>SUMIFS('Transport-DB'!O:O,'Transport-DB'!C:C,"="&amp;'Work DB'!C140,'Transport-DB'!F:F,"="&amp;'Work DB'!$H$4)</f>
        <v>0</v>
      </c>
      <c r="I140" s="169">
        <f>SUMIFS('Transport-DB'!O:O,'Transport-DB'!C:C,"="&amp;'Work DB'!C140,'Transport-DB'!F:F,"="&amp;'Work DB'!$I$4)</f>
        <v>0</v>
      </c>
      <c r="J140" s="337">
        <f>SUMIFS('Transport-DB'!O:O,'Transport-DB'!C:C,"="&amp;'Work DB'!C140,'Transport-DB'!F:F,"="&amp;'Work DB'!$J$4)</f>
        <v>0</v>
      </c>
      <c r="K140" s="168">
        <f>SUMIFS('Transport-DB'!N:N,'Transport-DB'!C:C,"="&amp;'Work DB'!C140,'Transport-DB'!F:F,"="&amp;'Work DB'!$K$4)</f>
        <v>79.800000000000011</v>
      </c>
      <c r="L140" s="169">
        <f>SUMIFS('Transport-DB'!N:N,'Transport-DB'!C:C,"="&amp;'Work DB'!C140,'Transport-DB'!F:F,"="&amp;'Work DB'!$L$4)</f>
        <v>980</v>
      </c>
      <c r="M140" s="169">
        <f>SUMIFS('Transport-DB'!N:N,'Transport-DB'!C:C,"="&amp;'Work DB'!C140,'Transport-DB'!F:F,"="&amp;'Work DB'!$M$4)</f>
        <v>760</v>
      </c>
      <c r="N140" s="169">
        <f>SUMIFS('Transport-DB'!N:N,'Transport-DB'!C:C,"="&amp;'Work DB'!C140,'Transport-DB'!F:F,"="&amp;'Work DB'!$N$4)</f>
        <v>456.50000000000006</v>
      </c>
      <c r="O140" s="169">
        <f>SUMIFS('Transport-DB'!N:N,'Transport-DB'!C:C,"="&amp;'Work DB'!C140,'Transport-DB'!F:F,"="&amp;'Work DB'!$O$4)</f>
        <v>0</v>
      </c>
      <c r="P140" s="169">
        <f>SUMIFS('Transport-DB'!N:N,'Transport-DB'!C:C,"="&amp;'Work DB'!C140,'Transport-DB'!F:F,"="&amp;'Work DB'!$P$4)</f>
        <v>0</v>
      </c>
      <c r="Q140" s="166">
        <f>SUMIFS('Transport-DB'!N:N,'Transport-DB'!C:C,"="&amp;'Work DB'!C140,'Transport-DB'!F:F,"="&amp;'Work DB'!$Q$4)</f>
        <v>0</v>
      </c>
      <c r="R140" s="167">
        <f>SUMIFS('Transport-DB'!N:N,'Transport-DB'!C:C,"="&amp;'Work DB'!C140,'Transport-DB'!F:F,"="&amp;'Work DB'!$R$4)</f>
        <v>0</v>
      </c>
      <c r="S140" s="168">
        <f>SUM(D140:J140)+SUM(K140:R140)-M140-SUMIFS(Transport_DB[ترانشه],Transport_DB[توضیحات],"دیسپوزال",Transport_DB[تاریخ],'Work DB'!C140)</f>
        <v>2055.5925000000002</v>
      </c>
      <c r="T140" s="169">
        <f t="shared" si="12"/>
        <v>760</v>
      </c>
      <c r="U140" s="169"/>
      <c r="V140" s="169"/>
      <c r="W140" s="169"/>
      <c r="X140" s="169"/>
      <c r="Y140" s="167"/>
      <c r="Z140" s="249"/>
      <c r="AA140" s="168">
        <f>SUMIFS('Transport-DB'!P:P,'Transport-DB'!C:C,"="&amp;'Work DB'!C140,'Transport-DB'!F:F,"="&amp;'Work DB'!$AA$4)</f>
        <v>47.2</v>
      </c>
      <c r="AB140" s="169">
        <f>SUMIFS('Transport-DB'!P:P,'Transport-DB'!C:C,"="&amp;'Work DB'!C140,'Transport-DB'!F:F,"="&amp;'Work DB'!$AB$4)</f>
        <v>23.2</v>
      </c>
      <c r="AC140" s="169">
        <f>SUMIFS('Transport-DB'!P:P,'Transport-DB'!C:C,"="&amp;'Work DB'!C140,'Transport-DB'!F:F,"="&amp;'Work DB'!$AC$4)</f>
        <v>90</v>
      </c>
      <c r="AD140" s="166">
        <f>SUMIFS('Transport-DB'!P:P,'Transport-DB'!C:C,"="&amp;'Work DB'!C140,'Transport-DB'!F:F,"="&amp;'Work DB'!$AD$4)</f>
        <v>60</v>
      </c>
      <c r="AE140" s="166">
        <f>SUMIFS('Transport-DB'!P:P,'Transport-DB'!C:C,"="&amp;'Work DB'!C140,'Transport-DB'!F:F,"="&amp;'Work DB'!$AE$4)</f>
        <v>0</v>
      </c>
      <c r="AF140" s="166">
        <f>SUMIFS('Transport-DB'!P:P,'Transport-DB'!C:C,"="&amp;'Work DB'!C140,'Transport-DB'!F:F,"="&amp;'Work DB'!$AF$4)</f>
        <v>0</v>
      </c>
      <c r="AG140" s="167"/>
      <c r="AH140" s="168">
        <f>SUMIFS('Transport-DB'!Q:Q,'Transport-DB'!C:C,"="&amp;'Work DB'!C140)</f>
        <v>79.800000000000011</v>
      </c>
      <c r="AI140" s="170">
        <f>SUMIFS(Civil_DB[قالب بندی],Civil_DB[تاریخ],"="&amp;'Work DB'!C140)</f>
        <v>49</v>
      </c>
      <c r="AJ140" s="169">
        <v>0</v>
      </c>
      <c r="AK140" s="167">
        <f>SUMIFS(Civil_DB[بتن],Civil_DB[تاریخ],"="&amp;'Work DB'!C140)</f>
        <v>0</v>
      </c>
      <c r="AL140" s="28">
        <v>0</v>
      </c>
      <c r="AM140" s="29">
        <v>0</v>
      </c>
      <c r="AN140" s="31">
        <v>0</v>
      </c>
      <c r="AO140" s="28">
        <v>74</v>
      </c>
      <c r="AP140" s="29">
        <v>67</v>
      </c>
      <c r="AQ140" s="29">
        <v>146</v>
      </c>
      <c r="AR140" s="30">
        <v>12</v>
      </c>
      <c r="AS140" s="28">
        <v>9</v>
      </c>
      <c r="AT140" s="29">
        <v>34</v>
      </c>
      <c r="AU140" s="207">
        <f>'Daily Gas'!W15</f>
        <v>3525</v>
      </c>
      <c r="AV140" s="215">
        <f t="shared" si="19"/>
        <v>58132</v>
      </c>
      <c r="AW140" s="29">
        <f t="shared" si="14"/>
        <v>44.710000000000008</v>
      </c>
      <c r="AX140" s="29">
        <v>0</v>
      </c>
      <c r="AY140" s="29">
        <f t="shared" si="18"/>
        <v>132.83027549596471</v>
      </c>
      <c r="AZ140" s="29">
        <f t="shared" si="15"/>
        <v>109.18153962383543</v>
      </c>
      <c r="BA140" s="29">
        <f t="shared" si="16"/>
        <v>70.956500000000034</v>
      </c>
      <c r="BB140" s="29">
        <v>0</v>
      </c>
      <c r="BC140" s="30">
        <v>0</v>
      </c>
      <c r="BD140" s="249"/>
      <c r="BE140" s="249"/>
      <c r="BF140" s="249"/>
      <c r="BG140" s="249"/>
      <c r="BH140" s="32"/>
      <c r="BI140" s="56"/>
      <c r="BK140" s="15">
        <v>34.700000000000003</v>
      </c>
      <c r="BL140" s="15">
        <f t="shared" si="21"/>
        <v>0</v>
      </c>
      <c r="BM140" s="15">
        <f t="shared" si="22"/>
        <v>0</v>
      </c>
      <c r="BN140" s="506">
        <f t="shared" si="20"/>
        <v>0</v>
      </c>
      <c r="BP140" s="15">
        <v>0</v>
      </c>
      <c r="BQ140" s="15">
        <v>0</v>
      </c>
      <c r="BR140" s="15">
        <v>0</v>
      </c>
      <c r="BU140" s="15">
        <v>34.700000000000003</v>
      </c>
      <c r="BV140" s="15">
        <v>0</v>
      </c>
      <c r="BW140" s="15">
        <v>0</v>
      </c>
      <c r="BX140" s="15">
        <v>0</v>
      </c>
    </row>
    <row r="141" spans="2:80" s="15" customFormat="1" ht="21" x14ac:dyDescent="0.25">
      <c r="B141" s="47"/>
      <c r="C141" s="20">
        <f t="shared" si="23"/>
        <v>45506</v>
      </c>
      <c r="D141" s="168">
        <f>SUMIFS('Transport-DB'!O:O,'Transport-DB'!C:C,"="&amp;'Work DB'!C141,'Transport-DB'!F:F,"="&amp;'Work DB'!$D$4)</f>
        <v>0</v>
      </c>
      <c r="E141" s="169">
        <f>SUMIFS('Transport-DB'!O:O,'Transport-DB'!C:C,"="&amp;'Work DB'!C141,'Transport-DB'!F:F,"="&amp;'Work DB'!$E$4)</f>
        <v>0</v>
      </c>
      <c r="F141" s="169">
        <f>SUMIFS('Transport-DB'!O:O,'Transport-DB'!C:C,"="&amp;'Work DB'!C141,'Transport-DB'!F:F,"="&amp;'Work DB'!$F$4)</f>
        <v>0</v>
      </c>
      <c r="G141" s="169">
        <f>SUMIFS('Transport-DB'!O:O,'Transport-DB'!C:C,"="&amp;'Work DB'!C141,'Transport-DB'!F:F,"="&amp;'Work DB'!$G$4)</f>
        <v>95.449999999999989</v>
      </c>
      <c r="H141" s="166">
        <f>SUMIFS('Transport-DB'!O:O,'Transport-DB'!C:C,"="&amp;'Work DB'!C141,'Transport-DB'!F:F,"="&amp;'Work DB'!$H$4)</f>
        <v>0</v>
      </c>
      <c r="I141" s="169">
        <f>SUMIFS('Transport-DB'!O:O,'Transport-DB'!C:C,"="&amp;'Work DB'!C141,'Transport-DB'!F:F,"="&amp;'Work DB'!$I$4)</f>
        <v>0</v>
      </c>
      <c r="J141" s="337">
        <f>SUMIFS('Transport-DB'!O:O,'Transport-DB'!C:C,"="&amp;'Work DB'!C141,'Transport-DB'!F:F,"="&amp;'Work DB'!$J$4)</f>
        <v>0</v>
      </c>
      <c r="K141" s="168">
        <f>SUMIFS('Transport-DB'!N:N,'Transport-DB'!C:C,"="&amp;'Work DB'!C141,'Transport-DB'!F:F,"="&amp;'Work DB'!$K$4)</f>
        <v>59.85</v>
      </c>
      <c r="L141" s="169">
        <f>SUMIFS('Transport-DB'!N:N,'Transport-DB'!C:C,"="&amp;'Work DB'!C141,'Transport-DB'!F:F,"="&amp;'Work DB'!$L$4)</f>
        <v>770</v>
      </c>
      <c r="M141" s="169">
        <f>SUMIFS('Transport-DB'!N:N,'Transport-DB'!C:C,"="&amp;'Work DB'!C141,'Transport-DB'!F:F,"="&amp;'Work DB'!$M$4)</f>
        <v>564</v>
      </c>
      <c r="N141" s="169">
        <f>SUMIFS('Transport-DB'!N:N,'Transport-DB'!C:C,"="&amp;'Work DB'!C141,'Transport-DB'!F:F,"="&amp;'Work DB'!$N$4)</f>
        <v>0</v>
      </c>
      <c r="O141" s="169">
        <f>SUMIFS('Transport-DB'!N:N,'Transport-DB'!C:C,"="&amp;'Work DB'!C141,'Transport-DB'!F:F,"="&amp;'Work DB'!$O$4)</f>
        <v>0</v>
      </c>
      <c r="P141" s="169">
        <f>SUMIFS('Transport-DB'!N:N,'Transport-DB'!C:C,"="&amp;'Work DB'!C141,'Transport-DB'!F:F,"="&amp;'Work DB'!$P$4)</f>
        <v>0</v>
      </c>
      <c r="Q141" s="166">
        <f>SUMIFS('Transport-DB'!N:N,'Transport-DB'!C:C,"="&amp;'Work DB'!C141,'Transport-DB'!F:F,"="&amp;'Work DB'!$Q$4)</f>
        <v>0</v>
      </c>
      <c r="R141" s="167">
        <f>SUMIFS('Transport-DB'!N:N,'Transport-DB'!C:C,"="&amp;'Work DB'!C141,'Transport-DB'!F:F,"="&amp;'Work DB'!$R$4)</f>
        <v>0</v>
      </c>
      <c r="S141" s="168">
        <f>SUM(D141:J141)+SUM(K141:R141)-M141-SUMIFS(Transport_DB[ترانشه],Transport_DB[توضیحات],"دیسپوزال",Transport_DB[تاریخ],'Work DB'!C141)</f>
        <v>925.3</v>
      </c>
      <c r="T141" s="169">
        <f t="shared" si="12"/>
        <v>564</v>
      </c>
      <c r="U141" s="169"/>
      <c r="V141" s="169"/>
      <c r="W141" s="169"/>
      <c r="X141" s="169"/>
      <c r="Y141" s="167"/>
      <c r="Z141" s="249"/>
      <c r="AA141" s="168">
        <f>SUMIFS('Transport-DB'!P:P,'Transport-DB'!C:C,"="&amp;'Work DB'!C141,'Transport-DB'!F:F,"="&amp;'Work DB'!$AA$4)</f>
        <v>70.800000000000011</v>
      </c>
      <c r="AB141" s="169">
        <f>SUMIFS('Transport-DB'!P:P,'Transport-DB'!C:C,"="&amp;'Work DB'!C141,'Transport-DB'!F:F,"="&amp;'Work DB'!$AB$4)</f>
        <v>69.599999999999994</v>
      </c>
      <c r="AC141" s="169">
        <f>SUMIFS('Transport-DB'!P:P,'Transport-DB'!C:C,"="&amp;'Work DB'!C141,'Transport-DB'!F:F,"="&amp;'Work DB'!$AC$4)</f>
        <v>70</v>
      </c>
      <c r="AD141" s="166">
        <f>SUMIFS('Transport-DB'!P:P,'Transport-DB'!C:C,"="&amp;'Work DB'!C141,'Transport-DB'!F:F,"="&amp;'Work DB'!$AD$4)</f>
        <v>50</v>
      </c>
      <c r="AE141" s="166">
        <f>SUMIFS('Transport-DB'!P:P,'Transport-DB'!C:C,"="&amp;'Work DB'!C141,'Transport-DB'!F:F,"="&amp;'Work DB'!$AE$4)</f>
        <v>0</v>
      </c>
      <c r="AF141" s="166">
        <f>SUMIFS('Transport-DB'!P:P,'Transport-DB'!C:C,"="&amp;'Work DB'!C141,'Transport-DB'!F:F,"="&amp;'Work DB'!$AF$4)</f>
        <v>0</v>
      </c>
      <c r="AG141" s="167"/>
      <c r="AH141" s="168">
        <f>SUMIFS('Transport-DB'!Q:Q,'Transport-DB'!C:C,"="&amp;'Work DB'!C141)</f>
        <v>59.85</v>
      </c>
      <c r="AI141" s="170">
        <f>SUMIFS(Civil_DB[قالب بندی],Civil_DB[تاریخ],"="&amp;'Work DB'!C141)</f>
        <v>0</v>
      </c>
      <c r="AJ141" s="169">
        <v>0</v>
      </c>
      <c r="AK141" s="167">
        <f>SUMIFS(Civil_DB[بتن],Civil_DB[تاریخ],"="&amp;'Work DB'!C141)</f>
        <v>0</v>
      </c>
      <c r="AL141" s="28">
        <v>0</v>
      </c>
      <c r="AM141" s="29">
        <v>0</v>
      </c>
      <c r="AN141" s="31">
        <v>0</v>
      </c>
      <c r="AO141" s="28">
        <v>72</v>
      </c>
      <c r="AP141" s="29">
        <v>52</v>
      </c>
      <c r="AQ141" s="29">
        <v>122</v>
      </c>
      <c r="AR141" s="30">
        <v>12</v>
      </c>
      <c r="AS141" s="28">
        <v>10</v>
      </c>
      <c r="AT141" s="29">
        <v>28</v>
      </c>
      <c r="AU141" s="207">
        <f>'Daily Gas'!W16</f>
        <v>3223</v>
      </c>
      <c r="AV141" s="215">
        <f t="shared" ref="AV141:AV148" si="24">AV140-AU141</f>
        <v>54909</v>
      </c>
      <c r="AW141" s="29">
        <f t="shared" si="14"/>
        <v>44.710000000000008</v>
      </c>
      <c r="AX141" s="29">
        <v>0</v>
      </c>
      <c r="AY141" s="29">
        <f t="shared" si="18"/>
        <v>132.83027549596471</v>
      </c>
      <c r="AZ141" s="29">
        <f t="shared" si="15"/>
        <v>109.18153962383543</v>
      </c>
      <c r="BA141" s="29">
        <f t="shared" si="16"/>
        <v>70.956500000000034</v>
      </c>
      <c r="BB141" s="29">
        <v>0</v>
      </c>
      <c r="BC141" s="30">
        <v>0</v>
      </c>
      <c r="BD141" s="249"/>
      <c r="BE141" s="249"/>
      <c r="BF141" s="249"/>
      <c r="BG141" s="249"/>
      <c r="BH141" s="32"/>
      <c r="BI141" s="56"/>
      <c r="BK141" s="15">
        <v>0</v>
      </c>
      <c r="BL141" s="15">
        <f t="shared" si="21"/>
        <v>0</v>
      </c>
      <c r="BM141" s="15">
        <f t="shared" si="22"/>
        <v>0</v>
      </c>
      <c r="BN141" s="506">
        <f t="shared" si="20"/>
        <v>0</v>
      </c>
      <c r="BP141" s="15">
        <v>0</v>
      </c>
      <c r="BQ141" s="15">
        <v>0</v>
      </c>
      <c r="BR141" s="15">
        <v>0</v>
      </c>
      <c r="BU141" s="15">
        <v>0</v>
      </c>
      <c r="BV141" s="15">
        <v>0</v>
      </c>
      <c r="BW141" s="15">
        <v>0</v>
      </c>
      <c r="BX141" s="15">
        <v>0</v>
      </c>
    </row>
    <row r="142" spans="2:80" s="15" customFormat="1" ht="21" x14ac:dyDescent="0.25">
      <c r="B142" s="47"/>
      <c r="C142" s="20">
        <f t="shared" si="23"/>
        <v>45507</v>
      </c>
      <c r="D142" s="168">
        <f>SUMIFS('Transport-DB'!O:O,'Transport-DB'!C:C,"="&amp;'Work DB'!C142,'Transport-DB'!F:F,"="&amp;'Work DB'!$D$4)</f>
        <v>0</v>
      </c>
      <c r="E142" s="169">
        <f>SUMIFS('Transport-DB'!O:O,'Transport-DB'!C:C,"="&amp;'Work DB'!C142,'Transport-DB'!F:F,"="&amp;'Work DB'!$E$4)</f>
        <v>152.72</v>
      </c>
      <c r="F142" s="169">
        <f>SUMIFS('Transport-DB'!O:O,'Transport-DB'!C:C,"="&amp;'Work DB'!C142,'Transport-DB'!F:F,"="&amp;'Work DB'!$F$4)</f>
        <v>348.39250000000004</v>
      </c>
      <c r="G142" s="169">
        <f>SUMIFS('Transport-DB'!O:O,'Transport-DB'!C:C,"="&amp;'Work DB'!C142,'Transport-DB'!F:F,"="&amp;'Work DB'!$G$4)</f>
        <v>219.535</v>
      </c>
      <c r="H142" s="166">
        <f>SUMIFS('Transport-DB'!O:O,'Transport-DB'!C:C,"="&amp;'Work DB'!C142,'Transport-DB'!F:F,"="&amp;'Work DB'!$H$4)</f>
        <v>0</v>
      </c>
      <c r="I142" s="169">
        <f>SUMIFS('Transport-DB'!O:O,'Transport-DB'!C:C,"="&amp;'Work DB'!C142,'Transport-DB'!F:F,"="&amp;'Work DB'!$I$4)</f>
        <v>579.59999999999991</v>
      </c>
      <c r="J142" s="337">
        <f>SUMIFS('Transport-DB'!O:O,'Transport-DB'!C:C,"="&amp;'Work DB'!C142,'Transport-DB'!F:F,"="&amp;'Work DB'!$J$4)</f>
        <v>0</v>
      </c>
      <c r="K142" s="168">
        <f>SUMIFS('Transport-DB'!N:N,'Transport-DB'!C:C,"="&amp;'Work DB'!C142,'Transport-DB'!F:F,"="&amp;'Work DB'!$K$4)</f>
        <v>186.20000000000002</v>
      </c>
      <c r="L142" s="169">
        <f>SUMIFS('Transport-DB'!N:N,'Transport-DB'!C:C,"="&amp;'Work DB'!C142,'Transport-DB'!F:F,"="&amp;'Work DB'!$L$4)</f>
        <v>0</v>
      </c>
      <c r="M142" s="169">
        <f>SUMIFS('Transport-DB'!N:N,'Transport-DB'!C:C,"="&amp;'Work DB'!C142,'Transport-DB'!F:F,"="&amp;'Work DB'!$M$4)</f>
        <v>637</v>
      </c>
      <c r="N142" s="169">
        <f>SUMIFS('Transport-DB'!N:N,'Transport-DB'!C:C,"="&amp;'Work DB'!C142,'Transport-DB'!F:F,"="&amp;'Work DB'!$N$4)</f>
        <v>132.80000000000001</v>
      </c>
      <c r="O142" s="169">
        <f>SUMIFS('Transport-DB'!N:N,'Transport-DB'!C:C,"="&amp;'Work DB'!C142,'Transport-DB'!F:F,"="&amp;'Work DB'!$O$4)</f>
        <v>0</v>
      </c>
      <c r="P142" s="169">
        <f>SUMIFS('Transport-DB'!N:N,'Transport-DB'!C:C,"="&amp;'Work DB'!C142,'Transport-DB'!F:F,"="&amp;'Work DB'!$P$4)</f>
        <v>0</v>
      </c>
      <c r="Q142" s="166">
        <f>SUMIFS('Transport-DB'!N:N,'Transport-DB'!C:C,"="&amp;'Work DB'!C142,'Transport-DB'!F:F,"="&amp;'Work DB'!$Q$4)</f>
        <v>0</v>
      </c>
      <c r="R142" s="167">
        <f>SUMIFS('Transport-DB'!N:N,'Transport-DB'!C:C,"="&amp;'Work DB'!C142,'Transport-DB'!F:F,"="&amp;'Work DB'!$R$4)</f>
        <v>0</v>
      </c>
      <c r="S142" s="168">
        <f>SUM(D142:J142)+SUM(K142:R142)-M142-SUMIFS(Transport_DB[ترانشه],Transport_DB[توضیحات],"دیسپوزال",Transport_DB[تاریخ],'Work DB'!C142)</f>
        <v>1619.2474999999999</v>
      </c>
      <c r="T142" s="169">
        <f t="shared" si="12"/>
        <v>637</v>
      </c>
      <c r="U142" s="169"/>
      <c r="V142" s="169"/>
      <c r="W142" s="169"/>
      <c r="X142" s="169"/>
      <c r="Y142" s="167"/>
      <c r="Z142" s="249"/>
      <c r="AA142" s="168">
        <f>SUMIFS('Transport-DB'!P:P,'Transport-DB'!C:C,"="&amp;'Work DB'!C142,'Transport-DB'!F:F,"="&amp;'Work DB'!$AA$4)</f>
        <v>47.2</v>
      </c>
      <c r="AB142" s="169">
        <f>SUMIFS('Transport-DB'!P:P,'Transport-DB'!C:C,"="&amp;'Work DB'!C142,'Transport-DB'!F:F,"="&amp;'Work DB'!$AB$4)</f>
        <v>0</v>
      </c>
      <c r="AC142" s="169">
        <f>SUMIFS('Transport-DB'!P:P,'Transport-DB'!C:C,"="&amp;'Work DB'!C142,'Transport-DB'!F:F,"="&amp;'Work DB'!$AC$4)</f>
        <v>50</v>
      </c>
      <c r="AD142" s="166">
        <f>SUMIFS('Transport-DB'!P:P,'Transport-DB'!C:C,"="&amp;'Work DB'!C142,'Transport-DB'!F:F,"="&amp;'Work DB'!$AD$4)</f>
        <v>50</v>
      </c>
      <c r="AE142" s="166">
        <f>SUMIFS('Transport-DB'!P:P,'Transport-DB'!C:C,"="&amp;'Work DB'!C142,'Transport-DB'!F:F,"="&amp;'Work DB'!$AE$4)</f>
        <v>0</v>
      </c>
      <c r="AF142" s="166">
        <f>SUMIFS('Transport-DB'!P:P,'Transport-DB'!C:C,"="&amp;'Work DB'!C142,'Transport-DB'!F:F,"="&amp;'Work DB'!$AF$4)</f>
        <v>0</v>
      </c>
      <c r="AG142" s="167"/>
      <c r="AH142" s="168">
        <f>SUMIFS('Transport-DB'!Q:Q,'Transport-DB'!C:C,"="&amp;'Work DB'!C142)</f>
        <v>186.20000000000002</v>
      </c>
      <c r="AI142" s="170">
        <f>SUMIFS(Civil_DB[قالب بندی],Civil_DB[تاریخ],"="&amp;'Work DB'!C142)</f>
        <v>45</v>
      </c>
      <c r="AJ142" s="169">
        <v>0</v>
      </c>
      <c r="AK142" s="167">
        <f>SUMIFS(Civil_DB[بتن],Civil_DB[تاریخ],"="&amp;'Work DB'!C142)</f>
        <v>0</v>
      </c>
      <c r="AL142" s="28">
        <v>0</v>
      </c>
      <c r="AM142" s="29">
        <v>0</v>
      </c>
      <c r="AN142" s="31">
        <v>0</v>
      </c>
      <c r="AO142" s="28">
        <v>75</v>
      </c>
      <c r="AP142" s="29">
        <v>63</v>
      </c>
      <c r="AQ142" s="29">
        <v>140</v>
      </c>
      <c r="AR142" s="30">
        <v>12</v>
      </c>
      <c r="AS142" s="28">
        <v>10</v>
      </c>
      <c r="AT142" s="29">
        <v>32</v>
      </c>
      <c r="AU142" s="207">
        <f>'Daily Gas'!W17</f>
        <v>3323</v>
      </c>
      <c r="AV142" s="215">
        <f t="shared" si="24"/>
        <v>51586</v>
      </c>
      <c r="AW142" s="29">
        <f t="shared" si="14"/>
        <v>61.710000000000008</v>
      </c>
      <c r="AX142" s="29">
        <v>0</v>
      </c>
      <c r="AY142" s="29">
        <f t="shared" si="18"/>
        <v>132.83027549596471</v>
      </c>
      <c r="AZ142" s="29">
        <f t="shared" si="15"/>
        <v>201.82153962383543</v>
      </c>
      <c r="BA142" s="29">
        <f t="shared" si="16"/>
        <v>70.956500000000034</v>
      </c>
      <c r="BB142" s="29">
        <v>0</v>
      </c>
      <c r="BC142" s="30">
        <v>0</v>
      </c>
      <c r="BD142" s="249"/>
      <c r="BE142" s="249"/>
      <c r="BF142" s="249"/>
      <c r="BG142" s="249"/>
      <c r="BH142" s="32"/>
      <c r="BI142" s="56"/>
      <c r="BK142" s="15">
        <v>17</v>
      </c>
      <c r="BL142" s="15">
        <f t="shared" si="21"/>
        <v>0</v>
      </c>
      <c r="BM142" s="15">
        <f t="shared" si="22"/>
        <v>92.64</v>
      </c>
      <c r="BN142" s="506">
        <f t="shared" si="20"/>
        <v>0</v>
      </c>
      <c r="BP142" s="15">
        <v>0</v>
      </c>
      <c r="BQ142" s="15">
        <v>16</v>
      </c>
      <c r="BR142" s="15">
        <v>0</v>
      </c>
      <c r="BU142" s="15">
        <v>17</v>
      </c>
      <c r="BV142" s="15">
        <v>0</v>
      </c>
      <c r="BW142" s="15">
        <v>80</v>
      </c>
      <c r="BX142" s="15">
        <v>0</v>
      </c>
    </row>
    <row r="143" spans="2:80" s="15" customFormat="1" ht="21" x14ac:dyDescent="0.25">
      <c r="B143" s="47"/>
      <c r="C143" s="20">
        <f t="shared" si="23"/>
        <v>45508</v>
      </c>
      <c r="D143" s="168">
        <f>SUMIFS('Transport-DB'!O:O,'Transport-DB'!C:C,"="&amp;'Work DB'!C143,'Transport-DB'!F:F,"="&amp;'Work DB'!$D$4)</f>
        <v>68.827500000000001</v>
      </c>
      <c r="E143" s="169">
        <f>SUMIFS('Transport-DB'!O:O,'Transport-DB'!C:C,"="&amp;'Work DB'!C143,'Transport-DB'!F:F,"="&amp;'Work DB'!$E$4)</f>
        <v>267.26</v>
      </c>
      <c r="F143" s="169">
        <f>SUMIFS('Transport-DB'!O:O,'Transport-DB'!C:C,"="&amp;'Work DB'!C143,'Transport-DB'!F:F,"="&amp;'Work DB'!$F$4)</f>
        <v>205.21749999999997</v>
      </c>
      <c r="G143" s="169">
        <f>SUMIFS('Transport-DB'!O:O,'Transport-DB'!C:C,"="&amp;'Work DB'!C143,'Transport-DB'!F:F,"="&amp;'Work DB'!$G$4)</f>
        <v>190.89999999999998</v>
      </c>
      <c r="H143" s="166">
        <f>SUMIFS('Transport-DB'!O:O,'Transport-DB'!C:C,"="&amp;'Work DB'!C143,'Transport-DB'!F:F,"="&amp;'Work DB'!$H$4)</f>
        <v>0</v>
      </c>
      <c r="I143" s="169">
        <f>SUMIFS('Transport-DB'!O:O,'Transport-DB'!C:C,"="&amp;'Work DB'!C143,'Transport-DB'!F:F,"="&amp;'Work DB'!$I$4)</f>
        <v>957.94999999999993</v>
      </c>
      <c r="J143" s="337">
        <f>SUMIFS('Transport-DB'!O:O,'Transport-DB'!C:C,"="&amp;'Work DB'!C143,'Transport-DB'!F:F,"="&amp;'Work DB'!$J$4)</f>
        <v>0</v>
      </c>
      <c r="K143" s="168">
        <f>SUMIFS('Transport-DB'!N:N,'Transport-DB'!C:C,"="&amp;'Work DB'!C143,'Transport-DB'!F:F,"="&amp;'Work DB'!$K$4)</f>
        <v>26.6</v>
      </c>
      <c r="L143" s="169">
        <f>SUMIFS('Transport-DB'!N:N,'Transport-DB'!C:C,"="&amp;'Work DB'!C143,'Transport-DB'!F:F,"="&amp;'Work DB'!$L$4)</f>
        <v>0</v>
      </c>
      <c r="M143" s="169">
        <f>SUMIFS('Transport-DB'!N:N,'Transport-DB'!C:C,"="&amp;'Work DB'!C143,'Transport-DB'!F:F,"="&amp;'Work DB'!$M$4)</f>
        <v>731</v>
      </c>
      <c r="N143" s="169">
        <f>SUMIFS('Transport-DB'!N:N,'Transport-DB'!C:C,"="&amp;'Work DB'!C143,'Transport-DB'!F:F,"="&amp;'Work DB'!$N$4)</f>
        <v>0</v>
      </c>
      <c r="O143" s="169">
        <f>SUMIFS('Transport-DB'!N:N,'Transport-DB'!C:C,"="&amp;'Work DB'!C143,'Transport-DB'!F:F,"="&amp;'Work DB'!$O$4)</f>
        <v>0</v>
      </c>
      <c r="P143" s="169">
        <f>SUMIFS('Transport-DB'!N:N,'Transport-DB'!C:C,"="&amp;'Work DB'!C143,'Transport-DB'!F:F,"="&amp;'Work DB'!$P$4)</f>
        <v>0</v>
      </c>
      <c r="Q143" s="166">
        <f>SUMIFS('Transport-DB'!N:N,'Transport-DB'!C:C,"="&amp;'Work DB'!C143,'Transport-DB'!F:F,"="&amp;'Work DB'!$Q$4)</f>
        <v>0</v>
      </c>
      <c r="R143" s="167">
        <f>SUMIFS('Transport-DB'!N:N,'Transport-DB'!C:C,"="&amp;'Work DB'!C143,'Transport-DB'!F:F,"="&amp;'Work DB'!$R$4)</f>
        <v>0</v>
      </c>
      <c r="S143" s="168">
        <f>SUM(D143:J143)+SUM(K143:R143)-M143-SUMIFS(Transport_DB[ترانشه],Transport_DB[توضیحات],"دیسپوزال",Transport_DB[تاریخ],'Work DB'!C143)</f>
        <v>1716.7549999999997</v>
      </c>
      <c r="T143" s="169">
        <f t="shared" si="12"/>
        <v>731</v>
      </c>
      <c r="U143" s="169"/>
      <c r="V143" s="169"/>
      <c r="W143" s="169"/>
      <c r="X143" s="169"/>
      <c r="Y143" s="167"/>
      <c r="Z143" s="249"/>
      <c r="AA143" s="168">
        <f>SUMIFS('Transport-DB'!P:P,'Transport-DB'!C:C,"="&amp;'Work DB'!C143,'Transport-DB'!F:F,"="&amp;'Work DB'!$AA$4)</f>
        <v>82.600000000000009</v>
      </c>
      <c r="AB143" s="169">
        <f>SUMIFS('Transport-DB'!P:P,'Transport-DB'!C:C,"="&amp;'Work DB'!C143,'Transport-DB'!F:F,"="&amp;'Work DB'!$AB$4)</f>
        <v>0</v>
      </c>
      <c r="AC143" s="169">
        <f>SUMIFS('Transport-DB'!P:P,'Transport-DB'!C:C,"="&amp;'Work DB'!C143,'Transport-DB'!F:F,"="&amp;'Work DB'!$AC$4)</f>
        <v>84.8</v>
      </c>
      <c r="AD143" s="166">
        <f>SUMIFS('Transport-DB'!P:P,'Transport-DB'!C:C,"="&amp;'Work DB'!C143,'Transport-DB'!F:F,"="&amp;'Work DB'!$AD$4)</f>
        <v>40</v>
      </c>
      <c r="AE143" s="166">
        <f>SUMIFS('Transport-DB'!P:P,'Transport-DB'!C:C,"="&amp;'Work DB'!C143,'Transport-DB'!F:F,"="&amp;'Work DB'!$AE$4)</f>
        <v>122</v>
      </c>
      <c r="AF143" s="166">
        <f>SUMIFS('Transport-DB'!P:P,'Transport-DB'!C:C,"="&amp;'Work DB'!C143,'Transport-DB'!F:F,"="&amp;'Work DB'!$AF$4)</f>
        <v>0</v>
      </c>
      <c r="AG143" s="167"/>
      <c r="AH143" s="168">
        <f>SUMIFS('Transport-DB'!Q:Q,'Transport-DB'!C:C,"="&amp;'Work DB'!C143)</f>
        <v>26.6</v>
      </c>
      <c r="AI143" s="170">
        <f>SUMIFS(Civil_DB[قالب بندی],Civil_DB[تاریخ],"="&amp;'Work DB'!C143)</f>
        <v>0</v>
      </c>
      <c r="AJ143" s="169">
        <v>0</v>
      </c>
      <c r="AK143" s="167">
        <f>SUMIFS(Civil_DB[بتن],Civil_DB[تاریخ],"="&amp;'Work DB'!C143)</f>
        <v>0</v>
      </c>
      <c r="AL143" s="28">
        <v>0</v>
      </c>
      <c r="AM143" s="29">
        <v>0</v>
      </c>
      <c r="AN143" s="31">
        <v>0</v>
      </c>
      <c r="AO143" s="28">
        <v>72</v>
      </c>
      <c r="AP143" s="29">
        <v>57</v>
      </c>
      <c r="AQ143" s="29">
        <v>137</v>
      </c>
      <c r="AR143" s="30">
        <v>12</v>
      </c>
      <c r="AS143" s="28">
        <v>12</v>
      </c>
      <c r="AT143" s="29">
        <v>36</v>
      </c>
      <c r="AU143" s="207">
        <f>'Daily Gas'!W18</f>
        <v>3602</v>
      </c>
      <c r="AV143" s="215">
        <f t="shared" si="24"/>
        <v>47984</v>
      </c>
      <c r="AW143" s="29">
        <f t="shared" si="14"/>
        <v>78.670000000000016</v>
      </c>
      <c r="AX143" s="29">
        <v>0</v>
      </c>
      <c r="AY143" s="29">
        <f t="shared" si="18"/>
        <v>202.31027549596473</v>
      </c>
      <c r="AZ143" s="29">
        <f t="shared" si="15"/>
        <v>201.82153962383543</v>
      </c>
      <c r="BA143" s="29">
        <f t="shared" si="16"/>
        <v>70.956500000000034</v>
      </c>
      <c r="BB143" s="29">
        <v>0</v>
      </c>
      <c r="BC143" s="30">
        <v>0</v>
      </c>
      <c r="BD143" s="249"/>
      <c r="BE143" s="249"/>
      <c r="BF143" s="249"/>
      <c r="BG143" s="249"/>
      <c r="BH143" s="32"/>
      <c r="BI143" s="56"/>
      <c r="BK143" s="15">
        <v>16.96</v>
      </c>
      <c r="BL143" s="15">
        <f t="shared" si="21"/>
        <v>69.48</v>
      </c>
      <c r="BM143" s="15">
        <f t="shared" si="22"/>
        <v>0</v>
      </c>
      <c r="BN143" s="506">
        <f t="shared" si="20"/>
        <v>0</v>
      </c>
      <c r="BP143" s="15">
        <v>12</v>
      </c>
      <c r="BQ143" s="15">
        <v>0</v>
      </c>
      <c r="BR143" s="15">
        <v>0</v>
      </c>
      <c r="BU143" s="15">
        <v>16.96</v>
      </c>
      <c r="BV143" s="15">
        <v>60</v>
      </c>
      <c r="BW143" s="15">
        <v>0</v>
      </c>
      <c r="BX143" s="15">
        <v>0</v>
      </c>
    </row>
    <row r="144" spans="2:80" s="15" customFormat="1" ht="21" x14ac:dyDescent="0.25">
      <c r="B144" s="47"/>
      <c r="C144" s="20">
        <f t="shared" si="23"/>
        <v>45509</v>
      </c>
      <c r="D144" s="168">
        <f>SUMIFS('Transport-DB'!O:O,'Transport-DB'!C:C,"="&amp;'Work DB'!C144,'Transport-DB'!F:F,"="&amp;'Work DB'!$D$4)</f>
        <v>160.5975</v>
      </c>
      <c r="E144" s="169">
        <f>SUMIFS('Transport-DB'!O:O,'Transport-DB'!C:C,"="&amp;'Work DB'!C144,'Transport-DB'!F:F,"="&amp;'Work DB'!$E$4)</f>
        <v>267.26</v>
      </c>
      <c r="F144" s="169">
        <f>SUMIFS('Transport-DB'!O:O,'Transport-DB'!C:C,"="&amp;'Work DB'!C144,'Transport-DB'!F:F,"="&amp;'Work DB'!$F$4)</f>
        <v>219.53500000000003</v>
      </c>
      <c r="G144" s="169">
        <f>SUMIFS('Transport-DB'!O:O,'Transport-DB'!C:C,"="&amp;'Work DB'!C144,'Transport-DB'!F:F,"="&amp;'Work DB'!$G$4)</f>
        <v>219.53500000000003</v>
      </c>
      <c r="H144" s="166">
        <f>SUMIFS('Transport-DB'!O:O,'Transport-DB'!C:C,"="&amp;'Work DB'!C144,'Transport-DB'!F:F,"="&amp;'Work DB'!$H$4)</f>
        <v>0</v>
      </c>
      <c r="I144" s="169">
        <f>SUMIFS('Transport-DB'!O:O,'Transport-DB'!C:C,"="&amp;'Work DB'!C144,'Transport-DB'!F:F,"="&amp;'Work DB'!$I$4)</f>
        <v>0</v>
      </c>
      <c r="J144" s="337">
        <f>SUMIFS('Transport-DB'!O:O,'Transport-DB'!C:C,"="&amp;'Work DB'!C144,'Transport-DB'!F:F,"="&amp;'Work DB'!$J$4)</f>
        <v>0</v>
      </c>
      <c r="K144" s="168">
        <f>SUMIFS('Transport-DB'!N:N,'Transport-DB'!C:C,"="&amp;'Work DB'!C144,'Transport-DB'!F:F,"="&amp;'Work DB'!$K$4)</f>
        <v>0</v>
      </c>
      <c r="L144" s="169">
        <f>SUMIFS('Transport-DB'!N:N,'Transport-DB'!C:C,"="&amp;'Work DB'!C144,'Transport-DB'!F:F,"="&amp;'Work DB'!$L$4)</f>
        <v>763</v>
      </c>
      <c r="M144" s="169">
        <f>SUMIFS('Transport-DB'!N:N,'Transport-DB'!C:C,"="&amp;'Work DB'!C144,'Transport-DB'!F:F,"="&amp;'Work DB'!$M$4)</f>
        <v>580</v>
      </c>
      <c r="N144" s="169">
        <f>SUMIFS('Transport-DB'!N:N,'Transport-DB'!C:C,"="&amp;'Work DB'!C144,'Transport-DB'!F:F,"="&amp;'Work DB'!$N$4)</f>
        <v>0</v>
      </c>
      <c r="O144" s="169">
        <f>SUMIFS('Transport-DB'!N:N,'Transport-DB'!C:C,"="&amp;'Work DB'!C144,'Transport-DB'!F:F,"="&amp;'Work DB'!$O$4)</f>
        <v>0</v>
      </c>
      <c r="P144" s="169">
        <f>SUMIFS('Transport-DB'!N:N,'Transport-DB'!C:C,"="&amp;'Work DB'!C144,'Transport-DB'!F:F,"="&amp;'Work DB'!$P$4)</f>
        <v>0</v>
      </c>
      <c r="Q144" s="166">
        <f>SUMIFS('Transport-DB'!N:N,'Transport-DB'!C:C,"="&amp;'Work DB'!C144,'Transport-DB'!F:F,"="&amp;'Work DB'!$Q$4)</f>
        <v>0</v>
      </c>
      <c r="R144" s="167">
        <f>SUMIFS('Transport-DB'!N:N,'Transport-DB'!C:C,"="&amp;'Work DB'!C144,'Transport-DB'!F:F,"="&amp;'Work DB'!$R$4)</f>
        <v>0</v>
      </c>
      <c r="S144" s="168">
        <f>SUM(D144:J144)+SUM(K144:R144)-M144-SUMIFS(Transport_DB[ترانشه],Transport_DB[توضیحات],"دیسپوزال",Transport_DB[تاریخ],'Work DB'!C144)</f>
        <v>1629.9274999999998</v>
      </c>
      <c r="T144" s="169">
        <f t="shared" si="12"/>
        <v>580</v>
      </c>
      <c r="U144" s="169"/>
      <c r="V144" s="169"/>
      <c r="W144" s="169"/>
      <c r="X144" s="169"/>
      <c r="Y144" s="167"/>
      <c r="Z144" s="249"/>
      <c r="AA144" s="168">
        <f>SUMIFS('Transport-DB'!P:P,'Transport-DB'!C:C,"="&amp;'Work DB'!C144,'Transport-DB'!F:F,"="&amp;'Work DB'!$AA$4)</f>
        <v>94.4</v>
      </c>
      <c r="AB144" s="169">
        <f>SUMIFS('Transport-DB'!P:P,'Transport-DB'!C:C,"="&amp;'Work DB'!C144,'Transport-DB'!F:F,"="&amp;'Work DB'!$AB$4)</f>
        <v>58</v>
      </c>
      <c r="AC144" s="169">
        <f>SUMIFS('Transport-DB'!P:P,'Transport-DB'!C:C,"="&amp;'Work DB'!C144,'Transport-DB'!F:F,"="&amp;'Work DB'!$AC$4)</f>
        <v>70</v>
      </c>
      <c r="AD144" s="166">
        <f>SUMIFS('Transport-DB'!P:P,'Transport-DB'!C:C,"="&amp;'Work DB'!C144,'Transport-DB'!F:F,"="&amp;'Work DB'!$AD$4)</f>
        <v>40</v>
      </c>
      <c r="AE144" s="166">
        <f>SUMIFS('Transport-DB'!P:P,'Transport-DB'!C:C,"="&amp;'Work DB'!C144,'Transport-DB'!F:F,"="&amp;'Work DB'!$AE$4)</f>
        <v>0</v>
      </c>
      <c r="AF144" s="166">
        <f>SUMIFS('Transport-DB'!P:P,'Transport-DB'!C:C,"="&amp;'Work DB'!C144,'Transport-DB'!F:F,"="&amp;'Work DB'!$AF$4)</f>
        <v>0</v>
      </c>
      <c r="AG144" s="167"/>
      <c r="AH144" s="168">
        <f>SUMIFS('Transport-DB'!Q:Q,'Transport-DB'!C:C,"="&amp;'Work DB'!C144)</f>
        <v>0</v>
      </c>
      <c r="AI144" s="170">
        <f>SUMIFS(Civil_DB[قالب بندی],Civil_DB[تاریخ],"="&amp;'Work DB'!C144)</f>
        <v>0</v>
      </c>
      <c r="AJ144" s="169">
        <v>0</v>
      </c>
      <c r="AK144" s="167">
        <f>SUMIFS(Civil_DB[بتن],Civil_DB[تاریخ],"="&amp;'Work DB'!C144)</f>
        <v>0</v>
      </c>
      <c r="AL144" s="28">
        <v>0</v>
      </c>
      <c r="AM144" s="29">
        <v>0</v>
      </c>
      <c r="AN144" s="31">
        <v>0</v>
      </c>
      <c r="AO144" s="28">
        <v>73</v>
      </c>
      <c r="AP144" s="29">
        <v>57</v>
      </c>
      <c r="AQ144" s="29">
        <v>128</v>
      </c>
      <c r="AR144" s="30">
        <v>12</v>
      </c>
      <c r="AS144" s="28">
        <v>13</v>
      </c>
      <c r="AT144" s="29">
        <v>34</v>
      </c>
      <c r="AU144" s="207">
        <f>'Daily Gas'!W19</f>
        <v>4230</v>
      </c>
      <c r="AV144" s="215">
        <f t="shared" si="24"/>
        <v>43754</v>
      </c>
      <c r="AW144" s="29">
        <f t="shared" si="14"/>
        <v>78.670000000000016</v>
      </c>
      <c r="AX144" s="29">
        <v>0</v>
      </c>
      <c r="AY144" s="29">
        <f t="shared" si="18"/>
        <v>202.31027549596473</v>
      </c>
      <c r="AZ144" s="29">
        <f t="shared" si="15"/>
        <v>282.88153962383547</v>
      </c>
      <c r="BA144" s="29">
        <f t="shared" si="16"/>
        <v>70.956500000000034</v>
      </c>
      <c r="BB144" s="29">
        <v>0</v>
      </c>
      <c r="BC144" s="30">
        <v>0</v>
      </c>
      <c r="BD144" s="249"/>
      <c r="BE144" s="249"/>
      <c r="BF144" s="249"/>
      <c r="BG144" s="249"/>
      <c r="BH144" s="32"/>
      <c r="BI144" s="56"/>
      <c r="BK144" s="15">
        <v>0</v>
      </c>
      <c r="BL144" s="15">
        <f t="shared" si="21"/>
        <v>0</v>
      </c>
      <c r="BM144" s="15">
        <f t="shared" si="22"/>
        <v>81.06</v>
      </c>
      <c r="BN144" s="506">
        <f t="shared" si="20"/>
        <v>0</v>
      </c>
      <c r="BP144" s="15">
        <v>0</v>
      </c>
      <c r="BQ144" s="15">
        <v>14</v>
      </c>
      <c r="BR144" s="15">
        <v>0</v>
      </c>
      <c r="BU144" s="15">
        <v>0</v>
      </c>
      <c r="BV144" s="15">
        <v>0</v>
      </c>
      <c r="BW144" s="15">
        <v>70</v>
      </c>
      <c r="BX144" s="15">
        <v>0</v>
      </c>
    </row>
    <row r="145" spans="2:76" s="15" customFormat="1" ht="21" x14ac:dyDescent="0.25">
      <c r="B145" s="47"/>
      <c r="C145" s="20">
        <f t="shared" si="23"/>
        <v>45510</v>
      </c>
      <c r="D145" s="168">
        <f>SUMIFS('Transport-DB'!O:O,'Transport-DB'!C:C,"="&amp;'Work DB'!C145,'Transport-DB'!F:F,"="&amp;'Work DB'!$D$4)</f>
        <v>267.66250000000002</v>
      </c>
      <c r="E145" s="169">
        <f>SUMIFS('Transport-DB'!O:O,'Transport-DB'!C:C,"="&amp;'Work DB'!C145,'Transport-DB'!F:F,"="&amp;'Work DB'!$E$4)</f>
        <v>248.17000000000002</v>
      </c>
      <c r="F145" s="169">
        <f>SUMIFS('Transport-DB'!O:O,'Transport-DB'!C:C,"="&amp;'Work DB'!C145,'Transport-DB'!F:F,"="&amp;'Work DB'!$F$4)</f>
        <v>176.58249999999998</v>
      </c>
      <c r="G145" s="169">
        <f>SUMIFS('Transport-DB'!O:O,'Transport-DB'!C:C,"="&amp;'Work DB'!C145,'Transport-DB'!F:F,"="&amp;'Work DB'!$G$4)</f>
        <v>181.35500000000002</v>
      </c>
      <c r="H145" s="166">
        <f>SUMIFS('Transport-DB'!O:O,'Transport-DB'!C:C,"="&amp;'Work DB'!C145,'Transport-DB'!F:F,"="&amp;'Work DB'!$H$4)</f>
        <v>0</v>
      </c>
      <c r="I145" s="169">
        <f>SUMIFS('Transport-DB'!O:O,'Transport-DB'!C:C,"="&amp;'Work DB'!C145,'Transport-DB'!F:F,"="&amp;'Work DB'!$I$4)</f>
        <v>0</v>
      </c>
      <c r="J145" s="337">
        <f>SUMIFS('Transport-DB'!O:O,'Transport-DB'!C:C,"="&amp;'Work DB'!C145,'Transport-DB'!F:F,"="&amp;'Work DB'!$J$4)</f>
        <v>0</v>
      </c>
      <c r="K145" s="168">
        <f>SUMIFS('Transport-DB'!N:N,'Transport-DB'!C:C,"="&amp;'Work DB'!C145,'Transport-DB'!F:F,"="&amp;'Work DB'!$K$4)</f>
        <v>0</v>
      </c>
      <c r="L145" s="169">
        <f>SUMIFS('Transport-DB'!N:N,'Transport-DB'!C:C,"="&amp;'Work DB'!C145,'Transport-DB'!F:F,"="&amp;'Work DB'!$L$4)</f>
        <v>735</v>
      </c>
      <c r="M145" s="169">
        <f>SUMIFS('Transport-DB'!N:N,'Transport-DB'!C:C,"="&amp;'Work DB'!C145,'Transport-DB'!F:F,"="&amp;'Work DB'!$M$4)</f>
        <v>640</v>
      </c>
      <c r="N145" s="169">
        <f>SUMIFS('Transport-DB'!N:N,'Transport-DB'!C:C,"="&amp;'Work DB'!C145,'Transport-DB'!F:F,"="&amp;'Work DB'!$N$4)</f>
        <v>0</v>
      </c>
      <c r="O145" s="169">
        <f>SUMIFS('Transport-DB'!N:N,'Transport-DB'!C:C,"="&amp;'Work DB'!C145,'Transport-DB'!F:F,"="&amp;'Work DB'!$O$4)</f>
        <v>0</v>
      </c>
      <c r="P145" s="169">
        <f>SUMIFS('Transport-DB'!N:N,'Transport-DB'!C:C,"="&amp;'Work DB'!C145,'Transport-DB'!F:F,"="&amp;'Work DB'!$P$4)</f>
        <v>0</v>
      </c>
      <c r="Q145" s="166">
        <f>SUMIFS('Transport-DB'!N:N,'Transport-DB'!C:C,"="&amp;'Work DB'!C145,'Transport-DB'!F:F,"="&amp;'Work DB'!$Q$4)</f>
        <v>0</v>
      </c>
      <c r="R145" s="167">
        <f>SUMIFS('Transport-DB'!N:N,'Transport-DB'!C:C,"="&amp;'Work DB'!C145,'Transport-DB'!F:F,"="&amp;'Work DB'!$R$4)</f>
        <v>0</v>
      </c>
      <c r="S145" s="168">
        <f>SUM(D145:J145)+SUM(K145:R145)-M145-SUMIFS(Transport_DB[ترانشه],Transport_DB[توضیحات],"دیسپوزال",Transport_DB[تاریخ],'Work DB'!C145)</f>
        <v>1608.77</v>
      </c>
      <c r="T145" s="169">
        <f t="shared" si="12"/>
        <v>640</v>
      </c>
      <c r="U145" s="169"/>
      <c r="V145" s="169"/>
      <c r="W145" s="169"/>
      <c r="X145" s="169"/>
      <c r="Y145" s="167"/>
      <c r="Z145" s="249"/>
      <c r="AA145" s="168">
        <f>SUMIFS('Transport-DB'!P:P,'Transport-DB'!C:C,"="&amp;'Work DB'!C145,'Transport-DB'!F:F,"="&amp;'Work DB'!$AA$4)</f>
        <v>82.600000000000009</v>
      </c>
      <c r="AB145" s="169">
        <f>SUMIFS('Transport-DB'!P:P,'Transport-DB'!C:C,"="&amp;'Work DB'!C145,'Transport-DB'!F:F,"="&amp;'Work DB'!$AB$4)</f>
        <v>58</v>
      </c>
      <c r="AC145" s="169">
        <f>SUMIFS('Transport-DB'!P:P,'Transport-DB'!C:C,"="&amp;'Work DB'!C145,'Transport-DB'!F:F,"="&amp;'Work DB'!$AC$4)</f>
        <v>80</v>
      </c>
      <c r="AD145" s="166">
        <f>SUMIFS('Transport-DB'!P:P,'Transport-DB'!C:C,"="&amp;'Work DB'!C145,'Transport-DB'!F:F,"="&amp;'Work DB'!$AD$4)</f>
        <v>40</v>
      </c>
      <c r="AE145" s="166">
        <f>SUMIFS('Transport-DB'!P:P,'Transport-DB'!C:C,"="&amp;'Work DB'!C145,'Transport-DB'!F:F,"="&amp;'Work DB'!$AE$4)</f>
        <v>30.5</v>
      </c>
      <c r="AF145" s="166">
        <f>SUMIFS('Transport-DB'!P:P,'Transport-DB'!C:C,"="&amp;'Work DB'!C145,'Transport-DB'!F:F,"="&amp;'Work DB'!$AF$4)</f>
        <v>0</v>
      </c>
      <c r="AG145" s="167"/>
      <c r="AH145" s="168">
        <f>SUMIFS('Transport-DB'!Q:Q,'Transport-DB'!C:C,"="&amp;'Work DB'!C145)</f>
        <v>0</v>
      </c>
      <c r="AI145" s="170">
        <f>SUMIFS(Civil_DB[قالب بندی],Civil_DB[تاریخ],"="&amp;'Work DB'!C145)</f>
        <v>0</v>
      </c>
      <c r="AJ145" s="169">
        <v>0</v>
      </c>
      <c r="AK145" s="167">
        <f>SUMIFS(Civil_DB[بتن],Civil_DB[تاریخ],"="&amp;'Work DB'!C145)</f>
        <v>0</v>
      </c>
      <c r="AL145" s="28">
        <v>0</v>
      </c>
      <c r="AM145" s="29">
        <v>0</v>
      </c>
      <c r="AN145" s="31">
        <v>0</v>
      </c>
      <c r="AO145" s="28">
        <v>74</v>
      </c>
      <c r="AP145" s="29">
        <v>52</v>
      </c>
      <c r="AQ145" s="29">
        <v>130</v>
      </c>
      <c r="AR145" s="30">
        <v>12</v>
      </c>
      <c r="AS145" s="28">
        <v>11</v>
      </c>
      <c r="AT145" s="29">
        <v>30</v>
      </c>
      <c r="AU145" s="207">
        <f>'Daily Gas'!W20</f>
        <v>3085</v>
      </c>
      <c r="AV145" s="215">
        <f t="shared" si="24"/>
        <v>40669</v>
      </c>
      <c r="AW145" s="29">
        <f t="shared" si="14"/>
        <v>78.670000000000016</v>
      </c>
      <c r="AX145" s="29">
        <v>0</v>
      </c>
      <c r="AY145" s="29">
        <f t="shared" si="18"/>
        <v>202.31027549596473</v>
      </c>
      <c r="AZ145" s="29">
        <f t="shared" si="15"/>
        <v>282.88153962383547</v>
      </c>
      <c r="BA145" s="29">
        <f t="shared" si="16"/>
        <v>70.956500000000034</v>
      </c>
      <c r="BB145" s="29">
        <v>0</v>
      </c>
      <c r="BC145" s="30">
        <v>0</v>
      </c>
      <c r="BD145" s="249"/>
      <c r="BE145" s="249"/>
      <c r="BF145" s="249"/>
      <c r="BG145" s="249"/>
      <c r="BH145" s="32"/>
      <c r="BI145" s="56"/>
      <c r="BK145" s="15">
        <v>0</v>
      </c>
      <c r="BL145" s="15">
        <f t="shared" si="21"/>
        <v>0</v>
      </c>
      <c r="BM145" s="15">
        <f t="shared" si="22"/>
        <v>0</v>
      </c>
      <c r="BN145" s="506">
        <f t="shared" si="20"/>
        <v>0</v>
      </c>
      <c r="BP145" s="15">
        <v>0</v>
      </c>
      <c r="BQ145" s="15">
        <v>0</v>
      </c>
      <c r="BR145" s="15">
        <v>0</v>
      </c>
      <c r="BU145" s="15">
        <v>0</v>
      </c>
      <c r="BV145" s="15">
        <v>0</v>
      </c>
      <c r="BW145" s="15">
        <v>0</v>
      </c>
      <c r="BX145" s="15">
        <v>0</v>
      </c>
    </row>
    <row r="146" spans="2:76" s="15" customFormat="1" ht="21" x14ac:dyDescent="0.25">
      <c r="B146" s="47"/>
      <c r="C146" s="20">
        <f t="shared" si="23"/>
        <v>45511</v>
      </c>
      <c r="D146" s="168">
        <f>SUMIFS('Transport-DB'!O:O,'Transport-DB'!C:C,"="&amp;'Work DB'!C146,'Transport-DB'!F:F,"="&amp;'Work DB'!$D$4)</f>
        <v>305.89999999999998</v>
      </c>
      <c r="E146" s="169">
        <f>SUMIFS('Transport-DB'!O:O,'Transport-DB'!C:C,"="&amp;'Work DB'!C146,'Transport-DB'!F:F,"="&amp;'Work DB'!$E$4)</f>
        <v>229.07999999999998</v>
      </c>
      <c r="F146" s="169">
        <f>SUMIFS('Transport-DB'!O:O,'Transport-DB'!C:C,"="&amp;'Work DB'!C146,'Transport-DB'!F:F,"="&amp;'Work DB'!$F$4)</f>
        <v>219.53500000000003</v>
      </c>
      <c r="G146" s="169">
        <f>SUMIFS('Transport-DB'!O:O,'Transport-DB'!C:C,"="&amp;'Work DB'!C146,'Transport-DB'!F:F,"="&amp;'Work DB'!$G$4)</f>
        <v>209.99</v>
      </c>
      <c r="H146" s="166">
        <f>SUMIFS('Transport-DB'!O:O,'Transport-DB'!C:C,"="&amp;'Work DB'!C146,'Transport-DB'!F:F,"="&amp;'Work DB'!$H$4)</f>
        <v>0</v>
      </c>
      <c r="I146" s="169">
        <f>SUMIFS('Transport-DB'!O:O,'Transport-DB'!C:C,"="&amp;'Work DB'!C146,'Transport-DB'!F:F,"="&amp;'Work DB'!$I$4)</f>
        <v>0</v>
      </c>
      <c r="J146" s="337">
        <f>SUMIFS('Transport-DB'!O:O,'Transport-DB'!C:C,"="&amp;'Work DB'!C146,'Transport-DB'!F:F,"="&amp;'Work DB'!$J$4)</f>
        <v>0</v>
      </c>
      <c r="K146" s="168">
        <f>SUMIFS('Transport-DB'!N:N,'Transport-DB'!C:C,"="&amp;'Work DB'!C146,'Transport-DB'!F:F,"="&amp;'Work DB'!$K$4)</f>
        <v>0</v>
      </c>
      <c r="L146" s="169">
        <f>SUMIFS('Transport-DB'!N:N,'Transport-DB'!C:C,"="&amp;'Work DB'!C146,'Transport-DB'!F:F,"="&amp;'Work DB'!$L$4)</f>
        <v>630</v>
      </c>
      <c r="M146" s="169">
        <f>SUMIFS('Transport-DB'!N:N,'Transport-DB'!C:C,"="&amp;'Work DB'!C146,'Transport-DB'!F:F,"="&amp;'Work DB'!$M$4)</f>
        <v>574</v>
      </c>
      <c r="N146" s="169">
        <f>SUMIFS('Transport-DB'!N:N,'Transport-DB'!C:C,"="&amp;'Work DB'!C146,'Transport-DB'!F:F,"="&amp;'Work DB'!$N$4)</f>
        <v>0</v>
      </c>
      <c r="O146" s="169">
        <f>SUMIFS('Transport-DB'!N:N,'Transport-DB'!C:C,"="&amp;'Work DB'!C146,'Transport-DB'!F:F,"="&amp;'Work DB'!$O$4)</f>
        <v>0</v>
      </c>
      <c r="P146" s="169">
        <f>SUMIFS('Transport-DB'!N:N,'Transport-DB'!C:C,"="&amp;'Work DB'!C146,'Transport-DB'!F:F,"="&amp;'Work DB'!$P$4)</f>
        <v>0</v>
      </c>
      <c r="Q146" s="166">
        <f>SUMIFS('Transport-DB'!N:N,'Transport-DB'!C:C,"="&amp;'Work DB'!C146,'Transport-DB'!F:F,"="&amp;'Work DB'!$Q$4)</f>
        <v>0</v>
      </c>
      <c r="R146" s="167">
        <f>SUMIFS('Transport-DB'!N:N,'Transport-DB'!C:C,"="&amp;'Work DB'!C146,'Transport-DB'!F:F,"="&amp;'Work DB'!$R$4)</f>
        <v>0</v>
      </c>
      <c r="S146" s="168">
        <f>SUM(D146:J146)+SUM(K146:R146)-M146-SUMIFS(Transport_DB[ترانشه],Transport_DB[توضیحات],"دیسپوزال",Transport_DB[تاریخ],'Work DB'!C146)</f>
        <v>1594.5050000000001</v>
      </c>
      <c r="T146" s="169">
        <f t="shared" si="12"/>
        <v>574</v>
      </c>
      <c r="U146" s="169"/>
      <c r="V146" s="169"/>
      <c r="W146" s="169"/>
      <c r="X146" s="169"/>
      <c r="Y146" s="167"/>
      <c r="Z146" s="249"/>
      <c r="AA146" s="168">
        <f>SUMIFS('Transport-DB'!P:P,'Transport-DB'!C:C,"="&amp;'Work DB'!C146,'Transport-DB'!F:F,"="&amp;'Work DB'!$AA$4)</f>
        <v>94.4</v>
      </c>
      <c r="AB146" s="169">
        <f>SUMIFS('Transport-DB'!P:P,'Transport-DB'!C:C,"="&amp;'Work DB'!C146,'Transport-DB'!F:F,"="&amp;'Work DB'!$AB$4)</f>
        <v>58</v>
      </c>
      <c r="AC146" s="169">
        <f>SUMIFS('Transport-DB'!P:P,'Transport-DB'!C:C,"="&amp;'Work DB'!C146,'Transport-DB'!F:F,"="&amp;'Work DB'!$AC$4)</f>
        <v>89.6</v>
      </c>
      <c r="AD146" s="166">
        <f>SUMIFS('Transport-DB'!P:P,'Transport-DB'!C:C,"="&amp;'Work DB'!C146,'Transport-DB'!F:F,"="&amp;'Work DB'!$AD$4)</f>
        <v>40</v>
      </c>
      <c r="AE146" s="166">
        <f>SUMIFS('Transport-DB'!P:P,'Transport-DB'!C:C,"="&amp;'Work DB'!C146,'Transport-DB'!F:F,"="&amp;'Work DB'!$AE$4)</f>
        <v>0</v>
      </c>
      <c r="AF146" s="166">
        <f>SUMIFS('Transport-DB'!P:P,'Transport-DB'!C:C,"="&amp;'Work DB'!C146,'Transport-DB'!F:F,"="&amp;'Work DB'!$AF$4)</f>
        <v>0</v>
      </c>
      <c r="AG146" s="167"/>
      <c r="AH146" s="168">
        <f>SUMIFS('Transport-DB'!Q:Q,'Transport-DB'!C:C,"="&amp;'Work DB'!C146)</f>
        <v>0</v>
      </c>
      <c r="AI146" s="170">
        <f>SUMIFS(Civil_DB[قالب بندی],Civil_DB[تاریخ],"="&amp;'Work DB'!C146)</f>
        <v>0</v>
      </c>
      <c r="AJ146" s="169">
        <v>0</v>
      </c>
      <c r="AK146" s="167">
        <f>SUMIFS(Civil_DB[بتن],Civil_DB[تاریخ],"="&amp;'Work DB'!C146)</f>
        <v>0</v>
      </c>
      <c r="AL146" s="28">
        <v>0</v>
      </c>
      <c r="AM146" s="29">
        <v>0</v>
      </c>
      <c r="AN146" s="31">
        <v>0</v>
      </c>
      <c r="AO146" s="28">
        <v>77</v>
      </c>
      <c r="AP146" s="29">
        <v>53</v>
      </c>
      <c r="AQ146" s="29">
        <v>132</v>
      </c>
      <c r="AR146" s="30">
        <v>12</v>
      </c>
      <c r="AS146" s="28">
        <v>12</v>
      </c>
      <c r="AT146" s="29">
        <v>33</v>
      </c>
      <c r="AU146" s="207">
        <f>'Daily Gas'!W21</f>
        <v>4428</v>
      </c>
      <c r="AV146" s="215">
        <f t="shared" si="24"/>
        <v>36241</v>
      </c>
      <c r="AW146" s="29">
        <f t="shared" si="14"/>
        <v>78.670000000000016</v>
      </c>
      <c r="AX146" s="29">
        <v>0</v>
      </c>
      <c r="AY146" s="29">
        <f t="shared" si="18"/>
        <v>202.31027549596473</v>
      </c>
      <c r="AZ146" s="29">
        <f t="shared" si="15"/>
        <v>282.88153962383547</v>
      </c>
      <c r="BA146" s="29">
        <f t="shared" si="16"/>
        <v>70.956500000000034</v>
      </c>
      <c r="BB146" s="29">
        <v>0</v>
      </c>
      <c r="BC146" s="30">
        <v>0</v>
      </c>
      <c r="BD146" s="249"/>
      <c r="BE146" s="249"/>
      <c r="BF146" s="249"/>
      <c r="BG146" s="249"/>
      <c r="BH146" s="32"/>
      <c r="BI146" s="56"/>
      <c r="BK146" s="15">
        <v>0</v>
      </c>
      <c r="BL146" s="15">
        <f t="shared" si="21"/>
        <v>0</v>
      </c>
      <c r="BM146" s="15">
        <f t="shared" si="22"/>
        <v>0</v>
      </c>
      <c r="BN146" s="506">
        <f t="shared" si="20"/>
        <v>0</v>
      </c>
      <c r="BP146" s="15">
        <v>0</v>
      </c>
      <c r="BQ146" s="15">
        <v>0</v>
      </c>
      <c r="BR146" s="15">
        <v>0</v>
      </c>
      <c r="BU146" s="15">
        <v>0</v>
      </c>
      <c r="BV146" s="15">
        <v>0</v>
      </c>
      <c r="BW146" s="15">
        <v>0</v>
      </c>
      <c r="BX146" s="15">
        <v>0</v>
      </c>
    </row>
    <row r="147" spans="2:76" s="15" customFormat="1" ht="21" x14ac:dyDescent="0.25">
      <c r="B147" s="47"/>
      <c r="C147" s="20">
        <f t="shared" si="23"/>
        <v>45512</v>
      </c>
      <c r="D147" s="168">
        <f>SUMIFS('Transport-DB'!O:O,'Transport-DB'!C:C,"="&amp;'Work DB'!C147,'Transport-DB'!F:F,"="&amp;'Work DB'!$D$4)</f>
        <v>244.72000000000003</v>
      </c>
      <c r="E147" s="169">
        <f>SUMIFS('Transport-DB'!O:O,'Transport-DB'!C:C,"="&amp;'Work DB'!C147,'Transport-DB'!F:F,"="&amp;'Work DB'!$E$4)</f>
        <v>295.89499999999998</v>
      </c>
      <c r="F147" s="169">
        <f>SUMIFS('Transport-DB'!O:O,'Transport-DB'!C:C,"="&amp;'Work DB'!C147,'Transport-DB'!F:F,"="&amp;'Work DB'!$F$4)</f>
        <v>171.81</v>
      </c>
      <c r="G147" s="169">
        <f>SUMIFS('Transport-DB'!O:O,'Transport-DB'!C:C,"="&amp;'Work DB'!C147,'Transport-DB'!F:F,"="&amp;'Work DB'!$G$4)</f>
        <v>71.587500000000006</v>
      </c>
      <c r="H147" s="166">
        <f>SUMIFS('Transport-DB'!O:O,'Transport-DB'!C:C,"="&amp;'Work DB'!C147,'Transport-DB'!F:F,"="&amp;'Work DB'!$H$4)</f>
        <v>0</v>
      </c>
      <c r="I147" s="169">
        <f>SUMIFS('Transport-DB'!O:O,'Transport-DB'!C:C,"="&amp;'Work DB'!C147,'Transport-DB'!F:F,"="&amp;'Work DB'!$I$4)</f>
        <v>0</v>
      </c>
      <c r="J147" s="337">
        <f>SUMIFS('Transport-DB'!O:O,'Transport-DB'!C:C,"="&amp;'Work DB'!C147,'Transport-DB'!F:F,"="&amp;'Work DB'!$J$4)</f>
        <v>0</v>
      </c>
      <c r="K147" s="168">
        <f>SUMIFS('Transport-DB'!N:N,'Transport-DB'!C:C,"="&amp;'Work DB'!C147,'Transport-DB'!F:F,"="&amp;'Work DB'!$K$4)</f>
        <v>0</v>
      </c>
      <c r="L147" s="169">
        <f>SUMIFS('Transport-DB'!N:N,'Transport-DB'!C:C,"="&amp;'Work DB'!C147,'Transport-DB'!F:F,"="&amp;'Work DB'!$L$4)</f>
        <v>574</v>
      </c>
      <c r="M147" s="169">
        <f>SUMIFS('Transport-DB'!N:N,'Transport-DB'!C:C,"="&amp;'Work DB'!C147,'Transport-DB'!F:F,"="&amp;'Work DB'!$M$4)</f>
        <v>696</v>
      </c>
      <c r="N147" s="169">
        <f>SUMIFS('Transport-DB'!N:N,'Transport-DB'!C:C,"="&amp;'Work DB'!C147,'Transport-DB'!F:F,"="&amp;'Work DB'!$N$4)</f>
        <v>0</v>
      </c>
      <c r="O147" s="169">
        <f>SUMIFS('Transport-DB'!N:N,'Transport-DB'!C:C,"="&amp;'Work DB'!C147,'Transport-DB'!F:F,"="&amp;'Work DB'!$O$4)</f>
        <v>0</v>
      </c>
      <c r="P147" s="169">
        <f>SUMIFS('Transport-DB'!N:N,'Transport-DB'!C:C,"="&amp;'Work DB'!C147,'Transport-DB'!F:F,"="&amp;'Work DB'!$P$4)</f>
        <v>0</v>
      </c>
      <c r="Q147" s="166">
        <f>SUMIFS('Transport-DB'!N:N,'Transport-DB'!C:C,"="&amp;'Work DB'!C147,'Transport-DB'!F:F,"="&amp;'Work DB'!$Q$4)</f>
        <v>0</v>
      </c>
      <c r="R147" s="167">
        <f>SUMIFS('Transport-DB'!N:N,'Transport-DB'!C:C,"="&amp;'Work DB'!C147,'Transport-DB'!F:F,"="&amp;'Work DB'!$R$4)</f>
        <v>0</v>
      </c>
      <c r="S147" s="168">
        <f>SUM(D147:J147)+SUM(K147:R147)-M147-SUMIFS(Transport_DB[ترانشه],Transport_DB[توضیحات],"دیسپوزال",Transport_DB[تاریخ],'Work DB'!C147)</f>
        <v>1358.0124999999998</v>
      </c>
      <c r="T147" s="169">
        <f t="shared" si="12"/>
        <v>696</v>
      </c>
      <c r="U147" s="169"/>
      <c r="V147" s="169"/>
      <c r="W147" s="169"/>
      <c r="X147" s="169"/>
      <c r="Y147" s="167"/>
      <c r="Z147" s="249"/>
      <c r="AA147" s="168">
        <f>SUMIFS('Transport-DB'!P:P,'Transport-DB'!C:C,"="&amp;'Work DB'!C147,'Transport-DB'!F:F,"="&amp;'Work DB'!$AA$4)</f>
        <v>94.4</v>
      </c>
      <c r="AB147" s="169">
        <f>SUMIFS('Transport-DB'!P:P,'Transport-DB'!C:C,"="&amp;'Work DB'!C147,'Transport-DB'!F:F,"="&amp;'Work DB'!$AB$4)</f>
        <v>34.799999999999997</v>
      </c>
      <c r="AC147" s="169">
        <f>SUMIFS('Transport-DB'!P:P,'Transport-DB'!C:C,"="&amp;'Work DB'!C147,'Transport-DB'!F:F,"="&amp;'Work DB'!$AC$4)</f>
        <v>78.399999999999991</v>
      </c>
      <c r="AD147" s="166">
        <f>SUMIFS('Transport-DB'!P:P,'Transport-DB'!C:C,"="&amp;'Work DB'!C147,'Transport-DB'!F:F,"="&amp;'Work DB'!$AD$4)</f>
        <v>0</v>
      </c>
      <c r="AE147" s="166">
        <f>SUMIFS('Transport-DB'!P:P,'Transport-DB'!C:C,"="&amp;'Work DB'!C147,'Transport-DB'!F:F,"="&amp;'Work DB'!$AE$4)</f>
        <v>0</v>
      </c>
      <c r="AF147" s="166">
        <f>SUMIFS('Transport-DB'!P:P,'Transport-DB'!C:C,"="&amp;'Work DB'!C147,'Transport-DB'!F:F,"="&amp;'Work DB'!$AF$4)</f>
        <v>0</v>
      </c>
      <c r="AG147" s="167"/>
      <c r="AH147" s="168">
        <f>SUMIFS('Transport-DB'!Q:Q,'Transport-DB'!C:C,"="&amp;'Work DB'!C147)</f>
        <v>0</v>
      </c>
      <c r="AI147" s="170">
        <f>SUMIFS(Civil_DB[قالب بندی],Civil_DB[تاریخ],"="&amp;'Work DB'!C147)</f>
        <v>0</v>
      </c>
      <c r="AJ147" s="169">
        <v>0</v>
      </c>
      <c r="AK147" s="167">
        <f>SUMIFS(Civil_DB[بتن],Civil_DB[تاریخ],"="&amp;'Work DB'!C147)</f>
        <v>0</v>
      </c>
      <c r="AL147" s="28">
        <v>0</v>
      </c>
      <c r="AM147" s="29">
        <v>0</v>
      </c>
      <c r="AN147" s="31">
        <v>0</v>
      </c>
      <c r="AO147" s="28">
        <v>74</v>
      </c>
      <c r="AP147" s="29">
        <v>59</v>
      </c>
      <c r="AQ147" s="29">
        <v>130</v>
      </c>
      <c r="AR147" s="30">
        <v>12</v>
      </c>
      <c r="AS147" s="28">
        <v>13</v>
      </c>
      <c r="AT147" s="29">
        <v>31</v>
      </c>
      <c r="AU147" s="207">
        <f>'Daily Gas'!W22</f>
        <v>4521</v>
      </c>
      <c r="AV147" s="215">
        <f t="shared" si="24"/>
        <v>31720</v>
      </c>
      <c r="AW147" s="29">
        <f t="shared" si="14"/>
        <v>78.670000000000016</v>
      </c>
      <c r="AX147" s="29">
        <v>0</v>
      </c>
      <c r="AY147" s="29">
        <f t="shared" si="18"/>
        <v>202.31027549596473</v>
      </c>
      <c r="AZ147" s="29">
        <f t="shared" si="15"/>
        <v>282.88153962383547</v>
      </c>
      <c r="BA147" s="29">
        <f t="shared" si="16"/>
        <v>70.956500000000034</v>
      </c>
      <c r="BB147" s="29">
        <v>0</v>
      </c>
      <c r="BC147" s="30">
        <v>0</v>
      </c>
      <c r="BD147" s="249"/>
      <c r="BE147" s="249"/>
      <c r="BF147" s="249"/>
      <c r="BG147" s="249"/>
      <c r="BH147" s="32"/>
      <c r="BI147" s="56"/>
      <c r="BL147" s="15">
        <f t="shared" si="21"/>
        <v>0</v>
      </c>
      <c r="BM147" s="15">
        <f t="shared" si="22"/>
        <v>0</v>
      </c>
      <c r="BN147" s="506">
        <f t="shared" si="20"/>
        <v>0</v>
      </c>
      <c r="BP147" s="15">
        <v>0</v>
      </c>
      <c r="BQ147" s="15">
        <v>0</v>
      </c>
      <c r="BR147" s="15">
        <v>0</v>
      </c>
    </row>
    <row r="148" spans="2:76" s="15" customFormat="1" ht="21" x14ac:dyDescent="0.25">
      <c r="B148" s="47"/>
      <c r="C148" s="20">
        <f t="shared" si="23"/>
        <v>45513</v>
      </c>
      <c r="D148" s="168">
        <f>SUMIFS('Transport-DB'!O:O,'Transport-DB'!C:C,"="&amp;'Work DB'!C148,'Transport-DB'!F:F,"="&amp;'Work DB'!$D$4)</f>
        <v>0</v>
      </c>
      <c r="E148" s="169">
        <f>SUMIFS('Transport-DB'!O:O,'Transport-DB'!C:C,"="&amp;'Work DB'!C148,'Transport-DB'!F:F,"="&amp;'Work DB'!$E$4)</f>
        <v>0</v>
      </c>
      <c r="F148" s="169">
        <f>SUMIFS('Transport-DB'!O:O,'Transport-DB'!C:C,"="&amp;'Work DB'!C148,'Transport-DB'!F:F,"="&amp;'Work DB'!$F$4)</f>
        <v>0</v>
      </c>
      <c r="G148" s="169">
        <f>SUMIFS('Transport-DB'!O:O,'Transport-DB'!C:C,"="&amp;'Work DB'!C148,'Transport-DB'!F:F,"="&amp;'Work DB'!$G$4)</f>
        <v>0</v>
      </c>
      <c r="H148" s="166">
        <f>SUMIFS('Transport-DB'!O:O,'Transport-DB'!C:C,"="&amp;'Work DB'!C148,'Transport-DB'!F:F,"="&amp;'Work DB'!$H$4)</f>
        <v>0</v>
      </c>
      <c r="I148" s="169">
        <f>SUMIFS('Transport-DB'!O:O,'Transport-DB'!C:C,"="&amp;'Work DB'!C148,'Transport-DB'!F:F,"="&amp;'Work DB'!$I$4)</f>
        <v>0</v>
      </c>
      <c r="J148" s="337">
        <f>SUMIFS('Transport-DB'!O:O,'Transport-DB'!C:C,"="&amp;'Work DB'!C148,'Transport-DB'!F:F,"="&amp;'Work DB'!$J$4)</f>
        <v>0</v>
      </c>
      <c r="K148" s="168">
        <f>SUMIFS('Transport-DB'!N:N,'Transport-DB'!C:C,"="&amp;'Work DB'!C148,'Transport-DB'!F:F,"="&amp;'Work DB'!$K$4)</f>
        <v>0</v>
      </c>
      <c r="L148" s="169">
        <f>SUMIFS('Transport-DB'!N:N,'Transport-DB'!C:C,"="&amp;'Work DB'!C148,'Transport-DB'!F:F,"="&amp;'Work DB'!$L$4)</f>
        <v>0</v>
      </c>
      <c r="M148" s="169">
        <f>SUMIFS('Transport-DB'!N:N,'Transport-DB'!C:C,"="&amp;'Work DB'!C148,'Transport-DB'!F:F,"="&amp;'Work DB'!$M$4)</f>
        <v>941</v>
      </c>
      <c r="N148" s="169">
        <f>SUMIFS('Transport-DB'!N:N,'Transport-DB'!C:C,"="&amp;'Work DB'!C148,'Transport-DB'!F:F,"="&amp;'Work DB'!$N$4)</f>
        <v>0</v>
      </c>
      <c r="O148" s="169">
        <f>SUMIFS('Transport-DB'!N:N,'Transport-DB'!C:C,"="&amp;'Work DB'!C148,'Transport-DB'!F:F,"="&amp;'Work DB'!$O$4)</f>
        <v>0</v>
      </c>
      <c r="P148" s="169">
        <f>SUMIFS('Transport-DB'!N:N,'Transport-DB'!C:C,"="&amp;'Work DB'!C148,'Transport-DB'!F:F,"="&amp;'Work DB'!$P$4)</f>
        <v>0</v>
      </c>
      <c r="Q148" s="166">
        <f>SUMIFS('Transport-DB'!N:N,'Transport-DB'!C:C,"="&amp;'Work DB'!C148,'Transport-DB'!F:F,"="&amp;'Work DB'!$Q$4)</f>
        <v>0</v>
      </c>
      <c r="R148" s="167">
        <f>SUMIFS('Transport-DB'!N:N,'Transport-DB'!C:C,"="&amp;'Work DB'!C148,'Transport-DB'!F:F,"="&amp;'Work DB'!$R$4)</f>
        <v>0</v>
      </c>
      <c r="S148" s="168">
        <f>SUM(D148:J148)+SUM(K148:R148)-M148-SUMIFS(Transport_DB[ترانشه],Transport_DB[توضیحات],"دیسپوزال",Transport_DB[تاریخ],'Work DB'!C148)</f>
        <v>0</v>
      </c>
      <c r="T148" s="169">
        <f t="shared" si="12"/>
        <v>941</v>
      </c>
      <c r="U148" s="169"/>
      <c r="V148" s="169"/>
      <c r="W148" s="169"/>
      <c r="X148" s="169"/>
      <c r="Y148" s="167"/>
      <c r="Z148" s="249"/>
      <c r="AA148" s="168">
        <f>SUMIFS('Transport-DB'!P:P,'Transport-DB'!C:C,"="&amp;'Work DB'!C148,'Transport-DB'!F:F,"="&amp;'Work DB'!$AA$4)</f>
        <v>0</v>
      </c>
      <c r="AB148" s="169">
        <f>SUMIFS('Transport-DB'!P:P,'Transport-DB'!C:C,"="&amp;'Work DB'!C148,'Transport-DB'!F:F,"="&amp;'Work DB'!$AB$4)</f>
        <v>0</v>
      </c>
      <c r="AC148" s="169">
        <f>SUMIFS('Transport-DB'!P:P,'Transport-DB'!C:C,"="&amp;'Work DB'!C148,'Transport-DB'!F:F,"="&amp;'Work DB'!$AC$4)</f>
        <v>67.199999999999989</v>
      </c>
      <c r="AD148" s="166">
        <f>SUMIFS('Transport-DB'!P:P,'Transport-DB'!C:C,"="&amp;'Work DB'!C148,'Transport-DB'!F:F,"="&amp;'Work DB'!$AD$4)</f>
        <v>0</v>
      </c>
      <c r="AE148" s="166">
        <f>SUMIFS('Transport-DB'!P:P,'Transport-DB'!C:C,"="&amp;'Work DB'!C148,'Transport-DB'!F:F,"="&amp;'Work DB'!$AE$4)</f>
        <v>0</v>
      </c>
      <c r="AF148" s="166">
        <f>SUMIFS('Transport-DB'!P:P,'Transport-DB'!C:C,"="&amp;'Work DB'!C148,'Transport-DB'!F:F,"="&amp;'Work DB'!$AF$4)</f>
        <v>0</v>
      </c>
      <c r="AG148" s="167"/>
      <c r="AH148" s="168">
        <f>SUMIFS('Transport-DB'!Q:Q,'Transport-DB'!C:C,"="&amp;'Work DB'!C148)</f>
        <v>0</v>
      </c>
      <c r="AI148" s="170">
        <f>SUMIFS(Civil_DB[قالب بندی],Civil_DB[تاریخ],"="&amp;'Work DB'!C148)</f>
        <v>0</v>
      </c>
      <c r="AJ148" s="169">
        <v>0</v>
      </c>
      <c r="AK148" s="167">
        <f>SUMIFS(Civil_DB[بتن],Civil_DB[تاریخ],"="&amp;'Work DB'!C148)</f>
        <v>0</v>
      </c>
      <c r="AL148" s="28">
        <v>0</v>
      </c>
      <c r="AM148" s="29">
        <v>0</v>
      </c>
      <c r="AN148" s="31">
        <v>0</v>
      </c>
      <c r="AO148" s="28">
        <v>32</v>
      </c>
      <c r="AP148" s="29">
        <v>24</v>
      </c>
      <c r="AQ148" s="29">
        <v>48</v>
      </c>
      <c r="AR148" s="30">
        <v>2</v>
      </c>
      <c r="AS148" s="28">
        <v>0</v>
      </c>
      <c r="AT148" s="29">
        <v>11</v>
      </c>
      <c r="AU148" s="207">
        <f>'Daily Gas'!W23</f>
        <v>0</v>
      </c>
      <c r="AV148" s="215">
        <f t="shared" si="24"/>
        <v>31720</v>
      </c>
      <c r="AW148" s="29">
        <f t="shared" si="14"/>
        <v>78.670000000000016</v>
      </c>
      <c r="AX148" s="29">
        <v>0</v>
      </c>
      <c r="AY148" s="29">
        <f t="shared" si="18"/>
        <v>202.31027549596473</v>
      </c>
      <c r="AZ148" s="29">
        <f t="shared" si="15"/>
        <v>282.88153962383547</v>
      </c>
      <c r="BA148" s="29">
        <f t="shared" si="16"/>
        <v>70.956500000000034</v>
      </c>
      <c r="BB148" s="29">
        <v>0</v>
      </c>
      <c r="BC148" s="30">
        <v>0</v>
      </c>
      <c r="BD148" s="249"/>
      <c r="BE148" s="249"/>
      <c r="BF148" s="249"/>
      <c r="BG148" s="249"/>
      <c r="BH148" s="32"/>
      <c r="BI148" s="56"/>
      <c r="BK148" s="15">
        <v>0</v>
      </c>
      <c r="BL148" s="15">
        <f t="shared" si="21"/>
        <v>0</v>
      </c>
      <c r="BM148" s="15">
        <f t="shared" si="22"/>
        <v>0</v>
      </c>
      <c r="BN148" s="506">
        <f t="shared" si="20"/>
        <v>0</v>
      </c>
      <c r="BP148" s="15">
        <v>0</v>
      </c>
      <c r="BQ148" s="15">
        <v>0</v>
      </c>
      <c r="BR148" s="15">
        <v>0</v>
      </c>
      <c r="BU148" s="15">
        <v>0</v>
      </c>
      <c r="BV148" s="15">
        <v>0</v>
      </c>
      <c r="BW148" s="15">
        <v>0</v>
      </c>
      <c r="BX148" s="15">
        <v>0</v>
      </c>
    </row>
    <row r="149" spans="2:76" s="15" customFormat="1" ht="21" x14ac:dyDescent="0.25">
      <c r="B149" s="47"/>
      <c r="C149" s="20">
        <f t="shared" si="23"/>
        <v>45514</v>
      </c>
      <c r="D149" s="168">
        <f>SUMIFS('Transport-DB'!O:O,'Transport-DB'!C:C,"="&amp;'Work DB'!C149,'Transport-DB'!F:F,"="&amp;'Work DB'!$D$4)</f>
        <v>122.36</v>
      </c>
      <c r="E149" s="169">
        <f>SUMIFS('Transport-DB'!O:O,'Transport-DB'!C:C,"="&amp;'Work DB'!C149,'Transport-DB'!F:F,"="&amp;'Work DB'!$E$4)</f>
        <v>205.21750000000003</v>
      </c>
      <c r="F149" s="169">
        <f>SUMIFS('Transport-DB'!O:O,'Transport-DB'!C:C,"="&amp;'Work DB'!C149,'Transport-DB'!F:F,"="&amp;'Work DB'!$F$4)</f>
        <v>176.58250000000001</v>
      </c>
      <c r="G149" s="169">
        <f>SUMIFS('Transport-DB'!O:O,'Transport-DB'!C:C,"="&amp;'Work DB'!C149,'Transport-DB'!F:F,"="&amp;'Work DB'!$G$4)</f>
        <v>0</v>
      </c>
      <c r="H149" s="166">
        <f>SUMIFS('Transport-DB'!O:O,'Transport-DB'!C:C,"="&amp;'Work DB'!C149,'Transport-DB'!F:F,"="&amp;'Work DB'!$H$4)</f>
        <v>0</v>
      </c>
      <c r="I149" s="169">
        <f>SUMIFS('Transport-DB'!O:O,'Transport-DB'!C:C,"="&amp;'Work DB'!C149,'Transport-DB'!F:F,"="&amp;'Work DB'!$I$4)</f>
        <v>474.95</v>
      </c>
      <c r="J149" s="337">
        <f>SUMIFS('Transport-DB'!O:O,'Transport-DB'!C:C,"="&amp;'Work DB'!C149,'Transport-DB'!F:F,"="&amp;'Work DB'!$J$4)</f>
        <v>0</v>
      </c>
      <c r="K149" s="168">
        <f>SUMIFS('Transport-DB'!N:N,'Transport-DB'!C:C,"="&amp;'Work DB'!C149,'Transport-DB'!F:F,"="&amp;'Work DB'!$K$4)</f>
        <v>0</v>
      </c>
      <c r="L149" s="169">
        <f>SUMIFS('Transport-DB'!N:N,'Transport-DB'!C:C,"="&amp;'Work DB'!C149,'Transport-DB'!F:F,"="&amp;'Work DB'!$L$4)</f>
        <v>525</v>
      </c>
      <c r="M149" s="169">
        <f>SUMIFS('Transport-DB'!N:N,'Transport-DB'!C:C,"="&amp;'Work DB'!C149,'Transport-DB'!F:F,"="&amp;'Work DB'!$M$4)</f>
        <v>560</v>
      </c>
      <c r="N149" s="169">
        <f>SUMIFS('Transport-DB'!N:N,'Transport-DB'!C:C,"="&amp;'Work DB'!C149,'Transport-DB'!F:F,"="&amp;'Work DB'!$N$4)</f>
        <v>0</v>
      </c>
      <c r="O149" s="169">
        <f>SUMIFS('Transport-DB'!N:N,'Transport-DB'!C:C,"="&amp;'Work DB'!C149,'Transport-DB'!F:F,"="&amp;'Work DB'!$O$4)</f>
        <v>0</v>
      </c>
      <c r="P149" s="169">
        <f>SUMIFS('Transport-DB'!N:N,'Transport-DB'!C:C,"="&amp;'Work DB'!C149,'Transport-DB'!F:F,"="&amp;'Work DB'!$P$4)</f>
        <v>224.10000000000002</v>
      </c>
      <c r="Q149" s="166">
        <f>SUMIFS('Transport-DB'!N:N,'Transport-DB'!C:C,"="&amp;'Work DB'!C149,'Transport-DB'!F:F,"="&amp;'Work DB'!$Q$4)</f>
        <v>0</v>
      </c>
      <c r="R149" s="167">
        <f>SUMIFS('Transport-DB'!N:N,'Transport-DB'!C:C,"="&amp;'Work DB'!C149,'Transport-DB'!F:F,"="&amp;'Work DB'!$R$4)</f>
        <v>0</v>
      </c>
      <c r="S149" s="168">
        <f>SUM(D149:J149)+SUM(K149:R149)-M149-SUMIFS(Transport_DB[ترانشه],Transport_DB[توضیحات],"دیسپوزال",Transport_DB[تاریخ],'Work DB'!C149)</f>
        <v>1728.21</v>
      </c>
      <c r="T149" s="169">
        <f t="shared" si="12"/>
        <v>560</v>
      </c>
      <c r="U149" s="169"/>
      <c r="V149" s="169"/>
      <c r="W149" s="169"/>
      <c r="X149" s="169"/>
      <c r="Y149" s="167"/>
      <c r="Z149" s="249"/>
      <c r="AA149" s="168">
        <f>SUMIFS('Transport-DB'!P:P,'Transport-DB'!C:C,"="&amp;'Work DB'!C149,'Transport-DB'!F:F,"="&amp;'Work DB'!$AA$4)</f>
        <v>94.4</v>
      </c>
      <c r="AB149" s="169">
        <f>SUMIFS('Transport-DB'!P:P,'Transport-DB'!C:C,"="&amp;'Work DB'!C149,'Transport-DB'!F:F,"="&amp;'Work DB'!$AB$4)</f>
        <v>81.2</v>
      </c>
      <c r="AC149" s="169">
        <f>SUMIFS('Transport-DB'!P:P,'Transport-DB'!C:C,"="&amp;'Work DB'!C149,'Transport-DB'!F:F,"="&amp;'Work DB'!$AC$4)</f>
        <v>56</v>
      </c>
      <c r="AD149" s="166">
        <f>SUMIFS('Transport-DB'!P:P,'Transport-DB'!C:C,"="&amp;'Work DB'!C149,'Transport-DB'!F:F,"="&amp;'Work DB'!$AD$4)</f>
        <v>50</v>
      </c>
      <c r="AE149" s="166">
        <f>SUMIFS('Transport-DB'!P:P,'Transport-DB'!C:C,"="&amp;'Work DB'!C149,'Transport-DB'!F:F,"="&amp;'Work DB'!$AE$4)</f>
        <v>0</v>
      </c>
      <c r="AF149" s="166">
        <f>SUMIFS('Transport-DB'!P:P,'Transport-DB'!C:C,"="&amp;'Work DB'!C149,'Transport-DB'!F:F,"="&amp;'Work DB'!$AF$4)</f>
        <v>0</v>
      </c>
      <c r="AG149" s="167"/>
      <c r="AH149" s="168">
        <f>SUMIFS('Transport-DB'!Q:Q,'Transport-DB'!C:C,"="&amp;'Work DB'!C149)</f>
        <v>0</v>
      </c>
      <c r="AI149" s="170">
        <f>SUMIFS(Civil_DB[قالب بندی],Civil_DB[تاریخ],"="&amp;'Work DB'!C149)</f>
        <v>0</v>
      </c>
      <c r="AJ149" s="169">
        <v>0</v>
      </c>
      <c r="AK149" s="167">
        <f>SUMIFS(Civil_DB[بتن],Civil_DB[تاریخ],"="&amp;'Work DB'!C149)</f>
        <v>0</v>
      </c>
      <c r="AL149" s="28">
        <v>0</v>
      </c>
      <c r="AM149" s="29">
        <v>0</v>
      </c>
      <c r="AN149" s="31">
        <v>0</v>
      </c>
      <c r="AO149" s="28">
        <v>80</v>
      </c>
      <c r="AP149" s="29">
        <v>59</v>
      </c>
      <c r="AQ149" s="29">
        <v>144</v>
      </c>
      <c r="AR149" s="30">
        <v>12</v>
      </c>
      <c r="AS149" s="28">
        <v>14</v>
      </c>
      <c r="AT149" s="29">
        <v>35</v>
      </c>
      <c r="AU149" s="207">
        <f>'Daily Gas'!W24</f>
        <v>5354</v>
      </c>
      <c r="AV149" s="215">
        <f>AV148-AU149</f>
        <v>26366</v>
      </c>
      <c r="AW149" s="29">
        <f t="shared" si="14"/>
        <v>78.670000000000016</v>
      </c>
      <c r="AX149" s="29">
        <v>0</v>
      </c>
      <c r="AY149" s="29">
        <f t="shared" si="18"/>
        <v>208.10027549596472</v>
      </c>
      <c r="AZ149" s="29">
        <f t="shared" si="15"/>
        <v>282.88153962383547</v>
      </c>
      <c r="BA149" s="29">
        <f t="shared" si="16"/>
        <v>76.376500000000036</v>
      </c>
      <c r="BB149" s="29">
        <v>0</v>
      </c>
      <c r="BC149" s="30">
        <v>0</v>
      </c>
      <c r="BD149" s="249"/>
      <c r="BE149" s="249"/>
      <c r="BF149" s="249"/>
      <c r="BG149" s="249"/>
      <c r="BH149" s="32"/>
      <c r="BI149" s="56"/>
      <c r="BK149" s="15">
        <v>0</v>
      </c>
      <c r="BL149" s="15">
        <f t="shared" si="21"/>
        <v>5.79</v>
      </c>
      <c r="BM149" s="15">
        <f t="shared" si="22"/>
        <v>0</v>
      </c>
      <c r="BN149" s="15">
        <f t="shared" ref="BN149:BN195" si="25">BR149*5.42</f>
        <v>5.42</v>
      </c>
      <c r="BP149" s="15">
        <v>1</v>
      </c>
      <c r="BQ149" s="15">
        <v>0</v>
      </c>
      <c r="BR149" s="15">
        <v>1</v>
      </c>
      <c r="BU149" s="15">
        <v>0</v>
      </c>
      <c r="BV149" s="15">
        <v>5</v>
      </c>
      <c r="BW149" s="15">
        <v>0</v>
      </c>
      <c r="BX149" s="15">
        <v>5</v>
      </c>
    </row>
    <row r="150" spans="2:76" s="15" customFormat="1" ht="21" x14ac:dyDescent="0.25">
      <c r="B150" s="47"/>
      <c r="C150" s="20">
        <f t="shared" si="23"/>
        <v>45515</v>
      </c>
      <c r="D150" s="168">
        <f>SUMIFS('Transport-DB'!O:O,'Transport-DB'!C:C,"="&amp;'Work DB'!C150,'Transport-DB'!F:F,"="&amp;'Work DB'!$D$4)</f>
        <v>84.122500000000002</v>
      </c>
      <c r="E150" s="169">
        <f>SUMIFS('Transport-DB'!O:O,'Transport-DB'!C:C,"="&amp;'Work DB'!C150,'Transport-DB'!F:F,"="&amp;'Work DB'!$E$4)</f>
        <v>167.03749999999999</v>
      </c>
      <c r="F150" s="169">
        <f>SUMIFS('Transport-DB'!O:O,'Transport-DB'!C:C,"="&amp;'Work DB'!C150,'Transport-DB'!F:F,"="&amp;'Work DB'!$F$4)</f>
        <v>171.81</v>
      </c>
      <c r="G150" s="169">
        <f>SUMIFS('Transport-DB'!O:O,'Transport-DB'!C:C,"="&amp;'Work DB'!C150,'Transport-DB'!F:F,"="&amp;'Work DB'!$G$4)</f>
        <v>0</v>
      </c>
      <c r="H150" s="166">
        <f>SUMIFS('Transport-DB'!O:O,'Transport-DB'!C:C,"="&amp;'Work DB'!C150,'Transport-DB'!F:F,"="&amp;'Work DB'!$H$4)</f>
        <v>0</v>
      </c>
      <c r="I150" s="169">
        <f>SUMIFS('Transport-DB'!O:O,'Transport-DB'!C:C,"="&amp;'Work DB'!C150,'Transport-DB'!F:F,"="&amp;'Work DB'!$I$4)</f>
        <v>0</v>
      </c>
      <c r="J150" s="337">
        <f>SUMIFS('Transport-DB'!O:O,'Transport-DB'!C:C,"="&amp;'Work DB'!C150,'Transport-DB'!F:F,"="&amp;'Work DB'!$J$4)</f>
        <v>0</v>
      </c>
      <c r="K150" s="168">
        <f>SUMIFS('Transport-DB'!N:N,'Transport-DB'!C:C,"="&amp;'Work DB'!C150,'Transport-DB'!F:F,"="&amp;'Work DB'!$K$4)</f>
        <v>0</v>
      </c>
      <c r="L150" s="169">
        <f>SUMIFS('Transport-DB'!N:N,'Transport-DB'!C:C,"="&amp;'Work DB'!C150,'Transport-DB'!F:F,"="&amp;'Work DB'!$L$4)</f>
        <v>1344</v>
      </c>
      <c r="M150" s="169">
        <f>SUMIFS('Transport-DB'!N:N,'Transport-DB'!C:C,"="&amp;'Work DB'!C150,'Transport-DB'!F:F,"="&amp;'Work DB'!$M$4)</f>
        <v>546</v>
      </c>
      <c r="N150" s="169">
        <f>SUMIFS('Transport-DB'!N:N,'Transport-DB'!C:C,"="&amp;'Work DB'!C150,'Transport-DB'!F:F,"="&amp;'Work DB'!$N$4)</f>
        <v>0</v>
      </c>
      <c r="O150" s="169">
        <f>SUMIFS('Transport-DB'!N:N,'Transport-DB'!C:C,"="&amp;'Work DB'!C150,'Transport-DB'!F:F,"="&amp;'Work DB'!$O$4)</f>
        <v>0</v>
      </c>
      <c r="P150" s="169">
        <f>SUMIFS('Transport-DB'!N:N,'Transport-DB'!C:C,"="&amp;'Work DB'!C150,'Transport-DB'!F:F,"="&amp;'Work DB'!$P$4)</f>
        <v>166</v>
      </c>
      <c r="Q150" s="166">
        <f>SUMIFS('Transport-DB'!N:N,'Transport-DB'!C:C,"="&amp;'Work DB'!C150,'Transport-DB'!F:F,"="&amp;'Work DB'!$Q$4)</f>
        <v>0</v>
      </c>
      <c r="R150" s="167">
        <f>SUMIFS('Transport-DB'!N:N,'Transport-DB'!C:C,"="&amp;'Work DB'!C150,'Transport-DB'!F:F,"="&amp;'Work DB'!$R$4)</f>
        <v>0</v>
      </c>
      <c r="S150" s="168">
        <f>SUM(D150:J150)+SUM(K150:R150)-M150-SUMIFS(Transport_DB[ترانشه],Transport_DB[توضیحات],"دیسپوزال",Transport_DB[تاریخ],'Work DB'!C150)</f>
        <v>1932.9700000000003</v>
      </c>
      <c r="T150" s="169">
        <f t="shared" si="12"/>
        <v>546</v>
      </c>
      <c r="U150" s="169"/>
      <c r="V150" s="169"/>
      <c r="W150" s="169"/>
      <c r="X150" s="169"/>
      <c r="Y150" s="167"/>
      <c r="Z150" s="249"/>
      <c r="AA150" s="168">
        <f>SUMIFS('Transport-DB'!P:P,'Transport-DB'!C:C,"="&amp;'Work DB'!C150,'Transport-DB'!F:F,"="&amp;'Work DB'!$AA$4)</f>
        <v>70.800000000000011</v>
      </c>
      <c r="AB150" s="169">
        <f>SUMIFS('Transport-DB'!P:P,'Transport-DB'!C:C,"="&amp;'Work DB'!C150,'Transport-DB'!F:F,"="&amp;'Work DB'!$AB$4)</f>
        <v>81.2</v>
      </c>
      <c r="AC150" s="169">
        <f>SUMIFS('Transport-DB'!P:P,'Transport-DB'!C:C,"="&amp;'Work DB'!C150,'Transport-DB'!F:F,"="&amp;'Work DB'!$AC$4)</f>
        <v>78.399999999999991</v>
      </c>
      <c r="AD150" s="166">
        <f>SUMIFS('Transport-DB'!P:P,'Transport-DB'!C:C,"="&amp;'Work DB'!C150,'Transport-DB'!F:F,"="&amp;'Work DB'!$AD$4)</f>
        <v>0</v>
      </c>
      <c r="AE150" s="166">
        <f>SUMIFS('Transport-DB'!P:P,'Transport-DB'!C:C,"="&amp;'Work DB'!C150,'Transport-DB'!F:F,"="&amp;'Work DB'!$AE$4)</f>
        <v>91.5</v>
      </c>
      <c r="AF150" s="166">
        <f>SUMIFS('Transport-DB'!P:P,'Transport-DB'!C:C,"="&amp;'Work DB'!C150,'Transport-DB'!F:F,"="&amp;'Work DB'!$AF$4)</f>
        <v>0</v>
      </c>
      <c r="AG150" s="167"/>
      <c r="AH150" s="168">
        <f>SUMIFS('Transport-DB'!Q:Q,'Transport-DB'!C:C,"="&amp;'Work DB'!C150)</f>
        <v>0</v>
      </c>
      <c r="AI150" s="170">
        <f>SUMIFS(Civil_DB[قالب بندی],Civil_DB[تاریخ],"="&amp;'Work DB'!C150)</f>
        <v>60</v>
      </c>
      <c r="AJ150" s="169">
        <v>0</v>
      </c>
      <c r="AK150" s="167">
        <f>SUMIFS(Civil_DB[بتن],Civil_DB[تاریخ],"="&amp;'Work DB'!C150)</f>
        <v>0</v>
      </c>
      <c r="AL150" s="28">
        <v>0</v>
      </c>
      <c r="AM150" s="29">
        <v>0</v>
      </c>
      <c r="AN150" s="31">
        <v>0</v>
      </c>
      <c r="AO150" s="28">
        <v>83</v>
      </c>
      <c r="AP150" s="29">
        <v>61</v>
      </c>
      <c r="AQ150" s="29">
        <v>148</v>
      </c>
      <c r="AR150" s="30">
        <v>12</v>
      </c>
      <c r="AS150" s="28">
        <v>11</v>
      </c>
      <c r="AT150" s="29">
        <v>35</v>
      </c>
      <c r="AU150" s="207">
        <f>'Daily Gas'!W25</f>
        <v>4925</v>
      </c>
      <c r="AV150" s="215">
        <f>AV149-AU150</f>
        <v>21441</v>
      </c>
      <c r="AW150" s="29">
        <f t="shared" si="14"/>
        <v>78.670000000000016</v>
      </c>
      <c r="AX150" s="29">
        <v>0</v>
      </c>
      <c r="AY150" s="29">
        <f t="shared" si="18"/>
        <v>208.10027549596472</v>
      </c>
      <c r="AZ150" s="29">
        <f t="shared" si="15"/>
        <v>282.88153962383547</v>
      </c>
      <c r="BA150" s="29">
        <f t="shared" si="16"/>
        <v>141.41650000000004</v>
      </c>
      <c r="BB150" s="29">
        <v>0</v>
      </c>
      <c r="BC150" s="30">
        <v>0</v>
      </c>
      <c r="BD150" s="249"/>
      <c r="BE150" s="249"/>
      <c r="BF150" s="249"/>
      <c r="BG150" s="249"/>
      <c r="BH150" s="32"/>
      <c r="BI150" s="56"/>
      <c r="BK150" s="15">
        <v>0</v>
      </c>
      <c r="BL150" s="15">
        <f t="shared" si="21"/>
        <v>0</v>
      </c>
      <c r="BM150" s="15">
        <f t="shared" si="22"/>
        <v>0</v>
      </c>
      <c r="BN150" s="15">
        <f t="shared" si="25"/>
        <v>65.039999999999992</v>
      </c>
      <c r="BP150" s="15">
        <v>0</v>
      </c>
      <c r="BQ150" s="15">
        <v>0</v>
      </c>
      <c r="BR150" s="15">
        <v>12</v>
      </c>
      <c r="BU150" s="15">
        <v>0</v>
      </c>
      <c r="BV150" s="15">
        <v>0</v>
      </c>
      <c r="BW150" s="15">
        <v>0</v>
      </c>
      <c r="BX150" s="15">
        <v>60</v>
      </c>
    </row>
    <row r="151" spans="2:76" s="15" customFormat="1" ht="21" x14ac:dyDescent="0.25">
      <c r="B151" s="47"/>
      <c r="C151" s="20">
        <f t="shared" si="23"/>
        <v>45516</v>
      </c>
      <c r="D151" s="168">
        <f>SUMIFS('Transport-DB'!O:O,'Transport-DB'!C:C,"="&amp;'Work DB'!C151,'Transport-DB'!F:F,"="&amp;'Work DB'!$D$4)</f>
        <v>206.48249999999999</v>
      </c>
      <c r="E151" s="169">
        <f>SUMIFS('Transport-DB'!O:O,'Transport-DB'!C:C,"="&amp;'Work DB'!C151,'Transport-DB'!F:F,"="&amp;'Work DB'!$E$4)</f>
        <v>353.16500000000002</v>
      </c>
      <c r="F151" s="169">
        <f>SUMIFS('Transport-DB'!O:O,'Transport-DB'!C:C,"="&amp;'Work DB'!C151,'Transport-DB'!F:F,"="&amp;'Work DB'!$F$4)</f>
        <v>286.35000000000002</v>
      </c>
      <c r="G151" s="169">
        <f>SUMIFS('Transport-DB'!O:O,'Transport-DB'!C:C,"="&amp;'Work DB'!C151,'Transport-DB'!F:F,"="&amp;'Work DB'!$G$4)</f>
        <v>0</v>
      </c>
      <c r="H151" s="166">
        <f>SUMIFS('Transport-DB'!O:O,'Transport-DB'!C:C,"="&amp;'Work DB'!C151,'Transport-DB'!F:F,"="&amp;'Work DB'!$H$4)</f>
        <v>0</v>
      </c>
      <c r="I151" s="169">
        <f>SUMIFS('Transport-DB'!O:O,'Transport-DB'!C:C,"="&amp;'Work DB'!C151,'Transport-DB'!F:F,"="&amp;'Work DB'!$I$4)</f>
        <v>0</v>
      </c>
      <c r="J151" s="337">
        <f>SUMIFS('Transport-DB'!O:O,'Transport-DB'!C:C,"="&amp;'Work DB'!C151,'Transport-DB'!F:F,"="&amp;'Work DB'!$J$4)</f>
        <v>0</v>
      </c>
      <c r="K151" s="168">
        <f>SUMIFS('Transport-DB'!N:N,'Transport-DB'!C:C,"="&amp;'Work DB'!C151,'Transport-DB'!F:F,"="&amp;'Work DB'!$K$4)</f>
        <v>0</v>
      </c>
      <c r="L151" s="169">
        <f>SUMIFS('Transport-DB'!N:N,'Transport-DB'!C:C,"="&amp;'Work DB'!C151,'Transport-DB'!F:F,"="&amp;'Work DB'!$L$4)</f>
        <v>1470</v>
      </c>
      <c r="M151" s="169">
        <f>SUMIFS('Transport-DB'!N:N,'Transport-DB'!C:C,"="&amp;'Work DB'!C151,'Transport-DB'!F:F,"="&amp;'Work DB'!$M$4)</f>
        <v>700</v>
      </c>
      <c r="N151" s="169">
        <f>SUMIFS('Transport-DB'!N:N,'Transport-DB'!C:C,"="&amp;'Work DB'!C151,'Transport-DB'!F:F,"="&amp;'Work DB'!$N$4)</f>
        <v>0</v>
      </c>
      <c r="O151" s="169">
        <f>SUMIFS('Transport-DB'!N:N,'Transport-DB'!C:C,"="&amp;'Work DB'!C151,'Transport-DB'!F:F,"="&amp;'Work DB'!$O$4)</f>
        <v>0</v>
      </c>
      <c r="P151" s="169">
        <f>SUMIFS('Transport-DB'!N:N,'Transport-DB'!C:C,"="&amp;'Work DB'!C151,'Transport-DB'!F:F,"="&amp;'Work DB'!$P$4)</f>
        <v>186.75</v>
      </c>
      <c r="Q151" s="166">
        <f>SUMIFS('Transport-DB'!N:N,'Transport-DB'!C:C,"="&amp;'Work DB'!C151,'Transport-DB'!F:F,"="&amp;'Work DB'!$Q$4)</f>
        <v>0</v>
      </c>
      <c r="R151" s="167">
        <f>SUMIFS('Transport-DB'!N:N,'Transport-DB'!C:C,"="&amp;'Work DB'!C151,'Transport-DB'!F:F,"="&amp;'Work DB'!$R$4)</f>
        <v>0</v>
      </c>
      <c r="S151" s="168">
        <f>SUM(D151:J151)+SUM(K151:R151)-M151-SUMIFS(Transport_DB[ترانشه],Transport_DB[توضیحات],"دیسپوزال",Transport_DB[تاریخ],'Work DB'!C151)</f>
        <v>2502.7474999999999</v>
      </c>
      <c r="T151" s="169">
        <f t="shared" si="12"/>
        <v>700</v>
      </c>
      <c r="U151" s="169"/>
      <c r="V151" s="169"/>
      <c r="W151" s="169"/>
      <c r="X151" s="169"/>
      <c r="Y151" s="167"/>
      <c r="Z151" s="249"/>
      <c r="AA151" s="168">
        <f>SUMIFS('Transport-DB'!P:P,'Transport-DB'!C:C,"="&amp;'Work DB'!C151,'Transport-DB'!F:F,"="&amp;'Work DB'!$AA$4)</f>
        <v>82.600000000000009</v>
      </c>
      <c r="AB151" s="169">
        <f>SUMIFS('Transport-DB'!P:P,'Transport-DB'!C:C,"="&amp;'Work DB'!C151,'Transport-DB'!F:F,"="&amp;'Work DB'!$AB$4)</f>
        <v>46.4</v>
      </c>
      <c r="AC151" s="169">
        <f>SUMIFS('Transport-DB'!P:P,'Transport-DB'!C:C,"="&amp;'Work DB'!C151,'Transport-DB'!F:F,"="&amp;'Work DB'!$AC$4)</f>
        <v>67.199999999999989</v>
      </c>
      <c r="AD151" s="166">
        <f>SUMIFS('Transport-DB'!P:P,'Transport-DB'!C:C,"="&amp;'Work DB'!C151,'Transport-DB'!F:F,"="&amp;'Work DB'!$AD$4)</f>
        <v>50</v>
      </c>
      <c r="AE151" s="166">
        <f>SUMIFS('Transport-DB'!P:P,'Transport-DB'!C:C,"="&amp;'Work DB'!C151,'Transport-DB'!F:F,"="&amp;'Work DB'!$AE$4)</f>
        <v>0</v>
      </c>
      <c r="AF151" s="166">
        <f>SUMIFS('Transport-DB'!P:P,'Transport-DB'!C:C,"="&amp;'Work DB'!C151,'Transport-DB'!F:F,"="&amp;'Work DB'!$AF$4)</f>
        <v>0</v>
      </c>
      <c r="AG151" s="167"/>
      <c r="AH151" s="168">
        <f>SUMIFS('Transport-DB'!Q:Q,'Transport-DB'!C:C,"="&amp;'Work DB'!C151)</f>
        <v>0</v>
      </c>
      <c r="AI151" s="170">
        <f>SUMIFS(Civil_DB[قالب بندی],Civil_DB[تاریخ],"="&amp;'Work DB'!C151)</f>
        <v>0</v>
      </c>
      <c r="AJ151" s="169">
        <v>0</v>
      </c>
      <c r="AK151" s="167">
        <f>SUMIFS(Civil_DB[بتن],Civil_DB[تاریخ],"="&amp;'Work DB'!C151)</f>
        <v>56</v>
      </c>
      <c r="AL151" s="28">
        <v>0</v>
      </c>
      <c r="AM151" s="29">
        <v>0</v>
      </c>
      <c r="AN151" s="31">
        <v>0</v>
      </c>
      <c r="AO151" s="28">
        <v>84</v>
      </c>
      <c r="AP151" s="29">
        <v>77</v>
      </c>
      <c r="AQ151" s="29">
        <v>163</v>
      </c>
      <c r="AR151" s="30">
        <v>12</v>
      </c>
      <c r="AS151" s="28">
        <v>15</v>
      </c>
      <c r="AT151" s="29">
        <v>33</v>
      </c>
      <c r="AU151" s="207">
        <f>'Daily Gas'!W26</f>
        <v>5048</v>
      </c>
      <c r="AV151" s="215">
        <f>AV150-AU151</f>
        <v>16393</v>
      </c>
      <c r="AW151" s="29">
        <f t="shared" si="14"/>
        <v>60.190000000000012</v>
      </c>
      <c r="AX151" s="29">
        <v>0</v>
      </c>
      <c r="AY151" s="29">
        <f t="shared" si="18"/>
        <v>194.37687274100509</v>
      </c>
      <c r="AZ151" s="29">
        <f t="shared" si="15"/>
        <v>267.85592422759714</v>
      </c>
      <c r="BA151" s="29">
        <f t="shared" si="16"/>
        <v>219.32450000000006</v>
      </c>
      <c r="BB151" s="29">
        <v>0</v>
      </c>
      <c r="BC151" s="30">
        <v>0</v>
      </c>
      <c r="BD151" s="249"/>
      <c r="BE151" s="249"/>
      <c r="BF151" s="249"/>
      <c r="BG151" s="249"/>
      <c r="BH151" s="32"/>
      <c r="BI151" s="56"/>
      <c r="BK151" s="15">
        <v>0</v>
      </c>
      <c r="BL151" s="15">
        <f t="shared" si="21"/>
        <v>0</v>
      </c>
      <c r="BM151" s="15">
        <f t="shared" si="22"/>
        <v>0</v>
      </c>
      <c r="BN151" s="15">
        <f t="shared" si="25"/>
        <v>108.4</v>
      </c>
      <c r="BP151" s="15">
        <v>0</v>
      </c>
      <c r="BQ151" s="15">
        <v>0</v>
      </c>
      <c r="BR151" s="15">
        <v>20</v>
      </c>
      <c r="BU151" s="15">
        <v>0</v>
      </c>
      <c r="BV151" s="15">
        <v>0</v>
      </c>
      <c r="BW151" s="15">
        <v>0</v>
      </c>
      <c r="BX151" s="15">
        <v>100</v>
      </c>
    </row>
    <row r="152" spans="2:76" s="15" customFormat="1" ht="21" x14ac:dyDescent="0.25">
      <c r="B152" s="47"/>
      <c r="C152" s="20">
        <f t="shared" si="23"/>
        <v>45517</v>
      </c>
      <c r="D152" s="168">
        <f>SUMIFS('Transport-DB'!O:O,'Transport-DB'!C:C,"="&amp;'Work DB'!C152,'Transport-DB'!F:F,"="&amp;'Work DB'!$D$4)</f>
        <v>183.54000000000002</v>
      </c>
      <c r="E152" s="169">
        <f>SUMIFS('Transport-DB'!O:O,'Transport-DB'!C:C,"="&amp;'Work DB'!C152,'Transport-DB'!F:F,"="&amp;'Work DB'!$E$4)</f>
        <v>400.89</v>
      </c>
      <c r="F152" s="169">
        <f>SUMIFS('Transport-DB'!O:O,'Transport-DB'!C:C,"="&amp;'Work DB'!C152,'Transport-DB'!F:F,"="&amp;'Work DB'!$F$4)</f>
        <v>381.79999999999995</v>
      </c>
      <c r="G152" s="169">
        <f>SUMIFS('Transport-DB'!O:O,'Transport-DB'!C:C,"="&amp;'Work DB'!C152,'Transport-DB'!F:F,"="&amp;'Work DB'!$G$4)</f>
        <v>0</v>
      </c>
      <c r="H152" s="166">
        <f>SUMIFS('Transport-DB'!O:O,'Transport-DB'!C:C,"="&amp;'Work DB'!C152,'Transport-DB'!F:F,"="&amp;'Work DB'!$H$4)</f>
        <v>0</v>
      </c>
      <c r="I152" s="169">
        <f>SUMIFS('Transport-DB'!O:O,'Transport-DB'!C:C,"="&amp;'Work DB'!C152,'Transport-DB'!F:F,"="&amp;'Work DB'!$I$4)</f>
        <v>0</v>
      </c>
      <c r="J152" s="337">
        <f>SUMIFS('Transport-DB'!O:O,'Transport-DB'!C:C,"="&amp;'Work DB'!C152,'Transport-DB'!F:F,"="&amp;'Work DB'!$J$4)</f>
        <v>0</v>
      </c>
      <c r="K152" s="168">
        <f>SUMIFS('Transport-DB'!N:N,'Transport-DB'!C:C,"="&amp;'Work DB'!C152,'Transport-DB'!F:F,"="&amp;'Work DB'!$K$4)</f>
        <v>0</v>
      </c>
      <c r="L152" s="169">
        <f>SUMIFS('Transport-DB'!N:N,'Transport-DB'!C:C,"="&amp;'Work DB'!C152,'Transport-DB'!F:F,"="&amp;'Work DB'!$L$4)</f>
        <v>1484</v>
      </c>
      <c r="M152" s="169">
        <f>SUMIFS('Transport-DB'!N:N,'Transport-DB'!C:C,"="&amp;'Work DB'!C152,'Transport-DB'!F:F,"="&amp;'Work DB'!$M$4)</f>
        <v>854</v>
      </c>
      <c r="N152" s="169">
        <f>SUMIFS('Transport-DB'!N:N,'Transport-DB'!C:C,"="&amp;'Work DB'!C152,'Transport-DB'!F:F,"="&amp;'Work DB'!$N$4)</f>
        <v>0</v>
      </c>
      <c r="O152" s="169">
        <f>SUMIFS('Transport-DB'!N:N,'Transport-DB'!C:C,"="&amp;'Work DB'!C152,'Transport-DB'!F:F,"="&amp;'Work DB'!$O$4)</f>
        <v>0</v>
      </c>
      <c r="P152" s="169">
        <f>SUMIFS('Transport-DB'!N:N,'Transport-DB'!C:C,"="&amp;'Work DB'!C152,'Transport-DB'!F:F,"="&amp;'Work DB'!$P$4)</f>
        <v>236.55</v>
      </c>
      <c r="Q152" s="166">
        <f>SUMIFS('Transport-DB'!N:N,'Transport-DB'!C:C,"="&amp;'Work DB'!C152,'Transport-DB'!F:F,"="&amp;'Work DB'!$Q$4)</f>
        <v>0</v>
      </c>
      <c r="R152" s="167">
        <f>SUMIFS('Transport-DB'!N:N,'Transport-DB'!C:C,"="&amp;'Work DB'!C152,'Transport-DB'!F:F,"="&amp;'Work DB'!$R$4)</f>
        <v>0</v>
      </c>
      <c r="S152" s="168">
        <f>SUM(D152:J152)+SUM(K152:R152)-M152-SUMIFS(Transport_DB[ترانشه],Transport_DB[توضیحات],"دیسپوزال",Transport_DB[تاریخ],'Work DB'!C152)</f>
        <v>2686.78</v>
      </c>
      <c r="T152" s="169">
        <f t="shared" si="12"/>
        <v>854</v>
      </c>
      <c r="U152" s="169"/>
      <c r="V152" s="169"/>
      <c r="W152" s="169"/>
      <c r="X152" s="169"/>
      <c r="Y152" s="167"/>
      <c r="Z152" s="249"/>
      <c r="AA152" s="168">
        <f>SUMIFS('Transport-DB'!P:P,'Transport-DB'!C:C,"="&amp;'Work DB'!C152,'Transport-DB'!F:F,"="&amp;'Work DB'!$AA$4)</f>
        <v>94.4</v>
      </c>
      <c r="AB152" s="169">
        <f>SUMIFS('Transport-DB'!P:P,'Transport-DB'!C:C,"="&amp;'Work DB'!C152,'Transport-DB'!F:F,"="&amp;'Work DB'!$AB$4)</f>
        <v>81.2</v>
      </c>
      <c r="AC152" s="169">
        <f>SUMIFS('Transport-DB'!P:P,'Transport-DB'!C:C,"="&amp;'Work DB'!C152,'Transport-DB'!F:F,"="&amp;'Work DB'!$AC$4)</f>
        <v>89.6</v>
      </c>
      <c r="AD152" s="166">
        <f>SUMIFS('Transport-DB'!P:P,'Transport-DB'!C:C,"="&amp;'Work DB'!C152,'Transport-DB'!F:F,"="&amp;'Work DB'!$AD$4)</f>
        <v>40</v>
      </c>
      <c r="AE152" s="166">
        <f>SUMIFS('Transport-DB'!P:P,'Transport-DB'!C:C,"="&amp;'Work DB'!C152,'Transport-DB'!F:F,"="&amp;'Work DB'!$AE$4)</f>
        <v>0</v>
      </c>
      <c r="AF152" s="166">
        <f>SUMIFS('Transport-DB'!P:P,'Transport-DB'!C:C,"="&amp;'Work DB'!C152,'Transport-DB'!F:F,"="&amp;'Work DB'!$AF$4)</f>
        <v>0</v>
      </c>
      <c r="AG152" s="167"/>
      <c r="AH152" s="168">
        <f>SUMIFS('Transport-DB'!Q:Q,'Transport-DB'!C:C,"="&amp;'Work DB'!C152)</f>
        <v>0</v>
      </c>
      <c r="AI152" s="170">
        <f>SUMIFS(Civil_DB[قالب بندی],Civil_DB[تاریخ],"="&amp;'Work DB'!C152)</f>
        <v>0</v>
      </c>
      <c r="AJ152" s="169">
        <v>0</v>
      </c>
      <c r="AK152" s="167">
        <f>SUMIFS(Civil_DB[بتن],Civil_DB[تاریخ],"="&amp;'Work DB'!C152)</f>
        <v>63</v>
      </c>
      <c r="AL152" s="28">
        <v>0</v>
      </c>
      <c r="AM152" s="29">
        <v>0</v>
      </c>
      <c r="AN152" s="31">
        <v>0</v>
      </c>
      <c r="AO152" s="28">
        <v>86</v>
      </c>
      <c r="AP152" s="29">
        <v>81</v>
      </c>
      <c r="AQ152" s="29">
        <v>163</v>
      </c>
      <c r="AR152" s="30">
        <v>12</v>
      </c>
      <c r="AS152" s="28">
        <v>13</v>
      </c>
      <c r="AT152" s="29">
        <v>34</v>
      </c>
      <c r="AU152" s="207">
        <f>'Daily Gas'!W27</f>
        <v>6303</v>
      </c>
      <c r="AV152" s="215">
        <f>AV151-AU152</f>
        <v>10090</v>
      </c>
      <c r="AW152" s="29">
        <f t="shared" si="14"/>
        <v>39.400000000000006</v>
      </c>
      <c r="AX152" s="29">
        <v>0</v>
      </c>
      <c r="AY152" s="29">
        <f t="shared" ref="AY152:AY183" si="26">IF(AK152&gt;0,(AY151-AK152*0.21+BL152)-(AY151-AK152*0.21+BL152)*0.01,(AY151-AK152*0.21+BL152))</f>
        <v>236.65640401359505</v>
      </c>
      <c r="AZ152" s="29">
        <f t="shared" si="15"/>
        <v>251.45596498532115</v>
      </c>
      <c r="BA152" s="29">
        <f t="shared" si="16"/>
        <v>271.7410000000001</v>
      </c>
      <c r="BB152" s="29">
        <v>0</v>
      </c>
      <c r="BC152" s="30">
        <v>0</v>
      </c>
      <c r="BD152" s="249"/>
      <c r="BE152" s="249"/>
      <c r="BF152" s="249"/>
      <c r="BG152" s="249"/>
      <c r="BH152" s="32"/>
      <c r="BI152" s="56"/>
      <c r="BK152" s="15">
        <v>0</v>
      </c>
      <c r="BL152" s="15">
        <f t="shared" si="21"/>
        <v>57.9</v>
      </c>
      <c r="BM152" s="15">
        <f t="shared" si="22"/>
        <v>0</v>
      </c>
      <c r="BN152" s="15">
        <f t="shared" si="25"/>
        <v>86.72</v>
      </c>
      <c r="BP152" s="15">
        <v>10</v>
      </c>
      <c r="BQ152" s="15">
        <v>0</v>
      </c>
      <c r="BR152" s="15">
        <v>16</v>
      </c>
      <c r="BU152" s="15">
        <v>0</v>
      </c>
      <c r="BV152" s="15">
        <v>50</v>
      </c>
      <c r="BW152" s="15">
        <v>0</v>
      </c>
      <c r="BX152" s="15">
        <v>80</v>
      </c>
    </row>
    <row r="153" spans="2:76" s="15" customFormat="1" ht="21" x14ac:dyDescent="0.25">
      <c r="B153" s="47"/>
      <c r="C153" s="20">
        <f t="shared" si="23"/>
        <v>45518</v>
      </c>
      <c r="D153" s="168">
        <f>SUMIFS('Transport-DB'!O:O,'Transport-DB'!C:C,"="&amp;'Work DB'!C153,'Transport-DB'!F:F,"="&amp;'Work DB'!$D$4)</f>
        <v>183.54000000000002</v>
      </c>
      <c r="E153" s="169">
        <f>SUMIFS('Transport-DB'!O:O,'Transport-DB'!C:C,"="&amp;'Work DB'!C153,'Transport-DB'!F:F,"="&amp;'Work DB'!$E$4)</f>
        <v>338.84749999999997</v>
      </c>
      <c r="F153" s="169">
        <f>SUMIFS('Transport-DB'!O:O,'Transport-DB'!C:C,"="&amp;'Work DB'!C153,'Transport-DB'!F:F,"="&amp;'Work DB'!$F$4)</f>
        <v>353.16499999999996</v>
      </c>
      <c r="G153" s="169">
        <f>SUMIFS('Transport-DB'!O:O,'Transport-DB'!C:C,"="&amp;'Work DB'!C153,'Transport-DB'!F:F,"="&amp;'Work DB'!$G$4)</f>
        <v>267.26</v>
      </c>
      <c r="H153" s="166">
        <f>SUMIFS('Transport-DB'!O:O,'Transport-DB'!C:C,"="&amp;'Work DB'!C153,'Transport-DB'!F:F,"="&amp;'Work DB'!$H$4)</f>
        <v>0</v>
      </c>
      <c r="I153" s="169">
        <f>SUMIFS('Transport-DB'!O:O,'Transport-DB'!C:C,"="&amp;'Work DB'!C153,'Transport-DB'!F:F,"="&amp;'Work DB'!$I$4)</f>
        <v>483</v>
      </c>
      <c r="J153" s="337">
        <f>SUMIFS('Transport-DB'!O:O,'Transport-DB'!C:C,"="&amp;'Work DB'!C153,'Transport-DB'!F:F,"="&amp;'Work DB'!$J$4)</f>
        <v>0</v>
      </c>
      <c r="K153" s="168">
        <f>SUMIFS('Transport-DB'!N:N,'Transport-DB'!C:C,"="&amp;'Work DB'!C153,'Transport-DB'!F:F,"="&amp;'Work DB'!$K$4)</f>
        <v>0</v>
      </c>
      <c r="L153" s="169">
        <f>SUMIFS('Transport-DB'!N:N,'Transport-DB'!C:C,"="&amp;'Work DB'!C153,'Transport-DB'!F:F,"="&amp;'Work DB'!$L$4)</f>
        <v>714</v>
      </c>
      <c r="M153" s="169">
        <f>SUMIFS('Transport-DB'!N:N,'Transport-DB'!C:C,"="&amp;'Work DB'!C153,'Transport-DB'!F:F,"="&amp;'Work DB'!$M$4)</f>
        <v>679</v>
      </c>
      <c r="N153" s="169">
        <f>SUMIFS('Transport-DB'!N:N,'Transport-DB'!C:C,"="&amp;'Work DB'!C153,'Transport-DB'!F:F,"="&amp;'Work DB'!$N$4)</f>
        <v>0</v>
      </c>
      <c r="O153" s="169">
        <f>SUMIFS('Transport-DB'!N:N,'Transport-DB'!C:C,"="&amp;'Work DB'!C153,'Transport-DB'!F:F,"="&amp;'Work DB'!$O$4)</f>
        <v>0</v>
      </c>
      <c r="P153" s="169">
        <f>SUMIFS('Transport-DB'!N:N,'Transport-DB'!C:C,"="&amp;'Work DB'!C153,'Transport-DB'!F:F,"="&amp;'Work DB'!$P$4)</f>
        <v>0</v>
      </c>
      <c r="Q153" s="166">
        <f>SUMIFS('Transport-DB'!N:N,'Transport-DB'!C:C,"="&amp;'Work DB'!C153,'Transport-DB'!F:F,"="&amp;'Work DB'!$Q$4)</f>
        <v>0</v>
      </c>
      <c r="R153" s="167">
        <f>SUMIFS('Transport-DB'!N:N,'Transport-DB'!C:C,"="&amp;'Work DB'!C153,'Transport-DB'!F:F,"="&amp;'Work DB'!$R$4)</f>
        <v>0</v>
      </c>
      <c r="S153" s="168">
        <f>SUM(D153:J153)+SUM(K153:R153)-M153-SUMIFS(Transport_DB[ترانشه],Transport_DB[توضیحات],"دیسپوزال",Transport_DB[تاریخ],'Work DB'!C153)</f>
        <v>2339.8125</v>
      </c>
      <c r="T153" s="169">
        <f t="shared" si="12"/>
        <v>679</v>
      </c>
      <c r="U153" s="169"/>
      <c r="V153" s="169"/>
      <c r="W153" s="169"/>
      <c r="X153" s="169"/>
      <c r="Y153" s="167"/>
      <c r="Z153" s="249"/>
      <c r="AA153" s="168">
        <f>SUMIFS('Transport-DB'!P:P,'Transport-DB'!C:C,"="&amp;'Work DB'!C153,'Transport-DB'!F:F,"="&amp;'Work DB'!$AA$4)</f>
        <v>47.2</v>
      </c>
      <c r="AB153" s="169">
        <f>SUMIFS('Transport-DB'!P:P,'Transport-DB'!C:C,"="&amp;'Work DB'!C153,'Transport-DB'!F:F,"="&amp;'Work DB'!$AB$4)</f>
        <v>69.599999999999994</v>
      </c>
      <c r="AC153" s="169">
        <f>SUMIFS('Transport-DB'!P:P,'Transport-DB'!C:C,"="&amp;'Work DB'!C153,'Transport-DB'!F:F,"="&amp;'Work DB'!$AC$4)</f>
        <v>100.8</v>
      </c>
      <c r="AD153" s="166">
        <f>SUMIFS('Transport-DB'!P:P,'Transport-DB'!C:C,"="&amp;'Work DB'!C153,'Transport-DB'!F:F,"="&amp;'Work DB'!$AD$4)</f>
        <v>50</v>
      </c>
      <c r="AE153" s="166">
        <f>SUMIFS('Transport-DB'!P:P,'Transport-DB'!C:C,"="&amp;'Work DB'!C153,'Transport-DB'!F:F,"="&amp;'Work DB'!$AE$4)</f>
        <v>0</v>
      </c>
      <c r="AF153" s="166">
        <f>SUMIFS('Transport-DB'!P:P,'Transport-DB'!C:C,"="&amp;'Work DB'!C153,'Transport-DB'!F:F,"="&amp;'Work DB'!$AF$4)</f>
        <v>0</v>
      </c>
      <c r="AG153" s="167"/>
      <c r="AH153" s="168">
        <f>SUMIFS('Transport-DB'!Q:Q,'Transport-DB'!C:C,"="&amp;'Work DB'!C153)</f>
        <v>0</v>
      </c>
      <c r="AI153" s="170">
        <f>SUMIFS(Civil_DB[قالب بندی],Civil_DB[تاریخ],"="&amp;'Work DB'!C153)</f>
        <v>45</v>
      </c>
      <c r="AJ153" s="169">
        <v>0</v>
      </c>
      <c r="AK153" s="167">
        <f>SUMIFS(Civil_DB[بتن],Civil_DB[تاریخ],"="&amp;'Work DB'!C153)</f>
        <v>43</v>
      </c>
      <c r="AL153" s="28">
        <v>0</v>
      </c>
      <c r="AM153" s="29">
        <v>0</v>
      </c>
      <c r="AN153" s="31">
        <v>0</v>
      </c>
      <c r="AO153" s="28">
        <v>85</v>
      </c>
      <c r="AP153" s="29">
        <v>77</v>
      </c>
      <c r="AQ153" s="29">
        <v>171</v>
      </c>
      <c r="AR153" s="30">
        <v>12</v>
      </c>
      <c r="AS153" s="28">
        <v>15</v>
      </c>
      <c r="AT153" s="29">
        <f>25+8</f>
        <v>33</v>
      </c>
      <c r="AU153" s="207">
        <f>'Daily Gas'!W28</f>
        <v>5894</v>
      </c>
      <c r="AV153" s="215">
        <f>AV152-AU153+19000</f>
        <v>23196</v>
      </c>
      <c r="AW153" s="29">
        <f t="shared" si="14"/>
        <v>25.210000000000004</v>
      </c>
      <c r="AX153" s="29">
        <v>0</v>
      </c>
      <c r="AY153" s="29">
        <f t="shared" si="26"/>
        <v>236.81433997345911</v>
      </c>
      <c r="AZ153" s="29">
        <f t="shared" si="15"/>
        <v>239.57600533546793</v>
      </c>
      <c r="BA153" s="29">
        <f t="shared" si="16"/>
        <v>378.40750000000008</v>
      </c>
      <c r="BB153" s="29">
        <v>0</v>
      </c>
      <c r="BC153" s="30">
        <v>0</v>
      </c>
      <c r="BD153" s="249"/>
      <c r="BE153" s="249"/>
      <c r="BF153" s="249"/>
      <c r="BG153" s="249"/>
      <c r="BH153" s="32"/>
      <c r="BI153" s="56"/>
      <c r="BK153" s="15">
        <v>0</v>
      </c>
      <c r="BL153" s="15">
        <f t="shared" si="21"/>
        <v>11.58</v>
      </c>
      <c r="BM153" s="15">
        <f t="shared" si="22"/>
        <v>0</v>
      </c>
      <c r="BN153" s="15">
        <f t="shared" si="25"/>
        <v>130.07999999999998</v>
      </c>
      <c r="BP153" s="15">
        <v>2</v>
      </c>
      <c r="BQ153" s="15">
        <v>0</v>
      </c>
      <c r="BR153" s="15">
        <v>24</v>
      </c>
      <c r="BU153" s="15">
        <v>0</v>
      </c>
      <c r="BV153" s="15">
        <v>10</v>
      </c>
      <c r="BW153" s="15">
        <v>0</v>
      </c>
      <c r="BX153" s="15">
        <v>120</v>
      </c>
    </row>
    <row r="154" spans="2:76" s="15" customFormat="1" ht="21" x14ac:dyDescent="0.25">
      <c r="B154" s="47"/>
      <c r="C154" s="20">
        <f t="shared" si="23"/>
        <v>45519</v>
      </c>
      <c r="D154" s="168">
        <f>SUMIFS('Transport-DB'!O:O,'Transport-DB'!C:C,"="&amp;'Work DB'!C154,'Transport-DB'!F:F,"="&amp;'Work DB'!$D$4)</f>
        <v>160.5975</v>
      </c>
      <c r="E154" s="169">
        <f>SUMIFS('Transport-DB'!O:O,'Transport-DB'!C:C,"="&amp;'Work DB'!C154,'Transport-DB'!F:F,"="&amp;'Work DB'!$E$4)</f>
        <v>343.62</v>
      </c>
      <c r="F154" s="169">
        <f>SUMIFS('Transport-DB'!O:O,'Transport-DB'!C:C,"="&amp;'Work DB'!C154,'Transport-DB'!F:F,"="&amp;'Work DB'!$F$4)</f>
        <v>324.53000000000003</v>
      </c>
      <c r="G154" s="169">
        <f>SUMIFS('Transport-DB'!O:O,'Transport-DB'!C:C,"="&amp;'Work DB'!C154,'Transport-DB'!F:F,"="&amp;'Work DB'!$G$4)</f>
        <v>262.48750000000001</v>
      </c>
      <c r="H154" s="166">
        <f>SUMIFS('Transport-DB'!O:O,'Transport-DB'!C:C,"="&amp;'Work DB'!C154,'Transport-DB'!F:F,"="&amp;'Work DB'!$H$4)</f>
        <v>0</v>
      </c>
      <c r="I154" s="169">
        <f>SUMIFS('Transport-DB'!O:O,'Transport-DB'!C:C,"="&amp;'Work DB'!C154,'Transport-DB'!F:F,"="&amp;'Work DB'!$I$4)</f>
        <v>499.09999999999991</v>
      </c>
      <c r="J154" s="337">
        <f>SUMIFS('Transport-DB'!O:O,'Transport-DB'!C:C,"="&amp;'Work DB'!C154,'Transport-DB'!F:F,"="&amp;'Work DB'!$J$4)</f>
        <v>0</v>
      </c>
      <c r="K154" s="168">
        <f>SUMIFS('Transport-DB'!N:N,'Transport-DB'!C:C,"="&amp;'Work DB'!C154,'Transport-DB'!F:F,"="&amp;'Work DB'!$K$4)</f>
        <v>119.7</v>
      </c>
      <c r="L154" s="169">
        <f>SUMIFS('Transport-DB'!N:N,'Transport-DB'!C:C,"="&amp;'Work DB'!C154,'Transport-DB'!F:F,"="&amp;'Work DB'!$L$4)</f>
        <v>693</v>
      </c>
      <c r="M154" s="169">
        <f>SUMIFS('Transport-DB'!N:N,'Transport-DB'!C:C,"="&amp;'Work DB'!C154,'Transport-DB'!F:F,"="&amp;'Work DB'!$M$4)</f>
        <v>798</v>
      </c>
      <c r="N154" s="169">
        <f>SUMIFS('Transport-DB'!N:N,'Transport-DB'!C:C,"="&amp;'Work DB'!C154,'Transport-DB'!F:F,"="&amp;'Work DB'!$N$4)</f>
        <v>0</v>
      </c>
      <c r="O154" s="169">
        <f>SUMIFS('Transport-DB'!N:N,'Transport-DB'!C:C,"="&amp;'Work DB'!C154,'Transport-DB'!F:F,"="&amp;'Work DB'!$O$4)</f>
        <v>0</v>
      </c>
      <c r="P154" s="169">
        <f>SUMIFS('Transport-DB'!N:N,'Transport-DB'!C:C,"="&amp;'Work DB'!C154,'Transport-DB'!F:F,"="&amp;'Work DB'!$P$4)</f>
        <v>0</v>
      </c>
      <c r="Q154" s="166">
        <f>SUMIFS('Transport-DB'!N:N,'Transport-DB'!C:C,"="&amp;'Work DB'!C154,'Transport-DB'!F:F,"="&amp;'Work DB'!$Q$4)</f>
        <v>0</v>
      </c>
      <c r="R154" s="167">
        <f>SUMIFS('Transport-DB'!N:N,'Transport-DB'!C:C,"="&amp;'Work DB'!C154,'Transport-DB'!F:F,"="&amp;'Work DB'!$R$4)</f>
        <v>0</v>
      </c>
      <c r="S154" s="168">
        <f>SUM(D154:J154)+SUM(K154:R154)-M154-SUMIFS(Transport_DB[ترانشه],Transport_DB[توضیحات],"دیسپوزال",Transport_DB[تاریخ],'Work DB'!C154)</f>
        <v>2403.0349999999999</v>
      </c>
      <c r="T154" s="169">
        <f t="shared" si="12"/>
        <v>798</v>
      </c>
      <c r="U154" s="169"/>
      <c r="V154" s="169"/>
      <c r="W154" s="169"/>
      <c r="X154" s="169"/>
      <c r="Y154" s="167"/>
      <c r="Z154" s="249"/>
      <c r="AA154" s="168">
        <f>SUMIFS('Transport-DB'!P:P,'Transport-DB'!C:C,"="&amp;'Work DB'!C154,'Transport-DB'!F:F,"="&amp;'Work DB'!$AA$4)</f>
        <v>82.600000000000009</v>
      </c>
      <c r="AB154" s="169">
        <f>SUMIFS('Transport-DB'!P:P,'Transport-DB'!C:C,"="&amp;'Work DB'!C154,'Transport-DB'!F:F,"="&amp;'Work DB'!$AB$4)</f>
        <v>58</v>
      </c>
      <c r="AC154" s="169">
        <f>SUMIFS('Transport-DB'!P:P,'Transport-DB'!C:C,"="&amp;'Work DB'!C154,'Transport-DB'!F:F,"="&amp;'Work DB'!$AC$4)</f>
        <v>67.199999999999989</v>
      </c>
      <c r="AD154" s="166">
        <f>SUMIFS('Transport-DB'!P:P,'Transport-DB'!C:C,"="&amp;'Work DB'!C154,'Transport-DB'!F:F,"="&amp;'Work DB'!$AD$4)</f>
        <v>50</v>
      </c>
      <c r="AE154" s="166">
        <f>SUMIFS('Transport-DB'!P:P,'Transport-DB'!C:C,"="&amp;'Work DB'!C154,'Transport-DB'!F:F,"="&amp;'Work DB'!$AE$4)</f>
        <v>0</v>
      </c>
      <c r="AF154" s="166">
        <f>SUMIFS('Transport-DB'!P:P,'Transport-DB'!C:C,"="&amp;'Work DB'!C154,'Transport-DB'!F:F,"="&amp;'Work DB'!$AF$4)</f>
        <v>26</v>
      </c>
      <c r="AG154" s="167"/>
      <c r="AH154" s="168">
        <f>SUMIFS('Transport-DB'!Q:Q,'Transport-DB'!C:C,"="&amp;'Work DB'!C154)</f>
        <v>0</v>
      </c>
      <c r="AI154" s="170">
        <f>SUMIFS(Civil_DB[قالب بندی],Civil_DB[تاریخ],"="&amp;'Work DB'!C154)</f>
        <v>0</v>
      </c>
      <c r="AJ154" s="169">
        <v>0</v>
      </c>
      <c r="AK154" s="167">
        <f>SUMIFS(Civil_DB[بتن],Civil_DB[تاریخ],"="&amp;'Work DB'!C154)</f>
        <v>60</v>
      </c>
      <c r="AL154" s="28">
        <v>0</v>
      </c>
      <c r="AM154" s="29">
        <v>0</v>
      </c>
      <c r="AN154" s="31">
        <v>0</v>
      </c>
      <c r="AO154" s="28">
        <v>84</v>
      </c>
      <c r="AP154" s="29">
        <v>85</v>
      </c>
      <c r="AQ154" s="29">
        <v>166</v>
      </c>
      <c r="AR154" s="30">
        <v>12</v>
      </c>
      <c r="AS154" s="28">
        <v>14</v>
      </c>
      <c r="AT154" s="29">
        <v>36</v>
      </c>
      <c r="AU154" s="207">
        <f>'Daily Gas'!W29</f>
        <v>2421</v>
      </c>
      <c r="AV154" s="215">
        <f>AV153-AU154</f>
        <v>20775</v>
      </c>
      <c r="AW154" s="29">
        <f t="shared" si="14"/>
        <v>5.4100000000000037</v>
      </c>
      <c r="AX154" s="29">
        <v>0</v>
      </c>
      <c r="AY154" s="29">
        <f t="shared" si="26"/>
        <v>302.22159657372453</v>
      </c>
      <c r="AZ154" s="29">
        <f t="shared" si="15"/>
        <v>258.50484528211325</v>
      </c>
      <c r="BA154" s="29">
        <f t="shared" si="16"/>
        <v>399.93750000000006</v>
      </c>
      <c r="BB154" s="29">
        <v>0</v>
      </c>
      <c r="BC154" s="30">
        <v>0</v>
      </c>
      <c r="BD154" s="249"/>
      <c r="BE154" s="249"/>
      <c r="BF154" s="249"/>
      <c r="BG154" s="249"/>
      <c r="BH154" s="32"/>
      <c r="BI154" s="56"/>
      <c r="BK154" s="15">
        <v>0</v>
      </c>
      <c r="BL154" s="15">
        <f t="shared" si="21"/>
        <v>81.06</v>
      </c>
      <c r="BM154" s="15">
        <f t="shared" si="22"/>
        <v>34.74</v>
      </c>
      <c r="BN154" s="15">
        <f t="shared" si="25"/>
        <v>54.2</v>
      </c>
      <c r="BP154" s="15">
        <v>14</v>
      </c>
      <c r="BQ154" s="15">
        <v>6</v>
      </c>
      <c r="BR154" s="15">
        <v>10</v>
      </c>
      <c r="BU154" s="15">
        <v>0</v>
      </c>
      <c r="BV154" s="15">
        <v>70</v>
      </c>
      <c r="BW154" s="15">
        <v>30</v>
      </c>
      <c r="BX154" s="15">
        <v>50</v>
      </c>
    </row>
    <row r="155" spans="2:76" s="15" customFormat="1" ht="21" x14ac:dyDescent="0.25">
      <c r="B155" s="47"/>
      <c r="C155" s="20">
        <f t="shared" si="23"/>
        <v>45520</v>
      </c>
      <c r="D155" s="168">
        <f>SUMIFS('Transport-DB'!O:O,'Transport-DB'!C:C,"="&amp;'Work DB'!C155,'Transport-DB'!F:F,"="&amp;'Work DB'!$D$4)</f>
        <v>0</v>
      </c>
      <c r="E155" s="169">
        <f>SUMIFS('Transport-DB'!O:O,'Transport-DB'!C:C,"="&amp;'Work DB'!C155,'Transport-DB'!F:F,"="&amp;'Work DB'!$E$4)</f>
        <v>0</v>
      </c>
      <c r="F155" s="169">
        <f>SUMIFS('Transport-DB'!O:O,'Transport-DB'!C:C,"="&amp;'Work DB'!C155,'Transport-DB'!F:F,"="&amp;'Work DB'!$F$4)</f>
        <v>0</v>
      </c>
      <c r="G155" s="169">
        <f>SUMIFS('Transport-DB'!O:O,'Transport-DB'!C:C,"="&amp;'Work DB'!C155,'Transport-DB'!F:F,"="&amp;'Work DB'!$G$4)</f>
        <v>0</v>
      </c>
      <c r="H155" s="166">
        <f>SUMIFS('Transport-DB'!O:O,'Transport-DB'!C:C,"="&amp;'Work DB'!C155,'Transport-DB'!F:F,"="&amp;'Work DB'!$H$4)</f>
        <v>0</v>
      </c>
      <c r="I155" s="169">
        <f>SUMIFS('Transport-DB'!O:O,'Transport-DB'!C:C,"="&amp;'Work DB'!C155,'Transport-DB'!F:F,"="&amp;'Work DB'!$I$4)</f>
        <v>370.29999999999995</v>
      </c>
      <c r="J155" s="337">
        <f>SUMIFS('Transport-DB'!O:O,'Transport-DB'!C:C,"="&amp;'Work DB'!C155,'Transport-DB'!F:F,"="&amp;'Work DB'!$J$4)</f>
        <v>0</v>
      </c>
      <c r="K155" s="168">
        <f>SUMIFS('Transport-DB'!N:N,'Transport-DB'!C:C,"="&amp;'Work DB'!C155,'Transport-DB'!F:F,"="&amp;'Work DB'!$K$4)</f>
        <v>186.20000000000002</v>
      </c>
      <c r="L155" s="169">
        <f>SUMIFS('Transport-DB'!N:N,'Transport-DB'!C:C,"="&amp;'Work DB'!C155,'Transport-DB'!F:F,"="&amp;'Work DB'!$L$4)</f>
        <v>532</v>
      </c>
      <c r="M155" s="169">
        <f>SUMIFS('Transport-DB'!N:N,'Transport-DB'!C:C,"="&amp;'Work DB'!C155,'Transport-DB'!F:F,"="&amp;'Work DB'!$M$4)</f>
        <v>724</v>
      </c>
      <c r="N155" s="169">
        <f>SUMIFS('Transport-DB'!N:N,'Transport-DB'!C:C,"="&amp;'Work DB'!C155,'Transport-DB'!F:F,"="&amp;'Work DB'!$N$4)</f>
        <v>0</v>
      </c>
      <c r="O155" s="169">
        <f>SUMIFS('Transport-DB'!N:N,'Transport-DB'!C:C,"="&amp;'Work DB'!C155,'Transport-DB'!F:F,"="&amp;'Work DB'!$O$4)</f>
        <v>0</v>
      </c>
      <c r="P155" s="169">
        <f>SUMIFS('Transport-DB'!N:N,'Transport-DB'!C:C,"="&amp;'Work DB'!C155,'Transport-DB'!F:F,"="&amp;'Work DB'!$P$4)</f>
        <v>0</v>
      </c>
      <c r="Q155" s="166">
        <f>SUMIFS('Transport-DB'!N:N,'Transport-DB'!C:C,"="&amp;'Work DB'!C155,'Transport-DB'!F:F,"="&amp;'Work DB'!$Q$4)</f>
        <v>0</v>
      </c>
      <c r="R155" s="167">
        <f>SUMIFS('Transport-DB'!N:N,'Transport-DB'!C:C,"="&amp;'Work DB'!C155,'Transport-DB'!F:F,"="&amp;'Work DB'!$R$4)</f>
        <v>0</v>
      </c>
      <c r="S155" s="168">
        <f>SUM(D155:J155)+SUM(K155:R155)-M155-SUMIFS(Transport_DB[ترانشه],Transport_DB[توضیحات],"دیسپوزال",Transport_DB[تاریخ],'Work DB'!C155)</f>
        <v>1088.5</v>
      </c>
      <c r="T155" s="169">
        <f t="shared" si="12"/>
        <v>724</v>
      </c>
      <c r="U155" s="169"/>
      <c r="V155" s="169"/>
      <c r="W155" s="169"/>
      <c r="X155" s="169"/>
      <c r="Y155" s="167"/>
      <c r="Z155" s="249"/>
      <c r="AA155" s="168">
        <f>SUMIFS('Transport-DB'!P:P,'Transport-DB'!C:C,"="&amp;'Work DB'!C155,'Transport-DB'!F:F,"="&amp;'Work DB'!$AA$4)</f>
        <v>70.800000000000011</v>
      </c>
      <c r="AB155" s="169">
        <f>SUMIFS('Transport-DB'!P:P,'Transport-DB'!C:C,"="&amp;'Work DB'!C155,'Transport-DB'!F:F,"="&amp;'Work DB'!$AB$4)</f>
        <v>34.799999999999997</v>
      </c>
      <c r="AC155" s="169">
        <f>SUMIFS('Transport-DB'!P:P,'Transport-DB'!C:C,"="&amp;'Work DB'!C155,'Transport-DB'!F:F,"="&amp;'Work DB'!$AC$4)</f>
        <v>44.8</v>
      </c>
      <c r="AD155" s="166">
        <f>SUMIFS('Transport-DB'!P:P,'Transport-DB'!C:C,"="&amp;'Work DB'!C155,'Transport-DB'!F:F,"="&amp;'Work DB'!$AD$4)</f>
        <v>40</v>
      </c>
      <c r="AE155" s="166">
        <f>SUMIFS('Transport-DB'!P:P,'Transport-DB'!C:C,"="&amp;'Work DB'!C155,'Transport-DB'!F:F,"="&amp;'Work DB'!$AE$4)</f>
        <v>0</v>
      </c>
      <c r="AF155" s="166">
        <f>SUMIFS('Transport-DB'!P:P,'Transport-DB'!C:C,"="&amp;'Work DB'!C155,'Transport-DB'!F:F,"="&amp;'Work DB'!$AF$4)</f>
        <v>0</v>
      </c>
      <c r="AG155" s="167"/>
      <c r="AH155" s="168">
        <f>SUMIFS('Transport-DB'!Q:Q,'Transport-DB'!C:C,"="&amp;'Work DB'!C155)</f>
        <v>186.20000000000002</v>
      </c>
      <c r="AI155" s="170">
        <f>SUMIFS(Civil_DB[قالب بندی],Civil_DB[تاریخ],"="&amp;'Work DB'!C155)</f>
        <v>30</v>
      </c>
      <c r="AJ155" s="169">
        <v>0</v>
      </c>
      <c r="AK155" s="167">
        <f>SUMIFS(Civil_DB[بتن],Civil_DB[تاریخ],"="&amp;'Work DB'!C155)</f>
        <v>0</v>
      </c>
      <c r="AL155" s="28">
        <v>0</v>
      </c>
      <c r="AM155" s="29">
        <v>0</v>
      </c>
      <c r="AN155" s="31">
        <v>0</v>
      </c>
      <c r="AO155" s="28">
        <v>80</v>
      </c>
      <c r="AP155" s="29">
        <v>64</v>
      </c>
      <c r="AQ155" s="29">
        <v>143</v>
      </c>
      <c r="AR155" s="30">
        <v>12</v>
      </c>
      <c r="AS155" s="28">
        <v>11</v>
      </c>
      <c r="AT155" s="29">
        <v>25</v>
      </c>
      <c r="AU155" s="207">
        <f>'Daily Gas'!W30</f>
        <v>6693</v>
      </c>
      <c r="AV155" s="215">
        <f>AV154-AU155</f>
        <v>14082</v>
      </c>
      <c r="AW155" s="29">
        <f t="shared" si="14"/>
        <v>5.4100000000000037</v>
      </c>
      <c r="AX155" s="29">
        <v>0</v>
      </c>
      <c r="AY155" s="29">
        <f t="shared" si="26"/>
        <v>302.22159657372453</v>
      </c>
      <c r="AZ155" s="29">
        <f t="shared" si="15"/>
        <v>258.50484528211325</v>
      </c>
      <c r="BA155" s="29">
        <f t="shared" si="16"/>
        <v>443.29750000000007</v>
      </c>
      <c r="BB155" s="29">
        <v>0</v>
      </c>
      <c r="BC155" s="30">
        <v>0</v>
      </c>
      <c r="BD155" s="249"/>
      <c r="BE155" s="249"/>
      <c r="BF155" s="249"/>
      <c r="BG155" s="249"/>
      <c r="BH155" s="32"/>
      <c r="BI155" s="56"/>
      <c r="BK155" s="15">
        <v>0</v>
      </c>
      <c r="BL155" s="15">
        <f t="shared" si="21"/>
        <v>0</v>
      </c>
      <c r="BM155" s="15">
        <f t="shared" si="22"/>
        <v>0</v>
      </c>
      <c r="BN155" s="15">
        <f t="shared" si="25"/>
        <v>43.36</v>
      </c>
      <c r="BP155" s="15">
        <v>0</v>
      </c>
      <c r="BQ155" s="15">
        <v>0</v>
      </c>
      <c r="BR155" s="15">
        <v>8</v>
      </c>
      <c r="BU155" s="15">
        <v>0</v>
      </c>
      <c r="BV155" s="15">
        <v>0</v>
      </c>
      <c r="BW155" s="15">
        <v>0</v>
      </c>
      <c r="BX155" s="15">
        <v>40</v>
      </c>
    </row>
    <row r="156" spans="2:76" s="15" customFormat="1" ht="21" x14ac:dyDescent="0.25">
      <c r="B156" s="47"/>
      <c r="C156" s="20">
        <f t="shared" si="23"/>
        <v>45521</v>
      </c>
      <c r="D156" s="168">
        <f>SUMIFS('Transport-DB'!O:O,'Transport-DB'!C:C,"="&amp;'Work DB'!C156,'Transport-DB'!F:F,"="&amp;'Work DB'!$D$4)</f>
        <v>114.71249999999999</v>
      </c>
      <c r="E156" s="169">
        <f>SUMIFS('Transport-DB'!O:O,'Transport-DB'!C:C,"="&amp;'Work DB'!C156,'Transport-DB'!F:F,"="&amp;'Work DB'!$E$4)</f>
        <v>138.4025</v>
      </c>
      <c r="F156" s="169">
        <f>SUMIFS('Transport-DB'!O:O,'Transport-DB'!C:C,"="&amp;'Work DB'!C156,'Transport-DB'!F:F,"="&amp;'Work DB'!$F$4)</f>
        <v>300.66750000000002</v>
      </c>
      <c r="G156" s="169">
        <f>SUMIFS('Transport-DB'!O:O,'Transport-DB'!C:C,"="&amp;'Work DB'!C156,'Transport-DB'!F:F,"="&amp;'Work DB'!$G$4)</f>
        <v>209.99</v>
      </c>
      <c r="H156" s="166">
        <f>SUMIFS('Transport-DB'!O:O,'Transport-DB'!C:C,"="&amp;'Work DB'!C156,'Transport-DB'!F:F,"="&amp;'Work DB'!$H$4)</f>
        <v>0</v>
      </c>
      <c r="I156" s="169">
        <f>SUMIFS('Transport-DB'!O:O,'Transport-DB'!C:C,"="&amp;'Work DB'!C156,'Transport-DB'!F:F,"="&amp;'Work DB'!$I$4)</f>
        <v>418.59999999999997</v>
      </c>
      <c r="J156" s="337">
        <f>SUMIFS('Transport-DB'!O:O,'Transport-DB'!C:C,"="&amp;'Work DB'!C156,'Transport-DB'!F:F,"="&amp;'Work DB'!$J$4)</f>
        <v>0</v>
      </c>
      <c r="K156" s="168">
        <f>SUMIFS('Transport-DB'!N:N,'Transport-DB'!C:C,"="&amp;'Work DB'!C156,'Transport-DB'!F:F,"="&amp;'Work DB'!$K$4)</f>
        <v>279.3</v>
      </c>
      <c r="L156" s="169">
        <f>SUMIFS('Transport-DB'!N:N,'Transport-DB'!C:C,"="&amp;'Work DB'!C156,'Transport-DB'!F:F,"="&amp;'Work DB'!$L$4)</f>
        <v>560</v>
      </c>
      <c r="M156" s="169">
        <f>SUMIFS('Transport-DB'!N:N,'Transport-DB'!C:C,"="&amp;'Work DB'!C156,'Transport-DB'!F:F,"="&amp;'Work DB'!$M$4)</f>
        <v>731</v>
      </c>
      <c r="N156" s="169">
        <f>SUMIFS('Transport-DB'!N:N,'Transport-DB'!C:C,"="&amp;'Work DB'!C156,'Transport-DB'!F:F,"="&amp;'Work DB'!$N$4)</f>
        <v>0</v>
      </c>
      <c r="O156" s="169">
        <f>SUMIFS('Transport-DB'!N:N,'Transport-DB'!C:C,"="&amp;'Work DB'!C156,'Transport-DB'!F:F,"="&amp;'Work DB'!$O$4)</f>
        <v>0</v>
      </c>
      <c r="P156" s="169">
        <f>SUMIFS('Transport-DB'!N:N,'Transport-DB'!C:C,"="&amp;'Work DB'!C156,'Transport-DB'!F:F,"="&amp;'Work DB'!$P$4)</f>
        <v>0</v>
      </c>
      <c r="Q156" s="166">
        <f>SUMIFS('Transport-DB'!N:N,'Transport-DB'!C:C,"="&amp;'Work DB'!C156,'Transport-DB'!F:F,"="&amp;'Work DB'!$Q$4)</f>
        <v>0</v>
      </c>
      <c r="R156" s="167">
        <f>SUMIFS('Transport-DB'!N:N,'Transport-DB'!C:C,"="&amp;'Work DB'!C156,'Transport-DB'!F:F,"="&amp;'Work DB'!$R$4)</f>
        <v>0</v>
      </c>
      <c r="S156" s="168">
        <f>SUM(D156:J156)+SUM(K156:R156)-M156-SUMIFS(Transport_DB[ترانشه],Transport_DB[توضیحات],"دیسپوزال",Transport_DB[تاریخ],'Work DB'!C156)</f>
        <v>2021.6724999999997</v>
      </c>
      <c r="T156" s="169">
        <f t="shared" si="12"/>
        <v>731</v>
      </c>
      <c r="U156" s="169"/>
      <c r="V156" s="169"/>
      <c r="W156" s="169"/>
      <c r="X156" s="169"/>
      <c r="Y156" s="167"/>
      <c r="Z156" s="249"/>
      <c r="AA156" s="168">
        <f>SUMIFS('Transport-DB'!P:P,'Transport-DB'!C:C,"="&amp;'Work DB'!C156,'Transport-DB'!F:F,"="&amp;'Work DB'!$AA$4)</f>
        <v>35.400000000000006</v>
      </c>
      <c r="AB156" s="169">
        <f>SUMIFS('Transport-DB'!P:P,'Transport-DB'!C:C,"="&amp;'Work DB'!C156,'Transport-DB'!F:F,"="&amp;'Work DB'!$AB$4)</f>
        <v>69.599999999999994</v>
      </c>
      <c r="AC156" s="169">
        <f>SUMIFS('Transport-DB'!P:P,'Transport-DB'!C:C,"="&amp;'Work DB'!C156,'Transport-DB'!F:F,"="&amp;'Work DB'!$AC$4)</f>
        <v>67.199999999999989</v>
      </c>
      <c r="AD156" s="166">
        <f>SUMIFS('Transport-DB'!P:P,'Transport-DB'!C:C,"="&amp;'Work DB'!C156,'Transport-DB'!F:F,"="&amp;'Work DB'!$AD$4)</f>
        <v>40</v>
      </c>
      <c r="AE156" s="166">
        <f>SUMIFS('Transport-DB'!P:P,'Transport-DB'!C:C,"="&amp;'Work DB'!C156,'Transport-DB'!F:F,"="&amp;'Work DB'!$AE$4)</f>
        <v>0</v>
      </c>
      <c r="AF156" s="166">
        <f>SUMIFS('Transport-DB'!P:P,'Transport-DB'!C:C,"="&amp;'Work DB'!C156,'Transport-DB'!F:F,"="&amp;'Work DB'!$AF$4)</f>
        <v>0</v>
      </c>
      <c r="AG156" s="167"/>
      <c r="AH156" s="168">
        <f>SUMIFS('Transport-DB'!Q:Q,'Transport-DB'!C:C,"="&amp;'Work DB'!C156)</f>
        <v>139.65</v>
      </c>
      <c r="AI156" s="170">
        <f>SUMIFS(Civil_DB[قالب بندی],Civil_DB[تاریخ],"="&amp;'Work DB'!C156)</f>
        <v>44</v>
      </c>
      <c r="AJ156" s="169">
        <v>0</v>
      </c>
      <c r="AK156" s="167">
        <f>SUMIFS(Civil_DB[بتن],Civil_DB[تاریخ],"="&amp;'Work DB'!C156)</f>
        <v>0</v>
      </c>
      <c r="AL156" s="28">
        <v>0</v>
      </c>
      <c r="AM156" s="29">
        <v>0</v>
      </c>
      <c r="AN156" s="31">
        <v>0</v>
      </c>
      <c r="AO156" s="28">
        <v>84</v>
      </c>
      <c r="AP156" s="29">
        <v>82</v>
      </c>
      <c r="AQ156" s="29">
        <v>165</v>
      </c>
      <c r="AR156" s="30">
        <v>12</v>
      </c>
      <c r="AS156" s="28">
        <v>12</v>
      </c>
      <c r="AT156" s="29">
        <v>32</v>
      </c>
      <c r="AU156" s="207">
        <f>'Daily Gas'!W31</f>
        <v>3192</v>
      </c>
      <c r="AV156" s="215">
        <f>AV155-AU156</f>
        <v>10890</v>
      </c>
      <c r="AW156" s="29">
        <f t="shared" si="14"/>
        <v>5.4100000000000037</v>
      </c>
      <c r="AX156" s="29">
        <v>0</v>
      </c>
      <c r="AY156" s="29">
        <f t="shared" si="26"/>
        <v>313.80159657372451</v>
      </c>
      <c r="AZ156" s="29">
        <f t="shared" si="15"/>
        <v>258.50484528211325</v>
      </c>
      <c r="BA156" s="29">
        <f t="shared" si="16"/>
        <v>519.17750000000001</v>
      </c>
      <c r="BB156" s="29">
        <v>0</v>
      </c>
      <c r="BC156" s="30">
        <v>0</v>
      </c>
      <c r="BD156" s="249"/>
      <c r="BE156" s="249"/>
      <c r="BF156" s="249"/>
      <c r="BG156" s="249"/>
      <c r="BH156" s="32"/>
      <c r="BI156" s="56"/>
      <c r="BK156" s="15">
        <v>0</v>
      </c>
      <c r="BL156" s="15">
        <f t="shared" si="21"/>
        <v>11.58</v>
      </c>
      <c r="BM156" s="15">
        <f t="shared" si="22"/>
        <v>0</v>
      </c>
      <c r="BN156" s="15">
        <f t="shared" si="25"/>
        <v>75.88</v>
      </c>
      <c r="BP156" s="15">
        <v>2</v>
      </c>
      <c r="BQ156" s="15">
        <v>0</v>
      </c>
      <c r="BR156" s="15">
        <v>14</v>
      </c>
      <c r="BU156" s="15">
        <v>0</v>
      </c>
      <c r="BV156" s="15">
        <v>10</v>
      </c>
      <c r="BW156" s="15">
        <v>0</v>
      </c>
      <c r="BX156" s="15">
        <v>70</v>
      </c>
    </row>
    <row r="157" spans="2:76" s="15" customFormat="1" ht="21" x14ac:dyDescent="0.25">
      <c r="B157" s="47"/>
      <c r="C157" s="20">
        <f t="shared" si="23"/>
        <v>45522</v>
      </c>
      <c r="D157" s="168">
        <f>SUMIFS('Transport-DB'!O:O,'Transport-DB'!C:C,"="&amp;'Work DB'!C157,'Transport-DB'!F:F,"="&amp;'Work DB'!$D$4)</f>
        <v>191.18749999999997</v>
      </c>
      <c r="E157" s="169">
        <f>SUMIFS('Transport-DB'!O:O,'Transport-DB'!C:C,"="&amp;'Work DB'!C157,'Transport-DB'!F:F,"="&amp;'Work DB'!$E$4)</f>
        <v>305.44</v>
      </c>
      <c r="F157" s="169">
        <f>SUMIFS('Transport-DB'!O:O,'Transport-DB'!C:C,"="&amp;'Work DB'!C157,'Transport-DB'!F:F,"="&amp;'Work DB'!$F$4)</f>
        <v>233.85249999999996</v>
      </c>
      <c r="G157" s="169">
        <f>SUMIFS('Transport-DB'!O:O,'Transport-DB'!C:C,"="&amp;'Work DB'!C157,'Transport-DB'!F:F,"="&amp;'Work DB'!$G$4)</f>
        <v>176.58249999999998</v>
      </c>
      <c r="H157" s="166">
        <f>SUMIFS('Transport-DB'!O:O,'Transport-DB'!C:C,"="&amp;'Work DB'!C157,'Transport-DB'!F:F,"="&amp;'Work DB'!$H$4)</f>
        <v>524.97500000000002</v>
      </c>
      <c r="I157" s="169">
        <f>SUMIFS('Transport-DB'!O:O,'Transport-DB'!C:C,"="&amp;'Work DB'!C157,'Transport-DB'!F:F,"="&amp;'Work DB'!$I$4)</f>
        <v>700.34999999999991</v>
      </c>
      <c r="J157" s="337">
        <f>SUMIFS('Transport-DB'!O:O,'Transport-DB'!C:C,"="&amp;'Work DB'!C157,'Transport-DB'!F:F,"="&amp;'Work DB'!$J$4)</f>
        <v>0</v>
      </c>
      <c r="K157" s="168">
        <f>SUMIFS('Transport-DB'!N:N,'Transport-DB'!C:C,"="&amp;'Work DB'!C157,'Transport-DB'!F:F,"="&amp;'Work DB'!$K$4)</f>
        <v>438.90000000000003</v>
      </c>
      <c r="L157" s="169">
        <f>SUMIFS('Transport-DB'!N:N,'Transport-DB'!C:C,"="&amp;'Work DB'!C157,'Transport-DB'!F:F,"="&amp;'Work DB'!$L$4)</f>
        <v>630</v>
      </c>
      <c r="M157" s="169">
        <f>SUMIFS('Transport-DB'!N:N,'Transport-DB'!C:C,"="&amp;'Work DB'!C157,'Transport-DB'!F:F,"="&amp;'Work DB'!$M$4)</f>
        <v>690</v>
      </c>
      <c r="N157" s="169">
        <f>SUMIFS('Transport-DB'!N:N,'Transport-DB'!C:C,"="&amp;'Work DB'!C157,'Transport-DB'!F:F,"="&amp;'Work DB'!$N$4)</f>
        <v>0</v>
      </c>
      <c r="O157" s="169">
        <f>SUMIFS('Transport-DB'!N:N,'Transport-DB'!C:C,"="&amp;'Work DB'!C157,'Transport-DB'!F:F,"="&amp;'Work DB'!$O$4)</f>
        <v>0</v>
      </c>
      <c r="P157" s="169">
        <f>SUMIFS('Transport-DB'!N:N,'Transport-DB'!C:C,"="&amp;'Work DB'!C157,'Transport-DB'!F:F,"="&amp;'Work DB'!$P$4)</f>
        <v>0</v>
      </c>
      <c r="Q157" s="166">
        <f>SUMIFS('Transport-DB'!N:N,'Transport-DB'!C:C,"="&amp;'Work DB'!C157,'Transport-DB'!F:F,"="&amp;'Work DB'!$Q$4)</f>
        <v>0</v>
      </c>
      <c r="R157" s="167">
        <f>SUMIFS('Transport-DB'!N:N,'Transport-DB'!C:C,"="&amp;'Work DB'!C157,'Transport-DB'!F:F,"="&amp;'Work DB'!$R$4)</f>
        <v>0</v>
      </c>
      <c r="S157" s="168">
        <f>SUM(D157:J157)+SUM(K157:R157)-M157-SUMIFS(Transport_DB[ترانشه],Transport_DB[توضیحات],"دیسپوزال",Transport_DB[تاریخ],'Work DB'!C157)</f>
        <v>3201.2874999999999</v>
      </c>
      <c r="T157" s="169">
        <f t="shared" si="12"/>
        <v>690</v>
      </c>
      <c r="U157" s="169"/>
      <c r="V157" s="169"/>
      <c r="W157" s="169"/>
      <c r="X157" s="169"/>
      <c r="Y157" s="167"/>
      <c r="Z157" s="249"/>
      <c r="AA157" s="168">
        <f>SUMIFS('Transport-DB'!P:P,'Transport-DB'!C:C,"="&amp;'Work DB'!C157,'Transport-DB'!F:F,"="&amp;'Work DB'!$AA$4)</f>
        <v>35.400000000000006</v>
      </c>
      <c r="AB157" s="169">
        <f>SUMIFS('Transport-DB'!P:P,'Transport-DB'!C:C,"="&amp;'Work DB'!C157,'Transport-DB'!F:F,"="&amp;'Work DB'!$AB$4)</f>
        <v>58</v>
      </c>
      <c r="AC157" s="169">
        <f>SUMIFS('Transport-DB'!P:P,'Transport-DB'!C:C,"="&amp;'Work DB'!C157,'Transport-DB'!F:F,"="&amp;'Work DB'!$AC$4)</f>
        <v>89.6</v>
      </c>
      <c r="AD157" s="166">
        <f>SUMIFS('Transport-DB'!P:P,'Transport-DB'!C:C,"="&amp;'Work DB'!C157,'Transport-DB'!F:F,"="&amp;'Work DB'!$AD$4)</f>
        <v>40</v>
      </c>
      <c r="AE157" s="166">
        <f>SUMIFS('Transport-DB'!P:P,'Transport-DB'!C:C,"="&amp;'Work DB'!C157,'Transport-DB'!F:F,"="&amp;'Work DB'!$AE$4)</f>
        <v>0</v>
      </c>
      <c r="AF157" s="166">
        <f>SUMIFS('Transport-DB'!P:P,'Transport-DB'!C:C,"="&amp;'Work DB'!C157,'Transport-DB'!F:F,"="&amp;'Work DB'!$AF$4)</f>
        <v>26</v>
      </c>
      <c r="AG157" s="167"/>
      <c r="AH157" s="168">
        <f>SUMIFS('Transport-DB'!Q:Q,'Transport-DB'!C:C,"="&amp;'Work DB'!C157)</f>
        <v>0</v>
      </c>
      <c r="AI157" s="170">
        <f>SUMIFS(Civil_DB[قالب بندی],Civil_DB[تاریخ],"="&amp;'Work DB'!C157)</f>
        <v>60</v>
      </c>
      <c r="AJ157" s="169">
        <v>0</v>
      </c>
      <c r="AK157" s="167">
        <f>SUMIFS(Civil_DB[بتن],Civil_DB[تاریخ],"="&amp;'Work DB'!C157)</f>
        <v>0</v>
      </c>
      <c r="AL157" s="28">
        <v>0</v>
      </c>
      <c r="AM157" s="29">
        <v>0</v>
      </c>
      <c r="AN157" s="31">
        <v>0</v>
      </c>
      <c r="AO157" s="28">
        <v>81</v>
      </c>
      <c r="AP157" s="29">
        <v>88</v>
      </c>
      <c r="AQ157" s="29">
        <v>175</v>
      </c>
      <c r="AR157" s="30">
        <v>12</v>
      </c>
      <c r="AS157" s="28">
        <v>15</v>
      </c>
      <c r="AT157" s="29">
        <f>30+7</f>
        <v>37</v>
      </c>
      <c r="AU157" s="207">
        <f>'Daily Gas'!W32</f>
        <v>6534</v>
      </c>
      <c r="AV157" s="215">
        <f>AV156-AU157+19000</f>
        <v>23356</v>
      </c>
      <c r="AW157" s="29">
        <f t="shared" si="14"/>
        <v>22.410000000000004</v>
      </c>
      <c r="AX157" s="29">
        <v>0</v>
      </c>
      <c r="AY157" s="29">
        <f t="shared" si="26"/>
        <v>313.80159657372451</v>
      </c>
      <c r="AZ157" s="29">
        <f t="shared" si="15"/>
        <v>258.50484528211325</v>
      </c>
      <c r="BA157" s="29">
        <f t="shared" si="16"/>
        <v>519.17750000000001</v>
      </c>
      <c r="BB157" s="29">
        <v>0</v>
      </c>
      <c r="BC157" s="30">
        <v>0</v>
      </c>
      <c r="BD157" s="249"/>
      <c r="BE157" s="249"/>
      <c r="BF157" s="249"/>
      <c r="BG157" s="249"/>
      <c r="BH157" s="32"/>
      <c r="BI157" s="56"/>
      <c r="BK157" s="15">
        <v>17</v>
      </c>
      <c r="BL157" s="15">
        <f t="shared" si="21"/>
        <v>0</v>
      </c>
      <c r="BM157" s="15">
        <f t="shared" si="22"/>
        <v>0</v>
      </c>
      <c r="BN157" s="15">
        <f t="shared" si="25"/>
        <v>0</v>
      </c>
      <c r="BP157" s="15">
        <v>0</v>
      </c>
      <c r="BQ157" s="15">
        <v>0</v>
      </c>
      <c r="BR157" s="15">
        <v>0</v>
      </c>
      <c r="BU157" s="15">
        <v>17</v>
      </c>
      <c r="BV157" s="15">
        <v>0</v>
      </c>
      <c r="BW157" s="15">
        <v>0</v>
      </c>
      <c r="BX157" s="15">
        <v>0</v>
      </c>
    </row>
    <row r="158" spans="2:76" s="15" customFormat="1" ht="21" x14ac:dyDescent="0.25">
      <c r="B158" s="47"/>
      <c r="C158" s="20">
        <f t="shared" si="23"/>
        <v>45523</v>
      </c>
      <c r="D158" s="168">
        <f>SUMIFS('Transport-DB'!O:O,'Transport-DB'!C:C,"="&amp;'Work DB'!C158,'Transport-DB'!F:F,"="&amp;'Work DB'!$D$4)</f>
        <v>114.71249999999999</v>
      </c>
      <c r="E158" s="169">
        <f>SUMIFS('Transport-DB'!O:O,'Transport-DB'!C:C,"="&amp;'Work DB'!C158,'Transport-DB'!F:F,"="&amp;'Work DB'!$E$4)</f>
        <v>286.35000000000002</v>
      </c>
      <c r="F158" s="169">
        <f>SUMIFS('Transport-DB'!O:O,'Transport-DB'!C:C,"="&amp;'Work DB'!C158,'Transport-DB'!F:F,"="&amp;'Work DB'!$F$4)</f>
        <v>205.2175</v>
      </c>
      <c r="G158" s="169">
        <f>SUMIFS('Transport-DB'!O:O,'Transport-DB'!C:C,"="&amp;'Work DB'!C158,'Transport-DB'!F:F,"="&amp;'Work DB'!$G$4)</f>
        <v>276.80500000000001</v>
      </c>
      <c r="H158" s="166">
        <f>SUMIFS('Transport-DB'!O:O,'Transport-DB'!C:C,"="&amp;'Work DB'!C158,'Transport-DB'!F:F,"="&amp;'Work DB'!$H$4)</f>
        <v>329.30250000000001</v>
      </c>
      <c r="I158" s="169">
        <f>SUMIFS('Transport-DB'!O:O,'Transport-DB'!C:C,"="&amp;'Work DB'!C158,'Transport-DB'!F:F,"="&amp;'Work DB'!$I$4)</f>
        <v>499.09999999999997</v>
      </c>
      <c r="J158" s="337">
        <f>SUMIFS('Transport-DB'!O:O,'Transport-DB'!C:C,"="&amp;'Work DB'!C158,'Transport-DB'!F:F,"="&amp;'Work DB'!$J$4)</f>
        <v>0</v>
      </c>
      <c r="K158" s="168">
        <f>SUMIFS('Transport-DB'!N:N,'Transport-DB'!C:C,"="&amp;'Work DB'!C158,'Transport-DB'!F:F,"="&amp;'Work DB'!$K$4)</f>
        <v>219.45000000000002</v>
      </c>
      <c r="L158" s="169">
        <f>SUMIFS('Transport-DB'!N:N,'Transport-DB'!C:C,"="&amp;'Work DB'!C158,'Transport-DB'!F:F,"="&amp;'Work DB'!$L$4)</f>
        <v>560</v>
      </c>
      <c r="M158" s="169">
        <f>SUMIFS('Transport-DB'!N:N,'Transport-DB'!C:C,"="&amp;'Work DB'!C158,'Transport-DB'!F:F,"="&amp;'Work DB'!$M$4)</f>
        <v>803</v>
      </c>
      <c r="N158" s="169">
        <f>SUMIFS('Transport-DB'!N:N,'Transport-DB'!C:C,"="&amp;'Work DB'!C158,'Transport-DB'!F:F,"="&amp;'Work DB'!$N$4)</f>
        <v>0</v>
      </c>
      <c r="O158" s="169">
        <f>SUMIFS('Transport-DB'!N:N,'Transport-DB'!C:C,"="&amp;'Work DB'!C158,'Transport-DB'!F:F,"="&amp;'Work DB'!$O$4)</f>
        <v>0</v>
      </c>
      <c r="P158" s="169">
        <f>SUMIFS('Transport-DB'!N:N,'Transport-DB'!C:C,"="&amp;'Work DB'!C158,'Transport-DB'!F:F,"="&amp;'Work DB'!$P$4)</f>
        <v>0</v>
      </c>
      <c r="Q158" s="166">
        <f>SUMIFS('Transport-DB'!N:N,'Transport-DB'!C:C,"="&amp;'Work DB'!C158,'Transport-DB'!F:F,"="&amp;'Work DB'!$Q$4)</f>
        <v>0</v>
      </c>
      <c r="R158" s="167">
        <f>SUMIFS('Transport-DB'!N:N,'Transport-DB'!C:C,"="&amp;'Work DB'!C158,'Transport-DB'!F:F,"="&amp;'Work DB'!$R$4)</f>
        <v>0</v>
      </c>
      <c r="S158" s="168">
        <f>SUM(D158:J158)+SUM(K158:R158)-M158-SUMIFS(Transport_DB[ترانشه],Transport_DB[توضیحات],"دیسپوزال",Transport_DB[تاریخ],'Work DB'!C158)</f>
        <v>2490.9375</v>
      </c>
      <c r="T158" s="169">
        <f t="shared" si="12"/>
        <v>803</v>
      </c>
      <c r="U158" s="169"/>
      <c r="V158" s="169"/>
      <c r="W158" s="169"/>
      <c r="X158" s="169"/>
      <c r="Y158" s="167"/>
      <c r="Z158" s="249"/>
      <c r="AA158" s="168">
        <f>SUMIFS('Transport-DB'!P:P,'Transport-DB'!C:C,"="&amp;'Work DB'!C158,'Transport-DB'!F:F,"="&amp;'Work DB'!$AA$4)</f>
        <v>11.8</v>
      </c>
      <c r="AB158" s="169">
        <f>SUMIFS('Transport-DB'!P:P,'Transport-DB'!C:C,"="&amp;'Work DB'!C158,'Transport-DB'!F:F,"="&amp;'Work DB'!$AB$4)</f>
        <v>46.4</v>
      </c>
      <c r="AC158" s="169">
        <f>SUMIFS('Transport-DB'!P:P,'Transport-DB'!C:C,"="&amp;'Work DB'!C158,'Transport-DB'!F:F,"="&amp;'Work DB'!$AC$4)</f>
        <v>78.399999999999991</v>
      </c>
      <c r="AD158" s="166">
        <f>SUMIFS('Transport-DB'!P:P,'Transport-DB'!C:C,"="&amp;'Work DB'!C158,'Transport-DB'!F:F,"="&amp;'Work DB'!$AD$4)</f>
        <v>50</v>
      </c>
      <c r="AE158" s="166">
        <f>SUMIFS('Transport-DB'!P:P,'Transport-DB'!C:C,"="&amp;'Work DB'!C158,'Transport-DB'!F:F,"="&amp;'Work DB'!$AE$4)</f>
        <v>0</v>
      </c>
      <c r="AF158" s="166">
        <f>SUMIFS('Transport-DB'!P:P,'Transport-DB'!C:C,"="&amp;'Work DB'!C158,'Transport-DB'!F:F,"="&amp;'Work DB'!$AF$4)</f>
        <v>39</v>
      </c>
      <c r="AG158" s="167"/>
      <c r="AH158" s="168">
        <f>SUMIFS('Transport-DB'!Q:Q,'Transport-DB'!C:C,"="&amp;'Work DB'!C158)</f>
        <v>0</v>
      </c>
      <c r="AI158" s="170">
        <f>SUMIFS(Civil_DB[قالب بندی],Civil_DB[تاریخ],"="&amp;'Work DB'!C158)</f>
        <v>60</v>
      </c>
      <c r="AJ158" s="169">
        <v>0</v>
      </c>
      <c r="AK158" s="167">
        <f>SUMIFS(Civil_DB[بتن],Civil_DB[تاریخ],"="&amp;'Work DB'!C158)</f>
        <v>87</v>
      </c>
      <c r="AL158" s="28">
        <v>0</v>
      </c>
      <c r="AM158" s="29">
        <v>0</v>
      </c>
      <c r="AN158" s="31">
        <v>0</v>
      </c>
      <c r="AO158" s="28">
        <v>81</v>
      </c>
      <c r="AP158" s="29">
        <v>89</v>
      </c>
      <c r="AQ158" s="29">
        <v>176</v>
      </c>
      <c r="AR158" s="30">
        <v>12</v>
      </c>
      <c r="AS158" s="28">
        <v>14</v>
      </c>
      <c r="AT158" s="29">
        <v>35</v>
      </c>
      <c r="AU158" s="207">
        <f>'Daily Gas'!W33</f>
        <v>2533</v>
      </c>
      <c r="AV158" s="215">
        <f>AV157-AU158</f>
        <v>20823</v>
      </c>
      <c r="AW158" s="29">
        <f t="shared" si="14"/>
        <v>10.700000000000003</v>
      </c>
      <c r="AX158" s="29">
        <v>0</v>
      </c>
      <c r="AY158" s="29">
        <f t="shared" si="26"/>
        <v>292.57628060798726</v>
      </c>
      <c r="AZ158" s="29">
        <f t="shared" si="15"/>
        <v>236.97119682929213</v>
      </c>
      <c r="BA158" s="29">
        <f t="shared" si="16"/>
        <v>471.80600000000004</v>
      </c>
      <c r="BB158" s="29">
        <v>0</v>
      </c>
      <c r="BC158" s="30">
        <v>0</v>
      </c>
      <c r="BD158" s="249"/>
      <c r="BE158" s="249"/>
      <c r="BF158" s="249"/>
      <c r="BG158" s="249"/>
      <c r="BH158" s="32"/>
      <c r="BI158" s="56"/>
      <c r="BK158" s="15">
        <v>17</v>
      </c>
      <c r="BL158" s="15">
        <f t="shared" si="21"/>
        <v>0</v>
      </c>
      <c r="BM158" s="15">
        <f t="shared" si="22"/>
        <v>0</v>
      </c>
      <c r="BN158" s="15">
        <f t="shared" si="25"/>
        <v>0</v>
      </c>
      <c r="BP158" s="15">
        <v>0</v>
      </c>
      <c r="BQ158" s="15">
        <v>0</v>
      </c>
      <c r="BR158" s="15">
        <v>0</v>
      </c>
      <c r="BU158" s="15">
        <v>17</v>
      </c>
      <c r="BV158" s="15">
        <v>0</v>
      </c>
      <c r="BW158" s="15">
        <v>0</v>
      </c>
      <c r="BX158" s="15">
        <v>0</v>
      </c>
    </row>
    <row r="159" spans="2:76" s="15" customFormat="1" ht="21" x14ac:dyDescent="0.25">
      <c r="B159" s="47"/>
      <c r="C159" s="20">
        <f t="shared" si="23"/>
        <v>45524</v>
      </c>
      <c r="D159" s="168">
        <f>SUMIFS('Transport-DB'!O:O,'Transport-DB'!C:C,"="&amp;'Work DB'!C159,'Transport-DB'!F:F,"="&amp;'Work DB'!$D$4)</f>
        <v>45.885000000000005</v>
      </c>
      <c r="E159" s="169">
        <f>SUMIFS('Transport-DB'!O:O,'Transport-DB'!C:C,"="&amp;'Work DB'!C159,'Transport-DB'!F:F,"="&amp;'Work DB'!$E$4)</f>
        <v>248.17</v>
      </c>
      <c r="F159" s="169">
        <f>SUMIFS('Transport-DB'!O:O,'Transport-DB'!C:C,"="&amp;'Work DB'!C159,'Transport-DB'!F:F,"="&amp;'Work DB'!$F$4)</f>
        <v>186.1275</v>
      </c>
      <c r="G159" s="169">
        <f>SUMIFS('Transport-DB'!O:O,'Transport-DB'!C:C,"="&amp;'Work DB'!C159,'Transport-DB'!F:F,"="&amp;'Work DB'!$G$4)</f>
        <v>243.39750000000001</v>
      </c>
      <c r="H159" s="166">
        <f>SUMIFS('Transport-DB'!O:O,'Transport-DB'!C:C,"="&amp;'Work DB'!C159,'Transport-DB'!F:F,"="&amp;'Work DB'!$H$4)</f>
        <v>195.67249999999999</v>
      </c>
      <c r="I159" s="169">
        <f>SUMIFS('Transport-DB'!O:O,'Transport-DB'!C:C,"="&amp;'Work DB'!C159,'Transport-DB'!F:F,"="&amp;'Work DB'!$I$4)</f>
        <v>507.15</v>
      </c>
      <c r="J159" s="337">
        <f>SUMIFS('Transport-DB'!O:O,'Transport-DB'!C:C,"="&amp;'Work DB'!C159,'Transport-DB'!F:F,"="&amp;'Work DB'!$J$4)</f>
        <v>0</v>
      </c>
      <c r="K159" s="168">
        <f>SUMIFS('Transport-DB'!N:N,'Transport-DB'!C:C,"="&amp;'Work DB'!C159,'Transport-DB'!F:F,"="&amp;'Work DB'!$K$4)</f>
        <v>339.15</v>
      </c>
      <c r="L159" s="169">
        <f>SUMIFS('Transport-DB'!N:N,'Transport-DB'!C:C,"="&amp;'Work DB'!C159,'Transport-DB'!F:F,"="&amp;'Work DB'!$L$4)</f>
        <v>511</v>
      </c>
      <c r="M159" s="169">
        <f>SUMIFS('Transport-DB'!N:N,'Transport-DB'!C:C,"="&amp;'Work DB'!C159,'Transport-DB'!F:F,"="&amp;'Work DB'!$M$4)</f>
        <v>1009</v>
      </c>
      <c r="N159" s="169">
        <f>SUMIFS('Transport-DB'!N:N,'Transport-DB'!C:C,"="&amp;'Work DB'!C159,'Transport-DB'!F:F,"="&amp;'Work DB'!$N$4)</f>
        <v>0</v>
      </c>
      <c r="O159" s="169">
        <f>SUMIFS('Transport-DB'!N:N,'Transport-DB'!C:C,"="&amp;'Work DB'!C159,'Transport-DB'!F:F,"="&amp;'Work DB'!$O$4)</f>
        <v>0</v>
      </c>
      <c r="P159" s="169">
        <f>SUMIFS('Transport-DB'!N:N,'Transport-DB'!C:C,"="&amp;'Work DB'!C159,'Transport-DB'!F:F,"="&amp;'Work DB'!$P$4)</f>
        <v>0</v>
      </c>
      <c r="Q159" s="166">
        <f>SUMIFS('Transport-DB'!N:N,'Transport-DB'!C:C,"="&amp;'Work DB'!C159,'Transport-DB'!F:F,"="&amp;'Work DB'!$Q$4)</f>
        <v>0</v>
      </c>
      <c r="R159" s="167">
        <f>SUMIFS('Transport-DB'!N:N,'Transport-DB'!C:C,"="&amp;'Work DB'!C159,'Transport-DB'!F:F,"="&amp;'Work DB'!$R$4)</f>
        <v>0</v>
      </c>
      <c r="S159" s="168">
        <f>SUM(D159:J159)+SUM(K159:R159)-M159-SUMIFS(Transport_DB[ترانشه],Transport_DB[توضیحات],"دیسپوزال",Transport_DB[تاریخ],'Work DB'!C159)</f>
        <v>2276.5525000000002</v>
      </c>
      <c r="T159" s="169">
        <f t="shared" si="12"/>
        <v>1009</v>
      </c>
      <c r="U159" s="169"/>
      <c r="V159" s="169"/>
      <c r="W159" s="169"/>
      <c r="X159" s="169"/>
      <c r="Y159" s="167"/>
      <c r="Z159" s="249"/>
      <c r="AA159" s="168">
        <f>SUMIFS('Transport-DB'!P:P,'Transport-DB'!C:C,"="&amp;'Work DB'!C159,'Transport-DB'!F:F,"="&amp;'Work DB'!$AA$4)</f>
        <v>35.400000000000006</v>
      </c>
      <c r="AB159" s="169">
        <f>SUMIFS('Transport-DB'!P:P,'Transport-DB'!C:C,"="&amp;'Work DB'!C159,'Transport-DB'!F:F,"="&amp;'Work DB'!$AB$4)</f>
        <v>69.599999999999994</v>
      </c>
      <c r="AC159" s="169">
        <f>SUMIFS('Transport-DB'!P:P,'Transport-DB'!C:C,"="&amp;'Work DB'!C159,'Transport-DB'!F:F,"="&amp;'Work DB'!$AC$4)</f>
        <v>78.399999999999991</v>
      </c>
      <c r="AD159" s="166">
        <f>SUMIFS('Transport-DB'!P:P,'Transport-DB'!C:C,"="&amp;'Work DB'!C159,'Transport-DB'!F:F,"="&amp;'Work DB'!$AD$4)</f>
        <v>50</v>
      </c>
      <c r="AE159" s="166">
        <f>SUMIFS('Transport-DB'!P:P,'Transport-DB'!C:C,"="&amp;'Work DB'!C159,'Transport-DB'!F:F,"="&amp;'Work DB'!$AE$4)</f>
        <v>0</v>
      </c>
      <c r="AF159" s="166">
        <f>SUMIFS('Transport-DB'!P:P,'Transport-DB'!C:C,"="&amp;'Work DB'!C159,'Transport-DB'!F:F,"="&amp;'Work DB'!$AF$4)</f>
        <v>52</v>
      </c>
      <c r="AG159" s="167"/>
      <c r="AH159" s="168">
        <f>SUMIFS('Transport-DB'!Q:Q,'Transport-DB'!C:C,"="&amp;'Work DB'!C159)</f>
        <v>0</v>
      </c>
      <c r="AI159" s="170">
        <f>SUMIFS(Civil_DB[قالب بندی],Civil_DB[تاریخ],"="&amp;'Work DB'!C159)</f>
        <v>0</v>
      </c>
      <c r="AJ159" s="169">
        <v>0</v>
      </c>
      <c r="AK159" s="167">
        <f>SUMIFS(Civil_DB[بتن],Civil_DB[تاریخ],"="&amp;'Work DB'!C159)</f>
        <v>59</v>
      </c>
      <c r="AL159" s="28">
        <v>0</v>
      </c>
      <c r="AM159" s="29">
        <v>0</v>
      </c>
      <c r="AN159" s="31">
        <v>0</v>
      </c>
      <c r="AO159" s="28">
        <v>80</v>
      </c>
      <c r="AP159" s="29">
        <v>87</v>
      </c>
      <c r="AQ159" s="29">
        <v>175</v>
      </c>
      <c r="AR159" s="30">
        <v>12</v>
      </c>
      <c r="AS159" s="28">
        <v>15</v>
      </c>
      <c r="AT159" s="29">
        <v>36</v>
      </c>
      <c r="AU159" s="207">
        <f>'Daily Gas'!W34</f>
        <v>5587</v>
      </c>
      <c r="AV159" s="215">
        <f>AV158-AU159+19000</f>
        <v>34236</v>
      </c>
      <c r="AW159" s="29">
        <f t="shared" si="14"/>
        <v>8.23</v>
      </c>
      <c r="AX159" s="29">
        <v>0</v>
      </c>
      <c r="AY159" s="29">
        <f t="shared" si="26"/>
        <v>277.38441780190738</v>
      </c>
      <c r="AZ159" s="29">
        <f t="shared" si="15"/>
        <v>221.75128486099922</v>
      </c>
      <c r="BA159" s="29">
        <f t="shared" si="16"/>
        <v>504.72050000000002</v>
      </c>
      <c r="BB159" s="29">
        <v>0</v>
      </c>
      <c r="BC159" s="30">
        <v>0</v>
      </c>
      <c r="BD159" s="249"/>
      <c r="BE159" s="249"/>
      <c r="BF159" s="249"/>
      <c r="BG159" s="249"/>
      <c r="BH159" s="32"/>
      <c r="BI159" s="56"/>
      <c r="BK159" s="15">
        <v>17</v>
      </c>
      <c r="BL159" s="15">
        <f t="shared" si="21"/>
        <v>0</v>
      </c>
      <c r="BM159" s="15">
        <f t="shared" si="22"/>
        <v>0</v>
      </c>
      <c r="BN159" s="15">
        <f t="shared" si="25"/>
        <v>65.039999999999992</v>
      </c>
      <c r="BP159" s="15">
        <v>0</v>
      </c>
      <c r="BQ159" s="15">
        <v>0</v>
      </c>
      <c r="BR159" s="15">
        <v>12</v>
      </c>
      <c r="BU159" s="15">
        <v>17</v>
      </c>
      <c r="BV159" s="15">
        <v>0</v>
      </c>
      <c r="BW159" s="15">
        <v>0</v>
      </c>
      <c r="BX159" s="15">
        <v>60</v>
      </c>
    </row>
    <row r="160" spans="2:76" s="15" customFormat="1" ht="21" x14ac:dyDescent="0.25">
      <c r="B160" s="47"/>
      <c r="C160" s="20">
        <f t="shared" si="23"/>
        <v>45525</v>
      </c>
      <c r="D160" s="168">
        <f>SUMIFS('Transport-DB'!O:O,'Transport-DB'!C:C,"="&amp;'Work DB'!C160,'Transport-DB'!F:F,"="&amp;'Work DB'!$D$4)</f>
        <v>99.417500000000004</v>
      </c>
      <c r="E160" s="169">
        <f>SUMIFS('Transport-DB'!O:O,'Transport-DB'!C:C,"="&amp;'Work DB'!C160,'Transport-DB'!F:F,"="&amp;'Work DB'!$E$4)</f>
        <v>286.35000000000002</v>
      </c>
      <c r="F160" s="169">
        <f>SUMIFS('Transport-DB'!O:O,'Transport-DB'!C:C,"="&amp;'Work DB'!C160,'Transport-DB'!F:F,"="&amp;'Work DB'!$F$4)</f>
        <v>238.62500000000003</v>
      </c>
      <c r="G160" s="169">
        <f>SUMIFS('Transport-DB'!O:O,'Transport-DB'!C:C,"="&amp;'Work DB'!C160,'Transport-DB'!F:F,"="&amp;'Work DB'!$G$4)</f>
        <v>248.17</v>
      </c>
      <c r="H160" s="166">
        <f>SUMIFS('Transport-DB'!O:O,'Transport-DB'!C:C,"="&amp;'Work DB'!C160,'Transport-DB'!F:F,"="&amp;'Work DB'!$H$4)</f>
        <v>243.39750000000001</v>
      </c>
      <c r="I160" s="169">
        <f>SUMIFS('Transport-DB'!O:O,'Transport-DB'!C:C,"="&amp;'Work DB'!C160,'Transport-DB'!F:F,"="&amp;'Work DB'!$I$4)</f>
        <v>1062.5999999999999</v>
      </c>
      <c r="J160" s="337">
        <f>SUMIFS('Transport-DB'!O:O,'Transport-DB'!C:C,"="&amp;'Work DB'!C160,'Transport-DB'!F:F,"="&amp;'Work DB'!$J$4)</f>
        <v>0</v>
      </c>
      <c r="K160" s="168">
        <f>SUMIFS('Transport-DB'!N:N,'Transport-DB'!C:C,"="&amp;'Work DB'!C160,'Transport-DB'!F:F,"="&amp;'Work DB'!$K$4)</f>
        <v>0</v>
      </c>
      <c r="L160" s="169">
        <f>SUMIFS('Transport-DB'!N:N,'Transport-DB'!C:C,"="&amp;'Work DB'!C160,'Transport-DB'!F:F,"="&amp;'Work DB'!$L$4)</f>
        <v>0</v>
      </c>
      <c r="M160" s="169">
        <f>SUMIFS('Transport-DB'!N:N,'Transport-DB'!C:C,"="&amp;'Work DB'!C160,'Transport-DB'!F:F,"="&amp;'Work DB'!$M$4)</f>
        <v>850</v>
      </c>
      <c r="N160" s="169">
        <f>SUMIFS('Transport-DB'!N:N,'Transport-DB'!C:C,"="&amp;'Work DB'!C160,'Transport-DB'!F:F,"="&amp;'Work DB'!$N$4)</f>
        <v>0</v>
      </c>
      <c r="O160" s="169">
        <f>SUMIFS('Transport-DB'!N:N,'Transport-DB'!C:C,"="&amp;'Work DB'!C160,'Transport-DB'!F:F,"="&amp;'Work DB'!$O$4)</f>
        <v>0</v>
      </c>
      <c r="P160" s="169">
        <f>SUMIFS('Transport-DB'!N:N,'Transport-DB'!C:C,"="&amp;'Work DB'!C160,'Transport-DB'!F:F,"="&amp;'Work DB'!$P$4)</f>
        <v>0</v>
      </c>
      <c r="Q160" s="166">
        <f>SUMIFS('Transport-DB'!N:N,'Transport-DB'!C:C,"="&amp;'Work DB'!C160,'Transport-DB'!F:F,"="&amp;'Work DB'!$Q$4)</f>
        <v>0</v>
      </c>
      <c r="R160" s="167">
        <f>SUMIFS('Transport-DB'!N:N,'Transport-DB'!C:C,"="&amp;'Work DB'!C160,'Transport-DB'!F:F,"="&amp;'Work DB'!$R$4)</f>
        <v>0</v>
      </c>
      <c r="S160" s="168">
        <f>SUM(D160:J160)+SUM(K160:R160)-M160-SUMIFS(Transport_DB[ترانشه],Transport_DB[توضیحات],"دیسپوزال",Transport_DB[تاریخ],'Work DB'!C160)</f>
        <v>2178.56</v>
      </c>
      <c r="T160" s="169">
        <f t="shared" si="12"/>
        <v>850</v>
      </c>
      <c r="U160" s="169"/>
      <c r="V160" s="169"/>
      <c r="W160" s="169"/>
      <c r="X160" s="169"/>
      <c r="Y160" s="167"/>
      <c r="Z160" s="249"/>
      <c r="AA160" s="168">
        <f>SUMIFS('Transport-DB'!P:P,'Transport-DB'!C:C,"="&amp;'Work DB'!C160,'Transport-DB'!F:F,"="&amp;'Work DB'!$AA$4)</f>
        <v>70.800000000000011</v>
      </c>
      <c r="AB160" s="169">
        <f>SUMIFS('Transport-DB'!P:P,'Transport-DB'!C:C,"="&amp;'Work DB'!C160,'Transport-DB'!F:F,"="&amp;'Work DB'!$AB$4)</f>
        <v>23.2</v>
      </c>
      <c r="AC160" s="169">
        <f>SUMIFS('Transport-DB'!P:P,'Transport-DB'!C:C,"="&amp;'Work DB'!C160,'Transport-DB'!F:F,"="&amp;'Work DB'!$AC$4)</f>
        <v>78.399999999999991</v>
      </c>
      <c r="AD160" s="166">
        <f>SUMIFS('Transport-DB'!P:P,'Transport-DB'!C:C,"="&amp;'Work DB'!C160,'Transport-DB'!F:F,"="&amp;'Work DB'!$AD$4)</f>
        <v>40</v>
      </c>
      <c r="AE160" s="166">
        <f>SUMIFS('Transport-DB'!P:P,'Transport-DB'!C:C,"="&amp;'Work DB'!C160,'Transport-DB'!F:F,"="&amp;'Work DB'!$AE$4)</f>
        <v>0</v>
      </c>
      <c r="AF160" s="166">
        <f>SUMIFS('Transport-DB'!P:P,'Transport-DB'!C:C,"="&amp;'Work DB'!C160,'Transport-DB'!F:F,"="&amp;'Work DB'!$AF$4)</f>
        <v>26</v>
      </c>
      <c r="AG160" s="167"/>
      <c r="AH160" s="168">
        <f>SUMIFS('Transport-DB'!Q:Q,'Transport-DB'!C:C,"="&amp;'Work DB'!C160)</f>
        <v>0</v>
      </c>
      <c r="AI160" s="170">
        <f>SUMIFS(Civil_DB[قالب بندی],Civil_DB[تاریخ],"="&amp;'Work DB'!C160)</f>
        <v>52</v>
      </c>
      <c r="AJ160" s="169">
        <v>0</v>
      </c>
      <c r="AK160" s="167">
        <f>SUMIFS(Civil_DB[بتن],Civil_DB[تاریخ],"="&amp;'Work DB'!C160)</f>
        <v>46</v>
      </c>
      <c r="AL160" s="28">
        <v>0</v>
      </c>
      <c r="AM160" s="29">
        <v>0</v>
      </c>
      <c r="AN160" s="31">
        <v>0</v>
      </c>
      <c r="AO160" s="28">
        <v>83</v>
      </c>
      <c r="AP160" s="29">
        <v>90</v>
      </c>
      <c r="AQ160" s="29">
        <v>173</v>
      </c>
      <c r="AR160" s="30">
        <v>12</v>
      </c>
      <c r="AS160" s="28">
        <v>16</v>
      </c>
      <c r="AT160" s="29">
        <f>28+10</f>
        <v>38</v>
      </c>
      <c r="AU160" s="207">
        <f>'Daily Gas'!W35</f>
        <v>4624</v>
      </c>
      <c r="AV160" s="215">
        <f>AV159-AU160+19000</f>
        <v>48612</v>
      </c>
      <c r="AW160" s="29">
        <f t="shared" si="14"/>
        <v>27.049999999999997</v>
      </c>
      <c r="AX160" s="29">
        <v>0</v>
      </c>
      <c r="AY160" s="29">
        <f t="shared" si="26"/>
        <v>276.51137362388829</v>
      </c>
      <c r="AZ160" s="29">
        <f t="shared" si="15"/>
        <v>209.51497201238922</v>
      </c>
      <c r="BA160" s="29">
        <f t="shared" si="16"/>
        <v>560.97349999999994</v>
      </c>
      <c r="BB160" s="29">
        <v>0</v>
      </c>
      <c r="BC160" s="30">
        <v>0</v>
      </c>
      <c r="BD160" s="249"/>
      <c r="BE160" s="249"/>
      <c r="BF160" s="249"/>
      <c r="BG160" s="249"/>
      <c r="BH160" s="32"/>
      <c r="BI160" s="56"/>
      <c r="BK160" s="15">
        <v>34</v>
      </c>
      <c r="BL160" s="15">
        <f t="shared" si="21"/>
        <v>11.58</v>
      </c>
      <c r="BM160" s="15">
        <f t="shared" si="22"/>
        <v>0</v>
      </c>
      <c r="BN160" s="15">
        <f t="shared" si="25"/>
        <v>81.3</v>
      </c>
      <c r="BP160" s="15">
        <v>2</v>
      </c>
      <c r="BQ160" s="15">
        <v>0</v>
      </c>
      <c r="BR160" s="15">
        <v>15</v>
      </c>
      <c r="BU160" s="15">
        <v>34</v>
      </c>
      <c r="BV160" s="15">
        <v>10</v>
      </c>
      <c r="BW160" s="15">
        <v>0</v>
      </c>
      <c r="BX160" s="15">
        <v>75</v>
      </c>
    </row>
    <row r="161" spans="2:76" s="347" customFormat="1" ht="21" x14ac:dyDescent="0.25">
      <c r="B161" s="338"/>
      <c r="C161" s="339">
        <f t="shared" si="23"/>
        <v>45526</v>
      </c>
      <c r="D161" s="340">
        <f>SUMIFS('Transport-DB'!O:O,'Transport-DB'!C:C,"="&amp;'Work DB'!C161,'Transport-DB'!F:F,"="&amp;'Work DB'!$D$4)</f>
        <v>183.54</v>
      </c>
      <c r="E161" s="341">
        <f>SUMIFS('Transport-DB'!O:O,'Transport-DB'!C:C,"="&amp;'Work DB'!C161,'Transport-DB'!F:F,"="&amp;'Work DB'!$E$4)</f>
        <v>353.16499999999996</v>
      </c>
      <c r="F161" s="341">
        <f>SUMIFS('Transport-DB'!O:O,'Transport-DB'!C:C,"="&amp;'Work DB'!C161,'Transport-DB'!F:F,"="&amp;'Work DB'!$F$4)</f>
        <v>324.52999999999997</v>
      </c>
      <c r="G161" s="341">
        <f>SUMIFS('Transport-DB'!O:O,'Transport-DB'!C:C,"="&amp;'Work DB'!C161,'Transport-DB'!F:F,"="&amp;'Work DB'!$G$4)</f>
        <v>257.71499999999997</v>
      </c>
      <c r="H161" s="342">
        <f>SUMIFS('Transport-DB'!O:O,'Transport-DB'!C:C,"="&amp;'Work DB'!C161,'Transport-DB'!F:F,"="&amp;'Work DB'!$H$4)</f>
        <v>224.3075</v>
      </c>
      <c r="I161" s="341">
        <f>SUMIFS('Transport-DB'!O:O,'Transport-DB'!C:C,"="&amp;'Work DB'!C161,'Transport-DB'!F:F,"="&amp;'Work DB'!$I$4)</f>
        <v>1151.1499999999999</v>
      </c>
      <c r="J161" s="343">
        <f>SUMIFS('Transport-DB'!O:O,'Transport-DB'!C:C,"="&amp;'Work DB'!C161,'Transport-DB'!F:F,"="&amp;'Work DB'!$J$4)</f>
        <v>0</v>
      </c>
      <c r="K161" s="340">
        <f>SUMIFS('Transport-DB'!N:N,'Transport-DB'!C:C,"="&amp;'Work DB'!C161,'Transport-DB'!F:F,"="&amp;'Work DB'!$K$4)</f>
        <v>0</v>
      </c>
      <c r="L161" s="341">
        <f>SUMIFS('Transport-DB'!N:N,'Transport-DB'!C:C,"="&amp;'Work DB'!C161,'Transport-DB'!F:F,"="&amp;'Work DB'!$L$4)</f>
        <v>0</v>
      </c>
      <c r="M161" s="341">
        <f>SUMIFS('Transport-DB'!N:N,'Transport-DB'!C:C,"="&amp;'Work DB'!C161,'Transport-DB'!F:F,"="&amp;'Work DB'!$M$4)</f>
        <v>940</v>
      </c>
      <c r="N161" s="341">
        <f>SUMIFS('Transport-DB'!N:N,'Transport-DB'!C:C,"="&amp;'Work DB'!C161,'Transport-DB'!F:F,"="&amp;'Work DB'!$N$4)</f>
        <v>0</v>
      </c>
      <c r="O161" s="341">
        <f>SUMIFS('Transport-DB'!N:N,'Transport-DB'!C:C,"="&amp;'Work DB'!C161,'Transport-DB'!F:F,"="&amp;'Work DB'!$O$4)</f>
        <v>0</v>
      </c>
      <c r="P161" s="341">
        <f>SUMIFS('Transport-DB'!N:N,'Transport-DB'!C:C,"="&amp;'Work DB'!C161,'Transport-DB'!F:F,"="&amp;'Work DB'!$P$4)</f>
        <v>0</v>
      </c>
      <c r="Q161" s="342">
        <f>SUMIFS('Transport-DB'!N:N,'Transport-DB'!C:C,"="&amp;'Work DB'!C161,'Transport-DB'!F:F,"="&amp;'Work DB'!$Q$4)</f>
        <v>0</v>
      </c>
      <c r="R161" s="344">
        <f>SUMIFS('Transport-DB'!N:N,'Transport-DB'!C:C,"="&amp;'Work DB'!C161,'Transport-DB'!F:F,"="&amp;'Work DB'!$R$4)</f>
        <v>0</v>
      </c>
      <c r="S161" s="168">
        <f>SUM(D161:J161)+SUM(K161:R161)-M161-SUMIFS(Transport_DB[ترانشه],Transport_DB[توضیحات],"دیسپوزال",Transport_DB[تاریخ],'Work DB'!C161)</f>
        <v>2494.4074999999993</v>
      </c>
      <c r="T161" s="341">
        <f>M161</f>
        <v>940</v>
      </c>
      <c r="U161" s="341"/>
      <c r="V161" s="341"/>
      <c r="W161" s="341"/>
      <c r="X161" s="341"/>
      <c r="Y161" s="344"/>
      <c r="Z161" s="343">
        <v>9014</v>
      </c>
      <c r="AA161" s="340">
        <f>SUMIFS('Transport-DB'!P:P,'Transport-DB'!C:C,"="&amp;'Work DB'!C161,'Transport-DB'!F:F,"="&amp;'Work DB'!$AA$4)</f>
        <v>35.400000000000006</v>
      </c>
      <c r="AB161" s="341">
        <f>SUMIFS('Transport-DB'!P:P,'Transport-DB'!C:C,"="&amp;'Work DB'!C161,'Transport-DB'!F:F,"="&amp;'Work DB'!$AB$4)</f>
        <v>46.4</v>
      </c>
      <c r="AC161" s="341">
        <f>SUMIFS('Transport-DB'!P:P,'Transport-DB'!C:C,"="&amp;'Work DB'!C161,'Transport-DB'!F:F,"="&amp;'Work DB'!$AC$4)</f>
        <v>78.399999999999991</v>
      </c>
      <c r="AD161" s="342">
        <f>SUMIFS('Transport-DB'!P:P,'Transport-DB'!C:C,"="&amp;'Work DB'!C161,'Transport-DB'!F:F,"="&amp;'Work DB'!$AD$4)</f>
        <v>40</v>
      </c>
      <c r="AE161" s="342">
        <f>SUMIFS('Transport-DB'!P:P,'Transport-DB'!C:C,"="&amp;'Work DB'!C161,'Transport-DB'!F:F,"="&amp;'Work DB'!$AE$4)</f>
        <v>0</v>
      </c>
      <c r="AF161" s="342">
        <f>SUMIFS('Transport-DB'!P:P,'Transport-DB'!C:C,"="&amp;'Work DB'!C161,'Transport-DB'!F:F,"="&amp;'Work DB'!$AF$4)</f>
        <v>52</v>
      </c>
      <c r="AG161" s="344"/>
      <c r="AH161" s="168">
        <f>SUMIFS('Transport-DB'!Q:Q,'Transport-DB'!C:C,"="&amp;'Work DB'!C161)</f>
        <v>0</v>
      </c>
      <c r="AI161" s="170">
        <f>SUMIFS(Civil_DB[قالب بندی],Civil_DB[تاریخ],"="&amp;'Work DB'!C161)</f>
        <v>60</v>
      </c>
      <c r="AJ161" s="169">
        <v>0</v>
      </c>
      <c r="AK161" s="167">
        <f>SUMIFS(Civil_DB[بتن],Civil_DB[تاریخ],"="&amp;'Work DB'!C161)</f>
        <v>60</v>
      </c>
      <c r="AL161" s="341">
        <v>0</v>
      </c>
      <c r="AM161" s="341">
        <v>0</v>
      </c>
      <c r="AN161" s="341">
        <v>0</v>
      </c>
      <c r="AO161" s="340">
        <v>81</v>
      </c>
      <c r="AP161" s="341">
        <v>91</v>
      </c>
      <c r="AQ161" s="341">
        <v>173</v>
      </c>
      <c r="AR161" s="344">
        <v>12</v>
      </c>
      <c r="AS161" s="340">
        <v>16</v>
      </c>
      <c r="AT161" s="341">
        <v>40</v>
      </c>
      <c r="AU161" s="342">
        <f>'Daily Gas'!AA5</f>
        <v>5034</v>
      </c>
      <c r="AV161" s="340">
        <f t="shared" ref="AV161:AV166" si="27">AV160-AU161</f>
        <v>43578</v>
      </c>
      <c r="AW161" s="341">
        <f t="shared" si="14"/>
        <v>7.2499999999999964</v>
      </c>
      <c r="AX161" s="341">
        <v>0</v>
      </c>
      <c r="AY161" s="341">
        <f>IF(AK161&gt;0,(AY160-AK161*0.21+BL161)-(AY160-AK161*0.21+BL161)*0.01,(AY160-AK161*0.21+BL161))</f>
        <v>312.86115988764942</v>
      </c>
      <c r="AZ161" s="341">
        <f>IF(AK161&gt;0,(AZ160-AK161*0.2+BM161)-(AZ160-AK161*0.2+BM161)*0.01,(AZ160-AK161*0.2+BM161))</f>
        <v>212.73612229226532</v>
      </c>
      <c r="BA161" s="341">
        <f t="shared" ref="BA161:BA204" si="28">BA160-AK161*0.5745+BN161</f>
        <v>526.50349999999992</v>
      </c>
      <c r="BB161" s="341">
        <v>0</v>
      </c>
      <c r="BC161" s="344">
        <v>0</v>
      </c>
      <c r="BD161" s="343"/>
      <c r="BE161" s="343"/>
      <c r="BF161" s="343"/>
      <c r="BG161" s="343"/>
      <c r="BH161" s="345"/>
      <c r="BI161" s="346" t="s">
        <v>38</v>
      </c>
      <c r="BK161" s="347">
        <v>0</v>
      </c>
      <c r="BL161" s="15">
        <f t="shared" si="21"/>
        <v>52.11</v>
      </c>
      <c r="BM161" s="15">
        <f t="shared" si="22"/>
        <v>17.37</v>
      </c>
      <c r="BN161" s="15">
        <f t="shared" si="25"/>
        <v>0</v>
      </c>
      <c r="BP161" s="15">
        <v>9</v>
      </c>
      <c r="BQ161" s="15">
        <v>3</v>
      </c>
      <c r="BR161" s="15">
        <v>0</v>
      </c>
      <c r="BU161" s="347">
        <v>0</v>
      </c>
      <c r="BV161" s="347">
        <v>45</v>
      </c>
      <c r="BW161" s="347">
        <v>15</v>
      </c>
      <c r="BX161" s="347">
        <v>0</v>
      </c>
    </row>
    <row r="162" spans="2:76" s="15" customFormat="1" ht="21" x14ac:dyDescent="0.25">
      <c r="B162" s="47"/>
      <c r="C162" s="20">
        <f t="shared" si="23"/>
        <v>45527</v>
      </c>
      <c r="D162" s="168">
        <f>SUMIFS('Transport-DB'!O:O,'Transport-DB'!C:C,"="&amp;'Work DB'!C162,'Transport-DB'!F:F,"="&amp;'Work DB'!$D$4)</f>
        <v>282.95749999999998</v>
      </c>
      <c r="E162" s="169">
        <f>SUMIFS('Transport-DB'!O:O,'Transport-DB'!C:C,"="&amp;'Work DB'!C162,'Transport-DB'!F:F,"="&amp;'Work DB'!$E$4)</f>
        <v>324.53000000000003</v>
      </c>
      <c r="F162" s="169">
        <f>SUMIFS('Transport-DB'!O:O,'Transport-DB'!C:C,"="&amp;'Work DB'!C162,'Transport-DB'!F:F,"="&amp;'Work DB'!$F$4)</f>
        <v>0</v>
      </c>
      <c r="G162" s="169">
        <f>SUMIFS('Transport-DB'!O:O,'Transport-DB'!C:C,"="&amp;'Work DB'!C162,'Transport-DB'!F:F,"="&amp;'Work DB'!$G$4)</f>
        <v>209.99</v>
      </c>
      <c r="H162" s="166">
        <f>SUMIFS('Transport-DB'!O:O,'Transport-DB'!C:C,"="&amp;'Work DB'!C162,'Transport-DB'!F:F,"="&amp;'Work DB'!$H$4)</f>
        <v>214.76249999999999</v>
      </c>
      <c r="I162" s="169">
        <f>SUMIFS('Transport-DB'!O:O,'Transport-DB'!C:C,"="&amp;'Work DB'!C162,'Transport-DB'!F:F,"="&amp;'Work DB'!$I$4)</f>
        <v>1110.8999999999999</v>
      </c>
      <c r="J162" s="337">
        <f>SUMIFS('Transport-DB'!O:O,'Transport-DB'!C:C,"="&amp;'Work DB'!C162,'Transport-DB'!F:F,"="&amp;'Work DB'!$J$4)</f>
        <v>0</v>
      </c>
      <c r="K162" s="168">
        <f>SUMIFS('Transport-DB'!N:N,'Transport-DB'!C:C,"="&amp;'Work DB'!C162,'Transport-DB'!F:F,"="&amp;'Work DB'!$K$4)</f>
        <v>0</v>
      </c>
      <c r="L162" s="169">
        <f>SUMIFS('Transport-DB'!N:N,'Transport-DB'!C:C,"="&amp;'Work DB'!C162,'Transport-DB'!F:F,"="&amp;'Work DB'!$L$4)</f>
        <v>0</v>
      </c>
      <c r="M162" s="169">
        <f>SUMIFS('Transport-DB'!N:N,'Transport-DB'!C:C,"="&amp;'Work DB'!C162,'Transport-DB'!F:F,"="&amp;'Work DB'!$M$4)</f>
        <v>752</v>
      </c>
      <c r="N162" s="169">
        <f>SUMIFS('Transport-DB'!N:N,'Transport-DB'!C:C,"="&amp;'Work DB'!C162,'Transport-DB'!F:F,"="&amp;'Work DB'!$N$4)</f>
        <v>0</v>
      </c>
      <c r="O162" s="169">
        <f>SUMIFS('Transport-DB'!N:N,'Transport-DB'!C:C,"="&amp;'Work DB'!C162,'Transport-DB'!F:F,"="&amp;'Work DB'!$O$4)</f>
        <v>0</v>
      </c>
      <c r="P162" s="169">
        <f>SUMIFS('Transport-DB'!N:N,'Transport-DB'!C:C,"="&amp;'Work DB'!C162,'Transport-DB'!F:F,"="&amp;'Work DB'!$P$4)</f>
        <v>0</v>
      </c>
      <c r="Q162" s="166">
        <f>SUMIFS('Transport-DB'!N:N,'Transport-DB'!C:C,"="&amp;'Work DB'!C162,'Transport-DB'!F:F,"="&amp;'Work DB'!$Q$4)</f>
        <v>0</v>
      </c>
      <c r="R162" s="167">
        <f>SUMIFS('Transport-DB'!N:N,'Transport-DB'!C:C,"="&amp;'Work DB'!C162,'Transport-DB'!F:F,"="&amp;'Work DB'!$R$4)</f>
        <v>0</v>
      </c>
      <c r="S162" s="168">
        <f>SUM(D162:J162)+SUM(K162:R162)-M162-SUMIFS(Transport_DB[ترانشه],Transport_DB[توضیحات],"دیسپوزال",Transport_DB[تاریخ],'Work DB'!C162)</f>
        <v>2143.14</v>
      </c>
      <c r="T162" s="169">
        <f t="shared" si="12"/>
        <v>752</v>
      </c>
      <c r="U162" s="169"/>
      <c r="V162" s="169"/>
      <c r="W162" s="169"/>
      <c r="X162" s="169"/>
      <c r="Y162" s="167"/>
      <c r="Z162" s="249"/>
      <c r="AA162" s="168">
        <f>SUMIFS('Transport-DB'!P:P,'Transport-DB'!C:C,"="&amp;'Work DB'!C162,'Transport-DB'!F:F,"="&amp;'Work DB'!$AA$4)</f>
        <v>35.400000000000006</v>
      </c>
      <c r="AB162" s="169">
        <f>SUMIFS('Transport-DB'!P:P,'Transport-DB'!C:C,"="&amp;'Work DB'!C162,'Transport-DB'!F:F,"="&amp;'Work DB'!$AB$4)</f>
        <v>23.2</v>
      </c>
      <c r="AC162" s="169">
        <f>SUMIFS('Transport-DB'!P:P,'Transport-DB'!C:C,"="&amp;'Work DB'!C162,'Transport-DB'!F:F,"="&amp;'Work DB'!$AC$4)</f>
        <v>78.399999999999991</v>
      </c>
      <c r="AD162" s="166">
        <f>SUMIFS('Transport-DB'!P:P,'Transport-DB'!C:C,"="&amp;'Work DB'!C162,'Transport-DB'!F:F,"="&amp;'Work DB'!$AD$4)</f>
        <v>20</v>
      </c>
      <c r="AE162" s="166">
        <f>SUMIFS('Transport-DB'!P:P,'Transport-DB'!C:C,"="&amp;'Work DB'!C162,'Transport-DB'!F:F,"="&amp;'Work DB'!$AE$4)</f>
        <v>0</v>
      </c>
      <c r="AF162" s="166">
        <f>SUMIFS('Transport-DB'!P:P,'Transport-DB'!C:C,"="&amp;'Work DB'!C162,'Transport-DB'!F:F,"="&amp;'Work DB'!$AF$4)</f>
        <v>0</v>
      </c>
      <c r="AG162" s="167"/>
      <c r="AH162" s="168">
        <f>SUMIFS('Transport-DB'!Q:Q,'Transport-DB'!C:C,"="&amp;'Work DB'!C162)</f>
        <v>0</v>
      </c>
      <c r="AI162" s="170">
        <f>SUMIFS(Civil_DB[قالب بندی],Civil_DB[تاریخ],"="&amp;'Work DB'!C162)</f>
        <v>57</v>
      </c>
      <c r="AJ162" s="169">
        <v>0</v>
      </c>
      <c r="AK162" s="167">
        <f>SUMIFS(Civil_DB[بتن],Civil_DB[تاریخ],"="&amp;'Work DB'!C162)</f>
        <v>0</v>
      </c>
      <c r="AL162" s="28">
        <v>0</v>
      </c>
      <c r="AM162" s="29">
        <v>0</v>
      </c>
      <c r="AN162" s="31">
        <v>0</v>
      </c>
      <c r="AO162" s="28">
        <v>69</v>
      </c>
      <c r="AP162" s="29">
        <v>86</v>
      </c>
      <c r="AQ162" s="29">
        <v>151</v>
      </c>
      <c r="AR162" s="30">
        <v>12</v>
      </c>
      <c r="AS162" s="28">
        <v>12</v>
      </c>
      <c r="AT162" s="29">
        <v>35</v>
      </c>
      <c r="AU162" s="207">
        <f>'Daily Gas'!AA6</f>
        <v>3733</v>
      </c>
      <c r="AV162" s="215">
        <f t="shared" si="27"/>
        <v>39845</v>
      </c>
      <c r="AW162" s="29">
        <f t="shared" ref="AW162:AW183" si="29">AW161-AK162*0.32+BK162</f>
        <v>7.2499999999999964</v>
      </c>
      <c r="AX162" s="29">
        <v>0</v>
      </c>
      <c r="AY162" s="29">
        <f t="shared" si="26"/>
        <v>312.86115988764942</v>
      </c>
      <c r="AZ162" s="29">
        <f t="shared" ref="AZ162:AZ204" si="30">IF(AK162&gt;0,(AZ161-AK162*0.2+BM162)-(AZ161-AK162*0.2+BM162)*0.01,(AZ161-AK162*0.2+BM162))</f>
        <v>212.73612229226532</v>
      </c>
      <c r="BA162" s="29">
        <f>BA161-AK162*0.5745+BN162</f>
        <v>526.50349999999992</v>
      </c>
      <c r="BB162" s="29">
        <v>0</v>
      </c>
      <c r="BC162" s="30">
        <v>0</v>
      </c>
      <c r="BD162" s="249"/>
      <c r="BE162" s="249"/>
      <c r="BF162" s="249"/>
      <c r="BG162" s="249"/>
      <c r="BH162" s="32"/>
      <c r="BI162" s="56"/>
      <c r="BK162" s="15">
        <v>0</v>
      </c>
      <c r="BL162" s="15">
        <f t="shared" si="21"/>
        <v>0</v>
      </c>
      <c r="BM162" s="15">
        <f t="shared" si="22"/>
        <v>0</v>
      </c>
      <c r="BN162" s="15">
        <f t="shared" si="25"/>
        <v>0</v>
      </c>
      <c r="BP162" s="15">
        <v>0</v>
      </c>
      <c r="BQ162" s="15">
        <v>0</v>
      </c>
      <c r="BR162" s="15">
        <v>0</v>
      </c>
      <c r="BU162" s="15">
        <v>0</v>
      </c>
      <c r="BV162" s="15">
        <v>0</v>
      </c>
      <c r="BW162" s="15">
        <v>0</v>
      </c>
      <c r="BX162" s="15">
        <v>0</v>
      </c>
    </row>
    <row r="163" spans="2:76" s="15" customFormat="1" ht="21" x14ac:dyDescent="0.25">
      <c r="B163" s="47"/>
      <c r="C163" s="20">
        <f t="shared" si="23"/>
        <v>45528</v>
      </c>
      <c r="D163" s="168">
        <f>SUMIFS('Transport-DB'!O:O,'Transport-DB'!C:C,"="&amp;'Work DB'!C163,'Transport-DB'!F:F,"="&amp;'Work DB'!$D$4)</f>
        <v>198.83499999999998</v>
      </c>
      <c r="E163" s="169">
        <f>SUMIFS('Transport-DB'!O:O,'Transport-DB'!C:C,"="&amp;'Work DB'!C163,'Transport-DB'!F:F,"="&amp;'Work DB'!$E$4)</f>
        <v>0</v>
      </c>
      <c r="F163" s="169">
        <f>SUMIFS('Transport-DB'!O:O,'Transport-DB'!C:C,"="&amp;'Work DB'!C163,'Transport-DB'!F:F,"="&amp;'Work DB'!$F$4)</f>
        <v>233.85249999999999</v>
      </c>
      <c r="G163" s="169">
        <f>SUMIFS('Transport-DB'!O:O,'Transport-DB'!C:C,"="&amp;'Work DB'!C163,'Transport-DB'!F:F,"="&amp;'Work DB'!$G$4)</f>
        <v>257.71500000000003</v>
      </c>
      <c r="H163" s="166">
        <f>SUMIFS('Transport-DB'!O:O,'Transport-DB'!C:C,"="&amp;'Work DB'!C163,'Transport-DB'!F:F,"="&amp;'Work DB'!$H$4)</f>
        <v>248.17</v>
      </c>
      <c r="I163" s="169">
        <f>SUMIFS('Transport-DB'!O:O,'Transport-DB'!C:C,"="&amp;'Work DB'!C163,'Transport-DB'!F:F,"="&amp;'Work DB'!$I$4)</f>
        <v>563.5</v>
      </c>
      <c r="J163" s="337">
        <f>SUMIFS('Transport-DB'!O:O,'Transport-DB'!C:C,"="&amp;'Work DB'!C163,'Transport-DB'!F:F,"="&amp;'Work DB'!$J$4)</f>
        <v>0</v>
      </c>
      <c r="K163" s="168">
        <f>SUMIFS('Transport-DB'!N:N,'Transport-DB'!C:C,"="&amp;'Work DB'!C163,'Transport-DB'!F:F,"="&amp;'Work DB'!$K$4)</f>
        <v>0</v>
      </c>
      <c r="L163" s="169">
        <f>SUMIFS('Transport-DB'!N:N,'Transport-DB'!C:C,"="&amp;'Work DB'!C163,'Transport-DB'!F:F,"="&amp;'Work DB'!$L$4)</f>
        <v>630</v>
      </c>
      <c r="M163" s="169">
        <f>SUMIFS('Transport-DB'!N:N,'Transport-DB'!C:C,"="&amp;'Work DB'!C163,'Transport-DB'!F:F,"="&amp;'Work DB'!$M$4)</f>
        <v>1957</v>
      </c>
      <c r="N163" s="169">
        <f>SUMIFS('Transport-DB'!N:N,'Transport-DB'!C:C,"="&amp;'Work DB'!C163,'Transport-DB'!F:F,"="&amp;'Work DB'!$N$4)</f>
        <v>0</v>
      </c>
      <c r="O163" s="169">
        <f>SUMIFS('Transport-DB'!N:N,'Transport-DB'!C:C,"="&amp;'Work DB'!C163,'Transport-DB'!F:F,"="&amp;'Work DB'!$O$4)</f>
        <v>0</v>
      </c>
      <c r="P163" s="169">
        <f>SUMIFS('Transport-DB'!N:N,'Transport-DB'!C:C,"="&amp;'Work DB'!C163,'Transport-DB'!F:F,"="&amp;'Work DB'!$P$4)</f>
        <v>0</v>
      </c>
      <c r="Q163" s="166">
        <f>SUMIFS('Transport-DB'!N:N,'Transport-DB'!C:C,"="&amp;'Work DB'!C163,'Transport-DB'!F:F,"="&amp;'Work DB'!$Q$4)</f>
        <v>0</v>
      </c>
      <c r="R163" s="167">
        <f>SUMIFS('Transport-DB'!N:N,'Transport-DB'!C:C,"="&amp;'Work DB'!C163,'Transport-DB'!F:F,"="&amp;'Work DB'!$R$4)</f>
        <v>0</v>
      </c>
      <c r="S163" s="168">
        <f>SUM(D163:J163)+SUM(K163:R163)-M163-SUMIFS(Transport_DB[ترانشه],Transport_DB[توضیحات],"دیسپوزال",Transport_DB[تاریخ],'Work DB'!C163)</f>
        <v>2132.0725000000002</v>
      </c>
      <c r="T163" s="169">
        <f t="shared" si="12"/>
        <v>1957</v>
      </c>
      <c r="U163" s="169"/>
      <c r="V163" s="169"/>
      <c r="W163" s="169"/>
      <c r="X163" s="169"/>
      <c r="Y163" s="167"/>
      <c r="Z163" s="249"/>
      <c r="AA163" s="168">
        <f>SUMIFS('Transport-DB'!P:P,'Transport-DB'!C:C,"="&amp;'Work DB'!C163,'Transport-DB'!F:F,"="&amp;'Work DB'!$AA$4)</f>
        <v>47.2</v>
      </c>
      <c r="AB163" s="169">
        <f>SUMIFS('Transport-DB'!P:P,'Transport-DB'!C:C,"="&amp;'Work DB'!C163,'Transport-DB'!F:F,"="&amp;'Work DB'!$AB$4)</f>
        <v>34.799999999999997</v>
      </c>
      <c r="AC163" s="169">
        <f>SUMIFS('Transport-DB'!P:P,'Transport-DB'!C:C,"="&amp;'Work DB'!C163,'Transport-DB'!F:F,"="&amp;'Work DB'!$AC$4)</f>
        <v>78.399999999999991</v>
      </c>
      <c r="AD163" s="166">
        <f>SUMIFS('Transport-DB'!P:P,'Transport-DB'!C:C,"="&amp;'Work DB'!C163,'Transport-DB'!F:F,"="&amp;'Work DB'!$AD$4)</f>
        <v>50</v>
      </c>
      <c r="AE163" s="166">
        <f>SUMIFS('Transport-DB'!P:P,'Transport-DB'!C:C,"="&amp;'Work DB'!C163,'Transport-DB'!F:F,"="&amp;'Work DB'!$AE$4)</f>
        <v>0</v>
      </c>
      <c r="AF163" s="166">
        <f>SUMIFS('Transport-DB'!P:P,'Transport-DB'!C:C,"="&amp;'Work DB'!C163,'Transport-DB'!F:F,"="&amp;'Work DB'!$AF$4)</f>
        <v>39</v>
      </c>
      <c r="AG163" s="167"/>
      <c r="AH163" s="168">
        <f>SUMIFS('Transport-DB'!Q:Q,'Transport-DB'!C:C,"="&amp;'Work DB'!C163)</f>
        <v>0</v>
      </c>
      <c r="AI163" s="170">
        <f>SUMIFS(Civil_DB[قالب بندی],Civil_DB[تاریخ],"="&amp;'Work DB'!C163)</f>
        <v>73</v>
      </c>
      <c r="AJ163" s="169">
        <v>0</v>
      </c>
      <c r="AK163" s="167">
        <f>SUMIFS(Civil_DB[بتن],Civil_DB[تاریخ],"="&amp;'Work DB'!C163)</f>
        <v>0</v>
      </c>
      <c r="AL163" s="28">
        <v>0</v>
      </c>
      <c r="AM163" s="29">
        <v>0</v>
      </c>
      <c r="AN163" s="31">
        <v>0</v>
      </c>
      <c r="AO163" s="28">
        <v>83</v>
      </c>
      <c r="AP163" s="29">
        <v>85</v>
      </c>
      <c r="AQ163" s="29">
        <v>165</v>
      </c>
      <c r="AR163" s="30">
        <v>11</v>
      </c>
      <c r="AS163" s="28">
        <v>11</v>
      </c>
      <c r="AT163" s="29">
        <v>30</v>
      </c>
      <c r="AU163" s="207">
        <f>'Daily Gas'!AA7</f>
        <v>4477</v>
      </c>
      <c r="AV163" s="215">
        <f t="shared" si="27"/>
        <v>35368</v>
      </c>
      <c r="AW163" s="29">
        <f t="shared" si="29"/>
        <v>61.25</v>
      </c>
      <c r="AX163" s="29">
        <v>0</v>
      </c>
      <c r="AY163" s="29">
        <f t="shared" si="26"/>
        <v>330.23115988764943</v>
      </c>
      <c r="AZ163" s="29">
        <f t="shared" si="30"/>
        <v>224.31612229226533</v>
      </c>
      <c r="BA163" s="29">
        <f t="shared" si="28"/>
        <v>596.96349999999995</v>
      </c>
      <c r="BB163" s="29">
        <v>0</v>
      </c>
      <c r="BC163" s="30">
        <v>0</v>
      </c>
      <c r="BD163" s="249"/>
      <c r="BE163" s="249"/>
      <c r="BF163" s="249"/>
      <c r="BG163" s="249"/>
      <c r="BH163" s="32"/>
      <c r="BI163" s="56"/>
      <c r="BK163" s="15">
        <v>54</v>
      </c>
      <c r="BL163" s="15">
        <f t="shared" si="21"/>
        <v>17.37</v>
      </c>
      <c r="BM163" s="15">
        <f t="shared" si="22"/>
        <v>11.58</v>
      </c>
      <c r="BN163" s="15">
        <f t="shared" si="25"/>
        <v>70.459999999999994</v>
      </c>
      <c r="BP163" s="15">
        <v>3</v>
      </c>
      <c r="BQ163" s="15">
        <v>2</v>
      </c>
      <c r="BR163" s="15">
        <v>13</v>
      </c>
      <c r="BU163" s="15">
        <v>54</v>
      </c>
      <c r="BV163" s="15">
        <v>15</v>
      </c>
      <c r="BW163" s="15">
        <v>10</v>
      </c>
      <c r="BX163" s="15">
        <v>65</v>
      </c>
    </row>
    <row r="164" spans="2:76" s="15" customFormat="1" ht="21" x14ac:dyDescent="0.25">
      <c r="B164" s="47"/>
      <c r="C164" s="20">
        <f t="shared" si="23"/>
        <v>45529</v>
      </c>
      <c r="D164" s="168">
        <f>SUMIFS('Transport-DB'!O:O,'Transport-DB'!C:C,"="&amp;'Work DB'!C164,'Transport-DB'!F:F,"="&amp;'Work DB'!$D$4)</f>
        <v>0</v>
      </c>
      <c r="E164" s="169">
        <f>SUMIFS('Transport-DB'!O:O,'Transport-DB'!C:C,"="&amp;'Work DB'!C164,'Transport-DB'!F:F,"="&amp;'Work DB'!$E$4)</f>
        <v>0</v>
      </c>
      <c r="F164" s="169">
        <f>SUMIFS('Transport-DB'!O:O,'Transport-DB'!C:C,"="&amp;'Work DB'!C164,'Transport-DB'!F:F,"="&amp;'Work DB'!$F$4)</f>
        <v>0</v>
      </c>
      <c r="G164" s="169">
        <f>SUMIFS('Transport-DB'!O:O,'Transport-DB'!C:C,"="&amp;'Work DB'!C164,'Transport-DB'!F:F,"="&amp;'Work DB'!$G$4)</f>
        <v>0</v>
      </c>
      <c r="H164" s="166">
        <f>SUMIFS('Transport-DB'!O:O,'Transport-DB'!C:C,"="&amp;'Work DB'!C164,'Transport-DB'!F:F,"="&amp;'Work DB'!$H$4)</f>
        <v>0</v>
      </c>
      <c r="I164" s="169">
        <f>SUMIFS('Transport-DB'!O:O,'Transport-DB'!C:C,"="&amp;'Work DB'!C164,'Transport-DB'!F:F,"="&amp;'Work DB'!$I$4)</f>
        <v>0</v>
      </c>
      <c r="J164" s="337">
        <f>SUMIFS('Transport-DB'!O:O,'Transport-DB'!C:C,"="&amp;'Work DB'!C164,'Transport-DB'!F:F,"="&amp;'Work DB'!$J$4)</f>
        <v>0</v>
      </c>
      <c r="K164" s="168">
        <f>SUMIFS('Transport-DB'!N:N,'Transport-DB'!C:C,"="&amp;'Work DB'!C164,'Transport-DB'!F:F,"="&amp;'Work DB'!$K$4)</f>
        <v>0</v>
      </c>
      <c r="L164" s="169">
        <f>SUMIFS('Transport-DB'!N:N,'Transport-DB'!C:C,"="&amp;'Work DB'!C164,'Transport-DB'!F:F,"="&amp;'Work DB'!$L$4)</f>
        <v>0</v>
      </c>
      <c r="M164" s="169">
        <f>SUMIFS('Transport-DB'!N:N,'Transport-DB'!C:C,"="&amp;'Work DB'!C164,'Transport-DB'!F:F,"="&amp;'Work DB'!$M$4)</f>
        <v>0</v>
      </c>
      <c r="N164" s="169">
        <f>SUMIFS('Transport-DB'!N:N,'Transport-DB'!C:C,"="&amp;'Work DB'!C164,'Transport-DB'!F:F,"="&amp;'Work DB'!$N$4)</f>
        <v>0</v>
      </c>
      <c r="O164" s="169">
        <f>SUMIFS('Transport-DB'!N:N,'Transport-DB'!C:C,"="&amp;'Work DB'!C164,'Transport-DB'!F:F,"="&amp;'Work DB'!$O$4)</f>
        <v>0</v>
      </c>
      <c r="P164" s="169">
        <f>SUMIFS('Transport-DB'!N:N,'Transport-DB'!C:C,"="&amp;'Work DB'!C164,'Transport-DB'!F:F,"="&amp;'Work DB'!$P$4)</f>
        <v>0</v>
      </c>
      <c r="Q164" s="166">
        <f>SUMIFS('Transport-DB'!N:N,'Transport-DB'!C:C,"="&amp;'Work DB'!C164,'Transport-DB'!F:F,"="&amp;'Work DB'!$Q$4)</f>
        <v>0</v>
      </c>
      <c r="R164" s="167">
        <f>SUMIFS('Transport-DB'!N:N,'Transport-DB'!C:C,"="&amp;'Work DB'!C164,'Transport-DB'!F:F,"="&amp;'Work DB'!$R$4)</f>
        <v>0</v>
      </c>
      <c r="S164" s="168">
        <f>SUM(D164:J164)+SUM(K164:R164)-M164-SUMIFS(Transport_DB[ترانشه],Transport_DB[توضیحات],"دیسپوزال",Transport_DB[تاریخ],'Work DB'!C164)</f>
        <v>0</v>
      </c>
      <c r="T164" s="169">
        <f t="shared" si="12"/>
        <v>0</v>
      </c>
      <c r="U164" s="169"/>
      <c r="V164" s="169"/>
      <c r="W164" s="169"/>
      <c r="X164" s="169"/>
      <c r="Y164" s="167"/>
      <c r="Z164" s="249"/>
      <c r="AA164" s="168">
        <f>SUMIFS('Transport-DB'!P:P,'Transport-DB'!C:C,"="&amp;'Work DB'!C164,'Transport-DB'!F:F,"="&amp;'Work DB'!$AA$4)</f>
        <v>0</v>
      </c>
      <c r="AB164" s="169">
        <f>SUMIFS('Transport-DB'!P:P,'Transport-DB'!C:C,"="&amp;'Work DB'!C164,'Transport-DB'!F:F,"="&amp;'Work DB'!$AB$4)</f>
        <v>0</v>
      </c>
      <c r="AC164" s="169">
        <f>SUMIFS('Transport-DB'!P:P,'Transport-DB'!C:C,"="&amp;'Work DB'!C164,'Transport-DB'!F:F,"="&amp;'Work DB'!$AC$4)</f>
        <v>0</v>
      </c>
      <c r="AD164" s="166">
        <f>SUMIFS('Transport-DB'!P:P,'Transport-DB'!C:C,"="&amp;'Work DB'!C164,'Transport-DB'!F:F,"="&amp;'Work DB'!$AD$4)</f>
        <v>0</v>
      </c>
      <c r="AE164" s="166">
        <f>SUMIFS('Transport-DB'!P:P,'Transport-DB'!C:C,"="&amp;'Work DB'!C164,'Transport-DB'!F:F,"="&amp;'Work DB'!$AE$4)</f>
        <v>0</v>
      </c>
      <c r="AF164" s="166">
        <f>SUMIFS('Transport-DB'!P:P,'Transport-DB'!C:C,"="&amp;'Work DB'!C164,'Transport-DB'!F:F,"="&amp;'Work DB'!$AF$4)</f>
        <v>0</v>
      </c>
      <c r="AG164" s="167"/>
      <c r="AH164" s="168">
        <f>SUMIFS('Transport-DB'!Q:Q,'Transport-DB'!C:C,"="&amp;'Work DB'!C164)</f>
        <v>0</v>
      </c>
      <c r="AI164" s="170">
        <f>SUMIFS(Civil_DB[قالب بندی],Civil_DB[تاریخ],"="&amp;'Work DB'!C164)</f>
        <v>0</v>
      </c>
      <c r="AJ164" s="169">
        <v>0</v>
      </c>
      <c r="AK164" s="167">
        <f>SUMIFS(Civil_DB[بتن],Civil_DB[تاریخ],"="&amp;'Work DB'!C164)</f>
        <v>0</v>
      </c>
      <c r="AL164" s="28">
        <v>0</v>
      </c>
      <c r="AM164" s="29">
        <v>0</v>
      </c>
      <c r="AN164" s="31">
        <v>0</v>
      </c>
      <c r="AO164" s="28">
        <v>10</v>
      </c>
      <c r="AP164" s="29">
        <v>28</v>
      </c>
      <c r="AQ164" s="29">
        <v>49</v>
      </c>
      <c r="AR164" s="30">
        <v>2</v>
      </c>
      <c r="AS164" s="28">
        <v>0</v>
      </c>
      <c r="AT164" s="29">
        <v>8</v>
      </c>
      <c r="AU164" s="207">
        <f>'Daily Gas'!AA8</f>
        <v>0</v>
      </c>
      <c r="AV164" s="215">
        <f t="shared" si="27"/>
        <v>35368</v>
      </c>
      <c r="AW164" s="29">
        <f t="shared" si="29"/>
        <v>61.25</v>
      </c>
      <c r="AX164" s="29">
        <v>0</v>
      </c>
      <c r="AY164" s="29">
        <f t="shared" si="26"/>
        <v>330.23115988764943</v>
      </c>
      <c r="AZ164" s="29">
        <f t="shared" si="30"/>
        <v>224.31612229226533</v>
      </c>
      <c r="BA164" s="29">
        <f t="shared" si="28"/>
        <v>596.96349999999995</v>
      </c>
      <c r="BB164" s="29">
        <v>0</v>
      </c>
      <c r="BC164" s="30">
        <v>0</v>
      </c>
      <c r="BD164" s="249"/>
      <c r="BE164" s="249"/>
      <c r="BF164" s="249"/>
      <c r="BG164" s="249"/>
      <c r="BH164" s="32"/>
      <c r="BI164" s="56"/>
      <c r="BK164" s="15">
        <v>0</v>
      </c>
      <c r="BL164" s="15">
        <f t="shared" si="21"/>
        <v>0</v>
      </c>
      <c r="BM164" s="15">
        <f t="shared" si="22"/>
        <v>0</v>
      </c>
      <c r="BN164" s="15">
        <f t="shared" si="25"/>
        <v>0</v>
      </c>
      <c r="BP164" s="15">
        <v>0</v>
      </c>
      <c r="BQ164" s="15">
        <v>0</v>
      </c>
      <c r="BR164" s="15">
        <v>0</v>
      </c>
      <c r="BU164" s="15">
        <v>0</v>
      </c>
      <c r="BV164" s="15">
        <v>0</v>
      </c>
      <c r="BW164" s="15">
        <v>0</v>
      </c>
      <c r="BX164" s="15">
        <v>0</v>
      </c>
    </row>
    <row r="165" spans="2:76" s="15" customFormat="1" ht="21" x14ac:dyDescent="0.25">
      <c r="B165" s="47"/>
      <c r="C165" s="20">
        <f t="shared" si="23"/>
        <v>45530</v>
      </c>
      <c r="D165" s="168">
        <f>SUMIFS('Transport-DB'!O:O,'Transport-DB'!C:C,"="&amp;'Work DB'!C165,'Transport-DB'!F:F,"="&amp;'Work DB'!$D$4)</f>
        <v>282.95749999999998</v>
      </c>
      <c r="E165" s="169">
        <f>SUMIFS('Transport-DB'!O:O,'Transport-DB'!C:C,"="&amp;'Work DB'!C165,'Transport-DB'!F:F,"="&amp;'Work DB'!$E$4)</f>
        <v>267.26000000000005</v>
      </c>
      <c r="F165" s="169">
        <f>SUMIFS('Transport-DB'!O:O,'Transport-DB'!C:C,"="&amp;'Work DB'!C165,'Transport-DB'!F:F,"="&amp;'Work DB'!$F$4)</f>
        <v>229.08</v>
      </c>
      <c r="G165" s="169">
        <f>SUMIFS('Transport-DB'!O:O,'Transport-DB'!C:C,"="&amp;'Work DB'!C165,'Transport-DB'!F:F,"="&amp;'Work DB'!$G$4)</f>
        <v>0</v>
      </c>
      <c r="H165" s="166">
        <f>SUMIFS('Transport-DB'!O:O,'Transport-DB'!C:C,"="&amp;'Work DB'!C165,'Transport-DB'!F:F,"="&amp;'Work DB'!$H$4)</f>
        <v>357.93749999999994</v>
      </c>
      <c r="I165" s="169">
        <f>SUMIFS('Transport-DB'!O:O,'Transport-DB'!C:C,"="&amp;'Work DB'!C165,'Transport-DB'!F:F,"="&amp;'Work DB'!$I$4)</f>
        <v>563.5</v>
      </c>
      <c r="J165" s="337">
        <f>SUMIFS('Transport-DB'!O:O,'Transport-DB'!C:C,"="&amp;'Work DB'!C165,'Transport-DB'!F:F,"="&amp;'Work DB'!$J$4)</f>
        <v>0</v>
      </c>
      <c r="K165" s="168">
        <f>SUMIFS('Transport-DB'!N:N,'Transport-DB'!C:C,"="&amp;'Work DB'!C165,'Transport-DB'!F:F,"="&amp;'Work DB'!$K$4)</f>
        <v>0</v>
      </c>
      <c r="L165" s="169">
        <f>SUMIFS('Transport-DB'!N:N,'Transport-DB'!C:C,"="&amp;'Work DB'!C165,'Transport-DB'!F:F,"="&amp;'Work DB'!$L$4)</f>
        <v>770</v>
      </c>
      <c r="M165" s="169">
        <f>SUMIFS('Transport-DB'!N:N,'Transport-DB'!C:C,"="&amp;'Work DB'!C165,'Transport-DB'!F:F,"="&amp;'Work DB'!$M$4)</f>
        <v>993</v>
      </c>
      <c r="N165" s="169">
        <f>SUMIFS('Transport-DB'!N:N,'Transport-DB'!C:C,"="&amp;'Work DB'!C165,'Transport-DB'!F:F,"="&amp;'Work DB'!$N$4)</f>
        <v>0</v>
      </c>
      <c r="O165" s="169">
        <f>SUMIFS('Transport-DB'!N:N,'Transport-DB'!C:C,"="&amp;'Work DB'!C165,'Transport-DB'!F:F,"="&amp;'Work DB'!$O$4)</f>
        <v>0</v>
      </c>
      <c r="P165" s="169">
        <f>SUMIFS('Transport-DB'!N:N,'Transport-DB'!C:C,"="&amp;'Work DB'!C165,'Transport-DB'!F:F,"="&amp;'Work DB'!$P$4)</f>
        <v>290.5</v>
      </c>
      <c r="Q165" s="166">
        <f>SUMIFS('Transport-DB'!N:N,'Transport-DB'!C:C,"="&amp;'Work DB'!C165,'Transport-DB'!F:F,"="&amp;'Work DB'!$Q$4)</f>
        <v>0</v>
      </c>
      <c r="R165" s="167">
        <f>SUMIFS('Transport-DB'!N:N,'Transport-DB'!C:C,"="&amp;'Work DB'!C165,'Transport-DB'!F:F,"="&amp;'Work DB'!$R$4)</f>
        <v>0</v>
      </c>
      <c r="S165" s="168">
        <f>SUM(D165:J165)+SUM(K165:R165)-M165-SUMIFS(Transport_DB[ترانشه],Transport_DB[توضیحات],"دیسپوزال",Transport_DB[تاریخ],'Work DB'!C165)</f>
        <v>2761.2349999999997</v>
      </c>
      <c r="T165" s="169">
        <f t="shared" si="12"/>
        <v>993</v>
      </c>
      <c r="U165" s="169"/>
      <c r="V165" s="169"/>
      <c r="W165" s="169"/>
      <c r="X165" s="169"/>
      <c r="Y165" s="167"/>
      <c r="Z165" s="249"/>
      <c r="AA165" s="168">
        <f>SUMIFS('Transport-DB'!P:P,'Transport-DB'!C:C,"="&amp;'Work DB'!C165,'Transport-DB'!F:F,"="&amp;'Work DB'!$AA$4)</f>
        <v>82.600000000000009</v>
      </c>
      <c r="AB165" s="169">
        <f>SUMIFS('Transport-DB'!P:P,'Transport-DB'!C:C,"="&amp;'Work DB'!C165,'Transport-DB'!F:F,"="&amp;'Work DB'!$AB$4)</f>
        <v>0</v>
      </c>
      <c r="AC165" s="169">
        <f>SUMIFS('Transport-DB'!P:P,'Transport-DB'!C:C,"="&amp;'Work DB'!C165,'Transport-DB'!F:F,"="&amp;'Work DB'!$AC$4)</f>
        <v>78.399999999999991</v>
      </c>
      <c r="AD165" s="166">
        <f>SUMIFS('Transport-DB'!P:P,'Transport-DB'!C:C,"="&amp;'Work DB'!C165,'Transport-DB'!F:F,"="&amp;'Work DB'!$AD$4)</f>
        <v>50</v>
      </c>
      <c r="AE165" s="166">
        <f>SUMIFS('Transport-DB'!P:P,'Transport-DB'!C:C,"="&amp;'Work DB'!C165,'Transport-DB'!F:F,"="&amp;'Work DB'!$AE$4)</f>
        <v>0</v>
      </c>
      <c r="AF165" s="166">
        <f>SUMIFS('Transport-DB'!P:P,'Transport-DB'!C:C,"="&amp;'Work DB'!C165,'Transport-DB'!F:F,"="&amp;'Work DB'!$AF$4)</f>
        <v>39</v>
      </c>
      <c r="AG165" s="167"/>
      <c r="AH165" s="168">
        <f>SUMIFS('Transport-DB'!Q:Q,'Transport-DB'!C:C,"="&amp;'Work DB'!C165)</f>
        <v>0</v>
      </c>
      <c r="AI165" s="170">
        <f>SUMIFS(Civil_DB[قالب بندی],Civil_DB[تاریخ],"="&amp;'Work DB'!C165)</f>
        <v>0</v>
      </c>
      <c r="AJ165" s="169">
        <v>0</v>
      </c>
      <c r="AK165" s="167">
        <f>SUMIFS(Civil_DB[بتن],Civil_DB[تاریخ],"="&amp;'Work DB'!C165)</f>
        <v>119</v>
      </c>
      <c r="AL165" s="28">
        <v>0</v>
      </c>
      <c r="AM165" s="29">
        <v>0</v>
      </c>
      <c r="AN165" s="31">
        <v>0</v>
      </c>
      <c r="AO165" s="28">
        <v>82</v>
      </c>
      <c r="AP165" s="29">
        <v>84</v>
      </c>
      <c r="AQ165" s="29">
        <v>175</v>
      </c>
      <c r="AR165" s="30">
        <v>11</v>
      </c>
      <c r="AS165" s="28">
        <v>16</v>
      </c>
      <c r="AT165" s="29">
        <v>39</v>
      </c>
      <c r="AU165" s="207">
        <f>'Daily Gas'!AA9</f>
        <v>6392</v>
      </c>
      <c r="AV165" s="215">
        <f t="shared" si="27"/>
        <v>28976</v>
      </c>
      <c r="AW165" s="29">
        <f t="shared" si="29"/>
        <v>50.17</v>
      </c>
      <c r="AX165" s="29">
        <v>0</v>
      </c>
      <c r="AY165" s="29">
        <f t="shared" si="26"/>
        <v>302.1887482887729</v>
      </c>
      <c r="AZ165" s="29">
        <f t="shared" si="30"/>
        <v>198.51096106934267</v>
      </c>
      <c r="BA165" s="29">
        <f t="shared" si="28"/>
        <v>528.59799999999996</v>
      </c>
      <c r="BB165" s="29">
        <v>0</v>
      </c>
      <c r="BC165" s="30">
        <v>0</v>
      </c>
      <c r="BD165" s="249"/>
      <c r="BE165" s="249"/>
      <c r="BF165" s="249"/>
      <c r="BG165" s="249"/>
      <c r="BH165" s="32"/>
      <c r="BI165" s="56"/>
      <c r="BK165" s="15">
        <v>27</v>
      </c>
      <c r="BL165" s="15">
        <f t="shared" si="21"/>
        <v>0</v>
      </c>
      <c r="BM165" s="15">
        <f t="shared" si="22"/>
        <v>0</v>
      </c>
      <c r="BN165" s="15">
        <f t="shared" si="25"/>
        <v>0</v>
      </c>
      <c r="BP165" s="15">
        <v>0</v>
      </c>
      <c r="BQ165" s="15">
        <v>0</v>
      </c>
      <c r="BR165" s="15">
        <v>0</v>
      </c>
      <c r="BU165" s="15">
        <v>27</v>
      </c>
      <c r="BV165" s="15">
        <v>0</v>
      </c>
      <c r="BW165" s="15">
        <v>0</v>
      </c>
      <c r="BX165" s="15">
        <v>0</v>
      </c>
    </row>
    <row r="166" spans="2:76" s="15" customFormat="1" ht="21" x14ac:dyDescent="0.25">
      <c r="B166" s="47"/>
      <c r="C166" s="20">
        <f t="shared" si="23"/>
        <v>45531</v>
      </c>
      <c r="D166" s="168">
        <f>SUMIFS('Transport-DB'!O:O,'Transport-DB'!C:C,"="&amp;'Work DB'!C166,'Transport-DB'!F:F,"="&amp;'Work DB'!$D$4)</f>
        <v>313.54750000000001</v>
      </c>
      <c r="E166" s="169">
        <f>SUMIFS('Transport-DB'!O:O,'Transport-DB'!C:C,"="&amp;'Work DB'!C166,'Transport-DB'!F:F,"="&amp;'Work DB'!$E$4)</f>
        <v>286.35000000000002</v>
      </c>
      <c r="F166" s="169">
        <f>SUMIFS('Transport-DB'!O:O,'Transport-DB'!C:C,"="&amp;'Work DB'!C166,'Transport-DB'!F:F,"="&amp;'Work DB'!$F$4)</f>
        <v>248.17000000000002</v>
      </c>
      <c r="G166" s="169">
        <f>SUMIFS('Transport-DB'!O:O,'Transport-DB'!C:C,"="&amp;'Work DB'!C166,'Transport-DB'!F:F,"="&amp;'Work DB'!$G$4)</f>
        <v>267.26</v>
      </c>
      <c r="H166" s="166">
        <f>SUMIFS('Transport-DB'!O:O,'Transport-DB'!C:C,"="&amp;'Work DB'!C166,'Transport-DB'!F:F,"="&amp;'Work DB'!$H$4)</f>
        <v>281.57749999999999</v>
      </c>
      <c r="I166" s="169">
        <f>SUMIFS('Transport-DB'!O:O,'Transport-DB'!C:C,"="&amp;'Work DB'!C166,'Transport-DB'!F:F,"="&amp;'Work DB'!$I$4)</f>
        <v>281.75</v>
      </c>
      <c r="J166" s="337">
        <f>SUMIFS('Transport-DB'!O:O,'Transport-DB'!C:C,"="&amp;'Work DB'!C166,'Transport-DB'!F:F,"="&amp;'Work DB'!$J$4)</f>
        <v>0</v>
      </c>
      <c r="K166" s="168">
        <f>SUMIFS('Transport-DB'!N:N,'Transport-DB'!C:C,"="&amp;'Work DB'!C166,'Transport-DB'!F:F,"="&amp;'Work DB'!$K$4)</f>
        <v>0</v>
      </c>
      <c r="L166" s="169">
        <f>SUMIFS('Transport-DB'!N:N,'Transport-DB'!C:C,"="&amp;'Work DB'!C166,'Transport-DB'!F:F,"="&amp;'Work DB'!$L$4)</f>
        <v>910</v>
      </c>
      <c r="M166" s="169">
        <f>SUMIFS('Transport-DB'!N:N,'Transport-DB'!C:C,"="&amp;'Work DB'!C166,'Transport-DB'!F:F,"="&amp;'Work DB'!$M$4)</f>
        <v>911</v>
      </c>
      <c r="N166" s="169">
        <f>SUMIFS('Transport-DB'!N:N,'Transport-DB'!C:C,"="&amp;'Work DB'!C166,'Transport-DB'!F:F,"="&amp;'Work DB'!$N$4)</f>
        <v>0</v>
      </c>
      <c r="O166" s="169">
        <f>SUMIFS('Transport-DB'!N:N,'Transport-DB'!C:C,"="&amp;'Work DB'!C166,'Transport-DB'!F:F,"="&amp;'Work DB'!$O$4)</f>
        <v>0</v>
      </c>
      <c r="P166" s="169">
        <f>SUMIFS('Transport-DB'!N:N,'Transport-DB'!C:C,"="&amp;'Work DB'!C166,'Transport-DB'!F:F,"="&amp;'Work DB'!$P$4)</f>
        <v>0</v>
      </c>
      <c r="Q166" s="166">
        <f>SUMIFS('Transport-DB'!N:N,'Transport-DB'!C:C,"="&amp;'Work DB'!C166,'Transport-DB'!F:F,"="&amp;'Work DB'!$Q$4)</f>
        <v>0</v>
      </c>
      <c r="R166" s="167">
        <f>SUMIFS('Transport-DB'!N:N,'Transport-DB'!C:C,"="&amp;'Work DB'!C166,'Transport-DB'!F:F,"="&amp;'Work DB'!$R$4)</f>
        <v>0</v>
      </c>
      <c r="S166" s="168">
        <f>SUM(D166:J166)+SUM(K166:R166)-M166-SUMIFS(Transport_DB[ترانشه],Transport_DB[توضیحات],"دیسپوزال",Transport_DB[تاریخ],'Work DB'!C166)</f>
        <v>2588.6550000000002</v>
      </c>
      <c r="T166" s="169">
        <f t="shared" si="12"/>
        <v>911</v>
      </c>
      <c r="U166" s="169"/>
      <c r="V166" s="169"/>
      <c r="W166" s="169"/>
      <c r="X166" s="169"/>
      <c r="Y166" s="167"/>
      <c r="Z166" s="249"/>
      <c r="AA166" s="168">
        <f>SUMIFS('Transport-DB'!P:P,'Transport-DB'!C:C,"="&amp;'Work DB'!C166,'Transport-DB'!F:F,"="&amp;'Work DB'!$AA$4)</f>
        <v>82.600000000000009</v>
      </c>
      <c r="AB166" s="169">
        <f>SUMIFS('Transport-DB'!P:P,'Transport-DB'!C:C,"="&amp;'Work DB'!C166,'Transport-DB'!F:F,"="&amp;'Work DB'!$AB$4)</f>
        <v>34.799999999999997</v>
      </c>
      <c r="AC166" s="169">
        <f>SUMIFS('Transport-DB'!P:P,'Transport-DB'!C:C,"="&amp;'Work DB'!C166,'Transport-DB'!F:F,"="&amp;'Work DB'!$AC$4)</f>
        <v>100.8</v>
      </c>
      <c r="AD166" s="166">
        <f>SUMIFS('Transport-DB'!P:P,'Transport-DB'!C:C,"="&amp;'Work DB'!C166,'Transport-DB'!F:F,"="&amp;'Work DB'!$AD$4)</f>
        <v>50</v>
      </c>
      <c r="AE166" s="166">
        <f>SUMIFS('Transport-DB'!P:P,'Transport-DB'!C:C,"="&amp;'Work DB'!C166,'Transport-DB'!F:F,"="&amp;'Work DB'!$AE$4)</f>
        <v>0</v>
      </c>
      <c r="AF166" s="166">
        <f>SUMIFS('Transport-DB'!P:P,'Transport-DB'!C:C,"="&amp;'Work DB'!C166,'Transport-DB'!F:F,"="&amp;'Work DB'!$AF$4)</f>
        <v>52</v>
      </c>
      <c r="AG166" s="167"/>
      <c r="AH166" s="168">
        <f>SUMIFS('Transport-DB'!Q:Q,'Transport-DB'!C:C,"="&amp;'Work DB'!C166)</f>
        <v>0</v>
      </c>
      <c r="AI166" s="170">
        <f>SUMIFS(Civil_DB[قالب بندی],Civil_DB[تاریخ],"="&amp;'Work DB'!C166)</f>
        <v>62</v>
      </c>
      <c r="AJ166" s="169">
        <v>0</v>
      </c>
      <c r="AK166" s="167">
        <f>SUMIFS(Civil_DB[بتن],Civil_DB[تاریخ],"="&amp;'Work DB'!C166)</f>
        <v>72</v>
      </c>
      <c r="AL166" s="28">
        <v>0</v>
      </c>
      <c r="AM166" s="29">
        <v>0</v>
      </c>
      <c r="AN166" s="31">
        <v>0</v>
      </c>
      <c r="AO166" s="28">
        <v>84</v>
      </c>
      <c r="AP166" s="29">
        <v>89</v>
      </c>
      <c r="AQ166" s="29">
        <v>175</v>
      </c>
      <c r="AR166" s="30">
        <v>11</v>
      </c>
      <c r="AS166" s="28">
        <v>17</v>
      </c>
      <c r="AT166" s="29">
        <v>38</v>
      </c>
      <c r="AU166" s="207">
        <f>'Daily Gas'!AA10</f>
        <v>3919</v>
      </c>
      <c r="AV166" s="215">
        <f t="shared" si="27"/>
        <v>25057</v>
      </c>
      <c r="AW166" s="29">
        <f t="shared" si="29"/>
        <v>54.13</v>
      </c>
      <c r="AX166" s="29">
        <v>0</v>
      </c>
      <c r="AY166" s="29">
        <f t="shared" si="26"/>
        <v>324.32276080588514</v>
      </c>
      <c r="AZ166" s="29">
        <f t="shared" si="30"/>
        <v>216.66245145864926</v>
      </c>
      <c r="BA166" s="29">
        <f t="shared" si="28"/>
        <v>530.59399999999994</v>
      </c>
      <c r="BB166" s="29">
        <v>0</v>
      </c>
      <c r="BC166" s="30">
        <v>0</v>
      </c>
      <c r="BD166" s="249"/>
      <c r="BE166" s="249"/>
      <c r="BF166" s="249"/>
      <c r="BG166" s="249"/>
      <c r="BH166" s="32"/>
      <c r="BI166" s="56"/>
      <c r="BK166" s="15">
        <v>27</v>
      </c>
      <c r="BL166" s="15">
        <f t="shared" si="21"/>
        <v>40.53</v>
      </c>
      <c r="BM166" s="15">
        <f t="shared" si="22"/>
        <v>34.74</v>
      </c>
      <c r="BN166" s="15">
        <f t="shared" si="25"/>
        <v>43.36</v>
      </c>
      <c r="BP166" s="15">
        <v>7</v>
      </c>
      <c r="BQ166" s="15">
        <v>6</v>
      </c>
      <c r="BR166" s="15">
        <v>8</v>
      </c>
      <c r="BU166" s="15">
        <v>27</v>
      </c>
      <c r="BV166" s="15">
        <v>35</v>
      </c>
      <c r="BW166" s="15">
        <v>30</v>
      </c>
      <c r="BX166" s="15">
        <v>40</v>
      </c>
    </row>
    <row r="167" spans="2:76" s="15" customFormat="1" ht="21" x14ac:dyDescent="0.25">
      <c r="B167" s="47"/>
      <c r="C167" s="20">
        <f t="shared" si="23"/>
        <v>45532</v>
      </c>
      <c r="D167" s="168">
        <f>SUMIFS('Transport-DB'!O:O,'Transport-DB'!C:C,"="&amp;'Work DB'!C167,'Transport-DB'!F:F,"="&amp;'Work DB'!$D$4)</f>
        <v>313.54749999999996</v>
      </c>
      <c r="E167" s="169">
        <f>SUMIFS('Transport-DB'!O:O,'Transport-DB'!C:C,"="&amp;'Work DB'!C167,'Transport-DB'!F:F,"="&amp;'Work DB'!$E$4)</f>
        <v>286.35000000000002</v>
      </c>
      <c r="F167" s="169">
        <f>SUMIFS('Transport-DB'!O:O,'Transport-DB'!C:C,"="&amp;'Work DB'!C167,'Transport-DB'!F:F,"="&amp;'Work DB'!$F$4)</f>
        <v>224.3075</v>
      </c>
      <c r="G167" s="169">
        <f>SUMIFS('Transport-DB'!O:O,'Transport-DB'!C:C,"="&amp;'Work DB'!C167,'Transport-DB'!F:F,"="&amp;'Work DB'!$G$4)</f>
        <v>248.17</v>
      </c>
      <c r="H167" s="166">
        <f>SUMIFS('Transport-DB'!O:O,'Transport-DB'!C:C,"="&amp;'Work DB'!C167,'Transport-DB'!F:F,"="&amp;'Work DB'!$H$4)</f>
        <v>310.21249999999998</v>
      </c>
      <c r="I167" s="169">
        <f>SUMIFS('Transport-DB'!O:O,'Transport-DB'!C:C,"="&amp;'Work DB'!C167,'Transport-DB'!F:F,"="&amp;'Work DB'!$I$4)</f>
        <v>0</v>
      </c>
      <c r="J167" s="337">
        <f>SUMIFS('Transport-DB'!O:O,'Transport-DB'!C:C,"="&amp;'Work DB'!C167,'Transport-DB'!F:F,"="&amp;'Work DB'!$J$4)</f>
        <v>0</v>
      </c>
      <c r="K167" s="168">
        <f>SUMIFS('Transport-DB'!N:N,'Transport-DB'!C:C,"="&amp;'Work DB'!C167,'Transport-DB'!F:F,"="&amp;'Work DB'!$K$4)</f>
        <v>0</v>
      </c>
      <c r="L167" s="169">
        <f>SUMIFS('Transport-DB'!N:N,'Transport-DB'!C:C,"="&amp;'Work DB'!C167,'Transport-DB'!F:F,"="&amp;'Work DB'!$L$4)</f>
        <v>1050</v>
      </c>
      <c r="M167" s="169">
        <f>SUMIFS('Transport-DB'!N:N,'Transport-DB'!C:C,"="&amp;'Work DB'!C167,'Transport-DB'!F:F,"="&amp;'Work DB'!$M$4)</f>
        <v>670</v>
      </c>
      <c r="N167" s="169">
        <f>SUMIFS('Transport-DB'!N:N,'Transport-DB'!C:C,"="&amp;'Work DB'!C167,'Transport-DB'!F:F,"="&amp;'Work DB'!$N$4)</f>
        <v>0</v>
      </c>
      <c r="O167" s="169">
        <f>SUMIFS('Transport-DB'!N:N,'Transport-DB'!C:C,"="&amp;'Work DB'!C167,'Transport-DB'!F:F,"="&amp;'Work DB'!$O$4)</f>
        <v>0</v>
      </c>
      <c r="P167" s="169">
        <f>SUMIFS('Transport-DB'!N:N,'Transport-DB'!C:C,"="&amp;'Work DB'!C167,'Transport-DB'!F:F,"="&amp;'Work DB'!$P$4)</f>
        <v>0</v>
      </c>
      <c r="Q167" s="166">
        <f>SUMIFS('Transport-DB'!N:N,'Transport-DB'!C:C,"="&amp;'Work DB'!C167,'Transport-DB'!F:F,"="&amp;'Work DB'!$Q$4)</f>
        <v>0</v>
      </c>
      <c r="R167" s="167">
        <f>SUMIFS('Transport-DB'!N:N,'Transport-DB'!C:C,"="&amp;'Work DB'!C167,'Transport-DB'!F:F,"="&amp;'Work DB'!$R$4)</f>
        <v>0</v>
      </c>
      <c r="S167" s="168">
        <f>SUM(D167:J167)+SUM(K167:R167)-M167-SUMIFS(Transport_DB[ترانشه],Transport_DB[توضیحات],"دیسپوزال",Transport_DB[تاریخ],'Work DB'!C167)</f>
        <v>2432.5875000000001</v>
      </c>
      <c r="T167" s="169">
        <f t="shared" si="12"/>
        <v>670</v>
      </c>
      <c r="U167" s="169"/>
      <c r="V167" s="169"/>
      <c r="W167" s="169"/>
      <c r="X167" s="169"/>
      <c r="Y167" s="167"/>
      <c r="Z167" s="249"/>
      <c r="AA167" s="168">
        <f>SUMIFS('Transport-DB'!P:P,'Transport-DB'!C:C,"="&amp;'Work DB'!C167,'Transport-DB'!F:F,"="&amp;'Work DB'!$AA$4)</f>
        <v>59</v>
      </c>
      <c r="AB167" s="169">
        <f>SUMIFS('Transport-DB'!P:P,'Transport-DB'!C:C,"="&amp;'Work DB'!C167,'Transport-DB'!F:F,"="&amp;'Work DB'!$AB$4)</f>
        <v>11.6</v>
      </c>
      <c r="AC167" s="169">
        <f>SUMIFS('Transport-DB'!P:P,'Transport-DB'!C:C,"="&amp;'Work DB'!C167,'Transport-DB'!F:F,"="&amp;'Work DB'!$AC$4)</f>
        <v>0</v>
      </c>
      <c r="AD167" s="166">
        <f>SUMIFS('Transport-DB'!P:P,'Transport-DB'!C:C,"="&amp;'Work DB'!C167,'Transport-DB'!F:F,"="&amp;'Work DB'!$AD$4)</f>
        <v>40</v>
      </c>
      <c r="AE167" s="166">
        <f>SUMIFS('Transport-DB'!P:P,'Transport-DB'!C:C,"="&amp;'Work DB'!C167,'Transport-DB'!F:F,"="&amp;'Work DB'!$AE$4)</f>
        <v>0</v>
      </c>
      <c r="AF167" s="166">
        <f>SUMIFS('Transport-DB'!P:P,'Transport-DB'!C:C,"="&amp;'Work DB'!C167,'Transport-DB'!F:F,"="&amp;'Work DB'!$AF$4)</f>
        <v>39</v>
      </c>
      <c r="AG167" s="167"/>
      <c r="AH167" s="168">
        <f>SUMIFS('Transport-DB'!Q:Q,'Transport-DB'!C:C,"="&amp;'Work DB'!C167)</f>
        <v>0</v>
      </c>
      <c r="AI167" s="170">
        <f>SUMIFS(Civil_DB[قالب بندی],Civil_DB[تاریخ],"="&amp;'Work DB'!C167)</f>
        <v>74</v>
      </c>
      <c r="AJ167" s="169">
        <v>0</v>
      </c>
      <c r="AK167" s="167">
        <f>SUMIFS(Civil_DB[بتن],Civil_DB[تاریخ],"="&amp;'Work DB'!C167)</f>
        <v>76</v>
      </c>
      <c r="AL167" s="28">
        <v>0</v>
      </c>
      <c r="AM167" s="29">
        <v>0</v>
      </c>
      <c r="AN167" s="31">
        <v>0</v>
      </c>
      <c r="AO167" s="28">
        <v>82</v>
      </c>
      <c r="AP167" s="29">
        <v>90</v>
      </c>
      <c r="AQ167" s="29">
        <v>175</v>
      </c>
      <c r="AR167" s="30">
        <v>11</v>
      </c>
      <c r="AS167" s="28">
        <v>15</v>
      </c>
      <c r="AT167" s="29">
        <v>35</v>
      </c>
      <c r="AU167" s="207">
        <f>'Daily Gas'!AA11</f>
        <v>6612</v>
      </c>
      <c r="AV167" s="215">
        <f>AV166-AU167</f>
        <v>18445</v>
      </c>
      <c r="AW167" s="29">
        <f t="shared" si="29"/>
        <v>29.810000000000002</v>
      </c>
      <c r="AX167" s="29">
        <v>0</v>
      </c>
      <c r="AY167" s="29">
        <f t="shared" si="26"/>
        <v>305.2791331978263</v>
      </c>
      <c r="AZ167" s="29">
        <f t="shared" si="30"/>
        <v>199.44782694406277</v>
      </c>
      <c r="BA167" s="29">
        <f t="shared" si="28"/>
        <v>329.75199999999995</v>
      </c>
      <c r="BB167" s="29">
        <v>0</v>
      </c>
      <c r="BC167" s="30">
        <v>0</v>
      </c>
      <c r="BD167" s="249"/>
      <c r="BE167" s="249"/>
      <c r="BF167" s="249"/>
      <c r="BG167" s="249"/>
      <c r="BH167" s="32"/>
      <c r="BI167" s="56"/>
      <c r="BK167" s="15">
        <v>0</v>
      </c>
      <c r="BL167" s="15">
        <f t="shared" si="21"/>
        <v>0</v>
      </c>
      <c r="BM167" s="15">
        <f t="shared" si="22"/>
        <v>0</v>
      </c>
      <c r="BN167" s="15">
        <f t="shared" si="25"/>
        <v>-157.18</v>
      </c>
      <c r="BO167" s="15" t="s">
        <v>483</v>
      </c>
      <c r="BP167" s="15">
        <v>0</v>
      </c>
      <c r="BQ167" s="15">
        <v>0</v>
      </c>
      <c r="BR167" s="15">
        <v>-29</v>
      </c>
      <c r="BU167" s="15">
        <v>0</v>
      </c>
      <c r="BV167" s="15">
        <v>0</v>
      </c>
      <c r="BW167" s="15">
        <v>0</v>
      </c>
      <c r="BX167" s="15">
        <v>-145</v>
      </c>
    </row>
    <row r="168" spans="2:76" s="15" customFormat="1" ht="21" x14ac:dyDescent="0.25">
      <c r="B168" s="47"/>
      <c r="C168" s="20">
        <f t="shared" si="23"/>
        <v>45533</v>
      </c>
      <c r="D168" s="168">
        <f>SUMIFS('Transport-DB'!O:O,'Transport-DB'!C:C,"="&amp;'Work DB'!C168,'Transport-DB'!F:F,"="&amp;'Work DB'!$D$4)</f>
        <v>351.78500000000003</v>
      </c>
      <c r="E168" s="169">
        <f>SUMIFS('Transport-DB'!O:O,'Transport-DB'!C:C,"="&amp;'Work DB'!C168,'Transport-DB'!F:F,"="&amp;'Work DB'!$E$4)</f>
        <v>295.89499999999998</v>
      </c>
      <c r="F168" s="169">
        <f>SUMIFS('Transport-DB'!O:O,'Transport-DB'!C:C,"="&amp;'Work DB'!C168,'Transport-DB'!F:F,"="&amp;'Work DB'!$F$4)</f>
        <v>224.3075</v>
      </c>
      <c r="G168" s="169">
        <f>SUMIFS('Transport-DB'!O:O,'Transport-DB'!C:C,"="&amp;'Work DB'!C168,'Transport-DB'!F:F,"="&amp;'Work DB'!$G$4)</f>
        <v>167.03749999999999</v>
      </c>
      <c r="H168" s="166">
        <f>SUMIFS('Transport-DB'!O:O,'Transport-DB'!C:C,"="&amp;'Work DB'!C168,'Transport-DB'!F:F,"="&amp;'Work DB'!$H$4)</f>
        <v>410.435</v>
      </c>
      <c r="I168" s="169">
        <f>SUMIFS('Transport-DB'!O:O,'Transport-DB'!C:C,"="&amp;'Work DB'!C168,'Transport-DB'!F:F,"="&amp;'Work DB'!$I$4)</f>
        <v>0</v>
      </c>
      <c r="J168" s="337">
        <f>SUMIFS('Transport-DB'!O:O,'Transport-DB'!C:C,"="&amp;'Work DB'!C168,'Transport-DB'!F:F,"="&amp;'Work DB'!$J$4)</f>
        <v>0</v>
      </c>
      <c r="K168" s="168">
        <f>SUMIFS('Transport-DB'!N:N,'Transport-DB'!C:C,"="&amp;'Work DB'!C168,'Transport-DB'!F:F,"="&amp;'Work DB'!$K$4)</f>
        <v>0</v>
      </c>
      <c r="L168" s="169">
        <f>SUMIFS('Transport-DB'!N:N,'Transport-DB'!C:C,"="&amp;'Work DB'!C168,'Transport-DB'!F:F,"="&amp;'Work DB'!$L$4)</f>
        <v>1190</v>
      </c>
      <c r="M168" s="169">
        <f>SUMIFS('Transport-DB'!N:N,'Transport-DB'!C:C,"="&amp;'Work DB'!C168,'Transport-DB'!F:F,"="&amp;'Work DB'!$M$4)</f>
        <v>646</v>
      </c>
      <c r="N168" s="169">
        <f>SUMIFS('Transport-DB'!N:N,'Transport-DB'!C:C,"="&amp;'Work DB'!C168,'Transport-DB'!F:F,"="&amp;'Work DB'!$N$4)</f>
        <v>0</v>
      </c>
      <c r="O168" s="169">
        <f>SUMIFS('Transport-DB'!N:N,'Transport-DB'!C:C,"="&amp;'Work DB'!C168,'Transport-DB'!F:F,"="&amp;'Work DB'!$O$4)</f>
        <v>0</v>
      </c>
      <c r="P168" s="169">
        <f>SUMIFS('Transport-DB'!N:N,'Transport-DB'!C:C,"="&amp;'Work DB'!C168,'Transport-DB'!F:F,"="&amp;'Work DB'!$P$4)</f>
        <v>0</v>
      </c>
      <c r="Q168" s="166">
        <f>SUMIFS('Transport-DB'!N:N,'Transport-DB'!C:C,"="&amp;'Work DB'!C168,'Transport-DB'!F:F,"="&amp;'Work DB'!$Q$4)</f>
        <v>0</v>
      </c>
      <c r="R168" s="167">
        <f>SUMIFS('Transport-DB'!N:N,'Transport-DB'!C:C,"="&amp;'Work DB'!C168,'Transport-DB'!F:F,"="&amp;'Work DB'!$R$4)</f>
        <v>0</v>
      </c>
      <c r="S168" s="168">
        <f>SUM(D168:J168)+SUM(K168:R168)-M168-SUMIFS(Transport_DB[ترانشه],Transport_DB[توضیحات],"دیسپوزال",Transport_DB[تاریخ],'Work DB'!C168)</f>
        <v>2639.46</v>
      </c>
      <c r="T168" s="169">
        <f t="shared" ref="T168:T231" si="31">M168</f>
        <v>646</v>
      </c>
      <c r="U168" s="169"/>
      <c r="V168" s="169"/>
      <c r="W168" s="169"/>
      <c r="X168" s="169"/>
      <c r="Y168" s="167"/>
      <c r="Z168" s="249"/>
      <c r="AA168" s="168">
        <f>SUMIFS('Transport-DB'!P:P,'Transport-DB'!C:C,"="&amp;'Work DB'!C168,'Transport-DB'!F:F,"="&amp;'Work DB'!$AA$4)</f>
        <v>106.2</v>
      </c>
      <c r="AB168" s="169">
        <f>SUMIFS('Transport-DB'!P:P,'Transport-DB'!C:C,"="&amp;'Work DB'!C168,'Transport-DB'!F:F,"="&amp;'Work DB'!$AB$4)</f>
        <v>34.799999999999997</v>
      </c>
      <c r="AC168" s="169">
        <f>SUMIFS('Transport-DB'!P:P,'Transport-DB'!C:C,"="&amp;'Work DB'!C168,'Transport-DB'!F:F,"="&amp;'Work DB'!$AC$4)</f>
        <v>67.199999999999989</v>
      </c>
      <c r="AD168" s="166">
        <f>SUMIFS('Transport-DB'!P:P,'Transport-DB'!C:C,"="&amp;'Work DB'!C168,'Transport-DB'!F:F,"="&amp;'Work DB'!$AD$4)</f>
        <v>50</v>
      </c>
      <c r="AE168" s="166">
        <f>SUMIFS('Transport-DB'!P:P,'Transport-DB'!C:C,"="&amp;'Work DB'!C168,'Transport-DB'!F:F,"="&amp;'Work DB'!$AE$4)</f>
        <v>0</v>
      </c>
      <c r="AF168" s="166">
        <f>SUMIFS('Transport-DB'!P:P,'Transport-DB'!C:C,"="&amp;'Work DB'!C168,'Transport-DB'!F:F,"="&amp;'Work DB'!$AF$4)</f>
        <v>52</v>
      </c>
      <c r="AG168" s="167"/>
      <c r="AH168" s="168">
        <f>SUMIFS('Transport-DB'!Q:Q,'Transport-DB'!C:C,"="&amp;'Work DB'!C168)</f>
        <v>0</v>
      </c>
      <c r="AI168" s="170">
        <f>SUMIFS(Civil_DB[قالب بندی],Civil_DB[تاریخ],"="&amp;'Work DB'!C168)</f>
        <v>60</v>
      </c>
      <c r="AJ168" s="169">
        <v>0</v>
      </c>
      <c r="AK168" s="167">
        <f>SUMIFS(Civil_DB[بتن],Civil_DB[تاریخ],"="&amp;'Work DB'!C168)</f>
        <v>70</v>
      </c>
      <c r="AL168" s="28">
        <v>0</v>
      </c>
      <c r="AM168" s="29">
        <v>0</v>
      </c>
      <c r="AN168" s="31">
        <v>0</v>
      </c>
      <c r="AO168" s="28">
        <v>79</v>
      </c>
      <c r="AP168" s="29">
        <v>88</v>
      </c>
      <c r="AQ168" s="29">
        <v>170</v>
      </c>
      <c r="AR168" s="30">
        <v>11</v>
      </c>
      <c r="AS168" s="28">
        <v>14</v>
      </c>
      <c r="AT168" s="29">
        <v>37</v>
      </c>
      <c r="AU168" s="207">
        <f>'Daily Gas'!AA12</f>
        <v>4275</v>
      </c>
      <c r="AV168" s="215">
        <f>AV167-AU168</f>
        <v>14170</v>
      </c>
      <c r="AW168" s="29">
        <f t="shared" si="29"/>
        <v>61.41</v>
      </c>
      <c r="AX168" s="29">
        <v>0</v>
      </c>
      <c r="AY168" s="29">
        <f t="shared" si="26"/>
        <v>287.67334186584804</v>
      </c>
      <c r="AZ168" s="29">
        <f t="shared" si="30"/>
        <v>183.59334867462215</v>
      </c>
      <c r="BA168" s="29">
        <f t="shared" si="28"/>
        <v>289.53699999999992</v>
      </c>
      <c r="BB168" s="29">
        <v>0</v>
      </c>
      <c r="BC168" s="30">
        <v>0</v>
      </c>
      <c r="BD168" s="249"/>
      <c r="BE168" s="249"/>
      <c r="BF168" s="249"/>
      <c r="BG168" s="249"/>
      <c r="BH168" s="32"/>
      <c r="BI168" s="56"/>
      <c r="BK168" s="15">
        <v>54</v>
      </c>
      <c r="BL168" s="15">
        <f t="shared" si="21"/>
        <v>0</v>
      </c>
      <c r="BM168" s="15">
        <f t="shared" si="22"/>
        <v>0</v>
      </c>
      <c r="BN168" s="15">
        <f t="shared" si="25"/>
        <v>0</v>
      </c>
      <c r="BP168" s="15">
        <v>0</v>
      </c>
      <c r="BQ168" s="15">
        <v>0</v>
      </c>
      <c r="BR168" s="15">
        <v>0</v>
      </c>
      <c r="BU168" s="15">
        <v>54</v>
      </c>
      <c r="BV168" s="15">
        <v>0</v>
      </c>
      <c r="BW168" s="15">
        <v>0</v>
      </c>
      <c r="BX168" s="15">
        <v>0</v>
      </c>
    </row>
    <row r="169" spans="2:76" s="15" customFormat="1" ht="21" x14ac:dyDescent="0.25">
      <c r="B169" s="47"/>
      <c r="C169" s="20">
        <f t="shared" si="23"/>
        <v>45534</v>
      </c>
      <c r="D169" s="168">
        <f>SUMIFS('Transport-DB'!O:O,'Transport-DB'!C:C,"="&amp;'Work DB'!C169,'Transport-DB'!F:F,"="&amp;'Work DB'!$D$4)</f>
        <v>420.61250000000001</v>
      </c>
      <c r="E169" s="169">
        <f>SUMIFS('Transport-DB'!O:O,'Transport-DB'!C:C,"="&amp;'Work DB'!C169,'Transport-DB'!F:F,"="&amp;'Work DB'!$E$4)</f>
        <v>0</v>
      </c>
      <c r="F169" s="169">
        <f>SUMIFS('Transport-DB'!O:O,'Transport-DB'!C:C,"="&amp;'Work DB'!C169,'Transport-DB'!F:F,"="&amp;'Work DB'!$F$4)</f>
        <v>0</v>
      </c>
      <c r="G169" s="169">
        <f>SUMIFS('Transport-DB'!O:O,'Transport-DB'!C:C,"="&amp;'Work DB'!C169,'Transport-DB'!F:F,"="&amp;'Work DB'!$G$4)</f>
        <v>0</v>
      </c>
      <c r="H169" s="166">
        <f>SUMIFS('Transport-DB'!O:O,'Transport-DB'!C:C,"="&amp;'Work DB'!C169,'Transport-DB'!F:F,"="&amp;'Work DB'!$H$4)</f>
        <v>276.80500000000001</v>
      </c>
      <c r="I169" s="169">
        <f>SUMIFS('Transport-DB'!O:O,'Transport-DB'!C:C,"="&amp;'Work DB'!C169,'Transport-DB'!F:F,"="&amp;'Work DB'!$I$4)</f>
        <v>0</v>
      </c>
      <c r="J169" s="337">
        <f>SUMIFS('Transport-DB'!O:O,'Transport-DB'!C:C,"="&amp;'Work DB'!C169,'Transport-DB'!F:F,"="&amp;'Work DB'!$J$4)</f>
        <v>0</v>
      </c>
      <c r="K169" s="168">
        <f>SUMIFS('Transport-DB'!N:N,'Transport-DB'!C:C,"="&amp;'Work DB'!C169,'Transport-DB'!F:F,"="&amp;'Work DB'!$K$4)</f>
        <v>0</v>
      </c>
      <c r="L169" s="169">
        <f>SUMIFS('Transport-DB'!N:N,'Transport-DB'!C:C,"="&amp;'Work DB'!C169,'Transport-DB'!F:F,"="&amp;'Work DB'!$L$4)</f>
        <v>910</v>
      </c>
      <c r="M169" s="169">
        <f>SUMIFS('Transport-DB'!N:N,'Transport-DB'!C:C,"="&amp;'Work DB'!C169,'Transport-DB'!F:F,"="&amp;'Work DB'!$M$4)</f>
        <v>492</v>
      </c>
      <c r="N169" s="169">
        <f>SUMIFS('Transport-DB'!N:N,'Transport-DB'!C:C,"="&amp;'Work DB'!C169,'Transport-DB'!F:F,"="&amp;'Work DB'!$N$4)</f>
        <v>0</v>
      </c>
      <c r="O169" s="169">
        <f>SUMIFS('Transport-DB'!N:N,'Transport-DB'!C:C,"="&amp;'Work DB'!C169,'Transport-DB'!F:F,"="&amp;'Work DB'!$O$4)</f>
        <v>0</v>
      </c>
      <c r="P169" s="169">
        <f>SUMIFS('Transport-DB'!N:N,'Transport-DB'!C:C,"="&amp;'Work DB'!C169,'Transport-DB'!F:F,"="&amp;'Work DB'!$P$4)</f>
        <v>0</v>
      </c>
      <c r="Q169" s="166">
        <f>SUMIFS('Transport-DB'!N:N,'Transport-DB'!C:C,"="&amp;'Work DB'!C169,'Transport-DB'!F:F,"="&amp;'Work DB'!$Q$4)</f>
        <v>0</v>
      </c>
      <c r="R169" s="167">
        <f>SUMIFS('Transport-DB'!N:N,'Transport-DB'!C:C,"="&amp;'Work DB'!C169,'Transport-DB'!F:F,"="&amp;'Work DB'!$R$4)</f>
        <v>0</v>
      </c>
      <c r="S169" s="168">
        <f>SUM(D169:J169)+SUM(K169:R169)-M169-SUMIFS(Transport_DB[ترانشه],Transport_DB[توضیحات],"دیسپوزال",Transport_DB[تاریخ],'Work DB'!C169)</f>
        <v>1607.4175</v>
      </c>
      <c r="T169" s="169">
        <f t="shared" si="31"/>
        <v>492</v>
      </c>
      <c r="U169" s="169"/>
      <c r="V169" s="169"/>
      <c r="W169" s="169"/>
      <c r="X169" s="169"/>
      <c r="Y169" s="167"/>
      <c r="Z169" s="249"/>
      <c r="AA169" s="168">
        <f>SUMIFS('Transport-DB'!P:P,'Transport-DB'!C:C,"="&amp;'Work DB'!C169,'Transport-DB'!F:F,"="&amp;'Work DB'!$AA$4)</f>
        <v>94.4</v>
      </c>
      <c r="AB169" s="169">
        <f>SUMIFS('Transport-DB'!P:P,'Transport-DB'!C:C,"="&amp;'Work DB'!C169,'Transport-DB'!F:F,"="&amp;'Work DB'!$AB$4)</f>
        <v>69.599999999999994</v>
      </c>
      <c r="AC169" s="169">
        <f>SUMIFS('Transport-DB'!P:P,'Transport-DB'!C:C,"="&amp;'Work DB'!C169,'Transport-DB'!F:F,"="&amp;'Work DB'!$AC$4)</f>
        <v>100.8</v>
      </c>
      <c r="AD169" s="166">
        <f>SUMIFS('Transport-DB'!P:P,'Transport-DB'!C:C,"="&amp;'Work DB'!C169,'Transport-DB'!F:F,"="&amp;'Work DB'!$AD$4)</f>
        <v>0</v>
      </c>
      <c r="AE169" s="166">
        <f>SUMIFS('Transport-DB'!P:P,'Transport-DB'!C:C,"="&amp;'Work DB'!C169,'Transport-DB'!F:F,"="&amp;'Work DB'!$AE$4)</f>
        <v>0</v>
      </c>
      <c r="AF169" s="166">
        <f>SUMIFS('Transport-DB'!P:P,'Transport-DB'!C:C,"="&amp;'Work DB'!C169,'Transport-DB'!F:F,"="&amp;'Work DB'!$AF$4)</f>
        <v>0</v>
      </c>
      <c r="AG169" s="167"/>
      <c r="AH169" s="168">
        <f>SUMIFS('Transport-DB'!Q:Q,'Transport-DB'!C:C,"="&amp;'Work DB'!C169)</f>
        <v>0</v>
      </c>
      <c r="AI169" s="170">
        <f>SUMIFS(Civil_DB[قالب بندی],Civil_DB[تاریخ],"="&amp;'Work DB'!C169)</f>
        <v>0</v>
      </c>
      <c r="AJ169" s="169">
        <v>0</v>
      </c>
      <c r="AK169" s="167">
        <f>SUMIFS(Civil_DB[بتن],Civil_DB[تاریخ],"="&amp;'Work DB'!C169)</f>
        <v>86</v>
      </c>
      <c r="AL169" s="28">
        <v>0</v>
      </c>
      <c r="AM169" s="29">
        <v>0</v>
      </c>
      <c r="AN169" s="31">
        <v>0</v>
      </c>
      <c r="AO169" s="28">
        <v>74</v>
      </c>
      <c r="AP169" s="29">
        <v>65</v>
      </c>
      <c r="AQ169" s="29">
        <v>141</v>
      </c>
      <c r="AR169" s="30">
        <v>11</v>
      </c>
      <c r="AS169" s="28">
        <v>16</v>
      </c>
      <c r="AT169" s="29">
        <v>25</v>
      </c>
      <c r="AU169" s="207">
        <f>'Daily Gas'!AA13</f>
        <v>5229</v>
      </c>
      <c r="AV169" s="215">
        <f>AV168-AU169</f>
        <v>8941</v>
      </c>
      <c r="AW169" s="29">
        <f t="shared" si="29"/>
        <v>33.89</v>
      </c>
      <c r="AX169" s="29">
        <v>0</v>
      </c>
      <c r="AY169" s="29">
        <f t="shared" si="26"/>
        <v>266.91720844718958</v>
      </c>
      <c r="AZ169" s="29">
        <f t="shared" si="30"/>
        <v>164.72941518787593</v>
      </c>
      <c r="BA169" s="29">
        <f t="shared" si="28"/>
        <v>240.12999999999991</v>
      </c>
      <c r="BB169" s="29">
        <v>0</v>
      </c>
      <c r="BC169" s="30">
        <v>0</v>
      </c>
      <c r="BD169" s="249"/>
      <c r="BE169" s="249"/>
      <c r="BF169" s="249"/>
      <c r="BG169" s="249"/>
      <c r="BH169" s="32"/>
      <c r="BI169" s="56"/>
      <c r="BK169" s="15">
        <v>0</v>
      </c>
      <c r="BL169" s="15">
        <f t="shared" si="21"/>
        <v>0</v>
      </c>
      <c r="BM169" s="15">
        <f t="shared" si="22"/>
        <v>0</v>
      </c>
      <c r="BN169" s="15">
        <f t="shared" si="25"/>
        <v>0</v>
      </c>
      <c r="BP169" s="15">
        <v>0</v>
      </c>
      <c r="BQ169" s="15">
        <v>0</v>
      </c>
      <c r="BR169" s="15">
        <v>0</v>
      </c>
      <c r="BU169" s="15">
        <v>0</v>
      </c>
      <c r="BV169" s="15">
        <v>0</v>
      </c>
      <c r="BW169" s="15">
        <v>0</v>
      </c>
      <c r="BX169" s="15">
        <v>0</v>
      </c>
    </row>
    <row r="170" spans="2:76" s="15" customFormat="1" ht="21" x14ac:dyDescent="0.25">
      <c r="B170" s="47"/>
      <c r="C170" s="20">
        <f t="shared" si="23"/>
        <v>45535</v>
      </c>
      <c r="D170" s="168">
        <f>SUMIFS('Transport-DB'!O:O,'Transport-DB'!C:C,"="&amp;'Work DB'!C170,'Transport-DB'!F:F,"="&amp;'Work DB'!$D$4)</f>
        <v>344.13749999999999</v>
      </c>
      <c r="E170" s="169">
        <f>SUMIFS('Transport-DB'!O:O,'Transport-DB'!C:C,"="&amp;'Work DB'!C170,'Transport-DB'!F:F,"="&amp;'Work DB'!$E$4)</f>
        <v>300.66750000000002</v>
      </c>
      <c r="F170" s="169">
        <f>SUMIFS('Transport-DB'!O:O,'Transport-DB'!C:C,"="&amp;'Work DB'!C170,'Transport-DB'!F:F,"="&amp;'Work DB'!$F$4)</f>
        <v>200.44499999999999</v>
      </c>
      <c r="G170" s="169">
        <f>SUMIFS('Transport-DB'!O:O,'Transport-DB'!C:C,"="&amp;'Work DB'!C170,'Transport-DB'!F:F,"="&amp;'Work DB'!$G$4)</f>
        <v>238.62500000000003</v>
      </c>
      <c r="H170" s="166">
        <f>SUMIFS('Transport-DB'!O:O,'Transport-DB'!C:C,"="&amp;'Work DB'!C170,'Transport-DB'!F:F,"="&amp;'Work DB'!$H$4)</f>
        <v>462.9325</v>
      </c>
      <c r="I170" s="169">
        <f>SUMIFS('Transport-DB'!O:O,'Transport-DB'!C:C,"="&amp;'Work DB'!C170,'Transport-DB'!F:F,"="&amp;'Work DB'!$I$4)</f>
        <v>0</v>
      </c>
      <c r="J170" s="337">
        <f>SUMIFS('Transport-DB'!O:O,'Transport-DB'!C:C,"="&amp;'Work DB'!C170,'Transport-DB'!F:F,"="&amp;'Work DB'!$J$4)</f>
        <v>0</v>
      </c>
      <c r="K170" s="168">
        <f>SUMIFS('Transport-DB'!N:N,'Transport-DB'!C:C,"="&amp;'Work DB'!C170,'Transport-DB'!F:F,"="&amp;'Work DB'!$K$4)</f>
        <v>0</v>
      </c>
      <c r="L170" s="169">
        <f>SUMIFS('Transport-DB'!N:N,'Transport-DB'!C:C,"="&amp;'Work DB'!C170,'Transport-DB'!F:F,"="&amp;'Work DB'!$L$4)</f>
        <v>770</v>
      </c>
      <c r="M170" s="169">
        <f>SUMIFS('Transport-DB'!N:N,'Transport-DB'!C:C,"="&amp;'Work DB'!C170,'Transport-DB'!F:F,"="&amp;'Work DB'!$M$4)</f>
        <v>327</v>
      </c>
      <c r="N170" s="169">
        <f>SUMIFS('Transport-DB'!N:N,'Transport-DB'!C:C,"="&amp;'Work DB'!C170,'Transport-DB'!F:F,"="&amp;'Work DB'!$N$4)</f>
        <v>0</v>
      </c>
      <c r="O170" s="169">
        <f>SUMIFS('Transport-DB'!N:N,'Transport-DB'!C:C,"="&amp;'Work DB'!C170,'Transport-DB'!F:F,"="&amp;'Work DB'!$O$4)</f>
        <v>0</v>
      </c>
      <c r="P170" s="169">
        <f>SUMIFS('Transport-DB'!N:N,'Transport-DB'!C:C,"="&amp;'Work DB'!C170,'Transport-DB'!F:F,"="&amp;'Work DB'!$P$4)</f>
        <v>0</v>
      </c>
      <c r="Q170" s="166">
        <f>SUMIFS('Transport-DB'!N:N,'Transport-DB'!C:C,"="&amp;'Work DB'!C170,'Transport-DB'!F:F,"="&amp;'Work DB'!$Q$4)</f>
        <v>0</v>
      </c>
      <c r="R170" s="167">
        <f>SUMIFS('Transport-DB'!N:N,'Transport-DB'!C:C,"="&amp;'Work DB'!C170,'Transport-DB'!F:F,"="&amp;'Work DB'!$R$4)</f>
        <v>0</v>
      </c>
      <c r="S170" s="168">
        <f>SUM(D170:J170)+SUM(K170:R170)-M170-SUMIFS(Transport_DB[ترانشه],Transport_DB[توضیحات],"دیسپوزال",Transport_DB[تاریخ],'Work DB'!C170)</f>
        <v>2316.8074999999999</v>
      </c>
      <c r="T170" s="169">
        <f t="shared" si="31"/>
        <v>327</v>
      </c>
      <c r="U170" s="169"/>
      <c r="V170" s="169"/>
      <c r="W170" s="169"/>
      <c r="X170" s="169"/>
      <c r="Y170" s="167"/>
      <c r="Z170" s="249"/>
      <c r="AA170" s="168">
        <f>SUMIFS('Transport-DB'!P:P,'Transport-DB'!C:C,"="&amp;'Work DB'!C170,'Transport-DB'!F:F,"="&amp;'Work DB'!$AA$4)</f>
        <v>70.800000000000011</v>
      </c>
      <c r="AB170" s="169">
        <f>SUMIFS('Transport-DB'!P:P,'Transport-DB'!C:C,"="&amp;'Work DB'!C170,'Transport-DB'!F:F,"="&amp;'Work DB'!$AB$4)</f>
        <v>0</v>
      </c>
      <c r="AC170" s="169">
        <f>SUMIFS('Transport-DB'!P:P,'Transport-DB'!C:C,"="&amp;'Work DB'!C170,'Transport-DB'!F:F,"="&amp;'Work DB'!$AC$4)</f>
        <v>89.6</v>
      </c>
      <c r="AD170" s="166">
        <f>SUMIFS('Transport-DB'!P:P,'Transport-DB'!C:C,"="&amp;'Work DB'!C170,'Transport-DB'!F:F,"="&amp;'Work DB'!$AD$4)</f>
        <v>50</v>
      </c>
      <c r="AE170" s="166">
        <f>SUMIFS('Transport-DB'!P:P,'Transport-DB'!C:C,"="&amp;'Work DB'!C170,'Transport-DB'!F:F,"="&amp;'Work DB'!$AE$4)</f>
        <v>0</v>
      </c>
      <c r="AF170" s="166">
        <f>SUMIFS('Transport-DB'!P:P,'Transport-DB'!C:C,"="&amp;'Work DB'!C170,'Transport-DB'!F:F,"="&amp;'Work DB'!$AF$4)</f>
        <v>52</v>
      </c>
      <c r="AG170" s="167"/>
      <c r="AH170" s="168">
        <f>SUMIFS('Transport-DB'!Q:Q,'Transport-DB'!C:C,"="&amp;'Work DB'!C170)</f>
        <v>0</v>
      </c>
      <c r="AI170" s="170">
        <f>SUMIFS(Civil_DB[قالب بندی],Civil_DB[تاریخ],"="&amp;'Work DB'!C170)</f>
        <v>0</v>
      </c>
      <c r="AJ170" s="169">
        <v>0</v>
      </c>
      <c r="AK170" s="167">
        <f>SUMIFS(Civil_DB[بتن],Civil_DB[تاریخ],"="&amp;'Work DB'!C170)</f>
        <v>38</v>
      </c>
      <c r="AL170" s="28">
        <v>0</v>
      </c>
      <c r="AM170" s="29">
        <v>0</v>
      </c>
      <c r="AN170" s="31">
        <v>0</v>
      </c>
      <c r="AO170" s="28">
        <v>75</v>
      </c>
      <c r="AP170" s="29">
        <v>88</v>
      </c>
      <c r="AQ170" s="29">
        <v>162</v>
      </c>
      <c r="AR170" s="30">
        <v>11</v>
      </c>
      <c r="AS170" s="28">
        <v>17</v>
      </c>
      <c r="AT170" s="29">
        <v>36</v>
      </c>
      <c r="AU170" s="207">
        <f>'Daily Gas'!AA14</f>
        <v>2983</v>
      </c>
      <c r="AV170" s="215">
        <f>AV169-AU170</f>
        <v>5958</v>
      </c>
      <c r="AW170" s="29">
        <f t="shared" si="29"/>
        <v>48.730000000000004</v>
      </c>
      <c r="AX170" s="29">
        <v>0</v>
      </c>
      <c r="AY170" s="29">
        <f t="shared" si="26"/>
        <v>256.34783636271766</v>
      </c>
      <c r="AZ170" s="29">
        <f t="shared" si="30"/>
        <v>155.55812103599717</v>
      </c>
      <c r="BA170" s="29">
        <f t="shared" si="28"/>
        <v>218.29899999999992</v>
      </c>
      <c r="BB170" s="29">
        <v>0</v>
      </c>
      <c r="BC170" s="30">
        <v>0</v>
      </c>
      <c r="BD170" s="249"/>
      <c r="BE170" s="249"/>
      <c r="BF170" s="249"/>
      <c r="BG170" s="249"/>
      <c r="BH170" s="32"/>
      <c r="BI170" s="56"/>
      <c r="BK170" s="15">
        <v>27</v>
      </c>
      <c r="BL170" s="15">
        <f t="shared" si="21"/>
        <v>0</v>
      </c>
      <c r="BM170" s="15">
        <f t="shared" si="22"/>
        <v>0</v>
      </c>
      <c r="BN170" s="15">
        <f t="shared" si="25"/>
        <v>0</v>
      </c>
      <c r="BP170" s="15">
        <v>0</v>
      </c>
      <c r="BQ170" s="15">
        <v>0</v>
      </c>
      <c r="BR170" s="15">
        <v>0</v>
      </c>
      <c r="BU170" s="15">
        <v>27</v>
      </c>
      <c r="BV170" s="15">
        <v>0</v>
      </c>
      <c r="BW170" s="15">
        <v>0</v>
      </c>
      <c r="BX170" s="15">
        <v>0</v>
      </c>
    </row>
    <row r="171" spans="2:76" s="15" customFormat="1" ht="21" x14ac:dyDescent="0.25">
      <c r="B171" s="47"/>
      <c r="C171" s="20">
        <f t="shared" si="23"/>
        <v>45536</v>
      </c>
      <c r="D171" s="168">
        <f>SUMIFS('Transport-DB'!O:O,'Transport-DB'!C:C,"="&amp;'Work DB'!C171,'Transport-DB'!F:F,"="&amp;'Work DB'!$D$4)</f>
        <v>298.2525</v>
      </c>
      <c r="E171" s="169">
        <f>SUMIFS('Transport-DB'!O:O,'Transport-DB'!C:C,"="&amp;'Work DB'!C171,'Transport-DB'!F:F,"="&amp;'Work DB'!$E$4)</f>
        <v>314.98500000000001</v>
      </c>
      <c r="F171" s="169">
        <f>SUMIFS('Transport-DB'!O:O,'Transport-DB'!C:C,"="&amp;'Work DB'!C171,'Transport-DB'!F:F,"="&amp;'Work DB'!$F$4)</f>
        <v>186.1275</v>
      </c>
      <c r="G171" s="169">
        <f>SUMIFS('Transport-DB'!O:O,'Transport-DB'!C:C,"="&amp;'Work DB'!C171,'Transport-DB'!F:F,"="&amp;'Work DB'!$G$4)</f>
        <v>214.76249999999999</v>
      </c>
      <c r="H171" s="166">
        <f>SUMIFS('Transport-DB'!O:O,'Transport-DB'!C:C,"="&amp;'Work DB'!C171,'Transport-DB'!F:F,"="&amp;'Work DB'!$H$4)</f>
        <v>248.17</v>
      </c>
      <c r="I171" s="169">
        <f>SUMIFS('Transport-DB'!O:O,'Transport-DB'!C:C,"="&amp;'Work DB'!C171,'Transport-DB'!F:F,"="&amp;'Work DB'!$I$4)</f>
        <v>0</v>
      </c>
      <c r="J171" s="337">
        <f>SUMIFS('Transport-DB'!O:O,'Transport-DB'!C:C,"="&amp;'Work DB'!C171,'Transport-DB'!F:F,"="&amp;'Work DB'!$J$4)</f>
        <v>0</v>
      </c>
      <c r="K171" s="168">
        <f>SUMIFS('Transport-DB'!N:N,'Transport-DB'!C:C,"="&amp;'Work DB'!C171,'Transport-DB'!F:F,"="&amp;'Work DB'!$K$4)</f>
        <v>0</v>
      </c>
      <c r="L171" s="169">
        <f>SUMIFS('Transport-DB'!N:N,'Transport-DB'!C:C,"="&amp;'Work DB'!C171,'Transport-DB'!F:F,"="&amp;'Work DB'!$L$4)</f>
        <v>1204</v>
      </c>
      <c r="M171" s="169">
        <f>SUMIFS('Transport-DB'!N:N,'Transport-DB'!C:C,"="&amp;'Work DB'!C171,'Transport-DB'!F:F,"="&amp;'Work DB'!$M$4)</f>
        <v>336</v>
      </c>
      <c r="N171" s="169">
        <f>SUMIFS('Transport-DB'!N:N,'Transport-DB'!C:C,"="&amp;'Work DB'!C171,'Transport-DB'!F:F,"="&amp;'Work DB'!$N$4)</f>
        <v>0</v>
      </c>
      <c r="O171" s="169">
        <f>SUMIFS('Transport-DB'!N:N,'Transport-DB'!C:C,"="&amp;'Work DB'!C171,'Transport-DB'!F:F,"="&amp;'Work DB'!$O$4)</f>
        <v>0</v>
      </c>
      <c r="P171" s="169">
        <f>SUMIFS('Transport-DB'!N:N,'Transport-DB'!C:C,"="&amp;'Work DB'!C171,'Transport-DB'!F:F,"="&amp;'Work DB'!$P$4)</f>
        <v>0</v>
      </c>
      <c r="Q171" s="166">
        <f>SUMIFS('Transport-DB'!N:N,'Transport-DB'!C:C,"="&amp;'Work DB'!C171,'Transport-DB'!F:F,"="&amp;'Work DB'!$Q$4)</f>
        <v>0</v>
      </c>
      <c r="R171" s="167">
        <f>SUMIFS('Transport-DB'!N:N,'Transport-DB'!C:C,"="&amp;'Work DB'!C171,'Transport-DB'!F:F,"="&amp;'Work DB'!$R$4)</f>
        <v>0</v>
      </c>
      <c r="S171" s="168">
        <f>SUM(D171:J171)+SUM(K171:R171)-M171-SUMIFS(Transport_DB[ترانشه],Transport_DB[توضیحات],"دیسپوزال",Transport_DB[تاریخ],'Work DB'!C171)</f>
        <v>2466.2975000000001</v>
      </c>
      <c r="T171" s="169">
        <f t="shared" si="31"/>
        <v>336</v>
      </c>
      <c r="U171" s="169"/>
      <c r="V171" s="169"/>
      <c r="W171" s="169"/>
      <c r="X171" s="169"/>
      <c r="Y171" s="167"/>
      <c r="Z171" s="249"/>
      <c r="AA171" s="168">
        <f>SUMIFS('Transport-DB'!P:P,'Transport-DB'!C:C,"="&amp;'Work DB'!C171,'Transport-DB'!F:F,"="&amp;'Work DB'!$AA$4)</f>
        <v>59</v>
      </c>
      <c r="AB171" s="169">
        <f>SUMIFS('Transport-DB'!P:P,'Transport-DB'!C:C,"="&amp;'Work DB'!C171,'Transport-DB'!F:F,"="&amp;'Work DB'!$AB$4)</f>
        <v>69.599999999999994</v>
      </c>
      <c r="AC171" s="169">
        <f>SUMIFS('Transport-DB'!P:P,'Transport-DB'!C:C,"="&amp;'Work DB'!C171,'Transport-DB'!F:F,"="&amp;'Work DB'!$AC$4)</f>
        <v>89.6</v>
      </c>
      <c r="AD171" s="166">
        <f>SUMIFS('Transport-DB'!P:P,'Transport-DB'!C:C,"="&amp;'Work DB'!C171,'Transport-DB'!F:F,"="&amp;'Work DB'!$AD$4)</f>
        <v>40</v>
      </c>
      <c r="AE171" s="166">
        <f>SUMIFS('Transport-DB'!P:P,'Transport-DB'!C:C,"="&amp;'Work DB'!C171,'Transport-DB'!F:F,"="&amp;'Work DB'!$AE$4)</f>
        <v>0</v>
      </c>
      <c r="AF171" s="166">
        <f>SUMIFS('Transport-DB'!P:P,'Transport-DB'!C:C,"="&amp;'Work DB'!C171,'Transport-DB'!F:F,"="&amp;'Work DB'!$AF$4)</f>
        <v>52</v>
      </c>
      <c r="AG171" s="167"/>
      <c r="AH171" s="168">
        <f>SUMIFS('Transport-DB'!Q:Q,'Transport-DB'!C:C,"="&amp;'Work DB'!C171)</f>
        <v>0</v>
      </c>
      <c r="AI171" s="170">
        <f>SUMIFS(Civil_DB[قالب بندی],Civil_DB[تاریخ],"="&amp;'Work DB'!C171)</f>
        <v>0</v>
      </c>
      <c r="AJ171" s="169">
        <v>0</v>
      </c>
      <c r="AK171" s="167">
        <f>SUMIFS(Civil_DB[بتن],Civil_DB[تاریخ],"="&amp;'Work DB'!C171)</f>
        <v>47</v>
      </c>
      <c r="AL171" s="28">
        <v>0</v>
      </c>
      <c r="AM171" s="29">
        <v>0</v>
      </c>
      <c r="AN171" s="31">
        <v>0</v>
      </c>
      <c r="AO171" s="28">
        <v>78</v>
      </c>
      <c r="AP171" s="29">
        <v>73</v>
      </c>
      <c r="AQ171" s="29">
        <v>157</v>
      </c>
      <c r="AR171" s="30">
        <v>11</v>
      </c>
      <c r="AS171" s="28">
        <v>15</v>
      </c>
      <c r="AT171" s="29">
        <v>40</v>
      </c>
      <c r="AU171" s="207">
        <f>'Daily Gas'!AA15</f>
        <v>5534</v>
      </c>
      <c r="AV171" s="215">
        <f>AV170-AU171+19000</f>
        <v>19424</v>
      </c>
      <c r="AW171" s="29">
        <f t="shared" si="29"/>
        <v>60.690000000000005</v>
      </c>
      <c r="AX171" s="29">
        <v>0</v>
      </c>
      <c r="AY171" s="29">
        <f t="shared" si="26"/>
        <v>284.13775799909047</v>
      </c>
      <c r="AZ171" s="29">
        <f t="shared" si="30"/>
        <v>179.0891398256372</v>
      </c>
      <c r="BA171" s="29">
        <f t="shared" si="28"/>
        <v>191.29749999999993</v>
      </c>
      <c r="BB171" s="29">
        <v>0</v>
      </c>
      <c r="BC171" s="30">
        <v>0</v>
      </c>
      <c r="BD171" s="249"/>
      <c r="BE171" s="249"/>
      <c r="BF171" s="249"/>
      <c r="BG171" s="249"/>
      <c r="BH171" s="32"/>
      <c r="BI171" s="56"/>
      <c r="BK171" s="15">
        <v>27</v>
      </c>
      <c r="BL171" s="15">
        <f t="shared" si="21"/>
        <v>40.53</v>
      </c>
      <c r="BM171" s="15">
        <f t="shared" si="22"/>
        <v>34.74</v>
      </c>
      <c r="BN171" s="15">
        <f t="shared" si="25"/>
        <v>0</v>
      </c>
      <c r="BP171" s="15">
        <v>7</v>
      </c>
      <c r="BQ171" s="15">
        <v>6</v>
      </c>
      <c r="BR171" s="15">
        <v>0</v>
      </c>
      <c r="BU171" s="15">
        <v>27</v>
      </c>
      <c r="BV171" s="15">
        <v>35</v>
      </c>
      <c r="BW171" s="15">
        <v>30</v>
      </c>
      <c r="BX171" s="15">
        <v>0</v>
      </c>
    </row>
    <row r="172" spans="2:76" s="15" customFormat="1" ht="21" x14ac:dyDescent="0.25">
      <c r="B172" s="47"/>
      <c r="C172" s="20">
        <f t="shared" si="23"/>
        <v>45537</v>
      </c>
      <c r="D172" s="168">
        <f>SUMIFS('Transport-DB'!O:O,'Transport-DB'!C:C,"="&amp;'Work DB'!C172,'Transport-DB'!F:F,"="&amp;'Work DB'!$D$4)</f>
        <v>0</v>
      </c>
      <c r="E172" s="169">
        <f>SUMIFS('Transport-DB'!O:O,'Transport-DB'!C:C,"="&amp;'Work DB'!C172,'Transport-DB'!F:F,"="&amp;'Work DB'!$E$4)</f>
        <v>0</v>
      </c>
      <c r="F172" s="169">
        <f>SUMIFS('Transport-DB'!O:O,'Transport-DB'!C:C,"="&amp;'Work DB'!C172,'Transport-DB'!F:F,"="&amp;'Work DB'!$F$4)</f>
        <v>0</v>
      </c>
      <c r="G172" s="169">
        <f>SUMIFS('Transport-DB'!O:O,'Transport-DB'!C:C,"="&amp;'Work DB'!C172,'Transport-DB'!F:F,"="&amp;'Work DB'!$G$4)</f>
        <v>0</v>
      </c>
      <c r="H172" s="166">
        <f>SUMIFS('Transport-DB'!O:O,'Transport-DB'!C:C,"="&amp;'Work DB'!C172,'Transport-DB'!F:F,"="&amp;'Work DB'!$H$4)</f>
        <v>0</v>
      </c>
      <c r="I172" s="169">
        <f>SUMIFS('Transport-DB'!O:O,'Transport-DB'!C:C,"="&amp;'Work DB'!C172,'Transport-DB'!F:F,"="&amp;'Work DB'!$I$4)</f>
        <v>0</v>
      </c>
      <c r="J172" s="337">
        <f>SUMIFS('Transport-DB'!O:O,'Transport-DB'!C:C,"="&amp;'Work DB'!C172,'Transport-DB'!F:F,"="&amp;'Work DB'!$J$4)</f>
        <v>0</v>
      </c>
      <c r="K172" s="168">
        <f>SUMIFS('Transport-DB'!N:N,'Transport-DB'!C:C,"="&amp;'Work DB'!C172,'Transport-DB'!F:F,"="&amp;'Work DB'!$K$4)</f>
        <v>0</v>
      </c>
      <c r="L172" s="169">
        <f>SUMIFS('Transport-DB'!N:N,'Transport-DB'!C:C,"="&amp;'Work DB'!C172,'Transport-DB'!F:F,"="&amp;'Work DB'!$L$4)</f>
        <v>0</v>
      </c>
      <c r="M172" s="169">
        <f>SUMIFS('Transport-DB'!N:N,'Transport-DB'!C:C,"="&amp;'Work DB'!C172,'Transport-DB'!F:F,"="&amp;'Work DB'!$M$4)</f>
        <v>0</v>
      </c>
      <c r="N172" s="169">
        <f>SUMIFS('Transport-DB'!N:N,'Transport-DB'!C:C,"="&amp;'Work DB'!C172,'Transport-DB'!F:F,"="&amp;'Work DB'!$N$4)</f>
        <v>0</v>
      </c>
      <c r="O172" s="169">
        <f>SUMIFS('Transport-DB'!N:N,'Transport-DB'!C:C,"="&amp;'Work DB'!C172,'Transport-DB'!F:F,"="&amp;'Work DB'!$O$4)</f>
        <v>0</v>
      </c>
      <c r="P172" s="169">
        <f>SUMIFS('Transport-DB'!N:N,'Transport-DB'!C:C,"="&amp;'Work DB'!C172,'Transport-DB'!F:F,"="&amp;'Work DB'!$P$4)</f>
        <v>0</v>
      </c>
      <c r="Q172" s="166">
        <f>SUMIFS('Transport-DB'!N:N,'Transport-DB'!C:C,"="&amp;'Work DB'!C172,'Transport-DB'!F:F,"="&amp;'Work DB'!$Q$4)</f>
        <v>0</v>
      </c>
      <c r="R172" s="167">
        <f>SUMIFS('Transport-DB'!N:N,'Transport-DB'!C:C,"="&amp;'Work DB'!C172,'Transport-DB'!F:F,"="&amp;'Work DB'!$R$4)</f>
        <v>0</v>
      </c>
      <c r="S172" s="168">
        <f>SUM(D172:J172)+SUM(K172:R172)-M172-SUMIFS(Transport_DB[ترانشه],Transport_DB[توضیحات],"دیسپوزال",Transport_DB[تاریخ],'Work DB'!C172)</f>
        <v>0</v>
      </c>
      <c r="T172" s="169">
        <f t="shared" si="31"/>
        <v>0</v>
      </c>
      <c r="U172" s="169"/>
      <c r="V172" s="169"/>
      <c r="W172" s="169"/>
      <c r="X172" s="169"/>
      <c r="Y172" s="167"/>
      <c r="Z172" s="249"/>
      <c r="AA172" s="168">
        <f>SUMIFS('Transport-DB'!P:P,'Transport-DB'!C:C,"="&amp;'Work DB'!C172,'Transport-DB'!F:F,"="&amp;'Work DB'!$AA$4)</f>
        <v>0</v>
      </c>
      <c r="AB172" s="169">
        <f>SUMIFS('Transport-DB'!P:P,'Transport-DB'!C:C,"="&amp;'Work DB'!C172,'Transport-DB'!F:F,"="&amp;'Work DB'!$AB$4)</f>
        <v>0</v>
      </c>
      <c r="AC172" s="169">
        <f>SUMIFS('Transport-DB'!P:P,'Transport-DB'!C:C,"="&amp;'Work DB'!C172,'Transport-DB'!F:F,"="&amp;'Work DB'!$AC$4)</f>
        <v>0</v>
      </c>
      <c r="AD172" s="166">
        <f>SUMIFS('Transport-DB'!P:P,'Transport-DB'!C:C,"="&amp;'Work DB'!C172,'Transport-DB'!F:F,"="&amp;'Work DB'!$AD$4)</f>
        <v>0</v>
      </c>
      <c r="AE172" s="166">
        <f>SUMIFS('Transport-DB'!P:P,'Transport-DB'!C:C,"="&amp;'Work DB'!C172,'Transport-DB'!F:F,"="&amp;'Work DB'!$AE$4)</f>
        <v>0</v>
      </c>
      <c r="AF172" s="166">
        <f>SUMIFS('Transport-DB'!P:P,'Transport-DB'!C:C,"="&amp;'Work DB'!C172,'Transport-DB'!F:F,"="&amp;'Work DB'!$AF$4)</f>
        <v>0</v>
      </c>
      <c r="AG172" s="167"/>
      <c r="AH172" s="168">
        <f>SUMIFS('Transport-DB'!Q:Q,'Transport-DB'!C:C,"="&amp;'Work DB'!C172)</f>
        <v>0</v>
      </c>
      <c r="AI172" s="170">
        <f>SUMIFS(Civil_DB[قالب بندی],Civil_DB[تاریخ],"="&amp;'Work DB'!C172)</f>
        <v>0</v>
      </c>
      <c r="AJ172" s="169">
        <v>0</v>
      </c>
      <c r="AK172" s="167">
        <f>SUMIFS(Civil_DB[بتن],Civil_DB[تاریخ],"="&amp;'Work DB'!C172)</f>
        <v>0</v>
      </c>
      <c r="AL172" s="28">
        <v>0</v>
      </c>
      <c r="AM172" s="29">
        <v>0</v>
      </c>
      <c r="AN172" s="31">
        <v>0</v>
      </c>
      <c r="AO172" s="28">
        <v>24</v>
      </c>
      <c r="AP172" s="29">
        <v>15</v>
      </c>
      <c r="AQ172" s="29">
        <v>30</v>
      </c>
      <c r="AR172" s="30">
        <v>11</v>
      </c>
      <c r="AS172" s="28">
        <v>0</v>
      </c>
      <c r="AT172" s="29">
        <v>0</v>
      </c>
      <c r="AU172" s="207">
        <f>'Daily Gas'!AA16</f>
        <v>0</v>
      </c>
      <c r="AV172" s="215">
        <f>AV171-AU172</f>
        <v>19424</v>
      </c>
      <c r="AW172" s="29">
        <f t="shared" si="29"/>
        <v>60.690000000000005</v>
      </c>
      <c r="AX172" s="29">
        <v>0</v>
      </c>
      <c r="AY172" s="29">
        <f t="shared" si="26"/>
        <v>284.13775799909047</v>
      </c>
      <c r="AZ172" s="29">
        <f t="shared" si="30"/>
        <v>179.0891398256372</v>
      </c>
      <c r="BA172" s="29">
        <f t="shared" si="28"/>
        <v>191.29749999999993</v>
      </c>
      <c r="BB172" s="29">
        <v>0</v>
      </c>
      <c r="BC172" s="30">
        <v>0</v>
      </c>
      <c r="BD172" s="249"/>
      <c r="BE172" s="249"/>
      <c r="BF172" s="249"/>
      <c r="BG172" s="249"/>
      <c r="BH172" s="32"/>
      <c r="BI172" s="56"/>
      <c r="BK172" s="15">
        <v>0</v>
      </c>
      <c r="BL172" s="15">
        <f t="shared" si="21"/>
        <v>0</v>
      </c>
      <c r="BM172" s="15">
        <f t="shared" si="22"/>
        <v>0</v>
      </c>
      <c r="BN172" s="15">
        <f t="shared" si="25"/>
        <v>0</v>
      </c>
      <c r="BP172" s="15">
        <v>0</v>
      </c>
      <c r="BQ172" s="15">
        <v>0</v>
      </c>
      <c r="BR172" s="15">
        <v>0</v>
      </c>
      <c r="BU172" s="15">
        <v>0</v>
      </c>
      <c r="BV172" s="15">
        <v>0</v>
      </c>
      <c r="BW172" s="15">
        <v>0</v>
      </c>
      <c r="BX172" s="15">
        <v>0</v>
      </c>
    </row>
    <row r="173" spans="2:76" s="15" customFormat="1" ht="21" x14ac:dyDescent="0.25">
      <c r="B173" s="47"/>
      <c r="C173" s="20">
        <f t="shared" si="23"/>
        <v>45538</v>
      </c>
      <c r="D173" s="168">
        <f>SUMIFS('Transport-DB'!O:O,'Transport-DB'!C:C,"="&amp;'Work DB'!C173,'Transport-DB'!F:F,"="&amp;'Work DB'!$D$4)</f>
        <v>344.13749999999999</v>
      </c>
      <c r="E173" s="169">
        <f>SUMIFS('Transport-DB'!O:O,'Transport-DB'!C:C,"="&amp;'Work DB'!C173,'Transport-DB'!F:F,"="&amp;'Work DB'!$E$4)</f>
        <v>267.26000000000005</v>
      </c>
      <c r="F173" s="169">
        <f>SUMIFS('Transport-DB'!O:O,'Transport-DB'!C:C,"="&amp;'Work DB'!C173,'Transport-DB'!F:F,"="&amp;'Work DB'!$F$4)</f>
        <v>200.44500000000002</v>
      </c>
      <c r="G173" s="169">
        <f>SUMIFS('Transport-DB'!O:O,'Transport-DB'!C:C,"="&amp;'Work DB'!C173,'Transport-DB'!F:F,"="&amp;'Work DB'!$G$4)</f>
        <v>229.08</v>
      </c>
      <c r="H173" s="166">
        <f>SUMIFS('Transport-DB'!O:O,'Transport-DB'!C:C,"="&amp;'Work DB'!C173,'Transport-DB'!F:F,"="&amp;'Work DB'!$H$4)</f>
        <v>276.80500000000001</v>
      </c>
      <c r="I173" s="169">
        <f>SUMIFS('Transport-DB'!O:O,'Transport-DB'!C:C,"="&amp;'Work DB'!C173,'Transport-DB'!F:F,"="&amp;'Work DB'!$I$4)</f>
        <v>0</v>
      </c>
      <c r="J173" s="337">
        <f>SUMIFS('Transport-DB'!O:O,'Transport-DB'!C:C,"="&amp;'Work DB'!C173,'Transport-DB'!F:F,"="&amp;'Work DB'!$J$4)</f>
        <v>0</v>
      </c>
      <c r="K173" s="168">
        <f>SUMIFS('Transport-DB'!N:N,'Transport-DB'!C:C,"="&amp;'Work DB'!C173,'Transport-DB'!F:F,"="&amp;'Work DB'!$K$4)</f>
        <v>0</v>
      </c>
      <c r="L173" s="169">
        <f>SUMIFS('Transport-DB'!N:N,'Transport-DB'!C:C,"="&amp;'Work DB'!C173,'Transport-DB'!F:F,"="&amp;'Work DB'!$L$4)</f>
        <v>672</v>
      </c>
      <c r="M173" s="169">
        <f>SUMIFS('Transport-DB'!N:N,'Transport-DB'!C:C,"="&amp;'Work DB'!C173,'Transport-DB'!F:F,"="&amp;'Work DB'!$M$4)</f>
        <v>0</v>
      </c>
      <c r="N173" s="169">
        <f>SUMIFS('Transport-DB'!N:N,'Transport-DB'!C:C,"="&amp;'Work DB'!C173,'Transport-DB'!F:F,"="&amp;'Work DB'!$N$4)</f>
        <v>0</v>
      </c>
      <c r="O173" s="169">
        <f>SUMIFS('Transport-DB'!N:N,'Transport-DB'!C:C,"="&amp;'Work DB'!C173,'Transport-DB'!F:F,"="&amp;'Work DB'!$O$4)</f>
        <v>0</v>
      </c>
      <c r="P173" s="169">
        <f>SUMIFS('Transport-DB'!N:N,'Transport-DB'!C:C,"="&amp;'Work DB'!C173,'Transport-DB'!F:F,"="&amp;'Work DB'!$P$4)</f>
        <v>0</v>
      </c>
      <c r="Q173" s="166">
        <f>SUMIFS('Transport-DB'!N:N,'Transport-DB'!C:C,"="&amp;'Work DB'!C173,'Transport-DB'!F:F,"="&amp;'Work DB'!$Q$4)</f>
        <v>0</v>
      </c>
      <c r="R173" s="167">
        <f>SUMIFS('Transport-DB'!N:N,'Transport-DB'!C:C,"="&amp;'Work DB'!C173,'Transport-DB'!F:F,"="&amp;'Work DB'!$R$4)</f>
        <v>0</v>
      </c>
      <c r="S173" s="168">
        <f>SUM(D173:J173)+SUM(K173:R173)-M173-SUMIFS(Transport_DB[ترانشه],Transport_DB[توضیحات],"دیسپوزال",Transport_DB[تاریخ],'Work DB'!C173)</f>
        <v>1989.7275000000002</v>
      </c>
      <c r="T173" s="169">
        <f t="shared" si="31"/>
        <v>0</v>
      </c>
      <c r="U173" s="169"/>
      <c r="V173" s="169"/>
      <c r="W173" s="169"/>
      <c r="X173" s="169"/>
      <c r="Y173" s="167"/>
      <c r="Z173" s="249"/>
      <c r="AA173" s="168">
        <f>SUMIFS('Transport-DB'!P:P,'Transport-DB'!C:C,"="&amp;'Work DB'!C173,'Transport-DB'!F:F,"="&amp;'Work DB'!$AA$4)</f>
        <v>94.4</v>
      </c>
      <c r="AB173" s="169">
        <f>SUMIFS('Transport-DB'!P:P,'Transport-DB'!C:C,"="&amp;'Work DB'!C173,'Transport-DB'!F:F,"="&amp;'Work DB'!$AB$4)</f>
        <v>81.2</v>
      </c>
      <c r="AC173" s="169">
        <f>SUMIFS('Transport-DB'!P:P,'Transport-DB'!C:C,"="&amp;'Work DB'!C173,'Transport-DB'!F:F,"="&amp;'Work DB'!$AC$4)</f>
        <v>0</v>
      </c>
      <c r="AD173" s="166">
        <f>SUMIFS('Transport-DB'!P:P,'Transport-DB'!C:C,"="&amp;'Work DB'!C173,'Transport-DB'!F:F,"="&amp;'Work DB'!$AD$4)</f>
        <v>40</v>
      </c>
      <c r="AE173" s="166">
        <f>SUMIFS('Transport-DB'!P:P,'Transport-DB'!C:C,"="&amp;'Work DB'!C173,'Transport-DB'!F:F,"="&amp;'Work DB'!$AE$4)</f>
        <v>0</v>
      </c>
      <c r="AF173" s="166">
        <f>SUMIFS('Transport-DB'!P:P,'Transport-DB'!C:C,"="&amp;'Work DB'!C173,'Transport-DB'!F:F,"="&amp;'Work DB'!$AF$4)</f>
        <v>52</v>
      </c>
      <c r="AG173" s="167"/>
      <c r="AH173" s="168">
        <f>SUMIFS('Transport-DB'!Q:Q,'Transport-DB'!C:C,"="&amp;'Work DB'!C173)</f>
        <v>0</v>
      </c>
      <c r="AI173" s="170">
        <f>SUMIFS(Civil_DB[قالب بندی],Civil_DB[تاریخ],"="&amp;'Work DB'!C173)</f>
        <v>60</v>
      </c>
      <c r="AJ173" s="169">
        <v>0</v>
      </c>
      <c r="AK173" s="167">
        <f>SUMIFS(Civil_DB[بتن],Civil_DB[تاریخ],"="&amp;'Work DB'!C173)</f>
        <v>69</v>
      </c>
      <c r="AL173" s="28">
        <v>0</v>
      </c>
      <c r="AM173" s="29">
        <v>0</v>
      </c>
      <c r="AN173" s="31">
        <v>0</v>
      </c>
      <c r="AO173" s="28">
        <v>71</v>
      </c>
      <c r="AP173" s="29">
        <v>61</v>
      </c>
      <c r="AQ173" s="29">
        <v>140</v>
      </c>
      <c r="AR173" s="30">
        <v>11</v>
      </c>
      <c r="AS173" s="28">
        <v>15</v>
      </c>
      <c r="AT173" s="29">
        <v>30</v>
      </c>
      <c r="AU173" s="207">
        <f>'Daily Gas'!AA17</f>
        <v>2998</v>
      </c>
      <c r="AV173" s="215">
        <f>AV172-AU173+41500</f>
        <v>57926</v>
      </c>
      <c r="AW173" s="29">
        <f t="shared" si="29"/>
        <v>65.61</v>
      </c>
      <c r="AX173" s="29">
        <v>0</v>
      </c>
      <c r="AY173" s="29">
        <f t="shared" si="26"/>
        <v>318.54018041909956</v>
      </c>
      <c r="AZ173" s="29">
        <f t="shared" si="30"/>
        <v>180.83254842738083</v>
      </c>
      <c r="BA173" s="29">
        <f t="shared" si="28"/>
        <v>151.65699999999993</v>
      </c>
      <c r="BB173" s="29">
        <v>0</v>
      </c>
      <c r="BC173" s="30">
        <v>0</v>
      </c>
      <c r="BD173" s="249"/>
      <c r="BE173" s="249"/>
      <c r="BF173" s="249"/>
      <c r="BG173" s="249"/>
      <c r="BH173" s="32"/>
      <c r="BI173" s="56"/>
      <c r="BK173" s="15">
        <v>27</v>
      </c>
      <c r="BL173" s="15">
        <f t="shared" si="21"/>
        <v>52.11</v>
      </c>
      <c r="BM173" s="15">
        <f t="shared" si="22"/>
        <v>17.37</v>
      </c>
      <c r="BN173" s="15">
        <f t="shared" si="25"/>
        <v>0</v>
      </c>
      <c r="BP173" s="15">
        <v>9</v>
      </c>
      <c r="BQ173" s="15">
        <v>3</v>
      </c>
      <c r="BR173" s="15">
        <v>0</v>
      </c>
      <c r="BU173" s="15">
        <v>27</v>
      </c>
      <c r="BV173" s="15">
        <v>45</v>
      </c>
      <c r="BW173" s="15">
        <v>15</v>
      </c>
      <c r="BX173" s="15">
        <v>0</v>
      </c>
    </row>
    <row r="174" spans="2:76" s="15" customFormat="1" ht="21" x14ac:dyDescent="0.25">
      <c r="B174" s="47"/>
      <c r="C174" s="20">
        <f t="shared" si="23"/>
        <v>45539</v>
      </c>
      <c r="D174" s="168">
        <f>SUMIFS('Transport-DB'!O:O,'Transport-DB'!C:C,"="&amp;'Work DB'!C174,'Transport-DB'!F:F,"="&amp;'Work DB'!$D$4)</f>
        <v>260.01499999999999</v>
      </c>
      <c r="E174" s="169">
        <f>SUMIFS('Transport-DB'!O:O,'Transport-DB'!C:C,"="&amp;'Work DB'!C174,'Transport-DB'!F:F,"="&amp;'Work DB'!$E$4)</f>
        <v>286.35000000000002</v>
      </c>
      <c r="F174" s="169">
        <f>SUMIFS('Transport-DB'!O:O,'Transport-DB'!C:C,"="&amp;'Work DB'!C174,'Transport-DB'!F:F,"="&amp;'Work DB'!$F$4)</f>
        <v>200.44499999999999</v>
      </c>
      <c r="G174" s="169">
        <f>SUMIFS('Transport-DB'!O:O,'Transport-DB'!C:C,"="&amp;'Work DB'!C174,'Transport-DB'!F:F,"="&amp;'Work DB'!$G$4)</f>
        <v>238.62500000000003</v>
      </c>
      <c r="H174" s="166">
        <f>SUMIFS('Transport-DB'!O:O,'Transport-DB'!C:C,"="&amp;'Work DB'!C174,'Transport-DB'!F:F,"="&amp;'Work DB'!$H$4)</f>
        <v>496.34000000000003</v>
      </c>
      <c r="I174" s="169">
        <f>SUMIFS('Transport-DB'!O:O,'Transport-DB'!C:C,"="&amp;'Work DB'!C174,'Transport-DB'!F:F,"="&amp;'Work DB'!$I$4)</f>
        <v>0</v>
      </c>
      <c r="J174" s="337">
        <f>SUMIFS('Transport-DB'!O:O,'Transport-DB'!C:C,"="&amp;'Work DB'!C174,'Transport-DB'!F:F,"="&amp;'Work DB'!$J$4)</f>
        <v>0</v>
      </c>
      <c r="K174" s="168">
        <f>SUMIFS('Transport-DB'!N:N,'Transport-DB'!C:C,"="&amp;'Work DB'!C174,'Transport-DB'!F:F,"="&amp;'Work DB'!$K$4)</f>
        <v>0</v>
      </c>
      <c r="L174" s="169">
        <f>SUMIFS('Transport-DB'!N:N,'Transport-DB'!C:C,"="&amp;'Work DB'!C174,'Transport-DB'!F:F,"="&amp;'Work DB'!$L$4)</f>
        <v>770</v>
      </c>
      <c r="M174" s="169">
        <f>SUMIFS('Transport-DB'!N:N,'Transport-DB'!C:C,"="&amp;'Work DB'!C174,'Transport-DB'!F:F,"="&amp;'Work DB'!$M$4)</f>
        <v>0</v>
      </c>
      <c r="N174" s="169">
        <f>SUMIFS('Transport-DB'!N:N,'Transport-DB'!C:C,"="&amp;'Work DB'!C174,'Transport-DB'!F:F,"="&amp;'Work DB'!$N$4)</f>
        <v>0</v>
      </c>
      <c r="O174" s="169">
        <f>SUMIFS('Transport-DB'!N:N,'Transport-DB'!C:C,"="&amp;'Work DB'!C174,'Transport-DB'!F:F,"="&amp;'Work DB'!$O$4)</f>
        <v>0</v>
      </c>
      <c r="P174" s="169">
        <f>SUMIFS('Transport-DB'!N:N,'Transport-DB'!C:C,"="&amp;'Work DB'!C174,'Transport-DB'!F:F,"="&amp;'Work DB'!$P$4)</f>
        <v>0</v>
      </c>
      <c r="Q174" s="166">
        <f>SUMIFS('Transport-DB'!N:N,'Transport-DB'!C:C,"="&amp;'Work DB'!C174,'Transport-DB'!F:F,"="&amp;'Work DB'!$Q$4)</f>
        <v>0</v>
      </c>
      <c r="R174" s="167">
        <f>SUMIFS('Transport-DB'!N:N,'Transport-DB'!C:C,"="&amp;'Work DB'!C174,'Transport-DB'!F:F,"="&amp;'Work DB'!$R$4)</f>
        <v>0</v>
      </c>
      <c r="S174" s="168">
        <f>SUM(D174:J174)+SUM(K174:R174)-M174-SUMIFS(Transport_DB[ترانشه],Transport_DB[توضیحات],"دیسپوزال",Transport_DB[تاریخ],'Work DB'!C174)</f>
        <v>2251.7750000000001</v>
      </c>
      <c r="T174" s="169">
        <f t="shared" si="31"/>
        <v>0</v>
      </c>
      <c r="U174" s="169"/>
      <c r="V174" s="169"/>
      <c r="W174" s="169"/>
      <c r="X174" s="169"/>
      <c r="Y174" s="167"/>
      <c r="Z174" s="249"/>
      <c r="AA174" s="168">
        <f>SUMIFS('Transport-DB'!P:P,'Transport-DB'!C:C,"="&amp;'Work DB'!C174,'Transport-DB'!F:F,"="&amp;'Work DB'!$AA$4)</f>
        <v>70.800000000000011</v>
      </c>
      <c r="AB174" s="169">
        <f>SUMIFS('Transport-DB'!P:P,'Transport-DB'!C:C,"="&amp;'Work DB'!C174,'Transport-DB'!F:F,"="&amp;'Work DB'!$AB$4)</f>
        <v>69.599999999999994</v>
      </c>
      <c r="AC174" s="169">
        <f>SUMIFS('Transport-DB'!P:P,'Transport-DB'!C:C,"="&amp;'Work DB'!C174,'Transport-DB'!F:F,"="&amp;'Work DB'!$AC$4)</f>
        <v>0</v>
      </c>
      <c r="AD174" s="166">
        <f>SUMIFS('Transport-DB'!P:P,'Transport-DB'!C:C,"="&amp;'Work DB'!C174,'Transport-DB'!F:F,"="&amp;'Work DB'!$AD$4)</f>
        <v>50</v>
      </c>
      <c r="AE174" s="166">
        <f>SUMIFS('Transport-DB'!P:P,'Transport-DB'!C:C,"="&amp;'Work DB'!C174,'Transport-DB'!F:F,"="&amp;'Work DB'!$AE$4)</f>
        <v>0</v>
      </c>
      <c r="AF174" s="166">
        <f>SUMIFS('Transport-DB'!P:P,'Transport-DB'!C:C,"="&amp;'Work DB'!C174,'Transport-DB'!F:F,"="&amp;'Work DB'!$AF$4)</f>
        <v>52</v>
      </c>
      <c r="AG174" s="167"/>
      <c r="AH174" s="168">
        <f>SUMIFS('Transport-DB'!Q:Q,'Transport-DB'!C:C,"="&amp;'Work DB'!C174)</f>
        <v>0</v>
      </c>
      <c r="AI174" s="170">
        <f>SUMIFS(Civil_DB[قالب بندی],Civil_DB[تاریخ],"="&amp;'Work DB'!C174)</f>
        <v>0</v>
      </c>
      <c r="AJ174" s="169">
        <v>0</v>
      </c>
      <c r="AK174" s="167">
        <f>SUMIFS(Civil_DB[بتن],Civil_DB[تاریخ],"="&amp;'Work DB'!C174)</f>
        <v>57</v>
      </c>
      <c r="AL174" s="28">
        <v>0</v>
      </c>
      <c r="AM174" s="29">
        <v>0</v>
      </c>
      <c r="AN174" s="31">
        <v>0</v>
      </c>
      <c r="AO174" s="28">
        <v>73</v>
      </c>
      <c r="AP174" s="29">
        <v>62</v>
      </c>
      <c r="AQ174" s="29">
        <v>140</v>
      </c>
      <c r="AR174" s="30">
        <v>11</v>
      </c>
      <c r="AS174" s="28">
        <v>15</v>
      </c>
      <c r="AT174" s="29">
        <v>32</v>
      </c>
      <c r="AU174" s="207">
        <f>'Daily Gas'!AA18</f>
        <v>5908</v>
      </c>
      <c r="AV174" s="215">
        <f>AV173-AU174+13500</f>
        <v>65518</v>
      </c>
      <c r="AW174" s="29">
        <f t="shared" si="29"/>
        <v>47.37</v>
      </c>
      <c r="AX174" s="29">
        <v>0</v>
      </c>
      <c r="AY174" s="29">
        <f t="shared" si="26"/>
        <v>303.50447861490852</v>
      </c>
      <c r="AZ174" s="29">
        <f t="shared" si="30"/>
        <v>167.73822294310702</v>
      </c>
      <c r="BA174" s="29">
        <f t="shared" si="28"/>
        <v>118.91049999999993</v>
      </c>
      <c r="BB174" s="29">
        <v>0</v>
      </c>
      <c r="BC174" s="30">
        <v>0</v>
      </c>
      <c r="BD174" s="249"/>
      <c r="BE174" s="249"/>
      <c r="BF174" s="249"/>
      <c r="BG174" s="249"/>
      <c r="BH174" s="32"/>
      <c r="BI174" s="56"/>
      <c r="BK174" s="15">
        <v>0</v>
      </c>
      <c r="BL174" s="15">
        <f t="shared" si="21"/>
        <v>0</v>
      </c>
      <c r="BM174" s="15">
        <f t="shared" si="22"/>
        <v>0</v>
      </c>
      <c r="BN174" s="15">
        <f t="shared" si="25"/>
        <v>0</v>
      </c>
      <c r="BP174" s="15">
        <v>0</v>
      </c>
      <c r="BQ174" s="15">
        <v>0</v>
      </c>
      <c r="BR174" s="15">
        <v>0</v>
      </c>
      <c r="BU174" s="15">
        <v>0</v>
      </c>
      <c r="BV174" s="15">
        <v>0</v>
      </c>
      <c r="BW174" s="15">
        <v>0</v>
      </c>
      <c r="BX174" s="15">
        <v>0</v>
      </c>
    </row>
    <row r="175" spans="2:76" s="15" customFormat="1" ht="21" x14ac:dyDescent="0.25">
      <c r="B175" s="47"/>
      <c r="C175" s="20">
        <f t="shared" si="23"/>
        <v>45540</v>
      </c>
      <c r="D175" s="168">
        <f>SUMIFS('Transport-DB'!O:O,'Transport-DB'!C:C,"="&amp;'Work DB'!C175,'Transport-DB'!F:F,"="&amp;'Work DB'!$D$4)</f>
        <v>321.19499999999999</v>
      </c>
      <c r="E175" s="169">
        <f>SUMIFS('Transport-DB'!O:O,'Transport-DB'!C:C,"="&amp;'Work DB'!C175,'Transport-DB'!F:F,"="&amp;'Work DB'!$E$4)</f>
        <v>300.66750000000002</v>
      </c>
      <c r="F175" s="169">
        <f>SUMIFS('Transport-DB'!O:O,'Transport-DB'!C:C,"="&amp;'Work DB'!C175,'Transport-DB'!F:F,"="&amp;'Work DB'!$F$4)</f>
        <v>205.21749999999997</v>
      </c>
      <c r="G175" s="169">
        <f>SUMIFS('Transport-DB'!O:O,'Transport-DB'!C:C,"="&amp;'Work DB'!C175,'Transport-DB'!F:F,"="&amp;'Work DB'!$G$4)</f>
        <v>262.48750000000001</v>
      </c>
      <c r="H175" s="166">
        <f>SUMIFS('Transport-DB'!O:O,'Transport-DB'!C:C,"="&amp;'Work DB'!C175,'Transport-DB'!F:F,"="&amp;'Work DB'!$H$4)</f>
        <v>305.44</v>
      </c>
      <c r="I175" s="169">
        <f>SUMIFS('Transport-DB'!O:O,'Transport-DB'!C:C,"="&amp;'Work DB'!C175,'Transport-DB'!F:F,"="&amp;'Work DB'!$I$4)</f>
        <v>0</v>
      </c>
      <c r="J175" s="337">
        <f>SUMIFS('Transport-DB'!O:O,'Transport-DB'!C:C,"="&amp;'Work DB'!C175,'Transport-DB'!F:F,"="&amp;'Work DB'!$J$4)</f>
        <v>0</v>
      </c>
      <c r="K175" s="168">
        <f>SUMIFS('Transport-DB'!N:N,'Transport-DB'!C:C,"="&amp;'Work DB'!C175,'Transport-DB'!F:F,"="&amp;'Work DB'!$K$4)</f>
        <v>0</v>
      </c>
      <c r="L175" s="169">
        <f>SUMIFS('Transport-DB'!N:N,'Transport-DB'!C:C,"="&amp;'Work DB'!C175,'Transport-DB'!F:F,"="&amp;'Work DB'!$L$4)</f>
        <v>630</v>
      </c>
      <c r="M175" s="169">
        <f>SUMIFS('Transport-DB'!N:N,'Transport-DB'!C:C,"="&amp;'Work DB'!C175,'Transport-DB'!F:F,"="&amp;'Work DB'!$M$4)</f>
        <v>0</v>
      </c>
      <c r="N175" s="169">
        <f>SUMIFS('Transport-DB'!N:N,'Transport-DB'!C:C,"="&amp;'Work DB'!C175,'Transport-DB'!F:F,"="&amp;'Work DB'!$N$4)</f>
        <v>0</v>
      </c>
      <c r="O175" s="169">
        <f>SUMIFS('Transport-DB'!N:N,'Transport-DB'!C:C,"="&amp;'Work DB'!C175,'Transport-DB'!F:F,"="&amp;'Work DB'!$O$4)</f>
        <v>0</v>
      </c>
      <c r="P175" s="169">
        <f>SUMIFS('Transport-DB'!N:N,'Transport-DB'!C:C,"="&amp;'Work DB'!C175,'Transport-DB'!F:F,"="&amp;'Work DB'!$P$4)</f>
        <v>0</v>
      </c>
      <c r="Q175" s="166">
        <f>SUMIFS('Transport-DB'!N:N,'Transport-DB'!C:C,"="&amp;'Work DB'!C175,'Transport-DB'!F:F,"="&amp;'Work DB'!$Q$4)</f>
        <v>0</v>
      </c>
      <c r="R175" s="167">
        <f>SUMIFS('Transport-DB'!N:N,'Transport-DB'!C:C,"="&amp;'Work DB'!C175,'Transport-DB'!F:F,"="&amp;'Work DB'!$R$4)</f>
        <v>0</v>
      </c>
      <c r="S175" s="168">
        <f>SUM(D175:J175)+SUM(K175:R175)-M175-SUMIFS(Transport_DB[ترانشه],Transport_DB[توضیحات],"دیسپوزال",Transport_DB[تاریخ],'Work DB'!C175)</f>
        <v>2025.0074999999999</v>
      </c>
      <c r="T175" s="169">
        <f t="shared" si="31"/>
        <v>0</v>
      </c>
      <c r="U175" s="169"/>
      <c r="V175" s="169"/>
      <c r="W175" s="169"/>
      <c r="X175" s="169"/>
      <c r="Y175" s="167"/>
      <c r="Z175" s="249"/>
      <c r="AA175" s="168">
        <f>SUMIFS('Transport-DB'!P:P,'Transport-DB'!C:C,"="&amp;'Work DB'!C175,'Transport-DB'!F:F,"="&amp;'Work DB'!$AA$4)</f>
        <v>82.600000000000009</v>
      </c>
      <c r="AB175" s="169">
        <f>SUMIFS('Transport-DB'!P:P,'Transport-DB'!C:C,"="&amp;'Work DB'!C175,'Transport-DB'!F:F,"="&amp;'Work DB'!$AB$4)</f>
        <v>58</v>
      </c>
      <c r="AC175" s="169">
        <f>SUMIFS('Transport-DB'!P:P,'Transport-DB'!C:C,"="&amp;'Work DB'!C175,'Transport-DB'!F:F,"="&amp;'Work DB'!$AC$4)</f>
        <v>0</v>
      </c>
      <c r="AD175" s="166">
        <f>SUMIFS('Transport-DB'!P:P,'Transport-DB'!C:C,"="&amp;'Work DB'!C175,'Transport-DB'!F:F,"="&amp;'Work DB'!$AD$4)</f>
        <v>40</v>
      </c>
      <c r="AE175" s="166">
        <f>SUMIFS('Transport-DB'!P:P,'Transport-DB'!C:C,"="&amp;'Work DB'!C175,'Transport-DB'!F:F,"="&amp;'Work DB'!$AE$4)</f>
        <v>0</v>
      </c>
      <c r="AF175" s="166">
        <f>SUMIFS('Transport-DB'!P:P,'Transport-DB'!C:C,"="&amp;'Work DB'!C175,'Transport-DB'!F:F,"="&amp;'Work DB'!$AF$4)</f>
        <v>26</v>
      </c>
      <c r="AG175" s="167"/>
      <c r="AH175" s="168">
        <f>SUMIFS('Transport-DB'!Q:Q,'Transport-DB'!C:C,"="&amp;'Work DB'!C175)</f>
        <v>0</v>
      </c>
      <c r="AI175" s="170">
        <f>SUMIFS(Civil_DB[قالب بندی],Civil_DB[تاریخ],"="&amp;'Work DB'!C175)</f>
        <v>73</v>
      </c>
      <c r="AJ175" s="169">
        <v>0</v>
      </c>
      <c r="AK175" s="167">
        <f>SUMIFS(Civil_DB[بتن],Civil_DB[تاریخ],"="&amp;'Work DB'!C175)</f>
        <v>44</v>
      </c>
      <c r="AL175" s="28">
        <v>0</v>
      </c>
      <c r="AM175" s="29">
        <v>0</v>
      </c>
      <c r="AN175" s="31">
        <v>0</v>
      </c>
      <c r="AO175" s="28">
        <v>73</v>
      </c>
      <c r="AP175" s="29">
        <v>62</v>
      </c>
      <c r="AQ175" s="29">
        <v>132</v>
      </c>
      <c r="AR175" s="30">
        <v>11</v>
      </c>
      <c r="AS175" s="28">
        <v>13</v>
      </c>
      <c r="AT175" s="29">
        <v>27</v>
      </c>
      <c r="AU175" s="207">
        <f>'Daily Gas'!AA19</f>
        <v>0</v>
      </c>
      <c r="AV175" s="215">
        <f>AV174-AU175</f>
        <v>65518</v>
      </c>
      <c r="AW175" s="29">
        <f t="shared" si="29"/>
        <v>60.29</v>
      </c>
      <c r="AX175" s="29">
        <v>0</v>
      </c>
      <c r="AY175" s="29">
        <f t="shared" si="26"/>
        <v>337.17863382875942</v>
      </c>
      <c r="AZ175" s="29">
        <f t="shared" si="30"/>
        <v>157.34884071367594</v>
      </c>
      <c r="BA175" s="29">
        <f t="shared" si="28"/>
        <v>126.15249999999993</v>
      </c>
      <c r="BB175" s="29">
        <v>0</v>
      </c>
      <c r="BC175" s="30">
        <v>0</v>
      </c>
      <c r="BD175" s="249"/>
      <c r="BE175" s="249"/>
      <c r="BF175" s="249"/>
      <c r="BG175" s="249"/>
      <c r="BH175" s="32"/>
      <c r="BI175" s="56"/>
      <c r="BK175" s="15">
        <v>27</v>
      </c>
      <c r="BL175" s="15">
        <f t="shared" si="21"/>
        <v>46.32</v>
      </c>
      <c r="BM175" s="15">
        <f t="shared" si="22"/>
        <v>0</v>
      </c>
      <c r="BN175" s="15">
        <f t="shared" si="25"/>
        <v>32.519999999999996</v>
      </c>
      <c r="BP175" s="15">
        <v>8</v>
      </c>
      <c r="BQ175" s="15">
        <v>0</v>
      </c>
      <c r="BR175" s="15">
        <v>6</v>
      </c>
      <c r="BU175" s="15">
        <v>27</v>
      </c>
      <c r="BV175" s="15">
        <v>40</v>
      </c>
      <c r="BW175" s="15">
        <v>0</v>
      </c>
      <c r="BX175" s="15">
        <v>30</v>
      </c>
    </row>
    <row r="176" spans="2:76" s="15" customFormat="1" ht="21" x14ac:dyDescent="0.25">
      <c r="B176" s="47"/>
      <c r="C176" s="20">
        <f t="shared" si="23"/>
        <v>45541</v>
      </c>
      <c r="D176" s="168">
        <f>SUMIFS('Transport-DB'!O:O,'Transport-DB'!C:C,"="&amp;'Work DB'!C176,'Transport-DB'!F:F,"="&amp;'Work DB'!$D$4)</f>
        <v>412.96499999999997</v>
      </c>
      <c r="E176" s="169">
        <f>SUMIFS('Transport-DB'!O:O,'Transport-DB'!C:C,"="&amp;'Work DB'!C176,'Transport-DB'!F:F,"="&amp;'Work DB'!$E$4)</f>
        <v>0</v>
      </c>
      <c r="F176" s="169">
        <f>SUMIFS('Transport-DB'!O:O,'Transport-DB'!C:C,"="&amp;'Work DB'!C176,'Transport-DB'!F:F,"="&amp;'Work DB'!$F$4)</f>
        <v>0</v>
      </c>
      <c r="G176" s="169">
        <f>SUMIFS('Transport-DB'!O:O,'Transport-DB'!C:C,"="&amp;'Work DB'!C176,'Transport-DB'!F:F,"="&amp;'Work DB'!$G$4)</f>
        <v>281.57749999999999</v>
      </c>
      <c r="H176" s="166">
        <f>SUMIFS('Transport-DB'!O:O,'Transport-DB'!C:C,"="&amp;'Work DB'!C176,'Transport-DB'!F:F,"="&amp;'Work DB'!$H$4)</f>
        <v>424.75249999999994</v>
      </c>
      <c r="I176" s="169">
        <f>SUMIFS('Transport-DB'!O:O,'Transport-DB'!C:C,"="&amp;'Work DB'!C176,'Transport-DB'!F:F,"="&amp;'Work DB'!$I$4)</f>
        <v>177.1</v>
      </c>
      <c r="J176" s="337">
        <f>SUMIFS('Transport-DB'!O:O,'Transport-DB'!C:C,"="&amp;'Work DB'!C176,'Transport-DB'!F:F,"="&amp;'Work DB'!$J$4)</f>
        <v>0</v>
      </c>
      <c r="K176" s="168">
        <f>SUMIFS('Transport-DB'!N:N,'Transport-DB'!C:C,"="&amp;'Work DB'!C176,'Transport-DB'!F:F,"="&amp;'Work DB'!$K$4)</f>
        <v>0</v>
      </c>
      <c r="L176" s="169">
        <f>SUMIFS('Transport-DB'!N:N,'Transport-DB'!C:C,"="&amp;'Work DB'!C176,'Transport-DB'!F:F,"="&amp;'Work DB'!$L$4)</f>
        <v>294</v>
      </c>
      <c r="M176" s="169">
        <f>SUMIFS('Transport-DB'!N:N,'Transport-DB'!C:C,"="&amp;'Work DB'!C176,'Transport-DB'!F:F,"="&amp;'Work DB'!$M$4)</f>
        <v>252</v>
      </c>
      <c r="N176" s="169">
        <f>SUMIFS('Transport-DB'!N:N,'Transport-DB'!C:C,"="&amp;'Work DB'!C176,'Transport-DB'!F:F,"="&amp;'Work DB'!$N$4)</f>
        <v>0</v>
      </c>
      <c r="O176" s="169">
        <f>SUMIFS('Transport-DB'!N:N,'Transport-DB'!C:C,"="&amp;'Work DB'!C176,'Transport-DB'!F:F,"="&amp;'Work DB'!$O$4)</f>
        <v>0</v>
      </c>
      <c r="P176" s="169">
        <f>SUMIFS('Transport-DB'!N:N,'Transport-DB'!C:C,"="&amp;'Work DB'!C176,'Transport-DB'!F:F,"="&amp;'Work DB'!$P$4)</f>
        <v>0</v>
      </c>
      <c r="Q176" s="166">
        <f>SUMIFS('Transport-DB'!N:N,'Transport-DB'!C:C,"="&amp;'Work DB'!C176,'Transport-DB'!F:F,"="&amp;'Work DB'!$Q$4)</f>
        <v>0</v>
      </c>
      <c r="R176" s="167">
        <f>SUMIFS('Transport-DB'!N:N,'Transport-DB'!C:C,"="&amp;'Work DB'!C176,'Transport-DB'!F:F,"="&amp;'Work DB'!$R$4)</f>
        <v>0</v>
      </c>
      <c r="S176" s="168">
        <f>SUM(D176:J176)+SUM(K176:R176)-M176-SUMIFS(Transport_DB[ترانشه],Transport_DB[توضیحات],"دیسپوزال",Transport_DB[تاریخ],'Work DB'!C176)</f>
        <v>1590.395</v>
      </c>
      <c r="T176" s="169">
        <f t="shared" si="31"/>
        <v>252</v>
      </c>
      <c r="U176" s="169"/>
      <c r="V176" s="169"/>
      <c r="W176" s="169"/>
      <c r="X176" s="169"/>
      <c r="Y176" s="167"/>
      <c r="Z176" s="249"/>
      <c r="AA176" s="168">
        <f>SUMIFS('Transport-DB'!P:P,'Transport-DB'!C:C,"="&amp;'Work DB'!C176,'Transport-DB'!F:F,"="&amp;'Work DB'!$AA$4)</f>
        <v>118.00000000000001</v>
      </c>
      <c r="AB176" s="169">
        <f>SUMIFS('Transport-DB'!P:P,'Transport-DB'!C:C,"="&amp;'Work DB'!C176,'Transport-DB'!F:F,"="&amp;'Work DB'!$AB$4)</f>
        <v>69.599999999999994</v>
      </c>
      <c r="AC176" s="169">
        <f>SUMIFS('Transport-DB'!P:P,'Transport-DB'!C:C,"="&amp;'Work DB'!C176,'Transport-DB'!F:F,"="&amp;'Work DB'!$AC$4)</f>
        <v>70</v>
      </c>
      <c r="AD176" s="166">
        <f>SUMIFS('Transport-DB'!P:P,'Transport-DB'!C:C,"="&amp;'Work DB'!C176,'Transport-DB'!F:F,"="&amp;'Work DB'!$AD$4)</f>
        <v>40</v>
      </c>
      <c r="AE176" s="166">
        <f>SUMIFS('Transport-DB'!P:P,'Transport-DB'!C:C,"="&amp;'Work DB'!C176,'Transport-DB'!F:F,"="&amp;'Work DB'!$AE$4)</f>
        <v>0</v>
      </c>
      <c r="AF176" s="166">
        <f>SUMIFS('Transport-DB'!P:P,'Transport-DB'!C:C,"="&amp;'Work DB'!C176,'Transport-DB'!F:F,"="&amp;'Work DB'!$AF$4)</f>
        <v>0</v>
      </c>
      <c r="AG176" s="167"/>
      <c r="AH176" s="168">
        <f>SUMIFS('Transport-DB'!Q:Q,'Transport-DB'!C:C,"="&amp;'Work DB'!C176)</f>
        <v>0</v>
      </c>
      <c r="AI176" s="170">
        <f>SUMIFS(Civil_DB[قالب بندی],Civil_DB[تاریخ],"="&amp;'Work DB'!C176)</f>
        <v>65</v>
      </c>
      <c r="AJ176" s="169">
        <v>0</v>
      </c>
      <c r="AK176" s="167">
        <f>SUMIFS(Civil_DB[بتن],Civil_DB[تاریخ],"="&amp;'Work DB'!C176)</f>
        <v>39</v>
      </c>
      <c r="AL176" s="28">
        <v>0</v>
      </c>
      <c r="AM176" s="29">
        <v>0</v>
      </c>
      <c r="AN176" s="31">
        <v>0</v>
      </c>
      <c r="AO176" s="28">
        <v>74</v>
      </c>
      <c r="AP176" s="29">
        <v>63</v>
      </c>
      <c r="AQ176" s="29">
        <v>132</v>
      </c>
      <c r="AR176" s="30">
        <v>11</v>
      </c>
      <c r="AS176" s="28">
        <v>14</v>
      </c>
      <c r="AT176" s="29">
        <v>21</v>
      </c>
      <c r="AU176" s="207">
        <f>'Daily Gas'!AA20</f>
        <v>5910</v>
      </c>
      <c r="AV176" s="215">
        <f>AV175-AU176+13500</f>
        <v>73108</v>
      </c>
      <c r="AW176" s="29">
        <f t="shared" si="29"/>
        <v>47.81</v>
      </c>
      <c r="AX176" s="29">
        <v>0</v>
      </c>
      <c r="AY176" s="29">
        <f t="shared" si="26"/>
        <v>325.69874749047182</v>
      </c>
      <c r="AZ176" s="29">
        <f t="shared" si="30"/>
        <v>148.05335230653918</v>
      </c>
      <c r="BA176" s="29">
        <f t="shared" si="28"/>
        <v>103.74699999999993</v>
      </c>
      <c r="BB176" s="29">
        <v>0</v>
      </c>
      <c r="BC176" s="30">
        <v>0</v>
      </c>
      <c r="BD176" s="249"/>
      <c r="BE176" s="249"/>
      <c r="BF176" s="249"/>
      <c r="BG176" s="249"/>
      <c r="BH176" s="32"/>
      <c r="BI176" s="56"/>
      <c r="BK176" s="15">
        <v>0</v>
      </c>
      <c r="BL176" s="15">
        <f t="shared" si="21"/>
        <v>0</v>
      </c>
      <c r="BM176" s="15">
        <f t="shared" si="22"/>
        <v>0</v>
      </c>
      <c r="BN176" s="15">
        <f t="shared" si="25"/>
        <v>0</v>
      </c>
      <c r="BP176" s="15">
        <v>0</v>
      </c>
      <c r="BQ176" s="15">
        <v>0</v>
      </c>
      <c r="BR176" s="15">
        <v>0</v>
      </c>
      <c r="BU176" s="15">
        <v>0</v>
      </c>
      <c r="BV176" s="15">
        <v>0</v>
      </c>
      <c r="BW176" s="15">
        <v>0</v>
      </c>
      <c r="BX176" s="15">
        <v>0</v>
      </c>
    </row>
    <row r="177" spans="2:76" s="15" customFormat="1" ht="21" x14ac:dyDescent="0.25">
      <c r="B177" s="47"/>
      <c r="C177" s="20">
        <f t="shared" si="23"/>
        <v>45542</v>
      </c>
      <c r="D177" s="168">
        <f>SUMIFS('Transport-DB'!O:O,'Transport-DB'!C:C,"="&amp;'Work DB'!C177,'Transport-DB'!F:F,"="&amp;'Work DB'!$D$4)</f>
        <v>367.08</v>
      </c>
      <c r="E177" s="169">
        <f>SUMIFS('Transport-DB'!O:O,'Transport-DB'!C:C,"="&amp;'Work DB'!C177,'Transport-DB'!F:F,"="&amp;'Work DB'!$E$4)</f>
        <v>338.84749999999997</v>
      </c>
      <c r="F177" s="169">
        <f>SUMIFS('Transport-DB'!O:O,'Transport-DB'!C:C,"="&amp;'Work DB'!C177,'Transport-DB'!F:F,"="&amp;'Work DB'!$F$4)</f>
        <v>224.3075</v>
      </c>
      <c r="G177" s="169">
        <f>SUMIFS('Transport-DB'!O:O,'Transport-DB'!C:C,"="&amp;'Work DB'!C177,'Transport-DB'!F:F,"="&amp;'Work DB'!$G$4)</f>
        <v>305.44</v>
      </c>
      <c r="H177" s="166">
        <f>SUMIFS('Transport-DB'!O:O,'Transport-DB'!C:C,"="&amp;'Work DB'!C177,'Transport-DB'!F:F,"="&amp;'Work DB'!$H$4)</f>
        <v>338.84750000000003</v>
      </c>
      <c r="I177" s="169">
        <f>SUMIFS('Transport-DB'!O:O,'Transport-DB'!C:C,"="&amp;'Work DB'!C177,'Transport-DB'!F:F,"="&amp;'Work DB'!$I$4)</f>
        <v>0</v>
      </c>
      <c r="J177" s="337">
        <f>SUMIFS('Transport-DB'!O:O,'Transport-DB'!C:C,"="&amp;'Work DB'!C177,'Transport-DB'!F:F,"="&amp;'Work DB'!$J$4)</f>
        <v>0</v>
      </c>
      <c r="K177" s="168">
        <f>SUMIFS('Transport-DB'!N:N,'Transport-DB'!C:C,"="&amp;'Work DB'!C177,'Transport-DB'!F:F,"="&amp;'Work DB'!$K$4)</f>
        <v>0</v>
      </c>
      <c r="L177" s="169">
        <f>SUMIFS('Transport-DB'!N:N,'Transport-DB'!C:C,"="&amp;'Work DB'!C177,'Transport-DB'!F:F,"="&amp;'Work DB'!$L$4)</f>
        <v>350</v>
      </c>
      <c r="M177" s="169">
        <f>SUMIFS('Transport-DB'!N:N,'Transport-DB'!C:C,"="&amp;'Work DB'!C177,'Transport-DB'!F:F,"="&amp;'Work DB'!$M$4)</f>
        <v>686</v>
      </c>
      <c r="N177" s="169">
        <f>SUMIFS('Transport-DB'!N:N,'Transport-DB'!C:C,"="&amp;'Work DB'!C177,'Transport-DB'!F:F,"="&amp;'Work DB'!$N$4)</f>
        <v>0</v>
      </c>
      <c r="O177" s="169">
        <f>SUMIFS('Transport-DB'!N:N,'Transport-DB'!C:C,"="&amp;'Work DB'!C177,'Transport-DB'!F:F,"="&amp;'Work DB'!$O$4)</f>
        <v>0</v>
      </c>
      <c r="P177" s="169">
        <f>SUMIFS('Transport-DB'!N:N,'Transport-DB'!C:C,"="&amp;'Work DB'!C177,'Transport-DB'!F:F,"="&amp;'Work DB'!$P$4)</f>
        <v>0</v>
      </c>
      <c r="Q177" s="166">
        <f>SUMIFS('Transport-DB'!N:N,'Transport-DB'!C:C,"="&amp;'Work DB'!C177,'Transport-DB'!F:F,"="&amp;'Work DB'!$Q$4)</f>
        <v>0</v>
      </c>
      <c r="R177" s="167">
        <f>SUMIFS('Transport-DB'!N:N,'Transport-DB'!C:C,"="&amp;'Work DB'!C177,'Transport-DB'!F:F,"="&amp;'Work DB'!$R$4)</f>
        <v>0</v>
      </c>
      <c r="S177" s="168">
        <f>SUM(D177:J177)+SUM(K177:R177)-M177-SUMIFS(Transport_DB[ترانشه],Transport_DB[توضیحات],"دیسپوزال",Transport_DB[تاریخ],'Work DB'!C177)</f>
        <v>1924.5225</v>
      </c>
      <c r="T177" s="169">
        <f t="shared" si="31"/>
        <v>686</v>
      </c>
      <c r="U177" s="169"/>
      <c r="V177" s="169"/>
      <c r="W177" s="169"/>
      <c r="X177" s="169"/>
      <c r="Y177" s="167"/>
      <c r="Z177" s="249"/>
      <c r="AA177" s="168">
        <f>SUMIFS('Transport-DB'!P:P,'Transport-DB'!C:C,"="&amp;'Work DB'!C177,'Transport-DB'!F:F,"="&amp;'Work DB'!$AA$4)</f>
        <v>82.600000000000009</v>
      </c>
      <c r="AB177" s="169">
        <f>SUMIFS('Transport-DB'!P:P,'Transport-DB'!C:C,"="&amp;'Work DB'!C177,'Transport-DB'!F:F,"="&amp;'Work DB'!$AB$4)</f>
        <v>58</v>
      </c>
      <c r="AC177" s="169">
        <f>SUMIFS('Transport-DB'!P:P,'Transport-DB'!C:C,"="&amp;'Work DB'!C177,'Transport-DB'!F:F,"="&amp;'Work DB'!$AC$4)</f>
        <v>169.6</v>
      </c>
      <c r="AD177" s="166">
        <f>SUMIFS('Transport-DB'!P:P,'Transport-DB'!C:C,"="&amp;'Work DB'!C177,'Transport-DB'!F:F,"="&amp;'Work DB'!$AD$4)</f>
        <v>50</v>
      </c>
      <c r="AE177" s="166">
        <f>SUMIFS('Transport-DB'!P:P,'Transport-DB'!C:C,"="&amp;'Work DB'!C177,'Transport-DB'!F:F,"="&amp;'Work DB'!$AE$4)</f>
        <v>0</v>
      </c>
      <c r="AF177" s="166">
        <f>SUMIFS('Transport-DB'!P:P,'Transport-DB'!C:C,"="&amp;'Work DB'!C177,'Transport-DB'!F:F,"="&amp;'Work DB'!$AF$4)</f>
        <v>0</v>
      </c>
      <c r="AG177" s="167"/>
      <c r="AH177" s="168">
        <f>SUMIFS('Transport-DB'!Q:Q,'Transport-DB'!C:C,"="&amp;'Work DB'!C177)</f>
        <v>0</v>
      </c>
      <c r="AI177" s="170">
        <f>SUMIFS(Civil_DB[قالب بندی],Civil_DB[تاریخ],"="&amp;'Work DB'!C177)</f>
        <v>54</v>
      </c>
      <c r="AJ177" s="169">
        <v>0</v>
      </c>
      <c r="AK177" s="167">
        <f>SUMIFS(Civil_DB[بتن],Civil_DB[تاریخ],"="&amp;'Work DB'!C177)</f>
        <v>73</v>
      </c>
      <c r="AL177" s="28">
        <v>0</v>
      </c>
      <c r="AM177" s="29">
        <v>0</v>
      </c>
      <c r="AN177" s="31">
        <v>0</v>
      </c>
      <c r="AO177" s="28">
        <v>74</v>
      </c>
      <c r="AP177" s="29">
        <v>76</v>
      </c>
      <c r="AQ177" s="29">
        <v>164</v>
      </c>
      <c r="AR177" s="30">
        <v>11</v>
      </c>
      <c r="AS177" s="28">
        <v>14</v>
      </c>
      <c r="AT177" s="29">
        <v>31</v>
      </c>
      <c r="AU177" s="207">
        <f>'Daily Gas'!AA21</f>
        <v>2023</v>
      </c>
      <c r="AV177" s="215">
        <f>AV176-AU177+13500</f>
        <v>84585</v>
      </c>
      <c r="AW177" s="29">
        <f t="shared" si="29"/>
        <v>108.45</v>
      </c>
      <c r="AX177" s="29">
        <v>0</v>
      </c>
      <c r="AY177" s="29">
        <f t="shared" si="26"/>
        <v>307.26506001556709</v>
      </c>
      <c r="AZ177" s="29">
        <f t="shared" si="30"/>
        <v>132.11881878347378</v>
      </c>
      <c r="BA177" s="29">
        <f t="shared" si="28"/>
        <v>148.52849999999992</v>
      </c>
      <c r="BB177" s="29">
        <v>0</v>
      </c>
      <c r="BC177" s="30">
        <v>0</v>
      </c>
      <c r="BD177" s="249"/>
      <c r="BE177" s="249"/>
      <c r="BF177" s="249"/>
      <c r="BG177" s="249"/>
      <c r="BH177" s="32"/>
      <c r="BI177" s="56"/>
      <c r="BK177" s="15">
        <f>28+29+27</f>
        <v>84</v>
      </c>
      <c r="BL177" s="15">
        <f t="shared" si="21"/>
        <v>0</v>
      </c>
      <c r="BM177" s="15">
        <f t="shared" si="22"/>
        <v>0</v>
      </c>
      <c r="BN177" s="15">
        <f t="shared" si="25"/>
        <v>86.72</v>
      </c>
      <c r="BP177" s="15">
        <v>0</v>
      </c>
      <c r="BQ177" s="15">
        <v>0</v>
      </c>
      <c r="BR177" s="15">
        <v>16</v>
      </c>
      <c r="BU177" s="15">
        <f>28+29+27</f>
        <v>84</v>
      </c>
      <c r="BV177" s="15">
        <v>0</v>
      </c>
      <c r="BW177" s="15">
        <v>0</v>
      </c>
      <c r="BX177" s="15">
        <v>80</v>
      </c>
    </row>
    <row r="178" spans="2:76" s="15" customFormat="1" ht="21" x14ac:dyDescent="0.25">
      <c r="B178" s="47"/>
      <c r="C178" s="20">
        <f t="shared" si="23"/>
        <v>45543</v>
      </c>
      <c r="D178" s="168">
        <f>SUMIFS('Transport-DB'!O:O,'Transport-DB'!C:C,"="&amp;'Work DB'!C178,'Transport-DB'!F:F,"="&amp;'Work DB'!$D$4)</f>
        <v>175.89250000000001</v>
      </c>
      <c r="E178" s="169">
        <f>SUMIFS('Transport-DB'!O:O,'Transport-DB'!C:C,"="&amp;'Work DB'!C178,'Transport-DB'!F:F,"="&amp;'Work DB'!$E$4)</f>
        <v>400.89</v>
      </c>
      <c r="F178" s="169">
        <f>SUMIFS('Transport-DB'!O:O,'Transport-DB'!C:C,"="&amp;'Work DB'!C178,'Transport-DB'!F:F,"="&amp;'Work DB'!$F$4)</f>
        <v>133.63</v>
      </c>
      <c r="G178" s="169">
        <f>SUMIFS('Transport-DB'!O:O,'Transport-DB'!C:C,"="&amp;'Work DB'!C178,'Transport-DB'!F:F,"="&amp;'Work DB'!$G$4)</f>
        <v>415.20749999999998</v>
      </c>
      <c r="H178" s="166">
        <f>SUMIFS('Transport-DB'!O:O,'Transport-DB'!C:C,"="&amp;'Work DB'!C178,'Transport-DB'!F:F,"="&amp;'Work DB'!$H$4)</f>
        <v>310.21249999999998</v>
      </c>
      <c r="I178" s="169">
        <f>SUMIFS('Transport-DB'!O:O,'Transport-DB'!C:C,"="&amp;'Work DB'!C178,'Transport-DB'!F:F,"="&amp;'Work DB'!$I$4)</f>
        <v>0</v>
      </c>
      <c r="J178" s="337">
        <f>SUMIFS('Transport-DB'!O:O,'Transport-DB'!C:C,"="&amp;'Work DB'!C178,'Transport-DB'!F:F,"="&amp;'Work DB'!$J$4)</f>
        <v>0</v>
      </c>
      <c r="K178" s="168">
        <f>SUMIFS('Transport-DB'!N:N,'Transport-DB'!C:C,"="&amp;'Work DB'!C178,'Transport-DB'!F:F,"="&amp;'Work DB'!$K$4)</f>
        <v>0</v>
      </c>
      <c r="L178" s="169">
        <f>SUMIFS('Transport-DB'!N:N,'Transport-DB'!C:C,"="&amp;'Work DB'!C178,'Transport-DB'!F:F,"="&amp;'Work DB'!$L$4)</f>
        <v>630</v>
      </c>
      <c r="M178" s="169">
        <f>SUMIFS('Transport-DB'!N:N,'Transport-DB'!C:C,"="&amp;'Work DB'!C178,'Transport-DB'!F:F,"="&amp;'Work DB'!$M$4)</f>
        <v>756</v>
      </c>
      <c r="N178" s="169">
        <f>SUMIFS('Transport-DB'!N:N,'Transport-DB'!C:C,"="&amp;'Work DB'!C178,'Transport-DB'!F:F,"="&amp;'Work DB'!$N$4)</f>
        <v>0</v>
      </c>
      <c r="O178" s="169">
        <f>SUMIFS('Transport-DB'!N:N,'Transport-DB'!C:C,"="&amp;'Work DB'!C178,'Transport-DB'!F:F,"="&amp;'Work DB'!$O$4)</f>
        <v>0</v>
      </c>
      <c r="P178" s="169">
        <f>SUMIFS('Transport-DB'!N:N,'Transport-DB'!C:C,"="&amp;'Work DB'!C178,'Transport-DB'!F:F,"="&amp;'Work DB'!$P$4)</f>
        <v>0</v>
      </c>
      <c r="Q178" s="166">
        <f>SUMIFS('Transport-DB'!N:N,'Transport-DB'!C:C,"="&amp;'Work DB'!C178,'Transport-DB'!F:F,"="&amp;'Work DB'!$Q$4)</f>
        <v>0</v>
      </c>
      <c r="R178" s="167">
        <f>SUMIFS('Transport-DB'!N:N,'Transport-DB'!C:C,"="&amp;'Work DB'!C178,'Transport-DB'!F:F,"="&amp;'Work DB'!$R$4)</f>
        <v>0</v>
      </c>
      <c r="S178" s="168">
        <f>SUM(D178:J178)+SUM(K178:R178)-M178-SUMIFS(Transport_DB[ترانشه],Transport_DB[توضیحات],"دیسپوزال",Transport_DB[تاریخ],'Work DB'!C178)</f>
        <v>2065.8325</v>
      </c>
      <c r="T178" s="169">
        <f t="shared" si="31"/>
        <v>756</v>
      </c>
      <c r="U178" s="169"/>
      <c r="V178" s="169"/>
      <c r="W178" s="169"/>
      <c r="X178" s="169"/>
      <c r="Y178" s="167"/>
      <c r="Z178" s="249"/>
      <c r="AA178" s="168">
        <f>SUMIFS('Transport-DB'!P:P,'Transport-DB'!C:C,"="&amp;'Work DB'!C178,'Transport-DB'!F:F,"="&amp;'Work DB'!$AA$4)</f>
        <v>94.4</v>
      </c>
      <c r="AB178" s="169">
        <f>SUMIFS('Transport-DB'!P:P,'Transport-DB'!C:C,"="&amp;'Work DB'!C178,'Transport-DB'!F:F,"="&amp;'Work DB'!$AB$4)</f>
        <v>69.599999999999994</v>
      </c>
      <c r="AC178" s="169">
        <f>SUMIFS('Transport-DB'!P:P,'Transport-DB'!C:C,"="&amp;'Work DB'!C178,'Transport-DB'!F:F,"="&amp;'Work DB'!$AC$4)</f>
        <v>180.8</v>
      </c>
      <c r="AD178" s="166">
        <f>SUMIFS('Transport-DB'!P:P,'Transport-DB'!C:C,"="&amp;'Work DB'!C178,'Transport-DB'!F:F,"="&amp;'Work DB'!$AD$4)</f>
        <v>40</v>
      </c>
      <c r="AE178" s="166">
        <f>SUMIFS('Transport-DB'!P:P,'Transport-DB'!C:C,"="&amp;'Work DB'!C178,'Transport-DB'!F:F,"="&amp;'Work DB'!$AE$4)</f>
        <v>0</v>
      </c>
      <c r="AF178" s="166">
        <f>SUMIFS('Transport-DB'!P:P,'Transport-DB'!C:C,"="&amp;'Work DB'!C178,'Transport-DB'!F:F,"="&amp;'Work DB'!$AF$4)</f>
        <v>52</v>
      </c>
      <c r="AG178" s="167"/>
      <c r="AH178" s="168">
        <f>SUMIFS('Transport-DB'!Q:Q,'Transport-DB'!C:C,"="&amp;'Work DB'!C178)</f>
        <v>99.75</v>
      </c>
      <c r="AI178" s="170">
        <f>SUMIFS(Civil_DB[قالب بندی],Civil_DB[تاریخ],"="&amp;'Work DB'!C178)</f>
        <v>60</v>
      </c>
      <c r="AJ178" s="169">
        <v>0</v>
      </c>
      <c r="AK178" s="167">
        <f>SUMIFS(Civil_DB[بتن],Civil_DB[تاریخ],"="&amp;'Work DB'!C178)</f>
        <v>56</v>
      </c>
      <c r="AL178" s="28">
        <v>0</v>
      </c>
      <c r="AM178" s="29">
        <v>0</v>
      </c>
      <c r="AN178" s="31">
        <v>0</v>
      </c>
      <c r="AO178" s="28">
        <v>78</v>
      </c>
      <c r="AP178" s="29">
        <v>86</v>
      </c>
      <c r="AQ178" s="29">
        <v>167</v>
      </c>
      <c r="AR178" s="30">
        <v>11</v>
      </c>
      <c r="AS178" s="28">
        <v>14</v>
      </c>
      <c r="AT178" s="29">
        <v>31</v>
      </c>
      <c r="AU178" s="207">
        <f>'Daily Gas'!AA22</f>
        <v>6264</v>
      </c>
      <c r="AV178" s="215">
        <f t="shared" ref="AV178:AV183" si="32">AV177-AU178</f>
        <v>78321</v>
      </c>
      <c r="AW178" s="29">
        <f t="shared" si="29"/>
        <v>145.53</v>
      </c>
      <c r="AX178" s="29">
        <v>0</v>
      </c>
      <c r="AY178" s="29">
        <f t="shared" si="26"/>
        <v>292.55000941541141</v>
      </c>
      <c r="AZ178" s="29">
        <f t="shared" si="30"/>
        <v>119.70963059563904</v>
      </c>
      <c r="BA178" s="29">
        <f t="shared" si="28"/>
        <v>235.59649999999993</v>
      </c>
      <c r="BB178" s="29">
        <v>0</v>
      </c>
      <c r="BC178" s="30">
        <v>0</v>
      </c>
      <c r="BD178" s="249"/>
      <c r="BE178" s="249"/>
      <c r="BF178" s="249"/>
      <c r="BG178" s="249"/>
      <c r="BH178" s="32"/>
      <c r="BI178" s="56"/>
      <c r="BK178" s="15">
        <f>28+27</f>
        <v>55</v>
      </c>
      <c r="BL178" s="15">
        <f t="shared" si="21"/>
        <v>0</v>
      </c>
      <c r="BM178" s="15">
        <f t="shared" si="22"/>
        <v>0</v>
      </c>
      <c r="BN178" s="15">
        <f t="shared" si="25"/>
        <v>119.24</v>
      </c>
      <c r="BP178" s="15">
        <v>0</v>
      </c>
      <c r="BQ178" s="15">
        <v>0</v>
      </c>
      <c r="BR178" s="15">
        <v>22</v>
      </c>
      <c r="BU178" s="15">
        <f>28+27</f>
        <v>55</v>
      </c>
      <c r="BV178" s="15">
        <v>0</v>
      </c>
      <c r="BW178" s="15">
        <v>0</v>
      </c>
      <c r="BX178" s="15">
        <f>22*5</f>
        <v>110</v>
      </c>
    </row>
    <row r="179" spans="2:76" s="15" customFormat="1" ht="21" x14ac:dyDescent="0.25">
      <c r="B179" s="47"/>
      <c r="C179" s="20">
        <f t="shared" si="23"/>
        <v>45544</v>
      </c>
      <c r="D179" s="168">
        <f>SUMIFS('Transport-DB'!O:O,'Transport-DB'!C:C,"="&amp;'Work DB'!C179,'Transport-DB'!F:F,"="&amp;'Work DB'!$D$4)</f>
        <v>107.065</v>
      </c>
      <c r="E179" s="169">
        <f>SUMIFS('Transport-DB'!O:O,'Transport-DB'!C:C,"="&amp;'Work DB'!C179,'Transport-DB'!F:F,"="&amp;'Work DB'!$E$4)</f>
        <v>400.89</v>
      </c>
      <c r="F179" s="169">
        <f>SUMIFS('Transport-DB'!O:O,'Transport-DB'!C:C,"="&amp;'Work DB'!C179,'Transport-DB'!F:F,"="&amp;'Work DB'!$F$4)</f>
        <v>0</v>
      </c>
      <c r="G179" s="169">
        <f>SUMIFS('Transport-DB'!O:O,'Transport-DB'!C:C,"="&amp;'Work DB'!C179,'Transport-DB'!F:F,"="&amp;'Work DB'!$G$4)</f>
        <v>377.02750000000003</v>
      </c>
      <c r="H179" s="166">
        <f>SUMIFS('Transport-DB'!O:O,'Transport-DB'!C:C,"="&amp;'Work DB'!C179,'Transport-DB'!F:F,"="&amp;'Work DB'!$H$4)</f>
        <v>314.98500000000001</v>
      </c>
      <c r="I179" s="169">
        <f>SUMIFS('Transport-DB'!O:O,'Transport-DB'!C:C,"="&amp;'Work DB'!C179,'Transport-DB'!F:F,"="&amp;'Work DB'!$I$4)</f>
        <v>0</v>
      </c>
      <c r="J179" s="337">
        <f>SUMIFS('Transport-DB'!O:O,'Transport-DB'!C:C,"="&amp;'Work DB'!C179,'Transport-DB'!F:F,"="&amp;'Work DB'!$J$4)</f>
        <v>0</v>
      </c>
      <c r="K179" s="168">
        <f>SUMIFS('Transport-DB'!N:N,'Transport-DB'!C:C,"="&amp;'Work DB'!C179,'Transport-DB'!F:F,"="&amp;'Work DB'!$K$4)</f>
        <v>0</v>
      </c>
      <c r="L179" s="169">
        <f>SUMIFS('Transport-DB'!N:N,'Transport-DB'!C:C,"="&amp;'Work DB'!C179,'Transport-DB'!F:F,"="&amp;'Work DB'!$L$4)</f>
        <v>630</v>
      </c>
      <c r="M179" s="169">
        <f>SUMIFS('Transport-DB'!N:N,'Transport-DB'!C:C,"="&amp;'Work DB'!C179,'Transport-DB'!F:F,"="&amp;'Work DB'!$M$4)</f>
        <v>802</v>
      </c>
      <c r="N179" s="169">
        <f>SUMIFS('Transport-DB'!N:N,'Transport-DB'!C:C,"="&amp;'Work DB'!C179,'Transport-DB'!F:F,"="&amp;'Work DB'!$N$4)</f>
        <v>0</v>
      </c>
      <c r="O179" s="169">
        <f>SUMIFS('Transport-DB'!N:N,'Transport-DB'!C:C,"="&amp;'Work DB'!C179,'Transport-DB'!F:F,"="&amp;'Work DB'!$O$4)</f>
        <v>0</v>
      </c>
      <c r="P179" s="169">
        <f>SUMIFS('Transport-DB'!N:N,'Transport-DB'!C:C,"="&amp;'Work DB'!C179,'Transport-DB'!F:F,"="&amp;'Work DB'!$P$4)</f>
        <v>0</v>
      </c>
      <c r="Q179" s="166">
        <f>SUMIFS('Transport-DB'!N:N,'Transport-DB'!C:C,"="&amp;'Work DB'!C179,'Transport-DB'!F:F,"="&amp;'Work DB'!$Q$4)</f>
        <v>0</v>
      </c>
      <c r="R179" s="167">
        <f>SUMIFS('Transport-DB'!N:N,'Transport-DB'!C:C,"="&amp;'Work DB'!C179,'Transport-DB'!F:F,"="&amp;'Work DB'!$R$4)</f>
        <v>0</v>
      </c>
      <c r="S179" s="168">
        <f>SUM(D179:J179)+SUM(K179:R179)-M179-SUMIFS(Transport_DB[ترانشه],Transport_DB[توضیحات],"دیسپوزال",Transport_DB[تاریخ],'Work DB'!C179)</f>
        <v>1829.9675000000002</v>
      </c>
      <c r="T179" s="169">
        <f t="shared" si="31"/>
        <v>802</v>
      </c>
      <c r="U179" s="169"/>
      <c r="V179" s="169"/>
      <c r="W179" s="169"/>
      <c r="X179" s="169"/>
      <c r="Y179" s="167"/>
      <c r="Z179" s="249"/>
      <c r="AA179" s="168">
        <f>SUMIFS('Transport-DB'!P:P,'Transport-DB'!C:C,"="&amp;'Work DB'!C179,'Transport-DB'!F:F,"="&amp;'Work DB'!$AA$4)</f>
        <v>82.600000000000009</v>
      </c>
      <c r="AB179" s="169">
        <f>SUMIFS('Transport-DB'!P:P,'Transport-DB'!C:C,"="&amp;'Work DB'!C179,'Transport-DB'!F:F,"="&amp;'Work DB'!$AB$4)</f>
        <v>46.4</v>
      </c>
      <c r="AC179" s="169">
        <f>SUMIFS('Transport-DB'!P:P,'Transport-DB'!C:C,"="&amp;'Work DB'!C179,'Transport-DB'!F:F,"="&amp;'Work DB'!$AC$4)</f>
        <v>106</v>
      </c>
      <c r="AD179" s="166">
        <f>SUMIFS('Transport-DB'!P:P,'Transport-DB'!C:C,"="&amp;'Work DB'!C179,'Transport-DB'!F:F,"="&amp;'Work DB'!$AD$4)</f>
        <v>40</v>
      </c>
      <c r="AE179" s="166">
        <f>SUMIFS('Transport-DB'!P:P,'Transport-DB'!C:C,"="&amp;'Work DB'!C179,'Transport-DB'!F:F,"="&amp;'Work DB'!$AE$4)</f>
        <v>0</v>
      </c>
      <c r="AF179" s="166">
        <f>SUMIFS('Transport-DB'!P:P,'Transport-DB'!C:C,"="&amp;'Work DB'!C179,'Transport-DB'!F:F,"="&amp;'Work DB'!$AF$4)</f>
        <v>39</v>
      </c>
      <c r="AG179" s="167"/>
      <c r="AH179" s="168">
        <f>SUMIFS('Transport-DB'!Q:Q,'Transport-DB'!C:C,"="&amp;'Work DB'!C179)</f>
        <v>0</v>
      </c>
      <c r="AI179" s="170">
        <f>SUMIFS(Civil_DB[قالب بندی],Civil_DB[تاریخ],"="&amp;'Work DB'!C179)</f>
        <v>60</v>
      </c>
      <c r="AJ179" s="169">
        <v>0</v>
      </c>
      <c r="AK179" s="167">
        <f>SUMIFS(Civil_DB[بتن],Civil_DB[تاریخ],"="&amp;'Work DB'!C179)</f>
        <v>56</v>
      </c>
      <c r="AL179" s="28">
        <v>0</v>
      </c>
      <c r="AM179" s="29">
        <v>0</v>
      </c>
      <c r="AN179" s="31">
        <v>0</v>
      </c>
      <c r="AO179" s="28">
        <v>78</v>
      </c>
      <c r="AP179" s="29">
        <v>86</v>
      </c>
      <c r="AQ179" s="29">
        <v>168</v>
      </c>
      <c r="AR179" s="30">
        <v>11</v>
      </c>
      <c r="AS179" s="28">
        <v>15</v>
      </c>
      <c r="AT179" s="29">
        <v>30</v>
      </c>
      <c r="AU179" s="207">
        <f>'Daily Gas'!AA23</f>
        <v>4251</v>
      </c>
      <c r="AV179" s="215">
        <f t="shared" si="32"/>
        <v>74070</v>
      </c>
      <c r="AW179" s="29">
        <f t="shared" si="29"/>
        <v>156.61000000000001</v>
      </c>
      <c r="AX179" s="29">
        <v>0</v>
      </c>
      <c r="AY179" s="29">
        <f t="shared" si="26"/>
        <v>300.91050932125734</v>
      </c>
      <c r="AZ179" s="29">
        <f t="shared" si="30"/>
        <v>136.08503428968262</v>
      </c>
      <c r="BA179" s="29">
        <f t="shared" si="28"/>
        <v>273.88449999999995</v>
      </c>
      <c r="BB179" s="29">
        <v>0</v>
      </c>
      <c r="BC179" s="30">
        <v>0</v>
      </c>
      <c r="BD179" s="249"/>
      <c r="BE179" s="249"/>
      <c r="BF179" s="249"/>
      <c r="BG179" s="249"/>
      <c r="BH179" s="32"/>
      <c r="BI179" s="56"/>
      <c r="BK179" s="15">
        <v>29</v>
      </c>
      <c r="BL179" s="15">
        <f t="shared" si="21"/>
        <v>23.16</v>
      </c>
      <c r="BM179" s="15">
        <f t="shared" si="22"/>
        <v>28.95</v>
      </c>
      <c r="BN179" s="15">
        <f t="shared" si="25"/>
        <v>70.459999999999994</v>
      </c>
      <c r="BP179" s="15">
        <v>4</v>
      </c>
      <c r="BQ179" s="15">
        <v>5</v>
      </c>
      <c r="BR179" s="15">
        <v>13</v>
      </c>
      <c r="BU179" s="15">
        <v>29</v>
      </c>
      <c r="BV179" s="15">
        <v>20</v>
      </c>
      <c r="BW179" s="15">
        <v>25</v>
      </c>
      <c r="BX179" s="15">
        <v>65</v>
      </c>
    </row>
    <row r="180" spans="2:76" s="15" customFormat="1" ht="21" x14ac:dyDescent="0.25">
      <c r="B180" s="47"/>
      <c r="C180" s="20">
        <f t="shared" si="23"/>
        <v>45545</v>
      </c>
      <c r="D180" s="168">
        <f>SUMIFS('Transport-DB'!O:O,'Transport-DB'!C:C,"="&amp;'Work DB'!C180,'Transport-DB'!F:F,"="&amp;'Work DB'!$D$4)</f>
        <v>99.41749999999999</v>
      </c>
      <c r="E180" s="169">
        <f>SUMIFS('Transport-DB'!O:O,'Transport-DB'!C:C,"="&amp;'Work DB'!C180,'Transport-DB'!F:F,"="&amp;'Work DB'!$E$4)</f>
        <v>410.435</v>
      </c>
      <c r="F180" s="169">
        <f>SUMIFS('Transport-DB'!O:O,'Transport-DB'!C:C,"="&amp;'Work DB'!C180,'Transport-DB'!F:F,"="&amp;'Work DB'!$F$4)</f>
        <v>100.2225</v>
      </c>
      <c r="G180" s="169">
        <f>SUMIFS('Transport-DB'!O:O,'Transport-DB'!C:C,"="&amp;'Work DB'!C180,'Transport-DB'!F:F,"="&amp;'Work DB'!$G$4)</f>
        <v>424.7525</v>
      </c>
      <c r="H180" s="166">
        <f>SUMIFS('Transport-DB'!O:O,'Transport-DB'!C:C,"="&amp;'Work DB'!C180,'Transport-DB'!F:F,"="&amp;'Work DB'!$H$4)</f>
        <v>286.35000000000002</v>
      </c>
      <c r="I180" s="169">
        <f>SUMIFS('Transport-DB'!O:O,'Transport-DB'!C:C,"="&amp;'Work DB'!C180,'Transport-DB'!F:F,"="&amp;'Work DB'!$I$4)</f>
        <v>273.7</v>
      </c>
      <c r="J180" s="337">
        <f>SUMIFS('Transport-DB'!O:O,'Transport-DB'!C:C,"="&amp;'Work DB'!C180,'Transport-DB'!F:F,"="&amp;'Work DB'!$J$4)</f>
        <v>0</v>
      </c>
      <c r="K180" s="168">
        <f>SUMIFS('Transport-DB'!N:N,'Transport-DB'!C:C,"="&amp;'Work DB'!C180,'Transport-DB'!F:F,"="&amp;'Work DB'!$K$4)</f>
        <v>0</v>
      </c>
      <c r="L180" s="169">
        <f>SUMIFS('Transport-DB'!N:N,'Transport-DB'!C:C,"="&amp;'Work DB'!C180,'Transport-DB'!F:F,"="&amp;'Work DB'!$L$4)</f>
        <v>553</v>
      </c>
      <c r="M180" s="169">
        <f>SUMIFS('Transport-DB'!N:N,'Transport-DB'!C:C,"="&amp;'Work DB'!C180,'Transport-DB'!F:F,"="&amp;'Work DB'!$M$4)</f>
        <v>1035</v>
      </c>
      <c r="N180" s="169">
        <f>SUMIFS('Transport-DB'!N:N,'Transport-DB'!C:C,"="&amp;'Work DB'!C180,'Transport-DB'!F:F,"="&amp;'Work DB'!$N$4)</f>
        <v>0</v>
      </c>
      <c r="O180" s="169">
        <f>SUMIFS('Transport-DB'!N:N,'Transport-DB'!C:C,"="&amp;'Work DB'!C180,'Transport-DB'!F:F,"="&amp;'Work DB'!$O$4)</f>
        <v>0</v>
      </c>
      <c r="P180" s="169">
        <f>SUMIFS('Transport-DB'!N:N,'Transport-DB'!C:C,"="&amp;'Work DB'!C180,'Transport-DB'!F:F,"="&amp;'Work DB'!$P$4)</f>
        <v>0</v>
      </c>
      <c r="Q180" s="166">
        <f>SUMIFS('Transport-DB'!N:N,'Transport-DB'!C:C,"="&amp;'Work DB'!C180,'Transport-DB'!F:F,"="&amp;'Work DB'!$Q$4)</f>
        <v>0</v>
      </c>
      <c r="R180" s="167">
        <f>SUMIFS('Transport-DB'!N:N,'Transport-DB'!C:C,"="&amp;'Work DB'!C180,'Transport-DB'!F:F,"="&amp;'Work DB'!$R$4)</f>
        <v>0</v>
      </c>
      <c r="S180" s="168">
        <f>SUM(D180:J180)+SUM(K180:R180)-M180-SUMIFS(Transport_DB[ترانشه],Transport_DB[توضیحات],"دیسپوزال",Transport_DB[تاریخ],'Work DB'!C180)</f>
        <v>2147.8774999999996</v>
      </c>
      <c r="T180" s="169">
        <f t="shared" si="31"/>
        <v>1035</v>
      </c>
      <c r="U180" s="169"/>
      <c r="V180" s="169"/>
      <c r="W180" s="169"/>
      <c r="X180" s="169"/>
      <c r="Y180" s="167"/>
      <c r="Z180" s="249"/>
      <c r="AA180" s="168">
        <f>SUMIFS('Transport-DB'!P:P,'Transport-DB'!C:C,"="&amp;'Work DB'!C180,'Transport-DB'!F:F,"="&amp;'Work DB'!$AA$4)</f>
        <v>94.4</v>
      </c>
      <c r="AB180" s="169">
        <f>SUMIFS('Transport-DB'!P:P,'Transport-DB'!C:C,"="&amp;'Work DB'!C180,'Transport-DB'!F:F,"="&amp;'Work DB'!$AB$4)</f>
        <v>46.4</v>
      </c>
      <c r="AC180" s="169">
        <f>SUMIFS('Transport-DB'!P:P,'Transport-DB'!C:C,"="&amp;'Work DB'!C180,'Transport-DB'!F:F,"="&amp;'Work DB'!$AC$4)</f>
        <v>78.399999999999991</v>
      </c>
      <c r="AD180" s="166">
        <f>SUMIFS('Transport-DB'!P:P,'Transport-DB'!C:C,"="&amp;'Work DB'!C180,'Transport-DB'!F:F,"="&amp;'Work DB'!$AD$4)</f>
        <v>40</v>
      </c>
      <c r="AE180" s="166">
        <f>SUMIFS('Transport-DB'!P:P,'Transport-DB'!C:C,"="&amp;'Work DB'!C180,'Transport-DB'!F:F,"="&amp;'Work DB'!$AE$4)</f>
        <v>0</v>
      </c>
      <c r="AF180" s="166">
        <f>SUMIFS('Transport-DB'!P:P,'Transport-DB'!C:C,"="&amp;'Work DB'!C180,'Transport-DB'!F:F,"="&amp;'Work DB'!$AF$4)</f>
        <v>39</v>
      </c>
      <c r="AG180" s="167"/>
      <c r="AH180" s="168">
        <f>SUMIFS('Transport-DB'!Q:Q,'Transport-DB'!C:C,"="&amp;'Work DB'!C180)</f>
        <v>0</v>
      </c>
      <c r="AI180" s="170">
        <f>SUMIFS(Civil_DB[قالب بندی],Civil_DB[تاریخ],"="&amp;'Work DB'!C180)</f>
        <v>60</v>
      </c>
      <c r="AJ180" s="169">
        <v>0</v>
      </c>
      <c r="AK180" s="167">
        <f>SUMIFS(Civil_DB[بتن],Civil_DB[تاریخ],"="&amp;'Work DB'!C180)</f>
        <v>60</v>
      </c>
      <c r="AL180" s="28">
        <v>0</v>
      </c>
      <c r="AM180" s="29">
        <v>0</v>
      </c>
      <c r="AN180" s="31">
        <v>0</v>
      </c>
      <c r="AO180" s="28">
        <v>80</v>
      </c>
      <c r="AP180" s="29">
        <v>84</v>
      </c>
      <c r="AQ180" s="29">
        <v>167</v>
      </c>
      <c r="AR180" s="30">
        <v>11</v>
      </c>
      <c r="AS180" s="28">
        <v>15</v>
      </c>
      <c r="AT180" s="29">
        <v>39</v>
      </c>
      <c r="AU180" s="207">
        <f>'Daily Gas'!AA24</f>
        <v>4410</v>
      </c>
      <c r="AV180" s="215">
        <f t="shared" si="32"/>
        <v>69660</v>
      </c>
      <c r="AW180" s="29">
        <f t="shared" si="29"/>
        <v>166.41000000000003</v>
      </c>
      <c r="AX180" s="29">
        <v>0</v>
      </c>
      <c r="AY180" s="29">
        <f t="shared" si="26"/>
        <v>285.42740422804474</v>
      </c>
      <c r="AZ180" s="29">
        <f t="shared" si="30"/>
        <v>162.96888394678581</v>
      </c>
      <c r="BA180" s="29">
        <f t="shared" si="28"/>
        <v>255.67449999999994</v>
      </c>
      <c r="BB180" s="29">
        <v>0</v>
      </c>
      <c r="BC180" s="30">
        <v>0</v>
      </c>
      <c r="BD180" s="249"/>
      <c r="BE180" s="249"/>
      <c r="BF180" s="249"/>
      <c r="BG180" s="249"/>
      <c r="BH180" s="32"/>
      <c r="BI180" s="56"/>
      <c r="BK180" s="15">
        <v>29</v>
      </c>
      <c r="BL180" s="15">
        <f t="shared" si="21"/>
        <v>0</v>
      </c>
      <c r="BM180" s="15">
        <f t="shared" si="22"/>
        <v>40.53</v>
      </c>
      <c r="BN180" s="15">
        <f t="shared" si="25"/>
        <v>16.259999999999998</v>
      </c>
      <c r="BP180" s="15">
        <v>0</v>
      </c>
      <c r="BQ180" s="15">
        <v>7</v>
      </c>
      <c r="BR180" s="15">
        <v>3</v>
      </c>
      <c r="BU180" s="15">
        <v>29</v>
      </c>
      <c r="BV180" s="15">
        <v>0</v>
      </c>
      <c r="BW180" s="15">
        <v>35</v>
      </c>
      <c r="BX180" s="15">
        <v>15</v>
      </c>
    </row>
    <row r="181" spans="2:76" s="15" customFormat="1" ht="21" x14ac:dyDescent="0.25">
      <c r="B181" s="47"/>
      <c r="C181" s="20">
        <f t="shared" si="23"/>
        <v>45546</v>
      </c>
      <c r="D181" s="168">
        <f>SUMIFS('Transport-DB'!O:O,'Transport-DB'!C:C,"="&amp;'Work DB'!C181,'Transport-DB'!F:F,"="&amp;'Work DB'!$D$4)</f>
        <v>328.84249999999997</v>
      </c>
      <c r="E181" s="169">
        <f>SUMIFS('Transport-DB'!O:O,'Transport-DB'!C:C,"="&amp;'Work DB'!C181,'Transport-DB'!F:F,"="&amp;'Work DB'!$E$4)</f>
        <v>229.08</v>
      </c>
      <c r="F181" s="169">
        <f>SUMIFS('Transport-DB'!O:O,'Transport-DB'!C:C,"="&amp;'Work DB'!C181,'Transport-DB'!F:F,"="&amp;'Work DB'!$F$4)</f>
        <v>100.2225</v>
      </c>
      <c r="G181" s="169">
        <f>SUMIFS('Transport-DB'!O:O,'Transport-DB'!C:C,"="&amp;'Work DB'!C181,'Transport-DB'!F:F,"="&amp;'Work DB'!$G$4)</f>
        <v>319.75749999999999</v>
      </c>
      <c r="H181" s="166">
        <f>SUMIFS('Transport-DB'!O:O,'Transport-DB'!C:C,"="&amp;'Work DB'!C181,'Transport-DB'!F:F,"="&amp;'Work DB'!$H$4)</f>
        <v>343.62</v>
      </c>
      <c r="I181" s="169">
        <f>SUMIFS('Transport-DB'!O:O,'Transport-DB'!C:C,"="&amp;'Work DB'!C181,'Transport-DB'!F:F,"="&amp;'Work DB'!$I$4)</f>
        <v>177.1</v>
      </c>
      <c r="J181" s="337">
        <f>SUMIFS('Transport-DB'!O:O,'Transport-DB'!C:C,"="&amp;'Work DB'!C181,'Transport-DB'!F:F,"="&amp;'Work DB'!$J$4)</f>
        <v>0</v>
      </c>
      <c r="K181" s="168">
        <f>SUMIFS('Transport-DB'!N:N,'Transport-DB'!C:C,"="&amp;'Work DB'!C181,'Transport-DB'!F:F,"="&amp;'Work DB'!$K$4)</f>
        <v>0</v>
      </c>
      <c r="L181" s="169">
        <f>SUMIFS('Transport-DB'!N:N,'Transport-DB'!C:C,"="&amp;'Work DB'!C181,'Transport-DB'!F:F,"="&amp;'Work DB'!$L$4)</f>
        <v>700</v>
      </c>
      <c r="M181" s="169">
        <f>SUMIFS('Transport-DB'!N:N,'Transport-DB'!C:C,"="&amp;'Work DB'!C181,'Transport-DB'!F:F,"="&amp;'Work DB'!$M$4)</f>
        <v>735</v>
      </c>
      <c r="N181" s="169">
        <f>SUMIFS('Transport-DB'!N:N,'Transport-DB'!C:C,"="&amp;'Work DB'!C181,'Transport-DB'!F:F,"="&amp;'Work DB'!$N$4)</f>
        <v>0</v>
      </c>
      <c r="O181" s="169">
        <f>SUMIFS('Transport-DB'!N:N,'Transport-DB'!C:C,"="&amp;'Work DB'!C181,'Transport-DB'!F:F,"="&amp;'Work DB'!$O$4)</f>
        <v>0</v>
      </c>
      <c r="P181" s="169">
        <f>SUMIFS('Transport-DB'!N:N,'Transport-DB'!C:C,"="&amp;'Work DB'!C181,'Transport-DB'!F:F,"="&amp;'Work DB'!$P$4)</f>
        <v>0</v>
      </c>
      <c r="Q181" s="166">
        <f>SUMIFS('Transport-DB'!N:N,'Transport-DB'!C:C,"="&amp;'Work DB'!C181,'Transport-DB'!F:F,"="&amp;'Work DB'!$Q$4)</f>
        <v>0</v>
      </c>
      <c r="R181" s="167">
        <f>SUMIFS('Transport-DB'!N:N,'Transport-DB'!C:C,"="&amp;'Work DB'!C181,'Transport-DB'!F:F,"="&amp;'Work DB'!$R$4)</f>
        <v>0</v>
      </c>
      <c r="S181" s="168">
        <f>SUM(D181:J181)+SUM(K181:R181)-M181-SUMIFS(Transport_DB[ترانشه],Transport_DB[توضیحات],"دیسپوزال",Transport_DB[تاریخ],'Work DB'!C181)</f>
        <v>2198.6224999999999</v>
      </c>
      <c r="T181" s="169">
        <f t="shared" si="31"/>
        <v>735</v>
      </c>
      <c r="U181" s="169"/>
      <c r="V181" s="169"/>
      <c r="W181" s="169"/>
      <c r="X181" s="169"/>
      <c r="Y181" s="167"/>
      <c r="Z181" s="249"/>
      <c r="AA181" s="168">
        <f>SUMIFS('Transport-DB'!P:P,'Transport-DB'!C:C,"="&amp;'Work DB'!C181,'Transport-DB'!F:F,"="&amp;'Work DB'!$AA$4)</f>
        <v>70.800000000000011</v>
      </c>
      <c r="AB181" s="169">
        <f>SUMIFS('Transport-DB'!P:P,'Transport-DB'!C:C,"="&amp;'Work DB'!C181,'Transport-DB'!F:F,"="&amp;'Work DB'!$AB$4)</f>
        <v>34.799999999999997</v>
      </c>
      <c r="AC181" s="169">
        <f>SUMIFS('Transport-DB'!P:P,'Transport-DB'!C:C,"="&amp;'Work DB'!C181,'Transport-DB'!F:F,"="&amp;'Work DB'!$AC$4)</f>
        <v>100.8</v>
      </c>
      <c r="AD181" s="166">
        <f>SUMIFS('Transport-DB'!P:P,'Transport-DB'!C:C,"="&amp;'Work DB'!C181,'Transport-DB'!F:F,"="&amp;'Work DB'!$AD$4)</f>
        <v>30</v>
      </c>
      <c r="AE181" s="166">
        <f>SUMIFS('Transport-DB'!P:P,'Transport-DB'!C:C,"="&amp;'Work DB'!C181,'Transport-DB'!F:F,"="&amp;'Work DB'!$AE$4)</f>
        <v>0</v>
      </c>
      <c r="AF181" s="166">
        <f>SUMIFS('Transport-DB'!P:P,'Transport-DB'!C:C,"="&amp;'Work DB'!C181,'Transport-DB'!F:F,"="&amp;'Work DB'!$AF$4)</f>
        <v>52</v>
      </c>
      <c r="AG181" s="167"/>
      <c r="AH181" s="168">
        <f>SUMIFS('Transport-DB'!Q:Q,'Transport-DB'!C:C,"="&amp;'Work DB'!C181)</f>
        <v>0</v>
      </c>
      <c r="AI181" s="170">
        <f>SUMIFS(Civil_DB[قالب بندی],Civil_DB[تاریخ],"="&amp;'Work DB'!C181)</f>
        <v>60</v>
      </c>
      <c r="AJ181" s="169">
        <v>0</v>
      </c>
      <c r="AK181" s="167">
        <f>SUMIFS(Civil_DB[بتن],Civil_DB[تاریخ],"="&amp;'Work DB'!C181)</f>
        <v>55</v>
      </c>
      <c r="AL181" s="28">
        <v>0</v>
      </c>
      <c r="AM181" s="29">
        <v>0</v>
      </c>
      <c r="AN181" s="31">
        <v>0</v>
      </c>
      <c r="AO181" s="28">
        <v>82</v>
      </c>
      <c r="AP181" s="29">
        <v>85</v>
      </c>
      <c r="AQ181" s="29">
        <v>171</v>
      </c>
      <c r="AR181" s="30">
        <v>11</v>
      </c>
      <c r="AS181" s="28">
        <v>17</v>
      </c>
      <c r="AT181" s="29">
        <v>34</v>
      </c>
      <c r="AU181" s="207">
        <f>'Daily Gas'!AA25</f>
        <v>3702</v>
      </c>
      <c r="AV181" s="215">
        <f t="shared" si="32"/>
        <v>65958</v>
      </c>
      <c r="AW181" s="29">
        <f t="shared" si="29"/>
        <v>148.81000000000003</v>
      </c>
      <c r="AX181" s="29">
        <v>0</v>
      </c>
      <c r="AY181" s="29">
        <f t="shared" si="26"/>
        <v>299.79913018576428</v>
      </c>
      <c r="AZ181" s="29">
        <f t="shared" si="30"/>
        <v>173.37759510731794</v>
      </c>
      <c r="BA181" s="29">
        <f t="shared" si="28"/>
        <v>224.07699999999994</v>
      </c>
      <c r="BB181" s="29">
        <v>0</v>
      </c>
      <c r="BC181" s="30">
        <v>0</v>
      </c>
      <c r="BD181" s="249"/>
      <c r="BE181" s="249"/>
      <c r="BF181" s="249"/>
      <c r="BG181" s="249"/>
      <c r="BH181" s="32"/>
      <c r="BI181" s="56"/>
      <c r="BK181" s="15">
        <v>0</v>
      </c>
      <c r="BL181" s="15">
        <f t="shared" si="21"/>
        <v>28.95</v>
      </c>
      <c r="BM181" s="15">
        <f t="shared" si="22"/>
        <v>23.16</v>
      </c>
      <c r="BN181" s="15">
        <f t="shared" si="25"/>
        <v>0</v>
      </c>
      <c r="BP181" s="15">
        <v>5</v>
      </c>
      <c r="BQ181" s="15">
        <v>4</v>
      </c>
      <c r="BR181" s="15">
        <v>0</v>
      </c>
      <c r="BU181" s="15">
        <v>0</v>
      </c>
      <c r="BV181" s="15">
        <v>25</v>
      </c>
      <c r="BW181" s="15">
        <v>20</v>
      </c>
      <c r="BX181" s="15">
        <v>0</v>
      </c>
    </row>
    <row r="182" spans="2:76" s="15" customFormat="1" ht="21" x14ac:dyDescent="0.25">
      <c r="B182" s="47"/>
      <c r="C182" s="20">
        <f t="shared" si="23"/>
        <v>45547</v>
      </c>
      <c r="D182" s="168">
        <f>SUMIFS('Transport-DB'!O:O,'Transport-DB'!C:C,"="&amp;'Work DB'!C182,'Transport-DB'!F:F,"="&amp;'Work DB'!$D$4)</f>
        <v>252.36749999999998</v>
      </c>
      <c r="E182" s="169">
        <f>SUMIFS('Transport-DB'!O:O,'Transport-DB'!C:C,"="&amp;'Work DB'!C182,'Transport-DB'!F:F,"="&amp;'Work DB'!$E$4)</f>
        <v>190.89999999999998</v>
      </c>
      <c r="F182" s="169">
        <f>SUMIFS('Transport-DB'!O:O,'Transport-DB'!C:C,"="&amp;'Work DB'!C182,'Transport-DB'!F:F,"="&amp;'Work DB'!$F$4)</f>
        <v>286.35000000000002</v>
      </c>
      <c r="G182" s="169">
        <f>SUMIFS('Transport-DB'!O:O,'Transport-DB'!C:C,"="&amp;'Work DB'!C182,'Transport-DB'!F:F,"="&amp;'Work DB'!$G$4)</f>
        <v>367.48249999999996</v>
      </c>
      <c r="H182" s="166">
        <f>SUMIFS('Transport-DB'!O:O,'Transport-DB'!C:C,"="&amp;'Work DB'!C182,'Transport-DB'!F:F,"="&amp;'Work DB'!$H$4)</f>
        <v>529.74749999999995</v>
      </c>
      <c r="I182" s="169">
        <f>SUMIFS('Transport-DB'!O:O,'Transport-DB'!C:C,"="&amp;'Work DB'!C182,'Transport-DB'!F:F,"="&amp;'Work DB'!$I$4)</f>
        <v>273.7</v>
      </c>
      <c r="J182" s="337">
        <f>SUMIFS('Transport-DB'!O:O,'Transport-DB'!C:C,"="&amp;'Work DB'!C182,'Transport-DB'!F:F,"="&amp;'Work DB'!$J$4)</f>
        <v>0</v>
      </c>
      <c r="K182" s="168">
        <f>SUMIFS('Transport-DB'!N:N,'Transport-DB'!C:C,"="&amp;'Work DB'!C182,'Transport-DB'!F:F,"="&amp;'Work DB'!$K$4)</f>
        <v>0</v>
      </c>
      <c r="L182" s="169">
        <f>SUMIFS('Transport-DB'!N:N,'Transport-DB'!C:C,"="&amp;'Work DB'!C182,'Transport-DB'!F:F,"="&amp;'Work DB'!$L$4)</f>
        <v>490</v>
      </c>
      <c r="M182" s="169">
        <f>SUMIFS('Transport-DB'!N:N,'Transport-DB'!C:C,"="&amp;'Work DB'!C182,'Transport-DB'!F:F,"="&amp;'Work DB'!$M$4)</f>
        <v>915</v>
      </c>
      <c r="N182" s="169">
        <f>SUMIFS('Transport-DB'!N:N,'Transport-DB'!C:C,"="&amp;'Work DB'!C182,'Transport-DB'!F:F,"="&amp;'Work DB'!$N$4)</f>
        <v>0</v>
      </c>
      <c r="O182" s="169">
        <f>SUMIFS('Transport-DB'!N:N,'Transport-DB'!C:C,"="&amp;'Work DB'!C182,'Transport-DB'!F:F,"="&amp;'Work DB'!$O$4)</f>
        <v>0</v>
      </c>
      <c r="P182" s="169">
        <f>SUMIFS('Transport-DB'!N:N,'Transport-DB'!C:C,"="&amp;'Work DB'!C182,'Transport-DB'!F:F,"="&amp;'Work DB'!$P$4)</f>
        <v>0</v>
      </c>
      <c r="Q182" s="166">
        <f>SUMIFS('Transport-DB'!N:N,'Transport-DB'!C:C,"="&amp;'Work DB'!C182,'Transport-DB'!F:F,"="&amp;'Work DB'!$Q$4)</f>
        <v>0</v>
      </c>
      <c r="R182" s="167">
        <f>SUMIFS('Transport-DB'!N:N,'Transport-DB'!C:C,"="&amp;'Work DB'!C182,'Transport-DB'!F:F,"="&amp;'Work DB'!$R$4)</f>
        <v>0</v>
      </c>
      <c r="S182" s="168">
        <f>SUM(D182:J182)+SUM(K182:R182)-M182-SUMIFS(Transport_DB[ترانشه],Transport_DB[توضیحات],"دیسپوزال",Transport_DB[تاریخ],'Work DB'!C182)</f>
        <v>2390.5474999999997</v>
      </c>
      <c r="T182" s="169">
        <f t="shared" si="31"/>
        <v>915</v>
      </c>
      <c r="U182" s="169"/>
      <c r="V182" s="169"/>
      <c r="W182" s="169"/>
      <c r="X182" s="169"/>
      <c r="Y182" s="167"/>
      <c r="Z182" s="249"/>
      <c r="AA182" s="168">
        <f>SUMIFS('Transport-DB'!P:P,'Transport-DB'!C:C,"="&amp;'Work DB'!C182,'Transport-DB'!F:F,"="&amp;'Work DB'!$AA$4)</f>
        <v>70.800000000000011</v>
      </c>
      <c r="AB182" s="169">
        <f>SUMIFS('Transport-DB'!P:P,'Transport-DB'!C:C,"="&amp;'Work DB'!C182,'Transport-DB'!F:F,"="&amp;'Work DB'!$AB$4)</f>
        <v>0</v>
      </c>
      <c r="AC182" s="169">
        <f>SUMIFS('Transport-DB'!P:P,'Transport-DB'!C:C,"="&amp;'Work DB'!C182,'Transport-DB'!F:F,"="&amp;'Work DB'!$AC$4)</f>
        <v>90</v>
      </c>
      <c r="AD182" s="166">
        <f>SUMIFS('Transport-DB'!P:P,'Transport-DB'!C:C,"="&amp;'Work DB'!C182,'Transport-DB'!F:F,"="&amp;'Work DB'!$AD$4)</f>
        <v>50</v>
      </c>
      <c r="AE182" s="166">
        <f>SUMIFS('Transport-DB'!P:P,'Transport-DB'!C:C,"="&amp;'Work DB'!C182,'Transport-DB'!F:F,"="&amp;'Work DB'!$AE$4)</f>
        <v>0</v>
      </c>
      <c r="AF182" s="166">
        <f>SUMIFS('Transport-DB'!P:P,'Transport-DB'!C:C,"="&amp;'Work DB'!C182,'Transport-DB'!F:F,"="&amp;'Work DB'!$AF$4)</f>
        <v>52</v>
      </c>
      <c r="AG182" s="167"/>
      <c r="AH182" s="168">
        <f>SUMIFS('Transport-DB'!Q:Q,'Transport-DB'!C:C,"="&amp;'Work DB'!C182)</f>
        <v>0</v>
      </c>
      <c r="AI182" s="170">
        <f>SUMIFS(Civil_DB[قالب بندی],Civil_DB[تاریخ],"="&amp;'Work DB'!C182)</f>
        <v>64</v>
      </c>
      <c r="AJ182" s="169">
        <v>0</v>
      </c>
      <c r="AK182" s="167">
        <f>SUMIFS(Civil_DB[بتن],Civil_DB[تاریخ],"="&amp;'Work DB'!C182)</f>
        <v>0</v>
      </c>
      <c r="AL182" s="28">
        <v>0</v>
      </c>
      <c r="AM182" s="29">
        <v>0</v>
      </c>
      <c r="AN182" s="31">
        <v>0</v>
      </c>
      <c r="AO182" s="28">
        <v>82</v>
      </c>
      <c r="AP182" s="29">
        <v>81</v>
      </c>
      <c r="AQ182" s="29">
        <v>168</v>
      </c>
      <c r="AR182" s="30">
        <v>11</v>
      </c>
      <c r="AS182" s="28">
        <v>12</v>
      </c>
      <c r="AT182" s="29">
        <v>34</v>
      </c>
      <c r="AU182" s="207">
        <f>'Daily Gas'!AA26</f>
        <v>5324</v>
      </c>
      <c r="AV182" s="215">
        <f t="shared" si="32"/>
        <v>60634</v>
      </c>
      <c r="AW182" s="29">
        <f t="shared" si="29"/>
        <v>148.81000000000003</v>
      </c>
      <c r="AX182" s="29">
        <v>0</v>
      </c>
      <c r="AY182" s="29">
        <f t="shared" si="26"/>
        <v>299.79913018576428</v>
      </c>
      <c r="AZ182" s="29">
        <f t="shared" si="30"/>
        <v>173.37759510731794</v>
      </c>
      <c r="BA182" s="29">
        <f t="shared" si="28"/>
        <v>224.07699999999994</v>
      </c>
      <c r="BB182" s="29">
        <v>0</v>
      </c>
      <c r="BC182" s="30">
        <v>0</v>
      </c>
      <c r="BD182" s="249"/>
      <c r="BE182" s="249"/>
      <c r="BF182" s="249"/>
      <c r="BG182" s="249"/>
      <c r="BH182" s="32"/>
      <c r="BI182" s="56"/>
      <c r="BK182" s="15">
        <v>0</v>
      </c>
      <c r="BL182" s="15">
        <f t="shared" si="21"/>
        <v>0</v>
      </c>
      <c r="BM182" s="15">
        <f t="shared" si="22"/>
        <v>0</v>
      </c>
      <c r="BN182" s="15">
        <f t="shared" si="25"/>
        <v>0</v>
      </c>
      <c r="BP182" s="15">
        <v>0</v>
      </c>
      <c r="BQ182" s="15">
        <v>0</v>
      </c>
      <c r="BR182" s="15">
        <v>0</v>
      </c>
      <c r="BU182" s="15">
        <v>0</v>
      </c>
      <c r="BV182" s="15">
        <v>0</v>
      </c>
      <c r="BW182" s="15">
        <v>0</v>
      </c>
      <c r="BX182" s="15">
        <v>0</v>
      </c>
    </row>
    <row r="183" spans="2:76" s="15" customFormat="1" ht="21" x14ac:dyDescent="0.25">
      <c r="B183" s="47"/>
      <c r="C183" s="20">
        <f t="shared" si="23"/>
        <v>45548</v>
      </c>
      <c r="D183" s="168">
        <f>SUMIFS('Transport-DB'!O:O,'Transport-DB'!C:C,"="&amp;'Work DB'!C183,'Transport-DB'!F:F,"="&amp;'Work DB'!$D$4)</f>
        <v>0</v>
      </c>
      <c r="E183" s="169">
        <f>SUMIFS('Transport-DB'!O:O,'Transport-DB'!C:C,"="&amp;'Work DB'!C183,'Transport-DB'!F:F,"="&amp;'Work DB'!$E$4)</f>
        <v>0</v>
      </c>
      <c r="F183" s="169">
        <f>SUMIFS('Transport-DB'!O:O,'Transport-DB'!C:C,"="&amp;'Work DB'!C183,'Transport-DB'!F:F,"="&amp;'Work DB'!$F$4)</f>
        <v>0</v>
      </c>
      <c r="G183" s="169">
        <f>SUMIFS('Transport-DB'!O:O,'Transport-DB'!C:C,"="&amp;'Work DB'!C183,'Transport-DB'!F:F,"="&amp;'Work DB'!$G$4)</f>
        <v>0</v>
      </c>
      <c r="H183" s="166">
        <f>SUMIFS('Transport-DB'!O:O,'Transport-DB'!C:C,"="&amp;'Work DB'!C183,'Transport-DB'!F:F,"="&amp;'Work DB'!$H$4)</f>
        <v>0</v>
      </c>
      <c r="I183" s="169">
        <f>SUMIFS('Transport-DB'!O:O,'Transport-DB'!C:C,"="&amp;'Work DB'!C183,'Transport-DB'!F:F,"="&amp;'Work DB'!$I$4)</f>
        <v>0</v>
      </c>
      <c r="J183" s="337">
        <f>SUMIFS('Transport-DB'!O:O,'Transport-DB'!C:C,"="&amp;'Work DB'!C183,'Transport-DB'!F:F,"="&amp;'Work DB'!$J$4)</f>
        <v>0</v>
      </c>
      <c r="K183" s="168">
        <f>SUMIFS('Transport-DB'!N:N,'Transport-DB'!C:C,"="&amp;'Work DB'!C183,'Transport-DB'!F:F,"="&amp;'Work DB'!$K$4)</f>
        <v>0</v>
      </c>
      <c r="L183" s="169">
        <f>SUMIFS('Transport-DB'!N:N,'Transport-DB'!C:C,"="&amp;'Work DB'!C183,'Transport-DB'!F:F,"="&amp;'Work DB'!$L$4)</f>
        <v>0</v>
      </c>
      <c r="M183" s="169">
        <f>SUMIFS('Transport-DB'!N:N,'Transport-DB'!C:C,"="&amp;'Work DB'!C183,'Transport-DB'!F:F,"="&amp;'Work DB'!$M$4)</f>
        <v>834</v>
      </c>
      <c r="N183" s="169">
        <f>SUMIFS('Transport-DB'!N:N,'Transport-DB'!C:C,"="&amp;'Work DB'!C183,'Transport-DB'!F:F,"="&amp;'Work DB'!$N$4)</f>
        <v>0</v>
      </c>
      <c r="O183" s="169">
        <f>SUMIFS('Transport-DB'!N:N,'Transport-DB'!C:C,"="&amp;'Work DB'!C183,'Transport-DB'!F:F,"="&amp;'Work DB'!$O$4)</f>
        <v>0</v>
      </c>
      <c r="P183" s="169">
        <f>SUMIFS('Transport-DB'!N:N,'Transport-DB'!C:C,"="&amp;'Work DB'!C183,'Transport-DB'!F:F,"="&amp;'Work DB'!$P$4)</f>
        <v>0</v>
      </c>
      <c r="Q183" s="166">
        <f>SUMIFS('Transport-DB'!N:N,'Transport-DB'!C:C,"="&amp;'Work DB'!C183,'Transport-DB'!F:F,"="&amp;'Work DB'!$Q$4)</f>
        <v>0</v>
      </c>
      <c r="R183" s="167">
        <f>SUMIFS('Transport-DB'!N:N,'Transport-DB'!C:C,"="&amp;'Work DB'!C183,'Transport-DB'!F:F,"="&amp;'Work DB'!$R$4)</f>
        <v>0</v>
      </c>
      <c r="S183" s="168">
        <f>SUM(D183:J183)+SUM(K183:R183)-M183-SUMIFS(Transport_DB[ترانشه],Transport_DB[توضیحات],"دیسپوزال",Transport_DB[تاریخ],'Work DB'!C183)</f>
        <v>0</v>
      </c>
      <c r="T183" s="169">
        <f t="shared" si="31"/>
        <v>834</v>
      </c>
      <c r="U183" s="169"/>
      <c r="V183" s="169"/>
      <c r="W183" s="169"/>
      <c r="X183" s="169"/>
      <c r="Y183" s="167"/>
      <c r="Z183" s="249"/>
      <c r="AA183" s="168">
        <f>SUMIFS('Transport-DB'!P:P,'Transport-DB'!C:C,"="&amp;'Work DB'!C183,'Transport-DB'!F:F,"="&amp;'Work DB'!$AA$4)</f>
        <v>0</v>
      </c>
      <c r="AB183" s="169">
        <f>SUMIFS('Transport-DB'!P:P,'Transport-DB'!C:C,"="&amp;'Work DB'!C183,'Transport-DB'!F:F,"="&amp;'Work DB'!$AB$4)</f>
        <v>0</v>
      </c>
      <c r="AC183" s="169">
        <f>SUMIFS('Transport-DB'!P:P,'Transport-DB'!C:C,"="&amp;'Work DB'!C183,'Transport-DB'!F:F,"="&amp;'Work DB'!$AC$4)</f>
        <v>50</v>
      </c>
      <c r="AD183" s="166">
        <f>SUMIFS('Transport-DB'!P:P,'Transport-DB'!C:C,"="&amp;'Work DB'!C183,'Transport-DB'!F:F,"="&amp;'Work DB'!$AD$4)</f>
        <v>0</v>
      </c>
      <c r="AE183" s="166">
        <f>SUMIFS('Transport-DB'!P:P,'Transport-DB'!C:C,"="&amp;'Work DB'!C183,'Transport-DB'!F:F,"="&amp;'Work DB'!$AE$4)</f>
        <v>0</v>
      </c>
      <c r="AF183" s="166">
        <f>SUMIFS('Transport-DB'!P:P,'Transport-DB'!C:C,"="&amp;'Work DB'!C183,'Transport-DB'!F:F,"="&amp;'Work DB'!$AF$4)</f>
        <v>0</v>
      </c>
      <c r="AG183" s="167"/>
      <c r="AH183" s="168">
        <f>SUMIFS('Transport-DB'!Q:Q,'Transport-DB'!C:C,"="&amp;'Work DB'!C183)</f>
        <v>0</v>
      </c>
      <c r="AI183" s="170">
        <f>SUMIFS(Civil_DB[قالب بندی],Civil_DB[تاریخ],"="&amp;'Work DB'!C183)</f>
        <v>0</v>
      </c>
      <c r="AJ183" s="169">
        <v>0</v>
      </c>
      <c r="AK183" s="167">
        <f>SUMIFS(Civil_DB[بتن],Civil_DB[تاریخ],"="&amp;'Work DB'!C183)</f>
        <v>0</v>
      </c>
      <c r="AL183" s="28">
        <v>0</v>
      </c>
      <c r="AM183" s="29">
        <v>0</v>
      </c>
      <c r="AN183" s="31">
        <v>0</v>
      </c>
      <c r="AO183" s="28">
        <v>32</v>
      </c>
      <c r="AP183" s="29">
        <v>30</v>
      </c>
      <c r="AQ183" s="29">
        <v>60</v>
      </c>
      <c r="AR183" s="30">
        <v>1</v>
      </c>
      <c r="AS183" s="28">
        <v>0</v>
      </c>
      <c r="AT183" s="29">
        <v>8</v>
      </c>
      <c r="AU183" s="207">
        <f>'Daily Gas'!AA27</f>
        <v>0</v>
      </c>
      <c r="AV183" s="215">
        <f t="shared" si="32"/>
        <v>60634</v>
      </c>
      <c r="AW183" s="29">
        <f t="shared" si="29"/>
        <v>148.81000000000003</v>
      </c>
      <c r="AX183" s="29">
        <v>0</v>
      </c>
      <c r="AY183" s="29">
        <f t="shared" si="26"/>
        <v>299.79913018576428</v>
      </c>
      <c r="AZ183" s="29">
        <f t="shared" si="30"/>
        <v>173.37759510731794</v>
      </c>
      <c r="BA183" s="29">
        <f t="shared" si="28"/>
        <v>224.07699999999994</v>
      </c>
      <c r="BB183" s="29">
        <v>0</v>
      </c>
      <c r="BC183" s="30">
        <v>0</v>
      </c>
      <c r="BD183" s="249"/>
      <c r="BE183" s="249"/>
      <c r="BF183" s="249"/>
      <c r="BG183" s="249"/>
      <c r="BH183" s="32"/>
      <c r="BI183" s="56"/>
      <c r="BK183" s="15">
        <v>0</v>
      </c>
      <c r="BL183" s="15">
        <f t="shared" si="21"/>
        <v>0</v>
      </c>
      <c r="BM183" s="15">
        <f t="shared" si="22"/>
        <v>0</v>
      </c>
      <c r="BN183" s="15">
        <f t="shared" si="25"/>
        <v>0</v>
      </c>
      <c r="BP183" s="15">
        <v>0</v>
      </c>
      <c r="BQ183" s="15">
        <v>0</v>
      </c>
      <c r="BR183" s="15">
        <v>0</v>
      </c>
      <c r="BU183" s="15">
        <v>0</v>
      </c>
      <c r="BV183" s="15">
        <v>0</v>
      </c>
      <c r="BW183" s="15">
        <v>0</v>
      </c>
      <c r="BX183" s="15">
        <v>0</v>
      </c>
    </row>
    <row r="184" spans="2:76" s="15" customFormat="1" ht="21" x14ac:dyDescent="0.25">
      <c r="B184" s="47"/>
      <c r="C184" s="20">
        <f t="shared" si="23"/>
        <v>45549</v>
      </c>
      <c r="D184" s="168">
        <f>SUMIFS('Transport-DB'!O:O,'Transport-DB'!C:C,"="&amp;'Work DB'!C184,'Transport-DB'!F:F,"="&amp;'Work DB'!$D$4)</f>
        <v>481.79249999999996</v>
      </c>
      <c r="E184" s="169">
        <f>SUMIFS('Transport-DB'!O:O,'Transport-DB'!C:C,"="&amp;'Work DB'!C184,'Transport-DB'!F:F,"="&amp;'Work DB'!$E$4)</f>
        <v>362.71000000000004</v>
      </c>
      <c r="F184" s="169">
        <f>SUMIFS('Transport-DB'!O:O,'Transport-DB'!C:C,"="&amp;'Work DB'!C184,'Transport-DB'!F:F,"="&amp;'Work DB'!$F$4)</f>
        <v>200.44499999999999</v>
      </c>
      <c r="G184" s="169">
        <f>SUMIFS('Transport-DB'!O:O,'Transport-DB'!C:C,"="&amp;'Work DB'!C184,'Transport-DB'!F:F,"="&amp;'Work DB'!$G$4)</f>
        <v>343.62</v>
      </c>
      <c r="H184" s="166">
        <f>SUMIFS('Transport-DB'!O:O,'Transport-DB'!C:C,"="&amp;'Work DB'!C184,'Transport-DB'!F:F,"="&amp;'Work DB'!$H$4)</f>
        <v>410.435</v>
      </c>
      <c r="I184" s="169">
        <f>SUMIFS('Transport-DB'!O:O,'Transport-DB'!C:C,"="&amp;'Work DB'!C184,'Transport-DB'!F:F,"="&amp;'Work DB'!$I$4)</f>
        <v>0</v>
      </c>
      <c r="J184" s="337">
        <f>SUMIFS('Transport-DB'!O:O,'Transport-DB'!C:C,"="&amp;'Work DB'!C184,'Transport-DB'!F:F,"="&amp;'Work DB'!$J$4)</f>
        <v>0</v>
      </c>
      <c r="K184" s="168">
        <f>SUMIFS('Transport-DB'!N:N,'Transport-DB'!C:C,"="&amp;'Work DB'!C184,'Transport-DB'!F:F,"="&amp;'Work DB'!$K$4)</f>
        <v>0</v>
      </c>
      <c r="L184" s="169">
        <f>SUMIFS('Transport-DB'!N:N,'Transport-DB'!C:C,"="&amp;'Work DB'!C184,'Transport-DB'!F:F,"="&amp;'Work DB'!$L$4)</f>
        <v>525</v>
      </c>
      <c r="M184" s="169">
        <f>SUMIFS('Transport-DB'!N:N,'Transport-DB'!C:C,"="&amp;'Work DB'!C184,'Transport-DB'!F:F,"="&amp;'Work DB'!$M$4)</f>
        <v>861</v>
      </c>
      <c r="N184" s="169">
        <f>SUMIFS('Transport-DB'!N:N,'Transport-DB'!C:C,"="&amp;'Work DB'!C184,'Transport-DB'!F:F,"="&amp;'Work DB'!$N$4)</f>
        <v>0</v>
      </c>
      <c r="O184" s="169">
        <f>SUMIFS('Transport-DB'!N:N,'Transport-DB'!C:C,"="&amp;'Work DB'!C184,'Transport-DB'!F:F,"="&amp;'Work DB'!$O$4)</f>
        <v>0</v>
      </c>
      <c r="P184" s="169">
        <f>SUMIFS('Transport-DB'!N:N,'Transport-DB'!C:C,"="&amp;'Work DB'!C184,'Transport-DB'!F:F,"="&amp;'Work DB'!$P$4)</f>
        <v>0</v>
      </c>
      <c r="Q184" s="166">
        <f>SUMIFS('Transport-DB'!N:N,'Transport-DB'!C:C,"="&amp;'Work DB'!C184,'Transport-DB'!F:F,"="&amp;'Work DB'!$Q$4)</f>
        <v>0</v>
      </c>
      <c r="R184" s="167">
        <f>SUMIFS('Transport-DB'!N:N,'Transport-DB'!C:C,"="&amp;'Work DB'!C184,'Transport-DB'!F:F,"="&amp;'Work DB'!$R$4)</f>
        <v>0</v>
      </c>
      <c r="S184" s="168">
        <f>SUM(D184:J184)+SUM(K184:R184)-M184-SUMIFS(Transport_DB[ترانشه],Transport_DB[توضیحات],"دیسپوزال",Transport_DB[تاریخ],'Work DB'!C184)</f>
        <v>2324.0025000000001</v>
      </c>
      <c r="T184" s="169">
        <f t="shared" si="31"/>
        <v>861</v>
      </c>
      <c r="U184" s="169"/>
      <c r="V184" s="169"/>
      <c r="W184" s="169"/>
      <c r="X184" s="169"/>
      <c r="Y184" s="167"/>
      <c r="Z184" s="249"/>
      <c r="AA184" s="168">
        <f>SUMIFS('Transport-DB'!P:P,'Transport-DB'!C:C,"="&amp;'Work DB'!C184,'Transport-DB'!F:F,"="&amp;'Work DB'!$AA$4)</f>
        <v>94.4</v>
      </c>
      <c r="AB184" s="169">
        <f>SUMIFS('Transport-DB'!P:P,'Transport-DB'!C:C,"="&amp;'Work DB'!C184,'Transport-DB'!F:F,"="&amp;'Work DB'!$AB$4)</f>
        <v>69.599999999999994</v>
      </c>
      <c r="AC184" s="169">
        <f>SUMIFS('Transport-DB'!P:P,'Transport-DB'!C:C,"="&amp;'Work DB'!C184,'Transport-DB'!F:F,"="&amp;'Work DB'!$AC$4)</f>
        <v>50</v>
      </c>
      <c r="AD184" s="166">
        <f>SUMIFS('Transport-DB'!P:P,'Transport-DB'!C:C,"="&amp;'Work DB'!C184,'Transport-DB'!F:F,"="&amp;'Work DB'!$AD$4)</f>
        <v>40</v>
      </c>
      <c r="AE184" s="166">
        <f>SUMIFS('Transport-DB'!P:P,'Transport-DB'!C:C,"="&amp;'Work DB'!C184,'Transport-DB'!F:F,"="&amp;'Work DB'!$AE$4)</f>
        <v>0</v>
      </c>
      <c r="AF184" s="166">
        <f>SUMIFS('Transport-DB'!P:P,'Transport-DB'!C:C,"="&amp;'Work DB'!C184,'Transport-DB'!F:F,"="&amp;'Work DB'!$AF$4)</f>
        <v>52</v>
      </c>
      <c r="AG184" s="167"/>
      <c r="AH184" s="168">
        <f>SUMIFS('Transport-DB'!Q:Q,'Transport-DB'!C:C,"="&amp;'Work DB'!C184)</f>
        <v>0</v>
      </c>
      <c r="AI184" s="170">
        <f>SUMIFS(Civil_DB[قالب بندی],Civil_DB[تاریخ],"="&amp;'Work DB'!C184)</f>
        <v>57</v>
      </c>
      <c r="AJ184" s="169">
        <v>0</v>
      </c>
      <c r="AK184" s="167">
        <f>SUMIFS(Civil_DB[بتن],Civil_DB[تاریخ],"="&amp;'Work DB'!C184)</f>
        <v>109</v>
      </c>
      <c r="AL184" s="28">
        <v>0</v>
      </c>
      <c r="AM184" s="29">
        <v>0</v>
      </c>
      <c r="AN184" s="31">
        <v>0</v>
      </c>
      <c r="AO184" s="28">
        <v>86</v>
      </c>
      <c r="AP184" s="29">
        <v>84</v>
      </c>
      <c r="AQ184" s="29">
        <v>171</v>
      </c>
      <c r="AR184" s="30">
        <v>11</v>
      </c>
      <c r="AS184" s="28">
        <v>13</v>
      </c>
      <c r="AT184" s="29">
        <v>36</v>
      </c>
      <c r="AU184" s="207">
        <f>'Daily Gas'!AA28</f>
        <v>4689</v>
      </c>
      <c r="AV184" s="215">
        <f t="shared" ref="AV184:AV191" si="33">AV183-AU184</f>
        <v>55945</v>
      </c>
      <c r="AW184" s="29">
        <f t="shared" ref="AW184:AW204" si="34">AW183-AK184*0.33+BK184</f>
        <v>140.84000000000003</v>
      </c>
      <c r="AX184" s="29">
        <v>0</v>
      </c>
      <c r="AY184" s="29">
        <f t="shared" ref="AY184:AY204" si="35">IF(AK184&gt;0,(AY183-AK184*0.21+BL184)-(AY183-AK184*0.21+BL184)*0.01,(AY183-AK184*0.21+BL184))</f>
        <v>279.8721388839067</v>
      </c>
      <c r="AZ184" s="29">
        <f t="shared" si="30"/>
        <v>161.52601915624476</v>
      </c>
      <c r="BA184" s="29">
        <f t="shared" si="28"/>
        <v>221.07649999999995</v>
      </c>
      <c r="BB184" s="29">
        <v>0</v>
      </c>
      <c r="BC184" s="30">
        <v>0</v>
      </c>
      <c r="BD184" s="249"/>
      <c r="BE184" s="249"/>
      <c r="BF184" s="249"/>
      <c r="BG184" s="249"/>
      <c r="BH184" s="32"/>
      <c r="BI184" s="56"/>
      <c r="BK184" s="15">
        <v>28</v>
      </c>
      <c r="BL184" s="15">
        <f t="shared" si="21"/>
        <v>5.79</v>
      </c>
      <c r="BM184" s="15">
        <f t="shared" si="22"/>
        <v>11.58</v>
      </c>
      <c r="BN184" s="15">
        <f t="shared" si="25"/>
        <v>59.62</v>
      </c>
      <c r="BP184" s="15">
        <v>1</v>
      </c>
      <c r="BQ184" s="15">
        <v>2</v>
      </c>
      <c r="BR184" s="15">
        <v>11</v>
      </c>
      <c r="BU184" s="15">
        <v>28</v>
      </c>
      <c r="BV184" s="15">
        <v>5</v>
      </c>
      <c r="BW184" s="15">
        <v>10</v>
      </c>
      <c r="BX184" s="15">
        <v>55</v>
      </c>
    </row>
    <row r="185" spans="2:76" s="15" customFormat="1" ht="21" x14ac:dyDescent="0.25">
      <c r="B185" s="47"/>
      <c r="C185" s="20">
        <f t="shared" si="23"/>
        <v>45550</v>
      </c>
      <c r="D185" s="168">
        <f>SUMIFS('Transport-DB'!O:O,'Transport-DB'!C:C,"="&amp;'Work DB'!C185,'Transport-DB'!F:F,"="&amp;'Work DB'!$D$4)</f>
        <v>374.72749999999996</v>
      </c>
      <c r="E185" s="169">
        <f>SUMIFS('Transport-DB'!O:O,'Transport-DB'!C:C,"="&amp;'Work DB'!C185,'Transport-DB'!F:F,"="&amp;'Work DB'!$E$4)</f>
        <v>305.44</v>
      </c>
      <c r="F185" s="169">
        <f>SUMIFS('Transport-DB'!O:O,'Transport-DB'!C:C,"="&amp;'Work DB'!C185,'Transport-DB'!F:F,"="&amp;'Work DB'!$F$4)</f>
        <v>357.9375</v>
      </c>
      <c r="G185" s="169">
        <f>SUMIFS('Transport-DB'!O:O,'Transport-DB'!C:C,"="&amp;'Work DB'!C185,'Transport-DB'!F:F,"="&amp;'Work DB'!$G$4)</f>
        <v>314.98500000000001</v>
      </c>
      <c r="H185" s="166">
        <f>SUMIFS('Transport-DB'!O:O,'Transport-DB'!C:C,"="&amp;'Work DB'!C185,'Transport-DB'!F:F,"="&amp;'Work DB'!$H$4)</f>
        <v>439.07</v>
      </c>
      <c r="I185" s="169">
        <f>SUMIFS('Transport-DB'!O:O,'Transport-DB'!C:C,"="&amp;'Work DB'!C185,'Transport-DB'!F:F,"="&amp;'Work DB'!$I$4)</f>
        <v>0</v>
      </c>
      <c r="J185" s="337">
        <f>SUMIFS('Transport-DB'!O:O,'Transport-DB'!C:C,"="&amp;'Work DB'!C185,'Transport-DB'!F:F,"="&amp;'Work DB'!$J$4)</f>
        <v>0</v>
      </c>
      <c r="K185" s="168">
        <f>SUMIFS('Transport-DB'!N:N,'Transport-DB'!C:C,"="&amp;'Work DB'!C185,'Transport-DB'!F:F,"="&amp;'Work DB'!$K$4)</f>
        <v>0</v>
      </c>
      <c r="L185" s="169">
        <f>SUMIFS('Transport-DB'!N:N,'Transport-DB'!C:C,"="&amp;'Work DB'!C185,'Transport-DB'!F:F,"="&amp;'Work DB'!$L$4)</f>
        <v>679</v>
      </c>
      <c r="M185" s="169">
        <f>SUMIFS('Transport-DB'!N:N,'Transport-DB'!C:C,"="&amp;'Work DB'!C185,'Transport-DB'!F:F,"="&amp;'Work DB'!$M$4)</f>
        <v>798</v>
      </c>
      <c r="N185" s="169">
        <f>SUMIFS('Transport-DB'!N:N,'Transport-DB'!C:C,"="&amp;'Work DB'!C185,'Transport-DB'!F:F,"="&amp;'Work DB'!$N$4)</f>
        <v>0</v>
      </c>
      <c r="O185" s="169">
        <f>SUMIFS('Transport-DB'!N:N,'Transport-DB'!C:C,"="&amp;'Work DB'!C185,'Transport-DB'!F:F,"="&amp;'Work DB'!$O$4)</f>
        <v>0</v>
      </c>
      <c r="P185" s="169">
        <f>SUMIFS('Transport-DB'!N:N,'Transport-DB'!C:C,"="&amp;'Work DB'!C185,'Transport-DB'!F:F,"="&amp;'Work DB'!$P$4)</f>
        <v>0</v>
      </c>
      <c r="Q185" s="166">
        <f>SUMIFS('Transport-DB'!N:N,'Transport-DB'!C:C,"="&amp;'Work DB'!C185,'Transport-DB'!F:F,"="&amp;'Work DB'!$Q$4)</f>
        <v>0</v>
      </c>
      <c r="R185" s="167">
        <f>SUMIFS('Transport-DB'!N:N,'Transport-DB'!C:C,"="&amp;'Work DB'!C185,'Transport-DB'!F:F,"="&amp;'Work DB'!$R$4)</f>
        <v>0</v>
      </c>
      <c r="S185" s="168">
        <f>SUM(D185:J185)+SUM(K185:R185)-M185-SUMIFS(Transport_DB[ترانشه],Transport_DB[توضیحات],"دیسپوزال",Transport_DB[تاریخ],'Work DB'!C185)</f>
        <v>2471.16</v>
      </c>
      <c r="T185" s="169">
        <f t="shared" si="31"/>
        <v>798</v>
      </c>
      <c r="U185" s="169"/>
      <c r="V185" s="169"/>
      <c r="W185" s="169"/>
      <c r="X185" s="169"/>
      <c r="Y185" s="167"/>
      <c r="Z185" s="249"/>
      <c r="AA185" s="168">
        <f>SUMIFS('Transport-DB'!P:P,'Transport-DB'!C:C,"="&amp;'Work DB'!C185,'Transport-DB'!F:F,"="&amp;'Work DB'!$AA$4)</f>
        <v>94.4</v>
      </c>
      <c r="AB185" s="169">
        <f>SUMIFS('Transport-DB'!P:P,'Transport-DB'!C:C,"="&amp;'Work DB'!C185,'Transport-DB'!F:F,"="&amp;'Work DB'!$AB$4)</f>
        <v>34.799999999999997</v>
      </c>
      <c r="AC185" s="169">
        <f>SUMIFS('Transport-DB'!P:P,'Transport-DB'!C:C,"="&amp;'Work DB'!C185,'Transport-DB'!F:F,"="&amp;'Work DB'!$AC$4)</f>
        <v>80</v>
      </c>
      <c r="AD185" s="166">
        <f>SUMIFS('Transport-DB'!P:P,'Transport-DB'!C:C,"="&amp;'Work DB'!C185,'Transport-DB'!F:F,"="&amp;'Work DB'!$AD$4)</f>
        <v>0</v>
      </c>
      <c r="AE185" s="166">
        <f>SUMIFS('Transport-DB'!P:P,'Transport-DB'!C:C,"="&amp;'Work DB'!C185,'Transport-DB'!F:F,"="&amp;'Work DB'!$AE$4)</f>
        <v>0</v>
      </c>
      <c r="AF185" s="166">
        <f>SUMIFS('Transport-DB'!P:P,'Transport-DB'!C:C,"="&amp;'Work DB'!C185,'Transport-DB'!F:F,"="&amp;'Work DB'!$AF$4)</f>
        <v>52</v>
      </c>
      <c r="AG185" s="167"/>
      <c r="AH185" s="168">
        <f>SUMIFS('Transport-DB'!Q:Q,'Transport-DB'!C:C,"="&amp;'Work DB'!C185)</f>
        <v>219.45000000000002</v>
      </c>
      <c r="AI185" s="170">
        <f>SUMIFS(Civil_DB[قالب بندی],Civil_DB[تاریخ],"="&amp;'Work DB'!C185)</f>
        <v>109</v>
      </c>
      <c r="AJ185" s="169">
        <v>0</v>
      </c>
      <c r="AK185" s="167">
        <f>SUMIFS(Civil_DB[بتن],Civil_DB[تاریخ],"="&amp;'Work DB'!C185)</f>
        <v>129</v>
      </c>
      <c r="AL185" s="28">
        <v>0</v>
      </c>
      <c r="AM185" s="29">
        <v>0</v>
      </c>
      <c r="AN185" s="31">
        <v>0</v>
      </c>
      <c r="AO185" s="28">
        <v>84</v>
      </c>
      <c r="AP185" s="29">
        <v>84</v>
      </c>
      <c r="AQ185" s="29">
        <v>172</v>
      </c>
      <c r="AR185" s="30">
        <v>12</v>
      </c>
      <c r="AS185" s="28">
        <v>15</v>
      </c>
      <c r="AT185" s="29">
        <v>34</v>
      </c>
      <c r="AU185" s="207">
        <f>'Daily Gas'!AA29</f>
        <v>3889</v>
      </c>
      <c r="AV185" s="215">
        <f t="shared" si="33"/>
        <v>52056</v>
      </c>
      <c r="AW185" s="29">
        <f t="shared" si="34"/>
        <v>98.270000000000039</v>
      </c>
      <c r="AX185" s="29">
        <v>0</v>
      </c>
      <c r="AY185" s="29">
        <f t="shared" si="35"/>
        <v>250.25431749506762</v>
      </c>
      <c r="AZ185" s="29">
        <f t="shared" si="30"/>
        <v>134.36875896468229</v>
      </c>
      <c r="BA185" s="29">
        <f t="shared" si="28"/>
        <v>146.96599999999995</v>
      </c>
      <c r="BB185" s="29">
        <v>0</v>
      </c>
      <c r="BC185" s="30">
        <v>0</v>
      </c>
      <c r="BD185" s="249"/>
      <c r="BE185" s="249"/>
      <c r="BF185" s="249"/>
      <c r="BG185" s="249"/>
      <c r="BH185" s="32"/>
      <c r="BI185" s="56"/>
      <c r="BK185" s="15">
        <v>0</v>
      </c>
      <c r="BL185" s="15">
        <f t="shared" si="21"/>
        <v>0</v>
      </c>
      <c r="BM185" s="15">
        <f t="shared" si="22"/>
        <v>0</v>
      </c>
      <c r="BN185" s="15">
        <f t="shared" si="25"/>
        <v>0</v>
      </c>
      <c r="BP185" s="15">
        <v>0</v>
      </c>
      <c r="BQ185" s="15">
        <v>0</v>
      </c>
      <c r="BR185" s="15">
        <v>0</v>
      </c>
      <c r="BU185" s="15">
        <v>0</v>
      </c>
      <c r="BV185" s="15">
        <v>0</v>
      </c>
      <c r="BW185" s="15">
        <v>0</v>
      </c>
      <c r="BX185" s="15">
        <v>0</v>
      </c>
    </row>
    <row r="186" spans="2:76" s="15" customFormat="1" ht="21" x14ac:dyDescent="0.25">
      <c r="B186" s="47"/>
      <c r="C186" s="20">
        <f t="shared" si="23"/>
        <v>45551</v>
      </c>
      <c r="D186" s="168">
        <f>SUMIFS('Transport-DB'!O:O,'Transport-DB'!C:C,"="&amp;'Work DB'!C186,'Transport-DB'!F:F,"="&amp;'Work DB'!$D$4)</f>
        <v>321.19500000000005</v>
      </c>
      <c r="E186" s="169">
        <f>SUMIFS('Transport-DB'!O:O,'Transport-DB'!C:C,"="&amp;'Work DB'!C186,'Transport-DB'!F:F,"="&amp;'Work DB'!$E$4)</f>
        <v>319.75750000000005</v>
      </c>
      <c r="F186" s="169">
        <f>SUMIFS('Transport-DB'!O:O,'Transport-DB'!C:C,"="&amp;'Work DB'!C186,'Transport-DB'!F:F,"="&amp;'Work DB'!$F$4)</f>
        <v>314.98500000000001</v>
      </c>
      <c r="G186" s="169">
        <f>SUMIFS('Transport-DB'!O:O,'Transport-DB'!C:C,"="&amp;'Work DB'!C186,'Transport-DB'!F:F,"="&amp;'Work DB'!$G$4)</f>
        <v>291.1225</v>
      </c>
      <c r="H186" s="166">
        <f>SUMIFS('Transport-DB'!O:O,'Transport-DB'!C:C,"="&amp;'Work DB'!C186,'Transport-DB'!F:F,"="&amp;'Work DB'!$H$4)</f>
        <v>405.66249999999997</v>
      </c>
      <c r="I186" s="169">
        <f>SUMIFS('Transport-DB'!O:O,'Transport-DB'!C:C,"="&amp;'Work DB'!C186,'Transport-DB'!F:F,"="&amp;'Work DB'!$I$4)</f>
        <v>0</v>
      </c>
      <c r="J186" s="337">
        <f>SUMIFS('Transport-DB'!O:O,'Transport-DB'!C:C,"="&amp;'Work DB'!C186,'Transport-DB'!F:F,"="&amp;'Work DB'!$J$4)</f>
        <v>0</v>
      </c>
      <c r="K186" s="168">
        <f>SUMIFS('Transport-DB'!N:N,'Transport-DB'!C:C,"="&amp;'Work DB'!C186,'Transport-DB'!F:F,"="&amp;'Work DB'!$K$4)</f>
        <v>0</v>
      </c>
      <c r="L186" s="169">
        <f>SUMIFS('Transport-DB'!N:N,'Transport-DB'!C:C,"="&amp;'Work DB'!C186,'Transport-DB'!F:F,"="&amp;'Work DB'!$L$4)</f>
        <v>560</v>
      </c>
      <c r="M186" s="169">
        <f>SUMIFS('Transport-DB'!N:N,'Transport-DB'!C:C,"="&amp;'Work DB'!C186,'Transport-DB'!F:F,"="&amp;'Work DB'!$M$4)</f>
        <v>945</v>
      </c>
      <c r="N186" s="169">
        <f>SUMIFS('Transport-DB'!N:N,'Transport-DB'!C:C,"="&amp;'Work DB'!C186,'Transport-DB'!F:F,"="&amp;'Work DB'!$N$4)</f>
        <v>0</v>
      </c>
      <c r="O186" s="169">
        <f>SUMIFS('Transport-DB'!N:N,'Transport-DB'!C:C,"="&amp;'Work DB'!C186,'Transport-DB'!F:F,"="&amp;'Work DB'!$O$4)</f>
        <v>0</v>
      </c>
      <c r="P186" s="169">
        <f>SUMIFS('Transport-DB'!N:N,'Transport-DB'!C:C,"="&amp;'Work DB'!C186,'Transport-DB'!F:F,"="&amp;'Work DB'!$P$4)</f>
        <v>0</v>
      </c>
      <c r="Q186" s="166">
        <f>SUMIFS('Transport-DB'!N:N,'Transport-DB'!C:C,"="&amp;'Work DB'!C186,'Transport-DB'!F:F,"="&amp;'Work DB'!$Q$4)</f>
        <v>0</v>
      </c>
      <c r="R186" s="167">
        <f>SUMIFS('Transport-DB'!N:N,'Transport-DB'!C:C,"="&amp;'Work DB'!C186,'Transport-DB'!F:F,"="&amp;'Work DB'!$R$4)</f>
        <v>0</v>
      </c>
      <c r="S186" s="168">
        <f>SUM(D186:J186)+SUM(K186:R186)-M186-SUMIFS(Transport_DB[ترانشه],Transport_DB[توضیحات],"دیسپوزال",Transport_DB[تاریخ],'Work DB'!C186)</f>
        <v>2212.7224999999999</v>
      </c>
      <c r="T186" s="169">
        <f t="shared" si="31"/>
        <v>945</v>
      </c>
      <c r="U186" s="169"/>
      <c r="V186" s="169"/>
      <c r="W186" s="169"/>
      <c r="X186" s="169"/>
      <c r="Y186" s="167"/>
      <c r="Z186" s="249"/>
      <c r="AA186" s="168">
        <f>SUMIFS('Transport-DB'!P:P,'Transport-DB'!C:C,"="&amp;'Work DB'!C186,'Transport-DB'!F:F,"="&amp;'Work DB'!$AA$4)</f>
        <v>82.600000000000009</v>
      </c>
      <c r="AB186" s="169">
        <f>SUMIFS('Transport-DB'!P:P,'Transport-DB'!C:C,"="&amp;'Work DB'!C186,'Transport-DB'!F:F,"="&amp;'Work DB'!$AB$4)</f>
        <v>46.4</v>
      </c>
      <c r="AC186" s="169">
        <f>SUMIFS('Transport-DB'!P:P,'Transport-DB'!C:C,"="&amp;'Work DB'!C186,'Transport-DB'!F:F,"="&amp;'Work DB'!$AC$4)</f>
        <v>90</v>
      </c>
      <c r="AD186" s="166">
        <f>SUMIFS('Transport-DB'!P:P,'Transport-DB'!C:C,"="&amp;'Work DB'!C186,'Transport-DB'!F:F,"="&amp;'Work DB'!$AD$4)</f>
        <v>40</v>
      </c>
      <c r="AE186" s="166">
        <f>SUMIFS('Transport-DB'!P:P,'Transport-DB'!C:C,"="&amp;'Work DB'!C186,'Transport-DB'!F:F,"="&amp;'Work DB'!$AE$4)</f>
        <v>0</v>
      </c>
      <c r="AF186" s="166">
        <f>SUMIFS('Transport-DB'!P:P,'Transport-DB'!C:C,"="&amp;'Work DB'!C186,'Transport-DB'!F:F,"="&amp;'Work DB'!$AF$4)</f>
        <v>39</v>
      </c>
      <c r="AG186" s="167"/>
      <c r="AH186" s="168">
        <f>SUMIFS('Transport-DB'!Q:Q,'Transport-DB'!C:C,"="&amp;'Work DB'!C186)</f>
        <v>93.100000000000009</v>
      </c>
      <c r="AI186" s="170">
        <f>SUMIFS(Civil_DB[قالب بندی],Civil_DB[تاریخ],"="&amp;'Work DB'!C186)</f>
        <v>82</v>
      </c>
      <c r="AJ186" s="169">
        <v>0</v>
      </c>
      <c r="AK186" s="167">
        <f>SUMIFS(Civil_DB[بتن],Civil_DB[تاریخ],"="&amp;'Work DB'!C186)</f>
        <v>57</v>
      </c>
      <c r="AL186" s="28">
        <v>0</v>
      </c>
      <c r="AM186" s="29">
        <v>0</v>
      </c>
      <c r="AN186" s="31">
        <v>0</v>
      </c>
      <c r="AO186" s="28">
        <v>88</v>
      </c>
      <c r="AP186" s="29">
        <v>84</v>
      </c>
      <c r="AQ186" s="29">
        <v>175</v>
      </c>
      <c r="AR186" s="30">
        <v>12</v>
      </c>
      <c r="AS186" s="28">
        <v>16</v>
      </c>
      <c r="AT186" s="29">
        <v>35</v>
      </c>
      <c r="AU186" s="207">
        <f>'Daily Gas'!AA30</f>
        <v>4280</v>
      </c>
      <c r="AV186" s="215">
        <f t="shared" si="33"/>
        <v>47776</v>
      </c>
      <c r="AW186" s="29">
        <f t="shared" si="34"/>
        <v>79.460000000000036</v>
      </c>
      <c r="AX186" s="29">
        <v>0</v>
      </c>
      <c r="AY186" s="29">
        <f t="shared" si="35"/>
        <v>235.90147432011696</v>
      </c>
      <c r="AZ186" s="29">
        <f t="shared" si="30"/>
        <v>121.73907137503545</v>
      </c>
      <c r="BA186" s="29">
        <f t="shared" si="28"/>
        <v>114.21949999999995</v>
      </c>
      <c r="BB186" s="29">
        <v>0</v>
      </c>
      <c r="BC186" s="30">
        <v>0</v>
      </c>
      <c r="BD186" s="249"/>
      <c r="BE186" s="249"/>
      <c r="BF186" s="249"/>
      <c r="BG186" s="249"/>
      <c r="BH186" s="32"/>
      <c r="BI186" s="56"/>
      <c r="BK186" s="15">
        <v>0</v>
      </c>
      <c r="BL186" s="15">
        <f t="shared" si="21"/>
        <v>0</v>
      </c>
      <c r="BM186" s="15">
        <f t="shared" si="22"/>
        <v>0</v>
      </c>
      <c r="BN186" s="15">
        <f t="shared" si="25"/>
        <v>0</v>
      </c>
      <c r="BP186" s="15">
        <v>0</v>
      </c>
      <c r="BQ186" s="15">
        <v>0</v>
      </c>
      <c r="BR186" s="15">
        <v>0</v>
      </c>
      <c r="BU186" s="15">
        <v>0</v>
      </c>
      <c r="BV186" s="15">
        <v>0</v>
      </c>
      <c r="BW186" s="15">
        <v>0</v>
      </c>
      <c r="BX186" s="15">
        <v>0</v>
      </c>
    </row>
    <row r="187" spans="2:76" s="15" customFormat="1" ht="21" x14ac:dyDescent="0.25">
      <c r="B187" s="47"/>
      <c r="C187" s="20">
        <f t="shared" si="23"/>
        <v>45552</v>
      </c>
      <c r="D187" s="168">
        <f>SUMIFS('Transport-DB'!O:O,'Transport-DB'!C:C,"="&amp;'Work DB'!C187,'Transport-DB'!F:F,"="&amp;'Work DB'!$D$4)</f>
        <v>504.73500000000001</v>
      </c>
      <c r="E187" s="169">
        <f>SUMIFS('Transport-DB'!O:O,'Transport-DB'!C:C,"="&amp;'Work DB'!C187,'Transport-DB'!F:F,"="&amp;'Work DB'!$E$4)</f>
        <v>348.39250000000004</v>
      </c>
      <c r="F187" s="169">
        <f>SUMIFS('Transport-DB'!O:O,'Transport-DB'!C:C,"="&amp;'Work DB'!C187,'Transport-DB'!F:F,"="&amp;'Work DB'!$F$4)</f>
        <v>209.99</v>
      </c>
      <c r="G187" s="169">
        <f>SUMIFS('Transport-DB'!O:O,'Transport-DB'!C:C,"="&amp;'Work DB'!C187,'Transport-DB'!F:F,"="&amp;'Work DB'!$G$4)</f>
        <v>286.35000000000002</v>
      </c>
      <c r="H187" s="166">
        <f>SUMIFS('Transport-DB'!O:O,'Transport-DB'!C:C,"="&amp;'Work DB'!C187,'Transport-DB'!F:F,"="&amp;'Work DB'!$H$4)</f>
        <v>362.71</v>
      </c>
      <c r="I187" s="169">
        <f>SUMIFS('Transport-DB'!O:O,'Transport-DB'!C:C,"="&amp;'Work DB'!C187,'Transport-DB'!F:F,"="&amp;'Work DB'!$I$4)</f>
        <v>0</v>
      </c>
      <c r="J187" s="337">
        <f>SUMIFS('Transport-DB'!O:O,'Transport-DB'!C:C,"="&amp;'Work DB'!C187,'Transport-DB'!F:F,"="&amp;'Work DB'!$J$4)</f>
        <v>0</v>
      </c>
      <c r="K187" s="168">
        <f>SUMIFS('Transport-DB'!N:N,'Transport-DB'!C:C,"="&amp;'Work DB'!C187,'Transport-DB'!F:F,"="&amp;'Work DB'!$K$4)</f>
        <v>0</v>
      </c>
      <c r="L187" s="169">
        <f>SUMIFS('Transport-DB'!N:N,'Transport-DB'!C:C,"="&amp;'Work DB'!C187,'Transport-DB'!F:F,"="&amp;'Work DB'!$L$4)</f>
        <v>735</v>
      </c>
      <c r="M187" s="169">
        <f>SUMIFS('Transport-DB'!N:N,'Transport-DB'!C:C,"="&amp;'Work DB'!C187,'Transport-DB'!F:F,"="&amp;'Work DB'!$M$4)</f>
        <v>959</v>
      </c>
      <c r="N187" s="169">
        <f>SUMIFS('Transport-DB'!N:N,'Transport-DB'!C:C,"="&amp;'Work DB'!C187,'Transport-DB'!F:F,"="&amp;'Work DB'!$N$4)</f>
        <v>0</v>
      </c>
      <c r="O187" s="169">
        <f>SUMIFS('Transport-DB'!N:N,'Transport-DB'!C:C,"="&amp;'Work DB'!C187,'Transport-DB'!F:F,"="&amp;'Work DB'!$O$4)</f>
        <v>0</v>
      </c>
      <c r="P187" s="169">
        <f>SUMIFS('Transport-DB'!N:N,'Transport-DB'!C:C,"="&amp;'Work DB'!C187,'Transport-DB'!F:F,"="&amp;'Work DB'!$P$4)</f>
        <v>0</v>
      </c>
      <c r="Q187" s="166">
        <f>SUMIFS('Transport-DB'!N:N,'Transport-DB'!C:C,"="&amp;'Work DB'!C187,'Transport-DB'!F:F,"="&amp;'Work DB'!$Q$4)</f>
        <v>0</v>
      </c>
      <c r="R187" s="167">
        <f>SUMIFS('Transport-DB'!N:N,'Transport-DB'!C:C,"="&amp;'Work DB'!C187,'Transport-DB'!F:F,"="&amp;'Work DB'!$R$4)</f>
        <v>0</v>
      </c>
      <c r="S187" s="168">
        <f>SUM(D187:J187)+SUM(K187:R187)-M187-SUMIFS(Transport_DB[ترانشه],Transport_DB[توضیحات],"دیسپوزال",Transport_DB[تاریخ],'Work DB'!C187)</f>
        <v>2447.1775000000002</v>
      </c>
      <c r="T187" s="169">
        <f t="shared" si="31"/>
        <v>959</v>
      </c>
      <c r="U187" s="169"/>
      <c r="V187" s="169"/>
      <c r="W187" s="169"/>
      <c r="X187" s="169"/>
      <c r="Y187" s="167"/>
      <c r="Z187" s="249"/>
      <c r="AA187" s="168">
        <f>SUMIFS('Transport-DB'!P:P,'Transport-DB'!C:C,"="&amp;'Work DB'!C187,'Transport-DB'!F:F,"="&amp;'Work DB'!$AA$4)</f>
        <v>59</v>
      </c>
      <c r="AB187" s="169">
        <f>SUMIFS('Transport-DB'!P:P,'Transport-DB'!C:C,"="&amp;'Work DB'!C187,'Transport-DB'!F:F,"="&amp;'Work DB'!$AB$4)</f>
        <v>81.2</v>
      </c>
      <c r="AC187" s="169">
        <f>SUMIFS('Transport-DB'!P:P,'Transport-DB'!C:C,"="&amp;'Work DB'!C187,'Transport-DB'!F:F,"="&amp;'Work DB'!$AC$4)</f>
        <v>90</v>
      </c>
      <c r="AD187" s="166">
        <f>SUMIFS('Transport-DB'!P:P,'Transport-DB'!C:C,"="&amp;'Work DB'!C187,'Transport-DB'!F:F,"="&amp;'Work DB'!$AD$4)</f>
        <v>50</v>
      </c>
      <c r="AE187" s="166">
        <f>SUMIFS('Transport-DB'!P:P,'Transport-DB'!C:C,"="&amp;'Work DB'!C187,'Transport-DB'!F:F,"="&amp;'Work DB'!$AE$4)</f>
        <v>0</v>
      </c>
      <c r="AF187" s="166">
        <f>SUMIFS('Transport-DB'!P:P,'Transport-DB'!C:C,"="&amp;'Work DB'!C187,'Transport-DB'!F:F,"="&amp;'Work DB'!$AF$4)</f>
        <v>78</v>
      </c>
      <c r="AG187" s="167"/>
      <c r="AH187" s="168">
        <f>SUMIFS('Transport-DB'!Q:Q,'Transport-DB'!C:C,"="&amp;'Work DB'!C187)</f>
        <v>13.3</v>
      </c>
      <c r="AI187" s="170">
        <f>SUMIFS(Civil_DB[قالب بندی],Civil_DB[تاریخ],"="&amp;'Work DB'!C187)</f>
        <v>0</v>
      </c>
      <c r="AJ187" s="169">
        <v>0</v>
      </c>
      <c r="AK187" s="167">
        <f>SUMIFS(Civil_DB[بتن],Civil_DB[تاریخ],"="&amp;'Work DB'!C187)</f>
        <v>75</v>
      </c>
      <c r="AL187" s="28">
        <v>0</v>
      </c>
      <c r="AM187" s="29">
        <v>0</v>
      </c>
      <c r="AN187" s="31">
        <v>0</v>
      </c>
      <c r="AO187" s="28">
        <v>89</v>
      </c>
      <c r="AP187" s="29">
        <v>87</v>
      </c>
      <c r="AQ187" s="29">
        <v>175</v>
      </c>
      <c r="AR187" s="30">
        <v>12</v>
      </c>
      <c r="AS187" s="28">
        <v>15</v>
      </c>
      <c r="AT187" s="29">
        <v>34</v>
      </c>
      <c r="AU187" s="207">
        <f>'Daily Gas'!AA31</f>
        <v>4308</v>
      </c>
      <c r="AV187" s="215">
        <f t="shared" si="33"/>
        <v>43468</v>
      </c>
      <c r="AW187" s="29">
        <f t="shared" si="34"/>
        <v>54.710000000000036</v>
      </c>
      <c r="AX187" s="29">
        <v>0</v>
      </c>
      <c r="AY187" s="29">
        <f t="shared" si="35"/>
        <v>258.07465957691579</v>
      </c>
      <c r="AZ187" s="29">
        <f t="shared" si="30"/>
        <v>145.7963806612851</v>
      </c>
      <c r="BA187" s="29">
        <f t="shared" si="28"/>
        <v>98.231999999999942</v>
      </c>
      <c r="BB187" s="29">
        <v>0</v>
      </c>
      <c r="BC187" s="30">
        <v>0</v>
      </c>
      <c r="BD187" s="249"/>
      <c r="BE187" s="249"/>
      <c r="BF187" s="249"/>
      <c r="BG187" s="249"/>
      <c r="BH187" s="32"/>
      <c r="BI187" s="56"/>
      <c r="BK187" s="15">
        <v>0</v>
      </c>
      <c r="BL187" s="15">
        <f t="shared" si="21"/>
        <v>40.53</v>
      </c>
      <c r="BM187" s="15">
        <f t="shared" si="22"/>
        <v>40.53</v>
      </c>
      <c r="BN187" s="15">
        <f t="shared" si="25"/>
        <v>27.1</v>
      </c>
      <c r="BP187" s="15">
        <v>7</v>
      </c>
      <c r="BQ187" s="15">
        <v>7</v>
      </c>
      <c r="BR187" s="15">
        <v>5</v>
      </c>
      <c r="BU187" s="15">
        <v>0</v>
      </c>
      <c r="BV187" s="15">
        <v>35</v>
      </c>
      <c r="BW187" s="15">
        <v>35</v>
      </c>
      <c r="BX187" s="15">
        <v>25</v>
      </c>
    </row>
    <row r="188" spans="2:76" s="15" customFormat="1" ht="21" x14ac:dyDescent="0.25">
      <c r="B188" s="47"/>
      <c r="C188" s="20">
        <f t="shared" si="23"/>
        <v>45553</v>
      </c>
      <c r="D188" s="168">
        <f>SUMIFS('Transport-DB'!O:O,'Transport-DB'!C:C,"="&amp;'Work DB'!C188,'Transport-DB'!F:F,"="&amp;'Work DB'!$D$4)</f>
        <v>397.66999999999996</v>
      </c>
      <c r="E188" s="169">
        <f>SUMIFS('Transport-DB'!O:O,'Transport-DB'!C:C,"="&amp;'Work DB'!C188,'Transport-DB'!F:F,"="&amp;'Work DB'!$E$4)</f>
        <v>305.44000000000005</v>
      </c>
      <c r="F188" s="169">
        <f>SUMIFS('Transport-DB'!O:O,'Transport-DB'!C:C,"="&amp;'Work DB'!C188,'Transport-DB'!F:F,"="&amp;'Work DB'!$F$4)</f>
        <v>195.67250000000001</v>
      </c>
      <c r="G188" s="169">
        <f>SUMIFS('Transport-DB'!O:O,'Transport-DB'!C:C,"="&amp;'Work DB'!C188,'Transport-DB'!F:F,"="&amp;'Work DB'!$G$4)</f>
        <v>295.89500000000004</v>
      </c>
      <c r="H188" s="166">
        <f>SUMIFS('Transport-DB'!O:O,'Transport-DB'!C:C,"="&amp;'Work DB'!C188,'Transport-DB'!F:F,"="&amp;'Work DB'!$H$4)</f>
        <v>291.12249999999995</v>
      </c>
      <c r="I188" s="169">
        <f>SUMIFS('Transport-DB'!O:O,'Transport-DB'!C:C,"="&amp;'Work DB'!C188,'Transport-DB'!F:F,"="&amp;'Work DB'!$I$4)</f>
        <v>0</v>
      </c>
      <c r="J188" s="337">
        <f>SUMIFS('Transport-DB'!O:O,'Transport-DB'!C:C,"="&amp;'Work DB'!C188,'Transport-DB'!F:F,"="&amp;'Work DB'!$J$4)</f>
        <v>0</v>
      </c>
      <c r="K188" s="168">
        <f>SUMIFS('Transport-DB'!N:N,'Transport-DB'!C:C,"="&amp;'Work DB'!C188,'Transport-DB'!F:F,"="&amp;'Work DB'!$K$4)</f>
        <v>0</v>
      </c>
      <c r="L188" s="169">
        <f>SUMIFS('Transport-DB'!N:N,'Transport-DB'!C:C,"="&amp;'Work DB'!C188,'Transport-DB'!F:F,"="&amp;'Work DB'!$L$4)</f>
        <v>840</v>
      </c>
      <c r="M188" s="169">
        <f>SUMIFS('Transport-DB'!N:N,'Transport-DB'!C:C,"="&amp;'Work DB'!C188,'Transport-DB'!F:F,"="&amp;'Work DB'!$M$4)</f>
        <v>739</v>
      </c>
      <c r="N188" s="169">
        <f>SUMIFS('Transport-DB'!N:N,'Transport-DB'!C:C,"="&amp;'Work DB'!C188,'Transport-DB'!F:F,"="&amp;'Work DB'!$N$4)</f>
        <v>0</v>
      </c>
      <c r="O188" s="169">
        <f>SUMIFS('Transport-DB'!N:N,'Transport-DB'!C:C,"="&amp;'Work DB'!C188,'Transport-DB'!F:F,"="&amp;'Work DB'!$O$4)</f>
        <v>0</v>
      </c>
      <c r="P188" s="169">
        <f>SUMIFS('Transport-DB'!N:N,'Transport-DB'!C:C,"="&amp;'Work DB'!C188,'Transport-DB'!F:F,"="&amp;'Work DB'!$P$4)</f>
        <v>0</v>
      </c>
      <c r="Q188" s="166">
        <f>SUMIFS('Transport-DB'!N:N,'Transport-DB'!C:C,"="&amp;'Work DB'!C188,'Transport-DB'!F:F,"="&amp;'Work DB'!$Q$4)</f>
        <v>0</v>
      </c>
      <c r="R188" s="167">
        <f>SUMIFS('Transport-DB'!N:N,'Transport-DB'!C:C,"="&amp;'Work DB'!C188,'Transport-DB'!F:F,"="&amp;'Work DB'!$R$4)</f>
        <v>0</v>
      </c>
      <c r="S188" s="168">
        <f>SUM(D188:J188)+SUM(K188:R188)-M188-SUMIFS(Transport_DB[ترانشه],Transport_DB[توضیحات],"دیسپوزال",Transport_DB[تاریخ],'Work DB'!C188)</f>
        <v>2325.8000000000002</v>
      </c>
      <c r="T188" s="169">
        <f t="shared" si="31"/>
        <v>739</v>
      </c>
      <c r="U188" s="169"/>
      <c r="V188" s="169"/>
      <c r="W188" s="169"/>
      <c r="X188" s="169"/>
      <c r="Y188" s="167"/>
      <c r="Z188" s="249"/>
      <c r="AA188" s="168">
        <f>SUMIFS('Transport-DB'!P:P,'Transport-DB'!C:C,"="&amp;'Work DB'!C188,'Transport-DB'!F:F,"="&amp;'Work DB'!$AA$4)</f>
        <v>82.600000000000009</v>
      </c>
      <c r="AB188" s="169">
        <f>SUMIFS('Transport-DB'!P:P,'Transport-DB'!C:C,"="&amp;'Work DB'!C188,'Transport-DB'!F:F,"="&amp;'Work DB'!$AB$4)</f>
        <v>81.2</v>
      </c>
      <c r="AC188" s="169">
        <f>SUMIFS('Transport-DB'!P:P,'Transport-DB'!C:C,"="&amp;'Work DB'!C188,'Transport-DB'!F:F,"="&amp;'Work DB'!$AC$4)</f>
        <v>80</v>
      </c>
      <c r="AD188" s="166">
        <f>SUMIFS('Transport-DB'!P:P,'Transport-DB'!C:C,"="&amp;'Work DB'!C188,'Transport-DB'!F:F,"="&amp;'Work DB'!$AD$4)</f>
        <v>40</v>
      </c>
      <c r="AE188" s="166">
        <f>SUMIFS('Transport-DB'!P:P,'Transport-DB'!C:C,"="&amp;'Work DB'!C188,'Transport-DB'!F:F,"="&amp;'Work DB'!$AE$4)</f>
        <v>0</v>
      </c>
      <c r="AF188" s="166">
        <f>SUMIFS('Transport-DB'!P:P,'Transport-DB'!C:C,"="&amp;'Work DB'!C188,'Transport-DB'!F:F,"="&amp;'Work DB'!$AF$4)</f>
        <v>52</v>
      </c>
      <c r="AG188" s="167"/>
      <c r="AH188" s="168">
        <f>SUMIFS('Transport-DB'!Q:Q,'Transport-DB'!C:C,"="&amp;'Work DB'!C188)</f>
        <v>0</v>
      </c>
      <c r="AI188" s="170">
        <f>SUMIFS(Civil_DB[قالب بندی],Civil_DB[تاریخ],"="&amp;'Work DB'!C188)</f>
        <v>89</v>
      </c>
      <c r="AJ188" s="169">
        <v>0</v>
      </c>
      <c r="AK188" s="167">
        <f>SUMIFS(Civil_DB[بتن],Civil_DB[تاریخ],"="&amp;'Work DB'!C188)</f>
        <v>75</v>
      </c>
      <c r="AL188" s="28">
        <v>0</v>
      </c>
      <c r="AM188" s="29">
        <v>0</v>
      </c>
      <c r="AN188" s="31">
        <v>0</v>
      </c>
      <c r="AO188" s="28">
        <v>86</v>
      </c>
      <c r="AP188" s="29">
        <v>89</v>
      </c>
      <c r="AQ188" s="29">
        <v>174</v>
      </c>
      <c r="AR188" s="30">
        <v>12</v>
      </c>
      <c r="AS188" s="28">
        <v>17</v>
      </c>
      <c r="AT188" s="29">
        <v>39</v>
      </c>
      <c r="AU188" s="207">
        <f>'Daily Gas'!AA32</f>
        <v>4902</v>
      </c>
      <c r="AV188" s="215">
        <f t="shared" si="33"/>
        <v>38566</v>
      </c>
      <c r="AW188" s="29">
        <f t="shared" si="34"/>
        <v>46.960000000000036</v>
      </c>
      <c r="AX188" s="29">
        <v>0</v>
      </c>
      <c r="AY188" s="29">
        <f t="shared" si="35"/>
        <v>251.36561298114665</v>
      </c>
      <c r="AZ188" s="29">
        <f t="shared" si="30"/>
        <v>146.68471685467225</v>
      </c>
      <c r="BA188" s="29">
        <f t="shared" si="28"/>
        <v>141.86449999999994</v>
      </c>
      <c r="BB188" s="29">
        <v>0</v>
      </c>
      <c r="BC188" s="30">
        <v>0</v>
      </c>
      <c r="BD188" s="249"/>
      <c r="BE188" s="249"/>
      <c r="BF188" s="249"/>
      <c r="BG188" s="249"/>
      <c r="BH188" s="32"/>
      <c r="BI188" s="56"/>
      <c r="BK188" s="15">
        <v>17</v>
      </c>
      <c r="BL188" s="15">
        <f t="shared" si="21"/>
        <v>11.58</v>
      </c>
      <c r="BM188" s="15">
        <f t="shared" si="22"/>
        <v>17.37</v>
      </c>
      <c r="BN188" s="15">
        <f t="shared" si="25"/>
        <v>86.72</v>
      </c>
      <c r="BP188" s="15">
        <v>2</v>
      </c>
      <c r="BQ188" s="15">
        <v>3</v>
      </c>
      <c r="BR188" s="15">
        <v>16</v>
      </c>
      <c r="BU188" s="15">
        <v>17</v>
      </c>
      <c r="BV188" s="15">
        <v>10</v>
      </c>
      <c r="BW188" s="15">
        <v>15</v>
      </c>
      <c r="BX188" s="15">
        <v>80</v>
      </c>
    </row>
    <row r="189" spans="2:76" s="15" customFormat="1" ht="21" x14ac:dyDescent="0.25">
      <c r="B189" s="47"/>
      <c r="C189" s="20">
        <f t="shared" si="23"/>
        <v>45554</v>
      </c>
      <c r="D189" s="168">
        <f>SUMIFS('Transport-DB'!O:O,'Transport-DB'!C:C,"="&amp;'Work DB'!C189,'Transport-DB'!F:F,"="&amp;'Work DB'!$D$4)</f>
        <v>359.43249999999995</v>
      </c>
      <c r="E189" s="169">
        <f>SUMIFS('Transport-DB'!O:O,'Transport-DB'!C:C,"="&amp;'Work DB'!C189,'Transport-DB'!F:F,"="&amp;'Work DB'!$E$4)</f>
        <v>281.57749999999999</v>
      </c>
      <c r="F189" s="169">
        <f>SUMIFS('Transport-DB'!O:O,'Transport-DB'!C:C,"="&amp;'Work DB'!C189,'Transport-DB'!F:F,"="&amp;'Work DB'!$F$4)</f>
        <v>262.48749999999995</v>
      </c>
      <c r="G189" s="169">
        <f>SUMIFS('Transport-DB'!O:O,'Transport-DB'!C:C,"="&amp;'Work DB'!C189,'Transport-DB'!F:F,"="&amp;'Work DB'!$G$4)</f>
        <v>0</v>
      </c>
      <c r="H189" s="166">
        <f>SUMIFS('Transport-DB'!O:O,'Transport-DB'!C:C,"="&amp;'Work DB'!C189,'Transport-DB'!F:F,"="&amp;'Work DB'!$H$4)</f>
        <v>295.89499999999998</v>
      </c>
      <c r="I189" s="169">
        <f>SUMIFS('Transport-DB'!O:O,'Transport-DB'!C:C,"="&amp;'Work DB'!C189,'Transport-DB'!F:F,"="&amp;'Work DB'!$I$4)</f>
        <v>418.59999999999997</v>
      </c>
      <c r="J189" s="337">
        <f>SUMIFS('Transport-DB'!O:O,'Transport-DB'!C:C,"="&amp;'Work DB'!C189,'Transport-DB'!F:F,"="&amp;'Work DB'!$J$4)</f>
        <v>0</v>
      </c>
      <c r="K189" s="168">
        <f>SUMIFS('Transport-DB'!N:N,'Transport-DB'!C:C,"="&amp;'Work DB'!C189,'Transport-DB'!F:F,"="&amp;'Work DB'!$K$4)</f>
        <v>0</v>
      </c>
      <c r="L189" s="169">
        <f>SUMIFS('Transport-DB'!N:N,'Transport-DB'!C:C,"="&amp;'Work DB'!C189,'Transport-DB'!F:F,"="&amp;'Work DB'!$L$4)</f>
        <v>406</v>
      </c>
      <c r="M189" s="169">
        <f>SUMIFS('Transport-DB'!N:N,'Transport-DB'!C:C,"="&amp;'Work DB'!C189,'Transport-DB'!F:F,"="&amp;'Work DB'!$M$4)</f>
        <v>952</v>
      </c>
      <c r="N189" s="169">
        <f>SUMIFS('Transport-DB'!N:N,'Transport-DB'!C:C,"="&amp;'Work DB'!C189,'Transport-DB'!F:F,"="&amp;'Work DB'!$N$4)</f>
        <v>0</v>
      </c>
      <c r="O189" s="169">
        <f>SUMIFS('Transport-DB'!N:N,'Transport-DB'!C:C,"="&amp;'Work DB'!C189,'Transport-DB'!F:F,"="&amp;'Work DB'!$O$4)</f>
        <v>0</v>
      </c>
      <c r="P189" s="169">
        <f>SUMIFS('Transport-DB'!N:N,'Transport-DB'!C:C,"="&amp;'Work DB'!C189,'Transport-DB'!F:F,"="&amp;'Work DB'!$P$4)</f>
        <v>186.75</v>
      </c>
      <c r="Q189" s="166">
        <f>SUMIFS('Transport-DB'!N:N,'Transport-DB'!C:C,"="&amp;'Work DB'!C189,'Transport-DB'!F:F,"="&amp;'Work DB'!$Q$4)</f>
        <v>0</v>
      </c>
      <c r="R189" s="167">
        <f>SUMIFS('Transport-DB'!N:N,'Transport-DB'!C:C,"="&amp;'Work DB'!C189,'Transport-DB'!F:F,"="&amp;'Work DB'!$R$4)</f>
        <v>0</v>
      </c>
      <c r="S189" s="168">
        <f>SUM(D189:J189)+SUM(K189:R189)-M189-SUMIFS(Transport_DB[ترانشه],Transport_DB[توضیحات],"دیسپوزال",Transport_DB[تاریخ],'Work DB'!C189)</f>
        <v>2210.7424999999998</v>
      </c>
      <c r="T189" s="169">
        <f t="shared" si="31"/>
        <v>952</v>
      </c>
      <c r="U189" s="169"/>
      <c r="V189" s="169"/>
      <c r="W189" s="169"/>
      <c r="X189" s="169"/>
      <c r="Y189" s="167"/>
      <c r="Z189" s="249"/>
      <c r="AA189" s="168">
        <f>SUMIFS('Transport-DB'!P:P,'Transport-DB'!C:C,"="&amp;'Work DB'!C189,'Transport-DB'!F:F,"="&amp;'Work DB'!$AA$4)</f>
        <v>94.4</v>
      </c>
      <c r="AB189" s="169">
        <f>SUMIFS('Transport-DB'!P:P,'Transport-DB'!C:C,"="&amp;'Work DB'!C189,'Transport-DB'!F:F,"="&amp;'Work DB'!$AB$4)</f>
        <v>58</v>
      </c>
      <c r="AC189" s="169">
        <f>SUMIFS('Transport-DB'!P:P,'Transport-DB'!C:C,"="&amp;'Work DB'!C189,'Transport-DB'!F:F,"="&amp;'Work DB'!$AC$4)</f>
        <v>80</v>
      </c>
      <c r="AD189" s="166">
        <f>SUMIFS('Transport-DB'!P:P,'Transport-DB'!C:C,"="&amp;'Work DB'!C189,'Transport-DB'!F:F,"="&amp;'Work DB'!$AD$4)</f>
        <v>40</v>
      </c>
      <c r="AE189" s="166">
        <f>SUMIFS('Transport-DB'!P:P,'Transport-DB'!C:C,"="&amp;'Work DB'!C189,'Transport-DB'!F:F,"="&amp;'Work DB'!$AE$4)</f>
        <v>0</v>
      </c>
      <c r="AF189" s="166">
        <f>SUMIFS('Transport-DB'!P:P,'Transport-DB'!C:C,"="&amp;'Work DB'!C189,'Transport-DB'!F:F,"="&amp;'Work DB'!$AF$4)</f>
        <v>52</v>
      </c>
      <c r="AG189" s="167"/>
      <c r="AH189" s="168">
        <f>SUMIFS('Transport-DB'!Q:Q,'Transport-DB'!C:C,"="&amp;'Work DB'!C189)</f>
        <v>86.45</v>
      </c>
      <c r="AI189" s="170">
        <f>SUMIFS(Civil_DB[قالب بندی],Civil_DB[تاریخ],"="&amp;'Work DB'!C189)</f>
        <v>58</v>
      </c>
      <c r="AJ189" s="169">
        <v>0</v>
      </c>
      <c r="AK189" s="167">
        <f>SUMIFS(Civil_DB[بتن],Civil_DB[تاریخ],"="&amp;'Work DB'!C189)</f>
        <v>117</v>
      </c>
      <c r="AL189" s="28">
        <v>0</v>
      </c>
      <c r="AM189" s="29">
        <v>0</v>
      </c>
      <c r="AN189" s="31">
        <v>0</v>
      </c>
      <c r="AO189" s="28">
        <v>81</v>
      </c>
      <c r="AP189" s="29">
        <v>84</v>
      </c>
      <c r="AQ189" s="29">
        <v>141</v>
      </c>
      <c r="AR189" s="30">
        <v>12</v>
      </c>
      <c r="AS189" s="28">
        <v>16</v>
      </c>
      <c r="AT189" s="29">
        <v>35</v>
      </c>
      <c r="AU189" s="207">
        <f>'Daily Gas'!AA33</f>
        <v>3811</v>
      </c>
      <c r="AV189" s="215">
        <f t="shared" si="33"/>
        <v>34755</v>
      </c>
      <c r="AW189" s="29">
        <f t="shared" si="34"/>
        <v>8.3500000000000369</v>
      </c>
      <c r="AX189" s="29">
        <v>0</v>
      </c>
      <c r="AY189" s="29">
        <f t="shared" si="35"/>
        <v>230.2597568513352</v>
      </c>
      <c r="AZ189" s="29">
        <f t="shared" si="30"/>
        <v>133.51606968612552</v>
      </c>
      <c r="BA189" s="29">
        <f t="shared" si="28"/>
        <v>139.68799999999993</v>
      </c>
      <c r="BB189" s="29">
        <v>0</v>
      </c>
      <c r="BC189" s="30">
        <v>0</v>
      </c>
      <c r="BD189" s="249"/>
      <c r="BE189" s="249"/>
      <c r="BF189" s="249"/>
      <c r="BG189" s="249"/>
      <c r="BH189" s="32"/>
      <c r="BI189" s="56"/>
      <c r="BK189" s="15">
        <v>0</v>
      </c>
      <c r="BL189" s="15">
        <f t="shared" si="21"/>
        <v>5.79</v>
      </c>
      <c r="BM189" s="15">
        <f t="shared" si="22"/>
        <v>11.58</v>
      </c>
      <c r="BN189" s="15">
        <f t="shared" si="25"/>
        <v>65.039999999999992</v>
      </c>
      <c r="BP189" s="15">
        <v>1</v>
      </c>
      <c r="BQ189" s="15">
        <v>2</v>
      </c>
      <c r="BR189" s="15">
        <v>12</v>
      </c>
      <c r="BU189" s="15">
        <v>0</v>
      </c>
      <c r="BV189" s="15">
        <v>5</v>
      </c>
      <c r="BW189" s="15">
        <v>10</v>
      </c>
      <c r="BX189" s="15">
        <v>60</v>
      </c>
    </row>
    <row r="190" spans="2:76" s="15" customFormat="1" ht="21" x14ac:dyDescent="0.25">
      <c r="B190" s="47"/>
      <c r="C190" s="20">
        <f t="shared" si="23"/>
        <v>45555</v>
      </c>
      <c r="D190" s="168">
        <f>SUMIFS('Transport-DB'!O:O,'Transport-DB'!C:C,"="&amp;'Work DB'!C190,'Transport-DB'!F:F,"="&amp;'Work DB'!$D$4)</f>
        <v>290.60499999999996</v>
      </c>
      <c r="E190" s="169">
        <f>SUMIFS('Transport-DB'!O:O,'Transport-DB'!C:C,"="&amp;'Work DB'!C190,'Transport-DB'!F:F,"="&amp;'Work DB'!$E$4)</f>
        <v>0</v>
      </c>
      <c r="F190" s="169">
        <f>SUMIFS('Transport-DB'!O:O,'Transport-DB'!C:C,"="&amp;'Work DB'!C190,'Transport-DB'!F:F,"="&amp;'Work DB'!$F$4)</f>
        <v>0</v>
      </c>
      <c r="G190" s="169">
        <f>SUMIFS('Transport-DB'!O:O,'Transport-DB'!C:C,"="&amp;'Work DB'!C190,'Transport-DB'!F:F,"="&amp;'Work DB'!$G$4)</f>
        <v>0</v>
      </c>
      <c r="H190" s="166">
        <f>SUMIFS('Transport-DB'!O:O,'Transport-DB'!C:C,"="&amp;'Work DB'!C190,'Transport-DB'!F:F,"="&amp;'Work DB'!$H$4)</f>
        <v>0</v>
      </c>
      <c r="I190" s="169">
        <f>SUMIFS('Transport-DB'!O:O,'Transport-DB'!C:C,"="&amp;'Work DB'!C190,'Transport-DB'!F:F,"="&amp;'Work DB'!$I$4)</f>
        <v>563.5</v>
      </c>
      <c r="J190" s="337">
        <f>SUMIFS('Transport-DB'!O:O,'Transport-DB'!C:C,"="&amp;'Work DB'!C190,'Transport-DB'!F:F,"="&amp;'Work DB'!$J$4)</f>
        <v>0</v>
      </c>
      <c r="K190" s="168">
        <f>SUMIFS('Transport-DB'!N:N,'Transport-DB'!C:C,"="&amp;'Work DB'!C190,'Transport-DB'!F:F,"="&amp;'Work DB'!$K$4)</f>
        <v>0</v>
      </c>
      <c r="L190" s="169">
        <f>SUMIFS('Transport-DB'!N:N,'Transport-DB'!C:C,"="&amp;'Work DB'!C190,'Transport-DB'!F:F,"="&amp;'Work DB'!$L$4)</f>
        <v>630</v>
      </c>
      <c r="M190" s="169">
        <f>SUMIFS('Transport-DB'!N:N,'Transport-DB'!C:C,"="&amp;'Work DB'!C190,'Transport-DB'!F:F,"="&amp;'Work DB'!$M$4)</f>
        <v>952</v>
      </c>
      <c r="N190" s="169">
        <f>SUMIFS('Transport-DB'!N:N,'Transport-DB'!C:C,"="&amp;'Work DB'!C190,'Transport-DB'!F:F,"="&amp;'Work DB'!$N$4)</f>
        <v>0</v>
      </c>
      <c r="O190" s="169">
        <f>SUMIFS('Transport-DB'!N:N,'Transport-DB'!C:C,"="&amp;'Work DB'!C190,'Transport-DB'!F:F,"="&amp;'Work DB'!$O$4)</f>
        <v>0</v>
      </c>
      <c r="P190" s="169">
        <f>SUMIFS('Transport-DB'!N:N,'Transport-DB'!C:C,"="&amp;'Work DB'!C190,'Transport-DB'!F:F,"="&amp;'Work DB'!$P$4)</f>
        <v>0</v>
      </c>
      <c r="Q190" s="166">
        <f>SUMIFS('Transport-DB'!N:N,'Transport-DB'!C:C,"="&amp;'Work DB'!C190,'Transport-DB'!F:F,"="&amp;'Work DB'!$Q$4)</f>
        <v>0</v>
      </c>
      <c r="R190" s="167">
        <f>SUMIFS('Transport-DB'!N:N,'Transport-DB'!C:C,"="&amp;'Work DB'!C190,'Transport-DB'!F:F,"="&amp;'Work DB'!$R$4)</f>
        <v>0</v>
      </c>
      <c r="S190" s="168">
        <f>SUM(D190:J190)+SUM(K190:R190)-M190-SUMIFS(Transport_DB[ترانشه],Transport_DB[توضیحات],"دیسپوزال",Transport_DB[تاریخ],'Work DB'!C190)</f>
        <v>1484.105</v>
      </c>
      <c r="T190" s="169">
        <f t="shared" si="31"/>
        <v>952</v>
      </c>
      <c r="U190" s="169"/>
      <c r="V190" s="169"/>
      <c r="W190" s="169"/>
      <c r="X190" s="169"/>
      <c r="Y190" s="167"/>
      <c r="Z190" s="249"/>
      <c r="AA190" s="168">
        <f>SUMIFS('Transport-DB'!P:P,'Transport-DB'!C:C,"="&amp;'Work DB'!C190,'Transport-DB'!F:F,"="&amp;'Work DB'!$AA$4)</f>
        <v>59.000000000000007</v>
      </c>
      <c r="AB190" s="169">
        <f>SUMIFS('Transport-DB'!P:P,'Transport-DB'!C:C,"="&amp;'Work DB'!C190,'Transport-DB'!F:F,"="&amp;'Work DB'!$AB$4)</f>
        <v>23.2</v>
      </c>
      <c r="AC190" s="169">
        <f>SUMIFS('Transport-DB'!P:P,'Transport-DB'!C:C,"="&amp;'Work DB'!C190,'Transport-DB'!F:F,"="&amp;'Work DB'!$AC$4)</f>
        <v>80</v>
      </c>
      <c r="AD190" s="166">
        <f>SUMIFS('Transport-DB'!P:P,'Transport-DB'!C:C,"="&amp;'Work DB'!C190,'Transport-DB'!F:F,"="&amp;'Work DB'!$AD$4)</f>
        <v>30</v>
      </c>
      <c r="AE190" s="166">
        <f>SUMIFS('Transport-DB'!P:P,'Transport-DB'!C:C,"="&amp;'Work DB'!C190,'Transport-DB'!F:F,"="&amp;'Work DB'!$AE$4)</f>
        <v>0</v>
      </c>
      <c r="AF190" s="166">
        <f>SUMIFS('Transport-DB'!P:P,'Transport-DB'!C:C,"="&amp;'Work DB'!C190,'Transport-DB'!F:F,"="&amp;'Work DB'!$AF$4)</f>
        <v>0</v>
      </c>
      <c r="AG190" s="167"/>
      <c r="AH190" s="168">
        <f>SUMIFS('Transport-DB'!Q:Q,'Transport-DB'!C:C,"="&amp;'Work DB'!C190)</f>
        <v>0</v>
      </c>
      <c r="AI190" s="170">
        <f>SUMIFS(Civil_DB[قالب بندی],Civil_DB[تاریخ],"="&amp;'Work DB'!C190)</f>
        <v>60</v>
      </c>
      <c r="AJ190" s="169">
        <v>0</v>
      </c>
      <c r="AK190" s="167">
        <f>SUMIFS(Civil_DB[بتن],Civil_DB[تاریخ],"="&amp;'Work DB'!C190)</f>
        <v>0</v>
      </c>
      <c r="AL190" s="28">
        <v>0</v>
      </c>
      <c r="AM190" s="29">
        <v>0</v>
      </c>
      <c r="AN190" s="31">
        <v>0</v>
      </c>
      <c r="AO190" s="28">
        <v>79</v>
      </c>
      <c r="AP190" s="29">
        <v>67</v>
      </c>
      <c r="AQ190" s="29">
        <v>165</v>
      </c>
      <c r="AR190" s="30">
        <v>12</v>
      </c>
      <c r="AS190" s="28">
        <v>14</v>
      </c>
      <c r="AT190" s="29">
        <v>23</v>
      </c>
      <c r="AU190" s="207">
        <f>'Daily Gas'!AA34</f>
        <v>4112</v>
      </c>
      <c r="AV190" s="215">
        <f t="shared" si="33"/>
        <v>30643</v>
      </c>
      <c r="AW190" s="29">
        <f t="shared" si="34"/>
        <v>8.3500000000000369</v>
      </c>
      <c r="AX190" s="29">
        <v>0</v>
      </c>
      <c r="AY190" s="29">
        <f t="shared" si="35"/>
        <v>241.83975685133521</v>
      </c>
      <c r="AZ190" s="29">
        <f t="shared" si="30"/>
        <v>133.51606968612552</v>
      </c>
      <c r="BA190" s="29">
        <f t="shared" si="28"/>
        <v>155.94799999999992</v>
      </c>
      <c r="BB190" s="29">
        <v>0</v>
      </c>
      <c r="BC190" s="30">
        <v>0</v>
      </c>
      <c r="BD190" s="249"/>
      <c r="BE190" s="249"/>
      <c r="BF190" s="249"/>
      <c r="BG190" s="249"/>
      <c r="BH190" s="32"/>
      <c r="BI190" s="56"/>
      <c r="BK190" s="15">
        <v>0</v>
      </c>
      <c r="BL190" s="15">
        <f t="shared" si="21"/>
        <v>11.58</v>
      </c>
      <c r="BM190" s="15">
        <f t="shared" si="22"/>
        <v>0</v>
      </c>
      <c r="BN190" s="15">
        <f t="shared" si="25"/>
        <v>16.259999999999998</v>
      </c>
      <c r="BP190" s="15">
        <v>2</v>
      </c>
      <c r="BQ190" s="15">
        <v>0</v>
      </c>
      <c r="BR190" s="15">
        <v>3</v>
      </c>
      <c r="BU190" s="15">
        <v>0</v>
      </c>
      <c r="BV190" s="15">
        <v>10</v>
      </c>
      <c r="BW190" s="15">
        <v>0</v>
      </c>
      <c r="BX190" s="15">
        <v>15</v>
      </c>
    </row>
    <row r="191" spans="2:76" s="15" customFormat="1" ht="21" x14ac:dyDescent="0.25">
      <c r="B191" s="47"/>
      <c r="C191" s="20">
        <f t="shared" si="23"/>
        <v>45556</v>
      </c>
      <c r="D191" s="168">
        <f>SUMIFS('Transport-DB'!O:O,'Transport-DB'!C:C,"="&amp;'Work DB'!C191,'Transport-DB'!F:F,"="&amp;'Work DB'!$D$4)</f>
        <v>466.4975</v>
      </c>
      <c r="E191" s="169">
        <f>SUMIFS('Transport-DB'!O:O,'Transport-DB'!C:C,"="&amp;'Work DB'!C191,'Transport-DB'!F:F,"="&amp;'Work DB'!$E$4)</f>
        <v>334.07499999999999</v>
      </c>
      <c r="F191" s="169">
        <f>SUMIFS('Transport-DB'!O:O,'Transport-DB'!C:C,"="&amp;'Work DB'!C191,'Transport-DB'!F:F,"="&amp;'Work DB'!$F$4)</f>
        <v>391.34500000000003</v>
      </c>
      <c r="G191" s="169">
        <f>SUMIFS('Transport-DB'!O:O,'Transport-DB'!C:C,"="&amp;'Work DB'!C191,'Transport-DB'!F:F,"="&amp;'Work DB'!$G$4)</f>
        <v>0</v>
      </c>
      <c r="H191" s="166">
        <f>SUMIFS('Transport-DB'!O:O,'Transport-DB'!C:C,"="&amp;'Work DB'!C191,'Transport-DB'!F:F,"="&amp;'Work DB'!$H$4)</f>
        <v>462.9325</v>
      </c>
      <c r="I191" s="169">
        <f>SUMIFS('Transport-DB'!O:O,'Transport-DB'!C:C,"="&amp;'Work DB'!C191,'Transport-DB'!F:F,"="&amp;'Work DB'!$I$4)</f>
        <v>0</v>
      </c>
      <c r="J191" s="337">
        <f>SUMIFS('Transport-DB'!O:O,'Transport-DB'!C:C,"="&amp;'Work DB'!C191,'Transport-DB'!F:F,"="&amp;'Work DB'!$J$4)</f>
        <v>0</v>
      </c>
      <c r="K191" s="168">
        <f>SUMIFS('Transport-DB'!N:N,'Transport-DB'!C:C,"="&amp;'Work DB'!C191,'Transport-DB'!F:F,"="&amp;'Work DB'!$K$4)</f>
        <v>0</v>
      </c>
      <c r="L191" s="169">
        <f>SUMIFS('Transport-DB'!N:N,'Transport-DB'!C:C,"="&amp;'Work DB'!C191,'Transport-DB'!F:F,"="&amp;'Work DB'!$L$4)</f>
        <v>1281</v>
      </c>
      <c r="M191" s="169">
        <f>SUMIFS('Transport-DB'!N:N,'Transport-DB'!C:C,"="&amp;'Work DB'!C191,'Transport-DB'!F:F,"="&amp;'Work DB'!$M$4)</f>
        <v>584</v>
      </c>
      <c r="N191" s="169">
        <f>SUMIFS('Transport-DB'!N:N,'Transport-DB'!C:C,"="&amp;'Work DB'!C191,'Transport-DB'!F:F,"="&amp;'Work DB'!$N$4)</f>
        <v>0</v>
      </c>
      <c r="O191" s="169">
        <f>SUMIFS('Transport-DB'!N:N,'Transport-DB'!C:C,"="&amp;'Work DB'!C191,'Transport-DB'!F:F,"="&amp;'Work DB'!$O$4)</f>
        <v>0</v>
      </c>
      <c r="P191" s="169">
        <f>SUMIFS('Transport-DB'!N:N,'Transport-DB'!C:C,"="&amp;'Work DB'!C191,'Transport-DB'!F:F,"="&amp;'Work DB'!$P$4)</f>
        <v>228.25000000000003</v>
      </c>
      <c r="Q191" s="166">
        <f>SUMIFS('Transport-DB'!N:N,'Transport-DB'!C:C,"="&amp;'Work DB'!C191,'Transport-DB'!F:F,"="&amp;'Work DB'!$Q$4)</f>
        <v>0</v>
      </c>
      <c r="R191" s="167">
        <f>SUMIFS('Transport-DB'!N:N,'Transport-DB'!C:C,"="&amp;'Work DB'!C191,'Transport-DB'!F:F,"="&amp;'Work DB'!$R$4)</f>
        <v>0</v>
      </c>
      <c r="S191" s="168">
        <f>SUM(D191:J191)+SUM(K191:R191)-M191-SUMIFS(Transport_DB[ترانشه],Transport_DB[توضیحات],"دیسپوزال",Transport_DB[تاریخ],'Work DB'!C191)</f>
        <v>3164.1</v>
      </c>
      <c r="T191" s="169">
        <f t="shared" si="31"/>
        <v>584</v>
      </c>
      <c r="U191" s="169"/>
      <c r="V191" s="169"/>
      <c r="W191" s="169"/>
      <c r="X191" s="169"/>
      <c r="Y191" s="167"/>
      <c r="Z191" s="249"/>
      <c r="AA191" s="168">
        <f>SUMIFS('Transport-DB'!P:P,'Transport-DB'!C:C,"="&amp;'Work DB'!C191,'Transport-DB'!F:F,"="&amp;'Work DB'!$AA$4)</f>
        <v>47.2</v>
      </c>
      <c r="AB191" s="169">
        <f>SUMIFS('Transport-DB'!P:P,'Transport-DB'!C:C,"="&amp;'Work DB'!C191,'Transport-DB'!F:F,"="&amp;'Work DB'!$AB$4)</f>
        <v>46.4</v>
      </c>
      <c r="AC191" s="169">
        <f>SUMIFS('Transport-DB'!P:P,'Transport-DB'!C:C,"="&amp;'Work DB'!C191,'Transport-DB'!F:F,"="&amp;'Work DB'!$AC$4)</f>
        <v>40</v>
      </c>
      <c r="AD191" s="166">
        <f>SUMIFS('Transport-DB'!P:P,'Transport-DB'!C:C,"="&amp;'Work DB'!C191,'Transport-DB'!F:F,"="&amp;'Work DB'!$AD$4)</f>
        <v>30</v>
      </c>
      <c r="AE191" s="166">
        <f>SUMIFS('Transport-DB'!P:P,'Transport-DB'!C:C,"="&amp;'Work DB'!C191,'Transport-DB'!F:F,"="&amp;'Work DB'!$AE$4)</f>
        <v>0</v>
      </c>
      <c r="AF191" s="166">
        <f>SUMIFS('Transport-DB'!P:P,'Transport-DB'!C:C,"="&amp;'Work DB'!C191,'Transport-DB'!F:F,"="&amp;'Work DB'!$AF$4)</f>
        <v>26</v>
      </c>
      <c r="AG191" s="167"/>
      <c r="AH191" s="168">
        <f>SUMIFS('Transport-DB'!Q:Q,'Transport-DB'!C:C,"="&amp;'Work DB'!C191)</f>
        <v>0</v>
      </c>
      <c r="AI191" s="170">
        <f>SUMIFS(Civil_DB[قالب بندی],Civil_DB[تاریخ],"="&amp;'Work DB'!C191)</f>
        <v>58</v>
      </c>
      <c r="AJ191" s="169">
        <v>0</v>
      </c>
      <c r="AK191" s="167">
        <f>SUMIFS(Civil_DB[بتن],Civil_DB[تاریخ],"="&amp;'Work DB'!C191)</f>
        <v>0</v>
      </c>
      <c r="AL191" s="28">
        <v>0</v>
      </c>
      <c r="AM191" s="29">
        <v>0</v>
      </c>
      <c r="AN191" s="31">
        <v>0</v>
      </c>
      <c r="AO191" s="28">
        <v>83</v>
      </c>
      <c r="AP191" s="29">
        <v>87</v>
      </c>
      <c r="AQ191" s="29">
        <v>168</v>
      </c>
      <c r="AR191" s="30">
        <v>13</v>
      </c>
      <c r="AS191" s="28">
        <v>10</v>
      </c>
      <c r="AT191" s="29">
        <v>38</v>
      </c>
      <c r="AU191" s="207">
        <f>'Daily Gas'!AA35</f>
        <v>2952</v>
      </c>
      <c r="AV191" s="215">
        <f t="shared" si="33"/>
        <v>27691</v>
      </c>
      <c r="AW191" s="29">
        <f t="shared" si="34"/>
        <v>64.350000000000037</v>
      </c>
      <c r="AX191" s="29">
        <v>0</v>
      </c>
      <c r="AY191" s="29">
        <f t="shared" si="35"/>
        <v>241.83975685133521</v>
      </c>
      <c r="AZ191" s="29">
        <f t="shared" si="30"/>
        <v>133.51606968612552</v>
      </c>
      <c r="BA191" s="29">
        <f t="shared" si="28"/>
        <v>155.94799999999992</v>
      </c>
      <c r="BB191" s="29">
        <v>0</v>
      </c>
      <c r="BC191" s="30">
        <v>0</v>
      </c>
      <c r="BD191" s="249"/>
      <c r="BE191" s="249"/>
      <c r="BF191" s="249"/>
      <c r="BG191" s="249"/>
      <c r="BH191" s="32"/>
      <c r="BI191" s="56"/>
      <c r="BK191" s="15">
        <v>56</v>
      </c>
      <c r="BL191" s="15">
        <f t="shared" si="21"/>
        <v>0</v>
      </c>
      <c r="BM191" s="15">
        <f t="shared" si="22"/>
        <v>0</v>
      </c>
      <c r="BN191" s="15">
        <f t="shared" si="25"/>
        <v>0</v>
      </c>
      <c r="BP191" s="15">
        <v>0</v>
      </c>
      <c r="BQ191" s="15">
        <v>0</v>
      </c>
      <c r="BR191" s="15">
        <v>0</v>
      </c>
      <c r="BU191" s="15">
        <v>56</v>
      </c>
      <c r="BV191" s="15">
        <v>0</v>
      </c>
      <c r="BW191" s="15">
        <v>0</v>
      </c>
      <c r="BX191" s="15">
        <v>0</v>
      </c>
    </row>
    <row r="192" spans="2:76" s="362" customFormat="1" ht="21" x14ac:dyDescent="0.25">
      <c r="B192" s="361"/>
      <c r="C192" s="179">
        <f t="shared" si="23"/>
        <v>45557</v>
      </c>
      <c r="D192" s="180">
        <f>SUMIFS('Transport-DB'!O:O,'Transport-DB'!C:C,"="&amp;'Work DB'!C192,'Transport-DB'!F:F,"="&amp;'Work DB'!$D$4)</f>
        <v>619.44749999999999</v>
      </c>
      <c r="E192" s="181">
        <f>SUMIFS('Transport-DB'!O:O,'Transport-DB'!C:C,"="&amp;'Work DB'!C192,'Transport-DB'!F:F,"="&amp;'Work DB'!$E$4)</f>
        <v>381.8</v>
      </c>
      <c r="F192" s="181">
        <f>SUMIFS('Transport-DB'!O:O,'Transport-DB'!C:C,"="&amp;'Work DB'!C192,'Transport-DB'!F:F,"="&amp;'Work DB'!$F$4)</f>
        <v>190.9</v>
      </c>
      <c r="G192" s="181">
        <f>SUMIFS('Transport-DB'!O:O,'Transport-DB'!C:C,"="&amp;'Work DB'!C192,'Transport-DB'!F:F,"="&amp;'Work DB'!$G$4)</f>
        <v>0</v>
      </c>
      <c r="H192" s="181">
        <f>SUMIFS('Transport-DB'!O:O,'Transport-DB'!C:C,"="&amp;'Work DB'!C192,'Transport-DB'!F:F,"="&amp;'Work DB'!$H$4)</f>
        <v>231.84000000000003</v>
      </c>
      <c r="I192" s="181">
        <f>SUMIFS('Transport-DB'!O:O,'Transport-DB'!C:C,"="&amp;'Work DB'!C192,'Transport-DB'!F:F,"="&amp;'Work DB'!$I$4)</f>
        <v>0</v>
      </c>
      <c r="J192" s="250">
        <f>SUMIFS('Transport-DB'!O:O,'Transport-DB'!C:C,"="&amp;'Work DB'!C192,'Transport-DB'!F:F,"="&amp;'Work DB'!$J$4)</f>
        <v>0</v>
      </c>
      <c r="K192" s="180">
        <f>SUMIFS('Transport-DB'!N:N,'Transport-DB'!C:C,"="&amp;'Work DB'!C192,'Transport-DB'!F:F,"="&amp;'Work DB'!$K$4)</f>
        <v>0</v>
      </c>
      <c r="L192" s="181">
        <f>SUMIFS('Transport-DB'!N:N,'Transport-DB'!C:C,"="&amp;'Work DB'!C192,'Transport-DB'!F:F,"="&amp;'Work DB'!$L$4)</f>
        <v>1078</v>
      </c>
      <c r="M192" s="181">
        <f>SUMIFS('Transport-DB'!N:N,'Transport-DB'!C:C,"="&amp;'Work DB'!C192,'Transport-DB'!F:F,"="&amp;'Work DB'!$M$4)</f>
        <v>895</v>
      </c>
      <c r="N192" s="181">
        <f>SUMIFS('Transport-DB'!N:N,'Transport-DB'!C:C,"="&amp;'Work DB'!C192,'Transport-DB'!F:F,"="&amp;'Work DB'!$N$4)</f>
        <v>0</v>
      </c>
      <c r="O192" s="181">
        <f>SUMIFS('Transport-DB'!N:N,'Transport-DB'!C:C,"="&amp;'Work DB'!C192,'Transport-DB'!F:F,"="&amp;'Work DB'!$O$4)</f>
        <v>0</v>
      </c>
      <c r="P192" s="181">
        <f>SUMIFS('Transport-DB'!N:N,'Transport-DB'!C:C,"="&amp;'Work DB'!C192,'Transport-DB'!F:F,"="&amp;'Work DB'!$P$4)</f>
        <v>244.85000000000002</v>
      </c>
      <c r="Q192" s="183">
        <f>SUMIFS('Transport-DB'!N:N,'Transport-DB'!C:C,"="&amp;'Work DB'!C192,'Transport-DB'!F:F,"="&amp;'Work DB'!$Q$4)</f>
        <v>0</v>
      </c>
      <c r="R192" s="182">
        <f>SUMIFS('Transport-DB'!N:N,'Transport-DB'!C:C,"="&amp;'Work DB'!C192,'Transport-DB'!F:F,"="&amp;'Work DB'!$R$4)</f>
        <v>0</v>
      </c>
      <c r="S192" s="168">
        <f>SUM(D192:J192)+SUM(K192:R192)-M192-SUMIFS(Transport_DB[ترانشه],Transport_DB[توضیحات],"دیسپوزال",Transport_DB[تاریخ],'Work DB'!C192)</f>
        <v>2746.8375000000001</v>
      </c>
      <c r="T192" s="181">
        <f t="shared" si="31"/>
        <v>895</v>
      </c>
      <c r="U192" s="181"/>
      <c r="V192" s="181"/>
      <c r="W192" s="181"/>
      <c r="X192" s="181"/>
      <c r="Y192" s="182"/>
      <c r="Z192" s="250"/>
      <c r="AA192" s="180">
        <f>SUMIFS('Transport-DB'!P:P,'Transport-DB'!C:C,"="&amp;'Work DB'!C192,'Transport-DB'!F:F,"="&amp;'Work DB'!$AA$4)</f>
        <v>59.000000000000007</v>
      </c>
      <c r="AB192" s="181">
        <f>SUMIFS('Transport-DB'!P:P,'Transport-DB'!C:C,"="&amp;'Work DB'!C192,'Transport-DB'!F:F,"="&amp;'Work DB'!$AB$4)</f>
        <v>0</v>
      </c>
      <c r="AC192" s="181">
        <f>SUMIFS('Transport-DB'!P:P,'Transport-DB'!C:C,"="&amp;'Work DB'!C192,'Transport-DB'!F:F,"="&amp;'Work DB'!$AC$4)</f>
        <v>40</v>
      </c>
      <c r="AD192" s="183">
        <f>SUMIFS('Transport-DB'!P:P,'Transport-DB'!C:C,"="&amp;'Work DB'!C192,'Transport-DB'!F:F,"="&amp;'Work DB'!$AD$4)</f>
        <v>30</v>
      </c>
      <c r="AE192" s="183">
        <f>SUMIFS('Transport-DB'!P:P,'Transport-DB'!C:C,"="&amp;'Work DB'!C192,'Transport-DB'!F:F,"="&amp;'Work DB'!$AE$4)</f>
        <v>0</v>
      </c>
      <c r="AF192" s="183">
        <f>SUMIFS('Transport-DB'!P:P,'Transport-DB'!C:C,"="&amp;'Work DB'!C192,'Transport-DB'!F:F,"="&amp;'Work DB'!$AF$4)</f>
        <v>39</v>
      </c>
      <c r="AG192" s="182"/>
      <c r="AH192" s="170">
        <f>SUMIFS('Transport-DB'!Q:Q,'Transport-DB'!C:C,"="&amp;'Work DB'!C192)</f>
        <v>73.150000000000006</v>
      </c>
      <c r="AI192" s="170">
        <f>SUMIFS(Civil_DB[قالب بندی],Civil_DB[تاریخ],"="&amp;'Work DB'!C192)</f>
        <v>38</v>
      </c>
      <c r="AJ192" s="169">
        <v>0</v>
      </c>
      <c r="AK192" s="167">
        <f>SUMIFS(Civil_DB[بتن],Civil_DB[تاریخ],"="&amp;'Work DB'!C192)</f>
        <v>57</v>
      </c>
      <c r="AL192" s="180">
        <v>0</v>
      </c>
      <c r="AM192" s="181">
        <v>0</v>
      </c>
      <c r="AN192" s="183">
        <v>0</v>
      </c>
      <c r="AO192" s="180">
        <v>86</v>
      </c>
      <c r="AP192" s="181">
        <v>91</v>
      </c>
      <c r="AQ192" s="181">
        <v>178</v>
      </c>
      <c r="AR192" s="182">
        <v>13</v>
      </c>
      <c r="AS192" s="180">
        <v>17</v>
      </c>
      <c r="AT192" s="181">
        <v>39</v>
      </c>
      <c r="AU192" s="181">
        <f>'Daily Gas'!AE5</f>
        <v>4788</v>
      </c>
      <c r="AV192" s="181">
        <f>AV191-AU192-5000</f>
        <v>17903</v>
      </c>
      <c r="AW192" s="181">
        <f t="shared" si="34"/>
        <v>45.540000000000035</v>
      </c>
      <c r="AX192" s="181">
        <v>0</v>
      </c>
      <c r="AY192" s="181">
        <f t="shared" si="35"/>
        <v>233.30315928282184</v>
      </c>
      <c r="AZ192" s="181">
        <f t="shared" si="30"/>
        <v>155.28750898926427</v>
      </c>
      <c r="BA192" s="181">
        <f t="shared" si="28"/>
        <v>139.46149999999992</v>
      </c>
      <c r="BB192" s="181">
        <v>0</v>
      </c>
      <c r="BC192" s="182">
        <v>0</v>
      </c>
      <c r="BD192" s="250"/>
      <c r="BE192" s="250"/>
      <c r="BF192" s="250"/>
      <c r="BG192" s="250"/>
      <c r="BH192" s="184"/>
      <c r="BI192" s="185" t="s">
        <v>513</v>
      </c>
      <c r="BK192" s="362">
        <v>0</v>
      </c>
      <c r="BL192" s="15">
        <f t="shared" si="21"/>
        <v>5.79</v>
      </c>
      <c r="BM192" s="15">
        <f t="shared" si="22"/>
        <v>34.74</v>
      </c>
      <c r="BN192" s="15">
        <f t="shared" si="25"/>
        <v>16.259999999999998</v>
      </c>
      <c r="BP192" s="15">
        <v>1</v>
      </c>
      <c r="BQ192" s="15">
        <v>6</v>
      </c>
      <c r="BR192" s="15">
        <v>3</v>
      </c>
      <c r="BU192" s="362">
        <v>0</v>
      </c>
      <c r="BV192" s="362">
        <v>5</v>
      </c>
      <c r="BW192" s="362">
        <f>10+20</f>
        <v>30</v>
      </c>
      <c r="BX192" s="362">
        <v>15</v>
      </c>
    </row>
    <row r="193" spans="2:77" s="15" customFormat="1" ht="21" x14ac:dyDescent="0.25">
      <c r="B193" s="47"/>
      <c r="C193" s="20">
        <f t="shared" si="23"/>
        <v>45558</v>
      </c>
      <c r="D193" s="168">
        <f>SUMIFS('Transport-DB'!O:O,'Transport-DB'!C:C,"="&amp;'Work DB'!C193,'Transport-DB'!F:F,"="&amp;'Work DB'!$D$4)</f>
        <v>252.36749999999998</v>
      </c>
      <c r="E193" s="169">
        <f>SUMIFS('Transport-DB'!O:O,'Transport-DB'!C:C,"="&amp;'Work DB'!C193,'Transport-DB'!F:F,"="&amp;'Work DB'!$E$4)</f>
        <v>386.57249999999999</v>
      </c>
      <c r="F193" s="169">
        <f>SUMIFS('Transport-DB'!O:O,'Transport-DB'!C:C,"="&amp;'Work DB'!C193,'Transport-DB'!F:F,"="&amp;'Work DB'!$F$4)</f>
        <v>104.995</v>
      </c>
      <c r="G193" s="169">
        <f>SUMIFS('Transport-DB'!O:O,'Transport-DB'!C:C,"="&amp;'Work DB'!C193,'Transport-DB'!F:F,"="&amp;'Work DB'!$G$4)</f>
        <v>0</v>
      </c>
      <c r="H193" s="166">
        <f>SUMIFS('Transport-DB'!O:O,'Transport-DB'!C:C,"="&amp;'Work DB'!C193,'Transport-DB'!F:F,"="&amp;'Work DB'!$H$4)</f>
        <v>0</v>
      </c>
      <c r="I193" s="169">
        <f>SUMIFS('Transport-DB'!O:O,'Transport-DB'!C:C,"="&amp;'Work DB'!C193,'Transport-DB'!F:F,"="&amp;'Work DB'!$I$4)</f>
        <v>0</v>
      </c>
      <c r="J193" s="337">
        <f>SUMIFS('Transport-DB'!O:O,'Transport-DB'!C:C,"="&amp;'Work DB'!C193,'Transport-DB'!F:F,"="&amp;'Work DB'!$J$4)</f>
        <v>0</v>
      </c>
      <c r="K193" s="168">
        <f>SUMIFS('Transport-DB'!N:N,'Transport-DB'!C:C,"="&amp;'Work DB'!C193,'Transport-DB'!F:F,"="&amp;'Work DB'!$K$4)</f>
        <v>0</v>
      </c>
      <c r="L193" s="169">
        <f>SUMIFS('Transport-DB'!N:N,'Transport-DB'!C:C,"="&amp;'Work DB'!C193,'Transport-DB'!F:F,"="&amp;'Work DB'!$L$4)</f>
        <v>1155</v>
      </c>
      <c r="M193" s="169">
        <f>SUMIFS('Transport-DB'!N:N,'Transport-DB'!C:C,"="&amp;'Work DB'!C193,'Transport-DB'!F:F,"="&amp;'Work DB'!$M$4)</f>
        <v>1088</v>
      </c>
      <c r="N193" s="169">
        <f>SUMIFS('Transport-DB'!N:N,'Transport-DB'!C:C,"="&amp;'Work DB'!C193,'Transport-DB'!F:F,"="&amp;'Work DB'!$N$4)</f>
        <v>0</v>
      </c>
      <c r="O193" s="169">
        <f>SUMIFS('Transport-DB'!N:N,'Transport-DB'!C:C,"="&amp;'Work DB'!C193,'Transport-DB'!F:F,"="&amp;'Work DB'!$O$4)</f>
        <v>0</v>
      </c>
      <c r="P193" s="169">
        <f>SUMIFS('Transport-DB'!N:N,'Transport-DB'!C:C,"="&amp;'Work DB'!C193,'Transport-DB'!F:F,"="&amp;'Work DB'!$P$4)</f>
        <v>290.5</v>
      </c>
      <c r="Q193" s="166">
        <f>SUMIFS('Transport-DB'!N:N,'Transport-DB'!C:C,"="&amp;'Work DB'!C193,'Transport-DB'!F:F,"="&amp;'Work DB'!$Q$4)</f>
        <v>0</v>
      </c>
      <c r="R193" s="167">
        <f>SUMIFS('Transport-DB'!N:N,'Transport-DB'!C:C,"="&amp;'Work DB'!C193,'Transport-DB'!F:F,"="&amp;'Work DB'!$R$4)</f>
        <v>0</v>
      </c>
      <c r="S193" s="168">
        <f>SUM(D193:J193)+SUM(K193:R193)-M193-SUMIFS(Transport_DB[ترانشه],Transport_DB[توضیحات],"دیسپوزال",Transport_DB[تاریخ],'Work DB'!C193)</f>
        <v>2189.4349999999999</v>
      </c>
      <c r="T193" s="169">
        <f t="shared" si="31"/>
        <v>1088</v>
      </c>
      <c r="U193" s="169"/>
      <c r="V193" s="169"/>
      <c r="W193" s="169"/>
      <c r="X193" s="169"/>
      <c r="Y193" s="167"/>
      <c r="Z193" s="249">
        <v>30763</v>
      </c>
      <c r="AA193" s="168">
        <f>SUMIFS('Transport-DB'!P:P,'Transport-DB'!C:C,"="&amp;'Work DB'!C193,'Transport-DB'!F:F,"="&amp;'Work DB'!$AA$4)</f>
        <v>82.6</v>
      </c>
      <c r="AB193" s="169">
        <f>SUMIFS('Transport-DB'!P:P,'Transport-DB'!C:C,"="&amp;'Work DB'!C193,'Transport-DB'!F:F,"="&amp;'Work DB'!$AB$4)</f>
        <v>58</v>
      </c>
      <c r="AC193" s="169">
        <f>SUMIFS('Transport-DB'!P:P,'Transport-DB'!C:C,"="&amp;'Work DB'!C193,'Transport-DB'!F:F,"="&amp;'Work DB'!$AC$4)</f>
        <v>80</v>
      </c>
      <c r="AD193" s="166">
        <f>SUMIFS('Transport-DB'!P:P,'Transport-DB'!C:C,"="&amp;'Work DB'!C193,'Transport-DB'!F:F,"="&amp;'Work DB'!$AD$4)</f>
        <v>40</v>
      </c>
      <c r="AE193" s="166">
        <f>SUMIFS('Transport-DB'!P:P,'Transport-DB'!C:C,"="&amp;'Work DB'!C193,'Transport-DB'!F:F,"="&amp;'Work DB'!$AE$4)</f>
        <v>0</v>
      </c>
      <c r="AF193" s="166">
        <f>SUMIFS('Transport-DB'!P:P,'Transport-DB'!C:C,"="&amp;'Work DB'!C193,'Transport-DB'!F:F,"="&amp;'Work DB'!$AF$4)</f>
        <v>52</v>
      </c>
      <c r="AG193" s="167"/>
      <c r="AH193" s="168">
        <f>SUMIFS('Transport-DB'!Q:Q,'Transport-DB'!C:C,"="&amp;'Work DB'!C193)</f>
        <v>197.4</v>
      </c>
      <c r="AI193" s="170">
        <f>SUMIFS(Civil_DB[قالب بندی],Civil_DB[تاریخ],"="&amp;'Work DB'!C193)</f>
        <v>37</v>
      </c>
      <c r="AJ193" s="169">
        <v>0</v>
      </c>
      <c r="AK193" s="167">
        <f>SUMIFS(Civil_DB[بتن],Civil_DB[تاریخ],"="&amp;'Work DB'!C193)</f>
        <v>69</v>
      </c>
      <c r="AL193" s="28">
        <v>0</v>
      </c>
      <c r="AM193" s="29">
        <v>0</v>
      </c>
      <c r="AN193" s="31">
        <v>0</v>
      </c>
      <c r="AO193" s="28">
        <v>89</v>
      </c>
      <c r="AP193" s="29">
        <v>86</v>
      </c>
      <c r="AQ193" s="29">
        <v>178</v>
      </c>
      <c r="AR193" s="30">
        <v>13</v>
      </c>
      <c r="AS193" s="28">
        <v>16</v>
      </c>
      <c r="AT193" s="29">
        <v>38</v>
      </c>
      <c r="AU193" s="207">
        <f>'Daily Gas'!AE6</f>
        <v>4879</v>
      </c>
      <c r="AV193" s="215">
        <f>AV192-AU193</f>
        <v>13024</v>
      </c>
      <c r="AW193" s="29">
        <f t="shared" si="34"/>
        <v>22.770000000000035</v>
      </c>
      <c r="AX193" s="29">
        <f t="shared" ref="AX193:AX215" si="36">AX192+BJ193-AJ193</f>
        <v>9622</v>
      </c>
      <c r="AY193" s="29">
        <f t="shared" si="35"/>
        <v>216.6250276899936</v>
      </c>
      <c r="AZ193" s="29">
        <f t="shared" si="30"/>
        <v>140.07263389937162</v>
      </c>
      <c r="BA193" s="29">
        <f t="shared" si="28"/>
        <v>116.0809999999999</v>
      </c>
      <c r="BB193" s="29">
        <v>0</v>
      </c>
      <c r="BC193" s="30">
        <v>0</v>
      </c>
      <c r="BD193" s="249"/>
      <c r="BE193" s="249"/>
      <c r="BF193" s="249"/>
      <c r="BG193" s="249"/>
      <c r="BH193" s="32"/>
      <c r="BI193" s="56"/>
      <c r="BJ193" s="15">
        <v>9622</v>
      </c>
      <c r="BK193" s="15">
        <v>0</v>
      </c>
      <c r="BL193" s="15">
        <f t="shared" si="21"/>
        <v>0</v>
      </c>
      <c r="BM193" s="15">
        <f t="shared" si="22"/>
        <v>0</v>
      </c>
      <c r="BN193" s="15">
        <f t="shared" si="25"/>
        <v>16.259999999999998</v>
      </c>
      <c r="BO193" s="15">
        <v>15</v>
      </c>
      <c r="BP193" s="15">
        <v>0</v>
      </c>
      <c r="BQ193" s="15">
        <v>0</v>
      </c>
      <c r="BR193" s="15">
        <v>3</v>
      </c>
      <c r="BU193" s="15">
        <v>0</v>
      </c>
      <c r="BV193" s="15">
        <v>0</v>
      </c>
      <c r="BW193" s="15">
        <v>0</v>
      </c>
      <c r="BX193" s="15">
        <v>15</v>
      </c>
    </row>
    <row r="194" spans="2:77" s="15" customFormat="1" ht="21" x14ac:dyDescent="0.25">
      <c r="B194" s="47"/>
      <c r="C194" s="20">
        <f t="shared" si="23"/>
        <v>45559</v>
      </c>
      <c r="D194" s="168">
        <f>SUMIFS('Transport-DB'!O:O,'Transport-DB'!C:C,"="&amp;'Work DB'!C194,'Transport-DB'!F:F,"="&amp;'Work DB'!$D$4)</f>
        <v>298.2525</v>
      </c>
      <c r="E194" s="169">
        <f>SUMIFS('Transport-DB'!O:O,'Transport-DB'!C:C,"="&amp;'Work DB'!C194,'Transport-DB'!F:F,"="&amp;'Work DB'!$E$4)</f>
        <v>396.11749999999995</v>
      </c>
      <c r="F194" s="169">
        <f>SUMIFS('Transport-DB'!O:O,'Transport-DB'!C:C,"="&amp;'Work DB'!C194,'Transport-DB'!F:F,"="&amp;'Work DB'!$F$4)</f>
        <v>114.54</v>
      </c>
      <c r="G194" s="169">
        <f>SUMIFS('Transport-DB'!O:O,'Transport-DB'!C:C,"="&amp;'Work DB'!C194,'Transport-DB'!F:F,"="&amp;'Work DB'!$G$4)</f>
        <v>0</v>
      </c>
      <c r="H194" s="166">
        <f>SUMIFS('Transport-DB'!O:O,'Transport-DB'!C:C,"="&amp;'Work DB'!C194,'Transport-DB'!F:F,"="&amp;'Work DB'!$H$4)</f>
        <v>425.03999999999996</v>
      </c>
      <c r="I194" s="169">
        <f>SUMIFS('Transport-DB'!O:O,'Transport-DB'!C:C,"="&amp;'Work DB'!C194,'Transport-DB'!F:F,"="&amp;'Work DB'!$I$4)</f>
        <v>0</v>
      </c>
      <c r="J194" s="337">
        <f>SUMIFS('Transport-DB'!O:O,'Transport-DB'!C:C,"="&amp;'Work DB'!C194,'Transport-DB'!F:F,"="&amp;'Work DB'!$J$4)</f>
        <v>162.26500000000001</v>
      </c>
      <c r="K194" s="168">
        <f>SUMIFS('Transport-DB'!N:N,'Transport-DB'!C:C,"="&amp;'Work DB'!C194,'Transport-DB'!F:F,"="&amp;'Work DB'!$K$4)</f>
        <v>0</v>
      </c>
      <c r="L194" s="169">
        <f>SUMIFS('Transport-DB'!N:N,'Transport-DB'!C:C,"="&amp;'Work DB'!C194,'Transport-DB'!F:F,"="&amp;'Work DB'!$L$4)</f>
        <v>840</v>
      </c>
      <c r="M194" s="169">
        <f>SUMIFS('Transport-DB'!N:N,'Transport-DB'!C:C,"="&amp;'Work DB'!C194,'Transport-DB'!F:F,"="&amp;'Work DB'!$M$4)</f>
        <v>734</v>
      </c>
      <c r="N194" s="169">
        <f>SUMIFS('Transport-DB'!N:N,'Transport-DB'!C:C,"="&amp;'Work DB'!C194,'Transport-DB'!F:F,"="&amp;'Work DB'!$N$4)</f>
        <v>0</v>
      </c>
      <c r="O194" s="169">
        <f>SUMIFS('Transport-DB'!N:N,'Transport-DB'!C:C,"="&amp;'Work DB'!C194,'Transport-DB'!F:F,"="&amp;'Work DB'!$O$4)</f>
        <v>0</v>
      </c>
      <c r="P194" s="169">
        <f>SUMIFS('Transport-DB'!N:N,'Transport-DB'!C:C,"="&amp;'Work DB'!C194,'Transport-DB'!F:F,"="&amp;'Work DB'!$P$4)</f>
        <v>265.60000000000002</v>
      </c>
      <c r="Q194" s="166">
        <f>SUMIFS('Transport-DB'!N:N,'Transport-DB'!C:C,"="&amp;'Work DB'!C194,'Transport-DB'!F:F,"="&amp;'Work DB'!$Q$4)</f>
        <v>0</v>
      </c>
      <c r="R194" s="167">
        <f>SUMIFS('Transport-DB'!N:N,'Transport-DB'!C:C,"="&amp;'Work DB'!C194,'Transport-DB'!F:F,"="&amp;'Work DB'!$R$4)</f>
        <v>0</v>
      </c>
      <c r="S194" s="168">
        <f>SUM(D194:J194)+SUM(K194:R194)-M194-SUMIFS(Transport_DB[ترانشه],Transport_DB[توضیحات],"دیسپوزال",Transport_DB[تاریخ],'Work DB'!C194)</f>
        <v>2501.8149999999996</v>
      </c>
      <c r="T194" s="169">
        <f t="shared" si="31"/>
        <v>734</v>
      </c>
      <c r="U194" s="169"/>
      <c r="V194" s="169"/>
      <c r="W194" s="169"/>
      <c r="X194" s="169"/>
      <c r="Y194" s="167"/>
      <c r="Z194" s="249"/>
      <c r="AA194" s="168">
        <f>SUMIFS('Transport-DB'!P:P,'Transport-DB'!C:C,"="&amp;'Work DB'!C194,'Transport-DB'!F:F,"="&amp;'Work DB'!$AA$4)</f>
        <v>82.6</v>
      </c>
      <c r="AB194" s="169">
        <f>SUMIFS('Transport-DB'!P:P,'Transport-DB'!C:C,"="&amp;'Work DB'!C194,'Transport-DB'!F:F,"="&amp;'Work DB'!$AB$4)</f>
        <v>46.4</v>
      </c>
      <c r="AC194" s="169">
        <f>SUMIFS('Transport-DB'!P:P,'Transport-DB'!C:C,"="&amp;'Work DB'!C194,'Transport-DB'!F:F,"="&amp;'Work DB'!$AC$4)</f>
        <v>70</v>
      </c>
      <c r="AD194" s="166">
        <f>SUMIFS('Transport-DB'!P:P,'Transport-DB'!C:C,"="&amp;'Work DB'!C194,'Transport-DB'!F:F,"="&amp;'Work DB'!$AD$4)</f>
        <v>50</v>
      </c>
      <c r="AE194" s="166">
        <f>SUMIFS('Transport-DB'!P:P,'Transport-DB'!C:C,"="&amp;'Work DB'!C194,'Transport-DB'!F:F,"="&amp;'Work DB'!$AE$4)</f>
        <v>0</v>
      </c>
      <c r="AF194" s="166">
        <f>SUMIFS('Transport-DB'!P:P,'Transport-DB'!C:C,"="&amp;'Work DB'!C194,'Transport-DB'!F:F,"="&amp;'Work DB'!$AF$4)</f>
        <v>52</v>
      </c>
      <c r="AG194" s="167"/>
      <c r="AH194" s="168">
        <f>SUMIFS('Transport-DB'!Q:Q,'Transport-DB'!C:C,"="&amp;'Work DB'!C194)</f>
        <v>0</v>
      </c>
      <c r="AI194" s="170">
        <f>SUMIFS(Civil_DB[قالب بندی],Civil_DB[تاریخ],"="&amp;'Work DB'!C194)</f>
        <v>63</v>
      </c>
      <c r="AJ194" s="169">
        <v>0</v>
      </c>
      <c r="AK194" s="167">
        <f>SUMIFS(Civil_DB[بتن],Civil_DB[تاریخ],"="&amp;'Work DB'!C194)</f>
        <v>56</v>
      </c>
      <c r="AL194" s="28">
        <v>0</v>
      </c>
      <c r="AM194" s="29">
        <v>0</v>
      </c>
      <c r="AN194" s="31">
        <v>0</v>
      </c>
      <c r="AO194" s="28">
        <v>86</v>
      </c>
      <c r="AP194" s="29">
        <v>89</v>
      </c>
      <c r="AQ194" s="29">
        <v>173</v>
      </c>
      <c r="AR194" s="30">
        <v>13</v>
      </c>
      <c r="AS194" s="28">
        <v>16</v>
      </c>
      <c r="AT194" s="29">
        <v>41</v>
      </c>
      <c r="AU194" s="207">
        <f>'Daily Gas'!AE7</f>
        <v>4693</v>
      </c>
      <c r="AV194" s="215">
        <f>AV193-AU194</f>
        <v>8331</v>
      </c>
      <c r="AW194" s="29">
        <f t="shared" si="34"/>
        <v>62.290000000000035</v>
      </c>
      <c r="AX194" s="29">
        <f t="shared" si="36"/>
        <v>9622</v>
      </c>
      <c r="AY194" s="29">
        <f t="shared" si="35"/>
        <v>202.81637741309368</v>
      </c>
      <c r="AZ194" s="29">
        <f t="shared" si="30"/>
        <v>127.58390756037792</v>
      </c>
      <c r="BA194" s="29">
        <f t="shared" si="28"/>
        <v>192.30899999999991</v>
      </c>
      <c r="BB194" s="29">
        <v>0</v>
      </c>
      <c r="BC194" s="30">
        <v>0</v>
      </c>
      <c r="BD194" s="249"/>
      <c r="BE194" s="249"/>
      <c r="BF194" s="249"/>
      <c r="BG194" s="249"/>
      <c r="BH194" s="32"/>
      <c r="BI194" s="56"/>
      <c r="BJ194" s="15">
        <v>0</v>
      </c>
      <c r="BK194" s="15">
        <v>58</v>
      </c>
      <c r="BL194" s="15">
        <f t="shared" si="21"/>
        <v>0</v>
      </c>
      <c r="BM194" s="15">
        <f t="shared" si="22"/>
        <v>0</v>
      </c>
      <c r="BN194" s="397">
        <f t="shared" si="25"/>
        <v>108.4</v>
      </c>
      <c r="BP194" s="15">
        <v>0</v>
      </c>
      <c r="BQ194" s="15">
        <v>0</v>
      </c>
      <c r="BR194" s="15">
        <v>20</v>
      </c>
      <c r="BU194" s="15">
        <v>58</v>
      </c>
      <c r="BV194" s="15">
        <v>0</v>
      </c>
      <c r="BW194" s="15">
        <v>0</v>
      </c>
      <c r="BX194" s="15">
        <v>100</v>
      </c>
    </row>
    <row r="195" spans="2:77" s="15" customFormat="1" ht="21" x14ac:dyDescent="0.25">
      <c r="B195" s="47"/>
      <c r="C195" s="20">
        <f t="shared" si="23"/>
        <v>45560</v>
      </c>
      <c r="D195" s="168">
        <f>SUMIFS('Transport-DB'!O:O,'Transport-DB'!C:C,"="&amp;'Work DB'!C195,'Transport-DB'!F:F,"="&amp;'Work DB'!$D$4)</f>
        <v>344.13750000000005</v>
      </c>
      <c r="E195" s="169">
        <f>SUMIFS('Transport-DB'!O:O,'Transport-DB'!C:C,"="&amp;'Work DB'!C195,'Transport-DB'!F:F,"="&amp;'Work DB'!$E$4)</f>
        <v>348.39249999999998</v>
      </c>
      <c r="F195" s="169">
        <f>SUMIFS('Transport-DB'!O:O,'Transport-DB'!C:C,"="&amp;'Work DB'!C195,'Transport-DB'!F:F,"="&amp;'Work DB'!$F$4)</f>
        <v>119.31250000000001</v>
      </c>
      <c r="G195" s="169">
        <f>SUMIFS('Transport-DB'!O:O,'Transport-DB'!C:C,"="&amp;'Work DB'!C195,'Transport-DB'!F:F,"="&amp;'Work DB'!$G$4)</f>
        <v>0</v>
      </c>
      <c r="H195" s="166">
        <f>SUMIFS('Transport-DB'!O:O,'Transport-DB'!C:C,"="&amp;'Work DB'!C195,'Transport-DB'!F:F,"="&amp;'Work DB'!$H$4)</f>
        <v>376.74</v>
      </c>
      <c r="I195" s="169">
        <f>SUMIFS('Transport-DB'!O:O,'Transport-DB'!C:C,"="&amp;'Work DB'!C195,'Transport-DB'!F:F,"="&amp;'Work DB'!$I$4)</f>
        <v>0</v>
      </c>
      <c r="J195" s="337">
        <f>SUMIFS('Transport-DB'!O:O,'Transport-DB'!C:C,"="&amp;'Work DB'!C195,'Transport-DB'!F:F,"="&amp;'Work DB'!$J$4)</f>
        <v>162.26500000000001</v>
      </c>
      <c r="K195" s="168">
        <f>SUMIFS('Transport-DB'!N:N,'Transport-DB'!C:C,"="&amp;'Work DB'!C195,'Transport-DB'!F:F,"="&amp;'Work DB'!$K$4)</f>
        <v>0</v>
      </c>
      <c r="L195" s="169">
        <f>SUMIFS('Transport-DB'!N:N,'Transport-DB'!C:C,"="&amp;'Work DB'!C195,'Transport-DB'!F:F,"="&amp;'Work DB'!$L$4)</f>
        <v>1050</v>
      </c>
      <c r="M195" s="169">
        <f>SUMIFS('Transport-DB'!N:N,'Transport-DB'!C:C,"="&amp;'Work DB'!C195,'Transport-DB'!F:F,"="&amp;'Work DB'!$M$4)</f>
        <v>460</v>
      </c>
      <c r="N195" s="169">
        <f>SUMIFS('Transport-DB'!N:N,'Transport-DB'!C:C,"="&amp;'Work DB'!C195,'Transport-DB'!F:F,"="&amp;'Work DB'!$N$4)</f>
        <v>0</v>
      </c>
      <c r="O195" s="169">
        <f>SUMIFS('Transport-DB'!N:N,'Transport-DB'!C:C,"="&amp;'Work DB'!C195,'Transport-DB'!F:F,"="&amp;'Work DB'!$O$4)</f>
        <v>0</v>
      </c>
      <c r="P195" s="169">
        <f>SUMIFS('Transport-DB'!N:N,'Transport-DB'!C:C,"="&amp;'Work DB'!C195,'Transport-DB'!F:F,"="&amp;'Work DB'!$P$4)</f>
        <v>190.9</v>
      </c>
      <c r="Q195" s="166">
        <f>SUMIFS('Transport-DB'!N:N,'Transport-DB'!C:C,"="&amp;'Work DB'!C195,'Transport-DB'!F:F,"="&amp;'Work DB'!$Q$4)</f>
        <v>0</v>
      </c>
      <c r="R195" s="167">
        <f>SUMIFS('Transport-DB'!N:N,'Transport-DB'!C:C,"="&amp;'Work DB'!C195,'Transport-DB'!F:F,"="&amp;'Work DB'!$R$4)</f>
        <v>0</v>
      </c>
      <c r="S195" s="168">
        <f>SUM(D195:J195)+SUM(K195:R195)-M195-SUMIFS(Transport_DB[ترانشه],Transport_DB[توضیحات],"دیسپوزال",Transport_DB[تاریخ],'Work DB'!C195)</f>
        <v>2591.7475000000004</v>
      </c>
      <c r="T195" s="169">
        <f t="shared" si="31"/>
        <v>460</v>
      </c>
      <c r="U195" s="169"/>
      <c r="V195" s="169"/>
      <c r="W195" s="169"/>
      <c r="X195" s="169"/>
      <c r="Y195" s="167"/>
      <c r="Z195" s="249"/>
      <c r="AA195" s="168">
        <f>SUMIFS('Transport-DB'!P:P,'Transport-DB'!C:C,"="&amp;'Work DB'!C195,'Transport-DB'!F:F,"="&amp;'Work DB'!$AA$4)</f>
        <v>59.000000000000007</v>
      </c>
      <c r="AB195" s="169">
        <f>SUMIFS('Transport-DB'!P:P,'Transport-DB'!C:C,"="&amp;'Work DB'!C195,'Transport-DB'!F:F,"="&amp;'Work DB'!$AB$4)</f>
        <v>0</v>
      </c>
      <c r="AC195" s="169">
        <f>SUMIFS('Transport-DB'!P:P,'Transport-DB'!C:C,"="&amp;'Work DB'!C195,'Transport-DB'!F:F,"="&amp;'Work DB'!$AC$4)</f>
        <v>80</v>
      </c>
      <c r="AD195" s="166">
        <f>SUMIFS('Transport-DB'!P:P,'Transport-DB'!C:C,"="&amp;'Work DB'!C195,'Transport-DB'!F:F,"="&amp;'Work DB'!$AD$4)</f>
        <v>40</v>
      </c>
      <c r="AE195" s="166">
        <f>SUMIFS('Transport-DB'!P:P,'Transport-DB'!C:C,"="&amp;'Work DB'!C195,'Transport-DB'!F:F,"="&amp;'Work DB'!$AE$4)</f>
        <v>0</v>
      </c>
      <c r="AF195" s="166">
        <f>SUMIFS('Transport-DB'!P:P,'Transport-DB'!C:C,"="&amp;'Work DB'!C195,'Transport-DB'!F:F,"="&amp;'Work DB'!$AF$4)</f>
        <v>26</v>
      </c>
      <c r="AG195" s="167"/>
      <c r="AH195" s="168">
        <f>SUMIFS('Transport-DB'!Q:Q,'Transport-DB'!C:C,"="&amp;'Work DB'!C195)</f>
        <v>152.95000000000002</v>
      </c>
      <c r="AI195" s="170">
        <f>SUMIFS(Civil_DB[قالب بندی],Civil_DB[تاریخ],"="&amp;'Work DB'!C195)</f>
        <v>10</v>
      </c>
      <c r="AJ195" s="169">
        <v>0</v>
      </c>
      <c r="AK195" s="167">
        <f>SUMIFS(Civil_DB[بتن],Civil_DB[تاریخ],"="&amp;'Work DB'!C195)</f>
        <v>73</v>
      </c>
      <c r="AL195" s="28">
        <v>0</v>
      </c>
      <c r="AM195" s="29">
        <v>0</v>
      </c>
      <c r="AN195" s="31">
        <v>0</v>
      </c>
      <c r="AO195" s="28">
        <v>86</v>
      </c>
      <c r="AP195" s="29">
        <v>87</v>
      </c>
      <c r="AQ195" s="29">
        <v>172</v>
      </c>
      <c r="AR195" s="30">
        <v>13</v>
      </c>
      <c r="AS195" s="28">
        <v>16</v>
      </c>
      <c r="AT195" s="29">
        <v>42</v>
      </c>
      <c r="AU195" s="207">
        <f>'Daily Gas'!AE8</f>
        <v>4532</v>
      </c>
      <c r="AV195" s="215">
        <f>AV194-AU195+38000</f>
        <v>41799</v>
      </c>
      <c r="AW195" s="29">
        <f t="shared" si="34"/>
        <v>65.200000000000031</v>
      </c>
      <c r="AX195" s="29">
        <f t="shared" si="36"/>
        <v>9622</v>
      </c>
      <c r="AY195" s="29">
        <f t="shared" si="35"/>
        <v>242.93251363896275</v>
      </c>
      <c r="AZ195" s="29">
        <f t="shared" si="30"/>
        <v>169.17506848477416</v>
      </c>
      <c r="BA195" s="29">
        <f t="shared" si="28"/>
        <v>150.37049999999991</v>
      </c>
      <c r="BB195" s="29">
        <v>0</v>
      </c>
      <c r="BC195" s="30">
        <v>0</v>
      </c>
      <c r="BD195" s="249"/>
      <c r="BE195" s="249"/>
      <c r="BF195" s="249"/>
      <c r="BG195" s="249"/>
      <c r="BH195" s="32"/>
      <c r="BI195" s="56"/>
      <c r="BJ195" s="15">
        <v>0</v>
      </c>
      <c r="BK195" s="15">
        <v>27</v>
      </c>
      <c r="BL195" s="15">
        <f t="shared" si="21"/>
        <v>57.9</v>
      </c>
      <c r="BM195" s="15">
        <f t="shared" si="22"/>
        <v>57.9</v>
      </c>
      <c r="BN195" s="397">
        <f t="shared" si="25"/>
        <v>0</v>
      </c>
      <c r="BP195" s="15">
        <v>10</v>
      </c>
      <c r="BQ195" s="15">
        <v>10</v>
      </c>
      <c r="BR195" s="15">
        <v>0</v>
      </c>
      <c r="BU195" s="15">
        <v>27</v>
      </c>
      <c r="BV195" s="15">
        <v>50</v>
      </c>
      <c r="BW195" s="15">
        <v>50</v>
      </c>
      <c r="BX195" s="15">
        <v>0</v>
      </c>
    </row>
    <row r="196" spans="2:77" s="15" customFormat="1" ht="21" x14ac:dyDescent="0.25">
      <c r="B196" s="47"/>
      <c r="C196" s="20">
        <f t="shared" si="23"/>
        <v>45561</v>
      </c>
      <c r="D196" s="168">
        <v>268</v>
      </c>
      <c r="E196" s="169">
        <v>91</v>
      </c>
      <c r="F196" s="169">
        <v>105</v>
      </c>
      <c r="G196" s="169">
        <f>SUMIFS('Transport-DB'!O:O,'Transport-DB'!C:C,"="&amp;'Work DB'!C196,'Transport-DB'!F:F,"="&amp;'Work DB'!$G$4)</f>
        <v>0</v>
      </c>
      <c r="H196" s="166">
        <v>286</v>
      </c>
      <c r="I196" s="169">
        <f>SUMIFS('Transport-DB'!O:O,'Transport-DB'!C:C,"="&amp;'Work DB'!C196,'Transport-DB'!F:F,"="&amp;'Work DB'!$I$4)</f>
        <v>0</v>
      </c>
      <c r="J196" s="337">
        <v>148</v>
      </c>
      <c r="K196" s="168">
        <f>SUMIFS('Transport-DB'!N:N,'Transport-DB'!C:C,"="&amp;'Work DB'!C196,'Transport-DB'!F:F,"="&amp;'Work DB'!$K$4)</f>
        <v>0</v>
      </c>
      <c r="L196" s="169">
        <v>1155</v>
      </c>
      <c r="M196" s="169">
        <v>788</v>
      </c>
      <c r="N196" s="169">
        <f>SUMIFS('Transport-DB'!N:N,'Transport-DB'!C:C,"="&amp;'Work DB'!C196,'Transport-DB'!F:F,"="&amp;'Work DB'!$N$4)</f>
        <v>0</v>
      </c>
      <c r="O196" s="169">
        <f>SUMIFS('Transport-DB'!N:N,'Transport-DB'!C:C,"="&amp;'Work DB'!C196,'Transport-DB'!F:F,"="&amp;'Work DB'!$O$4)</f>
        <v>0</v>
      </c>
      <c r="P196" s="169">
        <v>328</v>
      </c>
      <c r="Q196" s="166">
        <f>SUMIFS('Transport-DB'!N:N,'Transport-DB'!C:C,"="&amp;'Work DB'!C196,'Transport-DB'!F:F,"="&amp;'Work DB'!$Q$4)</f>
        <v>0</v>
      </c>
      <c r="R196" s="167">
        <f>SUMIFS('Transport-DB'!N:N,'Transport-DB'!C:C,"="&amp;'Work DB'!C196,'Transport-DB'!F:F,"="&amp;'Work DB'!$R$4)</f>
        <v>0</v>
      </c>
      <c r="S196" s="168">
        <f>SUM(D196:J196)+SUM(K196:R196)-M196-SUMIFS(Transport_DB[ترانشه],Transport_DB[توضیحات],"دیسپوزال",Transport_DB[تاریخ],'Work DB'!C196)</f>
        <v>2381</v>
      </c>
      <c r="T196" s="169">
        <f t="shared" si="31"/>
        <v>788</v>
      </c>
      <c r="U196" s="169"/>
      <c r="V196" s="169"/>
      <c r="W196" s="169"/>
      <c r="X196" s="169"/>
      <c r="Y196" s="167"/>
      <c r="Z196" s="249"/>
      <c r="AA196" s="168">
        <v>35</v>
      </c>
      <c r="AB196" s="169">
        <v>0</v>
      </c>
      <c r="AC196" s="169">
        <v>90</v>
      </c>
      <c r="AD196" s="166">
        <v>30</v>
      </c>
      <c r="AE196" s="166">
        <f>SUMIFS('Transport-DB'!P:P,'Transport-DB'!C:C,"="&amp;'Work DB'!C196,'Transport-DB'!F:F,"="&amp;'Work DB'!$AE$4)</f>
        <v>0</v>
      </c>
      <c r="AF196" s="166">
        <v>52</v>
      </c>
      <c r="AG196" s="167"/>
      <c r="AH196" s="168">
        <f>SUMIFS('Transport-DB'!Q:Q,'Transport-DB'!C:C,"="&amp;'Work DB'!C196)</f>
        <v>0</v>
      </c>
      <c r="AI196" s="170">
        <f>SUMIFS(Civil_DB[قالب بندی],Civil_DB[تاریخ],"="&amp;'Work DB'!C196)</f>
        <v>56</v>
      </c>
      <c r="AJ196" s="169">
        <v>0</v>
      </c>
      <c r="AK196" s="167">
        <f>SUMIFS(Civil_DB[بتن],Civil_DB[تاریخ],"="&amp;'Work DB'!C196)</f>
        <v>81</v>
      </c>
      <c r="AL196" s="28">
        <v>0</v>
      </c>
      <c r="AM196" s="29">
        <v>0</v>
      </c>
      <c r="AN196" s="31">
        <v>0</v>
      </c>
      <c r="AO196" s="28">
        <v>87</v>
      </c>
      <c r="AP196" s="29">
        <v>88</v>
      </c>
      <c r="AQ196" s="29">
        <v>178</v>
      </c>
      <c r="AR196" s="30">
        <v>13</v>
      </c>
      <c r="AS196" s="28">
        <v>16</v>
      </c>
      <c r="AT196" s="29">
        <v>36</v>
      </c>
      <c r="AU196" s="207">
        <f>'Daily Gas'!AE9</f>
        <v>4789</v>
      </c>
      <c r="AV196" s="215">
        <f>AV195-AU196+13500</f>
        <v>50510</v>
      </c>
      <c r="AW196" s="29">
        <f t="shared" si="34"/>
        <v>63.470000000000027</v>
      </c>
      <c r="AX196" s="29">
        <f t="shared" si="36"/>
        <v>9622</v>
      </c>
      <c r="AY196" s="29">
        <f t="shared" si="35"/>
        <v>223.66328850257312</v>
      </c>
      <c r="AZ196" s="29">
        <f t="shared" si="30"/>
        <v>157.17741779992642</v>
      </c>
      <c r="BA196" s="29">
        <f t="shared" si="28"/>
        <v>206.81599999999992</v>
      </c>
      <c r="BB196" s="29">
        <v>0</v>
      </c>
      <c r="BC196" s="30">
        <v>0</v>
      </c>
      <c r="BD196" s="249"/>
      <c r="BE196" s="249"/>
      <c r="BF196" s="249"/>
      <c r="BG196" s="249"/>
      <c r="BH196" s="32"/>
      <c r="BI196" s="56"/>
      <c r="BJ196" s="15">
        <v>0</v>
      </c>
      <c r="BK196" s="15">
        <v>25</v>
      </c>
      <c r="BL196" s="15">
        <f t="shared" ref="BL196:BL205" si="37">BP196*5.79</f>
        <v>0</v>
      </c>
      <c r="BM196" s="15">
        <f t="shared" ref="BM196:BM205" si="38">BQ196*5.79</f>
        <v>5.79</v>
      </c>
      <c r="BN196" s="397">
        <f t="shared" ref="BN196:BN205" si="39">BR196*5.42</f>
        <v>102.98</v>
      </c>
      <c r="BP196" s="15">
        <v>0</v>
      </c>
      <c r="BQ196" s="15">
        <v>1</v>
      </c>
      <c r="BR196" s="15">
        <v>19</v>
      </c>
      <c r="BU196" s="15">
        <v>25</v>
      </c>
      <c r="BV196" s="15">
        <v>0</v>
      </c>
      <c r="BW196" s="15">
        <v>5</v>
      </c>
      <c r="BX196" s="15">
        <v>95</v>
      </c>
    </row>
    <row r="197" spans="2:77" s="15" customFormat="1" ht="21" x14ac:dyDescent="0.25">
      <c r="B197" s="47"/>
      <c r="C197" s="20">
        <f t="shared" si="23"/>
        <v>45562</v>
      </c>
      <c r="D197" s="168">
        <f>SUMIFS('Transport-DB'!O:O,'Transport-DB'!C:C,"="&amp;'Work DB'!C197,'Transport-DB'!F:F,"="&amp;'Work DB'!$D$4)</f>
        <v>0</v>
      </c>
      <c r="E197" s="169">
        <f>SUMIFS('Transport-DB'!O:O,'Transport-DB'!C:C,"="&amp;'Work DB'!C197,'Transport-DB'!F:F,"="&amp;'Work DB'!$E$4)</f>
        <v>0</v>
      </c>
      <c r="F197" s="169">
        <f>SUMIFS('Transport-DB'!O:O,'Transport-DB'!C:C,"="&amp;'Work DB'!C197,'Transport-DB'!F:F,"="&amp;'Work DB'!$F$4)</f>
        <v>0</v>
      </c>
      <c r="G197" s="169">
        <f>SUMIFS('Transport-DB'!O:O,'Transport-DB'!C:C,"="&amp;'Work DB'!C197,'Transport-DB'!F:F,"="&amp;'Work DB'!$G$4)</f>
        <v>0</v>
      </c>
      <c r="H197" s="166">
        <f>SUMIFS('Transport-DB'!O:O,'Transport-DB'!C:C,"="&amp;'Work DB'!C197,'Transport-DB'!F:F,"="&amp;'Work DB'!$H$4)</f>
        <v>0</v>
      </c>
      <c r="I197" s="169">
        <f>SUMIFS('Transport-DB'!O:O,'Transport-DB'!C:C,"="&amp;'Work DB'!C197,'Transport-DB'!F:F,"="&amp;'Work DB'!$I$4)</f>
        <v>0</v>
      </c>
      <c r="J197" s="337">
        <f>SUMIFS('Transport-DB'!O:O,'Transport-DB'!C:C,"="&amp;'Work DB'!C197,'Transport-DB'!F:F,"="&amp;'Work DB'!$J$4)</f>
        <v>0</v>
      </c>
      <c r="K197" s="168">
        <f>SUMIFS('Transport-DB'!N:N,'Transport-DB'!C:C,"="&amp;'Work DB'!C197,'Transport-DB'!F:F,"="&amp;'Work DB'!$K$4)</f>
        <v>0</v>
      </c>
      <c r="L197" s="169">
        <f>SUMIFS('Transport-DB'!N:N,'Transport-DB'!C:C,"="&amp;'Work DB'!C197,'Transport-DB'!F:F,"="&amp;'Work DB'!$L$4)</f>
        <v>0</v>
      </c>
      <c r="M197" s="169">
        <f>SUMIFS('Transport-DB'!N:N,'Transport-DB'!C:C,"="&amp;'Work DB'!C197,'Transport-DB'!F:F,"="&amp;'Work DB'!$M$4)</f>
        <v>661</v>
      </c>
      <c r="N197" s="169">
        <f>SUMIFS('Transport-DB'!N:N,'Transport-DB'!C:C,"="&amp;'Work DB'!C197,'Transport-DB'!F:F,"="&amp;'Work DB'!$N$4)</f>
        <v>0</v>
      </c>
      <c r="O197" s="169">
        <f>SUMIFS('Transport-DB'!N:N,'Transport-DB'!C:C,"="&amp;'Work DB'!C197,'Transport-DB'!F:F,"="&amp;'Work DB'!$O$4)</f>
        <v>0</v>
      </c>
      <c r="P197" s="169">
        <f>SUMIFS('Transport-DB'!N:N,'Transport-DB'!C:C,"="&amp;'Work DB'!C197,'Transport-DB'!F:F,"="&amp;'Work DB'!$P$4)</f>
        <v>0</v>
      </c>
      <c r="Q197" s="166">
        <f>SUMIFS('Transport-DB'!N:N,'Transport-DB'!C:C,"="&amp;'Work DB'!C197,'Transport-DB'!F:F,"="&amp;'Work DB'!$Q$4)</f>
        <v>0</v>
      </c>
      <c r="R197" s="167">
        <f>SUMIFS('Transport-DB'!N:N,'Transport-DB'!C:C,"="&amp;'Work DB'!C197,'Transport-DB'!F:F,"="&amp;'Work DB'!$R$4)</f>
        <v>0</v>
      </c>
      <c r="S197" s="168">
        <f>SUM(D197:J197)+SUM(K197:R197)-M197-SUMIFS(Transport_DB[ترانشه],Transport_DB[توضیحات],"دیسپوزال",Transport_DB[تاریخ],'Work DB'!C197)</f>
        <v>0</v>
      </c>
      <c r="T197" s="169">
        <f t="shared" si="31"/>
        <v>661</v>
      </c>
      <c r="U197" s="169"/>
      <c r="V197" s="169"/>
      <c r="W197" s="169"/>
      <c r="X197" s="169"/>
      <c r="Y197" s="167"/>
      <c r="Z197" s="249"/>
      <c r="AA197" s="168">
        <f>SUMIFS('Transport-DB'!P:P,'Transport-DB'!C:C,"="&amp;'Work DB'!C197,'Transport-DB'!F:F,"="&amp;'Work DB'!$AA$4)</f>
        <v>0</v>
      </c>
      <c r="AB197" s="169">
        <f>SUMIFS('Transport-DB'!P:P,'Transport-DB'!C:C,"="&amp;'Work DB'!C197,'Transport-DB'!F:F,"="&amp;'Work DB'!$AB$4)</f>
        <v>0</v>
      </c>
      <c r="AC197" s="169">
        <f>SUMIFS('Transport-DB'!P:P,'Transport-DB'!C:C,"="&amp;'Work DB'!C197,'Transport-DB'!F:F,"="&amp;'Work DB'!$AC$4)</f>
        <v>100</v>
      </c>
      <c r="AD197" s="166">
        <f>SUMIFS('Transport-DB'!P:P,'Transport-DB'!C:C,"="&amp;'Work DB'!C197,'Transport-DB'!F:F,"="&amp;'Work DB'!$AD$4)</f>
        <v>0</v>
      </c>
      <c r="AE197" s="166">
        <f>SUMIFS('Transport-DB'!P:P,'Transport-DB'!C:C,"="&amp;'Work DB'!C197,'Transport-DB'!F:F,"="&amp;'Work DB'!$AE$4)</f>
        <v>0</v>
      </c>
      <c r="AF197" s="166">
        <f>SUMIFS('Transport-DB'!P:P,'Transport-DB'!C:C,"="&amp;'Work DB'!C197,'Transport-DB'!F:F,"="&amp;'Work DB'!$AF$4)</f>
        <v>0</v>
      </c>
      <c r="AG197" s="167"/>
      <c r="AH197" s="168">
        <f>SUMIFS('Transport-DB'!Q:Q,'Transport-DB'!C:C,"="&amp;'Work DB'!C197)</f>
        <v>0</v>
      </c>
      <c r="AI197" s="170">
        <f>SUMIFS(Civil_DB[قالب بندی],Civil_DB[تاریخ],"="&amp;'Work DB'!C197)</f>
        <v>0</v>
      </c>
      <c r="AJ197" s="169"/>
      <c r="AK197" s="167">
        <f>SUMIFS(Civil_DB[بتن],Civil_DB[تاریخ],"="&amp;'Work DB'!C197)</f>
        <v>0</v>
      </c>
      <c r="AL197" s="28"/>
      <c r="AM197" s="29"/>
      <c r="AN197" s="31"/>
      <c r="AO197" s="28">
        <v>35</v>
      </c>
      <c r="AP197" s="29">
        <v>36</v>
      </c>
      <c r="AQ197" s="29">
        <v>56</v>
      </c>
      <c r="AR197" s="30">
        <v>0</v>
      </c>
      <c r="AS197" s="28">
        <v>0</v>
      </c>
      <c r="AT197" s="29">
        <v>8</v>
      </c>
      <c r="AU197" s="207">
        <f>'Daily Gas'!AE10</f>
        <v>0</v>
      </c>
      <c r="AV197" s="215">
        <f>AV196-AU197</f>
        <v>50510</v>
      </c>
      <c r="AW197" s="29">
        <f t="shared" si="34"/>
        <v>63.470000000000027</v>
      </c>
      <c r="AX197" s="29">
        <f t="shared" si="36"/>
        <v>9622</v>
      </c>
      <c r="AY197" s="29">
        <f t="shared" si="35"/>
        <v>223.66328850257312</v>
      </c>
      <c r="AZ197" s="29">
        <f t="shared" si="30"/>
        <v>157.17741779992642</v>
      </c>
      <c r="BA197" s="29">
        <f t="shared" si="28"/>
        <v>206.81599999999992</v>
      </c>
      <c r="BB197" s="29">
        <v>0</v>
      </c>
      <c r="BC197" s="30">
        <v>0</v>
      </c>
      <c r="BD197" s="249"/>
      <c r="BE197" s="249"/>
      <c r="BF197" s="249"/>
      <c r="BG197" s="249"/>
      <c r="BH197" s="32"/>
      <c r="BI197" s="56"/>
      <c r="BJ197" s="15">
        <v>0</v>
      </c>
      <c r="BK197" s="15">
        <v>0</v>
      </c>
      <c r="BL197" s="15">
        <f t="shared" si="37"/>
        <v>0</v>
      </c>
      <c r="BM197" s="15">
        <f t="shared" si="38"/>
        <v>0</v>
      </c>
      <c r="BN197" s="397">
        <f t="shared" si="39"/>
        <v>0</v>
      </c>
      <c r="BP197" s="15">
        <v>0</v>
      </c>
      <c r="BQ197" s="15">
        <v>0</v>
      </c>
      <c r="BR197" s="15">
        <v>0</v>
      </c>
      <c r="BU197" s="15">
        <v>0</v>
      </c>
      <c r="BV197" s="15">
        <v>0</v>
      </c>
      <c r="BW197" s="15">
        <v>0</v>
      </c>
      <c r="BX197" s="15">
        <v>0</v>
      </c>
    </row>
    <row r="198" spans="2:77" s="15" customFormat="1" ht="21" x14ac:dyDescent="0.25">
      <c r="B198" s="47"/>
      <c r="C198" s="20">
        <f t="shared" si="23"/>
        <v>45563</v>
      </c>
      <c r="D198" s="168">
        <f>SUMIFS('Transport-DB'!O:O,'Transport-DB'!C:C,"="&amp;'Work DB'!C198,'Transport-DB'!F:F,"="&amp;'Work DB'!$D$4)</f>
        <v>260.01499999999999</v>
      </c>
      <c r="E198" s="169">
        <f>SUMIFS('Transport-DB'!O:O,'Transport-DB'!C:C,"="&amp;'Work DB'!C198,'Transport-DB'!F:F,"="&amp;'Work DB'!$E$4)</f>
        <v>262.48750000000001</v>
      </c>
      <c r="F198" s="169">
        <f>SUMIFS('Transport-DB'!O:O,'Transport-DB'!C:C,"="&amp;'Work DB'!C198,'Transport-DB'!F:F,"="&amp;'Work DB'!$F$4)</f>
        <v>109.7675</v>
      </c>
      <c r="G198" s="169">
        <f>SUMIFS('Transport-DB'!O:O,'Transport-DB'!C:C,"="&amp;'Work DB'!C198,'Transport-DB'!F:F,"="&amp;'Work DB'!$G$4)</f>
        <v>0</v>
      </c>
      <c r="H198" s="166">
        <f>SUMIFS('Transport-DB'!O:O,'Transport-DB'!C:C,"="&amp;'Work DB'!C198,'Transport-DB'!F:F,"="&amp;'Work DB'!$H$4)</f>
        <v>328.44</v>
      </c>
      <c r="I198" s="169">
        <f>SUMIFS('Transport-DB'!O:O,'Transport-DB'!C:C,"="&amp;'Work DB'!C198,'Transport-DB'!F:F,"="&amp;'Work DB'!$I$4)</f>
        <v>0</v>
      </c>
      <c r="J198" s="337">
        <f>SUMIFS('Transport-DB'!O:O,'Transport-DB'!C:C,"="&amp;'Work DB'!C198,'Transport-DB'!F:F,"="&amp;'Work DB'!$J$4)</f>
        <v>138.4025</v>
      </c>
      <c r="K198" s="168">
        <f>SUMIFS('Transport-DB'!N:N,'Transport-DB'!C:C,"="&amp;'Work DB'!C198,'Transport-DB'!F:F,"="&amp;'Work DB'!$K$4)</f>
        <v>0</v>
      </c>
      <c r="L198" s="169">
        <f>SUMIFS('Transport-DB'!N:N,'Transport-DB'!C:C,"="&amp;'Work DB'!C198,'Transport-DB'!F:F,"="&amp;'Work DB'!$L$4)</f>
        <v>840</v>
      </c>
      <c r="M198" s="169">
        <f>SUMIFS('Transport-DB'!N:N,'Transport-DB'!C:C,"="&amp;'Work DB'!C198,'Transport-DB'!F:F,"="&amp;'Work DB'!$M$4)</f>
        <v>273</v>
      </c>
      <c r="N198" s="169">
        <f>SUMIFS('Transport-DB'!N:N,'Transport-DB'!C:C,"="&amp;'Work DB'!C198,'Transport-DB'!F:F,"="&amp;'Work DB'!$N$4)</f>
        <v>0</v>
      </c>
      <c r="O198" s="169">
        <f>SUMIFS('Transport-DB'!N:N,'Transport-DB'!C:C,"="&amp;'Work DB'!C198,'Transport-DB'!F:F,"="&amp;'Work DB'!$O$4)</f>
        <v>0</v>
      </c>
      <c r="P198" s="169">
        <f>SUMIFS('Transport-DB'!N:N,'Transport-DB'!C:C,"="&amp;'Work DB'!C198,'Transport-DB'!F:F,"="&amp;'Work DB'!$P$4)</f>
        <v>373.50000000000006</v>
      </c>
      <c r="Q198" s="166">
        <f>SUMIFS('Transport-DB'!N:N,'Transport-DB'!C:C,"="&amp;'Work DB'!C198,'Transport-DB'!F:F,"="&amp;'Work DB'!$Q$4)</f>
        <v>0</v>
      </c>
      <c r="R198" s="167">
        <f>SUMIFS('Transport-DB'!N:N,'Transport-DB'!C:C,"="&amp;'Work DB'!C198,'Transport-DB'!F:F,"="&amp;'Work DB'!$R$4)</f>
        <v>0</v>
      </c>
      <c r="S198" s="168">
        <f>SUM(D198:J198)+SUM(K198:R198)-M198-SUMIFS(Transport_DB[ترانشه],Transport_DB[توضیحات],"دیسپوزال",Transport_DB[تاریخ],'Work DB'!C198)</f>
        <v>2312.6125000000002</v>
      </c>
      <c r="T198" s="169">
        <f t="shared" si="31"/>
        <v>273</v>
      </c>
      <c r="U198" s="169"/>
      <c r="V198" s="169"/>
      <c r="W198" s="169"/>
      <c r="X198" s="169"/>
      <c r="Y198" s="167"/>
      <c r="Z198" s="249"/>
      <c r="AA198" s="168">
        <f>SUMIFS('Transport-DB'!P:P,'Transport-DB'!C:C,"="&amp;'Work DB'!C198,'Transport-DB'!F:F,"="&amp;'Work DB'!$AA$4)</f>
        <v>82.600000000000009</v>
      </c>
      <c r="AB198" s="169">
        <f>SUMIFS('Transport-DB'!P:P,'Transport-DB'!C:C,"="&amp;'Work DB'!C198,'Transport-DB'!F:F,"="&amp;'Work DB'!$AB$4)</f>
        <v>46.4</v>
      </c>
      <c r="AC198" s="169">
        <f>SUMIFS('Transport-DB'!P:P,'Transport-DB'!C:C,"="&amp;'Work DB'!C198,'Transport-DB'!F:F,"="&amp;'Work DB'!$AC$4)</f>
        <v>0</v>
      </c>
      <c r="AD198" s="166">
        <f>SUMIFS('Transport-DB'!P:P,'Transport-DB'!C:C,"="&amp;'Work DB'!C198,'Transport-DB'!F:F,"="&amp;'Work DB'!$AD$4)</f>
        <v>40</v>
      </c>
      <c r="AE198" s="166">
        <f>SUMIFS('Transport-DB'!P:P,'Transport-DB'!C:C,"="&amp;'Work DB'!C198,'Transport-DB'!F:F,"="&amp;'Work DB'!$AE$4)</f>
        <v>0</v>
      </c>
      <c r="AF198" s="166">
        <f>SUMIFS('Transport-DB'!P:P,'Transport-DB'!C:C,"="&amp;'Work DB'!C198,'Transport-DB'!F:F,"="&amp;'Work DB'!$AF$4)</f>
        <v>52</v>
      </c>
      <c r="AG198" s="167"/>
      <c r="AH198" s="168">
        <f>SUMIFS('Transport-DB'!Q:Q,'Transport-DB'!C:C,"="&amp;'Work DB'!C198)</f>
        <v>159.60000000000002</v>
      </c>
      <c r="AI198" s="170">
        <f>SUMIFS(Civil_DB[قالب بندی],Civil_DB[تاریخ],"="&amp;'Work DB'!C198)</f>
        <v>150</v>
      </c>
      <c r="AJ198" s="169">
        <v>0</v>
      </c>
      <c r="AK198" s="167">
        <f>SUMIFS(Civil_DB[بتن],Civil_DB[تاریخ],"="&amp;'Work DB'!C198)</f>
        <v>62</v>
      </c>
      <c r="AL198" s="28">
        <v>0</v>
      </c>
      <c r="AM198" s="29">
        <v>0</v>
      </c>
      <c r="AN198" s="31">
        <v>0</v>
      </c>
      <c r="AO198" s="28">
        <v>88</v>
      </c>
      <c r="AP198" s="29">
        <v>88</v>
      </c>
      <c r="AQ198" s="29">
        <v>181</v>
      </c>
      <c r="AR198" s="30">
        <v>13</v>
      </c>
      <c r="AS198" s="28">
        <v>12</v>
      </c>
      <c r="AT198" s="29">
        <v>32</v>
      </c>
      <c r="AU198" s="207">
        <v>5963</v>
      </c>
      <c r="AV198" s="215">
        <f>AV197-AU198+19000</f>
        <v>63547</v>
      </c>
      <c r="AW198" s="29">
        <f t="shared" si="34"/>
        <v>43.010000000000026</v>
      </c>
      <c r="AX198" s="29">
        <f t="shared" si="36"/>
        <v>9622</v>
      </c>
      <c r="AY198" s="29">
        <f t="shared" si="35"/>
        <v>208.53685561754739</v>
      </c>
      <c r="AZ198" s="29">
        <f t="shared" si="30"/>
        <v>143.32964362192715</v>
      </c>
      <c r="BA198" s="29">
        <f t="shared" si="28"/>
        <v>247.07699999999991</v>
      </c>
      <c r="BB198" s="29">
        <v>0</v>
      </c>
      <c r="BC198" s="30">
        <v>0</v>
      </c>
      <c r="BD198" s="249"/>
      <c r="BE198" s="249"/>
      <c r="BF198" s="249"/>
      <c r="BG198" s="249"/>
      <c r="BH198" s="32"/>
      <c r="BI198" s="56"/>
      <c r="BJ198" s="15">
        <v>0</v>
      </c>
      <c r="BK198" s="15">
        <v>0</v>
      </c>
      <c r="BL198" s="15">
        <f t="shared" si="37"/>
        <v>0</v>
      </c>
      <c r="BM198" s="15">
        <f t="shared" si="38"/>
        <v>0</v>
      </c>
      <c r="BN198" s="397">
        <f t="shared" si="39"/>
        <v>75.88</v>
      </c>
      <c r="BP198" s="15">
        <v>0</v>
      </c>
      <c r="BQ198" s="15">
        <v>0</v>
      </c>
      <c r="BR198" s="15">
        <v>14</v>
      </c>
      <c r="BU198" s="15">
        <v>0</v>
      </c>
      <c r="BV198" s="15">
        <v>0</v>
      </c>
      <c r="BW198" s="15">
        <v>0</v>
      </c>
      <c r="BX198" s="15">
        <v>70</v>
      </c>
    </row>
    <row r="199" spans="2:77" s="15" customFormat="1" ht="21" x14ac:dyDescent="0.25">
      <c r="B199" s="47"/>
      <c r="C199" s="20">
        <f t="shared" si="23"/>
        <v>45564</v>
      </c>
      <c r="D199" s="168">
        <f>SUMIFS('Transport-DB'!O:O,'Transport-DB'!C:C,"="&amp;'Work DB'!C199,'Transport-DB'!F:F,"="&amp;'Work DB'!$D$4)</f>
        <v>198.83499999999998</v>
      </c>
      <c r="E199" s="169">
        <f>SUMIFS('Transport-DB'!O:O,'Transport-DB'!C:C,"="&amp;'Work DB'!C199,'Transport-DB'!F:F,"="&amp;'Work DB'!$E$4)</f>
        <v>381.8</v>
      </c>
      <c r="F199" s="169">
        <f>SUMIFS('Transport-DB'!O:O,'Transport-DB'!C:C,"="&amp;'Work DB'!C199,'Transport-DB'!F:F,"="&amp;'Work DB'!$F$4)</f>
        <v>95.449999999999989</v>
      </c>
      <c r="G199" s="169">
        <f>SUMIFS('Transport-DB'!O:O,'Transport-DB'!C:C,"="&amp;'Work DB'!C199,'Transport-DB'!F:F,"="&amp;'Work DB'!$G$4)</f>
        <v>0</v>
      </c>
      <c r="H199" s="166">
        <f>SUMIFS('Transport-DB'!O:O,'Transport-DB'!C:C,"="&amp;'Work DB'!C199,'Transport-DB'!F:F,"="&amp;'Work DB'!$H$4)</f>
        <v>362.25</v>
      </c>
      <c r="I199" s="169">
        <f>SUMIFS('Transport-DB'!O:O,'Transport-DB'!C:C,"="&amp;'Work DB'!C199,'Transport-DB'!F:F,"="&amp;'Work DB'!$I$4)</f>
        <v>0</v>
      </c>
      <c r="J199" s="337">
        <f>SUMIFS('Transport-DB'!O:O,'Transport-DB'!C:C,"="&amp;'Work DB'!C199,'Transport-DB'!F:F,"="&amp;'Work DB'!$J$4)</f>
        <v>152.72</v>
      </c>
      <c r="K199" s="168">
        <f>SUMIFS('Transport-DB'!N:N,'Transport-DB'!C:C,"="&amp;'Work DB'!C199,'Transport-DB'!F:F,"="&amp;'Work DB'!$K$4)</f>
        <v>0</v>
      </c>
      <c r="L199" s="169">
        <f>SUMIFS('Transport-DB'!N:N,'Transport-DB'!C:C,"="&amp;'Work DB'!C199,'Transport-DB'!F:F,"="&amp;'Work DB'!$L$4)</f>
        <v>1505</v>
      </c>
      <c r="M199" s="169">
        <f>SUMIFS('Transport-DB'!N:N,'Transport-DB'!C:C,"="&amp;'Work DB'!C199,'Transport-DB'!F:F,"="&amp;'Work DB'!$M$4)</f>
        <v>315</v>
      </c>
      <c r="N199" s="169">
        <f>SUMIFS('Transport-DB'!N:N,'Transport-DB'!C:C,"="&amp;'Work DB'!C199,'Transport-DB'!F:F,"="&amp;'Work DB'!$N$4)</f>
        <v>0</v>
      </c>
      <c r="O199" s="169">
        <f>SUMIFS('Transport-DB'!N:N,'Transport-DB'!C:C,"="&amp;'Work DB'!C199,'Transport-DB'!F:F,"="&amp;'Work DB'!$O$4)</f>
        <v>0</v>
      </c>
      <c r="P199" s="169">
        <f>SUMIFS('Transport-DB'!N:N,'Transport-DB'!C:C,"="&amp;'Work DB'!C199,'Transport-DB'!F:F,"="&amp;'Work DB'!$P$4)</f>
        <v>448.20000000000005</v>
      </c>
      <c r="Q199" s="166">
        <f>SUMIFS('Transport-DB'!N:N,'Transport-DB'!C:C,"="&amp;'Work DB'!C199,'Transport-DB'!F:F,"="&amp;'Work DB'!$Q$4)</f>
        <v>0</v>
      </c>
      <c r="R199" s="167">
        <f>SUMIFS('Transport-DB'!N:N,'Transport-DB'!C:C,"="&amp;'Work DB'!C199,'Transport-DB'!F:F,"="&amp;'Work DB'!$R$4)</f>
        <v>0</v>
      </c>
      <c r="S199" s="168">
        <f>SUM(D199:J199)+SUM(K199:R199)-M199-SUMIFS(Transport_DB[ترانشه],Transport_DB[توضیحات],"دیسپوزال",Transport_DB[تاریخ],'Work DB'!C199)</f>
        <v>3144.2550000000001</v>
      </c>
      <c r="T199" s="169">
        <f t="shared" si="31"/>
        <v>315</v>
      </c>
      <c r="U199" s="169"/>
      <c r="V199" s="169"/>
      <c r="W199" s="169"/>
      <c r="X199" s="169"/>
      <c r="Y199" s="167"/>
      <c r="Z199" s="249"/>
      <c r="AA199" s="168">
        <f>SUMIFS('Transport-DB'!P:P,'Transport-DB'!C:C,"="&amp;'Work DB'!C199,'Transport-DB'!F:F,"="&amp;'Work DB'!$AA$4)</f>
        <v>59.000000000000007</v>
      </c>
      <c r="AB199" s="169">
        <f>SUMIFS('Transport-DB'!P:P,'Transport-DB'!C:C,"="&amp;'Work DB'!C199,'Transport-DB'!F:F,"="&amp;'Work DB'!$AB$4)</f>
        <v>58</v>
      </c>
      <c r="AC199" s="169">
        <f>SUMIFS('Transport-DB'!P:P,'Transport-DB'!C:C,"="&amp;'Work DB'!C199,'Transport-DB'!F:F,"="&amp;'Work DB'!$AC$4)</f>
        <v>60</v>
      </c>
      <c r="AD199" s="166">
        <f>SUMIFS('Transport-DB'!P:P,'Transport-DB'!C:C,"="&amp;'Work DB'!C199,'Transport-DB'!F:F,"="&amp;'Work DB'!$AD$4)</f>
        <v>40</v>
      </c>
      <c r="AE199" s="166">
        <f>SUMIFS('Transport-DB'!P:P,'Transport-DB'!C:C,"="&amp;'Work DB'!C199,'Transport-DB'!F:F,"="&amp;'Work DB'!$AE$4)</f>
        <v>0</v>
      </c>
      <c r="AF199" s="166">
        <f>SUMIFS('Transport-DB'!P:P,'Transport-DB'!C:C,"="&amp;'Work DB'!C199,'Transport-DB'!F:F,"="&amp;'Work DB'!$AF$4)</f>
        <v>52</v>
      </c>
      <c r="AG199" s="167"/>
      <c r="AH199" s="168">
        <f>SUMIFS('Transport-DB'!Q:Q,'Transport-DB'!C:C,"="&amp;'Work DB'!C199)</f>
        <v>0</v>
      </c>
      <c r="AI199" s="170">
        <f>SUMIFS(Civil_DB[قالب بندی],Civil_DB[تاریخ],"="&amp;'Work DB'!C199)</f>
        <v>60</v>
      </c>
      <c r="AJ199" s="169">
        <v>0</v>
      </c>
      <c r="AK199" s="167">
        <f>SUMIFS(Civil_DB[بتن],Civil_DB[تاریخ],"="&amp;'Work DB'!C199)</f>
        <v>57</v>
      </c>
      <c r="AL199" s="28">
        <v>0</v>
      </c>
      <c r="AM199" s="29">
        <v>0</v>
      </c>
      <c r="AN199" s="31">
        <v>0</v>
      </c>
      <c r="AO199" s="28">
        <v>82</v>
      </c>
      <c r="AP199" s="29">
        <v>90</v>
      </c>
      <c r="AQ199" s="29">
        <v>180</v>
      </c>
      <c r="AR199" s="30">
        <v>13</v>
      </c>
      <c r="AS199" s="28">
        <v>14</v>
      </c>
      <c r="AT199" s="29">
        <v>36</v>
      </c>
      <c r="AU199" s="207">
        <v>5535</v>
      </c>
      <c r="AV199" s="215">
        <f t="shared" ref="AV199:AV204" si="40">AV198-AU199</f>
        <v>58012</v>
      </c>
      <c r="AW199" s="29">
        <f t="shared" si="34"/>
        <v>50.200000000000024</v>
      </c>
      <c r="AX199" s="29">
        <f t="shared" si="36"/>
        <v>9622</v>
      </c>
      <c r="AY199" s="29">
        <f t="shared" si="35"/>
        <v>194.60118706137192</v>
      </c>
      <c r="AZ199" s="29">
        <f t="shared" si="30"/>
        <v>165.00294718570788</v>
      </c>
      <c r="BA199" s="29">
        <f t="shared" si="28"/>
        <v>268.5304999999999</v>
      </c>
      <c r="BB199" s="29">
        <v>0</v>
      </c>
      <c r="BC199" s="30">
        <v>0</v>
      </c>
      <c r="BD199" s="249"/>
      <c r="BE199" s="249"/>
      <c r="BF199" s="249"/>
      <c r="BG199" s="249"/>
      <c r="BH199" s="32"/>
      <c r="BI199" s="56"/>
      <c r="BJ199" s="15">
        <v>0</v>
      </c>
      <c r="BK199" s="15">
        <v>26</v>
      </c>
      <c r="BL199" s="15">
        <f t="shared" si="37"/>
        <v>0</v>
      </c>
      <c r="BM199" s="15">
        <f t="shared" si="38"/>
        <v>34.74</v>
      </c>
      <c r="BN199" s="397">
        <f t="shared" si="39"/>
        <v>54.2</v>
      </c>
      <c r="BP199" s="15">
        <v>0</v>
      </c>
      <c r="BQ199" s="15">
        <v>6</v>
      </c>
      <c r="BR199" s="15">
        <v>10</v>
      </c>
      <c r="BU199" s="15">
        <v>26</v>
      </c>
      <c r="BV199" s="15">
        <v>0</v>
      </c>
      <c r="BW199" s="15">
        <v>30</v>
      </c>
      <c r="BX199" s="15">
        <v>50</v>
      </c>
    </row>
    <row r="200" spans="2:77" s="15" customFormat="1" ht="21" x14ac:dyDescent="0.25">
      <c r="B200" s="47"/>
      <c r="C200" s="20">
        <f t="shared" ref="C200:C263" si="41">C199+1</f>
        <v>45565</v>
      </c>
      <c r="D200" s="168">
        <f>SUMIFS('Transport-DB'!O:O,'Transport-DB'!C:C,"="&amp;'Work DB'!C200,'Transport-DB'!F:F,"="&amp;'Work DB'!$D$4)</f>
        <v>344.13749999999999</v>
      </c>
      <c r="E200" s="169">
        <f>SUMIFS('Transport-DB'!O:O,'Transport-DB'!C:C,"="&amp;'Work DB'!C200,'Transport-DB'!F:F,"="&amp;'Work DB'!$E$4)</f>
        <v>205.2175</v>
      </c>
      <c r="F200" s="169">
        <f>SUMIFS('Transport-DB'!O:O,'Transport-DB'!C:C,"="&amp;'Work DB'!C200,'Transport-DB'!F:F,"="&amp;'Work DB'!$F$4)</f>
        <v>133.63</v>
      </c>
      <c r="G200" s="169">
        <f>SUMIFS('Transport-DB'!O:O,'Transport-DB'!C:C,"="&amp;'Work DB'!C200,'Transport-DB'!F:F,"="&amp;'Work DB'!$G$4)</f>
        <v>0</v>
      </c>
      <c r="H200" s="166">
        <f>SUMIFS('Transport-DB'!O:O,'Transport-DB'!C:C,"="&amp;'Work DB'!C200,'Transport-DB'!F:F,"="&amp;'Work DB'!$H$4)</f>
        <v>458.85</v>
      </c>
      <c r="I200" s="169">
        <f>SUMIFS('Transport-DB'!O:O,'Transport-DB'!C:C,"="&amp;'Work DB'!C200,'Transport-DB'!F:F,"="&amp;'Work DB'!$I$4)</f>
        <v>1368.5</v>
      </c>
      <c r="J200" s="337">
        <f>SUMIFS('Transport-DB'!O:O,'Transport-DB'!C:C,"="&amp;'Work DB'!C200,'Transport-DB'!F:F,"="&amp;'Work DB'!$J$4)</f>
        <v>128.85750000000002</v>
      </c>
      <c r="K200" s="168">
        <f>SUMIFS('Transport-DB'!N:N,'Transport-DB'!C:C,"="&amp;'Work DB'!C200,'Transport-DB'!F:F,"="&amp;'Work DB'!$K$4)</f>
        <v>0</v>
      </c>
      <c r="L200" s="169">
        <f>SUMIFS('Transport-DB'!N:N,'Transport-DB'!C:C,"="&amp;'Work DB'!C200,'Transport-DB'!F:F,"="&amp;'Work DB'!$L$4)</f>
        <v>0</v>
      </c>
      <c r="M200" s="169">
        <f>SUMIFS('Transport-DB'!N:N,'Transport-DB'!C:C,"="&amp;'Work DB'!C200,'Transport-DB'!F:F,"="&amp;'Work DB'!$M$4)</f>
        <v>301</v>
      </c>
      <c r="N200" s="169">
        <f>SUMIFS('Transport-DB'!N:N,'Transport-DB'!C:C,"="&amp;'Work DB'!C200,'Transport-DB'!F:F,"="&amp;'Work DB'!$N$4)</f>
        <v>0</v>
      </c>
      <c r="O200" s="169">
        <f>SUMIFS('Transport-DB'!N:N,'Transport-DB'!C:C,"="&amp;'Work DB'!C200,'Transport-DB'!F:F,"="&amp;'Work DB'!$O$4)</f>
        <v>0</v>
      </c>
      <c r="P200" s="169">
        <f>SUMIFS('Transport-DB'!N:N,'Transport-DB'!C:C,"="&amp;'Work DB'!C200,'Transport-DB'!F:F,"="&amp;'Work DB'!$P$4)</f>
        <v>253.15000000000003</v>
      </c>
      <c r="Q200" s="166">
        <f>SUMIFS('Transport-DB'!N:N,'Transport-DB'!C:C,"="&amp;'Work DB'!C200,'Transport-DB'!F:F,"="&amp;'Work DB'!$Q$4)</f>
        <v>0</v>
      </c>
      <c r="R200" s="167">
        <f>SUMIFS('Transport-DB'!N:N,'Transport-DB'!C:C,"="&amp;'Work DB'!C200,'Transport-DB'!F:F,"="&amp;'Work DB'!$R$4)</f>
        <v>0</v>
      </c>
      <c r="S200" s="168">
        <f>SUM(D200:J200)+SUM(K200:R200)-M200-SUMIFS(Transport_DB[ترانشه],Transport_DB[توضیحات],"دیسپوزال",Transport_DB[تاریخ],'Work DB'!C200)</f>
        <v>2892.3425000000002</v>
      </c>
      <c r="T200" s="169">
        <f t="shared" si="31"/>
        <v>301</v>
      </c>
      <c r="U200" s="169"/>
      <c r="V200" s="169"/>
      <c r="W200" s="169"/>
      <c r="X200" s="169"/>
      <c r="Y200" s="167"/>
      <c r="Z200" s="249"/>
      <c r="AA200" s="168">
        <f>SUMIFS('Transport-DB'!P:P,'Transport-DB'!C:C,"="&amp;'Work DB'!C200,'Transport-DB'!F:F,"="&amp;'Work DB'!$AA$4)</f>
        <v>59</v>
      </c>
      <c r="AB200" s="169">
        <f>SUMIFS('Transport-DB'!P:P,'Transport-DB'!C:C,"="&amp;'Work DB'!C200,'Transport-DB'!F:F,"="&amp;'Work DB'!$AB$4)</f>
        <v>23.2</v>
      </c>
      <c r="AC200" s="169">
        <f>SUMIFS('Transport-DB'!P:P,'Transport-DB'!C:C,"="&amp;'Work DB'!C200,'Transport-DB'!F:F,"="&amp;'Work DB'!$AC$4)</f>
        <v>80</v>
      </c>
      <c r="AD200" s="166">
        <f>SUMIFS('Transport-DB'!P:P,'Transport-DB'!C:C,"="&amp;'Work DB'!C200,'Transport-DB'!F:F,"="&amp;'Work DB'!$AD$4)</f>
        <v>30</v>
      </c>
      <c r="AE200" s="166">
        <f>SUMIFS('Transport-DB'!P:P,'Transport-DB'!C:C,"="&amp;'Work DB'!C200,'Transport-DB'!F:F,"="&amp;'Work DB'!$AE$4)</f>
        <v>0</v>
      </c>
      <c r="AF200" s="166">
        <f>SUMIFS('Transport-DB'!P:P,'Transport-DB'!C:C,"="&amp;'Work DB'!C200,'Transport-DB'!F:F,"="&amp;'Work DB'!$AF$4)</f>
        <v>52</v>
      </c>
      <c r="AG200" s="167"/>
      <c r="AH200" s="168">
        <f>SUMIFS('Transport-DB'!Q:Q,'Transport-DB'!C:C,"="&amp;'Work DB'!C200)</f>
        <v>159.60000000000002</v>
      </c>
      <c r="AI200" s="170">
        <f>SUMIFS(Civil_DB[قالب بندی],Civil_DB[تاریخ],"="&amp;'Work DB'!C200)</f>
        <v>30</v>
      </c>
      <c r="AJ200" s="169">
        <v>0</v>
      </c>
      <c r="AK200" s="167">
        <f>SUMIFS(Civil_DB[بتن],Civil_DB[تاریخ],"="&amp;'Work DB'!C200)</f>
        <v>100</v>
      </c>
      <c r="AL200" s="28">
        <v>0</v>
      </c>
      <c r="AM200" s="29">
        <v>0</v>
      </c>
      <c r="AN200" s="31">
        <v>0</v>
      </c>
      <c r="AO200" s="28">
        <v>83</v>
      </c>
      <c r="AP200" s="29">
        <v>89</v>
      </c>
      <c r="AQ200" s="29">
        <v>178</v>
      </c>
      <c r="AR200" s="30">
        <v>13</v>
      </c>
      <c r="AS200" s="28">
        <v>14</v>
      </c>
      <c r="AT200" s="29">
        <v>38</v>
      </c>
      <c r="AU200" s="207">
        <v>3767</v>
      </c>
      <c r="AV200" s="215">
        <f t="shared" si="40"/>
        <v>54245</v>
      </c>
      <c r="AW200" s="29">
        <f t="shared" si="34"/>
        <v>45.200000000000024</v>
      </c>
      <c r="AX200" s="29">
        <f t="shared" si="36"/>
        <v>9622</v>
      </c>
      <c r="AY200" s="29">
        <f t="shared" si="35"/>
        <v>171.86517519075821</v>
      </c>
      <c r="AZ200" s="29">
        <f t="shared" si="30"/>
        <v>143.5529177138508</v>
      </c>
      <c r="BA200" s="29">
        <f t="shared" si="28"/>
        <v>211.08049999999992</v>
      </c>
      <c r="BB200" s="29">
        <v>0</v>
      </c>
      <c r="BC200" s="30">
        <v>0</v>
      </c>
      <c r="BD200" s="249"/>
      <c r="BE200" s="249"/>
      <c r="BF200" s="249"/>
      <c r="BG200" s="249"/>
      <c r="BH200" s="32"/>
      <c r="BI200" s="56"/>
      <c r="BJ200" s="15">
        <v>0</v>
      </c>
      <c r="BK200" s="15">
        <v>28</v>
      </c>
      <c r="BL200" s="15">
        <f t="shared" si="37"/>
        <v>0</v>
      </c>
      <c r="BM200" s="15">
        <f t="shared" si="38"/>
        <v>0</v>
      </c>
      <c r="BN200" s="397">
        <f t="shared" si="39"/>
        <v>0</v>
      </c>
      <c r="BP200" s="15">
        <v>0</v>
      </c>
      <c r="BQ200" s="15">
        <v>0</v>
      </c>
      <c r="BR200" s="15">
        <v>0</v>
      </c>
      <c r="BU200" s="15">
        <v>28</v>
      </c>
      <c r="BV200" s="15">
        <v>0</v>
      </c>
      <c r="BW200" s="15">
        <v>0</v>
      </c>
      <c r="BX200" s="15">
        <v>0</v>
      </c>
    </row>
    <row r="201" spans="2:77" s="15" customFormat="1" ht="21" x14ac:dyDescent="0.25">
      <c r="B201" s="47"/>
      <c r="C201" s="20">
        <f t="shared" si="41"/>
        <v>45566</v>
      </c>
      <c r="D201" s="168">
        <f>SUMIFS('Transport-DB'!O:O,'Transport-DB'!C:C,"="&amp;'Work DB'!C201,'Transport-DB'!F:F,"="&amp;'Work DB'!$D$4)</f>
        <v>412.96499999999997</v>
      </c>
      <c r="E201" s="169">
        <f>SUMIFS('Transport-DB'!O:O,'Transport-DB'!C:C,"="&amp;'Work DB'!C201,'Transport-DB'!F:F,"="&amp;'Work DB'!$E$4)</f>
        <v>343.62</v>
      </c>
      <c r="F201" s="169">
        <f>SUMIFS('Transport-DB'!O:O,'Transport-DB'!C:C,"="&amp;'Work DB'!C201,'Transport-DB'!F:F,"="&amp;'Work DB'!$F$4)</f>
        <v>319.75750000000005</v>
      </c>
      <c r="G201" s="169">
        <f>SUMIFS('Transport-DB'!O:O,'Transport-DB'!C:C,"="&amp;'Work DB'!C201,'Transport-DB'!F:F,"="&amp;'Work DB'!$G$4)</f>
        <v>0</v>
      </c>
      <c r="H201" s="166">
        <f>SUMIFS('Transport-DB'!O:O,'Transport-DB'!C:C,"="&amp;'Work DB'!C201,'Transport-DB'!F:F,"="&amp;'Work DB'!$H$4)</f>
        <v>304.28999999999996</v>
      </c>
      <c r="I201" s="169">
        <f>SUMIFS('Transport-DB'!O:O,'Transport-DB'!C:C,"="&amp;'Work DB'!C201,'Transport-DB'!F:F,"="&amp;'Work DB'!$I$4)</f>
        <v>0</v>
      </c>
      <c r="J201" s="337">
        <f>SUMIFS('Transport-DB'!O:O,'Transport-DB'!C:C,"="&amp;'Work DB'!C201,'Transport-DB'!F:F,"="&amp;'Work DB'!$J$4)</f>
        <v>104.995</v>
      </c>
      <c r="K201" s="168">
        <f>SUMIFS('Transport-DB'!N:N,'Transport-DB'!C:C,"="&amp;'Work DB'!C201,'Transport-DB'!F:F,"="&amp;'Work DB'!$K$4)</f>
        <v>0</v>
      </c>
      <c r="L201" s="169">
        <f>SUMIFS('Transport-DB'!N:N,'Transport-DB'!C:C,"="&amp;'Work DB'!C201,'Transport-DB'!F:F,"="&amp;'Work DB'!$L$4)</f>
        <v>1190</v>
      </c>
      <c r="M201" s="169">
        <f>SUMIFS('Transport-DB'!N:N,'Transport-DB'!C:C,"="&amp;'Work DB'!C201,'Transport-DB'!F:F,"="&amp;'Work DB'!$M$4)</f>
        <v>161</v>
      </c>
      <c r="N201" s="169">
        <f>SUMIFS('Transport-DB'!N:N,'Transport-DB'!C:C,"="&amp;'Work DB'!C201,'Transport-DB'!F:F,"="&amp;'Work DB'!$N$4)</f>
        <v>0</v>
      </c>
      <c r="O201" s="169">
        <f>SUMIFS('Transport-DB'!N:N,'Transport-DB'!C:C,"="&amp;'Work DB'!C201,'Transport-DB'!F:F,"="&amp;'Work DB'!$O$4)</f>
        <v>0</v>
      </c>
      <c r="P201" s="169">
        <f>SUMIFS('Transport-DB'!N:N,'Transport-DB'!C:C,"="&amp;'Work DB'!C201,'Transport-DB'!F:F,"="&amp;'Work DB'!$P$4)</f>
        <v>373.50000000000006</v>
      </c>
      <c r="Q201" s="166">
        <f>SUMIFS('Transport-DB'!N:N,'Transport-DB'!C:C,"="&amp;'Work DB'!C201,'Transport-DB'!F:F,"="&amp;'Work DB'!$Q$4)</f>
        <v>0</v>
      </c>
      <c r="R201" s="167">
        <f>SUMIFS('Transport-DB'!N:N,'Transport-DB'!C:C,"="&amp;'Work DB'!C201,'Transport-DB'!F:F,"="&amp;'Work DB'!$R$4)</f>
        <v>0</v>
      </c>
      <c r="S201" s="168">
        <f>SUM(D201:J201)+SUM(K201:R201)-M201-SUMIFS(Transport_DB[ترانشه],Transport_DB[توضیحات],"دیسپوزال",Transport_DB[تاریخ],'Work DB'!C201)</f>
        <v>3049.1275000000001</v>
      </c>
      <c r="T201" s="169">
        <f t="shared" si="31"/>
        <v>161</v>
      </c>
      <c r="U201" s="169"/>
      <c r="V201" s="169"/>
      <c r="W201" s="169"/>
      <c r="X201" s="169"/>
      <c r="Y201" s="167"/>
      <c r="Z201" s="249"/>
      <c r="AA201" s="168">
        <f>SUMIFS('Transport-DB'!P:P,'Transport-DB'!C:C,"="&amp;'Work DB'!C201,'Transport-DB'!F:F,"="&amp;'Work DB'!$AA$4)</f>
        <v>82.600000000000009</v>
      </c>
      <c r="AB201" s="169">
        <f>SUMIFS('Transport-DB'!P:P,'Transport-DB'!C:C,"="&amp;'Work DB'!C201,'Transport-DB'!F:F,"="&amp;'Work DB'!$AB$4)</f>
        <v>46.4</v>
      </c>
      <c r="AC201" s="169">
        <f>SUMIFS('Transport-DB'!P:P,'Transport-DB'!C:C,"="&amp;'Work DB'!C201,'Transport-DB'!F:F,"="&amp;'Work DB'!$AC$4)</f>
        <v>80</v>
      </c>
      <c r="AD201" s="166">
        <f>SUMIFS('Transport-DB'!P:P,'Transport-DB'!C:C,"="&amp;'Work DB'!C201,'Transport-DB'!F:F,"="&amp;'Work DB'!$AD$4)</f>
        <v>40</v>
      </c>
      <c r="AE201" s="166">
        <f>SUMIFS('Transport-DB'!P:P,'Transport-DB'!C:C,"="&amp;'Work DB'!C201,'Transport-DB'!F:F,"="&amp;'Work DB'!$AE$4)</f>
        <v>0</v>
      </c>
      <c r="AF201" s="166">
        <f>SUMIFS('Transport-DB'!P:P,'Transport-DB'!C:C,"="&amp;'Work DB'!C201,'Transport-DB'!F:F,"="&amp;'Work DB'!$AF$4)</f>
        <v>52</v>
      </c>
      <c r="AG201" s="167"/>
      <c r="AH201" s="168">
        <f>SUMIFS('Transport-DB'!Q:Q,'Transport-DB'!C:C,"="&amp;'Work DB'!C201)</f>
        <v>0</v>
      </c>
      <c r="AI201" s="170">
        <f>SUMIFS(Civil_DB[قالب بندی],Civil_DB[تاریخ],"="&amp;'Work DB'!C201)</f>
        <v>40</v>
      </c>
      <c r="AJ201" s="169">
        <v>0</v>
      </c>
      <c r="AK201" s="167">
        <f>SUMIFS(Civil_DB[بتن],Civil_DB[تاریخ],"="&amp;'Work DB'!C201)</f>
        <v>51</v>
      </c>
      <c r="AL201" s="28">
        <v>0</v>
      </c>
      <c r="AM201" s="29">
        <v>0</v>
      </c>
      <c r="AN201" s="31">
        <v>0</v>
      </c>
      <c r="AO201" s="28">
        <v>84</v>
      </c>
      <c r="AP201" s="29">
        <v>87</v>
      </c>
      <c r="AQ201" s="29">
        <v>175</v>
      </c>
      <c r="AR201" s="30">
        <v>13</v>
      </c>
      <c r="AS201" s="28">
        <v>13</v>
      </c>
      <c r="AT201" s="29">
        <v>36</v>
      </c>
      <c r="AU201" s="207">
        <f>813+1305+1595+946</f>
        <v>4659</v>
      </c>
      <c r="AV201" s="215">
        <f t="shared" si="40"/>
        <v>49586</v>
      </c>
      <c r="AW201" s="29">
        <f t="shared" si="34"/>
        <v>56.370000000000019</v>
      </c>
      <c r="AX201" s="29">
        <f t="shared" si="36"/>
        <v>9622</v>
      </c>
      <c r="AY201" s="29">
        <f t="shared" si="35"/>
        <v>171.00782343885064</v>
      </c>
      <c r="AZ201" s="29">
        <f t="shared" si="30"/>
        <v>143.48358853671232</v>
      </c>
      <c r="BA201" s="29">
        <f t="shared" si="28"/>
        <v>252.24099999999993</v>
      </c>
      <c r="BB201" s="29">
        <v>0</v>
      </c>
      <c r="BC201" s="30">
        <v>0</v>
      </c>
      <c r="BD201" s="249"/>
      <c r="BE201" s="249"/>
      <c r="BF201" s="249"/>
      <c r="BG201" s="249"/>
      <c r="BH201" s="32"/>
      <c r="BI201" s="56"/>
      <c r="BK201" s="15">
        <v>28</v>
      </c>
      <c r="BL201" s="15">
        <f t="shared" si="37"/>
        <v>11.58</v>
      </c>
      <c r="BM201" s="15">
        <f t="shared" si="38"/>
        <v>11.58</v>
      </c>
      <c r="BN201" s="397">
        <f t="shared" si="39"/>
        <v>70.459999999999994</v>
      </c>
      <c r="BP201" s="15">
        <v>2</v>
      </c>
      <c r="BQ201" s="15">
        <v>2</v>
      </c>
      <c r="BR201" s="15">
        <v>13</v>
      </c>
      <c r="BU201" s="15">
        <v>28</v>
      </c>
      <c r="BV201" s="15">
        <v>10</v>
      </c>
      <c r="BW201" s="15">
        <v>10</v>
      </c>
      <c r="BX201" s="15">
        <v>65</v>
      </c>
    </row>
    <row r="202" spans="2:77" s="15" customFormat="1" ht="21" x14ac:dyDescent="0.25">
      <c r="B202" s="47"/>
      <c r="C202" s="20">
        <f t="shared" si="41"/>
        <v>45567</v>
      </c>
      <c r="D202" s="168">
        <f>SUMIFS('Transport-DB'!O:O,'Transport-DB'!C:C,"="&amp;'Work DB'!C202,'Transport-DB'!F:F,"="&amp;'Work DB'!$D$4)</f>
        <v>520.03</v>
      </c>
      <c r="E202" s="169">
        <f>SUMIFS('Transport-DB'!O:O,'Transport-DB'!C:C,"="&amp;'Work DB'!C202,'Transport-DB'!F:F,"="&amp;'Work DB'!$E$4)</f>
        <v>439.07000000000005</v>
      </c>
      <c r="F202" s="169">
        <f>SUMIFS('Transport-DB'!O:O,'Transport-DB'!C:C,"="&amp;'Work DB'!C202,'Transport-DB'!F:F,"="&amp;'Work DB'!$F$4)</f>
        <v>353.16499999999996</v>
      </c>
      <c r="G202" s="169">
        <f>SUMIFS('Transport-DB'!O:O,'Transport-DB'!C:C,"="&amp;'Work DB'!C202,'Transport-DB'!F:F,"="&amp;'Work DB'!$G$4)</f>
        <v>0</v>
      </c>
      <c r="H202" s="166">
        <f>SUMIFS('Transport-DB'!O:O,'Transport-DB'!C:C,"="&amp;'Work DB'!C202,'Transport-DB'!F:F,"="&amp;'Work DB'!$H$4)</f>
        <v>676.19999999999993</v>
      </c>
      <c r="I202" s="169">
        <f>SUMIFS('Transport-DB'!O:O,'Transport-DB'!C:C,"="&amp;'Work DB'!C202,'Transport-DB'!F:F,"="&amp;'Work DB'!$I$4)</f>
        <v>0</v>
      </c>
      <c r="J202" s="337">
        <f>SUMIFS('Transport-DB'!O:O,'Transport-DB'!C:C,"="&amp;'Work DB'!C202,'Transport-DB'!F:F,"="&amp;'Work DB'!$J$4)</f>
        <v>200.44499999999999</v>
      </c>
      <c r="K202" s="168">
        <f>SUMIFS('Transport-DB'!N:N,'Transport-DB'!C:C,"="&amp;'Work DB'!C202,'Transport-DB'!F:F,"="&amp;'Work DB'!$K$4)</f>
        <v>0</v>
      </c>
      <c r="L202" s="169">
        <f>SUMIFS('Transport-DB'!N:N,'Transport-DB'!C:C,"="&amp;'Work DB'!C202,'Transport-DB'!F:F,"="&amp;'Work DB'!$L$4)</f>
        <v>1400</v>
      </c>
      <c r="M202" s="169">
        <f>SUMIFS('Transport-DB'!N:N,'Transport-DB'!C:C,"="&amp;'Work DB'!C202,'Transport-DB'!F:F,"="&amp;'Work DB'!$M$4)</f>
        <v>364</v>
      </c>
      <c r="N202" s="169">
        <f>SUMIFS('Transport-DB'!N:N,'Transport-DB'!C:C,"="&amp;'Work DB'!C202,'Transport-DB'!F:F,"="&amp;'Work DB'!$N$4)</f>
        <v>0</v>
      </c>
      <c r="O202" s="169">
        <f>SUMIFS('Transport-DB'!N:N,'Transport-DB'!C:C,"="&amp;'Work DB'!C202,'Transport-DB'!F:F,"="&amp;'Work DB'!$O$4)</f>
        <v>0</v>
      </c>
      <c r="P202" s="169">
        <f>SUMIFS('Transport-DB'!N:N,'Transport-DB'!C:C,"="&amp;'Work DB'!C202,'Transport-DB'!F:F,"="&amp;'Work DB'!$P$4)</f>
        <v>381.80000000000007</v>
      </c>
      <c r="Q202" s="166">
        <f>SUMIFS('Transport-DB'!N:N,'Transport-DB'!C:C,"="&amp;'Work DB'!C202,'Transport-DB'!F:F,"="&amp;'Work DB'!$Q$4)</f>
        <v>0</v>
      </c>
      <c r="R202" s="167">
        <f>SUMIFS('Transport-DB'!N:N,'Transport-DB'!C:C,"="&amp;'Work DB'!C202,'Transport-DB'!F:F,"="&amp;'Work DB'!$R$4)</f>
        <v>0</v>
      </c>
      <c r="S202" s="168">
        <f>SUM(D202:J202)+SUM(K202:R202)-M202-SUMIFS(Transport_DB[ترانشه],Transport_DB[توضیحات],"دیسپوزال",Transport_DB[تاریخ],'Work DB'!C202)</f>
        <v>3970.71</v>
      </c>
      <c r="T202" s="169">
        <f t="shared" si="31"/>
        <v>364</v>
      </c>
      <c r="U202" s="169"/>
      <c r="V202" s="169"/>
      <c r="W202" s="169"/>
      <c r="X202" s="169"/>
      <c r="Y202" s="167"/>
      <c r="Z202" s="249"/>
      <c r="AA202" s="168">
        <f>SUMIFS('Transport-DB'!P:P,'Transport-DB'!C:C,"="&amp;'Work DB'!C202,'Transport-DB'!F:F,"="&amp;'Work DB'!$AA$4)</f>
        <v>94.4</v>
      </c>
      <c r="AB202" s="169">
        <f>SUMIFS('Transport-DB'!P:P,'Transport-DB'!C:C,"="&amp;'Work DB'!C202,'Transport-DB'!F:F,"="&amp;'Work DB'!$AB$4)</f>
        <v>46.4</v>
      </c>
      <c r="AC202" s="169">
        <f>SUMIFS('Transport-DB'!P:P,'Transport-DB'!C:C,"="&amp;'Work DB'!C202,'Transport-DB'!F:F,"="&amp;'Work DB'!$AC$4)</f>
        <v>70</v>
      </c>
      <c r="AD202" s="166">
        <f>SUMIFS('Transport-DB'!P:P,'Transport-DB'!C:C,"="&amp;'Work DB'!C202,'Transport-DB'!F:F,"="&amp;'Work DB'!$AD$4)</f>
        <v>40</v>
      </c>
      <c r="AE202" s="166">
        <f>SUMIFS('Transport-DB'!P:P,'Transport-DB'!C:C,"="&amp;'Work DB'!C202,'Transport-DB'!F:F,"="&amp;'Work DB'!$AE$4)</f>
        <v>0</v>
      </c>
      <c r="AF202" s="166">
        <f>SUMIFS('Transport-DB'!P:P,'Transport-DB'!C:C,"="&amp;'Work DB'!C202,'Transport-DB'!F:F,"="&amp;'Work DB'!$AF$4)</f>
        <v>52</v>
      </c>
      <c r="AG202" s="167"/>
      <c r="AH202" s="168">
        <f>SUMIFS('Transport-DB'!Q:Q,'Transport-DB'!C:C,"="&amp;'Work DB'!C202)</f>
        <v>0</v>
      </c>
      <c r="AI202" s="170">
        <f>SUMIFS(Civil_DB[قالب بندی],Civil_DB[تاریخ],"="&amp;'Work DB'!C202)</f>
        <v>34</v>
      </c>
      <c r="AJ202" s="169">
        <v>0</v>
      </c>
      <c r="AK202" s="167">
        <f>SUMIFS(Civil_DB[بتن],Civil_DB[تاریخ],"="&amp;'Work DB'!C202)</f>
        <v>0</v>
      </c>
      <c r="AL202" s="28">
        <v>0</v>
      </c>
      <c r="AM202" s="29">
        <v>0</v>
      </c>
      <c r="AN202" s="31">
        <v>0</v>
      </c>
      <c r="AO202" s="28">
        <v>82</v>
      </c>
      <c r="AP202" s="29">
        <v>89</v>
      </c>
      <c r="AQ202" s="29">
        <v>175</v>
      </c>
      <c r="AR202" s="30">
        <v>13</v>
      </c>
      <c r="AS202" s="28">
        <v>10</v>
      </c>
      <c r="AT202" s="29">
        <v>41</v>
      </c>
      <c r="AU202" s="207">
        <v>6566</v>
      </c>
      <c r="AV202" s="215">
        <f t="shared" si="40"/>
        <v>43020</v>
      </c>
      <c r="AW202" s="29">
        <f t="shared" si="34"/>
        <v>86.370000000000019</v>
      </c>
      <c r="AX202" s="29">
        <f t="shared" si="36"/>
        <v>9622</v>
      </c>
      <c r="AY202" s="29">
        <f t="shared" si="35"/>
        <v>171.00782343885064</v>
      </c>
      <c r="AZ202" s="29">
        <f t="shared" si="30"/>
        <v>143.48358853671232</v>
      </c>
      <c r="BA202" s="29">
        <f t="shared" si="28"/>
        <v>252.24099999999993</v>
      </c>
      <c r="BB202" s="29">
        <v>0</v>
      </c>
      <c r="BC202" s="30">
        <v>0</v>
      </c>
      <c r="BD202" s="249"/>
      <c r="BE202" s="249"/>
      <c r="BF202" s="249"/>
      <c r="BG202" s="249"/>
      <c r="BH202" s="32"/>
      <c r="BI202" s="56"/>
      <c r="BJ202" s="15">
        <v>0</v>
      </c>
      <c r="BK202" s="15">
        <f>25+5</f>
        <v>30</v>
      </c>
      <c r="BL202" s="15">
        <f t="shared" si="37"/>
        <v>0</v>
      </c>
      <c r="BM202" s="15">
        <f t="shared" si="38"/>
        <v>0</v>
      </c>
      <c r="BN202" s="397">
        <f t="shared" si="39"/>
        <v>0</v>
      </c>
      <c r="BP202" s="15">
        <v>0</v>
      </c>
      <c r="BQ202" s="15">
        <v>0</v>
      </c>
      <c r="BR202" s="15">
        <v>0</v>
      </c>
      <c r="BU202" s="15">
        <f>25+5</f>
        <v>30</v>
      </c>
      <c r="BV202" s="15">
        <v>0</v>
      </c>
      <c r="BW202" s="15">
        <v>0</v>
      </c>
      <c r="BX202" s="15">
        <v>0</v>
      </c>
    </row>
    <row r="203" spans="2:77" s="15" customFormat="1" ht="21" x14ac:dyDescent="0.25">
      <c r="B203" s="47"/>
      <c r="C203" s="20">
        <f t="shared" si="41"/>
        <v>45568</v>
      </c>
      <c r="D203" s="168">
        <f>SUMIFS('Transport-DB'!O:O,'Transport-DB'!C:C,"="&amp;'Work DB'!C203,'Transport-DB'!F:F,"="&amp;'Work DB'!$D$4)</f>
        <v>351.78499999999997</v>
      </c>
      <c r="E203" s="169">
        <f>SUMIFS('Transport-DB'!O:O,'Transport-DB'!C:C,"="&amp;'Work DB'!C203,'Transport-DB'!F:F,"="&amp;'Work DB'!$E$4)</f>
        <v>400.89</v>
      </c>
      <c r="F203" s="169">
        <f>SUMIFS('Transport-DB'!O:O,'Transport-DB'!C:C,"="&amp;'Work DB'!C203,'Transport-DB'!F:F,"="&amp;'Work DB'!$F$4)</f>
        <v>209.99</v>
      </c>
      <c r="G203" s="169">
        <f>SUMIFS('Transport-DB'!O:O,'Transport-DB'!C:C,"="&amp;'Work DB'!C203,'Transport-DB'!F:F,"="&amp;'Work DB'!$G$4)</f>
        <v>0</v>
      </c>
      <c r="H203" s="166">
        <f>SUMIFS('Transport-DB'!O:O,'Transport-DB'!C:C,"="&amp;'Work DB'!C203,'Transport-DB'!F:F,"="&amp;'Work DB'!$H$4)</f>
        <v>536.13</v>
      </c>
      <c r="I203" s="169">
        <f>SUMIFS('Transport-DB'!O:O,'Transport-DB'!C:C,"="&amp;'Work DB'!C203,'Transport-DB'!F:F,"="&amp;'Work DB'!$I$4)</f>
        <v>0</v>
      </c>
      <c r="J203" s="337">
        <f>SUMIFS('Transport-DB'!O:O,'Transport-DB'!C:C,"="&amp;'Work DB'!C203,'Transport-DB'!F:F,"="&amp;'Work DB'!$J$4)</f>
        <v>190.89999999999998</v>
      </c>
      <c r="K203" s="168">
        <f>SUMIFS('Transport-DB'!N:N,'Transport-DB'!C:C,"="&amp;'Work DB'!C203,'Transport-DB'!F:F,"="&amp;'Work DB'!$K$4)</f>
        <v>0</v>
      </c>
      <c r="L203" s="169">
        <f>SUMIFS('Transport-DB'!N:N,'Transport-DB'!C:C,"="&amp;'Work DB'!C203,'Transport-DB'!F:F,"="&amp;'Work DB'!$L$4)</f>
        <v>1134</v>
      </c>
      <c r="M203" s="169">
        <f>SUMIFS('Transport-DB'!N:N,'Transport-DB'!C:C,"="&amp;'Work DB'!C203,'Transport-DB'!F:F,"="&amp;'Work DB'!$M$4)</f>
        <v>133</v>
      </c>
      <c r="N203" s="169">
        <f>SUMIFS('Transport-DB'!N:N,'Transport-DB'!C:C,"="&amp;'Work DB'!C203,'Transport-DB'!F:F,"="&amp;'Work DB'!$N$4)</f>
        <v>0</v>
      </c>
      <c r="O203" s="169">
        <f>SUMIFS('Transport-DB'!N:N,'Transport-DB'!C:C,"="&amp;'Work DB'!C203,'Transport-DB'!F:F,"="&amp;'Work DB'!$O$4)</f>
        <v>0</v>
      </c>
      <c r="P203" s="169">
        <f>SUMIFS('Transport-DB'!N:N,'Transport-DB'!C:C,"="&amp;'Work DB'!C203,'Transport-DB'!F:F,"="&amp;'Work DB'!$P$4)</f>
        <v>410.85</v>
      </c>
      <c r="Q203" s="166">
        <f>SUMIFS('Transport-DB'!N:N,'Transport-DB'!C:C,"="&amp;'Work DB'!C203,'Transport-DB'!F:F,"="&amp;'Work DB'!$Q$4)</f>
        <v>0</v>
      </c>
      <c r="R203" s="167">
        <f>SUMIFS('Transport-DB'!N:N,'Transport-DB'!C:C,"="&amp;'Work DB'!C203,'Transport-DB'!F:F,"="&amp;'Work DB'!$R$4)</f>
        <v>0</v>
      </c>
      <c r="S203" s="168">
        <f>SUM(D203:J203)+SUM(K203:R203)-M203-SUMIFS(Transport_DB[ترانشه],Transport_DB[توضیحات],"دیسپوزال",Transport_DB[تاریخ],'Work DB'!C203)</f>
        <v>3234.5450000000001</v>
      </c>
      <c r="T203" s="169">
        <f t="shared" si="31"/>
        <v>133</v>
      </c>
      <c r="U203" s="169"/>
      <c r="V203" s="169"/>
      <c r="W203" s="169"/>
      <c r="X203" s="169"/>
      <c r="Y203" s="167"/>
      <c r="Z203" s="249"/>
      <c r="AA203" s="168">
        <f>SUMIFS('Transport-DB'!P:P,'Transport-DB'!C:C,"="&amp;'Work DB'!C203,'Transport-DB'!F:F,"="&amp;'Work DB'!$AA$4)</f>
        <v>82.6</v>
      </c>
      <c r="AB203" s="169">
        <f>SUMIFS('Transport-DB'!P:P,'Transport-DB'!C:C,"="&amp;'Work DB'!C203,'Transport-DB'!F:F,"="&amp;'Work DB'!$AB$4)</f>
        <v>69.599999999999994</v>
      </c>
      <c r="AC203" s="169">
        <f>SUMIFS('Transport-DB'!P:P,'Transport-DB'!C:C,"="&amp;'Work DB'!C203,'Transport-DB'!F:F,"="&amp;'Work DB'!$AC$4)</f>
        <v>100</v>
      </c>
      <c r="AD203" s="166">
        <f>SUMIFS('Transport-DB'!P:P,'Transport-DB'!C:C,"="&amp;'Work DB'!C203,'Transport-DB'!F:F,"="&amp;'Work DB'!$AD$4)</f>
        <v>40</v>
      </c>
      <c r="AE203" s="166">
        <f>SUMIFS('Transport-DB'!P:P,'Transport-DB'!C:C,"="&amp;'Work DB'!C203,'Transport-DB'!F:F,"="&amp;'Work DB'!$AE$4)</f>
        <v>0</v>
      </c>
      <c r="AF203" s="166">
        <f>SUMIFS('Transport-DB'!P:P,'Transport-DB'!C:C,"="&amp;'Work DB'!C203,'Transport-DB'!F:F,"="&amp;'Work DB'!$AF$4)</f>
        <v>0</v>
      </c>
      <c r="AG203" s="167"/>
      <c r="AH203" s="168">
        <f>SUMIFS('Transport-DB'!Q:Q,'Transport-DB'!C:C,"="&amp;'Work DB'!C203)</f>
        <v>126.35000000000001</v>
      </c>
      <c r="AI203" s="170">
        <f>SUMIFS(Civil_DB[قالب بندی],Civil_DB[تاریخ],"="&amp;'Work DB'!C203)</f>
        <v>30</v>
      </c>
      <c r="AJ203" s="169">
        <v>0</v>
      </c>
      <c r="AK203" s="167">
        <f>SUMIFS(Civil_DB[بتن],Civil_DB[تاریخ],"="&amp;'Work DB'!C203)</f>
        <v>72</v>
      </c>
      <c r="AL203" s="28">
        <v>0</v>
      </c>
      <c r="AM203" s="29">
        <v>0</v>
      </c>
      <c r="AN203" s="31">
        <v>0</v>
      </c>
      <c r="AO203" s="28">
        <v>81</v>
      </c>
      <c r="AP203" s="29">
        <v>87</v>
      </c>
      <c r="AQ203" s="29">
        <v>172</v>
      </c>
      <c r="AR203" s="30">
        <v>13</v>
      </c>
      <c r="AS203" s="28">
        <v>15</v>
      </c>
      <c r="AT203" s="29">
        <v>37</v>
      </c>
      <c r="AU203" s="207">
        <f>'Daily Gas'!AE16</f>
        <v>4835</v>
      </c>
      <c r="AV203" s="215">
        <f t="shared" si="40"/>
        <v>38185</v>
      </c>
      <c r="AW203" s="29">
        <f t="shared" si="34"/>
        <v>118.61000000000001</v>
      </c>
      <c r="AX203" s="29">
        <f t="shared" si="36"/>
        <v>9622</v>
      </c>
      <c r="AY203" s="29">
        <f t="shared" si="35"/>
        <v>188.72154520446213</v>
      </c>
      <c r="AZ203" s="29">
        <f t="shared" si="30"/>
        <v>156.45325265134517</v>
      </c>
      <c r="BA203" s="29">
        <f t="shared" si="28"/>
        <v>232.55699999999993</v>
      </c>
      <c r="BB203" s="29">
        <v>0</v>
      </c>
      <c r="BC203" s="30">
        <v>0</v>
      </c>
      <c r="BD203" s="249"/>
      <c r="BE203" s="249"/>
      <c r="BF203" s="249"/>
      <c r="BG203" s="249"/>
      <c r="BH203" s="32"/>
      <c r="BI203" s="56"/>
      <c r="BJ203" s="15">
        <v>0</v>
      </c>
      <c r="BK203" s="15">
        <v>56</v>
      </c>
      <c r="BL203" s="15">
        <f t="shared" si="37"/>
        <v>34.74</v>
      </c>
      <c r="BM203" s="15">
        <f t="shared" si="38"/>
        <v>28.95</v>
      </c>
      <c r="BN203" s="397">
        <f t="shared" si="39"/>
        <v>21.68</v>
      </c>
      <c r="BP203" s="15">
        <v>6</v>
      </c>
      <c r="BQ203" s="15">
        <v>5</v>
      </c>
      <c r="BR203" s="15">
        <v>4</v>
      </c>
      <c r="BU203" s="15">
        <v>56</v>
      </c>
      <c r="BV203" s="15">
        <v>30</v>
      </c>
      <c r="BW203" s="15">
        <v>25</v>
      </c>
      <c r="BX203" s="15">
        <f>10+10</f>
        <v>20</v>
      </c>
    </row>
    <row r="204" spans="2:77" s="15" customFormat="1" ht="21" x14ac:dyDescent="0.25">
      <c r="B204" s="47"/>
      <c r="C204" s="20">
        <f t="shared" si="41"/>
        <v>45569</v>
      </c>
      <c r="D204" s="168">
        <f>SUMIFS('Transport-DB'!O:O,'Transport-DB'!C:C,"="&amp;'Work DB'!C204,'Transport-DB'!F:F,"="&amp;'Work DB'!$D$4)</f>
        <v>298.25249999999994</v>
      </c>
      <c r="E204" s="169">
        <f>SUMIFS('Transport-DB'!O:O,'Transport-DB'!C:C,"="&amp;'Work DB'!C204,'Transport-DB'!F:F,"="&amp;'Work DB'!$E$4)</f>
        <v>0</v>
      </c>
      <c r="F204" s="169">
        <f>SUMIFS('Transport-DB'!O:O,'Transport-DB'!C:C,"="&amp;'Work DB'!C204,'Transport-DB'!F:F,"="&amp;'Work DB'!$F$4)</f>
        <v>0</v>
      </c>
      <c r="G204" s="169">
        <f>SUMIFS('Transport-DB'!O:O,'Transport-DB'!C:C,"="&amp;'Work DB'!C204,'Transport-DB'!F:F,"="&amp;'Work DB'!$G$4)</f>
        <v>0</v>
      </c>
      <c r="H204" s="166">
        <f>SUMIFS('Transport-DB'!O:O,'Transport-DB'!C:C,"="&amp;'Work DB'!C204,'Transport-DB'!F:F,"="&amp;'Work DB'!$H$4)</f>
        <v>198.02999999999997</v>
      </c>
      <c r="I204" s="169">
        <f>SUMIFS('Transport-DB'!O:O,'Transport-DB'!C:C,"="&amp;'Work DB'!C204,'Transport-DB'!F:F,"="&amp;'Work DB'!$I$4)</f>
        <v>0</v>
      </c>
      <c r="J204" s="337">
        <f>SUMIFS('Transport-DB'!O:O,'Transport-DB'!C:C,"="&amp;'Work DB'!C204,'Transport-DB'!F:F,"="&amp;'Work DB'!$J$4)</f>
        <v>0</v>
      </c>
      <c r="K204" s="168">
        <f>SUMIFS('Transport-DB'!N:N,'Transport-DB'!C:C,"="&amp;'Work DB'!C204,'Transport-DB'!F:F,"="&amp;'Work DB'!$K$4)</f>
        <v>0</v>
      </c>
      <c r="L204" s="169">
        <f>SUMIFS('Transport-DB'!N:N,'Transport-DB'!C:C,"="&amp;'Work DB'!C204,'Transport-DB'!F:F,"="&amp;'Work DB'!$L$4)</f>
        <v>1085</v>
      </c>
      <c r="M204" s="169">
        <f>SUMIFS('Transport-DB'!N:N,'Transport-DB'!C:C,"="&amp;'Work DB'!C204,'Transport-DB'!F:F,"="&amp;'Work DB'!$M$4)</f>
        <v>350</v>
      </c>
      <c r="N204" s="169">
        <f>SUMIFS('Transport-DB'!N:N,'Transport-DB'!C:C,"="&amp;'Work DB'!C204,'Transport-DB'!F:F,"="&amp;'Work DB'!$N$4)</f>
        <v>0</v>
      </c>
      <c r="O204" s="169">
        <f>SUMIFS('Transport-DB'!N:N,'Transport-DB'!C:C,"="&amp;'Work DB'!C204,'Transport-DB'!F:F,"="&amp;'Work DB'!$O$4)</f>
        <v>0</v>
      </c>
      <c r="P204" s="169">
        <f>SUMIFS('Transport-DB'!N:N,'Transport-DB'!C:C,"="&amp;'Work DB'!C204,'Transport-DB'!F:F,"="&amp;'Work DB'!$P$4)</f>
        <v>336.15000000000003</v>
      </c>
      <c r="Q204" s="166">
        <f>SUMIFS('Transport-DB'!N:N,'Transport-DB'!C:C,"="&amp;'Work DB'!C204,'Transport-DB'!F:F,"="&amp;'Work DB'!$Q$4)</f>
        <v>0</v>
      </c>
      <c r="R204" s="167">
        <f>SUMIFS('Transport-DB'!N:N,'Transport-DB'!C:C,"="&amp;'Work DB'!C204,'Transport-DB'!F:F,"="&amp;'Work DB'!$R$4)</f>
        <v>0</v>
      </c>
      <c r="S204" s="168">
        <f>SUM(D204:J204)+SUM(K204:R204)-M204-SUMIFS(Transport_DB[ترانشه],Transport_DB[توضیحات],"دیسپوزال",Transport_DB[تاریخ],'Work DB'!C204)</f>
        <v>1917.4324999999999</v>
      </c>
      <c r="T204" s="169">
        <f t="shared" si="31"/>
        <v>350</v>
      </c>
      <c r="U204" s="169"/>
      <c r="V204" s="169"/>
      <c r="W204" s="169"/>
      <c r="X204" s="169"/>
      <c r="Y204" s="167"/>
      <c r="Z204" s="249"/>
      <c r="AA204" s="168">
        <f>SUMIFS('Transport-DB'!P:P,'Transport-DB'!C:C,"="&amp;'Work DB'!C204,'Transport-DB'!F:F,"="&amp;'Work DB'!$AA$4)</f>
        <v>106.2</v>
      </c>
      <c r="AB204" s="169">
        <f>SUMIFS('Transport-DB'!P:P,'Transport-DB'!C:C,"="&amp;'Work DB'!C204,'Transport-DB'!F:F,"="&amp;'Work DB'!$AB$4)</f>
        <v>23.2</v>
      </c>
      <c r="AC204" s="169">
        <f>SUMIFS('Transport-DB'!P:P,'Transport-DB'!C:C,"="&amp;'Work DB'!C204,'Transport-DB'!F:F,"="&amp;'Work DB'!$AC$4)</f>
        <v>110</v>
      </c>
      <c r="AD204" s="166">
        <f>SUMIFS('Transport-DB'!P:P,'Transport-DB'!C:C,"="&amp;'Work DB'!C204,'Transport-DB'!F:F,"="&amp;'Work DB'!$AD$4)</f>
        <v>0</v>
      </c>
      <c r="AE204" s="166">
        <f>SUMIFS('Transport-DB'!P:P,'Transport-DB'!C:C,"="&amp;'Work DB'!C204,'Transport-DB'!F:F,"="&amp;'Work DB'!$AE$4)</f>
        <v>0</v>
      </c>
      <c r="AF204" s="166">
        <f>SUMIFS('Transport-DB'!P:P,'Transport-DB'!C:C,"="&amp;'Work DB'!C204,'Transport-DB'!F:F,"="&amp;'Work DB'!$AF$4)</f>
        <v>0</v>
      </c>
      <c r="AG204" s="167"/>
      <c r="AH204" s="168">
        <f>SUMIFS('Transport-DB'!Q:Q,'Transport-DB'!C:C,"="&amp;'Work DB'!C204)</f>
        <v>119.7</v>
      </c>
      <c r="AI204" s="170">
        <f>SUMIFS(Civil_DB[قالب بندی],Civil_DB[تاریخ],"="&amp;'Work DB'!C204)</f>
        <v>60</v>
      </c>
      <c r="AJ204" s="169">
        <v>0</v>
      </c>
      <c r="AK204" s="167">
        <f>SUMIFS(Civil_DB[بتن],Civil_DB[تاریخ],"="&amp;'Work DB'!C204)</f>
        <v>67</v>
      </c>
      <c r="AL204" s="28">
        <v>0</v>
      </c>
      <c r="AM204" s="29">
        <v>0</v>
      </c>
      <c r="AN204" s="31">
        <v>0</v>
      </c>
      <c r="AO204" s="28">
        <v>78</v>
      </c>
      <c r="AP204" s="29">
        <v>67</v>
      </c>
      <c r="AQ204" s="29">
        <v>150</v>
      </c>
      <c r="AR204" s="30">
        <v>13</v>
      </c>
      <c r="AS204" s="28">
        <v>15</v>
      </c>
      <c r="AT204" s="29">
        <v>26</v>
      </c>
      <c r="AU204" s="207">
        <v>295</v>
      </c>
      <c r="AV204" s="215">
        <f t="shared" si="40"/>
        <v>37890</v>
      </c>
      <c r="AW204" s="29">
        <f t="shared" si="34"/>
        <v>96.500000000000014</v>
      </c>
      <c r="AX204" s="29">
        <f t="shared" si="36"/>
        <v>9622</v>
      </c>
      <c r="AY204" s="29">
        <f t="shared" si="35"/>
        <v>172.90502975241751</v>
      </c>
      <c r="AZ204" s="29">
        <f t="shared" si="30"/>
        <v>141.62272012483172</v>
      </c>
      <c r="BA204" s="29">
        <f t="shared" si="28"/>
        <v>194.06549999999993</v>
      </c>
      <c r="BB204" s="29">
        <v>0</v>
      </c>
      <c r="BC204" s="30">
        <v>0</v>
      </c>
      <c r="BD204" s="249"/>
      <c r="BE204" s="249"/>
      <c r="BF204" s="249"/>
      <c r="BG204" s="249"/>
      <c r="BH204" s="32"/>
      <c r="BI204" s="56"/>
      <c r="BJ204" s="15">
        <v>0</v>
      </c>
      <c r="BK204" s="15">
        <v>0</v>
      </c>
      <c r="BL204" s="15">
        <f t="shared" si="37"/>
        <v>0</v>
      </c>
      <c r="BM204" s="15">
        <f t="shared" si="38"/>
        <v>0</v>
      </c>
      <c r="BN204" s="397">
        <f t="shared" si="39"/>
        <v>0</v>
      </c>
      <c r="BP204" s="15">
        <v>0</v>
      </c>
      <c r="BQ204" s="15">
        <v>0</v>
      </c>
      <c r="BR204" s="15">
        <v>0</v>
      </c>
      <c r="BU204" s="15">
        <v>0</v>
      </c>
      <c r="BV204" s="15">
        <v>0</v>
      </c>
      <c r="BW204" s="15">
        <v>0</v>
      </c>
      <c r="BX204" s="15">
        <v>0</v>
      </c>
    </row>
    <row r="205" spans="2:77" s="15" customFormat="1" ht="21.75" thickBot="1" x14ac:dyDescent="0.3">
      <c r="B205" s="47"/>
      <c r="C205" s="20">
        <f t="shared" si="41"/>
        <v>45570</v>
      </c>
      <c r="D205" s="168">
        <f>SUMIFS('Transport-DB'!O:O,'Transport-DB'!C:C,"="&amp;'Work DB'!C205,'Transport-DB'!F:F,"="&amp;'Work DB'!$D$4)</f>
        <v>84.122500000000002</v>
      </c>
      <c r="E205" s="169">
        <f>SUMIFS('Transport-DB'!O:O,'Transport-DB'!C:C,"="&amp;'Work DB'!C205,'Transport-DB'!F:F,"="&amp;'Work DB'!$E$4)</f>
        <v>348.39250000000004</v>
      </c>
      <c r="F205" s="169">
        <f>SUMIFS('Transport-DB'!O:O,'Transport-DB'!C:C,"="&amp;'Work DB'!C205,'Transport-DB'!F:F,"="&amp;'Work DB'!$F$4)</f>
        <v>186.1275</v>
      </c>
      <c r="G205" s="169">
        <f>SUMIFS('Transport-DB'!O:O,'Transport-DB'!C:C,"="&amp;'Work DB'!C205,'Transport-DB'!F:F,"="&amp;'Work DB'!$G$4)</f>
        <v>0</v>
      </c>
      <c r="H205" s="166">
        <f>SUMIFS('Transport-DB'!O:O,'Transport-DB'!C:C,"="&amp;'Work DB'!C205,'Transport-DB'!F:F,"="&amp;'Work DB'!$H$4)</f>
        <v>463.68</v>
      </c>
      <c r="I205" s="169">
        <f>SUMIFS('Transport-DB'!O:O,'Transport-DB'!C:C,"="&amp;'Work DB'!C205,'Transport-DB'!F:F,"="&amp;'Work DB'!$I$4)</f>
        <v>0</v>
      </c>
      <c r="J205" s="337">
        <f>SUMIFS('Transport-DB'!O:O,'Transport-DB'!C:C,"="&amp;'Work DB'!C205,'Transport-DB'!F:F,"="&amp;'Work DB'!$J$4)</f>
        <v>186.1275</v>
      </c>
      <c r="K205" s="168">
        <f>SUMIFS('Transport-DB'!N:N,'Transport-DB'!C:C,"="&amp;'Work DB'!C205,'Transport-DB'!F:F,"="&amp;'Work DB'!$K$4)</f>
        <v>0</v>
      </c>
      <c r="L205" s="169">
        <f>SUMIFS('Transport-DB'!N:N,'Transport-DB'!C:C,"="&amp;'Work DB'!C205,'Transport-DB'!F:F,"="&amp;'Work DB'!$L$4)</f>
        <v>1225</v>
      </c>
      <c r="M205" s="169">
        <f>SUMIFS('Transport-DB'!N:N,'Transport-DB'!C:C,"="&amp;'Work DB'!C205,'Transport-DB'!F:F,"="&amp;'Work DB'!$M$4)</f>
        <v>385</v>
      </c>
      <c r="N205" s="169">
        <f>SUMIFS('Transport-DB'!N:N,'Transport-DB'!C:C,"="&amp;'Work DB'!C205,'Transport-DB'!F:F,"="&amp;'Work DB'!$N$4)</f>
        <v>0</v>
      </c>
      <c r="O205" s="169">
        <f>SUMIFS('Transport-DB'!N:N,'Transport-DB'!C:C,"="&amp;'Work DB'!C205,'Transport-DB'!F:F,"="&amp;'Work DB'!$O$4)</f>
        <v>0</v>
      </c>
      <c r="P205" s="169">
        <f>SUMIFS('Transport-DB'!N:N,'Transport-DB'!C:C,"="&amp;'Work DB'!C205,'Transport-DB'!F:F,"="&amp;'Work DB'!$P$4)</f>
        <v>448.20000000000005</v>
      </c>
      <c r="Q205" s="166">
        <f>SUMIFS('Transport-DB'!N:N,'Transport-DB'!C:C,"="&amp;'Work DB'!C205,'Transport-DB'!F:F,"="&amp;'Work DB'!$Q$4)</f>
        <v>0</v>
      </c>
      <c r="R205" s="167">
        <f>SUMIFS('Transport-DB'!N:N,'Transport-DB'!C:C,"="&amp;'Work DB'!C205,'Transport-DB'!F:F,"="&amp;'Work DB'!$R$4)</f>
        <v>0</v>
      </c>
      <c r="S205" s="168">
        <f>SUM(D205:J205)+SUM(K205:R205)-M205-SUMIFS(Transport_DB[ترانشه],Transport_DB[توضیحات],"دیسپوزال",Transport_DB[تاریخ],'Work DB'!C205)</f>
        <v>2941.6499999999996</v>
      </c>
      <c r="T205" s="169">
        <f t="shared" si="31"/>
        <v>385</v>
      </c>
      <c r="U205" s="169"/>
      <c r="V205" s="169"/>
      <c r="W205" s="169"/>
      <c r="X205" s="169"/>
      <c r="Y205" s="167"/>
      <c r="Z205" s="249"/>
      <c r="AA205" s="168">
        <f>SUMIFS('Transport-DB'!P:P,'Transport-DB'!C:C,"="&amp;'Work DB'!C205,'Transport-DB'!F:F,"="&amp;'Work DB'!$AA$4)</f>
        <v>70.800000000000011</v>
      </c>
      <c r="AB205" s="169">
        <f>SUMIFS('Transport-DB'!P:P,'Transport-DB'!C:C,"="&amp;'Work DB'!C205,'Transport-DB'!F:F,"="&amp;'Work DB'!$AB$4)</f>
        <v>46.4</v>
      </c>
      <c r="AC205" s="169">
        <f>SUMIFS('Transport-DB'!P:P,'Transport-DB'!C:C,"="&amp;'Work DB'!C205,'Transport-DB'!F:F,"="&amp;'Work DB'!$AC$4)</f>
        <v>100</v>
      </c>
      <c r="AD205" s="166">
        <f>SUMIFS('Transport-DB'!P:P,'Transport-DB'!C:C,"="&amp;'Work DB'!C205,'Transport-DB'!F:F,"="&amp;'Work DB'!$AD$4)</f>
        <v>40</v>
      </c>
      <c r="AE205" s="166">
        <f>SUMIFS('Transport-DB'!P:P,'Transport-DB'!C:C,"="&amp;'Work DB'!C205,'Transport-DB'!F:F,"="&amp;'Work DB'!$AE$4)</f>
        <v>0</v>
      </c>
      <c r="AF205" s="166">
        <f>SUMIFS('Transport-DB'!P:P,'Transport-DB'!C:C,"="&amp;'Work DB'!C205,'Transport-DB'!F:F,"="&amp;'Work DB'!$AF$4)</f>
        <v>52</v>
      </c>
      <c r="AG205" s="167"/>
      <c r="AH205" s="168">
        <f>SUMIFS('Transport-DB'!Q:Q,'Transport-DB'!C:C,"="&amp;'Work DB'!C205)</f>
        <v>0</v>
      </c>
      <c r="AI205" s="170">
        <f>SUMIFS(Civil_DB[قالب بندی],Civil_DB[تاریخ],"="&amp;'Work DB'!C205)</f>
        <v>107</v>
      </c>
      <c r="AJ205" s="169">
        <v>0</v>
      </c>
      <c r="AK205" s="454">
        <f>SUMIFS(Civil_DB[بتن],Civil_DB[تاریخ],"="&amp;'Work DB'!C205)</f>
        <v>42</v>
      </c>
      <c r="AL205" s="28">
        <v>0</v>
      </c>
      <c r="AM205" s="29">
        <v>0</v>
      </c>
      <c r="AN205" s="31">
        <v>0</v>
      </c>
      <c r="AO205" s="28">
        <v>84</v>
      </c>
      <c r="AP205" s="29">
        <v>82</v>
      </c>
      <c r="AQ205" s="29">
        <v>168</v>
      </c>
      <c r="AR205" s="30">
        <v>13</v>
      </c>
      <c r="AS205" s="28">
        <v>15</v>
      </c>
      <c r="AT205" s="29">
        <v>39</v>
      </c>
      <c r="AU205" s="207">
        <v>6771</v>
      </c>
      <c r="AV205" s="215">
        <f>AV204-AU205+19000</f>
        <v>50119</v>
      </c>
      <c r="AW205" s="29">
        <f t="shared" ref="AW205:AW215" si="42">AW204-AK205*0.33+BK205</f>
        <v>106.64000000000001</v>
      </c>
      <c r="AX205" s="29">
        <f t="shared" si="36"/>
        <v>9622</v>
      </c>
      <c r="AY205" s="29">
        <f>IF(AK205&gt;0,(AY204-AK205*0.21+BL205)-(AY204-AK205*0.21+BL205)*0.01,(AY204-AK205*0.21+BL205))*1.7</f>
        <v>276.15510507331868</v>
      </c>
      <c r="AZ205" s="29">
        <f>IF(AK205&gt;0,(AZ204-AK205*0.2+BM205)-(AZ204-AK205*0.2+BM205)*0.01,(AZ204-AK205*0.2+BM205))*1.7</f>
        <v>224.21383797009176</v>
      </c>
      <c r="BA205" s="29">
        <f>(BA204-AK205*0.5745+BN205)*1.7</f>
        <v>399.46004999999985</v>
      </c>
      <c r="BB205" s="29">
        <v>0</v>
      </c>
      <c r="BC205" s="30">
        <v>0</v>
      </c>
      <c r="BD205" s="249"/>
      <c r="BE205" s="249"/>
      <c r="BF205" s="249"/>
      <c r="BG205" s="249"/>
      <c r="BH205" s="32"/>
      <c r="BI205" s="56" t="s">
        <v>527</v>
      </c>
      <c r="BK205" s="15">
        <v>24</v>
      </c>
      <c r="BL205" s="15">
        <f t="shared" si="37"/>
        <v>0</v>
      </c>
      <c r="BM205" s="15">
        <f t="shared" si="38"/>
        <v>0</v>
      </c>
      <c r="BN205" s="397">
        <f t="shared" si="39"/>
        <v>65.039999999999992</v>
      </c>
      <c r="BP205" s="15">
        <v>0</v>
      </c>
      <c r="BQ205" s="15">
        <v>0</v>
      </c>
      <c r="BR205" s="15">
        <v>12</v>
      </c>
      <c r="BU205" s="15">
        <v>24</v>
      </c>
      <c r="BV205" s="15">
        <v>0</v>
      </c>
      <c r="BW205" s="15">
        <v>0</v>
      </c>
      <c r="BX205" s="15">
        <v>60</v>
      </c>
    </row>
    <row r="206" spans="2:77" s="15" customFormat="1" ht="21" x14ac:dyDescent="0.25">
      <c r="B206" s="47"/>
      <c r="C206" s="20">
        <f t="shared" si="41"/>
        <v>45571</v>
      </c>
      <c r="D206" s="168">
        <f>SUMIFS('Transport-DB'!O:O,'Transport-DB'!C:C,"="&amp;'Work DB'!C206,'Transport-DB'!F:F,"="&amp;'Work DB'!$D$4)</f>
        <v>206.48249999999999</v>
      </c>
      <c r="E206" s="169">
        <f>SUMIFS('Transport-DB'!O:O,'Transport-DB'!C:C,"="&amp;'Work DB'!C206,'Transport-DB'!F:F,"="&amp;'Work DB'!$E$4)</f>
        <v>391.34499999999997</v>
      </c>
      <c r="F206" s="169">
        <f>SUMIFS('Transport-DB'!O:O,'Transport-DB'!C:C,"="&amp;'Work DB'!C206,'Transport-DB'!F:F,"="&amp;'Work DB'!$F$4)</f>
        <v>181.35499999999999</v>
      </c>
      <c r="G206" s="169">
        <f>SUMIFS('Transport-DB'!O:O,'Transport-DB'!C:C,"="&amp;'Work DB'!C206,'Transport-DB'!F:F,"="&amp;'Work DB'!$G$4)</f>
        <v>0</v>
      </c>
      <c r="H206" s="166">
        <f>SUMIFS('Transport-DB'!O:O,'Transport-DB'!C:C,"="&amp;'Work DB'!C206,'Transport-DB'!F:F,"="&amp;'Work DB'!$H$4)</f>
        <v>536.13</v>
      </c>
      <c r="I206" s="169">
        <f>SUMIFS('Transport-DB'!O:O,'Transport-DB'!C:C,"="&amp;'Work DB'!C206,'Transport-DB'!F:F,"="&amp;'Work DB'!$I$4)</f>
        <v>0</v>
      </c>
      <c r="J206" s="337">
        <f>SUMIFS('Transport-DB'!O:O,'Transport-DB'!C:C,"="&amp;'Work DB'!C206,'Transport-DB'!F:F,"="&amp;'Work DB'!$J$4)</f>
        <v>186.1275</v>
      </c>
      <c r="K206" s="168">
        <f>SUMIFS('Transport-DB'!N:N,'Transport-DB'!C:C,"="&amp;'Work DB'!C206,'Transport-DB'!F:F,"="&amp;'Work DB'!$K$4)</f>
        <v>0</v>
      </c>
      <c r="L206" s="169">
        <f>SUMIFS('Transport-DB'!N:N,'Transport-DB'!C:C,"="&amp;'Work DB'!C206,'Transport-DB'!F:F,"="&amp;'Work DB'!$L$4)</f>
        <v>1127</v>
      </c>
      <c r="M206" s="169">
        <f>SUMIFS('Transport-DB'!N:N,'Transport-DB'!C:C,"="&amp;'Work DB'!C206,'Transport-DB'!F:F,"="&amp;'Work DB'!$M$4)</f>
        <v>329</v>
      </c>
      <c r="N206" s="169">
        <f>SUMIFS('Transport-DB'!N:N,'Transport-DB'!C:C,"="&amp;'Work DB'!C206,'Transport-DB'!F:F,"="&amp;'Work DB'!$N$4)</f>
        <v>0</v>
      </c>
      <c r="O206" s="169">
        <f>SUMIFS('Transport-DB'!N:N,'Transport-DB'!C:C,"="&amp;'Work DB'!C206,'Transport-DB'!F:F,"="&amp;'Work DB'!$O$4)</f>
        <v>0</v>
      </c>
      <c r="P206" s="169">
        <f>SUMIFS('Transport-DB'!N:N,'Transport-DB'!C:C,"="&amp;'Work DB'!C206,'Transport-DB'!F:F,"="&amp;'Work DB'!$P$4)</f>
        <v>385.95000000000005</v>
      </c>
      <c r="Q206" s="166">
        <f>SUMIFS('Transport-DB'!N:N,'Transport-DB'!C:C,"="&amp;'Work DB'!C206,'Transport-DB'!F:F,"="&amp;'Work DB'!$Q$4)</f>
        <v>0</v>
      </c>
      <c r="R206" s="167">
        <f>SUMIFS('Transport-DB'!N:N,'Transport-DB'!C:C,"="&amp;'Work DB'!C206,'Transport-DB'!F:F,"="&amp;'Work DB'!$R$4)</f>
        <v>0</v>
      </c>
      <c r="S206" s="168">
        <f>SUM(D206:J206)+SUM(K206:R206)-M206-SUMIFS(Transport_DB[ترانشه],Transport_DB[توضیحات],"دیسپوزال",Transport_DB[تاریخ],'Work DB'!C206)</f>
        <v>3014.3900000000003</v>
      </c>
      <c r="T206" s="169">
        <f t="shared" si="31"/>
        <v>329</v>
      </c>
      <c r="U206" s="169"/>
      <c r="V206" s="169"/>
      <c r="W206" s="169"/>
      <c r="X206" s="169"/>
      <c r="Y206" s="167"/>
      <c r="Z206" s="249"/>
      <c r="AA206" s="168">
        <f>SUMIFS('Transport-DB'!P:P,'Transport-DB'!C:C,"="&amp;'Work DB'!C206,'Transport-DB'!F:F,"="&amp;'Work DB'!$AA$4)</f>
        <v>82.600000000000009</v>
      </c>
      <c r="AB206" s="169">
        <f>SUMIFS('Transport-DB'!P:P,'Transport-DB'!C:C,"="&amp;'Work DB'!C206,'Transport-DB'!F:F,"="&amp;'Work DB'!$AB$4)</f>
        <v>0</v>
      </c>
      <c r="AC206" s="169">
        <f>SUMIFS('Transport-DB'!P:P,'Transport-DB'!C:C,"="&amp;'Work DB'!C206,'Transport-DB'!F:F,"="&amp;'Work DB'!$AC$4)</f>
        <v>40</v>
      </c>
      <c r="AD206" s="166">
        <f>SUMIFS('Transport-DB'!P:P,'Transport-DB'!C:C,"="&amp;'Work DB'!C206,'Transport-DB'!F:F,"="&amp;'Work DB'!$AD$4)</f>
        <v>0</v>
      </c>
      <c r="AE206" s="166">
        <f>SUMIFS('Transport-DB'!P:P,'Transport-DB'!C:C,"="&amp;'Work DB'!C206,'Transport-DB'!F:F,"="&amp;'Work DB'!$AE$4)</f>
        <v>0</v>
      </c>
      <c r="AF206" s="166">
        <f>SUMIFS('Transport-DB'!P:P,'Transport-DB'!C:C,"="&amp;'Work DB'!C206,'Transport-DB'!F:F,"="&amp;'Work DB'!$AF$4)</f>
        <v>0</v>
      </c>
      <c r="AG206" s="167"/>
      <c r="AH206" s="168">
        <f>SUMIFS('Transport-DB'!Q:Q,'Transport-DB'!C:C,"="&amp;'Work DB'!C206)</f>
        <v>53.2</v>
      </c>
      <c r="AI206" s="170">
        <f>SUMIFS(Civil_DB[قالب بندی],Civil_DB[تاریخ],"="&amp;'Work DB'!C206)</f>
        <v>47</v>
      </c>
      <c r="AJ206" s="169">
        <v>0</v>
      </c>
      <c r="AK206" s="454">
        <f>SUMIFS(Civil_DB[بتن],Civil_DB[تاریخ],"="&amp;'Work DB'!C206)</f>
        <v>65</v>
      </c>
      <c r="AL206" s="28">
        <v>0</v>
      </c>
      <c r="AM206" s="29">
        <v>0</v>
      </c>
      <c r="AN206" s="31">
        <v>0</v>
      </c>
      <c r="AO206" s="28">
        <v>85</v>
      </c>
      <c r="AP206" s="29">
        <v>93</v>
      </c>
      <c r="AQ206" s="29">
        <v>182</v>
      </c>
      <c r="AR206" s="30">
        <v>13</v>
      </c>
      <c r="AS206" s="28">
        <v>15</v>
      </c>
      <c r="AT206" s="29">
        <v>37</v>
      </c>
      <c r="AU206" s="207">
        <v>4204</v>
      </c>
      <c r="AV206" s="215">
        <f t="shared" ref="AV206:AV215" si="43">AV205-AU206</f>
        <v>45915</v>
      </c>
      <c r="AW206" s="29">
        <f t="shared" si="42"/>
        <v>85.190000000000012</v>
      </c>
      <c r="AX206" s="29">
        <f t="shared" si="36"/>
        <v>9622</v>
      </c>
      <c r="AY206" s="29">
        <f t="shared" ref="AY206:AY215" si="44">IF($AK206&gt;0,(AY205-$AK206*$BU$211+BL206),(AY205-$AK206*$BU$211+BL206))</f>
        <v>292.95510507331869</v>
      </c>
      <c r="AZ206" s="29">
        <f t="shared" ref="AZ206:AZ215" si="45">IF($AK206&gt;0,(AZ205-$AK206*$BV$211+BM206),(AZ205-$AK206*$BV$211+BM206))</f>
        <v>284.54883797009177</v>
      </c>
      <c r="BA206" s="29">
        <f t="shared" ref="BA206:BA215" si="46">IF($AK206&gt;0,(BA205-$AK206*$BW$211+BN206),(BA205-$AK206*$BW$211+BN206))</f>
        <v>329.19504999999987</v>
      </c>
      <c r="BB206" s="29">
        <v>0</v>
      </c>
      <c r="BC206" s="30">
        <v>0</v>
      </c>
      <c r="BD206" s="249"/>
      <c r="BE206" s="249"/>
      <c r="BF206" s="249"/>
      <c r="BG206" s="249"/>
      <c r="BH206" s="32"/>
      <c r="BI206" s="56"/>
      <c r="BJ206" s="15">
        <v>0</v>
      </c>
      <c r="BK206" s="15">
        <v>0</v>
      </c>
      <c r="BL206" s="15">
        <v>46.7</v>
      </c>
      <c r="BM206" s="15">
        <v>82.5</v>
      </c>
      <c r="BN206" s="15">
        <v>0</v>
      </c>
      <c r="BP206" s="15">
        <v>4</v>
      </c>
      <c r="BQ206" s="15">
        <v>7</v>
      </c>
      <c r="BR206" s="15">
        <v>0</v>
      </c>
      <c r="BT206" s="398"/>
      <c r="BU206" s="399"/>
      <c r="BV206" s="399"/>
      <c r="BW206" s="399"/>
      <c r="BX206" s="399"/>
      <c r="BY206" s="400"/>
    </row>
    <row r="207" spans="2:77" s="15" customFormat="1" ht="21" x14ac:dyDescent="0.25">
      <c r="B207" s="47"/>
      <c r="C207" s="20">
        <f t="shared" si="41"/>
        <v>45572</v>
      </c>
      <c r="D207" s="168">
        <f>SUMIFS('Transport-DB'!O:O,'Transport-DB'!C:C,"="&amp;'Work DB'!C207,'Transport-DB'!F:F,"="&amp;'Work DB'!$D$4)</f>
        <v>282.95749999999998</v>
      </c>
      <c r="E207" s="169">
        <f>SUMIFS('Transport-DB'!O:O,'Transport-DB'!C:C,"="&amp;'Work DB'!C207,'Transport-DB'!F:F,"="&amp;'Work DB'!$E$4)</f>
        <v>410.435</v>
      </c>
      <c r="F207" s="169">
        <f>SUMIFS('Transport-DB'!O:O,'Transport-DB'!C:C,"="&amp;'Work DB'!C207,'Transport-DB'!F:F,"="&amp;'Work DB'!$F$4)</f>
        <v>128.85750000000002</v>
      </c>
      <c r="G207" s="169">
        <f>SUMIFS('Transport-DB'!O:O,'Transport-DB'!C:C,"="&amp;'Work DB'!C207,'Transport-DB'!F:F,"="&amp;'Work DB'!$G$4)</f>
        <v>0</v>
      </c>
      <c r="H207" s="166">
        <f>SUMIFS('Transport-DB'!O:O,'Transport-DB'!C:C,"="&amp;'Work DB'!C207,'Transport-DB'!F:F,"="&amp;'Work DB'!$H$4)</f>
        <v>584.42999999999995</v>
      </c>
      <c r="I207" s="169">
        <f>SUMIFS('Transport-DB'!O:O,'Transport-DB'!C:C,"="&amp;'Work DB'!C207,'Transport-DB'!F:F,"="&amp;'Work DB'!$I$4)</f>
        <v>0</v>
      </c>
      <c r="J207" s="337">
        <f>SUMIFS('Transport-DB'!O:O,'Transport-DB'!C:C,"="&amp;'Work DB'!C207,'Transport-DB'!F:F,"="&amp;'Work DB'!$J$4)</f>
        <v>205.2175</v>
      </c>
      <c r="K207" s="168">
        <f>SUMIFS('Transport-DB'!N:N,'Transport-DB'!C:C,"="&amp;'Work DB'!C207,'Transport-DB'!F:F,"="&amp;'Work DB'!$K$4)</f>
        <v>0</v>
      </c>
      <c r="L207" s="169">
        <f>SUMIFS('Transport-DB'!N:N,'Transport-DB'!C:C,"="&amp;'Work DB'!C207,'Transport-DB'!F:F,"="&amp;'Work DB'!$L$4)</f>
        <v>1295</v>
      </c>
      <c r="M207" s="169">
        <f>SUMIFS('Transport-DB'!N:N,'Transport-DB'!C:C,"="&amp;'Work DB'!C207,'Transport-DB'!F:F,"="&amp;'Work DB'!$M$4)</f>
        <v>238</v>
      </c>
      <c r="N207" s="169">
        <f>SUMIFS('Transport-DB'!N:N,'Transport-DB'!C:C,"="&amp;'Work DB'!C207,'Transport-DB'!F:F,"="&amp;'Work DB'!$N$4)</f>
        <v>0</v>
      </c>
      <c r="O207" s="169">
        <f>SUMIFS('Transport-DB'!N:N,'Transport-DB'!C:C,"="&amp;'Work DB'!C207,'Transport-DB'!F:F,"="&amp;'Work DB'!$O$4)</f>
        <v>0</v>
      </c>
      <c r="P207" s="169">
        <f>SUMIFS('Transport-DB'!N:N,'Transport-DB'!C:C,"="&amp;'Work DB'!C207,'Transport-DB'!F:F,"="&amp;'Work DB'!$P$4)</f>
        <v>410.84999999999997</v>
      </c>
      <c r="Q207" s="166">
        <f>SUMIFS('Transport-DB'!N:N,'Transport-DB'!C:C,"="&amp;'Work DB'!C207,'Transport-DB'!F:F,"="&amp;'Work DB'!$Q$4)</f>
        <v>0</v>
      </c>
      <c r="R207" s="167">
        <f>SUMIFS('Transport-DB'!N:N,'Transport-DB'!C:C,"="&amp;'Work DB'!C207,'Transport-DB'!F:F,"="&amp;'Work DB'!$R$4)</f>
        <v>0</v>
      </c>
      <c r="S207" s="168">
        <f>SUM(D207:J207)+SUM(K207:R207)-M207-SUMIFS(Transport_DB[ترانشه],Transport_DB[توضیحات],"دیسپوزال",Transport_DB[تاریخ],'Work DB'!C207)</f>
        <v>3317.7474999999995</v>
      </c>
      <c r="T207" s="169">
        <f t="shared" si="31"/>
        <v>238</v>
      </c>
      <c r="U207" s="169"/>
      <c r="V207" s="169"/>
      <c r="W207" s="169"/>
      <c r="X207" s="169"/>
      <c r="Y207" s="167"/>
      <c r="Z207" s="249"/>
      <c r="AA207" s="168">
        <f>SUMIFS('Transport-DB'!P:P,'Transport-DB'!C:C,"="&amp;'Work DB'!C207,'Transport-DB'!F:F,"="&amp;'Work DB'!$AA$4)</f>
        <v>82.6</v>
      </c>
      <c r="AB207" s="169">
        <f>SUMIFS('Transport-DB'!P:P,'Transport-DB'!C:C,"="&amp;'Work DB'!C207,'Transport-DB'!F:F,"="&amp;'Work DB'!$AB$4)</f>
        <v>81.2</v>
      </c>
      <c r="AC207" s="169">
        <f>SUMIFS('Transport-DB'!P:P,'Transport-DB'!C:C,"="&amp;'Work DB'!C207,'Transport-DB'!F:F,"="&amp;'Work DB'!$AC$4)</f>
        <v>100</v>
      </c>
      <c r="AD207" s="166">
        <f>SUMIFS('Transport-DB'!P:P,'Transport-DB'!C:C,"="&amp;'Work DB'!C207,'Transport-DB'!F:F,"="&amp;'Work DB'!$AD$4)</f>
        <v>50</v>
      </c>
      <c r="AE207" s="166">
        <f>SUMIFS('Transport-DB'!P:P,'Transport-DB'!C:C,"="&amp;'Work DB'!C207,'Transport-DB'!F:F,"="&amp;'Work DB'!$AE$4)</f>
        <v>0</v>
      </c>
      <c r="AF207" s="166">
        <f>SUMIFS('Transport-DB'!P:P,'Transport-DB'!C:C,"="&amp;'Work DB'!C207,'Transport-DB'!F:F,"="&amp;'Work DB'!$AF$4)</f>
        <v>52</v>
      </c>
      <c r="AG207" s="167"/>
      <c r="AH207" s="168">
        <f>SUMIFS('Transport-DB'!Q:Q,'Transport-DB'!C:C,"="&amp;'Work DB'!C207)</f>
        <v>0</v>
      </c>
      <c r="AI207" s="170">
        <f>SUMIFS(Civil_DB[قالب بندی],Civil_DB[تاریخ],"="&amp;'Work DB'!C207)</f>
        <v>0</v>
      </c>
      <c r="AJ207" s="169">
        <v>0</v>
      </c>
      <c r="AK207" s="167">
        <f>SUMIFS(Civil_DB[بتن],Civil_DB[تاریخ],"="&amp;'Work DB'!C207)</f>
        <v>59</v>
      </c>
      <c r="AL207" s="28">
        <v>0</v>
      </c>
      <c r="AM207" s="29">
        <v>0</v>
      </c>
      <c r="AN207" s="31">
        <v>0</v>
      </c>
      <c r="AO207" s="28">
        <v>86</v>
      </c>
      <c r="AP207" s="29">
        <v>90</v>
      </c>
      <c r="AQ207" s="29">
        <v>178</v>
      </c>
      <c r="AR207" s="30">
        <v>13</v>
      </c>
      <c r="AS207" s="28">
        <v>15</v>
      </c>
      <c r="AT207" s="29">
        <v>31</v>
      </c>
      <c r="AU207" s="207">
        <v>5320</v>
      </c>
      <c r="AV207" s="215">
        <f t="shared" si="43"/>
        <v>40595</v>
      </c>
      <c r="AW207" s="29">
        <f t="shared" si="42"/>
        <v>65.720000000000013</v>
      </c>
      <c r="AX207" s="29">
        <f t="shared" si="36"/>
        <v>9622</v>
      </c>
      <c r="AY207" s="29">
        <f t="shared" si="44"/>
        <v>311.8151050733187</v>
      </c>
      <c r="AZ207" s="29">
        <f t="shared" si="45"/>
        <v>264.42983797009174</v>
      </c>
      <c r="BA207" s="29">
        <f t="shared" si="46"/>
        <v>343.8160499999999</v>
      </c>
      <c r="BB207" s="29">
        <v>0</v>
      </c>
      <c r="BC207" s="30">
        <v>0</v>
      </c>
      <c r="BD207" s="249"/>
      <c r="BE207" s="249"/>
      <c r="BF207" s="249"/>
      <c r="BG207" s="249"/>
      <c r="BH207" s="32"/>
      <c r="BI207" s="56"/>
      <c r="BJ207" s="15">
        <v>0</v>
      </c>
      <c r="BK207" s="15">
        <v>0</v>
      </c>
      <c r="BL207" s="15">
        <v>46</v>
      </c>
      <c r="BM207" s="15">
        <v>0</v>
      </c>
      <c r="BN207" s="15">
        <v>78.400000000000006</v>
      </c>
      <c r="BP207" s="15">
        <v>4</v>
      </c>
      <c r="BQ207" s="15">
        <v>0</v>
      </c>
      <c r="BR207" s="15">
        <v>6</v>
      </c>
      <c r="BT207" s="401"/>
      <c r="BY207" s="402"/>
    </row>
    <row r="208" spans="2:77" s="15" customFormat="1" ht="21" x14ac:dyDescent="0.25">
      <c r="B208" s="47"/>
      <c r="C208" s="20">
        <f t="shared" si="41"/>
        <v>45573</v>
      </c>
      <c r="D208" s="168">
        <f>SUMIFS('Transport-DB'!O:O,'Transport-DB'!C:C,"="&amp;'Work DB'!C208,'Transport-DB'!F:F,"="&amp;'Work DB'!$D$4)</f>
        <v>15.295</v>
      </c>
      <c r="E208" s="169">
        <f>SUMIFS('Transport-DB'!O:O,'Transport-DB'!C:C,"="&amp;'Work DB'!C208,'Transport-DB'!F:F,"="&amp;'Work DB'!$E$4)</f>
        <v>439.07000000000005</v>
      </c>
      <c r="F208" s="169">
        <f>SUMIFS('Transport-DB'!O:O,'Transport-DB'!C:C,"="&amp;'Work DB'!C208,'Transport-DB'!F:F,"="&amp;'Work DB'!$F$4)</f>
        <v>128.85750000000002</v>
      </c>
      <c r="G208" s="169">
        <f>SUMIFS('Transport-DB'!O:O,'Transport-DB'!C:C,"="&amp;'Work DB'!C208,'Transport-DB'!F:F,"="&amp;'Work DB'!$G$4)</f>
        <v>0</v>
      </c>
      <c r="H208" s="166">
        <f>SUMIFS('Transport-DB'!O:O,'Transport-DB'!C:C,"="&amp;'Work DB'!C208,'Transport-DB'!F:F,"="&amp;'Work DB'!$H$4)</f>
        <v>531.29999999999995</v>
      </c>
      <c r="I208" s="169">
        <f>SUMIFS('Transport-DB'!O:O,'Transport-DB'!C:C,"="&amp;'Work DB'!C208,'Transport-DB'!F:F,"="&amp;'Work DB'!$I$4)</f>
        <v>0</v>
      </c>
      <c r="J208" s="337">
        <f>SUMIFS('Transport-DB'!O:O,'Transport-DB'!C:C,"="&amp;'Work DB'!C208,'Transport-DB'!F:F,"="&amp;'Work DB'!$J$4)</f>
        <v>195.67249999999999</v>
      </c>
      <c r="K208" s="168">
        <f>SUMIFS('Transport-DB'!N:N,'Transport-DB'!C:C,"="&amp;'Work DB'!C208,'Transport-DB'!F:F,"="&amp;'Work DB'!$K$4)</f>
        <v>0</v>
      </c>
      <c r="L208" s="169">
        <f>SUMIFS('Transport-DB'!N:N,'Transport-DB'!C:C,"="&amp;'Work DB'!C208,'Transport-DB'!F:F,"="&amp;'Work DB'!$L$4)</f>
        <v>1050</v>
      </c>
      <c r="M208" s="169">
        <f>SUMIFS('Transport-DB'!N:N,'Transport-DB'!C:C,"="&amp;'Work DB'!C208,'Transport-DB'!F:F,"="&amp;'Work DB'!$M$4)</f>
        <v>210</v>
      </c>
      <c r="N208" s="169">
        <f>SUMIFS('Transport-DB'!N:N,'Transport-DB'!C:C,"="&amp;'Work DB'!C208,'Transport-DB'!F:F,"="&amp;'Work DB'!$N$4)</f>
        <v>0</v>
      </c>
      <c r="O208" s="169">
        <f>SUMIFS('Transport-DB'!N:N,'Transport-DB'!C:C,"="&amp;'Work DB'!C208,'Transport-DB'!F:F,"="&amp;'Work DB'!$O$4)</f>
        <v>0</v>
      </c>
      <c r="P208" s="169">
        <f>SUMIFS('Transport-DB'!N:N,'Transport-DB'!C:C,"="&amp;'Work DB'!C208,'Transport-DB'!F:F,"="&amp;'Work DB'!$P$4)</f>
        <v>435.75</v>
      </c>
      <c r="Q208" s="166">
        <f>SUMIFS('Transport-DB'!N:N,'Transport-DB'!C:C,"="&amp;'Work DB'!C208,'Transport-DB'!F:F,"="&amp;'Work DB'!$Q$4)</f>
        <v>0</v>
      </c>
      <c r="R208" s="167">
        <f>SUMIFS('Transport-DB'!N:N,'Transport-DB'!C:C,"="&amp;'Work DB'!C208,'Transport-DB'!F:F,"="&amp;'Work DB'!$R$4)</f>
        <v>0</v>
      </c>
      <c r="S208" s="168">
        <f>SUM(D208:J208)+SUM(K208:R208)-M208-SUMIFS(Transport_DB[ترانشه],Transport_DB[توضیحات],"دیسپوزال",Transport_DB[تاریخ],'Work DB'!C208)</f>
        <v>2795.9449999999997</v>
      </c>
      <c r="T208" s="169">
        <f t="shared" si="31"/>
        <v>210</v>
      </c>
      <c r="U208" s="169"/>
      <c r="V208" s="169"/>
      <c r="W208" s="169"/>
      <c r="X208" s="169"/>
      <c r="Y208" s="167"/>
      <c r="Z208" s="249"/>
      <c r="AA208" s="168">
        <f>SUMIFS('Transport-DB'!P:P,'Transport-DB'!C:C,"="&amp;'Work DB'!C208,'Transport-DB'!F:F,"="&amp;'Work DB'!$AA$4)</f>
        <v>82.6</v>
      </c>
      <c r="AB208" s="169">
        <f>SUMIFS('Transport-DB'!P:P,'Transport-DB'!C:C,"="&amp;'Work DB'!C208,'Transport-DB'!F:F,"="&amp;'Work DB'!$AB$4)</f>
        <v>81.2</v>
      </c>
      <c r="AC208" s="169">
        <f>SUMIFS('Transport-DB'!P:P,'Transport-DB'!C:C,"="&amp;'Work DB'!C208,'Transport-DB'!F:F,"="&amp;'Work DB'!$AC$4)</f>
        <v>100</v>
      </c>
      <c r="AD208" s="166">
        <f>SUMIFS('Transport-DB'!P:P,'Transport-DB'!C:C,"="&amp;'Work DB'!C208,'Transport-DB'!F:F,"="&amp;'Work DB'!$AD$4)</f>
        <v>50</v>
      </c>
      <c r="AE208" s="166">
        <f>SUMIFS('Transport-DB'!P:P,'Transport-DB'!C:C,"="&amp;'Work DB'!C208,'Transport-DB'!F:F,"="&amp;'Work DB'!$AE$4)</f>
        <v>0</v>
      </c>
      <c r="AF208" s="166">
        <f>SUMIFS('Transport-DB'!P:P,'Transport-DB'!C:C,"="&amp;'Work DB'!C208,'Transport-DB'!F:F,"="&amp;'Work DB'!$AF$4)</f>
        <v>52</v>
      </c>
      <c r="AG208" s="167"/>
      <c r="AH208" s="168">
        <f>SUMIFS('Transport-DB'!Q:Q,'Transport-DB'!C:C,"="&amp;'Work DB'!C208)</f>
        <v>99.75</v>
      </c>
      <c r="AI208" s="170">
        <f>SUMIFS(Civil_DB[قالب بندی],Civil_DB[تاریخ],"="&amp;'Work DB'!C208)</f>
        <v>20</v>
      </c>
      <c r="AJ208" s="169">
        <v>0</v>
      </c>
      <c r="AK208" s="167">
        <f>SUMIFS(Civil_DB[بتن],Civil_DB[تاریخ],"="&amp;'Work DB'!C208)</f>
        <v>46</v>
      </c>
      <c r="AL208" s="28">
        <v>0</v>
      </c>
      <c r="AM208" s="29">
        <v>0</v>
      </c>
      <c r="AN208" s="31">
        <v>0</v>
      </c>
      <c r="AO208" s="28">
        <v>85</v>
      </c>
      <c r="AP208" s="29">
        <v>88</v>
      </c>
      <c r="AQ208" s="29">
        <v>177</v>
      </c>
      <c r="AR208" s="30">
        <v>13</v>
      </c>
      <c r="AS208" s="28">
        <v>16</v>
      </c>
      <c r="AT208" s="29">
        <v>38</v>
      </c>
      <c r="AU208" s="207">
        <f>'Daily Gas'!AE21</f>
        <v>3704</v>
      </c>
      <c r="AV208" s="215">
        <f t="shared" si="43"/>
        <v>36891</v>
      </c>
      <c r="AW208" s="29">
        <f t="shared" si="42"/>
        <v>50.540000000000013</v>
      </c>
      <c r="AX208" s="29">
        <f t="shared" si="36"/>
        <v>9622</v>
      </c>
      <c r="AY208" s="29">
        <f t="shared" si="44"/>
        <v>301.65510507331868</v>
      </c>
      <c r="AZ208" s="29">
        <f t="shared" si="45"/>
        <v>273.7438379700917</v>
      </c>
      <c r="BA208" s="29">
        <f t="shared" si="46"/>
        <v>402.09004999999991</v>
      </c>
      <c r="BB208" s="29">
        <v>0</v>
      </c>
      <c r="BC208" s="30">
        <v>0</v>
      </c>
      <c r="BD208" s="249"/>
      <c r="BE208" s="249"/>
      <c r="BF208" s="249"/>
      <c r="BG208" s="249"/>
      <c r="BH208" s="32"/>
      <c r="BI208" s="56"/>
      <c r="BJ208" s="15">
        <v>0</v>
      </c>
      <c r="BK208" s="15">
        <v>0</v>
      </c>
      <c r="BL208" s="15">
        <v>11</v>
      </c>
      <c r="BM208" s="15">
        <v>25</v>
      </c>
      <c r="BN208" s="15">
        <v>108</v>
      </c>
      <c r="BP208" s="15">
        <v>1</v>
      </c>
      <c r="BQ208" s="15">
        <v>2</v>
      </c>
      <c r="BR208" s="15">
        <v>8</v>
      </c>
      <c r="BT208" s="401"/>
      <c r="BV208" s="15" t="s">
        <v>558</v>
      </c>
      <c r="BY208" s="402"/>
    </row>
    <row r="209" spans="2:77" s="15" customFormat="1" ht="21" x14ac:dyDescent="0.25">
      <c r="B209" s="47"/>
      <c r="C209" s="20">
        <f t="shared" si="41"/>
        <v>45574</v>
      </c>
      <c r="D209" s="168">
        <f>SUMIFS('Transport-DB'!O:O,'Transport-DB'!C:C,"="&amp;'Work DB'!C209,'Transport-DB'!F:F,"="&amp;'Work DB'!$D$4)</f>
        <v>298.2525</v>
      </c>
      <c r="E209" s="169">
        <f>SUMIFS('Transport-DB'!O:O,'Transport-DB'!C:C,"="&amp;'Work DB'!C209,'Transport-DB'!F:F,"="&amp;'Work DB'!$E$4)</f>
        <v>319.75749999999999</v>
      </c>
      <c r="F209" s="169">
        <f>SUMIFS('Transport-DB'!O:O,'Transport-DB'!C:C,"="&amp;'Work DB'!C209,'Transport-DB'!F:F,"="&amp;'Work DB'!$F$4)</f>
        <v>224.3075</v>
      </c>
      <c r="G209" s="169">
        <f>SUMIFS('Transport-DB'!O:O,'Transport-DB'!C:C,"="&amp;'Work DB'!C209,'Transport-DB'!F:F,"="&amp;'Work DB'!$G$4)</f>
        <v>0</v>
      </c>
      <c r="H209" s="166">
        <f>SUMIFS('Transport-DB'!O:O,'Transport-DB'!C:C,"="&amp;'Work DB'!C209,'Transport-DB'!F:F,"="&amp;'Work DB'!$H$4)</f>
        <v>565.11</v>
      </c>
      <c r="I209" s="169">
        <f>SUMIFS('Transport-DB'!O:O,'Transport-DB'!C:C,"="&amp;'Work DB'!C209,'Transport-DB'!F:F,"="&amp;'Work DB'!$I$4)</f>
        <v>0</v>
      </c>
      <c r="J209" s="337">
        <f>SUMIFS('Transport-DB'!O:O,'Transport-DB'!C:C,"="&amp;'Work DB'!C209,'Transport-DB'!F:F,"="&amp;'Work DB'!$J$4)</f>
        <v>219.535</v>
      </c>
      <c r="K209" s="168">
        <f>SUMIFS('Transport-DB'!N:N,'Transport-DB'!C:C,"="&amp;'Work DB'!C209,'Transport-DB'!F:F,"="&amp;'Work DB'!$K$4)</f>
        <v>0</v>
      </c>
      <c r="L209" s="169">
        <f>SUMIFS('Transport-DB'!N:N,'Transport-DB'!C:C,"="&amp;'Work DB'!C209,'Transport-DB'!F:F,"="&amp;'Work DB'!$L$4)</f>
        <v>1225</v>
      </c>
      <c r="M209" s="169">
        <f>SUMIFS('Transport-DB'!N:N,'Transport-DB'!C:C,"="&amp;'Work DB'!C209,'Transport-DB'!F:F,"="&amp;'Work DB'!$M$4)</f>
        <v>245</v>
      </c>
      <c r="N209" s="169">
        <f>SUMIFS('Transport-DB'!N:N,'Transport-DB'!C:C,"="&amp;'Work DB'!C209,'Transport-DB'!F:F,"="&amp;'Work DB'!$N$4)</f>
        <v>0</v>
      </c>
      <c r="O209" s="169">
        <f>SUMIFS('Transport-DB'!N:N,'Transport-DB'!C:C,"="&amp;'Work DB'!C209,'Transport-DB'!F:F,"="&amp;'Work DB'!$O$4)</f>
        <v>0</v>
      </c>
      <c r="P209" s="169">
        <f>SUMIFS('Transport-DB'!N:N,'Transport-DB'!C:C,"="&amp;'Work DB'!C209,'Transport-DB'!F:F,"="&amp;'Work DB'!$P$4)</f>
        <v>269.75</v>
      </c>
      <c r="Q209" s="166">
        <f>SUMIFS('Transport-DB'!N:N,'Transport-DB'!C:C,"="&amp;'Work DB'!C209,'Transport-DB'!F:F,"="&amp;'Work DB'!$Q$4)</f>
        <v>0</v>
      </c>
      <c r="R209" s="167">
        <f>SUMIFS('Transport-DB'!N:N,'Transport-DB'!C:C,"="&amp;'Work DB'!C209,'Transport-DB'!F:F,"="&amp;'Work DB'!$R$4)</f>
        <v>0</v>
      </c>
      <c r="S209" s="168">
        <f>SUM(D209:J209)+SUM(K209:R209)-M209-SUMIFS(Transport_DB[ترانشه],Transport_DB[توضیحات],"دیسپوزال",Transport_DB[تاریخ],'Work DB'!C209)</f>
        <v>3121.7125000000001</v>
      </c>
      <c r="T209" s="169">
        <f t="shared" si="31"/>
        <v>245</v>
      </c>
      <c r="U209" s="169"/>
      <c r="V209" s="169"/>
      <c r="W209" s="169"/>
      <c r="X209" s="169"/>
      <c r="Y209" s="167"/>
      <c r="Z209" s="249"/>
      <c r="AA209" s="168">
        <f>SUMIFS('Transport-DB'!P:P,'Transport-DB'!C:C,"="&amp;'Work DB'!C209,'Transport-DB'!F:F,"="&amp;'Work DB'!$AA$4)</f>
        <v>23.6</v>
      </c>
      <c r="AB209" s="169">
        <f>SUMIFS('Transport-DB'!P:P,'Transport-DB'!C:C,"="&amp;'Work DB'!C209,'Transport-DB'!F:F,"="&amp;'Work DB'!$AB$4)</f>
        <v>11.6</v>
      </c>
      <c r="AC209" s="169">
        <f>SUMIFS('Transport-DB'!P:P,'Transport-DB'!C:C,"="&amp;'Work DB'!C209,'Transport-DB'!F:F,"="&amp;'Work DB'!$AC$4)</f>
        <v>60</v>
      </c>
      <c r="AD209" s="166">
        <f>SUMIFS('Transport-DB'!P:P,'Transport-DB'!C:C,"="&amp;'Work DB'!C209,'Transport-DB'!F:F,"="&amp;'Work DB'!$AD$4)</f>
        <v>50</v>
      </c>
      <c r="AE209" s="166">
        <f>SUMIFS('Transport-DB'!P:P,'Transport-DB'!C:C,"="&amp;'Work DB'!C209,'Transport-DB'!F:F,"="&amp;'Work DB'!$AE$4)</f>
        <v>0</v>
      </c>
      <c r="AF209" s="166">
        <f>SUMIFS('Transport-DB'!P:P,'Transport-DB'!C:C,"="&amp;'Work DB'!C209,'Transport-DB'!F:F,"="&amp;'Work DB'!$AF$4)</f>
        <v>52</v>
      </c>
      <c r="AG209" s="167"/>
      <c r="AH209" s="168">
        <f>SUMIFS('Transport-DB'!Q:Q,'Transport-DB'!C:C,"="&amp;'Work DB'!C209)</f>
        <v>0</v>
      </c>
      <c r="AI209" s="170">
        <f>SUMIFS(Civil_DB[قالب بندی],Civil_DB[تاریخ],"="&amp;'Work DB'!C209)</f>
        <v>20</v>
      </c>
      <c r="AJ209" s="169">
        <v>0</v>
      </c>
      <c r="AK209" s="167">
        <f>SUMIFS(Civil_DB[بتن],Civil_DB[تاریخ],"="&amp;'Work DB'!C209)</f>
        <v>47</v>
      </c>
      <c r="AL209" s="28">
        <v>0</v>
      </c>
      <c r="AM209" s="29">
        <v>0</v>
      </c>
      <c r="AN209" s="31">
        <v>0</v>
      </c>
      <c r="AO209" s="28">
        <v>82</v>
      </c>
      <c r="AP209" s="29">
        <v>87</v>
      </c>
      <c r="AQ209" s="29">
        <v>171</v>
      </c>
      <c r="AR209" s="30">
        <v>13</v>
      </c>
      <c r="AS209" s="28">
        <v>15</v>
      </c>
      <c r="AT209" s="29">
        <v>42</v>
      </c>
      <c r="AU209" s="207">
        <v>5309</v>
      </c>
      <c r="AV209" s="215">
        <f t="shared" si="43"/>
        <v>31582</v>
      </c>
      <c r="AW209" s="29">
        <f t="shared" si="42"/>
        <v>35.030000000000015</v>
      </c>
      <c r="AX209" s="29">
        <f t="shared" si="36"/>
        <v>9622</v>
      </c>
      <c r="AY209" s="29">
        <f t="shared" si="44"/>
        <v>293.03510507331868</v>
      </c>
      <c r="AZ209" s="29">
        <f t="shared" si="45"/>
        <v>257.71683797009172</v>
      </c>
      <c r="BA209" s="29">
        <f t="shared" si="46"/>
        <v>477.28304999999989</v>
      </c>
      <c r="BB209" s="29">
        <v>0</v>
      </c>
      <c r="BC209" s="30">
        <v>0</v>
      </c>
      <c r="BD209" s="249"/>
      <c r="BE209" s="249"/>
      <c r="BF209" s="249"/>
      <c r="BG209" s="249"/>
      <c r="BH209" s="32"/>
      <c r="BI209" s="56"/>
      <c r="BJ209" s="15">
        <v>0</v>
      </c>
      <c r="BK209" s="15">
        <v>0</v>
      </c>
      <c r="BL209" s="15">
        <v>13</v>
      </c>
      <c r="BM209" s="15">
        <v>0</v>
      </c>
      <c r="BN209" s="15">
        <v>126</v>
      </c>
      <c r="BP209" s="15">
        <v>1</v>
      </c>
      <c r="BQ209" s="15">
        <v>0</v>
      </c>
      <c r="BR209" s="15">
        <v>9</v>
      </c>
      <c r="BT209" s="401"/>
      <c r="BU209" s="15" t="s">
        <v>364</v>
      </c>
      <c r="BV209" s="15" t="s">
        <v>363</v>
      </c>
      <c r="BW209" s="15" t="s">
        <v>438</v>
      </c>
      <c r="BY209" s="402"/>
    </row>
    <row r="210" spans="2:77" s="15" customFormat="1" ht="21" x14ac:dyDescent="0.25">
      <c r="B210" s="47"/>
      <c r="C210" s="20">
        <f t="shared" si="41"/>
        <v>45575</v>
      </c>
      <c r="D210" s="168">
        <f>SUMIFS('Transport-DB'!O:O,'Transport-DB'!C:C,"="&amp;'Work DB'!C210,'Transport-DB'!F:F,"="&amp;'Work DB'!$D$4)</f>
        <v>351.78500000000003</v>
      </c>
      <c r="E210" s="169">
        <f>SUMIFS('Transport-DB'!O:O,'Transport-DB'!C:C,"="&amp;'Work DB'!C210,'Transport-DB'!F:F,"="&amp;'Work DB'!$E$4)</f>
        <v>343.62</v>
      </c>
      <c r="F210" s="169">
        <f>SUMIFS('Transport-DB'!O:O,'Transport-DB'!C:C,"="&amp;'Work DB'!C210,'Transport-DB'!F:F,"="&amp;'Work DB'!$F$4)</f>
        <v>209.99</v>
      </c>
      <c r="G210" s="169">
        <f>SUMIFS('Transport-DB'!O:O,'Transport-DB'!C:C,"="&amp;'Work DB'!C210,'Transport-DB'!F:F,"="&amp;'Work DB'!$G$4)</f>
        <v>0</v>
      </c>
      <c r="H210" s="166">
        <f>SUMIFS('Transport-DB'!O:O,'Transport-DB'!C:C,"="&amp;'Work DB'!C210,'Transport-DB'!F:F,"="&amp;'Work DB'!$H$4)</f>
        <v>458.84999999999997</v>
      </c>
      <c r="I210" s="169">
        <f>SUMIFS('Transport-DB'!O:O,'Transport-DB'!C:C,"="&amp;'Work DB'!C210,'Transport-DB'!F:F,"="&amp;'Work DB'!$I$4)</f>
        <v>0</v>
      </c>
      <c r="J210" s="337">
        <f>SUMIFS('Transport-DB'!O:O,'Transport-DB'!C:C,"="&amp;'Work DB'!C210,'Transport-DB'!F:F,"="&amp;'Work DB'!$J$4)</f>
        <v>171.81</v>
      </c>
      <c r="K210" s="168">
        <f>SUMIFS('Transport-DB'!N:N,'Transport-DB'!C:C,"="&amp;'Work DB'!C210,'Transport-DB'!F:F,"="&amp;'Work DB'!$K$4)</f>
        <v>0</v>
      </c>
      <c r="L210" s="169">
        <f>SUMIFS('Transport-DB'!N:N,'Transport-DB'!C:C,"="&amp;'Work DB'!C210,'Transport-DB'!F:F,"="&amp;'Work DB'!$L$4)</f>
        <v>1190</v>
      </c>
      <c r="M210" s="169">
        <f>SUMIFS('Transport-DB'!N:N,'Transport-DB'!C:C,"="&amp;'Work DB'!C210,'Transport-DB'!F:F,"="&amp;'Work DB'!$M$4)</f>
        <v>378</v>
      </c>
      <c r="N210" s="169">
        <f>SUMIFS('Transport-DB'!N:N,'Transport-DB'!C:C,"="&amp;'Work DB'!C210,'Transport-DB'!F:F,"="&amp;'Work DB'!$N$4)</f>
        <v>0</v>
      </c>
      <c r="O210" s="169">
        <f>SUMIFS('Transport-DB'!N:N,'Transport-DB'!C:C,"="&amp;'Work DB'!C210,'Transport-DB'!F:F,"="&amp;'Work DB'!$O$4)</f>
        <v>0</v>
      </c>
      <c r="P210" s="169">
        <f>SUMIFS('Transport-DB'!N:N,'Transport-DB'!C:C,"="&amp;'Work DB'!C210,'Transport-DB'!F:F,"="&amp;'Work DB'!$P$4)</f>
        <v>369.35</v>
      </c>
      <c r="Q210" s="166">
        <f>SUMIFS('Transport-DB'!N:N,'Transport-DB'!C:C,"="&amp;'Work DB'!C210,'Transport-DB'!F:F,"="&amp;'Work DB'!$Q$4)</f>
        <v>0</v>
      </c>
      <c r="R210" s="167">
        <f>SUMIFS('Transport-DB'!N:N,'Transport-DB'!C:C,"="&amp;'Work DB'!C210,'Transport-DB'!F:F,"="&amp;'Work DB'!$R$4)</f>
        <v>0</v>
      </c>
      <c r="S210" s="168">
        <f>SUM(D210:J210)+SUM(K210:R210)-M210-SUMIFS(Transport_DB[ترانشه],Transport_DB[توضیحات],"دیسپوزال",Transport_DB[تاریخ],'Work DB'!C210)</f>
        <v>3095.4049999999997</v>
      </c>
      <c r="T210" s="169">
        <f t="shared" si="31"/>
        <v>378</v>
      </c>
      <c r="U210" s="169"/>
      <c r="V210" s="169"/>
      <c r="W210" s="169"/>
      <c r="X210" s="169"/>
      <c r="Y210" s="167"/>
      <c r="Z210" s="249"/>
      <c r="AA210" s="168">
        <f>SUMIFS('Transport-DB'!P:P,'Transport-DB'!C:C,"="&amp;'Work DB'!C210,'Transport-DB'!F:F,"="&amp;'Work DB'!$AA$4)</f>
        <v>47.2</v>
      </c>
      <c r="AB210" s="169">
        <f>SUMIFS('Transport-DB'!P:P,'Transport-DB'!C:C,"="&amp;'Work DB'!C210,'Transport-DB'!F:F,"="&amp;'Work DB'!$AB$4)</f>
        <v>58</v>
      </c>
      <c r="AC210" s="169">
        <f>SUMIFS('Transport-DB'!P:P,'Transport-DB'!C:C,"="&amp;'Work DB'!C210,'Transport-DB'!F:F,"="&amp;'Work DB'!$AC$4)</f>
        <v>50</v>
      </c>
      <c r="AD210" s="166">
        <f>SUMIFS('Transport-DB'!P:P,'Transport-DB'!C:C,"="&amp;'Work DB'!C210,'Transport-DB'!F:F,"="&amp;'Work DB'!$AD$4)</f>
        <v>30</v>
      </c>
      <c r="AE210" s="166">
        <f>SUMIFS('Transport-DB'!P:P,'Transport-DB'!C:C,"="&amp;'Work DB'!C210,'Transport-DB'!F:F,"="&amp;'Work DB'!$AE$4)</f>
        <v>0</v>
      </c>
      <c r="AF210" s="166">
        <f>SUMIFS('Transport-DB'!P:P,'Transport-DB'!C:C,"="&amp;'Work DB'!C210,'Transport-DB'!F:F,"="&amp;'Work DB'!$AF$4)</f>
        <v>39</v>
      </c>
      <c r="AG210" s="167"/>
      <c r="AH210" s="168">
        <f>SUMIFS('Transport-DB'!Q:Q,'Transport-DB'!C:C,"="&amp;'Work DB'!C210)</f>
        <v>73.150000000000006</v>
      </c>
      <c r="AI210" s="170">
        <f>SUMIFS(Civil_DB[قالب بندی],Civil_DB[تاریخ],"="&amp;'Work DB'!C210)</f>
        <v>81</v>
      </c>
      <c r="AJ210" s="169">
        <v>0</v>
      </c>
      <c r="AK210" s="167">
        <f>SUMIFS(Civil_DB[بتن],Civil_DB[تاریخ],"="&amp;'Work DB'!C210)</f>
        <v>67</v>
      </c>
      <c r="AL210" s="28">
        <v>0</v>
      </c>
      <c r="AM210" s="29">
        <v>0</v>
      </c>
      <c r="AN210" s="31">
        <v>0</v>
      </c>
      <c r="AO210" s="28">
        <v>79</v>
      </c>
      <c r="AP210" s="29">
        <v>74</v>
      </c>
      <c r="AQ210" s="29">
        <v>157</v>
      </c>
      <c r="AR210" s="30">
        <v>13</v>
      </c>
      <c r="AS210" s="28">
        <v>14</v>
      </c>
      <c r="AT210" s="29">
        <v>40</v>
      </c>
      <c r="AU210" s="207">
        <v>5523</v>
      </c>
      <c r="AV210" s="215">
        <f t="shared" si="43"/>
        <v>26059</v>
      </c>
      <c r="AW210" s="29">
        <f t="shared" si="42"/>
        <v>12.920000000000016</v>
      </c>
      <c r="AX210" s="29">
        <f t="shared" si="36"/>
        <v>9622</v>
      </c>
      <c r="AY210" s="29">
        <f t="shared" si="44"/>
        <v>294.21510507331868</v>
      </c>
      <c r="AZ210" s="29">
        <f t="shared" si="45"/>
        <v>271.86983797009168</v>
      </c>
      <c r="BA210" s="29">
        <f t="shared" si="46"/>
        <v>479.85604999999987</v>
      </c>
      <c r="BB210" s="29">
        <v>0</v>
      </c>
      <c r="BC210" s="30">
        <v>0</v>
      </c>
      <c r="BD210" s="249"/>
      <c r="BE210" s="249"/>
      <c r="BF210" s="249"/>
      <c r="BG210" s="249"/>
      <c r="BH210" s="32"/>
      <c r="BI210" s="56"/>
      <c r="BJ210" s="15">
        <v>0</v>
      </c>
      <c r="BK210" s="15">
        <v>0</v>
      </c>
      <c r="BL210" s="15">
        <v>32</v>
      </c>
      <c r="BM210" s="15">
        <v>37</v>
      </c>
      <c r="BN210" s="15">
        <v>75</v>
      </c>
      <c r="BP210" s="15">
        <v>2</v>
      </c>
      <c r="BQ210" s="15">
        <v>3</v>
      </c>
      <c r="BR210" s="15">
        <v>5</v>
      </c>
      <c r="BT210" s="401"/>
      <c r="BU210" s="15">
        <v>460</v>
      </c>
      <c r="BV210" s="15">
        <v>341</v>
      </c>
      <c r="BW210" s="15">
        <v>1081</v>
      </c>
      <c r="BX210" s="15">
        <f>BW210+BV210+BU210</f>
        <v>1882</v>
      </c>
      <c r="BY210" s="402"/>
    </row>
    <row r="211" spans="2:77" s="15" customFormat="1" ht="21" x14ac:dyDescent="0.25">
      <c r="B211" s="47"/>
      <c r="C211" s="20">
        <f t="shared" si="41"/>
        <v>45576</v>
      </c>
      <c r="D211" s="168">
        <f>SUMIFS('Transport-DB'!O:O,'Transport-DB'!C:C,"="&amp;'Work DB'!C211,'Transport-DB'!F:F,"="&amp;'Work DB'!$D$4)</f>
        <v>0</v>
      </c>
      <c r="E211" s="169">
        <f>SUMIFS('Transport-DB'!O:O,'Transport-DB'!C:C,"="&amp;'Work DB'!C211,'Transport-DB'!F:F,"="&amp;'Work DB'!$E$4)</f>
        <v>0</v>
      </c>
      <c r="F211" s="169">
        <f>SUMIFS('Transport-DB'!O:O,'Transport-DB'!C:C,"="&amp;'Work DB'!C211,'Transport-DB'!F:F,"="&amp;'Work DB'!$F$4)</f>
        <v>0</v>
      </c>
      <c r="G211" s="169">
        <f>SUMIFS('Transport-DB'!O:O,'Transport-DB'!C:C,"="&amp;'Work DB'!C211,'Transport-DB'!F:F,"="&amp;'Work DB'!$G$4)</f>
        <v>0</v>
      </c>
      <c r="H211" s="166">
        <f>SUMIFS('Transport-DB'!O:O,'Transport-DB'!C:C,"="&amp;'Work DB'!C211,'Transport-DB'!F:F,"="&amp;'Work DB'!$H$4)</f>
        <v>0</v>
      </c>
      <c r="I211" s="169">
        <f>SUMIFS('Transport-DB'!O:O,'Transport-DB'!C:C,"="&amp;'Work DB'!C211,'Transport-DB'!F:F,"="&amp;'Work DB'!$I$4)</f>
        <v>0</v>
      </c>
      <c r="J211" s="337">
        <f>SUMIFS('Transport-DB'!O:O,'Transport-DB'!C:C,"="&amp;'Work DB'!C211,'Transport-DB'!F:F,"="&amp;'Work DB'!$J$4)</f>
        <v>0</v>
      </c>
      <c r="K211" s="168">
        <f>SUMIFS('Transport-DB'!N:N,'Transport-DB'!C:C,"="&amp;'Work DB'!C211,'Transport-DB'!F:F,"="&amp;'Work DB'!$K$4)</f>
        <v>0</v>
      </c>
      <c r="L211" s="169">
        <f>SUMIFS('Transport-DB'!N:N,'Transport-DB'!C:C,"="&amp;'Work DB'!C211,'Transport-DB'!F:F,"="&amp;'Work DB'!$L$4)</f>
        <v>0</v>
      </c>
      <c r="M211" s="169">
        <f>SUMIFS('Transport-DB'!N:N,'Transport-DB'!C:C,"="&amp;'Work DB'!C211,'Transport-DB'!F:F,"="&amp;'Work DB'!$M$4)</f>
        <v>322</v>
      </c>
      <c r="N211" s="169">
        <f>SUMIFS('Transport-DB'!N:N,'Transport-DB'!C:C,"="&amp;'Work DB'!C211,'Transport-DB'!F:F,"="&amp;'Work DB'!$N$4)</f>
        <v>0</v>
      </c>
      <c r="O211" s="169">
        <f>SUMIFS('Transport-DB'!N:N,'Transport-DB'!C:C,"="&amp;'Work DB'!C211,'Transport-DB'!F:F,"="&amp;'Work DB'!$O$4)</f>
        <v>0</v>
      </c>
      <c r="P211" s="169">
        <f>SUMIFS('Transport-DB'!N:N,'Transport-DB'!C:C,"="&amp;'Work DB'!C211,'Transport-DB'!F:F,"="&amp;'Work DB'!$P$4)</f>
        <v>0</v>
      </c>
      <c r="Q211" s="166">
        <f>SUMIFS('Transport-DB'!N:N,'Transport-DB'!C:C,"="&amp;'Work DB'!C211,'Transport-DB'!F:F,"="&amp;'Work DB'!$Q$4)</f>
        <v>0</v>
      </c>
      <c r="R211" s="167">
        <f>SUMIFS('Transport-DB'!N:N,'Transport-DB'!C:C,"="&amp;'Work DB'!C211,'Transport-DB'!F:F,"="&amp;'Work DB'!$R$4)</f>
        <v>0</v>
      </c>
      <c r="S211" s="168">
        <f>SUM(D211:J211)+SUM(K211:R211)-M211-SUMIFS(Transport_DB[ترانشه],Transport_DB[توضیحات],"دیسپوزال",Transport_DB[تاریخ],'Work DB'!C211)</f>
        <v>0</v>
      </c>
      <c r="T211" s="169">
        <f t="shared" si="31"/>
        <v>322</v>
      </c>
      <c r="U211" s="169"/>
      <c r="V211" s="169"/>
      <c r="W211" s="169"/>
      <c r="X211" s="169"/>
      <c r="Y211" s="167"/>
      <c r="Z211" s="249"/>
      <c r="AA211" s="168">
        <f>SUMIFS('Transport-DB'!P:P,'Transport-DB'!C:C,"="&amp;'Work DB'!C211,'Transport-DB'!F:F,"="&amp;'Work DB'!$AA$4)</f>
        <v>0</v>
      </c>
      <c r="AB211" s="169">
        <f>SUMIFS('Transport-DB'!P:P,'Transport-DB'!C:C,"="&amp;'Work DB'!C211,'Transport-DB'!F:F,"="&amp;'Work DB'!$AB$4)</f>
        <v>0</v>
      </c>
      <c r="AC211" s="169">
        <f>SUMIFS('Transport-DB'!P:P,'Transport-DB'!C:C,"="&amp;'Work DB'!C211,'Transport-DB'!F:F,"="&amp;'Work DB'!$AC$4)</f>
        <v>0</v>
      </c>
      <c r="AD211" s="166">
        <f>SUMIFS('Transport-DB'!P:P,'Transport-DB'!C:C,"="&amp;'Work DB'!C211,'Transport-DB'!F:F,"="&amp;'Work DB'!$AD$4)</f>
        <v>0</v>
      </c>
      <c r="AE211" s="166">
        <f>SUMIFS('Transport-DB'!P:P,'Transport-DB'!C:C,"="&amp;'Work DB'!C211,'Transport-DB'!F:F,"="&amp;'Work DB'!$AE$4)</f>
        <v>0</v>
      </c>
      <c r="AF211" s="166">
        <f>SUMIFS('Transport-DB'!P:P,'Transport-DB'!C:C,"="&amp;'Work DB'!C211,'Transport-DB'!F:F,"="&amp;'Work DB'!$AF$4)</f>
        <v>0</v>
      </c>
      <c r="AG211" s="167"/>
      <c r="AH211" s="168">
        <f>SUMIFS('Transport-DB'!Q:Q,'Transport-DB'!C:C,"="&amp;'Work DB'!C211)</f>
        <v>0</v>
      </c>
      <c r="AI211" s="170">
        <f>SUMIFS(Civil_DB[قالب بندی],Civil_DB[تاریخ],"="&amp;'Work DB'!C211)</f>
        <v>0</v>
      </c>
      <c r="AJ211" s="169">
        <v>0</v>
      </c>
      <c r="AK211" s="167">
        <f>SUMIFS(Civil_DB[بتن],Civil_DB[تاریخ],"="&amp;'Work DB'!C211)</f>
        <v>0</v>
      </c>
      <c r="AL211" s="28">
        <v>0</v>
      </c>
      <c r="AM211" s="29">
        <v>0</v>
      </c>
      <c r="AN211" s="31">
        <v>0</v>
      </c>
      <c r="AO211" s="28">
        <v>21</v>
      </c>
      <c r="AP211" s="29">
        <v>31</v>
      </c>
      <c r="AQ211" s="29">
        <v>53</v>
      </c>
      <c r="AR211" s="30">
        <v>0</v>
      </c>
      <c r="AS211" s="28">
        <v>0</v>
      </c>
      <c r="AT211" s="29">
        <v>8</v>
      </c>
      <c r="AU211" s="207">
        <f>'Daily Gas'!AE24</f>
        <v>0</v>
      </c>
      <c r="AV211" s="215">
        <f t="shared" si="43"/>
        <v>26059</v>
      </c>
      <c r="AW211" s="29">
        <f t="shared" si="42"/>
        <v>12.920000000000016</v>
      </c>
      <c r="AX211" s="29">
        <f t="shared" si="36"/>
        <v>9622</v>
      </c>
      <c r="AY211" s="29">
        <f t="shared" si="44"/>
        <v>294.21510507331868</v>
      </c>
      <c r="AZ211" s="29">
        <f t="shared" si="45"/>
        <v>271.86983797009168</v>
      </c>
      <c r="BA211" s="29">
        <f>IF($AK211&gt;0,(BA210-$AK211*$BW$211+BN211),(BA210-$AK211*$BW$211+BN211))</f>
        <v>479.85604999999987</v>
      </c>
      <c r="BB211" s="29">
        <v>0</v>
      </c>
      <c r="BC211" s="30">
        <v>0</v>
      </c>
      <c r="BD211" s="249"/>
      <c r="BE211" s="249"/>
      <c r="BF211" s="249"/>
      <c r="BG211" s="249"/>
      <c r="BH211" s="32"/>
      <c r="BI211" s="56"/>
      <c r="BJ211" s="15">
        <v>0</v>
      </c>
      <c r="BK211" s="15">
        <v>0</v>
      </c>
      <c r="BL211" s="15">
        <v>0</v>
      </c>
      <c r="BM211" s="15">
        <v>0</v>
      </c>
      <c r="BN211" s="15">
        <v>0</v>
      </c>
      <c r="BP211" s="15">
        <v>0</v>
      </c>
      <c r="BQ211" s="15">
        <v>0</v>
      </c>
      <c r="BR211" s="15">
        <v>0</v>
      </c>
      <c r="BT211" s="401"/>
      <c r="BU211" s="15">
        <f>BU210/1000</f>
        <v>0.46</v>
      </c>
      <c r="BV211" s="15">
        <f>BV210/1000</f>
        <v>0.34100000000000003</v>
      </c>
      <c r="BW211" s="15">
        <f>BW210/1000</f>
        <v>1.081</v>
      </c>
      <c r="BY211" s="402"/>
    </row>
    <row r="212" spans="2:77" s="15" customFormat="1" ht="21.75" thickBot="1" x14ac:dyDescent="0.3">
      <c r="B212" s="47"/>
      <c r="C212" s="20">
        <f t="shared" si="41"/>
        <v>45577</v>
      </c>
      <c r="D212" s="168">
        <f>SUMIFS('Transport-DB'!O:O,'Transport-DB'!C:C,"="&amp;'Work DB'!C212,'Transport-DB'!F:F,"="&amp;'Work DB'!$D$4)</f>
        <v>527.67750000000001</v>
      </c>
      <c r="E212" s="169">
        <f>SUMIFS('Transport-DB'!O:O,'Transport-DB'!C:C,"="&amp;'Work DB'!C212,'Transport-DB'!F:F,"="&amp;'Work DB'!$E$4)</f>
        <v>310.21249999999998</v>
      </c>
      <c r="F212" s="169">
        <f>SUMIFS('Transport-DB'!O:O,'Transport-DB'!C:C,"="&amp;'Work DB'!C212,'Transport-DB'!F:F,"="&amp;'Work DB'!$F$4)</f>
        <v>219.535</v>
      </c>
      <c r="G212" s="169">
        <f>SUMIFS('Transport-DB'!O:O,'Transport-DB'!C:C,"="&amp;'Work DB'!C212,'Transport-DB'!F:F,"="&amp;'Work DB'!$G$4)</f>
        <v>0</v>
      </c>
      <c r="H212" s="166">
        <f>SUMIFS('Transport-DB'!O:O,'Transport-DB'!C:C,"="&amp;'Work DB'!C212,'Transport-DB'!F:F,"="&amp;'Work DB'!$H$4)</f>
        <v>444.35999999999996</v>
      </c>
      <c r="I212" s="169">
        <f>SUMIFS('Transport-DB'!O:O,'Transport-DB'!C:C,"="&amp;'Work DB'!C212,'Transport-DB'!F:F,"="&amp;'Work DB'!$I$4)</f>
        <v>0</v>
      </c>
      <c r="J212" s="337">
        <f>SUMIFS('Transport-DB'!O:O,'Transport-DB'!C:C,"="&amp;'Work DB'!C212,'Transport-DB'!F:F,"="&amp;'Work DB'!$J$4)</f>
        <v>186.1275</v>
      </c>
      <c r="K212" s="168">
        <f>SUMIFS('Transport-DB'!N:N,'Transport-DB'!C:C,"="&amp;'Work DB'!C212,'Transport-DB'!F:F,"="&amp;'Work DB'!$K$4)</f>
        <v>0</v>
      </c>
      <c r="L212" s="169">
        <f>SUMIFS('Transport-DB'!N:N,'Transport-DB'!C:C,"="&amp;'Work DB'!C212,'Transport-DB'!F:F,"="&amp;'Work DB'!$L$4)</f>
        <v>875</v>
      </c>
      <c r="M212" s="169">
        <f>SUMIFS('Transport-DB'!N:N,'Transport-DB'!C:C,"="&amp;'Work DB'!C212,'Transport-DB'!F:F,"="&amp;'Work DB'!$M$4)</f>
        <v>308</v>
      </c>
      <c r="N212" s="169">
        <f>SUMIFS('Transport-DB'!N:N,'Transport-DB'!C:C,"="&amp;'Work DB'!C212,'Transport-DB'!F:F,"="&amp;'Work DB'!$N$4)</f>
        <v>0</v>
      </c>
      <c r="O212" s="169">
        <f>SUMIFS('Transport-DB'!N:N,'Transport-DB'!C:C,"="&amp;'Work DB'!C212,'Transport-DB'!F:F,"="&amp;'Work DB'!$O$4)</f>
        <v>0</v>
      </c>
      <c r="P212" s="169">
        <f>SUMIFS('Transport-DB'!N:N,'Transport-DB'!C:C,"="&amp;'Work DB'!C212,'Transport-DB'!F:F,"="&amp;'Work DB'!$P$4)</f>
        <v>373.50000000000006</v>
      </c>
      <c r="Q212" s="166">
        <f>SUMIFS('Transport-DB'!N:N,'Transport-DB'!C:C,"="&amp;'Work DB'!C212,'Transport-DB'!F:F,"="&amp;'Work DB'!$Q$4)</f>
        <v>0</v>
      </c>
      <c r="R212" s="167">
        <f>SUMIFS('Transport-DB'!N:N,'Transport-DB'!C:C,"="&amp;'Work DB'!C212,'Transport-DB'!F:F,"="&amp;'Work DB'!$R$4)</f>
        <v>0</v>
      </c>
      <c r="S212" s="168">
        <f>SUM(D212:J212)+SUM(K212:R212)-M212-SUMIFS(Transport_DB[ترانشه],Transport_DB[توضیحات],"دیسپوزال",Transport_DB[تاریخ],'Work DB'!C212)</f>
        <v>2936.4124999999999</v>
      </c>
      <c r="T212" s="169">
        <f t="shared" si="31"/>
        <v>308</v>
      </c>
      <c r="U212" s="169"/>
      <c r="V212" s="169"/>
      <c r="W212" s="169"/>
      <c r="X212" s="169"/>
      <c r="Y212" s="167"/>
      <c r="Z212" s="249"/>
      <c r="AA212" s="168">
        <f>SUMIFS('Transport-DB'!P:P,'Transport-DB'!C:C,"="&amp;'Work DB'!C212,'Transport-DB'!F:F,"="&amp;'Work DB'!$AA$4)</f>
        <v>59.000000000000007</v>
      </c>
      <c r="AB212" s="169">
        <f>SUMIFS('Transport-DB'!P:P,'Transport-DB'!C:C,"="&amp;'Work DB'!C212,'Transport-DB'!F:F,"="&amp;'Work DB'!$AB$4)</f>
        <v>0</v>
      </c>
      <c r="AC212" s="169">
        <f>SUMIFS('Transport-DB'!P:P,'Transport-DB'!C:C,"="&amp;'Work DB'!C212,'Transport-DB'!F:F,"="&amp;'Work DB'!$AC$4)</f>
        <v>30</v>
      </c>
      <c r="AD212" s="166">
        <f>SUMIFS('Transport-DB'!P:P,'Transport-DB'!C:C,"="&amp;'Work DB'!C212,'Transport-DB'!F:F,"="&amp;'Work DB'!$AD$4)</f>
        <v>40</v>
      </c>
      <c r="AE212" s="166">
        <f>SUMIFS('Transport-DB'!P:P,'Transport-DB'!C:C,"="&amp;'Work DB'!C212,'Transport-DB'!F:F,"="&amp;'Work DB'!$AE$4)</f>
        <v>0</v>
      </c>
      <c r="AF212" s="166">
        <f>SUMIFS('Transport-DB'!P:P,'Transport-DB'!C:C,"="&amp;'Work DB'!C212,'Transport-DB'!F:F,"="&amp;'Work DB'!$AF$4)</f>
        <v>39</v>
      </c>
      <c r="AG212" s="167"/>
      <c r="AH212" s="168">
        <f>SUMIFS('Transport-DB'!Q:Q,'Transport-DB'!C:C,"="&amp;'Work DB'!C212)</f>
        <v>0</v>
      </c>
      <c r="AI212" s="170">
        <f>SUMIFS(Civil_DB[قالب بندی],Civil_DB[تاریخ],"="&amp;'Work DB'!C212)</f>
        <v>15</v>
      </c>
      <c r="AJ212" s="169">
        <v>0</v>
      </c>
      <c r="AK212" s="167">
        <f>SUMIFS(Civil_DB[بتن],Civil_DB[تاریخ],"="&amp;'Work DB'!C212)</f>
        <v>0</v>
      </c>
      <c r="AL212" s="28">
        <v>0</v>
      </c>
      <c r="AM212" s="29">
        <v>0</v>
      </c>
      <c r="AN212" s="31">
        <v>0</v>
      </c>
      <c r="AO212" s="28">
        <v>83</v>
      </c>
      <c r="AP212" s="29">
        <v>76</v>
      </c>
      <c r="AQ212" s="29">
        <v>164</v>
      </c>
      <c r="AR212" s="30">
        <v>13</v>
      </c>
      <c r="AS212" s="28">
        <v>10</v>
      </c>
      <c r="AT212" s="29">
        <v>38</v>
      </c>
      <c r="AU212" s="207">
        <v>3997</v>
      </c>
      <c r="AV212" s="215">
        <f t="shared" si="43"/>
        <v>22062</v>
      </c>
      <c r="AW212" s="29">
        <f t="shared" si="42"/>
        <v>12.920000000000016</v>
      </c>
      <c r="AX212" s="29">
        <f t="shared" si="36"/>
        <v>9622</v>
      </c>
      <c r="AY212" s="29">
        <f t="shared" si="44"/>
        <v>366.21510507331868</v>
      </c>
      <c r="AZ212" s="29">
        <f t="shared" si="45"/>
        <v>283.86983797009168</v>
      </c>
      <c r="BA212" s="29">
        <f t="shared" si="46"/>
        <v>550.85604999999987</v>
      </c>
      <c r="BB212" s="29">
        <v>0</v>
      </c>
      <c r="BC212" s="30">
        <v>0</v>
      </c>
      <c r="BD212" s="249"/>
      <c r="BE212" s="249"/>
      <c r="BF212" s="249"/>
      <c r="BG212" s="249"/>
      <c r="BH212" s="32"/>
      <c r="BI212" s="56"/>
      <c r="BJ212" s="15">
        <v>0</v>
      </c>
      <c r="BK212" s="15">
        <v>0</v>
      </c>
      <c r="BL212" s="15">
        <v>72</v>
      </c>
      <c r="BM212" s="15">
        <v>12</v>
      </c>
      <c r="BN212" s="15">
        <v>71</v>
      </c>
      <c r="BP212" s="15">
        <v>6</v>
      </c>
      <c r="BQ212" s="15">
        <v>1</v>
      </c>
      <c r="BR212" s="15">
        <v>5</v>
      </c>
      <c r="BT212" s="403"/>
      <c r="BU212" s="404"/>
      <c r="BV212" s="404"/>
      <c r="BW212" s="404"/>
      <c r="BX212" s="404"/>
      <c r="BY212" s="405"/>
    </row>
    <row r="213" spans="2:77" s="15" customFormat="1" ht="21" x14ac:dyDescent="0.25">
      <c r="B213" s="47"/>
      <c r="C213" s="20">
        <f t="shared" si="41"/>
        <v>45578</v>
      </c>
      <c r="D213" s="168">
        <f>SUMIFS('Transport-DB'!O:O,'Transport-DB'!C:C,"="&amp;'Work DB'!C213,'Transport-DB'!F:F,"="&amp;'Work DB'!$D$4)</f>
        <v>542.97249999999997</v>
      </c>
      <c r="E213" s="169">
        <f>SUMIFS('Transport-DB'!O:O,'Transport-DB'!C:C,"="&amp;'Work DB'!C213,'Transport-DB'!F:F,"="&amp;'Work DB'!$E$4)</f>
        <v>496.34</v>
      </c>
      <c r="F213" s="169">
        <f>SUMIFS('Transport-DB'!O:O,'Transport-DB'!C:C,"="&amp;'Work DB'!C213,'Transport-DB'!F:F,"="&amp;'Work DB'!$F$4)</f>
        <v>119.31250000000001</v>
      </c>
      <c r="G213" s="169">
        <f>SUMIFS('Transport-DB'!O:O,'Transport-DB'!C:C,"="&amp;'Work DB'!C213,'Transport-DB'!F:F,"="&amp;'Work DB'!$G$4)</f>
        <v>0</v>
      </c>
      <c r="H213" s="166">
        <f>SUMIFS('Transport-DB'!O:O,'Transport-DB'!C:C,"="&amp;'Work DB'!C213,'Transport-DB'!F:F,"="&amp;'Work DB'!$H$4)</f>
        <v>367.07999999999993</v>
      </c>
      <c r="I213" s="169">
        <f>SUMIFS('Transport-DB'!O:O,'Transport-DB'!C:C,"="&amp;'Work DB'!C213,'Transport-DB'!F:F,"="&amp;'Work DB'!$I$4)</f>
        <v>0</v>
      </c>
      <c r="J213" s="337">
        <f>SUMIFS('Transport-DB'!O:O,'Transport-DB'!C:C,"="&amp;'Work DB'!C213,'Transport-DB'!F:F,"="&amp;'Work DB'!$J$4)</f>
        <v>257.71500000000003</v>
      </c>
      <c r="K213" s="168">
        <f>SUMIFS('Transport-DB'!N:N,'Transport-DB'!C:C,"="&amp;'Work DB'!C213,'Transport-DB'!F:F,"="&amp;'Work DB'!$K$4)</f>
        <v>0</v>
      </c>
      <c r="L213" s="169">
        <f>SUMIFS('Transport-DB'!N:N,'Transport-DB'!C:C,"="&amp;'Work DB'!C213,'Transport-DB'!F:F,"="&amp;'Work DB'!$L$4)</f>
        <v>805</v>
      </c>
      <c r="M213" s="169">
        <f>SUMIFS('Transport-DB'!N:N,'Transport-DB'!C:C,"="&amp;'Work DB'!C213,'Transport-DB'!F:F,"="&amp;'Work DB'!$M$4)</f>
        <v>378</v>
      </c>
      <c r="N213" s="169">
        <f>SUMIFS('Transport-DB'!N:N,'Transport-DB'!C:C,"="&amp;'Work DB'!C213,'Transport-DB'!F:F,"="&amp;'Work DB'!$N$4)</f>
        <v>0</v>
      </c>
      <c r="O213" s="169">
        <f>SUMIFS('Transport-DB'!N:N,'Transport-DB'!C:C,"="&amp;'Work DB'!C213,'Transport-DB'!F:F,"="&amp;'Work DB'!$O$4)</f>
        <v>0</v>
      </c>
      <c r="P213" s="169">
        <f>SUMIFS('Transport-DB'!N:N,'Transport-DB'!C:C,"="&amp;'Work DB'!C213,'Transport-DB'!F:F,"="&amp;'Work DB'!$P$4)</f>
        <v>332</v>
      </c>
      <c r="Q213" s="166">
        <f>SUMIFS('Transport-DB'!N:N,'Transport-DB'!C:C,"="&amp;'Work DB'!C213,'Transport-DB'!F:F,"="&amp;'Work DB'!$Q$4)</f>
        <v>0</v>
      </c>
      <c r="R213" s="167">
        <f>SUMIFS('Transport-DB'!N:N,'Transport-DB'!C:C,"="&amp;'Work DB'!C213,'Transport-DB'!F:F,"="&amp;'Work DB'!$R$4)</f>
        <v>0</v>
      </c>
      <c r="S213" s="168">
        <f>SUM(D213:J213)+SUM(K213:R213)-M213-SUMIFS(Transport_DB[ترانشه],Transport_DB[توضیحات],"دیسپوزال",Transport_DB[تاریخ],'Work DB'!C213)</f>
        <v>2920.42</v>
      </c>
      <c r="T213" s="169">
        <f t="shared" si="31"/>
        <v>378</v>
      </c>
      <c r="U213" s="169"/>
      <c r="V213" s="169"/>
      <c r="W213" s="169"/>
      <c r="X213" s="169"/>
      <c r="Y213" s="167"/>
      <c r="Z213" s="249"/>
      <c r="AA213" s="168">
        <f>SUMIFS('Transport-DB'!P:P,'Transport-DB'!C:C,"="&amp;'Work DB'!C213,'Transport-DB'!F:F,"="&amp;'Work DB'!$AA$4)</f>
        <v>35.400000000000006</v>
      </c>
      <c r="AB213" s="169">
        <f>SUMIFS('Transport-DB'!P:P,'Transport-DB'!C:C,"="&amp;'Work DB'!C213,'Transport-DB'!F:F,"="&amp;'Work DB'!$AB$4)</f>
        <v>0</v>
      </c>
      <c r="AC213" s="169">
        <f>SUMIFS('Transport-DB'!P:P,'Transport-DB'!C:C,"="&amp;'Work DB'!C213,'Transport-DB'!F:F,"="&amp;'Work DB'!$AC$4)</f>
        <v>50</v>
      </c>
      <c r="AD213" s="166">
        <f>SUMIFS('Transport-DB'!P:P,'Transport-DB'!C:C,"="&amp;'Work DB'!C213,'Transport-DB'!F:F,"="&amp;'Work DB'!$AD$4)</f>
        <v>30</v>
      </c>
      <c r="AE213" s="166">
        <f>SUMIFS('Transport-DB'!P:P,'Transport-DB'!C:C,"="&amp;'Work DB'!C213,'Transport-DB'!F:F,"="&amp;'Work DB'!$AE$4)</f>
        <v>0</v>
      </c>
      <c r="AF213" s="166">
        <f>SUMIFS('Transport-DB'!P:P,'Transport-DB'!C:C,"="&amp;'Work DB'!C213,'Transport-DB'!F:F,"="&amp;'Work DB'!$AF$4)</f>
        <v>26</v>
      </c>
      <c r="AG213" s="167"/>
      <c r="AH213" s="168">
        <f>SUMIFS('Transport-DB'!Q:Q,'Transport-DB'!C:C,"="&amp;'Work DB'!C213)</f>
        <v>0</v>
      </c>
      <c r="AI213" s="170">
        <f>SUMIFS(Civil_DB[قالب بندی],Civil_DB[تاریخ],"="&amp;'Work DB'!C213)</f>
        <v>0</v>
      </c>
      <c r="AJ213" s="169">
        <v>0</v>
      </c>
      <c r="AK213" s="167">
        <f>SUMIFS(Civil_DB[بتن],Civil_DB[تاریخ],"="&amp;'Work DB'!C213)</f>
        <v>0</v>
      </c>
      <c r="AL213" s="28">
        <v>0</v>
      </c>
      <c r="AM213" s="29">
        <v>0</v>
      </c>
      <c r="AN213" s="31">
        <v>0</v>
      </c>
      <c r="AO213" s="28">
        <v>84</v>
      </c>
      <c r="AP213" s="29">
        <v>70</v>
      </c>
      <c r="AQ213" s="29">
        <v>158</v>
      </c>
      <c r="AR213" s="30">
        <v>13</v>
      </c>
      <c r="AS213" s="28">
        <v>10</v>
      </c>
      <c r="AT213" s="29">
        <v>38</v>
      </c>
      <c r="AU213" s="207">
        <v>3692</v>
      </c>
      <c r="AV213" s="215">
        <f t="shared" si="43"/>
        <v>18370</v>
      </c>
      <c r="AW213" s="29">
        <f t="shared" si="42"/>
        <v>12.920000000000016</v>
      </c>
      <c r="AX213" s="29">
        <f t="shared" si="36"/>
        <v>9622</v>
      </c>
      <c r="AY213" s="29">
        <f t="shared" si="44"/>
        <v>366.21510507331868</v>
      </c>
      <c r="AZ213" s="29">
        <f t="shared" si="45"/>
        <v>283.86983797009168</v>
      </c>
      <c r="BA213" s="29">
        <f t="shared" si="46"/>
        <v>665.85604999999987</v>
      </c>
      <c r="BB213" s="29">
        <v>0</v>
      </c>
      <c r="BC213" s="30">
        <v>0</v>
      </c>
      <c r="BD213" s="249"/>
      <c r="BE213" s="249"/>
      <c r="BF213" s="249"/>
      <c r="BG213" s="249"/>
      <c r="BH213" s="32"/>
      <c r="BI213" s="56"/>
      <c r="BJ213" s="15">
        <v>0</v>
      </c>
      <c r="BK213" s="15">
        <v>0</v>
      </c>
      <c r="BL213" s="15">
        <v>0</v>
      </c>
      <c r="BM213" s="15">
        <v>0</v>
      </c>
      <c r="BN213" s="15">
        <v>115</v>
      </c>
      <c r="BP213" s="15">
        <v>0</v>
      </c>
      <c r="BQ213" s="15">
        <v>0</v>
      </c>
      <c r="BR213" s="15">
        <v>8</v>
      </c>
    </row>
    <row r="214" spans="2:77" s="15" customFormat="1" ht="21" x14ac:dyDescent="0.25">
      <c r="B214" s="47"/>
      <c r="C214" s="20">
        <f t="shared" si="41"/>
        <v>45579</v>
      </c>
      <c r="D214" s="168">
        <f>SUMIFS('Transport-DB'!O:O,'Transport-DB'!C:C,"="&amp;'Work DB'!C214,'Transport-DB'!F:F,"="&amp;'Work DB'!$D$4)</f>
        <v>527.67750000000001</v>
      </c>
      <c r="E214" s="169">
        <f>SUMIFS('Transport-DB'!O:O,'Transport-DB'!C:C,"="&amp;'Work DB'!C214,'Transport-DB'!F:F,"="&amp;'Work DB'!$E$4)</f>
        <v>391.34500000000003</v>
      </c>
      <c r="F214" s="169">
        <f>SUMIFS('Transport-DB'!O:O,'Transport-DB'!C:C,"="&amp;'Work DB'!C214,'Transport-DB'!F:F,"="&amp;'Work DB'!$F$4)</f>
        <v>257.71500000000003</v>
      </c>
      <c r="G214" s="169">
        <f>SUMIFS('Transport-DB'!O:O,'Transport-DB'!C:C,"="&amp;'Work DB'!C214,'Transport-DB'!F:F,"="&amp;'Work DB'!$G$4)</f>
        <v>0</v>
      </c>
      <c r="H214" s="166">
        <f>SUMIFS('Transport-DB'!O:O,'Transport-DB'!C:C,"="&amp;'Work DB'!C214,'Transport-DB'!F:F,"="&amp;'Work DB'!$H$4)</f>
        <v>323.60999999999996</v>
      </c>
      <c r="I214" s="169">
        <f>SUMIFS('Transport-DB'!O:O,'Transport-DB'!C:C,"="&amp;'Work DB'!C214,'Transport-DB'!F:F,"="&amp;'Work DB'!$I$4)</f>
        <v>0</v>
      </c>
      <c r="J214" s="337">
        <f>SUMIFS('Transport-DB'!O:O,'Transport-DB'!C:C,"="&amp;'Work DB'!C214,'Transport-DB'!F:F,"="&amp;'Work DB'!$J$4)</f>
        <v>200.44499999999999</v>
      </c>
      <c r="K214" s="168">
        <f>SUMIFS('Transport-DB'!N:N,'Transport-DB'!C:C,"="&amp;'Work DB'!C214,'Transport-DB'!F:F,"="&amp;'Work DB'!$K$4)</f>
        <v>0</v>
      </c>
      <c r="L214" s="169">
        <f>SUMIFS('Transport-DB'!N:N,'Transport-DB'!C:C,"="&amp;'Work DB'!C214,'Transport-DB'!F:F,"="&amp;'Work DB'!$L$4)</f>
        <v>525</v>
      </c>
      <c r="M214" s="169">
        <f>SUMIFS('Transport-DB'!N:N,'Transport-DB'!C:C,"="&amp;'Work DB'!C214,'Transport-DB'!F:F,"="&amp;'Work DB'!$M$4)</f>
        <v>385</v>
      </c>
      <c r="N214" s="169">
        <f>SUMIFS('Transport-DB'!N:N,'Transport-DB'!C:C,"="&amp;'Work DB'!C214,'Transport-DB'!F:F,"="&amp;'Work DB'!$N$4)</f>
        <v>0</v>
      </c>
      <c r="O214" s="169">
        <f>SUMIFS('Transport-DB'!N:N,'Transport-DB'!C:C,"="&amp;'Work DB'!C214,'Transport-DB'!F:F,"="&amp;'Work DB'!$O$4)</f>
        <v>0</v>
      </c>
      <c r="P214" s="169">
        <f>SUMIFS('Transport-DB'!N:N,'Transport-DB'!C:C,"="&amp;'Work DB'!C214,'Transport-DB'!F:F,"="&amp;'Work DB'!$P$4)</f>
        <v>435.75</v>
      </c>
      <c r="Q214" s="166">
        <f>SUMIFS('Transport-DB'!N:N,'Transport-DB'!C:C,"="&amp;'Work DB'!C214,'Transport-DB'!F:F,"="&amp;'Work DB'!$Q$4)</f>
        <v>0</v>
      </c>
      <c r="R214" s="167">
        <f>SUMIFS('Transport-DB'!N:N,'Transport-DB'!C:C,"="&amp;'Work DB'!C214,'Transport-DB'!F:F,"="&amp;'Work DB'!$R$4)</f>
        <v>0</v>
      </c>
      <c r="S214" s="168">
        <f>SUM(D214:J214)+SUM(K214:R214)-M214-SUMIFS(Transport_DB[ترانشه],Transport_DB[توضیحات],"دیسپوزال",Transport_DB[تاریخ],'Work DB'!C214)</f>
        <v>2661.5425</v>
      </c>
      <c r="T214" s="169">
        <f t="shared" si="31"/>
        <v>385</v>
      </c>
      <c r="U214" s="169"/>
      <c r="V214" s="169"/>
      <c r="W214" s="169"/>
      <c r="X214" s="169"/>
      <c r="Y214" s="167"/>
      <c r="Z214" s="249"/>
      <c r="AA214" s="168">
        <f>SUMIFS('Transport-DB'!P:P,'Transport-DB'!C:C,"="&amp;'Work DB'!C214,'Transport-DB'!F:F,"="&amp;'Work DB'!$AA$4)</f>
        <v>47.2</v>
      </c>
      <c r="AB214" s="169">
        <f>SUMIFS('Transport-DB'!P:P,'Transport-DB'!C:C,"="&amp;'Work DB'!C214,'Transport-DB'!F:F,"="&amp;'Work DB'!$AB$4)</f>
        <v>0</v>
      </c>
      <c r="AC214" s="169">
        <f>SUMIFS('Transport-DB'!P:P,'Transport-DB'!C:C,"="&amp;'Work DB'!C214,'Transport-DB'!F:F,"="&amp;'Work DB'!$AC$4)</f>
        <v>60</v>
      </c>
      <c r="AD214" s="166">
        <f>SUMIFS('Transport-DB'!P:P,'Transport-DB'!C:C,"="&amp;'Work DB'!C214,'Transport-DB'!F:F,"="&amp;'Work DB'!$AD$4)</f>
        <v>30</v>
      </c>
      <c r="AE214" s="166">
        <f>SUMIFS('Transport-DB'!P:P,'Transport-DB'!C:C,"="&amp;'Work DB'!C214,'Transport-DB'!F:F,"="&amp;'Work DB'!$AE$4)</f>
        <v>0</v>
      </c>
      <c r="AF214" s="166">
        <f>SUMIFS('Transport-DB'!P:P,'Transport-DB'!C:C,"="&amp;'Work DB'!C214,'Transport-DB'!F:F,"="&amp;'Work DB'!$AF$4)</f>
        <v>52</v>
      </c>
      <c r="AG214" s="167"/>
      <c r="AH214" s="168">
        <f>SUMIFS('Transport-DB'!Q:Q,'Transport-DB'!C:C,"="&amp;'Work DB'!C214)</f>
        <v>0</v>
      </c>
      <c r="AI214" s="170">
        <f>SUMIFS(Civil_DB[قالب بندی],Civil_DB[تاریخ],"="&amp;'Work DB'!C214)</f>
        <v>0</v>
      </c>
      <c r="AJ214" s="169">
        <v>0</v>
      </c>
      <c r="AK214" s="167">
        <f>SUMIFS(Civil_DB[بتن],Civil_DB[تاریخ],"="&amp;'Work DB'!C214)</f>
        <v>0</v>
      </c>
      <c r="AL214" s="28">
        <v>0</v>
      </c>
      <c r="AM214" s="29">
        <v>0</v>
      </c>
      <c r="AN214" s="31">
        <v>0</v>
      </c>
      <c r="AO214" s="28">
        <v>87</v>
      </c>
      <c r="AP214" s="29">
        <v>56</v>
      </c>
      <c r="AQ214" s="29">
        <v>156</v>
      </c>
      <c r="AR214" s="30">
        <v>13</v>
      </c>
      <c r="AS214" s="28">
        <v>9</v>
      </c>
      <c r="AT214" s="29">
        <v>40</v>
      </c>
      <c r="AU214" s="207">
        <v>3339</v>
      </c>
      <c r="AV214" s="215">
        <f t="shared" si="43"/>
        <v>15031</v>
      </c>
      <c r="AW214" s="29">
        <f t="shared" si="42"/>
        <v>12.920000000000016</v>
      </c>
      <c r="AX214" s="29">
        <f t="shared" si="36"/>
        <v>9622</v>
      </c>
      <c r="AY214" s="29">
        <f t="shared" si="44"/>
        <v>366.21510507331868</v>
      </c>
      <c r="AZ214" s="29">
        <f t="shared" si="45"/>
        <v>283.86983797009168</v>
      </c>
      <c r="BA214" s="29">
        <f t="shared" si="46"/>
        <v>665.85604999999987</v>
      </c>
      <c r="BB214" s="29">
        <v>0</v>
      </c>
      <c r="BC214" s="30">
        <v>0</v>
      </c>
      <c r="BD214" s="249"/>
      <c r="BE214" s="249"/>
      <c r="BF214" s="249"/>
      <c r="BG214" s="249"/>
      <c r="BH214" s="32"/>
      <c r="BI214" s="56"/>
      <c r="BJ214" s="15">
        <v>0</v>
      </c>
      <c r="BK214" s="15">
        <v>0</v>
      </c>
      <c r="BL214" s="15">
        <v>0</v>
      </c>
      <c r="BM214" s="15">
        <v>0</v>
      </c>
      <c r="BN214" s="15">
        <v>0</v>
      </c>
      <c r="BP214" s="15">
        <v>0</v>
      </c>
      <c r="BQ214" s="15">
        <v>0</v>
      </c>
      <c r="BR214" s="15">
        <v>0</v>
      </c>
    </row>
    <row r="215" spans="2:77" s="15" customFormat="1" ht="21" x14ac:dyDescent="0.25">
      <c r="B215" s="47"/>
      <c r="C215" s="20">
        <f t="shared" si="41"/>
        <v>45580</v>
      </c>
      <c r="D215" s="168">
        <f>SUMIFS('Transport-DB'!O:O,'Transport-DB'!C:C,"="&amp;'Work DB'!C215,'Transport-DB'!F:F,"="&amp;'Work DB'!$D$4)</f>
        <v>458.85</v>
      </c>
      <c r="E215" s="169">
        <f>SUMIFS('Transport-DB'!O:O,'Transport-DB'!C:C,"="&amp;'Work DB'!C215,'Transport-DB'!F:F,"="&amp;'Work DB'!$E$4)</f>
        <v>377.02750000000003</v>
      </c>
      <c r="F215" s="169">
        <f>SUMIFS('Transport-DB'!O:O,'Transport-DB'!C:C,"="&amp;'Work DB'!C215,'Transport-DB'!F:F,"="&amp;'Work DB'!$F$4)</f>
        <v>272.03250000000003</v>
      </c>
      <c r="G215" s="169">
        <f>SUMIFS('Transport-DB'!O:O,'Transport-DB'!C:C,"="&amp;'Work DB'!C215,'Transport-DB'!F:F,"="&amp;'Work DB'!$G$4)</f>
        <v>0</v>
      </c>
      <c r="H215" s="166">
        <f>SUMIFS('Transport-DB'!O:O,'Transport-DB'!C:C,"="&amp;'Work DB'!C215,'Transport-DB'!F:F,"="&amp;'Work DB'!$H$4)</f>
        <v>376.74</v>
      </c>
      <c r="I215" s="169">
        <f>SUMIFS('Transport-DB'!O:O,'Transport-DB'!C:C,"="&amp;'Work DB'!C215,'Transport-DB'!F:F,"="&amp;'Work DB'!$I$4)</f>
        <v>0</v>
      </c>
      <c r="J215" s="337">
        <f>SUMIFS('Transport-DB'!O:O,'Transport-DB'!C:C,"="&amp;'Work DB'!C215,'Transport-DB'!F:F,"="&amp;'Work DB'!$J$4)</f>
        <v>200.44499999999999</v>
      </c>
      <c r="K215" s="168">
        <f>SUMIFS('Transport-DB'!N:N,'Transport-DB'!C:C,"="&amp;'Work DB'!C215,'Transport-DB'!F:F,"="&amp;'Work DB'!$K$4)</f>
        <v>0</v>
      </c>
      <c r="L215" s="169">
        <f>SUMIFS('Transport-DB'!N:N,'Transport-DB'!C:C,"="&amp;'Work DB'!C215,'Transport-DB'!F:F,"="&amp;'Work DB'!$L$4)</f>
        <v>630</v>
      </c>
      <c r="M215" s="169">
        <f>SUMIFS('Transport-DB'!N:N,'Transport-DB'!C:C,"="&amp;'Work DB'!C215,'Transport-DB'!F:F,"="&amp;'Work DB'!$M$4)</f>
        <v>350</v>
      </c>
      <c r="N215" s="169">
        <f>SUMIFS('Transport-DB'!N:N,'Transport-DB'!C:C,"="&amp;'Work DB'!C215,'Transport-DB'!F:F,"="&amp;'Work DB'!$N$4)</f>
        <v>0</v>
      </c>
      <c r="O215" s="169">
        <f>SUMIFS('Transport-DB'!N:N,'Transport-DB'!C:C,"="&amp;'Work DB'!C215,'Transport-DB'!F:F,"="&amp;'Work DB'!$O$4)</f>
        <v>0</v>
      </c>
      <c r="P215" s="169">
        <f>SUMIFS('Transport-DB'!N:N,'Transport-DB'!C:C,"="&amp;'Work DB'!C215,'Transport-DB'!F:F,"="&amp;'Work DB'!$P$4)</f>
        <v>278.05</v>
      </c>
      <c r="Q215" s="166">
        <f>SUMIFS('Transport-DB'!N:N,'Transport-DB'!C:C,"="&amp;'Work DB'!C215,'Transport-DB'!F:F,"="&amp;'Work DB'!$Q$4)</f>
        <v>0</v>
      </c>
      <c r="R215" s="167">
        <f>SUMIFS('Transport-DB'!N:N,'Transport-DB'!C:C,"="&amp;'Work DB'!C215,'Transport-DB'!F:F,"="&amp;'Work DB'!$R$4)</f>
        <v>0</v>
      </c>
      <c r="S215" s="168">
        <f>SUM(D215:J215)+SUM(K215:R215)-M215-SUMIFS(Transport_DB[ترانشه],Transport_DB[توضیحات],"دیسپوزال",Transport_DB[تاریخ],'Work DB'!C215)</f>
        <v>2593.145</v>
      </c>
      <c r="T215" s="169">
        <f t="shared" si="31"/>
        <v>350</v>
      </c>
      <c r="U215" s="169"/>
      <c r="V215" s="169"/>
      <c r="W215" s="169"/>
      <c r="X215" s="169"/>
      <c r="Y215" s="167"/>
      <c r="Z215" s="249"/>
      <c r="AA215" s="168">
        <f>SUMIFS('Transport-DB'!P:P,'Transport-DB'!C:C,"="&amp;'Work DB'!C215,'Transport-DB'!F:F,"="&amp;'Work DB'!$AA$4)</f>
        <v>35.400000000000006</v>
      </c>
      <c r="AB215" s="169">
        <f>SUMIFS('Transport-DB'!P:P,'Transport-DB'!C:C,"="&amp;'Work DB'!C215,'Transport-DB'!F:F,"="&amp;'Work DB'!$AB$4)</f>
        <v>0</v>
      </c>
      <c r="AC215" s="169">
        <f>SUMIFS('Transport-DB'!P:P,'Transport-DB'!C:C,"="&amp;'Work DB'!C215,'Transport-DB'!F:F,"="&amp;'Work DB'!$AC$4)</f>
        <v>124.8</v>
      </c>
      <c r="AD215" s="166">
        <f>SUMIFS('Transport-DB'!P:P,'Transport-DB'!C:C,"="&amp;'Work DB'!C215,'Transport-DB'!F:F,"="&amp;'Work DB'!$AD$4)</f>
        <v>0</v>
      </c>
      <c r="AE215" s="166">
        <f>SUMIFS('Transport-DB'!P:P,'Transport-DB'!C:C,"="&amp;'Work DB'!C215,'Transport-DB'!F:F,"="&amp;'Work DB'!$AE$4)</f>
        <v>0</v>
      </c>
      <c r="AF215" s="166">
        <f>SUMIFS('Transport-DB'!P:P,'Transport-DB'!C:C,"="&amp;'Work DB'!C215,'Transport-DB'!F:F,"="&amp;'Work DB'!$AF$4)</f>
        <v>52</v>
      </c>
      <c r="AG215" s="167"/>
      <c r="AH215" s="168">
        <f>SUMIFS('Transport-DB'!Q:Q,'Transport-DB'!C:C,"="&amp;'Work DB'!C215)</f>
        <v>86.45</v>
      </c>
      <c r="AI215" s="170">
        <f>SUMIFS(Civil_DB[قالب بندی],Civil_DB[تاریخ],"="&amp;'Work DB'!C215)</f>
        <v>0</v>
      </c>
      <c r="AJ215" s="169">
        <v>0</v>
      </c>
      <c r="AK215" s="167">
        <f>SUMIFS(Civil_DB[بتن],Civil_DB[تاریخ],"="&amp;'Work DB'!C215)</f>
        <v>0</v>
      </c>
      <c r="AL215" s="28">
        <v>0</v>
      </c>
      <c r="AM215" s="29">
        <v>0</v>
      </c>
      <c r="AN215" s="31">
        <v>0</v>
      </c>
      <c r="AO215" s="28">
        <v>85</v>
      </c>
      <c r="AP215" s="29">
        <v>69</v>
      </c>
      <c r="AQ215" s="29">
        <v>159</v>
      </c>
      <c r="AR215" s="30">
        <v>13</v>
      </c>
      <c r="AS215" s="28">
        <v>9</v>
      </c>
      <c r="AT215" s="29">
        <v>40</v>
      </c>
      <c r="AU215" s="207">
        <v>3759</v>
      </c>
      <c r="AV215" s="215">
        <f t="shared" si="43"/>
        <v>11272</v>
      </c>
      <c r="AW215" s="29">
        <f t="shared" si="42"/>
        <v>12.920000000000016</v>
      </c>
      <c r="AX215" s="29">
        <f t="shared" si="36"/>
        <v>9622</v>
      </c>
      <c r="AY215" s="29">
        <f t="shared" si="44"/>
        <v>366.21510507331868</v>
      </c>
      <c r="AZ215" s="29">
        <f t="shared" si="45"/>
        <v>283.86983797009168</v>
      </c>
      <c r="BA215" s="29">
        <f t="shared" si="46"/>
        <v>665.85604999999987</v>
      </c>
      <c r="BB215" s="29">
        <v>0</v>
      </c>
      <c r="BC215" s="30">
        <v>0</v>
      </c>
      <c r="BD215" s="249"/>
      <c r="BE215" s="249"/>
      <c r="BF215" s="249"/>
      <c r="BG215" s="249"/>
      <c r="BH215" s="32"/>
      <c r="BI215" s="56"/>
      <c r="BJ215" s="15">
        <v>0</v>
      </c>
      <c r="BK215" s="15">
        <v>0</v>
      </c>
      <c r="BL215" s="15">
        <v>0</v>
      </c>
      <c r="BM215" s="15">
        <v>0</v>
      </c>
      <c r="BN215" s="15">
        <v>0</v>
      </c>
      <c r="BP215" s="15">
        <v>0</v>
      </c>
      <c r="BQ215" s="15">
        <v>0</v>
      </c>
      <c r="BR215" s="15">
        <v>0</v>
      </c>
    </row>
    <row r="216" spans="2:77" s="15" customFormat="1" ht="21" x14ac:dyDescent="0.25">
      <c r="B216" s="47"/>
      <c r="C216" s="20">
        <f t="shared" si="41"/>
        <v>45581</v>
      </c>
      <c r="D216" s="168">
        <f>SUMIFS('Transport-DB'!O:O,'Transport-DB'!C:C,"="&amp;'Work DB'!C216,'Transport-DB'!F:F,"="&amp;'Work DB'!$D$4)</f>
        <v>390.02250000000004</v>
      </c>
      <c r="E216" s="169">
        <f>SUMIFS('Transport-DB'!O:O,'Transport-DB'!C:C,"="&amp;'Work DB'!C216,'Transport-DB'!F:F,"="&amp;'Work DB'!$E$4)</f>
        <v>272.03250000000003</v>
      </c>
      <c r="F216" s="169">
        <f>SUMIFS('Transport-DB'!O:O,'Transport-DB'!C:C,"="&amp;'Work DB'!C216,'Transport-DB'!F:F,"="&amp;'Work DB'!$F$4)</f>
        <v>286.35000000000002</v>
      </c>
      <c r="G216" s="169">
        <f>SUMIFS('Transport-DB'!O:O,'Transport-DB'!C:C,"="&amp;'Work DB'!C216,'Transport-DB'!F:F,"="&amp;'Work DB'!$G$4)</f>
        <v>0</v>
      </c>
      <c r="H216" s="166">
        <f>SUMIFS('Transport-DB'!O:O,'Transport-DB'!C:C,"="&amp;'Work DB'!C216,'Transport-DB'!F:F,"="&amp;'Work DB'!$H$4)</f>
        <v>400.89</v>
      </c>
      <c r="I216" s="169">
        <f>SUMIFS('Transport-DB'!O:O,'Transport-DB'!C:C,"="&amp;'Work DB'!C216,'Transport-DB'!F:F,"="&amp;'Work DB'!$I$4)</f>
        <v>0</v>
      </c>
      <c r="J216" s="337">
        <f>SUMIFS('Transport-DB'!O:O,'Transport-DB'!C:C,"="&amp;'Work DB'!C216,'Transport-DB'!F:F,"="&amp;'Work DB'!$J$4)</f>
        <v>167.03749999999999</v>
      </c>
      <c r="K216" s="168">
        <f>SUMIFS('Transport-DB'!N:N,'Transport-DB'!C:C,"="&amp;'Work DB'!C216,'Transport-DB'!F:F,"="&amp;'Work DB'!$K$4)</f>
        <v>0</v>
      </c>
      <c r="L216" s="169">
        <f>SUMIFS('Transport-DB'!N:N,'Transport-DB'!C:C,"="&amp;'Work DB'!C216,'Transport-DB'!F:F,"="&amp;'Work DB'!$L$4)</f>
        <v>1120</v>
      </c>
      <c r="M216" s="169">
        <f>SUMIFS('Transport-DB'!N:N,'Transport-DB'!C:C,"="&amp;'Work DB'!C216,'Transport-DB'!F:F,"="&amp;'Work DB'!$M$4)</f>
        <v>518</v>
      </c>
      <c r="N216" s="169">
        <f>SUMIFS('Transport-DB'!N:N,'Transport-DB'!C:C,"="&amp;'Work DB'!C216,'Transport-DB'!F:F,"="&amp;'Work DB'!$N$4)</f>
        <v>0</v>
      </c>
      <c r="O216" s="169">
        <f>SUMIFS('Transport-DB'!N:N,'Transport-DB'!C:C,"="&amp;'Work DB'!C216,'Transport-DB'!F:F,"="&amp;'Work DB'!$O$4)</f>
        <v>0</v>
      </c>
      <c r="P216" s="169">
        <f>SUMIFS('Transport-DB'!N:N,'Transport-DB'!C:C,"="&amp;'Work DB'!C216,'Transport-DB'!F:F,"="&amp;'Work DB'!$P$4)</f>
        <v>415.00000000000006</v>
      </c>
      <c r="Q216" s="166">
        <f>SUMIFS('Transport-DB'!N:N,'Transport-DB'!C:C,"="&amp;'Work DB'!C216,'Transport-DB'!F:F,"="&amp;'Work DB'!$Q$4)</f>
        <v>0</v>
      </c>
      <c r="R216" s="167">
        <f>SUMIFS('Transport-DB'!N:N,'Transport-DB'!C:C,"="&amp;'Work DB'!C216,'Transport-DB'!F:F,"="&amp;'Work DB'!$R$4)</f>
        <v>0</v>
      </c>
      <c r="S216" s="168">
        <f>SUM(D216:J216)+SUM(K216:R216)-M216-SUMIFS(Transport_DB[ترانشه],Transport_DB[توضیحات],"دیسپوزال",Transport_DB[تاریخ],'Work DB'!C216)</f>
        <v>3051.3325</v>
      </c>
      <c r="T216" s="169">
        <f t="shared" si="31"/>
        <v>518</v>
      </c>
      <c r="U216" s="169"/>
      <c r="V216" s="169"/>
      <c r="W216" s="169"/>
      <c r="X216" s="169"/>
      <c r="Y216" s="167"/>
      <c r="Z216" s="249"/>
      <c r="AA216" s="168">
        <f>SUMIFS('Transport-DB'!P:P,'Transport-DB'!C:C,"="&amp;'Work DB'!C216,'Transport-DB'!F:F,"="&amp;'Work DB'!$AA$4)</f>
        <v>35.400000000000006</v>
      </c>
      <c r="AB216" s="169">
        <f>SUMIFS('Transport-DB'!P:P,'Transport-DB'!C:C,"="&amp;'Work DB'!C216,'Transport-DB'!F:F,"="&amp;'Work DB'!$AB$4)</f>
        <v>34.799999999999997</v>
      </c>
      <c r="AC216" s="169">
        <f>SUMIFS('Transport-DB'!P:P,'Transport-DB'!C:C,"="&amp;'Work DB'!C216,'Transport-DB'!F:F,"="&amp;'Work DB'!$AC$4)</f>
        <v>70</v>
      </c>
      <c r="AD216" s="166">
        <f>SUMIFS('Transport-DB'!P:P,'Transport-DB'!C:C,"="&amp;'Work DB'!C216,'Transport-DB'!F:F,"="&amp;'Work DB'!$AD$4)</f>
        <v>40</v>
      </c>
      <c r="AE216" s="166">
        <f>SUMIFS('Transport-DB'!P:P,'Transport-DB'!C:C,"="&amp;'Work DB'!C216,'Transport-DB'!F:F,"="&amp;'Work DB'!$AE$4)</f>
        <v>0</v>
      </c>
      <c r="AF216" s="166">
        <f>SUMIFS('Transport-DB'!P:P,'Transport-DB'!C:C,"="&amp;'Work DB'!C216,'Transport-DB'!F:F,"="&amp;'Work DB'!$AF$4)</f>
        <v>39</v>
      </c>
      <c r="AG216" s="167"/>
      <c r="AH216" s="168">
        <f>SUMIFS('Transport-DB'!Q:Q,'Transport-DB'!C:C,"="&amp;'Work DB'!C216)</f>
        <v>0</v>
      </c>
      <c r="AI216" s="170">
        <f>SUMIFS(Civil_DB[قالب بندی],Civil_DB[تاریخ],"="&amp;'Work DB'!C216)</f>
        <v>0</v>
      </c>
      <c r="AJ216" s="169">
        <v>0</v>
      </c>
      <c r="AK216" s="167">
        <f>SUMIFS(Civil_DB[بتن],Civil_DB[تاریخ],"="&amp;'Work DB'!C216)</f>
        <v>0</v>
      </c>
      <c r="AL216" s="28">
        <v>0</v>
      </c>
      <c r="AM216" s="29">
        <v>0</v>
      </c>
      <c r="AN216" s="31">
        <v>0</v>
      </c>
      <c r="AO216" s="28">
        <v>84</v>
      </c>
      <c r="AP216" s="29">
        <v>67</v>
      </c>
      <c r="AQ216" s="29">
        <v>158</v>
      </c>
      <c r="AR216" s="30">
        <v>13</v>
      </c>
      <c r="AS216" s="28">
        <v>9</v>
      </c>
      <c r="AT216" s="29">
        <v>36</v>
      </c>
      <c r="AU216" s="207">
        <v>3419</v>
      </c>
      <c r="AV216" s="215">
        <f>AV215-AU216+19000</f>
        <v>26853</v>
      </c>
      <c r="AW216" s="29">
        <f t="shared" ref="AW216:AW221" si="47">AW215-AK216*0.33+BK216</f>
        <v>12.920000000000016</v>
      </c>
      <c r="AX216" s="29">
        <f t="shared" ref="AX216:AX221" si="48">AX215+BJ216-AJ216</f>
        <v>9622</v>
      </c>
      <c r="AY216" s="29">
        <f t="shared" ref="AY216:AY221" si="49">IF($AK216&gt;0,(AY215-$AK216*$BU$211+BL216),(AY215-$AK216*$BU$211+BL216))</f>
        <v>366.21510507331868</v>
      </c>
      <c r="AZ216" s="29">
        <f t="shared" ref="AZ216:AZ221" si="50">IF($AK216&gt;0,(AZ215-$AK216*$BV$211+BM216),(AZ215-$AK216*$BV$211+BM216))</f>
        <v>283.86983797009168</v>
      </c>
      <c r="BA216" s="29">
        <f t="shared" ref="BA216:BA221" si="51">IF($AK216&gt;0,(BA215-$AK216*$BW$211+BN216),(BA215-$AK216*$BW$211+BN216))</f>
        <v>665.85604999999987</v>
      </c>
      <c r="BB216" s="29">
        <v>0</v>
      </c>
      <c r="BC216" s="30">
        <v>0</v>
      </c>
      <c r="BD216" s="249"/>
      <c r="BE216" s="249"/>
      <c r="BF216" s="249"/>
      <c r="BG216" s="249"/>
      <c r="BH216" s="32"/>
      <c r="BI216" s="56"/>
      <c r="BJ216" s="15">
        <v>0</v>
      </c>
      <c r="BK216" s="15">
        <v>0</v>
      </c>
      <c r="BL216" s="15">
        <v>0</v>
      </c>
      <c r="BM216" s="15">
        <v>0</v>
      </c>
      <c r="BN216" s="15">
        <v>0</v>
      </c>
      <c r="BP216" s="15">
        <v>0</v>
      </c>
      <c r="BQ216" s="15">
        <v>0</v>
      </c>
      <c r="BR216" s="15">
        <v>0</v>
      </c>
    </row>
    <row r="217" spans="2:77" s="15" customFormat="1" ht="21" x14ac:dyDescent="0.25">
      <c r="B217" s="47"/>
      <c r="C217" s="20">
        <f t="shared" si="41"/>
        <v>45582</v>
      </c>
      <c r="D217" s="168">
        <f>SUMIFS('Transport-DB'!O:O,'Transport-DB'!C:C,"="&amp;'Work DB'!C217,'Transport-DB'!F:F,"="&amp;'Work DB'!$D$4)</f>
        <v>374.72750000000002</v>
      </c>
      <c r="E217" s="169">
        <f>SUMIFS('Transport-DB'!O:O,'Transport-DB'!C:C,"="&amp;'Work DB'!C217,'Transport-DB'!F:F,"="&amp;'Work DB'!$E$4)</f>
        <v>195.67249999999999</v>
      </c>
      <c r="F217" s="169">
        <f>SUMIFS('Transport-DB'!O:O,'Transport-DB'!C:C,"="&amp;'Work DB'!C217,'Transport-DB'!F:F,"="&amp;'Work DB'!$F$4)</f>
        <v>252.94250000000002</v>
      </c>
      <c r="G217" s="169">
        <f>SUMIFS('Transport-DB'!O:O,'Transport-DB'!C:C,"="&amp;'Work DB'!C217,'Transport-DB'!F:F,"="&amp;'Work DB'!$G$4)</f>
        <v>0</v>
      </c>
      <c r="H217" s="166">
        <f>SUMIFS('Transport-DB'!O:O,'Transport-DB'!C:C,"="&amp;'Work DB'!C217,'Transport-DB'!F:F,"="&amp;'Work DB'!$H$4)</f>
        <v>468.51</v>
      </c>
      <c r="I217" s="169">
        <f>SUMIFS('Transport-DB'!O:O,'Transport-DB'!C:C,"="&amp;'Work DB'!C217,'Transport-DB'!F:F,"="&amp;'Work DB'!$I$4)</f>
        <v>0</v>
      </c>
      <c r="J217" s="337">
        <f>SUMIFS('Transport-DB'!O:O,'Transport-DB'!C:C,"="&amp;'Work DB'!C217,'Transport-DB'!F:F,"="&amp;'Work DB'!$J$4)</f>
        <v>200.44499999999999</v>
      </c>
      <c r="K217" s="168">
        <f>SUMIFS('Transport-DB'!N:N,'Transport-DB'!C:C,"="&amp;'Work DB'!C217,'Transport-DB'!F:F,"="&amp;'Work DB'!$K$4)</f>
        <v>0</v>
      </c>
      <c r="L217" s="169">
        <f>SUMIFS('Transport-DB'!N:N,'Transport-DB'!C:C,"="&amp;'Work DB'!C217,'Transport-DB'!F:F,"="&amp;'Work DB'!$L$4)</f>
        <v>1295</v>
      </c>
      <c r="M217" s="169">
        <f>SUMIFS('Transport-DB'!N:N,'Transport-DB'!C:C,"="&amp;'Work DB'!C217,'Transport-DB'!F:F,"="&amp;'Work DB'!$M$4)</f>
        <v>455</v>
      </c>
      <c r="N217" s="169">
        <f>SUMIFS('Transport-DB'!N:N,'Transport-DB'!C:C,"="&amp;'Work DB'!C217,'Transport-DB'!F:F,"="&amp;'Work DB'!$N$4)</f>
        <v>0</v>
      </c>
      <c r="O217" s="169">
        <f>SUMIFS('Transport-DB'!N:N,'Transport-DB'!C:C,"="&amp;'Work DB'!C217,'Transport-DB'!F:F,"="&amp;'Work DB'!$O$4)</f>
        <v>0</v>
      </c>
      <c r="P217" s="169">
        <f>SUMIFS('Transport-DB'!N:N,'Transport-DB'!C:C,"="&amp;'Work DB'!C217,'Transport-DB'!F:F,"="&amp;'Work DB'!$P$4)</f>
        <v>410.85000000000008</v>
      </c>
      <c r="Q217" s="166">
        <f>SUMIFS('Transport-DB'!N:N,'Transport-DB'!C:C,"="&amp;'Work DB'!C217,'Transport-DB'!F:F,"="&amp;'Work DB'!$Q$4)</f>
        <v>0</v>
      </c>
      <c r="R217" s="167">
        <f>SUMIFS('Transport-DB'!N:N,'Transport-DB'!C:C,"="&amp;'Work DB'!C217,'Transport-DB'!F:F,"="&amp;'Work DB'!$R$4)</f>
        <v>0</v>
      </c>
      <c r="S217" s="168">
        <f>SUM(D217:J217)+SUM(K217:R217)-M217-SUMIFS(Transport_DB[ترانشه],Transport_DB[توضیحات],"دیسپوزال",Transport_DB[تاریخ],'Work DB'!C217)</f>
        <v>3198.1475</v>
      </c>
      <c r="T217" s="169">
        <f t="shared" si="31"/>
        <v>455</v>
      </c>
      <c r="U217" s="169"/>
      <c r="V217" s="169"/>
      <c r="W217" s="169"/>
      <c r="X217" s="169"/>
      <c r="Y217" s="167"/>
      <c r="Z217" s="249"/>
      <c r="AA217" s="168">
        <f>SUMIFS('Transport-DB'!P:P,'Transport-DB'!C:C,"="&amp;'Work DB'!C217,'Transport-DB'!F:F,"="&amp;'Work DB'!$AA$4)</f>
        <v>35.400000000000006</v>
      </c>
      <c r="AB217" s="169">
        <f>SUMIFS('Transport-DB'!P:P,'Transport-DB'!C:C,"="&amp;'Work DB'!C217,'Transport-DB'!F:F,"="&amp;'Work DB'!$AB$4)</f>
        <v>11.6</v>
      </c>
      <c r="AC217" s="169">
        <f>SUMIFS('Transport-DB'!P:P,'Transport-DB'!C:C,"="&amp;'Work DB'!C217,'Transport-DB'!F:F,"="&amp;'Work DB'!$AC$4)</f>
        <v>80</v>
      </c>
      <c r="AD217" s="166">
        <f>SUMIFS('Transport-DB'!P:P,'Transport-DB'!C:C,"="&amp;'Work DB'!C217,'Transport-DB'!F:F,"="&amp;'Work DB'!$AD$4)</f>
        <v>40</v>
      </c>
      <c r="AE217" s="166">
        <f>SUMIFS('Transport-DB'!P:P,'Transport-DB'!C:C,"="&amp;'Work DB'!C217,'Transport-DB'!F:F,"="&amp;'Work DB'!$AE$4)</f>
        <v>0</v>
      </c>
      <c r="AF217" s="166">
        <f>SUMIFS('Transport-DB'!P:P,'Transport-DB'!C:C,"="&amp;'Work DB'!C217,'Transport-DB'!F:F,"="&amp;'Work DB'!$AF$4)</f>
        <v>52</v>
      </c>
      <c r="AG217" s="167"/>
      <c r="AH217" s="168">
        <f>SUMIFS('Transport-DB'!Q:Q,'Transport-DB'!C:C,"="&amp;'Work DB'!C217)</f>
        <v>0</v>
      </c>
      <c r="AI217" s="170">
        <f>SUMIFS(Civil_DB[قالب بندی],Civil_DB[تاریخ],"="&amp;'Work DB'!C217)</f>
        <v>0</v>
      </c>
      <c r="AJ217" s="169">
        <v>0</v>
      </c>
      <c r="AK217" s="167">
        <f>SUMIFS(Civil_DB[بتن],Civil_DB[تاریخ],"="&amp;'Work DB'!C217)</f>
        <v>0</v>
      </c>
      <c r="AL217" s="28">
        <v>0</v>
      </c>
      <c r="AM217" s="29">
        <v>0</v>
      </c>
      <c r="AN217" s="31">
        <v>0</v>
      </c>
      <c r="AO217" s="28">
        <v>81</v>
      </c>
      <c r="AP217" s="29">
        <v>68</v>
      </c>
      <c r="AQ217" s="29">
        <v>153</v>
      </c>
      <c r="AR217" s="30">
        <v>13</v>
      </c>
      <c r="AS217" s="28">
        <v>9</v>
      </c>
      <c r="AT217" s="29">
        <v>35</v>
      </c>
      <c r="AU217" s="207">
        <v>3878</v>
      </c>
      <c r="AV217" s="215">
        <f t="shared" ref="AV217:AV222" si="52">AV216-AU217</f>
        <v>22975</v>
      </c>
      <c r="AW217" s="29">
        <f t="shared" si="47"/>
        <v>12.920000000000016</v>
      </c>
      <c r="AX217" s="29">
        <f t="shared" si="48"/>
        <v>9622</v>
      </c>
      <c r="AY217" s="29">
        <f t="shared" si="49"/>
        <v>366.21510507331868</v>
      </c>
      <c r="AZ217" s="29">
        <f t="shared" si="50"/>
        <v>283.86983797009168</v>
      </c>
      <c r="BA217" s="29">
        <f t="shared" si="51"/>
        <v>665.85604999999987</v>
      </c>
      <c r="BB217" s="29">
        <v>0</v>
      </c>
      <c r="BC217" s="30">
        <v>0</v>
      </c>
      <c r="BD217" s="249"/>
      <c r="BE217" s="249"/>
      <c r="BF217" s="249"/>
      <c r="BG217" s="249"/>
      <c r="BH217" s="32"/>
      <c r="BI217" s="56"/>
      <c r="BJ217" s="15">
        <v>0</v>
      </c>
      <c r="BK217" s="15">
        <v>0</v>
      </c>
      <c r="BL217" s="15">
        <v>0</v>
      </c>
      <c r="BM217" s="15">
        <v>0</v>
      </c>
      <c r="BN217" s="15">
        <v>0</v>
      </c>
      <c r="BP217" s="15">
        <v>0</v>
      </c>
      <c r="BQ217" s="15">
        <v>0</v>
      </c>
      <c r="BR217" s="15">
        <v>0</v>
      </c>
    </row>
    <row r="218" spans="2:77" s="15" customFormat="1" ht="21" x14ac:dyDescent="0.25">
      <c r="B218" s="47"/>
      <c r="C218" s="20">
        <f t="shared" si="41"/>
        <v>45583</v>
      </c>
      <c r="D218" s="168">
        <f>SUMIFS('Transport-DB'!O:O,'Transport-DB'!C:C,"="&amp;'Work DB'!C218,'Transport-DB'!F:F,"="&amp;'Work DB'!$D$4)</f>
        <v>0</v>
      </c>
      <c r="E218" s="169">
        <f>SUMIFS('Transport-DB'!O:O,'Transport-DB'!C:C,"="&amp;'Work DB'!C218,'Transport-DB'!F:F,"="&amp;'Work DB'!$E$4)</f>
        <v>0</v>
      </c>
      <c r="F218" s="169">
        <f>SUMIFS('Transport-DB'!O:O,'Transport-DB'!C:C,"="&amp;'Work DB'!C218,'Transport-DB'!F:F,"="&amp;'Work DB'!$F$4)</f>
        <v>0</v>
      </c>
      <c r="G218" s="169">
        <f>SUMIFS('Transport-DB'!O:O,'Transport-DB'!C:C,"="&amp;'Work DB'!C218,'Transport-DB'!F:F,"="&amp;'Work DB'!$G$4)</f>
        <v>0</v>
      </c>
      <c r="H218" s="166">
        <f>SUMIFS('Transport-DB'!O:O,'Transport-DB'!C:C,"="&amp;'Work DB'!C218,'Transport-DB'!F:F,"="&amp;'Work DB'!$H$4)</f>
        <v>0</v>
      </c>
      <c r="I218" s="169">
        <f>SUMIFS('Transport-DB'!O:O,'Transport-DB'!C:C,"="&amp;'Work DB'!C218,'Transport-DB'!F:F,"="&amp;'Work DB'!$I$4)</f>
        <v>0</v>
      </c>
      <c r="J218" s="337">
        <f>SUMIFS('Transport-DB'!O:O,'Transport-DB'!C:C,"="&amp;'Work DB'!C218,'Transport-DB'!F:F,"="&amp;'Work DB'!$J$4)</f>
        <v>0</v>
      </c>
      <c r="K218" s="168">
        <f>SUMIFS('Transport-DB'!N:N,'Transport-DB'!C:C,"="&amp;'Work DB'!C218,'Transport-DB'!F:F,"="&amp;'Work DB'!$K$4)</f>
        <v>0</v>
      </c>
      <c r="L218" s="169">
        <f>SUMIFS('Transport-DB'!N:N,'Transport-DB'!C:C,"="&amp;'Work DB'!C218,'Transport-DB'!F:F,"="&amp;'Work DB'!$L$4)</f>
        <v>1190</v>
      </c>
      <c r="M218" s="169">
        <f>SUMIFS('Transport-DB'!N:N,'Transport-DB'!C:C,"="&amp;'Work DB'!C218,'Transport-DB'!F:F,"="&amp;'Work DB'!$M$4)</f>
        <v>357</v>
      </c>
      <c r="N218" s="169">
        <f>SUMIFS('Transport-DB'!N:N,'Transport-DB'!C:C,"="&amp;'Work DB'!C218,'Transport-DB'!F:F,"="&amp;'Work DB'!$N$4)</f>
        <v>0</v>
      </c>
      <c r="O218" s="169">
        <f>SUMIFS('Transport-DB'!N:N,'Transport-DB'!C:C,"="&amp;'Work DB'!C218,'Transport-DB'!F:F,"="&amp;'Work DB'!$O$4)</f>
        <v>0</v>
      </c>
      <c r="P218" s="169">
        <f>SUMIFS('Transport-DB'!N:N,'Transport-DB'!C:C,"="&amp;'Work DB'!C218,'Transport-DB'!F:F,"="&amp;'Work DB'!$P$4)</f>
        <v>0</v>
      </c>
      <c r="Q218" s="166">
        <f>SUMIFS('Transport-DB'!N:N,'Transport-DB'!C:C,"="&amp;'Work DB'!C218,'Transport-DB'!F:F,"="&amp;'Work DB'!$Q$4)</f>
        <v>0</v>
      </c>
      <c r="R218" s="167">
        <f>SUMIFS('Transport-DB'!N:N,'Transport-DB'!C:C,"="&amp;'Work DB'!C218,'Transport-DB'!F:F,"="&amp;'Work DB'!$R$4)</f>
        <v>0</v>
      </c>
      <c r="S218" s="168">
        <f>SUM(D218:J218)+SUM(K218:R218)-M218-SUMIFS(Transport_DB[ترانشه],Transport_DB[توضیحات],"دیسپوزال",Transport_DB[تاریخ],'Work DB'!C218)</f>
        <v>1190</v>
      </c>
      <c r="T218" s="169">
        <f t="shared" si="31"/>
        <v>357</v>
      </c>
      <c r="U218" s="169"/>
      <c r="V218" s="169"/>
      <c r="W218" s="169"/>
      <c r="X218" s="169"/>
      <c r="Y218" s="167"/>
      <c r="Z218" s="249"/>
      <c r="AA218" s="168">
        <f>SUMIFS('Transport-DB'!P:P,'Transport-DB'!C:C,"="&amp;'Work DB'!C218,'Transport-DB'!F:F,"="&amp;'Work DB'!$AA$4)</f>
        <v>0</v>
      </c>
      <c r="AB218" s="169">
        <f>SUMIFS('Transport-DB'!P:P,'Transport-DB'!C:C,"="&amp;'Work DB'!C218,'Transport-DB'!F:F,"="&amp;'Work DB'!$AB$4)</f>
        <v>0</v>
      </c>
      <c r="AC218" s="169">
        <f>SUMIFS('Transport-DB'!P:P,'Transport-DB'!C:C,"="&amp;'Work DB'!C218,'Transport-DB'!F:F,"="&amp;'Work DB'!$AC$4)</f>
        <v>0</v>
      </c>
      <c r="AD218" s="166">
        <f>SUMIFS('Transport-DB'!P:P,'Transport-DB'!C:C,"="&amp;'Work DB'!C218,'Transport-DB'!F:F,"="&amp;'Work DB'!$AD$4)</f>
        <v>0</v>
      </c>
      <c r="AE218" s="166">
        <f>SUMIFS('Transport-DB'!P:P,'Transport-DB'!C:C,"="&amp;'Work DB'!C218,'Transport-DB'!F:F,"="&amp;'Work DB'!$AE$4)</f>
        <v>0</v>
      </c>
      <c r="AF218" s="166">
        <f>SUMIFS('Transport-DB'!P:P,'Transport-DB'!C:C,"="&amp;'Work DB'!C218,'Transport-DB'!F:F,"="&amp;'Work DB'!$AF$4)</f>
        <v>0</v>
      </c>
      <c r="AG218" s="167"/>
      <c r="AH218" s="168">
        <f>SUMIFS('Transport-DB'!Q:Q,'Transport-DB'!C:C,"="&amp;'Work DB'!C218)</f>
        <v>0</v>
      </c>
      <c r="AI218" s="170">
        <f>SUMIFS(Civil_DB[قالب بندی],Civil_DB[تاریخ],"="&amp;'Work DB'!C218)</f>
        <v>0</v>
      </c>
      <c r="AJ218" s="169">
        <v>0</v>
      </c>
      <c r="AK218" s="167">
        <f>SUMIFS(Civil_DB[بتن],Civil_DB[تاریخ],"="&amp;'Work DB'!C218)</f>
        <v>0</v>
      </c>
      <c r="AL218" s="28">
        <v>0</v>
      </c>
      <c r="AM218" s="29">
        <v>0</v>
      </c>
      <c r="AN218" s="31">
        <v>0</v>
      </c>
      <c r="AO218" s="28">
        <v>10</v>
      </c>
      <c r="AP218" s="29">
        <v>2</v>
      </c>
      <c r="AQ218" s="29">
        <v>39</v>
      </c>
      <c r="AR218" s="30">
        <v>0</v>
      </c>
      <c r="AS218" s="28">
        <v>0</v>
      </c>
      <c r="AT218" s="29">
        <v>5</v>
      </c>
      <c r="AU218" s="207">
        <f>'Daily Gas'!AE31</f>
        <v>0</v>
      </c>
      <c r="AV218" s="215">
        <f t="shared" si="52"/>
        <v>22975</v>
      </c>
      <c r="AW218" s="29">
        <f t="shared" si="47"/>
        <v>12.920000000000016</v>
      </c>
      <c r="AX218" s="29">
        <f t="shared" si="48"/>
        <v>9622</v>
      </c>
      <c r="AY218" s="29">
        <f t="shared" si="49"/>
        <v>366.21510507331868</v>
      </c>
      <c r="AZ218" s="29">
        <f t="shared" si="50"/>
        <v>283.86983797009168</v>
      </c>
      <c r="BA218" s="29">
        <f t="shared" si="51"/>
        <v>665.85604999999987</v>
      </c>
      <c r="BB218" s="29">
        <v>0</v>
      </c>
      <c r="BC218" s="30">
        <v>0</v>
      </c>
      <c r="BD218" s="249"/>
      <c r="BE218" s="249"/>
      <c r="BF218" s="249"/>
      <c r="BG218" s="249"/>
      <c r="BH218" s="32"/>
      <c r="BI218" s="56"/>
      <c r="BJ218" s="15">
        <v>0</v>
      </c>
      <c r="BK218" s="15">
        <v>0</v>
      </c>
      <c r="BL218" s="15">
        <v>0</v>
      </c>
      <c r="BM218" s="15">
        <v>0</v>
      </c>
      <c r="BN218" s="15">
        <v>0</v>
      </c>
      <c r="BP218" s="15">
        <v>0</v>
      </c>
      <c r="BQ218" s="15">
        <v>0</v>
      </c>
      <c r="BR218" s="15">
        <v>0</v>
      </c>
    </row>
    <row r="219" spans="2:77" s="15" customFormat="1" ht="21" x14ac:dyDescent="0.25">
      <c r="B219" s="47"/>
      <c r="C219" s="20">
        <f t="shared" si="41"/>
        <v>45584</v>
      </c>
      <c r="D219" s="168">
        <f>SUMIFS('Transport-DB'!O:O,'Transport-DB'!C:C,"="&amp;'Work DB'!C219,'Transport-DB'!F:F,"="&amp;'Work DB'!$D$4)</f>
        <v>229.42499999999998</v>
      </c>
      <c r="E219" s="169">
        <f>SUMIFS('Transport-DB'!O:O,'Transport-DB'!C:C,"="&amp;'Work DB'!C219,'Transport-DB'!F:F,"="&amp;'Work DB'!$E$4)</f>
        <v>133.63</v>
      </c>
      <c r="F219" s="169">
        <f>SUMIFS('Transport-DB'!O:O,'Transport-DB'!C:C,"="&amp;'Work DB'!C219,'Transport-DB'!F:F,"="&amp;'Work DB'!$F$4)</f>
        <v>209.99</v>
      </c>
      <c r="G219" s="169">
        <f>SUMIFS('Transport-DB'!O:O,'Transport-DB'!C:C,"="&amp;'Work DB'!C219,'Transport-DB'!F:F,"="&amp;'Work DB'!$G$4)</f>
        <v>0</v>
      </c>
      <c r="H219" s="166">
        <f>SUMIFS('Transport-DB'!O:O,'Transport-DB'!C:C,"="&amp;'Work DB'!C219,'Transport-DB'!F:F,"="&amp;'Work DB'!$H$4)</f>
        <v>434.69999999999993</v>
      </c>
      <c r="I219" s="169">
        <f>SUMIFS('Transport-DB'!O:O,'Transport-DB'!C:C,"="&amp;'Work DB'!C219,'Transport-DB'!F:F,"="&amp;'Work DB'!$I$4)</f>
        <v>0</v>
      </c>
      <c r="J219" s="337">
        <f>SUMIFS('Transport-DB'!O:O,'Transport-DB'!C:C,"="&amp;'Work DB'!C219,'Transport-DB'!F:F,"="&amp;'Work DB'!$J$4)</f>
        <v>162.26500000000001</v>
      </c>
      <c r="K219" s="168">
        <f>SUMIFS('Transport-DB'!N:N,'Transport-DB'!C:C,"="&amp;'Work DB'!C219,'Transport-DB'!F:F,"="&amp;'Work DB'!$K$4)</f>
        <v>0</v>
      </c>
      <c r="L219" s="169">
        <f>SUMIFS('Transport-DB'!N:N,'Transport-DB'!C:C,"="&amp;'Work DB'!C219,'Transport-DB'!F:F,"="&amp;'Work DB'!$L$4)</f>
        <v>1295</v>
      </c>
      <c r="M219" s="169">
        <f>SUMIFS('Transport-DB'!N:N,'Transport-DB'!C:C,"="&amp;'Work DB'!C219,'Transport-DB'!F:F,"="&amp;'Work DB'!$M$4)</f>
        <v>315</v>
      </c>
      <c r="N219" s="169">
        <f>SUMIFS('Transport-DB'!N:N,'Transport-DB'!C:C,"="&amp;'Work DB'!C219,'Transport-DB'!F:F,"="&amp;'Work DB'!$N$4)</f>
        <v>0</v>
      </c>
      <c r="O219" s="169">
        <f>SUMIFS('Transport-DB'!N:N,'Transport-DB'!C:C,"="&amp;'Work DB'!C219,'Transport-DB'!F:F,"="&amp;'Work DB'!$O$4)</f>
        <v>0</v>
      </c>
      <c r="P219" s="169">
        <f>SUMIFS('Transport-DB'!N:N,'Transport-DB'!C:C,"="&amp;'Work DB'!C219,'Transport-DB'!F:F,"="&amp;'Work DB'!$P$4)</f>
        <v>373.5</v>
      </c>
      <c r="Q219" s="166">
        <f>SUMIFS('Transport-DB'!N:N,'Transport-DB'!C:C,"="&amp;'Work DB'!C219,'Transport-DB'!F:F,"="&amp;'Work DB'!$Q$4)</f>
        <v>0</v>
      </c>
      <c r="R219" s="167">
        <f>SUMIFS('Transport-DB'!N:N,'Transport-DB'!C:C,"="&amp;'Work DB'!C219,'Transport-DB'!F:F,"="&amp;'Work DB'!$R$4)</f>
        <v>0</v>
      </c>
      <c r="S219" s="168">
        <f>SUM(D219:J219)+SUM(K219:R219)-M219-SUMIFS(Transport_DB[ترانشه],Transport_DB[توضیحات],"دیسپوزال",Transport_DB[تاریخ],'Work DB'!C219)</f>
        <v>2838.51</v>
      </c>
      <c r="T219" s="169">
        <f t="shared" si="31"/>
        <v>315</v>
      </c>
      <c r="U219" s="169"/>
      <c r="V219" s="169"/>
      <c r="W219" s="169"/>
      <c r="X219" s="169"/>
      <c r="Y219" s="167"/>
      <c r="Z219" s="249"/>
      <c r="AA219" s="168">
        <f>SUMIFS('Transport-DB'!P:P,'Transport-DB'!C:C,"="&amp;'Work DB'!C219,'Transport-DB'!F:F,"="&amp;'Work DB'!$AA$4)</f>
        <v>94.4</v>
      </c>
      <c r="AB219" s="169">
        <f>SUMIFS('Transport-DB'!P:P,'Transport-DB'!C:C,"="&amp;'Work DB'!C219,'Transport-DB'!F:F,"="&amp;'Work DB'!$AB$4)</f>
        <v>69.599999999999994</v>
      </c>
      <c r="AC219" s="169">
        <f>SUMIFS('Transport-DB'!P:P,'Transport-DB'!C:C,"="&amp;'Work DB'!C219,'Transport-DB'!F:F,"="&amp;'Work DB'!$AC$4)</f>
        <v>70</v>
      </c>
      <c r="AD219" s="166">
        <f>SUMIFS('Transport-DB'!P:P,'Transport-DB'!C:C,"="&amp;'Work DB'!C219,'Transport-DB'!F:F,"="&amp;'Work DB'!$AD$4)</f>
        <v>40</v>
      </c>
      <c r="AE219" s="166">
        <f>SUMIFS('Transport-DB'!P:P,'Transport-DB'!C:C,"="&amp;'Work DB'!C219,'Transport-DB'!F:F,"="&amp;'Work DB'!$AE$4)</f>
        <v>0</v>
      </c>
      <c r="AF219" s="166">
        <f>SUMIFS('Transport-DB'!P:P,'Transport-DB'!C:C,"="&amp;'Work DB'!C219,'Transport-DB'!F:F,"="&amp;'Work DB'!$AF$4)</f>
        <v>52</v>
      </c>
      <c r="AG219" s="167"/>
      <c r="AH219" s="168">
        <f>SUMIFS('Transport-DB'!Q:Q,'Transport-DB'!C:C,"="&amp;'Work DB'!C219)</f>
        <v>66.5</v>
      </c>
      <c r="AI219" s="170">
        <f>SUMIFS(Civil_DB[قالب بندی],Civil_DB[تاریخ],"="&amp;'Work DB'!C219)</f>
        <v>0</v>
      </c>
      <c r="AJ219" s="169">
        <v>0</v>
      </c>
      <c r="AK219" s="167">
        <f>SUMIFS(Civil_DB[بتن],Civil_DB[تاریخ],"="&amp;'Work DB'!C219)</f>
        <v>0</v>
      </c>
      <c r="AL219" s="28">
        <v>0</v>
      </c>
      <c r="AM219" s="29">
        <v>0</v>
      </c>
      <c r="AN219" s="31">
        <v>0</v>
      </c>
      <c r="AO219" s="28">
        <v>87</v>
      </c>
      <c r="AP219" s="29">
        <v>67</v>
      </c>
      <c r="AQ219" s="29">
        <v>157</v>
      </c>
      <c r="AR219" s="30">
        <v>13</v>
      </c>
      <c r="AS219" s="28">
        <v>10</v>
      </c>
      <c r="AT219" s="29">
        <v>35</v>
      </c>
      <c r="AU219" s="207">
        <v>5649</v>
      </c>
      <c r="AV219" s="215">
        <f t="shared" si="52"/>
        <v>17326</v>
      </c>
      <c r="AW219" s="29">
        <f t="shared" si="47"/>
        <v>12.920000000000016</v>
      </c>
      <c r="AX219" s="29">
        <f t="shared" si="48"/>
        <v>9622</v>
      </c>
      <c r="AY219" s="29">
        <f t="shared" si="49"/>
        <v>366.21510507331868</v>
      </c>
      <c r="AZ219" s="29">
        <f t="shared" si="50"/>
        <v>283.86983797009168</v>
      </c>
      <c r="BA219" s="29">
        <f>IF($AK219&gt;0,(BA218-$AK219*$BW$211+BN219),(BA218-$AK219*$BW$211+BN219))</f>
        <v>665.85604999999987</v>
      </c>
      <c r="BB219" s="29">
        <v>0</v>
      </c>
      <c r="BC219" s="30">
        <v>0</v>
      </c>
      <c r="BD219" s="249"/>
      <c r="BE219" s="249"/>
      <c r="BF219" s="249"/>
      <c r="BG219" s="249"/>
      <c r="BH219" s="32"/>
      <c r="BI219" s="56"/>
      <c r="BJ219" s="15">
        <v>0</v>
      </c>
      <c r="BK219" s="15">
        <v>0</v>
      </c>
      <c r="BL219" s="15">
        <v>0</v>
      </c>
      <c r="BM219" s="15">
        <v>0</v>
      </c>
      <c r="BN219" s="15">
        <v>0</v>
      </c>
      <c r="BP219" s="15">
        <v>0</v>
      </c>
      <c r="BQ219" s="15">
        <v>0</v>
      </c>
      <c r="BR219" s="15">
        <v>0</v>
      </c>
    </row>
    <row r="220" spans="2:77" s="15" customFormat="1" ht="21" x14ac:dyDescent="0.25">
      <c r="B220" s="47"/>
      <c r="C220" s="20">
        <f t="shared" si="41"/>
        <v>45585</v>
      </c>
      <c r="D220" s="168">
        <f>SUMIFS('Transport-DB'!O:O,'Transport-DB'!C:C,"="&amp;'Work DB'!C220,'Transport-DB'!F:F,"="&amp;'Work DB'!$D$4)</f>
        <v>137.655</v>
      </c>
      <c r="E220" s="169">
        <f>SUMIFS('Transport-DB'!O:O,'Transport-DB'!C:C,"="&amp;'Work DB'!C220,'Transport-DB'!F:F,"="&amp;'Work DB'!$E$4)</f>
        <v>181.35500000000002</v>
      </c>
      <c r="F220" s="169">
        <f>SUMIFS('Transport-DB'!O:O,'Transport-DB'!C:C,"="&amp;'Work DB'!C220,'Transport-DB'!F:F,"="&amp;'Work DB'!$F$4)</f>
        <v>214.76249999999999</v>
      </c>
      <c r="G220" s="169">
        <f>SUMIFS('Transport-DB'!O:O,'Transport-DB'!C:C,"="&amp;'Work DB'!C220,'Transport-DB'!F:F,"="&amp;'Work DB'!$G$4)</f>
        <v>0</v>
      </c>
      <c r="H220" s="166">
        <f>SUMIFS('Transport-DB'!O:O,'Transport-DB'!C:C,"="&amp;'Work DB'!C220,'Transport-DB'!F:F,"="&amp;'Work DB'!$H$4)</f>
        <v>458.84999999999997</v>
      </c>
      <c r="I220" s="169">
        <f>SUMIFS('Transport-DB'!O:O,'Transport-DB'!C:C,"="&amp;'Work DB'!C220,'Transport-DB'!F:F,"="&amp;'Work DB'!$I$4)</f>
        <v>0</v>
      </c>
      <c r="J220" s="337">
        <f>SUMIFS('Transport-DB'!O:O,'Transport-DB'!C:C,"="&amp;'Work DB'!C220,'Transport-DB'!F:F,"="&amp;'Work DB'!$J$4)</f>
        <v>162.26500000000001</v>
      </c>
      <c r="K220" s="168">
        <f>SUMIFS('Transport-DB'!N:N,'Transport-DB'!C:C,"="&amp;'Work DB'!C220,'Transport-DB'!F:F,"="&amp;'Work DB'!$K$4)</f>
        <v>0</v>
      </c>
      <c r="L220" s="169">
        <f>SUMIFS('Transport-DB'!N:N,'Transport-DB'!C:C,"="&amp;'Work DB'!C220,'Transport-DB'!F:F,"="&amp;'Work DB'!$L$4)</f>
        <v>1330</v>
      </c>
      <c r="M220" s="169">
        <f>SUMIFS('Transport-DB'!N:N,'Transport-DB'!C:C,"="&amp;'Work DB'!C220,'Transport-DB'!F:F,"="&amp;'Work DB'!$M$4)</f>
        <v>280</v>
      </c>
      <c r="N220" s="169">
        <f>SUMIFS('Transport-DB'!N:N,'Transport-DB'!C:C,"="&amp;'Work DB'!C220,'Transport-DB'!F:F,"="&amp;'Work DB'!$N$4)</f>
        <v>0</v>
      </c>
      <c r="O220" s="169">
        <f>SUMIFS('Transport-DB'!N:N,'Transport-DB'!C:C,"="&amp;'Work DB'!C220,'Transport-DB'!F:F,"="&amp;'Work DB'!$O$4)</f>
        <v>0</v>
      </c>
      <c r="P220" s="169">
        <f>SUMIFS('Transport-DB'!N:N,'Transport-DB'!C:C,"="&amp;'Work DB'!C220,'Transport-DB'!F:F,"="&amp;'Work DB'!$P$4)</f>
        <v>485.55000000000007</v>
      </c>
      <c r="Q220" s="166">
        <f>SUMIFS('Transport-DB'!N:N,'Transport-DB'!C:C,"="&amp;'Work DB'!C220,'Transport-DB'!F:F,"="&amp;'Work DB'!$Q$4)</f>
        <v>0</v>
      </c>
      <c r="R220" s="167">
        <f>SUMIFS('Transport-DB'!N:N,'Transport-DB'!C:C,"="&amp;'Work DB'!C220,'Transport-DB'!F:F,"="&amp;'Work DB'!$R$4)</f>
        <v>0</v>
      </c>
      <c r="S220" s="168">
        <f>SUM(D220:J220)+SUM(K220:R220)-M220-SUMIFS(Transport_DB[ترانشه],Transport_DB[توضیحات],"دیسپوزال",Transport_DB[تاریخ],'Work DB'!C220)</f>
        <v>2970.4375</v>
      </c>
      <c r="T220" s="169">
        <f t="shared" si="31"/>
        <v>280</v>
      </c>
      <c r="U220" s="169"/>
      <c r="V220" s="169"/>
      <c r="W220" s="169"/>
      <c r="X220" s="169"/>
      <c r="Y220" s="167"/>
      <c r="Z220" s="249"/>
      <c r="AA220" s="168">
        <f>SUMIFS('Transport-DB'!P:P,'Transport-DB'!C:C,"="&amp;'Work DB'!C220,'Transport-DB'!F:F,"="&amp;'Work DB'!$AA$4)</f>
        <v>70.800000000000011</v>
      </c>
      <c r="AB220" s="169">
        <f>SUMIFS('Transport-DB'!P:P,'Transport-DB'!C:C,"="&amp;'Work DB'!C220,'Transport-DB'!F:F,"="&amp;'Work DB'!$AB$4)</f>
        <v>58</v>
      </c>
      <c r="AC220" s="169">
        <f>SUMIFS('Transport-DB'!P:P,'Transport-DB'!C:C,"="&amp;'Work DB'!C220,'Transport-DB'!F:F,"="&amp;'Work DB'!$AC$4)</f>
        <v>50</v>
      </c>
      <c r="AD220" s="166">
        <f>SUMIFS('Transport-DB'!P:P,'Transport-DB'!C:C,"="&amp;'Work DB'!C220,'Transport-DB'!F:F,"="&amp;'Work DB'!$AD$4)</f>
        <v>40</v>
      </c>
      <c r="AE220" s="166">
        <f>SUMIFS('Transport-DB'!P:P,'Transport-DB'!C:C,"="&amp;'Work DB'!C220,'Transport-DB'!F:F,"="&amp;'Work DB'!$AE$4)</f>
        <v>0</v>
      </c>
      <c r="AF220" s="166">
        <f>SUMIFS('Transport-DB'!P:P,'Transport-DB'!C:C,"="&amp;'Work DB'!C220,'Transport-DB'!F:F,"="&amp;'Work DB'!$AF$4)</f>
        <v>52</v>
      </c>
      <c r="AG220" s="167"/>
      <c r="AH220" s="168">
        <f>SUMIFS('Transport-DB'!Q:Q,'Transport-DB'!C:C,"="&amp;'Work DB'!C220)</f>
        <v>46.550000000000004</v>
      </c>
      <c r="AI220" s="170">
        <f>SUMIFS(Civil_DB[قالب بندی],Civil_DB[تاریخ],"="&amp;'Work DB'!C220)</f>
        <v>0</v>
      </c>
      <c r="AJ220" s="169">
        <v>0</v>
      </c>
      <c r="AK220" s="167">
        <f>SUMIFS(Civil_DB[بتن],Civil_DB[تاریخ],"="&amp;'Work DB'!C220)</f>
        <v>0</v>
      </c>
      <c r="AL220" s="28">
        <v>0</v>
      </c>
      <c r="AM220" s="29">
        <v>0</v>
      </c>
      <c r="AN220" s="31">
        <v>0</v>
      </c>
      <c r="AO220" s="28">
        <v>83</v>
      </c>
      <c r="AP220" s="29">
        <v>67</v>
      </c>
      <c r="AQ220" s="29">
        <v>156</v>
      </c>
      <c r="AR220" s="30">
        <v>13</v>
      </c>
      <c r="AS220" s="28">
        <v>10</v>
      </c>
      <c r="AT220" s="29">
        <v>36</v>
      </c>
      <c r="AU220" s="207">
        <v>3483</v>
      </c>
      <c r="AV220" s="215">
        <f t="shared" si="52"/>
        <v>13843</v>
      </c>
      <c r="AW220" s="29">
        <f t="shared" si="47"/>
        <v>12.920000000000016</v>
      </c>
      <c r="AX220" s="29">
        <f t="shared" si="48"/>
        <v>9622</v>
      </c>
      <c r="AY220" s="29">
        <f t="shared" si="49"/>
        <v>366.21510507331868</v>
      </c>
      <c r="AZ220" s="29">
        <f t="shared" si="50"/>
        <v>283.86983797009168</v>
      </c>
      <c r="BA220" s="29">
        <f t="shared" si="51"/>
        <v>665.85604999999987</v>
      </c>
      <c r="BB220" s="29">
        <v>0</v>
      </c>
      <c r="BC220" s="30">
        <v>0</v>
      </c>
      <c r="BD220" s="249"/>
      <c r="BE220" s="249"/>
      <c r="BF220" s="249"/>
      <c r="BG220" s="249"/>
      <c r="BH220" s="32"/>
      <c r="BI220" s="56"/>
      <c r="BJ220" s="15">
        <v>0</v>
      </c>
      <c r="BK220" s="15">
        <v>0</v>
      </c>
      <c r="BL220" s="15">
        <v>0</v>
      </c>
      <c r="BM220" s="15">
        <v>0</v>
      </c>
      <c r="BN220" s="15">
        <v>0</v>
      </c>
      <c r="BP220" s="15">
        <v>0</v>
      </c>
      <c r="BQ220" s="15">
        <v>0</v>
      </c>
      <c r="BR220" s="15">
        <v>0</v>
      </c>
    </row>
    <row r="221" spans="2:77" s="15" customFormat="1" ht="21" x14ac:dyDescent="0.25">
      <c r="B221" s="47"/>
      <c r="C221" s="20">
        <f t="shared" si="41"/>
        <v>45586</v>
      </c>
      <c r="D221" s="168">
        <f>SUMIFS('Transport-DB'!O:O,'Transport-DB'!C:C,"="&amp;'Work DB'!C221,'Transport-DB'!F:F,"="&amp;'Work DB'!$D$4)</f>
        <v>435.90750000000003</v>
      </c>
      <c r="E221" s="169">
        <f>SUMIFS('Transport-DB'!O:O,'Transport-DB'!C:C,"="&amp;'Work DB'!C221,'Transport-DB'!F:F,"="&amp;'Work DB'!$E$4)</f>
        <v>138.4025</v>
      </c>
      <c r="F221" s="169">
        <f>SUMIFS('Transport-DB'!O:O,'Transport-DB'!C:C,"="&amp;'Work DB'!C221,'Transport-DB'!F:F,"="&amp;'Work DB'!$F$4)</f>
        <v>219.535</v>
      </c>
      <c r="G221" s="169">
        <f>SUMIFS('Transport-DB'!O:O,'Transport-DB'!C:C,"="&amp;'Work DB'!C221,'Transport-DB'!F:F,"="&amp;'Work DB'!$G$4)</f>
        <v>0</v>
      </c>
      <c r="H221" s="166">
        <f>SUMIFS('Transport-DB'!O:O,'Transport-DB'!C:C,"="&amp;'Work DB'!C221,'Transport-DB'!F:F,"="&amp;'Work DB'!$H$4)</f>
        <v>492.66</v>
      </c>
      <c r="I221" s="169">
        <f>SUMIFS('Transport-DB'!O:O,'Transport-DB'!C:C,"="&amp;'Work DB'!C221,'Transport-DB'!F:F,"="&amp;'Work DB'!$I$4)</f>
        <v>0</v>
      </c>
      <c r="J221" s="337">
        <f>SUMIFS('Transport-DB'!O:O,'Transport-DB'!C:C,"="&amp;'Work DB'!C221,'Transport-DB'!F:F,"="&amp;'Work DB'!$J$4)</f>
        <v>176.58250000000001</v>
      </c>
      <c r="K221" s="168">
        <f>SUMIFS('Transport-DB'!N:N,'Transport-DB'!C:C,"="&amp;'Work DB'!C221,'Transport-DB'!F:F,"="&amp;'Work DB'!$K$4)</f>
        <v>0</v>
      </c>
      <c r="L221" s="169">
        <f>SUMIFS('Transport-DB'!N:N,'Transport-DB'!C:C,"="&amp;'Work DB'!C221,'Transport-DB'!F:F,"="&amp;'Work DB'!$L$4)</f>
        <v>1190</v>
      </c>
      <c r="M221" s="169">
        <f>SUMIFS('Transport-DB'!N:N,'Transport-DB'!C:C,"="&amp;'Work DB'!C221,'Transport-DB'!F:F,"="&amp;'Work DB'!$M$4)</f>
        <v>280</v>
      </c>
      <c r="N221" s="169">
        <f>SUMIFS('Transport-DB'!N:N,'Transport-DB'!C:C,"="&amp;'Work DB'!C221,'Transport-DB'!F:F,"="&amp;'Work DB'!$N$4)</f>
        <v>0</v>
      </c>
      <c r="O221" s="169">
        <f>SUMIFS('Transport-DB'!N:N,'Transport-DB'!C:C,"="&amp;'Work DB'!C221,'Transport-DB'!F:F,"="&amp;'Work DB'!$O$4)</f>
        <v>0</v>
      </c>
      <c r="P221" s="169">
        <f>SUMIFS('Transport-DB'!N:N,'Transport-DB'!C:C,"="&amp;'Work DB'!C221,'Transport-DB'!F:F,"="&amp;'Work DB'!$P$4)</f>
        <v>377.65000000000009</v>
      </c>
      <c r="Q221" s="166">
        <f>SUMIFS('Transport-DB'!N:N,'Transport-DB'!C:C,"="&amp;'Work DB'!C221,'Transport-DB'!F:F,"="&amp;'Work DB'!$Q$4)</f>
        <v>0</v>
      </c>
      <c r="R221" s="167">
        <f>SUMIFS('Transport-DB'!N:N,'Transport-DB'!C:C,"="&amp;'Work DB'!C221,'Transport-DB'!F:F,"="&amp;'Work DB'!$R$4)</f>
        <v>0</v>
      </c>
      <c r="S221" s="168">
        <f>SUM(D221:J221)+SUM(K221:R221)-M221-SUMIFS(Transport_DB[ترانشه],Transport_DB[توضیحات],"دیسپوزال",Transport_DB[تاریخ],'Work DB'!C221)</f>
        <v>3030.7375000000002</v>
      </c>
      <c r="T221" s="169">
        <f t="shared" si="31"/>
        <v>280</v>
      </c>
      <c r="U221" s="169"/>
      <c r="V221" s="169"/>
      <c r="W221" s="169"/>
      <c r="X221" s="169"/>
      <c r="Y221" s="167"/>
      <c r="Z221" s="249"/>
      <c r="AA221" s="168">
        <f>SUMIFS('Transport-DB'!P:P,'Transport-DB'!C:C,"="&amp;'Work DB'!C221,'Transport-DB'!F:F,"="&amp;'Work DB'!$AA$4)</f>
        <v>94.4</v>
      </c>
      <c r="AB221" s="169">
        <f>SUMIFS('Transport-DB'!P:P,'Transport-DB'!C:C,"="&amp;'Work DB'!C221,'Transport-DB'!F:F,"="&amp;'Work DB'!$AB$4)</f>
        <v>34.799999999999997</v>
      </c>
      <c r="AC221" s="169">
        <f>SUMIFS('Transport-DB'!P:P,'Transport-DB'!C:C,"="&amp;'Work DB'!C221,'Transport-DB'!F:F,"="&amp;'Work DB'!$AC$4)</f>
        <v>94.8</v>
      </c>
      <c r="AD221" s="166">
        <f>SUMIFS('Transport-DB'!P:P,'Transport-DB'!C:C,"="&amp;'Work DB'!C221,'Transport-DB'!F:F,"="&amp;'Work DB'!$AD$4)</f>
        <v>40</v>
      </c>
      <c r="AE221" s="166">
        <f>SUMIFS('Transport-DB'!P:P,'Transport-DB'!C:C,"="&amp;'Work DB'!C221,'Transport-DB'!F:F,"="&amp;'Work DB'!$AE$4)</f>
        <v>0</v>
      </c>
      <c r="AF221" s="166">
        <f>SUMIFS('Transport-DB'!P:P,'Transport-DB'!C:C,"="&amp;'Work DB'!C221,'Transport-DB'!F:F,"="&amp;'Work DB'!$AF$4)</f>
        <v>26</v>
      </c>
      <c r="AG221" s="167"/>
      <c r="AH221" s="168">
        <f>SUMIFS('Transport-DB'!Q:Q,'Transport-DB'!C:C,"="&amp;'Work DB'!C221)</f>
        <v>0</v>
      </c>
      <c r="AI221" s="170">
        <f>SUMIFS(Civil_DB[قالب بندی],Civil_DB[تاریخ],"="&amp;'Work DB'!C221)</f>
        <v>0</v>
      </c>
      <c r="AJ221" s="169">
        <v>0</v>
      </c>
      <c r="AK221" s="167">
        <f>SUMIFS(Civil_DB[بتن],Civil_DB[تاریخ],"="&amp;'Work DB'!C221)</f>
        <v>0</v>
      </c>
      <c r="AL221" s="28">
        <v>0</v>
      </c>
      <c r="AM221" s="29">
        <v>0</v>
      </c>
      <c r="AN221" s="31">
        <v>0</v>
      </c>
      <c r="AO221" s="28">
        <v>85</v>
      </c>
      <c r="AP221" s="29">
        <v>68</v>
      </c>
      <c r="AQ221" s="29">
        <v>155</v>
      </c>
      <c r="AR221" s="30">
        <v>13</v>
      </c>
      <c r="AS221" s="28">
        <v>10</v>
      </c>
      <c r="AT221" s="29">
        <v>35</v>
      </c>
      <c r="AU221" s="207">
        <v>4388</v>
      </c>
      <c r="AV221" s="215">
        <f t="shared" si="52"/>
        <v>9455</v>
      </c>
      <c r="AW221" s="29">
        <f t="shared" si="47"/>
        <v>12.920000000000016</v>
      </c>
      <c r="AX221" s="29">
        <f t="shared" si="48"/>
        <v>9622</v>
      </c>
      <c r="AY221" s="29">
        <f t="shared" si="49"/>
        <v>366.21510507331868</v>
      </c>
      <c r="AZ221" s="29">
        <f t="shared" si="50"/>
        <v>283.86983797009168</v>
      </c>
      <c r="BA221" s="29">
        <f t="shared" si="51"/>
        <v>665.85604999999987</v>
      </c>
      <c r="BB221" s="29">
        <v>0</v>
      </c>
      <c r="BC221" s="30">
        <v>0</v>
      </c>
      <c r="BD221" s="249"/>
      <c r="BE221" s="249"/>
      <c r="BF221" s="249"/>
      <c r="BG221" s="249"/>
      <c r="BH221" s="32"/>
      <c r="BI221" s="56"/>
      <c r="BJ221" s="15">
        <v>0</v>
      </c>
      <c r="BK221" s="15">
        <v>0</v>
      </c>
      <c r="BL221" s="15">
        <v>0</v>
      </c>
      <c r="BM221" s="15">
        <v>0</v>
      </c>
      <c r="BN221" s="15">
        <v>0</v>
      </c>
      <c r="BP221" s="15">
        <v>0</v>
      </c>
      <c r="BQ221" s="15">
        <v>0</v>
      </c>
      <c r="BR221" s="15">
        <v>0</v>
      </c>
    </row>
    <row r="222" spans="2:77" s="372" customFormat="1" ht="21" x14ac:dyDescent="0.25">
      <c r="B222" s="363"/>
      <c r="C222" s="364">
        <f t="shared" si="41"/>
        <v>45587</v>
      </c>
      <c r="D222" s="365">
        <f>SUMIFS('Transport-DB'!O:O,'Transport-DB'!C:C,"="&amp;'Work DB'!C222,'Transport-DB'!F:F,"="&amp;'Work DB'!$D$4)</f>
        <v>0</v>
      </c>
      <c r="E222" s="366">
        <f>SUMIFS('Transport-DB'!O:O,'Transport-DB'!C:C,"="&amp;'Work DB'!C222,'Transport-DB'!F:F,"="&amp;'Work DB'!$E$4)</f>
        <v>133.63</v>
      </c>
      <c r="F222" s="366">
        <f>SUMIFS('Transport-DB'!O:O,'Transport-DB'!C:C,"="&amp;'Work DB'!C222,'Transport-DB'!F:F,"="&amp;'Work DB'!$F$4)</f>
        <v>233.85249999999999</v>
      </c>
      <c r="G222" s="366">
        <f>SUMIFS('Transport-DB'!O:O,'Transport-DB'!C:C,"="&amp;'Work DB'!C222,'Transport-DB'!F:F,"="&amp;'Work DB'!$G$4)</f>
        <v>0</v>
      </c>
      <c r="H222" s="367">
        <f>SUMIFS('Transport-DB'!O:O,'Transport-DB'!C:C,"="&amp;'Work DB'!C222,'Transport-DB'!F:F,"="&amp;'Work DB'!$H$4)</f>
        <v>531.29999999999995</v>
      </c>
      <c r="I222" s="366">
        <f>SUMIFS('Transport-DB'!O:O,'Transport-DB'!C:C,"="&amp;'Work DB'!C222,'Transport-DB'!F:F,"="&amp;'Work DB'!$I$4)</f>
        <v>0</v>
      </c>
      <c r="J222" s="368">
        <f>SUMIFS('Transport-DB'!O:O,'Transport-DB'!C:C,"="&amp;'Work DB'!C222,'Transport-DB'!F:F,"="&amp;'Work DB'!$J$4)</f>
        <v>147.94749999999999</v>
      </c>
      <c r="K222" s="365">
        <f>SUMIFS('Transport-DB'!N:N,'Transport-DB'!C:C,"="&amp;'Work DB'!C222,'Transport-DB'!F:F,"="&amp;'Work DB'!$K$4)</f>
        <v>0</v>
      </c>
      <c r="L222" s="366">
        <f>SUMIFS('Transport-DB'!N:N,'Transport-DB'!C:C,"="&amp;'Work DB'!C222,'Transport-DB'!F:F,"="&amp;'Work DB'!$L$4)</f>
        <v>910</v>
      </c>
      <c r="M222" s="366">
        <f>SUMIFS('Transport-DB'!N:N,'Transport-DB'!C:C,"="&amp;'Work DB'!C222,'Transport-DB'!F:F,"="&amp;'Work DB'!$M$4)</f>
        <v>564</v>
      </c>
      <c r="N222" s="366">
        <f>SUMIFS('Transport-DB'!N:N,'Transport-DB'!C:C,"="&amp;'Work DB'!C222,'Transport-DB'!F:F,"="&amp;'Work DB'!$N$4)</f>
        <v>0</v>
      </c>
      <c r="O222" s="366">
        <f>SUMIFS('Transport-DB'!N:N,'Transport-DB'!C:C,"="&amp;'Work DB'!C222,'Transport-DB'!F:F,"="&amp;'Work DB'!$O$4)</f>
        <v>0</v>
      </c>
      <c r="P222" s="366">
        <f>SUMIFS('Transport-DB'!N:N,'Transport-DB'!C:C,"="&amp;'Work DB'!C222,'Transport-DB'!F:F,"="&amp;'Work DB'!$P$4)</f>
        <v>0</v>
      </c>
      <c r="Q222" s="367">
        <f>SUMIFS('Transport-DB'!N:N,'Transport-DB'!C:C,"="&amp;'Work DB'!C222,'Transport-DB'!F:F,"="&amp;'Work DB'!$Q$4)</f>
        <v>0</v>
      </c>
      <c r="R222" s="369">
        <f>SUMIFS('Transport-DB'!N:N,'Transport-DB'!C:C,"="&amp;'Work DB'!C222,'Transport-DB'!F:F,"="&amp;'Work DB'!$R$4)</f>
        <v>0</v>
      </c>
      <c r="S222" s="168">
        <f>SUM(D222:J222)+SUM(K222:R222)-M222-SUMIFS(Transport_DB[ترانشه],Transport_DB[توضیحات],"دیسپوزال",Transport_DB[تاریخ],'Work DB'!C222)</f>
        <v>1956.73</v>
      </c>
      <c r="T222" s="366">
        <f t="shared" si="31"/>
        <v>564</v>
      </c>
      <c r="U222" s="366"/>
      <c r="V222" s="366"/>
      <c r="W222" s="366"/>
      <c r="X222" s="366"/>
      <c r="Y222" s="369"/>
      <c r="Z222" s="368"/>
      <c r="AA222" s="365">
        <f>SUMIFS('Transport-DB'!P:P,'Transport-DB'!C:C,"="&amp;'Work DB'!C222,'Transport-DB'!F:F,"="&amp;'Work DB'!$AA$4)</f>
        <v>0</v>
      </c>
      <c r="AB222" s="366">
        <f>SUMIFS('Transport-DB'!P:P,'Transport-DB'!C:C,"="&amp;'Work DB'!C222,'Transport-DB'!F:F,"="&amp;'Work DB'!$AB$4)</f>
        <v>11.6</v>
      </c>
      <c r="AC222" s="366">
        <f>SUMIFS('Transport-DB'!P:P,'Transport-DB'!C:C,"="&amp;'Work DB'!C222,'Transport-DB'!F:F,"="&amp;'Work DB'!$AC$4)</f>
        <v>91.2</v>
      </c>
      <c r="AD222" s="367">
        <f>SUMIFS('Transport-DB'!P:P,'Transport-DB'!C:C,"="&amp;'Work DB'!C222,'Transport-DB'!F:F,"="&amp;'Work DB'!$AD$4)</f>
        <v>0</v>
      </c>
      <c r="AE222" s="367">
        <f>SUMIFS('Transport-DB'!P:P,'Transport-DB'!C:C,"="&amp;'Work DB'!C222,'Transport-DB'!F:F,"="&amp;'Work DB'!$AE$4)</f>
        <v>0</v>
      </c>
      <c r="AF222" s="367">
        <f>SUMIFS('Transport-DB'!P:P,'Transport-DB'!C:C,"="&amp;'Work DB'!C222,'Transport-DB'!F:F,"="&amp;'Work DB'!$AF$4)</f>
        <v>26</v>
      </c>
      <c r="AG222" s="369"/>
      <c r="AH222" s="365">
        <f>SUMIFS('Transport-DB'!Q:Q,'Transport-DB'!C:C,"="&amp;'Work DB'!C222)</f>
        <v>0</v>
      </c>
      <c r="AI222" s="170">
        <f>SUMIFS(Civil_DB[قالب بندی],Civil_DB[تاریخ],"="&amp;'Work DB'!C222)</f>
        <v>0</v>
      </c>
      <c r="AJ222" s="366">
        <v>0</v>
      </c>
      <c r="AK222" s="369">
        <f>SUMIFS(Civil_DB[بتن],Civil_DB[تاریخ],"="&amp;'Work DB'!C222)</f>
        <v>0</v>
      </c>
      <c r="AL222" s="365">
        <v>0</v>
      </c>
      <c r="AM222" s="366">
        <v>0</v>
      </c>
      <c r="AN222" s="367">
        <v>0</v>
      </c>
      <c r="AO222" s="365">
        <v>93</v>
      </c>
      <c r="AP222" s="366">
        <v>65</v>
      </c>
      <c r="AQ222" s="366">
        <v>153</v>
      </c>
      <c r="AR222" s="369">
        <v>13</v>
      </c>
      <c r="AS222" s="365">
        <v>2</v>
      </c>
      <c r="AT222" s="366">
        <v>26</v>
      </c>
      <c r="AU222" s="369">
        <v>1963</v>
      </c>
      <c r="AV222" s="370">
        <f t="shared" si="52"/>
        <v>7492</v>
      </c>
      <c r="AW222" s="366">
        <f>AW221-AK222*0.33+BK222</f>
        <v>12.920000000000016</v>
      </c>
      <c r="AX222" s="366">
        <f>AX221+BJ222-AJ222</f>
        <v>9622</v>
      </c>
      <c r="AY222" s="366">
        <f>IF($AK222&gt;0,(AY221-$AK222*$BU$211+BL222),(AY221-$AK222*$BU$211+BL222))</f>
        <v>366.21510507331868</v>
      </c>
      <c r="AZ222" s="366">
        <f>IF($AK222&gt;0,(AZ221-$AK222*$BV$211+BM222),(AZ221-$AK222*$BV$211+BM222))</f>
        <v>283.86983797009168</v>
      </c>
      <c r="BA222" s="366">
        <f>IF($AK222&gt;0,(BA221-$AK222*$BW$211+BN222),(BA221-$AK222*$BW$211+BN222))</f>
        <v>665.85604999999987</v>
      </c>
      <c r="BB222" s="366">
        <v>0</v>
      </c>
      <c r="BC222" s="369">
        <v>0</v>
      </c>
      <c r="BD222" s="368"/>
      <c r="BE222" s="368"/>
      <c r="BF222" s="368"/>
      <c r="BG222" s="368"/>
      <c r="BH222" s="370"/>
      <c r="BI222" s="371" t="s">
        <v>560</v>
      </c>
      <c r="BJ222" s="372">
        <v>0</v>
      </c>
      <c r="BK222" s="372">
        <v>0</v>
      </c>
      <c r="BL222" s="372">
        <v>0</v>
      </c>
      <c r="BM222" s="372">
        <v>0</v>
      </c>
      <c r="BN222" s="372">
        <v>0</v>
      </c>
      <c r="BP222" s="372">
        <v>0</v>
      </c>
      <c r="BQ222" s="372">
        <v>0</v>
      </c>
      <c r="BR222" s="372">
        <v>0</v>
      </c>
    </row>
    <row r="223" spans="2:77" s="15" customFormat="1" ht="21" x14ac:dyDescent="0.25">
      <c r="B223" s="47"/>
      <c r="C223" s="20">
        <f t="shared" si="41"/>
        <v>45588</v>
      </c>
      <c r="D223" s="168">
        <f>SUMIFS('Transport-DB'!O:O,'Transport-DB'!C:C,"="&amp;'Work DB'!C223,'Transport-DB'!F:F,"="&amp;'Work DB'!$D$4)</f>
        <v>336.49</v>
      </c>
      <c r="E223" s="169">
        <f>SUMIFS('Transport-DB'!O:O,'Transport-DB'!C:C,"="&amp;'Work DB'!C223,'Transport-DB'!F:F,"="&amp;'Work DB'!$E$4)</f>
        <v>190.89999999999998</v>
      </c>
      <c r="F223" s="169">
        <f>SUMIFS('Transport-DB'!O:O,'Transport-DB'!C:C,"="&amp;'Work DB'!C223,'Transport-DB'!F:F,"="&amp;'Work DB'!$F$4)</f>
        <v>233.85249999999999</v>
      </c>
      <c r="G223" s="169">
        <f>SUMIFS('Transport-DB'!O:O,'Transport-DB'!C:C,"="&amp;'Work DB'!C223,'Transport-DB'!F:F,"="&amp;'Work DB'!$G$4)</f>
        <v>0</v>
      </c>
      <c r="H223" s="166">
        <f>SUMIFS('Transport-DB'!O:O,'Transport-DB'!C:C,"="&amp;'Work DB'!C223,'Transport-DB'!F:F,"="&amp;'Work DB'!$H$4)</f>
        <v>671.37</v>
      </c>
      <c r="I223" s="169">
        <f>SUMIFS('Transport-DB'!O:O,'Transport-DB'!C:C,"="&amp;'Work DB'!C223,'Transport-DB'!F:F,"="&amp;'Work DB'!$I$4)</f>
        <v>0</v>
      </c>
      <c r="J223" s="337">
        <f>SUMIFS('Transport-DB'!O:O,'Transport-DB'!C:C,"="&amp;'Work DB'!C223,'Transport-DB'!F:F,"="&amp;'Work DB'!$J$4)</f>
        <v>190.89999999999998</v>
      </c>
      <c r="K223" s="168">
        <f>SUMIFS('Transport-DB'!N:N,'Transport-DB'!C:C,"="&amp;'Work DB'!C223,'Transport-DB'!F:F,"="&amp;'Work DB'!$K$4)</f>
        <v>0</v>
      </c>
      <c r="L223" s="169">
        <f>SUMIFS('Transport-DB'!N:N,'Transport-DB'!C:C,"="&amp;'Work DB'!C223,'Transport-DB'!F:F,"="&amp;'Work DB'!$L$4)</f>
        <v>630</v>
      </c>
      <c r="M223" s="169">
        <f>SUMIFS('Transport-DB'!N:N,'Transport-DB'!C:C,"="&amp;'Work DB'!C223,'Transport-DB'!F:F,"="&amp;'Work DB'!$M$4)</f>
        <v>406</v>
      </c>
      <c r="N223" s="169">
        <f>SUMIFS('Transport-DB'!N:N,'Transport-DB'!C:C,"="&amp;'Work DB'!C223,'Transport-DB'!F:F,"="&amp;'Work DB'!$N$4)</f>
        <v>0</v>
      </c>
      <c r="O223" s="169">
        <f>SUMIFS('Transport-DB'!N:N,'Transport-DB'!C:C,"="&amp;'Work DB'!C223,'Transport-DB'!F:F,"="&amp;'Work DB'!$O$4)</f>
        <v>0</v>
      </c>
      <c r="P223" s="169">
        <f>SUMIFS('Transport-DB'!N:N,'Transport-DB'!C:C,"="&amp;'Work DB'!C223,'Transport-DB'!F:F,"="&amp;'Work DB'!$P$4)</f>
        <v>390.1</v>
      </c>
      <c r="Q223" s="166">
        <f>SUMIFS('Transport-DB'!N:N,'Transport-DB'!C:C,"="&amp;'Work DB'!C223,'Transport-DB'!F:F,"="&amp;'Work DB'!$Q$4)</f>
        <v>0</v>
      </c>
      <c r="R223" s="167">
        <f>SUMIFS('Transport-DB'!N:N,'Transport-DB'!C:C,"="&amp;'Work DB'!C223,'Transport-DB'!F:F,"="&amp;'Work DB'!$R$4)</f>
        <v>0</v>
      </c>
      <c r="S223" s="168">
        <f>SUM(D223:J223)+SUM(K223:R223)-M223-SUMIFS(Transport_DB[ترانشه],Transport_DB[توضیحات],"دیسپوزال",Transport_DB[تاریخ],'Work DB'!C223)</f>
        <v>2643.6124999999997</v>
      </c>
      <c r="T223" s="169">
        <f t="shared" si="31"/>
        <v>406</v>
      </c>
      <c r="U223" s="169"/>
      <c r="V223" s="169"/>
      <c r="W223" s="169"/>
      <c r="X223" s="169"/>
      <c r="Y223" s="167"/>
      <c r="Z223" s="249"/>
      <c r="AA223" s="168">
        <f>SUMIFS('Transport-DB'!P:P,'Transport-DB'!C:C,"="&amp;'Work DB'!C223,'Transport-DB'!F:F,"="&amp;'Work DB'!$AA$4)</f>
        <v>82.600000000000009</v>
      </c>
      <c r="AB223" s="169">
        <f>SUMIFS('Transport-DB'!P:P,'Transport-DB'!C:C,"="&amp;'Work DB'!C223,'Transport-DB'!F:F,"="&amp;'Work DB'!$AB$4)</f>
        <v>11.6</v>
      </c>
      <c r="AC223" s="169">
        <f>SUMIFS('Transport-DB'!P:P,'Transport-DB'!C:C,"="&amp;'Work DB'!C223,'Transport-DB'!F:F,"="&amp;'Work DB'!$AC$4)</f>
        <v>50</v>
      </c>
      <c r="AD223" s="166">
        <f>SUMIFS('Transport-DB'!P:P,'Transport-DB'!C:C,"="&amp;'Work DB'!C223,'Transport-DB'!F:F,"="&amp;'Work DB'!$AD$4)</f>
        <v>40</v>
      </c>
      <c r="AE223" s="166">
        <f>SUMIFS('Transport-DB'!P:P,'Transport-DB'!C:C,"="&amp;'Work DB'!C223,'Transport-DB'!F:F,"="&amp;'Work DB'!$AE$4)</f>
        <v>0</v>
      </c>
      <c r="AF223" s="166">
        <f>SUMIFS('Transport-DB'!P:P,'Transport-DB'!C:C,"="&amp;'Work DB'!C223,'Transport-DB'!F:F,"="&amp;'Work DB'!$AF$4)</f>
        <v>52</v>
      </c>
      <c r="AG223" s="167"/>
      <c r="AH223" s="168">
        <f>SUMIFS('Transport-DB'!Q:Q,'Transport-DB'!C:C,"="&amp;'Work DB'!C223)</f>
        <v>0</v>
      </c>
      <c r="AI223" s="170">
        <f>SUMIFS(Civil_DB[قالب بندی],Civil_DB[تاریخ],"="&amp;'Work DB'!C223)</f>
        <v>62.5</v>
      </c>
      <c r="AJ223" s="169">
        <v>0</v>
      </c>
      <c r="AK223" s="167">
        <f>SUMIFS(Civil_DB[بتن],Civil_DB[تاریخ],"="&amp;'Work DB'!C223)</f>
        <v>0</v>
      </c>
      <c r="AL223" s="28">
        <v>0</v>
      </c>
      <c r="AM223" s="29">
        <v>0</v>
      </c>
      <c r="AN223" s="31">
        <v>0</v>
      </c>
      <c r="AO223" s="28">
        <v>73</v>
      </c>
      <c r="AP223" s="29">
        <v>66</v>
      </c>
      <c r="AQ223" s="29">
        <v>139</v>
      </c>
      <c r="AR223" s="30">
        <v>10</v>
      </c>
      <c r="AS223" s="28">
        <v>12</v>
      </c>
      <c r="AT223" s="29">
        <f>28+0</f>
        <v>28</v>
      </c>
      <c r="AU223" s="30">
        <v>4456</v>
      </c>
      <c r="AV223" s="215">
        <f>AV222-AU223+19000</f>
        <v>22036</v>
      </c>
      <c r="AW223" s="29">
        <f>AW222-AK223*0.33+BK223</f>
        <v>12.920000000000016</v>
      </c>
      <c r="AX223" s="29">
        <f>AX222+BJ223-AJ223</f>
        <v>9622</v>
      </c>
      <c r="AY223" s="29">
        <f>IF($AK223&gt;0,(AY222-$AK223*$BU$211+BL223),(AY222-$AK223*$BU$211+BL223))</f>
        <v>366.21510507331868</v>
      </c>
      <c r="AZ223" s="29">
        <f>IF($AK223&gt;0,(AZ222-$AK223*$BV$211+BM223),(AZ222-$AK223*$BV$211+BM223))</f>
        <v>283.86983797009168</v>
      </c>
      <c r="BA223" s="29">
        <f>IF($AK223&gt;0,(BA222-$AK223*$BW$211+BN223),(BA222-$AK223*$BW$211+BN223))</f>
        <v>665.85604999999987</v>
      </c>
      <c r="BB223" s="29">
        <v>0</v>
      </c>
      <c r="BC223" s="30">
        <v>0</v>
      </c>
      <c r="BD223" s="249"/>
      <c r="BE223" s="249"/>
      <c r="BF223" s="249"/>
      <c r="BG223" s="249"/>
      <c r="BH223" s="32"/>
      <c r="BI223" s="56"/>
      <c r="BJ223" s="15">
        <v>0</v>
      </c>
      <c r="BK223" s="15">
        <v>0</v>
      </c>
      <c r="BL223" s="15">
        <v>0</v>
      </c>
      <c r="BM223" s="15">
        <v>0</v>
      </c>
      <c r="BN223" s="15">
        <v>0</v>
      </c>
      <c r="BP223" s="15">
        <v>0</v>
      </c>
      <c r="BQ223" s="15">
        <v>0</v>
      </c>
      <c r="BR223" s="15">
        <v>0</v>
      </c>
    </row>
    <row r="224" spans="2:77" s="15" customFormat="1" ht="21" x14ac:dyDescent="0.25">
      <c r="B224" s="47"/>
      <c r="C224" s="20">
        <f t="shared" si="41"/>
        <v>45589</v>
      </c>
      <c r="D224" s="168">
        <f>SUMIFS('Transport-DB'!O:O,'Transport-DB'!C:C,"="&amp;'Work DB'!C224,'Transport-DB'!F:F,"="&amp;'Work DB'!$D$4)</f>
        <v>443.55499999999995</v>
      </c>
      <c r="E224" s="169">
        <f>SUMIFS('Transport-DB'!O:O,'Transport-DB'!C:C,"="&amp;'Work DB'!C224,'Transport-DB'!F:F,"="&amp;'Work DB'!$E$4)</f>
        <v>224.3075</v>
      </c>
      <c r="F224" s="169">
        <f>SUMIFS('Transport-DB'!O:O,'Transport-DB'!C:C,"="&amp;'Work DB'!C224,'Transport-DB'!F:F,"="&amp;'Work DB'!$F$4)</f>
        <v>209.98999999999998</v>
      </c>
      <c r="G224" s="169">
        <f>SUMIFS('Transport-DB'!O:O,'Transport-DB'!C:C,"="&amp;'Work DB'!C224,'Transport-DB'!F:F,"="&amp;'Work DB'!$G$4)</f>
        <v>0</v>
      </c>
      <c r="H224" s="166">
        <f>SUMIFS('Transport-DB'!O:O,'Transport-DB'!C:C,"="&amp;'Work DB'!C224,'Transport-DB'!F:F,"="&amp;'Work DB'!$H$4)</f>
        <v>748.65</v>
      </c>
      <c r="I224" s="169">
        <f>SUMIFS('Transport-DB'!O:O,'Transport-DB'!C:C,"="&amp;'Work DB'!C224,'Transport-DB'!F:F,"="&amp;'Work DB'!$I$4)</f>
        <v>0</v>
      </c>
      <c r="J224" s="337">
        <f>SUMIFS('Transport-DB'!O:O,'Transport-DB'!C:C,"="&amp;'Work DB'!C224,'Transport-DB'!F:F,"="&amp;'Work DB'!$J$4)</f>
        <v>190.89999999999998</v>
      </c>
      <c r="K224" s="168">
        <f>SUMIFS('Transport-DB'!N:N,'Transport-DB'!C:C,"="&amp;'Work DB'!C224,'Transport-DB'!F:F,"="&amp;'Work DB'!$K$4)</f>
        <v>0</v>
      </c>
      <c r="L224" s="169">
        <f>SUMIFS('Transport-DB'!N:N,'Transport-DB'!C:C,"="&amp;'Work DB'!C224,'Transport-DB'!F:F,"="&amp;'Work DB'!$L$4)</f>
        <v>721</v>
      </c>
      <c r="M224" s="169">
        <f>SUMIFS('Transport-DB'!N:N,'Transport-DB'!C:C,"="&amp;'Work DB'!C224,'Transport-DB'!F:F,"="&amp;'Work DB'!$M$4)</f>
        <v>487</v>
      </c>
      <c r="N224" s="169">
        <f>SUMIFS('Transport-DB'!N:N,'Transport-DB'!C:C,"="&amp;'Work DB'!C224,'Transport-DB'!F:F,"="&amp;'Work DB'!$N$4)</f>
        <v>0</v>
      </c>
      <c r="O224" s="169">
        <f>SUMIFS('Transport-DB'!N:N,'Transport-DB'!C:C,"="&amp;'Work DB'!C224,'Transport-DB'!F:F,"="&amp;'Work DB'!$O$4)</f>
        <v>0</v>
      </c>
      <c r="P224" s="169">
        <f>SUMIFS('Transport-DB'!N:N,'Transport-DB'!C:C,"="&amp;'Work DB'!C224,'Transport-DB'!F:F,"="&amp;'Work DB'!$P$4)</f>
        <v>273.90000000000003</v>
      </c>
      <c r="Q224" s="166">
        <f>SUMIFS('Transport-DB'!N:N,'Transport-DB'!C:C,"="&amp;'Work DB'!C224,'Transport-DB'!F:F,"="&amp;'Work DB'!$Q$4)</f>
        <v>0</v>
      </c>
      <c r="R224" s="167">
        <f>SUMIFS('Transport-DB'!N:N,'Transport-DB'!C:C,"="&amp;'Work DB'!C224,'Transport-DB'!F:F,"="&amp;'Work DB'!$R$4)</f>
        <v>0</v>
      </c>
      <c r="S224" s="168">
        <f>SUM(D224:J224)+SUM(K224:R224)-M224-SUMIFS(Transport_DB[ترانشه],Transport_DB[توضیحات],"دیسپوزال",Transport_DB[تاریخ],'Work DB'!C224)</f>
        <v>2812.3025000000002</v>
      </c>
      <c r="T224" s="169">
        <f t="shared" si="31"/>
        <v>487</v>
      </c>
      <c r="U224" s="169"/>
      <c r="V224" s="169"/>
      <c r="W224" s="169"/>
      <c r="X224" s="169"/>
      <c r="Y224" s="167"/>
      <c r="Z224" s="249"/>
      <c r="AA224" s="168">
        <f>SUMIFS('Transport-DB'!P:P,'Transport-DB'!C:C,"="&amp;'Work DB'!C224,'Transport-DB'!F:F,"="&amp;'Work DB'!$AA$4)</f>
        <v>82.600000000000009</v>
      </c>
      <c r="AB224" s="169">
        <f>SUMIFS('Transport-DB'!P:P,'Transport-DB'!C:C,"="&amp;'Work DB'!C224,'Transport-DB'!F:F,"="&amp;'Work DB'!$AB$4)</f>
        <v>58</v>
      </c>
      <c r="AC224" s="169">
        <f>SUMIFS('Transport-DB'!P:P,'Transport-DB'!C:C,"="&amp;'Work DB'!C224,'Transport-DB'!F:F,"="&amp;'Work DB'!$AC$4)</f>
        <v>50</v>
      </c>
      <c r="AD224" s="166">
        <f>SUMIFS('Transport-DB'!P:P,'Transport-DB'!C:C,"="&amp;'Work DB'!C224,'Transport-DB'!F:F,"="&amp;'Work DB'!$AD$4)</f>
        <v>40</v>
      </c>
      <c r="AE224" s="166">
        <f>SUMIFS('Transport-DB'!P:P,'Transport-DB'!C:C,"="&amp;'Work DB'!C224,'Transport-DB'!F:F,"="&amp;'Work DB'!$AE$4)</f>
        <v>0</v>
      </c>
      <c r="AF224" s="166">
        <f>SUMIFS('Transport-DB'!P:P,'Transport-DB'!C:C,"="&amp;'Work DB'!C224,'Transport-DB'!F:F,"="&amp;'Work DB'!$AF$4)</f>
        <v>39</v>
      </c>
      <c r="AG224" s="167"/>
      <c r="AH224" s="168">
        <f>SUMIFS('Transport-DB'!Q:Q,'Transport-DB'!C:C,"="&amp;'Work DB'!C224)</f>
        <v>0</v>
      </c>
      <c r="AI224" s="170">
        <f>SUMIFS(Civil_DB[قالب بندی],Civil_DB[تاریخ],"="&amp;'Work DB'!C224)</f>
        <v>0</v>
      </c>
      <c r="AJ224" s="169">
        <v>0</v>
      </c>
      <c r="AK224" s="167">
        <f>SUMIFS(Civil_DB[بتن],Civil_DB[تاریخ],"="&amp;'Work DB'!C224)</f>
        <v>0</v>
      </c>
      <c r="AL224" s="28">
        <v>0</v>
      </c>
      <c r="AM224" s="29">
        <v>0</v>
      </c>
      <c r="AN224" s="31">
        <v>0</v>
      </c>
      <c r="AO224" s="28">
        <v>75</v>
      </c>
      <c r="AP224" s="29">
        <v>69</v>
      </c>
      <c r="AQ224" s="29">
        <v>144</v>
      </c>
      <c r="AR224" s="30">
        <v>13</v>
      </c>
      <c r="AS224" s="28">
        <v>13</v>
      </c>
      <c r="AT224" s="29">
        <v>31</v>
      </c>
      <c r="AU224" s="30">
        <v>1180</v>
      </c>
      <c r="AV224" s="215">
        <f>AV223-AU224</f>
        <v>20856</v>
      </c>
      <c r="AW224" s="29">
        <f>AW223-AK224*0.33+BK224</f>
        <v>12.920000000000016</v>
      </c>
      <c r="AX224" s="29">
        <f>AX223+BJ224-AJ224</f>
        <v>9622</v>
      </c>
      <c r="AY224" s="29">
        <f>IF($AK224&gt;0,(AY223-$AK224*$BU$211+BL224),(AY223-$AK224*$BU$211+BL224))</f>
        <v>366.21510507331868</v>
      </c>
      <c r="AZ224" s="29">
        <f>IF($AK224&gt;0,(AZ223-$AK224*$BV$211+BM224),(AZ223-$AK224*$BV$211+BM224))</f>
        <v>283.86983797009168</v>
      </c>
      <c r="BA224" s="29">
        <f>IF($AK224&gt;0,(BA223-$AK224*$BW$211+BN224),(BA223-$AK224*$BW$211+BN224))</f>
        <v>665.85604999999987</v>
      </c>
      <c r="BB224" s="29">
        <v>0</v>
      </c>
      <c r="BC224" s="30">
        <v>0</v>
      </c>
      <c r="BD224" s="249"/>
      <c r="BE224" s="249"/>
      <c r="BF224" s="249"/>
      <c r="BG224" s="249"/>
      <c r="BH224" s="32"/>
      <c r="BI224" s="56"/>
      <c r="BJ224" s="15">
        <v>0</v>
      </c>
      <c r="BK224" s="15">
        <v>0</v>
      </c>
      <c r="BL224" s="15">
        <v>0</v>
      </c>
      <c r="BM224" s="15">
        <v>0</v>
      </c>
      <c r="BN224" s="15">
        <v>0</v>
      </c>
      <c r="BP224" s="15">
        <v>0</v>
      </c>
      <c r="BQ224" s="15">
        <v>0</v>
      </c>
      <c r="BR224" s="15">
        <v>0</v>
      </c>
    </row>
    <row r="225" spans="2:77" s="15" customFormat="1" ht="21" x14ac:dyDescent="0.25">
      <c r="B225" s="47"/>
      <c r="C225" s="20">
        <f t="shared" si="41"/>
        <v>45590</v>
      </c>
      <c r="D225" s="168">
        <f>SUMIFS('Transport-DB'!O:O,'Transport-DB'!C:C,"="&amp;'Work DB'!C225,'Transport-DB'!F:F,"="&amp;'Work DB'!$D$4)</f>
        <v>0</v>
      </c>
      <c r="E225" s="169">
        <f>SUMIFS('Transport-DB'!O:O,'Transport-DB'!C:C,"="&amp;'Work DB'!C225,'Transport-DB'!F:F,"="&amp;'Work DB'!$E$4)</f>
        <v>0</v>
      </c>
      <c r="F225" s="169">
        <f>SUMIFS('Transport-DB'!O:O,'Transport-DB'!C:C,"="&amp;'Work DB'!C225,'Transport-DB'!F:F,"="&amp;'Work DB'!$F$4)</f>
        <v>0</v>
      </c>
      <c r="G225" s="169">
        <f>SUMIFS('Transport-DB'!O:O,'Transport-DB'!C:C,"="&amp;'Work DB'!C225,'Transport-DB'!F:F,"="&amp;'Work DB'!$G$4)</f>
        <v>0</v>
      </c>
      <c r="H225" s="166">
        <f>SUMIFS('Transport-DB'!O:O,'Transport-DB'!C:C,"="&amp;'Work DB'!C225,'Transport-DB'!F:F,"="&amp;'Work DB'!$H$4)</f>
        <v>0</v>
      </c>
      <c r="I225" s="169">
        <f>SUMIFS('Transport-DB'!O:O,'Transport-DB'!C:C,"="&amp;'Work DB'!C225,'Transport-DB'!F:F,"="&amp;'Work DB'!$I$4)</f>
        <v>0</v>
      </c>
      <c r="J225" s="337">
        <f>SUMIFS('Transport-DB'!O:O,'Transport-DB'!C:C,"="&amp;'Work DB'!C225,'Transport-DB'!F:F,"="&amp;'Work DB'!$J$4)</f>
        <v>0</v>
      </c>
      <c r="K225" s="168">
        <f>SUMIFS('Transport-DB'!N:N,'Transport-DB'!C:C,"="&amp;'Work DB'!C225,'Transport-DB'!F:F,"="&amp;'Work DB'!$K$4)</f>
        <v>0</v>
      </c>
      <c r="L225" s="169">
        <f>SUMIFS('Transport-DB'!N:N,'Transport-DB'!C:C,"="&amp;'Work DB'!C225,'Transport-DB'!F:F,"="&amp;'Work DB'!$L$4)</f>
        <v>0</v>
      </c>
      <c r="M225" s="169">
        <f>SUMIFS('Transport-DB'!N:N,'Transport-DB'!C:C,"="&amp;'Work DB'!C225,'Transport-DB'!F:F,"="&amp;'Work DB'!$M$4)</f>
        <v>434</v>
      </c>
      <c r="N225" s="169">
        <f>SUMIFS('Transport-DB'!N:N,'Transport-DB'!C:C,"="&amp;'Work DB'!C225,'Transport-DB'!F:F,"="&amp;'Work DB'!$N$4)</f>
        <v>0</v>
      </c>
      <c r="O225" s="169">
        <f>SUMIFS('Transport-DB'!N:N,'Transport-DB'!C:C,"="&amp;'Work DB'!C225,'Transport-DB'!F:F,"="&amp;'Work DB'!$O$4)</f>
        <v>0</v>
      </c>
      <c r="P225" s="169">
        <f>SUMIFS('Transport-DB'!N:N,'Transport-DB'!C:C,"="&amp;'Work DB'!C225,'Transport-DB'!F:F,"="&amp;'Work DB'!$P$4)</f>
        <v>0</v>
      </c>
      <c r="Q225" s="166">
        <f>SUMIFS('Transport-DB'!N:N,'Transport-DB'!C:C,"="&amp;'Work DB'!C225,'Transport-DB'!F:F,"="&amp;'Work DB'!$Q$4)</f>
        <v>0</v>
      </c>
      <c r="R225" s="167">
        <f>SUMIFS('Transport-DB'!N:N,'Transport-DB'!C:C,"="&amp;'Work DB'!C225,'Transport-DB'!F:F,"="&amp;'Work DB'!$R$4)</f>
        <v>0</v>
      </c>
      <c r="S225" s="168">
        <f>SUM(D225:J225)+SUM(K225:R225)-M225-SUMIFS(Transport_DB[ترانشه],Transport_DB[توضیحات],"دیسپوزال",Transport_DB[تاریخ],'Work DB'!C225)</f>
        <v>0</v>
      </c>
      <c r="T225" s="169">
        <f t="shared" si="31"/>
        <v>434</v>
      </c>
      <c r="U225" s="169"/>
      <c r="V225" s="169"/>
      <c r="W225" s="169"/>
      <c r="X225" s="169"/>
      <c r="Y225" s="167"/>
      <c r="Z225" s="249"/>
      <c r="AA225" s="168">
        <f>SUMIFS('Transport-DB'!P:P,'Transport-DB'!C:C,"="&amp;'Work DB'!C225,'Transport-DB'!F:F,"="&amp;'Work DB'!$AA$4)</f>
        <v>11.8</v>
      </c>
      <c r="AB225" s="169">
        <f>SUMIFS('Transport-DB'!P:P,'Transport-DB'!C:C,"="&amp;'Work DB'!C225,'Transport-DB'!F:F,"="&amp;'Work DB'!$AB$4)</f>
        <v>11.6</v>
      </c>
      <c r="AC225" s="169">
        <f>SUMIFS('Transport-DB'!P:P,'Transport-DB'!C:C,"="&amp;'Work DB'!C225,'Transport-DB'!F:F,"="&amp;'Work DB'!$AC$4)</f>
        <v>10</v>
      </c>
      <c r="AD225" s="166">
        <f>SUMIFS('Transport-DB'!P:P,'Transport-DB'!C:C,"="&amp;'Work DB'!C225,'Transport-DB'!F:F,"="&amp;'Work DB'!$AD$4)</f>
        <v>0</v>
      </c>
      <c r="AE225" s="166">
        <f>SUMIFS('Transport-DB'!P:P,'Transport-DB'!C:C,"="&amp;'Work DB'!C225,'Transport-DB'!F:F,"="&amp;'Work DB'!$AE$4)</f>
        <v>0</v>
      </c>
      <c r="AF225" s="166">
        <f>SUMIFS('Transport-DB'!P:P,'Transport-DB'!C:C,"="&amp;'Work DB'!C225,'Transport-DB'!F:F,"="&amp;'Work DB'!$AF$4)</f>
        <v>0</v>
      </c>
      <c r="AG225" s="167"/>
      <c r="AH225" s="168">
        <f>SUMIFS('Transport-DB'!Q:Q,'Transport-DB'!C:C,"="&amp;'Work DB'!C225)</f>
        <v>0</v>
      </c>
      <c r="AI225" s="170">
        <f>SUMIFS(Civil_DB[قالب بندی],Civil_DB[تاریخ],"="&amp;'Work DB'!C225)</f>
        <v>0</v>
      </c>
      <c r="AJ225" s="169">
        <v>0</v>
      </c>
      <c r="AK225" s="167">
        <f>SUMIFS(Civil_DB[بتن],Civil_DB[تاریخ],"="&amp;'Work DB'!C225)</f>
        <v>0</v>
      </c>
      <c r="AL225" s="28">
        <v>0</v>
      </c>
      <c r="AM225" s="29">
        <v>0</v>
      </c>
      <c r="AN225" s="31">
        <v>0</v>
      </c>
      <c r="AO225" s="28">
        <v>34</v>
      </c>
      <c r="AP225" s="29">
        <v>37</v>
      </c>
      <c r="AQ225" s="29">
        <v>59</v>
      </c>
      <c r="AR225" s="30">
        <v>2</v>
      </c>
      <c r="AS225" s="28">
        <v>2</v>
      </c>
      <c r="AT225" s="29">
        <v>4</v>
      </c>
      <c r="AU225" s="30">
        <v>360</v>
      </c>
      <c r="AV225" s="215">
        <f>AV224-AU225+3*13500</f>
        <v>60996</v>
      </c>
      <c r="AW225" s="29">
        <f>AW224-AK225*0.33+BK225</f>
        <v>12.920000000000016</v>
      </c>
      <c r="AX225" s="29">
        <f>AX224+BJ225-AJ225</f>
        <v>9622</v>
      </c>
      <c r="AY225" s="29">
        <f>IF($AK225&gt;0,(AY224-$AK225*$BU$211+BL225),(AY224-$AK225*$BU$211+BL225))</f>
        <v>366.21510507331868</v>
      </c>
      <c r="AZ225" s="29">
        <f>IF($AK225&gt;0,(AZ224-$AK225*$BV$211+BM225),(AZ224-$AK225*$BV$211+BM225))</f>
        <v>283.86983797009168</v>
      </c>
      <c r="BA225" s="29">
        <f>IF($AK225&gt;0,(BA224-$AK225*$BW$211+BN225),(BA224-$AK225*$BW$211+BN225))</f>
        <v>665.85604999999987</v>
      </c>
      <c r="BB225" s="29">
        <v>0</v>
      </c>
      <c r="BC225" s="30">
        <v>0</v>
      </c>
      <c r="BD225" s="249"/>
      <c r="BE225" s="249"/>
      <c r="BF225" s="249"/>
      <c r="BG225" s="249"/>
      <c r="BH225" s="32"/>
      <c r="BI225" s="56"/>
      <c r="BJ225" s="15">
        <v>0</v>
      </c>
      <c r="BK225" s="15">
        <v>0</v>
      </c>
      <c r="BL225" s="15">
        <v>0</v>
      </c>
      <c r="BM225" s="15">
        <v>0</v>
      </c>
      <c r="BN225" s="15">
        <v>0</v>
      </c>
      <c r="BP225" s="15">
        <v>0</v>
      </c>
      <c r="BQ225" s="15">
        <v>0</v>
      </c>
      <c r="BR225" s="15">
        <v>0</v>
      </c>
    </row>
    <row r="226" spans="2:77" s="15" customFormat="1" ht="21" x14ac:dyDescent="0.25">
      <c r="B226" s="47"/>
      <c r="C226" s="20">
        <f t="shared" si="41"/>
        <v>45591</v>
      </c>
      <c r="D226" s="168">
        <f>SUMIFS('Transport-DB'!O:O,'Transport-DB'!C:C,"="&amp;'Work DB'!C226,'Transport-DB'!F:F,"="&amp;'Work DB'!$D$4)</f>
        <v>428.26</v>
      </c>
      <c r="E226" s="169">
        <f>SUMIFS('Transport-DB'!O:O,'Transport-DB'!C:C,"="&amp;'Work DB'!C226,'Transport-DB'!F:F,"="&amp;'Work DB'!$E$4)</f>
        <v>319.75750000000005</v>
      </c>
      <c r="F226" s="169">
        <f>SUMIFS('Transport-DB'!O:O,'Transport-DB'!C:C,"="&amp;'Work DB'!C226,'Transport-DB'!F:F,"="&amp;'Work DB'!$F$4)</f>
        <v>171.81</v>
      </c>
      <c r="G226" s="169">
        <f>SUMIFS('Transport-DB'!O:O,'Transport-DB'!C:C,"="&amp;'Work DB'!C226,'Transport-DB'!F:F,"="&amp;'Work DB'!$G$4)</f>
        <v>0</v>
      </c>
      <c r="H226" s="166">
        <f>SUMIFS('Transport-DB'!O:O,'Transport-DB'!C:C,"="&amp;'Work DB'!C226,'Transport-DB'!F:F,"="&amp;'Work DB'!$H$4)</f>
        <v>463.67999999999995</v>
      </c>
      <c r="I226" s="169">
        <f>SUMIFS('Transport-DB'!O:O,'Transport-DB'!C:C,"="&amp;'Work DB'!C226,'Transport-DB'!F:F,"="&amp;'Work DB'!$I$4)</f>
        <v>0</v>
      </c>
      <c r="J226" s="337">
        <f>SUMIFS('Transport-DB'!O:O,'Transport-DB'!C:C,"="&amp;'Work DB'!C226,'Transport-DB'!F:F,"="&amp;'Work DB'!$J$4)</f>
        <v>157.49250000000001</v>
      </c>
      <c r="K226" s="168">
        <f>SUMIFS('Transport-DB'!N:N,'Transport-DB'!C:C,"="&amp;'Work DB'!C226,'Transport-DB'!F:F,"="&amp;'Work DB'!$K$4)</f>
        <v>0</v>
      </c>
      <c r="L226" s="169">
        <f>SUMIFS('Transport-DB'!N:N,'Transport-DB'!C:C,"="&amp;'Work DB'!C226,'Transport-DB'!F:F,"="&amp;'Work DB'!$L$4)</f>
        <v>1379</v>
      </c>
      <c r="M226" s="169">
        <f>SUMIFS('Transport-DB'!N:N,'Transport-DB'!C:C,"="&amp;'Work DB'!C226,'Transport-DB'!F:F,"="&amp;'Work DB'!$M$4)</f>
        <v>329</v>
      </c>
      <c r="N226" s="169">
        <f>SUMIFS('Transport-DB'!N:N,'Transport-DB'!C:C,"="&amp;'Work DB'!C226,'Transport-DB'!F:F,"="&amp;'Work DB'!$N$4)</f>
        <v>0</v>
      </c>
      <c r="O226" s="169">
        <f>SUMIFS('Transport-DB'!N:N,'Transport-DB'!C:C,"="&amp;'Work DB'!C226,'Transport-DB'!F:F,"="&amp;'Work DB'!$O$4)</f>
        <v>0</v>
      </c>
      <c r="P226" s="169">
        <f>SUMIFS('Transport-DB'!N:N,'Transport-DB'!C:C,"="&amp;'Work DB'!C226,'Transport-DB'!F:F,"="&amp;'Work DB'!$P$4)</f>
        <v>261.45000000000005</v>
      </c>
      <c r="Q226" s="166">
        <f>SUMIFS('Transport-DB'!N:N,'Transport-DB'!C:C,"="&amp;'Work DB'!C226,'Transport-DB'!F:F,"="&amp;'Work DB'!$Q$4)</f>
        <v>0</v>
      </c>
      <c r="R226" s="167">
        <f>SUMIFS('Transport-DB'!N:N,'Transport-DB'!C:C,"="&amp;'Work DB'!C226,'Transport-DB'!F:F,"="&amp;'Work DB'!$R$4)</f>
        <v>0</v>
      </c>
      <c r="S226" s="168">
        <f>SUM(D226:J226)+SUM(K226:R226)-M226-SUMIFS(Transport_DB[ترانشه],Transport_DB[توضیحات],"دیسپوزال",Transport_DB[تاریخ],'Work DB'!C226)</f>
        <v>3181.4500000000003</v>
      </c>
      <c r="T226" s="169">
        <f t="shared" si="31"/>
        <v>329</v>
      </c>
      <c r="U226" s="169"/>
      <c r="V226" s="169"/>
      <c r="W226" s="169"/>
      <c r="X226" s="169"/>
      <c r="Y226" s="167"/>
      <c r="Z226" s="249"/>
      <c r="AA226" s="168">
        <f>SUMIFS('Transport-DB'!P:P,'Transport-DB'!C:C,"="&amp;'Work DB'!C226,'Transport-DB'!F:F,"="&amp;'Work DB'!$AA$4)</f>
        <v>11.8</v>
      </c>
      <c r="AB226" s="169">
        <f>SUMIFS('Transport-DB'!P:P,'Transport-DB'!C:C,"="&amp;'Work DB'!C226,'Transport-DB'!F:F,"="&amp;'Work DB'!$AB$4)</f>
        <v>0</v>
      </c>
      <c r="AC226" s="169">
        <f>SUMIFS('Transport-DB'!P:P,'Transport-DB'!C:C,"="&amp;'Work DB'!C226,'Transport-DB'!F:F,"="&amp;'Work DB'!$AC$4)</f>
        <v>0</v>
      </c>
      <c r="AD226" s="166">
        <f>SUMIFS('Transport-DB'!P:P,'Transport-DB'!C:C,"="&amp;'Work DB'!C226,'Transport-DB'!F:F,"="&amp;'Work DB'!$AD$4)</f>
        <v>0</v>
      </c>
      <c r="AE226" s="166">
        <f>SUMIFS('Transport-DB'!P:P,'Transport-DB'!C:C,"="&amp;'Work DB'!C226,'Transport-DB'!F:F,"="&amp;'Work DB'!$AE$4)</f>
        <v>0</v>
      </c>
      <c r="AF226" s="166">
        <f>SUMIFS('Transport-DB'!P:P,'Transport-DB'!C:C,"="&amp;'Work DB'!C226,'Transport-DB'!F:F,"="&amp;'Work DB'!$AF$4)</f>
        <v>0</v>
      </c>
      <c r="AG226" s="167"/>
      <c r="AH226" s="168">
        <f>SUMIFS('Transport-DB'!Q:Q,'Transport-DB'!C:C,"="&amp;'Work DB'!C226)</f>
        <v>0</v>
      </c>
      <c r="AI226" s="170">
        <f>SUMIFS(Civil_DB[قالب بندی],Civil_DB[تاریخ],"="&amp;'Work DB'!C226)</f>
        <v>0</v>
      </c>
      <c r="AJ226" s="169">
        <v>0</v>
      </c>
      <c r="AK226" s="167">
        <v>0</v>
      </c>
      <c r="AL226" s="28">
        <v>0</v>
      </c>
      <c r="AM226" s="29">
        <v>0</v>
      </c>
      <c r="AN226" s="31">
        <v>0</v>
      </c>
      <c r="AO226" s="28">
        <v>75</v>
      </c>
      <c r="AP226" s="29">
        <v>71</v>
      </c>
      <c r="AQ226" s="29">
        <v>151</v>
      </c>
      <c r="AR226" s="30">
        <v>13</v>
      </c>
      <c r="AS226" s="28">
        <v>14</v>
      </c>
      <c r="AT226" s="29">
        <f>30+5</f>
        <v>35</v>
      </c>
      <c r="AU226" s="30">
        <v>4615</v>
      </c>
      <c r="AV226" s="215">
        <f>AV225-AU226</f>
        <v>56381</v>
      </c>
      <c r="AW226" s="29">
        <v>37</v>
      </c>
      <c r="AX226" s="29">
        <f>AX225+BJ226-AJ226</f>
        <v>9622</v>
      </c>
      <c r="AY226" s="29">
        <v>358.39510507331869</v>
      </c>
      <c r="AZ226" s="29">
        <v>278</v>
      </c>
      <c r="BA226" s="29">
        <v>647.47904999999992</v>
      </c>
      <c r="BB226" s="29">
        <v>0</v>
      </c>
      <c r="BC226" s="30">
        <v>0</v>
      </c>
      <c r="BD226" s="249"/>
      <c r="BE226" s="249"/>
      <c r="BF226" s="249"/>
      <c r="BG226" s="249"/>
      <c r="BH226" s="32"/>
      <c r="BI226" s="56" t="s">
        <v>575</v>
      </c>
      <c r="BJ226" s="15">
        <v>0</v>
      </c>
      <c r="BK226" s="15">
        <v>28.75</v>
      </c>
      <c r="BL226" s="15">
        <v>0</v>
      </c>
      <c r="BM226" s="15">
        <v>0</v>
      </c>
      <c r="BN226" s="15">
        <v>0</v>
      </c>
      <c r="BP226" s="15">
        <v>0</v>
      </c>
      <c r="BQ226" s="15">
        <v>0</v>
      </c>
      <c r="BR226" s="15">
        <v>0</v>
      </c>
    </row>
    <row r="227" spans="2:77" s="15" customFormat="1" ht="21" x14ac:dyDescent="0.25">
      <c r="B227" s="47"/>
      <c r="C227" s="20">
        <f t="shared" si="41"/>
        <v>45592</v>
      </c>
      <c r="D227" s="168">
        <f>SUMIFS('Transport-DB'!O:O,'Transport-DB'!C:C,"="&amp;'Work DB'!C227,'Transport-DB'!F:F,"="&amp;'Work DB'!$D$4)</f>
        <v>183.54</v>
      </c>
      <c r="E227" s="169">
        <f>SUMIFS('Transport-DB'!O:O,'Transport-DB'!C:C,"="&amp;'Work DB'!C227,'Transport-DB'!F:F,"="&amp;'Work DB'!$E$4)</f>
        <v>391.34499999999997</v>
      </c>
      <c r="F227" s="169">
        <f>SUMIFS('Transport-DB'!O:O,'Transport-DB'!C:C,"="&amp;'Work DB'!C227,'Transport-DB'!F:F,"="&amp;'Work DB'!$F$4)</f>
        <v>300.66750000000002</v>
      </c>
      <c r="G227" s="169">
        <f>SUMIFS('Transport-DB'!O:O,'Transport-DB'!C:C,"="&amp;'Work DB'!C227,'Transport-DB'!F:F,"="&amp;'Work DB'!$G$4)</f>
        <v>0</v>
      </c>
      <c r="H227" s="166">
        <f>SUMIFS('Transport-DB'!O:O,'Transport-DB'!C:C,"="&amp;'Work DB'!C227,'Transport-DB'!F:F,"="&amp;'Work DB'!$H$4)</f>
        <v>299.46000000000004</v>
      </c>
      <c r="I227" s="169">
        <f>SUMIFS('Transport-DB'!O:O,'Transport-DB'!C:C,"="&amp;'Work DB'!C227,'Transport-DB'!F:F,"="&amp;'Work DB'!$I$4)</f>
        <v>0</v>
      </c>
      <c r="J227" s="337">
        <f>SUMIFS('Transport-DB'!O:O,'Transport-DB'!C:C,"="&amp;'Work DB'!C227,'Transport-DB'!F:F,"="&amp;'Work DB'!$J$4)</f>
        <v>167.03749999999999</v>
      </c>
      <c r="K227" s="168">
        <f>SUMIFS('Transport-DB'!N:N,'Transport-DB'!C:C,"="&amp;'Work DB'!C227,'Transport-DB'!F:F,"="&amp;'Work DB'!$K$4)</f>
        <v>0</v>
      </c>
      <c r="L227" s="169">
        <f>SUMIFS('Transport-DB'!N:N,'Transport-DB'!C:C,"="&amp;'Work DB'!C227,'Transport-DB'!F:F,"="&amp;'Work DB'!$L$4)</f>
        <v>1400</v>
      </c>
      <c r="M227" s="169">
        <f>SUMIFS('Transport-DB'!N:N,'Transport-DB'!C:C,"="&amp;'Work DB'!C227,'Transport-DB'!F:F,"="&amp;'Work DB'!$M$4)</f>
        <v>364</v>
      </c>
      <c r="N227" s="169">
        <f>SUMIFS('Transport-DB'!N:N,'Transport-DB'!C:C,"="&amp;'Work DB'!C227,'Transport-DB'!F:F,"="&amp;'Work DB'!$N$4)</f>
        <v>0</v>
      </c>
      <c r="O227" s="169">
        <f>SUMIFS('Transport-DB'!N:N,'Transport-DB'!C:C,"="&amp;'Work DB'!C227,'Transport-DB'!F:F,"="&amp;'Work DB'!$O$4)</f>
        <v>0</v>
      </c>
      <c r="P227" s="169">
        <f>SUMIFS('Transport-DB'!N:N,'Transport-DB'!C:C,"="&amp;'Work DB'!C227,'Transport-DB'!F:F,"="&amp;'Work DB'!$P$4)</f>
        <v>302.95000000000005</v>
      </c>
      <c r="Q227" s="166">
        <f>SUMIFS('Transport-DB'!N:N,'Transport-DB'!C:C,"="&amp;'Work DB'!C227,'Transport-DB'!F:F,"="&amp;'Work DB'!$Q$4)</f>
        <v>0</v>
      </c>
      <c r="R227" s="167">
        <f>SUMIFS('Transport-DB'!N:N,'Transport-DB'!C:C,"="&amp;'Work DB'!C227,'Transport-DB'!F:F,"="&amp;'Work DB'!$R$4)</f>
        <v>0</v>
      </c>
      <c r="S227" s="168">
        <f>SUM(D227:J227)+SUM(K227:R227)-M227-SUMIFS(Transport_DB[ترانشه],Transport_DB[توضیحات],"دیسپوزال",Transport_DB[تاریخ],'Work DB'!C227)</f>
        <v>3045</v>
      </c>
      <c r="T227" s="169">
        <f t="shared" si="31"/>
        <v>364</v>
      </c>
      <c r="U227" s="169"/>
      <c r="V227" s="169"/>
      <c r="W227" s="169"/>
      <c r="X227" s="169"/>
      <c r="Y227" s="167"/>
      <c r="Z227" s="249"/>
      <c r="AA227" s="168">
        <f>SUMIFS('Transport-DB'!P:P,'Transport-DB'!C:C,"="&amp;'Work DB'!C227,'Transport-DB'!F:F,"="&amp;'Work DB'!$AA$4)</f>
        <v>106.2</v>
      </c>
      <c r="AB227" s="169">
        <f>SUMIFS('Transport-DB'!P:P,'Transport-DB'!C:C,"="&amp;'Work DB'!C227,'Transport-DB'!F:F,"="&amp;'Work DB'!$AB$4)</f>
        <v>0</v>
      </c>
      <c r="AC227" s="169">
        <f>SUMIFS('Transport-DB'!P:P,'Transport-DB'!C:C,"="&amp;'Work DB'!C227,'Transport-DB'!F:F,"="&amp;'Work DB'!$AC$4)</f>
        <v>0</v>
      </c>
      <c r="AD227" s="166">
        <f>SUMIFS('Transport-DB'!P:P,'Transport-DB'!C:C,"="&amp;'Work DB'!C227,'Transport-DB'!F:F,"="&amp;'Work DB'!$AD$4)</f>
        <v>30</v>
      </c>
      <c r="AE227" s="166">
        <f>SUMIFS('Transport-DB'!P:P,'Transport-DB'!C:C,"="&amp;'Work DB'!C227,'Transport-DB'!F:F,"="&amp;'Work DB'!$AE$4)</f>
        <v>0</v>
      </c>
      <c r="AF227" s="166">
        <f>SUMIFS('Transport-DB'!P:P,'Transport-DB'!C:C,"="&amp;'Work DB'!C227,'Transport-DB'!F:F,"="&amp;'Work DB'!$AF$4)</f>
        <v>0</v>
      </c>
      <c r="AG227" s="167"/>
      <c r="AH227" s="168">
        <f>SUMIFS('Transport-DB'!Q:Q,'Transport-DB'!C:C,"="&amp;'Work DB'!C227)</f>
        <v>0</v>
      </c>
      <c r="AI227" s="170">
        <f>SUMIFS(Civil_DB[قالب بندی],Civil_DB[تاریخ],"="&amp;'Work DB'!C227)</f>
        <v>0</v>
      </c>
      <c r="AJ227" s="169">
        <v>0</v>
      </c>
      <c r="AK227" s="167">
        <f>SUMIFS(Civil_DB[بتن],Civil_DB[تاریخ],"="&amp;'Work DB'!C227)</f>
        <v>56</v>
      </c>
      <c r="AL227" s="28">
        <v>0</v>
      </c>
      <c r="AM227" s="29">
        <v>0</v>
      </c>
      <c r="AN227" s="31">
        <v>0</v>
      </c>
      <c r="AO227" s="28">
        <v>78</v>
      </c>
      <c r="AP227" s="29">
        <v>69</v>
      </c>
      <c r="AQ227" s="29">
        <v>150</v>
      </c>
      <c r="AR227" s="30">
        <v>13</v>
      </c>
      <c r="AS227" s="28">
        <v>14</v>
      </c>
      <c r="AT227" s="29">
        <v>34</v>
      </c>
      <c r="AU227" s="30">
        <v>3916</v>
      </c>
      <c r="AV227" s="215">
        <v>71465</v>
      </c>
      <c r="AW227" s="29">
        <v>99.52</v>
      </c>
      <c r="AX227" s="29">
        <v>9622</v>
      </c>
      <c r="AY227" s="29">
        <v>351.64</v>
      </c>
      <c r="AZ227" s="29">
        <v>294.904</v>
      </c>
      <c r="BA227" s="29">
        <f>IF($AK227&gt;0,(BA226-$AK227*$BW$234+BN227),(BA226+BN227))</f>
        <v>693.41904999999997</v>
      </c>
      <c r="BB227" s="29">
        <v>0</v>
      </c>
      <c r="BC227" s="30">
        <v>0</v>
      </c>
      <c r="BD227" s="249"/>
      <c r="BE227" s="249"/>
      <c r="BF227" s="249"/>
      <c r="BG227" s="249"/>
      <c r="BH227" s="32"/>
      <c r="BI227" s="56"/>
      <c r="BJ227" s="15">
        <v>0</v>
      </c>
      <c r="BK227" s="15">
        <v>81</v>
      </c>
      <c r="BL227" s="15">
        <v>23.4</v>
      </c>
      <c r="BM227" s="15">
        <v>36</v>
      </c>
      <c r="BN227" s="15">
        <v>99.699999999999989</v>
      </c>
      <c r="BP227" s="15">
        <v>2</v>
      </c>
      <c r="BQ227" s="15">
        <v>3</v>
      </c>
      <c r="BR227" s="15">
        <v>7</v>
      </c>
    </row>
    <row r="228" spans="2:77" s="15" customFormat="1" ht="21.75" thickBot="1" x14ac:dyDescent="0.3">
      <c r="B228" s="47"/>
      <c r="C228" s="20">
        <f t="shared" si="41"/>
        <v>45593</v>
      </c>
      <c r="D228" s="168">
        <f>SUMIFS('Transport-DB'!O:O,'Transport-DB'!C:C,"="&amp;'Work DB'!C228,'Transport-DB'!F:F,"="&amp;'Work DB'!$D$4)</f>
        <v>198.83500000000001</v>
      </c>
      <c r="E228" s="169">
        <f>SUMIFS('Transport-DB'!O:O,'Transport-DB'!C:C,"="&amp;'Work DB'!C228,'Transport-DB'!F:F,"="&amp;'Work DB'!$E$4)</f>
        <v>381.79999999999995</v>
      </c>
      <c r="F228" s="169">
        <f>SUMIFS('Transport-DB'!O:O,'Transport-DB'!C:C,"="&amp;'Work DB'!C228,'Transport-DB'!F:F,"="&amp;'Work DB'!$F$4)</f>
        <v>252.9425</v>
      </c>
      <c r="G228" s="169">
        <f>SUMIFS('Transport-DB'!O:O,'Transport-DB'!C:C,"="&amp;'Work DB'!C228,'Transport-DB'!F:F,"="&amp;'Work DB'!$G$4)</f>
        <v>0</v>
      </c>
      <c r="H228" s="166">
        <f>SUMIFS('Transport-DB'!O:O,'Transport-DB'!C:C,"="&amp;'Work DB'!C228,'Transport-DB'!F:F,"="&amp;'Work DB'!$H$4)</f>
        <v>376.74</v>
      </c>
      <c r="I228" s="169">
        <f>SUMIFS('Transport-DB'!O:O,'Transport-DB'!C:C,"="&amp;'Work DB'!C228,'Transport-DB'!F:F,"="&amp;'Work DB'!$I$4)</f>
        <v>0</v>
      </c>
      <c r="J228" s="337">
        <f>SUMIFS('Transport-DB'!O:O,'Transport-DB'!C:C,"="&amp;'Work DB'!C228,'Transport-DB'!F:F,"="&amp;'Work DB'!$J$4)</f>
        <v>167.03749999999999</v>
      </c>
      <c r="K228" s="168">
        <f>SUMIFS('Transport-DB'!N:N,'Transport-DB'!C:C,"="&amp;'Work DB'!C228,'Transport-DB'!F:F,"="&amp;'Work DB'!$K$4)</f>
        <v>0</v>
      </c>
      <c r="L228" s="169">
        <f>SUMIFS('Transport-DB'!N:N,'Transport-DB'!C:C,"="&amp;'Work DB'!C228,'Transport-DB'!F:F,"="&amp;'Work DB'!$L$4)</f>
        <v>1435</v>
      </c>
      <c r="M228" s="169">
        <f>SUMIFS('Transport-DB'!N:N,'Transport-DB'!C:C,"="&amp;'Work DB'!C228,'Transport-DB'!F:F,"="&amp;'Work DB'!$M$4)</f>
        <v>336</v>
      </c>
      <c r="N228" s="169">
        <f>SUMIFS('Transport-DB'!N:N,'Transport-DB'!C:C,"="&amp;'Work DB'!C228,'Transport-DB'!F:F,"="&amp;'Work DB'!$N$4)</f>
        <v>0</v>
      </c>
      <c r="O228" s="169">
        <f>SUMIFS('Transport-DB'!N:N,'Transport-DB'!C:C,"="&amp;'Work DB'!C228,'Transport-DB'!F:F,"="&amp;'Work DB'!$O$4)</f>
        <v>0</v>
      </c>
      <c r="P228" s="169">
        <f>SUMIFS('Transport-DB'!N:N,'Transport-DB'!C:C,"="&amp;'Work DB'!C228,'Transport-DB'!F:F,"="&amp;'Work DB'!$P$4)</f>
        <v>340.30000000000007</v>
      </c>
      <c r="Q228" s="166">
        <f>SUMIFS('Transport-DB'!N:N,'Transport-DB'!C:C,"="&amp;'Work DB'!C228,'Transport-DB'!F:F,"="&amp;'Work DB'!$Q$4)</f>
        <v>0</v>
      </c>
      <c r="R228" s="167">
        <f>SUMIFS('Transport-DB'!N:N,'Transport-DB'!C:C,"="&amp;'Work DB'!C228,'Transport-DB'!F:F,"="&amp;'Work DB'!$R$4)</f>
        <v>0</v>
      </c>
      <c r="S228" s="168">
        <f>SUM(D228:J228)+SUM(K228:R228)-M228-SUMIFS(Transport_DB[ترانشه],Transport_DB[توضیحات],"دیسپوزال",Transport_DB[تاریخ],'Work DB'!C228)</f>
        <v>3152.6550000000002</v>
      </c>
      <c r="T228" s="169">
        <f t="shared" si="31"/>
        <v>336</v>
      </c>
      <c r="U228" s="169"/>
      <c r="V228" s="169"/>
      <c r="W228" s="169"/>
      <c r="X228" s="169"/>
      <c r="Y228" s="167"/>
      <c r="Z228" s="249"/>
      <c r="AA228" s="168">
        <f>SUMIFS('Transport-DB'!P:P,'Transport-DB'!C:C,"="&amp;'Work DB'!C228,'Transport-DB'!F:F,"="&amp;'Work DB'!$AA$4)</f>
        <v>70.800000000000011</v>
      </c>
      <c r="AB228" s="169">
        <f>SUMIFS('Transport-DB'!P:P,'Transport-DB'!C:C,"="&amp;'Work DB'!C228,'Transport-DB'!F:F,"="&amp;'Work DB'!$AB$4)</f>
        <v>0</v>
      </c>
      <c r="AC228" s="169">
        <f>SUMIFS('Transport-DB'!P:P,'Transport-DB'!C:C,"="&amp;'Work DB'!C228,'Transport-DB'!F:F,"="&amp;'Work DB'!$AC$4)</f>
        <v>0</v>
      </c>
      <c r="AD228" s="166">
        <f>SUMIFS('Transport-DB'!P:P,'Transport-DB'!C:C,"="&amp;'Work DB'!C228,'Transport-DB'!F:F,"="&amp;'Work DB'!$AD$4)</f>
        <v>10</v>
      </c>
      <c r="AE228" s="166">
        <f>SUMIFS('Transport-DB'!P:P,'Transport-DB'!C:C,"="&amp;'Work DB'!C228,'Transport-DB'!F:F,"="&amp;'Work DB'!$AE$4)</f>
        <v>0</v>
      </c>
      <c r="AF228" s="166">
        <f>SUMIFS('Transport-DB'!P:P,'Transport-DB'!C:C,"="&amp;'Work DB'!C228,'Transport-DB'!F:F,"="&amp;'Work DB'!$AF$4)</f>
        <v>0</v>
      </c>
      <c r="AG228" s="167"/>
      <c r="AH228" s="168">
        <f>SUMIFS('Transport-DB'!Q:Q,'Transport-DB'!C:C,"="&amp;'Work DB'!C228)</f>
        <v>0</v>
      </c>
      <c r="AI228" s="170">
        <f>SUMIFS(Civil_DB[قالب بندی],Civil_DB[تاریخ],"="&amp;'Work DB'!C228)</f>
        <v>10</v>
      </c>
      <c r="AJ228" s="169">
        <v>0</v>
      </c>
      <c r="AK228" s="167">
        <f>SUMIFS(Civil_DB[بتن],Civil_DB[تاریخ],"="&amp;'Work DB'!C228)</f>
        <v>54</v>
      </c>
      <c r="AL228" s="28">
        <v>0</v>
      </c>
      <c r="AM228" s="29">
        <v>0</v>
      </c>
      <c r="AN228" s="31">
        <v>0</v>
      </c>
      <c r="AO228" s="28">
        <v>80</v>
      </c>
      <c r="AP228" s="29">
        <v>69</v>
      </c>
      <c r="AQ228" s="29">
        <v>151</v>
      </c>
      <c r="AR228" s="30">
        <v>13</v>
      </c>
      <c r="AS228" s="28">
        <v>14</v>
      </c>
      <c r="AT228" s="29">
        <v>36</v>
      </c>
      <c r="AU228" s="30">
        <v>4698</v>
      </c>
      <c r="AV228" s="215">
        <v>80267</v>
      </c>
      <c r="AW228" s="29">
        <f t="shared" ref="AW228:AW235" si="53">AW227-AK228*$BT$234+BK228</f>
        <v>107.28</v>
      </c>
      <c r="AX228" s="29">
        <v>9622</v>
      </c>
      <c r="AY228" s="29">
        <f>IF($AK228&gt;0,(AY227-$AK228*$BU$211+BL228),(AY227-$AK228*$BU$211+BL228))</f>
        <v>337.1</v>
      </c>
      <c r="AZ228" s="29">
        <f t="shared" ref="AZ228:AZ234" si="54">IF($AK228&gt;0,(AZ227-$AK228*$BV$234+BM228),(AZ227-$AK228*$BV$234+BM228))</f>
        <v>295.56400000000002</v>
      </c>
      <c r="BA228" s="29">
        <f>IF($AK228&gt;0,(BA227-$AK228*$BW$234+BN228),(BA227+BN228))</f>
        <v>692.47904999999992</v>
      </c>
      <c r="BB228" s="29">
        <v>0</v>
      </c>
      <c r="BC228" s="30">
        <v>0</v>
      </c>
      <c r="BD228" s="249"/>
      <c r="BE228" s="249"/>
      <c r="BF228" s="249"/>
      <c r="BG228" s="249"/>
      <c r="BH228" s="32"/>
      <c r="BI228" s="56" t="s">
        <v>568</v>
      </c>
      <c r="BJ228" s="15">
        <v>0</v>
      </c>
      <c r="BK228" s="15">
        <v>24.5</v>
      </c>
      <c r="BL228" s="15">
        <v>10.3</v>
      </c>
      <c r="BM228" s="15">
        <v>22.8</v>
      </c>
      <c r="BN228" s="15">
        <v>50.9</v>
      </c>
      <c r="BP228" s="15">
        <v>1</v>
      </c>
      <c r="BQ228" s="15">
        <v>2</v>
      </c>
      <c r="BR228" s="15">
        <v>4</v>
      </c>
    </row>
    <row r="229" spans="2:77" s="15" customFormat="1" ht="21" x14ac:dyDescent="0.25">
      <c r="B229" s="47"/>
      <c r="C229" s="20">
        <f t="shared" si="41"/>
        <v>45594</v>
      </c>
      <c r="D229" s="168">
        <f>SUMIFS('Transport-DB'!O:O,'Transport-DB'!C:C,"="&amp;'Work DB'!C229,'Transport-DB'!F:F,"="&amp;'Work DB'!$D$4)</f>
        <v>191.18749999999997</v>
      </c>
      <c r="E229" s="169">
        <f>SUMIFS('Transport-DB'!O:O,'Transport-DB'!C:C,"="&amp;'Work DB'!C229,'Transport-DB'!F:F,"="&amp;'Work DB'!$E$4)</f>
        <v>381.79999999999995</v>
      </c>
      <c r="F229" s="169">
        <f>SUMIFS('Transport-DB'!O:O,'Transport-DB'!C:C,"="&amp;'Work DB'!C229,'Transport-DB'!F:F,"="&amp;'Work DB'!$F$4)</f>
        <v>171.81</v>
      </c>
      <c r="G229" s="169">
        <f>SUMIFS('Transport-DB'!O:O,'Transport-DB'!C:C,"="&amp;'Work DB'!C229,'Transport-DB'!F:F,"="&amp;'Work DB'!$G$4)</f>
        <v>0</v>
      </c>
      <c r="H229" s="166">
        <f>SUMIFS('Transport-DB'!O:O,'Transport-DB'!C:C,"="&amp;'Work DB'!C229,'Transport-DB'!F:F,"="&amp;'Work DB'!$H$4)</f>
        <v>391.23</v>
      </c>
      <c r="I229" s="169">
        <f>SUMIFS('Transport-DB'!O:O,'Transport-DB'!C:C,"="&amp;'Work DB'!C229,'Transport-DB'!F:F,"="&amp;'Work DB'!$I$4)</f>
        <v>0</v>
      </c>
      <c r="J229" s="337">
        <f>SUMIFS('Transport-DB'!O:O,'Transport-DB'!C:C,"="&amp;'Work DB'!C229,'Transport-DB'!F:F,"="&amp;'Work DB'!$J$4)</f>
        <v>190.89999999999998</v>
      </c>
      <c r="K229" s="168">
        <f>SUMIFS('Transport-DB'!N:N,'Transport-DB'!C:C,"="&amp;'Work DB'!C229,'Transport-DB'!F:F,"="&amp;'Work DB'!$K$4)</f>
        <v>0</v>
      </c>
      <c r="L229" s="169">
        <f>SUMIFS('Transport-DB'!N:N,'Transport-DB'!C:C,"="&amp;'Work DB'!C229,'Transport-DB'!F:F,"="&amp;'Work DB'!$L$4)</f>
        <v>1330</v>
      </c>
      <c r="M229" s="169">
        <f>SUMIFS('Transport-DB'!N:N,'Transport-DB'!C:C,"="&amp;'Work DB'!C229,'Transport-DB'!F:F,"="&amp;'Work DB'!$M$4)</f>
        <v>161</v>
      </c>
      <c r="N229" s="169">
        <f>SUMIFS('Transport-DB'!N:N,'Transport-DB'!C:C,"="&amp;'Work DB'!C229,'Transport-DB'!F:F,"="&amp;'Work DB'!$N$4)</f>
        <v>0</v>
      </c>
      <c r="O229" s="169">
        <f>SUMIFS('Transport-DB'!N:N,'Transport-DB'!C:C,"="&amp;'Work DB'!C229,'Transport-DB'!F:F,"="&amp;'Work DB'!$O$4)</f>
        <v>0</v>
      </c>
      <c r="P229" s="169">
        <f>SUMIFS('Transport-DB'!N:N,'Transport-DB'!C:C,"="&amp;'Work DB'!C229,'Transport-DB'!F:F,"="&amp;'Work DB'!$P$4)</f>
        <v>348.6</v>
      </c>
      <c r="Q229" s="166">
        <f>SUMIFS('Transport-DB'!N:N,'Transport-DB'!C:C,"="&amp;'Work DB'!C229,'Transport-DB'!F:F,"="&amp;'Work DB'!$Q$4)</f>
        <v>0</v>
      </c>
      <c r="R229" s="167">
        <f>SUMIFS('Transport-DB'!N:N,'Transport-DB'!C:C,"="&amp;'Work DB'!C229,'Transport-DB'!F:F,"="&amp;'Work DB'!$R$4)</f>
        <v>0</v>
      </c>
      <c r="S229" s="168">
        <f>SUM(D229:J229)+SUM(K229:R229)-M229-SUMIFS(Transport_DB[ترانشه],Transport_DB[توضیحات],"دیسپوزال",Transport_DB[تاریخ],'Work DB'!C229)</f>
        <v>3005.5274999999997</v>
      </c>
      <c r="T229" s="169">
        <f t="shared" si="31"/>
        <v>161</v>
      </c>
      <c r="U229" s="169"/>
      <c r="V229" s="169"/>
      <c r="W229" s="169"/>
      <c r="X229" s="169"/>
      <c r="Y229" s="167"/>
      <c r="Z229" s="249"/>
      <c r="AA229" s="168">
        <f>SUMIFS('Transport-DB'!P:P,'Transport-DB'!C:C,"="&amp;'Work DB'!C229,'Transport-DB'!F:F,"="&amp;'Work DB'!$AA$4)</f>
        <v>59.000000000000007</v>
      </c>
      <c r="AB229" s="169">
        <f>SUMIFS('Transport-DB'!P:P,'Transport-DB'!C:C,"="&amp;'Work DB'!C229,'Transport-DB'!F:F,"="&amp;'Work DB'!$AB$4)</f>
        <v>0</v>
      </c>
      <c r="AC229" s="169">
        <f>SUMIFS('Transport-DB'!P:P,'Transport-DB'!C:C,"="&amp;'Work DB'!C229,'Transport-DB'!F:F,"="&amp;'Work DB'!$AC$4)</f>
        <v>0</v>
      </c>
      <c r="AD229" s="166">
        <f>SUMIFS('Transport-DB'!P:P,'Transport-DB'!C:C,"="&amp;'Work DB'!C229,'Transport-DB'!F:F,"="&amp;'Work DB'!$AD$4)</f>
        <v>10</v>
      </c>
      <c r="AE229" s="166">
        <f>SUMIFS('Transport-DB'!P:P,'Transport-DB'!C:C,"="&amp;'Work DB'!C229,'Transport-DB'!F:F,"="&amp;'Work DB'!$AE$4)</f>
        <v>0</v>
      </c>
      <c r="AF229" s="166">
        <f>SUMIFS('Transport-DB'!P:P,'Transport-DB'!C:C,"="&amp;'Work DB'!C229,'Transport-DB'!F:F,"="&amp;'Work DB'!$AF$4)</f>
        <v>0</v>
      </c>
      <c r="AG229" s="167"/>
      <c r="AH229" s="168">
        <f>SUMIFS('Transport-DB'!Q:Q,'Transport-DB'!C:C,"="&amp;'Work DB'!C229)</f>
        <v>66.5</v>
      </c>
      <c r="AI229" s="170">
        <f>SUMIFS(Civil_DB[قالب بندی],Civil_DB[تاریخ],"="&amp;'Work DB'!C229)</f>
        <v>20</v>
      </c>
      <c r="AJ229" s="169">
        <v>0</v>
      </c>
      <c r="AK229" s="167">
        <f>SUMIFS(Civil_DB[بتن],Civil_DB[تاریخ],"="&amp;'Work DB'!C229)</f>
        <v>53</v>
      </c>
      <c r="AL229" s="28">
        <v>0</v>
      </c>
      <c r="AM229" s="29">
        <v>0</v>
      </c>
      <c r="AN229" s="31">
        <v>0</v>
      </c>
      <c r="AO229" s="28">
        <v>77</v>
      </c>
      <c r="AP229" s="29">
        <v>73</v>
      </c>
      <c r="AQ229" s="29">
        <v>150</v>
      </c>
      <c r="AR229" s="30">
        <v>13</v>
      </c>
      <c r="AS229" s="28">
        <v>14</v>
      </c>
      <c r="AT229" s="29">
        <v>33</v>
      </c>
      <c r="AU229" s="30">
        <v>4469</v>
      </c>
      <c r="AV229" s="215">
        <f t="shared" ref="AV229:AV235" si="55">AV228-AU229</f>
        <v>75798</v>
      </c>
      <c r="AW229" s="29">
        <f t="shared" si="53"/>
        <v>90.85</v>
      </c>
      <c r="AX229" s="29">
        <f t="shared" ref="AX229:AX235" si="56">AX228+BJ229-AJ229</f>
        <v>9622</v>
      </c>
      <c r="AY229" s="29">
        <f>IF($AK229&gt;0,(AY228-$AK229*$BU$234+BL229),(AY228-$AK229*$BU$234+BL229))</f>
        <v>311.66000000000003</v>
      </c>
      <c r="AZ229" s="29">
        <f t="shared" si="54"/>
        <v>273.834</v>
      </c>
      <c r="BA229" s="29">
        <f t="shared" ref="BA229:BA232" si="57">IF($AK229&gt;0,(BA228-$AK229*$BW$234+BN229),(BA228+BN229))</f>
        <v>696.09904999999992</v>
      </c>
      <c r="BB229" s="29">
        <v>0</v>
      </c>
      <c r="BC229" s="30">
        <v>0</v>
      </c>
      <c r="BD229" s="249"/>
      <c r="BE229" s="249"/>
      <c r="BF229" s="249"/>
      <c r="BG229" s="249"/>
      <c r="BH229" s="32"/>
      <c r="BI229" s="56"/>
      <c r="BJ229" s="15">
        <v>0</v>
      </c>
      <c r="BK229" s="15">
        <v>0</v>
      </c>
      <c r="BL229" s="15">
        <v>0</v>
      </c>
      <c r="BM229" s="15">
        <v>0</v>
      </c>
      <c r="BN229" s="15">
        <v>54.5</v>
      </c>
      <c r="BP229" s="15">
        <v>0</v>
      </c>
      <c r="BQ229" s="15">
        <v>0</v>
      </c>
      <c r="BR229" s="15">
        <v>4</v>
      </c>
      <c r="BT229" s="398"/>
      <c r="BU229" s="399"/>
      <c r="BV229" s="399"/>
      <c r="BW229" s="399"/>
      <c r="BX229" s="399"/>
      <c r="BY229" s="400"/>
    </row>
    <row r="230" spans="2:77" s="15" customFormat="1" ht="21" x14ac:dyDescent="0.25">
      <c r="B230" s="47"/>
      <c r="C230" s="20">
        <f t="shared" si="41"/>
        <v>45595</v>
      </c>
      <c r="D230" s="168">
        <f>SUMIFS('Transport-DB'!O:O,'Transport-DB'!C:C,"="&amp;'Work DB'!C230,'Transport-DB'!F:F,"="&amp;'Work DB'!$D$4)</f>
        <v>420.61249999999995</v>
      </c>
      <c r="E230" s="169">
        <f>SUMIFS('Transport-DB'!O:O,'Transport-DB'!C:C,"="&amp;'Work DB'!C230,'Transport-DB'!F:F,"="&amp;'Work DB'!$E$4)</f>
        <v>439.07</v>
      </c>
      <c r="F230" s="169">
        <f>SUMIFS('Transport-DB'!O:O,'Transport-DB'!C:C,"="&amp;'Work DB'!C230,'Transport-DB'!F:F,"="&amp;'Work DB'!$F$4)</f>
        <v>190.89999999999998</v>
      </c>
      <c r="G230" s="169">
        <f>SUMIFS('Transport-DB'!O:O,'Transport-DB'!C:C,"="&amp;'Work DB'!C230,'Transport-DB'!F:F,"="&amp;'Work DB'!$G$4)</f>
        <v>0</v>
      </c>
      <c r="H230" s="166">
        <f>SUMIFS('Transport-DB'!O:O,'Transport-DB'!C:C,"="&amp;'Work DB'!C230,'Transport-DB'!F:F,"="&amp;'Work DB'!$H$4)</f>
        <v>425.03999999999996</v>
      </c>
      <c r="I230" s="169">
        <f>SUMIFS('Transport-DB'!O:O,'Transport-DB'!C:C,"="&amp;'Work DB'!C230,'Transport-DB'!F:F,"="&amp;'Work DB'!$I$4)</f>
        <v>0</v>
      </c>
      <c r="J230" s="337">
        <f>SUMIFS('Transport-DB'!O:O,'Transport-DB'!C:C,"="&amp;'Work DB'!C230,'Transport-DB'!F:F,"="&amp;'Work DB'!$J$4)</f>
        <v>205.2175</v>
      </c>
      <c r="K230" s="168">
        <f>SUMIFS('Transport-DB'!N:N,'Transport-DB'!C:C,"="&amp;'Work DB'!C230,'Transport-DB'!F:F,"="&amp;'Work DB'!$K$4)</f>
        <v>0</v>
      </c>
      <c r="L230" s="169">
        <f>SUMIFS('Transport-DB'!N:N,'Transport-DB'!C:C,"="&amp;'Work DB'!C230,'Transport-DB'!F:F,"="&amp;'Work DB'!$L$4)</f>
        <v>1414</v>
      </c>
      <c r="M230" s="169">
        <f>SUMIFS('Transport-DB'!N:N,'Transport-DB'!C:C,"="&amp;'Work DB'!C230,'Transport-DB'!F:F,"="&amp;'Work DB'!$M$4)</f>
        <v>266</v>
      </c>
      <c r="N230" s="169">
        <f>SUMIFS('Transport-DB'!N:N,'Transport-DB'!C:C,"="&amp;'Work DB'!C230,'Transport-DB'!F:F,"="&amp;'Work DB'!$N$4)</f>
        <v>0</v>
      </c>
      <c r="O230" s="169">
        <f>SUMIFS('Transport-DB'!N:N,'Transport-DB'!C:C,"="&amp;'Work DB'!C230,'Transport-DB'!F:F,"="&amp;'Work DB'!$O$4)</f>
        <v>0</v>
      </c>
      <c r="P230" s="169">
        <f>SUMIFS('Transport-DB'!N:N,'Transport-DB'!C:C,"="&amp;'Work DB'!C230,'Transport-DB'!F:F,"="&amp;'Work DB'!$P$4)</f>
        <v>398.40000000000003</v>
      </c>
      <c r="Q230" s="166">
        <f>SUMIFS('Transport-DB'!N:N,'Transport-DB'!C:C,"="&amp;'Work DB'!C230,'Transport-DB'!F:F,"="&amp;'Work DB'!$Q$4)</f>
        <v>0</v>
      </c>
      <c r="R230" s="167">
        <f>SUMIFS('Transport-DB'!N:N,'Transport-DB'!C:C,"="&amp;'Work DB'!C230,'Transport-DB'!F:F,"="&amp;'Work DB'!$R$4)</f>
        <v>0</v>
      </c>
      <c r="S230" s="168">
        <f>SUM(D230:J230)+SUM(K230:R230)-M230-SUMIFS(Transport_DB[ترانشه],Transport_DB[توضیحات],"دیسپوزال",Transport_DB[تاریخ],'Work DB'!C230)</f>
        <v>3493.24</v>
      </c>
      <c r="T230" s="169">
        <f t="shared" si="31"/>
        <v>266</v>
      </c>
      <c r="U230" s="169"/>
      <c r="V230" s="169"/>
      <c r="W230" s="169"/>
      <c r="X230" s="169"/>
      <c r="Y230" s="167"/>
      <c r="Z230" s="249"/>
      <c r="AA230" s="168">
        <f>SUMIFS('Transport-DB'!P:P,'Transport-DB'!C:C,"="&amp;'Work DB'!C230,'Transport-DB'!F:F,"="&amp;'Work DB'!$AA$4)</f>
        <v>82.600000000000009</v>
      </c>
      <c r="AB230" s="169">
        <f>SUMIFS('Transport-DB'!P:P,'Transport-DB'!C:C,"="&amp;'Work DB'!C230,'Transport-DB'!F:F,"="&amp;'Work DB'!$AB$4)</f>
        <v>58</v>
      </c>
      <c r="AC230" s="169">
        <f>SUMIFS('Transport-DB'!P:P,'Transport-DB'!C:C,"="&amp;'Work DB'!C230,'Transport-DB'!F:F,"="&amp;'Work DB'!$AC$4)</f>
        <v>44.8</v>
      </c>
      <c r="AD230" s="166">
        <f>SUMIFS('Transport-DB'!P:P,'Transport-DB'!C:C,"="&amp;'Work DB'!C230,'Transport-DB'!F:F,"="&amp;'Work DB'!$AD$4)</f>
        <v>40</v>
      </c>
      <c r="AE230" s="166">
        <f>SUMIFS('Transport-DB'!P:P,'Transport-DB'!C:C,"="&amp;'Work DB'!C230,'Transport-DB'!F:F,"="&amp;'Work DB'!$AE$4)</f>
        <v>0</v>
      </c>
      <c r="AF230" s="166">
        <f>SUMIFS('Transport-DB'!P:P,'Transport-DB'!C:C,"="&amp;'Work DB'!C230,'Transport-DB'!F:F,"="&amp;'Work DB'!$AF$4)</f>
        <v>0</v>
      </c>
      <c r="AG230" s="167"/>
      <c r="AH230" s="168">
        <f>SUMIFS('Transport-DB'!Q:Q,'Transport-DB'!C:C,"="&amp;'Work DB'!C230)</f>
        <v>0</v>
      </c>
      <c r="AI230" s="170">
        <f>SUMIFS(Civil_DB[قالب بندی],Civil_DB[تاریخ],"="&amp;'Work DB'!C230)</f>
        <v>10</v>
      </c>
      <c r="AJ230" s="169">
        <v>0</v>
      </c>
      <c r="AK230" s="167">
        <f>SUMIFS(Civil_DB[بتن],Civil_DB[تاریخ],"="&amp;'Work DB'!C230)</f>
        <v>56</v>
      </c>
      <c r="AL230" s="28">
        <v>0</v>
      </c>
      <c r="AM230" s="29">
        <v>0</v>
      </c>
      <c r="AN230" s="31">
        <v>0</v>
      </c>
      <c r="AO230" s="28">
        <v>80</v>
      </c>
      <c r="AP230" s="29">
        <v>68</v>
      </c>
      <c r="AQ230" s="29">
        <v>152</v>
      </c>
      <c r="AR230" s="30">
        <v>13</v>
      </c>
      <c r="AS230" s="28">
        <v>15</v>
      </c>
      <c r="AT230" s="29">
        <v>36</v>
      </c>
      <c r="AU230" s="30">
        <v>5468</v>
      </c>
      <c r="AV230" s="215">
        <f t="shared" si="55"/>
        <v>70330</v>
      </c>
      <c r="AW230" s="29">
        <f t="shared" si="53"/>
        <v>73.489999999999995</v>
      </c>
      <c r="AX230" s="29">
        <f t="shared" si="56"/>
        <v>9622</v>
      </c>
      <c r="AY230" s="29">
        <f t="shared" ref="AY230:AY234" si="58">IF($AK230&gt;0,(AY229-$AK230*$BU$234+BL230),(AY229-$AK230*$BU$234+BL230))</f>
        <v>284.78000000000003</v>
      </c>
      <c r="AZ230" s="29">
        <f t="shared" si="54"/>
        <v>250.874</v>
      </c>
      <c r="BA230" s="29">
        <f t="shared" si="57"/>
        <v>697.83904999999993</v>
      </c>
      <c r="BB230" s="29">
        <v>0</v>
      </c>
      <c r="BC230" s="30">
        <v>0</v>
      </c>
      <c r="BD230" s="249"/>
      <c r="BE230" s="249"/>
      <c r="BF230" s="249"/>
      <c r="BG230" s="249"/>
      <c r="BH230" s="32"/>
      <c r="BI230" s="56"/>
      <c r="BJ230" s="15">
        <v>0</v>
      </c>
      <c r="BK230" s="15">
        <v>0</v>
      </c>
      <c r="BL230" s="15">
        <v>0</v>
      </c>
      <c r="BM230" s="15">
        <v>0</v>
      </c>
      <c r="BN230" s="15">
        <v>55.5</v>
      </c>
      <c r="BP230" s="15">
        <v>0</v>
      </c>
      <c r="BQ230" s="15">
        <v>0</v>
      </c>
      <c r="BR230" s="15">
        <v>4</v>
      </c>
      <c r="BT230" s="401"/>
      <c r="BY230" s="402"/>
    </row>
    <row r="231" spans="2:77" s="15" customFormat="1" ht="21" x14ac:dyDescent="0.25">
      <c r="B231" s="47"/>
      <c r="C231" s="20">
        <f t="shared" si="41"/>
        <v>45596</v>
      </c>
      <c r="D231" s="168">
        <f>SUMIFS('Transport-DB'!O:O,'Transport-DB'!C:C,"="&amp;'Work DB'!C231,'Transport-DB'!F:F,"="&amp;'Work DB'!$D$4)</f>
        <v>474.14499999999998</v>
      </c>
      <c r="E231" s="169">
        <f>SUMIFS('Transport-DB'!O:O,'Transport-DB'!C:C,"="&amp;'Work DB'!C231,'Transport-DB'!F:F,"="&amp;'Work DB'!$E$4)</f>
        <v>448.61500000000001</v>
      </c>
      <c r="F231" s="169">
        <f>SUMIFS('Transport-DB'!O:O,'Transport-DB'!C:C,"="&amp;'Work DB'!C231,'Transport-DB'!F:F,"="&amp;'Work DB'!$F$4)</f>
        <v>248.17000000000002</v>
      </c>
      <c r="G231" s="169">
        <f>SUMIFS('Transport-DB'!O:O,'Transport-DB'!C:C,"="&amp;'Work DB'!C231,'Transport-DB'!F:F,"="&amp;'Work DB'!$G$4)</f>
        <v>0</v>
      </c>
      <c r="H231" s="166">
        <f>SUMIFS('Transport-DB'!O:O,'Transport-DB'!C:C,"="&amp;'Work DB'!C231,'Transport-DB'!F:F,"="&amp;'Work DB'!$H$4)</f>
        <v>594.09</v>
      </c>
      <c r="I231" s="169">
        <f>SUMIFS('Transport-DB'!O:O,'Transport-DB'!C:C,"="&amp;'Work DB'!C231,'Transport-DB'!F:F,"="&amp;'Work DB'!$I$4)</f>
        <v>0</v>
      </c>
      <c r="J231" s="337">
        <f>SUMIFS('Transport-DB'!O:O,'Transport-DB'!C:C,"="&amp;'Work DB'!C231,'Transport-DB'!F:F,"="&amp;'Work DB'!$J$4)</f>
        <v>190.89999999999998</v>
      </c>
      <c r="K231" s="168">
        <f>SUMIFS('Transport-DB'!N:N,'Transport-DB'!C:C,"="&amp;'Work DB'!C231,'Transport-DB'!F:F,"="&amp;'Work DB'!$K$4)</f>
        <v>0</v>
      </c>
      <c r="L231" s="169">
        <f>SUMIFS('Transport-DB'!N:N,'Transport-DB'!C:C,"="&amp;'Work DB'!C231,'Transport-DB'!F:F,"="&amp;'Work DB'!$L$4)</f>
        <v>1519</v>
      </c>
      <c r="M231" s="169">
        <f>SUMIFS('Transport-DB'!N:N,'Transport-DB'!C:C,"="&amp;'Work DB'!C231,'Transport-DB'!F:F,"="&amp;'Work DB'!$M$4)</f>
        <v>210</v>
      </c>
      <c r="N231" s="169">
        <f>SUMIFS('Transport-DB'!N:N,'Transport-DB'!C:C,"="&amp;'Work DB'!C231,'Transport-DB'!F:F,"="&amp;'Work DB'!$N$4)</f>
        <v>0</v>
      </c>
      <c r="O231" s="169">
        <f>SUMIFS('Transport-DB'!N:N,'Transport-DB'!C:C,"="&amp;'Work DB'!C231,'Transport-DB'!F:F,"="&amp;'Work DB'!$O$4)</f>
        <v>0</v>
      </c>
      <c r="P231" s="169">
        <f>SUMIFS('Transport-DB'!N:N,'Transport-DB'!C:C,"="&amp;'Work DB'!C231,'Transport-DB'!F:F,"="&amp;'Work DB'!$P$4)</f>
        <v>410.85</v>
      </c>
      <c r="Q231" s="166">
        <f>SUMIFS('Transport-DB'!N:N,'Transport-DB'!C:C,"="&amp;'Work DB'!C231,'Transport-DB'!F:F,"="&amp;'Work DB'!$Q$4)</f>
        <v>0</v>
      </c>
      <c r="R231" s="167">
        <f>SUMIFS('Transport-DB'!N:N,'Transport-DB'!C:C,"="&amp;'Work DB'!C231,'Transport-DB'!F:F,"="&amp;'Work DB'!$R$4)</f>
        <v>0</v>
      </c>
      <c r="S231" s="168">
        <f>SUM(D231:J231)+SUM(K231:R231)-M231-SUMIFS(Transport_DB[ترانشه],Transport_DB[توضیحات],"دیسپوزال",Transport_DB[تاریخ],'Work DB'!C231)</f>
        <v>3885.77</v>
      </c>
      <c r="T231" s="169">
        <f t="shared" si="31"/>
        <v>210</v>
      </c>
      <c r="U231" s="169"/>
      <c r="V231" s="169"/>
      <c r="W231" s="169"/>
      <c r="X231" s="169"/>
      <c r="Y231" s="167"/>
      <c r="Z231" s="249"/>
      <c r="AA231" s="168">
        <f>SUMIFS('Transport-DB'!P:P,'Transport-DB'!C:C,"="&amp;'Work DB'!C231,'Transport-DB'!F:F,"="&amp;'Work DB'!$AA$4)</f>
        <v>106.2</v>
      </c>
      <c r="AB231" s="169">
        <f>SUMIFS('Transport-DB'!P:P,'Transport-DB'!C:C,"="&amp;'Work DB'!C231,'Transport-DB'!F:F,"="&amp;'Work DB'!$AB$4)</f>
        <v>46.4</v>
      </c>
      <c r="AC231" s="169">
        <f>SUMIFS('Transport-DB'!P:P,'Transport-DB'!C:C,"="&amp;'Work DB'!C231,'Transport-DB'!F:F,"="&amp;'Work DB'!$AC$4)</f>
        <v>0</v>
      </c>
      <c r="AD231" s="166">
        <f>SUMIFS('Transport-DB'!P:P,'Transport-DB'!C:C,"="&amp;'Work DB'!C231,'Transport-DB'!F:F,"="&amp;'Work DB'!$AD$4)</f>
        <v>40</v>
      </c>
      <c r="AE231" s="166">
        <f>SUMIFS('Transport-DB'!P:P,'Transport-DB'!C:C,"="&amp;'Work DB'!C231,'Transport-DB'!F:F,"="&amp;'Work DB'!$AE$4)</f>
        <v>0</v>
      </c>
      <c r="AF231" s="166">
        <f>SUMIFS('Transport-DB'!P:P,'Transport-DB'!C:C,"="&amp;'Work DB'!C231,'Transport-DB'!F:F,"="&amp;'Work DB'!$AF$4)</f>
        <v>0</v>
      </c>
      <c r="AG231" s="167"/>
      <c r="AH231" s="168">
        <f>SUMIFS('Transport-DB'!Q:Q,'Transport-DB'!C:C,"="&amp;'Work DB'!C231)</f>
        <v>0</v>
      </c>
      <c r="AI231" s="170">
        <f>SUMIFS(Civil_DB[قالب بندی],Civil_DB[تاریخ],"="&amp;'Work DB'!C231)</f>
        <v>10</v>
      </c>
      <c r="AJ231" s="169">
        <v>0</v>
      </c>
      <c r="AK231" s="167">
        <f>SUMIFS(Civil_DB[بتن],Civil_DB[تاریخ],"="&amp;'Work DB'!C231)</f>
        <v>50</v>
      </c>
      <c r="AL231" s="28">
        <v>0</v>
      </c>
      <c r="AM231" s="29">
        <v>0</v>
      </c>
      <c r="AN231" s="31">
        <v>0</v>
      </c>
      <c r="AO231" s="28">
        <v>77</v>
      </c>
      <c r="AP231" s="29">
        <v>71</v>
      </c>
      <c r="AQ231" s="29">
        <v>154</v>
      </c>
      <c r="AR231" s="30">
        <v>13</v>
      </c>
      <c r="AS231" s="28">
        <v>17</v>
      </c>
      <c r="AT231" s="29">
        <f>33+3</f>
        <v>36</v>
      </c>
      <c r="AU231" s="30">
        <v>4407</v>
      </c>
      <c r="AV231" s="215">
        <f>AV230-AU231+38000</f>
        <v>103923</v>
      </c>
      <c r="AW231" s="29">
        <f>AW230-AK231*$BT$234+BK231</f>
        <v>109.91999999999999</v>
      </c>
      <c r="AX231" s="29">
        <f t="shared" si="56"/>
        <v>9622</v>
      </c>
      <c r="AY231" s="29">
        <f t="shared" si="58"/>
        <v>273.98</v>
      </c>
      <c r="AZ231" s="29">
        <f t="shared" si="54"/>
        <v>242.374</v>
      </c>
      <c r="BA231" s="29">
        <f>IF($AK231&gt;0,(BA230-$AK231*$BW$234+BN231),(BA230+BN231))</f>
        <v>676.13904999999988</v>
      </c>
      <c r="BB231" s="29">
        <v>0</v>
      </c>
      <c r="BC231" s="30">
        <v>0</v>
      </c>
      <c r="BD231" s="249"/>
      <c r="BE231" s="249"/>
      <c r="BF231" s="249"/>
      <c r="BG231" s="249"/>
      <c r="BH231" s="32"/>
      <c r="BI231" s="56"/>
      <c r="BJ231" s="15">
        <v>0</v>
      </c>
      <c r="BK231" s="15">
        <v>51.93</v>
      </c>
      <c r="BL231" s="15">
        <v>13.2</v>
      </c>
      <c r="BM231" s="15">
        <v>12</v>
      </c>
      <c r="BN231" s="15">
        <v>26.3</v>
      </c>
      <c r="BP231" s="15">
        <v>1</v>
      </c>
      <c r="BQ231" s="15">
        <v>1</v>
      </c>
      <c r="BR231" s="15">
        <v>2</v>
      </c>
      <c r="BT231" s="401"/>
      <c r="BV231" s="15" t="s">
        <v>567</v>
      </c>
      <c r="BY231" s="402"/>
    </row>
    <row r="232" spans="2:77" s="15" customFormat="1" ht="21" x14ac:dyDescent="0.25">
      <c r="B232" s="47"/>
      <c r="C232" s="20">
        <f t="shared" si="41"/>
        <v>45597</v>
      </c>
      <c r="D232" s="168">
        <f>SUMIFS('Transport-DB'!O:O,'Transport-DB'!C:C,"="&amp;'Work DB'!C232,'Transport-DB'!F:F,"="&amp;'Work DB'!$D$4)</f>
        <v>481.79250000000002</v>
      </c>
      <c r="E232" s="169">
        <f>SUMIFS('Transport-DB'!O:O,'Transport-DB'!C:C,"="&amp;'Work DB'!C232,'Transport-DB'!F:F,"="&amp;'Work DB'!$E$4)</f>
        <v>0</v>
      </c>
      <c r="F232" s="169">
        <f>SUMIFS('Transport-DB'!O:O,'Transport-DB'!C:C,"="&amp;'Work DB'!C232,'Transport-DB'!F:F,"="&amp;'Work DB'!$F$4)</f>
        <v>0</v>
      </c>
      <c r="G232" s="169">
        <f>SUMIFS('Transport-DB'!O:O,'Transport-DB'!C:C,"="&amp;'Work DB'!C232,'Transport-DB'!F:F,"="&amp;'Work DB'!$G$4)</f>
        <v>0</v>
      </c>
      <c r="H232" s="166">
        <f>SUMIFS('Transport-DB'!O:O,'Transport-DB'!C:C,"="&amp;'Work DB'!C232,'Transport-DB'!F:F,"="&amp;'Work DB'!$H$4)</f>
        <v>241.49999999999997</v>
      </c>
      <c r="I232" s="169">
        <f>SUMIFS('Transport-DB'!O:O,'Transport-DB'!C:C,"="&amp;'Work DB'!C232,'Transport-DB'!F:F,"="&amp;'Work DB'!$I$4)</f>
        <v>0</v>
      </c>
      <c r="J232" s="337">
        <f>SUMIFS('Transport-DB'!O:O,'Transport-DB'!C:C,"="&amp;'Work DB'!C232,'Transport-DB'!F:F,"="&amp;'Work DB'!$J$4)</f>
        <v>0</v>
      </c>
      <c r="K232" s="168">
        <f>SUMIFS('Transport-DB'!N:N,'Transport-DB'!C:C,"="&amp;'Work DB'!C232,'Transport-DB'!F:F,"="&amp;'Work DB'!$K$4)</f>
        <v>0</v>
      </c>
      <c r="L232" s="169">
        <f>SUMIFS('Transport-DB'!N:N,'Transport-DB'!C:C,"="&amp;'Work DB'!C232,'Transport-DB'!F:F,"="&amp;'Work DB'!$L$4)</f>
        <v>1120</v>
      </c>
      <c r="M232" s="169">
        <f>SUMIFS('Transport-DB'!N:N,'Transport-DB'!C:C,"="&amp;'Work DB'!C232,'Transport-DB'!F:F,"="&amp;'Work DB'!$M$4)</f>
        <v>343</v>
      </c>
      <c r="N232" s="169">
        <f>SUMIFS('Transport-DB'!N:N,'Transport-DB'!C:C,"="&amp;'Work DB'!C232,'Transport-DB'!F:F,"="&amp;'Work DB'!$N$4)</f>
        <v>0</v>
      </c>
      <c r="O232" s="169">
        <f>SUMIFS('Transport-DB'!N:N,'Transport-DB'!C:C,"="&amp;'Work DB'!C232,'Transport-DB'!F:F,"="&amp;'Work DB'!$O$4)</f>
        <v>0</v>
      </c>
      <c r="P232" s="169">
        <f>SUMIFS('Transport-DB'!N:N,'Transport-DB'!C:C,"="&amp;'Work DB'!C232,'Transport-DB'!F:F,"="&amp;'Work DB'!$P$4)</f>
        <v>244.85000000000002</v>
      </c>
      <c r="Q232" s="166">
        <f>SUMIFS('Transport-DB'!N:N,'Transport-DB'!C:C,"="&amp;'Work DB'!C232,'Transport-DB'!F:F,"="&amp;'Work DB'!$Q$4)</f>
        <v>0</v>
      </c>
      <c r="R232" s="167">
        <f>SUMIFS('Transport-DB'!N:N,'Transport-DB'!C:C,"="&amp;'Work DB'!C232,'Transport-DB'!F:F,"="&amp;'Work DB'!$R$4)</f>
        <v>0</v>
      </c>
      <c r="S232" s="168">
        <f>SUM(D232:J232)+SUM(K232:R232)-M232-SUMIFS(Transport_DB[ترانشه],Transport_DB[توضیحات],"دیسپوزال",Transport_DB[تاریخ],'Work DB'!C232)</f>
        <v>2088.1424999999999</v>
      </c>
      <c r="T232" s="169">
        <f t="shared" ref="T232:T295" si="59">M232</f>
        <v>343</v>
      </c>
      <c r="U232" s="169"/>
      <c r="V232" s="169"/>
      <c r="W232" s="169"/>
      <c r="X232" s="169"/>
      <c r="Y232" s="167"/>
      <c r="Z232" s="249"/>
      <c r="AA232" s="168">
        <f>SUMIFS('Transport-DB'!P:P,'Transport-DB'!C:C,"="&amp;'Work DB'!C232,'Transport-DB'!F:F,"="&amp;'Work DB'!$AA$4)</f>
        <v>106.2</v>
      </c>
      <c r="AB232" s="169">
        <f>SUMIFS('Transport-DB'!P:P,'Transport-DB'!C:C,"="&amp;'Work DB'!C232,'Transport-DB'!F:F,"="&amp;'Work DB'!$AB$4)</f>
        <v>0</v>
      </c>
      <c r="AC232" s="169">
        <f>SUMIFS('Transport-DB'!P:P,'Transport-DB'!C:C,"="&amp;'Work DB'!C232,'Transport-DB'!F:F,"="&amp;'Work DB'!$AC$4)</f>
        <v>0</v>
      </c>
      <c r="AD232" s="166">
        <f>SUMIFS('Transport-DB'!P:P,'Transport-DB'!C:C,"="&amp;'Work DB'!C232,'Transport-DB'!F:F,"="&amp;'Work DB'!$AD$4)</f>
        <v>50</v>
      </c>
      <c r="AE232" s="166">
        <f>SUMIFS('Transport-DB'!P:P,'Transport-DB'!C:C,"="&amp;'Work DB'!C232,'Transport-DB'!F:F,"="&amp;'Work DB'!$AE$4)</f>
        <v>0</v>
      </c>
      <c r="AF232" s="166">
        <f>SUMIFS('Transport-DB'!P:P,'Transport-DB'!C:C,"="&amp;'Work DB'!C232,'Transport-DB'!F:F,"="&amp;'Work DB'!$AF$4)</f>
        <v>52</v>
      </c>
      <c r="AG232" s="167"/>
      <c r="AH232" s="168">
        <f>SUMIFS('Transport-DB'!Q:Q,'Transport-DB'!C:C,"="&amp;'Work DB'!C232)</f>
        <v>0</v>
      </c>
      <c r="AI232" s="170">
        <f>SUMIFS(Civil_DB[قالب بندی],Civil_DB[تاریخ],"="&amp;'Work DB'!C232)</f>
        <v>0</v>
      </c>
      <c r="AJ232" s="169">
        <v>0</v>
      </c>
      <c r="AK232" s="167">
        <f>SUMIFS(Civil_DB[بتن],Civil_DB[تاریخ],"="&amp;'Work DB'!C232)</f>
        <v>59</v>
      </c>
      <c r="AL232" s="28">
        <v>0</v>
      </c>
      <c r="AM232" s="29">
        <v>0</v>
      </c>
      <c r="AN232" s="31">
        <v>0</v>
      </c>
      <c r="AO232" s="28">
        <v>70</v>
      </c>
      <c r="AP232" s="29">
        <v>49</v>
      </c>
      <c r="AQ232" s="29">
        <v>120</v>
      </c>
      <c r="AR232" s="30">
        <v>13</v>
      </c>
      <c r="AS232" s="28">
        <v>15</v>
      </c>
      <c r="AT232" s="29">
        <v>28</v>
      </c>
      <c r="AU232" s="30">
        <v>2947</v>
      </c>
      <c r="AV232" s="215">
        <f t="shared" si="55"/>
        <v>100976</v>
      </c>
      <c r="AW232" s="29">
        <f>AW231-AK232*$BT$234+BK232</f>
        <v>91.63</v>
      </c>
      <c r="AX232" s="29">
        <f t="shared" si="56"/>
        <v>9622</v>
      </c>
      <c r="AY232" s="29">
        <f t="shared" si="58"/>
        <v>245.66000000000003</v>
      </c>
      <c r="AZ232" s="29">
        <f t="shared" si="54"/>
        <v>218.184</v>
      </c>
      <c r="BA232" s="29">
        <f t="shared" si="57"/>
        <v>619.4990499999999</v>
      </c>
      <c r="BB232" s="29">
        <v>0</v>
      </c>
      <c r="BC232" s="30">
        <v>0</v>
      </c>
      <c r="BD232" s="249"/>
      <c r="BE232" s="249"/>
      <c r="BF232" s="249"/>
      <c r="BG232" s="249"/>
      <c r="BH232" s="32"/>
      <c r="BI232" s="56"/>
      <c r="BJ232" s="15">
        <v>0</v>
      </c>
      <c r="BK232" s="15">
        <v>0</v>
      </c>
      <c r="BL232" s="15">
        <v>0</v>
      </c>
      <c r="BM232" s="15">
        <v>0</v>
      </c>
      <c r="BN232" s="15">
        <v>0</v>
      </c>
      <c r="BO232" s="15">
        <v>0</v>
      </c>
      <c r="BP232" s="15">
        <v>0</v>
      </c>
      <c r="BQ232" s="15">
        <v>0</v>
      </c>
      <c r="BR232" s="15">
        <v>0</v>
      </c>
      <c r="BT232" s="505" t="s">
        <v>23</v>
      </c>
      <c r="BU232" s="15" t="s">
        <v>364</v>
      </c>
      <c r="BV232" s="15" t="s">
        <v>363</v>
      </c>
      <c r="BW232" s="15" t="s">
        <v>438</v>
      </c>
      <c r="BY232" s="402"/>
    </row>
    <row r="233" spans="2:77" s="15" customFormat="1" ht="21" x14ac:dyDescent="0.25">
      <c r="B233" s="47"/>
      <c r="C233" s="20">
        <f t="shared" si="41"/>
        <v>45598</v>
      </c>
      <c r="D233" s="168">
        <f>SUMIFS('Transport-DB'!O:O,'Transport-DB'!C:C,"="&amp;'Work DB'!C233,'Transport-DB'!F:F,"="&amp;'Work DB'!$D$4)</f>
        <v>390.02250000000004</v>
      </c>
      <c r="E233" s="169">
        <f>SUMIFS('Transport-DB'!O:O,'Transport-DB'!C:C,"="&amp;'Work DB'!C233,'Transport-DB'!F:F,"="&amp;'Work DB'!$E$4)</f>
        <v>429.52500000000003</v>
      </c>
      <c r="F233" s="169">
        <f>SUMIFS('Transport-DB'!O:O,'Transport-DB'!C:C,"="&amp;'Work DB'!C233,'Transport-DB'!F:F,"="&amp;'Work DB'!$F$4)</f>
        <v>248.17</v>
      </c>
      <c r="G233" s="169">
        <f>SUMIFS('Transport-DB'!O:O,'Transport-DB'!C:C,"="&amp;'Work DB'!C233,'Transport-DB'!F:F,"="&amp;'Work DB'!$G$4)</f>
        <v>0</v>
      </c>
      <c r="H233" s="166">
        <f>SUMIFS('Transport-DB'!O:O,'Transport-DB'!C:C,"="&amp;'Work DB'!C233,'Transport-DB'!F:F,"="&amp;'Work DB'!$H$4)</f>
        <v>526.46999999999991</v>
      </c>
      <c r="I233" s="169">
        <f>SUMIFS('Transport-DB'!O:O,'Transport-DB'!C:C,"="&amp;'Work DB'!C233,'Transport-DB'!F:F,"="&amp;'Work DB'!$I$4)</f>
        <v>0</v>
      </c>
      <c r="J233" s="337">
        <f>SUMIFS('Transport-DB'!O:O,'Transport-DB'!C:C,"="&amp;'Work DB'!C233,'Transport-DB'!F:F,"="&amp;'Work DB'!$J$4)</f>
        <v>200.44499999999999</v>
      </c>
      <c r="K233" s="168">
        <f>SUMIFS('Transport-DB'!N:N,'Transport-DB'!C:C,"="&amp;'Work DB'!C233,'Transport-DB'!F:F,"="&amp;'Work DB'!$K$4)</f>
        <v>0</v>
      </c>
      <c r="L233" s="169">
        <f>SUMIFS('Transport-DB'!N:N,'Transport-DB'!C:C,"="&amp;'Work DB'!C233,'Transport-DB'!F:F,"="&amp;'Work DB'!$L$4)</f>
        <v>1330</v>
      </c>
      <c r="M233" s="169">
        <f>SUMIFS('Transport-DB'!N:N,'Transport-DB'!C:C,"="&amp;'Work DB'!C233,'Transport-DB'!F:F,"="&amp;'Work DB'!$M$4)</f>
        <v>371</v>
      </c>
      <c r="N233" s="169">
        <f>SUMIFS('Transport-DB'!N:N,'Transport-DB'!C:C,"="&amp;'Work DB'!C233,'Transport-DB'!F:F,"="&amp;'Work DB'!$N$4)</f>
        <v>0</v>
      </c>
      <c r="O233" s="169">
        <f>SUMIFS('Transport-DB'!N:N,'Transport-DB'!C:C,"="&amp;'Work DB'!C233,'Transport-DB'!F:F,"="&amp;'Work DB'!$O$4)</f>
        <v>0</v>
      </c>
      <c r="P233" s="169">
        <f>SUMIFS('Transport-DB'!N:N,'Transport-DB'!C:C,"="&amp;'Work DB'!C233,'Transport-DB'!F:F,"="&amp;'Work DB'!$P$4)</f>
        <v>311.25000000000006</v>
      </c>
      <c r="Q233" s="166">
        <f>SUMIFS('Transport-DB'!N:N,'Transport-DB'!C:C,"="&amp;'Work DB'!C233,'Transport-DB'!F:F,"="&amp;'Work DB'!$Q$4)</f>
        <v>0</v>
      </c>
      <c r="R233" s="167">
        <f>SUMIFS('Transport-DB'!N:N,'Transport-DB'!C:C,"="&amp;'Work DB'!C233,'Transport-DB'!F:F,"="&amp;'Work DB'!$R$4)</f>
        <v>0</v>
      </c>
      <c r="S233" s="168">
        <f>SUM(D233:J233)+SUM(K233:R233)-M233-SUMIFS(Transport_DB[ترانشه],Transport_DB[توضیحات],"دیسپوزال",Transport_DB[تاریخ],'Work DB'!C233)</f>
        <v>3435.8824999999997</v>
      </c>
      <c r="T233" s="169">
        <f t="shared" si="59"/>
        <v>371</v>
      </c>
      <c r="U233" s="169"/>
      <c r="V233" s="169"/>
      <c r="W233" s="169"/>
      <c r="X233" s="169"/>
      <c r="Y233" s="167"/>
      <c r="Z233" s="249"/>
      <c r="AA233" s="168">
        <f>SUMIFS('Transport-DB'!P:P,'Transport-DB'!C:C,"="&amp;'Work DB'!C233,'Transport-DB'!F:F,"="&amp;'Work DB'!$AA$4)</f>
        <v>94.4</v>
      </c>
      <c r="AB233" s="169">
        <f>SUMIFS('Transport-DB'!P:P,'Transport-DB'!C:C,"="&amp;'Work DB'!C233,'Transport-DB'!F:F,"="&amp;'Work DB'!$AB$4)</f>
        <v>34.799999999999997</v>
      </c>
      <c r="AC233" s="169">
        <f>SUMIFS('Transport-DB'!P:P,'Transport-DB'!C:C,"="&amp;'Work DB'!C233,'Transport-DB'!F:F,"="&amp;'Work DB'!$AC$4)</f>
        <v>60</v>
      </c>
      <c r="AD233" s="166">
        <f>SUMIFS('Transport-DB'!P:P,'Transport-DB'!C:C,"="&amp;'Work DB'!C233,'Transport-DB'!F:F,"="&amp;'Work DB'!$AD$4)</f>
        <v>40</v>
      </c>
      <c r="AE233" s="166">
        <f>SUMIFS('Transport-DB'!P:P,'Transport-DB'!C:C,"="&amp;'Work DB'!C233,'Transport-DB'!F:F,"="&amp;'Work DB'!$AE$4)</f>
        <v>0</v>
      </c>
      <c r="AF233" s="166">
        <f>SUMIFS('Transport-DB'!P:P,'Transport-DB'!C:C,"="&amp;'Work DB'!C233,'Transport-DB'!F:F,"="&amp;'Work DB'!$AF$4)</f>
        <v>0</v>
      </c>
      <c r="AG233" s="167"/>
      <c r="AH233" s="168">
        <f>SUMIFS('Transport-DB'!Q:Q,'Transport-DB'!C:C,"="&amp;'Work DB'!C233)</f>
        <v>0</v>
      </c>
      <c r="AI233" s="170">
        <f>SUMIFS(Civil_DB[قالب بندی],Civil_DB[تاریخ],"="&amp;'Work DB'!C233)</f>
        <v>10</v>
      </c>
      <c r="AJ233" s="169">
        <v>0</v>
      </c>
      <c r="AK233" s="167">
        <f>SUMIFS(Civil_DB[بتن],Civil_DB[تاریخ],"="&amp;'Work DB'!C233)</f>
        <v>50</v>
      </c>
      <c r="AL233" s="28">
        <v>0</v>
      </c>
      <c r="AM233" s="29">
        <v>0</v>
      </c>
      <c r="AN233" s="31">
        <v>0</v>
      </c>
      <c r="AO233" s="28">
        <v>75</v>
      </c>
      <c r="AP233" s="29">
        <v>75</v>
      </c>
      <c r="AQ233" s="29">
        <v>156</v>
      </c>
      <c r="AR233" s="30">
        <v>13</v>
      </c>
      <c r="AS233" s="28">
        <v>16</v>
      </c>
      <c r="AT233" s="29">
        <v>38</v>
      </c>
      <c r="AU233" s="30">
        <v>4957</v>
      </c>
      <c r="AV233" s="215">
        <f t="shared" si="55"/>
        <v>96019</v>
      </c>
      <c r="AW233" s="29">
        <f>AW232-AK233*$BT$241+BK233</f>
        <v>78.63</v>
      </c>
      <c r="AX233" s="29">
        <f>AX232+BJ233-AJ233</f>
        <v>9622</v>
      </c>
      <c r="AY233" s="29">
        <f>IF($AK233&gt;0,(AY232-$AK233*$BU$241+BL233),(AY232-$AK233*$BU$241+BL233))</f>
        <v>237.66000000000003</v>
      </c>
      <c r="AZ233" s="29">
        <f>IF($AK233&gt;0,(AZ232-$AK233*$BV$241+BM233),(AZ232-$AK233*$BV$241+BM233))</f>
        <v>210.184</v>
      </c>
      <c r="BA233" s="29">
        <f>IF($AK233&gt;0,(BA232-$AK233*$BW$241+BN233),(BA232-$AK233*$BW$241+BN233))</f>
        <v>594.9990499999999</v>
      </c>
      <c r="BB233" s="29">
        <v>0</v>
      </c>
      <c r="BC233" s="30">
        <v>0</v>
      </c>
      <c r="BD233" s="249"/>
      <c r="BE233" s="249"/>
      <c r="BF233" s="249"/>
      <c r="BG233" s="249"/>
      <c r="BH233" s="32"/>
      <c r="BI233" s="506" t="s">
        <v>579</v>
      </c>
      <c r="BJ233" s="15">
        <v>0</v>
      </c>
      <c r="BK233" s="15">
        <v>0</v>
      </c>
      <c r="BL233" s="15">
        <v>12</v>
      </c>
      <c r="BM233" s="15">
        <v>12</v>
      </c>
      <c r="BN233" s="514">
        <v>28.5</v>
      </c>
      <c r="BO233" s="15">
        <v>0</v>
      </c>
      <c r="BP233" s="15">
        <v>1</v>
      </c>
      <c r="BQ233" s="15">
        <v>1</v>
      </c>
      <c r="BR233" s="15">
        <v>2</v>
      </c>
      <c r="BT233" s="401">
        <v>310</v>
      </c>
      <c r="BU233" s="15">
        <v>480</v>
      </c>
      <c r="BV233" s="15">
        <v>410</v>
      </c>
      <c r="BW233" s="15">
        <v>960</v>
      </c>
      <c r="BX233" s="15">
        <f>BW233+BV233+BU233</f>
        <v>1850</v>
      </c>
      <c r="BY233" s="402"/>
    </row>
    <row r="234" spans="2:77" s="15" customFormat="1" ht="21" x14ac:dyDescent="0.25">
      <c r="B234" s="47"/>
      <c r="C234" s="20">
        <f t="shared" si="41"/>
        <v>45599</v>
      </c>
      <c r="D234" s="168">
        <f>SUMIFS('Transport-DB'!O:O,'Transport-DB'!C:C,"="&amp;'Work DB'!C234,'Transport-DB'!F:F,"="&amp;'Work DB'!$D$4)</f>
        <v>390.02249999999998</v>
      </c>
      <c r="E234" s="169">
        <f>SUMIFS('Transport-DB'!O:O,'Transport-DB'!C:C,"="&amp;'Work DB'!C234,'Transport-DB'!F:F,"="&amp;'Work DB'!$E$4)</f>
        <v>448.61500000000001</v>
      </c>
      <c r="F234" s="169">
        <f>SUMIFS('Transport-DB'!O:O,'Transport-DB'!C:C,"="&amp;'Work DB'!C234,'Transport-DB'!F:F,"="&amp;'Work DB'!$F$4)</f>
        <v>152.72</v>
      </c>
      <c r="G234" s="169">
        <f>SUMIFS('Transport-DB'!O:O,'Transport-DB'!C:C,"="&amp;'Work DB'!C234,'Transport-DB'!F:F,"="&amp;'Work DB'!$G$4)</f>
        <v>0</v>
      </c>
      <c r="H234" s="166">
        <f>SUMIFS('Transport-DB'!O:O,'Transport-DB'!C:C,"="&amp;'Work DB'!C234,'Transport-DB'!F:F,"="&amp;'Work DB'!$H$4)</f>
        <v>526.47</v>
      </c>
      <c r="I234" s="169">
        <f>SUMIFS('Transport-DB'!O:O,'Transport-DB'!C:C,"="&amp;'Work DB'!C234,'Transport-DB'!F:F,"="&amp;'Work DB'!$I$4)</f>
        <v>0</v>
      </c>
      <c r="J234" s="337">
        <f>SUMIFS('Transport-DB'!O:O,'Transport-DB'!C:C,"="&amp;'Work DB'!C234,'Transport-DB'!F:F,"="&amp;'Work DB'!$J$4)</f>
        <v>167.03749999999999</v>
      </c>
      <c r="K234" s="168">
        <f>SUMIFS('Transport-DB'!N:N,'Transport-DB'!C:C,"="&amp;'Work DB'!C234,'Transport-DB'!F:F,"="&amp;'Work DB'!$K$4)</f>
        <v>0</v>
      </c>
      <c r="L234" s="169">
        <f>SUMIFS('Transport-DB'!N:N,'Transport-DB'!C:C,"="&amp;'Work DB'!C234,'Transport-DB'!F:F,"="&amp;'Work DB'!$L$4)</f>
        <v>1295</v>
      </c>
      <c r="M234" s="169">
        <f>SUMIFS('Transport-DB'!N:N,'Transport-DB'!C:C,"="&amp;'Work DB'!C234,'Transport-DB'!F:F,"="&amp;'Work DB'!$M$4)</f>
        <v>350</v>
      </c>
      <c r="N234" s="169">
        <f>SUMIFS('Transport-DB'!N:N,'Transport-DB'!C:C,"="&amp;'Work DB'!C234,'Transport-DB'!F:F,"="&amp;'Work DB'!$N$4)</f>
        <v>0</v>
      </c>
      <c r="O234" s="169">
        <f>SUMIFS('Transport-DB'!N:N,'Transport-DB'!C:C,"="&amp;'Work DB'!C234,'Transport-DB'!F:F,"="&amp;'Work DB'!$O$4)</f>
        <v>0</v>
      </c>
      <c r="P234" s="169">
        <f>SUMIFS('Transport-DB'!N:N,'Transport-DB'!C:C,"="&amp;'Work DB'!C234,'Transport-DB'!F:F,"="&amp;'Work DB'!$P$4)</f>
        <v>423.30000000000007</v>
      </c>
      <c r="Q234" s="166">
        <f>SUMIFS('Transport-DB'!N:N,'Transport-DB'!C:C,"="&amp;'Work DB'!C234,'Transport-DB'!F:F,"="&amp;'Work DB'!$Q$4)</f>
        <v>0</v>
      </c>
      <c r="R234" s="167">
        <f>SUMIFS('Transport-DB'!N:N,'Transport-DB'!C:C,"="&amp;'Work DB'!C234,'Transport-DB'!F:F,"="&amp;'Work DB'!$R$4)</f>
        <v>0</v>
      </c>
      <c r="S234" s="168">
        <f>SUM(D234:J234)+SUM(K234:R234)-M234-SUMIFS(Transport_DB[ترانشه],Transport_DB[توضیحات],"دیسپوزال",Transport_DB[تاریخ],'Work DB'!C234)</f>
        <v>3403.165</v>
      </c>
      <c r="T234" s="169">
        <f t="shared" si="59"/>
        <v>350</v>
      </c>
      <c r="U234" s="169"/>
      <c r="V234" s="169"/>
      <c r="W234" s="169"/>
      <c r="X234" s="169"/>
      <c r="Y234" s="167"/>
      <c r="Z234" s="249"/>
      <c r="AA234" s="168">
        <f>SUMIFS('Transport-DB'!P:P,'Transport-DB'!C:C,"="&amp;'Work DB'!C234,'Transport-DB'!F:F,"="&amp;'Work DB'!$AA$4)</f>
        <v>94.4</v>
      </c>
      <c r="AB234" s="169">
        <f>SUMIFS('Transport-DB'!P:P,'Transport-DB'!C:C,"="&amp;'Work DB'!C234,'Transport-DB'!F:F,"="&amp;'Work DB'!$AB$4)</f>
        <v>69.599999999999994</v>
      </c>
      <c r="AC234" s="169">
        <f>SUMIFS('Transport-DB'!P:P,'Transport-DB'!C:C,"="&amp;'Work DB'!C234,'Transport-DB'!F:F,"="&amp;'Work DB'!$AC$4)</f>
        <v>90</v>
      </c>
      <c r="AD234" s="166">
        <f>SUMIFS('Transport-DB'!P:P,'Transport-DB'!C:C,"="&amp;'Work DB'!C234,'Transport-DB'!F:F,"="&amp;'Work DB'!$AD$4)</f>
        <v>50</v>
      </c>
      <c r="AE234" s="166">
        <f>SUMIFS('Transport-DB'!P:P,'Transport-DB'!C:C,"="&amp;'Work DB'!C234,'Transport-DB'!F:F,"="&amp;'Work DB'!$AE$4)</f>
        <v>0</v>
      </c>
      <c r="AF234" s="166">
        <f>SUMIFS('Transport-DB'!P:P,'Transport-DB'!C:C,"="&amp;'Work DB'!C234,'Transport-DB'!F:F,"="&amp;'Work DB'!$AF$4)</f>
        <v>52</v>
      </c>
      <c r="AG234" s="167"/>
      <c r="AH234" s="168">
        <f>SUMIFS('Transport-DB'!Q:Q,'Transport-DB'!C:C,"="&amp;'Work DB'!C234)</f>
        <v>0</v>
      </c>
      <c r="AI234" s="170">
        <f>SUMIFS(Civil_DB[قالب بندی],Civil_DB[تاریخ],"="&amp;'Work DB'!C234)</f>
        <v>0</v>
      </c>
      <c r="AJ234" s="169">
        <v>0</v>
      </c>
      <c r="AK234" s="167">
        <f>SUMIFS(Civil_DB[بتن],Civil_DB[تاریخ],"="&amp;'Work DB'!C234)</f>
        <v>97</v>
      </c>
      <c r="AL234" s="28">
        <v>0</v>
      </c>
      <c r="AM234" s="29">
        <v>0</v>
      </c>
      <c r="AN234" s="31">
        <v>0</v>
      </c>
      <c r="AO234" s="28">
        <v>78</v>
      </c>
      <c r="AP234" s="29">
        <v>75</v>
      </c>
      <c r="AQ234" s="29">
        <v>158</v>
      </c>
      <c r="AR234" s="30">
        <v>13</v>
      </c>
      <c r="AS234" s="28">
        <v>16</v>
      </c>
      <c r="AT234" s="29">
        <v>39</v>
      </c>
      <c r="AU234" s="30">
        <v>4651</v>
      </c>
      <c r="AV234" s="215">
        <f t="shared" si="55"/>
        <v>91368</v>
      </c>
      <c r="AW234" s="29">
        <f>AW233-AK234*$BT$234+BK234</f>
        <v>102.16</v>
      </c>
      <c r="AX234" s="29">
        <f t="shared" si="56"/>
        <v>9706</v>
      </c>
      <c r="AY234" s="29">
        <f t="shared" si="58"/>
        <v>218.70000000000002</v>
      </c>
      <c r="AZ234" s="29">
        <f t="shared" si="54"/>
        <v>196.81399999999999</v>
      </c>
      <c r="BA234" s="29">
        <f>IF($AK234&gt;0,(BA233-$AK234*$BW$241+BN234),(BA233-$AK234*$BW$241+BN234))</f>
        <v>492.1790499999999</v>
      </c>
      <c r="BB234" s="29">
        <v>0</v>
      </c>
      <c r="BC234" s="30">
        <v>0</v>
      </c>
      <c r="BD234" s="249"/>
      <c r="BE234" s="249"/>
      <c r="BF234" s="249"/>
      <c r="BG234" s="249"/>
      <c r="BH234" s="32"/>
      <c r="BI234" s="56"/>
      <c r="BJ234" s="15">
        <f>12*7</f>
        <v>84</v>
      </c>
      <c r="BK234" s="15">
        <v>53.6</v>
      </c>
      <c r="BL234" s="15">
        <v>27.6</v>
      </c>
      <c r="BM234" s="15">
        <v>26.4</v>
      </c>
      <c r="BN234" s="15">
        <v>0</v>
      </c>
      <c r="BO234" s="15">
        <v>2</v>
      </c>
      <c r="BP234" s="15">
        <v>2</v>
      </c>
      <c r="BQ234" s="15">
        <v>2</v>
      </c>
      <c r="BR234" s="15">
        <v>0</v>
      </c>
      <c r="BT234" s="401">
        <f>BT233/1000</f>
        <v>0.31</v>
      </c>
      <c r="BU234" s="15">
        <f>BU233/1000</f>
        <v>0.48</v>
      </c>
      <c r="BV234" s="15">
        <f>BV233/1000</f>
        <v>0.41</v>
      </c>
      <c r="BW234" s="15">
        <f>BW233/1000</f>
        <v>0.96</v>
      </c>
      <c r="BY234" s="402"/>
    </row>
    <row r="235" spans="2:77" s="15" customFormat="1" ht="21.75" thickBot="1" x14ac:dyDescent="0.3">
      <c r="B235" s="47"/>
      <c r="C235" s="20">
        <f t="shared" si="41"/>
        <v>45600</v>
      </c>
      <c r="D235" s="168">
        <f>SUMIFS('Transport-DB'!O:O,'Transport-DB'!C:C,"="&amp;'Work DB'!C235,'Transport-DB'!F:F,"="&amp;'Work DB'!$D$4)</f>
        <v>412.96499999999997</v>
      </c>
      <c r="E235" s="169">
        <f>SUMIFS('Transport-DB'!O:O,'Transport-DB'!C:C,"="&amp;'Work DB'!C235,'Transport-DB'!F:F,"="&amp;'Work DB'!$E$4)</f>
        <v>429.52500000000003</v>
      </c>
      <c r="F235" s="169">
        <f>SUMIFS('Transport-DB'!O:O,'Transport-DB'!C:C,"="&amp;'Work DB'!C235,'Transport-DB'!F:F,"="&amp;'Work DB'!$F$4)</f>
        <v>209.99</v>
      </c>
      <c r="G235" s="169">
        <f>SUMIFS('Transport-DB'!O:O,'Transport-DB'!C:C,"="&amp;'Work DB'!C235,'Transport-DB'!F:F,"="&amp;'Work DB'!$G$4)</f>
        <v>0</v>
      </c>
      <c r="H235" s="166">
        <f>SUMIFS('Transport-DB'!O:O,'Transport-DB'!C:C,"="&amp;'Work DB'!C235,'Transport-DB'!F:F,"="&amp;'Work DB'!$H$4)</f>
        <v>647.21999999999991</v>
      </c>
      <c r="I235" s="169">
        <f>SUMIFS('Transport-DB'!O:O,'Transport-DB'!C:C,"="&amp;'Work DB'!C235,'Transport-DB'!F:F,"="&amp;'Work DB'!$I$4)</f>
        <v>0</v>
      </c>
      <c r="J235" s="337">
        <f>SUMIFS('Transport-DB'!O:O,'Transport-DB'!C:C,"="&amp;'Work DB'!C235,'Transport-DB'!F:F,"="&amp;'Work DB'!$J$4)</f>
        <v>205.2175</v>
      </c>
      <c r="K235" s="168">
        <f>SUMIFS('Transport-DB'!N:N,'Transport-DB'!C:C,"="&amp;'Work DB'!C235,'Transport-DB'!F:F,"="&amp;'Work DB'!$K$4)</f>
        <v>0</v>
      </c>
      <c r="L235" s="169">
        <f>SUMIFS('Transport-DB'!N:N,'Transport-DB'!C:C,"="&amp;'Work DB'!C235,'Transport-DB'!F:F,"="&amp;'Work DB'!$L$4)</f>
        <v>1344</v>
      </c>
      <c r="M235" s="169">
        <f>SUMIFS('Transport-DB'!N:N,'Transport-DB'!C:C,"="&amp;'Work DB'!C235,'Transport-DB'!F:F,"="&amp;'Work DB'!$M$4)</f>
        <v>154</v>
      </c>
      <c r="N235" s="169">
        <f>SUMIFS('Transport-DB'!N:N,'Transport-DB'!C:C,"="&amp;'Work DB'!C235,'Transport-DB'!F:F,"="&amp;'Work DB'!$N$4)</f>
        <v>0</v>
      </c>
      <c r="O235" s="169">
        <f>SUMIFS('Transport-DB'!N:N,'Transport-DB'!C:C,"="&amp;'Work DB'!C235,'Transport-DB'!F:F,"="&amp;'Work DB'!$O$4)</f>
        <v>0</v>
      </c>
      <c r="P235" s="169">
        <f>SUMIFS('Transport-DB'!N:N,'Transport-DB'!C:C,"="&amp;'Work DB'!C235,'Transport-DB'!F:F,"="&amp;'Work DB'!$P$4)</f>
        <v>423.3</v>
      </c>
      <c r="Q235" s="166">
        <f>SUMIFS('Transport-DB'!N:N,'Transport-DB'!C:C,"="&amp;'Work DB'!C235,'Transport-DB'!F:F,"="&amp;'Work DB'!$Q$4)</f>
        <v>0</v>
      </c>
      <c r="R235" s="167">
        <f>SUMIFS('Transport-DB'!N:N,'Transport-DB'!C:C,"="&amp;'Work DB'!C235,'Transport-DB'!F:F,"="&amp;'Work DB'!$R$4)</f>
        <v>0</v>
      </c>
      <c r="S235" s="168">
        <f>SUM(D235:J235)+SUM(K235:R235)-M235-SUMIFS(Transport_DB[ترانشه],Transport_DB[توضیحات],"دیسپوزال",Transport_DB[تاریخ],'Work DB'!C235)</f>
        <v>3672.2174999999997</v>
      </c>
      <c r="T235" s="169">
        <f t="shared" si="59"/>
        <v>154</v>
      </c>
      <c r="U235" s="169"/>
      <c r="V235" s="169"/>
      <c r="W235" s="169"/>
      <c r="X235" s="169"/>
      <c r="Y235" s="167"/>
      <c r="Z235" s="249"/>
      <c r="AA235" s="168">
        <f>SUMIFS('Transport-DB'!P:P,'Transport-DB'!C:C,"="&amp;'Work DB'!C235,'Transport-DB'!F:F,"="&amp;'Work DB'!$AA$4)</f>
        <v>47.2</v>
      </c>
      <c r="AB235" s="169">
        <f>SUMIFS('Transport-DB'!P:P,'Transport-DB'!C:C,"="&amp;'Work DB'!C235,'Transport-DB'!F:F,"="&amp;'Work DB'!$AB$4)</f>
        <v>69.599999999999994</v>
      </c>
      <c r="AC235" s="169">
        <f>SUMIFS('Transport-DB'!P:P,'Transport-DB'!C:C,"="&amp;'Work DB'!C235,'Transport-DB'!F:F,"="&amp;'Work DB'!$AC$4)</f>
        <v>10</v>
      </c>
      <c r="AD235" s="166">
        <f>SUMIFS('Transport-DB'!P:P,'Transport-DB'!C:C,"="&amp;'Work DB'!C235,'Transport-DB'!F:F,"="&amp;'Work DB'!$AD$4)</f>
        <v>50</v>
      </c>
      <c r="AE235" s="166">
        <f>SUMIFS('Transport-DB'!P:P,'Transport-DB'!C:C,"="&amp;'Work DB'!C235,'Transport-DB'!F:F,"="&amp;'Work DB'!$AE$4)</f>
        <v>0</v>
      </c>
      <c r="AF235" s="166">
        <f>SUMIFS('Transport-DB'!P:P,'Transport-DB'!C:C,"="&amp;'Work DB'!C235,'Transport-DB'!F:F,"="&amp;'Work DB'!$AF$4)</f>
        <v>52</v>
      </c>
      <c r="AG235" s="167"/>
      <c r="AH235" s="168">
        <f>SUMIFS('Transport-DB'!Q:Q,'Transport-DB'!C:C,"="&amp;'Work DB'!C235)</f>
        <v>0</v>
      </c>
      <c r="AI235" s="170">
        <f>SUMIFS(Civil_DB[قالب بندی],Civil_DB[تاریخ],"="&amp;'Work DB'!C235)</f>
        <v>0</v>
      </c>
      <c r="AJ235" s="169">
        <v>0</v>
      </c>
      <c r="AK235" s="167">
        <f>SUMIFS(Civil_DB[بتن],Civil_DB[تاریخ],"="&amp;'Work DB'!C235)</f>
        <v>101</v>
      </c>
      <c r="AL235" s="28">
        <v>0</v>
      </c>
      <c r="AM235" s="29">
        <v>0</v>
      </c>
      <c r="AN235" s="31">
        <v>0</v>
      </c>
      <c r="AO235" s="28">
        <v>80</v>
      </c>
      <c r="AP235" s="29">
        <v>74</v>
      </c>
      <c r="AQ235" s="29">
        <v>157</v>
      </c>
      <c r="AR235" s="30">
        <v>13</v>
      </c>
      <c r="AS235" s="28">
        <v>14</v>
      </c>
      <c r="AT235" s="29">
        <v>37</v>
      </c>
      <c r="AU235" s="30">
        <v>5139</v>
      </c>
      <c r="AV235" s="215">
        <f t="shared" si="55"/>
        <v>86229</v>
      </c>
      <c r="AW235" s="29">
        <f t="shared" si="53"/>
        <v>122.85</v>
      </c>
      <c r="AX235" s="29">
        <f t="shared" si="56"/>
        <v>9706</v>
      </c>
      <c r="AY235" s="29">
        <f>124*1.7</f>
        <v>210.79999999999998</v>
      </c>
      <c r="AZ235" s="29">
        <f>94*1.7</f>
        <v>159.79999999999998</v>
      </c>
      <c r="BA235" s="29">
        <f>227*1.8</f>
        <v>408.6</v>
      </c>
      <c r="BB235" s="29">
        <v>0</v>
      </c>
      <c r="BC235" s="30">
        <v>0</v>
      </c>
      <c r="BD235" s="249"/>
      <c r="BE235" s="249"/>
      <c r="BF235" s="249"/>
      <c r="BG235" s="249"/>
      <c r="BH235" s="32"/>
      <c r="BI235" s="56" t="s">
        <v>580</v>
      </c>
      <c r="BJ235" s="15">
        <v>0</v>
      </c>
      <c r="BK235" s="15">
        <v>52</v>
      </c>
      <c r="BL235" s="15">
        <v>11</v>
      </c>
      <c r="BM235" s="15">
        <v>10.7</v>
      </c>
      <c r="BN235" s="15">
        <v>57.4</v>
      </c>
      <c r="BO235" s="15">
        <v>2</v>
      </c>
      <c r="BP235" s="15">
        <v>1</v>
      </c>
      <c r="BQ235" s="15">
        <v>1</v>
      </c>
      <c r="BR235" s="15">
        <v>4</v>
      </c>
      <c r="BT235" s="403"/>
      <c r="BU235" s="404"/>
      <c r="BV235" s="404"/>
      <c r="BW235" s="404"/>
      <c r="BX235" s="404"/>
      <c r="BY235" s="405"/>
    </row>
    <row r="236" spans="2:77" s="15" customFormat="1" ht="21" x14ac:dyDescent="0.25">
      <c r="B236" s="47"/>
      <c r="C236" s="20">
        <f t="shared" si="41"/>
        <v>45601</v>
      </c>
      <c r="D236" s="168">
        <f>SUMIFS('Transport-DB'!O:O,'Transport-DB'!C:C,"="&amp;'Work DB'!C236,'Transport-DB'!F:F,"="&amp;'Work DB'!$D$4)</f>
        <v>0</v>
      </c>
      <c r="E236" s="169">
        <f>SUMIFS('Transport-DB'!O:O,'Transport-DB'!C:C,"="&amp;'Work DB'!C236,'Transport-DB'!F:F,"="&amp;'Work DB'!$E$4)</f>
        <v>0</v>
      </c>
      <c r="F236" s="169">
        <f>SUMIFS('Transport-DB'!O:O,'Transport-DB'!C:C,"="&amp;'Work DB'!C236,'Transport-DB'!F:F,"="&amp;'Work DB'!$F$4)</f>
        <v>0</v>
      </c>
      <c r="G236" s="169">
        <f>SUMIFS('Transport-DB'!O:O,'Transport-DB'!C:C,"="&amp;'Work DB'!C236,'Transport-DB'!F:F,"="&amp;'Work DB'!$G$4)</f>
        <v>0</v>
      </c>
      <c r="H236" s="166">
        <f>SUMIFS('Transport-DB'!O:O,'Transport-DB'!C:C,"="&amp;'Work DB'!C236,'Transport-DB'!F:F,"="&amp;'Work DB'!$H$4)</f>
        <v>0</v>
      </c>
      <c r="I236" s="169">
        <f>SUMIFS('Transport-DB'!O:O,'Transport-DB'!C:C,"="&amp;'Work DB'!C236,'Transport-DB'!F:F,"="&amp;'Work DB'!$I$4)</f>
        <v>0</v>
      </c>
      <c r="J236" s="337">
        <f>SUMIFS('Transport-DB'!O:O,'Transport-DB'!C:C,"="&amp;'Work DB'!C236,'Transport-DB'!F:F,"="&amp;'Work DB'!$J$4)</f>
        <v>0</v>
      </c>
      <c r="K236" s="168">
        <f>SUMIFS('Transport-DB'!N:N,'Transport-DB'!C:C,"="&amp;'Work DB'!C236,'Transport-DB'!F:F,"="&amp;'Work DB'!$K$4)</f>
        <v>0</v>
      </c>
      <c r="L236" s="169">
        <f>SUMIFS('Transport-DB'!N:N,'Transport-DB'!C:C,"="&amp;'Work DB'!C236,'Transport-DB'!F:F,"="&amp;'Work DB'!$L$4)</f>
        <v>0</v>
      </c>
      <c r="M236" s="169">
        <f>SUMIFS('Transport-DB'!N:N,'Transport-DB'!C:C,"="&amp;'Work DB'!C236,'Transport-DB'!F:F,"="&amp;'Work DB'!$M$4)</f>
        <v>0</v>
      </c>
      <c r="N236" s="169">
        <f>SUMIFS('Transport-DB'!N:N,'Transport-DB'!C:C,"="&amp;'Work DB'!C236,'Transport-DB'!F:F,"="&amp;'Work DB'!$N$4)</f>
        <v>0</v>
      </c>
      <c r="O236" s="169">
        <f>SUMIFS('Transport-DB'!N:N,'Transport-DB'!C:C,"="&amp;'Work DB'!C236,'Transport-DB'!F:F,"="&amp;'Work DB'!$O$4)</f>
        <v>0</v>
      </c>
      <c r="P236" s="169">
        <f>SUMIFS('Transport-DB'!N:N,'Transport-DB'!C:C,"="&amp;'Work DB'!C236,'Transport-DB'!F:F,"="&amp;'Work DB'!$P$4)</f>
        <v>0</v>
      </c>
      <c r="Q236" s="166">
        <f>SUMIFS('Transport-DB'!N:N,'Transport-DB'!C:C,"="&amp;'Work DB'!C236,'Transport-DB'!F:F,"="&amp;'Work DB'!$Q$4)</f>
        <v>0</v>
      </c>
      <c r="R236" s="167">
        <f>SUMIFS('Transport-DB'!N:N,'Transport-DB'!C:C,"="&amp;'Work DB'!C236,'Transport-DB'!F:F,"="&amp;'Work DB'!$R$4)</f>
        <v>0</v>
      </c>
      <c r="S236" s="168">
        <f>SUM(D236:J236)+SUM(K236:R236)-M236-SUMIFS(Transport_DB[ترانشه],Transport_DB[توضیحات],"دیسپوزال",Transport_DB[تاریخ],'Work DB'!C236)</f>
        <v>0</v>
      </c>
      <c r="T236" s="169">
        <f t="shared" si="59"/>
        <v>0</v>
      </c>
      <c r="U236" s="169"/>
      <c r="V236" s="169"/>
      <c r="W236" s="169"/>
      <c r="X236" s="169"/>
      <c r="Y236" s="167"/>
      <c r="Z236" s="249"/>
      <c r="AA236" s="168">
        <f>SUMIFS('Transport-DB'!P:P,'Transport-DB'!C:C,"="&amp;'Work DB'!C236,'Transport-DB'!F:F,"="&amp;'Work DB'!$AA$4)</f>
        <v>0</v>
      </c>
      <c r="AB236" s="169">
        <f>SUMIFS('Transport-DB'!P:P,'Transport-DB'!C:C,"="&amp;'Work DB'!C236,'Transport-DB'!F:F,"="&amp;'Work DB'!$AB$4)</f>
        <v>0</v>
      </c>
      <c r="AC236" s="169">
        <f>SUMIFS('Transport-DB'!P:P,'Transport-DB'!C:C,"="&amp;'Work DB'!C236,'Transport-DB'!F:F,"="&amp;'Work DB'!$AC$4)</f>
        <v>0</v>
      </c>
      <c r="AD236" s="166">
        <f>SUMIFS('Transport-DB'!P:P,'Transport-DB'!C:C,"="&amp;'Work DB'!C236,'Transport-DB'!F:F,"="&amp;'Work DB'!$AD$4)</f>
        <v>0</v>
      </c>
      <c r="AE236" s="166">
        <f>SUMIFS('Transport-DB'!P:P,'Transport-DB'!C:C,"="&amp;'Work DB'!C236,'Transport-DB'!F:F,"="&amp;'Work DB'!$AE$4)</f>
        <v>0</v>
      </c>
      <c r="AF236" s="166">
        <f>SUMIFS('Transport-DB'!P:P,'Transport-DB'!C:C,"="&amp;'Work DB'!C236,'Transport-DB'!F:F,"="&amp;'Work DB'!$AF$4)</f>
        <v>0</v>
      </c>
      <c r="AG236" s="167"/>
      <c r="AH236" s="168">
        <f>SUMIFS('Transport-DB'!Q:Q,'Transport-DB'!C:C,"="&amp;'Work DB'!C236)</f>
        <v>0</v>
      </c>
      <c r="AI236" s="170">
        <f>SUMIFS(Civil_DB[قالب بندی],Civil_DB[تاریخ],"="&amp;'Work DB'!C236)</f>
        <v>0</v>
      </c>
      <c r="AJ236" s="169">
        <v>0</v>
      </c>
      <c r="AK236" s="167">
        <f>SUMIFS(Civil_DB[بتن],Civil_DB[تاریخ],"="&amp;'Work DB'!C236)</f>
        <v>21</v>
      </c>
      <c r="AL236" s="28">
        <v>0</v>
      </c>
      <c r="AM236" s="29">
        <v>0</v>
      </c>
      <c r="AN236" s="31">
        <v>0</v>
      </c>
      <c r="AO236" s="28">
        <v>78</v>
      </c>
      <c r="AP236" s="29">
        <v>72</v>
      </c>
      <c r="AQ236" s="29">
        <v>157</v>
      </c>
      <c r="AR236" s="30">
        <v>13</v>
      </c>
      <c r="AS236" s="28">
        <v>0</v>
      </c>
      <c r="AT236" s="29">
        <v>0</v>
      </c>
      <c r="AU236" s="30">
        <v>0</v>
      </c>
      <c r="AV236" s="215">
        <f>AV235-AU236</f>
        <v>86229</v>
      </c>
      <c r="AW236" s="29">
        <f>AW235-AK236*$BT$234+BK236</f>
        <v>116.33999999999999</v>
      </c>
      <c r="AX236" s="29">
        <f>AX235+BJ236-AJ236</f>
        <v>9706</v>
      </c>
      <c r="AY236" s="29">
        <f>IF($AK236&gt;0,(AY235-$AK236*$BU$234+BL236),(AY235-$AK236*$BU$234+BL236))</f>
        <v>221.81999999999996</v>
      </c>
      <c r="AZ236" s="29">
        <f>IF($AK236&gt;0,(AZ235-$AK236*$BV$241+BM236),(AZ235-$AK236*$BV$241+BM236))</f>
        <v>151.39999999999998</v>
      </c>
      <c r="BA236" s="29">
        <f>IF($AK236&gt;0,(BA235-$AK236*$BW$241+BN236),(BA235-$AK236*$BW$241+BN236))</f>
        <v>400.34000000000003</v>
      </c>
      <c r="BB236" s="29">
        <v>0</v>
      </c>
      <c r="BC236" s="30">
        <v>0</v>
      </c>
      <c r="BD236" s="249"/>
      <c r="BE236" s="249"/>
      <c r="BF236" s="249"/>
      <c r="BG236" s="249"/>
      <c r="BH236" s="32"/>
      <c r="BI236" s="513" t="s">
        <v>581</v>
      </c>
      <c r="BJ236" s="15">
        <v>0</v>
      </c>
      <c r="BK236" s="15">
        <v>0</v>
      </c>
      <c r="BL236" s="15">
        <v>21.1</v>
      </c>
      <c r="BM236" s="15">
        <v>0</v>
      </c>
      <c r="BN236" s="15">
        <v>14</v>
      </c>
      <c r="BO236" s="15">
        <v>0</v>
      </c>
      <c r="BP236" s="15">
        <v>2</v>
      </c>
      <c r="BQ236" s="15">
        <v>0</v>
      </c>
      <c r="BR236" s="15">
        <v>1</v>
      </c>
      <c r="BT236" s="398"/>
      <c r="BU236" s="399"/>
      <c r="BV236" s="399"/>
      <c r="BW236" s="399"/>
      <c r="BX236" s="399"/>
      <c r="BY236" s="400"/>
    </row>
    <row r="237" spans="2:77" s="15" customFormat="1" ht="21" x14ac:dyDescent="0.25">
      <c r="B237" s="47"/>
      <c r="C237" s="20">
        <f t="shared" si="41"/>
        <v>45602</v>
      </c>
      <c r="D237" s="168">
        <f>SUMIFS('Transport-DB'!O:O,'Transport-DB'!C:C,"="&amp;'Work DB'!C237,'Transport-DB'!F:F,"="&amp;'Work DB'!$D$4)</f>
        <v>0</v>
      </c>
      <c r="E237" s="169">
        <f>SUMIFS('Transport-DB'!O:O,'Transport-DB'!C:C,"="&amp;'Work DB'!C237,'Transport-DB'!F:F,"="&amp;'Work DB'!$E$4)</f>
        <v>0</v>
      </c>
      <c r="F237" s="169">
        <f>SUMIFS('Transport-DB'!O:O,'Transport-DB'!C:C,"="&amp;'Work DB'!C237,'Transport-DB'!F:F,"="&amp;'Work DB'!$F$4)</f>
        <v>0</v>
      </c>
      <c r="G237" s="169">
        <f>SUMIFS('Transport-DB'!O:O,'Transport-DB'!C:C,"="&amp;'Work DB'!C237,'Transport-DB'!F:F,"="&amp;'Work DB'!$G$4)</f>
        <v>0</v>
      </c>
      <c r="H237" s="166">
        <f>SUMIFS('Transport-DB'!O:O,'Transport-DB'!C:C,"="&amp;'Work DB'!C237,'Transport-DB'!F:F,"="&amp;'Work DB'!$H$4)</f>
        <v>0</v>
      </c>
      <c r="I237" s="169">
        <f>SUMIFS('Transport-DB'!O:O,'Transport-DB'!C:C,"="&amp;'Work DB'!C237,'Transport-DB'!F:F,"="&amp;'Work DB'!$I$4)</f>
        <v>0</v>
      </c>
      <c r="J237" s="337">
        <f>SUMIFS('Transport-DB'!O:O,'Transport-DB'!C:C,"="&amp;'Work DB'!C237,'Transport-DB'!F:F,"="&amp;'Work DB'!$J$4)</f>
        <v>0</v>
      </c>
      <c r="K237" s="168">
        <f>SUMIFS('Transport-DB'!N:N,'Transport-DB'!C:C,"="&amp;'Work DB'!C237,'Transport-DB'!F:F,"="&amp;'Work DB'!$K$4)</f>
        <v>0</v>
      </c>
      <c r="L237" s="169">
        <f>SUMIFS('Transport-DB'!N:N,'Transport-DB'!C:C,"="&amp;'Work DB'!C237,'Transport-DB'!F:F,"="&amp;'Work DB'!$L$4)</f>
        <v>0</v>
      </c>
      <c r="M237" s="169">
        <f>SUMIFS('Transport-DB'!N:N,'Transport-DB'!C:C,"="&amp;'Work DB'!C237,'Transport-DB'!F:F,"="&amp;'Work DB'!$M$4)</f>
        <v>0</v>
      </c>
      <c r="N237" s="169">
        <f>SUMIFS('Transport-DB'!N:N,'Transport-DB'!C:C,"="&amp;'Work DB'!C237,'Transport-DB'!F:F,"="&amp;'Work DB'!$N$4)</f>
        <v>0</v>
      </c>
      <c r="O237" s="169">
        <f>SUMIFS('Transport-DB'!N:N,'Transport-DB'!C:C,"="&amp;'Work DB'!C237,'Transport-DB'!F:F,"="&amp;'Work DB'!$O$4)</f>
        <v>0</v>
      </c>
      <c r="P237" s="169">
        <f>SUMIFS('Transport-DB'!N:N,'Transport-DB'!C:C,"="&amp;'Work DB'!C237,'Transport-DB'!F:F,"="&amp;'Work DB'!$P$4)</f>
        <v>0</v>
      </c>
      <c r="Q237" s="166">
        <f>SUMIFS('Transport-DB'!N:N,'Transport-DB'!C:C,"="&amp;'Work DB'!C237,'Transport-DB'!F:F,"="&amp;'Work DB'!$Q$4)</f>
        <v>0</v>
      </c>
      <c r="R237" s="167">
        <f>SUMIFS('Transport-DB'!N:N,'Transport-DB'!C:C,"="&amp;'Work DB'!C237,'Transport-DB'!F:F,"="&amp;'Work DB'!$R$4)</f>
        <v>0</v>
      </c>
      <c r="S237" s="168">
        <f>SUM(D237:J237)+SUM(K237:R237)-M237-SUMIFS(Transport_DB[ترانشه],Transport_DB[توضیحات],"دیسپوزال",Transport_DB[تاریخ],'Work DB'!C237)</f>
        <v>0</v>
      </c>
      <c r="T237" s="169">
        <f t="shared" si="59"/>
        <v>0</v>
      </c>
      <c r="U237" s="169"/>
      <c r="V237" s="169"/>
      <c r="W237" s="169"/>
      <c r="X237" s="169"/>
      <c r="Y237" s="167"/>
      <c r="Z237" s="249"/>
      <c r="AA237" s="168">
        <f>SUMIFS('Transport-DB'!P:P,'Transport-DB'!C:C,"="&amp;'Work DB'!C237,'Transport-DB'!F:F,"="&amp;'Work DB'!$AA$4)</f>
        <v>0</v>
      </c>
      <c r="AB237" s="169">
        <f>SUMIFS('Transport-DB'!P:P,'Transport-DB'!C:C,"="&amp;'Work DB'!C237,'Transport-DB'!F:F,"="&amp;'Work DB'!$AB$4)</f>
        <v>0</v>
      </c>
      <c r="AC237" s="169">
        <f>SUMIFS('Transport-DB'!P:P,'Transport-DB'!C:C,"="&amp;'Work DB'!C237,'Transport-DB'!F:F,"="&amp;'Work DB'!$AC$4)</f>
        <v>0</v>
      </c>
      <c r="AD237" s="166">
        <f>SUMIFS('Transport-DB'!P:P,'Transport-DB'!C:C,"="&amp;'Work DB'!C237,'Transport-DB'!F:F,"="&amp;'Work DB'!$AD$4)</f>
        <v>0</v>
      </c>
      <c r="AE237" s="166">
        <f>SUMIFS('Transport-DB'!P:P,'Transport-DB'!C:C,"="&amp;'Work DB'!C237,'Transport-DB'!F:F,"="&amp;'Work DB'!$AE$4)</f>
        <v>0</v>
      </c>
      <c r="AF237" s="166">
        <f>SUMIFS('Transport-DB'!P:P,'Transport-DB'!C:C,"="&amp;'Work DB'!C237,'Transport-DB'!F:F,"="&amp;'Work DB'!$AF$4)</f>
        <v>0</v>
      </c>
      <c r="AG237" s="167"/>
      <c r="AH237" s="168">
        <f>SUMIFS('Transport-DB'!Q:Q,'Transport-DB'!C:C,"="&amp;'Work DB'!C237)</f>
        <v>0</v>
      </c>
      <c r="AI237" s="170">
        <f>SUMIFS(Civil_DB[قالب بندی],Civil_DB[تاریخ],"="&amp;'Work DB'!C237)</f>
        <v>0</v>
      </c>
      <c r="AJ237" s="169">
        <v>0</v>
      </c>
      <c r="AK237" s="167">
        <v>0</v>
      </c>
      <c r="AL237" s="28">
        <v>0</v>
      </c>
      <c r="AM237" s="29">
        <v>0</v>
      </c>
      <c r="AN237" s="31">
        <v>0</v>
      </c>
      <c r="AO237" s="28">
        <v>43</v>
      </c>
      <c r="AP237" s="29">
        <v>15</v>
      </c>
      <c r="AQ237" s="29">
        <v>69</v>
      </c>
      <c r="AR237" s="30">
        <v>5</v>
      </c>
      <c r="AS237" s="28">
        <v>4</v>
      </c>
      <c r="AT237" s="29">
        <v>1</v>
      </c>
      <c r="AU237" s="30">
        <v>85</v>
      </c>
      <c r="AV237" s="215">
        <f>AV236-AU237</f>
        <v>86144</v>
      </c>
      <c r="AW237" s="29">
        <v>95.639999999999986</v>
      </c>
      <c r="AX237" s="29">
        <v>9706</v>
      </c>
      <c r="AY237" s="29">
        <v>193.81999999999996</v>
      </c>
      <c r="AZ237" s="29">
        <v>123.39999999999998</v>
      </c>
      <c r="BA237" s="29">
        <v>383.04</v>
      </c>
      <c r="BB237" s="29">
        <v>0</v>
      </c>
      <c r="BC237" s="30">
        <v>0</v>
      </c>
      <c r="BD237" s="249"/>
      <c r="BE237" s="249"/>
      <c r="BF237" s="249"/>
      <c r="BG237" s="249"/>
      <c r="BH237" s="32"/>
      <c r="BI237" s="56" t="s">
        <v>578</v>
      </c>
      <c r="BJ237" s="15">
        <v>0</v>
      </c>
      <c r="BK237" s="15">
        <v>0</v>
      </c>
      <c r="BL237" s="15">
        <v>0</v>
      </c>
      <c r="BM237" s="15">
        <v>0</v>
      </c>
      <c r="BN237" s="15">
        <v>56.9</v>
      </c>
      <c r="BO237" s="15">
        <v>0</v>
      </c>
      <c r="BP237" s="15">
        <v>0</v>
      </c>
      <c r="BQ237" s="15">
        <v>0</v>
      </c>
      <c r="BR237" s="15">
        <v>4</v>
      </c>
      <c r="BT237" s="505"/>
      <c r="BU237" s="506"/>
      <c r="BV237" s="506"/>
      <c r="BW237" s="506"/>
      <c r="BX237" s="506"/>
      <c r="BY237" s="402"/>
    </row>
    <row r="238" spans="2:77" s="15" customFormat="1" ht="21" x14ac:dyDescent="0.25">
      <c r="B238" s="47"/>
      <c r="C238" s="20">
        <f t="shared" si="41"/>
        <v>45603</v>
      </c>
      <c r="D238" s="168">
        <f>SUMIFS('Transport-DB'!O:O,'Transport-DB'!C:C,"="&amp;'Work DB'!C238,'Transport-DB'!F:F,"="&amp;'Work DB'!$D$4)</f>
        <v>0</v>
      </c>
      <c r="E238" s="169">
        <f>SUMIFS('Transport-DB'!O:O,'Transport-DB'!C:C,"="&amp;'Work DB'!C238,'Transport-DB'!F:F,"="&amp;'Work DB'!$E$4)</f>
        <v>0</v>
      </c>
      <c r="F238" s="169">
        <f>SUMIFS('Transport-DB'!O:O,'Transport-DB'!C:C,"="&amp;'Work DB'!C238,'Transport-DB'!F:F,"="&amp;'Work DB'!$F$4)</f>
        <v>0</v>
      </c>
      <c r="G238" s="169">
        <f>SUMIFS('Transport-DB'!O:O,'Transport-DB'!C:C,"="&amp;'Work DB'!C238,'Transport-DB'!F:F,"="&amp;'Work DB'!$G$4)</f>
        <v>0</v>
      </c>
      <c r="H238" s="166">
        <f>SUMIFS('Transport-DB'!O:O,'Transport-DB'!C:C,"="&amp;'Work DB'!C238,'Transport-DB'!F:F,"="&amp;'Work DB'!$H$4)</f>
        <v>0</v>
      </c>
      <c r="I238" s="169">
        <f>SUMIFS('Transport-DB'!O:O,'Transport-DB'!C:C,"="&amp;'Work DB'!C238,'Transport-DB'!F:F,"="&amp;'Work DB'!$I$4)</f>
        <v>0</v>
      </c>
      <c r="J238" s="337">
        <f>SUMIFS('Transport-DB'!O:O,'Transport-DB'!C:C,"="&amp;'Work DB'!C238,'Transport-DB'!F:F,"="&amp;'Work DB'!$J$4)</f>
        <v>0</v>
      </c>
      <c r="K238" s="168">
        <f>SUMIFS('Transport-DB'!N:N,'Transport-DB'!C:C,"="&amp;'Work DB'!C238,'Transport-DB'!F:F,"="&amp;'Work DB'!$K$4)</f>
        <v>0</v>
      </c>
      <c r="L238" s="169">
        <f>SUMIFS('Transport-DB'!N:N,'Transport-DB'!C:C,"="&amp;'Work DB'!C238,'Transport-DB'!F:F,"="&amp;'Work DB'!$L$4)</f>
        <v>0</v>
      </c>
      <c r="M238" s="169">
        <f>SUMIFS('Transport-DB'!N:N,'Transport-DB'!C:C,"="&amp;'Work DB'!C238,'Transport-DB'!F:F,"="&amp;'Work DB'!$M$4)</f>
        <v>0</v>
      </c>
      <c r="N238" s="169">
        <f>SUMIFS('Transport-DB'!N:N,'Transport-DB'!C:C,"="&amp;'Work DB'!C238,'Transport-DB'!F:F,"="&amp;'Work DB'!$N$4)</f>
        <v>0</v>
      </c>
      <c r="O238" s="169">
        <f>SUMIFS('Transport-DB'!N:N,'Transport-DB'!C:C,"="&amp;'Work DB'!C238,'Transport-DB'!F:F,"="&amp;'Work DB'!$O$4)</f>
        <v>0</v>
      </c>
      <c r="P238" s="169">
        <f>SUMIFS('Transport-DB'!N:N,'Transport-DB'!C:C,"="&amp;'Work DB'!C238,'Transport-DB'!F:F,"="&amp;'Work DB'!$P$4)</f>
        <v>0</v>
      </c>
      <c r="Q238" s="166">
        <f>SUMIFS('Transport-DB'!N:N,'Transport-DB'!C:C,"="&amp;'Work DB'!C238,'Transport-DB'!F:F,"="&amp;'Work DB'!$Q$4)</f>
        <v>0</v>
      </c>
      <c r="R238" s="167">
        <f>SUMIFS('Transport-DB'!N:N,'Transport-DB'!C:C,"="&amp;'Work DB'!C238,'Transport-DB'!F:F,"="&amp;'Work DB'!$R$4)</f>
        <v>0</v>
      </c>
      <c r="S238" s="168">
        <f>SUM(D238:J238)+SUM(K238:R238)-M238-SUMIFS(Transport_DB[ترانشه],Transport_DB[توضیحات],"دیسپوزال",Transport_DB[تاریخ],'Work DB'!C238)</f>
        <v>0</v>
      </c>
      <c r="T238" s="169">
        <f t="shared" si="59"/>
        <v>0</v>
      </c>
      <c r="U238" s="169"/>
      <c r="V238" s="169"/>
      <c r="W238" s="169"/>
      <c r="X238" s="169"/>
      <c r="Y238" s="167"/>
      <c r="Z238" s="249"/>
      <c r="AA238" s="168">
        <f>SUMIFS('Transport-DB'!P:P,'Transport-DB'!C:C,"="&amp;'Work DB'!C238,'Transport-DB'!F:F,"="&amp;'Work DB'!$AA$4)</f>
        <v>0</v>
      </c>
      <c r="AB238" s="169">
        <f>SUMIFS('Transport-DB'!P:P,'Transport-DB'!C:C,"="&amp;'Work DB'!C238,'Transport-DB'!F:F,"="&amp;'Work DB'!$AB$4)</f>
        <v>0</v>
      </c>
      <c r="AC238" s="169">
        <f>SUMIFS('Transport-DB'!P:P,'Transport-DB'!C:C,"="&amp;'Work DB'!C238,'Transport-DB'!F:F,"="&amp;'Work DB'!$AC$4)</f>
        <v>0</v>
      </c>
      <c r="AD238" s="166">
        <f>SUMIFS('Transport-DB'!P:P,'Transport-DB'!C:C,"="&amp;'Work DB'!C238,'Transport-DB'!F:F,"="&amp;'Work DB'!$AD$4)</f>
        <v>0</v>
      </c>
      <c r="AE238" s="166">
        <f>SUMIFS('Transport-DB'!P:P,'Transport-DB'!C:C,"="&amp;'Work DB'!C238,'Transport-DB'!F:F,"="&amp;'Work DB'!$AE$4)</f>
        <v>0</v>
      </c>
      <c r="AF238" s="166">
        <f>SUMIFS('Transport-DB'!P:P,'Transport-DB'!C:C,"="&amp;'Work DB'!C238,'Transport-DB'!F:F,"="&amp;'Work DB'!$AF$4)</f>
        <v>0</v>
      </c>
      <c r="AG238" s="167"/>
      <c r="AH238" s="168">
        <f>SUMIFS('Transport-DB'!Q:Q,'Transport-DB'!C:C,"="&amp;'Work DB'!C238)</f>
        <v>0</v>
      </c>
      <c r="AI238" s="170">
        <f>SUMIFS(Civil_DB[قالب بندی],Civil_DB[تاریخ],"="&amp;'Work DB'!C238)</f>
        <v>0</v>
      </c>
      <c r="AJ238" s="169">
        <v>0</v>
      </c>
      <c r="AK238" s="167">
        <f>SUMIFS(Civil_DB[بتن],Civil_DB[تاریخ],"="&amp;'Work DB'!C238)</f>
        <v>0</v>
      </c>
      <c r="AL238" s="28">
        <v>0</v>
      </c>
      <c r="AM238" s="29">
        <v>0</v>
      </c>
      <c r="AN238" s="31">
        <v>0</v>
      </c>
      <c r="AO238" s="28">
        <v>33</v>
      </c>
      <c r="AP238" s="29">
        <v>7</v>
      </c>
      <c r="AQ238" s="29">
        <v>47</v>
      </c>
      <c r="AR238" s="30">
        <v>5</v>
      </c>
      <c r="AS238" s="28">
        <v>0</v>
      </c>
      <c r="AT238" s="29">
        <v>0</v>
      </c>
      <c r="AU238" s="30">
        <v>0</v>
      </c>
      <c r="AV238" s="215">
        <f>AV237-AU238</f>
        <v>86144</v>
      </c>
      <c r="AW238" s="29">
        <f>AW237-AK238*$BT$234+BK238</f>
        <v>123.33999999999999</v>
      </c>
      <c r="AX238" s="29">
        <f>AX237+BJ238-AJ238</f>
        <v>9706</v>
      </c>
      <c r="AY238" s="29">
        <f>IF($AK238&gt;0,(AY237-$AK238*$BU$234+BL238),(AY237-$AK238*$BU$234+BL238))</f>
        <v>193.81999999999996</v>
      </c>
      <c r="AZ238" s="29">
        <f>IF($AK238&gt;0,(AZ237-$AK238*$BV$211+BM238),(AZ237-$AK238*$BV$211+BM238))</f>
        <v>123.39999999999998</v>
      </c>
      <c r="BA238" s="29">
        <f>IF($AK238&gt;0,(BA237-$AK238*$BW$211+BN238),(BA237-$AK238*$BW$211+BN238))</f>
        <v>383.04</v>
      </c>
      <c r="BB238" s="29">
        <v>0</v>
      </c>
      <c r="BC238" s="30">
        <v>0</v>
      </c>
      <c r="BD238" s="249"/>
      <c r="BE238" s="249"/>
      <c r="BF238" s="249"/>
      <c r="BG238" s="249"/>
      <c r="BH238" s="32"/>
      <c r="BI238" s="56"/>
      <c r="BJ238" s="15">
        <v>0</v>
      </c>
      <c r="BK238" s="15">
        <v>27.7</v>
      </c>
      <c r="BL238" s="15">
        <v>0</v>
      </c>
      <c r="BM238" s="15">
        <v>0</v>
      </c>
      <c r="BN238" s="15">
        <v>0</v>
      </c>
      <c r="BO238" s="15">
        <v>0</v>
      </c>
      <c r="BP238" s="15">
        <v>0</v>
      </c>
      <c r="BQ238" s="15">
        <v>0</v>
      </c>
      <c r="BR238" s="15">
        <v>0</v>
      </c>
      <c r="BT238" s="505"/>
      <c r="BU238" s="506"/>
      <c r="BV238" s="506" t="s">
        <v>579</v>
      </c>
      <c r="BW238" s="506"/>
      <c r="BX238" s="506"/>
      <c r="BY238" s="402"/>
    </row>
    <row r="239" spans="2:77" s="15" customFormat="1" ht="21" x14ac:dyDescent="0.25">
      <c r="B239" s="47"/>
      <c r="C239" s="20">
        <f t="shared" si="41"/>
        <v>45604</v>
      </c>
      <c r="D239" s="168">
        <f>SUMIFS('Transport-DB'!O:O,'Transport-DB'!C:C,"="&amp;'Work DB'!C239,'Transport-DB'!F:F,"="&amp;'Work DB'!$D$4)</f>
        <v>0</v>
      </c>
      <c r="E239" s="169">
        <f>SUMIFS('Transport-DB'!O:O,'Transport-DB'!C:C,"="&amp;'Work DB'!C239,'Transport-DB'!F:F,"="&amp;'Work DB'!$E$4)</f>
        <v>0</v>
      </c>
      <c r="F239" s="169">
        <f>SUMIFS('Transport-DB'!O:O,'Transport-DB'!C:C,"="&amp;'Work DB'!C239,'Transport-DB'!F:F,"="&amp;'Work DB'!$F$4)</f>
        <v>0</v>
      </c>
      <c r="G239" s="169">
        <f>SUMIFS('Transport-DB'!O:O,'Transport-DB'!C:C,"="&amp;'Work DB'!C239,'Transport-DB'!F:F,"="&amp;'Work DB'!$G$4)</f>
        <v>0</v>
      </c>
      <c r="H239" s="166">
        <f>SUMIFS('Transport-DB'!O:O,'Transport-DB'!C:C,"="&amp;'Work DB'!C239,'Transport-DB'!F:F,"="&amp;'Work DB'!$H$4)</f>
        <v>0</v>
      </c>
      <c r="I239" s="169">
        <f>SUMIFS('Transport-DB'!O:O,'Transport-DB'!C:C,"="&amp;'Work DB'!C239,'Transport-DB'!F:F,"="&amp;'Work DB'!$I$4)</f>
        <v>0</v>
      </c>
      <c r="J239" s="337">
        <f>SUMIFS('Transport-DB'!O:O,'Transport-DB'!C:C,"="&amp;'Work DB'!C239,'Transport-DB'!F:F,"="&amp;'Work DB'!$J$4)</f>
        <v>0</v>
      </c>
      <c r="K239" s="168">
        <f>SUMIFS('Transport-DB'!N:N,'Transport-DB'!C:C,"="&amp;'Work DB'!C239,'Transport-DB'!F:F,"="&amp;'Work DB'!$K$4)</f>
        <v>0</v>
      </c>
      <c r="L239" s="169">
        <f>SUMIFS('Transport-DB'!N:N,'Transport-DB'!C:C,"="&amp;'Work DB'!C239,'Transport-DB'!F:F,"="&amp;'Work DB'!$L$4)</f>
        <v>0</v>
      </c>
      <c r="M239" s="169">
        <f>SUMIFS('Transport-DB'!N:N,'Transport-DB'!C:C,"="&amp;'Work DB'!C239,'Transport-DB'!F:F,"="&amp;'Work DB'!$M$4)</f>
        <v>0</v>
      </c>
      <c r="N239" s="169">
        <f>SUMIFS('Transport-DB'!N:N,'Transport-DB'!C:C,"="&amp;'Work DB'!C239,'Transport-DB'!F:F,"="&amp;'Work DB'!$N$4)</f>
        <v>0</v>
      </c>
      <c r="O239" s="169">
        <f>SUMIFS('Transport-DB'!N:N,'Transport-DB'!C:C,"="&amp;'Work DB'!C239,'Transport-DB'!F:F,"="&amp;'Work DB'!$O$4)</f>
        <v>0</v>
      </c>
      <c r="P239" s="169">
        <f>SUMIFS('Transport-DB'!N:N,'Transport-DB'!C:C,"="&amp;'Work DB'!C239,'Transport-DB'!F:F,"="&amp;'Work DB'!$P$4)</f>
        <v>0</v>
      </c>
      <c r="Q239" s="166">
        <f>SUMIFS('Transport-DB'!N:N,'Transport-DB'!C:C,"="&amp;'Work DB'!C239,'Transport-DB'!F:F,"="&amp;'Work DB'!$Q$4)</f>
        <v>0</v>
      </c>
      <c r="R239" s="167">
        <f>SUMIFS('Transport-DB'!N:N,'Transport-DB'!C:C,"="&amp;'Work DB'!C239,'Transport-DB'!F:F,"="&amp;'Work DB'!$R$4)</f>
        <v>0</v>
      </c>
      <c r="S239" s="168">
        <f>SUM(D239:J239)+SUM(K239:R239)-M239-SUMIFS(Transport_DB[ترانشه],Transport_DB[توضیحات],"دیسپوزال",Transport_DB[تاریخ],'Work DB'!C239)</f>
        <v>0</v>
      </c>
      <c r="T239" s="169">
        <f t="shared" si="59"/>
        <v>0</v>
      </c>
      <c r="U239" s="169"/>
      <c r="V239" s="169"/>
      <c r="W239" s="169"/>
      <c r="X239" s="169"/>
      <c r="Y239" s="167"/>
      <c r="Z239" s="249"/>
      <c r="AA239" s="168">
        <f>SUMIFS('Transport-DB'!P:P,'Transport-DB'!C:C,"="&amp;'Work DB'!C239,'Transport-DB'!F:F,"="&amp;'Work DB'!$AA$4)</f>
        <v>0</v>
      </c>
      <c r="AB239" s="169">
        <f>SUMIFS('Transport-DB'!P:P,'Transport-DB'!C:C,"="&amp;'Work DB'!C239,'Transport-DB'!F:F,"="&amp;'Work DB'!$AB$4)</f>
        <v>0</v>
      </c>
      <c r="AC239" s="169">
        <f>SUMIFS('Transport-DB'!P:P,'Transport-DB'!C:C,"="&amp;'Work DB'!C239,'Transport-DB'!F:F,"="&amp;'Work DB'!$AC$4)</f>
        <v>0</v>
      </c>
      <c r="AD239" s="166">
        <f>SUMIFS('Transport-DB'!P:P,'Transport-DB'!C:C,"="&amp;'Work DB'!C239,'Transport-DB'!F:F,"="&amp;'Work DB'!$AD$4)</f>
        <v>0</v>
      </c>
      <c r="AE239" s="166">
        <f>SUMIFS('Transport-DB'!P:P,'Transport-DB'!C:C,"="&amp;'Work DB'!C239,'Transport-DB'!F:F,"="&amp;'Work DB'!$AE$4)</f>
        <v>0</v>
      </c>
      <c r="AF239" s="166">
        <f>SUMIFS('Transport-DB'!P:P,'Transport-DB'!C:C,"="&amp;'Work DB'!C239,'Transport-DB'!F:F,"="&amp;'Work DB'!$AF$4)</f>
        <v>0</v>
      </c>
      <c r="AG239" s="167"/>
      <c r="AH239" s="168">
        <f>SUMIFS('Transport-DB'!Q:Q,'Transport-DB'!C:C,"="&amp;'Work DB'!C239)</f>
        <v>0</v>
      </c>
      <c r="AI239" s="170">
        <f>SUMIFS(Civil_DB[قالب بندی],Civil_DB[تاریخ],"="&amp;'Work DB'!C239)</f>
        <v>0</v>
      </c>
      <c r="AJ239" s="169">
        <v>0</v>
      </c>
      <c r="AK239" s="167">
        <f>SUMIFS(Civil_DB[بتن],Civil_DB[تاریخ],"="&amp;'Work DB'!C239)</f>
        <v>0</v>
      </c>
      <c r="AL239" s="28">
        <v>0</v>
      </c>
      <c r="AM239" s="29">
        <v>0</v>
      </c>
      <c r="AN239" s="31">
        <v>0</v>
      </c>
      <c r="AO239" s="28">
        <v>23</v>
      </c>
      <c r="AP239" s="29">
        <v>4</v>
      </c>
      <c r="AQ239" s="29">
        <v>28</v>
      </c>
      <c r="AR239" s="30">
        <v>0</v>
      </c>
      <c r="AS239" s="28">
        <v>0</v>
      </c>
      <c r="AT239" s="29">
        <v>0</v>
      </c>
      <c r="AU239" s="30">
        <v>0</v>
      </c>
      <c r="AV239" s="215">
        <f>AV238-AU239+19000</f>
        <v>105144</v>
      </c>
      <c r="AW239" s="29">
        <f>AW238-AK239*$BT$234+BK239</f>
        <v>123.33999999999999</v>
      </c>
      <c r="AX239" s="29">
        <f>AX238+BJ239-AJ239</f>
        <v>9706</v>
      </c>
      <c r="AY239" s="29">
        <f>IF($AK239&gt;0,(AY238-$AK239*$BU$234+BL239),(AY238-$AK239*$BU$234+BL239))</f>
        <v>193.81999999999996</v>
      </c>
      <c r="AZ239" s="29">
        <f>IF($AK239&gt;0,(AZ238-$AK239*$BV$211+BM239),(AZ238-$AK239*$BV$211+BM239))</f>
        <v>123.39999999999998</v>
      </c>
      <c r="BA239" s="29">
        <f>IF($AK239&gt;0,(BA238-$AK239*$BW$211+BN239),(BA238-$AK239*$BW$211+BN239))</f>
        <v>383.04</v>
      </c>
      <c r="BB239" s="29">
        <v>0</v>
      </c>
      <c r="BC239" s="30">
        <v>0</v>
      </c>
      <c r="BD239" s="249"/>
      <c r="BE239" s="249"/>
      <c r="BF239" s="249"/>
      <c r="BG239" s="249"/>
      <c r="BH239" s="32"/>
      <c r="BI239" s="56"/>
      <c r="BJ239" s="15">
        <v>0</v>
      </c>
      <c r="BK239" s="15">
        <v>0</v>
      </c>
      <c r="BL239" s="15">
        <v>0</v>
      </c>
      <c r="BM239" s="15">
        <v>0</v>
      </c>
      <c r="BN239" s="15">
        <v>0</v>
      </c>
      <c r="BO239" s="15">
        <v>0</v>
      </c>
      <c r="BP239" s="15">
        <v>0</v>
      </c>
      <c r="BQ239" s="15">
        <v>0</v>
      </c>
      <c r="BR239" s="15">
        <v>0</v>
      </c>
      <c r="BT239" s="505" t="s">
        <v>23</v>
      </c>
      <c r="BU239" s="506" t="s">
        <v>364</v>
      </c>
      <c r="BV239" s="506" t="s">
        <v>363</v>
      </c>
      <c r="BW239" s="506" t="s">
        <v>438</v>
      </c>
      <c r="BX239" s="506"/>
      <c r="BY239" s="402"/>
    </row>
    <row r="240" spans="2:77" s="15" customFormat="1" ht="21" x14ac:dyDescent="0.25">
      <c r="B240" s="47"/>
      <c r="C240" s="20">
        <f t="shared" si="41"/>
        <v>45605</v>
      </c>
      <c r="D240" s="168">
        <f>SUMIFS('Transport-DB'!O:O,'Transport-DB'!C:C,"="&amp;'Work DB'!C240,'Transport-DB'!F:F,"="&amp;'Work DB'!$D$4)</f>
        <v>0</v>
      </c>
      <c r="E240" s="169">
        <f>SUMIFS('Transport-DB'!O:O,'Transport-DB'!C:C,"="&amp;'Work DB'!C240,'Transport-DB'!F:F,"="&amp;'Work DB'!$E$4)</f>
        <v>0</v>
      </c>
      <c r="F240" s="169">
        <f>SUMIFS('Transport-DB'!O:O,'Transport-DB'!C:C,"="&amp;'Work DB'!C240,'Transport-DB'!F:F,"="&amp;'Work DB'!$F$4)</f>
        <v>0</v>
      </c>
      <c r="G240" s="169">
        <f>SUMIFS('Transport-DB'!O:O,'Transport-DB'!C:C,"="&amp;'Work DB'!C240,'Transport-DB'!F:F,"="&amp;'Work DB'!$G$4)</f>
        <v>0</v>
      </c>
      <c r="H240" s="166">
        <f>SUMIFS('Transport-DB'!O:O,'Transport-DB'!C:C,"="&amp;'Work DB'!C240,'Transport-DB'!F:F,"="&amp;'Work DB'!$H$4)</f>
        <v>0</v>
      </c>
      <c r="I240" s="169">
        <f>SUMIFS('Transport-DB'!O:O,'Transport-DB'!C:C,"="&amp;'Work DB'!C240,'Transport-DB'!F:F,"="&amp;'Work DB'!$I$4)</f>
        <v>0</v>
      </c>
      <c r="J240" s="337">
        <f>SUMIFS('Transport-DB'!O:O,'Transport-DB'!C:C,"="&amp;'Work DB'!C240,'Transport-DB'!F:F,"="&amp;'Work DB'!$J$4)</f>
        <v>0</v>
      </c>
      <c r="K240" s="168">
        <f>SUMIFS('Transport-DB'!N:N,'Transport-DB'!C:C,"="&amp;'Work DB'!C240,'Transport-DB'!F:F,"="&amp;'Work DB'!$K$4)</f>
        <v>0</v>
      </c>
      <c r="L240" s="169">
        <f>SUMIFS('Transport-DB'!N:N,'Transport-DB'!C:C,"="&amp;'Work DB'!C240,'Transport-DB'!F:F,"="&amp;'Work DB'!$L$4)</f>
        <v>0</v>
      </c>
      <c r="M240" s="169">
        <f>SUMIFS('Transport-DB'!N:N,'Transport-DB'!C:C,"="&amp;'Work DB'!C240,'Transport-DB'!F:F,"="&amp;'Work DB'!$M$4)</f>
        <v>0</v>
      </c>
      <c r="N240" s="169">
        <f>SUMIFS('Transport-DB'!N:N,'Transport-DB'!C:C,"="&amp;'Work DB'!C240,'Transport-DB'!F:F,"="&amp;'Work DB'!$N$4)</f>
        <v>0</v>
      </c>
      <c r="O240" s="169">
        <f>SUMIFS('Transport-DB'!N:N,'Transport-DB'!C:C,"="&amp;'Work DB'!C240,'Transport-DB'!F:F,"="&amp;'Work DB'!$O$4)</f>
        <v>0</v>
      </c>
      <c r="P240" s="169">
        <f>SUMIFS('Transport-DB'!N:N,'Transport-DB'!C:C,"="&amp;'Work DB'!C240,'Transport-DB'!F:F,"="&amp;'Work DB'!$P$4)</f>
        <v>0</v>
      </c>
      <c r="Q240" s="166">
        <f>SUMIFS('Transport-DB'!N:N,'Transport-DB'!C:C,"="&amp;'Work DB'!C240,'Transport-DB'!F:F,"="&amp;'Work DB'!$Q$4)</f>
        <v>0</v>
      </c>
      <c r="R240" s="167">
        <f>SUMIFS('Transport-DB'!N:N,'Transport-DB'!C:C,"="&amp;'Work DB'!C240,'Transport-DB'!F:F,"="&amp;'Work DB'!$R$4)</f>
        <v>0</v>
      </c>
      <c r="S240" s="168">
        <f>SUM(D240:J240)+SUM(K240:R240)-M240-SUMIFS(Transport_DB[ترانشه],Transport_DB[توضیحات],"دیسپوزال",Transport_DB[تاریخ],'Work DB'!C240)</f>
        <v>0</v>
      </c>
      <c r="T240" s="169">
        <f t="shared" si="59"/>
        <v>0</v>
      </c>
      <c r="U240" s="169"/>
      <c r="V240" s="169"/>
      <c r="W240" s="169"/>
      <c r="X240" s="169"/>
      <c r="Y240" s="167"/>
      <c r="Z240" s="249"/>
      <c r="AA240" s="168">
        <f>SUMIFS('Transport-DB'!P:P,'Transport-DB'!C:C,"="&amp;'Work DB'!C240,'Transport-DB'!F:F,"="&amp;'Work DB'!$AA$4)</f>
        <v>0</v>
      </c>
      <c r="AB240" s="169">
        <f>SUMIFS('Transport-DB'!P:P,'Transport-DB'!C:C,"="&amp;'Work DB'!C240,'Transport-DB'!F:F,"="&amp;'Work DB'!$AB$4)</f>
        <v>0</v>
      </c>
      <c r="AC240" s="169">
        <f>SUMIFS('Transport-DB'!P:P,'Transport-DB'!C:C,"="&amp;'Work DB'!C240,'Transport-DB'!F:F,"="&amp;'Work DB'!$AC$4)</f>
        <v>0</v>
      </c>
      <c r="AD240" s="166">
        <f>SUMIFS('Transport-DB'!P:P,'Transport-DB'!C:C,"="&amp;'Work DB'!C240,'Transport-DB'!F:F,"="&amp;'Work DB'!$AD$4)</f>
        <v>0</v>
      </c>
      <c r="AE240" s="166">
        <f>SUMIFS('Transport-DB'!P:P,'Transport-DB'!C:C,"="&amp;'Work DB'!C240,'Transport-DB'!F:F,"="&amp;'Work DB'!$AE$4)</f>
        <v>0</v>
      </c>
      <c r="AF240" s="166">
        <f>SUMIFS('Transport-DB'!P:P,'Transport-DB'!C:C,"="&amp;'Work DB'!C240,'Transport-DB'!F:F,"="&amp;'Work DB'!$AF$4)</f>
        <v>0</v>
      </c>
      <c r="AG240" s="167"/>
      <c r="AH240" s="168">
        <f>SUMIFS('Transport-DB'!Q:Q,'Transport-DB'!C:C,"="&amp;'Work DB'!C240)</f>
        <v>0</v>
      </c>
      <c r="AI240" s="170">
        <f>SUMIFS(Civil_DB[قالب بندی],Civil_DB[تاریخ],"="&amp;'Work DB'!C240)</f>
        <v>0</v>
      </c>
      <c r="AJ240" s="169">
        <v>0</v>
      </c>
      <c r="AK240" s="167">
        <f>SUMIFS(Civil_DB[بتن],Civil_DB[تاریخ],"="&amp;'Work DB'!C240)</f>
        <v>0</v>
      </c>
      <c r="AL240" s="28">
        <v>0</v>
      </c>
      <c r="AM240" s="29">
        <v>0</v>
      </c>
      <c r="AN240" s="31">
        <v>0</v>
      </c>
      <c r="AO240" s="28">
        <v>38</v>
      </c>
      <c r="AP240" s="29">
        <v>11</v>
      </c>
      <c r="AQ240" s="29">
        <v>53</v>
      </c>
      <c r="AR240" s="30">
        <v>4</v>
      </c>
      <c r="AS240" s="28">
        <v>0</v>
      </c>
      <c r="AT240" s="29">
        <v>0</v>
      </c>
      <c r="AU240" s="30">
        <v>0</v>
      </c>
      <c r="AV240" s="215">
        <f>AV239-AU240</f>
        <v>105144</v>
      </c>
      <c r="AW240" s="29">
        <f>AW239-AK240*$BT$234+BK240</f>
        <v>123.33999999999999</v>
      </c>
      <c r="AX240" s="29">
        <f>AX239+BJ240-AJ240</f>
        <v>9706</v>
      </c>
      <c r="AY240" s="29">
        <f>IF($AK240&gt;0,(AY239-$AK240*$BU$234+BL240),(AY239-$AK240*$BU$234+BL240))</f>
        <v>193.81999999999996</v>
      </c>
      <c r="AZ240" s="29">
        <f>IF($AK240&gt;0,(AZ239-$AK240*$BV$211+BM240),(AZ239-$AK240*$BV$211+BM240))</f>
        <v>123.39999999999998</v>
      </c>
      <c r="BA240" s="29">
        <f>IF($AK240&gt;0,(BA239-$AK240*$BW$211+BN240),(BA239-$AK240*$BW$211+BN240))</f>
        <v>383.04</v>
      </c>
      <c r="BB240" s="29">
        <v>0</v>
      </c>
      <c r="BC240" s="30">
        <v>0</v>
      </c>
      <c r="BD240" s="249"/>
      <c r="BE240" s="249"/>
      <c r="BF240" s="249"/>
      <c r="BG240" s="249"/>
      <c r="BH240" s="32"/>
      <c r="BI240" s="56"/>
      <c r="BJ240" s="15">
        <v>0</v>
      </c>
      <c r="BK240" s="15">
        <v>0</v>
      </c>
      <c r="BL240" s="15">
        <v>0</v>
      </c>
      <c r="BM240" s="15">
        <v>0</v>
      </c>
      <c r="BN240" s="15">
        <v>0</v>
      </c>
      <c r="BO240" s="15">
        <v>0</v>
      </c>
      <c r="BP240" s="15">
        <v>0</v>
      </c>
      <c r="BQ240" s="15">
        <v>0</v>
      </c>
      <c r="BR240" s="15">
        <v>0</v>
      </c>
      <c r="BT240" s="505">
        <v>260</v>
      </c>
      <c r="BU240" s="506">
        <v>400</v>
      </c>
      <c r="BV240" s="506">
        <v>400</v>
      </c>
      <c r="BW240" s="506">
        <v>1060</v>
      </c>
      <c r="BX240" s="506">
        <f>BW240+BV240+BU240</f>
        <v>1860</v>
      </c>
      <c r="BY240" s="402"/>
    </row>
    <row r="241" spans="2:77" s="15" customFormat="1" ht="21" x14ac:dyDescent="0.25">
      <c r="B241" s="47"/>
      <c r="C241" s="20">
        <f t="shared" si="41"/>
        <v>45606</v>
      </c>
      <c r="D241" s="168">
        <f>SUMIFS('Transport-DB'!O:O,'Transport-DB'!C:C,"="&amp;'Work DB'!C241,'Transport-DB'!F:F,"="&amp;'Work DB'!$D$4)</f>
        <v>0</v>
      </c>
      <c r="E241" s="169">
        <f>SUMIFS('Transport-DB'!O:O,'Transport-DB'!C:C,"="&amp;'Work DB'!C241,'Transport-DB'!F:F,"="&amp;'Work DB'!$E$4)</f>
        <v>0</v>
      </c>
      <c r="F241" s="169">
        <f>SUMIFS('Transport-DB'!O:O,'Transport-DB'!C:C,"="&amp;'Work DB'!C241,'Transport-DB'!F:F,"="&amp;'Work DB'!$F$4)</f>
        <v>0</v>
      </c>
      <c r="G241" s="169">
        <f>SUMIFS('Transport-DB'!O:O,'Transport-DB'!C:C,"="&amp;'Work DB'!C241,'Transport-DB'!F:F,"="&amp;'Work DB'!$G$4)</f>
        <v>0</v>
      </c>
      <c r="H241" s="166">
        <f>SUMIFS('Transport-DB'!O:O,'Transport-DB'!C:C,"="&amp;'Work DB'!C241,'Transport-DB'!F:F,"="&amp;'Work DB'!$H$4)</f>
        <v>0</v>
      </c>
      <c r="I241" s="169">
        <f>SUMIFS('Transport-DB'!O:O,'Transport-DB'!C:C,"="&amp;'Work DB'!C241,'Transport-DB'!F:F,"="&amp;'Work DB'!$I$4)</f>
        <v>0</v>
      </c>
      <c r="J241" s="337">
        <f>SUMIFS('Transport-DB'!O:O,'Transport-DB'!C:C,"="&amp;'Work DB'!C241,'Transport-DB'!F:F,"="&amp;'Work DB'!$J$4)</f>
        <v>0</v>
      </c>
      <c r="K241" s="168">
        <f>SUMIFS('Transport-DB'!N:N,'Transport-DB'!C:C,"="&amp;'Work DB'!C241,'Transport-DB'!F:F,"="&amp;'Work DB'!$K$4)</f>
        <v>0</v>
      </c>
      <c r="L241" s="169">
        <f>SUMIFS('Transport-DB'!N:N,'Transport-DB'!C:C,"="&amp;'Work DB'!C241,'Transport-DB'!F:F,"="&amp;'Work DB'!$L$4)</f>
        <v>0</v>
      </c>
      <c r="M241" s="169">
        <f>SUMIFS('Transport-DB'!N:N,'Transport-DB'!C:C,"="&amp;'Work DB'!C241,'Transport-DB'!F:F,"="&amp;'Work DB'!$M$4)</f>
        <v>0</v>
      </c>
      <c r="N241" s="169">
        <f>SUMIFS('Transport-DB'!N:N,'Transport-DB'!C:C,"="&amp;'Work DB'!C241,'Transport-DB'!F:F,"="&amp;'Work DB'!$N$4)</f>
        <v>0</v>
      </c>
      <c r="O241" s="169">
        <f>SUMIFS('Transport-DB'!N:N,'Transport-DB'!C:C,"="&amp;'Work DB'!C241,'Transport-DB'!F:F,"="&amp;'Work DB'!$O$4)</f>
        <v>0</v>
      </c>
      <c r="P241" s="169">
        <f>SUMIFS('Transport-DB'!N:N,'Transport-DB'!C:C,"="&amp;'Work DB'!C241,'Transport-DB'!F:F,"="&amp;'Work DB'!$P$4)</f>
        <v>0</v>
      </c>
      <c r="Q241" s="166">
        <f>SUMIFS('Transport-DB'!N:N,'Transport-DB'!C:C,"="&amp;'Work DB'!C241,'Transport-DB'!F:F,"="&amp;'Work DB'!$Q$4)</f>
        <v>0</v>
      </c>
      <c r="R241" s="167">
        <f>SUMIFS('Transport-DB'!N:N,'Transport-DB'!C:C,"="&amp;'Work DB'!C241,'Transport-DB'!F:F,"="&amp;'Work DB'!$R$4)</f>
        <v>0</v>
      </c>
      <c r="S241" s="168">
        <f>SUM(D241:J241)+SUM(K241:R241)-M241-SUMIFS(Transport_DB[ترانشه],Transport_DB[توضیحات],"دیسپوزال",Transport_DB[تاریخ],'Work DB'!C241)</f>
        <v>0</v>
      </c>
      <c r="T241" s="169">
        <f t="shared" si="59"/>
        <v>0</v>
      </c>
      <c r="U241" s="169"/>
      <c r="V241" s="169"/>
      <c r="W241" s="169"/>
      <c r="X241" s="169"/>
      <c r="Y241" s="167"/>
      <c r="Z241" s="249"/>
      <c r="AA241" s="168">
        <f>SUMIFS('Transport-DB'!P:P,'Transport-DB'!C:C,"="&amp;'Work DB'!C241,'Transport-DB'!F:F,"="&amp;'Work DB'!$AA$4)</f>
        <v>0</v>
      </c>
      <c r="AB241" s="169">
        <f>SUMIFS('Transport-DB'!P:P,'Transport-DB'!C:C,"="&amp;'Work DB'!C241,'Transport-DB'!F:F,"="&amp;'Work DB'!$AB$4)</f>
        <v>0</v>
      </c>
      <c r="AC241" s="169">
        <f>SUMIFS('Transport-DB'!P:P,'Transport-DB'!C:C,"="&amp;'Work DB'!C241,'Transport-DB'!F:F,"="&amp;'Work DB'!$AC$4)</f>
        <v>0</v>
      </c>
      <c r="AD241" s="166">
        <f>SUMIFS('Transport-DB'!P:P,'Transport-DB'!C:C,"="&amp;'Work DB'!C241,'Transport-DB'!F:F,"="&amp;'Work DB'!$AD$4)</f>
        <v>0</v>
      </c>
      <c r="AE241" s="166">
        <f>SUMIFS('Transport-DB'!P:P,'Transport-DB'!C:C,"="&amp;'Work DB'!C241,'Transport-DB'!F:F,"="&amp;'Work DB'!$AE$4)</f>
        <v>0</v>
      </c>
      <c r="AF241" s="166">
        <f>SUMIFS('Transport-DB'!P:P,'Transport-DB'!C:C,"="&amp;'Work DB'!C241,'Transport-DB'!F:F,"="&amp;'Work DB'!$AF$4)</f>
        <v>0</v>
      </c>
      <c r="AG241" s="167"/>
      <c r="AH241" s="168">
        <f>SUMIFS('Transport-DB'!Q:Q,'Transport-DB'!C:C,"="&amp;'Work DB'!C241)</f>
        <v>0</v>
      </c>
      <c r="AI241" s="170">
        <f>SUMIFS(Civil_DB[قالب بندی],Civil_DB[تاریخ],"="&amp;'Work DB'!C241)</f>
        <v>0</v>
      </c>
      <c r="AJ241" s="169">
        <v>0</v>
      </c>
      <c r="AK241" s="167">
        <f>SUMIFS(Civil_DB[بتن],Civil_DB[تاریخ],"="&amp;'Work DB'!C241)</f>
        <v>0</v>
      </c>
      <c r="AL241" s="28">
        <v>0</v>
      </c>
      <c r="AM241" s="29">
        <v>0</v>
      </c>
      <c r="AN241" s="31">
        <v>0</v>
      </c>
      <c r="AO241" s="28">
        <v>45</v>
      </c>
      <c r="AP241" s="29">
        <v>3</v>
      </c>
      <c r="AQ241" s="29">
        <v>54</v>
      </c>
      <c r="AR241" s="30">
        <v>5</v>
      </c>
      <c r="AS241" s="28">
        <v>0</v>
      </c>
      <c r="AT241" s="29">
        <v>0</v>
      </c>
      <c r="AU241" s="30">
        <v>0</v>
      </c>
      <c r="AV241" s="215">
        <f>AV240-AU241</f>
        <v>105144</v>
      </c>
      <c r="AW241" s="29">
        <f>AW240-AK241*$BT$234+BK241</f>
        <v>123.33999999999999</v>
      </c>
      <c r="AX241" s="29">
        <f>AX240+BJ241-AJ241</f>
        <v>9706</v>
      </c>
      <c r="AY241" s="29">
        <f>IF($AK241&gt;0,(AY240-$AK241*$BU$234+BL241),(AY240-$AK241*$BU$234+BL241))</f>
        <v>193.81999999999996</v>
      </c>
      <c r="AZ241" s="29">
        <f>IF($AK241&gt;0,(AZ240-$AK241*$BV$211+BM241),(AZ240-$AK241*$BV$211+BM241))</f>
        <v>123.39999999999998</v>
      </c>
      <c r="BA241" s="29">
        <f>IF($AK241&gt;0,(BA240-$AK241*$BW$211+BN241),(BA240-$AK241*$BW$211+BN241))</f>
        <v>383.04</v>
      </c>
      <c r="BB241" s="29">
        <v>0</v>
      </c>
      <c r="BC241" s="30">
        <v>0</v>
      </c>
      <c r="BD241" s="249"/>
      <c r="BE241" s="249"/>
      <c r="BF241" s="249"/>
      <c r="BG241" s="249"/>
      <c r="BH241" s="32"/>
      <c r="BI241" s="56"/>
      <c r="BJ241" s="518">
        <v>0</v>
      </c>
      <c r="BK241" s="518">
        <v>0</v>
      </c>
      <c r="BL241" s="518">
        <v>0</v>
      </c>
      <c r="BM241" s="518">
        <v>0</v>
      </c>
      <c r="BN241" s="518">
        <v>0</v>
      </c>
      <c r="BO241" s="518">
        <v>0</v>
      </c>
      <c r="BP241" s="518">
        <v>0</v>
      </c>
      <c r="BQ241" s="518">
        <v>0</v>
      </c>
      <c r="BR241" s="518">
        <v>0</v>
      </c>
      <c r="BT241" s="505">
        <f>BT240/1000</f>
        <v>0.26</v>
      </c>
      <c r="BU241" s="506">
        <f>BU240/1000</f>
        <v>0.4</v>
      </c>
      <c r="BV241" s="506">
        <f>BV240/1000</f>
        <v>0.4</v>
      </c>
      <c r="BW241" s="506">
        <f>BW240/1000</f>
        <v>1.06</v>
      </c>
      <c r="BX241" s="506"/>
      <c r="BY241" s="402"/>
    </row>
    <row r="242" spans="2:77" s="15" customFormat="1" ht="21.75" thickBot="1" x14ac:dyDescent="0.3">
      <c r="B242" s="47"/>
      <c r="C242" s="20">
        <f t="shared" si="41"/>
        <v>45607</v>
      </c>
      <c r="D242" s="168">
        <f>SUMIFS('Transport-DB'!O:O,'Transport-DB'!C:C,"="&amp;'Work DB'!C242,'Transport-DB'!F:F,"="&amp;'Work DB'!$D$4)</f>
        <v>0</v>
      </c>
      <c r="E242" s="169">
        <f>SUMIFS('Transport-DB'!O:O,'Transport-DB'!C:C,"="&amp;'Work DB'!C242,'Transport-DB'!F:F,"="&amp;'Work DB'!$E$4)</f>
        <v>0</v>
      </c>
      <c r="F242" s="169">
        <f>SUMIFS('Transport-DB'!O:O,'Transport-DB'!C:C,"="&amp;'Work DB'!C242,'Transport-DB'!F:F,"="&amp;'Work DB'!$F$4)</f>
        <v>0</v>
      </c>
      <c r="G242" s="169">
        <f>SUMIFS('Transport-DB'!O:O,'Transport-DB'!C:C,"="&amp;'Work DB'!C242,'Transport-DB'!F:F,"="&amp;'Work DB'!$G$4)</f>
        <v>0</v>
      </c>
      <c r="H242" s="166">
        <f>SUMIFS('Transport-DB'!O:O,'Transport-DB'!C:C,"="&amp;'Work DB'!C242,'Transport-DB'!F:F,"="&amp;'Work DB'!$H$4)</f>
        <v>0</v>
      </c>
      <c r="I242" s="169">
        <f>SUMIFS('Transport-DB'!O:O,'Transport-DB'!C:C,"="&amp;'Work DB'!C242,'Transport-DB'!F:F,"="&amp;'Work DB'!$I$4)</f>
        <v>0</v>
      </c>
      <c r="J242" s="337">
        <f>SUMIFS('Transport-DB'!O:O,'Transport-DB'!C:C,"="&amp;'Work DB'!C242,'Transport-DB'!F:F,"="&amp;'Work DB'!$J$4)</f>
        <v>0</v>
      </c>
      <c r="K242" s="168">
        <f>SUMIFS('Transport-DB'!N:N,'Transport-DB'!C:C,"="&amp;'Work DB'!C242,'Transport-DB'!F:F,"="&amp;'Work DB'!$K$4)</f>
        <v>0</v>
      </c>
      <c r="L242" s="169">
        <f>SUMIFS('Transport-DB'!N:N,'Transport-DB'!C:C,"="&amp;'Work DB'!C242,'Transport-DB'!F:F,"="&amp;'Work DB'!$L$4)</f>
        <v>0</v>
      </c>
      <c r="M242" s="169">
        <f>SUMIFS('Transport-DB'!N:N,'Transport-DB'!C:C,"="&amp;'Work DB'!C242,'Transport-DB'!F:F,"="&amp;'Work DB'!$M$4)</f>
        <v>0</v>
      </c>
      <c r="N242" s="169">
        <f>SUMIFS('Transport-DB'!N:N,'Transport-DB'!C:C,"="&amp;'Work DB'!C242,'Transport-DB'!F:F,"="&amp;'Work DB'!$N$4)</f>
        <v>0</v>
      </c>
      <c r="O242" s="169">
        <f>SUMIFS('Transport-DB'!N:N,'Transport-DB'!C:C,"="&amp;'Work DB'!C242,'Transport-DB'!F:F,"="&amp;'Work DB'!$O$4)</f>
        <v>0</v>
      </c>
      <c r="P242" s="169">
        <f>SUMIFS('Transport-DB'!N:N,'Transport-DB'!C:C,"="&amp;'Work DB'!C242,'Transport-DB'!F:F,"="&amp;'Work DB'!$P$4)</f>
        <v>0</v>
      </c>
      <c r="Q242" s="166">
        <f>SUMIFS('Transport-DB'!N:N,'Transport-DB'!C:C,"="&amp;'Work DB'!C242,'Transport-DB'!F:F,"="&amp;'Work DB'!$Q$4)</f>
        <v>0</v>
      </c>
      <c r="R242" s="167">
        <f>SUMIFS('Transport-DB'!N:N,'Transport-DB'!C:C,"="&amp;'Work DB'!C242,'Transport-DB'!F:F,"="&amp;'Work DB'!$R$4)</f>
        <v>0</v>
      </c>
      <c r="S242" s="168">
        <f>SUM(D242:J242)+SUM(K242:R242)-M242-SUMIFS(Transport_DB[ترانشه],Transport_DB[توضیحات],"دیسپوزال",Transport_DB[تاریخ],'Work DB'!C242)</f>
        <v>0</v>
      </c>
      <c r="T242" s="169">
        <f t="shared" si="59"/>
        <v>0</v>
      </c>
      <c r="U242" s="169"/>
      <c r="V242" s="169"/>
      <c r="W242" s="169"/>
      <c r="X242" s="169"/>
      <c r="Y242" s="167"/>
      <c r="Z242" s="249"/>
      <c r="AA242" s="168">
        <f>SUMIFS('Transport-DB'!P:P,'Transport-DB'!C:C,"="&amp;'Work DB'!C242,'Transport-DB'!F:F,"="&amp;'Work DB'!$AA$4)</f>
        <v>0</v>
      </c>
      <c r="AB242" s="169">
        <f>SUMIFS('Transport-DB'!P:P,'Transport-DB'!C:C,"="&amp;'Work DB'!C242,'Transport-DB'!F:F,"="&amp;'Work DB'!$AB$4)</f>
        <v>0</v>
      </c>
      <c r="AC242" s="169">
        <f>SUMIFS('Transport-DB'!P:P,'Transport-DB'!C:C,"="&amp;'Work DB'!C242,'Transport-DB'!F:F,"="&amp;'Work DB'!$AC$4)</f>
        <v>0</v>
      </c>
      <c r="AD242" s="166">
        <f>SUMIFS('Transport-DB'!P:P,'Transport-DB'!C:C,"="&amp;'Work DB'!C242,'Transport-DB'!F:F,"="&amp;'Work DB'!$AD$4)</f>
        <v>0</v>
      </c>
      <c r="AE242" s="166">
        <f>SUMIFS('Transport-DB'!P:P,'Transport-DB'!C:C,"="&amp;'Work DB'!C242,'Transport-DB'!F:F,"="&amp;'Work DB'!$AE$4)</f>
        <v>0</v>
      </c>
      <c r="AF242" s="166">
        <f>SUMIFS('Transport-DB'!P:P,'Transport-DB'!C:C,"="&amp;'Work DB'!C242,'Transport-DB'!F:F,"="&amp;'Work DB'!$AF$4)</f>
        <v>0</v>
      </c>
      <c r="AG242" s="167"/>
      <c r="AH242" s="168">
        <f>SUMIFS('Transport-DB'!Q:Q,'Transport-DB'!C:C,"="&amp;'Work DB'!C242)</f>
        <v>0</v>
      </c>
      <c r="AI242" s="170">
        <f>SUMIFS(Civil_DB[قالب بندی],Civil_DB[تاریخ],"="&amp;'Work DB'!C242)</f>
        <v>0</v>
      </c>
      <c r="AJ242" s="169">
        <v>0</v>
      </c>
      <c r="AK242" s="167">
        <f>SUMIFS(Civil_DB[بتن],Civil_DB[تاریخ],"="&amp;'Work DB'!C242)</f>
        <v>0</v>
      </c>
      <c r="AL242" s="28">
        <v>0</v>
      </c>
      <c r="AM242" s="29">
        <v>0</v>
      </c>
      <c r="AN242" s="31">
        <v>0</v>
      </c>
      <c r="AO242" s="28">
        <v>37</v>
      </c>
      <c r="AP242" s="29">
        <v>3</v>
      </c>
      <c r="AQ242" s="29">
        <v>56</v>
      </c>
      <c r="AR242" s="30">
        <v>4</v>
      </c>
      <c r="AS242" s="28">
        <v>0</v>
      </c>
      <c r="AT242" s="29">
        <v>0</v>
      </c>
      <c r="AU242" s="30">
        <v>0</v>
      </c>
      <c r="AV242" s="215">
        <f t="shared" ref="AV242:AV251" si="60">AV241-AU242</f>
        <v>105144</v>
      </c>
      <c r="AW242" s="29">
        <f>AW241-AK242*$BT$234+BK242</f>
        <v>123.33999999999999</v>
      </c>
      <c r="AX242" s="29">
        <f t="shared" ref="AX242:AX251" si="61">AX241+BJ242-AJ242</f>
        <v>9706</v>
      </c>
      <c r="AY242" s="29">
        <f t="shared" ref="AY242:AY247" si="62">IF($AK242&gt;0,(AY241-$AK242*$BU$234+BL242),(AY241-$AK242*$BU$234+BL242))</f>
        <v>193.81999999999996</v>
      </c>
      <c r="AZ242" s="29">
        <f t="shared" ref="AZ242:AZ246" si="63">IF($AK242&gt;0,(AZ241-$AK242*$BV$211+BM242),(AZ241-$AK242*$BV$211+BM242))</f>
        <v>123.39999999999998</v>
      </c>
      <c r="BA242" s="29">
        <f t="shared" ref="BA242:BA246" si="64">IF($AK242&gt;0,(BA241-$AK242*$BW$211+BN242),(BA241-$AK242*$BW$211+BN242))</f>
        <v>383.04</v>
      </c>
      <c r="BB242" s="29">
        <v>0</v>
      </c>
      <c r="BC242" s="30">
        <v>0</v>
      </c>
      <c r="BD242" s="249"/>
      <c r="BE242" s="249"/>
      <c r="BF242" s="249"/>
      <c r="BG242" s="249"/>
      <c r="BH242" s="32"/>
      <c r="BI242" s="56"/>
      <c r="BJ242" s="518">
        <v>0</v>
      </c>
      <c r="BK242" s="518">
        <v>0</v>
      </c>
      <c r="BL242" s="518">
        <v>0</v>
      </c>
      <c r="BM242" s="518">
        <v>0</v>
      </c>
      <c r="BN242" s="518">
        <v>0</v>
      </c>
      <c r="BO242" s="518">
        <v>0</v>
      </c>
      <c r="BP242" s="518">
        <v>0</v>
      </c>
      <c r="BQ242" s="518">
        <v>0</v>
      </c>
      <c r="BR242" s="518">
        <v>0</v>
      </c>
      <c r="BT242" s="403"/>
      <c r="BU242" s="404"/>
      <c r="BV242" s="404"/>
      <c r="BW242" s="404"/>
      <c r="BX242" s="404"/>
      <c r="BY242" s="405"/>
    </row>
    <row r="243" spans="2:77" s="15" customFormat="1" ht="21" x14ac:dyDescent="0.25">
      <c r="B243" s="47"/>
      <c r="C243" s="20">
        <f t="shared" si="41"/>
        <v>45608</v>
      </c>
      <c r="D243" s="168">
        <f>SUMIFS('Transport-DB'!O:O,'Transport-DB'!C:C,"="&amp;'Work DB'!C243,'Transport-DB'!F:F,"="&amp;'Work DB'!$D$4)</f>
        <v>0</v>
      </c>
      <c r="E243" s="169">
        <f>SUMIFS('Transport-DB'!O:O,'Transport-DB'!C:C,"="&amp;'Work DB'!C243,'Transport-DB'!F:F,"="&amp;'Work DB'!$E$4)</f>
        <v>0</v>
      </c>
      <c r="F243" s="169">
        <f>SUMIFS('Transport-DB'!O:O,'Transport-DB'!C:C,"="&amp;'Work DB'!C243,'Transport-DB'!F:F,"="&amp;'Work DB'!$F$4)</f>
        <v>0</v>
      </c>
      <c r="G243" s="169">
        <f>SUMIFS('Transport-DB'!O:O,'Transport-DB'!C:C,"="&amp;'Work DB'!C243,'Transport-DB'!F:F,"="&amp;'Work DB'!$G$4)</f>
        <v>0</v>
      </c>
      <c r="H243" s="166">
        <f>SUMIFS('Transport-DB'!O:O,'Transport-DB'!C:C,"="&amp;'Work DB'!C243,'Transport-DB'!F:F,"="&amp;'Work DB'!$H$4)</f>
        <v>0</v>
      </c>
      <c r="I243" s="169">
        <f>SUMIFS('Transport-DB'!O:O,'Transport-DB'!C:C,"="&amp;'Work DB'!C243,'Transport-DB'!F:F,"="&amp;'Work DB'!$I$4)</f>
        <v>0</v>
      </c>
      <c r="J243" s="337">
        <f>SUMIFS('Transport-DB'!O:O,'Transport-DB'!C:C,"="&amp;'Work DB'!C243,'Transport-DB'!F:F,"="&amp;'Work DB'!$J$4)</f>
        <v>0</v>
      </c>
      <c r="K243" s="168">
        <f>SUMIFS('Transport-DB'!N:N,'Transport-DB'!C:C,"="&amp;'Work DB'!C243,'Transport-DB'!F:F,"="&amp;'Work DB'!$K$4)</f>
        <v>0</v>
      </c>
      <c r="L243" s="169">
        <f>SUMIFS('Transport-DB'!N:N,'Transport-DB'!C:C,"="&amp;'Work DB'!C243,'Transport-DB'!F:F,"="&amp;'Work DB'!$L$4)</f>
        <v>0</v>
      </c>
      <c r="M243" s="169">
        <f>SUMIFS('Transport-DB'!N:N,'Transport-DB'!C:C,"="&amp;'Work DB'!C243,'Transport-DB'!F:F,"="&amp;'Work DB'!$M$4)</f>
        <v>0</v>
      </c>
      <c r="N243" s="169">
        <f>SUMIFS('Transport-DB'!N:N,'Transport-DB'!C:C,"="&amp;'Work DB'!C243,'Transport-DB'!F:F,"="&amp;'Work DB'!$N$4)</f>
        <v>0</v>
      </c>
      <c r="O243" s="169">
        <f>SUMIFS('Transport-DB'!N:N,'Transport-DB'!C:C,"="&amp;'Work DB'!C243,'Transport-DB'!F:F,"="&amp;'Work DB'!$O$4)</f>
        <v>0</v>
      </c>
      <c r="P243" s="169">
        <f>SUMIFS('Transport-DB'!N:N,'Transport-DB'!C:C,"="&amp;'Work DB'!C243,'Transport-DB'!F:F,"="&amp;'Work DB'!$P$4)</f>
        <v>0</v>
      </c>
      <c r="Q243" s="166">
        <f>SUMIFS('Transport-DB'!N:N,'Transport-DB'!C:C,"="&amp;'Work DB'!C243,'Transport-DB'!F:F,"="&amp;'Work DB'!$Q$4)</f>
        <v>0</v>
      </c>
      <c r="R243" s="167">
        <f>SUMIFS('Transport-DB'!N:N,'Transport-DB'!C:C,"="&amp;'Work DB'!C243,'Transport-DB'!F:F,"="&amp;'Work DB'!$R$4)</f>
        <v>0</v>
      </c>
      <c r="S243" s="168">
        <f>SUM(D243:J243)+SUM(K243:R243)-M243-SUMIFS(Transport_DB[ترانشه],Transport_DB[توضیحات],"دیسپوزال",Transport_DB[تاریخ],'Work DB'!C243)</f>
        <v>0</v>
      </c>
      <c r="T243" s="169">
        <f t="shared" si="59"/>
        <v>0</v>
      </c>
      <c r="U243" s="169"/>
      <c r="V243" s="169"/>
      <c r="W243" s="169"/>
      <c r="X243" s="169"/>
      <c r="Y243" s="167"/>
      <c r="Z243" s="249"/>
      <c r="AA243" s="168">
        <f>SUMIFS('Transport-DB'!P:P,'Transport-DB'!C:C,"="&amp;'Work DB'!C243,'Transport-DB'!F:F,"="&amp;'Work DB'!$AA$4)</f>
        <v>0</v>
      </c>
      <c r="AB243" s="169">
        <f>SUMIFS('Transport-DB'!P:P,'Transport-DB'!C:C,"="&amp;'Work DB'!C243,'Transport-DB'!F:F,"="&amp;'Work DB'!$AB$4)</f>
        <v>0</v>
      </c>
      <c r="AC243" s="169">
        <f>SUMIFS('Transport-DB'!P:P,'Transport-DB'!C:C,"="&amp;'Work DB'!C243,'Transport-DB'!F:F,"="&amp;'Work DB'!$AC$4)</f>
        <v>0</v>
      </c>
      <c r="AD243" s="166">
        <f>SUMIFS('Transport-DB'!P:P,'Transport-DB'!C:C,"="&amp;'Work DB'!C243,'Transport-DB'!F:F,"="&amp;'Work DB'!$AD$4)</f>
        <v>0</v>
      </c>
      <c r="AE243" s="166">
        <f>SUMIFS('Transport-DB'!P:P,'Transport-DB'!C:C,"="&amp;'Work DB'!C243,'Transport-DB'!F:F,"="&amp;'Work DB'!$AE$4)</f>
        <v>0</v>
      </c>
      <c r="AF243" s="166">
        <f>SUMIFS('Transport-DB'!P:P,'Transport-DB'!C:C,"="&amp;'Work DB'!C243,'Transport-DB'!F:F,"="&amp;'Work DB'!$AF$4)</f>
        <v>0</v>
      </c>
      <c r="AG243" s="167"/>
      <c r="AH243" s="168">
        <f>SUMIFS('Transport-DB'!Q:Q,'Transport-DB'!C:C,"="&amp;'Work DB'!C243)</f>
        <v>0</v>
      </c>
      <c r="AI243" s="170">
        <f>SUMIFS(Civil_DB[قالب بندی],Civil_DB[تاریخ],"="&amp;'Work DB'!C243)</f>
        <v>0</v>
      </c>
      <c r="AJ243" s="169">
        <v>0</v>
      </c>
      <c r="AK243" s="167">
        <f>SUMIFS(Civil_DB[بتن],Civil_DB[تاریخ],"="&amp;'Work DB'!C243)</f>
        <v>0</v>
      </c>
      <c r="AL243" s="28">
        <v>0</v>
      </c>
      <c r="AM243" s="29">
        <v>0</v>
      </c>
      <c r="AN243" s="31">
        <v>0</v>
      </c>
      <c r="AO243" s="28">
        <v>36</v>
      </c>
      <c r="AP243" s="29">
        <v>7</v>
      </c>
      <c r="AQ243" s="29">
        <v>45</v>
      </c>
      <c r="AR243" s="30">
        <v>4</v>
      </c>
      <c r="AS243" s="28">
        <v>0</v>
      </c>
      <c r="AT243" s="29">
        <v>0</v>
      </c>
      <c r="AU243" s="30">
        <v>0</v>
      </c>
      <c r="AV243" s="215">
        <f t="shared" si="60"/>
        <v>105144</v>
      </c>
      <c r="AW243" s="29">
        <f t="shared" ref="AW243:AW246" si="65">AW242-AK243*$BT$234+BK243</f>
        <v>123.33999999999999</v>
      </c>
      <c r="AX243" s="29">
        <f t="shared" si="61"/>
        <v>9706</v>
      </c>
      <c r="AY243" s="29">
        <f t="shared" si="62"/>
        <v>193.81999999999996</v>
      </c>
      <c r="AZ243" s="29">
        <f t="shared" si="63"/>
        <v>123.39999999999998</v>
      </c>
      <c r="BA243" s="29">
        <f t="shared" si="64"/>
        <v>383.04</v>
      </c>
      <c r="BB243" s="29">
        <v>0</v>
      </c>
      <c r="BC243" s="30">
        <v>0</v>
      </c>
      <c r="BD243" s="249"/>
      <c r="BE243" s="249"/>
      <c r="BF243" s="249"/>
      <c r="BG243" s="249"/>
      <c r="BH243" s="32"/>
      <c r="BI243" s="56"/>
      <c r="BJ243" s="518">
        <v>0</v>
      </c>
      <c r="BK243" s="518">
        <v>0</v>
      </c>
      <c r="BL243" s="518">
        <v>0</v>
      </c>
      <c r="BM243" s="518">
        <v>0</v>
      </c>
      <c r="BN243" s="518">
        <v>0</v>
      </c>
      <c r="BO243" s="518">
        <v>0</v>
      </c>
      <c r="BP243" s="518">
        <v>0</v>
      </c>
      <c r="BQ243" s="518">
        <v>0</v>
      </c>
      <c r="BR243" s="518">
        <v>0</v>
      </c>
    </row>
    <row r="244" spans="2:77" s="15" customFormat="1" ht="21" x14ac:dyDescent="0.25">
      <c r="B244" s="47"/>
      <c r="C244" s="20">
        <f t="shared" si="41"/>
        <v>45609</v>
      </c>
      <c r="D244" s="168">
        <f>SUMIFS('Transport-DB'!O:O,'Transport-DB'!C:C,"="&amp;'Work DB'!C244,'Transport-DB'!F:F,"="&amp;'Work DB'!$D$4)</f>
        <v>0</v>
      </c>
      <c r="E244" s="169">
        <f>SUMIFS('Transport-DB'!O:O,'Transport-DB'!C:C,"="&amp;'Work DB'!C244,'Transport-DB'!F:F,"="&amp;'Work DB'!$E$4)</f>
        <v>0</v>
      </c>
      <c r="F244" s="169">
        <f>SUMIFS('Transport-DB'!O:O,'Transport-DB'!C:C,"="&amp;'Work DB'!C244,'Transport-DB'!F:F,"="&amp;'Work DB'!$F$4)</f>
        <v>0</v>
      </c>
      <c r="G244" s="169">
        <f>SUMIFS('Transport-DB'!O:O,'Transport-DB'!C:C,"="&amp;'Work DB'!C244,'Transport-DB'!F:F,"="&amp;'Work DB'!$G$4)</f>
        <v>0</v>
      </c>
      <c r="H244" s="166">
        <f>SUMIFS('Transport-DB'!O:O,'Transport-DB'!C:C,"="&amp;'Work DB'!C244,'Transport-DB'!F:F,"="&amp;'Work DB'!$H$4)</f>
        <v>0</v>
      </c>
      <c r="I244" s="169">
        <f>SUMIFS('Transport-DB'!O:O,'Transport-DB'!C:C,"="&amp;'Work DB'!C244,'Transport-DB'!F:F,"="&amp;'Work DB'!$I$4)</f>
        <v>0</v>
      </c>
      <c r="J244" s="337">
        <f>SUMIFS('Transport-DB'!O:O,'Transport-DB'!C:C,"="&amp;'Work DB'!C244,'Transport-DB'!F:F,"="&amp;'Work DB'!$J$4)</f>
        <v>0</v>
      </c>
      <c r="K244" s="168">
        <f>SUMIFS('Transport-DB'!N:N,'Transport-DB'!C:C,"="&amp;'Work DB'!C244,'Transport-DB'!F:F,"="&amp;'Work DB'!$K$4)</f>
        <v>0</v>
      </c>
      <c r="L244" s="169">
        <f>SUMIFS('Transport-DB'!N:N,'Transport-DB'!C:C,"="&amp;'Work DB'!C244,'Transport-DB'!F:F,"="&amp;'Work DB'!$L$4)</f>
        <v>0</v>
      </c>
      <c r="M244" s="169">
        <f>SUMIFS('Transport-DB'!N:N,'Transport-DB'!C:C,"="&amp;'Work DB'!C244,'Transport-DB'!F:F,"="&amp;'Work DB'!$M$4)</f>
        <v>0</v>
      </c>
      <c r="N244" s="169">
        <f>SUMIFS('Transport-DB'!N:N,'Transport-DB'!C:C,"="&amp;'Work DB'!C244,'Transport-DB'!F:F,"="&amp;'Work DB'!$N$4)</f>
        <v>0</v>
      </c>
      <c r="O244" s="169">
        <f>SUMIFS('Transport-DB'!N:N,'Transport-DB'!C:C,"="&amp;'Work DB'!C244,'Transport-DB'!F:F,"="&amp;'Work DB'!$O$4)</f>
        <v>0</v>
      </c>
      <c r="P244" s="169">
        <f>SUMIFS('Transport-DB'!N:N,'Transport-DB'!C:C,"="&amp;'Work DB'!C244,'Transport-DB'!F:F,"="&amp;'Work DB'!$P$4)</f>
        <v>0</v>
      </c>
      <c r="Q244" s="166">
        <f>SUMIFS('Transport-DB'!N:N,'Transport-DB'!C:C,"="&amp;'Work DB'!C244,'Transport-DB'!F:F,"="&amp;'Work DB'!$Q$4)</f>
        <v>0</v>
      </c>
      <c r="R244" s="167">
        <f>SUMIFS('Transport-DB'!N:N,'Transport-DB'!C:C,"="&amp;'Work DB'!C244,'Transport-DB'!F:F,"="&amp;'Work DB'!$R$4)</f>
        <v>0</v>
      </c>
      <c r="S244" s="168">
        <f>SUM(D244:J244)+SUM(K244:R244)-M244-SUMIFS(Transport_DB[ترانشه],Transport_DB[توضیحات],"دیسپوزال",Transport_DB[تاریخ],'Work DB'!C244)</f>
        <v>0</v>
      </c>
      <c r="T244" s="169">
        <f t="shared" si="59"/>
        <v>0</v>
      </c>
      <c r="U244" s="169"/>
      <c r="V244" s="169"/>
      <c r="W244" s="169"/>
      <c r="X244" s="169"/>
      <c r="Y244" s="167"/>
      <c r="Z244" s="249"/>
      <c r="AA244" s="168">
        <f>SUMIFS('Transport-DB'!P:P,'Transport-DB'!C:C,"="&amp;'Work DB'!C244,'Transport-DB'!F:F,"="&amp;'Work DB'!$AA$4)</f>
        <v>0</v>
      </c>
      <c r="AB244" s="169">
        <f>SUMIFS('Transport-DB'!P:P,'Transport-DB'!C:C,"="&amp;'Work DB'!C244,'Transport-DB'!F:F,"="&amp;'Work DB'!$AB$4)</f>
        <v>0</v>
      </c>
      <c r="AC244" s="169">
        <f>SUMIFS('Transport-DB'!P:P,'Transport-DB'!C:C,"="&amp;'Work DB'!C244,'Transport-DB'!F:F,"="&amp;'Work DB'!$AC$4)</f>
        <v>0</v>
      </c>
      <c r="AD244" s="166">
        <f>SUMIFS('Transport-DB'!P:P,'Transport-DB'!C:C,"="&amp;'Work DB'!C244,'Transport-DB'!F:F,"="&amp;'Work DB'!$AD$4)</f>
        <v>0</v>
      </c>
      <c r="AE244" s="166">
        <f>SUMIFS('Transport-DB'!P:P,'Transport-DB'!C:C,"="&amp;'Work DB'!C244,'Transport-DB'!F:F,"="&amp;'Work DB'!$AE$4)</f>
        <v>0</v>
      </c>
      <c r="AF244" s="166">
        <f>SUMIFS('Transport-DB'!P:P,'Transport-DB'!C:C,"="&amp;'Work DB'!C244,'Transport-DB'!F:F,"="&amp;'Work DB'!$AF$4)</f>
        <v>0</v>
      </c>
      <c r="AG244" s="167"/>
      <c r="AH244" s="168">
        <f>SUMIFS('Transport-DB'!Q:Q,'Transport-DB'!C:C,"="&amp;'Work DB'!C244)</f>
        <v>0</v>
      </c>
      <c r="AI244" s="170">
        <f>SUMIFS(Civil_DB[قالب بندی],Civil_DB[تاریخ],"="&amp;'Work DB'!C244)</f>
        <v>0</v>
      </c>
      <c r="AJ244" s="169">
        <v>0</v>
      </c>
      <c r="AK244" s="167">
        <f>SUMIFS(Civil_DB[بتن],Civil_DB[تاریخ],"="&amp;'Work DB'!C244)</f>
        <v>0</v>
      </c>
      <c r="AL244" s="28">
        <v>0</v>
      </c>
      <c r="AM244" s="29">
        <v>0</v>
      </c>
      <c r="AN244" s="31">
        <v>0</v>
      </c>
      <c r="AO244" s="28">
        <v>34</v>
      </c>
      <c r="AP244" s="29">
        <v>8</v>
      </c>
      <c r="AQ244" s="29">
        <v>46</v>
      </c>
      <c r="AR244" s="30">
        <v>4</v>
      </c>
      <c r="AS244" s="28">
        <v>0</v>
      </c>
      <c r="AT244" s="29">
        <v>0</v>
      </c>
      <c r="AU244" s="30">
        <v>0</v>
      </c>
      <c r="AV244" s="215">
        <f t="shared" si="60"/>
        <v>105144</v>
      </c>
      <c r="AW244" s="29">
        <f t="shared" si="65"/>
        <v>123.33999999999999</v>
      </c>
      <c r="AX244" s="29">
        <f t="shared" si="61"/>
        <v>9706</v>
      </c>
      <c r="AY244" s="29">
        <f t="shared" si="62"/>
        <v>193.81999999999996</v>
      </c>
      <c r="AZ244" s="29">
        <f t="shared" si="63"/>
        <v>123.39999999999998</v>
      </c>
      <c r="BA244" s="29">
        <f t="shared" si="64"/>
        <v>383.04</v>
      </c>
      <c r="BB244" s="29">
        <v>0</v>
      </c>
      <c r="BC244" s="30">
        <v>0</v>
      </c>
      <c r="BD244" s="249"/>
      <c r="BE244" s="249"/>
      <c r="BF244" s="249"/>
      <c r="BG244" s="249"/>
      <c r="BH244" s="32"/>
      <c r="BI244" s="56"/>
      <c r="BJ244" s="518">
        <v>0</v>
      </c>
      <c r="BK244" s="518">
        <v>0</v>
      </c>
      <c r="BL244" s="518">
        <v>0</v>
      </c>
      <c r="BM244" s="518">
        <v>0</v>
      </c>
      <c r="BN244" s="518">
        <v>0</v>
      </c>
      <c r="BO244" s="518">
        <v>0</v>
      </c>
      <c r="BP244" s="518">
        <v>0</v>
      </c>
      <c r="BQ244" s="518">
        <v>0</v>
      </c>
      <c r="BR244" s="518">
        <v>0</v>
      </c>
    </row>
    <row r="245" spans="2:77" s="15" customFormat="1" ht="21" x14ac:dyDescent="0.25">
      <c r="B245" s="47"/>
      <c r="C245" s="20">
        <f t="shared" si="41"/>
        <v>45610</v>
      </c>
      <c r="D245" s="168">
        <f>SUMIFS('Transport-DB'!O:O,'Transport-DB'!C:C,"="&amp;'Work DB'!C245,'Transport-DB'!F:F,"="&amp;'Work DB'!$D$4)</f>
        <v>0</v>
      </c>
      <c r="E245" s="169">
        <f>SUMIFS('Transport-DB'!O:O,'Transport-DB'!C:C,"="&amp;'Work DB'!C245,'Transport-DB'!F:F,"="&amp;'Work DB'!$E$4)</f>
        <v>0</v>
      </c>
      <c r="F245" s="169">
        <f>SUMIFS('Transport-DB'!O:O,'Transport-DB'!C:C,"="&amp;'Work DB'!C245,'Transport-DB'!F:F,"="&amp;'Work DB'!$F$4)</f>
        <v>0</v>
      </c>
      <c r="G245" s="169">
        <f>SUMIFS('Transport-DB'!O:O,'Transport-DB'!C:C,"="&amp;'Work DB'!C245,'Transport-DB'!F:F,"="&amp;'Work DB'!$G$4)</f>
        <v>0</v>
      </c>
      <c r="H245" s="166">
        <f>SUMIFS('Transport-DB'!O:O,'Transport-DB'!C:C,"="&amp;'Work DB'!C245,'Transport-DB'!F:F,"="&amp;'Work DB'!$H$4)</f>
        <v>0</v>
      </c>
      <c r="I245" s="169">
        <f>SUMIFS('Transport-DB'!O:O,'Transport-DB'!C:C,"="&amp;'Work DB'!C245,'Transport-DB'!F:F,"="&amp;'Work DB'!$I$4)</f>
        <v>0</v>
      </c>
      <c r="J245" s="337">
        <f>SUMIFS('Transport-DB'!O:O,'Transport-DB'!C:C,"="&amp;'Work DB'!C245,'Transport-DB'!F:F,"="&amp;'Work DB'!$J$4)</f>
        <v>0</v>
      </c>
      <c r="K245" s="168">
        <f>SUMIFS('Transport-DB'!N:N,'Transport-DB'!C:C,"="&amp;'Work DB'!C245,'Transport-DB'!F:F,"="&amp;'Work DB'!$K$4)</f>
        <v>0</v>
      </c>
      <c r="L245" s="169">
        <f>SUMIFS('Transport-DB'!N:N,'Transport-DB'!C:C,"="&amp;'Work DB'!C245,'Transport-DB'!F:F,"="&amp;'Work DB'!$L$4)</f>
        <v>0</v>
      </c>
      <c r="M245" s="169">
        <f>SUMIFS('Transport-DB'!N:N,'Transport-DB'!C:C,"="&amp;'Work DB'!C245,'Transport-DB'!F:F,"="&amp;'Work DB'!$M$4)</f>
        <v>0</v>
      </c>
      <c r="N245" s="169">
        <f>SUMIFS('Transport-DB'!N:N,'Transport-DB'!C:C,"="&amp;'Work DB'!C245,'Transport-DB'!F:F,"="&amp;'Work DB'!$N$4)</f>
        <v>0</v>
      </c>
      <c r="O245" s="169">
        <f>SUMIFS('Transport-DB'!N:N,'Transport-DB'!C:C,"="&amp;'Work DB'!C245,'Transport-DB'!F:F,"="&amp;'Work DB'!$O$4)</f>
        <v>0</v>
      </c>
      <c r="P245" s="169">
        <f>SUMIFS('Transport-DB'!N:N,'Transport-DB'!C:C,"="&amp;'Work DB'!C245,'Transport-DB'!F:F,"="&amp;'Work DB'!$P$4)</f>
        <v>0</v>
      </c>
      <c r="Q245" s="166">
        <f>SUMIFS('Transport-DB'!N:N,'Transport-DB'!C:C,"="&amp;'Work DB'!C245,'Transport-DB'!F:F,"="&amp;'Work DB'!$Q$4)</f>
        <v>0</v>
      </c>
      <c r="R245" s="167">
        <f>SUMIFS('Transport-DB'!N:N,'Transport-DB'!C:C,"="&amp;'Work DB'!C245,'Transport-DB'!F:F,"="&amp;'Work DB'!$R$4)</f>
        <v>0</v>
      </c>
      <c r="S245" s="168">
        <f>SUM(D245:J245)+SUM(K245:R245)-M245-SUMIFS(Transport_DB[ترانشه],Transport_DB[توضیحات],"دیسپوزال",Transport_DB[تاریخ],'Work DB'!C245)</f>
        <v>0</v>
      </c>
      <c r="T245" s="169">
        <f t="shared" si="59"/>
        <v>0</v>
      </c>
      <c r="U245" s="169"/>
      <c r="V245" s="169"/>
      <c r="W245" s="169"/>
      <c r="X245" s="169"/>
      <c r="Y245" s="167"/>
      <c r="Z245" s="249"/>
      <c r="AA245" s="168">
        <f>SUMIFS('Transport-DB'!P:P,'Transport-DB'!C:C,"="&amp;'Work DB'!C245,'Transport-DB'!F:F,"="&amp;'Work DB'!$AA$4)</f>
        <v>0</v>
      </c>
      <c r="AB245" s="169">
        <f>SUMIFS('Transport-DB'!P:P,'Transport-DB'!C:C,"="&amp;'Work DB'!C245,'Transport-DB'!F:F,"="&amp;'Work DB'!$AB$4)</f>
        <v>0</v>
      </c>
      <c r="AC245" s="169">
        <f>SUMIFS('Transport-DB'!P:P,'Transport-DB'!C:C,"="&amp;'Work DB'!C245,'Transport-DB'!F:F,"="&amp;'Work DB'!$AC$4)</f>
        <v>0</v>
      </c>
      <c r="AD245" s="166">
        <f>SUMIFS('Transport-DB'!P:P,'Transport-DB'!C:C,"="&amp;'Work DB'!C245,'Transport-DB'!F:F,"="&amp;'Work DB'!$AD$4)</f>
        <v>0</v>
      </c>
      <c r="AE245" s="166">
        <f>SUMIFS('Transport-DB'!P:P,'Transport-DB'!C:C,"="&amp;'Work DB'!C245,'Transport-DB'!F:F,"="&amp;'Work DB'!$AE$4)</f>
        <v>0</v>
      </c>
      <c r="AF245" s="166">
        <f>SUMIFS('Transport-DB'!P:P,'Transport-DB'!C:C,"="&amp;'Work DB'!C245,'Transport-DB'!F:F,"="&amp;'Work DB'!$AF$4)</f>
        <v>0</v>
      </c>
      <c r="AG245" s="167"/>
      <c r="AH245" s="168">
        <f>SUMIFS('Transport-DB'!Q:Q,'Transport-DB'!C:C,"="&amp;'Work DB'!C245)</f>
        <v>0</v>
      </c>
      <c r="AI245" s="170">
        <f>SUMIFS(Civil_DB[قالب بندی],Civil_DB[تاریخ],"="&amp;'Work DB'!C245)</f>
        <v>0</v>
      </c>
      <c r="AJ245" s="169">
        <v>0</v>
      </c>
      <c r="AK245" s="167">
        <f>SUMIFS(Civil_DB[بتن],Civil_DB[تاریخ],"="&amp;'Work DB'!C245)</f>
        <v>0</v>
      </c>
      <c r="AL245" s="28">
        <v>0</v>
      </c>
      <c r="AM245" s="29">
        <v>0</v>
      </c>
      <c r="AN245" s="31">
        <v>0</v>
      </c>
      <c r="AO245" s="28">
        <v>36</v>
      </c>
      <c r="AP245" s="29">
        <v>7</v>
      </c>
      <c r="AQ245" s="29">
        <v>38</v>
      </c>
      <c r="AR245" s="30">
        <v>4</v>
      </c>
      <c r="AS245" s="28">
        <v>0</v>
      </c>
      <c r="AT245" s="29">
        <v>0</v>
      </c>
      <c r="AU245" s="30">
        <v>150</v>
      </c>
      <c r="AV245" s="215">
        <f t="shared" si="60"/>
        <v>104994</v>
      </c>
      <c r="AW245" s="29">
        <f t="shared" si="65"/>
        <v>123.33999999999999</v>
      </c>
      <c r="AX245" s="29">
        <f t="shared" si="61"/>
        <v>9706</v>
      </c>
      <c r="AY245" s="29">
        <f t="shared" si="62"/>
        <v>193.81999999999996</v>
      </c>
      <c r="AZ245" s="29">
        <f t="shared" si="63"/>
        <v>123.39999999999998</v>
      </c>
      <c r="BA245" s="29">
        <f t="shared" si="64"/>
        <v>383.04</v>
      </c>
      <c r="BB245" s="29">
        <v>0</v>
      </c>
      <c r="BC245" s="30">
        <v>0</v>
      </c>
      <c r="BD245" s="249"/>
      <c r="BE245" s="249"/>
      <c r="BF245" s="249"/>
      <c r="BG245" s="249"/>
      <c r="BH245" s="32"/>
      <c r="BI245" s="56"/>
      <c r="BJ245" s="518">
        <v>0</v>
      </c>
      <c r="BK245" s="518">
        <v>0</v>
      </c>
      <c r="BL245" s="518">
        <v>0</v>
      </c>
      <c r="BM245" s="518">
        <v>0</v>
      </c>
      <c r="BN245" s="518">
        <v>0</v>
      </c>
      <c r="BO245" s="518">
        <v>0</v>
      </c>
      <c r="BP245" s="518">
        <v>0</v>
      </c>
      <c r="BQ245" s="518">
        <v>0</v>
      </c>
      <c r="BR245" s="518">
        <v>0</v>
      </c>
    </row>
    <row r="246" spans="2:77" s="15" customFormat="1" ht="21" x14ac:dyDescent="0.25">
      <c r="B246" s="47"/>
      <c r="C246" s="20">
        <f t="shared" si="41"/>
        <v>45611</v>
      </c>
      <c r="D246" s="168">
        <f>SUMIFS('Transport-DB'!O:O,'Transport-DB'!C:C,"="&amp;'Work DB'!C246,'Transport-DB'!F:F,"="&amp;'Work DB'!$D$4)</f>
        <v>0</v>
      </c>
      <c r="E246" s="169">
        <f>SUMIFS('Transport-DB'!O:O,'Transport-DB'!C:C,"="&amp;'Work DB'!C246,'Transport-DB'!F:F,"="&amp;'Work DB'!$E$4)</f>
        <v>0</v>
      </c>
      <c r="F246" s="169">
        <f>SUMIFS('Transport-DB'!O:O,'Transport-DB'!C:C,"="&amp;'Work DB'!C246,'Transport-DB'!F:F,"="&amp;'Work DB'!$F$4)</f>
        <v>0</v>
      </c>
      <c r="G246" s="169">
        <f>SUMIFS('Transport-DB'!O:O,'Transport-DB'!C:C,"="&amp;'Work DB'!C246,'Transport-DB'!F:F,"="&amp;'Work DB'!$G$4)</f>
        <v>0</v>
      </c>
      <c r="H246" s="166">
        <f>SUMIFS('Transport-DB'!O:O,'Transport-DB'!C:C,"="&amp;'Work DB'!C246,'Transport-DB'!F:F,"="&amp;'Work DB'!$H$4)</f>
        <v>0</v>
      </c>
      <c r="I246" s="169">
        <f>SUMIFS('Transport-DB'!O:O,'Transport-DB'!C:C,"="&amp;'Work DB'!C246,'Transport-DB'!F:F,"="&amp;'Work DB'!$I$4)</f>
        <v>0</v>
      </c>
      <c r="J246" s="337">
        <f>SUMIFS('Transport-DB'!O:O,'Transport-DB'!C:C,"="&amp;'Work DB'!C246,'Transport-DB'!F:F,"="&amp;'Work DB'!$J$4)</f>
        <v>0</v>
      </c>
      <c r="K246" s="168">
        <f>SUMIFS('Transport-DB'!N:N,'Transport-DB'!C:C,"="&amp;'Work DB'!C246,'Transport-DB'!F:F,"="&amp;'Work DB'!$K$4)</f>
        <v>0</v>
      </c>
      <c r="L246" s="169">
        <f>SUMIFS('Transport-DB'!N:N,'Transport-DB'!C:C,"="&amp;'Work DB'!C246,'Transport-DB'!F:F,"="&amp;'Work DB'!$L$4)</f>
        <v>0</v>
      </c>
      <c r="M246" s="169">
        <f>SUMIFS('Transport-DB'!N:N,'Transport-DB'!C:C,"="&amp;'Work DB'!C246,'Transport-DB'!F:F,"="&amp;'Work DB'!$M$4)</f>
        <v>0</v>
      </c>
      <c r="N246" s="169">
        <f>SUMIFS('Transport-DB'!N:N,'Transport-DB'!C:C,"="&amp;'Work DB'!C246,'Transport-DB'!F:F,"="&amp;'Work DB'!$N$4)</f>
        <v>0</v>
      </c>
      <c r="O246" s="169">
        <f>SUMIFS('Transport-DB'!N:N,'Transport-DB'!C:C,"="&amp;'Work DB'!C246,'Transport-DB'!F:F,"="&amp;'Work DB'!$O$4)</f>
        <v>0</v>
      </c>
      <c r="P246" s="169">
        <f>SUMIFS('Transport-DB'!N:N,'Transport-DB'!C:C,"="&amp;'Work DB'!C246,'Transport-DB'!F:F,"="&amp;'Work DB'!$P$4)</f>
        <v>0</v>
      </c>
      <c r="Q246" s="166">
        <f>SUMIFS('Transport-DB'!N:N,'Transport-DB'!C:C,"="&amp;'Work DB'!C246,'Transport-DB'!F:F,"="&amp;'Work DB'!$Q$4)</f>
        <v>0</v>
      </c>
      <c r="R246" s="167">
        <f>SUMIFS('Transport-DB'!N:N,'Transport-DB'!C:C,"="&amp;'Work DB'!C246,'Transport-DB'!F:F,"="&amp;'Work DB'!$R$4)</f>
        <v>0</v>
      </c>
      <c r="S246" s="168">
        <f>SUM(D246:J246)+SUM(K246:R246)-M246-SUMIFS(Transport_DB[ترانشه],Transport_DB[توضیحات],"دیسپوزال",Transport_DB[تاریخ],'Work DB'!C246)</f>
        <v>0</v>
      </c>
      <c r="T246" s="169">
        <f t="shared" si="59"/>
        <v>0</v>
      </c>
      <c r="U246" s="169"/>
      <c r="V246" s="169"/>
      <c r="W246" s="169"/>
      <c r="X246" s="169"/>
      <c r="Y246" s="167"/>
      <c r="Z246" s="249"/>
      <c r="AA246" s="168">
        <f>SUMIFS('Transport-DB'!P:P,'Transport-DB'!C:C,"="&amp;'Work DB'!C246,'Transport-DB'!F:F,"="&amp;'Work DB'!$AA$4)</f>
        <v>0</v>
      </c>
      <c r="AB246" s="169">
        <f>SUMIFS('Transport-DB'!P:P,'Transport-DB'!C:C,"="&amp;'Work DB'!C246,'Transport-DB'!F:F,"="&amp;'Work DB'!$AB$4)</f>
        <v>0</v>
      </c>
      <c r="AC246" s="169">
        <f>SUMIFS('Transport-DB'!P:P,'Transport-DB'!C:C,"="&amp;'Work DB'!C246,'Transport-DB'!F:F,"="&amp;'Work DB'!$AC$4)</f>
        <v>0</v>
      </c>
      <c r="AD246" s="166">
        <f>SUMIFS('Transport-DB'!P:P,'Transport-DB'!C:C,"="&amp;'Work DB'!C246,'Transport-DB'!F:F,"="&amp;'Work DB'!$AD$4)</f>
        <v>0</v>
      </c>
      <c r="AE246" s="166">
        <f>SUMIFS('Transport-DB'!P:P,'Transport-DB'!C:C,"="&amp;'Work DB'!C246,'Transport-DB'!F:F,"="&amp;'Work DB'!$AE$4)</f>
        <v>0</v>
      </c>
      <c r="AF246" s="166">
        <f>SUMIFS('Transport-DB'!P:P,'Transport-DB'!C:C,"="&amp;'Work DB'!C246,'Transport-DB'!F:F,"="&amp;'Work DB'!$AF$4)</f>
        <v>0</v>
      </c>
      <c r="AG246" s="167"/>
      <c r="AH246" s="168">
        <f>SUMIFS('Transport-DB'!Q:Q,'Transport-DB'!C:C,"="&amp;'Work DB'!C246)</f>
        <v>0</v>
      </c>
      <c r="AI246" s="170">
        <f>SUMIFS(Civil_DB[قالب بندی],Civil_DB[تاریخ],"="&amp;'Work DB'!C246)</f>
        <v>0</v>
      </c>
      <c r="AJ246" s="169">
        <v>0</v>
      </c>
      <c r="AK246" s="167">
        <f>SUMIFS(Civil_DB[بتن],Civil_DB[تاریخ],"="&amp;'Work DB'!C246)</f>
        <v>0</v>
      </c>
      <c r="AL246" s="28">
        <v>0</v>
      </c>
      <c r="AM246" s="29">
        <v>0</v>
      </c>
      <c r="AN246" s="31">
        <v>0</v>
      </c>
      <c r="AO246" s="28">
        <v>27</v>
      </c>
      <c r="AP246" s="29">
        <v>3</v>
      </c>
      <c r="AQ246" s="29">
        <v>22</v>
      </c>
      <c r="AR246" s="30">
        <v>1</v>
      </c>
      <c r="AS246" s="28">
        <v>0</v>
      </c>
      <c r="AT246" s="29">
        <v>0</v>
      </c>
      <c r="AU246" s="30">
        <v>0</v>
      </c>
      <c r="AV246" s="215">
        <f t="shared" si="60"/>
        <v>104994</v>
      </c>
      <c r="AW246" s="29">
        <f t="shared" si="65"/>
        <v>123.33999999999999</v>
      </c>
      <c r="AX246" s="29">
        <f t="shared" si="61"/>
        <v>9706</v>
      </c>
      <c r="AY246" s="29">
        <f t="shared" si="62"/>
        <v>193.81999999999996</v>
      </c>
      <c r="AZ246" s="29">
        <f t="shared" si="63"/>
        <v>123.39999999999998</v>
      </c>
      <c r="BA246" s="29">
        <f t="shared" si="64"/>
        <v>383.04</v>
      </c>
      <c r="BB246" s="29">
        <v>0</v>
      </c>
      <c r="BC246" s="30">
        <v>0</v>
      </c>
      <c r="BD246" s="249"/>
      <c r="BE246" s="249"/>
      <c r="BF246" s="249"/>
      <c r="BG246" s="249"/>
      <c r="BH246" s="32"/>
      <c r="BI246" s="56"/>
      <c r="BJ246" s="518">
        <v>0</v>
      </c>
      <c r="BK246" s="518">
        <v>0</v>
      </c>
      <c r="BL246" s="518">
        <v>0</v>
      </c>
      <c r="BM246" s="518">
        <v>0</v>
      </c>
      <c r="BN246" s="518">
        <v>0</v>
      </c>
      <c r="BO246" s="518">
        <v>0</v>
      </c>
      <c r="BP246" s="518">
        <v>0</v>
      </c>
      <c r="BQ246" s="518">
        <v>0</v>
      </c>
      <c r="BR246" s="518">
        <v>0</v>
      </c>
    </row>
    <row r="247" spans="2:77" s="15" customFormat="1" ht="21" x14ac:dyDescent="0.25">
      <c r="B247" s="47"/>
      <c r="C247" s="20">
        <f t="shared" si="41"/>
        <v>45612</v>
      </c>
      <c r="D247" s="168">
        <f>SUMIFS('Transport-DB'!O:O,'Transport-DB'!C:C,"="&amp;'Work DB'!C247,'Transport-DB'!F:F,"="&amp;'Work DB'!$D$4)</f>
        <v>137.655</v>
      </c>
      <c r="E247" s="169">
        <f>SUMIFS('Transport-DB'!O:O,'Transport-DB'!C:C,"="&amp;'Work DB'!C247,'Transport-DB'!F:F,"="&amp;'Work DB'!$E$4)</f>
        <v>233.85249999999999</v>
      </c>
      <c r="F247" s="169">
        <f>SUMIFS('Transport-DB'!O:O,'Transport-DB'!C:C,"="&amp;'Work DB'!C247,'Transport-DB'!F:F,"="&amp;'Work DB'!$F$4)</f>
        <v>181.35499999999999</v>
      </c>
      <c r="G247" s="169">
        <f>SUMIFS('Transport-DB'!O:O,'Transport-DB'!C:C,"="&amp;'Work DB'!C247,'Transport-DB'!F:F,"="&amp;'Work DB'!$G$4)</f>
        <v>0</v>
      </c>
      <c r="H247" s="166">
        <f>SUMIFS('Transport-DB'!O:O,'Transport-DB'!C:C,"="&amp;'Work DB'!C247,'Transport-DB'!F:F,"="&amp;'Work DB'!$H$4)</f>
        <v>338.09999999999997</v>
      </c>
      <c r="I247" s="169">
        <f>SUMIFS('Transport-DB'!O:O,'Transport-DB'!C:C,"="&amp;'Work DB'!C247,'Transport-DB'!F:F,"="&amp;'Work DB'!$I$4)</f>
        <v>0</v>
      </c>
      <c r="J247" s="337">
        <f>SUMIFS('Transport-DB'!O:O,'Transport-DB'!C:C,"="&amp;'Work DB'!C247,'Transport-DB'!F:F,"="&amp;'Work DB'!$J$4)</f>
        <v>0</v>
      </c>
      <c r="K247" s="168">
        <f>SUMIFS('Transport-DB'!N:N,'Transport-DB'!C:C,"="&amp;'Work DB'!C247,'Transport-DB'!F:F,"="&amp;'Work DB'!$K$4)</f>
        <v>266</v>
      </c>
      <c r="L247" s="169">
        <f>SUMIFS('Transport-DB'!N:N,'Transport-DB'!C:C,"="&amp;'Work DB'!C247,'Transport-DB'!F:F,"="&amp;'Work DB'!$L$4)</f>
        <v>0</v>
      </c>
      <c r="M247" s="169">
        <f>SUMIFS('Transport-DB'!N:N,'Transport-DB'!C:C,"="&amp;'Work DB'!C247,'Transport-DB'!F:F,"="&amp;'Work DB'!$M$4)</f>
        <v>0</v>
      </c>
      <c r="N247" s="169">
        <f>SUMIFS('Transport-DB'!N:N,'Transport-DB'!C:C,"="&amp;'Work DB'!C247,'Transport-DB'!F:F,"="&amp;'Work DB'!$N$4)</f>
        <v>0</v>
      </c>
      <c r="O247" s="169">
        <f>SUMIFS('Transport-DB'!N:N,'Transport-DB'!C:C,"="&amp;'Work DB'!C247,'Transport-DB'!F:F,"="&amp;'Work DB'!$O$4)</f>
        <v>0</v>
      </c>
      <c r="P247" s="169">
        <f>SUMIFS('Transport-DB'!N:N,'Transport-DB'!C:C,"="&amp;'Work DB'!C247,'Transport-DB'!F:F,"="&amp;'Work DB'!$P$4)</f>
        <v>0</v>
      </c>
      <c r="Q247" s="166">
        <f>SUMIFS('Transport-DB'!N:N,'Transport-DB'!C:C,"="&amp;'Work DB'!C247,'Transport-DB'!F:F,"="&amp;'Work DB'!$Q$4)</f>
        <v>0</v>
      </c>
      <c r="R247" s="167">
        <f>SUMIFS('Transport-DB'!N:N,'Transport-DB'!C:C,"="&amp;'Work DB'!C247,'Transport-DB'!F:F,"="&amp;'Work DB'!$R$4)</f>
        <v>0</v>
      </c>
      <c r="S247" s="168">
        <f>SUM(D247:J247)+SUM(K247:R247)-M247-SUMIFS(Transport_DB[ترانشه],Transport_DB[توضیحات],"دیسپوزال",Transport_DB[تاریخ],'Work DB'!C247)</f>
        <v>1156.9624999999999</v>
      </c>
      <c r="T247" s="169">
        <f t="shared" si="59"/>
        <v>0</v>
      </c>
      <c r="U247" s="169"/>
      <c r="V247" s="169"/>
      <c r="W247" s="169"/>
      <c r="X247" s="169"/>
      <c r="Y247" s="167"/>
      <c r="Z247" s="249"/>
      <c r="AA247" s="168">
        <f>SUMIFS('Transport-DB'!P:P,'Transport-DB'!C:C,"="&amp;'Work DB'!C247,'Transport-DB'!F:F,"="&amp;'Work DB'!$AA$4)</f>
        <v>47.2</v>
      </c>
      <c r="AB247" s="169">
        <f>SUMIFS('Transport-DB'!P:P,'Transport-DB'!C:C,"="&amp;'Work DB'!C247,'Transport-DB'!F:F,"="&amp;'Work DB'!$AB$4)</f>
        <v>69.599999999999994</v>
      </c>
      <c r="AC247" s="169">
        <f>SUMIFS('Transport-DB'!P:P,'Transport-DB'!C:C,"="&amp;'Work DB'!C247,'Transport-DB'!F:F,"="&amp;'Work DB'!$AC$4)</f>
        <v>0</v>
      </c>
      <c r="AD247" s="166">
        <f>SUMIFS('Transport-DB'!P:P,'Transport-DB'!C:C,"="&amp;'Work DB'!C247,'Transport-DB'!F:F,"="&amp;'Work DB'!$AD$4)</f>
        <v>20</v>
      </c>
      <c r="AE247" s="166">
        <f>SUMIFS('Transport-DB'!P:P,'Transport-DB'!C:C,"="&amp;'Work DB'!C247,'Transport-DB'!F:F,"="&amp;'Work DB'!$AE$4)</f>
        <v>0</v>
      </c>
      <c r="AF247" s="166">
        <f>SUMIFS('Transport-DB'!P:P,'Transport-DB'!C:C,"="&amp;'Work DB'!C247,'Transport-DB'!F:F,"="&amp;'Work DB'!$AF$4)</f>
        <v>0</v>
      </c>
      <c r="AG247" s="167"/>
      <c r="AH247" s="168">
        <f>SUMIFS('Transport-DB'!Q:Q,'Transport-DB'!C:C,"="&amp;'Work DB'!C247)</f>
        <v>0</v>
      </c>
      <c r="AI247" s="170">
        <f>SUMIFS(Civil_DB[قالب بندی],Civil_DB[تاریخ],"="&amp;'Work DB'!C247)</f>
        <v>0</v>
      </c>
      <c r="AJ247" s="169">
        <v>0</v>
      </c>
      <c r="AK247" s="167">
        <f>SUMIFS(Civil_DB[بتن],Civil_DB[تاریخ],"="&amp;'Work DB'!C247)</f>
        <v>61</v>
      </c>
      <c r="AL247" s="28">
        <v>0</v>
      </c>
      <c r="AM247" s="29">
        <v>0</v>
      </c>
      <c r="AN247" s="31">
        <v>0</v>
      </c>
      <c r="AO247" s="28">
        <v>75</v>
      </c>
      <c r="AP247" s="29">
        <v>33</v>
      </c>
      <c r="AQ247" s="29">
        <v>108</v>
      </c>
      <c r="AR247" s="30">
        <v>13</v>
      </c>
      <c r="AS247" s="28">
        <v>13</v>
      </c>
      <c r="AT247" s="29">
        <v>15</v>
      </c>
      <c r="AU247" s="30">
        <v>1883</v>
      </c>
      <c r="AV247" s="215">
        <f t="shared" si="60"/>
        <v>103111</v>
      </c>
      <c r="AW247" s="29">
        <f>AW246-AK247*$BT$234+BK247</f>
        <v>104.42999999999999</v>
      </c>
      <c r="AX247" s="29">
        <f t="shared" si="61"/>
        <v>9706</v>
      </c>
      <c r="AY247" s="29">
        <f t="shared" si="62"/>
        <v>164.53999999999996</v>
      </c>
      <c r="AZ247" s="29">
        <f>IF($AK247&gt;0,(AZ246-$AK247*$BV$234+BM247),(AZ246-$AK247*$BV$234+BM247))</f>
        <v>98.389999999999986</v>
      </c>
      <c r="BA247" s="29">
        <f>IF($AK247&gt;0,(BA246-$AK247*$BW$234+BN247),(BA246-$AK247*$BW$234+BN247))</f>
        <v>324.48</v>
      </c>
      <c r="BB247" s="29">
        <v>0</v>
      </c>
      <c r="BC247" s="30">
        <v>0</v>
      </c>
      <c r="BD247" s="249"/>
      <c r="BE247" s="249"/>
      <c r="BF247" s="249"/>
      <c r="BG247" s="249"/>
      <c r="BH247" s="32"/>
      <c r="BI247" s="56"/>
      <c r="BJ247" s="518">
        <v>0</v>
      </c>
      <c r="BK247" s="518">
        <v>0</v>
      </c>
      <c r="BL247" s="518">
        <v>0</v>
      </c>
      <c r="BM247" s="518">
        <v>0</v>
      </c>
      <c r="BN247" s="518">
        <v>0</v>
      </c>
      <c r="BO247" s="518">
        <v>0</v>
      </c>
      <c r="BP247" s="518">
        <v>0</v>
      </c>
      <c r="BQ247" s="518">
        <v>0</v>
      </c>
      <c r="BR247" s="518">
        <v>0</v>
      </c>
    </row>
    <row r="248" spans="2:77" s="15" customFormat="1" ht="21" x14ac:dyDescent="0.25">
      <c r="B248" s="47"/>
      <c r="C248" s="20">
        <f t="shared" si="41"/>
        <v>45613</v>
      </c>
      <c r="D248" s="168">
        <f>SUMIFS('Transport-DB'!O:O,'Transport-DB'!C:C,"="&amp;'Work DB'!C248,'Transport-DB'!F:F,"="&amp;'Work DB'!$D$4)</f>
        <v>160.5975</v>
      </c>
      <c r="E248" s="169">
        <f>SUMIFS('Transport-DB'!O:O,'Transport-DB'!C:C,"="&amp;'Work DB'!C248,'Transport-DB'!F:F,"="&amp;'Work DB'!$E$4)</f>
        <v>429.52499999999998</v>
      </c>
      <c r="F248" s="169">
        <f>SUMIFS('Transport-DB'!O:O,'Transport-DB'!C:C,"="&amp;'Work DB'!C248,'Transport-DB'!F:F,"="&amp;'Work DB'!$F$4)</f>
        <v>209.99</v>
      </c>
      <c r="G248" s="169">
        <f>SUMIFS('Transport-DB'!O:O,'Transport-DB'!C:C,"="&amp;'Work DB'!C248,'Transport-DB'!F:F,"="&amp;'Work DB'!$G$4)</f>
        <v>0</v>
      </c>
      <c r="H248" s="166">
        <f>SUMIFS('Transport-DB'!O:O,'Transport-DB'!C:C,"="&amp;'Work DB'!C248,'Transport-DB'!F:F,"="&amp;'Work DB'!$H$4)</f>
        <v>400.89</v>
      </c>
      <c r="I248" s="169">
        <f>SUMIFS('Transport-DB'!O:O,'Transport-DB'!C:C,"="&amp;'Work DB'!C248,'Transport-DB'!F:F,"="&amp;'Work DB'!$I$4)</f>
        <v>0</v>
      </c>
      <c r="J248" s="337">
        <f>SUMIFS('Transport-DB'!O:O,'Transport-DB'!C:C,"="&amp;'Work DB'!C248,'Transport-DB'!F:F,"="&amp;'Work DB'!$J$4)</f>
        <v>219.535</v>
      </c>
      <c r="K248" s="168">
        <f>SUMIFS('Transport-DB'!N:N,'Transport-DB'!C:C,"="&amp;'Work DB'!C248,'Transport-DB'!F:F,"="&amp;'Work DB'!$K$4)</f>
        <v>239.4</v>
      </c>
      <c r="L248" s="169">
        <f>SUMIFS('Transport-DB'!N:N,'Transport-DB'!C:C,"="&amp;'Work DB'!C248,'Transport-DB'!F:F,"="&amp;'Work DB'!$L$4)</f>
        <v>0</v>
      </c>
      <c r="M248" s="169">
        <f>SUMIFS('Transport-DB'!N:N,'Transport-DB'!C:C,"="&amp;'Work DB'!C248,'Transport-DB'!F:F,"="&amp;'Work DB'!$M$4)</f>
        <v>0</v>
      </c>
      <c r="N248" s="169">
        <f>SUMIFS('Transport-DB'!N:N,'Transport-DB'!C:C,"="&amp;'Work DB'!C248,'Transport-DB'!F:F,"="&amp;'Work DB'!$N$4)</f>
        <v>0</v>
      </c>
      <c r="O248" s="169">
        <f>SUMIFS('Transport-DB'!N:N,'Transport-DB'!C:C,"="&amp;'Work DB'!C248,'Transport-DB'!F:F,"="&amp;'Work DB'!$O$4)</f>
        <v>0</v>
      </c>
      <c r="P248" s="169">
        <f>SUMIFS('Transport-DB'!N:N,'Transport-DB'!C:C,"="&amp;'Work DB'!C248,'Transport-DB'!F:F,"="&amp;'Work DB'!$P$4)</f>
        <v>0</v>
      </c>
      <c r="Q248" s="166">
        <f>SUMIFS('Transport-DB'!N:N,'Transport-DB'!C:C,"="&amp;'Work DB'!C248,'Transport-DB'!F:F,"="&amp;'Work DB'!$Q$4)</f>
        <v>0</v>
      </c>
      <c r="R248" s="167">
        <f>SUMIFS('Transport-DB'!N:N,'Transport-DB'!C:C,"="&amp;'Work DB'!C248,'Transport-DB'!F:F,"="&amp;'Work DB'!$R$4)</f>
        <v>0</v>
      </c>
      <c r="S248" s="168">
        <f>SUM(D248:J248)+SUM(K248:R248)-M248-SUMIFS(Transport_DB[ترانشه],Transport_DB[توضیحات],"دیسپوزال",Transport_DB[تاریخ],'Work DB'!C248)</f>
        <v>1659.9375000000002</v>
      </c>
      <c r="T248" s="169">
        <f t="shared" si="59"/>
        <v>0</v>
      </c>
      <c r="U248" s="169"/>
      <c r="V248" s="169"/>
      <c r="W248" s="169"/>
      <c r="X248" s="169"/>
      <c r="Y248" s="167"/>
      <c r="Z248" s="249"/>
      <c r="AA248" s="168">
        <f>SUMIFS('Transport-DB'!P:P,'Transport-DB'!C:C,"="&amp;'Work DB'!C248,'Transport-DB'!F:F,"="&amp;'Work DB'!$AA$4)</f>
        <v>35.400000000000006</v>
      </c>
      <c r="AB248" s="169">
        <f>SUMIFS('Transport-DB'!P:P,'Transport-DB'!C:C,"="&amp;'Work DB'!C248,'Transport-DB'!F:F,"="&amp;'Work DB'!$AB$4)</f>
        <v>81.2</v>
      </c>
      <c r="AC248" s="169">
        <f>SUMIFS('Transport-DB'!P:P,'Transport-DB'!C:C,"="&amp;'Work DB'!C248,'Transport-DB'!F:F,"="&amp;'Work DB'!$AC$4)</f>
        <v>0</v>
      </c>
      <c r="AD248" s="166">
        <f>SUMIFS('Transport-DB'!P:P,'Transport-DB'!C:C,"="&amp;'Work DB'!C248,'Transport-DB'!F:F,"="&amp;'Work DB'!$AD$4)</f>
        <v>40</v>
      </c>
      <c r="AE248" s="166">
        <f>SUMIFS('Transport-DB'!P:P,'Transport-DB'!C:C,"="&amp;'Work DB'!C248,'Transport-DB'!F:F,"="&amp;'Work DB'!$AE$4)</f>
        <v>0</v>
      </c>
      <c r="AF248" s="166">
        <f>SUMIFS('Transport-DB'!P:P,'Transport-DB'!C:C,"="&amp;'Work DB'!C248,'Transport-DB'!F:F,"="&amp;'Work DB'!$AF$4)</f>
        <v>0</v>
      </c>
      <c r="AG248" s="167"/>
      <c r="AH248" s="168">
        <f>SUMIFS('Transport-DB'!Q:Q,'Transport-DB'!C:C,"="&amp;'Work DB'!C248)</f>
        <v>166.25</v>
      </c>
      <c r="AI248" s="170">
        <f>SUMIFS(Civil_DB[قالب بندی],Civil_DB[تاریخ],"="&amp;'Work DB'!C248)</f>
        <v>0</v>
      </c>
      <c r="AJ248" s="169">
        <v>0</v>
      </c>
      <c r="AK248" s="167">
        <f>SUMIFS(Civil_DB[بتن],Civil_DB[تاریخ],"="&amp;'Work DB'!C248)</f>
        <v>46</v>
      </c>
      <c r="AL248" s="28">
        <v>0</v>
      </c>
      <c r="AM248" s="29">
        <v>0</v>
      </c>
      <c r="AN248" s="31">
        <v>0</v>
      </c>
      <c r="AO248" s="28">
        <v>70</v>
      </c>
      <c r="AP248" s="29">
        <v>46</v>
      </c>
      <c r="AQ248" s="29">
        <v>119</v>
      </c>
      <c r="AR248" s="30">
        <v>13</v>
      </c>
      <c r="AS248" s="28">
        <v>14</v>
      </c>
      <c r="AT248" s="29">
        <v>19</v>
      </c>
      <c r="AU248" s="30">
        <v>1655</v>
      </c>
      <c r="AV248" s="215">
        <f t="shared" si="60"/>
        <v>101456</v>
      </c>
      <c r="AW248" s="29">
        <f>AW247-AK248*$BT$234+BK248</f>
        <v>90.169999999999987</v>
      </c>
      <c r="AX248" s="29">
        <f t="shared" si="61"/>
        <v>9706</v>
      </c>
      <c r="AY248" s="29">
        <f>IF($AK248&gt;0,(AY247-$AK248*$BU$234+BL248),(AY247-$AK248*$BU$234+BL248))</f>
        <v>142.45999999999998</v>
      </c>
      <c r="AZ248" s="29">
        <f>IF($AK248&gt;0,(AZ247-$AK248*$BV$234+BM248),(AZ247-$AK248*$BV$234+BM248))</f>
        <v>79.529999999999987</v>
      </c>
      <c r="BA248" s="29">
        <f>IF($AK248&gt;0,(BA247-$AK248*$BW$234+BN248),(BA247-$AK248*$BW$234+BN248))</f>
        <v>280.32000000000005</v>
      </c>
      <c r="BB248" s="29">
        <v>0</v>
      </c>
      <c r="BC248" s="30">
        <v>0</v>
      </c>
      <c r="BD248" s="249"/>
      <c r="BE248" s="249"/>
      <c r="BF248" s="249"/>
      <c r="BG248" s="249"/>
      <c r="BH248" s="32"/>
      <c r="BI248" s="56"/>
      <c r="BJ248" s="518">
        <v>0</v>
      </c>
      <c r="BK248" s="518">
        <v>0</v>
      </c>
      <c r="BL248" s="518">
        <v>0</v>
      </c>
      <c r="BM248" s="518">
        <v>0</v>
      </c>
      <c r="BN248" s="518">
        <v>0</v>
      </c>
      <c r="BO248" s="518">
        <v>0</v>
      </c>
      <c r="BP248" s="518">
        <v>0</v>
      </c>
      <c r="BQ248" s="518">
        <v>0</v>
      </c>
      <c r="BR248" s="518">
        <v>0</v>
      </c>
    </row>
    <row r="249" spans="2:77" s="15" customFormat="1" ht="21" x14ac:dyDescent="0.25">
      <c r="B249" s="47"/>
      <c r="C249" s="20">
        <f t="shared" si="41"/>
        <v>45614</v>
      </c>
      <c r="D249" s="168">
        <f>SUMIFS('Transport-DB'!O:O,'Transport-DB'!C:C,"="&amp;'Work DB'!C249,'Transport-DB'!F:F,"="&amp;'Work DB'!$D$4)</f>
        <v>76.475000000000009</v>
      </c>
      <c r="E249" s="169">
        <f>SUMIFS('Transport-DB'!O:O,'Transport-DB'!C:C,"="&amp;'Work DB'!C249,'Transport-DB'!F:F,"="&amp;'Work DB'!$E$4)</f>
        <v>486.79500000000002</v>
      </c>
      <c r="F249" s="169">
        <f>SUMIFS('Transport-DB'!O:O,'Transport-DB'!C:C,"="&amp;'Work DB'!C249,'Transport-DB'!F:F,"="&amp;'Work DB'!$F$4)</f>
        <v>219.535</v>
      </c>
      <c r="G249" s="169">
        <f>SUMIFS('Transport-DB'!O:O,'Transport-DB'!C:C,"="&amp;'Work DB'!C249,'Transport-DB'!F:F,"="&amp;'Work DB'!$G$4)</f>
        <v>0</v>
      </c>
      <c r="H249" s="166">
        <f>SUMIFS('Transport-DB'!O:O,'Transport-DB'!C:C,"="&amp;'Work DB'!C249,'Transport-DB'!F:F,"="&amp;'Work DB'!$H$4)</f>
        <v>318.77999999999997</v>
      </c>
      <c r="I249" s="169">
        <f>SUMIFS('Transport-DB'!O:O,'Transport-DB'!C:C,"="&amp;'Work DB'!C249,'Transport-DB'!F:F,"="&amp;'Work DB'!$I$4)</f>
        <v>0</v>
      </c>
      <c r="J249" s="337">
        <f>SUMIFS('Transport-DB'!O:O,'Transport-DB'!C:C,"="&amp;'Work DB'!C249,'Transport-DB'!F:F,"="&amp;'Work DB'!$J$4)</f>
        <v>243.39749999999998</v>
      </c>
      <c r="K249" s="168">
        <f>SUMIFS('Transport-DB'!N:N,'Transport-DB'!C:C,"="&amp;'Work DB'!C249,'Transport-DB'!F:F,"="&amp;'Work DB'!$K$4)</f>
        <v>0</v>
      </c>
      <c r="L249" s="169">
        <f>SUMIFS('Transport-DB'!N:N,'Transport-DB'!C:C,"="&amp;'Work DB'!C249,'Transport-DB'!F:F,"="&amp;'Work DB'!$L$4)</f>
        <v>0</v>
      </c>
      <c r="M249" s="169">
        <f>SUMIFS('Transport-DB'!N:N,'Transport-DB'!C:C,"="&amp;'Work DB'!C249,'Transport-DB'!F:F,"="&amp;'Work DB'!$M$4)</f>
        <v>0</v>
      </c>
      <c r="N249" s="169">
        <f>SUMIFS('Transport-DB'!N:N,'Transport-DB'!C:C,"="&amp;'Work DB'!C249,'Transport-DB'!F:F,"="&amp;'Work DB'!$N$4)</f>
        <v>0</v>
      </c>
      <c r="O249" s="169">
        <f>SUMIFS('Transport-DB'!N:N,'Transport-DB'!C:C,"="&amp;'Work DB'!C249,'Transport-DB'!F:F,"="&amp;'Work DB'!$O$4)</f>
        <v>0</v>
      </c>
      <c r="P249" s="169">
        <f>SUMIFS('Transport-DB'!N:N,'Transport-DB'!C:C,"="&amp;'Work DB'!C249,'Transport-DB'!F:F,"="&amp;'Work DB'!$P$4)</f>
        <v>0</v>
      </c>
      <c r="Q249" s="166">
        <f>SUMIFS('Transport-DB'!N:N,'Transport-DB'!C:C,"="&amp;'Work DB'!C249,'Transport-DB'!F:F,"="&amp;'Work DB'!$Q$4)</f>
        <v>0</v>
      </c>
      <c r="R249" s="167">
        <f>SUMIFS('Transport-DB'!N:N,'Transport-DB'!C:C,"="&amp;'Work DB'!C249,'Transport-DB'!F:F,"="&amp;'Work DB'!$R$4)</f>
        <v>0</v>
      </c>
      <c r="S249" s="168">
        <f>SUM(D249:J249)+SUM(K249:R249)-M249-SUMIFS(Transport_DB[ترانشه],Transport_DB[توضیحات],"دیسپوزال",Transport_DB[تاریخ],'Work DB'!C249)</f>
        <v>1344.9825000000001</v>
      </c>
      <c r="T249" s="169">
        <f t="shared" si="59"/>
        <v>0</v>
      </c>
      <c r="U249" s="169"/>
      <c r="V249" s="169"/>
      <c r="W249" s="169"/>
      <c r="X249" s="169"/>
      <c r="Y249" s="167"/>
      <c r="Z249" s="249"/>
      <c r="AA249" s="168">
        <f>SUMIFS('Transport-DB'!P:P,'Transport-DB'!C:C,"="&amp;'Work DB'!C249,'Transport-DB'!F:F,"="&amp;'Work DB'!$AA$4)</f>
        <v>47.2</v>
      </c>
      <c r="AB249" s="169">
        <f>SUMIFS('Transport-DB'!P:P,'Transport-DB'!C:C,"="&amp;'Work DB'!C249,'Transport-DB'!F:F,"="&amp;'Work DB'!$AB$4)</f>
        <v>34.799999999999997</v>
      </c>
      <c r="AC249" s="169">
        <f>SUMIFS('Transport-DB'!P:P,'Transport-DB'!C:C,"="&amp;'Work DB'!C249,'Transport-DB'!F:F,"="&amp;'Work DB'!$AC$4)</f>
        <v>0</v>
      </c>
      <c r="AD249" s="166">
        <f>SUMIFS('Transport-DB'!P:P,'Transport-DB'!C:C,"="&amp;'Work DB'!C249,'Transport-DB'!F:F,"="&amp;'Work DB'!$AD$4)</f>
        <v>50</v>
      </c>
      <c r="AE249" s="166">
        <f>SUMIFS('Transport-DB'!P:P,'Transport-DB'!C:C,"="&amp;'Work DB'!C249,'Transport-DB'!F:F,"="&amp;'Work DB'!$AE$4)</f>
        <v>0</v>
      </c>
      <c r="AF249" s="166">
        <f>SUMIFS('Transport-DB'!P:P,'Transport-DB'!C:C,"="&amp;'Work DB'!C249,'Transport-DB'!F:F,"="&amp;'Work DB'!$AF$4)</f>
        <v>0</v>
      </c>
      <c r="AG249" s="167"/>
      <c r="AH249" s="168">
        <f>SUMIFS('Transport-DB'!Q:Q,'Transport-DB'!C:C,"="&amp;'Work DB'!C249)</f>
        <v>99.75</v>
      </c>
      <c r="AI249" s="170">
        <f>SUMIFS(Civil_DB[قالب بندی],Civil_DB[تاریخ],"="&amp;'Work DB'!C249)</f>
        <v>0</v>
      </c>
      <c r="AJ249" s="169">
        <v>0</v>
      </c>
      <c r="AK249" s="167">
        <f>SUMIFS(Civil_DB[بتن],Civil_DB[تاریخ],"="&amp;'Work DB'!C249)</f>
        <v>57</v>
      </c>
      <c r="AL249" s="28">
        <v>0</v>
      </c>
      <c r="AM249" s="29">
        <v>0</v>
      </c>
      <c r="AN249" s="31">
        <v>0</v>
      </c>
      <c r="AO249" s="28">
        <v>82</v>
      </c>
      <c r="AP249" s="29">
        <v>41</v>
      </c>
      <c r="AQ249" s="29">
        <v>118</v>
      </c>
      <c r="AR249" s="30">
        <v>14</v>
      </c>
      <c r="AS249" s="28">
        <v>14</v>
      </c>
      <c r="AT249" s="29">
        <v>18</v>
      </c>
      <c r="AU249" s="30">
        <v>3073</v>
      </c>
      <c r="AV249" s="215">
        <f t="shared" si="60"/>
        <v>98383</v>
      </c>
      <c r="AW249" s="29">
        <f>AW248-AK249*$BT$234+BK249</f>
        <v>72.499999999999986</v>
      </c>
      <c r="AX249" s="29">
        <f t="shared" si="61"/>
        <v>9706</v>
      </c>
      <c r="AY249" s="29">
        <f t="shared" ref="AY249:AY251" si="66">IF($AK249&gt;0,(AY248-$AK249*$BU$234+BL249),(AY248-$AK249*$BU$234+BL249))</f>
        <v>115.09999999999998</v>
      </c>
      <c r="AZ249" s="29">
        <f t="shared" ref="AZ249:AZ251" si="67">IF($AK249&gt;0,(AZ248-$AK249*$BV$234+BM249),(AZ248-$AK249*$BV$234+BM249))</f>
        <v>94.559999999999988</v>
      </c>
      <c r="BA249" s="29">
        <f t="shared" ref="BA249:BA251" si="68">IF($AK249&gt;0,(BA248-$AK249*$BW$234+BN249),(BA248-$AK249*$BW$234+BN249))</f>
        <v>252.70000000000005</v>
      </c>
      <c r="BB249" s="29">
        <v>0</v>
      </c>
      <c r="BC249" s="30">
        <v>0</v>
      </c>
      <c r="BD249" s="249"/>
      <c r="BE249" s="249"/>
      <c r="BF249" s="249"/>
      <c r="BG249" s="249"/>
      <c r="BH249" s="32"/>
      <c r="BI249" s="56"/>
      <c r="BJ249" s="518">
        <v>0</v>
      </c>
      <c r="BK249" s="518">
        <v>0</v>
      </c>
      <c r="BL249" s="518">
        <v>0</v>
      </c>
      <c r="BM249" s="518">
        <v>38.4</v>
      </c>
      <c r="BN249" s="518">
        <v>27.1</v>
      </c>
      <c r="BO249" s="518">
        <v>0</v>
      </c>
      <c r="BP249" s="518">
        <v>0</v>
      </c>
      <c r="BQ249" s="518">
        <v>3</v>
      </c>
      <c r="BR249" s="518">
        <v>2</v>
      </c>
    </row>
    <row r="250" spans="2:77" s="15" customFormat="1" ht="21" x14ac:dyDescent="0.25">
      <c r="B250" s="47"/>
      <c r="C250" s="20">
        <f t="shared" si="41"/>
        <v>45615</v>
      </c>
      <c r="D250" s="168">
        <f>SUMIFS('Transport-DB'!O:O,'Transport-DB'!C:C,"="&amp;'Work DB'!C250,'Transport-DB'!F:F,"="&amp;'Work DB'!$D$4)</f>
        <v>229.42500000000001</v>
      </c>
      <c r="E250" s="169">
        <f>SUMIFS('Transport-DB'!O:O,'Transport-DB'!C:C,"="&amp;'Work DB'!C250,'Transport-DB'!F:F,"="&amp;'Work DB'!$E$4)</f>
        <v>448.61500000000001</v>
      </c>
      <c r="F250" s="169">
        <f>SUMIFS('Transport-DB'!O:O,'Transport-DB'!C:C,"="&amp;'Work DB'!C250,'Transport-DB'!F:F,"="&amp;'Work DB'!$F$4)</f>
        <v>252.9425</v>
      </c>
      <c r="G250" s="169">
        <f>SUMIFS('Transport-DB'!O:O,'Transport-DB'!C:C,"="&amp;'Work DB'!C250,'Transport-DB'!F:F,"="&amp;'Work DB'!$G$4)</f>
        <v>0</v>
      </c>
      <c r="H250" s="166">
        <f>SUMIFS('Transport-DB'!O:O,'Transport-DB'!C:C,"="&amp;'Work DB'!C250,'Transport-DB'!F:F,"="&amp;'Work DB'!$H$4)</f>
        <v>381.57</v>
      </c>
      <c r="I250" s="169">
        <f>SUMIFS('Transport-DB'!O:O,'Transport-DB'!C:C,"="&amp;'Work DB'!C250,'Transport-DB'!F:F,"="&amp;'Work DB'!$I$4)</f>
        <v>0</v>
      </c>
      <c r="J250" s="337">
        <f>SUMIFS('Transport-DB'!O:O,'Transport-DB'!C:C,"="&amp;'Work DB'!C250,'Transport-DB'!F:F,"="&amp;'Work DB'!$J$4)</f>
        <v>200.44499999999999</v>
      </c>
      <c r="K250" s="168">
        <f>SUMIFS('Transport-DB'!N:N,'Transport-DB'!C:C,"="&amp;'Work DB'!C250,'Transport-DB'!F:F,"="&amp;'Work DB'!$K$4)</f>
        <v>0</v>
      </c>
      <c r="L250" s="169">
        <f>SUMIFS('Transport-DB'!N:N,'Transport-DB'!C:C,"="&amp;'Work DB'!C250,'Transport-DB'!F:F,"="&amp;'Work DB'!$L$4)</f>
        <v>0</v>
      </c>
      <c r="M250" s="169">
        <f>SUMIFS('Transport-DB'!N:N,'Transport-DB'!C:C,"="&amp;'Work DB'!C250,'Transport-DB'!F:F,"="&amp;'Work DB'!$M$4)</f>
        <v>0</v>
      </c>
      <c r="N250" s="169">
        <f>SUMIFS('Transport-DB'!N:N,'Transport-DB'!C:C,"="&amp;'Work DB'!C250,'Transport-DB'!F:F,"="&amp;'Work DB'!$N$4)</f>
        <v>0</v>
      </c>
      <c r="O250" s="169">
        <f>SUMIFS('Transport-DB'!N:N,'Transport-DB'!C:C,"="&amp;'Work DB'!C250,'Transport-DB'!F:F,"="&amp;'Work DB'!$O$4)</f>
        <v>0</v>
      </c>
      <c r="P250" s="169">
        <f>SUMIFS('Transport-DB'!N:N,'Transport-DB'!C:C,"="&amp;'Work DB'!C250,'Transport-DB'!F:F,"="&amp;'Work DB'!$P$4)</f>
        <v>0</v>
      </c>
      <c r="Q250" s="166">
        <f>SUMIFS('Transport-DB'!N:N,'Transport-DB'!C:C,"="&amp;'Work DB'!C250,'Transport-DB'!F:F,"="&amp;'Work DB'!$Q$4)</f>
        <v>0</v>
      </c>
      <c r="R250" s="167">
        <f>SUMIFS('Transport-DB'!N:N,'Transport-DB'!C:C,"="&amp;'Work DB'!C250,'Transport-DB'!F:F,"="&amp;'Work DB'!$R$4)</f>
        <v>0</v>
      </c>
      <c r="S250" s="168">
        <f>SUM(D250:J250)+SUM(K250:R250)-M250-SUMIFS(Transport_DB[ترانشه],Transport_DB[توضیحات],"دیسپوزال",Transport_DB[تاریخ],'Work DB'!C250)</f>
        <v>1512.9974999999999</v>
      </c>
      <c r="T250" s="169">
        <f t="shared" si="59"/>
        <v>0</v>
      </c>
      <c r="U250" s="169"/>
      <c r="V250" s="169"/>
      <c r="W250" s="169"/>
      <c r="X250" s="169"/>
      <c r="Y250" s="167"/>
      <c r="Z250" s="249"/>
      <c r="AA250" s="168">
        <f>SUMIFS('Transport-DB'!P:P,'Transport-DB'!C:C,"="&amp;'Work DB'!C250,'Transport-DB'!F:F,"="&amp;'Work DB'!$AA$4)</f>
        <v>47.2</v>
      </c>
      <c r="AB250" s="169">
        <f>SUMIFS('Transport-DB'!P:P,'Transport-DB'!C:C,"="&amp;'Work DB'!C250,'Transport-DB'!F:F,"="&amp;'Work DB'!$AB$4)</f>
        <v>58</v>
      </c>
      <c r="AC250" s="169">
        <f>SUMIFS('Transport-DB'!P:P,'Transport-DB'!C:C,"="&amp;'Work DB'!C250,'Transport-DB'!F:F,"="&amp;'Work DB'!$AC$4)</f>
        <v>0</v>
      </c>
      <c r="AD250" s="166">
        <f>SUMIFS('Transport-DB'!P:P,'Transport-DB'!C:C,"="&amp;'Work DB'!C250,'Transport-DB'!F:F,"="&amp;'Work DB'!$AD$4)</f>
        <v>40</v>
      </c>
      <c r="AE250" s="166">
        <f>SUMIFS('Transport-DB'!P:P,'Transport-DB'!C:C,"="&amp;'Work DB'!C250,'Transport-DB'!F:F,"="&amp;'Work DB'!$AE$4)</f>
        <v>0</v>
      </c>
      <c r="AF250" s="166">
        <f>SUMIFS('Transport-DB'!P:P,'Transport-DB'!C:C,"="&amp;'Work DB'!C250,'Transport-DB'!F:F,"="&amp;'Work DB'!$AF$4)</f>
        <v>0</v>
      </c>
      <c r="AG250" s="167"/>
      <c r="AH250" s="168">
        <f>SUMIFS('Transport-DB'!Q:Q,'Transport-DB'!C:C,"="&amp;'Work DB'!C250)</f>
        <v>179.55</v>
      </c>
      <c r="AI250" s="170">
        <f>SUMIFS(Civil_DB[قالب بندی],Civil_DB[تاریخ],"="&amp;'Work DB'!C250)</f>
        <v>0</v>
      </c>
      <c r="AJ250" s="169">
        <v>0</v>
      </c>
      <c r="AK250" s="167">
        <f>SUMIFS(Civil_DB[بتن],Civil_DB[تاریخ],"="&amp;'Work DB'!C250)</f>
        <v>0</v>
      </c>
      <c r="AL250" s="28">
        <v>0</v>
      </c>
      <c r="AM250" s="29">
        <v>0</v>
      </c>
      <c r="AN250" s="31">
        <v>0</v>
      </c>
      <c r="AO250" s="28">
        <v>81</v>
      </c>
      <c r="AP250" s="29">
        <v>40</v>
      </c>
      <c r="AQ250" s="29">
        <v>115</v>
      </c>
      <c r="AR250" s="30">
        <v>14</v>
      </c>
      <c r="AS250" s="28">
        <v>12</v>
      </c>
      <c r="AT250" s="29">
        <v>18</v>
      </c>
      <c r="AU250" s="30">
        <v>1801</v>
      </c>
      <c r="AV250" s="215">
        <f t="shared" si="60"/>
        <v>96582</v>
      </c>
      <c r="AW250" s="29">
        <f>AW249-AK250*$BT$234+BK250</f>
        <v>99.429999999999978</v>
      </c>
      <c r="AX250" s="29">
        <f t="shared" si="61"/>
        <v>9706</v>
      </c>
      <c r="AY250" s="29">
        <f t="shared" si="66"/>
        <v>127.09999999999998</v>
      </c>
      <c r="AZ250" s="29">
        <f t="shared" si="67"/>
        <v>118.55999999999999</v>
      </c>
      <c r="BA250" s="29">
        <f t="shared" si="68"/>
        <v>279.60000000000002</v>
      </c>
      <c r="BB250" s="29">
        <v>0</v>
      </c>
      <c r="BC250" s="30">
        <v>0</v>
      </c>
      <c r="BD250" s="249"/>
      <c r="BE250" s="249"/>
      <c r="BF250" s="249"/>
      <c r="BG250" s="249"/>
      <c r="BH250" s="32"/>
      <c r="BI250" s="56"/>
      <c r="BJ250" s="518">
        <v>0</v>
      </c>
      <c r="BK250" s="518">
        <v>26.93</v>
      </c>
      <c r="BL250" s="518">
        <v>12</v>
      </c>
      <c r="BM250" s="518">
        <v>24</v>
      </c>
      <c r="BN250" s="518">
        <v>26.9</v>
      </c>
      <c r="BO250" s="518">
        <v>1</v>
      </c>
      <c r="BP250" s="518">
        <v>1</v>
      </c>
      <c r="BQ250" s="518">
        <v>2</v>
      </c>
      <c r="BR250" s="518">
        <v>2</v>
      </c>
    </row>
    <row r="251" spans="2:77" s="15" customFormat="1" ht="21" x14ac:dyDescent="0.25">
      <c r="B251" s="47"/>
      <c r="C251" s="20">
        <f t="shared" si="41"/>
        <v>45616</v>
      </c>
      <c r="D251" s="168">
        <f>SUMIFS('Transport-DB'!O:O,'Transport-DB'!C:C,"="&amp;'Work DB'!C251,'Transport-DB'!F:F,"="&amp;'Work DB'!$D$4)</f>
        <v>0</v>
      </c>
      <c r="E251" s="169">
        <f>SUMIFS('Transport-DB'!O:O,'Transport-DB'!C:C,"="&amp;'Work DB'!C251,'Transport-DB'!F:F,"="&amp;'Work DB'!$E$4)</f>
        <v>0</v>
      </c>
      <c r="F251" s="169">
        <f>SUMIFS('Transport-DB'!O:O,'Transport-DB'!C:C,"="&amp;'Work DB'!C251,'Transport-DB'!F:F,"="&amp;'Work DB'!$F$4)</f>
        <v>0</v>
      </c>
      <c r="G251" s="169">
        <f>SUMIFS('Transport-DB'!O:O,'Transport-DB'!C:C,"="&amp;'Work DB'!C251,'Transport-DB'!F:F,"="&amp;'Work DB'!$G$4)</f>
        <v>0</v>
      </c>
      <c r="H251" s="166">
        <f>SUMIFS('Transport-DB'!O:O,'Transport-DB'!C:C,"="&amp;'Work DB'!C251,'Transport-DB'!F:F,"="&amp;'Work DB'!$H$4)</f>
        <v>0</v>
      </c>
      <c r="I251" s="169">
        <f>SUMIFS('Transport-DB'!O:O,'Transport-DB'!C:C,"="&amp;'Work DB'!C251,'Transport-DB'!F:F,"="&amp;'Work DB'!$I$4)</f>
        <v>0</v>
      </c>
      <c r="J251" s="337">
        <f>SUMIFS('Transport-DB'!O:O,'Transport-DB'!C:C,"="&amp;'Work DB'!C251,'Transport-DB'!F:F,"="&amp;'Work DB'!$J$4)</f>
        <v>0</v>
      </c>
      <c r="K251" s="168">
        <f>SUMIFS('Transport-DB'!N:N,'Transport-DB'!C:C,"="&amp;'Work DB'!C251,'Transport-DB'!F:F,"="&amp;'Work DB'!$K$4)</f>
        <v>0</v>
      </c>
      <c r="L251" s="169">
        <f>SUMIFS('Transport-DB'!N:N,'Transport-DB'!C:C,"="&amp;'Work DB'!C251,'Transport-DB'!F:F,"="&amp;'Work DB'!$L$4)</f>
        <v>0</v>
      </c>
      <c r="M251" s="169">
        <f>SUMIFS('Transport-DB'!N:N,'Transport-DB'!C:C,"="&amp;'Work DB'!C251,'Transport-DB'!F:F,"="&amp;'Work DB'!$M$4)</f>
        <v>0</v>
      </c>
      <c r="N251" s="169">
        <f>SUMIFS('Transport-DB'!N:N,'Transport-DB'!C:C,"="&amp;'Work DB'!C251,'Transport-DB'!F:F,"="&amp;'Work DB'!$N$4)</f>
        <v>0</v>
      </c>
      <c r="O251" s="169">
        <f>SUMIFS('Transport-DB'!N:N,'Transport-DB'!C:C,"="&amp;'Work DB'!C251,'Transport-DB'!F:F,"="&amp;'Work DB'!$O$4)</f>
        <v>0</v>
      </c>
      <c r="P251" s="169">
        <f>SUMIFS('Transport-DB'!N:N,'Transport-DB'!C:C,"="&amp;'Work DB'!C251,'Transport-DB'!F:F,"="&amp;'Work DB'!$P$4)</f>
        <v>0</v>
      </c>
      <c r="Q251" s="166">
        <f>SUMIFS('Transport-DB'!N:N,'Transport-DB'!C:C,"="&amp;'Work DB'!C251,'Transport-DB'!F:F,"="&amp;'Work DB'!$Q$4)</f>
        <v>0</v>
      </c>
      <c r="R251" s="167">
        <f>SUMIFS('Transport-DB'!N:N,'Transport-DB'!C:C,"="&amp;'Work DB'!C251,'Transport-DB'!F:F,"="&amp;'Work DB'!$R$4)</f>
        <v>0</v>
      </c>
      <c r="S251" s="168">
        <f>SUM(D251:J251)+SUM(K251:R251)-M251-SUMIFS(Transport_DB[ترانشه],Transport_DB[توضیحات],"دیسپوزال",Transport_DB[تاریخ],'Work DB'!C251)</f>
        <v>0</v>
      </c>
      <c r="T251" s="169">
        <f t="shared" si="59"/>
        <v>0</v>
      </c>
      <c r="U251" s="169"/>
      <c r="V251" s="169"/>
      <c r="W251" s="169"/>
      <c r="X251" s="169"/>
      <c r="Y251" s="167"/>
      <c r="Z251" s="249"/>
      <c r="AA251" s="168">
        <f>SUMIFS('Transport-DB'!P:P,'Transport-DB'!C:C,"="&amp;'Work DB'!C251,'Transport-DB'!F:F,"="&amp;'Work DB'!$AA$4)</f>
        <v>0</v>
      </c>
      <c r="AB251" s="169">
        <f>SUMIFS('Transport-DB'!P:P,'Transport-DB'!C:C,"="&amp;'Work DB'!C251,'Transport-DB'!F:F,"="&amp;'Work DB'!$AB$4)</f>
        <v>0</v>
      </c>
      <c r="AC251" s="169">
        <f>SUMIFS('Transport-DB'!P:P,'Transport-DB'!C:C,"="&amp;'Work DB'!C251,'Transport-DB'!F:F,"="&amp;'Work DB'!$AC$4)</f>
        <v>0</v>
      </c>
      <c r="AD251" s="166">
        <f>SUMIFS('Transport-DB'!P:P,'Transport-DB'!C:C,"="&amp;'Work DB'!C251,'Transport-DB'!F:F,"="&amp;'Work DB'!$AD$4)</f>
        <v>0</v>
      </c>
      <c r="AE251" s="166">
        <f>SUMIFS('Transport-DB'!P:P,'Transport-DB'!C:C,"="&amp;'Work DB'!C251,'Transport-DB'!F:F,"="&amp;'Work DB'!$AE$4)</f>
        <v>0</v>
      </c>
      <c r="AF251" s="166">
        <f>SUMIFS('Transport-DB'!P:P,'Transport-DB'!C:C,"="&amp;'Work DB'!C251,'Transport-DB'!F:F,"="&amp;'Work DB'!$AF$4)</f>
        <v>0</v>
      </c>
      <c r="AG251" s="167"/>
      <c r="AH251" s="168">
        <f>SUMIFS('Transport-DB'!Q:Q,'Transport-DB'!C:C,"="&amp;'Work DB'!C251)</f>
        <v>0</v>
      </c>
      <c r="AI251" s="170">
        <f>SUMIFS(Civil_DB[قالب بندی],Civil_DB[تاریخ],"="&amp;'Work DB'!C251)</f>
        <v>0</v>
      </c>
      <c r="AJ251" s="169">
        <v>0</v>
      </c>
      <c r="AK251" s="167">
        <f>SUMIFS(Civil_DB[بتن],Civil_DB[تاریخ],"="&amp;'Work DB'!C251)</f>
        <v>0</v>
      </c>
      <c r="AL251" s="28">
        <v>0</v>
      </c>
      <c r="AM251" s="29">
        <v>0</v>
      </c>
      <c r="AN251" s="31">
        <v>0</v>
      </c>
      <c r="AO251" s="28"/>
      <c r="AP251" s="29"/>
      <c r="AQ251" s="29"/>
      <c r="AR251" s="30"/>
      <c r="AS251" s="28"/>
      <c r="AT251" s="29"/>
      <c r="AU251" s="30"/>
      <c r="AV251" s="215">
        <f t="shared" si="60"/>
        <v>96582</v>
      </c>
      <c r="AW251" s="29">
        <f>AW250-AK251*$BT$234+BK251</f>
        <v>99.429999999999978</v>
      </c>
      <c r="AX251" s="29">
        <f t="shared" si="61"/>
        <v>9706</v>
      </c>
      <c r="AY251" s="29">
        <f t="shared" si="66"/>
        <v>127.09999999999998</v>
      </c>
      <c r="AZ251" s="29">
        <f t="shared" si="67"/>
        <v>118.55999999999999</v>
      </c>
      <c r="BA251" s="29">
        <f t="shared" si="68"/>
        <v>279.60000000000002</v>
      </c>
      <c r="BB251" s="29">
        <v>0</v>
      </c>
      <c r="BC251" s="30">
        <v>0</v>
      </c>
      <c r="BD251" s="249"/>
      <c r="BE251" s="249"/>
      <c r="BF251" s="249"/>
      <c r="BG251" s="249"/>
      <c r="BH251" s="32"/>
      <c r="BI251" s="56"/>
      <c r="BJ251" s="518"/>
      <c r="BK251" s="518"/>
      <c r="BL251" s="518"/>
      <c r="BM251" s="518"/>
      <c r="BN251" s="518"/>
      <c r="BO251" s="518"/>
      <c r="BP251" s="518"/>
      <c r="BQ251" s="518"/>
      <c r="BR251" s="518"/>
    </row>
    <row r="252" spans="2:77" s="362" customFormat="1" ht="21" x14ac:dyDescent="0.25">
      <c r="B252" s="361"/>
      <c r="C252" s="179">
        <f t="shared" si="41"/>
        <v>45617</v>
      </c>
      <c r="D252" s="180">
        <f>SUMIFS('Transport-DB'!O:O,'Transport-DB'!C:C,"="&amp;'Work DB'!C252,'Transport-DB'!F:F,"="&amp;'Work DB'!$D$4)</f>
        <v>0</v>
      </c>
      <c r="E252" s="181">
        <f>SUMIFS('Transport-DB'!O:O,'Transport-DB'!C:C,"="&amp;'Work DB'!C252,'Transport-DB'!F:F,"="&amp;'Work DB'!$E$4)</f>
        <v>0</v>
      </c>
      <c r="F252" s="181">
        <f>SUMIFS('Transport-DB'!O:O,'Transport-DB'!C:C,"="&amp;'Work DB'!C252,'Transport-DB'!F:F,"="&amp;'Work DB'!$F$4)</f>
        <v>0</v>
      </c>
      <c r="G252" s="181">
        <f>SUMIFS('Transport-DB'!O:O,'Transport-DB'!C:C,"="&amp;'Work DB'!C252,'Transport-DB'!F:F,"="&amp;'Work DB'!$G$4)</f>
        <v>0</v>
      </c>
      <c r="H252" s="183">
        <f>SUMIFS('Transport-DB'!O:O,'Transport-DB'!C:C,"="&amp;'Work DB'!C252,'Transport-DB'!F:F,"="&amp;'Work DB'!$H$4)</f>
        <v>0</v>
      </c>
      <c r="I252" s="181">
        <f>SUMIFS('Transport-DB'!O:O,'Transport-DB'!C:C,"="&amp;'Work DB'!C252,'Transport-DB'!F:F,"="&amp;'Work DB'!$I$4)</f>
        <v>0</v>
      </c>
      <c r="J252" s="250">
        <f>SUMIFS('Transport-DB'!O:O,'Transport-DB'!C:C,"="&amp;'Work DB'!C252,'Transport-DB'!F:F,"="&amp;'Work DB'!$J$4)</f>
        <v>0</v>
      </c>
      <c r="K252" s="180">
        <f>SUMIFS('Transport-DB'!N:N,'Transport-DB'!C:C,"="&amp;'Work DB'!C252,'Transport-DB'!F:F,"="&amp;'Work DB'!$K$4)</f>
        <v>0</v>
      </c>
      <c r="L252" s="181">
        <f>SUMIFS('Transport-DB'!N:N,'Transport-DB'!C:C,"="&amp;'Work DB'!C252,'Transport-DB'!F:F,"="&amp;'Work DB'!$L$4)</f>
        <v>0</v>
      </c>
      <c r="M252" s="181">
        <f>SUMIFS('Transport-DB'!N:N,'Transport-DB'!C:C,"="&amp;'Work DB'!C252,'Transport-DB'!F:F,"="&amp;'Work DB'!$M$4)</f>
        <v>0</v>
      </c>
      <c r="N252" s="181">
        <f>SUMIFS('Transport-DB'!N:N,'Transport-DB'!C:C,"="&amp;'Work DB'!C252,'Transport-DB'!F:F,"="&amp;'Work DB'!$N$4)</f>
        <v>0</v>
      </c>
      <c r="O252" s="181">
        <f>SUMIFS('Transport-DB'!N:N,'Transport-DB'!C:C,"="&amp;'Work DB'!C252,'Transport-DB'!F:F,"="&amp;'Work DB'!$O$4)</f>
        <v>0</v>
      </c>
      <c r="P252" s="181">
        <f>SUMIFS('Transport-DB'!N:N,'Transport-DB'!C:C,"="&amp;'Work DB'!C252,'Transport-DB'!F:F,"="&amp;'Work DB'!$P$4)</f>
        <v>0</v>
      </c>
      <c r="Q252" s="183">
        <f>SUMIFS('Transport-DB'!N:N,'Transport-DB'!C:C,"="&amp;'Work DB'!C252,'Transport-DB'!F:F,"="&amp;'Work DB'!$Q$4)</f>
        <v>0</v>
      </c>
      <c r="R252" s="182">
        <f>SUMIFS('Transport-DB'!N:N,'Transport-DB'!C:C,"="&amp;'Work DB'!C252,'Transport-DB'!F:F,"="&amp;'Work DB'!$R$4)</f>
        <v>0</v>
      </c>
      <c r="S252" s="180">
        <f>SUM(D252:J252)+SUM(K252:R252)-M252-SUMIFS(Transport_DB[ترانشه],Transport_DB[توضیحات],"دیسپوزال",Transport_DB[تاریخ],'Work DB'!C252)</f>
        <v>0</v>
      </c>
      <c r="T252" s="181">
        <f t="shared" si="59"/>
        <v>0</v>
      </c>
      <c r="U252" s="181"/>
      <c r="V252" s="181"/>
      <c r="W252" s="181"/>
      <c r="X252" s="181"/>
      <c r="Y252" s="182"/>
      <c r="Z252" s="250"/>
      <c r="AA252" s="180">
        <f>SUMIFS('Transport-DB'!P:P,'Transport-DB'!C:C,"="&amp;'Work DB'!C252,'Transport-DB'!F:F,"="&amp;'Work DB'!$AA$4)</f>
        <v>0</v>
      </c>
      <c r="AB252" s="181">
        <f>SUMIFS('Transport-DB'!P:P,'Transport-DB'!C:C,"="&amp;'Work DB'!C252,'Transport-DB'!F:F,"="&amp;'Work DB'!$AB$4)</f>
        <v>0</v>
      </c>
      <c r="AC252" s="181">
        <f>SUMIFS('Transport-DB'!P:P,'Transport-DB'!C:C,"="&amp;'Work DB'!C252,'Transport-DB'!F:F,"="&amp;'Work DB'!$AC$4)</f>
        <v>0</v>
      </c>
      <c r="AD252" s="183">
        <f>SUMIFS('Transport-DB'!P:P,'Transport-DB'!C:C,"="&amp;'Work DB'!C252,'Transport-DB'!F:F,"="&amp;'Work DB'!$AD$4)</f>
        <v>0</v>
      </c>
      <c r="AE252" s="183">
        <f>SUMIFS('Transport-DB'!P:P,'Transport-DB'!C:C,"="&amp;'Work DB'!C252,'Transport-DB'!F:F,"="&amp;'Work DB'!$AE$4)</f>
        <v>0</v>
      </c>
      <c r="AF252" s="183">
        <f>SUMIFS('Transport-DB'!P:P,'Transport-DB'!C:C,"="&amp;'Work DB'!C252,'Transport-DB'!F:F,"="&amp;'Work DB'!$AF$4)</f>
        <v>0</v>
      </c>
      <c r="AG252" s="182"/>
      <c r="AH252" s="180">
        <f>SUMIFS('Transport-DB'!Q:Q,'Transport-DB'!C:C,"="&amp;'Work DB'!C252)</f>
        <v>0</v>
      </c>
      <c r="AI252" s="184">
        <f>SUMIFS(Civil_DB[قالب بندی],Civil_DB[تاریخ],"="&amp;'Work DB'!C252)</f>
        <v>0</v>
      </c>
      <c r="AJ252" s="181">
        <v>0</v>
      </c>
      <c r="AK252" s="182">
        <f>SUMIFS(Civil_DB[بتن],Civil_DB[تاریخ],"="&amp;'Work DB'!C252)</f>
        <v>0</v>
      </c>
      <c r="AL252" s="180"/>
      <c r="AM252" s="181"/>
      <c r="AN252" s="183"/>
      <c r="AO252" s="180"/>
      <c r="AP252" s="181"/>
      <c r="AQ252" s="181"/>
      <c r="AR252" s="182"/>
      <c r="AS252" s="180"/>
      <c r="AT252" s="181"/>
      <c r="AU252" s="182"/>
      <c r="AV252" s="184"/>
      <c r="AW252" s="181"/>
      <c r="AX252" s="181"/>
      <c r="AY252" s="181"/>
      <c r="AZ252" s="181"/>
      <c r="BA252" s="181"/>
      <c r="BB252" s="181"/>
      <c r="BC252" s="182"/>
      <c r="BD252" s="250"/>
      <c r="BE252" s="250"/>
      <c r="BF252" s="250"/>
      <c r="BG252" s="250"/>
      <c r="BH252" s="184"/>
      <c r="BI252" s="185" t="s">
        <v>41</v>
      </c>
    </row>
    <row r="253" spans="2:77" s="15" customFormat="1" ht="21" x14ac:dyDescent="0.25">
      <c r="B253" s="47"/>
      <c r="C253" s="20">
        <f t="shared" si="41"/>
        <v>45618</v>
      </c>
      <c r="D253" s="168">
        <f>SUMIFS('Transport-DB'!O:O,'Transport-DB'!C:C,"="&amp;'Work DB'!C253,'Transport-DB'!F:F,"="&amp;'Work DB'!$D$4)</f>
        <v>0</v>
      </c>
      <c r="E253" s="169">
        <f>SUMIFS('Transport-DB'!O:O,'Transport-DB'!C:C,"="&amp;'Work DB'!C253,'Transport-DB'!F:F,"="&amp;'Work DB'!$E$4)</f>
        <v>0</v>
      </c>
      <c r="F253" s="169">
        <f>SUMIFS('Transport-DB'!O:O,'Transport-DB'!C:C,"="&amp;'Work DB'!C253,'Transport-DB'!F:F,"="&amp;'Work DB'!$F$4)</f>
        <v>0</v>
      </c>
      <c r="G253" s="169">
        <f>SUMIFS('Transport-DB'!O:O,'Transport-DB'!C:C,"="&amp;'Work DB'!C253,'Transport-DB'!F:F,"="&amp;'Work DB'!$G$4)</f>
        <v>0</v>
      </c>
      <c r="H253" s="166">
        <f>SUMIFS('Transport-DB'!O:O,'Transport-DB'!C:C,"="&amp;'Work DB'!C253,'Transport-DB'!F:F,"="&amp;'Work DB'!$H$4)</f>
        <v>0</v>
      </c>
      <c r="I253" s="169">
        <f>SUMIFS('Transport-DB'!O:O,'Transport-DB'!C:C,"="&amp;'Work DB'!C253,'Transport-DB'!F:F,"="&amp;'Work DB'!$I$4)</f>
        <v>0</v>
      </c>
      <c r="J253" s="337">
        <f>SUMIFS('Transport-DB'!O:O,'Transport-DB'!C:C,"="&amp;'Work DB'!C253,'Transport-DB'!F:F,"="&amp;'Work DB'!$J$4)</f>
        <v>0</v>
      </c>
      <c r="K253" s="168">
        <f>SUMIFS('Transport-DB'!N:N,'Transport-DB'!C:C,"="&amp;'Work DB'!C253,'Transport-DB'!F:F,"="&amp;'Work DB'!$K$4)</f>
        <v>0</v>
      </c>
      <c r="L253" s="169">
        <f>SUMIFS('Transport-DB'!N:N,'Transport-DB'!C:C,"="&amp;'Work DB'!C253,'Transport-DB'!F:F,"="&amp;'Work DB'!$L$4)</f>
        <v>0</v>
      </c>
      <c r="M253" s="169">
        <f>SUMIFS('Transport-DB'!N:N,'Transport-DB'!C:C,"="&amp;'Work DB'!C253,'Transport-DB'!F:F,"="&amp;'Work DB'!$M$4)</f>
        <v>0</v>
      </c>
      <c r="N253" s="169">
        <f>SUMIFS('Transport-DB'!N:N,'Transport-DB'!C:C,"="&amp;'Work DB'!C253,'Transport-DB'!F:F,"="&amp;'Work DB'!$N$4)</f>
        <v>0</v>
      </c>
      <c r="O253" s="169">
        <f>SUMIFS('Transport-DB'!N:N,'Transport-DB'!C:C,"="&amp;'Work DB'!C253,'Transport-DB'!F:F,"="&amp;'Work DB'!$O$4)</f>
        <v>0</v>
      </c>
      <c r="P253" s="169">
        <f>SUMIFS('Transport-DB'!N:N,'Transport-DB'!C:C,"="&amp;'Work DB'!C253,'Transport-DB'!F:F,"="&amp;'Work DB'!$P$4)</f>
        <v>0</v>
      </c>
      <c r="Q253" s="166">
        <f>SUMIFS('Transport-DB'!N:N,'Transport-DB'!C:C,"="&amp;'Work DB'!C253,'Transport-DB'!F:F,"="&amp;'Work DB'!$Q$4)</f>
        <v>0</v>
      </c>
      <c r="R253" s="167">
        <f>SUMIFS('Transport-DB'!N:N,'Transport-DB'!C:C,"="&amp;'Work DB'!C253,'Transport-DB'!F:F,"="&amp;'Work DB'!$R$4)</f>
        <v>0</v>
      </c>
      <c r="S253" s="168">
        <f>SUM(D253:J253)+SUM(K253:R253)-M253-SUMIFS(Transport_DB[ترانشه],Transport_DB[توضیحات],"دیسپوزال",Transport_DB[تاریخ],'Work DB'!C253)</f>
        <v>0</v>
      </c>
      <c r="T253" s="169">
        <f t="shared" si="59"/>
        <v>0</v>
      </c>
      <c r="U253" s="169"/>
      <c r="V253" s="169"/>
      <c r="W253" s="169"/>
      <c r="X253" s="169"/>
      <c r="Y253" s="167"/>
      <c r="Z253" s="249"/>
      <c r="AA253" s="168">
        <f>SUMIFS('Transport-DB'!P:P,'Transport-DB'!C:C,"="&amp;'Work DB'!C253,'Transport-DB'!F:F,"="&amp;'Work DB'!$AA$4)</f>
        <v>0</v>
      </c>
      <c r="AB253" s="169">
        <f>SUMIFS('Transport-DB'!P:P,'Transport-DB'!C:C,"="&amp;'Work DB'!C253,'Transport-DB'!F:F,"="&amp;'Work DB'!$AB$4)</f>
        <v>0</v>
      </c>
      <c r="AC253" s="169">
        <f>SUMIFS('Transport-DB'!P:P,'Transport-DB'!C:C,"="&amp;'Work DB'!C253,'Transport-DB'!F:F,"="&amp;'Work DB'!$AC$4)</f>
        <v>0</v>
      </c>
      <c r="AD253" s="166">
        <f>SUMIFS('Transport-DB'!P:P,'Transport-DB'!C:C,"="&amp;'Work DB'!C253,'Transport-DB'!F:F,"="&amp;'Work DB'!$AD$4)</f>
        <v>0</v>
      </c>
      <c r="AE253" s="166">
        <f>SUMIFS('Transport-DB'!P:P,'Transport-DB'!C:C,"="&amp;'Work DB'!C253,'Transport-DB'!F:F,"="&amp;'Work DB'!$AE$4)</f>
        <v>0</v>
      </c>
      <c r="AF253" s="166">
        <f>SUMIFS('Transport-DB'!P:P,'Transport-DB'!C:C,"="&amp;'Work DB'!C253,'Transport-DB'!F:F,"="&amp;'Work DB'!$AF$4)</f>
        <v>0</v>
      </c>
      <c r="AG253" s="167"/>
      <c r="AH253" s="168">
        <f>SUMIFS('Transport-DB'!Q:Q,'Transport-DB'!C:C,"="&amp;'Work DB'!C253)</f>
        <v>0</v>
      </c>
      <c r="AI253" s="170">
        <f>SUMIFS(Civil_DB[قالب بندی],Civil_DB[تاریخ],"="&amp;'Work DB'!C253)</f>
        <v>0</v>
      </c>
      <c r="AJ253" s="169"/>
      <c r="AK253" s="167">
        <f>SUMIFS(Civil_DB[بتن],Civil_DB[تاریخ],"="&amp;'Work DB'!C253)</f>
        <v>0</v>
      </c>
      <c r="AL253" s="28"/>
      <c r="AM253" s="29"/>
      <c r="AN253" s="31"/>
      <c r="AO253" s="28"/>
      <c r="AP253" s="29"/>
      <c r="AQ253" s="29"/>
      <c r="AR253" s="30"/>
      <c r="AS253" s="28"/>
      <c r="AT253" s="29"/>
      <c r="AU253" s="30"/>
      <c r="AV253" s="184"/>
      <c r="AW253" s="29"/>
      <c r="AX253" s="29"/>
      <c r="AY253" s="29"/>
      <c r="AZ253" s="29"/>
      <c r="BA253" s="29"/>
      <c r="BB253" s="29"/>
      <c r="BC253" s="30"/>
      <c r="BD253" s="249"/>
      <c r="BE253" s="249"/>
      <c r="BF253" s="249"/>
      <c r="BG253" s="249"/>
      <c r="BH253" s="32"/>
      <c r="BI253" s="56"/>
      <c r="BJ253" s="518"/>
      <c r="BK253" s="518"/>
      <c r="BL253" s="518"/>
      <c r="BM253" s="518"/>
      <c r="BN253" s="518"/>
      <c r="BO253" s="518"/>
      <c r="BP253" s="518"/>
      <c r="BQ253" s="518"/>
      <c r="BR253" s="518"/>
    </row>
    <row r="254" spans="2:77" s="15" customFormat="1" ht="21" x14ac:dyDescent="0.25">
      <c r="B254" s="47"/>
      <c r="C254" s="20">
        <f t="shared" si="41"/>
        <v>45619</v>
      </c>
      <c r="D254" s="168">
        <f>SUMIFS('Transport-DB'!O:O,'Transport-DB'!C:C,"="&amp;'Work DB'!C254,'Transport-DB'!F:F,"="&amp;'Work DB'!$D$4)</f>
        <v>0</v>
      </c>
      <c r="E254" s="169">
        <f>SUMIFS('Transport-DB'!O:O,'Transport-DB'!C:C,"="&amp;'Work DB'!C254,'Transport-DB'!F:F,"="&amp;'Work DB'!$E$4)</f>
        <v>0</v>
      </c>
      <c r="F254" s="169">
        <f>SUMIFS('Transport-DB'!O:O,'Transport-DB'!C:C,"="&amp;'Work DB'!C254,'Transport-DB'!F:F,"="&amp;'Work DB'!$F$4)</f>
        <v>0</v>
      </c>
      <c r="G254" s="169">
        <f>SUMIFS('Transport-DB'!O:O,'Transport-DB'!C:C,"="&amp;'Work DB'!C254,'Transport-DB'!F:F,"="&amp;'Work DB'!$G$4)</f>
        <v>0</v>
      </c>
      <c r="H254" s="166">
        <f>SUMIFS('Transport-DB'!O:O,'Transport-DB'!C:C,"="&amp;'Work DB'!C254,'Transport-DB'!F:F,"="&amp;'Work DB'!$H$4)</f>
        <v>0</v>
      </c>
      <c r="I254" s="169">
        <f>SUMIFS('Transport-DB'!O:O,'Transport-DB'!C:C,"="&amp;'Work DB'!C254,'Transport-DB'!F:F,"="&amp;'Work DB'!$I$4)</f>
        <v>0</v>
      </c>
      <c r="J254" s="337">
        <f>SUMIFS('Transport-DB'!O:O,'Transport-DB'!C:C,"="&amp;'Work DB'!C254,'Transport-DB'!F:F,"="&amp;'Work DB'!$J$4)</f>
        <v>0</v>
      </c>
      <c r="K254" s="168">
        <f>SUMIFS('Transport-DB'!N:N,'Transport-DB'!C:C,"="&amp;'Work DB'!C254,'Transport-DB'!F:F,"="&amp;'Work DB'!$K$4)</f>
        <v>0</v>
      </c>
      <c r="L254" s="169">
        <f>SUMIFS('Transport-DB'!N:N,'Transport-DB'!C:C,"="&amp;'Work DB'!C254,'Transport-DB'!F:F,"="&amp;'Work DB'!$L$4)</f>
        <v>0</v>
      </c>
      <c r="M254" s="169">
        <f>SUMIFS('Transport-DB'!N:N,'Transport-DB'!C:C,"="&amp;'Work DB'!C254,'Transport-DB'!F:F,"="&amp;'Work DB'!$M$4)</f>
        <v>0</v>
      </c>
      <c r="N254" s="169">
        <f>SUMIFS('Transport-DB'!N:N,'Transport-DB'!C:C,"="&amp;'Work DB'!C254,'Transport-DB'!F:F,"="&amp;'Work DB'!$N$4)</f>
        <v>0</v>
      </c>
      <c r="O254" s="169">
        <f>SUMIFS('Transport-DB'!N:N,'Transport-DB'!C:C,"="&amp;'Work DB'!C254,'Transport-DB'!F:F,"="&amp;'Work DB'!$O$4)</f>
        <v>0</v>
      </c>
      <c r="P254" s="169">
        <f>SUMIFS('Transport-DB'!N:N,'Transport-DB'!C:C,"="&amp;'Work DB'!C254,'Transport-DB'!F:F,"="&amp;'Work DB'!$P$4)</f>
        <v>0</v>
      </c>
      <c r="Q254" s="166">
        <f>SUMIFS('Transport-DB'!N:N,'Transport-DB'!C:C,"="&amp;'Work DB'!C254,'Transport-DB'!F:F,"="&amp;'Work DB'!$Q$4)</f>
        <v>0</v>
      </c>
      <c r="R254" s="167">
        <f>SUMIFS('Transport-DB'!N:N,'Transport-DB'!C:C,"="&amp;'Work DB'!C254,'Transport-DB'!F:F,"="&amp;'Work DB'!$R$4)</f>
        <v>0</v>
      </c>
      <c r="S254" s="168">
        <f>SUM(D254:J254)+SUM(K254:R254)-M254-SUMIFS(Transport_DB[ترانشه],Transport_DB[توضیحات],"دیسپوزال",Transport_DB[تاریخ],'Work DB'!C254)</f>
        <v>0</v>
      </c>
      <c r="T254" s="169">
        <f t="shared" si="59"/>
        <v>0</v>
      </c>
      <c r="U254" s="169"/>
      <c r="V254" s="169"/>
      <c r="W254" s="169"/>
      <c r="X254" s="169"/>
      <c r="Y254" s="167"/>
      <c r="Z254" s="249"/>
      <c r="AA254" s="168">
        <f>SUMIFS('Transport-DB'!P:P,'Transport-DB'!C:C,"="&amp;'Work DB'!C254,'Transport-DB'!F:F,"="&amp;'Work DB'!$AA$4)</f>
        <v>0</v>
      </c>
      <c r="AB254" s="169">
        <f>SUMIFS('Transport-DB'!P:P,'Transport-DB'!C:C,"="&amp;'Work DB'!C254,'Transport-DB'!F:F,"="&amp;'Work DB'!$AB$4)</f>
        <v>0</v>
      </c>
      <c r="AC254" s="169">
        <f>SUMIFS('Transport-DB'!P:P,'Transport-DB'!C:C,"="&amp;'Work DB'!C254,'Transport-DB'!F:F,"="&amp;'Work DB'!$AC$4)</f>
        <v>0</v>
      </c>
      <c r="AD254" s="166">
        <f>SUMIFS('Transport-DB'!P:P,'Transport-DB'!C:C,"="&amp;'Work DB'!C254,'Transport-DB'!F:F,"="&amp;'Work DB'!$AD$4)</f>
        <v>0</v>
      </c>
      <c r="AE254" s="166">
        <f>SUMIFS('Transport-DB'!P:P,'Transport-DB'!C:C,"="&amp;'Work DB'!C254,'Transport-DB'!F:F,"="&amp;'Work DB'!$AE$4)</f>
        <v>0</v>
      </c>
      <c r="AF254" s="166">
        <f>SUMIFS('Transport-DB'!P:P,'Transport-DB'!C:C,"="&amp;'Work DB'!C254,'Transport-DB'!F:F,"="&amp;'Work DB'!$AF$4)</f>
        <v>0</v>
      </c>
      <c r="AG254" s="167"/>
      <c r="AH254" s="168">
        <f>SUMIFS('Transport-DB'!Q:Q,'Transport-DB'!C:C,"="&amp;'Work DB'!C254)</f>
        <v>0</v>
      </c>
      <c r="AI254" s="170">
        <f>SUMIFS(Civil_DB[قالب بندی],Civil_DB[تاریخ],"="&amp;'Work DB'!C254)</f>
        <v>0</v>
      </c>
      <c r="AJ254" s="169"/>
      <c r="AK254" s="167">
        <f>SUMIFS(Civil_DB[بتن],Civil_DB[تاریخ],"="&amp;'Work DB'!C254)</f>
        <v>0</v>
      </c>
      <c r="AL254" s="28"/>
      <c r="AM254" s="29"/>
      <c r="AN254" s="31"/>
      <c r="AO254" s="28"/>
      <c r="AP254" s="29"/>
      <c r="AQ254" s="29"/>
      <c r="AR254" s="30"/>
      <c r="AS254" s="28"/>
      <c r="AT254" s="29"/>
      <c r="AU254" s="30"/>
      <c r="AV254" s="184"/>
      <c r="AW254" s="29"/>
      <c r="AX254" s="29"/>
      <c r="AY254" s="29"/>
      <c r="AZ254" s="29"/>
      <c r="BA254" s="29"/>
      <c r="BB254" s="29"/>
      <c r="BC254" s="30"/>
      <c r="BD254" s="249"/>
      <c r="BE254" s="249"/>
      <c r="BF254" s="249"/>
      <c r="BG254" s="249"/>
      <c r="BH254" s="32"/>
      <c r="BI254" s="56"/>
      <c r="BJ254" s="518"/>
      <c r="BK254" s="518"/>
      <c r="BL254" s="518"/>
      <c r="BM254" s="518"/>
      <c r="BN254" s="518"/>
      <c r="BO254" s="518"/>
      <c r="BP254" s="518"/>
      <c r="BQ254" s="518"/>
      <c r="BR254" s="518"/>
    </row>
    <row r="255" spans="2:77" s="15" customFormat="1" ht="21" x14ac:dyDescent="0.25">
      <c r="B255" s="47"/>
      <c r="C255" s="20">
        <f t="shared" si="41"/>
        <v>45620</v>
      </c>
      <c r="D255" s="168">
        <f>SUMIFS('Transport-DB'!O:O,'Transport-DB'!C:C,"="&amp;'Work DB'!C255,'Transport-DB'!F:F,"="&amp;'Work DB'!$D$4)</f>
        <v>0</v>
      </c>
      <c r="E255" s="169">
        <f>SUMIFS('Transport-DB'!O:O,'Transport-DB'!C:C,"="&amp;'Work DB'!C255,'Transport-DB'!F:F,"="&amp;'Work DB'!$E$4)</f>
        <v>0</v>
      </c>
      <c r="F255" s="169">
        <f>SUMIFS('Transport-DB'!O:O,'Transport-DB'!C:C,"="&amp;'Work DB'!C255,'Transport-DB'!F:F,"="&amp;'Work DB'!$F$4)</f>
        <v>0</v>
      </c>
      <c r="G255" s="169">
        <f>SUMIFS('Transport-DB'!O:O,'Transport-DB'!C:C,"="&amp;'Work DB'!C255,'Transport-DB'!F:F,"="&amp;'Work DB'!$G$4)</f>
        <v>0</v>
      </c>
      <c r="H255" s="166">
        <f>SUMIFS('Transport-DB'!O:O,'Transport-DB'!C:C,"="&amp;'Work DB'!C255,'Transport-DB'!F:F,"="&amp;'Work DB'!$H$4)</f>
        <v>0</v>
      </c>
      <c r="I255" s="169">
        <f>SUMIFS('Transport-DB'!O:O,'Transport-DB'!C:C,"="&amp;'Work DB'!C255,'Transport-DB'!F:F,"="&amp;'Work DB'!$I$4)</f>
        <v>0</v>
      </c>
      <c r="J255" s="337">
        <f>SUMIFS('Transport-DB'!O:O,'Transport-DB'!C:C,"="&amp;'Work DB'!C255,'Transport-DB'!F:F,"="&amp;'Work DB'!$J$4)</f>
        <v>0</v>
      </c>
      <c r="K255" s="168">
        <f>SUMIFS('Transport-DB'!N:N,'Transport-DB'!C:C,"="&amp;'Work DB'!C255,'Transport-DB'!F:F,"="&amp;'Work DB'!$K$4)</f>
        <v>0</v>
      </c>
      <c r="L255" s="169">
        <f>SUMIFS('Transport-DB'!N:N,'Transport-DB'!C:C,"="&amp;'Work DB'!C255,'Transport-DB'!F:F,"="&amp;'Work DB'!$L$4)</f>
        <v>0</v>
      </c>
      <c r="M255" s="169">
        <f>SUMIFS('Transport-DB'!N:N,'Transport-DB'!C:C,"="&amp;'Work DB'!C255,'Transport-DB'!F:F,"="&amp;'Work DB'!$M$4)</f>
        <v>0</v>
      </c>
      <c r="N255" s="169">
        <f>SUMIFS('Transport-DB'!N:N,'Transport-DB'!C:C,"="&amp;'Work DB'!C255,'Transport-DB'!F:F,"="&amp;'Work DB'!$N$4)</f>
        <v>0</v>
      </c>
      <c r="O255" s="169">
        <f>SUMIFS('Transport-DB'!N:N,'Transport-DB'!C:C,"="&amp;'Work DB'!C255,'Transport-DB'!F:F,"="&amp;'Work DB'!$O$4)</f>
        <v>0</v>
      </c>
      <c r="P255" s="169">
        <f>SUMIFS('Transport-DB'!N:N,'Transport-DB'!C:C,"="&amp;'Work DB'!C255,'Transport-DB'!F:F,"="&amp;'Work DB'!$P$4)</f>
        <v>0</v>
      </c>
      <c r="Q255" s="166">
        <f>SUMIFS('Transport-DB'!N:N,'Transport-DB'!C:C,"="&amp;'Work DB'!C255,'Transport-DB'!F:F,"="&amp;'Work DB'!$Q$4)</f>
        <v>0</v>
      </c>
      <c r="R255" s="167">
        <f>SUMIFS('Transport-DB'!N:N,'Transport-DB'!C:C,"="&amp;'Work DB'!C255,'Transport-DB'!F:F,"="&amp;'Work DB'!$R$4)</f>
        <v>0</v>
      </c>
      <c r="S255" s="168">
        <f>SUM(D255:J255)+SUM(K255:R255)-M255-SUMIFS(Transport_DB[ترانشه],Transport_DB[توضیحات],"دیسپوزال",Transport_DB[تاریخ],'Work DB'!C255)</f>
        <v>0</v>
      </c>
      <c r="T255" s="169">
        <f t="shared" si="59"/>
        <v>0</v>
      </c>
      <c r="U255" s="169"/>
      <c r="V255" s="169"/>
      <c r="W255" s="169"/>
      <c r="X255" s="169"/>
      <c r="Y255" s="167"/>
      <c r="Z255" s="249"/>
      <c r="AA255" s="168">
        <f>SUMIFS('Transport-DB'!P:P,'Transport-DB'!C:C,"="&amp;'Work DB'!C255,'Transport-DB'!F:F,"="&amp;'Work DB'!$AA$4)</f>
        <v>0</v>
      </c>
      <c r="AB255" s="169">
        <f>SUMIFS('Transport-DB'!P:P,'Transport-DB'!C:C,"="&amp;'Work DB'!C255,'Transport-DB'!F:F,"="&amp;'Work DB'!$AB$4)</f>
        <v>0</v>
      </c>
      <c r="AC255" s="169">
        <f>SUMIFS('Transport-DB'!P:P,'Transport-DB'!C:C,"="&amp;'Work DB'!C255,'Transport-DB'!F:F,"="&amp;'Work DB'!$AC$4)</f>
        <v>0</v>
      </c>
      <c r="AD255" s="166">
        <f>SUMIFS('Transport-DB'!P:P,'Transport-DB'!C:C,"="&amp;'Work DB'!C255,'Transport-DB'!F:F,"="&amp;'Work DB'!$AD$4)</f>
        <v>0</v>
      </c>
      <c r="AE255" s="166">
        <f>SUMIFS('Transport-DB'!P:P,'Transport-DB'!C:C,"="&amp;'Work DB'!C255,'Transport-DB'!F:F,"="&amp;'Work DB'!$AE$4)</f>
        <v>0</v>
      </c>
      <c r="AF255" s="166">
        <f>SUMIFS('Transport-DB'!P:P,'Transport-DB'!C:C,"="&amp;'Work DB'!C255,'Transport-DB'!F:F,"="&amp;'Work DB'!$AF$4)</f>
        <v>0</v>
      </c>
      <c r="AG255" s="167"/>
      <c r="AH255" s="168">
        <f>SUMIFS('Transport-DB'!Q:Q,'Transport-DB'!C:C,"="&amp;'Work DB'!C255)</f>
        <v>0</v>
      </c>
      <c r="AI255" s="170">
        <f>SUMIFS(Civil_DB[قالب بندی],Civil_DB[تاریخ],"="&amp;'Work DB'!C255)</f>
        <v>0</v>
      </c>
      <c r="AJ255" s="169"/>
      <c r="AK255" s="167">
        <f>SUMIFS(Civil_DB[بتن],Civil_DB[تاریخ],"="&amp;'Work DB'!C255)</f>
        <v>0</v>
      </c>
      <c r="AL255" s="28"/>
      <c r="AM255" s="29"/>
      <c r="AN255" s="31"/>
      <c r="AO255" s="28"/>
      <c r="AP255" s="29"/>
      <c r="AQ255" s="29"/>
      <c r="AR255" s="30"/>
      <c r="AS255" s="28"/>
      <c r="AT255" s="29"/>
      <c r="AU255" s="30"/>
      <c r="AV255" s="184"/>
      <c r="AW255" s="29"/>
      <c r="AX255" s="29"/>
      <c r="AY255" s="29"/>
      <c r="AZ255" s="29"/>
      <c r="BA255" s="29"/>
      <c r="BB255" s="29"/>
      <c r="BC255" s="30"/>
      <c r="BD255" s="249"/>
      <c r="BE255" s="249"/>
      <c r="BF255" s="249"/>
      <c r="BG255" s="249"/>
      <c r="BH255" s="32"/>
      <c r="BI255" s="56"/>
      <c r="BJ255" s="518"/>
      <c r="BK255" s="518"/>
      <c r="BL255" s="518"/>
      <c r="BM255" s="518"/>
      <c r="BN255" s="518"/>
      <c r="BO255" s="518"/>
      <c r="BP255" s="518"/>
      <c r="BQ255" s="518"/>
      <c r="BR255" s="518"/>
    </row>
    <row r="256" spans="2:77" s="15" customFormat="1" ht="21" x14ac:dyDescent="0.25">
      <c r="B256" s="47"/>
      <c r="C256" s="20">
        <f t="shared" si="41"/>
        <v>45621</v>
      </c>
      <c r="D256" s="168">
        <f>SUMIFS('Transport-DB'!O:O,'Transport-DB'!C:C,"="&amp;'Work DB'!C256,'Transport-DB'!F:F,"="&amp;'Work DB'!$D$4)</f>
        <v>0</v>
      </c>
      <c r="E256" s="169">
        <f>SUMIFS('Transport-DB'!O:O,'Transport-DB'!C:C,"="&amp;'Work DB'!C256,'Transport-DB'!F:F,"="&amp;'Work DB'!$E$4)</f>
        <v>0</v>
      </c>
      <c r="F256" s="169">
        <f>SUMIFS('Transport-DB'!O:O,'Transport-DB'!C:C,"="&amp;'Work DB'!C256,'Transport-DB'!F:F,"="&amp;'Work DB'!$F$4)</f>
        <v>0</v>
      </c>
      <c r="G256" s="169">
        <f>SUMIFS('Transport-DB'!O:O,'Transport-DB'!C:C,"="&amp;'Work DB'!C256,'Transport-DB'!F:F,"="&amp;'Work DB'!$G$4)</f>
        <v>0</v>
      </c>
      <c r="H256" s="166">
        <f>SUMIFS('Transport-DB'!O:O,'Transport-DB'!C:C,"="&amp;'Work DB'!C256,'Transport-DB'!F:F,"="&amp;'Work DB'!$H$4)</f>
        <v>0</v>
      </c>
      <c r="I256" s="169">
        <f>SUMIFS('Transport-DB'!O:O,'Transport-DB'!C:C,"="&amp;'Work DB'!C256,'Transport-DB'!F:F,"="&amp;'Work DB'!$I$4)</f>
        <v>0</v>
      </c>
      <c r="J256" s="337">
        <f>SUMIFS('Transport-DB'!O:O,'Transport-DB'!C:C,"="&amp;'Work DB'!C256,'Transport-DB'!F:F,"="&amp;'Work DB'!$J$4)</f>
        <v>0</v>
      </c>
      <c r="K256" s="168">
        <f>SUMIFS('Transport-DB'!N:N,'Transport-DB'!C:C,"="&amp;'Work DB'!C256,'Transport-DB'!F:F,"="&amp;'Work DB'!$K$4)</f>
        <v>0</v>
      </c>
      <c r="L256" s="169">
        <f>SUMIFS('Transport-DB'!N:N,'Transport-DB'!C:C,"="&amp;'Work DB'!C256,'Transport-DB'!F:F,"="&amp;'Work DB'!$L$4)</f>
        <v>0</v>
      </c>
      <c r="M256" s="169">
        <f>SUMIFS('Transport-DB'!N:N,'Transport-DB'!C:C,"="&amp;'Work DB'!C256,'Transport-DB'!F:F,"="&amp;'Work DB'!$M$4)</f>
        <v>0</v>
      </c>
      <c r="N256" s="169">
        <f>SUMIFS('Transport-DB'!N:N,'Transport-DB'!C:C,"="&amp;'Work DB'!C256,'Transport-DB'!F:F,"="&amp;'Work DB'!$N$4)</f>
        <v>0</v>
      </c>
      <c r="O256" s="169">
        <f>SUMIFS('Transport-DB'!N:N,'Transport-DB'!C:C,"="&amp;'Work DB'!C256,'Transport-DB'!F:F,"="&amp;'Work DB'!$O$4)</f>
        <v>0</v>
      </c>
      <c r="P256" s="169">
        <f>SUMIFS('Transport-DB'!N:N,'Transport-DB'!C:C,"="&amp;'Work DB'!C256,'Transport-DB'!F:F,"="&amp;'Work DB'!$P$4)</f>
        <v>0</v>
      </c>
      <c r="Q256" s="166">
        <f>SUMIFS('Transport-DB'!N:N,'Transport-DB'!C:C,"="&amp;'Work DB'!C256,'Transport-DB'!F:F,"="&amp;'Work DB'!$Q$4)</f>
        <v>0</v>
      </c>
      <c r="R256" s="167">
        <f>SUMIFS('Transport-DB'!N:N,'Transport-DB'!C:C,"="&amp;'Work DB'!C256,'Transport-DB'!F:F,"="&amp;'Work DB'!$R$4)</f>
        <v>0</v>
      </c>
      <c r="S256" s="168">
        <f>SUM(D256:J256)+SUM(K256:R256)-M256-SUMIFS(Transport_DB[ترانشه],Transport_DB[توضیحات],"دیسپوزال",Transport_DB[تاریخ],'Work DB'!C256)</f>
        <v>0</v>
      </c>
      <c r="T256" s="169">
        <f t="shared" si="59"/>
        <v>0</v>
      </c>
      <c r="U256" s="169"/>
      <c r="V256" s="169"/>
      <c r="W256" s="169"/>
      <c r="X256" s="169"/>
      <c r="Y256" s="167"/>
      <c r="Z256" s="249"/>
      <c r="AA256" s="168">
        <f>SUMIFS('Transport-DB'!P:P,'Transport-DB'!C:C,"="&amp;'Work DB'!C256,'Transport-DB'!F:F,"="&amp;'Work DB'!$AA$4)</f>
        <v>0</v>
      </c>
      <c r="AB256" s="169">
        <f>SUMIFS('Transport-DB'!P:P,'Transport-DB'!C:C,"="&amp;'Work DB'!C256,'Transport-DB'!F:F,"="&amp;'Work DB'!$AB$4)</f>
        <v>0</v>
      </c>
      <c r="AC256" s="169">
        <f>SUMIFS('Transport-DB'!P:P,'Transport-DB'!C:C,"="&amp;'Work DB'!C256,'Transport-DB'!F:F,"="&amp;'Work DB'!$AC$4)</f>
        <v>0</v>
      </c>
      <c r="AD256" s="166">
        <f>SUMIFS('Transport-DB'!P:P,'Transport-DB'!C:C,"="&amp;'Work DB'!C256,'Transport-DB'!F:F,"="&amp;'Work DB'!$AD$4)</f>
        <v>0</v>
      </c>
      <c r="AE256" s="166">
        <f>SUMIFS('Transport-DB'!P:P,'Transport-DB'!C:C,"="&amp;'Work DB'!C256,'Transport-DB'!F:F,"="&amp;'Work DB'!$AE$4)</f>
        <v>0</v>
      </c>
      <c r="AF256" s="166">
        <f>SUMIFS('Transport-DB'!P:P,'Transport-DB'!C:C,"="&amp;'Work DB'!C256,'Transport-DB'!F:F,"="&amp;'Work DB'!$AF$4)</f>
        <v>0</v>
      </c>
      <c r="AG256" s="167"/>
      <c r="AH256" s="168">
        <f>SUMIFS('Transport-DB'!Q:Q,'Transport-DB'!C:C,"="&amp;'Work DB'!C256)</f>
        <v>0</v>
      </c>
      <c r="AI256" s="170">
        <f>SUMIFS(Civil_DB[قالب بندی],Civil_DB[تاریخ],"="&amp;'Work DB'!C256)</f>
        <v>0</v>
      </c>
      <c r="AJ256" s="169"/>
      <c r="AK256" s="167">
        <f>SUMIFS(Civil_DB[بتن],Civil_DB[تاریخ],"="&amp;'Work DB'!C256)</f>
        <v>0</v>
      </c>
      <c r="AL256" s="28"/>
      <c r="AM256" s="29"/>
      <c r="AN256" s="31"/>
      <c r="AO256" s="28"/>
      <c r="AP256" s="29"/>
      <c r="AQ256" s="29"/>
      <c r="AR256" s="30"/>
      <c r="AS256" s="28"/>
      <c r="AT256" s="29"/>
      <c r="AU256" s="30"/>
      <c r="AV256" s="184"/>
      <c r="AW256" s="29"/>
      <c r="AX256" s="29"/>
      <c r="AY256" s="29"/>
      <c r="AZ256" s="29"/>
      <c r="BA256" s="29"/>
      <c r="BB256" s="29"/>
      <c r="BC256" s="30"/>
      <c r="BD256" s="249"/>
      <c r="BE256" s="249"/>
      <c r="BF256" s="249"/>
      <c r="BG256" s="249"/>
      <c r="BH256" s="32"/>
      <c r="BI256" s="56"/>
    </row>
    <row r="257" spans="2:61" s="15" customFormat="1" ht="21" x14ac:dyDescent="0.25">
      <c r="B257" s="47"/>
      <c r="C257" s="20">
        <f t="shared" si="41"/>
        <v>45622</v>
      </c>
      <c r="D257" s="168">
        <f>SUMIFS('Transport-DB'!O:O,'Transport-DB'!C:C,"="&amp;'Work DB'!C257,'Transport-DB'!F:F,"="&amp;'Work DB'!$D$4)</f>
        <v>0</v>
      </c>
      <c r="E257" s="169">
        <f>SUMIFS('Transport-DB'!O:O,'Transport-DB'!C:C,"="&amp;'Work DB'!C257,'Transport-DB'!F:F,"="&amp;'Work DB'!$E$4)</f>
        <v>0</v>
      </c>
      <c r="F257" s="169">
        <f>SUMIFS('Transport-DB'!O:O,'Transport-DB'!C:C,"="&amp;'Work DB'!C257,'Transport-DB'!F:F,"="&amp;'Work DB'!$F$4)</f>
        <v>0</v>
      </c>
      <c r="G257" s="169">
        <f>SUMIFS('Transport-DB'!O:O,'Transport-DB'!C:C,"="&amp;'Work DB'!C257,'Transport-DB'!F:F,"="&amp;'Work DB'!$G$4)</f>
        <v>0</v>
      </c>
      <c r="H257" s="166">
        <f>SUMIFS('Transport-DB'!O:O,'Transport-DB'!C:C,"="&amp;'Work DB'!C257,'Transport-DB'!F:F,"="&amp;'Work DB'!$H$4)</f>
        <v>0</v>
      </c>
      <c r="I257" s="169">
        <f>SUMIFS('Transport-DB'!O:O,'Transport-DB'!C:C,"="&amp;'Work DB'!C257,'Transport-DB'!F:F,"="&amp;'Work DB'!$I$4)</f>
        <v>0</v>
      </c>
      <c r="J257" s="337">
        <f>SUMIFS('Transport-DB'!O:O,'Transport-DB'!C:C,"="&amp;'Work DB'!C257,'Transport-DB'!F:F,"="&amp;'Work DB'!$J$4)</f>
        <v>0</v>
      </c>
      <c r="K257" s="168">
        <f>SUMIFS('Transport-DB'!N:N,'Transport-DB'!C:C,"="&amp;'Work DB'!C257,'Transport-DB'!F:F,"="&amp;'Work DB'!$K$4)</f>
        <v>0</v>
      </c>
      <c r="L257" s="169">
        <f>SUMIFS('Transport-DB'!N:N,'Transport-DB'!C:C,"="&amp;'Work DB'!C257,'Transport-DB'!F:F,"="&amp;'Work DB'!$L$4)</f>
        <v>0</v>
      </c>
      <c r="M257" s="169">
        <f>SUMIFS('Transport-DB'!N:N,'Transport-DB'!C:C,"="&amp;'Work DB'!C257,'Transport-DB'!F:F,"="&amp;'Work DB'!$M$4)</f>
        <v>0</v>
      </c>
      <c r="N257" s="169">
        <f>SUMIFS('Transport-DB'!N:N,'Transport-DB'!C:C,"="&amp;'Work DB'!C257,'Transport-DB'!F:F,"="&amp;'Work DB'!$N$4)</f>
        <v>0</v>
      </c>
      <c r="O257" s="169">
        <f>SUMIFS('Transport-DB'!N:N,'Transport-DB'!C:C,"="&amp;'Work DB'!C257,'Transport-DB'!F:F,"="&amp;'Work DB'!$O$4)</f>
        <v>0</v>
      </c>
      <c r="P257" s="169">
        <f>SUMIFS('Transport-DB'!N:N,'Transport-DB'!C:C,"="&amp;'Work DB'!C257,'Transport-DB'!F:F,"="&amp;'Work DB'!$P$4)</f>
        <v>0</v>
      </c>
      <c r="Q257" s="166">
        <f>SUMIFS('Transport-DB'!N:N,'Transport-DB'!C:C,"="&amp;'Work DB'!C257,'Transport-DB'!F:F,"="&amp;'Work DB'!$Q$4)</f>
        <v>0</v>
      </c>
      <c r="R257" s="167">
        <f>SUMIFS('Transport-DB'!N:N,'Transport-DB'!C:C,"="&amp;'Work DB'!C257,'Transport-DB'!F:F,"="&amp;'Work DB'!$R$4)</f>
        <v>0</v>
      </c>
      <c r="S257" s="168">
        <f>SUM(D257:J257)+SUM(K257:R257)-M257-SUMIFS(Transport_DB[ترانشه],Transport_DB[توضیحات],"دیسپوزال",Transport_DB[تاریخ],'Work DB'!C257)</f>
        <v>0</v>
      </c>
      <c r="T257" s="169">
        <f t="shared" si="59"/>
        <v>0</v>
      </c>
      <c r="U257" s="169"/>
      <c r="V257" s="169"/>
      <c r="W257" s="169"/>
      <c r="X257" s="169"/>
      <c r="Y257" s="167"/>
      <c r="Z257" s="249"/>
      <c r="AA257" s="168">
        <f>SUMIFS('Transport-DB'!P:P,'Transport-DB'!C:C,"="&amp;'Work DB'!C257,'Transport-DB'!F:F,"="&amp;'Work DB'!$AA$4)</f>
        <v>0</v>
      </c>
      <c r="AB257" s="169">
        <f>SUMIFS('Transport-DB'!P:P,'Transport-DB'!C:C,"="&amp;'Work DB'!C257,'Transport-DB'!F:F,"="&amp;'Work DB'!$AB$4)</f>
        <v>0</v>
      </c>
      <c r="AC257" s="169">
        <f>SUMIFS('Transport-DB'!P:P,'Transport-DB'!C:C,"="&amp;'Work DB'!C257,'Transport-DB'!F:F,"="&amp;'Work DB'!$AC$4)</f>
        <v>0</v>
      </c>
      <c r="AD257" s="166">
        <f>SUMIFS('Transport-DB'!P:P,'Transport-DB'!C:C,"="&amp;'Work DB'!C257,'Transport-DB'!F:F,"="&amp;'Work DB'!$AD$4)</f>
        <v>0</v>
      </c>
      <c r="AE257" s="166">
        <f>SUMIFS('Transport-DB'!P:P,'Transport-DB'!C:C,"="&amp;'Work DB'!C257,'Transport-DB'!F:F,"="&amp;'Work DB'!$AE$4)</f>
        <v>0</v>
      </c>
      <c r="AF257" s="166">
        <f>SUMIFS('Transport-DB'!P:P,'Transport-DB'!C:C,"="&amp;'Work DB'!C257,'Transport-DB'!F:F,"="&amp;'Work DB'!$AF$4)</f>
        <v>0</v>
      </c>
      <c r="AG257" s="167"/>
      <c r="AH257" s="168">
        <f>SUMIFS('Transport-DB'!Q:Q,'Transport-DB'!C:C,"="&amp;'Work DB'!C257)</f>
        <v>0</v>
      </c>
      <c r="AI257" s="170">
        <f>SUMIFS(Civil_DB[قالب بندی],Civil_DB[تاریخ],"="&amp;'Work DB'!C257)</f>
        <v>0</v>
      </c>
      <c r="AJ257" s="169"/>
      <c r="AK257" s="167">
        <f>SUMIFS(Civil_DB[بتن],Civil_DB[تاریخ],"="&amp;'Work DB'!C257)</f>
        <v>0</v>
      </c>
      <c r="AL257" s="28"/>
      <c r="AM257" s="29"/>
      <c r="AN257" s="31"/>
      <c r="AO257" s="28"/>
      <c r="AP257" s="29"/>
      <c r="AQ257" s="29"/>
      <c r="AR257" s="30"/>
      <c r="AS257" s="28"/>
      <c r="AT257" s="29"/>
      <c r="AU257" s="30"/>
      <c r="AV257" s="184"/>
      <c r="AW257" s="29"/>
      <c r="AX257" s="29"/>
      <c r="AY257" s="29"/>
      <c r="AZ257" s="29"/>
      <c r="BA257" s="29"/>
      <c r="BB257" s="29"/>
      <c r="BC257" s="30"/>
      <c r="BD257" s="249"/>
      <c r="BE257" s="249"/>
      <c r="BF257" s="249"/>
      <c r="BG257" s="249"/>
      <c r="BH257" s="32"/>
      <c r="BI257" s="56"/>
    </row>
    <row r="258" spans="2:61" s="15" customFormat="1" ht="21" x14ac:dyDescent="0.25">
      <c r="B258" s="47"/>
      <c r="C258" s="20">
        <f t="shared" si="41"/>
        <v>45623</v>
      </c>
      <c r="D258" s="168">
        <f>SUMIFS('Transport-DB'!O:O,'Transport-DB'!C:C,"="&amp;'Work DB'!C258,'Transport-DB'!F:F,"="&amp;'Work DB'!$D$4)</f>
        <v>0</v>
      </c>
      <c r="E258" s="169">
        <f>SUMIFS('Transport-DB'!O:O,'Transport-DB'!C:C,"="&amp;'Work DB'!C258,'Transport-DB'!F:F,"="&amp;'Work DB'!$E$4)</f>
        <v>0</v>
      </c>
      <c r="F258" s="169">
        <f>SUMIFS('Transport-DB'!O:O,'Transport-DB'!C:C,"="&amp;'Work DB'!C258,'Transport-DB'!F:F,"="&amp;'Work DB'!$F$4)</f>
        <v>0</v>
      </c>
      <c r="G258" s="169">
        <f>SUMIFS('Transport-DB'!O:O,'Transport-DB'!C:C,"="&amp;'Work DB'!C258,'Transport-DB'!F:F,"="&amp;'Work DB'!$G$4)</f>
        <v>0</v>
      </c>
      <c r="H258" s="166">
        <f>SUMIFS('Transport-DB'!O:O,'Transport-DB'!C:C,"="&amp;'Work DB'!C258,'Transport-DB'!F:F,"="&amp;'Work DB'!$H$4)</f>
        <v>0</v>
      </c>
      <c r="I258" s="169">
        <f>SUMIFS('Transport-DB'!O:O,'Transport-DB'!C:C,"="&amp;'Work DB'!C258,'Transport-DB'!F:F,"="&amp;'Work DB'!$I$4)</f>
        <v>0</v>
      </c>
      <c r="J258" s="337">
        <f>SUMIFS('Transport-DB'!O:O,'Transport-DB'!C:C,"="&amp;'Work DB'!C258,'Transport-DB'!F:F,"="&amp;'Work DB'!$J$4)</f>
        <v>0</v>
      </c>
      <c r="K258" s="168">
        <f>SUMIFS('Transport-DB'!N:N,'Transport-DB'!C:C,"="&amp;'Work DB'!C258,'Transport-DB'!F:F,"="&amp;'Work DB'!$K$4)</f>
        <v>0</v>
      </c>
      <c r="L258" s="169">
        <f>SUMIFS('Transport-DB'!N:N,'Transport-DB'!C:C,"="&amp;'Work DB'!C258,'Transport-DB'!F:F,"="&amp;'Work DB'!$L$4)</f>
        <v>0</v>
      </c>
      <c r="M258" s="169">
        <f>SUMIFS('Transport-DB'!N:N,'Transport-DB'!C:C,"="&amp;'Work DB'!C258,'Transport-DB'!F:F,"="&amp;'Work DB'!$M$4)</f>
        <v>0</v>
      </c>
      <c r="N258" s="169">
        <f>SUMIFS('Transport-DB'!N:N,'Transport-DB'!C:C,"="&amp;'Work DB'!C258,'Transport-DB'!F:F,"="&amp;'Work DB'!$N$4)</f>
        <v>0</v>
      </c>
      <c r="O258" s="169">
        <f>SUMIFS('Transport-DB'!N:N,'Transport-DB'!C:C,"="&amp;'Work DB'!C258,'Transport-DB'!F:F,"="&amp;'Work DB'!$O$4)</f>
        <v>0</v>
      </c>
      <c r="P258" s="169">
        <f>SUMIFS('Transport-DB'!N:N,'Transport-DB'!C:C,"="&amp;'Work DB'!C258,'Transport-DB'!F:F,"="&amp;'Work DB'!$P$4)</f>
        <v>0</v>
      </c>
      <c r="Q258" s="166">
        <f>SUMIFS('Transport-DB'!N:N,'Transport-DB'!C:C,"="&amp;'Work DB'!C258,'Transport-DB'!F:F,"="&amp;'Work DB'!$Q$4)</f>
        <v>0</v>
      </c>
      <c r="R258" s="167">
        <f>SUMIFS('Transport-DB'!N:N,'Transport-DB'!C:C,"="&amp;'Work DB'!C258,'Transport-DB'!F:F,"="&amp;'Work DB'!$R$4)</f>
        <v>0</v>
      </c>
      <c r="S258" s="168">
        <f>SUM(D258:J258)+SUM(K258:R258)-M258-SUMIFS(Transport_DB[ترانشه],Transport_DB[توضیحات],"دیسپوزال",Transport_DB[تاریخ],'Work DB'!C258)</f>
        <v>0</v>
      </c>
      <c r="T258" s="169">
        <f t="shared" si="59"/>
        <v>0</v>
      </c>
      <c r="U258" s="169"/>
      <c r="V258" s="169"/>
      <c r="W258" s="169"/>
      <c r="X258" s="169"/>
      <c r="Y258" s="167"/>
      <c r="Z258" s="249"/>
      <c r="AA258" s="168">
        <f>SUMIFS('Transport-DB'!P:P,'Transport-DB'!C:C,"="&amp;'Work DB'!C258,'Transport-DB'!F:F,"="&amp;'Work DB'!$AA$4)</f>
        <v>0</v>
      </c>
      <c r="AB258" s="169">
        <f>SUMIFS('Transport-DB'!P:P,'Transport-DB'!C:C,"="&amp;'Work DB'!C258,'Transport-DB'!F:F,"="&amp;'Work DB'!$AB$4)</f>
        <v>0</v>
      </c>
      <c r="AC258" s="169">
        <f>SUMIFS('Transport-DB'!P:P,'Transport-DB'!C:C,"="&amp;'Work DB'!C258,'Transport-DB'!F:F,"="&amp;'Work DB'!$AC$4)</f>
        <v>0</v>
      </c>
      <c r="AD258" s="166">
        <f>SUMIFS('Transport-DB'!P:P,'Transport-DB'!C:C,"="&amp;'Work DB'!C258,'Transport-DB'!F:F,"="&amp;'Work DB'!$AD$4)</f>
        <v>0</v>
      </c>
      <c r="AE258" s="166">
        <f>SUMIFS('Transport-DB'!P:P,'Transport-DB'!C:C,"="&amp;'Work DB'!C258,'Transport-DB'!F:F,"="&amp;'Work DB'!$AE$4)</f>
        <v>0</v>
      </c>
      <c r="AF258" s="166">
        <f>SUMIFS('Transport-DB'!P:P,'Transport-DB'!C:C,"="&amp;'Work DB'!C258,'Transport-DB'!F:F,"="&amp;'Work DB'!$AF$4)</f>
        <v>0</v>
      </c>
      <c r="AG258" s="167"/>
      <c r="AH258" s="168">
        <f>SUMIFS('Transport-DB'!Q:Q,'Transport-DB'!C:C,"="&amp;'Work DB'!C258)</f>
        <v>0</v>
      </c>
      <c r="AI258" s="170">
        <f>SUMIFS(Civil_DB[قالب بندی],Civil_DB[تاریخ],"="&amp;'Work DB'!C258)</f>
        <v>0</v>
      </c>
      <c r="AJ258" s="169"/>
      <c r="AK258" s="167">
        <f>SUMIFS(Civil_DB[بتن],Civil_DB[تاریخ],"="&amp;'Work DB'!C258)</f>
        <v>0</v>
      </c>
      <c r="AL258" s="28"/>
      <c r="AM258" s="29"/>
      <c r="AN258" s="31"/>
      <c r="AO258" s="28"/>
      <c r="AP258" s="29"/>
      <c r="AQ258" s="29"/>
      <c r="AR258" s="30"/>
      <c r="AS258" s="28"/>
      <c r="AT258" s="29"/>
      <c r="AU258" s="30"/>
      <c r="AV258" s="184"/>
      <c r="AW258" s="29"/>
      <c r="AX258" s="29"/>
      <c r="AY258" s="29"/>
      <c r="AZ258" s="29"/>
      <c r="BA258" s="29"/>
      <c r="BB258" s="29"/>
      <c r="BC258" s="30"/>
      <c r="BD258" s="249"/>
      <c r="BE258" s="249"/>
      <c r="BF258" s="249"/>
      <c r="BG258" s="249"/>
      <c r="BH258" s="32"/>
      <c r="BI258" s="56"/>
    </row>
    <row r="259" spans="2:61" s="15" customFormat="1" ht="21" x14ac:dyDescent="0.25">
      <c r="B259" s="47"/>
      <c r="C259" s="20">
        <f t="shared" si="41"/>
        <v>45624</v>
      </c>
      <c r="D259" s="168">
        <f>SUMIFS('Transport-DB'!O:O,'Transport-DB'!C:C,"="&amp;'Work DB'!C259,'Transport-DB'!F:F,"="&amp;'Work DB'!$D$4)</f>
        <v>0</v>
      </c>
      <c r="E259" s="169">
        <f>SUMIFS('Transport-DB'!O:O,'Transport-DB'!C:C,"="&amp;'Work DB'!C259,'Transport-DB'!F:F,"="&amp;'Work DB'!$E$4)</f>
        <v>0</v>
      </c>
      <c r="F259" s="169">
        <f>SUMIFS('Transport-DB'!O:O,'Transport-DB'!C:C,"="&amp;'Work DB'!C259,'Transport-DB'!F:F,"="&amp;'Work DB'!$F$4)</f>
        <v>0</v>
      </c>
      <c r="G259" s="169">
        <f>SUMIFS('Transport-DB'!O:O,'Transport-DB'!C:C,"="&amp;'Work DB'!C259,'Transport-DB'!F:F,"="&amp;'Work DB'!$G$4)</f>
        <v>0</v>
      </c>
      <c r="H259" s="166">
        <f>SUMIFS('Transport-DB'!O:O,'Transport-DB'!C:C,"="&amp;'Work DB'!C259,'Transport-DB'!F:F,"="&amp;'Work DB'!$H$4)</f>
        <v>0</v>
      </c>
      <c r="I259" s="169">
        <f>SUMIFS('Transport-DB'!O:O,'Transport-DB'!C:C,"="&amp;'Work DB'!C259,'Transport-DB'!F:F,"="&amp;'Work DB'!$I$4)</f>
        <v>0</v>
      </c>
      <c r="J259" s="337">
        <f>SUMIFS('Transport-DB'!O:O,'Transport-DB'!C:C,"="&amp;'Work DB'!C259,'Transport-DB'!F:F,"="&amp;'Work DB'!$J$4)</f>
        <v>0</v>
      </c>
      <c r="K259" s="168">
        <f>SUMIFS('Transport-DB'!N:N,'Transport-DB'!C:C,"="&amp;'Work DB'!C259,'Transport-DB'!F:F,"="&amp;'Work DB'!$K$4)</f>
        <v>0</v>
      </c>
      <c r="L259" s="169">
        <f>SUMIFS('Transport-DB'!N:N,'Transport-DB'!C:C,"="&amp;'Work DB'!C259,'Transport-DB'!F:F,"="&amp;'Work DB'!$L$4)</f>
        <v>0</v>
      </c>
      <c r="M259" s="169">
        <f>SUMIFS('Transport-DB'!N:N,'Transport-DB'!C:C,"="&amp;'Work DB'!C259,'Transport-DB'!F:F,"="&amp;'Work DB'!$M$4)</f>
        <v>0</v>
      </c>
      <c r="N259" s="169">
        <f>SUMIFS('Transport-DB'!N:N,'Transport-DB'!C:C,"="&amp;'Work DB'!C259,'Transport-DB'!F:F,"="&amp;'Work DB'!$N$4)</f>
        <v>0</v>
      </c>
      <c r="O259" s="169">
        <f>SUMIFS('Transport-DB'!N:N,'Transport-DB'!C:C,"="&amp;'Work DB'!C259,'Transport-DB'!F:F,"="&amp;'Work DB'!$O$4)</f>
        <v>0</v>
      </c>
      <c r="P259" s="169">
        <f>SUMIFS('Transport-DB'!N:N,'Transport-DB'!C:C,"="&amp;'Work DB'!C259,'Transport-DB'!F:F,"="&amp;'Work DB'!$P$4)</f>
        <v>0</v>
      </c>
      <c r="Q259" s="166">
        <f>SUMIFS('Transport-DB'!N:N,'Transport-DB'!C:C,"="&amp;'Work DB'!C259,'Transport-DB'!F:F,"="&amp;'Work DB'!$Q$4)</f>
        <v>0</v>
      </c>
      <c r="R259" s="167">
        <f>SUMIFS('Transport-DB'!N:N,'Transport-DB'!C:C,"="&amp;'Work DB'!C259,'Transport-DB'!F:F,"="&amp;'Work DB'!$R$4)</f>
        <v>0</v>
      </c>
      <c r="S259" s="168">
        <f>SUM(D259:J259)+SUM(K259:R259)-M259-SUMIFS(Transport_DB[ترانشه],Transport_DB[توضیحات],"دیسپوزال",Transport_DB[تاریخ],'Work DB'!C259)</f>
        <v>0</v>
      </c>
      <c r="T259" s="169">
        <f t="shared" si="59"/>
        <v>0</v>
      </c>
      <c r="U259" s="169"/>
      <c r="V259" s="169"/>
      <c r="W259" s="169"/>
      <c r="X259" s="169"/>
      <c r="Y259" s="167"/>
      <c r="Z259" s="249"/>
      <c r="AA259" s="168">
        <f>SUMIFS('Transport-DB'!P:P,'Transport-DB'!C:C,"="&amp;'Work DB'!C259,'Transport-DB'!F:F,"="&amp;'Work DB'!$AA$4)</f>
        <v>0</v>
      </c>
      <c r="AB259" s="169">
        <f>SUMIFS('Transport-DB'!P:P,'Transport-DB'!C:C,"="&amp;'Work DB'!C259,'Transport-DB'!F:F,"="&amp;'Work DB'!$AB$4)</f>
        <v>0</v>
      </c>
      <c r="AC259" s="169">
        <f>SUMIFS('Transport-DB'!P:P,'Transport-DB'!C:C,"="&amp;'Work DB'!C259,'Transport-DB'!F:F,"="&amp;'Work DB'!$AC$4)</f>
        <v>0</v>
      </c>
      <c r="AD259" s="166">
        <f>SUMIFS('Transport-DB'!P:P,'Transport-DB'!C:C,"="&amp;'Work DB'!C259,'Transport-DB'!F:F,"="&amp;'Work DB'!$AD$4)</f>
        <v>0</v>
      </c>
      <c r="AE259" s="166">
        <f>SUMIFS('Transport-DB'!P:P,'Transport-DB'!C:C,"="&amp;'Work DB'!C259,'Transport-DB'!F:F,"="&amp;'Work DB'!$AE$4)</f>
        <v>0</v>
      </c>
      <c r="AF259" s="166">
        <f>SUMIFS('Transport-DB'!P:P,'Transport-DB'!C:C,"="&amp;'Work DB'!C259,'Transport-DB'!F:F,"="&amp;'Work DB'!$AF$4)</f>
        <v>0</v>
      </c>
      <c r="AG259" s="167"/>
      <c r="AH259" s="168">
        <f>SUMIFS('Transport-DB'!Q:Q,'Transport-DB'!C:C,"="&amp;'Work DB'!C259)</f>
        <v>0</v>
      </c>
      <c r="AI259" s="170">
        <f>SUMIFS(Civil_DB[قالب بندی],Civil_DB[تاریخ],"="&amp;'Work DB'!C259)</f>
        <v>0</v>
      </c>
      <c r="AJ259" s="169"/>
      <c r="AK259" s="167">
        <f>SUMIFS(Civil_DB[بتن],Civil_DB[تاریخ],"="&amp;'Work DB'!C259)</f>
        <v>0</v>
      </c>
      <c r="AL259" s="28"/>
      <c r="AM259" s="29"/>
      <c r="AN259" s="31"/>
      <c r="AO259" s="28"/>
      <c r="AP259" s="29"/>
      <c r="AQ259" s="29"/>
      <c r="AR259" s="30"/>
      <c r="AS259" s="28"/>
      <c r="AT259" s="29"/>
      <c r="AU259" s="30"/>
      <c r="AV259" s="184"/>
      <c r="AW259" s="29"/>
      <c r="AX259" s="29"/>
      <c r="AY259" s="29"/>
      <c r="AZ259" s="29"/>
      <c r="BA259" s="29"/>
      <c r="BB259" s="29"/>
      <c r="BC259" s="30"/>
      <c r="BD259" s="249"/>
      <c r="BE259" s="249"/>
      <c r="BF259" s="249"/>
      <c r="BG259" s="249"/>
      <c r="BH259" s="32"/>
      <c r="BI259" s="56"/>
    </row>
    <row r="260" spans="2:61" s="15" customFormat="1" ht="21" x14ac:dyDescent="0.25">
      <c r="B260" s="47"/>
      <c r="C260" s="20">
        <f t="shared" si="41"/>
        <v>45625</v>
      </c>
      <c r="D260" s="168">
        <f>SUMIFS('Transport-DB'!O:O,'Transport-DB'!C:C,"="&amp;'Work DB'!C260,'Transport-DB'!F:F,"="&amp;'Work DB'!$D$4)</f>
        <v>0</v>
      </c>
      <c r="E260" s="169">
        <f>SUMIFS('Transport-DB'!O:O,'Transport-DB'!C:C,"="&amp;'Work DB'!C260,'Transport-DB'!F:F,"="&amp;'Work DB'!$E$4)</f>
        <v>0</v>
      </c>
      <c r="F260" s="169">
        <f>SUMIFS('Transport-DB'!O:O,'Transport-DB'!C:C,"="&amp;'Work DB'!C260,'Transport-DB'!F:F,"="&amp;'Work DB'!$F$4)</f>
        <v>0</v>
      </c>
      <c r="G260" s="169">
        <f>SUMIFS('Transport-DB'!O:O,'Transport-DB'!C:C,"="&amp;'Work DB'!C260,'Transport-DB'!F:F,"="&amp;'Work DB'!$G$4)</f>
        <v>0</v>
      </c>
      <c r="H260" s="166">
        <f>SUMIFS('Transport-DB'!O:O,'Transport-DB'!C:C,"="&amp;'Work DB'!C260,'Transport-DB'!F:F,"="&amp;'Work DB'!$H$4)</f>
        <v>0</v>
      </c>
      <c r="I260" s="169">
        <f>SUMIFS('Transport-DB'!O:O,'Transport-DB'!C:C,"="&amp;'Work DB'!C260,'Transport-DB'!F:F,"="&amp;'Work DB'!$I$4)</f>
        <v>0</v>
      </c>
      <c r="J260" s="337">
        <f>SUMIFS('Transport-DB'!O:O,'Transport-DB'!C:C,"="&amp;'Work DB'!C260,'Transport-DB'!F:F,"="&amp;'Work DB'!$J$4)</f>
        <v>0</v>
      </c>
      <c r="K260" s="168">
        <f>SUMIFS('Transport-DB'!N:N,'Transport-DB'!C:C,"="&amp;'Work DB'!C260,'Transport-DB'!F:F,"="&amp;'Work DB'!$K$4)</f>
        <v>0</v>
      </c>
      <c r="L260" s="169">
        <f>SUMIFS('Transport-DB'!N:N,'Transport-DB'!C:C,"="&amp;'Work DB'!C260,'Transport-DB'!F:F,"="&amp;'Work DB'!$L$4)</f>
        <v>0</v>
      </c>
      <c r="M260" s="169">
        <f>SUMIFS('Transport-DB'!N:N,'Transport-DB'!C:C,"="&amp;'Work DB'!C260,'Transport-DB'!F:F,"="&amp;'Work DB'!$M$4)</f>
        <v>0</v>
      </c>
      <c r="N260" s="169">
        <f>SUMIFS('Transport-DB'!N:N,'Transport-DB'!C:C,"="&amp;'Work DB'!C260,'Transport-DB'!F:F,"="&amp;'Work DB'!$N$4)</f>
        <v>0</v>
      </c>
      <c r="O260" s="169">
        <f>SUMIFS('Transport-DB'!N:N,'Transport-DB'!C:C,"="&amp;'Work DB'!C260,'Transport-DB'!F:F,"="&amp;'Work DB'!$O$4)</f>
        <v>0</v>
      </c>
      <c r="P260" s="169">
        <f>SUMIFS('Transport-DB'!N:N,'Transport-DB'!C:C,"="&amp;'Work DB'!C260,'Transport-DB'!F:F,"="&amp;'Work DB'!$P$4)</f>
        <v>0</v>
      </c>
      <c r="Q260" s="166">
        <f>SUMIFS('Transport-DB'!N:N,'Transport-DB'!C:C,"="&amp;'Work DB'!C260,'Transport-DB'!F:F,"="&amp;'Work DB'!$Q$4)</f>
        <v>0</v>
      </c>
      <c r="R260" s="167">
        <f>SUMIFS('Transport-DB'!N:N,'Transport-DB'!C:C,"="&amp;'Work DB'!C260,'Transport-DB'!F:F,"="&amp;'Work DB'!$R$4)</f>
        <v>0</v>
      </c>
      <c r="S260" s="168">
        <f>SUM(D260:J260)+SUM(K260:R260)-M260-SUMIFS(Transport_DB[ترانشه],Transport_DB[توضیحات],"دیسپوزال",Transport_DB[تاریخ],'Work DB'!C260)</f>
        <v>0</v>
      </c>
      <c r="T260" s="169">
        <f t="shared" si="59"/>
        <v>0</v>
      </c>
      <c r="U260" s="169"/>
      <c r="V260" s="169"/>
      <c r="W260" s="169"/>
      <c r="X260" s="169"/>
      <c r="Y260" s="167"/>
      <c r="Z260" s="249"/>
      <c r="AA260" s="168">
        <f>SUMIFS('Transport-DB'!P:P,'Transport-DB'!C:C,"="&amp;'Work DB'!C260,'Transport-DB'!F:F,"="&amp;'Work DB'!$AA$4)</f>
        <v>0</v>
      </c>
      <c r="AB260" s="169">
        <f>SUMIFS('Transport-DB'!P:P,'Transport-DB'!C:C,"="&amp;'Work DB'!C260,'Transport-DB'!F:F,"="&amp;'Work DB'!$AB$4)</f>
        <v>0</v>
      </c>
      <c r="AC260" s="169">
        <f>SUMIFS('Transport-DB'!P:P,'Transport-DB'!C:C,"="&amp;'Work DB'!C260,'Transport-DB'!F:F,"="&amp;'Work DB'!$AC$4)</f>
        <v>0</v>
      </c>
      <c r="AD260" s="166">
        <f>SUMIFS('Transport-DB'!P:P,'Transport-DB'!C:C,"="&amp;'Work DB'!C260,'Transport-DB'!F:F,"="&amp;'Work DB'!$AD$4)</f>
        <v>0</v>
      </c>
      <c r="AE260" s="166">
        <f>SUMIFS('Transport-DB'!P:P,'Transport-DB'!C:C,"="&amp;'Work DB'!C260,'Transport-DB'!F:F,"="&amp;'Work DB'!$AE$4)</f>
        <v>0</v>
      </c>
      <c r="AF260" s="166">
        <f>SUMIFS('Transport-DB'!P:P,'Transport-DB'!C:C,"="&amp;'Work DB'!C260,'Transport-DB'!F:F,"="&amp;'Work DB'!$AF$4)</f>
        <v>0</v>
      </c>
      <c r="AG260" s="167"/>
      <c r="AH260" s="168">
        <f>SUMIFS('Transport-DB'!Q:Q,'Transport-DB'!C:C,"="&amp;'Work DB'!C260)</f>
        <v>0</v>
      </c>
      <c r="AI260" s="170">
        <f>SUMIFS(Civil_DB[قالب بندی],Civil_DB[تاریخ],"="&amp;'Work DB'!C260)</f>
        <v>0</v>
      </c>
      <c r="AJ260" s="169"/>
      <c r="AK260" s="167">
        <f>SUMIFS(Civil_DB[بتن],Civil_DB[تاریخ],"="&amp;'Work DB'!C260)</f>
        <v>0</v>
      </c>
      <c r="AL260" s="28"/>
      <c r="AM260" s="29"/>
      <c r="AN260" s="31"/>
      <c r="AO260" s="28"/>
      <c r="AP260" s="29"/>
      <c r="AQ260" s="29"/>
      <c r="AR260" s="30"/>
      <c r="AS260" s="28"/>
      <c r="AT260" s="29"/>
      <c r="AU260" s="30"/>
      <c r="AV260" s="184"/>
      <c r="AW260" s="29"/>
      <c r="AX260" s="29"/>
      <c r="AY260" s="29"/>
      <c r="AZ260" s="29"/>
      <c r="BA260" s="29"/>
      <c r="BB260" s="29"/>
      <c r="BC260" s="30"/>
      <c r="BD260" s="249"/>
      <c r="BE260" s="249"/>
      <c r="BF260" s="249"/>
      <c r="BG260" s="249"/>
      <c r="BH260" s="32"/>
      <c r="BI260" s="56"/>
    </row>
    <row r="261" spans="2:61" s="15" customFormat="1" ht="21" x14ac:dyDescent="0.25">
      <c r="B261" s="47"/>
      <c r="C261" s="20">
        <f t="shared" si="41"/>
        <v>45626</v>
      </c>
      <c r="D261" s="168">
        <f>SUMIFS('Transport-DB'!O:O,'Transport-DB'!C:C,"="&amp;'Work DB'!C261,'Transport-DB'!F:F,"="&amp;'Work DB'!$D$4)</f>
        <v>0</v>
      </c>
      <c r="E261" s="169">
        <f>SUMIFS('Transport-DB'!O:O,'Transport-DB'!C:C,"="&amp;'Work DB'!C261,'Transport-DB'!F:F,"="&amp;'Work DB'!$E$4)</f>
        <v>0</v>
      </c>
      <c r="F261" s="169">
        <f>SUMIFS('Transport-DB'!O:O,'Transport-DB'!C:C,"="&amp;'Work DB'!C261,'Transport-DB'!F:F,"="&amp;'Work DB'!$F$4)</f>
        <v>0</v>
      </c>
      <c r="G261" s="169">
        <f>SUMIFS('Transport-DB'!O:O,'Transport-DB'!C:C,"="&amp;'Work DB'!C261,'Transport-DB'!F:F,"="&amp;'Work DB'!$G$4)</f>
        <v>0</v>
      </c>
      <c r="H261" s="166">
        <f>SUMIFS('Transport-DB'!O:O,'Transport-DB'!C:C,"="&amp;'Work DB'!C261,'Transport-DB'!F:F,"="&amp;'Work DB'!$H$4)</f>
        <v>0</v>
      </c>
      <c r="I261" s="169">
        <f>SUMIFS('Transport-DB'!O:O,'Transport-DB'!C:C,"="&amp;'Work DB'!C261,'Transport-DB'!F:F,"="&amp;'Work DB'!$I$4)</f>
        <v>0</v>
      </c>
      <c r="J261" s="337">
        <f>SUMIFS('Transport-DB'!O:O,'Transport-DB'!C:C,"="&amp;'Work DB'!C261,'Transport-DB'!F:F,"="&amp;'Work DB'!$J$4)</f>
        <v>0</v>
      </c>
      <c r="K261" s="168">
        <f>SUMIFS('Transport-DB'!N:N,'Transport-DB'!C:C,"="&amp;'Work DB'!C261,'Transport-DB'!F:F,"="&amp;'Work DB'!$K$4)</f>
        <v>0</v>
      </c>
      <c r="L261" s="169">
        <f>SUMIFS('Transport-DB'!N:N,'Transport-DB'!C:C,"="&amp;'Work DB'!C261,'Transport-DB'!F:F,"="&amp;'Work DB'!$L$4)</f>
        <v>0</v>
      </c>
      <c r="M261" s="169">
        <f>SUMIFS('Transport-DB'!N:N,'Transport-DB'!C:C,"="&amp;'Work DB'!C261,'Transport-DB'!F:F,"="&amp;'Work DB'!$M$4)</f>
        <v>0</v>
      </c>
      <c r="N261" s="169">
        <f>SUMIFS('Transport-DB'!N:N,'Transport-DB'!C:C,"="&amp;'Work DB'!C261,'Transport-DB'!F:F,"="&amp;'Work DB'!$N$4)</f>
        <v>0</v>
      </c>
      <c r="O261" s="169">
        <f>SUMIFS('Transport-DB'!N:N,'Transport-DB'!C:C,"="&amp;'Work DB'!C261,'Transport-DB'!F:F,"="&amp;'Work DB'!$O$4)</f>
        <v>0</v>
      </c>
      <c r="P261" s="169">
        <f>SUMIFS('Transport-DB'!N:N,'Transport-DB'!C:C,"="&amp;'Work DB'!C261,'Transport-DB'!F:F,"="&amp;'Work DB'!$P$4)</f>
        <v>0</v>
      </c>
      <c r="Q261" s="166">
        <f>SUMIFS('Transport-DB'!N:N,'Transport-DB'!C:C,"="&amp;'Work DB'!C261,'Transport-DB'!F:F,"="&amp;'Work DB'!$Q$4)</f>
        <v>0</v>
      </c>
      <c r="R261" s="167">
        <f>SUMIFS('Transport-DB'!N:N,'Transport-DB'!C:C,"="&amp;'Work DB'!C261,'Transport-DB'!F:F,"="&amp;'Work DB'!$R$4)</f>
        <v>0</v>
      </c>
      <c r="S261" s="168">
        <f>SUM(D261:J261)+SUM(K261:R261)-M261-SUMIFS(Transport_DB[ترانشه],Transport_DB[توضیحات],"دیسپوزال",Transport_DB[تاریخ],'Work DB'!C261)</f>
        <v>0</v>
      </c>
      <c r="T261" s="169">
        <f t="shared" si="59"/>
        <v>0</v>
      </c>
      <c r="U261" s="169"/>
      <c r="V261" s="169"/>
      <c r="W261" s="169"/>
      <c r="X261" s="169"/>
      <c r="Y261" s="167"/>
      <c r="Z261" s="249"/>
      <c r="AA261" s="168">
        <f>SUMIFS('Transport-DB'!P:P,'Transport-DB'!C:C,"="&amp;'Work DB'!C261,'Transport-DB'!F:F,"="&amp;'Work DB'!$AA$4)</f>
        <v>0</v>
      </c>
      <c r="AB261" s="169">
        <f>SUMIFS('Transport-DB'!P:P,'Transport-DB'!C:C,"="&amp;'Work DB'!C261,'Transport-DB'!F:F,"="&amp;'Work DB'!$AB$4)</f>
        <v>0</v>
      </c>
      <c r="AC261" s="169">
        <f>SUMIFS('Transport-DB'!P:P,'Transport-DB'!C:C,"="&amp;'Work DB'!C261,'Transport-DB'!F:F,"="&amp;'Work DB'!$AC$4)</f>
        <v>0</v>
      </c>
      <c r="AD261" s="166">
        <f>SUMIFS('Transport-DB'!P:P,'Transport-DB'!C:C,"="&amp;'Work DB'!C261,'Transport-DB'!F:F,"="&amp;'Work DB'!$AD$4)</f>
        <v>0</v>
      </c>
      <c r="AE261" s="166">
        <f>SUMIFS('Transport-DB'!P:P,'Transport-DB'!C:C,"="&amp;'Work DB'!C261,'Transport-DB'!F:F,"="&amp;'Work DB'!$AE$4)</f>
        <v>0</v>
      </c>
      <c r="AF261" s="166">
        <f>SUMIFS('Transport-DB'!P:P,'Transport-DB'!C:C,"="&amp;'Work DB'!C261,'Transport-DB'!F:F,"="&amp;'Work DB'!$AF$4)</f>
        <v>0</v>
      </c>
      <c r="AG261" s="167"/>
      <c r="AH261" s="168">
        <f>SUMIFS('Transport-DB'!Q:Q,'Transport-DB'!C:C,"="&amp;'Work DB'!C261)</f>
        <v>0</v>
      </c>
      <c r="AI261" s="170">
        <f>SUMIFS(Civil_DB[قالب بندی],Civil_DB[تاریخ],"="&amp;'Work DB'!C261)</f>
        <v>0</v>
      </c>
      <c r="AJ261" s="169"/>
      <c r="AK261" s="167">
        <f>SUMIFS(Civil_DB[بتن],Civil_DB[تاریخ],"="&amp;'Work DB'!C261)</f>
        <v>0</v>
      </c>
      <c r="AL261" s="28"/>
      <c r="AM261" s="29"/>
      <c r="AN261" s="31"/>
      <c r="AO261" s="28"/>
      <c r="AP261" s="29"/>
      <c r="AQ261" s="29"/>
      <c r="AR261" s="30"/>
      <c r="AS261" s="28"/>
      <c r="AT261" s="29"/>
      <c r="AU261" s="30"/>
      <c r="AV261" s="184"/>
      <c r="AW261" s="29"/>
      <c r="AX261" s="29"/>
      <c r="AY261" s="29"/>
      <c r="AZ261" s="29"/>
      <c r="BA261" s="29"/>
      <c r="BB261" s="29"/>
      <c r="BC261" s="30"/>
      <c r="BD261" s="249"/>
      <c r="BE261" s="249"/>
      <c r="BF261" s="249"/>
      <c r="BG261" s="249"/>
      <c r="BH261" s="32"/>
      <c r="BI261" s="56"/>
    </row>
    <row r="262" spans="2:61" s="15" customFormat="1" ht="21" x14ac:dyDescent="0.25">
      <c r="B262" s="47"/>
      <c r="C262" s="20">
        <f t="shared" si="41"/>
        <v>45627</v>
      </c>
      <c r="D262" s="168">
        <f>SUMIFS('Transport-DB'!O:O,'Transport-DB'!C:C,"="&amp;'Work DB'!C262,'Transport-DB'!F:F,"="&amp;'Work DB'!$D$4)</f>
        <v>0</v>
      </c>
      <c r="E262" s="169">
        <f>SUMIFS('Transport-DB'!O:O,'Transport-DB'!C:C,"="&amp;'Work DB'!C262,'Transport-DB'!F:F,"="&amp;'Work DB'!$E$4)</f>
        <v>0</v>
      </c>
      <c r="F262" s="169">
        <f>SUMIFS('Transport-DB'!O:O,'Transport-DB'!C:C,"="&amp;'Work DB'!C262,'Transport-DB'!F:F,"="&amp;'Work DB'!$F$4)</f>
        <v>0</v>
      </c>
      <c r="G262" s="169">
        <f>SUMIFS('Transport-DB'!O:O,'Transport-DB'!C:C,"="&amp;'Work DB'!C262,'Transport-DB'!F:F,"="&amp;'Work DB'!$G$4)</f>
        <v>0</v>
      </c>
      <c r="H262" s="166">
        <f>SUMIFS('Transport-DB'!O:O,'Transport-DB'!C:C,"="&amp;'Work DB'!C262,'Transport-DB'!F:F,"="&amp;'Work DB'!$H$4)</f>
        <v>0</v>
      </c>
      <c r="I262" s="169">
        <f>SUMIFS('Transport-DB'!O:O,'Transport-DB'!C:C,"="&amp;'Work DB'!C262,'Transport-DB'!F:F,"="&amp;'Work DB'!$I$4)</f>
        <v>0</v>
      </c>
      <c r="J262" s="337">
        <f>SUMIFS('Transport-DB'!O:O,'Transport-DB'!C:C,"="&amp;'Work DB'!C262,'Transport-DB'!F:F,"="&amp;'Work DB'!$J$4)</f>
        <v>0</v>
      </c>
      <c r="K262" s="168">
        <f>SUMIFS('Transport-DB'!N:N,'Transport-DB'!C:C,"="&amp;'Work DB'!C262,'Transport-DB'!F:F,"="&amp;'Work DB'!$K$4)</f>
        <v>0</v>
      </c>
      <c r="L262" s="169">
        <f>SUMIFS('Transport-DB'!N:N,'Transport-DB'!C:C,"="&amp;'Work DB'!C262,'Transport-DB'!F:F,"="&amp;'Work DB'!$L$4)</f>
        <v>0</v>
      </c>
      <c r="M262" s="169">
        <f>SUMIFS('Transport-DB'!N:N,'Transport-DB'!C:C,"="&amp;'Work DB'!C262,'Transport-DB'!F:F,"="&amp;'Work DB'!$M$4)</f>
        <v>0</v>
      </c>
      <c r="N262" s="169">
        <f>SUMIFS('Transport-DB'!N:N,'Transport-DB'!C:C,"="&amp;'Work DB'!C262,'Transport-DB'!F:F,"="&amp;'Work DB'!$N$4)</f>
        <v>0</v>
      </c>
      <c r="O262" s="169">
        <f>SUMIFS('Transport-DB'!N:N,'Transport-DB'!C:C,"="&amp;'Work DB'!C262,'Transport-DB'!F:F,"="&amp;'Work DB'!$O$4)</f>
        <v>0</v>
      </c>
      <c r="P262" s="169">
        <f>SUMIFS('Transport-DB'!N:N,'Transport-DB'!C:C,"="&amp;'Work DB'!C262,'Transport-DB'!F:F,"="&amp;'Work DB'!$P$4)</f>
        <v>0</v>
      </c>
      <c r="Q262" s="166">
        <f>SUMIFS('Transport-DB'!N:N,'Transport-DB'!C:C,"="&amp;'Work DB'!C262,'Transport-DB'!F:F,"="&amp;'Work DB'!$Q$4)</f>
        <v>0</v>
      </c>
      <c r="R262" s="167">
        <f>SUMIFS('Transport-DB'!N:N,'Transport-DB'!C:C,"="&amp;'Work DB'!C262,'Transport-DB'!F:F,"="&amp;'Work DB'!$R$4)</f>
        <v>0</v>
      </c>
      <c r="S262" s="168">
        <f>SUM(D262:J262)+SUM(K262:R262)-M262-SUMIFS(Transport_DB[ترانشه],Transport_DB[توضیحات],"دیسپوزال",Transport_DB[تاریخ],'Work DB'!C262)</f>
        <v>0</v>
      </c>
      <c r="T262" s="169">
        <f t="shared" si="59"/>
        <v>0</v>
      </c>
      <c r="U262" s="169"/>
      <c r="V262" s="169"/>
      <c r="W262" s="169"/>
      <c r="X262" s="169"/>
      <c r="Y262" s="167"/>
      <c r="Z262" s="249"/>
      <c r="AA262" s="168">
        <f>SUMIFS('Transport-DB'!P:P,'Transport-DB'!C:C,"="&amp;'Work DB'!C262,'Transport-DB'!F:F,"="&amp;'Work DB'!$AA$4)</f>
        <v>0</v>
      </c>
      <c r="AB262" s="169">
        <f>SUMIFS('Transport-DB'!P:P,'Transport-DB'!C:C,"="&amp;'Work DB'!C262,'Transport-DB'!F:F,"="&amp;'Work DB'!$AB$4)</f>
        <v>0</v>
      </c>
      <c r="AC262" s="169">
        <f>SUMIFS('Transport-DB'!P:P,'Transport-DB'!C:C,"="&amp;'Work DB'!C262,'Transport-DB'!F:F,"="&amp;'Work DB'!$AC$4)</f>
        <v>0</v>
      </c>
      <c r="AD262" s="166">
        <f>SUMIFS('Transport-DB'!P:P,'Transport-DB'!C:C,"="&amp;'Work DB'!C262,'Transport-DB'!F:F,"="&amp;'Work DB'!$AD$4)</f>
        <v>0</v>
      </c>
      <c r="AE262" s="166">
        <f>SUMIFS('Transport-DB'!P:P,'Transport-DB'!C:C,"="&amp;'Work DB'!C262,'Transport-DB'!F:F,"="&amp;'Work DB'!$AE$4)</f>
        <v>0</v>
      </c>
      <c r="AF262" s="166">
        <f>SUMIFS('Transport-DB'!P:P,'Transport-DB'!C:C,"="&amp;'Work DB'!C262,'Transport-DB'!F:F,"="&amp;'Work DB'!$AF$4)</f>
        <v>0</v>
      </c>
      <c r="AG262" s="167"/>
      <c r="AH262" s="168">
        <f>SUMIFS('Transport-DB'!Q:Q,'Transport-DB'!C:C,"="&amp;'Work DB'!C262)</f>
        <v>0</v>
      </c>
      <c r="AI262" s="170">
        <f>SUMIFS(Civil_DB[قالب بندی],Civil_DB[تاریخ],"="&amp;'Work DB'!C262)</f>
        <v>0</v>
      </c>
      <c r="AJ262" s="169"/>
      <c r="AK262" s="167">
        <f>SUMIFS(Civil_DB[بتن],Civil_DB[تاریخ],"="&amp;'Work DB'!C262)</f>
        <v>0</v>
      </c>
      <c r="AL262" s="28"/>
      <c r="AM262" s="29"/>
      <c r="AN262" s="31"/>
      <c r="AO262" s="28"/>
      <c r="AP262" s="29"/>
      <c r="AQ262" s="29"/>
      <c r="AR262" s="30"/>
      <c r="AS262" s="28"/>
      <c r="AT262" s="29"/>
      <c r="AU262" s="30"/>
      <c r="AV262" s="184"/>
      <c r="AW262" s="29"/>
      <c r="AX262" s="29"/>
      <c r="AY262" s="29"/>
      <c r="AZ262" s="29"/>
      <c r="BA262" s="29"/>
      <c r="BB262" s="29"/>
      <c r="BC262" s="30"/>
      <c r="BD262" s="249"/>
      <c r="BE262" s="249"/>
      <c r="BF262" s="249"/>
      <c r="BG262" s="249"/>
      <c r="BH262" s="32"/>
      <c r="BI262" s="56"/>
    </row>
    <row r="263" spans="2:61" s="15" customFormat="1" ht="21" x14ac:dyDescent="0.25">
      <c r="B263" s="47"/>
      <c r="C263" s="20">
        <f t="shared" si="41"/>
        <v>45628</v>
      </c>
      <c r="D263" s="168">
        <f>SUMIFS('Transport-DB'!O:O,'Transport-DB'!C:C,"="&amp;'Work DB'!C263,'Transport-DB'!F:F,"="&amp;'Work DB'!$D$4)</f>
        <v>0</v>
      </c>
      <c r="E263" s="169">
        <f>SUMIFS('Transport-DB'!O:O,'Transport-DB'!C:C,"="&amp;'Work DB'!C263,'Transport-DB'!F:F,"="&amp;'Work DB'!$E$4)</f>
        <v>0</v>
      </c>
      <c r="F263" s="169">
        <f>SUMIFS('Transport-DB'!O:O,'Transport-DB'!C:C,"="&amp;'Work DB'!C263,'Transport-DB'!F:F,"="&amp;'Work DB'!$F$4)</f>
        <v>0</v>
      </c>
      <c r="G263" s="169">
        <f>SUMIFS('Transport-DB'!O:O,'Transport-DB'!C:C,"="&amp;'Work DB'!C263,'Transport-DB'!F:F,"="&amp;'Work DB'!$G$4)</f>
        <v>0</v>
      </c>
      <c r="H263" s="166">
        <f>SUMIFS('Transport-DB'!O:O,'Transport-DB'!C:C,"="&amp;'Work DB'!C263,'Transport-DB'!F:F,"="&amp;'Work DB'!$H$4)</f>
        <v>0</v>
      </c>
      <c r="I263" s="169">
        <f>SUMIFS('Transport-DB'!O:O,'Transport-DB'!C:C,"="&amp;'Work DB'!C263,'Transport-DB'!F:F,"="&amp;'Work DB'!$I$4)</f>
        <v>0</v>
      </c>
      <c r="J263" s="337">
        <f>SUMIFS('Transport-DB'!O:O,'Transport-DB'!C:C,"="&amp;'Work DB'!C263,'Transport-DB'!F:F,"="&amp;'Work DB'!$J$4)</f>
        <v>0</v>
      </c>
      <c r="K263" s="168">
        <f>SUMIFS('Transport-DB'!N:N,'Transport-DB'!C:C,"="&amp;'Work DB'!C263,'Transport-DB'!F:F,"="&amp;'Work DB'!$K$4)</f>
        <v>0</v>
      </c>
      <c r="L263" s="169">
        <f>SUMIFS('Transport-DB'!N:N,'Transport-DB'!C:C,"="&amp;'Work DB'!C263,'Transport-DB'!F:F,"="&amp;'Work DB'!$L$4)</f>
        <v>0</v>
      </c>
      <c r="M263" s="169">
        <f>SUMIFS('Transport-DB'!N:N,'Transport-DB'!C:C,"="&amp;'Work DB'!C263,'Transport-DB'!F:F,"="&amp;'Work DB'!$M$4)</f>
        <v>0</v>
      </c>
      <c r="N263" s="169">
        <f>SUMIFS('Transport-DB'!N:N,'Transport-DB'!C:C,"="&amp;'Work DB'!C263,'Transport-DB'!F:F,"="&amp;'Work DB'!$N$4)</f>
        <v>0</v>
      </c>
      <c r="O263" s="169">
        <f>SUMIFS('Transport-DB'!N:N,'Transport-DB'!C:C,"="&amp;'Work DB'!C263,'Transport-DB'!F:F,"="&amp;'Work DB'!$O$4)</f>
        <v>0</v>
      </c>
      <c r="P263" s="169">
        <f>SUMIFS('Transport-DB'!N:N,'Transport-DB'!C:C,"="&amp;'Work DB'!C263,'Transport-DB'!F:F,"="&amp;'Work DB'!$P$4)</f>
        <v>0</v>
      </c>
      <c r="Q263" s="166">
        <f>SUMIFS('Transport-DB'!N:N,'Transport-DB'!C:C,"="&amp;'Work DB'!C263,'Transport-DB'!F:F,"="&amp;'Work DB'!$Q$4)</f>
        <v>0</v>
      </c>
      <c r="R263" s="167">
        <f>SUMIFS('Transport-DB'!N:N,'Transport-DB'!C:C,"="&amp;'Work DB'!C263,'Transport-DB'!F:F,"="&amp;'Work DB'!$R$4)</f>
        <v>0</v>
      </c>
      <c r="S263" s="168">
        <f>SUM(D263:J263)+SUM(K263:R263)-M263-SUMIFS(Transport_DB[ترانشه],Transport_DB[توضیحات],"دیسپوزال",Transport_DB[تاریخ],'Work DB'!C263)</f>
        <v>0</v>
      </c>
      <c r="T263" s="169">
        <f t="shared" si="59"/>
        <v>0</v>
      </c>
      <c r="U263" s="169"/>
      <c r="V263" s="169"/>
      <c r="W263" s="169"/>
      <c r="X263" s="169"/>
      <c r="Y263" s="167"/>
      <c r="Z263" s="249"/>
      <c r="AA263" s="168">
        <f>SUMIFS('Transport-DB'!P:P,'Transport-DB'!C:C,"="&amp;'Work DB'!C263,'Transport-DB'!F:F,"="&amp;'Work DB'!$AA$4)</f>
        <v>0</v>
      </c>
      <c r="AB263" s="169">
        <f>SUMIFS('Transport-DB'!P:P,'Transport-DB'!C:C,"="&amp;'Work DB'!C263,'Transport-DB'!F:F,"="&amp;'Work DB'!$AB$4)</f>
        <v>0</v>
      </c>
      <c r="AC263" s="169">
        <f>SUMIFS('Transport-DB'!P:P,'Transport-DB'!C:C,"="&amp;'Work DB'!C263,'Transport-DB'!F:F,"="&amp;'Work DB'!$AC$4)</f>
        <v>0</v>
      </c>
      <c r="AD263" s="166">
        <f>SUMIFS('Transport-DB'!P:P,'Transport-DB'!C:C,"="&amp;'Work DB'!C263,'Transport-DB'!F:F,"="&amp;'Work DB'!$AD$4)</f>
        <v>0</v>
      </c>
      <c r="AE263" s="166">
        <f>SUMIFS('Transport-DB'!P:P,'Transport-DB'!C:C,"="&amp;'Work DB'!C263,'Transport-DB'!F:F,"="&amp;'Work DB'!$AE$4)</f>
        <v>0</v>
      </c>
      <c r="AF263" s="166">
        <f>SUMIFS('Transport-DB'!P:P,'Transport-DB'!C:C,"="&amp;'Work DB'!C263,'Transport-DB'!F:F,"="&amp;'Work DB'!$AF$4)</f>
        <v>0</v>
      </c>
      <c r="AG263" s="167"/>
      <c r="AH263" s="168">
        <f>SUMIFS('Transport-DB'!Q:Q,'Transport-DB'!C:C,"="&amp;'Work DB'!C263)</f>
        <v>0</v>
      </c>
      <c r="AI263" s="170">
        <f>SUMIFS(Civil_DB[قالب بندی],Civil_DB[تاریخ],"="&amp;'Work DB'!C263)</f>
        <v>0</v>
      </c>
      <c r="AJ263" s="169"/>
      <c r="AK263" s="167">
        <f>SUMIFS(Civil_DB[بتن],Civil_DB[تاریخ],"="&amp;'Work DB'!C263)</f>
        <v>0</v>
      </c>
      <c r="AL263" s="28"/>
      <c r="AM263" s="29"/>
      <c r="AN263" s="31"/>
      <c r="AO263" s="28"/>
      <c r="AP263" s="29"/>
      <c r="AQ263" s="29"/>
      <c r="AR263" s="30"/>
      <c r="AS263" s="28"/>
      <c r="AT263" s="29"/>
      <c r="AU263" s="30"/>
      <c r="AV263" s="184"/>
      <c r="AW263" s="29"/>
      <c r="AX263" s="29"/>
      <c r="AY263" s="29"/>
      <c r="AZ263" s="29"/>
      <c r="BA263" s="29"/>
      <c r="BB263" s="29"/>
      <c r="BC263" s="30"/>
      <c r="BD263" s="249"/>
      <c r="BE263" s="249"/>
      <c r="BF263" s="249"/>
      <c r="BG263" s="249"/>
      <c r="BH263" s="32"/>
      <c r="BI263" s="56"/>
    </row>
    <row r="264" spans="2:61" s="15" customFormat="1" ht="21" x14ac:dyDescent="0.25">
      <c r="B264" s="47"/>
      <c r="C264" s="20">
        <f t="shared" ref="C264:C327" si="69">C263+1</f>
        <v>45629</v>
      </c>
      <c r="D264" s="168">
        <f>SUMIFS('Transport-DB'!O:O,'Transport-DB'!C:C,"="&amp;'Work DB'!C264,'Transport-DB'!F:F,"="&amp;'Work DB'!$D$4)</f>
        <v>0</v>
      </c>
      <c r="E264" s="169">
        <f>SUMIFS('Transport-DB'!O:O,'Transport-DB'!C:C,"="&amp;'Work DB'!C264,'Transport-DB'!F:F,"="&amp;'Work DB'!$E$4)</f>
        <v>0</v>
      </c>
      <c r="F264" s="169">
        <f>SUMIFS('Transport-DB'!O:O,'Transport-DB'!C:C,"="&amp;'Work DB'!C264,'Transport-DB'!F:F,"="&amp;'Work DB'!$F$4)</f>
        <v>0</v>
      </c>
      <c r="G264" s="169">
        <f>SUMIFS('Transport-DB'!O:O,'Transport-DB'!C:C,"="&amp;'Work DB'!C264,'Transport-DB'!F:F,"="&amp;'Work DB'!$G$4)</f>
        <v>0</v>
      </c>
      <c r="H264" s="166">
        <f>SUMIFS('Transport-DB'!O:O,'Transport-DB'!C:C,"="&amp;'Work DB'!C264,'Transport-DB'!F:F,"="&amp;'Work DB'!$H$4)</f>
        <v>0</v>
      </c>
      <c r="I264" s="169">
        <f>SUMIFS('Transport-DB'!O:O,'Transport-DB'!C:C,"="&amp;'Work DB'!C264,'Transport-DB'!F:F,"="&amp;'Work DB'!$I$4)</f>
        <v>0</v>
      </c>
      <c r="J264" s="337">
        <f>SUMIFS('Transport-DB'!O:O,'Transport-DB'!C:C,"="&amp;'Work DB'!C264,'Transport-DB'!F:F,"="&amp;'Work DB'!$J$4)</f>
        <v>0</v>
      </c>
      <c r="K264" s="168">
        <f>SUMIFS('Transport-DB'!N:N,'Transport-DB'!C:C,"="&amp;'Work DB'!C264,'Transport-DB'!F:F,"="&amp;'Work DB'!$K$4)</f>
        <v>0</v>
      </c>
      <c r="L264" s="169">
        <f>SUMIFS('Transport-DB'!N:N,'Transport-DB'!C:C,"="&amp;'Work DB'!C264,'Transport-DB'!F:F,"="&amp;'Work DB'!$L$4)</f>
        <v>0</v>
      </c>
      <c r="M264" s="169">
        <f>SUMIFS('Transport-DB'!N:N,'Transport-DB'!C:C,"="&amp;'Work DB'!C264,'Transport-DB'!F:F,"="&amp;'Work DB'!$M$4)</f>
        <v>0</v>
      </c>
      <c r="N264" s="169">
        <f>SUMIFS('Transport-DB'!N:N,'Transport-DB'!C:C,"="&amp;'Work DB'!C264,'Transport-DB'!F:F,"="&amp;'Work DB'!$N$4)</f>
        <v>0</v>
      </c>
      <c r="O264" s="169">
        <f>SUMIFS('Transport-DB'!N:N,'Transport-DB'!C:C,"="&amp;'Work DB'!C264,'Transport-DB'!F:F,"="&amp;'Work DB'!$O$4)</f>
        <v>0</v>
      </c>
      <c r="P264" s="169">
        <f>SUMIFS('Transport-DB'!N:N,'Transport-DB'!C:C,"="&amp;'Work DB'!C264,'Transport-DB'!F:F,"="&amp;'Work DB'!$P$4)</f>
        <v>0</v>
      </c>
      <c r="Q264" s="166">
        <f>SUMIFS('Transport-DB'!N:N,'Transport-DB'!C:C,"="&amp;'Work DB'!C264,'Transport-DB'!F:F,"="&amp;'Work DB'!$Q$4)</f>
        <v>0</v>
      </c>
      <c r="R264" s="167">
        <f>SUMIFS('Transport-DB'!N:N,'Transport-DB'!C:C,"="&amp;'Work DB'!C264,'Transport-DB'!F:F,"="&amp;'Work DB'!$R$4)</f>
        <v>0</v>
      </c>
      <c r="S264" s="168">
        <f>SUM(D264:J264)+SUM(K264:R264)-M264-SUMIFS(Transport_DB[ترانشه],Transport_DB[توضیحات],"دیسپوزال",Transport_DB[تاریخ],'Work DB'!C264)</f>
        <v>0</v>
      </c>
      <c r="T264" s="169">
        <f t="shared" si="59"/>
        <v>0</v>
      </c>
      <c r="U264" s="169"/>
      <c r="V264" s="169"/>
      <c r="W264" s="169"/>
      <c r="X264" s="169"/>
      <c r="Y264" s="167"/>
      <c r="Z264" s="249"/>
      <c r="AA264" s="168">
        <f>SUMIFS('Transport-DB'!P:P,'Transport-DB'!C:C,"="&amp;'Work DB'!C264,'Transport-DB'!F:F,"="&amp;'Work DB'!$AA$4)</f>
        <v>0</v>
      </c>
      <c r="AB264" s="169">
        <f>SUMIFS('Transport-DB'!P:P,'Transport-DB'!C:C,"="&amp;'Work DB'!C264,'Transport-DB'!F:F,"="&amp;'Work DB'!$AB$4)</f>
        <v>0</v>
      </c>
      <c r="AC264" s="169">
        <f>SUMIFS('Transport-DB'!P:P,'Transport-DB'!C:C,"="&amp;'Work DB'!C264,'Transport-DB'!F:F,"="&amp;'Work DB'!$AC$4)</f>
        <v>0</v>
      </c>
      <c r="AD264" s="166">
        <f>SUMIFS('Transport-DB'!P:P,'Transport-DB'!C:C,"="&amp;'Work DB'!C264,'Transport-DB'!F:F,"="&amp;'Work DB'!$AD$4)</f>
        <v>0</v>
      </c>
      <c r="AE264" s="166">
        <f>SUMIFS('Transport-DB'!P:P,'Transport-DB'!C:C,"="&amp;'Work DB'!C264,'Transport-DB'!F:F,"="&amp;'Work DB'!$AE$4)</f>
        <v>0</v>
      </c>
      <c r="AF264" s="166">
        <f>SUMIFS('Transport-DB'!P:P,'Transport-DB'!C:C,"="&amp;'Work DB'!C264,'Transport-DB'!F:F,"="&amp;'Work DB'!$AF$4)</f>
        <v>0</v>
      </c>
      <c r="AG264" s="167"/>
      <c r="AH264" s="168">
        <f>SUMIFS('Transport-DB'!Q:Q,'Transport-DB'!C:C,"="&amp;'Work DB'!C264)</f>
        <v>0</v>
      </c>
      <c r="AI264" s="170">
        <f>SUMIFS(Civil_DB[قالب بندی],Civil_DB[تاریخ],"="&amp;'Work DB'!C264)</f>
        <v>0</v>
      </c>
      <c r="AJ264" s="169"/>
      <c r="AK264" s="167">
        <f>SUMIFS(Civil_DB[بتن],Civil_DB[تاریخ],"="&amp;'Work DB'!C264)</f>
        <v>0</v>
      </c>
      <c r="AL264" s="28"/>
      <c r="AM264" s="29"/>
      <c r="AN264" s="31"/>
      <c r="AO264" s="28"/>
      <c r="AP264" s="29"/>
      <c r="AQ264" s="29"/>
      <c r="AR264" s="30"/>
      <c r="AS264" s="28"/>
      <c r="AT264" s="29"/>
      <c r="AU264" s="30"/>
      <c r="AV264" s="184"/>
      <c r="AW264" s="29"/>
      <c r="AX264" s="29"/>
      <c r="AY264" s="29"/>
      <c r="AZ264" s="29"/>
      <c r="BA264" s="29"/>
      <c r="BB264" s="29"/>
      <c r="BC264" s="30"/>
      <c r="BD264" s="249"/>
      <c r="BE264" s="249"/>
      <c r="BF264" s="249"/>
      <c r="BG264" s="249"/>
      <c r="BH264" s="32"/>
      <c r="BI264" s="56"/>
    </row>
    <row r="265" spans="2:61" s="15" customFormat="1" ht="21" x14ac:dyDescent="0.25">
      <c r="B265" s="47"/>
      <c r="C265" s="20">
        <f t="shared" si="69"/>
        <v>45630</v>
      </c>
      <c r="D265" s="168">
        <f>SUMIFS('Transport-DB'!O:O,'Transport-DB'!C:C,"="&amp;'Work DB'!C265,'Transport-DB'!F:F,"="&amp;'Work DB'!$D$4)</f>
        <v>0</v>
      </c>
      <c r="E265" s="169">
        <f>SUMIFS('Transport-DB'!O:O,'Transport-DB'!C:C,"="&amp;'Work DB'!C265,'Transport-DB'!F:F,"="&amp;'Work DB'!$E$4)</f>
        <v>0</v>
      </c>
      <c r="F265" s="169">
        <f>SUMIFS('Transport-DB'!O:O,'Transport-DB'!C:C,"="&amp;'Work DB'!C265,'Transport-DB'!F:F,"="&amp;'Work DB'!$F$4)</f>
        <v>0</v>
      </c>
      <c r="G265" s="169">
        <f>SUMIFS('Transport-DB'!O:O,'Transport-DB'!C:C,"="&amp;'Work DB'!C265,'Transport-DB'!F:F,"="&amp;'Work DB'!$G$4)</f>
        <v>0</v>
      </c>
      <c r="H265" s="166">
        <f>SUMIFS('Transport-DB'!O:O,'Transport-DB'!C:C,"="&amp;'Work DB'!C265,'Transport-DB'!F:F,"="&amp;'Work DB'!$H$4)</f>
        <v>0</v>
      </c>
      <c r="I265" s="169">
        <f>SUMIFS('Transport-DB'!O:O,'Transport-DB'!C:C,"="&amp;'Work DB'!C265,'Transport-DB'!F:F,"="&amp;'Work DB'!$I$4)</f>
        <v>0</v>
      </c>
      <c r="J265" s="337">
        <f>SUMIFS('Transport-DB'!O:O,'Transport-DB'!C:C,"="&amp;'Work DB'!C265,'Transport-DB'!F:F,"="&amp;'Work DB'!$J$4)</f>
        <v>0</v>
      </c>
      <c r="K265" s="168">
        <f>SUMIFS('Transport-DB'!N:N,'Transport-DB'!C:C,"="&amp;'Work DB'!C265,'Transport-DB'!F:F,"="&amp;'Work DB'!$K$4)</f>
        <v>0</v>
      </c>
      <c r="L265" s="169">
        <f>SUMIFS('Transport-DB'!N:N,'Transport-DB'!C:C,"="&amp;'Work DB'!C265,'Transport-DB'!F:F,"="&amp;'Work DB'!$L$4)</f>
        <v>0</v>
      </c>
      <c r="M265" s="169">
        <f>SUMIFS('Transport-DB'!N:N,'Transport-DB'!C:C,"="&amp;'Work DB'!C265,'Transport-DB'!F:F,"="&amp;'Work DB'!$M$4)</f>
        <v>0</v>
      </c>
      <c r="N265" s="169">
        <f>SUMIFS('Transport-DB'!N:N,'Transport-DB'!C:C,"="&amp;'Work DB'!C265,'Transport-DB'!F:F,"="&amp;'Work DB'!$N$4)</f>
        <v>0</v>
      </c>
      <c r="O265" s="169">
        <f>SUMIFS('Transport-DB'!N:N,'Transport-DB'!C:C,"="&amp;'Work DB'!C265,'Transport-DB'!F:F,"="&amp;'Work DB'!$O$4)</f>
        <v>0</v>
      </c>
      <c r="P265" s="169">
        <f>SUMIFS('Transport-DB'!N:N,'Transport-DB'!C:C,"="&amp;'Work DB'!C265,'Transport-DB'!F:F,"="&amp;'Work DB'!$P$4)</f>
        <v>0</v>
      </c>
      <c r="Q265" s="166">
        <f>SUMIFS('Transport-DB'!N:N,'Transport-DB'!C:C,"="&amp;'Work DB'!C265,'Transport-DB'!F:F,"="&amp;'Work DB'!$Q$4)</f>
        <v>0</v>
      </c>
      <c r="R265" s="167">
        <f>SUMIFS('Transport-DB'!N:N,'Transport-DB'!C:C,"="&amp;'Work DB'!C265,'Transport-DB'!F:F,"="&amp;'Work DB'!$R$4)</f>
        <v>0</v>
      </c>
      <c r="S265" s="168">
        <f>SUM(D265:J265)+SUM(K265:R265)-M265-SUMIFS(Transport_DB[ترانشه],Transport_DB[توضیحات],"دیسپوزال",Transport_DB[تاریخ],'Work DB'!C265)</f>
        <v>0</v>
      </c>
      <c r="T265" s="169">
        <f t="shared" si="59"/>
        <v>0</v>
      </c>
      <c r="U265" s="169"/>
      <c r="V265" s="169"/>
      <c r="W265" s="169"/>
      <c r="X265" s="169"/>
      <c r="Y265" s="167"/>
      <c r="Z265" s="249"/>
      <c r="AA265" s="168">
        <f>SUMIFS('Transport-DB'!P:P,'Transport-DB'!C:C,"="&amp;'Work DB'!C265,'Transport-DB'!F:F,"="&amp;'Work DB'!$AA$4)</f>
        <v>0</v>
      </c>
      <c r="AB265" s="169">
        <f>SUMIFS('Transport-DB'!P:P,'Transport-DB'!C:C,"="&amp;'Work DB'!C265,'Transport-DB'!F:F,"="&amp;'Work DB'!$AB$4)</f>
        <v>0</v>
      </c>
      <c r="AC265" s="169">
        <f>SUMIFS('Transport-DB'!P:P,'Transport-DB'!C:C,"="&amp;'Work DB'!C265,'Transport-DB'!F:F,"="&amp;'Work DB'!$AC$4)</f>
        <v>0</v>
      </c>
      <c r="AD265" s="166">
        <f>SUMIFS('Transport-DB'!P:P,'Transport-DB'!C:C,"="&amp;'Work DB'!C265,'Transport-DB'!F:F,"="&amp;'Work DB'!$AD$4)</f>
        <v>0</v>
      </c>
      <c r="AE265" s="166">
        <f>SUMIFS('Transport-DB'!P:P,'Transport-DB'!C:C,"="&amp;'Work DB'!C265,'Transport-DB'!F:F,"="&amp;'Work DB'!$AE$4)</f>
        <v>0</v>
      </c>
      <c r="AF265" s="166">
        <f>SUMIFS('Transport-DB'!P:P,'Transport-DB'!C:C,"="&amp;'Work DB'!C265,'Transport-DB'!F:F,"="&amp;'Work DB'!$AF$4)</f>
        <v>0</v>
      </c>
      <c r="AG265" s="167"/>
      <c r="AH265" s="168">
        <f>SUMIFS('Transport-DB'!Q:Q,'Transport-DB'!C:C,"="&amp;'Work DB'!C265)</f>
        <v>0</v>
      </c>
      <c r="AI265" s="170">
        <f>SUMIFS(Civil_DB[قالب بندی],Civil_DB[تاریخ],"="&amp;'Work DB'!C265)</f>
        <v>0</v>
      </c>
      <c r="AJ265" s="169"/>
      <c r="AK265" s="167">
        <f>SUMIFS(Civil_DB[بتن],Civil_DB[تاریخ],"="&amp;'Work DB'!C265)</f>
        <v>0</v>
      </c>
      <c r="AL265" s="28"/>
      <c r="AM265" s="29"/>
      <c r="AN265" s="31"/>
      <c r="AO265" s="28"/>
      <c r="AP265" s="29"/>
      <c r="AQ265" s="29"/>
      <c r="AR265" s="30"/>
      <c r="AS265" s="28"/>
      <c r="AT265" s="29"/>
      <c r="AU265" s="30"/>
      <c r="AV265" s="184"/>
      <c r="AW265" s="29"/>
      <c r="AX265" s="29"/>
      <c r="AY265" s="29"/>
      <c r="AZ265" s="29"/>
      <c r="BA265" s="29"/>
      <c r="BB265" s="29"/>
      <c r="BC265" s="30"/>
      <c r="BD265" s="249"/>
      <c r="BE265" s="249"/>
      <c r="BF265" s="249"/>
      <c r="BG265" s="249"/>
      <c r="BH265" s="32"/>
      <c r="BI265" s="56"/>
    </row>
    <row r="266" spans="2:61" s="15" customFormat="1" ht="21" x14ac:dyDescent="0.25">
      <c r="B266" s="47"/>
      <c r="C266" s="20">
        <f t="shared" si="69"/>
        <v>45631</v>
      </c>
      <c r="D266" s="168">
        <f>SUMIFS('Transport-DB'!O:O,'Transport-DB'!C:C,"="&amp;'Work DB'!C266,'Transport-DB'!F:F,"="&amp;'Work DB'!$D$4)</f>
        <v>0</v>
      </c>
      <c r="E266" s="169">
        <f>SUMIFS('Transport-DB'!O:O,'Transport-DB'!C:C,"="&amp;'Work DB'!C266,'Transport-DB'!F:F,"="&amp;'Work DB'!$E$4)</f>
        <v>0</v>
      </c>
      <c r="F266" s="169">
        <f>SUMIFS('Transport-DB'!O:O,'Transport-DB'!C:C,"="&amp;'Work DB'!C266,'Transport-DB'!F:F,"="&amp;'Work DB'!$F$4)</f>
        <v>0</v>
      </c>
      <c r="G266" s="169">
        <f>SUMIFS('Transport-DB'!O:O,'Transport-DB'!C:C,"="&amp;'Work DB'!C266,'Transport-DB'!F:F,"="&amp;'Work DB'!$G$4)</f>
        <v>0</v>
      </c>
      <c r="H266" s="166">
        <f>SUMIFS('Transport-DB'!O:O,'Transport-DB'!C:C,"="&amp;'Work DB'!C266,'Transport-DB'!F:F,"="&amp;'Work DB'!$H$4)</f>
        <v>0</v>
      </c>
      <c r="I266" s="169">
        <f>SUMIFS('Transport-DB'!O:O,'Transport-DB'!C:C,"="&amp;'Work DB'!C266,'Transport-DB'!F:F,"="&amp;'Work DB'!$I$4)</f>
        <v>0</v>
      </c>
      <c r="J266" s="337">
        <f>SUMIFS('Transport-DB'!O:O,'Transport-DB'!C:C,"="&amp;'Work DB'!C266,'Transport-DB'!F:F,"="&amp;'Work DB'!$J$4)</f>
        <v>0</v>
      </c>
      <c r="K266" s="168">
        <f>SUMIFS('Transport-DB'!N:N,'Transport-DB'!C:C,"="&amp;'Work DB'!C266,'Transport-DB'!F:F,"="&amp;'Work DB'!$K$4)</f>
        <v>0</v>
      </c>
      <c r="L266" s="169">
        <f>SUMIFS('Transport-DB'!N:N,'Transport-DB'!C:C,"="&amp;'Work DB'!C266,'Transport-DB'!F:F,"="&amp;'Work DB'!$L$4)</f>
        <v>0</v>
      </c>
      <c r="M266" s="169">
        <f>SUMIFS('Transport-DB'!N:N,'Transport-DB'!C:C,"="&amp;'Work DB'!C266,'Transport-DB'!F:F,"="&amp;'Work DB'!$M$4)</f>
        <v>0</v>
      </c>
      <c r="N266" s="169">
        <f>SUMIFS('Transport-DB'!N:N,'Transport-DB'!C:C,"="&amp;'Work DB'!C266,'Transport-DB'!F:F,"="&amp;'Work DB'!$N$4)</f>
        <v>0</v>
      </c>
      <c r="O266" s="169">
        <f>SUMIFS('Transport-DB'!N:N,'Transport-DB'!C:C,"="&amp;'Work DB'!C266,'Transport-DB'!F:F,"="&amp;'Work DB'!$O$4)</f>
        <v>0</v>
      </c>
      <c r="P266" s="169">
        <f>SUMIFS('Transport-DB'!N:N,'Transport-DB'!C:C,"="&amp;'Work DB'!C266,'Transport-DB'!F:F,"="&amp;'Work DB'!$P$4)</f>
        <v>0</v>
      </c>
      <c r="Q266" s="166">
        <f>SUMIFS('Transport-DB'!N:N,'Transport-DB'!C:C,"="&amp;'Work DB'!C266,'Transport-DB'!F:F,"="&amp;'Work DB'!$Q$4)</f>
        <v>0</v>
      </c>
      <c r="R266" s="167">
        <f>SUMIFS('Transport-DB'!N:N,'Transport-DB'!C:C,"="&amp;'Work DB'!C266,'Transport-DB'!F:F,"="&amp;'Work DB'!$R$4)</f>
        <v>0</v>
      </c>
      <c r="S266" s="168">
        <f>SUM(D266:J266)+SUM(K266:R266)-M266-SUMIFS(Transport_DB[ترانشه],Transport_DB[توضیحات],"دیسپوزال",Transport_DB[تاریخ],'Work DB'!C266)</f>
        <v>0</v>
      </c>
      <c r="T266" s="169">
        <f t="shared" si="59"/>
        <v>0</v>
      </c>
      <c r="U266" s="169"/>
      <c r="V266" s="169"/>
      <c r="W266" s="169"/>
      <c r="X266" s="169"/>
      <c r="Y266" s="167"/>
      <c r="Z266" s="249"/>
      <c r="AA266" s="168">
        <f>SUMIFS('Transport-DB'!P:P,'Transport-DB'!C:C,"="&amp;'Work DB'!C266,'Transport-DB'!F:F,"="&amp;'Work DB'!$AA$4)</f>
        <v>0</v>
      </c>
      <c r="AB266" s="169">
        <f>SUMIFS('Transport-DB'!P:P,'Transport-DB'!C:C,"="&amp;'Work DB'!C266,'Transport-DB'!F:F,"="&amp;'Work DB'!$AB$4)</f>
        <v>0</v>
      </c>
      <c r="AC266" s="169">
        <f>SUMIFS('Transport-DB'!P:P,'Transport-DB'!C:C,"="&amp;'Work DB'!C266,'Transport-DB'!F:F,"="&amp;'Work DB'!$AC$4)</f>
        <v>0</v>
      </c>
      <c r="AD266" s="166">
        <f>SUMIFS('Transport-DB'!P:P,'Transport-DB'!C:C,"="&amp;'Work DB'!C266,'Transport-DB'!F:F,"="&amp;'Work DB'!$AD$4)</f>
        <v>0</v>
      </c>
      <c r="AE266" s="166">
        <f>SUMIFS('Transport-DB'!P:P,'Transport-DB'!C:C,"="&amp;'Work DB'!C266,'Transport-DB'!F:F,"="&amp;'Work DB'!$AE$4)</f>
        <v>0</v>
      </c>
      <c r="AF266" s="166">
        <f>SUMIFS('Transport-DB'!P:P,'Transport-DB'!C:C,"="&amp;'Work DB'!C266,'Transport-DB'!F:F,"="&amp;'Work DB'!$AF$4)</f>
        <v>0</v>
      </c>
      <c r="AG266" s="167"/>
      <c r="AH266" s="168">
        <f>SUMIFS('Transport-DB'!Q:Q,'Transport-DB'!C:C,"="&amp;'Work DB'!C266)</f>
        <v>0</v>
      </c>
      <c r="AI266" s="170">
        <f>SUMIFS(Civil_DB[قالب بندی],Civil_DB[تاریخ],"="&amp;'Work DB'!C266)</f>
        <v>0</v>
      </c>
      <c r="AJ266" s="169"/>
      <c r="AK266" s="167">
        <f>SUMIFS(Civil_DB[بتن],Civil_DB[تاریخ],"="&amp;'Work DB'!C266)</f>
        <v>0</v>
      </c>
      <c r="AL266" s="28"/>
      <c r="AM266" s="29"/>
      <c r="AN266" s="31"/>
      <c r="AO266" s="28"/>
      <c r="AP266" s="29"/>
      <c r="AQ266" s="29"/>
      <c r="AR266" s="30"/>
      <c r="AS266" s="28"/>
      <c r="AT266" s="29"/>
      <c r="AU266" s="30"/>
      <c r="AV266" s="184"/>
      <c r="AW266" s="29"/>
      <c r="AX266" s="29"/>
      <c r="AY266" s="29"/>
      <c r="AZ266" s="29"/>
      <c r="BA266" s="29"/>
      <c r="BB266" s="29"/>
      <c r="BC266" s="30"/>
      <c r="BD266" s="249"/>
      <c r="BE266" s="249"/>
      <c r="BF266" s="249"/>
      <c r="BG266" s="249"/>
      <c r="BH266" s="32"/>
      <c r="BI266" s="56"/>
    </row>
    <row r="267" spans="2:61" s="15" customFormat="1" ht="21" x14ac:dyDescent="0.25">
      <c r="B267" s="47"/>
      <c r="C267" s="20">
        <f t="shared" si="69"/>
        <v>45632</v>
      </c>
      <c r="D267" s="168">
        <f>SUMIFS('Transport-DB'!O:O,'Transport-DB'!C:C,"="&amp;'Work DB'!C267,'Transport-DB'!F:F,"="&amp;'Work DB'!$D$4)</f>
        <v>0</v>
      </c>
      <c r="E267" s="169">
        <f>SUMIFS('Transport-DB'!O:O,'Transport-DB'!C:C,"="&amp;'Work DB'!C267,'Transport-DB'!F:F,"="&amp;'Work DB'!$E$4)</f>
        <v>0</v>
      </c>
      <c r="F267" s="169">
        <f>SUMIFS('Transport-DB'!O:O,'Transport-DB'!C:C,"="&amp;'Work DB'!C267,'Transport-DB'!F:F,"="&amp;'Work DB'!$F$4)</f>
        <v>0</v>
      </c>
      <c r="G267" s="169">
        <f>SUMIFS('Transport-DB'!O:O,'Transport-DB'!C:C,"="&amp;'Work DB'!C267,'Transport-DB'!F:F,"="&amp;'Work DB'!$G$4)</f>
        <v>0</v>
      </c>
      <c r="H267" s="166">
        <f>SUMIFS('Transport-DB'!O:O,'Transport-DB'!C:C,"="&amp;'Work DB'!C267,'Transport-DB'!F:F,"="&amp;'Work DB'!$H$4)</f>
        <v>0</v>
      </c>
      <c r="I267" s="169">
        <f>SUMIFS('Transport-DB'!O:O,'Transport-DB'!C:C,"="&amp;'Work DB'!C267,'Transport-DB'!F:F,"="&amp;'Work DB'!$I$4)</f>
        <v>0</v>
      </c>
      <c r="J267" s="337">
        <f>SUMIFS('Transport-DB'!O:O,'Transport-DB'!C:C,"="&amp;'Work DB'!C267,'Transport-DB'!F:F,"="&amp;'Work DB'!$J$4)</f>
        <v>0</v>
      </c>
      <c r="K267" s="168">
        <f>SUMIFS('Transport-DB'!N:N,'Transport-DB'!C:C,"="&amp;'Work DB'!C267,'Transport-DB'!F:F,"="&amp;'Work DB'!$K$4)</f>
        <v>0</v>
      </c>
      <c r="L267" s="169">
        <f>SUMIFS('Transport-DB'!N:N,'Transport-DB'!C:C,"="&amp;'Work DB'!C267,'Transport-DB'!F:F,"="&amp;'Work DB'!$L$4)</f>
        <v>0</v>
      </c>
      <c r="M267" s="169">
        <f>SUMIFS('Transport-DB'!N:N,'Transport-DB'!C:C,"="&amp;'Work DB'!C267,'Transport-DB'!F:F,"="&amp;'Work DB'!$M$4)</f>
        <v>0</v>
      </c>
      <c r="N267" s="169">
        <f>SUMIFS('Transport-DB'!N:N,'Transport-DB'!C:C,"="&amp;'Work DB'!C267,'Transport-DB'!F:F,"="&amp;'Work DB'!$N$4)</f>
        <v>0</v>
      </c>
      <c r="O267" s="169">
        <f>SUMIFS('Transport-DB'!N:N,'Transport-DB'!C:C,"="&amp;'Work DB'!C267,'Transport-DB'!F:F,"="&amp;'Work DB'!$O$4)</f>
        <v>0</v>
      </c>
      <c r="P267" s="169">
        <f>SUMIFS('Transport-DB'!N:N,'Transport-DB'!C:C,"="&amp;'Work DB'!C267,'Transport-DB'!F:F,"="&amp;'Work DB'!$P$4)</f>
        <v>0</v>
      </c>
      <c r="Q267" s="166">
        <f>SUMIFS('Transport-DB'!N:N,'Transport-DB'!C:C,"="&amp;'Work DB'!C267,'Transport-DB'!F:F,"="&amp;'Work DB'!$Q$4)</f>
        <v>0</v>
      </c>
      <c r="R267" s="167">
        <f>SUMIFS('Transport-DB'!N:N,'Transport-DB'!C:C,"="&amp;'Work DB'!C267,'Transport-DB'!F:F,"="&amp;'Work DB'!$R$4)</f>
        <v>0</v>
      </c>
      <c r="S267" s="168">
        <f>SUM(D267:J267)+SUM(K267:R267)-M267-SUMIFS(Transport_DB[ترانشه],Transport_DB[توضیحات],"دیسپوزال",Transport_DB[تاریخ],'Work DB'!C267)</f>
        <v>0</v>
      </c>
      <c r="T267" s="169">
        <f t="shared" si="59"/>
        <v>0</v>
      </c>
      <c r="U267" s="169"/>
      <c r="V267" s="169"/>
      <c r="W267" s="169"/>
      <c r="X267" s="169"/>
      <c r="Y267" s="167"/>
      <c r="Z267" s="249"/>
      <c r="AA267" s="168">
        <f>SUMIFS('Transport-DB'!P:P,'Transport-DB'!C:C,"="&amp;'Work DB'!C267,'Transport-DB'!F:F,"="&amp;'Work DB'!$AA$4)</f>
        <v>0</v>
      </c>
      <c r="AB267" s="169">
        <f>SUMIFS('Transport-DB'!P:P,'Transport-DB'!C:C,"="&amp;'Work DB'!C267,'Transport-DB'!F:F,"="&amp;'Work DB'!$AB$4)</f>
        <v>0</v>
      </c>
      <c r="AC267" s="169">
        <f>SUMIFS('Transport-DB'!P:P,'Transport-DB'!C:C,"="&amp;'Work DB'!C267,'Transport-DB'!F:F,"="&amp;'Work DB'!$AC$4)</f>
        <v>0</v>
      </c>
      <c r="AD267" s="166">
        <f>SUMIFS('Transport-DB'!P:P,'Transport-DB'!C:C,"="&amp;'Work DB'!C267,'Transport-DB'!F:F,"="&amp;'Work DB'!$AD$4)</f>
        <v>0</v>
      </c>
      <c r="AE267" s="166">
        <f>SUMIFS('Transport-DB'!P:P,'Transport-DB'!C:C,"="&amp;'Work DB'!C267,'Transport-DB'!F:F,"="&amp;'Work DB'!$AE$4)</f>
        <v>0</v>
      </c>
      <c r="AF267" s="166">
        <f>SUMIFS('Transport-DB'!P:P,'Transport-DB'!C:C,"="&amp;'Work DB'!C267,'Transport-DB'!F:F,"="&amp;'Work DB'!$AF$4)</f>
        <v>0</v>
      </c>
      <c r="AG267" s="167"/>
      <c r="AH267" s="168">
        <f>SUMIFS('Transport-DB'!Q:Q,'Transport-DB'!C:C,"="&amp;'Work DB'!C267)</f>
        <v>0</v>
      </c>
      <c r="AI267" s="170">
        <f>SUMIFS(Civil_DB[قالب بندی],Civil_DB[تاریخ],"="&amp;'Work DB'!C267)</f>
        <v>0</v>
      </c>
      <c r="AJ267" s="169"/>
      <c r="AK267" s="167">
        <f>SUMIFS(Civil_DB[بتن],Civil_DB[تاریخ],"="&amp;'Work DB'!C267)</f>
        <v>0</v>
      </c>
      <c r="AL267" s="28"/>
      <c r="AM267" s="29"/>
      <c r="AN267" s="31"/>
      <c r="AO267" s="28"/>
      <c r="AP267" s="29"/>
      <c r="AQ267" s="29"/>
      <c r="AR267" s="30"/>
      <c r="AS267" s="28"/>
      <c r="AT267" s="29"/>
      <c r="AU267" s="30"/>
      <c r="AV267" s="184"/>
      <c r="AW267" s="29"/>
      <c r="AX267" s="29"/>
      <c r="AY267" s="29"/>
      <c r="AZ267" s="29"/>
      <c r="BA267" s="29"/>
      <c r="BB267" s="29"/>
      <c r="BC267" s="30"/>
      <c r="BD267" s="249"/>
      <c r="BE267" s="249"/>
      <c r="BF267" s="249"/>
      <c r="BG267" s="249"/>
      <c r="BH267" s="32"/>
      <c r="BI267" s="56"/>
    </row>
    <row r="268" spans="2:61" s="15" customFormat="1" ht="21" x14ac:dyDescent="0.25">
      <c r="B268" s="47"/>
      <c r="C268" s="20">
        <f t="shared" si="69"/>
        <v>45633</v>
      </c>
      <c r="D268" s="168">
        <f>SUMIFS('Transport-DB'!O:O,'Transport-DB'!C:C,"="&amp;'Work DB'!C268,'Transport-DB'!F:F,"="&amp;'Work DB'!$D$4)</f>
        <v>0</v>
      </c>
      <c r="E268" s="169">
        <f>SUMIFS('Transport-DB'!O:O,'Transport-DB'!C:C,"="&amp;'Work DB'!C268,'Transport-DB'!F:F,"="&amp;'Work DB'!$E$4)</f>
        <v>0</v>
      </c>
      <c r="F268" s="169">
        <f>SUMIFS('Transport-DB'!O:O,'Transport-DB'!C:C,"="&amp;'Work DB'!C268,'Transport-DB'!F:F,"="&amp;'Work DB'!$F$4)</f>
        <v>0</v>
      </c>
      <c r="G268" s="169">
        <f>SUMIFS('Transport-DB'!O:O,'Transport-DB'!C:C,"="&amp;'Work DB'!C268,'Transport-DB'!F:F,"="&amp;'Work DB'!$G$4)</f>
        <v>0</v>
      </c>
      <c r="H268" s="166">
        <f>SUMIFS('Transport-DB'!O:O,'Transport-DB'!C:C,"="&amp;'Work DB'!C268,'Transport-DB'!F:F,"="&amp;'Work DB'!$H$4)</f>
        <v>0</v>
      </c>
      <c r="I268" s="169">
        <f>SUMIFS('Transport-DB'!O:O,'Transport-DB'!C:C,"="&amp;'Work DB'!C268,'Transport-DB'!F:F,"="&amp;'Work DB'!$I$4)</f>
        <v>0</v>
      </c>
      <c r="J268" s="337">
        <f>SUMIFS('Transport-DB'!O:O,'Transport-DB'!C:C,"="&amp;'Work DB'!C268,'Transport-DB'!F:F,"="&amp;'Work DB'!$J$4)</f>
        <v>0</v>
      </c>
      <c r="K268" s="168">
        <f>SUMIFS('Transport-DB'!N:N,'Transport-DB'!C:C,"="&amp;'Work DB'!C268,'Transport-DB'!F:F,"="&amp;'Work DB'!$K$4)</f>
        <v>0</v>
      </c>
      <c r="L268" s="169">
        <f>SUMIFS('Transport-DB'!N:N,'Transport-DB'!C:C,"="&amp;'Work DB'!C268,'Transport-DB'!F:F,"="&amp;'Work DB'!$L$4)</f>
        <v>0</v>
      </c>
      <c r="M268" s="169">
        <f>SUMIFS('Transport-DB'!N:N,'Transport-DB'!C:C,"="&amp;'Work DB'!C268,'Transport-DB'!F:F,"="&amp;'Work DB'!$M$4)</f>
        <v>0</v>
      </c>
      <c r="N268" s="169">
        <f>SUMIFS('Transport-DB'!N:N,'Transport-DB'!C:C,"="&amp;'Work DB'!C268,'Transport-DB'!F:F,"="&amp;'Work DB'!$N$4)</f>
        <v>0</v>
      </c>
      <c r="O268" s="169">
        <f>SUMIFS('Transport-DB'!N:N,'Transport-DB'!C:C,"="&amp;'Work DB'!C268,'Transport-DB'!F:F,"="&amp;'Work DB'!$O$4)</f>
        <v>0</v>
      </c>
      <c r="P268" s="169">
        <f>SUMIFS('Transport-DB'!N:N,'Transport-DB'!C:C,"="&amp;'Work DB'!C268,'Transport-DB'!F:F,"="&amp;'Work DB'!$P$4)</f>
        <v>0</v>
      </c>
      <c r="Q268" s="166">
        <f>SUMIFS('Transport-DB'!N:N,'Transport-DB'!C:C,"="&amp;'Work DB'!C268,'Transport-DB'!F:F,"="&amp;'Work DB'!$Q$4)</f>
        <v>0</v>
      </c>
      <c r="R268" s="167">
        <f>SUMIFS('Transport-DB'!N:N,'Transport-DB'!C:C,"="&amp;'Work DB'!C268,'Transport-DB'!F:F,"="&amp;'Work DB'!$R$4)</f>
        <v>0</v>
      </c>
      <c r="S268" s="168">
        <f>SUM(D268:J268)+SUM(K268:R268)-M268-SUMIFS(Transport_DB[ترانشه],Transport_DB[توضیحات],"دیسپوزال",Transport_DB[تاریخ],'Work DB'!C268)</f>
        <v>0</v>
      </c>
      <c r="T268" s="169">
        <f t="shared" si="59"/>
        <v>0</v>
      </c>
      <c r="U268" s="169"/>
      <c r="V268" s="169"/>
      <c r="W268" s="169"/>
      <c r="X268" s="169"/>
      <c r="Y268" s="167"/>
      <c r="Z268" s="249"/>
      <c r="AA268" s="168">
        <f>SUMIFS('Transport-DB'!P:P,'Transport-DB'!C:C,"="&amp;'Work DB'!C268,'Transport-DB'!F:F,"="&amp;'Work DB'!$AA$4)</f>
        <v>0</v>
      </c>
      <c r="AB268" s="169">
        <f>SUMIFS('Transport-DB'!P:P,'Transport-DB'!C:C,"="&amp;'Work DB'!C268,'Transport-DB'!F:F,"="&amp;'Work DB'!$AB$4)</f>
        <v>0</v>
      </c>
      <c r="AC268" s="169">
        <f>SUMIFS('Transport-DB'!P:P,'Transport-DB'!C:C,"="&amp;'Work DB'!C268,'Transport-DB'!F:F,"="&amp;'Work DB'!$AC$4)</f>
        <v>0</v>
      </c>
      <c r="AD268" s="166">
        <f>SUMIFS('Transport-DB'!P:P,'Transport-DB'!C:C,"="&amp;'Work DB'!C268,'Transport-DB'!F:F,"="&amp;'Work DB'!$AD$4)</f>
        <v>0</v>
      </c>
      <c r="AE268" s="166">
        <f>SUMIFS('Transport-DB'!P:P,'Transport-DB'!C:C,"="&amp;'Work DB'!C268,'Transport-DB'!F:F,"="&amp;'Work DB'!$AE$4)</f>
        <v>0</v>
      </c>
      <c r="AF268" s="166">
        <f>SUMIFS('Transport-DB'!P:P,'Transport-DB'!C:C,"="&amp;'Work DB'!C268,'Transport-DB'!F:F,"="&amp;'Work DB'!$AF$4)</f>
        <v>0</v>
      </c>
      <c r="AG268" s="167"/>
      <c r="AH268" s="168">
        <f>SUMIFS('Transport-DB'!Q:Q,'Transport-DB'!C:C,"="&amp;'Work DB'!C268)</f>
        <v>0</v>
      </c>
      <c r="AI268" s="170">
        <f>SUMIFS(Civil_DB[قالب بندی],Civil_DB[تاریخ],"="&amp;'Work DB'!C268)</f>
        <v>0</v>
      </c>
      <c r="AJ268" s="169"/>
      <c r="AK268" s="167">
        <f>SUMIFS(Civil_DB[بتن],Civil_DB[تاریخ],"="&amp;'Work DB'!C268)</f>
        <v>0</v>
      </c>
      <c r="AL268" s="28"/>
      <c r="AM268" s="29"/>
      <c r="AN268" s="31"/>
      <c r="AO268" s="28"/>
      <c r="AP268" s="29"/>
      <c r="AQ268" s="29"/>
      <c r="AR268" s="30"/>
      <c r="AS268" s="28"/>
      <c r="AT268" s="29"/>
      <c r="AU268" s="30"/>
      <c r="AV268" s="184"/>
      <c r="AW268" s="29"/>
      <c r="AX268" s="29"/>
      <c r="AY268" s="29"/>
      <c r="AZ268" s="29"/>
      <c r="BA268" s="29"/>
      <c r="BB268" s="29"/>
      <c r="BC268" s="30"/>
      <c r="BD268" s="249"/>
      <c r="BE268" s="249"/>
      <c r="BF268" s="249"/>
      <c r="BG268" s="249"/>
      <c r="BH268" s="32"/>
      <c r="BI268" s="56"/>
    </row>
    <row r="269" spans="2:61" s="15" customFormat="1" ht="21" x14ac:dyDescent="0.25">
      <c r="B269" s="47"/>
      <c r="C269" s="20">
        <f t="shared" si="69"/>
        <v>45634</v>
      </c>
      <c r="D269" s="168">
        <f>SUMIFS('Transport-DB'!O:O,'Transport-DB'!C:C,"="&amp;'Work DB'!C269,'Transport-DB'!F:F,"="&amp;'Work DB'!$D$4)</f>
        <v>0</v>
      </c>
      <c r="E269" s="169">
        <f>SUMIFS('Transport-DB'!O:O,'Transport-DB'!C:C,"="&amp;'Work DB'!C269,'Transport-DB'!F:F,"="&amp;'Work DB'!$E$4)</f>
        <v>0</v>
      </c>
      <c r="F269" s="169">
        <f>SUMIFS('Transport-DB'!O:O,'Transport-DB'!C:C,"="&amp;'Work DB'!C269,'Transport-DB'!F:F,"="&amp;'Work DB'!$F$4)</f>
        <v>0</v>
      </c>
      <c r="G269" s="169">
        <f>SUMIFS('Transport-DB'!O:O,'Transport-DB'!C:C,"="&amp;'Work DB'!C269,'Transport-DB'!F:F,"="&amp;'Work DB'!$G$4)</f>
        <v>0</v>
      </c>
      <c r="H269" s="166">
        <f>SUMIFS('Transport-DB'!O:O,'Transport-DB'!C:C,"="&amp;'Work DB'!C269,'Transport-DB'!F:F,"="&amp;'Work DB'!$H$4)</f>
        <v>0</v>
      </c>
      <c r="I269" s="169">
        <f>SUMIFS('Transport-DB'!O:O,'Transport-DB'!C:C,"="&amp;'Work DB'!C269,'Transport-DB'!F:F,"="&amp;'Work DB'!$I$4)</f>
        <v>0</v>
      </c>
      <c r="J269" s="337">
        <f>SUMIFS('Transport-DB'!O:O,'Transport-DB'!C:C,"="&amp;'Work DB'!C269,'Transport-DB'!F:F,"="&amp;'Work DB'!$J$4)</f>
        <v>0</v>
      </c>
      <c r="K269" s="168">
        <f>SUMIFS('Transport-DB'!N:N,'Transport-DB'!C:C,"="&amp;'Work DB'!C269,'Transport-DB'!F:F,"="&amp;'Work DB'!$K$4)</f>
        <v>0</v>
      </c>
      <c r="L269" s="169">
        <f>SUMIFS('Transport-DB'!N:N,'Transport-DB'!C:C,"="&amp;'Work DB'!C269,'Transport-DB'!F:F,"="&amp;'Work DB'!$L$4)</f>
        <v>0</v>
      </c>
      <c r="M269" s="169">
        <f>SUMIFS('Transport-DB'!N:N,'Transport-DB'!C:C,"="&amp;'Work DB'!C269,'Transport-DB'!F:F,"="&amp;'Work DB'!$M$4)</f>
        <v>0</v>
      </c>
      <c r="N269" s="169">
        <f>SUMIFS('Transport-DB'!N:N,'Transport-DB'!C:C,"="&amp;'Work DB'!C269,'Transport-DB'!F:F,"="&amp;'Work DB'!$N$4)</f>
        <v>0</v>
      </c>
      <c r="O269" s="169">
        <f>SUMIFS('Transport-DB'!N:N,'Transport-DB'!C:C,"="&amp;'Work DB'!C269,'Transport-DB'!F:F,"="&amp;'Work DB'!$O$4)</f>
        <v>0</v>
      </c>
      <c r="P269" s="169">
        <f>SUMIFS('Transport-DB'!N:N,'Transport-DB'!C:C,"="&amp;'Work DB'!C269,'Transport-DB'!F:F,"="&amp;'Work DB'!$P$4)</f>
        <v>0</v>
      </c>
      <c r="Q269" s="166">
        <f>SUMIFS('Transport-DB'!N:N,'Transport-DB'!C:C,"="&amp;'Work DB'!C269,'Transport-DB'!F:F,"="&amp;'Work DB'!$Q$4)</f>
        <v>0</v>
      </c>
      <c r="R269" s="167">
        <f>SUMIFS('Transport-DB'!N:N,'Transport-DB'!C:C,"="&amp;'Work DB'!C269,'Transport-DB'!F:F,"="&amp;'Work DB'!$R$4)</f>
        <v>0</v>
      </c>
      <c r="S269" s="168">
        <f>SUM(D269:J269)+SUM(K269:R269)-M269-SUMIFS(Transport_DB[ترانشه],Transport_DB[توضیحات],"دیسپوزال",Transport_DB[تاریخ],'Work DB'!C269)</f>
        <v>0</v>
      </c>
      <c r="T269" s="169">
        <f t="shared" si="59"/>
        <v>0</v>
      </c>
      <c r="U269" s="169"/>
      <c r="V269" s="169"/>
      <c r="W269" s="169"/>
      <c r="X269" s="169"/>
      <c r="Y269" s="167"/>
      <c r="Z269" s="249"/>
      <c r="AA269" s="168">
        <f>SUMIFS('Transport-DB'!P:P,'Transport-DB'!C:C,"="&amp;'Work DB'!C269,'Transport-DB'!F:F,"="&amp;'Work DB'!$AA$4)</f>
        <v>0</v>
      </c>
      <c r="AB269" s="169">
        <f>SUMIFS('Transport-DB'!P:P,'Transport-DB'!C:C,"="&amp;'Work DB'!C269,'Transport-DB'!F:F,"="&amp;'Work DB'!$AB$4)</f>
        <v>0</v>
      </c>
      <c r="AC269" s="169">
        <f>SUMIFS('Transport-DB'!P:P,'Transport-DB'!C:C,"="&amp;'Work DB'!C269,'Transport-DB'!F:F,"="&amp;'Work DB'!$AC$4)</f>
        <v>0</v>
      </c>
      <c r="AD269" s="166">
        <f>SUMIFS('Transport-DB'!P:P,'Transport-DB'!C:C,"="&amp;'Work DB'!C269,'Transport-DB'!F:F,"="&amp;'Work DB'!$AD$4)</f>
        <v>0</v>
      </c>
      <c r="AE269" s="166">
        <f>SUMIFS('Transport-DB'!P:P,'Transport-DB'!C:C,"="&amp;'Work DB'!C269,'Transport-DB'!F:F,"="&amp;'Work DB'!$AE$4)</f>
        <v>0</v>
      </c>
      <c r="AF269" s="166">
        <f>SUMIFS('Transport-DB'!P:P,'Transport-DB'!C:C,"="&amp;'Work DB'!C269,'Transport-DB'!F:F,"="&amp;'Work DB'!$AF$4)</f>
        <v>0</v>
      </c>
      <c r="AG269" s="167"/>
      <c r="AH269" s="168">
        <f>SUMIFS('Transport-DB'!Q:Q,'Transport-DB'!C:C,"="&amp;'Work DB'!C269)</f>
        <v>0</v>
      </c>
      <c r="AI269" s="170">
        <f>SUMIFS(Civil_DB[قالب بندی],Civil_DB[تاریخ],"="&amp;'Work DB'!C269)</f>
        <v>0</v>
      </c>
      <c r="AJ269" s="169"/>
      <c r="AK269" s="167">
        <f>SUMIFS(Civil_DB[بتن],Civil_DB[تاریخ],"="&amp;'Work DB'!C269)</f>
        <v>0</v>
      </c>
      <c r="AL269" s="28"/>
      <c r="AM269" s="29"/>
      <c r="AN269" s="31"/>
      <c r="AO269" s="28"/>
      <c r="AP269" s="29"/>
      <c r="AQ269" s="29"/>
      <c r="AR269" s="30"/>
      <c r="AS269" s="28"/>
      <c r="AT269" s="29"/>
      <c r="AU269" s="30"/>
      <c r="AV269" s="184"/>
      <c r="AW269" s="29"/>
      <c r="AX269" s="29"/>
      <c r="AY269" s="29"/>
      <c r="AZ269" s="29"/>
      <c r="BA269" s="29"/>
      <c r="BB269" s="29"/>
      <c r="BC269" s="30"/>
      <c r="BD269" s="249"/>
      <c r="BE269" s="249"/>
      <c r="BF269" s="249"/>
      <c r="BG269" s="249"/>
      <c r="BH269" s="32"/>
      <c r="BI269" s="56"/>
    </row>
    <row r="270" spans="2:61" s="15" customFormat="1" ht="21" x14ac:dyDescent="0.25">
      <c r="B270" s="47"/>
      <c r="C270" s="20">
        <f t="shared" si="69"/>
        <v>45635</v>
      </c>
      <c r="D270" s="168">
        <f>SUMIFS('Transport-DB'!O:O,'Transport-DB'!C:C,"="&amp;'Work DB'!C270,'Transport-DB'!F:F,"="&amp;'Work DB'!$D$4)</f>
        <v>0</v>
      </c>
      <c r="E270" s="169">
        <f>SUMIFS('Transport-DB'!O:O,'Transport-DB'!C:C,"="&amp;'Work DB'!C270,'Transport-DB'!F:F,"="&amp;'Work DB'!$E$4)</f>
        <v>0</v>
      </c>
      <c r="F270" s="169">
        <f>SUMIFS('Transport-DB'!O:O,'Transport-DB'!C:C,"="&amp;'Work DB'!C270,'Transport-DB'!F:F,"="&amp;'Work DB'!$F$4)</f>
        <v>0</v>
      </c>
      <c r="G270" s="169">
        <f>SUMIFS('Transport-DB'!O:O,'Transport-DB'!C:C,"="&amp;'Work DB'!C270,'Transport-DB'!F:F,"="&amp;'Work DB'!$G$4)</f>
        <v>0</v>
      </c>
      <c r="H270" s="166">
        <f>SUMIFS('Transport-DB'!O:O,'Transport-DB'!C:C,"="&amp;'Work DB'!C270,'Transport-DB'!F:F,"="&amp;'Work DB'!$H$4)</f>
        <v>0</v>
      </c>
      <c r="I270" s="169">
        <f>SUMIFS('Transport-DB'!O:O,'Transport-DB'!C:C,"="&amp;'Work DB'!C270,'Transport-DB'!F:F,"="&amp;'Work DB'!$I$4)</f>
        <v>0</v>
      </c>
      <c r="J270" s="337">
        <f>SUMIFS('Transport-DB'!O:O,'Transport-DB'!C:C,"="&amp;'Work DB'!C270,'Transport-DB'!F:F,"="&amp;'Work DB'!$J$4)</f>
        <v>0</v>
      </c>
      <c r="K270" s="168">
        <f>SUMIFS('Transport-DB'!N:N,'Transport-DB'!C:C,"="&amp;'Work DB'!C270,'Transport-DB'!F:F,"="&amp;'Work DB'!$K$4)</f>
        <v>0</v>
      </c>
      <c r="L270" s="169">
        <f>SUMIFS('Transport-DB'!N:N,'Transport-DB'!C:C,"="&amp;'Work DB'!C270,'Transport-DB'!F:F,"="&amp;'Work DB'!$L$4)</f>
        <v>0</v>
      </c>
      <c r="M270" s="169">
        <f>SUMIFS('Transport-DB'!N:N,'Transport-DB'!C:C,"="&amp;'Work DB'!C270,'Transport-DB'!F:F,"="&amp;'Work DB'!$M$4)</f>
        <v>0</v>
      </c>
      <c r="N270" s="169">
        <f>SUMIFS('Transport-DB'!N:N,'Transport-DB'!C:C,"="&amp;'Work DB'!C270,'Transport-DB'!F:F,"="&amp;'Work DB'!$N$4)</f>
        <v>0</v>
      </c>
      <c r="O270" s="169">
        <f>SUMIFS('Transport-DB'!N:N,'Transport-DB'!C:C,"="&amp;'Work DB'!C270,'Transport-DB'!F:F,"="&amp;'Work DB'!$O$4)</f>
        <v>0</v>
      </c>
      <c r="P270" s="169">
        <f>SUMIFS('Transport-DB'!N:N,'Transport-DB'!C:C,"="&amp;'Work DB'!C270,'Transport-DB'!F:F,"="&amp;'Work DB'!$P$4)</f>
        <v>0</v>
      </c>
      <c r="Q270" s="166">
        <f>SUMIFS('Transport-DB'!N:N,'Transport-DB'!C:C,"="&amp;'Work DB'!C270,'Transport-DB'!F:F,"="&amp;'Work DB'!$Q$4)</f>
        <v>0</v>
      </c>
      <c r="R270" s="167">
        <f>SUMIFS('Transport-DB'!N:N,'Transport-DB'!C:C,"="&amp;'Work DB'!C270,'Transport-DB'!F:F,"="&amp;'Work DB'!$R$4)</f>
        <v>0</v>
      </c>
      <c r="S270" s="168">
        <f>SUM(D270:J270)+SUM(K270:R270)-M270-SUMIFS(Transport_DB[ترانشه],Transport_DB[توضیحات],"دیسپوزال",Transport_DB[تاریخ],'Work DB'!C270)</f>
        <v>0</v>
      </c>
      <c r="T270" s="169">
        <f t="shared" si="59"/>
        <v>0</v>
      </c>
      <c r="U270" s="169"/>
      <c r="V270" s="169"/>
      <c r="W270" s="169"/>
      <c r="X270" s="169"/>
      <c r="Y270" s="167"/>
      <c r="Z270" s="249"/>
      <c r="AA270" s="168">
        <f>SUMIFS('Transport-DB'!P:P,'Transport-DB'!C:C,"="&amp;'Work DB'!C270,'Transport-DB'!F:F,"="&amp;'Work DB'!$AA$4)</f>
        <v>0</v>
      </c>
      <c r="AB270" s="169">
        <f>SUMIFS('Transport-DB'!P:P,'Transport-DB'!C:C,"="&amp;'Work DB'!C270,'Transport-DB'!F:F,"="&amp;'Work DB'!$AB$4)</f>
        <v>0</v>
      </c>
      <c r="AC270" s="169">
        <f>SUMIFS('Transport-DB'!P:P,'Transport-DB'!C:C,"="&amp;'Work DB'!C270,'Transport-DB'!F:F,"="&amp;'Work DB'!$AC$4)</f>
        <v>0</v>
      </c>
      <c r="AD270" s="166">
        <f>SUMIFS('Transport-DB'!P:P,'Transport-DB'!C:C,"="&amp;'Work DB'!C270,'Transport-DB'!F:F,"="&amp;'Work DB'!$AD$4)</f>
        <v>0</v>
      </c>
      <c r="AE270" s="166">
        <f>SUMIFS('Transport-DB'!P:P,'Transport-DB'!C:C,"="&amp;'Work DB'!C270,'Transport-DB'!F:F,"="&amp;'Work DB'!$AE$4)</f>
        <v>0</v>
      </c>
      <c r="AF270" s="166">
        <f>SUMIFS('Transport-DB'!P:P,'Transport-DB'!C:C,"="&amp;'Work DB'!C270,'Transport-DB'!F:F,"="&amp;'Work DB'!$AF$4)</f>
        <v>0</v>
      </c>
      <c r="AG270" s="167"/>
      <c r="AH270" s="168">
        <f>SUMIFS('Transport-DB'!Q:Q,'Transport-DB'!C:C,"="&amp;'Work DB'!C270)</f>
        <v>0</v>
      </c>
      <c r="AI270" s="170">
        <f>SUMIFS(Civil_DB[قالب بندی],Civil_DB[تاریخ],"="&amp;'Work DB'!C270)</f>
        <v>0</v>
      </c>
      <c r="AJ270" s="169"/>
      <c r="AK270" s="167">
        <f>SUMIFS(Civil_DB[بتن],Civil_DB[تاریخ],"="&amp;'Work DB'!C270)</f>
        <v>0</v>
      </c>
      <c r="AL270" s="28"/>
      <c r="AM270" s="29"/>
      <c r="AN270" s="31"/>
      <c r="AO270" s="28"/>
      <c r="AP270" s="29"/>
      <c r="AQ270" s="29"/>
      <c r="AR270" s="30"/>
      <c r="AS270" s="28"/>
      <c r="AT270" s="29"/>
      <c r="AU270" s="30"/>
      <c r="AV270" s="184"/>
      <c r="AW270" s="29"/>
      <c r="AX270" s="29"/>
      <c r="AY270" s="29"/>
      <c r="AZ270" s="29"/>
      <c r="BA270" s="29"/>
      <c r="BB270" s="29"/>
      <c r="BC270" s="30"/>
      <c r="BD270" s="249"/>
      <c r="BE270" s="249"/>
      <c r="BF270" s="249"/>
      <c r="BG270" s="249"/>
      <c r="BH270" s="32"/>
      <c r="BI270" s="56"/>
    </row>
    <row r="271" spans="2:61" s="15" customFormat="1" ht="21" x14ac:dyDescent="0.25">
      <c r="B271" s="47"/>
      <c r="C271" s="20">
        <f t="shared" si="69"/>
        <v>45636</v>
      </c>
      <c r="D271" s="168">
        <f>SUMIFS('Transport-DB'!O:O,'Transport-DB'!C:C,"="&amp;'Work DB'!C271,'Transport-DB'!F:F,"="&amp;'Work DB'!$D$4)</f>
        <v>0</v>
      </c>
      <c r="E271" s="169">
        <f>SUMIFS('Transport-DB'!O:O,'Transport-DB'!C:C,"="&amp;'Work DB'!C271,'Transport-DB'!F:F,"="&amp;'Work DB'!$E$4)</f>
        <v>0</v>
      </c>
      <c r="F271" s="169">
        <f>SUMIFS('Transport-DB'!O:O,'Transport-DB'!C:C,"="&amp;'Work DB'!C271,'Transport-DB'!F:F,"="&amp;'Work DB'!$F$4)</f>
        <v>0</v>
      </c>
      <c r="G271" s="169">
        <f>SUMIFS('Transport-DB'!O:O,'Transport-DB'!C:C,"="&amp;'Work DB'!C271,'Transport-DB'!F:F,"="&amp;'Work DB'!$G$4)</f>
        <v>0</v>
      </c>
      <c r="H271" s="166">
        <f>SUMIFS('Transport-DB'!O:O,'Transport-DB'!C:C,"="&amp;'Work DB'!C271,'Transport-DB'!F:F,"="&amp;'Work DB'!$H$4)</f>
        <v>0</v>
      </c>
      <c r="I271" s="169">
        <f>SUMIFS('Transport-DB'!O:O,'Transport-DB'!C:C,"="&amp;'Work DB'!C271,'Transport-DB'!F:F,"="&amp;'Work DB'!$I$4)</f>
        <v>0</v>
      </c>
      <c r="J271" s="337">
        <f>SUMIFS('Transport-DB'!O:O,'Transport-DB'!C:C,"="&amp;'Work DB'!C271,'Transport-DB'!F:F,"="&amp;'Work DB'!$J$4)</f>
        <v>0</v>
      </c>
      <c r="K271" s="168">
        <f>SUMIFS('Transport-DB'!N:N,'Transport-DB'!C:C,"="&amp;'Work DB'!C271,'Transport-DB'!F:F,"="&amp;'Work DB'!$K$4)</f>
        <v>0</v>
      </c>
      <c r="L271" s="169">
        <f>SUMIFS('Transport-DB'!N:N,'Transport-DB'!C:C,"="&amp;'Work DB'!C271,'Transport-DB'!F:F,"="&amp;'Work DB'!$L$4)</f>
        <v>0</v>
      </c>
      <c r="M271" s="169">
        <f>SUMIFS('Transport-DB'!N:N,'Transport-DB'!C:C,"="&amp;'Work DB'!C271,'Transport-DB'!F:F,"="&amp;'Work DB'!$M$4)</f>
        <v>0</v>
      </c>
      <c r="N271" s="169">
        <f>SUMIFS('Transport-DB'!N:N,'Transport-DB'!C:C,"="&amp;'Work DB'!C271,'Transport-DB'!F:F,"="&amp;'Work DB'!$N$4)</f>
        <v>0</v>
      </c>
      <c r="O271" s="169">
        <f>SUMIFS('Transport-DB'!N:N,'Transport-DB'!C:C,"="&amp;'Work DB'!C271,'Transport-DB'!F:F,"="&amp;'Work DB'!$O$4)</f>
        <v>0</v>
      </c>
      <c r="P271" s="169">
        <f>SUMIFS('Transport-DB'!N:N,'Transport-DB'!C:C,"="&amp;'Work DB'!C271,'Transport-DB'!F:F,"="&amp;'Work DB'!$P$4)</f>
        <v>0</v>
      </c>
      <c r="Q271" s="166">
        <f>SUMIFS('Transport-DB'!N:N,'Transport-DB'!C:C,"="&amp;'Work DB'!C271,'Transport-DB'!F:F,"="&amp;'Work DB'!$Q$4)</f>
        <v>0</v>
      </c>
      <c r="R271" s="167">
        <f>SUMIFS('Transport-DB'!N:N,'Transport-DB'!C:C,"="&amp;'Work DB'!C271,'Transport-DB'!F:F,"="&amp;'Work DB'!$R$4)</f>
        <v>0</v>
      </c>
      <c r="S271" s="168">
        <f>SUM(D271:J271)+SUM(K271:R271)-M271-SUMIFS(Transport_DB[ترانشه],Transport_DB[توضیحات],"دیسپوزال",Transport_DB[تاریخ],'Work DB'!C271)</f>
        <v>0</v>
      </c>
      <c r="T271" s="169">
        <f t="shared" si="59"/>
        <v>0</v>
      </c>
      <c r="U271" s="169"/>
      <c r="V271" s="169"/>
      <c r="W271" s="169"/>
      <c r="X271" s="169"/>
      <c r="Y271" s="167"/>
      <c r="Z271" s="249"/>
      <c r="AA271" s="168">
        <f>SUMIFS('Transport-DB'!P:P,'Transport-DB'!C:C,"="&amp;'Work DB'!C271,'Transport-DB'!F:F,"="&amp;'Work DB'!$AA$4)</f>
        <v>0</v>
      </c>
      <c r="AB271" s="169">
        <f>SUMIFS('Transport-DB'!P:P,'Transport-DB'!C:C,"="&amp;'Work DB'!C271,'Transport-DB'!F:F,"="&amp;'Work DB'!$AB$4)</f>
        <v>0</v>
      </c>
      <c r="AC271" s="169">
        <f>SUMIFS('Transport-DB'!P:P,'Transport-DB'!C:C,"="&amp;'Work DB'!C271,'Transport-DB'!F:F,"="&amp;'Work DB'!$AC$4)</f>
        <v>0</v>
      </c>
      <c r="AD271" s="166">
        <f>SUMIFS('Transport-DB'!P:P,'Transport-DB'!C:C,"="&amp;'Work DB'!C271,'Transport-DB'!F:F,"="&amp;'Work DB'!$AD$4)</f>
        <v>0</v>
      </c>
      <c r="AE271" s="166">
        <f>SUMIFS('Transport-DB'!P:P,'Transport-DB'!C:C,"="&amp;'Work DB'!C271,'Transport-DB'!F:F,"="&amp;'Work DB'!$AE$4)</f>
        <v>0</v>
      </c>
      <c r="AF271" s="166">
        <f>SUMIFS('Transport-DB'!P:P,'Transport-DB'!C:C,"="&amp;'Work DB'!C271,'Transport-DB'!F:F,"="&amp;'Work DB'!$AF$4)</f>
        <v>0</v>
      </c>
      <c r="AG271" s="167"/>
      <c r="AH271" s="168">
        <f>SUMIFS('Transport-DB'!Q:Q,'Transport-DB'!C:C,"="&amp;'Work DB'!C271)</f>
        <v>0</v>
      </c>
      <c r="AI271" s="170">
        <f>SUMIFS(Civil_DB[قالب بندی],Civil_DB[تاریخ],"="&amp;'Work DB'!C271)</f>
        <v>0</v>
      </c>
      <c r="AJ271" s="169"/>
      <c r="AK271" s="167">
        <f>SUMIFS(Civil_DB[بتن],Civil_DB[تاریخ],"="&amp;'Work DB'!C271)</f>
        <v>0</v>
      </c>
      <c r="AL271" s="28"/>
      <c r="AM271" s="29"/>
      <c r="AN271" s="31"/>
      <c r="AO271" s="28"/>
      <c r="AP271" s="29"/>
      <c r="AQ271" s="29"/>
      <c r="AR271" s="30"/>
      <c r="AS271" s="28"/>
      <c r="AT271" s="29"/>
      <c r="AU271" s="30"/>
      <c r="AV271" s="184"/>
      <c r="AW271" s="29"/>
      <c r="AX271" s="29"/>
      <c r="AY271" s="29"/>
      <c r="AZ271" s="29"/>
      <c r="BA271" s="29"/>
      <c r="BB271" s="29"/>
      <c r="BC271" s="30"/>
      <c r="BD271" s="249"/>
      <c r="BE271" s="249"/>
      <c r="BF271" s="249"/>
      <c r="BG271" s="249"/>
      <c r="BH271" s="32"/>
      <c r="BI271" s="56"/>
    </row>
    <row r="272" spans="2:61" s="15" customFormat="1" ht="21" x14ac:dyDescent="0.25">
      <c r="B272" s="47"/>
      <c r="C272" s="20">
        <f t="shared" si="69"/>
        <v>45637</v>
      </c>
      <c r="D272" s="168">
        <f>SUMIFS('Transport-DB'!O:O,'Transport-DB'!C:C,"="&amp;'Work DB'!C272,'Transport-DB'!F:F,"="&amp;'Work DB'!$D$4)</f>
        <v>0</v>
      </c>
      <c r="E272" s="169">
        <f>SUMIFS('Transport-DB'!O:O,'Transport-DB'!C:C,"="&amp;'Work DB'!C272,'Transport-DB'!F:F,"="&amp;'Work DB'!$E$4)</f>
        <v>0</v>
      </c>
      <c r="F272" s="169">
        <f>SUMIFS('Transport-DB'!O:O,'Transport-DB'!C:C,"="&amp;'Work DB'!C272,'Transport-DB'!F:F,"="&amp;'Work DB'!$F$4)</f>
        <v>0</v>
      </c>
      <c r="G272" s="169">
        <f>SUMIFS('Transport-DB'!O:O,'Transport-DB'!C:C,"="&amp;'Work DB'!C272,'Transport-DB'!F:F,"="&amp;'Work DB'!$G$4)</f>
        <v>0</v>
      </c>
      <c r="H272" s="166">
        <f>SUMIFS('Transport-DB'!O:O,'Transport-DB'!C:C,"="&amp;'Work DB'!C272,'Transport-DB'!F:F,"="&amp;'Work DB'!$H$4)</f>
        <v>0</v>
      </c>
      <c r="I272" s="169">
        <f>SUMIFS('Transport-DB'!O:O,'Transport-DB'!C:C,"="&amp;'Work DB'!C272,'Transport-DB'!F:F,"="&amp;'Work DB'!$I$4)</f>
        <v>0</v>
      </c>
      <c r="J272" s="337">
        <f>SUMIFS('Transport-DB'!O:O,'Transport-DB'!C:C,"="&amp;'Work DB'!C272,'Transport-DB'!F:F,"="&amp;'Work DB'!$J$4)</f>
        <v>0</v>
      </c>
      <c r="K272" s="168">
        <f>SUMIFS('Transport-DB'!N:N,'Transport-DB'!C:C,"="&amp;'Work DB'!C272,'Transport-DB'!F:F,"="&amp;'Work DB'!$K$4)</f>
        <v>0</v>
      </c>
      <c r="L272" s="169">
        <f>SUMIFS('Transport-DB'!N:N,'Transport-DB'!C:C,"="&amp;'Work DB'!C272,'Transport-DB'!F:F,"="&amp;'Work DB'!$L$4)</f>
        <v>0</v>
      </c>
      <c r="M272" s="169">
        <f>SUMIFS('Transport-DB'!N:N,'Transport-DB'!C:C,"="&amp;'Work DB'!C272,'Transport-DB'!F:F,"="&amp;'Work DB'!$M$4)</f>
        <v>0</v>
      </c>
      <c r="N272" s="169">
        <f>SUMIFS('Transport-DB'!N:N,'Transport-DB'!C:C,"="&amp;'Work DB'!C272,'Transport-DB'!F:F,"="&amp;'Work DB'!$N$4)</f>
        <v>0</v>
      </c>
      <c r="O272" s="169">
        <f>SUMIFS('Transport-DB'!N:N,'Transport-DB'!C:C,"="&amp;'Work DB'!C272,'Transport-DB'!F:F,"="&amp;'Work DB'!$O$4)</f>
        <v>0</v>
      </c>
      <c r="P272" s="169">
        <f>SUMIFS('Transport-DB'!N:N,'Transport-DB'!C:C,"="&amp;'Work DB'!C272,'Transport-DB'!F:F,"="&amp;'Work DB'!$P$4)</f>
        <v>0</v>
      </c>
      <c r="Q272" s="166">
        <f>SUMIFS('Transport-DB'!N:N,'Transport-DB'!C:C,"="&amp;'Work DB'!C272,'Transport-DB'!F:F,"="&amp;'Work DB'!$Q$4)</f>
        <v>0</v>
      </c>
      <c r="R272" s="167">
        <f>SUMIFS('Transport-DB'!N:N,'Transport-DB'!C:C,"="&amp;'Work DB'!C272,'Transport-DB'!F:F,"="&amp;'Work DB'!$R$4)</f>
        <v>0</v>
      </c>
      <c r="S272" s="168">
        <f>SUM(D272:J272)+SUM(K272:R272)-M272-SUMIFS(Transport_DB[ترانشه],Transport_DB[توضیحات],"دیسپوزال",Transport_DB[تاریخ],'Work DB'!C272)</f>
        <v>0</v>
      </c>
      <c r="T272" s="169">
        <f t="shared" si="59"/>
        <v>0</v>
      </c>
      <c r="U272" s="169"/>
      <c r="V272" s="169"/>
      <c r="W272" s="169"/>
      <c r="X272" s="169"/>
      <c r="Y272" s="167"/>
      <c r="Z272" s="249"/>
      <c r="AA272" s="168">
        <f>SUMIFS('Transport-DB'!P:P,'Transport-DB'!C:C,"="&amp;'Work DB'!C272,'Transport-DB'!F:F,"="&amp;'Work DB'!$AA$4)</f>
        <v>0</v>
      </c>
      <c r="AB272" s="169">
        <f>SUMIFS('Transport-DB'!P:P,'Transport-DB'!C:C,"="&amp;'Work DB'!C272,'Transport-DB'!F:F,"="&amp;'Work DB'!$AB$4)</f>
        <v>0</v>
      </c>
      <c r="AC272" s="169">
        <f>SUMIFS('Transport-DB'!P:P,'Transport-DB'!C:C,"="&amp;'Work DB'!C272,'Transport-DB'!F:F,"="&amp;'Work DB'!$AC$4)</f>
        <v>0</v>
      </c>
      <c r="AD272" s="166">
        <f>SUMIFS('Transport-DB'!P:P,'Transport-DB'!C:C,"="&amp;'Work DB'!C272,'Transport-DB'!F:F,"="&amp;'Work DB'!$AD$4)</f>
        <v>0</v>
      </c>
      <c r="AE272" s="166">
        <f>SUMIFS('Transport-DB'!P:P,'Transport-DB'!C:C,"="&amp;'Work DB'!C272,'Transport-DB'!F:F,"="&amp;'Work DB'!$AE$4)</f>
        <v>0</v>
      </c>
      <c r="AF272" s="166">
        <f>SUMIFS('Transport-DB'!P:P,'Transport-DB'!C:C,"="&amp;'Work DB'!C272,'Transport-DB'!F:F,"="&amp;'Work DB'!$AF$4)</f>
        <v>0</v>
      </c>
      <c r="AG272" s="167"/>
      <c r="AH272" s="168">
        <f>SUMIFS('Transport-DB'!Q:Q,'Transport-DB'!C:C,"="&amp;'Work DB'!C272)</f>
        <v>0</v>
      </c>
      <c r="AI272" s="170">
        <f>SUMIFS(Civil_DB[قالب بندی],Civil_DB[تاریخ],"="&amp;'Work DB'!C272)</f>
        <v>0</v>
      </c>
      <c r="AJ272" s="169"/>
      <c r="AK272" s="167">
        <f>SUMIFS(Civil_DB[بتن],Civil_DB[تاریخ],"="&amp;'Work DB'!C272)</f>
        <v>0</v>
      </c>
      <c r="AL272" s="28"/>
      <c r="AM272" s="29"/>
      <c r="AN272" s="31"/>
      <c r="AO272" s="28"/>
      <c r="AP272" s="29"/>
      <c r="AQ272" s="29"/>
      <c r="AR272" s="30"/>
      <c r="AS272" s="28"/>
      <c r="AT272" s="29"/>
      <c r="AU272" s="30"/>
      <c r="AV272" s="184"/>
      <c r="AW272" s="29"/>
      <c r="AX272" s="29"/>
      <c r="AY272" s="29"/>
      <c r="AZ272" s="29"/>
      <c r="BA272" s="29"/>
      <c r="BB272" s="29"/>
      <c r="BC272" s="30"/>
      <c r="BD272" s="249"/>
      <c r="BE272" s="249"/>
      <c r="BF272" s="249"/>
      <c r="BG272" s="249"/>
      <c r="BH272" s="32"/>
      <c r="BI272" s="56"/>
    </row>
    <row r="273" spans="2:61" s="15" customFormat="1" ht="21" x14ac:dyDescent="0.25">
      <c r="B273" s="47"/>
      <c r="C273" s="20">
        <f t="shared" si="69"/>
        <v>45638</v>
      </c>
      <c r="D273" s="168">
        <f>SUMIFS('Transport-DB'!O:O,'Transport-DB'!C:C,"="&amp;'Work DB'!C273,'Transport-DB'!F:F,"="&amp;'Work DB'!$D$4)</f>
        <v>0</v>
      </c>
      <c r="E273" s="169">
        <f>SUMIFS('Transport-DB'!O:O,'Transport-DB'!C:C,"="&amp;'Work DB'!C273,'Transport-DB'!F:F,"="&amp;'Work DB'!$E$4)</f>
        <v>0</v>
      </c>
      <c r="F273" s="169">
        <f>SUMIFS('Transport-DB'!O:O,'Transport-DB'!C:C,"="&amp;'Work DB'!C273,'Transport-DB'!F:F,"="&amp;'Work DB'!$F$4)</f>
        <v>0</v>
      </c>
      <c r="G273" s="169">
        <f>SUMIFS('Transport-DB'!O:O,'Transport-DB'!C:C,"="&amp;'Work DB'!C273,'Transport-DB'!F:F,"="&amp;'Work DB'!$G$4)</f>
        <v>0</v>
      </c>
      <c r="H273" s="166">
        <f>SUMIFS('Transport-DB'!O:O,'Transport-DB'!C:C,"="&amp;'Work DB'!C273,'Transport-DB'!F:F,"="&amp;'Work DB'!$H$4)</f>
        <v>0</v>
      </c>
      <c r="I273" s="169">
        <f>SUMIFS('Transport-DB'!O:O,'Transport-DB'!C:C,"="&amp;'Work DB'!C273,'Transport-DB'!F:F,"="&amp;'Work DB'!$I$4)</f>
        <v>0</v>
      </c>
      <c r="J273" s="337">
        <f>SUMIFS('Transport-DB'!O:O,'Transport-DB'!C:C,"="&amp;'Work DB'!C273,'Transport-DB'!F:F,"="&amp;'Work DB'!$J$4)</f>
        <v>0</v>
      </c>
      <c r="K273" s="168">
        <f>SUMIFS('Transport-DB'!N:N,'Transport-DB'!C:C,"="&amp;'Work DB'!C273,'Transport-DB'!F:F,"="&amp;'Work DB'!$K$4)</f>
        <v>0</v>
      </c>
      <c r="L273" s="169">
        <f>SUMIFS('Transport-DB'!N:N,'Transport-DB'!C:C,"="&amp;'Work DB'!C273,'Transport-DB'!F:F,"="&amp;'Work DB'!$L$4)</f>
        <v>0</v>
      </c>
      <c r="M273" s="169">
        <f>SUMIFS('Transport-DB'!N:N,'Transport-DB'!C:C,"="&amp;'Work DB'!C273,'Transport-DB'!F:F,"="&amp;'Work DB'!$M$4)</f>
        <v>0</v>
      </c>
      <c r="N273" s="169">
        <f>SUMIFS('Transport-DB'!N:N,'Transport-DB'!C:C,"="&amp;'Work DB'!C273,'Transport-DB'!F:F,"="&amp;'Work DB'!$N$4)</f>
        <v>0</v>
      </c>
      <c r="O273" s="169">
        <f>SUMIFS('Transport-DB'!N:N,'Transport-DB'!C:C,"="&amp;'Work DB'!C273,'Transport-DB'!F:F,"="&amp;'Work DB'!$O$4)</f>
        <v>0</v>
      </c>
      <c r="P273" s="169">
        <f>SUMIFS('Transport-DB'!N:N,'Transport-DB'!C:C,"="&amp;'Work DB'!C273,'Transport-DB'!F:F,"="&amp;'Work DB'!$P$4)</f>
        <v>0</v>
      </c>
      <c r="Q273" s="166">
        <f>SUMIFS('Transport-DB'!N:N,'Transport-DB'!C:C,"="&amp;'Work DB'!C273,'Transport-DB'!F:F,"="&amp;'Work DB'!$Q$4)</f>
        <v>0</v>
      </c>
      <c r="R273" s="167">
        <f>SUMIFS('Transport-DB'!N:N,'Transport-DB'!C:C,"="&amp;'Work DB'!C273,'Transport-DB'!F:F,"="&amp;'Work DB'!$R$4)</f>
        <v>0</v>
      </c>
      <c r="S273" s="168">
        <f>SUM(D273:J273)+SUM(K273:R273)-M273-SUMIFS(Transport_DB[ترانشه],Transport_DB[توضیحات],"دیسپوزال",Transport_DB[تاریخ],'Work DB'!C273)</f>
        <v>0</v>
      </c>
      <c r="T273" s="169">
        <f t="shared" si="59"/>
        <v>0</v>
      </c>
      <c r="U273" s="169"/>
      <c r="V273" s="169"/>
      <c r="W273" s="169"/>
      <c r="X273" s="169"/>
      <c r="Y273" s="167"/>
      <c r="Z273" s="249"/>
      <c r="AA273" s="168">
        <f>SUMIFS('Transport-DB'!P:P,'Transport-DB'!C:C,"="&amp;'Work DB'!C273,'Transport-DB'!F:F,"="&amp;'Work DB'!$AA$4)</f>
        <v>0</v>
      </c>
      <c r="AB273" s="169">
        <f>SUMIFS('Transport-DB'!P:P,'Transport-DB'!C:C,"="&amp;'Work DB'!C273,'Transport-DB'!F:F,"="&amp;'Work DB'!$AB$4)</f>
        <v>0</v>
      </c>
      <c r="AC273" s="169">
        <f>SUMIFS('Transport-DB'!P:P,'Transport-DB'!C:C,"="&amp;'Work DB'!C273,'Transport-DB'!F:F,"="&amp;'Work DB'!$AC$4)</f>
        <v>0</v>
      </c>
      <c r="AD273" s="166">
        <f>SUMIFS('Transport-DB'!P:P,'Transport-DB'!C:C,"="&amp;'Work DB'!C273,'Transport-DB'!F:F,"="&amp;'Work DB'!$AD$4)</f>
        <v>0</v>
      </c>
      <c r="AE273" s="166">
        <f>SUMIFS('Transport-DB'!P:P,'Transport-DB'!C:C,"="&amp;'Work DB'!C273,'Transport-DB'!F:F,"="&amp;'Work DB'!$AE$4)</f>
        <v>0</v>
      </c>
      <c r="AF273" s="166">
        <f>SUMIFS('Transport-DB'!P:P,'Transport-DB'!C:C,"="&amp;'Work DB'!C273,'Transport-DB'!F:F,"="&amp;'Work DB'!$AF$4)</f>
        <v>0</v>
      </c>
      <c r="AG273" s="167"/>
      <c r="AH273" s="168">
        <f>SUMIFS('Transport-DB'!Q:Q,'Transport-DB'!C:C,"="&amp;'Work DB'!C273)</f>
        <v>0</v>
      </c>
      <c r="AI273" s="170">
        <f>SUMIFS(Civil_DB[قالب بندی],Civil_DB[تاریخ],"="&amp;'Work DB'!C273)</f>
        <v>0</v>
      </c>
      <c r="AJ273" s="169"/>
      <c r="AK273" s="167">
        <f>SUMIFS(Civil_DB[بتن],Civil_DB[تاریخ],"="&amp;'Work DB'!C273)</f>
        <v>0</v>
      </c>
      <c r="AL273" s="28"/>
      <c r="AM273" s="29"/>
      <c r="AN273" s="31"/>
      <c r="AO273" s="28"/>
      <c r="AP273" s="29"/>
      <c r="AQ273" s="29"/>
      <c r="AR273" s="30"/>
      <c r="AS273" s="28"/>
      <c r="AT273" s="29"/>
      <c r="AU273" s="30"/>
      <c r="AV273" s="184"/>
      <c r="AW273" s="29"/>
      <c r="AX273" s="29"/>
      <c r="AY273" s="29"/>
      <c r="AZ273" s="29"/>
      <c r="BA273" s="29"/>
      <c r="BB273" s="29"/>
      <c r="BC273" s="30"/>
      <c r="BD273" s="249"/>
      <c r="BE273" s="249"/>
      <c r="BF273" s="249"/>
      <c r="BG273" s="249"/>
      <c r="BH273" s="32"/>
      <c r="BI273" s="56"/>
    </row>
    <row r="274" spans="2:61" s="15" customFormat="1" ht="21" x14ac:dyDescent="0.25">
      <c r="B274" s="47"/>
      <c r="C274" s="20">
        <f t="shared" si="69"/>
        <v>45639</v>
      </c>
      <c r="D274" s="168">
        <f>SUMIFS('Transport-DB'!O:O,'Transport-DB'!C:C,"="&amp;'Work DB'!C274,'Transport-DB'!F:F,"="&amp;'Work DB'!$D$4)</f>
        <v>0</v>
      </c>
      <c r="E274" s="169">
        <f>SUMIFS('Transport-DB'!O:O,'Transport-DB'!C:C,"="&amp;'Work DB'!C274,'Transport-DB'!F:F,"="&amp;'Work DB'!$E$4)</f>
        <v>0</v>
      </c>
      <c r="F274" s="169">
        <f>SUMIFS('Transport-DB'!O:O,'Transport-DB'!C:C,"="&amp;'Work DB'!C274,'Transport-DB'!F:F,"="&amp;'Work DB'!$F$4)</f>
        <v>0</v>
      </c>
      <c r="G274" s="169">
        <f>SUMIFS('Transport-DB'!O:O,'Transport-DB'!C:C,"="&amp;'Work DB'!C274,'Transport-DB'!F:F,"="&amp;'Work DB'!$G$4)</f>
        <v>0</v>
      </c>
      <c r="H274" s="166">
        <f>SUMIFS('Transport-DB'!O:O,'Transport-DB'!C:C,"="&amp;'Work DB'!C274,'Transport-DB'!F:F,"="&amp;'Work DB'!$H$4)</f>
        <v>0</v>
      </c>
      <c r="I274" s="169">
        <f>SUMIFS('Transport-DB'!O:O,'Transport-DB'!C:C,"="&amp;'Work DB'!C274,'Transport-DB'!F:F,"="&amp;'Work DB'!$I$4)</f>
        <v>0</v>
      </c>
      <c r="J274" s="337">
        <f>SUMIFS('Transport-DB'!O:O,'Transport-DB'!C:C,"="&amp;'Work DB'!C274,'Transport-DB'!F:F,"="&amp;'Work DB'!$J$4)</f>
        <v>0</v>
      </c>
      <c r="K274" s="168">
        <f>SUMIFS('Transport-DB'!N:N,'Transport-DB'!C:C,"="&amp;'Work DB'!C274,'Transport-DB'!F:F,"="&amp;'Work DB'!$K$4)</f>
        <v>0</v>
      </c>
      <c r="L274" s="169">
        <f>SUMIFS('Transport-DB'!N:N,'Transport-DB'!C:C,"="&amp;'Work DB'!C274,'Transport-DB'!F:F,"="&amp;'Work DB'!$L$4)</f>
        <v>0</v>
      </c>
      <c r="M274" s="169">
        <f>SUMIFS('Transport-DB'!N:N,'Transport-DB'!C:C,"="&amp;'Work DB'!C274,'Transport-DB'!F:F,"="&amp;'Work DB'!$M$4)</f>
        <v>0</v>
      </c>
      <c r="N274" s="169">
        <f>SUMIFS('Transport-DB'!N:N,'Transport-DB'!C:C,"="&amp;'Work DB'!C274,'Transport-DB'!F:F,"="&amp;'Work DB'!$N$4)</f>
        <v>0</v>
      </c>
      <c r="O274" s="169">
        <f>SUMIFS('Transport-DB'!N:N,'Transport-DB'!C:C,"="&amp;'Work DB'!C274,'Transport-DB'!F:F,"="&amp;'Work DB'!$O$4)</f>
        <v>0</v>
      </c>
      <c r="P274" s="169">
        <f>SUMIFS('Transport-DB'!N:N,'Transport-DB'!C:C,"="&amp;'Work DB'!C274,'Transport-DB'!F:F,"="&amp;'Work DB'!$P$4)</f>
        <v>0</v>
      </c>
      <c r="Q274" s="166">
        <f>SUMIFS('Transport-DB'!N:N,'Transport-DB'!C:C,"="&amp;'Work DB'!C274,'Transport-DB'!F:F,"="&amp;'Work DB'!$Q$4)</f>
        <v>0</v>
      </c>
      <c r="R274" s="167">
        <f>SUMIFS('Transport-DB'!N:N,'Transport-DB'!C:C,"="&amp;'Work DB'!C274,'Transport-DB'!F:F,"="&amp;'Work DB'!$R$4)</f>
        <v>0</v>
      </c>
      <c r="S274" s="168">
        <f>SUM(D274:J274)+SUM(K274:R274)-M274-SUMIFS(Transport_DB[ترانشه],Transport_DB[توضیحات],"دیسپوزال",Transport_DB[تاریخ],'Work DB'!C274)</f>
        <v>0</v>
      </c>
      <c r="T274" s="169">
        <f t="shared" si="59"/>
        <v>0</v>
      </c>
      <c r="U274" s="169"/>
      <c r="V274" s="169"/>
      <c r="W274" s="169"/>
      <c r="X274" s="169"/>
      <c r="Y274" s="167"/>
      <c r="Z274" s="249"/>
      <c r="AA274" s="168">
        <f>SUMIFS('Transport-DB'!P:P,'Transport-DB'!C:C,"="&amp;'Work DB'!C274,'Transport-DB'!F:F,"="&amp;'Work DB'!$AA$4)</f>
        <v>0</v>
      </c>
      <c r="AB274" s="169">
        <f>SUMIFS('Transport-DB'!P:P,'Transport-DB'!C:C,"="&amp;'Work DB'!C274,'Transport-DB'!F:F,"="&amp;'Work DB'!$AB$4)</f>
        <v>0</v>
      </c>
      <c r="AC274" s="169">
        <f>SUMIFS('Transport-DB'!P:P,'Transport-DB'!C:C,"="&amp;'Work DB'!C274,'Transport-DB'!F:F,"="&amp;'Work DB'!$AC$4)</f>
        <v>0</v>
      </c>
      <c r="AD274" s="166">
        <f>SUMIFS('Transport-DB'!P:P,'Transport-DB'!C:C,"="&amp;'Work DB'!C274,'Transport-DB'!F:F,"="&amp;'Work DB'!$AD$4)</f>
        <v>0</v>
      </c>
      <c r="AE274" s="166">
        <f>SUMIFS('Transport-DB'!P:P,'Transport-DB'!C:C,"="&amp;'Work DB'!C274,'Transport-DB'!F:F,"="&amp;'Work DB'!$AE$4)</f>
        <v>0</v>
      </c>
      <c r="AF274" s="166">
        <f>SUMIFS('Transport-DB'!P:P,'Transport-DB'!C:C,"="&amp;'Work DB'!C274,'Transport-DB'!F:F,"="&amp;'Work DB'!$AF$4)</f>
        <v>0</v>
      </c>
      <c r="AG274" s="167"/>
      <c r="AH274" s="168">
        <f>SUMIFS('Transport-DB'!Q:Q,'Transport-DB'!C:C,"="&amp;'Work DB'!C274)</f>
        <v>0</v>
      </c>
      <c r="AI274" s="170">
        <f>SUMIFS(Civil_DB[قالب بندی],Civil_DB[تاریخ],"="&amp;'Work DB'!C274)</f>
        <v>0</v>
      </c>
      <c r="AJ274" s="169"/>
      <c r="AK274" s="167">
        <f>SUMIFS(Civil_DB[بتن],Civil_DB[تاریخ],"="&amp;'Work DB'!C274)</f>
        <v>0</v>
      </c>
      <c r="AL274" s="28"/>
      <c r="AM274" s="29"/>
      <c r="AN274" s="31"/>
      <c r="AO274" s="28"/>
      <c r="AP274" s="29"/>
      <c r="AQ274" s="29"/>
      <c r="AR274" s="30"/>
      <c r="AS274" s="28"/>
      <c r="AT274" s="29"/>
      <c r="AU274" s="30"/>
      <c r="AV274" s="184"/>
      <c r="AW274" s="29"/>
      <c r="AX274" s="29"/>
      <c r="AY274" s="29"/>
      <c r="AZ274" s="29"/>
      <c r="BA274" s="29"/>
      <c r="BB274" s="29"/>
      <c r="BC274" s="30"/>
      <c r="BD274" s="249"/>
      <c r="BE274" s="249"/>
      <c r="BF274" s="249"/>
      <c r="BG274" s="249"/>
      <c r="BH274" s="32"/>
      <c r="BI274" s="56"/>
    </row>
    <row r="275" spans="2:61" s="15" customFormat="1" ht="21" x14ac:dyDescent="0.25">
      <c r="B275" s="47"/>
      <c r="C275" s="20">
        <f t="shared" si="69"/>
        <v>45640</v>
      </c>
      <c r="D275" s="168">
        <f>SUMIFS('Transport-DB'!O:O,'Transport-DB'!C:C,"="&amp;'Work DB'!C275,'Transport-DB'!F:F,"="&amp;'Work DB'!$D$4)</f>
        <v>0</v>
      </c>
      <c r="E275" s="169">
        <f>SUMIFS('Transport-DB'!O:O,'Transport-DB'!C:C,"="&amp;'Work DB'!C275,'Transport-DB'!F:F,"="&amp;'Work DB'!$E$4)</f>
        <v>0</v>
      </c>
      <c r="F275" s="169">
        <f>SUMIFS('Transport-DB'!O:O,'Transport-DB'!C:C,"="&amp;'Work DB'!C275,'Transport-DB'!F:F,"="&amp;'Work DB'!$F$4)</f>
        <v>0</v>
      </c>
      <c r="G275" s="169">
        <f>SUMIFS('Transport-DB'!O:O,'Transport-DB'!C:C,"="&amp;'Work DB'!C275,'Transport-DB'!F:F,"="&amp;'Work DB'!$G$4)</f>
        <v>0</v>
      </c>
      <c r="H275" s="166">
        <f>SUMIFS('Transport-DB'!O:O,'Transport-DB'!C:C,"="&amp;'Work DB'!C275,'Transport-DB'!F:F,"="&amp;'Work DB'!$H$4)</f>
        <v>0</v>
      </c>
      <c r="I275" s="169">
        <f>SUMIFS('Transport-DB'!O:O,'Transport-DB'!C:C,"="&amp;'Work DB'!C275,'Transport-DB'!F:F,"="&amp;'Work DB'!$I$4)</f>
        <v>0</v>
      </c>
      <c r="J275" s="337">
        <f>SUMIFS('Transport-DB'!O:O,'Transport-DB'!C:C,"="&amp;'Work DB'!C275,'Transport-DB'!F:F,"="&amp;'Work DB'!$J$4)</f>
        <v>0</v>
      </c>
      <c r="K275" s="168">
        <f>SUMIFS('Transport-DB'!N:N,'Transport-DB'!C:C,"="&amp;'Work DB'!C275,'Transport-DB'!F:F,"="&amp;'Work DB'!$K$4)</f>
        <v>0</v>
      </c>
      <c r="L275" s="169">
        <f>SUMIFS('Transport-DB'!N:N,'Transport-DB'!C:C,"="&amp;'Work DB'!C275,'Transport-DB'!F:F,"="&amp;'Work DB'!$L$4)</f>
        <v>0</v>
      </c>
      <c r="M275" s="169">
        <f>SUMIFS('Transport-DB'!N:N,'Transport-DB'!C:C,"="&amp;'Work DB'!C275,'Transport-DB'!F:F,"="&amp;'Work DB'!$M$4)</f>
        <v>0</v>
      </c>
      <c r="N275" s="169">
        <f>SUMIFS('Transport-DB'!N:N,'Transport-DB'!C:C,"="&amp;'Work DB'!C275,'Transport-DB'!F:F,"="&amp;'Work DB'!$N$4)</f>
        <v>0</v>
      </c>
      <c r="O275" s="169">
        <f>SUMIFS('Transport-DB'!N:N,'Transport-DB'!C:C,"="&amp;'Work DB'!C275,'Transport-DB'!F:F,"="&amp;'Work DB'!$O$4)</f>
        <v>0</v>
      </c>
      <c r="P275" s="169">
        <f>SUMIFS('Transport-DB'!N:N,'Transport-DB'!C:C,"="&amp;'Work DB'!C275,'Transport-DB'!F:F,"="&amp;'Work DB'!$P$4)</f>
        <v>0</v>
      </c>
      <c r="Q275" s="166">
        <f>SUMIFS('Transport-DB'!N:N,'Transport-DB'!C:C,"="&amp;'Work DB'!C275,'Transport-DB'!F:F,"="&amp;'Work DB'!$Q$4)</f>
        <v>0</v>
      </c>
      <c r="R275" s="167">
        <f>SUMIFS('Transport-DB'!N:N,'Transport-DB'!C:C,"="&amp;'Work DB'!C275,'Transport-DB'!F:F,"="&amp;'Work DB'!$R$4)</f>
        <v>0</v>
      </c>
      <c r="S275" s="168">
        <f>SUM(D275:J275)+SUM(K275:R275)-M275-SUMIFS(Transport_DB[ترانشه],Transport_DB[توضیحات],"دیسپوزال",Transport_DB[تاریخ],'Work DB'!C275)</f>
        <v>0</v>
      </c>
      <c r="T275" s="169">
        <f t="shared" si="59"/>
        <v>0</v>
      </c>
      <c r="U275" s="169"/>
      <c r="V275" s="169"/>
      <c r="W275" s="169"/>
      <c r="X275" s="169"/>
      <c r="Y275" s="167"/>
      <c r="Z275" s="249"/>
      <c r="AA275" s="168">
        <f>SUMIFS('Transport-DB'!P:P,'Transport-DB'!C:C,"="&amp;'Work DB'!C275,'Transport-DB'!F:F,"="&amp;'Work DB'!$AA$4)</f>
        <v>0</v>
      </c>
      <c r="AB275" s="169">
        <f>SUMIFS('Transport-DB'!P:P,'Transport-DB'!C:C,"="&amp;'Work DB'!C275,'Transport-DB'!F:F,"="&amp;'Work DB'!$AB$4)</f>
        <v>0</v>
      </c>
      <c r="AC275" s="169">
        <f>SUMIFS('Transport-DB'!P:P,'Transport-DB'!C:C,"="&amp;'Work DB'!C275,'Transport-DB'!F:F,"="&amp;'Work DB'!$AC$4)</f>
        <v>0</v>
      </c>
      <c r="AD275" s="166">
        <f>SUMIFS('Transport-DB'!P:P,'Transport-DB'!C:C,"="&amp;'Work DB'!C275,'Transport-DB'!F:F,"="&amp;'Work DB'!$AD$4)</f>
        <v>0</v>
      </c>
      <c r="AE275" s="166">
        <f>SUMIFS('Transport-DB'!P:P,'Transport-DB'!C:C,"="&amp;'Work DB'!C275,'Transport-DB'!F:F,"="&amp;'Work DB'!$AE$4)</f>
        <v>0</v>
      </c>
      <c r="AF275" s="166">
        <f>SUMIFS('Transport-DB'!P:P,'Transport-DB'!C:C,"="&amp;'Work DB'!C275,'Transport-DB'!F:F,"="&amp;'Work DB'!$AF$4)</f>
        <v>0</v>
      </c>
      <c r="AG275" s="167"/>
      <c r="AH275" s="168">
        <f>SUMIFS('Transport-DB'!Q:Q,'Transport-DB'!C:C,"="&amp;'Work DB'!C275)</f>
        <v>0</v>
      </c>
      <c r="AI275" s="170">
        <f>SUMIFS(Civil_DB[قالب بندی],Civil_DB[تاریخ],"="&amp;'Work DB'!C275)</f>
        <v>0</v>
      </c>
      <c r="AJ275" s="169"/>
      <c r="AK275" s="167">
        <f>SUMIFS(Civil_DB[بتن],Civil_DB[تاریخ],"="&amp;'Work DB'!C275)</f>
        <v>0</v>
      </c>
      <c r="AL275" s="28"/>
      <c r="AM275" s="29"/>
      <c r="AN275" s="31"/>
      <c r="AO275" s="28"/>
      <c r="AP275" s="29"/>
      <c r="AQ275" s="29"/>
      <c r="AR275" s="30"/>
      <c r="AS275" s="28"/>
      <c r="AT275" s="29"/>
      <c r="AU275" s="30"/>
      <c r="AV275" s="184"/>
      <c r="AW275" s="29"/>
      <c r="AX275" s="29"/>
      <c r="AY275" s="29"/>
      <c r="AZ275" s="29"/>
      <c r="BA275" s="29"/>
      <c r="BB275" s="29"/>
      <c r="BC275" s="30"/>
      <c r="BD275" s="249"/>
      <c r="BE275" s="249"/>
      <c r="BF275" s="249"/>
      <c r="BG275" s="249"/>
      <c r="BH275" s="32"/>
      <c r="BI275" s="56"/>
    </row>
    <row r="276" spans="2:61" s="15" customFormat="1" ht="21" x14ac:dyDescent="0.25">
      <c r="B276" s="47"/>
      <c r="C276" s="20">
        <f t="shared" si="69"/>
        <v>45641</v>
      </c>
      <c r="D276" s="168">
        <f>SUMIFS('Transport-DB'!O:O,'Transport-DB'!C:C,"="&amp;'Work DB'!C276,'Transport-DB'!F:F,"="&amp;'Work DB'!$D$4)</f>
        <v>0</v>
      </c>
      <c r="E276" s="169">
        <f>SUMIFS('Transport-DB'!O:O,'Transport-DB'!C:C,"="&amp;'Work DB'!C276,'Transport-DB'!F:F,"="&amp;'Work DB'!$E$4)</f>
        <v>0</v>
      </c>
      <c r="F276" s="169">
        <f>SUMIFS('Transport-DB'!O:O,'Transport-DB'!C:C,"="&amp;'Work DB'!C276,'Transport-DB'!F:F,"="&amp;'Work DB'!$F$4)</f>
        <v>0</v>
      </c>
      <c r="G276" s="169">
        <f>SUMIFS('Transport-DB'!O:O,'Transport-DB'!C:C,"="&amp;'Work DB'!C276,'Transport-DB'!F:F,"="&amp;'Work DB'!$G$4)</f>
        <v>0</v>
      </c>
      <c r="H276" s="166">
        <f>SUMIFS('Transport-DB'!O:O,'Transport-DB'!C:C,"="&amp;'Work DB'!C276,'Transport-DB'!F:F,"="&amp;'Work DB'!$H$4)</f>
        <v>0</v>
      </c>
      <c r="I276" s="169">
        <f>SUMIFS('Transport-DB'!O:O,'Transport-DB'!C:C,"="&amp;'Work DB'!C276,'Transport-DB'!F:F,"="&amp;'Work DB'!$I$4)</f>
        <v>0</v>
      </c>
      <c r="J276" s="337">
        <f>SUMIFS('Transport-DB'!O:O,'Transport-DB'!C:C,"="&amp;'Work DB'!C276,'Transport-DB'!F:F,"="&amp;'Work DB'!$J$4)</f>
        <v>0</v>
      </c>
      <c r="K276" s="168">
        <f>SUMIFS('Transport-DB'!N:N,'Transport-DB'!C:C,"="&amp;'Work DB'!C276,'Transport-DB'!F:F,"="&amp;'Work DB'!$K$4)</f>
        <v>0</v>
      </c>
      <c r="L276" s="169">
        <f>SUMIFS('Transport-DB'!N:N,'Transport-DB'!C:C,"="&amp;'Work DB'!C276,'Transport-DB'!F:F,"="&amp;'Work DB'!$L$4)</f>
        <v>0</v>
      </c>
      <c r="M276" s="169">
        <f>SUMIFS('Transport-DB'!N:N,'Transport-DB'!C:C,"="&amp;'Work DB'!C276,'Transport-DB'!F:F,"="&amp;'Work DB'!$M$4)</f>
        <v>0</v>
      </c>
      <c r="N276" s="169">
        <f>SUMIFS('Transport-DB'!N:N,'Transport-DB'!C:C,"="&amp;'Work DB'!C276,'Transport-DB'!F:F,"="&amp;'Work DB'!$N$4)</f>
        <v>0</v>
      </c>
      <c r="O276" s="169">
        <f>SUMIFS('Transport-DB'!N:N,'Transport-DB'!C:C,"="&amp;'Work DB'!C276,'Transport-DB'!F:F,"="&amp;'Work DB'!$O$4)</f>
        <v>0</v>
      </c>
      <c r="P276" s="169">
        <f>SUMIFS('Transport-DB'!N:N,'Transport-DB'!C:C,"="&amp;'Work DB'!C276,'Transport-DB'!F:F,"="&amp;'Work DB'!$P$4)</f>
        <v>0</v>
      </c>
      <c r="Q276" s="166">
        <f>SUMIFS('Transport-DB'!N:N,'Transport-DB'!C:C,"="&amp;'Work DB'!C276,'Transport-DB'!F:F,"="&amp;'Work DB'!$Q$4)</f>
        <v>0</v>
      </c>
      <c r="R276" s="167">
        <f>SUMIFS('Transport-DB'!N:N,'Transport-DB'!C:C,"="&amp;'Work DB'!C276,'Transport-DB'!F:F,"="&amp;'Work DB'!$R$4)</f>
        <v>0</v>
      </c>
      <c r="S276" s="168">
        <f>SUM(D276:J276)+SUM(K276:R276)-M276-SUMIFS(Transport_DB[ترانشه],Transport_DB[توضیحات],"دیسپوزال",Transport_DB[تاریخ],'Work DB'!C276)</f>
        <v>0</v>
      </c>
      <c r="T276" s="169">
        <f t="shared" si="59"/>
        <v>0</v>
      </c>
      <c r="U276" s="169"/>
      <c r="V276" s="169"/>
      <c r="W276" s="169"/>
      <c r="X276" s="169"/>
      <c r="Y276" s="167"/>
      <c r="Z276" s="249"/>
      <c r="AA276" s="168">
        <f>SUMIFS('Transport-DB'!P:P,'Transport-DB'!C:C,"="&amp;'Work DB'!C276,'Transport-DB'!F:F,"="&amp;'Work DB'!$AA$4)</f>
        <v>0</v>
      </c>
      <c r="AB276" s="169">
        <f>SUMIFS('Transport-DB'!P:P,'Transport-DB'!C:C,"="&amp;'Work DB'!C276,'Transport-DB'!F:F,"="&amp;'Work DB'!$AB$4)</f>
        <v>0</v>
      </c>
      <c r="AC276" s="169">
        <f>SUMIFS('Transport-DB'!P:P,'Transport-DB'!C:C,"="&amp;'Work DB'!C276,'Transport-DB'!F:F,"="&amp;'Work DB'!$AC$4)</f>
        <v>0</v>
      </c>
      <c r="AD276" s="166">
        <f>SUMIFS('Transport-DB'!P:P,'Transport-DB'!C:C,"="&amp;'Work DB'!C276,'Transport-DB'!F:F,"="&amp;'Work DB'!$AD$4)</f>
        <v>0</v>
      </c>
      <c r="AE276" s="166">
        <f>SUMIFS('Transport-DB'!P:P,'Transport-DB'!C:C,"="&amp;'Work DB'!C276,'Transport-DB'!F:F,"="&amp;'Work DB'!$AE$4)</f>
        <v>0</v>
      </c>
      <c r="AF276" s="166">
        <f>SUMIFS('Transport-DB'!P:P,'Transport-DB'!C:C,"="&amp;'Work DB'!C276,'Transport-DB'!F:F,"="&amp;'Work DB'!$AF$4)</f>
        <v>0</v>
      </c>
      <c r="AG276" s="167"/>
      <c r="AH276" s="168">
        <f>SUMIFS('Transport-DB'!Q:Q,'Transport-DB'!C:C,"="&amp;'Work DB'!C276)</f>
        <v>0</v>
      </c>
      <c r="AI276" s="170">
        <f>SUMIFS(Civil_DB[قالب بندی],Civil_DB[تاریخ],"="&amp;'Work DB'!C276)</f>
        <v>0</v>
      </c>
      <c r="AJ276" s="169"/>
      <c r="AK276" s="167">
        <f>SUMIFS(Civil_DB[بتن],Civil_DB[تاریخ],"="&amp;'Work DB'!C276)</f>
        <v>0</v>
      </c>
      <c r="AL276" s="28"/>
      <c r="AM276" s="29"/>
      <c r="AN276" s="31"/>
      <c r="AO276" s="28"/>
      <c r="AP276" s="29"/>
      <c r="AQ276" s="29"/>
      <c r="AR276" s="30"/>
      <c r="AS276" s="28"/>
      <c r="AT276" s="29"/>
      <c r="AU276" s="30"/>
      <c r="AV276" s="184"/>
      <c r="AW276" s="29"/>
      <c r="AX276" s="29"/>
      <c r="AY276" s="29"/>
      <c r="AZ276" s="29"/>
      <c r="BA276" s="29"/>
      <c r="BB276" s="29"/>
      <c r="BC276" s="30"/>
      <c r="BD276" s="249"/>
      <c r="BE276" s="249"/>
      <c r="BF276" s="249"/>
      <c r="BG276" s="249"/>
      <c r="BH276" s="32"/>
      <c r="BI276" s="56"/>
    </row>
    <row r="277" spans="2:61" s="15" customFormat="1" ht="21" x14ac:dyDescent="0.25">
      <c r="B277" s="47"/>
      <c r="C277" s="20">
        <f t="shared" si="69"/>
        <v>45642</v>
      </c>
      <c r="D277" s="168">
        <f>SUMIFS('Transport-DB'!O:O,'Transport-DB'!C:C,"="&amp;'Work DB'!C277,'Transport-DB'!F:F,"="&amp;'Work DB'!$D$4)</f>
        <v>0</v>
      </c>
      <c r="E277" s="169">
        <f>SUMIFS('Transport-DB'!O:O,'Transport-DB'!C:C,"="&amp;'Work DB'!C277,'Transport-DB'!F:F,"="&amp;'Work DB'!$E$4)</f>
        <v>0</v>
      </c>
      <c r="F277" s="169">
        <f>SUMIFS('Transport-DB'!O:O,'Transport-DB'!C:C,"="&amp;'Work DB'!C277,'Transport-DB'!F:F,"="&amp;'Work DB'!$F$4)</f>
        <v>0</v>
      </c>
      <c r="G277" s="169">
        <f>SUMIFS('Transport-DB'!O:O,'Transport-DB'!C:C,"="&amp;'Work DB'!C277,'Transport-DB'!F:F,"="&amp;'Work DB'!$G$4)</f>
        <v>0</v>
      </c>
      <c r="H277" s="166">
        <f>SUMIFS('Transport-DB'!O:O,'Transport-DB'!C:C,"="&amp;'Work DB'!C277,'Transport-DB'!F:F,"="&amp;'Work DB'!$H$4)</f>
        <v>0</v>
      </c>
      <c r="I277" s="169">
        <f>SUMIFS('Transport-DB'!O:O,'Transport-DB'!C:C,"="&amp;'Work DB'!C277,'Transport-DB'!F:F,"="&amp;'Work DB'!$I$4)</f>
        <v>0</v>
      </c>
      <c r="J277" s="337">
        <f>SUMIFS('Transport-DB'!O:O,'Transport-DB'!C:C,"="&amp;'Work DB'!C277,'Transport-DB'!F:F,"="&amp;'Work DB'!$J$4)</f>
        <v>0</v>
      </c>
      <c r="K277" s="168">
        <f>SUMIFS('Transport-DB'!N:N,'Transport-DB'!C:C,"="&amp;'Work DB'!C277,'Transport-DB'!F:F,"="&amp;'Work DB'!$K$4)</f>
        <v>0</v>
      </c>
      <c r="L277" s="169">
        <f>SUMIFS('Transport-DB'!N:N,'Transport-DB'!C:C,"="&amp;'Work DB'!C277,'Transport-DB'!F:F,"="&amp;'Work DB'!$L$4)</f>
        <v>0</v>
      </c>
      <c r="M277" s="169">
        <f>SUMIFS('Transport-DB'!N:N,'Transport-DB'!C:C,"="&amp;'Work DB'!C277,'Transport-DB'!F:F,"="&amp;'Work DB'!$M$4)</f>
        <v>0</v>
      </c>
      <c r="N277" s="169">
        <f>SUMIFS('Transport-DB'!N:N,'Transport-DB'!C:C,"="&amp;'Work DB'!C277,'Transport-DB'!F:F,"="&amp;'Work DB'!$N$4)</f>
        <v>0</v>
      </c>
      <c r="O277" s="169">
        <f>SUMIFS('Transport-DB'!N:N,'Transport-DB'!C:C,"="&amp;'Work DB'!C277,'Transport-DB'!F:F,"="&amp;'Work DB'!$O$4)</f>
        <v>0</v>
      </c>
      <c r="P277" s="169">
        <f>SUMIFS('Transport-DB'!N:N,'Transport-DB'!C:C,"="&amp;'Work DB'!C277,'Transport-DB'!F:F,"="&amp;'Work DB'!$P$4)</f>
        <v>0</v>
      </c>
      <c r="Q277" s="166">
        <f>SUMIFS('Transport-DB'!N:N,'Transport-DB'!C:C,"="&amp;'Work DB'!C277,'Transport-DB'!F:F,"="&amp;'Work DB'!$Q$4)</f>
        <v>0</v>
      </c>
      <c r="R277" s="167">
        <f>SUMIFS('Transport-DB'!N:N,'Transport-DB'!C:C,"="&amp;'Work DB'!C277,'Transport-DB'!F:F,"="&amp;'Work DB'!$R$4)</f>
        <v>0</v>
      </c>
      <c r="S277" s="168">
        <f>SUM(D277:J277)+SUM(K277:R277)-M277-SUMIFS(Transport_DB[ترانشه],Transport_DB[توضیحات],"دیسپوزال",Transport_DB[تاریخ],'Work DB'!C277)</f>
        <v>0</v>
      </c>
      <c r="T277" s="169">
        <f t="shared" si="59"/>
        <v>0</v>
      </c>
      <c r="U277" s="169"/>
      <c r="V277" s="169"/>
      <c r="W277" s="169"/>
      <c r="X277" s="169"/>
      <c r="Y277" s="167"/>
      <c r="Z277" s="249"/>
      <c r="AA277" s="168">
        <f>SUMIFS('Transport-DB'!P:P,'Transport-DB'!C:C,"="&amp;'Work DB'!C277,'Transport-DB'!F:F,"="&amp;'Work DB'!$AA$4)</f>
        <v>0</v>
      </c>
      <c r="AB277" s="169">
        <f>SUMIFS('Transport-DB'!P:P,'Transport-DB'!C:C,"="&amp;'Work DB'!C277,'Transport-DB'!F:F,"="&amp;'Work DB'!$AB$4)</f>
        <v>0</v>
      </c>
      <c r="AC277" s="169">
        <f>SUMIFS('Transport-DB'!P:P,'Transport-DB'!C:C,"="&amp;'Work DB'!C277,'Transport-DB'!F:F,"="&amp;'Work DB'!$AC$4)</f>
        <v>0</v>
      </c>
      <c r="AD277" s="166">
        <f>SUMIFS('Transport-DB'!P:P,'Transport-DB'!C:C,"="&amp;'Work DB'!C277,'Transport-DB'!F:F,"="&amp;'Work DB'!$AD$4)</f>
        <v>0</v>
      </c>
      <c r="AE277" s="166">
        <f>SUMIFS('Transport-DB'!P:P,'Transport-DB'!C:C,"="&amp;'Work DB'!C277,'Transport-DB'!F:F,"="&amp;'Work DB'!$AE$4)</f>
        <v>0</v>
      </c>
      <c r="AF277" s="166">
        <f>SUMIFS('Transport-DB'!P:P,'Transport-DB'!C:C,"="&amp;'Work DB'!C277,'Transport-DB'!F:F,"="&amp;'Work DB'!$AF$4)</f>
        <v>0</v>
      </c>
      <c r="AG277" s="167"/>
      <c r="AH277" s="168">
        <f>SUMIFS('Transport-DB'!Q:Q,'Transport-DB'!C:C,"="&amp;'Work DB'!C277)</f>
        <v>0</v>
      </c>
      <c r="AI277" s="170">
        <f>SUMIFS(Civil_DB[قالب بندی],Civil_DB[تاریخ],"="&amp;'Work DB'!C277)</f>
        <v>0</v>
      </c>
      <c r="AJ277" s="169"/>
      <c r="AK277" s="167">
        <f>SUMIFS(Civil_DB[بتن],Civil_DB[تاریخ],"="&amp;'Work DB'!C277)</f>
        <v>0</v>
      </c>
      <c r="AL277" s="28"/>
      <c r="AM277" s="29"/>
      <c r="AN277" s="31"/>
      <c r="AO277" s="28"/>
      <c r="AP277" s="29"/>
      <c r="AQ277" s="29"/>
      <c r="AR277" s="30"/>
      <c r="AS277" s="28"/>
      <c r="AT277" s="29"/>
      <c r="AU277" s="30"/>
      <c r="AV277" s="184"/>
      <c r="AW277" s="29"/>
      <c r="AX277" s="29"/>
      <c r="AY277" s="29"/>
      <c r="AZ277" s="29"/>
      <c r="BA277" s="29"/>
      <c r="BB277" s="29"/>
      <c r="BC277" s="30"/>
      <c r="BD277" s="249"/>
      <c r="BE277" s="249"/>
      <c r="BF277" s="249"/>
      <c r="BG277" s="249"/>
      <c r="BH277" s="32"/>
      <c r="BI277" s="56"/>
    </row>
    <row r="278" spans="2:61" s="15" customFormat="1" ht="21" x14ac:dyDescent="0.25">
      <c r="B278" s="47"/>
      <c r="C278" s="20">
        <f t="shared" si="69"/>
        <v>45643</v>
      </c>
      <c r="D278" s="168">
        <f>SUMIFS('Transport-DB'!O:O,'Transport-DB'!C:C,"="&amp;'Work DB'!C278,'Transport-DB'!F:F,"="&amp;'Work DB'!$D$4)</f>
        <v>0</v>
      </c>
      <c r="E278" s="169">
        <f>SUMIFS('Transport-DB'!O:O,'Transport-DB'!C:C,"="&amp;'Work DB'!C278,'Transport-DB'!F:F,"="&amp;'Work DB'!$E$4)</f>
        <v>0</v>
      </c>
      <c r="F278" s="169">
        <f>SUMIFS('Transport-DB'!O:O,'Transport-DB'!C:C,"="&amp;'Work DB'!C278,'Transport-DB'!F:F,"="&amp;'Work DB'!$F$4)</f>
        <v>0</v>
      </c>
      <c r="G278" s="169">
        <f>SUMIFS('Transport-DB'!O:O,'Transport-DB'!C:C,"="&amp;'Work DB'!C278,'Transport-DB'!F:F,"="&amp;'Work DB'!$G$4)</f>
        <v>0</v>
      </c>
      <c r="H278" s="166">
        <f>SUMIFS('Transport-DB'!O:O,'Transport-DB'!C:C,"="&amp;'Work DB'!C278,'Transport-DB'!F:F,"="&amp;'Work DB'!$H$4)</f>
        <v>0</v>
      </c>
      <c r="I278" s="169">
        <f>SUMIFS('Transport-DB'!O:O,'Transport-DB'!C:C,"="&amp;'Work DB'!C278,'Transport-DB'!F:F,"="&amp;'Work DB'!$I$4)</f>
        <v>0</v>
      </c>
      <c r="J278" s="337">
        <f>SUMIFS('Transport-DB'!O:O,'Transport-DB'!C:C,"="&amp;'Work DB'!C278,'Transport-DB'!F:F,"="&amp;'Work DB'!$J$4)</f>
        <v>0</v>
      </c>
      <c r="K278" s="168">
        <f>SUMIFS('Transport-DB'!N:N,'Transport-DB'!C:C,"="&amp;'Work DB'!C278,'Transport-DB'!F:F,"="&amp;'Work DB'!$K$4)</f>
        <v>0</v>
      </c>
      <c r="L278" s="169">
        <f>SUMIFS('Transport-DB'!N:N,'Transport-DB'!C:C,"="&amp;'Work DB'!C278,'Transport-DB'!F:F,"="&amp;'Work DB'!$L$4)</f>
        <v>0</v>
      </c>
      <c r="M278" s="169">
        <f>SUMIFS('Transport-DB'!N:N,'Transport-DB'!C:C,"="&amp;'Work DB'!C278,'Transport-DB'!F:F,"="&amp;'Work DB'!$M$4)</f>
        <v>0</v>
      </c>
      <c r="N278" s="169">
        <f>SUMIFS('Transport-DB'!N:N,'Transport-DB'!C:C,"="&amp;'Work DB'!C278,'Transport-DB'!F:F,"="&amp;'Work DB'!$N$4)</f>
        <v>0</v>
      </c>
      <c r="O278" s="169">
        <f>SUMIFS('Transport-DB'!N:N,'Transport-DB'!C:C,"="&amp;'Work DB'!C278,'Transport-DB'!F:F,"="&amp;'Work DB'!$O$4)</f>
        <v>0</v>
      </c>
      <c r="P278" s="169">
        <f>SUMIFS('Transport-DB'!N:N,'Transport-DB'!C:C,"="&amp;'Work DB'!C278,'Transport-DB'!F:F,"="&amp;'Work DB'!$P$4)</f>
        <v>0</v>
      </c>
      <c r="Q278" s="166">
        <f>SUMIFS('Transport-DB'!N:N,'Transport-DB'!C:C,"="&amp;'Work DB'!C278,'Transport-DB'!F:F,"="&amp;'Work DB'!$Q$4)</f>
        <v>0</v>
      </c>
      <c r="R278" s="167">
        <f>SUMIFS('Transport-DB'!N:N,'Transport-DB'!C:C,"="&amp;'Work DB'!C278,'Transport-DB'!F:F,"="&amp;'Work DB'!$R$4)</f>
        <v>0</v>
      </c>
      <c r="S278" s="168">
        <f>SUM(D278:J278)+SUM(K278:R278)-M278-SUMIFS(Transport_DB[ترانشه],Transport_DB[توضیحات],"دیسپوزال",Transport_DB[تاریخ],'Work DB'!C278)</f>
        <v>0</v>
      </c>
      <c r="T278" s="169">
        <f t="shared" si="59"/>
        <v>0</v>
      </c>
      <c r="U278" s="169"/>
      <c r="V278" s="169"/>
      <c r="W278" s="169"/>
      <c r="X278" s="169"/>
      <c r="Y278" s="167"/>
      <c r="Z278" s="249"/>
      <c r="AA278" s="168">
        <f>SUMIFS('Transport-DB'!P:P,'Transport-DB'!C:C,"="&amp;'Work DB'!C278,'Transport-DB'!F:F,"="&amp;'Work DB'!$AA$4)</f>
        <v>0</v>
      </c>
      <c r="AB278" s="169">
        <f>SUMIFS('Transport-DB'!P:P,'Transport-DB'!C:C,"="&amp;'Work DB'!C278,'Transport-DB'!F:F,"="&amp;'Work DB'!$AB$4)</f>
        <v>0</v>
      </c>
      <c r="AC278" s="169">
        <f>SUMIFS('Transport-DB'!P:P,'Transport-DB'!C:C,"="&amp;'Work DB'!C278,'Transport-DB'!F:F,"="&amp;'Work DB'!$AC$4)</f>
        <v>0</v>
      </c>
      <c r="AD278" s="166">
        <f>SUMIFS('Transport-DB'!P:P,'Transport-DB'!C:C,"="&amp;'Work DB'!C278,'Transport-DB'!F:F,"="&amp;'Work DB'!$AD$4)</f>
        <v>0</v>
      </c>
      <c r="AE278" s="166">
        <f>SUMIFS('Transport-DB'!P:P,'Transport-DB'!C:C,"="&amp;'Work DB'!C278,'Transport-DB'!F:F,"="&amp;'Work DB'!$AE$4)</f>
        <v>0</v>
      </c>
      <c r="AF278" s="166">
        <f>SUMIFS('Transport-DB'!P:P,'Transport-DB'!C:C,"="&amp;'Work DB'!C278,'Transport-DB'!F:F,"="&amp;'Work DB'!$AF$4)</f>
        <v>0</v>
      </c>
      <c r="AG278" s="167"/>
      <c r="AH278" s="168">
        <f>SUMIFS('Transport-DB'!Q:Q,'Transport-DB'!C:C,"="&amp;'Work DB'!C278)</f>
        <v>0</v>
      </c>
      <c r="AI278" s="170">
        <f>SUMIFS(Civil_DB[قالب بندی],Civil_DB[تاریخ],"="&amp;'Work DB'!C278)</f>
        <v>0</v>
      </c>
      <c r="AJ278" s="169"/>
      <c r="AK278" s="167">
        <f>SUMIFS(Civil_DB[بتن],Civil_DB[تاریخ],"="&amp;'Work DB'!C278)</f>
        <v>0</v>
      </c>
      <c r="AL278" s="28"/>
      <c r="AM278" s="29"/>
      <c r="AN278" s="31"/>
      <c r="AO278" s="28"/>
      <c r="AP278" s="29"/>
      <c r="AQ278" s="29"/>
      <c r="AR278" s="30"/>
      <c r="AS278" s="28"/>
      <c r="AT278" s="29"/>
      <c r="AU278" s="30"/>
      <c r="AV278" s="184"/>
      <c r="AW278" s="29"/>
      <c r="AX278" s="29"/>
      <c r="AY278" s="29"/>
      <c r="AZ278" s="29"/>
      <c r="BA278" s="29"/>
      <c r="BB278" s="29"/>
      <c r="BC278" s="30"/>
      <c r="BD278" s="249"/>
      <c r="BE278" s="249"/>
      <c r="BF278" s="249"/>
      <c r="BG278" s="249"/>
      <c r="BH278" s="32"/>
      <c r="BI278" s="56"/>
    </row>
    <row r="279" spans="2:61" s="15" customFormat="1" ht="21" x14ac:dyDescent="0.25">
      <c r="B279" s="47"/>
      <c r="C279" s="20">
        <f t="shared" si="69"/>
        <v>45644</v>
      </c>
      <c r="D279" s="168">
        <f>SUMIFS('Transport-DB'!O:O,'Transport-DB'!C:C,"="&amp;'Work DB'!C279,'Transport-DB'!F:F,"="&amp;'Work DB'!$D$4)</f>
        <v>0</v>
      </c>
      <c r="E279" s="169">
        <f>SUMIFS('Transport-DB'!O:O,'Transport-DB'!C:C,"="&amp;'Work DB'!C279,'Transport-DB'!F:F,"="&amp;'Work DB'!$E$4)</f>
        <v>0</v>
      </c>
      <c r="F279" s="169">
        <f>SUMIFS('Transport-DB'!O:O,'Transport-DB'!C:C,"="&amp;'Work DB'!C279,'Transport-DB'!F:F,"="&amp;'Work DB'!$F$4)</f>
        <v>0</v>
      </c>
      <c r="G279" s="169">
        <f>SUMIFS('Transport-DB'!O:O,'Transport-DB'!C:C,"="&amp;'Work DB'!C279,'Transport-DB'!F:F,"="&amp;'Work DB'!$G$4)</f>
        <v>0</v>
      </c>
      <c r="H279" s="166">
        <f>SUMIFS('Transport-DB'!O:O,'Transport-DB'!C:C,"="&amp;'Work DB'!C279,'Transport-DB'!F:F,"="&amp;'Work DB'!$H$4)</f>
        <v>0</v>
      </c>
      <c r="I279" s="169">
        <f>SUMIFS('Transport-DB'!O:O,'Transport-DB'!C:C,"="&amp;'Work DB'!C279,'Transport-DB'!F:F,"="&amp;'Work DB'!$I$4)</f>
        <v>0</v>
      </c>
      <c r="J279" s="337">
        <f>SUMIFS('Transport-DB'!O:O,'Transport-DB'!C:C,"="&amp;'Work DB'!C279,'Transport-DB'!F:F,"="&amp;'Work DB'!$J$4)</f>
        <v>0</v>
      </c>
      <c r="K279" s="168">
        <f>SUMIFS('Transport-DB'!N:N,'Transport-DB'!C:C,"="&amp;'Work DB'!C279,'Transport-DB'!F:F,"="&amp;'Work DB'!$K$4)</f>
        <v>0</v>
      </c>
      <c r="L279" s="169">
        <f>SUMIFS('Transport-DB'!N:N,'Transport-DB'!C:C,"="&amp;'Work DB'!C279,'Transport-DB'!F:F,"="&amp;'Work DB'!$L$4)</f>
        <v>0</v>
      </c>
      <c r="M279" s="169">
        <f>SUMIFS('Transport-DB'!N:N,'Transport-DB'!C:C,"="&amp;'Work DB'!C279,'Transport-DB'!F:F,"="&amp;'Work DB'!$M$4)</f>
        <v>0</v>
      </c>
      <c r="N279" s="169">
        <f>SUMIFS('Transport-DB'!N:N,'Transport-DB'!C:C,"="&amp;'Work DB'!C279,'Transport-DB'!F:F,"="&amp;'Work DB'!$N$4)</f>
        <v>0</v>
      </c>
      <c r="O279" s="169">
        <f>SUMIFS('Transport-DB'!N:N,'Transport-DB'!C:C,"="&amp;'Work DB'!C279,'Transport-DB'!F:F,"="&amp;'Work DB'!$O$4)</f>
        <v>0</v>
      </c>
      <c r="P279" s="169">
        <f>SUMIFS('Transport-DB'!N:N,'Transport-DB'!C:C,"="&amp;'Work DB'!C279,'Transport-DB'!F:F,"="&amp;'Work DB'!$P$4)</f>
        <v>0</v>
      </c>
      <c r="Q279" s="166">
        <f>SUMIFS('Transport-DB'!N:N,'Transport-DB'!C:C,"="&amp;'Work DB'!C279,'Transport-DB'!F:F,"="&amp;'Work DB'!$Q$4)</f>
        <v>0</v>
      </c>
      <c r="R279" s="167">
        <f>SUMIFS('Transport-DB'!N:N,'Transport-DB'!C:C,"="&amp;'Work DB'!C279,'Transport-DB'!F:F,"="&amp;'Work DB'!$R$4)</f>
        <v>0</v>
      </c>
      <c r="S279" s="168">
        <f>SUM(D279:J279)+SUM(K279:R279)-M279-SUMIFS(Transport_DB[ترانشه],Transport_DB[توضیحات],"دیسپوزال",Transport_DB[تاریخ],'Work DB'!C279)</f>
        <v>0</v>
      </c>
      <c r="T279" s="169">
        <f t="shared" si="59"/>
        <v>0</v>
      </c>
      <c r="U279" s="169"/>
      <c r="V279" s="169"/>
      <c r="W279" s="169"/>
      <c r="X279" s="169"/>
      <c r="Y279" s="167"/>
      <c r="Z279" s="249"/>
      <c r="AA279" s="168">
        <f>SUMIFS('Transport-DB'!P:P,'Transport-DB'!C:C,"="&amp;'Work DB'!C279,'Transport-DB'!F:F,"="&amp;'Work DB'!$AA$4)</f>
        <v>0</v>
      </c>
      <c r="AB279" s="169">
        <f>SUMIFS('Transport-DB'!P:P,'Transport-DB'!C:C,"="&amp;'Work DB'!C279,'Transport-DB'!F:F,"="&amp;'Work DB'!$AB$4)</f>
        <v>0</v>
      </c>
      <c r="AC279" s="169">
        <f>SUMIFS('Transport-DB'!P:P,'Transport-DB'!C:C,"="&amp;'Work DB'!C279,'Transport-DB'!F:F,"="&amp;'Work DB'!$AC$4)</f>
        <v>0</v>
      </c>
      <c r="AD279" s="166">
        <f>SUMIFS('Transport-DB'!P:P,'Transport-DB'!C:C,"="&amp;'Work DB'!C279,'Transport-DB'!F:F,"="&amp;'Work DB'!$AD$4)</f>
        <v>0</v>
      </c>
      <c r="AE279" s="166">
        <f>SUMIFS('Transport-DB'!P:P,'Transport-DB'!C:C,"="&amp;'Work DB'!C279,'Transport-DB'!F:F,"="&amp;'Work DB'!$AE$4)</f>
        <v>0</v>
      </c>
      <c r="AF279" s="166">
        <f>SUMIFS('Transport-DB'!P:P,'Transport-DB'!C:C,"="&amp;'Work DB'!C279,'Transport-DB'!F:F,"="&amp;'Work DB'!$AF$4)</f>
        <v>0</v>
      </c>
      <c r="AG279" s="167"/>
      <c r="AH279" s="168">
        <f>SUMIFS('Transport-DB'!Q:Q,'Transport-DB'!C:C,"="&amp;'Work DB'!C279)</f>
        <v>0</v>
      </c>
      <c r="AI279" s="170">
        <f>SUMIFS(Civil_DB[قالب بندی],Civil_DB[تاریخ],"="&amp;'Work DB'!C279)</f>
        <v>0</v>
      </c>
      <c r="AJ279" s="169"/>
      <c r="AK279" s="167">
        <f>SUMIFS(Civil_DB[بتن],Civil_DB[تاریخ],"="&amp;'Work DB'!C279)</f>
        <v>0</v>
      </c>
      <c r="AL279" s="28"/>
      <c r="AM279" s="29"/>
      <c r="AN279" s="31"/>
      <c r="AO279" s="28"/>
      <c r="AP279" s="29"/>
      <c r="AQ279" s="29"/>
      <c r="AR279" s="30"/>
      <c r="AS279" s="28"/>
      <c r="AT279" s="29"/>
      <c r="AU279" s="30"/>
      <c r="AV279" s="184"/>
      <c r="AW279" s="29"/>
      <c r="AX279" s="29"/>
      <c r="AY279" s="29"/>
      <c r="AZ279" s="29"/>
      <c r="BA279" s="29"/>
      <c r="BB279" s="29"/>
      <c r="BC279" s="30"/>
      <c r="BD279" s="249"/>
      <c r="BE279" s="249"/>
      <c r="BF279" s="249"/>
      <c r="BG279" s="249"/>
      <c r="BH279" s="32"/>
      <c r="BI279" s="56"/>
    </row>
    <row r="280" spans="2:61" s="15" customFormat="1" ht="21" x14ac:dyDescent="0.25">
      <c r="B280" s="47"/>
      <c r="C280" s="20">
        <f t="shared" si="69"/>
        <v>45645</v>
      </c>
      <c r="D280" s="168">
        <f>SUMIFS('Transport-DB'!O:O,'Transport-DB'!C:C,"="&amp;'Work DB'!C280,'Transport-DB'!F:F,"="&amp;'Work DB'!$D$4)</f>
        <v>0</v>
      </c>
      <c r="E280" s="169">
        <f>SUMIFS('Transport-DB'!O:O,'Transport-DB'!C:C,"="&amp;'Work DB'!C280,'Transport-DB'!F:F,"="&amp;'Work DB'!$E$4)</f>
        <v>0</v>
      </c>
      <c r="F280" s="169">
        <f>SUMIFS('Transport-DB'!O:O,'Transport-DB'!C:C,"="&amp;'Work DB'!C280,'Transport-DB'!F:F,"="&amp;'Work DB'!$F$4)</f>
        <v>0</v>
      </c>
      <c r="G280" s="169">
        <f>SUMIFS('Transport-DB'!O:O,'Transport-DB'!C:C,"="&amp;'Work DB'!C280,'Transport-DB'!F:F,"="&amp;'Work DB'!$G$4)</f>
        <v>0</v>
      </c>
      <c r="H280" s="166">
        <f>SUMIFS('Transport-DB'!O:O,'Transport-DB'!C:C,"="&amp;'Work DB'!C280,'Transport-DB'!F:F,"="&amp;'Work DB'!$H$4)</f>
        <v>0</v>
      </c>
      <c r="I280" s="169">
        <f>SUMIFS('Transport-DB'!O:O,'Transport-DB'!C:C,"="&amp;'Work DB'!C280,'Transport-DB'!F:F,"="&amp;'Work DB'!$I$4)</f>
        <v>0</v>
      </c>
      <c r="J280" s="337">
        <f>SUMIFS('Transport-DB'!O:O,'Transport-DB'!C:C,"="&amp;'Work DB'!C280,'Transport-DB'!F:F,"="&amp;'Work DB'!$J$4)</f>
        <v>0</v>
      </c>
      <c r="K280" s="168">
        <f>SUMIFS('Transport-DB'!N:N,'Transport-DB'!C:C,"="&amp;'Work DB'!C280,'Transport-DB'!F:F,"="&amp;'Work DB'!$K$4)</f>
        <v>0</v>
      </c>
      <c r="L280" s="169">
        <f>SUMIFS('Transport-DB'!N:N,'Transport-DB'!C:C,"="&amp;'Work DB'!C280,'Transport-DB'!F:F,"="&amp;'Work DB'!$L$4)</f>
        <v>0</v>
      </c>
      <c r="M280" s="169">
        <f>SUMIFS('Transport-DB'!N:N,'Transport-DB'!C:C,"="&amp;'Work DB'!C280,'Transport-DB'!F:F,"="&amp;'Work DB'!$M$4)</f>
        <v>0</v>
      </c>
      <c r="N280" s="169">
        <f>SUMIFS('Transport-DB'!N:N,'Transport-DB'!C:C,"="&amp;'Work DB'!C280,'Transport-DB'!F:F,"="&amp;'Work DB'!$N$4)</f>
        <v>0</v>
      </c>
      <c r="O280" s="169">
        <f>SUMIFS('Transport-DB'!N:N,'Transport-DB'!C:C,"="&amp;'Work DB'!C280,'Transport-DB'!F:F,"="&amp;'Work DB'!$O$4)</f>
        <v>0</v>
      </c>
      <c r="P280" s="169">
        <f>SUMIFS('Transport-DB'!N:N,'Transport-DB'!C:C,"="&amp;'Work DB'!C280,'Transport-DB'!F:F,"="&amp;'Work DB'!$P$4)</f>
        <v>0</v>
      </c>
      <c r="Q280" s="166">
        <f>SUMIFS('Transport-DB'!N:N,'Transport-DB'!C:C,"="&amp;'Work DB'!C280,'Transport-DB'!F:F,"="&amp;'Work DB'!$Q$4)</f>
        <v>0</v>
      </c>
      <c r="R280" s="167">
        <f>SUMIFS('Transport-DB'!N:N,'Transport-DB'!C:C,"="&amp;'Work DB'!C280,'Transport-DB'!F:F,"="&amp;'Work DB'!$R$4)</f>
        <v>0</v>
      </c>
      <c r="S280" s="168">
        <f>SUM(D280:J280)+SUM(K280:R280)-M280-SUMIFS(Transport_DB[ترانشه],Transport_DB[توضیحات],"دیسپوزال",Transport_DB[تاریخ],'Work DB'!C280)</f>
        <v>0</v>
      </c>
      <c r="T280" s="169">
        <f t="shared" si="59"/>
        <v>0</v>
      </c>
      <c r="U280" s="169"/>
      <c r="V280" s="169"/>
      <c r="W280" s="169"/>
      <c r="X280" s="169"/>
      <c r="Y280" s="167"/>
      <c r="Z280" s="249"/>
      <c r="AA280" s="168">
        <f>SUMIFS('Transport-DB'!P:P,'Transport-DB'!C:C,"="&amp;'Work DB'!C280,'Transport-DB'!F:F,"="&amp;'Work DB'!$AA$4)</f>
        <v>0</v>
      </c>
      <c r="AB280" s="169">
        <f>SUMIFS('Transport-DB'!P:P,'Transport-DB'!C:C,"="&amp;'Work DB'!C280,'Transport-DB'!F:F,"="&amp;'Work DB'!$AB$4)</f>
        <v>0</v>
      </c>
      <c r="AC280" s="169">
        <f>SUMIFS('Transport-DB'!P:P,'Transport-DB'!C:C,"="&amp;'Work DB'!C280,'Transport-DB'!F:F,"="&amp;'Work DB'!$AC$4)</f>
        <v>0</v>
      </c>
      <c r="AD280" s="166">
        <f>SUMIFS('Transport-DB'!P:P,'Transport-DB'!C:C,"="&amp;'Work DB'!C280,'Transport-DB'!F:F,"="&amp;'Work DB'!$AD$4)</f>
        <v>0</v>
      </c>
      <c r="AE280" s="166">
        <f>SUMIFS('Transport-DB'!P:P,'Transport-DB'!C:C,"="&amp;'Work DB'!C280,'Transport-DB'!F:F,"="&amp;'Work DB'!$AE$4)</f>
        <v>0</v>
      </c>
      <c r="AF280" s="166">
        <f>SUMIFS('Transport-DB'!P:P,'Transport-DB'!C:C,"="&amp;'Work DB'!C280,'Transport-DB'!F:F,"="&amp;'Work DB'!$AF$4)</f>
        <v>0</v>
      </c>
      <c r="AG280" s="167"/>
      <c r="AH280" s="168">
        <f>SUMIFS('Transport-DB'!Q:Q,'Transport-DB'!C:C,"="&amp;'Work DB'!C280)</f>
        <v>0</v>
      </c>
      <c r="AI280" s="170">
        <f>SUMIFS(Civil_DB[قالب بندی],Civil_DB[تاریخ],"="&amp;'Work DB'!C280)</f>
        <v>0</v>
      </c>
      <c r="AJ280" s="169"/>
      <c r="AK280" s="167">
        <f>SUMIFS(Civil_DB[بتن],Civil_DB[تاریخ],"="&amp;'Work DB'!C280)</f>
        <v>0</v>
      </c>
      <c r="AL280" s="28"/>
      <c r="AM280" s="29"/>
      <c r="AN280" s="31"/>
      <c r="AO280" s="28"/>
      <c r="AP280" s="29"/>
      <c r="AQ280" s="29"/>
      <c r="AR280" s="30"/>
      <c r="AS280" s="28"/>
      <c r="AT280" s="29"/>
      <c r="AU280" s="30"/>
      <c r="AV280" s="184"/>
      <c r="AW280" s="29"/>
      <c r="AX280" s="29"/>
      <c r="AY280" s="29"/>
      <c r="AZ280" s="29"/>
      <c r="BA280" s="29"/>
      <c r="BB280" s="29"/>
      <c r="BC280" s="30"/>
      <c r="BD280" s="249"/>
      <c r="BE280" s="249"/>
      <c r="BF280" s="249"/>
      <c r="BG280" s="249"/>
      <c r="BH280" s="32"/>
      <c r="BI280" s="56"/>
    </row>
    <row r="281" spans="2:61" s="15" customFormat="1" ht="21" x14ac:dyDescent="0.25">
      <c r="B281" s="47"/>
      <c r="C281" s="20">
        <f t="shared" si="69"/>
        <v>45646</v>
      </c>
      <c r="D281" s="168">
        <f>SUMIFS('Transport-DB'!O:O,'Transport-DB'!C:C,"="&amp;'Work DB'!C281,'Transport-DB'!F:F,"="&amp;'Work DB'!$D$4)</f>
        <v>0</v>
      </c>
      <c r="E281" s="169">
        <f>SUMIFS('Transport-DB'!O:O,'Transport-DB'!C:C,"="&amp;'Work DB'!C281,'Transport-DB'!F:F,"="&amp;'Work DB'!$E$4)</f>
        <v>0</v>
      </c>
      <c r="F281" s="169">
        <f>SUMIFS('Transport-DB'!O:O,'Transport-DB'!C:C,"="&amp;'Work DB'!C281,'Transport-DB'!F:F,"="&amp;'Work DB'!$F$4)</f>
        <v>0</v>
      </c>
      <c r="G281" s="169">
        <f>SUMIFS('Transport-DB'!O:O,'Transport-DB'!C:C,"="&amp;'Work DB'!C281,'Transport-DB'!F:F,"="&amp;'Work DB'!$G$4)</f>
        <v>0</v>
      </c>
      <c r="H281" s="166">
        <f>SUMIFS('Transport-DB'!O:O,'Transport-DB'!C:C,"="&amp;'Work DB'!C281,'Transport-DB'!F:F,"="&amp;'Work DB'!$H$4)</f>
        <v>0</v>
      </c>
      <c r="I281" s="169">
        <f>SUMIFS('Transport-DB'!O:O,'Transport-DB'!C:C,"="&amp;'Work DB'!C281,'Transport-DB'!F:F,"="&amp;'Work DB'!$I$4)</f>
        <v>0</v>
      </c>
      <c r="J281" s="337">
        <f>SUMIFS('Transport-DB'!O:O,'Transport-DB'!C:C,"="&amp;'Work DB'!C281,'Transport-DB'!F:F,"="&amp;'Work DB'!$J$4)</f>
        <v>0</v>
      </c>
      <c r="K281" s="168">
        <f>SUMIFS('Transport-DB'!N:N,'Transport-DB'!C:C,"="&amp;'Work DB'!C281,'Transport-DB'!F:F,"="&amp;'Work DB'!$K$4)</f>
        <v>0</v>
      </c>
      <c r="L281" s="169">
        <f>SUMIFS('Transport-DB'!N:N,'Transport-DB'!C:C,"="&amp;'Work DB'!C281,'Transport-DB'!F:F,"="&amp;'Work DB'!$L$4)</f>
        <v>0</v>
      </c>
      <c r="M281" s="169">
        <f>SUMIFS('Transport-DB'!N:N,'Transport-DB'!C:C,"="&amp;'Work DB'!C281,'Transport-DB'!F:F,"="&amp;'Work DB'!$M$4)</f>
        <v>0</v>
      </c>
      <c r="N281" s="169">
        <f>SUMIFS('Transport-DB'!N:N,'Transport-DB'!C:C,"="&amp;'Work DB'!C281,'Transport-DB'!F:F,"="&amp;'Work DB'!$N$4)</f>
        <v>0</v>
      </c>
      <c r="O281" s="169">
        <f>SUMIFS('Transport-DB'!N:N,'Transport-DB'!C:C,"="&amp;'Work DB'!C281,'Transport-DB'!F:F,"="&amp;'Work DB'!$O$4)</f>
        <v>0</v>
      </c>
      <c r="P281" s="169">
        <f>SUMIFS('Transport-DB'!N:N,'Transport-DB'!C:C,"="&amp;'Work DB'!C281,'Transport-DB'!F:F,"="&amp;'Work DB'!$P$4)</f>
        <v>0</v>
      </c>
      <c r="Q281" s="166">
        <f>SUMIFS('Transport-DB'!N:N,'Transport-DB'!C:C,"="&amp;'Work DB'!C281,'Transport-DB'!F:F,"="&amp;'Work DB'!$Q$4)</f>
        <v>0</v>
      </c>
      <c r="R281" s="167">
        <f>SUMIFS('Transport-DB'!N:N,'Transport-DB'!C:C,"="&amp;'Work DB'!C281,'Transport-DB'!F:F,"="&amp;'Work DB'!$R$4)</f>
        <v>0</v>
      </c>
      <c r="S281" s="168">
        <f>SUM(D281:J281)+SUM(K281:R281)-M281-SUMIFS(Transport_DB[ترانشه],Transport_DB[توضیحات],"دیسپوزال",Transport_DB[تاریخ],'Work DB'!C281)</f>
        <v>0</v>
      </c>
      <c r="T281" s="169">
        <f t="shared" si="59"/>
        <v>0</v>
      </c>
      <c r="U281" s="169"/>
      <c r="V281" s="169"/>
      <c r="W281" s="169"/>
      <c r="X281" s="169"/>
      <c r="Y281" s="167"/>
      <c r="Z281" s="249"/>
      <c r="AA281" s="168">
        <f>SUMIFS('Transport-DB'!P:P,'Transport-DB'!C:C,"="&amp;'Work DB'!C281,'Transport-DB'!F:F,"="&amp;'Work DB'!$AA$4)</f>
        <v>0</v>
      </c>
      <c r="AB281" s="169">
        <f>SUMIFS('Transport-DB'!P:P,'Transport-DB'!C:C,"="&amp;'Work DB'!C281,'Transport-DB'!F:F,"="&amp;'Work DB'!$AB$4)</f>
        <v>0</v>
      </c>
      <c r="AC281" s="169">
        <f>SUMIFS('Transport-DB'!P:P,'Transport-DB'!C:C,"="&amp;'Work DB'!C281,'Transport-DB'!F:F,"="&amp;'Work DB'!$AC$4)</f>
        <v>0</v>
      </c>
      <c r="AD281" s="166">
        <f>SUMIFS('Transport-DB'!P:P,'Transport-DB'!C:C,"="&amp;'Work DB'!C281,'Transport-DB'!F:F,"="&amp;'Work DB'!$AD$4)</f>
        <v>0</v>
      </c>
      <c r="AE281" s="166">
        <f>SUMIFS('Transport-DB'!P:P,'Transport-DB'!C:C,"="&amp;'Work DB'!C281,'Transport-DB'!F:F,"="&amp;'Work DB'!$AE$4)</f>
        <v>0</v>
      </c>
      <c r="AF281" s="166">
        <f>SUMIFS('Transport-DB'!P:P,'Transport-DB'!C:C,"="&amp;'Work DB'!C281,'Transport-DB'!F:F,"="&amp;'Work DB'!$AF$4)</f>
        <v>0</v>
      </c>
      <c r="AG281" s="167"/>
      <c r="AH281" s="168">
        <f>SUMIFS('Transport-DB'!Q:Q,'Transport-DB'!C:C,"="&amp;'Work DB'!C281)</f>
        <v>0</v>
      </c>
      <c r="AI281" s="170">
        <f>SUMIFS(Civil_DB[قالب بندی],Civil_DB[تاریخ],"="&amp;'Work DB'!C281)</f>
        <v>0</v>
      </c>
      <c r="AJ281" s="169"/>
      <c r="AK281" s="167">
        <f>SUMIFS(Civil_DB[بتن],Civil_DB[تاریخ],"="&amp;'Work DB'!C281)</f>
        <v>0</v>
      </c>
      <c r="AL281" s="28"/>
      <c r="AM281" s="29"/>
      <c r="AN281" s="31"/>
      <c r="AO281" s="28"/>
      <c r="AP281" s="29"/>
      <c r="AQ281" s="29"/>
      <c r="AR281" s="30"/>
      <c r="AS281" s="28"/>
      <c r="AT281" s="29"/>
      <c r="AU281" s="30"/>
      <c r="AV281" s="184"/>
      <c r="AW281" s="29"/>
      <c r="AX281" s="29"/>
      <c r="AY281" s="29"/>
      <c r="AZ281" s="29"/>
      <c r="BA281" s="29"/>
      <c r="BB281" s="29"/>
      <c r="BC281" s="30"/>
      <c r="BD281" s="249"/>
      <c r="BE281" s="249"/>
      <c r="BF281" s="249"/>
      <c r="BG281" s="249"/>
      <c r="BH281" s="32"/>
      <c r="BI281" s="56"/>
    </row>
    <row r="282" spans="2:61" s="15" customFormat="1" ht="21" x14ac:dyDescent="0.25">
      <c r="B282" s="47"/>
      <c r="C282" s="179">
        <f t="shared" si="69"/>
        <v>45647</v>
      </c>
      <c r="D282" s="180">
        <f>SUMIFS('Transport-DB'!O:O,'Transport-DB'!C:C,"="&amp;'Work DB'!C282,'Transport-DB'!F:F,"="&amp;'Work DB'!$D$4)</f>
        <v>0</v>
      </c>
      <c r="E282" s="181">
        <f>SUMIFS('Transport-DB'!O:O,'Transport-DB'!C:C,"="&amp;'Work DB'!C282,'Transport-DB'!F:F,"="&amp;'Work DB'!$E$4)</f>
        <v>0</v>
      </c>
      <c r="F282" s="181">
        <f>SUMIFS('Transport-DB'!O:O,'Transport-DB'!C:C,"="&amp;'Work DB'!C282,'Transport-DB'!F:F,"="&amp;'Work DB'!$F$4)</f>
        <v>0</v>
      </c>
      <c r="G282" s="169">
        <f>SUMIFS('Transport-DB'!O:O,'Transport-DB'!C:C,"="&amp;'Work DB'!C282,'Transport-DB'!F:F,"="&amp;'Work DB'!$G$4)</f>
        <v>0</v>
      </c>
      <c r="H282" s="166">
        <f>SUMIFS('Transport-DB'!O:O,'Transport-DB'!C:C,"="&amp;'Work DB'!C282,'Transport-DB'!F:F,"="&amp;'Work DB'!$H$4)</f>
        <v>0</v>
      </c>
      <c r="I282" s="169">
        <f>SUMIFS('Transport-DB'!O:O,'Transport-DB'!C:C,"="&amp;'Work DB'!C282,'Transport-DB'!F:F,"="&amp;'Work DB'!$I$4)</f>
        <v>0</v>
      </c>
      <c r="J282" s="337">
        <f>SUMIFS('Transport-DB'!O:O,'Transport-DB'!C:C,"="&amp;'Work DB'!C282,'Transport-DB'!F:F,"="&amp;'Work DB'!$J$4)</f>
        <v>0</v>
      </c>
      <c r="K282" s="180">
        <f>SUMIFS('Transport-DB'!N:N,'Transport-DB'!C:C,"="&amp;'Work DB'!C282,'Transport-DB'!F:F,"="&amp;'Work DB'!$K$4)</f>
        <v>0</v>
      </c>
      <c r="L282" s="181">
        <f>SUMIFS('Transport-DB'!N:N,'Transport-DB'!C:C,"="&amp;'Work DB'!C282,'Transport-DB'!F:F,"="&amp;'Work DB'!$L$4)</f>
        <v>0</v>
      </c>
      <c r="M282" s="181">
        <f>SUMIFS('Transport-DB'!N:N,'Transport-DB'!C:C,"="&amp;'Work DB'!C282,'Transport-DB'!F:F,"="&amp;'Work DB'!$M$4)</f>
        <v>0</v>
      </c>
      <c r="N282" s="181">
        <f>SUMIFS('Transport-DB'!N:N,'Transport-DB'!C:C,"="&amp;'Work DB'!C282,'Transport-DB'!F:F,"="&amp;'Work DB'!$N$4)</f>
        <v>0</v>
      </c>
      <c r="O282" s="181">
        <f>SUMIFS('Transport-DB'!N:N,'Transport-DB'!C:C,"="&amp;'Work DB'!C282,'Transport-DB'!F:F,"="&amp;'Work DB'!$O$4)</f>
        <v>0</v>
      </c>
      <c r="P282" s="169">
        <f>SUMIFS('Transport-DB'!N:N,'Transport-DB'!C:C,"="&amp;'Work DB'!C282,'Transport-DB'!F:F,"="&amp;'Work DB'!$P$4)</f>
        <v>0</v>
      </c>
      <c r="Q282" s="166">
        <f>SUMIFS('Transport-DB'!N:N,'Transport-DB'!C:C,"="&amp;'Work DB'!C282,'Transport-DB'!F:F,"="&amp;'Work DB'!$Q$4)</f>
        <v>0</v>
      </c>
      <c r="R282" s="167">
        <f>SUMIFS('Transport-DB'!N:N,'Transport-DB'!C:C,"="&amp;'Work DB'!C282,'Transport-DB'!F:F,"="&amp;'Work DB'!$R$4)</f>
        <v>0</v>
      </c>
      <c r="S282" s="168">
        <f>SUM(D282:J282)+SUM(K282:R282)-M282-SUMIFS(Transport_DB[ترانشه],Transport_DB[توضیحات],"دیسپوزال",Transport_DB[تاریخ],'Work DB'!C282)</f>
        <v>0</v>
      </c>
      <c r="T282" s="181">
        <f t="shared" si="59"/>
        <v>0</v>
      </c>
      <c r="U282" s="181"/>
      <c r="V282" s="181"/>
      <c r="W282" s="181"/>
      <c r="X282" s="181"/>
      <c r="Y282" s="182"/>
      <c r="Z282" s="249"/>
      <c r="AA282" s="180">
        <f>SUMIFS('Transport-DB'!P:P,'Transport-DB'!C:C,"="&amp;'Work DB'!C282,'Transport-DB'!F:F,"="&amp;'Work DB'!$AA$4)</f>
        <v>0</v>
      </c>
      <c r="AB282" s="181">
        <f>SUMIFS('Transport-DB'!P:P,'Transport-DB'!C:C,"="&amp;'Work DB'!C282,'Transport-DB'!F:F,"="&amp;'Work DB'!$AB$4)</f>
        <v>0</v>
      </c>
      <c r="AC282" s="181">
        <f>SUMIFS('Transport-DB'!P:P,'Transport-DB'!C:C,"="&amp;'Work DB'!C282,'Transport-DB'!F:F,"="&amp;'Work DB'!$AC$4)</f>
        <v>0</v>
      </c>
      <c r="AD282" s="183">
        <f>SUMIFS('Transport-DB'!P:P,'Transport-DB'!C:C,"="&amp;'Work DB'!C282,'Transport-DB'!F:F,"="&amp;'Work DB'!$AD$4)</f>
        <v>0</v>
      </c>
      <c r="AE282" s="183">
        <f>SUMIFS('Transport-DB'!P:P,'Transport-DB'!C:C,"="&amp;'Work DB'!C282,'Transport-DB'!F:F,"="&amp;'Work DB'!$AE$4)</f>
        <v>0</v>
      </c>
      <c r="AF282" s="166">
        <f>SUMIFS('Transport-DB'!P:P,'Transport-DB'!C:C,"="&amp;'Work DB'!C282,'Transport-DB'!F:F,"="&amp;'Work DB'!$AF$4)</f>
        <v>0</v>
      </c>
      <c r="AG282" s="182"/>
      <c r="AH282" s="168">
        <f>SUMIFS('Transport-DB'!Q:Q,'Transport-DB'!C:C,"="&amp;'Work DB'!C282)</f>
        <v>0</v>
      </c>
      <c r="AI282" s="170">
        <f>SUMIFS(Civil_DB[قالب بندی],Civil_DB[تاریخ],"="&amp;'Work DB'!C282)</f>
        <v>0</v>
      </c>
      <c r="AJ282" s="169"/>
      <c r="AK282" s="167">
        <f>SUMIFS(Civil_DB[بتن],Civil_DB[تاریخ],"="&amp;'Work DB'!C282)</f>
        <v>0</v>
      </c>
      <c r="AL282" s="180"/>
      <c r="AM282" s="181"/>
      <c r="AN282" s="183"/>
      <c r="AO282" s="180"/>
      <c r="AP282" s="181"/>
      <c r="AQ282" s="181"/>
      <c r="AR282" s="182"/>
      <c r="AS282" s="180"/>
      <c r="AT282" s="181"/>
      <c r="AU282" s="182"/>
      <c r="AV282" s="184"/>
      <c r="AW282" s="181"/>
      <c r="AX282" s="181"/>
      <c r="AY282" s="181"/>
      <c r="AZ282" s="181"/>
      <c r="BA282" s="181"/>
      <c r="BB282" s="181"/>
      <c r="BC282" s="182"/>
      <c r="BD282" s="250"/>
      <c r="BE282" s="250"/>
      <c r="BF282" s="250"/>
      <c r="BG282" s="250"/>
      <c r="BH282" s="184"/>
      <c r="BI282" s="185" t="s">
        <v>42</v>
      </c>
    </row>
    <row r="283" spans="2:61" s="15" customFormat="1" ht="21" x14ac:dyDescent="0.25">
      <c r="B283" s="47"/>
      <c r="C283" s="20">
        <f t="shared" si="69"/>
        <v>45648</v>
      </c>
      <c r="D283" s="168">
        <f>SUMIFS('Transport-DB'!O:O,'Transport-DB'!C:C,"="&amp;'Work DB'!C283,'Transport-DB'!F:F,"="&amp;'Work DB'!$D$4)</f>
        <v>0</v>
      </c>
      <c r="E283" s="169">
        <f>SUMIFS('Transport-DB'!O:O,'Transport-DB'!C:C,"="&amp;'Work DB'!C283,'Transport-DB'!F:F,"="&amp;'Work DB'!$E$4)</f>
        <v>0</v>
      </c>
      <c r="F283" s="169">
        <f>SUMIFS('Transport-DB'!O:O,'Transport-DB'!C:C,"="&amp;'Work DB'!C283,'Transport-DB'!F:F,"="&amp;'Work DB'!$F$4)</f>
        <v>0</v>
      </c>
      <c r="G283" s="169">
        <f>SUMIFS('Transport-DB'!O:O,'Transport-DB'!C:C,"="&amp;'Work DB'!C283,'Transport-DB'!F:F,"="&amp;'Work DB'!$G$4)</f>
        <v>0</v>
      </c>
      <c r="H283" s="166">
        <f>SUMIFS('Transport-DB'!O:O,'Transport-DB'!C:C,"="&amp;'Work DB'!C283,'Transport-DB'!F:F,"="&amp;'Work DB'!$H$4)</f>
        <v>0</v>
      </c>
      <c r="I283" s="169">
        <f>SUMIFS('Transport-DB'!O:O,'Transport-DB'!C:C,"="&amp;'Work DB'!C283,'Transport-DB'!F:F,"="&amp;'Work DB'!$I$4)</f>
        <v>0</v>
      </c>
      <c r="J283" s="337">
        <f>SUMIFS('Transport-DB'!O:O,'Transport-DB'!C:C,"="&amp;'Work DB'!C283,'Transport-DB'!F:F,"="&amp;'Work DB'!$J$4)</f>
        <v>0</v>
      </c>
      <c r="K283" s="168">
        <f>SUMIFS('Transport-DB'!N:N,'Transport-DB'!C:C,"="&amp;'Work DB'!C283,'Transport-DB'!F:F,"="&amp;'Work DB'!$K$4)</f>
        <v>0</v>
      </c>
      <c r="L283" s="169">
        <f>SUMIFS('Transport-DB'!N:N,'Transport-DB'!C:C,"="&amp;'Work DB'!C283,'Transport-DB'!F:F,"="&amp;'Work DB'!$L$4)</f>
        <v>0</v>
      </c>
      <c r="M283" s="169">
        <f>SUMIFS('Transport-DB'!N:N,'Transport-DB'!C:C,"="&amp;'Work DB'!C283,'Transport-DB'!F:F,"="&amp;'Work DB'!$M$4)</f>
        <v>0</v>
      </c>
      <c r="N283" s="169">
        <f>SUMIFS('Transport-DB'!N:N,'Transport-DB'!C:C,"="&amp;'Work DB'!C283,'Transport-DB'!F:F,"="&amp;'Work DB'!$N$4)</f>
        <v>0</v>
      </c>
      <c r="O283" s="169">
        <f>SUMIFS('Transport-DB'!N:N,'Transport-DB'!C:C,"="&amp;'Work DB'!C283,'Transport-DB'!F:F,"="&amp;'Work DB'!$O$4)</f>
        <v>0</v>
      </c>
      <c r="P283" s="169">
        <f>SUMIFS('Transport-DB'!N:N,'Transport-DB'!C:C,"="&amp;'Work DB'!C283,'Transport-DB'!F:F,"="&amp;'Work DB'!$P$4)</f>
        <v>0</v>
      </c>
      <c r="Q283" s="166">
        <f>SUMIFS('Transport-DB'!N:N,'Transport-DB'!C:C,"="&amp;'Work DB'!C283,'Transport-DB'!F:F,"="&amp;'Work DB'!$Q$4)</f>
        <v>0</v>
      </c>
      <c r="R283" s="167">
        <f>SUMIFS('Transport-DB'!N:N,'Transport-DB'!C:C,"="&amp;'Work DB'!C283,'Transport-DB'!F:F,"="&amp;'Work DB'!$R$4)</f>
        <v>0</v>
      </c>
      <c r="S283" s="168">
        <f>SUM(D283:J283)+SUM(K283:R283)-M283-SUMIFS(Transport_DB[ترانشه],Transport_DB[توضیحات],"دیسپوزال",Transport_DB[تاریخ],'Work DB'!C283)</f>
        <v>0</v>
      </c>
      <c r="T283" s="169">
        <f t="shared" si="59"/>
        <v>0</v>
      </c>
      <c r="U283" s="169"/>
      <c r="V283" s="169"/>
      <c r="W283" s="169"/>
      <c r="X283" s="169"/>
      <c r="Y283" s="167"/>
      <c r="Z283" s="249"/>
      <c r="AA283" s="168">
        <f>SUMIFS('Transport-DB'!P:P,'Transport-DB'!C:C,"="&amp;'Work DB'!C283,'Transport-DB'!F:F,"="&amp;'Work DB'!$AA$4)</f>
        <v>0</v>
      </c>
      <c r="AB283" s="169">
        <f>SUMIFS('Transport-DB'!P:P,'Transport-DB'!C:C,"="&amp;'Work DB'!C283,'Transport-DB'!F:F,"="&amp;'Work DB'!$AB$4)</f>
        <v>0</v>
      </c>
      <c r="AC283" s="169">
        <f>SUMIFS('Transport-DB'!P:P,'Transport-DB'!C:C,"="&amp;'Work DB'!C283,'Transport-DB'!F:F,"="&amp;'Work DB'!$AC$4)</f>
        <v>0</v>
      </c>
      <c r="AD283" s="166">
        <f>SUMIFS('Transport-DB'!P:P,'Transport-DB'!C:C,"="&amp;'Work DB'!C283,'Transport-DB'!F:F,"="&amp;'Work DB'!$AD$4)</f>
        <v>0</v>
      </c>
      <c r="AE283" s="166">
        <f>SUMIFS('Transport-DB'!P:P,'Transport-DB'!C:C,"="&amp;'Work DB'!C283,'Transport-DB'!F:F,"="&amp;'Work DB'!$AE$4)</f>
        <v>0</v>
      </c>
      <c r="AF283" s="166">
        <f>SUMIFS('Transport-DB'!P:P,'Transport-DB'!C:C,"="&amp;'Work DB'!C283,'Transport-DB'!F:F,"="&amp;'Work DB'!$AF$4)</f>
        <v>0</v>
      </c>
      <c r="AG283" s="167"/>
      <c r="AH283" s="168">
        <f>SUMIFS('Transport-DB'!Q:Q,'Transport-DB'!C:C,"="&amp;'Work DB'!C283)</f>
        <v>0</v>
      </c>
      <c r="AI283" s="170">
        <f>SUMIFS(Civil_DB[قالب بندی],Civil_DB[تاریخ],"="&amp;'Work DB'!C283)</f>
        <v>0</v>
      </c>
      <c r="AJ283" s="169"/>
      <c r="AK283" s="167">
        <f>SUMIFS(Civil_DB[بتن],Civil_DB[تاریخ],"="&amp;'Work DB'!C283)</f>
        <v>0</v>
      </c>
      <c r="AL283" s="28"/>
      <c r="AM283" s="29"/>
      <c r="AN283" s="31"/>
      <c r="AO283" s="28"/>
      <c r="AP283" s="29"/>
      <c r="AQ283" s="29"/>
      <c r="AR283" s="30"/>
      <c r="AS283" s="28"/>
      <c r="AT283" s="29"/>
      <c r="AU283" s="30"/>
      <c r="AV283" s="184"/>
      <c r="AW283" s="29"/>
      <c r="AX283" s="29"/>
      <c r="AY283" s="29"/>
      <c r="AZ283" s="29"/>
      <c r="BA283" s="29"/>
      <c r="BB283" s="29"/>
      <c r="BC283" s="30"/>
      <c r="BD283" s="249"/>
      <c r="BE283" s="249"/>
      <c r="BF283" s="249"/>
      <c r="BG283" s="249"/>
      <c r="BH283" s="32"/>
      <c r="BI283" s="56"/>
    </row>
    <row r="284" spans="2:61" s="15" customFormat="1" ht="21" x14ac:dyDescent="0.25">
      <c r="B284" s="47"/>
      <c r="C284" s="20">
        <f t="shared" si="69"/>
        <v>45649</v>
      </c>
      <c r="D284" s="168">
        <f>SUMIFS('Transport-DB'!O:O,'Transport-DB'!C:C,"="&amp;'Work DB'!C284,'Transport-DB'!F:F,"="&amp;'Work DB'!$D$4)</f>
        <v>0</v>
      </c>
      <c r="E284" s="169">
        <f>SUMIFS('Transport-DB'!O:O,'Transport-DB'!C:C,"="&amp;'Work DB'!C284,'Transport-DB'!F:F,"="&amp;'Work DB'!$E$4)</f>
        <v>0</v>
      </c>
      <c r="F284" s="169">
        <f>SUMIFS('Transport-DB'!O:O,'Transport-DB'!C:C,"="&amp;'Work DB'!C284,'Transport-DB'!F:F,"="&amp;'Work DB'!$F$4)</f>
        <v>0</v>
      </c>
      <c r="G284" s="169">
        <f>SUMIFS('Transport-DB'!O:O,'Transport-DB'!C:C,"="&amp;'Work DB'!C284,'Transport-DB'!F:F,"="&amp;'Work DB'!$G$4)</f>
        <v>0</v>
      </c>
      <c r="H284" s="166">
        <f>SUMIFS('Transport-DB'!O:O,'Transport-DB'!C:C,"="&amp;'Work DB'!C284,'Transport-DB'!F:F,"="&amp;'Work DB'!$H$4)</f>
        <v>0</v>
      </c>
      <c r="I284" s="169">
        <f>SUMIFS('Transport-DB'!O:O,'Transport-DB'!C:C,"="&amp;'Work DB'!C284,'Transport-DB'!F:F,"="&amp;'Work DB'!$I$4)</f>
        <v>0</v>
      </c>
      <c r="J284" s="337">
        <f>SUMIFS('Transport-DB'!O:O,'Transport-DB'!C:C,"="&amp;'Work DB'!C284,'Transport-DB'!F:F,"="&amp;'Work DB'!$J$4)</f>
        <v>0</v>
      </c>
      <c r="K284" s="168">
        <f>SUMIFS('Transport-DB'!N:N,'Transport-DB'!C:C,"="&amp;'Work DB'!C284,'Transport-DB'!F:F,"="&amp;'Work DB'!$K$4)</f>
        <v>0</v>
      </c>
      <c r="L284" s="169">
        <f>SUMIFS('Transport-DB'!N:N,'Transport-DB'!C:C,"="&amp;'Work DB'!C284,'Transport-DB'!F:F,"="&amp;'Work DB'!$L$4)</f>
        <v>0</v>
      </c>
      <c r="M284" s="169">
        <f>SUMIFS('Transport-DB'!N:N,'Transport-DB'!C:C,"="&amp;'Work DB'!C284,'Transport-DB'!F:F,"="&amp;'Work DB'!$M$4)</f>
        <v>0</v>
      </c>
      <c r="N284" s="169">
        <f>SUMIFS('Transport-DB'!N:N,'Transport-DB'!C:C,"="&amp;'Work DB'!C284,'Transport-DB'!F:F,"="&amp;'Work DB'!$N$4)</f>
        <v>0</v>
      </c>
      <c r="O284" s="169">
        <f>SUMIFS('Transport-DB'!N:N,'Transport-DB'!C:C,"="&amp;'Work DB'!C284,'Transport-DB'!F:F,"="&amp;'Work DB'!$O$4)</f>
        <v>0</v>
      </c>
      <c r="P284" s="169">
        <f>SUMIFS('Transport-DB'!N:N,'Transport-DB'!C:C,"="&amp;'Work DB'!C284,'Transport-DB'!F:F,"="&amp;'Work DB'!$P$4)</f>
        <v>0</v>
      </c>
      <c r="Q284" s="166">
        <f>SUMIFS('Transport-DB'!N:N,'Transport-DB'!C:C,"="&amp;'Work DB'!C284,'Transport-DB'!F:F,"="&amp;'Work DB'!$Q$4)</f>
        <v>0</v>
      </c>
      <c r="R284" s="167">
        <f>SUMIFS('Transport-DB'!N:N,'Transport-DB'!C:C,"="&amp;'Work DB'!C284,'Transport-DB'!F:F,"="&amp;'Work DB'!$R$4)</f>
        <v>0</v>
      </c>
      <c r="S284" s="168">
        <f>SUM(D284:J284)+SUM(K284:R284)-M284-SUMIFS(Transport_DB[ترانشه],Transport_DB[توضیحات],"دیسپوزال",Transport_DB[تاریخ],'Work DB'!C284)</f>
        <v>0</v>
      </c>
      <c r="T284" s="169">
        <f t="shared" si="59"/>
        <v>0</v>
      </c>
      <c r="U284" s="169"/>
      <c r="V284" s="169"/>
      <c r="W284" s="169"/>
      <c r="X284" s="169"/>
      <c r="Y284" s="167"/>
      <c r="Z284" s="249"/>
      <c r="AA284" s="168">
        <f>SUMIFS('Transport-DB'!P:P,'Transport-DB'!C:C,"="&amp;'Work DB'!C284,'Transport-DB'!F:F,"="&amp;'Work DB'!$AA$4)</f>
        <v>0</v>
      </c>
      <c r="AB284" s="169">
        <f>SUMIFS('Transport-DB'!P:P,'Transport-DB'!C:C,"="&amp;'Work DB'!C284,'Transport-DB'!F:F,"="&amp;'Work DB'!$AB$4)</f>
        <v>0</v>
      </c>
      <c r="AC284" s="169">
        <f>SUMIFS('Transport-DB'!P:P,'Transport-DB'!C:C,"="&amp;'Work DB'!C284,'Transport-DB'!F:F,"="&amp;'Work DB'!$AC$4)</f>
        <v>0</v>
      </c>
      <c r="AD284" s="166">
        <f>SUMIFS('Transport-DB'!P:P,'Transport-DB'!C:C,"="&amp;'Work DB'!C284,'Transport-DB'!F:F,"="&amp;'Work DB'!$AD$4)</f>
        <v>0</v>
      </c>
      <c r="AE284" s="166">
        <f>SUMIFS('Transport-DB'!P:P,'Transport-DB'!C:C,"="&amp;'Work DB'!C284,'Transport-DB'!F:F,"="&amp;'Work DB'!$AE$4)</f>
        <v>0</v>
      </c>
      <c r="AF284" s="166">
        <f>SUMIFS('Transport-DB'!P:P,'Transport-DB'!C:C,"="&amp;'Work DB'!C284,'Transport-DB'!F:F,"="&amp;'Work DB'!$AF$4)</f>
        <v>0</v>
      </c>
      <c r="AG284" s="167"/>
      <c r="AH284" s="168">
        <f>SUMIFS('Transport-DB'!Q:Q,'Transport-DB'!C:C,"="&amp;'Work DB'!C284)</f>
        <v>0</v>
      </c>
      <c r="AI284" s="170">
        <f>SUMIFS(Civil_DB[قالب بندی],Civil_DB[تاریخ],"="&amp;'Work DB'!C284)</f>
        <v>0</v>
      </c>
      <c r="AJ284" s="169"/>
      <c r="AK284" s="167">
        <f>SUMIFS(Civil_DB[بتن],Civil_DB[تاریخ],"="&amp;'Work DB'!C284)</f>
        <v>0</v>
      </c>
      <c r="AL284" s="28"/>
      <c r="AM284" s="29"/>
      <c r="AN284" s="31"/>
      <c r="AO284" s="28"/>
      <c r="AP284" s="29"/>
      <c r="AQ284" s="29"/>
      <c r="AR284" s="30"/>
      <c r="AS284" s="28"/>
      <c r="AT284" s="29"/>
      <c r="AU284" s="30"/>
      <c r="AV284" s="184"/>
      <c r="AW284" s="29"/>
      <c r="AX284" s="29"/>
      <c r="AY284" s="29"/>
      <c r="AZ284" s="29"/>
      <c r="BA284" s="29"/>
      <c r="BB284" s="29"/>
      <c r="BC284" s="30"/>
      <c r="BD284" s="249"/>
      <c r="BE284" s="249"/>
      <c r="BF284" s="249"/>
      <c r="BG284" s="249"/>
      <c r="BH284" s="32"/>
      <c r="BI284" s="56"/>
    </row>
    <row r="285" spans="2:61" s="15" customFormat="1" ht="21" x14ac:dyDescent="0.25">
      <c r="B285" s="47"/>
      <c r="C285" s="20">
        <f t="shared" si="69"/>
        <v>45650</v>
      </c>
      <c r="D285" s="168">
        <f>SUMIFS('Transport-DB'!O:O,'Transport-DB'!C:C,"="&amp;'Work DB'!C285,'Transport-DB'!F:F,"="&amp;'Work DB'!$D$4)</f>
        <v>0</v>
      </c>
      <c r="E285" s="169">
        <f>SUMIFS('Transport-DB'!O:O,'Transport-DB'!C:C,"="&amp;'Work DB'!C285,'Transport-DB'!F:F,"="&amp;'Work DB'!$E$4)</f>
        <v>0</v>
      </c>
      <c r="F285" s="169">
        <f>SUMIFS('Transport-DB'!O:O,'Transport-DB'!C:C,"="&amp;'Work DB'!C285,'Transport-DB'!F:F,"="&amp;'Work DB'!$F$4)</f>
        <v>0</v>
      </c>
      <c r="G285" s="169">
        <f>SUMIFS('Transport-DB'!O:O,'Transport-DB'!C:C,"="&amp;'Work DB'!C285,'Transport-DB'!F:F,"="&amp;'Work DB'!$G$4)</f>
        <v>0</v>
      </c>
      <c r="H285" s="166">
        <f>SUMIFS('Transport-DB'!O:O,'Transport-DB'!C:C,"="&amp;'Work DB'!C285,'Transport-DB'!F:F,"="&amp;'Work DB'!$H$4)</f>
        <v>0</v>
      </c>
      <c r="I285" s="169">
        <f>SUMIFS('Transport-DB'!O:O,'Transport-DB'!C:C,"="&amp;'Work DB'!C285,'Transport-DB'!F:F,"="&amp;'Work DB'!$I$4)</f>
        <v>0</v>
      </c>
      <c r="J285" s="337">
        <f>SUMIFS('Transport-DB'!O:O,'Transport-DB'!C:C,"="&amp;'Work DB'!C285,'Transport-DB'!F:F,"="&amp;'Work DB'!$J$4)</f>
        <v>0</v>
      </c>
      <c r="K285" s="168">
        <f>SUMIFS('Transport-DB'!N:N,'Transport-DB'!C:C,"="&amp;'Work DB'!C285,'Transport-DB'!F:F,"="&amp;'Work DB'!$K$4)</f>
        <v>0</v>
      </c>
      <c r="L285" s="169">
        <f>SUMIFS('Transport-DB'!N:N,'Transport-DB'!C:C,"="&amp;'Work DB'!C285,'Transport-DB'!F:F,"="&amp;'Work DB'!$L$4)</f>
        <v>0</v>
      </c>
      <c r="M285" s="169">
        <f>SUMIFS('Transport-DB'!N:N,'Transport-DB'!C:C,"="&amp;'Work DB'!C285,'Transport-DB'!F:F,"="&amp;'Work DB'!$M$4)</f>
        <v>0</v>
      </c>
      <c r="N285" s="169">
        <f>SUMIFS('Transport-DB'!N:N,'Transport-DB'!C:C,"="&amp;'Work DB'!C285,'Transport-DB'!F:F,"="&amp;'Work DB'!$N$4)</f>
        <v>0</v>
      </c>
      <c r="O285" s="169">
        <f>SUMIFS('Transport-DB'!N:N,'Transport-DB'!C:C,"="&amp;'Work DB'!C285,'Transport-DB'!F:F,"="&amp;'Work DB'!$O$4)</f>
        <v>0</v>
      </c>
      <c r="P285" s="169">
        <f>SUMIFS('Transport-DB'!N:N,'Transport-DB'!C:C,"="&amp;'Work DB'!C285,'Transport-DB'!F:F,"="&amp;'Work DB'!$P$4)</f>
        <v>0</v>
      </c>
      <c r="Q285" s="166">
        <f>SUMIFS('Transport-DB'!N:N,'Transport-DB'!C:C,"="&amp;'Work DB'!C285,'Transport-DB'!F:F,"="&amp;'Work DB'!$Q$4)</f>
        <v>0</v>
      </c>
      <c r="R285" s="167">
        <f>SUMIFS('Transport-DB'!N:N,'Transport-DB'!C:C,"="&amp;'Work DB'!C285,'Transport-DB'!F:F,"="&amp;'Work DB'!$R$4)</f>
        <v>0</v>
      </c>
      <c r="S285" s="168">
        <f>SUM(D285:J285)+SUM(K285:R285)-M285-SUMIFS(Transport_DB[ترانشه],Transport_DB[توضیحات],"دیسپوزال",Transport_DB[تاریخ],'Work DB'!C285)</f>
        <v>0</v>
      </c>
      <c r="T285" s="169">
        <f t="shared" si="59"/>
        <v>0</v>
      </c>
      <c r="U285" s="169"/>
      <c r="V285" s="169"/>
      <c r="W285" s="169"/>
      <c r="X285" s="169"/>
      <c r="Y285" s="167"/>
      <c r="Z285" s="249"/>
      <c r="AA285" s="168">
        <f>SUMIFS('Transport-DB'!P:P,'Transport-DB'!C:C,"="&amp;'Work DB'!C285,'Transport-DB'!F:F,"="&amp;'Work DB'!$AA$4)</f>
        <v>0</v>
      </c>
      <c r="AB285" s="169">
        <f>SUMIFS('Transport-DB'!P:P,'Transport-DB'!C:C,"="&amp;'Work DB'!C285,'Transport-DB'!F:F,"="&amp;'Work DB'!$AB$4)</f>
        <v>0</v>
      </c>
      <c r="AC285" s="169">
        <f>SUMIFS('Transport-DB'!P:P,'Transport-DB'!C:C,"="&amp;'Work DB'!C285,'Transport-DB'!F:F,"="&amp;'Work DB'!$AC$4)</f>
        <v>0</v>
      </c>
      <c r="AD285" s="166">
        <f>SUMIFS('Transport-DB'!P:P,'Transport-DB'!C:C,"="&amp;'Work DB'!C285,'Transport-DB'!F:F,"="&amp;'Work DB'!$AD$4)</f>
        <v>0</v>
      </c>
      <c r="AE285" s="166">
        <f>SUMIFS('Transport-DB'!P:P,'Transport-DB'!C:C,"="&amp;'Work DB'!C285,'Transport-DB'!F:F,"="&amp;'Work DB'!$AE$4)</f>
        <v>0</v>
      </c>
      <c r="AF285" s="166">
        <f>SUMIFS('Transport-DB'!P:P,'Transport-DB'!C:C,"="&amp;'Work DB'!C285,'Transport-DB'!F:F,"="&amp;'Work DB'!$AF$4)</f>
        <v>0</v>
      </c>
      <c r="AG285" s="167"/>
      <c r="AH285" s="168">
        <f>SUMIFS('Transport-DB'!Q:Q,'Transport-DB'!C:C,"="&amp;'Work DB'!C285)</f>
        <v>0</v>
      </c>
      <c r="AI285" s="170">
        <f>SUMIFS(Civil_DB[قالب بندی],Civil_DB[تاریخ],"="&amp;'Work DB'!C285)</f>
        <v>0</v>
      </c>
      <c r="AJ285" s="169"/>
      <c r="AK285" s="167">
        <f>SUMIFS(Civil_DB[بتن],Civil_DB[تاریخ],"="&amp;'Work DB'!C285)</f>
        <v>0</v>
      </c>
      <c r="AL285" s="28"/>
      <c r="AM285" s="29"/>
      <c r="AN285" s="31"/>
      <c r="AO285" s="28"/>
      <c r="AP285" s="29"/>
      <c r="AQ285" s="29"/>
      <c r="AR285" s="30"/>
      <c r="AS285" s="28"/>
      <c r="AT285" s="29"/>
      <c r="AU285" s="30"/>
      <c r="AV285" s="184"/>
      <c r="AW285" s="29"/>
      <c r="AX285" s="29"/>
      <c r="AY285" s="29"/>
      <c r="AZ285" s="29"/>
      <c r="BA285" s="29"/>
      <c r="BB285" s="29"/>
      <c r="BC285" s="30"/>
      <c r="BD285" s="249"/>
      <c r="BE285" s="249"/>
      <c r="BF285" s="249"/>
      <c r="BG285" s="249"/>
      <c r="BH285" s="32"/>
      <c r="BI285" s="56"/>
    </row>
    <row r="286" spans="2:61" s="15" customFormat="1" ht="21" x14ac:dyDescent="0.25">
      <c r="B286" s="47"/>
      <c r="C286" s="20">
        <f t="shared" si="69"/>
        <v>45651</v>
      </c>
      <c r="D286" s="168">
        <f>SUMIFS('Transport-DB'!O:O,'Transport-DB'!C:C,"="&amp;'Work DB'!C286,'Transport-DB'!F:F,"="&amp;'Work DB'!$D$4)</f>
        <v>0</v>
      </c>
      <c r="E286" s="169">
        <f>SUMIFS('Transport-DB'!O:O,'Transport-DB'!C:C,"="&amp;'Work DB'!C286,'Transport-DB'!F:F,"="&amp;'Work DB'!$E$4)</f>
        <v>0</v>
      </c>
      <c r="F286" s="169">
        <f>SUMIFS('Transport-DB'!O:O,'Transport-DB'!C:C,"="&amp;'Work DB'!C286,'Transport-DB'!F:F,"="&amp;'Work DB'!$F$4)</f>
        <v>0</v>
      </c>
      <c r="G286" s="169">
        <f>SUMIFS('Transport-DB'!O:O,'Transport-DB'!C:C,"="&amp;'Work DB'!C286,'Transport-DB'!F:F,"="&amp;'Work DB'!$G$4)</f>
        <v>0</v>
      </c>
      <c r="H286" s="166">
        <f>SUMIFS('Transport-DB'!O:O,'Transport-DB'!C:C,"="&amp;'Work DB'!C286,'Transport-DB'!F:F,"="&amp;'Work DB'!$H$4)</f>
        <v>0</v>
      </c>
      <c r="I286" s="169">
        <f>SUMIFS('Transport-DB'!O:O,'Transport-DB'!C:C,"="&amp;'Work DB'!C286,'Transport-DB'!F:F,"="&amp;'Work DB'!$I$4)</f>
        <v>0</v>
      </c>
      <c r="J286" s="337">
        <f>SUMIFS('Transport-DB'!O:O,'Transport-DB'!C:C,"="&amp;'Work DB'!C286,'Transport-DB'!F:F,"="&amp;'Work DB'!$J$4)</f>
        <v>0</v>
      </c>
      <c r="K286" s="168">
        <f>SUMIFS('Transport-DB'!N:N,'Transport-DB'!C:C,"="&amp;'Work DB'!C286,'Transport-DB'!F:F,"="&amp;'Work DB'!$K$4)</f>
        <v>0</v>
      </c>
      <c r="L286" s="169">
        <f>SUMIFS('Transport-DB'!N:N,'Transport-DB'!C:C,"="&amp;'Work DB'!C286,'Transport-DB'!F:F,"="&amp;'Work DB'!$L$4)</f>
        <v>0</v>
      </c>
      <c r="M286" s="169">
        <f>SUMIFS('Transport-DB'!N:N,'Transport-DB'!C:C,"="&amp;'Work DB'!C286,'Transport-DB'!F:F,"="&amp;'Work DB'!$M$4)</f>
        <v>0</v>
      </c>
      <c r="N286" s="169">
        <f>SUMIFS('Transport-DB'!N:N,'Transport-DB'!C:C,"="&amp;'Work DB'!C286,'Transport-DB'!F:F,"="&amp;'Work DB'!$N$4)</f>
        <v>0</v>
      </c>
      <c r="O286" s="169">
        <f>SUMIFS('Transport-DB'!N:N,'Transport-DB'!C:C,"="&amp;'Work DB'!C286,'Transport-DB'!F:F,"="&amp;'Work DB'!$O$4)</f>
        <v>0</v>
      </c>
      <c r="P286" s="169">
        <f>SUMIFS('Transport-DB'!N:N,'Transport-DB'!C:C,"="&amp;'Work DB'!C286,'Transport-DB'!F:F,"="&amp;'Work DB'!$P$4)</f>
        <v>0</v>
      </c>
      <c r="Q286" s="166">
        <f>SUMIFS('Transport-DB'!N:N,'Transport-DB'!C:C,"="&amp;'Work DB'!C286,'Transport-DB'!F:F,"="&amp;'Work DB'!$Q$4)</f>
        <v>0</v>
      </c>
      <c r="R286" s="167">
        <f>SUMIFS('Transport-DB'!N:N,'Transport-DB'!C:C,"="&amp;'Work DB'!C286,'Transport-DB'!F:F,"="&amp;'Work DB'!$R$4)</f>
        <v>0</v>
      </c>
      <c r="S286" s="168">
        <f>SUM(D286:J286)+SUM(K286:R286)-M286-SUMIFS(Transport_DB[ترانشه],Transport_DB[توضیحات],"دیسپوزال",Transport_DB[تاریخ],'Work DB'!C286)</f>
        <v>0</v>
      </c>
      <c r="T286" s="169">
        <f t="shared" si="59"/>
        <v>0</v>
      </c>
      <c r="U286" s="169"/>
      <c r="V286" s="169"/>
      <c r="W286" s="169"/>
      <c r="X286" s="169"/>
      <c r="Y286" s="167"/>
      <c r="Z286" s="249"/>
      <c r="AA286" s="168">
        <f>SUMIFS('Transport-DB'!P:P,'Transport-DB'!C:C,"="&amp;'Work DB'!C286,'Transport-DB'!F:F,"="&amp;'Work DB'!$AA$4)</f>
        <v>0</v>
      </c>
      <c r="AB286" s="169">
        <f>SUMIFS('Transport-DB'!P:P,'Transport-DB'!C:C,"="&amp;'Work DB'!C286,'Transport-DB'!F:F,"="&amp;'Work DB'!$AB$4)</f>
        <v>0</v>
      </c>
      <c r="AC286" s="169">
        <f>SUMIFS('Transport-DB'!P:P,'Transport-DB'!C:C,"="&amp;'Work DB'!C286,'Transport-DB'!F:F,"="&amp;'Work DB'!$AC$4)</f>
        <v>0</v>
      </c>
      <c r="AD286" s="166">
        <f>SUMIFS('Transport-DB'!P:P,'Transport-DB'!C:C,"="&amp;'Work DB'!C286,'Transport-DB'!F:F,"="&amp;'Work DB'!$AD$4)</f>
        <v>0</v>
      </c>
      <c r="AE286" s="166">
        <f>SUMIFS('Transport-DB'!P:P,'Transport-DB'!C:C,"="&amp;'Work DB'!C286,'Transport-DB'!F:F,"="&amp;'Work DB'!$AE$4)</f>
        <v>0</v>
      </c>
      <c r="AF286" s="166">
        <f>SUMIFS('Transport-DB'!P:P,'Transport-DB'!C:C,"="&amp;'Work DB'!C286,'Transport-DB'!F:F,"="&amp;'Work DB'!$AF$4)</f>
        <v>0</v>
      </c>
      <c r="AG286" s="167"/>
      <c r="AH286" s="168">
        <f>SUMIFS('Transport-DB'!Q:Q,'Transport-DB'!C:C,"="&amp;'Work DB'!C286)</f>
        <v>0</v>
      </c>
      <c r="AI286" s="170">
        <f>SUMIFS(Civil_DB[قالب بندی],Civil_DB[تاریخ],"="&amp;'Work DB'!C286)</f>
        <v>0</v>
      </c>
      <c r="AJ286" s="169"/>
      <c r="AK286" s="167">
        <f>SUMIFS(Civil_DB[بتن],Civil_DB[تاریخ],"="&amp;'Work DB'!C286)</f>
        <v>0</v>
      </c>
      <c r="AL286" s="28"/>
      <c r="AM286" s="29"/>
      <c r="AN286" s="31"/>
      <c r="AO286" s="28"/>
      <c r="AP286" s="29"/>
      <c r="AQ286" s="29"/>
      <c r="AR286" s="30"/>
      <c r="AS286" s="28"/>
      <c r="AT286" s="29"/>
      <c r="AU286" s="30"/>
      <c r="AV286" s="184"/>
      <c r="AW286" s="29"/>
      <c r="AX286" s="29"/>
      <c r="AY286" s="29"/>
      <c r="AZ286" s="29"/>
      <c r="BA286" s="29"/>
      <c r="BB286" s="29"/>
      <c r="BC286" s="30"/>
      <c r="BD286" s="249"/>
      <c r="BE286" s="249"/>
      <c r="BF286" s="249"/>
      <c r="BG286" s="249"/>
      <c r="BH286" s="32"/>
      <c r="BI286" s="56"/>
    </row>
    <row r="287" spans="2:61" s="15" customFormat="1" ht="21" x14ac:dyDescent="0.25">
      <c r="B287" s="47"/>
      <c r="C287" s="20">
        <f t="shared" si="69"/>
        <v>45652</v>
      </c>
      <c r="D287" s="168">
        <f>SUMIFS('Transport-DB'!O:O,'Transport-DB'!C:C,"="&amp;'Work DB'!C287,'Transport-DB'!F:F,"="&amp;'Work DB'!$D$4)</f>
        <v>0</v>
      </c>
      <c r="E287" s="169">
        <f>SUMIFS('Transport-DB'!O:O,'Transport-DB'!C:C,"="&amp;'Work DB'!C287,'Transport-DB'!F:F,"="&amp;'Work DB'!$E$4)</f>
        <v>0</v>
      </c>
      <c r="F287" s="169">
        <f>SUMIFS('Transport-DB'!O:O,'Transport-DB'!C:C,"="&amp;'Work DB'!C287,'Transport-DB'!F:F,"="&amp;'Work DB'!$F$4)</f>
        <v>0</v>
      </c>
      <c r="G287" s="169">
        <f>SUMIFS('Transport-DB'!O:O,'Transport-DB'!C:C,"="&amp;'Work DB'!C287,'Transport-DB'!F:F,"="&amp;'Work DB'!$G$4)</f>
        <v>0</v>
      </c>
      <c r="H287" s="166">
        <f>SUMIFS('Transport-DB'!O:O,'Transport-DB'!C:C,"="&amp;'Work DB'!C287,'Transport-DB'!F:F,"="&amp;'Work DB'!$H$4)</f>
        <v>0</v>
      </c>
      <c r="I287" s="169">
        <f>SUMIFS('Transport-DB'!O:O,'Transport-DB'!C:C,"="&amp;'Work DB'!C287,'Transport-DB'!F:F,"="&amp;'Work DB'!$I$4)</f>
        <v>0</v>
      </c>
      <c r="J287" s="337">
        <f>SUMIFS('Transport-DB'!O:O,'Transport-DB'!C:C,"="&amp;'Work DB'!C287,'Transport-DB'!F:F,"="&amp;'Work DB'!$J$4)</f>
        <v>0</v>
      </c>
      <c r="K287" s="168">
        <f>SUMIFS('Transport-DB'!N:N,'Transport-DB'!C:C,"="&amp;'Work DB'!C287,'Transport-DB'!F:F,"="&amp;'Work DB'!$K$4)</f>
        <v>0</v>
      </c>
      <c r="L287" s="169">
        <f>SUMIFS('Transport-DB'!N:N,'Transport-DB'!C:C,"="&amp;'Work DB'!C287,'Transport-DB'!F:F,"="&amp;'Work DB'!$L$4)</f>
        <v>0</v>
      </c>
      <c r="M287" s="169">
        <f>SUMIFS('Transport-DB'!N:N,'Transport-DB'!C:C,"="&amp;'Work DB'!C287,'Transport-DB'!F:F,"="&amp;'Work DB'!$M$4)</f>
        <v>0</v>
      </c>
      <c r="N287" s="169">
        <f>SUMIFS('Transport-DB'!N:N,'Transport-DB'!C:C,"="&amp;'Work DB'!C287,'Transport-DB'!F:F,"="&amp;'Work DB'!$N$4)</f>
        <v>0</v>
      </c>
      <c r="O287" s="169">
        <f>SUMIFS('Transport-DB'!N:N,'Transport-DB'!C:C,"="&amp;'Work DB'!C287,'Transport-DB'!F:F,"="&amp;'Work DB'!$O$4)</f>
        <v>0</v>
      </c>
      <c r="P287" s="169">
        <f>SUMIFS('Transport-DB'!N:N,'Transport-DB'!C:C,"="&amp;'Work DB'!C287,'Transport-DB'!F:F,"="&amp;'Work DB'!$P$4)</f>
        <v>0</v>
      </c>
      <c r="Q287" s="166">
        <f>SUMIFS('Transport-DB'!N:N,'Transport-DB'!C:C,"="&amp;'Work DB'!C287,'Transport-DB'!F:F,"="&amp;'Work DB'!$Q$4)</f>
        <v>0</v>
      </c>
      <c r="R287" s="167">
        <f>SUMIFS('Transport-DB'!N:N,'Transport-DB'!C:C,"="&amp;'Work DB'!C287,'Transport-DB'!F:F,"="&amp;'Work DB'!$R$4)</f>
        <v>0</v>
      </c>
      <c r="S287" s="168">
        <f>SUM(D287:J287)+SUM(K287:R287)-M287-SUMIFS(Transport_DB[ترانشه],Transport_DB[توضیحات],"دیسپوزال",Transport_DB[تاریخ],'Work DB'!C287)</f>
        <v>0</v>
      </c>
      <c r="T287" s="169">
        <f t="shared" si="59"/>
        <v>0</v>
      </c>
      <c r="U287" s="169"/>
      <c r="V287" s="169"/>
      <c r="W287" s="169"/>
      <c r="X287" s="169"/>
      <c r="Y287" s="167"/>
      <c r="Z287" s="249"/>
      <c r="AA287" s="168">
        <f>SUMIFS('Transport-DB'!P:P,'Transport-DB'!C:C,"="&amp;'Work DB'!C287,'Transport-DB'!F:F,"="&amp;'Work DB'!$AA$4)</f>
        <v>0</v>
      </c>
      <c r="AB287" s="169">
        <f>SUMIFS('Transport-DB'!P:P,'Transport-DB'!C:C,"="&amp;'Work DB'!C287,'Transport-DB'!F:F,"="&amp;'Work DB'!$AB$4)</f>
        <v>0</v>
      </c>
      <c r="AC287" s="169">
        <f>SUMIFS('Transport-DB'!P:P,'Transport-DB'!C:C,"="&amp;'Work DB'!C287,'Transport-DB'!F:F,"="&amp;'Work DB'!$AC$4)</f>
        <v>0</v>
      </c>
      <c r="AD287" s="166">
        <f>SUMIFS('Transport-DB'!P:P,'Transport-DB'!C:C,"="&amp;'Work DB'!C287,'Transport-DB'!F:F,"="&amp;'Work DB'!$AD$4)</f>
        <v>0</v>
      </c>
      <c r="AE287" s="166">
        <f>SUMIFS('Transport-DB'!P:P,'Transport-DB'!C:C,"="&amp;'Work DB'!C287,'Transport-DB'!F:F,"="&amp;'Work DB'!$AE$4)</f>
        <v>0</v>
      </c>
      <c r="AF287" s="166">
        <f>SUMIFS('Transport-DB'!P:P,'Transport-DB'!C:C,"="&amp;'Work DB'!C287,'Transport-DB'!F:F,"="&amp;'Work DB'!$AF$4)</f>
        <v>0</v>
      </c>
      <c r="AG287" s="167"/>
      <c r="AH287" s="168">
        <f>SUMIFS('Transport-DB'!Q:Q,'Transport-DB'!C:C,"="&amp;'Work DB'!C287)</f>
        <v>0</v>
      </c>
      <c r="AI287" s="170">
        <f>SUMIFS(Civil_DB[قالب بندی],Civil_DB[تاریخ],"="&amp;'Work DB'!C287)</f>
        <v>0</v>
      </c>
      <c r="AJ287" s="169"/>
      <c r="AK287" s="167">
        <f>SUMIFS(Civil_DB[بتن],Civil_DB[تاریخ],"="&amp;'Work DB'!C287)</f>
        <v>0</v>
      </c>
      <c r="AL287" s="28"/>
      <c r="AM287" s="29"/>
      <c r="AN287" s="31"/>
      <c r="AO287" s="28"/>
      <c r="AP287" s="29"/>
      <c r="AQ287" s="29"/>
      <c r="AR287" s="30"/>
      <c r="AS287" s="28"/>
      <c r="AT287" s="29"/>
      <c r="AU287" s="30"/>
      <c r="AV287" s="184"/>
      <c r="AW287" s="29"/>
      <c r="AX287" s="29"/>
      <c r="AY287" s="29"/>
      <c r="AZ287" s="29"/>
      <c r="BA287" s="29"/>
      <c r="BB287" s="29"/>
      <c r="BC287" s="30"/>
      <c r="BD287" s="249"/>
      <c r="BE287" s="249"/>
      <c r="BF287" s="249"/>
      <c r="BG287" s="249"/>
      <c r="BH287" s="32"/>
      <c r="BI287" s="56"/>
    </row>
    <row r="288" spans="2:61" s="15" customFormat="1" ht="21" x14ac:dyDescent="0.25">
      <c r="B288" s="47"/>
      <c r="C288" s="20">
        <f t="shared" si="69"/>
        <v>45653</v>
      </c>
      <c r="D288" s="168">
        <f>SUMIFS('Transport-DB'!O:O,'Transport-DB'!C:C,"="&amp;'Work DB'!C288,'Transport-DB'!F:F,"="&amp;'Work DB'!$D$4)</f>
        <v>0</v>
      </c>
      <c r="E288" s="169">
        <f>SUMIFS('Transport-DB'!O:O,'Transport-DB'!C:C,"="&amp;'Work DB'!C288,'Transport-DB'!F:F,"="&amp;'Work DB'!$E$4)</f>
        <v>0</v>
      </c>
      <c r="F288" s="169">
        <f>SUMIFS('Transport-DB'!O:O,'Transport-DB'!C:C,"="&amp;'Work DB'!C288,'Transport-DB'!F:F,"="&amp;'Work DB'!$F$4)</f>
        <v>0</v>
      </c>
      <c r="G288" s="169">
        <f>SUMIFS('Transport-DB'!O:O,'Transport-DB'!C:C,"="&amp;'Work DB'!C288,'Transport-DB'!F:F,"="&amp;'Work DB'!$G$4)</f>
        <v>0</v>
      </c>
      <c r="H288" s="166">
        <f>SUMIFS('Transport-DB'!O:O,'Transport-DB'!C:C,"="&amp;'Work DB'!C288,'Transport-DB'!F:F,"="&amp;'Work DB'!$H$4)</f>
        <v>0</v>
      </c>
      <c r="I288" s="169">
        <f>SUMIFS('Transport-DB'!O:O,'Transport-DB'!C:C,"="&amp;'Work DB'!C288,'Transport-DB'!F:F,"="&amp;'Work DB'!$I$4)</f>
        <v>0</v>
      </c>
      <c r="J288" s="337">
        <f>SUMIFS('Transport-DB'!O:O,'Transport-DB'!C:C,"="&amp;'Work DB'!C288,'Transport-DB'!F:F,"="&amp;'Work DB'!$J$4)</f>
        <v>0</v>
      </c>
      <c r="K288" s="168">
        <f>SUMIFS('Transport-DB'!N:N,'Transport-DB'!C:C,"="&amp;'Work DB'!C288,'Transport-DB'!F:F,"="&amp;'Work DB'!$K$4)</f>
        <v>0</v>
      </c>
      <c r="L288" s="169">
        <f>SUMIFS('Transport-DB'!N:N,'Transport-DB'!C:C,"="&amp;'Work DB'!C288,'Transport-DB'!F:F,"="&amp;'Work DB'!$L$4)</f>
        <v>0</v>
      </c>
      <c r="M288" s="169">
        <f>SUMIFS('Transport-DB'!N:N,'Transport-DB'!C:C,"="&amp;'Work DB'!C288,'Transport-DB'!F:F,"="&amp;'Work DB'!$M$4)</f>
        <v>0</v>
      </c>
      <c r="N288" s="169">
        <f>SUMIFS('Transport-DB'!N:N,'Transport-DB'!C:C,"="&amp;'Work DB'!C288,'Transport-DB'!F:F,"="&amp;'Work DB'!$N$4)</f>
        <v>0</v>
      </c>
      <c r="O288" s="169">
        <f>SUMIFS('Transport-DB'!N:N,'Transport-DB'!C:C,"="&amp;'Work DB'!C288,'Transport-DB'!F:F,"="&amp;'Work DB'!$O$4)</f>
        <v>0</v>
      </c>
      <c r="P288" s="169">
        <f>SUMIFS('Transport-DB'!N:N,'Transport-DB'!C:C,"="&amp;'Work DB'!C288,'Transport-DB'!F:F,"="&amp;'Work DB'!$P$4)</f>
        <v>0</v>
      </c>
      <c r="Q288" s="166">
        <f>SUMIFS('Transport-DB'!N:N,'Transport-DB'!C:C,"="&amp;'Work DB'!C288,'Transport-DB'!F:F,"="&amp;'Work DB'!$Q$4)</f>
        <v>0</v>
      </c>
      <c r="R288" s="167">
        <f>SUMIFS('Transport-DB'!N:N,'Transport-DB'!C:C,"="&amp;'Work DB'!C288,'Transport-DB'!F:F,"="&amp;'Work DB'!$R$4)</f>
        <v>0</v>
      </c>
      <c r="S288" s="168">
        <f>SUM(D288:J288)+SUM(K288:R288)-M288-SUMIFS(Transport_DB[ترانشه],Transport_DB[توضیحات],"دیسپوزال",Transport_DB[تاریخ],'Work DB'!C288)</f>
        <v>0</v>
      </c>
      <c r="T288" s="169">
        <f t="shared" si="59"/>
        <v>0</v>
      </c>
      <c r="U288" s="169"/>
      <c r="V288" s="169"/>
      <c r="W288" s="169"/>
      <c r="X288" s="169"/>
      <c r="Y288" s="167"/>
      <c r="Z288" s="249"/>
      <c r="AA288" s="168">
        <f>SUMIFS('Transport-DB'!P:P,'Transport-DB'!C:C,"="&amp;'Work DB'!C288,'Transport-DB'!F:F,"="&amp;'Work DB'!$AA$4)</f>
        <v>0</v>
      </c>
      <c r="AB288" s="169">
        <f>SUMIFS('Transport-DB'!P:P,'Transport-DB'!C:C,"="&amp;'Work DB'!C288,'Transport-DB'!F:F,"="&amp;'Work DB'!$AB$4)</f>
        <v>0</v>
      </c>
      <c r="AC288" s="169">
        <f>SUMIFS('Transport-DB'!P:P,'Transport-DB'!C:C,"="&amp;'Work DB'!C288,'Transport-DB'!F:F,"="&amp;'Work DB'!$AC$4)</f>
        <v>0</v>
      </c>
      <c r="AD288" s="166">
        <f>SUMIFS('Transport-DB'!P:P,'Transport-DB'!C:C,"="&amp;'Work DB'!C288,'Transport-DB'!F:F,"="&amp;'Work DB'!$AD$4)</f>
        <v>0</v>
      </c>
      <c r="AE288" s="166">
        <f>SUMIFS('Transport-DB'!P:P,'Transport-DB'!C:C,"="&amp;'Work DB'!C288,'Transport-DB'!F:F,"="&amp;'Work DB'!$AE$4)</f>
        <v>0</v>
      </c>
      <c r="AF288" s="166">
        <f>SUMIFS('Transport-DB'!P:P,'Transport-DB'!C:C,"="&amp;'Work DB'!C288,'Transport-DB'!F:F,"="&amp;'Work DB'!$AF$4)</f>
        <v>0</v>
      </c>
      <c r="AG288" s="167"/>
      <c r="AH288" s="168">
        <f>SUMIFS('Transport-DB'!Q:Q,'Transport-DB'!C:C,"="&amp;'Work DB'!C288)</f>
        <v>0</v>
      </c>
      <c r="AI288" s="170">
        <f>SUMIFS(Civil_DB[قالب بندی],Civil_DB[تاریخ],"="&amp;'Work DB'!C288)</f>
        <v>0</v>
      </c>
      <c r="AJ288" s="169"/>
      <c r="AK288" s="167">
        <f>SUMIFS(Civil_DB[بتن],Civil_DB[تاریخ],"="&amp;'Work DB'!C288)</f>
        <v>0</v>
      </c>
      <c r="AL288" s="28"/>
      <c r="AM288" s="29"/>
      <c r="AN288" s="31"/>
      <c r="AO288" s="28"/>
      <c r="AP288" s="29"/>
      <c r="AQ288" s="29"/>
      <c r="AR288" s="30"/>
      <c r="AS288" s="28"/>
      <c r="AT288" s="29"/>
      <c r="AU288" s="30"/>
      <c r="AV288" s="184"/>
      <c r="AW288" s="29"/>
      <c r="AX288" s="29"/>
      <c r="AY288" s="29"/>
      <c r="AZ288" s="29"/>
      <c r="BA288" s="29"/>
      <c r="BB288" s="29"/>
      <c r="BC288" s="30"/>
      <c r="BD288" s="249"/>
      <c r="BE288" s="249"/>
      <c r="BF288" s="249"/>
      <c r="BG288" s="249"/>
      <c r="BH288" s="32"/>
      <c r="BI288" s="56"/>
    </row>
    <row r="289" spans="2:61" s="15" customFormat="1" ht="21" x14ac:dyDescent="0.25">
      <c r="B289" s="47"/>
      <c r="C289" s="20">
        <f t="shared" si="69"/>
        <v>45654</v>
      </c>
      <c r="D289" s="168">
        <f>SUMIFS('Transport-DB'!O:O,'Transport-DB'!C:C,"="&amp;'Work DB'!C289,'Transport-DB'!F:F,"="&amp;'Work DB'!$D$4)</f>
        <v>0</v>
      </c>
      <c r="E289" s="169">
        <f>SUMIFS('Transport-DB'!O:O,'Transport-DB'!C:C,"="&amp;'Work DB'!C289,'Transport-DB'!F:F,"="&amp;'Work DB'!$E$4)</f>
        <v>0</v>
      </c>
      <c r="F289" s="169">
        <f>SUMIFS('Transport-DB'!O:O,'Transport-DB'!C:C,"="&amp;'Work DB'!C289,'Transport-DB'!F:F,"="&amp;'Work DB'!$F$4)</f>
        <v>0</v>
      </c>
      <c r="G289" s="169">
        <f>SUMIFS('Transport-DB'!O:O,'Transport-DB'!C:C,"="&amp;'Work DB'!C289,'Transport-DB'!F:F,"="&amp;'Work DB'!$G$4)</f>
        <v>0</v>
      </c>
      <c r="H289" s="166">
        <f>SUMIFS('Transport-DB'!O:O,'Transport-DB'!C:C,"="&amp;'Work DB'!C289,'Transport-DB'!F:F,"="&amp;'Work DB'!$H$4)</f>
        <v>0</v>
      </c>
      <c r="I289" s="169">
        <f>SUMIFS('Transport-DB'!O:O,'Transport-DB'!C:C,"="&amp;'Work DB'!C289,'Transport-DB'!F:F,"="&amp;'Work DB'!$I$4)</f>
        <v>0</v>
      </c>
      <c r="J289" s="337">
        <f>SUMIFS('Transport-DB'!O:O,'Transport-DB'!C:C,"="&amp;'Work DB'!C289,'Transport-DB'!F:F,"="&amp;'Work DB'!$J$4)</f>
        <v>0</v>
      </c>
      <c r="K289" s="168">
        <f>SUMIFS('Transport-DB'!N:N,'Transport-DB'!C:C,"="&amp;'Work DB'!C289,'Transport-DB'!F:F,"="&amp;'Work DB'!$K$4)</f>
        <v>0</v>
      </c>
      <c r="L289" s="169">
        <f>SUMIFS('Transport-DB'!N:N,'Transport-DB'!C:C,"="&amp;'Work DB'!C289,'Transport-DB'!F:F,"="&amp;'Work DB'!$L$4)</f>
        <v>0</v>
      </c>
      <c r="M289" s="169">
        <f>SUMIFS('Transport-DB'!N:N,'Transport-DB'!C:C,"="&amp;'Work DB'!C289,'Transport-DB'!F:F,"="&amp;'Work DB'!$M$4)</f>
        <v>0</v>
      </c>
      <c r="N289" s="169">
        <f>SUMIFS('Transport-DB'!N:N,'Transport-DB'!C:C,"="&amp;'Work DB'!C289,'Transport-DB'!F:F,"="&amp;'Work DB'!$N$4)</f>
        <v>0</v>
      </c>
      <c r="O289" s="169">
        <f>SUMIFS('Transport-DB'!N:N,'Transport-DB'!C:C,"="&amp;'Work DB'!C289,'Transport-DB'!F:F,"="&amp;'Work DB'!$O$4)</f>
        <v>0</v>
      </c>
      <c r="P289" s="169">
        <f>SUMIFS('Transport-DB'!N:N,'Transport-DB'!C:C,"="&amp;'Work DB'!C289,'Transport-DB'!F:F,"="&amp;'Work DB'!$P$4)</f>
        <v>0</v>
      </c>
      <c r="Q289" s="166">
        <f>SUMIFS('Transport-DB'!N:N,'Transport-DB'!C:C,"="&amp;'Work DB'!C289,'Transport-DB'!F:F,"="&amp;'Work DB'!$Q$4)</f>
        <v>0</v>
      </c>
      <c r="R289" s="167">
        <f>SUMIFS('Transport-DB'!N:N,'Transport-DB'!C:C,"="&amp;'Work DB'!C289,'Transport-DB'!F:F,"="&amp;'Work DB'!$R$4)</f>
        <v>0</v>
      </c>
      <c r="S289" s="168">
        <f>SUM(D289:J289)+SUM(K289:R289)-M289-SUMIFS(Transport_DB[ترانشه],Transport_DB[توضیحات],"دیسپوزال",Transport_DB[تاریخ],'Work DB'!C289)</f>
        <v>0</v>
      </c>
      <c r="T289" s="169">
        <f t="shared" si="59"/>
        <v>0</v>
      </c>
      <c r="U289" s="169"/>
      <c r="V289" s="169"/>
      <c r="W289" s="169"/>
      <c r="X289" s="169"/>
      <c r="Y289" s="167"/>
      <c r="Z289" s="249"/>
      <c r="AA289" s="168">
        <f>SUMIFS('Transport-DB'!P:P,'Transport-DB'!C:C,"="&amp;'Work DB'!C289,'Transport-DB'!F:F,"="&amp;'Work DB'!$AA$4)</f>
        <v>0</v>
      </c>
      <c r="AB289" s="169">
        <f>SUMIFS('Transport-DB'!P:P,'Transport-DB'!C:C,"="&amp;'Work DB'!C289,'Transport-DB'!F:F,"="&amp;'Work DB'!$AB$4)</f>
        <v>0</v>
      </c>
      <c r="AC289" s="169">
        <f>SUMIFS('Transport-DB'!P:P,'Transport-DB'!C:C,"="&amp;'Work DB'!C289,'Transport-DB'!F:F,"="&amp;'Work DB'!$AC$4)</f>
        <v>0</v>
      </c>
      <c r="AD289" s="166">
        <f>SUMIFS('Transport-DB'!P:P,'Transport-DB'!C:C,"="&amp;'Work DB'!C289,'Transport-DB'!F:F,"="&amp;'Work DB'!$AD$4)</f>
        <v>0</v>
      </c>
      <c r="AE289" s="166">
        <f>SUMIFS('Transport-DB'!P:P,'Transport-DB'!C:C,"="&amp;'Work DB'!C289,'Transport-DB'!F:F,"="&amp;'Work DB'!$AE$4)</f>
        <v>0</v>
      </c>
      <c r="AF289" s="166">
        <f>SUMIFS('Transport-DB'!P:P,'Transport-DB'!C:C,"="&amp;'Work DB'!C289,'Transport-DB'!F:F,"="&amp;'Work DB'!$AF$4)</f>
        <v>0</v>
      </c>
      <c r="AG289" s="167"/>
      <c r="AH289" s="168">
        <f>SUMIFS('Transport-DB'!Q:Q,'Transport-DB'!C:C,"="&amp;'Work DB'!C289)</f>
        <v>0</v>
      </c>
      <c r="AI289" s="170">
        <f>SUMIFS(Civil_DB[قالب بندی],Civil_DB[تاریخ],"="&amp;'Work DB'!C289)</f>
        <v>0</v>
      </c>
      <c r="AJ289" s="169"/>
      <c r="AK289" s="167">
        <f>SUMIFS(Civil_DB[بتن],Civil_DB[تاریخ],"="&amp;'Work DB'!C289)</f>
        <v>0</v>
      </c>
      <c r="AL289" s="28"/>
      <c r="AM289" s="29"/>
      <c r="AN289" s="31"/>
      <c r="AO289" s="28"/>
      <c r="AP289" s="29"/>
      <c r="AQ289" s="29"/>
      <c r="AR289" s="30"/>
      <c r="AS289" s="28"/>
      <c r="AT289" s="29"/>
      <c r="AU289" s="30"/>
      <c r="AV289" s="184"/>
      <c r="AW289" s="29"/>
      <c r="AX289" s="29"/>
      <c r="AY289" s="29"/>
      <c r="AZ289" s="29"/>
      <c r="BA289" s="29"/>
      <c r="BB289" s="29"/>
      <c r="BC289" s="30"/>
      <c r="BD289" s="249"/>
      <c r="BE289" s="249"/>
      <c r="BF289" s="249"/>
      <c r="BG289" s="249"/>
      <c r="BH289" s="32"/>
      <c r="BI289" s="56"/>
    </row>
    <row r="290" spans="2:61" s="15" customFormat="1" ht="21" x14ac:dyDescent="0.25">
      <c r="B290" s="47"/>
      <c r="C290" s="20">
        <f t="shared" si="69"/>
        <v>45655</v>
      </c>
      <c r="D290" s="168">
        <f>SUMIFS('Transport-DB'!O:O,'Transport-DB'!C:C,"="&amp;'Work DB'!C290,'Transport-DB'!F:F,"="&amp;'Work DB'!$D$4)</f>
        <v>0</v>
      </c>
      <c r="E290" s="169">
        <f>SUMIFS('Transport-DB'!O:O,'Transport-DB'!C:C,"="&amp;'Work DB'!C290,'Transport-DB'!F:F,"="&amp;'Work DB'!$E$4)</f>
        <v>0</v>
      </c>
      <c r="F290" s="169">
        <f>SUMIFS('Transport-DB'!O:O,'Transport-DB'!C:C,"="&amp;'Work DB'!C290,'Transport-DB'!F:F,"="&amp;'Work DB'!$F$4)</f>
        <v>0</v>
      </c>
      <c r="G290" s="169">
        <f>SUMIFS('Transport-DB'!O:O,'Transport-DB'!C:C,"="&amp;'Work DB'!C290,'Transport-DB'!F:F,"="&amp;'Work DB'!$G$4)</f>
        <v>0</v>
      </c>
      <c r="H290" s="166">
        <f>SUMIFS('Transport-DB'!O:O,'Transport-DB'!C:C,"="&amp;'Work DB'!C290,'Transport-DB'!F:F,"="&amp;'Work DB'!$H$4)</f>
        <v>0</v>
      </c>
      <c r="I290" s="169">
        <f>SUMIFS('Transport-DB'!O:O,'Transport-DB'!C:C,"="&amp;'Work DB'!C290,'Transport-DB'!F:F,"="&amp;'Work DB'!$I$4)</f>
        <v>0</v>
      </c>
      <c r="J290" s="337">
        <f>SUMIFS('Transport-DB'!O:O,'Transport-DB'!C:C,"="&amp;'Work DB'!C290,'Transport-DB'!F:F,"="&amp;'Work DB'!$J$4)</f>
        <v>0</v>
      </c>
      <c r="K290" s="168">
        <f>SUMIFS('Transport-DB'!N:N,'Transport-DB'!C:C,"="&amp;'Work DB'!C290,'Transport-DB'!F:F,"="&amp;'Work DB'!$K$4)</f>
        <v>0</v>
      </c>
      <c r="L290" s="169">
        <f>SUMIFS('Transport-DB'!N:N,'Transport-DB'!C:C,"="&amp;'Work DB'!C290,'Transport-DB'!F:F,"="&amp;'Work DB'!$L$4)</f>
        <v>0</v>
      </c>
      <c r="M290" s="169">
        <f>SUMIFS('Transport-DB'!N:N,'Transport-DB'!C:C,"="&amp;'Work DB'!C290,'Transport-DB'!F:F,"="&amp;'Work DB'!$M$4)</f>
        <v>0</v>
      </c>
      <c r="N290" s="169">
        <f>SUMIFS('Transport-DB'!N:N,'Transport-DB'!C:C,"="&amp;'Work DB'!C290,'Transport-DB'!F:F,"="&amp;'Work DB'!$N$4)</f>
        <v>0</v>
      </c>
      <c r="O290" s="169">
        <f>SUMIFS('Transport-DB'!N:N,'Transport-DB'!C:C,"="&amp;'Work DB'!C290,'Transport-DB'!F:F,"="&amp;'Work DB'!$O$4)</f>
        <v>0</v>
      </c>
      <c r="P290" s="169">
        <f>SUMIFS('Transport-DB'!N:N,'Transport-DB'!C:C,"="&amp;'Work DB'!C290,'Transport-DB'!F:F,"="&amp;'Work DB'!$P$4)</f>
        <v>0</v>
      </c>
      <c r="Q290" s="166">
        <f>SUMIFS('Transport-DB'!N:N,'Transport-DB'!C:C,"="&amp;'Work DB'!C290,'Transport-DB'!F:F,"="&amp;'Work DB'!$Q$4)</f>
        <v>0</v>
      </c>
      <c r="R290" s="167">
        <f>SUMIFS('Transport-DB'!N:N,'Transport-DB'!C:C,"="&amp;'Work DB'!C290,'Transport-DB'!F:F,"="&amp;'Work DB'!$R$4)</f>
        <v>0</v>
      </c>
      <c r="S290" s="168">
        <f>SUM(D290:J290)+SUM(K290:R290)-M290-SUMIFS(Transport_DB[ترانشه],Transport_DB[توضیحات],"دیسپوزال",Transport_DB[تاریخ],'Work DB'!C290)</f>
        <v>0</v>
      </c>
      <c r="T290" s="169">
        <f t="shared" si="59"/>
        <v>0</v>
      </c>
      <c r="U290" s="169"/>
      <c r="V290" s="169"/>
      <c r="W290" s="169"/>
      <c r="X290" s="169"/>
      <c r="Y290" s="167"/>
      <c r="Z290" s="249"/>
      <c r="AA290" s="168">
        <f>SUMIFS('Transport-DB'!P:P,'Transport-DB'!C:C,"="&amp;'Work DB'!C290,'Transport-DB'!F:F,"="&amp;'Work DB'!$AA$4)</f>
        <v>0</v>
      </c>
      <c r="AB290" s="169">
        <f>SUMIFS('Transport-DB'!P:P,'Transport-DB'!C:C,"="&amp;'Work DB'!C290,'Transport-DB'!F:F,"="&amp;'Work DB'!$AB$4)</f>
        <v>0</v>
      </c>
      <c r="AC290" s="169">
        <f>SUMIFS('Transport-DB'!P:P,'Transport-DB'!C:C,"="&amp;'Work DB'!C290,'Transport-DB'!F:F,"="&amp;'Work DB'!$AC$4)</f>
        <v>0</v>
      </c>
      <c r="AD290" s="166">
        <f>SUMIFS('Transport-DB'!P:P,'Transport-DB'!C:C,"="&amp;'Work DB'!C290,'Transport-DB'!F:F,"="&amp;'Work DB'!$AD$4)</f>
        <v>0</v>
      </c>
      <c r="AE290" s="166">
        <f>SUMIFS('Transport-DB'!P:P,'Transport-DB'!C:C,"="&amp;'Work DB'!C290,'Transport-DB'!F:F,"="&amp;'Work DB'!$AE$4)</f>
        <v>0</v>
      </c>
      <c r="AF290" s="166">
        <f>SUMIFS('Transport-DB'!P:P,'Transport-DB'!C:C,"="&amp;'Work DB'!C290,'Transport-DB'!F:F,"="&amp;'Work DB'!$AF$4)</f>
        <v>0</v>
      </c>
      <c r="AG290" s="167"/>
      <c r="AH290" s="168">
        <f>SUMIFS('Transport-DB'!Q:Q,'Transport-DB'!C:C,"="&amp;'Work DB'!C290)</f>
        <v>0</v>
      </c>
      <c r="AI290" s="170">
        <f>SUMIFS(Civil_DB[قالب بندی],Civil_DB[تاریخ],"="&amp;'Work DB'!C290)</f>
        <v>0</v>
      </c>
      <c r="AJ290" s="169"/>
      <c r="AK290" s="167">
        <f>SUMIFS(Civil_DB[بتن],Civil_DB[تاریخ],"="&amp;'Work DB'!C290)</f>
        <v>0</v>
      </c>
      <c r="AL290" s="28"/>
      <c r="AM290" s="29"/>
      <c r="AN290" s="31"/>
      <c r="AO290" s="28"/>
      <c r="AP290" s="29"/>
      <c r="AQ290" s="29"/>
      <c r="AR290" s="30"/>
      <c r="AS290" s="28"/>
      <c r="AT290" s="29"/>
      <c r="AU290" s="30"/>
      <c r="AV290" s="184"/>
      <c r="AW290" s="29"/>
      <c r="AX290" s="29"/>
      <c r="AY290" s="29"/>
      <c r="AZ290" s="29"/>
      <c r="BA290" s="29"/>
      <c r="BB290" s="29"/>
      <c r="BC290" s="30"/>
      <c r="BD290" s="249"/>
      <c r="BE290" s="249"/>
      <c r="BF290" s="249"/>
      <c r="BG290" s="249"/>
      <c r="BH290" s="32"/>
      <c r="BI290" s="56"/>
    </row>
    <row r="291" spans="2:61" s="15" customFormat="1" ht="21" x14ac:dyDescent="0.25">
      <c r="B291" s="47"/>
      <c r="C291" s="20">
        <f t="shared" si="69"/>
        <v>45656</v>
      </c>
      <c r="D291" s="168">
        <f>SUMIFS('Transport-DB'!O:O,'Transport-DB'!C:C,"="&amp;'Work DB'!C291,'Transport-DB'!F:F,"="&amp;'Work DB'!$D$4)</f>
        <v>0</v>
      </c>
      <c r="E291" s="169">
        <f>SUMIFS('Transport-DB'!O:O,'Transport-DB'!C:C,"="&amp;'Work DB'!C291,'Transport-DB'!F:F,"="&amp;'Work DB'!$E$4)</f>
        <v>0</v>
      </c>
      <c r="F291" s="169">
        <f>SUMIFS('Transport-DB'!O:O,'Transport-DB'!C:C,"="&amp;'Work DB'!C291,'Transport-DB'!F:F,"="&amp;'Work DB'!$F$4)</f>
        <v>0</v>
      </c>
      <c r="G291" s="169">
        <f>SUMIFS('Transport-DB'!O:O,'Transport-DB'!C:C,"="&amp;'Work DB'!C291,'Transport-DB'!F:F,"="&amp;'Work DB'!$G$4)</f>
        <v>0</v>
      </c>
      <c r="H291" s="166">
        <f>SUMIFS('Transport-DB'!O:O,'Transport-DB'!C:C,"="&amp;'Work DB'!C291,'Transport-DB'!F:F,"="&amp;'Work DB'!$H$4)</f>
        <v>0</v>
      </c>
      <c r="I291" s="169">
        <f>SUMIFS('Transport-DB'!O:O,'Transport-DB'!C:C,"="&amp;'Work DB'!C291,'Transport-DB'!F:F,"="&amp;'Work DB'!$I$4)</f>
        <v>0</v>
      </c>
      <c r="J291" s="337">
        <f>SUMIFS('Transport-DB'!O:O,'Transport-DB'!C:C,"="&amp;'Work DB'!C291,'Transport-DB'!F:F,"="&amp;'Work DB'!$J$4)</f>
        <v>0</v>
      </c>
      <c r="K291" s="168">
        <f>SUMIFS('Transport-DB'!N:N,'Transport-DB'!C:C,"="&amp;'Work DB'!C291,'Transport-DB'!F:F,"="&amp;'Work DB'!$K$4)</f>
        <v>0</v>
      </c>
      <c r="L291" s="169">
        <f>SUMIFS('Transport-DB'!N:N,'Transport-DB'!C:C,"="&amp;'Work DB'!C291,'Transport-DB'!F:F,"="&amp;'Work DB'!$L$4)</f>
        <v>0</v>
      </c>
      <c r="M291" s="169">
        <f>SUMIFS('Transport-DB'!N:N,'Transport-DB'!C:C,"="&amp;'Work DB'!C291,'Transport-DB'!F:F,"="&amp;'Work DB'!$M$4)</f>
        <v>0</v>
      </c>
      <c r="N291" s="169">
        <f>SUMIFS('Transport-DB'!N:N,'Transport-DB'!C:C,"="&amp;'Work DB'!C291,'Transport-DB'!F:F,"="&amp;'Work DB'!$N$4)</f>
        <v>0</v>
      </c>
      <c r="O291" s="169">
        <f>SUMIFS('Transport-DB'!N:N,'Transport-DB'!C:C,"="&amp;'Work DB'!C291,'Transport-DB'!F:F,"="&amp;'Work DB'!$O$4)</f>
        <v>0</v>
      </c>
      <c r="P291" s="169">
        <f>SUMIFS('Transport-DB'!N:N,'Transport-DB'!C:C,"="&amp;'Work DB'!C291,'Transport-DB'!F:F,"="&amp;'Work DB'!$P$4)</f>
        <v>0</v>
      </c>
      <c r="Q291" s="166">
        <f>SUMIFS('Transport-DB'!N:N,'Transport-DB'!C:C,"="&amp;'Work DB'!C291,'Transport-DB'!F:F,"="&amp;'Work DB'!$Q$4)</f>
        <v>0</v>
      </c>
      <c r="R291" s="167">
        <f>SUMIFS('Transport-DB'!N:N,'Transport-DB'!C:C,"="&amp;'Work DB'!C291,'Transport-DB'!F:F,"="&amp;'Work DB'!$R$4)</f>
        <v>0</v>
      </c>
      <c r="S291" s="168">
        <f>SUM(D291:J291)+SUM(K291:R291)-M291-SUMIFS(Transport_DB[ترانشه],Transport_DB[توضیحات],"دیسپوزال",Transport_DB[تاریخ],'Work DB'!C291)</f>
        <v>0</v>
      </c>
      <c r="T291" s="169">
        <f t="shared" si="59"/>
        <v>0</v>
      </c>
      <c r="U291" s="169"/>
      <c r="V291" s="169"/>
      <c r="W291" s="169"/>
      <c r="X291" s="169"/>
      <c r="Y291" s="167"/>
      <c r="Z291" s="249"/>
      <c r="AA291" s="168">
        <f>SUMIFS('Transport-DB'!P:P,'Transport-DB'!C:C,"="&amp;'Work DB'!C291,'Transport-DB'!F:F,"="&amp;'Work DB'!$AA$4)</f>
        <v>0</v>
      </c>
      <c r="AB291" s="169">
        <f>SUMIFS('Transport-DB'!P:P,'Transport-DB'!C:C,"="&amp;'Work DB'!C291,'Transport-DB'!F:F,"="&amp;'Work DB'!$AB$4)</f>
        <v>0</v>
      </c>
      <c r="AC291" s="169">
        <f>SUMIFS('Transport-DB'!P:P,'Transport-DB'!C:C,"="&amp;'Work DB'!C291,'Transport-DB'!F:F,"="&amp;'Work DB'!$AC$4)</f>
        <v>0</v>
      </c>
      <c r="AD291" s="166">
        <f>SUMIFS('Transport-DB'!P:P,'Transport-DB'!C:C,"="&amp;'Work DB'!C291,'Transport-DB'!F:F,"="&amp;'Work DB'!$AD$4)</f>
        <v>0</v>
      </c>
      <c r="AE291" s="166">
        <f>SUMIFS('Transport-DB'!P:P,'Transport-DB'!C:C,"="&amp;'Work DB'!C291,'Transport-DB'!F:F,"="&amp;'Work DB'!$AE$4)</f>
        <v>0</v>
      </c>
      <c r="AF291" s="166">
        <f>SUMIFS('Transport-DB'!P:P,'Transport-DB'!C:C,"="&amp;'Work DB'!C291,'Transport-DB'!F:F,"="&amp;'Work DB'!$AF$4)</f>
        <v>0</v>
      </c>
      <c r="AG291" s="167"/>
      <c r="AH291" s="168">
        <f>SUMIFS('Transport-DB'!Q:Q,'Transport-DB'!C:C,"="&amp;'Work DB'!C291)</f>
        <v>0</v>
      </c>
      <c r="AI291" s="170">
        <f>SUMIFS(Civil_DB[قالب بندی],Civil_DB[تاریخ],"="&amp;'Work DB'!C291)</f>
        <v>0</v>
      </c>
      <c r="AJ291" s="169"/>
      <c r="AK291" s="167">
        <f>SUMIFS(Civil_DB[بتن],Civil_DB[تاریخ],"="&amp;'Work DB'!C291)</f>
        <v>0</v>
      </c>
      <c r="AL291" s="28"/>
      <c r="AM291" s="29"/>
      <c r="AN291" s="31"/>
      <c r="AO291" s="28"/>
      <c r="AP291" s="29"/>
      <c r="AQ291" s="29"/>
      <c r="AR291" s="30"/>
      <c r="AS291" s="28"/>
      <c r="AT291" s="29"/>
      <c r="AU291" s="30"/>
      <c r="AV291" s="184"/>
      <c r="AW291" s="29"/>
      <c r="AX291" s="29"/>
      <c r="AY291" s="29"/>
      <c r="AZ291" s="29"/>
      <c r="BA291" s="29"/>
      <c r="BB291" s="29"/>
      <c r="BC291" s="30"/>
      <c r="BD291" s="249"/>
      <c r="BE291" s="249"/>
      <c r="BF291" s="249"/>
      <c r="BG291" s="249"/>
      <c r="BH291" s="32"/>
      <c r="BI291" s="56"/>
    </row>
    <row r="292" spans="2:61" s="15" customFormat="1" ht="21" x14ac:dyDescent="0.25">
      <c r="B292" s="47"/>
      <c r="C292" s="20">
        <f t="shared" si="69"/>
        <v>45657</v>
      </c>
      <c r="D292" s="168">
        <f>SUMIFS('Transport-DB'!O:O,'Transport-DB'!C:C,"="&amp;'Work DB'!C292,'Transport-DB'!F:F,"="&amp;'Work DB'!$D$4)</f>
        <v>0</v>
      </c>
      <c r="E292" s="169">
        <f>SUMIFS('Transport-DB'!O:O,'Transport-DB'!C:C,"="&amp;'Work DB'!C292,'Transport-DB'!F:F,"="&amp;'Work DB'!$E$4)</f>
        <v>0</v>
      </c>
      <c r="F292" s="169">
        <f>SUMIFS('Transport-DB'!O:O,'Transport-DB'!C:C,"="&amp;'Work DB'!C292,'Transport-DB'!F:F,"="&amp;'Work DB'!$F$4)</f>
        <v>0</v>
      </c>
      <c r="G292" s="169">
        <f>SUMIFS('Transport-DB'!O:O,'Transport-DB'!C:C,"="&amp;'Work DB'!C292,'Transport-DB'!F:F,"="&amp;'Work DB'!$G$4)</f>
        <v>0</v>
      </c>
      <c r="H292" s="166">
        <f>SUMIFS('Transport-DB'!O:O,'Transport-DB'!C:C,"="&amp;'Work DB'!C292,'Transport-DB'!F:F,"="&amp;'Work DB'!$H$4)</f>
        <v>0</v>
      </c>
      <c r="I292" s="169">
        <f>SUMIFS('Transport-DB'!O:O,'Transport-DB'!C:C,"="&amp;'Work DB'!C292,'Transport-DB'!F:F,"="&amp;'Work DB'!$I$4)</f>
        <v>0</v>
      </c>
      <c r="J292" s="337">
        <f>SUMIFS('Transport-DB'!O:O,'Transport-DB'!C:C,"="&amp;'Work DB'!C292,'Transport-DB'!F:F,"="&amp;'Work DB'!$J$4)</f>
        <v>0</v>
      </c>
      <c r="K292" s="168">
        <f>SUMIFS('Transport-DB'!N:N,'Transport-DB'!C:C,"="&amp;'Work DB'!C292,'Transport-DB'!F:F,"="&amp;'Work DB'!$K$4)</f>
        <v>0</v>
      </c>
      <c r="L292" s="169">
        <f>SUMIFS('Transport-DB'!N:N,'Transport-DB'!C:C,"="&amp;'Work DB'!C292,'Transport-DB'!F:F,"="&amp;'Work DB'!$L$4)</f>
        <v>0</v>
      </c>
      <c r="M292" s="169">
        <f>SUMIFS('Transport-DB'!N:N,'Transport-DB'!C:C,"="&amp;'Work DB'!C292,'Transport-DB'!F:F,"="&amp;'Work DB'!$M$4)</f>
        <v>0</v>
      </c>
      <c r="N292" s="169">
        <f>SUMIFS('Transport-DB'!N:N,'Transport-DB'!C:C,"="&amp;'Work DB'!C292,'Transport-DB'!F:F,"="&amp;'Work DB'!$N$4)</f>
        <v>0</v>
      </c>
      <c r="O292" s="169">
        <f>SUMIFS('Transport-DB'!N:N,'Transport-DB'!C:C,"="&amp;'Work DB'!C292,'Transport-DB'!F:F,"="&amp;'Work DB'!$O$4)</f>
        <v>0</v>
      </c>
      <c r="P292" s="169">
        <f>SUMIFS('Transport-DB'!N:N,'Transport-DB'!C:C,"="&amp;'Work DB'!C292,'Transport-DB'!F:F,"="&amp;'Work DB'!$P$4)</f>
        <v>0</v>
      </c>
      <c r="Q292" s="166">
        <f>SUMIFS('Transport-DB'!N:N,'Transport-DB'!C:C,"="&amp;'Work DB'!C292,'Transport-DB'!F:F,"="&amp;'Work DB'!$Q$4)</f>
        <v>0</v>
      </c>
      <c r="R292" s="167">
        <f>SUMIFS('Transport-DB'!N:N,'Transport-DB'!C:C,"="&amp;'Work DB'!C292,'Transport-DB'!F:F,"="&amp;'Work DB'!$R$4)</f>
        <v>0</v>
      </c>
      <c r="S292" s="168">
        <f>SUM(D292:J292)+SUM(K292:R292)-M292-SUMIFS(Transport_DB[ترانشه],Transport_DB[توضیحات],"دیسپوزال",Transport_DB[تاریخ],'Work DB'!C292)</f>
        <v>0</v>
      </c>
      <c r="T292" s="169">
        <f t="shared" si="59"/>
        <v>0</v>
      </c>
      <c r="U292" s="169"/>
      <c r="V292" s="169"/>
      <c r="W292" s="169"/>
      <c r="X292" s="169"/>
      <c r="Y292" s="167"/>
      <c r="Z292" s="249"/>
      <c r="AA292" s="168">
        <f>SUMIFS('Transport-DB'!P:P,'Transport-DB'!C:C,"="&amp;'Work DB'!C292,'Transport-DB'!F:F,"="&amp;'Work DB'!$AA$4)</f>
        <v>0</v>
      </c>
      <c r="AB292" s="169">
        <f>SUMIFS('Transport-DB'!P:P,'Transport-DB'!C:C,"="&amp;'Work DB'!C292,'Transport-DB'!F:F,"="&amp;'Work DB'!$AB$4)</f>
        <v>0</v>
      </c>
      <c r="AC292" s="169">
        <f>SUMIFS('Transport-DB'!P:P,'Transport-DB'!C:C,"="&amp;'Work DB'!C292,'Transport-DB'!F:F,"="&amp;'Work DB'!$AC$4)</f>
        <v>0</v>
      </c>
      <c r="AD292" s="166">
        <f>SUMIFS('Transport-DB'!P:P,'Transport-DB'!C:C,"="&amp;'Work DB'!C292,'Transport-DB'!F:F,"="&amp;'Work DB'!$AD$4)</f>
        <v>0</v>
      </c>
      <c r="AE292" s="166">
        <f>SUMIFS('Transport-DB'!P:P,'Transport-DB'!C:C,"="&amp;'Work DB'!C292,'Transport-DB'!F:F,"="&amp;'Work DB'!$AE$4)</f>
        <v>0</v>
      </c>
      <c r="AF292" s="166">
        <f>SUMIFS('Transport-DB'!P:P,'Transport-DB'!C:C,"="&amp;'Work DB'!C292,'Transport-DB'!F:F,"="&amp;'Work DB'!$AF$4)</f>
        <v>0</v>
      </c>
      <c r="AG292" s="167"/>
      <c r="AH292" s="168">
        <f>SUMIFS('Transport-DB'!Q:Q,'Transport-DB'!C:C,"="&amp;'Work DB'!C292)</f>
        <v>0</v>
      </c>
      <c r="AI292" s="170">
        <f>SUMIFS(Civil_DB[قالب بندی],Civil_DB[تاریخ],"="&amp;'Work DB'!C292)</f>
        <v>0</v>
      </c>
      <c r="AJ292" s="169"/>
      <c r="AK292" s="167">
        <f>SUMIFS(Civil_DB[بتن],Civil_DB[تاریخ],"="&amp;'Work DB'!C292)</f>
        <v>0</v>
      </c>
      <c r="AL292" s="28"/>
      <c r="AM292" s="29"/>
      <c r="AN292" s="31"/>
      <c r="AO292" s="28"/>
      <c r="AP292" s="29"/>
      <c r="AQ292" s="29"/>
      <c r="AR292" s="30"/>
      <c r="AS292" s="28"/>
      <c r="AT292" s="29"/>
      <c r="AU292" s="30"/>
      <c r="AV292" s="184"/>
      <c r="AW292" s="29"/>
      <c r="AX292" s="29"/>
      <c r="AY292" s="29"/>
      <c r="AZ292" s="29"/>
      <c r="BA292" s="29"/>
      <c r="BB292" s="29"/>
      <c r="BC292" s="30"/>
      <c r="BD292" s="249"/>
      <c r="BE292" s="249"/>
      <c r="BF292" s="249"/>
      <c r="BG292" s="249"/>
      <c r="BH292" s="32"/>
      <c r="BI292" s="56"/>
    </row>
    <row r="293" spans="2:61" s="15" customFormat="1" ht="21" x14ac:dyDescent="0.25">
      <c r="B293" s="47"/>
      <c r="C293" s="20">
        <f t="shared" si="69"/>
        <v>45658</v>
      </c>
      <c r="D293" s="168">
        <f>SUMIFS('Transport-DB'!O:O,'Transport-DB'!C:C,"="&amp;'Work DB'!C293,'Transport-DB'!F:F,"="&amp;'Work DB'!$D$4)</f>
        <v>0</v>
      </c>
      <c r="E293" s="169">
        <f>SUMIFS('Transport-DB'!O:O,'Transport-DB'!C:C,"="&amp;'Work DB'!C293,'Transport-DB'!F:F,"="&amp;'Work DB'!$E$4)</f>
        <v>0</v>
      </c>
      <c r="F293" s="169">
        <f>SUMIFS('Transport-DB'!O:O,'Transport-DB'!C:C,"="&amp;'Work DB'!C293,'Transport-DB'!F:F,"="&amp;'Work DB'!$F$4)</f>
        <v>0</v>
      </c>
      <c r="G293" s="169">
        <f>SUMIFS('Transport-DB'!O:O,'Transport-DB'!C:C,"="&amp;'Work DB'!C293,'Transport-DB'!F:F,"="&amp;'Work DB'!$G$4)</f>
        <v>0</v>
      </c>
      <c r="H293" s="166">
        <f>SUMIFS('Transport-DB'!O:O,'Transport-DB'!C:C,"="&amp;'Work DB'!C293,'Transport-DB'!F:F,"="&amp;'Work DB'!$H$4)</f>
        <v>0</v>
      </c>
      <c r="I293" s="169">
        <f>SUMIFS('Transport-DB'!O:O,'Transport-DB'!C:C,"="&amp;'Work DB'!C293,'Transport-DB'!F:F,"="&amp;'Work DB'!$I$4)</f>
        <v>0</v>
      </c>
      <c r="J293" s="337">
        <f>SUMIFS('Transport-DB'!O:O,'Transport-DB'!C:C,"="&amp;'Work DB'!C293,'Transport-DB'!F:F,"="&amp;'Work DB'!$J$4)</f>
        <v>0</v>
      </c>
      <c r="K293" s="168">
        <f>SUMIFS('Transport-DB'!N:N,'Transport-DB'!C:C,"="&amp;'Work DB'!C293,'Transport-DB'!F:F,"="&amp;'Work DB'!$K$4)</f>
        <v>0</v>
      </c>
      <c r="L293" s="169">
        <f>SUMIFS('Transport-DB'!N:N,'Transport-DB'!C:C,"="&amp;'Work DB'!C293,'Transport-DB'!F:F,"="&amp;'Work DB'!$L$4)</f>
        <v>0</v>
      </c>
      <c r="M293" s="169">
        <f>SUMIFS('Transport-DB'!N:N,'Transport-DB'!C:C,"="&amp;'Work DB'!C293,'Transport-DB'!F:F,"="&amp;'Work DB'!$M$4)</f>
        <v>0</v>
      </c>
      <c r="N293" s="169">
        <f>SUMIFS('Transport-DB'!N:N,'Transport-DB'!C:C,"="&amp;'Work DB'!C293,'Transport-DB'!F:F,"="&amp;'Work DB'!$N$4)</f>
        <v>0</v>
      </c>
      <c r="O293" s="169">
        <f>SUMIFS('Transport-DB'!N:N,'Transport-DB'!C:C,"="&amp;'Work DB'!C293,'Transport-DB'!F:F,"="&amp;'Work DB'!$O$4)</f>
        <v>0</v>
      </c>
      <c r="P293" s="169">
        <f>SUMIFS('Transport-DB'!N:N,'Transport-DB'!C:C,"="&amp;'Work DB'!C293,'Transport-DB'!F:F,"="&amp;'Work DB'!$P$4)</f>
        <v>0</v>
      </c>
      <c r="Q293" s="166">
        <f>SUMIFS('Transport-DB'!N:N,'Transport-DB'!C:C,"="&amp;'Work DB'!C293,'Transport-DB'!F:F,"="&amp;'Work DB'!$Q$4)</f>
        <v>0</v>
      </c>
      <c r="R293" s="167">
        <f>SUMIFS('Transport-DB'!N:N,'Transport-DB'!C:C,"="&amp;'Work DB'!C293,'Transport-DB'!F:F,"="&amp;'Work DB'!$R$4)</f>
        <v>0</v>
      </c>
      <c r="S293" s="168">
        <f>SUM(D293:J293)+SUM(K293:R293)-M293-SUMIFS(Transport_DB[ترانشه],Transport_DB[توضیحات],"دیسپوزال",Transport_DB[تاریخ],'Work DB'!C293)</f>
        <v>0</v>
      </c>
      <c r="T293" s="169">
        <f t="shared" si="59"/>
        <v>0</v>
      </c>
      <c r="U293" s="169"/>
      <c r="V293" s="169"/>
      <c r="W293" s="169"/>
      <c r="X293" s="169"/>
      <c r="Y293" s="167"/>
      <c r="Z293" s="249"/>
      <c r="AA293" s="168">
        <f>SUMIFS('Transport-DB'!P:P,'Transport-DB'!C:C,"="&amp;'Work DB'!C293,'Transport-DB'!F:F,"="&amp;'Work DB'!$AA$4)</f>
        <v>0</v>
      </c>
      <c r="AB293" s="169">
        <f>SUMIFS('Transport-DB'!P:P,'Transport-DB'!C:C,"="&amp;'Work DB'!C293,'Transport-DB'!F:F,"="&amp;'Work DB'!$AB$4)</f>
        <v>0</v>
      </c>
      <c r="AC293" s="169">
        <f>SUMIFS('Transport-DB'!P:P,'Transport-DB'!C:C,"="&amp;'Work DB'!C293,'Transport-DB'!F:F,"="&amp;'Work DB'!$AC$4)</f>
        <v>0</v>
      </c>
      <c r="AD293" s="166">
        <f>SUMIFS('Transport-DB'!P:P,'Transport-DB'!C:C,"="&amp;'Work DB'!C293,'Transport-DB'!F:F,"="&amp;'Work DB'!$AD$4)</f>
        <v>0</v>
      </c>
      <c r="AE293" s="166">
        <f>SUMIFS('Transport-DB'!P:P,'Transport-DB'!C:C,"="&amp;'Work DB'!C293,'Transport-DB'!F:F,"="&amp;'Work DB'!$AE$4)</f>
        <v>0</v>
      </c>
      <c r="AF293" s="166">
        <f>SUMIFS('Transport-DB'!P:P,'Transport-DB'!C:C,"="&amp;'Work DB'!C293,'Transport-DB'!F:F,"="&amp;'Work DB'!$AF$4)</f>
        <v>0</v>
      </c>
      <c r="AG293" s="167"/>
      <c r="AH293" s="168">
        <f>SUMIFS('Transport-DB'!Q:Q,'Transport-DB'!C:C,"="&amp;'Work DB'!C293)</f>
        <v>0</v>
      </c>
      <c r="AI293" s="170">
        <f>SUMIFS(Civil_DB[قالب بندی],Civil_DB[تاریخ],"="&amp;'Work DB'!C293)</f>
        <v>0</v>
      </c>
      <c r="AJ293" s="169"/>
      <c r="AK293" s="167">
        <f>SUMIFS(Civil_DB[بتن],Civil_DB[تاریخ],"="&amp;'Work DB'!C293)</f>
        <v>0</v>
      </c>
      <c r="AL293" s="28"/>
      <c r="AM293" s="29"/>
      <c r="AN293" s="31"/>
      <c r="AO293" s="28"/>
      <c r="AP293" s="29"/>
      <c r="AQ293" s="29"/>
      <c r="AR293" s="30"/>
      <c r="AS293" s="28"/>
      <c r="AT293" s="29"/>
      <c r="AU293" s="30"/>
      <c r="AV293" s="184"/>
      <c r="AW293" s="29"/>
      <c r="AX293" s="29"/>
      <c r="AY293" s="29"/>
      <c r="AZ293" s="29"/>
      <c r="BA293" s="29"/>
      <c r="BB293" s="29"/>
      <c r="BC293" s="30"/>
      <c r="BD293" s="249"/>
      <c r="BE293" s="249"/>
      <c r="BF293" s="249"/>
      <c r="BG293" s="249"/>
      <c r="BH293" s="32"/>
      <c r="BI293" s="56"/>
    </row>
    <row r="294" spans="2:61" s="15" customFormat="1" ht="21" x14ac:dyDescent="0.25">
      <c r="B294" s="47"/>
      <c r="C294" s="20">
        <f t="shared" si="69"/>
        <v>45659</v>
      </c>
      <c r="D294" s="168">
        <f>SUMIFS('Transport-DB'!O:O,'Transport-DB'!C:C,"="&amp;'Work DB'!C294,'Transport-DB'!F:F,"="&amp;'Work DB'!$D$4)</f>
        <v>0</v>
      </c>
      <c r="E294" s="169">
        <f>SUMIFS('Transport-DB'!O:O,'Transport-DB'!C:C,"="&amp;'Work DB'!C294,'Transport-DB'!F:F,"="&amp;'Work DB'!$E$4)</f>
        <v>0</v>
      </c>
      <c r="F294" s="169">
        <f>SUMIFS('Transport-DB'!O:O,'Transport-DB'!C:C,"="&amp;'Work DB'!C294,'Transport-DB'!F:F,"="&amp;'Work DB'!$F$4)</f>
        <v>0</v>
      </c>
      <c r="G294" s="169">
        <f>SUMIFS('Transport-DB'!O:O,'Transport-DB'!C:C,"="&amp;'Work DB'!C294,'Transport-DB'!F:F,"="&amp;'Work DB'!$G$4)</f>
        <v>0</v>
      </c>
      <c r="H294" s="166">
        <f>SUMIFS('Transport-DB'!O:O,'Transport-DB'!C:C,"="&amp;'Work DB'!C294,'Transport-DB'!F:F,"="&amp;'Work DB'!$H$4)</f>
        <v>0</v>
      </c>
      <c r="I294" s="169">
        <f>SUMIFS('Transport-DB'!O:O,'Transport-DB'!C:C,"="&amp;'Work DB'!C294,'Transport-DB'!F:F,"="&amp;'Work DB'!$I$4)</f>
        <v>0</v>
      </c>
      <c r="J294" s="337">
        <f>SUMIFS('Transport-DB'!O:O,'Transport-DB'!C:C,"="&amp;'Work DB'!C294,'Transport-DB'!F:F,"="&amp;'Work DB'!$J$4)</f>
        <v>0</v>
      </c>
      <c r="K294" s="168">
        <f>SUMIFS('Transport-DB'!N:N,'Transport-DB'!C:C,"="&amp;'Work DB'!C294,'Transport-DB'!F:F,"="&amp;'Work DB'!$K$4)</f>
        <v>0</v>
      </c>
      <c r="L294" s="169">
        <f>SUMIFS('Transport-DB'!N:N,'Transport-DB'!C:C,"="&amp;'Work DB'!C294,'Transport-DB'!F:F,"="&amp;'Work DB'!$L$4)</f>
        <v>0</v>
      </c>
      <c r="M294" s="169">
        <f>SUMIFS('Transport-DB'!N:N,'Transport-DB'!C:C,"="&amp;'Work DB'!C294,'Transport-DB'!F:F,"="&amp;'Work DB'!$M$4)</f>
        <v>0</v>
      </c>
      <c r="N294" s="169">
        <f>SUMIFS('Transport-DB'!N:N,'Transport-DB'!C:C,"="&amp;'Work DB'!C294,'Transport-DB'!F:F,"="&amp;'Work DB'!$N$4)</f>
        <v>0</v>
      </c>
      <c r="O294" s="169">
        <f>SUMIFS('Transport-DB'!N:N,'Transport-DB'!C:C,"="&amp;'Work DB'!C294,'Transport-DB'!F:F,"="&amp;'Work DB'!$O$4)</f>
        <v>0</v>
      </c>
      <c r="P294" s="169">
        <f>SUMIFS('Transport-DB'!N:N,'Transport-DB'!C:C,"="&amp;'Work DB'!C294,'Transport-DB'!F:F,"="&amp;'Work DB'!$P$4)</f>
        <v>0</v>
      </c>
      <c r="Q294" s="166">
        <f>SUMIFS('Transport-DB'!N:N,'Transport-DB'!C:C,"="&amp;'Work DB'!C294,'Transport-DB'!F:F,"="&amp;'Work DB'!$Q$4)</f>
        <v>0</v>
      </c>
      <c r="R294" s="167">
        <f>SUMIFS('Transport-DB'!N:N,'Transport-DB'!C:C,"="&amp;'Work DB'!C294,'Transport-DB'!F:F,"="&amp;'Work DB'!$R$4)</f>
        <v>0</v>
      </c>
      <c r="S294" s="168">
        <f>SUM(D294:J294)+SUM(K294:R294)-M294-SUMIFS(Transport_DB[ترانشه],Transport_DB[توضیحات],"دیسپوزال",Transport_DB[تاریخ],'Work DB'!C294)</f>
        <v>0</v>
      </c>
      <c r="T294" s="169">
        <f t="shared" si="59"/>
        <v>0</v>
      </c>
      <c r="U294" s="169"/>
      <c r="V294" s="169"/>
      <c r="W294" s="169"/>
      <c r="X294" s="169"/>
      <c r="Y294" s="167"/>
      <c r="Z294" s="249"/>
      <c r="AA294" s="168">
        <f>SUMIFS('Transport-DB'!P:P,'Transport-DB'!C:C,"="&amp;'Work DB'!C294,'Transport-DB'!F:F,"="&amp;'Work DB'!$AA$4)</f>
        <v>0</v>
      </c>
      <c r="AB294" s="169">
        <f>SUMIFS('Transport-DB'!P:P,'Transport-DB'!C:C,"="&amp;'Work DB'!C294,'Transport-DB'!F:F,"="&amp;'Work DB'!$AB$4)</f>
        <v>0</v>
      </c>
      <c r="AC294" s="169">
        <f>SUMIFS('Transport-DB'!P:P,'Transport-DB'!C:C,"="&amp;'Work DB'!C294,'Transport-DB'!F:F,"="&amp;'Work DB'!$AC$4)</f>
        <v>0</v>
      </c>
      <c r="AD294" s="166">
        <f>SUMIFS('Transport-DB'!P:P,'Transport-DB'!C:C,"="&amp;'Work DB'!C294,'Transport-DB'!F:F,"="&amp;'Work DB'!$AD$4)</f>
        <v>0</v>
      </c>
      <c r="AE294" s="166">
        <f>SUMIFS('Transport-DB'!P:P,'Transport-DB'!C:C,"="&amp;'Work DB'!C294,'Transport-DB'!F:F,"="&amp;'Work DB'!$AE$4)</f>
        <v>0</v>
      </c>
      <c r="AF294" s="166">
        <f>SUMIFS('Transport-DB'!P:P,'Transport-DB'!C:C,"="&amp;'Work DB'!C294,'Transport-DB'!F:F,"="&amp;'Work DB'!$AF$4)</f>
        <v>0</v>
      </c>
      <c r="AG294" s="167"/>
      <c r="AH294" s="168">
        <f>SUMIFS('Transport-DB'!Q:Q,'Transport-DB'!C:C,"="&amp;'Work DB'!C294)</f>
        <v>0</v>
      </c>
      <c r="AI294" s="170">
        <f>SUMIFS(Civil_DB[قالب بندی],Civil_DB[تاریخ],"="&amp;'Work DB'!C294)</f>
        <v>0</v>
      </c>
      <c r="AJ294" s="169"/>
      <c r="AK294" s="167">
        <f>SUMIFS(Civil_DB[بتن],Civil_DB[تاریخ],"="&amp;'Work DB'!C294)</f>
        <v>0</v>
      </c>
      <c r="AL294" s="28"/>
      <c r="AM294" s="29"/>
      <c r="AN294" s="31"/>
      <c r="AO294" s="28"/>
      <c r="AP294" s="29"/>
      <c r="AQ294" s="29"/>
      <c r="AR294" s="30"/>
      <c r="AS294" s="28"/>
      <c r="AT294" s="29"/>
      <c r="AU294" s="30"/>
      <c r="AV294" s="184"/>
      <c r="AW294" s="29"/>
      <c r="AX294" s="29"/>
      <c r="AY294" s="29"/>
      <c r="AZ294" s="29"/>
      <c r="BA294" s="29"/>
      <c r="BB294" s="29"/>
      <c r="BC294" s="30"/>
      <c r="BD294" s="249"/>
      <c r="BE294" s="249"/>
      <c r="BF294" s="249"/>
      <c r="BG294" s="249"/>
      <c r="BH294" s="32"/>
      <c r="BI294" s="56"/>
    </row>
    <row r="295" spans="2:61" s="15" customFormat="1" ht="21" x14ac:dyDescent="0.25">
      <c r="B295" s="47"/>
      <c r="C295" s="20">
        <f t="shared" si="69"/>
        <v>45660</v>
      </c>
      <c r="D295" s="168">
        <f>SUMIFS('Transport-DB'!O:O,'Transport-DB'!C:C,"="&amp;'Work DB'!C295,'Transport-DB'!F:F,"="&amp;'Work DB'!$D$4)</f>
        <v>0</v>
      </c>
      <c r="E295" s="169">
        <f>SUMIFS('Transport-DB'!O:O,'Transport-DB'!C:C,"="&amp;'Work DB'!C295,'Transport-DB'!F:F,"="&amp;'Work DB'!$E$4)</f>
        <v>0</v>
      </c>
      <c r="F295" s="169">
        <f>SUMIFS('Transport-DB'!O:O,'Transport-DB'!C:C,"="&amp;'Work DB'!C295,'Transport-DB'!F:F,"="&amp;'Work DB'!$F$4)</f>
        <v>0</v>
      </c>
      <c r="G295" s="169">
        <f>SUMIFS('Transport-DB'!O:O,'Transport-DB'!C:C,"="&amp;'Work DB'!C295,'Transport-DB'!F:F,"="&amp;'Work DB'!$G$4)</f>
        <v>0</v>
      </c>
      <c r="H295" s="166">
        <f>SUMIFS('Transport-DB'!O:O,'Transport-DB'!C:C,"="&amp;'Work DB'!C295,'Transport-DB'!F:F,"="&amp;'Work DB'!$H$4)</f>
        <v>0</v>
      </c>
      <c r="I295" s="169">
        <f>SUMIFS('Transport-DB'!O:O,'Transport-DB'!C:C,"="&amp;'Work DB'!C295,'Transport-DB'!F:F,"="&amp;'Work DB'!$I$4)</f>
        <v>0</v>
      </c>
      <c r="J295" s="337">
        <f>SUMIFS('Transport-DB'!O:O,'Transport-DB'!C:C,"="&amp;'Work DB'!C295,'Transport-DB'!F:F,"="&amp;'Work DB'!$J$4)</f>
        <v>0</v>
      </c>
      <c r="K295" s="168">
        <f>SUMIFS('Transport-DB'!N:N,'Transport-DB'!C:C,"="&amp;'Work DB'!C295,'Transport-DB'!F:F,"="&amp;'Work DB'!$K$4)</f>
        <v>0</v>
      </c>
      <c r="L295" s="169">
        <f>SUMIFS('Transport-DB'!N:N,'Transport-DB'!C:C,"="&amp;'Work DB'!C295,'Transport-DB'!F:F,"="&amp;'Work DB'!$L$4)</f>
        <v>0</v>
      </c>
      <c r="M295" s="169">
        <f>SUMIFS('Transport-DB'!N:N,'Transport-DB'!C:C,"="&amp;'Work DB'!C295,'Transport-DB'!F:F,"="&amp;'Work DB'!$M$4)</f>
        <v>0</v>
      </c>
      <c r="N295" s="169">
        <f>SUMIFS('Transport-DB'!N:N,'Transport-DB'!C:C,"="&amp;'Work DB'!C295,'Transport-DB'!F:F,"="&amp;'Work DB'!$N$4)</f>
        <v>0</v>
      </c>
      <c r="O295" s="169">
        <f>SUMIFS('Transport-DB'!N:N,'Transport-DB'!C:C,"="&amp;'Work DB'!C295,'Transport-DB'!F:F,"="&amp;'Work DB'!$O$4)</f>
        <v>0</v>
      </c>
      <c r="P295" s="169">
        <f>SUMIFS('Transport-DB'!N:N,'Transport-DB'!C:C,"="&amp;'Work DB'!C295,'Transport-DB'!F:F,"="&amp;'Work DB'!$P$4)</f>
        <v>0</v>
      </c>
      <c r="Q295" s="166">
        <f>SUMIFS('Transport-DB'!N:N,'Transport-DB'!C:C,"="&amp;'Work DB'!C295,'Transport-DB'!F:F,"="&amp;'Work DB'!$Q$4)</f>
        <v>0</v>
      </c>
      <c r="R295" s="167">
        <f>SUMIFS('Transport-DB'!N:N,'Transport-DB'!C:C,"="&amp;'Work DB'!C295,'Transport-DB'!F:F,"="&amp;'Work DB'!$R$4)</f>
        <v>0</v>
      </c>
      <c r="S295" s="168">
        <f>SUM(D295:J295)+SUM(K295:R295)-M295-SUMIFS(Transport_DB[ترانشه],Transport_DB[توضیحات],"دیسپوزال",Transport_DB[تاریخ],'Work DB'!C295)</f>
        <v>0</v>
      </c>
      <c r="T295" s="169">
        <f t="shared" si="59"/>
        <v>0</v>
      </c>
      <c r="U295" s="169"/>
      <c r="V295" s="169"/>
      <c r="W295" s="169"/>
      <c r="X295" s="169"/>
      <c r="Y295" s="167"/>
      <c r="Z295" s="249"/>
      <c r="AA295" s="168">
        <f>SUMIFS('Transport-DB'!P:P,'Transport-DB'!C:C,"="&amp;'Work DB'!C295,'Transport-DB'!F:F,"="&amp;'Work DB'!$AA$4)</f>
        <v>0</v>
      </c>
      <c r="AB295" s="169">
        <f>SUMIFS('Transport-DB'!P:P,'Transport-DB'!C:C,"="&amp;'Work DB'!C295,'Transport-DB'!F:F,"="&amp;'Work DB'!$AB$4)</f>
        <v>0</v>
      </c>
      <c r="AC295" s="169">
        <f>SUMIFS('Transport-DB'!P:P,'Transport-DB'!C:C,"="&amp;'Work DB'!C295,'Transport-DB'!F:F,"="&amp;'Work DB'!$AC$4)</f>
        <v>0</v>
      </c>
      <c r="AD295" s="166">
        <f>SUMIFS('Transport-DB'!P:P,'Transport-DB'!C:C,"="&amp;'Work DB'!C295,'Transport-DB'!F:F,"="&amp;'Work DB'!$AD$4)</f>
        <v>0</v>
      </c>
      <c r="AE295" s="166">
        <f>SUMIFS('Transport-DB'!P:P,'Transport-DB'!C:C,"="&amp;'Work DB'!C295,'Transport-DB'!F:F,"="&amp;'Work DB'!$AE$4)</f>
        <v>0</v>
      </c>
      <c r="AF295" s="166">
        <f>SUMIFS('Transport-DB'!P:P,'Transport-DB'!C:C,"="&amp;'Work DB'!C295,'Transport-DB'!F:F,"="&amp;'Work DB'!$AF$4)</f>
        <v>0</v>
      </c>
      <c r="AG295" s="167"/>
      <c r="AH295" s="168">
        <f>SUMIFS('Transport-DB'!Q:Q,'Transport-DB'!C:C,"="&amp;'Work DB'!C295)</f>
        <v>0</v>
      </c>
      <c r="AI295" s="170">
        <f>SUMIFS(Civil_DB[قالب بندی],Civil_DB[تاریخ],"="&amp;'Work DB'!C295)</f>
        <v>0</v>
      </c>
      <c r="AJ295" s="169"/>
      <c r="AK295" s="167">
        <f>SUMIFS(Civil_DB[بتن],Civil_DB[تاریخ],"="&amp;'Work DB'!C295)</f>
        <v>0</v>
      </c>
      <c r="AL295" s="28"/>
      <c r="AM295" s="29"/>
      <c r="AN295" s="31"/>
      <c r="AO295" s="28"/>
      <c r="AP295" s="29"/>
      <c r="AQ295" s="29"/>
      <c r="AR295" s="30"/>
      <c r="AS295" s="28"/>
      <c r="AT295" s="29"/>
      <c r="AU295" s="30"/>
      <c r="AV295" s="184"/>
      <c r="AW295" s="29"/>
      <c r="AX295" s="29"/>
      <c r="AY295" s="29"/>
      <c r="AZ295" s="29"/>
      <c r="BA295" s="29"/>
      <c r="BB295" s="29"/>
      <c r="BC295" s="30"/>
      <c r="BD295" s="249"/>
      <c r="BE295" s="249"/>
      <c r="BF295" s="249"/>
      <c r="BG295" s="249"/>
      <c r="BH295" s="32"/>
      <c r="BI295" s="56"/>
    </row>
    <row r="296" spans="2:61" s="15" customFormat="1" ht="21" x14ac:dyDescent="0.25">
      <c r="B296" s="47"/>
      <c r="C296" s="20">
        <f t="shared" si="69"/>
        <v>45661</v>
      </c>
      <c r="D296" s="168">
        <f>SUMIFS('Transport-DB'!O:O,'Transport-DB'!C:C,"="&amp;'Work DB'!C296,'Transport-DB'!F:F,"="&amp;'Work DB'!$D$4)</f>
        <v>0</v>
      </c>
      <c r="E296" s="169">
        <f>SUMIFS('Transport-DB'!O:O,'Transport-DB'!C:C,"="&amp;'Work DB'!C296,'Transport-DB'!F:F,"="&amp;'Work DB'!$E$4)</f>
        <v>0</v>
      </c>
      <c r="F296" s="169">
        <f>SUMIFS('Transport-DB'!O:O,'Transport-DB'!C:C,"="&amp;'Work DB'!C296,'Transport-DB'!F:F,"="&amp;'Work DB'!$F$4)</f>
        <v>0</v>
      </c>
      <c r="G296" s="169">
        <f>SUMIFS('Transport-DB'!O:O,'Transport-DB'!C:C,"="&amp;'Work DB'!C296,'Transport-DB'!F:F,"="&amp;'Work DB'!$G$4)</f>
        <v>0</v>
      </c>
      <c r="H296" s="166">
        <f>SUMIFS('Transport-DB'!O:O,'Transport-DB'!C:C,"="&amp;'Work DB'!C296,'Transport-DB'!F:F,"="&amp;'Work DB'!$H$4)</f>
        <v>0</v>
      </c>
      <c r="I296" s="169">
        <f>SUMIFS('Transport-DB'!O:O,'Transport-DB'!C:C,"="&amp;'Work DB'!C296,'Transport-DB'!F:F,"="&amp;'Work DB'!$I$4)</f>
        <v>0</v>
      </c>
      <c r="J296" s="337">
        <f>SUMIFS('Transport-DB'!O:O,'Transport-DB'!C:C,"="&amp;'Work DB'!C296,'Transport-DB'!F:F,"="&amp;'Work DB'!$J$4)</f>
        <v>0</v>
      </c>
      <c r="K296" s="168">
        <f>SUMIFS('Transport-DB'!N:N,'Transport-DB'!C:C,"="&amp;'Work DB'!C296,'Transport-DB'!F:F,"="&amp;'Work DB'!$K$4)</f>
        <v>0</v>
      </c>
      <c r="L296" s="169">
        <f>SUMIFS('Transport-DB'!N:N,'Transport-DB'!C:C,"="&amp;'Work DB'!C296,'Transport-DB'!F:F,"="&amp;'Work DB'!$L$4)</f>
        <v>0</v>
      </c>
      <c r="M296" s="169">
        <f>SUMIFS('Transport-DB'!N:N,'Transport-DB'!C:C,"="&amp;'Work DB'!C296,'Transport-DB'!F:F,"="&amp;'Work DB'!$M$4)</f>
        <v>0</v>
      </c>
      <c r="N296" s="169">
        <f>SUMIFS('Transport-DB'!N:N,'Transport-DB'!C:C,"="&amp;'Work DB'!C296,'Transport-DB'!F:F,"="&amp;'Work DB'!$N$4)</f>
        <v>0</v>
      </c>
      <c r="O296" s="169">
        <f>SUMIFS('Transport-DB'!N:N,'Transport-DB'!C:C,"="&amp;'Work DB'!C296,'Transport-DB'!F:F,"="&amp;'Work DB'!$O$4)</f>
        <v>0</v>
      </c>
      <c r="P296" s="169">
        <f>SUMIFS('Transport-DB'!N:N,'Transport-DB'!C:C,"="&amp;'Work DB'!C296,'Transport-DB'!F:F,"="&amp;'Work DB'!$P$4)</f>
        <v>0</v>
      </c>
      <c r="Q296" s="166">
        <f>SUMIFS('Transport-DB'!N:N,'Transport-DB'!C:C,"="&amp;'Work DB'!C296,'Transport-DB'!F:F,"="&amp;'Work DB'!$Q$4)</f>
        <v>0</v>
      </c>
      <c r="R296" s="167">
        <f>SUMIFS('Transport-DB'!N:N,'Transport-DB'!C:C,"="&amp;'Work DB'!C296,'Transport-DB'!F:F,"="&amp;'Work DB'!$R$4)</f>
        <v>0</v>
      </c>
      <c r="S296" s="168">
        <f>SUM(D296:J296)+SUM(K296:R296)-M296-SUMIFS(Transport_DB[ترانشه],Transport_DB[توضیحات],"دیسپوزال",Transport_DB[تاریخ],'Work DB'!C296)</f>
        <v>0</v>
      </c>
      <c r="T296" s="169">
        <f t="shared" ref="T296:T359" si="70">M296</f>
        <v>0</v>
      </c>
      <c r="U296" s="169"/>
      <c r="V296" s="169"/>
      <c r="W296" s="169"/>
      <c r="X296" s="169"/>
      <c r="Y296" s="167"/>
      <c r="Z296" s="249"/>
      <c r="AA296" s="168">
        <f>SUMIFS('Transport-DB'!P:P,'Transport-DB'!C:C,"="&amp;'Work DB'!C296,'Transport-DB'!F:F,"="&amp;'Work DB'!$AA$4)</f>
        <v>0</v>
      </c>
      <c r="AB296" s="169">
        <f>SUMIFS('Transport-DB'!P:P,'Transport-DB'!C:C,"="&amp;'Work DB'!C296,'Transport-DB'!F:F,"="&amp;'Work DB'!$AB$4)</f>
        <v>0</v>
      </c>
      <c r="AC296" s="169">
        <f>SUMIFS('Transport-DB'!P:P,'Transport-DB'!C:C,"="&amp;'Work DB'!C296,'Transport-DB'!F:F,"="&amp;'Work DB'!$AC$4)</f>
        <v>0</v>
      </c>
      <c r="AD296" s="166">
        <f>SUMIFS('Transport-DB'!P:P,'Transport-DB'!C:C,"="&amp;'Work DB'!C296,'Transport-DB'!F:F,"="&amp;'Work DB'!$AD$4)</f>
        <v>0</v>
      </c>
      <c r="AE296" s="166">
        <f>SUMIFS('Transport-DB'!P:P,'Transport-DB'!C:C,"="&amp;'Work DB'!C296,'Transport-DB'!F:F,"="&amp;'Work DB'!$AE$4)</f>
        <v>0</v>
      </c>
      <c r="AF296" s="166">
        <f>SUMIFS('Transport-DB'!P:P,'Transport-DB'!C:C,"="&amp;'Work DB'!C296,'Transport-DB'!F:F,"="&amp;'Work DB'!$AF$4)</f>
        <v>0</v>
      </c>
      <c r="AG296" s="167"/>
      <c r="AH296" s="168">
        <f>SUMIFS('Transport-DB'!Q:Q,'Transport-DB'!C:C,"="&amp;'Work DB'!C296)</f>
        <v>0</v>
      </c>
      <c r="AI296" s="170">
        <f>SUMIFS(Civil_DB[قالب بندی],Civil_DB[تاریخ],"="&amp;'Work DB'!C296)</f>
        <v>0</v>
      </c>
      <c r="AJ296" s="169"/>
      <c r="AK296" s="167">
        <f>SUMIFS(Civil_DB[بتن],Civil_DB[تاریخ],"="&amp;'Work DB'!C296)</f>
        <v>0</v>
      </c>
      <c r="AL296" s="28"/>
      <c r="AM296" s="29"/>
      <c r="AN296" s="31"/>
      <c r="AO296" s="28"/>
      <c r="AP296" s="29"/>
      <c r="AQ296" s="29"/>
      <c r="AR296" s="30"/>
      <c r="AS296" s="28"/>
      <c r="AT296" s="29"/>
      <c r="AU296" s="30"/>
      <c r="AV296" s="184"/>
      <c r="AW296" s="29"/>
      <c r="AX296" s="29"/>
      <c r="AY296" s="29"/>
      <c r="AZ296" s="29"/>
      <c r="BA296" s="29"/>
      <c r="BB296" s="29"/>
      <c r="BC296" s="30"/>
      <c r="BD296" s="249"/>
      <c r="BE296" s="249"/>
      <c r="BF296" s="249"/>
      <c r="BG296" s="249"/>
      <c r="BH296" s="32"/>
      <c r="BI296" s="56"/>
    </row>
    <row r="297" spans="2:61" s="15" customFormat="1" ht="21" x14ac:dyDescent="0.25">
      <c r="B297" s="47"/>
      <c r="C297" s="20">
        <f t="shared" si="69"/>
        <v>45662</v>
      </c>
      <c r="D297" s="168">
        <f>SUMIFS('Transport-DB'!O:O,'Transport-DB'!C:C,"="&amp;'Work DB'!C297,'Transport-DB'!F:F,"="&amp;'Work DB'!$D$4)</f>
        <v>0</v>
      </c>
      <c r="E297" s="169">
        <f>SUMIFS('Transport-DB'!O:O,'Transport-DB'!C:C,"="&amp;'Work DB'!C297,'Transport-DB'!F:F,"="&amp;'Work DB'!$E$4)</f>
        <v>0</v>
      </c>
      <c r="F297" s="169">
        <f>SUMIFS('Transport-DB'!O:O,'Transport-DB'!C:C,"="&amp;'Work DB'!C297,'Transport-DB'!F:F,"="&amp;'Work DB'!$F$4)</f>
        <v>0</v>
      </c>
      <c r="G297" s="169">
        <f>SUMIFS('Transport-DB'!O:O,'Transport-DB'!C:C,"="&amp;'Work DB'!C297,'Transport-DB'!F:F,"="&amp;'Work DB'!$G$4)</f>
        <v>0</v>
      </c>
      <c r="H297" s="166">
        <f>SUMIFS('Transport-DB'!O:O,'Transport-DB'!C:C,"="&amp;'Work DB'!C297,'Transport-DB'!F:F,"="&amp;'Work DB'!$H$4)</f>
        <v>0</v>
      </c>
      <c r="I297" s="169">
        <f>SUMIFS('Transport-DB'!O:O,'Transport-DB'!C:C,"="&amp;'Work DB'!C297,'Transport-DB'!F:F,"="&amp;'Work DB'!$I$4)</f>
        <v>0</v>
      </c>
      <c r="J297" s="337">
        <f>SUMIFS('Transport-DB'!O:O,'Transport-DB'!C:C,"="&amp;'Work DB'!C297,'Transport-DB'!F:F,"="&amp;'Work DB'!$J$4)</f>
        <v>0</v>
      </c>
      <c r="K297" s="168">
        <f>SUMIFS('Transport-DB'!N:N,'Transport-DB'!C:C,"="&amp;'Work DB'!C297,'Transport-DB'!F:F,"="&amp;'Work DB'!$K$4)</f>
        <v>0</v>
      </c>
      <c r="L297" s="169">
        <f>SUMIFS('Transport-DB'!N:N,'Transport-DB'!C:C,"="&amp;'Work DB'!C297,'Transport-DB'!F:F,"="&amp;'Work DB'!$L$4)</f>
        <v>0</v>
      </c>
      <c r="M297" s="169">
        <f>SUMIFS('Transport-DB'!N:N,'Transport-DB'!C:C,"="&amp;'Work DB'!C297,'Transport-DB'!F:F,"="&amp;'Work DB'!$M$4)</f>
        <v>0</v>
      </c>
      <c r="N297" s="169">
        <f>SUMIFS('Transport-DB'!N:N,'Transport-DB'!C:C,"="&amp;'Work DB'!C297,'Transport-DB'!F:F,"="&amp;'Work DB'!$N$4)</f>
        <v>0</v>
      </c>
      <c r="O297" s="169">
        <f>SUMIFS('Transport-DB'!N:N,'Transport-DB'!C:C,"="&amp;'Work DB'!C297,'Transport-DB'!F:F,"="&amp;'Work DB'!$O$4)</f>
        <v>0</v>
      </c>
      <c r="P297" s="169">
        <f>SUMIFS('Transport-DB'!N:N,'Transport-DB'!C:C,"="&amp;'Work DB'!C297,'Transport-DB'!F:F,"="&amp;'Work DB'!$P$4)</f>
        <v>0</v>
      </c>
      <c r="Q297" s="166">
        <f>SUMIFS('Transport-DB'!N:N,'Transport-DB'!C:C,"="&amp;'Work DB'!C297,'Transport-DB'!F:F,"="&amp;'Work DB'!$Q$4)</f>
        <v>0</v>
      </c>
      <c r="R297" s="167">
        <f>SUMIFS('Transport-DB'!N:N,'Transport-DB'!C:C,"="&amp;'Work DB'!C297,'Transport-DB'!F:F,"="&amp;'Work DB'!$R$4)</f>
        <v>0</v>
      </c>
      <c r="S297" s="168">
        <f>SUM(D297:J297)+SUM(K297:R297)-M297-SUMIFS(Transport_DB[ترانشه],Transport_DB[توضیحات],"دیسپوزال",Transport_DB[تاریخ],'Work DB'!C297)</f>
        <v>0</v>
      </c>
      <c r="T297" s="169">
        <f t="shared" si="70"/>
        <v>0</v>
      </c>
      <c r="U297" s="169"/>
      <c r="V297" s="169"/>
      <c r="W297" s="169"/>
      <c r="X297" s="169"/>
      <c r="Y297" s="167"/>
      <c r="Z297" s="249"/>
      <c r="AA297" s="168">
        <f>SUMIFS('Transport-DB'!P:P,'Transport-DB'!C:C,"="&amp;'Work DB'!C297,'Transport-DB'!F:F,"="&amp;'Work DB'!$AA$4)</f>
        <v>0</v>
      </c>
      <c r="AB297" s="169">
        <f>SUMIFS('Transport-DB'!P:P,'Transport-DB'!C:C,"="&amp;'Work DB'!C297,'Transport-DB'!F:F,"="&amp;'Work DB'!$AB$4)</f>
        <v>0</v>
      </c>
      <c r="AC297" s="169">
        <f>SUMIFS('Transport-DB'!P:P,'Transport-DB'!C:C,"="&amp;'Work DB'!C297,'Transport-DB'!F:F,"="&amp;'Work DB'!$AC$4)</f>
        <v>0</v>
      </c>
      <c r="AD297" s="166">
        <f>SUMIFS('Transport-DB'!P:P,'Transport-DB'!C:C,"="&amp;'Work DB'!C297,'Transport-DB'!F:F,"="&amp;'Work DB'!$AD$4)</f>
        <v>0</v>
      </c>
      <c r="AE297" s="166">
        <f>SUMIFS('Transport-DB'!P:P,'Transport-DB'!C:C,"="&amp;'Work DB'!C297,'Transport-DB'!F:F,"="&amp;'Work DB'!$AE$4)</f>
        <v>0</v>
      </c>
      <c r="AF297" s="166">
        <f>SUMIFS('Transport-DB'!P:P,'Transport-DB'!C:C,"="&amp;'Work DB'!C297,'Transport-DB'!F:F,"="&amp;'Work DB'!$AF$4)</f>
        <v>0</v>
      </c>
      <c r="AG297" s="167"/>
      <c r="AH297" s="168">
        <f>SUMIFS('Transport-DB'!Q:Q,'Transport-DB'!C:C,"="&amp;'Work DB'!C297)</f>
        <v>0</v>
      </c>
      <c r="AI297" s="170">
        <f>SUMIFS(Civil_DB[قالب بندی],Civil_DB[تاریخ],"="&amp;'Work DB'!C297)</f>
        <v>0</v>
      </c>
      <c r="AJ297" s="169"/>
      <c r="AK297" s="167">
        <f>SUMIFS(Civil_DB[بتن],Civil_DB[تاریخ],"="&amp;'Work DB'!C297)</f>
        <v>0</v>
      </c>
      <c r="AL297" s="28"/>
      <c r="AM297" s="29"/>
      <c r="AN297" s="31"/>
      <c r="AO297" s="28"/>
      <c r="AP297" s="29"/>
      <c r="AQ297" s="29"/>
      <c r="AR297" s="30"/>
      <c r="AS297" s="28"/>
      <c r="AT297" s="29"/>
      <c r="AU297" s="30"/>
      <c r="AV297" s="184"/>
      <c r="AW297" s="29"/>
      <c r="AX297" s="29"/>
      <c r="AY297" s="29"/>
      <c r="AZ297" s="29"/>
      <c r="BA297" s="29"/>
      <c r="BB297" s="29"/>
      <c r="BC297" s="30"/>
      <c r="BD297" s="249"/>
      <c r="BE297" s="249"/>
      <c r="BF297" s="249"/>
      <c r="BG297" s="249"/>
      <c r="BH297" s="32"/>
      <c r="BI297" s="56"/>
    </row>
    <row r="298" spans="2:61" s="15" customFormat="1" ht="21" x14ac:dyDescent="0.25">
      <c r="B298" s="47"/>
      <c r="C298" s="20">
        <f t="shared" si="69"/>
        <v>45663</v>
      </c>
      <c r="D298" s="168">
        <f>SUMIFS('Transport-DB'!O:O,'Transport-DB'!C:C,"="&amp;'Work DB'!C298,'Transport-DB'!F:F,"="&amp;'Work DB'!$D$4)</f>
        <v>0</v>
      </c>
      <c r="E298" s="169">
        <f>SUMIFS('Transport-DB'!O:O,'Transport-DB'!C:C,"="&amp;'Work DB'!C298,'Transport-DB'!F:F,"="&amp;'Work DB'!$E$4)</f>
        <v>0</v>
      </c>
      <c r="F298" s="169">
        <f>SUMIFS('Transport-DB'!O:O,'Transport-DB'!C:C,"="&amp;'Work DB'!C298,'Transport-DB'!F:F,"="&amp;'Work DB'!$F$4)</f>
        <v>0</v>
      </c>
      <c r="G298" s="169">
        <f>SUMIFS('Transport-DB'!O:O,'Transport-DB'!C:C,"="&amp;'Work DB'!C298,'Transport-DB'!F:F,"="&amp;'Work DB'!$G$4)</f>
        <v>0</v>
      </c>
      <c r="H298" s="166">
        <f>SUMIFS('Transport-DB'!O:O,'Transport-DB'!C:C,"="&amp;'Work DB'!C298,'Transport-DB'!F:F,"="&amp;'Work DB'!$H$4)</f>
        <v>0</v>
      </c>
      <c r="I298" s="169">
        <f>SUMIFS('Transport-DB'!O:O,'Transport-DB'!C:C,"="&amp;'Work DB'!C298,'Transport-DB'!F:F,"="&amp;'Work DB'!$I$4)</f>
        <v>0</v>
      </c>
      <c r="J298" s="337">
        <f>SUMIFS('Transport-DB'!O:O,'Transport-DB'!C:C,"="&amp;'Work DB'!C298,'Transport-DB'!F:F,"="&amp;'Work DB'!$J$4)</f>
        <v>0</v>
      </c>
      <c r="K298" s="168">
        <f>SUMIFS('Transport-DB'!N:N,'Transport-DB'!C:C,"="&amp;'Work DB'!C298,'Transport-DB'!F:F,"="&amp;'Work DB'!$K$4)</f>
        <v>0</v>
      </c>
      <c r="L298" s="169">
        <f>SUMIFS('Transport-DB'!N:N,'Transport-DB'!C:C,"="&amp;'Work DB'!C298,'Transport-DB'!F:F,"="&amp;'Work DB'!$L$4)</f>
        <v>0</v>
      </c>
      <c r="M298" s="169">
        <f>SUMIFS('Transport-DB'!N:N,'Transport-DB'!C:C,"="&amp;'Work DB'!C298,'Transport-DB'!F:F,"="&amp;'Work DB'!$M$4)</f>
        <v>0</v>
      </c>
      <c r="N298" s="169">
        <f>SUMIFS('Transport-DB'!N:N,'Transport-DB'!C:C,"="&amp;'Work DB'!C298,'Transport-DB'!F:F,"="&amp;'Work DB'!$N$4)</f>
        <v>0</v>
      </c>
      <c r="O298" s="169">
        <f>SUMIFS('Transport-DB'!N:N,'Transport-DB'!C:C,"="&amp;'Work DB'!C298,'Transport-DB'!F:F,"="&amp;'Work DB'!$O$4)</f>
        <v>0</v>
      </c>
      <c r="P298" s="169">
        <f>SUMIFS('Transport-DB'!N:N,'Transport-DB'!C:C,"="&amp;'Work DB'!C298,'Transport-DB'!F:F,"="&amp;'Work DB'!$P$4)</f>
        <v>0</v>
      </c>
      <c r="Q298" s="166">
        <f>SUMIFS('Transport-DB'!N:N,'Transport-DB'!C:C,"="&amp;'Work DB'!C298,'Transport-DB'!F:F,"="&amp;'Work DB'!$Q$4)</f>
        <v>0</v>
      </c>
      <c r="R298" s="167">
        <f>SUMIFS('Transport-DB'!N:N,'Transport-DB'!C:C,"="&amp;'Work DB'!C298,'Transport-DB'!F:F,"="&amp;'Work DB'!$R$4)</f>
        <v>0</v>
      </c>
      <c r="S298" s="168">
        <f>SUM(D298:J298)+SUM(K298:R298)-M298-SUMIFS(Transport_DB[ترانشه],Transport_DB[توضیحات],"دیسپوزال",Transport_DB[تاریخ],'Work DB'!C298)</f>
        <v>0</v>
      </c>
      <c r="T298" s="169">
        <f t="shared" si="70"/>
        <v>0</v>
      </c>
      <c r="U298" s="169"/>
      <c r="V298" s="169"/>
      <c r="W298" s="169"/>
      <c r="X298" s="169"/>
      <c r="Y298" s="167"/>
      <c r="Z298" s="249"/>
      <c r="AA298" s="168">
        <f>SUMIFS('Transport-DB'!P:P,'Transport-DB'!C:C,"="&amp;'Work DB'!C298,'Transport-DB'!F:F,"="&amp;'Work DB'!$AA$4)</f>
        <v>0</v>
      </c>
      <c r="AB298" s="169">
        <f>SUMIFS('Transport-DB'!P:P,'Transport-DB'!C:C,"="&amp;'Work DB'!C298,'Transport-DB'!F:F,"="&amp;'Work DB'!$AB$4)</f>
        <v>0</v>
      </c>
      <c r="AC298" s="169">
        <f>SUMIFS('Transport-DB'!P:P,'Transport-DB'!C:C,"="&amp;'Work DB'!C298,'Transport-DB'!F:F,"="&amp;'Work DB'!$AC$4)</f>
        <v>0</v>
      </c>
      <c r="AD298" s="166">
        <f>SUMIFS('Transport-DB'!P:P,'Transport-DB'!C:C,"="&amp;'Work DB'!C298,'Transport-DB'!F:F,"="&amp;'Work DB'!$AD$4)</f>
        <v>0</v>
      </c>
      <c r="AE298" s="166">
        <f>SUMIFS('Transport-DB'!P:P,'Transport-DB'!C:C,"="&amp;'Work DB'!C298,'Transport-DB'!F:F,"="&amp;'Work DB'!$AE$4)</f>
        <v>0</v>
      </c>
      <c r="AF298" s="166">
        <f>SUMIFS('Transport-DB'!P:P,'Transport-DB'!C:C,"="&amp;'Work DB'!C298,'Transport-DB'!F:F,"="&amp;'Work DB'!$AF$4)</f>
        <v>0</v>
      </c>
      <c r="AG298" s="167"/>
      <c r="AH298" s="168">
        <f>SUMIFS('Transport-DB'!Q:Q,'Transport-DB'!C:C,"="&amp;'Work DB'!C298)</f>
        <v>0</v>
      </c>
      <c r="AI298" s="170">
        <f>SUMIFS(Civil_DB[قالب بندی],Civil_DB[تاریخ],"="&amp;'Work DB'!C298)</f>
        <v>0</v>
      </c>
      <c r="AJ298" s="169"/>
      <c r="AK298" s="167">
        <f>SUMIFS(Civil_DB[بتن],Civil_DB[تاریخ],"="&amp;'Work DB'!C298)</f>
        <v>0</v>
      </c>
      <c r="AL298" s="28"/>
      <c r="AM298" s="29"/>
      <c r="AN298" s="31"/>
      <c r="AO298" s="28"/>
      <c r="AP298" s="29"/>
      <c r="AQ298" s="29"/>
      <c r="AR298" s="30"/>
      <c r="AS298" s="28"/>
      <c r="AT298" s="29"/>
      <c r="AU298" s="30"/>
      <c r="AV298" s="184"/>
      <c r="AW298" s="29"/>
      <c r="AX298" s="29"/>
      <c r="AY298" s="29"/>
      <c r="AZ298" s="29"/>
      <c r="BA298" s="29"/>
      <c r="BB298" s="29"/>
      <c r="BC298" s="30"/>
      <c r="BD298" s="249"/>
      <c r="BE298" s="249"/>
      <c r="BF298" s="249"/>
      <c r="BG298" s="249"/>
      <c r="BH298" s="32"/>
      <c r="BI298" s="56"/>
    </row>
    <row r="299" spans="2:61" s="15" customFormat="1" ht="21" x14ac:dyDescent="0.25">
      <c r="B299" s="47"/>
      <c r="C299" s="20">
        <f t="shared" si="69"/>
        <v>45664</v>
      </c>
      <c r="D299" s="168">
        <f>SUMIFS('Transport-DB'!O:O,'Transport-DB'!C:C,"="&amp;'Work DB'!C299,'Transport-DB'!F:F,"="&amp;'Work DB'!$D$4)</f>
        <v>0</v>
      </c>
      <c r="E299" s="169">
        <f>SUMIFS('Transport-DB'!O:O,'Transport-DB'!C:C,"="&amp;'Work DB'!C299,'Transport-DB'!F:F,"="&amp;'Work DB'!$E$4)</f>
        <v>0</v>
      </c>
      <c r="F299" s="169">
        <f>SUMIFS('Transport-DB'!O:O,'Transport-DB'!C:C,"="&amp;'Work DB'!C299,'Transport-DB'!F:F,"="&amp;'Work DB'!$F$4)</f>
        <v>0</v>
      </c>
      <c r="G299" s="169">
        <f>SUMIFS('Transport-DB'!O:O,'Transport-DB'!C:C,"="&amp;'Work DB'!C299,'Transport-DB'!F:F,"="&amp;'Work DB'!$G$4)</f>
        <v>0</v>
      </c>
      <c r="H299" s="166">
        <f>SUMIFS('Transport-DB'!O:O,'Transport-DB'!C:C,"="&amp;'Work DB'!C299,'Transport-DB'!F:F,"="&amp;'Work DB'!$H$4)</f>
        <v>0</v>
      </c>
      <c r="I299" s="169">
        <f>SUMIFS('Transport-DB'!O:O,'Transport-DB'!C:C,"="&amp;'Work DB'!C299,'Transport-DB'!F:F,"="&amp;'Work DB'!$I$4)</f>
        <v>0</v>
      </c>
      <c r="J299" s="337">
        <f>SUMIFS('Transport-DB'!O:O,'Transport-DB'!C:C,"="&amp;'Work DB'!C299,'Transport-DB'!F:F,"="&amp;'Work DB'!$J$4)</f>
        <v>0</v>
      </c>
      <c r="K299" s="168">
        <f>SUMIFS('Transport-DB'!N:N,'Transport-DB'!C:C,"="&amp;'Work DB'!C299,'Transport-DB'!F:F,"="&amp;'Work DB'!$K$4)</f>
        <v>0</v>
      </c>
      <c r="L299" s="169">
        <f>SUMIFS('Transport-DB'!N:N,'Transport-DB'!C:C,"="&amp;'Work DB'!C299,'Transport-DB'!F:F,"="&amp;'Work DB'!$L$4)</f>
        <v>0</v>
      </c>
      <c r="M299" s="169">
        <f>SUMIFS('Transport-DB'!N:N,'Transport-DB'!C:C,"="&amp;'Work DB'!C299,'Transport-DB'!F:F,"="&amp;'Work DB'!$M$4)</f>
        <v>0</v>
      </c>
      <c r="N299" s="169">
        <f>SUMIFS('Transport-DB'!N:N,'Transport-DB'!C:C,"="&amp;'Work DB'!C299,'Transport-DB'!F:F,"="&amp;'Work DB'!$N$4)</f>
        <v>0</v>
      </c>
      <c r="O299" s="169">
        <f>SUMIFS('Transport-DB'!N:N,'Transport-DB'!C:C,"="&amp;'Work DB'!C299,'Transport-DB'!F:F,"="&amp;'Work DB'!$O$4)</f>
        <v>0</v>
      </c>
      <c r="P299" s="169">
        <f>SUMIFS('Transport-DB'!N:N,'Transport-DB'!C:C,"="&amp;'Work DB'!C299,'Transport-DB'!F:F,"="&amp;'Work DB'!$P$4)</f>
        <v>0</v>
      </c>
      <c r="Q299" s="166">
        <f>SUMIFS('Transport-DB'!N:N,'Transport-DB'!C:C,"="&amp;'Work DB'!C299,'Transport-DB'!F:F,"="&amp;'Work DB'!$Q$4)</f>
        <v>0</v>
      </c>
      <c r="R299" s="167">
        <f>SUMIFS('Transport-DB'!N:N,'Transport-DB'!C:C,"="&amp;'Work DB'!C299,'Transport-DB'!F:F,"="&amp;'Work DB'!$R$4)</f>
        <v>0</v>
      </c>
      <c r="S299" s="168">
        <f>SUM(D299:J299)+SUM(K299:R299)-M299-SUMIFS(Transport_DB[ترانشه],Transport_DB[توضیحات],"دیسپوزال",Transport_DB[تاریخ],'Work DB'!C299)</f>
        <v>0</v>
      </c>
      <c r="T299" s="169">
        <f t="shared" si="70"/>
        <v>0</v>
      </c>
      <c r="U299" s="169"/>
      <c r="V299" s="169"/>
      <c r="W299" s="169"/>
      <c r="X299" s="169"/>
      <c r="Y299" s="167"/>
      <c r="Z299" s="249"/>
      <c r="AA299" s="168">
        <f>SUMIFS('Transport-DB'!P:P,'Transport-DB'!C:C,"="&amp;'Work DB'!C299,'Transport-DB'!F:F,"="&amp;'Work DB'!$AA$4)</f>
        <v>0</v>
      </c>
      <c r="AB299" s="169">
        <f>SUMIFS('Transport-DB'!P:P,'Transport-DB'!C:C,"="&amp;'Work DB'!C299,'Transport-DB'!F:F,"="&amp;'Work DB'!$AB$4)</f>
        <v>0</v>
      </c>
      <c r="AC299" s="169">
        <f>SUMIFS('Transport-DB'!P:P,'Transport-DB'!C:C,"="&amp;'Work DB'!C299,'Transport-DB'!F:F,"="&amp;'Work DB'!$AC$4)</f>
        <v>0</v>
      </c>
      <c r="AD299" s="166">
        <f>SUMIFS('Transport-DB'!P:P,'Transport-DB'!C:C,"="&amp;'Work DB'!C299,'Transport-DB'!F:F,"="&amp;'Work DB'!$AD$4)</f>
        <v>0</v>
      </c>
      <c r="AE299" s="166">
        <f>SUMIFS('Transport-DB'!P:P,'Transport-DB'!C:C,"="&amp;'Work DB'!C299,'Transport-DB'!F:F,"="&amp;'Work DB'!$AE$4)</f>
        <v>0</v>
      </c>
      <c r="AF299" s="166">
        <f>SUMIFS('Transport-DB'!P:P,'Transport-DB'!C:C,"="&amp;'Work DB'!C299,'Transport-DB'!F:F,"="&amp;'Work DB'!$AF$4)</f>
        <v>0</v>
      </c>
      <c r="AG299" s="167"/>
      <c r="AH299" s="168">
        <f>SUMIFS('Transport-DB'!Q:Q,'Transport-DB'!C:C,"="&amp;'Work DB'!C299)</f>
        <v>0</v>
      </c>
      <c r="AI299" s="170">
        <f>SUMIFS(Civil_DB[قالب بندی],Civil_DB[تاریخ],"="&amp;'Work DB'!C299)</f>
        <v>0</v>
      </c>
      <c r="AJ299" s="169"/>
      <c r="AK299" s="167">
        <f>SUMIFS(Civil_DB[بتن],Civil_DB[تاریخ],"="&amp;'Work DB'!C299)</f>
        <v>0</v>
      </c>
      <c r="AL299" s="28"/>
      <c r="AM299" s="29"/>
      <c r="AN299" s="31"/>
      <c r="AO299" s="28"/>
      <c r="AP299" s="29"/>
      <c r="AQ299" s="29"/>
      <c r="AR299" s="30"/>
      <c r="AS299" s="28"/>
      <c r="AT299" s="29"/>
      <c r="AU299" s="30"/>
      <c r="AV299" s="184"/>
      <c r="AW299" s="29"/>
      <c r="AX299" s="29"/>
      <c r="AY299" s="29"/>
      <c r="AZ299" s="29"/>
      <c r="BA299" s="29"/>
      <c r="BB299" s="29"/>
      <c r="BC299" s="30"/>
      <c r="BD299" s="249"/>
      <c r="BE299" s="249"/>
      <c r="BF299" s="249"/>
      <c r="BG299" s="249"/>
      <c r="BH299" s="32"/>
      <c r="BI299" s="56"/>
    </row>
    <row r="300" spans="2:61" s="15" customFormat="1" ht="21" x14ac:dyDescent="0.25">
      <c r="B300" s="47"/>
      <c r="C300" s="20">
        <f t="shared" si="69"/>
        <v>45665</v>
      </c>
      <c r="D300" s="168">
        <f>SUMIFS('Transport-DB'!O:O,'Transport-DB'!C:C,"="&amp;'Work DB'!C300,'Transport-DB'!F:F,"="&amp;'Work DB'!$D$4)</f>
        <v>0</v>
      </c>
      <c r="E300" s="169">
        <f>SUMIFS('Transport-DB'!O:O,'Transport-DB'!C:C,"="&amp;'Work DB'!C300,'Transport-DB'!F:F,"="&amp;'Work DB'!$E$4)</f>
        <v>0</v>
      </c>
      <c r="F300" s="169">
        <f>SUMIFS('Transport-DB'!O:O,'Transport-DB'!C:C,"="&amp;'Work DB'!C300,'Transport-DB'!F:F,"="&amp;'Work DB'!$F$4)</f>
        <v>0</v>
      </c>
      <c r="G300" s="169">
        <f>SUMIFS('Transport-DB'!O:O,'Transport-DB'!C:C,"="&amp;'Work DB'!C300,'Transport-DB'!F:F,"="&amp;'Work DB'!$G$4)</f>
        <v>0</v>
      </c>
      <c r="H300" s="166">
        <f>SUMIFS('Transport-DB'!O:O,'Transport-DB'!C:C,"="&amp;'Work DB'!C300,'Transport-DB'!F:F,"="&amp;'Work DB'!$H$4)</f>
        <v>0</v>
      </c>
      <c r="I300" s="169">
        <f>SUMIFS('Transport-DB'!O:O,'Transport-DB'!C:C,"="&amp;'Work DB'!C300,'Transport-DB'!F:F,"="&amp;'Work DB'!$I$4)</f>
        <v>0</v>
      </c>
      <c r="J300" s="337">
        <f>SUMIFS('Transport-DB'!O:O,'Transport-DB'!C:C,"="&amp;'Work DB'!C300,'Transport-DB'!F:F,"="&amp;'Work DB'!$J$4)</f>
        <v>0</v>
      </c>
      <c r="K300" s="168">
        <f>SUMIFS('Transport-DB'!N:N,'Transport-DB'!C:C,"="&amp;'Work DB'!C300,'Transport-DB'!F:F,"="&amp;'Work DB'!$K$4)</f>
        <v>0</v>
      </c>
      <c r="L300" s="169">
        <f>SUMIFS('Transport-DB'!N:N,'Transport-DB'!C:C,"="&amp;'Work DB'!C300,'Transport-DB'!F:F,"="&amp;'Work DB'!$L$4)</f>
        <v>0</v>
      </c>
      <c r="M300" s="169">
        <f>SUMIFS('Transport-DB'!N:N,'Transport-DB'!C:C,"="&amp;'Work DB'!C300,'Transport-DB'!F:F,"="&amp;'Work DB'!$M$4)</f>
        <v>0</v>
      </c>
      <c r="N300" s="169">
        <f>SUMIFS('Transport-DB'!N:N,'Transport-DB'!C:C,"="&amp;'Work DB'!C300,'Transport-DB'!F:F,"="&amp;'Work DB'!$N$4)</f>
        <v>0</v>
      </c>
      <c r="O300" s="169">
        <f>SUMIFS('Transport-DB'!N:N,'Transport-DB'!C:C,"="&amp;'Work DB'!C300,'Transport-DB'!F:F,"="&amp;'Work DB'!$O$4)</f>
        <v>0</v>
      </c>
      <c r="P300" s="169">
        <f>SUMIFS('Transport-DB'!N:N,'Transport-DB'!C:C,"="&amp;'Work DB'!C300,'Transport-DB'!F:F,"="&amp;'Work DB'!$P$4)</f>
        <v>0</v>
      </c>
      <c r="Q300" s="166">
        <f>SUMIFS('Transport-DB'!N:N,'Transport-DB'!C:C,"="&amp;'Work DB'!C300,'Transport-DB'!F:F,"="&amp;'Work DB'!$Q$4)</f>
        <v>0</v>
      </c>
      <c r="R300" s="167">
        <f>SUMIFS('Transport-DB'!N:N,'Transport-DB'!C:C,"="&amp;'Work DB'!C300,'Transport-DB'!F:F,"="&amp;'Work DB'!$R$4)</f>
        <v>0</v>
      </c>
      <c r="S300" s="168">
        <f>SUM(D300:J300)+SUM(K300:R300)-M300-SUMIFS(Transport_DB[ترانشه],Transport_DB[توضیحات],"دیسپوزال",Transport_DB[تاریخ],'Work DB'!C300)</f>
        <v>0</v>
      </c>
      <c r="T300" s="169">
        <f t="shared" si="70"/>
        <v>0</v>
      </c>
      <c r="U300" s="169"/>
      <c r="V300" s="169"/>
      <c r="W300" s="169"/>
      <c r="X300" s="169"/>
      <c r="Y300" s="167"/>
      <c r="Z300" s="249"/>
      <c r="AA300" s="168">
        <f>SUMIFS('Transport-DB'!P:P,'Transport-DB'!C:C,"="&amp;'Work DB'!C300,'Transport-DB'!F:F,"="&amp;'Work DB'!$AA$4)</f>
        <v>0</v>
      </c>
      <c r="AB300" s="169">
        <f>SUMIFS('Transport-DB'!P:P,'Transport-DB'!C:C,"="&amp;'Work DB'!C300,'Transport-DB'!F:F,"="&amp;'Work DB'!$AB$4)</f>
        <v>0</v>
      </c>
      <c r="AC300" s="169">
        <f>SUMIFS('Transport-DB'!P:P,'Transport-DB'!C:C,"="&amp;'Work DB'!C300,'Transport-DB'!F:F,"="&amp;'Work DB'!$AC$4)</f>
        <v>0</v>
      </c>
      <c r="AD300" s="166">
        <f>SUMIFS('Transport-DB'!P:P,'Transport-DB'!C:C,"="&amp;'Work DB'!C300,'Transport-DB'!F:F,"="&amp;'Work DB'!$AD$4)</f>
        <v>0</v>
      </c>
      <c r="AE300" s="166">
        <f>SUMIFS('Transport-DB'!P:P,'Transport-DB'!C:C,"="&amp;'Work DB'!C300,'Transport-DB'!F:F,"="&amp;'Work DB'!$AE$4)</f>
        <v>0</v>
      </c>
      <c r="AF300" s="166">
        <f>SUMIFS('Transport-DB'!P:P,'Transport-DB'!C:C,"="&amp;'Work DB'!C300,'Transport-DB'!F:F,"="&amp;'Work DB'!$AF$4)</f>
        <v>0</v>
      </c>
      <c r="AG300" s="167"/>
      <c r="AH300" s="168">
        <f>SUMIFS('Transport-DB'!Q:Q,'Transport-DB'!C:C,"="&amp;'Work DB'!C300)</f>
        <v>0</v>
      </c>
      <c r="AI300" s="170">
        <f>SUMIFS(Civil_DB[قالب بندی],Civil_DB[تاریخ],"="&amp;'Work DB'!C300)</f>
        <v>0</v>
      </c>
      <c r="AJ300" s="169"/>
      <c r="AK300" s="167">
        <f>SUMIFS(Civil_DB[بتن],Civil_DB[تاریخ],"="&amp;'Work DB'!C300)</f>
        <v>0</v>
      </c>
      <c r="AL300" s="28"/>
      <c r="AM300" s="29"/>
      <c r="AN300" s="31"/>
      <c r="AO300" s="28"/>
      <c r="AP300" s="29"/>
      <c r="AQ300" s="29"/>
      <c r="AR300" s="30"/>
      <c r="AS300" s="28"/>
      <c r="AT300" s="29"/>
      <c r="AU300" s="30"/>
      <c r="AV300" s="184"/>
      <c r="AW300" s="29"/>
      <c r="AX300" s="29"/>
      <c r="AY300" s="29"/>
      <c r="AZ300" s="29"/>
      <c r="BA300" s="29"/>
      <c r="BB300" s="29"/>
      <c r="BC300" s="30"/>
      <c r="BD300" s="249"/>
      <c r="BE300" s="249"/>
      <c r="BF300" s="249"/>
      <c r="BG300" s="249"/>
      <c r="BH300" s="32"/>
      <c r="BI300" s="56"/>
    </row>
    <row r="301" spans="2:61" s="15" customFormat="1" ht="21" x14ac:dyDescent="0.25">
      <c r="B301" s="47"/>
      <c r="C301" s="20">
        <f t="shared" si="69"/>
        <v>45666</v>
      </c>
      <c r="D301" s="168">
        <f>SUMIFS('Transport-DB'!O:O,'Transport-DB'!C:C,"="&amp;'Work DB'!C301,'Transport-DB'!F:F,"="&amp;'Work DB'!$D$4)</f>
        <v>0</v>
      </c>
      <c r="E301" s="169">
        <f>SUMIFS('Transport-DB'!O:O,'Transport-DB'!C:C,"="&amp;'Work DB'!C301,'Transport-DB'!F:F,"="&amp;'Work DB'!$E$4)</f>
        <v>0</v>
      </c>
      <c r="F301" s="169">
        <f>SUMIFS('Transport-DB'!O:O,'Transport-DB'!C:C,"="&amp;'Work DB'!C301,'Transport-DB'!F:F,"="&amp;'Work DB'!$F$4)</f>
        <v>0</v>
      </c>
      <c r="G301" s="169">
        <f>SUMIFS('Transport-DB'!O:O,'Transport-DB'!C:C,"="&amp;'Work DB'!C301,'Transport-DB'!F:F,"="&amp;'Work DB'!$G$4)</f>
        <v>0</v>
      </c>
      <c r="H301" s="166">
        <f>SUMIFS('Transport-DB'!O:O,'Transport-DB'!C:C,"="&amp;'Work DB'!C301,'Transport-DB'!F:F,"="&amp;'Work DB'!$H$4)</f>
        <v>0</v>
      </c>
      <c r="I301" s="169">
        <f>SUMIFS('Transport-DB'!O:O,'Transport-DB'!C:C,"="&amp;'Work DB'!C301,'Transport-DB'!F:F,"="&amp;'Work DB'!$I$4)</f>
        <v>0</v>
      </c>
      <c r="J301" s="337">
        <f>SUMIFS('Transport-DB'!O:O,'Transport-DB'!C:C,"="&amp;'Work DB'!C301,'Transport-DB'!F:F,"="&amp;'Work DB'!$J$4)</f>
        <v>0</v>
      </c>
      <c r="K301" s="168">
        <f>SUMIFS('Transport-DB'!N:N,'Transport-DB'!C:C,"="&amp;'Work DB'!C301,'Transport-DB'!F:F,"="&amp;'Work DB'!$K$4)</f>
        <v>0</v>
      </c>
      <c r="L301" s="169">
        <f>SUMIFS('Transport-DB'!N:N,'Transport-DB'!C:C,"="&amp;'Work DB'!C301,'Transport-DB'!F:F,"="&amp;'Work DB'!$L$4)</f>
        <v>0</v>
      </c>
      <c r="M301" s="169">
        <f>SUMIFS('Transport-DB'!N:N,'Transport-DB'!C:C,"="&amp;'Work DB'!C301,'Transport-DB'!F:F,"="&amp;'Work DB'!$M$4)</f>
        <v>0</v>
      </c>
      <c r="N301" s="169">
        <f>SUMIFS('Transport-DB'!N:N,'Transport-DB'!C:C,"="&amp;'Work DB'!C301,'Transport-DB'!F:F,"="&amp;'Work DB'!$N$4)</f>
        <v>0</v>
      </c>
      <c r="O301" s="169">
        <f>SUMIFS('Transport-DB'!N:N,'Transport-DB'!C:C,"="&amp;'Work DB'!C301,'Transport-DB'!F:F,"="&amp;'Work DB'!$O$4)</f>
        <v>0</v>
      </c>
      <c r="P301" s="169">
        <f>SUMIFS('Transport-DB'!N:N,'Transport-DB'!C:C,"="&amp;'Work DB'!C301,'Transport-DB'!F:F,"="&amp;'Work DB'!$P$4)</f>
        <v>0</v>
      </c>
      <c r="Q301" s="166">
        <f>SUMIFS('Transport-DB'!N:N,'Transport-DB'!C:C,"="&amp;'Work DB'!C301,'Transport-DB'!F:F,"="&amp;'Work DB'!$Q$4)</f>
        <v>0</v>
      </c>
      <c r="R301" s="167">
        <f>SUMIFS('Transport-DB'!N:N,'Transport-DB'!C:C,"="&amp;'Work DB'!C301,'Transport-DB'!F:F,"="&amp;'Work DB'!$R$4)</f>
        <v>0</v>
      </c>
      <c r="S301" s="168">
        <f>SUM(D301:J301)+SUM(K301:R301)-M301-SUMIFS(Transport_DB[ترانشه],Transport_DB[توضیحات],"دیسپوزال",Transport_DB[تاریخ],'Work DB'!C301)</f>
        <v>0</v>
      </c>
      <c r="T301" s="169">
        <f t="shared" si="70"/>
        <v>0</v>
      </c>
      <c r="U301" s="169"/>
      <c r="V301" s="169"/>
      <c r="W301" s="169"/>
      <c r="X301" s="169"/>
      <c r="Y301" s="167"/>
      <c r="Z301" s="249"/>
      <c r="AA301" s="168">
        <f>SUMIFS('Transport-DB'!P:P,'Transport-DB'!C:C,"="&amp;'Work DB'!C301,'Transport-DB'!F:F,"="&amp;'Work DB'!$AA$4)</f>
        <v>0</v>
      </c>
      <c r="AB301" s="169">
        <f>SUMIFS('Transport-DB'!P:P,'Transport-DB'!C:C,"="&amp;'Work DB'!C301,'Transport-DB'!F:F,"="&amp;'Work DB'!$AB$4)</f>
        <v>0</v>
      </c>
      <c r="AC301" s="169">
        <f>SUMIFS('Transport-DB'!P:P,'Transport-DB'!C:C,"="&amp;'Work DB'!C301,'Transport-DB'!F:F,"="&amp;'Work DB'!$AC$4)</f>
        <v>0</v>
      </c>
      <c r="AD301" s="166">
        <f>SUMIFS('Transport-DB'!P:P,'Transport-DB'!C:C,"="&amp;'Work DB'!C301,'Transport-DB'!F:F,"="&amp;'Work DB'!$AD$4)</f>
        <v>0</v>
      </c>
      <c r="AE301" s="166">
        <f>SUMIFS('Transport-DB'!P:P,'Transport-DB'!C:C,"="&amp;'Work DB'!C301,'Transport-DB'!F:F,"="&amp;'Work DB'!$AE$4)</f>
        <v>0</v>
      </c>
      <c r="AF301" s="166">
        <f>SUMIFS('Transport-DB'!P:P,'Transport-DB'!C:C,"="&amp;'Work DB'!C301,'Transport-DB'!F:F,"="&amp;'Work DB'!$AF$4)</f>
        <v>0</v>
      </c>
      <c r="AG301" s="167"/>
      <c r="AH301" s="168">
        <f>SUMIFS('Transport-DB'!Q:Q,'Transport-DB'!C:C,"="&amp;'Work DB'!C301)</f>
        <v>0</v>
      </c>
      <c r="AI301" s="170">
        <f>SUMIFS(Civil_DB[قالب بندی],Civil_DB[تاریخ],"="&amp;'Work DB'!C301)</f>
        <v>0</v>
      </c>
      <c r="AJ301" s="169"/>
      <c r="AK301" s="167">
        <f>SUMIFS(Civil_DB[بتن],Civil_DB[تاریخ],"="&amp;'Work DB'!C301)</f>
        <v>0</v>
      </c>
      <c r="AL301" s="28"/>
      <c r="AM301" s="29"/>
      <c r="AN301" s="31"/>
      <c r="AO301" s="28"/>
      <c r="AP301" s="29"/>
      <c r="AQ301" s="29"/>
      <c r="AR301" s="30"/>
      <c r="AS301" s="28"/>
      <c r="AT301" s="29"/>
      <c r="AU301" s="30"/>
      <c r="AV301" s="184"/>
      <c r="AW301" s="29"/>
      <c r="AX301" s="29"/>
      <c r="AY301" s="29"/>
      <c r="AZ301" s="29"/>
      <c r="BA301" s="29"/>
      <c r="BB301" s="29"/>
      <c r="BC301" s="30"/>
      <c r="BD301" s="249"/>
      <c r="BE301" s="249"/>
      <c r="BF301" s="249"/>
      <c r="BG301" s="249"/>
      <c r="BH301" s="32"/>
      <c r="BI301" s="56"/>
    </row>
    <row r="302" spans="2:61" s="15" customFormat="1" ht="21" x14ac:dyDescent="0.25">
      <c r="B302" s="47"/>
      <c r="C302" s="20">
        <f t="shared" si="69"/>
        <v>45667</v>
      </c>
      <c r="D302" s="168">
        <f>SUMIFS('Transport-DB'!O:O,'Transport-DB'!C:C,"="&amp;'Work DB'!C302,'Transport-DB'!F:F,"="&amp;'Work DB'!$D$4)</f>
        <v>0</v>
      </c>
      <c r="E302" s="169">
        <f>SUMIFS('Transport-DB'!O:O,'Transport-DB'!C:C,"="&amp;'Work DB'!C302,'Transport-DB'!F:F,"="&amp;'Work DB'!$E$4)</f>
        <v>0</v>
      </c>
      <c r="F302" s="169">
        <f>SUMIFS('Transport-DB'!O:O,'Transport-DB'!C:C,"="&amp;'Work DB'!C302,'Transport-DB'!F:F,"="&amp;'Work DB'!$F$4)</f>
        <v>0</v>
      </c>
      <c r="G302" s="169">
        <f>SUMIFS('Transport-DB'!O:O,'Transport-DB'!C:C,"="&amp;'Work DB'!C302,'Transport-DB'!F:F,"="&amp;'Work DB'!$G$4)</f>
        <v>0</v>
      </c>
      <c r="H302" s="166">
        <f>SUMIFS('Transport-DB'!O:O,'Transport-DB'!C:C,"="&amp;'Work DB'!C302,'Transport-DB'!F:F,"="&amp;'Work DB'!$H$4)</f>
        <v>0</v>
      </c>
      <c r="I302" s="169">
        <f>SUMIFS('Transport-DB'!O:O,'Transport-DB'!C:C,"="&amp;'Work DB'!C302,'Transport-DB'!F:F,"="&amp;'Work DB'!$I$4)</f>
        <v>0</v>
      </c>
      <c r="J302" s="337">
        <f>SUMIFS('Transport-DB'!O:O,'Transport-DB'!C:C,"="&amp;'Work DB'!C302,'Transport-DB'!F:F,"="&amp;'Work DB'!$J$4)</f>
        <v>0</v>
      </c>
      <c r="K302" s="168">
        <f>SUMIFS('Transport-DB'!N:N,'Transport-DB'!C:C,"="&amp;'Work DB'!C302,'Transport-DB'!F:F,"="&amp;'Work DB'!$K$4)</f>
        <v>0</v>
      </c>
      <c r="L302" s="169">
        <f>SUMIFS('Transport-DB'!N:N,'Transport-DB'!C:C,"="&amp;'Work DB'!C302,'Transport-DB'!F:F,"="&amp;'Work DB'!$L$4)</f>
        <v>0</v>
      </c>
      <c r="M302" s="169">
        <f>SUMIFS('Transport-DB'!N:N,'Transport-DB'!C:C,"="&amp;'Work DB'!C302,'Transport-DB'!F:F,"="&amp;'Work DB'!$M$4)</f>
        <v>0</v>
      </c>
      <c r="N302" s="169">
        <f>SUMIFS('Transport-DB'!N:N,'Transport-DB'!C:C,"="&amp;'Work DB'!C302,'Transport-DB'!F:F,"="&amp;'Work DB'!$N$4)</f>
        <v>0</v>
      </c>
      <c r="O302" s="169">
        <f>SUMIFS('Transport-DB'!N:N,'Transport-DB'!C:C,"="&amp;'Work DB'!C302,'Transport-DB'!F:F,"="&amp;'Work DB'!$O$4)</f>
        <v>0</v>
      </c>
      <c r="P302" s="169">
        <f>SUMIFS('Transport-DB'!N:N,'Transport-DB'!C:C,"="&amp;'Work DB'!C302,'Transport-DB'!F:F,"="&amp;'Work DB'!$P$4)</f>
        <v>0</v>
      </c>
      <c r="Q302" s="166">
        <f>SUMIFS('Transport-DB'!N:N,'Transport-DB'!C:C,"="&amp;'Work DB'!C302,'Transport-DB'!F:F,"="&amp;'Work DB'!$Q$4)</f>
        <v>0</v>
      </c>
      <c r="R302" s="167">
        <f>SUMIFS('Transport-DB'!N:N,'Transport-DB'!C:C,"="&amp;'Work DB'!C302,'Transport-DB'!F:F,"="&amp;'Work DB'!$R$4)</f>
        <v>0</v>
      </c>
      <c r="S302" s="168">
        <f>SUM(D302:J302)+SUM(K302:R302)-M302-SUMIFS(Transport_DB[ترانشه],Transport_DB[توضیحات],"دیسپوزال",Transport_DB[تاریخ],'Work DB'!C302)</f>
        <v>0</v>
      </c>
      <c r="T302" s="169">
        <f t="shared" si="70"/>
        <v>0</v>
      </c>
      <c r="U302" s="169"/>
      <c r="V302" s="169"/>
      <c r="W302" s="169"/>
      <c r="X302" s="169"/>
      <c r="Y302" s="167"/>
      <c r="Z302" s="249"/>
      <c r="AA302" s="168">
        <f>SUMIFS('Transport-DB'!P:P,'Transport-DB'!C:C,"="&amp;'Work DB'!C302,'Transport-DB'!F:F,"="&amp;'Work DB'!$AA$4)</f>
        <v>0</v>
      </c>
      <c r="AB302" s="169">
        <f>SUMIFS('Transport-DB'!P:P,'Transport-DB'!C:C,"="&amp;'Work DB'!C302,'Transport-DB'!F:F,"="&amp;'Work DB'!$AB$4)</f>
        <v>0</v>
      </c>
      <c r="AC302" s="169">
        <f>SUMIFS('Transport-DB'!P:P,'Transport-DB'!C:C,"="&amp;'Work DB'!C302,'Transport-DB'!F:F,"="&amp;'Work DB'!$AC$4)</f>
        <v>0</v>
      </c>
      <c r="AD302" s="166">
        <f>SUMIFS('Transport-DB'!P:P,'Transport-DB'!C:C,"="&amp;'Work DB'!C302,'Transport-DB'!F:F,"="&amp;'Work DB'!$AD$4)</f>
        <v>0</v>
      </c>
      <c r="AE302" s="166">
        <f>SUMIFS('Transport-DB'!P:P,'Transport-DB'!C:C,"="&amp;'Work DB'!C302,'Transport-DB'!F:F,"="&amp;'Work DB'!$AE$4)</f>
        <v>0</v>
      </c>
      <c r="AF302" s="166">
        <f>SUMIFS('Transport-DB'!P:P,'Transport-DB'!C:C,"="&amp;'Work DB'!C302,'Transport-DB'!F:F,"="&amp;'Work DB'!$AF$4)</f>
        <v>0</v>
      </c>
      <c r="AG302" s="167"/>
      <c r="AH302" s="168">
        <f>SUMIFS('Transport-DB'!Q:Q,'Transport-DB'!C:C,"="&amp;'Work DB'!C302)</f>
        <v>0</v>
      </c>
      <c r="AI302" s="170">
        <f>SUMIFS(Civil_DB[قالب بندی],Civil_DB[تاریخ],"="&amp;'Work DB'!C302)</f>
        <v>0</v>
      </c>
      <c r="AJ302" s="169"/>
      <c r="AK302" s="167">
        <f>SUMIFS(Civil_DB[بتن],Civil_DB[تاریخ],"="&amp;'Work DB'!C302)</f>
        <v>0</v>
      </c>
      <c r="AL302" s="28"/>
      <c r="AM302" s="29"/>
      <c r="AN302" s="31"/>
      <c r="AO302" s="28"/>
      <c r="AP302" s="29"/>
      <c r="AQ302" s="29"/>
      <c r="AR302" s="30"/>
      <c r="AS302" s="28"/>
      <c r="AT302" s="29"/>
      <c r="AU302" s="30"/>
      <c r="AV302" s="184"/>
      <c r="AW302" s="29"/>
      <c r="AX302" s="29"/>
      <c r="AY302" s="29"/>
      <c r="AZ302" s="29"/>
      <c r="BA302" s="29"/>
      <c r="BB302" s="29"/>
      <c r="BC302" s="30"/>
      <c r="BD302" s="249"/>
      <c r="BE302" s="249"/>
      <c r="BF302" s="249"/>
      <c r="BG302" s="249"/>
      <c r="BH302" s="32"/>
      <c r="BI302" s="56"/>
    </row>
    <row r="303" spans="2:61" s="15" customFormat="1" ht="21" x14ac:dyDescent="0.25">
      <c r="B303" s="47"/>
      <c r="C303" s="20">
        <f t="shared" si="69"/>
        <v>45668</v>
      </c>
      <c r="D303" s="168">
        <f>SUMIFS('Transport-DB'!O:O,'Transport-DB'!C:C,"="&amp;'Work DB'!C303,'Transport-DB'!F:F,"="&amp;'Work DB'!$D$4)</f>
        <v>0</v>
      </c>
      <c r="E303" s="169">
        <f>SUMIFS('Transport-DB'!O:O,'Transport-DB'!C:C,"="&amp;'Work DB'!C303,'Transport-DB'!F:F,"="&amp;'Work DB'!$E$4)</f>
        <v>0</v>
      </c>
      <c r="F303" s="169">
        <f>SUMIFS('Transport-DB'!O:O,'Transport-DB'!C:C,"="&amp;'Work DB'!C303,'Transport-DB'!F:F,"="&amp;'Work DB'!$F$4)</f>
        <v>0</v>
      </c>
      <c r="G303" s="169">
        <f>SUMIFS('Transport-DB'!O:O,'Transport-DB'!C:C,"="&amp;'Work DB'!C303,'Transport-DB'!F:F,"="&amp;'Work DB'!$G$4)</f>
        <v>0</v>
      </c>
      <c r="H303" s="166">
        <f>SUMIFS('Transport-DB'!O:O,'Transport-DB'!C:C,"="&amp;'Work DB'!C303,'Transport-DB'!F:F,"="&amp;'Work DB'!$H$4)</f>
        <v>0</v>
      </c>
      <c r="I303" s="169">
        <f>SUMIFS('Transport-DB'!O:O,'Transport-DB'!C:C,"="&amp;'Work DB'!C303,'Transport-DB'!F:F,"="&amp;'Work DB'!$I$4)</f>
        <v>0</v>
      </c>
      <c r="J303" s="337">
        <f>SUMIFS('Transport-DB'!O:O,'Transport-DB'!C:C,"="&amp;'Work DB'!C303,'Transport-DB'!F:F,"="&amp;'Work DB'!$J$4)</f>
        <v>0</v>
      </c>
      <c r="K303" s="168">
        <f>SUMIFS('Transport-DB'!N:N,'Transport-DB'!C:C,"="&amp;'Work DB'!C303,'Transport-DB'!F:F,"="&amp;'Work DB'!$K$4)</f>
        <v>0</v>
      </c>
      <c r="L303" s="169">
        <f>SUMIFS('Transport-DB'!N:N,'Transport-DB'!C:C,"="&amp;'Work DB'!C303,'Transport-DB'!F:F,"="&amp;'Work DB'!$L$4)</f>
        <v>0</v>
      </c>
      <c r="M303" s="169">
        <f>SUMIFS('Transport-DB'!N:N,'Transport-DB'!C:C,"="&amp;'Work DB'!C303,'Transport-DB'!F:F,"="&amp;'Work DB'!$M$4)</f>
        <v>0</v>
      </c>
      <c r="N303" s="169">
        <f>SUMIFS('Transport-DB'!N:N,'Transport-DB'!C:C,"="&amp;'Work DB'!C303,'Transport-DB'!F:F,"="&amp;'Work DB'!$N$4)</f>
        <v>0</v>
      </c>
      <c r="O303" s="169">
        <f>SUMIFS('Transport-DB'!N:N,'Transport-DB'!C:C,"="&amp;'Work DB'!C303,'Transport-DB'!F:F,"="&amp;'Work DB'!$O$4)</f>
        <v>0</v>
      </c>
      <c r="P303" s="169">
        <f>SUMIFS('Transport-DB'!N:N,'Transport-DB'!C:C,"="&amp;'Work DB'!C303,'Transport-DB'!F:F,"="&amp;'Work DB'!$P$4)</f>
        <v>0</v>
      </c>
      <c r="Q303" s="166">
        <f>SUMIFS('Transport-DB'!N:N,'Transport-DB'!C:C,"="&amp;'Work DB'!C303,'Transport-DB'!F:F,"="&amp;'Work DB'!$Q$4)</f>
        <v>0</v>
      </c>
      <c r="R303" s="167">
        <f>SUMIFS('Transport-DB'!N:N,'Transport-DB'!C:C,"="&amp;'Work DB'!C303,'Transport-DB'!F:F,"="&amp;'Work DB'!$R$4)</f>
        <v>0</v>
      </c>
      <c r="S303" s="168">
        <f>SUM(D303:J303)+SUM(K303:R303)-M303-SUMIFS(Transport_DB[ترانشه],Transport_DB[توضیحات],"دیسپوزال",Transport_DB[تاریخ],'Work DB'!C303)</f>
        <v>0</v>
      </c>
      <c r="T303" s="169">
        <f t="shared" si="70"/>
        <v>0</v>
      </c>
      <c r="U303" s="169"/>
      <c r="V303" s="169"/>
      <c r="W303" s="169"/>
      <c r="X303" s="169"/>
      <c r="Y303" s="167"/>
      <c r="Z303" s="249"/>
      <c r="AA303" s="168">
        <f>SUMIFS('Transport-DB'!P:P,'Transport-DB'!C:C,"="&amp;'Work DB'!C303,'Transport-DB'!F:F,"="&amp;'Work DB'!$AA$4)</f>
        <v>0</v>
      </c>
      <c r="AB303" s="169">
        <f>SUMIFS('Transport-DB'!P:P,'Transport-DB'!C:C,"="&amp;'Work DB'!C303,'Transport-DB'!F:F,"="&amp;'Work DB'!$AB$4)</f>
        <v>0</v>
      </c>
      <c r="AC303" s="169">
        <f>SUMIFS('Transport-DB'!P:P,'Transport-DB'!C:C,"="&amp;'Work DB'!C303,'Transport-DB'!F:F,"="&amp;'Work DB'!$AC$4)</f>
        <v>0</v>
      </c>
      <c r="AD303" s="166">
        <f>SUMIFS('Transport-DB'!P:P,'Transport-DB'!C:C,"="&amp;'Work DB'!C303,'Transport-DB'!F:F,"="&amp;'Work DB'!$AD$4)</f>
        <v>0</v>
      </c>
      <c r="AE303" s="166">
        <f>SUMIFS('Transport-DB'!P:P,'Transport-DB'!C:C,"="&amp;'Work DB'!C303,'Transport-DB'!F:F,"="&amp;'Work DB'!$AE$4)</f>
        <v>0</v>
      </c>
      <c r="AF303" s="166">
        <f>SUMIFS('Transport-DB'!P:P,'Transport-DB'!C:C,"="&amp;'Work DB'!C303,'Transport-DB'!F:F,"="&amp;'Work DB'!$AF$4)</f>
        <v>0</v>
      </c>
      <c r="AG303" s="167"/>
      <c r="AH303" s="168">
        <f>SUMIFS('Transport-DB'!Q:Q,'Transport-DB'!C:C,"="&amp;'Work DB'!C303)</f>
        <v>0</v>
      </c>
      <c r="AI303" s="170">
        <f>SUMIFS(Civil_DB[قالب بندی],Civil_DB[تاریخ],"="&amp;'Work DB'!C303)</f>
        <v>0</v>
      </c>
      <c r="AJ303" s="169"/>
      <c r="AK303" s="167">
        <f>SUMIFS(Civil_DB[بتن],Civil_DB[تاریخ],"="&amp;'Work DB'!C303)</f>
        <v>0</v>
      </c>
      <c r="AL303" s="28"/>
      <c r="AM303" s="29"/>
      <c r="AN303" s="31"/>
      <c r="AO303" s="28"/>
      <c r="AP303" s="29"/>
      <c r="AQ303" s="29"/>
      <c r="AR303" s="30"/>
      <c r="AS303" s="28"/>
      <c r="AT303" s="29"/>
      <c r="AU303" s="30"/>
      <c r="AV303" s="184"/>
      <c r="AW303" s="29"/>
      <c r="AX303" s="29"/>
      <c r="AY303" s="29"/>
      <c r="AZ303" s="29"/>
      <c r="BA303" s="29"/>
      <c r="BB303" s="29"/>
      <c r="BC303" s="30"/>
      <c r="BD303" s="249"/>
      <c r="BE303" s="249"/>
      <c r="BF303" s="249"/>
      <c r="BG303" s="249"/>
      <c r="BH303" s="32"/>
      <c r="BI303" s="56"/>
    </row>
    <row r="304" spans="2:61" s="15" customFormat="1" ht="21" x14ac:dyDescent="0.25">
      <c r="B304" s="47"/>
      <c r="C304" s="20">
        <f t="shared" si="69"/>
        <v>45669</v>
      </c>
      <c r="D304" s="168">
        <f>SUMIFS('Transport-DB'!O:O,'Transport-DB'!C:C,"="&amp;'Work DB'!C304,'Transport-DB'!F:F,"="&amp;'Work DB'!$D$4)</f>
        <v>0</v>
      </c>
      <c r="E304" s="169">
        <f>SUMIFS('Transport-DB'!O:O,'Transport-DB'!C:C,"="&amp;'Work DB'!C304,'Transport-DB'!F:F,"="&amp;'Work DB'!$E$4)</f>
        <v>0</v>
      </c>
      <c r="F304" s="169">
        <f>SUMIFS('Transport-DB'!O:O,'Transport-DB'!C:C,"="&amp;'Work DB'!C304,'Transport-DB'!F:F,"="&amp;'Work DB'!$F$4)</f>
        <v>0</v>
      </c>
      <c r="G304" s="169">
        <f>SUMIFS('Transport-DB'!O:O,'Transport-DB'!C:C,"="&amp;'Work DB'!C304,'Transport-DB'!F:F,"="&amp;'Work DB'!$G$4)</f>
        <v>0</v>
      </c>
      <c r="H304" s="166">
        <f>SUMIFS('Transport-DB'!O:O,'Transport-DB'!C:C,"="&amp;'Work DB'!C304,'Transport-DB'!F:F,"="&amp;'Work DB'!$H$4)</f>
        <v>0</v>
      </c>
      <c r="I304" s="169">
        <f>SUMIFS('Transport-DB'!O:O,'Transport-DB'!C:C,"="&amp;'Work DB'!C304,'Transport-DB'!F:F,"="&amp;'Work DB'!$I$4)</f>
        <v>0</v>
      </c>
      <c r="J304" s="337">
        <f>SUMIFS('Transport-DB'!O:O,'Transport-DB'!C:C,"="&amp;'Work DB'!C304,'Transport-DB'!F:F,"="&amp;'Work DB'!$J$4)</f>
        <v>0</v>
      </c>
      <c r="K304" s="168">
        <f>SUMIFS('Transport-DB'!N:N,'Transport-DB'!C:C,"="&amp;'Work DB'!C304,'Transport-DB'!F:F,"="&amp;'Work DB'!$K$4)</f>
        <v>0</v>
      </c>
      <c r="L304" s="169">
        <f>SUMIFS('Transport-DB'!N:N,'Transport-DB'!C:C,"="&amp;'Work DB'!C304,'Transport-DB'!F:F,"="&amp;'Work DB'!$L$4)</f>
        <v>0</v>
      </c>
      <c r="M304" s="169">
        <f>SUMIFS('Transport-DB'!N:N,'Transport-DB'!C:C,"="&amp;'Work DB'!C304,'Transport-DB'!F:F,"="&amp;'Work DB'!$M$4)</f>
        <v>0</v>
      </c>
      <c r="N304" s="169">
        <f>SUMIFS('Transport-DB'!N:N,'Transport-DB'!C:C,"="&amp;'Work DB'!C304,'Transport-DB'!F:F,"="&amp;'Work DB'!$N$4)</f>
        <v>0</v>
      </c>
      <c r="O304" s="169">
        <f>SUMIFS('Transport-DB'!N:N,'Transport-DB'!C:C,"="&amp;'Work DB'!C304,'Transport-DB'!F:F,"="&amp;'Work DB'!$O$4)</f>
        <v>0</v>
      </c>
      <c r="P304" s="169">
        <f>SUMIFS('Transport-DB'!N:N,'Transport-DB'!C:C,"="&amp;'Work DB'!C304,'Transport-DB'!F:F,"="&amp;'Work DB'!$P$4)</f>
        <v>0</v>
      </c>
      <c r="Q304" s="166">
        <f>SUMIFS('Transport-DB'!N:N,'Transport-DB'!C:C,"="&amp;'Work DB'!C304,'Transport-DB'!F:F,"="&amp;'Work DB'!$Q$4)</f>
        <v>0</v>
      </c>
      <c r="R304" s="167">
        <f>SUMIFS('Transport-DB'!N:N,'Transport-DB'!C:C,"="&amp;'Work DB'!C304,'Transport-DB'!F:F,"="&amp;'Work DB'!$R$4)</f>
        <v>0</v>
      </c>
      <c r="S304" s="168">
        <f>SUM(D304:J304)+SUM(K304:R304)-M304-SUMIFS(Transport_DB[ترانشه],Transport_DB[توضیحات],"دیسپوزال",Transport_DB[تاریخ],'Work DB'!C304)</f>
        <v>0</v>
      </c>
      <c r="T304" s="169">
        <f t="shared" si="70"/>
        <v>0</v>
      </c>
      <c r="U304" s="169"/>
      <c r="V304" s="169"/>
      <c r="W304" s="169"/>
      <c r="X304" s="169"/>
      <c r="Y304" s="167"/>
      <c r="Z304" s="249"/>
      <c r="AA304" s="168">
        <f>SUMIFS('Transport-DB'!P:P,'Transport-DB'!C:C,"="&amp;'Work DB'!C304,'Transport-DB'!F:F,"="&amp;'Work DB'!$AA$4)</f>
        <v>0</v>
      </c>
      <c r="AB304" s="169">
        <f>SUMIFS('Transport-DB'!P:P,'Transport-DB'!C:C,"="&amp;'Work DB'!C304,'Transport-DB'!F:F,"="&amp;'Work DB'!$AB$4)</f>
        <v>0</v>
      </c>
      <c r="AC304" s="169">
        <f>SUMIFS('Transport-DB'!P:P,'Transport-DB'!C:C,"="&amp;'Work DB'!C304,'Transport-DB'!F:F,"="&amp;'Work DB'!$AC$4)</f>
        <v>0</v>
      </c>
      <c r="AD304" s="166">
        <f>SUMIFS('Transport-DB'!P:P,'Transport-DB'!C:C,"="&amp;'Work DB'!C304,'Transport-DB'!F:F,"="&amp;'Work DB'!$AD$4)</f>
        <v>0</v>
      </c>
      <c r="AE304" s="166">
        <f>SUMIFS('Transport-DB'!P:P,'Transport-DB'!C:C,"="&amp;'Work DB'!C304,'Transport-DB'!F:F,"="&amp;'Work DB'!$AE$4)</f>
        <v>0</v>
      </c>
      <c r="AF304" s="166">
        <f>SUMIFS('Transport-DB'!P:P,'Transport-DB'!C:C,"="&amp;'Work DB'!C304,'Transport-DB'!F:F,"="&amp;'Work DB'!$AF$4)</f>
        <v>0</v>
      </c>
      <c r="AG304" s="167"/>
      <c r="AH304" s="168">
        <f>SUMIFS('Transport-DB'!Q:Q,'Transport-DB'!C:C,"="&amp;'Work DB'!C304)</f>
        <v>0</v>
      </c>
      <c r="AI304" s="170">
        <f>SUMIFS(Civil_DB[قالب بندی],Civil_DB[تاریخ],"="&amp;'Work DB'!C304)</f>
        <v>0</v>
      </c>
      <c r="AJ304" s="169"/>
      <c r="AK304" s="167">
        <f>SUMIFS(Civil_DB[بتن],Civil_DB[تاریخ],"="&amp;'Work DB'!C304)</f>
        <v>0</v>
      </c>
      <c r="AL304" s="28"/>
      <c r="AM304" s="29"/>
      <c r="AN304" s="31"/>
      <c r="AO304" s="28"/>
      <c r="AP304" s="29"/>
      <c r="AQ304" s="29"/>
      <c r="AR304" s="30"/>
      <c r="AS304" s="28"/>
      <c r="AT304" s="29"/>
      <c r="AU304" s="30"/>
      <c r="AV304" s="184"/>
      <c r="AW304" s="29"/>
      <c r="AX304" s="29"/>
      <c r="AY304" s="29"/>
      <c r="AZ304" s="29"/>
      <c r="BA304" s="29"/>
      <c r="BB304" s="29"/>
      <c r="BC304" s="30"/>
      <c r="BD304" s="249"/>
      <c r="BE304" s="249"/>
      <c r="BF304" s="249"/>
      <c r="BG304" s="249"/>
      <c r="BH304" s="32"/>
      <c r="BI304" s="56"/>
    </row>
    <row r="305" spans="2:61" s="15" customFormat="1" ht="21" x14ac:dyDescent="0.25">
      <c r="B305" s="47"/>
      <c r="C305" s="20">
        <f t="shared" si="69"/>
        <v>45670</v>
      </c>
      <c r="D305" s="168">
        <f>SUMIFS('Transport-DB'!O:O,'Transport-DB'!C:C,"="&amp;'Work DB'!C305,'Transport-DB'!F:F,"="&amp;'Work DB'!$D$4)</f>
        <v>0</v>
      </c>
      <c r="E305" s="169">
        <f>SUMIFS('Transport-DB'!O:O,'Transport-DB'!C:C,"="&amp;'Work DB'!C305,'Transport-DB'!F:F,"="&amp;'Work DB'!$E$4)</f>
        <v>0</v>
      </c>
      <c r="F305" s="169">
        <f>SUMIFS('Transport-DB'!O:O,'Transport-DB'!C:C,"="&amp;'Work DB'!C305,'Transport-DB'!F:F,"="&amp;'Work DB'!$F$4)</f>
        <v>0</v>
      </c>
      <c r="G305" s="169">
        <f>SUMIFS('Transport-DB'!O:O,'Transport-DB'!C:C,"="&amp;'Work DB'!C305,'Transport-DB'!F:F,"="&amp;'Work DB'!$G$4)</f>
        <v>0</v>
      </c>
      <c r="H305" s="166">
        <f>SUMIFS('Transport-DB'!O:O,'Transport-DB'!C:C,"="&amp;'Work DB'!C305,'Transport-DB'!F:F,"="&amp;'Work DB'!$H$4)</f>
        <v>0</v>
      </c>
      <c r="I305" s="169">
        <f>SUMIFS('Transport-DB'!O:O,'Transport-DB'!C:C,"="&amp;'Work DB'!C305,'Transport-DB'!F:F,"="&amp;'Work DB'!$I$4)</f>
        <v>0</v>
      </c>
      <c r="J305" s="337">
        <f>SUMIFS('Transport-DB'!O:O,'Transport-DB'!C:C,"="&amp;'Work DB'!C305,'Transport-DB'!F:F,"="&amp;'Work DB'!$J$4)</f>
        <v>0</v>
      </c>
      <c r="K305" s="168">
        <f>SUMIFS('Transport-DB'!N:N,'Transport-DB'!C:C,"="&amp;'Work DB'!C305,'Transport-DB'!F:F,"="&amp;'Work DB'!$K$4)</f>
        <v>0</v>
      </c>
      <c r="L305" s="169">
        <f>SUMIFS('Transport-DB'!N:N,'Transport-DB'!C:C,"="&amp;'Work DB'!C305,'Transport-DB'!F:F,"="&amp;'Work DB'!$L$4)</f>
        <v>0</v>
      </c>
      <c r="M305" s="169">
        <f>SUMIFS('Transport-DB'!N:N,'Transport-DB'!C:C,"="&amp;'Work DB'!C305,'Transport-DB'!F:F,"="&amp;'Work DB'!$M$4)</f>
        <v>0</v>
      </c>
      <c r="N305" s="169">
        <f>SUMIFS('Transport-DB'!N:N,'Transport-DB'!C:C,"="&amp;'Work DB'!C305,'Transport-DB'!F:F,"="&amp;'Work DB'!$N$4)</f>
        <v>0</v>
      </c>
      <c r="O305" s="169">
        <f>SUMIFS('Transport-DB'!N:N,'Transport-DB'!C:C,"="&amp;'Work DB'!C305,'Transport-DB'!F:F,"="&amp;'Work DB'!$O$4)</f>
        <v>0</v>
      </c>
      <c r="P305" s="169">
        <f>SUMIFS('Transport-DB'!N:N,'Transport-DB'!C:C,"="&amp;'Work DB'!C305,'Transport-DB'!F:F,"="&amp;'Work DB'!$P$4)</f>
        <v>0</v>
      </c>
      <c r="Q305" s="166">
        <f>SUMIFS('Transport-DB'!N:N,'Transport-DB'!C:C,"="&amp;'Work DB'!C305,'Transport-DB'!F:F,"="&amp;'Work DB'!$Q$4)</f>
        <v>0</v>
      </c>
      <c r="R305" s="167">
        <f>SUMIFS('Transport-DB'!N:N,'Transport-DB'!C:C,"="&amp;'Work DB'!C305,'Transport-DB'!F:F,"="&amp;'Work DB'!$R$4)</f>
        <v>0</v>
      </c>
      <c r="S305" s="168">
        <f>SUM(D305:J305)+SUM(K305:R305)-M305-SUMIFS(Transport_DB[ترانشه],Transport_DB[توضیحات],"دیسپوزال",Transport_DB[تاریخ],'Work DB'!C305)</f>
        <v>0</v>
      </c>
      <c r="T305" s="169">
        <f t="shared" si="70"/>
        <v>0</v>
      </c>
      <c r="U305" s="169"/>
      <c r="V305" s="169"/>
      <c r="W305" s="169"/>
      <c r="X305" s="169"/>
      <c r="Y305" s="167"/>
      <c r="Z305" s="249"/>
      <c r="AA305" s="168">
        <f>SUMIFS('Transport-DB'!P:P,'Transport-DB'!C:C,"="&amp;'Work DB'!C305,'Transport-DB'!F:F,"="&amp;'Work DB'!$AA$4)</f>
        <v>0</v>
      </c>
      <c r="AB305" s="169">
        <f>SUMIFS('Transport-DB'!P:P,'Transport-DB'!C:C,"="&amp;'Work DB'!C305,'Transport-DB'!F:F,"="&amp;'Work DB'!$AB$4)</f>
        <v>0</v>
      </c>
      <c r="AC305" s="169">
        <f>SUMIFS('Transport-DB'!P:P,'Transport-DB'!C:C,"="&amp;'Work DB'!C305,'Transport-DB'!F:F,"="&amp;'Work DB'!$AC$4)</f>
        <v>0</v>
      </c>
      <c r="AD305" s="166">
        <f>SUMIFS('Transport-DB'!P:P,'Transport-DB'!C:C,"="&amp;'Work DB'!C305,'Transport-DB'!F:F,"="&amp;'Work DB'!$AD$4)</f>
        <v>0</v>
      </c>
      <c r="AE305" s="166">
        <f>SUMIFS('Transport-DB'!P:P,'Transport-DB'!C:C,"="&amp;'Work DB'!C305,'Transport-DB'!F:F,"="&amp;'Work DB'!$AE$4)</f>
        <v>0</v>
      </c>
      <c r="AF305" s="166">
        <f>SUMIFS('Transport-DB'!P:P,'Transport-DB'!C:C,"="&amp;'Work DB'!C305,'Transport-DB'!F:F,"="&amp;'Work DB'!$AF$4)</f>
        <v>0</v>
      </c>
      <c r="AG305" s="167"/>
      <c r="AH305" s="168">
        <f>SUMIFS('Transport-DB'!Q:Q,'Transport-DB'!C:C,"="&amp;'Work DB'!C305)</f>
        <v>0</v>
      </c>
      <c r="AI305" s="170">
        <f>SUMIFS(Civil_DB[قالب بندی],Civil_DB[تاریخ],"="&amp;'Work DB'!C305)</f>
        <v>0</v>
      </c>
      <c r="AJ305" s="169"/>
      <c r="AK305" s="167">
        <f>SUMIFS(Civil_DB[بتن],Civil_DB[تاریخ],"="&amp;'Work DB'!C305)</f>
        <v>0</v>
      </c>
      <c r="AL305" s="28"/>
      <c r="AM305" s="29"/>
      <c r="AN305" s="31"/>
      <c r="AO305" s="28"/>
      <c r="AP305" s="29"/>
      <c r="AQ305" s="29"/>
      <c r="AR305" s="30"/>
      <c r="AS305" s="28"/>
      <c r="AT305" s="29"/>
      <c r="AU305" s="30"/>
      <c r="AV305" s="184"/>
      <c r="AW305" s="29"/>
      <c r="AX305" s="29"/>
      <c r="AY305" s="29"/>
      <c r="AZ305" s="29"/>
      <c r="BA305" s="29"/>
      <c r="BB305" s="29"/>
      <c r="BC305" s="30"/>
      <c r="BD305" s="249"/>
      <c r="BE305" s="249"/>
      <c r="BF305" s="249"/>
      <c r="BG305" s="249"/>
      <c r="BH305" s="32"/>
      <c r="BI305" s="56"/>
    </row>
    <row r="306" spans="2:61" s="15" customFormat="1" ht="21" x14ac:dyDescent="0.25">
      <c r="B306" s="47"/>
      <c r="C306" s="20">
        <f t="shared" si="69"/>
        <v>45671</v>
      </c>
      <c r="D306" s="168">
        <f>SUMIFS('Transport-DB'!O:O,'Transport-DB'!C:C,"="&amp;'Work DB'!C306,'Transport-DB'!F:F,"="&amp;'Work DB'!$D$4)</f>
        <v>0</v>
      </c>
      <c r="E306" s="169">
        <f>SUMIFS('Transport-DB'!O:O,'Transport-DB'!C:C,"="&amp;'Work DB'!C306,'Transport-DB'!F:F,"="&amp;'Work DB'!$E$4)</f>
        <v>0</v>
      </c>
      <c r="F306" s="169">
        <f>SUMIFS('Transport-DB'!O:O,'Transport-DB'!C:C,"="&amp;'Work DB'!C306,'Transport-DB'!F:F,"="&amp;'Work DB'!$F$4)</f>
        <v>0</v>
      </c>
      <c r="G306" s="169">
        <f>SUMIFS('Transport-DB'!O:O,'Transport-DB'!C:C,"="&amp;'Work DB'!C306,'Transport-DB'!F:F,"="&amp;'Work DB'!$G$4)</f>
        <v>0</v>
      </c>
      <c r="H306" s="166">
        <f>SUMIFS('Transport-DB'!O:O,'Transport-DB'!C:C,"="&amp;'Work DB'!C306,'Transport-DB'!F:F,"="&amp;'Work DB'!$H$4)</f>
        <v>0</v>
      </c>
      <c r="I306" s="169">
        <f>SUMIFS('Transport-DB'!O:O,'Transport-DB'!C:C,"="&amp;'Work DB'!C306,'Transport-DB'!F:F,"="&amp;'Work DB'!$I$4)</f>
        <v>0</v>
      </c>
      <c r="J306" s="337">
        <f>SUMIFS('Transport-DB'!O:O,'Transport-DB'!C:C,"="&amp;'Work DB'!C306,'Transport-DB'!F:F,"="&amp;'Work DB'!$J$4)</f>
        <v>0</v>
      </c>
      <c r="K306" s="168">
        <f>SUMIFS('Transport-DB'!N:N,'Transport-DB'!C:C,"="&amp;'Work DB'!C306,'Transport-DB'!F:F,"="&amp;'Work DB'!$K$4)</f>
        <v>0</v>
      </c>
      <c r="L306" s="169">
        <f>SUMIFS('Transport-DB'!N:N,'Transport-DB'!C:C,"="&amp;'Work DB'!C306,'Transport-DB'!F:F,"="&amp;'Work DB'!$L$4)</f>
        <v>0</v>
      </c>
      <c r="M306" s="169">
        <f>SUMIFS('Transport-DB'!N:N,'Transport-DB'!C:C,"="&amp;'Work DB'!C306,'Transport-DB'!F:F,"="&amp;'Work DB'!$M$4)</f>
        <v>0</v>
      </c>
      <c r="N306" s="169">
        <f>SUMIFS('Transport-DB'!N:N,'Transport-DB'!C:C,"="&amp;'Work DB'!C306,'Transport-DB'!F:F,"="&amp;'Work DB'!$N$4)</f>
        <v>0</v>
      </c>
      <c r="O306" s="169">
        <f>SUMIFS('Transport-DB'!N:N,'Transport-DB'!C:C,"="&amp;'Work DB'!C306,'Transport-DB'!F:F,"="&amp;'Work DB'!$O$4)</f>
        <v>0</v>
      </c>
      <c r="P306" s="169">
        <f>SUMIFS('Transport-DB'!N:N,'Transport-DB'!C:C,"="&amp;'Work DB'!C306,'Transport-DB'!F:F,"="&amp;'Work DB'!$P$4)</f>
        <v>0</v>
      </c>
      <c r="Q306" s="166">
        <f>SUMIFS('Transport-DB'!N:N,'Transport-DB'!C:C,"="&amp;'Work DB'!C306,'Transport-DB'!F:F,"="&amp;'Work DB'!$Q$4)</f>
        <v>0</v>
      </c>
      <c r="R306" s="167">
        <f>SUMIFS('Transport-DB'!N:N,'Transport-DB'!C:C,"="&amp;'Work DB'!C306,'Transport-DB'!F:F,"="&amp;'Work DB'!$R$4)</f>
        <v>0</v>
      </c>
      <c r="S306" s="168">
        <f>SUM(D306:J306)+SUM(K306:R306)-M306-SUMIFS(Transport_DB[ترانشه],Transport_DB[توضیحات],"دیسپوزال",Transport_DB[تاریخ],'Work DB'!C306)</f>
        <v>0</v>
      </c>
      <c r="T306" s="169">
        <f t="shared" si="70"/>
        <v>0</v>
      </c>
      <c r="U306" s="169"/>
      <c r="V306" s="169"/>
      <c r="W306" s="169"/>
      <c r="X306" s="169"/>
      <c r="Y306" s="167"/>
      <c r="Z306" s="249"/>
      <c r="AA306" s="168">
        <f>SUMIFS('Transport-DB'!P:P,'Transport-DB'!C:C,"="&amp;'Work DB'!C306,'Transport-DB'!F:F,"="&amp;'Work DB'!$AA$4)</f>
        <v>0</v>
      </c>
      <c r="AB306" s="169">
        <f>SUMIFS('Transport-DB'!P:P,'Transport-DB'!C:C,"="&amp;'Work DB'!C306,'Transport-DB'!F:F,"="&amp;'Work DB'!$AB$4)</f>
        <v>0</v>
      </c>
      <c r="AC306" s="169">
        <f>SUMIFS('Transport-DB'!P:P,'Transport-DB'!C:C,"="&amp;'Work DB'!C306,'Transport-DB'!F:F,"="&amp;'Work DB'!$AC$4)</f>
        <v>0</v>
      </c>
      <c r="AD306" s="166">
        <f>SUMIFS('Transport-DB'!P:P,'Transport-DB'!C:C,"="&amp;'Work DB'!C306,'Transport-DB'!F:F,"="&amp;'Work DB'!$AD$4)</f>
        <v>0</v>
      </c>
      <c r="AE306" s="166">
        <f>SUMIFS('Transport-DB'!P:P,'Transport-DB'!C:C,"="&amp;'Work DB'!C306,'Transport-DB'!F:F,"="&amp;'Work DB'!$AE$4)</f>
        <v>0</v>
      </c>
      <c r="AF306" s="166">
        <f>SUMIFS('Transport-DB'!P:P,'Transport-DB'!C:C,"="&amp;'Work DB'!C306,'Transport-DB'!F:F,"="&amp;'Work DB'!$AF$4)</f>
        <v>0</v>
      </c>
      <c r="AG306" s="167"/>
      <c r="AH306" s="168">
        <f>SUMIFS('Transport-DB'!Q:Q,'Transport-DB'!C:C,"="&amp;'Work DB'!C306)</f>
        <v>0</v>
      </c>
      <c r="AI306" s="170">
        <f>SUMIFS(Civil_DB[قالب بندی],Civil_DB[تاریخ],"="&amp;'Work DB'!C306)</f>
        <v>0</v>
      </c>
      <c r="AJ306" s="169"/>
      <c r="AK306" s="167">
        <f>SUMIFS(Civil_DB[بتن],Civil_DB[تاریخ],"="&amp;'Work DB'!C306)</f>
        <v>0</v>
      </c>
      <c r="AL306" s="28"/>
      <c r="AM306" s="29"/>
      <c r="AN306" s="31"/>
      <c r="AO306" s="28"/>
      <c r="AP306" s="29"/>
      <c r="AQ306" s="29"/>
      <c r="AR306" s="30"/>
      <c r="AS306" s="28"/>
      <c r="AT306" s="29"/>
      <c r="AU306" s="30"/>
      <c r="AV306" s="184"/>
      <c r="AW306" s="29"/>
      <c r="AX306" s="29"/>
      <c r="AY306" s="29"/>
      <c r="AZ306" s="29"/>
      <c r="BA306" s="29"/>
      <c r="BB306" s="29"/>
      <c r="BC306" s="30"/>
      <c r="BD306" s="249"/>
      <c r="BE306" s="249"/>
      <c r="BF306" s="249"/>
      <c r="BG306" s="249"/>
      <c r="BH306" s="32"/>
      <c r="BI306" s="56"/>
    </row>
    <row r="307" spans="2:61" s="15" customFormat="1" ht="21" x14ac:dyDescent="0.25">
      <c r="B307" s="47"/>
      <c r="C307" s="20">
        <f t="shared" si="69"/>
        <v>45672</v>
      </c>
      <c r="D307" s="168">
        <f>SUMIFS('Transport-DB'!O:O,'Transport-DB'!C:C,"="&amp;'Work DB'!C307,'Transport-DB'!F:F,"="&amp;'Work DB'!$D$4)</f>
        <v>0</v>
      </c>
      <c r="E307" s="169">
        <f>SUMIFS('Transport-DB'!O:O,'Transport-DB'!C:C,"="&amp;'Work DB'!C307,'Transport-DB'!F:F,"="&amp;'Work DB'!$E$4)</f>
        <v>0</v>
      </c>
      <c r="F307" s="169">
        <f>SUMIFS('Transport-DB'!O:O,'Transport-DB'!C:C,"="&amp;'Work DB'!C307,'Transport-DB'!F:F,"="&amp;'Work DB'!$F$4)</f>
        <v>0</v>
      </c>
      <c r="G307" s="169">
        <f>SUMIFS('Transport-DB'!O:O,'Transport-DB'!C:C,"="&amp;'Work DB'!C307,'Transport-DB'!F:F,"="&amp;'Work DB'!$G$4)</f>
        <v>0</v>
      </c>
      <c r="H307" s="166">
        <f>SUMIFS('Transport-DB'!O:O,'Transport-DB'!C:C,"="&amp;'Work DB'!C307,'Transport-DB'!F:F,"="&amp;'Work DB'!$H$4)</f>
        <v>0</v>
      </c>
      <c r="I307" s="169">
        <f>SUMIFS('Transport-DB'!O:O,'Transport-DB'!C:C,"="&amp;'Work DB'!C307,'Transport-DB'!F:F,"="&amp;'Work DB'!$I$4)</f>
        <v>0</v>
      </c>
      <c r="J307" s="337">
        <f>SUMIFS('Transport-DB'!O:O,'Transport-DB'!C:C,"="&amp;'Work DB'!C307,'Transport-DB'!F:F,"="&amp;'Work DB'!$J$4)</f>
        <v>0</v>
      </c>
      <c r="K307" s="168">
        <f>SUMIFS('Transport-DB'!N:N,'Transport-DB'!C:C,"="&amp;'Work DB'!C307,'Transport-DB'!F:F,"="&amp;'Work DB'!$K$4)</f>
        <v>0</v>
      </c>
      <c r="L307" s="169">
        <f>SUMIFS('Transport-DB'!N:N,'Transport-DB'!C:C,"="&amp;'Work DB'!C307,'Transport-DB'!F:F,"="&amp;'Work DB'!$L$4)</f>
        <v>0</v>
      </c>
      <c r="M307" s="169">
        <f>SUMIFS('Transport-DB'!N:N,'Transport-DB'!C:C,"="&amp;'Work DB'!C307,'Transport-DB'!F:F,"="&amp;'Work DB'!$M$4)</f>
        <v>0</v>
      </c>
      <c r="N307" s="169">
        <f>SUMIFS('Transport-DB'!N:N,'Transport-DB'!C:C,"="&amp;'Work DB'!C307,'Transport-DB'!F:F,"="&amp;'Work DB'!$N$4)</f>
        <v>0</v>
      </c>
      <c r="O307" s="169">
        <f>SUMIFS('Transport-DB'!N:N,'Transport-DB'!C:C,"="&amp;'Work DB'!C307,'Transport-DB'!F:F,"="&amp;'Work DB'!$O$4)</f>
        <v>0</v>
      </c>
      <c r="P307" s="169">
        <f>SUMIFS('Transport-DB'!N:N,'Transport-DB'!C:C,"="&amp;'Work DB'!C307,'Transport-DB'!F:F,"="&amp;'Work DB'!$P$4)</f>
        <v>0</v>
      </c>
      <c r="Q307" s="166">
        <f>SUMIFS('Transport-DB'!N:N,'Transport-DB'!C:C,"="&amp;'Work DB'!C307,'Transport-DB'!F:F,"="&amp;'Work DB'!$Q$4)</f>
        <v>0</v>
      </c>
      <c r="R307" s="167">
        <f>SUMIFS('Transport-DB'!N:N,'Transport-DB'!C:C,"="&amp;'Work DB'!C307,'Transport-DB'!F:F,"="&amp;'Work DB'!$R$4)</f>
        <v>0</v>
      </c>
      <c r="S307" s="168">
        <f>SUM(D307:J307)+SUM(K307:R307)-M307-SUMIFS(Transport_DB[ترانشه],Transport_DB[توضیحات],"دیسپوزال",Transport_DB[تاریخ],'Work DB'!C307)</f>
        <v>0</v>
      </c>
      <c r="T307" s="169">
        <f t="shared" si="70"/>
        <v>0</v>
      </c>
      <c r="U307" s="169"/>
      <c r="V307" s="169"/>
      <c r="W307" s="169"/>
      <c r="X307" s="169"/>
      <c r="Y307" s="167"/>
      <c r="Z307" s="249"/>
      <c r="AA307" s="168">
        <f>SUMIFS('Transport-DB'!P:P,'Transport-DB'!C:C,"="&amp;'Work DB'!C307,'Transport-DB'!F:F,"="&amp;'Work DB'!$AA$4)</f>
        <v>0</v>
      </c>
      <c r="AB307" s="169">
        <f>SUMIFS('Transport-DB'!P:P,'Transport-DB'!C:C,"="&amp;'Work DB'!C307,'Transport-DB'!F:F,"="&amp;'Work DB'!$AB$4)</f>
        <v>0</v>
      </c>
      <c r="AC307" s="169">
        <f>SUMIFS('Transport-DB'!P:P,'Transport-DB'!C:C,"="&amp;'Work DB'!C307,'Transport-DB'!F:F,"="&amp;'Work DB'!$AC$4)</f>
        <v>0</v>
      </c>
      <c r="AD307" s="166">
        <f>SUMIFS('Transport-DB'!P:P,'Transport-DB'!C:C,"="&amp;'Work DB'!C307,'Transport-DB'!F:F,"="&amp;'Work DB'!$AD$4)</f>
        <v>0</v>
      </c>
      <c r="AE307" s="166">
        <f>SUMIFS('Transport-DB'!P:P,'Transport-DB'!C:C,"="&amp;'Work DB'!C307,'Transport-DB'!F:F,"="&amp;'Work DB'!$AE$4)</f>
        <v>0</v>
      </c>
      <c r="AF307" s="166">
        <f>SUMIFS('Transport-DB'!P:P,'Transport-DB'!C:C,"="&amp;'Work DB'!C307,'Transport-DB'!F:F,"="&amp;'Work DB'!$AF$4)</f>
        <v>0</v>
      </c>
      <c r="AG307" s="167"/>
      <c r="AH307" s="168">
        <f>SUMIFS('Transport-DB'!Q:Q,'Transport-DB'!C:C,"="&amp;'Work DB'!C307)</f>
        <v>0</v>
      </c>
      <c r="AI307" s="170">
        <f>SUMIFS(Civil_DB[قالب بندی],Civil_DB[تاریخ],"="&amp;'Work DB'!C307)</f>
        <v>0</v>
      </c>
      <c r="AJ307" s="169"/>
      <c r="AK307" s="167">
        <f>SUMIFS(Civil_DB[بتن],Civil_DB[تاریخ],"="&amp;'Work DB'!C307)</f>
        <v>0</v>
      </c>
      <c r="AL307" s="28"/>
      <c r="AM307" s="29"/>
      <c r="AN307" s="31"/>
      <c r="AO307" s="28"/>
      <c r="AP307" s="29"/>
      <c r="AQ307" s="29"/>
      <c r="AR307" s="30"/>
      <c r="AS307" s="28"/>
      <c r="AT307" s="29"/>
      <c r="AU307" s="30"/>
      <c r="AV307" s="184"/>
      <c r="AW307" s="29"/>
      <c r="AX307" s="29"/>
      <c r="AY307" s="29"/>
      <c r="AZ307" s="29"/>
      <c r="BA307" s="29"/>
      <c r="BB307" s="29"/>
      <c r="BC307" s="30"/>
      <c r="BD307" s="249"/>
      <c r="BE307" s="249"/>
      <c r="BF307" s="249"/>
      <c r="BG307" s="249"/>
      <c r="BH307" s="32"/>
      <c r="BI307" s="56"/>
    </row>
    <row r="308" spans="2:61" s="15" customFormat="1" ht="21" x14ac:dyDescent="0.25">
      <c r="B308" s="47"/>
      <c r="C308" s="20">
        <f t="shared" si="69"/>
        <v>45673</v>
      </c>
      <c r="D308" s="168">
        <f>SUMIFS('Transport-DB'!O:O,'Transport-DB'!C:C,"="&amp;'Work DB'!C308,'Transport-DB'!F:F,"="&amp;'Work DB'!$D$4)</f>
        <v>0</v>
      </c>
      <c r="E308" s="169">
        <f>SUMIFS('Transport-DB'!O:O,'Transport-DB'!C:C,"="&amp;'Work DB'!C308,'Transport-DB'!F:F,"="&amp;'Work DB'!$E$4)</f>
        <v>0</v>
      </c>
      <c r="F308" s="169">
        <f>SUMIFS('Transport-DB'!O:O,'Transport-DB'!C:C,"="&amp;'Work DB'!C308,'Transport-DB'!F:F,"="&amp;'Work DB'!$F$4)</f>
        <v>0</v>
      </c>
      <c r="G308" s="169">
        <f>SUMIFS('Transport-DB'!O:O,'Transport-DB'!C:C,"="&amp;'Work DB'!C308,'Transport-DB'!F:F,"="&amp;'Work DB'!$G$4)</f>
        <v>0</v>
      </c>
      <c r="H308" s="166">
        <f>SUMIFS('Transport-DB'!O:O,'Transport-DB'!C:C,"="&amp;'Work DB'!C308,'Transport-DB'!F:F,"="&amp;'Work DB'!$H$4)</f>
        <v>0</v>
      </c>
      <c r="I308" s="169">
        <f>SUMIFS('Transport-DB'!O:O,'Transport-DB'!C:C,"="&amp;'Work DB'!C308,'Transport-DB'!F:F,"="&amp;'Work DB'!$I$4)</f>
        <v>0</v>
      </c>
      <c r="J308" s="337">
        <f>SUMIFS('Transport-DB'!O:O,'Transport-DB'!C:C,"="&amp;'Work DB'!C308,'Transport-DB'!F:F,"="&amp;'Work DB'!$J$4)</f>
        <v>0</v>
      </c>
      <c r="K308" s="168">
        <f>SUMIFS('Transport-DB'!N:N,'Transport-DB'!C:C,"="&amp;'Work DB'!C308,'Transport-DB'!F:F,"="&amp;'Work DB'!$K$4)</f>
        <v>0</v>
      </c>
      <c r="L308" s="169">
        <f>SUMIFS('Transport-DB'!N:N,'Transport-DB'!C:C,"="&amp;'Work DB'!C308,'Transport-DB'!F:F,"="&amp;'Work DB'!$L$4)</f>
        <v>0</v>
      </c>
      <c r="M308" s="169">
        <f>SUMIFS('Transport-DB'!N:N,'Transport-DB'!C:C,"="&amp;'Work DB'!C308,'Transport-DB'!F:F,"="&amp;'Work DB'!$M$4)</f>
        <v>0</v>
      </c>
      <c r="N308" s="169">
        <f>SUMIFS('Transport-DB'!N:N,'Transport-DB'!C:C,"="&amp;'Work DB'!C308,'Transport-DB'!F:F,"="&amp;'Work DB'!$N$4)</f>
        <v>0</v>
      </c>
      <c r="O308" s="169">
        <f>SUMIFS('Transport-DB'!N:N,'Transport-DB'!C:C,"="&amp;'Work DB'!C308,'Transport-DB'!F:F,"="&amp;'Work DB'!$O$4)</f>
        <v>0</v>
      </c>
      <c r="P308" s="169">
        <f>SUMIFS('Transport-DB'!N:N,'Transport-DB'!C:C,"="&amp;'Work DB'!C308,'Transport-DB'!F:F,"="&amp;'Work DB'!$P$4)</f>
        <v>0</v>
      </c>
      <c r="Q308" s="166">
        <f>SUMIFS('Transport-DB'!N:N,'Transport-DB'!C:C,"="&amp;'Work DB'!C308,'Transport-DB'!F:F,"="&amp;'Work DB'!$Q$4)</f>
        <v>0</v>
      </c>
      <c r="R308" s="167">
        <f>SUMIFS('Transport-DB'!N:N,'Transport-DB'!C:C,"="&amp;'Work DB'!C308,'Transport-DB'!F:F,"="&amp;'Work DB'!$R$4)</f>
        <v>0</v>
      </c>
      <c r="S308" s="168">
        <f>SUM(D308:J308)+SUM(K308:R308)-M308-SUMIFS(Transport_DB[ترانشه],Transport_DB[توضیحات],"دیسپوزال",Transport_DB[تاریخ],'Work DB'!C308)</f>
        <v>0</v>
      </c>
      <c r="T308" s="169">
        <f t="shared" si="70"/>
        <v>0</v>
      </c>
      <c r="U308" s="169"/>
      <c r="V308" s="169"/>
      <c r="W308" s="169"/>
      <c r="X308" s="169"/>
      <c r="Y308" s="167"/>
      <c r="Z308" s="249"/>
      <c r="AA308" s="168">
        <f>SUMIFS('Transport-DB'!P:P,'Transport-DB'!C:C,"="&amp;'Work DB'!C308,'Transport-DB'!F:F,"="&amp;'Work DB'!$AA$4)</f>
        <v>0</v>
      </c>
      <c r="AB308" s="169">
        <f>SUMIFS('Transport-DB'!P:P,'Transport-DB'!C:C,"="&amp;'Work DB'!C308,'Transport-DB'!F:F,"="&amp;'Work DB'!$AB$4)</f>
        <v>0</v>
      </c>
      <c r="AC308" s="169">
        <f>SUMIFS('Transport-DB'!P:P,'Transport-DB'!C:C,"="&amp;'Work DB'!C308,'Transport-DB'!F:F,"="&amp;'Work DB'!$AC$4)</f>
        <v>0</v>
      </c>
      <c r="AD308" s="166">
        <f>SUMIFS('Transport-DB'!P:P,'Transport-DB'!C:C,"="&amp;'Work DB'!C308,'Transport-DB'!F:F,"="&amp;'Work DB'!$AD$4)</f>
        <v>0</v>
      </c>
      <c r="AE308" s="166">
        <f>SUMIFS('Transport-DB'!P:P,'Transport-DB'!C:C,"="&amp;'Work DB'!C308,'Transport-DB'!F:F,"="&amp;'Work DB'!$AE$4)</f>
        <v>0</v>
      </c>
      <c r="AF308" s="166">
        <f>SUMIFS('Transport-DB'!P:P,'Transport-DB'!C:C,"="&amp;'Work DB'!C308,'Transport-DB'!F:F,"="&amp;'Work DB'!$AF$4)</f>
        <v>0</v>
      </c>
      <c r="AG308" s="167"/>
      <c r="AH308" s="168">
        <f>SUMIFS('Transport-DB'!Q:Q,'Transport-DB'!C:C,"="&amp;'Work DB'!C308)</f>
        <v>0</v>
      </c>
      <c r="AI308" s="170">
        <f>SUMIFS(Civil_DB[قالب بندی],Civil_DB[تاریخ],"="&amp;'Work DB'!C308)</f>
        <v>0</v>
      </c>
      <c r="AJ308" s="169"/>
      <c r="AK308" s="167">
        <f>SUMIFS(Civil_DB[بتن],Civil_DB[تاریخ],"="&amp;'Work DB'!C308)</f>
        <v>0</v>
      </c>
      <c r="AL308" s="28"/>
      <c r="AM308" s="29"/>
      <c r="AN308" s="31"/>
      <c r="AO308" s="28"/>
      <c r="AP308" s="29"/>
      <c r="AQ308" s="29"/>
      <c r="AR308" s="30"/>
      <c r="AS308" s="28"/>
      <c r="AT308" s="29"/>
      <c r="AU308" s="30"/>
      <c r="AV308" s="184"/>
      <c r="AW308" s="29"/>
      <c r="AX308" s="29"/>
      <c r="AY308" s="29"/>
      <c r="AZ308" s="29"/>
      <c r="BA308" s="29"/>
      <c r="BB308" s="29"/>
      <c r="BC308" s="30"/>
      <c r="BD308" s="249"/>
      <c r="BE308" s="249"/>
      <c r="BF308" s="249"/>
      <c r="BG308" s="249"/>
      <c r="BH308" s="32"/>
      <c r="BI308" s="56"/>
    </row>
    <row r="309" spans="2:61" s="15" customFormat="1" ht="21" x14ac:dyDescent="0.25">
      <c r="B309" s="47"/>
      <c r="C309" s="20">
        <f t="shared" si="69"/>
        <v>45674</v>
      </c>
      <c r="D309" s="168">
        <f>SUMIFS('Transport-DB'!O:O,'Transport-DB'!C:C,"="&amp;'Work DB'!C309,'Transport-DB'!F:F,"="&amp;'Work DB'!$D$4)</f>
        <v>0</v>
      </c>
      <c r="E309" s="169">
        <f>SUMIFS('Transport-DB'!O:O,'Transport-DB'!C:C,"="&amp;'Work DB'!C309,'Transport-DB'!F:F,"="&amp;'Work DB'!$E$4)</f>
        <v>0</v>
      </c>
      <c r="F309" s="169">
        <f>SUMIFS('Transport-DB'!O:O,'Transport-DB'!C:C,"="&amp;'Work DB'!C309,'Transport-DB'!F:F,"="&amp;'Work DB'!$F$4)</f>
        <v>0</v>
      </c>
      <c r="G309" s="169">
        <f>SUMIFS('Transport-DB'!O:O,'Transport-DB'!C:C,"="&amp;'Work DB'!C309,'Transport-DB'!F:F,"="&amp;'Work DB'!$G$4)</f>
        <v>0</v>
      </c>
      <c r="H309" s="166">
        <f>SUMIFS('Transport-DB'!O:O,'Transport-DB'!C:C,"="&amp;'Work DB'!C309,'Transport-DB'!F:F,"="&amp;'Work DB'!$H$4)</f>
        <v>0</v>
      </c>
      <c r="I309" s="169">
        <f>SUMIFS('Transport-DB'!O:O,'Transport-DB'!C:C,"="&amp;'Work DB'!C309,'Transport-DB'!F:F,"="&amp;'Work DB'!$I$4)</f>
        <v>0</v>
      </c>
      <c r="J309" s="337">
        <f>SUMIFS('Transport-DB'!O:O,'Transport-DB'!C:C,"="&amp;'Work DB'!C309,'Transport-DB'!F:F,"="&amp;'Work DB'!$J$4)</f>
        <v>0</v>
      </c>
      <c r="K309" s="168">
        <f>SUMIFS('Transport-DB'!N:N,'Transport-DB'!C:C,"="&amp;'Work DB'!C309,'Transport-DB'!F:F,"="&amp;'Work DB'!$K$4)</f>
        <v>0</v>
      </c>
      <c r="L309" s="169">
        <f>SUMIFS('Transport-DB'!N:N,'Transport-DB'!C:C,"="&amp;'Work DB'!C309,'Transport-DB'!F:F,"="&amp;'Work DB'!$L$4)</f>
        <v>0</v>
      </c>
      <c r="M309" s="169">
        <f>SUMIFS('Transport-DB'!N:N,'Transport-DB'!C:C,"="&amp;'Work DB'!C309,'Transport-DB'!F:F,"="&amp;'Work DB'!$M$4)</f>
        <v>0</v>
      </c>
      <c r="N309" s="169">
        <f>SUMIFS('Transport-DB'!N:N,'Transport-DB'!C:C,"="&amp;'Work DB'!C309,'Transport-DB'!F:F,"="&amp;'Work DB'!$N$4)</f>
        <v>0</v>
      </c>
      <c r="O309" s="169">
        <f>SUMIFS('Transport-DB'!N:N,'Transport-DB'!C:C,"="&amp;'Work DB'!C309,'Transport-DB'!F:F,"="&amp;'Work DB'!$O$4)</f>
        <v>0</v>
      </c>
      <c r="P309" s="169">
        <f>SUMIFS('Transport-DB'!N:N,'Transport-DB'!C:C,"="&amp;'Work DB'!C309,'Transport-DB'!F:F,"="&amp;'Work DB'!$P$4)</f>
        <v>0</v>
      </c>
      <c r="Q309" s="166">
        <f>SUMIFS('Transport-DB'!N:N,'Transport-DB'!C:C,"="&amp;'Work DB'!C309,'Transport-DB'!F:F,"="&amp;'Work DB'!$Q$4)</f>
        <v>0</v>
      </c>
      <c r="R309" s="167">
        <f>SUMIFS('Transport-DB'!N:N,'Transport-DB'!C:C,"="&amp;'Work DB'!C309,'Transport-DB'!F:F,"="&amp;'Work DB'!$R$4)</f>
        <v>0</v>
      </c>
      <c r="S309" s="168">
        <f>SUM(D309:J309)+SUM(K309:R309)-M309-SUMIFS(Transport_DB[ترانشه],Transport_DB[توضیحات],"دیسپوزال",Transport_DB[تاریخ],'Work DB'!C309)</f>
        <v>0</v>
      </c>
      <c r="T309" s="169">
        <f t="shared" si="70"/>
        <v>0</v>
      </c>
      <c r="U309" s="169"/>
      <c r="V309" s="169"/>
      <c r="W309" s="169"/>
      <c r="X309" s="169"/>
      <c r="Y309" s="167"/>
      <c r="Z309" s="249"/>
      <c r="AA309" s="168">
        <f>SUMIFS('Transport-DB'!P:P,'Transport-DB'!C:C,"="&amp;'Work DB'!C309,'Transport-DB'!F:F,"="&amp;'Work DB'!$AA$4)</f>
        <v>0</v>
      </c>
      <c r="AB309" s="169">
        <f>SUMIFS('Transport-DB'!P:P,'Transport-DB'!C:C,"="&amp;'Work DB'!C309,'Transport-DB'!F:F,"="&amp;'Work DB'!$AB$4)</f>
        <v>0</v>
      </c>
      <c r="AC309" s="169">
        <f>SUMIFS('Transport-DB'!P:P,'Transport-DB'!C:C,"="&amp;'Work DB'!C309,'Transport-DB'!F:F,"="&amp;'Work DB'!$AC$4)</f>
        <v>0</v>
      </c>
      <c r="AD309" s="166">
        <f>SUMIFS('Transport-DB'!P:P,'Transport-DB'!C:C,"="&amp;'Work DB'!C309,'Transport-DB'!F:F,"="&amp;'Work DB'!$AD$4)</f>
        <v>0</v>
      </c>
      <c r="AE309" s="166">
        <f>SUMIFS('Transport-DB'!P:P,'Transport-DB'!C:C,"="&amp;'Work DB'!C309,'Transport-DB'!F:F,"="&amp;'Work DB'!$AE$4)</f>
        <v>0</v>
      </c>
      <c r="AF309" s="166">
        <f>SUMIFS('Transport-DB'!P:P,'Transport-DB'!C:C,"="&amp;'Work DB'!C309,'Transport-DB'!F:F,"="&amp;'Work DB'!$AF$4)</f>
        <v>0</v>
      </c>
      <c r="AG309" s="167"/>
      <c r="AH309" s="168">
        <f>SUMIFS('Transport-DB'!Q:Q,'Transport-DB'!C:C,"="&amp;'Work DB'!C309)</f>
        <v>0</v>
      </c>
      <c r="AI309" s="170">
        <f>SUMIFS(Civil_DB[قالب بندی],Civil_DB[تاریخ],"="&amp;'Work DB'!C309)</f>
        <v>0</v>
      </c>
      <c r="AJ309" s="169"/>
      <c r="AK309" s="167">
        <f>SUMIFS(Civil_DB[بتن],Civil_DB[تاریخ],"="&amp;'Work DB'!C309)</f>
        <v>0</v>
      </c>
      <c r="AL309" s="28"/>
      <c r="AM309" s="29"/>
      <c r="AN309" s="31"/>
      <c r="AO309" s="28"/>
      <c r="AP309" s="29"/>
      <c r="AQ309" s="29"/>
      <c r="AR309" s="30"/>
      <c r="AS309" s="28"/>
      <c r="AT309" s="29"/>
      <c r="AU309" s="30"/>
      <c r="AV309" s="184"/>
      <c r="AW309" s="29"/>
      <c r="AX309" s="29"/>
      <c r="AY309" s="29"/>
      <c r="AZ309" s="29"/>
      <c r="BA309" s="29"/>
      <c r="BB309" s="29"/>
      <c r="BC309" s="30"/>
      <c r="BD309" s="249"/>
      <c r="BE309" s="249"/>
      <c r="BF309" s="249"/>
      <c r="BG309" s="249"/>
      <c r="BH309" s="32"/>
      <c r="BI309" s="56"/>
    </row>
    <row r="310" spans="2:61" s="15" customFormat="1" ht="21" x14ac:dyDescent="0.25">
      <c r="B310" s="47"/>
      <c r="C310" s="20">
        <f t="shared" si="69"/>
        <v>45675</v>
      </c>
      <c r="D310" s="168">
        <f>SUMIFS('Transport-DB'!O:O,'Transport-DB'!C:C,"="&amp;'Work DB'!C310,'Transport-DB'!F:F,"="&amp;'Work DB'!$D$4)</f>
        <v>0</v>
      </c>
      <c r="E310" s="169">
        <f>SUMIFS('Transport-DB'!O:O,'Transport-DB'!C:C,"="&amp;'Work DB'!C310,'Transport-DB'!F:F,"="&amp;'Work DB'!$E$4)</f>
        <v>0</v>
      </c>
      <c r="F310" s="169">
        <f>SUMIFS('Transport-DB'!O:O,'Transport-DB'!C:C,"="&amp;'Work DB'!C310,'Transport-DB'!F:F,"="&amp;'Work DB'!$F$4)</f>
        <v>0</v>
      </c>
      <c r="G310" s="169">
        <f>SUMIFS('Transport-DB'!O:O,'Transport-DB'!C:C,"="&amp;'Work DB'!C310,'Transport-DB'!F:F,"="&amp;'Work DB'!$G$4)</f>
        <v>0</v>
      </c>
      <c r="H310" s="166">
        <f>SUMIFS('Transport-DB'!O:O,'Transport-DB'!C:C,"="&amp;'Work DB'!C310,'Transport-DB'!F:F,"="&amp;'Work DB'!$H$4)</f>
        <v>0</v>
      </c>
      <c r="I310" s="169">
        <f>SUMIFS('Transport-DB'!O:O,'Transport-DB'!C:C,"="&amp;'Work DB'!C310,'Transport-DB'!F:F,"="&amp;'Work DB'!$I$4)</f>
        <v>0</v>
      </c>
      <c r="J310" s="337">
        <f>SUMIFS('Transport-DB'!O:O,'Transport-DB'!C:C,"="&amp;'Work DB'!C310,'Transport-DB'!F:F,"="&amp;'Work DB'!$J$4)</f>
        <v>0</v>
      </c>
      <c r="K310" s="168">
        <f>SUMIFS('Transport-DB'!N:N,'Transport-DB'!C:C,"="&amp;'Work DB'!C310,'Transport-DB'!F:F,"="&amp;'Work DB'!$K$4)</f>
        <v>0</v>
      </c>
      <c r="L310" s="169">
        <f>SUMIFS('Transport-DB'!N:N,'Transport-DB'!C:C,"="&amp;'Work DB'!C310,'Transport-DB'!F:F,"="&amp;'Work DB'!$L$4)</f>
        <v>0</v>
      </c>
      <c r="M310" s="169">
        <f>SUMIFS('Transport-DB'!N:N,'Transport-DB'!C:C,"="&amp;'Work DB'!C310,'Transport-DB'!F:F,"="&amp;'Work DB'!$M$4)</f>
        <v>0</v>
      </c>
      <c r="N310" s="169">
        <f>SUMIFS('Transport-DB'!N:N,'Transport-DB'!C:C,"="&amp;'Work DB'!C310,'Transport-DB'!F:F,"="&amp;'Work DB'!$N$4)</f>
        <v>0</v>
      </c>
      <c r="O310" s="169">
        <f>SUMIFS('Transport-DB'!N:N,'Transport-DB'!C:C,"="&amp;'Work DB'!C310,'Transport-DB'!F:F,"="&amp;'Work DB'!$O$4)</f>
        <v>0</v>
      </c>
      <c r="P310" s="169">
        <f>SUMIFS('Transport-DB'!N:N,'Transport-DB'!C:C,"="&amp;'Work DB'!C310,'Transport-DB'!F:F,"="&amp;'Work DB'!$P$4)</f>
        <v>0</v>
      </c>
      <c r="Q310" s="166">
        <f>SUMIFS('Transport-DB'!N:N,'Transport-DB'!C:C,"="&amp;'Work DB'!C310,'Transport-DB'!F:F,"="&amp;'Work DB'!$Q$4)</f>
        <v>0</v>
      </c>
      <c r="R310" s="167">
        <f>SUMIFS('Transport-DB'!N:N,'Transport-DB'!C:C,"="&amp;'Work DB'!C310,'Transport-DB'!F:F,"="&amp;'Work DB'!$R$4)</f>
        <v>0</v>
      </c>
      <c r="S310" s="168">
        <f>SUM(D310:J310)+SUM(K310:R310)-M310-SUMIFS(Transport_DB[ترانشه],Transport_DB[توضیحات],"دیسپوزال",Transport_DB[تاریخ],'Work DB'!C310)</f>
        <v>0</v>
      </c>
      <c r="T310" s="169">
        <f t="shared" si="70"/>
        <v>0</v>
      </c>
      <c r="U310" s="169"/>
      <c r="V310" s="169"/>
      <c r="W310" s="169"/>
      <c r="X310" s="169"/>
      <c r="Y310" s="167"/>
      <c r="Z310" s="249"/>
      <c r="AA310" s="168">
        <f>SUMIFS('Transport-DB'!P:P,'Transport-DB'!C:C,"="&amp;'Work DB'!C310,'Transport-DB'!F:F,"="&amp;'Work DB'!$AA$4)</f>
        <v>0</v>
      </c>
      <c r="AB310" s="169">
        <f>SUMIFS('Transport-DB'!P:P,'Transport-DB'!C:C,"="&amp;'Work DB'!C310,'Transport-DB'!F:F,"="&amp;'Work DB'!$AB$4)</f>
        <v>0</v>
      </c>
      <c r="AC310" s="169">
        <f>SUMIFS('Transport-DB'!P:P,'Transport-DB'!C:C,"="&amp;'Work DB'!C310,'Transport-DB'!F:F,"="&amp;'Work DB'!$AC$4)</f>
        <v>0</v>
      </c>
      <c r="AD310" s="166">
        <f>SUMIFS('Transport-DB'!P:P,'Transport-DB'!C:C,"="&amp;'Work DB'!C310,'Transport-DB'!F:F,"="&amp;'Work DB'!$AD$4)</f>
        <v>0</v>
      </c>
      <c r="AE310" s="166">
        <f>SUMIFS('Transport-DB'!P:P,'Transport-DB'!C:C,"="&amp;'Work DB'!C310,'Transport-DB'!F:F,"="&amp;'Work DB'!$AE$4)</f>
        <v>0</v>
      </c>
      <c r="AF310" s="166">
        <f>SUMIFS('Transport-DB'!P:P,'Transport-DB'!C:C,"="&amp;'Work DB'!C310,'Transport-DB'!F:F,"="&amp;'Work DB'!$AF$4)</f>
        <v>0</v>
      </c>
      <c r="AG310" s="167"/>
      <c r="AH310" s="168">
        <f>SUMIFS('Transport-DB'!Q:Q,'Transport-DB'!C:C,"="&amp;'Work DB'!C310)</f>
        <v>0</v>
      </c>
      <c r="AI310" s="170">
        <f>SUMIFS(Civil_DB[قالب بندی],Civil_DB[تاریخ],"="&amp;'Work DB'!C310)</f>
        <v>0</v>
      </c>
      <c r="AJ310" s="169"/>
      <c r="AK310" s="167">
        <f>SUMIFS(Civil_DB[بتن],Civil_DB[تاریخ],"="&amp;'Work DB'!C310)</f>
        <v>0</v>
      </c>
      <c r="AL310" s="28"/>
      <c r="AM310" s="29"/>
      <c r="AN310" s="31"/>
      <c r="AO310" s="28"/>
      <c r="AP310" s="29"/>
      <c r="AQ310" s="29"/>
      <c r="AR310" s="30"/>
      <c r="AS310" s="28"/>
      <c r="AT310" s="29"/>
      <c r="AU310" s="30"/>
      <c r="AV310" s="184"/>
      <c r="AW310" s="29"/>
      <c r="AX310" s="29"/>
      <c r="AY310" s="29"/>
      <c r="AZ310" s="29"/>
      <c r="BA310" s="29"/>
      <c r="BB310" s="29"/>
      <c r="BC310" s="30"/>
      <c r="BD310" s="249"/>
      <c r="BE310" s="249"/>
      <c r="BF310" s="249"/>
      <c r="BG310" s="249"/>
      <c r="BH310" s="32"/>
      <c r="BI310" s="56"/>
    </row>
    <row r="311" spans="2:61" s="15" customFormat="1" ht="21" x14ac:dyDescent="0.25">
      <c r="B311" s="47"/>
      <c r="C311" s="20">
        <f t="shared" si="69"/>
        <v>45676</v>
      </c>
      <c r="D311" s="168">
        <f>SUMIFS('Transport-DB'!O:O,'Transport-DB'!C:C,"="&amp;'Work DB'!C311,'Transport-DB'!F:F,"="&amp;'Work DB'!$D$4)</f>
        <v>0</v>
      </c>
      <c r="E311" s="169">
        <f>SUMIFS('Transport-DB'!O:O,'Transport-DB'!C:C,"="&amp;'Work DB'!C311,'Transport-DB'!F:F,"="&amp;'Work DB'!$E$4)</f>
        <v>0</v>
      </c>
      <c r="F311" s="169">
        <f>SUMIFS('Transport-DB'!O:O,'Transport-DB'!C:C,"="&amp;'Work DB'!C311,'Transport-DB'!F:F,"="&amp;'Work DB'!$F$4)</f>
        <v>0</v>
      </c>
      <c r="G311" s="169">
        <f>SUMIFS('Transport-DB'!O:O,'Transport-DB'!C:C,"="&amp;'Work DB'!C311,'Transport-DB'!F:F,"="&amp;'Work DB'!$G$4)</f>
        <v>0</v>
      </c>
      <c r="H311" s="166">
        <f>SUMIFS('Transport-DB'!O:O,'Transport-DB'!C:C,"="&amp;'Work DB'!C311,'Transport-DB'!F:F,"="&amp;'Work DB'!$H$4)</f>
        <v>0</v>
      </c>
      <c r="I311" s="169">
        <f>SUMIFS('Transport-DB'!O:O,'Transport-DB'!C:C,"="&amp;'Work DB'!C311,'Transport-DB'!F:F,"="&amp;'Work DB'!$I$4)</f>
        <v>0</v>
      </c>
      <c r="J311" s="337">
        <f>SUMIFS('Transport-DB'!O:O,'Transport-DB'!C:C,"="&amp;'Work DB'!C311,'Transport-DB'!F:F,"="&amp;'Work DB'!$J$4)</f>
        <v>0</v>
      </c>
      <c r="K311" s="168">
        <f>SUMIFS('Transport-DB'!N:N,'Transport-DB'!C:C,"="&amp;'Work DB'!C311,'Transport-DB'!F:F,"="&amp;'Work DB'!$K$4)</f>
        <v>0</v>
      </c>
      <c r="L311" s="169">
        <f>SUMIFS('Transport-DB'!N:N,'Transport-DB'!C:C,"="&amp;'Work DB'!C311,'Transport-DB'!F:F,"="&amp;'Work DB'!$L$4)</f>
        <v>0</v>
      </c>
      <c r="M311" s="169">
        <f>SUMIFS('Transport-DB'!N:N,'Transport-DB'!C:C,"="&amp;'Work DB'!C311,'Transport-DB'!F:F,"="&amp;'Work DB'!$M$4)</f>
        <v>0</v>
      </c>
      <c r="N311" s="169">
        <f>SUMIFS('Transport-DB'!N:N,'Transport-DB'!C:C,"="&amp;'Work DB'!C311,'Transport-DB'!F:F,"="&amp;'Work DB'!$N$4)</f>
        <v>0</v>
      </c>
      <c r="O311" s="169">
        <f>SUMIFS('Transport-DB'!N:N,'Transport-DB'!C:C,"="&amp;'Work DB'!C311,'Transport-DB'!F:F,"="&amp;'Work DB'!$O$4)</f>
        <v>0</v>
      </c>
      <c r="P311" s="169">
        <f>SUMIFS('Transport-DB'!N:N,'Transport-DB'!C:C,"="&amp;'Work DB'!C311,'Transport-DB'!F:F,"="&amp;'Work DB'!$P$4)</f>
        <v>0</v>
      </c>
      <c r="Q311" s="166">
        <f>SUMIFS('Transport-DB'!N:N,'Transport-DB'!C:C,"="&amp;'Work DB'!C311,'Transport-DB'!F:F,"="&amp;'Work DB'!$Q$4)</f>
        <v>0</v>
      </c>
      <c r="R311" s="167">
        <f>SUMIFS('Transport-DB'!N:N,'Transport-DB'!C:C,"="&amp;'Work DB'!C311,'Transport-DB'!F:F,"="&amp;'Work DB'!$R$4)</f>
        <v>0</v>
      </c>
      <c r="S311" s="168">
        <f>SUM(D311:J311)+SUM(K311:R311)-M311-SUMIFS(Transport_DB[ترانشه],Transport_DB[توضیحات],"دیسپوزال",Transport_DB[تاریخ],'Work DB'!C311)</f>
        <v>0</v>
      </c>
      <c r="T311" s="169">
        <f t="shared" si="70"/>
        <v>0</v>
      </c>
      <c r="U311" s="169"/>
      <c r="V311" s="169"/>
      <c r="W311" s="169"/>
      <c r="X311" s="169"/>
      <c r="Y311" s="167"/>
      <c r="Z311" s="249"/>
      <c r="AA311" s="168">
        <f>SUMIFS('Transport-DB'!P:P,'Transport-DB'!C:C,"="&amp;'Work DB'!C311,'Transport-DB'!F:F,"="&amp;'Work DB'!$AA$4)</f>
        <v>0</v>
      </c>
      <c r="AB311" s="169">
        <f>SUMIFS('Transport-DB'!P:P,'Transport-DB'!C:C,"="&amp;'Work DB'!C311,'Transport-DB'!F:F,"="&amp;'Work DB'!$AB$4)</f>
        <v>0</v>
      </c>
      <c r="AC311" s="169">
        <f>SUMIFS('Transport-DB'!P:P,'Transport-DB'!C:C,"="&amp;'Work DB'!C311,'Transport-DB'!F:F,"="&amp;'Work DB'!$AC$4)</f>
        <v>0</v>
      </c>
      <c r="AD311" s="166">
        <f>SUMIFS('Transport-DB'!P:P,'Transport-DB'!C:C,"="&amp;'Work DB'!C311,'Transport-DB'!F:F,"="&amp;'Work DB'!$AD$4)</f>
        <v>0</v>
      </c>
      <c r="AE311" s="166">
        <f>SUMIFS('Transport-DB'!P:P,'Transport-DB'!C:C,"="&amp;'Work DB'!C311,'Transport-DB'!F:F,"="&amp;'Work DB'!$AE$4)</f>
        <v>0</v>
      </c>
      <c r="AF311" s="166">
        <f>SUMIFS('Transport-DB'!P:P,'Transport-DB'!C:C,"="&amp;'Work DB'!C311,'Transport-DB'!F:F,"="&amp;'Work DB'!$AF$4)</f>
        <v>0</v>
      </c>
      <c r="AG311" s="167"/>
      <c r="AH311" s="168">
        <f>SUMIFS('Transport-DB'!Q:Q,'Transport-DB'!C:C,"="&amp;'Work DB'!C311)</f>
        <v>0</v>
      </c>
      <c r="AI311" s="170">
        <f>SUMIFS(Civil_DB[قالب بندی],Civil_DB[تاریخ],"="&amp;'Work DB'!C311)</f>
        <v>0</v>
      </c>
      <c r="AJ311" s="169"/>
      <c r="AK311" s="167">
        <f>SUMIFS(Civil_DB[بتن],Civil_DB[تاریخ],"="&amp;'Work DB'!C311)</f>
        <v>0</v>
      </c>
      <c r="AL311" s="28"/>
      <c r="AM311" s="29"/>
      <c r="AN311" s="31"/>
      <c r="AO311" s="28"/>
      <c r="AP311" s="29"/>
      <c r="AQ311" s="29"/>
      <c r="AR311" s="30"/>
      <c r="AS311" s="28"/>
      <c r="AT311" s="29"/>
      <c r="AU311" s="30"/>
      <c r="AV311" s="184"/>
      <c r="AW311" s="29"/>
      <c r="AX311" s="29"/>
      <c r="AY311" s="29"/>
      <c r="AZ311" s="29"/>
      <c r="BA311" s="29"/>
      <c r="BB311" s="29"/>
      <c r="BC311" s="30"/>
      <c r="BD311" s="249"/>
      <c r="BE311" s="249"/>
      <c r="BF311" s="249"/>
      <c r="BG311" s="249"/>
      <c r="BH311" s="32"/>
      <c r="BI311" s="56"/>
    </row>
    <row r="312" spans="2:61" s="15" customFormat="1" ht="21" x14ac:dyDescent="0.25">
      <c r="B312" s="47"/>
      <c r="C312" s="179">
        <f t="shared" si="69"/>
        <v>45677</v>
      </c>
      <c r="D312" s="180">
        <f>SUMIFS('Transport-DB'!O:O,'Transport-DB'!C:C,"="&amp;'Work DB'!C312,'Transport-DB'!F:F,"="&amp;'Work DB'!$D$4)</f>
        <v>0</v>
      </c>
      <c r="E312" s="181">
        <f>SUMIFS('Transport-DB'!O:O,'Transport-DB'!C:C,"="&amp;'Work DB'!C312,'Transport-DB'!F:F,"="&amp;'Work DB'!$E$4)</f>
        <v>0</v>
      </c>
      <c r="F312" s="181">
        <f>SUMIFS('Transport-DB'!O:O,'Transport-DB'!C:C,"="&amp;'Work DB'!C312,'Transport-DB'!F:F,"="&amp;'Work DB'!$F$4)</f>
        <v>0</v>
      </c>
      <c r="G312" s="169">
        <f>SUMIFS('Transport-DB'!O:O,'Transport-DB'!C:C,"="&amp;'Work DB'!C312,'Transport-DB'!F:F,"="&amp;'Work DB'!$G$4)</f>
        <v>0</v>
      </c>
      <c r="H312" s="166">
        <f>SUMIFS('Transport-DB'!O:O,'Transport-DB'!C:C,"="&amp;'Work DB'!C312,'Transport-DB'!F:F,"="&amp;'Work DB'!$H$4)</f>
        <v>0</v>
      </c>
      <c r="I312" s="169">
        <f>SUMIFS('Transport-DB'!O:O,'Transport-DB'!C:C,"="&amp;'Work DB'!C312,'Transport-DB'!F:F,"="&amp;'Work DB'!$I$4)</f>
        <v>0</v>
      </c>
      <c r="J312" s="337">
        <f>SUMIFS('Transport-DB'!O:O,'Transport-DB'!C:C,"="&amp;'Work DB'!C312,'Transport-DB'!F:F,"="&amp;'Work DB'!$J$4)</f>
        <v>0</v>
      </c>
      <c r="K312" s="180">
        <f>SUMIFS('Transport-DB'!N:N,'Transport-DB'!C:C,"="&amp;'Work DB'!C312,'Transport-DB'!F:F,"="&amp;'Work DB'!$K$4)</f>
        <v>0</v>
      </c>
      <c r="L312" s="181">
        <f>SUMIFS('Transport-DB'!N:N,'Transport-DB'!C:C,"="&amp;'Work DB'!C312,'Transport-DB'!F:F,"="&amp;'Work DB'!$L$4)</f>
        <v>0</v>
      </c>
      <c r="M312" s="181">
        <f>SUMIFS('Transport-DB'!N:N,'Transport-DB'!C:C,"="&amp;'Work DB'!C312,'Transport-DB'!F:F,"="&amp;'Work DB'!$M$4)</f>
        <v>0</v>
      </c>
      <c r="N312" s="181">
        <f>SUMIFS('Transport-DB'!N:N,'Transport-DB'!C:C,"="&amp;'Work DB'!C312,'Transport-DB'!F:F,"="&amp;'Work DB'!$N$4)</f>
        <v>0</v>
      </c>
      <c r="O312" s="181">
        <f>SUMIFS('Transport-DB'!N:N,'Transport-DB'!C:C,"="&amp;'Work DB'!C312,'Transport-DB'!F:F,"="&amp;'Work DB'!$O$4)</f>
        <v>0</v>
      </c>
      <c r="P312" s="169">
        <f>SUMIFS('Transport-DB'!N:N,'Transport-DB'!C:C,"="&amp;'Work DB'!C312,'Transport-DB'!F:F,"="&amp;'Work DB'!$P$4)</f>
        <v>0</v>
      </c>
      <c r="Q312" s="166">
        <f>SUMIFS('Transport-DB'!N:N,'Transport-DB'!C:C,"="&amp;'Work DB'!C312,'Transport-DB'!F:F,"="&amp;'Work DB'!$Q$4)</f>
        <v>0</v>
      </c>
      <c r="R312" s="167">
        <f>SUMIFS('Transport-DB'!N:N,'Transport-DB'!C:C,"="&amp;'Work DB'!C312,'Transport-DB'!F:F,"="&amp;'Work DB'!$R$4)</f>
        <v>0</v>
      </c>
      <c r="S312" s="168">
        <f>SUM(D312:J312)+SUM(K312:R312)-M312-SUMIFS(Transport_DB[ترانشه],Transport_DB[توضیحات],"دیسپوزال",Transport_DB[تاریخ],'Work DB'!C312)</f>
        <v>0</v>
      </c>
      <c r="T312" s="181">
        <f t="shared" si="70"/>
        <v>0</v>
      </c>
      <c r="U312" s="181"/>
      <c r="V312" s="181"/>
      <c r="W312" s="181"/>
      <c r="X312" s="181"/>
      <c r="Y312" s="182"/>
      <c r="Z312" s="249"/>
      <c r="AA312" s="180">
        <f>SUMIFS('Transport-DB'!P:P,'Transport-DB'!C:C,"="&amp;'Work DB'!C312,'Transport-DB'!F:F,"="&amp;'Work DB'!$AA$4)</f>
        <v>0</v>
      </c>
      <c r="AB312" s="181">
        <f>SUMIFS('Transport-DB'!P:P,'Transport-DB'!C:C,"="&amp;'Work DB'!C312,'Transport-DB'!F:F,"="&amp;'Work DB'!$AB$4)</f>
        <v>0</v>
      </c>
      <c r="AC312" s="181">
        <f>SUMIFS('Transport-DB'!P:P,'Transport-DB'!C:C,"="&amp;'Work DB'!C312,'Transport-DB'!F:F,"="&amp;'Work DB'!$AC$4)</f>
        <v>0</v>
      </c>
      <c r="AD312" s="183">
        <f>SUMIFS('Transport-DB'!P:P,'Transport-DB'!C:C,"="&amp;'Work DB'!C312,'Transport-DB'!F:F,"="&amp;'Work DB'!$AD$4)</f>
        <v>0</v>
      </c>
      <c r="AE312" s="183">
        <f>SUMIFS('Transport-DB'!P:P,'Transport-DB'!C:C,"="&amp;'Work DB'!C312,'Transport-DB'!F:F,"="&amp;'Work DB'!$AE$4)</f>
        <v>0</v>
      </c>
      <c r="AF312" s="166">
        <f>SUMIFS('Transport-DB'!P:P,'Transport-DB'!C:C,"="&amp;'Work DB'!C312,'Transport-DB'!F:F,"="&amp;'Work DB'!$AF$4)</f>
        <v>0</v>
      </c>
      <c r="AG312" s="182"/>
      <c r="AH312" s="168">
        <f>SUMIFS('Transport-DB'!Q:Q,'Transport-DB'!C:C,"="&amp;'Work DB'!C312)</f>
        <v>0</v>
      </c>
      <c r="AI312" s="170">
        <f>SUMIFS(Civil_DB[قالب بندی],Civil_DB[تاریخ],"="&amp;'Work DB'!C312)</f>
        <v>0</v>
      </c>
      <c r="AJ312" s="169"/>
      <c r="AK312" s="167">
        <f>SUMIFS(Civil_DB[بتن],Civil_DB[تاریخ],"="&amp;'Work DB'!C312)</f>
        <v>0</v>
      </c>
      <c r="AL312" s="180"/>
      <c r="AM312" s="181"/>
      <c r="AN312" s="183"/>
      <c r="AO312" s="180"/>
      <c r="AP312" s="181"/>
      <c r="AQ312" s="181"/>
      <c r="AR312" s="182"/>
      <c r="AS312" s="180"/>
      <c r="AT312" s="181"/>
      <c r="AU312" s="182"/>
      <c r="AV312" s="184"/>
      <c r="AW312" s="181"/>
      <c r="AX312" s="181"/>
      <c r="AY312" s="181"/>
      <c r="AZ312" s="181"/>
      <c r="BA312" s="181"/>
      <c r="BB312" s="181"/>
      <c r="BC312" s="182"/>
      <c r="BD312" s="250"/>
      <c r="BE312" s="250"/>
      <c r="BF312" s="250"/>
      <c r="BG312" s="250"/>
      <c r="BH312" s="184"/>
      <c r="BI312" s="185" t="s">
        <v>43</v>
      </c>
    </row>
    <row r="313" spans="2:61" s="15" customFormat="1" ht="21" x14ac:dyDescent="0.25">
      <c r="B313" s="47"/>
      <c r="C313" s="20">
        <f t="shared" si="69"/>
        <v>45678</v>
      </c>
      <c r="D313" s="168">
        <f>SUMIFS('Transport-DB'!O:O,'Transport-DB'!C:C,"="&amp;'Work DB'!C313,'Transport-DB'!F:F,"="&amp;'Work DB'!$D$4)</f>
        <v>0</v>
      </c>
      <c r="E313" s="169">
        <f>SUMIFS('Transport-DB'!O:O,'Transport-DB'!C:C,"="&amp;'Work DB'!C313,'Transport-DB'!F:F,"="&amp;'Work DB'!$E$4)</f>
        <v>0</v>
      </c>
      <c r="F313" s="169">
        <f>SUMIFS('Transport-DB'!O:O,'Transport-DB'!C:C,"="&amp;'Work DB'!C313,'Transport-DB'!F:F,"="&amp;'Work DB'!$F$4)</f>
        <v>0</v>
      </c>
      <c r="G313" s="169">
        <f>SUMIFS('Transport-DB'!O:O,'Transport-DB'!C:C,"="&amp;'Work DB'!C313,'Transport-DB'!F:F,"="&amp;'Work DB'!$G$4)</f>
        <v>0</v>
      </c>
      <c r="H313" s="166">
        <f>SUMIFS('Transport-DB'!O:O,'Transport-DB'!C:C,"="&amp;'Work DB'!C313,'Transport-DB'!F:F,"="&amp;'Work DB'!$H$4)</f>
        <v>0</v>
      </c>
      <c r="I313" s="169">
        <f>SUMIFS('Transport-DB'!O:O,'Transport-DB'!C:C,"="&amp;'Work DB'!C313,'Transport-DB'!F:F,"="&amp;'Work DB'!$I$4)</f>
        <v>0</v>
      </c>
      <c r="J313" s="337">
        <f>SUMIFS('Transport-DB'!O:O,'Transport-DB'!C:C,"="&amp;'Work DB'!C313,'Transport-DB'!F:F,"="&amp;'Work DB'!$J$4)</f>
        <v>0</v>
      </c>
      <c r="K313" s="168">
        <f>SUMIFS('Transport-DB'!N:N,'Transport-DB'!C:C,"="&amp;'Work DB'!C313,'Transport-DB'!F:F,"="&amp;'Work DB'!$K$4)</f>
        <v>0</v>
      </c>
      <c r="L313" s="169">
        <f>SUMIFS('Transport-DB'!N:N,'Transport-DB'!C:C,"="&amp;'Work DB'!C313,'Transport-DB'!F:F,"="&amp;'Work DB'!$L$4)</f>
        <v>0</v>
      </c>
      <c r="M313" s="169">
        <f>SUMIFS('Transport-DB'!N:N,'Transport-DB'!C:C,"="&amp;'Work DB'!C313,'Transport-DB'!F:F,"="&amp;'Work DB'!$M$4)</f>
        <v>0</v>
      </c>
      <c r="N313" s="169">
        <f>SUMIFS('Transport-DB'!N:N,'Transport-DB'!C:C,"="&amp;'Work DB'!C313,'Transport-DB'!F:F,"="&amp;'Work DB'!$N$4)</f>
        <v>0</v>
      </c>
      <c r="O313" s="169">
        <f>SUMIFS('Transport-DB'!N:N,'Transport-DB'!C:C,"="&amp;'Work DB'!C313,'Transport-DB'!F:F,"="&amp;'Work DB'!$O$4)</f>
        <v>0</v>
      </c>
      <c r="P313" s="169">
        <f>SUMIFS('Transport-DB'!N:N,'Transport-DB'!C:C,"="&amp;'Work DB'!C313,'Transport-DB'!F:F,"="&amp;'Work DB'!$P$4)</f>
        <v>0</v>
      </c>
      <c r="Q313" s="166">
        <f>SUMIFS('Transport-DB'!N:N,'Transport-DB'!C:C,"="&amp;'Work DB'!C313,'Transport-DB'!F:F,"="&amp;'Work DB'!$Q$4)</f>
        <v>0</v>
      </c>
      <c r="R313" s="167">
        <f>SUMIFS('Transport-DB'!N:N,'Transport-DB'!C:C,"="&amp;'Work DB'!C313,'Transport-DB'!F:F,"="&amp;'Work DB'!$R$4)</f>
        <v>0</v>
      </c>
      <c r="S313" s="168">
        <f>SUM(D313:J313)+SUM(K313:R313)-M313-SUMIFS(Transport_DB[ترانشه],Transport_DB[توضیحات],"دیسپوزال",Transport_DB[تاریخ],'Work DB'!C313)</f>
        <v>0</v>
      </c>
      <c r="T313" s="169">
        <f t="shared" si="70"/>
        <v>0</v>
      </c>
      <c r="U313" s="169"/>
      <c r="V313" s="169"/>
      <c r="W313" s="169"/>
      <c r="X313" s="169"/>
      <c r="Y313" s="167"/>
      <c r="Z313" s="249"/>
      <c r="AA313" s="168">
        <f>SUMIFS('Transport-DB'!P:P,'Transport-DB'!C:C,"="&amp;'Work DB'!C313,'Transport-DB'!F:F,"="&amp;'Work DB'!$AA$4)</f>
        <v>0</v>
      </c>
      <c r="AB313" s="169">
        <f>SUMIFS('Transport-DB'!P:P,'Transport-DB'!C:C,"="&amp;'Work DB'!C313,'Transport-DB'!F:F,"="&amp;'Work DB'!$AB$4)</f>
        <v>0</v>
      </c>
      <c r="AC313" s="169">
        <f>SUMIFS('Transport-DB'!P:P,'Transport-DB'!C:C,"="&amp;'Work DB'!C313,'Transport-DB'!F:F,"="&amp;'Work DB'!$AC$4)</f>
        <v>0</v>
      </c>
      <c r="AD313" s="166">
        <f>SUMIFS('Transport-DB'!P:P,'Transport-DB'!C:C,"="&amp;'Work DB'!C313,'Transport-DB'!F:F,"="&amp;'Work DB'!$AD$4)</f>
        <v>0</v>
      </c>
      <c r="AE313" s="166">
        <f>SUMIFS('Transport-DB'!P:P,'Transport-DB'!C:C,"="&amp;'Work DB'!C313,'Transport-DB'!F:F,"="&amp;'Work DB'!$AE$4)</f>
        <v>0</v>
      </c>
      <c r="AF313" s="166">
        <f>SUMIFS('Transport-DB'!P:P,'Transport-DB'!C:C,"="&amp;'Work DB'!C313,'Transport-DB'!F:F,"="&amp;'Work DB'!$AF$4)</f>
        <v>0</v>
      </c>
      <c r="AG313" s="167"/>
      <c r="AH313" s="168">
        <f>SUMIFS('Transport-DB'!Q:Q,'Transport-DB'!C:C,"="&amp;'Work DB'!C313)</f>
        <v>0</v>
      </c>
      <c r="AI313" s="170">
        <f>SUMIFS(Civil_DB[قالب بندی],Civil_DB[تاریخ],"="&amp;'Work DB'!C313)</f>
        <v>0</v>
      </c>
      <c r="AJ313" s="169"/>
      <c r="AK313" s="167">
        <f>SUMIFS(Civil_DB[بتن],Civil_DB[تاریخ],"="&amp;'Work DB'!C313)</f>
        <v>0</v>
      </c>
      <c r="AL313" s="28"/>
      <c r="AM313" s="29"/>
      <c r="AN313" s="31"/>
      <c r="AO313" s="28"/>
      <c r="AP313" s="29"/>
      <c r="AQ313" s="29"/>
      <c r="AR313" s="30"/>
      <c r="AS313" s="28"/>
      <c r="AT313" s="29"/>
      <c r="AU313" s="30"/>
      <c r="AV313" s="184"/>
      <c r="AW313" s="29"/>
      <c r="AX313" s="29"/>
      <c r="AY313" s="29"/>
      <c r="AZ313" s="29"/>
      <c r="BA313" s="29"/>
      <c r="BB313" s="29"/>
      <c r="BC313" s="30"/>
      <c r="BD313" s="249"/>
      <c r="BE313" s="249"/>
      <c r="BF313" s="249"/>
      <c r="BG313" s="249"/>
      <c r="BH313" s="32"/>
      <c r="BI313" s="56"/>
    </row>
    <row r="314" spans="2:61" s="15" customFormat="1" ht="21" x14ac:dyDescent="0.25">
      <c r="B314" s="47"/>
      <c r="C314" s="20">
        <f t="shared" si="69"/>
        <v>45679</v>
      </c>
      <c r="D314" s="168">
        <f>SUMIFS('Transport-DB'!O:O,'Transport-DB'!C:C,"="&amp;'Work DB'!C314,'Transport-DB'!F:F,"="&amp;'Work DB'!$D$4)</f>
        <v>0</v>
      </c>
      <c r="E314" s="169">
        <f>SUMIFS('Transport-DB'!O:O,'Transport-DB'!C:C,"="&amp;'Work DB'!C314,'Transport-DB'!F:F,"="&amp;'Work DB'!$E$4)</f>
        <v>0</v>
      </c>
      <c r="F314" s="169">
        <f>SUMIFS('Transport-DB'!O:O,'Transport-DB'!C:C,"="&amp;'Work DB'!C314,'Transport-DB'!F:F,"="&amp;'Work DB'!$F$4)</f>
        <v>0</v>
      </c>
      <c r="G314" s="169">
        <f>SUMIFS('Transport-DB'!O:O,'Transport-DB'!C:C,"="&amp;'Work DB'!C314,'Transport-DB'!F:F,"="&amp;'Work DB'!$G$4)</f>
        <v>0</v>
      </c>
      <c r="H314" s="166">
        <f>SUMIFS('Transport-DB'!O:O,'Transport-DB'!C:C,"="&amp;'Work DB'!C314,'Transport-DB'!F:F,"="&amp;'Work DB'!$H$4)</f>
        <v>0</v>
      </c>
      <c r="I314" s="169">
        <f>SUMIFS('Transport-DB'!O:O,'Transport-DB'!C:C,"="&amp;'Work DB'!C314,'Transport-DB'!F:F,"="&amp;'Work DB'!$I$4)</f>
        <v>0</v>
      </c>
      <c r="J314" s="337">
        <f>SUMIFS('Transport-DB'!O:O,'Transport-DB'!C:C,"="&amp;'Work DB'!C314,'Transport-DB'!F:F,"="&amp;'Work DB'!$J$4)</f>
        <v>0</v>
      </c>
      <c r="K314" s="168">
        <f>SUMIFS('Transport-DB'!N:N,'Transport-DB'!C:C,"="&amp;'Work DB'!C314,'Transport-DB'!F:F,"="&amp;'Work DB'!$K$4)</f>
        <v>0</v>
      </c>
      <c r="L314" s="169">
        <f>SUMIFS('Transport-DB'!N:N,'Transport-DB'!C:C,"="&amp;'Work DB'!C314,'Transport-DB'!F:F,"="&amp;'Work DB'!$L$4)</f>
        <v>0</v>
      </c>
      <c r="M314" s="169">
        <f>SUMIFS('Transport-DB'!N:N,'Transport-DB'!C:C,"="&amp;'Work DB'!C314,'Transport-DB'!F:F,"="&amp;'Work DB'!$M$4)</f>
        <v>0</v>
      </c>
      <c r="N314" s="169">
        <f>SUMIFS('Transport-DB'!N:N,'Transport-DB'!C:C,"="&amp;'Work DB'!C314,'Transport-DB'!F:F,"="&amp;'Work DB'!$N$4)</f>
        <v>0</v>
      </c>
      <c r="O314" s="169">
        <f>SUMIFS('Transport-DB'!N:N,'Transport-DB'!C:C,"="&amp;'Work DB'!C314,'Transport-DB'!F:F,"="&amp;'Work DB'!$O$4)</f>
        <v>0</v>
      </c>
      <c r="P314" s="169">
        <f>SUMIFS('Transport-DB'!N:N,'Transport-DB'!C:C,"="&amp;'Work DB'!C314,'Transport-DB'!F:F,"="&amp;'Work DB'!$P$4)</f>
        <v>0</v>
      </c>
      <c r="Q314" s="166">
        <f>SUMIFS('Transport-DB'!N:N,'Transport-DB'!C:C,"="&amp;'Work DB'!C314,'Transport-DB'!F:F,"="&amp;'Work DB'!$Q$4)</f>
        <v>0</v>
      </c>
      <c r="R314" s="167">
        <f>SUMIFS('Transport-DB'!N:N,'Transport-DB'!C:C,"="&amp;'Work DB'!C314,'Transport-DB'!F:F,"="&amp;'Work DB'!$R$4)</f>
        <v>0</v>
      </c>
      <c r="S314" s="168">
        <f>SUM(D314:J314)+SUM(K314:R314)-M314-SUMIFS(Transport_DB[ترانشه],Transport_DB[توضیحات],"دیسپوزال",Transport_DB[تاریخ],'Work DB'!C314)</f>
        <v>0</v>
      </c>
      <c r="T314" s="169">
        <f t="shared" si="70"/>
        <v>0</v>
      </c>
      <c r="U314" s="169"/>
      <c r="V314" s="169"/>
      <c r="W314" s="169"/>
      <c r="X314" s="169"/>
      <c r="Y314" s="167"/>
      <c r="Z314" s="249"/>
      <c r="AA314" s="168">
        <f>SUMIFS('Transport-DB'!P:P,'Transport-DB'!C:C,"="&amp;'Work DB'!C314,'Transport-DB'!F:F,"="&amp;'Work DB'!$AA$4)</f>
        <v>0</v>
      </c>
      <c r="AB314" s="169">
        <f>SUMIFS('Transport-DB'!P:P,'Transport-DB'!C:C,"="&amp;'Work DB'!C314,'Transport-DB'!F:F,"="&amp;'Work DB'!$AB$4)</f>
        <v>0</v>
      </c>
      <c r="AC314" s="169">
        <f>SUMIFS('Transport-DB'!P:P,'Transport-DB'!C:C,"="&amp;'Work DB'!C314,'Transport-DB'!F:F,"="&amp;'Work DB'!$AC$4)</f>
        <v>0</v>
      </c>
      <c r="AD314" s="166">
        <f>SUMIFS('Transport-DB'!P:P,'Transport-DB'!C:C,"="&amp;'Work DB'!C314,'Transport-DB'!F:F,"="&amp;'Work DB'!$AD$4)</f>
        <v>0</v>
      </c>
      <c r="AE314" s="166">
        <f>SUMIFS('Transport-DB'!P:P,'Transport-DB'!C:C,"="&amp;'Work DB'!C314,'Transport-DB'!F:F,"="&amp;'Work DB'!$AE$4)</f>
        <v>0</v>
      </c>
      <c r="AF314" s="166">
        <f>SUMIFS('Transport-DB'!P:P,'Transport-DB'!C:C,"="&amp;'Work DB'!C314,'Transport-DB'!F:F,"="&amp;'Work DB'!$AF$4)</f>
        <v>0</v>
      </c>
      <c r="AG314" s="167"/>
      <c r="AH314" s="168">
        <f>SUMIFS('Transport-DB'!Q:Q,'Transport-DB'!C:C,"="&amp;'Work DB'!C314)</f>
        <v>0</v>
      </c>
      <c r="AI314" s="170">
        <f>SUMIFS(Civil_DB[قالب بندی],Civil_DB[تاریخ],"="&amp;'Work DB'!C314)</f>
        <v>0</v>
      </c>
      <c r="AJ314" s="169"/>
      <c r="AK314" s="167">
        <f>SUMIFS(Civil_DB[بتن],Civil_DB[تاریخ],"="&amp;'Work DB'!C314)</f>
        <v>0</v>
      </c>
      <c r="AL314" s="28"/>
      <c r="AM314" s="29"/>
      <c r="AN314" s="31"/>
      <c r="AO314" s="28"/>
      <c r="AP314" s="29"/>
      <c r="AQ314" s="29"/>
      <c r="AR314" s="30"/>
      <c r="AS314" s="28"/>
      <c r="AT314" s="29"/>
      <c r="AU314" s="30"/>
      <c r="AV314" s="184"/>
      <c r="AW314" s="29"/>
      <c r="AX314" s="29"/>
      <c r="AY314" s="29"/>
      <c r="AZ314" s="29"/>
      <c r="BA314" s="29"/>
      <c r="BB314" s="29"/>
      <c r="BC314" s="30"/>
      <c r="BD314" s="249"/>
      <c r="BE314" s="249"/>
      <c r="BF314" s="249"/>
      <c r="BG314" s="249"/>
      <c r="BH314" s="32"/>
      <c r="BI314" s="56"/>
    </row>
    <row r="315" spans="2:61" s="15" customFormat="1" ht="21" x14ac:dyDescent="0.25">
      <c r="B315" s="47"/>
      <c r="C315" s="20">
        <f t="shared" si="69"/>
        <v>45680</v>
      </c>
      <c r="D315" s="168">
        <f>SUMIFS('Transport-DB'!O:O,'Transport-DB'!C:C,"="&amp;'Work DB'!C315,'Transport-DB'!F:F,"="&amp;'Work DB'!$D$4)</f>
        <v>0</v>
      </c>
      <c r="E315" s="169">
        <f>SUMIFS('Transport-DB'!O:O,'Transport-DB'!C:C,"="&amp;'Work DB'!C315,'Transport-DB'!F:F,"="&amp;'Work DB'!$E$4)</f>
        <v>0</v>
      </c>
      <c r="F315" s="169">
        <f>SUMIFS('Transport-DB'!O:O,'Transport-DB'!C:C,"="&amp;'Work DB'!C315,'Transport-DB'!F:F,"="&amp;'Work DB'!$F$4)</f>
        <v>0</v>
      </c>
      <c r="G315" s="169">
        <f>SUMIFS('Transport-DB'!O:O,'Transport-DB'!C:C,"="&amp;'Work DB'!C315,'Transport-DB'!F:F,"="&amp;'Work DB'!$G$4)</f>
        <v>0</v>
      </c>
      <c r="H315" s="166">
        <f>SUMIFS('Transport-DB'!O:O,'Transport-DB'!C:C,"="&amp;'Work DB'!C315,'Transport-DB'!F:F,"="&amp;'Work DB'!$H$4)</f>
        <v>0</v>
      </c>
      <c r="I315" s="169">
        <f>SUMIFS('Transport-DB'!O:O,'Transport-DB'!C:C,"="&amp;'Work DB'!C315,'Transport-DB'!F:F,"="&amp;'Work DB'!$I$4)</f>
        <v>0</v>
      </c>
      <c r="J315" s="337">
        <f>SUMIFS('Transport-DB'!O:O,'Transport-DB'!C:C,"="&amp;'Work DB'!C315,'Transport-DB'!F:F,"="&amp;'Work DB'!$J$4)</f>
        <v>0</v>
      </c>
      <c r="K315" s="168">
        <f>SUMIFS('Transport-DB'!N:N,'Transport-DB'!C:C,"="&amp;'Work DB'!C315,'Transport-DB'!F:F,"="&amp;'Work DB'!$K$4)</f>
        <v>0</v>
      </c>
      <c r="L315" s="169">
        <f>SUMIFS('Transport-DB'!N:N,'Transport-DB'!C:C,"="&amp;'Work DB'!C315,'Transport-DB'!F:F,"="&amp;'Work DB'!$L$4)</f>
        <v>0</v>
      </c>
      <c r="M315" s="169">
        <f>SUMIFS('Transport-DB'!N:N,'Transport-DB'!C:C,"="&amp;'Work DB'!C315,'Transport-DB'!F:F,"="&amp;'Work DB'!$M$4)</f>
        <v>0</v>
      </c>
      <c r="N315" s="169">
        <f>SUMIFS('Transport-DB'!N:N,'Transport-DB'!C:C,"="&amp;'Work DB'!C315,'Transport-DB'!F:F,"="&amp;'Work DB'!$N$4)</f>
        <v>0</v>
      </c>
      <c r="O315" s="169">
        <f>SUMIFS('Transport-DB'!N:N,'Transport-DB'!C:C,"="&amp;'Work DB'!C315,'Transport-DB'!F:F,"="&amp;'Work DB'!$O$4)</f>
        <v>0</v>
      </c>
      <c r="P315" s="169">
        <f>SUMIFS('Transport-DB'!N:N,'Transport-DB'!C:C,"="&amp;'Work DB'!C315,'Transport-DB'!F:F,"="&amp;'Work DB'!$P$4)</f>
        <v>0</v>
      </c>
      <c r="Q315" s="166">
        <f>SUMIFS('Transport-DB'!N:N,'Transport-DB'!C:C,"="&amp;'Work DB'!C315,'Transport-DB'!F:F,"="&amp;'Work DB'!$Q$4)</f>
        <v>0</v>
      </c>
      <c r="R315" s="167">
        <f>SUMIFS('Transport-DB'!N:N,'Transport-DB'!C:C,"="&amp;'Work DB'!C315,'Transport-DB'!F:F,"="&amp;'Work DB'!$R$4)</f>
        <v>0</v>
      </c>
      <c r="S315" s="168">
        <f>SUM(D315:J315)+SUM(K315:R315)-M315-SUMIFS(Transport_DB[ترانشه],Transport_DB[توضیحات],"دیسپوزال",Transport_DB[تاریخ],'Work DB'!C315)</f>
        <v>0</v>
      </c>
      <c r="T315" s="169">
        <f t="shared" si="70"/>
        <v>0</v>
      </c>
      <c r="U315" s="169"/>
      <c r="V315" s="169"/>
      <c r="W315" s="169"/>
      <c r="X315" s="169"/>
      <c r="Y315" s="167"/>
      <c r="Z315" s="249"/>
      <c r="AA315" s="168">
        <f>SUMIFS('Transport-DB'!P:P,'Transport-DB'!C:C,"="&amp;'Work DB'!C315,'Transport-DB'!F:F,"="&amp;'Work DB'!$AA$4)</f>
        <v>0</v>
      </c>
      <c r="AB315" s="169">
        <f>SUMIFS('Transport-DB'!P:P,'Transport-DB'!C:C,"="&amp;'Work DB'!C315,'Transport-DB'!F:F,"="&amp;'Work DB'!$AB$4)</f>
        <v>0</v>
      </c>
      <c r="AC315" s="169">
        <f>SUMIFS('Transport-DB'!P:P,'Transport-DB'!C:C,"="&amp;'Work DB'!C315,'Transport-DB'!F:F,"="&amp;'Work DB'!$AC$4)</f>
        <v>0</v>
      </c>
      <c r="AD315" s="166">
        <f>SUMIFS('Transport-DB'!P:P,'Transport-DB'!C:C,"="&amp;'Work DB'!C315,'Transport-DB'!F:F,"="&amp;'Work DB'!$AD$4)</f>
        <v>0</v>
      </c>
      <c r="AE315" s="166">
        <f>SUMIFS('Transport-DB'!P:P,'Transport-DB'!C:C,"="&amp;'Work DB'!C315,'Transport-DB'!F:F,"="&amp;'Work DB'!$AE$4)</f>
        <v>0</v>
      </c>
      <c r="AF315" s="166">
        <f>SUMIFS('Transport-DB'!P:P,'Transport-DB'!C:C,"="&amp;'Work DB'!C315,'Transport-DB'!F:F,"="&amp;'Work DB'!$AF$4)</f>
        <v>0</v>
      </c>
      <c r="AG315" s="167"/>
      <c r="AH315" s="168">
        <f>SUMIFS('Transport-DB'!Q:Q,'Transport-DB'!C:C,"="&amp;'Work DB'!C315)</f>
        <v>0</v>
      </c>
      <c r="AI315" s="170">
        <f>SUMIFS(Civil_DB[قالب بندی],Civil_DB[تاریخ],"="&amp;'Work DB'!C315)</f>
        <v>0</v>
      </c>
      <c r="AJ315" s="169"/>
      <c r="AK315" s="167">
        <f>SUMIFS(Civil_DB[بتن],Civil_DB[تاریخ],"="&amp;'Work DB'!C315)</f>
        <v>0</v>
      </c>
      <c r="AL315" s="28"/>
      <c r="AM315" s="29"/>
      <c r="AN315" s="31"/>
      <c r="AO315" s="28"/>
      <c r="AP315" s="29"/>
      <c r="AQ315" s="29"/>
      <c r="AR315" s="30"/>
      <c r="AS315" s="28"/>
      <c r="AT315" s="29"/>
      <c r="AU315" s="30"/>
      <c r="AV315" s="184"/>
      <c r="AW315" s="29"/>
      <c r="AX315" s="29"/>
      <c r="AY315" s="29"/>
      <c r="AZ315" s="29"/>
      <c r="BA315" s="29"/>
      <c r="BB315" s="29"/>
      <c r="BC315" s="30"/>
      <c r="BD315" s="249"/>
      <c r="BE315" s="249"/>
      <c r="BF315" s="249"/>
      <c r="BG315" s="249"/>
      <c r="BH315" s="32"/>
      <c r="BI315" s="56"/>
    </row>
    <row r="316" spans="2:61" s="15" customFormat="1" ht="21" x14ac:dyDescent="0.25">
      <c r="B316" s="47"/>
      <c r="C316" s="20">
        <f t="shared" si="69"/>
        <v>45681</v>
      </c>
      <c r="D316" s="168">
        <f>SUMIFS('Transport-DB'!O:O,'Transport-DB'!C:C,"="&amp;'Work DB'!C316,'Transport-DB'!F:F,"="&amp;'Work DB'!$D$4)</f>
        <v>0</v>
      </c>
      <c r="E316" s="169">
        <f>SUMIFS('Transport-DB'!O:O,'Transport-DB'!C:C,"="&amp;'Work DB'!C316,'Transport-DB'!F:F,"="&amp;'Work DB'!$E$4)</f>
        <v>0</v>
      </c>
      <c r="F316" s="169">
        <f>SUMIFS('Transport-DB'!O:O,'Transport-DB'!C:C,"="&amp;'Work DB'!C316,'Transport-DB'!F:F,"="&amp;'Work DB'!$F$4)</f>
        <v>0</v>
      </c>
      <c r="G316" s="169">
        <f>SUMIFS('Transport-DB'!O:O,'Transport-DB'!C:C,"="&amp;'Work DB'!C316,'Transport-DB'!F:F,"="&amp;'Work DB'!$G$4)</f>
        <v>0</v>
      </c>
      <c r="H316" s="166">
        <f>SUMIFS('Transport-DB'!O:O,'Transport-DB'!C:C,"="&amp;'Work DB'!C316,'Transport-DB'!F:F,"="&amp;'Work DB'!$H$4)</f>
        <v>0</v>
      </c>
      <c r="I316" s="169">
        <f>SUMIFS('Transport-DB'!O:O,'Transport-DB'!C:C,"="&amp;'Work DB'!C316,'Transport-DB'!F:F,"="&amp;'Work DB'!$I$4)</f>
        <v>0</v>
      </c>
      <c r="J316" s="337">
        <f>SUMIFS('Transport-DB'!O:O,'Transport-DB'!C:C,"="&amp;'Work DB'!C316,'Transport-DB'!F:F,"="&amp;'Work DB'!$J$4)</f>
        <v>0</v>
      </c>
      <c r="K316" s="168">
        <f>SUMIFS('Transport-DB'!N:N,'Transport-DB'!C:C,"="&amp;'Work DB'!C316,'Transport-DB'!F:F,"="&amp;'Work DB'!$K$4)</f>
        <v>0</v>
      </c>
      <c r="L316" s="169">
        <f>SUMIFS('Transport-DB'!N:N,'Transport-DB'!C:C,"="&amp;'Work DB'!C316,'Transport-DB'!F:F,"="&amp;'Work DB'!$L$4)</f>
        <v>0</v>
      </c>
      <c r="M316" s="169">
        <f>SUMIFS('Transport-DB'!N:N,'Transport-DB'!C:C,"="&amp;'Work DB'!C316,'Transport-DB'!F:F,"="&amp;'Work DB'!$M$4)</f>
        <v>0</v>
      </c>
      <c r="N316" s="169">
        <f>SUMIFS('Transport-DB'!N:N,'Transport-DB'!C:C,"="&amp;'Work DB'!C316,'Transport-DB'!F:F,"="&amp;'Work DB'!$N$4)</f>
        <v>0</v>
      </c>
      <c r="O316" s="169">
        <f>SUMIFS('Transport-DB'!N:N,'Transport-DB'!C:C,"="&amp;'Work DB'!C316,'Transport-DB'!F:F,"="&amp;'Work DB'!$O$4)</f>
        <v>0</v>
      </c>
      <c r="P316" s="169">
        <f>SUMIFS('Transport-DB'!N:N,'Transport-DB'!C:C,"="&amp;'Work DB'!C316,'Transport-DB'!F:F,"="&amp;'Work DB'!$P$4)</f>
        <v>0</v>
      </c>
      <c r="Q316" s="166">
        <f>SUMIFS('Transport-DB'!N:N,'Transport-DB'!C:C,"="&amp;'Work DB'!C316,'Transport-DB'!F:F,"="&amp;'Work DB'!$Q$4)</f>
        <v>0</v>
      </c>
      <c r="R316" s="167">
        <f>SUMIFS('Transport-DB'!N:N,'Transport-DB'!C:C,"="&amp;'Work DB'!C316,'Transport-DB'!F:F,"="&amp;'Work DB'!$R$4)</f>
        <v>0</v>
      </c>
      <c r="S316" s="168">
        <f>SUM(D316:J316)+SUM(K316:R316)-M316-SUMIFS(Transport_DB[ترانشه],Transport_DB[توضیحات],"دیسپوزال",Transport_DB[تاریخ],'Work DB'!C316)</f>
        <v>0</v>
      </c>
      <c r="T316" s="169">
        <f t="shared" si="70"/>
        <v>0</v>
      </c>
      <c r="U316" s="169"/>
      <c r="V316" s="169"/>
      <c r="W316" s="169"/>
      <c r="X316" s="169"/>
      <c r="Y316" s="167"/>
      <c r="Z316" s="249"/>
      <c r="AA316" s="168">
        <f>SUMIFS('Transport-DB'!P:P,'Transport-DB'!C:C,"="&amp;'Work DB'!C316,'Transport-DB'!F:F,"="&amp;'Work DB'!$AA$4)</f>
        <v>0</v>
      </c>
      <c r="AB316" s="169">
        <f>SUMIFS('Transport-DB'!P:P,'Transport-DB'!C:C,"="&amp;'Work DB'!C316,'Transport-DB'!F:F,"="&amp;'Work DB'!$AB$4)</f>
        <v>0</v>
      </c>
      <c r="AC316" s="169">
        <f>SUMIFS('Transport-DB'!P:P,'Transport-DB'!C:C,"="&amp;'Work DB'!C316,'Transport-DB'!F:F,"="&amp;'Work DB'!$AC$4)</f>
        <v>0</v>
      </c>
      <c r="AD316" s="166">
        <f>SUMIFS('Transport-DB'!P:P,'Transport-DB'!C:C,"="&amp;'Work DB'!C316,'Transport-DB'!F:F,"="&amp;'Work DB'!$AD$4)</f>
        <v>0</v>
      </c>
      <c r="AE316" s="166">
        <f>SUMIFS('Transport-DB'!P:P,'Transport-DB'!C:C,"="&amp;'Work DB'!C316,'Transport-DB'!F:F,"="&amp;'Work DB'!$AE$4)</f>
        <v>0</v>
      </c>
      <c r="AF316" s="166">
        <f>SUMIFS('Transport-DB'!P:P,'Transport-DB'!C:C,"="&amp;'Work DB'!C316,'Transport-DB'!F:F,"="&amp;'Work DB'!$AF$4)</f>
        <v>0</v>
      </c>
      <c r="AG316" s="167"/>
      <c r="AH316" s="168">
        <f>SUMIFS('Transport-DB'!Q:Q,'Transport-DB'!C:C,"="&amp;'Work DB'!C316)</f>
        <v>0</v>
      </c>
      <c r="AI316" s="170">
        <f>SUMIFS(Civil_DB[قالب بندی],Civil_DB[تاریخ],"="&amp;'Work DB'!C316)</f>
        <v>0</v>
      </c>
      <c r="AJ316" s="169"/>
      <c r="AK316" s="167">
        <f>SUMIFS(Civil_DB[بتن],Civil_DB[تاریخ],"="&amp;'Work DB'!C316)</f>
        <v>0</v>
      </c>
      <c r="AL316" s="28"/>
      <c r="AM316" s="29"/>
      <c r="AN316" s="31"/>
      <c r="AO316" s="28"/>
      <c r="AP316" s="29"/>
      <c r="AQ316" s="29"/>
      <c r="AR316" s="30"/>
      <c r="AS316" s="28"/>
      <c r="AT316" s="29"/>
      <c r="AU316" s="30"/>
      <c r="AV316" s="184"/>
      <c r="AW316" s="29"/>
      <c r="AX316" s="29"/>
      <c r="AY316" s="29"/>
      <c r="AZ316" s="29"/>
      <c r="BA316" s="29"/>
      <c r="BB316" s="29"/>
      <c r="BC316" s="30"/>
      <c r="BD316" s="249"/>
      <c r="BE316" s="249"/>
      <c r="BF316" s="249"/>
      <c r="BG316" s="249"/>
      <c r="BH316" s="32"/>
      <c r="BI316" s="56"/>
    </row>
    <row r="317" spans="2:61" s="15" customFormat="1" ht="21" x14ac:dyDescent="0.25">
      <c r="B317" s="47"/>
      <c r="C317" s="20">
        <f t="shared" si="69"/>
        <v>45682</v>
      </c>
      <c r="D317" s="168">
        <f>SUMIFS('Transport-DB'!O:O,'Transport-DB'!C:C,"="&amp;'Work DB'!C317,'Transport-DB'!F:F,"="&amp;'Work DB'!$D$4)</f>
        <v>0</v>
      </c>
      <c r="E317" s="169">
        <f>SUMIFS('Transport-DB'!O:O,'Transport-DB'!C:C,"="&amp;'Work DB'!C317,'Transport-DB'!F:F,"="&amp;'Work DB'!$E$4)</f>
        <v>0</v>
      </c>
      <c r="F317" s="169">
        <f>SUMIFS('Transport-DB'!O:O,'Transport-DB'!C:C,"="&amp;'Work DB'!C317,'Transport-DB'!F:F,"="&amp;'Work DB'!$F$4)</f>
        <v>0</v>
      </c>
      <c r="G317" s="169">
        <f>SUMIFS('Transport-DB'!O:O,'Transport-DB'!C:C,"="&amp;'Work DB'!C317,'Transport-DB'!F:F,"="&amp;'Work DB'!$G$4)</f>
        <v>0</v>
      </c>
      <c r="H317" s="166">
        <f>SUMIFS('Transport-DB'!O:O,'Transport-DB'!C:C,"="&amp;'Work DB'!C317,'Transport-DB'!F:F,"="&amp;'Work DB'!$H$4)</f>
        <v>0</v>
      </c>
      <c r="I317" s="169">
        <f>SUMIFS('Transport-DB'!O:O,'Transport-DB'!C:C,"="&amp;'Work DB'!C317,'Transport-DB'!F:F,"="&amp;'Work DB'!$I$4)</f>
        <v>0</v>
      </c>
      <c r="J317" s="337">
        <f>SUMIFS('Transport-DB'!O:O,'Transport-DB'!C:C,"="&amp;'Work DB'!C317,'Transport-DB'!F:F,"="&amp;'Work DB'!$J$4)</f>
        <v>0</v>
      </c>
      <c r="K317" s="168">
        <f>SUMIFS('Transport-DB'!N:N,'Transport-DB'!C:C,"="&amp;'Work DB'!C317,'Transport-DB'!F:F,"="&amp;'Work DB'!$K$4)</f>
        <v>0</v>
      </c>
      <c r="L317" s="169">
        <f>SUMIFS('Transport-DB'!N:N,'Transport-DB'!C:C,"="&amp;'Work DB'!C317,'Transport-DB'!F:F,"="&amp;'Work DB'!$L$4)</f>
        <v>0</v>
      </c>
      <c r="M317" s="169">
        <f>SUMIFS('Transport-DB'!N:N,'Transport-DB'!C:C,"="&amp;'Work DB'!C317,'Transport-DB'!F:F,"="&amp;'Work DB'!$M$4)</f>
        <v>0</v>
      </c>
      <c r="N317" s="169">
        <f>SUMIFS('Transport-DB'!N:N,'Transport-DB'!C:C,"="&amp;'Work DB'!C317,'Transport-DB'!F:F,"="&amp;'Work DB'!$N$4)</f>
        <v>0</v>
      </c>
      <c r="O317" s="169">
        <f>SUMIFS('Transport-DB'!N:N,'Transport-DB'!C:C,"="&amp;'Work DB'!C317,'Transport-DB'!F:F,"="&amp;'Work DB'!$O$4)</f>
        <v>0</v>
      </c>
      <c r="P317" s="169">
        <f>SUMIFS('Transport-DB'!N:N,'Transport-DB'!C:C,"="&amp;'Work DB'!C317,'Transport-DB'!F:F,"="&amp;'Work DB'!$P$4)</f>
        <v>0</v>
      </c>
      <c r="Q317" s="166">
        <f>SUMIFS('Transport-DB'!N:N,'Transport-DB'!C:C,"="&amp;'Work DB'!C317,'Transport-DB'!F:F,"="&amp;'Work DB'!$Q$4)</f>
        <v>0</v>
      </c>
      <c r="R317" s="167">
        <f>SUMIFS('Transport-DB'!N:N,'Transport-DB'!C:C,"="&amp;'Work DB'!C317,'Transport-DB'!F:F,"="&amp;'Work DB'!$R$4)</f>
        <v>0</v>
      </c>
      <c r="S317" s="168">
        <f>SUM(D317:J317)+SUM(K317:R317)-M317-SUMIFS(Transport_DB[ترانشه],Transport_DB[توضیحات],"دیسپوزال",Transport_DB[تاریخ],'Work DB'!C317)</f>
        <v>0</v>
      </c>
      <c r="T317" s="169">
        <f t="shared" si="70"/>
        <v>0</v>
      </c>
      <c r="U317" s="169"/>
      <c r="V317" s="169"/>
      <c r="W317" s="169"/>
      <c r="X317" s="169"/>
      <c r="Y317" s="167"/>
      <c r="Z317" s="249"/>
      <c r="AA317" s="168">
        <f>SUMIFS('Transport-DB'!P:P,'Transport-DB'!C:C,"="&amp;'Work DB'!C317,'Transport-DB'!F:F,"="&amp;'Work DB'!$AA$4)</f>
        <v>0</v>
      </c>
      <c r="AB317" s="169">
        <f>SUMIFS('Transport-DB'!P:P,'Transport-DB'!C:C,"="&amp;'Work DB'!C317,'Transport-DB'!F:F,"="&amp;'Work DB'!$AB$4)</f>
        <v>0</v>
      </c>
      <c r="AC317" s="169">
        <f>SUMIFS('Transport-DB'!P:P,'Transport-DB'!C:C,"="&amp;'Work DB'!C317,'Transport-DB'!F:F,"="&amp;'Work DB'!$AC$4)</f>
        <v>0</v>
      </c>
      <c r="AD317" s="166">
        <f>SUMIFS('Transport-DB'!P:P,'Transport-DB'!C:C,"="&amp;'Work DB'!C317,'Transport-DB'!F:F,"="&amp;'Work DB'!$AD$4)</f>
        <v>0</v>
      </c>
      <c r="AE317" s="166">
        <f>SUMIFS('Transport-DB'!P:P,'Transport-DB'!C:C,"="&amp;'Work DB'!C317,'Transport-DB'!F:F,"="&amp;'Work DB'!$AE$4)</f>
        <v>0</v>
      </c>
      <c r="AF317" s="166">
        <f>SUMIFS('Transport-DB'!P:P,'Transport-DB'!C:C,"="&amp;'Work DB'!C317,'Transport-DB'!F:F,"="&amp;'Work DB'!$AF$4)</f>
        <v>0</v>
      </c>
      <c r="AG317" s="167"/>
      <c r="AH317" s="168">
        <f>SUMIFS('Transport-DB'!Q:Q,'Transport-DB'!C:C,"="&amp;'Work DB'!C317)</f>
        <v>0</v>
      </c>
      <c r="AI317" s="170">
        <f>SUMIFS(Civil_DB[قالب بندی],Civil_DB[تاریخ],"="&amp;'Work DB'!C317)</f>
        <v>0</v>
      </c>
      <c r="AJ317" s="169"/>
      <c r="AK317" s="167">
        <f>SUMIFS(Civil_DB[بتن],Civil_DB[تاریخ],"="&amp;'Work DB'!C317)</f>
        <v>0</v>
      </c>
      <c r="AL317" s="28"/>
      <c r="AM317" s="29"/>
      <c r="AN317" s="31"/>
      <c r="AO317" s="28"/>
      <c r="AP317" s="29"/>
      <c r="AQ317" s="29"/>
      <c r="AR317" s="30"/>
      <c r="AS317" s="28"/>
      <c r="AT317" s="29"/>
      <c r="AU317" s="30"/>
      <c r="AV317" s="184"/>
      <c r="AW317" s="29"/>
      <c r="AX317" s="29"/>
      <c r="AY317" s="29"/>
      <c r="AZ317" s="29"/>
      <c r="BA317" s="29"/>
      <c r="BB317" s="29"/>
      <c r="BC317" s="30"/>
      <c r="BD317" s="249"/>
      <c r="BE317" s="249"/>
      <c r="BF317" s="249"/>
      <c r="BG317" s="249"/>
      <c r="BH317" s="32"/>
      <c r="BI317" s="56"/>
    </row>
    <row r="318" spans="2:61" s="15" customFormat="1" ht="21" x14ac:dyDescent="0.25">
      <c r="B318" s="47"/>
      <c r="C318" s="20">
        <f t="shared" si="69"/>
        <v>45683</v>
      </c>
      <c r="D318" s="168">
        <f>SUMIFS('Transport-DB'!O:O,'Transport-DB'!C:C,"="&amp;'Work DB'!C318,'Transport-DB'!F:F,"="&amp;'Work DB'!$D$4)</f>
        <v>0</v>
      </c>
      <c r="E318" s="169">
        <f>SUMIFS('Transport-DB'!O:O,'Transport-DB'!C:C,"="&amp;'Work DB'!C318,'Transport-DB'!F:F,"="&amp;'Work DB'!$E$4)</f>
        <v>0</v>
      </c>
      <c r="F318" s="169">
        <f>SUMIFS('Transport-DB'!O:O,'Transport-DB'!C:C,"="&amp;'Work DB'!C318,'Transport-DB'!F:F,"="&amp;'Work DB'!$F$4)</f>
        <v>0</v>
      </c>
      <c r="G318" s="169">
        <f>SUMIFS('Transport-DB'!O:O,'Transport-DB'!C:C,"="&amp;'Work DB'!C318,'Transport-DB'!F:F,"="&amp;'Work DB'!$G$4)</f>
        <v>0</v>
      </c>
      <c r="H318" s="166">
        <f>SUMIFS('Transport-DB'!O:O,'Transport-DB'!C:C,"="&amp;'Work DB'!C318,'Transport-DB'!F:F,"="&amp;'Work DB'!$H$4)</f>
        <v>0</v>
      </c>
      <c r="I318" s="169">
        <f>SUMIFS('Transport-DB'!O:O,'Transport-DB'!C:C,"="&amp;'Work DB'!C318,'Transport-DB'!F:F,"="&amp;'Work DB'!$I$4)</f>
        <v>0</v>
      </c>
      <c r="J318" s="337">
        <f>SUMIFS('Transport-DB'!O:O,'Transport-DB'!C:C,"="&amp;'Work DB'!C318,'Transport-DB'!F:F,"="&amp;'Work DB'!$J$4)</f>
        <v>0</v>
      </c>
      <c r="K318" s="168">
        <f>SUMIFS('Transport-DB'!N:N,'Transport-DB'!C:C,"="&amp;'Work DB'!C318,'Transport-DB'!F:F,"="&amp;'Work DB'!$K$4)</f>
        <v>0</v>
      </c>
      <c r="L318" s="169">
        <f>SUMIFS('Transport-DB'!N:N,'Transport-DB'!C:C,"="&amp;'Work DB'!C318,'Transport-DB'!F:F,"="&amp;'Work DB'!$L$4)</f>
        <v>0</v>
      </c>
      <c r="M318" s="169">
        <f>SUMIFS('Transport-DB'!N:N,'Transport-DB'!C:C,"="&amp;'Work DB'!C318,'Transport-DB'!F:F,"="&amp;'Work DB'!$M$4)</f>
        <v>0</v>
      </c>
      <c r="N318" s="169">
        <f>SUMIFS('Transport-DB'!N:N,'Transport-DB'!C:C,"="&amp;'Work DB'!C318,'Transport-DB'!F:F,"="&amp;'Work DB'!$N$4)</f>
        <v>0</v>
      </c>
      <c r="O318" s="169">
        <f>SUMIFS('Transport-DB'!N:N,'Transport-DB'!C:C,"="&amp;'Work DB'!C318,'Transport-DB'!F:F,"="&amp;'Work DB'!$O$4)</f>
        <v>0</v>
      </c>
      <c r="P318" s="169">
        <f>SUMIFS('Transport-DB'!N:N,'Transport-DB'!C:C,"="&amp;'Work DB'!C318,'Transport-DB'!F:F,"="&amp;'Work DB'!$P$4)</f>
        <v>0</v>
      </c>
      <c r="Q318" s="166">
        <f>SUMIFS('Transport-DB'!N:N,'Transport-DB'!C:C,"="&amp;'Work DB'!C318,'Transport-DB'!F:F,"="&amp;'Work DB'!$Q$4)</f>
        <v>0</v>
      </c>
      <c r="R318" s="167">
        <f>SUMIFS('Transport-DB'!N:N,'Transport-DB'!C:C,"="&amp;'Work DB'!C318,'Transport-DB'!F:F,"="&amp;'Work DB'!$R$4)</f>
        <v>0</v>
      </c>
      <c r="S318" s="168">
        <f>SUM(D318:J318)+SUM(K318:R318)-M318-SUMIFS(Transport_DB[ترانشه],Transport_DB[توضیحات],"دیسپوزال",Transport_DB[تاریخ],'Work DB'!C318)</f>
        <v>0</v>
      </c>
      <c r="T318" s="169">
        <f t="shared" si="70"/>
        <v>0</v>
      </c>
      <c r="U318" s="169"/>
      <c r="V318" s="169"/>
      <c r="W318" s="169"/>
      <c r="X318" s="169"/>
      <c r="Y318" s="167"/>
      <c r="Z318" s="249"/>
      <c r="AA318" s="168">
        <f>SUMIFS('Transport-DB'!P:P,'Transport-DB'!C:C,"="&amp;'Work DB'!C318,'Transport-DB'!F:F,"="&amp;'Work DB'!$AA$4)</f>
        <v>0</v>
      </c>
      <c r="AB318" s="169">
        <f>SUMIFS('Transport-DB'!P:P,'Transport-DB'!C:C,"="&amp;'Work DB'!C318,'Transport-DB'!F:F,"="&amp;'Work DB'!$AB$4)</f>
        <v>0</v>
      </c>
      <c r="AC318" s="169">
        <f>SUMIFS('Transport-DB'!P:P,'Transport-DB'!C:C,"="&amp;'Work DB'!C318,'Transport-DB'!F:F,"="&amp;'Work DB'!$AC$4)</f>
        <v>0</v>
      </c>
      <c r="AD318" s="166">
        <f>SUMIFS('Transport-DB'!P:P,'Transport-DB'!C:C,"="&amp;'Work DB'!C318,'Transport-DB'!F:F,"="&amp;'Work DB'!$AD$4)</f>
        <v>0</v>
      </c>
      <c r="AE318" s="166">
        <f>SUMIFS('Transport-DB'!P:P,'Transport-DB'!C:C,"="&amp;'Work DB'!C318,'Transport-DB'!F:F,"="&amp;'Work DB'!$AE$4)</f>
        <v>0</v>
      </c>
      <c r="AF318" s="166">
        <f>SUMIFS('Transport-DB'!P:P,'Transport-DB'!C:C,"="&amp;'Work DB'!C318,'Transport-DB'!F:F,"="&amp;'Work DB'!$AF$4)</f>
        <v>0</v>
      </c>
      <c r="AG318" s="167"/>
      <c r="AH318" s="168">
        <f>SUMIFS('Transport-DB'!Q:Q,'Transport-DB'!C:C,"="&amp;'Work DB'!C318)</f>
        <v>0</v>
      </c>
      <c r="AI318" s="170">
        <f>SUMIFS(Civil_DB[قالب بندی],Civil_DB[تاریخ],"="&amp;'Work DB'!C318)</f>
        <v>0</v>
      </c>
      <c r="AJ318" s="169"/>
      <c r="AK318" s="167">
        <f>SUMIFS(Civil_DB[بتن],Civil_DB[تاریخ],"="&amp;'Work DB'!C318)</f>
        <v>0</v>
      </c>
      <c r="AL318" s="28"/>
      <c r="AM318" s="29"/>
      <c r="AN318" s="31"/>
      <c r="AO318" s="28"/>
      <c r="AP318" s="29"/>
      <c r="AQ318" s="29"/>
      <c r="AR318" s="30"/>
      <c r="AS318" s="28"/>
      <c r="AT318" s="29"/>
      <c r="AU318" s="30"/>
      <c r="AV318" s="184"/>
      <c r="AW318" s="29"/>
      <c r="AX318" s="29"/>
      <c r="AY318" s="29"/>
      <c r="AZ318" s="29"/>
      <c r="BA318" s="29"/>
      <c r="BB318" s="29"/>
      <c r="BC318" s="30"/>
      <c r="BD318" s="249"/>
      <c r="BE318" s="249"/>
      <c r="BF318" s="249"/>
      <c r="BG318" s="249"/>
      <c r="BH318" s="32"/>
      <c r="BI318" s="56"/>
    </row>
    <row r="319" spans="2:61" s="15" customFormat="1" ht="21" x14ac:dyDescent="0.25">
      <c r="B319" s="47"/>
      <c r="C319" s="20">
        <f t="shared" si="69"/>
        <v>45684</v>
      </c>
      <c r="D319" s="168">
        <f>SUMIFS('Transport-DB'!O:O,'Transport-DB'!C:C,"="&amp;'Work DB'!C319,'Transport-DB'!F:F,"="&amp;'Work DB'!$D$4)</f>
        <v>0</v>
      </c>
      <c r="E319" s="169">
        <f>SUMIFS('Transport-DB'!O:O,'Transport-DB'!C:C,"="&amp;'Work DB'!C319,'Transport-DB'!F:F,"="&amp;'Work DB'!$E$4)</f>
        <v>0</v>
      </c>
      <c r="F319" s="169">
        <f>SUMIFS('Transport-DB'!O:O,'Transport-DB'!C:C,"="&amp;'Work DB'!C319,'Transport-DB'!F:F,"="&amp;'Work DB'!$F$4)</f>
        <v>0</v>
      </c>
      <c r="G319" s="169">
        <f>SUMIFS('Transport-DB'!O:O,'Transport-DB'!C:C,"="&amp;'Work DB'!C319,'Transport-DB'!F:F,"="&amp;'Work DB'!$G$4)</f>
        <v>0</v>
      </c>
      <c r="H319" s="166">
        <f>SUMIFS('Transport-DB'!O:O,'Transport-DB'!C:C,"="&amp;'Work DB'!C319,'Transport-DB'!F:F,"="&amp;'Work DB'!$H$4)</f>
        <v>0</v>
      </c>
      <c r="I319" s="169">
        <f>SUMIFS('Transport-DB'!O:O,'Transport-DB'!C:C,"="&amp;'Work DB'!C319,'Transport-DB'!F:F,"="&amp;'Work DB'!$I$4)</f>
        <v>0</v>
      </c>
      <c r="J319" s="337">
        <f>SUMIFS('Transport-DB'!O:O,'Transport-DB'!C:C,"="&amp;'Work DB'!C319,'Transport-DB'!F:F,"="&amp;'Work DB'!$J$4)</f>
        <v>0</v>
      </c>
      <c r="K319" s="168">
        <f>SUMIFS('Transport-DB'!N:N,'Transport-DB'!C:C,"="&amp;'Work DB'!C319,'Transport-DB'!F:F,"="&amp;'Work DB'!$K$4)</f>
        <v>0</v>
      </c>
      <c r="L319" s="169">
        <f>SUMIFS('Transport-DB'!N:N,'Transport-DB'!C:C,"="&amp;'Work DB'!C319,'Transport-DB'!F:F,"="&amp;'Work DB'!$L$4)</f>
        <v>0</v>
      </c>
      <c r="M319" s="169">
        <f>SUMIFS('Transport-DB'!N:N,'Transport-DB'!C:C,"="&amp;'Work DB'!C319,'Transport-DB'!F:F,"="&amp;'Work DB'!$M$4)</f>
        <v>0</v>
      </c>
      <c r="N319" s="169">
        <f>SUMIFS('Transport-DB'!N:N,'Transport-DB'!C:C,"="&amp;'Work DB'!C319,'Transport-DB'!F:F,"="&amp;'Work DB'!$N$4)</f>
        <v>0</v>
      </c>
      <c r="O319" s="169">
        <f>SUMIFS('Transport-DB'!N:N,'Transport-DB'!C:C,"="&amp;'Work DB'!C319,'Transport-DB'!F:F,"="&amp;'Work DB'!$O$4)</f>
        <v>0</v>
      </c>
      <c r="P319" s="169">
        <f>SUMIFS('Transport-DB'!N:N,'Transport-DB'!C:C,"="&amp;'Work DB'!C319,'Transport-DB'!F:F,"="&amp;'Work DB'!$P$4)</f>
        <v>0</v>
      </c>
      <c r="Q319" s="166">
        <f>SUMIFS('Transport-DB'!N:N,'Transport-DB'!C:C,"="&amp;'Work DB'!C319,'Transport-DB'!F:F,"="&amp;'Work DB'!$Q$4)</f>
        <v>0</v>
      </c>
      <c r="R319" s="167">
        <f>SUMIFS('Transport-DB'!N:N,'Transport-DB'!C:C,"="&amp;'Work DB'!C319,'Transport-DB'!F:F,"="&amp;'Work DB'!$R$4)</f>
        <v>0</v>
      </c>
      <c r="S319" s="168">
        <f>SUM(D319:J319)+SUM(K319:R319)-M319-SUMIFS(Transport_DB[ترانشه],Transport_DB[توضیحات],"دیسپوزال",Transport_DB[تاریخ],'Work DB'!C319)</f>
        <v>0</v>
      </c>
      <c r="T319" s="169">
        <f t="shared" si="70"/>
        <v>0</v>
      </c>
      <c r="U319" s="169"/>
      <c r="V319" s="169"/>
      <c r="W319" s="169"/>
      <c r="X319" s="169"/>
      <c r="Y319" s="167"/>
      <c r="Z319" s="249"/>
      <c r="AA319" s="168">
        <f>SUMIFS('Transport-DB'!P:P,'Transport-DB'!C:C,"="&amp;'Work DB'!C319,'Transport-DB'!F:F,"="&amp;'Work DB'!$AA$4)</f>
        <v>0</v>
      </c>
      <c r="AB319" s="169">
        <f>SUMIFS('Transport-DB'!P:P,'Transport-DB'!C:C,"="&amp;'Work DB'!C319,'Transport-DB'!F:F,"="&amp;'Work DB'!$AB$4)</f>
        <v>0</v>
      </c>
      <c r="AC319" s="169">
        <f>SUMIFS('Transport-DB'!P:P,'Transport-DB'!C:C,"="&amp;'Work DB'!C319,'Transport-DB'!F:F,"="&amp;'Work DB'!$AC$4)</f>
        <v>0</v>
      </c>
      <c r="AD319" s="166">
        <f>SUMIFS('Transport-DB'!P:P,'Transport-DB'!C:C,"="&amp;'Work DB'!C319,'Transport-DB'!F:F,"="&amp;'Work DB'!$AD$4)</f>
        <v>0</v>
      </c>
      <c r="AE319" s="166">
        <f>SUMIFS('Transport-DB'!P:P,'Transport-DB'!C:C,"="&amp;'Work DB'!C319,'Transport-DB'!F:F,"="&amp;'Work DB'!$AE$4)</f>
        <v>0</v>
      </c>
      <c r="AF319" s="166">
        <f>SUMIFS('Transport-DB'!P:P,'Transport-DB'!C:C,"="&amp;'Work DB'!C319,'Transport-DB'!F:F,"="&amp;'Work DB'!$AF$4)</f>
        <v>0</v>
      </c>
      <c r="AG319" s="167"/>
      <c r="AH319" s="168">
        <f>SUMIFS('Transport-DB'!Q:Q,'Transport-DB'!C:C,"="&amp;'Work DB'!C319)</f>
        <v>0</v>
      </c>
      <c r="AI319" s="170">
        <f>SUMIFS(Civil_DB[قالب بندی],Civil_DB[تاریخ],"="&amp;'Work DB'!C319)</f>
        <v>0</v>
      </c>
      <c r="AJ319" s="169"/>
      <c r="AK319" s="167">
        <f>SUMIFS(Civil_DB[بتن],Civil_DB[تاریخ],"="&amp;'Work DB'!C319)</f>
        <v>0</v>
      </c>
      <c r="AL319" s="28"/>
      <c r="AM319" s="29"/>
      <c r="AN319" s="31"/>
      <c r="AO319" s="28"/>
      <c r="AP319" s="29"/>
      <c r="AQ319" s="29"/>
      <c r="AR319" s="30"/>
      <c r="AS319" s="28"/>
      <c r="AT319" s="29"/>
      <c r="AU319" s="30"/>
      <c r="AV319" s="184"/>
      <c r="AW319" s="29"/>
      <c r="AX319" s="29"/>
      <c r="AY319" s="29"/>
      <c r="AZ319" s="29"/>
      <c r="BA319" s="29"/>
      <c r="BB319" s="29"/>
      <c r="BC319" s="30"/>
      <c r="BD319" s="249"/>
      <c r="BE319" s="249"/>
      <c r="BF319" s="249"/>
      <c r="BG319" s="249"/>
      <c r="BH319" s="32"/>
      <c r="BI319" s="56"/>
    </row>
    <row r="320" spans="2:61" s="15" customFormat="1" ht="21" x14ac:dyDescent="0.25">
      <c r="B320" s="47"/>
      <c r="C320" s="20">
        <f t="shared" si="69"/>
        <v>45685</v>
      </c>
      <c r="D320" s="168">
        <f>SUMIFS('Transport-DB'!O:O,'Transport-DB'!C:C,"="&amp;'Work DB'!C320,'Transport-DB'!F:F,"="&amp;'Work DB'!$D$4)</f>
        <v>0</v>
      </c>
      <c r="E320" s="169">
        <f>SUMIFS('Transport-DB'!O:O,'Transport-DB'!C:C,"="&amp;'Work DB'!C320,'Transport-DB'!F:F,"="&amp;'Work DB'!$E$4)</f>
        <v>0</v>
      </c>
      <c r="F320" s="169">
        <f>SUMIFS('Transport-DB'!O:O,'Transport-DB'!C:C,"="&amp;'Work DB'!C320,'Transport-DB'!F:F,"="&amp;'Work DB'!$F$4)</f>
        <v>0</v>
      </c>
      <c r="G320" s="169">
        <f>SUMIFS('Transport-DB'!O:O,'Transport-DB'!C:C,"="&amp;'Work DB'!C320,'Transport-DB'!F:F,"="&amp;'Work DB'!$G$4)</f>
        <v>0</v>
      </c>
      <c r="H320" s="166">
        <f>SUMIFS('Transport-DB'!O:O,'Transport-DB'!C:C,"="&amp;'Work DB'!C320,'Transport-DB'!F:F,"="&amp;'Work DB'!$H$4)</f>
        <v>0</v>
      </c>
      <c r="I320" s="169">
        <f>SUMIFS('Transport-DB'!O:O,'Transport-DB'!C:C,"="&amp;'Work DB'!C320,'Transport-DB'!F:F,"="&amp;'Work DB'!$I$4)</f>
        <v>0</v>
      </c>
      <c r="J320" s="337">
        <f>SUMIFS('Transport-DB'!O:O,'Transport-DB'!C:C,"="&amp;'Work DB'!C320,'Transport-DB'!F:F,"="&amp;'Work DB'!$J$4)</f>
        <v>0</v>
      </c>
      <c r="K320" s="168">
        <f>SUMIFS('Transport-DB'!N:N,'Transport-DB'!C:C,"="&amp;'Work DB'!C320,'Transport-DB'!F:F,"="&amp;'Work DB'!$K$4)</f>
        <v>0</v>
      </c>
      <c r="L320" s="169">
        <f>SUMIFS('Transport-DB'!N:N,'Transport-DB'!C:C,"="&amp;'Work DB'!C320,'Transport-DB'!F:F,"="&amp;'Work DB'!$L$4)</f>
        <v>0</v>
      </c>
      <c r="M320" s="169">
        <f>SUMIFS('Transport-DB'!N:N,'Transport-DB'!C:C,"="&amp;'Work DB'!C320,'Transport-DB'!F:F,"="&amp;'Work DB'!$M$4)</f>
        <v>0</v>
      </c>
      <c r="N320" s="169">
        <f>SUMIFS('Transport-DB'!N:N,'Transport-DB'!C:C,"="&amp;'Work DB'!C320,'Transport-DB'!F:F,"="&amp;'Work DB'!$N$4)</f>
        <v>0</v>
      </c>
      <c r="O320" s="169">
        <f>SUMIFS('Transport-DB'!N:N,'Transport-DB'!C:C,"="&amp;'Work DB'!C320,'Transport-DB'!F:F,"="&amp;'Work DB'!$O$4)</f>
        <v>0</v>
      </c>
      <c r="P320" s="169">
        <f>SUMIFS('Transport-DB'!N:N,'Transport-DB'!C:C,"="&amp;'Work DB'!C320,'Transport-DB'!F:F,"="&amp;'Work DB'!$P$4)</f>
        <v>0</v>
      </c>
      <c r="Q320" s="166">
        <f>SUMIFS('Transport-DB'!N:N,'Transport-DB'!C:C,"="&amp;'Work DB'!C320,'Transport-DB'!F:F,"="&amp;'Work DB'!$Q$4)</f>
        <v>0</v>
      </c>
      <c r="R320" s="167">
        <f>SUMIFS('Transport-DB'!N:N,'Transport-DB'!C:C,"="&amp;'Work DB'!C320,'Transport-DB'!F:F,"="&amp;'Work DB'!$R$4)</f>
        <v>0</v>
      </c>
      <c r="S320" s="168">
        <f>SUM(D320:J320)+SUM(K320:R320)-M320-SUMIFS(Transport_DB[ترانشه],Transport_DB[توضیحات],"دیسپوزال",Transport_DB[تاریخ],'Work DB'!C320)</f>
        <v>0</v>
      </c>
      <c r="T320" s="169">
        <f t="shared" si="70"/>
        <v>0</v>
      </c>
      <c r="U320" s="169"/>
      <c r="V320" s="169"/>
      <c r="W320" s="169"/>
      <c r="X320" s="169"/>
      <c r="Y320" s="167"/>
      <c r="Z320" s="249"/>
      <c r="AA320" s="168">
        <f>SUMIFS('Transport-DB'!P:P,'Transport-DB'!C:C,"="&amp;'Work DB'!C320,'Transport-DB'!F:F,"="&amp;'Work DB'!$AA$4)</f>
        <v>0</v>
      </c>
      <c r="AB320" s="169">
        <f>SUMIFS('Transport-DB'!P:P,'Transport-DB'!C:C,"="&amp;'Work DB'!C320,'Transport-DB'!F:F,"="&amp;'Work DB'!$AB$4)</f>
        <v>0</v>
      </c>
      <c r="AC320" s="169">
        <f>SUMIFS('Transport-DB'!P:P,'Transport-DB'!C:C,"="&amp;'Work DB'!C320,'Transport-DB'!F:F,"="&amp;'Work DB'!$AC$4)</f>
        <v>0</v>
      </c>
      <c r="AD320" s="166">
        <f>SUMIFS('Transport-DB'!P:P,'Transport-DB'!C:C,"="&amp;'Work DB'!C320,'Transport-DB'!F:F,"="&amp;'Work DB'!$AD$4)</f>
        <v>0</v>
      </c>
      <c r="AE320" s="166">
        <f>SUMIFS('Transport-DB'!P:P,'Transport-DB'!C:C,"="&amp;'Work DB'!C320,'Transport-DB'!F:F,"="&amp;'Work DB'!$AE$4)</f>
        <v>0</v>
      </c>
      <c r="AF320" s="166">
        <f>SUMIFS('Transport-DB'!P:P,'Transport-DB'!C:C,"="&amp;'Work DB'!C320,'Transport-DB'!F:F,"="&amp;'Work DB'!$AF$4)</f>
        <v>0</v>
      </c>
      <c r="AG320" s="167"/>
      <c r="AH320" s="168">
        <f>SUMIFS('Transport-DB'!Q:Q,'Transport-DB'!C:C,"="&amp;'Work DB'!C320)</f>
        <v>0</v>
      </c>
      <c r="AI320" s="170">
        <f>SUMIFS(Civil_DB[قالب بندی],Civil_DB[تاریخ],"="&amp;'Work DB'!C320)</f>
        <v>0</v>
      </c>
      <c r="AJ320" s="169"/>
      <c r="AK320" s="167">
        <f>SUMIFS(Civil_DB[بتن],Civil_DB[تاریخ],"="&amp;'Work DB'!C320)</f>
        <v>0</v>
      </c>
      <c r="AL320" s="28"/>
      <c r="AM320" s="29"/>
      <c r="AN320" s="31"/>
      <c r="AO320" s="28"/>
      <c r="AP320" s="29"/>
      <c r="AQ320" s="29"/>
      <c r="AR320" s="30"/>
      <c r="AS320" s="28"/>
      <c r="AT320" s="29"/>
      <c r="AU320" s="30"/>
      <c r="AV320" s="184"/>
      <c r="AW320" s="29"/>
      <c r="AX320" s="29"/>
      <c r="AY320" s="29"/>
      <c r="AZ320" s="29"/>
      <c r="BA320" s="29"/>
      <c r="BB320" s="29"/>
      <c r="BC320" s="30"/>
      <c r="BD320" s="249"/>
      <c r="BE320" s="249"/>
      <c r="BF320" s="249"/>
      <c r="BG320" s="249"/>
      <c r="BH320" s="32"/>
      <c r="BI320" s="56"/>
    </row>
    <row r="321" spans="2:61" s="15" customFormat="1" ht="21" x14ac:dyDescent="0.25">
      <c r="B321" s="47"/>
      <c r="C321" s="20">
        <f t="shared" si="69"/>
        <v>45686</v>
      </c>
      <c r="D321" s="168">
        <f>SUMIFS('Transport-DB'!O:O,'Transport-DB'!C:C,"="&amp;'Work DB'!C321,'Transport-DB'!F:F,"="&amp;'Work DB'!$D$4)</f>
        <v>0</v>
      </c>
      <c r="E321" s="169">
        <f>SUMIFS('Transport-DB'!O:O,'Transport-DB'!C:C,"="&amp;'Work DB'!C321,'Transport-DB'!F:F,"="&amp;'Work DB'!$E$4)</f>
        <v>0</v>
      </c>
      <c r="F321" s="169">
        <f>SUMIFS('Transport-DB'!O:O,'Transport-DB'!C:C,"="&amp;'Work DB'!C321,'Transport-DB'!F:F,"="&amp;'Work DB'!$F$4)</f>
        <v>0</v>
      </c>
      <c r="G321" s="169">
        <f>SUMIFS('Transport-DB'!O:O,'Transport-DB'!C:C,"="&amp;'Work DB'!C321,'Transport-DB'!F:F,"="&amp;'Work DB'!$G$4)</f>
        <v>0</v>
      </c>
      <c r="H321" s="166">
        <f>SUMIFS('Transport-DB'!O:O,'Transport-DB'!C:C,"="&amp;'Work DB'!C321,'Transport-DB'!F:F,"="&amp;'Work DB'!$H$4)</f>
        <v>0</v>
      </c>
      <c r="I321" s="169">
        <f>SUMIFS('Transport-DB'!O:O,'Transport-DB'!C:C,"="&amp;'Work DB'!C321,'Transport-DB'!F:F,"="&amp;'Work DB'!$I$4)</f>
        <v>0</v>
      </c>
      <c r="J321" s="337">
        <f>SUMIFS('Transport-DB'!O:O,'Transport-DB'!C:C,"="&amp;'Work DB'!C321,'Transport-DB'!F:F,"="&amp;'Work DB'!$J$4)</f>
        <v>0</v>
      </c>
      <c r="K321" s="168">
        <f>SUMIFS('Transport-DB'!N:N,'Transport-DB'!C:C,"="&amp;'Work DB'!C321,'Transport-DB'!F:F,"="&amp;'Work DB'!$K$4)</f>
        <v>0</v>
      </c>
      <c r="L321" s="169">
        <f>SUMIFS('Transport-DB'!N:N,'Transport-DB'!C:C,"="&amp;'Work DB'!C321,'Transport-DB'!F:F,"="&amp;'Work DB'!$L$4)</f>
        <v>0</v>
      </c>
      <c r="M321" s="169">
        <f>SUMIFS('Transport-DB'!N:N,'Transport-DB'!C:C,"="&amp;'Work DB'!C321,'Transport-DB'!F:F,"="&amp;'Work DB'!$M$4)</f>
        <v>0</v>
      </c>
      <c r="N321" s="169">
        <f>SUMIFS('Transport-DB'!N:N,'Transport-DB'!C:C,"="&amp;'Work DB'!C321,'Transport-DB'!F:F,"="&amp;'Work DB'!$N$4)</f>
        <v>0</v>
      </c>
      <c r="O321" s="169">
        <f>SUMIFS('Transport-DB'!N:N,'Transport-DB'!C:C,"="&amp;'Work DB'!C321,'Transport-DB'!F:F,"="&amp;'Work DB'!$O$4)</f>
        <v>0</v>
      </c>
      <c r="P321" s="169">
        <f>SUMIFS('Transport-DB'!N:N,'Transport-DB'!C:C,"="&amp;'Work DB'!C321,'Transport-DB'!F:F,"="&amp;'Work DB'!$P$4)</f>
        <v>0</v>
      </c>
      <c r="Q321" s="166">
        <f>SUMIFS('Transport-DB'!N:N,'Transport-DB'!C:C,"="&amp;'Work DB'!C321,'Transport-DB'!F:F,"="&amp;'Work DB'!$Q$4)</f>
        <v>0</v>
      </c>
      <c r="R321" s="167">
        <f>SUMIFS('Transport-DB'!N:N,'Transport-DB'!C:C,"="&amp;'Work DB'!C321,'Transport-DB'!F:F,"="&amp;'Work DB'!$R$4)</f>
        <v>0</v>
      </c>
      <c r="S321" s="168">
        <f>SUM(D321:J321)+SUM(K321:R321)-M321-SUMIFS(Transport_DB[ترانشه],Transport_DB[توضیحات],"دیسپوزال",Transport_DB[تاریخ],'Work DB'!C321)</f>
        <v>0</v>
      </c>
      <c r="T321" s="169">
        <f t="shared" si="70"/>
        <v>0</v>
      </c>
      <c r="U321" s="169"/>
      <c r="V321" s="169"/>
      <c r="W321" s="169"/>
      <c r="X321" s="169"/>
      <c r="Y321" s="167"/>
      <c r="Z321" s="249"/>
      <c r="AA321" s="168">
        <f>SUMIFS('Transport-DB'!P:P,'Transport-DB'!C:C,"="&amp;'Work DB'!C321,'Transport-DB'!F:F,"="&amp;'Work DB'!$AA$4)</f>
        <v>0</v>
      </c>
      <c r="AB321" s="169">
        <f>SUMIFS('Transport-DB'!P:P,'Transport-DB'!C:C,"="&amp;'Work DB'!C321,'Transport-DB'!F:F,"="&amp;'Work DB'!$AB$4)</f>
        <v>0</v>
      </c>
      <c r="AC321" s="169">
        <f>SUMIFS('Transport-DB'!P:P,'Transport-DB'!C:C,"="&amp;'Work DB'!C321,'Transport-DB'!F:F,"="&amp;'Work DB'!$AC$4)</f>
        <v>0</v>
      </c>
      <c r="AD321" s="166">
        <f>SUMIFS('Transport-DB'!P:P,'Transport-DB'!C:C,"="&amp;'Work DB'!C321,'Transport-DB'!F:F,"="&amp;'Work DB'!$AD$4)</f>
        <v>0</v>
      </c>
      <c r="AE321" s="166">
        <f>SUMIFS('Transport-DB'!P:P,'Transport-DB'!C:C,"="&amp;'Work DB'!C321,'Transport-DB'!F:F,"="&amp;'Work DB'!$AE$4)</f>
        <v>0</v>
      </c>
      <c r="AF321" s="166">
        <f>SUMIFS('Transport-DB'!P:P,'Transport-DB'!C:C,"="&amp;'Work DB'!C321,'Transport-DB'!F:F,"="&amp;'Work DB'!$AF$4)</f>
        <v>0</v>
      </c>
      <c r="AG321" s="167"/>
      <c r="AH321" s="168">
        <f>SUMIFS('Transport-DB'!Q:Q,'Transport-DB'!C:C,"="&amp;'Work DB'!C321)</f>
        <v>0</v>
      </c>
      <c r="AI321" s="170">
        <f>SUMIFS(Civil_DB[قالب بندی],Civil_DB[تاریخ],"="&amp;'Work DB'!C321)</f>
        <v>0</v>
      </c>
      <c r="AJ321" s="169"/>
      <c r="AK321" s="167">
        <f>SUMIFS(Civil_DB[بتن],Civil_DB[تاریخ],"="&amp;'Work DB'!C321)</f>
        <v>0</v>
      </c>
      <c r="AL321" s="28"/>
      <c r="AM321" s="29"/>
      <c r="AN321" s="31"/>
      <c r="AO321" s="28"/>
      <c r="AP321" s="29"/>
      <c r="AQ321" s="29"/>
      <c r="AR321" s="30"/>
      <c r="AS321" s="28"/>
      <c r="AT321" s="29"/>
      <c r="AU321" s="30"/>
      <c r="AV321" s="184"/>
      <c r="AW321" s="29"/>
      <c r="AX321" s="29"/>
      <c r="AY321" s="29"/>
      <c r="AZ321" s="29"/>
      <c r="BA321" s="29"/>
      <c r="BB321" s="29"/>
      <c r="BC321" s="30"/>
      <c r="BD321" s="249"/>
      <c r="BE321" s="249"/>
      <c r="BF321" s="249"/>
      <c r="BG321" s="249"/>
      <c r="BH321" s="32"/>
      <c r="BI321" s="56"/>
    </row>
    <row r="322" spans="2:61" s="15" customFormat="1" ht="21" x14ac:dyDescent="0.25">
      <c r="B322" s="47"/>
      <c r="C322" s="20">
        <f t="shared" si="69"/>
        <v>45687</v>
      </c>
      <c r="D322" s="168">
        <f>SUMIFS('Transport-DB'!O:O,'Transport-DB'!C:C,"="&amp;'Work DB'!C322,'Transport-DB'!F:F,"="&amp;'Work DB'!$D$4)</f>
        <v>0</v>
      </c>
      <c r="E322" s="169">
        <f>SUMIFS('Transport-DB'!O:O,'Transport-DB'!C:C,"="&amp;'Work DB'!C322,'Transport-DB'!F:F,"="&amp;'Work DB'!$E$4)</f>
        <v>0</v>
      </c>
      <c r="F322" s="169">
        <f>SUMIFS('Transport-DB'!O:O,'Transport-DB'!C:C,"="&amp;'Work DB'!C322,'Transport-DB'!F:F,"="&amp;'Work DB'!$F$4)</f>
        <v>0</v>
      </c>
      <c r="G322" s="169">
        <f>SUMIFS('Transport-DB'!O:O,'Transport-DB'!C:C,"="&amp;'Work DB'!C322,'Transport-DB'!F:F,"="&amp;'Work DB'!$G$4)</f>
        <v>0</v>
      </c>
      <c r="H322" s="166">
        <f>SUMIFS('Transport-DB'!O:O,'Transport-DB'!C:C,"="&amp;'Work DB'!C322,'Transport-DB'!F:F,"="&amp;'Work DB'!$H$4)</f>
        <v>0</v>
      </c>
      <c r="I322" s="169">
        <f>SUMIFS('Transport-DB'!O:O,'Transport-DB'!C:C,"="&amp;'Work DB'!C322,'Transport-DB'!F:F,"="&amp;'Work DB'!$I$4)</f>
        <v>0</v>
      </c>
      <c r="J322" s="337">
        <f>SUMIFS('Transport-DB'!O:O,'Transport-DB'!C:C,"="&amp;'Work DB'!C322,'Transport-DB'!F:F,"="&amp;'Work DB'!$J$4)</f>
        <v>0</v>
      </c>
      <c r="K322" s="168">
        <f>SUMIFS('Transport-DB'!N:N,'Transport-DB'!C:C,"="&amp;'Work DB'!C322,'Transport-DB'!F:F,"="&amp;'Work DB'!$K$4)</f>
        <v>0</v>
      </c>
      <c r="L322" s="169">
        <f>SUMIFS('Transport-DB'!N:N,'Transport-DB'!C:C,"="&amp;'Work DB'!C322,'Transport-DB'!F:F,"="&amp;'Work DB'!$L$4)</f>
        <v>0</v>
      </c>
      <c r="M322" s="169">
        <f>SUMIFS('Transport-DB'!N:N,'Transport-DB'!C:C,"="&amp;'Work DB'!C322,'Transport-DB'!F:F,"="&amp;'Work DB'!$M$4)</f>
        <v>0</v>
      </c>
      <c r="N322" s="169">
        <f>SUMIFS('Transport-DB'!N:N,'Transport-DB'!C:C,"="&amp;'Work DB'!C322,'Transport-DB'!F:F,"="&amp;'Work DB'!$N$4)</f>
        <v>0</v>
      </c>
      <c r="O322" s="169">
        <f>SUMIFS('Transport-DB'!N:N,'Transport-DB'!C:C,"="&amp;'Work DB'!C322,'Transport-DB'!F:F,"="&amp;'Work DB'!$O$4)</f>
        <v>0</v>
      </c>
      <c r="P322" s="169">
        <f>SUMIFS('Transport-DB'!N:N,'Transport-DB'!C:C,"="&amp;'Work DB'!C322,'Transport-DB'!F:F,"="&amp;'Work DB'!$P$4)</f>
        <v>0</v>
      </c>
      <c r="Q322" s="166">
        <f>SUMIFS('Transport-DB'!N:N,'Transport-DB'!C:C,"="&amp;'Work DB'!C322,'Transport-DB'!F:F,"="&amp;'Work DB'!$Q$4)</f>
        <v>0</v>
      </c>
      <c r="R322" s="167">
        <f>SUMIFS('Transport-DB'!N:N,'Transport-DB'!C:C,"="&amp;'Work DB'!C322,'Transport-DB'!F:F,"="&amp;'Work DB'!$R$4)</f>
        <v>0</v>
      </c>
      <c r="S322" s="168">
        <f>SUM(D322:J322)+SUM(K322:R322)-M322-SUMIFS(Transport_DB[ترانشه],Transport_DB[توضیحات],"دیسپوزال",Transport_DB[تاریخ],'Work DB'!C322)</f>
        <v>0</v>
      </c>
      <c r="T322" s="169">
        <f t="shared" si="70"/>
        <v>0</v>
      </c>
      <c r="U322" s="169"/>
      <c r="V322" s="169"/>
      <c r="W322" s="169"/>
      <c r="X322" s="169"/>
      <c r="Y322" s="167"/>
      <c r="Z322" s="249"/>
      <c r="AA322" s="168">
        <f>SUMIFS('Transport-DB'!P:P,'Transport-DB'!C:C,"="&amp;'Work DB'!C322,'Transport-DB'!F:F,"="&amp;'Work DB'!$AA$4)</f>
        <v>0</v>
      </c>
      <c r="AB322" s="169">
        <f>SUMIFS('Transport-DB'!P:P,'Transport-DB'!C:C,"="&amp;'Work DB'!C322,'Transport-DB'!F:F,"="&amp;'Work DB'!$AB$4)</f>
        <v>0</v>
      </c>
      <c r="AC322" s="169">
        <f>SUMIFS('Transport-DB'!P:P,'Transport-DB'!C:C,"="&amp;'Work DB'!C322,'Transport-DB'!F:F,"="&amp;'Work DB'!$AC$4)</f>
        <v>0</v>
      </c>
      <c r="AD322" s="166">
        <f>SUMIFS('Transport-DB'!P:P,'Transport-DB'!C:C,"="&amp;'Work DB'!C322,'Transport-DB'!F:F,"="&amp;'Work DB'!$AD$4)</f>
        <v>0</v>
      </c>
      <c r="AE322" s="166">
        <f>SUMIFS('Transport-DB'!P:P,'Transport-DB'!C:C,"="&amp;'Work DB'!C322,'Transport-DB'!F:F,"="&amp;'Work DB'!$AE$4)</f>
        <v>0</v>
      </c>
      <c r="AF322" s="166">
        <f>SUMIFS('Transport-DB'!P:P,'Transport-DB'!C:C,"="&amp;'Work DB'!C322,'Transport-DB'!F:F,"="&amp;'Work DB'!$AF$4)</f>
        <v>0</v>
      </c>
      <c r="AG322" s="167"/>
      <c r="AH322" s="168">
        <f>SUMIFS('Transport-DB'!Q:Q,'Transport-DB'!C:C,"="&amp;'Work DB'!C322)</f>
        <v>0</v>
      </c>
      <c r="AI322" s="170">
        <f>SUMIFS(Civil_DB[قالب بندی],Civil_DB[تاریخ],"="&amp;'Work DB'!C322)</f>
        <v>0</v>
      </c>
      <c r="AJ322" s="169"/>
      <c r="AK322" s="167">
        <f>SUMIFS(Civil_DB[بتن],Civil_DB[تاریخ],"="&amp;'Work DB'!C322)</f>
        <v>0</v>
      </c>
      <c r="AL322" s="28"/>
      <c r="AM322" s="29"/>
      <c r="AN322" s="31"/>
      <c r="AO322" s="28"/>
      <c r="AP322" s="29"/>
      <c r="AQ322" s="29"/>
      <c r="AR322" s="30"/>
      <c r="AS322" s="28"/>
      <c r="AT322" s="29"/>
      <c r="AU322" s="30"/>
      <c r="AV322" s="184"/>
      <c r="AW322" s="29"/>
      <c r="AX322" s="29"/>
      <c r="AY322" s="29"/>
      <c r="AZ322" s="29"/>
      <c r="BA322" s="29"/>
      <c r="BB322" s="29"/>
      <c r="BC322" s="30"/>
      <c r="BD322" s="249"/>
      <c r="BE322" s="249"/>
      <c r="BF322" s="249"/>
      <c r="BG322" s="249"/>
      <c r="BH322" s="32"/>
      <c r="BI322" s="56"/>
    </row>
    <row r="323" spans="2:61" s="15" customFormat="1" ht="21" x14ac:dyDescent="0.25">
      <c r="B323" s="47"/>
      <c r="C323" s="20">
        <f t="shared" si="69"/>
        <v>45688</v>
      </c>
      <c r="D323" s="168">
        <f>SUMIFS('Transport-DB'!O:O,'Transport-DB'!C:C,"="&amp;'Work DB'!C323,'Transport-DB'!F:F,"="&amp;'Work DB'!$D$4)</f>
        <v>0</v>
      </c>
      <c r="E323" s="169">
        <f>SUMIFS('Transport-DB'!O:O,'Transport-DB'!C:C,"="&amp;'Work DB'!C323,'Transport-DB'!F:F,"="&amp;'Work DB'!$E$4)</f>
        <v>0</v>
      </c>
      <c r="F323" s="169">
        <f>SUMIFS('Transport-DB'!O:O,'Transport-DB'!C:C,"="&amp;'Work DB'!C323,'Transport-DB'!F:F,"="&amp;'Work DB'!$F$4)</f>
        <v>0</v>
      </c>
      <c r="G323" s="169">
        <f>SUMIFS('Transport-DB'!O:O,'Transport-DB'!C:C,"="&amp;'Work DB'!C323,'Transport-DB'!F:F,"="&amp;'Work DB'!$G$4)</f>
        <v>0</v>
      </c>
      <c r="H323" s="166">
        <f>SUMIFS('Transport-DB'!O:O,'Transport-DB'!C:C,"="&amp;'Work DB'!C323,'Transport-DB'!F:F,"="&amp;'Work DB'!$H$4)</f>
        <v>0</v>
      </c>
      <c r="I323" s="169">
        <f>SUMIFS('Transport-DB'!O:O,'Transport-DB'!C:C,"="&amp;'Work DB'!C323,'Transport-DB'!F:F,"="&amp;'Work DB'!$I$4)</f>
        <v>0</v>
      </c>
      <c r="J323" s="337">
        <f>SUMIFS('Transport-DB'!O:O,'Transport-DB'!C:C,"="&amp;'Work DB'!C323,'Transport-DB'!F:F,"="&amp;'Work DB'!$J$4)</f>
        <v>0</v>
      </c>
      <c r="K323" s="168">
        <f>SUMIFS('Transport-DB'!N:N,'Transport-DB'!C:C,"="&amp;'Work DB'!C323,'Transport-DB'!F:F,"="&amp;'Work DB'!$K$4)</f>
        <v>0</v>
      </c>
      <c r="L323" s="169">
        <f>SUMIFS('Transport-DB'!N:N,'Transport-DB'!C:C,"="&amp;'Work DB'!C323,'Transport-DB'!F:F,"="&amp;'Work DB'!$L$4)</f>
        <v>0</v>
      </c>
      <c r="M323" s="169">
        <f>SUMIFS('Transport-DB'!N:N,'Transport-DB'!C:C,"="&amp;'Work DB'!C323,'Transport-DB'!F:F,"="&amp;'Work DB'!$M$4)</f>
        <v>0</v>
      </c>
      <c r="N323" s="169">
        <f>SUMIFS('Transport-DB'!N:N,'Transport-DB'!C:C,"="&amp;'Work DB'!C323,'Transport-DB'!F:F,"="&amp;'Work DB'!$N$4)</f>
        <v>0</v>
      </c>
      <c r="O323" s="169">
        <f>SUMIFS('Transport-DB'!N:N,'Transport-DB'!C:C,"="&amp;'Work DB'!C323,'Transport-DB'!F:F,"="&amp;'Work DB'!$O$4)</f>
        <v>0</v>
      </c>
      <c r="P323" s="169">
        <f>SUMIFS('Transport-DB'!N:N,'Transport-DB'!C:C,"="&amp;'Work DB'!C323,'Transport-DB'!F:F,"="&amp;'Work DB'!$P$4)</f>
        <v>0</v>
      </c>
      <c r="Q323" s="166">
        <f>SUMIFS('Transport-DB'!N:N,'Transport-DB'!C:C,"="&amp;'Work DB'!C323,'Transport-DB'!F:F,"="&amp;'Work DB'!$Q$4)</f>
        <v>0</v>
      </c>
      <c r="R323" s="167">
        <f>SUMIFS('Transport-DB'!N:N,'Transport-DB'!C:C,"="&amp;'Work DB'!C323,'Transport-DB'!F:F,"="&amp;'Work DB'!$R$4)</f>
        <v>0</v>
      </c>
      <c r="S323" s="168">
        <f>SUM(D323:J323)+SUM(K323:R323)-M323-SUMIFS(Transport_DB[ترانشه],Transport_DB[توضیحات],"دیسپوزال",Transport_DB[تاریخ],'Work DB'!C323)</f>
        <v>0</v>
      </c>
      <c r="T323" s="169">
        <f t="shared" si="70"/>
        <v>0</v>
      </c>
      <c r="U323" s="169"/>
      <c r="V323" s="169"/>
      <c r="W323" s="169"/>
      <c r="X323" s="169"/>
      <c r="Y323" s="167"/>
      <c r="Z323" s="249"/>
      <c r="AA323" s="168">
        <f>SUMIFS('Transport-DB'!P:P,'Transport-DB'!C:C,"="&amp;'Work DB'!C323,'Transport-DB'!F:F,"="&amp;'Work DB'!$AA$4)</f>
        <v>0</v>
      </c>
      <c r="AB323" s="169">
        <f>SUMIFS('Transport-DB'!P:P,'Transport-DB'!C:C,"="&amp;'Work DB'!C323,'Transport-DB'!F:F,"="&amp;'Work DB'!$AB$4)</f>
        <v>0</v>
      </c>
      <c r="AC323" s="169">
        <f>SUMIFS('Transport-DB'!P:P,'Transport-DB'!C:C,"="&amp;'Work DB'!C323,'Transport-DB'!F:F,"="&amp;'Work DB'!$AC$4)</f>
        <v>0</v>
      </c>
      <c r="AD323" s="166">
        <f>SUMIFS('Transport-DB'!P:P,'Transport-DB'!C:C,"="&amp;'Work DB'!C323,'Transport-DB'!F:F,"="&amp;'Work DB'!$AD$4)</f>
        <v>0</v>
      </c>
      <c r="AE323" s="166">
        <f>SUMIFS('Transport-DB'!P:P,'Transport-DB'!C:C,"="&amp;'Work DB'!C323,'Transport-DB'!F:F,"="&amp;'Work DB'!$AE$4)</f>
        <v>0</v>
      </c>
      <c r="AF323" s="166">
        <f>SUMIFS('Transport-DB'!P:P,'Transport-DB'!C:C,"="&amp;'Work DB'!C323,'Transport-DB'!F:F,"="&amp;'Work DB'!$AF$4)</f>
        <v>0</v>
      </c>
      <c r="AG323" s="167"/>
      <c r="AH323" s="168">
        <f>SUMIFS('Transport-DB'!Q:Q,'Transport-DB'!C:C,"="&amp;'Work DB'!C323)</f>
        <v>0</v>
      </c>
      <c r="AI323" s="170">
        <f>SUMIFS(Civil_DB[قالب بندی],Civil_DB[تاریخ],"="&amp;'Work DB'!C323)</f>
        <v>0</v>
      </c>
      <c r="AJ323" s="169"/>
      <c r="AK323" s="167">
        <f>SUMIFS(Civil_DB[بتن],Civil_DB[تاریخ],"="&amp;'Work DB'!C323)</f>
        <v>0</v>
      </c>
      <c r="AL323" s="28"/>
      <c r="AM323" s="29"/>
      <c r="AN323" s="31"/>
      <c r="AO323" s="28"/>
      <c r="AP323" s="29"/>
      <c r="AQ323" s="29"/>
      <c r="AR323" s="30"/>
      <c r="AS323" s="28"/>
      <c r="AT323" s="29"/>
      <c r="AU323" s="30"/>
      <c r="AV323" s="184"/>
      <c r="AW323" s="29"/>
      <c r="AX323" s="29"/>
      <c r="AY323" s="29"/>
      <c r="AZ323" s="29"/>
      <c r="BA323" s="29"/>
      <c r="BB323" s="29"/>
      <c r="BC323" s="30"/>
      <c r="BD323" s="249"/>
      <c r="BE323" s="249"/>
      <c r="BF323" s="249"/>
      <c r="BG323" s="249"/>
      <c r="BH323" s="32"/>
      <c r="BI323" s="56"/>
    </row>
    <row r="324" spans="2:61" s="15" customFormat="1" ht="21" x14ac:dyDescent="0.25">
      <c r="B324" s="47"/>
      <c r="C324" s="20">
        <f t="shared" si="69"/>
        <v>45689</v>
      </c>
      <c r="D324" s="168">
        <f>SUMIFS('Transport-DB'!O:O,'Transport-DB'!C:C,"="&amp;'Work DB'!C324,'Transport-DB'!F:F,"="&amp;'Work DB'!$D$4)</f>
        <v>0</v>
      </c>
      <c r="E324" s="169">
        <f>SUMIFS('Transport-DB'!O:O,'Transport-DB'!C:C,"="&amp;'Work DB'!C324,'Transport-DB'!F:F,"="&amp;'Work DB'!$E$4)</f>
        <v>0</v>
      </c>
      <c r="F324" s="169">
        <f>SUMIFS('Transport-DB'!O:O,'Transport-DB'!C:C,"="&amp;'Work DB'!C324,'Transport-DB'!F:F,"="&amp;'Work DB'!$F$4)</f>
        <v>0</v>
      </c>
      <c r="G324" s="169">
        <f>SUMIFS('Transport-DB'!O:O,'Transport-DB'!C:C,"="&amp;'Work DB'!C324,'Transport-DB'!F:F,"="&amp;'Work DB'!$G$4)</f>
        <v>0</v>
      </c>
      <c r="H324" s="166">
        <f>SUMIFS('Transport-DB'!O:O,'Transport-DB'!C:C,"="&amp;'Work DB'!C324,'Transport-DB'!F:F,"="&amp;'Work DB'!$H$4)</f>
        <v>0</v>
      </c>
      <c r="I324" s="169">
        <f>SUMIFS('Transport-DB'!O:O,'Transport-DB'!C:C,"="&amp;'Work DB'!C324,'Transport-DB'!F:F,"="&amp;'Work DB'!$I$4)</f>
        <v>0</v>
      </c>
      <c r="J324" s="337">
        <f>SUMIFS('Transport-DB'!O:O,'Transport-DB'!C:C,"="&amp;'Work DB'!C324,'Transport-DB'!F:F,"="&amp;'Work DB'!$J$4)</f>
        <v>0</v>
      </c>
      <c r="K324" s="168">
        <f>SUMIFS('Transport-DB'!N:N,'Transport-DB'!C:C,"="&amp;'Work DB'!C324,'Transport-DB'!F:F,"="&amp;'Work DB'!$K$4)</f>
        <v>0</v>
      </c>
      <c r="L324" s="169">
        <f>SUMIFS('Transport-DB'!N:N,'Transport-DB'!C:C,"="&amp;'Work DB'!C324,'Transport-DB'!F:F,"="&amp;'Work DB'!$L$4)</f>
        <v>0</v>
      </c>
      <c r="M324" s="169">
        <f>SUMIFS('Transport-DB'!N:N,'Transport-DB'!C:C,"="&amp;'Work DB'!C324,'Transport-DB'!F:F,"="&amp;'Work DB'!$M$4)</f>
        <v>0</v>
      </c>
      <c r="N324" s="169">
        <f>SUMIFS('Transport-DB'!N:N,'Transport-DB'!C:C,"="&amp;'Work DB'!C324,'Transport-DB'!F:F,"="&amp;'Work DB'!$N$4)</f>
        <v>0</v>
      </c>
      <c r="O324" s="169">
        <f>SUMIFS('Transport-DB'!N:N,'Transport-DB'!C:C,"="&amp;'Work DB'!C324,'Transport-DB'!F:F,"="&amp;'Work DB'!$O$4)</f>
        <v>0</v>
      </c>
      <c r="P324" s="169">
        <f>SUMIFS('Transport-DB'!N:N,'Transport-DB'!C:C,"="&amp;'Work DB'!C324,'Transport-DB'!F:F,"="&amp;'Work DB'!$P$4)</f>
        <v>0</v>
      </c>
      <c r="Q324" s="166">
        <f>SUMIFS('Transport-DB'!N:N,'Transport-DB'!C:C,"="&amp;'Work DB'!C324,'Transport-DB'!F:F,"="&amp;'Work DB'!$Q$4)</f>
        <v>0</v>
      </c>
      <c r="R324" s="167">
        <f>SUMIFS('Transport-DB'!N:N,'Transport-DB'!C:C,"="&amp;'Work DB'!C324,'Transport-DB'!F:F,"="&amp;'Work DB'!$R$4)</f>
        <v>0</v>
      </c>
      <c r="S324" s="168">
        <f>SUM(D324:J324)+SUM(K324:R324)-M324-SUMIFS(Transport_DB[ترانشه],Transport_DB[توضیحات],"دیسپوزال",Transport_DB[تاریخ],'Work DB'!C324)</f>
        <v>0</v>
      </c>
      <c r="T324" s="169">
        <f t="shared" si="70"/>
        <v>0</v>
      </c>
      <c r="U324" s="169"/>
      <c r="V324" s="169"/>
      <c r="W324" s="169"/>
      <c r="X324" s="169"/>
      <c r="Y324" s="167"/>
      <c r="Z324" s="249"/>
      <c r="AA324" s="168">
        <f>SUMIFS('Transport-DB'!P:P,'Transport-DB'!C:C,"="&amp;'Work DB'!C324,'Transport-DB'!F:F,"="&amp;'Work DB'!$AA$4)</f>
        <v>0</v>
      </c>
      <c r="AB324" s="169">
        <f>SUMIFS('Transport-DB'!P:P,'Transport-DB'!C:C,"="&amp;'Work DB'!C324,'Transport-DB'!F:F,"="&amp;'Work DB'!$AB$4)</f>
        <v>0</v>
      </c>
      <c r="AC324" s="169">
        <f>SUMIFS('Transport-DB'!P:P,'Transport-DB'!C:C,"="&amp;'Work DB'!C324,'Transport-DB'!F:F,"="&amp;'Work DB'!$AC$4)</f>
        <v>0</v>
      </c>
      <c r="AD324" s="166">
        <f>SUMIFS('Transport-DB'!P:P,'Transport-DB'!C:C,"="&amp;'Work DB'!C324,'Transport-DB'!F:F,"="&amp;'Work DB'!$AD$4)</f>
        <v>0</v>
      </c>
      <c r="AE324" s="166">
        <f>SUMIFS('Transport-DB'!P:P,'Transport-DB'!C:C,"="&amp;'Work DB'!C324,'Transport-DB'!F:F,"="&amp;'Work DB'!$AE$4)</f>
        <v>0</v>
      </c>
      <c r="AF324" s="166">
        <f>SUMIFS('Transport-DB'!P:P,'Transport-DB'!C:C,"="&amp;'Work DB'!C324,'Transport-DB'!F:F,"="&amp;'Work DB'!$AF$4)</f>
        <v>0</v>
      </c>
      <c r="AG324" s="167"/>
      <c r="AH324" s="168">
        <f>SUMIFS('Transport-DB'!Q:Q,'Transport-DB'!C:C,"="&amp;'Work DB'!C324)</f>
        <v>0</v>
      </c>
      <c r="AI324" s="170">
        <f>SUMIFS(Civil_DB[قالب بندی],Civil_DB[تاریخ],"="&amp;'Work DB'!C324)</f>
        <v>0</v>
      </c>
      <c r="AJ324" s="169"/>
      <c r="AK324" s="167">
        <f>SUMIFS(Civil_DB[بتن],Civil_DB[تاریخ],"="&amp;'Work DB'!C324)</f>
        <v>0</v>
      </c>
      <c r="AL324" s="28"/>
      <c r="AM324" s="29"/>
      <c r="AN324" s="31"/>
      <c r="AO324" s="28"/>
      <c r="AP324" s="29"/>
      <c r="AQ324" s="29"/>
      <c r="AR324" s="30"/>
      <c r="AS324" s="28"/>
      <c r="AT324" s="29"/>
      <c r="AU324" s="30"/>
      <c r="AV324" s="184"/>
      <c r="AW324" s="29"/>
      <c r="AX324" s="29"/>
      <c r="AY324" s="29"/>
      <c r="AZ324" s="29"/>
      <c r="BA324" s="29"/>
      <c r="BB324" s="29"/>
      <c r="BC324" s="30"/>
      <c r="BD324" s="249"/>
      <c r="BE324" s="249"/>
      <c r="BF324" s="249"/>
      <c r="BG324" s="249"/>
      <c r="BH324" s="32"/>
      <c r="BI324" s="56"/>
    </row>
    <row r="325" spans="2:61" s="15" customFormat="1" ht="21" x14ac:dyDescent="0.25">
      <c r="B325" s="47"/>
      <c r="C325" s="20">
        <f t="shared" si="69"/>
        <v>45690</v>
      </c>
      <c r="D325" s="168">
        <f>SUMIFS('Transport-DB'!O:O,'Transport-DB'!C:C,"="&amp;'Work DB'!C325,'Transport-DB'!F:F,"="&amp;'Work DB'!$D$4)</f>
        <v>0</v>
      </c>
      <c r="E325" s="169">
        <f>SUMIFS('Transport-DB'!O:O,'Transport-DB'!C:C,"="&amp;'Work DB'!C325,'Transport-DB'!F:F,"="&amp;'Work DB'!$E$4)</f>
        <v>0</v>
      </c>
      <c r="F325" s="169">
        <f>SUMIFS('Transport-DB'!O:O,'Transport-DB'!C:C,"="&amp;'Work DB'!C325,'Transport-DB'!F:F,"="&amp;'Work DB'!$F$4)</f>
        <v>0</v>
      </c>
      <c r="G325" s="169">
        <f>SUMIFS('Transport-DB'!O:O,'Transport-DB'!C:C,"="&amp;'Work DB'!C325,'Transport-DB'!F:F,"="&amp;'Work DB'!$G$4)</f>
        <v>0</v>
      </c>
      <c r="H325" s="166">
        <f>SUMIFS('Transport-DB'!O:O,'Transport-DB'!C:C,"="&amp;'Work DB'!C325,'Transport-DB'!F:F,"="&amp;'Work DB'!$H$4)</f>
        <v>0</v>
      </c>
      <c r="I325" s="169">
        <f>SUMIFS('Transport-DB'!O:O,'Transport-DB'!C:C,"="&amp;'Work DB'!C325,'Transport-DB'!F:F,"="&amp;'Work DB'!$I$4)</f>
        <v>0</v>
      </c>
      <c r="J325" s="337">
        <f>SUMIFS('Transport-DB'!O:O,'Transport-DB'!C:C,"="&amp;'Work DB'!C325,'Transport-DB'!F:F,"="&amp;'Work DB'!$J$4)</f>
        <v>0</v>
      </c>
      <c r="K325" s="168">
        <f>SUMIFS('Transport-DB'!N:N,'Transport-DB'!C:C,"="&amp;'Work DB'!C325,'Transport-DB'!F:F,"="&amp;'Work DB'!$K$4)</f>
        <v>0</v>
      </c>
      <c r="L325" s="169">
        <f>SUMIFS('Transport-DB'!N:N,'Transport-DB'!C:C,"="&amp;'Work DB'!C325,'Transport-DB'!F:F,"="&amp;'Work DB'!$L$4)</f>
        <v>0</v>
      </c>
      <c r="M325" s="169">
        <f>SUMIFS('Transport-DB'!N:N,'Transport-DB'!C:C,"="&amp;'Work DB'!C325,'Transport-DB'!F:F,"="&amp;'Work DB'!$M$4)</f>
        <v>0</v>
      </c>
      <c r="N325" s="169">
        <f>SUMIFS('Transport-DB'!N:N,'Transport-DB'!C:C,"="&amp;'Work DB'!C325,'Transport-DB'!F:F,"="&amp;'Work DB'!$N$4)</f>
        <v>0</v>
      </c>
      <c r="O325" s="169">
        <f>SUMIFS('Transport-DB'!N:N,'Transport-DB'!C:C,"="&amp;'Work DB'!C325,'Transport-DB'!F:F,"="&amp;'Work DB'!$O$4)</f>
        <v>0</v>
      </c>
      <c r="P325" s="169">
        <f>SUMIFS('Transport-DB'!N:N,'Transport-DB'!C:C,"="&amp;'Work DB'!C325,'Transport-DB'!F:F,"="&amp;'Work DB'!$P$4)</f>
        <v>0</v>
      </c>
      <c r="Q325" s="166">
        <f>SUMIFS('Transport-DB'!N:N,'Transport-DB'!C:C,"="&amp;'Work DB'!C325,'Transport-DB'!F:F,"="&amp;'Work DB'!$Q$4)</f>
        <v>0</v>
      </c>
      <c r="R325" s="167">
        <f>SUMIFS('Transport-DB'!N:N,'Transport-DB'!C:C,"="&amp;'Work DB'!C325,'Transport-DB'!F:F,"="&amp;'Work DB'!$R$4)</f>
        <v>0</v>
      </c>
      <c r="S325" s="168">
        <f>SUM(D325:J325)+SUM(K325:R325)-M325-SUMIFS(Transport_DB[ترانشه],Transport_DB[توضیحات],"دیسپوزال",Transport_DB[تاریخ],'Work DB'!C325)</f>
        <v>0</v>
      </c>
      <c r="T325" s="169">
        <f t="shared" si="70"/>
        <v>0</v>
      </c>
      <c r="U325" s="169"/>
      <c r="V325" s="169"/>
      <c r="W325" s="169"/>
      <c r="X325" s="169"/>
      <c r="Y325" s="167"/>
      <c r="Z325" s="249"/>
      <c r="AA325" s="168">
        <f>SUMIFS('Transport-DB'!P:P,'Transport-DB'!C:C,"="&amp;'Work DB'!C325,'Transport-DB'!F:F,"="&amp;'Work DB'!$AA$4)</f>
        <v>0</v>
      </c>
      <c r="AB325" s="169">
        <f>SUMIFS('Transport-DB'!P:P,'Transport-DB'!C:C,"="&amp;'Work DB'!C325,'Transport-DB'!F:F,"="&amp;'Work DB'!$AB$4)</f>
        <v>0</v>
      </c>
      <c r="AC325" s="169">
        <f>SUMIFS('Transport-DB'!P:P,'Transport-DB'!C:C,"="&amp;'Work DB'!C325,'Transport-DB'!F:F,"="&amp;'Work DB'!$AC$4)</f>
        <v>0</v>
      </c>
      <c r="AD325" s="166">
        <f>SUMIFS('Transport-DB'!P:P,'Transport-DB'!C:C,"="&amp;'Work DB'!C325,'Transport-DB'!F:F,"="&amp;'Work DB'!$AD$4)</f>
        <v>0</v>
      </c>
      <c r="AE325" s="166">
        <f>SUMIFS('Transport-DB'!P:P,'Transport-DB'!C:C,"="&amp;'Work DB'!C325,'Transport-DB'!F:F,"="&amp;'Work DB'!$AE$4)</f>
        <v>0</v>
      </c>
      <c r="AF325" s="166">
        <f>SUMIFS('Transport-DB'!P:P,'Transport-DB'!C:C,"="&amp;'Work DB'!C325,'Transport-DB'!F:F,"="&amp;'Work DB'!$AF$4)</f>
        <v>0</v>
      </c>
      <c r="AG325" s="167"/>
      <c r="AH325" s="168">
        <f>SUMIFS('Transport-DB'!Q:Q,'Transport-DB'!C:C,"="&amp;'Work DB'!C325)</f>
        <v>0</v>
      </c>
      <c r="AI325" s="170">
        <f>SUMIFS(Civil_DB[قالب بندی],Civil_DB[تاریخ],"="&amp;'Work DB'!C325)</f>
        <v>0</v>
      </c>
      <c r="AJ325" s="169"/>
      <c r="AK325" s="167">
        <f>SUMIFS(Civil_DB[بتن],Civil_DB[تاریخ],"="&amp;'Work DB'!C325)</f>
        <v>0</v>
      </c>
      <c r="AL325" s="28"/>
      <c r="AM325" s="29"/>
      <c r="AN325" s="31"/>
      <c r="AO325" s="28"/>
      <c r="AP325" s="29"/>
      <c r="AQ325" s="29"/>
      <c r="AR325" s="30"/>
      <c r="AS325" s="28"/>
      <c r="AT325" s="29"/>
      <c r="AU325" s="30"/>
      <c r="AV325" s="184"/>
      <c r="AW325" s="29"/>
      <c r="AX325" s="29"/>
      <c r="AY325" s="29"/>
      <c r="AZ325" s="29"/>
      <c r="BA325" s="29"/>
      <c r="BB325" s="29"/>
      <c r="BC325" s="30"/>
      <c r="BD325" s="249"/>
      <c r="BE325" s="249"/>
      <c r="BF325" s="249"/>
      <c r="BG325" s="249"/>
      <c r="BH325" s="32"/>
      <c r="BI325" s="56"/>
    </row>
    <row r="326" spans="2:61" s="15" customFormat="1" ht="21" x14ac:dyDescent="0.25">
      <c r="B326" s="47"/>
      <c r="C326" s="20">
        <f t="shared" si="69"/>
        <v>45691</v>
      </c>
      <c r="D326" s="168">
        <f>SUMIFS('Transport-DB'!O:O,'Transport-DB'!C:C,"="&amp;'Work DB'!C326,'Transport-DB'!F:F,"="&amp;'Work DB'!$D$4)</f>
        <v>0</v>
      </c>
      <c r="E326" s="169">
        <f>SUMIFS('Transport-DB'!O:O,'Transport-DB'!C:C,"="&amp;'Work DB'!C326,'Transport-DB'!F:F,"="&amp;'Work DB'!$E$4)</f>
        <v>0</v>
      </c>
      <c r="F326" s="169">
        <f>SUMIFS('Transport-DB'!O:O,'Transport-DB'!C:C,"="&amp;'Work DB'!C326,'Transport-DB'!F:F,"="&amp;'Work DB'!$F$4)</f>
        <v>0</v>
      </c>
      <c r="G326" s="169">
        <f>SUMIFS('Transport-DB'!O:O,'Transport-DB'!C:C,"="&amp;'Work DB'!C326,'Transport-DB'!F:F,"="&amp;'Work DB'!$G$4)</f>
        <v>0</v>
      </c>
      <c r="H326" s="166">
        <f>SUMIFS('Transport-DB'!O:O,'Transport-DB'!C:C,"="&amp;'Work DB'!C326,'Transport-DB'!F:F,"="&amp;'Work DB'!$H$4)</f>
        <v>0</v>
      </c>
      <c r="I326" s="169">
        <f>SUMIFS('Transport-DB'!O:O,'Transport-DB'!C:C,"="&amp;'Work DB'!C326,'Transport-DB'!F:F,"="&amp;'Work DB'!$I$4)</f>
        <v>0</v>
      </c>
      <c r="J326" s="337">
        <f>SUMIFS('Transport-DB'!O:O,'Transport-DB'!C:C,"="&amp;'Work DB'!C326,'Transport-DB'!F:F,"="&amp;'Work DB'!$J$4)</f>
        <v>0</v>
      </c>
      <c r="K326" s="168">
        <f>SUMIFS('Transport-DB'!N:N,'Transport-DB'!C:C,"="&amp;'Work DB'!C326,'Transport-DB'!F:F,"="&amp;'Work DB'!$K$4)</f>
        <v>0</v>
      </c>
      <c r="L326" s="169">
        <f>SUMIFS('Transport-DB'!N:N,'Transport-DB'!C:C,"="&amp;'Work DB'!C326,'Transport-DB'!F:F,"="&amp;'Work DB'!$L$4)</f>
        <v>0</v>
      </c>
      <c r="M326" s="169">
        <f>SUMIFS('Transport-DB'!N:N,'Transport-DB'!C:C,"="&amp;'Work DB'!C326,'Transport-DB'!F:F,"="&amp;'Work DB'!$M$4)</f>
        <v>0</v>
      </c>
      <c r="N326" s="169">
        <f>SUMIFS('Transport-DB'!N:N,'Transport-DB'!C:C,"="&amp;'Work DB'!C326,'Transport-DB'!F:F,"="&amp;'Work DB'!$N$4)</f>
        <v>0</v>
      </c>
      <c r="O326" s="169">
        <f>SUMIFS('Transport-DB'!N:N,'Transport-DB'!C:C,"="&amp;'Work DB'!C326,'Transport-DB'!F:F,"="&amp;'Work DB'!$O$4)</f>
        <v>0</v>
      </c>
      <c r="P326" s="169">
        <f>SUMIFS('Transport-DB'!N:N,'Transport-DB'!C:C,"="&amp;'Work DB'!C326,'Transport-DB'!F:F,"="&amp;'Work DB'!$P$4)</f>
        <v>0</v>
      </c>
      <c r="Q326" s="166">
        <f>SUMIFS('Transport-DB'!N:N,'Transport-DB'!C:C,"="&amp;'Work DB'!C326,'Transport-DB'!F:F,"="&amp;'Work DB'!$Q$4)</f>
        <v>0</v>
      </c>
      <c r="R326" s="167">
        <f>SUMIFS('Transport-DB'!N:N,'Transport-DB'!C:C,"="&amp;'Work DB'!C326,'Transport-DB'!F:F,"="&amp;'Work DB'!$R$4)</f>
        <v>0</v>
      </c>
      <c r="S326" s="168">
        <f>SUM(D326:J326)+SUM(K326:R326)-M326-SUMIFS(Transport_DB[ترانشه],Transport_DB[توضیحات],"دیسپوزال",Transport_DB[تاریخ],'Work DB'!C326)</f>
        <v>0</v>
      </c>
      <c r="T326" s="169">
        <f t="shared" si="70"/>
        <v>0</v>
      </c>
      <c r="U326" s="169"/>
      <c r="V326" s="169"/>
      <c r="W326" s="169"/>
      <c r="X326" s="169"/>
      <c r="Y326" s="167"/>
      <c r="Z326" s="249"/>
      <c r="AA326" s="168">
        <f>SUMIFS('Transport-DB'!P:P,'Transport-DB'!C:C,"="&amp;'Work DB'!C326,'Transport-DB'!F:F,"="&amp;'Work DB'!$AA$4)</f>
        <v>0</v>
      </c>
      <c r="AB326" s="169">
        <f>SUMIFS('Transport-DB'!P:P,'Transport-DB'!C:C,"="&amp;'Work DB'!C326,'Transport-DB'!F:F,"="&amp;'Work DB'!$AB$4)</f>
        <v>0</v>
      </c>
      <c r="AC326" s="169">
        <f>SUMIFS('Transport-DB'!P:P,'Transport-DB'!C:C,"="&amp;'Work DB'!C326,'Transport-DB'!F:F,"="&amp;'Work DB'!$AC$4)</f>
        <v>0</v>
      </c>
      <c r="AD326" s="166">
        <f>SUMIFS('Transport-DB'!P:P,'Transport-DB'!C:C,"="&amp;'Work DB'!C326,'Transport-DB'!F:F,"="&amp;'Work DB'!$AD$4)</f>
        <v>0</v>
      </c>
      <c r="AE326" s="166">
        <f>SUMIFS('Transport-DB'!P:P,'Transport-DB'!C:C,"="&amp;'Work DB'!C326,'Transport-DB'!F:F,"="&amp;'Work DB'!$AE$4)</f>
        <v>0</v>
      </c>
      <c r="AF326" s="166">
        <f>SUMIFS('Transport-DB'!P:P,'Transport-DB'!C:C,"="&amp;'Work DB'!C326,'Transport-DB'!F:F,"="&amp;'Work DB'!$AF$4)</f>
        <v>0</v>
      </c>
      <c r="AG326" s="167"/>
      <c r="AH326" s="168">
        <f>SUMIFS('Transport-DB'!Q:Q,'Transport-DB'!C:C,"="&amp;'Work DB'!C326)</f>
        <v>0</v>
      </c>
      <c r="AI326" s="170">
        <f>SUMIFS(Civil_DB[قالب بندی],Civil_DB[تاریخ],"="&amp;'Work DB'!C326)</f>
        <v>0</v>
      </c>
      <c r="AJ326" s="169"/>
      <c r="AK326" s="167">
        <f>SUMIFS(Civil_DB[بتن],Civil_DB[تاریخ],"="&amp;'Work DB'!C326)</f>
        <v>0</v>
      </c>
      <c r="AL326" s="28"/>
      <c r="AM326" s="29"/>
      <c r="AN326" s="31"/>
      <c r="AO326" s="28"/>
      <c r="AP326" s="29"/>
      <c r="AQ326" s="29"/>
      <c r="AR326" s="30"/>
      <c r="AS326" s="28"/>
      <c r="AT326" s="29"/>
      <c r="AU326" s="30"/>
      <c r="AV326" s="184"/>
      <c r="AW326" s="29"/>
      <c r="AX326" s="29"/>
      <c r="AY326" s="29"/>
      <c r="AZ326" s="29"/>
      <c r="BA326" s="29"/>
      <c r="BB326" s="29"/>
      <c r="BC326" s="30"/>
      <c r="BD326" s="249"/>
      <c r="BE326" s="249"/>
      <c r="BF326" s="249"/>
      <c r="BG326" s="249"/>
      <c r="BH326" s="32"/>
      <c r="BI326" s="56"/>
    </row>
    <row r="327" spans="2:61" s="15" customFormat="1" ht="21" x14ac:dyDescent="0.25">
      <c r="B327" s="47"/>
      <c r="C327" s="20">
        <f t="shared" si="69"/>
        <v>45692</v>
      </c>
      <c r="D327" s="168">
        <f>SUMIFS('Transport-DB'!O:O,'Transport-DB'!C:C,"="&amp;'Work DB'!C327,'Transport-DB'!F:F,"="&amp;'Work DB'!$D$4)</f>
        <v>0</v>
      </c>
      <c r="E327" s="169">
        <f>SUMIFS('Transport-DB'!O:O,'Transport-DB'!C:C,"="&amp;'Work DB'!C327,'Transport-DB'!F:F,"="&amp;'Work DB'!$E$4)</f>
        <v>0</v>
      </c>
      <c r="F327" s="169">
        <f>SUMIFS('Transport-DB'!O:O,'Transport-DB'!C:C,"="&amp;'Work DB'!C327,'Transport-DB'!F:F,"="&amp;'Work DB'!$F$4)</f>
        <v>0</v>
      </c>
      <c r="G327" s="169">
        <f>SUMIFS('Transport-DB'!O:O,'Transport-DB'!C:C,"="&amp;'Work DB'!C327,'Transport-DB'!F:F,"="&amp;'Work DB'!$G$4)</f>
        <v>0</v>
      </c>
      <c r="H327" s="166">
        <f>SUMIFS('Transport-DB'!O:O,'Transport-DB'!C:C,"="&amp;'Work DB'!C327,'Transport-DB'!F:F,"="&amp;'Work DB'!$H$4)</f>
        <v>0</v>
      </c>
      <c r="I327" s="169">
        <f>SUMIFS('Transport-DB'!O:O,'Transport-DB'!C:C,"="&amp;'Work DB'!C327,'Transport-DB'!F:F,"="&amp;'Work DB'!$I$4)</f>
        <v>0</v>
      </c>
      <c r="J327" s="337">
        <f>SUMIFS('Transport-DB'!O:O,'Transport-DB'!C:C,"="&amp;'Work DB'!C327,'Transport-DB'!F:F,"="&amp;'Work DB'!$J$4)</f>
        <v>0</v>
      </c>
      <c r="K327" s="168">
        <f>SUMIFS('Transport-DB'!N:N,'Transport-DB'!C:C,"="&amp;'Work DB'!C327,'Transport-DB'!F:F,"="&amp;'Work DB'!$K$4)</f>
        <v>0</v>
      </c>
      <c r="L327" s="169">
        <f>SUMIFS('Transport-DB'!N:N,'Transport-DB'!C:C,"="&amp;'Work DB'!C327,'Transport-DB'!F:F,"="&amp;'Work DB'!$L$4)</f>
        <v>0</v>
      </c>
      <c r="M327" s="169">
        <f>SUMIFS('Transport-DB'!N:N,'Transport-DB'!C:C,"="&amp;'Work DB'!C327,'Transport-DB'!F:F,"="&amp;'Work DB'!$M$4)</f>
        <v>0</v>
      </c>
      <c r="N327" s="169">
        <f>SUMIFS('Transport-DB'!N:N,'Transport-DB'!C:C,"="&amp;'Work DB'!C327,'Transport-DB'!F:F,"="&amp;'Work DB'!$N$4)</f>
        <v>0</v>
      </c>
      <c r="O327" s="169">
        <f>SUMIFS('Transport-DB'!N:N,'Transport-DB'!C:C,"="&amp;'Work DB'!C327,'Transport-DB'!F:F,"="&amp;'Work DB'!$O$4)</f>
        <v>0</v>
      </c>
      <c r="P327" s="169">
        <f>SUMIFS('Transport-DB'!N:N,'Transport-DB'!C:C,"="&amp;'Work DB'!C327,'Transport-DB'!F:F,"="&amp;'Work DB'!$P$4)</f>
        <v>0</v>
      </c>
      <c r="Q327" s="166">
        <f>SUMIFS('Transport-DB'!N:N,'Transport-DB'!C:C,"="&amp;'Work DB'!C327,'Transport-DB'!F:F,"="&amp;'Work DB'!$Q$4)</f>
        <v>0</v>
      </c>
      <c r="R327" s="167">
        <f>SUMIFS('Transport-DB'!N:N,'Transport-DB'!C:C,"="&amp;'Work DB'!C327,'Transport-DB'!F:F,"="&amp;'Work DB'!$R$4)</f>
        <v>0</v>
      </c>
      <c r="S327" s="168">
        <f>SUM(D327:J327)+SUM(K327:R327)-M327-SUMIFS(Transport_DB[ترانشه],Transport_DB[توضیحات],"دیسپوزال",Transport_DB[تاریخ],'Work DB'!C327)</f>
        <v>0</v>
      </c>
      <c r="T327" s="169">
        <f t="shared" si="70"/>
        <v>0</v>
      </c>
      <c r="U327" s="169"/>
      <c r="V327" s="169"/>
      <c r="W327" s="169"/>
      <c r="X327" s="169"/>
      <c r="Y327" s="167"/>
      <c r="Z327" s="249"/>
      <c r="AA327" s="168">
        <f>SUMIFS('Transport-DB'!P:P,'Transport-DB'!C:C,"="&amp;'Work DB'!C327,'Transport-DB'!F:F,"="&amp;'Work DB'!$AA$4)</f>
        <v>0</v>
      </c>
      <c r="AB327" s="169">
        <f>SUMIFS('Transport-DB'!P:P,'Transport-DB'!C:C,"="&amp;'Work DB'!C327,'Transport-DB'!F:F,"="&amp;'Work DB'!$AB$4)</f>
        <v>0</v>
      </c>
      <c r="AC327" s="169">
        <f>SUMIFS('Transport-DB'!P:P,'Transport-DB'!C:C,"="&amp;'Work DB'!C327,'Transport-DB'!F:F,"="&amp;'Work DB'!$AC$4)</f>
        <v>0</v>
      </c>
      <c r="AD327" s="166">
        <f>SUMIFS('Transport-DB'!P:P,'Transport-DB'!C:C,"="&amp;'Work DB'!C327,'Transport-DB'!F:F,"="&amp;'Work DB'!$AD$4)</f>
        <v>0</v>
      </c>
      <c r="AE327" s="166">
        <f>SUMIFS('Transport-DB'!P:P,'Transport-DB'!C:C,"="&amp;'Work DB'!C327,'Transport-DB'!F:F,"="&amp;'Work DB'!$AE$4)</f>
        <v>0</v>
      </c>
      <c r="AF327" s="166">
        <f>SUMIFS('Transport-DB'!P:P,'Transport-DB'!C:C,"="&amp;'Work DB'!C327,'Transport-DB'!F:F,"="&amp;'Work DB'!$AF$4)</f>
        <v>0</v>
      </c>
      <c r="AG327" s="167"/>
      <c r="AH327" s="168">
        <f>SUMIFS('Transport-DB'!Q:Q,'Transport-DB'!C:C,"="&amp;'Work DB'!C327)</f>
        <v>0</v>
      </c>
      <c r="AI327" s="170">
        <f>SUMIFS(Civil_DB[قالب بندی],Civil_DB[تاریخ],"="&amp;'Work DB'!C327)</f>
        <v>0</v>
      </c>
      <c r="AJ327" s="169"/>
      <c r="AK327" s="167">
        <f>SUMIFS(Civil_DB[بتن],Civil_DB[تاریخ],"="&amp;'Work DB'!C327)</f>
        <v>0</v>
      </c>
      <c r="AL327" s="28"/>
      <c r="AM327" s="29"/>
      <c r="AN327" s="31"/>
      <c r="AO327" s="28"/>
      <c r="AP327" s="29"/>
      <c r="AQ327" s="29"/>
      <c r="AR327" s="30"/>
      <c r="AS327" s="28"/>
      <c r="AT327" s="29"/>
      <c r="AU327" s="30"/>
      <c r="AV327" s="184"/>
      <c r="AW327" s="29"/>
      <c r="AX327" s="29"/>
      <c r="AY327" s="29"/>
      <c r="AZ327" s="29"/>
      <c r="BA327" s="29"/>
      <c r="BB327" s="29"/>
      <c r="BC327" s="30"/>
      <c r="BD327" s="249"/>
      <c r="BE327" s="249"/>
      <c r="BF327" s="249"/>
      <c r="BG327" s="249"/>
      <c r="BH327" s="32"/>
      <c r="BI327" s="56"/>
    </row>
    <row r="328" spans="2:61" s="15" customFormat="1" ht="21" x14ac:dyDescent="0.25">
      <c r="B328" s="47"/>
      <c r="C328" s="20">
        <f t="shared" ref="C328:C391" si="71">C327+1</f>
        <v>45693</v>
      </c>
      <c r="D328" s="168">
        <f>SUMIFS('Transport-DB'!O:O,'Transport-DB'!C:C,"="&amp;'Work DB'!C328,'Transport-DB'!F:F,"="&amp;'Work DB'!$D$4)</f>
        <v>0</v>
      </c>
      <c r="E328" s="169">
        <f>SUMIFS('Transport-DB'!O:O,'Transport-DB'!C:C,"="&amp;'Work DB'!C328,'Transport-DB'!F:F,"="&amp;'Work DB'!$E$4)</f>
        <v>0</v>
      </c>
      <c r="F328" s="169">
        <f>SUMIFS('Transport-DB'!O:O,'Transport-DB'!C:C,"="&amp;'Work DB'!C328,'Transport-DB'!F:F,"="&amp;'Work DB'!$F$4)</f>
        <v>0</v>
      </c>
      <c r="G328" s="169">
        <f>SUMIFS('Transport-DB'!O:O,'Transport-DB'!C:C,"="&amp;'Work DB'!C328,'Transport-DB'!F:F,"="&amp;'Work DB'!$G$4)</f>
        <v>0</v>
      </c>
      <c r="H328" s="166">
        <f>SUMIFS('Transport-DB'!O:O,'Transport-DB'!C:C,"="&amp;'Work DB'!C328,'Transport-DB'!F:F,"="&amp;'Work DB'!$H$4)</f>
        <v>0</v>
      </c>
      <c r="I328" s="169">
        <f>SUMIFS('Transport-DB'!O:O,'Transport-DB'!C:C,"="&amp;'Work DB'!C328,'Transport-DB'!F:F,"="&amp;'Work DB'!$I$4)</f>
        <v>0</v>
      </c>
      <c r="J328" s="337">
        <f>SUMIFS('Transport-DB'!O:O,'Transport-DB'!C:C,"="&amp;'Work DB'!C328,'Transport-DB'!F:F,"="&amp;'Work DB'!$J$4)</f>
        <v>0</v>
      </c>
      <c r="K328" s="168">
        <f>SUMIFS('Transport-DB'!N:N,'Transport-DB'!C:C,"="&amp;'Work DB'!C328,'Transport-DB'!F:F,"="&amp;'Work DB'!$K$4)</f>
        <v>0</v>
      </c>
      <c r="L328" s="169">
        <f>SUMIFS('Transport-DB'!N:N,'Transport-DB'!C:C,"="&amp;'Work DB'!C328,'Transport-DB'!F:F,"="&amp;'Work DB'!$L$4)</f>
        <v>0</v>
      </c>
      <c r="M328" s="169">
        <f>SUMIFS('Transport-DB'!N:N,'Transport-DB'!C:C,"="&amp;'Work DB'!C328,'Transport-DB'!F:F,"="&amp;'Work DB'!$M$4)</f>
        <v>0</v>
      </c>
      <c r="N328" s="169">
        <f>SUMIFS('Transport-DB'!N:N,'Transport-DB'!C:C,"="&amp;'Work DB'!C328,'Transport-DB'!F:F,"="&amp;'Work DB'!$N$4)</f>
        <v>0</v>
      </c>
      <c r="O328" s="169">
        <f>SUMIFS('Transport-DB'!N:N,'Transport-DB'!C:C,"="&amp;'Work DB'!C328,'Transport-DB'!F:F,"="&amp;'Work DB'!$O$4)</f>
        <v>0</v>
      </c>
      <c r="P328" s="169">
        <f>SUMIFS('Transport-DB'!N:N,'Transport-DB'!C:C,"="&amp;'Work DB'!C328,'Transport-DB'!F:F,"="&amp;'Work DB'!$P$4)</f>
        <v>0</v>
      </c>
      <c r="Q328" s="166">
        <f>SUMIFS('Transport-DB'!N:N,'Transport-DB'!C:C,"="&amp;'Work DB'!C328,'Transport-DB'!F:F,"="&amp;'Work DB'!$Q$4)</f>
        <v>0</v>
      </c>
      <c r="R328" s="167">
        <f>SUMIFS('Transport-DB'!N:N,'Transport-DB'!C:C,"="&amp;'Work DB'!C328,'Transport-DB'!F:F,"="&amp;'Work DB'!$R$4)</f>
        <v>0</v>
      </c>
      <c r="S328" s="168">
        <f>SUM(D328:J328)+SUM(K328:R328)-M328-SUMIFS(Transport_DB[ترانشه],Transport_DB[توضیحات],"دیسپوزال",Transport_DB[تاریخ],'Work DB'!C328)</f>
        <v>0</v>
      </c>
      <c r="T328" s="169">
        <f t="shared" si="70"/>
        <v>0</v>
      </c>
      <c r="U328" s="169"/>
      <c r="V328" s="169"/>
      <c r="W328" s="169"/>
      <c r="X328" s="169"/>
      <c r="Y328" s="167"/>
      <c r="Z328" s="249"/>
      <c r="AA328" s="168">
        <f>SUMIFS('Transport-DB'!P:P,'Transport-DB'!C:C,"="&amp;'Work DB'!C328,'Transport-DB'!F:F,"="&amp;'Work DB'!$AA$4)</f>
        <v>0</v>
      </c>
      <c r="AB328" s="169">
        <f>SUMIFS('Transport-DB'!P:P,'Transport-DB'!C:C,"="&amp;'Work DB'!C328,'Transport-DB'!F:F,"="&amp;'Work DB'!$AB$4)</f>
        <v>0</v>
      </c>
      <c r="AC328" s="169">
        <f>SUMIFS('Transport-DB'!P:P,'Transport-DB'!C:C,"="&amp;'Work DB'!C328,'Transport-DB'!F:F,"="&amp;'Work DB'!$AC$4)</f>
        <v>0</v>
      </c>
      <c r="AD328" s="166">
        <f>SUMIFS('Transport-DB'!P:P,'Transport-DB'!C:C,"="&amp;'Work DB'!C328,'Transport-DB'!F:F,"="&amp;'Work DB'!$AD$4)</f>
        <v>0</v>
      </c>
      <c r="AE328" s="166">
        <f>SUMIFS('Transport-DB'!P:P,'Transport-DB'!C:C,"="&amp;'Work DB'!C328,'Transport-DB'!F:F,"="&amp;'Work DB'!$AE$4)</f>
        <v>0</v>
      </c>
      <c r="AF328" s="166">
        <f>SUMIFS('Transport-DB'!P:P,'Transport-DB'!C:C,"="&amp;'Work DB'!C328,'Transport-DB'!F:F,"="&amp;'Work DB'!$AF$4)</f>
        <v>0</v>
      </c>
      <c r="AG328" s="167"/>
      <c r="AH328" s="168">
        <f>SUMIFS('Transport-DB'!Q:Q,'Transport-DB'!C:C,"="&amp;'Work DB'!C328)</f>
        <v>0</v>
      </c>
      <c r="AI328" s="170">
        <f>SUMIFS(Civil_DB[قالب بندی],Civil_DB[تاریخ],"="&amp;'Work DB'!C328)</f>
        <v>0</v>
      </c>
      <c r="AJ328" s="169"/>
      <c r="AK328" s="167">
        <f>SUMIFS(Civil_DB[بتن],Civil_DB[تاریخ],"="&amp;'Work DB'!C328)</f>
        <v>0</v>
      </c>
      <c r="AL328" s="28"/>
      <c r="AM328" s="29"/>
      <c r="AN328" s="31"/>
      <c r="AO328" s="28"/>
      <c r="AP328" s="29"/>
      <c r="AQ328" s="29"/>
      <c r="AR328" s="30"/>
      <c r="AS328" s="28"/>
      <c r="AT328" s="29"/>
      <c r="AU328" s="30"/>
      <c r="AV328" s="184"/>
      <c r="AW328" s="29"/>
      <c r="AX328" s="29"/>
      <c r="AY328" s="29"/>
      <c r="AZ328" s="29"/>
      <c r="BA328" s="29"/>
      <c r="BB328" s="29"/>
      <c r="BC328" s="30"/>
      <c r="BD328" s="249"/>
      <c r="BE328" s="249"/>
      <c r="BF328" s="249"/>
      <c r="BG328" s="249"/>
      <c r="BH328" s="32"/>
      <c r="BI328" s="56"/>
    </row>
    <row r="329" spans="2:61" s="15" customFormat="1" ht="21" x14ac:dyDescent="0.25">
      <c r="B329" s="47"/>
      <c r="C329" s="20">
        <f t="shared" si="71"/>
        <v>45694</v>
      </c>
      <c r="D329" s="168">
        <f>SUMIFS('Transport-DB'!O:O,'Transport-DB'!C:C,"="&amp;'Work DB'!C329,'Transport-DB'!F:F,"="&amp;'Work DB'!$D$4)</f>
        <v>0</v>
      </c>
      <c r="E329" s="169">
        <f>SUMIFS('Transport-DB'!O:O,'Transport-DB'!C:C,"="&amp;'Work DB'!C329,'Transport-DB'!F:F,"="&amp;'Work DB'!$E$4)</f>
        <v>0</v>
      </c>
      <c r="F329" s="169">
        <f>SUMIFS('Transport-DB'!O:O,'Transport-DB'!C:C,"="&amp;'Work DB'!C329,'Transport-DB'!F:F,"="&amp;'Work DB'!$F$4)</f>
        <v>0</v>
      </c>
      <c r="G329" s="169">
        <f>SUMIFS('Transport-DB'!O:O,'Transport-DB'!C:C,"="&amp;'Work DB'!C329,'Transport-DB'!F:F,"="&amp;'Work DB'!$G$4)</f>
        <v>0</v>
      </c>
      <c r="H329" s="166">
        <f>SUMIFS('Transport-DB'!O:O,'Transport-DB'!C:C,"="&amp;'Work DB'!C329,'Transport-DB'!F:F,"="&amp;'Work DB'!$H$4)</f>
        <v>0</v>
      </c>
      <c r="I329" s="169">
        <f>SUMIFS('Transport-DB'!O:O,'Transport-DB'!C:C,"="&amp;'Work DB'!C329,'Transport-DB'!F:F,"="&amp;'Work DB'!$I$4)</f>
        <v>0</v>
      </c>
      <c r="J329" s="337">
        <f>SUMIFS('Transport-DB'!O:O,'Transport-DB'!C:C,"="&amp;'Work DB'!C329,'Transport-DB'!F:F,"="&amp;'Work DB'!$J$4)</f>
        <v>0</v>
      </c>
      <c r="K329" s="168">
        <f>SUMIFS('Transport-DB'!N:N,'Transport-DB'!C:C,"="&amp;'Work DB'!C329,'Transport-DB'!F:F,"="&amp;'Work DB'!$K$4)</f>
        <v>0</v>
      </c>
      <c r="L329" s="169">
        <f>SUMIFS('Transport-DB'!N:N,'Transport-DB'!C:C,"="&amp;'Work DB'!C329,'Transport-DB'!F:F,"="&amp;'Work DB'!$L$4)</f>
        <v>0</v>
      </c>
      <c r="M329" s="169">
        <f>SUMIFS('Transport-DB'!N:N,'Transport-DB'!C:C,"="&amp;'Work DB'!C329,'Transport-DB'!F:F,"="&amp;'Work DB'!$M$4)</f>
        <v>0</v>
      </c>
      <c r="N329" s="169">
        <f>SUMIFS('Transport-DB'!N:N,'Transport-DB'!C:C,"="&amp;'Work DB'!C329,'Transport-DB'!F:F,"="&amp;'Work DB'!$N$4)</f>
        <v>0</v>
      </c>
      <c r="O329" s="169">
        <f>SUMIFS('Transport-DB'!N:N,'Transport-DB'!C:C,"="&amp;'Work DB'!C329,'Transport-DB'!F:F,"="&amp;'Work DB'!$O$4)</f>
        <v>0</v>
      </c>
      <c r="P329" s="169">
        <f>SUMIFS('Transport-DB'!N:N,'Transport-DB'!C:C,"="&amp;'Work DB'!C329,'Transport-DB'!F:F,"="&amp;'Work DB'!$P$4)</f>
        <v>0</v>
      </c>
      <c r="Q329" s="166">
        <f>SUMIFS('Transport-DB'!N:N,'Transport-DB'!C:C,"="&amp;'Work DB'!C329,'Transport-DB'!F:F,"="&amp;'Work DB'!$Q$4)</f>
        <v>0</v>
      </c>
      <c r="R329" s="167">
        <f>SUMIFS('Transport-DB'!N:N,'Transport-DB'!C:C,"="&amp;'Work DB'!C329,'Transport-DB'!F:F,"="&amp;'Work DB'!$R$4)</f>
        <v>0</v>
      </c>
      <c r="S329" s="168">
        <f>SUM(D329:J329)+SUM(K329:R329)-M329-SUMIFS(Transport_DB[ترانشه],Transport_DB[توضیحات],"دیسپوزال",Transport_DB[تاریخ],'Work DB'!C329)</f>
        <v>0</v>
      </c>
      <c r="T329" s="169">
        <f t="shared" si="70"/>
        <v>0</v>
      </c>
      <c r="U329" s="169"/>
      <c r="V329" s="169"/>
      <c r="W329" s="169"/>
      <c r="X329" s="169"/>
      <c r="Y329" s="167"/>
      <c r="Z329" s="249"/>
      <c r="AA329" s="168">
        <f>SUMIFS('Transport-DB'!P:P,'Transport-DB'!C:C,"="&amp;'Work DB'!C329,'Transport-DB'!F:F,"="&amp;'Work DB'!$AA$4)</f>
        <v>0</v>
      </c>
      <c r="AB329" s="169">
        <f>SUMIFS('Transport-DB'!P:P,'Transport-DB'!C:C,"="&amp;'Work DB'!C329,'Transport-DB'!F:F,"="&amp;'Work DB'!$AB$4)</f>
        <v>0</v>
      </c>
      <c r="AC329" s="169">
        <f>SUMIFS('Transport-DB'!P:P,'Transport-DB'!C:C,"="&amp;'Work DB'!C329,'Transport-DB'!F:F,"="&amp;'Work DB'!$AC$4)</f>
        <v>0</v>
      </c>
      <c r="AD329" s="166">
        <f>SUMIFS('Transport-DB'!P:P,'Transport-DB'!C:C,"="&amp;'Work DB'!C329,'Transport-DB'!F:F,"="&amp;'Work DB'!$AD$4)</f>
        <v>0</v>
      </c>
      <c r="AE329" s="166">
        <f>SUMIFS('Transport-DB'!P:P,'Transport-DB'!C:C,"="&amp;'Work DB'!C329,'Transport-DB'!F:F,"="&amp;'Work DB'!$AE$4)</f>
        <v>0</v>
      </c>
      <c r="AF329" s="166">
        <f>SUMIFS('Transport-DB'!P:P,'Transport-DB'!C:C,"="&amp;'Work DB'!C329,'Transport-DB'!F:F,"="&amp;'Work DB'!$AF$4)</f>
        <v>0</v>
      </c>
      <c r="AG329" s="167"/>
      <c r="AH329" s="168">
        <f>SUMIFS('Transport-DB'!Q:Q,'Transport-DB'!C:C,"="&amp;'Work DB'!C329)</f>
        <v>0</v>
      </c>
      <c r="AI329" s="170">
        <f>SUMIFS(Civil_DB[قالب بندی],Civil_DB[تاریخ],"="&amp;'Work DB'!C329)</f>
        <v>0</v>
      </c>
      <c r="AJ329" s="169"/>
      <c r="AK329" s="167">
        <f>SUMIFS(Civil_DB[بتن],Civil_DB[تاریخ],"="&amp;'Work DB'!C329)</f>
        <v>0</v>
      </c>
      <c r="AL329" s="28"/>
      <c r="AM329" s="29"/>
      <c r="AN329" s="31"/>
      <c r="AO329" s="28"/>
      <c r="AP329" s="29"/>
      <c r="AQ329" s="29"/>
      <c r="AR329" s="30"/>
      <c r="AS329" s="28"/>
      <c r="AT329" s="29"/>
      <c r="AU329" s="30"/>
      <c r="AV329" s="184"/>
      <c r="AW329" s="29"/>
      <c r="AX329" s="29"/>
      <c r="AY329" s="29"/>
      <c r="AZ329" s="29"/>
      <c r="BA329" s="29"/>
      <c r="BB329" s="29"/>
      <c r="BC329" s="30"/>
      <c r="BD329" s="249"/>
      <c r="BE329" s="249"/>
      <c r="BF329" s="249"/>
      <c r="BG329" s="249"/>
      <c r="BH329" s="32"/>
      <c r="BI329" s="56"/>
    </row>
    <row r="330" spans="2:61" s="15" customFormat="1" ht="21" x14ac:dyDescent="0.25">
      <c r="B330" s="47"/>
      <c r="C330" s="20">
        <f t="shared" si="71"/>
        <v>45695</v>
      </c>
      <c r="D330" s="168">
        <f>SUMIFS('Transport-DB'!O:O,'Transport-DB'!C:C,"="&amp;'Work DB'!C330,'Transport-DB'!F:F,"="&amp;'Work DB'!$D$4)</f>
        <v>0</v>
      </c>
      <c r="E330" s="169">
        <f>SUMIFS('Transport-DB'!O:O,'Transport-DB'!C:C,"="&amp;'Work DB'!C330,'Transport-DB'!F:F,"="&amp;'Work DB'!$E$4)</f>
        <v>0</v>
      </c>
      <c r="F330" s="169">
        <f>SUMIFS('Transport-DB'!O:O,'Transport-DB'!C:C,"="&amp;'Work DB'!C330,'Transport-DB'!F:F,"="&amp;'Work DB'!$F$4)</f>
        <v>0</v>
      </c>
      <c r="G330" s="169">
        <f>SUMIFS('Transport-DB'!O:O,'Transport-DB'!C:C,"="&amp;'Work DB'!C330,'Transport-DB'!F:F,"="&amp;'Work DB'!$G$4)</f>
        <v>0</v>
      </c>
      <c r="H330" s="166">
        <f>SUMIFS('Transport-DB'!O:O,'Transport-DB'!C:C,"="&amp;'Work DB'!C330,'Transport-DB'!F:F,"="&amp;'Work DB'!$H$4)</f>
        <v>0</v>
      </c>
      <c r="I330" s="169">
        <f>SUMIFS('Transport-DB'!O:O,'Transport-DB'!C:C,"="&amp;'Work DB'!C330,'Transport-DB'!F:F,"="&amp;'Work DB'!$I$4)</f>
        <v>0</v>
      </c>
      <c r="J330" s="337">
        <f>SUMIFS('Transport-DB'!O:O,'Transport-DB'!C:C,"="&amp;'Work DB'!C330,'Transport-DB'!F:F,"="&amp;'Work DB'!$J$4)</f>
        <v>0</v>
      </c>
      <c r="K330" s="168">
        <f>SUMIFS('Transport-DB'!N:N,'Transport-DB'!C:C,"="&amp;'Work DB'!C330,'Transport-DB'!F:F,"="&amp;'Work DB'!$K$4)</f>
        <v>0</v>
      </c>
      <c r="L330" s="169">
        <f>SUMIFS('Transport-DB'!N:N,'Transport-DB'!C:C,"="&amp;'Work DB'!C330,'Transport-DB'!F:F,"="&amp;'Work DB'!$L$4)</f>
        <v>0</v>
      </c>
      <c r="M330" s="169">
        <f>SUMIFS('Transport-DB'!N:N,'Transport-DB'!C:C,"="&amp;'Work DB'!C330,'Transport-DB'!F:F,"="&amp;'Work DB'!$M$4)</f>
        <v>0</v>
      </c>
      <c r="N330" s="169">
        <f>SUMIFS('Transport-DB'!N:N,'Transport-DB'!C:C,"="&amp;'Work DB'!C330,'Transport-DB'!F:F,"="&amp;'Work DB'!$N$4)</f>
        <v>0</v>
      </c>
      <c r="O330" s="169">
        <f>SUMIFS('Transport-DB'!N:N,'Transport-DB'!C:C,"="&amp;'Work DB'!C330,'Transport-DB'!F:F,"="&amp;'Work DB'!$O$4)</f>
        <v>0</v>
      </c>
      <c r="P330" s="169">
        <f>SUMIFS('Transport-DB'!N:N,'Transport-DB'!C:C,"="&amp;'Work DB'!C330,'Transport-DB'!F:F,"="&amp;'Work DB'!$P$4)</f>
        <v>0</v>
      </c>
      <c r="Q330" s="166">
        <f>SUMIFS('Transport-DB'!N:N,'Transport-DB'!C:C,"="&amp;'Work DB'!C330,'Transport-DB'!F:F,"="&amp;'Work DB'!$Q$4)</f>
        <v>0</v>
      </c>
      <c r="R330" s="167">
        <f>SUMIFS('Transport-DB'!N:N,'Transport-DB'!C:C,"="&amp;'Work DB'!C330,'Transport-DB'!F:F,"="&amp;'Work DB'!$R$4)</f>
        <v>0</v>
      </c>
      <c r="S330" s="168">
        <f>SUM(D330:J330)+SUM(K330:R330)-M330-SUMIFS(Transport_DB[ترانشه],Transport_DB[توضیحات],"دیسپوزال",Transport_DB[تاریخ],'Work DB'!C330)</f>
        <v>0</v>
      </c>
      <c r="T330" s="169">
        <f t="shared" si="70"/>
        <v>0</v>
      </c>
      <c r="U330" s="169"/>
      <c r="V330" s="169"/>
      <c r="W330" s="169"/>
      <c r="X330" s="169"/>
      <c r="Y330" s="167"/>
      <c r="Z330" s="249"/>
      <c r="AA330" s="168">
        <f>SUMIFS('Transport-DB'!P:P,'Transport-DB'!C:C,"="&amp;'Work DB'!C330,'Transport-DB'!F:F,"="&amp;'Work DB'!$AA$4)</f>
        <v>0</v>
      </c>
      <c r="AB330" s="169">
        <f>SUMIFS('Transport-DB'!P:P,'Transport-DB'!C:C,"="&amp;'Work DB'!C330,'Transport-DB'!F:F,"="&amp;'Work DB'!$AB$4)</f>
        <v>0</v>
      </c>
      <c r="AC330" s="169">
        <f>SUMIFS('Transport-DB'!P:P,'Transport-DB'!C:C,"="&amp;'Work DB'!C330,'Transport-DB'!F:F,"="&amp;'Work DB'!$AC$4)</f>
        <v>0</v>
      </c>
      <c r="AD330" s="166">
        <f>SUMIFS('Transport-DB'!P:P,'Transport-DB'!C:C,"="&amp;'Work DB'!C330,'Transport-DB'!F:F,"="&amp;'Work DB'!$AD$4)</f>
        <v>0</v>
      </c>
      <c r="AE330" s="166">
        <f>SUMIFS('Transport-DB'!P:P,'Transport-DB'!C:C,"="&amp;'Work DB'!C330,'Transport-DB'!F:F,"="&amp;'Work DB'!$AE$4)</f>
        <v>0</v>
      </c>
      <c r="AF330" s="166">
        <f>SUMIFS('Transport-DB'!P:P,'Transport-DB'!C:C,"="&amp;'Work DB'!C330,'Transport-DB'!F:F,"="&amp;'Work DB'!$AF$4)</f>
        <v>0</v>
      </c>
      <c r="AG330" s="167"/>
      <c r="AH330" s="168">
        <f>SUMIFS('Transport-DB'!Q:Q,'Transport-DB'!C:C,"="&amp;'Work DB'!C330)</f>
        <v>0</v>
      </c>
      <c r="AI330" s="170">
        <f>SUMIFS(Civil_DB[قالب بندی],Civil_DB[تاریخ],"="&amp;'Work DB'!C330)</f>
        <v>0</v>
      </c>
      <c r="AJ330" s="169"/>
      <c r="AK330" s="167">
        <f>SUMIFS(Civil_DB[بتن],Civil_DB[تاریخ],"="&amp;'Work DB'!C330)</f>
        <v>0</v>
      </c>
      <c r="AL330" s="28"/>
      <c r="AM330" s="29"/>
      <c r="AN330" s="31"/>
      <c r="AO330" s="28"/>
      <c r="AP330" s="29"/>
      <c r="AQ330" s="29"/>
      <c r="AR330" s="30"/>
      <c r="AS330" s="28"/>
      <c r="AT330" s="29"/>
      <c r="AU330" s="30"/>
      <c r="AV330" s="184"/>
      <c r="AW330" s="29"/>
      <c r="AX330" s="29"/>
      <c r="AY330" s="29"/>
      <c r="AZ330" s="29"/>
      <c r="BA330" s="29"/>
      <c r="BB330" s="29"/>
      <c r="BC330" s="30"/>
      <c r="BD330" s="249"/>
      <c r="BE330" s="249"/>
      <c r="BF330" s="249"/>
      <c r="BG330" s="249"/>
      <c r="BH330" s="32"/>
      <c r="BI330" s="56"/>
    </row>
    <row r="331" spans="2:61" s="15" customFormat="1" ht="21" x14ac:dyDescent="0.25">
      <c r="B331" s="47"/>
      <c r="C331" s="20">
        <f t="shared" si="71"/>
        <v>45696</v>
      </c>
      <c r="D331" s="168">
        <f>SUMIFS('Transport-DB'!O:O,'Transport-DB'!C:C,"="&amp;'Work DB'!C331,'Transport-DB'!F:F,"="&amp;'Work DB'!$D$4)</f>
        <v>0</v>
      </c>
      <c r="E331" s="169">
        <f>SUMIFS('Transport-DB'!O:O,'Transport-DB'!C:C,"="&amp;'Work DB'!C331,'Transport-DB'!F:F,"="&amp;'Work DB'!$E$4)</f>
        <v>0</v>
      </c>
      <c r="F331" s="169">
        <f>SUMIFS('Transport-DB'!O:O,'Transport-DB'!C:C,"="&amp;'Work DB'!C331,'Transport-DB'!F:F,"="&amp;'Work DB'!$F$4)</f>
        <v>0</v>
      </c>
      <c r="G331" s="169">
        <f>SUMIFS('Transport-DB'!O:O,'Transport-DB'!C:C,"="&amp;'Work DB'!C331,'Transport-DB'!F:F,"="&amp;'Work DB'!$G$4)</f>
        <v>0</v>
      </c>
      <c r="H331" s="166">
        <f>SUMIFS('Transport-DB'!O:O,'Transport-DB'!C:C,"="&amp;'Work DB'!C331,'Transport-DB'!F:F,"="&amp;'Work DB'!$H$4)</f>
        <v>0</v>
      </c>
      <c r="I331" s="169">
        <f>SUMIFS('Transport-DB'!O:O,'Transport-DB'!C:C,"="&amp;'Work DB'!C331,'Transport-DB'!F:F,"="&amp;'Work DB'!$I$4)</f>
        <v>0</v>
      </c>
      <c r="J331" s="337">
        <f>SUMIFS('Transport-DB'!O:O,'Transport-DB'!C:C,"="&amp;'Work DB'!C331,'Transport-DB'!F:F,"="&amp;'Work DB'!$J$4)</f>
        <v>0</v>
      </c>
      <c r="K331" s="168">
        <f>SUMIFS('Transport-DB'!N:N,'Transport-DB'!C:C,"="&amp;'Work DB'!C331,'Transport-DB'!F:F,"="&amp;'Work DB'!$K$4)</f>
        <v>0</v>
      </c>
      <c r="L331" s="169">
        <f>SUMIFS('Transport-DB'!N:N,'Transport-DB'!C:C,"="&amp;'Work DB'!C331,'Transport-DB'!F:F,"="&amp;'Work DB'!$L$4)</f>
        <v>0</v>
      </c>
      <c r="M331" s="169">
        <f>SUMIFS('Transport-DB'!N:N,'Transport-DB'!C:C,"="&amp;'Work DB'!C331,'Transport-DB'!F:F,"="&amp;'Work DB'!$M$4)</f>
        <v>0</v>
      </c>
      <c r="N331" s="169">
        <f>SUMIFS('Transport-DB'!N:N,'Transport-DB'!C:C,"="&amp;'Work DB'!C331,'Transport-DB'!F:F,"="&amp;'Work DB'!$N$4)</f>
        <v>0</v>
      </c>
      <c r="O331" s="169">
        <f>SUMIFS('Transport-DB'!N:N,'Transport-DB'!C:C,"="&amp;'Work DB'!C331,'Transport-DB'!F:F,"="&amp;'Work DB'!$O$4)</f>
        <v>0</v>
      </c>
      <c r="P331" s="169">
        <f>SUMIFS('Transport-DB'!N:N,'Transport-DB'!C:C,"="&amp;'Work DB'!C331,'Transport-DB'!F:F,"="&amp;'Work DB'!$P$4)</f>
        <v>0</v>
      </c>
      <c r="Q331" s="166">
        <f>SUMIFS('Transport-DB'!N:N,'Transport-DB'!C:C,"="&amp;'Work DB'!C331,'Transport-DB'!F:F,"="&amp;'Work DB'!$Q$4)</f>
        <v>0</v>
      </c>
      <c r="R331" s="167">
        <f>SUMIFS('Transport-DB'!N:N,'Transport-DB'!C:C,"="&amp;'Work DB'!C331,'Transport-DB'!F:F,"="&amp;'Work DB'!$R$4)</f>
        <v>0</v>
      </c>
      <c r="S331" s="168">
        <f>SUM(D331:J331)+SUM(K331:R331)-M331-SUMIFS(Transport_DB[ترانشه],Transport_DB[توضیحات],"دیسپوزال",Transport_DB[تاریخ],'Work DB'!C331)</f>
        <v>0</v>
      </c>
      <c r="T331" s="169">
        <f t="shared" si="70"/>
        <v>0</v>
      </c>
      <c r="U331" s="169"/>
      <c r="V331" s="169"/>
      <c r="W331" s="169"/>
      <c r="X331" s="169"/>
      <c r="Y331" s="167"/>
      <c r="Z331" s="249"/>
      <c r="AA331" s="168">
        <f>SUMIFS('Transport-DB'!P:P,'Transport-DB'!C:C,"="&amp;'Work DB'!C331,'Transport-DB'!F:F,"="&amp;'Work DB'!$AA$4)</f>
        <v>0</v>
      </c>
      <c r="AB331" s="169">
        <f>SUMIFS('Transport-DB'!P:P,'Transport-DB'!C:C,"="&amp;'Work DB'!C331,'Transport-DB'!F:F,"="&amp;'Work DB'!$AB$4)</f>
        <v>0</v>
      </c>
      <c r="AC331" s="169">
        <f>SUMIFS('Transport-DB'!P:P,'Transport-DB'!C:C,"="&amp;'Work DB'!C331,'Transport-DB'!F:F,"="&amp;'Work DB'!$AC$4)</f>
        <v>0</v>
      </c>
      <c r="AD331" s="166">
        <f>SUMIFS('Transport-DB'!P:P,'Transport-DB'!C:C,"="&amp;'Work DB'!C331,'Transport-DB'!F:F,"="&amp;'Work DB'!$AD$4)</f>
        <v>0</v>
      </c>
      <c r="AE331" s="166">
        <f>SUMIFS('Transport-DB'!P:P,'Transport-DB'!C:C,"="&amp;'Work DB'!C331,'Transport-DB'!F:F,"="&amp;'Work DB'!$AE$4)</f>
        <v>0</v>
      </c>
      <c r="AF331" s="166">
        <f>SUMIFS('Transport-DB'!P:P,'Transport-DB'!C:C,"="&amp;'Work DB'!C331,'Transport-DB'!F:F,"="&amp;'Work DB'!$AF$4)</f>
        <v>0</v>
      </c>
      <c r="AG331" s="167"/>
      <c r="AH331" s="168">
        <f>SUMIFS('Transport-DB'!Q:Q,'Transport-DB'!C:C,"="&amp;'Work DB'!C331)</f>
        <v>0</v>
      </c>
      <c r="AI331" s="170">
        <f>SUMIFS(Civil_DB[قالب بندی],Civil_DB[تاریخ],"="&amp;'Work DB'!C331)</f>
        <v>0</v>
      </c>
      <c r="AJ331" s="169"/>
      <c r="AK331" s="167">
        <f>SUMIFS(Civil_DB[بتن],Civil_DB[تاریخ],"="&amp;'Work DB'!C331)</f>
        <v>0</v>
      </c>
      <c r="AL331" s="28"/>
      <c r="AM331" s="29"/>
      <c r="AN331" s="31"/>
      <c r="AO331" s="28"/>
      <c r="AP331" s="29"/>
      <c r="AQ331" s="29"/>
      <c r="AR331" s="30"/>
      <c r="AS331" s="28"/>
      <c r="AT331" s="29"/>
      <c r="AU331" s="30"/>
      <c r="AV331" s="184"/>
      <c r="AW331" s="29"/>
      <c r="AX331" s="29"/>
      <c r="AY331" s="29"/>
      <c r="AZ331" s="29"/>
      <c r="BA331" s="29"/>
      <c r="BB331" s="29"/>
      <c r="BC331" s="30"/>
      <c r="BD331" s="249"/>
      <c r="BE331" s="249"/>
      <c r="BF331" s="249"/>
      <c r="BG331" s="249"/>
      <c r="BH331" s="32"/>
      <c r="BI331" s="56"/>
    </row>
    <row r="332" spans="2:61" s="15" customFormat="1" ht="21" x14ac:dyDescent="0.25">
      <c r="B332" s="47"/>
      <c r="C332" s="20">
        <f t="shared" si="71"/>
        <v>45697</v>
      </c>
      <c r="D332" s="168">
        <f>SUMIFS('Transport-DB'!O:O,'Transport-DB'!C:C,"="&amp;'Work DB'!C332,'Transport-DB'!F:F,"="&amp;'Work DB'!$D$4)</f>
        <v>0</v>
      </c>
      <c r="E332" s="169">
        <f>SUMIFS('Transport-DB'!O:O,'Transport-DB'!C:C,"="&amp;'Work DB'!C332,'Transport-DB'!F:F,"="&amp;'Work DB'!$E$4)</f>
        <v>0</v>
      </c>
      <c r="F332" s="169">
        <f>SUMIFS('Transport-DB'!O:O,'Transport-DB'!C:C,"="&amp;'Work DB'!C332,'Transport-DB'!F:F,"="&amp;'Work DB'!$F$4)</f>
        <v>0</v>
      </c>
      <c r="G332" s="169">
        <f>SUMIFS('Transport-DB'!O:O,'Transport-DB'!C:C,"="&amp;'Work DB'!C332,'Transport-DB'!F:F,"="&amp;'Work DB'!$G$4)</f>
        <v>0</v>
      </c>
      <c r="H332" s="166">
        <f>SUMIFS('Transport-DB'!O:O,'Transport-DB'!C:C,"="&amp;'Work DB'!C332,'Transport-DB'!F:F,"="&amp;'Work DB'!$H$4)</f>
        <v>0</v>
      </c>
      <c r="I332" s="169">
        <f>SUMIFS('Transport-DB'!O:O,'Transport-DB'!C:C,"="&amp;'Work DB'!C332,'Transport-DB'!F:F,"="&amp;'Work DB'!$I$4)</f>
        <v>0</v>
      </c>
      <c r="J332" s="337">
        <f>SUMIFS('Transport-DB'!O:O,'Transport-DB'!C:C,"="&amp;'Work DB'!C332,'Transport-DB'!F:F,"="&amp;'Work DB'!$J$4)</f>
        <v>0</v>
      </c>
      <c r="K332" s="168">
        <f>SUMIFS('Transport-DB'!N:N,'Transport-DB'!C:C,"="&amp;'Work DB'!C332,'Transport-DB'!F:F,"="&amp;'Work DB'!$K$4)</f>
        <v>0</v>
      </c>
      <c r="L332" s="169">
        <f>SUMIFS('Transport-DB'!N:N,'Transport-DB'!C:C,"="&amp;'Work DB'!C332,'Transport-DB'!F:F,"="&amp;'Work DB'!$L$4)</f>
        <v>0</v>
      </c>
      <c r="M332" s="169">
        <f>SUMIFS('Transport-DB'!N:N,'Transport-DB'!C:C,"="&amp;'Work DB'!C332,'Transport-DB'!F:F,"="&amp;'Work DB'!$M$4)</f>
        <v>0</v>
      </c>
      <c r="N332" s="169">
        <f>SUMIFS('Transport-DB'!N:N,'Transport-DB'!C:C,"="&amp;'Work DB'!C332,'Transport-DB'!F:F,"="&amp;'Work DB'!$N$4)</f>
        <v>0</v>
      </c>
      <c r="O332" s="169">
        <f>SUMIFS('Transport-DB'!N:N,'Transport-DB'!C:C,"="&amp;'Work DB'!C332,'Transport-DB'!F:F,"="&amp;'Work DB'!$O$4)</f>
        <v>0</v>
      </c>
      <c r="P332" s="169">
        <f>SUMIFS('Transport-DB'!N:N,'Transport-DB'!C:C,"="&amp;'Work DB'!C332,'Transport-DB'!F:F,"="&amp;'Work DB'!$P$4)</f>
        <v>0</v>
      </c>
      <c r="Q332" s="166">
        <f>SUMIFS('Transport-DB'!N:N,'Transport-DB'!C:C,"="&amp;'Work DB'!C332,'Transport-DB'!F:F,"="&amp;'Work DB'!$Q$4)</f>
        <v>0</v>
      </c>
      <c r="R332" s="167">
        <f>SUMIFS('Transport-DB'!N:N,'Transport-DB'!C:C,"="&amp;'Work DB'!C332,'Transport-DB'!F:F,"="&amp;'Work DB'!$R$4)</f>
        <v>0</v>
      </c>
      <c r="S332" s="168">
        <f>SUM(D332:J332)+SUM(K332:R332)-M332-SUMIFS(Transport_DB[ترانشه],Transport_DB[توضیحات],"دیسپوزال",Transport_DB[تاریخ],'Work DB'!C332)</f>
        <v>0</v>
      </c>
      <c r="T332" s="169">
        <f t="shared" si="70"/>
        <v>0</v>
      </c>
      <c r="U332" s="169"/>
      <c r="V332" s="169"/>
      <c r="W332" s="169"/>
      <c r="X332" s="169"/>
      <c r="Y332" s="167"/>
      <c r="Z332" s="249"/>
      <c r="AA332" s="168">
        <f>SUMIFS('Transport-DB'!P:P,'Transport-DB'!C:C,"="&amp;'Work DB'!C332,'Transport-DB'!F:F,"="&amp;'Work DB'!$AA$4)</f>
        <v>0</v>
      </c>
      <c r="AB332" s="169">
        <f>SUMIFS('Transport-DB'!P:P,'Transport-DB'!C:C,"="&amp;'Work DB'!C332,'Transport-DB'!F:F,"="&amp;'Work DB'!$AB$4)</f>
        <v>0</v>
      </c>
      <c r="AC332" s="169">
        <f>SUMIFS('Transport-DB'!P:P,'Transport-DB'!C:C,"="&amp;'Work DB'!C332,'Transport-DB'!F:F,"="&amp;'Work DB'!$AC$4)</f>
        <v>0</v>
      </c>
      <c r="AD332" s="166">
        <f>SUMIFS('Transport-DB'!P:P,'Transport-DB'!C:C,"="&amp;'Work DB'!C332,'Transport-DB'!F:F,"="&amp;'Work DB'!$AD$4)</f>
        <v>0</v>
      </c>
      <c r="AE332" s="166">
        <f>SUMIFS('Transport-DB'!P:P,'Transport-DB'!C:C,"="&amp;'Work DB'!C332,'Transport-DB'!F:F,"="&amp;'Work DB'!$AE$4)</f>
        <v>0</v>
      </c>
      <c r="AF332" s="166">
        <f>SUMIFS('Transport-DB'!P:P,'Transport-DB'!C:C,"="&amp;'Work DB'!C332,'Transport-DB'!F:F,"="&amp;'Work DB'!$AF$4)</f>
        <v>0</v>
      </c>
      <c r="AG332" s="167"/>
      <c r="AH332" s="168">
        <f>SUMIFS('Transport-DB'!Q:Q,'Transport-DB'!C:C,"="&amp;'Work DB'!C332)</f>
        <v>0</v>
      </c>
      <c r="AI332" s="170">
        <f>SUMIFS(Civil_DB[قالب بندی],Civil_DB[تاریخ],"="&amp;'Work DB'!C332)</f>
        <v>0</v>
      </c>
      <c r="AJ332" s="169"/>
      <c r="AK332" s="167">
        <f>SUMIFS(Civil_DB[بتن],Civil_DB[تاریخ],"="&amp;'Work DB'!C332)</f>
        <v>0</v>
      </c>
      <c r="AL332" s="28"/>
      <c r="AM332" s="29"/>
      <c r="AN332" s="31"/>
      <c r="AO332" s="28"/>
      <c r="AP332" s="29"/>
      <c r="AQ332" s="29"/>
      <c r="AR332" s="30"/>
      <c r="AS332" s="28"/>
      <c r="AT332" s="29"/>
      <c r="AU332" s="30"/>
      <c r="AV332" s="184"/>
      <c r="AW332" s="29"/>
      <c r="AX332" s="29"/>
      <c r="AY332" s="29"/>
      <c r="AZ332" s="29"/>
      <c r="BA332" s="29"/>
      <c r="BB332" s="29"/>
      <c r="BC332" s="30"/>
      <c r="BD332" s="249"/>
      <c r="BE332" s="249"/>
      <c r="BF332" s="249"/>
      <c r="BG332" s="249"/>
      <c r="BH332" s="32"/>
      <c r="BI332" s="56"/>
    </row>
    <row r="333" spans="2:61" s="15" customFormat="1" ht="21" x14ac:dyDescent="0.25">
      <c r="B333" s="47"/>
      <c r="C333" s="20">
        <f t="shared" si="71"/>
        <v>45698</v>
      </c>
      <c r="D333" s="168">
        <f>SUMIFS('Transport-DB'!O:O,'Transport-DB'!C:C,"="&amp;'Work DB'!C333,'Transport-DB'!F:F,"="&amp;'Work DB'!$D$4)</f>
        <v>0</v>
      </c>
      <c r="E333" s="169">
        <f>SUMIFS('Transport-DB'!O:O,'Transport-DB'!C:C,"="&amp;'Work DB'!C333,'Transport-DB'!F:F,"="&amp;'Work DB'!$E$4)</f>
        <v>0</v>
      </c>
      <c r="F333" s="169">
        <f>SUMIFS('Transport-DB'!O:O,'Transport-DB'!C:C,"="&amp;'Work DB'!C333,'Transport-DB'!F:F,"="&amp;'Work DB'!$F$4)</f>
        <v>0</v>
      </c>
      <c r="G333" s="169">
        <f>SUMIFS('Transport-DB'!O:O,'Transport-DB'!C:C,"="&amp;'Work DB'!C333,'Transport-DB'!F:F,"="&amp;'Work DB'!$G$4)</f>
        <v>0</v>
      </c>
      <c r="H333" s="166">
        <f>SUMIFS('Transport-DB'!O:O,'Transport-DB'!C:C,"="&amp;'Work DB'!C333,'Transport-DB'!F:F,"="&amp;'Work DB'!$H$4)</f>
        <v>0</v>
      </c>
      <c r="I333" s="169">
        <f>SUMIFS('Transport-DB'!O:O,'Transport-DB'!C:C,"="&amp;'Work DB'!C333,'Transport-DB'!F:F,"="&amp;'Work DB'!$I$4)</f>
        <v>0</v>
      </c>
      <c r="J333" s="337">
        <f>SUMIFS('Transport-DB'!O:O,'Transport-DB'!C:C,"="&amp;'Work DB'!C333,'Transport-DB'!F:F,"="&amp;'Work DB'!$J$4)</f>
        <v>0</v>
      </c>
      <c r="K333" s="168">
        <f>SUMIFS('Transport-DB'!N:N,'Transport-DB'!C:C,"="&amp;'Work DB'!C333,'Transport-DB'!F:F,"="&amp;'Work DB'!$K$4)</f>
        <v>0</v>
      </c>
      <c r="L333" s="169">
        <f>SUMIFS('Transport-DB'!N:N,'Transport-DB'!C:C,"="&amp;'Work DB'!C333,'Transport-DB'!F:F,"="&amp;'Work DB'!$L$4)</f>
        <v>0</v>
      </c>
      <c r="M333" s="169">
        <f>SUMIFS('Transport-DB'!N:N,'Transport-DB'!C:C,"="&amp;'Work DB'!C333,'Transport-DB'!F:F,"="&amp;'Work DB'!$M$4)</f>
        <v>0</v>
      </c>
      <c r="N333" s="169">
        <f>SUMIFS('Transport-DB'!N:N,'Transport-DB'!C:C,"="&amp;'Work DB'!C333,'Transport-DB'!F:F,"="&amp;'Work DB'!$N$4)</f>
        <v>0</v>
      </c>
      <c r="O333" s="169">
        <f>SUMIFS('Transport-DB'!N:N,'Transport-DB'!C:C,"="&amp;'Work DB'!C333,'Transport-DB'!F:F,"="&amp;'Work DB'!$O$4)</f>
        <v>0</v>
      </c>
      <c r="P333" s="169">
        <f>SUMIFS('Transport-DB'!N:N,'Transport-DB'!C:C,"="&amp;'Work DB'!C333,'Transport-DB'!F:F,"="&amp;'Work DB'!$P$4)</f>
        <v>0</v>
      </c>
      <c r="Q333" s="166">
        <f>SUMIFS('Transport-DB'!N:N,'Transport-DB'!C:C,"="&amp;'Work DB'!C333,'Transport-DB'!F:F,"="&amp;'Work DB'!$Q$4)</f>
        <v>0</v>
      </c>
      <c r="R333" s="167">
        <f>SUMIFS('Transport-DB'!N:N,'Transport-DB'!C:C,"="&amp;'Work DB'!C333,'Transport-DB'!F:F,"="&amp;'Work DB'!$R$4)</f>
        <v>0</v>
      </c>
      <c r="S333" s="168">
        <f>SUM(D333:J333)+SUM(K333:R333)-M333-SUMIFS(Transport_DB[ترانشه],Transport_DB[توضیحات],"دیسپوزال",Transport_DB[تاریخ],'Work DB'!C333)</f>
        <v>0</v>
      </c>
      <c r="T333" s="169">
        <f t="shared" si="70"/>
        <v>0</v>
      </c>
      <c r="U333" s="169"/>
      <c r="V333" s="169"/>
      <c r="W333" s="169"/>
      <c r="X333" s="169"/>
      <c r="Y333" s="167"/>
      <c r="Z333" s="249"/>
      <c r="AA333" s="168">
        <f>SUMIFS('Transport-DB'!P:P,'Transport-DB'!C:C,"="&amp;'Work DB'!C333,'Transport-DB'!F:F,"="&amp;'Work DB'!$AA$4)</f>
        <v>0</v>
      </c>
      <c r="AB333" s="169">
        <f>SUMIFS('Transport-DB'!P:P,'Transport-DB'!C:C,"="&amp;'Work DB'!C333,'Transport-DB'!F:F,"="&amp;'Work DB'!$AB$4)</f>
        <v>0</v>
      </c>
      <c r="AC333" s="169">
        <f>SUMIFS('Transport-DB'!P:P,'Transport-DB'!C:C,"="&amp;'Work DB'!C333,'Transport-DB'!F:F,"="&amp;'Work DB'!$AC$4)</f>
        <v>0</v>
      </c>
      <c r="AD333" s="166">
        <f>SUMIFS('Transport-DB'!P:P,'Transport-DB'!C:C,"="&amp;'Work DB'!C333,'Transport-DB'!F:F,"="&amp;'Work DB'!$AD$4)</f>
        <v>0</v>
      </c>
      <c r="AE333" s="166">
        <f>SUMIFS('Transport-DB'!P:P,'Transport-DB'!C:C,"="&amp;'Work DB'!C333,'Transport-DB'!F:F,"="&amp;'Work DB'!$AE$4)</f>
        <v>0</v>
      </c>
      <c r="AF333" s="166">
        <f>SUMIFS('Transport-DB'!P:P,'Transport-DB'!C:C,"="&amp;'Work DB'!C333,'Transport-DB'!F:F,"="&amp;'Work DB'!$AF$4)</f>
        <v>0</v>
      </c>
      <c r="AG333" s="167"/>
      <c r="AH333" s="168">
        <f>SUMIFS('Transport-DB'!Q:Q,'Transport-DB'!C:C,"="&amp;'Work DB'!C333)</f>
        <v>0</v>
      </c>
      <c r="AI333" s="170">
        <f>SUMIFS(Civil_DB[قالب بندی],Civil_DB[تاریخ],"="&amp;'Work DB'!C333)</f>
        <v>0</v>
      </c>
      <c r="AJ333" s="169"/>
      <c r="AK333" s="167">
        <f>SUMIFS(Civil_DB[بتن],Civil_DB[تاریخ],"="&amp;'Work DB'!C333)</f>
        <v>0</v>
      </c>
      <c r="AL333" s="28"/>
      <c r="AM333" s="29"/>
      <c r="AN333" s="31"/>
      <c r="AO333" s="28"/>
      <c r="AP333" s="29"/>
      <c r="AQ333" s="29"/>
      <c r="AR333" s="30"/>
      <c r="AS333" s="28"/>
      <c r="AT333" s="29"/>
      <c r="AU333" s="30"/>
      <c r="AV333" s="184"/>
      <c r="AW333" s="29"/>
      <c r="AX333" s="29"/>
      <c r="AY333" s="29"/>
      <c r="AZ333" s="29"/>
      <c r="BA333" s="29"/>
      <c r="BB333" s="29"/>
      <c r="BC333" s="30"/>
      <c r="BD333" s="249"/>
      <c r="BE333" s="249"/>
      <c r="BF333" s="249"/>
      <c r="BG333" s="249"/>
      <c r="BH333" s="32"/>
      <c r="BI333" s="56"/>
    </row>
    <row r="334" spans="2:61" s="15" customFormat="1" ht="21" x14ac:dyDescent="0.25">
      <c r="B334" s="47"/>
      <c r="C334" s="20">
        <f t="shared" si="71"/>
        <v>45699</v>
      </c>
      <c r="D334" s="168">
        <f>SUMIFS('Transport-DB'!O:O,'Transport-DB'!C:C,"="&amp;'Work DB'!C334,'Transport-DB'!F:F,"="&amp;'Work DB'!$D$4)</f>
        <v>0</v>
      </c>
      <c r="E334" s="169">
        <f>SUMIFS('Transport-DB'!O:O,'Transport-DB'!C:C,"="&amp;'Work DB'!C334,'Transport-DB'!F:F,"="&amp;'Work DB'!$E$4)</f>
        <v>0</v>
      </c>
      <c r="F334" s="169">
        <f>SUMIFS('Transport-DB'!O:O,'Transport-DB'!C:C,"="&amp;'Work DB'!C334,'Transport-DB'!F:F,"="&amp;'Work DB'!$F$4)</f>
        <v>0</v>
      </c>
      <c r="G334" s="169">
        <f>SUMIFS('Transport-DB'!O:O,'Transport-DB'!C:C,"="&amp;'Work DB'!C334,'Transport-DB'!F:F,"="&amp;'Work DB'!$G$4)</f>
        <v>0</v>
      </c>
      <c r="H334" s="166">
        <f>SUMIFS('Transport-DB'!O:O,'Transport-DB'!C:C,"="&amp;'Work DB'!C334,'Transport-DB'!F:F,"="&amp;'Work DB'!$H$4)</f>
        <v>0</v>
      </c>
      <c r="I334" s="169">
        <f>SUMIFS('Transport-DB'!O:O,'Transport-DB'!C:C,"="&amp;'Work DB'!C334,'Transport-DB'!F:F,"="&amp;'Work DB'!$I$4)</f>
        <v>0</v>
      </c>
      <c r="J334" s="337">
        <f>SUMIFS('Transport-DB'!O:O,'Transport-DB'!C:C,"="&amp;'Work DB'!C334,'Transport-DB'!F:F,"="&amp;'Work DB'!$J$4)</f>
        <v>0</v>
      </c>
      <c r="K334" s="168">
        <f>SUMIFS('Transport-DB'!N:N,'Transport-DB'!C:C,"="&amp;'Work DB'!C334,'Transport-DB'!F:F,"="&amp;'Work DB'!$K$4)</f>
        <v>0</v>
      </c>
      <c r="L334" s="169">
        <f>SUMIFS('Transport-DB'!N:N,'Transport-DB'!C:C,"="&amp;'Work DB'!C334,'Transport-DB'!F:F,"="&amp;'Work DB'!$L$4)</f>
        <v>0</v>
      </c>
      <c r="M334" s="169">
        <f>SUMIFS('Transport-DB'!N:N,'Transport-DB'!C:C,"="&amp;'Work DB'!C334,'Transport-DB'!F:F,"="&amp;'Work DB'!$M$4)</f>
        <v>0</v>
      </c>
      <c r="N334" s="169">
        <f>SUMIFS('Transport-DB'!N:N,'Transport-DB'!C:C,"="&amp;'Work DB'!C334,'Transport-DB'!F:F,"="&amp;'Work DB'!$N$4)</f>
        <v>0</v>
      </c>
      <c r="O334" s="169">
        <f>SUMIFS('Transport-DB'!N:N,'Transport-DB'!C:C,"="&amp;'Work DB'!C334,'Transport-DB'!F:F,"="&amp;'Work DB'!$O$4)</f>
        <v>0</v>
      </c>
      <c r="P334" s="169">
        <f>SUMIFS('Transport-DB'!N:N,'Transport-DB'!C:C,"="&amp;'Work DB'!C334,'Transport-DB'!F:F,"="&amp;'Work DB'!$P$4)</f>
        <v>0</v>
      </c>
      <c r="Q334" s="166">
        <f>SUMIFS('Transport-DB'!N:N,'Transport-DB'!C:C,"="&amp;'Work DB'!C334,'Transport-DB'!F:F,"="&amp;'Work DB'!$Q$4)</f>
        <v>0</v>
      </c>
      <c r="R334" s="167">
        <f>SUMIFS('Transport-DB'!N:N,'Transport-DB'!C:C,"="&amp;'Work DB'!C334,'Transport-DB'!F:F,"="&amp;'Work DB'!$R$4)</f>
        <v>0</v>
      </c>
      <c r="S334" s="168">
        <f>SUM(D334:J334)+SUM(K334:R334)-M334-SUMIFS(Transport_DB[ترانشه],Transport_DB[توضیحات],"دیسپوزال",Transport_DB[تاریخ],'Work DB'!C334)</f>
        <v>0</v>
      </c>
      <c r="T334" s="169">
        <f t="shared" si="70"/>
        <v>0</v>
      </c>
      <c r="U334" s="169"/>
      <c r="V334" s="169"/>
      <c r="W334" s="169"/>
      <c r="X334" s="169"/>
      <c r="Y334" s="167"/>
      <c r="Z334" s="249"/>
      <c r="AA334" s="168">
        <f>SUMIFS('Transport-DB'!P:P,'Transport-DB'!C:C,"="&amp;'Work DB'!C334,'Transport-DB'!F:F,"="&amp;'Work DB'!$AA$4)</f>
        <v>0</v>
      </c>
      <c r="AB334" s="169">
        <f>SUMIFS('Transport-DB'!P:P,'Transport-DB'!C:C,"="&amp;'Work DB'!C334,'Transport-DB'!F:F,"="&amp;'Work DB'!$AB$4)</f>
        <v>0</v>
      </c>
      <c r="AC334" s="169">
        <f>SUMIFS('Transport-DB'!P:P,'Transport-DB'!C:C,"="&amp;'Work DB'!C334,'Transport-DB'!F:F,"="&amp;'Work DB'!$AC$4)</f>
        <v>0</v>
      </c>
      <c r="AD334" s="166">
        <f>SUMIFS('Transport-DB'!P:P,'Transport-DB'!C:C,"="&amp;'Work DB'!C334,'Transport-DB'!F:F,"="&amp;'Work DB'!$AD$4)</f>
        <v>0</v>
      </c>
      <c r="AE334" s="166">
        <f>SUMIFS('Transport-DB'!P:P,'Transport-DB'!C:C,"="&amp;'Work DB'!C334,'Transport-DB'!F:F,"="&amp;'Work DB'!$AE$4)</f>
        <v>0</v>
      </c>
      <c r="AF334" s="166">
        <f>SUMIFS('Transport-DB'!P:P,'Transport-DB'!C:C,"="&amp;'Work DB'!C334,'Transport-DB'!F:F,"="&amp;'Work DB'!$AF$4)</f>
        <v>0</v>
      </c>
      <c r="AG334" s="167"/>
      <c r="AH334" s="168">
        <f>SUMIFS('Transport-DB'!Q:Q,'Transport-DB'!C:C,"="&amp;'Work DB'!C334)</f>
        <v>0</v>
      </c>
      <c r="AI334" s="170">
        <f>SUMIFS(Civil_DB[قالب بندی],Civil_DB[تاریخ],"="&amp;'Work DB'!C334)</f>
        <v>0</v>
      </c>
      <c r="AJ334" s="169"/>
      <c r="AK334" s="167">
        <f>SUMIFS(Civil_DB[بتن],Civil_DB[تاریخ],"="&amp;'Work DB'!C334)</f>
        <v>0</v>
      </c>
      <c r="AL334" s="28"/>
      <c r="AM334" s="29"/>
      <c r="AN334" s="31"/>
      <c r="AO334" s="28"/>
      <c r="AP334" s="29"/>
      <c r="AQ334" s="29"/>
      <c r="AR334" s="30"/>
      <c r="AS334" s="28"/>
      <c r="AT334" s="29"/>
      <c r="AU334" s="30"/>
      <c r="AV334" s="184"/>
      <c r="AW334" s="29"/>
      <c r="AX334" s="29"/>
      <c r="AY334" s="29"/>
      <c r="AZ334" s="29"/>
      <c r="BA334" s="29"/>
      <c r="BB334" s="29"/>
      <c r="BC334" s="30"/>
      <c r="BD334" s="249"/>
      <c r="BE334" s="249"/>
      <c r="BF334" s="249"/>
      <c r="BG334" s="249"/>
      <c r="BH334" s="32"/>
      <c r="BI334" s="56"/>
    </row>
    <row r="335" spans="2:61" s="15" customFormat="1" ht="21" x14ac:dyDescent="0.25">
      <c r="B335" s="47"/>
      <c r="C335" s="20">
        <f t="shared" si="71"/>
        <v>45700</v>
      </c>
      <c r="D335" s="168">
        <f>SUMIFS('Transport-DB'!O:O,'Transport-DB'!C:C,"="&amp;'Work DB'!C335,'Transport-DB'!F:F,"="&amp;'Work DB'!$D$4)</f>
        <v>0</v>
      </c>
      <c r="E335" s="169">
        <f>SUMIFS('Transport-DB'!O:O,'Transport-DB'!C:C,"="&amp;'Work DB'!C335,'Transport-DB'!F:F,"="&amp;'Work DB'!$E$4)</f>
        <v>0</v>
      </c>
      <c r="F335" s="169">
        <f>SUMIFS('Transport-DB'!O:O,'Transport-DB'!C:C,"="&amp;'Work DB'!C335,'Transport-DB'!F:F,"="&amp;'Work DB'!$F$4)</f>
        <v>0</v>
      </c>
      <c r="G335" s="169">
        <f>SUMIFS('Transport-DB'!O:O,'Transport-DB'!C:C,"="&amp;'Work DB'!C335,'Transport-DB'!F:F,"="&amp;'Work DB'!$G$4)</f>
        <v>0</v>
      </c>
      <c r="H335" s="166">
        <f>SUMIFS('Transport-DB'!O:O,'Transport-DB'!C:C,"="&amp;'Work DB'!C335,'Transport-DB'!F:F,"="&amp;'Work DB'!$H$4)</f>
        <v>0</v>
      </c>
      <c r="I335" s="169">
        <f>SUMIFS('Transport-DB'!O:O,'Transport-DB'!C:C,"="&amp;'Work DB'!C335,'Transport-DB'!F:F,"="&amp;'Work DB'!$I$4)</f>
        <v>0</v>
      </c>
      <c r="J335" s="337">
        <f>SUMIFS('Transport-DB'!O:O,'Transport-DB'!C:C,"="&amp;'Work DB'!C335,'Transport-DB'!F:F,"="&amp;'Work DB'!$J$4)</f>
        <v>0</v>
      </c>
      <c r="K335" s="168">
        <f>SUMIFS('Transport-DB'!N:N,'Transport-DB'!C:C,"="&amp;'Work DB'!C335,'Transport-DB'!F:F,"="&amp;'Work DB'!$K$4)</f>
        <v>0</v>
      </c>
      <c r="L335" s="169">
        <f>SUMIFS('Transport-DB'!N:N,'Transport-DB'!C:C,"="&amp;'Work DB'!C335,'Transport-DB'!F:F,"="&amp;'Work DB'!$L$4)</f>
        <v>0</v>
      </c>
      <c r="M335" s="169">
        <f>SUMIFS('Transport-DB'!N:N,'Transport-DB'!C:C,"="&amp;'Work DB'!C335,'Transport-DB'!F:F,"="&amp;'Work DB'!$M$4)</f>
        <v>0</v>
      </c>
      <c r="N335" s="169">
        <f>SUMIFS('Transport-DB'!N:N,'Transport-DB'!C:C,"="&amp;'Work DB'!C335,'Transport-DB'!F:F,"="&amp;'Work DB'!$N$4)</f>
        <v>0</v>
      </c>
      <c r="O335" s="169">
        <f>SUMIFS('Transport-DB'!N:N,'Transport-DB'!C:C,"="&amp;'Work DB'!C335,'Transport-DB'!F:F,"="&amp;'Work DB'!$O$4)</f>
        <v>0</v>
      </c>
      <c r="P335" s="169">
        <f>SUMIFS('Transport-DB'!N:N,'Transport-DB'!C:C,"="&amp;'Work DB'!C335,'Transport-DB'!F:F,"="&amp;'Work DB'!$P$4)</f>
        <v>0</v>
      </c>
      <c r="Q335" s="166">
        <f>SUMIFS('Transport-DB'!N:N,'Transport-DB'!C:C,"="&amp;'Work DB'!C335,'Transport-DB'!F:F,"="&amp;'Work DB'!$Q$4)</f>
        <v>0</v>
      </c>
      <c r="R335" s="167">
        <f>SUMIFS('Transport-DB'!N:N,'Transport-DB'!C:C,"="&amp;'Work DB'!C335,'Transport-DB'!F:F,"="&amp;'Work DB'!$R$4)</f>
        <v>0</v>
      </c>
      <c r="S335" s="168">
        <f>SUM(D335:J335)+SUM(K335:R335)-M335-SUMIFS(Transport_DB[ترانشه],Transport_DB[توضیحات],"دیسپوزال",Transport_DB[تاریخ],'Work DB'!C335)</f>
        <v>0</v>
      </c>
      <c r="T335" s="169">
        <f t="shared" si="70"/>
        <v>0</v>
      </c>
      <c r="U335" s="169"/>
      <c r="V335" s="169"/>
      <c r="W335" s="169"/>
      <c r="X335" s="169"/>
      <c r="Y335" s="167"/>
      <c r="Z335" s="249"/>
      <c r="AA335" s="168">
        <f>SUMIFS('Transport-DB'!P:P,'Transport-DB'!C:C,"="&amp;'Work DB'!C335,'Transport-DB'!F:F,"="&amp;'Work DB'!$AA$4)</f>
        <v>0</v>
      </c>
      <c r="AB335" s="169">
        <f>SUMIFS('Transport-DB'!P:P,'Transport-DB'!C:C,"="&amp;'Work DB'!C335,'Transport-DB'!F:F,"="&amp;'Work DB'!$AB$4)</f>
        <v>0</v>
      </c>
      <c r="AC335" s="169">
        <f>SUMIFS('Transport-DB'!P:P,'Transport-DB'!C:C,"="&amp;'Work DB'!C335,'Transport-DB'!F:F,"="&amp;'Work DB'!$AC$4)</f>
        <v>0</v>
      </c>
      <c r="AD335" s="166">
        <f>SUMIFS('Transport-DB'!P:P,'Transport-DB'!C:C,"="&amp;'Work DB'!C335,'Transport-DB'!F:F,"="&amp;'Work DB'!$AD$4)</f>
        <v>0</v>
      </c>
      <c r="AE335" s="166">
        <f>SUMIFS('Transport-DB'!P:P,'Transport-DB'!C:C,"="&amp;'Work DB'!C335,'Transport-DB'!F:F,"="&amp;'Work DB'!$AE$4)</f>
        <v>0</v>
      </c>
      <c r="AF335" s="166">
        <f>SUMIFS('Transport-DB'!P:P,'Transport-DB'!C:C,"="&amp;'Work DB'!C335,'Transport-DB'!F:F,"="&amp;'Work DB'!$AF$4)</f>
        <v>0</v>
      </c>
      <c r="AG335" s="167"/>
      <c r="AH335" s="168">
        <f>SUMIFS('Transport-DB'!Q:Q,'Transport-DB'!C:C,"="&amp;'Work DB'!C335)</f>
        <v>0</v>
      </c>
      <c r="AI335" s="170">
        <f>SUMIFS(Civil_DB[قالب بندی],Civil_DB[تاریخ],"="&amp;'Work DB'!C335)</f>
        <v>0</v>
      </c>
      <c r="AJ335" s="169"/>
      <c r="AK335" s="167">
        <f>SUMIFS(Civil_DB[بتن],Civil_DB[تاریخ],"="&amp;'Work DB'!C335)</f>
        <v>0</v>
      </c>
      <c r="AL335" s="28"/>
      <c r="AM335" s="29"/>
      <c r="AN335" s="31"/>
      <c r="AO335" s="28"/>
      <c r="AP335" s="29"/>
      <c r="AQ335" s="29"/>
      <c r="AR335" s="30"/>
      <c r="AS335" s="28"/>
      <c r="AT335" s="29"/>
      <c r="AU335" s="30"/>
      <c r="AV335" s="184"/>
      <c r="AW335" s="29"/>
      <c r="AX335" s="29"/>
      <c r="AY335" s="29"/>
      <c r="AZ335" s="29"/>
      <c r="BA335" s="29"/>
      <c r="BB335" s="29"/>
      <c r="BC335" s="30"/>
      <c r="BD335" s="249"/>
      <c r="BE335" s="249"/>
      <c r="BF335" s="249"/>
      <c r="BG335" s="249"/>
      <c r="BH335" s="32"/>
      <c r="BI335" s="56"/>
    </row>
    <row r="336" spans="2:61" s="15" customFormat="1" ht="21" x14ac:dyDescent="0.25">
      <c r="B336" s="47"/>
      <c r="C336" s="20">
        <f t="shared" si="71"/>
        <v>45701</v>
      </c>
      <c r="D336" s="168">
        <f>SUMIFS('Transport-DB'!O:O,'Transport-DB'!C:C,"="&amp;'Work DB'!C336,'Transport-DB'!F:F,"="&amp;'Work DB'!$D$4)</f>
        <v>0</v>
      </c>
      <c r="E336" s="169">
        <f>SUMIFS('Transport-DB'!O:O,'Transport-DB'!C:C,"="&amp;'Work DB'!C336,'Transport-DB'!F:F,"="&amp;'Work DB'!$E$4)</f>
        <v>0</v>
      </c>
      <c r="F336" s="169">
        <f>SUMIFS('Transport-DB'!O:O,'Transport-DB'!C:C,"="&amp;'Work DB'!C336,'Transport-DB'!F:F,"="&amp;'Work DB'!$F$4)</f>
        <v>0</v>
      </c>
      <c r="G336" s="169">
        <f>SUMIFS('Transport-DB'!O:O,'Transport-DB'!C:C,"="&amp;'Work DB'!C336,'Transport-DB'!F:F,"="&amp;'Work DB'!$G$4)</f>
        <v>0</v>
      </c>
      <c r="H336" s="166">
        <f>SUMIFS('Transport-DB'!O:O,'Transport-DB'!C:C,"="&amp;'Work DB'!C336,'Transport-DB'!F:F,"="&amp;'Work DB'!$H$4)</f>
        <v>0</v>
      </c>
      <c r="I336" s="169">
        <f>SUMIFS('Transport-DB'!O:O,'Transport-DB'!C:C,"="&amp;'Work DB'!C336,'Transport-DB'!F:F,"="&amp;'Work DB'!$I$4)</f>
        <v>0</v>
      </c>
      <c r="J336" s="337">
        <f>SUMIFS('Transport-DB'!O:O,'Transport-DB'!C:C,"="&amp;'Work DB'!C336,'Transport-DB'!F:F,"="&amp;'Work DB'!$J$4)</f>
        <v>0</v>
      </c>
      <c r="K336" s="168">
        <f>SUMIFS('Transport-DB'!N:N,'Transport-DB'!C:C,"="&amp;'Work DB'!C336,'Transport-DB'!F:F,"="&amp;'Work DB'!$K$4)</f>
        <v>0</v>
      </c>
      <c r="L336" s="169">
        <f>SUMIFS('Transport-DB'!N:N,'Transport-DB'!C:C,"="&amp;'Work DB'!C336,'Transport-DB'!F:F,"="&amp;'Work DB'!$L$4)</f>
        <v>0</v>
      </c>
      <c r="M336" s="169">
        <f>SUMIFS('Transport-DB'!N:N,'Transport-DB'!C:C,"="&amp;'Work DB'!C336,'Transport-DB'!F:F,"="&amp;'Work DB'!$M$4)</f>
        <v>0</v>
      </c>
      <c r="N336" s="169">
        <f>SUMIFS('Transport-DB'!N:N,'Transport-DB'!C:C,"="&amp;'Work DB'!C336,'Transport-DB'!F:F,"="&amp;'Work DB'!$N$4)</f>
        <v>0</v>
      </c>
      <c r="O336" s="169">
        <f>SUMIFS('Transport-DB'!N:N,'Transport-DB'!C:C,"="&amp;'Work DB'!C336,'Transport-DB'!F:F,"="&amp;'Work DB'!$O$4)</f>
        <v>0</v>
      </c>
      <c r="P336" s="169">
        <f>SUMIFS('Transport-DB'!N:N,'Transport-DB'!C:C,"="&amp;'Work DB'!C336,'Transport-DB'!F:F,"="&amp;'Work DB'!$P$4)</f>
        <v>0</v>
      </c>
      <c r="Q336" s="166">
        <f>SUMIFS('Transport-DB'!N:N,'Transport-DB'!C:C,"="&amp;'Work DB'!C336,'Transport-DB'!F:F,"="&amp;'Work DB'!$Q$4)</f>
        <v>0</v>
      </c>
      <c r="R336" s="167">
        <f>SUMIFS('Transport-DB'!N:N,'Transport-DB'!C:C,"="&amp;'Work DB'!C336,'Transport-DB'!F:F,"="&amp;'Work DB'!$R$4)</f>
        <v>0</v>
      </c>
      <c r="S336" s="168">
        <f>SUM(D336:J336)+SUM(K336:R336)-M336-SUMIFS(Transport_DB[ترانشه],Transport_DB[توضیحات],"دیسپوزال",Transport_DB[تاریخ],'Work DB'!C336)</f>
        <v>0</v>
      </c>
      <c r="T336" s="169">
        <f t="shared" si="70"/>
        <v>0</v>
      </c>
      <c r="U336" s="169"/>
      <c r="V336" s="169"/>
      <c r="W336" s="169"/>
      <c r="X336" s="169"/>
      <c r="Y336" s="167"/>
      <c r="Z336" s="249"/>
      <c r="AA336" s="168">
        <f>SUMIFS('Transport-DB'!P:P,'Transport-DB'!C:C,"="&amp;'Work DB'!C336,'Transport-DB'!F:F,"="&amp;'Work DB'!$AA$4)</f>
        <v>0</v>
      </c>
      <c r="AB336" s="169">
        <f>SUMIFS('Transport-DB'!P:P,'Transport-DB'!C:C,"="&amp;'Work DB'!C336,'Transport-DB'!F:F,"="&amp;'Work DB'!$AB$4)</f>
        <v>0</v>
      </c>
      <c r="AC336" s="169">
        <f>SUMIFS('Transport-DB'!P:P,'Transport-DB'!C:C,"="&amp;'Work DB'!C336,'Transport-DB'!F:F,"="&amp;'Work DB'!$AC$4)</f>
        <v>0</v>
      </c>
      <c r="AD336" s="166">
        <f>SUMIFS('Transport-DB'!P:P,'Transport-DB'!C:C,"="&amp;'Work DB'!C336,'Transport-DB'!F:F,"="&amp;'Work DB'!$AD$4)</f>
        <v>0</v>
      </c>
      <c r="AE336" s="166">
        <f>SUMIFS('Transport-DB'!P:P,'Transport-DB'!C:C,"="&amp;'Work DB'!C336,'Transport-DB'!F:F,"="&amp;'Work DB'!$AE$4)</f>
        <v>0</v>
      </c>
      <c r="AF336" s="166">
        <f>SUMIFS('Transport-DB'!P:P,'Transport-DB'!C:C,"="&amp;'Work DB'!C336,'Transport-DB'!F:F,"="&amp;'Work DB'!$AF$4)</f>
        <v>0</v>
      </c>
      <c r="AG336" s="167"/>
      <c r="AH336" s="168">
        <f>SUMIFS('Transport-DB'!Q:Q,'Transport-DB'!C:C,"="&amp;'Work DB'!C336)</f>
        <v>0</v>
      </c>
      <c r="AI336" s="170">
        <f>SUMIFS(Civil_DB[قالب بندی],Civil_DB[تاریخ],"="&amp;'Work DB'!C336)</f>
        <v>0</v>
      </c>
      <c r="AJ336" s="169"/>
      <c r="AK336" s="167">
        <f>SUMIFS(Civil_DB[بتن],Civil_DB[تاریخ],"="&amp;'Work DB'!C336)</f>
        <v>0</v>
      </c>
      <c r="AL336" s="28"/>
      <c r="AM336" s="29"/>
      <c r="AN336" s="31"/>
      <c r="AO336" s="28"/>
      <c r="AP336" s="29"/>
      <c r="AQ336" s="29"/>
      <c r="AR336" s="30"/>
      <c r="AS336" s="28"/>
      <c r="AT336" s="29"/>
      <c r="AU336" s="30"/>
      <c r="AV336" s="184"/>
      <c r="AW336" s="29"/>
      <c r="AX336" s="29"/>
      <c r="AY336" s="29"/>
      <c r="AZ336" s="29"/>
      <c r="BA336" s="29"/>
      <c r="BB336" s="29"/>
      <c r="BC336" s="30"/>
      <c r="BD336" s="249"/>
      <c r="BE336" s="249"/>
      <c r="BF336" s="249"/>
      <c r="BG336" s="249"/>
      <c r="BH336" s="32"/>
      <c r="BI336" s="56"/>
    </row>
    <row r="337" spans="2:61" s="15" customFormat="1" ht="21" x14ac:dyDescent="0.25">
      <c r="B337" s="47"/>
      <c r="C337" s="20">
        <f t="shared" si="71"/>
        <v>45702</v>
      </c>
      <c r="D337" s="168">
        <f>SUMIFS('Transport-DB'!O:O,'Transport-DB'!C:C,"="&amp;'Work DB'!C337,'Transport-DB'!F:F,"="&amp;'Work DB'!$D$4)</f>
        <v>0</v>
      </c>
      <c r="E337" s="169">
        <f>SUMIFS('Transport-DB'!O:O,'Transport-DB'!C:C,"="&amp;'Work DB'!C337,'Transport-DB'!F:F,"="&amp;'Work DB'!$E$4)</f>
        <v>0</v>
      </c>
      <c r="F337" s="169">
        <f>SUMIFS('Transport-DB'!O:O,'Transport-DB'!C:C,"="&amp;'Work DB'!C337,'Transport-DB'!F:F,"="&amp;'Work DB'!$F$4)</f>
        <v>0</v>
      </c>
      <c r="G337" s="169">
        <f>SUMIFS('Transport-DB'!O:O,'Transport-DB'!C:C,"="&amp;'Work DB'!C337,'Transport-DB'!F:F,"="&amp;'Work DB'!$G$4)</f>
        <v>0</v>
      </c>
      <c r="H337" s="166">
        <f>SUMIFS('Transport-DB'!O:O,'Transport-DB'!C:C,"="&amp;'Work DB'!C337,'Transport-DB'!F:F,"="&amp;'Work DB'!$H$4)</f>
        <v>0</v>
      </c>
      <c r="I337" s="169">
        <f>SUMIFS('Transport-DB'!O:O,'Transport-DB'!C:C,"="&amp;'Work DB'!C337,'Transport-DB'!F:F,"="&amp;'Work DB'!$I$4)</f>
        <v>0</v>
      </c>
      <c r="J337" s="337">
        <f>SUMIFS('Transport-DB'!O:O,'Transport-DB'!C:C,"="&amp;'Work DB'!C337,'Transport-DB'!F:F,"="&amp;'Work DB'!$J$4)</f>
        <v>0</v>
      </c>
      <c r="K337" s="168">
        <f>SUMIFS('Transport-DB'!N:N,'Transport-DB'!C:C,"="&amp;'Work DB'!C337,'Transport-DB'!F:F,"="&amp;'Work DB'!$K$4)</f>
        <v>0</v>
      </c>
      <c r="L337" s="169">
        <f>SUMIFS('Transport-DB'!N:N,'Transport-DB'!C:C,"="&amp;'Work DB'!C337,'Transport-DB'!F:F,"="&amp;'Work DB'!$L$4)</f>
        <v>0</v>
      </c>
      <c r="M337" s="169">
        <f>SUMIFS('Transport-DB'!N:N,'Transport-DB'!C:C,"="&amp;'Work DB'!C337,'Transport-DB'!F:F,"="&amp;'Work DB'!$M$4)</f>
        <v>0</v>
      </c>
      <c r="N337" s="169">
        <f>SUMIFS('Transport-DB'!N:N,'Transport-DB'!C:C,"="&amp;'Work DB'!C337,'Transport-DB'!F:F,"="&amp;'Work DB'!$N$4)</f>
        <v>0</v>
      </c>
      <c r="O337" s="169">
        <f>SUMIFS('Transport-DB'!N:N,'Transport-DB'!C:C,"="&amp;'Work DB'!C337,'Transport-DB'!F:F,"="&amp;'Work DB'!$O$4)</f>
        <v>0</v>
      </c>
      <c r="P337" s="169">
        <f>SUMIFS('Transport-DB'!N:N,'Transport-DB'!C:C,"="&amp;'Work DB'!C337,'Transport-DB'!F:F,"="&amp;'Work DB'!$P$4)</f>
        <v>0</v>
      </c>
      <c r="Q337" s="166">
        <f>SUMIFS('Transport-DB'!N:N,'Transport-DB'!C:C,"="&amp;'Work DB'!C337,'Transport-DB'!F:F,"="&amp;'Work DB'!$Q$4)</f>
        <v>0</v>
      </c>
      <c r="R337" s="167">
        <f>SUMIFS('Transport-DB'!N:N,'Transport-DB'!C:C,"="&amp;'Work DB'!C337,'Transport-DB'!F:F,"="&amp;'Work DB'!$R$4)</f>
        <v>0</v>
      </c>
      <c r="S337" s="168">
        <f>SUM(D337:J337)+SUM(K337:R337)-M337-SUMIFS(Transport_DB[ترانشه],Transport_DB[توضیحات],"دیسپوزال",Transport_DB[تاریخ],'Work DB'!C337)</f>
        <v>0</v>
      </c>
      <c r="T337" s="169">
        <f t="shared" si="70"/>
        <v>0</v>
      </c>
      <c r="U337" s="169"/>
      <c r="V337" s="169"/>
      <c r="W337" s="169"/>
      <c r="X337" s="169"/>
      <c r="Y337" s="167"/>
      <c r="Z337" s="249"/>
      <c r="AA337" s="168">
        <f>SUMIFS('Transport-DB'!P:P,'Transport-DB'!C:C,"="&amp;'Work DB'!C337,'Transport-DB'!F:F,"="&amp;'Work DB'!$AA$4)</f>
        <v>0</v>
      </c>
      <c r="AB337" s="169">
        <f>SUMIFS('Transport-DB'!P:P,'Transport-DB'!C:C,"="&amp;'Work DB'!C337,'Transport-DB'!F:F,"="&amp;'Work DB'!$AB$4)</f>
        <v>0</v>
      </c>
      <c r="AC337" s="169">
        <f>SUMIFS('Transport-DB'!P:P,'Transport-DB'!C:C,"="&amp;'Work DB'!C337,'Transport-DB'!F:F,"="&amp;'Work DB'!$AC$4)</f>
        <v>0</v>
      </c>
      <c r="AD337" s="166">
        <f>SUMIFS('Transport-DB'!P:P,'Transport-DB'!C:C,"="&amp;'Work DB'!C337,'Transport-DB'!F:F,"="&amp;'Work DB'!$AD$4)</f>
        <v>0</v>
      </c>
      <c r="AE337" s="166">
        <f>SUMIFS('Transport-DB'!P:P,'Transport-DB'!C:C,"="&amp;'Work DB'!C337,'Transport-DB'!F:F,"="&amp;'Work DB'!$AE$4)</f>
        <v>0</v>
      </c>
      <c r="AF337" s="166">
        <f>SUMIFS('Transport-DB'!P:P,'Transport-DB'!C:C,"="&amp;'Work DB'!C337,'Transport-DB'!F:F,"="&amp;'Work DB'!$AF$4)</f>
        <v>0</v>
      </c>
      <c r="AG337" s="167"/>
      <c r="AH337" s="168">
        <f>SUMIFS('Transport-DB'!Q:Q,'Transport-DB'!C:C,"="&amp;'Work DB'!C337)</f>
        <v>0</v>
      </c>
      <c r="AI337" s="170">
        <f>SUMIFS(Civil_DB[قالب بندی],Civil_DB[تاریخ],"="&amp;'Work DB'!C337)</f>
        <v>0</v>
      </c>
      <c r="AJ337" s="169"/>
      <c r="AK337" s="167">
        <f>SUMIFS(Civil_DB[بتن],Civil_DB[تاریخ],"="&amp;'Work DB'!C337)</f>
        <v>0</v>
      </c>
      <c r="AL337" s="28"/>
      <c r="AM337" s="29"/>
      <c r="AN337" s="31"/>
      <c r="AO337" s="28"/>
      <c r="AP337" s="29"/>
      <c r="AQ337" s="29"/>
      <c r="AR337" s="30"/>
      <c r="AS337" s="28"/>
      <c r="AT337" s="29"/>
      <c r="AU337" s="30"/>
      <c r="AV337" s="184"/>
      <c r="AW337" s="29"/>
      <c r="AX337" s="29"/>
      <c r="AY337" s="29"/>
      <c r="AZ337" s="29"/>
      <c r="BA337" s="29"/>
      <c r="BB337" s="29"/>
      <c r="BC337" s="30"/>
      <c r="BD337" s="249"/>
      <c r="BE337" s="249"/>
      <c r="BF337" s="249"/>
      <c r="BG337" s="249"/>
      <c r="BH337" s="32"/>
      <c r="BI337" s="56"/>
    </row>
    <row r="338" spans="2:61" s="15" customFormat="1" ht="21" x14ac:dyDescent="0.25">
      <c r="B338" s="47"/>
      <c r="C338" s="20">
        <f t="shared" si="71"/>
        <v>45703</v>
      </c>
      <c r="D338" s="168">
        <f>SUMIFS('Transport-DB'!O:O,'Transport-DB'!C:C,"="&amp;'Work DB'!C338,'Transport-DB'!F:F,"="&amp;'Work DB'!$D$4)</f>
        <v>0</v>
      </c>
      <c r="E338" s="169">
        <f>SUMIFS('Transport-DB'!O:O,'Transport-DB'!C:C,"="&amp;'Work DB'!C338,'Transport-DB'!F:F,"="&amp;'Work DB'!$E$4)</f>
        <v>0</v>
      </c>
      <c r="F338" s="169">
        <f>SUMIFS('Transport-DB'!O:O,'Transport-DB'!C:C,"="&amp;'Work DB'!C338,'Transport-DB'!F:F,"="&amp;'Work DB'!$F$4)</f>
        <v>0</v>
      </c>
      <c r="G338" s="169">
        <f>SUMIFS('Transport-DB'!O:O,'Transport-DB'!C:C,"="&amp;'Work DB'!C338,'Transport-DB'!F:F,"="&amp;'Work DB'!$G$4)</f>
        <v>0</v>
      </c>
      <c r="H338" s="166">
        <f>SUMIFS('Transport-DB'!O:O,'Transport-DB'!C:C,"="&amp;'Work DB'!C338,'Transport-DB'!F:F,"="&amp;'Work DB'!$H$4)</f>
        <v>0</v>
      </c>
      <c r="I338" s="169">
        <f>SUMIFS('Transport-DB'!O:O,'Transport-DB'!C:C,"="&amp;'Work DB'!C338,'Transport-DB'!F:F,"="&amp;'Work DB'!$I$4)</f>
        <v>0</v>
      </c>
      <c r="J338" s="337">
        <f>SUMIFS('Transport-DB'!O:O,'Transport-DB'!C:C,"="&amp;'Work DB'!C338,'Transport-DB'!F:F,"="&amp;'Work DB'!$J$4)</f>
        <v>0</v>
      </c>
      <c r="K338" s="168">
        <f>SUMIFS('Transport-DB'!N:N,'Transport-DB'!C:C,"="&amp;'Work DB'!C338,'Transport-DB'!F:F,"="&amp;'Work DB'!$K$4)</f>
        <v>0</v>
      </c>
      <c r="L338" s="169">
        <f>SUMIFS('Transport-DB'!N:N,'Transport-DB'!C:C,"="&amp;'Work DB'!C338,'Transport-DB'!F:F,"="&amp;'Work DB'!$L$4)</f>
        <v>0</v>
      </c>
      <c r="M338" s="169">
        <f>SUMIFS('Transport-DB'!N:N,'Transport-DB'!C:C,"="&amp;'Work DB'!C338,'Transport-DB'!F:F,"="&amp;'Work DB'!$M$4)</f>
        <v>0</v>
      </c>
      <c r="N338" s="169">
        <f>SUMIFS('Transport-DB'!N:N,'Transport-DB'!C:C,"="&amp;'Work DB'!C338,'Transport-DB'!F:F,"="&amp;'Work DB'!$N$4)</f>
        <v>0</v>
      </c>
      <c r="O338" s="169">
        <f>SUMIFS('Transport-DB'!N:N,'Transport-DB'!C:C,"="&amp;'Work DB'!C338,'Transport-DB'!F:F,"="&amp;'Work DB'!$O$4)</f>
        <v>0</v>
      </c>
      <c r="P338" s="169">
        <f>SUMIFS('Transport-DB'!N:N,'Transport-DB'!C:C,"="&amp;'Work DB'!C338,'Transport-DB'!F:F,"="&amp;'Work DB'!$P$4)</f>
        <v>0</v>
      </c>
      <c r="Q338" s="166">
        <f>SUMIFS('Transport-DB'!N:N,'Transport-DB'!C:C,"="&amp;'Work DB'!C338,'Transport-DB'!F:F,"="&amp;'Work DB'!$Q$4)</f>
        <v>0</v>
      </c>
      <c r="R338" s="167">
        <f>SUMIFS('Transport-DB'!N:N,'Transport-DB'!C:C,"="&amp;'Work DB'!C338,'Transport-DB'!F:F,"="&amp;'Work DB'!$R$4)</f>
        <v>0</v>
      </c>
      <c r="S338" s="168">
        <f>SUM(D338:J338)+SUM(K338:R338)-M338-SUMIFS(Transport_DB[ترانشه],Transport_DB[توضیحات],"دیسپوزال",Transport_DB[تاریخ],'Work DB'!C338)</f>
        <v>0</v>
      </c>
      <c r="T338" s="169">
        <f t="shared" si="70"/>
        <v>0</v>
      </c>
      <c r="U338" s="169"/>
      <c r="V338" s="169"/>
      <c r="W338" s="169"/>
      <c r="X338" s="169"/>
      <c r="Y338" s="167"/>
      <c r="Z338" s="249"/>
      <c r="AA338" s="168">
        <f>SUMIFS('Transport-DB'!P:P,'Transport-DB'!C:C,"="&amp;'Work DB'!C338,'Transport-DB'!F:F,"="&amp;'Work DB'!$AA$4)</f>
        <v>0</v>
      </c>
      <c r="AB338" s="169">
        <f>SUMIFS('Transport-DB'!P:P,'Transport-DB'!C:C,"="&amp;'Work DB'!C338,'Transport-DB'!F:F,"="&amp;'Work DB'!$AB$4)</f>
        <v>0</v>
      </c>
      <c r="AC338" s="169">
        <f>SUMIFS('Transport-DB'!P:P,'Transport-DB'!C:C,"="&amp;'Work DB'!C338,'Transport-DB'!F:F,"="&amp;'Work DB'!$AC$4)</f>
        <v>0</v>
      </c>
      <c r="AD338" s="166">
        <f>SUMIFS('Transport-DB'!P:P,'Transport-DB'!C:C,"="&amp;'Work DB'!C338,'Transport-DB'!F:F,"="&amp;'Work DB'!$AD$4)</f>
        <v>0</v>
      </c>
      <c r="AE338" s="166">
        <f>SUMIFS('Transport-DB'!P:P,'Transport-DB'!C:C,"="&amp;'Work DB'!C338,'Transport-DB'!F:F,"="&amp;'Work DB'!$AE$4)</f>
        <v>0</v>
      </c>
      <c r="AF338" s="166">
        <f>SUMIFS('Transport-DB'!P:P,'Transport-DB'!C:C,"="&amp;'Work DB'!C338,'Transport-DB'!F:F,"="&amp;'Work DB'!$AF$4)</f>
        <v>0</v>
      </c>
      <c r="AG338" s="167"/>
      <c r="AH338" s="168">
        <f>SUMIFS('Transport-DB'!Q:Q,'Transport-DB'!C:C,"="&amp;'Work DB'!C338)</f>
        <v>0</v>
      </c>
      <c r="AI338" s="170">
        <f>SUMIFS(Civil_DB[قالب بندی],Civil_DB[تاریخ],"="&amp;'Work DB'!C338)</f>
        <v>0</v>
      </c>
      <c r="AJ338" s="169"/>
      <c r="AK338" s="167">
        <f>SUMIFS(Civil_DB[بتن],Civil_DB[تاریخ],"="&amp;'Work DB'!C338)</f>
        <v>0</v>
      </c>
      <c r="AL338" s="28"/>
      <c r="AM338" s="29"/>
      <c r="AN338" s="31"/>
      <c r="AO338" s="28"/>
      <c r="AP338" s="29"/>
      <c r="AQ338" s="29"/>
      <c r="AR338" s="30"/>
      <c r="AS338" s="28"/>
      <c r="AT338" s="29"/>
      <c r="AU338" s="30"/>
      <c r="AV338" s="184"/>
      <c r="AW338" s="29"/>
      <c r="AX338" s="29"/>
      <c r="AY338" s="29"/>
      <c r="AZ338" s="29"/>
      <c r="BA338" s="29"/>
      <c r="BB338" s="29"/>
      <c r="BC338" s="30"/>
      <c r="BD338" s="249"/>
      <c r="BE338" s="249"/>
      <c r="BF338" s="249"/>
      <c r="BG338" s="249"/>
      <c r="BH338" s="32"/>
      <c r="BI338" s="56"/>
    </row>
    <row r="339" spans="2:61" s="15" customFormat="1" ht="21" x14ac:dyDescent="0.25">
      <c r="B339" s="47"/>
      <c r="C339" s="20">
        <f t="shared" si="71"/>
        <v>45704</v>
      </c>
      <c r="D339" s="168">
        <f>SUMIFS('Transport-DB'!O:O,'Transport-DB'!C:C,"="&amp;'Work DB'!C339,'Transport-DB'!F:F,"="&amp;'Work DB'!$D$4)</f>
        <v>0</v>
      </c>
      <c r="E339" s="169">
        <f>SUMIFS('Transport-DB'!O:O,'Transport-DB'!C:C,"="&amp;'Work DB'!C339,'Transport-DB'!F:F,"="&amp;'Work DB'!$E$4)</f>
        <v>0</v>
      </c>
      <c r="F339" s="169">
        <f>SUMIFS('Transport-DB'!O:O,'Transport-DB'!C:C,"="&amp;'Work DB'!C339,'Transport-DB'!F:F,"="&amp;'Work DB'!$F$4)</f>
        <v>0</v>
      </c>
      <c r="G339" s="169">
        <f>SUMIFS('Transport-DB'!O:O,'Transport-DB'!C:C,"="&amp;'Work DB'!C339,'Transport-DB'!F:F,"="&amp;'Work DB'!$G$4)</f>
        <v>0</v>
      </c>
      <c r="H339" s="166">
        <f>SUMIFS('Transport-DB'!O:O,'Transport-DB'!C:C,"="&amp;'Work DB'!C339,'Transport-DB'!F:F,"="&amp;'Work DB'!$H$4)</f>
        <v>0</v>
      </c>
      <c r="I339" s="169">
        <f>SUMIFS('Transport-DB'!O:O,'Transport-DB'!C:C,"="&amp;'Work DB'!C339,'Transport-DB'!F:F,"="&amp;'Work DB'!$I$4)</f>
        <v>0</v>
      </c>
      <c r="J339" s="337">
        <f>SUMIFS('Transport-DB'!O:O,'Transport-DB'!C:C,"="&amp;'Work DB'!C339,'Transport-DB'!F:F,"="&amp;'Work DB'!$J$4)</f>
        <v>0</v>
      </c>
      <c r="K339" s="168">
        <f>SUMIFS('Transport-DB'!N:N,'Transport-DB'!C:C,"="&amp;'Work DB'!C339,'Transport-DB'!F:F,"="&amp;'Work DB'!$K$4)</f>
        <v>0</v>
      </c>
      <c r="L339" s="169">
        <f>SUMIFS('Transport-DB'!N:N,'Transport-DB'!C:C,"="&amp;'Work DB'!C339,'Transport-DB'!F:F,"="&amp;'Work DB'!$L$4)</f>
        <v>0</v>
      </c>
      <c r="M339" s="169">
        <f>SUMIFS('Transport-DB'!N:N,'Transport-DB'!C:C,"="&amp;'Work DB'!C339,'Transport-DB'!F:F,"="&amp;'Work DB'!$M$4)</f>
        <v>0</v>
      </c>
      <c r="N339" s="169">
        <f>SUMIFS('Transport-DB'!N:N,'Transport-DB'!C:C,"="&amp;'Work DB'!C339,'Transport-DB'!F:F,"="&amp;'Work DB'!$N$4)</f>
        <v>0</v>
      </c>
      <c r="O339" s="169">
        <f>SUMIFS('Transport-DB'!N:N,'Transport-DB'!C:C,"="&amp;'Work DB'!C339,'Transport-DB'!F:F,"="&amp;'Work DB'!$O$4)</f>
        <v>0</v>
      </c>
      <c r="P339" s="169">
        <f>SUMIFS('Transport-DB'!N:N,'Transport-DB'!C:C,"="&amp;'Work DB'!C339,'Transport-DB'!F:F,"="&amp;'Work DB'!$P$4)</f>
        <v>0</v>
      </c>
      <c r="Q339" s="166">
        <f>SUMIFS('Transport-DB'!N:N,'Transport-DB'!C:C,"="&amp;'Work DB'!C339,'Transport-DB'!F:F,"="&amp;'Work DB'!$Q$4)</f>
        <v>0</v>
      </c>
      <c r="R339" s="167">
        <f>SUMIFS('Transport-DB'!N:N,'Transport-DB'!C:C,"="&amp;'Work DB'!C339,'Transport-DB'!F:F,"="&amp;'Work DB'!$R$4)</f>
        <v>0</v>
      </c>
      <c r="S339" s="168">
        <f>SUM(D339:J339)+SUM(K339:R339)-M339-SUMIFS(Transport_DB[ترانشه],Transport_DB[توضیحات],"دیسپوزال",Transport_DB[تاریخ],'Work DB'!C339)</f>
        <v>0</v>
      </c>
      <c r="T339" s="169">
        <f t="shared" si="70"/>
        <v>0</v>
      </c>
      <c r="U339" s="169"/>
      <c r="V339" s="169"/>
      <c r="W339" s="169"/>
      <c r="X339" s="169"/>
      <c r="Y339" s="167"/>
      <c r="Z339" s="249"/>
      <c r="AA339" s="168">
        <f>SUMIFS('Transport-DB'!P:P,'Transport-DB'!C:C,"="&amp;'Work DB'!C339,'Transport-DB'!F:F,"="&amp;'Work DB'!$AA$4)</f>
        <v>0</v>
      </c>
      <c r="AB339" s="169">
        <f>SUMIFS('Transport-DB'!P:P,'Transport-DB'!C:C,"="&amp;'Work DB'!C339,'Transport-DB'!F:F,"="&amp;'Work DB'!$AB$4)</f>
        <v>0</v>
      </c>
      <c r="AC339" s="169">
        <f>SUMIFS('Transport-DB'!P:P,'Transport-DB'!C:C,"="&amp;'Work DB'!C339,'Transport-DB'!F:F,"="&amp;'Work DB'!$AC$4)</f>
        <v>0</v>
      </c>
      <c r="AD339" s="166">
        <f>SUMIFS('Transport-DB'!P:P,'Transport-DB'!C:C,"="&amp;'Work DB'!C339,'Transport-DB'!F:F,"="&amp;'Work DB'!$AD$4)</f>
        <v>0</v>
      </c>
      <c r="AE339" s="166">
        <f>SUMIFS('Transport-DB'!P:P,'Transport-DB'!C:C,"="&amp;'Work DB'!C339,'Transport-DB'!F:F,"="&amp;'Work DB'!$AE$4)</f>
        <v>0</v>
      </c>
      <c r="AF339" s="166">
        <f>SUMIFS('Transport-DB'!P:P,'Transport-DB'!C:C,"="&amp;'Work DB'!C339,'Transport-DB'!F:F,"="&amp;'Work DB'!$AF$4)</f>
        <v>0</v>
      </c>
      <c r="AG339" s="167"/>
      <c r="AH339" s="168">
        <f>SUMIFS('Transport-DB'!Q:Q,'Transport-DB'!C:C,"="&amp;'Work DB'!C339)</f>
        <v>0</v>
      </c>
      <c r="AI339" s="170">
        <f>SUMIFS(Civil_DB[قالب بندی],Civil_DB[تاریخ],"="&amp;'Work DB'!C339)</f>
        <v>0</v>
      </c>
      <c r="AJ339" s="169"/>
      <c r="AK339" s="167">
        <f>SUMIFS(Civil_DB[بتن],Civil_DB[تاریخ],"="&amp;'Work DB'!C339)</f>
        <v>0</v>
      </c>
      <c r="AL339" s="28"/>
      <c r="AM339" s="29"/>
      <c r="AN339" s="31"/>
      <c r="AO339" s="28"/>
      <c r="AP339" s="29"/>
      <c r="AQ339" s="29"/>
      <c r="AR339" s="30"/>
      <c r="AS339" s="28"/>
      <c r="AT339" s="29"/>
      <c r="AU339" s="30"/>
      <c r="AV339" s="184"/>
      <c r="AW339" s="29"/>
      <c r="AX339" s="29"/>
      <c r="AY339" s="29"/>
      <c r="AZ339" s="29"/>
      <c r="BA339" s="29"/>
      <c r="BB339" s="29"/>
      <c r="BC339" s="30"/>
      <c r="BD339" s="249"/>
      <c r="BE339" s="249"/>
      <c r="BF339" s="249"/>
      <c r="BG339" s="249"/>
      <c r="BH339" s="32"/>
      <c r="BI339" s="56"/>
    </row>
    <row r="340" spans="2:61" s="15" customFormat="1" ht="21" x14ac:dyDescent="0.25">
      <c r="B340" s="47"/>
      <c r="C340" s="20">
        <f t="shared" si="71"/>
        <v>45705</v>
      </c>
      <c r="D340" s="168">
        <f>SUMIFS('Transport-DB'!O:O,'Transport-DB'!C:C,"="&amp;'Work DB'!C340,'Transport-DB'!F:F,"="&amp;'Work DB'!$D$4)</f>
        <v>0</v>
      </c>
      <c r="E340" s="169">
        <f>SUMIFS('Transport-DB'!O:O,'Transport-DB'!C:C,"="&amp;'Work DB'!C340,'Transport-DB'!F:F,"="&amp;'Work DB'!$E$4)</f>
        <v>0</v>
      </c>
      <c r="F340" s="169">
        <f>SUMIFS('Transport-DB'!O:O,'Transport-DB'!C:C,"="&amp;'Work DB'!C340,'Transport-DB'!F:F,"="&amp;'Work DB'!$F$4)</f>
        <v>0</v>
      </c>
      <c r="G340" s="169">
        <f>SUMIFS('Transport-DB'!O:O,'Transport-DB'!C:C,"="&amp;'Work DB'!C340,'Transport-DB'!F:F,"="&amp;'Work DB'!$G$4)</f>
        <v>0</v>
      </c>
      <c r="H340" s="166">
        <f>SUMIFS('Transport-DB'!O:O,'Transport-DB'!C:C,"="&amp;'Work DB'!C340,'Transport-DB'!F:F,"="&amp;'Work DB'!$H$4)</f>
        <v>0</v>
      </c>
      <c r="I340" s="169">
        <f>SUMIFS('Transport-DB'!O:O,'Transport-DB'!C:C,"="&amp;'Work DB'!C340,'Transport-DB'!F:F,"="&amp;'Work DB'!$I$4)</f>
        <v>0</v>
      </c>
      <c r="J340" s="337">
        <f>SUMIFS('Transport-DB'!O:O,'Transport-DB'!C:C,"="&amp;'Work DB'!C340,'Transport-DB'!F:F,"="&amp;'Work DB'!$J$4)</f>
        <v>0</v>
      </c>
      <c r="K340" s="168">
        <f>SUMIFS('Transport-DB'!N:N,'Transport-DB'!C:C,"="&amp;'Work DB'!C340,'Transport-DB'!F:F,"="&amp;'Work DB'!$K$4)</f>
        <v>0</v>
      </c>
      <c r="L340" s="169">
        <f>SUMIFS('Transport-DB'!N:N,'Transport-DB'!C:C,"="&amp;'Work DB'!C340,'Transport-DB'!F:F,"="&amp;'Work DB'!$L$4)</f>
        <v>0</v>
      </c>
      <c r="M340" s="169">
        <f>SUMIFS('Transport-DB'!N:N,'Transport-DB'!C:C,"="&amp;'Work DB'!C340,'Transport-DB'!F:F,"="&amp;'Work DB'!$M$4)</f>
        <v>0</v>
      </c>
      <c r="N340" s="169">
        <f>SUMIFS('Transport-DB'!N:N,'Transport-DB'!C:C,"="&amp;'Work DB'!C340,'Transport-DB'!F:F,"="&amp;'Work DB'!$N$4)</f>
        <v>0</v>
      </c>
      <c r="O340" s="169">
        <f>SUMIFS('Transport-DB'!N:N,'Transport-DB'!C:C,"="&amp;'Work DB'!C340,'Transport-DB'!F:F,"="&amp;'Work DB'!$O$4)</f>
        <v>0</v>
      </c>
      <c r="P340" s="169">
        <f>SUMIFS('Transport-DB'!N:N,'Transport-DB'!C:C,"="&amp;'Work DB'!C340,'Transport-DB'!F:F,"="&amp;'Work DB'!$P$4)</f>
        <v>0</v>
      </c>
      <c r="Q340" s="166">
        <f>SUMIFS('Transport-DB'!N:N,'Transport-DB'!C:C,"="&amp;'Work DB'!C340,'Transport-DB'!F:F,"="&amp;'Work DB'!$Q$4)</f>
        <v>0</v>
      </c>
      <c r="R340" s="167">
        <f>SUMIFS('Transport-DB'!N:N,'Transport-DB'!C:C,"="&amp;'Work DB'!C340,'Transport-DB'!F:F,"="&amp;'Work DB'!$R$4)</f>
        <v>0</v>
      </c>
      <c r="S340" s="168">
        <f>SUM(D340:J340)+SUM(K340:R340)-M340-SUMIFS(Transport_DB[ترانشه],Transport_DB[توضیحات],"دیسپوزال",Transport_DB[تاریخ],'Work DB'!C340)</f>
        <v>0</v>
      </c>
      <c r="T340" s="169">
        <f t="shared" si="70"/>
        <v>0</v>
      </c>
      <c r="U340" s="169"/>
      <c r="V340" s="169"/>
      <c r="W340" s="169"/>
      <c r="X340" s="169"/>
      <c r="Y340" s="167"/>
      <c r="Z340" s="249"/>
      <c r="AA340" s="168">
        <f>SUMIFS('Transport-DB'!P:P,'Transport-DB'!C:C,"="&amp;'Work DB'!C340,'Transport-DB'!F:F,"="&amp;'Work DB'!$AA$4)</f>
        <v>0</v>
      </c>
      <c r="AB340" s="169">
        <f>SUMIFS('Transport-DB'!P:P,'Transport-DB'!C:C,"="&amp;'Work DB'!C340,'Transport-DB'!F:F,"="&amp;'Work DB'!$AB$4)</f>
        <v>0</v>
      </c>
      <c r="AC340" s="169">
        <f>SUMIFS('Transport-DB'!P:P,'Transport-DB'!C:C,"="&amp;'Work DB'!C340,'Transport-DB'!F:F,"="&amp;'Work DB'!$AC$4)</f>
        <v>0</v>
      </c>
      <c r="AD340" s="166">
        <f>SUMIFS('Transport-DB'!P:P,'Transport-DB'!C:C,"="&amp;'Work DB'!C340,'Transport-DB'!F:F,"="&amp;'Work DB'!$AD$4)</f>
        <v>0</v>
      </c>
      <c r="AE340" s="166">
        <f>SUMIFS('Transport-DB'!P:P,'Transport-DB'!C:C,"="&amp;'Work DB'!C340,'Transport-DB'!F:F,"="&amp;'Work DB'!$AE$4)</f>
        <v>0</v>
      </c>
      <c r="AF340" s="166">
        <f>SUMIFS('Transport-DB'!P:P,'Transport-DB'!C:C,"="&amp;'Work DB'!C340,'Transport-DB'!F:F,"="&amp;'Work DB'!$AF$4)</f>
        <v>0</v>
      </c>
      <c r="AG340" s="167"/>
      <c r="AH340" s="168">
        <f>SUMIFS('Transport-DB'!Q:Q,'Transport-DB'!C:C,"="&amp;'Work DB'!C340)</f>
        <v>0</v>
      </c>
      <c r="AI340" s="170">
        <f>SUMIFS(Civil_DB[قالب بندی],Civil_DB[تاریخ],"="&amp;'Work DB'!C340)</f>
        <v>0</v>
      </c>
      <c r="AJ340" s="169"/>
      <c r="AK340" s="167">
        <f>SUMIFS(Civil_DB[بتن],Civil_DB[تاریخ],"="&amp;'Work DB'!C340)</f>
        <v>0</v>
      </c>
      <c r="AL340" s="28"/>
      <c r="AM340" s="29"/>
      <c r="AN340" s="31"/>
      <c r="AO340" s="28"/>
      <c r="AP340" s="29"/>
      <c r="AQ340" s="29"/>
      <c r="AR340" s="30"/>
      <c r="AS340" s="28"/>
      <c r="AT340" s="29"/>
      <c r="AU340" s="30"/>
      <c r="AV340" s="184"/>
      <c r="AW340" s="29"/>
      <c r="AX340" s="29"/>
      <c r="AY340" s="29"/>
      <c r="AZ340" s="29"/>
      <c r="BA340" s="29"/>
      <c r="BB340" s="29"/>
      <c r="BC340" s="30"/>
      <c r="BD340" s="249"/>
      <c r="BE340" s="249"/>
      <c r="BF340" s="249"/>
      <c r="BG340" s="249"/>
      <c r="BH340" s="32"/>
      <c r="BI340" s="56"/>
    </row>
    <row r="341" spans="2:61" s="15" customFormat="1" ht="21" x14ac:dyDescent="0.25">
      <c r="B341" s="47"/>
      <c r="C341" s="20">
        <f t="shared" si="71"/>
        <v>45706</v>
      </c>
      <c r="D341" s="168">
        <f>SUMIFS('Transport-DB'!O:O,'Transport-DB'!C:C,"="&amp;'Work DB'!C341,'Transport-DB'!F:F,"="&amp;'Work DB'!$D$4)</f>
        <v>0</v>
      </c>
      <c r="E341" s="169">
        <f>SUMIFS('Transport-DB'!O:O,'Transport-DB'!C:C,"="&amp;'Work DB'!C341,'Transport-DB'!F:F,"="&amp;'Work DB'!$E$4)</f>
        <v>0</v>
      </c>
      <c r="F341" s="169">
        <f>SUMIFS('Transport-DB'!O:O,'Transport-DB'!C:C,"="&amp;'Work DB'!C341,'Transport-DB'!F:F,"="&amp;'Work DB'!$F$4)</f>
        <v>0</v>
      </c>
      <c r="G341" s="169">
        <f>SUMIFS('Transport-DB'!O:O,'Transport-DB'!C:C,"="&amp;'Work DB'!C341,'Transport-DB'!F:F,"="&amp;'Work DB'!$G$4)</f>
        <v>0</v>
      </c>
      <c r="H341" s="166">
        <f>SUMIFS('Transport-DB'!O:O,'Transport-DB'!C:C,"="&amp;'Work DB'!C341,'Transport-DB'!F:F,"="&amp;'Work DB'!$H$4)</f>
        <v>0</v>
      </c>
      <c r="I341" s="169">
        <f>SUMIFS('Transport-DB'!O:O,'Transport-DB'!C:C,"="&amp;'Work DB'!C341,'Transport-DB'!F:F,"="&amp;'Work DB'!$I$4)</f>
        <v>0</v>
      </c>
      <c r="J341" s="337">
        <f>SUMIFS('Transport-DB'!O:O,'Transport-DB'!C:C,"="&amp;'Work DB'!C341,'Transport-DB'!F:F,"="&amp;'Work DB'!$J$4)</f>
        <v>0</v>
      </c>
      <c r="K341" s="168">
        <f>SUMIFS('Transport-DB'!N:N,'Transport-DB'!C:C,"="&amp;'Work DB'!C341,'Transport-DB'!F:F,"="&amp;'Work DB'!$K$4)</f>
        <v>0</v>
      </c>
      <c r="L341" s="169">
        <f>SUMIFS('Transport-DB'!N:N,'Transport-DB'!C:C,"="&amp;'Work DB'!C341,'Transport-DB'!F:F,"="&amp;'Work DB'!$L$4)</f>
        <v>0</v>
      </c>
      <c r="M341" s="169">
        <f>SUMIFS('Transport-DB'!N:N,'Transport-DB'!C:C,"="&amp;'Work DB'!C341,'Transport-DB'!F:F,"="&amp;'Work DB'!$M$4)</f>
        <v>0</v>
      </c>
      <c r="N341" s="169">
        <f>SUMIFS('Transport-DB'!N:N,'Transport-DB'!C:C,"="&amp;'Work DB'!C341,'Transport-DB'!F:F,"="&amp;'Work DB'!$N$4)</f>
        <v>0</v>
      </c>
      <c r="O341" s="169">
        <f>SUMIFS('Transport-DB'!N:N,'Transport-DB'!C:C,"="&amp;'Work DB'!C341,'Transport-DB'!F:F,"="&amp;'Work DB'!$O$4)</f>
        <v>0</v>
      </c>
      <c r="P341" s="169">
        <f>SUMIFS('Transport-DB'!N:N,'Transport-DB'!C:C,"="&amp;'Work DB'!C341,'Transport-DB'!F:F,"="&amp;'Work DB'!$P$4)</f>
        <v>0</v>
      </c>
      <c r="Q341" s="166">
        <f>SUMIFS('Transport-DB'!N:N,'Transport-DB'!C:C,"="&amp;'Work DB'!C341,'Transport-DB'!F:F,"="&amp;'Work DB'!$Q$4)</f>
        <v>0</v>
      </c>
      <c r="R341" s="167">
        <f>SUMIFS('Transport-DB'!N:N,'Transport-DB'!C:C,"="&amp;'Work DB'!C341,'Transport-DB'!F:F,"="&amp;'Work DB'!$R$4)</f>
        <v>0</v>
      </c>
      <c r="S341" s="168">
        <f>SUM(D341:J341)+SUM(K341:R341)-M341-SUMIFS(Transport_DB[ترانشه],Transport_DB[توضیحات],"دیسپوزال",Transport_DB[تاریخ],'Work DB'!C341)</f>
        <v>0</v>
      </c>
      <c r="T341" s="169">
        <f t="shared" si="70"/>
        <v>0</v>
      </c>
      <c r="U341" s="169"/>
      <c r="V341" s="169"/>
      <c r="W341" s="169"/>
      <c r="X341" s="169"/>
      <c r="Y341" s="167"/>
      <c r="Z341" s="249"/>
      <c r="AA341" s="168">
        <f>SUMIFS('Transport-DB'!P:P,'Transport-DB'!C:C,"="&amp;'Work DB'!C341,'Transport-DB'!F:F,"="&amp;'Work DB'!$AA$4)</f>
        <v>0</v>
      </c>
      <c r="AB341" s="169">
        <f>SUMIFS('Transport-DB'!P:P,'Transport-DB'!C:C,"="&amp;'Work DB'!C341,'Transport-DB'!F:F,"="&amp;'Work DB'!$AB$4)</f>
        <v>0</v>
      </c>
      <c r="AC341" s="169">
        <f>SUMIFS('Transport-DB'!P:P,'Transport-DB'!C:C,"="&amp;'Work DB'!C341,'Transport-DB'!F:F,"="&amp;'Work DB'!$AC$4)</f>
        <v>0</v>
      </c>
      <c r="AD341" s="166">
        <f>SUMIFS('Transport-DB'!P:P,'Transport-DB'!C:C,"="&amp;'Work DB'!C341,'Transport-DB'!F:F,"="&amp;'Work DB'!$AD$4)</f>
        <v>0</v>
      </c>
      <c r="AE341" s="166">
        <f>SUMIFS('Transport-DB'!P:P,'Transport-DB'!C:C,"="&amp;'Work DB'!C341,'Transport-DB'!F:F,"="&amp;'Work DB'!$AE$4)</f>
        <v>0</v>
      </c>
      <c r="AF341" s="166">
        <f>SUMIFS('Transport-DB'!P:P,'Transport-DB'!C:C,"="&amp;'Work DB'!C341,'Transport-DB'!F:F,"="&amp;'Work DB'!$AF$4)</f>
        <v>0</v>
      </c>
      <c r="AG341" s="167"/>
      <c r="AH341" s="168">
        <f>SUMIFS('Transport-DB'!Q:Q,'Transport-DB'!C:C,"="&amp;'Work DB'!C341)</f>
        <v>0</v>
      </c>
      <c r="AI341" s="170">
        <f>SUMIFS(Civil_DB[قالب بندی],Civil_DB[تاریخ],"="&amp;'Work DB'!C341)</f>
        <v>0</v>
      </c>
      <c r="AJ341" s="169"/>
      <c r="AK341" s="167">
        <f>SUMIFS(Civil_DB[بتن],Civil_DB[تاریخ],"="&amp;'Work DB'!C341)</f>
        <v>0</v>
      </c>
      <c r="AL341" s="28"/>
      <c r="AM341" s="29"/>
      <c r="AN341" s="31"/>
      <c r="AO341" s="28"/>
      <c r="AP341" s="29"/>
      <c r="AQ341" s="29"/>
      <c r="AR341" s="30"/>
      <c r="AS341" s="28"/>
      <c r="AT341" s="29"/>
      <c r="AU341" s="30"/>
      <c r="AV341" s="184"/>
      <c r="AW341" s="29"/>
      <c r="AX341" s="29"/>
      <c r="AY341" s="29"/>
      <c r="AZ341" s="29"/>
      <c r="BA341" s="29"/>
      <c r="BB341" s="29"/>
      <c r="BC341" s="30"/>
      <c r="BD341" s="249"/>
      <c r="BE341" s="249"/>
      <c r="BF341" s="249"/>
      <c r="BG341" s="249"/>
      <c r="BH341" s="32"/>
      <c r="BI341" s="56"/>
    </row>
    <row r="342" spans="2:61" s="15" customFormat="1" ht="21" x14ac:dyDescent="0.25">
      <c r="B342" s="47"/>
      <c r="C342" s="179">
        <f t="shared" si="71"/>
        <v>45707</v>
      </c>
      <c r="D342" s="180">
        <f>SUMIFS('Transport-DB'!O:O,'Transport-DB'!C:C,"="&amp;'Work DB'!C342,'Transport-DB'!F:F,"="&amp;'Work DB'!$D$4)</f>
        <v>0</v>
      </c>
      <c r="E342" s="181">
        <f>SUMIFS('Transport-DB'!O:O,'Transport-DB'!C:C,"="&amp;'Work DB'!C342,'Transport-DB'!F:F,"="&amp;'Work DB'!$E$4)</f>
        <v>0</v>
      </c>
      <c r="F342" s="181">
        <f>SUMIFS('Transport-DB'!O:O,'Transport-DB'!C:C,"="&amp;'Work DB'!C342,'Transport-DB'!F:F,"="&amp;'Work DB'!$F$4)</f>
        <v>0</v>
      </c>
      <c r="G342" s="169">
        <f>SUMIFS('Transport-DB'!O:O,'Transport-DB'!C:C,"="&amp;'Work DB'!C342,'Transport-DB'!F:F,"="&amp;'Work DB'!$G$4)</f>
        <v>0</v>
      </c>
      <c r="H342" s="166">
        <f>SUMIFS('Transport-DB'!O:O,'Transport-DB'!C:C,"="&amp;'Work DB'!C342,'Transport-DB'!F:F,"="&amp;'Work DB'!$H$4)</f>
        <v>0</v>
      </c>
      <c r="I342" s="169">
        <f>SUMIFS('Transport-DB'!O:O,'Transport-DB'!C:C,"="&amp;'Work DB'!C342,'Transport-DB'!F:F,"="&amp;'Work DB'!$I$4)</f>
        <v>0</v>
      </c>
      <c r="J342" s="337">
        <f>SUMIFS('Transport-DB'!O:O,'Transport-DB'!C:C,"="&amp;'Work DB'!C342,'Transport-DB'!F:F,"="&amp;'Work DB'!$J$4)</f>
        <v>0</v>
      </c>
      <c r="K342" s="180">
        <f>SUMIFS('Transport-DB'!N:N,'Transport-DB'!C:C,"="&amp;'Work DB'!C342,'Transport-DB'!F:F,"="&amp;'Work DB'!$K$4)</f>
        <v>0</v>
      </c>
      <c r="L342" s="181">
        <f>SUMIFS('Transport-DB'!N:N,'Transport-DB'!C:C,"="&amp;'Work DB'!C342,'Transport-DB'!F:F,"="&amp;'Work DB'!$L$4)</f>
        <v>0</v>
      </c>
      <c r="M342" s="181">
        <f>SUMIFS('Transport-DB'!N:N,'Transport-DB'!C:C,"="&amp;'Work DB'!C342,'Transport-DB'!F:F,"="&amp;'Work DB'!$M$4)</f>
        <v>0</v>
      </c>
      <c r="N342" s="181">
        <f>SUMIFS('Transport-DB'!N:N,'Transport-DB'!C:C,"="&amp;'Work DB'!C342,'Transport-DB'!F:F,"="&amp;'Work DB'!$N$4)</f>
        <v>0</v>
      </c>
      <c r="O342" s="181">
        <f>SUMIFS('Transport-DB'!N:N,'Transport-DB'!C:C,"="&amp;'Work DB'!C342,'Transport-DB'!F:F,"="&amp;'Work DB'!$O$4)</f>
        <v>0</v>
      </c>
      <c r="P342" s="169">
        <f>SUMIFS('Transport-DB'!N:N,'Transport-DB'!C:C,"="&amp;'Work DB'!C342,'Transport-DB'!F:F,"="&amp;'Work DB'!$P$4)</f>
        <v>0</v>
      </c>
      <c r="Q342" s="166">
        <f>SUMIFS('Transport-DB'!N:N,'Transport-DB'!C:C,"="&amp;'Work DB'!C342,'Transport-DB'!F:F,"="&amp;'Work DB'!$Q$4)</f>
        <v>0</v>
      </c>
      <c r="R342" s="167">
        <f>SUMIFS('Transport-DB'!N:N,'Transport-DB'!C:C,"="&amp;'Work DB'!C342,'Transport-DB'!F:F,"="&amp;'Work DB'!$R$4)</f>
        <v>0</v>
      </c>
      <c r="S342" s="168">
        <f>SUM(D342:J342)+SUM(K342:R342)-M342-SUMIFS(Transport_DB[ترانشه],Transport_DB[توضیحات],"دیسپوزال",Transport_DB[تاریخ],'Work DB'!C342)</f>
        <v>0</v>
      </c>
      <c r="T342" s="181">
        <f t="shared" si="70"/>
        <v>0</v>
      </c>
      <c r="U342" s="181"/>
      <c r="V342" s="181"/>
      <c r="W342" s="181"/>
      <c r="X342" s="181"/>
      <c r="Y342" s="182"/>
      <c r="Z342" s="249"/>
      <c r="AA342" s="180">
        <f>SUMIFS('Transport-DB'!P:P,'Transport-DB'!C:C,"="&amp;'Work DB'!C342,'Transport-DB'!F:F,"="&amp;'Work DB'!$AA$4)</f>
        <v>0</v>
      </c>
      <c r="AB342" s="181">
        <f>SUMIFS('Transport-DB'!P:P,'Transport-DB'!C:C,"="&amp;'Work DB'!C342,'Transport-DB'!F:F,"="&amp;'Work DB'!$AB$4)</f>
        <v>0</v>
      </c>
      <c r="AC342" s="181">
        <f>SUMIFS('Transport-DB'!P:P,'Transport-DB'!C:C,"="&amp;'Work DB'!C342,'Transport-DB'!F:F,"="&amp;'Work DB'!$AC$4)</f>
        <v>0</v>
      </c>
      <c r="AD342" s="183">
        <f>SUMIFS('Transport-DB'!P:P,'Transport-DB'!C:C,"="&amp;'Work DB'!C342,'Transport-DB'!F:F,"="&amp;'Work DB'!$AD$4)</f>
        <v>0</v>
      </c>
      <c r="AE342" s="183">
        <f>SUMIFS('Transport-DB'!P:P,'Transport-DB'!C:C,"="&amp;'Work DB'!C342,'Transport-DB'!F:F,"="&amp;'Work DB'!$AE$4)</f>
        <v>0</v>
      </c>
      <c r="AF342" s="166">
        <f>SUMIFS('Transport-DB'!P:P,'Transport-DB'!C:C,"="&amp;'Work DB'!C342,'Transport-DB'!F:F,"="&amp;'Work DB'!$AF$4)</f>
        <v>0</v>
      </c>
      <c r="AG342" s="182"/>
      <c r="AH342" s="168">
        <f>SUMIFS('Transport-DB'!Q:Q,'Transport-DB'!C:C,"="&amp;'Work DB'!C342)</f>
        <v>0</v>
      </c>
      <c r="AI342" s="170">
        <f>SUMIFS(Civil_DB[قالب بندی],Civil_DB[تاریخ],"="&amp;'Work DB'!C342)</f>
        <v>0</v>
      </c>
      <c r="AJ342" s="169"/>
      <c r="AK342" s="167">
        <f>SUMIFS(Civil_DB[بتن],Civil_DB[تاریخ],"="&amp;'Work DB'!C342)</f>
        <v>0</v>
      </c>
      <c r="AL342" s="180"/>
      <c r="AM342" s="181"/>
      <c r="AN342" s="183"/>
      <c r="AO342" s="180"/>
      <c r="AP342" s="181"/>
      <c r="AQ342" s="181"/>
      <c r="AR342" s="182"/>
      <c r="AS342" s="180"/>
      <c r="AT342" s="181"/>
      <c r="AU342" s="182"/>
      <c r="AV342" s="184"/>
      <c r="AW342" s="181"/>
      <c r="AX342" s="181"/>
      <c r="AY342" s="181"/>
      <c r="AZ342" s="181"/>
      <c r="BA342" s="181"/>
      <c r="BB342" s="181"/>
      <c r="BC342" s="182"/>
      <c r="BD342" s="250"/>
      <c r="BE342" s="250"/>
      <c r="BF342" s="250"/>
      <c r="BG342" s="250"/>
      <c r="BH342" s="184"/>
      <c r="BI342" s="185" t="s">
        <v>44</v>
      </c>
    </row>
    <row r="343" spans="2:61" s="15" customFormat="1" ht="21" x14ac:dyDescent="0.25">
      <c r="B343" s="47"/>
      <c r="C343" s="20">
        <f t="shared" si="71"/>
        <v>45708</v>
      </c>
      <c r="D343" s="168">
        <f>SUMIFS('Transport-DB'!O:O,'Transport-DB'!C:C,"="&amp;'Work DB'!C343,'Transport-DB'!F:F,"="&amp;'Work DB'!$D$4)</f>
        <v>0</v>
      </c>
      <c r="E343" s="169">
        <f>SUMIFS('Transport-DB'!O:O,'Transport-DB'!C:C,"="&amp;'Work DB'!C343,'Transport-DB'!F:F,"="&amp;'Work DB'!$E$4)</f>
        <v>0</v>
      </c>
      <c r="F343" s="169">
        <f>SUMIFS('Transport-DB'!O:O,'Transport-DB'!C:C,"="&amp;'Work DB'!C343,'Transport-DB'!F:F,"="&amp;'Work DB'!$F$4)</f>
        <v>0</v>
      </c>
      <c r="G343" s="169">
        <f>SUMIFS('Transport-DB'!O:O,'Transport-DB'!C:C,"="&amp;'Work DB'!C343,'Transport-DB'!F:F,"="&amp;'Work DB'!$G$4)</f>
        <v>0</v>
      </c>
      <c r="H343" s="166">
        <f>SUMIFS('Transport-DB'!O:O,'Transport-DB'!C:C,"="&amp;'Work DB'!C343,'Transport-DB'!F:F,"="&amp;'Work DB'!$H$4)</f>
        <v>0</v>
      </c>
      <c r="I343" s="169">
        <f>SUMIFS('Transport-DB'!O:O,'Transport-DB'!C:C,"="&amp;'Work DB'!C343,'Transport-DB'!F:F,"="&amp;'Work DB'!$I$4)</f>
        <v>0</v>
      </c>
      <c r="J343" s="337">
        <f>SUMIFS('Transport-DB'!O:O,'Transport-DB'!C:C,"="&amp;'Work DB'!C343,'Transport-DB'!F:F,"="&amp;'Work DB'!$J$4)</f>
        <v>0</v>
      </c>
      <c r="K343" s="168">
        <f>SUMIFS('Transport-DB'!N:N,'Transport-DB'!C:C,"="&amp;'Work DB'!C343,'Transport-DB'!F:F,"="&amp;'Work DB'!$K$4)</f>
        <v>0</v>
      </c>
      <c r="L343" s="169">
        <f>SUMIFS('Transport-DB'!N:N,'Transport-DB'!C:C,"="&amp;'Work DB'!C343,'Transport-DB'!F:F,"="&amp;'Work DB'!$L$4)</f>
        <v>0</v>
      </c>
      <c r="M343" s="169">
        <f>SUMIFS('Transport-DB'!N:N,'Transport-DB'!C:C,"="&amp;'Work DB'!C343,'Transport-DB'!F:F,"="&amp;'Work DB'!$M$4)</f>
        <v>0</v>
      </c>
      <c r="N343" s="169">
        <f>SUMIFS('Transport-DB'!N:N,'Transport-DB'!C:C,"="&amp;'Work DB'!C343,'Transport-DB'!F:F,"="&amp;'Work DB'!$N$4)</f>
        <v>0</v>
      </c>
      <c r="O343" s="169">
        <f>SUMIFS('Transport-DB'!N:N,'Transport-DB'!C:C,"="&amp;'Work DB'!C343,'Transport-DB'!F:F,"="&amp;'Work DB'!$O$4)</f>
        <v>0</v>
      </c>
      <c r="P343" s="169">
        <f>SUMIFS('Transport-DB'!N:N,'Transport-DB'!C:C,"="&amp;'Work DB'!C343,'Transport-DB'!F:F,"="&amp;'Work DB'!$P$4)</f>
        <v>0</v>
      </c>
      <c r="Q343" s="166">
        <f>SUMIFS('Transport-DB'!N:N,'Transport-DB'!C:C,"="&amp;'Work DB'!C343,'Transport-DB'!F:F,"="&amp;'Work DB'!$Q$4)</f>
        <v>0</v>
      </c>
      <c r="R343" s="167">
        <f>SUMIFS('Transport-DB'!N:N,'Transport-DB'!C:C,"="&amp;'Work DB'!C343,'Transport-DB'!F:F,"="&amp;'Work DB'!$R$4)</f>
        <v>0</v>
      </c>
      <c r="S343" s="168">
        <f>SUM(D343:J343)+SUM(K343:R343)-M343-SUMIFS(Transport_DB[ترانشه],Transport_DB[توضیحات],"دیسپوزال",Transport_DB[تاریخ],'Work DB'!C343)</f>
        <v>0</v>
      </c>
      <c r="T343" s="169">
        <f t="shared" si="70"/>
        <v>0</v>
      </c>
      <c r="U343" s="169"/>
      <c r="V343" s="169"/>
      <c r="W343" s="169"/>
      <c r="X343" s="169"/>
      <c r="Y343" s="167"/>
      <c r="Z343" s="249"/>
      <c r="AA343" s="168">
        <f>SUMIFS('Transport-DB'!P:P,'Transport-DB'!C:C,"="&amp;'Work DB'!C343,'Transport-DB'!F:F,"="&amp;'Work DB'!$AA$4)</f>
        <v>0</v>
      </c>
      <c r="AB343" s="169">
        <f>SUMIFS('Transport-DB'!P:P,'Transport-DB'!C:C,"="&amp;'Work DB'!C343,'Transport-DB'!F:F,"="&amp;'Work DB'!$AB$4)</f>
        <v>0</v>
      </c>
      <c r="AC343" s="169">
        <f>SUMIFS('Transport-DB'!P:P,'Transport-DB'!C:C,"="&amp;'Work DB'!C343,'Transport-DB'!F:F,"="&amp;'Work DB'!$AC$4)</f>
        <v>0</v>
      </c>
      <c r="AD343" s="166">
        <f>SUMIFS('Transport-DB'!P:P,'Transport-DB'!C:C,"="&amp;'Work DB'!C343,'Transport-DB'!F:F,"="&amp;'Work DB'!$AD$4)</f>
        <v>0</v>
      </c>
      <c r="AE343" s="166">
        <f>SUMIFS('Transport-DB'!P:P,'Transport-DB'!C:C,"="&amp;'Work DB'!C343,'Transport-DB'!F:F,"="&amp;'Work DB'!$AE$4)</f>
        <v>0</v>
      </c>
      <c r="AF343" s="166">
        <f>SUMIFS('Transport-DB'!P:P,'Transport-DB'!C:C,"="&amp;'Work DB'!C343,'Transport-DB'!F:F,"="&amp;'Work DB'!$AF$4)</f>
        <v>0</v>
      </c>
      <c r="AG343" s="167"/>
      <c r="AH343" s="168">
        <f>SUMIFS('Transport-DB'!Q:Q,'Transport-DB'!C:C,"="&amp;'Work DB'!C343)</f>
        <v>0</v>
      </c>
      <c r="AI343" s="170">
        <f>SUMIFS(Civil_DB[قالب بندی],Civil_DB[تاریخ],"="&amp;'Work DB'!C343)</f>
        <v>0</v>
      </c>
      <c r="AJ343" s="169"/>
      <c r="AK343" s="167">
        <f>SUMIFS(Civil_DB[بتن],Civil_DB[تاریخ],"="&amp;'Work DB'!C343)</f>
        <v>0</v>
      </c>
      <c r="AL343" s="28"/>
      <c r="AM343" s="29"/>
      <c r="AN343" s="31"/>
      <c r="AO343" s="28"/>
      <c r="AP343" s="29"/>
      <c r="AQ343" s="29"/>
      <c r="AR343" s="30"/>
      <c r="AS343" s="28"/>
      <c r="AT343" s="29"/>
      <c r="AU343" s="30"/>
      <c r="AV343" s="184"/>
      <c r="AW343" s="29"/>
      <c r="AX343" s="29"/>
      <c r="AY343" s="29"/>
      <c r="AZ343" s="29"/>
      <c r="BA343" s="29"/>
      <c r="BB343" s="29"/>
      <c r="BC343" s="30"/>
      <c r="BD343" s="249"/>
      <c r="BE343" s="249"/>
      <c r="BF343" s="249"/>
      <c r="BG343" s="249"/>
      <c r="BH343" s="32"/>
      <c r="BI343" s="56"/>
    </row>
    <row r="344" spans="2:61" s="15" customFormat="1" ht="21" x14ac:dyDescent="0.25">
      <c r="B344" s="47"/>
      <c r="C344" s="20">
        <f t="shared" si="71"/>
        <v>45709</v>
      </c>
      <c r="D344" s="168">
        <f>SUMIFS('Transport-DB'!O:O,'Transport-DB'!C:C,"="&amp;'Work DB'!C344,'Transport-DB'!F:F,"="&amp;'Work DB'!$D$4)</f>
        <v>0</v>
      </c>
      <c r="E344" s="169">
        <f>SUMIFS('Transport-DB'!O:O,'Transport-DB'!C:C,"="&amp;'Work DB'!C344,'Transport-DB'!F:F,"="&amp;'Work DB'!$E$4)</f>
        <v>0</v>
      </c>
      <c r="F344" s="169">
        <f>SUMIFS('Transport-DB'!O:O,'Transport-DB'!C:C,"="&amp;'Work DB'!C344,'Transport-DB'!F:F,"="&amp;'Work DB'!$F$4)</f>
        <v>0</v>
      </c>
      <c r="G344" s="169">
        <f>SUMIFS('Transport-DB'!O:O,'Transport-DB'!C:C,"="&amp;'Work DB'!C344,'Transport-DB'!F:F,"="&amp;'Work DB'!$G$4)</f>
        <v>0</v>
      </c>
      <c r="H344" s="166">
        <f>SUMIFS('Transport-DB'!O:O,'Transport-DB'!C:C,"="&amp;'Work DB'!C344,'Transport-DB'!F:F,"="&amp;'Work DB'!$H$4)</f>
        <v>0</v>
      </c>
      <c r="I344" s="169">
        <f>SUMIFS('Transport-DB'!O:O,'Transport-DB'!C:C,"="&amp;'Work DB'!C344,'Transport-DB'!F:F,"="&amp;'Work DB'!$I$4)</f>
        <v>0</v>
      </c>
      <c r="J344" s="337">
        <f>SUMIFS('Transport-DB'!O:O,'Transport-DB'!C:C,"="&amp;'Work DB'!C344,'Transport-DB'!F:F,"="&amp;'Work DB'!$J$4)</f>
        <v>0</v>
      </c>
      <c r="K344" s="168">
        <f>SUMIFS('Transport-DB'!N:N,'Transport-DB'!C:C,"="&amp;'Work DB'!C344,'Transport-DB'!F:F,"="&amp;'Work DB'!$K$4)</f>
        <v>0</v>
      </c>
      <c r="L344" s="169">
        <f>SUMIFS('Transport-DB'!N:N,'Transport-DB'!C:C,"="&amp;'Work DB'!C344,'Transport-DB'!F:F,"="&amp;'Work DB'!$L$4)</f>
        <v>0</v>
      </c>
      <c r="M344" s="169">
        <f>SUMIFS('Transport-DB'!N:N,'Transport-DB'!C:C,"="&amp;'Work DB'!C344,'Transport-DB'!F:F,"="&amp;'Work DB'!$M$4)</f>
        <v>0</v>
      </c>
      <c r="N344" s="169">
        <f>SUMIFS('Transport-DB'!N:N,'Transport-DB'!C:C,"="&amp;'Work DB'!C344,'Transport-DB'!F:F,"="&amp;'Work DB'!$N$4)</f>
        <v>0</v>
      </c>
      <c r="O344" s="169">
        <f>SUMIFS('Transport-DB'!N:N,'Transport-DB'!C:C,"="&amp;'Work DB'!C344,'Transport-DB'!F:F,"="&amp;'Work DB'!$O$4)</f>
        <v>0</v>
      </c>
      <c r="P344" s="169">
        <f>SUMIFS('Transport-DB'!N:N,'Transport-DB'!C:C,"="&amp;'Work DB'!C344,'Transport-DB'!F:F,"="&amp;'Work DB'!$P$4)</f>
        <v>0</v>
      </c>
      <c r="Q344" s="166">
        <f>SUMIFS('Transport-DB'!N:N,'Transport-DB'!C:C,"="&amp;'Work DB'!C344,'Transport-DB'!F:F,"="&amp;'Work DB'!$Q$4)</f>
        <v>0</v>
      </c>
      <c r="R344" s="167">
        <f>SUMIFS('Transport-DB'!N:N,'Transport-DB'!C:C,"="&amp;'Work DB'!C344,'Transport-DB'!F:F,"="&amp;'Work DB'!$R$4)</f>
        <v>0</v>
      </c>
      <c r="S344" s="168">
        <f>SUM(D344:J344)+SUM(K344:R344)-M344-SUMIFS(Transport_DB[ترانشه],Transport_DB[توضیحات],"دیسپوزال",Transport_DB[تاریخ],'Work DB'!C344)</f>
        <v>0</v>
      </c>
      <c r="T344" s="169">
        <f t="shared" si="70"/>
        <v>0</v>
      </c>
      <c r="U344" s="169"/>
      <c r="V344" s="169"/>
      <c r="W344" s="169"/>
      <c r="X344" s="169"/>
      <c r="Y344" s="167"/>
      <c r="Z344" s="249"/>
      <c r="AA344" s="168">
        <f>SUMIFS('Transport-DB'!P:P,'Transport-DB'!C:C,"="&amp;'Work DB'!C344,'Transport-DB'!F:F,"="&amp;'Work DB'!$AA$4)</f>
        <v>0</v>
      </c>
      <c r="AB344" s="169">
        <f>SUMIFS('Transport-DB'!P:P,'Transport-DB'!C:C,"="&amp;'Work DB'!C344,'Transport-DB'!F:F,"="&amp;'Work DB'!$AB$4)</f>
        <v>0</v>
      </c>
      <c r="AC344" s="169">
        <f>SUMIFS('Transport-DB'!P:P,'Transport-DB'!C:C,"="&amp;'Work DB'!C344,'Transport-DB'!F:F,"="&amp;'Work DB'!$AC$4)</f>
        <v>0</v>
      </c>
      <c r="AD344" s="166">
        <f>SUMIFS('Transport-DB'!P:P,'Transport-DB'!C:C,"="&amp;'Work DB'!C344,'Transport-DB'!F:F,"="&amp;'Work DB'!$AD$4)</f>
        <v>0</v>
      </c>
      <c r="AE344" s="166">
        <f>SUMIFS('Transport-DB'!P:P,'Transport-DB'!C:C,"="&amp;'Work DB'!C344,'Transport-DB'!F:F,"="&amp;'Work DB'!$AE$4)</f>
        <v>0</v>
      </c>
      <c r="AF344" s="166">
        <f>SUMIFS('Transport-DB'!P:P,'Transport-DB'!C:C,"="&amp;'Work DB'!C344,'Transport-DB'!F:F,"="&amp;'Work DB'!$AF$4)</f>
        <v>0</v>
      </c>
      <c r="AG344" s="167"/>
      <c r="AH344" s="168">
        <f>SUMIFS('Transport-DB'!Q:Q,'Transport-DB'!C:C,"="&amp;'Work DB'!C344)</f>
        <v>0</v>
      </c>
      <c r="AI344" s="170">
        <f>SUMIFS(Civil_DB[قالب بندی],Civil_DB[تاریخ],"="&amp;'Work DB'!C344)</f>
        <v>0</v>
      </c>
      <c r="AJ344" s="169"/>
      <c r="AK344" s="167">
        <f>SUMIFS(Civil_DB[بتن],Civil_DB[تاریخ],"="&amp;'Work DB'!C344)</f>
        <v>0</v>
      </c>
      <c r="AL344" s="28"/>
      <c r="AM344" s="29"/>
      <c r="AN344" s="31"/>
      <c r="AO344" s="28"/>
      <c r="AP344" s="29"/>
      <c r="AQ344" s="29"/>
      <c r="AR344" s="30"/>
      <c r="AS344" s="28"/>
      <c r="AT344" s="29"/>
      <c r="AU344" s="30"/>
      <c r="AV344" s="184"/>
      <c r="AW344" s="29"/>
      <c r="AX344" s="29"/>
      <c r="AY344" s="29"/>
      <c r="AZ344" s="29"/>
      <c r="BA344" s="29"/>
      <c r="BB344" s="29"/>
      <c r="BC344" s="30"/>
      <c r="BD344" s="249"/>
      <c r="BE344" s="249"/>
      <c r="BF344" s="249"/>
      <c r="BG344" s="249"/>
      <c r="BH344" s="32"/>
      <c r="BI344" s="56"/>
    </row>
    <row r="345" spans="2:61" s="15" customFormat="1" ht="21" x14ac:dyDescent="0.25">
      <c r="B345" s="47"/>
      <c r="C345" s="20">
        <f t="shared" si="71"/>
        <v>45710</v>
      </c>
      <c r="D345" s="168">
        <f>SUMIFS('Transport-DB'!O:O,'Transport-DB'!C:C,"="&amp;'Work DB'!C345,'Transport-DB'!F:F,"="&amp;'Work DB'!$D$4)</f>
        <v>0</v>
      </c>
      <c r="E345" s="169">
        <f>SUMIFS('Transport-DB'!O:O,'Transport-DB'!C:C,"="&amp;'Work DB'!C345,'Transport-DB'!F:F,"="&amp;'Work DB'!$E$4)</f>
        <v>0</v>
      </c>
      <c r="F345" s="169">
        <f>SUMIFS('Transport-DB'!O:O,'Transport-DB'!C:C,"="&amp;'Work DB'!C345,'Transport-DB'!F:F,"="&amp;'Work DB'!$F$4)</f>
        <v>0</v>
      </c>
      <c r="G345" s="169">
        <f>SUMIFS('Transport-DB'!O:O,'Transport-DB'!C:C,"="&amp;'Work DB'!C345,'Transport-DB'!F:F,"="&amp;'Work DB'!$G$4)</f>
        <v>0</v>
      </c>
      <c r="H345" s="166">
        <f>SUMIFS('Transport-DB'!O:O,'Transport-DB'!C:C,"="&amp;'Work DB'!C345,'Transport-DB'!F:F,"="&amp;'Work DB'!$H$4)</f>
        <v>0</v>
      </c>
      <c r="I345" s="169">
        <f>SUMIFS('Transport-DB'!O:O,'Transport-DB'!C:C,"="&amp;'Work DB'!C345,'Transport-DB'!F:F,"="&amp;'Work DB'!$I$4)</f>
        <v>0</v>
      </c>
      <c r="J345" s="337">
        <f>SUMIFS('Transport-DB'!O:O,'Transport-DB'!C:C,"="&amp;'Work DB'!C345,'Transport-DB'!F:F,"="&amp;'Work DB'!$J$4)</f>
        <v>0</v>
      </c>
      <c r="K345" s="168">
        <f>SUMIFS('Transport-DB'!N:N,'Transport-DB'!C:C,"="&amp;'Work DB'!C345,'Transport-DB'!F:F,"="&amp;'Work DB'!$K$4)</f>
        <v>0</v>
      </c>
      <c r="L345" s="169">
        <f>SUMIFS('Transport-DB'!N:N,'Transport-DB'!C:C,"="&amp;'Work DB'!C345,'Transport-DB'!F:F,"="&amp;'Work DB'!$L$4)</f>
        <v>0</v>
      </c>
      <c r="M345" s="169">
        <f>SUMIFS('Transport-DB'!N:N,'Transport-DB'!C:C,"="&amp;'Work DB'!C345,'Transport-DB'!F:F,"="&amp;'Work DB'!$M$4)</f>
        <v>0</v>
      </c>
      <c r="N345" s="169">
        <f>SUMIFS('Transport-DB'!N:N,'Transport-DB'!C:C,"="&amp;'Work DB'!C345,'Transport-DB'!F:F,"="&amp;'Work DB'!$N$4)</f>
        <v>0</v>
      </c>
      <c r="O345" s="169">
        <f>SUMIFS('Transport-DB'!N:N,'Transport-DB'!C:C,"="&amp;'Work DB'!C345,'Transport-DB'!F:F,"="&amp;'Work DB'!$O$4)</f>
        <v>0</v>
      </c>
      <c r="P345" s="169">
        <f>SUMIFS('Transport-DB'!N:N,'Transport-DB'!C:C,"="&amp;'Work DB'!C345,'Transport-DB'!F:F,"="&amp;'Work DB'!$P$4)</f>
        <v>0</v>
      </c>
      <c r="Q345" s="166">
        <f>SUMIFS('Transport-DB'!N:N,'Transport-DB'!C:C,"="&amp;'Work DB'!C345,'Transport-DB'!F:F,"="&amp;'Work DB'!$Q$4)</f>
        <v>0</v>
      </c>
      <c r="R345" s="167">
        <f>SUMIFS('Transport-DB'!N:N,'Transport-DB'!C:C,"="&amp;'Work DB'!C345,'Transport-DB'!F:F,"="&amp;'Work DB'!$R$4)</f>
        <v>0</v>
      </c>
      <c r="S345" s="168">
        <f>SUM(D345:J345)+SUM(K345:R345)-M345-SUMIFS(Transport_DB[ترانشه],Transport_DB[توضیحات],"دیسپوزال",Transport_DB[تاریخ],'Work DB'!C345)</f>
        <v>0</v>
      </c>
      <c r="T345" s="169">
        <f t="shared" si="70"/>
        <v>0</v>
      </c>
      <c r="U345" s="169"/>
      <c r="V345" s="169"/>
      <c r="W345" s="169"/>
      <c r="X345" s="169"/>
      <c r="Y345" s="167"/>
      <c r="Z345" s="249"/>
      <c r="AA345" s="168">
        <f>SUMIFS('Transport-DB'!P:P,'Transport-DB'!C:C,"="&amp;'Work DB'!C345,'Transport-DB'!F:F,"="&amp;'Work DB'!$AA$4)</f>
        <v>0</v>
      </c>
      <c r="AB345" s="169">
        <f>SUMIFS('Transport-DB'!P:P,'Transport-DB'!C:C,"="&amp;'Work DB'!C345,'Transport-DB'!F:F,"="&amp;'Work DB'!$AB$4)</f>
        <v>0</v>
      </c>
      <c r="AC345" s="169">
        <f>SUMIFS('Transport-DB'!P:P,'Transport-DB'!C:C,"="&amp;'Work DB'!C345,'Transport-DB'!F:F,"="&amp;'Work DB'!$AC$4)</f>
        <v>0</v>
      </c>
      <c r="AD345" s="166">
        <f>SUMIFS('Transport-DB'!P:P,'Transport-DB'!C:C,"="&amp;'Work DB'!C345,'Transport-DB'!F:F,"="&amp;'Work DB'!$AD$4)</f>
        <v>0</v>
      </c>
      <c r="AE345" s="166">
        <f>SUMIFS('Transport-DB'!P:P,'Transport-DB'!C:C,"="&amp;'Work DB'!C345,'Transport-DB'!F:F,"="&amp;'Work DB'!$AE$4)</f>
        <v>0</v>
      </c>
      <c r="AF345" s="166">
        <f>SUMIFS('Transport-DB'!P:P,'Transport-DB'!C:C,"="&amp;'Work DB'!C345,'Transport-DB'!F:F,"="&amp;'Work DB'!$AF$4)</f>
        <v>0</v>
      </c>
      <c r="AG345" s="167"/>
      <c r="AH345" s="168">
        <f>SUMIFS('Transport-DB'!Q:Q,'Transport-DB'!C:C,"="&amp;'Work DB'!C345)</f>
        <v>0</v>
      </c>
      <c r="AI345" s="170">
        <f>SUMIFS(Civil_DB[قالب بندی],Civil_DB[تاریخ],"="&amp;'Work DB'!C345)</f>
        <v>0</v>
      </c>
      <c r="AJ345" s="169"/>
      <c r="AK345" s="167">
        <f>SUMIFS(Civil_DB[بتن],Civil_DB[تاریخ],"="&amp;'Work DB'!C345)</f>
        <v>0</v>
      </c>
      <c r="AL345" s="28"/>
      <c r="AM345" s="29"/>
      <c r="AN345" s="31"/>
      <c r="AO345" s="28"/>
      <c r="AP345" s="29"/>
      <c r="AQ345" s="29"/>
      <c r="AR345" s="30"/>
      <c r="AS345" s="28"/>
      <c r="AT345" s="29"/>
      <c r="AU345" s="30"/>
      <c r="AV345" s="184"/>
      <c r="AW345" s="29"/>
      <c r="AX345" s="29"/>
      <c r="AY345" s="29"/>
      <c r="AZ345" s="29"/>
      <c r="BA345" s="29"/>
      <c r="BB345" s="29"/>
      <c r="BC345" s="30"/>
      <c r="BD345" s="249"/>
      <c r="BE345" s="249"/>
      <c r="BF345" s="249"/>
      <c r="BG345" s="249"/>
      <c r="BH345" s="32"/>
      <c r="BI345" s="56"/>
    </row>
    <row r="346" spans="2:61" s="15" customFormat="1" ht="21" x14ac:dyDescent="0.25">
      <c r="B346" s="47"/>
      <c r="C346" s="20">
        <f t="shared" si="71"/>
        <v>45711</v>
      </c>
      <c r="D346" s="168">
        <f>SUMIFS('Transport-DB'!O:O,'Transport-DB'!C:C,"="&amp;'Work DB'!C346,'Transport-DB'!F:F,"="&amp;'Work DB'!$D$4)</f>
        <v>0</v>
      </c>
      <c r="E346" s="169">
        <f>SUMIFS('Transport-DB'!O:O,'Transport-DB'!C:C,"="&amp;'Work DB'!C346,'Transport-DB'!F:F,"="&amp;'Work DB'!$E$4)</f>
        <v>0</v>
      </c>
      <c r="F346" s="169">
        <f>SUMIFS('Transport-DB'!O:O,'Transport-DB'!C:C,"="&amp;'Work DB'!C346,'Transport-DB'!F:F,"="&amp;'Work DB'!$F$4)</f>
        <v>0</v>
      </c>
      <c r="G346" s="169">
        <f>SUMIFS('Transport-DB'!O:O,'Transport-DB'!C:C,"="&amp;'Work DB'!C346,'Transport-DB'!F:F,"="&amp;'Work DB'!$G$4)</f>
        <v>0</v>
      </c>
      <c r="H346" s="166">
        <f>SUMIFS('Transport-DB'!O:O,'Transport-DB'!C:C,"="&amp;'Work DB'!C346,'Transport-DB'!F:F,"="&amp;'Work DB'!$H$4)</f>
        <v>0</v>
      </c>
      <c r="I346" s="169">
        <f>SUMIFS('Transport-DB'!O:O,'Transport-DB'!C:C,"="&amp;'Work DB'!C346,'Transport-DB'!F:F,"="&amp;'Work DB'!$I$4)</f>
        <v>0</v>
      </c>
      <c r="J346" s="337">
        <f>SUMIFS('Transport-DB'!O:O,'Transport-DB'!C:C,"="&amp;'Work DB'!C346,'Transport-DB'!F:F,"="&amp;'Work DB'!$J$4)</f>
        <v>0</v>
      </c>
      <c r="K346" s="168">
        <f>SUMIFS('Transport-DB'!N:N,'Transport-DB'!C:C,"="&amp;'Work DB'!C346,'Transport-DB'!F:F,"="&amp;'Work DB'!$K$4)</f>
        <v>0</v>
      </c>
      <c r="L346" s="169">
        <f>SUMIFS('Transport-DB'!N:N,'Transport-DB'!C:C,"="&amp;'Work DB'!C346,'Transport-DB'!F:F,"="&amp;'Work DB'!$L$4)</f>
        <v>0</v>
      </c>
      <c r="M346" s="169">
        <f>SUMIFS('Transport-DB'!N:N,'Transport-DB'!C:C,"="&amp;'Work DB'!C346,'Transport-DB'!F:F,"="&amp;'Work DB'!$M$4)</f>
        <v>0</v>
      </c>
      <c r="N346" s="169">
        <f>SUMIFS('Transport-DB'!N:N,'Transport-DB'!C:C,"="&amp;'Work DB'!C346,'Transport-DB'!F:F,"="&amp;'Work DB'!$N$4)</f>
        <v>0</v>
      </c>
      <c r="O346" s="169">
        <f>SUMIFS('Transport-DB'!N:N,'Transport-DB'!C:C,"="&amp;'Work DB'!C346,'Transport-DB'!F:F,"="&amp;'Work DB'!$O$4)</f>
        <v>0</v>
      </c>
      <c r="P346" s="169">
        <f>SUMIFS('Transport-DB'!N:N,'Transport-DB'!C:C,"="&amp;'Work DB'!C346,'Transport-DB'!F:F,"="&amp;'Work DB'!$P$4)</f>
        <v>0</v>
      </c>
      <c r="Q346" s="166">
        <f>SUMIFS('Transport-DB'!N:N,'Transport-DB'!C:C,"="&amp;'Work DB'!C346,'Transport-DB'!F:F,"="&amp;'Work DB'!$Q$4)</f>
        <v>0</v>
      </c>
      <c r="R346" s="167">
        <f>SUMIFS('Transport-DB'!N:N,'Transport-DB'!C:C,"="&amp;'Work DB'!C346,'Transport-DB'!F:F,"="&amp;'Work DB'!$R$4)</f>
        <v>0</v>
      </c>
      <c r="S346" s="168">
        <f>SUM(D346:J346)+SUM(K346:R346)-M346-SUMIFS(Transport_DB[ترانشه],Transport_DB[توضیحات],"دیسپوزال",Transport_DB[تاریخ],'Work DB'!C346)</f>
        <v>0</v>
      </c>
      <c r="T346" s="169">
        <f t="shared" si="70"/>
        <v>0</v>
      </c>
      <c r="U346" s="169"/>
      <c r="V346" s="169"/>
      <c r="W346" s="169"/>
      <c r="X346" s="169"/>
      <c r="Y346" s="167"/>
      <c r="Z346" s="249"/>
      <c r="AA346" s="168">
        <f>SUMIFS('Transport-DB'!P:P,'Transport-DB'!C:C,"="&amp;'Work DB'!C346,'Transport-DB'!F:F,"="&amp;'Work DB'!$AA$4)</f>
        <v>0</v>
      </c>
      <c r="AB346" s="169">
        <f>SUMIFS('Transport-DB'!P:P,'Transport-DB'!C:C,"="&amp;'Work DB'!C346,'Transport-DB'!F:F,"="&amp;'Work DB'!$AB$4)</f>
        <v>0</v>
      </c>
      <c r="AC346" s="169">
        <f>SUMIFS('Transport-DB'!P:P,'Transport-DB'!C:C,"="&amp;'Work DB'!C346,'Transport-DB'!F:F,"="&amp;'Work DB'!$AC$4)</f>
        <v>0</v>
      </c>
      <c r="AD346" s="166">
        <f>SUMIFS('Transport-DB'!P:P,'Transport-DB'!C:C,"="&amp;'Work DB'!C346,'Transport-DB'!F:F,"="&amp;'Work DB'!$AD$4)</f>
        <v>0</v>
      </c>
      <c r="AE346" s="166">
        <f>SUMIFS('Transport-DB'!P:P,'Transport-DB'!C:C,"="&amp;'Work DB'!C346,'Transport-DB'!F:F,"="&amp;'Work DB'!$AE$4)</f>
        <v>0</v>
      </c>
      <c r="AF346" s="166">
        <f>SUMIFS('Transport-DB'!P:P,'Transport-DB'!C:C,"="&amp;'Work DB'!C346,'Transport-DB'!F:F,"="&amp;'Work DB'!$AF$4)</f>
        <v>0</v>
      </c>
      <c r="AG346" s="167"/>
      <c r="AH346" s="168">
        <f>SUMIFS('Transport-DB'!Q:Q,'Transport-DB'!C:C,"="&amp;'Work DB'!C346)</f>
        <v>0</v>
      </c>
      <c r="AI346" s="170">
        <f>SUMIFS(Civil_DB[قالب بندی],Civil_DB[تاریخ],"="&amp;'Work DB'!C346)</f>
        <v>0</v>
      </c>
      <c r="AJ346" s="169"/>
      <c r="AK346" s="167">
        <f>SUMIFS(Civil_DB[بتن],Civil_DB[تاریخ],"="&amp;'Work DB'!C346)</f>
        <v>0</v>
      </c>
      <c r="AL346" s="28"/>
      <c r="AM346" s="29"/>
      <c r="AN346" s="31"/>
      <c r="AO346" s="28"/>
      <c r="AP346" s="29"/>
      <c r="AQ346" s="29"/>
      <c r="AR346" s="30"/>
      <c r="AS346" s="28"/>
      <c r="AT346" s="29"/>
      <c r="AU346" s="30"/>
      <c r="AV346" s="184"/>
      <c r="AW346" s="29"/>
      <c r="AX346" s="29"/>
      <c r="AY346" s="29"/>
      <c r="AZ346" s="29"/>
      <c r="BA346" s="29"/>
      <c r="BB346" s="29"/>
      <c r="BC346" s="30"/>
      <c r="BD346" s="249"/>
      <c r="BE346" s="249"/>
      <c r="BF346" s="249"/>
      <c r="BG346" s="249"/>
      <c r="BH346" s="32"/>
      <c r="BI346" s="56"/>
    </row>
    <row r="347" spans="2:61" s="15" customFormat="1" ht="21" x14ac:dyDescent="0.25">
      <c r="B347" s="47"/>
      <c r="C347" s="20">
        <f t="shared" si="71"/>
        <v>45712</v>
      </c>
      <c r="D347" s="168">
        <f>SUMIFS('Transport-DB'!O:O,'Transport-DB'!C:C,"="&amp;'Work DB'!C347,'Transport-DB'!F:F,"="&amp;'Work DB'!$D$4)</f>
        <v>0</v>
      </c>
      <c r="E347" s="169">
        <f>SUMIFS('Transport-DB'!O:O,'Transport-DB'!C:C,"="&amp;'Work DB'!C347,'Transport-DB'!F:F,"="&amp;'Work DB'!$E$4)</f>
        <v>0</v>
      </c>
      <c r="F347" s="169">
        <f>SUMIFS('Transport-DB'!O:O,'Transport-DB'!C:C,"="&amp;'Work DB'!C347,'Transport-DB'!F:F,"="&amp;'Work DB'!$F$4)</f>
        <v>0</v>
      </c>
      <c r="G347" s="169">
        <f>SUMIFS('Transport-DB'!O:O,'Transport-DB'!C:C,"="&amp;'Work DB'!C347,'Transport-DB'!F:F,"="&amp;'Work DB'!$G$4)</f>
        <v>0</v>
      </c>
      <c r="H347" s="166">
        <f>SUMIFS('Transport-DB'!O:O,'Transport-DB'!C:C,"="&amp;'Work DB'!C347,'Transport-DB'!F:F,"="&amp;'Work DB'!$H$4)</f>
        <v>0</v>
      </c>
      <c r="I347" s="169">
        <f>SUMIFS('Transport-DB'!O:O,'Transport-DB'!C:C,"="&amp;'Work DB'!C347,'Transport-DB'!F:F,"="&amp;'Work DB'!$I$4)</f>
        <v>0</v>
      </c>
      <c r="J347" s="337">
        <f>SUMIFS('Transport-DB'!O:O,'Transport-DB'!C:C,"="&amp;'Work DB'!C347,'Transport-DB'!F:F,"="&amp;'Work DB'!$J$4)</f>
        <v>0</v>
      </c>
      <c r="K347" s="168">
        <f>SUMIFS('Transport-DB'!N:N,'Transport-DB'!C:C,"="&amp;'Work DB'!C347,'Transport-DB'!F:F,"="&amp;'Work DB'!$K$4)</f>
        <v>0</v>
      </c>
      <c r="L347" s="169">
        <f>SUMIFS('Transport-DB'!N:N,'Transport-DB'!C:C,"="&amp;'Work DB'!C347,'Transport-DB'!F:F,"="&amp;'Work DB'!$L$4)</f>
        <v>0</v>
      </c>
      <c r="M347" s="169">
        <f>SUMIFS('Transport-DB'!N:N,'Transport-DB'!C:C,"="&amp;'Work DB'!C347,'Transport-DB'!F:F,"="&amp;'Work DB'!$M$4)</f>
        <v>0</v>
      </c>
      <c r="N347" s="169">
        <f>SUMIFS('Transport-DB'!N:N,'Transport-DB'!C:C,"="&amp;'Work DB'!C347,'Transport-DB'!F:F,"="&amp;'Work DB'!$N$4)</f>
        <v>0</v>
      </c>
      <c r="O347" s="169">
        <f>SUMIFS('Transport-DB'!N:N,'Transport-DB'!C:C,"="&amp;'Work DB'!C347,'Transport-DB'!F:F,"="&amp;'Work DB'!$O$4)</f>
        <v>0</v>
      </c>
      <c r="P347" s="169">
        <f>SUMIFS('Transport-DB'!N:N,'Transport-DB'!C:C,"="&amp;'Work DB'!C347,'Transport-DB'!F:F,"="&amp;'Work DB'!$P$4)</f>
        <v>0</v>
      </c>
      <c r="Q347" s="166">
        <f>SUMIFS('Transport-DB'!N:N,'Transport-DB'!C:C,"="&amp;'Work DB'!C347,'Transport-DB'!F:F,"="&amp;'Work DB'!$Q$4)</f>
        <v>0</v>
      </c>
      <c r="R347" s="167">
        <f>SUMIFS('Transport-DB'!N:N,'Transport-DB'!C:C,"="&amp;'Work DB'!C347,'Transport-DB'!F:F,"="&amp;'Work DB'!$R$4)</f>
        <v>0</v>
      </c>
      <c r="S347" s="168">
        <f>SUM(D347:J347)+SUM(K347:R347)-M347-SUMIFS(Transport_DB[ترانشه],Transport_DB[توضیحات],"دیسپوزال",Transport_DB[تاریخ],'Work DB'!C347)</f>
        <v>0</v>
      </c>
      <c r="T347" s="169">
        <f t="shared" si="70"/>
        <v>0</v>
      </c>
      <c r="U347" s="169"/>
      <c r="V347" s="169"/>
      <c r="W347" s="169"/>
      <c r="X347" s="169"/>
      <c r="Y347" s="167"/>
      <c r="Z347" s="249"/>
      <c r="AA347" s="168">
        <f>SUMIFS('Transport-DB'!P:P,'Transport-DB'!C:C,"="&amp;'Work DB'!C347,'Transport-DB'!F:F,"="&amp;'Work DB'!$AA$4)</f>
        <v>0</v>
      </c>
      <c r="AB347" s="169">
        <f>SUMIFS('Transport-DB'!P:P,'Transport-DB'!C:C,"="&amp;'Work DB'!C347,'Transport-DB'!F:F,"="&amp;'Work DB'!$AB$4)</f>
        <v>0</v>
      </c>
      <c r="AC347" s="169">
        <f>SUMIFS('Transport-DB'!P:P,'Transport-DB'!C:C,"="&amp;'Work DB'!C347,'Transport-DB'!F:F,"="&amp;'Work DB'!$AC$4)</f>
        <v>0</v>
      </c>
      <c r="AD347" s="166">
        <f>SUMIFS('Transport-DB'!P:P,'Transport-DB'!C:C,"="&amp;'Work DB'!C347,'Transport-DB'!F:F,"="&amp;'Work DB'!$AD$4)</f>
        <v>0</v>
      </c>
      <c r="AE347" s="166">
        <f>SUMIFS('Transport-DB'!P:P,'Transport-DB'!C:C,"="&amp;'Work DB'!C347,'Transport-DB'!F:F,"="&amp;'Work DB'!$AE$4)</f>
        <v>0</v>
      </c>
      <c r="AF347" s="166">
        <f>SUMIFS('Transport-DB'!P:P,'Transport-DB'!C:C,"="&amp;'Work DB'!C347,'Transport-DB'!F:F,"="&amp;'Work DB'!$AF$4)</f>
        <v>0</v>
      </c>
      <c r="AG347" s="167"/>
      <c r="AH347" s="168">
        <f>SUMIFS('Transport-DB'!Q:Q,'Transport-DB'!C:C,"="&amp;'Work DB'!C347)</f>
        <v>0</v>
      </c>
      <c r="AI347" s="170">
        <f>SUMIFS(Civil_DB[قالب بندی],Civil_DB[تاریخ],"="&amp;'Work DB'!C347)</f>
        <v>0</v>
      </c>
      <c r="AJ347" s="169"/>
      <c r="AK347" s="167">
        <f>SUMIFS(Civil_DB[بتن],Civil_DB[تاریخ],"="&amp;'Work DB'!C347)</f>
        <v>0</v>
      </c>
      <c r="AL347" s="28"/>
      <c r="AM347" s="29"/>
      <c r="AN347" s="31"/>
      <c r="AO347" s="28"/>
      <c r="AP347" s="29"/>
      <c r="AQ347" s="29"/>
      <c r="AR347" s="30"/>
      <c r="AS347" s="28"/>
      <c r="AT347" s="29"/>
      <c r="AU347" s="30"/>
      <c r="AV347" s="184"/>
      <c r="AW347" s="29"/>
      <c r="AX347" s="29"/>
      <c r="AY347" s="29"/>
      <c r="AZ347" s="29"/>
      <c r="BA347" s="29"/>
      <c r="BB347" s="29"/>
      <c r="BC347" s="30"/>
      <c r="BD347" s="249"/>
      <c r="BE347" s="249"/>
      <c r="BF347" s="249"/>
      <c r="BG347" s="249"/>
      <c r="BH347" s="32"/>
      <c r="BI347" s="56"/>
    </row>
    <row r="348" spans="2:61" s="15" customFormat="1" ht="21" x14ac:dyDescent="0.25">
      <c r="B348" s="47"/>
      <c r="C348" s="20">
        <f t="shared" si="71"/>
        <v>45713</v>
      </c>
      <c r="D348" s="168">
        <f>SUMIFS('Transport-DB'!O:O,'Transport-DB'!C:C,"="&amp;'Work DB'!C348,'Transport-DB'!F:F,"="&amp;'Work DB'!$D$4)</f>
        <v>0</v>
      </c>
      <c r="E348" s="169">
        <f>SUMIFS('Transport-DB'!O:O,'Transport-DB'!C:C,"="&amp;'Work DB'!C348,'Transport-DB'!F:F,"="&amp;'Work DB'!$E$4)</f>
        <v>0</v>
      </c>
      <c r="F348" s="169">
        <f>SUMIFS('Transport-DB'!O:O,'Transport-DB'!C:C,"="&amp;'Work DB'!C348,'Transport-DB'!F:F,"="&amp;'Work DB'!$F$4)</f>
        <v>0</v>
      </c>
      <c r="G348" s="169">
        <f>SUMIFS('Transport-DB'!O:O,'Transport-DB'!C:C,"="&amp;'Work DB'!C348,'Transport-DB'!F:F,"="&amp;'Work DB'!$G$4)</f>
        <v>0</v>
      </c>
      <c r="H348" s="166">
        <f>SUMIFS('Transport-DB'!O:O,'Transport-DB'!C:C,"="&amp;'Work DB'!C348,'Transport-DB'!F:F,"="&amp;'Work DB'!$H$4)</f>
        <v>0</v>
      </c>
      <c r="I348" s="169">
        <f>SUMIFS('Transport-DB'!O:O,'Transport-DB'!C:C,"="&amp;'Work DB'!C348,'Transport-DB'!F:F,"="&amp;'Work DB'!$I$4)</f>
        <v>0</v>
      </c>
      <c r="J348" s="337">
        <f>SUMIFS('Transport-DB'!O:O,'Transport-DB'!C:C,"="&amp;'Work DB'!C348,'Transport-DB'!F:F,"="&amp;'Work DB'!$J$4)</f>
        <v>0</v>
      </c>
      <c r="K348" s="168">
        <f>SUMIFS('Transport-DB'!N:N,'Transport-DB'!C:C,"="&amp;'Work DB'!C348,'Transport-DB'!F:F,"="&amp;'Work DB'!$K$4)</f>
        <v>0</v>
      </c>
      <c r="L348" s="169">
        <f>SUMIFS('Transport-DB'!N:N,'Transport-DB'!C:C,"="&amp;'Work DB'!C348,'Transport-DB'!F:F,"="&amp;'Work DB'!$L$4)</f>
        <v>0</v>
      </c>
      <c r="M348" s="169">
        <f>SUMIFS('Transport-DB'!N:N,'Transport-DB'!C:C,"="&amp;'Work DB'!C348,'Transport-DB'!F:F,"="&amp;'Work DB'!$M$4)</f>
        <v>0</v>
      </c>
      <c r="N348" s="169">
        <f>SUMIFS('Transport-DB'!N:N,'Transport-DB'!C:C,"="&amp;'Work DB'!C348,'Transport-DB'!F:F,"="&amp;'Work DB'!$N$4)</f>
        <v>0</v>
      </c>
      <c r="O348" s="169">
        <f>SUMIFS('Transport-DB'!N:N,'Transport-DB'!C:C,"="&amp;'Work DB'!C348,'Transport-DB'!F:F,"="&amp;'Work DB'!$O$4)</f>
        <v>0</v>
      </c>
      <c r="P348" s="169">
        <f>SUMIFS('Transport-DB'!N:N,'Transport-DB'!C:C,"="&amp;'Work DB'!C348,'Transport-DB'!F:F,"="&amp;'Work DB'!$P$4)</f>
        <v>0</v>
      </c>
      <c r="Q348" s="166">
        <f>SUMIFS('Transport-DB'!N:N,'Transport-DB'!C:C,"="&amp;'Work DB'!C348,'Transport-DB'!F:F,"="&amp;'Work DB'!$Q$4)</f>
        <v>0</v>
      </c>
      <c r="R348" s="167">
        <f>SUMIFS('Transport-DB'!N:N,'Transport-DB'!C:C,"="&amp;'Work DB'!C348,'Transport-DB'!F:F,"="&amp;'Work DB'!$R$4)</f>
        <v>0</v>
      </c>
      <c r="S348" s="168">
        <f>SUM(D348:J348)+SUM(K348:R348)-M348-SUMIFS(Transport_DB[ترانشه],Transport_DB[توضیحات],"دیسپوزال",Transport_DB[تاریخ],'Work DB'!C348)</f>
        <v>0</v>
      </c>
      <c r="T348" s="169">
        <f t="shared" si="70"/>
        <v>0</v>
      </c>
      <c r="U348" s="169"/>
      <c r="V348" s="169"/>
      <c r="W348" s="169"/>
      <c r="X348" s="169"/>
      <c r="Y348" s="167"/>
      <c r="Z348" s="249"/>
      <c r="AA348" s="168">
        <f>SUMIFS('Transport-DB'!P:P,'Transport-DB'!C:C,"="&amp;'Work DB'!C348,'Transport-DB'!F:F,"="&amp;'Work DB'!$AA$4)</f>
        <v>0</v>
      </c>
      <c r="AB348" s="169">
        <f>SUMIFS('Transport-DB'!P:P,'Transport-DB'!C:C,"="&amp;'Work DB'!C348,'Transport-DB'!F:F,"="&amp;'Work DB'!$AB$4)</f>
        <v>0</v>
      </c>
      <c r="AC348" s="169">
        <f>SUMIFS('Transport-DB'!P:P,'Transport-DB'!C:C,"="&amp;'Work DB'!C348,'Transport-DB'!F:F,"="&amp;'Work DB'!$AC$4)</f>
        <v>0</v>
      </c>
      <c r="AD348" s="166">
        <f>SUMIFS('Transport-DB'!P:P,'Transport-DB'!C:C,"="&amp;'Work DB'!C348,'Transport-DB'!F:F,"="&amp;'Work DB'!$AD$4)</f>
        <v>0</v>
      </c>
      <c r="AE348" s="166">
        <f>SUMIFS('Transport-DB'!P:P,'Transport-DB'!C:C,"="&amp;'Work DB'!C348,'Transport-DB'!F:F,"="&amp;'Work DB'!$AE$4)</f>
        <v>0</v>
      </c>
      <c r="AF348" s="166">
        <f>SUMIFS('Transport-DB'!P:P,'Transport-DB'!C:C,"="&amp;'Work DB'!C348,'Transport-DB'!F:F,"="&amp;'Work DB'!$AF$4)</f>
        <v>0</v>
      </c>
      <c r="AG348" s="167"/>
      <c r="AH348" s="168">
        <f>SUMIFS('Transport-DB'!Q:Q,'Transport-DB'!C:C,"="&amp;'Work DB'!C348)</f>
        <v>0</v>
      </c>
      <c r="AI348" s="170">
        <f>SUMIFS(Civil_DB[قالب بندی],Civil_DB[تاریخ],"="&amp;'Work DB'!C348)</f>
        <v>0</v>
      </c>
      <c r="AJ348" s="169"/>
      <c r="AK348" s="167">
        <f>SUMIFS(Civil_DB[بتن],Civil_DB[تاریخ],"="&amp;'Work DB'!C348)</f>
        <v>0</v>
      </c>
      <c r="AL348" s="28"/>
      <c r="AM348" s="29"/>
      <c r="AN348" s="31"/>
      <c r="AO348" s="28"/>
      <c r="AP348" s="29"/>
      <c r="AQ348" s="29"/>
      <c r="AR348" s="30"/>
      <c r="AS348" s="28"/>
      <c r="AT348" s="29"/>
      <c r="AU348" s="30"/>
      <c r="AV348" s="184"/>
      <c r="AW348" s="29"/>
      <c r="AX348" s="29"/>
      <c r="AY348" s="29"/>
      <c r="AZ348" s="29"/>
      <c r="BA348" s="29"/>
      <c r="BB348" s="29"/>
      <c r="BC348" s="30"/>
      <c r="BD348" s="249"/>
      <c r="BE348" s="249"/>
      <c r="BF348" s="249"/>
      <c r="BG348" s="249"/>
      <c r="BH348" s="32"/>
      <c r="BI348" s="56"/>
    </row>
    <row r="349" spans="2:61" s="15" customFormat="1" ht="21" x14ac:dyDescent="0.25">
      <c r="B349" s="47"/>
      <c r="C349" s="20">
        <f t="shared" si="71"/>
        <v>45714</v>
      </c>
      <c r="D349" s="168">
        <f>SUMIFS('Transport-DB'!O:O,'Transport-DB'!C:C,"="&amp;'Work DB'!C349,'Transport-DB'!F:F,"="&amp;'Work DB'!$D$4)</f>
        <v>0</v>
      </c>
      <c r="E349" s="169">
        <f>SUMIFS('Transport-DB'!O:O,'Transport-DB'!C:C,"="&amp;'Work DB'!C349,'Transport-DB'!F:F,"="&amp;'Work DB'!$E$4)</f>
        <v>0</v>
      </c>
      <c r="F349" s="169">
        <f>SUMIFS('Transport-DB'!O:O,'Transport-DB'!C:C,"="&amp;'Work DB'!C349,'Transport-DB'!F:F,"="&amp;'Work DB'!$F$4)</f>
        <v>0</v>
      </c>
      <c r="G349" s="169">
        <f>SUMIFS('Transport-DB'!O:O,'Transport-DB'!C:C,"="&amp;'Work DB'!C349,'Transport-DB'!F:F,"="&amp;'Work DB'!$G$4)</f>
        <v>0</v>
      </c>
      <c r="H349" s="166">
        <f>SUMIFS('Transport-DB'!O:O,'Transport-DB'!C:C,"="&amp;'Work DB'!C349,'Transport-DB'!F:F,"="&amp;'Work DB'!$H$4)</f>
        <v>0</v>
      </c>
      <c r="I349" s="169">
        <f>SUMIFS('Transport-DB'!O:O,'Transport-DB'!C:C,"="&amp;'Work DB'!C349,'Transport-DB'!F:F,"="&amp;'Work DB'!$I$4)</f>
        <v>0</v>
      </c>
      <c r="J349" s="337">
        <f>SUMIFS('Transport-DB'!O:O,'Transport-DB'!C:C,"="&amp;'Work DB'!C349,'Transport-DB'!F:F,"="&amp;'Work DB'!$J$4)</f>
        <v>0</v>
      </c>
      <c r="K349" s="168">
        <f>SUMIFS('Transport-DB'!N:N,'Transport-DB'!C:C,"="&amp;'Work DB'!C349,'Transport-DB'!F:F,"="&amp;'Work DB'!$K$4)</f>
        <v>0</v>
      </c>
      <c r="L349" s="169">
        <f>SUMIFS('Transport-DB'!N:N,'Transport-DB'!C:C,"="&amp;'Work DB'!C349,'Transport-DB'!F:F,"="&amp;'Work DB'!$L$4)</f>
        <v>0</v>
      </c>
      <c r="M349" s="169">
        <f>SUMIFS('Transport-DB'!N:N,'Transport-DB'!C:C,"="&amp;'Work DB'!C349,'Transport-DB'!F:F,"="&amp;'Work DB'!$M$4)</f>
        <v>0</v>
      </c>
      <c r="N349" s="169">
        <f>SUMIFS('Transport-DB'!N:N,'Transport-DB'!C:C,"="&amp;'Work DB'!C349,'Transport-DB'!F:F,"="&amp;'Work DB'!$N$4)</f>
        <v>0</v>
      </c>
      <c r="O349" s="169">
        <f>SUMIFS('Transport-DB'!N:N,'Transport-DB'!C:C,"="&amp;'Work DB'!C349,'Transport-DB'!F:F,"="&amp;'Work DB'!$O$4)</f>
        <v>0</v>
      </c>
      <c r="P349" s="169">
        <f>SUMIFS('Transport-DB'!N:N,'Transport-DB'!C:C,"="&amp;'Work DB'!C349,'Transport-DB'!F:F,"="&amp;'Work DB'!$P$4)</f>
        <v>0</v>
      </c>
      <c r="Q349" s="166">
        <f>SUMIFS('Transport-DB'!N:N,'Transport-DB'!C:C,"="&amp;'Work DB'!C349,'Transport-DB'!F:F,"="&amp;'Work DB'!$Q$4)</f>
        <v>0</v>
      </c>
      <c r="R349" s="167">
        <f>SUMIFS('Transport-DB'!N:N,'Transport-DB'!C:C,"="&amp;'Work DB'!C349,'Transport-DB'!F:F,"="&amp;'Work DB'!$R$4)</f>
        <v>0</v>
      </c>
      <c r="S349" s="168">
        <f>SUM(D349:J349)+SUM(K349:R349)-M349-SUMIFS(Transport_DB[ترانشه],Transport_DB[توضیحات],"دیسپوزال",Transport_DB[تاریخ],'Work DB'!C349)</f>
        <v>0</v>
      </c>
      <c r="T349" s="169">
        <f t="shared" si="70"/>
        <v>0</v>
      </c>
      <c r="U349" s="169"/>
      <c r="V349" s="169"/>
      <c r="W349" s="169"/>
      <c r="X349" s="169"/>
      <c r="Y349" s="167"/>
      <c r="Z349" s="249"/>
      <c r="AA349" s="168">
        <f>SUMIFS('Transport-DB'!P:P,'Transport-DB'!C:C,"="&amp;'Work DB'!C349,'Transport-DB'!F:F,"="&amp;'Work DB'!$AA$4)</f>
        <v>0</v>
      </c>
      <c r="AB349" s="169">
        <f>SUMIFS('Transport-DB'!P:P,'Transport-DB'!C:C,"="&amp;'Work DB'!C349,'Transport-DB'!F:F,"="&amp;'Work DB'!$AB$4)</f>
        <v>0</v>
      </c>
      <c r="AC349" s="169">
        <f>SUMIFS('Transport-DB'!P:P,'Transport-DB'!C:C,"="&amp;'Work DB'!C349,'Transport-DB'!F:F,"="&amp;'Work DB'!$AC$4)</f>
        <v>0</v>
      </c>
      <c r="AD349" s="166">
        <f>SUMIFS('Transport-DB'!P:P,'Transport-DB'!C:C,"="&amp;'Work DB'!C349,'Transport-DB'!F:F,"="&amp;'Work DB'!$AD$4)</f>
        <v>0</v>
      </c>
      <c r="AE349" s="166">
        <f>SUMIFS('Transport-DB'!P:P,'Transport-DB'!C:C,"="&amp;'Work DB'!C349,'Transport-DB'!F:F,"="&amp;'Work DB'!$AE$4)</f>
        <v>0</v>
      </c>
      <c r="AF349" s="166">
        <f>SUMIFS('Transport-DB'!P:P,'Transport-DB'!C:C,"="&amp;'Work DB'!C349,'Transport-DB'!F:F,"="&amp;'Work DB'!$AF$4)</f>
        <v>0</v>
      </c>
      <c r="AG349" s="167"/>
      <c r="AH349" s="168">
        <f>SUMIFS('Transport-DB'!Q:Q,'Transport-DB'!C:C,"="&amp;'Work DB'!C349)</f>
        <v>0</v>
      </c>
      <c r="AI349" s="170">
        <f>SUMIFS(Civil_DB[قالب بندی],Civil_DB[تاریخ],"="&amp;'Work DB'!C349)</f>
        <v>0</v>
      </c>
      <c r="AJ349" s="169"/>
      <c r="AK349" s="167">
        <f>SUMIFS(Civil_DB[بتن],Civil_DB[تاریخ],"="&amp;'Work DB'!C349)</f>
        <v>0</v>
      </c>
      <c r="AL349" s="28"/>
      <c r="AM349" s="29"/>
      <c r="AN349" s="31"/>
      <c r="AO349" s="28"/>
      <c r="AP349" s="29"/>
      <c r="AQ349" s="29"/>
      <c r="AR349" s="30"/>
      <c r="AS349" s="28"/>
      <c r="AT349" s="29"/>
      <c r="AU349" s="30"/>
      <c r="AV349" s="184"/>
      <c r="AW349" s="29"/>
      <c r="AX349" s="29"/>
      <c r="AY349" s="29"/>
      <c r="AZ349" s="29"/>
      <c r="BA349" s="29"/>
      <c r="BB349" s="29"/>
      <c r="BC349" s="30"/>
      <c r="BD349" s="249"/>
      <c r="BE349" s="249"/>
      <c r="BF349" s="249"/>
      <c r="BG349" s="249"/>
      <c r="BH349" s="32"/>
      <c r="BI349" s="56"/>
    </row>
    <row r="350" spans="2:61" s="15" customFormat="1" ht="21" x14ac:dyDescent="0.25">
      <c r="B350" s="47"/>
      <c r="C350" s="20">
        <f t="shared" si="71"/>
        <v>45715</v>
      </c>
      <c r="D350" s="168">
        <f>SUMIFS('Transport-DB'!O:O,'Transport-DB'!C:C,"="&amp;'Work DB'!C350,'Transport-DB'!F:F,"="&amp;'Work DB'!$D$4)</f>
        <v>0</v>
      </c>
      <c r="E350" s="169">
        <f>SUMIFS('Transport-DB'!O:O,'Transport-DB'!C:C,"="&amp;'Work DB'!C350,'Transport-DB'!F:F,"="&amp;'Work DB'!$E$4)</f>
        <v>0</v>
      </c>
      <c r="F350" s="169">
        <f>SUMIFS('Transport-DB'!O:O,'Transport-DB'!C:C,"="&amp;'Work DB'!C350,'Transport-DB'!F:F,"="&amp;'Work DB'!$F$4)</f>
        <v>0</v>
      </c>
      <c r="G350" s="169">
        <f>SUMIFS('Transport-DB'!O:O,'Transport-DB'!C:C,"="&amp;'Work DB'!C350,'Transport-DB'!F:F,"="&amp;'Work DB'!$G$4)</f>
        <v>0</v>
      </c>
      <c r="H350" s="166">
        <f>SUMIFS('Transport-DB'!O:O,'Transport-DB'!C:C,"="&amp;'Work DB'!C350,'Transport-DB'!F:F,"="&amp;'Work DB'!$H$4)</f>
        <v>0</v>
      </c>
      <c r="I350" s="169">
        <f>SUMIFS('Transport-DB'!O:O,'Transport-DB'!C:C,"="&amp;'Work DB'!C350,'Transport-DB'!F:F,"="&amp;'Work DB'!$I$4)</f>
        <v>0</v>
      </c>
      <c r="J350" s="337">
        <f>SUMIFS('Transport-DB'!O:O,'Transport-DB'!C:C,"="&amp;'Work DB'!C350,'Transport-DB'!F:F,"="&amp;'Work DB'!$J$4)</f>
        <v>0</v>
      </c>
      <c r="K350" s="168">
        <f>SUMIFS('Transport-DB'!N:N,'Transport-DB'!C:C,"="&amp;'Work DB'!C350,'Transport-DB'!F:F,"="&amp;'Work DB'!$K$4)</f>
        <v>0</v>
      </c>
      <c r="L350" s="169">
        <f>SUMIFS('Transport-DB'!N:N,'Transport-DB'!C:C,"="&amp;'Work DB'!C350,'Transport-DB'!F:F,"="&amp;'Work DB'!$L$4)</f>
        <v>0</v>
      </c>
      <c r="M350" s="169">
        <f>SUMIFS('Transport-DB'!N:N,'Transport-DB'!C:C,"="&amp;'Work DB'!C350,'Transport-DB'!F:F,"="&amp;'Work DB'!$M$4)</f>
        <v>0</v>
      </c>
      <c r="N350" s="169">
        <f>SUMIFS('Transport-DB'!N:N,'Transport-DB'!C:C,"="&amp;'Work DB'!C350,'Transport-DB'!F:F,"="&amp;'Work DB'!$N$4)</f>
        <v>0</v>
      </c>
      <c r="O350" s="169">
        <f>SUMIFS('Transport-DB'!N:N,'Transport-DB'!C:C,"="&amp;'Work DB'!C350,'Transport-DB'!F:F,"="&amp;'Work DB'!$O$4)</f>
        <v>0</v>
      </c>
      <c r="P350" s="169">
        <f>SUMIFS('Transport-DB'!N:N,'Transport-DB'!C:C,"="&amp;'Work DB'!C350,'Transport-DB'!F:F,"="&amp;'Work DB'!$P$4)</f>
        <v>0</v>
      </c>
      <c r="Q350" s="166">
        <f>SUMIFS('Transport-DB'!N:N,'Transport-DB'!C:C,"="&amp;'Work DB'!C350,'Transport-DB'!F:F,"="&amp;'Work DB'!$Q$4)</f>
        <v>0</v>
      </c>
      <c r="R350" s="167">
        <f>SUMIFS('Transport-DB'!N:N,'Transport-DB'!C:C,"="&amp;'Work DB'!C350,'Transport-DB'!F:F,"="&amp;'Work DB'!$R$4)</f>
        <v>0</v>
      </c>
      <c r="S350" s="168">
        <f>SUM(D350:J350)+SUM(K350:R350)-M350-SUMIFS(Transport_DB[ترانشه],Transport_DB[توضیحات],"دیسپوزال",Transport_DB[تاریخ],'Work DB'!C350)</f>
        <v>0</v>
      </c>
      <c r="T350" s="169">
        <f t="shared" si="70"/>
        <v>0</v>
      </c>
      <c r="U350" s="169"/>
      <c r="V350" s="169"/>
      <c r="W350" s="169"/>
      <c r="X350" s="169"/>
      <c r="Y350" s="167"/>
      <c r="Z350" s="249"/>
      <c r="AA350" s="168">
        <f>SUMIFS('Transport-DB'!P:P,'Transport-DB'!C:C,"="&amp;'Work DB'!C350,'Transport-DB'!F:F,"="&amp;'Work DB'!$AA$4)</f>
        <v>0</v>
      </c>
      <c r="AB350" s="169">
        <f>SUMIFS('Transport-DB'!P:P,'Transport-DB'!C:C,"="&amp;'Work DB'!C350,'Transport-DB'!F:F,"="&amp;'Work DB'!$AB$4)</f>
        <v>0</v>
      </c>
      <c r="AC350" s="169">
        <f>SUMIFS('Transport-DB'!P:P,'Transport-DB'!C:C,"="&amp;'Work DB'!C350,'Transport-DB'!F:F,"="&amp;'Work DB'!$AC$4)</f>
        <v>0</v>
      </c>
      <c r="AD350" s="166">
        <f>SUMIFS('Transport-DB'!P:P,'Transport-DB'!C:C,"="&amp;'Work DB'!C350,'Transport-DB'!F:F,"="&amp;'Work DB'!$AD$4)</f>
        <v>0</v>
      </c>
      <c r="AE350" s="166">
        <f>SUMIFS('Transport-DB'!P:P,'Transport-DB'!C:C,"="&amp;'Work DB'!C350,'Transport-DB'!F:F,"="&amp;'Work DB'!$AE$4)</f>
        <v>0</v>
      </c>
      <c r="AF350" s="166">
        <f>SUMIFS('Transport-DB'!P:P,'Transport-DB'!C:C,"="&amp;'Work DB'!C350,'Transport-DB'!F:F,"="&amp;'Work DB'!$AF$4)</f>
        <v>0</v>
      </c>
      <c r="AG350" s="167"/>
      <c r="AH350" s="168">
        <f>SUMIFS('Transport-DB'!Q:Q,'Transport-DB'!C:C,"="&amp;'Work DB'!C350)</f>
        <v>0</v>
      </c>
      <c r="AI350" s="170">
        <f>SUMIFS(Civil_DB[قالب بندی],Civil_DB[تاریخ],"="&amp;'Work DB'!C350)</f>
        <v>0</v>
      </c>
      <c r="AJ350" s="169"/>
      <c r="AK350" s="167">
        <f>SUMIFS(Civil_DB[بتن],Civil_DB[تاریخ],"="&amp;'Work DB'!C350)</f>
        <v>0</v>
      </c>
      <c r="AL350" s="28"/>
      <c r="AM350" s="29"/>
      <c r="AN350" s="31"/>
      <c r="AO350" s="28"/>
      <c r="AP350" s="29"/>
      <c r="AQ350" s="29"/>
      <c r="AR350" s="30"/>
      <c r="AS350" s="28"/>
      <c r="AT350" s="29"/>
      <c r="AU350" s="30"/>
      <c r="AV350" s="184"/>
      <c r="AW350" s="29"/>
      <c r="AX350" s="29"/>
      <c r="AY350" s="29"/>
      <c r="AZ350" s="29"/>
      <c r="BA350" s="29"/>
      <c r="BB350" s="29"/>
      <c r="BC350" s="30"/>
      <c r="BD350" s="249"/>
      <c r="BE350" s="249"/>
      <c r="BF350" s="249"/>
      <c r="BG350" s="249"/>
      <c r="BH350" s="32"/>
      <c r="BI350" s="56"/>
    </row>
    <row r="351" spans="2:61" s="15" customFormat="1" ht="21" x14ac:dyDescent="0.25">
      <c r="B351" s="47"/>
      <c r="C351" s="20">
        <f t="shared" si="71"/>
        <v>45716</v>
      </c>
      <c r="D351" s="168">
        <f>SUMIFS('Transport-DB'!O:O,'Transport-DB'!C:C,"="&amp;'Work DB'!C351,'Transport-DB'!F:F,"="&amp;'Work DB'!$D$4)</f>
        <v>0</v>
      </c>
      <c r="E351" s="169">
        <f>SUMIFS('Transport-DB'!O:O,'Transport-DB'!C:C,"="&amp;'Work DB'!C351,'Transport-DB'!F:F,"="&amp;'Work DB'!$E$4)</f>
        <v>0</v>
      </c>
      <c r="F351" s="169">
        <f>SUMIFS('Transport-DB'!O:O,'Transport-DB'!C:C,"="&amp;'Work DB'!C351,'Transport-DB'!F:F,"="&amp;'Work DB'!$F$4)</f>
        <v>0</v>
      </c>
      <c r="G351" s="169">
        <f>SUMIFS('Transport-DB'!O:O,'Transport-DB'!C:C,"="&amp;'Work DB'!C351,'Transport-DB'!F:F,"="&amp;'Work DB'!$G$4)</f>
        <v>0</v>
      </c>
      <c r="H351" s="166">
        <f>SUMIFS('Transport-DB'!O:O,'Transport-DB'!C:C,"="&amp;'Work DB'!C351,'Transport-DB'!F:F,"="&amp;'Work DB'!$H$4)</f>
        <v>0</v>
      </c>
      <c r="I351" s="169">
        <f>SUMIFS('Transport-DB'!O:O,'Transport-DB'!C:C,"="&amp;'Work DB'!C351,'Transport-DB'!F:F,"="&amp;'Work DB'!$I$4)</f>
        <v>0</v>
      </c>
      <c r="J351" s="337">
        <f>SUMIFS('Transport-DB'!O:O,'Transport-DB'!C:C,"="&amp;'Work DB'!C351,'Transport-DB'!F:F,"="&amp;'Work DB'!$J$4)</f>
        <v>0</v>
      </c>
      <c r="K351" s="168">
        <f>SUMIFS('Transport-DB'!N:N,'Transport-DB'!C:C,"="&amp;'Work DB'!C351,'Transport-DB'!F:F,"="&amp;'Work DB'!$K$4)</f>
        <v>0</v>
      </c>
      <c r="L351" s="169">
        <f>SUMIFS('Transport-DB'!N:N,'Transport-DB'!C:C,"="&amp;'Work DB'!C351,'Transport-DB'!F:F,"="&amp;'Work DB'!$L$4)</f>
        <v>0</v>
      </c>
      <c r="M351" s="169">
        <f>SUMIFS('Transport-DB'!N:N,'Transport-DB'!C:C,"="&amp;'Work DB'!C351,'Transport-DB'!F:F,"="&amp;'Work DB'!$M$4)</f>
        <v>0</v>
      </c>
      <c r="N351" s="169">
        <f>SUMIFS('Transport-DB'!N:N,'Transport-DB'!C:C,"="&amp;'Work DB'!C351,'Transport-DB'!F:F,"="&amp;'Work DB'!$N$4)</f>
        <v>0</v>
      </c>
      <c r="O351" s="169">
        <f>SUMIFS('Transport-DB'!N:N,'Transport-DB'!C:C,"="&amp;'Work DB'!C351,'Transport-DB'!F:F,"="&amp;'Work DB'!$O$4)</f>
        <v>0</v>
      </c>
      <c r="P351" s="169">
        <f>SUMIFS('Transport-DB'!N:N,'Transport-DB'!C:C,"="&amp;'Work DB'!C351,'Transport-DB'!F:F,"="&amp;'Work DB'!$P$4)</f>
        <v>0</v>
      </c>
      <c r="Q351" s="166">
        <f>SUMIFS('Transport-DB'!N:N,'Transport-DB'!C:C,"="&amp;'Work DB'!C351,'Transport-DB'!F:F,"="&amp;'Work DB'!$Q$4)</f>
        <v>0</v>
      </c>
      <c r="R351" s="167">
        <f>SUMIFS('Transport-DB'!N:N,'Transport-DB'!C:C,"="&amp;'Work DB'!C351,'Transport-DB'!F:F,"="&amp;'Work DB'!$R$4)</f>
        <v>0</v>
      </c>
      <c r="S351" s="168">
        <f>SUM(D351:J351)+SUM(K351:R351)-M351-SUMIFS(Transport_DB[ترانشه],Transport_DB[توضیحات],"دیسپوزال",Transport_DB[تاریخ],'Work DB'!C351)</f>
        <v>0</v>
      </c>
      <c r="T351" s="169">
        <f t="shared" si="70"/>
        <v>0</v>
      </c>
      <c r="U351" s="169"/>
      <c r="V351" s="169"/>
      <c r="W351" s="169"/>
      <c r="X351" s="169"/>
      <c r="Y351" s="167"/>
      <c r="Z351" s="249"/>
      <c r="AA351" s="168">
        <f>SUMIFS('Transport-DB'!P:P,'Transport-DB'!C:C,"="&amp;'Work DB'!C351,'Transport-DB'!F:F,"="&amp;'Work DB'!$AA$4)</f>
        <v>0</v>
      </c>
      <c r="AB351" s="169">
        <f>SUMIFS('Transport-DB'!P:P,'Transport-DB'!C:C,"="&amp;'Work DB'!C351,'Transport-DB'!F:F,"="&amp;'Work DB'!$AB$4)</f>
        <v>0</v>
      </c>
      <c r="AC351" s="169">
        <f>SUMIFS('Transport-DB'!P:P,'Transport-DB'!C:C,"="&amp;'Work DB'!C351,'Transport-DB'!F:F,"="&amp;'Work DB'!$AC$4)</f>
        <v>0</v>
      </c>
      <c r="AD351" s="166">
        <f>SUMIFS('Transport-DB'!P:P,'Transport-DB'!C:C,"="&amp;'Work DB'!C351,'Transport-DB'!F:F,"="&amp;'Work DB'!$AD$4)</f>
        <v>0</v>
      </c>
      <c r="AE351" s="166">
        <f>SUMIFS('Transport-DB'!P:P,'Transport-DB'!C:C,"="&amp;'Work DB'!C351,'Transport-DB'!F:F,"="&amp;'Work DB'!$AE$4)</f>
        <v>0</v>
      </c>
      <c r="AF351" s="166">
        <f>SUMIFS('Transport-DB'!P:P,'Transport-DB'!C:C,"="&amp;'Work DB'!C351,'Transport-DB'!F:F,"="&amp;'Work DB'!$AF$4)</f>
        <v>0</v>
      </c>
      <c r="AG351" s="167"/>
      <c r="AH351" s="168">
        <f>SUMIFS('Transport-DB'!Q:Q,'Transport-DB'!C:C,"="&amp;'Work DB'!C351)</f>
        <v>0</v>
      </c>
      <c r="AI351" s="170">
        <f>SUMIFS(Civil_DB[قالب بندی],Civil_DB[تاریخ],"="&amp;'Work DB'!C351)</f>
        <v>0</v>
      </c>
      <c r="AJ351" s="169"/>
      <c r="AK351" s="167">
        <f>SUMIFS(Civil_DB[بتن],Civil_DB[تاریخ],"="&amp;'Work DB'!C351)</f>
        <v>0</v>
      </c>
      <c r="AL351" s="28"/>
      <c r="AM351" s="29"/>
      <c r="AN351" s="31"/>
      <c r="AO351" s="28"/>
      <c r="AP351" s="29"/>
      <c r="AQ351" s="29"/>
      <c r="AR351" s="30"/>
      <c r="AS351" s="28"/>
      <c r="AT351" s="29"/>
      <c r="AU351" s="30"/>
      <c r="AV351" s="184"/>
      <c r="AW351" s="29"/>
      <c r="AX351" s="29"/>
      <c r="AY351" s="29"/>
      <c r="AZ351" s="29"/>
      <c r="BA351" s="29"/>
      <c r="BB351" s="29"/>
      <c r="BC351" s="30"/>
      <c r="BD351" s="249"/>
      <c r="BE351" s="249"/>
      <c r="BF351" s="249"/>
      <c r="BG351" s="249"/>
      <c r="BH351" s="32"/>
      <c r="BI351" s="56"/>
    </row>
    <row r="352" spans="2:61" s="15" customFormat="1" ht="21" x14ac:dyDescent="0.25">
      <c r="B352" s="47"/>
      <c r="C352" s="20">
        <f t="shared" si="71"/>
        <v>45717</v>
      </c>
      <c r="D352" s="168">
        <f>SUMIFS('Transport-DB'!O:O,'Transport-DB'!C:C,"="&amp;'Work DB'!C352,'Transport-DB'!F:F,"="&amp;'Work DB'!$D$4)</f>
        <v>0</v>
      </c>
      <c r="E352" s="169">
        <f>SUMIFS('Transport-DB'!O:O,'Transport-DB'!C:C,"="&amp;'Work DB'!C352,'Transport-DB'!F:F,"="&amp;'Work DB'!$E$4)</f>
        <v>0</v>
      </c>
      <c r="F352" s="169">
        <f>SUMIFS('Transport-DB'!O:O,'Transport-DB'!C:C,"="&amp;'Work DB'!C352,'Transport-DB'!F:F,"="&amp;'Work DB'!$F$4)</f>
        <v>0</v>
      </c>
      <c r="G352" s="169">
        <f>SUMIFS('Transport-DB'!O:O,'Transport-DB'!C:C,"="&amp;'Work DB'!C352,'Transport-DB'!F:F,"="&amp;'Work DB'!$G$4)</f>
        <v>0</v>
      </c>
      <c r="H352" s="166">
        <f>SUMIFS('Transport-DB'!O:O,'Transport-DB'!C:C,"="&amp;'Work DB'!C352,'Transport-DB'!F:F,"="&amp;'Work DB'!$H$4)</f>
        <v>0</v>
      </c>
      <c r="I352" s="169">
        <f>SUMIFS('Transport-DB'!O:O,'Transport-DB'!C:C,"="&amp;'Work DB'!C352,'Transport-DB'!F:F,"="&amp;'Work DB'!$I$4)</f>
        <v>0</v>
      </c>
      <c r="J352" s="337">
        <f>SUMIFS('Transport-DB'!O:O,'Transport-DB'!C:C,"="&amp;'Work DB'!C352,'Transport-DB'!F:F,"="&amp;'Work DB'!$J$4)</f>
        <v>0</v>
      </c>
      <c r="K352" s="168">
        <f>SUMIFS('Transport-DB'!N:N,'Transport-DB'!C:C,"="&amp;'Work DB'!C352,'Transport-DB'!F:F,"="&amp;'Work DB'!$K$4)</f>
        <v>0</v>
      </c>
      <c r="L352" s="169">
        <f>SUMIFS('Transport-DB'!N:N,'Transport-DB'!C:C,"="&amp;'Work DB'!C352,'Transport-DB'!F:F,"="&amp;'Work DB'!$L$4)</f>
        <v>0</v>
      </c>
      <c r="M352" s="169">
        <f>SUMIFS('Transport-DB'!N:N,'Transport-DB'!C:C,"="&amp;'Work DB'!C352,'Transport-DB'!F:F,"="&amp;'Work DB'!$M$4)</f>
        <v>0</v>
      </c>
      <c r="N352" s="169">
        <f>SUMIFS('Transport-DB'!N:N,'Transport-DB'!C:C,"="&amp;'Work DB'!C352,'Transport-DB'!F:F,"="&amp;'Work DB'!$N$4)</f>
        <v>0</v>
      </c>
      <c r="O352" s="169">
        <f>SUMIFS('Transport-DB'!N:N,'Transport-DB'!C:C,"="&amp;'Work DB'!C352,'Transport-DB'!F:F,"="&amp;'Work DB'!$O$4)</f>
        <v>0</v>
      </c>
      <c r="P352" s="169">
        <f>SUMIFS('Transport-DB'!N:N,'Transport-DB'!C:C,"="&amp;'Work DB'!C352,'Transport-DB'!F:F,"="&amp;'Work DB'!$P$4)</f>
        <v>0</v>
      </c>
      <c r="Q352" s="166">
        <f>SUMIFS('Transport-DB'!N:N,'Transport-DB'!C:C,"="&amp;'Work DB'!C352,'Transport-DB'!F:F,"="&amp;'Work DB'!$Q$4)</f>
        <v>0</v>
      </c>
      <c r="R352" s="167">
        <f>SUMIFS('Transport-DB'!N:N,'Transport-DB'!C:C,"="&amp;'Work DB'!C352,'Transport-DB'!F:F,"="&amp;'Work DB'!$R$4)</f>
        <v>0</v>
      </c>
      <c r="S352" s="168">
        <f>SUM(D352:J352)+SUM(K352:R352)-M352-SUMIFS(Transport_DB[ترانشه],Transport_DB[توضیحات],"دیسپوزال",Transport_DB[تاریخ],'Work DB'!C352)</f>
        <v>0</v>
      </c>
      <c r="T352" s="169">
        <f t="shared" si="70"/>
        <v>0</v>
      </c>
      <c r="U352" s="169"/>
      <c r="V352" s="169"/>
      <c r="W352" s="169"/>
      <c r="X352" s="169"/>
      <c r="Y352" s="167"/>
      <c r="Z352" s="249"/>
      <c r="AA352" s="168">
        <f>SUMIFS('Transport-DB'!P:P,'Transport-DB'!C:C,"="&amp;'Work DB'!C352,'Transport-DB'!F:F,"="&amp;'Work DB'!$AA$4)</f>
        <v>0</v>
      </c>
      <c r="AB352" s="169">
        <f>SUMIFS('Transport-DB'!P:P,'Transport-DB'!C:C,"="&amp;'Work DB'!C352,'Transport-DB'!F:F,"="&amp;'Work DB'!$AB$4)</f>
        <v>0</v>
      </c>
      <c r="AC352" s="169">
        <f>SUMIFS('Transport-DB'!P:P,'Transport-DB'!C:C,"="&amp;'Work DB'!C352,'Transport-DB'!F:F,"="&amp;'Work DB'!$AC$4)</f>
        <v>0</v>
      </c>
      <c r="AD352" s="166">
        <f>SUMIFS('Transport-DB'!P:P,'Transport-DB'!C:C,"="&amp;'Work DB'!C352,'Transport-DB'!F:F,"="&amp;'Work DB'!$AD$4)</f>
        <v>0</v>
      </c>
      <c r="AE352" s="166">
        <f>SUMIFS('Transport-DB'!P:P,'Transport-DB'!C:C,"="&amp;'Work DB'!C352,'Transport-DB'!F:F,"="&amp;'Work DB'!$AE$4)</f>
        <v>0</v>
      </c>
      <c r="AF352" s="166">
        <f>SUMIFS('Transport-DB'!P:P,'Transport-DB'!C:C,"="&amp;'Work DB'!C352,'Transport-DB'!F:F,"="&amp;'Work DB'!$AF$4)</f>
        <v>0</v>
      </c>
      <c r="AG352" s="167"/>
      <c r="AH352" s="168">
        <f>SUMIFS('Transport-DB'!Q:Q,'Transport-DB'!C:C,"="&amp;'Work DB'!C352)</f>
        <v>0</v>
      </c>
      <c r="AI352" s="170">
        <f>SUMIFS(Civil_DB[قالب بندی],Civil_DB[تاریخ],"="&amp;'Work DB'!C352)</f>
        <v>0</v>
      </c>
      <c r="AJ352" s="169"/>
      <c r="AK352" s="167">
        <f>SUMIFS(Civil_DB[بتن],Civil_DB[تاریخ],"="&amp;'Work DB'!C352)</f>
        <v>0</v>
      </c>
      <c r="AL352" s="28"/>
      <c r="AM352" s="29"/>
      <c r="AN352" s="31"/>
      <c r="AO352" s="28"/>
      <c r="AP352" s="29"/>
      <c r="AQ352" s="29"/>
      <c r="AR352" s="30"/>
      <c r="AS352" s="28"/>
      <c r="AT352" s="29"/>
      <c r="AU352" s="30"/>
      <c r="AV352" s="184"/>
      <c r="AW352" s="29"/>
      <c r="AX352" s="29"/>
      <c r="AY352" s="29"/>
      <c r="AZ352" s="29"/>
      <c r="BA352" s="29"/>
      <c r="BB352" s="29"/>
      <c r="BC352" s="30"/>
      <c r="BD352" s="249"/>
      <c r="BE352" s="249"/>
      <c r="BF352" s="249"/>
      <c r="BG352" s="249"/>
      <c r="BH352" s="32"/>
      <c r="BI352" s="56"/>
    </row>
    <row r="353" spans="2:61" s="15" customFormat="1" ht="21" x14ac:dyDescent="0.25">
      <c r="B353" s="47"/>
      <c r="C353" s="20">
        <f t="shared" si="71"/>
        <v>45718</v>
      </c>
      <c r="D353" s="168">
        <f>SUMIFS('Transport-DB'!O:O,'Transport-DB'!C:C,"="&amp;'Work DB'!C353,'Transport-DB'!F:F,"="&amp;'Work DB'!$D$4)</f>
        <v>0</v>
      </c>
      <c r="E353" s="169">
        <f>SUMIFS('Transport-DB'!O:O,'Transport-DB'!C:C,"="&amp;'Work DB'!C353,'Transport-DB'!F:F,"="&amp;'Work DB'!$E$4)</f>
        <v>0</v>
      </c>
      <c r="F353" s="169">
        <f>SUMIFS('Transport-DB'!O:O,'Transport-DB'!C:C,"="&amp;'Work DB'!C353,'Transport-DB'!F:F,"="&amp;'Work DB'!$F$4)</f>
        <v>0</v>
      </c>
      <c r="G353" s="169">
        <f>SUMIFS('Transport-DB'!O:O,'Transport-DB'!C:C,"="&amp;'Work DB'!C353,'Transport-DB'!F:F,"="&amp;'Work DB'!$G$4)</f>
        <v>0</v>
      </c>
      <c r="H353" s="166">
        <f>SUMIFS('Transport-DB'!O:O,'Transport-DB'!C:C,"="&amp;'Work DB'!C353,'Transport-DB'!F:F,"="&amp;'Work DB'!$H$4)</f>
        <v>0</v>
      </c>
      <c r="I353" s="169">
        <f>SUMIFS('Transport-DB'!O:O,'Transport-DB'!C:C,"="&amp;'Work DB'!C353,'Transport-DB'!F:F,"="&amp;'Work DB'!$I$4)</f>
        <v>0</v>
      </c>
      <c r="J353" s="337">
        <f>SUMIFS('Transport-DB'!O:O,'Transport-DB'!C:C,"="&amp;'Work DB'!C353,'Transport-DB'!F:F,"="&amp;'Work DB'!$J$4)</f>
        <v>0</v>
      </c>
      <c r="K353" s="168">
        <f>SUMIFS('Transport-DB'!N:N,'Transport-DB'!C:C,"="&amp;'Work DB'!C353,'Transport-DB'!F:F,"="&amp;'Work DB'!$K$4)</f>
        <v>0</v>
      </c>
      <c r="L353" s="169">
        <f>SUMIFS('Transport-DB'!N:N,'Transport-DB'!C:C,"="&amp;'Work DB'!C353,'Transport-DB'!F:F,"="&amp;'Work DB'!$L$4)</f>
        <v>0</v>
      </c>
      <c r="M353" s="169">
        <f>SUMIFS('Transport-DB'!N:N,'Transport-DB'!C:C,"="&amp;'Work DB'!C353,'Transport-DB'!F:F,"="&amp;'Work DB'!$M$4)</f>
        <v>0</v>
      </c>
      <c r="N353" s="169">
        <f>SUMIFS('Transport-DB'!N:N,'Transport-DB'!C:C,"="&amp;'Work DB'!C353,'Transport-DB'!F:F,"="&amp;'Work DB'!$N$4)</f>
        <v>0</v>
      </c>
      <c r="O353" s="169">
        <f>SUMIFS('Transport-DB'!N:N,'Transport-DB'!C:C,"="&amp;'Work DB'!C353,'Transport-DB'!F:F,"="&amp;'Work DB'!$O$4)</f>
        <v>0</v>
      </c>
      <c r="P353" s="169">
        <f>SUMIFS('Transport-DB'!N:N,'Transport-DB'!C:C,"="&amp;'Work DB'!C353,'Transport-DB'!F:F,"="&amp;'Work DB'!$P$4)</f>
        <v>0</v>
      </c>
      <c r="Q353" s="166">
        <f>SUMIFS('Transport-DB'!N:N,'Transport-DB'!C:C,"="&amp;'Work DB'!C353,'Transport-DB'!F:F,"="&amp;'Work DB'!$Q$4)</f>
        <v>0</v>
      </c>
      <c r="R353" s="167">
        <f>SUMIFS('Transport-DB'!N:N,'Transport-DB'!C:C,"="&amp;'Work DB'!C353,'Transport-DB'!F:F,"="&amp;'Work DB'!$R$4)</f>
        <v>0</v>
      </c>
      <c r="S353" s="168">
        <f>SUM(D353:J353)+SUM(K353:R353)-M353-SUMIFS(Transport_DB[ترانشه],Transport_DB[توضیحات],"دیسپوزال",Transport_DB[تاریخ],'Work DB'!C353)</f>
        <v>0</v>
      </c>
      <c r="T353" s="169">
        <f t="shared" si="70"/>
        <v>0</v>
      </c>
      <c r="U353" s="169"/>
      <c r="V353" s="169"/>
      <c r="W353" s="169"/>
      <c r="X353" s="169"/>
      <c r="Y353" s="167"/>
      <c r="Z353" s="249"/>
      <c r="AA353" s="168">
        <f>SUMIFS('Transport-DB'!P:P,'Transport-DB'!C:C,"="&amp;'Work DB'!C353,'Transport-DB'!F:F,"="&amp;'Work DB'!$AA$4)</f>
        <v>0</v>
      </c>
      <c r="AB353" s="169">
        <f>SUMIFS('Transport-DB'!P:P,'Transport-DB'!C:C,"="&amp;'Work DB'!C353,'Transport-DB'!F:F,"="&amp;'Work DB'!$AB$4)</f>
        <v>0</v>
      </c>
      <c r="AC353" s="169">
        <f>SUMIFS('Transport-DB'!P:P,'Transport-DB'!C:C,"="&amp;'Work DB'!C353,'Transport-DB'!F:F,"="&amp;'Work DB'!$AC$4)</f>
        <v>0</v>
      </c>
      <c r="AD353" s="166">
        <f>SUMIFS('Transport-DB'!P:P,'Transport-DB'!C:C,"="&amp;'Work DB'!C353,'Transport-DB'!F:F,"="&amp;'Work DB'!$AD$4)</f>
        <v>0</v>
      </c>
      <c r="AE353" s="166">
        <f>SUMIFS('Transport-DB'!P:P,'Transport-DB'!C:C,"="&amp;'Work DB'!C353,'Transport-DB'!F:F,"="&amp;'Work DB'!$AE$4)</f>
        <v>0</v>
      </c>
      <c r="AF353" s="166">
        <f>SUMIFS('Transport-DB'!P:P,'Transport-DB'!C:C,"="&amp;'Work DB'!C353,'Transport-DB'!F:F,"="&amp;'Work DB'!$AF$4)</f>
        <v>0</v>
      </c>
      <c r="AG353" s="167"/>
      <c r="AH353" s="168">
        <f>SUMIFS('Transport-DB'!Q:Q,'Transport-DB'!C:C,"="&amp;'Work DB'!C353)</f>
        <v>0</v>
      </c>
      <c r="AI353" s="170">
        <f>SUMIFS(Civil_DB[قالب بندی],Civil_DB[تاریخ],"="&amp;'Work DB'!C353)</f>
        <v>0</v>
      </c>
      <c r="AJ353" s="169"/>
      <c r="AK353" s="167">
        <f>SUMIFS(Civil_DB[بتن],Civil_DB[تاریخ],"="&amp;'Work DB'!C353)</f>
        <v>0</v>
      </c>
      <c r="AL353" s="28"/>
      <c r="AM353" s="29"/>
      <c r="AN353" s="31"/>
      <c r="AO353" s="28"/>
      <c r="AP353" s="29"/>
      <c r="AQ353" s="29"/>
      <c r="AR353" s="30"/>
      <c r="AS353" s="28"/>
      <c r="AT353" s="29"/>
      <c r="AU353" s="30"/>
      <c r="AV353" s="184"/>
      <c r="AW353" s="29"/>
      <c r="AX353" s="29"/>
      <c r="AY353" s="29"/>
      <c r="AZ353" s="29"/>
      <c r="BA353" s="29"/>
      <c r="BB353" s="29"/>
      <c r="BC353" s="30"/>
      <c r="BD353" s="249"/>
      <c r="BE353" s="249"/>
      <c r="BF353" s="249"/>
      <c r="BG353" s="249"/>
      <c r="BH353" s="32"/>
      <c r="BI353" s="56"/>
    </row>
    <row r="354" spans="2:61" s="15" customFormat="1" ht="21" x14ac:dyDescent="0.25">
      <c r="B354" s="47"/>
      <c r="C354" s="20">
        <f t="shared" si="71"/>
        <v>45719</v>
      </c>
      <c r="D354" s="168">
        <f>SUMIFS('Transport-DB'!O:O,'Transport-DB'!C:C,"="&amp;'Work DB'!C354,'Transport-DB'!F:F,"="&amp;'Work DB'!$D$4)</f>
        <v>0</v>
      </c>
      <c r="E354" s="169">
        <f>SUMIFS('Transport-DB'!O:O,'Transport-DB'!C:C,"="&amp;'Work DB'!C354,'Transport-DB'!F:F,"="&amp;'Work DB'!$E$4)</f>
        <v>0</v>
      </c>
      <c r="F354" s="169">
        <f>SUMIFS('Transport-DB'!O:O,'Transport-DB'!C:C,"="&amp;'Work DB'!C354,'Transport-DB'!F:F,"="&amp;'Work DB'!$F$4)</f>
        <v>0</v>
      </c>
      <c r="G354" s="169">
        <f>SUMIFS('Transport-DB'!O:O,'Transport-DB'!C:C,"="&amp;'Work DB'!C354,'Transport-DB'!F:F,"="&amp;'Work DB'!$G$4)</f>
        <v>0</v>
      </c>
      <c r="H354" s="166">
        <f>SUMIFS('Transport-DB'!O:O,'Transport-DB'!C:C,"="&amp;'Work DB'!C354,'Transport-DB'!F:F,"="&amp;'Work DB'!$H$4)</f>
        <v>0</v>
      </c>
      <c r="I354" s="169">
        <f>SUMIFS('Transport-DB'!O:O,'Transport-DB'!C:C,"="&amp;'Work DB'!C354,'Transport-DB'!F:F,"="&amp;'Work DB'!$I$4)</f>
        <v>0</v>
      </c>
      <c r="J354" s="337">
        <f>SUMIFS('Transport-DB'!O:O,'Transport-DB'!C:C,"="&amp;'Work DB'!C354,'Transport-DB'!F:F,"="&amp;'Work DB'!$J$4)</f>
        <v>0</v>
      </c>
      <c r="K354" s="168">
        <f>SUMIFS('Transport-DB'!N:N,'Transport-DB'!C:C,"="&amp;'Work DB'!C354,'Transport-DB'!F:F,"="&amp;'Work DB'!$K$4)</f>
        <v>0</v>
      </c>
      <c r="L354" s="169">
        <f>SUMIFS('Transport-DB'!N:N,'Transport-DB'!C:C,"="&amp;'Work DB'!C354,'Transport-DB'!F:F,"="&amp;'Work DB'!$L$4)</f>
        <v>0</v>
      </c>
      <c r="M354" s="169">
        <f>SUMIFS('Transport-DB'!N:N,'Transport-DB'!C:C,"="&amp;'Work DB'!C354,'Transport-DB'!F:F,"="&amp;'Work DB'!$M$4)</f>
        <v>0</v>
      </c>
      <c r="N354" s="169">
        <f>SUMIFS('Transport-DB'!N:N,'Transport-DB'!C:C,"="&amp;'Work DB'!C354,'Transport-DB'!F:F,"="&amp;'Work DB'!$N$4)</f>
        <v>0</v>
      </c>
      <c r="O354" s="169">
        <f>SUMIFS('Transport-DB'!N:N,'Transport-DB'!C:C,"="&amp;'Work DB'!C354,'Transport-DB'!F:F,"="&amp;'Work DB'!$O$4)</f>
        <v>0</v>
      </c>
      <c r="P354" s="169">
        <f>SUMIFS('Transport-DB'!N:N,'Transport-DB'!C:C,"="&amp;'Work DB'!C354,'Transport-DB'!F:F,"="&amp;'Work DB'!$P$4)</f>
        <v>0</v>
      </c>
      <c r="Q354" s="166">
        <f>SUMIFS('Transport-DB'!N:N,'Transport-DB'!C:C,"="&amp;'Work DB'!C354,'Transport-DB'!F:F,"="&amp;'Work DB'!$Q$4)</f>
        <v>0</v>
      </c>
      <c r="R354" s="167">
        <f>SUMIFS('Transport-DB'!N:N,'Transport-DB'!C:C,"="&amp;'Work DB'!C354,'Transport-DB'!F:F,"="&amp;'Work DB'!$R$4)</f>
        <v>0</v>
      </c>
      <c r="S354" s="168">
        <f>SUM(D354:J354)+SUM(K354:R354)-M354-SUMIFS(Transport_DB[ترانشه],Transport_DB[توضیحات],"دیسپوزال",Transport_DB[تاریخ],'Work DB'!C354)</f>
        <v>0</v>
      </c>
      <c r="T354" s="169">
        <f t="shared" si="70"/>
        <v>0</v>
      </c>
      <c r="U354" s="169"/>
      <c r="V354" s="169"/>
      <c r="W354" s="169"/>
      <c r="X354" s="169"/>
      <c r="Y354" s="167"/>
      <c r="Z354" s="249"/>
      <c r="AA354" s="168">
        <f>SUMIFS('Transport-DB'!P:P,'Transport-DB'!C:C,"="&amp;'Work DB'!C354,'Transport-DB'!F:F,"="&amp;'Work DB'!$AA$4)</f>
        <v>0</v>
      </c>
      <c r="AB354" s="169">
        <f>SUMIFS('Transport-DB'!P:P,'Transport-DB'!C:C,"="&amp;'Work DB'!C354,'Transport-DB'!F:F,"="&amp;'Work DB'!$AB$4)</f>
        <v>0</v>
      </c>
      <c r="AC354" s="169">
        <f>SUMIFS('Transport-DB'!P:P,'Transport-DB'!C:C,"="&amp;'Work DB'!C354,'Transport-DB'!F:F,"="&amp;'Work DB'!$AC$4)</f>
        <v>0</v>
      </c>
      <c r="AD354" s="166">
        <f>SUMIFS('Transport-DB'!P:P,'Transport-DB'!C:C,"="&amp;'Work DB'!C354,'Transport-DB'!F:F,"="&amp;'Work DB'!$AD$4)</f>
        <v>0</v>
      </c>
      <c r="AE354" s="166">
        <f>SUMIFS('Transport-DB'!P:P,'Transport-DB'!C:C,"="&amp;'Work DB'!C354,'Transport-DB'!F:F,"="&amp;'Work DB'!$AE$4)</f>
        <v>0</v>
      </c>
      <c r="AF354" s="166">
        <f>SUMIFS('Transport-DB'!P:P,'Transport-DB'!C:C,"="&amp;'Work DB'!C354,'Transport-DB'!F:F,"="&amp;'Work DB'!$AF$4)</f>
        <v>0</v>
      </c>
      <c r="AG354" s="167"/>
      <c r="AH354" s="168">
        <f>SUMIFS('Transport-DB'!Q:Q,'Transport-DB'!C:C,"="&amp;'Work DB'!C354)</f>
        <v>0</v>
      </c>
      <c r="AI354" s="170">
        <f>SUMIFS(Civil_DB[قالب بندی],Civil_DB[تاریخ],"="&amp;'Work DB'!C354)</f>
        <v>0</v>
      </c>
      <c r="AJ354" s="169"/>
      <c r="AK354" s="167">
        <f>SUMIFS(Civil_DB[بتن],Civil_DB[تاریخ],"="&amp;'Work DB'!C354)</f>
        <v>0</v>
      </c>
      <c r="AL354" s="28"/>
      <c r="AM354" s="29"/>
      <c r="AN354" s="31"/>
      <c r="AO354" s="28"/>
      <c r="AP354" s="29"/>
      <c r="AQ354" s="29"/>
      <c r="AR354" s="30"/>
      <c r="AS354" s="28"/>
      <c r="AT354" s="29"/>
      <c r="AU354" s="30"/>
      <c r="AV354" s="184"/>
      <c r="AW354" s="29"/>
      <c r="AX354" s="29"/>
      <c r="AY354" s="29"/>
      <c r="AZ354" s="29"/>
      <c r="BA354" s="29"/>
      <c r="BB354" s="29"/>
      <c r="BC354" s="30"/>
      <c r="BD354" s="249"/>
      <c r="BE354" s="249"/>
      <c r="BF354" s="249"/>
      <c r="BG354" s="249"/>
      <c r="BH354" s="32"/>
      <c r="BI354" s="56"/>
    </row>
    <row r="355" spans="2:61" s="15" customFormat="1" ht="21" x14ac:dyDescent="0.25">
      <c r="B355" s="47"/>
      <c r="C355" s="20">
        <f t="shared" si="71"/>
        <v>45720</v>
      </c>
      <c r="D355" s="168">
        <f>SUMIFS('Transport-DB'!O:O,'Transport-DB'!C:C,"="&amp;'Work DB'!C355,'Transport-DB'!F:F,"="&amp;'Work DB'!$D$4)</f>
        <v>0</v>
      </c>
      <c r="E355" s="169">
        <f>SUMIFS('Transport-DB'!O:O,'Transport-DB'!C:C,"="&amp;'Work DB'!C355,'Transport-DB'!F:F,"="&amp;'Work DB'!$E$4)</f>
        <v>0</v>
      </c>
      <c r="F355" s="169">
        <f>SUMIFS('Transport-DB'!O:O,'Transport-DB'!C:C,"="&amp;'Work DB'!C355,'Transport-DB'!F:F,"="&amp;'Work DB'!$F$4)</f>
        <v>0</v>
      </c>
      <c r="G355" s="169">
        <f>SUMIFS('Transport-DB'!O:O,'Transport-DB'!C:C,"="&amp;'Work DB'!C355,'Transport-DB'!F:F,"="&amp;'Work DB'!$G$4)</f>
        <v>0</v>
      </c>
      <c r="H355" s="166">
        <f>SUMIFS('Transport-DB'!O:O,'Transport-DB'!C:C,"="&amp;'Work DB'!C355,'Transport-DB'!F:F,"="&amp;'Work DB'!$H$4)</f>
        <v>0</v>
      </c>
      <c r="I355" s="169">
        <f>SUMIFS('Transport-DB'!O:O,'Transport-DB'!C:C,"="&amp;'Work DB'!C355,'Transport-DB'!F:F,"="&amp;'Work DB'!$I$4)</f>
        <v>0</v>
      </c>
      <c r="J355" s="337">
        <f>SUMIFS('Transport-DB'!O:O,'Transport-DB'!C:C,"="&amp;'Work DB'!C355,'Transport-DB'!F:F,"="&amp;'Work DB'!$J$4)</f>
        <v>0</v>
      </c>
      <c r="K355" s="168">
        <f>SUMIFS('Transport-DB'!N:N,'Transport-DB'!C:C,"="&amp;'Work DB'!C355,'Transport-DB'!F:F,"="&amp;'Work DB'!$K$4)</f>
        <v>0</v>
      </c>
      <c r="L355" s="169">
        <f>SUMIFS('Transport-DB'!N:N,'Transport-DB'!C:C,"="&amp;'Work DB'!C355,'Transport-DB'!F:F,"="&amp;'Work DB'!$L$4)</f>
        <v>0</v>
      </c>
      <c r="M355" s="169">
        <f>SUMIFS('Transport-DB'!N:N,'Transport-DB'!C:C,"="&amp;'Work DB'!C355,'Transport-DB'!F:F,"="&amp;'Work DB'!$M$4)</f>
        <v>0</v>
      </c>
      <c r="N355" s="169">
        <f>SUMIFS('Transport-DB'!N:N,'Transport-DB'!C:C,"="&amp;'Work DB'!C355,'Transport-DB'!F:F,"="&amp;'Work DB'!$N$4)</f>
        <v>0</v>
      </c>
      <c r="O355" s="169">
        <f>SUMIFS('Transport-DB'!N:N,'Transport-DB'!C:C,"="&amp;'Work DB'!C355,'Transport-DB'!F:F,"="&amp;'Work DB'!$O$4)</f>
        <v>0</v>
      </c>
      <c r="P355" s="169">
        <f>SUMIFS('Transport-DB'!N:N,'Transport-DB'!C:C,"="&amp;'Work DB'!C355,'Transport-DB'!F:F,"="&amp;'Work DB'!$P$4)</f>
        <v>0</v>
      </c>
      <c r="Q355" s="166">
        <f>SUMIFS('Transport-DB'!N:N,'Transport-DB'!C:C,"="&amp;'Work DB'!C355,'Transport-DB'!F:F,"="&amp;'Work DB'!$Q$4)</f>
        <v>0</v>
      </c>
      <c r="R355" s="167">
        <f>SUMIFS('Transport-DB'!N:N,'Transport-DB'!C:C,"="&amp;'Work DB'!C355,'Transport-DB'!F:F,"="&amp;'Work DB'!$R$4)</f>
        <v>0</v>
      </c>
      <c r="S355" s="168">
        <f>SUM(D355:J355)+SUM(K355:R355)-M355-SUMIFS(Transport_DB[ترانشه],Transport_DB[توضیحات],"دیسپوزال",Transport_DB[تاریخ],'Work DB'!C355)</f>
        <v>0</v>
      </c>
      <c r="T355" s="169">
        <f t="shared" si="70"/>
        <v>0</v>
      </c>
      <c r="U355" s="169"/>
      <c r="V355" s="169"/>
      <c r="W355" s="169"/>
      <c r="X355" s="169"/>
      <c r="Y355" s="167"/>
      <c r="Z355" s="249"/>
      <c r="AA355" s="168">
        <f>SUMIFS('Transport-DB'!P:P,'Transport-DB'!C:C,"="&amp;'Work DB'!C355,'Transport-DB'!F:F,"="&amp;'Work DB'!$AA$4)</f>
        <v>0</v>
      </c>
      <c r="AB355" s="169">
        <f>SUMIFS('Transport-DB'!P:P,'Transport-DB'!C:C,"="&amp;'Work DB'!C355,'Transport-DB'!F:F,"="&amp;'Work DB'!$AB$4)</f>
        <v>0</v>
      </c>
      <c r="AC355" s="169">
        <f>SUMIFS('Transport-DB'!P:P,'Transport-DB'!C:C,"="&amp;'Work DB'!C355,'Transport-DB'!F:F,"="&amp;'Work DB'!$AC$4)</f>
        <v>0</v>
      </c>
      <c r="AD355" s="166">
        <f>SUMIFS('Transport-DB'!P:P,'Transport-DB'!C:C,"="&amp;'Work DB'!C355,'Transport-DB'!F:F,"="&amp;'Work DB'!$AD$4)</f>
        <v>0</v>
      </c>
      <c r="AE355" s="166">
        <f>SUMIFS('Transport-DB'!P:P,'Transport-DB'!C:C,"="&amp;'Work DB'!C355,'Transport-DB'!F:F,"="&amp;'Work DB'!$AE$4)</f>
        <v>0</v>
      </c>
      <c r="AF355" s="166">
        <f>SUMIFS('Transport-DB'!P:P,'Transport-DB'!C:C,"="&amp;'Work DB'!C355,'Transport-DB'!F:F,"="&amp;'Work DB'!$AF$4)</f>
        <v>0</v>
      </c>
      <c r="AG355" s="167"/>
      <c r="AH355" s="168">
        <f>SUMIFS('Transport-DB'!Q:Q,'Transport-DB'!C:C,"="&amp;'Work DB'!C355)</f>
        <v>0</v>
      </c>
      <c r="AI355" s="170">
        <f>SUMIFS(Civil_DB[قالب بندی],Civil_DB[تاریخ],"="&amp;'Work DB'!C355)</f>
        <v>0</v>
      </c>
      <c r="AJ355" s="169"/>
      <c r="AK355" s="167">
        <f>SUMIFS(Civil_DB[بتن],Civil_DB[تاریخ],"="&amp;'Work DB'!C355)</f>
        <v>0</v>
      </c>
      <c r="AL355" s="28"/>
      <c r="AM355" s="29"/>
      <c r="AN355" s="31"/>
      <c r="AO355" s="28"/>
      <c r="AP355" s="29"/>
      <c r="AQ355" s="29"/>
      <c r="AR355" s="30"/>
      <c r="AS355" s="28"/>
      <c r="AT355" s="29"/>
      <c r="AU355" s="30"/>
      <c r="AV355" s="184"/>
      <c r="AW355" s="29"/>
      <c r="AX355" s="29"/>
      <c r="AY355" s="29"/>
      <c r="AZ355" s="29"/>
      <c r="BA355" s="29"/>
      <c r="BB355" s="29"/>
      <c r="BC355" s="30"/>
      <c r="BD355" s="249"/>
      <c r="BE355" s="249"/>
      <c r="BF355" s="249"/>
      <c r="BG355" s="249"/>
      <c r="BH355" s="32"/>
      <c r="BI355" s="56"/>
    </row>
    <row r="356" spans="2:61" s="15" customFormat="1" ht="21" x14ac:dyDescent="0.25">
      <c r="B356" s="47"/>
      <c r="C356" s="20">
        <f t="shared" si="71"/>
        <v>45721</v>
      </c>
      <c r="D356" s="168">
        <f>SUMIFS('Transport-DB'!O:O,'Transport-DB'!C:C,"="&amp;'Work DB'!C356,'Transport-DB'!F:F,"="&amp;'Work DB'!$D$4)</f>
        <v>0</v>
      </c>
      <c r="E356" s="169">
        <f>SUMIFS('Transport-DB'!O:O,'Transport-DB'!C:C,"="&amp;'Work DB'!C356,'Transport-DB'!F:F,"="&amp;'Work DB'!$E$4)</f>
        <v>0</v>
      </c>
      <c r="F356" s="169">
        <f>SUMIFS('Transport-DB'!O:O,'Transport-DB'!C:C,"="&amp;'Work DB'!C356,'Transport-DB'!F:F,"="&amp;'Work DB'!$F$4)</f>
        <v>0</v>
      </c>
      <c r="G356" s="169">
        <f>SUMIFS('Transport-DB'!O:O,'Transport-DB'!C:C,"="&amp;'Work DB'!C356,'Transport-DB'!F:F,"="&amp;'Work DB'!$G$4)</f>
        <v>0</v>
      </c>
      <c r="H356" s="166">
        <f>SUMIFS('Transport-DB'!O:O,'Transport-DB'!C:C,"="&amp;'Work DB'!C356,'Transport-DB'!F:F,"="&amp;'Work DB'!$H$4)</f>
        <v>0</v>
      </c>
      <c r="I356" s="169">
        <f>SUMIFS('Transport-DB'!O:O,'Transport-DB'!C:C,"="&amp;'Work DB'!C356,'Transport-DB'!F:F,"="&amp;'Work DB'!$I$4)</f>
        <v>0</v>
      </c>
      <c r="J356" s="337">
        <f>SUMIFS('Transport-DB'!O:O,'Transport-DB'!C:C,"="&amp;'Work DB'!C356,'Transport-DB'!F:F,"="&amp;'Work DB'!$J$4)</f>
        <v>0</v>
      </c>
      <c r="K356" s="168">
        <f>SUMIFS('Transport-DB'!N:N,'Transport-DB'!C:C,"="&amp;'Work DB'!C356,'Transport-DB'!F:F,"="&amp;'Work DB'!$K$4)</f>
        <v>0</v>
      </c>
      <c r="L356" s="169">
        <f>SUMIFS('Transport-DB'!N:N,'Transport-DB'!C:C,"="&amp;'Work DB'!C356,'Transport-DB'!F:F,"="&amp;'Work DB'!$L$4)</f>
        <v>0</v>
      </c>
      <c r="M356" s="169">
        <f>SUMIFS('Transport-DB'!N:N,'Transport-DB'!C:C,"="&amp;'Work DB'!C356,'Transport-DB'!F:F,"="&amp;'Work DB'!$M$4)</f>
        <v>0</v>
      </c>
      <c r="N356" s="169">
        <f>SUMIFS('Transport-DB'!N:N,'Transport-DB'!C:C,"="&amp;'Work DB'!C356,'Transport-DB'!F:F,"="&amp;'Work DB'!$N$4)</f>
        <v>0</v>
      </c>
      <c r="O356" s="169">
        <f>SUMIFS('Transport-DB'!N:N,'Transport-DB'!C:C,"="&amp;'Work DB'!C356,'Transport-DB'!F:F,"="&amp;'Work DB'!$O$4)</f>
        <v>0</v>
      </c>
      <c r="P356" s="169">
        <f>SUMIFS('Transport-DB'!N:N,'Transport-DB'!C:C,"="&amp;'Work DB'!C356,'Transport-DB'!F:F,"="&amp;'Work DB'!$P$4)</f>
        <v>0</v>
      </c>
      <c r="Q356" s="166">
        <f>SUMIFS('Transport-DB'!N:N,'Transport-DB'!C:C,"="&amp;'Work DB'!C356,'Transport-DB'!F:F,"="&amp;'Work DB'!$Q$4)</f>
        <v>0</v>
      </c>
      <c r="R356" s="167">
        <f>SUMIFS('Transport-DB'!N:N,'Transport-DB'!C:C,"="&amp;'Work DB'!C356,'Transport-DB'!F:F,"="&amp;'Work DB'!$R$4)</f>
        <v>0</v>
      </c>
      <c r="S356" s="168">
        <f>SUM(D356:J356)+SUM(K356:R356)-M356-SUMIFS(Transport_DB[ترانشه],Transport_DB[توضیحات],"دیسپوزال",Transport_DB[تاریخ],'Work DB'!C356)</f>
        <v>0</v>
      </c>
      <c r="T356" s="169">
        <f t="shared" si="70"/>
        <v>0</v>
      </c>
      <c r="U356" s="169"/>
      <c r="V356" s="169"/>
      <c r="W356" s="169"/>
      <c r="X356" s="169"/>
      <c r="Y356" s="167"/>
      <c r="Z356" s="249"/>
      <c r="AA356" s="168">
        <f>SUMIFS('Transport-DB'!P:P,'Transport-DB'!C:C,"="&amp;'Work DB'!C356,'Transport-DB'!F:F,"="&amp;'Work DB'!$AA$4)</f>
        <v>0</v>
      </c>
      <c r="AB356" s="169">
        <f>SUMIFS('Transport-DB'!P:P,'Transport-DB'!C:C,"="&amp;'Work DB'!C356,'Transport-DB'!F:F,"="&amp;'Work DB'!$AB$4)</f>
        <v>0</v>
      </c>
      <c r="AC356" s="169">
        <f>SUMIFS('Transport-DB'!P:P,'Transport-DB'!C:C,"="&amp;'Work DB'!C356,'Transport-DB'!F:F,"="&amp;'Work DB'!$AC$4)</f>
        <v>0</v>
      </c>
      <c r="AD356" s="166">
        <f>SUMIFS('Transport-DB'!P:P,'Transport-DB'!C:C,"="&amp;'Work DB'!C356,'Transport-DB'!F:F,"="&amp;'Work DB'!$AD$4)</f>
        <v>0</v>
      </c>
      <c r="AE356" s="166">
        <f>SUMIFS('Transport-DB'!P:P,'Transport-DB'!C:C,"="&amp;'Work DB'!C356,'Transport-DB'!F:F,"="&amp;'Work DB'!$AE$4)</f>
        <v>0</v>
      </c>
      <c r="AF356" s="166">
        <f>SUMIFS('Transport-DB'!P:P,'Transport-DB'!C:C,"="&amp;'Work DB'!C356,'Transport-DB'!F:F,"="&amp;'Work DB'!$AF$4)</f>
        <v>0</v>
      </c>
      <c r="AG356" s="167"/>
      <c r="AH356" s="168">
        <f>SUMIFS('Transport-DB'!Q:Q,'Transport-DB'!C:C,"="&amp;'Work DB'!C356)</f>
        <v>0</v>
      </c>
      <c r="AI356" s="170">
        <f>SUMIFS(Civil_DB[قالب بندی],Civil_DB[تاریخ],"="&amp;'Work DB'!C356)</f>
        <v>0</v>
      </c>
      <c r="AJ356" s="169"/>
      <c r="AK356" s="167">
        <f>SUMIFS(Civil_DB[بتن],Civil_DB[تاریخ],"="&amp;'Work DB'!C356)</f>
        <v>0</v>
      </c>
      <c r="AL356" s="28"/>
      <c r="AM356" s="29"/>
      <c r="AN356" s="31"/>
      <c r="AO356" s="28"/>
      <c r="AP356" s="29"/>
      <c r="AQ356" s="29"/>
      <c r="AR356" s="30"/>
      <c r="AS356" s="28"/>
      <c r="AT356" s="29"/>
      <c r="AU356" s="30"/>
      <c r="AV356" s="184"/>
      <c r="AW356" s="29"/>
      <c r="AX356" s="29"/>
      <c r="AY356" s="29"/>
      <c r="AZ356" s="29"/>
      <c r="BA356" s="29"/>
      <c r="BB356" s="29"/>
      <c r="BC356" s="30"/>
      <c r="BD356" s="249"/>
      <c r="BE356" s="249"/>
      <c r="BF356" s="249"/>
      <c r="BG356" s="249"/>
      <c r="BH356" s="32"/>
      <c r="BI356" s="56"/>
    </row>
    <row r="357" spans="2:61" s="15" customFormat="1" ht="21" x14ac:dyDescent="0.25">
      <c r="B357" s="47"/>
      <c r="C357" s="20">
        <f t="shared" si="71"/>
        <v>45722</v>
      </c>
      <c r="D357" s="168">
        <f>SUMIFS('Transport-DB'!O:O,'Transport-DB'!C:C,"="&amp;'Work DB'!C357,'Transport-DB'!F:F,"="&amp;'Work DB'!$D$4)</f>
        <v>0</v>
      </c>
      <c r="E357" s="169">
        <f>SUMIFS('Transport-DB'!O:O,'Transport-DB'!C:C,"="&amp;'Work DB'!C357,'Transport-DB'!F:F,"="&amp;'Work DB'!$E$4)</f>
        <v>0</v>
      </c>
      <c r="F357" s="169">
        <f>SUMIFS('Transport-DB'!O:O,'Transport-DB'!C:C,"="&amp;'Work DB'!C357,'Transport-DB'!F:F,"="&amp;'Work DB'!$F$4)</f>
        <v>0</v>
      </c>
      <c r="G357" s="169">
        <f>SUMIFS('Transport-DB'!O:O,'Transport-DB'!C:C,"="&amp;'Work DB'!C357,'Transport-DB'!F:F,"="&amp;'Work DB'!$G$4)</f>
        <v>0</v>
      </c>
      <c r="H357" s="166">
        <f>SUMIFS('Transport-DB'!O:O,'Transport-DB'!C:C,"="&amp;'Work DB'!C357,'Transport-DB'!F:F,"="&amp;'Work DB'!$H$4)</f>
        <v>0</v>
      </c>
      <c r="I357" s="169">
        <f>SUMIFS('Transport-DB'!O:O,'Transport-DB'!C:C,"="&amp;'Work DB'!C357,'Transport-DB'!F:F,"="&amp;'Work DB'!$I$4)</f>
        <v>0</v>
      </c>
      <c r="J357" s="337">
        <f>SUMIFS('Transport-DB'!O:O,'Transport-DB'!C:C,"="&amp;'Work DB'!C357,'Transport-DB'!F:F,"="&amp;'Work DB'!$J$4)</f>
        <v>0</v>
      </c>
      <c r="K357" s="168">
        <f>SUMIFS('Transport-DB'!N:N,'Transport-DB'!C:C,"="&amp;'Work DB'!C357,'Transport-DB'!F:F,"="&amp;'Work DB'!$K$4)</f>
        <v>0</v>
      </c>
      <c r="L357" s="169">
        <f>SUMIFS('Transport-DB'!N:N,'Transport-DB'!C:C,"="&amp;'Work DB'!C357,'Transport-DB'!F:F,"="&amp;'Work DB'!$L$4)</f>
        <v>0</v>
      </c>
      <c r="M357" s="169">
        <f>SUMIFS('Transport-DB'!N:N,'Transport-DB'!C:C,"="&amp;'Work DB'!C357,'Transport-DB'!F:F,"="&amp;'Work DB'!$M$4)</f>
        <v>0</v>
      </c>
      <c r="N357" s="169">
        <f>SUMIFS('Transport-DB'!N:N,'Transport-DB'!C:C,"="&amp;'Work DB'!C357,'Transport-DB'!F:F,"="&amp;'Work DB'!$N$4)</f>
        <v>0</v>
      </c>
      <c r="O357" s="169">
        <f>SUMIFS('Transport-DB'!N:N,'Transport-DB'!C:C,"="&amp;'Work DB'!C357,'Transport-DB'!F:F,"="&amp;'Work DB'!$O$4)</f>
        <v>0</v>
      </c>
      <c r="P357" s="169">
        <f>SUMIFS('Transport-DB'!N:N,'Transport-DB'!C:C,"="&amp;'Work DB'!C357,'Transport-DB'!F:F,"="&amp;'Work DB'!$P$4)</f>
        <v>0</v>
      </c>
      <c r="Q357" s="166">
        <f>SUMIFS('Transport-DB'!N:N,'Transport-DB'!C:C,"="&amp;'Work DB'!C357,'Transport-DB'!F:F,"="&amp;'Work DB'!$Q$4)</f>
        <v>0</v>
      </c>
      <c r="R357" s="167">
        <f>SUMIFS('Transport-DB'!N:N,'Transport-DB'!C:C,"="&amp;'Work DB'!C357,'Transport-DB'!F:F,"="&amp;'Work DB'!$R$4)</f>
        <v>0</v>
      </c>
      <c r="S357" s="168">
        <f>SUM(D357:J357)+SUM(K357:R357)-M357-SUMIFS(Transport_DB[ترانشه],Transport_DB[توضیحات],"دیسپوزال",Transport_DB[تاریخ],'Work DB'!C357)</f>
        <v>0</v>
      </c>
      <c r="T357" s="169">
        <f t="shared" si="70"/>
        <v>0</v>
      </c>
      <c r="U357" s="169"/>
      <c r="V357" s="169"/>
      <c r="W357" s="169"/>
      <c r="X357" s="169"/>
      <c r="Y357" s="167"/>
      <c r="Z357" s="249"/>
      <c r="AA357" s="168">
        <f>SUMIFS('Transport-DB'!P:P,'Transport-DB'!C:C,"="&amp;'Work DB'!C357,'Transport-DB'!F:F,"="&amp;'Work DB'!$AA$4)</f>
        <v>0</v>
      </c>
      <c r="AB357" s="169">
        <f>SUMIFS('Transport-DB'!P:P,'Transport-DB'!C:C,"="&amp;'Work DB'!C357,'Transport-DB'!F:F,"="&amp;'Work DB'!$AB$4)</f>
        <v>0</v>
      </c>
      <c r="AC357" s="169">
        <f>SUMIFS('Transport-DB'!P:P,'Transport-DB'!C:C,"="&amp;'Work DB'!C357,'Transport-DB'!F:F,"="&amp;'Work DB'!$AC$4)</f>
        <v>0</v>
      </c>
      <c r="AD357" s="166">
        <f>SUMIFS('Transport-DB'!P:P,'Transport-DB'!C:C,"="&amp;'Work DB'!C357,'Transport-DB'!F:F,"="&amp;'Work DB'!$AD$4)</f>
        <v>0</v>
      </c>
      <c r="AE357" s="166">
        <f>SUMIFS('Transport-DB'!P:P,'Transport-DB'!C:C,"="&amp;'Work DB'!C357,'Transport-DB'!F:F,"="&amp;'Work DB'!$AE$4)</f>
        <v>0</v>
      </c>
      <c r="AF357" s="166">
        <f>SUMIFS('Transport-DB'!P:P,'Transport-DB'!C:C,"="&amp;'Work DB'!C357,'Transport-DB'!F:F,"="&amp;'Work DB'!$AF$4)</f>
        <v>0</v>
      </c>
      <c r="AG357" s="167"/>
      <c r="AH357" s="168">
        <f>SUMIFS('Transport-DB'!Q:Q,'Transport-DB'!C:C,"="&amp;'Work DB'!C357)</f>
        <v>0</v>
      </c>
      <c r="AI357" s="170">
        <f>SUMIFS(Civil_DB[قالب بندی],Civil_DB[تاریخ],"="&amp;'Work DB'!C357)</f>
        <v>0</v>
      </c>
      <c r="AJ357" s="169"/>
      <c r="AK357" s="167">
        <f>SUMIFS(Civil_DB[بتن],Civil_DB[تاریخ],"="&amp;'Work DB'!C357)</f>
        <v>0</v>
      </c>
      <c r="AL357" s="28"/>
      <c r="AM357" s="29"/>
      <c r="AN357" s="31"/>
      <c r="AO357" s="28"/>
      <c r="AP357" s="29"/>
      <c r="AQ357" s="29"/>
      <c r="AR357" s="30"/>
      <c r="AS357" s="28"/>
      <c r="AT357" s="29"/>
      <c r="AU357" s="30"/>
      <c r="AV357" s="184"/>
      <c r="AW357" s="29"/>
      <c r="AX357" s="29"/>
      <c r="AY357" s="29"/>
      <c r="AZ357" s="29"/>
      <c r="BA357" s="29"/>
      <c r="BB357" s="29"/>
      <c r="BC357" s="30"/>
      <c r="BD357" s="249"/>
      <c r="BE357" s="249"/>
      <c r="BF357" s="249"/>
      <c r="BG357" s="249"/>
      <c r="BH357" s="32"/>
      <c r="BI357" s="56"/>
    </row>
    <row r="358" spans="2:61" s="15" customFormat="1" ht="21" x14ac:dyDescent="0.25">
      <c r="B358" s="47"/>
      <c r="C358" s="20">
        <f t="shared" si="71"/>
        <v>45723</v>
      </c>
      <c r="D358" s="168">
        <f>SUMIFS('Transport-DB'!O:O,'Transport-DB'!C:C,"="&amp;'Work DB'!C358,'Transport-DB'!F:F,"="&amp;'Work DB'!$D$4)</f>
        <v>0</v>
      </c>
      <c r="E358" s="169">
        <f>SUMIFS('Transport-DB'!O:O,'Transport-DB'!C:C,"="&amp;'Work DB'!C358,'Transport-DB'!F:F,"="&amp;'Work DB'!$E$4)</f>
        <v>0</v>
      </c>
      <c r="F358" s="169">
        <f>SUMIFS('Transport-DB'!O:O,'Transport-DB'!C:C,"="&amp;'Work DB'!C358,'Transport-DB'!F:F,"="&amp;'Work DB'!$F$4)</f>
        <v>0</v>
      </c>
      <c r="G358" s="169">
        <f>SUMIFS('Transport-DB'!O:O,'Transport-DB'!C:C,"="&amp;'Work DB'!C358,'Transport-DB'!F:F,"="&amp;'Work DB'!$G$4)</f>
        <v>0</v>
      </c>
      <c r="H358" s="166">
        <f>SUMIFS('Transport-DB'!O:O,'Transport-DB'!C:C,"="&amp;'Work DB'!C358,'Transport-DB'!F:F,"="&amp;'Work DB'!$H$4)</f>
        <v>0</v>
      </c>
      <c r="I358" s="169">
        <f>SUMIFS('Transport-DB'!O:O,'Transport-DB'!C:C,"="&amp;'Work DB'!C358,'Transport-DB'!F:F,"="&amp;'Work DB'!$I$4)</f>
        <v>0</v>
      </c>
      <c r="J358" s="337">
        <f>SUMIFS('Transport-DB'!O:O,'Transport-DB'!C:C,"="&amp;'Work DB'!C358,'Transport-DB'!F:F,"="&amp;'Work DB'!$J$4)</f>
        <v>0</v>
      </c>
      <c r="K358" s="168">
        <f>SUMIFS('Transport-DB'!N:N,'Transport-DB'!C:C,"="&amp;'Work DB'!C358,'Transport-DB'!F:F,"="&amp;'Work DB'!$K$4)</f>
        <v>0</v>
      </c>
      <c r="L358" s="169">
        <f>SUMIFS('Transport-DB'!N:N,'Transport-DB'!C:C,"="&amp;'Work DB'!C358,'Transport-DB'!F:F,"="&amp;'Work DB'!$L$4)</f>
        <v>0</v>
      </c>
      <c r="M358" s="169">
        <f>SUMIFS('Transport-DB'!N:N,'Transport-DB'!C:C,"="&amp;'Work DB'!C358,'Transport-DB'!F:F,"="&amp;'Work DB'!$M$4)</f>
        <v>0</v>
      </c>
      <c r="N358" s="169">
        <f>SUMIFS('Transport-DB'!N:N,'Transport-DB'!C:C,"="&amp;'Work DB'!C358,'Transport-DB'!F:F,"="&amp;'Work DB'!$N$4)</f>
        <v>0</v>
      </c>
      <c r="O358" s="169">
        <f>SUMIFS('Transport-DB'!N:N,'Transport-DB'!C:C,"="&amp;'Work DB'!C358,'Transport-DB'!F:F,"="&amp;'Work DB'!$O$4)</f>
        <v>0</v>
      </c>
      <c r="P358" s="169">
        <f>SUMIFS('Transport-DB'!N:N,'Transport-DB'!C:C,"="&amp;'Work DB'!C358,'Transport-DB'!F:F,"="&amp;'Work DB'!$P$4)</f>
        <v>0</v>
      </c>
      <c r="Q358" s="166">
        <f>SUMIFS('Transport-DB'!N:N,'Transport-DB'!C:C,"="&amp;'Work DB'!C358,'Transport-DB'!F:F,"="&amp;'Work DB'!$Q$4)</f>
        <v>0</v>
      </c>
      <c r="R358" s="167">
        <f>SUMIFS('Transport-DB'!N:N,'Transport-DB'!C:C,"="&amp;'Work DB'!C358,'Transport-DB'!F:F,"="&amp;'Work DB'!$R$4)</f>
        <v>0</v>
      </c>
      <c r="S358" s="168">
        <f>SUM(D358:J358)+SUM(K358:R358)-M358-SUMIFS(Transport_DB[ترانشه],Transport_DB[توضیحات],"دیسپوزال",Transport_DB[تاریخ],'Work DB'!C358)</f>
        <v>0</v>
      </c>
      <c r="T358" s="169">
        <f t="shared" si="70"/>
        <v>0</v>
      </c>
      <c r="U358" s="169"/>
      <c r="V358" s="169"/>
      <c r="W358" s="169"/>
      <c r="X358" s="169"/>
      <c r="Y358" s="167"/>
      <c r="Z358" s="249"/>
      <c r="AA358" s="168">
        <f>SUMIFS('Transport-DB'!P:P,'Transport-DB'!C:C,"="&amp;'Work DB'!C358,'Transport-DB'!F:F,"="&amp;'Work DB'!$AA$4)</f>
        <v>0</v>
      </c>
      <c r="AB358" s="169">
        <f>SUMIFS('Transport-DB'!P:P,'Transport-DB'!C:C,"="&amp;'Work DB'!C358,'Transport-DB'!F:F,"="&amp;'Work DB'!$AB$4)</f>
        <v>0</v>
      </c>
      <c r="AC358" s="169">
        <f>SUMIFS('Transport-DB'!P:P,'Transport-DB'!C:C,"="&amp;'Work DB'!C358,'Transport-DB'!F:F,"="&amp;'Work DB'!$AC$4)</f>
        <v>0</v>
      </c>
      <c r="AD358" s="166">
        <f>SUMIFS('Transport-DB'!P:P,'Transport-DB'!C:C,"="&amp;'Work DB'!C358,'Transport-DB'!F:F,"="&amp;'Work DB'!$AD$4)</f>
        <v>0</v>
      </c>
      <c r="AE358" s="166">
        <f>SUMIFS('Transport-DB'!P:P,'Transport-DB'!C:C,"="&amp;'Work DB'!C358,'Transport-DB'!F:F,"="&amp;'Work DB'!$AE$4)</f>
        <v>0</v>
      </c>
      <c r="AF358" s="166">
        <f>SUMIFS('Transport-DB'!P:P,'Transport-DB'!C:C,"="&amp;'Work DB'!C358,'Transport-DB'!F:F,"="&amp;'Work DB'!$AF$4)</f>
        <v>0</v>
      </c>
      <c r="AG358" s="167"/>
      <c r="AH358" s="168">
        <f>SUMIFS('Transport-DB'!Q:Q,'Transport-DB'!C:C,"="&amp;'Work DB'!C358)</f>
        <v>0</v>
      </c>
      <c r="AI358" s="170">
        <f>SUMIFS(Civil_DB[قالب بندی],Civil_DB[تاریخ],"="&amp;'Work DB'!C358)</f>
        <v>0</v>
      </c>
      <c r="AJ358" s="169"/>
      <c r="AK358" s="167">
        <f>SUMIFS(Civil_DB[بتن],Civil_DB[تاریخ],"="&amp;'Work DB'!C358)</f>
        <v>0</v>
      </c>
      <c r="AL358" s="28"/>
      <c r="AM358" s="29"/>
      <c r="AN358" s="31"/>
      <c r="AO358" s="28"/>
      <c r="AP358" s="29"/>
      <c r="AQ358" s="29"/>
      <c r="AR358" s="30"/>
      <c r="AS358" s="28"/>
      <c r="AT358" s="29"/>
      <c r="AU358" s="30"/>
      <c r="AV358" s="184"/>
      <c r="AW358" s="29"/>
      <c r="AX358" s="29"/>
      <c r="AY358" s="29"/>
      <c r="AZ358" s="29"/>
      <c r="BA358" s="29"/>
      <c r="BB358" s="29"/>
      <c r="BC358" s="30"/>
      <c r="BD358" s="249"/>
      <c r="BE358" s="249"/>
      <c r="BF358" s="249"/>
      <c r="BG358" s="249"/>
      <c r="BH358" s="32"/>
      <c r="BI358" s="56"/>
    </row>
    <row r="359" spans="2:61" s="15" customFormat="1" ht="21" x14ac:dyDescent="0.25">
      <c r="B359" s="47"/>
      <c r="C359" s="20">
        <f t="shared" si="71"/>
        <v>45724</v>
      </c>
      <c r="D359" s="168">
        <f>SUMIFS('Transport-DB'!O:O,'Transport-DB'!C:C,"="&amp;'Work DB'!C359,'Transport-DB'!F:F,"="&amp;'Work DB'!$D$4)</f>
        <v>0</v>
      </c>
      <c r="E359" s="169">
        <f>SUMIFS('Transport-DB'!O:O,'Transport-DB'!C:C,"="&amp;'Work DB'!C359,'Transport-DB'!F:F,"="&amp;'Work DB'!$E$4)</f>
        <v>0</v>
      </c>
      <c r="F359" s="169">
        <f>SUMIFS('Transport-DB'!O:O,'Transport-DB'!C:C,"="&amp;'Work DB'!C359,'Transport-DB'!F:F,"="&amp;'Work DB'!$F$4)</f>
        <v>0</v>
      </c>
      <c r="G359" s="169">
        <f>SUMIFS('Transport-DB'!O:O,'Transport-DB'!C:C,"="&amp;'Work DB'!C359,'Transport-DB'!F:F,"="&amp;'Work DB'!$G$4)</f>
        <v>0</v>
      </c>
      <c r="H359" s="166">
        <f>SUMIFS('Transport-DB'!O:O,'Transport-DB'!C:C,"="&amp;'Work DB'!C359,'Transport-DB'!F:F,"="&amp;'Work DB'!$H$4)</f>
        <v>0</v>
      </c>
      <c r="I359" s="169">
        <f>SUMIFS('Transport-DB'!O:O,'Transport-DB'!C:C,"="&amp;'Work DB'!C359,'Transport-DB'!F:F,"="&amp;'Work DB'!$I$4)</f>
        <v>0</v>
      </c>
      <c r="J359" s="337">
        <f>SUMIFS('Transport-DB'!O:O,'Transport-DB'!C:C,"="&amp;'Work DB'!C359,'Transport-DB'!F:F,"="&amp;'Work DB'!$J$4)</f>
        <v>0</v>
      </c>
      <c r="K359" s="168">
        <f>SUMIFS('Transport-DB'!N:N,'Transport-DB'!C:C,"="&amp;'Work DB'!C359,'Transport-DB'!F:F,"="&amp;'Work DB'!$K$4)</f>
        <v>0</v>
      </c>
      <c r="L359" s="169">
        <f>SUMIFS('Transport-DB'!N:N,'Transport-DB'!C:C,"="&amp;'Work DB'!C359,'Transport-DB'!F:F,"="&amp;'Work DB'!$L$4)</f>
        <v>0</v>
      </c>
      <c r="M359" s="169">
        <f>SUMIFS('Transport-DB'!N:N,'Transport-DB'!C:C,"="&amp;'Work DB'!C359,'Transport-DB'!F:F,"="&amp;'Work DB'!$M$4)</f>
        <v>0</v>
      </c>
      <c r="N359" s="169">
        <f>SUMIFS('Transport-DB'!N:N,'Transport-DB'!C:C,"="&amp;'Work DB'!C359,'Transport-DB'!F:F,"="&amp;'Work DB'!$N$4)</f>
        <v>0</v>
      </c>
      <c r="O359" s="169">
        <f>SUMIFS('Transport-DB'!N:N,'Transport-DB'!C:C,"="&amp;'Work DB'!C359,'Transport-DB'!F:F,"="&amp;'Work DB'!$O$4)</f>
        <v>0</v>
      </c>
      <c r="P359" s="169">
        <f>SUMIFS('Transport-DB'!N:N,'Transport-DB'!C:C,"="&amp;'Work DB'!C359,'Transport-DB'!F:F,"="&amp;'Work DB'!$P$4)</f>
        <v>0</v>
      </c>
      <c r="Q359" s="166">
        <f>SUMIFS('Transport-DB'!N:N,'Transport-DB'!C:C,"="&amp;'Work DB'!C359,'Transport-DB'!F:F,"="&amp;'Work DB'!$Q$4)</f>
        <v>0</v>
      </c>
      <c r="R359" s="167">
        <f>SUMIFS('Transport-DB'!N:N,'Transport-DB'!C:C,"="&amp;'Work DB'!C359,'Transport-DB'!F:F,"="&amp;'Work DB'!$R$4)</f>
        <v>0</v>
      </c>
      <c r="S359" s="168">
        <f>SUM(D359:J359)+SUM(K359:R359)-M359-SUMIFS(Transport_DB[ترانشه],Transport_DB[توضیحات],"دیسپوزال",Transport_DB[تاریخ],'Work DB'!C359)</f>
        <v>0</v>
      </c>
      <c r="T359" s="169">
        <f t="shared" si="70"/>
        <v>0</v>
      </c>
      <c r="U359" s="169"/>
      <c r="V359" s="169"/>
      <c r="W359" s="169"/>
      <c r="X359" s="169"/>
      <c r="Y359" s="167"/>
      <c r="Z359" s="249"/>
      <c r="AA359" s="168">
        <f>SUMIFS('Transport-DB'!P:P,'Transport-DB'!C:C,"="&amp;'Work DB'!C359,'Transport-DB'!F:F,"="&amp;'Work DB'!$AA$4)</f>
        <v>0</v>
      </c>
      <c r="AB359" s="169">
        <f>SUMIFS('Transport-DB'!P:P,'Transport-DB'!C:C,"="&amp;'Work DB'!C359,'Transport-DB'!F:F,"="&amp;'Work DB'!$AB$4)</f>
        <v>0</v>
      </c>
      <c r="AC359" s="169">
        <f>SUMIFS('Transport-DB'!P:P,'Transport-DB'!C:C,"="&amp;'Work DB'!C359,'Transport-DB'!F:F,"="&amp;'Work DB'!$AC$4)</f>
        <v>0</v>
      </c>
      <c r="AD359" s="166">
        <f>SUMIFS('Transport-DB'!P:P,'Transport-DB'!C:C,"="&amp;'Work DB'!C359,'Transport-DB'!F:F,"="&amp;'Work DB'!$AD$4)</f>
        <v>0</v>
      </c>
      <c r="AE359" s="166">
        <f>SUMIFS('Transport-DB'!P:P,'Transport-DB'!C:C,"="&amp;'Work DB'!C359,'Transport-DB'!F:F,"="&amp;'Work DB'!$AE$4)</f>
        <v>0</v>
      </c>
      <c r="AF359" s="166">
        <f>SUMIFS('Transport-DB'!P:P,'Transport-DB'!C:C,"="&amp;'Work DB'!C359,'Transport-DB'!F:F,"="&amp;'Work DB'!$AF$4)</f>
        <v>0</v>
      </c>
      <c r="AG359" s="167"/>
      <c r="AH359" s="168">
        <f>SUMIFS('Transport-DB'!Q:Q,'Transport-DB'!C:C,"="&amp;'Work DB'!C359)</f>
        <v>0</v>
      </c>
      <c r="AI359" s="170">
        <f>SUMIFS(Civil_DB[قالب بندی],Civil_DB[تاریخ],"="&amp;'Work DB'!C359)</f>
        <v>0</v>
      </c>
      <c r="AJ359" s="169"/>
      <c r="AK359" s="167">
        <f>SUMIFS(Civil_DB[بتن],Civil_DB[تاریخ],"="&amp;'Work DB'!C359)</f>
        <v>0</v>
      </c>
      <c r="AL359" s="28"/>
      <c r="AM359" s="29"/>
      <c r="AN359" s="31"/>
      <c r="AO359" s="28"/>
      <c r="AP359" s="29"/>
      <c r="AQ359" s="29"/>
      <c r="AR359" s="30"/>
      <c r="AS359" s="28"/>
      <c r="AT359" s="29"/>
      <c r="AU359" s="30"/>
      <c r="AV359" s="184"/>
      <c r="AW359" s="29"/>
      <c r="AX359" s="29"/>
      <c r="AY359" s="29"/>
      <c r="AZ359" s="29"/>
      <c r="BA359" s="29"/>
      <c r="BB359" s="29"/>
      <c r="BC359" s="30"/>
      <c r="BD359" s="249"/>
      <c r="BE359" s="249"/>
      <c r="BF359" s="249"/>
      <c r="BG359" s="249"/>
      <c r="BH359" s="32"/>
      <c r="BI359" s="56"/>
    </row>
    <row r="360" spans="2:61" s="15" customFormat="1" ht="21" x14ac:dyDescent="0.25">
      <c r="B360" s="47"/>
      <c r="C360" s="20">
        <f t="shared" si="71"/>
        <v>45725</v>
      </c>
      <c r="D360" s="168">
        <f>SUMIFS('Transport-DB'!O:O,'Transport-DB'!C:C,"="&amp;'Work DB'!C360,'Transport-DB'!F:F,"="&amp;'Work DB'!$D$4)</f>
        <v>0</v>
      </c>
      <c r="E360" s="169">
        <f>SUMIFS('Transport-DB'!O:O,'Transport-DB'!C:C,"="&amp;'Work DB'!C360,'Transport-DB'!F:F,"="&amp;'Work DB'!$E$4)</f>
        <v>0</v>
      </c>
      <c r="F360" s="169">
        <f>SUMIFS('Transport-DB'!O:O,'Transport-DB'!C:C,"="&amp;'Work DB'!C360,'Transport-DB'!F:F,"="&amp;'Work DB'!$F$4)</f>
        <v>0</v>
      </c>
      <c r="G360" s="169">
        <f>SUMIFS('Transport-DB'!O:O,'Transport-DB'!C:C,"="&amp;'Work DB'!C360,'Transport-DB'!F:F,"="&amp;'Work DB'!$G$4)</f>
        <v>0</v>
      </c>
      <c r="H360" s="166">
        <f>SUMIFS('Transport-DB'!O:O,'Transport-DB'!C:C,"="&amp;'Work DB'!C360,'Transport-DB'!F:F,"="&amp;'Work DB'!$H$4)</f>
        <v>0</v>
      </c>
      <c r="I360" s="169">
        <f>SUMIFS('Transport-DB'!O:O,'Transport-DB'!C:C,"="&amp;'Work DB'!C360,'Transport-DB'!F:F,"="&amp;'Work DB'!$I$4)</f>
        <v>0</v>
      </c>
      <c r="J360" s="337">
        <f>SUMIFS('Transport-DB'!O:O,'Transport-DB'!C:C,"="&amp;'Work DB'!C360,'Transport-DB'!F:F,"="&amp;'Work DB'!$J$4)</f>
        <v>0</v>
      </c>
      <c r="K360" s="168">
        <f>SUMIFS('Transport-DB'!N:N,'Transport-DB'!C:C,"="&amp;'Work DB'!C360,'Transport-DB'!F:F,"="&amp;'Work DB'!$K$4)</f>
        <v>0</v>
      </c>
      <c r="L360" s="169">
        <f>SUMIFS('Transport-DB'!N:N,'Transport-DB'!C:C,"="&amp;'Work DB'!C360,'Transport-DB'!F:F,"="&amp;'Work DB'!$L$4)</f>
        <v>0</v>
      </c>
      <c r="M360" s="169">
        <f>SUMIFS('Transport-DB'!N:N,'Transport-DB'!C:C,"="&amp;'Work DB'!C360,'Transport-DB'!F:F,"="&amp;'Work DB'!$M$4)</f>
        <v>0</v>
      </c>
      <c r="N360" s="169">
        <f>SUMIFS('Transport-DB'!N:N,'Transport-DB'!C:C,"="&amp;'Work DB'!C360,'Transport-DB'!F:F,"="&amp;'Work DB'!$N$4)</f>
        <v>0</v>
      </c>
      <c r="O360" s="169">
        <f>SUMIFS('Transport-DB'!N:N,'Transport-DB'!C:C,"="&amp;'Work DB'!C360,'Transport-DB'!F:F,"="&amp;'Work DB'!$O$4)</f>
        <v>0</v>
      </c>
      <c r="P360" s="169">
        <f>SUMIFS('Transport-DB'!N:N,'Transport-DB'!C:C,"="&amp;'Work DB'!C360,'Transport-DB'!F:F,"="&amp;'Work DB'!$P$4)</f>
        <v>0</v>
      </c>
      <c r="Q360" s="166">
        <f>SUMIFS('Transport-DB'!N:N,'Transport-DB'!C:C,"="&amp;'Work DB'!C360,'Transport-DB'!F:F,"="&amp;'Work DB'!$Q$4)</f>
        <v>0</v>
      </c>
      <c r="R360" s="167">
        <f>SUMIFS('Transport-DB'!N:N,'Transport-DB'!C:C,"="&amp;'Work DB'!C360,'Transport-DB'!F:F,"="&amp;'Work DB'!$R$4)</f>
        <v>0</v>
      </c>
      <c r="S360" s="168">
        <f>SUM(D360:J360)+SUM(K360:R360)-M360-SUMIFS(Transport_DB[ترانشه],Transport_DB[توضیحات],"دیسپوزال",Transport_DB[تاریخ],'Work DB'!C360)</f>
        <v>0</v>
      </c>
      <c r="T360" s="169">
        <f t="shared" ref="T360:T423" si="72">M360</f>
        <v>0</v>
      </c>
      <c r="U360" s="169"/>
      <c r="V360" s="169"/>
      <c r="W360" s="169"/>
      <c r="X360" s="169"/>
      <c r="Y360" s="167"/>
      <c r="Z360" s="249"/>
      <c r="AA360" s="168">
        <f>SUMIFS('Transport-DB'!P:P,'Transport-DB'!C:C,"="&amp;'Work DB'!C360,'Transport-DB'!F:F,"="&amp;'Work DB'!$AA$4)</f>
        <v>0</v>
      </c>
      <c r="AB360" s="169">
        <f>SUMIFS('Transport-DB'!P:P,'Transport-DB'!C:C,"="&amp;'Work DB'!C360,'Transport-DB'!F:F,"="&amp;'Work DB'!$AB$4)</f>
        <v>0</v>
      </c>
      <c r="AC360" s="169">
        <f>SUMIFS('Transport-DB'!P:P,'Transport-DB'!C:C,"="&amp;'Work DB'!C360,'Transport-DB'!F:F,"="&amp;'Work DB'!$AC$4)</f>
        <v>0</v>
      </c>
      <c r="AD360" s="166">
        <f>SUMIFS('Transport-DB'!P:P,'Transport-DB'!C:C,"="&amp;'Work DB'!C360,'Transport-DB'!F:F,"="&amp;'Work DB'!$AD$4)</f>
        <v>0</v>
      </c>
      <c r="AE360" s="166">
        <f>SUMIFS('Transport-DB'!P:P,'Transport-DB'!C:C,"="&amp;'Work DB'!C360,'Transport-DB'!F:F,"="&amp;'Work DB'!$AE$4)</f>
        <v>0</v>
      </c>
      <c r="AF360" s="166">
        <f>SUMIFS('Transport-DB'!P:P,'Transport-DB'!C:C,"="&amp;'Work DB'!C360,'Transport-DB'!F:F,"="&amp;'Work DB'!$AF$4)</f>
        <v>0</v>
      </c>
      <c r="AG360" s="167"/>
      <c r="AH360" s="168">
        <f>SUMIFS('Transport-DB'!Q:Q,'Transport-DB'!C:C,"="&amp;'Work DB'!C360)</f>
        <v>0</v>
      </c>
      <c r="AI360" s="170">
        <f>SUMIFS(Civil_DB[قالب بندی],Civil_DB[تاریخ],"="&amp;'Work DB'!C360)</f>
        <v>0</v>
      </c>
      <c r="AJ360" s="169"/>
      <c r="AK360" s="167">
        <f>SUMIFS(Civil_DB[بتن],Civil_DB[تاریخ],"="&amp;'Work DB'!C360)</f>
        <v>0</v>
      </c>
      <c r="AL360" s="28"/>
      <c r="AM360" s="29"/>
      <c r="AN360" s="31"/>
      <c r="AO360" s="28"/>
      <c r="AP360" s="29"/>
      <c r="AQ360" s="29"/>
      <c r="AR360" s="30"/>
      <c r="AS360" s="28"/>
      <c r="AT360" s="29"/>
      <c r="AU360" s="30"/>
      <c r="AV360" s="184"/>
      <c r="AW360" s="29"/>
      <c r="AX360" s="29"/>
      <c r="AY360" s="29"/>
      <c r="AZ360" s="29"/>
      <c r="BA360" s="29"/>
      <c r="BB360" s="29"/>
      <c r="BC360" s="30"/>
      <c r="BD360" s="249"/>
      <c r="BE360" s="249"/>
      <c r="BF360" s="249"/>
      <c r="BG360" s="249"/>
      <c r="BH360" s="32"/>
      <c r="BI360" s="56"/>
    </row>
    <row r="361" spans="2:61" s="15" customFormat="1" ht="21" x14ac:dyDescent="0.25">
      <c r="B361" s="47"/>
      <c r="C361" s="20">
        <f t="shared" si="71"/>
        <v>45726</v>
      </c>
      <c r="D361" s="168">
        <f>SUMIFS('Transport-DB'!O:O,'Transport-DB'!C:C,"="&amp;'Work DB'!C361,'Transport-DB'!F:F,"="&amp;'Work DB'!$D$4)</f>
        <v>0</v>
      </c>
      <c r="E361" s="169">
        <f>SUMIFS('Transport-DB'!O:O,'Transport-DB'!C:C,"="&amp;'Work DB'!C361,'Transport-DB'!F:F,"="&amp;'Work DB'!$E$4)</f>
        <v>0</v>
      </c>
      <c r="F361" s="169">
        <f>SUMIFS('Transport-DB'!O:O,'Transport-DB'!C:C,"="&amp;'Work DB'!C361,'Transport-DB'!F:F,"="&amp;'Work DB'!$F$4)</f>
        <v>0</v>
      </c>
      <c r="G361" s="169">
        <f>SUMIFS('Transport-DB'!O:O,'Transport-DB'!C:C,"="&amp;'Work DB'!C361,'Transport-DB'!F:F,"="&amp;'Work DB'!$G$4)</f>
        <v>0</v>
      </c>
      <c r="H361" s="166">
        <f>SUMIFS('Transport-DB'!O:O,'Transport-DB'!C:C,"="&amp;'Work DB'!C361,'Transport-DB'!F:F,"="&amp;'Work DB'!$H$4)</f>
        <v>0</v>
      </c>
      <c r="I361" s="169">
        <f>SUMIFS('Transport-DB'!O:O,'Transport-DB'!C:C,"="&amp;'Work DB'!C361,'Transport-DB'!F:F,"="&amp;'Work DB'!$I$4)</f>
        <v>0</v>
      </c>
      <c r="J361" s="337">
        <f>SUMIFS('Transport-DB'!O:O,'Transport-DB'!C:C,"="&amp;'Work DB'!C361,'Transport-DB'!F:F,"="&amp;'Work DB'!$J$4)</f>
        <v>0</v>
      </c>
      <c r="K361" s="168">
        <f>SUMIFS('Transport-DB'!N:N,'Transport-DB'!C:C,"="&amp;'Work DB'!C361,'Transport-DB'!F:F,"="&amp;'Work DB'!$K$4)</f>
        <v>0</v>
      </c>
      <c r="L361" s="169">
        <f>SUMIFS('Transport-DB'!N:N,'Transport-DB'!C:C,"="&amp;'Work DB'!C361,'Transport-DB'!F:F,"="&amp;'Work DB'!$L$4)</f>
        <v>0</v>
      </c>
      <c r="M361" s="169">
        <f>SUMIFS('Transport-DB'!N:N,'Transport-DB'!C:C,"="&amp;'Work DB'!C361,'Transport-DB'!F:F,"="&amp;'Work DB'!$M$4)</f>
        <v>0</v>
      </c>
      <c r="N361" s="169">
        <f>SUMIFS('Transport-DB'!N:N,'Transport-DB'!C:C,"="&amp;'Work DB'!C361,'Transport-DB'!F:F,"="&amp;'Work DB'!$N$4)</f>
        <v>0</v>
      </c>
      <c r="O361" s="169">
        <f>SUMIFS('Transport-DB'!N:N,'Transport-DB'!C:C,"="&amp;'Work DB'!C361,'Transport-DB'!F:F,"="&amp;'Work DB'!$O$4)</f>
        <v>0</v>
      </c>
      <c r="P361" s="169">
        <f>SUMIFS('Transport-DB'!N:N,'Transport-DB'!C:C,"="&amp;'Work DB'!C361,'Transport-DB'!F:F,"="&amp;'Work DB'!$P$4)</f>
        <v>0</v>
      </c>
      <c r="Q361" s="166">
        <f>SUMIFS('Transport-DB'!N:N,'Transport-DB'!C:C,"="&amp;'Work DB'!C361,'Transport-DB'!F:F,"="&amp;'Work DB'!$Q$4)</f>
        <v>0</v>
      </c>
      <c r="R361" s="167">
        <f>SUMIFS('Transport-DB'!N:N,'Transport-DB'!C:C,"="&amp;'Work DB'!C361,'Transport-DB'!F:F,"="&amp;'Work DB'!$R$4)</f>
        <v>0</v>
      </c>
      <c r="S361" s="168">
        <f>SUM(D361:J361)+SUM(K361:R361)-M361-SUMIFS(Transport_DB[ترانشه],Transport_DB[توضیحات],"دیسپوزال",Transport_DB[تاریخ],'Work DB'!C361)</f>
        <v>0</v>
      </c>
      <c r="T361" s="169">
        <f t="shared" si="72"/>
        <v>0</v>
      </c>
      <c r="U361" s="169"/>
      <c r="V361" s="169"/>
      <c r="W361" s="169"/>
      <c r="X361" s="169"/>
      <c r="Y361" s="167"/>
      <c r="Z361" s="249"/>
      <c r="AA361" s="168">
        <f>SUMIFS('Transport-DB'!P:P,'Transport-DB'!C:C,"="&amp;'Work DB'!C361,'Transport-DB'!F:F,"="&amp;'Work DB'!$AA$4)</f>
        <v>0</v>
      </c>
      <c r="AB361" s="169">
        <f>SUMIFS('Transport-DB'!P:P,'Transport-DB'!C:C,"="&amp;'Work DB'!C361,'Transport-DB'!F:F,"="&amp;'Work DB'!$AB$4)</f>
        <v>0</v>
      </c>
      <c r="AC361" s="169">
        <f>SUMIFS('Transport-DB'!P:P,'Transport-DB'!C:C,"="&amp;'Work DB'!C361,'Transport-DB'!F:F,"="&amp;'Work DB'!$AC$4)</f>
        <v>0</v>
      </c>
      <c r="AD361" s="166">
        <f>SUMIFS('Transport-DB'!P:P,'Transport-DB'!C:C,"="&amp;'Work DB'!C361,'Transport-DB'!F:F,"="&amp;'Work DB'!$AD$4)</f>
        <v>0</v>
      </c>
      <c r="AE361" s="166">
        <f>SUMIFS('Transport-DB'!P:P,'Transport-DB'!C:C,"="&amp;'Work DB'!C361,'Transport-DB'!F:F,"="&amp;'Work DB'!$AE$4)</f>
        <v>0</v>
      </c>
      <c r="AF361" s="166">
        <f>SUMIFS('Transport-DB'!P:P,'Transport-DB'!C:C,"="&amp;'Work DB'!C361,'Transport-DB'!F:F,"="&amp;'Work DB'!$AF$4)</f>
        <v>0</v>
      </c>
      <c r="AG361" s="167"/>
      <c r="AH361" s="168">
        <f>SUMIFS('Transport-DB'!Q:Q,'Transport-DB'!C:C,"="&amp;'Work DB'!C361)</f>
        <v>0</v>
      </c>
      <c r="AI361" s="170">
        <f>SUMIFS(Civil_DB[قالب بندی],Civil_DB[تاریخ],"="&amp;'Work DB'!C361)</f>
        <v>0</v>
      </c>
      <c r="AJ361" s="169"/>
      <c r="AK361" s="167">
        <f>SUMIFS(Civil_DB[بتن],Civil_DB[تاریخ],"="&amp;'Work DB'!C361)</f>
        <v>0</v>
      </c>
      <c r="AL361" s="28"/>
      <c r="AM361" s="29"/>
      <c r="AN361" s="31"/>
      <c r="AO361" s="28"/>
      <c r="AP361" s="29"/>
      <c r="AQ361" s="29"/>
      <c r="AR361" s="30"/>
      <c r="AS361" s="28"/>
      <c r="AT361" s="29"/>
      <c r="AU361" s="30"/>
      <c r="AV361" s="184"/>
      <c r="AW361" s="29"/>
      <c r="AX361" s="29"/>
      <c r="AY361" s="29"/>
      <c r="AZ361" s="29"/>
      <c r="BA361" s="29"/>
      <c r="BB361" s="29"/>
      <c r="BC361" s="30"/>
      <c r="BD361" s="249"/>
      <c r="BE361" s="249"/>
      <c r="BF361" s="249"/>
      <c r="BG361" s="249"/>
      <c r="BH361" s="32"/>
      <c r="BI361" s="56"/>
    </row>
    <row r="362" spans="2:61" s="15" customFormat="1" ht="21" x14ac:dyDescent="0.25">
      <c r="B362" s="47"/>
      <c r="C362" s="20">
        <f t="shared" si="71"/>
        <v>45727</v>
      </c>
      <c r="D362" s="168">
        <f>SUMIFS('Transport-DB'!O:O,'Transport-DB'!C:C,"="&amp;'Work DB'!C362,'Transport-DB'!F:F,"="&amp;'Work DB'!$D$4)</f>
        <v>0</v>
      </c>
      <c r="E362" s="169">
        <f>SUMIFS('Transport-DB'!O:O,'Transport-DB'!C:C,"="&amp;'Work DB'!C362,'Transport-DB'!F:F,"="&amp;'Work DB'!$E$4)</f>
        <v>0</v>
      </c>
      <c r="F362" s="169">
        <f>SUMIFS('Transport-DB'!O:O,'Transport-DB'!C:C,"="&amp;'Work DB'!C362,'Transport-DB'!F:F,"="&amp;'Work DB'!$F$4)</f>
        <v>0</v>
      </c>
      <c r="G362" s="169">
        <f>SUMIFS('Transport-DB'!O:O,'Transport-DB'!C:C,"="&amp;'Work DB'!C362,'Transport-DB'!F:F,"="&amp;'Work DB'!$G$4)</f>
        <v>0</v>
      </c>
      <c r="H362" s="166">
        <f>SUMIFS('Transport-DB'!O:O,'Transport-DB'!C:C,"="&amp;'Work DB'!C362,'Transport-DB'!F:F,"="&amp;'Work DB'!$H$4)</f>
        <v>0</v>
      </c>
      <c r="I362" s="169">
        <f>SUMIFS('Transport-DB'!O:O,'Transport-DB'!C:C,"="&amp;'Work DB'!C362,'Transport-DB'!F:F,"="&amp;'Work DB'!$I$4)</f>
        <v>0</v>
      </c>
      <c r="J362" s="337">
        <f>SUMIFS('Transport-DB'!O:O,'Transport-DB'!C:C,"="&amp;'Work DB'!C362,'Transport-DB'!F:F,"="&amp;'Work DB'!$J$4)</f>
        <v>0</v>
      </c>
      <c r="K362" s="168">
        <f>SUMIFS('Transport-DB'!N:N,'Transport-DB'!C:C,"="&amp;'Work DB'!C362,'Transport-DB'!F:F,"="&amp;'Work DB'!$K$4)</f>
        <v>0</v>
      </c>
      <c r="L362" s="169">
        <f>SUMIFS('Transport-DB'!N:N,'Transport-DB'!C:C,"="&amp;'Work DB'!C362,'Transport-DB'!F:F,"="&amp;'Work DB'!$L$4)</f>
        <v>0</v>
      </c>
      <c r="M362" s="169">
        <f>SUMIFS('Transport-DB'!N:N,'Transport-DB'!C:C,"="&amp;'Work DB'!C362,'Transport-DB'!F:F,"="&amp;'Work DB'!$M$4)</f>
        <v>0</v>
      </c>
      <c r="N362" s="169">
        <f>SUMIFS('Transport-DB'!N:N,'Transport-DB'!C:C,"="&amp;'Work DB'!C362,'Transport-DB'!F:F,"="&amp;'Work DB'!$N$4)</f>
        <v>0</v>
      </c>
      <c r="O362" s="169">
        <f>SUMIFS('Transport-DB'!N:N,'Transport-DB'!C:C,"="&amp;'Work DB'!C362,'Transport-DB'!F:F,"="&amp;'Work DB'!$O$4)</f>
        <v>0</v>
      </c>
      <c r="P362" s="169">
        <f>SUMIFS('Transport-DB'!N:N,'Transport-DB'!C:C,"="&amp;'Work DB'!C362,'Transport-DB'!F:F,"="&amp;'Work DB'!$P$4)</f>
        <v>0</v>
      </c>
      <c r="Q362" s="166">
        <f>SUMIFS('Transport-DB'!N:N,'Transport-DB'!C:C,"="&amp;'Work DB'!C362,'Transport-DB'!F:F,"="&amp;'Work DB'!$Q$4)</f>
        <v>0</v>
      </c>
      <c r="R362" s="167">
        <f>SUMIFS('Transport-DB'!N:N,'Transport-DB'!C:C,"="&amp;'Work DB'!C362,'Transport-DB'!F:F,"="&amp;'Work DB'!$R$4)</f>
        <v>0</v>
      </c>
      <c r="S362" s="168">
        <f>SUM(D362:J362)+SUM(K362:R362)-M362-SUMIFS(Transport_DB[ترانشه],Transport_DB[توضیحات],"دیسپوزال",Transport_DB[تاریخ],'Work DB'!C362)</f>
        <v>0</v>
      </c>
      <c r="T362" s="169">
        <f t="shared" si="72"/>
        <v>0</v>
      </c>
      <c r="U362" s="169"/>
      <c r="V362" s="169"/>
      <c r="W362" s="169"/>
      <c r="X362" s="169"/>
      <c r="Y362" s="167"/>
      <c r="Z362" s="249"/>
      <c r="AA362" s="168">
        <f>SUMIFS('Transport-DB'!P:P,'Transport-DB'!C:C,"="&amp;'Work DB'!C362,'Transport-DB'!F:F,"="&amp;'Work DB'!$AA$4)</f>
        <v>0</v>
      </c>
      <c r="AB362" s="169">
        <f>SUMIFS('Transport-DB'!P:P,'Transport-DB'!C:C,"="&amp;'Work DB'!C362,'Transport-DB'!F:F,"="&amp;'Work DB'!$AB$4)</f>
        <v>0</v>
      </c>
      <c r="AC362" s="169">
        <f>SUMIFS('Transport-DB'!P:P,'Transport-DB'!C:C,"="&amp;'Work DB'!C362,'Transport-DB'!F:F,"="&amp;'Work DB'!$AC$4)</f>
        <v>0</v>
      </c>
      <c r="AD362" s="166">
        <f>SUMIFS('Transport-DB'!P:P,'Transport-DB'!C:C,"="&amp;'Work DB'!C362,'Transport-DB'!F:F,"="&amp;'Work DB'!$AD$4)</f>
        <v>0</v>
      </c>
      <c r="AE362" s="166">
        <f>SUMIFS('Transport-DB'!P:P,'Transport-DB'!C:C,"="&amp;'Work DB'!C362,'Transport-DB'!F:F,"="&amp;'Work DB'!$AE$4)</f>
        <v>0</v>
      </c>
      <c r="AF362" s="166">
        <f>SUMIFS('Transport-DB'!P:P,'Transport-DB'!C:C,"="&amp;'Work DB'!C362,'Transport-DB'!F:F,"="&amp;'Work DB'!$AF$4)</f>
        <v>0</v>
      </c>
      <c r="AG362" s="167"/>
      <c r="AH362" s="168">
        <f>SUMIFS('Transport-DB'!Q:Q,'Transport-DB'!C:C,"="&amp;'Work DB'!C362)</f>
        <v>0</v>
      </c>
      <c r="AI362" s="170">
        <f>SUMIFS(Civil_DB[قالب بندی],Civil_DB[تاریخ],"="&amp;'Work DB'!C362)</f>
        <v>0</v>
      </c>
      <c r="AJ362" s="169"/>
      <c r="AK362" s="167">
        <f>SUMIFS(Civil_DB[بتن],Civil_DB[تاریخ],"="&amp;'Work DB'!C362)</f>
        <v>0</v>
      </c>
      <c r="AL362" s="28"/>
      <c r="AM362" s="29"/>
      <c r="AN362" s="31"/>
      <c r="AO362" s="28"/>
      <c r="AP362" s="29"/>
      <c r="AQ362" s="29"/>
      <c r="AR362" s="30"/>
      <c r="AS362" s="28"/>
      <c r="AT362" s="29"/>
      <c r="AU362" s="30"/>
      <c r="AV362" s="184"/>
      <c r="AW362" s="29"/>
      <c r="AX362" s="29"/>
      <c r="AY362" s="29"/>
      <c r="AZ362" s="29"/>
      <c r="BA362" s="29"/>
      <c r="BB362" s="29"/>
      <c r="BC362" s="30"/>
      <c r="BD362" s="249"/>
      <c r="BE362" s="249"/>
      <c r="BF362" s="249"/>
      <c r="BG362" s="249"/>
      <c r="BH362" s="32"/>
      <c r="BI362" s="56"/>
    </row>
    <row r="363" spans="2:61" s="15" customFormat="1" ht="21" x14ac:dyDescent="0.25">
      <c r="B363" s="47"/>
      <c r="C363" s="20">
        <f t="shared" si="71"/>
        <v>45728</v>
      </c>
      <c r="D363" s="168">
        <f>SUMIFS('Transport-DB'!O:O,'Transport-DB'!C:C,"="&amp;'Work DB'!C363,'Transport-DB'!F:F,"="&amp;'Work DB'!$D$4)</f>
        <v>0</v>
      </c>
      <c r="E363" s="169">
        <f>SUMIFS('Transport-DB'!O:O,'Transport-DB'!C:C,"="&amp;'Work DB'!C363,'Transport-DB'!F:F,"="&amp;'Work DB'!$E$4)</f>
        <v>0</v>
      </c>
      <c r="F363" s="169">
        <f>SUMIFS('Transport-DB'!O:O,'Transport-DB'!C:C,"="&amp;'Work DB'!C363,'Transport-DB'!F:F,"="&amp;'Work DB'!$F$4)</f>
        <v>0</v>
      </c>
      <c r="G363" s="169">
        <f>SUMIFS('Transport-DB'!O:O,'Transport-DB'!C:C,"="&amp;'Work DB'!C363,'Transport-DB'!F:F,"="&amp;'Work DB'!$G$4)</f>
        <v>0</v>
      </c>
      <c r="H363" s="166">
        <f>SUMIFS('Transport-DB'!O:O,'Transport-DB'!C:C,"="&amp;'Work DB'!C363,'Transport-DB'!F:F,"="&amp;'Work DB'!$H$4)</f>
        <v>0</v>
      </c>
      <c r="I363" s="169">
        <f>SUMIFS('Transport-DB'!O:O,'Transport-DB'!C:C,"="&amp;'Work DB'!C363,'Transport-DB'!F:F,"="&amp;'Work DB'!$I$4)</f>
        <v>0</v>
      </c>
      <c r="J363" s="337">
        <f>SUMIFS('Transport-DB'!O:O,'Transport-DB'!C:C,"="&amp;'Work DB'!C363,'Transport-DB'!F:F,"="&amp;'Work DB'!$J$4)</f>
        <v>0</v>
      </c>
      <c r="K363" s="168">
        <f>SUMIFS('Transport-DB'!N:N,'Transport-DB'!C:C,"="&amp;'Work DB'!C363,'Transport-DB'!F:F,"="&amp;'Work DB'!$K$4)</f>
        <v>0</v>
      </c>
      <c r="L363" s="169">
        <f>SUMIFS('Transport-DB'!N:N,'Transport-DB'!C:C,"="&amp;'Work DB'!C363,'Transport-DB'!F:F,"="&amp;'Work DB'!$L$4)</f>
        <v>0</v>
      </c>
      <c r="M363" s="169">
        <f>SUMIFS('Transport-DB'!N:N,'Transport-DB'!C:C,"="&amp;'Work DB'!C363,'Transport-DB'!F:F,"="&amp;'Work DB'!$M$4)</f>
        <v>0</v>
      </c>
      <c r="N363" s="169">
        <f>SUMIFS('Transport-DB'!N:N,'Transport-DB'!C:C,"="&amp;'Work DB'!C363,'Transport-DB'!F:F,"="&amp;'Work DB'!$N$4)</f>
        <v>0</v>
      </c>
      <c r="O363" s="169">
        <f>SUMIFS('Transport-DB'!N:N,'Transport-DB'!C:C,"="&amp;'Work DB'!C363,'Transport-DB'!F:F,"="&amp;'Work DB'!$O$4)</f>
        <v>0</v>
      </c>
      <c r="P363" s="169">
        <f>SUMIFS('Transport-DB'!N:N,'Transport-DB'!C:C,"="&amp;'Work DB'!C363,'Transport-DB'!F:F,"="&amp;'Work DB'!$P$4)</f>
        <v>0</v>
      </c>
      <c r="Q363" s="166">
        <f>SUMIFS('Transport-DB'!N:N,'Transport-DB'!C:C,"="&amp;'Work DB'!C363,'Transport-DB'!F:F,"="&amp;'Work DB'!$Q$4)</f>
        <v>0</v>
      </c>
      <c r="R363" s="167">
        <f>SUMIFS('Transport-DB'!N:N,'Transport-DB'!C:C,"="&amp;'Work DB'!C363,'Transport-DB'!F:F,"="&amp;'Work DB'!$R$4)</f>
        <v>0</v>
      </c>
      <c r="S363" s="168">
        <f>SUM(D363:J363)+SUM(K363:R363)-M363-SUMIFS(Transport_DB[ترانشه],Transport_DB[توضیحات],"دیسپوزال",Transport_DB[تاریخ],'Work DB'!C363)</f>
        <v>0</v>
      </c>
      <c r="T363" s="169">
        <f t="shared" si="72"/>
        <v>0</v>
      </c>
      <c r="U363" s="169"/>
      <c r="V363" s="169"/>
      <c r="W363" s="169"/>
      <c r="X363" s="169"/>
      <c r="Y363" s="167"/>
      <c r="Z363" s="249"/>
      <c r="AA363" s="168">
        <f>SUMIFS('Transport-DB'!P:P,'Transport-DB'!C:C,"="&amp;'Work DB'!C363,'Transport-DB'!F:F,"="&amp;'Work DB'!$AA$4)</f>
        <v>0</v>
      </c>
      <c r="AB363" s="169">
        <f>SUMIFS('Transport-DB'!P:P,'Transport-DB'!C:C,"="&amp;'Work DB'!C363,'Transport-DB'!F:F,"="&amp;'Work DB'!$AB$4)</f>
        <v>0</v>
      </c>
      <c r="AC363" s="169">
        <f>SUMIFS('Transport-DB'!P:P,'Transport-DB'!C:C,"="&amp;'Work DB'!C363,'Transport-DB'!F:F,"="&amp;'Work DB'!$AC$4)</f>
        <v>0</v>
      </c>
      <c r="AD363" s="166">
        <f>SUMIFS('Transport-DB'!P:P,'Transport-DB'!C:C,"="&amp;'Work DB'!C363,'Transport-DB'!F:F,"="&amp;'Work DB'!$AD$4)</f>
        <v>0</v>
      </c>
      <c r="AE363" s="166">
        <f>SUMIFS('Transport-DB'!P:P,'Transport-DB'!C:C,"="&amp;'Work DB'!C363,'Transport-DB'!F:F,"="&amp;'Work DB'!$AE$4)</f>
        <v>0</v>
      </c>
      <c r="AF363" s="166">
        <f>SUMIFS('Transport-DB'!P:P,'Transport-DB'!C:C,"="&amp;'Work DB'!C363,'Transport-DB'!F:F,"="&amp;'Work DB'!$AF$4)</f>
        <v>0</v>
      </c>
      <c r="AG363" s="167"/>
      <c r="AH363" s="168">
        <f>SUMIFS('Transport-DB'!Q:Q,'Transport-DB'!C:C,"="&amp;'Work DB'!C363)</f>
        <v>0</v>
      </c>
      <c r="AI363" s="170">
        <f>SUMIFS(Civil_DB[قالب بندی],Civil_DB[تاریخ],"="&amp;'Work DB'!C363)</f>
        <v>0</v>
      </c>
      <c r="AJ363" s="169"/>
      <c r="AK363" s="167">
        <f>SUMIFS(Civil_DB[بتن],Civil_DB[تاریخ],"="&amp;'Work DB'!C363)</f>
        <v>0</v>
      </c>
      <c r="AL363" s="28"/>
      <c r="AM363" s="29"/>
      <c r="AN363" s="31"/>
      <c r="AO363" s="28"/>
      <c r="AP363" s="29"/>
      <c r="AQ363" s="29"/>
      <c r="AR363" s="30"/>
      <c r="AS363" s="28"/>
      <c r="AT363" s="29"/>
      <c r="AU363" s="30"/>
      <c r="AV363" s="184"/>
      <c r="AW363" s="29"/>
      <c r="AX363" s="29"/>
      <c r="AY363" s="29"/>
      <c r="AZ363" s="29"/>
      <c r="BA363" s="29"/>
      <c r="BB363" s="29"/>
      <c r="BC363" s="30"/>
      <c r="BD363" s="249"/>
      <c r="BE363" s="249"/>
      <c r="BF363" s="249"/>
      <c r="BG363" s="249"/>
      <c r="BH363" s="32"/>
      <c r="BI363" s="56"/>
    </row>
    <row r="364" spans="2:61" s="15" customFormat="1" ht="21" x14ac:dyDescent="0.25">
      <c r="B364" s="47"/>
      <c r="C364" s="20">
        <f t="shared" si="71"/>
        <v>45729</v>
      </c>
      <c r="D364" s="168">
        <f>SUMIFS('Transport-DB'!O:O,'Transport-DB'!C:C,"="&amp;'Work DB'!C364,'Transport-DB'!F:F,"="&amp;'Work DB'!$D$4)</f>
        <v>0</v>
      </c>
      <c r="E364" s="169">
        <f>SUMIFS('Transport-DB'!O:O,'Transport-DB'!C:C,"="&amp;'Work DB'!C364,'Transport-DB'!F:F,"="&amp;'Work DB'!$E$4)</f>
        <v>0</v>
      </c>
      <c r="F364" s="169">
        <f>SUMIFS('Transport-DB'!O:O,'Transport-DB'!C:C,"="&amp;'Work DB'!C364,'Transport-DB'!F:F,"="&amp;'Work DB'!$F$4)</f>
        <v>0</v>
      </c>
      <c r="G364" s="169">
        <f>SUMIFS('Transport-DB'!O:O,'Transport-DB'!C:C,"="&amp;'Work DB'!C364,'Transport-DB'!F:F,"="&amp;'Work DB'!$G$4)</f>
        <v>0</v>
      </c>
      <c r="H364" s="166">
        <f>SUMIFS('Transport-DB'!O:O,'Transport-DB'!C:C,"="&amp;'Work DB'!C364,'Transport-DB'!F:F,"="&amp;'Work DB'!$H$4)</f>
        <v>0</v>
      </c>
      <c r="I364" s="169">
        <f>SUMIFS('Transport-DB'!O:O,'Transport-DB'!C:C,"="&amp;'Work DB'!C364,'Transport-DB'!F:F,"="&amp;'Work DB'!$I$4)</f>
        <v>0</v>
      </c>
      <c r="J364" s="337">
        <f>SUMIFS('Transport-DB'!O:O,'Transport-DB'!C:C,"="&amp;'Work DB'!C364,'Transport-DB'!F:F,"="&amp;'Work DB'!$J$4)</f>
        <v>0</v>
      </c>
      <c r="K364" s="168">
        <f>SUMIFS('Transport-DB'!N:N,'Transport-DB'!C:C,"="&amp;'Work DB'!C364,'Transport-DB'!F:F,"="&amp;'Work DB'!$K$4)</f>
        <v>0</v>
      </c>
      <c r="L364" s="169">
        <f>SUMIFS('Transport-DB'!N:N,'Transport-DB'!C:C,"="&amp;'Work DB'!C364,'Transport-DB'!F:F,"="&amp;'Work DB'!$L$4)</f>
        <v>0</v>
      </c>
      <c r="M364" s="169">
        <f>SUMIFS('Transport-DB'!N:N,'Transport-DB'!C:C,"="&amp;'Work DB'!C364,'Transport-DB'!F:F,"="&amp;'Work DB'!$M$4)</f>
        <v>0</v>
      </c>
      <c r="N364" s="169">
        <f>SUMIFS('Transport-DB'!N:N,'Transport-DB'!C:C,"="&amp;'Work DB'!C364,'Transport-DB'!F:F,"="&amp;'Work DB'!$N$4)</f>
        <v>0</v>
      </c>
      <c r="O364" s="169">
        <f>SUMIFS('Transport-DB'!N:N,'Transport-DB'!C:C,"="&amp;'Work DB'!C364,'Transport-DB'!F:F,"="&amp;'Work DB'!$O$4)</f>
        <v>0</v>
      </c>
      <c r="P364" s="169">
        <f>SUMIFS('Transport-DB'!N:N,'Transport-DB'!C:C,"="&amp;'Work DB'!C364,'Transport-DB'!F:F,"="&amp;'Work DB'!$P$4)</f>
        <v>0</v>
      </c>
      <c r="Q364" s="166">
        <f>SUMIFS('Transport-DB'!N:N,'Transport-DB'!C:C,"="&amp;'Work DB'!C364,'Transport-DB'!F:F,"="&amp;'Work DB'!$Q$4)</f>
        <v>0</v>
      </c>
      <c r="R364" s="167">
        <f>SUMIFS('Transport-DB'!N:N,'Transport-DB'!C:C,"="&amp;'Work DB'!C364,'Transport-DB'!F:F,"="&amp;'Work DB'!$R$4)</f>
        <v>0</v>
      </c>
      <c r="S364" s="168">
        <f>SUM(D364:J364)+SUM(K364:R364)-M364-SUMIFS(Transport_DB[ترانشه],Transport_DB[توضیحات],"دیسپوزال",Transport_DB[تاریخ],'Work DB'!C364)</f>
        <v>0</v>
      </c>
      <c r="T364" s="169">
        <f t="shared" si="72"/>
        <v>0</v>
      </c>
      <c r="U364" s="169"/>
      <c r="V364" s="169"/>
      <c r="W364" s="169"/>
      <c r="X364" s="169"/>
      <c r="Y364" s="167"/>
      <c r="Z364" s="249"/>
      <c r="AA364" s="168">
        <f>SUMIFS('Transport-DB'!P:P,'Transport-DB'!C:C,"="&amp;'Work DB'!C364,'Transport-DB'!F:F,"="&amp;'Work DB'!$AA$4)</f>
        <v>0</v>
      </c>
      <c r="AB364" s="169">
        <f>SUMIFS('Transport-DB'!P:P,'Transport-DB'!C:C,"="&amp;'Work DB'!C364,'Transport-DB'!F:F,"="&amp;'Work DB'!$AB$4)</f>
        <v>0</v>
      </c>
      <c r="AC364" s="169">
        <f>SUMIFS('Transport-DB'!P:P,'Transport-DB'!C:C,"="&amp;'Work DB'!C364,'Transport-DB'!F:F,"="&amp;'Work DB'!$AC$4)</f>
        <v>0</v>
      </c>
      <c r="AD364" s="166">
        <f>SUMIFS('Transport-DB'!P:P,'Transport-DB'!C:C,"="&amp;'Work DB'!C364,'Transport-DB'!F:F,"="&amp;'Work DB'!$AD$4)</f>
        <v>0</v>
      </c>
      <c r="AE364" s="166">
        <f>SUMIFS('Transport-DB'!P:P,'Transport-DB'!C:C,"="&amp;'Work DB'!C364,'Transport-DB'!F:F,"="&amp;'Work DB'!$AE$4)</f>
        <v>0</v>
      </c>
      <c r="AF364" s="166">
        <f>SUMIFS('Transport-DB'!P:P,'Transport-DB'!C:C,"="&amp;'Work DB'!C364,'Transport-DB'!F:F,"="&amp;'Work DB'!$AF$4)</f>
        <v>0</v>
      </c>
      <c r="AG364" s="167"/>
      <c r="AH364" s="168">
        <f>SUMIFS('Transport-DB'!Q:Q,'Transport-DB'!C:C,"="&amp;'Work DB'!C364)</f>
        <v>0</v>
      </c>
      <c r="AI364" s="170">
        <f>SUMIFS(Civil_DB[قالب بندی],Civil_DB[تاریخ],"="&amp;'Work DB'!C364)</f>
        <v>0</v>
      </c>
      <c r="AJ364" s="169"/>
      <c r="AK364" s="167">
        <f>SUMIFS(Civil_DB[بتن],Civil_DB[تاریخ],"="&amp;'Work DB'!C364)</f>
        <v>0</v>
      </c>
      <c r="AL364" s="28"/>
      <c r="AM364" s="29"/>
      <c r="AN364" s="31"/>
      <c r="AO364" s="28"/>
      <c r="AP364" s="29"/>
      <c r="AQ364" s="29"/>
      <c r="AR364" s="30"/>
      <c r="AS364" s="28"/>
      <c r="AT364" s="29"/>
      <c r="AU364" s="30"/>
      <c r="AV364" s="184"/>
      <c r="AW364" s="29"/>
      <c r="AX364" s="29"/>
      <c r="AY364" s="29"/>
      <c r="AZ364" s="29"/>
      <c r="BA364" s="29"/>
      <c r="BB364" s="29"/>
      <c r="BC364" s="30"/>
      <c r="BD364" s="249"/>
      <c r="BE364" s="249"/>
      <c r="BF364" s="249"/>
      <c r="BG364" s="249"/>
      <c r="BH364" s="32"/>
      <c r="BI364" s="56"/>
    </row>
    <row r="365" spans="2:61" s="15" customFormat="1" ht="21" x14ac:dyDescent="0.25">
      <c r="B365" s="47"/>
      <c r="C365" s="20">
        <f t="shared" si="71"/>
        <v>45730</v>
      </c>
      <c r="D365" s="168">
        <f>SUMIFS('Transport-DB'!O:O,'Transport-DB'!C:C,"="&amp;'Work DB'!C365,'Transport-DB'!F:F,"="&amp;'Work DB'!$D$4)</f>
        <v>0</v>
      </c>
      <c r="E365" s="169">
        <f>SUMIFS('Transport-DB'!O:O,'Transport-DB'!C:C,"="&amp;'Work DB'!C365,'Transport-DB'!F:F,"="&amp;'Work DB'!$E$4)</f>
        <v>0</v>
      </c>
      <c r="F365" s="169">
        <f>SUMIFS('Transport-DB'!O:O,'Transport-DB'!C:C,"="&amp;'Work DB'!C365,'Transport-DB'!F:F,"="&amp;'Work DB'!$F$4)</f>
        <v>0</v>
      </c>
      <c r="G365" s="169">
        <f>SUMIFS('Transport-DB'!O:O,'Transport-DB'!C:C,"="&amp;'Work DB'!C365,'Transport-DB'!F:F,"="&amp;'Work DB'!$G$4)</f>
        <v>0</v>
      </c>
      <c r="H365" s="166">
        <f>SUMIFS('Transport-DB'!O:O,'Transport-DB'!C:C,"="&amp;'Work DB'!C365,'Transport-DB'!F:F,"="&amp;'Work DB'!$H$4)</f>
        <v>0</v>
      </c>
      <c r="I365" s="169">
        <f>SUMIFS('Transport-DB'!O:O,'Transport-DB'!C:C,"="&amp;'Work DB'!C365,'Transport-DB'!F:F,"="&amp;'Work DB'!$I$4)</f>
        <v>0</v>
      </c>
      <c r="J365" s="337">
        <f>SUMIFS('Transport-DB'!O:O,'Transport-DB'!C:C,"="&amp;'Work DB'!C365,'Transport-DB'!F:F,"="&amp;'Work DB'!$J$4)</f>
        <v>0</v>
      </c>
      <c r="K365" s="168">
        <f>SUMIFS('Transport-DB'!N:N,'Transport-DB'!C:C,"="&amp;'Work DB'!C365,'Transport-DB'!F:F,"="&amp;'Work DB'!$K$4)</f>
        <v>0</v>
      </c>
      <c r="L365" s="169">
        <f>SUMIFS('Transport-DB'!N:N,'Transport-DB'!C:C,"="&amp;'Work DB'!C365,'Transport-DB'!F:F,"="&amp;'Work DB'!$L$4)</f>
        <v>0</v>
      </c>
      <c r="M365" s="169">
        <f>SUMIFS('Transport-DB'!N:N,'Transport-DB'!C:C,"="&amp;'Work DB'!C365,'Transport-DB'!F:F,"="&amp;'Work DB'!$M$4)</f>
        <v>0</v>
      </c>
      <c r="N365" s="169">
        <f>SUMIFS('Transport-DB'!N:N,'Transport-DB'!C:C,"="&amp;'Work DB'!C365,'Transport-DB'!F:F,"="&amp;'Work DB'!$N$4)</f>
        <v>0</v>
      </c>
      <c r="O365" s="169">
        <f>SUMIFS('Transport-DB'!N:N,'Transport-DB'!C:C,"="&amp;'Work DB'!C365,'Transport-DB'!F:F,"="&amp;'Work DB'!$O$4)</f>
        <v>0</v>
      </c>
      <c r="P365" s="169">
        <f>SUMIFS('Transport-DB'!N:N,'Transport-DB'!C:C,"="&amp;'Work DB'!C365,'Transport-DB'!F:F,"="&amp;'Work DB'!$P$4)</f>
        <v>0</v>
      </c>
      <c r="Q365" s="166">
        <f>SUMIFS('Transport-DB'!N:N,'Transport-DB'!C:C,"="&amp;'Work DB'!C365,'Transport-DB'!F:F,"="&amp;'Work DB'!$Q$4)</f>
        <v>0</v>
      </c>
      <c r="R365" s="167">
        <f>SUMIFS('Transport-DB'!N:N,'Transport-DB'!C:C,"="&amp;'Work DB'!C365,'Transport-DB'!F:F,"="&amp;'Work DB'!$R$4)</f>
        <v>0</v>
      </c>
      <c r="S365" s="168">
        <f>SUM(D365:J365)+SUM(K365:R365)-M365-SUMIFS(Transport_DB[ترانشه],Transport_DB[توضیحات],"دیسپوزال",Transport_DB[تاریخ],'Work DB'!C365)</f>
        <v>0</v>
      </c>
      <c r="T365" s="169">
        <f t="shared" si="72"/>
        <v>0</v>
      </c>
      <c r="U365" s="169"/>
      <c r="V365" s="169"/>
      <c r="W365" s="169"/>
      <c r="X365" s="169"/>
      <c r="Y365" s="167"/>
      <c r="Z365" s="249"/>
      <c r="AA365" s="168">
        <f>SUMIFS('Transport-DB'!P:P,'Transport-DB'!C:C,"="&amp;'Work DB'!C365,'Transport-DB'!F:F,"="&amp;'Work DB'!$AA$4)</f>
        <v>0</v>
      </c>
      <c r="AB365" s="169">
        <f>SUMIFS('Transport-DB'!P:P,'Transport-DB'!C:C,"="&amp;'Work DB'!C365,'Transport-DB'!F:F,"="&amp;'Work DB'!$AB$4)</f>
        <v>0</v>
      </c>
      <c r="AC365" s="169">
        <f>SUMIFS('Transport-DB'!P:P,'Transport-DB'!C:C,"="&amp;'Work DB'!C365,'Transport-DB'!F:F,"="&amp;'Work DB'!$AC$4)</f>
        <v>0</v>
      </c>
      <c r="AD365" s="166">
        <f>SUMIFS('Transport-DB'!P:P,'Transport-DB'!C:C,"="&amp;'Work DB'!C365,'Transport-DB'!F:F,"="&amp;'Work DB'!$AD$4)</f>
        <v>0</v>
      </c>
      <c r="AE365" s="166">
        <f>SUMIFS('Transport-DB'!P:P,'Transport-DB'!C:C,"="&amp;'Work DB'!C365,'Transport-DB'!F:F,"="&amp;'Work DB'!$AE$4)</f>
        <v>0</v>
      </c>
      <c r="AF365" s="166">
        <f>SUMIFS('Transport-DB'!P:P,'Transport-DB'!C:C,"="&amp;'Work DB'!C365,'Transport-DB'!F:F,"="&amp;'Work DB'!$AF$4)</f>
        <v>0</v>
      </c>
      <c r="AG365" s="167"/>
      <c r="AH365" s="168">
        <f>SUMIFS('Transport-DB'!Q:Q,'Transport-DB'!C:C,"="&amp;'Work DB'!C365)</f>
        <v>0</v>
      </c>
      <c r="AI365" s="170">
        <f>SUMIFS(Civil_DB[قالب بندی],Civil_DB[تاریخ],"="&amp;'Work DB'!C365)</f>
        <v>0</v>
      </c>
      <c r="AJ365" s="169"/>
      <c r="AK365" s="167">
        <f>SUMIFS(Civil_DB[بتن],Civil_DB[تاریخ],"="&amp;'Work DB'!C365)</f>
        <v>0</v>
      </c>
      <c r="AL365" s="28"/>
      <c r="AM365" s="29"/>
      <c r="AN365" s="31"/>
      <c r="AO365" s="28"/>
      <c r="AP365" s="29"/>
      <c r="AQ365" s="29"/>
      <c r="AR365" s="30"/>
      <c r="AS365" s="28"/>
      <c r="AT365" s="29"/>
      <c r="AU365" s="30"/>
      <c r="AV365" s="184"/>
      <c r="AW365" s="29"/>
      <c r="AX365" s="29"/>
      <c r="AY365" s="29"/>
      <c r="AZ365" s="29"/>
      <c r="BA365" s="29"/>
      <c r="BB365" s="29"/>
      <c r="BC365" s="30"/>
      <c r="BD365" s="249"/>
      <c r="BE365" s="249"/>
      <c r="BF365" s="249"/>
      <c r="BG365" s="249"/>
      <c r="BH365" s="32"/>
      <c r="BI365" s="56"/>
    </row>
    <row r="366" spans="2:61" s="15" customFormat="1" ht="21" x14ac:dyDescent="0.25">
      <c r="B366" s="47"/>
      <c r="C366" s="20">
        <f t="shared" si="71"/>
        <v>45731</v>
      </c>
      <c r="D366" s="168">
        <f>SUMIFS('Transport-DB'!O:O,'Transport-DB'!C:C,"="&amp;'Work DB'!C366,'Transport-DB'!F:F,"="&amp;'Work DB'!$D$4)</f>
        <v>0</v>
      </c>
      <c r="E366" s="169">
        <f>SUMIFS('Transport-DB'!O:O,'Transport-DB'!C:C,"="&amp;'Work DB'!C366,'Transport-DB'!F:F,"="&amp;'Work DB'!$E$4)</f>
        <v>0</v>
      </c>
      <c r="F366" s="169">
        <f>SUMIFS('Transport-DB'!O:O,'Transport-DB'!C:C,"="&amp;'Work DB'!C366,'Transport-DB'!F:F,"="&amp;'Work DB'!$F$4)</f>
        <v>0</v>
      </c>
      <c r="G366" s="169">
        <f>SUMIFS('Transport-DB'!O:O,'Transport-DB'!C:C,"="&amp;'Work DB'!C366,'Transport-DB'!F:F,"="&amp;'Work DB'!$G$4)</f>
        <v>0</v>
      </c>
      <c r="H366" s="166">
        <f>SUMIFS('Transport-DB'!O:O,'Transport-DB'!C:C,"="&amp;'Work DB'!C366,'Transport-DB'!F:F,"="&amp;'Work DB'!$H$4)</f>
        <v>0</v>
      </c>
      <c r="I366" s="169">
        <f>SUMIFS('Transport-DB'!O:O,'Transport-DB'!C:C,"="&amp;'Work DB'!C366,'Transport-DB'!F:F,"="&amp;'Work DB'!$I$4)</f>
        <v>0</v>
      </c>
      <c r="J366" s="337">
        <f>SUMIFS('Transport-DB'!O:O,'Transport-DB'!C:C,"="&amp;'Work DB'!C366,'Transport-DB'!F:F,"="&amp;'Work DB'!$J$4)</f>
        <v>0</v>
      </c>
      <c r="K366" s="168">
        <f>SUMIFS('Transport-DB'!N:N,'Transport-DB'!C:C,"="&amp;'Work DB'!C366,'Transport-DB'!F:F,"="&amp;'Work DB'!$K$4)</f>
        <v>0</v>
      </c>
      <c r="L366" s="169">
        <f>SUMIFS('Transport-DB'!N:N,'Transport-DB'!C:C,"="&amp;'Work DB'!C366,'Transport-DB'!F:F,"="&amp;'Work DB'!$L$4)</f>
        <v>0</v>
      </c>
      <c r="M366" s="169">
        <f>SUMIFS('Transport-DB'!N:N,'Transport-DB'!C:C,"="&amp;'Work DB'!C366,'Transport-DB'!F:F,"="&amp;'Work DB'!$M$4)</f>
        <v>0</v>
      </c>
      <c r="N366" s="169">
        <f>SUMIFS('Transport-DB'!N:N,'Transport-DB'!C:C,"="&amp;'Work DB'!C366,'Transport-DB'!F:F,"="&amp;'Work DB'!$N$4)</f>
        <v>0</v>
      </c>
      <c r="O366" s="169">
        <f>SUMIFS('Transport-DB'!N:N,'Transport-DB'!C:C,"="&amp;'Work DB'!C366,'Transport-DB'!F:F,"="&amp;'Work DB'!$O$4)</f>
        <v>0</v>
      </c>
      <c r="P366" s="169">
        <f>SUMIFS('Transport-DB'!N:N,'Transport-DB'!C:C,"="&amp;'Work DB'!C366,'Transport-DB'!F:F,"="&amp;'Work DB'!$P$4)</f>
        <v>0</v>
      </c>
      <c r="Q366" s="166">
        <f>SUMIFS('Transport-DB'!N:N,'Transport-DB'!C:C,"="&amp;'Work DB'!C366,'Transport-DB'!F:F,"="&amp;'Work DB'!$Q$4)</f>
        <v>0</v>
      </c>
      <c r="R366" s="167">
        <f>SUMIFS('Transport-DB'!N:N,'Transport-DB'!C:C,"="&amp;'Work DB'!C366,'Transport-DB'!F:F,"="&amp;'Work DB'!$R$4)</f>
        <v>0</v>
      </c>
      <c r="S366" s="168">
        <f>SUM(D366:J366)+SUM(K366:R366)-M366-SUMIFS(Transport_DB[ترانشه],Transport_DB[توضیحات],"دیسپوزال",Transport_DB[تاریخ],'Work DB'!C366)</f>
        <v>0</v>
      </c>
      <c r="T366" s="169">
        <f t="shared" si="72"/>
        <v>0</v>
      </c>
      <c r="U366" s="169"/>
      <c r="V366" s="169"/>
      <c r="W366" s="169"/>
      <c r="X366" s="169"/>
      <c r="Y366" s="167"/>
      <c r="Z366" s="249"/>
      <c r="AA366" s="168">
        <f>SUMIFS('Transport-DB'!P:P,'Transport-DB'!C:C,"="&amp;'Work DB'!C366,'Transport-DB'!F:F,"="&amp;'Work DB'!$AA$4)</f>
        <v>0</v>
      </c>
      <c r="AB366" s="169">
        <f>SUMIFS('Transport-DB'!P:P,'Transport-DB'!C:C,"="&amp;'Work DB'!C366,'Transport-DB'!F:F,"="&amp;'Work DB'!$AB$4)</f>
        <v>0</v>
      </c>
      <c r="AC366" s="169">
        <f>SUMIFS('Transport-DB'!P:P,'Transport-DB'!C:C,"="&amp;'Work DB'!C366,'Transport-DB'!F:F,"="&amp;'Work DB'!$AC$4)</f>
        <v>0</v>
      </c>
      <c r="AD366" s="166">
        <f>SUMIFS('Transport-DB'!P:P,'Transport-DB'!C:C,"="&amp;'Work DB'!C366,'Transport-DB'!F:F,"="&amp;'Work DB'!$AD$4)</f>
        <v>0</v>
      </c>
      <c r="AE366" s="166">
        <f>SUMIFS('Transport-DB'!P:P,'Transport-DB'!C:C,"="&amp;'Work DB'!C366,'Transport-DB'!F:F,"="&amp;'Work DB'!$AE$4)</f>
        <v>0</v>
      </c>
      <c r="AF366" s="166">
        <f>SUMIFS('Transport-DB'!P:P,'Transport-DB'!C:C,"="&amp;'Work DB'!C366,'Transport-DB'!F:F,"="&amp;'Work DB'!$AF$4)</f>
        <v>0</v>
      </c>
      <c r="AG366" s="167"/>
      <c r="AH366" s="168">
        <f>SUMIFS('Transport-DB'!Q:Q,'Transport-DB'!C:C,"="&amp;'Work DB'!C366)</f>
        <v>0</v>
      </c>
      <c r="AI366" s="170">
        <f>SUMIFS(Civil_DB[قالب بندی],Civil_DB[تاریخ],"="&amp;'Work DB'!C366)</f>
        <v>0</v>
      </c>
      <c r="AJ366" s="169"/>
      <c r="AK366" s="167">
        <f>SUMIFS(Civil_DB[بتن],Civil_DB[تاریخ],"="&amp;'Work DB'!C366)</f>
        <v>0</v>
      </c>
      <c r="AL366" s="28"/>
      <c r="AM366" s="29"/>
      <c r="AN366" s="31"/>
      <c r="AO366" s="28"/>
      <c r="AP366" s="29"/>
      <c r="AQ366" s="29"/>
      <c r="AR366" s="30"/>
      <c r="AS366" s="28"/>
      <c r="AT366" s="29"/>
      <c r="AU366" s="30"/>
      <c r="AV366" s="184"/>
      <c r="AW366" s="29"/>
      <c r="AX366" s="29"/>
      <c r="AY366" s="29"/>
      <c r="AZ366" s="29"/>
      <c r="BA366" s="29"/>
      <c r="BB366" s="29"/>
      <c r="BC366" s="30"/>
      <c r="BD366" s="249"/>
      <c r="BE366" s="249"/>
      <c r="BF366" s="249"/>
      <c r="BG366" s="249"/>
      <c r="BH366" s="32"/>
      <c r="BI366" s="56"/>
    </row>
    <row r="367" spans="2:61" s="15" customFormat="1" ht="21" x14ac:dyDescent="0.25">
      <c r="B367" s="47"/>
      <c r="C367" s="20">
        <f t="shared" si="71"/>
        <v>45732</v>
      </c>
      <c r="D367" s="168">
        <f>SUMIFS('Transport-DB'!O:O,'Transport-DB'!C:C,"="&amp;'Work DB'!C367,'Transport-DB'!F:F,"="&amp;'Work DB'!$D$4)</f>
        <v>0</v>
      </c>
      <c r="E367" s="169">
        <f>SUMIFS('Transport-DB'!O:O,'Transport-DB'!C:C,"="&amp;'Work DB'!C367,'Transport-DB'!F:F,"="&amp;'Work DB'!$E$4)</f>
        <v>0</v>
      </c>
      <c r="F367" s="169">
        <f>SUMIFS('Transport-DB'!O:O,'Transport-DB'!C:C,"="&amp;'Work DB'!C367,'Transport-DB'!F:F,"="&amp;'Work DB'!$F$4)</f>
        <v>0</v>
      </c>
      <c r="G367" s="169">
        <f>SUMIFS('Transport-DB'!O:O,'Transport-DB'!C:C,"="&amp;'Work DB'!C367,'Transport-DB'!F:F,"="&amp;'Work DB'!$G$4)</f>
        <v>0</v>
      </c>
      <c r="H367" s="166">
        <f>SUMIFS('Transport-DB'!O:O,'Transport-DB'!C:C,"="&amp;'Work DB'!C367,'Transport-DB'!F:F,"="&amp;'Work DB'!$H$4)</f>
        <v>0</v>
      </c>
      <c r="I367" s="169">
        <f>SUMIFS('Transport-DB'!O:O,'Transport-DB'!C:C,"="&amp;'Work DB'!C367,'Transport-DB'!F:F,"="&amp;'Work DB'!$I$4)</f>
        <v>0</v>
      </c>
      <c r="J367" s="337">
        <f>SUMIFS('Transport-DB'!O:O,'Transport-DB'!C:C,"="&amp;'Work DB'!C367,'Transport-DB'!F:F,"="&amp;'Work DB'!$J$4)</f>
        <v>0</v>
      </c>
      <c r="K367" s="168">
        <f>SUMIFS('Transport-DB'!N:N,'Transport-DB'!C:C,"="&amp;'Work DB'!C367,'Transport-DB'!F:F,"="&amp;'Work DB'!$K$4)</f>
        <v>0</v>
      </c>
      <c r="L367" s="169">
        <f>SUMIFS('Transport-DB'!N:N,'Transport-DB'!C:C,"="&amp;'Work DB'!C367,'Transport-DB'!F:F,"="&amp;'Work DB'!$L$4)</f>
        <v>0</v>
      </c>
      <c r="M367" s="169">
        <f>SUMIFS('Transport-DB'!N:N,'Transport-DB'!C:C,"="&amp;'Work DB'!C367,'Transport-DB'!F:F,"="&amp;'Work DB'!$M$4)</f>
        <v>0</v>
      </c>
      <c r="N367" s="169">
        <f>SUMIFS('Transport-DB'!N:N,'Transport-DB'!C:C,"="&amp;'Work DB'!C367,'Transport-DB'!F:F,"="&amp;'Work DB'!$N$4)</f>
        <v>0</v>
      </c>
      <c r="O367" s="169">
        <f>SUMIFS('Transport-DB'!N:N,'Transport-DB'!C:C,"="&amp;'Work DB'!C367,'Transport-DB'!F:F,"="&amp;'Work DB'!$O$4)</f>
        <v>0</v>
      </c>
      <c r="P367" s="169">
        <f>SUMIFS('Transport-DB'!N:N,'Transport-DB'!C:C,"="&amp;'Work DB'!C367,'Transport-DB'!F:F,"="&amp;'Work DB'!$P$4)</f>
        <v>0</v>
      </c>
      <c r="Q367" s="166">
        <f>SUMIFS('Transport-DB'!N:N,'Transport-DB'!C:C,"="&amp;'Work DB'!C367,'Transport-DB'!F:F,"="&amp;'Work DB'!$Q$4)</f>
        <v>0</v>
      </c>
      <c r="R367" s="167">
        <f>SUMIFS('Transport-DB'!N:N,'Transport-DB'!C:C,"="&amp;'Work DB'!C367,'Transport-DB'!F:F,"="&amp;'Work DB'!$R$4)</f>
        <v>0</v>
      </c>
      <c r="S367" s="168">
        <f>SUM(D367:J367)+SUM(K367:R367)-M367-SUMIFS(Transport_DB[ترانشه],Transport_DB[توضیحات],"دیسپوزال",Transport_DB[تاریخ],'Work DB'!C367)</f>
        <v>0</v>
      </c>
      <c r="T367" s="169">
        <f t="shared" si="72"/>
        <v>0</v>
      </c>
      <c r="U367" s="169"/>
      <c r="V367" s="169"/>
      <c r="W367" s="169"/>
      <c r="X367" s="169"/>
      <c r="Y367" s="167"/>
      <c r="Z367" s="249"/>
      <c r="AA367" s="168">
        <f>SUMIFS('Transport-DB'!P:P,'Transport-DB'!C:C,"="&amp;'Work DB'!C367,'Transport-DB'!F:F,"="&amp;'Work DB'!$AA$4)</f>
        <v>0</v>
      </c>
      <c r="AB367" s="169">
        <f>SUMIFS('Transport-DB'!P:P,'Transport-DB'!C:C,"="&amp;'Work DB'!C367,'Transport-DB'!F:F,"="&amp;'Work DB'!$AB$4)</f>
        <v>0</v>
      </c>
      <c r="AC367" s="169">
        <f>SUMIFS('Transport-DB'!P:P,'Transport-DB'!C:C,"="&amp;'Work DB'!C367,'Transport-DB'!F:F,"="&amp;'Work DB'!$AC$4)</f>
        <v>0</v>
      </c>
      <c r="AD367" s="166">
        <f>SUMIFS('Transport-DB'!P:P,'Transport-DB'!C:C,"="&amp;'Work DB'!C367,'Transport-DB'!F:F,"="&amp;'Work DB'!$AD$4)</f>
        <v>0</v>
      </c>
      <c r="AE367" s="166">
        <f>SUMIFS('Transport-DB'!P:P,'Transport-DB'!C:C,"="&amp;'Work DB'!C367,'Transport-DB'!F:F,"="&amp;'Work DB'!$AE$4)</f>
        <v>0</v>
      </c>
      <c r="AF367" s="166">
        <f>SUMIFS('Transport-DB'!P:P,'Transport-DB'!C:C,"="&amp;'Work DB'!C367,'Transport-DB'!F:F,"="&amp;'Work DB'!$AF$4)</f>
        <v>0</v>
      </c>
      <c r="AG367" s="167"/>
      <c r="AH367" s="168">
        <f>SUMIFS('Transport-DB'!Q:Q,'Transport-DB'!C:C,"="&amp;'Work DB'!C367)</f>
        <v>0</v>
      </c>
      <c r="AI367" s="170">
        <f>SUMIFS(Civil_DB[قالب بندی],Civil_DB[تاریخ],"="&amp;'Work DB'!C367)</f>
        <v>0</v>
      </c>
      <c r="AJ367" s="169"/>
      <c r="AK367" s="167">
        <f>SUMIFS(Civil_DB[بتن],Civil_DB[تاریخ],"="&amp;'Work DB'!C367)</f>
        <v>0</v>
      </c>
      <c r="AL367" s="28"/>
      <c r="AM367" s="29"/>
      <c r="AN367" s="31"/>
      <c r="AO367" s="28"/>
      <c r="AP367" s="29"/>
      <c r="AQ367" s="29"/>
      <c r="AR367" s="30"/>
      <c r="AS367" s="28"/>
      <c r="AT367" s="29"/>
      <c r="AU367" s="30"/>
      <c r="AV367" s="184"/>
      <c r="AW367" s="29"/>
      <c r="AX367" s="29"/>
      <c r="AY367" s="29"/>
      <c r="AZ367" s="29"/>
      <c r="BA367" s="29"/>
      <c r="BB367" s="29"/>
      <c r="BC367" s="30"/>
      <c r="BD367" s="249"/>
      <c r="BE367" s="249"/>
      <c r="BF367" s="249"/>
      <c r="BG367" s="249"/>
      <c r="BH367" s="32"/>
      <c r="BI367" s="56"/>
    </row>
    <row r="368" spans="2:61" s="15" customFormat="1" ht="21" x14ac:dyDescent="0.25">
      <c r="B368" s="47"/>
      <c r="C368" s="20">
        <f t="shared" si="71"/>
        <v>45733</v>
      </c>
      <c r="D368" s="168">
        <f>SUMIFS('Transport-DB'!O:O,'Transport-DB'!C:C,"="&amp;'Work DB'!C368,'Transport-DB'!F:F,"="&amp;'Work DB'!$D$4)</f>
        <v>0</v>
      </c>
      <c r="E368" s="169">
        <f>SUMIFS('Transport-DB'!O:O,'Transport-DB'!C:C,"="&amp;'Work DB'!C368,'Transport-DB'!F:F,"="&amp;'Work DB'!$E$4)</f>
        <v>0</v>
      </c>
      <c r="F368" s="169">
        <f>SUMIFS('Transport-DB'!O:O,'Transport-DB'!C:C,"="&amp;'Work DB'!C368,'Transport-DB'!F:F,"="&amp;'Work DB'!$F$4)</f>
        <v>0</v>
      </c>
      <c r="G368" s="169">
        <f>SUMIFS('Transport-DB'!O:O,'Transport-DB'!C:C,"="&amp;'Work DB'!C368,'Transport-DB'!F:F,"="&amp;'Work DB'!$G$4)</f>
        <v>0</v>
      </c>
      <c r="H368" s="166">
        <f>SUMIFS('Transport-DB'!O:O,'Transport-DB'!C:C,"="&amp;'Work DB'!C368,'Transport-DB'!F:F,"="&amp;'Work DB'!$H$4)</f>
        <v>0</v>
      </c>
      <c r="I368" s="169">
        <f>SUMIFS('Transport-DB'!O:O,'Transport-DB'!C:C,"="&amp;'Work DB'!C368,'Transport-DB'!F:F,"="&amp;'Work DB'!$I$4)</f>
        <v>0</v>
      </c>
      <c r="J368" s="337">
        <f>SUMIFS('Transport-DB'!O:O,'Transport-DB'!C:C,"="&amp;'Work DB'!C368,'Transport-DB'!F:F,"="&amp;'Work DB'!$J$4)</f>
        <v>0</v>
      </c>
      <c r="K368" s="168">
        <f>SUMIFS('Transport-DB'!N:N,'Transport-DB'!C:C,"="&amp;'Work DB'!C368,'Transport-DB'!F:F,"="&amp;'Work DB'!$K$4)</f>
        <v>0</v>
      </c>
      <c r="L368" s="169">
        <f>SUMIFS('Transport-DB'!N:N,'Transport-DB'!C:C,"="&amp;'Work DB'!C368,'Transport-DB'!F:F,"="&amp;'Work DB'!$L$4)</f>
        <v>0</v>
      </c>
      <c r="M368" s="169">
        <f>SUMIFS('Transport-DB'!N:N,'Transport-DB'!C:C,"="&amp;'Work DB'!C368,'Transport-DB'!F:F,"="&amp;'Work DB'!$M$4)</f>
        <v>0</v>
      </c>
      <c r="N368" s="169">
        <f>SUMIFS('Transport-DB'!N:N,'Transport-DB'!C:C,"="&amp;'Work DB'!C368,'Transport-DB'!F:F,"="&amp;'Work DB'!$N$4)</f>
        <v>0</v>
      </c>
      <c r="O368" s="169">
        <f>SUMIFS('Transport-DB'!N:N,'Transport-DB'!C:C,"="&amp;'Work DB'!C368,'Transport-DB'!F:F,"="&amp;'Work DB'!$O$4)</f>
        <v>0</v>
      </c>
      <c r="P368" s="169">
        <f>SUMIFS('Transport-DB'!N:N,'Transport-DB'!C:C,"="&amp;'Work DB'!C368,'Transport-DB'!F:F,"="&amp;'Work DB'!$P$4)</f>
        <v>0</v>
      </c>
      <c r="Q368" s="166">
        <f>SUMIFS('Transport-DB'!N:N,'Transport-DB'!C:C,"="&amp;'Work DB'!C368,'Transport-DB'!F:F,"="&amp;'Work DB'!$Q$4)</f>
        <v>0</v>
      </c>
      <c r="R368" s="167">
        <f>SUMIFS('Transport-DB'!N:N,'Transport-DB'!C:C,"="&amp;'Work DB'!C368,'Transport-DB'!F:F,"="&amp;'Work DB'!$R$4)</f>
        <v>0</v>
      </c>
      <c r="S368" s="168">
        <f>SUM(D368:J368)+SUM(K368:R368)-M368-SUMIFS(Transport_DB[ترانشه],Transport_DB[توضیحات],"دیسپوزال",Transport_DB[تاریخ],'Work DB'!C368)</f>
        <v>0</v>
      </c>
      <c r="T368" s="169">
        <f t="shared" si="72"/>
        <v>0</v>
      </c>
      <c r="U368" s="169"/>
      <c r="V368" s="169"/>
      <c r="W368" s="169"/>
      <c r="X368" s="169"/>
      <c r="Y368" s="167"/>
      <c r="Z368" s="249"/>
      <c r="AA368" s="168">
        <f>SUMIFS('Transport-DB'!P:P,'Transport-DB'!C:C,"="&amp;'Work DB'!C368,'Transport-DB'!F:F,"="&amp;'Work DB'!$AA$4)</f>
        <v>0</v>
      </c>
      <c r="AB368" s="169">
        <f>SUMIFS('Transport-DB'!P:P,'Transport-DB'!C:C,"="&amp;'Work DB'!C368,'Transport-DB'!F:F,"="&amp;'Work DB'!$AB$4)</f>
        <v>0</v>
      </c>
      <c r="AC368" s="169">
        <f>SUMIFS('Transport-DB'!P:P,'Transport-DB'!C:C,"="&amp;'Work DB'!C368,'Transport-DB'!F:F,"="&amp;'Work DB'!$AC$4)</f>
        <v>0</v>
      </c>
      <c r="AD368" s="166">
        <f>SUMIFS('Transport-DB'!P:P,'Transport-DB'!C:C,"="&amp;'Work DB'!C368,'Transport-DB'!F:F,"="&amp;'Work DB'!$AD$4)</f>
        <v>0</v>
      </c>
      <c r="AE368" s="166">
        <f>SUMIFS('Transport-DB'!P:P,'Transport-DB'!C:C,"="&amp;'Work DB'!C368,'Transport-DB'!F:F,"="&amp;'Work DB'!$AE$4)</f>
        <v>0</v>
      </c>
      <c r="AF368" s="166">
        <f>SUMIFS('Transport-DB'!P:P,'Transport-DB'!C:C,"="&amp;'Work DB'!C368,'Transport-DB'!F:F,"="&amp;'Work DB'!$AF$4)</f>
        <v>0</v>
      </c>
      <c r="AG368" s="167"/>
      <c r="AH368" s="168">
        <f>SUMIFS('Transport-DB'!Q:Q,'Transport-DB'!C:C,"="&amp;'Work DB'!C368)</f>
        <v>0</v>
      </c>
      <c r="AI368" s="170">
        <f>SUMIFS(Civil_DB[قالب بندی],Civil_DB[تاریخ],"="&amp;'Work DB'!C368)</f>
        <v>0</v>
      </c>
      <c r="AJ368" s="169"/>
      <c r="AK368" s="167">
        <f>SUMIFS(Civil_DB[بتن],Civil_DB[تاریخ],"="&amp;'Work DB'!C368)</f>
        <v>0</v>
      </c>
      <c r="AL368" s="28"/>
      <c r="AM368" s="29"/>
      <c r="AN368" s="31"/>
      <c r="AO368" s="28"/>
      <c r="AP368" s="29"/>
      <c r="AQ368" s="29"/>
      <c r="AR368" s="30"/>
      <c r="AS368" s="28"/>
      <c r="AT368" s="29"/>
      <c r="AU368" s="30"/>
      <c r="AV368" s="184"/>
      <c r="AW368" s="29"/>
      <c r="AX368" s="29"/>
      <c r="AY368" s="29"/>
      <c r="AZ368" s="29"/>
      <c r="BA368" s="29"/>
      <c r="BB368" s="29"/>
      <c r="BC368" s="30"/>
      <c r="BD368" s="249"/>
      <c r="BE368" s="249"/>
      <c r="BF368" s="249"/>
      <c r="BG368" s="249"/>
      <c r="BH368" s="32"/>
      <c r="BI368" s="56"/>
    </row>
    <row r="369" spans="2:61" s="15" customFormat="1" ht="21" x14ac:dyDescent="0.25">
      <c r="B369" s="47"/>
      <c r="C369" s="20">
        <f t="shared" si="71"/>
        <v>45734</v>
      </c>
      <c r="D369" s="168">
        <f>SUMIFS('Transport-DB'!O:O,'Transport-DB'!C:C,"="&amp;'Work DB'!C369,'Transport-DB'!F:F,"="&amp;'Work DB'!$D$4)</f>
        <v>0</v>
      </c>
      <c r="E369" s="169">
        <f>SUMIFS('Transport-DB'!O:O,'Transport-DB'!C:C,"="&amp;'Work DB'!C369,'Transport-DB'!F:F,"="&amp;'Work DB'!$E$4)</f>
        <v>0</v>
      </c>
      <c r="F369" s="169">
        <f>SUMIFS('Transport-DB'!O:O,'Transport-DB'!C:C,"="&amp;'Work DB'!C369,'Transport-DB'!F:F,"="&amp;'Work DB'!$F$4)</f>
        <v>0</v>
      </c>
      <c r="G369" s="169">
        <f>SUMIFS('Transport-DB'!O:O,'Transport-DB'!C:C,"="&amp;'Work DB'!C369,'Transport-DB'!F:F,"="&amp;'Work DB'!$G$4)</f>
        <v>0</v>
      </c>
      <c r="H369" s="166">
        <f>SUMIFS('Transport-DB'!O:O,'Transport-DB'!C:C,"="&amp;'Work DB'!C369,'Transport-DB'!F:F,"="&amp;'Work DB'!$H$4)</f>
        <v>0</v>
      </c>
      <c r="I369" s="169">
        <f>SUMIFS('Transport-DB'!O:O,'Transport-DB'!C:C,"="&amp;'Work DB'!C369,'Transport-DB'!F:F,"="&amp;'Work DB'!$I$4)</f>
        <v>0</v>
      </c>
      <c r="J369" s="337">
        <f>SUMIFS('Transport-DB'!O:O,'Transport-DB'!C:C,"="&amp;'Work DB'!C369,'Transport-DB'!F:F,"="&amp;'Work DB'!$J$4)</f>
        <v>0</v>
      </c>
      <c r="K369" s="168">
        <f>SUMIFS('Transport-DB'!N:N,'Transport-DB'!C:C,"="&amp;'Work DB'!C369,'Transport-DB'!F:F,"="&amp;'Work DB'!$K$4)</f>
        <v>0</v>
      </c>
      <c r="L369" s="169">
        <f>SUMIFS('Transport-DB'!N:N,'Transport-DB'!C:C,"="&amp;'Work DB'!C369,'Transport-DB'!F:F,"="&amp;'Work DB'!$L$4)</f>
        <v>0</v>
      </c>
      <c r="M369" s="169">
        <f>SUMIFS('Transport-DB'!N:N,'Transport-DB'!C:C,"="&amp;'Work DB'!C369,'Transport-DB'!F:F,"="&amp;'Work DB'!$M$4)</f>
        <v>0</v>
      </c>
      <c r="N369" s="169">
        <f>SUMIFS('Transport-DB'!N:N,'Transport-DB'!C:C,"="&amp;'Work DB'!C369,'Transport-DB'!F:F,"="&amp;'Work DB'!$N$4)</f>
        <v>0</v>
      </c>
      <c r="O369" s="169">
        <f>SUMIFS('Transport-DB'!N:N,'Transport-DB'!C:C,"="&amp;'Work DB'!C369,'Transport-DB'!F:F,"="&amp;'Work DB'!$O$4)</f>
        <v>0</v>
      </c>
      <c r="P369" s="169">
        <f>SUMIFS('Transport-DB'!N:N,'Transport-DB'!C:C,"="&amp;'Work DB'!C369,'Transport-DB'!F:F,"="&amp;'Work DB'!$P$4)</f>
        <v>0</v>
      </c>
      <c r="Q369" s="166">
        <f>SUMIFS('Transport-DB'!N:N,'Transport-DB'!C:C,"="&amp;'Work DB'!C369,'Transport-DB'!F:F,"="&amp;'Work DB'!$Q$4)</f>
        <v>0</v>
      </c>
      <c r="R369" s="167">
        <f>SUMIFS('Transport-DB'!N:N,'Transport-DB'!C:C,"="&amp;'Work DB'!C369,'Transport-DB'!F:F,"="&amp;'Work DB'!$R$4)</f>
        <v>0</v>
      </c>
      <c r="S369" s="168">
        <f>SUM(D369:J369)+SUM(K369:R369)-M369-SUMIFS(Transport_DB[ترانشه],Transport_DB[توضیحات],"دیسپوزال",Transport_DB[تاریخ],'Work DB'!C369)</f>
        <v>0</v>
      </c>
      <c r="T369" s="169">
        <f t="shared" si="72"/>
        <v>0</v>
      </c>
      <c r="U369" s="169"/>
      <c r="V369" s="169"/>
      <c r="W369" s="169"/>
      <c r="X369" s="169"/>
      <c r="Y369" s="167"/>
      <c r="Z369" s="249"/>
      <c r="AA369" s="168">
        <f>SUMIFS('Transport-DB'!P:P,'Transport-DB'!C:C,"="&amp;'Work DB'!C369,'Transport-DB'!F:F,"="&amp;'Work DB'!$AA$4)</f>
        <v>0</v>
      </c>
      <c r="AB369" s="169">
        <f>SUMIFS('Transport-DB'!P:P,'Transport-DB'!C:C,"="&amp;'Work DB'!C369,'Transport-DB'!F:F,"="&amp;'Work DB'!$AB$4)</f>
        <v>0</v>
      </c>
      <c r="AC369" s="169">
        <f>SUMIFS('Transport-DB'!P:P,'Transport-DB'!C:C,"="&amp;'Work DB'!C369,'Transport-DB'!F:F,"="&amp;'Work DB'!$AC$4)</f>
        <v>0</v>
      </c>
      <c r="AD369" s="166">
        <f>SUMIFS('Transport-DB'!P:P,'Transport-DB'!C:C,"="&amp;'Work DB'!C369,'Transport-DB'!F:F,"="&amp;'Work DB'!$AD$4)</f>
        <v>0</v>
      </c>
      <c r="AE369" s="166">
        <f>SUMIFS('Transport-DB'!P:P,'Transport-DB'!C:C,"="&amp;'Work DB'!C369,'Transport-DB'!F:F,"="&amp;'Work DB'!$AE$4)</f>
        <v>0</v>
      </c>
      <c r="AF369" s="166">
        <f>SUMIFS('Transport-DB'!P:P,'Transport-DB'!C:C,"="&amp;'Work DB'!C369,'Transport-DB'!F:F,"="&amp;'Work DB'!$AF$4)</f>
        <v>0</v>
      </c>
      <c r="AG369" s="167"/>
      <c r="AH369" s="168">
        <f>SUMIFS('Transport-DB'!Q:Q,'Transport-DB'!C:C,"="&amp;'Work DB'!C369)</f>
        <v>0</v>
      </c>
      <c r="AI369" s="170">
        <f>SUMIFS(Civil_DB[قالب بندی],Civil_DB[تاریخ],"="&amp;'Work DB'!C369)</f>
        <v>0</v>
      </c>
      <c r="AJ369" s="169"/>
      <c r="AK369" s="167">
        <f>SUMIFS(Civil_DB[بتن],Civil_DB[تاریخ],"="&amp;'Work DB'!C369)</f>
        <v>0</v>
      </c>
      <c r="AL369" s="28"/>
      <c r="AM369" s="29"/>
      <c r="AN369" s="31"/>
      <c r="AO369" s="28"/>
      <c r="AP369" s="29"/>
      <c r="AQ369" s="29"/>
      <c r="AR369" s="30"/>
      <c r="AS369" s="28"/>
      <c r="AT369" s="29"/>
      <c r="AU369" s="30"/>
      <c r="AV369" s="184"/>
      <c r="AW369" s="29"/>
      <c r="AX369" s="29"/>
      <c r="AY369" s="29"/>
      <c r="AZ369" s="29"/>
      <c r="BA369" s="29"/>
      <c r="BB369" s="29"/>
      <c r="BC369" s="30"/>
      <c r="BD369" s="249"/>
      <c r="BE369" s="249"/>
      <c r="BF369" s="249"/>
      <c r="BG369" s="249"/>
      <c r="BH369" s="32"/>
      <c r="BI369" s="56"/>
    </row>
    <row r="370" spans="2:61" s="15" customFormat="1" ht="21" x14ac:dyDescent="0.25">
      <c r="B370" s="47"/>
      <c r="C370" s="20">
        <f t="shared" si="71"/>
        <v>45735</v>
      </c>
      <c r="D370" s="168">
        <f>SUMIFS('Transport-DB'!O:O,'Transport-DB'!C:C,"="&amp;'Work DB'!C370,'Transport-DB'!F:F,"="&amp;'Work DB'!$D$4)</f>
        <v>0</v>
      </c>
      <c r="E370" s="169">
        <f>SUMIFS('Transport-DB'!O:O,'Transport-DB'!C:C,"="&amp;'Work DB'!C370,'Transport-DB'!F:F,"="&amp;'Work DB'!$E$4)</f>
        <v>0</v>
      </c>
      <c r="F370" s="169">
        <f>SUMIFS('Transport-DB'!O:O,'Transport-DB'!C:C,"="&amp;'Work DB'!C370,'Transport-DB'!F:F,"="&amp;'Work DB'!$F$4)</f>
        <v>0</v>
      </c>
      <c r="G370" s="169">
        <f>SUMIFS('Transport-DB'!O:O,'Transport-DB'!C:C,"="&amp;'Work DB'!C370,'Transport-DB'!F:F,"="&amp;'Work DB'!$G$4)</f>
        <v>0</v>
      </c>
      <c r="H370" s="166">
        <f>SUMIFS('Transport-DB'!O:O,'Transport-DB'!C:C,"="&amp;'Work DB'!C370,'Transport-DB'!F:F,"="&amp;'Work DB'!$H$4)</f>
        <v>0</v>
      </c>
      <c r="I370" s="169">
        <f>SUMIFS('Transport-DB'!O:O,'Transport-DB'!C:C,"="&amp;'Work DB'!C370,'Transport-DB'!F:F,"="&amp;'Work DB'!$I$4)</f>
        <v>0</v>
      </c>
      <c r="J370" s="337">
        <f>SUMIFS('Transport-DB'!O:O,'Transport-DB'!C:C,"="&amp;'Work DB'!C370,'Transport-DB'!F:F,"="&amp;'Work DB'!$J$4)</f>
        <v>0</v>
      </c>
      <c r="K370" s="168">
        <f>SUMIFS('Transport-DB'!N:N,'Transport-DB'!C:C,"="&amp;'Work DB'!C370,'Transport-DB'!F:F,"="&amp;'Work DB'!$K$4)</f>
        <v>0</v>
      </c>
      <c r="L370" s="169">
        <f>SUMIFS('Transport-DB'!N:N,'Transport-DB'!C:C,"="&amp;'Work DB'!C370,'Transport-DB'!F:F,"="&amp;'Work DB'!$L$4)</f>
        <v>0</v>
      </c>
      <c r="M370" s="169">
        <f>SUMIFS('Transport-DB'!N:N,'Transport-DB'!C:C,"="&amp;'Work DB'!C370,'Transport-DB'!F:F,"="&amp;'Work DB'!$M$4)</f>
        <v>0</v>
      </c>
      <c r="N370" s="169">
        <f>SUMIFS('Transport-DB'!N:N,'Transport-DB'!C:C,"="&amp;'Work DB'!C370,'Transport-DB'!F:F,"="&amp;'Work DB'!$N$4)</f>
        <v>0</v>
      </c>
      <c r="O370" s="169">
        <f>SUMIFS('Transport-DB'!N:N,'Transport-DB'!C:C,"="&amp;'Work DB'!C370,'Transport-DB'!F:F,"="&amp;'Work DB'!$O$4)</f>
        <v>0</v>
      </c>
      <c r="P370" s="169">
        <f>SUMIFS('Transport-DB'!N:N,'Transport-DB'!C:C,"="&amp;'Work DB'!C370,'Transport-DB'!F:F,"="&amp;'Work DB'!$P$4)</f>
        <v>0</v>
      </c>
      <c r="Q370" s="166">
        <f>SUMIFS('Transport-DB'!N:N,'Transport-DB'!C:C,"="&amp;'Work DB'!C370,'Transport-DB'!F:F,"="&amp;'Work DB'!$Q$4)</f>
        <v>0</v>
      </c>
      <c r="R370" s="167">
        <f>SUMIFS('Transport-DB'!N:N,'Transport-DB'!C:C,"="&amp;'Work DB'!C370,'Transport-DB'!F:F,"="&amp;'Work DB'!$R$4)</f>
        <v>0</v>
      </c>
      <c r="S370" s="168">
        <f>SUM(D370:J370)+SUM(K370:R370)-M370-SUMIFS(Transport_DB[ترانشه],Transport_DB[توضیحات],"دیسپوزال",Transport_DB[تاریخ],'Work DB'!C370)</f>
        <v>0</v>
      </c>
      <c r="T370" s="169">
        <f t="shared" si="72"/>
        <v>0</v>
      </c>
      <c r="U370" s="169"/>
      <c r="V370" s="169"/>
      <c r="W370" s="169"/>
      <c r="X370" s="169"/>
      <c r="Y370" s="167"/>
      <c r="Z370" s="249"/>
      <c r="AA370" s="168">
        <f>SUMIFS('Transport-DB'!P:P,'Transport-DB'!C:C,"="&amp;'Work DB'!C370,'Transport-DB'!F:F,"="&amp;'Work DB'!$AA$4)</f>
        <v>0</v>
      </c>
      <c r="AB370" s="169">
        <f>SUMIFS('Transport-DB'!P:P,'Transport-DB'!C:C,"="&amp;'Work DB'!C370,'Transport-DB'!F:F,"="&amp;'Work DB'!$AB$4)</f>
        <v>0</v>
      </c>
      <c r="AC370" s="169">
        <f>SUMIFS('Transport-DB'!P:P,'Transport-DB'!C:C,"="&amp;'Work DB'!C370,'Transport-DB'!F:F,"="&amp;'Work DB'!$AC$4)</f>
        <v>0</v>
      </c>
      <c r="AD370" s="166">
        <f>SUMIFS('Transport-DB'!P:P,'Transport-DB'!C:C,"="&amp;'Work DB'!C370,'Transport-DB'!F:F,"="&amp;'Work DB'!$AD$4)</f>
        <v>0</v>
      </c>
      <c r="AE370" s="166">
        <f>SUMIFS('Transport-DB'!P:P,'Transport-DB'!C:C,"="&amp;'Work DB'!C370,'Transport-DB'!F:F,"="&amp;'Work DB'!$AE$4)</f>
        <v>0</v>
      </c>
      <c r="AF370" s="166">
        <f>SUMIFS('Transport-DB'!P:P,'Transport-DB'!C:C,"="&amp;'Work DB'!C370,'Transport-DB'!F:F,"="&amp;'Work DB'!$AF$4)</f>
        <v>0</v>
      </c>
      <c r="AG370" s="167"/>
      <c r="AH370" s="168">
        <f>SUMIFS('Transport-DB'!Q:Q,'Transport-DB'!C:C,"="&amp;'Work DB'!C370)</f>
        <v>0</v>
      </c>
      <c r="AI370" s="170">
        <f>SUMIFS(Civil_DB[قالب بندی],Civil_DB[تاریخ],"="&amp;'Work DB'!C370)</f>
        <v>0</v>
      </c>
      <c r="AJ370" s="169"/>
      <c r="AK370" s="167">
        <f>SUMIFS(Civil_DB[بتن],Civil_DB[تاریخ],"="&amp;'Work DB'!C370)</f>
        <v>0</v>
      </c>
      <c r="AL370" s="28"/>
      <c r="AM370" s="29"/>
      <c r="AN370" s="31"/>
      <c r="AO370" s="28"/>
      <c r="AP370" s="29"/>
      <c r="AQ370" s="29"/>
      <c r="AR370" s="30"/>
      <c r="AS370" s="28"/>
      <c r="AT370" s="29"/>
      <c r="AU370" s="30"/>
      <c r="AV370" s="184"/>
      <c r="AW370" s="29"/>
      <c r="AX370" s="29"/>
      <c r="AY370" s="29"/>
      <c r="AZ370" s="29"/>
      <c r="BA370" s="29"/>
      <c r="BB370" s="29"/>
      <c r="BC370" s="30"/>
      <c r="BD370" s="249"/>
      <c r="BE370" s="249"/>
      <c r="BF370" s="249"/>
      <c r="BG370" s="249"/>
      <c r="BH370" s="32"/>
      <c r="BI370" s="56"/>
    </row>
    <row r="371" spans="2:61" s="15" customFormat="1" ht="21" x14ac:dyDescent="0.25">
      <c r="B371" s="47"/>
      <c r="C371" s="20">
        <f t="shared" si="71"/>
        <v>45736</v>
      </c>
      <c r="D371" s="168">
        <f>SUMIFS('Transport-DB'!O:O,'Transport-DB'!C:C,"="&amp;'Work DB'!C371,'Transport-DB'!F:F,"="&amp;'Work DB'!$D$4)</f>
        <v>0</v>
      </c>
      <c r="E371" s="169">
        <f>SUMIFS('Transport-DB'!O:O,'Transport-DB'!C:C,"="&amp;'Work DB'!C371,'Transport-DB'!F:F,"="&amp;'Work DB'!$E$4)</f>
        <v>0</v>
      </c>
      <c r="F371" s="169">
        <f>SUMIFS('Transport-DB'!O:O,'Transport-DB'!C:C,"="&amp;'Work DB'!C371,'Transport-DB'!F:F,"="&amp;'Work DB'!$F$4)</f>
        <v>0</v>
      </c>
      <c r="G371" s="169">
        <f>SUMIFS('Transport-DB'!O:O,'Transport-DB'!C:C,"="&amp;'Work DB'!C371,'Transport-DB'!F:F,"="&amp;'Work DB'!$G$4)</f>
        <v>0</v>
      </c>
      <c r="H371" s="166">
        <f>SUMIFS('Transport-DB'!O:O,'Transport-DB'!C:C,"="&amp;'Work DB'!C371,'Transport-DB'!F:F,"="&amp;'Work DB'!$H$4)</f>
        <v>0</v>
      </c>
      <c r="I371" s="169">
        <f>SUMIFS('Transport-DB'!O:O,'Transport-DB'!C:C,"="&amp;'Work DB'!C371,'Transport-DB'!F:F,"="&amp;'Work DB'!$I$4)</f>
        <v>0</v>
      </c>
      <c r="J371" s="337">
        <f>SUMIFS('Transport-DB'!O:O,'Transport-DB'!C:C,"="&amp;'Work DB'!C371,'Transport-DB'!F:F,"="&amp;'Work DB'!$J$4)</f>
        <v>0</v>
      </c>
      <c r="K371" s="168">
        <f>SUMIFS('Transport-DB'!N:N,'Transport-DB'!C:C,"="&amp;'Work DB'!C371,'Transport-DB'!F:F,"="&amp;'Work DB'!$K$4)</f>
        <v>0</v>
      </c>
      <c r="L371" s="169">
        <f>SUMIFS('Transport-DB'!N:N,'Transport-DB'!C:C,"="&amp;'Work DB'!C371,'Transport-DB'!F:F,"="&amp;'Work DB'!$L$4)</f>
        <v>0</v>
      </c>
      <c r="M371" s="169">
        <f>SUMIFS('Transport-DB'!N:N,'Transport-DB'!C:C,"="&amp;'Work DB'!C371,'Transport-DB'!F:F,"="&amp;'Work DB'!$M$4)</f>
        <v>0</v>
      </c>
      <c r="N371" s="169">
        <f>SUMIFS('Transport-DB'!N:N,'Transport-DB'!C:C,"="&amp;'Work DB'!C371,'Transport-DB'!F:F,"="&amp;'Work DB'!$N$4)</f>
        <v>0</v>
      </c>
      <c r="O371" s="169">
        <f>SUMIFS('Transport-DB'!N:N,'Transport-DB'!C:C,"="&amp;'Work DB'!C371,'Transport-DB'!F:F,"="&amp;'Work DB'!$O$4)</f>
        <v>0</v>
      </c>
      <c r="P371" s="169">
        <f>SUMIFS('Transport-DB'!N:N,'Transport-DB'!C:C,"="&amp;'Work DB'!C371,'Transport-DB'!F:F,"="&amp;'Work DB'!$P$4)</f>
        <v>0</v>
      </c>
      <c r="Q371" s="166">
        <f>SUMIFS('Transport-DB'!N:N,'Transport-DB'!C:C,"="&amp;'Work DB'!C371,'Transport-DB'!F:F,"="&amp;'Work DB'!$Q$4)</f>
        <v>0</v>
      </c>
      <c r="R371" s="167">
        <f>SUMIFS('Transport-DB'!N:N,'Transport-DB'!C:C,"="&amp;'Work DB'!C371,'Transport-DB'!F:F,"="&amp;'Work DB'!$R$4)</f>
        <v>0</v>
      </c>
      <c r="S371" s="168">
        <f>SUM(D371:J371)+SUM(K371:R371)-M371-SUMIFS(Transport_DB[ترانشه],Transport_DB[توضیحات],"دیسپوزال",Transport_DB[تاریخ],'Work DB'!C371)</f>
        <v>0</v>
      </c>
      <c r="T371" s="169">
        <f t="shared" si="72"/>
        <v>0</v>
      </c>
      <c r="U371" s="169"/>
      <c r="V371" s="169"/>
      <c r="W371" s="169"/>
      <c r="X371" s="169"/>
      <c r="Y371" s="167"/>
      <c r="Z371" s="249"/>
      <c r="AA371" s="168">
        <f>SUMIFS('Transport-DB'!P:P,'Transport-DB'!C:C,"="&amp;'Work DB'!C371,'Transport-DB'!F:F,"="&amp;'Work DB'!$AA$4)</f>
        <v>0</v>
      </c>
      <c r="AB371" s="169">
        <f>SUMIFS('Transport-DB'!P:P,'Transport-DB'!C:C,"="&amp;'Work DB'!C371,'Transport-DB'!F:F,"="&amp;'Work DB'!$AB$4)</f>
        <v>0</v>
      </c>
      <c r="AC371" s="169">
        <f>SUMIFS('Transport-DB'!P:P,'Transport-DB'!C:C,"="&amp;'Work DB'!C371,'Transport-DB'!F:F,"="&amp;'Work DB'!$AC$4)</f>
        <v>0</v>
      </c>
      <c r="AD371" s="166">
        <f>SUMIFS('Transport-DB'!P:P,'Transport-DB'!C:C,"="&amp;'Work DB'!C371,'Transport-DB'!F:F,"="&amp;'Work DB'!$AD$4)</f>
        <v>0</v>
      </c>
      <c r="AE371" s="166">
        <f>SUMIFS('Transport-DB'!P:P,'Transport-DB'!C:C,"="&amp;'Work DB'!C371,'Transport-DB'!F:F,"="&amp;'Work DB'!$AE$4)</f>
        <v>0</v>
      </c>
      <c r="AF371" s="166">
        <f>SUMIFS('Transport-DB'!P:P,'Transport-DB'!C:C,"="&amp;'Work DB'!C371,'Transport-DB'!F:F,"="&amp;'Work DB'!$AF$4)</f>
        <v>0</v>
      </c>
      <c r="AG371" s="167"/>
      <c r="AH371" s="168">
        <f>SUMIFS('Transport-DB'!Q:Q,'Transport-DB'!C:C,"="&amp;'Work DB'!C371)</f>
        <v>0</v>
      </c>
      <c r="AI371" s="170">
        <f>SUMIFS(Civil_DB[قالب بندی],Civil_DB[تاریخ],"="&amp;'Work DB'!C371)</f>
        <v>0</v>
      </c>
      <c r="AJ371" s="169"/>
      <c r="AK371" s="167">
        <f>SUMIFS(Civil_DB[بتن],Civil_DB[تاریخ],"="&amp;'Work DB'!C371)</f>
        <v>0</v>
      </c>
      <c r="AL371" s="28"/>
      <c r="AM371" s="29"/>
      <c r="AN371" s="31"/>
      <c r="AO371" s="28"/>
      <c r="AP371" s="29"/>
      <c r="AQ371" s="29"/>
      <c r="AR371" s="30"/>
      <c r="AS371" s="28"/>
      <c r="AT371" s="29"/>
      <c r="AU371" s="30"/>
      <c r="AV371" s="184"/>
      <c r="AW371" s="29"/>
      <c r="AX371" s="29"/>
      <c r="AY371" s="29"/>
      <c r="AZ371" s="29"/>
      <c r="BA371" s="29"/>
      <c r="BB371" s="29"/>
      <c r="BC371" s="30"/>
      <c r="BD371" s="249"/>
      <c r="BE371" s="249"/>
      <c r="BF371" s="249"/>
      <c r="BG371" s="249"/>
      <c r="BH371" s="32"/>
      <c r="BI371" s="56"/>
    </row>
    <row r="372" spans="2:61" s="15" customFormat="1" ht="21" x14ac:dyDescent="0.25">
      <c r="B372" s="47"/>
      <c r="C372" s="179">
        <f t="shared" si="71"/>
        <v>45737</v>
      </c>
      <c r="D372" s="180">
        <f>SUMIFS('Transport-DB'!O:O,'Transport-DB'!C:C,"="&amp;'Work DB'!C372,'Transport-DB'!F:F,"="&amp;'Work DB'!$D$4)</f>
        <v>0</v>
      </c>
      <c r="E372" s="181">
        <f>SUMIFS('Transport-DB'!O:O,'Transport-DB'!C:C,"="&amp;'Work DB'!C372,'Transport-DB'!F:F,"="&amp;'Work DB'!$E$4)</f>
        <v>0</v>
      </c>
      <c r="F372" s="181">
        <f>SUMIFS('Transport-DB'!O:O,'Transport-DB'!C:C,"="&amp;'Work DB'!C372,'Transport-DB'!F:F,"="&amp;'Work DB'!$F$4)</f>
        <v>0</v>
      </c>
      <c r="G372" s="169">
        <f>SUMIFS('Transport-DB'!O:O,'Transport-DB'!C:C,"="&amp;'Work DB'!C372,'Transport-DB'!F:F,"="&amp;'Work DB'!$G$4)</f>
        <v>0</v>
      </c>
      <c r="H372" s="166">
        <f>SUMIFS('Transport-DB'!O:O,'Transport-DB'!C:C,"="&amp;'Work DB'!C372,'Transport-DB'!F:F,"="&amp;'Work DB'!$H$4)</f>
        <v>0</v>
      </c>
      <c r="I372" s="169">
        <f>SUMIFS('Transport-DB'!O:O,'Transport-DB'!C:C,"="&amp;'Work DB'!C372,'Transport-DB'!F:F,"="&amp;'Work DB'!$I$4)</f>
        <v>0</v>
      </c>
      <c r="J372" s="337">
        <f>SUMIFS('Transport-DB'!O:O,'Transport-DB'!C:C,"="&amp;'Work DB'!C372,'Transport-DB'!F:F,"="&amp;'Work DB'!$J$4)</f>
        <v>0</v>
      </c>
      <c r="K372" s="180">
        <f>SUMIFS('Transport-DB'!N:N,'Transport-DB'!C:C,"="&amp;'Work DB'!C372,'Transport-DB'!F:F,"="&amp;'Work DB'!$K$4)</f>
        <v>0</v>
      </c>
      <c r="L372" s="181">
        <f>SUMIFS('Transport-DB'!N:N,'Transport-DB'!C:C,"="&amp;'Work DB'!C372,'Transport-DB'!F:F,"="&amp;'Work DB'!$L$4)</f>
        <v>0</v>
      </c>
      <c r="M372" s="181">
        <f>SUMIFS('Transport-DB'!N:N,'Transport-DB'!C:C,"="&amp;'Work DB'!C372,'Transport-DB'!F:F,"="&amp;'Work DB'!$M$4)</f>
        <v>0</v>
      </c>
      <c r="N372" s="181">
        <f>SUMIFS('Transport-DB'!N:N,'Transport-DB'!C:C,"="&amp;'Work DB'!C372,'Transport-DB'!F:F,"="&amp;'Work DB'!$N$4)</f>
        <v>0</v>
      </c>
      <c r="O372" s="181">
        <f>SUMIFS('Transport-DB'!N:N,'Transport-DB'!C:C,"="&amp;'Work DB'!C372,'Transport-DB'!F:F,"="&amp;'Work DB'!$O$4)</f>
        <v>0</v>
      </c>
      <c r="P372" s="169">
        <f>SUMIFS('Transport-DB'!N:N,'Transport-DB'!C:C,"="&amp;'Work DB'!C372,'Transport-DB'!F:F,"="&amp;'Work DB'!$P$4)</f>
        <v>0</v>
      </c>
      <c r="Q372" s="166">
        <f>SUMIFS('Transport-DB'!N:N,'Transport-DB'!C:C,"="&amp;'Work DB'!C372,'Transport-DB'!F:F,"="&amp;'Work DB'!$Q$4)</f>
        <v>0</v>
      </c>
      <c r="R372" s="167">
        <f>SUMIFS('Transport-DB'!N:N,'Transport-DB'!C:C,"="&amp;'Work DB'!C372,'Transport-DB'!F:F,"="&amp;'Work DB'!$R$4)</f>
        <v>0</v>
      </c>
      <c r="S372" s="168">
        <f>SUM(D372:J372)+SUM(K372:R372)-M372-SUMIFS(Transport_DB[ترانشه],Transport_DB[توضیحات],"دیسپوزال",Transport_DB[تاریخ],'Work DB'!C372)</f>
        <v>0</v>
      </c>
      <c r="T372" s="181">
        <f t="shared" si="72"/>
        <v>0</v>
      </c>
      <c r="U372" s="181"/>
      <c r="V372" s="181"/>
      <c r="W372" s="181"/>
      <c r="X372" s="181"/>
      <c r="Y372" s="182"/>
      <c r="Z372" s="249"/>
      <c r="AA372" s="180">
        <f>SUMIFS('Transport-DB'!P:P,'Transport-DB'!C:C,"="&amp;'Work DB'!C372,'Transport-DB'!F:F,"="&amp;'Work DB'!$AA$4)</f>
        <v>0</v>
      </c>
      <c r="AB372" s="181">
        <f>SUMIFS('Transport-DB'!P:P,'Transport-DB'!C:C,"="&amp;'Work DB'!C372,'Transport-DB'!F:F,"="&amp;'Work DB'!$AB$4)</f>
        <v>0</v>
      </c>
      <c r="AC372" s="181">
        <f>SUMIFS('Transport-DB'!P:P,'Transport-DB'!C:C,"="&amp;'Work DB'!C372,'Transport-DB'!F:F,"="&amp;'Work DB'!$AC$4)</f>
        <v>0</v>
      </c>
      <c r="AD372" s="183">
        <f>SUMIFS('Transport-DB'!P:P,'Transport-DB'!C:C,"="&amp;'Work DB'!C372,'Transport-DB'!F:F,"="&amp;'Work DB'!$AD$4)</f>
        <v>0</v>
      </c>
      <c r="AE372" s="183">
        <f>SUMIFS('Transport-DB'!P:P,'Transport-DB'!C:C,"="&amp;'Work DB'!C372,'Transport-DB'!F:F,"="&amp;'Work DB'!$AE$4)</f>
        <v>0</v>
      </c>
      <c r="AF372" s="166">
        <f>SUMIFS('Transport-DB'!P:P,'Transport-DB'!C:C,"="&amp;'Work DB'!C372,'Transport-DB'!F:F,"="&amp;'Work DB'!$AF$4)</f>
        <v>0</v>
      </c>
      <c r="AG372" s="182"/>
      <c r="AH372" s="168">
        <f>SUMIFS('Transport-DB'!Q:Q,'Transport-DB'!C:C,"="&amp;'Work DB'!C372)</f>
        <v>0</v>
      </c>
      <c r="AI372" s="170">
        <f>SUMIFS(Civil_DB[قالب بندی],Civil_DB[تاریخ],"="&amp;'Work DB'!C372)</f>
        <v>0</v>
      </c>
      <c r="AJ372" s="169"/>
      <c r="AK372" s="167">
        <f>SUMIFS(Civil_DB[بتن],Civil_DB[تاریخ],"="&amp;'Work DB'!C372)</f>
        <v>0</v>
      </c>
      <c r="AL372" s="180"/>
      <c r="AM372" s="181"/>
      <c r="AN372" s="183"/>
      <c r="AO372" s="180"/>
      <c r="AP372" s="181"/>
      <c r="AQ372" s="181"/>
      <c r="AR372" s="182"/>
      <c r="AS372" s="180"/>
      <c r="AT372" s="181"/>
      <c r="AU372" s="182"/>
      <c r="AV372" s="184"/>
      <c r="AW372" s="181"/>
      <c r="AX372" s="181"/>
      <c r="AY372" s="181"/>
      <c r="AZ372" s="181"/>
      <c r="BA372" s="181"/>
      <c r="BB372" s="181"/>
      <c r="BC372" s="182"/>
      <c r="BD372" s="250"/>
      <c r="BE372" s="250"/>
      <c r="BF372" s="250"/>
      <c r="BG372" s="250"/>
      <c r="BH372" s="184"/>
      <c r="BI372" s="185" t="s">
        <v>45</v>
      </c>
    </row>
    <row r="373" spans="2:61" s="15" customFormat="1" ht="21" x14ac:dyDescent="0.25">
      <c r="B373" s="47"/>
      <c r="C373" s="20">
        <f t="shared" si="71"/>
        <v>45738</v>
      </c>
      <c r="D373" s="168">
        <f>SUMIFS('Transport-DB'!O:O,'Transport-DB'!C:C,"="&amp;'Work DB'!C373,'Transport-DB'!F:F,"="&amp;'Work DB'!$D$4)</f>
        <v>0</v>
      </c>
      <c r="E373" s="169">
        <f>SUMIFS('Transport-DB'!O:O,'Transport-DB'!C:C,"="&amp;'Work DB'!C373,'Transport-DB'!F:F,"="&amp;'Work DB'!$E$4)</f>
        <v>0</v>
      </c>
      <c r="F373" s="169">
        <f>SUMIFS('Transport-DB'!O:O,'Transport-DB'!C:C,"="&amp;'Work DB'!C373,'Transport-DB'!F:F,"="&amp;'Work DB'!$F$4)</f>
        <v>0</v>
      </c>
      <c r="G373" s="169">
        <f>SUMIFS('Transport-DB'!O:O,'Transport-DB'!C:C,"="&amp;'Work DB'!C373,'Transport-DB'!F:F,"="&amp;'Work DB'!$G$4)</f>
        <v>0</v>
      </c>
      <c r="H373" s="166">
        <f>SUMIFS('Transport-DB'!O:O,'Transport-DB'!C:C,"="&amp;'Work DB'!C373,'Transport-DB'!F:F,"="&amp;'Work DB'!$H$4)</f>
        <v>0</v>
      </c>
      <c r="I373" s="169">
        <f>SUMIFS('Transport-DB'!O:O,'Transport-DB'!C:C,"="&amp;'Work DB'!C373,'Transport-DB'!F:F,"="&amp;'Work DB'!$I$4)</f>
        <v>0</v>
      </c>
      <c r="J373" s="337">
        <f>SUMIFS('Transport-DB'!O:O,'Transport-DB'!C:C,"="&amp;'Work DB'!C373,'Transport-DB'!F:F,"="&amp;'Work DB'!$J$4)</f>
        <v>0</v>
      </c>
      <c r="K373" s="168">
        <f>SUMIFS('Transport-DB'!N:N,'Transport-DB'!C:C,"="&amp;'Work DB'!C373,'Transport-DB'!F:F,"="&amp;'Work DB'!$K$4)</f>
        <v>0</v>
      </c>
      <c r="L373" s="169">
        <f>SUMIFS('Transport-DB'!N:N,'Transport-DB'!C:C,"="&amp;'Work DB'!C373,'Transport-DB'!F:F,"="&amp;'Work DB'!$L$4)</f>
        <v>0</v>
      </c>
      <c r="M373" s="169">
        <f>SUMIFS('Transport-DB'!N:N,'Transport-DB'!C:C,"="&amp;'Work DB'!C373,'Transport-DB'!F:F,"="&amp;'Work DB'!$M$4)</f>
        <v>0</v>
      </c>
      <c r="N373" s="169">
        <f>SUMIFS('Transport-DB'!N:N,'Transport-DB'!C:C,"="&amp;'Work DB'!C373,'Transport-DB'!F:F,"="&amp;'Work DB'!$N$4)</f>
        <v>0</v>
      </c>
      <c r="O373" s="169">
        <f>SUMIFS('Transport-DB'!N:N,'Transport-DB'!C:C,"="&amp;'Work DB'!C373,'Transport-DB'!F:F,"="&amp;'Work DB'!$O$4)</f>
        <v>0</v>
      </c>
      <c r="P373" s="169">
        <f>SUMIFS('Transport-DB'!N:N,'Transport-DB'!C:C,"="&amp;'Work DB'!C373,'Transport-DB'!F:F,"="&amp;'Work DB'!$P$4)</f>
        <v>0</v>
      </c>
      <c r="Q373" s="166">
        <f>SUMIFS('Transport-DB'!N:N,'Transport-DB'!C:C,"="&amp;'Work DB'!C373,'Transport-DB'!F:F,"="&amp;'Work DB'!$Q$4)</f>
        <v>0</v>
      </c>
      <c r="R373" s="167">
        <f>SUMIFS('Transport-DB'!N:N,'Transport-DB'!C:C,"="&amp;'Work DB'!C373,'Transport-DB'!F:F,"="&amp;'Work DB'!$R$4)</f>
        <v>0</v>
      </c>
      <c r="S373" s="168">
        <f>SUM(D373:J373)+SUM(K373:R373)-M373-SUMIFS(Transport_DB[ترانشه],Transport_DB[توضیحات],"دیسپوزال",Transport_DB[تاریخ],'Work DB'!C373)</f>
        <v>0</v>
      </c>
      <c r="T373" s="169">
        <f t="shared" si="72"/>
        <v>0</v>
      </c>
      <c r="U373" s="169"/>
      <c r="V373" s="169"/>
      <c r="W373" s="169"/>
      <c r="X373" s="169"/>
      <c r="Y373" s="167"/>
      <c r="Z373" s="249"/>
      <c r="AA373" s="168">
        <f>SUMIFS('Transport-DB'!P:P,'Transport-DB'!C:C,"="&amp;'Work DB'!C373,'Transport-DB'!F:F,"="&amp;'Work DB'!$AA$4)</f>
        <v>0</v>
      </c>
      <c r="AB373" s="169">
        <f>SUMIFS('Transport-DB'!P:P,'Transport-DB'!C:C,"="&amp;'Work DB'!C373,'Transport-DB'!F:F,"="&amp;'Work DB'!$AB$4)</f>
        <v>0</v>
      </c>
      <c r="AC373" s="169">
        <f>SUMIFS('Transport-DB'!P:P,'Transport-DB'!C:C,"="&amp;'Work DB'!C373,'Transport-DB'!F:F,"="&amp;'Work DB'!$AC$4)</f>
        <v>0</v>
      </c>
      <c r="AD373" s="166">
        <f>SUMIFS('Transport-DB'!P:P,'Transport-DB'!C:C,"="&amp;'Work DB'!C373,'Transport-DB'!F:F,"="&amp;'Work DB'!$AD$4)</f>
        <v>0</v>
      </c>
      <c r="AE373" s="166">
        <f>SUMIFS('Transport-DB'!P:P,'Transport-DB'!C:C,"="&amp;'Work DB'!C373,'Transport-DB'!F:F,"="&amp;'Work DB'!$AE$4)</f>
        <v>0</v>
      </c>
      <c r="AF373" s="166">
        <f>SUMIFS('Transport-DB'!P:P,'Transport-DB'!C:C,"="&amp;'Work DB'!C373,'Transport-DB'!F:F,"="&amp;'Work DB'!$AF$4)</f>
        <v>0</v>
      </c>
      <c r="AG373" s="167"/>
      <c r="AH373" s="168">
        <f>SUMIFS('Transport-DB'!Q:Q,'Transport-DB'!C:C,"="&amp;'Work DB'!C373)</f>
        <v>0</v>
      </c>
      <c r="AI373" s="170">
        <f>SUMIFS(Civil_DB[قالب بندی],Civil_DB[تاریخ],"="&amp;'Work DB'!C373)</f>
        <v>0</v>
      </c>
      <c r="AJ373" s="169"/>
      <c r="AK373" s="167">
        <f>SUMIFS(Civil_DB[بتن],Civil_DB[تاریخ],"="&amp;'Work DB'!C373)</f>
        <v>0</v>
      </c>
      <c r="AL373" s="28"/>
      <c r="AM373" s="29"/>
      <c r="AN373" s="31"/>
      <c r="AO373" s="28"/>
      <c r="AP373" s="29"/>
      <c r="AQ373" s="29"/>
      <c r="AR373" s="30"/>
      <c r="AS373" s="28"/>
      <c r="AT373" s="29"/>
      <c r="AU373" s="30"/>
      <c r="AV373" s="184"/>
      <c r="AW373" s="29"/>
      <c r="AX373" s="29"/>
      <c r="AY373" s="29"/>
      <c r="AZ373" s="29"/>
      <c r="BA373" s="29"/>
      <c r="BB373" s="29"/>
      <c r="BC373" s="30"/>
      <c r="BD373" s="249"/>
      <c r="BE373" s="249"/>
      <c r="BF373" s="249"/>
      <c r="BG373" s="249"/>
      <c r="BH373" s="32"/>
      <c r="BI373" s="56"/>
    </row>
    <row r="374" spans="2:61" s="15" customFormat="1" ht="21" x14ac:dyDescent="0.25">
      <c r="B374" s="47"/>
      <c r="C374" s="20">
        <f t="shared" si="71"/>
        <v>45739</v>
      </c>
      <c r="D374" s="168">
        <f>SUMIFS('Transport-DB'!O:O,'Transport-DB'!C:C,"="&amp;'Work DB'!C374,'Transport-DB'!F:F,"="&amp;'Work DB'!$D$4)</f>
        <v>0</v>
      </c>
      <c r="E374" s="169">
        <f>SUMIFS('Transport-DB'!O:O,'Transport-DB'!C:C,"="&amp;'Work DB'!C374,'Transport-DB'!F:F,"="&amp;'Work DB'!$E$4)</f>
        <v>0</v>
      </c>
      <c r="F374" s="169">
        <f>SUMIFS('Transport-DB'!O:O,'Transport-DB'!C:C,"="&amp;'Work DB'!C374,'Transport-DB'!F:F,"="&amp;'Work DB'!$F$4)</f>
        <v>0</v>
      </c>
      <c r="G374" s="169">
        <f>SUMIFS('Transport-DB'!O:O,'Transport-DB'!C:C,"="&amp;'Work DB'!C374,'Transport-DB'!F:F,"="&amp;'Work DB'!$G$4)</f>
        <v>0</v>
      </c>
      <c r="H374" s="166">
        <f>SUMIFS('Transport-DB'!O:O,'Transport-DB'!C:C,"="&amp;'Work DB'!C374,'Transport-DB'!F:F,"="&amp;'Work DB'!$H$4)</f>
        <v>0</v>
      </c>
      <c r="I374" s="169">
        <f>SUMIFS('Transport-DB'!O:O,'Transport-DB'!C:C,"="&amp;'Work DB'!C374,'Transport-DB'!F:F,"="&amp;'Work DB'!$I$4)</f>
        <v>0</v>
      </c>
      <c r="J374" s="337">
        <f>SUMIFS('Transport-DB'!O:O,'Transport-DB'!C:C,"="&amp;'Work DB'!C374,'Transport-DB'!F:F,"="&amp;'Work DB'!$J$4)</f>
        <v>0</v>
      </c>
      <c r="K374" s="168">
        <f>SUMIFS('Transport-DB'!N:N,'Transport-DB'!C:C,"="&amp;'Work DB'!C374,'Transport-DB'!F:F,"="&amp;'Work DB'!$K$4)</f>
        <v>0</v>
      </c>
      <c r="L374" s="169">
        <f>SUMIFS('Transport-DB'!N:N,'Transport-DB'!C:C,"="&amp;'Work DB'!C374,'Transport-DB'!F:F,"="&amp;'Work DB'!$L$4)</f>
        <v>0</v>
      </c>
      <c r="M374" s="169">
        <f>SUMIFS('Transport-DB'!N:N,'Transport-DB'!C:C,"="&amp;'Work DB'!C374,'Transport-DB'!F:F,"="&amp;'Work DB'!$M$4)</f>
        <v>0</v>
      </c>
      <c r="N374" s="169">
        <f>SUMIFS('Transport-DB'!N:N,'Transport-DB'!C:C,"="&amp;'Work DB'!C374,'Transport-DB'!F:F,"="&amp;'Work DB'!$N$4)</f>
        <v>0</v>
      </c>
      <c r="O374" s="169">
        <f>SUMIFS('Transport-DB'!N:N,'Transport-DB'!C:C,"="&amp;'Work DB'!C374,'Transport-DB'!F:F,"="&amp;'Work DB'!$O$4)</f>
        <v>0</v>
      </c>
      <c r="P374" s="169">
        <f>SUMIFS('Transport-DB'!N:N,'Transport-DB'!C:C,"="&amp;'Work DB'!C374,'Transport-DB'!F:F,"="&amp;'Work DB'!$P$4)</f>
        <v>0</v>
      </c>
      <c r="Q374" s="166">
        <f>SUMIFS('Transport-DB'!N:N,'Transport-DB'!C:C,"="&amp;'Work DB'!C374,'Transport-DB'!F:F,"="&amp;'Work DB'!$Q$4)</f>
        <v>0</v>
      </c>
      <c r="R374" s="167">
        <f>SUMIFS('Transport-DB'!N:N,'Transport-DB'!C:C,"="&amp;'Work DB'!C374,'Transport-DB'!F:F,"="&amp;'Work DB'!$R$4)</f>
        <v>0</v>
      </c>
      <c r="S374" s="168">
        <f>SUM(D374:J374)+SUM(K374:R374)-M374-SUMIFS(Transport_DB[ترانشه],Transport_DB[توضیحات],"دیسپوزال",Transport_DB[تاریخ],'Work DB'!C374)</f>
        <v>0</v>
      </c>
      <c r="T374" s="169">
        <f t="shared" si="72"/>
        <v>0</v>
      </c>
      <c r="U374" s="169"/>
      <c r="V374" s="169"/>
      <c r="W374" s="169"/>
      <c r="X374" s="169"/>
      <c r="Y374" s="167"/>
      <c r="Z374" s="249"/>
      <c r="AA374" s="168">
        <f>SUMIFS('Transport-DB'!P:P,'Transport-DB'!C:C,"="&amp;'Work DB'!C374,'Transport-DB'!F:F,"="&amp;'Work DB'!$AA$4)</f>
        <v>0</v>
      </c>
      <c r="AB374" s="169">
        <f>SUMIFS('Transport-DB'!P:P,'Transport-DB'!C:C,"="&amp;'Work DB'!C374,'Transport-DB'!F:F,"="&amp;'Work DB'!$AB$4)</f>
        <v>0</v>
      </c>
      <c r="AC374" s="169">
        <f>SUMIFS('Transport-DB'!P:P,'Transport-DB'!C:C,"="&amp;'Work DB'!C374,'Transport-DB'!F:F,"="&amp;'Work DB'!$AC$4)</f>
        <v>0</v>
      </c>
      <c r="AD374" s="166">
        <f>SUMIFS('Transport-DB'!P:P,'Transport-DB'!C:C,"="&amp;'Work DB'!C374,'Transport-DB'!F:F,"="&amp;'Work DB'!$AD$4)</f>
        <v>0</v>
      </c>
      <c r="AE374" s="166">
        <f>SUMIFS('Transport-DB'!P:P,'Transport-DB'!C:C,"="&amp;'Work DB'!C374,'Transport-DB'!F:F,"="&amp;'Work DB'!$AE$4)</f>
        <v>0</v>
      </c>
      <c r="AF374" s="166">
        <f>SUMIFS('Transport-DB'!P:P,'Transport-DB'!C:C,"="&amp;'Work DB'!C374,'Transport-DB'!F:F,"="&amp;'Work DB'!$AF$4)</f>
        <v>0</v>
      </c>
      <c r="AG374" s="167"/>
      <c r="AH374" s="168">
        <f>SUMIFS('Transport-DB'!Q:Q,'Transport-DB'!C:C,"="&amp;'Work DB'!C374)</f>
        <v>0</v>
      </c>
      <c r="AI374" s="170">
        <f>SUMIFS(Civil_DB[قالب بندی],Civil_DB[تاریخ],"="&amp;'Work DB'!C374)</f>
        <v>0</v>
      </c>
      <c r="AJ374" s="169"/>
      <c r="AK374" s="167">
        <f>SUMIFS(Civil_DB[بتن],Civil_DB[تاریخ],"="&amp;'Work DB'!C374)</f>
        <v>0</v>
      </c>
      <c r="AL374" s="28"/>
      <c r="AM374" s="29"/>
      <c r="AN374" s="31"/>
      <c r="AO374" s="28"/>
      <c r="AP374" s="29"/>
      <c r="AQ374" s="29"/>
      <c r="AR374" s="30"/>
      <c r="AS374" s="28"/>
      <c r="AT374" s="29"/>
      <c r="AU374" s="30"/>
      <c r="AV374" s="184"/>
      <c r="AW374" s="29"/>
      <c r="AX374" s="29"/>
      <c r="AY374" s="29"/>
      <c r="AZ374" s="29"/>
      <c r="BA374" s="29"/>
      <c r="BB374" s="29"/>
      <c r="BC374" s="30"/>
      <c r="BD374" s="249"/>
      <c r="BE374" s="249"/>
      <c r="BF374" s="249"/>
      <c r="BG374" s="249"/>
      <c r="BH374" s="32"/>
      <c r="BI374" s="56"/>
    </row>
    <row r="375" spans="2:61" s="15" customFormat="1" ht="21" x14ac:dyDescent="0.25">
      <c r="B375" s="47"/>
      <c r="C375" s="20">
        <f t="shared" si="71"/>
        <v>45740</v>
      </c>
      <c r="D375" s="168">
        <f>SUMIFS('Transport-DB'!O:O,'Transport-DB'!C:C,"="&amp;'Work DB'!C375,'Transport-DB'!F:F,"="&amp;'Work DB'!$D$4)</f>
        <v>0</v>
      </c>
      <c r="E375" s="169">
        <f>SUMIFS('Transport-DB'!O:O,'Transport-DB'!C:C,"="&amp;'Work DB'!C375,'Transport-DB'!F:F,"="&amp;'Work DB'!$E$4)</f>
        <v>0</v>
      </c>
      <c r="F375" s="169">
        <f>SUMIFS('Transport-DB'!O:O,'Transport-DB'!C:C,"="&amp;'Work DB'!C375,'Transport-DB'!F:F,"="&amp;'Work DB'!$F$4)</f>
        <v>0</v>
      </c>
      <c r="G375" s="169">
        <f>SUMIFS('Transport-DB'!O:O,'Transport-DB'!C:C,"="&amp;'Work DB'!C375,'Transport-DB'!F:F,"="&amp;'Work DB'!$G$4)</f>
        <v>0</v>
      </c>
      <c r="H375" s="166">
        <f>SUMIFS('Transport-DB'!O:O,'Transport-DB'!C:C,"="&amp;'Work DB'!C375,'Transport-DB'!F:F,"="&amp;'Work DB'!$H$4)</f>
        <v>0</v>
      </c>
      <c r="I375" s="169">
        <f>SUMIFS('Transport-DB'!O:O,'Transport-DB'!C:C,"="&amp;'Work DB'!C375,'Transport-DB'!F:F,"="&amp;'Work DB'!$I$4)</f>
        <v>0</v>
      </c>
      <c r="J375" s="337">
        <f>SUMIFS('Transport-DB'!O:O,'Transport-DB'!C:C,"="&amp;'Work DB'!C375,'Transport-DB'!F:F,"="&amp;'Work DB'!$J$4)</f>
        <v>0</v>
      </c>
      <c r="K375" s="168">
        <f>SUMIFS('Transport-DB'!N:N,'Transport-DB'!C:C,"="&amp;'Work DB'!C375,'Transport-DB'!F:F,"="&amp;'Work DB'!$K$4)</f>
        <v>0</v>
      </c>
      <c r="L375" s="169">
        <f>SUMIFS('Transport-DB'!N:N,'Transport-DB'!C:C,"="&amp;'Work DB'!C375,'Transport-DB'!F:F,"="&amp;'Work DB'!$L$4)</f>
        <v>0</v>
      </c>
      <c r="M375" s="169">
        <f>SUMIFS('Transport-DB'!N:N,'Transport-DB'!C:C,"="&amp;'Work DB'!C375,'Transport-DB'!F:F,"="&amp;'Work DB'!$M$4)</f>
        <v>0</v>
      </c>
      <c r="N375" s="169">
        <f>SUMIFS('Transport-DB'!N:N,'Transport-DB'!C:C,"="&amp;'Work DB'!C375,'Transport-DB'!F:F,"="&amp;'Work DB'!$N$4)</f>
        <v>0</v>
      </c>
      <c r="O375" s="169">
        <f>SUMIFS('Transport-DB'!N:N,'Transport-DB'!C:C,"="&amp;'Work DB'!C375,'Transport-DB'!F:F,"="&amp;'Work DB'!$O$4)</f>
        <v>0</v>
      </c>
      <c r="P375" s="169">
        <f>SUMIFS('Transport-DB'!N:N,'Transport-DB'!C:C,"="&amp;'Work DB'!C375,'Transport-DB'!F:F,"="&amp;'Work DB'!$P$4)</f>
        <v>0</v>
      </c>
      <c r="Q375" s="166">
        <f>SUMIFS('Transport-DB'!N:N,'Transport-DB'!C:C,"="&amp;'Work DB'!C375,'Transport-DB'!F:F,"="&amp;'Work DB'!$Q$4)</f>
        <v>0</v>
      </c>
      <c r="R375" s="167">
        <f>SUMIFS('Transport-DB'!N:N,'Transport-DB'!C:C,"="&amp;'Work DB'!C375,'Transport-DB'!F:F,"="&amp;'Work DB'!$R$4)</f>
        <v>0</v>
      </c>
      <c r="S375" s="168">
        <f>SUM(D375:J375)+SUM(K375:R375)-M375-SUMIFS(Transport_DB[ترانشه],Transport_DB[توضیحات],"دیسپوزال",Transport_DB[تاریخ],'Work DB'!C375)</f>
        <v>0</v>
      </c>
      <c r="T375" s="169">
        <f t="shared" si="72"/>
        <v>0</v>
      </c>
      <c r="U375" s="169"/>
      <c r="V375" s="169"/>
      <c r="W375" s="169"/>
      <c r="X375" s="169"/>
      <c r="Y375" s="167"/>
      <c r="Z375" s="249"/>
      <c r="AA375" s="168">
        <f>SUMIFS('Transport-DB'!P:P,'Transport-DB'!C:C,"="&amp;'Work DB'!C375,'Transport-DB'!F:F,"="&amp;'Work DB'!$AA$4)</f>
        <v>0</v>
      </c>
      <c r="AB375" s="169">
        <f>SUMIFS('Transport-DB'!P:P,'Transport-DB'!C:C,"="&amp;'Work DB'!C375,'Transport-DB'!F:F,"="&amp;'Work DB'!$AB$4)</f>
        <v>0</v>
      </c>
      <c r="AC375" s="169">
        <f>SUMIFS('Transport-DB'!P:P,'Transport-DB'!C:C,"="&amp;'Work DB'!C375,'Transport-DB'!F:F,"="&amp;'Work DB'!$AC$4)</f>
        <v>0</v>
      </c>
      <c r="AD375" s="166">
        <f>SUMIFS('Transport-DB'!P:P,'Transport-DB'!C:C,"="&amp;'Work DB'!C375,'Transport-DB'!F:F,"="&amp;'Work DB'!$AD$4)</f>
        <v>0</v>
      </c>
      <c r="AE375" s="166">
        <f>SUMIFS('Transport-DB'!P:P,'Transport-DB'!C:C,"="&amp;'Work DB'!C375,'Transport-DB'!F:F,"="&amp;'Work DB'!$AE$4)</f>
        <v>0</v>
      </c>
      <c r="AF375" s="166">
        <f>SUMIFS('Transport-DB'!P:P,'Transport-DB'!C:C,"="&amp;'Work DB'!C375,'Transport-DB'!F:F,"="&amp;'Work DB'!$AF$4)</f>
        <v>0</v>
      </c>
      <c r="AG375" s="167"/>
      <c r="AH375" s="168">
        <f>SUMIFS('Transport-DB'!Q:Q,'Transport-DB'!C:C,"="&amp;'Work DB'!C375)</f>
        <v>0</v>
      </c>
      <c r="AI375" s="170">
        <f>SUMIFS(Civil_DB[قالب بندی],Civil_DB[تاریخ],"="&amp;'Work DB'!C375)</f>
        <v>0</v>
      </c>
      <c r="AJ375" s="169"/>
      <c r="AK375" s="167">
        <f>SUMIFS(Civil_DB[بتن],Civil_DB[تاریخ],"="&amp;'Work DB'!C375)</f>
        <v>0</v>
      </c>
      <c r="AL375" s="28"/>
      <c r="AM375" s="29"/>
      <c r="AN375" s="31"/>
      <c r="AO375" s="28"/>
      <c r="AP375" s="29"/>
      <c r="AQ375" s="29"/>
      <c r="AR375" s="30"/>
      <c r="AS375" s="28"/>
      <c r="AT375" s="29"/>
      <c r="AU375" s="30"/>
      <c r="AV375" s="184"/>
      <c r="AW375" s="29"/>
      <c r="AX375" s="29"/>
      <c r="AY375" s="29"/>
      <c r="AZ375" s="29"/>
      <c r="BA375" s="29"/>
      <c r="BB375" s="29"/>
      <c r="BC375" s="30"/>
      <c r="BD375" s="249"/>
      <c r="BE375" s="249"/>
      <c r="BF375" s="249"/>
      <c r="BG375" s="249"/>
      <c r="BH375" s="32"/>
      <c r="BI375" s="56"/>
    </row>
    <row r="376" spans="2:61" s="15" customFormat="1" ht="21" x14ac:dyDescent="0.25">
      <c r="B376" s="47"/>
      <c r="C376" s="20">
        <f t="shared" si="71"/>
        <v>45741</v>
      </c>
      <c r="D376" s="168">
        <f>SUMIFS('Transport-DB'!O:O,'Transport-DB'!C:C,"="&amp;'Work DB'!C376,'Transport-DB'!F:F,"="&amp;'Work DB'!$D$4)</f>
        <v>0</v>
      </c>
      <c r="E376" s="169">
        <f>SUMIFS('Transport-DB'!O:O,'Transport-DB'!C:C,"="&amp;'Work DB'!C376,'Transport-DB'!F:F,"="&amp;'Work DB'!$E$4)</f>
        <v>0</v>
      </c>
      <c r="F376" s="169">
        <f>SUMIFS('Transport-DB'!O:O,'Transport-DB'!C:C,"="&amp;'Work DB'!C376,'Transport-DB'!F:F,"="&amp;'Work DB'!$F$4)</f>
        <v>0</v>
      </c>
      <c r="G376" s="169">
        <f>SUMIFS('Transport-DB'!O:O,'Transport-DB'!C:C,"="&amp;'Work DB'!C376,'Transport-DB'!F:F,"="&amp;'Work DB'!$G$4)</f>
        <v>0</v>
      </c>
      <c r="H376" s="166">
        <f>SUMIFS('Transport-DB'!O:O,'Transport-DB'!C:C,"="&amp;'Work DB'!C376,'Transport-DB'!F:F,"="&amp;'Work DB'!$H$4)</f>
        <v>0</v>
      </c>
      <c r="I376" s="169">
        <f>SUMIFS('Transport-DB'!O:O,'Transport-DB'!C:C,"="&amp;'Work DB'!C376,'Transport-DB'!F:F,"="&amp;'Work DB'!$I$4)</f>
        <v>0</v>
      </c>
      <c r="J376" s="337">
        <f>SUMIFS('Transport-DB'!O:O,'Transport-DB'!C:C,"="&amp;'Work DB'!C376,'Transport-DB'!F:F,"="&amp;'Work DB'!$J$4)</f>
        <v>0</v>
      </c>
      <c r="K376" s="168">
        <f>SUMIFS('Transport-DB'!N:N,'Transport-DB'!C:C,"="&amp;'Work DB'!C376,'Transport-DB'!F:F,"="&amp;'Work DB'!$K$4)</f>
        <v>0</v>
      </c>
      <c r="L376" s="169">
        <f>SUMIFS('Transport-DB'!N:N,'Transport-DB'!C:C,"="&amp;'Work DB'!C376,'Transport-DB'!F:F,"="&amp;'Work DB'!$L$4)</f>
        <v>0</v>
      </c>
      <c r="M376" s="169">
        <f>SUMIFS('Transport-DB'!N:N,'Transport-DB'!C:C,"="&amp;'Work DB'!C376,'Transport-DB'!F:F,"="&amp;'Work DB'!$M$4)</f>
        <v>0</v>
      </c>
      <c r="N376" s="169">
        <f>SUMIFS('Transport-DB'!N:N,'Transport-DB'!C:C,"="&amp;'Work DB'!C376,'Transport-DB'!F:F,"="&amp;'Work DB'!$N$4)</f>
        <v>0</v>
      </c>
      <c r="O376" s="169">
        <f>SUMIFS('Transport-DB'!N:N,'Transport-DB'!C:C,"="&amp;'Work DB'!C376,'Transport-DB'!F:F,"="&amp;'Work DB'!$O$4)</f>
        <v>0</v>
      </c>
      <c r="P376" s="169">
        <f>SUMIFS('Transport-DB'!N:N,'Transport-DB'!C:C,"="&amp;'Work DB'!C376,'Transport-DB'!F:F,"="&amp;'Work DB'!$P$4)</f>
        <v>0</v>
      </c>
      <c r="Q376" s="166">
        <f>SUMIFS('Transport-DB'!N:N,'Transport-DB'!C:C,"="&amp;'Work DB'!C376,'Transport-DB'!F:F,"="&amp;'Work DB'!$Q$4)</f>
        <v>0</v>
      </c>
      <c r="R376" s="167">
        <f>SUMIFS('Transport-DB'!N:N,'Transport-DB'!C:C,"="&amp;'Work DB'!C376,'Transport-DB'!F:F,"="&amp;'Work DB'!$R$4)</f>
        <v>0</v>
      </c>
      <c r="S376" s="168">
        <f>SUM(D376:J376)+SUM(K376:R376)-M376-SUMIFS(Transport_DB[ترانشه],Transport_DB[توضیحات],"دیسپوزال",Transport_DB[تاریخ],'Work DB'!C376)</f>
        <v>0</v>
      </c>
      <c r="T376" s="169">
        <f t="shared" si="72"/>
        <v>0</v>
      </c>
      <c r="U376" s="169"/>
      <c r="V376" s="169"/>
      <c r="W376" s="169"/>
      <c r="X376" s="169"/>
      <c r="Y376" s="167"/>
      <c r="Z376" s="249"/>
      <c r="AA376" s="168">
        <f>SUMIFS('Transport-DB'!P:P,'Transport-DB'!C:C,"="&amp;'Work DB'!C376,'Transport-DB'!F:F,"="&amp;'Work DB'!$AA$4)</f>
        <v>0</v>
      </c>
      <c r="AB376" s="169">
        <f>SUMIFS('Transport-DB'!P:P,'Transport-DB'!C:C,"="&amp;'Work DB'!C376,'Transport-DB'!F:F,"="&amp;'Work DB'!$AB$4)</f>
        <v>0</v>
      </c>
      <c r="AC376" s="169">
        <f>SUMIFS('Transport-DB'!P:P,'Transport-DB'!C:C,"="&amp;'Work DB'!C376,'Transport-DB'!F:F,"="&amp;'Work DB'!$AC$4)</f>
        <v>0</v>
      </c>
      <c r="AD376" s="166">
        <f>SUMIFS('Transport-DB'!P:P,'Transport-DB'!C:C,"="&amp;'Work DB'!C376,'Transport-DB'!F:F,"="&amp;'Work DB'!$AD$4)</f>
        <v>0</v>
      </c>
      <c r="AE376" s="166">
        <f>SUMIFS('Transport-DB'!P:P,'Transport-DB'!C:C,"="&amp;'Work DB'!C376,'Transport-DB'!F:F,"="&amp;'Work DB'!$AE$4)</f>
        <v>0</v>
      </c>
      <c r="AF376" s="166">
        <f>SUMIFS('Transport-DB'!P:P,'Transport-DB'!C:C,"="&amp;'Work DB'!C376,'Transport-DB'!F:F,"="&amp;'Work DB'!$AF$4)</f>
        <v>0</v>
      </c>
      <c r="AG376" s="167"/>
      <c r="AH376" s="168">
        <f>SUMIFS('Transport-DB'!Q:Q,'Transport-DB'!C:C,"="&amp;'Work DB'!C376)</f>
        <v>0</v>
      </c>
      <c r="AI376" s="170">
        <f>SUMIFS(Civil_DB[قالب بندی],Civil_DB[تاریخ],"="&amp;'Work DB'!C376)</f>
        <v>0</v>
      </c>
      <c r="AJ376" s="169"/>
      <c r="AK376" s="167">
        <f>SUMIFS(Civil_DB[بتن],Civil_DB[تاریخ],"="&amp;'Work DB'!C376)</f>
        <v>0</v>
      </c>
      <c r="AL376" s="28"/>
      <c r="AM376" s="29"/>
      <c r="AN376" s="31"/>
      <c r="AO376" s="28"/>
      <c r="AP376" s="29"/>
      <c r="AQ376" s="29"/>
      <c r="AR376" s="30"/>
      <c r="AS376" s="28"/>
      <c r="AT376" s="29"/>
      <c r="AU376" s="30"/>
      <c r="AV376" s="184"/>
      <c r="AW376" s="29"/>
      <c r="AX376" s="29"/>
      <c r="AY376" s="29"/>
      <c r="AZ376" s="29"/>
      <c r="BA376" s="29"/>
      <c r="BB376" s="29"/>
      <c r="BC376" s="30"/>
      <c r="BD376" s="249"/>
      <c r="BE376" s="249"/>
      <c r="BF376" s="249"/>
      <c r="BG376" s="249"/>
      <c r="BH376" s="32"/>
      <c r="BI376" s="56"/>
    </row>
    <row r="377" spans="2:61" s="15" customFormat="1" ht="21" x14ac:dyDescent="0.25">
      <c r="B377" s="47"/>
      <c r="C377" s="20">
        <f t="shared" si="71"/>
        <v>45742</v>
      </c>
      <c r="D377" s="168">
        <f>SUMIFS('Transport-DB'!O:O,'Transport-DB'!C:C,"="&amp;'Work DB'!C377,'Transport-DB'!F:F,"="&amp;'Work DB'!$D$4)</f>
        <v>0</v>
      </c>
      <c r="E377" s="169">
        <f>SUMIFS('Transport-DB'!O:O,'Transport-DB'!C:C,"="&amp;'Work DB'!C377,'Transport-DB'!F:F,"="&amp;'Work DB'!$E$4)</f>
        <v>0</v>
      </c>
      <c r="F377" s="169">
        <f>SUMIFS('Transport-DB'!O:O,'Transport-DB'!C:C,"="&amp;'Work DB'!C377,'Transport-DB'!F:F,"="&amp;'Work DB'!$F$4)</f>
        <v>0</v>
      </c>
      <c r="G377" s="169">
        <f>SUMIFS('Transport-DB'!O:O,'Transport-DB'!C:C,"="&amp;'Work DB'!C377,'Transport-DB'!F:F,"="&amp;'Work DB'!$G$4)</f>
        <v>0</v>
      </c>
      <c r="H377" s="166">
        <f>SUMIFS('Transport-DB'!O:O,'Transport-DB'!C:C,"="&amp;'Work DB'!C377,'Transport-DB'!F:F,"="&amp;'Work DB'!$H$4)</f>
        <v>0</v>
      </c>
      <c r="I377" s="169">
        <f>SUMIFS('Transport-DB'!O:O,'Transport-DB'!C:C,"="&amp;'Work DB'!C377,'Transport-DB'!F:F,"="&amp;'Work DB'!$I$4)</f>
        <v>0</v>
      </c>
      <c r="J377" s="337">
        <f>SUMIFS('Transport-DB'!O:O,'Transport-DB'!C:C,"="&amp;'Work DB'!C377,'Transport-DB'!F:F,"="&amp;'Work DB'!$J$4)</f>
        <v>0</v>
      </c>
      <c r="K377" s="168">
        <f>SUMIFS('Transport-DB'!N:N,'Transport-DB'!C:C,"="&amp;'Work DB'!C377,'Transport-DB'!F:F,"="&amp;'Work DB'!$K$4)</f>
        <v>0</v>
      </c>
      <c r="L377" s="169">
        <f>SUMIFS('Transport-DB'!N:N,'Transport-DB'!C:C,"="&amp;'Work DB'!C377,'Transport-DB'!F:F,"="&amp;'Work DB'!$L$4)</f>
        <v>0</v>
      </c>
      <c r="M377" s="169">
        <f>SUMIFS('Transport-DB'!N:N,'Transport-DB'!C:C,"="&amp;'Work DB'!C377,'Transport-DB'!F:F,"="&amp;'Work DB'!$M$4)</f>
        <v>0</v>
      </c>
      <c r="N377" s="169">
        <f>SUMIFS('Transport-DB'!N:N,'Transport-DB'!C:C,"="&amp;'Work DB'!C377,'Transport-DB'!F:F,"="&amp;'Work DB'!$N$4)</f>
        <v>0</v>
      </c>
      <c r="O377" s="169">
        <f>SUMIFS('Transport-DB'!N:N,'Transport-DB'!C:C,"="&amp;'Work DB'!C377,'Transport-DB'!F:F,"="&amp;'Work DB'!$O$4)</f>
        <v>0</v>
      </c>
      <c r="P377" s="169">
        <f>SUMIFS('Transport-DB'!N:N,'Transport-DB'!C:C,"="&amp;'Work DB'!C377,'Transport-DB'!F:F,"="&amp;'Work DB'!$P$4)</f>
        <v>0</v>
      </c>
      <c r="Q377" s="166">
        <f>SUMIFS('Transport-DB'!N:N,'Transport-DB'!C:C,"="&amp;'Work DB'!C377,'Transport-DB'!F:F,"="&amp;'Work DB'!$Q$4)</f>
        <v>0</v>
      </c>
      <c r="R377" s="167">
        <f>SUMIFS('Transport-DB'!N:N,'Transport-DB'!C:C,"="&amp;'Work DB'!C377,'Transport-DB'!F:F,"="&amp;'Work DB'!$R$4)</f>
        <v>0</v>
      </c>
      <c r="S377" s="168">
        <f>SUM(D377:J377)+SUM(K377:R377)-M377-SUMIFS(Transport_DB[ترانشه],Transport_DB[توضیحات],"دیسپوزال",Transport_DB[تاریخ],'Work DB'!C377)</f>
        <v>0</v>
      </c>
      <c r="T377" s="169">
        <f t="shared" si="72"/>
        <v>0</v>
      </c>
      <c r="U377" s="169"/>
      <c r="V377" s="169"/>
      <c r="W377" s="169"/>
      <c r="X377" s="169"/>
      <c r="Y377" s="167"/>
      <c r="Z377" s="249"/>
      <c r="AA377" s="168">
        <f>SUMIFS('Transport-DB'!P:P,'Transport-DB'!C:C,"="&amp;'Work DB'!C377,'Transport-DB'!F:F,"="&amp;'Work DB'!$AA$4)</f>
        <v>0</v>
      </c>
      <c r="AB377" s="169">
        <f>SUMIFS('Transport-DB'!P:P,'Transport-DB'!C:C,"="&amp;'Work DB'!C377,'Transport-DB'!F:F,"="&amp;'Work DB'!$AB$4)</f>
        <v>0</v>
      </c>
      <c r="AC377" s="169">
        <f>SUMIFS('Transport-DB'!P:P,'Transport-DB'!C:C,"="&amp;'Work DB'!C377,'Transport-DB'!F:F,"="&amp;'Work DB'!$AC$4)</f>
        <v>0</v>
      </c>
      <c r="AD377" s="166">
        <f>SUMIFS('Transport-DB'!P:P,'Transport-DB'!C:C,"="&amp;'Work DB'!C377,'Transport-DB'!F:F,"="&amp;'Work DB'!$AD$4)</f>
        <v>0</v>
      </c>
      <c r="AE377" s="166">
        <f>SUMIFS('Transport-DB'!P:P,'Transport-DB'!C:C,"="&amp;'Work DB'!C377,'Transport-DB'!F:F,"="&amp;'Work DB'!$AE$4)</f>
        <v>0</v>
      </c>
      <c r="AF377" s="166">
        <f>SUMIFS('Transport-DB'!P:P,'Transport-DB'!C:C,"="&amp;'Work DB'!C377,'Transport-DB'!F:F,"="&amp;'Work DB'!$AF$4)</f>
        <v>0</v>
      </c>
      <c r="AG377" s="167"/>
      <c r="AH377" s="168">
        <f>SUMIFS('Transport-DB'!Q:Q,'Transport-DB'!C:C,"="&amp;'Work DB'!C377)</f>
        <v>0</v>
      </c>
      <c r="AI377" s="170">
        <f>SUMIFS(Civil_DB[قالب بندی],Civil_DB[تاریخ],"="&amp;'Work DB'!C377)</f>
        <v>0</v>
      </c>
      <c r="AJ377" s="169"/>
      <c r="AK377" s="167">
        <f>SUMIFS(Civil_DB[بتن],Civil_DB[تاریخ],"="&amp;'Work DB'!C377)</f>
        <v>0</v>
      </c>
      <c r="AL377" s="28"/>
      <c r="AM377" s="29"/>
      <c r="AN377" s="31"/>
      <c r="AO377" s="28"/>
      <c r="AP377" s="29"/>
      <c r="AQ377" s="29"/>
      <c r="AR377" s="30"/>
      <c r="AS377" s="28"/>
      <c r="AT377" s="29"/>
      <c r="AU377" s="30"/>
      <c r="AV377" s="184"/>
      <c r="AW377" s="29"/>
      <c r="AX377" s="29"/>
      <c r="AY377" s="29"/>
      <c r="AZ377" s="29"/>
      <c r="BA377" s="29"/>
      <c r="BB377" s="29"/>
      <c r="BC377" s="30"/>
      <c r="BD377" s="249"/>
      <c r="BE377" s="249"/>
      <c r="BF377" s="249"/>
      <c r="BG377" s="249"/>
      <c r="BH377" s="32"/>
      <c r="BI377" s="56"/>
    </row>
    <row r="378" spans="2:61" s="15" customFormat="1" ht="21" x14ac:dyDescent="0.25">
      <c r="B378" s="47"/>
      <c r="C378" s="20">
        <f t="shared" si="71"/>
        <v>45743</v>
      </c>
      <c r="D378" s="168">
        <f>SUMIFS('Transport-DB'!O:O,'Transport-DB'!C:C,"="&amp;'Work DB'!C378,'Transport-DB'!F:F,"="&amp;'Work DB'!$D$4)</f>
        <v>0</v>
      </c>
      <c r="E378" s="169">
        <f>SUMIFS('Transport-DB'!O:O,'Transport-DB'!C:C,"="&amp;'Work DB'!C378,'Transport-DB'!F:F,"="&amp;'Work DB'!$E$4)</f>
        <v>0</v>
      </c>
      <c r="F378" s="169">
        <f>SUMIFS('Transport-DB'!O:O,'Transport-DB'!C:C,"="&amp;'Work DB'!C378,'Transport-DB'!F:F,"="&amp;'Work DB'!$F$4)</f>
        <v>0</v>
      </c>
      <c r="G378" s="169">
        <f>SUMIFS('Transport-DB'!O:O,'Transport-DB'!C:C,"="&amp;'Work DB'!C378,'Transport-DB'!F:F,"="&amp;'Work DB'!$G$4)</f>
        <v>0</v>
      </c>
      <c r="H378" s="166">
        <f>SUMIFS('Transport-DB'!O:O,'Transport-DB'!C:C,"="&amp;'Work DB'!C378,'Transport-DB'!F:F,"="&amp;'Work DB'!$H$4)</f>
        <v>0</v>
      </c>
      <c r="I378" s="169">
        <f>SUMIFS('Transport-DB'!O:O,'Transport-DB'!C:C,"="&amp;'Work DB'!C378,'Transport-DB'!F:F,"="&amp;'Work DB'!$I$4)</f>
        <v>0</v>
      </c>
      <c r="J378" s="337">
        <f>SUMIFS('Transport-DB'!O:O,'Transport-DB'!C:C,"="&amp;'Work DB'!C378,'Transport-DB'!F:F,"="&amp;'Work DB'!$J$4)</f>
        <v>0</v>
      </c>
      <c r="K378" s="168">
        <f>SUMIFS('Transport-DB'!N:N,'Transport-DB'!C:C,"="&amp;'Work DB'!C378,'Transport-DB'!F:F,"="&amp;'Work DB'!$K$4)</f>
        <v>0</v>
      </c>
      <c r="L378" s="169">
        <f>SUMIFS('Transport-DB'!N:N,'Transport-DB'!C:C,"="&amp;'Work DB'!C378,'Transport-DB'!F:F,"="&amp;'Work DB'!$L$4)</f>
        <v>0</v>
      </c>
      <c r="M378" s="169">
        <f>SUMIFS('Transport-DB'!N:N,'Transport-DB'!C:C,"="&amp;'Work DB'!C378,'Transport-DB'!F:F,"="&amp;'Work DB'!$M$4)</f>
        <v>0</v>
      </c>
      <c r="N378" s="169">
        <f>SUMIFS('Transport-DB'!N:N,'Transport-DB'!C:C,"="&amp;'Work DB'!C378,'Transport-DB'!F:F,"="&amp;'Work DB'!$N$4)</f>
        <v>0</v>
      </c>
      <c r="O378" s="169">
        <f>SUMIFS('Transport-DB'!N:N,'Transport-DB'!C:C,"="&amp;'Work DB'!C378,'Transport-DB'!F:F,"="&amp;'Work DB'!$O$4)</f>
        <v>0</v>
      </c>
      <c r="P378" s="169">
        <f>SUMIFS('Transport-DB'!N:N,'Transport-DB'!C:C,"="&amp;'Work DB'!C378,'Transport-DB'!F:F,"="&amp;'Work DB'!$P$4)</f>
        <v>0</v>
      </c>
      <c r="Q378" s="166">
        <f>SUMIFS('Transport-DB'!N:N,'Transport-DB'!C:C,"="&amp;'Work DB'!C378,'Transport-DB'!F:F,"="&amp;'Work DB'!$Q$4)</f>
        <v>0</v>
      </c>
      <c r="R378" s="167">
        <f>SUMIFS('Transport-DB'!N:N,'Transport-DB'!C:C,"="&amp;'Work DB'!C378,'Transport-DB'!F:F,"="&amp;'Work DB'!$R$4)</f>
        <v>0</v>
      </c>
      <c r="S378" s="168">
        <f>SUM(D378:J378)+SUM(K378:R378)-M378-SUMIFS(Transport_DB[ترانشه],Transport_DB[توضیحات],"دیسپوزال",Transport_DB[تاریخ],'Work DB'!C378)</f>
        <v>0</v>
      </c>
      <c r="T378" s="169">
        <f t="shared" si="72"/>
        <v>0</v>
      </c>
      <c r="U378" s="169"/>
      <c r="V378" s="169"/>
      <c r="W378" s="169"/>
      <c r="X378" s="169"/>
      <c r="Y378" s="167"/>
      <c r="Z378" s="249"/>
      <c r="AA378" s="168">
        <f>SUMIFS('Transport-DB'!P:P,'Transport-DB'!C:C,"="&amp;'Work DB'!C378,'Transport-DB'!F:F,"="&amp;'Work DB'!$AA$4)</f>
        <v>0</v>
      </c>
      <c r="AB378" s="169">
        <f>SUMIFS('Transport-DB'!P:P,'Transport-DB'!C:C,"="&amp;'Work DB'!C378,'Transport-DB'!F:F,"="&amp;'Work DB'!$AB$4)</f>
        <v>0</v>
      </c>
      <c r="AC378" s="169">
        <f>SUMIFS('Transport-DB'!P:P,'Transport-DB'!C:C,"="&amp;'Work DB'!C378,'Transport-DB'!F:F,"="&amp;'Work DB'!$AC$4)</f>
        <v>0</v>
      </c>
      <c r="AD378" s="166">
        <f>SUMIFS('Transport-DB'!P:P,'Transport-DB'!C:C,"="&amp;'Work DB'!C378,'Transport-DB'!F:F,"="&amp;'Work DB'!$AD$4)</f>
        <v>0</v>
      </c>
      <c r="AE378" s="166">
        <f>SUMIFS('Transport-DB'!P:P,'Transport-DB'!C:C,"="&amp;'Work DB'!C378,'Transport-DB'!F:F,"="&amp;'Work DB'!$AE$4)</f>
        <v>0</v>
      </c>
      <c r="AF378" s="166">
        <f>SUMIFS('Transport-DB'!P:P,'Transport-DB'!C:C,"="&amp;'Work DB'!C378,'Transport-DB'!F:F,"="&amp;'Work DB'!$AF$4)</f>
        <v>0</v>
      </c>
      <c r="AG378" s="167"/>
      <c r="AH378" s="168">
        <f>SUMIFS('Transport-DB'!Q:Q,'Transport-DB'!C:C,"="&amp;'Work DB'!C378)</f>
        <v>0</v>
      </c>
      <c r="AI378" s="170">
        <f>SUMIFS(Civil_DB[قالب بندی],Civil_DB[تاریخ],"="&amp;'Work DB'!C378)</f>
        <v>0</v>
      </c>
      <c r="AJ378" s="169"/>
      <c r="AK378" s="167">
        <f>SUMIFS(Civil_DB[بتن],Civil_DB[تاریخ],"="&amp;'Work DB'!C378)</f>
        <v>0</v>
      </c>
      <c r="AL378" s="28"/>
      <c r="AM378" s="29"/>
      <c r="AN378" s="31"/>
      <c r="AO378" s="28"/>
      <c r="AP378" s="29"/>
      <c r="AQ378" s="29"/>
      <c r="AR378" s="30"/>
      <c r="AS378" s="28"/>
      <c r="AT378" s="29"/>
      <c r="AU378" s="30"/>
      <c r="AV378" s="184"/>
      <c r="AW378" s="29"/>
      <c r="AX378" s="29"/>
      <c r="AY378" s="29"/>
      <c r="AZ378" s="29"/>
      <c r="BA378" s="29"/>
      <c r="BB378" s="29"/>
      <c r="BC378" s="30"/>
      <c r="BD378" s="249"/>
      <c r="BE378" s="249"/>
      <c r="BF378" s="249"/>
      <c r="BG378" s="249"/>
      <c r="BH378" s="32"/>
      <c r="BI378" s="56"/>
    </row>
    <row r="379" spans="2:61" s="15" customFormat="1" ht="21" x14ac:dyDescent="0.25">
      <c r="B379" s="47"/>
      <c r="C379" s="20">
        <f t="shared" si="71"/>
        <v>45744</v>
      </c>
      <c r="D379" s="168">
        <f>SUMIFS('Transport-DB'!O:O,'Transport-DB'!C:C,"="&amp;'Work DB'!C379,'Transport-DB'!F:F,"="&amp;'Work DB'!$D$4)</f>
        <v>0</v>
      </c>
      <c r="E379" s="169">
        <f>SUMIFS('Transport-DB'!O:O,'Transport-DB'!C:C,"="&amp;'Work DB'!C379,'Transport-DB'!F:F,"="&amp;'Work DB'!$E$4)</f>
        <v>0</v>
      </c>
      <c r="F379" s="169">
        <f>SUMIFS('Transport-DB'!O:O,'Transport-DB'!C:C,"="&amp;'Work DB'!C379,'Transport-DB'!F:F,"="&amp;'Work DB'!$F$4)</f>
        <v>0</v>
      </c>
      <c r="G379" s="169">
        <f>SUMIFS('Transport-DB'!O:O,'Transport-DB'!C:C,"="&amp;'Work DB'!C379,'Transport-DB'!F:F,"="&amp;'Work DB'!$G$4)</f>
        <v>0</v>
      </c>
      <c r="H379" s="166">
        <f>SUMIFS('Transport-DB'!O:O,'Transport-DB'!C:C,"="&amp;'Work DB'!C379,'Transport-DB'!F:F,"="&amp;'Work DB'!$H$4)</f>
        <v>0</v>
      </c>
      <c r="I379" s="169">
        <f>SUMIFS('Transport-DB'!O:O,'Transport-DB'!C:C,"="&amp;'Work DB'!C379,'Transport-DB'!F:F,"="&amp;'Work DB'!$I$4)</f>
        <v>0</v>
      </c>
      <c r="J379" s="337">
        <f>SUMIFS('Transport-DB'!O:O,'Transport-DB'!C:C,"="&amp;'Work DB'!C379,'Transport-DB'!F:F,"="&amp;'Work DB'!$J$4)</f>
        <v>0</v>
      </c>
      <c r="K379" s="168">
        <f>SUMIFS('Transport-DB'!N:N,'Transport-DB'!C:C,"="&amp;'Work DB'!C379,'Transport-DB'!F:F,"="&amp;'Work DB'!$K$4)</f>
        <v>0</v>
      </c>
      <c r="L379" s="169">
        <f>SUMIFS('Transport-DB'!N:N,'Transport-DB'!C:C,"="&amp;'Work DB'!C379,'Transport-DB'!F:F,"="&amp;'Work DB'!$L$4)</f>
        <v>0</v>
      </c>
      <c r="M379" s="169">
        <f>SUMIFS('Transport-DB'!N:N,'Transport-DB'!C:C,"="&amp;'Work DB'!C379,'Transport-DB'!F:F,"="&amp;'Work DB'!$M$4)</f>
        <v>0</v>
      </c>
      <c r="N379" s="169">
        <f>SUMIFS('Transport-DB'!N:N,'Transport-DB'!C:C,"="&amp;'Work DB'!C379,'Transport-DB'!F:F,"="&amp;'Work DB'!$N$4)</f>
        <v>0</v>
      </c>
      <c r="O379" s="169">
        <f>SUMIFS('Transport-DB'!N:N,'Transport-DB'!C:C,"="&amp;'Work DB'!C379,'Transport-DB'!F:F,"="&amp;'Work DB'!$O$4)</f>
        <v>0</v>
      </c>
      <c r="P379" s="169">
        <f>SUMIFS('Transport-DB'!N:N,'Transport-DB'!C:C,"="&amp;'Work DB'!C379,'Transport-DB'!F:F,"="&amp;'Work DB'!$P$4)</f>
        <v>0</v>
      </c>
      <c r="Q379" s="166">
        <f>SUMIFS('Transport-DB'!N:N,'Transport-DB'!C:C,"="&amp;'Work DB'!C379,'Transport-DB'!F:F,"="&amp;'Work DB'!$Q$4)</f>
        <v>0</v>
      </c>
      <c r="R379" s="167">
        <f>SUMIFS('Transport-DB'!N:N,'Transport-DB'!C:C,"="&amp;'Work DB'!C379,'Transport-DB'!F:F,"="&amp;'Work DB'!$R$4)</f>
        <v>0</v>
      </c>
      <c r="S379" s="168">
        <f>SUM(D379:J379)+SUM(K379:R379)-M379-SUMIFS(Transport_DB[ترانشه],Transport_DB[توضیحات],"دیسپوزال",Transport_DB[تاریخ],'Work DB'!C379)</f>
        <v>0</v>
      </c>
      <c r="T379" s="169">
        <f t="shared" si="72"/>
        <v>0</v>
      </c>
      <c r="U379" s="169"/>
      <c r="V379" s="169"/>
      <c r="W379" s="169"/>
      <c r="X379" s="169"/>
      <c r="Y379" s="167"/>
      <c r="Z379" s="249"/>
      <c r="AA379" s="168">
        <f>SUMIFS('Transport-DB'!P:P,'Transport-DB'!C:C,"="&amp;'Work DB'!C379,'Transport-DB'!F:F,"="&amp;'Work DB'!$AA$4)</f>
        <v>0</v>
      </c>
      <c r="AB379" s="169">
        <f>SUMIFS('Transport-DB'!P:P,'Transport-DB'!C:C,"="&amp;'Work DB'!C379,'Transport-DB'!F:F,"="&amp;'Work DB'!$AB$4)</f>
        <v>0</v>
      </c>
      <c r="AC379" s="169">
        <f>SUMIFS('Transport-DB'!P:P,'Transport-DB'!C:C,"="&amp;'Work DB'!C379,'Transport-DB'!F:F,"="&amp;'Work DB'!$AC$4)</f>
        <v>0</v>
      </c>
      <c r="AD379" s="166">
        <f>SUMIFS('Transport-DB'!P:P,'Transport-DB'!C:C,"="&amp;'Work DB'!C379,'Transport-DB'!F:F,"="&amp;'Work DB'!$AD$4)</f>
        <v>0</v>
      </c>
      <c r="AE379" s="166">
        <f>SUMIFS('Transport-DB'!P:P,'Transport-DB'!C:C,"="&amp;'Work DB'!C379,'Transport-DB'!F:F,"="&amp;'Work DB'!$AE$4)</f>
        <v>0</v>
      </c>
      <c r="AF379" s="166">
        <f>SUMIFS('Transport-DB'!P:P,'Transport-DB'!C:C,"="&amp;'Work DB'!C379,'Transport-DB'!F:F,"="&amp;'Work DB'!$AF$4)</f>
        <v>0</v>
      </c>
      <c r="AG379" s="167"/>
      <c r="AH379" s="168">
        <f>SUMIFS('Transport-DB'!Q:Q,'Transport-DB'!C:C,"="&amp;'Work DB'!C379)</f>
        <v>0</v>
      </c>
      <c r="AI379" s="170">
        <f>SUMIFS(Civil_DB[قالب بندی],Civil_DB[تاریخ],"="&amp;'Work DB'!C379)</f>
        <v>0</v>
      </c>
      <c r="AJ379" s="169"/>
      <c r="AK379" s="167">
        <f>SUMIFS(Civil_DB[بتن],Civil_DB[تاریخ],"="&amp;'Work DB'!C379)</f>
        <v>0</v>
      </c>
      <c r="AL379" s="28"/>
      <c r="AM379" s="29"/>
      <c r="AN379" s="31"/>
      <c r="AO379" s="28"/>
      <c r="AP379" s="29"/>
      <c r="AQ379" s="29"/>
      <c r="AR379" s="30"/>
      <c r="AS379" s="28"/>
      <c r="AT379" s="29"/>
      <c r="AU379" s="30"/>
      <c r="AV379" s="184"/>
      <c r="AW379" s="29"/>
      <c r="AX379" s="29"/>
      <c r="AY379" s="29"/>
      <c r="AZ379" s="29"/>
      <c r="BA379" s="29"/>
      <c r="BB379" s="29"/>
      <c r="BC379" s="30"/>
      <c r="BD379" s="249"/>
      <c r="BE379" s="249"/>
      <c r="BF379" s="249"/>
      <c r="BG379" s="249"/>
      <c r="BH379" s="32"/>
      <c r="BI379" s="56"/>
    </row>
    <row r="380" spans="2:61" s="15" customFormat="1" ht="21" x14ac:dyDescent="0.25">
      <c r="B380" s="47"/>
      <c r="C380" s="20">
        <f t="shared" si="71"/>
        <v>45745</v>
      </c>
      <c r="D380" s="168">
        <f>SUMIFS('Transport-DB'!O:O,'Transport-DB'!C:C,"="&amp;'Work DB'!C380,'Transport-DB'!F:F,"="&amp;'Work DB'!$D$4)</f>
        <v>0</v>
      </c>
      <c r="E380" s="169">
        <f>SUMIFS('Transport-DB'!O:O,'Transport-DB'!C:C,"="&amp;'Work DB'!C380,'Transport-DB'!F:F,"="&amp;'Work DB'!$E$4)</f>
        <v>0</v>
      </c>
      <c r="F380" s="169">
        <f>SUMIFS('Transport-DB'!O:O,'Transport-DB'!C:C,"="&amp;'Work DB'!C380,'Transport-DB'!F:F,"="&amp;'Work DB'!$F$4)</f>
        <v>0</v>
      </c>
      <c r="G380" s="169">
        <f>SUMIFS('Transport-DB'!O:O,'Transport-DB'!C:C,"="&amp;'Work DB'!C380,'Transport-DB'!F:F,"="&amp;'Work DB'!$G$4)</f>
        <v>0</v>
      </c>
      <c r="H380" s="166">
        <f>SUMIFS('Transport-DB'!O:O,'Transport-DB'!C:C,"="&amp;'Work DB'!C380,'Transport-DB'!F:F,"="&amp;'Work DB'!$H$4)</f>
        <v>0</v>
      </c>
      <c r="I380" s="169">
        <f>SUMIFS('Transport-DB'!O:O,'Transport-DB'!C:C,"="&amp;'Work DB'!C380,'Transport-DB'!F:F,"="&amp;'Work DB'!$I$4)</f>
        <v>0</v>
      </c>
      <c r="J380" s="337">
        <f>SUMIFS('Transport-DB'!O:O,'Transport-DB'!C:C,"="&amp;'Work DB'!C380,'Transport-DB'!F:F,"="&amp;'Work DB'!$J$4)</f>
        <v>0</v>
      </c>
      <c r="K380" s="168">
        <f>SUMIFS('Transport-DB'!N:N,'Transport-DB'!C:C,"="&amp;'Work DB'!C380,'Transport-DB'!F:F,"="&amp;'Work DB'!$K$4)</f>
        <v>0</v>
      </c>
      <c r="L380" s="169">
        <f>SUMIFS('Transport-DB'!N:N,'Transport-DB'!C:C,"="&amp;'Work DB'!C380,'Transport-DB'!F:F,"="&amp;'Work DB'!$L$4)</f>
        <v>0</v>
      </c>
      <c r="M380" s="169">
        <f>SUMIFS('Transport-DB'!N:N,'Transport-DB'!C:C,"="&amp;'Work DB'!C380,'Transport-DB'!F:F,"="&amp;'Work DB'!$M$4)</f>
        <v>0</v>
      </c>
      <c r="N380" s="169">
        <f>SUMIFS('Transport-DB'!N:N,'Transport-DB'!C:C,"="&amp;'Work DB'!C380,'Transport-DB'!F:F,"="&amp;'Work DB'!$N$4)</f>
        <v>0</v>
      </c>
      <c r="O380" s="169">
        <f>SUMIFS('Transport-DB'!N:N,'Transport-DB'!C:C,"="&amp;'Work DB'!C380,'Transport-DB'!F:F,"="&amp;'Work DB'!$O$4)</f>
        <v>0</v>
      </c>
      <c r="P380" s="169">
        <f>SUMIFS('Transport-DB'!N:N,'Transport-DB'!C:C,"="&amp;'Work DB'!C380,'Transport-DB'!F:F,"="&amp;'Work DB'!$P$4)</f>
        <v>0</v>
      </c>
      <c r="Q380" s="166">
        <f>SUMIFS('Transport-DB'!N:N,'Transport-DB'!C:C,"="&amp;'Work DB'!C380,'Transport-DB'!F:F,"="&amp;'Work DB'!$Q$4)</f>
        <v>0</v>
      </c>
      <c r="R380" s="167">
        <f>SUMIFS('Transport-DB'!N:N,'Transport-DB'!C:C,"="&amp;'Work DB'!C380,'Transport-DB'!F:F,"="&amp;'Work DB'!$R$4)</f>
        <v>0</v>
      </c>
      <c r="S380" s="168">
        <f>SUM(D380:J380)+SUM(K380:R380)-M380-SUMIFS(Transport_DB[ترانشه],Transport_DB[توضیحات],"دیسپوزال",Transport_DB[تاریخ],'Work DB'!C380)</f>
        <v>0</v>
      </c>
      <c r="T380" s="169">
        <f t="shared" si="72"/>
        <v>0</v>
      </c>
      <c r="U380" s="169"/>
      <c r="V380" s="169"/>
      <c r="W380" s="169"/>
      <c r="X380" s="169"/>
      <c r="Y380" s="167"/>
      <c r="Z380" s="249"/>
      <c r="AA380" s="168">
        <f>SUMIFS('Transport-DB'!P:P,'Transport-DB'!C:C,"="&amp;'Work DB'!C380,'Transport-DB'!F:F,"="&amp;'Work DB'!$AA$4)</f>
        <v>0</v>
      </c>
      <c r="AB380" s="169">
        <f>SUMIFS('Transport-DB'!P:P,'Transport-DB'!C:C,"="&amp;'Work DB'!C380,'Transport-DB'!F:F,"="&amp;'Work DB'!$AB$4)</f>
        <v>0</v>
      </c>
      <c r="AC380" s="169">
        <f>SUMIFS('Transport-DB'!P:P,'Transport-DB'!C:C,"="&amp;'Work DB'!C380,'Transport-DB'!F:F,"="&amp;'Work DB'!$AC$4)</f>
        <v>0</v>
      </c>
      <c r="AD380" s="166">
        <f>SUMIFS('Transport-DB'!P:P,'Transport-DB'!C:C,"="&amp;'Work DB'!C380,'Transport-DB'!F:F,"="&amp;'Work DB'!$AD$4)</f>
        <v>0</v>
      </c>
      <c r="AE380" s="166">
        <f>SUMIFS('Transport-DB'!P:P,'Transport-DB'!C:C,"="&amp;'Work DB'!C380,'Transport-DB'!F:F,"="&amp;'Work DB'!$AE$4)</f>
        <v>0</v>
      </c>
      <c r="AF380" s="166">
        <f>SUMIFS('Transport-DB'!P:P,'Transport-DB'!C:C,"="&amp;'Work DB'!C380,'Transport-DB'!F:F,"="&amp;'Work DB'!$AF$4)</f>
        <v>0</v>
      </c>
      <c r="AG380" s="167"/>
      <c r="AH380" s="168">
        <f>SUMIFS('Transport-DB'!Q:Q,'Transport-DB'!C:C,"="&amp;'Work DB'!C380)</f>
        <v>0</v>
      </c>
      <c r="AI380" s="170">
        <f>SUMIFS(Civil_DB[قالب بندی],Civil_DB[تاریخ],"="&amp;'Work DB'!C380)</f>
        <v>0</v>
      </c>
      <c r="AJ380" s="169"/>
      <c r="AK380" s="167">
        <f>SUMIFS(Civil_DB[بتن],Civil_DB[تاریخ],"="&amp;'Work DB'!C380)</f>
        <v>0</v>
      </c>
      <c r="AL380" s="28"/>
      <c r="AM380" s="29"/>
      <c r="AN380" s="31"/>
      <c r="AO380" s="28"/>
      <c r="AP380" s="29"/>
      <c r="AQ380" s="29"/>
      <c r="AR380" s="30"/>
      <c r="AS380" s="28"/>
      <c r="AT380" s="29"/>
      <c r="AU380" s="30"/>
      <c r="AV380" s="184"/>
      <c r="AW380" s="29"/>
      <c r="AX380" s="29"/>
      <c r="AY380" s="29"/>
      <c r="AZ380" s="29"/>
      <c r="BA380" s="29"/>
      <c r="BB380" s="29"/>
      <c r="BC380" s="30"/>
      <c r="BD380" s="249"/>
      <c r="BE380" s="249"/>
      <c r="BF380" s="249"/>
      <c r="BG380" s="249"/>
      <c r="BH380" s="32"/>
      <c r="BI380" s="56"/>
    </row>
    <row r="381" spans="2:61" s="15" customFormat="1" ht="21" x14ac:dyDescent="0.25">
      <c r="B381" s="47"/>
      <c r="C381" s="20">
        <f t="shared" si="71"/>
        <v>45746</v>
      </c>
      <c r="D381" s="168">
        <f>SUMIFS('Transport-DB'!O:O,'Transport-DB'!C:C,"="&amp;'Work DB'!C381,'Transport-DB'!F:F,"="&amp;'Work DB'!$D$4)</f>
        <v>0</v>
      </c>
      <c r="E381" s="169">
        <f>SUMIFS('Transport-DB'!O:O,'Transport-DB'!C:C,"="&amp;'Work DB'!C381,'Transport-DB'!F:F,"="&amp;'Work DB'!$E$4)</f>
        <v>0</v>
      </c>
      <c r="F381" s="169">
        <f>SUMIFS('Transport-DB'!O:O,'Transport-DB'!C:C,"="&amp;'Work DB'!C381,'Transport-DB'!F:F,"="&amp;'Work DB'!$F$4)</f>
        <v>0</v>
      </c>
      <c r="G381" s="169">
        <f>SUMIFS('Transport-DB'!O:O,'Transport-DB'!C:C,"="&amp;'Work DB'!C381,'Transport-DB'!F:F,"="&amp;'Work DB'!$G$4)</f>
        <v>0</v>
      </c>
      <c r="H381" s="166">
        <f>SUMIFS('Transport-DB'!O:O,'Transport-DB'!C:C,"="&amp;'Work DB'!C381,'Transport-DB'!F:F,"="&amp;'Work DB'!$H$4)</f>
        <v>0</v>
      </c>
      <c r="I381" s="169">
        <f>SUMIFS('Transport-DB'!O:O,'Transport-DB'!C:C,"="&amp;'Work DB'!C381,'Transport-DB'!F:F,"="&amp;'Work DB'!$I$4)</f>
        <v>0</v>
      </c>
      <c r="J381" s="337">
        <f>SUMIFS('Transport-DB'!O:O,'Transport-DB'!C:C,"="&amp;'Work DB'!C381,'Transport-DB'!F:F,"="&amp;'Work DB'!$J$4)</f>
        <v>0</v>
      </c>
      <c r="K381" s="168">
        <f>SUMIFS('Transport-DB'!N:N,'Transport-DB'!C:C,"="&amp;'Work DB'!C381,'Transport-DB'!F:F,"="&amp;'Work DB'!$K$4)</f>
        <v>0</v>
      </c>
      <c r="L381" s="169">
        <f>SUMIFS('Transport-DB'!N:N,'Transport-DB'!C:C,"="&amp;'Work DB'!C381,'Transport-DB'!F:F,"="&amp;'Work DB'!$L$4)</f>
        <v>0</v>
      </c>
      <c r="M381" s="169">
        <f>SUMIFS('Transport-DB'!N:N,'Transport-DB'!C:C,"="&amp;'Work DB'!C381,'Transport-DB'!F:F,"="&amp;'Work DB'!$M$4)</f>
        <v>0</v>
      </c>
      <c r="N381" s="169">
        <f>SUMIFS('Transport-DB'!N:N,'Transport-DB'!C:C,"="&amp;'Work DB'!C381,'Transport-DB'!F:F,"="&amp;'Work DB'!$N$4)</f>
        <v>0</v>
      </c>
      <c r="O381" s="169">
        <f>SUMIFS('Transport-DB'!N:N,'Transport-DB'!C:C,"="&amp;'Work DB'!C381,'Transport-DB'!F:F,"="&amp;'Work DB'!$O$4)</f>
        <v>0</v>
      </c>
      <c r="P381" s="169">
        <f>SUMIFS('Transport-DB'!N:N,'Transport-DB'!C:C,"="&amp;'Work DB'!C381,'Transport-DB'!F:F,"="&amp;'Work DB'!$P$4)</f>
        <v>0</v>
      </c>
      <c r="Q381" s="166">
        <f>SUMIFS('Transport-DB'!N:N,'Transport-DB'!C:C,"="&amp;'Work DB'!C381,'Transport-DB'!F:F,"="&amp;'Work DB'!$Q$4)</f>
        <v>0</v>
      </c>
      <c r="R381" s="167">
        <f>SUMIFS('Transport-DB'!N:N,'Transport-DB'!C:C,"="&amp;'Work DB'!C381,'Transport-DB'!F:F,"="&amp;'Work DB'!$R$4)</f>
        <v>0</v>
      </c>
      <c r="S381" s="168">
        <f>SUM(D381:J381)+SUM(K381:R381)-M381-SUMIFS(Transport_DB[ترانشه],Transport_DB[توضیحات],"دیسپوزال",Transport_DB[تاریخ],'Work DB'!C381)</f>
        <v>0</v>
      </c>
      <c r="T381" s="169">
        <f t="shared" si="72"/>
        <v>0</v>
      </c>
      <c r="U381" s="169"/>
      <c r="V381" s="169"/>
      <c r="W381" s="169"/>
      <c r="X381" s="169"/>
      <c r="Y381" s="167"/>
      <c r="Z381" s="249"/>
      <c r="AA381" s="168">
        <f>SUMIFS('Transport-DB'!P:P,'Transport-DB'!C:C,"="&amp;'Work DB'!C381,'Transport-DB'!F:F,"="&amp;'Work DB'!$AA$4)</f>
        <v>0</v>
      </c>
      <c r="AB381" s="169">
        <f>SUMIFS('Transport-DB'!P:P,'Transport-DB'!C:C,"="&amp;'Work DB'!C381,'Transport-DB'!F:F,"="&amp;'Work DB'!$AB$4)</f>
        <v>0</v>
      </c>
      <c r="AC381" s="169">
        <f>SUMIFS('Transport-DB'!P:P,'Transport-DB'!C:C,"="&amp;'Work DB'!C381,'Transport-DB'!F:F,"="&amp;'Work DB'!$AC$4)</f>
        <v>0</v>
      </c>
      <c r="AD381" s="166">
        <f>SUMIFS('Transport-DB'!P:P,'Transport-DB'!C:C,"="&amp;'Work DB'!C381,'Transport-DB'!F:F,"="&amp;'Work DB'!$AD$4)</f>
        <v>0</v>
      </c>
      <c r="AE381" s="166">
        <f>SUMIFS('Transport-DB'!P:P,'Transport-DB'!C:C,"="&amp;'Work DB'!C381,'Transport-DB'!F:F,"="&amp;'Work DB'!$AE$4)</f>
        <v>0</v>
      </c>
      <c r="AF381" s="166">
        <f>SUMIFS('Transport-DB'!P:P,'Transport-DB'!C:C,"="&amp;'Work DB'!C381,'Transport-DB'!F:F,"="&amp;'Work DB'!$AF$4)</f>
        <v>0</v>
      </c>
      <c r="AG381" s="167"/>
      <c r="AH381" s="168">
        <f>SUMIFS('Transport-DB'!Q:Q,'Transport-DB'!C:C,"="&amp;'Work DB'!C381)</f>
        <v>0</v>
      </c>
      <c r="AI381" s="170">
        <f>SUMIFS(Civil_DB[قالب بندی],Civil_DB[تاریخ],"="&amp;'Work DB'!C381)</f>
        <v>0</v>
      </c>
      <c r="AJ381" s="169"/>
      <c r="AK381" s="167">
        <f>SUMIFS(Civil_DB[بتن],Civil_DB[تاریخ],"="&amp;'Work DB'!C381)</f>
        <v>0</v>
      </c>
      <c r="AL381" s="28"/>
      <c r="AM381" s="29"/>
      <c r="AN381" s="31"/>
      <c r="AO381" s="28"/>
      <c r="AP381" s="29"/>
      <c r="AQ381" s="29"/>
      <c r="AR381" s="30"/>
      <c r="AS381" s="28"/>
      <c r="AT381" s="29"/>
      <c r="AU381" s="30"/>
      <c r="AV381" s="184"/>
      <c r="AW381" s="29"/>
      <c r="AX381" s="29"/>
      <c r="AY381" s="29"/>
      <c r="AZ381" s="29"/>
      <c r="BA381" s="29"/>
      <c r="BB381" s="29"/>
      <c r="BC381" s="30"/>
      <c r="BD381" s="249"/>
      <c r="BE381" s="249"/>
      <c r="BF381" s="249"/>
      <c r="BG381" s="249"/>
      <c r="BH381" s="32"/>
      <c r="BI381" s="56"/>
    </row>
    <row r="382" spans="2:61" s="15" customFormat="1" ht="21" x14ac:dyDescent="0.25">
      <c r="B382" s="47"/>
      <c r="C382" s="20">
        <f t="shared" si="71"/>
        <v>45747</v>
      </c>
      <c r="D382" s="168">
        <f>SUMIFS('Transport-DB'!O:O,'Transport-DB'!C:C,"="&amp;'Work DB'!C382,'Transport-DB'!F:F,"="&amp;'Work DB'!$D$4)</f>
        <v>0</v>
      </c>
      <c r="E382" s="169">
        <f>SUMIFS('Transport-DB'!O:O,'Transport-DB'!C:C,"="&amp;'Work DB'!C382,'Transport-DB'!F:F,"="&amp;'Work DB'!$E$4)</f>
        <v>0</v>
      </c>
      <c r="F382" s="169">
        <f>SUMIFS('Transport-DB'!O:O,'Transport-DB'!C:C,"="&amp;'Work DB'!C382,'Transport-DB'!F:F,"="&amp;'Work DB'!$F$4)</f>
        <v>0</v>
      </c>
      <c r="G382" s="169">
        <f>SUMIFS('Transport-DB'!O:O,'Transport-DB'!C:C,"="&amp;'Work DB'!C382,'Transport-DB'!F:F,"="&amp;'Work DB'!$G$4)</f>
        <v>0</v>
      </c>
      <c r="H382" s="166">
        <f>SUMIFS('Transport-DB'!O:O,'Transport-DB'!C:C,"="&amp;'Work DB'!C382,'Transport-DB'!F:F,"="&amp;'Work DB'!$H$4)</f>
        <v>0</v>
      </c>
      <c r="I382" s="169">
        <f>SUMIFS('Transport-DB'!O:O,'Transport-DB'!C:C,"="&amp;'Work DB'!C382,'Transport-DB'!F:F,"="&amp;'Work DB'!$I$4)</f>
        <v>0</v>
      </c>
      <c r="J382" s="337">
        <f>SUMIFS('Transport-DB'!O:O,'Transport-DB'!C:C,"="&amp;'Work DB'!C382,'Transport-DB'!F:F,"="&amp;'Work DB'!$J$4)</f>
        <v>0</v>
      </c>
      <c r="K382" s="168">
        <f>SUMIFS('Transport-DB'!N:N,'Transport-DB'!C:C,"="&amp;'Work DB'!C382,'Transport-DB'!F:F,"="&amp;'Work DB'!$K$4)</f>
        <v>0</v>
      </c>
      <c r="L382" s="169">
        <f>SUMIFS('Transport-DB'!N:N,'Transport-DB'!C:C,"="&amp;'Work DB'!C382,'Transport-DB'!F:F,"="&amp;'Work DB'!$L$4)</f>
        <v>0</v>
      </c>
      <c r="M382" s="169">
        <f>SUMIFS('Transport-DB'!N:N,'Transport-DB'!C:C,"="&amp;'Work DB'!C382,'Transport-DB'!F:F,"="&amp;'Work DB'!$M$4)</f>
        <v>0</v>
      </c>
      <c r="N382" s="169">
        <f>SUMIFS('Transport-DB'!N:N,'Transport-DB'!C:C,"="&amp;'Work DB'!C382,'Transport-DB'!F:F,"="&amp;'Work DB'!$N$4)</f>
        <v>0</v>
      </c>
      <c r="O382" s="169">
        <f>SUMIFS('Transport-DB'!N:N,'Transport-DB'!C:C,"="&amp;'Work DB'!C382,'Transport-DB'!F:F,"="&amp;'Work DB'!$O$4)</f>
        <v>0</v>
      </c>
      <c r="P382" s="169">
        <f>SUMIFS('Transport-DB'!N:N,'Transport-DB'!C:C,"="&amp;'Work DB'!C382,'Transport-DB'!F:F,"="&amp;'Work DB'!$P$4)</f>
        <v>0</v>
      </c>
      <c r="Q382" s="166">
        <f>SUMIFS('Transport-DB'!N:N,'Transport-DB'!C:C,"="&amp;'Work DB'!C382,'Transport-DB'!F:F,"="&amp;'Work DB'!$Q$4)</f>
        <v>0</v>
      </c>
      <c r="R382" s="167">
        <f>SUMIFS('Transport-DB'!N:N,'Transport-DB'!C:C,"="&amp;'Work DB'!C382,'Transport-DB'!F:F,"="&amp;'Work DB'!$R$4)</f>
        <v>0</v>
      </c>
      <c r="S382" s="168">
        <f>SUM(D382:J382)+SUM(K382:R382)-M382-SUMIFS(Transport_DB[ترانشه],Transport_DB[توضیحات],"دیسپوزال",Transport_DB[تاریخ],'Work DB'!C382)</f>
        <v>0</v>
      </c>
      <c r="T382" s="169">
        <f t="shared" si="72"/>
        <v>0</v>
      </c>
      <c r="U382" s="169"/>
      <c r="V382" s="169"/>
      <c r="W382" s="169"/>
      <c r="X382" s="169"/>
      <c r="Y382" s="167"/>
      <c r="Z382" s="249"/>
      <c r="AA382" s="168">
        <f>SUMIFS('Transport-DB'!P:P,'Transport-DB'!C:C,"="&amp;'Work DB'!C382,'Transport-DB'!F:F,"="&amp;'Work DB'!$AA$4)</f>
        <v>0</v>
      </c>
      <c r="AB382" s="169">
        <f>SUMIFS('Transport-DB'!P:P,'Transport-DB'!C:C,"="&amp;'Work DB'!C382,'Transport-DB'!F:F,"="&amp;'Work DB'!$AB$4)</f>
        <v>0</v>
      </c>
      <c r="AC382" s="169">
        <f>SUMIFS('Transport-DB'!P:P,'Transport-DB'!C:C,"="&amp;'Work DB'!C382,'Transport-DB'!F:F,"="&amp;'Work DB'!$AC$4)</f>
        <v>0</v>
      </c>
      <c r="AD382" s="166">
        <f>SUMIFS('Transport-DB'!P:P,'Transport-DB'!C:C,"="&amp;'Work DB'!C382,'Transport-DB'!F:F,"="&amp;'Work DB'!$AD$4)</f>
        <v>0</v>
      </c>
      <c r="AE382" s="166">
        <f>SUMIFS('Transport-DB'!P:P,'Transport-DB'!C:C,"="&amp;'Work DB'!C382,'Transport-DB'!F:F,"="&amp;'Work DB'!$AE$4)</f>
        <v>0</v>
      </c>
      <c r="AF382" s="166">
        <f>SUMIFS('Transport-DB'!P:P,'Transport-DB'!C:C,"="&amp;'Work DB'!C382,'Transport-DB'!F:F,"="&amp;'Work DB'!$AF$4)</f>
        <v>0</v>
      </c>
      <c r="AG382" s="167"/>
      <c r="AH382" s="168">
        <f>SUMIFS('Transport-DB'!Q:Q,'Transport-DB'!C:C,"="&amp;'Work DB'!C382)</f>
        <v>0</v>
      </c>
      <c r="AI382" s="170">
        <f>SUMIFS(Civil_DB[قالب بندی],Civil_DB[تاریخ],"="&amp;'Work DB'!C382)</f>
        <v>0</v>
      </c>
      <c r="AJ382" s="169"/>
      <c r="AK382" s="167">
        <f>SUMIFS(Civil_DB[بتن],Civil_DB[تاریخ],"="&amp;'Work DB'!C382)</f>
        <v>0</v>
      </c>
      <c r="AL382" s="28"/>
      <c r="AM382" s="29"/>
      <c r="AN382" s="31"/>
      <c r="AO382" s="28"/>
      <c r="AP382" s="29"/>
      <c r="AQ382" s="29"/>
      <c r="AR382" s="30"/>
      <c r="AS382" s="28"/>
      <c r="AT382" s="29"/>
      <c r="AU382" s="30"/>
      <c r="AV382" s="184"/>
      <c r="AW382" s="29"/>
      <c r="AX382" s="29"/>
      <c r="AY382" s="29"/>
      <c r="AZ382" s="29"/>
      <c r="BA382" s="29"/>
      <c r="BB382" s="29"/>
      <c r="BC382" s="30"/>
      <c r="BD382" s="249"/>
      <c r="BE382" s="249"/>
      <c r="BF382" s="249"/>
      <c r="BG382" s="249"/>
      <c r="BH382" s="32"/>
      <c r="BI382" s="56"/>
    </row>
    <row r="383" spans="2:61" s="15" customFormat="1" ht="21" x14ac:dyDescent="0.25">
      <c r="B383" s="47"/>
      <c r="C383" s="20">
        <f t="shared" si="71"/>
        <v>45748</v>
      </c>
      <c r="D383" s="168">
        <f>SUMIFS('Transport-DB'!O:O,'Transport-DB'!C:C,"="&amp;'Work DB'!C383,'Transport-DB'!F:F,"="&amp;'Work DB'!$D$4)</f>
        <v>0</v>
      </c>
      <c r="E383" s="169">
        <f>SUMIFS('Transport-DB'!O:O,'Transport-DB'!C:C,"="&amp;'Work DB'!C383,'Transport-DB'!F:F,"="&amp;'Work DB'!$E$4)</f>
        <v>0</v>
      </c>
      <c r="F383" s="169">
        <f>SUMIFS('Transport-DB'!O:O,'Transport-DB'!C:C,"="&amp;'Work DB'!C383,'Transport-DB'!F:F,"="&amp;'Work DB'!$F$4)</f>
        <v>0</v>
      </c>
      <c r="G383" s="169">
        <f>SUMIFS('Transport-DB'!O:O,'Transport-DB'!C:C,"="&amp;'Work DB'!C383,'Transport-DB'!F:F,"="&amp;'Work DB'!$G$4)</f>
        <v>0</v>
      </c>
      <c r="H383" s="166">
        <f>SUMIFS('Transport-DB'!O:O,'Transport-DB'!C:C,"="&amp;'Work DB'!C383,'Transport-DB'!F:F,"="&amp;'Work DB'!$H$4)</f>
        <v>0</v>
      </c>
      <c r="I383" s="169">
        <f>SUMIFS('Transport-DB'!O:O,'Transport-DB'!C:C,"="&amp;'Work DB'!C383,'Transport-DB'!F:F,"="&amp;'Work DB'!$I$4)</f>
        <v>0</v>
      </c>
      <c r="J383" s="337">
        <f>SUMIFS('Transport-DB'!O:O,'Transport-DB'!C:C,"="&amp;'Work DB'!C383,'Transport-DB'!F:F,"="&amp;'Work DB'!$J$4)</f>
        <v>0</v>
      </c>
      <c r="K383" s="168">
        <f>SUMIFS('Transport-DB'!N:N,'Transport-DB'!C:C,"="&amp;'Work DB'!C383,'Transport-DB'!F:F,"="&amp;'Work DB'!$K$4)</f>
        <v>0</v>
      </c>
      <c r="L383" s="169">
        <f>SUMIFS('Transport-DB'!N:N,'Transport-DB'!C:C,"="&amp;'Work DB'!C383,'Transport-DB'!F:F,"="&amp;'Work DB'!$L$4)</f>
        <v>0</v>
      </c>
      <c r="M383" s="169">
        <f>SUMIFS('Transport-DB'!N:N,'Transport-DB'!C:C,"="&amp;'Work DB'!C383,'Transport-DB'!F:F,"="&amp;'Work DB'!$M$4)</f>
        <v>0</v>
      </c>
      <c r="N383" s="169">
        <f>SUMIFS('Transport-DB'!N:N,'Transport-DB'!C:C,"="&amp;'Work DB'!C383,'Transport-DB'!F:F,"="&amp;'Work DB'!$N$4)</f>
        <v>0</v>
      </c>
      <c r="O383" s="169">
        <f>SUMIFS('Transport-DB'!N:N,'Transport-DB'!C:C,"="&amp;'Work DB'!C383,'Transport-DB'!F:F,"="&amp;'Work DB'!$O$4)</f>
        <v>0</v>
      </c>
      <c r="P383" s="169">
        <f>SUMIFS('Transport-DB'!N:N,'Transport-DB'!C:C,"="&amp;'Work DB'!C383,'Transport-DB'!F:F,"="&amp;'Work DB'!$P$4)</f>
        <v>0</v>
      </c>
      <c r="Q383" s="166">
        <f>SUMIFS('Transport-DB'!N:N,'Transport-DB'!C:C,"="&amp;'Work DB'!C383,'Transport-DB'!F:F,"="&amp;'Work DB'!$Q$4)</f>
        <v>0</v>
      </c>
      <c r="R383" s="167">
        <f>SUMIFS('Transport-DB'!N:N,'Transport-DB'!C:C,"="&amp;'Work DB'!C383,'Transport-DB'!F:F,"="&amp;'Work DB'!$R$4)</f>
        <v>0</v>
      </c>
      <c r="S383" s="168">
        <f>SUM(D383:J383)+SUM(K383:R383)-M383-SUMIFS(Transport_DB[ترانشه],Transport_DB[توضیحات],"دیسپوزال",Transport_DB[تاریخ],'Work DB'!C383)</f>
        <v>0</v>
      </c>
      <c r="T383" s="169">
        <f t="shared" si="72"/>
        <v>0</v>
      </c>
      <c r="U383" s="169"/>
      <c r="V383" s="169"/>
      <c r="W383" s="169"/>
      <c r="X383" s="169"/>
      <c r="Y383" s="167"/>
      <c r="Z383" s="249"/>
      <c r="AA383" s="168">
        <f>SUMIFS('Transport-DB'!P:P,'Transport-DB'!C:C,"="&amp;'Work DB'!C383,'Transport-DB'!F:F,"="&amp;'Work DB'!$AA$4)</f>
        <v>0</v>
      </c>
      <c r="AB383" s="169">
        <f>SUMIFS('Transport-DB'!P:P,'Transport-DB'!C:C,"="&amp;'Work DB'!C383,'Transport-DB'!F:F,"="&amp;'Work DB'!$AB$4)</f>
        <v>0</v>
      </c>
      <c r="AC383" s="169">
        <f>SUMIFS('Transport-DB'!P:P,'Transport-DB'!C:C,"="&amp;'Work DB'!C383,'Transport-DB'!F:F,"="&amp;'Work DB'!$AC$4)</f>
        <v>0</v>
      </c>
      <c r="AD383" s="166">
        <f>SUMIFS('Transport-DB'!P:P,'Transport-DB'!C:C,"="&amp;'Work DB'!C383,'Transport-DB'!F:F,"="&amp;'Work DB'!$AD$4)</f>
        <v>0</v>
      </c>
      <c r="AE383" s="166">
        <f>SUMIFS('Transport-DB'!P:P,'Transport-DB'!C:C,"="&amp;'Work DB'!C383,'Transport-DB'!F:F,"="&amp;'Work DB'!$AE$4)</f>
        <v>0</v>
      </c>
      <c r="AF383" s="166">
        <f>SUMIFS('Transport-DB'!P:P,'Transport-DB'!C:C,"="&amp;'Work DB'!C383,'Transport-DB'!F:F,"="&amp;'Work DB'!$AF$4)</f>
        <v>0</v>
      </c>
      <c r="AG383" s="167"/>
      <c r="AH383" s="168">
        <f>SUMIFS('Transport-DB'!Q:Q,'Transport-DB'!C:C,"="&amp;'Work DB'!C383)</f>
        <v>0</v>
      </c>
      <c r="AI383" s="170">
        <f>SUMIFS(Civil_DB[قالب بندی],Civil_DB[تاریخ],"="&amp;'Work DB'!C383)</f>
        <v>0</v>
      </c>
      <c r="AJ383" s="169"/>
      <c r="AK383" s="167">
        <f>SUMIFS(Civil_DB[بتن],Civil_DB[تاریخ],"="&amp;'Work DB'!C383)</f>
        <v>0</v>
      </c>
      <c r="AL383" s="28"/>
      <c r="AM383" s="29"/>
      <c r="AN383" s="31"/>
      <c r="AO383" s="28"/>
      <c r="AP383" s="29"/>
      <c r="AQ383" s="29"/>
      <c r="AR383" s="30"/>
      <c r="AS383" s="28"/>
      <c r="AT383" s="29"/>
      <c r="AU383" s="30"/>
      <c r="AV383" s="184"/>
      <c r="AW383" s="29"/>
      <c r="AX383" s="29"/>
      <c r="AY383" s="29"/>
      <c r="AZ383" s="29"/>
      <c r="BA383" s="29"/>
      <c r="BB383" s="29"/>
      <c r="BC383" s="30"/>
      <c r="BD383" s="249"/>
      <c r="BE383" s="249"/>
      <c r="BF383" s="249"/>
      <c r="BG383" s="249"/>
      <c r="BH383" s="32"/>
      <c r="BI383" s="56"/>
    </row>
    <row r="384" spans="2:61" s="15" customFormat="1" ht="21" x14ac:dyDescent="0.25">
      <c r="B384" s="47"/>
      <c r="C384" s="20">
        <f t="shared" si="71"/>
        <v>45749</v>
      </c>
      <c r="D384" s="168">
        <f>SUMIFS('Transport-DB'!O:O,'Transport-DB'!C:C,"="&amp;'Work DB'!C384,'Transport-DB'!F:F,"="&amp;'Work DB'!$D$4)</f>
        <v>0</v>
      </c>
      <c r="E384" s="169">
        <f>SUMIFS('Transport-DB'!O:O,'Transport-DB'!C:C,"="&amp;'Work DB'!C384,'Transport-DB'!F:F,"="&amp;'Work DB'!$E$4)</f>
        <v>0</v>
      </c>
      <c r="F384" s="169">
        <f>SUMIFS('Transport-DB'!O:O,'Transport-DB'!C:C,"="&amp;'Work DB'!C384,'Transport-DB'!F:F,"="&amp;'Work DB'!$F$4)</f>
        <v>0</v>
      </c>
      <c r="G384" s="169">
        <f>SUMIFS('Transport-DB'!O:O,'Transport-DB'!C:C,"="&amp;'Work DB'!C384,'Transport-DB'!F:F,"="&amp;'Work DB'!$G$4)</f>
        <v>0</v>
      </c>
      <c r="H384" s="166">
        <f>SUMIFS('Transport-DB'!O:O,'Transport-DB'!C:C,"="&amp;'Work DB'!C384,'Transport-DB'!F:F,"="&amp;'Work DB'!$H$4)</f>
        <v>0</v>
      </c>
      <c r="I384" s="169">
        <f>SUMIFS('Transport-DB'!O:O,'Transport-DB'!C:C,"="&amp;'Work DB'!C384,'Transport-DB'!F:F,"="&amp;'Work DB'!$I$4)</f>
        <v>0</v>
      </c>
      <c r="J384" s="337">
        <f>SUMIFS('Transport-DB'!O:O,'Transport-DB'!C:C,"="&amp;'Work DB'!C384,'Transport-DB'!F:F,"="&amp;'Work DB'!$J$4)</f>
        <v>0</v>
      </c>
      <c r="K384" s="168">
        <f>SUMIFS('Transport-DB'!N:N,'Transport-DB'!C:C,"="&amp;'Work DB'!C384,'Transport-DB'!F:F,"="&amp;'Work DB'!$K$4)</f>
        <v>0</v>
      </c>
      <c r="L384" s="169">
        <f>SUMIFS('Transport-DB'!N:N,'Transport-DB'!C:C,"="&amp;'Work DB'!C384,'Transport-DB'!F:F,"="&amp;'Work DB'!$L$4)</f>
        <v>0</v>
      </c>
      <c r="M384" s="169">
        <f>SUMIFS('Transport-DB'!N:N,'Transport-DB'!C:C,"="&amp;'Work DB'!C384,'Transport-DB'!F:F,"="&amp;'Work DB'!$M$4)</f>
        <v>0</v>
      </c>
      <c r="N384" s="169">
        <f>SUMIFS('Transport-DB'!N:N,'Transport-DB'!C:C,"="&amp;'Work DB'!C384,'Transport-DB'!F:F,"="&amp;'Work DB'!$N$4)</f>
        <v>0</v>
      </c>
      <c r="O384" s="169">
        <f>SUMIFS('Transport-DB'!N:N,'Transport-DB'!C:C,"="&amp;'Work DB'!C384,'Transport-DB'!F:F,"="&amp;'Work DB'!$O$4)</f>
        <v>0</v>
      </c>
      <c r="P384" s="169">
        <f>SUMIFS('Transport-DB'!N:N,'Transport-DB'!C:C,"="&amp;'Work DB'!C384,'Transport-DB'!F:F,"="&amp;'Work DB'!$P$4)</f>
        <v>0</v>
      </c>
      <c r="Q384" s="166">
        <f>SUMIFS('Transport-DB'!N:N,'Transport-DB'!C:C,"="&amp;'Work DB'!C384,'Transport-DB'!F:F,"="&amp;'Work DB'!$Q$4)</f>
        <v>0</v>
      </c>
      <c r="R384" s="167">
        <f>SUMIFS('Transport-DB'!N:N,'Transport-DB'!C:C,"="&amp;'Work DB'!C384,'Transport-DB'!F:F,"="&amp;'Work DB'!$R$4)</f>
        <v>0</v>
      </c>
      <c r="S384" s="168">
        <f>SUM(D384:J384)+SUM(K384:R384)-M384-SUMIFS(Transport_DB[ترانشه],Transport_DB[توضیحات],"دیسپوزال",Transport_DB[تاریخ],'Work DB'!C384)</f>
        <v>0</v>
      </c>
      <c r="T384" s="169">
        <f t="shared" si="72"/>
        <v>0</v>
      </c>
      <c r="U384" s="169"/>
      <c r="V384" s="169"/>
      <c r="W384" s="169"/>
      <c r="X384" s="169"/>
      <c r="Y384" s="167"/>
      <c r="Z384" s="249"/>
      <c r="AA384" s="168">
        <f>SUMIFS('Transport-DB'!P:P,'Transport-DB'!C:C,"="&amp;'Work DB'!C384,'Transport-DB'!F:F,"="&amp;'Work DB'!$AA$4)</f>
        <v>0</v>
      </c>
      <c r="AB384" s="169">
        <f>SUMIFS('Transport-DB'!P:P,'Transport-DB'!C:C,"="&amp;'Work DB'!C384,'Transport-DB'!F:F,"="&amp;'Work DB'!$AB$4)</f>
        <v>0</v>
      </c>
      <c r="AC384" s="169">
        <f>SUMIFS('Transport-DB'!P:P,'Transport-DB'!C:C,"="&amp;'Work DB'!C384,'Transport-DB'!F:F,"="&amp;'Work DB'!$AC$4)</f>
        <v>0</v>
      </c>
      <c r="AD384" s="166">
        <f>SUMIFS('Transport-DB'!P:P,'Transport-DB'!C:C,"="&amp;'Work DB'!C384,'Transport-DB'!F:F,"="&amp;'Work DB'!$AD$4)</f>
        <v>0</v>
      </c>
      <c r="AE384" s="166">
        <f>SUMIFS('Transport-DB'!P:P,'Transport-DB'!C:C,"="&amp;'Work DB'!C384,'Transport-DB'!F:F,"="&amp;'Work DB'!$AE$4)</f>
        <v>0</v>
      </c>
      <c r="AF384" s="166">
        <f>SUMIFS('Transport-DB'!P:P,'Transport-DB'!C:C,"="&amp;'Work DB'!C384,'Transport-DB'!F:F,"="&amp;'Work DB'!$AF$4)</f>
        <v>0</v>
      </c>
      <c r="AG384" s="167"/>
      <c r="AH384" s="168">
        <f>SUMIFS('Transport-DB'!Q:Q,'Transport-DB'!C:C,"="&amp;'Work DB'!C384)</f>
        <v>0</v>
      </c>
      <c r="AI384" s="170">
        <f>SUMIFS(Civil_DB[قالب بندی],Civil_DB[تاریخ],"="&amp;'Work DB'!C384)</f>
        <v>0</v>
      </c>
      <c r="AJ384" s="169"/>
      <c r="AK384" s="167">
        <f>SUMIFS(Civil_DB[بتن],Civil_DB[تاریخ],"="&amp;'Work DB'!C384)</f>
        <v>0</v>
      </c>
      <c r="AL384" s="28"/>
      <c r="AM384" s="29"/>
      <c r="AN384" s="31"/>
      <c r="AO384" s="28"/>
      <c r="AP384" s="29"/>
      <c r="AQ384" s="29"/>
      <c r="AR384" s="30"/>
      <c r="AS384" s="28"/>
      <c r="AT384" s="29"/>
      <c r="AU384" s="30"/>
      <c r="AV384" s="184"/>
      <c r="AW384" s="29"/>
      <c r="AX384" s="29"/>
      <c r="AY384" s="29"/>
      <c r="AZ384" s="29"/>
      <c r="BA384" s="29"/>
      <c r="BB384" s="29"/>
      <c r="BC384" s="30"/>
      <c r="BD384" s="249"/>
      <c r="BE384" s="249"/>
      <c r="BF384" s="249"/>
      <c r="BG384" s="249"/>
      <c r="BH384" s="32"/>
      <c r="BI384" s="56"/>
    </row>
    <row r="385" spans="2:61" s="15" customFormat="1" ht="21" x14ac:dyDescent="0.25">
      <c r="B385" s="47"/>
      <c r="C385" s="20">
        <f t="shared" si="71"/>
        <v>45750</v>
      </c>
      <c r="D385" s="168">
        <f>SUMIFS('Transport-DB'!O:O,'Transport-DB'!C:C,"="&amp;'Work DB'!C385,'Transport-DB'!F:F,"="&amp;'Work DB'!$D$4)</f>
        <v>0</v>
      </c>
      <c r="E385" s="169">
        <f>SUMIFS('Transport-DB'!O:O,'Transport-DB'!C:C,"="&amp;'Work DB'!C385,'Transport-DB'!F:F,"="&amp;'Work DB'!$E$4)</f>
        <v>0</v>
      </c>
      <c r="F385" s="169">
        <f>SUMIFS('Transport-DB'!O:O,'Transport-DB'!C:C,"="&amp;'Work DB'!C385,'Transport-DB'!F:F,"="&amp;'Work DB'!$F$4)</f>
        <v>0</v>
      </c>
      <c r="G385" s="169">
        <f>SUMIFS('Transport-DB'!O:O,'Transport-DB'!C:C,"="&amp;'Work DB'!C385,'Transport-DB'!F:F,"="&amp;'Work DB'!$G$4)</f>
        <v>0</v>
      </c>
      <c r="H385" s="166">
        <f>SUMIFS('Transport-DB'!O:O,'Transport-DB'!C:C,"="&amp;'Work DB'!C385,'Transport-DB'!F:F,"="&amp;'Work DB'!$H$4)</f>
        <v>0</v>
      </c>
      <c r="I385" s="169">
        <f>SUMIFS('Transport-DB'!O:O,'Transport-DB'!C:C,"="&amp;'Work DB'!C385,'Transport-DB'!F:F,"="&amp;'Work DB'!$I$4)</f>
        <v>0</v>
      </c>
      <c r="J385" s="337">
        <f>SUMIFS('Transport-DB'!O:O,'Transport-DB'!C:C,"="&amp;'Work DB'!C385,'Transport-DB'!F:F,"="&amp;'Work DB'!$J$4)</f>
        <v>0</v>
      </c>
      <c r="K385" s="168">
        <f>SUMIFS('Transport-DB'!N:N,'Transport-DB'!C:C,"="&amp;'Work DB'!C385,'Transport-DB'!F:F,"="&amp;'Work DB'!$K$4)</f>
        <v>0</v>
      </c>
      <c r="L385" s="169">
        <f>SUMIFS('Transport-DB'!N:N,'Transport-DB'!C:C,"="&amp;'Work DB'!C385,'Transport-DB'!F:F,"="&amp;'Work DB'!$L$4)</f>
        <v>0</v>
      </c>
      <c r="M385" s="169">
        <f>SUMIFS('Transport-DB'!N:N,'Transport-DB'!C:C,"="&amp;'Work DB'!C385,'Transport-DB'!F:F,"="&amp;'Work DB'!$M$4)</f>
        <v>0</v>
      </c>
      <c r="N385" s="169">
        <f>SUMIFS('Transport-DB'!N:N,'Transport-DB'!C:C,"="&amp;'Work DB'!C385,'Transport-DB'!F:F,"="&amp;'Work DB'!$N$4)</f>
        <v>0</v>
      </c>
      <c r="O385" s="169">
        <f>SUMIFS('Transport-DB'!N:N,'Transport-DB'!C:C,"="&amp;'Work DB'!C385,'Transport-DB'!F:F,"="&amp;'Work DB'!$O$4)</f>
        <v>0</v>
      </c>
      <c r="P385" s="169">
        <f>SUMIFS('Transport-DB'!N:N,'Transport-DB'!C:C,"="&amp;'Work DB'!C385,'Transport-DB'!F:F,"="&amp;'Work DB'!$P$4)</f>
        <v>0</v>
      </c>
      <c r="Q385" s="166">
        <f>SUMIFS('Transport-DB'!N:N,'Transport-DB'!C:C,"="&amp;'Work DB'!C385,'Transport-DB'!F:F,"="&amp;'Work DB'!$Q$4)</f>
        <v>0</v>
      </c>
      <c r="R385" s="167">
        <f>SUMIFS('Transport-DB'!N:N,'Transport-DB'!C:C,"="&amp;'Work DB'!C385,'Transport-DB'!F:F,"="&amp;'Work DB'!$R$4)</f>
        <v>0</v>
      </c>
      <c r="S385" s="168">
        <f>SUM(D385:J385)+SUM(K385:R385)-M385-SUMIFS(Transport_DB[ترانشه],Transport_DB[توضیحات],"دیسپوزال",Transport_DB[تاریخ],'Work DB'!C385)</f>
        <v>0</v>
      </c>
      <c r="T385" s="169">
        <f t="shared" si="72"/>
        <v>0</v>
      </c>
      <c r="U385" s="169"/>
      <c r="V385" s="169"/>
      <c r="W385" s="169"/>
      <c r="X385" s="169"/>
      <c r="Y385" s="167"/>
      <c r="Z385" s="249"/>
      <c r="AA385" s="168">
        <f>SUMIFS('Transport-DB'!P:P,'Transport-DB'!C:C,"="&amp;'Work DB'!C385,'Transport-DB'!F:F,"="&amp;'Work DB'!$AA$4)</f>
        <v>0</v>
      </c>
      <c r="AB385" s="169">
        <f>SUMIFS('Transport-DB'!P:P,'Transport-DB'!C:C,"="&amp;'Work DB'!C385,'Transport-DB'!F:F,"="&amp;'Work DB'!$AB$4)</f>
        <v>0</v>
      </c>
      <c r="AC385" s="169">
        <f>SUMIFS('Transport-DB'!P:P,'Transport-DB'!C:C,"="&amp;'Work DB'!C385,'Transport-DB'!F:F,"="&amp;'Work DB'!$AC$4)</f>
        <v>0</v>
      </c>
      <c r="AD385" s="166">
        <f>SUMIFS('Transport-DB'!P:P,'Transport-DB'!C:C,"="&amp;'Work DB'!C385,'Transport-DB'!F:F,"="&amp;'Work DB'!$AD$4)</f>
        <v>0</v>
      </c>
      <c r="AE385" s="166">
        <f>SUMIFS('Transport-DB'!P:P,'Transport-DB'!C:C,"="&amp;'Work DB'!C385,'Transport-DB'!F:F,"="&amp;'Work DB'!$AE$4)</f>
        <v>0</v>
      </c>
      <c r="AF385" s="166">
        <f>SUMIFS('Transport-DB'!P:P,'Transport-DB'!C:C,"="&amp;'Work DB'!C385,'Transport-DB'!F:F,"="&amp;'Work DB'!$AF$4)</f>
        <v>0</v>
      </c>
      <c r="AG385" s="167"/>
      <c r="AH385" s="168">
        <f>SUMIFS('Transport-DB'!Q:Q,'Transport-DB'!C:C,"="&amp;'Work DB'!C385)</f>
        <v>0</v>
      </c>
      <c r="AI385" s="170">
        <f>SUMIFS(Civil_DB[قالب بندی],Civil_DB[تاریخ],"="&amp;'Work DB'!C385)</f>
        <v>0</v>
      </c>
      <c r="AJ385" s="169"/>
      <c r="AK385" s="167">
        <f>SUMIFS(Civil_DB[بتن],Civil_DB[تاریخ],"="&amp;'Work DB'!C385)</f>
        <v>0</v>
      </c>
      <c r="AL385" s="28"/>
      <c r="AM385" s="29"/>
      <c r="AN385" s="31"/>
      <c r="AO385" s="28"/>
      <c r="AP385" s="29"/>
      <c r="AQ385" s="29"/>
      <c r="AR385" s="30"/>
      <c r="AS385" s="28"/>
      <c r="AT385" s="29"/>
      <c r="AU385" s="30"/>
      <c r="AV385" s="184"/>
      <c r="AW385" s="29"/>
      <c r="AX385" s="29"/>
      <c r="AY385" s="29"/>
      <c r="AZ385" s="29"/>
      <c r="BA385" s="29"/>
      <c r="BB385" s="29"/>
      <c r="BC385" s="30"/>
      <c r="BD385" s="249"/>
      <c r="BE385" s="249"/>
      <c r="BF385" s="249"/>
      <c r="BG385" s="249"/>
      <c r="BH385" s="32"/>
      <c r="BI385" s="56"/>
    </row>
    <row r="386" spans="2:61" s="15" customFormat="1" ht="21" x14ac:dyDescent="0.25">
      <c r="B386" s="47"/>
      <c r="C386" s="20">
        <f t="shared" si="71"/>
        <v>45751</v>
      </c>
      <c r="D386" s="168">
        <f>SUMIFS('Transport-DB'!O:O,'Transport-DB'!C:C,"="&amp;'Work DB'!C386,'Transport-DB'!F:F,"="&amp;'Work DB'!$D$4)</f>
        <v>0</v>
      </c>
      <c r="E386" s="169">
        <f>SUMIFS('Transport-DB'!O:O,'Transport-DB'!C:C,"="&amp;'Work DB'!C386,'Transport-DB'!F:F,"="&amp;'Work DB'!$E$4)</f>
        <v>0</v>
      </c>
      <c r="F386" s="169">
        <f>SUMIFS('Transport-DB'!O:O,'Transport-DB'!C:C,"="&amp;'Work DB'!C386,'Transport-DB'!F:F,"="&amp;'Work DB'!$F$4)</f>
        <v>0</v>
      </c>
      <c r="G386" s="169">
        <f>SUMIFS('Transport-DB'!O:O,'Transport-DB'!C:C,"="&amp;'Work DB'!C386,'Transport-DB'!F:F,"="&amp;'Work DB'!$G$4)</f>
        <v>0</v>
      </c>
      <c r="H386" s="166">
        <f>SUMIFS('Transport-DB'!O:O,'Transport-DB'!C:C,"="&amp;'Work DB'!C386,'Transport-DB'!F:F,"="&amp;'Work DB'!$H$4)</f>
        <v>0</v>
      </c>
      <c r="I386" s="169">
        <f>SUMIFS('Transport-DB'!O:O,'Transport-DB'!C:C,"="&amp;'Work DB'!C386,'Transport-DB'!F:F,"="&amp;'Work DB'!$I$4)</f>
        <v>0</v>
      </c>
      <c r="J386" s="337">
        <f>SUMIFS('Transport-DB'!O:O,'Transport-DB'!C:C,"="&amp;'Work DB'!C386,'Transport-DB'!F:F,"="&amp;'Work DB'!$J$4)</f>
        <v>0</v>
      </c>
      <c r="K386" s="168">
        <f>SUMIFS('Transport-DB'!N:N,'Transport-DB'!C:C,"="&amp;'Work DB'!C386,'Transport-DB'!F:F,"="&amp;'Work DB'!$K$4)</f>
        <v>0</v>
      </c>
      <c r="L386" s="169">
        <f>SUMIFS('Transport-DB'!N:N,'Transport-DB'!C:C,"="&amp;'Work DB'!C386,'Transport-DB'!F:F,"="&amp;'Work DB'!$L$4)</f>
        <v>0</v>
      </c>
      <c r="M386" s="169">
        <f>SUMIFS('Transport-DB'!N:N,'Transport-DB'!C:C,"="&amp;'Work DB'!C386,'Transport-DB'!F:F,"="&amp;'Work DB'!$M$4)</f>
        <v>0</v>
      </c>
      <c r="N386" s="169">
        <f>SUMIFS('Transport-DB'!N:N,'Transport-DB'!C:C,"="&amp;'Work DB'!C386,'Transport-DB'!F:F,"="&amp;'Work DB'!$N$4)</f>
        <v>0</v>
      </c>
      <c r="O386" s="169">
        <f>SUMIFS('Transport-DB'!N:N,'Transport-DB'!C:C,"="&amp;'Work DB'!C386,'Transport-DB'!F:F,"="&amp;'Work DB'!$O$4)</f>
        <v>0</v>
      </c>
      <c r="P386" s="169">
        <f>SUMIFS('Transport-DB'!N:N,'Transport-DB'!C:C,"="&amp;'Work DB'!C386,'Transport-DB'!F:F,"="&amp;'Work DB'!$P$4)</f>
        <v>0</v>
      </c>
      <c r="Q386" s="166">
        <f>SUMIFS('Transport-DB'!N:N,'Transport-DB'!C:C,"="&amp;'Work DB'!C386,'Transport-DB'!F:F,"="&amp;'Work DB'!$Q$4)</f>
        <v>0</v>
      </c>
      <c r="R386" s="167">
        <f>SUMIFS('Transport-DB'!N:N,'Transport-DB'!C:C,"="&amp;'Work DB'!C386,'Transport-DB'!F:F,"="&amp;'Work DB'!$R$4)</f>
        <v>0</v>
      </c>
      <c r="S386" s="168">
        <f>SUM(D386:J386)+SUM(K386:R386)-M386-SUMIFS(Transport_DB[ترانشه],Transport_DB[توضیحات],"دیسپوزال",Transport_DB[تاریخ],'Work DB'!C386)</f>
        <v>0</v>
      </c>
      <c r="T386" s="169">
        <f t="shared" si="72"/>
        <v>0</v>
      </c>
      <c r="U386" s="169"/>
      <c r="V386" s="169"/>
      <c r="W386" s="169"/>
      <c r="X386" s="169"/>
      <c r="Y386" s="167"/>
      <c r="Z386" s="249"/>
      <c r="AA386" s="168">
        <f>SUMIFS('Transport-DB'!P:P,'Transport-DB'!C:C,"="&amp;'Work DB'!C386,'Transport-DB'!F:F,"="&amp;'Work DB'!$AA$4)</f>
        <v>0</v>
      </c>
      <c r="AB386" s="169">
        <f>SUMIFS('Transport-DB'!P:P,'Transport-DB'!C:C,"="&amp;'Work DB'!C386,'Transport-DB'!F:F,"="&amp;'Work DB'!$AB$4)</f>
        <v>0</v>
      </c>
      <c r="AC386" s="169">
        <f>SUMIFS('Transport-DB'!P:P,'Transport-DB'!C:C,"="&amp;'Work DB'!C386,'Transport-DB'!F:F,"="&amp;'Work DB'!$AC$4)</f>
        <v>0</v>
      </c>
      <c r="AD386" s="166">
        <f>SUMIFS('Transport-DB'!P:P,'Transport-DB'!C:C,"="&amp;'Work DB'!C386,'Transport-DB'!F:F,"="&amp;'Work DB'!$AD$4)</f>
        <v>0</v>
      </c>
      <c r="AE386" s="166">
        <f>SUMIFS('Transport-DB'!P:P,'Transport-DB'!C:C,"="&amp;'Work DB'!C386,'Transport-DB'!F:F,"="&amp;'Work DB'!$AE$4)</f>
        <v>0</v>
      </c>
      <c r="AF386" s="166">
        <f>SUMIFS('Transport-DB'!P:P,'Transport-DB'!C:C,"="&amp;'Work DB'!C386,'Transport-DB'!F:F,"="&amp;'Work DB'!$AF$4)</f>
        <v>0</v>
      </c>
      <c r="AG386" s="167"/>
      <c r="AH386" s="168">
        <f>SUMIFS('Transport-DB'!Q:Q,'Transport-DB'!C:C,"="&amp;'Work DB'!C386)</f>
        <v>0</v>
      </c>
      <c r="AI386" s="170">
        <f>SUMIFS(Civil_DB[قالب بندی],Civil_DB[تاریخ],"="&amp;'Work DB'!C386)</f>
        <v>0</v>
      </c>
      <c r="AJ386" s="169"/>
      <c r="AK386" s="167">
        <f>SUMIFS(Civil_DB[بتن],Civil_DB[تاریخ],"="&amp;'Work DB'!C386)</f>
        <v>0</v>
      </c>
      <c r="AL386" s="28"/>
      <c r="AM386" s="29"/>
      <c r="AN386" s="31"/>
      <c r="AO386" s="28"/>
      <c r="AP386" s="29"/>
      <c r="AQ386" s="29"/>
      <c r="AR386" s="30"/>
      <c r="AS386" s="28"/>
      <c r="AT386" s="29"/>
      <c r="AU386" s="30"/>
      <c r="AV386" s="184"/>
      <c r="AW386" s="29"/>
      <c r="AX386" s="29"/>
      <c r="AY386" s="29"/>
      <c r="AZ386" s="29"/>
      <c r="BA386" s="29"/>
      <c r="BB386" s="29"/>
      <c r="BC386" s="30"/>
      <c r="BD386" s="249"/>
      <c r="BE386" s="249"/>
      <c r="BF386" s="249"/>
      <c r="BG386" s="249"/>
      <c r="BH386" s="32"/>
      <c r="BI386" s="56"/>
    </row>
    <row r="387" spans="2:61" s="15" customFormat="1" ht="21" x14ac:dyDescent="0.25">
      <c r="B387" s="47"/>
      <c r="C387" s="20">
        <f t="shared" si="71"/>
        <v>45752</v>
      </c>
      <c r="D387" s="168">
        <f>SUMIFS('Transport-DB'!O:O,'Transport-DB'!C:C,"="&amp;'Work DB'!C387,'Transport-DB'!F:F,"="&amp;'Work DB'!$D$4)</f>
        <v>0</v>
      </c>
      <c r="E387" s="169">
        <f>SUMIFS('Transport-DB'!O:O,'Transport-DB'!C:C,"="&amp;'Work DB'!C387,'Transport-DB'!F:F,"="&amp;'Work DB'!$E$4)</f>
        <v>0</v>
      </c>
      <c r="F387" s="169">
        <f>SUMIFS('Transport-DB'!O:O,'Transport-DB'!C:C,"="&amp;'Work DB'!C387,'Transport-DB'!F:F,"="&amp;'Work DB'!$F$4)</f>
        <v>0</v>
      </c>
      <c r="G387" s="169">
        <f>SUMIFS('Transport-DB'!O:O,'Transport-DB'!C:C,"="&amp;'Work DB'!C387,'Transport-DB'!F:F,"="&amp;'Work DB'!$G$4)</f>
        <v>0</v>
      </c>
      <c r="H387" s="166">
        <f>SUMIFS('Transport-DB'!O:O,'Transport-DB'!C:C,"="&amp;'Work DB'!C387,'Transport-DB'!F:F,"="&amp;'Work DB'!$H$4)</f>
        <v>0</v>
      </c>
      <c r="I387" s="169">
        <f>SUMIFS('Transport-DB'!O:O,'Transport-DB'!C:C,"="&amp;'Work DB'!C387,'Transport-DB'!F:F,"="&amp;'Work DB'!$I$4)</f>
        <v>0</v>
      </c>
      <c r="J387" s="337">
        <f>SUMIFS('Transport-DB'!O:O,'Transport-DB'!C:C,"="&amp;'Work DB'!C387,'Transport-DB'!F:F,"="&amp;'Work DB'!$J$4)</f>
        <v>0</v>
      </c>
      <c r="K387" s="168">
        <f>SUMIFS('Transport-DB'!N:N,'Transport-DB'!C:C,"="&amp;'Work DB'!C387,'Transport-DB'!F:F,"="&amp;'Work DB'!$K$4)</f>
        <v>0</v>
      </c>
      <c r="L387" s="169">
        <f>SUMIFS('Transport-DB'!N:N,'Transport-DB'!C:C,"="&amp;'Work DB'!C387,'Transport-DB'!F:F,"="&amp;'Work DB'!$L$4)</f>
        <v>0</v>
      </c>
      <c r="M387" s="169">
        <f>SUMIFS('Transport-DB'!N:N,'Transport-DB'!C:C,"="&amp;'Work DB'!C387,'Transport-DB'!F:F,"="&amp;'Work DB'!$M$4)</f>
        <v>0</v>
      </c>
      <c r="N387" s="169">
        <f>SUMIFS('Transport-DB'!N:N,'Transport-DB'!C:C,"="&amp;'Work DB'!C387,'Transport-DB'!F:F,"="&amp;'Work DB'!$N$4)</f>
        <v>0</v>
      </c>
      <c r="O387" s="169">
        <f>SUMIFS('Transport-DB'!N:N,'Transport-DB'!C:C,"="&amp;'Work DB'!C387,'Transport-DB'!F:F,"="&amp;'Work DB'!$O$4)</f>
        <v>0</v>
      </c>
      <c r="P387" s="169">
        <f>SUMIFS('Transport-DB'!N:N,'Transport-DB'!C:C,"="&amp;'Work DB'!C387,'Transport-DB'!F:F,"="&amp;'Work DB'!$P$4)</f>
        <v>0</v>
      </c>
      <c r="Q387" s="166">
        <f>SUMIFS('Transport-DB'!N:N,'Transport-DB'!C:C,"="&amp;'Work DB'!C387,'Transport-DB'!F:F,"="&amp;'Work DB'!$Q$4)</f>
        <v>0</v>
      </c>
      <c r="R387" s="167">
        <f>SUMIFS('Transport-DB'!N:N,'Transport-DB'!C:C,"="&amp;'Work DB'!C387,'Transport-DB'!F:F,"="&amp;'Work DB'!$R$4)</f>
        <v>0</v>
      </c>
      <c r="S387" s="168">
        <f>SUM(D387:J387)+SUM(K387:R387)-M387-SUMIFS(Transport_DB[ترانشه],Transport_DB[توضیحات],"دیسپوزال",Transport_DB[تاریخ],'Work DB'!C387)</f>
        <v>0</v>
      </c>
      <c r="T387" s="169">
        <f t="shared" si="72"/>
        <v>0</v>
      </c>
      <c r="U387" s="169"/>
      <c r="V387" s="169"/>
      <c r="W387" s="169"/>
      <c r="X387" s="169"/>
      <c r="Y387" s="167"/>
      <c r="Z387" s="249"/>
      <c r="AA387" s="168">
        <f>SUMIFS('Transport-DB'!P:P,'Transport-DB'!C:C,"="&amp;'Work DB'!C387,'Transport-DB'!F:F,"="&amp;'Work DB'!$AA$4)</f>
        <v>0</v>
      </c>
      <c r="AB387" s="169">
        <f>SUMIFS('Transport-DB'!P:P,'Transport-DB'!C:C,"="&amp;'Work DB'!C387,'Transport-DB'!F:F,"="&amp;'Work DB'!$AB$4)</f>
        <v>0</v>
      </c>
      <c r="AC387" s="169">
        <f>SUMIFS('Transport-DB'!P:P,'Transport-DB'!C:C,"="&amp;'Work DB'!C387,'Transport-DB'!F:F,"="&amp;'Work DB'!$AC$4)</f>
        <v>0</v>
      </c>
      <c r="AD387" s="166">
        <f>SUMIFS('Transport-DB'!P:P,'Transport-DB'!C:C,"="&amp;'Work DB'!C387,'Transport-DB'!F:F,"="&amp;'Work DB'!$AD$4)</f>
        <v>0</v>
      </c>
      <c r="AE387" s="166">
        <f>SUMIFS('Transport-DB'!P:P,'Transport-DB'!C:C,"="&amp;'Work DB'!C387,'Transport-DB'!F:F,"="&amp;'Work DB'!$AE$4)</f>
        <v>0</v>
      </c>
      <c r="AF387" s="166">
        <f>SUMIFS('Transport-DB'!P:P,'Transport-DB'!C:C,"="&amp;'Work DB'!C387,'Transport-DB'!F:F,"="&amp;'Work DB'!$AF$4)</f>
        <v>0</v>
      </c>
      <c r="AG387" s="167"/>
      <c r="AH387" s="168">
        <f>SUMIFS('Transport-DB'!Q:Q,'Transport-DB'!C:C,"="&amp;'Work DB'!C387)</f>
        <v>0</v>
      </c>
      <c r="AI387" s="170">
        <f>SUMIFS(Civil_DB[قالب بندی],Civil_DB[تاریخ],"="&amp;'Work DB'!C387)</f>
        <v>0</v>
      </c>
      <c r="AJ387" s="169"/>
      <c r="AK387" s="167">
        <f>SUMIFS(Civil_DB[بتن],Civil_DB[تاریخ],"="&amp;'Work DB'!C387)</f>
        <v>0</v>
      </c>
      <c r="AL387" s="28"/>
      <c r="AM387" s="29"/>
      <c r="AN387" s="31"/>
      <c r="AO387" s="28"/>
      <c r="AP387" s="29"/>
      <c r="AQ387" s="29"/>
      <c r="AR387" s="30"/>
      <c r="AS387" s="28"/>
      <c r="AT387" s="29"/>
      <c r="AU387" s="30"/>
      <c r="AV387" s="184"/>
      <c r="AW387" s="29"/>
      <c r="AX387" s="29"/>
      <c r="AY387" s="29"/>
      <c r="AZ387" s="29"/>
      <c r="BA387" s="29"/>
      <c r="BB387" s="29"/>
      <c r="BC387" s="30"/>
      <c r="BD387" s="249"/>
      <c r="BE387" s="249"/>
      <c r="BF387" s="249"/>
      <c r="BG387" s="249"/>
      <c r="BH387" s="32"/>
      <c r="BI387" s="56"/>
    </row>
    <row r="388" spans="2:61" s="15" customFormat="1" ht="21" x14ac:dyDescent="0.25">
      <c r="B388" s="47"/>
      <c r="C388" s="20">
        <f t="shared" si="71"/>
        <v>45753</v>
      </c>
      <c r="D388" s="168">
        <f>SUMIFS('Transport-DB'!O:O,'Transport-DB'!C:C,"="&amp;'Work DB'!C388,'Transport-DB'!F:F,"="&amp;'Work DB'!$D$4)</f>
        <v>0</v>
      </c>
      <c r="E388" s="169">
        <f>SUMIFS('Transport-DB'!O:O,'Transport-DB'!C:C,"="&amp;'Work DB'!C388,'Transport-DB'!F:F,"="&amp;'Work DB'!$E$4)</f>
        <v>0</v>
      </c>
      <c r="F388" s="169">
        <f>SUMIFS('Transport-DB'!O:O,'Transport-DB'!C:C,"="&amp;'Work DB'!C388,'Transport-DB'!F:F,"="&amp;'Work DB'!$F$4)</f>
        <v>0</v>
      </c>
      <c r="G388" s="169">
        <f>SUMIFS('Transport-DB'!O:O,'Transport-DB'!C:C,"="&amp;'Work DB'!C388,'Transport-DB'!F:F,"="&amp;'Work DB'!$G$4)</f>
        <v>0</v>
      </c>
      <c r="H388" s="166">
        <f>SUMIFS('Transport-DB'!O:O,'Transport-DB'!C:C,"="&amp;'Work DB'!C388,'Transport-DB'!F:F,"="&amp;'Work DB'!$H$4)</f>
        <v>0</v>
      </c>
      <c r="I388" s="169">
        <f>SUMIFS('Transport-DB'!O:O,'Transport-DB'!C:C,"="&amp;'Work DB'!C388,'Transport-DB'!F:F,"="&amp;'Work DB'!$I$4)</f>
        <v>0</v>
      </c>
      <c r="J388" s="337">
        <f>SUMIFS('Transport-DB'!O:O,'Transport-DB'!C:C,"="&amp;'Work DB'!C388,'Transport-DB'!F:F,"="&amp;'Work DB'!$J$4)</f>
        <v>0</v>
      </c>
      <c r="K388" s="168">
        <f>SUMIFS('Transport-DB'!N:N,'Transport-DB'!C:C,"="&amp;'Work DB'!C388,'Transport-DB'!F:F,"="&amp;'Work DB'!$K$4)</f>
        <v>0</v>
      </c>
      <c r="L388" s="169">
        <f>SUMIFS('Transport-DB'!N:N,'Transport-DB'!C:C,"="&amp;'Work DB'!C388,'Transport-DB'!F:F,"="&amp;'Work DB'!$L$4)</f>
        <v>0</v>
      </c>
      <c r="M388" s="169">
        <f>SUMIFS('Transport-DB'!N:N,'Transport-DB'!C:C,"="&amp;'Work DB'!C388,'Transport-DB'!F:F,"="&amp;'Work DB'!$M$4)</f>
        <v>0</v>
      </c>
      <c r="N388" s="169">
        <f>SUMIFS('Transport-DB'!N:N,'Transport-DB'!C:C,"="&amp;'Work DB'!C388,'Transport-DB'!F:F,"="&amp;'Work DB'!$N$4)</f>
        <v>0</v>
      </c>
      <c r="O388" s="169">
        <f>SUMIFS('Transport-DB'!N:N,'Transport-DB'!C:C,"="&amp;'Work DB'!C388,'Transport-DB'!F:F,"="&amp;'Work DB'!$O$4)</f>
        <v>0</v>
      </c>
      <c r="P388" s="169">
        <f>SUMIFS('Transport-DB'!N:N,'Transport-DB'!C:C,"="&amp;'Work DB'!C388,'Transport-DB'!F:F,"="&amp;'Work DB'!$P$4)</f>
        <v>0</v>
      </c>
      <c r="Q388" s="166">
        <f>SUMIFS('Transport-DB'!N:N,'Transport-DB'!C:C,"="&amp;'Work DB'!C388,'Transport-DB'!F:F,"="&amp;'Work DB'!$Q$4)</f>
        <v>0</v>
      </c>
      <c r="R388" s="167">
        <f>SUMIFS('Transport-DB'!N:N,'Transport-DB'!C:C,"="&amp;'Work DB'!C388,'Transport-DB'!F:F,"="&amp;'Work DB'!$R$4)</f>
        <v>0</v>
      </c>
      <c r="S388" s="168">
        <f>SUM(D388:J388)+SUM(K388:R388)-M388-SUMIFS(Transport_DB[ترانشه],Transport_DB[توضیحات],"دیسپوزال",Transport_DB[تاریخ],'Work DB'!C388)</f>
        <v>0</v>
      </c>
      <c r="T388" s="169">
        <f t="shared" si="72"/>
        <v>0</v>
      </c>
      <c r="U388" s="169"/>
      <c r="V388" s="169"/>
      <c r="W388" s="169"/>
      <c r="X388" s="169"/>
      <c r="Y388" s="167"/>
      <c r="Z388" s="249"/>
      <c r="AA388" s="168">
        <f>SUMIFS('Transport-DB'!P:P,'Transport-DB'!C:C,"="&amp;'Work DB'!C388,'Transport-DB'!F:F,"="&amp;'Work DB'!$AA$4)</f>
        <v>0</v>
      </c>
      <c r="AB388" s="169">
        <f>SUMIFS('Transport-DB'!P:P,'Transport-DB'!C:C,"="&amp;'Work DB'!C388,'Transport-DB'!F:F,"="&amp;'Work DB'!$AB$4)</f>
        <v>0</v>
      </c>
      <c r="AC388" s="169">
        <f>SUMIFS('Transport-DB'!P:P,'Transport-DB'!C:C,"="&amp;'Work DB'!C388,'Transport-DB'!F:F,"="&amp;'Work DB'!$AC$4)</f>
        <v>0</v>
      </c>
      <c r="AD388" s="166">
        <f>SUMIFS('Transport-DB'!P:P,'Transport-DB'!C:C,"="&amp;'Work DB'!C388,'Transport-DB'!F:F,"="&amp;'Work DB'!$AD$4)</f>
        <v>0</v>
      </c>
      <c r="AE388" s="166">
        <f>SUMIFS('Transport-DB'!P:P,'Transport-DB'!C:C,"="&amp;'Work DB'!C388,'Transport-DB'!F:F,"="&amp;'Work DB'!$AE$4)</f>
        <v>0</v>
      </c>
      <c r="AF388" s="166">
        <f>SUMIFS('Transport-DB'!P:P,'Transport-DB'!C:C,"="&amp;'Work DB'!C388,'Transport-DB'!F:F,"="&amp;'Work DB'!$AF$4)</f>
        <v>0</v>
      </c>
      <c r="AG388" s="167"/>
      <c r="AH388" s="168">
        <f>SUMIFS('Transport-DB'!Q:Q,'Transport-DB'!C:C,"="&amp;'Work DB'!C388)</f>
        <v>0</v>
      </c>
      <c r="AI388" s="170">
        <f>SUMIFS(Civil_DB[قالب بندی],Civil_DB[تاریخ],"="&amp;'Work DB'!C388)</f>
        <v>0</v>
      </c>
      <c r="AJ388" s="169"/>
      <c r="AK388" s="167">
        <f>SUMIFS(Civil_DB[بتن],Civil_DB[تاریخ],"="&amp;'Work DB'!C388)</f>
        <v>0</v>
      </c>
      <c r="AL388" s="28"/>
      <c r="AM388" s="29"/>
      <c r="AN388" s="31"/>
      <c r="AO388" s="28"/>
      <c r="AP388" s="29"/>
      <c r="AQ388" s="29"/>
      <c r="AR388" s="30"/>
      <c r="AS388" s="28"/>
      <c r="AT388" s="29"/>
      <c r="AU388" s="30"/>
      <c r="AV388" s="184"/>
      <c r="AW388" s="29"/>
      <c r="AX388" s="29"/>
      <c r="AY388" s="29"/>
      <c r="AZ388" s="29"/>
      <c r="BA388" s="29"/>
      <c r="BB388" s="29"/>
      <c r="BC388" s="30"/>
      <c r="BD388" s="249"/>
      <c r="BE388" s="249"/>
      <c r="BF388" s="249"/>
      <c r="BG388" s="249"/>
      <c r="BH388" s="32"/>
      <c r="BI388" s="56"/>
    </row>
    <row r="389" spans="2:61" s="15" customFormat="1" ht="21" x14ac:dyDescent="0.25">
      <c r="B389" s="47"/>
      <c r="C389" s="20">
        <f t="shared" si="71"/>
        <v>45754</v>
      </c>
      <c r="D389" s="168">
        <f>SUMIFS('Transport-DB'!O:O,'Transport-DB'!C:C,"="&amp;'Work DB'!C389,'Transport-DB'!F:F,"="&amp;'Work DB'!$D$4)</f>
        <v>0</v>
      </c>
      <c r="E389" s="169">
        <f>SUMIFS('Transport-DB'!O:O,'Transport-DB'!C:C,"="&amp;'Work DB'!C389,'Transport-DB'!F:F,"="&amp;'Work DB'!$E$4)</f>
        <v>0</v>
      </c>
      <c r="F389" s="169">
        <f>SUMIFS('Transport-DB'!O:O,'Transport-DB'!C:C,"="&amp;'Work DB'!C389,'Transport-DB'!F:F,"="&amp;'Work DB'!$F$4)</f>
        <v>0</v>
      </c>
      <c r="G389" s="169">
        <f>SUMIFS('Transport-DB'!O:O,'Transport-DB'!C:C,"="&amp;'Work DB'!C389,'Transport-DB'!F:F,"="&amp;'Work DB'!$G$4)</f>
        <v>0</v>
      </c>
      <c r="H389" s="166">
        <f>SUMIFS('Transport-DB'!O:O,'Transport-DB'!C:C,"="&amp;'Work DB'!C389,'Transport-DB'!F:F,"="&amp;'Work DB'!$H$4)</f>
        <v>0</v>
      </c>
      <c r="I389" s="169">
        <f>SUMIFS('Transport-DB'!O:O,'Transport-DB'!C:C,"="&amp;'Work DB'!C389,'Transport-DB'!F:F,"="&amp;'Work DB'!$I$4)</f>
        <v>0</v>
      </c>
      <c r="J389" s="337">
        <f>SUMIFS('Transport-DB'!O:O,'Transport-DB'!C:C,"="&amp;'Work DB'!C389,'Transport-DB'!F:F,"="&amp;'Work DB'!$J$4)</f>
        <v>0</v>
      </c>
      <c r="K389" s="168">
        <f>SUMIFS('Transport-DB'!N:N,'Transport-DB'!C:C,"="&amp;'Work DB'!C389,'Transport-DB'!F:F,"="&amp;'Work DB'!$K$4)</f>
        <v>0</v>
      </c>
      <c r="L389" s="169">
        <f>SUMIFS('Transport-DB'!N:N,'Transport-DB'!C:C,"="&amp;'Work DB'!C389,'Transport-DB'!F:F,"="&amp;'Work DB'!$L$4)</f>
        <v>0</v>
      </c>
      <c r="M389" s="169">
        <f>SUMIFS('Transport-DB'!N:N,'Transport-DB'!C:C,"="&amp;'Work DB'!C389,'Transport-DB'!F:F,"="&amp;'Work DB'!$M$4)</f>
        <v>0</v>
      </c>
      <c r="N389" s="169">
        <f>SUMIFS('Transport-DB'!N:N,'Transport-DB'!C:C,"="&amp;'Work DB'!C389,'Transport-DB'!F:F,"="&amp;'Work DB'!$N$4)</f>
        <v>0</v>
      </c>
      <c r="O389" s="169">
        <f>SUMIFS('Transport-DB'!N:N,'Transport-DB'!C:C,"="&amp;'Work DB'!C389,'Transport-DB'!F:F,"="&amp;'Work DB'!$O$4)</f>
        <v>0</v>
      </c>
      <c r="P389" s="169">
        <f>SUMIFS('Transport-DB'!N:N,'Transport-DB'!C:C,"="&amp;'Work DB'!C389,'Transport-DB'!F:F,"="&amp;'Work DB'!$P$4)</f>
        <v>0</v>
      </c>
      <c r="Q389" s="166">
        <f>SUMIFS('Transport-DB'!N:N,'Transport-DB'!C:C,"="&amp;'Work DB'!C389,'Transport-DB'!F:F,"="&amp;'Work DB'!$Q$4)</f>
        <v>0</v>
      </c>
      <c r="R389" s="167">
        <f>SUMIFS('Transport-DB'!N:N,'Transport-DB'!C:C,"="&amp;'Work DB'!C389,'Transport-DB'!F:F,"="&amp;'Work DB'!$R$4)</f>
        <v>0</v>
      </c>
      <c r="S389" s="168">
        <f>SUM(D389:J389)+SUM(K389:R389)-M389-SUMIFS(Transport_DB[ترانشه],Transport_DB[توضیحات],"دیسپوزال",Transport_DB[تاریخ],'Work DB'!C389)</f>
        <v>0</v>
      </c>
      <c r="T389" s="169">
        <f t="shared" si="72"/>
        <v>0</v>
      </c>
      <c r="U389" s="169"/>
      <c r="V389" s="169"/>
      <c r="W389" s="169"/>
      <c r="X389" s="169"/>
      <c r="Y389" s="167"/>
      <c r="Z389" s="249"/>
      <c r="AA389" s="168">
        <f>SUMIFS('Transport-DB'!P:P,'Transport-DB'!C:C,"="&amp;'Work DB'!C389,'Transport-DB'!F:F,"="&amp;'Work DB'!$AA$4)</f>
        <v>0</v>
      </c>
      <c r="AB389" s="169">
        <f>SUMIFS('Transport-DB'!P:P,'Transport-DB'!C:C,"="&amp;'Work DB'!C389,'Transport-DB'!F:F,"="&amp;'Work DB'!$AB$4)</f>
        <v>0</v>
      </c>
      <c r="AC389" s="169">
        <f>SUMIFS('Transport-DB'!P:P,'Transport-DB'!C:C,"="&amp;'Work DB'!C389,'Transport-DB'!F:F,"="&amp;'Work DB'!$AC$4)</f>
        <v>0</v>
      </c>
      <c r="AD389" s="166">
        <f>SUMIFS('Transport-DB'!P:P,'Transport-DB'!C:C,"="&amp;'Work DB'!C389,'Transport-DB'!F:F,"="&amp;'Work DB'!$AD$4)</f>
        <v>0</v>
      </c>
      <c r="AE389" s="166">
        <f>SUMIFS('Transport-DB'!P:P,'Transport-DB'!C:C,"="&amp;'Work DB'!C389,'Transport-DB'!F:F,"="&amp;'Work DB'!$AE$4)</f>
        <v>0</v>
      </c>
      <c r="AF389" s="166">
        <f>SUMIFS('Transport-DB'!P:P,'Transport-DB'!C:C,"="&amp;'Work DB'!C389,'Transport-DB'!F:F,"="&amp;'Work DB'!$AF$4)</f>
        <v>0</v>
      </c>
      <c r="AG389" s="167"/>
      <c r="AH389" s="168">
        <f>SUMIFS('Transport-DB'!Q:Q,'Transport-DB'!C:C,"="&amp;'Work DB'!C389)</f>
        <v>0</v>
      </c>
      <c r="AI389" s="170">
        <f>SUMIFS(Civil_DB[قالب بندی],Civil_DB[تاریخ],"="&amp;'Work DB'!C389)</f>
        <v>0</v>
      </c>
      <c r="AJ389" s="169"/>
      <c r="AK389" s="167">
        <f>SUMIFS(Civil_DB[بتن],Civil_DB[تاریخ],"="&amp;'Work DB'!C389)</f>
        <v>0</v>
      </c>
      <c r="AL389" s="28"/>
      <c r="AM389" s="29"/>
      <c r="AN389" s="31"/>
      <c r="AO389" s="28"/>
      <c r="AP389" s="29"/>
      <c r="AQ389" s="29"/>
      <c r="AR389" s="30"/>
      <c r="AS389" s="28"/>
      <c r="AT389" s="29"/>
      <c r="AU389" s="30"/>
      <c r="AV389" s="184"/>
      <c r="AW389" s="29"/>
      <c r="AX389" s="29"/>
      <c r="AY389" s="29"/>
      <c r="AZ389" s="29"/>
      <c r="BA389" s="29"/>
      <c r="BB389" s="29"/>
      <c r="BC389" s="30"/>
      <c r="BD389" s="249"/>
      <c r="BE389" s="249"/>
      <c r="BF389" s="249"/>
      <c r="BG389" s="249"/>
      <c r="BH389" s="32"/>
      <c r="BI389" s="56"/>
    </row>
    <row r="390" spans="2:61" s="15" customFormat="1" ht="21" x14ac:dyDescent="0.25">
      <c r="B390" s="47"/>
      <c r="C390" s="20">
        <f t="shared" si="71"/>
        <v>45755</v>
      </c>
      <c r="D390" s="168">
        <f>SUMIFS('Transport-DB'!O:O,'Transport-DB'!C:C,"="&amp;'Work DB'!C390,'Transport-DB'!F:F,"="&amp;'Work DB'!$D$4)</f>
        <v>0</v>
      </c>
      <c r="E390" s="169">
        <f>SUMIFS('Transport-DB'!O:O,'Transport-DB'!C:C,"="&amp;'Work DB'!C390,'Transport-DB'!F:F,"="&amp;'Work DB'!$E$4)</f>
        <v>0</v>
      </c>
      <c r="F390" s="169">
        <f>SUMIFS('Transport-DB'!O:O,'Transport-DB'!C:C,"="&amp;'Work DB'!C390,'Transport-DB'!F:F,"="&amp;'Work DB'!$F$4)</f>
        <v>0</v>
      </c>
      <c r="G390" s="169">
        <f>SUMIFS('Transport-DB'!O:O,'Transport-DB'!C:C,"="&amp;'Work DB'!C390,'Transport-DB'!F:F,"="&amp;'Work DB'!$G$4)</f>
        <v>0</v>
      </c>
      <c r="H390" s="166">
        <f>SUMIFS('Transport-DB'!O:O,'Transport-DB'!C:C,"="&amp;'Work DB'!C390,'Transport-DB'!F:F,"="&amp;'Work DB'!$H$4)</f>
        <v>0</v>
      </c>
      <c r="I390" s="169">
        <f>SUMIFS('Transport-DB'!O:O,'Transport-DB'!C:C,"="&amp;'Work DB'!C390,'Transport-DB'!F:F,"="&amp;'Work DB'!$I$4)</f>
        <v>0</v>
      </c>
      <c r="J390" s="337">
        <f>SUMIFS('Transport-DB'!O:O,'Transport-DB'!C:C,"="&amp;'Work DB'!C390,'Transport-DB'!F:F,"="&amp;'Work DB'!$J$4)</f>
        <v>0</v>
      </c>
      <c r="K390" s="168">
        <f>SUMIFS('Transport-DB'!N:N,'Transport-DB'!C:C,"="&amp;'Work DB'!C390,'Transport-DB'!F:F,"="&amp;'Work DB'!$K$4)</f>
        <v>0</v>
      </c>
      <c r="L390" s="169">
        <f>SUMIFS('Transport-DB'!N:N,'Transport-DB'!C:C,"="&amp;'Work DB'!C390,'Transport-DB'!F:F,"="&amp;'Work DB'!$L$4)</f>
        <v>0</v>
      </c>
      <c r="M390" s="169">
        <f>SUMIFS('Transport-DB'!N:N,'Transport-DB'!C:C,"="&amp;'Work DB'!C390,'Transport-DB'!F:F,"="&amp;'Work DB'!$M$4)</f>
        <v>0</v>
      </c>
      <c r="N390" s="169">
        <f>SUMIFS('Transport-DB'!N:N,'Transport-DB'!C:C,"="&amp;'Work DB'!C390,'Transport-DB'!F:F,"="&amp;'Work DB'!$N$4)</f>
        <v>0</v>
      </c>
      <c r="O390" s="169">
        <f>SUMIFS('Transport-DB'!N:N,'Transport-DB'!C:C,"="&amp;'Work DB'!C390,'Transport-DB'!F:F,"="&amp;'Work DB'!$O$4)</f>
        <v>0</v>
      </c>
      <c r="P390" s="169">
        <f>SUMIFS('Transport-DB'!N:N,'Transport-DB'!C:C,"="&amp;'Work DB'!C390,'Transport-DB'!F:F,"="&amp;'Work DB'!$P$4)</f>
        <v>0</v>
      </c>
      <c r="Q390" s="166">
        <f>SUMIFS('Transport-DB'!N:N,'Transport-DB'!C:C,"="&amp;'Work DB'!C390,'Transport-DB'!F:F,"="&amp;'Work DB'!$Q$4)</f>
        <v>0</v>
      </c>
      <c r="R390" s="167">
        <f>SUMIFS('Transport-DB'!N:N,'Transport-DB'!C:C,"="&amp;'Work DB'!C390,'Transport-DB'!F:F,"="&amp;'Work DB'!$R$4)</f>
        <v>0</v>
      </c>
      <c r="S390" s="168">
        <f>SUM(D390:J390)+SUM(K390:R390)-M390-SUMIFS(Transport_DB[ترانشه],Transport_DB[توضیحات],"دیسپوزال",Transport_DB[تاریخ],'Work DB'!C390)</f>
        <v>0</v>
      </c>
      <c r="T390" s="169">
        <f t="shared" si="72"/>
        <v>0</v>
      </c>
      <c r="U390" s="169"/>
      <c r="V390" s="169"/>
      <c r="W390" s="169"/>
      <c r="X390" s="169"/>
      <c r="Y390" s="167"/>
      <c r="Z390" s="249"/>
      <c r="AA390" s="168">
        <f>SUMIFS('Transport-DB'!P:P,'Transport-DB'!C:C,"="&amp;'Work DB'!C390,'Transport-DB'!F:F,"="&amp;'Work DB'!$AA$4)</f>
        <v>0</v>
      </c>
      <c r="AB390" s="169">
        <f>SUMIFS('Transport-DB'!P:P,'Transport-DB'!C:C,"="&amp;'Work DB'!C390,'Transport-DB'!F:F,"="&amp;'Work DB'!$AB$4)</f>
        <v>0</v>
      </c>
      <c r="AC390" s="169">
        <f>SUMIFS('Transport-DB'!P:P,'Transport-DB'!C:C,"="&amp;'Work DB'!C390,'Transport-DB'!F:F,"="&amp;'Work DB'!$AC$4)</f>
        <v>0</v>
      </c>
      <c r="AD390" s="166">
        <f>SUMIFS('Transport-DB'!P:P,'Transport-DB'!C:C,"="&amp;'Work DB'!C390,'Transport-DB'!F:F,"="&amp;'Work DB'!$AD$4)</f>
        <v>0</v>
      </c>
      <c r="AE390" s="166">
        <f>SUMIFS('Transport-DB'!P:P,'Transport-DB'!C:C,"="&amp;'Work DB'!C390,'Transport-DB'!F:F,"="&amp;'Work DB'!$AE$4)</f>
        <v>0</v>
      </c>
      <c r="AF390" s="166">
        <f>SUMIFS('Transport-DB'!P:P,'Transport-DB'!C:C,"="&amp;'Work DB'!C390,'Transport-DB'!F:F,"="&amp;'Work DB'!$AF$4)</f>
        <v>0</v>
      </c>
      <c r="AG390" s="167"/>
      <c r="AH390" s="168">
        <f>SUMIFS('Transport-DB'!Q:Q,'Transport-DB'!C:C,"="&amp;'Work DB'!C390)</f>
        <v>0</v>
      </c>
      <c r="AI390" s="170">
        <f>SUMIFS(Civil_DB[قالب بندی],Civil_DB[تاریخ],"="&amp;'Work DB'!C390)</f>
        <v>0</v>
      </c>
      <c r="AJ390" s="169"/>
      <c r="AK390" s="167">
        <f>SUMIFS(Civil_DB[بتن],Civil_DB[تاریخ],"="&amp;'Work DB'!C390)</f>
        <v>0</v>
      </c>
      <c r="AL390" s="28"/>
      <c r="AM390" s="29"/>
      <c r="AN390" s="31"/>
      <c r="AO390" s="28"/>
      <c r="AP390" s="29"/>
      <c r="AQ390" s="29"/>
      <c r="AR390" s="30"/>
      <c r="AS390" s="28"/>
      <c r="AT390" s="29"/>
      <c r="AU390" s="30"/>
      <c r="AV390" s="184"/>
      <c r="AW390" s="29"/>
      <c r="AX390" s="29"/>
      <c r="AY390" s="29"/>
      <c r="AZ390" s="29"/>
      <c r="BA390" s="29"/>
      <c r="BB390" s="29"/>
      <c r="BC390" s="30"/>
      <c r="BD390" s="249"/>
      <c r="BE390" s="249"/>
      <c r="BF390" s="249"/>
      <c r="BG390" s="249"/>
      <c r="BH390" s="32"/>
      <c r="BI390" s="56"/>
    </row>
    <row r="391" spans="2:61" s="15" customFormat="1" ht="21" x14ac:dyDescent="0.25">
      <c r="B391" s="47"/>
      <c r="C391" s="20">
        <f t="shared" si="71"/>
        <v>45756</v>
      </c>
      <c r="D391" s="168">
        <f>SUMIFS('Transport-DB'!O:O,'Transport-DB'!C:C,"="&amp;'Work DB'!C391,'Transport-DB'!F:F,"="&amp;'Work DB'!$D$4)</f>
        <v>0</v>
      </c>
      <c r="E391" s="169">
        <f>SUMIFS('Transport-DB'!O:O,'Transport-DB'!C:C,"="&amp;'Work DB'!C391,'Transport-DB'!F:F,"="&amp;'Work DB'!$E$4)</f>
        <v>0</v>
      </c>
      <c r="F391" s="169">
        <f>SUMIFS('Transport-DB'!O:O,'Transport-DB'!C:C,"="&amp;'Work DB'!C391,'Transport-DB'!F:F,"="&amp;'Work DB'!$F$4)</f>
        <v>0</v>
      </c>
      <c r="G391" s="169">
        <f>SUMIFS('Transport-DB'!O:O,'Transport-DB'!C:C,"="&amp;'Work DB'!C391,'Transport-DB'!F:F,"="&amp;'Work DB'!$G$4)</f>
        <v>0</v>
      </c>
      <c r="H391" s="166">
        <f>SUMIFS('Transport-DB'!O:O,'Transport-DB'!C:C,"="&amp;'Work DB'!C391,'Transport-DB'!F:F,"="&amp;'Work DB'!$H$4)</f>
        <v>0</v>
      </c>
      <c r="I391" s="169">
        <f>SUMIFS('Transport-DB'!O:O,'Transport-DB'!C:C,"="&amp;'Work DB'!C391,'Transport-DB'!F:F,"="&amp;'Work DB'!$I$4)</f>
        <v>0</v>
      </c>
      <c r="J391" s="337">
        <f>SUMIFS('Transport-DB'!O:O,'Transport-DB'!C:C,"="&amp;'Work DB'!C391,'Transport-DB'!F:F,"="&amp;'Work DB'!$J$4)</f>
        <v>0</v>
      </c>
      <c r="K391" s="168">
        <f>SUMIFS('Transport-DB'!N:N,'Transport-DB'!C:C,"="&amp;'Work DB'!C391,'Transport-DB'!F:F,"="&amp;'Work DB'!$K$4)</f>
        <v>0</v>
      </c>
      <c r="L391" s="169">
        <f>SUMIFS('Transport-DB'!N:N,'Transport-DB'!C:C,"="&amp;'Work DB'!C391,'Transport-DB'!F:F,"="&amp;'Work DB'!$L$4)</f>
        <v>0</v>
      </c>
      <c r="M391" s="169">
        <f>SUMIFS('Transport-DB'!N:N,'Transport-DB'!C:C,"="&amp;'Work DB'!C391,'Transport-DB'!F:F,"="&amp;'Work DB'!$M$4)</f>
        <v>0</v>
      </c>
      <c r="N391" s="169">
        <f>SUMIFS('Transport-DB'!N:N,'Transport-DB'!C:C,"="&amp;'Work DB'!C391,'Transport-DB'!F:F,"="&amp;'Work DB'!$N$4)</f>
        <v>0</v>
      </c>
      <c r="O391" s="169">
        <f>SUMIFS('Transport-DB'!N:N,'Transport-DB'!C:C,"="&amp;'Work DB'!C391,'Transport-DB'!F:F,"="&amp;'Work DB'!$O$4)</f>
        <v>0</v>
      </c>
      <c r="P391" s="169">
        <f>SUMIFS('Transport-DB'!N:N,'Transport-DB'!C:C,"="&amp;'Work DB'!C391,'Transport-DB'!F:F,"="&amp;'Work DB'!$P$4)</f>
        <v>0</v>
      </c>
      <c r="Q391" s="166">
        <f>SUMIFS('Transport-DB'!N:N,'Transport-DB'!C:C,"="&amp;'Work DB'!C391,'Transport-DB'!F:F,"="&amp;'Work DB'!$Q$4)</f>
        <v>0</v>
      </c>
      <c r="R391" s="167">
        <f>SUMIFS('Transport-DB'!N:N,'Transport-DB'!C:C,"="&amp;'Work DB'!C391,'Transport-DB'!F:F,"="&amp;'Work DB'!$R$4)</f>
        <v>0</v>
      </c>
      <c r="S391" s="168">
        <f>SUM(D391:J391)+SUM(K391:R391)-M391-SUMIFS(Transport_DB[ترانشه],Transport_DB[توضیحات],"دیسپوزال",Transport_DB[تاریخ],'Work DB'!C391)</f>
        <v>0</v>
      </c>
      <c r="T391" s="169">
        <f t="shared" si="72"/>
        <v>0</v>
      </c>
      <c r="U391" s="169"/>
      <c r="V391" s="169"/>
      <c r="W391" s="169"/>
      <c r="X391" s="169"/>
      <c r="Y391" s="167"/>
      <c r="Z391" s="249"/>
      <c r="AA391" s="168">
        <f>SUMIFS('Transport-DB'!P:P,'Transport-DB'!C:C,"="&amp;'Work DB'!C391,'Transport-DB'!F:F,"="&amp;'Work DB'!$AA$4)</f>
        <v>0</v>
      </c>
      <c r="AB391" s="169">
        <f>SUMIFS('Transport-DB'!P:P,'Transport-DB'!C:C,"="&amp;'Work DB'!C391,'Transport-DB'!F:F,"="&amp;'Work DB'!$AB$4)</f>
        <v>0</v>
      </c>
      <c r="AC391" s="169">
        <f>SUMIFS('Transport-DB'!P:P,'Transport-DB'!C:C,"="&amp;'Work DB'!C391,'Transport-DB'!F:F,"="&amp;'Work DB'!$AC$4)</f>
        <v>0</v>
      </c>
      <c r="AD391" s="166">
        <f>SUMIFS('Transport-DB'!P:P,'Transport-DB'!C:C,"="&amp;'Work DB'!C391,'Transport-DB'!F:F,"="&amp;'Work DB'!$AD$4)</f>
        <v>0</v>
      </c>
      <c r="AE391" s="166">
        <f>SUMIFS('Transport-DB'!P:P,'Transport-DB'!C:C,"="&amp;'Work DB'!C391,'Transport-DB'!F:F,"="&amp;'Work DB'!$AE$4)</f>
        <v>0</v>
      </c>
      <c r="AF391" s="166">
        <f>SUMIFS('Transport-DB'!P:P,'Transport-DB'!C:C,"="&amp;'Work DB'!C391,'Transport-DB'!F:F,"="&amp;'Work DB'!$AF$4)</f>
        <v>0</v>
      </c>
      <c r="AG391" s="167"/>
      <c r="AH391" s="168">
        <f>SUMIFS('Transport-DB'!Q:Q,'Transport-DB'!C:C,"="&amp;'Work DB'!C391)</f>
        <v>0</v>
      </c>
      <c r="AI391" s="170">
        <f>SUMIFS(Civil_DB[قالب بندی],Civil_DB[تاریخ],"="&amp;'Work DB'!C391)</f>
        <v>0</v>
      </c>
      <c r="AJ391" s="169"/>
      <c r="AK391" s="167">
        <f>SUMIFS(Civil_DB[بتن],Civil_DB[تاریخ],"="&amp;'Work DB'!C391)</f>
        <v>0</v>
      </c>
      <c r="AL391" s="28"/>
      <c r="AM391" s="29"/>
      <c r="AN391" s="31"/>
      <c r="AO391" s="28"/>
      <c r="AP391" s="29"/>
      <c r="AQ391" s="29"/>
      <c r="AR391" s="30"/>
      <c r="AS391" s="28"/>
      <c r="AT391" s="29"/>
      <c r="AU391" s="30"/>
      <c r="AV391" s="184"/>
      <c r="AW391" s="29"/>
      <c r="AX391" s="29"/>
      <c r="AY391" s="29"/>
      <c r="AZ391" s="29"/>
      <c r="BA391" s="29"/>
      <c r="BB391" s="29"/>
      <c r="BC391" s="30"/>
      <c r="BD391" s="249"/>
      <c r="BE391" s="249"/>
      <c r="BF391" s="249"/>
      <c r="BG391" s="249"/>
      <c r="BH391" s="32"/>
      <c r="BI391" s="56"/>
    </row>
    <row r="392" spans="2:61" s="15" customFormat="1" ht="21" x14ac:dyDescent="0.25">
      <c r="B392" s="47"/>
      <c r="C392" s="20">
        <f t="shared" ref="C392:C455" si="73">C391+1</f>
        <v>45757</v>
      </c>
      <c r="D392" s="168">
        <f>SUMIFS('Transport-DB'!O:O,'Transport-DB'!C:C,"="&amp;'Work DB'!C392,'Transport-DB'!F:F,"="&amp;'Work DB'!$D$4)</f>
        <v>0</v>
      </c>
      <c r="E392" s="169">
        <f>SUMIFS('Transport-DB'!O:O,'Transport-DB'!C:C,"="&amp;'Work DB'!C392,'Transport-DB'!F:F,"="&amp;'Work DB'!$E$4)</f>
        <v>0</v>
      </c>
      <c r="F392" s="169">
        <f>SUMIFS('Transport-DB'!O:O,'Transport-DB'!C:C,"="&amp;'Work DB'!C392,'Transport-DB'!F:F,"="&amp;'Work DB'!$F$4)</f>
        <v>0</v>
      </c>
      <c r="G392" s="169">
        <f>SUMIFS('Transport-DB'!O:O,'Transport-DB'!C:C,"="&amp;'Work DB'!C392,'Transport-DB'!F:F,"="&amp;'Work DB'!$G$4)</f>
        <v>0</v>
      </c>
      <c r="H392" s="166">
        <f>SUMIFS('Transport-DB'!O:O,'Transport-DB'!C:C,"="&amp;'Work DB'!C392,'Transport-DB'!F:F,"="&amp;'Work DB'!$H$4)</f>
        <v>0</v>
      </c>
      <c r="I392" s="169">
        <f>SUMIFS('Transport-DB'!O:O,'Transport-DB'!C:C,"="&amp;'Work DB'!C392,'Transport-DB'!F:F,"="&amp;'Work DB'!$I$4)</f>
        <v>0</v>
      </c>
      <c r="J392" s="337">
        <f>SUMIFS('Transport-DB'!O:O,'Transport-DB'!C:C,"="&amp;'Work DB'!C392,'Transport-DB'!F:F,"="&amp;'Work DB'!$J$4)</f>
        <v>0</v>
      </c>
      <c r="K392" s="168">
        <f>SUMIFS('Transport-DB'!N:N,'Transport-DB'!C:C,"="&amp;'Work DB'!C392,'Transport-DB'!F:F,"="&amp;'Work DB'!$K$4)</f>
        <v>0</v>
      </c>
      <c r="L392" s="169">
        <f>SUMIFS('Transport-DB'!N:N,'Transport-DB'!C:C,"="&amp;'Work DB'!C392,'Transport-DB'!F:F,"="&amp;'Work DB'!$L$4)</f>
        <v>0</v>
      </c>
      <c r="M392" s="169">
        <f>SUMIFS('Transport-DB'!N:N,'Transport-DB'!C:C,"="&amp;'Work DB'!C392,'Transport-DB'!F:F,"="&amp;'Work DB'!$M$4)</f>
        <v>0</v>
      </c>
      <c r="N392" s="169">
        <f>SUMIFS('Transport-DB'!N:N,'Transport-DB'!C:C,"="&amp;'Work DB'!C392,'Transport-DB'!F:F,"="&amp;'Work DB'!$N$4)</f>
        <v>0</v>
      </c>
      <c r="O392" s="169">
        <f>SUMIFS('Transport-DB'!N:N,'Transport-DB'!C:C,"="&amp;'Work DB'!C392,'Transport-DB'!F:F,"="&amp;'Work DB'!$O$4)</f>
        <v>0</v>
      </c>
      <c r="P392" s="169">
        <f>SUMIFS('Transport-DB'!N:N,'Transport-DB'!C:C,"="&amp;'Work DB'!C392,'Transport-DB'!F:F,"="&amp;'Work DB'!$P$4)</f>
        <v>0</v>
      </c>
      <c r="Q392" s="166">
        <f>SUMIFS('Transport-DB'!N:N,'Transport-DB'!C:C,"="&amp;'Work DB'!C392,'Transport-DB'!F:F,"="&amp;'Work DB'!$Q$4)</f>
        <v>0</v>
      </c>
      <c r="R392" s="167">
        <f>SUMIFS('Transport-DB'!N:N,'Transport-DB'!C:C,"="&amp;'Work DB'!C392,'Transport-DB'!F:F,"="&amp;'Work DB'!$R$4)</f>
        <v>0</v>
      </c>
      <c r="S392" s="168">
        <f>SUM(D392:J392)+SUM(K392:R392)-M392-SUMIFS(Transport_DB[ترانشه],Transport_DB[توضیحات],"دیسپوزال",Transport_DB[تاریخ],'Work DB'!C392)</f>
        <v>0</v>
      </c>
      <c r="T392" s="169">
        <f t="shared" si="72"/>
        <v>0</v>
      </c>
      <c r="U392" s="169"/>
      <c r="V392" s="169"/>
      <c r="W392" s="169"/>
      <c r="X392" s="169"/>
      <c r="Y392" s="167"/>
      <c r="Z392" s="249"/>
      <c r="AA392" s="168">
        <f>SUMIFS('Transport-DB'!P:P,'Transport-DB'!C:C,"="&amp;'Work DB'!C392,'Transport-DB'!F:F,"="&amp;'Work DB'!$AA$4)</f>
        <v>0</v>
      </c>
      <c r="AB392" s="169">
        <f>SUMIFS('Transport-DB'!P:P,'Transport-DB'!C:C,"="&amp;'Work DB'!C392,'Transport-DB'!F:F,"="&amp;'Work DB'!$AB$4)</f>
        <v>0</v>
      </c>
      <c r="AC392" s="169">
        <f>SUMIFS('Transport-DB'!P:P,'Transport-DB'!C:C,"="&amp;'Work DB'!C392,'Transport-DB'!F:F,"="&amp;'Work DB'!$AC$4)</f>
        <v>0</v>
      </c>
      <c r="AD392" s="166">
        <f>SUMIFS('Transport-DB'!P:P,'Transport-DB'!C:C,"="&amp;'Work DB'!C392,'Transport-DB'!F:F,"="&amp;'Work DB'!$AD$4)</f>
        <v>0</v>
      </c>
      <c r="AE392" s="166">
        <f>SUMIFS('Transport-DB'!P:P,'Transport-DB'!C:C,"="&amp;'Work DB'!C392,'Transport-DB'!F:F,"="&amp;'Work DB'!$AE$4)</f>
        <v>0</v>
      </c>
      <c r="AF392" s="166">
        <f>SUMIFS('Transport-DB'!P:P,'Transport-DB'!C:C,"="&amp;'Work DB'!C392,'Transport-DB'!F:F,"="&amp;'Work DB'!$AF$4)</f>
        <v>0</v>
      </c>
      <c r="AG392" s="167"/>
      <c r="AH392" s="168">
        <f>SUMIFS('Transport-DB'!Q:Q,'Transport-DB'!C:C,"="&amp;'Work DB'!C392)</f>
        <v>0</v>
      </c>
      <c r="AI392" s="170">
        <f>SUMIFS(Civil_DB[قالب بندی],Civil_DB[تاریخ],"="&amp;'Work DB'!C392)</f>
        <v>0</v>
      </c>
      <c r="AJ392" s="169"/>
      <c r="AK392" s="167">
        <f>SUMIFS(Civil_DB[بتن],Civil_DB[تاریخ],"="&amp;'Work DB'!C392)</f>
        <v>0</v>
      </c>
      <c r="AL392" s="28"/>
      <c r="AM392" s="29"/>
      <c r="AN392" s="31"/>
      <c r="AO392" s="28"/>
      <c r="AP392" s="29"/>
      <c r="AQ392" s="29"/>
      <c r="AR392" s="30"/>
      <c r="AS392" s="28"/>
      <c r="AT392" s="29"/>
      <c r="AU392" s="30"/>
      <c r="AV392" s="184"/>
      <c r="AW392" s="29"/>
      <c r="AX392" s="29"/>
      <c r="AY392" s="29"/>
      <c r="AZ392" s="29"/>
      <c r="BA392" s="29"/>
      <c r="BB392" s="29"/>
      <c r="BC392" s="30"/>
      <c r="BD392" s="249"/>
      <c r="BE392" s="249"/>
      <c r="BF392" s="249"/>
      <c r="BG392" s="249"/>
      <c r="BH392" s="32"/>
      <c r="BI392" s="56"/>
    </row>
    <row r="393" spans="2:61" s="15" customFormat="1" ht="21" x14ac:dyDescent="0.25">
      <c r="B393" s="47"/>
      <c r="C393" s="20">
        <f t="shared" si="73"/>
        <v>45758</v>
      </c>
      <c r="D393" s="168">
        <f>SUMIFS('Transport-DB'!O:O,'Transport-DB'!C:C,"="&amp;'Work DB'!C393,'Transport-DB'!F:F,"="&amp;'Work DB'!$D$4)</f>
        <v>0</v>
      </c>
      <c r="E393" s="169">
        <f>SUMIFS('Transport-DB'!O:O,'Transport-DB'!C:C,"="&amp;'Work DB'!C393,'Transport-DB'!F:F,"="&amp;'Work DB'!$E$4)</f>
        <v>0</v>
      </c>
      <c r="F393" s="169">
        <f>SUMIFS('Transport-DB'!O:O,'Transport-DB'!C:C,"="&amp;'Work DB'!C393,'Transport-DB'!F:F,"="&amp;'Work DB'!$F$4)</f>
        <v>0</v>
      </c>
      <c r="G393" s="169">
        <f>SUMIFS('Transport-DB'!O:O,'Transport-DB'!C:C,"="&amp;'Work DB'!C393,'Transport-DB'!F:F,"="&amp;'Work DB'!$G$4)</f>
        <v>0</v>
      </c>
      <c r="H393" s="166">
        <f>SUMIFS('Transport-DB'!O:O,'Transport-DB'!C:C,"="&amp;'Work DB'!C393,'Transport-DB'!F:F,"="&amp;'Work DB'!$H$4)</f>
        <v>0</v>
      </c>
      <c r="I393" s="169">
        <f>SUMIFS('Transport-DB'!O:O,'Transport-DB'!C:C,"="&amp;'Work DB'!C393,'Transport-DB'!F:F,"="&amp;'Work DB'!$I$4)</f>
        <v>0</v>
      </c>
      <c r="J393" s="337">
        <f>SUMIFS('Transport-DB'!O:O,'Transport-DB'!C:C,"="&amp;'Work DB'!C393,'Transport-DB'!F:F,"="&amp;'Work DB'!$J$4)</f>
        <v>0</v>
      </c>
      <c r="K393" s="168">
        <f>SUMIFS('Transport-DB'!N:N,'Transport-DB'!C:C,"="&amp;'Work DB'!C393,'Transport-DB'!F:F,"="&amp;'Work DB'!$K$4)</f>
        <v>0</v>
      </c>
      <c r="L393" s="169">
        <f>SUMIFS('Transport-DB'!N:N,'Transport-DB'!C:C,"="&amp;'Work DB'!C393,'Transport-DB'!F:F,"="&amp;'Work DB'!$L$4)</f>
        <v>0</v>
      </c>
      <c r="M393" s="169">
        <f>SUMIFS('Transport-DB'!N:N,'Transport-DB'!C:C,"="&amp;'Work DB'!C393,'Transport-DB'!F:F,"="&amp;'Work DB'!$M$4)</f>
        <v>0</v>
      </c>
      <c r="N393" s="169">
        <f>SUMIFS('Transport-DB'!N:N,'Transport-DB'!C:C,"="&amp;'Work DB'!C393,'Transport-DB'!F:F,"="&amp;'Work DB'!$N$4)</f>
        <v>0</v>
      </c>
      <c r="O393" s="169">
        <f>SUMIFS('Transport-DB'!N:N,'Transport-DB'!C:C,"="&amp;'Work DB'!C393,'Transport-DB'!F:F,"="&amp;'Work DB'!$O$4)</f>
        <v>0</v>
      </c>
      <c r="P393" s="169">
        <f>SUMIFS('Transport-DB'!N:N,'Transport-DB'!C:C,"="&amp;'Work DB'!C393,'Transport-DB'!F:F,"="&amp;'Work DB'!$P$4)</f>
        <v>0</v>
      </c>
      <c r="Q393" s="166">
        <f>SUMIFS('Transport-DB'!N:N,'Transport-DB'!C:C,"="&amp;'Work DB'!C393,'Transport-DB'!F:F,"="&amp;'Work DB'!$Q$4)</f>
        <v>0</v>
      </c>
      <c r="R393" s="167">
        <f>SUMIFS('Transport-DB'!N:N,'Transport-DB'!C:C,"="&amp;'Work DB'!C393,'Transport-DB'!F:F,"="&amp;'Work DB'!$R$4)</f>
        <v>0</v>
      </c>
      <c r="S393" s="168">
        <f>SUM(D393:J393)+SUM(K393:R393)-M393-SUMIFS(Transport_DB[ترانشه],Transport_DB[توضیحات],"دیسپوزال",Transport_DB[تاریخ],'Work DB'!C393)</f>
        <v>0</v>
      </c>
      <c r="T393" s="169">
        <f t="shared" si="72"/>
        <v>0</v>
      </c>
      <c r="U393" s="169"/>
      <c r="V393" s="169"/>
      <c r="W393" s="169"/>
      <c r="X393" s="169"/>
      <c r="Y393" s="167"/>
      <c r="Z393" s="249"/>
      <c r="AA393" s="168">
        <f>SUMIFS('Transport-DB'!P:P,'Transport-DB'!C:C,"="&amp;'Work DB'!C393,'Transport-DB'!F:F,"="&amp;'Work DB'!$AA$4)</f>
        <v>0</v>
      </c>
      <c r="AB393" s="169">
        <f>SUMIFS('Transport-DB'!P:P,'Transport-DB'!C:C,"="&amp;'Work DB'!C393,'Transport-DB'!F:F,"="&amp;'Work DB'!$AB$4)</f>
        <v>0</v>
      </c>
      <c r="AC393" s="169">
        <f>SUMIFS('Transport-DB'!P:P,'Transport-DB'!C:C,"="&amp;'Work DB'!C393,'Transport-DB'!F:F,"="&amp;'Work DB'!$AC$4)</f>
        <v>0</v>
      </c>
      <c r="AD393" s="166">
        <f>SUMIFS('Transport-DB'!P:P,'Transport-DB'!C:C,"="&amp;'Work DB'!C393,'Transport-DB'!F:F,"="&amp;'Work DB'!$AD$4)</f>
        <v>0</v>
      </c>
      <c r="AE393" s="166">
        <f>SUMIFS('Transport-DB'!P:P,'Transport-DB'!C:C,"="&amp;'Work DB'!C393,'Transport-DB'!F:F,"="&amp;'Work DB'!$AE$4)</f>
        <v>0</v>
      </c>
      <c r="AF393" s="166">
        <f>SUMIFS('Transport-DB'!P:P,'Transport-DB'!C:C,"="&amp;'Work DB'!C393,'Transport-DB'!F:F,"="&amp;'Work DB'!$AF$4)</f>
        <v>0</v>
      </c>
      <c r="AG393" s="167"/>
      <c r="AH393" s="168">
        <f>SUMIFS('Transport-DB'!Q:Q,'Transport-DB'!C:C,"="&amp;'Work DB'!C393)</f>
        <v>0</v>
      </c>
      <c r="AI393" s="170">
        <f>SUMIFS(Civil_DB[قالب بندی],Civil_DB[تاریخ],"="&amp;'Work DB'!C393)</f>
        <v>0</v>
      </c>
      <c r="AJ393" s="169"/>
      <c r="AK393" s="167">
        <f>SUMIFS(Civil_DB[بتن],Civil_DB[تاریخ],"="&amp;'Work DB'!C393)</f>
        <v>0</v>
      </c>
      <c r="AL393" s="28"/>
      <c r="AM393" s="29"/>
      <c r="AN393" s="31"/>
      <c r="AO393" s="28"/>
      <c r="AP393" s="29"/>
      <c r="AQ393" s="29"/>
      <c r="AR393" s="30"/>
      <c r="AS393" s="28"/>
      <c r="AT393" s="29"/>
      <c r="AU393" s="30"/>
      <c r="AV393" s="184"/>
      <c r="AW393" s="29"/>
      <c r="AX393" s="29"/>
      <c r="AY393" s="29"/>
      <c r="AZ393" s="29"/>
      <c r="BA393" s="29"/>
      <c r="BB393" s="29"/>
      <c r="BC393" s="30"/>
      <c r="BD393" s="249"/>
      <c r="BE393" s="249"/>
      <c r="BF393" s="249"/>
      <c r="BG393" s="249"/>
      <c r="BH393" s="32"/>
      <c r="BI393" s="56"/>
    </row>
    <row r="394" spans="2:61" s="15" customFormat="1" ht="21" x14ac:dyDescent="0.25">
      <c r="B394" s="47"/>
      <c r="C394" s="20">
        <f t="shared" si="73"/>
        <v>45759</v>
      </c>
      <c r="D394" s="168">
        <f>SUMIFS('Transport-DB'!O:O,'Transport-DB'!C:C,"="&amp;'Work DB'!C394,'Transport-DB'!F:F,"="&amp;'Work DB'!$D$4)</f>
        <v>0</v>
      </c>
      <c r="E394" s="169">
        <f>SUMIFS('Transport-DB'!O:O,'Transport-DB'!C:C,"="&amp;'Work DB'!C394,'Transport-DB'!F:F,"="&amp;'Work DB'!$E$4)</f>
        <v>0</v>
      </c>
      <c r="F394" s="169">
        <f>SUMIFS('Transport-DB'!O:O,'Transport-DB'!C:C,"="&amp;'Work DB'!C394,'Transport-DB'!F:F,"="&amp;'Work DB'!$F$4)</f>
        <v>0</v>
      </c>
      <c r="G394" s="169">
        <f>SUMIFS('Transport-DB'!O:O,'Transport-DB'!C:C,"="&amp;'Work DB'!C394,'Transport-DB'!F:F,"="&amp;'Work DB'!$G$4)</f>
        <v>0</v>
      </c>
      <c r="H394" s="166">
        <f>SUMIFS('Transport-DB'!O:O,'Transport-DB'!C:C,"="&amp;'Work DB'!C394,'Transport-DB'!F:F,"="&amp;'Work DB'!$H$4)</f>
        <v>0</v>
      </c>
      <c r="I394" s="169">
        <f>SUMIFS('Transport-DB'!O:O,'Transport-DB'!C:C,"="&amp;'Work DB'!C394,'Transport-DB'!F:F,"="&amp;'Work DB'!$I$4)</f>
        <v>0</v>
      </c>
      <c r="J394" s="337">
        <f>SUMIFS('Transport-DB'!O:O,'Transport-DB'!C:C,"="&amp;'Work DB'!C394,'Transport-DB'!F:F,"="&amp;'Work DB'!$J$4)</f>
        <v>0</v>
      </c>
      <c r="K394" s="168">
        <f>SUMIFS('Transport-DB'!N:N,'Transport-DB'!C:C,"="&amp;'Work DB'!C394,'Transport-DB'!F:F,"="&amp;'Work DB'!$K$4)</f>
        <v>0</v>
      </c>
      <c r="L394" s="169">
        <f>SUMIFS('Transport-DB'!N:N,'Transport-DB'!C:C,"="&amp;'Work DB'!C394,'Transport-DB'!F:F,"="&amp;'Work DB'!$L$4)</f>
        <v>0</v>
      </c>
      <c r="M394" s="169">
        <f>SUMIFS('Transport-DB'!N:N,'Transport-DB'!C:C,"="&amp;'Work DB'!C394,'Transport-DB'!F:F,"="&amp;'Work DB'!$M$4)</f>
        <v>0</v>
      </c>
      <c r="N394" s="169">
        <f>SUMIFS('Transport-DB'!N:N,'Transport-DB'!C:C,"="&amp;'Work DB'!C394,'Transport-DB'!F:F,"="&amp;'Work DB'!$N$4)</f>
        <v>0</v>
      </c>
      <c r="O394" s="169">
        <f>SUMIFS('Transport-DB'!N:N,'Transport-DB'!C:C,"="&amp;'Work DB'!C394,'Transport-DB'!F:F,"="&amp;'Work DB'!$O$4)</f>
        <v>0</v>
      </c>
      <c r="P394" s="169">
        <f>SUMIFS('Transport-DB'!N:N,'Transport-DB'!C:C,"="&amp;'Work DB'!C394,'Transport-DB'!F:F,"="&amp;'Work DB'!$P$4)</f>
        <v>0</v>
      </c>
      <c r="Q394" s="166">
        <f>SUMIFS('Transport-DB'!N:N,'Transport-DB'!C:C,"="&amp;'Work DB'!C394,'Transport-DB'!F:F,"="&amp;'Work DB'!$Q$4)</f>
        <v>0</v>
      </c>
      <c r="R394" s="167">
        <f>SUMIFS('Transport-DB'!N:N,'Transport-DB'!C:C,"="&amp;'Work DB'!C394,'Transport-DB'!F:F,"="&amp;'Work DB'!$R$4)</f>
        <v>0</v>
      </c>
      <c r="S394" s="168">
        <f>SUM(D394:J394)+SUM(K394:R394)-M394-SUMIFS(Transport_DB[ترانشه],Transport_DB[توضیحات],"دیسپوزال",Transport_DB[تاریخ],'Work DB'!C394)</f>
        <v>0</v>
      </c>
      <c r="T394" s="169">
        <f t="shared" si="72"/>
        <v>0</v>
      </c>
      <c r="U394" s="169"/>
      <c r="V394" s="169"/>
      <c r="W394" s="169"/>
      <c r="X394" s="169"/>
      <c r="Y394" s="167"/>
      <c r="Z394" s="249"/>
      <c r="AA394" s="168">
        <f>SUMIFS('Transport-DB'!P:P,'Transport-DB'!C:C,"="&amp;'Work DB'!C394,'Transport-DB'!F:F,"="&amp;'Work DB'!$AA$4)</f>
        <v>0</v>
      </c>
      <c r="AB394" s="169">
        <f>SUMIFS('Transport-DB'!P:P,'Transport-DB'!C:C,"="&amp;'Work DB'!C394,'Transport-DB'!F:F,"="&amp;'Work DB'!$AB$4)</f>
        <v>0</v>
      </c>
      <c r="AC394" s="169">
        <f>SUMIFS('Transport-DB'!P:P,'Transport-DB'!C:C,"="&amp;'Work DB'!C394,'Transport-DB'!F:F,"="&amp;'Work DB'!$AC$4)</f>
        <v>0</v>
      </c>
      <c r="AD394" s="166">
        <f>SUMIFS('Transport-DB'!P:P,'Transport-DB'!C:C,"="&amp;'Work DB'!C394,'Transport-DB'!F:F,"="&amp;'Work DB'!$AD$4)</f>
        <v>0</v>
      </c>
      <c r="AE394" s="166">
        <f>SUMIFS('Transport-DB'!P:P,'Transport-DB'!C:C,"="&amp;'Work DB'!C394,'Transport-DB'!F:F,"="&amp;'Work DB'!$AE$4)</f>
        <v>0</v>
      </c>
      <c r="AF394" s="166">
        <f>SUMIFS('Transport-DB'!P:P,'Transport-DB'!C:C,"="&amp;'Work DB'!C394,'Transport-DB'!F:F,"="&amp;'Work DB'!$AF$4)</f>
        <v>0</v>
      </c>
      <c r="AG394" s="167"/>
      <c r="AH394" s="168">
        <f>SUMIFS('Transport-DB'!Q:Q,'Transport-DB'!C:C,"="&amp;'Work DB'!C394)</f>
        <v>0</v>
      </c>
      <c r="AI394" s="170">
        <f>SUMIFS(Civil_DB[قالب بندی],Civil_DB[تاریخ],"="&amp;'Work DB'!C394)</f>
        <v>0</v>
      </c>
      <c r="AJ394" s="169"/>
      <c r="AK394" s="167">
        <f>SUMIFS(Civil_DB[بتن],Civil_DB[تاریخ],"="&amp;'Work DB'!C394)</f>
        <v>0</v>
      </c>
      <c r="AL394" s="28"/>
      <c r="AM394" s="29"/>
      <c r="AN394" s="31"/>
      <c r="AO394" s="28"/>
      <c r="AP394" s="29"/>
      <c r="AQ394" s="29"/>
      <c r="AR394" s="30"/>
      <c r="AS394" s="28"/>
      <c r="AT394" s="29"/>
      <c r="AU394" s="30"/>
      <c r="AV394" s="184"/>
      <c r="AW394" s="29"/>
      <c r="AX394" s="29"/>
      <c r="AY394" s="29"/>
      <c r="AZ394" s="29"/>
      <c r="BA394" s="29"/>
      <c r="BB394" s="29"/>
      <c r="BC394" s="30"/>
      <c r="BD394" s="249"/>
      <c r="BE394" s="249"/>
      <c r="BF394" s="249"/>
      <c r="BG394" s="249"/>
      <c r="BH394" s="32"/>
      <c r="BI394" s="56"/>
    </row>
    <row r="395" spans="2:61" s="15" customFormat="1" ht="21" x14ac:dyDescent="0.25">
      <c r="B395" s="47"/>
      <c r="C395" s="20">
        <f t="shared" si="73"/>
        <v>45760</v>
      </c>
      <c r="D395" s="168">
        <f>SUMIFS('Transport-DB'!O:O,'Transport-DB'!C:C,"="&amp;'Work DB'!C395,'Transport-DB'!F:F,"="&amp;'Work DB'!$D$4)</f>
        <v>0</v>
      </c>
      <c r="E395" s="169">
        <f>SUMIFS('Transport-DB'!O:O,'Transport-DB'!C:C,"="&amp;'Work DB'!C395,'Transport-DB'!F:F,"="&amp;'Work DB'!$E$4)</f>
        <v>0</v>
      </c>
      <c r="F395" s="169">
        <f>SUMIFS('Transport-DB'!O:O,'Transport-DB'!C:C,"="&amp;'Work DB'!C395,'Transport-DB'!F:F,"="&amp;'Work DB'!$F$4)</f>
        <v>0</v>
      </c>
      <c r="G395" s="169">
        <f>SUMIFS('Transport-DB'!O:O,'Transport-DB'!C:C,"="&amp;'Work DB'!C395,'Transport-DB'!F:F,"="&amp;'Work DB'!$G$4)</f>
        <v>0</v>
      </c>
      <c r="H395" s="166">
        <f>SUMIFS('Transport-DB'!O:O,'Transport-DB'!C:C,"="&amp;'Work DB'!C395,'Transport-DB'!F:F,"="&amp;'Work DB'!$H$4)</f>
        <v>0</v>
      </c>
      <c r="I395" s="169">
        <f>SUMIFS('Transport-DB'!O:O,'Transport-DB'!C:C,"="&amp;'Work DB'!C395,'Transport-DB'!F:F,"="&amp;'Work DB'!$I$4)</f>
        <v>0</v>
      </c>
      <c r="J395" s="337">
        <f>SUMIFS('Transport-DB'!O:O,'Transport-DB'!C:C,"="&amp;'Work DB'!C395,'Transport-DB'!F:F,"="&amp;'Work DB'!$J$4)</f>
        <v>0</v>
      </c>
      <c r="K395" s="168">
        <f>SUMIFS('Transport-DB'!N:N,'Transport-DB'!C:C,"="&amp;'Work DB'!C395,'Transport-DB'!F:F,"="&amp;'Work DB'!$K$4)</f>
        <v>0</v>
      </c>
      <c r="L395" s="169">
        <f>SUMIFS('Transport-DB'!N:N,'Transport-DB'!C:C,"="&amp;'Work DB'!C395,'Transport-DB'!F:F,"="&amp;'Work DB'!$L$4)</f>
        <v>0</v>
      </c>
      <c r="M395" s="169">
        <f>SUMIFS('Transport-DB'!N:N,'Transport-DB'!C:C,"="&amp;'Work DB'!C395,'Transport-DB'!F:F,"="&amp;'Work DB'!$M$4)</f>
        <v>0</v>
      </c>
      <c r="N395" s="169">
        <f>SUMIFS('Transport-DB'!N:N,'Transport-DB'!C:C,"="&amp;'Work DB'!C395,'Transport-DB'!F:F,"="&amp;'Work DB'!$N$4)</f>
        <v>0</v>
      </c>
      <c r="O395" s="169">
        <f>SUMIFS('Transport-DB'!N:N,'Transport-DB'!C:C,"="&amp;'Work DB'!C395,'Transport-DB'!F:F,"="&amp;'Work DB'!$O$4)</f>
        <v>0</v>
      </c>
      <c r="P395" s="169">
        <f>SUMIFS('Transport-DB'!N:N,'Transport-DB'!C:C,"="&amp;'Work DB'!C395,'Transport-DB'!F:F,"="&amp;'Work DB'!$P$4)</f>
        <v>0</v>
      </c>
      <c r="Q395" s="166">
        <f>SUMIFS('Transport-DB'!N:N,'Transport-DB'!C:C,"="&amp;'Work DB'!C395,'Transport-DB'!F:F,"="&amp;'Work DB'!$Q$4)</f>
        <v>0</v>
      </c>
      <c r="R395" s="167">
        <f>SUMIFS('Transport-DB'!N:N,'Transport-DB'!C:C,"="&amp;'Work DB'!C395,'Transport-DB'!F:F,"="&amp;'Work DB'!$R$4)</f>
        <v>0</v>
      </c>
      <c r="S395" s="168">
        <f>SUM(D395:J395)+SUM(K395:R395)-M395-SUMIFS(Transport_DB[ترانشه],Transport_DB[توضیحات],"دیسپوزال",Transport_DB[تاریخ],'Work DB'!C395)</f>
        <v>0</v>
      </c>
      <c r="T395" s="169">
        <f t="shared" si="72"/>
        <v>0</v>
      </c>
      <c r="U395" s="169"/>
      <c r="V395" s="169"/>
      <c r="W395" s="169"/>
      <c r="X395" s="169"/>
      <c r="Y395" s="167"/>
      <c r="Z395" s="249"/>
      <c r="AA395" s="168">
        <f>SUMIFS('Transport-DB'!P:P,'Transport-DB'!C:C,"="&amp;'Work DB'!C395,'Transport-DB'!F:F,"="&amp;'Work DB'!$AA$4)</f>
        <v>0</v>
      </c>
      <c r="AB395" s="169">
        <f>SUMIFS('Transport-DB'!P:P,'Transport-DB'!C:C,"="&amp;'Work DB'!C395,'Transport-DB'!F:F,"="&amp;'Work DB'!$AB$4)</f>
        <v>0</v>
      </c>
      <c r="AC395" s="169">
        <f>SUMIFS('Transport-DB'!P:P,'Transport-DB'!C:C,"="&amp;'Work DB'!C395,'Transport-DB'!F:F,"="&amp;'Work DB'!$AC$4)</f>
        <v>0</v>
      </c>
      <c r="AD395" s="166">
        <f>SUMIFS('Transport-DB'!P:P,'Transport-DB'!C:C,"="&amp;'Work DB'!C395,'Transport-DB'!F:F,"="&amp;'Work DB'!$AD$4)</f>
        <v>0</v>
      </c>
      <c r="AE395" s="166">
        <f>SUMIFS('Transport-DB'!P:P,'Transport-DB'!C:C,"="&amp;'Work DB'!C395,'Transport-DB'!F:F,"="&amp;'Work DB'!$AE$4)</f>
        <v>0</v>
      </c>
      <c r="AF395" s="166">
        <f>SUMIFS('Transport-DB'!P:P,'Transport-DB'!C:C,"="&amp;'Work DB'!C395,'Transport-DB'!F:F,"="&amp;'Work DB'!$AF$4)</f>
        <v>0</v>
      </c>
      <c r="AG395" s="167"/>
      <c r="AH395" s="168">
        <f>SUMIFS('Transport-DB'!Q:Q,'Transport-DB'!C:C,"="&amp;'Work DB'!C395)</f>
        <v>0</v>
      </c>
      <c r="AI395" s="170">
        <f>SUMIFS(Civil_DB[قالب بندی],Civil_DB[تاریخ],"="&amp;'Work DB'!C395)</f>
        <v>0</v>
      </c>
      <c r="AJ395" s="169"/>
      <c r="AK395" s="167">
        <f>SUMIFS(Civil_DB[بتن],Civil_DB[تاریخ],"="&amp;'Work DB'!C395)</f>
        <v>0</v>
      </c>
      <c r="AL395" s="28"/>
      <c r="AM395" s="29"/>
      <c r="AN395" s="31"/>
      <c r="AO395" s="28"/>
      <c r="AP395" s="29"/>
      <c r="AQ395" s="29"/>
      <c r="AR395" s="30"/>
      <c r="AS395" s="28"/>
      <c r="AT395" s="29"/>
      <c r="AU395" s="30"/>
      <c r="AV395" s="184"/>
      <c r="AW395" s="29"/>
      <c r="AX395" s="29"/>
      <c r="AY395" s="29"/>
      <c r="AZ395" s="29"/>
      <c r="BA395" s="29"/>
      <c r="BB395" s="29"/>
      <c r="BC395" s="30"/>
      <c r="BD395" s="249"/>
      <c r="BE395" s="249"/>
      <c r="BF395" s="249"/>
      <c r="BG395" s="249"/>
      <c r="BH395" s="32"/>
      <c r="BI395" s="56"/>
    </row>
    <row r="396" spans="2:61" s="15" customFormat="1" ht="21" x14ac:dyDescent="0.25">
      <c r="B396" s="47"/>
      <c r="C396" s="20">
        <f t="shared" si="73"/>
        <v>45761</v>
      </c>
      <c r="D396" s="168">
        <f>SUMIFS('Transport-DB'!O:O,'Transport-DB'!C:C,"="&amp;'Work DB'!C396,'Transport-DB'!F:F,"="&amp;'Work DB'!$D$4)</f>
        <v>0</v>
      </c>
      <c r="E396" s="169">
        <f>SUMIFS('Transport-DB'!O:O,'Transport-DB'!C:C,"="&amp;'Work DB'!C396,'Transport-DB'!F:F,"="&amp;'Work DB'!$E$4)</f>
        <v>0</v>
      </c>
      <c r="F396" s="169">
        <f>SUMIFS('Transport-DB'!O:O,'Transport-DB'!C:C,"="&amp;'Work DB'!C396,'Transport-DB'!F:F,"="&amp;'Work DB'!$F$4)</f>
        <v>0</v>
      </c>
      <c r="G396" s="169">
        <f>SUMIFS('Transport-DB'!O:O,'Transport-DB'!C:C,"="&amp;'Work DB'!C396,'Transport-DB'!F:F,"="&amp;'Work DB'!$G$4)</f>
        <v>0</v>
      </c>
      <c r="H396" s="166">
        <f>SUMIFS('Transport-DB'!O:O,'Transport-DB'!C:C,"="&amp;'Work DB'!C396,'Transport-DB'!F:F,"="&amp;'Work DB'!$H$4)</f>
        <v>0</v>
      </c>
      <c r="I396" s="169">
        <f>SUMIFS('Transport-DB'!O:O,'Transport-DB'!C:C,"="&amp;'Work DB'!C396,'Transport-DB'!F:F,"="&amp;'Work DB'!$I$4)</f>
        <v>0</v>
      </c>
      <c r="J396" s="337">
        <f>SUMIFS('Transport-DB'!O:O,'Transport-DB'!C:C,"="&amp;'Work DB'!C396,'Transport-DB'!F:F,"="&amp;'Work DB'!$J$4)</f>
        <v>0</v>
      </c>
      <c r="K396" s="168">
        <f>SUMIFS('Transport-DB'!N:N,'Transport-DB'!C:C,"="&amp;'Work DB'!C396,'Transport-DB'!F:F,"="&amp;'Work DB'!$K$4)</f>
        <v>0</v>
      </c>
      <c r="L396" s="169">
        <f>SUMIFS('Transport-DB'!N:N,'Transport-DB'!C:C,"="&amp;'Work DB'!C396,'Transport-DB'!F:F,"="&amp;'Work DB'!$L$4)</f>
        <v>0</v>
      </c>
      <c r="M396" s="169">
        <f>SUMIFS('Transport-DB'!N:N,'Transport-DB'!C:C,"="&amp;'Work DB'!C396,'Transport-DB'!F:F,"="&amp;'Work DB'!$M$4)</f>
        <v>0</v>
      </c>
      <c r="N396" s="169">
        <f>SUMIFS('Transport-DB'!N:N,'Transport-DB'!C:C,"="&amp;'Work DB'!C396,'Transport-DB'!F:F,"="&amp;'Work DB'!$N$4)</f>
        <v>0</v>
      </c>
      <c r="O396" s="169">
        <f>SUMIFS('Transport-DB'!N:N,'Transport-DB'!C:C,"="&amp;'Work DB'!C396,'Transport-DB'!F:F,"="&amp;'Work DB'!$O$4)</f>
        <v>0</v>
      </c>
      <c r="P396" s="169">
        <f>SUMIFS('Transport-DB'!N:N,'Transport-DB'!C:C,"="&amp;'Work DB'!C396,'Transport-DB'!F:F,"="&amp;'Work DB'!$P$4)</f>
        <v>0</v>
      </c>
      <c r="Q396" s="166">
        <f>SUMIFS('Transport-DB'!N:N,'Transport-DB'!C:C,"="&amp;'Work DB'!C396,'Transport-DB'!F:F,"="&amp;'Work DB'!$Q$4)</f>
        <v>0</v>
      </c>
      <c r="R396" s="167">
        <f>SUMIFS('Transport-DB'!N:N,'Transport-DB'!C:C,"="&amp;'Work DB'!C396,'Transport-DB'!F:F,"="&amp;'Work DB'!$R$4)</f>
        <v>0</v>
      </c>
      <c r="S396" s="168">
        <f>SUM(D396:J396)+SUM(K396:R396)-M396-SUMIFS(Transport_DB[ترانشه],Transport_DB[توضیحات],"دیسپوزال",Transport_DB[تاریخ],'Work DB'!C396)</f>
        <v>0</v>
      </c>
      <c r="T396" s="169">
        <f t="shared" si="72"/>
        <v>0</v>
      </c>
      <c r="U396" s="169"/>
      <c r="V396" s="169"/>
      <c r="W396" s="169"/>
      <c r="X396" s="169"/>
      <c r="Y396" s="167"/>
      <c r="Z396" s="249"/>
      <c r="AA396" s="168">
        <f>SUMIFS('Transport-DB'!P:P,'Transport-DB'!C:C,"="&amp;'Work DB'!C396,'Transport-DB'!F:F,"="&amp;'Work DB'!$AA$4)</f>
        <v>0</v>
      </c>
      <c r="AB396" s="169">
        <f>SUMIFS('Transport-DB'!P:P,'Transport-DB'!C:C,"="&amp;'Work DB'!C396,'Transport-DB'!F:F,"="&amp;'Work DB'!$AB$4)</f>
        <v>0</v>
      </c>
      <c r="AC396" s="169">
        <f>SUMIFS('Transport-DB'!P:P,'Transport-DB'!C:C,"="&amp;'Work DB'!C396,'Transport-DB'!F:F,"="&amp;'Work DB'!$AC$4)</f>
        <v>0</v>
      </c>
      <c r="AD396" s="166">
        <f>SUMIFS('Transport-DB'!P:P,'Transport-DB'!C:C,"="&amp;'Work DB'!C396,'Transport-DB'!F:F,"="&amp;'Work DB'!$AD$4)</f>
        <v>0</v>
      </c>
      <c r="AE396" s="166">
        <f>SUMIFS('Transport-DB'!P:P,'Transport-DB'!C:C,"="&amp;'Work DB'!C396,'Transport-DB'!F:F,"="&amp;'Work DB'!$AE$4)</f>
        <v>0</v>
      </c>
      <c r="AF396" s="166">
        <f>SUMIFS('Transport-DB'!P:P,'Transport-DB'!C:C,"="&amp;'Work DB'!C396,'Transport-DB'!F:F,"="&amp;'Work DB'!$AF$4)</f>
        <v>0</v>
      </c>
      <c r="AG396" s="167"/>
      <c r="AH396" s="168">
        <f>SUMIFS('Transport-DB'!Q:Q,'Transport-DB'!C:C,"="&amp;'Work DB'!C396)</f>
        <v>0</v>
      </c>
      <c r="AI396" s="170">
        <f>SUMIFS(Civil_DB[قالب بندی],Civil_DB[تاریخ],"="&amp;'Work DB'!C396)</f>
        <v>0</v>
      </c>
      <c r="AJ396" s="169"/>
      <c r="AK396" s="167">
        <f>SUMIFS(Civil_DB[بتن],Civil_DB[تاریخ],"="&amp;'Work DB'!C396)</f>
        <v>0</v>
      </c>
      <c r="AL396" s="28"/>
      <c r="AM396" s="29"/>
      <c r="AN396" s="31"/>
      <c r="AO396" s="28"/>
      <c r="AP396" s="29"/>
      <c r="AQ396" s="29"/>
      <c r="AR396" s="30"/>
      <c r="AS396" s="28"/>
      <c r="AT396" s="29"/>
      <c r="AU396" s="30"/>
      <c r="AV396" s="184"/>
      <c r="AW396" s="29"/>
      <c r="AX396" s="29"/>
      <c r="AY396" s="29"/>
      <c r="AZ396" s="29"/>
      <c r="BA396" s="29"/>
      <c r="BB396" s="29"/>
      <c r="BC396" s="30"/>
      <c r="BD396" s="249"/>
      <c r="BE396" s="249"/>
      <c r="BF396" s="249"/>
      <c r="BG396" s="249"/>
      <c r="BH396" s="32"/>
      <c r="BI396" s="56"/>
    </row>
    <row r="397" spans="2:61" s="15" customFormat="1" ht="21" x14ac:dyDescent="0.25">
      <c r="B397" s="47"/>
      <c r="C397" s="20">
        <f t="shared" si="73"/>
        <v>45762</v>
      </c>
      <c r="D397" s="168">
        <f>SUMIFS('Transport-DB'!O:O,'Transport-DB'!C:C,"="&amp;'Work DB'!C397,'Transport-DB'!F:F,"="&amp;'Work DB'!$D$4)</f>
        <v>0</v>
      </c>
      <c r="E397" s="169">
        <f>SUMIFS('Transport-DB'!O:O,'Transport-DB'!C:C,"="&amp;'Work DB'!C397,'Transport-DB'!F:F,"="&amp;'Work DB'!$E$4)</f>
        <v>0</v>
      </c>
      <c r="F397" s="169">
        <f>SUMIFS('Transport-DB'!O:O,'Transport-DB'!C:C,"="&amp;'Work DB'!C397,'Transport-DB'!F:F,"="&amp;'Work DB'!$F$4)</f>
        <v>0</v>
      </c>
      <c r="G397" s="169">
        <f>SUMIFS('Transport-DB'!O:O,'Transport-DB'!C:C,"="&amp;'Work DB'!C397,'Transport-DB'!F:F,"="&amp;'Work DB'!$G$4)</f>
        <v>0</v>
      </c>
      <c r="H397" s="166">
        <f>SUMIFS('Transport-DB'!O:O,'Transport-DB'!C:C,"="&amp;'Work DB'!C397,'Transport-DB'!F:F,"="&amp;'Work DB'!$H$4)</f>
        <v>0</v>
      </c>
      <c r="I397" s="169">
        <f>SUMIFS('Transport-DB'!O:O,'Transport-DB'!C:C,"="&amp;'Work DB'!C397,'Transport-DB'!F:F,"="&amp;'Work DB'!$I$4)</f>
        <v>0</v>
      </c>
      <c r="J397" s="337">
        <f>SUMIFS('Transport-DB'!O:O,'Transport-DB'!C:C,"="&amp;'Work DB'!C397,'Transport-DB'!F:F,"="&amp;'Work DB'!$J$4)</f>
        <v>0</v>
      </c>
      <c r="K397" s="168">
        <f>SUMIFS('Transport-DB'!N:N,'Transport-DB'!C:C,"="&amp;'Work DB'!C397,'Transport-DB'!F:F,"="&amp;'Work DB'!$K$4)</f>
        <v>0</v>
      </c>
      <c r="L397" s="169">
        <f>SUMIFS('Transport-DB'!N:N,'Transport-DB'!C:C,"="&amp;'Work DB'!C397,'Transport-DB'!F:F,"="&amp;'Work DB'!$L$4)</f>
        <v>0</v>
      </c>
      <c r="M397" s="169">
        <f>SUMIFS('Transport-DB'!N:N,'Transport-DB'!C:C,"="&amp;'Work DB'!C397,'Transport-DB'!F:F,"="&amp;'Work DB'!$M$4)</f>
        <v>0</v>
      </c>
      <c r="N397" s="169">
        <f>SUMIFS('Transport-DB'!N:N,'Transport-DB'!C:C,"="&amp;'Work DB'!C397,'Transport-DB'!F:F,"="&amp;'Work DB'!$N$4)</f>
        <v>0</v>
      </c>
      <c r="O397" s="169">
        <f>SUMIFS('Transport-DB'!N:N,'Transport-DB'!C:C,"="&amp;'Work DB'!C397,'Transport-DB'!F:F,"="&amp;'Work DB'!$O$4)</f>
        <v>0</v>
      </c>
      <c r="P397" s="169">
        <f>SUMIFS('Transport-DB'!N:N,'Transport-DB'!C:C,"="&amp;'Work DB'!C397,'Transport-DB'!F:F,"="&amp;'Work DB'!$P$4)</f>
        <v>0</v>
      </c>
      <c r="Q397" s="166">
        <f>SUMIFS('Transport-DB'!N:N,'Transport-DB'!C:C,"="&amp;'Work DB'!C397,'Transport-DB'!F:F,"="&amp;'Work DB'!$Q$4)</f>
        <v>0</v>
      </c>
      <c r="R397" s="167">
        <f>SUMIFS('Transport-DB'!N:N,'Transport-DB'!C:C,"="&amp;'Work DB'!C397,'Transport-DB'!F:F,"="&amp;'Work DB'!$R$4)</f>
        <v>0</v>
      </c>
      <c r="S397" s="168">
        <f>SUM(D397:J397)+SUM(K397:R397)-M397-SUMIFS(Transport_DB[ترانشه],Transport_DB[توضیحات],"دیسپوزال",Transport_DB[تاریخ],'Work DB'!C397)</f>
        <v>0</v>
      </c>
      <c r="T397" s="169">
        <f t="shared" si="72"/>
        <v>0</v>
      </c>
      <c r="U397" s="169"/>
      <c r="V397" s="169"/>
      <c r="W397" s="169"/>
      <c r="X397" s="169"/>
      <c r="Y397" s="167"/>
      <c r="Z397" s="249"/>
      <c r="AA397" s="168">
        <f>SUMIFS('Transport-DB'!P:P,'Transport-DB'!C:C,"="&amp;'Work DB'!C397,'Transport-DB'!F:F,"="&amp;'Work DB'!$AA$4)</f>
        <v>0</v>
      </c>
      <c r="AB397" s="169">
        <f>SUMIFS('Transport-DB'!P:P,'Transport-DB'!C:C,"="&amp;'Work DB'!C397,'Transport-DB'!F:F,"="&amp;'Work DB'!$AB$4)</f>
        <v>0</v>
      </c>
      <c r="AC397" s="169">
        <f>SUMIFS('Transport-DB'!P:P,'Transport-DB'!C:C,"="&amp;'Work DB'!C397,'Transport-DB'!F:F,"="&amp;'Work DB'!$AC$4)</f>
        <v>0</v>
      </c>
      <c r="AD397" s="166">
        <f>SUMIFS('Transport-DB'!P:P,'Transport-DB'!C:C,"="&amp;'Work DB'!C397,'Transport-DB'!F:F,"="&amp;'Work DB'!$AD$4)</f>
        <v>0</v>
      </c>
      <c r="AE397" s="166">
        <f>SUMIFS('Transport-DB'!P:P,'Transport-DB'!C:C,"="&amp;'Work DB'!C397,'Transport-DB'!F:F,"="&amp;'Work DB'!$AE$4)</f>
        <v>0</v>
      </c>
      <c r="AF397" s="166">
        <f>SUMIFS('Transport-DB'!P:P,'Transport-DB'!C:C,"="&amp;'Work DB'!C397,'Transport-DB'!F:F,"="&amp;'Work DB'!$AF$4)</f>
        <v>0</v>
      </c>
      <c r="AG397" s="167"/>
      <c r="AH397" s="168">
        <f>SUMIFS('Transport-DB'!Q:Q,'Transport-DB'!C:C,"="&amp;'Work DB'!C397)</f>
        <v>0</v>
      </c>
      <c r="AI397" s="170">
        <f>SUMIFS(Civil_DB[قالب بندی],Civil_DB[تاریخ],"="&amp;'Work DB'!C397)</f>
        <v>0</v>
      </c>
      <c r="AJ397" s="169"/>
      <c r="AK397" s="167">
        <f>SUMIFS(Civil_DB[بتن],Civil_DB[تاریخ],"="&amp;'Work DB'!C397)</f>
        <v>0</v>
      </c>
      <c r="AL397" s="28"/>
      <c r="AM397" s="29"/>
      <c r="AN397" s="31"/>
      <c r="AO397" s="28"/>
      <c r="AP397" s="29"/>
      <c r="AQ397" s="29"/>
      <c r="AR397" s="30"/>
      <c r="AS397" s="28"/>
      <c r="AT397" s="29"/>
      <c r="AU397" s="30"/>
      <c r="AV397" s="184"/>
      <c r="AW397" s="29"/>
      <c r="AX397" s="29"/>
      <c r="AY397" s="29"/>
      <c r="AZ397" s="29"/>
      <c r="BA397" s="29"/>
      <c r="BB397" s="29"/>
      <c r="BC397" s="30"/>
      <c r="BD397" s="249"/>
      <c r="BE397" s="249"/>
      <c r="BF397" s="249"/>
      <c r="BG397" s="249"/>
      <c r="BH397" s="32"/>
      <c r="BI397" s="56"/>
    </row>
    <row r="398" spans="2:61" s="15" customFormat="1" ht="21" x14ac:dyDescent="0.25">
      <c r="B398" s="47"/>
      <c r="C398" s="20">
        <f t="shared" si="73"/>
        <v>45763</v>
      </c>
      <c r="D398" s="168">
        <f>SUMIFS('Transport-DB'!O:O,'Transport-DB'!C:C,"="&amp;'Work DB'!C398,'Transport-DB'!F:F,"="&amp;'Work DB'!$D$4)</f>
        <v>0</v>
      </c>
      <c r="E398" s="169">
        <f>SUMIFS('Transport-DB'!O:O,'Transport-DB'!C:C,"="&amp;'Work DB'!C398,'Transport-DB'!F:F,"="&amp;'Work DB'!$E$4)</f>
        <v>0</v>
      </c>
      <c r="F398" s="169">
        <f>SUMIFS('Transport-DB'!O:O,'Transport-DB'!C:C,"="&amp;'Work DB'!C398,'Transport-DB'!F:F,"="&amp;'Work DB'!$F$4)</f>
        <v>0</v>
      </c>
      <c r="G398" s="169">
        <f>SUMIFS('Transport-DB'!O:O,'Transport-DB'!C:C,"="&amp;'Work DB'!C398,'Transport-DB'!F:F,"="&amp;'Work DB'!$G$4)</f>
        <v>0</v>
      </c>
      <c r="H398" s="166">
        <f>SUMIFS('Transport-DB'!O:O,'Transport-DB'!C:C,"="&amp;'Work DB'!C398,'Transport-DB'!F:F,"="&amp;'Work DB'!$H$4)</f>
        <v>0</v>
      </c>
      <c r="I398" s="169">
        <f>SUMIFS('Transport-DB'!O:O,'Transport-DB'!C:C,"="&amp;'Work DB'!C398,'Transport-DB'!F:F,"="&amp;'Work DB'!$I$4)</f>
        <v>0</v>
      </c>
      <c r="J398" s="337">
        <f>SUMIFS('Transport-DB'!O:O,'Transport-DB'!C:C,"="&amp;'Work DB'!C398,'Transport-DB'!F:F,"="&amp;'Work DB'!$J$4)</f>
        <v>0</v>
      </c>
      <c r="K398" s="168">
        <f>SUMIFS('Transport-DB'!N:N,'Transport-DB'!C:C,"="&amp;'Work DB'!C398,'Transport-DB'!F:F,"="&amp;'Work DB'!$K$4)</f>
        <v>0</v>
      </c>
      <c r="L398" s="169">
        <f>SUMIFS('Transport-DB'!N:N,'Transport-DB'!C:C,"="&amp;'Work DB'!C398,'Transport-DB'!F:F,"="&amp;'Work DB'!$L$4)</f>
        <v>0</v>
      </c>
      <c r="M398" s="169">
        <f>SUMIFS('Transport-DB'!N:N,'Transport-DB'!C:C,"="&amp;'Work DB'!C398,'Transport-DB'!F:F,"="&amp;'Work DB'!$M$4)</f>
        <v>0</v>
      </c>
      <c r="N398" s="169">
        <f>SUMIFS('Transport-DB'!N:N,'Transport-DB'!C:C,"="&amp;'Work DB'!C398,'Transport-DB'!F:F,"="&amp;'Work DB'!$N$4)</f>
        <v>0</v>
      </c>
      <c r="O398" s="169">
        <f>SUMIFS('Transport-DB'!N:N,'Transport-DB'!C:C,"="&amp;'Work DB'!C398,'Transport-DB'!F:F,"="&amp;'Work DB'!$O$4)</f>
        <v>0</v>
      </c>
      <c r="P398" s="169">
        <f>SUMIFS('Transport-DB'!N:N,'Transport-DB'!C:C,"="&amp;'Work DB'!C398,'Transport-DB'!F:F,"="&amp;'Work DB'!$P$4)</f>
        <v>0</v>
      </c>
      <c r="Q398" s="166">
        <f>SUMIFS('Transport-DB'!N:N,'Transport-DB'!C:C,"="&amp;'Work DB'!C398,'Transport-DB'!F:F,"="&amp;'Work DB'!$Q$4)</f>
        <v>0</v>
      </c>
      <c r="R398" s="167">
        <f>SUMIFS('Transport-DB'!N:N,'Transport-DB'!C:C,"="&amp;'Work DB'!C398,'Transport-DB'!F:F,"="&amp;'Work DB'!$R$4)</f>
        <v>0</v>
      </c>
      <c r="S398" s="168">
        <f>SUM(D398:J398)+SUM(K398:R398)-M398-SUMIFS(Transport_DB[ترانشه],Transport_DB[توضیحات],"دیسپوزال",Transport_DB[تاریخ],'Work DB'!C398)</f>
        <v>0</v>
      </c>
      <c r="T398" s="169">
        <f t="shared" si="72"/>
        <v>0</v>
      </c>
      <c r="U398" s="169"/>
      <c r="V398" s="169"/>
      <c r="W398" s="169"/>
      <c r="X398" s="169"/>
      <c r="Y398" s="167"/>
      <c r="Z398" s="249"/>
      <c r="AA398" s="168">
        <f>SUMIFS('Transport-DB'!P:P,'Transport-DB'!C:C,"="&amp;'Work DB'!C398,'Transport-DB'!F:F,"="&amp;'Work DB'!$AA$4)</f>
        <v>0</v>
      </c>
      <c r="AB398" s="169">
        <f>SUMIFS('Transport-DB'!P:P,'Transport-DB'!C:C,"="&amp;'Work DB'!C398,'Transport-DB'!F:F,"="&amp;'Work DB'!$AB$4)</f>
        <v>0</v>
      </c>
      <c r="AC398" s="169">
        <f>SUMIFS('Transport-DB'!P:P,'Transport-DB'!C:C,"="&amp;'Work DB'!C398,'Transport-DB'!F:F,"="&amp;'Work DB'!$AC$4)</f>
        <v>0</v>
      </c>
      <c r="AD398" s="166">
        <f>SUMIFS('Transport-DB'!P:P,'Transport-DB'!C:C,"="&amp;'Work DB'!C398,'Transport-DB'!F:F,"="&amp;'Work DB'!$AD$4)</f>
        <v>0</v>
      </c>
      <c r="AE398" s="166">
        <f>SUMIFS('Transport-DB'!P:P,'Transport-DB'!C:C,"="&amp;'Work DB'!C398,'Transport-DB'!F:F,"="&amp;'Work DB'!$AE$4)</f>
        <v>0</v>
      </c>
      <c r="AF398" s="166">
        <f>SUMIFS('Transport-DB'!P:P,'Transport-DB'!C:C,"="&amp;'Work DB'!C398,'Transport-DB'!F:F,"="&amp;'Work DB'!$AF$4)</f>
        <v>0</v>
      </c>
      <c r="AG398" s="167"/>
      <c r="AH398" s="168">
        <f>SUMIFS('Transport-DB'!Q:Q,'Transport-DB'!C:C,"="&amp;'Work DB'!C398)</f>
        <v>0</v>
      </c>
      <c r="AI398" s="170">
        <f>SUMIFS(Civil_DB[قالب بندی],Civil_DB[تاریخ],"="&amp;'Work DB'!C398)</f>
        <v>0</v>
      </c>
      <c r="AJ398" s="169"/>
      <c r="AK398" s="167">
        <f>SUMIFS(Civil_DB[بتن],Civil_DB[تاریخ],"="&amp;'Work DB'!C398)</f>
        <v>0</v>
      </c>
      <c r="AL398" s="28"/>
      <c r="AM398" s="29"/>
      <c r="AN398" s="31"/>
      <c r="AO398" s="28"/>
      <c r="AP398" s="29"/>
      <c r="AQ398" s="29"/>
      <c r="AR398" s="30"/>
      <c r="AS398" s="28"/>
      <c r="AT398" s="29"/>
      <c r="AU398" s="30"/>
      <c r="AV398" s="184"/>
      <c r="AW398" s="29"/>
      <c r="AX398" s="29"/>
      <c r="AY398" s="29"/>
      <c r="AZ398" s="29"/>
      <c r="BA398" s="29"/>
      <c r="BB398" s="29"/>
      <c r="BC398" s="30"/>
      <c r="BD398" s="249"/>
      <c r="BE398" s="249"/>
      <c r="BF398" s="249"/>
      <c r="BG398" s="249"/>
      <c r="BH398" s="32"/>
      <c r="BI398" s="56"/>
    </row>
    <row r="399" spans="2:61" s="15" customFormat="1" ht="21" x14ac:dyDescent="0.25">
      <c r="B399" s="47"/>
      <c r="C399" s="20">
        <f t="shared" si="73"/>
        <v>45764</v>
      </c>
      <c r="D399" s="168">
        <f>SUMIFS('Transport-DB'!O:O,'Transport-DB'!C:C,"="&amp;'Work DB'!C399,'Transport-DB'!F:F,"="&amp;'Work DB'!$D$4)</f>
        <v>0</v>
      </c>
      <c r="E399" s="169">
        <f>SUMIFS('Transport-DB'!O:O,'Transport-DB'!C:C,"="&amp;'Work DB'!C399,'Transport-DB'!F:F,"="&amp;'Work DB'!$E$4)</f>
        <v>0</v>
      </c>
      <c r="F399" s="169">
        <f>SUMIFS('Transport-DB'!O:O,'Transport-DB'!C:C,"="&amp;'Work DB'!C399,'Transport-DB'!F:F,"="&amp;'Work DB'!$F$4)</f>
        <v>0</v>
      </c>
      <c r="G399" s="169">
        <f>SUMIFS('Transport-DB'!O:O,'Transport-DB'!C:C,"="&amp;'Work DB'!C399,'Transport-DB'!F:F,"="&amp;'Work DB'!$G$4)</f>
        <v>0</v>
      </c>
      <c r="H399" s="166">
        <f>SUMIFS('Transport-DB'!O:O,'Transport-DB'!C:C,"="&amp;'Work DB'!C399,'Transport-DB'!F:F,"="&amp;'Work DB'!$H$4)</f>
        <v>0</v>
      </c>
      <c r="I399" s="169">
        <f>SUMIFS('Transport-DB'!O:O,'Transport-DB'!C:C,"="&amp;'Work DB'!C399,'Transport-DB'!F:F,"="&amp;'Work DB'!$I$4)</f>
        <v>0</v>
      </c>
      <c r="J399" s="337">
        <f>SUMIFS('Transport-DB'!O:O,'Transport-DB'!C:C,"="&amp;'Work DB'!C399,'Transport-DB'!F:F,"="&amp;'Work DB'!$J$4)</f>
        <v>0</v>
      </c>
      <c r="K399" s="168">
        <f>SUMIFS('Transport-DB'!N:N,'Transport-DB'!C:C,"="&amp;'Work DB'!C399,'Transport-DB'!F:F,"="&amp;'Work DB'!$K$4)</f>
        <v>0</v>
      </c>
      <c r="L399" s="169">
        <f>SUMIFS('Transport-DB'!N:N,'Transport-DB'!C:C,"="&amp;'Work DB'!C399,'Transport-DB'!F:F,"="&amp;'Work DB'!$L$4)</f>
        <v>0</v>
      </c>
      <c r="M399" s="169">
        <f>SUMIFS('Transport-DB'!N:N,'Transport-DB'!C:C,"="&amp;'Work DB'!C399,'Transport-DB'!F:F,"="&amp;'Work DB'!$M$4)</f>
        <v>0</v>
      </c>
      <c r="N399" s="169">
        <f>SUMIFS('Transport-DB'!N:N,'Transport-DB'!C:C,"="&amp;'Work DB'!C399,'Transport-DB'!F:F,"="&amp;'Work DB'!$N$4)</f>
        <v>0</v>
      </c>
      <c r="O399" s="169">
        <f>SUMIFS('Transport-DB'!N:N,'Transport-DB'!C:C,"="&amp;'Work DB'!C399,'Transport-DB'!F:F,"="&amp;'Work DB'!$O$4)</f>
        <v>0</v>
      </c>
      <c r="P399" s="169">
        <f>SUMIFS('Transport-DB'!N:N,'Transport-DB'!C:C,"="&amp;'Work DB'!C399,'Transport-DB'!F:F,"="&amp;'Work DB'!$P$4)</f>
        <v>0</v>
      </c>
      <c r="Q399" s="166">
        <f>SUMIFS('Transport-DB'!N:N,'Transport-DB'!C:C,"="&amp;'Work DB'!C399,'Transport-DB'!F:F,"="&amp;'Work DB'!$Q$4)</f>
        <v>0</v>
      </c>
      <c r="R399" s="167">
        <f>SUMIFS('Transport-DB'!N:N,'Transport-DB'!C:C,"="&amp;'Work DB'!C399,'Transport-DB'!F:F,"="&amp;'Work DB'!$R$4)</f>
        <v>0</v>
      </c>
      <c r="S399" s="168">
        <f>SUM(D399:J399)+SUM(K399:R399)-M399-SUMIFS(Transport_DB[ترانشه],Transport_DB[توضیحات],"دیسپوزال",Transport_DB[تاریخ],'Work DB'!C399)</f>
        <v>0</v>
      </c>
      <c r="T399" s="169">
        <f t="shared" si="72"/>
        <v>0</v>
      </c>
      <c r="U399" s="169"/>
      <c r="V399" s="169"/>
      <c r="W399" s="169"/>
      <c r="X399" s="169"/>
      <c r="Y399" s="167"/>
      <c r="Z399" s="249"/>
      <c r="AA399" s="168">
        <f>SUMIFS('Transport-DB'!P:P,'Transport-DB'!C:C,"="&amp;'Work DB'!C399,'Transport-DB'!F:F,"="&amp;'Work DB'!$AA$4)</f>
        <v>0</v>
      </c>
      <c r="AB399" s="169">
        <f>SUMIFS('Transport-DB'!P:P,'Transport-DB'!C:C,"="&amp;'Work DB'!C399,'Transport-DB'!F:F,"="&amp;'Work DB'!$AB$4)</f>
        <v>0</v>
      </c>
      <c r="AC399" s="169">
        <f>SUMIFS('Transport-DB'!P:P,'Transport-DB'!C:C,"="&amp;'Work DB'!C399,'Transport-DB'!F:F,"="&amp;'Work DB'!$AC$4)</f>
        <v>0</v>
      </c>
      <c r="AD399" s="166">
        <f>SUMIFS('Transport-DB'!P:P,'Transport-DB'!C:C,"="&amp;'Work DB'!C399,'Transport-DB'!F:F,"="&amp;'Work DB'!$AD$4)</f>
        <v>0</v>
      </c>
      <c r="AE399" s="166">
        <f>SUMIFS('Transport-DB'!P:P,'Transport-DB'!C:C,"="&amp;'Work DB'!C399,'Transport-DB'!F:F,"="&amp;'Work DB'!$AE$4)</f>
        <v>0</v>
      </c>
      <c r="AF399" s="166">
        <f>SUMIFS('Transport-DB'!P:P,'Transport-DB'!C:C,"="&amp;'Work DB'!C399,'Transport-DB'!F:F,"="&amp;'Work DB'!$AF$4)</f>
        <v>0</v>
      </c>
      <c r="AG399" s="167"/>
      <c r="AH399" s="168">
        <f>SUMIFS('Transport-DB'!Q:Q,'Transport-DB'!C:C,"="&amp;'Work DB'!C399)</f>
        <v>0</v>
      </c>
      <c r="AI399" s="170">
        <f>SUMIFS(Civil_DB[قالب بندی],Civil_DB[تاریخ],"="&amp;'Work DB'!C399)</f>
        <v>0</v>
      </c>
      <c r="AJ399" s="169"/>
      <c r="AK399" s="167">
        <f>SUMIFS(Civil_DB[بتن],Civil_DB[تاریخ],"="&amp;'Work DB'!C399)</f>
        <v>0</v>
      </c>
      <c r="AL399" s="28"/>
      <c r="AM399" s="29"/>
      <c r="AN399" s="31"/>
      <c r="AO399" s="28"/>
      <c r="AP399" s="29"/>
      <c r="AQ399" s="29"/>
      <c r="AR399" s="30"/>
      <c r="AS399" s="28"/>
      <c r="AT399" s="29"/>
      <c r="AU399" s="30"/>
      <c r="AV399" s="184"/>
      <c r="AW399" s="29"/>
      <c r="AX399" s="29"/>
      <c r="AY399" s="29"/>
      <c r="AZ399" s="29"/>
      <c r="BA399" s="29"/>
      <c r="BB399" s="29"/>
      <c r="BC399" s="30"/>
      <c r="BD399" s="249"/>
      <c r="BE399" s="249"/>
      <c r="BF399" s="249"/>
      <c r="BG399" s="249"/>
      <c r="BH399" s="32"/>
      <c r="BI399" s="56"/>
    </row>
    <row r="400" spans="2:61" s="15" customFormat="1" ht="21" x14ac:dyDescent="0.25">
      <c r="B400" s="47"/>
      <c r="C400" s="20">
        <f t="shared" si="73"/>
        <v>45765</v>
      </c>
      <c r="D400" s="168">
        <f>SUMIFS('Transport-DB'!O:O,'Transport-DB'!C:C,"="&amp;'Work DB'!C400,'Transport-DB'!F:F,"="&amp;'Work DB'!$D$4)</f>
        <v>0</v>
      </c>
      <c r="E400" s="169">
        <f>SUMIFS('Transport-DB'!O:O,'Transport-DB'!C:C,"="&amp;'Work DB'!C400,'Transport-DB'!F:F,"="&amp;'Work DB'!$E$4)</f>
        <v>0</v>
      </c>
      <c r="F400" s="169">
        <f>SUMIFS('Transport-DB'!O:O,'Transport-DB'!C:C,"="&amp;'Work DB'!C400,'Transport-DB'!F:F,"="&amp;'Work DB'!$F$4)</f>
        <v>0</v>
      </c>
      <c r="G400" s="169">
        <f>SUMIFS('Transport-DB'!O:O,'Transport-DB'!C:C,"="&amp;'Work DB'!C400,'Transport-DB'!F:F,"="&amp;'Work DB'!$G$4)</f>
        <v>0</v>
      </c>
      <c r="H400" s="166">
        <f>SUMIFS('Transport-DB'!O:O,'Transport-DB'!C:C,"="&amp;'Work DB'!C400,'Transport-DB'!F:F,"="&amp;'Work DB'!$H$4)</f>
        <v>0</v>
      </c>
      <c r="I400" s="169">
        <f>SUMIFS('Transport-DB'!O:O,'Transport-DB'!C:C,"="&amp;'Work DB'!C400,'Transport-DB'!F:F,"="&amp;'Work DB'!$I$4)</f>
        <v>0</v>
      </c>
      <c r="J400" s="337">
        <f>SUMIFS('Transport-DB'!O:O,'Transport-DB'!C:C,"="&amp;'Work DB'!C400,'Transport-DB'!F:F,"="&amp;'Work DB'!$J$4)</f>
        <v>0</v>
      </c>
      <c r="K400" s="168">
        <f>SUMIFS('Transport-DB'!N:N,'Transport-DB'!C:C,"="&amp;'Work DB'!C400,'Transport-DB'!F:F,"="&amp;'Work DB'!$K$4)</f>
        <v>0</v>
      </c>
      <c r="L400" s="169">
        <f>SUMIFS('Transport-DB'!N:N,'Transport-DB'!C:C,"="&amp;'Work DB'!C400,'Transport-DB'!F:F,"="&amp;'Work DB'!$L$4)</f>
        <v>0</v>
      </c>
      <c r="M400" s="169">
        <f>SUMIFS('Transport-DB'!N:N,'Transport-DB'!C:C,"="&amp;'Work DB'!C400,'Transport-DB'!F:F,"="&amp;'Work DB'!$M$4)</f>
        <v>0</v>
      </c>
      <c r="N400" s="169">
        <f>SUMIFS('Transport-DB'!N:N,'Transport-DB'!C:C,"="&amp;'Work DB'!C400,'Transport-DB'!F:F,"="&amp;'Work DB'!$N$4)</f>
        <v>0</v>
      </c>
      <c r="O400" s="169">
        <f>SUMIFS('Transport-DB'!N:N,'Transport-DB'!C:C,"="&amp;'Work DB'!C400,'Transport-DB'!F:F,"="&amp;'Work DB'!$O$4)</f>
        <v>0</v>
      </c>
      <c r="P400" s="169">
        <f>SUMIFS('Transport-DB'!N:N,'Transport-DB'!C:C,"="&amp;'Work DB'!C400,'Transport-DB'!F:F,"="&amp;'Work DB'!$P$4)</f>
        <v>0</v>
      </c>
      <c r="Q400" s="166">
        <f>SUMIFS('Transport-DB'!N:N,'Transport-DB'!C:C,"="&amp;'Work DB'!C400,'Transport-DB'!F:F,"="&amp;'Work DB'!$Q$4)</f>
        <v>0</v>
      </c>
      <c r="R400" s="167">
        <f>SUMIFS('Transport-DB'!N:N,'Transport-DB'!C:C,"="&amp;'Work DB'!C400,'Transport-DB'!F:F,"="&amp;'Work DB'!$R$4)</f>
        <v>0</v>
      </c>
      <c r="S400" s="168">
        <f>SUM(D400:J400)+SUM(K400:R400)-M400-SUMIFS(Transport_DB[ترانشه],Transport_DB[توضیحات],"دیسپوزال",Transport_DB[تاریخ],'Work DB'!C400)</f>
        <v>0</v>
      </c>
      <c r="T400" s="169">
        <f t="shared" si="72"/>
        <v>0</v>
      </c>
      <c r="U400" s="169"/>
      <c r="V400" s="169"/>
      <c r="W400" s="169"/>
      <c r="X400" s="169"/>
      <c r="Y400" s="167"/>
      <c r="Z400" s="249"/>
      <c r="AA400" s="168">
        <f>SUMIFS('Transport-DB'!P:P,'Transport-DB'!C:C,"="&amp;'Work DB'!C400,'Transport-DB'!F:F,"="&amp;'Work DB'!$AA$4)</f>
        <v>0</v>
      </c>
      <c r="AB400" s="169">
        <f>SUMIFS('Transport-DB'!P:P,'Transport-DB'!C:C,"="&amp;'Work DB'!C400,'Transport-DB'!F:F,"="&amp;'Work DB'!$AB$4)</f>
        <v>0</v>
      </c>
      <c r="AC400" s="169">
        <f>SUMIFS('Transport-DB'!P:P,'Transport-DB'!C:C,"="&amp;'Work DB'!C400,'Transport-DB'!F:F,"="&amp;'Work DB'!$AC$4)</f>
        <v>0</v>
      </c>
      <c r="AD400" s="166">
        <f>SUMIFS('Transport-DB'!P:P,'Transport-DB'!C:C,"="&amp;'Work DB'!C400,'Transport-DB'!F:F,"="&amp;'Work DB'!$AD$4)</f>
        <v>0</v>
      </c>
      <c r="AE400" s="166">
        <f>SUMIFS('Transport-DB'!P:P,'Transport-DB'!C:C,"="&amp;'Work DB'!C400,'Transport-DB'!F:F,"="&amp;'Work DB'!$AE$4)</f>
        <v>0</v>
      </c>
      <c r="AF400" s="166">
        <f>SUMIFS('Transport-DB'!P:P,'Transport-DB'!C:C,"="&amp;'Work DB'!C400,'Transport-DB'!F:F,"="&amp;'Work DB'!$AF$4)</f>
        <v>0</v>
      </c>
      <c r="AG400" s="167"/>
      <c r="AH400" s="168">
        <f>SUMIFS('Transport-DB'!Q:Q,'Transport-DB'!C:C,"="&amp;'Work DB'!C400)</f>
        <v>0</v>
      </c>
      <c r="AI400" s="170">
        <f>SUMIFS(Civil_DB[قالب بندی],Civil_DB[تاریخ],"="&amp;'Work DB'!C400)</f>
        <v>0</v>
      </c>
      <c r="AJ400" s="169"/>
      <c r="AK400" s="167">
        <f>SUMIFS(Civil_DB[بتن],Civil_DB[تاریخ],"="&amp;'Work DB'!C400)</f>
        <v>0</v>
      </c>
      <c r="AL400" s="28"/>
      <c r="AM400" s="29"/>
      <c r="AN400" s="31"/>
      <c r="AO400" s="28"/>
      <c r="AP400" s="29"/>
      <c r="AQ400" s="29"/>
      <c r="AR400" s="30"/>
      <c r="AS400" s="28"/>
      <c r="AT400" s="29"/>
      <c r="AU400" s="30"/>
      <c r="AV400" s="184"/>
      <c r="AW400" s="29"/>
      <c r="AX400" s="29"/>
      <c r="AY400" s="29"/>
      <c r="AZ400" s="29"/>
      <c r="BA400" s="29"/>
      <c r="BB400" s="29"/>
      <c r="BC400" s="30"/>
      <c r="BD400" s="249"/>
      <c r="BE400" s="249"/>
      <c r="BF400" s="249"/>
      <c r="BG400" s="249"/>
      <c r="BH400" s="32"/>
      <c r="BI400" s="56"/>
    </row>
    <row r="401" spans="2:61" s="15" customFormat="1" ht="21" x14ac:dyDescent="0.25">
      <c r="B401" s="47"/>
      <c r="C401" s="20">
        <f t="shared" si="73"/>
        <v>45766</v>
      </c>
      <c r="D401" s="168">
        <f>SUMIFS('Transport-DB'!O:O,'Transport-DB'!C:C,"="&amp;'Work DB'!C401,'Transport-DB'!F:F,"="&amp;'Work DB'!$D$4)</f>
        <v>0</v>
      </c>
      <c r="E401" s="169">
        <f>SUMIFS('Transport-DB'!O:O,'Transport-DB'!C:C,"="&amp;'Work DB'!C401,'Transport-DB'!F:F,"="&amp;'Work DB'!$E$4)</f>
        <v>0</v>
      </c>
      <c r="F401" s="169">
        <f>SUMIFS('Transport-DB'!O:O,'Transport-DB'!C:C,"="&amp;'Work DB'!C401,'Transport-DB'!F:F,"="&amp;'Work DB'!$F$4)</f>
        <v>0</v>
      </c>
      <c r="G401" s="169">
        <f>SUMIFS('Transport-DB'!O:O,'Transport-DB'!C:C,"="&amp;'Work DB'!C401,'Transport-DB'!F:F,"="&amp;'Work DB'!$G$4)</f>
        <v>0</v>
      </c>
      <c r="H401" s="166">
        <f>SUMIFS('Transport-DB'!O:O,'Transport-DB'!C:C,"="&amp;'Work DB'!C401,'Transport-DB'!F:F,"="&amp;'Work DB'!$H$4)</f>
        <v>0</v>
      </c>
      <c r="I401" s="169">
        <f>SUMIFS('Transport-DB'!O:O,'Transport-DB'!C:C,"="&amp;'Work DB'!C401,'Transport-DB'!F:F,"="&amp;'Work DB'!$I$4)</f>
        <v>0</v>
      </c>
      <c r="J401" s="337">
        <f>SUMIFS('Transport-DB'!O:O,'Transport-DB'!C:C,"="&amp;'Work DB'!C401,'Transport-DB'!F:F,"="&amp;'Work DB'!$J$4)</f>
        <v>0</v>
      </c>
      <c r="K401" s="168">
        <f>SUMIFS('Transport-DB'!N:N,'Transport-DB'!C:C,"="&amp;'Work DB'!C401,'Transport-DB'!F:F,"="&amp;'Work DB'!$K$4)</f>
        <v>0</v>
      </c>
      <c r="L401" s="169">
        <f>SUMIFS('Transport-DB'!N:N,'Transport-DB'!C:C,"="&amp;'Work DB'!C401,'Transport-DB'!F:F,"="&amp;'Work DB'!$L$4)</f>
        <v>0</v>
      </c>
      <c r="M401" s="169">
        <f>SUMIFS('Transport-DB'!N:N,'Transport-DB'!C:C,"="&amp;'Work DB'!C401,'Transport-DB'!F:F,"="&amp;'Work DB'!$M$4)</f>
        <v>0</v>
      </c>
      <c r="N401" s="169">
        <f>SUMIFS('Transport-DB'!N:N,'Transport-DB'!C:C,"="&amp;'Work DB'!C401,'Transport-DB'!F:F,"="&amp;'Work DB'!$N$4)</f>
        <v>0</v>
      </c>
      <c r="O401" s="169">
        <f>SUMIFS('Transport-DB'!N:N,'Transport-DB'!C:C,"="&amp;'Work DB'!C401,'Transport-DB'!F:F,"="&amp;'Work DB'!$O$4)</f>
        <v>0</v>
      </c>
      <c r="P401" s="169">
        <f>SUMIFS('Transport-DB'!N:N,'Transport-DB'!C:C,"="&amp;'Work DB'!C401,'Transport-DB'!F:F,"="&amp;'Work DB'!$P$4)</f>
        <v>0</v>
      </c>
      <c r="Q401" s="166">
        <f>SUMIFS('Transport-DB'!N:N,'Transport-DB'!C:C,"="&amp;'Work DB'!C401,'Transport-DB'!F:F,"="&amp;'Work DB'!$Q$4)</f>
        <v>0</v>
      </c>
      <c r="R401" s="167">
        <f>SUMIFS('Transport-DB'!N:N,'Transport-DB'!C:C,"="&amp;'Work DB'!C401,'Transport-DB'!F:F,"="&amp;'Work DB'!$R$4)</f>
        <v>0</v>
      </c>
      <c r="S401" s="168">
        <f>SUM(D401:J401)+SUM(K401:R401)-M401-SUMIFS(Transport_DB[ترانشه],Transport_DB[توضیحات],"دیسپوزال",Transport_DB[تاریخ],'Work DB'!C401)</f>
        <v>0</v>
      </c>
      <c r="T401" s="169">
        <f t="shared" si="72"/>
        <v>0</v>
      </c>
      <c r="U401" s="169"/>
      <c r="V401" s="169"/>
      <c r="W401" s="169"/>
      <c r="X401" s="169"/>
      <c r="Y401" s="167"/>
      <c r="Z401" s="249"/>
      <c r="AA401" s="168">
        <f>SUMIFS('Transport-DB'!P:P,'Transport-DB'!C:C,"="&amp;'Work DB'!C401,'Transport-DB'!F:F,"="&amp;'Work DB'!$AA$4)</f>
        <v>0</v>
      </c>
      <c r="AB401" s="169">
        <f>SUMIFS('Transport-DB'!P:P,'Transport-DB'!C:C,"="&amp;'Work DB'!C401,'Transport-DB'!F:F,"="&amp;'Work DB'!$AB$4)</f>
        <v>0</v>
      </c>
      <c r="AC401" s="169">
        <f>SUMIFS('Transport-DB'!P:P,'Transport-DB'!C:C,"="&amp;'Work DB'!C401,'Transport-DB'!F:F,"="&amp;'Work DB'!$AC$4)</f>
        <v>0</v>
      </c>
      <c r="AD401" s="166">
        <f>SUMIFS('Transport-DB'!P:P,'Transport-DB'!C:C,"="&amp;'Work DB'!C401,'Transport-DB'!F:F,"="&amp;'Work DB'!$AD$4)</f>
        <v>0</v>
      </c>
      <c r="AE401" s="166">
        <f>SUMIFS('Transport-DB'!P:P,'Transport-DB'!C:C,"="&amp;'Work DB'!C401,'Transport-DB'!F:F,"="&amp;'Work DB'!$AE$4)</f>
        <v>0</v>
      </c>
      <c r="AF401" s="166">
        <f>SUMIFS('Transport-DB'!P:P,'Transport-DB'!C:C,"="&amp;'Work DB'!C401,'Transport-DB'!F:F,"="&amp;'Work DB'!$AF$4)</f>
        <v>0</v>
      </c>
      <c r="AG401" s="167"/>
      <c r="AH401" s="168">
        <f>SUMIFS('Transport-DB'!Q:Q,'Transport-DB'!C:C,"="&amp;'Work DB'!C401)</f>
        <v>0</v>
      </c>
      <c r="AI401" s="170">
        <f>SUMIFS(Civil_DB[قالب بندی],Civil_DB[تاریخ],"="&amp;'Work DB'!C401)</f>
        <v>0</v>
      </c>
      <c r="AJ401" s="169"/>
      <c r="AK401" s="167">
        <f>SUMIFS(Civil_DB[بتن],Civil_DB[تاریخ],"="&amp;'Work DB'!C401)</f>
        <v>0</v>
      </c>
      <c r="AL401" s="28"/>
      <c r="AM401" s="29"/>
      <c r="AN401" s="31"/>
      <c r="AO401" s="28"/>
      <c r="AP401" s="29"/>
      <c r="AQ401" s="29"/>
      <c r="AR401" s="30"/>
      <c r="AS401" s="28"/>
      <c r="AT401" s="29"/>
      <c r="AU401" s="30"/>
      <c r="AV401" s="184"/>
      <c r="AW401" s="29"/>
      <c r="AX401" s="29"/>
      <c r="AY401" s="29"/>
      <c r="AZ401" s="29"/>
      <c r="BA401" s="29"/>
      <c r="BB401" s="29"/>
      <c r="BC401" s="30"/>
      <c r="BD401" s="249"/>
      <c r="BE401" s="249"/>
      <c r="BF401" s="249"/>
      <c r="BG401" s="249"/>
      <c r="BH401" s="32"/>
      <c r="BI401" s="56"/>
    </row>
    <row r="402" spans="2:61" s="15" customFormat="1" ht="21" x14ac:dyDescent="0.25">
      <c r="B402" s="47"/>
      <c r="C402" s="20">
        <f t="shared" si="73"/>
        <v>45767</v>
      </c>
      <c r="D402" s="168">
        <f>SUMIFS('Transport-DB'!O:O,'Transport-DB'!C:C,"="&amp;'Work DB'!C402,'Transport-DB'!F:F,"="&amp;'Work DB'!$D$4)</f>
        <v>0</v>
      </c>
      <c r="E402" s="169">
        <f>SUMIFS('Transport-DB'!O:O,'Transport-DB'!C:C,"="&amp;'Work DB'!C402,'Transport-DB'!F:F,"="&amp;'Work DB'!$E$4)</f>
        <v>0</v>
      </c>
      <c r="F402" s="169">
        <f>SUMIFS('Transport-DB'!O:O,'Transport-DB'!C:C,"="&amp;'Work DB'!C402,'Transport-DB'!F:F,"="&amp;'Work DB'!$F$4)</f>
        <v>0</v>
      </c>
      <c r="G402" s="169">
        <f>SUMIFS('Transport-DB'!O:O,'Transport-DB'!C:C,"="&amp;'Work DB'!C402,'Transport-DB'!F:F,"="&amp;'Work DB'!$G$4)</f>
        <v>0</v>
      </c>
      <c r="H402" s="166">
        <f>SUMIFS('Transport-DB'!O:O,'Transport-DB'!C:C,"="&amp;'Work DB'!C402,'Transport-DB'!F:F,"="&amp;'Work DB'!$H$4)</f>
        <v>0</v>
      </c>
      <c r="I402" s="169">
        <f>SUMIFS('Transport-DB'!O:O,'Transport-DB'!C:C,"="&amp;'Work DB'!C402,'Transport-DB'!F:F,"="&amp;'Work DB'!$I$4)</f>
        <v>0</v>
      </c>
      <c r="J402" s="337">
        <f>SUMIFS('Transport-DB'!O:O,'Transport-DB'!C:C,"="&amp;'Work DB'!C402,'Transport-DB'!F:F,"="&amp;'Work DB'!$J$4)</f>
        <v>0</v>
      </c>
      <c r="K402" s="168">
        <f>SUMIFS('Transport-DB'!N:N,'Transport-DB'!C:C,"="&amp;'Work DB'!C402,'Transport-DB'!F:F,"="&amp;'Work DB'!$K$4)</f>
        <v>0</v>
      </c>
      <c r="L402" s="169">
        <f>SUMIFS('Transport-DB'!N:N,'Transport-DB'!C:C,"="&amp;'Work DB'!C402,'Transport-DB'!F:F,"="&amp;'Work DB'!$L$4)</f>
        <v>0</v>
      </c>
      <c r="M402" s="169">
        <f>SUMIFS('Transport-DB'!N:N,'Transport-DB'!C:C,"="&amp;'Work DB'!C402,'Transport-DB'!F:F,"="&amp;'Work DB'!$M$4)</f>
        <v>0</v>
      </c>
      <c r="N402" s="169">
        <f>SUMIFS('Transport-DB'!N:N,'Transport-DB'!C:C,"="&amp;'Work DB'!C402,'Transport-DB'!F:F,"="&amp;'Work DB'!$N$4)</f>
        <v>0</v>
      </c>
      <c r="O402" s="169">
        <f>SUMIFS('Transport-DB'!N:N,'Transport-DB'!C:C,"="&amp;'Work DB'!C402,'Transport-DB'!F:F,"="&amp;'Work DB'!$O$4)</f>
        <v>0</v>
      </c>
      <c r="P402" s="169">
        <f>SUMIFS('Transport-DB'!N:N,'Transport-DB'!C:C,"="&amp;'Work DB'!C402,'Transport-DB'!F:F,"="&amp;'Work DB'!$P$4)</f>
        <v>0</v>
      </c>
      <c r="Q402" s="166">
        <f>SUMIFS('Transport-DB'!N:N,'Transport-DB'!C:C,"="&amp;'Work DB'!C402,'Transport-DB'!F:F,"="&amp;'Work DB'!$Q$4)</f>
        <v>0</v>
      </c>
      <c r="R402" s="167">
        <f>SUMIFS('Transport-DB'!N:N,'Transport-DB'!C:C,"="&amp;'Work DB'!C402,'Transport-DB'!F:F,"="&amp;'Work DB'!$R$4)</f>
        <v>0</v>
      </c>
      <c r="S402" s="168">
        <f>SUM(D402:J402)+SUM(K402:R402)-M402-SUMIFS(Transport_DB[ترانشه],Transport_DB[توضیحات],"دیسپوزال",Transport_DB[تاریخ],'Work DB'!C402)</f>
        <v>0</v>
      </c>
      <c r="T402" s="169">
        <f t="shared" si="72"/>
        <v>0</v>
      </c>
      <c r="U402" s="169"/>
      <c r="V402" s="169"/>
      <c r="W402" s="169"/>
      <c r="X402" s="169"/>
      <c r="Y402" s="167"/>
      <c r="Z402" s="249"/>
      <c r="AA402" s="168">
        <f>SUMIFS('Transport-DB'!P:P,'Transport-DB'!C:C,"="&amp;'Work DB'!C402,'Transport-DB'!F:F,"="&amp;'Work DB'!$AA$4)</f>
        <v>0</v>
      </c>
      <c r="AB402" s="169">
        <f>SUMIFS('Transport-DB'!P:P,'Transport-DB'!C:C,"="&amp;'Work DB'!C402,'Transport-DB'!F:F,"="&amp;'Work DB'!$AB$4)</f>
        <v>0</v>
      </c>
      <c r="AC402" s="169">
        <f>SUMIFS('Transport-DB'!P:P,'Transport-DB'!C:C,"="&amp;'Work DB'!C402,'Transport-DB'!F:F,"="&amp;'Work DB'!$AC$4)</f>
        <v>0</v>
      </c>
      <c r="AD402" s="166">
        <f>SUMIFS('Transport-DB'!P:P,'Transport-DB'!C:C,"="&amp;'Work DB'!C402,'Transport-DB'!F:F,"="&amp;'Work DB'!$AD$4)</f>
        <v>0</v>
      </c>
      <c r="AE402" s="166">
        <f>SUMIFS('Transport-DB'!P:P,'Transport-DB'!C:C,"="&amp;'Work DB'!C402,'Transport-DB'!F:F,"="&amp;'Work DB'!$AE$4)</f>
        <v>0</v>
      </c>
      <c r="AF402" s="166">
        <f>SUMIFS('Transport-DB'!P:P,'Transport-DB'!C:C,"="&amp;'Work DB'!C402,'Transport-DB'!F:F,"="&amp;'Work DB'!$AF$4)</f>
        <v>0</v>
      </c>
      <c r="AG402" s="167"/>
      <c r="AH402" s="168">
        <f>SUMIFS('Transport-DB'!Q:Q,'Transport-DB'!C:C,"="&amp;'Work DB'!C402)</f>
        <v>0</v>
      </c>
      <c r="AI402" s="170">
        <f>SUMIFS(Civil_DB[قالب بندی],Civil_DB[تاریخ],"="&amp;'Work DB'!C402)</f>
        <v>0</v>
      </c>
      <c r="AJ402" s="169"/>
      <c r="AK402" s="167">
        <f>SUMIFS(Civil_DB[بتن],Civil_DB[تاریخ],"="&amp;'Work DB'!C402)</f>
        <v>0</v>
      </c>
      <c r="AL402" s="28"/>
      <c r="AM402" s="29"/>
      <c r="AN402" s="31"/>
      <c r="AO402" s="28"/>
      <c r="AP402" s="29"/>
      <c r="AQ402" s="29"/>
      <c r="AR402" s="30"/>
      <c r="AS402" s="28"/>
      <c r="AT402" s="29"/>
      <c r="AU402" s="30"/>
      <c r="AV402" s="184"/>
      <c r="AW402" s="29"/>
      <c r="AX402" s="29"/>
      <c r="AY402" s="29"/>
      <c r="AZ402" s="29"/>
      <c r="BA402" s="29"/>
      <c r="BB402" s="29"/>
      <c r="BC402" s="30"/>
      <c r="BD402" s="249"/>
      <c r="BE402" s="249"/>
      <c r="BF402" s="249"/>
      <c r="BG402" s="249"/>
      <c r="BH402" s="32"/>
      <c r="BI402" s="56"/>
    </row>
    <row r="403" spans="2:61" s="360" customFormat="1" ht="21" x14ac:dyDescent="0.25">
      <c r="B403" s="351"/>
      <c r="C403" s="352">
        <f t="shared" si="73"/>
        <v>45768</v>
      </c>
      <c r="D403" s="353">
        <f>SUMIFS('Transport-DB'!O:O,'Transport-DB'!C:C,"="&amp;'Work DB'!C403,'Transport-DB'!F:F,"="&amp;'Work DB'!$D$4)</f>
        <v>0</v>
      </c>
      <c r="E403" s="354">
        <f>SUMIFS('Transport-DB'!O:O,'Transport-DB'!C:C,"="&amp;'Work DB'!C403,'Transport-DB'!F:F,"="&amp;'Work DB'!$E$4)</f>
        <v>0</v>
      </c>
      <c r="F403" s="354">
        <f>SUMIFS('Transport-DB'!O:O,'Transport-DB'!C:C,"="&amp;'Work DB'!C403,'Transport-DB'!F:F,"="&amp;'Work DB'!$F$4)</f>
        <v>0</v>
      </c>
      <c r="G403" s="354">
        <f>SUMIFS('Transport-DB'!O:O,'Transport-DB'!C:C,"="&amp;'Work DB'!C403,'Transport-DB'!F:F,"="&amp;'Work DB'!$G$4)</f>
        <v>0</v>
      </c>
      <c r="H403" s="355">
        <f>SUMIFS('Transport-DB'!O:O,'Transport-DB'!C:C,"="&amp;'Work DB'!C403,'Transport-DB'!F:F,"="&amp;'Work DB'!$H$4)</f>
        <v>0</v>
      </c>
      <c r="I403" s="354">
        <f>SUMIFS('Transport-DB'!O:O,'Transport-DB'!C:C,"="&amp;'Work DB'!C403,'Transport-DB'!F:F,"="&amp;'Work DB'!$I$4)</f>
        <v>0</v>
      </c>
      <c r="J403" s="356">
        <f>SUMIFS('Transport-DB'!O:O,'Transport-DB'!C:C,"="&amp;'Work DB'!C403,'Transport-DB'!F:F,"="&amp;'Work DB'!$J$4)</f>
        <v>0</v>
      </c>
      <c r="K403" s="353">
        <f>SUMIFS('Transport-DB'!N:N,'Transport-DB'!C:C,"="&amp;'Work DB'!C403,'Transport-DB'!F:F,"="&amp;'Work DB'!$K$4)</f>
        <v>0</v>
      </c>
      <c r="L403" s="354">
        <f>SUMIFS('Transport-DB'!N:N,'Transport-DB'!C:C,"="&amp;'Work DB'!C403,'Transport-DB'!F:F,"="&amp;'Work DB'!$L$4)</f>
        <v>0</v>
      </c>
      <c r="M403" s="354">
        <f>SUMIFS('Transport-DB'!N:N,'Transport-DB'!C:C,"="&amp;'Work DB'!C403,'Transport-DB'!F:F,"="&amp;'Work DB'!$M$4)</f>
        <v>0</v>
      </c>
      <c r="N403" s="354">
        <f>SUMIFS('Transport-DB'!N:N,'Transport-DB'!C:C,"="&amp;'Work DB'!C403,'Transport-DB'!F:F,"="&amp;'Work DB'!$N$4)</f>
        <v>0</v>
      </c>
      <c r="O403" s="354">
        <f>SUMIFS('Transport-DB'!N:N,'Transport-DB'!C:C,"="&amp;'Work DB'!C403,'Transport-DB'!F:F,"="&amp;'Work DB'!$O$4)</f>
        <v>0</v>
      </c>
      <c r="P403" s="354">
        <f>SUMIFS('Transport-DB'!N:N,'Transport-DB'!C:C,"="&amp;'Work DB'!C403,'Transport-DB'!F:F,"="&amp;'Work DB'!$P$4)</f>
        <v>0</v>
      </c>
      <c r="Q403" s="355">
        <f>SUMIFS('Transport-DB'!N:N,'Transport-DB'!C:C,"="&amp;'Work DB'!C403,'Transport-DB'!F:F,"="&amp;'Work DB'!$Q$4)</f>
        <v>0</v>
      </c>
      <c r="R403" s="357">
        <f>SUMIFS('Transport-DB'!N:N,'Transport-DB'!C:C,"="&amp;'Work DB'!C403,'Transport-DB'!F:F,"="&amp;'Work DB'!$R$4)</f>
        <v>0</v>
      </c>
      <c r="S403" s="168">
        <f>SUM(D403:J403)+SUM(K403:R403)-M403-SUMIFS(Transport_DB[ترانشه],Transport_DB[توضیحات],"دیسپوزال",Transport_DB[تاریخ],'Work DB'!C403)</f>
        <v>0</v>
      </c>
      <c r="T403" s="354">
        <f t="shared" si="72"/>
        <v>0</v>
      </c>
      <c r="U403" s="354"/>
      <c r="V403" s="354"/>
      <c r="W403" s="354"/>
      <c r="X403" s="354"/>
      <c r="Y403" s="357"/>
      <c r="Z403" s="356"/>
      <c r="AA403" s="353">
        <f>SUMIFS('Transport-DB'!P:P,'Transport-DB'!C:C,"="&amp;'Work DB'!C403,'Transport-DB'!F:F,"="&amp;'Work DB'!$AA$4)</f>
        <v>0</v>
      </c>
      <c r="AB403" s="354">
        <f>SUMIFS('Transport-DB'!P:P,'Transport-DB'!C:C,"="&amp;'Work DB'!C403,'Transport-DB'!F:F,"="&amp;'Work DB'!$AB$4)</f>
        <v>0</v>
      </c>
      <c r="AC403" s="354">
        <f>SUMIFS('Transport-DB'!P:P,'Transport-DB'!C:C,"="&amp;'Work DB'!C403,'Transport-DB'!F:F,"="&amp;'Work DB'!$AC$4)</f>
        <v>0</v>
      </c>
      <c r="AD403" s="355">
        <f>SUMIFS('Transport-DB'!P:P,'Transport-DB'!C:C,"="&amp;'Work DB'!C403,'Transport-DB'!F:F,"="&amp;'Work DB'!$AD$4)</f>
        <v>0</v>
      </c>
      <c r="AE403" s="355">
        <f>SUMIFS('Transport-DB'!P:P,'Transport-DB'!C:C,"="&amp;'Work DB'!C403,'Transport-DB'!F:F,"="&amp;'Work DB'!$AE$4)</f>
        <v>0</v>
      </c>
      <c r="AF403" s="355">
        <f>SUMIFS('Transport-DB'!P:P,'Transport-DB'!C:C,"="&amp;'Work DB'!C403,'Transport-DB'!F:F,"="&amp;'Work DB'!$AF$4)</f>
        <v>0</v>
      </c>
      <c r="AG403" s="357"/>
      <c r="AH403" s="168">
        <f>SUMIFS('Transport-DB'!Q:Q,'Transport-DB'!C:C,"="&amp;'Work DB'!C403)</f>
        <v>0</v>
      </c>
      <c r="AI403" s="170">
        <f>SUMIFS(Civil_DB[قالب بندی],Civil_DB[تاریخ],"="&amp;'Work DB'!C403)</f>
        <v>0</v>
      </c>
      <c r="AJ403" s="169"/>
      <c r="AK403" s="167">
        <f>SUMIFS(Civil_DB[بتن],Civil_DB[تاریخ],"="&amp;'Work DB'!C403)</f>
        <v>0</v>
      </c>
      <c r="AL403" s="353"/>
      <c r="AM403" s="354"/>
      <c r="AN403" s="355"/>
      <c r="AO403" s="353"/>
      <c r="AP403" s="354"/>
      <c r="AQ403" s="354"/>
      <c r="AR403" s="357"/>
      <c r="AS403" s="353"/>
      <c r="AT403" s="354"/>
      <c r="AU403" s="357"/>
      <c r="AV403" s="358"/>
      <c r="AW403" s="354"/>
      <c r="AX403" s="354"/>
      <c r="AY403" s="354"/>
      <c r="AZ403" s="354"/>
      <c r="BA403" s="354"/>
      <c r="BB403" s="354"/>
      <c r="BC403" s="357"/>
      <c r="BD403" s="356"/>
      <c r="BE403" s="356"/>
      <c r="BF403" s="356"/>
      <c r="BG403" s="356"/>
      <c r="BH403" s="358"/>
      <c r="BI403" s="359" t="s">
        <v>46</v>
      </c>
    </row>
    <row r="404" spans="2:61" s="15" customFormat="1" ht="21" x14ac:dyDescent="0.25">
      <c r="B404" s="47"/>
      <c r="C404" s="20">
        <f t="shared" si="73"/>
        <v>45769</v>
      </c>
      <c r="D404" s="168">
        <f>SUMIFS('Transport-DB'!O:O,'Transport-DB'!C:C,"="&amp;'Work DB'!C404,'Transport-DB'!F:F,"="&amp;'Work DB'!$D$4)</f>
        <v>0</v>
      </c>
      <c r="E404" s="169">
        <f>SUMIFS('Transport-DB'!O:O,'Transport-DB'!C:C,"="&amp;'Work DB'!C404,'Transport-DB'!F:F,"="&amp;'Work DB'!$E$4)</f>
        <v>0</v>
      </c>
      <c r="F404" s="169">
        <f>SUMIFS('Transport-DB'!O:O,'Transport-DB'!C:C,"="&amp;'Work DB'!C404,'Transport-DB'!F:F,"="&amp;'Work DB'!$F$4)</f>
        <v>0</v>
      </c>
      <c r="G404" s="169">
        <f>SUMIFS('Transport-DB'!O:O,'Transport-DB'!C:C,"="&amp;'Work DB'!C404,'Transport-DB'!F:F,"="&amp;'Work DB'!$G$4)</f>
        <v>0</v>
      </c>
      <c r="H404" s="166">
        <f>SUMIFS('Transport-DB'!O:O,'Transport-DB'!C:C,"="&amp;'Work DB'!C404,'Transport-DB'!F:F,"="&amp;'Work DB'!$H$4)</f>
        <v>0</v>
      </c>
      <c r="I404" s="169">
        <f>SUMIFS('Transport-DB'!O:O,'Transport-DB'!C:C,"="&amp;'Work DB'!C404,'Transport-DB'!F:F,"="&amp;'Work DB'!$I$4)</f>
        <v>0</v>
      </c>
      <c r="J404" s="337">
        <f>SUMIFS('Transport-DB'!O:O,'Transport-DB'!C:C,"="&amp;'Work DB'!C404,'Transport-DB'!F:F,"="&amp;'Work DB'!$J$4)</f>
        <v>0</v>
      </c>
      <c r="K404" s="168">
        <f>SUMIFS('Transport-DB'!N:N,'Transport-DB'!C:C,"="&amp;'Work DB'!C404,'Transport-DB'!F:F,"="&amp;'Work DB'!$K$4)</f>
        <v>0</v>
      </c>
      <c r="L404" s="169">
        <f>SUMIFS('Transport-DB'!N:N,'Transport-DB'!C:C,"="&amp;'Work DB'!C404,'Transport-DB'!F:F,"="&amp;'Work DB'!$L$4)</f>
        <v>0</v>
      </c>
      <c r="M404" s="169">
        <f>SUMIFS('Transport-DB'!N:N,'Transport-DB'!C:C,"="&amp;'Work DB'!C404,'Transport-DB'!F:F,"="&amp;'Work DB'!$M$4)</f>
        <v>0</v>
      </c>
      <c r="N404" s="169">
        <f>SUMIFS('Transport-DB'!N:N,'Transport-DB'!C:C,"="&amp;'Work DB'!C404,'Transport-DB'!F:F,"="&amp;'Work DB'!$N$4)</f>
        <v>0</v>
      </c>
      <c r="O404" s="169">
        <f>SUMIFS('Transport-DB'!N:N,'Transport-DB'!C:C,"="&amp;'Work DB'!C404,'Transport-DB'!F:F,"="&amp;'Work DB'!$O$4)</f>
        <v>0</v>
      </c>
      <c r="P404" s="169">
        <f>SUMIFS('Transport-DB'!N:N,'Transport-DB'!C:C,"="&amp;'Work DB'!C404,'Transport-DB'!F:F,"="&amp;'Work DB'!$P$4)</f>
        <v>0</v>
      </c>
      <c r="Q404" s="166">
        <f>SUMIFS('Transport-DB'!N:N,'Transport-DB'!C:C,"="&amp;'Work DB'!C404,'Transport-DB'!F:F,"="&amp;'Work DB'!$Q$4)</f>
        <v>0</v>
      </c>
      <c r="R404" s="167">
        <f>SUMIFS('Transport-DB'!N:N,'Transport-DB'!C:C,"="&amp;'Work DB'!C404,'Transport-DB'!F:F,"="&amp;'Work DB'!$R$4)</f>
        <v>0</v>
      </c>
      <c r="S404" s="168">
        <f>SUM(D404:J404)+SUM(K404:R404)-M404-SUMIFS(Transport_DB[ترانشه],Transport_DB[توضیحات],"دیسپوزال",Transport_DB[تاریخ],'Work DB'!C404)</f>
        <v>0</v>
      </c>
      <c r="T404" s="169">
        <f t="shared" si="72"/>
        <v>0</v>
      </c>
      <c r="U404" s="169"/>
      <c r="V404" s="169"/>
      <c r="W404" s="169"/>
      <c r="X404" s="169"/>
      <c r="Y404" s="167"/>
      <c r="Z404" s="249"/>
      <c r="AA404" s="168">
        <f>SUMIFS('Transport-DB'!P:P,'Transport-DB'!C:C,"="&amp;'Work DB'!C404,'Transport-DB'!F:F,"="&amp;'Work DB'!$AA$4)</f>
        <v>0</v>
      </c>
      <c r="AB404" s="169">
        <f>SUMIFS('Transport-DB'!P:P,'Transport-DB'!C:C,"="&amp;'Work DB'!C404,'Transport-DB'!F:F,"="&amp;'Work DB'!$AB$4)</f>
        <v>0</v>
      </c>
      <c r="AC404" s="169">
        <f>SUMIFS('Transport-DB'!P:P,'Transport-DB'!C:C,"="&amp;'Work DB'!C404,'Transport-DB'!F:F,"="&amp;'Work DB'!$AC$4)</f>
        <v>0</v>
      </c>
      <c r="AD404" s="166">
        <f>SUMIFS('Transport-DB'!P:P,'Transport-DB'!C:C,"="&amp;'Work DB'!C404,'Transport-DB'!F:F,"="&amp;'Work DB'!$AD$4)</f>
        <v>0</v>
      </c>
      <c r="AE404" s="166">
        <f>SUMIFS('Transport-DB'!P:P,'Transport-DB'!C:C,"="&amp;'Work DB'!C404,'Transport-DB'!F:F,"="&amp;'Work DB'!$AE$4)</f>
        <v>0</v>
      </c>
      <c r="AF404" s="166">
        <f>SUMIFS('Transport-DB'!P:P,'Transport-DB'!C:C,"="&amp;'Work DB'!C404,'Transport-DB'!F:F,"="&amp;'Work DB'!$AF$4)</f>
        <v>0</v>
      </c>
      <c r="AG404" s="167"/>
      <c r="AH404" s="168">
        <f>SUMIFS('Transport-DB'!Q:Q,'Transport-DB'!C:C,"="&amp;'Work DB'!C404)</f>
        <v>0</v>
      </c>
      <c r="AI404" s="170">
        <f>SUMIFS(Civil_DB[قالب بندی],Civil_DB[تاریخ],"="&amp;'Work DB'!C404)</f>
        <v>0</v>
      </c>
      <c r="AJ404" s="169"/>
      <c r="AK404" s="167">
        <f>SUMIFS(Civil_DB[بتن],Civil_DB[تاریخ],"="&amp;'Work DB'!C404)</f>
        <v>0</v>
      </c>
      <c r="AL404" s="28"/>
      <c r="AM404" s="29"/>
      <c r="AN404" s="31"/>
      <c r="AO404" s="28"/>
      <c r="AP404" s="29"/>
      <c r="AQ404" s="29"/>
      <c r="AR404" s="30"/>
      <c r="AS404" s="28"/>
      <c r="AT404" s="29"/>
      <c r="AU404" s="30"/>
      <c r="AV404" s="184"/>
      <c r="AW404" s="29"/>
      <c r="AX404" s="29"/>
      <c r="AY404" s="29"/>
      <c r="AZ404" s="29"/>
      <c r="BA404" s="29"/>
      <c r="BB404" s="29"/>
      <c r="BC404" s="30"/>
      <c r="BD404" s="249"/>
      <c r="BE404" s="249"/>
      <c r="BF404" s="249"/>
      <c r="BG404" s="249"/>
      <c r="BH404" s="32"/>
      <c r="BI404" s="56"/>
    </row>
    <row r="405" spans="2:61" s="15" customFormat="1" ht="21" x14ac:dyDescent="0.25">
      <c r="B405" s="47"/>
      <c r="C405" s="20">
        <f t="shared" si="73"/>
        <v>45770</v>
      </c>
      <c r="D405" s="168">
        <f>SUMIFS('Transport-DB'!O:O,'Transport-DB'!C:C,"="&amp;'Work DB'!C405,'Transport-DB'!F:F,"="&amp;'Work DB'!$D$4)</f>
        <v>0</v>
      </c>
      <c r="E405" s="169">
        <f>SUMIFS('Transport-DB'!O:O,'Transport-DB'!C:C,"="&amp;'Work DB'!C405,'Transport-DB'!F:F,"="&amp;'Work DB'!$E$4)</f>
        <v>0</v>
      </c>
      <c r="F405" s="169">
        <f>SUMIFS('Transport-DB'!O:O,'Transport-DB'!C:C,"="&amp;'Work DB'!C405,'Transport-DB'!F:F,"="&amp;'Work DB'!$F$4)</f>
        <v>0</v>
      </c>
      <c r="G405" s="169">
        <f>SUMIFS('Transport-DB'!O:O,'Transport-DB'!C:C,"="&amp;'Work DB'!C405,'Transport-DB'!F:F,"="&amp;'Work DB'!$G$4)</f>
        <v>0</v>
      </c>
      <c r="H405" s="166">
        <f>SUMIFS('Transport-DB'!O:O,'Transport-DB'!C:C,"="&amp;'Work DB'!C405,'Transport-DB'!F:F,"="&amp;'Work DB'!$H$4)</f>
        <v>0</v>
      </c>
      <c r="I405" s="169">
        <f>SUMIFS('Transport-DB'!O:O,'Transport-DB'!C:C,"="&amp;'Work DB'!C405,'Transport-DB'!F:F,"="&amp;'Work DB'!$I$4)</f>
        <v>0</v>
      </c>
      <c r="J405" s="337">
        <f>SUMIFS('Transport-DB'!O:O,'Transport-DB'!C:C,"="&amp;'Work DB'!C405,'Transport-DB'!F:F,"="&amp;'Work DB'!$J$4)</f>
        <v>0</v>
      </c>
      <c r="K405" s="168">
        <f>SUMIFS('Transport-DB'!N:N,'Transport-DB'!C:C,"="&amp;'Work DB'!C405,'Transport-DB'!F:F,"="&amp;'Work DB'!$K$4)</f>
        <v>0</v>
      </c>
      <c r="L405" s="169">
        <f>SUMIFS('Transport-DB'!N:N,'Transport-DB'!C:C,"="&amp;'Work DB'!C405,'Transport-DB'!F:F,"="&amp;'Work DB'!$L$4)</f>
        <v>0</v>
      </c>
      <c r="M405" s="169">
        <f>SUMIFS('Transport-DB'!N:N,'Transport-DB'!C:C,"="&amp;'Work DB'!C405,'Transport-DB'!F:F,"="&amp;'Work DB'!$M$4)</f>
        <v>0</v>
      </c>
      <c r="N405" s="169">
        <f>SUMIFS('Transport-DB'!N:N,'Transport-DB'!C:C,"="&amp;'Work DB'!C405,'Transport-DB'!F:F,"="&amp;'Work DB'!$N$4)</f>
        <v>0</v>
      </c>
      <c r="O405" s="169">
        <f>SUMIFS('Transport-DB'!N:N,'Transport-DB'!C:C,"="&amp;'Work DB'!C405,'Transport-DB'!F:F,"="&amp;'Work DB'!$O$4)</f>
        <v>0</v>
      </c>
      <c r="P405" s="169">
        <f>SUMIFS('Transport-DB'!N:N,'Transport-DB'!C:C,"="&amp;'Work DB'!C405,'Transport-DB'!F:F,"="&amp;'Work DB'!$P$4)</f>
        <v>0</v>
      </c>
      <c r="Q405" s="166">
        <f>SUMIFS('Transport-DB'!N:N,'Transport-DB'!C:C,"="&amp;'Work DB'!C405,'Transport-DB'!F:F,"="&amp;'Work DB'!$Q$4)</f>
        <v>0</v>
      </c>
      <c r="R405" s="167">
        <f>SUMIFS('Transport-DB'!N:N,'Transport-DB'!C:C,"="&amp;'Work DB'!C405,'Transport-DB'!F:F,"="&amp;'Work DB'!$R$4)</f>
        <v>0</v>
      </c>
      <c r="S405" s="168">
        <f>SUM(D405:J405)+SUM(K405:R405)-M405-SUMIFS(Transport_DB[ترانشه],Transport_DB[توضیحات],"دیسپوزال",Transport_DB[تاریخ],'Work DB'!C405)</f>
        <v>0</v>
      </c>
      <c r="T405" s="169">
        <f t="shared" si="72"/>
        <v>0</v>
      </c>
      <c r="U405" s="169"/>
      <c r="V405" s="169"/>
      <c r="W405" s="169"/>
      <c r="X405" s="169"/>
      <c r="Y405" s="167"/>
      <c r="Z405" s="249"/>
      <c r="AA405" s="168">
        <f>SUMIFS('Transport-DB'!P:P,'Transport-DB'!C:C,"="&amp;'Work DB'!C405,'Transport-DB'!F:F,"="&amp;'Work DB'!$AA$4)</f>
        <v>0</v>
      </c>
      <c r="AB405" s="169">
        <f>SUMIFS('Transport-DB'!P:P,'Transport-DB'!C:C,"="&amp;'Work DB'!C405,'Transport-DB'!F:F,"="&amp;'Work DB'!$AB$4)</f>
        <v>0</v>
      </c>
      <c r="AC405" s="169">
        <f>SUMIFS('Transport-DB'!P:P,'Transport-DB'!C:C,"="&amp;'Work DB'!C405,'Transport-DB'!F:F,"="&amp;'Work DB'!$AC$4)</f>
        <v>0</v>
      </c>
      <c r="AD405" s="166">
        <f>SUMIFS('Transport-DB'!P:P,'Transport-DB'!C:C,"="&amp;'Work DB'!C405,'Transport-DB'!F:F,"="&amp;'Work DB'!$AD$4)</f>
        <v>0</v>
      </c>
      <c r="AE405" s="166">
        <f>SUMIFS('Transport-DB'!P:P,'Transport-DB'!C:C,"="&amp;'Work DB'!C405,'Transport-DB'!F:F,"="&amp;'Work DB'!$AE$4)</f>
        <v>0</v>
      </c>
      <c r="AF405" s="166">
        <f>SUMIFS('Transport-DB'!P:P,'Transport-DB'!C:C,"="&amp;'Work DB'!C405,'Transport-DB'!F:F,"="&amp;'Work DB'!$AF$4)</f>
        <v>0</v>
      </c>
      <c r="AG405" s="167"/>
      <c r="AH405" s="168">
        <f>SUMIFS('Transport-DB'!Q:Q,'Transport-DB'!C:C,"="&amp;'Work DB'!C405)</f>
        <v>0</v>
      </c>
      <c r="AI405" s="170">
        <f>SUMIFS(Civil_DB[قالب بندی],Civil_DB[تاریخ],"="&amp;'Work DB'!C405)</f>
        <v>0</v>
      </c>
      <c r="AJ405" s="169"/>
      <c r="AK405" s="167">
        <f>SUMIFS(Civil_DB[بتن],Civil_DB[تاریخ],"="&amp;'Work DB'!C405)</f>
        <v>0</v>
      </c>
      <c r="AL405" s="28"/>
      <c r="AM405" s="29"/>
      <c r="AN405" s="31"/>
      <c r="AO405" s="28"/>
      <c r="AP405" s="29"/>
      <c r="AQ405" s="29"/>
      <c r="AR405" s="30"/>
      <c r="AS405" s="28"/>
      <c r="AT405" s="29"/>
      <c r="AU405" s="30"/>
      <c r="AV405" s="184"/>
      <c r="AW405" s="29"/>
      <c r="AX405" s="29"/>
      <c r="AY405" s="29"/>
      <c r="AZ405" s="29"/>
      <c r="BA405" s="29"/>
      <c r="BB405" s="29"/>
      <c r="BC405" s="30"/>
      <c r="BD405" s="249"/>
      <c r="BE405" s="249"/>
      <c r="BF405" s="249"/>
      <c r="BG405" s="249"/>
      <c r="BH405" s="32"/>
      <c r="BI405" s="56"/>
    </row>
    <row r="406" spans="2:61" s="15" customFormat="1" ht="21" x14ac:dyDescent="0.25">
      <c r="B406" s="47"/>
      <c r="C406" s="20">
        <f t="shared" si="73"/>
        <v>45771</v>
      </c>
      <c r="D406" s="168">
        <f>SUMIFS('Transport-DB'!O:O,'Transport-DB'!C:C,"="&amp;'Work DB'!C406,'Transport-DB'!F:F,"="&amp;'Work DB'!$D$4)</f>
        <v>0</v>
      </c>
      <c r="E406" s="169">
        <f>SUMIFS('Transport-DB'!O:O,'Transport-DB'!C:C,"="&amp;'Work DB'!C406,'Transport-DB'!F:F,"="&amp;'Work DB'!$E$4)</f>
        <v>0</v>
      </c>
      <c r="F406" s="169">
        <f>SUMIFS('Transport-DB'!O:O,'Transport-DB'!C:C,"="&amp;'Work DB'!C406,'Transport-DB'!F:F,"="&amp;'Work DB'!$F$4)</f>
        <v>0</v>
      </c>
      <c r="G406" s="169">
        <f>SUMIFS('Transport-DB'!O:O,'Transport-DB'!C:C,"="&amp;'Work DB'!C406,'Transport-DB'!F:F,"="&amp;'Work DB'!$G$4)</f>
        <v>0</v>
      </c>
      <c r="H406" s="166">
        <f>SUMIFS('Transport-DB'!O:O,'Transport-DB'!C:C,"="&amp;'Work DB'!C406,'Transport-DB'!F:F,"="&amp;'Work DB'!$H$4)</f>
        <v>0</v>
      </c>
      <c r="I406" s="169">
        <f>SUMIFS('Transport-DB'!O:O,'Transport-DB'!C:C,"="&amp;'Work DB'!C406,'Transport-DB'!F:F,"="&amp;'Work DB'!$I$4)</f>
        <v>0</v>
      </c>
      <c r="J406" s="337">
        <f>SUMIFS('Transport-DB'!O:O,'Transport-DB'!C:C,"="&amp;'Work DB'!C406,'Transport-DB'!F:F,"="&amp;'Work DB'!$J$4)</f>
        <v>0</v>
      </c>
      <c r="K406" s="168">
        <f>SUMIFS('Transport-DB'!N:N,'Transport-DB'!C:C,"="&amp;'Work DB'!C406,'Transport-DB'!F:F,"="&amp;'Work DB'!$K$4)</f>
        <v>0</v>
      </c>
      <c r="L406" s="169">
        <f>SUMIFS('Transport-DB'!N:N,'Transport-DB'!C:C,"="&amp;'Work DB'!C406,'Transport-DB'!F:F,"="&amp;'Work DB'!$L$4)</f>
        <v>0</v>
      </c>
      <c r="M406" s="169">
        <f>SUMIFS('Transport-DB'!N:N,'Transport-DB'!C:C,"="&amp;'Work DB'!C406,'Transport-DB'!F:F,"="&amp;'Work DB'!$M$4)</f>
        <v>0</v>
      </c>
      <c r="N406" s="169">
        <f>SUMIFS('Transport-DB'!N:N,'Transport-DB'!C:C,"="&amp;'Work DB'!C406,'Transport-DB'!F:F,"="&amp;'Work DB'!$N$4)</f>
        <v>0</v>
      </c>
      <c r="O406" s="169">
        <f>SUMIFS('Transport-DB'!N:N,'Transport-DB'!C:C,"="&amp;'Work DB'!C406,'Transport-DB'!F:F,"="&amp;'Work DB'!$O$4)</f>
        <v>0</v>
      </c>
      <c r="P406" s="169">
        <f>SUMIFS('Transport-DB'!N:N,'Transport-DB'!C:C,"="&amp;'Work DB'!C406,'Transport-DB'!F:F,"="&amp;'Work DB'!$P$4)</f>
        <v>0</v>
      </c>
      <c r="Q406" s="166">
        <f>SUMIFS('Transport-DB'!N:N,'Transport-DB'!C:C,"="&amp;'Work DB'!C406,'Transport-DB'!F:F,"="&amp;'Work DB'!$Q$4)</f>
        <v>0</v>
      </c>
      <c r="R406" s="167">
        <f>SUMIFS('Transport-DB'!N:N,'Transport-DB'!C:C,"="&amp;'Work DB'!C406,'Transport-DB'!F:F,"="&amp;'Work DB'!$R$4)</f>
        <v>0</v>
      </c>
      <c r="S406" s="168">
        <f>SUM(D406:J406)+SUM(K406:R406)-M406-SUMIFS(Transport_DB[ترانشه],Transport_DB[توضیحات],"دیسپوزال",Transport_DB[تاریخ],'Work DB'!C406)</f>
        <v>0</v>
      </c>
      <c r="T406" s="169">
        <f t="shared" si="72"/>
        <v>0</v>
      </c>
      <c r="U406" s="169"/>
      <c r="V406" s="169"/>
      <c r="W406" s="169"/>
      <c r="X406" s="169"/>
      <c r="Y406" s="167"/>
      <c r="Z406" s="249"/>
      <c r="AA406" s="168">
        <f>SUMIFS('Transport-DB'!P:P,'Transport-DB'!C:C,"="&amp;'Work DB'!C406,'Transport-DB'!F:F,"="&amp;'Work DB'!$AA$4)</f>
        <v>0</v>
      </c>
      <c r="AB406" s="169">
        <f>SUMIFS('Transport-DB'!P:P,'Transport-DB'!C:C,"="&amp;'Work DB'!C406,'Transport-DB'!F:F,"="&amp;'Work DB'!$AB$4)</f>
        <v>0</v>
      </c>
      <c r="AC406" s="169">
        <f>SUMIFS('Transport-DB'!P:P,'Transport-DB'!C:C,"="&amp;'Work DB'!C406,'Transport-DB'!F:F,"="&amp;'Work DB'!$AC$4)</f>
        <v>0</v>
      </c>
      <c r="AD406" s="166">
        <f>SUMIFS('Transport-DB'!P:P,'Transport-DB'!C:C,"="&amp;'Work DB'!C406,'Transport-DB'!F:F,"="&amp;'Work DB'!$AD$4)</f>
        <v>0</v>
      </c>
      <c r="AE406" s="166">
        <f>SUMIFS('Transport-DB'!P:P,'Transport-DB'!C:C,"="&amp;'Work DB'!C406,'Transport-DB'!F:F,"="&amp;'Work DB'!$AE$4)</f>
        <v>0</v>
      </c>
      <c r="AF406" s="166">
        <f>SUMIFS('Transport-DB'!P:P,'Transport-DB'!C:C,"="&amp;'Work DB'!C406,'Transport-DB'!F:F,"="&amp;'Work DB'!$AF$4)</f>
        <v>0</v>
      </c>
      <c r="AG406" s="167"/>
      <c r="AH406" s="168">
        <f>SUMIFS('Transport-DB'!Q:Q,'Transport-DB'!C:C,"="&amp;'Work DB'!C406)</f>
        <v>0</v>
      </c>
      <c r="AI406" s="170">
        <f>SUMIFS(Civil_DB[قالب بندی],Civil_DB[تاریخ],"="&amp;'Work DB'!C406)</f>
        <v>0</v>
      </c>
      <c r="AJ406" s="169"/>
      <c r="AK406" s="167">
        <f>SUMIFS(Civil_DB[بتن],Civil_DB[تاریخ],"="&amp;'Work DB'!C406)</f>
        <v>0</v>
      </c>
      <c r="AL406" s="28"/>
      <c r="AM406" s="29"/>
      <c r="AN406" s="31"/>
      <c r="AO406" s="28"/>
      <c r="AP406" s="29"/>
      <c r="AQ406" s="29"/>
      <c r="AR406" s="30"/>
      <c r="AS406" s="28"/>
      <c r="AT406" s="29"/>
      <c r="AU406" s="30"/>
      <c r="AV406" s="184"/>
      <c r="AW406" s="29"/>
      <c r="AX406" s="29"/>
      <c r="AY406" s="29"/>
      <c r="AZ406" s="29"/>
      <c r="BA406" s="29"/>
      <c r="BB406" s="29"/>
      <c r="BC406" s="30"/>
      <c r="BD406" s="249"/>
      <c r="BE406" s="249"/>
      <c r="BF406" s="249"/>
      <c r="BG406" s="249"/>
      <c r="BH406" s="32"/>
      <c r="BI406" s="56"/>
    </row>
    <row r="407" spans="2:61" s="15" customFormat="1" ht="21" x14ac:dyDescent="0.25">
      <c r="B407" s="47"/>
      <c r="C407" s="20">
        <f t="shared" si="73"/>
        <v>45772</v>
      </c>
      <c r="D407" s="168">
        <f>SUMIFS('Transport-DB'!O:O,'Transport-DB'!C:C,"="&amp;'Work DB'!C407,'Transport-DB'!F:F,"="&amp;'Work DB'!$D$4)</f>
        <v>0</v>
      </c>
      <c r="E407" s="169">
        <f>SUMIFS('Transport-DB'!O:O,'Transport-DB'!C:C,"="&amp;'Work DB'!C407,'Transport-DB'!F:F,"="&amp;'Work DB'!$E$4)</f>
        <v>0</v>
      </c>
      <c r="F407" s="169">
        <f>SUMIFS('Transport-DB'!O:O,'Transport-DB'!C:C,"="&amp;'Work DB'!C407,'Transport-DB'!F:F,"="&amp;'Work DB'!$F$4)</f>
        <v>0</v>
      </c>
      <c r="G407" s="169">
        <f>SUMIFS('Transport-DB'!O:O,'Transport-DB'!C:C,"="&amp;'Work DB'!C407,'Transport-DB'!F:F,"="&amp;'Work DB'!$G$4)</f>
        <v>0</v>
      </c>
      <c r="H407" s="166">
        <f>SUMIFS('Transport-DB'!O:O,'Transport-DB'!C:C,"="&amp;'Work DB'!C407,'Transport-DB'!F:F,"="&amp;'Work DB'!$H$4)</f>
        <v>0</v>
      </c>
      <c r="I407" s="169">
        <f>SUMIFS('Transport-DB'!O:O,'Transport-DB'!C:C,"="&amp;'Work DB'!C407,'Transport-DB'!F:F,"="&amp;'Work DB'!$I$4)</f>
        <v>0</v>
      </c>
      <c r="J407" s="337">
        <f>SUMIFS('Transport-DB'!O:O,'Transport-DB'!C:C,"="&amp;'Work DB'!C407,'Transport-DB'!F:F,"="&amp;'Work DB'!$J$4)</f>
        <v>0</v>
      </c>
      <c r="K407" s="168">
        <f>SUMIFS('Transport-DB'!N:N,'Transport-DB'!C:C,"="&amp;'Work DB'!C407,'Transport-DB'!F:F,"="&amp;'Work DB'!$K$4)</f>
        <v>0</v>
      </c>
      <c r="L407" s="169">
        <f>SUMIFS('Transport-DB'!N:N,'Transport-DB'!C:C,"="&amp;'Work DB'!C407,'Transport-DB'!F:F,"="&amp;'Work DB'!$L$4)</f>
        <v>0</v>
      </c>
      <c r="M407" s="169">
        <f>SUMIFS('Transport-DB'!N:N,'Transport-DB'!C:C,"="&amp;'Work DB'!C407,'Transport-DB'!F:F,"="&amp;'Work DB'!$M$4)</f>
        <v>0</v>
      </c>
      <c r="N407" s="169">
        <f>SUMIFS('Transport-DB'!N:N,'Transport-DB'!C:C,"="&amp;'Work DB'!C407,'Transport-DB'!F:F,"="&amp;'Work DB'!$N$4)</f>
        <v>0</v>
      </c>
      <c r="O407" s="169">
        <f>SUMIFS('Transport-DB'!N:N,'Transport-DB'!C:C,"="&amp;'Work DB'!C407,'Transport-DB'!F:F,"="&amp;'Work DB'!$O$4)</f>
        <v>0</v>
      </c>
      <c r="P407" s="169">
        <f>SUMIFS('Transport-DB'!N:N,'Transport-DB'!C:C,"="&amp;'Work DB'!C407,'Transport-DB'!F:F,"="&amp;'Work DB'!$P$4)</f>
        <v>0</v>
      </c>
      <c r="Q407" s="166">
        <f>SUMIFS('Transport-DB'!N:N,'Transport-DB'!C:C,"="&amp;'Work DB'!C407,'Transport-DB'!F:F,"="&amp;'Work DB'!$Q$4)</f>
        <v>0</v>
      </c>
      <c r="R407" s="167">
        <f>SUMIFS('Transport-DB'!N:N,'Transport-DB'!C:C,"="&amp;'Work DB'!C407,'Transport-DB'!F:F,"="&amp;'Work DB'!$R$4)</f>
        <v>0</v>
      </c>
      <c r="S407" s="168">
        <f>SUM(D407:J407)+SUM(K407:R407)-M407-SUMIFS(Transport_DB[ترانشه],Transport_DB[توضیحات],"دیسپوزال",Transport_DB[تاریخ],'Work DB'!C407)</f>
        <v>0</v>
      </c>
      <c r="T407" s="169">
        <f t="shared" si="72"/>
        <v>0</v>
      </c>
      <c r="U407" s="169"/>
      <c r="V407" s="169"/>
      <c r="W407" s="169"/>
      <c r="X407" s="169"/>
      <c r="Y407" s="167"/>
      <c r="Z407" s="249"/>
      <c r="AA407" s="168">
        <f>SUMIFS('Transport-DB'!P:P,'Transport-DB'!C:C,"="&amp;'Work DB'!C407,'Transport-DB'!F:F,"="&amp;'Work DB'!$AA$4)</f>
        <v>0</v>
      </c>
      <c r="AB407" s="169">
        <f>SUMIFS('Transport-DB'!P:P,'Transport-DB'!C:C,"="&amp;'Work DB'!C407,'Transport-DB'!F:F,"="&amp;'Work DB'!$AB$4)</f>
        <v>0</v>
      </c>
      <c r="AC407" s="169">
        <f>SUMIFS('Transport-DB'!P:P,'Transport-DB'!C:C,"="&amp;'Work DB'!C407,'Transport-DB'!F:F,"="&amp;'Work DB'!$AC$4)</f>
        <v>0</v>
      </c>
      <c r="AD407" s="166">
        <f>SUMIFS('Transport-DB'!P:P,'Transport-DB'!C:C,"="&amp;'Work DB'!C407,'Transport-DB'!F:F,"="&amp;'Work DB'!$AD$4)</f>
        <v>0</v>
      </c>
      <c r="AE407" s="166">
        <f>SUMIFS('Transport-DB'!P:P,'Transport-DB'!C:C,"="&amp;'Work DB'!C407,'Transport-DB'!F:F,"="&amp;'Work DB'!$AE$4)</f>
        <v>0</v>
      </c>
      <c r="AF407" s="166">
        <f>SUMIFS('Transport-DB'!P:P,'Transport-DB'!C:C,"="&amp;'Work DB'!C407,'Transport-DB'!F:F,"="&amp;'Work DB'!$AF$4)</f>
        <v>0</v>
      </c>
      <c r="AG407" s="167"/>
      <c r="AH407" s="168">
        <f>SUMIFS('Transport-DB'!Q:Q,'Transport-DB'!C:C,"="&amp;'Work DB'!C407)</f>
        <v>0</v>
      </c>
      <c r="AI407" s="170">
        <f>SUMIFS(Civil_DB[قالب بندی],Civil_DB[تاریخ],"="&amp;'Work DB'!C407)</f>
        <v>0</v>
      </c>
      <c r="AJ407" s="169"/>
      <c r="AK407" s="167">
        <f>SUMIFS(Civil_DB[بتن],Civil_DB[تاریخ],"="&amp;'Work DB'!C407)</f>
        <v>0</v>
      </c>
      <c r="AL407" s="28"/>
      <c r="AM407" s="29"/>
      <c r="AN407" s="31"/>
      <c r="AO407" s="28"/>
      <c r="AP407" s="29"/>
      <c r="AQ407" s="29"/>
      <c r="AR407" s="30"/>
      <c r="AS407" s="28"/>
      <c r="AT407" s="29"/>
      <c r="AU407" s="30"/>
      <c r="AV407" s="184"/>
      <c r="AW407" s="29"/>
      <c r="AX407" s="29"/>
      <c r="AY407" s="29"/>
      <c r="AZ407" s="29"/>
      <c r="BA407" s="29"/>
      <c r="BB407" s="29"/>
      <c r="BC407" s="30"/>
      <c r="BD407" s="249"/>
      <c r="BE407" s="249"/>
      <c r="BF407" s="249"/>
      <c r="BG407" s="249"/>
      <c r="BH407" s="32"/>
      <c r="BI407" s="56"/>
    </row>
    <row r="408" spans="2:61" s="15" customFormat="1" ht="21" x14ac:dyDescent="0.25">
      <c r="B408" s="47"/>
      <c r="C408" s="20">
        <f t="shared" si="73"/>
        <v>45773</v>
      </c>
      <c r="D408" s="168">
        <f>SUMIFS('Transport-DB'!O:O,'Transport-DB'!C:C,"="&amp;'Work DB'!C408,'Transport-DB'!F:F,"="&amp;'Work DB'!$D$4)</f>
        <v>0</v>
      </c>
      <c r="E408" s="169">
        <f>SUMIFS('Transport-DB'!O:O,'Transport-DB'!C:C,"="&amp;'Work DB'!C408,'Transport-DB'!F:F,"="&amp;'Work DB'!$E$4)</f>
        <v>0</v>
      </c>
      <c r="F408" s="169">
        <f>SUMIFS('Transport-DB'!O:O,'Transport-DB'!C:C,"="&amp;'Work DB'!C408,'Transport-DB'!F:F,"="&amp;'Work DB'!$F$4)</f>
        <v>0</v>
      </c>
      <c r="G408" s="169">
        <f>SUMIFS('Transport-DB'!O:O,'Transport-DB'!C:C,"="&amp;'Work DB'!C408,'Transport-DB'!F:F,"="&amp;'Work DB'!$G$4)</f>
        <v>0</v>
      </c>
      <c r="H408" s="166">
        <f>SUMIFS('Transport-DB'!O:O,'Transport-DB'!C:C,"="&amp;'Work DB'!C408,'Transport-DB'!F:F,"="&amp;'Work DB'!$H$4)</f>
        <v>0</v>
      </c>
      <c r="I408" s="169">
        <f>SUMIFS('Transport-DB'!O:O,'Transport-DB'!C:C,"="&amp;'Work DB'!C408,'Transport-DB'!F:F,"="&amp;'Work DB'!$I$4)</f>
        <v>0</v>
      </c>
      <c r="J408" s="337">
        <f>SUMIFS('Transport-DB'!O:O,'Transport-DB'!C:C,"="&amp;'Work DB'!C408,'Transport-DB'!F:F,"="&amp;'Work DB'!$J$4)</f>
        <v>0</v>
      </c>
      <c r="K408" s="168">
        <f>SUMIFS('Transport-DB'!N:N,'Transport-DB'!C:C,"="&amp;'Work DB'!C408,'Transport-DB'!F:F,"="&amp;'Work DB'!$K$4)</f>
        <v>0</v>
      </c>
      <c r="L408" s="169">
        <f>SUMIFS('Transport-DB'!N:N,'Transport-DB'!C:C,"="&amp;'Work DB'!C408,'Transport-DB'!F:F,"="&amp;'Work DB'!$L$4)</f>
        <v>0</v>
      </c>
      <c r="M408" s="169">
        <f>SUMIFS('Transport-DB'!N:N,'Transport-DB'!C:C,"="&amp;'Work DB'!C408,'Transport-DB'!F:F,"="&amp;'Work DB'!$M$4)</f>
        <v>0</v>
      </c>
      <c r="N408" s="169">
        <f>SUMIFS('Transport-DB'!N:N,'Transport-DB'!C:C,"="&amp;'Work DB'!C408,'Transport-DB'!F:F,"="&amp;'Work DB'!$N$4)</f>
        <v>0</v>
      </c>
      <c r="O408" s="169">
        <f>SUMIFS('Transport-DB'!N:N,'Transport-DB'!C:C,"="&amp;'Work DB'!C408,'Transport-DB'!F:F,"="&amp;'Work DB'!$O$4)</f>
        <v>0</v>
      </c>
      <c r="P408" s="169">
        <f>SUMIFS('Transport-DB'!N:N,'Transport-DB'!C:C,"="&amp;'Work DB'!C408,'Transport-DB'!F:F,"="&amp;'Work DB'!$P$4)</f>
        <v>0</v>
      </c>
      <c r="Q408" s="166">
        <f>SUMIFS('Transport-DB'!N:N,'Transport-DB'!C:C,"="&amp;'Work DB'!C408,'Transport-DB'!F:F,"="&amp;'Work DB'!$Q$4)</f>
        <v>0</v>
      </c>
      <c r="R408" s="167">
        <f>SUMIFS('Transport-DB'!N:N,'Transport-DB'!C:C,"="&amp;'Work DB'!C408,'Transport-DB'!F:F,"="&amp;'Work DB'!$R$4)</f>
        <v>0</v>
      </c>
      <c r="S408" s="168">
        <f>SUM(D408:J408)+SUM(K408:R408)-M408-SUMIFS(Transport_DB[ترانشه],Transport_DB[توضیحات],"دیسپوزال",Transport_DB[تاریخ],'Work DB'!C408)</f>
        <v>0</v>
      </c>
      <c r="T408" s="169">
        <f t="shared" si="72"/>
        <v>0</v>
      </c>
      <c r="U408" s="169"/>
      <c r="V408" s="169"/>
      <c r="W408" s="169"/>
      <c r="X408" s="169"/>
      <c r="Y408" s="167"/>
      <c r="Z408" s="249"/>
      <c r="AA408" s="168">
        <f>SUMIFS('Transport-DB'!P:P,'Transport-DB'!C:C,"="&amp;'Work DB'!C408,'Transport-DB'!F:F,"="&amp;'Work DB'!$AA$4)</f>
        <v>0</v>
      </c>
      <c r="AB408" s="169">
        <f>SUMIFS('Transport-DB'!P:P,'Transport-DB'!C:C,"="&amp;'Work DB'!C408,'Transport-DB'!F:F,"="&amp;'Work DB'!$AB$4)</f>
        <v>0</v>
      </c>
      <c r="AC408" s="169">
        <f>SUMIFS('Transport-DB'!P:P,'Transport-DB'!C:C,"="&amp;'Work DB'!C408,'Transport-DB'!F:F,"="&amp;'Work DB'!$AC$4)</f>
        <v>0</v>
      </c>
      <c r="AD408" s="166">
        <f>SUMIFS('Transport-DB'!P:P,'Transport-DB'!C:C,"="&amp;'Work DB'!C408,'Transport-DB'!F:F,"="&amp;'Work DB'!$AD$4)</f>
        <v>0</v>
      </c>
      <c r="AE408" s="166">
        <f>SUMIFS('Transport-DB'!P:P,'Transport-DB'!C:C,"="&amp;'Work DB'!C408,'Transport-DB'!F:F,"="&amp;'Work DB'!$AE$4)</f>
        <v>0</v>
      </c>
      <c r="AF408" s="166">
        <f>SUMIFS('Transport-DB'!P:P,'Transport-DB'!C:C,"="&amp;'Work DB'!C408,'Transport-DB'!F:F,"="&amp;'Work DB'!$AF$4)</f>
        <v>0</v>
      </c>
      <c r="AG408" s="167"/>
      <c r="AH408" s="168">
        <f>SUMIFS('Transport-DB'!Q:Q,'Transport-DB'!C:C,"="&amp;'Work DB'!C408)</f>
        <v>0</v>
      </c>
      <c r="AI408" s="170">
        <f>SUMIFS(Civil_DB[قالب بندی],Civil_DB[تاریخ],"="&amp;'Work DB'!C408)</f>
        <v>0</v>
      </c>
      <c r="AJ408" s="169"/>
      <c r="AK408" s="167">
        <f>SUMIFS(Civil_DB[بتن],Civil_DB[تاریخ],"="&amp;'Work DB'!C408)</f>
        <v>0</v>
      </c>
      <c r="AL408" s="28"/>
      <c r="AM408" s="29"/>
      <c r="AN408" s="31"/>
      <c r="AO408" s="28"/>
      <c r="AP408" s="29"/>
      <c r="AQ408" s="29"/>
      <c r="AR408" s="30"/>
      <c r="AS408" s="28"/>
      <c r="AT408" s="29"/>
      <c r="AU408" s="30"/>
      <c r="AV408" s="184"/>
      <c r="AW408" s="29"/>
      <c r="AX408" s="29"/>
      <c r="AY408" s="29"/>
      <c r="AZ408" s="29"/>
      <c r="BA408" s="29"/>
      <c r="BB408" s="29"/>
      <c r="BC408" s="30"/>
      <c r="BD408" s="249"/>
      <c r="BE408" s="249"/>
      <c r="BF408" s="249"/>
      <c r="BG408" s="249"/>
      <c r="BH408" s="32"/>
      <c r="BI408" s="56"/>
    </row>
    <row r="409" spans="2:61" s="15" customFormat="1" ht="21" x14ac:dyDescent="0.25">
      <c r="B409" s="47"/>
      <c r="C409" s="20">
        <f t="shared" si="73"/>
        <v>45774</v>
      </c>
      <c r="D409" s="168">
        <f>SUMIFS('Transport-DB'!O:O,'Transport-DB'!C:C,"="&amp;'Work DB'!C409,'Transport-DB'!F:F,"="&amp;'Work DB'!$D$4)</f>
        <v>0</v>
      </c>
      <c r="E409" s="169">
        <f>SUMIFS('Transport-DB'!O:O,'Transport-DB'!C:C,"="&amp;'Work DB'!C409,'Transport-DB'!F:F,"="&amp;'Work DB'!$E$4)</f>
        <v>0</v>
      </c>
      <c r="F409" s="169">
        <f>SUMIFS('Transport-DB'!O:O,'Transport-DB'!C:C,"="&amp;'Work DB'!C409,'Transport-DB'!F:F,"="&amp;'Work DB'!$F$4)</f>
        <v>0</v>
      </c>
      <c r="G409" s="169">
        <f>SUMIFS('Transport-DB'!O:O,'Transport-DB'!C:C,"="&amp;'Work DB'!C409,'Transport-DB'!F:F,"="&amp;'Work DB'!$G$4)</f>
        <v>0</v>
      </c>
      <c r="H409" s="166">
        <f>SUMIFS('Transport-DB'!O:O,'Transport-DB'!C:C,"="&amp;'Work DB'!C409,'Transport-DB'!F:F,"="&amp;'Work DB'!$H$4)</f>
        <v>0</v>
      </c>
      <c r="I409" s="169">
        <f>SUMIFS('Transport-DB'!O:O,'Transport-DB'!C:C,"="&amp;'Work DB'!C409,'Transport-DB'!F:F,"="&amp;'Work DB'!$I$4)</f>
        <v>0</v>
      </c>
      <c r="J409" s="337">
        <f>SUMIFS('Transport-DB'!O:O,'Transport-DB'!C:C,"="&amp;'Work DB'!C409,'Transport-DB'!F:F,"="&amp;'Work DB'!$J$4)</f>
        <v>0</v>
      </c>
      <c r="K409" s="168">
        <f>SUMIFS('Transport-DB'!N:N,'Transport-DB'!C:C,"="&amp;'Work DB'!C409,'Transport-DB'!F:F,"="&amp;'Work DB'!$K$4)</f>
        <v>0</v>
      </c>
      <c r="L409" s="169">
        <f>SUMIFS('Transport-DB'!N:N,'Transport-DB'!C:C,"="&amp;'Work DB'!C409,'Transport-DB'!F:F,"="&amp;'Work DB'!$L$4)</f>
        <v>0</v>
      </c>
      <c r="M409" s="169">
        <f>SUMIFS('Transport-DB'!N:N,'Transport-DB'!C:C,"="&amp;'Work DB'!C409,'Transport-DB'!F:F,"="&amp;'Work DB'!$M$4)</f>
        <v>0</v>
      </c>
      <c r="N409" s="169">
        <f>SUMIFS('Transport-DB'!N:N,'Transport-DB'!C:C,"="&amp;'Work DB'!C409,'Transport-DB'!F:F,"="&amp;'Work DB'!$N$4)</f>
        <v>0</v>
      </c>
      <c r="O409" s="169">
        <f>SUMIFS('Transport-DB'!N:N,'Transport-DB'!C:C,"="&amp;'Work DB'!C409,'Transport-DB'!F:F,"="&amp;'Work DB'!$O$4)</f>
        <v>0</v>
      </c>
      <c r="P409" s="169">
        <f>SUMIFS('Transport-DB'!N:N,'Transport-DB'!C:C,"="&amp;'Work DB'!C409,'Transport-DB'!F:F,"="&amp;'Work DB'!$P$4)</f>
        <v>0</v>
      </c>
      <c r="Q409" s="166">
        <f>SUMIFS('Transport-DB'!N:N,'Transport-DB'!C:C,"="&amp;'Work DB'!C409,'Transport-DB'!F:F,"="&amp;'Work DB'!$Q$4)</f>
        <v>0</v>
      </c>
      <c r="R409" s="167">
        <f>SUMIFS('Transport-DB'!N:N,'Transport-DB'!C:C,"="&amp;'Work DB'!C409,'Transport-DB'!F:F,"="&amp;'Work DB'!$R$4)</f>
        <v>0</v>
      </c>
      <c r="S409" s="168">
        <f>SUM(D409:J409)+SUM(K409:R409)-M409-SUMIFS(Transport_DB[ترانشه],Transport_DB[توضیحات],"دیسپوزال",Transport_DB[تاریخ],'Work DB'!C409)</f>
        <v>0</v>
      </c>
      <c r="T409" s="169">
        <f t="shared" si="72"/>
        <v>0</v>
      </c>
      <c r="U409" s="169"/>
      <c r="V409" s="169"/>
      <c r="W409" s="169"/>
      <c r="X409" s="169"/>
      <c r="Y409" s="167"/>
      <c r="Z409" s="249"/>
      <c r="AA409" s="168">
        <f>SUMIFS('Transport-DB'!P:P,'Transport-DB'!C:C,"="&amp;'Work DB'!C409,'Transport-DB'!F:F,"="&amp;'Work DB'!$AA$4)</f>
        <v>0</v>
      </c>
      <c r="AB409" s="169">
        <f>SUMIFS('Transport-DB'!P:P,'Transport-DB'!C:C,"="&amp;'Work DB'!C409,'Transport-DB'!F:F,"="&amp;'Work DB'!$AB$4)</f>
        <v>0</v>
      </c>
      <c r="AC409" s="169">
        <f>SUMIFS('Transport-DB'!P:P,'Transport-DB'!C:C,"="&amp;'Work DB'!C409,'Transport-DB'!F:F,"="&amp;'Work DB'!$AC$4)</f>
        <v>0</v>
      </c>
      <c r="AD409" s="166">
        <f>SUMIFS('Transport-DB'!P:P,'Transport-DB'!C:C,"="&amp;'Work DB'!C409,'Transport-DB'!F:F,"="&amp;'Work DB'!$AD$4)</f>
        <v>0</v>
      </c>
      <c r="AE409" s="166">
        <f>SUMIFS('Transport-DB'!P:P,'Transport-DB'!C:C,"="&amp;'Work DB'!C409,'Transport-DB'!F:F,"="&amp;'Work DB'!$AE$4)</f>
        <v>0</v>
      </c>
      <c r="AF409" s="166">
        <f>SUMIFS('Transport-DB'!P:P,'Transport-DB'!C:C,"="&amp;'Work DB'!C409,'Transport-DB'!F:F,"="&amp;'Work DB'!$AF$4)</f>
        <v>0</v>
      </c>
      <c r="AG409" s="167"/>
      <c r="AH409" s="168">
        <f>SUMIFS('Transport-DB'!Q:Q,'Transport-DB'!C:C,"="&amp;'Work DB'!C409)</f>
        <v>0</v>
      </c>
      <c r="AI409" s="170">
        <f>SUMIFS(Civil_DB[قالب بندی],Civil_DB[تاریخ],"="&amp;'Work DB'!C409)</f>
        <v>0</v>
      </c>
      <c r="AJ409" s="169"/>
      <c r="AK409" s="167">
        <f>SUMIFS(Civil_DB[بتن],Civil_DB[تاریخ],"="&amp;'Work DB'!C409)</f>
        <v>0</v>
      </c>
      <c r="AL409" s="28"/>
      <c r="AM409" s="29"/>
      <c r="AN409" s="31"/>
      <c r="AO409" s="28"/>
      <c r="AP409" s="29"/>
      <c r="AQ409" s="29"/>
      <c r="AR409" s="30"/>
      <c r="AS409" s="28"/>
      <c r="AT409" s="29"/>
      <c r="AU409" s="30"/>
      <c r="AV409" s="184"/>
      <c r="AW409" s="29"/>
      <c r="AX409" s="29"/>
      <c r="AY409" s="29"/>
      <c r="AZ409" s="29"/>
      <c r="BA409" s="29"/>
      <c r="BB409" s="29"/>
      <c r="BC409" s="30"/>
      <c r="BD409" s="249"/>
      <c r="BE409" s="249"/>
      <c r="BF409" s="249"/>
      <c r="BG409" s="249"/>
      <c r="BH409" s="32"/>
      <c r="BI409" s="56"/>
    </row>
    <row r="410" spans="2:61" s="15" customFormat="1" ht="21" x14ac:dyDescent="0.25">
      <c r="B410" s="47"/>
      <c r="C410" s="20">
        <f t="shared" si="73"/>
        <v>45775</v>
      </c>
      <c r="D410" s="168">
        <f>SUMIFS('Transport-DB'!O:O,'Transport-DB'!C:C,"="&amp;'Work DB'!C410,'Transport-DB'!F:F,"="&amp;'Work DB'!$D$4)</f>
        <v>0</v>
      </c>
      <c r="E410" s="169">
        <f>SUMIFS('Transport-DB'!O:O,'Transport-DB'!C:C,"="&amp;'Work DB'!C410,'Transport-DB'!F:F,"="&amp;'Work DB'!$E$4)</f>
        <v>0</v>
      </c>
      <c r="F410" s="169">
        <f>SUMIFS('Transport-DB'!O:O,'Transport-DB'!C:C,"="&amp;'Work DB'!C410,'Transport-DB'!F:F,"="&amp;'Work DB'!$F$4)</f>
        <v>0</v>
      </c>
      <c r="G410" s="169">
        <f>SUMIFS('Transport-DB'!O:O,'Transport-DB'!C:C,"="&amp;'Work DB'!C410,'Transport-DB'!F:F,"="&amp;'Work DB'!$G$4)</f>
        <v>0</v>
      </c>
      <c r="H410" s="166">
        <f>SUMIFS('Transport-DB'!O:O,'Transport-DB'!C:C,"="&amp;'Work DB'!C410,'Transport-DB'!F:F,"="&amp;'Work DB'!$H$4)</f>
        <v>0</v>
      </c>
      <c r="I410" s="169">
        <f>SUMIFS('Transport-DB'!O:O,'Transport-DB'!C:C,"="&amp;'Work DB'!C410,'Transport-DB'!F:F,"="&amp;'Work DB'!$I$4)</f>
        <v>0</v>
      </c>
      <c r="J410" s="337">
        <f>SUMIFS('Transport-DB'!O:O,'Transport-DB'!C:C,"="&amp;'Work DB'!C410,'Transport-DB'!F:F,"="&amp;'Work DB'!$J$4)</f>
        <v>0</v>
      </c>
      <c r="K410" s="168">
        <f>SUMIFS('Transport-DB'!N:N,'Transport-DB'!C:C,"="&amp;'Work DB'!C410,'Transport-DB'!F:F,"="&amp;'Work DB'!$K$4)</f>
        <v>0</v>
      </c>
      <c r="L410" s="169">
        <f>SUMIFS('Transport-DB'!N:N,'Transport-DB'!C:C,"="&amp;'Work DB'!C410,'Transport-DB'!F:F,"="&amp;'Work DB'!$L$4)</f>
        <v>0</v>
      </c>
      <c r="M410" s="169">
        <f>SUMIFS('Transport-DB'!N:N,'Transport-DB'!C:C,"="&amp;'Work DB'!C410,'Transport-DB'!F:F,"="&amp;'Work DB'!$M$4)</f>
        <v>0</v>
      </c>
      <c r="N410" s="169">
        <f>SUMIFS('Transport-DB'!N:N,'Transport-DB'!C:C,"="&amp;'Work DB'!C410,'Transport-DB'!F:F,"="&amp;'Work DB'!$N$4)</f>
        <v>0</v>
      </c>
      <c r="O410" s="169">
        <f>SUMIFS('Transport-DB'!N:N,'Transport-DB'!C:C,"="&amp;'Work DB'!C410,'Transport-DB'!F:F,"="&amp;'Work DB'!$O$4)</f>
        <v>0</v>
      </c>
      <c r="P410" s="169">
        <f>SUMIFS('Transport-DB'!N:N,'Transport-DB'!C:C,"="&amp;'Work DB'!C410,'Transport-DB'!F:F,"="&amp;'Work DB'!$P$4)</f>
        <v>0</v>
      </c>
      <c r="Q410" s="166">
        <f>SUMIFS('Transport-DB'!N:N,'Transport-DB'!C:C,"="&amp;'Work DB'!C410,'Transport-DB'!F:F,"="&amp;'Work DB'!$Q$4)</f>
        <v>0</v>
      </c>
      <c r="R410" s="167">
        <f>SUMIFS('Transport-DB'!N:N,'Transport-DB'!C:C,"="&amp;'Work DB'!C410,'Transport-DB'!F:F,"="&amp;'Work DB'!$R$4)</f>
        <v>0</v>
      </c>
      <c r="S410" s="168">
        <f>SUM(D410:J410)+SUM(K410:R410)-M410-SUMIFS(Transport_DB[ترانشه],Transport_DB[توضیحات],"دیسپوزال",Transport_DB[تاریخ],'Work DB'!C410)</f>
        <v>0</v>
      </c>
      <c r="T410" s="169">
        <f t="shared" si="72"/>
        <v>0</v>
      </c>
      <c r="U410" s="169"/>
      <c r="V410" s="169"/>
      <c r="W410" s="169"/>
      <c r="X410" s="169"/>
      <c r="Y410" s="167"/>
      <c r="Z410" s="249"/>
      <c r="AA410" s="168">
        <f>SUMIFS('Transport-DB'!P:P,'Transport-DB'!C:C,"="&amp;'Work DB'!C410,'Transport-DB'!F:F,"="&amp;'Work DB'!$AA$4)</f>
        <v>0</v>
      </c>
      <c r="AB410" s="169">
        <f>SUMIFS('Transport-DB'!P:P,'Transport-DB'!C:C,"="&amp;'Work DB'!C410,'Transport-DB'!F:F,"="&amp;'Work DB'!$AB$4)</f>
        <v>0</v>
      </c>
      <c r="AC410" s="169">
        <f>SUMIFS('Transport-DB'!P:P,'Transport-DB'!C:C,"="&amp;'Work DB'!C410,'Transport-DB'!F:F,"="&amp;'Work DB'!$AC$4)</f>
        <v>0</v>
      </c>
      <c r="AD410" s="166">
        <f>SUMIFS('Transport-DB'!P:P,'Transport-DB'!C:C,"="&amp;'Work DB'!C410,'Transport-DB'!F:F,"="&amp;'Work DB'!$AD$4)</f>
        <v>0</v>
      </c>
      <c r="AE410" s="166">
        <f>SUMIFS('Transport-DB'!P:P,'Transport-DB'!C:C,"="&amp;'Work DB'!C410,'Transport-DB'!F:F,"="&amp;'Work DB'!$AE$4)</f>
        <v>0</v>
      </c>
      <c r="AF410" s="166">
        <f>SUMIFS('Transport-DB'!P:P,'Transport-DB'!C:C,"="&amp;'Work DB'!C410,'Transport-DB'!F:F,"="&amp;'Work DB'!$AF$4)</f>
        <v>0</v>
      </c>
      <c r="AG410" s="167"/>
      <c r="AH410" s="168">
        <f>SUMIFS('Transport-DB'!Q:Q,'Transport-DB'!C:C,"="&amp;'Work DB'!C410)</f>
        <v>0</v>
      </c>
      <c r="AI410" s="170">
        <f>SUMIFS(Civil_DB[قالب بندی],Civil_DB[تاریخ],"="&amp;'Work DB'!C410)</f>
        <v>0</v>
      </c>
      <c r="AJ410" s="169"/>
      <c r="AK410" s="167">
        <f>SUMIFS(Civil_DB[بتن],Civil_DB[تاریخ],"="&amp;'Work DB'!C410)</f>
        <v>0</v>
      </c>
      <c r="AL410" s="28"/>
      <c r="AM410" s="29"/>
      <c r="AN410" s="31"/>
      <c r="AO410" s="28"/>
      <c r="AP410" s="29"/>
      <c r="AQ410" s="29"/>
      <c r="AR410" s="30"/>
      <c r="AS410" s="28"/>
      <c r="AT410" s="29"/>
      <c r="AU410" s="30"/>
      <c r="AV410" s="184"/>
      <c r="AW410" s="29"/>
      <c r="AX410" s="29"/>
      <c r="AY410" s="29"/>
      <c r="AZ410" s="29"/>
      <c r="BA410" s="29"/>
      <c r="BB410" s="29"/>
      <c r="BC410" s="30"/>
      <c r="BD410" s="249"/>
      <c r="BE410" s="249"/>
      <c r="BF410" s="249"/>
      <c r="BG410" s="249"/>
      <c r="BH410" s="32"/>
      <c r="BI410" s="56"/>
    </row>
    <row r="411" spans="2:61" s="15" customFormat="1" ht="21" x14ac:dyDescent="0.25">
      <c r="B411" s="47"/>
      <c r="C411" s="20">
        <f t="shared" si="73"/>
        <v>45776</v>
      </c>
      <c r="D411" s="168">
        <f>SUMIFS('Transport-DB'!O:O,'Transport-DB'!C:C,"="&amp;'Work DB'!C411,'Transport-DB'!F:F,"="&amp;'Work DB'!$D$4)</f>
        <v>0</v>
      </c>
      <c r="E411" s="169">
        <f>SUMIFS('Transport-DB'!O:O,'Transport-DB'!C:C,"="&amp;'Work DB'!C411,'Transport-DB'!F:F,"="&amp;'Work DB'!$E$4)</f>
        <v>0</v>
      </c>
      <c r="F411" s="169">
        <f>SUMIFS('Transport-DB'!O:O,'Transport-DB'!C:C,"="&amp;'Work DB'!C411,'Transport-DB'!F:F,"="&amp;'Work DB'!$F$4)</f>
        <v>0</v>
      </c>
      <c r="G411" s="169">
        <f>SUMIFS('Transport-DB'!O:O,'Transport-DB'!C:C,"="&amp;'Work DB'!C411,'Transport-DB'!F:F,"="&amp;'Work DB'!$G$4)</f>
        <v>0</v>
      </c>
      <c r="H411" s="166">
        <f>SUMIFS('Transport-DB'!O:O,'Transport-DB'!C:C,"="&amp;'Work DB'!C411,'Transport-DB'!F:F,"="&amp;'Work DB'!$H$4)</f>
        <v>0</v>
      </c>
      <c r="I411" s="169">
        <f>SUMIFS('Transport-DB'!O:O,'Transport-DB'!C:C,"="&amp;'Work DB'!C411,'Transport-DB'!F:F,"="&amp;'Work DB'!$I$4)</f>
        <v>0</v>
      </c>
      <c r="J411" s="337">
        <f>SUMIFS('Transport-DB'!O:O,'Transport-DB'!C:C,"="&amp;'Work DB'!C411,'Transport-DB'!F:F,"="&amp;'Work DB'!$J$4)</f>
        <v>0</v>
      </c>
      <c r="K411" s="168">
        <f>SUMIFS('Transport-DB'!N:N,'Transport-DB'!C:C,"="&amp;'Work DB'!C411,'Transport-DB'!F:F,"="&amp;'Work DB'!$K$4)</f>
        <v>0</v>
      </c>
      <c r="L411" s="169">
        <f>SUMIFS('Transport-DB'!N:N,'Transport-DB'!C:C,"="&amp;'Work DB'!C411,'Transport-DB'!F:F,"="&amp;'Work DB'!$L$4)</f>
        <v>0</v>
      </c>
      <c r="M411" s="169">
        <f>SUMIFS('Transport-DB'!N:N,'Transport-DB'!C:C,"="&amp;'Work DB'!C411,'Transport-DB'!F:F,"="&amp;'Work DB'!$M$4)</f>
        <v>0</v>
      </c>
      <c r="N411" s="169">
        <f>SUMIFS('Transport-DB'!N:N,'Transport-DB'!C:C,"="&amp;'Work DB'!C411,'Transport-DB'!F:F,"="&amp;'Work DB'!$N$4)</f>
        <v>0</v>
      </c>
      <c r="O411" s="169">
        <f>SUMIFS('Transport-DB'!N:N,'Transport-DB'!C:C,"="&amp;'Work DB'!C411,'Transport-DB'!F:F,"="&amp;'Work DB'!$O$4)</f>
        <v>0</v>
      </c>
      <c r="P411" s="169">
        <f>SUMIFS('Transport-DB'!N:N,'Transport-DB'!C:C,"="&amp;'Work DB'!C411,'Transport-DB'!F:F,"="&amp;'Work DB'!$P$4)</f>
        <v>0</v>
      </c>
      <c r="Q411" s="166">
        <f>SUMIFS('Transport-DB'!N:N,'Transport-DB'!C:C,"="&amp;'Work DB'!C411,'Transport-DB'!F:F,"="&amp;'Work DB'!$Q$4)</f>
        <v>0</v>
      </c>
      <c r="R411" s="167">
        <f>SUMIFS('Transport-DB'!N:N,'Transport-DB'!C:C,"="&amp;'Work DB'!C411,'Transport-DB'!F:F,"="&amp;'Work DB'!$R$4)</f>
        <v>0</v>
      </c>
      <c r="S411" s="168">
        <f>SUM(D411:J411)+SUM(K411:R411)-M411-SUMIFS(Transport_DB[ترانشه],Transport_DB[توضیحات],"دیسپوزال",Transport_DB[تاریخ],'Work DB'!C411)</f>
        <v>0</v>
      </c>
      <c r="T411" s="169">
        <f t="shared" si="72"/>
        <v>0</v>
      </c>
      <c r="U411" s="169"/>
      <c r="V411" s="169"/>
      <c r="W411" s="169"/>
      <c r="X411" s="169"/>
      <c r="Y411" s="167"/>
      <c r="Z411" s="249"/>
      <c r="AA411" s="168">
        <f>SUMIFS('Transport-DB'!P:P,'Transport-DB'!C:C,"="&amp;'Work DB'!C411,'Transport-DB'!F:F,"="&amp;'Work DB'!$AA$4)</f>
        <v>0</v>
      </c>
      <c r="AB411" s="169">
        <f>SUMIFS('Transport-DB'!P:P,'Transport-DB'!C:C,"="&amp;'Work DB'!C411,'Transport-DB'!F:F,"="&amp;'Work DB'!$AB$4)</f>
        <v>0</v>
      </c>
      <c r="AC411" s="169">
        <f>SUMIFS('Transport-DB'!P:P,'Transport-DB'!C:C,"="&amp;'Work DB'!C411,'Transport-DB'!F:F,"="&amp;'Work DB'!$AC$4)</f>
        <v>0</v>
      </c>
      <c r="AD411" s="166">
        <f>SUMIFS('Transport-DB'!P:P,'Transport-DB'!C:C,"="&amp;'Work DB'!C411,'Transport-DB'!F:F,"="&amp;'Work DB'!$AD$4)</f>
        <v>0</v>
      </c>
      <c r="AE411" s="166">
        <f>SUMIFS('Transport-DB'!P:P,'Transport-DB'!C:C,"="&amp;'Work DB'!C411,'Transport-DB'!F:F,"="&amp;'Work DB'!$AE$4)</f>
        <v>0</v>
      </c>
      <c r="AF411" s="166">
        <f>SUMIFS('Transport-DB'!P:P,'Transport-DB'!C:C,"="&amp;'Work DB'!C411,'Transport-DB'!F:F,"="&amp;'Work DB'!$AF$4)</f>
        <v>0</v>
      </c>
      <c r="AG411" s="167"/>
      <c r="AH411" s="168">
        <f>SUMIFS('Transport-DB'!Q:Q,'Transport-DB'!C:C,"="&amp;'Work DB'!C411)</f>
        <v>0</v>
      </c>
      <c r="AI411" s="170">
        <f>SUMIFS(Civil_DB[قالب بندی],Civil_DB[تاریخ],"="&amp;'Work DB'!C411)</f>
        <v>0</v>
      </c>
      <c r="AJ411" s="169"/>
      <c r="AK411" s="167">
        <f>SUMIFS(Civil_DB[بتن],Civil_DB[تاریخ],"="&amp;'Work DB'!C411)</f>
        <v>0</v>
      </c>
      <c r="AL411" s="28"/>
      <c r="AM411" s="29"/>
      <c r="AN411" s="31"/>
      <c r="AO411" s="28"/>
      <c r="AP411" s="29"/>
      <c r="AQ411" s="29"/>
      <c r="AR411" s="30"/>
      <c r="AS411" s="28"/>
      <c r="AT411" s="29"/>
      <c r="AU411" s="30"/>
      <c r="AV411" s="184"/>
      <c r="AW411" s="29"/>
      <c r="AX411" s="29"/>
      <c r="AY411" s="29"/>
      <c r="AZ411" s="29"/>
      <c r="BA411" s="29"/>
      <c r="BB411" s="29"/>
      <c r="BC411" s="30"/>
      <c r="BD411" s="249"/>
      <c r="BE411" s="249"/>
      <c r="BF411" s="249"/>
      <c r="BG411" s="249"/>
      <c r="BH411" s="32"/>
      <c r="BI411" s="56"/>
    </row>
    <row r="412" spans="2:61" s="15" customFormat="1" ht="21" x14ac:dyDescent="0.25">
      <c r="B412" s="47"/>
      <c r="C412" s="20">
        <f t="shared" si="73"/>
        <v>45777</v>
      </c>
      <c r="D412" s="168">
        <f>SUMIFS('Transport-DB'!O:O,'Transport-DB'!C:C,"="&amp;'Work DB'!C412,'Transport-DB'!F:F,"="&amp;'Work DB'!$D$4)</f>
        <v>0</v>
      </c>
      <c r="E412" s="169">
        <f>SUMIFS('Transport-DB'!O:O,'Transport-DB'!C:C,"="&amp;'Work DB'!C412,'Transport-DB'!F:F,"="&amp;'Work DB'!$E$4)</f>
        <v>0</v>
      </c>
      <c r="F412" s="169">
        <f>SUMIFS('Transport-DB'!O:O,'Transport-DB'!C:C,"="&amp;'Work DB'!C412,'Transport-DB'!F:F,"="&amp;'Work DB'!$F$4)</f>
        <v>0</v>
      </c>
      <c r="G412" s="169">
        <f>SUMIFS('Transport-DB'!O:O,'Transport-DB'!C:C,"="&amp;'Work DB'!C412,'Transport-DB'!F:F,"="&amp;'Work DB'!$G$4)</f>
        <v>0</v>
      </c>
      <c r="H412" s="166">
        <f>SUMIFS('Transport-DB'!O:O,'Transport-DB'!C:C,"="&amp;'Work DB'!C412,'Transport-DB'!F:F,"="&amp;'Work DB'!$H$4)</f>
        <v>0</v>
      </c>
      <c r="I412" s="169">
        <f>SUMIFS('Transport-DB'!O:O,'Transport-DB'!C:C,"="&amp;'Work DB'!C412,'Transport-DB'!F:F,"="&amp;'Work DB'!$I$4)</f>
        <v>0</v>
      </c>
      <c r="J412" s="337">
        <f>SUMIFS('Transport-DB'!O:O,'Transport-DB'!C:C,"="&amp;'Work DB'!C412,'Transport-DB'!F:F,"="&amp;'Work DB'!$J$4)</f>
        <v>0</v>
      </c>
      <c r="K412" s="168">
        <f>SUMIFS('Transport-DB'!N:N,'Transport-DB'!C:C,"="&amp;'Work DB'!C412,'Transport-DB'!F:F,"="&amp;'Work DB'!$K$4)</f>
        <v>0</v>
      </c>
      <c r="L412" s="169">
        <f>SUMIFS('Transport-DB'!N:N,'Transport-DB'!C:C,"="&amp;'Work DB'!C412,'Transport-DB'!F:F,"="&amp;'Work DB'!$L$4)</f>
        <v>0</v>
      </c>
      <c r="M412" s="169">
        <f>SUMIFS('Transport-DB'!N:N,'Transport-DB'!C:C,"="&amp;'Work DB'!C412,'Transport-DB'!F:F,"="&amp;'Work DB'!$M$4)</f>
        <v>0</v>
      </c>
      <c r="N412" s="169">
        <f>SUMIFS('Transport-DB'!N:N,'Transport-DB'!C:C,"="&amp;'Work DB'!C412,'Transport-DB'!F:F,"="&amp;'Work DB'!$N$4)</f>
        <v>0</v>
      </c>
      <c r="O412" s="169">
        <f>SUMIFS('Transport-DB'!N:N,'Transport-DB'!C:C,"="&amp;'Work DB'!C412,'Transport-DB'!F:F,"="&amp;'Work DB'!$O$4)</f>
        <v>0</v>
      </c>
      <c r="P412" s="169">
        <f>SUMIFS('Transport-DB'!N:N,'Transport-DB'!C:C,"="&amp;'Work DB'!C412,'Transport-DB'!F:F,"="&amp;'Work DB'!$P$4)</f>
        <v>0</v>
      </c>
      <c r="Q412" s="166">
        <f>SUMIFS('Transport-DB'!N:N,'Transport-DB'!C:C,"="&amp;'Work DB'!C412,'Transport-DB'!F:F,"="&amp;'Work DB'!$Q$4)</f>
        <v>0</v>
      </c>
      <c r="R412" s="167">
        <f>SUMIFS('Transport-DB'!N:N,'Transport-DB'!C:C,"="&amp;'Work DB'!C412,'Transport-DB'!F:F,"="&amp;'Work DB'!$R$4)</f>
        <v>0</v>
      </c>
      <c r="S412" s="168">
        <f>SUM(D412:J412)+SUM(K412:R412)-M412-SUMIFS(Transport_DB[ترانشه],Transport_DB[توضیحات],"دیسپوزال",Transport_DB[تاریخ],'Work DB'!C412)</f>
        <v>0</v>
      </c>
      <c r="T412" s="169">
        <f t="shared" si="72"/>
        <v>0</v>
      </c>
      <c r="U412" s="169"/>
      <c r="V412" s="169"/>
      <c r="W412" s="169"/>
      <c r="X412" s="169"/>
      <c r="Y412" s="167"/>
      <c r="Z412" s="249"/>
      <c r="AA412" s="168">
        <f>SUMIFS('Transport-DB'!P:P,'Transport-DB'!C:C,"="&amp;'Work DB'!C412,'Transport-DB'!F:F,"="&amp;'Work DB'!$AA$4)</f>
        <v>0</v>
      </c>
      <c r="AB412" s="169">
        <f>SUMIFS('Transport-DB'!P:P,'Transport-DB'!C:C,"="&amp;'Work DB'!C412,'Transport-DB'!F:F,"="&amp;'Work DB'!$AB$4)</f>
        <v>0</v>
      </c>
      <c r="AC412" s="169">
        <f>SUMIFS('Transport-DB'!P:P,'Transport-DB'!C:C,"="&amp;'Work DB'!C412,'Transport-DB'!F:F,"="&amp;'Work DB'!$AC$4)</f>
        <v>0</v>
      </c>
      <c r="AD412" s="166">
        <f>SUMIFS('Transport-DB'!P:P,'Transport-DB'!C:C,"="&amp;'Work DB'!C412,'Transport-DB'!F:F,"="&amp;'Work DB'!$AD$4)</f>
        <v>0</v>
      </c>
      <c r="AE412" s="166">
        <f>SUMIFS('Transport-DB'!P:P,'Transport-DB'!C:C,"="&amp;'Work DB'!C412,'Transport-DB'!F:F,"="&amp;'Work DB'!$AE$4)</f>
        <v>0</v>
      </c>
      <c r="AF412" s="166">
        <f>SUMIFS('Transport-DB'!P:P,'Transport-DB'!C:C,"="&amp;'Work DB'!C412,'Transport-DB'!F:F,"="&amp;'Work DB'!$AF$4)</f>
        <v>0</v>
      </c>
      <c r="AG412" s="167"/>
      <c r="AH412" s="168">
        <f>SUMIFS('Transport-DB'!Q:Q,'Transport-DB'!C:C,"="&amp;'Work DB'!C412)</f>
        <v>0</v>
      </c>
      <c r="AI412" s="170">
        <f>SUMIFS(Civil_DB[قالب بندی],Civil_DB[تاریخ],"="&amp;'Work DB'!C412)</f>
        <v>0</v>
      </c>
      <c r="AJ412" s="169"/>
      <c r="AK412" s="167">
        <f>SUMIFS(Civil_DB[بتن],Civil_DB[تاریخ],"="&amp;'Work DB'!C412)</f>
        <v>0</v>
      </c>
      <c r="AL412" s="28"/>
      <c r="AM412" s="29"/>
      <c r="AN412" s="31"/>
      <c r="AO412" s="28"/>
      <c r="AP412" s="29"/>
      <c r="AQ412" s="29"/>
      <c r="AR412" s="30"/>
      <c r="AS412" s="28"/>
      <c r="AT412" s="29"/>
      <c r="AU412" s="30"/>
      <c r="AV412" s="184"/>
      <c r="AW412" s="29"/>
      <c r="AX412" s="29"/>
      <c r="AY412" s="29"/>
      <c r="AZ412" s="29"/>
      <c r="BA412" s="29"/>
      <c r="BB412" s="29"/>
      <c r="BC412" s="30"/>
      <c r="BD412" s="249"/>
      <c r="BE412" s="249"/>
      <c r="BF412" s="249"/>
      <c r="BG412" s="249"/>
      <c r="BH412" s="32"/>
      <c r="BI412" s="56"/>
    </row>
    <row r="413" spans="2:61" s="15" customFormat="1" ht="21" x14ac:dyDescent="0.25">
      <c r="B413" s="47"/>
      <c r="C413" s="20">
        <f t="shared" si="73"/>
        <v>45778</v>
      </c>
      <c r="D413" s="168">
        <f>SUMIFS('Transport-DB'!O:O,'Transport-DB'!C:C,"="&amp;'Work DB'!C413,'Transport-DB'!F:F,"="&amp;'Work DB'!$D$4)</f>
        <v>0</v>
      </c>
      <c r="E413" s="169">
        <f>SUMIFS('Transport-DB'!O:O,'Transport-DB'!C:C,"="&amp;'Work DB'!C413,'Transport-DB'!F:F,"="&amp;'Work DB'!$E$4)</f>
        <v>0</v>
      </c>
      <c r="F413" s="169">
        <f>SUMIFS('Transport-DB'!O:O,'Transport-DB'!C:C,"="&amp;'Work DB'!C413,'Transport-DB'!F:F,"="&amp;'Work DB'!$F$4)</f>
        <v>0</v>
      </c>
      <c r="G413" s="169">
        <f>SUMIFS('Transport-DB'!O:O,'Transport-DB'!C:C,"="&amp;'Work DB'!C413,'Transport-DB'!F:F,"="&amp;'Work DB'!$G$4)</f>
        <v>0</v>
      </c>
      <c r="H413" s="166">
        <f>SUMIFS('Transport-DB'!O:O,'Transport-DB'!C:C,"="&amp;'Work DB'!C413,'Transport-DB'!F:F,"="&amp;'Work DB'!$H$4)</f>
        <v>0</v>
      </c>
      <c r="I413" s="169">
        <f>SUMIFS('Transport-DB'!O:O,'Transport-DB'!C:C,"="&amp;'Work DB'!C413,'Transport-DB'!F:F,"="&amp;'Work DB'!$I$4)</f>
        <v>0</v>
      </c>
      <c r="J413" s="337">
        <f>SUMIFS('Transport-DB'!O:O,'Transport-DB'!C:C,"="&amp;'Work DB'!C413,'Transport-DB'!F:F,"="&amp;'Work DB'!$J$4)</f>
        <v>0</v>
      </c>
      <c r="K413" s="168">
        <f>SUMIFS('Transport-DB'!N:N,'Transport-DB'!C:C,"="&amp;'Work DB'!C413,'Transport-DB'!F:F,"="&amp;'Work DB'!$K$4)</f>
        <v>0</v>
      </c>
      <c r="L413" s="169">
        <f>SUMIFS('Transport-DB'!N:N,'Transport-DB'!C:C,"="&amp;'Work DB'!C413,'Transport-DB'!F:F,"="&amp;'Work DB'!$L$4)</f>
        <v>0</v>
      </c>
      <c r="M413" s="169">
        <f>SUMIFS('Transport-DB'!N:N,'Transport-DB'!C:C,"="&amp;'Work DB'!C413,'Transport-DB'!F:F,"="&amp;'Work DB'!$M$4)</f>
        <v>0</v>
      </c>
      <c r="N413" s="169">
        <f>SUMIFS('Transport-DB'!N:N,'Transport-DB'!C:C,"="&amp;'Work DB'!C413,'Transport-DB'!F:F,"="&amp;'Work DB'!$N$4)</f>
        <v>0</v>
      </c>
      <c r="O413" s="169">
        <f>SUMIFS('Transport-DB'!N:N,'Transport-DB'!C:C,"="&amp;'Work DB'!C413,'Transport-DB'!F:F,"="&amp;'Work DB'!$O$4)</f>
        <v>0</v>
      </c>
      <c r="P413" s="169">
        <f>SUMIFS('Transport-DB'!N:N,'Transport-DB'!C:C,"="&amp;'Work DB'!C413,'Transport-DB'!F:F,"="&amp;'Work DB'!$P$4)</f>
        <v>0</v>
      </c>
      <c r="Q413" s="166">
        <f>SUMIFS('Transport-DB'!N:N,'Transport-DB'!C:C,"="&amp;'Work DB'!C413,'Transport-DB'!F:F,"="&amp;'Work DB'!$Q$4)</f>
        <v>0</v>
      </c>
      <c r="R413" s="167">
        <f>SUMIFS('Transport-DB'!N:N,'Transport-DB'!C:C,"="&amp;'Work DB'!C413,'Transport-DB'!F:F,"="&amp;'Work DB'!$R$4)</f>
        <v>0</v>
      </c>
      <c r="S413" s="168">
        <f>SUM(D413:J413)+SUM(K413:R413)-M413-SUMIFS(Transport_DB[ترانشه],Transport_DB[توضیحات],"دیسپوزال",Transport_DB[تاریخ],'Work DB'!C413)</f>
        <v>0</v>
      </c>
      <c r="T413" s="169">
        <f t="shared" si="72"/>
        <v>0</v>
      </c>
      <c r="U413" s="169"/>
      <c r="V413" s="169"/>
      <c r="W413" s="169"/>
      <c r="X413" s="169"/>
      <c r="Y413" s="167"/>
      <c r="Z413" s="249"/>
      <c r="AA413" s="168">
        <f>SUMIFS('Transport-DB'!P:P,'Transport-DB'!C:C,"="&amp;'Work DB'!C413,'Transport-DB'!F:F,"="&amp;'Work DB'!$AA$4)</f>
        <v>0</v>
      </c>
      <c r="AB413" s="169">
        <f>SUMIFS('Transport-DB'!P:P,'Transport-DB'!C:C,"="&amp;'Work DB'!C413,'Transport-DB'!F:F,"="&amp;'Work DB'!$AB$4)</f>
        <v>0</v>
      </c>
      <c r="AC413" s="169">
        <f>SUMIFS('Transport-DB'!P:P,'Transport-DB'!C:C,"="&amp;'Work DB'!C413,'Transport-DB'!F:F,"="&amp;'Work DB'!$AC$4)</f>
        <v>0</v>
      </c>
      <c r="AD413" s="166">
        <f>SUMIFS('Transport-DB'!P:P,'Transport-DB'!C:C,"="&amp;'Work DB'!C413,'Transport-DB'!F:F,"="&amp;'Work DB'!$AD$4)</f>
        <v>0</v>
      </c>
      <c r="AE413" s="166">
        <f>SUMIFS('Transport-DB'!P:P,'Transport-DB'!C:C,"="&amp;'Work DB'!C413,'Transport-DB'!F:F,"="&amp;'Work DB'!$AE$4)</f>
        <v>0</v>
      </c>
      <c r="AF413" s="166">
        <f>SUMIFS('Transport-DB'!P:P,'Transport-DB'!C:C,"="&amp;'Work DB'!C413,'Transport-DB'!F:F,"="&amp;'Work DB'!$AF$4)</f>
        <v>0</v>
      </c>
      <c r="AG413" s="167"/>
      <c r="AH413" s="168">
        <f>SUMIFS('Transport-DB'!Q:Q,'Transport-DB'!C:C,"="&amp;'Work DB'!C413)</f>
        <v>0</v>
      </c>
      <c r="AI413" s="170">
        <f>SUMIFS(Civil_DB[قالب بندی],Civil_DB[تاریخ],"="&amp;'Work DB'!C413)</f>
        <v>0</v>
      </c>
      <c r="AJ413" s="169"/>
      <c r="AK413" s="167">
        <f>SUMIFS(Civil_DB[بتن],Civil_DB[تاریخ],"="&amp;'Work DB'!C413)</f>
        <v>0</v>
      </c>
      <c r="AL413" s="28"/>
      <c r="AM413" s="29"/>
      <c r="AN413" s="31"/>
      <c r="AO413" s="28"/>
      <c r="AP413" s="29"/>
      <c r="AQ413" s="29"/>
      <c r="AR413" s="30"/>
      <c r="AS413" s="28"/>
      <c r="AT413" s="29"/>
      <c r="AU413" s="30"/>
      <c r="AV413" s="184"/>
      <c r="AW413" s="29"/>
      <c r="AX413" s="29"/>
      <c r="AY413" s="29"/>
      <c r="AZ413" s="29"/>
      <c r="BA413" s="29"/>
      <c r="BB413" s="29"/>
      <c r="BC413" s="30"/>
      <c r="BD413" s="249"/>
      <c r="BE413" s="249"/>
      <c r="BF413" s="249"/>
      <c r="BG413" s="249"/>
      <c r="BH413" s="32"/>
      <c r="BI413" s="56"/>
    </row>
    <row r="414" spans="2:61" s="15" customFormat="1" ht="21" x14ac:dyDescent="0.25">
      <c r="B414" s="47"/>
      <c r="C414" s="20">
        <f t="shared" si="73"/>
        <v>45779</v>
      </c>
      <c r="D414" s="168">
        <f>SUMIFS('Transport-DB'!O:O,'Transport-DB'!C:C,"="&amp;'Work DB'!C414,'Transport-DB'!F:F,"="&amp;'Work DB'!$D$4)</f>
        <v>0</v>
      </c>
      <c r="E414" s="169">
        <f>SUMIFS('Transport-DB'!O:O,'Transport-DB'!C:C,"="&amp;'Work DB'!C414,'Transport-DB'!F:F,"="&amp;'Work DB'!$E$4)</f>
        <v>0</v>
      </c>
      <c r="F414" s="169">
        <f>SUMIFS('Transport-DB'!O:O,'Transport-DB'!C:C,"="&amp;'Work DB'!C414,'Transport-DB'!F:F,"="&amp;'Work DB'!$F$4)</f>
        <v>0</v>
      </c>
      <c r="G414" s="169">
        <f>SUMIFS('Transport-DB'!O:O,'Transport-DB'!C:C,"="&amp;'Work DB'!C414,'Transport-DB'!F:F,"="&amp;'Work DB'!$G$4)</f>
        <v>0</v>
      </c>
      <c r="H414" s="166">
        <f>SUMIFS('Transport-DB'!O:O,'Transport-DB'!C:C,"="&amp;'Work DB'!C414,'Transport-DB'!F:F,"="&amp;'Work DB'!$H$4)</f>
        <v>0</v>
      </c>
      <c r="I414" s="169">
        <f>SUMIFS('Transport-DB'!O:O,'Transport-DB'!C:C,"="&amp;'Work DB'!C414,'Transport-DB'!F:F,"="&amp;'Work DB'!$I$4)</f>
        <v>0</v>
      </c>
      <c r="J414" s="337">
        <f>SUMIFS('Transport-DB'!O:O,'Transport-DB'!C:C,"="&amp;'Work DB'!C414,'Transport-DB'!F:F,"="&amp;'Work DB'!$J$4)</f>
        <v>0</v>
      </c>
      <c r="K414" s="168">
        <f>SUMIFS('Transport-DB'!N:N,'Transport-DB'!C:C,"="&amp;'Work DB'!C414,'Transport-DB'!F:F,"="&amp;'Work DB'!$K$4)</f>
        <v>0</v>
      </c>
      <c r="L414" s="169">
        <f>SUMIFS('Transport-DB'!N:N,'Transport-DB'!C:C,"="&amp;'Work DB'!C414,'Transport-DB'!F:F,"="&amp;'Work DB'!$L$4)</f>
        <v>0</v>
      </c>
      <c r="M414" s="169">
        <f>SUMIFS('Transport-DB'!N:N,'Transport-DB'!C:C,"="&amp;'Work DB'!C414,'Transport-DB'!F:F,"="&amp;'Work DB'!$M$4)</f>
        <v>0</v>
      </c>
      <c r="N414" s="169">
        <f>SUMIFS('Transport-DB'!N:N,'Transport-DB'!C:C,"="&amp;'Work DB'!C414,'Transport-DB'!F:F,"="&amp;'Work DB'!$N$4)</f>
        <v>0</v>
      </c>
      <c r="O414" s="169">
        <f>SUMIFS('Transport-DB'!N:N,'Transport-DB'!C:C,"="&amp;'Work DB'!C414,'Transport-DB'!F:F,"="&amp;'Work DB'!$O$4)</f>
        <v>0</v>
      </c>
      <c r="P414" s="169">
        <f>SUMIFS('Transport-DB'!N:N,'Transport-DB'!C:C,"="&amp;'Work DB'!C414,'Transport-DB'!F:F,"="&amp;'Work DB'!$P$4)</f>
        <v>0</v>
      </c>
      <c r="Q414" s="166">
        <f>SUMIFS('Transport-DB'!N:N,'Transport-DB'!C:C,"="&amp;'Work DB'!C414,'Transport-DB'!F:F,"="&amp;'Work DB'!$Q$4)</f>
        <v>0</v>
      </c>
      <c r="R414" s="167">
        <f>SUMIFS('Transport-DB'!N:N,'Transport-DB'!C:C,"="&amp;'Work DB'!C414,'Transport-DB'!F:F,"="&amp;'Work DB'!$R$4)</f>
        <v>0</v>
      </c>
      <c r="S414" s="168">
        <f>SUM(D414:J414)+SUM(K414:R414)-M414-SUMIFS(Transport_DB[ترانشه],Transport_DB[توضیحات],"دیسپوزال",Transport_DB[تاریخ],'Work DB'!C414)</f>
        <v>0</v>
      </c>
      <c r="T414" s="169">
        <f t="shared" si="72"/>
        <v>0</v>
      </c>
      <c r="U414" s="169"/>
      <c r="V414" s="169"/>
      <c r="W414" s="169"/>
      <c r="X414" s="169"/>
      <c r="Y414" s="167"/>
      <c r="Z414" s="249"/>
      <c r="AA414" s="168">
        <f>SUMIFS('Transport-DB'!P:P,'Transport-DB'!C:C,"="&amp;'Work DB'!C414,'Transport-DB'!F:F,"="&amp;'Work DB'!$AA$4)</f>
        <v>0</v>
      </c>
      <c r="AB414" s="169">
        <f>SUMIFS('Transport-DB'!P:P,'Transport-DB'!C:C,"="&amp;'Work DB'!C414,'Transport-DB'!F:F,"="&amp;'Work DB'!$AB$4)</f>
        <v>0</v>
      </c>
      <c r="AC414" s="169">
        <f>SUMIFS('Transport-DB'!P:P,'Transport-DB'!C:C,"="&amp;'Work DB'!C414,'Transport-DB'!F:F,"="&amp;'Work DB'!$AC$4)</f>
        <v>0</v>
      </c>
      <c r="AD414" s="166">
        <f>SUMIFS('Transport-DB'!P:P,'Transport-DB'!C:C,"="&amp;'Work DB'!C414,'Transport-DB'!F:F,"="&amp;'Work DB'!$AD$4)</f>
        <v>0</v>
      </c>
      <c r="AE414" s="166">
        <f>SUMIFS('Transport-DB'!P:P,'Transport-DB'!C:C,"="&amp;'Work DB'!C414,'Transport-DB'!F:F,"="&amp;'Work DB'!$AE$4)</f>
        <v>0</v>
      </c>
      <c r="AF414" s="166">
        <f>SUMIFS('Transport-DB'!P:P,'Transport-DB'!C:C,"="&amp;'Work DB'!C414,'Transport-DB'!F:F,"="&amp;'Work DB'!$AF$4)</f>
        <v>0</v>
      </c>
      <c r="AG414" s="167"/>
      <c r="AH414" s="168">
        <f>SUMIFS('Transport-DB'!Q:Q,'Transport-DB'!C:C,"="&amp;'Work DB'!C414)</f>
        <v>0</v>
      </c>
      <c r="AI414" s="170">
        <f>SUMIFS(Civil_DB[قالب بندی],Civil_DB[تاریخ],"="&amp;'Work DB'!C414)</f>
        <v>0</v>
      </c>
      <c r="AJ414" s="169"/>
      <c r="AK414" s="167">
        <f>SUMIFS(Civil_DB[بتن],Civil_DB[تاریخ],"="&amp;'Work DB'!C414)</f>
        <v>0</v>
      </c>
      <c r="AL414" s="28"/>
      <c r="AM414" s="29"/>
      <c r="AN414" s="31"/>
      <c r="AO414" s="28"/>
      <c r="AP414" s="29"/>
      <c r="AQ414" s="29"/>
      <c r="AR414" s="30"/>
      <c r="AS414" s="28"/>
      <c r="AT414" s="29"/>
      <c r="AU414" s="30"/>
      <c r="AV414" s="184"/>
      <c r="AW414" s="29"/>
      <c r="AX414" s="29"/>
      <c r="AY414" s="29"/>
      <c r="AZ414" s="29"/>
      <c r="BA414" s="29"/>
      <c r="BB414" s="29"/>
      <c r="BC414" s="30"/>
      <c r="BD414" s="249"/>
      <c r="BE414" s="249"/>
      <c r="BF414" s="249"/>
      <c r="BG414" s="249"/>
      <c r="BH414" s="32"/>
      <c r="BI414" s="56"/>
    </row>
    <row r="415" spans="2:61" s="15" customFormat="1" ht="21" x14ac:dyDescent="0.25">
      <c r="B415" s="47"/>
      <c r="C415" s="20">
        <f t="shared" si="73"/>
        <v>45780</v>
      </c>
      <c r="D415" s="168">
        <f>SUMIFS('Transport-DB'!O:O,'Transport-DB'!C:C,"="&amp;'Work DB'!C415,'Transport-DB'!F:F,"="&amp;'Work DB'!$D$4)</f>
        <v>0</v>
      </c>
      <c r="E415" s="169">
        <f>SUMIFS('Transport-DB'!O:O,'Transport-DB'!C:C,"="&amp;'Work DB'!C415,'Transport-DB'!F:F,"="&amp;'Work DB'!$E$4)</f>
        <v>0</v>
      </c>
      <c r="F415" s="169">
        <f>SUMIFS('Transport-DB'!O:O,'Transport-DB'!C:C,"="&amp;'Work DB'!C415,'Transport-DB'!F:F,"="&amp;'Work DB'!$F$4)</f>
        <v>0</v>
      </c>
      <c r="G415" s="169">
        <f>SUMIFS('Transport-DB'!O:O,'Transport-DB'!C:C,"="&amp;'Work DB'!C415,'Transport-DB'!F:F,"="&amp;'Work DB'!$G$4)</f>
        <v>0</v>
      </c>
      <c r="H415" s="166">
        <f>SUMIFS('Transport-DB'!O:O,'Transport-DB'!C:C,"="&amp;'Work DB'!C415,'Transport-DB'!F:F,"="&amp;'Work DB'!$H$4)</f>
        <v>0</v>
      </c>
      <c r="I415" s="169">
        <f>SUMIFS('Transport-DB'!O:O,'Transport-DB'!C:C,"="&amp;'Work DB'!C415,'Transport-DB'!F:F,"="&amp;'Work DB'!$I$4)</f>
        <v>0</v>
      </c>
      <c r="J415" s="337">
        <f>SUMIFS('Transport-DB'!O:O,'Transport-DB'!C:C,"="&amp;'Work DB'!C415,'Transport-DB'!F:F,"="&amp;'Work DB'!$J$4)</f>
        <v>0</v>
      </c>
      <c r="K415" s="168">
        <f>SUMIFS('Transport-DB'!N:N,'Transport-DB'!C:C,"="&amp;'Work DB'!C415,'Transport-DB'!F:F,"="&amp;'Work DB'!$K$4)</f>
        <v>0</v>
      </c>
      <c r="L415" s="169">
        <f>SUMIFS('Transport-DB'!N:N,'Transport-DB'!C:C,"="&amp;'Work DB'!C415,'Transport-DB'!F:F,"="&amp;'Work DB'!$L$4)</f>
        <v>0</v>
      </c>
      <c r="M415" s="169">
        <f>SUMIFS('Transport-DB'!N:N,'Transport-DB'!C:C,"="&amp;'Work DB'!C415,'Transport-DB'!F:F,"="&amp;'Work DB'!$M$4)</f>
        <v>0</v>
      </c>
      <c r="N415" s="169">
        <f>SUMIFS('Transport-DB'!N:N,'Transport-DB'!C:C,"="&amp;'Work DB'!C415,'Transport-DB'!F:F,"="&amp;'Work DB'!$N$4)</f>
        <v>0</v>
      </c>
      <c r="O415" s="169">
        <f>SUMIFS('Transport-DB'!N:N,'Transport-DB'!C:C,"="&amp;'Work DB'!C415,'Transport-DB'!F:F,"="&amp;'Work DB'!$O$4)</f>
        <v>0</v>
      </c>
      <c r="P415" s="169">
        <f>SUMIFS('Transport-DB'!N:N,'Transport-DB'!C:C,"="&amp;'Work DB'!C415,'Transport-DB'!F:F,"="&amp;'Work DB'!$P$4)</f>
        <v>0</v>
      </c>
      <c r="Q415" s="166">
        <f>SUMIFS('Transport-DB'!N:N,'Transport-DB'!C:C,"="&amp;'Work DB'!C415,'Transport-DB'!F:F,"="&amp;'Work DB'!$Q$4)</f>
        <v>0</v>
      </c>
      <c r="R415" s="167">
        <f>SUMIFS('Transport-DB'!N:N,'Transport-DB'!C:C,"="&amp;'Work DB'!C415,'Transport-DB'!F:F,"="&amp;'Work DB'!$R$4)</f>
        <v>0</v>
      </c>
      <c r="S415" s="168">
        <f>SUM(D415:J415)+SUM(K415:R415)-M415-SUMIFS(Transport_DB[ترانشه],Transport_DB[توضیحات],"دیسپوزال",Transport_DB[تاریخ],'Work DB'!C415)</f>
        <v>0</v>
      </c>
      <c r="T415" s="169">
        <f t="shared" si="72"/>
        <v>0</v>
      </c>
      <c r="U415" s="169"/>
      <c r="V415" s="169"/>
      <c r="W415" s="169"/>
      <c r="X415" s="169"/>
      <c r="Y415" s="167"/>
      <c r="Z415" s="249"/>
      <c r="AA415" s="168">
        <f>SUMIFS('Transport-DB'!P:P,'Transport-DB'!C:C,"="&amp;'Work DB'!C415,'Transport-DB'!F:F,"="&amp;'Work DB'!$AA$4)</f>
        <v>0</v>
      </c>
      <c r="AB415" s="169">
        <f>SUMIFS('Transport-DB'!P:P,'Transport-DB'!C:C,"="&amp;'Work DB'!C415,'Transport-DB'!F:F,"="&amp;'Work DB'!$AB$4)</f>
        <v>0</v>
      </c>
      <c r="AC415" s="169">
        <f>SUMIFS('Transport-DB'!P:P,'Transport-DB'!C:C,"="&amp;'Work DB'!C415,'Transport-DB'!F:F,"="&amp;'Work DB'!$AC$4)</f>
        <v>0</v>
      </c>
      <c r="AD415" s="166">
        <f>SUMIFS('Transport-DB'!P:P,'Transport-DB'!C:C,"="&amp;'Work DB'!C415,'Transport-DB'!F:F,"="&amp;'Work DB'!$AD$4)</f>
        <v>0</v>
      </c>
      <c r="AE415" s="166">
        <f>SUMIFS('Transport-DB'!P:P,'Transport-DB'!C:C,"="&amp;'Work DB'!C415,'Transport-DB'!F:F,"="&amp;'Work DB'!$AE$4)</f>
        <v>0</v>
      </c>
      <c r="AF415" s="166">
        <f>SUMIFS('Transport-DB'!P:P,'Transport-DB'!C:C,"="&amp;'Work DB'!C415,'Transport-DB'!F:F,"="&amp;'Work DB'!$AF$4)</f>
        <v>0</v>
      </c>
      <c r="AG415" s="167"/>
      <c r="AH415" s="168">
        <f>SUMIFS('Transport-DB'!Q:Q,'Transport-DB'!C:C,"="&amp;'Work DB'!C415)</f>
        <v>0</v>
      </c>
      <c r="AI415" s="170">
        <f>SUMIFS(Civil_DB[قالب بندی],Civil_DB[تاریخ],"="&amp;'Work DB'!C415)</f>
        <v>0</v>
      </c>
      <c r="AJ415" s="169"/>
      <c r="AK415" s="167">
        <f>SUMIFS(Civil_DB[بتن],Civil_DB[تاریخ],"="&amp;'Work DB'!C415)</f>
        <v>0</v>
      </c>
      <c r="AL415" s="28"/>
      <c r="AM415" s="29"/>
      <c r="AN415" s="31"/>
      <c r="AO415" s="28"/>
      <c r="AP415" s="29"/>
      <c r="AQ415" s="29"/>
      <c r="AR415" s="30"/>
      <c r="AS415" s="28"/>
      <c r="AT415" s="29"/>
      <c r="AU415" s="30"/>
      <c r="AV415" s="184"/>
      <c r="AW415" s="29"/>
      <c r="AX415" s="29"/>
      <c r="AY415" s="29"/>
      <c r="AZ415" s="29"/>
      <c r="BA415" s="29"/>
      <c r="BB415" s="29"/>
      <c r="BC415" s="30"/>
      <c r="BD415" s="249"/>
      <c r="BE415" s="249"/>
      <c r="BF415" s="249"/>
      <c r="BG415" s="249"/>
      <c r="BH415" s="32"/>
      <c r="BI415" s="56"/>
    </row>
    <row r="416" spans="2:61" s="15" customFormat="1" ht="21" x14ac:dyDescent="0.25">
      <c r="B416" s="47"/>
      <c r="C416" s="20">
        <f t="shared" si="73"/>
        <v>45781</v>
      </c>
      <c r="D416" s="168">
        <f>SUMIFS('Transport-DB'!O:O,'Transport-DB'!C:C,"="&amp;'Work DB'!C416,'Transport-DB'!F:F,"="&amp;'Work DB'!$D$4)</f>
        <v>0</v>
      </c>
      <c r="E416" s="169">
        <f>SUMIFS('Transport-DB'!O:O,'Transport-DB'!C:C,"="&amp;'Work DB'!C416,'Transport-DB'!F:F,"="&amp;'Work DB'!$E$4)</f>
        <v>0</v>
      </c>
      <c r="F416" s="169">
        <f>SUMIFS('Transport-DB'!O:O,'Transport-DB'!C:C,"="&amp;'Work DB'!C416,'Transport-DB'!F:F,"="&amp;'Work DB'!$F$4)</f>
        <v>0</v>
      </c>
      <c r="G416" s="169">
        <f>SUMIFS('Transport-DB'!O:O,'Transport-DB'!C:C,"="&amp;'Work DB'!C416,'Transport-DB'!F:F,"="&amp;'Work DB'!$G$4)</f>
        <v>0</v>
      </c>
      <c r="H416" s="166">
        <f>SUMIFS('Transport-DB'!O:O,'Transport-DB'!C:C,"="&amp;'Work DB'!C416,'Transport-DB'!F:F,"="&amp;'Work DB'!$H$4)</f>
        <v>0</v>
      </c>
      <c r="I416" s="169">
        <f>SUMIFS('Transport-DB'!O:O,'Transport-DB'!C:C,"="&amp;'Work DB'!C416,'Transport-DB'!F:F,"="&amp;'Work DB'!$I$4)</f>
        <v>0</v>
      </c>
      <c r="J416" s="337">
        <f>SUMIFS('Transport-DB'!O:O,'Transport-DB'!C:C,"="&amp;'Work DB'!C416,'Transport-DB'!F:F,"="&amp;'Work DB'!$J$4)</f>
        <v>0</v>
      </c>
      <c r="K416" s="168">
        <f>SUMIFS('Transport-DB'!N:N,'Transport-DB'!C:C,"="&amp;'Work DB'!C416,'Transport-DB'!F:F,"="&amp;'Work DB'!$K$4)</f>
        <v>0</v>
      </c>
      <c r="L416" s="169">
        <f>SUMIFS('Transport-DB'!N:N,'Transport-DB'!C:C,"="&amp;'Work DB'!C416,'Transport-DB'!F:F,"="&amp;'Work DB'!$L$4)</f>
        <v>0</v>
      </c>
      <c r="M416" s="169">
        <f>SUMIFS('Transport-DB'!N:N,'Transport-DB'!C:C,"="&amp;'Work DB'!C416,'Transport-DB'!F:F,"="&amp;'Work DB'!$M$4)</f>
        <v>0</v>
      </c>
      <c r="N416" s="169">
        <f>SUMIFS('Transport-DB'!N:N,'Transport-DB'!C:C,"="&amp;'Work DB'!C416,'Transport-DB'!F:F,"="&amp;'Work DB'!$N$4)</f>
        <v>0</v>
      </c>
      <c r="O416" s="169">
        <f>SUMIFS('Transport-DB'!N:N,'Transport-DB'!C:C,"="&amp;'Work DB'!C416,'Transport-DB'!F:F,"="&amp;'Work DB'!$O$4)</f>
        <v>0</v>
      </c>
      <c r="P416" s="169">
        <f>SUMIFS('Transport-DB'!N:N,'Transport-DB'!C:C,"="&amp;'Work DB'!C416,'Transport-DB'!F:F,"="&amp;'Work DB'!$P$4)</f>
        <v>0</v>
      </c>
      <c r="Q416" s="166">
        <f>SUMIFS('Transport-DB'!N:N,'Transport-DB'!C:C,"="&amp;'Work DB'!C416,'Transport-DB'!F:F,"="&amp;'Work DB'!$Q$4)</f>
        <v>0</v>
      </c>
      <c r="R416" s="167">
        <f>SUMIFS('Transport-DB'!N:N,'Transport-DB'!C:C,"="&amp;'Work DB'!C416,'Transport-DB'!F:F,"="&amp;'Work DB'!$R$4)</f>
        <v>0</v>
      </c>
      <c r="S416" s="168">
        <f>SUM(D416:J416)+SUM(K416:R416)-M416-SUMIFS(Transport_DB[ترانشه],Transport_DB[توضیحات],"دیسپوزال",Transport_DB[تاریخ],'Work DB'!C416)</f>
        <v>0</v>
      </c>
      <c r="T416" s="169">
        <f t="shared" si="72"/>
        <v>0</v>
      </c>
      <c r="U416" s="169"/>
      <c r="V416" s="169"/>
      <c r="W416" s="169"/>
      <c r="X416" s="169"/>
      <c r="Y416" s="167"/>
      <c r="Z416" s="249"/>
      <c r="AA416" s="168">
        <f>SUMIFS('Transport-DB'!P:P,'Transport-DB'!C:C,"="&amp;'Work DB'!C416,'Transport-DB'!F:F,"="&amp;'Work DB'!$AA$4)</f>
        <v>0</v>
      </c>
      <c r="AB416" s="169">
        <f>SUMIFS('Transport-DB'!P:P,'Transport-DB'!C:C,"="&amp;'Work DB'!C416,'Transport-DB'!F:F,"="&amp;'Work DB'!$AB$4)</f>
        <v>0</v>
      </c>
      <c r="AC416" s="169">
        <f>SUMIFS('Transport-DB'!P:P,'Transport-DB'!C:C,"="&amp;'Work DB'!C416,'Transport-DB'!F:F,"="&amp;'Work DB'!$AC$4)</f>
        <v>0</v>
      </c>
      <c r="AD416" s="166">
        <f>SUMIFS('Transport-DB'!P:P,'Transport-DB'!C:C,"="&amp;'Work DB'!C416,'Transport-DB'!F:F,"="&amp;'Work DB'!$AD$4)</f>
        <v>0</v>
      </c>
      <c r="AE416" s="166">
        <f>SUMIFS('Transport-DB'!P:P,'Transport-DB'!C:C,"="&amp;'Work DB'!C416,'Transport-DB'!F:F,"="&amp;'Work DB'!$AE$4)</f>
        <v>0</v>
      </c>
      <c r="AF416" s="166">
        <f>SUMIFS('Transport-DB'!P:P,'Transport-DB'!C:C,"="&amp;'Work DB'!C416,'Transport-DB'!F:F,"="&amp;'Work DB'!$AF$4)</f>
        <v>0</v>
      </c>
      <c r="AG416" s="167"/>
      <c r="AH416" s="168">
        <f>SUMIFS('Transport-DB'!Q:Q,'Transport-DB'!C:C,"="&amp;'Work DB'!C416)</f>
        <v>0</v>
      </c>
      <c r="AI416" s="170">
        <f>SUMIFS(Civil_DB[قالب بندی],Civil_DB[تاریخ],"="&amp;'Work DB'!C416)</f>
        <v>0</v>
      </c>
      <c r="AJ416" s="169"/>
      <c r="AK416" s="167">
        <f>SUMIFS(Civil_DB[بتن],Civil_DB[تاریخ],"="&amp;'Work DB'!C416)</f>
        <v>0</v>
      </c>
      <c r="AL416" s="28"/>
      <c r="AM416" s="29"/>
      <c r="AN416" s="31"/>
      <c r="AO416" s="28"/>
      <c r="AP416" s="29"/>
      <c r="AQ416" s="29"/>
      <c r="AR416" s="30"/>
      <c r="AS416" s="28"/>
      <c r="AT416" s="29"/>
      <c r="AU416" s="30"/>
      <c r="AV416" s="184"/>
      <c r="AW416" s="29"/>
      <c r="AX416" s="29"/>
      <c r="AY416" s="29"/>
      <c r="AZ416" s="29"/>
      <c r="BA416" s="29"/>
      <c r="BB416" s="29"/>
      <c r="BC416" s="30"/>
      <c r="BD416" s="249"/>
      <c r="BE416" s="249"/>
      <c r="BF416" s="249"/>
      <c r="BG416" s="249"/>
      <c r="BH416" s="32"/>
      <c r="BI416" s="56"/>
    </row>
    <row r="417" spans="2:61" s="15" customFormat="1" ht="21" x14ac:dyDescent="0.25">
      <c r="B417" s="47"/>
      <c r="C417" s="20">
        <f t="shared" si="73"/>
        <v>45782</v>
      </c>
      <c r="D417" s="168">
        <f>SUMIFS('Transport-DB'!O:O,'Transport-DB'!C:C,"="&amp;'Work DB'!C417,'Transport-DB'!F:F,"="&amp;'Work DB'!$D$4)</f>
        <v>0</v>
      </c>
      <c r="E417" s="169">
        <f>SUMIFS('Transport-DB'!O:O,'Transport-DB'!C:C,"="&amp;'Work DB'!C417,'Transport-DB'!F:F,"="&amp;'Work DB'!$E$4)</f>
        <v>0</v>
      </c>
      <c r="F417" s="169">
        <f>SUMIFS('Transport-DB'!O:O,'Transport-DB'!C:C,"="&amp;'Work DB'!C417,'Transport-DB'!F:F,"="&amp;'Work DB'!$F$4)</f>
        <v>0</v>
      </c>
      <c r="G417" s="169">
        <f>SUMIFS('Transport-DB'!O:O,'Transport-DB'!C:C,"="&amp;'Work DB'!C417,'Transport-DB'!F:F,"="&amp;'Work DB'!$G$4)</f>
        <v>0</v>
      </c>
      <c r="H417" s="166">
        <f>SUMIFS('Transport-DB'!O:O,'Transport-DB'!C:C,"="&amp;'Work DB'!C417,'Transport-DB'!F:F,"="&amp;'Work DB'!$H$4)</f>
        <v>0</v>
      </c>
      <c r="I417" s="169">
        <f>SUMIFS('Transport-DB'!O:O,'Transport-DB'!C:C,"="&amp;'Work DB'!C417,'Transport-DB'!F:F,"="&amp;'Work DB'!$I$4)</f>
        <v>0</v>
      </c>
      <c r="J417" s="337">
        <f>SUMIFS('Transport-DB'!O:O,'Transport-DB'!C:C,"="&amp;'Work DB'!C417,'Transport-DB'!F:F,"="&amp;'Work DB'!$J$4)</f>
        <v>0</v>
      </c>
      <c r="K417" s="168">
        <f>SUMIFS('Transport-DB'!N:N,'Transport-DB'!C:C,"="&amp;'Work DB'!C417,'Transport-DB'!F:F,"="&amp;'Work DB'!$K$4)</f>
        <v>0</v>
      </c>
      <c r="L417" s="169">
        <f>SUMIFS('Transport-DB'!N:N,'Transport-DB'!C:C,"="&amp;'Work DB'!C417,'Transport-DB'!F:F,"="&amp;'Work DB'!$L$4)</f>
        <v>0</v>
      </c>
      <c r="M417" s="169">
        <f>SUMIFS('Transport-DB'!N:N,'Transport-DB'!C:C,"="&amp;'Work DB'!C417,'Transport-DB'!F:F,"="&amp;'Work DB'!$M$4)</f>
        <v>0</v>
      </c>
      <c r="N417" s="169">
        <f>SUMIFS('Transport-DB'!N:N,'Transport-DB'!C:C,"="&amp;'Work DB'!C417,'Transport-DB'!F:F,"="&amp;'Work DB'!$N$4)</f>
        <v>0</v>
      </c>
      <c r="O417" s="169">
        <f>SUMIFS('Transport-DB'!N:N,'Transport-DB'!C:C,"="&amp;'Work DB'!C417,'Transport-DB'!F:F,"="&amp;'Work DB'!$O$4)</f>
        <v>0</v>
      </c>
      <c r="P417" s="169">
        <f>SUMIFS('Transport-DB'!N:N,'Transport-DB'!C:C,"="&amp;'Work DB'!C417,'Transport-DB'!F:F,"="&amp;'Work DB'!$P$4)</f>
        <v>0</v>
      </c>
      <c r="Q417" s="166">
        <f>SUMIFS('Transport-DB'!N:N,'Transport-DB'!C:C,"="&amp;'Work DB'!C417,'Transport-DB'!F:F,"="&amp;'Work DB'!$Q$4)</f>
        <v>0</v>
      </c>
      <c r="R417" s="167">
        <f>SUMIFS('Transport-DB'!N:N,'Transport-DB'!C:C,"="&amp;'Work DB'!C417,'Transport-DB'!F:F,"="&amp;'Work DB'!$R$4)</f>
        <v>0</v>
      </c>
      <c r="S417" s="168">
        <f>SUM(D417:J417)+SUM(K417:R417)-M417-SUMIFS(Transport_DB[ترانشه],Transport_DB[توضیحات],"دیسپوزال",Transport_DB[تاریخ],'Work DB'!C417)</f>
        <v>0</v>
      </c>
      <c r="T417" s="169">
        <f t="shared" si="72"/>
        <v>0</v>
      </c>
      <c r="U417" s="169"/>
      <c r="V417" s="169"/>
      <c r="W417" s="169"/>
      <c r="X417" s="169"/>
      <c r="Y417" s="167"/>
      <c r="Z417" s="249"/>
      <c r="AA417" s="168">
        <f>SUMIFS('Transport-DB'!P:P,'Transport-DB'!C:C,"="&amp;'Work DB'!C417,'Transport-DB'!F:F,"="&amp;'Work DB'!$AA$4)</f>
        <v>0</v>
      </c>
      <c r="AB417" s="169">
        <f>SUMIFS('Transport-DB'!P:P,'Transport-DB'!C:C,"="&amp;'Work DB'!C417,'Transport-DB'!F:F,"="&amp;'Work DB'!$AB$4)</f>
        <v>0</v>
      </c>
      <c r="AC417" s="169">
        <f>SUMIFS('Transport-DB'!P:P,'Transport-DB'!C:C,"="&amp;'Work DB'!C417,'Transport-DB'!F:F,"="&amp;'Work DB'!$AC$4)</f>
        <v>0</v>
      </c>
      <c r="AD417" s="166">
        <f>SUMIFS('Transport-DB'!P:P,'Transport-DB'!C:C,"="&amp;'Work DB'!C417,'Transport-DB'!F:F,"="&amp;'Work DB'!$AD$4)</f>
        <v>0</v>
      </c>
      <c r="AE417" s="166">
        <f>SUMIFS('Transport-DB'!P:P,'Transport-DB'!C:C,"="&amp;'Work DB'!C417,'Transport-DB'!F:F,"="&amp;'Work DB'!$AE$4)</f>
        <v>0</v>
      </c>
      <c r="AF417" s="166">
        <f>SUMIFS('Transport-DB'!P:P,'Transport-DB'!C:C,"="&amp;'Work DB'!C417,'Transport-DB'!F:F,"="&amp;'Work DB'!$AF$4)</f>
        <v>0</v>
      </c>
      <c r="AG417" s="167"/>
      <c r="AH417" s="168">
        <f>SUMIFS('Transport-DB'!Q:Q,'Transport-DB'!C:C,"="&amp;'Work DB'!C417)</f>
        <v>0</v>
      </c>
      <c r="AI417" s="170">
        <f>SUMIFS(Civil_DB[قالب بندی],Civil_DB[تاریخ],"="&amp;'Work DB'!C417)</f>
        <v>0</v>
      </c>
      <c r="AJ417" s="169"/>
      <c r="AK417" s="167">
        <f>SUMIFS(Civil_DB[بتن],Civil_DB[تاریخ],"="&amp;'Work DB'!C417)</f>
        <v>0</v>
      </c>
      <c r="AL417" s="28"/>
      <c r="AM417" s="29"/>
      <c r="AN417" s="31"/>
      <c r="AO417" s="28"/>
      <c r="AP417" s="29"/>
      <c r="AQ417" s="29"/>
      <c r="AR417" s="30"/>
      <c r="AS417" s="28"/>
      <c r="AT417" s="29"/>
      <c r="AU417" s="30"/>
      <c r="AV417" s="184"/>
      <c r="AW417" s="29"/>
      <c r="AX417" s="29"/>
      <c r="AY417" s="29"/>
      <c r="AZ417" s="29"/>
      <c r="BA417" s="29"/>
      <c r="BB417" s="29"/>
      <c r="BC417" s="30"/>
      <c r="BD417" s="249"/>
      <c r="BE417" s="249"/>
      <c r="BF417" s="249"/>
      <c r="BG417" s="249"/>
      <c r="BH417" s="32"/>
      <c r="BI417" s="56"/>
    </row>
    <row r="418" spans="2:61" s="15" customFormat="1" ht="21" x14ac:dyDescent="0.25">
      <c r="B418" s="47"/>
      <c r="C418" s="20">
        <f t="shared" si="73"/>
        <v>45783</v>
      </c>
      <c r="D418" s="168">
        <f>SUMIFS('Transport-DB'!O:O,'Transport-DB'!C:C,"="&amp;'Work DB'!C418,'Transport-DB'!F:F,"="&amp;'Work DB'!$D$4)</f>
        <v>0</v>
      </c>
      <c r="E418" s="169">
        <f>SUMIFS('Transport-DB'!O:O,'Transport-DB'!C:C,"="&amp;'Work DB'!C418,'Transport-DB'!F:F,"="&amp;'Work DB'!$E$4)</f>
        <v>0</v>
      </c>
      <c r="F418" s="169">
        <f>SUMIFS('Transport-DB'!O:O,'Transport-DB'!C:C,"="&amp;'Work DB'!C418,'Transport-DB'!F:F,"="&amp;'Work DB'!$F$4)</f>
        <v>0</v>
      </c>
      <c r="G418" s="169">
        <f>SUMIFS('Transport-DB'!O:O,'Transport-DB'!C:C,"="&amp;'Work DB'!C418,'Transport-DB'!F:F,"="&amp;'Work DB'!$G$4)</f>
        <v>0</v>
      </c>
      <c r="H418" s="166">
        <f>SUMIFS('Transport-DB'!O:O,'Transport-DB'!C:C,"="&amp;'Work DB'!C418,'Transport-DB'!F:F,"="&amp;'Work DB'!$H$4)</f>
        <v>0</v>
      </c>
      <c r="I418" s="169">
        <f>SUMIFS('Transport-DB'!O:O,'Transport-DB'!C:C,"="&amp;'Work DB'!C418,'Transport-DB'!F:F,"="&amp;'Work DB'!$I$4)</f>
        <v>0</v>
      </c>
      <c r="J418" s="337">
        <f>SUMIFS('Transport-DB'!O:O,'Transport-DB'!C:C,"="&amp;'Work DB'!C418,'Transport-DB'!F:F,"="&amp;'Work DB'!$J$4)</f>
        <v>0</v>
      </c>
      <c r="K418" s="168">
        <f>SUMIFS('Transport-DB'!N:N,'Transport-DB'!C:C,"="&amp;'Work DB'!C418,'Transport-DB'!F:F,"="&amp;'Work DB'!$K$4)</f>
        <v>0</v>
      </c>
      <c r="L418" s="169">
        <f>SUMIFS('Transport-DB'!N:N,'Transport-DB'!C:C,"="&amp;'Work DB'!C418,'Transport-DB'!F:F,"="&amp;'Work DB'!$L$4)</f>
        <v>0</v>
      </c>
      <c r="M418" s="169">
        <f>SUMIFS('Transport-DB'!N:N,'Transport-DB'!C:C,"="&amp;'Work DB'!C418,'Transport-DB'!F:F,"="&amp;'Work DB'!$M$4)</f>
        <v>0</v>
      </c>
      <c r="N418" s="169">
        <f>SUMIFS('Transport-DB'!N:N,'Transport-DB'!C:C,"="&amp;'Work DB'!C418,'Transport-DB'!F:F,"="&amp;'Work DB'!$N$4)</f>
        <v>0</v>
      </c>
      <c r="O418" s="169">
        <f>SUMIFS('Transport-DB'!N:N,'Transport-DB'!C:C,"="&amp;'Work DB'!C418,'Transport-DB'!F:F,"="&amp;'Work DB'!$O$4)</f>
        <v>0</v>
      </c>
      <c r="P418" s="169">
        <f>SUMIFS('Transport-DB'!N:N,'Transport-DB'!C:C,"="&amp;'Work DB'!C418,'Transport-DB'!F:F,"="&amp;'Work DB'!$P$4)</f>
        <v>0</v>
      </c>
      <c r="Q418" s="166">
        <f>SUMIFS('Transport-DB'!N:N,'Transport-DB'!C:C,"="&amp;'Work DB'!C418,'Transport-DB'!F:F,"="&amp;'Work DB'!$Q$4)</f>
        <v>0</v>
      </c>
      <c r="R418" s="167">
        <f>SUMIFS('Transport-DB'!N:N,'Transport-DB'!C:C,"="&amp;'Work DB'!C418,'Transport-DB'!F:F,"="&amp;'Work DB'!$R$4)</f>
        <v>0</v>
      </c>
      <c r="S418" s="168">
        <f>SUM(D418:J418)+SUM(K418:R418)-M418-SUMIFS(Transport_DB[ترانشه],Transport_DB[توضیحات],"دیسپوزال",Transport_DB[تاریخ],'Work DB'!C418)</f>
        <v>0</v>
      </c>
      <c r="T418" s="169">
        <f t="shared" si="72"/>
        <v>0</v>
      </c>
      <c r="U418" s="169"/>
      <c r="V418" s="169"/>
      <c r="W418" s="169"/>
      <c r="X418" s="169"/>
      <c r="Y418" s="167"/>
      <c r="Z418" s="249"/>
      <c r="AA418" s="168">
        <f>SUMIFS('Transport-DB'!P:P,'Transport-DB'!C:C,"="&amp;'Work DB'!C418,'Transport-DB'!F:F,"="&amp;'Work DB'!$AA$4)</f>
        <v>0</v>
      </c>
      <c r="AB418" s="169">
        <f>SUMIFS('Transport-DB'!P:P,'Transport-DB'!C:C,"="&amp;'Work DB'!C418,'Transport-DB'!F:F,"="&amp;'Work DB'!$AB$4)</f>
        <v>0</v>
      </c>
      <c r="AC418" s="169">
        <f>SUMIFS('Transport-DB'!P:P,'Transport-DB'!C:C,"="&amp;'Work DB'!C418,'Transport-DB'!F:F,"="&amp;'Work DB'!$AC$4)</f>
        <v>0</v>
      </c>
      <c r="AD418" s="166">
        <f>SUMIFS('Transport-DB'!P:P,'Transport-DB'!C:C,"="&amp;'Work DB'!C418,'Transport-DB'!F:F,"="&amp;'Work DB'!$AD$4)</f>
        <v>0</v>
      </c>
      <c r="AE418" s="166">
        <f>SUMIFS('Transport-DB'!P:P,'Transport-DB'!C:C,"="&amp;'Work DB'!C418,'Transport-DB'!F:F,"="&amp;'Work DB'!$AE$4)</f>
        <v>0</v>
      </c>
      <c r="AF418" s="166">
        <f>SUMIFS('Transport-DB'!P:P,'Transport-DB'!C:C,"="&amp;'Work DB'!C418,'Transport-DB'!F:F,"="&amp;'Work DB'!$AF$4)</f>
        <v>0</v>
      </c>
      <c r="AG418" s="167"/>
      <c r="AH418" s="168">
        <f>SUMIFS('Transport-DB'!Q:Q,'Transport-DB'!C:C,"="&amp;'Work DB'!C418)</f>
        <v>0</v>
      </c>
      <c r="AI418" s="170">
        <f>SUMIFS(Civil_DB[قالب بندی],Civil_DB[تاریخ],"="&amp;'Work DB'!C418)</f>
        <v>0</v>
      </c>
      <c r="AJ418" s="169"/>
      <c r="AK418" s="167">
        <f>SUMIFS(Civil_DB[بتن],Civil_DB[تاریخ],"="&amp;'Work DB'!C418)</f>
        <v>0</v>
      </c>
      <c r="AL418" s="28"/>
      <c r="AM418" s="29"/>
      <c r="AN418" s="31"/>
      <c r="AO418" s="28"/>
      <c r="AP418" s="29"/>
      <c r="AQ418" s="29"/>
      <c r="AR418" s="30"/>
      <c r="AS418" s="28"/>
      <c r="AT418" s="29"/>
      <c r="AU418" s="30"/>
      <c r="AV418" s="184"/>
      <c r="AW418" s="29"/>
      <c r="AX418" s="29"/>
      <c r="AY418" s="29"/>
      <c r="AZ418" s="29"/>
      <c r="BA418" s="29"/>
      <c r="BB418" s="29"/>
      <c r="BC418" s="30"/>
      <c r="BD418" s="249"/>
      <c r="BE418" s="249"/>
      <c r="BF418" s="249"/>
      <c r="BG418" s="249"/>
      <c r="BH418" s="32"/>
      <c r="BI418" s="56"/>
    </row>
    <row r="419" spans="2:61" s="15" customFormat="1" ht="21" x14ac:dyDescent="0.25">
      <c r="B419" s="47"/>
      <c r="C419" s="20">
        <f t="shared" si="73"/>
        <v>45784</v>
      </c>
      <c r="D419" s="168">
        <f>SUMIFS('Transport-DB'!O:O,'Transport-DB'!C:C,"="&amp;'Work DB'!C419,'Transport-DB'!F:F,"="&amp;'Work DB'!$D$4)</f>
        <v>0</v>
      </c>
      <c r="E419" s="169">
        <f>SUMIFS('Transport-DB'!O:O,'Transport-DB'!C:C,"="&amp;'Work DB'!C419,'Transport-DB'!F:F,"="&amp;'Work DB'!$E$4)</f>
        <v>0</v>
      </c>
      <c r="F419" s="169">
        <f>SUMIFS('Transport-DB'!O:O,'Transport-DB'!C:C,"="&amp;'Work DB'!C419,'Transport-DB'!F:F,"="&amp;'Work DB'!$F$4)</f>
        <v>0</v>
      </c>
      <c r="G419" s="169">
        <f>SUMIFS('Transport-DB'!O:O,'Transport-DB'!C:C,"="&amp;'Work DB'!C419,'Transport-DB'!F:F,"="&amp;'Work DB'!$G$4)</f>
        <v>0</v>
      </c>
      <c r="H419" s="166">
        <f>SUMIFS('Transport-DB'!O:O,'Transport-DB'!C:C,"="&amp;'Work DB'!C419,'Transport-DB'!F:F,"="&amp;'Work DB'!$H$4)</f>
        <v>0</v>
      </c>
      <c r="I419" s="169">
        <f>SUMIFS('Transport-DB'!O:O,'Transport-DB'!C:C,"="&amp;'Work DB'!C419,'Transport-DB'!F:F,"="&amp;'Work DB'!$I$4)</f>
        <v>0</v>
      </c>
      <c r="J419" s="337">
        <f>SUMIFS('Transport-DB'!O:O,'Transport-DB'!C:C,"="&amp;'Work DB'!C419,'Transport-DB'!F:F,"="&amp;'Work DB'!$J$4)</f>
        <v>0</v>
      </c>
      <c r="K419" s="168">
        <f>SUMIFS('Transport-DB'!N:N,'Transport-DB'!C:C,"="&amp;'Work DB'!C419,'Transport-DB'!F:F,"="&amp;'Work DB'!$K$4)</f>
        <v>0</v>
      </c>
      <c r="L419" s="169">
        <f>SUMIFS('Transport-DB'!N:N,'Transport-DB'!C:C,"="&amp;'Work DB'!C419,'Transport-DB'!F:F,"="&amp;'Work DB'!$L$4)</f>
        <v>0</v>
      </c>
      <c r="M419" s="169">
        <f>SUMIFS('Transport-DB'!N:N,'Transport-DB'!C:C,"="&amp;'Work DB'!C419,'Transport-DB'!F:F,"="&amp;'Work DB'!$M$4)</f>
        <v>0</v>
      </c>
      <c r="N419" s="169">
        <f>SUMIFS('Transport-DB'!N:N,'Transport-DB'!C:C,"="&amp;'Work DB'!C419,'Transport-DB'!F:F,"="&amp;'Work DB'!$N$4)</f>
        <v>0</v>
      </c>
      <c r="O419" s="169">
        <f>SUMIFS('Transport-DB'!N:N,'Transport-DB'!C:C,"="&amp;'Work DB'!C419,'Transport-DB'!F:F,"="&amp;'Work DB'!$O$4)</f>
        <v>0</v>
      </c>
      <c r="P419" s="169">
        <f>SUMIFS('Transport-DB'!N:N,'Transport-DB'!C:C,"="&amp;'Work DB'!C419,'Transport-DB'!F:F,"="&amp;'Work DB'!$P$4)</f>
        <v>0</v>
      </c>
      <c r="Q419" s="166">
        <f>SUMIFS('Transport-DB'!N:N,'Transport-DB'!C:C,"="&amp;'Work DB'!C419,'Transport-DB'!F:F,"="&amp;'Work DB'!$Q$4)</f>
        <v>0</v>
      </c>
      <c r="R419" s="167">
        <f>SUMIFS('Transport-DB'!N:N,'Transport-DB'!C:C,"="&amp;'Work DB'!C419,'Transport-DB'!F:F,"="&amp;'Work DB'!$R$4)</f>
        <v>0</v>
      </c>
      <c r="S419" s="168">
        <f>SUM(D419:J419)+SUM(K419:R419)-M419-SUMIFS(Transport_DB[ترانشه],Transport_DB[توضیحات],"دیسپوزال",Transport_DB[تاریخ],'Work DB'!C419)</f>
        <v>0</v>
      </c>
      <c r="T419" s="169">
        <f t="shared" si="72"/>
        <v>0</v>
      </c>
      <c r="U419" s="169"/>
      <c r="V419" s="169"/>
      <c r="W419" s="169"/>
      <c r="X419" s="169"/>
      <c r="Y419" s="167"/>
      <c r="Z419" s="249"/>
      <c r="AA419" s="168">
        <f>SUMIFS('Transport-DB'!P:P,'Transport-DB'!C:C,"="&amp;'Work DB'!C419,'Transport-DB'!F:F,"="&amp;'Work DB'!$AA$4)</f>
        <v>0</v>
      </c>
      <c r="AB419" s="169">
        <f>SUMIFS('Transport-DB'!P:P,'Transport-DB'!C:C,"="&amp;'Work DB'!C419,'Transport-DB'!F:F,"="&amp;'Work DB'!$AB$4)</f>
        <v>0</v>
      </c>
      <c r="AC419" s="169">
        <f>SUMIFS('Transport-DB'!P:P,'Transport-DB'!C:C,"="&amp;'Work DB'!C419,'Transport-DB'!F:F,"="&amp;'Work DB'!$AC$4)</f>
        <v>0</v>
      </c>
      <c r="AD419" s="166">
        <f>SUMIFS('Transport-DB'!P:P,'Transport-DB'!C:C,"="&amp;'Work DB'!C419,'Transport-DB'!F:F,"="&amp;'Work DB'!$AD$4)</f>
        <v>0</v>
      </c>
      <c r="AE419" s="166">
        <f>SUMIFS('Transport-DB'!P:P,'Transport-DB'!C:C,"="&amp;'Work DB'!C419,'Transport-DB'!F:F,"="&amp;'Work DB'!$AE$4)</f>
        <v>0</v>
      </c>
      <c r="AF419" s="166">
        <f>SUMIFS('Transport-DB'!P:P,'Transport-DB'!C:C,"="&amp;'Work DB'!C419,'Transport-DB'!F:F,"="&amp;'Work DB'!$AF$4)</f>
        <v>0</v>
      </c>
      <c r="AG419" s="167"/>
      <c r="AH419" s="168">
        <f>SUMIFS('Transport-DB'!Q:Q,'Transport-DB'!C:C,"="&amp;'Work DB'!C419)</f>
        <v>0</v>
      </c>
      <c r="AI419" s="170">
        <f>SUMIFS(Civil_DB[قالب بندی],Civil_DB[تاریخ],"="&amp;'Work DB'!C419)</f>
        <v>0</v>
      </c>
      <c r="AJ419" s="169"/>
      <c r="AK419" s="167">
        <f>SUMIFS(Civil_DB[بتن],Civil_DB[تاریخ],"="&amp;'Work DB'!C419)</f>
        <v>0</v>
      </c>
      <c r="AL419" s="28"/>
      <c r="AM419" s="29"/>
      <c r="AN419" s="31"/>
      <c r="AO419" s="28"/>
      <c r="AP419" s="29"/>
      <c r="AQ419" s="29"/>
      <c r="AR419" s="30"/>
      <c r="AS419" s="28"/>
      <c r="AT419" s="29"/>
      <c r="AU419" s="30"/>
      <c r="AV419" s="184"/>
      <c r="AW419" s="29"/>
      <c r="AX419" s="29"/>
      <c r="AY419" s="29"/>
      <c r="AZ419" s="29"/>
      <c r="BA419" s="29"/>
      <c r="BB419" s="29"/>
      <c r="BC419" s="30"/>
      <c r="BD419" s="249"/>
      <c r="BE419" s="249"/>
      <c r="BF419" s="249"/>
      <c r="BG419" s="249"/>
      <c r="BH419" s="32"/>
      <c r="BI419" s="56"/>
    </row>
    <row r="420" spans="2:61" s="15" customFormat="1" ht="21" x14ac:dyDescent="0.25">
      <c r="B420" s="47"/>
      <c r="C420" s="20">
        <f t="shared" si="73"/>
        <v>45785</v>
      </c>
      <c r="D420" s="168">
        <f>SUMIFS('Transport-DB'!O:O,'Transport-DB'!C:C,"="&amp;'Work DB'!C420,'Transport-DB'!F:F,"="&amp;'Work DB'!$D$4)</f>
        <v>0</v>
      </c>
      <c r="E420" s="169">
        <f>SUMIFS('Transport-DB'!O:O,'Transport-DB'!C:C,"="&amp;'Work DB'!C420,'Transport-DB'!F:F,"="&amp;'Work DB'!$E$4)</f>
        <v>0</v>
      </c>
      <c r="F420" s="169">
        <f>SUMIFS('Transport-DB'!O:O,'Transport-DB'!C:C,"="&amp;'Work DB'!C420,'Transport-DB'!F:F,"="&amp;'Work DB'!$F$4)</f>
        <v>0</v>
      </c>
      <c r="G420" s="169">
        <f>SUMIFS('Transport-DB'!O:O,'Transport-DB'!C:C,"="&amp;'Work DB'!C420,'Transport-DB'!F:F,"="&amp;'Work DB'!$G$4)</f>
        <v>0</v>
      </c>
      <c r="H420" s="166">
        <f>SUMIFS('Transport-DB'!O:O,'Transport-DB'!C:C,"="&amp;'Work DB'!C420,'Transport-DB'!F:F,"="&amp;'Work DB'!$H$4)</f>
        <v>0</v>
      </c>
      <c r="I420" s="169">
        <f>SUMIFS('Transport-DB'!O:O,'Transport-DB'!C:C,"="&amp;'Work DB'!C420,'Transport-DB'!F:F,"="&amp;'Work DB'!$I$4)</f>
        <v>0</v>
      </c>
      <c r="J420" s="337">
        <f>SUMIFS('Transport-DB'!O:O,'Transport-DB'!C:C,"="&amp;'Work DB'!C420,'Transport-DB'!F:F,"="&amp;'Work DB'!$J$4)</f>
        <v>0</v>
      </c>
      <c r="K420" s="168">
        <f>SUMIFS('Transport-DB'!N:N,'Transport-DB'!C:C,"="&amp;'Work DB'!C420,'Transport-DB'!F:F,"="&amp;'Work DB'!$K$4)</f>
        <v>0</v>
      </c>
      <c r="L420" s="169">
        <f>SUMIFS('Transport-DB'!N:N,'Transport-DB'!C:C,"="&amp;'Work DB'!C420,'Transport-DB'!F:F,"="&amp;'Work DB'!$L$4)</f>
        <v>0</v>
      </c>
      <c r="M420" s="169">
        <f>SUMIFS('Transport-DB'!N:N,'Transport-DB'!C:C,"="&amp;'Work DB'!C420,'Transport-DB'!F:F,"="&amp;'Work DB'!$M$4)</f>
        <v>0</v>
      </c>
      <c r="N420" s="169">
        <f>SUMIFS('Transport-DB'!N:N,'Transport-DB'!C:C,"="&amp;'Work DB'!C420,'Transport-DB'!F:F,"="&amp;'Work DB'!$N$4)</f>
        <v>0</v>
      </c>
      <c r="O420" s="169">
        <f>SUMIFS('Transport-DB'!N:N,'Transport-DB'!C:C,"="&amp;'Work DB'!C420,'Transport-DB'!F:F,"="&amp;'Work DB'!$O$4)</f>
        <v>0</v>
      </c>
      <c r="P420" s="169">
        <f>SUMIFS('Transport-DB'!N:N,'Transport-DB'!C:C,"="&amp;'Work DB'!C420,'Transport-DB'!F:F,"="&amp;'Work DB'!$P$4)</f>
        <v>0</v>
      </c>
      <c r="Q420" s="166">
        <f>SUMIFS('Transport-DB'!N:N,'Transport-DB'!C:C,"="&amp;'Work DB'!C420,'Transport-DB'!F:F,"="&amp;'Work DB'!$Q$4)</f>
        <v>0</v>
      </c>
      <c r="R420" s="167">
        <f>SUMIFS('Transport-DB'!N:N,'Transport-DB'!C:C,"="&amp;'Work DB'!C420,'Transport-DB'!F:F,"="&amp;'Work DB'!$R$4)</f>
        <v>0</v>
      </c>
      <c r="S420" s="168">
        <f>SUM(D420:J420)+SUM(K420:R420)-M420-SUMIFS(Transport_DB[ترانشه],Transport_DB[توضیحات],"دیسپوزال",Transport_DB[تاریخ],'Work DB'!C420)</f>
        <v>0</v>
      </c>
      <c r="T420" s="169">
        <f t="shared" si="72"/>
        <v>0</v>
      </c>
      <c r="U420" s="169"/>
      <c r="V420" s="169"/>
      <c r="W420" s="169"/>
      <c r="X420" s="169"/>
      <c r="Y420" s="167"/>
      <c r="Z420" s="249"/>
      <c r="AA420" s="168">
        <f>SUMIFS('Transport-DB'!P:P,'Transport-DB'!C:C,"="&amp;'Work DB'!C420,'Transport-DB'!F:F,"="&amp;'Work DB'!$AA$4)</f>
        <v>0</v>
      </c>
      <c r="AB420" s="169">
        <f>SUMIFS('Transport-DB'!P:P,'Transport-DB'!C:C,"="&amp;'Work DB'!C420,'Transport-DB'!F:F,"="&amp;'Work DB'!$AB$4)</f>
        <v>0</v>
      </c>
      <c r="AC420" s="169">
        <f>SUMIFS('Transport-DB'!P:P,'Transport-DB'!C:C,"="&amp;'Work DB'!C420,'Transport-DB'!F:F,"="&amp;'Work DB'!$AC$4)</f>
        <v>0</v>
      </c>
      <c r="AD420" s="166">
        <f>SUMIFS('Transport-DB'!P:P,'Transport-DB'!C:C,"="&amp;'Work DB'!C420,'Transport-DB'!F:F,"="&amp;'Work DB'!$AD$4)</f>
        <v>0</v>
      </c>
      <c r="AE420" s="166">
        <f>SUMIFS('Transport-DB'!P:P,'Transport-DB'!C:C,"="&amp;'Work DB'!C420,'Transport-DB'!F:F,"="&amp;'Work DB'!$AE$4)</f>
        <v>0</v>
      </c>
      <c r="AF420" s="166">
        <f>SUMIFS('Transport-DB'!P:P,'Transport-DB'!C:C,"="&amp;'Work DB'!C420,'Transport-DB'!F:F,"="&amp;'Work DB'!$AF$4)</f>
        <v>0</v>
      </c>
      <c r="AG420" s="167"/>
      <c r="AH420" s="168">
        <f>SUMIFS('Transport-DB'!Q:Q,'Transport-DB'!C:C,"="&amp;'Work DB'!C420)</f>
        <v>0</v>
      </c>
      <c r="AI420" s="170">
        <f>SUMIFS(Civil_DB[قالب بندی],Civil_DB[تاریخ],"="&amp;'Work DB'!C420)</f>
        <v>0</v>
      </c>
      <c r="AJ420" s="169"/>
      <c r="AK420" s="167">
        <f>SUMIFS(Civil_DB[بتن],Civil_DB[تاریخ],"="&amp;'Work DB'!C420)</f>
        <v>0</v>
      </c>
      <c r="AL420" s="28"/>
      <c r="AM420" s="29"/>
      <c r="AN420" s="31"/>
      <c r="AO420" s="28"/>
      <c r="AP420" s="29"/>
      <c r="AQ420" s="29"/>
      <c r="AR420" s="30"/>
      <c r="AS420" s="28"/>
      <c r="AT420" s="29"/>
      <c r="AU420" s="30"/>
      <c r="AV420" s="184"/>
      <c r="AW420" s="29"/>
      <c r="AX420" s="29"/>
      <c r="AY420" s="29"/>
      <c r="AZ420" s="29"/>
      <c r="BA420" s="29"/>
      <c r="BB420" s="29"/>
      <c r="BC420" s="30"/>
      <c r="BD420" s="249"/>
      <c r="BE420" s="249"/>
      <c r="BF420" s="249"/>
      <c r="BG420" s="249"/>
      <c r="BH420" s="32"/>
      <c r="BI420" s="56"/>
    </row>
    <row r="421" spans="2:61" s="15" customFormat="1" ht="21" x14ac:dyDescent="0.25">
      <c r="B421" s="47"/>
      <c r="C421" s="20">
        <f t="shared" si="73"/>
        <v>45786</v>
      </c>
      <c r="D421" s="168">
        <f>SUMIFS('Transport-DB'!O:O,'Transport-DB'!C:C,"="&amp;'Work DB'!C421,'Transport-DB'!F:F,"="&amp;'Work DB'!$D$4)</f>
        <v>0</v>
      </c>
      <c r="E421" s="169">
        <f>SUMIFS('Transport-DB'!O:O,'Transport-DB'!C:C,"="&amp;'Work DB'!C421,'Transport-DB'!F:F,"="&amp;'Work DB'!$E$4)</f>
        <v>0</v>
      </c>
      <c r="F421" s="169">
        <f>SUMIFS('Transport-DB'!O:O,'Transport-DB'!C:C,"="&amp;'Work DB'!C421,'Transport-DB'!F:F,"="&amp;'Work DB'!$F$4)</f>
        <v>0</v>
      </c>
      <c r="G421" s="169">
        <f>SUMIFS('Transport-DB'!O:O,'Transport-DB'!C:C,"="&amp;'Work DB'!C421,'Transport-DB'!F:F,"="&amp;'Work DB'!$G$4)</f>
        <v>0</v>
      </c>
      <c r="H421" s="166">
        <f>SUMIFS('Transport-DB'!O:O,'Transport-DB'!C:C,"="&amp;'Work DB'!C421,'Transport-DB'!F:F,"="&amp;'Work DB'!$H$4)</f>
        <v>0</v>
      </c>
      <c r="I421" s="169">
        <f>SUMIFS('Transport-DB'!O:O,'Transport-DB'!C:C,"="&amp;'Work DB'!C421,'Transport-DB'!F:F,"="&amp;'Work DB'!$I$4)</f>
        <v>0</v>
      </c>
      <c r="J421" s="337">
        <f>SUMIFS('Transport-DB'!O:O,'Transport-DB'!C:C,"="&amp;'Work DB'!C421,'Transport-DB'!F:F,"="&amp;'Work DB'!$J$4)</f>
        <v>0</v>
      </c>
      <c r="K421" s="168">
        <f>SUMIFS('Transport-DB'!N:N,'Transport-DB'!C:C,"="&amp;'Work DB'!C421,'Transport-DB'!F:F,"="&amp;'Work DB'!$K$4)</f>
        <v>0</v>
      </c>
      <c r="L421" s="169">
        <f>SUMIFS('Transport-DB'!N:N,'Transport-DB'!C:C,"="&amp;'Work DB'!C421,'Transport-DB'!F:F,"="&amp;'Work DB'!$L$4)</f>
        <v>0</v>
      </c>
      <c r="M421" s="169">
        <f>SUMIFS('Transport-DB'!N:N,'Transport-DB'!C:C,"="&amp;'Work DB'!C421,'Transport-DB'!F:F,"="&amp;'Work DB'!$M$4)</f>
        <v>0</v>
      </c>
      <c r="N421" s="169">
        <f>SUMIFS('Transport-DB'!N:N,'Transport-DB'!C:C,"="&amp;'Work DB'!C421,'Transport-DB'!F:F,"="&amp;'Work DB'!$N$4)</f>
        <v>0</v>
      </c>
      <c r="O421" s="169">
        <f>SUMIFS('Transport-DB'!N:N,'Transport-DB'!C:C,"="&amp;'Work DB'!C421,'Transport-DB'!F:F,"="&amp;'Work DB'!$O$4)</f>
        <v>0</v>
      </c>
      <c r="P421" s="169">
        <f>SUMIFS('Transport-DB'!N:N,'Transport-DB'!C:C,"="&amp;'Work DB'!C421,'Transport-DB'!F:F,"="&amp;'Work DB'!$P$4)</f>
        <v>0</v>
      </c>
      <c r="Q421" s="166">
        <f>SUMIFS('Transport-DB'!N:N,'Transport-DB'!C:C,"="&amp;'Work DB'!C421,'Transport-DB'!F:F,"="&amp;'Work DB'!$Q$4)</f>
        <v>0</v>
      </c>
      <c r="R421" s="167">
        <f>SUMIFS('Transport-DB'!N:N,'Transport-DB'!C:C,"="&amp;'Work DB'!C421,'Transport-DB'!F:F,"="&amp;'Work DB'!$R$4)</f>
        <v>0</v>
      </c>
      <c r="S421" s="168">
        <f>SUM(D421:J421)+SUM(K421:R421)-M421-SUMIFS(Transport_DB[ترانشه],Transport_DB[توضیحات],"دیسپوزال",Transport_DB[تاریخ],'Work DB'!C421)</f>
        <v>0</v>
      </c>
      <c r="T421" s="169">
        <f t="shared" si="72"/>
        <v>0</v>
      </c>
      <c r="U421" s="169"/>
      <c r="V421" s="169"/>
      <c r="W421" s="169"/>
      <c r="X421" s="169"/>
      <c r="Y421" s="167"/>
      <c r="Z421" s="249"/>
      <c r="AA421" s="168">
        <f>SUMIFS('Transport-DB'!P:P,'Transport-DB'!C:C,"="&amp;'Work DB'!C421,'Transport-DB'!F:F,"="&amp;'Work DB'!$AA$4)</f>
        <v>0</v>
      </c>
      <c r="AB421" s="169">
        <f>SUMIFS('Transport-DB'!P:P,'Transport-DB'!C:C,"="&amp;'Work DB'!C421,'Transport-DB'!F:F,"="&amp;'Work DB'!$AB$4)</f>
        <v>0</v>
      </c>
      <c r="AC421" s="169">
        <f>SUMIFS('Transport-DB'!P:P,'Transport-DB'!C:C,"="&amp;'Work DB'!C421,'Transport-DB'!F:F,"="&amp;'Work DB'!$AC$4)</f>
        <v>0</v>
      </c>
      <c r="AD421" s="166">
        <f>SUMIFS('Transport-DB'!P:P,'Transport-DB'!C:C,"="&amp;'Work DB'!C421,'Transport-DB'!F:F,"="&amp;'Work DB'!$AD$4)</f>
        <v>0</v>
      </c>
      <c r="AE421" s="166">
        <f>SUMIFS('Transport-DB'!P:P,'Transport-DB'!C:C,"="&amp;'Work DB'!C421,'Transport-DB'!F:F,"="&amp;'Work DB'!$AE$4)</f>
        <v>0</v>
      </c>
      <c r="AF421" s="166">
        <f>SUMIFS('Transport-DB'!P:P,'Transport-DB'!C:C,"="&amp;'Work DB'!C421,'Transport-DB'!F:F,"="&amp;'Work DB'!$AF$4)</f>
        <v>0</v>
      </c>
      <c r="AG421" s="167"/>
      <c r="AH421" s="168">
        <f>SUMIFS('Transport-DB'!Q:Q,'Transport-DB'!C:C,"="&amp;'Work DB'!C421)</f>
        <v>0</v>
      </c>
      <c r="AI421" s="170">
        <f>SUMIFS(Civil_DB[قالب بندی],Civil_DB[تاریخ],"="&amp;'Work DB'!C421)</f>
        <v>0</v>
      </c>
      <c r="AJ421" s="169"/>
      <c r="AK421" s="167">
        <f>SUMIFS(Civil_DB[بتن],Civil_DB[تاریخ],"="&amp;'Work DB'!C421)</f>
        <v>0</v>
      </c>
      <c r="AL421" s="28"/>
      <c r="AM421" s="29"/>
      <c r="AN421" s="31"/>
      <c r="AO421" s="28"/>
      <c r="AP421" s="29"/>
      <c r="AQ421" s="29"/>
      <c r="AR421" s="30"/>
      <c r="AS421" s="28"/>
      <c r="AT421" s="29"/>
      <c r="AU421" s="30"/>
      <c r="AV421" s="184"/>
      <c r="AW421" s="29"/>
      <c r="AX421" s="29"/>
      <c r="AY421" s="29"/>
      <c r="AZ421" s="29"/>
      <c r="BA421" s="29"/>
      <c r="BB421" s="29"/>
      <c r="BC421" s="30"/>
      <c r="BD421" s="249"/>
      <c r="BE421" s="249"/>
      <c r="BF421" s="249"/>
      <c r="BG421" s="249"/>
      <c r="BH421" s="32"/>
      <c r="BI421" s="56"/>
    </row>
    <row r="422" spans="2:61" s="15" customFormat="1" ht="21" x14ac:dyDescent="0.25">
      <c r="B422" s="47"/>
      <c r="C422" s="20">
        <f t="shared" si="73"/>
        <v>45787</v>
      </c>
      <c r="D422" s="168">
        <f>SUMIFS('Transport-DB'!O:O,'Transport-DB'!C:C,"="&amp;'Work DB'!C422,'Transport-DB'!F:F,"="&amp;'Work DB'!$D$4)</f>
        <v>0</v>
      </c>
      <c r="E422" s="169">
        <f>SUMIFS('Transport-DB'!O:O,'Transport-DB'!C:C,"="&amp;'Work DB'!C422,'Transport-DB'!F:F,"="&amp;'Work DB'!$E$4)</f>
        <v>0</v>
      </c>
      <c r="F422" s="169">
        <f>SUMIFS('Transport-DB'!O:O,'Transport-DB'!C:C,"="&amp;'Work DB'!C422,'Transport-DB'!F:F,"="&amp;'Work DB'!$F$4)</f>
        <v>0</v>
      </c>
      <c r="G422" s="169">
        <f>SUMIFS('Transport-DB'!O:O,'Transport-DB'!C:C,"="&amp;'Work DB'!C422,'Transport-DB'!F:F,"="&amp;'Work DB'!$G$4)</f>
        <v>0</v>
      </c>
      <c r="H422" s="166">
        <f>SUMIFS('Transport-DB'!O:O,'Transport-DB'!C:C,"="&amp;'Work DB'!C422,'Transport-DB'!F:F,"="&amp;'Work DB'!$H$4)</f>
        <v>0</v>
      </c>
      <c r="I422" s="169">
        <f>SUMIFS('Transport-DB'!O:O,'Transport-DB'!C:C,"="&amp;'Work DB'!C422,'Transport-DB'!F:F,"="&amp;'Work DB'!$I$4)</f>
        <v>0</v>
      </c>
      <c r="J422" s="337">
        <f>SUMIFS('Transport-DB'!O:O,'Transport-DB'!C:C,"="&amp;'Work DB'!C422,'Transport-DB'!F:F,"="&amp;'Work DB'!$J$4)</f>
        <v>0</v>
      </c>
      <c r="K422" s="168">
        <f>SUMIFS('Transport-DB'!N:N,'Transport-DB'!C:C,"="&amp;'Work DB'!C422,'Transport-DB'!F:F,"="&amp;'Work DB'!$K$4)</f>
        <v>0</v>
      </c>
      <c r="L422" s="169">
        <f>SUMIFS('Transport-DB'!N:N,'Transport-DB'!C:C,"="&amp;'Work DB'!C422,'Transport-DB'!F:F,"="&amp;'Work DB'!$L$4)</f>
        <v>0</v>
      </c>
      <c r="M422" s="169">
        <f>SUMIFS('Transport-DB'!N:N,'Transport-DB'!C:C,"="&amp;'Work DB'!C422,'Transport-DB'!F:F,"="&amp;'Work DB'!$M$4)</f>
        <v>0</v>
      </c>
      <c r="N422" s="169">
        <f>SUMIFS('Transport-DB'!N:N,'Transport-DB'!C:C,"="&amp;'Work DB'!C422,'Transport-DB'!F:F,"="&amp;'Work DB'!$N$4)</f>
        <v>0</v>
      </c>
      <c r="O422" s="169">
        <f>SUMIFS('Transport-DB'!N:N,'Transport-DB'!C:C,"="&amp;'Work DB'!C422,'Transport-DB'!F:F,"="&amp;'Work DB'!$O$4)</f>
        <v>0</v>
      </c>
      <c r="P422" s="169">
        <f>SUMIFS('Transport-DB'!N:N,'Transport-DB'!C:C,"="&amp;'Work DB'!C422,'Transport-DB'!F:F,"="&amp;'Work DB'!$P$4)</f>
        <v>0</v>
      </c>
      <c r="Q422" s="166">
        <f>SUMIFS('Transport-DB'!N:N,'Transport-DB'!C:C,"="&amp;'Work DB'!C422,'Transport-DB'!F:F,"="&amp;'Work DB'!$Q$4)</f>
        <v>0</v>
      </c>
      <c r="R422" s="167">
        <f>SUMIFS('Transport-DB'!N:N,'Transport-DB'!C:C,"="&amp;'Work DB'!C422,'Transport-DB'!F:F,"="&amp;'Work DB'!$R$4)</f>
        <v>0</v>
      </c>
      <c r="S422" s="168">
        <f>SUM(D422:J422)+SUM(K422:R422)-M422-SUMIFS(Transport_DB[ترانشه],Transport_DB[توضیحات],"دیسپوزال",Transport_DB[تاریخ],'Work DB'!C422)</f>
        <v>0</v>
      </c>
      <c r="T422" s="169">
        <f t="shared" si="72"/>
        <v>0</v>
      </c>
      <c r="U422" s="169"/>
      <c r="V422" s="169"/>
      <c r="W422" s="169"/>
      <c r="X422" s="169"/>
      <c r="Y422" s="167"/>
      <c r="Z422" s="249"/>
      <c r="AA422" s="168">
        <f>SUMIFS('Transport-DB'!P:P,'Transport-DB'!C:C,"="&amp;'Work DB'!C422,'Transport-DB'!F:F,"="&amp;'Work DB'!$AA$4)</f>
        <v>0</v>
      </c>
      <c r="AB422" s="169">
        <f>SUMIFS('Transport-DB'!P:P,'Transport-DB'!C:C,"="&amp;'Work DB'!C422,'Transport-DB'!F:F,"="&amp;'Work DB'!$AB$4)</f>
        <v>0</v>
      </c>
      <c r="AC422" s="169">
        <f>SUMIFS('Transport-DB'!P:P,'Transport-DB'!C:C,"="&amp;'Work DB'!C422,'Transport-DB'!F:F,"="&amp;'Work DB'!$AC$4)</f>
        <v>0</v>
      </c>
      <c r="AD422" s="166">
        <f>SUMIFS('Transport-DB'!P:P,'Transport-DB'!C:C,"="&amp;'Work DB'!C422,'Transport-DB'!F:F,"="&amp;'Work DB'!$AD$4)</f>
        <v>0</v>
      </c>
      <c r="AE422" s="166">
        <f>SUMIFS('Transport-DB'!P:P,'Transport-DB'!C:C,"="&amp;'Work DB'!C422,'Transport-DB'!F:F,"="&amp;'Work DB'!$AE$4)</f>
        <v>0</v>
      </c>
      <c r="AF422" s="166">
        <f>SUMIFS('Transport-DB'!P:P,'Transport-DB'!C:C,"="&amp;'Work DB'!C422,'Transport-DB'!F:F,"="&amp;'Work DB'!$AF$4)</f>
        <v>0</v>
      </c>
      <c r="AG422" s="167"/>
      <c r="AH422" s="168">
        <f>SUMIFS('Transport-DB'!Q:Q,'Transport-DB'!C:C,"="&amp;'Work DB'!C422)</f>
        <v>0</v>
      </c>
      <c r="AI422" s="170">
        <f>SUMIFS(Civil_DB[قالب بندی],Civil_DB[تاریخ],"="&amp;'Work DB'!C422)</f>
        <v>0</v>
      </c>
      <c r="AJ422" s="169"/>
      <c r="AK422" s="167">
        <f>SUMIFS(Civil_DB[بتن],Civil_DB[تاریخ],"="&amp;'Work DB'!C422)</f>
        <v>0</v>
      </c>
      <c r="AL422" s="28"/>
      <c r="AM422" s="29"/>
      <c r="AN422" s="31"/>
      <c r="AO422" s="28"/>
      <c r="AP422" s="29"/>
      <c r="AQ422" s="29"/>
      <c r="AR422" s="30"/>
      <c r="AS422" s="28"/>
      <c r="AT422" s="29"/>
      <c r="AU422" s="30"/>
      <c r="AV422" s="184"/>
      <c r="AW422" s="29"/>
      <c r="AX422" s="29"/>
      <c r="AY422" s="29"/>
      <c r="AZ422" s="29"/>
      <c r="BA422" s="29"/>
      <c r="BB422" s="29"/>
      <c r="BC422" s="30"/>
      <c r="BD422" s="249"/>
      <c r="BE422" s="249"/>
      <c r="BF422" s="249"/>
      <c r="BG422" s="249"/>
      <c r="BH422" s="32"/>
      <c r="BI422" s="56"/>
    </row>
    <row r="423" spans="2:61" s="15" customFormat="1" ht="21" x14ac:dyDescent="0.25">
      <c r="B423" s="47"/>
      <c r="C423" s="20">
        <f t="shared" si="73"/>
        <v>45788</v>
      </c>
      <c r="D423" s="168">
        <f>SUMIFS('Transport-DB'!O:O,'Transport-DB'!C:C,"="&amp;'Work DB'!C423,'Transport-DB'!F:F,"="&amp;'Work DB'!$D$4)</f>
        <v>0</v>
      </c>
      <c r="E423" s="169">
        <f>SUMIFS('Transport-DB'!O:O,'Transport-DB'!C:C,"="&amp;'Work DB'!C423,'Transport-DB'!F:F,"="&amp;'Work DB'!$E$4)</f>
        <v>0</v>
      </c>
      <c r="F423" s="169">
        <f>SUMIFS('Transport-DB'!O:O,'Transport-DB'!C:C,"="&amp;'Work DB'!C423,'Transport-DB'!F:F,"="&amp;'Work DB'!$F$4)</f>
        <v>0</v>
      </c>
      <c r="G423" s="169">
        <f>SUMIFS('Transport-DB'!O:O,'Transport-DB'!C:C,"="&amp;'Work DB'!C423,'Transport-DB'!F:F,"="&amp;'Work DB'!$G$4)</f>
        <v>0</v>
      </c>
      <c r="H423" s="166">
        <f>SUMIFS('Transport-DB'!O:O,'Transport-DB'!C:C,"="&amp;'Work DB'!C423,'Transport-DB'!F:F,"="&amp;'Work DB'!$H$4)</f>
        <v>0</v>
      </c>
      <c r="I423" s="169">
        <f>SUMIFS('Transport-DB'!O:O,'Transport-DB'!C:C,"="&amp;'Work DB'!C423,'Transport-DB'!F:F,"="&amp;'Work DB'!$I$4)</f>
        <v>0</v>
      </c>
      <c r="J423" s="337">
        <f>SUMIFS('Transport-DB'!O:O,'Transport-DB'!C:C,"="&amp;'Work DB'!C423,'Transport-DB'!F:F,"="&amp;'Work DB'!$J$4)</f>
        <v>0</v>
      </c>
      <c r="K423" s="168">
        <f>SUMIFS('Transport-DB'!N:N,'Transport-DB'!C:C,"="&amp;'Work DB'!C423,'Transport-DB'!F:F,"="&amp;'Work DB'!$K$4)</f>
        <v>0</v>
      </c>
      <c r="L423" s="169">
        <f>SUMIFS('Transport-DB'!N:N,'Transport-DB'!C:C,"="&amp;'Work DB'!C423,'Transport-DB'!F:F,"="&amp;'Work DB'!$L$4)</f>
        <v>0</v>
      </c>
      <c r="M423" s="169">
        <f>SUMIFS('Transport-DB'!N:N,'Transport-DB'!C:C,"="&amp;'Work DB'!C423,'Transport-DB'!F:F,"="&amp;'Work DB'!$M$4)</f>
        <v>0</v>
      </c>
      <c r="N423" s="169">
        <f>SUMIFS('Transport-DB'!N:N,'Transport-DB'!C:C,"="&amp;'Work DB'!C423,'Transport-DB'!F:F,"="&amp;'Work DB'!$N$4)</f>
        <v>0</v>
      </c>
      <c r="O423" s="169">
        <f>SUMIFS('Transport-DB'!N:N,'Transport-DB'!C:C,"="&amp;'Work DB'!C423,'Transport-DB'!F:F,"="&amp;'Work DB'!$O$4)</f>
        <v>0</v>
      </c>
      <c r="P423" s="169">
        <f>SUMIFS('Transport-DB'!N:N,'Transport-DB'!C:C,"="&amp;'Work DB'!C423,'Transport-DB'!F:F,"="&amp;'Work DB'!$P$4)</f>
        <v>0</v>
      </c>
      <c r="Q423" s="166">
        <f>SUMIFS('Transport-DB'!N:N,'Transport-DB'!C:C,"="&amp;'Work DB'!C423,'Transport-DB'!F:F,"="&amp;'Work DB'!$Q$4)</f>
        <v>0</v>
      </c>
      <c r="R423" s="167">
        <f>SUMIFS('Transport-DB'!N:N,'Transport-DB'!C:C,"="&amp;'Work DB'!C423,'Transport-DB'!F:F,"="&amp;'Work DB'!$R$4)</f>
        <v>0</v>
      </c>
      <c r="S423" s="168">
        <f>SUM(D423:J423)+SUM(K423:R423)-M423-SUMIFS(Transport_DB[ترانشه],Transport_DB[توضیحات],"دیسپوزال",Transport_DB[تاریخ],'Work DB'!C423)</f>
        <v>0</v>
      </c>
      <c r="T423" s="169">
        <f t="shared" si="72"/>
        <v>0</v>
      </c>
      <c r="U423" s="169"/>
      <c r="V423" s="169"/>
      <c r="W423" s="169"/>
      <c r="X423" s="169"/>
      <c r="Y423" s="167"/>
      <c r="Z423" s="249"/>
      <c r="AA423" s="168">
        <f>SUMIFS('Transport-DB'!P:P,'Transport-DB'!C:C,"="&amp;'Work DB'!C423,'Transport-DB'!F:F,"="&amp;'Work DB'!$AA$4)</f>
        <v>0</v>
      </c>
      <c r="AB423" s="169">
        <f>SUMIFS('Transport-DB'!P:P,'Transport-DB'!C:C,"="&amp;'Work DB'!C423,'Transport-DB'!F:F,"="&amp;'Work DB'!$AB$4)</f>
        <v>0</v>
      </c>
      <c r="AC423" s="169">
        <f>SUMIFS('Transport-DB'!P:P,'Transport-DB'!C:C,"="&amp;'Work DB'!C423,'Transport-DB'!F:F,"="&amp;'Work DB'!$AC$4)</f>
        <v>0</v>
      </c>
      <c r="AD423" s="166">
        <f>SUMIFS('Transport-DB'!P:P,'Transport-DB'!C:C,"="&amp;'Work DB'!C423,'Transport-DB'!F:F,"="&amp;'Work DB'!$AD$4)</f>
        <v>0</v>
      </c>
      <c r="AE423" s="166">
        <f>SUMIFS('Transport-DB'!P:P,'Transport-DB'!C:C,"="&amp;'Work DB'!C423,'Transport-DB'!F:F,"="&amp;'Work DB'!$AE$4)</f>
        <v>0</v>
      </c>
      <c r="AF423" s="166">
        <f>SUMIFS('Transport-DB'!P:P,'Transport-DB'!C:C,"="&amp;'Work DB'!C423,'Transport-DB'!F:F,"="&amp;'Work DB'!$AF$4)</f>
        <v>0</v>
      </c>
      <c r="AG423" s="167"/>
      <c r="AH423" s="168">
        <f>SUMIFS('Transport-DB'!Q:Q,'Transport-DB'!C:C,"="&amp;'Work DB'!C423)</f>
        <v>0</v>
      </c>
      <c r="AI423" s="170">
        <f>SUMIFS(Civil_DB[قالب بندی],Civil_DB[تاریخ],"="&amp;'Work DB'!C423)</f>
        <v>0</v>
      </c>
      <c r="AJ423" s="169"/>
      <c r="AK423" s="167">
        <f>SUMIFS(Civil_DB[بتن],Civil_DB[تاریخ],"="&amp;'Work DB'!C423)</f>
        <v>0</v>
      </c>
      <c r="AL423" s="28"/>
      <c r="AM423" s="29"/>
      <c r="AN423" s="31"/>
      <c r="AO423" s="28"/>
      <c r="AP423" s="29"/>
      <c r="AQ423" s="29"/>
      <c r="AR423" s="30"/>
      <c r="AS423" s="28"/>
      <c r="AT423" s="29"/>
      <c r="AU423" s="30"/>
      <c r="AV423" s="184"/>
      <c r="AW423" s="29"/>
      <c r="AX423" s="29"/>
      <c r="AY423" s="29"/>
      <c r="AZ423" s="29"/>
      <c r="BA423" s="29"/>
      <c r="BB423" s="29"/>
      <c r="BC423" s="30"/>
      <c r="BD423" s="249"/>
      <c r="BE423" s="249"/>
      <c r="BF423" s="249"/>
      <c r="BG423" s="249"/>
      <c r="BH423" s="32"/>
      <c r="BI423" s="56"/>
    </row>
    <row r="424" spans="2:61" s="15" customFormat="1" ht="21" x14ac:dyDescent="0.25">
      <c r="B424" s="47"/>
      <c r="C424" s="20">
        <f t="shared" si="73"/>
        <v>45789</v>
      </c>
      <c r="D424" s="168">
        <f>SUMIFS('Transport-DB'!O:O,'Transport-DB'!C:C,"="&amp;'Work DB'!C424,'Transport-DB'!F:F,"="&amp;'Work DB'!$D$4)</f>
        <v>0</v>
      </c>
      <c r="E424" s="169">
        <f>SUMIFS('Transport-DB'!O:O,'Transport-DB'!C:C,"="&amp;'Work DB'!C424,'Transport-DB'!F:F,"="&amp;'Work DB'!$E$4)</f>
        <v>0</v>
      </c>
      <c r="F424" s="169">
        <f>SUMIFS('Transport-DB'!O:O,'Transport-DB'!C:C,"="&amp;'Work DB'!C424,'Transport-DB'!F:F,"="&amp;'Work DB'!$F$4)</f>
        <v>0</v>
      </c>
      <c r="G424" s="169">
        <f>SUMIFS('Transport-DB'!O:O,'Transport-DB'!C:C,"="&amp;'Work DB'!C424,'Transport-DB'!F:F,"="&amp;'Work DB'!$G$4)</f>
        <v>0</v>
      </c>
      <c r="H424" s="166">
        <f>SUMIFS('Transport-DB'!O:O,'Transport-DB'!C:C,"="&amp;'Work DB'!C424,'Transport-DB'!F:F,"="&amp;'Work DB'!$H$4)</f>
        <v>0</v>
      </c>
      <c r="I424" s="169">
        <f>SUMIFS('Transport-DB'!O:O,'Transport-DB'!C:C,"="&amp;'Work DB'!C424,'Transport-DB'!F:F,"="&amp;'Work DB'!$I$4)</f>
        <v>0</v>
      </c>
      <c r="J424" s="337">
        <f>SUMIFS('Transport-DB'!O:O,'Transport-DB'!C:C,"="&amp;'Work DB'!C424,'Transport-DB'!F:F,"="&amp;'Work DB'!$J$4)</f>
        <v>0</v>
      </c>
      <c r="K424" s="168">
        <f>SUMIFS('Transport-DB'!N:N,'Transport-DB'!C:C,"="&amp;'Work DB'!C424,'Transport-DB'!F:F,"="&amp;'Work DB'!$K$4)</f>
        <v>0</v>
      </c>
      <c r="L424" s="169">
        <f>SUMIFS('Transport-DB'!N:N,'Transport-DB'!C:C,"="&amp;'Work DB'!C424,'Transport-DB'!F:F,"="&amp;'Work DB'!$L$4)</f>
        <v>0</v>
      </c>
      <c r="M424" s="169">
        <f>SUMIFS('Transport-DB'!N:N,'Transport-DB'!C:C,"="&amp;'Work DB'!C424,'Transport-DB'!F:F,"="&amp;'Work DB'!$M$4)</f>
        <v>0</v>
      </c>
      <c r="N424" s="169">
        <f>SUMIFS('Transport-DB'!N:N,'Transport-DB'!C:C,"="&amp;'Work DB'!C424,'Transport-DB'!F:F,"="&amp;'Work DB'!$N$4)</f>
        <v>0</v>
      </c>
      <c r="O424" s="169">
        <f>SUMIFS('Transport-DB'!N:N,'Transport-DB'!C:C,"="&amp;'Work DB'!C424,'Transport-DB'!F:F,"="&amp;'Work DB'!$O$4)</f>
        <v>0</v>
      </c>
      <c r="P424" s="169">
        <f>SUMIFS('Transport-DB'!N:N,'Transport-DB'!C:C,"="&amp;'Work DB'!C424,'Transport-DB'!F:F,"="&amp;'Work DB'!$P$4)</f>
        <v>0</v>
      </c>
      <c r="Q424" s="166">
        <f>SUMIFS('Transport-DB'!N:N,'Transport-DB'!C:C,"="&amp;'Work DB'!C424,'Transport-DB'!F:F,"="&amp;'Work DB'!$Q$4)</f>
        <v>0</v>
      </c>
      <c r="R424" s="167">
        <f>SUMIFS('Transport-DB'!N:N,'Transport-DB'!C:C,"="&amp;'Work DB'!C424,'Transport-DB'!F:F,"="&amp;'Work DB'!$R$4)</f>
        <v>0</v>
      </c>
      <c r="S424" s="168">
        <f>SUM(D424:J424)+SUM(K424:R424)-M424-SUMIFS(Transport_DB[ترانشه],Transport_DB[توضیحات],"دیسپوزال",Transport_DB[تاریخ],'Work DB'!C424)</f>
        <v>0</v>
      </c>
      <c r="T424" s="169">
        <f t="shared" ref="T424:T487" si="74">M424</f>
        <v>0</v>
      </c>
      <c r="U424" s="169"/>
      <c r="V424" s="169"/>
      <c r="W424" s="169"/>
      <c r="X424" s="169"/>
      <c r="Y424" s="167"/>
      <c r="Z424" s="249"/>
      <c r="AA424" s="168">
        <f>SUMIFS('Transport-DB'!P:P,'Transport-DB'!C:C,"="&amp;'Work DB'!C424,'Transport-DB'!F:F,"="&amp;'Work DB'!$AA$4)</f>
        <v>0</v>
      </c>
      <c r="AB424" s="169">
        <f>SUMIFS('Transport-DB'!P:P,'Transport-DB'!C:C,"="&amp;'Work DB'!C424,'Transport-DB'!F:F,"="&amp;'Work DB'!$AB$4)</f>
        <v>0</v>
      </c>
      <c r="AC424" s="169">
        <f>SUMIFS('Transport-DB'!P:P,'Transport-DB'!C:C,"="&amp;'Work DB'!C424,'Transport-DB'!F:F,"="&amp;'Work DB'!$AC$4)</f>
        <v>0</v>
      </c>
      <c r="AD424" s="166">
        <f>SUMIFS('Transport-DB'!P:P,'Transport-DB'!C:C,"="&amp;'Work DB'!C424,'Transport-DB'!F:F,"="&amp;'Work DB'!$AD$4)</f>
        <v>0</v>
      </c>
      <c r="AE424" s="166">
        <f>SUMIFS('Transport-DB'!P:P,'Transport-DB'!C:C,"="&amp;'Work DB'!C424,'Transport-DB'!F:F,"="&amp;'Work DB'!$AE$4)</f>
        <v>0</v>
      </c>
      <c r="AF424" s="166">
        <f>SUMIFS('Transport-DB'!P:P,'Transport-DB'!C:C,"="&amp;'Work DB'!C424,'Transport-DB'!F:F,"="&amp;'Work DB'!$AF$4)</f>
        <v>0</v>
      </c>
      <c r="AG424" s="167"/>
      <c r="AH424" s="168">
        <f>SUMIFS('Transport-DB'!Q:Q,'Transport-DB'!C:C,"="&amp;'Work DB'!C424)</f>
        <v>0</v>
      </c>
      <c r="AI424" s="170">
        <f>SUMIFS(Civil_DB[قالب بندی],Civil_DB[تاریخ],"="&amp;'Work DB'!C424)</f>
        <v>0</v>
      </c>
      <c r="AJ424" s="169"/>
      <c r="AK424" s="167">
        <f>SUMIFS(Civil_DB[بتن],Civil_DB[تاریخ],"="&amp;'Work DB'!C424)</f>
        <v>0</v>
      </c>
      <c r="AL424" s="28"/>
      <c r="AM424" s="29"/>
      <c r="AN424" s="31"/>
      <c r="AO424" s="28"/>
      <c r="AP424" s="29"/>
      <c r="AQ424" s="29"/>
      <c r="AR424" s="30"/>
      <c r="AS424" s="28"/>
      <c r="AT424" s="29"/>
      <c r="AU424" s="30"/>
      <c r="AV424" s="184"/>
      <c r="AW424" s="29"/>
      <c r="AX424" s="29"/>
      <c r="AY424" s="29"/>
      <c r="AZ424" s="29"/>
      <c r="BA424" s="29"/>
      <c r="BB424" s="29"/>
      <c r="BC424" s="30"/>
      <c r="BD424" s="249"/>
      <c r="BE424" s="249"/>
      <c r="BF424" s="249"/>
      <c r="BG424" s="249"/>
      <c r="BH424" s="32"/>
      <c r="BI424" s="56"/>
    </row>
    <row r="425" spans="2:61" s="15" customFormat="1" ht="21" x14ac:dyDescent="0.25">
      <c r="B425" s="47"/>
      <c r="C425" s="20">
        <f t="shared" si="73"/>
        <v>45790</v>
      </c>
      <c r="D425" s="168">
        <f>SUMIFS('Transport-DB'!O:O,'Transport-DB'!C:C,"="&amp;'Work DB'!C425,'Transport-DB'!F:F,"="&amp;'Work DB'!$D$4)</f>
        <v>0</v>
      </c>
      <c r="E425" s="169">
        <f>SUMIFS('Transport-DB'!O:O,'Transport-DB'!C:C,"="&amp;'Work DB'!C425,'Transport-DB'!F:F,"="&amp;'Work DB'!$E$4)</f>
        <v>0</v>
      </c>
      <c r="F425" s="169">
        <f>SUMIFS('Transport-DB'!O:O,'Transport-DB'!C:C,"="&amp;'Work DB'!C425,'Transport-DB'!F:F,"="&amp;'Work DB'!$F$4)</f>
        <v>0</v>
      </c>
      <c r="G425" s="169">
        <f>SUMIFS('Transport-DB'!O:O,'Transport-DB'!C:C,"="&amp;'Work DB'!C425,'Transport-DB'!F:F,"="&amp;'Work DB'!$G$4)</f>
        <v>0</v>
      </c>
      <c r="H425" s="166">
        <f>SUMIFS('Transport-DB'!O:O,'Transport-DB'!C:C,"="&amp;'Work DB'!C425,'Transport-DB'!F:F,"="&amp;'Work DB'!$H$4)</f>
        <v>0</v>
      </c>
      <c r="I425" s="169">
        <f>SUMIFS('Transport-DB'!O:O,'Transport-DB'!C:C,"="&amp;'Work DB'!C425,'Transport-DB'!F:F,"="&amp;'Work DB'!$I$4)</f>
        <v>0</v>
      </c>
      <c r="J425" s="337">
        <f>SUMIFS('Transport-DB'!O:O,'Transport-DB'!C:C,"="&amp;'Work DB'!C425,'Transport-DB'!F:F,"="&amp;'Work DB'!$J$4)</f>
        <v>0</v>
      </c>
      <c r="K425" s="168">
        <f>SUMIFS('Transport-DB'!N:N,'Transport-DB'!C:C,"="&amp;'Work DB'!C425,'Transport-DB'!F:F,"="&amp;'Work DB'!$K$4)</f>
        <v>0</v>
      </c>
      <c r="L425" s="169">
        <f>SUMIFS('Transport-DB'!N:N,'Transport-DB'!C:C,"="&amp;'Work DB'!C425,'Transport-DB'!F:F,"="&amp;'Work DB'!$L$4)</f>
        <v>0</v>
      </c>
      <c r="M425" s="169">
        <f>SUMIFS('Transport-DB'!N:N,'Transport-DB'!C:C,"="&amp;'Work DB'!C425,'Transport-DB'!F:F,"="&amp;'Work DB'!$M$4)</f>
        <v>0</v>
      </c>
      <c r="N425" s="169">
        <f>SUMIFS('Transport-DB'!N:N,'Transport-DB'!C:C,"="&amp;'Work DB'!C425,'Transport-DB'!F:F,"="&amp;'Work DB'!$N$4)</f>
        <v>0</v>
      </c>
      <c r="O425" s="169">
        <f>SUMIFS('Transport-DB'!N:N,'Transport-DB'!C:C,"="&amp;'Work DB'!C425,'Transport-DB'!F:F,"="&amp;'Work DB'!$O$4)</f>
        <v>0</v>
      </c>
      <c r="P425" s="169">
        <f>SUMIFS('Transport-DB'!N:N,'Transport-DB'!C:C,"="&amp;'Work DB'!C425,'Transport-DB'!F:F,"="&amp;'Work DB'!$P$4)</f>
        <v>0</v>
      </c>
      <c r="Q425" s="166">
        <f>SUMIFS('Transport-DB'!N:N,'Transport-DB'!C:C,"="&amp;'Work DB'!C425,'Transport-DB'!F:F,"="&amp;'Work DB'!$Q$4)</f>
        <v>0</v>
      </c>
      <c r="R425" s="167">
        <f>SUMIFS('Transport-DB'!N:N,'Transport-DB'!C:C,"="&amp;'Work DB'!C425,'Transport-DB'!F:F,"="&amp;'Work DB'!$R$4)</f>
        <v>0</v>
      </c>
      <c r="S425" s="168">
        <f>SUM(D425:J425)+SUM(K425:R425)-M425-SUMIFS(Transport_DB[ترانشه],Transport_DB[توضیحات],"دیسپوزال",Transport_DB[تاریخ],'Work DB'!C425)</f>
        <v>0</v>
      </c>
      <c r="T425" s="169">
        <f t="shared" si="74"/>
        <v>0</v>
      </c>
      <c r="U425" s="169"/>
      <c r="V425" s="169"/>
      <c r="W425" s="169"/>
      <c r="X425" s="169"/>
      <c r="Y425" s="167"/>
      <c r="Z425" s="249"/>
      <c r="AA425" s="168">
        <f>SUMIFS('Transport-DB'!P:P,'Transport-DB'!C:C,"="&amp;'Work DB'!C425,'Transport-DB'!F:F,"="&amp;'Work DB'!$AA$4)</f>
        <v>0</v>
      </c>
      <c r="AB425" s="169">
        <f>SUMIFS('Transport-DB'!P:P,'Transport-DB'!C:C,"="&amp;'Work DB'!C425,'Transport-DB'!F:F,"="&amp;'Work DB'!$AB$4)</f>
        <v>0</v>
      </c>
      <c r="AC425" s="169">
        <f>SUMIFS('Transport-DB'!P:P,'Transport-DB'!C:C,"="&amp;'Work DB'!C425,'Transport-DB'!F:F,"="&amp;'Work DB'!$AC$4)</f>
        <v>0</v>
      </c>
      <c r="AD425" s="166">
        <f>SUMIFS('Transport-DB'!P:P,'Transport-DB'!C:C,"="&amp;'Work DB'!C425,'Transport-DB'!F:F,"="&amp;'Work DB'!$AD$4)</f>
        <v>0</v>
      </c>
      <c r="AE425" s="166">
        <f>SUMIFS('Transport-DB'!P:P,'Transport-DB'!C:C,"="&amp;'Work DB'!C425,'Transport-DB'!F:F,"="&amp;'Work DB'!$AE$4)</f>
        <v>0</v>
      </c>
      <c r="AF425" s="166">
        <f>SUMIFS('Transport-DB'!P:P,'Transport-DB'!C:C,"="&amp;'Work DB'!C425,'Transport-DB'!F:F,"="&amp;'Work DB'!$AF$4)</f>
        <v>0</v>
      </c>
      <c r="AG425" s="167"/>
      <c r="AH425" s="168">
        <f>SUMIFS('Transport-DB'!Q:Q,'Transport-DB'!C:C,"="&amp;'Work DB'!C425)</f>
        <v>0</v>
      </c>
      <c r="AI425" s="170">
        <f>SUMIFS(Civil_DB[قالب بندی],Civil_DB[تاریخ],"="&amp;'Work DB'!C425)</f>
        <v>0</v>
      </c>
      <c r="AJ425" s="169"/>
      <c r="AK425" s="167">
        <f>SUMIFS(Civil_DB[بتن],Civil_DB[تاریخ],"="&amp;'Work DB'!C425)</f>
        <v>0</v>
      </c>
      <c r="AL425" s="28"/>
      <c r="AM425" s="29"/>
      <c r="AN425" s="31"/>
      <c r="AO425" s="28"/>
      <c r="AP425" s="29"/>
      <c r="AQ425" s="29"/>
      <c r="AR425" s="30"/>
      <c r="AS425" s="28"/>
      <c r="AT425" s="29"/>
      <c r="AU425" s="30"/>
      <c r="AV425" s="184"/>
      <c r="AW425" s="29"/>
      <c r="AX425" s="29"/>
      <c r="AY425" s="29"/>
      <c r="AZ425" s="29"/>
      <c r="BA425" s="29"/>
      <c r="BB425" s="29"/>
      <c r="BC425" s="30"/>
      <c r="BD425" s="249"/>
      <c r="BE425" s="249"/>
      <c r="BF425" s="249"/>
      <c r="BG425" s="249"/>
      <c r="BH425" s="32"/>
      <c r="BI425" s="56"/>
    </row>
    <row r="426" spans="2:61" s="15" customFormat="1" ht="21" x14ac:dyDescent="0.25">
      <c r="B426" s="47"/>
      <c r="C426" s="20">
        <f t="shared" si="73"/>
        <v>45791</v>
      </c>
      <c r="D426" s="168">
        <f>SUMIFS('Transport-DB'!O:O,'Transport-DB'!C:C,"="&amp;'Work DB'!C426,'Transport-DB'!F:F,"="&amp;'Work DB'!$D$4)</f>
        <v>0</v>
      </c>
      <c r="E426" s="169">
        <f>SUMIFS('Transport-DB'!O:O,'Transport-DB'!C:C,"="&amp;'Work DB'!C426,'Transport-DB'!F:F,"="&amp;'Work DB'!$E$4)</f>
        <v>0</v>
      </c>
      <c r="F426" s="169">
        <f>SUMIFS('Transport-DB'!O:O,'Transport-DB'!C:C,"="&amp;'Work DB'!C426,'Transport-DB'!F:F,"="&amp;'Work DB'!$F$4)</f>
        <v>0</v>
      </c>
      <c r="G426" s="169">
        <f>SUMIFS('Transport-DB'!O:O,'Transport-DB'!C:C,"="&amp;'Work DB'!C426,'Transport-DB'!F:F,"="&amp;'Work DB'!$G$4)</f>
        <v>0</v>
      </c>
      <c r="H426" s="166">
        <f>SUMIFS('Transport-DB'!O:O,'Transport-DB'!C:C,"="&amp;'Work DB'!C426,'Transport-DB'!F:F,"="&amp;'Work DB'!$H$4)</f>
        <v>0</v>
      </c>
      <c r="I426" s="169">
        <f>SUMIFS('Transport-DB'!O:O,'Transport-DB'!C:C,"="&amp;'Work DB'!C426,'Transport-DB'!F:F,"="&amp;'Work DB'!$I$4)</f>
        <v>0</v>
      </c>
      <c r="J426" s="337">
        <f>SUMIFS('Transport-DB'!O:O,'Transport-DB'!C:C,"="&amp;'Work DB'!C426,'Transport-DB'!F:F,"="&amp;'Work DB'!$J$4)</f>
        <v>0</v>
      </c>
      <c r="K426" s="168">
        <f>SUMIFS('Transport-DB'!N:N,'Transport-DB'!C:C,"="&amp;'Work DB'!C426,'Transport-DB'!F:F,"="&amp;'Work DB'!$K$4)</f>
        <v>0</v>
      </c>
      <c r="L426" s="169">
        <f>SUMIFS('Transport-DB'!N:N,'Transport-DB'!C:C,"="&amp;'Work DB'!C426,'Transport-DB'!F:F,"="&amp;'Work DB'!$L$4)</f>
        <v>0</v>
      </c>
      <c r="M426" s="169">
        <f>SUMIFS('Transport-DB'!N:N,'Transport-DB'!C:C,"="&amp;'Work DB'!C426,'Transport-DB'!F:F,"="&amp;'Work DB'!$M$4)</f>
        <v>0</v>
      </c>
      <c r="N426" s="169">
        <f>SUMIFS('Transport-DB'!N:N,'Transport-DB'!C:C,"="&amp;'Work DB'!C426,'Transport-DB'!F:F,"="&amp;'Work DB'!$N$4)</f>
        <v>0</v>
      </c>
      <c r="O426" s="169">
        <f>SUMIFS('Transport-DB'!N:N,'Transport-DB'!C:C,"="&amp;'Work DB'!C426,'Transport-DB'!F:F,"="&amp;'Work DB'!$O$4)</f>
        <v>0</v>
      </c>
      <c r="P426" s="169">
        <f>SUMIFS('Transport-DB'!N:N,'Transport-DB'!C:C,"="&amp;'Work DB'!C426,'Transport-DB'!F:F,"="&amp;'Work DB'!$P$4)</f>
        <v>0</v>
      </c>
      <c r="Q426" s="166">
        <f>SUMIFS('Transport-DB'!N:N,'Transport-DB'!C:C,"="&amp;'Work DB'!C426,'Transport-DB'!F:F,"="&amp;'Work DB'!$Q$4)</f>
        <v>0</v>
      </c>
      <c r="R426" s="167">
        <f>SUMIFS('Transport-DB'!N:N,'Transport-DB'!C:C,"="&amp;'Work DB'!C426,'Transport-DB'!F:F,"="&amp;'Work DB'!$R$4)</f>
        <v>0</v>
      </c>
      <c r="S426" s="168">
        <f>SUM(D426:J426)+SUM(K426:R426)-M426-SUMIFS(Transport_DB[ترانشه],Transport_DB[توضیحات],"دیسپوزال",Transport_DB[تاریخ],'Work DB'!C426)</f>
        <v>0</v>
      </c>
      <c r="T426" s="169">
        <f t="shared" si="74"/>
        <v>0</v>
      </c>
      <c r="U426" s="169"/>
      <c r="V426" s="169"/>
      <c r="W426" s="169"/>
      <c r="X426" s="169"/>
      <c r="Y426" s="167"/>
      <c r="Z426" s="249"/>
      <c r="AA426" s="168">
        <f>SUMIFS('Transport-DB'!P:P,'Transport-DB'!C:C,"="&amp;'Work DB'!C426,'Transport-DB'!F:F,"="&amp;'Work DB'!$AA$4)</f>
        <v>0</v>
      </c>
      <c r="AB426" s="169">
        <f>SUMIFS('Transport-DB'!P:P,'Transport-DB'!C:C,"="&amp;'Work DB'!C426,'Transport-DB'!F:F,"="&amp;'Work DB'!$AB$4)</f>
        <v>0</v>
      </c>
      <c r="AC426" s="169">
        <f>SUMIFS('Transport-DB'!P:P,'Transport-DB'!C:C,"="&amp;'Work DB'!C426,'Transport-DB'!F:F,"="&amp;'Work DB'!$AC$4)</f>
        <v>0</v>
      </c>
      <c r="AD426" s="166">
        <f>SUMIFS('Transport-DB'!P:P,'Transport-DB'!C:C,"="&amp;'Work DB'!C426,'Transport-DB'!F:F,"="&amp;'Work DB'!$AD$4)</f>
        <v>0</v>
      </c>
      <c r="AE426" s="166">
        <f>SUMIFS('Transport-DB'!P:P,'Transport-DB'!C:C,"="&amp;'Work DB'!C426,'Transport-DB'!F:F,"="&amp;'Work DB'!$AE$4)</f>
        <v>0</v>
      </c>
      <c r="AF426" s="166">
        <f>SUMIFS('Transport-DB'!P:P,'Transport-DB'!C:C,"="&amp;'Work DB'!C426,'Transport-DB'!F:F,"="&amp;'Work DB'!$AF$4)</f>
        <v>0</v>
      </c>
      <c r="AG426" s="167"/>
      <c r="AH426" s="168">
        <f>SUMIFS('Transport-DB'!Q:Q,'Transport-DB'!C:C,"="&amp;'Work DB'!C426)</f>
        <v>0</v>
      </c>
      <c r="AI426" s="170">
        <f>SUMIFS(Civil_DB[قالب بندی],Civil_DB[تاریخ],"="&amp;'Work DB'!C426)</f>
        <v>0</v>
      </c>
      <c r="AJ426" s="169"/>
      <c r="AK426" s="167">
        <f>SUMIFS(Civil_DB[بتن],Civil_DB[تاریخ],"="&amp;'Work DB'!C426)</f>
        <v>0</v>
      </c>
      <c r="AL426" s="28"/>
      <c r="AM426" s="29"/>
      <c r="AN426" s="31"/>
      <c r="AO426" s="28"/>
      <c r="AP426" s="29"/>
      <c r="AQ426" s="29"/>
      <c r="AR426" s="30"/>
      <c r="AS426" s="28"/>
      <c r="AT426" s="29"/>
      <c r="AU426" s="30"/>
      <c r="AV426" s="184"/>
      <c r="AW426" s="29"/>
      <c r="AX426" s="29"/>
      <c r="AY426" s="29"/>
      <c r="AZ426" s="29"/>
      <c r="BA426" s="29"/>
      <c r="BB426" s="29"/>
      <c r="BC426" s="30"/>
      <c r="BD426" s="249"/>
      <c r="BE426" s="249"/>
      <c r="BF426" s="249"/>
      <c r="BG426" s="249"/>
      <c r="BH426" s="32"/>
      <c r="BI426" s="56"/>
    </row>
    <row r="427" spans="2:61" s="15" customFormat="1" ht="21" x14ac:dyDescent="0.25">
      <c r="B427" s="47"/>
      <c r="C427" s="20">
        <f t="shared" si="73"/>
        <v>45792</v>
      </c>
      <c r="D427" s="168">
        <f>SUMIFS('Transport-DB'!O:O,'Transport-DB'!C:C,"="&amp;'Work DB'!C427,'Transport-DB'!F:F,"="&amp;'Work DB'!$D$4)</f>
        <v>0</v>
      </c>
      <c r="E427" s="169">
        <f>SUMIFS('Transport-DB'!O:O,'Transport-DB'!C:C,"="&amp;'Work DB'!C427,'Transport-DB'!F:F,"="&amp;'Work DB'!$E$4)</f>
        <v>0</v>
      </c>
      <c r="F427" s="169">
        <f>SUMIFS('Transport-DB'!O:O,'Transport-DB'!C:C,"="&amp;'Work DB'!C427,'Transport-DB'!F:F,"="&amp;'Work DB'!$F$4)</f>
        <v>0</v>
      </c>
      <c r="G427" s="169">
        <f>SUMIFS('Transport-DB'!O:O,'Transport-DB'!C:C,"="&amp;'Work DB'!C427,'Transport-DB'!F:F,"="&amp;'Work DB'!$G$4)</f>
        <v>0</v>
      </c>
      <c r="H427" s="166">
        <f>SUMIFS('Transport-DB'!O:O,'Transport-DB'!C:C,"="&amp;'Work DB'!C427,'Transport-DB'!F:F,"="&amp;'Work DB'!$H$4)</f>
        <v>0</v>
      </c>
      <c r="I427" s="169">
        <f>SUMIFS('Transport-DB'!O:O,'Transport-DB'!C:C,"="&amp;'Work DB'!C427,'Transport-DB'!F:F,"="&amp;'Work DB'!$I$4)</f>
        <v>0</v>
      </c>
      <c r="J427" s="337">
        <f>SUMIFS('Transport-DB'!O:O,'Transport-DB'!C:C,"="&amp;'Work DB'!C427,'Transport-DB'!F:F,"="&amp;'Work DB'!$J$4)</f>
        <v>0</v>
      </c>
      <c r="K427" s="168">
        <f>SUMIFS('Transport-DB'!N:N,'Transport-DB'!C:C,"="&amp;'Work DB'!C427,'Transport-DB'!F:F,"="&amp;'Work DB'!$K$4)</f>
        <v>0</v>
      </c>
      <c r="L427" s="169">
        <f>SUMIFS('Transport-DB'!N:N,'Transport-DB'!C:C,"="&amp;'Work DB'!C427,'Transport-DB'!F:F,"="&amp;'Work DB'!$L$4)</f>
        <v>0</v>
      </c>
      <c r="M427" s="169">
        <f>SUMIFS('Transport-DB'!N:N,'Transport-DB'!C:C,"="&amp;'Work DB'!C427,'Transport-DB'!F:F,"="&amp;'Work DB'!$M$4)</f>
        <v>0</v>
      </c>
      <c r="N427" s="169">
        <f>SUMIFS('Transport-DB'!N:N,'Transport-DB'!C:C,"="&amp;'Work DB'!C427,'Transport-DB'!F:F,"="&amp;'Work DB'!$N$4)</f>
        <v>0</v>
      </c>
      <c r="O427" s="169">
        <f>SUMIFS('Transport-DB'!N:N,'Transport-DB'!C:C,"="&amp;'Work DB'!C427,'Transport-DB'!F:F,"="&amp;'Work DB'!$O$4)</f>
        <v>0</v>
      </c>
      <c r="P427" s="169">
        <f>SUMIFS('Transport-DB'!N:N,'Transport-DB'!C:C,"="&amp;'Work DB'!C427,'Transport-DB'!F:F,"="&amp;'Work DB'!$P$4)</f>
        <v>0</v>
      </c>
      <c r="Q427" s="166">
        <f>SUMIFS('Transport-DB'!N:N,'Transport-DB'!C:C,"="&amp;'Work DB'!C427,'Transport-DB'!F:F,"="&amp;'Work DB'!$Q$4)</f>
        <v>0</v>
      </c>
      <c r="R427" s="167">
        <f>SUMIFS('Transport-DB'!N:N,'Transport-DB'!C:C,"="&amp;'Work DB'!C427,'Transport-DB'!F:F,"="&amp;'Work DB'!$R$4)</f>
        <v>0</v>
      </c>
      <c r="S427" s="168">
        <f>SUM(D427:J427)+SUM(K427:R427)-M427-SUMIFS(Transport_DB[ترانشه],Transport_DB[توضیحات],"دیسپوزال",Transport_DB[تاریخ],'Work DB'!C427)</f>
        <v>0</v>
      </c>
      <c r="T427" s="169">
        <f t="shared" si="74"/>
        <v>0</v>
      </c>
      <c r="U427" s="169"/>
      <c r="V427" s="169"/>
      <c r="W427" s="169"/>
      <c r="X427" s="169"/>
      <c r="Y427" s="167"/>
      <c r="Z427" s="249"/>
      <c r="AA427" s="168">
        <f>SUMIFS('Transport-DB'!P:P,'Transport-DB'!C:C,"="&amp;'Work DB'!C427,'Transport-DB'!F:F,"="&amp;'Work DB'!$AA$4)</f>
        <v>0</v>
      </c>
      <c r="AB427" s="169">
        <f>SUMIFS('Transport-DB'!P:P,'Transport-DB'!C:C,"="&amp;'Work DB'!C427,'Transport-DB'!F:F,"="&amp;'Work DB'!$AB$4)</f>
        <v>0</v>
      </c>
      <c r="AC427" s="169">
        <f>SUMIFS('Transport-DB'!P:P,'Transport-DB'!C:C,"="&amp;'Work DB'!C427,'Transport-DB'!F:F,"="&amp;'Work DB'!$AC$4)</f>
        <v>0</v>
      </c>
      <c r="AD427" s="166">
        <f>SUMIFS('Transport-DB'!P:P,'Transport-DB'!C:C,"="&amp;'Work DB'!C427,'Transport-DB'!F:F,"="&amp;'Work DB'!$AD$4)</f>
        <v>0</v>
      </c>
      <c r="AE427" s="166">
        <f>SUMIFS('Transport-DB'!P:P,'Transport-DB'!C:C,"="&amp;'Work DB'!C427,'Transport-DB'!F:F,"="&amp;'Work DB'!$AE$4)</f>
        <v>0</v>
      </c>
      <c r="AF427" s="166">
        <f>SUMIFS('Transport-DB'!P:P,'Transport-DB'!C:C,"="&amp;'Work DB'!C427,'Transport-DB'!F:F,"="&amp;'Work DB'!$AF$4)</f>
        <v>0</v>
      </c>
      <c r="AG427" s="167"/>
      <c r="AH427" s="168">
        <f>SUMIFS('Transport-DB'!Q:Q,'Transport-DB'!C:C,"="&amp;'Work DB'!C427)</f>
        <v>0</v>
      </c>
      <c r="AI427" s="170">
        <f>SUMIFS(Civil_DB[قالب بندی],Civil_DB[تاریخ],"="&amp;'Work DB'!C427)</f>
        <v>0</v>
      </c>
      <c r="AJ427" s="169"/>
      <c r="AK427" s="167">
        <f>SUMIFS(Civil_DB[بتن],Civil_DB[تاریخ],"="&amp;'Work DB'!C427)</f>
        <v>0</v>
      </c>
      <c r="AL427" s="28"/>
      <c r="AM427" s="29"/>
      <c r="AN427" s="31"/>
      <c r="AO427" s="28"/>
      <c r="AP427" s="29"/>
      <c r="AQ427" s="29"/>
      <c r="AR427" s="30"/>
      <c r="AS427" s="28"/>
      <c r="AT427" s="29"/>
      <c r="AU427" s="30"/>
      <c r="AV427" s="184"/>
      <c r="AW427" s="29"/>
      <c r="AX427" s="29"/>
      <c r="AY427" s="29"/>
      <c r="AZ427" s="29"/>
      <c r="BA427" s="29"/>
      <c r="BB427" s="29"/>
      <c r="BC427" s="30"/>
      <c r="BD427" s="249"/>
      <c r="BE427" s="249"/>
      <c r="BF427" s="249"/>
      <c r="BG427" s="249"/>
      <c r="BH427" s="32"/>
      <c r="BI427" s="56"/>
    </row>
    <row r="428" spans="2:61" s="15" customFormat="1" ht="21" x14ac:dyDescent="0.25">
      <c r="B428" s="47"/>
      <c r="C428" s="20">
        <f t="shared" si="73"/>
        <v>45793</v>
      </c>
      <c r="D428" s="168">
        <f>SUMIFS('Transport-DB'!O:O,'Transport-DB'!C:C,"="&amp;'Work DB'!C428,'Transport-DB'!F:F,"="&amp;'Work DB'!$D$4)</f>
        <v>0</v>
      </c>
      <c r="E428" s="169">
        <f>SUMIFS('Transport-DB'!O:O,'Transport-DB'!C:C,"="&amp;'Work DB'!C428,'Transport-DB'!F:F,"="&amp;'Work DB'!$E$4)</f>
        <v>0</v>
      </c>
      <c r="F428" s="169">
        <f>SUMIFS('Transport-DB'!O:O,'Transport-DB'!C:C,"="&amp;'Work DB'!C428,'Transport-DB'!F:F,"="&amp;'Work DB'!$F$4)</f>
        <v>0</v>
      </c>
      <c r="G428" s="169">
        <f>SUMIFS('Transport-DB'!O:O,'Transport-DB'!C:C,"="&amp;'Work DB'!C428,'Transport-DB'!F:F,"="&amp;'Work DB'!$G$4)</f>
        <v>0</v>
      </c>
      <c r="H428" s="166">
        <f>SUMIFS('Transport-DB'!O:O,'Transport-DB'!C:C,"="&amp;'Work DB'!C428,'Transport-DB'!F:F,"="&amp;'Work DB'!$H$4)</f>
        <v>0</v>
      </c>
      <c r="I428" s="169">
        <f>SUMIFS('Transport-DB'!O:O,'Transport-DB'!C:C,"="&amp;'Work DB'!C428,'Transport-DB'!F:F,"="&amp;'Work DB'!$I$4)</f>
        <v>0</v>
      </c>
      <c r="J428" s="337">
        <f>SUMIFS('Transport-DB'!O:O,'Transport-DB'!C:C,"="&amp;'Work DB'!C428,'Transport-DB'!F:F,"="&amp;'Work DB'!$J$4)</f>
        <v>0</v>
      </c>
      <c r="K428" s="168">
        <f>SUMIFS('Transport-DB'!N:N,'Transport-DB'!C:C,"="&amp;'Work DB'!C428,'Transport-DB'!F:F,"="&amp;'Work DB'!$K$4)</f>
        <v>0</v>
      </c>
      <c r="L428" s="169">
        <f>SUMIFS('Transport-DB'!N:N,'Transport-DB'!C:C,"="&amp;'Work DB'!C428,'Transport-DB'!F:F,"="&amp;'Work DB'!$L$4)</f>
        <v>0</v>
      </c>
      <c r="M428" s="169">
        <f>SUMIFS('Transport-DB'!N:N,'Transport-DB'!C:C,"="&amp;'Work DB'!C428,'Transport-DB'!F:F,"="&amp;'Work DB'!$M$4)</f>
        <v>0</v>
      </c>
      <c r="N428" s="169">
        <f>SUMIFS('Transport-DB'!N:N,'Transport-DB'!C:C,"="&amp;'Work DB'!C428,'Transport-DB'!F:F,"="&amp;'Work DB'!$N$4)</f>
        <v>0</v>
      </c>
      <c r="O428" s="169">
        <f>SUMIFS('Transport-DB'!N:N,'Transport-DB'!C:C,"="&amp;'Work DB'!C428,'Transport-DB'!F:F,"="&amp;'Work DB'!$O$4)</f>
        <v>0</v>
      </c>
      <c r="P428" s="169">
        <f>SUMIFS('Transport-DB'!N:N,'Transport-DB'!C:C,"="&amp;'Work DB'!C428,'Transport-DB'!F:F,"="&amp;'Work DB'!$P$4)</f>
        <v>0</v>
      </c>
      <c r="Q428" s="166">
        <f>SUMIFS('Transport-DB'!N:N,'Transport-DB'!C:C,"="&amp;'Work DB'!C428,'Transport-DB'!F:F,"="&amp;'Work DB'!$Q$4)</f>
        <v>0</v>
      </c>
      <c r="R428" s="167">
        <f>SUMIFS('Transport-DB'!N:N,'Transport-DB'!C:C,"="&amp;'Work DB'!C428,'Transport-DB'!F:F,"="&amp;'Work DB'!$R$4)</f>
        <v>0</v>
      </c>
      <c r="S428" s="168">
        <f>SUM(D428:J428)+SUM(K428:R428)-M428-SUMIFS(Transport_DB[ترانشه],Transport_DB[توضیحات],"دیسپوزال",Transport_DB[تاریخ],'Work DB'!C428)</f>
        <v>0</v>
      </c>
      <c r="T428" s="169">
        <f t="shared" si="74"/>
        <v>0</v>
      </c>
      <c r="U428" s="169"/>
      <c r="V428" s="169"/>
      <c r="W428" s="169"/>
      <c r="X428" s="169"/>
      <c r="Y428" s="167"/>
      <c r="Z428" s="249"/>
      <c r="AA428" s="168">
        <f>SUMIFS('Transport-DB'!P:P,'Transport-DB'!C:C,"="&amp;'Work DB'!C428,'Transport-DB'!F:F,"="&amp;'Work DB'!$AA$4)</f>
        <v>0</v>
      </c>
      <c r="AB428" s="169">
        <f>SUMIFS('Transport-DB'!P:P,'Transport-DB'!C:C,"="&amp;'Work DB'!C428,'Transport-DB'!F:F,"="&amp;'Work DB'!$AB$4)</f>
        <v>0</v>
      </c>
      <c r="AC428" s="169">
        <f>SUMIFS('Transport-DB'!P:P,'Transport-DB'!C:C,"="&amp;'Work DB'!C428,'Transport-DB'!F:F,"="&amp;'Work DB'!$AC$4)</f>
        <v>0</v>
      </c>
      <c r="AD428" s="166">
        <f>SUMIFS('Transport-DB'!P:P,'Transport-DB'!C:C,"="&amp;'Work DB'!C428,'Transport-DB'!F:F,"="&amp;'Work DB'!$AD$4)</f>
        <v>0</v>
      </c>
      <c r="AE428" s="166">
        <f>SUMIFS('Transport-DB'!P:P,'Transport-DB'!C:C,"="&amp;'Work DB'!C428,'Transport-DB'!F:F,"="&amp;'Work DB'!$AE$4)</f>
        <v>0</v>
      </c>
      <c r="AF428" s="166">
        <f>SUMIFS('Transport-DB'!P:P,'Transport-DB'!C:C,"="&amp;'Work DB'!C428,'Transport-DB'!F:F,"="&amp;'Work DB'!$AF$4)</f>
        <v>0</v>
      </c>
      <c r="AG428" s="167"/>
      <c r="AH428" s="168">
        <f>SUMIFS('Transport-DB'!Q:Q,'Transport-DB'!C:C,"="&amp;'Work DB'!C428)</f>
        <v>0</v>
      </c>
      <c r="AI428" s="170">
        <f>SUMIFS(Civil_DB[قالب بندی],Civil_DB[تاریخ],"="&amp;'Work DB'!C428)</f>
        <v>0</v>
      </c>
      <c r="AJ428" s="169"/>
      <c r="AK428" s="167">
        <f>SUMIFS(Civil_DB[بتن],Civil_DB[تاریخ],"="&amp;'Work DB'!C428)</f>
        <v>0</v>
      </c>
      <c r="AL428" s="28"/>
      <c r="AM428" s="29"/>
      <c r="AN428" s="31"/>
      <c r="AO428" s="28"/>
      <c r="AP428" s="29"/>
      <c r="AQ428" s="29"/>
      <c r="AR428" s="30"/>
      <c r="AS428" s="28"/>
      <c r="AT428" s="29"/>
      <c r="AU428" s="30"/>
      <c r="AV428" s="184"/>
      <c r="AW428" s="29"/>
      <c r="AX428" s="29"/>
      <c r="AY428" s="29"/>
      <c r="AZ428" s="29"/>
      <c r="BA428" s="29"/>
      <c r="BB428" s="29"/>
      <c r="BC428" s="30"/>
      <c r="BD428" s="249"/>
      <c r="BE428" s="249"/>
      <c r="BF428" s="249"/>
      <c r="BG428" s="249"/>
      <c r="BH428" s="32"/>
      <c r="BI428" s="56"/>
    </row>
    <row r="429" spans="2:61" s="15" customFormat="1" ht="21" x14ac:dyDescent="0.25">
      <c r="B429" s="47"/>
      <c r="C429" s="20">
        <f t="shared" si="73"/>
        <v>45794</v>
      </c>
      <c r="D429" s="168">
        <f>SUMIFS('Transport-DB'!O:O,'Transport-DB'!C:C,"="&amp;'Work DB'!C429,'Transport-DB'!F:F,"="&amp;'Work DB'!$D$4)</f>
        <v>0</v>
      </c>
      <c r="E429" s="169">
        <f>SUMIFS('Transport-DB'!O:O,'Transport-DB'!C:C,"="&amp;'Work DB'!C429,'Transport-DB'!F:F,"="&amp;'Work DB'!$E$4)</f>
        <v>0</v>
      </c>
      <c r="F429" s="169">
        <f>SUMIFS('Transport-DB'!O:O,'Transport-DB'!C:C,"="&amp;'Work DB'!C429,'Transport-DB'!F:F,"="&amp;'Work DB'!$F$4)</f>
        <v>0</v>
      </c>
      <c r="G429" s="169">
        <f>SUMIFS('Transport-DB'!O:O,'Transport-DB'!C:C,"="&amp;'Work DB'!C429,'Transport-DB'!F:F,"="&amp;'Work DB'!$G$4)</f>
        <v>0</v>
      </c>
      <c r="H429" s="166">
        <f>SUMIFS('Transport-DB'!O:O,'Transport-DB'!C:C,"="&amp;'Work DB'!C429,'Transport-DB'!F:F,"="&amp;'Work DB'!$H$4)</f>
        <v>0</v>
      </c>
      <c r="I429" s="169">
        <f>SUMIFS('Transport-DB'!O:O,'Transport-DB'!C:C,"="&amp;'Work DB'!C429,'Transport-DB'!F:F,"="&amp;'Work DB'!$I$4)</f>
        <v>0</v>
      </c>
      <c r="J429" s="337">
        <f>SUMIFS('Transport-DB'!O:O,'Transport-DB'!C:C,"="&amp;'Work DB'!C429,'Transport-DB'!F:F,"="&amp;'Work DB'!$J$4)</f>
        <v>0</v>
      </c>
      <c r="K429" s="168">
        <f>SUMIFS('Transport-DB'!N:N,'Transport-DB'!C:C,"="&amp;'Work DB'!C429,'Transport-DB'!F:F,"="&amp;'Work DB'!$K$4)</f>
        <v>0</v>
      </c>
      <c r="L429" s="169">
        <f>SUMIFS('Transport-DB'!N:N,'Transport-DB'!C:C,"="&amp;'Work DB'!C429,'Transport-DB'!F:F,"="&amp;'Work DB'!$L$4)</f>
        <v>0</v>
      </c>
      <c r="M429" s="169">
        <f>SUMIFS('Transport-DB'!N:N,'Transport-DB'!C:C,"="&amp;'Work DB'!C429,'Transport-DB'!F:F,"="&amp;'Work DB'!$M$4)</f>
        <v>0</v>
      </c>
      <c r="N429" s="169">
        <f>SUMIFS('Transport-DB'!N:N,'Transport-DB'!C:C,"="&amp;'Work DB'!C429,'Transport-DB'!F:F,"="&amp;'Work DB'!$N$4)</f>
        <v>0</v>
      </c>
      <c r="O429" s="169">
        <f>SUMIFS('Transport-DB'!N:N,'Transport-DB'!C:C,"="&amp;'Work DB'!C429,'Transport-DB'!F:F,"="&amp;'Work DB'!$O$4)</f>
        <v>0</v>
      </c>
      <c r="P429" s="169">
        <f>SUMIFS('Transport-DB'!N:N,'Transport-DB'!C:C,"="&amp;'Work DB'!C429,'Transport-DB'!F:F,"="&amp;'Work DB'!$P$4)</f>
        <v>0</v>
      </c>
      <c r="Q429" s="166">
        <f>SUMIFS('Transport-DB'!N:N,'Transport-DB'!C:C,"="&amp;'Work DB'!C429,'Transport-DB'!F:F,"="&amp;'Work DB'!$Q$4)</f>
        <v>0</v>
      </c>
      <c r="R429" s="167">
        <f>SUMIFS('Transport-DB'!N:N,'Transport-DB'!C:C,"="&amp;'Work DB'!C429,'Transport-DB'!F:F,"="&amp;'Work DB'!$R$4)</f>
        <v>0</v>
      </c>
      <c r="S429" s="168">
        <f>SUM(D429:J429)+SUM(K429:R429)-M429-SUMIFS(Transport_DB[ترانشه],Transport_DB[توضیحات],"دیسپوزال",Transport_DB[تاریخ],'Work DB'!C429)</f>
        <v>0</v>
      </c>
      <c r="T429" s="169">
        <f t="shared" si="74"/>
        <v>0</v>
      </c>
      <c r="U429" s="169"/>
      <c r="V429" s="169"/>
      <c r="W429" s="169"/>
      <c r="X429" s="169"/>
      <c r="Y429" s="167"/>
      <c r="Z429" s="249"/>
      <c r="AA429" s="168">
        <f>SUMIFS('Transport-DB'!P:P,'Transport-DB'!C:C,"="&amp;'Work DB'!C429,'Transport-DB'!F:F,"="&amp;'Work DB'!$AA$4)</f>
        <v>0</v>
      </c>
      <c r="AB429" s="169">
        <f>SUMIFS('Transport-DB'!P:P,'Transport-DB'!C:C,"="&amp;'Work DB'!C429,'Transport-DB'!F:F,"="&amp;'Work DB'!$AB$4)</f>
        <v>0</v>
      </c>
      <c r="AC429" s="169">
        <f>SUMIFS('Transport-DB'!P:P,'Transport-DB'!C:C,"="&amp;'Work DB'!C429,'Transport-DB'!F:F,"="&amp;'Work DB'!$AC$4)</f>
        <v>0</v>
      </c>
      <c r="AD429" s="166">
        <f>SUMIFS('Transport-DB'!P:P,'Transport-DB'!C:C,"="&amp;'Work DB'!C429,'Transport-DB'!F:F,"="&amp;'Work DB'!$AD$4)</f>
        <v>0</v>
      </c>
      <c r="AE429" s="166">
        <f>SUMIFS('Transport-DB'!P:P,'Transport-DB'!C:C,"="&amp;'Work DB'!C429,'Transport-DB'!F:F,"="&amp;'Work DB'!$AE$4)</f>
        <v>0</v>
      </c>
      <c r="AF429" s="166">
        <f>SUMIFS('Transport-DB'!P:P,'Transport-DB'!C:C,"="&amp;'Work DB'!C429,'Transport-DB'!F:F,"="&amp;'Work DB'!$AF$4)</f>
        <v>0</v>
      </c>
      <c r="AG429" s="167"/>
      <c r="AH429" s="168">
        <f>SUMIFS('Transport-DB'!Q:Q,'Transport-DB'!C:C,"="&amp;'Work DB'!C429)</f>
        <v>0</v>
      </c>
      <c r="AI429" s="170">
        <f>SUMIFS(Civil_DB[قالب بندی],Civil_DB[تاریخ],"="&amp;'Work DB'!C429)</f>
        <v>0</v>
      </c>
      <c r="AJ429" s="169"/>
      <c r="AK429" s="167">
        <f>SUMIFS(Civil_DB[بتن],Civil_DB[تاریخ],"="&amp;'Work DB'!C429)</f>
        <v>0</v>
      </c>
      <c r="AL429" s="28"/>
      <c r="AM429" s="29"/>
      <c r="AN429" s="31"/>
      <c r="AO429" s="28"/>
      <c r="AP429" s="29"/>
      <c r="AQ429" s="29"/>
      <c r="AR429" s="30"/>
      <c r="AS429" s="28"/>
      <c r="AT429" s="29"/>
      <c r="AU429" s="30"/>
      <c r="AV429" s="184"/>
      <c r="AW429" s="29"/>
      <c r="AX429" s="29"/>
      <c r="AY429" s="29"/>
      <c r="AZ429" s="29"/>
      <c r="BA429" s="29"/>
      <c r="BB429" s="29"/>
      <c r="BC429" s="30"/>
      <c r="BD429" s="249"/>
      <c r="BE429" s="249"/>
      <c r="BF429" s="249"/>
      <c r="BG429" s="249"/>
      <c r="BH429" s="32"/>
      <c r="BI429" s="56"/>
    </row>
    <row r="430" spans="2:61" s="15" customFormat="1" ht="21" x14ac:dyDescent="0.25">
      <c r="B430" s="47"/>
      <c r="C430" s="20">
        <f t="shared" si="73"/>
        <v>45795</v>
      </c>
      <c r="D430" s="168">
        <f>SUMIFS('Transport-DB'!O:O,'Transport-DB'!C:C,"="&amp;'Work DB'!C430,'Transport-DB'!F:F,"="&amp;'Work DB'!$D$4)</f>
        <v>0</v>
      </c>
      <c r="E430" s="169">
        <f>SUMIFS('Transport-DB'!O:O,'Transport-DB'!C:C,"="&amp;'Work DB'!C430,'Transport-DB'!F:F,"="&amp;'Work DB'!$E$4)</f>
        <v>0</v>
      </c>
      <c r="F430" s="169">
        <f>SUMIFS('Transport-DB'!O:O,'Transport-DB'!C:C,"="&amp;'Work DB'!C430,'Transport-DB'!F:F,"="&amp;'Work DB'!$F$4)</f>
        <v>0</v>
      </c>
      <c r="G430" s="169">
        <f>SUMIFS('Transport-DB'!O:O,'Transport-DB'!C:C,"="&amp;'Work DB'!C430,'Transport-DB'!F:F,"="&amp;'Work DB'!$G$4)</f>
        <v>0</v>
      </c>
      <c r="H430" s="166">
        <f>SUMIFS('Transport-DB'!O:O,'Transport-DB'!C:C,"="&amp;'Work DB'!C430,'Transport-DB'!F:F,"="&amp;'Work DB'!$H$4)</f>
        <v>0</v>
      </c>
      <c r="I430" s="169">
        <f>SUMIFS('Transport-DB'!O:O,'Transport-DB'!C:C,"="&amp;'Work DB'!C430,'Transport-DB'!F:F,"="&amp;'Work DB'!$I$4)</f>
        <v>0</v>
      </c>
      <c r="J430" s="337">
        <f>SUMIFS('Transport-DB'!O:O,'Transport-DB'!C:C,"="&amp;'Work DB'!C430,'Transport-DB'!F:F,"="&amp;'Work DB'!$J$4)</f>
        <v>0</v>
      </c>
      <c r="K430" s="168">
        <f>SUMIFS('Transport-DB'!N:N,'Transport-DB'!C:C,"="&amp;'Work DB'!C430,'Transport-DB'!F:F,"="&amp;'Work DB'!$K$4)</f>
        <v>0</v>
      </c>
      <c r="L430" s="169">
        <f>SUMIFS('Transport-DB'!N:N,'Transport-DB'!C:C,"="&amp;'Work DB'!C430,'Transport-DB'!F:F,"="&amp;'Work DB'!$L$4)</f>
        <v>0</v>
      </c>
      <c r="M430" s="169">
        <f>SUMIFS('Transport-DB'!N:N,'Transport-DB'!C:C,"="&amp;'Work DB'!C430,'Transport-DB'!F:F,"="&amp;'Work DB'!$M$4)</f>
        <v>0</v>
      </c>
      <c r="N430" s="169">
        <f>SUMIFS('Transport-DB'!N:N,'Transport-DB'!C:C,"="&amp;'Work DB'!C430,'Transport-DB'!F:F,"="&amp;'Work DB'!$N$4)</f>
        <v>0</v>
      </c>
      <c r="O430" s="169">
        <f>SUMIFS('Transport-DB'!N:N,'Transport-DB'!C:C,"="&amp;'Work DB'!C430,'Transport-DB'!F:F,"="&amp;'Work DB'!$O$4)</f>
        <v>0</v>
      </c>
      <c r="P430" s="169">
        <f>SUMIFS('Transport-DB'!N:N,'Transport-DB'!C:C,"="&amp;'Work DB'!C430,'Transport-DB'!F:F,"="&amp;'Work DB'!$P$4)</f>
        <v>0</v>
      </c>
      <c r="Q430" s="166">
        <f>SUMIFS('Transport-DB'!N:N,'Transport-DB'!C:C,"="&amp;'Work DB'!C430,'Transport-DB'!F:F,"="&amp;'Work DB'!$Q$4)</f>
        <v>0</v>
      </c>
      <c r="R430" s="167">
        <f>SUMIFS('Transport-DB'!N:N,'Transport-DB'!C:C,"="&amp;'Work DB'!C430,'Transport-DB'!F:F,"="&amp;'Work DB'!$R$4)</f>
        <v>0</v>
      </c>
      <c r="S430" s="168">
        <f>SUM(D430:J430)+SUM(K430:R430)-M430-SUMIFS(Transport_DB[ترانشه],Transport_DB[توضیحات],"دیسپوزال",Transport_DB[تاریخ],'Work DB'!C430)</f>
        <v>0</v>
      </c>
      <c r="T430" s="169">
        <f t="shared" si="74"/>
        <v>0</v>
      </c>
      <c r="U430" s="169"/>
      <c r="V430" s="169"/>
      <c r="W430" s="169"/>
      <c r="X430" s="169"/>
      <c r="Y430" s="167"/>
      <c r="Z430" s="249"/>
      <c r="AA430" s="168">
        <f>SUMIFS('Transport-DB'!P:P,'Transport-DB'!C:C,"="&amp;'Work DB'!C430,'Transport-DB'!F:F,"="&amp;'Work DB'!$AA$4)</f>
        <v>0</v>
      </c>
      <c r="AB430" s="169">
        <f>SUMIFS('Transport-DB'!P:P,'Transport-DB'!C:C,"="&amp;'Work DB'!C430,'Transport-DB'!F:F,"="&amp;'Work DB'!$AB$4)</f>
        <v>0</v>
      </c>
      <c r="AC430" s="169">
        <f>SUMIFS('Transport-DB'!P:P,'Transport-DB'!C:C,"="&amp;'Work DB'!C430,'Transport-DB'!F:F,"="&amp;'Work DB'!$AC$4)</f>
        <v>0</v>
      </c>
      <c r="AD430" s="166">
        <f>SUMIFS('Transport-DB'!P:P,'Transport-DB'!C:C,"="&amp;'Work DB'!C430,'Transport-DB'!F:F,"="&amp;'Work DB'!$AD$4)</f>
        <v>0</v>
      </c>
      <c r="AE430" s="166">
        <f>SUMIFS('Transport-DB'!P:P,'Transport-DB'!C:C,"="&amp;'Work DB'!C430,'Transport-DB'!F:F,"="&amp;'Work DB'!$AE$4)</f>
        <v>0</v>
      </c>
      <c r="AF430" s="166">
        <f>SUMIFS('Transport-DB'!P:P,'Transport-DB'!C:C,"="&amp;'Work DB'!C430,'Transport-DB'!F:F,"="&amp;'Work DB'!$AF$4)</f>
        <v>0</v>
      </c>
      <c r="AG430" s="167"/>
      <c r="AH430" s="168">
        <f>SUMIFS('Transport-DB'!Q:Q,'Transport-DB'!C:C,"="&amp;'Work DB'!C430)</f>
        <v>0</v>
      </c>
      <c r="AI430" s="170">
        <f>SUMIFS(Civil_DB[قالب بندی],Civil_DB[تاریخ],"="&amp;'Work DB'!C430)</f>
        <v>0</v>
      </c>
      <c r="AJ430" s="169"/>
      <c r="AK430" s="167">
        <f>SUMIFS(Civil_DB[بتن],Civil_DB[تاریخ],"="&amp;'Work DB'!C430)</f>
        <v>0</v>
      </c>
      <c r="AL430" s="28"/>
      <c r="AM430" s="29"/>
      <c r="AN430" s="31"/>
      <c r="AO430" s="28"/>
      <c r="AP430" s="29"/>
      <c r="AQ430" s="29"/>
      <c r="AR430" s="30"/>
      <c r="AS430" s="28"/>
      <c r="AT430" s="29"/>
      <c r="AU430" s="30"/>
      <c r="AV430" s="184"/>
      <c r="AW430" s="29"/>
      <c r="AX430" s="29"/>
      <c r="AY430" s="29"/>
      <c r="AZ430" s="29"/>
      <c r="BA430" s="29"/>
      <c r="BB430" s="29"/>
      <c r="BC430" s="30"/>
      <c r="BD430" s="249"/>
      <c r="BE430" s="249"/>
      <c r="BF430" s="249"/>
      <c r="BG430" s="249"/>
      <c r="BH430" s="32"/>
      <c r="BI430" s="56"/>
    </row>
    <row r="431" spans="2:61" s="15" customFormat="1" ht="21" x14ac:dyDescent="0.25">
      <c r="B431" s="47"/>
      <c r="C431" s="20">
        <f t="shared" si="73"/>
        <v>45796</v>
      </c>
      <c r="D431" s="168">
        <f>SUMIFS('Transport-DB'!O:O,'Transport-DB'!C:C,"="&amp;'Work DB'!C431,'Transport-DB'!F:F,"="&amp;'Work DB'!$D$4)</f>
        <v>0</v>
      </c>
      <c r="E431" s="169">
        <f>SUMIFS('Transport-DB'!O:O,'Transport-DB'!C:C,"="&amp;'Work DB'!C431,'Transport-DB'!F:F,"="&amp;'Work DB'!$E$4)</f>
        <v>0</v>
      </c>
      <c r="F431" s="169">
        <f>SUMIFS('Transport-DB'!O:O,'Transport-DB'!C:C,"="&amp;'Work DB'!C431,'Transport-DB'!F:F,"="&amp;'Work DB'!$F$4)</f>
        <v>0</v>
      </c>
      <c r="G431" s="169">
        <f>SUMIFS('Transport-DB'!O:O,'Transport-DB'!C:C,"="&amp;'Work DB'!C431,'Transport-DB'!F:F,"="&amp;'Work DB'!$G$4)</f>
        <v>0</v>
      </c>
      <c r="H431" s="166">
        <f>SUMIFS('Transport-DB'!O:O,'Transport-DB'!C:C,"="&amp;'Work DB'!C431,'Transport-DB'!F:F,"="&amp;'Work DB'!$H$4)</f>
        <v>0</v>
      </c>
      <c r="I431" s="169">
        <f>SUMIFS('Transport-DB'!O:O,'Transport-DB'!C:C,"="&amp;'Work DB'!C431,'Transport-DB'!F:F,"="&amp;'Work DB'!$I$4)</f>
        <v>0</v>
      </c>
      <c r="J431" s="337">
        <f>SUMIFS('Transport-DB'!O:O,'Transport-DB'!C:C,"="&amp;'Work DB'!C431,'Transport-DB'!F:F,"="&amp;'Work DB'!$J$4)</f>
        <v>0</v>
      </c>
      <c r="K431" s="168">
        <f>SUMIFS('Transport-DB'!N:N,'Transport-DB'!C:C,"="&amp;'Work DB'!C431,'Transport-DB'!F:F,"="&amp;'Work DB'!$K$4)</f>
        <v>0</v>
      </c>
      <c r="L431" s="169">
        <f>SUMIFS('Transport-DB'!N:N,'Transport-DB'!C:C,"="&amp;'Work DB'!C431,'Transport-DB'!F:F,"="&amp;'Work DB'!$L$4)</f>
        <v>0</v>
      </c>
      <c r="M431" s="169">
        <f>SUMIFS('Transport-DB'!N:N,'Transport-DB'!C:C,"="&amp;'Work DB'!C431,'Transport-DB'!F:F,"="&amp;'Work DB'!$M$4)</f>
        <v>0</v>
      </c>
      <c r="N431" s="169">
        <f>SUMIFS('Transport-DB'!N:N,'Transport-DB'!C:C,"="&amp;'Work DB'!C431,'Transport-DB'!F:F,"="&amp;'Work DB'!$N$4)</f>
        <v>0</v>
      </c>
      <c r="O431" s="169">
        <f>SUMIFS('Transport-DB'!N:N,'Transport-DB'!C:C,"="&amp;'Work DB'!C431,'Transport-DB'!F:F,"="&amp;'Work DB'!$O$4)</f>
        <v>0</v>
      </c>
      <c r="P431" s="169">
        <f>SUMIFS('Transport-DB'!N:N,'Transport-DB'!C:C,"="&amp;'Work DB'!C431,'Transport-DB'!F:F,"="&amp;'Work DB'!$P$4)</f>
        <v>0</v>
      </c>
      <c r="Q431" s="166">
        <f>SUMIFS('Transport-DB'!N:N,'Transport-DB'!C:C,"="&amp;'Work DB'!C431,'Transport-DB'!F:F,"="&amp;'Work DB'!$Q$4)</f>
        <v>0</v>
      </c>
      <c r="R431" s="167">
        <f>SUMIFS('Transport-DB'!N:N,'Transport-DB'!C:C,"="&amp;'Work DB'!C431,'Transport-DB'!F:F,"="&amp;'Work DB'!$R$4)</f>
        <v>0</v>
      </c>
      <c r="S431" s="168">
        <f>SUM(D431:J431)+SUM(K431:R431)-M431-SUMIFS(Transport_DB[ترانشه],Transport_DB[توضیحات],"دیسپوزال",Transport_DB[تاریخ],'Work DB'!C431)</f>
        <v>0</v>
      </c>
      <c r="T431" s="169">
        <f t="shared" si="74"/>
        <v>0</v>
      </c>
      <c r="U431" s="169"/>
      <c r="V431" s="169"/>
      <c r="W431" s="169"/>
      <c r="X431" s="169"/>
      <c r="Y431" s="167"/>
      <c r="Z431" s="249"/>
      <c r="AA431" s="168">
        <f>SUMIFS('Transport-DB'!P:P,'Transport-DB'!C:C,"="&amp;'Work DB'!C431,'Transport-DB'!F:F,"="&amp;'Work DB'!$AA$4)</f>
        <v>0</v>
      </c>
      <c r="AB431" s="169">
        <f>SUMIFS('Transport-DB'!P:P,'Transport-DB'!C:C,"="&amp;'Work DB'!C431,'Transport-DB'!F:F,"="&amp;'Work DB'!$AB$4)</f>
        <v>0</v>
      </c>
      <c r="AC431" s="169">
        <f>SUMIFS('Transport-DB'!P:P,'Transport-DB'!C:C,"="&amp;'Work DB'!C431,'Transport-DB'!F:F,"="&amp;'Work DB'!$AC$4)</f>
        <v>0</v>
      </c>
      <c r="AD431" s="166">
        <f>SUMIFS('Transport-DB'!P:P,'Transport-DB'!C:C,"="&amp;'Work DB'!C431,'Transport-DB'!F:F,"="&amp;'Work DB'!$AD$4)</f>
        <v>0</v>
      </c>
      <c r="AE431" s="166">
        <f>SUMIFS('Transport-DB'!P:P,'Transport-DB'!C:C,"="&amp;'Work DB'!C431,'Transport-DB'!F:F,"="&amp;'Work DB'!$AE$4)</f>
        <v>0</v>
      </c>
      <c r="AF431" s="166">
        <f>SUMIFS('Transport-DB'!P:P,'Transport-DB'!C:C,"="&amp;'Work DB'!C431,'Transport-DB'!F:F,"="&amp;'Work DB'!$AF$4)</f>
        <v>0</v>
      </c>
      <c r="AG431" s="167"/>
      <c r="AH431" s="168">
        <f>SUMIFS('Transport-DB'!Q:Q,'Transport-DB'!C:C,"="&amp;'Work DB'!C431)</f>
        <v>0</v>
      </c>
      <c r="AI431" s="170">
        <f>SUMIFS(Civil_DB[قالب بندی],Civil_DB[تاریخ],"="&amp;'Work DB'!C431)</f>
        <v>0</v>
      </c>
      <c r="AJ431" s="169"/>
      <c r="AK431" s="167">
        <f>SUMIFS(Civil_DB[بتن],Civil_DB[تاریخ],"="&amp;'Work DB'!C431)</f>
        <v>0</v>
      </c>
      <c r="AL431" s="28"/>
      <c r="AM431" s="29"/>
      <c r="AN431" s="31"/>
      <c r="AO431" s="28"/>
      <c r="AP431" s="29"/>
      <c r="AQ431" s="29"/>
      <c r="AR431" s="30"/>
      <c r="AS431" s="28"/>
      <c r="AT431" s="29"/>
      <c r="AU431" s="30"/>
      <c r="AV431" s="184"/>
      <c r="AW431" s="29"/>
      <c r="AX431" s="29"/>
      <c r="AY431" s="29"/>
      <c r="AZ431" s="29"/>
      <c r="BA431" s="29"/>
      <c r="BB431" s="29"/>
      <c r="BC431" s="30"/>
      <c r="BD431" s="249"/>
      <c r="BE431" s="249"/>
      <c r="BF431" s="249"/>
      <c r="BG431" s="249"/>
      <c r="BH431" s="32"/>
      <c r="BI431" s="56"/>
    </row>
    <row r="432" spans="2:61" s="15" customFormat="1" ht="21" x14ac:dyDescent="0.25">
      <c r="B432" s="47"/>
      <c r="C432" s="20">
        <f t="shared" si="73"/>
        <v>45797</v>
      </c>
      <c r="D432" s="168">
        <f>SUMIFS('Transport-DB'!O:O,'Transport-DB'!C:C,"="&amp;'Work DB'!C432,'Transport-DB'!F:F,"="&amp;'Work DB'!$D$4)</f>
        <v>0</v>
      </c>
      <c r="E432" s="169">
        <f>SUMIFS('Transport-DB'!O:O,'Transport-DB'!C:C,"="&amp;'Work DB'!C432,'Transport-DB'!F:F,"="&amp;'Work DB'!$E$4)</f>
        <v>0</v>
      </c>
      <c r="F432" s="169">
        <f>SUMIFS('Transport-DB'!O:O,'Transport-DB'!C:C,"="&amp;'Work DB'!C432,'Transport-DB'!F:F,"="&amp;'Work DB'!$F$4)</f>
        <v>0</v>
      </c>
      <c r="G432" s="169">
        <f>SUMIFS('Transport-DB'!O:O,'Transport-DB'!C:C,"="&amp;'Work DB'!C432,'Transport-DB'!F:F,"="&amp;'Work DB'!$G$4)</f>
        <v>0</v>
      </c>
      <c r="H432" s="166">
        <f>SUMIFS('Transport-DB'!O:O,'Transport-DB'!C:C,"="&amp;'Work DB'!C432,'Transport-DB'!F:F,"="&amp;'Work DB'!$H$4)</f>
        <v>0</v>
      </c>
      <c r="I432" s="169">
        <f>SUMIFS('Transport-DB'!O:O,'Transport-DB'!C:C,"="&amp;'Work DB'!C432,'Transport-DB'!F:F,"="&amp;'Work DB'!$I$4)</f>
        <v>0</v>
      </c>
      <c r="J432" s="337">
        <f>SUMIFS('Transport-DB'!O:O,'Transport-DB'!C:C,"="&amp;'Work DB'!C432,'Transport-DB'!F:F,"="&amp;'Work DB'!$J$4)</f>
        <v>0</v>
      </c>
      <c r="K432" s="168">
        <f>SUMIFS('Transport-DB'!N:N,'Transport-DB'!C:C,"="&amp;'Work DB'!C432,'Transport-DB'!F:F,"="&amp;'Work DB'!$K$4)</f>
        <v>0</v>
      </c>
      <c r="L432" s="169">
        <f>SUMIFS('Transport-DB'!N:N,'Transport-DB'!C:C,"="&amp;'Work DB'!C432,'Transport-DB'!F:F,"="&amp;'Work DB'!$L$4)</f>
        <v>0</v>
      </c>
      <c r="M432" s="169">
        <f>SUMIFS('Transport-DB'!N:N,'Transport-DB'!C:C,"="&amp;'Work DB'!C432,'Transport-DB'!F:F,"="&amp;'Work DB'!$M$4)</f>
        <v>0</v>
      </c>
      <c r="N432" s="169">
        <f>SUMIFS('Transport-DB'!N:N,'Transport-DB'!C:C,"="&amp;'Work DB'!C432,'Transport-DB'!F:F,"="&amp;'Work DB'!$N$4)</f>
        <v>0</v>
      </c>
      <c r="O432" s="169">
        <f>SUMIFS('Transport-DB'!N:N,'Transport-DB'!C:C,"="&amp;'Work DB'!C432,'Transport-DB'!F:F,"="&amp;'Work DB'!$O$4)</f>
        <v>0</v>
      </c>
      <c r="P432" s="169">
        <f>SUMIFS('Transport-DB'!N:N,'Transport-DB'!C:C,"="&amp;'Work DB'!C432,'Transport-DB'!F:F,"="&amp;'Work DB'!$P$4)</f>
        <v>0</v>
      </c>
      <c r="Q432" s="166">
        <f>SUMIFS('Transport-DB'!N:N,'Transport-DB'!C:C,"="&amp;'Work DB'!C432,'Transport-DB'!F:F,"="&amp;'Work DB'!$Q$4)</f>
        <v>0</v>
      </c>
      <c r="R432" s="167">
        <f>SUMIFS('Transport-DB'!N:N,'Transport-DB'!C:C,"="&amp;'Work DB'!C432,'Transport-DB'!F:F,"="&amp;'Work DB'!$R$4)</f>
        <v>0</v>
      </c>
      <c r="S432" s="168">
        <f>SUM(D432:J432)+SUM(K432:R432)-M432-SUMIFS(Transport_DB[ترانشه],Transport_DB[توضیحات],"دیسپوزال",Transport_DB[تاریخ],'Work DB'!C432)</f>
        <v>0</v>
      </c>
      <c r="T432" s="169">
        <f t="shared" si="74"/>
        <v>0</v>
      </c>
      <c r="U432" s="169"/>
      <c r="V432" s="169"/>
      <c r="W432" s="169"/>
      <c r="X432" s="169"/>
      <c r="Y432" s="167"/>
      <c r="Z432" s="249"/>
      <c r="AA432" s="168">
        <f>SUMIFS('Transport-DB'!P:P,'Transport-DB'!C:C,"="&amp;'Work DB'!C432,'Transport-DB'!F:F,"="&amp;'Work DB'!$AA$4)</f>
        <v>0</v>
      </c>
      <c r="AB432" s="169">
        <f>SUMIFS('Transport-DB'!P:P,'Transport-DB'!C:C,"="&amp;'Work DB'!C432,'Transport-DB'!F:F,"="&amp;'Work DB'!$AB$4)</f>
        <v>0</v>
      </c>
      <c r="AC432" s="169">
        <f>SUMIFS('Transport-DB'!P:P,'Transport-DB'!C:C,"="&amp;'Work DB'!C432,'Transport-DB'!F:F,"="&amp;'Work DB'!$AC$4)</f>
        <v>0</v>
      </c>
      <c r="AD432" s="166">
        <f>SUMIFS('Transport-DB'!P:P,'Transport-DB'!C:C,"="&amp;'Work DB'!C432,'Transport-DB'!F:F,"="&amp;'Work DB'!$AD$4)</f>
        <v>0</v>
      </c>
      <c r="AE432" s="166">
        <f>SUMIFS('Transport-DB'!P:P,'Transport-DB'!C:C,"="&amp;'Work DB'!C432,'Transport-DB'!F:F,"="&amp;'Work DB'!$AE$4)</f>
        <v>0</v>
      </c>
      <c r="AF432" s="166">
        <f>SUMIFS('Transport-DB'!P:P,'Transport-DB'!C:C,"="&amp;'Work DB'!C432,'Transport-DB'!F:F,"="&amp;'Work DB'!$AF$4)</f>
        <v>0</v>
      </c>
      <c r="AG432" s="167"/>
      <c r="AH432" s="168">
        <f>SUMIFS('Transport-DB'!Q:Q,'Transport-DB'!C:C,"="&amp;'Work DB'!C432)</f>
        <v>0</v>
      </c>
      <c r="AI432" s="170">
        <f>SUMIFS(Civil_DB[قالب بندی],Civil_DB[تاریخ],"="&amp;'Work DB'!C432)</f>
        <v>0</v>
      </c>
      <c r="AJ432" s="169"/>
      <c r="AK432" s="167">
        <f>SUMIFS(Civil_DB[بتن],Civil_DB[تاریخ],"="&amp;'Work DB'!C432)</f>
        <v>0</v>
      </c>
      <c r="AL432" s="28"/>
      <c r="AM432" s="29"/>
      <c r="AN432" s="31"/>
      <c r="AO432" s="28"/>
      <c r="AP432" s="29"/>
      <c r="AQ432" s="29"/>
      <c r="AR432" s="30"/>
      <c r="AS432" s="28"/>
      <c r="AT432" s="29"/>
      <c r="AU432" s="30"/>
      <c r="AV432" s="184"/>
      <c r="AW432" s="29"/>
      <c r="AX432" s="29"/>
      <c r="AY432" s="29"/>
      <c r="AZ432" s="29"/>
      <c r="BA432" s="29"/>
      <c r="BB432" s="29"/>
      <c r="BC432" s="30"/>
      <c r="BD432" s="249"/>
      <c r="BE432" s="249"/>
      <c r="BF432" s="249"/>
      <c r="BG432" s="249"/>
      <c r="BH432" s="32"/>
      <c r="BI432" s="56"/>
    </row>
    <row r="433" spans="2:61" s="15" customFormat="1" ht="21" x14ac:dyDescent="0.25">
      <c r="B433" s="47"/>
      <c r="C433" s="20">
        <f t="shared" si="73"/>
        <v>45798</v>
      </c>
      <c r="D433" s="168">
        <f>SUMIFS('Transport-DB'!O:O,'Transport-DB'!C:C,"="&amp;'Work DB'!C433,'Transport-DB'!F:F,"="&amp;'Work DB'!$D$4)</f>
        <v>0</v>
      </c>
      <c r="E433" s="169">
        <f>SUMIFS('Transport-DB'!O:O,'Transport-DB'!C:C,"="&amp;'Work DB'!C433,'Transport-DB'!F:F,"="&amp;'Work DB'!$E$4)</f>
        <v>0</v>
      </c>
      <c r="F433" s="169">
        <f>SUMIFS('Transport-DB'!O:O,'Transport-DB'!C:C,"="&amp;'Work DB'!C433,'Transport-DB'!F:F,"="&amp;'Work DB'!$F$4)</f>
        <v>0</v>
      </c>
      <c r="G433" s="169">
        <f>SUMIFS('Transport-DB'!O:O,'Transport-DB'!C:C,"="&amp;'Work DB'!C433,'Transport-DB'!F:F,"="&amp;'Work DB'!$G$4)</f>
        <v>0</v>
      </c>
      <c r="H433" s="166">
        <f>SUMIFS('Transport-DB'!O:O,'Transport-DB'!C:C,"="&amp;'Work DB'!C433,'Transport-DB'!F:F,"="&amp;'Work DB'!$H$4)</f>
        <v>0</v>
      </c>
      <c r="I433" s="169">
        <f>SUMIFS('Transport-DB'!O:O,'Transport-DB'!C:C,"="&amp;'Work DB'!C433,'Transport-DB'!F:F,"="&amp;'Work DB'!$I$4)</f>
        <v>0</v>
      </c>
      <c r="J433" s="337">
        <f>SUMIFS('Transport-DB'!O:O,'Transport-DB'!C:C,"="&amp;'Work DB'!C433,'Transport-DB'!F:F,"="&amp;'Work DB'!$J$4)</f>
        <v>0</v>
      </c>
      <c r="K433" s="168">
        <f>SUMIFS('Transport-DB'!N:N,'Transport-DB'!C:C,"="&amp;'Work DB'!C433,'Transport-DB'!F:F,"="&amp;'Work DB'!$K$4)</f>
        <v>0</v>
      </c>
      <c r="L433" s="169">
        <f>SUMIFS('Transport-DB'!N:N,'Transport-DB'!C:C,"="&amp;'Work DB'!C433,'Transport-DB'!F:F,"="&amp;'Work DB'!$L$4)</f>
        <v>0</v>
      </c>
      <c r="M433" s="169">
        <f>SUMIFS('Transport-DB'!N:N,'Transport-DB'!C:C,"="&amp;'Work DB'!C433,'Transport-DB'!F:F,"="&amp;'Work DB'!$M$4)</f>
        <v>0</v>
      </c>
      <c r="N433" s="169">
        <f>SUMIFS('Transport-DB'!N:N,'Transport-DB'!C:C,"="&amp;'Work DB'!C433,'Transport-DB'!F:F,"="&amp;'Work DB'!$N$4)</f>
        <v>0</v>
      </c>
      <c r="O433" s="169">
        <f>SUMIFS('Transport-DB'!N:N,'Transport-DB'!C:C,"="&amp;'Work DB'!C433,'Transport-DB'!F:F,"="&amp;'Work DB'!$O$4)</f>
        <v>0</v>
      </c>
      <c r="P433" s="169">
        <f>SUMIFS('Transport-DB'!N:N,'Transport-DB'!C:C,"="&amp;'Work DB'!C433,'Transport-DB'!F:F,"="&amp;'Work DB'!$P$4)</f>
        <v>0</v>
      </c>
      <c r="Q433" s="166">
        <f>SUMIFS('Transport-DB'!N:N,'Transport-DB'!C:C,"="&amp;'Work DB'!C433,'Transport-DB'!F:F,"="&amp;'Work DB'!$Q$4)</f>
        <v>0</v>
      </c>
      <c r="R433" s="167">
        <f>SUMIFS('Transport-DB'!N:N,'Transport-DB'!C:C,"="&amp;'Work DB'!C433,'Transport-DB'!F:F,"="&amp;'Work DB'!$R$4)</f>
        <v>0</v>
      </c>
      <c r="S433" s="168">
        <f>SUM(D433:J433)+SUM(K433:R433)-M433-SUMIFS(Transport_DB[ترانشه],Transport_DB[توضیحات],"دیسپوزال",Transport_DB[تاریخ],'Work DB'!C433)</f>
        <v>0</v>
      </c>
      <c r="T433" s="169">
        <f t="shared" si="74"/>
        <v>0</v>
      </c>
      <c r="U433" s="169"/>
      <c r="V433" s="169"/>
      <c r="W433" s="169"/>
      <c r="X433" s="169"/>
      <c r="Y433" s="167"/>
      <c r="Z433" s="249"/>
      <c r="AA433" s="168">
        <f>SUMIFS('Transport-DB'!P:P,'Transport-DB'!C:C,"="&amp;'Work DB'!C433,'Transport-DB'!F:F,"="&amp;'Work DB'!$AA$4)</f>
        <v>0</v>
      </c>
      <c r="AB433" s="169">
        <f>SUMIFS('Transport-DB'!P:P,'Transport-DB'!C:C,"="&amp;'Work DB'!C433,'Transport-DB'!F:F,"="&amp;'Work DB'!$AB$4)</f>
        <v>0</v>
      </c>
      <c r="AC433" s="169">
        <f>SUMIFS('Transport-DB'!P:P,'Transport-DB'!C:C,"="&amp;'Work DB'!C433,'Transport-DB'!F:F,"="&amp;'Work DB'!$AC$4)</f>
        <v>0</v>
      </c>
      <c r="AD433" s="166">
        <f>SUMIFS('Transport-DB'!P:P,'Transport-DB'!C:C,"="&amp;'Work DB'!C433,'Transport-DB'!F:F,"="&amp;'Work DB'!$AD$4)</f>
        <v>0</v>
      </c>
      <c r="AE433" s="166">
        <f>SUMIFS('Transport-DB'!P:P,'Transport-DB'!C:C,"="&amp;'Work DB'!C433,'Transport-DB'!F:F,"="&amp;'Work DB'!$AE$4)</f>
        <v>0</v>
      </c>
      <c r="AF433" s="166">
        <f>SUMIFS('Transport-DB'!P:P,'Transport-DB'!C:C,"="&amp;'Work DB'!C433,'Transport-DB'!F:F,"="&amp;'Work DB'!$AF$4)</f>
        <v>0</v>
      </c>
      <c r="AG433" s="167"/>
      <c r="AH433" s="168">
        <f>SUMIFS('Transport-DB'!Q:Q,'Transport-DB'!C:C,"="&amp;'Work DB'!C433)</f>
        <v>0</v>
      </c>
      <c r="AI433" s="170">
        <f>SUMIFS(Civil_DB[قالب بندی],Civil_DB[تاریخ],"="&amp;'Work DB'!C433)</f>
        <v>0</v>
      </c>
      <c r="AJ433" s="169"/>
      <c r="AK433" s="167">
        <f>SUMIFS(Civil_DB[بتن],Civil_DB[تاریخ],"="&amp;'Work DB'!C433)</f>
        <v>0</v>
      </c>
      <c r="AL433" s="28"/>
      <c r="AM433" s="29"/>
      <c r="AN433" s="31"/>
      <c r="AO433" s="28"/>
      <c r="AP433" s="29"/>
      <c r="AQ433" s="29"/>
      <c r="AR433" s="30"/>
      <c r="AS433" s="28"/>
      <c r="AT433" s="29"/>
      <c r="AU433" s="30"/>
      <c r="AV433" s="184"/>
      <c r="AW433" s="29"/>
      <c r="AX433" s="29"/>
      <c r="AY433" s="29"/>
      <c r="AZ433" s="29"/>
      <c r="BA433" s="29"/>
      <c r="BB433" s="29"/>
      <c r="BC433" s="30"/>
      <c r="BD433" s="249"/>
      <c r="BE433" s="249"/>
      <c r="BF433" s="249"/>
      <c r="BG433" s="249"/>
      <c r="BH433" s="32"/>
      <c r="BI433" s="56"/>
    </row>
    <row r="434" spans="2:61" s="360" customFormat="1" ht="21" x14ac:dyDescent="0.25">
      <c r="B434" s="351"/>
      <c r="C434" s="352">
        <f t="shared" si="73"/>
        <v>45799</v>
      </c>
      <c r="D434" s="353">
        <f>SUMIFS('Transport-DB'!O:O,'Transport-DB'!C:C,"="&amp;'Work DB'!C434,'Transport-DB'!F:F,"="&amp;'Work DB'!$D$4)</f>
        <v>0</v>
      </c>
      <c r="E434" s="354">
        <f>SUMIFS('Transport-DB'!O:O,'Transport-DB'!C:C,"="&amp;'Work DB'!C434,'Transport-DB'!F:F,"="&amp;'Work DB'!$E$4)</f>
        <v>0</v>
      </c>
      <c r="F434" s="354">
        <f>SUMIFS('Transport-DB'!O:O,'Transport-DB'!C:C,"="&amp;'Work DB'!C434,'Transport-DB'!F:F,"="&amp;'Work DB'!$F$4)</f>
        <v>0</v>
      </c>
      <c r="G434" s="354">
        <f>SUMIFS('Transport-DB'!O:O,'Transport-DB'!C:C,"="&amp;'Work DB'!C434,'Transport-DB'!F:F,"="&amp;'Work DB'!$G$4)</f>
        <v>0</v>
      </c>
      <c r="H434" s="355">
        <f>SUMIFS('Transport-DB'!O:O,'Transport-DB'!C:C,"="&amp;'Work DB'!C434,'Transport-DB'!F:F,"="&amp;'Work DB'!$H$4)</f>
        <v>0</v>
      </c>
      <c r="I434" s="354">
        <f>SUMIFS('Transport-DB'!O:O,'Transport-DB'!C:C,"="&amp;'Work DB'!C434,'Transport-DB'!F:F,"="&amp;'Work DB'!$I$4)</f>
        <v>0</v>
      </c>
      <c r="J434" s="356">
        <f>SUMIFS('Transport-DB'!O:O,'Transport-DB'!C:C,"="&amp;'Work DB'!C434,'Transport-DB'!F:F,"="&amp;'Work DB'!$J$4)</f>
        <v>0</v>
      </c>
      <c r="K434" s="353">
        <f>SUMIFS('Transport-DB'!N:N,'Transport-DB'!C:C,"="&amp;'Work DB'!C434,'Transport-DB'!F:F,"="&amp;'Work DB'!$K$4)</f>
        <v>0</v>
      </c>
      <c r="L434" s="354">
        <f>SUMIFS('Transport-DB'!N:N,'Transport-DB'!C:C,"="&amp;'Work DB'!C434,'Transport-DB'!F:F,"="&amp;'Work DB'!$L$4)</f>
        <v>0</v>
      </c>
      <c r="M434" s="354">
        <f>SUMIFS('Transport-DB'!N:N,'Transport-DB'!C:C,"="&amp;'Work DB'!C434,'Transport-DB'!F:F,"="&amp;'Work DB'!$M$4)</f>
        <v>0</v>
      </c>
      <c r="N434" s="354">
        <f>SUMIFS('Transport-DB'!N:N,'Transport-DB'!C:C,"="&amp;'Work DB'!C434,'Transport-DB'!F:F,"="&amp;'Work DB'!$N$4)</f>
        <v>0</v>
      </c>
      <c r="O434" s="354">
        <f>SUMIFS('Transport-DB'!N:N,'Transport-DB'!C:C,"="&amp;'Work DB'!C434,'Transport-DB'!F:F,"="&amp;'Work DB'!$O$4)</f>
        <v>0</v>
      </c>
      <c r="P434" s="354">
        <f>SUMIFS('Transport-DB'!N:N,'Transport-DB'!C:C,"="&amp;'Work DB'!C434,'Transport-DB'!F:F,"="&amp;'Work DB'!$P$4)</f>
        <v>0</v>
      </c>
      <c r="Q434" s="355">
        <f>SUMIFS('Transport-DB'!N:N,'Transport-DB'!C:C,"="&amp;'Work DB'!C434,'Transport-DB'!F:F,"="&amp;'Work DB'!$Q$4)</f>
        <v>0</v>
      </c>
      <c r="R434" s="357">
        <f>SUMIFS('Transport-DB'!N:N,'Transport-DB'!C:C,"="&amp;'Work DB'!C434,'Transport-DB'!F:F,"="&amp;'Work DB'!$R$4)</f>
        <v>0</v>
      </c>
      <c r="S434" s="168">
        <f>SUM(D434:J434)+SUM(K434:R434)-M434-SUMIFS(Transport_DB[ترانشه],Transport_DB[توضیحات],"دیسپوزال",Transport_DB[تاریخ],'Work DB'!C434)</f>
        <v>0</v>
      </c>
      <c r="T434" s="354">
        <f t="shared" si="74"/>
        <v>0</v>
      </c>
      <c r="U434" s="354"/>
      <c r="V434" s="354"/>
      <c r="W434" s="354"/>
      <c r="X434" s="354"/>
      <c r="Y434" s="357"/>
      <c r="Z434" s="356"/>
      <c r="AA434" s="353">
        <f>SUMIFS('Transport-DB'!P:P,'Transport-DB'!C:C,"="&amp;'Work DB'!C434,'Transport-DB'!F:F,"="&amp;'Work DB'!$AA$4)</f>
        <v>0</v>
      </c>
      <c r="AB434" s="354">
        <f>SUMIFS('Transport-DB'!P:P,'Transport-DB'!C:C,"="&amp;'Work DB'!C434,'Transport-DB'!F:F,"="&amp;'Work DB'!$AB$4)</f>
        <v>0</v>
      </c>
      <c r="AC434" s="354">
        <f>SUMIFS('Transport-DB'!P:P,'Transport-DB'!C:C,"="&amp;'Work DB'!C434,'Transport-DB'!F:F,"="&amp;'Work DB'!$AC$4)</f>
        <v>0</v>
      </c>
      <c r="AD434" s="355">
        <f>SUMIFS('Transport-DB'!P:P,'Transport-DB'!C:C,"="&amp;'Work DB'!C434,'Transport-DB'!F:F,"="&amp;'Work DB'!$AD$4)</f>
        <v>0</v>
      </c>
      <c r="AE434" s="355">
        <f>SUMIFS('Transport-DB'!P:P,'Transport-DB'!C:C,"="&amp;'Work DB'!C434,'Transport-DB'!F:F,"="&amp;'Work DB'!$AE$4)</f>
        <v>0</v>
      </c>
      <c r="AF434" s="355">
        <f>SUMIFS('Transport-DB'!P:P,'Transport-DB'!C:C,"="&amp;'Work DB'!C434,'Transport-DB'!F:F,"="&amp;'Work DB'!$AF$4)</f>
        <v>0</v>
      </c>
      <c r="AG434" s="357"/>
      <c r="AH434" s="168">
        <f>SUMIFS('Transport-DB'!Q:Q,'Transport-DB'!C:C,"="&amp;'Work DB'!C434)</f>
        <v>0</v>
      </c>
      <c r="AI434" s="170">
        <f>SUMIFS(Civil_DB[قالب بندی],Civil_DB[تاریخ],"="&amp;'Work DB'!C434)</f>
        <v>0</v>
      </c>
      <c r="AJ434" s="169"/>
      <c r="AK434" s="167">
        <f>SUMIFS(Civil_DB[بتن],Civil_DB[تاریخ],"="&amp;'Work DB'!C434)</f>
        <v>0</v>
      </c>
      <c r="AL434" s="353"/>
      <c r="AM434" s="354"/>
      <c r="AN434" s="355"/>
      <c r="AO434" s="353"/>
      <c r="AP434" s="354"/>
      <c r="AQ434" s="354"/>
      <c r="AR434" s="357"/>
      <c r="AS434" s="353"/>
      <c r="AT434" s="354"/>
      <c r="AU434" s="357"/>
      <c r="AV434" s="358"/>
      <c r="AW434" s="354"/>
      <c r="AX434" s="354"/>
      <c r="AY434" s="354"/>
      <c r="AZ434" s="354"/>
      <c r="BA434" s="354"/>
      <c r="BB434" s="354"/>
      <c r="BC434" s="357"/>
      <c r="BD434" s="356"/>
      <c r="BE434" s="356"/>
      <c r="BF434" s="356"/>
      <c r="BG434" s="356"/>
      <c r="BH434" s="358"/>
      <c r="BI434" s="359" t="s">
        <v>47</v>
      </c>
    </row>
    <row r="435" spans="2:61" s="15" customFormat="1" ht="21" x14ac:dyDescent="0.25">
      <c r="B435" s="47"/>
      <c r="C435" s="20">
        <f t="shared" si="73"/>
        <v>45800</v>
      </c>
      <c r="D435" s="168">
        <f>SUMIFS('Transport-DB'!O:O,'Transport-DB'!C:C,"="&amp;'Work DB'!C435,'Transport-DB'!F:F,"="&amp;'Work DB'!$D$4)</f>
        <v>0</v>
      </c>
      <c r="E435" s="169">
        <f>SUMIFS('Transport-DB'!O:O,'Transport-DB'!C:C,"="&amp;'Work DB'!C435,'Transport-DB'!F:F,"="&amp;'Work DB'!$E$4)</f>
        <v>0</v>
      </c>
      <c r="F435" s="169">
        <f>SUMIFS('Transport-DB'!O:O,'Transport-DB'!C:C,"="&amp;'Work DB'!C435,'Transport-DB'!F:F,"="&amp;'Work DB'!$F$4)</f>
        <v>0</v>
      </c>
      <c r="G435" s="169">
        <f>SUMIFS('Transport-DB'!O:O,'Transport-DB'!C:C,"="&amp;'Work DB'!C435,'Transport-DB'!F:F,"="&amp;'Work DB'!$G$4)</f>
        <v>0</v>
      </c>
      <c r="H435" s="166">
        <f>SUMIFS('Transport-DB'!O:O,'Transport-DB'!C:C,"="&amp;'Work DB'!C435,'Transport-DB'!F:F,"="&amp;'Work DB'!$H$4)</f>
        <v>0</v>
      </c>
      <c r="I435" s="169">
        <f>SUMIFS('Transport-DB'!O:O,'Transport-DB'!C:C,"="&amp;'Work DB'!C435,'Transport-DB'!F:F,"="&amp;'Work DB'!$I$4)</f>
        <v>0</v>
      </c>
      <c r="J435" s="337">
        <f>SUMIFS('Transport-DB'!O:O,'Transport-DB'!C:C,"="&amp;'Work DB'!C435,'Transport-DB'!F:F,"="&amp;'Work DB'!$J$4)</f>
        <v>0</v>
      </c>
      <c r="K435" s="168">
        <f>SUMIFS('Transport-DB'!N:N,'Transport-DB'!C:C,"="&amp;'Work DB'!C435,'Transport-DB'!F:F,"="&amp;'Work DB'!$K$4)</f>
        <v>0</v>
      </c>
      <c r="L435" s="169">
        <f>SUMIFS('Transport-DB'!N:N,'Transport-DB'!C:C,"="&amp;'Work DB'!C435,'Transport-DB'!F:F,"="&amp;'Work DB'!$L$4)</f>
        <v>0</v>
      </c>
      <c r="M435" s="169">
        <f>SUMIFS('Transport-DB'!N:N,'Transport-DB'!C:C,"="&amp;'Work DB'!C435,'Transport-DB'!F:F,"="&amp;'Work DB'!$M$4)</f>
        <v>0</v>
      </c>
      <c r="N435" s="169">
        <f>SUMIFS('Transport-DB'!N:N,'Transport-DB'!C:C,"="&amp;'Work DB'!C435,'Transport-DB'!F:F,"="&amp;'Work DB'!$N$4)</f>
        <v>0</v>
      </c>
      <c r="O435" s="169">
        <f>SUMIFS('Transport-DB'!N:N,'Transport-DB'!C:C,"="&amp;'Work DB'!C435,'Transport-DB'!F:F,"="&amp;'Work DB'!$O$4)</f>
        <v>0</v>
      </c>
      <c r="P435" s="169">
        <f>SUMIFS('Transport-DB'!N:N,'Transport-DB'!C:C,"="&amp;'Work DB'!C435,'Transport-DB'!F:F,"="&amp;'Work DB'!$P$4)</f>
        <v>0</v>
      </c>
      <c r="Q435" s="166">
        <f>SUMIFS('Transport-DB'!N:N,'Transport-DB'!C:C,"="&amp;'Work DB'!C435,'Transport-DB'!F:F,"="&amp;'Work DB'!$Q$4)</f>
        <v>0</v>
      </c>
      <c r="R435" s="167">
        <f>SUMIFS('Transport-DB'!N:N,'Transport-DB'!C:C,"="&amp;'Work DB'!C435,'Transport-DB'!F:F,"="&amp;'Work DB'!$R$4)</f>
        <v>0</v>
      </c>
      <c r="S435" s="168">
        <f>SUM(D435:J435)+SUM(K435:R435)-M435-SUMIFS(Transport_DB[ترانشه],Transport_DB[توضیحات],"دیسپوزال",Transport_DB[تاریخ],'Work DB'!C435)</f>
        <v>0</v>
      </c>
      <c r="T435" s="169">
        <f t="shared" si="74"/>
        <v>0</v>
      </c>
      <c r="U435" s="169"/>
      <c r="V435" s="169"/>
      <c r="W435" s="169"/>
      <c r="X435" s="169"/>
      <c r="Y435" s="167"/>
      <c r="Z435" s="249"/>
      <c r="AA435" s="168">
        <f>SUMIFS('Transport-DB'!P:P,'Transport-DB'!C:C,"="&amp;'Work DB'!C435,'Transport-DB'!F:F,"="&amp;'Work DB'!$AA$4)</f>
        <v>0</v>
      </c>
      <c r="AB435" s="169">
        <f>SUMIFS('Transport-DB'!P:P,'Transport-DB'!C:C,"="&amp;'Work DB'!C435,'Transport-DB'!F:F,"="&amp;'Work DB'!$AB$4)</f>
        <v>0</v>
      </c>
      <c r="AC435" s="169">
        <f>SUMIFS('Transport-DB'!P:P,'Transport-DB'!C:C,"="&amp;'Work DB'!C435,'Transport-DB'!F:F,"="&amp;'Work DB'!$AC$4)</f>
        <v>0</v>
      </c>
      <c r="AD435" s="166">
        <f>SUMIFS('Transport-DB'!P:P,'Transport-DB'!C:C,"="&amp;'Work DB'!C435,'Transport-DB'!F:F,"="&amp;'Work DB'!$AD$4)</f>
        <v>0</v>
      </c>
      <c r="AE435" s="166">
        <f>SUMIFS('Transport-DB'!P:P,'Transport-DB'!C:C,"="&amp;'Work DB'!C435,'Transport-DB'!F:F,"="&amp;'Work DB'!$AE$4)</f>
        <v>0</v>
      </c>
      <c r="AF435" s="166">
        <f>SUMIFS('Transport-DB'!P:P,'Transport-DB'!C:C,"="&amp;'Work DB'!C435,'Transport-DB'!F:F,"="&amp;'Work DB'!$AF$4)</f>
        <v>0</v>
      </c>
      <c r="AG435" s="167"/>
      <c r="AH435" s="168">
        <f>SUMIFS('Transport-DB'!Q:Q,'Transport-DB'!C:C,"="&amp;'Work DB'!C435)</f>
        <v>0</v>
      </c>
      <c r="AI435" s="170">
        <f>SUMIFS(Civil_DB[قالب بندی],Civil_DB[تاریخ],"="&amp;'Work DB'!C435)</f>
        <v>0</v>
      </c>
      <c r="AJ435" s="169"/>
      <c r="AK435" s="167">
        <f>SUMIFS(Civil_DB[بتن],Civil_DB[تاریخ],"="&amp;'Work DB'!C435)</f>
        <v>0</v>
      </c>
      <c r="AL435" s="28"/>
      <c r="AM435" s="29"/>
      <c r="AN435" s="31"/>
      <c r="AO435" s="28"/>
      <c r="AP435" s="29"/>
      <c r="AQ435" s="29"/>
      <c r="AR435" s="30"/>
      <c r="AS435" s="28"/>
      <c r="AT435" s="29"/>
      <c r="AU435" s="30"/>
      <c r="AV435" s="184"/>
      <c r="AW435" s="29"/>
      <c r="AX435" s="29"/>
      <c r="AY435" s="29"/>
      <c r="AZ435" s="29"/>
      <c r="BA435" s="29"/>
      <c r="BB435" s="29"/>
      <c r="BC435" s="30"/>
      <c r="BD435" s="249"/>
      <c r="BE435" s="249"/>
      <c r="BF435" s="249"/>
      <c r="BG435" s="249"/>
      <c r="BH435" s="32"/>
      <c r="BI435" s="56"/>
    </row>
    <row r="436" spans="2:61" s="15" customFormat="1" ht="21" x14ac:dyDescent="0.25">
      <c r="B436" s="47"/>
      <c r="C436" s="20">
        <f t="shared" si="73"/>
        <v>45801</v>
      </c>
      <c r="D436" s="168">
        <f>SUMIFS('Transport-DB'!O:O,'Transport-DB'!C:C,"="&amp;'Work DB'!C436,'Transport-DB'!F:F,"="&amp;'Work DB'!$D$4)</f>
        <v>0</v>
      </c>
      <c r="E436" s="169">
        <f>SUMIFS('Transport-DB'!O:O,'Transport-DB'!C:C,"="&amp;'Work DB'!C436,'Transport-DB'!F:F,"="&amp;'Work DB'!$E$4)</f>
        <v>0</v>
      </c>
      <c r="F436" s="169">
        <f>SUMIFS('Transport-DB'!O:O,'Transport-DB'!C:C,"="&amp;'Work DB'!C436,'Transport-DB'!F:F,"="&amp;'Work DB'!$F$4)</f>
        <v>0</v>
      </c>
      <c r="G436" s="169">
        <f>SUMIFS('Transport-DB'!O:O,'Transport-DB'!C:C,"="&amp;'Work DB'!C436,'Transport-DB'!F:F,"="&amp;'Work DB'!$G$4)</f>
        <v>0</v>
      </c>
      <c r="H436" s="166">
        <f>SUMIFS('Transport-DB'!O:O,'Transport-DB'!C:C,"="&amp;'Work DB'!C436,'Transport-DB'!F:F,"="&amp;'Work DB'!$H$4)</f>
        <v>0</v>
      </c>
      <c r="I436" s="169">
        <f>SUMIFS('Transport-DB'!O:O,'Transport-DB'!C:C,"="&amp;'Work DB'!C436,'Transport-DB'!F:F,"="&amp;'Work DB'!$I$4)</f>
        <v>0</v>
      </c>
      <c r="J436" s="337">
        <f>SUMIFS('Transport-DB'!O:O,'Transport-DB'!C:C,"="&amp;'Work DB'!C436,'Transport-DB'!F:F,"="&amp;'Work DB'!$J$4)</f>
        <v>0</v>
      </c>
      <c r="K436" s="168">
        <f>SUMIFS('Transport-DB'!N:N,'Transport-DB'!C:C,"="&amp;'Work DB'!C436,'Transport-DB'!F:F,"="&amp;'Work DB'!$K$4)</f>
        <v>0</v>
      </c>
      <c r="L436" s="169">
        <f>SUMIFS('Transport-DB'!N:N,'Transport-DB'!C:C,"="&amp;'Work DB'!C436,'Transport-DB'!F:F,"="&amp;'Work DB'!$L$4)</f>
        <v>0</v>
      </c>
      <c r="M436" s="169">
        <f>SUMIFS('Transport-DB'!N:N,'Transport-DB'!C:C,"="&amp;'Work DB'!C436,'Transport-DB'!F:F,"="&amp;'Work DB'!$M$4)</f>
        <v>0</v>
      </c>
      <c r="N436" s="169">
        <f>SUMIFS('Transport-DB'!N:N,'Transport-DB'!C:C,"="&amp;'Work DB'!C436,'Transport-DB'!F:F,"="&amp;'Work DB'!$N$4)</f>
        <v>0</v>
      </c>
      <c r="O436" s="169">
        <f>SUMIFS('Transport-DB'!N:N,'Transport-DB'!C:C,"="&amp;'Work DB'!C436,'Transport-DB'!F:F,"="&amp;'Work DB'!$O$4)</f>
        <v>0</v>
      </c>
      <c r="P436" s="169">
        <f>SUMIFS('Transport-DB'!N:N,'Transport-DB'!C:C,"="&amp;'Work DB'!C436,'Transport-DB'!F:F,"="&amp;'Work DB'!$P$4)</f>
        <v>0</v>
      </c>
      <c r="Q436" s="166">
        <f>SUMIFS('Transport-DB'!N:N,'Transport-DB'!C:C,"="&amp;'Work DB'!C436,'Transport-DB'!F:F,"="&amp;'Work DB'!$Q$4)</f>
        <v>0</v>
      </c>
      <c r="R436" s="167">
        <f>SUMIFS('Transport-DB'!N:N,'Transport-DB'!C:C,"="&amp;'Work DB'!C436,'Transport-DB'!F:F,"="&amp;'Work DB'!$R$4)</f>
        <v>0</v>
      </c>
      <c r="S436" s="168">
        <f>SUM(D436:J436)+SUM(K436:R436)-M436-SUMIFS(Transport_DB[ترانشه],Transport_DB[توضیحات],"دیسپوزال",Transport_DB[تاریخ],'Work DB'!C436)</f>
        <v>0</v>
      </c>
      <c r="T436" s="169">
        <f t="shared" si="74"/>
        <v>0</v>
      </c>
      <c r="U436" s="169"/>
      <c r="V436" s="169"/>
      <c r="W436" s="169"/>
      <c r="X436" s="169"/>
      <c r="Y436" s="167"/>
      <c r="Z436" s="249"/>
      <c r="AA436" s="168">
        <f>SUMIFS('Transport-DB'!P:P,'Transport-DB'!C:C,"="&amp;'Work DB'!C436,'Transport-DB'!F:F,"="&amp;'Work DB'!$AA$4)</f>
        <v>0</v>
      </c>
      <c r="AB436" s="169">
        <f>SUMIFS('Transport-DB'!P:P,'Transport-DB'!C:C,"="&amp;'Work DB'!C436,'Transport-DB'!F:F,"="&amp;'Work DB'!$AB$4)</f>
        <v>0</v>
      </c>
      <c r="AC436" s="169">
        <f>SUMIFS('Transport-DB'!P:P,'Transport-DB'!C:C,"="&amp;'Work DB'!C436,'Transport-DB'!F:F,"="&amp;'Work DB'!$AC$4)</f>
        <v>0</v>
      </c>
      <c r="AD436" s="166">
        <f>SUMIFS('Transport-DB'!P:P,'Transport-DB'!C:C,"="&amp;'Work DB'!C436,'Transport-DB'!F:F,"="&amp;'Work DB'!$AD$4)</f>
        <v>0</v>
      </c>
      <c r="AE436" s="166">
        <f>SUMIFS('Transport-DB'!P:P,'Transport-DB'!C:C,"="&amp;'Work DB'!C436,'Transport-DB'!F:F,"="&amp;'Work DB'!$AE$4)</f>
        <v>0</v>
      </c>
      <c r="AF436" s="166">
        <f>SUMIFS('Transport-DB'!P:P,'Transport-DB'!C:C,"="&amp;'Work DB'!C436,'Transport-DB'!F:F,"="&amp;'Work DB'!$AF$4)</f>
        <v>0</v>
      </c>
      <c r="AG436" s="167"/>
      <c r="AH436" s="168">
        <f>SUMIFS('Transport-DB'!Q:Q,'Transport-DB'!C:C,"="&amp;'Work DB'!C436)</f>
        <v>0</v>
      </c>
      <c r="AI436" s="170">
        <f>SUMIFS(Civil_DB[قالب بندی],Civil_DB[تاریخ],"="&amp;'Work DB'!C436)</f>
        <v>0</v>
      </c>
      <c r="AJ436" s="169"/>
      <c r="AK436" s="167">
        <f>SUMIFS(Civil_DB[بتن],Civil_DB[تاریخ],"="&amp;'Work DB'!C436)</f>
        <v>0</v>
      </c>
      <c r="AL436" s="28"/>
      <c r="AM436" s="29"/>
      <c r="AN436" s="31"/>
      <c r="AO436" s="28"/>
      <c r="AP436" s="29"/>
      <c r="AQ436" s="29"/>
      <c r="AR436" s="30"/>
      <c r="AS436" s="28"/>
      <c r="AT436" s="29"/>
      <c r="AU436" s="30"/>
      <c r="AV436" s="184"/>
      <c r="AW436" s="29"/>
      <c r="AX436" s="29"/>
      <c r="AY436" s="29"/>
      <c r="AZ436" s="29"/>
      <c r="BA436" s="29"/>
      <c r="BB436" s="29"/>
      <c r="BC436" s="30"/>
      <c r="BD436" s="249"/>
      <c r="BE436" s="249"/>
      <c r="BF436" s="249"/>
      <c r="BG436" s="249"/>
      <c r="BH436" s="32"/>
      <c r="BI436" s="56"/>
    </row>
    <row r="437" spans="2:61" s="15" customFormat="1" ht="21" x14ac:dyDescent="0.25">
      <c r="B437" s="47"/>
      <c r="C437" s="20">
        <f t="shared" si="73"/>
        <v>45802</v>
      </c>
      <c r="D437" s="168">
        <f>SUMIFS('Transport-DB'!O:O,'Transport-DB'!C:C,"="&amp;'Work DB'!C437,'Transport-DB'!F:F,"="&amp;'Work DB'!$D$4)</f>
        <v>0</v>
      </c>
      <c r="E437" s="169">
        <f>SUMIFS('Transport-DB'!O:O,'Transport-DB'!C:C,"="&amp;'Work DB'!C437,'Transport-DB'!F:F,"="&amp;'Work DB'!$E$4)</f>
        <v>0</v>
      </c>
      <c r="F437" s="169">
        <f>SUMIFS('Transport-DB'!O:O,'Transport-DB'!C:C,"="&amp;'Work DB'!C437,'Transport-DB'!F:F,"="&amp;'Work DB'!$F$4)</f>
        <v>0</v>
      </c>
      <c r="G437" s="169">
        <f>SUMIFS('Transport-DB'!O:O,'Transport-DB'!C:C,"="&amp;'Work DB'!C437,'Transport-DB'!F:F,"="&amp;'Work DB'!$G$4)</f>
        <v>0</v>
      </c>
      <c r="H437" s="166">
        <f>SUMIFS('Transport-DB'!O:O,'Transport-DB'!C:C,"="&amp;'Work DB'!C437,'Transport-DB'!F:F,"="&amp;'Work DB'!$H$4)</f>
        <v>0</v>
      </c>
      <c r="I437" s="169">
        <f>SUMIFS('Transport-DB'!O:O,'Transport-DB'!C:C,"="&amp;'Work DB'!C437,'Transport-DB'!F:F,"="&amp;'Work DB'!$I$4)</f>
        <v>0</v>
      </c>
      <c r="J437" s="337">
        <f>SUMIFS('Transport-DB'!O:O,'Transport-DB'!C:C,"="&amp;'Work DB'!C437,'Transport-DB'!F:F,"="&amp;'Work DB'!$J$4)</f>
        <v>0</v>
      </c>
      <c r="K437" s="168">
        <f>SUMIFS('Transport-DB'!N:N,'Transport-DB'!C:C,"="&amp;'Work DB'!C437,'Transport-DB'!F:F,"="&amp;'Work DB'!$K$4)</f>
        <v>0</v>
      </c>
      <c r="L437" s="169">
        <f>SUMIFS('Transport-DB'!N:N,'Transport-DB'!C:C,"="&amp;'Work DB'!C437,'Transport-DB'!F:F,"="&amp;'Work DB'!$L$4)</f>
        <v>0</v>
      </c>
      <c r="M437" s="169">
        <f>SUMIFS('Transport-DB'!N:N,'Transport-DB'!C:C,"="&amp;'Work DB'!C437,'Transport-DB'!F:F,"="&amp;'Work DB'!$M$4)</f>
        <v>0</v>
      </c>
      <c r="N437" s="169">
        <f>SUMIFS('Transport-DB'!N:N,'Transport-DB'!C:C,"="&amp;'Work DB'!C437,'Transport-DB'!F:F,"="&amp;'Work DB'!$N$4)</f>
        <v>0</v>
      </c>
      <c r="O437" s="169">
        <f>SUMIFS('Transport-DB'!N:N,'Transport-DB'!C:C,"="&amp;'Work DB'!C437,'Transport-DB'!F:F,"="&amp;'Work DB'!$O$4)</f>
        <v>0</v>
      </c>
      <c r="P437" s="169">
        <f>SUMIFS('Transport-DB'!N:N,'Transport-DB'!C:C,"="&amp;'Work DB'!C437,'Transport-DB'!F:F,"="&amp;'Work DB'!$P$4)</f>
        <v>0</v>
      </c>
      <c r="Q437" s="166">
        <f>SUMIFS('Transport-DB'!N:N,'Transport-DB'!C:C,"="&amp;'Work DB'!C437,'Transport-DB'!F:F,"="&amp;'Work DB'!$Q$4)</f>
        <v>0</v>
      </c>
      <c r="R437" s="167">
        <f>SUMIFS('Transport-DB'!N:N,'Transport-DB'!C:C,"="&amp;'Work DB'!C437,'Transport-DB'!F:F,"="&amp;'Work DB'!$R$4)</f>
        <v>0</v>
      </c>
      <c r="S437" s="168">
        <f>SUM(D437:J437)+SUM(K437:R437)-M437-SUMIFS(Transport_DB[ترانشه],Transport_DB[توضیحات],"دیسپوزال",Transport_DB[تاریخ],'Work DB'!C437)</f>
        <v>0</v>
      </c>
      <c r="T437" s="169">
        <f t="shared" si="74"/>
        <v>0</v>
      </c>
      <c r="U437" s="169"/>
      <c r="V437" s="169"/>
      <c r="W437" s="169"/>
      <c r="X437" s="169"/>
      <c r="Y437" s="167"/>
      <c r="Z437" s="249"/>
      <c r="AA437" s="168">
        <f>SUMIFS('Transport-DB'!P:P,'Transport-DB'!C:C,"="&amp;'Work DB'!C437,'Transport-DB'!F:F,"="&amp;'Work DB'!$AA$4)</f>
        <v>0</v>
      </c>
      <c r="AB437" s="169">
        <f>SUMIFS('Transport-DB'!P:P,'Transport-DB'!C:C,"="&amp;'Work DB'!C437,'Transport-DB'!F:F,"="&amp;'Work DB'!$AB$4)</f>
        <v>0</v>
      </c>
      <c r="AC437" s="169">
        <f>SUMIFS('Transport-DB'!P:P,'Transport-DB'!C:C,"="&amp;'Work DB'!C437,'Transport-DB'!F:F,"="&amp;'Work DB'!$AC$4)</f>
        <v>0</v>
      </c>
      <c r="AD437" s="166">
        <f>SUMIFS('Transport-DB'!P:P,'Transport-DB'!C:C,"="&amp;'Work DB'!C437,'Transport-DB'!F:F,"="&amp;'Work DB'!$AD$4)</f>
        <v>0</v>
      </c>
      <c r="AE437" s="166">
        <f>SUMIFS('Transport-DB'!P:P,'Transport-DB'!C:C,"="&amp;'Work DB'!C437,'Transport-DB'!F:F,"="&amp;'Work DB'!$AE$4)</f>
        <v>0</v>
      </c>
      <c r="AF437" s="166">
        <f>SUMIFS('Transport-DB'!P:P,'Transport-DB'!C:C,"="&amp;'Work DB'!C437,'Transport-DB'!F:F,"="&amp;'Work DB'!$AF$4)</f>
        <v>0</v>
      </c>
      <c r="AG437" s="167"/>
      <c r="AH437" s="168">
        <f>SUMIFS('Transport-DB'!Q:Q,'Transport-DB'!C:C,"="&amp;'Work DB'!C437)</f>
        <v>0</v>
      </c>
      <c r="AI437" s="170">
        <f>SUMIFS(Civil_DB[قالب بندی],Civil_DB[تاریخ],"="&amp;'Work DB'!C437)</f>
        <v>0</v>
      </c>
      <c r="AJ437" s="169"/>
      <c r="AK437" s="167">
        <f>SUMIFS(Civil_DB[بتن],Civil_DB[تاریخ],"="&amp;'Work DB'!C437)</f>
        <v>0</v>
      </c>
      <c r="AL437" s="28"/>
      <c r="AM437" s="29"/>
      <c r="AN437" s="31"/>
      <c r="AO437" s="28"/>
      <c r="AP437" s="29"/>
      <c r="AQ437" s="29"/>
      <c r="AR437" s="30"/>
      <c r="AS437" s="28"/>
      <c r="AT437" s="29"/>
      <c r="AU437" s="30"/>
      <c r="AV437" s="184"/>
      <c r="AW437" s="29"/>
      <c r="AX437" s="29"/>
      <c r="AY437" s="29"/>
      <c r="AZ437" s="29"/>
      <c r="BA437" s="29"/>
      <c r="BB437" s="29"/>
      <c r="BC437" s="30"/>
      <c r="BD437" s="249"/>
      <c r="BE437" s="249"/>
      <c r="BF437" s="249"/>
      <c r="BG437" s="249"/>
      <c r="BH437" s="32"/>
      <c r="BI437" s="56"/>
    </row>
    <row r="438" spans="2:61" s="15" customFormat="1" ht="21" x14ac:dyDescent="0.25">
      <c r="B438" s="47"/>
      <c r="C438" s="20">
        <f t="shared" si="73"/>
        <v>45803</v>
      </c>
      <c r="D438" s="168">
        <f>SUMIFS('Transport-DB'!O:O,'Transport-DB'!C:C,"="&amp;'Work DB'!C438,'Transport-DB'!F:F,"="&amp;'Work DB'!$D$4)</f>
        <v>0</v>
      </c>
      <c r="E438" s="169">
        <f>SUMIFS('Transport-DB'!O:O,'Transport-DB'!C:C,"="&amp;'Work DB'!C438,'Transport-DB'!F:F,"="&amp;'Work DB'!$E$4)</f>
        <v>0</v>
      </c>
      <c r="F438" s="169">
        <f>SUMIFS('Transport-DB'!O:O,'Transport-DB'!C:C,"="&amp;'Work DB'!C438,'Transport-DB'!F:F,"="&amp;'Work DB'!$F$4)</f>
        <v>0</v>
      </c>
      <c r="G438" s="169">
        <f>SUMIFS('Transport-DB'!O:O,'Transport-DB'!C:C,"="&amp;'Work DB'!C438,'Transport-DB'!F:F,"="&amp;'Work DB'!$G$4)</f>
        <v>0</v>
      </c>
      <c r="H438" s="166">
        <f>SUMIFS('Transport-DB'!O:O,'Transport-DB'!C:C,"="&amp;'Work DB'!C438,'Transport-DB'!F:F,"="&amp;'Work DB'!$H$4)</f>
        <v>0</v>
      </c>
      <c r="I438" s="169">
        <f>SUMIFS('Transport-DB'!O:O,'Transport-DB'!C:C,"="&amp;'Work DB'!C438,'Transport-DB'!F:F,"="&amp;'Work DB'!$I$4)</f>
        <v>0</v>
      </c>
      <c r="J438" s="337">
        <f>SUMIFS('Transport-DB'!O:O,'Transport-DB'!C:C,"="&amp;'Work DB'!C438,'Transport-DB'!F:F,"="&amp;'Work DB'!$J$4)</f>
        <v>0</v>
      </c>
      <c r="K438" s="168">
        <f>SUMIFS('Transport-DB'!N:N,'Transport-DB'!C:C,"="&amp;'Work DB'!C438,'Transport-DB'!F:F,"="&amp;'Work DB'!$K$4)</f>
        <v>0</v>
      </c>
      <c r="L438" s="169">
        <f>SUMIFS('Transport-DB'!N:N,'Transport-DB'!C:C,"="&amp;'Work DB'!C438,'Transport-DB'!F:F,"="&amp;'Work DB'!$L$4)</f>
        <v>0</v>
      </c>
      <c r="M438" s="169">
        <f>SUMIFS('Transport-DB'!N:N,'Transport-DB'!C:C,"="&amp;'Work DB'!C438,'Transport-DB'!F:F,"="&amp;'Work DB'!$M$4)</f>
        <v>0</v>
      </c>
      <c r="N438" s="169">
        <f>SUMIFS('Transport-DB'!N:N,'Transport-DB'!C:C,"="&amp;'Work DB'!C438,'Transport-DB'!F:F,"="&amp;'Work DB'!$N$4)</f>
        <v>0</v>
      </c>
      <c r="O438" s="169">
        <f>SUMIFS('Transport-DB'!N:N,'Transport-DB'!C:C,"="&amp;'Work DB'!C438,'Transport-DB'!F:F,"="&amp;'Work DB'!$O$4)</f>
        <v>0</v>
      </c>
      <c r="P438" s="169">
        <f>SUMIFS('Transport-DB'!N:N,'Transport-DB'!C:C,"="&amp;'Work DB'!C438,'Transport-DB'!F:F,"="&amp;'Work DB'!$P$4)</f>
        <v>0</v>
      </c>
      <c r="Q438" s="166">
        <f>SUMIFS('Transport-DB'!N:N,'Transport-DB'!C:C,"="&amp;'Work DB'!C438,'Transport-DB'!F:F,"="&amp;'Work DB'!$Q$4)</f>
        <v>0</v>
      </c>
      <c r="R438" s="167">
        <f>SUMIFS('Transport-DB'!N:N,'Transport-DB'!C:C,"="&amp;'Work DB'!C438,'Transport-DB'!F:F,"="&amp;'Work DB'!$R$4)</f>
        <v>0</v>
      </c>
      <c r="S438" s="168">
        <f>SUM(D438:J438)+SUM(K438:R438)-M438-SUMIFS(Transport_DB[ترانشه],Transport_DB[توضیحات],"دیسپوزال",Transport_DB[تاریخ],'Work DB'!C438)</f>
        <v>0</v>
      </c>
      <c r="T438" s="169">
        <f t="shared" si="74"/>
        <v>0</v>
      </c>
      <c r="U438" s="169"/>
      <c r="V438" s="169"/>
      <c r="W438" s="169"/>
      <c r="X438" s="169"/>
      <c r="Y438" s="167"/>
      <c r="Z438" s="249"/>
      <c r="AA438" s="168">
        <f>SUMIFS('Transport-DB'!P:P,'Transport-DB'!C:C,"="&amp;'Work DB'!C438,'Transport-DB'!F:F,"="&amp;'Work DB'!$AA$4)</f>
        <v>0</v>
      </c>
      <c r="AB438" s="169">
        <f>SUMIFS('Transport-DB'!P:P,'Transport-DB'!C:C,"="&amp;'Work DB'!C438,'Transport-DB'!F:F,"="&amp;'Work DB'!$AB$4)</f>
        <v>0</v>
      </c>
      <c r="AC438" s="169">
        <f>SUMIFS('Transport-DB'!P:P,'Transport-DB'!C:C,"="&amp;'Work DB'!C438,'Transport-DB'!F:F,"="&amp;'Work DB'!$AC$4)</f>
        <v>0</v>
      </c>
      <c r="AD438" s="166">
        <f>SUMIFS('Transport-DB'!P:P,'Transport-DB'!C:C,"="&amp;'Work DB'!C438,'Transport-DB'!F:F,"="&amp;'Work DB'!$AD$4)</f>
        <v>0</v>
      </c>
      <c r="AE438" s="166">
        <f>SUMIFS('Transport-DB'!P:P,'Transport-DB'!C:C,"="&amp;'Work DB'!C438,'Transport-DB'!F:F,"="&amp;'Work DB'!$AE$4)</f>
        <v>0</v>
      </c>
      <c r="AF438" s="166">
        <f>SUMIFS('Transport-DB'!P:P,'Transport-DB'!C:C,"="&amp;'Work DB'!C438,'Transport-DB'!F:F,"="&amp;'Work DB'!$AF$4)</f>
        <v>0</v>
      </c>
      <c r="AG438" s="167"/>
      <c r="AH438" s="168">
        <f>SUMIFS('Transport-DB'!Q:Q,'Transport-DB'!C:C,"="&amp;'Work DB'!C438)</f>
        <v>0</v>
      </c>
      <c r="AI438" s="170">
        <f>SUMIFS(Civil_DB[قالب بندی],Civil_DB[تاریخ],"="&amp;'Work DB'!C438)</f>
        <v>0</v>
      </c>
      <c r="AJ438" s="169"/>
      <c r="AK438" s="167">
        <f>SUMIFS(Civil_DB[بتن],Civil_DB[تاریخ],"="&amp;'Work DB'!C438)</f>
        <v>0</v>
      </c>
      <c r="AL438" s="28"/>
      <c r="AM438" s="29"/>
      <c r="AN438" s="31"/>
      <c r="AO438" s="28"/>
      <c r="AP438" s="29"/>
      <c r="AQ438" s="29"/>
      <c r="AR438" s="30"/>
      <c r="AS438" s="28"/>
      <c r="AT438" s="29"/>
      <c r="AU438" s="30"/>
      <c r="AV438" s="184"/>
      <c r="AW438" s="29"/>
      <c r="AX438" s="29"/>
      <c r="AY438" s="29"/>
      <c r="AZ438" s="29"/>
      <c r="BA438" s="29"/>
      <c r="BB438" s="29"/>
      <c r="BC438" s="30"/>
      <c r="BD438" s="249"/>
      <c r="BE438" s="249"/>
      <c r="BF438" s="249"/>
      <c r="BG438" s="249"/>
      <c r="BH438" s="32"/>
      <c r="BI438" s="56"/>
    </row>
    <row r="439" spans="2:61" s="15" customFormat="1" ht="21" x14ac:dyDescent="0.25">
      <c r="B439" s="47"/>
      <c r="C439" s="20">
        <f t="shared" si="73"/>
        <v>45804</v>
      </c>
      <c r="D439" s="168">
        <f>SUMIFS('Transport-DB'!O:O,'Transport-DB'!C:C,"="&amp;'Work DB'!C439,'Transport-DB'!F:F,"="&amp;'Work DB'!$D$4)</f>
        <v>0</v>
      </c>
      <c r="E439" s="169">
        <f>SUMIFS('Transport-DB'!O:O,'Transport-DB'!C:C,"="&amp;'Work DB'!C439,'Transport-DB'!F:F,"="&amp;'Work DB'!$E$4)</f>
        <v>0</v>
      </c>
      <c r="F439" s="169">
        <f>SUMIFS('Transport-DB'!O:O,'Transport-DB'!C:C,"="&amp;'Work DB'!C439,'Transport-DB'!F:F,"="&amp;'Work DB'!$F$4)</f>
        <v>0</v>
      </c>
      <c r="G439" s="169">
        <f>SUMIFS('Transport-DB'!O:O,'Transport-DB'!C:C,"="&amp;'Work DB'!C439,'Transport-DB'!F:F,"="&amp;'Work DB'!$G$4)</f>
        <v>0</v>
      </c>
      <c r="H439" s="166">
        <f>SUMIFS('Transport-DB'!O:O,'Transport-DB'!C:C,"="&amp;'Work DB'!C439,'Transport-DB'!F:F,"="&amp;'Work DB'!$H$4)</f>
        <v>0</v>
      </c>
      <c r="I439" s="169">
        <f>SUMIFS('Transport-DB'!O:O,'Transport-DB'!C:C,"="&amp;'Work DB'!C439,'Transport-DB'!F:F,"="&amp;'Work DB'!$I$4)</f>
        <v>0</v>
      </c>
      <c r="J439" s="337">
        <f>SUMIFS('Transport-DB'!O:O,'Transport-DB'!C:C,"="&amp;'Work DB'!C439,'Transport-DB'!F:F,"="&amp;'Work DB'!$J$4)</f>
        <v>0</v>
      </c>
      <c r="K439" s="168">
        <f>SUMIFS('Transport-DB'!N:N,'Transport-DB'!C:C,"="&amp;'Work DB'!C439,'Transport-DB'!F:F,"="&amp;'Work DB'!$K$4)</f>
        <v>0</v>
      </c>
      <c r="L439" s="169">
        <f>SUMIFS('Transport-DB'!N:N,'Transport-DB'!C:C,"="&amp;'Work DB'!C439,'Transport-DB'!F:F,"="&amp;'Work DB'!$L$4)</f>
        <v>0</v>
      </c>
      <c r="M439" s="169">
        <f>SUMIFS('Transport-DB'!N:N,'Transport-DB'!C:C,"="&amp;'Work DB'!C439,'Transport-DB'!F:F,"="&amp;'Work DB'!$M$4)</f>
        <v>0</v>
      </c>
      <c r="N439" s="169">
        <f>SUMIFS('Transport-DB'!N:N,'Transport-DB'!C:C,"="&amp;'Work DB'!C439,'Transport-DB'!F:F,"="&amp;'Work DB'!$N$4)</f>
        <v>0</v>
      </c>
      <c r="O439" s="169">
        <f>SUMIFS('Transport-DB'!N:N,'Transport-DB'!C:C,"="&amp;'Work DB'!C439,'Transport-DB'!F:F,"="&amp;'Work DB'!$O$4)</f>
        <v>0</v>
      </c>
      <c r="P439" s="169">
        <f>SUMIFS('Transport-DB'!N:N,'Transport-DB'!C:C,"="&amp;'Work DB'!C439,'Transport-DB'!F:F,"="&amp;'Work DB'!$P$4)</f>
        <v>0</v>
      </c>
      <c r="Q439" s="166">
        <f>SUMIFS('Transport-DB'!N:N,'Transport-DB'!C:C,"="&amp;'Work DB'!C439,'Transport-DB'!F:F,"="&amp;'Work DB'!$Q$4)</f>
        <v>0</v>
      </c>
      <c r="R439" s="167">
        <f>SUMIFS('Transport-DB'!N:N,'Transport-DB'!C:C,"="&amp;'Work DB'!C439,'Transport-DB'!F:F,"="&amp;'Work DB'!$R$4)</f>
        <v>0</v>
      </c>
      <c r="S439" s="168">
        <f>SUM(D439:J439)+SUM(K439:R439)-M439-SUMIFS(Transport_DB[ترانشه],Transport_DB[توضیحات],"دیسپوزال",Transport_DB[تاریخ],'Work DB'!C439)</f>
        <v>0</v>
      </c>
      <c r="T439" s="169">
        <f t="shared" si="74"/>
        <v>0</v>
      </c>
      <c r="U439" s="169"/>
      <c r="V439" s="169"/>
      <c r="W439" s="169"/>
      <c r="X439" s="169"/>
      <c r="Y439" s="167"/>
      <c r="Z439" s="249"/>
      <c r="AA439" s="168">
        <f>SUMIFS('Transport-DB'!P:P,'Transport-DB'!C:C,"="&amp;'Work DB'!C439,'Transport-DB'!F:F,"="&amp;'Work DB'!$AA$4)</f>
        <v>0</v>
      </c>
      <c r="AB439" s="169">
        <f>SUMIFS('Transport-DB'!P:P,'Transport-DB'!C:C,"="&amp;'Work DB'!C439,'Transport-DB'!F:F,"="&amp;'Work DB'!$AB$4)</f>
        <v>0</v>
      </c>
      <c r="AC439" s="169">
        <f>SUMIFS('Transport-DB'!P:P,'Transport-DB'!C:C,"="&amp;'Work DB'!C439,'Transport-DB'!F:F,"="&amp;'Work DB'!$AC$4)</f>
        <v>0</v>
      </c>
      <c r="AD439" s="166">
        <f>SUMIFS('Transport-DB'!P:P,'Transport-DB'!C:C,"="&amp;'Work DB'!C439,'Transport-DB'!F:F,"="&amp;'Work DB'!$AD$4)</f>
        <v>0</v>
      </c>
      <c r="AE439" s="166">
        <f>SUMIFS('Transport-DB'!P:P,'Transport-DB'!C:C,"="&amp;'Work DB'!C439,'Transport-DB'!F:F,"="&amp;'Work DB'!$AE$4)</f>
        <v>0</v>
      </c>
      <c r="AF439" s="166">
        <f>SUMIFS('Transport-DB'!P:P,'Transport-DB'!C:C,"="&amp;'Work DB'!C439,'Transport-DB'!F:F,"="&amp;'Work DB'!$AF$4)</f>
        <v>0</v>
      </c>
      <c r="AG439" s="167"/>
      <c r="AH439" s="168">
        <f>SUMIFS('Transport-DB'!Q:Q,'Transport-DB'!C:C,"="&amp;'Work DB'!C439)</f>
        <v>0</v>
      </c>
      <c r="AI439" s="170">
        <f>SUMIFS(Civil_DB[قالب بندی],Civil_DB[تاریخ],"="&amp;'Work DB'!C439)</f>
        <v>0</v>
      </c>
      <c r="AJ439" s="169"/>
      <c r="AK439" s="167">
        <f>SUMIFS(Civil_DB[بتن],Civil_DB[تاریخ],"="&amp;'Work DB'!C439)</f>
        <v>0</v>
      </c>
      <c r="AL439" s="28"/>
      <c r="AM439" s="29"/>
      <c r="AN439" s="31"/>
      <c r="AO439" s="28"/>
      <c r="AP439" s="29"/>
      <c r="AQ439" s="29"/>
      <c r="AR439" s="30"/>
      <c r="AS439" s="28"/>
      <c r="AT439" s="29"/>
      <c r="AU439" s="30"/>
      <c r="AV439" s="184"/>
      <c r="AW439" s="29"/>
      <c r="AX439" s="29"/>
      <c r="AY439" s="29"/>
      <c r="AZ439" s="29"/>
      <c r="BA439" s="29"/>
      <c r="BB439" s="29"/>
      <c r="BC439" s="30"/>
      <c r="BD439" s="249"/>
      <c r="BE439" s="249"/>
      <c r="BF439" s="249"/>
      <c r="BG439" s="249"/>
      <c r="BH439" s="32"/>
      <c r="BI439" s="56"/>
    </row>
    <row r="440" spans="2:61" s="15" customFormat="1" ht="21" x14ac:dyDescent="0.25">
      <c r="B440" s="47"/>
      <c r="C440" s="20">
        <f t="shared" si="73"/>
        <v>45805</v>
      </c>
      <c r="D440" s="168">
        <f>SUMIFS('Transport-DB'!O:O,'Transport-DB'!C:C,"="&amp;'Work DB'!C440,'Transport-DB'!F:F,"="&amp;'Work DB'!$D$4)</f>
        <v>0</v>
      </c>
      <c r="E440" s="169">
        <f>SUMIFS('Transport-DB'!O:O,'Transport-DB'!C:C,"="&amp;'Work DB'!C440,'Transport-DB'!F:F,"="&amp;'Work DB'!$E$4)</f>
        <v>0</v>
      </c>
      <c r="F440" s="169">
        <f>SUMIFS('Transport-DB'!O:O,'Transport-DB'!C:C,"="&amp;'Work DB'!C440,'Transport-DB'!F:F,"="&amp;'Work DB'!$F$4)</f>
        <v>0</v>
      </c>
      <c r="G440" s="169">
        <f>SUMIFS('Transport-DB'!O:O,'Transport-DB'!C:C,"="&amp;'Work DB'!C440,'Transport-DB'!F:F,"="&amp;'Work DB'!$G$4)</f>
        <v>0</v>
      </c>
      <c r="H440" s="166">
        <f>SUMIFS('Transport-DB'!O:O,'Transport-DB'!C:C,"="&amp;'Work DB'!C440,'Transport-DB'!F:F,"="&amp;'Work DB'!$H$4)</f>
        <v>0</v>
      </c>
      <c r="I440" s="169">
        <f>SUMIFS('Transport-DB'!O:O,'Transport-DB'!C:C,"="&amp;'Work DB'!C440,'Transport-DB'!F:F,"="&amp;'Work DB'!$I$4)</f>
        <v>0</v>
      </c>
      <c r="J440" s="337">
        <f>SUMIFS('Transport-DB'!O:O,'Transport-DB'!C:C,"="&amp;'Work DB'!C440,'Transport-DB'!F:F,"="&amp;'Work DB'!$J$4)</f>
        <v>0</v>
      </c>
      <c r="K440" s="168">
        <f>SUMIFS('Transport-DB'!N:N,'Transport-DB'!C:C,"="&amp;'Work DB'!C440,'Transport-DB'!F:F,"="&amp;'Work DB'!$K$4)</f>
        <v>0</v>
      </c>
      <c r="L440" s="169">
        <f>SUMIFS('Transport-DB'!N:N,'Transport-DB'!C:C,"="&amp;'Work DB'!C440,'Transport-DB'!F:F,"="&amp;'Work DB'!$L$4)</f>
        <v>0</v>
      </c>
      <c r="M440" s="169">
        <f>SUMIFS('Transport-DB'!N:N,'Transport-DB'!C:C,"="&amp;'Work DB'!C440,'Transport-DB'!F:F,"="&amp;'Work DB'!$M$4)</f>
        <v>0</v>
      </c>
      <c r="N440" s="169">
        <f>SUMIFS('Transport-DB'!N:N,'Transport-DB'!C:C,"="&amp;'Work DB'!C440,'Transport-DB'!F:F,"="&amp;'Work DB'!$N$4)</f>
        <v>0</v>
      </c>
      <c r="O440" s="169">
        <f>SUMIFS('Transport-DB'!N:N,'Transport-DB'!C:C,"="&amp;'Work DB'!C440,'Transport-DB'!F:F,"="&amp;'Work DB'!$O$4)</f>
        <v>0</v>
      </c>
      <c r="P440" s="169">
        <f>SUMIFS('Transport-DB'!N:N,'Transport-DB'!C:C,"="&amp;'Work DB'!C440,'Transport-DB'!F:F,"="&amp;'Work DB'!$P$4)</f>
        <v>0</v>
      </c>
      <c r="Q440" s="166">
        <f>SUMIFS('Transport-DB'!N:N,'Transport-DB'!C:C,"="&amp;'Work DB'!C440,'Transport-DB'!F:F,"="&amp;'Work DB'!$Q$4)</f>
        <v>0</v>
      </c>
      <c r="R440" s="167">
        <f>SUMIFS('Transport-DB'!N:N,'Transport-DB'!C:C,"="&amp;'Work DB'!C440,'Transport-DB'!F:F,"="&amp;'Work DB'!$R$4)</f>
        <v>0</v>
      </c>
      <c r="S440" s="168">
        <f>SUM(D440:J440)+SUM(K440:R440)-M440-SUMIFS(Transport_DB[ترانشه],Transport_DB[توضیحات],"دیسپوزال",Transport_DB[تاریخ],'Work DB'!C440)</f>
        <v>0</v>
      </c>
      <c r="T440" s="169">
        <f t="shared" si="74"/>
        <v>0</v>
      </c>
      <c r="U440" s="169"/>
      <c r="V440" s="169"/>
      <c r="W440" s="169"/>
      <c r="X440" s="169"/>
      <c r="Y440" s="167"/>
      <c r="Z440" s="249"/>
      <c r="AA440" s="168">
        <f>SUMIFS('Transport-DB'!P:P,'Transport-DB'!C:C,"="&amp;'Work DB'!C440,'Transport-DB'!F:F,"="&amp;'Work DB'!$AA$4)</f>
        <v>0</v>
      </c>
      <c r="AB440" s="169">
        <f>SUMIFS('Transport-DB'!P:P,'Transport-DB'!C:C,"="&amp;'Work DB'!C440,'Transport-DB'!F:F,"="&amp;'Work DB'!$AB$4)</f>
        <v>0</v>
      </c>
      <c r="AC440" s="169">
        <f>SUMIFS('Transport-DB'!P:P,'Transport-DB'!C:C,"="&amp;'Work DB'!C440,'Transport-DB'!F:F,"="&amp;'Work DB'!$AC$4)</f>
        <v>0</v>
      </c>
      <c r="AD440" s="166">
        <f>SUMIFS('Transport-DB'!P:P,'Transport-DB'!C:C,"="&amp;'Work DB'!C440,'Transport-DB'!F:F,"="&amp;'Work DB'!$AD$4)</f>
        <v>0</v>
      </c>
      <c r="AE440" s="166">
        <f>SUMIFS('Transport-DB'!P:P,'Transport-DB'!C:C,"="&amp;'Work DB'!C440,'Transport-DB'!F:F,"="&amp;'Work DB'!$AE$4)</f>
        <v>0</v>
      </c>
      <c r="AF440" s="166">
        <f>SUMIFS('Transport-DB'!P:P,'Transport-DB'!C:C,"="&amp;'Work DB'!C440,'Transport-DB'!F:F,"="&amp;'Work DB'!$AF$4)</f>
        <v>0</v>
      </c>
      <c r="AG440" s="167"/>
      <c r="AH440" s="168">
        <f>SUMIFS('Transport-DB'!Q:Q,'Transport-DB'!C:C,"="&amp;'Work DB'!C440)</f>
        <v>0</v>
      </c>
      <c r="AI440" s="170">
        <f>SUMIFS(Civil_DB[قالب بندی],Civil_DB[تاریخ],"="&amp;'Work DB'!C440)</f>
        <v>0</v>
      </c>
      <c r="AJ440" s="169"/>
      <c r="AK440" s="167">
        <f>SUMIFS(Civil_DB[بتن],Civil_DB[تاریخ],"="&amp;'Work DB'!C440)</f>
        <v>0</v>
      </c>
      <c r="AL440" s="28"/>
      <c r="AM440" s="29"/>
      <c r="AN440" s="31"/>
      <c r="AO440" s="28"/>
      <c r="AP440" s="29"/>
      <c r="AQ440" s="29"/>
      <c r="AR440" s="30"/>
      <c r="AS440" s="28"/>
      <c r="AT440" s="29"/>
      <c r="AU440" s="30"/>
      <c r="AV440" s="184"/>
      <c r="AW440" s="29"/>
      <c r="AX440" s="29"/>
      <c r="AY440" s="29"/>
      <c r="AZ440" s="29"/>
      <c r="BA440" s="29"/>
      <c r="BB440" s="29"/>
      <c r="BC440" s="30"/>
      <c r="BD440" s="249"/>
      <c r="BE440" s="249"/>
      <c r="BF440" s="249"/>
      <c r="BG440" s="249"/>
      <c r="BH440" s="32"/>
      <c r="BI440" s="56"/>
    </row>
    <row r="441" spans="2:61" s="15" customFormat="1" ht="21" x14ac:dyDescent="0.25">
      <c r="B441" s="47"/>
      <c r="C441" s="20">
        <f t="shared" si="73"/>
        <v>45806</v>
      </c>
      <c r="D441" s="168">
        <f>SUMIFS('Transport-DB'!O:O,'Transport-DB'!C:C,"="&amp;'Work DB'!C441,'Transport-DB'!F:F,"="&amp;'Work DB'!$D$4)</f>
        <v>0</v>
      </c>
      <c r="E441" s="169">
        <f>SUMIFS('Transport-DB'!O:O,'Transport-DB'!C:C,"="&amp;'Work DB'!C441,'Transport-DB'!F:F,"="&amp;'Work DB'!$E$4)</f>
        <v>0</v>
      </c>
      <c r="F441" s="169">
        <f>SUMIFS('Transport-DB'!O:O,'Transport-DB'!C:C,"="&amp;'Work DB'!C441,'Transport-DB'!F:F,"="&amp;'Work DB'!$F$4)</f>
        <v>0</v>
      </c>
      <c r="G441" s="169">
        <f>SUMIFS('Transport-DB'!O:O,'Transport-DB'!C:C,"="&amp;'Work DB'!C441,'Transport-DB'!F:F,"="&amp;'Work DB'!$G$4)</f>
        <v>0</v>
      </c>
      <c r="H441" s="166">
        <f>SUMIFS('Transport-DB'!O:O,'Transport-DB'!C:C,"="&amp;'Work DB'!C441,'Transport-DB'!F:F,"="&amp;'Work DB'!$H$4)</f>
        <v>0</v>
      </c>
      <c r="I441" s="169">
        <f>SUMIFS('Transport-DB'!O:O,'Transport-DB'!C:C,"="&amp;'Work DB'!C441,'Transport-DB'!F:F,"="&amp;'Work DB'!$I$4)</f>
        <v>0</v>
      </c>
      <c r="J441" s="337">
        <f>SUMIFS('Transport-DB'!O:O,'Transport-DB'!C:C,"="&amp;'Work DB'!C441,'Transport-DB'!F:F,"="&amp;'Work DB'!$J$4)</f>
        <v>0</v>
      </c>
      <c r="K441" s="168">
        <f>SUMIFS('Transport-DB'!N:N,'Transport-DB'!C:C,"="&amp;'Work DB'!C441,'Transport-DB'!F:F,"="&amp;'Work DB'!$K$4)</f>
        <v>0</v>
      </c>
      <c r="L441" s="169">
        <f>SUMIFS('Transport-DB'!N:N,'Transport-DB'!C:C,"="&amp;'Work DB'!C441,'Transport-DB'!F:F,"="&amp;'Work DB'!$L$4)</f>
        <v>0</v>
      </c>
      <c r="M441" s="169">
        <f>SUMIFS('Transport-DB'!N:N,'Transport-DB'!C:C,"="&amp;'Work DB'!C441,'Transport-DB'!F:F,"="&amp;'Work DB'!$M$4)</f>
        <v>0</v>
      </c>
      <c r="N441" s="169">
        <f>SUMIFS('Transport-DB'!N:N,'Transport-DB'!C:C,"="&amp;'Work DB'!C441,'Transport-DB'!F:F,"="&amp;'Work DB'!$N$4)</f>
        <v>0</v>
      </c>
      <c r="O441" s="169">
        <f>SUMIFS('Transport-DB'!N:N,'Transport-DB'!C:C,"="&amp;'Work DB'!C441,'Transport-DB'!F:F,"="&amp;'Work DB'!$O$4)</f>
        <v>0</v>
      </c>
      <c r="P441" s="169">
        <f>SUMIFS('Transport-DB'!N:N,'Transport-DB'!C:C,"="&amp;'Work DB'!C441,'Transport-DB'!F:F,"="&amp;'Work DB'!$P$4)</f>
        <v>0</v>
      </c>
      <c r="Q441" s="166">
        <f>SUMIFS('Transport-DB'!N:N,'Transport-DB'!C:C,"="&amp;'Work DB'!C441,'Transport-DB'!F:F,"="&amp;'Work DB'!$Q$4)</f>
        <v>0</v>
      </c>
      <c r="R441" s="167">
        <f>SUMIFS('Transport-DB'!N:N,'Transport-DB'!C:C,"="&amp;'Work DB'!C441,'Transport-DB'!F:F,"="&amp;'Work DB'!$R$4)</f>
        <v>0</v>
      </c>
      <c r="S441" s="168">
        <f>SUM(D441:J441)+SUM(K441:R441)-M441-SUMIFS(Transport_DB[ترانشه],Transport_DB[توضیحات],"دیسپوزال",Transport_DB[تاریخ],'Work DB'!C441)</f>
        <v>0</v>
      </c>
      <c r="T441" s="169">
        <f t="shared" si="74"/>
        <v>0</v>
      </c>
      <c r="U441" s="169"/>
      <c r="V441" s="169"/>
      <c r="W441" s="169"/>
      <c r="X441" s="169"/>
      <c r="Y441" s="167"/>
      <c r="Z441" s="249"/>
      <c r="AA441" s="168">
        <f>SUMIFS('Transport-DB'!P:P,'Transport-DB'!C:C,"="&amp;'Work DB'!C441,'Transport-DB'!F:F,"="&amp;'Work DB'!$AA$4)</f>
        <v>0</v>
      </c>
      <c r="AB441" s="169">
        <f>SUMIFS('Transport-DB'!P:P,'Transport-DB'!C:C,"="&amp;'Work DB'!C441,'Transport-DB'!F:F,"="&amp;'Work DB'!$AB$4)</f>
        <v>0</v>
      </c>
      <c r="AC441" s="169">
        <f>SUMIFS('Transport-DB'!P:P,'Transport-DB'!C:C,"="&amp;'Work DB'!C441,'Transport-DB'!F:F,"="&amp;'Work DB'!$AC$4)</f>
        <v>0</v>
      </c>
      <c r="AD441" s="166">
        <f>SUMIFS('Transport-DB'!P:P,'Transport-DB'!C:C,"="&amp;'Work DB'!C441,'Transport-DB'!F:F,"="&amp;'Work DB'!$AD$4)</f>
        <v>0</v>
      </c>
      <c r="AE441" s="166">
        <f>SUMIFS('Transport-DB'!P:P,'Transport-DB'!C:C,"="&amp;'Work DB'!C441,'Transport-DB'!F:F,"="&amp;'Work DB'!$AE$4)</f>
        <v>0</v>
      </c>
      <c r="AF441" s="166">
        <f>SUMIFS('Transport-DB'!P:P,'Transport-DB'!C:C,"="&amp;'Work DB'!C441,'Transport-DB'!F:F,"="&amp;'Work DB'!$AF$4)</f>
        <v>0</v>
      </c>
      <c r="AG441" s="167"/>
      <c r="AH441" s="168">
        <f>SUMIFS('Transport-DB'!Q:Q,'Transport-DB'!C:C,"="&amp;'Work DB'!C441)</f>
        <v>0</v>
      </c>
      <c r="AI441" s="170">
        <f>SUMIFS(Civil_DB[قالب بندی],Civil_DB[تاریخ],"="&amp;'Work DB'!C441)</f>
        <v>0</v>
      </c>
      <c r="AJ441" s="169"/>
      <c r="AK441" s="167">
        <f>SUMIFS(Civil_DB[بتن],Civil_DB[تاریخ],"="&amp;'Work DB'!C441)</f>
        <v>0</v>
      </c>
      <c r="AL441" s="28"/>
      <c r="AM441" s="29"/>
      <c r="AN441" s="31"/>
      <c r="AO441" s="28"/>
      <c r="AP441" s="29"/>
      <c r="AQ441" s="29"/>
      <c r="AR441" s="30"/>
      <c r="AS441" s="28"/>
      <c r="AT441" s="29"/>
      <c r="AU441" s="30"/>
      <c r="AV441" s="184"/>
      <c r="AW441" s="29"/>
      <c r="AX441" s="29"/>
      <c r="AY441" s="29"/>
      <c r="AZ441" s="29"/>
      <c r="BA441" s="29"/>
      <c r="BB441" s="29"/>
      <c r="BC441" s="30"/>
      <c r="BD441" s="249"/>
      <c r="BE441" s="249"/>
      <c r="BF441" s="249"/>
      <c r="BG441" s="249"/>
      <c r="BH441" s="32"/>
      <c r="BI441" s="56"/>
    </row>
    <row r="442" spans="2:61" s="15" customFormat="1" ht="21" x14ac:dyDescent="0.25">
      <c r="B442" s="47"/>
      <c r="C442" s="20">
        <f t="shared" si="73"/>
        <v>45807</v>
      </c>
      <c r="D442" s="168">
        <f>SUMIFS('Transport-DB'!O:O,'Transport-DB'!C:C,"="&amp;'Work DB'!C442,'Transport-DB'!F:F,"="&amp;'Work DB'!$D$4)</f>
        <v>0</v>
      </c>
      <c r="E442" s="169">
        <f>SUMIFS('Transport-DB'!O:O,'Transport-DB'!C:C,"="&amp;'Work DB'!C442,'Transport-DB'!F:F,"="&amp;'Work DB'!$E$4)</f>
        <v>0</v>
      </c>
      <c r="F442" s="169">
        <f>SUMIFS('Transport-DB'!O:O,'Transport-DB'!C:C,"="&amp;'Work DB'!C442,'Transport-DB'!F:F,"="&amp;'Work DB'!$F$4)</f>
        <v>0</v>
      </c>
      <c r="G442" s="169">
        <f>SUMIFS('Transport-DB'!O:O,'Transport-DB'!C:C,"="&amp;'Work DB'!C442,'Transport-DB'!F:F,"="&amp;'Work DB'!$G$4)</f>
        <v>0</v>
      </c>
      <c r="H442" s="166">
        <f>SUMIFS('Transport-DB'!O:O,'Transport-DB'!C:C,"="&amp;'Work DB'!C442,'Transport-DB'!F:F,"="&amp;'Work DB'!$H$4)</f>
        <v>0</v>
      </c>
      <c r="I442" s="169">
        <f>SUMIFS('Transport-DB'!O:O,'Transport-DB'!C:C,"="&amp;'Work DB'!C442,'Transport-DB'!F:F,"="&amp;'Work DB'!$I$4)</f>
        <v>0</v>
      </c>
      <c r="J442" s="337">
        <f>SUMIFS('Transport-DB'!O:O,'Transport-DB'!C:C,"="&amp;'Work DB'!C442,'Transport-DB'!F:F,"="&amp;'Work DB'!$J$4)</f>
        <v>0</v>
      </c>
      <c r="K442" s="168">
        <f>SUMIFS('Transport-DB'!N:N,'Transport-DB'!C:C,"="&amp;'Work DB'!C442,'Transport-DB'!F:F,"="&amp;'Work DB'!$K$4)</f>
        <v>0</v>
      </c>
      <c r="L442" s="169">
        <f>SUMIFS('Transport-DB'!N:N,'Transport-DB'!C:C,"="&amp;'Work DB'!C442,'Transport-DB'!F:F,"="&amp;'Work DB'!$L$4)</f>
        <v>0</v>
      </c>
      <c r="M442" s="169">
        <f>SUMIFS('Transport-DB'!N:N,'Transport-DB'!C:C,"="&amp;'Work DB'!C442,'Transport-DB'!F:F,"="&amp;'Work DB'!$M$4)</f>
        <v>0</v>
      </c>
      <c r="N442" s="169">
        <f>SUMIFS('Transport-DB'!N:N,'Transport-DB'!C:C,"="&amp;'Work DB'!C442,'Transport-DB'!F:F,"="&amp;'Work DB'!$N$4)</f>
        <v>0</v>
      </c>
      <c r="O442" s="169">
        <f>SUMIFS('Transport-DB'!N:N,'Transport-DB'!C:C,"="&amp;'Work DB'!C442,'Transport-DB'!F:F,"="&amp;'Work DB'!$O$4)</f>
        <v>0</v>
      </c>
      <c r="P442" s="169">
        <f>SUMIFS('Transport-DB'!N:N,'Transport-DB'!C:C,"="&amp;'Work DB'!C442,'Transport-DB'!F:F,"="&amp;'Work DB'!$P$4)</f>
        <v>0</v>
      </c>
      <c r="Q442" s="166">
        <f>SUMIFS('Transport-DB'!N:N,'Transport-DB'!C:C,"="&amp;'Work DB'!C442,'Transport-DB'!F:F,"="&amp;'Work DB'!$Q$4)</f>
        <v>0</v>
      </c>
      <c r="R442" s="167">
        <f>SUMIFS('Transport-DB'!N:N,'Transport-DB'!C:C,"="&amp;'Work DB'!C442,'Transport-DB'!F:F,"="&amp;'Work DB'!$R$4)</f>
        <v>0</v>
      </c>
      <c r="S442" s="168">
        <f>SUM(D442:J442)+SUM(K442:R442)-M442-SUMIFS(Transport_DB[ترانشه],Transport_DB[توضیحات],"دیسپوزال",Transport_DB[تاریخ],'Work DB'!C442)</f>
        <v>0</v>
      </c>
      <c r="T442" s="169">
        <f t="shared" si="74"/>
        <v>0</v>
      </c>
      <c r="U442" s="169"/>
      <c r="V442" s="169"/>
      <c r="W442" s="169"/>
      <c r="X442" s="169"/>
      <c r="Y442" s="167"/>
      <c r="Z442" s="249"/>
      <c r="AA442" s="168">
        <f>SUMIFS('Transport-DB'!P:P,'Transport-DB'!C:C,"="&amp;'Work DB'!C442,'Transport-DB'!F:F,"="&amp;'Work DB'!$AA$4)</f>
        <v>0</v>
      </c>
      <c r="AB442" s="169">
        <f>SUMIFS('Transport-DB'!P:P,'Transport-DB'!C:C,"="&amp;'Work DB'!C442,'Transport-DB'!F:F,"="&amp;'Work DB'!$AB$4)</f>
        <v>0</v>
      </c>
      <c r="AC442" s="169">
        <f>SUMIFS('Transport-DB'!P:P,'Transport-DB'!C:C,"="&amp;'Work DB'!C442,'Transport-DB'!F:F,"="&amp;'Work DB'!$AC$4)</f>
        <v>0</v>
      </c>
      <c r="AD442" s="166">
        <f>SUMIFS('Transport-DB'!P:P,'Transport-DB'!C:C,"="&amp;'Work DB'!C442,'Transport-DB'!F:F,"="&amp;'Work DB'!$AD$4)</f>
        <v>0</v>
      </c>
      <c r="AE442" s="166">
        <f>SUMIFS('Transport-DB'!P:P,'Transport-DB'!C:C,"="&amp;'Work DB'!C442,'Transport-DB'!F:F,"="&amp;'Work DB'!$AE$4)</f>
        <v>0</v>
      </c>
      <c r="AF442" s="166">
        <f>SUMIFS('Transport-DB'!P:P,'Transport-DB'!C:C,"="&amp;'Work DB'!C442,'Transport-DB'!F:F,"="&amp;'Work DB'!$AF$4)</f>
        <v>0</v>
      </c>
      <c r="AG442" s="167"/>
      <c r="AH442" s="168">
        <f>SUMIFS('Transport-DB'!Q:Q,'Transport-DB'!C:C,"="&amp;'Work DB'!C442)</f>
        <v>0</v>
      </c>
      <c r="AI442" s="170">
        <f>SUMIFS(Civil_DB[قالب بندی],Civil_DB[تاریخ],"="&amp;'Work DB'!C442)</f>
        <v>0</v>
      </c>
      <c r="AJ442" s="169"/>
      <c r="AK442" s="167">
        <f>SUMIFS(Civil_DB[بتن],Civil_DB[تاریخ],"="&amp;'Work DB'!C442)</f>
        <v>0</v>
      </c>
      <c r="AL442" s="28"/>
      <c r="AM442" s="29"/>
      <c r="AN442" s="31"/>
      <c r="AO442" s="28"/>
      <c r="AP442" s="29"/>
      <c r="AQ442" s="29"/>
      <c r="AR442" s="30"/>
      <c r="AS442" s="28"/>
      <c r="AT442" s="29"/>
      <c r="AU442" s="30"/>
      <c r="AV442" s="184"/>
      <c r="AW442" s="29"/>
      <c r="AX442" s="29"/>
      <c r="AY442" s="29"/>
      <c r="AZ442" s="29"/>
      <c r="BA442" s="29"/>
      <c r="BB442" s="29"/>
      <c r="BC442" s="30"/>
      <c r="BD442" s="249"/>
      <c r="BE442" s="249"/>
      <c r="BF442" s="249"/>
      <c r="BG442" s="249"/>
      <c r="BH442" s="32"/>
      <c r="BI442" s="56"/>
    </row>
    <row r="443" spans="2:61" s="15" customFormat="1" ht="21" x14ac:dyDescent="0.25">
      <c r="B443" s="47"/>
      <c r="C443" s="20">
        <f t="shared" si="73"/>
        <v>45808</v>
      </c>
      <c r="D443" s="168">
        <f>SUMIFS('Transport-DB'!O:O,'Transport-DB'!C:C,"="&amp;'Work DB'!C443,'Transport-DB'!F:F,"="&amp;'Work DB'!$D$4)</f>
        <v>0</v>
      </c>
      <c r="E443" s="169">
        <f>SUMIFS('Transport-DB'!O:O,'Transport-DB'!C:C,"="&amp;'Work DB'!C443,'Transport-DB'!F:F,"="&amp;'Work DB'!$E$4)</f>
        <v>0</v>
      </c>
      <c r="F443" s="169">
        <f>SUMIFS('Transport-DB'!O:O,'Transport-DB'!C:C,"="&amp;'Work DB'!C443,'Transport-DB'!F:F,"="&amp;'Work DB'!$F$4)</f>
        <v>0</v>
      </c>
      <c r="G443" s="169">
        <f>SUMIFS('Transport-DB'!O:O,'Transport-DB'!C:C,"="&amp;'Work DB'!C443,'Transport-DB'!F:F,"="&amp;'Work DB'!$G$4)</f>
        <v>0</v>
      </c>
      <c r="H443" s="166">
        <f>SUMIFS('Transport-DB'!O:O,'Transport-DB'!C:C,"="&amp;'Work DB'!C443,'Transport-DB'!F:F,"="&amp;'Work DB'!$H$4)</f>
        <v>0</v>
      </c>
      <c r="I443" s="169">
        <f>SUMIFS('Transport-DB'!O:O,'Transport-DB'!C:C,"="&amp;'Work DB'!C443,'Transport-DB'!F:F,"="&amp;'Work DB'!$I$4)</f>
        <v>0</v>
      </c>
      <c r="J443" s="337">
        <f>SUMIFS('Transport-DB'!O:O,'Transport-DB'!C:C,"="&amp;'Work DB'!C443,'Transport-DB'!F:F,"="&amp;'Work DB'!$J$4)</f>
        <v>0</v>
      </c>
      <c r="K443" s="168">
        <f>SUMIFS('Transport-DB'!N:N,'Transport-DB'!C:C,"="&amp;'Work DB'!C443,'Transport-DB'!F:F,"="&amp;'Work DB'!$K$4)</f>
        <v>0</v>
      </c>
      <c r="L443" s="169">
        <f>SUMIFS('Transport-DB'!N:N,'Transport-DB'!C:C,"="&amp;'Work DB'!C443,'Transport-DB'!F:F,"="&amp;'Work DB'!$L$4)</f>
        <v>0</v>
      </c>
      <c r="M443" s="169">
        <f>SUMIFS('Transport-DB'!N:N,'Transport-DB'!C:C,"="&amp;'Work DB'!C443,'Transport-DB'!F:F,"="&amp;'Work DB'!$M$4)</f>
        <v>0</v>
      </c>
      <c r="N443" s="169">
        <f>SUMIFS('Transport-DB'!N:N,'Transport-DB'!C:C,"="&amp;'Work DB'!C443,'Transport-DB'!F:F,"="&amp;'Work DB'!$N$4)</f>
        <v>0</v>
      </c>
      <c r="O443" s="169">
        <f>SUMIFS('Transport-DB'!N:N,'Transport-DB'!C:C,"="&amp;'Work DB'!C443,'Transport-DB'!F:F,"="&amp;'Work DB'!$O$4)</f>
        <v>0</v>
      </c>
      <c r="P443" s="169">
        <f>SUMIFS('Transport-DB'!N:N,'Transport-DB'!C:C,"="&amp;'Work DB'!C443,'Transport-DB'!F:F,"="&amp;'Work DB'!$P$4)</f>
        <v>0</v>
      </c>
      <c r="Q443" s="166">
        <f>SUMIFS('Transport-DB'!N:N,'Transport-DB'!C:C,"="&amp;'Work DB'!C443,'Transport-DB'!F:F,"="&amp;'Work DB'!$Q$4)</f>
        <v>0</v>
      </c>
      <c r="R443" s="167">
        <f>SUMIFS('Transport-DB'!N:N,'Transport-DB'!C:C,"="&amp;'Work DB'!C443,'Transport-DB'!F:F,"="&amp;'Work DB'!$R$4)</f>
        <v>0</v>
      </c>
      <c r="S443" s="168">
        <f>SUM(D443:J443)+SUM(K443:R443)-M443-SUMIFS(Transport_DB[ترانشه],Transport_DB[توضیحات],"دیسپوزال",Transport_DB[تاریخ],'Work DB'!C443)</f>
        <v>0</v>
      </c>
      <c r="T443" s="169">
        <f t="shared" si="74"/>
        <v>0</v>
      </c>
      <c r="U443" s="169"/>
      <c r="V443" s="169"/>
      <c r="W443" s="169"/>
      <c r="X443" s="169"/>
      <c r="Y443" s="167"/>
      <c r="Z443" s="249"/>
      <c r="AA443" s="168">
        <f>SUMIFS('Transport-DB'!P:P,'Transport-DB'!C:C,"="&amp;'Work DB'!C443,'Transport-DB'!F:F,"="&amp;'Work DB'!$AA$4)</f>
        <v>0</v>
      </c>
      <c r="AB443" s="169">
        <f>SUMIFS('Transport-DB'!P:P,'Transport-DB'!C:C,"="&amp;'Work DB'!C443,'Transport-DB'!F:F,"="&amp;'Work DB'!$AB$4)</f>
        <v>0</v>
      </c>
      <c r="AC443" s="169">
        <f>SUMIFS('Transport-DB'!P:P,'Transport-DB'!C:C,"="&amp;'Work DB'!C443,'Transport-DB'!F:F,"="&amp;'Work DB'!$AC$4)</f>
        <v>0</v>
      </c>
      <c r="AD443" s="166">
        <f>SUMIFS('Transport-DB'!P:P,'Transport-DB'!C:C,"="&amp;'Work DB'!C443,'Transport-DB'!F:F,"="&amp;'Work DB'!$AD$4)</f>
        <v>0</v>
      </c>
      <c r="AE443" s="166">
        <f>SUMIFS('Transport-DB'!P:P,'Transport-DB'!C:C,"="&amp;'Work DB'!C443,'Transport-DB'!F:F,"="&amp;'Work DB'!$AE$4)</f>
        <v>0</v>
      </c>
      <c r="AF443" s="166">
        <f>SUMIFS('Transport-DB'!P:P,'Transport-DB'!C:C,"="&amp;'Work DB'!C443,'Transport-DB'!F:F,"="&amp;'Work DB'!$AF$4)</f>
        <v>0</v>
      </c>
      <c r="AG443" s="167"/>
      <c r="AH443" s="168">
        <f>SUMIFS('Transport-DB'!Q:Q,'Transport-DB'!C:C,"="&amp;'Work DB'!C443)</f>
        <v>0</v>
      </c>
      <c r="AI443" s="170">
        <f>SUMIFS(Civil_DB[قالب بندی],Civil_DB[تاریخ],"="&amp;'Work DB'!C443)</f>
        <v>0</v>
      </c>
      <c r="AJ443" s="169"/>
      <c r="AK443" s="167">
        <f>SUMIFS(Civil_DB[بتن],Civil_DB[تاریخ],"="&amp;'Work DB'!C443)</f>
        <v>0</v>
      </c>
      <c r="AL443" s="28"/>
      <c r="AM443" s="29"/>
      <c r="AN443" s="31"/>
      <c r="AO443" s="28"/>
      <c r="AP443" s="29"/>
      <c r="AQ443" s="29"/>
      <c r="AR443" s="30"/>
      <c r="AS443" s="28"/>
      <c r="AT443" s="29"/>
      <c r="AU443" s="30"/>
      <c r="AV443" s="184"/>
      <c r="AW443" s="29"/>
      <c r="AX443" s="29"/>
      <c r="AY443" s="29"/>
      <c r="AZ443" s="29"/>
      <c r="BA443" s="29"/>
      <c r="BB443" s="29"/>
      <c r="BC443" s="30"/>
      <c r="BD443" s="249"/>
      <c r="BE443" s="249"/>
      <c r="BF443" s="249"/>
      <c r="BG443" s="249"/>
      <c r="BH443" s="32"/>
      <c r="BI443" s="56"/>
    </row>
    <row r="444" spans="2:61" s="15" customFormat="1" ht="21" x14ac:dyDescent="0.25">
      <c r="B444" s="47"/>
      <c r="C444" s="20">
        <f t="shared" si="73"/>
        <v>45809</v>
      </c>
      <c r="D444" s="168">
        <f>SUMIFS('Transport-DB'!O:O,'Transport-DB'!C:C,"="&amp;'Work DB'!C444,'Transport-DB'!F:F,"="&amp;'Work DB'!$D$4)</f>
        <v>0</v>
      </c>
      <c r="E444" s="169">
        <f>SUMIFS('Transport-DB'!O:O,'Transport-DB'!C:C,"="&amp;'Work DB'!C444,'Transport-DB'!F:F,"="&amp;'Work DB'!$E$4)</f>
        <v>0</v>
      </c>
      <c r="F444" s="169">
        <f>SUMIFS('Transport-DB'!O:O,'Transport-DB'!C:C,"="&amp;'Work DB'!C444,'Transport-DB'!F:F,"="&amp;'Work DB'!$F$4)</f>
        <v>0</v>
      </c>
      <c r="G444" s="169">
        <f>SUMIFS('Transport-DB'!O:O,'Transport-DB'!C:C,"="&amp;'Work DB'!C444,'Transport-DB'!F:F,"="&amp;'Work DB'!$G$4)</f>
        <v>0</v>
      </c>
      <c r="H444" s="166">
        <f>SUMIFS('Transport-DB'!O:O,'Transport-DB'!C:C,"="&amp;'Work DB'!C444,'Transport-DB'!F:F,"="&amp;'Work DB'!$H$4)</f>
        <v>0</v>
      </c>
      <c r="I444" s="169">
        <f>SUMIFS('Transport-DB'!O:O,'Transport-DB'!C:C,"="&amp;'Work DB'!C444,'Transport-DB'!F:F,"="&amp;'Work DB'!$I$4)</f>
        <v>0</v>
      </c>
      <c r="J444" s="337">
        <f>SUMIFS('Transport-DB'!O:O,'Transport-DB'!C:C,"="&amp;'Work DB'!C444,'Transport-DB'!F:F,"="&amp;'Work DB'!$J$4)</f>
        <v>0</v>
      </c>
      <c r="K444" s="168">
        <f>SUMIFS('Transport-DB'!N:N,'Transport-DB'!C:C,"="&amp;'Work DB'!C444,'Transport-DB'!F:F,"="&amp;'Work DB'!$K$4)</f>
        <v>0</v>
      </c>
      <c r="L444" s="169">
        <f>SUMIFS('Transport-DB'!N:N,'Transport-DB'!C:C,"="&amp;'Work DB'!C444,'Transport-DB'!F:F,"="&amp;'Work DB'!$L$4)</f>
        <v>0</v>
      </c>
      <c r="M444" s="169">
        <f>SUMIFS('Transport-DB'!N:N,'Transport-DB'!C:C,"="&amp;'Work DB'!C444,'Transport-DB'!F:F,"="&amp;'Work DB'!$M$4)</f>
        <v>0</v>
      </c>
      <c r="N444" s="169">
        <f>SUMIFS('Transport-DB'!N:N,'Transport-DB'!C:C,"="&amp;'Work DB'!C444,'Transport-DB'!F:F,"="&amp;'Work DB'!$N$4)</f>
        <v>0</v>
      </c>
      <c r="O444" s="169">
        <f>SUMIFS('Transport-DB'!N:N,'Transport-DB'!C:C,"="&amp;'Work DB'!C444,'Transport-DB'!F:F,"="&amp;'Work DB'!$O$4)</f>
        <v>0</v>
      </c>
      <c r="P444" s="169">
        <f>SUMIFS('Transport-DB'!N:N,'Transport-DB'!C:C,"="&amp;'Work DB'!C444,'Transport-DB'!F:F,"="&amp;'Work DB'!$P$4)</f>
        <v>0</v>
      </c>
      <c r="Q444" s="166">
        <f>SUMIFS('Transport-DB'!N:N,'Transport-DB'!C:C,"="&amp;'Work DB'!C444,'Transport-DB'!F:F,"="&amp;'Work DB'!$Q$4)</f>
        <v>0</v>
      </c>
      <c r="R444" s="167">
        <f>SUMIFS('Transport-DB'!N:N,'Transport-DB'!C:C,"="&amp;'Work DB'!C444,'Transport-DB'!F:F,"="&amp;'Work DB'!$R$4)</f>
        <v>0</v>
      </c>
      <c r="S444" s="168">
        <f>SUM(D444:J444)+SUM(K444:R444)-M444-SUMIFS(Transport_DB[ترانشه],Transport_DB[توضیحات],"دیسپوزال",Transport_DB[تاریخ],'Work DB'!C444)</f>
        <v>0</v>
      </c>
      <c r="T444" s="169">
        <f t="shared" si="74"/>
        <v>0</v>
      </c>
      <c r="U444" s="169"/>
      <c r="V444" s="169"/>
      <c r="W444" s="169"/>
      <c r="X444" s="169"/>
      <c r="Y444" s="167"/>
      <c r="Z444" s="249"/>
      <c r="AA444" s="168">
        <f>SUMIFS('Transport-DB'!P:P,'Transport-DB'!C:C,"="&amp;'Work DB'!C444,'Transport-DB'!F:F,"="&amp;'Work DB'!$AA$4)</f>
        <v>0</v>
      </c>
      <c r="AB444" s="169">
        <f>SUMIFS('Transport-DB'!P:P,'Transport-DB'!C:C,"="&amp;'Work DB'!C444,'Transport-DB'!F:F,"="&amp;'Work DB'!$AB$4)</f>
        <v>0</v>
      </c>
      <c r="AC444" s="169">
        <f>SUMIFS('Transport-DB'!P:P,'Transport-DB'!C:C,"="&amp;'Work DB'!C444,'Transport-DB'!F:F,"="&amp;'Work DB'!$AC$4)</f>
        <v>0</v>
      </c>
      <c r="AD444" s="166">
        <f>SUMIFS('Transport-DB'!P:P,'Transport-DB'!C:C,"="&amp;'Work DB'!C444,'Transport-DB'!F:F,"="&amp;'Work DB'!$AD$4)</f>
        <v>0</v>
      </c>
      <c r="AE444" s="166">
        <f>SUMIFS('Transport-DB'!P:P,'Transport-DB'!C:C,"="&amp;'Work DB'!C444,'Transport-DB'!F:F,"="&amp;'Work DB'!$AE$4)</f>
        <v>0</v>
      </c>
      <c r="AF444" s="166">
        <f>SUMIFS('Transport-DB'!P:P,'Transport-DB'!C:C,"="&amp;'Work DB'!C444,'Transport-DB'!F:F,"="&amp;'Work DB'!$AF$4)</f>
        <v>0</v>
      </c>
      <c r="AG444" s="167"/>
      <c r="AH444" s="168">
        <f>SUMIFS('Transport-DB'!Q:Q,'Transport-DB'!C:C,"="&amp;'Work DB'!C444)</f>
        <v>0</v>
      </c>
      <c r="AI444" s="170">
        <f>SUMIFS(Civil_DB[قالب بندی],Civil_DB[تاریخ],"="&amp;'Work DB'!C444)</f>
        <v>0</v>
      </c>
      <c r="AJ444" s="169"/>
      <c r="AK444" s="167">
        <f>SUMIFS(Civil_DB[بتن],Civil_DB[تاریخ],"="&amp;'Work DB'!C444)</f>
        <v>0</v>
      </c>
      <c r="AL444" s="28"/>
      <c r="AM444" s="29"/>
      <c r="AN444" s="31"/>
      <c r="AO444" s="28"/>
      <c r="AP444" s="29"/>
      <c r="AQ444" s="29"/>
      <c r="AR444" s="30"/>
      <c r="AS444" s="28"/>
      <c r="AT444" s="29"/>
      <c r="AU444" s="30"/>
      <c r="AV444" s="184"/>
      <c r="AW444" s="29"/>
      <c r="AX444" s="29"/>
      <c r="AY444" s="29"/>
      <c r="AZ444" s="29"/>
      <c r="BA444" s="29"/>
      <c r="BB444" s="29"/>
      <c r="BC444" s="30"/>
      <c r="BD444" s="249"/>
      <c r="BE444" s="249"/>
      <c r="BF444" s="249"/>
      <c r="BG444" s="249"/>
      <c r="BH444" s="32"/>
      <c r="BI444" s="56"/>
    </row>
    <row r="445" spans="2:61" s="15" customFormat="1" ht="21" x14ac:dyDescent="0.25">
      <c r="B445" s="47"/>
      <c r="C445" s="20">
        <f t="shared" si="73"/>
        <v>45810</v>
      </c>
      <c r="D445" s="168">
        <f>SUMIFS('Transport-DB'!O:O,'Transport-DB'!C:C,"="&amp;'Work DB'!C445,'Transport-DB'!F:F,"="&amp;'Work DB'!$D$4)</f>
        <v>0</v>
      </c>
      <c r="E445" s="169">
        <f>SUMIFS('Transport-DB'!O:O,'Transport-DB'!C:C,"="&amp;'Work DB'!C445,'Transport-DB'!F:F,"="&amp;'Work DB'!$E$4)</f>
        <v>0</v>
      </c>
      <c r="F445" s="169">
        <f>SUMIFS('Transport-DB'!O:O,'Transport-DB'!C:C,"="&amp;'Work DB'!C445,'Transport-DB'!F:F,"="&amp;'Work DB'!$F$4)</f>
        <v>0</v>
      </c>
      <c r="G445" s="169">
        <f>SUMIFS('Transport-DB'!O:O,'Transport-DB'!C:C,"="&amp;'Work DB'!C445,'Transport-DB'!F:F,"="&amp;'Work DB'!$G$4)</f>
        <v>0</v>
      </c>
      <c r="H445" s="166">
        <f>SUMIFS('Transport-DB'!O:O,'Transport-DB'!C:C,"="&amp;'Work DB'!C445,'Transport-DB'!F:F,"="&amp;'Work DB'!$H$4)</f>
        <v>0</v>
      </c>
      <c r="I445" s="169">
        <f>SUMIFS('Transport-DB'!O:O,'Transport-DB'!C:C,"="&amp;'Work DB'!C445,'Transport-DB'!F:F,"="&amp;'Work DB'!$I$4)</f>
        <v>0</v>
      </c>
      <c r="J445" s="337">
        <f>SUMIFS('Transport-DB'!O:O,'Transport-DB'!C:C,"="&amp;'Work DB'!C445,'Transport-DB'!F:F,"="&amp;'Work DB'!$J$4)</f>
        <v>0</v>
      </c>
      <c r="K445" s="168">
        <f>SUMIFS('Transport-DB'!N:N,'Transport-DB'!C:C,"="&amp;'Work DB'!C445,'Transport-DB'!F:F,"="&amp;'Work DB'!$K$4)</f>
        <v>0</v>
      </c>
      <c r="L445" s="169">
        <f>SUMIFS('Transport-DB'!N:N,'Transport-DB'!C:C,"="&amp;'Work DB'!C445,'Transport-DB'!F:F,"="&amp;'Work DB'!$L$4)</f>
        <v>0</v>
      </c>
      <c r="M445" s="169">
        <f>SUMIFS('Transport-DB'!N:N,'Transport-DB'!C:C,"="&amp;'Work DB'!C445,'Transport-DB'!F:F,"="&amp;'Work DB'!$M$4)</f>
        <v>0</v>
      </c>
      <c r="N445" s="169">
        <f>SUMIFS('Transport-DB'!N:N,'Transport-DB'!C:C,"="&amp;'Work DB'!C445,'Transport-DB'!F:F,"="&amp;'Work DB'!$N$4)</f>
        <v>0</v>
      </c>
      <c r="O445" s="169">
        <f>SUMIFS('Transport-DB'!N:N,'Transport-DB'!C:C,"="&amp;'Work DB'!C445,'Transport-DB'!F:F,"="&amp;'Work DB'!$O$4)</f>
        <v>0</v>
      </c>
      <c r="P445" s="169">
        <f>SUMIFS('Transport-DB'!N:N,'Transport-DB'!C:C,"="&amp;'Work DB'!C445,'Transport-DB'!F:F,"="&amp;'Work DB'!$P$4)</f>
        <v>0</v>
      </c>
      <c r="Q445" s="166">
        <f>SUMIFS('Transport-DB'!N:N,'Transport-DB'!C:C,"="&amp;'Work DB'!C445,'Transport-DB'!F:F,"="&amp;'Work DB'!$Q$4)</f>
        <v>0</v>
      </c>
      <c r="R445" s="167">
        <f>SUMIFS('Transport-DB'!N:N,'Transport-DB'!C:C,"="&amp;'Work DB'!C445,'Transport-DB'!F:F,"="&amp;'Work DB'!$R$4)</f>
        <v>0</v>
      </c>
      <c r="S445" s="168">
        <f>SUM(D445:J445)+SUM(K445:R445)-M445-SUMIFS(Transport_DB[ترانشه],Transport_DB[توضیحات],"دیسپوزال",Transport_DB[تاریخ],'Work DB'!C445)</f>
        <v>0</v>
      </c>
      <c r="T445" s="169">
        <f t="shared" si="74"/>
        <v>0</v>
      </c>
      <c r="U445" s="169"/>
      <c r="V445" s="169"/>
      <c r="W445" s="169"/>
      <c r="X445" s="169"/>
      <c r="Y445" s="167"/>
      <c r="Z445" s="249"/>
      <c r="AA445" s="168">
        <f>SUMIFS('Transport-DB'!P:P,'Transport-DB'!C:C,"="&amp;'Work DB'!C445,'Transport-DB'!F:F,"="&amp;'Work DB'!$AA$4)</f>
        <v>0</v>
      </c>
      <c r="AB445" s="169">
        <f>SUMIFS('Transport-DB'!P:P,'Transport-DB'!C:C,"="&amp;'Work DB'!C445,'Transport-DB'!F:F,"="&amp;'Work DB'!$AB$4)</f>
        <v>0</v>
      </c>
      <c r="AC445" s="169">
        <f>SUMIFS('Transport-DB'!P:P,'Transport-DB'!C:C,"="&amp;'Work DB'!C445,'Transport-DB'!F:F,"="&amp;'Work DB'!$AC$4)</f>
        <v>0</v>
      </c>
      <c r="AD445" s="166">
        <f>SUMIFS('Transport-DB'!P:P,'Transport-DB'!C:C,"="&amp;'Work DB'!C445,'Transport-DB'!F:F,"="&amp;'Work DB'!$AD$4)</f>
        <v>0</v>
      </c>
      <c r="AE445" s="166">
        <f>SUMIFS('Transport-DB'!P:P,'Transport-DB'!C:C,"="&amp;'Work DB'!C445,'Transport-DB'!F:F,"="&amp;'Work DB'!$AE$4)</f>
        <v>0</v>
      </c>
      <c r="AF445" s="166">
        <f>SUMIFS('Transport-DB'!P:P,'Transport-DB'!C:C,"="&amp;'Work DB'!C445,'Transport-DB'!F:F,"="&amp;'Work DB'!$AF$4)</f>
        <v>0</v>
      </c>
      <c r="AG445" s="167"/>
      <c r="AH445" s="168">
        <f>SUMIFS('Transport-DB'!Q:Q,'Transport-DB'!C:C,"="&amp;'Work DB'!C445)</f>
        <v>0</v>
      </c>
      <c r="AI445" s="170">
        <f>SUMIFS(Civil_DB[قالب بندی],Civil_DB[تاریخ],"="&amp;'Work DB'!C445)</f>
        <v>0</v>
      </c>
      <c r="AJ445" s="169"/>
      <c r="AK445" s="167">
        <f>SUMIFS(Civil_DB[بتن],Civil_DB[تاریخ],"="&amp;'Work DB'!C445)</f>
        <v>0</v>
      </c>
      <c r="AL445" s="28"/>
      <c r="AM445" s="29"/>
      <c r="AN445" s="31"/>
      <c r="AO445" s="28"/>
      <c r="AP445" s="29"/>
      <c r="AQ445" s="29"/>
      <c r="AR445" s="30"/>
      <c r="AS445" s="28"/>
      <c r="AT445" s="29"/>
      <c r="AU445" s="30"/>
      <c r="AV445" s="184"/>
      <c r="AW445" s="29"/>
      <c r="AX445" s="29"/>
      <c r="AY445" s="29"/>
      <c r="AZ445" s="29"/>
      <c r="BA445" s="29"/>
      <c r="BB445" s="29"/>
      <c r="BC445" s="30"/>
      <c r="BD445" s="249"/>
      <c r="BE445" s="249"/>
      <c r="BF445" s="249"/>
      <c r="BG445" s="249"/>
      <c r="BH445" s="32"/>
      <c r="BI445" s="56"/>
    </row>
    <row r="446" spans="2:61" s="15" customFormat="1" ht="21" x14ac:dyDescent="0.25">
      <c r="B446" s="47"/>
      <c r="C446" s="20">
        <f t="shared" si="73"/>
        <v>45811</v>
      </c>
      <c r="D446" s="168">
        <f>SUMIFS('Transport-DB'!O:O,'Transport-DB'!C:C,"="&amp;'Work DB'!C446,'Transport-DB'!F:F,"="&amp;'Work DB'!$D$4)</f>
        <v>0</v>
      </c>
      <c r="E446" s="169">
        <f>SUMIFS('Transport-DB'!O:O,'Transport-DB'!C:C,"="&amp;'Work DB'!C446,'Transport-DB'!F:F,"="&amp;'Work DB'!$E$4)</f>
        <v>0</v>
      </c>
      <c r="F446" s="169">
        <f>SUMIFS('Transport-DB'!O:O,'Transport-DB'!C:C,"="&amp;'Work DB'!C446,'Transport-DB'!F:F,"="&amp;'Work DB'!$F$4)</f>
        <v>0</v>
      </c>
      <c r="G446" s="169">
        <f>SUMIFS('Transport-DB'!O:O,'Transport-DB'!C:C,"="&amp;'Work DB'!C446,'Transport-DB'!F:F,"="&amp;'Work DB'!$G$4)</f>
        <v>0</v>
      </c>
      <c r="H446" s="166">
        <f>SUMIFS('Transport-DB'!O:O,'Transport-DB'!C:C,"="&amp;'Work DB'!C446,'Transport-DB'!F:F,"="&amp;'Work DB'!$H$4)</f>
        <v>0</v>
      </c>
      <c r="I446" s="169">
        <f>SUMIFS('Transport-DB'!O:O,'Transport-DB'!C:C,"="&amp;'Work DB'!C446,'Transport-DB'!F:F,"="&amp;'Work DB'!$I$4)</f>
        <v>0</v>
      </c>
      <c r="J446" s="337">
        <f>SUMIFS('Transport-DB'!O:O,'Transport-DB'!C:C,"="&amp;'Work DB'!C446,'Transport-DB'!F:F,"="&amp;'Work DB'!$J$4)</f>
        <v>0</v>
      </c>
      <c r="K446" s="168">
        <f>SUMIFS('Transport-DB'!N:N,'Transport-DB'!C:C,"="&amp;'Work DB'!C446,'Transport-DB'!F:F,"="&amp;'Work DB'!$K$4)</f>
        <v>0</v>
      </c>
      <c r="L446" s="169">
        <f>SUMIFS('Transport-DB'!N:N,'Transport-DB'!C:C,"="&amp;'Work DB'!C446,'Transport-DB'!F:F,"="&amp;'Work DB'!$L$4)</f>
        <v>0</v>
      </c>
      <c r="M446" s="169">
        <f>SUMIFS('Transport-DB'!N:N,'Transport-DB'!C:C,"="&amp;'Work DB'!C446,'Transport-DB'!F:F,"="&amp;'Work DB'!$M$4)</f>
        <v>0</v>
      </c>
      <c r="N446" s="169">
        <f>SUMIFS('Transport-DB'!N:N,'Transport-DB'!C:C,"="&amp;'Work DB'!C446,'Transport-DB'!F:F,"="&amp;'Work DB'!$N$4)</f>
        <v>0</v>
      </c>
      <c r="O446" s="169">
        <f>SUMIFS('Transport-DB'!N:N,'Transport-DB'!C:C,"="&amp;'Work DB'!C446,'Transport-DB'!F:F,"="&amp;'Work DB'!$O$4)</f>
        <v>0</v>
      </c>
      <c r="P446" s="169">
        <f>SUMIFS('Transport-DB'!N:N,'Transport-DB'!C:C,"="&amp;'Work DB'!C446,'Transport-DB'!F:F,"="&amp;'Work DB'!$P$4)</f>
        <v>0</v>
      </c>
      <c r="Q446" s="166">
        <f>SUMIFS('Transport-DB'!N:N,'Transport-DB'!C:C,"="&amp;'Work DB'!C446,'Transport-DB'!F:F,"="&amp;'Work DB'!$Q$4)</f>
        <v>0</v>
      </c>
      <c r="R446" s="167">
        <f>SUMIFS('Transport-DB'!N:N,'Transport-DB'!C:C,"="&amp;'Work DB'!C446,'Transport-DB'!F:F,"="&amp;'Work DB'!$R$4)</f>
        <v>0</v>
      </c>
      <c r="S446" s="168">
        <f>SUM(D446:J446)+SUM(K446:R446)-M446-SUMIFS(Transport_DB[ترانشه],Transport_DB[توضیحات],"دیسپوزال",Transport_DB[تاریخ],'Work DB'!C446)</f>
        <v>0</v>
      </c>
      <c r="T446" s="169">
        <f t="shared" si="74"/>
        <v>0</v>
      </c>
      <c r="U446" s="169"/>
      <c r="V446" s="169"/>
      <c r="W446" s="169"/>
      <c r="X446" s="169"/>
      <c r="Y446" s="167"/>
      <c r="Z446" s="249"/>
      <c r="AA446" s="168">
        <f>SUMIFS('Transport-DB'!P:P,'Transport-DB'!C:C,"="&amp;'Work DB'!C446,'Transport-DB'!F:F,"="&amp;'Work DB'!$AA$4)</f>
        <v>0</v>
      </c>
      <c r="AB446" s="169">
        <f>SUMIFS('Transport-DB'!P:P,'Transport-DB'!C:C,"="&amp;'Work DB'!C446,'Transport-DB'!F:F,"="&amp;'Work DB'!$AB$4)</f>
        <v>0</v>
      </c>
      <c r="AC446" s="169">
        <f>SUMIFS('Transport-DB'!P:P,'Transport-DB'!C:C,"="&amp;'Work DB'!C446,'Transport-DB'!F:F,"="&amp;'Work DB'!$AC$4)</f>
        <v>0</v>
      </c>
      <c r="AD446" s="166">
        <f>SUMIFS('Transport-DB'!P:P,'Transport-DB'!C:C,"="&amp;'Work DB'!C446,'Transport-DB'!F:F,"="&amp;'Work DB'!$AD$4)</f>
        <v>0</v>
      </c>
      <c r="AE446" s="166">
        <f>SUMIFS('Transport-DB'!P:P,'Transport-DB'!C:C,"="&amp;'Work DB'!C446,'Transport-DB'!F:F,"="&amp;'Work DB'!$AE$4)</f>
        <v>0</v>
      </c>
      <c r="AF446" s="166">
        <f>SUMIFS('Transport-DB'!P:P,'Transport-DB'!C:C,"="&amp;'Work DB'!C446,'Transport-DB'!F:F,"="&amp;'Work DB'!$AF$4)</f>
        <v>0</v>
      </c>
      <c r="AG446" s="167"/>
      <c r="AH446" s="168">
        <f>SUMIFS('Transport-DB'!Q:Q,'Transport-DB'!C:C,"="&amp;'Work DB'!C446)</f>
        <v>0</v>
      </c>
      <c r="AI446" s="170">
        <f>SUMIFS(Civil_DB[قالب بندی],Civil_DB[تاریخ],"="&amp;'Work DB'!C446)</f>
        <v>0</v>
      </c>
      <c r="AJ446" s="169"/>
      <c r="AK446" s="167">
        <f>SUMIFS(Civil_DB[بتن],Civil_DB[تاریخ],"="&amp;'Work DB'!C446)</f>
        <v>0</v>
      </c>
      <c r="AL446" s="28"/>
      <c r="AM446" s="29"/>
      <c r="AN446" s="31"/>
      <c r="AO446" s="28"/>
      <c r="AP446" s="29"/>
      <c r="AQ446" s="29"/>
      <c r="AR446" s="30"/>
      <c r="AS446" s="28"/>
      <c r="AT446" s="29"/>
      <c r="AU446" s="30"/>
      <c r="AV446" s="184"/>
      <c r="AW446" s="29"/>
      <c r="AX446" s="29"/>
      <c r="AY446" s="29"/>
      <c r="AZ446" s="29"/>
      <c r="BA446" s="29"/>
      <c r="BB446" s="29"/>
      <c r="BC446" s="30"/>
      <c r="BD446" s="249"/>
      <c r="BE446" s="249"/>
      <c r="BF446" s="249"/>
      <c r="BG446" s="249"/>
      <c r="BH446" s="32"/>
      <c r="BI446" s="56"/>
    </row>
    <row r="447" spans="2:61" s="15" customFormat="1" ht="21" x14ac:dyDescent="0.25">
      <c r="B447" s="47"/>
      <c r="C447" s="20">
        <f t="shared" si="73"/>
        <v>45812</v>
      </c>
      <c r="D447" s="168">
        <f>SUMIFS('Transport-DB'!O:O,'Transport-DB'!C:C,"="&amp;'Work DB'!C447,'Transport-DB'!F:F,"="&amp;'Work DB'!$D$4)</f>
        <v>0</v>
      </c>
      <c r="E447" s="169">
        <f>SUMIFS('Transport-DB'!O:O,'Transport-DB'!C:C,"="&amp;'Work DB'!C447,'Transport-DB'!F:F,"="&amp;'Work DB'!$E$4)</f>
        <v>0</v>
      </c>
      <c r="F447" s="169">
        <f>SUMIFS('Transport-DB'!O:O,'Transport-DB'!C:C,"="&amp;'Work DB'!C447,'Transport-DB'!F:F,"="&amp;'Work DB'!$F$4)</f>
        <v>0</v>
      </c>
      <c r="G447" s="169">
        <f>SUMIFS('Transport-DB'!O:O,'Transport-DB'!C:C,"="&amp;'Work DB'!C447,'Transport-DB'!F:F,"="&amp;'Work DB'!$G$4)</f>
        <v>0</v>
      </c>
      <c r="H447" s="166">
        <f>SUMIFS('Transport-DB'!O:O,'Transport-DB'!C:C,"="&amp;'Work DB'!C447,'Transport-DB'!F:F,"="&amp;'Work DB'!$H$4)</f>
        <v>0</v>
      </c>
      <c r="I447" s="169">
        <f>SUMIFS('Transport-DB'!O:O,'Transport-DB'!C:C,"="&amp;'Work DB'!C447,'Transport-DB'!F:F,"="&amp;'Work DB'!$I$4)</f>
        <v>0</v>
      </c>
      <c r="J447" s="337">
        <f>SUMIFS('Transport-DB'!O:O,'Transport-DB'!C:C,"="&amp;'Work DB'!C447,'Transport-DB'!F:F,"="&amp;'Work DB'!$J$4)</f>
        <v>0</v>
      </c>
      <c r="K447" s="168">
        <f>SUMIFS('Transport-DB'!N:N,'Transport-DB'!C:C,"="&amp;'Work DB'!C447,'Transport-DB'!F:F,"="&amp;'Work DB'!$K$4)</f>
        <v>0</v>
      </c>
      <c r="L447" s="169">
        <f>SUMIFS('Transport-DB'!N:N,'Transport-DB'!C:C,"="&amp;'Work DB'!C447,'Transport-DB'!F:F,"="&amp;'Work DB'!$L$4)</f>
        <v>0</v>
      </c>
      <c r="M447" s="169">
        <f>SUMIFS('Transport-DB'!N:N,'Transport-DB'!C:C,"="&amp;'Work DB'!C447,'Transport-DB'!F:F,"="&amp;'Work DB'!$M$4)</f>
        <v>0</v>
      </c>
      <c r="N447" s="169">
        <f>SUMIFS('Transport-DB'!N:N,'Transport-DB'!C:C,"="&amp;'Work DB'!C447,'Transport-DB'!F:F,"="&amp;'Work DB'!$N$4)</f>
        <v>0</v>
      </c>
      <c r="O447" s="169">
        <f>SUMIFS('Transport-DB'!N:N,'Transport-DB'!C:C,"="&amp;'Work DB'!C447,'Transport-DB'!F:F,"="&amp;'Work DB'!$O$4)</f>
        <v>0</v>
      </c>
      <c r="P447" s="169">
        <f>SUMIFS('Transport-DB'!N:N,'Transport-DB'!C:C,"="&amp;'Work DB'!C447,'Transport-DB'!F:F,"="&amp;'Work DB'!$P$4)</f>
        <v>0</v>
      </c>
      <c r="Q447" s="166">
        <f>SUMIFS('Transport-DB'!N:N,'Transport-DB'!C:C,"="&amp;'Work DB'!C447,'Transport-DB'!F:F,"="&amp;'Work DB'!$Q$4)</f>
        <v>0</v>
      </c>
      <c r="R447" s="167">
        <f>SUMIFS('Transport-DB'!N:N,'Transport-DB'!C:C,"="&amp;'Work DB'!C447,'Transport-DB'!F:F,"="&amp;'Work DB'!$R$4)</f>
        <v>0</v>
      </c>
      <c r="S447" s="168">
        <f>SUM(D447:J447)+SUM(K447:R447)-M447-SUMIFS(Transport_DB[ترانشه],Transport_DB[توضیحات],"دیسپوزال",Transport_DB[تاریخ],'Work DB'!C447)</f>
        <v>0</v>
      </c>
      <c r="T447" s="169">
        <f t="shared" si="74"/>
        <v>0</v>
      </c>
      <c r="U447" s="169"/>
      <c r="V447" s="169"/>
      <c r="W447" s="169"/>
      <c r="X447" s="169"/>
      <c r="Y447" s="167"/>
      <c r="Z447" s="249"/>
      <c r="AA447" s="168">
        <f>SUMIFS('Transport-DB'!P:P,'Transport-DB'!C:C,"="&amp;'Work DB'!C447,'Transport-DB'!F:F,"="&amp;'Work DB'!$AA$4)</f>
        <v>0</v>
      </c>
      <c r="AB447" s="169">
        <f>SUMIFS('Transport-DB'!P:P,'Transport-DB'!C:C,"="&amp;'Work DB'!C447,'Transport-DB'!F:F,"="&amp;'Work DB'!$AB$4)</f>
        <v>0</v>
      </c>
      <c r="AC447" s="169">
        <f>SUMIFS('Transport-DB'!P:P,'Transport-DB'!C:C,"="&amp;'Work DB'!C447,'Transport-DB'!F:F,"="&amp;'Work DB'!$AC$4)</f>
        <v>0</v>
      </c>
      <c r="AD447" s="166">
        <f>SUMIFS('Transport-DB'!P:P,'Transport-DB'!C:C,"="&amp;'Work DB'!C447,'Transport-DB'!F:F,"="&amp;'Work DB'!$AD$4)</f>
        <v>0</v>
      </c>
      <c r="AE447" s="166">
        <f>SUMIFS('Transport-DB'!P:P,'Transport-DB'!C:C,"="&amp;'Work DB'!C447,'Transport-DB'!F:F,"="&amp;'Work DB'!$AE$4)</f>
        <v>0</v>
      </c>
      <c r="AF447" s="166">
        <f>SUMIFS('Transport-DB'!P:P,'Transport-DB'!C:C,"="&amp;'Work DB'!C447,'Transport-DB'!F:F,"="&amp;'Work DB'!$AF$4)</f>
        <v>0</v>
      </c>
      <c r="AG447" s="167"/>
      <c r="AH447" s="168">
        <f>SUMIFS('Transport-DB'!Q:Q,'Transport-DB'!C:C,"="&amp;'Work DB'!C447)</f>
        <v>0</v>
      </c>
      <c r="AI447" s="170">
        <f>SUMIFS(Civil_DB[قالب بندی],Civil_DB[تاریخ],"="&amp;'Work DB'!C447)</f>
        <v>0</v>
      </c>
      <c r="AJ447" s="169"/>
      <c r="AK447" s="167">
        <f>SUMIFS(Civil_DB[بتن],Civil_DB[تاریخ],"="&amp;'Work DB'!C447)</f>
        <v>0</v>
      </c>
      <c r="AL447" s="28"/>
      <c r="AM447" s="29"/>
      <c r="AN447" s="31"/>
      <c r="AO447" s="28"/>
      <c r="AP447" s="29"/>
      <c r="AQ447" s="29"/>
      <c r="AR447" s="30"/>
      <c r="AS447" s="28"/>
      <c r="AT447" s="29"/>
      <c r="AU447" s="30"/>
      <c r="AV447" s="184"/>
      <c r="AW447" s="29"/>
      <c r="AX447" s="29"/>
      <c r="AY447" s="29"/>
      <c r="AZ447" s="29"/>
      <c r="BA447" s="29"/>
      <c r="BB447" s="29"/>
      <c r="BC447" s="30"/>
      <c r="BD447" s="249"/>
      <c r="BE447" s="249"/>
      <c r="BF447" s="249"/>
      <c r="BG447" s="249"/>
      <c r="BH447" s="32"/>
      <c r="BI447" s="56"/>
    </row>
    <row r="448" spans="2:61" s="15" customFormat="1" ht="21" x14ac:dyDescent="0.25">
      <c r="B448" s="47"/>
      <c r="C448" s="20">
        <f t="shared" si="73"/>
        <v>45813</v>
      </c>
      <c r="D448" s="168">
        <f>SUMIFS('Transport-DB'!O:O,'Transport-DB'!C:C,"="&amp;'Work DB'!C448,'Transport-DB'!F:F,"="&amp;'Work DB'!$D$4)</f>
        <v>0</v>
      </c>
      <c r="E448" s="169">
        <f>SUMIFS('Transport-DB'!O:O,'Transport-DB'!C:C,"="&amp;'Work DB'!C448,'Transport-DB'!F:F,"="&amp;'Work DB'!$E$4)</f>
        <v>0</v>
      </c>
      <c r="F448" s="169">
        <f>SUMIFS('Transport-DB'!O:O,'Transport-DB'!C:C,"="&amp;'Work DB'!C448,'Transport-DB'!F:F,"="&amp;'Work DB'!$F$4)</f>
        <v>0</v>
      </c>
      <c r="G448" s="169">
        <f>SUMIFS('Transport-DB'!O:O,'Transport-DB'!C:C,"="&amp;'Work DB'!C448,'Transport-DB'!F:F,"="&amp;'Work DB'!$G$4)</f>
        <v>0</v>
      </c>
      <c r="H448" s="166">
        <f>SUMIFS('Transport-DB'!O:O,'Transport-DB'!C:C,"="&amp;'Work DB'!C448,'Transport-DB'!F:F,"="&amp;'Work DB'!$H$4)</f>
        <v>0</v>
      </c>
      <c r="I448" s="169">
        <f>SUMIFS('Transport-DB'!O:O,'Transport-DB'!C:C,"="&amp;'Work DB'!C448,'Transport-DB'!F:F,"="&amp;'Work DB'!$I$4)</f>
        <v>0</v>
      </c>
      <c r="J448" s="337">
        <f>SUMIFS('Transport-DB'!O:O,'Transport-DB'!C:C,"="&amp;'Work DB'!C448,'Transport-DB'!F:F,"="&amp;'Work DB'!$J$4)</f>
        <v>0</v>
      </c>
      <c r="K448" s="168">
        <f>SUMIFS('Transport-DB'!N:N,'Transport-DB'!C:C,"="&amp;'Work DB'!C448,'Transport-DB'!F:F,"="&amp;'Work DB'!$K$4)</f>
        <v>0</v>
      </c>
      <c r="L448" s="169">
        <f>SUMIFS('Transport-DB'!N:N,'Transport-DB'!C:C,"="&amp;'Work DB'!C448,'Transport-DB'!F:F,"="&amp;'Work DB'!$L$4)</f>
        <v>0</v>
      </c>
      <c r="M448" s="169">
        <f>SUMIFS('Transport-DB'!N:N,'Transport-DB'!C:C,"="&amp;'Work DB'!C448,'Transport-DB'!F:F,"="&amp;'Work DB'!$M$4)</f>
        <v>0</v>
      </c>
      <c r="N448" s="169">
        <f>SUMIFS('Transport-DB'!N:N,'Transport-DB'!C:C,"="&amp;'Work DB'!C448,'Transport-DB'!F:F,"="&amp;'Work DB'!$N$4)</f>
        <v>0</v>
      </c>
      <c r="O448" s="169">
        <f>SUMIFS('Transport-DB'!N:N,'Transport-DB'!C:C,"="&amp;'Work DB'!C448,'Transport-DB'!F:F,"="&amp;'Work DB'!$O$4)</f>
        <v>0</v>
      </c>
      <c r="P448" s="169">
        <f>SUMIFS('Transport-DB'!N:N,'Transport-DB'!C:C,"="&amp;'Work DB'!C448,'Transport-DB'!F:F,"="&amp;'Work DB'!$P$4)</f>
        <v>0</v>
      </c>
      <c r="Q448" s="166">
        <f>SUMIFS('Transport-DB'!N:N,'Transport-DB'!C:C,"="&amp;'Work DB'!C448,'Transport-DB'!F:F,"="&amp;'Work DB'!$Q$4)</f>
        <v>0</v>
      </c>
      <c r="R448" s="167">
        <f>SUMIFS('Transport-DB'!N:N,'Transport-DB'!C:C,"="&amp;'Work DB'!C448,'Transport-DB'!F:F,"="&amp;'Work DB'!$R$4)</f>
        <v>0</v>
      </c>
      <c r="S448" s="168">
        <f>SUM(D448:J448)+SUM(K448:R448)-M448-SUMIFS(Transport_DB[ترانشه],Transport_DB[توضیحات],"دیسپوزال",Transport_DB[تاریخ],'Work DB'!C448)</f>
        <v>0</v>
      </c>
      <c r="T448" s="169">
        <f t="shared" si="74"/>
        <v>0</v>
      </c>
      <c r="U448" s="169"/>
      <c r="V448" s="169"/>
      <c r="W448" s="169"/>
      <c r="X448" s="169"/>
      <c r="Y448" s="167"/>
      <c r="Z448" s="249"/>
      <c r="AA448" s="168">
        <f>SUMIFS('Transport-DB'!P:P,'Transport-DB'!C:C,"="&amp;'Work DB'!C448,'Transport-DB'!F:F,"="&amp;'Work DB'!$AA$4)</f>
        <v>0</v>
      </c>
      <c r="AB448" s="169">
        <f>SUMIFS('Transport-DB'!P:P,'Transport-DB'!C:C,"="&amp;'Work DB'!C448,'Transport-DB'!F:F,"="&amp;'Work DB'!$AB$4)</f>
        <v>0</v>
      </c>
      <c r="AC448" s="169">
        <f>SUMIFS('Transport-DB'!P:P,'Transport-DB'!C:C,"="&amp;'Work DB'!C448,'Transport-DB'!F:F,"="&amp;'Work DB'!$AC$4)</f>
        <v>0</v>
      </c>
      <c r="AD448" s="166">
        <f>SUMIFS('Transport-DB'!P:P,'Transport-DB'!C:C,"="&amp;'Work DB'!C448,'Transport-DB'!F:F,"="&amp;'Work DB'!$AD$4)</f>
        <v>0</v>
      </c>
      <c r="AE448" s="166">
        <f>SUMIFS('Transport-DB'!P:P,'Transport-DB'!C:C,"="&amp;'Work DB'!C448,'Transport-DB'!F:F,"="&amp;'Work DB'!$AE$4)</f>
        <v>0</v>
      </c>
      <c r="AF448" s="166">
        <f>SUMIFS('Transport-DB'!P:P,'Transport-DB'!C:C,"="&amp;'Work DB'!C448,'Transport-DB'!F:F,"="&amp;'Work DB'!$AF$4)</f>
        <v>0</v>
      </c>
      <c r="AG448" s="167"/>
      <c r="AH448" s="168">
        <f>SUMIFS('Transport-DB'!Q:Q,'Transport-DB'!C:C,"="&amp;'Work DB'!C448)</f>
        <v>0</v>
      </c>
      <c r="AI448" s="170">
        <f>SUMIFS(Civil_DB[قالب بندی],Civil_DB[تاریخ],"="&amp;'Work DB'!C448)</f>
        <v>0</v>
      </c>
      <c r="AJ448" s="169"/>
      <c r="AK448" s="167">
        <f>SUMIFS(Civil_DB[بتن],Civil_DB[تاریخ],"="&amp;'Work DB'!C448)</f>
        <v>0</v>
      </c>
      <c r="AL448" s="28"/>
      <c r="AM448" s="29"/>
      <c r="AN448" s="31"/>
      <c r="AO448" s="28"/>
      <c r="AP448" s="29"/>
      <c r="AQ448" s="29"/>
      <c r="AR448" s="30"/>
      <c r="AS448" s="28"/>
      <c r="AT448" s="29"/>
      <c r="AU448" s="30"/>
      <c r="AV448" s="184"/>
      <c r="AW448" s="29"/>
      <c r="AX448" s="29"/>
      <c r="AY448" s="29"/>
      <c r="AZ448" s="29"/>
      <c r="BA448" s="29"/>
      <c r="BB448" s="29"/>
      <c r="BC448" s="30"/>
      <c r="BD448" s="249"/>
      <c r="BE448" s="249"/>
      <c r="BF448" s="249"/>
      <c r="BG448" s="249"/>
      <c r="BH448" s="32"/>
      <c r="BI448" s="56"/>
    </row>
    <row r="449" spans="2:61" s="15" customFormat="1" ht="21" x14ac:dyDescent="0.25">
      <c r="B449" s="47"/>
      <c r="C449" s="20">
        <f t="shared" si="73"/>
        <v>45814</v>
      </c>
      <c r="D449" s="168">
        <f>SUMIFS('Transport-DB'!O:O,'Transport-DB'!C:C,"="&amp;'Work DB'!C449,'Transport-DB'!F:F,"="&amp;'Work DB'!$D$4)</f>
        <v>0</v>
      </c>
      <c r="E449" s="169">
        <f>SUMIFS('Transport-DB'!O:O,'Transport-DB'!C:C,"="&amp;'Work DB'!C449,'Transport-DB'!F:F,"="&amp;'Work DB'!$E$4)</f>
        <v>0</v>
      </c>
      <c r="F449" s="169">
        <f>SUMIFS('Transport-DB'!O:O,'Transport-DB'!C:C,"="&amp;'Work DB'!C449,'Transport-DB'!F:F,"="&amp;'Work DB'!$F$4)</f>
        <v>0</v>
      </c>
      <c r="G449" s="169">
        <f>SUMIFS('Transport-DB'!O:O,'Transport-DB'!C:C,"="&amp;'Work DB'!C449,'Transport-DB'!F:F,"="&amp;'Work DB'!$G$4)</f>
        <v>0</v>
      </c>
      <c r="H449" s="166">
        <f>SUMIFS('Transport-DB'!O:O,'Transport-DB'!C:C,"="&amp;'Work DB'!C449,'Transport-DB'!F:F,"="&amp;'Work DB'!$H$4)</f>
        <v>0</v>
      </c>
      <c r="I449" s="169">
        <f>SUMIFS('Transport-DB'!O:O,'Transport-DB'!C:C,"="&amp;'Work DB'!C449,'Transport-DB'!F:F,"="&amp;'Work DB'!$I$4)</f>
        <v>0</v>
      </c>
      <c r="J449" s="337">
        <f>SUMIFS('Transport-DB'!O:O,'Transport-DB'!C:C,"="&amp;'Work DB'!C449,'Transport-DB'!F:F,"="&amp;'Work DB'!$J$4)</f>
        <v>0</v>
      </c>
      <c r="K449" s="168">
        <f>SUMIFS('Transport-DB'!N:N,'Transport-DB'!C:C,"="&amp;'Work DB'!C449,'Transport-DB'!F:F,"="&amp;'Work DB'!$K$4)</f>
        <v>0</v>
      </c>
      <c r="L449" s="169">
        <f>SUMIFS('Transport-DB'!N:N,'Transport-DB'!C:C,"="&amp;'Work DB'!C449,'Transport-DB'!F:F,"="&amp;'Work DB'!$L$4)</f>
        <v>0</v>
      </c>
      <c r="M449" s="169">
        <f>SUMIFS('Transport-DB'!N:N,'Transport-DB'!C:C,"="&amp;'Work DB'!C449,'Transport-DB'!F:F,"="&amp;'Work DB'!$M$4)</f>
        <v>0</v>
      </c>
      <c r="N449" s="169">
        <f>SUMIFS('Transport-DB'!N:N,'Transport-DB'!C:C,"="&amp;'Work DB'!C449,'Transport-DB'!F:F,"="&amp;'Work DB'!$N$4)</f>
        <v>0</v>
      </c>
      <c r="O449" s="169">
        <f>SUMIFS('Transport-DB'!N:N,'Transport-DB'!C:C,"="&amp;'Work DB'!C449,'Transport-DB'!F:F,"="&amp;'Work DB'!$O$4)</f>
        <v>0</v>
      </c>
      <c r="P449" s="169">
        <f>SUMIFS('Transport-DB'!N:N,'Transport-DB'!C:C,"="&amp;'Work DB'!C449,'Transport-DB'!F:F,"="&amp;'Work DB'!$P$4)</f>
        <v>0</v>
      </c>
      <c r="Q449" s="166">
        <f>SUMIFS('Transport-DB'!N:N,'Transport-DB'!C:C,"="&amp;'Work DB'!C449,'Transport-DB'!F:F,"="&amp;'Work DB'!$Q$4)</f>
        <v>0</v>
      </c>
      <c r="R449" s="167">
        <f>SUMIFS('Transport-DB'!N:N,'Transport-DB'!C:C,"="&amp;'Work DB'!C449,'Transport-DB'!F:F,"="&amp;'Work DB'!$R$4)</f>
        <v>0</v>
      </c>
      <c r="S449" s="168">
        <f>SUM(D449:J449)+SUM(K449:R449)-M449-SUMIFS(Transport_DB[ترانشه],Transport_DB[توضیحات],"دیسپوزال",Transport_DB[تاریخ],'Work DB'!C449)</f>
        <v>0</v>
      </c>
      <c r="T449" s="169">
        <f t="shared" si="74"/>
        <v>0</v>
      </c>
      <c r="U449" s="169"/>
      <c r="V449" s="169"/>
      <c r="W449" s="169"/>
      <c r="X449" s="169"/>
      <c r="Y449" s="167"/>
      <c r="Z449" s="249"/>
      <c r="AA449" s="168">
        <f>SUMIFS('Transport-DB'!P:P,'Transport-DB'!C:C,"="&amp;'Work DB'!C449,'Transport-DB'!F:F,"="&amp;'Work DB'!$AA$4)</f>
        <v>0</v>
      </c>
      <c r="AB449" s="169">
        <f>SUMIFS('Transport-DB'!P:P,'Transport-DB'!C:C,"="&amp;'Work DB'!C449,'Transport-DB'!F:F,"="&amp;'Work DB'!$AB$4)</f>
        <v>0</v>
      </c>
      <c r="AC449" s="169">
        <f>SUMIFS('Transport-DB'!P:P,'Transport-DB'!C:C,"="&amp;'Work DB'!C449,'Transport-DB'!F:F,"="&amp;'Work DB'!$AC$4)</f>
        <v>0</v>
      </c>
      <c r="AD449" s="166">
        <f>SUMIFS('Transport-DB'!P:P,'Transport-DB'!C:C,"="&amp;'Work DB'!C449,'Transport-DB'!F:F,"="&amp;'Work DB'!$AD$4)</f>
        <v>0</v>
      </c>
      <c r="AE449" s="166">
        <f>SUMIFS('Transport-DB'!P:P,'Transport-DB'!C:C,"="&amp;'Work DB'!C449,'Transport-DB'!F:F,"="&amp;'Work DB'!$AE$4)</f>
        <v>0</v>
      </c>
      <c r="AF449" s="166">
        <f>SUMIFS('Transport-DB'!P:P,'Transport-DB'!C:C,"="&amp;'Work DB'!C449,'Transport-DB'!F:F,"="&amp;'Work DB'!$AF$4)</f>
        <v>0</v>
      </c>
      <c r="AG449" s="167"/>
      <c r="AH449" s="168">
        <f>SUMIFS('Transport-DB'!Q:Q,'Transport-DB'!C:C,"="&amp;'Work DB'!C449)</f>
        <v>0</v>
      </c>
      <c r="AI449" s="170">
        <f>SUMIFS(Civil_DB[قالب بندی],Civil_DB[تاریخ],"="&amp;'Work DB'!C449)</f>
        <v>0</v>
      </c>
      <c r="AJ449" s="169"/>
      <c r="AK449" s="167">
        <f>SUMIFS(Civil_DB[بتن],Civil_DB[تاریخ],"="&amp;'Work DB'!C449)</f>
        <v>0</v>
      </c>
      <c r="AL449" s="28"/>
      <c r="AM449" s="29"/>
      <c r="AN449" s="31"/>
      <c r="AO449" s="28"/>
      <c r="AP449" s="29"/>
      <c r="AQ449" s="29"/>
      <c r="AR449" s="30"/>
      <c r="AS449" s="28"/>
      <c r="AT449" s="29"/>
      <c r="AU449" s="30"/>
      <c r="AV449" s="184"/>
      <c r="AW449" s="29"/>
      <c r="AX449" s="29"/>
      <c r="AY449" s="29"/>
      <c r="AZ449" s="29"/>
      <c r="BA449" s="29"/>
      <c r="BB449" s="29"/>
      <c r="BC449" s="30"/>
      <c r="BD449" s="249"/>
      <c r="BE449" s="249"/>
      <c r="BF449" s="249"/>
      <c r="BG449" s="249"/>
      <c r="BH449" s="32"/>
      <c r="BI449" s="56"/>
    </row>
    <row r="450" spans="2:61" s="15" customFormat="1" ht="21" x14ac:dyDescent="0.25">
      <c r="B450" s="47"/>
      <c r="C450" s="20">
        <f t="shared" si="73"/>
        <v>45815</v>
      </c>
      <c r="D450" s="168">
        <f>SUMIFS('Transport-DB'!O:O,'Transport-DB'!C:C,"="&amp;'Work DB'!C450,'Transport-DB'!F:F,"="&amp;'Work DB'!$D$4)</f>
        <v>0</v>
      </c>
      <c r="E450" s="169">
        <f>SUMIFS('Transport-DB'!O:O,'Transport-DB'!C:C,"="&amp;'Work DB'!C450,'Transport-DB'!F:F,"="&amp;'Work DB'!$E$4)</f>
        <v>0</v>
      </c>
      <c r="F450" s="169">
        <f>SUMIFS('Transport-DB'!O:O,'Transport-DB'!C:C,"="&amp;'Work DB'!C450,'Transport-DB'!F:F,"="&amp;'Work DB'!$F$4)</f>
        <v>0</v>
      </c>
      <c r="G450" s="169">
        <f>SUMIFS('Transport-DB'!O:O,'Transport-DB'!C:C,"="&amp;'Work DB'!C450,'Transport-DB'!F:F,"="&amp;'Work DB'!$G$4)</f>
        <v>0</v>
      </c>
      <c r="H450" s="166">
        <f>SUMIFS('Transport-DB'!O:O,'Transport-DB'!C:C,"="&amp;'Work DB'!C450,'Transport-DB'!F:F,"="&amp;'Work DB'!$H$4)</f>
        <v>0</v>
      </c>
      <c r="I450" s="169">
        <f>SUMIFS('Transport-DB'!O:O,'Transport-DB'!C:C,"="&amp;'Work DB'!C450,'Transport-DB'!F:F,"="&amp;'Work DB'!$I$4)</f>
        <v>0</v>
      </c>
      <c r="J450" s="337">
        <f>SUMIFS('Transport-DB'!O:O,'Transport-DB'!C:C,"="&amp;'Work DB'!C450,'Transport-DB'!F:F,"="&amp;'Work DB'!$J$4)</f>
        <v>0</v>
      </c>
      <c r="K450" s="168">
        <f>SUMIFS('Transport-DB'!N:N,'Transport-DB'!C:C,"="&amp;'Work DB'!C450,'Transport-DB'!F:F,"="&amp;'Work DB'!$K$4)</f>
        <v>0</v>
      </c>
      <c r="L450" s="169">
        <f>SUMIFS('Transport-DB'!N:N,'Transport-DB'!C:C,"="&amp;'Work DB'!C450,'Transport-DB'!F:F,"="&amp;'Work DB'!$L$4)</f>
        <v>0</v>
      </c>
      <c r="M450" s="169">
        <f>SUMIFS('Transport-DB'!N:N,'Transport-DB'!C:C,"="&amp;'Work DB'!C450,'Transport-DB'!F:F,"="&amp;'Work DB'!$M$4)</f>
        <v>0</v>
      </c>
      <c r="N450" s="169">
        <f>SUMIFS('Transport-DB'!N:N,'Transport-DB'!C:C,"="&amp;'Work DB'!C450,'Transport-DB'!F:F,"="&amp;'Work DB'!$N$4)</f>
        <v>0</v>
      </c>
      <c r="O450" s="169">
        <f>SUMIFS('Transport-DB'!N:N,'Transport-DB'!C:C,"="&amp;'Work DB'!C450,'Transport-DB'!F:F,"="&amp;'Work DB'!$O$4)</f>
        <v>0</v>
      </c>
      <c r="P450" s="169">
        <f>SUMIFS('Transport-DB'!N:N,'Transport-DB'!C:C,"="&amp;'Work DB'!C450,'Transport-DB'!F:F,"="&amp;'Work DB'!$P$4)</f>
        <v>0</v>
      </c>
      <c r="Q450" s="166">
        <f>SUMIFS('Transport-DB'!N:N,'Transport-DB'!C:C,"="&amp;'Work DB'!C450,'Transport-DB'!F:F,"="&amp;'Work DB'!$Q$4)</f>
        <v>0</v>
      </c>
      <c r="R450" s="167">
        <f>SUMIFS('Transport-DB'!N:N,'Transport-DB'!C:C,"="&amp;'Work DB'!C450,'Transport-DB'!F:F,"="&amp;'Work DB'!$R$4)</f>
        <v>0</v>
      </c>
      <c r="S450" s="168">
        <f>SUM(D450:J450)+SUM(K450:R450)-M450-SUMIFS(Transport_DB[ترانشه],Transport_DB[توضیحات],"دیسپوزال",Transport_DB[تاریخ],'Work DB'!C450)</f>
        <v>0</v>
      </c>
      <c r="T450" s="169">
        <f t="shared" si="74"/>
        <v>0</v>
      </c>
      <c r="U450" s="169"/>
      <c r="V450" s="169"/>
      <c r="W450" s="169"/>
      <c r="X450" s="169"/>
      <c r="Y450" s="167"/>
      <c r="Z450" s="249"/>
      <c r="AA450" s="168">
        <f>SUMIFS('Transport-DB'!P:P,'Transport-DB'!C:C,"="&amp;'Work DB'!C450,'Transport-DB'!F:F,"="&amp;'Work DB'!$AA$4)</f>
        <v>0</v>
      </c>
      <c r="AB450" s="169">
        <f>SUMIFS('Transport-DB'!P:P,'Transport-DB'!C:C,"="&amp;'Work DB'!C450,'Transport-DB'!F:F,"="&amp;'Work DB'!$AB$4)</f>
        <v>0</v>
      </c>
      <c r="AC450" s="169">
        <f>SUMIFS('Transport-DB'!P:P,'Transport-DB'!C:C,"="&amp;'Work DB'!C450,'Transport-DB'!F:F,"="&amp;'Work DB'!$AC$4)</f>
        <v>0</v>
      </c>
      <c r="AD450" s="166">
        <f>SUMIFS('Transport-DB'!P:P,'Transport-DB'!C:C,"="&amp;'Work DB'!C450,'Transport-DB'!F:F,"="&amp;'Work DB'!$AD$4)</f>
        <v>0</v>
      </c>
      <c r="AE450" s="166">
        <f>SUMIFS('Transport-DB'!P:P,'Transport-DB'!C:C,"="&amp;'Work DB'!C450,'Transport-DB'!F:F,"="&amp;'Work DB'!$AE$4)</f>
        <v>0</v>
      </c>
      <c r="AF450" s="166">
        <f>SUMIFS('Transport-DB'!P:P,'Transport-DB'!C:C,"="&amp;'Work DB'!C450,'Transport-DB'!F:F,"="&amp;'Work DB'!$AF$4)</f>
        <v>0</v>
      </c>
      <c r="AG450" s="167"/>
      <c r="AH450" s="168">
        <f>SUMIFS('Transport-DB'!Q:Q,'Transport-DB'!C:C,"="&amp;'Work DB'!C450)</f>
        <v>0</v>
      </c>
      <c r="AI450" s="170">
        <f>SUMIFS(Civil_DB[قالب بندی],Civil_DB[تاریخ],"="&amp;'Work DB'!C450)</f>
        <v>0</v>
      </c>
      <c r="AJ450" s="169"/>
      <c r="AK450" s="167">
        <f>SUMIFS(Civil_DB[بتن],Civil_DB[تاریخ],"="&amp;'Work DB'!C450)</f>
        <v>0</v>
      </c>
      <c r="AL450" s="28"/>
      <c r="AM450" s="29"/>
      <c r="AN450" s="31"/>
      <c r="AO450" s="28"/>
      <c r="AP450" s="29"/>
      <c r="AQ450" s="29"/>
      <c r="AR450" s="30"/>
      <c r="AS450" s="28"/>
      <c r="AT450" s="29"/>
      <c r="AU450" s="30"/>
      <c r="AV450" s="184"/>
      <c r="AW450" s="29"/>
      <c r="AX450" s="29"/>
      <c r="AY450" s="29"/>
      <c r="AZ450" s="29"/>
      <c r="BA450" s="29"/>
      <c r="BB450" s="29"/>
      <c r="BC450" s="30"/>
      <c r="BD450" s="249"/>
      <c r="BE450" s="249"/>
      <c r="BF450" s="249"/>
      <c r="BG450" s="249"/>
      <c r="BH450" s="32"/>
      <c r="BI450" s="56"/>
    </row>
    <row r="451" spans="2:61" s="15" customFormat="1" ht="21" x14ac:dyDescent="0.25">
      <c r="B451" s="47"/>
      <c r="C451" s="20">
        <f t="shared" si="73"/>
        <v>45816</v>
      </c>
      <c r="D451" s="168">
        <f>SUMIFS('Transport-DB'!O:O,'Transport-DB'!C:C,"="&amp;'Work DB'!C451,'Transport-DB'!F:F,"="&amp;'Work DB'!$D$4)</f>
        <v>0</v>
      </c>
      <c r="E451" s="169">
        <f>SUMIFS('Transport-DB'!O:O,'Transport-DB'!C:C,"="&amp;'Work DB'!C451,'Transport-DB'!F:F,"="&amp;'Work DB'!$E$4)</f>
        <v>0</v>
      </c>
      <c r="F451" s="169">
        <f>SUMIFS('Transport-DB'!O:O,'Transport-DB'!C:C,"="&amp;'Work DB'!C451,'Transport-DB'!F:F,"="&amp;'Work DB'!$F$4)</f>
        <v>0</v>
      </c>
      <c r="G451" s="169">
        <f>SUMIFS('Transport-DB'!O:O,'Transport-DB'!C:C,"="&amp;'Work DB'!C451,'Transport-DB'!F:F,"="&amp;'Work DB'!$G$4)</f>
        <v>0</v>
      </c>
      <c r="H451" s="166">
        <f>SUMIFS('Transport-DB'!O:O,'Transport-DB'!C:C,"="&amp;'Work DB'!C451,'Transport-DB'!F:F,"="&amp;'Work DB'!$H$4)</f>
        <v>0</v>
      </c>
      <c r="I451" s="169">
        <f>SUMIFS('Transport-DB'!O:O,'Transport-DB'!C:C,"="&amp;'Work DB'!C451,'Transport-DB'!F:F,"="&amp;'Work DB'!$I$4)</f>
        <v>0</v>
      </c>
      <c r="J451" s="337">
        <f>SUMIFS('Transport-DB'!O:O,'Transport-DB'!C:C,"="&amp;'Work DB'!C451,'Transport-DB'!F:F,"="&amp;'Work DB'!$J$4)</f>
        <v>0</v>
      </c>
      <c r="K451" s="168">
        <f>SUMIFS('Transport-DB'!N:N,'Transport-DB'!C:C,"="&amp;'Work DB'!C451,'Transport-DB'!F:F,"="&amp;'Work DB'!$K$4)</f>
        <v>0</v>
      </c>
      <c r="L451" s="169">
        <f>SUMIFS('Transport-DB'!N:N,'Transport-DB'!C:C,"="&amp;'Work DB'!C451,'Transport-DB'!F:F,"="&amp;'Work DB'!$L$4)</f>
        <v>0</v>
      </c>
      <c r="M451" s="169">
        <f>SUMIFS('Transport-DB'!N:N,'Transport-DB'!C:C,"="&amp;'Work DB'!C451,'Transport-DB'!F:F,"="&amp;'Work DB'!$M$4)</f>
        <v>0</v>
      </c>
      <c r="N451" s="169">
        <f>SUMIFS('Transport-DB'!N:N,'Transport-DB'!C:C,"="&amp;'Work DB'!C451,'Transport-DB'!F:F,"="&amp;'Work DB'!$N$4)</f>
        <v>0</v>
      </c>
      <c r="O451" s="169">
        <f>SUMIFS('Transport-DB'!N:N,'Transport-DB'!C:C,"="&amp;'Work DB'!C451,'Transport-DB'!F:F,"="&amp;'Work DB'!$O$4)</f>
        <v>0</v>
      </c>
      <c r="P451" s="169">
        <f>SUMIFS('Transport-DB'!N:N,'Transport-DB'!C:C,"="&amp;'Work DB'!C451,'Transport-DB'!F:F,"="&amp;'Work DB'!$P$4)</f>
        <v>0</v>
      </c>
      <c r="Q451" s="166">
        <f>SUMIFS('Transport-DB'!N:N,'Transport-DB'!C:C,"="&amp;'Work DB'!C451,'Transport-DB'!F:F,"="&amp;'Work DB'!$Q$4)</f>
        <v>0</v>
      </c>
      <c r="R451" s="167">
        <f>SUMIFS('Transport-DB'!N:N,'Transport-DB'!C:C,"="&amp;'Work DB'!C451,'Transport-DB'!F:F,"="&amp;'Work DB'!$R$4)</f>
        <v>0</v>
      </c>
      <c r="S451" s="168">
        <f>SUM(D451:J451)+SUM(K451:R451)-M451-SUMIFS(Transport_DB[ترانشه],Transport_DB[توضیحات],"دیسپوزال",Transport_DB[تاریخ],'Work DB'!C451)</f>
        <v>0</v>
      </c>
      <c r="T451" s="169">
        <f t="shared" si="74"/>
        <v>0</v>
      </c>
      <c r="U451" s="169"/>
      <c r="V451" s="169"/>
      <c r="W451" s="169"/>
      <c r="X451" s="169"/>
      <c r="Y451" s="167"/>
      <c r="Z451" s="249"/>
      <c r="AA451" s="168">
        <f>SUMIFS('Transport-DB'!P:P,'Transport-DB'!C:C,"="&amp;'Work DB'!C451,'Transport-DB'!F:F,"="&amp;'Work DB'!$AA$4)</f>
        <v>0</v>
      </c>
      <c r="AB451" s="169">
        <f>SUMIFS('Transport-DB'!P:P,'Transport-DB'!C:C,"="&amp;'Work DB'!C451,'Transport-DB'!F:F,"="&amp;'Work DB'!$AB$4)</f>
        <v>0</v>
      </c>
      <c r="AC451" s="169">
        <f>SUMIFS('Transport-DB'!P:P,'Transport-DB'!C:C,"="&amp;'Work DB'!C451,'Transport-DB'!F:F,"="&amp;'Work DB'!$AC$4)</f>
        <v>0</v>
      </c>
      <c r="AD451" s="166">
        <f>SUMIFS('Transport-DB'!P:P,'Transport-DB'!C:C,"="&amp;'Work DB'!C451,'Transport-DB'!F:F,"="&amp;'Work DB'!$AD$4)</f>
        <v>0</v>
      </c>
      <c r="AE451" s="166">
        <f>SUMIFS('Transport-DB'!P:P,'Transport-DB'!C:C,"="&amp;'Work DB'!C451,'Transport-DB'!F:F,"="&amp;'Work DB'!$AE$4)</f>
        <v>0</v>
      </c>
      <c r="AF451" s="166">
        <f>SUMIFS('Transport-DB'!P:P,'Transport-DB'!C:C,"="&amp;'Work DB'!C451,'Transport-DB'!F:F,"="&amp;'Work DB'!$AF$4)</f>
        <v>0</v>
      </c>
      <c r="AG451" s="167"/>
      <c r="AH451" s="168">
        <f>SUMIFS('Transport-DB'!Q:Q,'Transport-DB'!C:C,"="&amp;'Work DB'!C451)</f>
        <v>0</v>
      </c>
      <c r="AI451" s="170">
        <f>SUMIFS(Civil_DB[قالب بندی],Civil_DB[تاریخ],"="&amp;'Work DB'!C451)</f>
        <v>0</v>
      </c>
      <c r="AJ451" s="169"/>
      <c r="AK451" s="167">
        <f>SUMIFS(Civil_DB[بتن],Civil_DB[تاریخ],"="&amp;'Work DB'!C451)</f>
        <v>0</v>
      </c>
      <c r="AL451" s="28"/>
      <c r="AM451" s="29"/>
      <c r="AN451" s="31"/>
      <c r="AO451" s="28"/>
      <c r="AP451" s="29"/>
      <c r="AQ451" s="29"/>
      <c r="AR451" s="30"/>
      <c r="AS451" s="28"/>
      <c r="AT451" s="29"/>
      <c r="AU451" s="30"/>
      <c r="AV451" s="184"/>
      <c r="AW451" s="29"/>
      <c r="AX451" s="29"/>
      <c r="AY451" s="29"/>
      <c r="AZ451" s="29"/>
      <c r="BA451" s="29"/>
      <c r="BB451" s="29"/>
      <c r="BC451" s="30"/>
      <c r="BD451" s="249"/>
      <c r="BE451" s="249"/>
      <c r="BF451" s="249"/>
      <c r="BG451" s="249"/>
      <c r="BH451" s="32"/>
      <c r="BI451" s="56"/>
    </row>
    <row r="452" spans="2:61" s="15" customFormat="1" ht="21" x14ac:dyDescent="0.25">
      <c r="B452" s="47"/>
      <c r="C452" s="20">
        <f t="shared" si="73"/>
        <v>45817</v>
      </c>
      <c r="D452" s="168">
        <f>SUMIFS('Transport-DB'!O:O,'Transport-DB'!C:C,"="&amp;'Work DB'!C452,'Transport-DB'!F:F,"="&amp;'Work DB'!$D$4)</f>
        <v>0</v>
      </c>
      <c r="E452" s="169">
        <f>SUMIFS('Transport-DB'!O:O,'Transport-DB'!C:C,"="&amp;'Work DB'!C452,'Transport-DB'!F:F,"="&amp;'Work DB'!$E$4)</f>
        <v>0</v>
      </c>
      <c r="F452" s="169">
        <f>SUMIFS('Transport-DB'!O:O,'Transport-DB'!C:C,"="&amp;'Work DB'!C452,'Transport-DB'!F:F,"="&amp;'Work DB'!$F$4)</f>
        <v>0</v>
      </c>
      <c r="G452" s="169">
        <f>SUMIFS('Transport-DB'!O:O,'Transport-DB'!C:C,"="&amp;'Work DB'!C452,'Transport-DB'!F:F,"="&amp;'Work DB'!$G$4)</f>
        <v>0</v>
      </c>
      <c r="H452" s="166">
        <f>SUMIFS('Transport-DB'!O:O,'Transport-DB'!C:C,"="&amp;'Work DB'!C452,'Transport-DB'!F:F,"="&amp;'Work DB'!$H$4)</f>
        <v>0</v>
      </c>
      <c r="I452" s="169">
        <f>SUMIFS('Transport-DB'!O:O,'Transport-DB'!C:C,"="&amp;'Work DB'!C452,'Transport-DB'!F:F,"="&amp;'Work DB'!$I$4)</f>
        <v>0</v>
      </c>
      <c r="J452" s="337">
        <f>SUMIFS('Transport-DB'!O:O,'Transport-DB'!C:C,"="&amp;'Work DB'!C452,'Transport-DB'!F:F,"="&amp;'Work DB'!$J$4)</f>
        <v>0</v>
      </c>
      <c r="K452" s="168">
        <f>SUMIFS('Transport-DB'!N:N,'Transport-DB'!C:C,"="&amp;'Work DB'!C452,'Transport-DB'!F:F,"="&amp;'Work DB'!$K$4)</f>
        <v>0</v>
      </c>
      <c r="L452" s="169">
        <f>SUMIFS('Transport-DB'!N:N,'Transport-DB'!C:C,"="&amp;'Work DB'!C452,'Transport-DB'!F:F,"="&amp;'Work DB'!$L$4)</f>
        <v>0</v>
      </c>
      <c r="M452" s="169">
        <f>SUMIFS('Transport-DB'!N:N,'Transport-DB'!C:C,"="&amp;'Work DB'!C452,'Transport-DB'!F:F,"="&amp;'Work DB'!$M$4)</f>
        <v>0</v>
      </c>
      <c r="N452" s="169">
        <f>SUMIFS('Transport-DB'!N:N,'Transport-DB'!C:C,"="&amp;'Work DB'!C452,'Transport-DB'!F:F,"="&amp;'Work DB'!$N$4)</f>
        <v>0</v>
      </c>
      <c r="O452" s="169">
        <f>SUMIFS('Transport-DB'!N:N,'Transport-DB'!C:C,"="&amp;'Work DB'!C452,'Transport-DB'!F:F,"="&amp;'Work DB'!$O$4)</f>
        <v>0</v>
      </c>
      <c r="P452" s="169">
        <f>SUMIFS('Transport-DB'!N:N,'Transport-DB'!C:C,"="&amp;'Work DB'!C452,'Transport-DB'!F:F,"="&amp;'Work DB'!$P$4)</f>
        <v>0</v>
      </c>
      <c r="Q452" s="166">
        <f>SUMIFS('Transport-DB'!N:N,'Transport-DB'!C:C,"="&amp;'Work DB'!C452,'Transport-DB'!F:F,"="&amp;'Work DB'!$Q$4)</f>
        <v>0</v>
      </c>
      <c r="R452" s="167">
        <f>SUMIFS('Transport-DB'!N:N,'Transport-DB'!C:C,"="&amp;'Work DB'!C452,'Transport-DB'!F:F,"="&amp;'Work DB'!$R$4)</f>
        <v>0</v>
      </c>
      <c r="S452" s="168">
        <f>SUM(D452:J452)+SUM(K452:R452)-M452-SUMIFS(Transport_DB[ترانشه],Transport_DB[توضیحات],"دیسپوزال",Transport_DB[تاریخ],'Work DB'!C452)</f>
        <v>0</v>
      </c>
      <c r="T452" s="169">
        <f t="shared" si="74"/>
        <v>0</v>
      </c>
      <c r="U452" s="169"/>
      <c r="V452" s="169"/>
      <c r="W452" s="169"/>
      <c r="X452" s="169"/>
      <c r="Y452" s="167"/>
      <c r="Z452" s="249"/>
      <c r="AA452" s="168">
        <f>SUMIFS('Transport-DB'!P:P,'Transport-DB'!C:C,"="&amp;'Work DB'!C452,'Transport-DB'!F:F,"="&amp;'Work DB'!$AA$4)</f>
        <v>0</v>
      </c>
      <c r="AB452" s="169">
        <f>SUMIFS('Transport-DB'!P:P,'Transport-DB'!C:C,"="&amp;'Work DB'!C452,'Transport-DB'!F:F,"="&amp;'Work DB'!$AB$4)</f>
        <v>0</v>
      </c>
      <c r="AC452" s="169">
        <f>SUMIFS('Transport-DB'!P:P,'Transport-DB'!C:C,"="&amp;'Work DB'!C452,'Transport-DB'!F:F,"="&amp;'Work DB'!$AC$4)</f>
        <v>0</v>
      </c>
      <c r="AD452" s="166">
        <f>SUMIFS('Transport-DB'!P:P,'Transport-DB'!C:C,"="&amp;'Work DB'!C452,'Transport-DB'!F:F,"="&amp;'Work DB'!$AD$4)</f>
        <v>0</v>
      </c>
      <c r="AE452" s="166">
        <f>SUMIFS('Transport-DB'!P:P,'Transport-DB'!C:C,"="&amp;'Work DB'!C452,'Transport-DB'!F:F,"="&amp;'Work DB'!$AE$4)</f>
        <v>0</v>
      </c>
      <c r="AF452" s="166">
        <f>SUMIFS('Transport-DB'!P:P,'Transport-DB'!C:C,"="&amp;'Work DB'!C452,'Transport-DB'!F:F,"="&amp;'Work DB'!$AF$4)</f>
        <v>0</v>
      </c>
      <c r="AG452" s="167"/>
      <c r="AH452" s="168">
        <f>SUMIFS('Transport-DB'!Q:Q,'Transport-DB'!C:C,"="&amp;'Work DB'!C452)</f>
        <v>0</v>
      </c>
      <c r="AI452" s="170">
        <f>SUMIFS(Civil_DB[قالب بندی],Civil_DB[تاریخ],"="&amp;'Work DB'!C452)</f>
        <v>0</v>
      </c>
      <c r="AJ452" s="169"/>
      <c r="AK452" s="167">
        <f>SUMIFS(Civil_DB[بتن],Civil_DB[تاریخ],"="&amp;'Work DB'!C452)</f>
        <v>0</v>
      </c>
      <c r="AL452" s="28"/>
      <c r="AM452" s="29"/>
      <c r="AN452" s="31"/>
      <c r="AO452" s="28"/>
      <c r="AP452" s="29"/>
      <c r="AQ452" s="29"/>
      <c r="AR452" s="30"/>
      <c r="AS452" s="28"/>
      <c r="AT452" s="29"/>
      <c r="AU452" s="30"/>
      <c r="AV452" s="184"/>
      <c r="AW452" s="29"/>
      <c r="AX452" s="29"/>
      <c r="AY452" s="29"/>
      <c r="AZ452" s="29"/>
      <c r="BA452" s="29"/>
      <c r="BB452" s="29"/>
      <c r="BC452" s="30"/>
      <c r="BD452" s="249"/>
      <c r="BE452" s="249"/>
      <c r="BF452" s="249"/>
      <c r="BG452" s="249"/>
      <c r="BH452" s="32"/>
      <c r="BI452" s="56"/>
    </row>
    <row r="453" spans="2:61" s="15" customFormat="1" ht="21" x14ac:dyDescent="0.25">
      <c r="B453" s="47"/>
      <c r="C453" s="20">
        <f t="shared" si="73"/>
        <v>45818</v>
      </c>
      <c r="D453" s="168">
        <f>SUMIFS('Transport-DB'!O:O,'Transport-DB'!C:C,"="&amp;'Work DB'!C453,'Transport-DB'!F:F,"="&amp;'Work DB'!$D$4)</f>
        <v>0</v>
      </c>
      <c r="E453" s="169">
        <f>SUMIFS('Transport-DB'!O:O,'Transport-DB'!C:C,"="&amp;'Work DB'!C453,'Transport-DB'!F:F,"="&amp;'Work DB'!$E$4)</f>
        <v>0</v>
      </c>
      <c r="F453" s="169">
        <f>SUMIFS('Transport-DB'!O:O,'Transport-DB'!C:C,"="&amp;'Work DB'!C453,'Transport-DB'!F:F,"="&amp;'Work DB'!$F$4)</f>
        <v>0</v>
      </c>
      <c r="G453" s="169">
        <f>SUMIFS('Transport-DB'!O:O,'Transport-DB'!C:C,"="&amp;'Work DB'!C453,'Transport-DB'!F:F,"="&amp;'Work DB'!$G$4)</f>
        <v>0</v>
      </c>
      <c r="H453" s="166">
        <f>SUMIFS('Transport-DB'!O:O,'Transport-DB'!C:C,"="&amp;'Work DB'!C453,'Transport-DB'!F:F,"="&amp;'Work DB'!$H$4)</f>
        <v>0</v>
      </c>
      <c r="I453" s="169">
        <f>SUMIFS('Transport-DB'!O:O,'Transport-DB'!C:C,"="&amp;'Work DB'!C453,'Transport-DB'!F:F,"="&amp;'Work DB'!$I$4)</f>
        <v>0</v>
      </c>
      <c r="J453" s="337">
        <f>SUMIFS('Transport-DB'!O:O,'Transport-DB'!C:C,"="&amp;'Work DB'!C453,'Transport-DB'!F:F,"="&amp;'Work DB'!$J$4)</f>
        <v>0</v>
      </c>
      <c r="K453" s="168">
        <f>SUMIFS('Transport-DB'!N:N,'Transport-DB'!C:C,"="&amp;'Work DB'!C453,'Transport-DB'!F:F,"="&amp;'Work DB'!$K$4)</f>
        <v>0</v>
      </c>
      <c r="L453" s="169">
        <f>SUMIFS('Transport-DB'!N:N,'Transport-DB'!C:C,"="&amp;'Work DB'!C453,'Transport-DB'!F:F,"="&amp;'Work DB'!$L$4)</f>
        <v>0</v>
      </c>
      <c r="M453" s="169">
        <f>SUMIFS('Transport-DB'!N:N,'Transport-DB'!C:C,"="&amp;'Work DB'!C453,'Transport-DB'!F:F,"="&amp;'Work DB'!$M$4)</f>
        <v>0</v>
      </c>
      <c r="N453" s="169">
        <f>SUMIFS('Transport-DB'!N:N,'Transport-DB'!C:C,"="&amp;'Work DB'!C453,'Transport-DB'!F:F,"="&amp;'Work DB'!$N$4)</f>
        <v>0</v>
      </c>
      <c r="O453" s="169">
        <f>SUMIFS('Transport-DB'!N:N,'Transport-DB'!C:C,"="&amp;'Work DB'!C453,'Transport-DB'!F:F,"="&amp;'Work DB'!$O$4)</f>
        <v>0</v>
      </c>
      <c r="P453" s="169">
        <f>SUMIFS('Transport-DB'!N:N,'Transport-DB'!C:C,"="&amp;'Work DB'!C453,'Transport-DB'!F:F,"="&amp;'Work DB'!$P$4)</f>
        <v>0</v>
      </c>
      <c r="Q453" s="166">
        <f>SUMIFS('Transport-DB'!N:N,'Transport-DB'!C:C,"="&amp;'Work DB'!C453,'Transport-DB'!F:F,"="&amp;'Work DB'!$Q$4)</f>
        <v>0</v>
      </c>
      <c r="R453" s="167">
        <f>SUMIFS('Transport-DB'!N:N,'Transport-DB'!C:C,"="&amp;'Work DB'!C453,'Transport-DB'!F:F,"="&amp;'Work DB'!$R$4)</f>
        <v>0</v>
      </c>
      <c r="S453" s="168">
        <f>SUM(D453:J453)+SUM(K453:R453)-M453-SUMIFS(Transport_DB[ترانشه],Transport_DB[توضیحات],"دیسپوزال",Transport_DB[تاریخ],'Work DB'!C453)</f>
        <v>0</v>
      </c>
      <c r="T453" s="169">
        <f t="shared" si="74"/>
        <v>0</v>
      </c>
      <c r="U453" s="169"/>
      <c r="V453" s="169"/>
      <c r="W453" s="169"/>
      <c r="X453" s="169"/>
      <c r="Y453" s="167"/>
      <c r="Z453" s="249"/>
      <c r="AA453" s="168">
        <f>SUMIFS('Transport-DB'!P:P,'Transport-DB'!C:C,"="&amp;'Work DB'!C453,'Transport-DB'!F:F,"="&amp;'Work DB'!$AA$4)</f>
        <v>0</v>
      </c>
      <c r="AB453" s="169">
        <f>SUMIFS('Transport-DB'!P:P,'Transport-DB'!C:C,"="&amp;'Work DB'!C453,'Transport-DB'!F:F,"="&amp;'Work DB'!$AB$4)</f>
        <v>0</v>
      </c>
      <c r="AC453" s="169">
        <f>SUMIFS('Transport-DB'!P:P,'Transport-DB'!C:C,"="&amp;'Work DB'!C453,'Transport-DB'!F:F,"="&amp;'Work DB'!$AC$4)</f>
        <v>0</v>
      </c>
      <c r="AD453" s="166">
        <f>SUMIFS('Transport-DB'!P:P,'Transport-DB'!C:C,"="&amp;'Work DB'!C453,'Transport-DB'!F:F,"="&amp;'Work DB'!$AD$4)</f>
        <v>0</v>
      </c>
      <c r="AE453" s="166">
        <f>SUMIFS('Transport-DB'!P:P,'Transport-DB'!C:C,"="&amp;'Work DB'!C453,'Transport-DB'!F:F,"="&amp;'Work DB'!$AE$4)</f>
        <v>0</v>
      </c>
      <c r="AF453" s="166">
        <f>SUMIFS('Transport-DB'!P:P,'Transport-DB'!C:C,"="&amp;'Work DB'!C453,'Transport-DB'!F:F,"="&amp;'Work DB'!$AF$4)</f>
        <v>0</v>
      </c>
      <c r="AG453" s="167"/>
      <c r="AH453" s="168">
        <f>SUMIFS('Transport-DB'!Q:Q,'Transport-DB'!C:C,"="&amp;'Work DB'!C453)</f>
        <v>0</v>
      </c>
      <c r="AI453" s="170">
        <f>SUMIFS(Civil_DB[قالب بندی],Civil_DB[تاریخ],"="&amp;'Work DB'!C453)</f>
        <v>0</v>
      </c>
      <c r="AJ453" s="169"/>
      <c r="AK453" s="167">
        <f>SUMIFS(Civil_DB[بتن],Civil_DB[تاریخ],"="&amp;'Work DB'!C453)</f>
        <v>0</v>
      </c>
      <c r="AL453" s="28"/>
      <c r="AM453" s="29"/>
      <c r="AN453" s="31"/>
      <c r="AO453" s="28"/>
      <c r="AP453" s="29"/>
      <c r="AQ453" s="29"/>
      <c r="AR453" s="30"/>
      <c r="AS453" s="28"/>
      <c r="AT453" s="29"/>
      <c r="AU453" s="30"/>
      <c r="AV453" s="184"/>
      <c r="AW453" s="29"/>
      <c r="AX453" s="29"/>
      <c r="AY453" s="29"/>
      <c r="AZ453" s="29"/>
      <c r="BA453" s="29"/>
      <c r="BB453" s="29"/>
      <c r="BC453" s="30"/>
      <c r="BD453" s="249"/>
      <c r="BE453" s="249"/>
      <c r="BF453" s="249"/>
      <c r="BG453" s="249"/>
      <c r="BH453" s="32"/>
      <c r="BI453" s="56"/>
    </row>
    <row r="454" spans="2:61" s="15" customFormat="1" ht="21" x14ac:dyDescent="0.25">
      <c r="B454" s="47"/>
      <c r="C454" s="20">
        <f t="shared" si="73"/>
        <v>45819</v>
      </c>
      <c r="D454" s="168">
        <f>SUMIFS('Transport-DB'!O:O,'Transport-DB'!C:C,"="&amp;'Work DB'!C454,'Transport-DB'!F:F,"="&amp;'Work DB'!$D$4)</f>
        <v>0</v>
      </c>
      <c r="E454" s="169">
        <f>SUMIFS('Transport-DB'!O:O,'Transport-DB'!C:C,"="&amp;'Work DB'!C454,'Transport-DB'!F:F,"="&amp;'Work DB'!$E$4)</f>
        <v>0</v>
      </c>
      <c r="F454" s="169">
        <f>SUMIFS('Transport-DB'!O:O,'Transport-DB'!C:C,"="&amp;'Work DB'!C454,'Transport-DB'!F:F,"="&amp;'Work DB'!$F$4)</f>
        <v>0</v>
      </c>
      <c r="G454" s="169">
        <f>SUMIFS('Transport-DB'!O:O,'Transport-DB'!C:C,"="&amp;'Work DB'!C454,'Transport-DB'!F:F,"="&amp;'Work DB'!$G$4)</f>
        <v>0</v>
      </c>
      <c r="H454" s="166">
        <f>SUMIFS('Transport-DB'!O:O,'Transport-DB'!C:C,"="&amp;'Work DB'!C454,'Transport-DB'!F:F,"="&amp;'Work DB'!$H$4)</f>
        <v>0</v>
      </c>
      <c r="I454" s="169">
        <f>SUMIFS('Transport-DB'!O:O,'Transport-DB'!C:C,"="&amp;'Work DB'!C454,'Transport-DB'!F:F,"="&amp;'Work DB'!$I$4)</f>
        <v>0</v>
      </c>
      <c r="J454" s="337">
        <f>SUMIFS('Transport-DB'!O:O,'Transport-DB'!C:C,"="&amp;'Work DB'!C454,'Transport-DB'!F:F,"="&amp;'Work DB'!$J$4)</f>
        <v>0</v>
      </c>
      <c r="K454" s="168">
        <f>SUMIFS('Transport-DB'!N:N,'Transport-DB'!C:C,"="&amp;'Work DB'!C454,'Transport-DB'!F:F,"="&amp;'Work DB'!$K$4)</f>
        <v>0</v>
      </c>
      <c r="L454" s="169">
        <f>SUMIFS('Transport-DB'!N:N,'Transport-DB'!C:C,"="&amp;'Work DB'!C454,'Transport-DB'!F:F,"="&amp;'Work DB'!$L$4)</f>
        <v>0</v>
      </c>
      <c r="M454" s="169">
        <f>SUMIFS('Transport-DB'!N:N,'Transport-DB'!C:C,"="&amp;'Work DB'!C454,'Transport-DB'!F:F,"="&amp;'Work DB'!$M$4)</f>
        <v>0</v>
      </c>
      <c r="N454" s="169">
        <f>SUMIFS('Transport-DB'!N:N,'Transport-DB'!C:C,"="&amp;'Work DB'!C454,'Transport-DB'!F:F,"="&amp;'Work DB'!$N$4)</f>
        <v>0</v>
      </c>
      <c r="O454" s="169">
        <f>SUMIFS('Transport-DB'!N:N,'Transport-DB'!C:C,"="&amp;'Work DB'!C454,'Transport-DB'!F:F,"="&amp;'Work DB'!$O$4)</f>
        <v>0</v>
      </c>
      <c r="P454" s="169">
        <f>SUMIFS('Transport-DB'!N:N,'Transport-DB'!C:C,"="&amp;'Work DB'!C454,'Transport-DB'!F:F,"="&amp;'Work DB'!$P$4)</f>
        <v>0</v>
      </c>
      <c r="Q454" s="166">
        <f>SUMIFS('Transport-DB'!N:N,'Transport-DB'!C:C,"="&amp;'Work DB'!C454,'Transport-DB'!F:F,"="&amp;'Work DB'!$Q$4)</f>
        <v>0</v>
      </c>
      <c r="R454" s="167">
        <f>SUMIFS('Transport-DB'!N:N,'Transport-DB'!C:C,"="&amp;'Work DB'!C454,'Transport-DB'!F:F,"="&amp;'Work DB'!$R$4)</f>
        <v>0</v>
      </c>
      <c r="S454" s="168">
        <f>SUM(D454:J454)+SUM(K454:R454)-M454-SUMIFS(Transport_DB[ترانشه],Transport_DB[توضیحات],"دیسپوزال",Transport_DB[تاریخ],'Work DB'!C454)</f>
        <v>0</v>
      </c>
      <c r="T454" s="169">
        <f t="shared" si="74"/>
        <v>0</v>
      </c>
      <c r="U454" s="169"/>
      <c r="V454" s="169"/>
      <c r="W454" s="169"/>
      <c r="X454" s="169"/>
      <c r="Y454" s="167"/>
      <c r="Z454" s="249"/>
      <c r="AA454" s="168">
        <f>SUMIFS('Transport-DB'!P:P,'Transport-DB'!C:C,"="&amp;'Work DB'!C454,'Transport-DB'!F:F,"="&amp;'Work DB'!$AA$4)</f>
        <v>0</v>
      </c>
      <c r="AB454" s="169">
        <f>SUMIFS('Transport-DB'!P:P,'Transport-DB'!C:C,"="&amp;'Work DB'!C454,'Transport-DB'!F:F,"="&amp;'Work DB'!$AB$4)</f>
        <v>0</v>
      </c>
      <c r="AC454" s="169">
        <f>SUMIFS('Transport-DB'!P:P,'Transport-DB'!C:C,"="&amp;'Work DB'!C454,'Transport-DB'!F:F,"="&amp;'Work DB'!$AC$4)</f>
        <v>0</v>
      </c>
      <c r="AD454" s="166">
        <f>SUMIFS('Transport-DB'!P:P,'Transport-DB'!C:C,"="&amp;'Work DB'!C454,'Transport-DB'!F:F,"="&amp;'Work DB'!$AD$4)</f>
        <v>0</v>
      </c>
      <c r="AE454" s="166">
        <f>SUMIFS('Transport-DB'!P:P,'Transport-DB'!C:C,"="&amp;'Work DB'!C454,'Transport-DB'!F:F,"="&amp;'Work DB'!$AE$4)</f>
        <v>0</v>
      </c>
      <c r="AF454" s="166">
        <f>SUMIFS('Transport-DB'!P:P,'Transport-DB'!C:C,"="&amp;'Work DB'!C454,'Transport-DB'!F:F,"="&amp;'Work DB'!$AF$4)</f>
        <v>0</v>
      </c>
      <c r="AG454" s="167"/>
      <c r="AH454" s="168">
        <f>SUMIFS('Transport-DB'!Q:Q,'Transport-DB'!C:C,"="&amp;'Work DB'!C454)</f>
        <v>0</v>
      </c>
      <c r="AI454" s="170">
        <f>SUMIFS(Civil_DB[قالب بندی],Civil_DB[تاریخ],"="&amp;'Work DB'!C454)</f>
        <v>0</v>
      </c>
      <c r="AJ454" s="169"/>
      <c r="AK454" s="167">
        <f>SUMIFS(Civil_DB[بتن],Civil_DB[تاریخ],"="&amp;'Work DB'!C454)</f>
        <v>0</v>
      </c>
      <c r="AL454" s="28"/>
      <c r="AM454" s="29"/>
      <c r="AN454" s="31"/>
      <c r="AO454" s="28"/>
      <c r="AP454" s="29"/>
      <c r="AQ454" s="29"/>
      <c r="AR454" s="30"/>
      <c r="AS454" s="28"/>
      <c r="AT454" s="29"/>
      <c r="AU454" s="30"/>
      <c r="AV454" s="184"/>
      <c r="AW454" s="29"/>
      <c r="AX454" s="29"/>
      <c r="AY454" s="29"/>
      <c r="AZ454" s="29"/>
      <c r="BA454" s="29"/>
      <c r="BB454" s="29"/>
      <c r="BC454" s="30"/>
      <c r="BD454" s="249"/>
      <c r="BE454" s="249"/>
      <c r="BF454" s="249"/>
      <c r="BG454" s="249"/>
      <c r="BH454" s="32"/>
      <c r="BI454" s="56"/>
    </row>
    <row r="455" spans="2:61" s="15" customFormat="1" ht="21" x14ac:dyDescent="0.25">
      <c r="B455" s="47"/>
      <c r="C455" s="20">
        <f t="shared" si="73"/>
        <v>45820</v>
      </c>
      <c r="D455" s="168">
        <f>SUMIFS('Transport-DB'!O:O,'Transport-DB'!C:C,"="&amp;'Work DB'!C455,'Transport-DB'!F:F,"="&amp;'Work DB'!$D$4)</f>
        <v>0</v>
      </c>
      <c r="E455" s="169">
        <f>SUMIFS('Transport-DB'!O:O,'Transport-DB'!C:C,"="&amp;'Work DB'!C455,'Transport-DB'!F:F,"="&amp;'Work DB'!$E$4)</f>
        <v>0</v>
      </c>
      <c r="F455" s="169">
        <f>SUMIFS('Transport-DB'!O:O,'Transport-DB'!C:C,"="&amp;'Work DB'!C455,'Transport-DB'!F:F,"="&amp;'Work DB'!$F$4)</f>
        <v>0</v>
      </c>
      <c r="G455" s="169">
        <f>SUMIFS('Transport-DB'!O:O,'Transport-DB'!C:C,"="&amp;'Work DB'!C455,'Transport-DB'!F:F,"="&amp;'Work DB'!$G$4)</f>
        <v>0</v>
      </c>
      <c r="H455" s="166">
        <f>SUMIFS('Transport-DB'!O:O,'Transport-DB'!C:C,"="&amp;'Work DB'!C455,'Transport-DB'!F:F,"="&amp;'Work DB'!$H$4)</f>
        <v>0</v>
      </c>
      <c r="I455" s="169">
        <f>SUMIFS('Transport-DB'!O:O,'Transport-DB'!C:C,"="&amp;'Work DB'!C455,'Transport-DB'!F:F,"="&amp;'Work DB'!$I$4)</f>
        <v>0</v>
      </c>
      <c r="J455" s="337">
        <f>SUMIFS('Transport-DB'!O:O,'Transport-DB'!C:C,"="&amp;'Work DB'!C455,'Transport-DB'!F:F,"="&amp;'Work DB'!$J$4)</f>
        <v>0</v>
      </c>
      <c r="K455" s="168">
        <f>SUMIFS('Transport-DB'!N:N,'Transport-DB'!C:C,"="&amp;'Work DB'!C455,'Transport-DB'!F:F,"="&amp;'Work DB'!$K$4)</f>
        <v>0</v>
      </c>
      <c r="L455" s="169">
        <f>SUMIFS('Transport-DB'!N:N,'Transport-DB'!C:C,"="&amp;'Work DB'!C455,'Transport-DB'!F:F,"="&amp;'Work DB'!$L$4)</f>
        <v>0</v>
      </c>
      <c r="M455" s="169">
        <f>SUMIFS('Transport-DB'!N:N,'Transport-DB'!C:C,"="&amp;'Work DB'!C455,'Transport-DB'!F:F,"="&amp;'Work DB'!$M$4)</f>
        <v>0</v>
      </c>
      <c r="N455" s="169">
        <f>SUMIFS('Transport-DB'!N:N,'Transport-DB'!C:C,"="&amp;'Work DB'!C455,'Transport-DB'!F:F,"="&amp;'Work DB'!$N$4)</f>
        <v>0</v>
      </c>
      <c r="O455" s="169">
        <f>SUMIFS('Transport-DB'!N:N,'Transport-DB'!C:C,"="&amp;'Work DB'!C455,'Transport-DB'!F:F,"="&amp;'Work DB'!$O$4)</f>
        <v>0</v>
      </c>
      <c r="P455" s="169">
        <f>SUMIFS('Transport-DB'!N:N,'Transport-DB'!C:C,"="&amp;'Work DB'!C455,'Transport-DB'!F:F,"="&amp;'Work DB'!$P$4)</f>
        <v>0</v>
      </c>
      <c r="Q455" s="166">
        <f>SUMIFS('Transport-DB'!N:N,'Transport-DB'!C:C,"="&amp;'Work DB'!C455,'Transport-DB'!F:F,"="&amp;'Work DB'!$Q$4)</f>
        <v>0</v>
      </c>
      <c r="R455" s="167">
        <f>SUMIFS('Transport-DB'!N:N,'Transport-DB'!C:C,"="&amp;'Work DB'!C455,'Transport-DB'!F:F,"="&amp;'Work DB'!$R$4)</f>
        <v>0</v>
      </c>
      <c r="S455" s="168">
        <f>SUM(D455:J455)+SUM(K455:R455)-M455-SUMIFS(Transport_DB[ترانشه],Transport_DB[توضیحات],"دیسپوزال",Transport_DB[تاریخ],'Work DB'!C455)</f>
        <v>0</v>
      </c>
      <c r="T455" s="169">
        <f t="shared" si="74"/>
        <v>0</v>
      </c>
      <c r="U455" s="169"/>
      <c r="V455" s="169"/>
      <c r="W455" s="169"/>
      <c r="X455" s="169"/>
      <c r="Y455" s="167"/>
      <c r="Z455" s="249"/>
      <c r="AA455" s="168">
        <f>SUMIFS('Transport-DB'!P:P,'Transport-DB'!C:C,"="&amp;'Work DB'!C455,'Transport-DB'!F:F,"="&amp;'Work DB'!$AA$4)</f>
        <v>0</v>
      </c>
      <c r="AB455" s="169">
        <f>SUMIFS('Transport-DB'!P:P,'Transport-DB'!C:C,"="&amp;'Work DB'!C455,'Transport-DB'!F:F,"="&amp;'Work DB'!$AB$4)</f>
        <v>0</v>
      </c>
      <c r="AC455" s="169">
        <f>SUMIFS('Transport-DB'!P:P,'Transport-DB'!C:C,"="&amp;'Work DB'!C455,'Transport-DB'!F:F,"="&amp;'Work DB'!$AC$4)</f>
        <v>0</v>
      </c>
      <c r="AD455" s="166">
        <f>SUMIFS('Transport-DB'!P:P,'Transport-DB'!C:C,"="&amp;'Work DB'!C455,'Transport-DB'!F:F,"="&amp;'Work DB'!$AD$4)</f>
        <v>0</v>
      </c>
      <c r="AE455" s="166">
        <f>SUMIFS('Transport-DB'!P:P,'Transport-DB'!C:C,"="&amp;'Work DB'!C455,'Transport-DB'!F:F,"="&amp;'Work DB'!$AE$4)</f>
        <v>0</v>
      </c>
      <c r="AF455" s="166">
        <f>SUMIFS('Transport-DB'!P:P,'Transport-DB'!C:C,"="&amp;'Work DB'!C455,'Transport-DB'!F:F,"="&amp;'Work DB'!$AF$4)</f>
        <v>0</v>
      </c>
      <c r="AG455" s="167"/>
      <c r="AH455" s="168">
        <f>SUMIFS('Transport-DB'!Q:Q,'Transport-DB'!C:C,"="&amp;'Work DB'!C455)</f>
        <v>0</v>
      </c>
      <c r="AI455" s="170">
        <f>SUMIFS(Civil_DB[قالب بندی],Civil_DB[تاریخ],"="&amp;'Work DB'!C455)</f>
        <v>0</v>
      </c>
      <c r="AJ455" s="169"/>
      <c r="AK455" s="167">
        <f>SUMIFS(Civil_DB[بتن],Civil_DB[تاریخ],"="&amp;'Work DB'!C455)</f>
        <v>0</v>
      </c>
      <c r="AL455" s="28"/>
      <c r="AM455" s="29"/>
      <c r="AN455" s="31"/>
      <c r="AO455" s="28"/>
      <c r="AP455" s="29"/>
      <c r="AQ455" s="29"/>
      <c r="AR455" s="30"/>
      <c r="AS455" s="28"/>
      <c r="AT455" s="29"/>
      <c r="AU455" s="30"/>
      <c r="AV455" s="184"/>
      <c r="AW455" s="29"/>
      <c r="AX455" s="29"/>
      <c r="AY455" s="29"/>
      <c r="AZ455" s="29"/>
      <c r="BA455" s="29"/>
      <c r="BB455" s="29"/>
      <c r="BC455" s="30"/>
      <c r="BD455" s="249"/>
      <c r="BE455" s="249"/>
      <c r="BF455" s="249"/>
      <c r="BG455" s="249"/>
      <c r="BH455" s="32"/>
      <c r="BI455" s="56"/>
    </row>
    <row r="456" spans="2:61" s="15" customFormat="1" ht="21" x14ac:dyDescent="0.25">
      <c r="B456" s="47"/>
      <c r="C456" s="20">
        <f t="shared" ref="C456:C519" si="75">C455+1</f>
        <v>45821</v>
      </c>
      <c r="D456" s="168">
        <f>SUMIFS('Transport-DB'!O:O,'Transport-DB'!C:C,"="&amp;'Work DB'!C456,'Transport-DB'!F:F,"="&amp;'Work DB'!$D$4)</f>
        <v>0</v>
      </c>
      <c r="E456" s="169">
        <f>SUMIFS('Transport-DB'!O:O,'Transport-DB'!C:C,"="&amp;'Work DB'!C456,'Transport-DB'!F:F,"="&amp;'Work DB'!$E$4)</f>
        <v>0</v>
      </c>
      <c r="F456" s="169">
        <f>SUMIFS('Transport-DB'!O:O,'Transport-DB'!C:C,"="&amp;'Work DB'!C456,'Transport-DB'!F:F,"="&amp;'Work DB'!$F$4)</f>
        <v>0</v>
      </c>
      <c r="G456" s="169">
        <f>SUMIFS('Transport-DB'!O:O,'Transport-DB'!C:C,"="&amp;'Work DB'!C456,'Transport-DB'!F:F,"="&amp;'Work DB'!$G$4)</f>
        <v>0</v>
      </c>
      <c r="H456" s="166">
        <f>SUMIFS('Transport-DB'!O:O,'Transport-DB'!C:C,"="&amp;'Work DB'!C456,'Transport-DB'!F:F,"="&amp;'Work DB'!$H$4)</f>
        <v>0</v>
      </c>
      <c r="I456" s="169">
        <f>SUMIFS('Transport-DB'!O:O,'Transport-DB'!C:C,"="&amp;'Work DB'!C456,'Transport-DB'!F:F,"="&amp;'Work DB'!$I$4)</f>
        <v>0</v>
      </c>
      <c r="J456" s="337">
        <f>SUMIFS('Transport-DB'!O:O,'Transport-DB'!C:C,"="&amp;'Work DB'!C456,'Transport-DB'!F:F,"="&amp;'Work DB'!$J$4)</f>
        <v>0</v>
      </c>
      <c r="K456" s="168">
        <f>SUMIFS('Transport-DB'!N:N,'Transport-DB'!C:C,"="&amp;'Work DB'!C456,'Transport-DB'!F:F,"="&amp;'Work DB'!$K$4)</f>
        <v>0</v>
      </c>
      <c r="L456" s="169">
        <f>SUMIFS('Transport-DB'!N:N,'Transport-DB'!C:C,"="&amp;'Work DB'!C456,'Transport-DB'!F:F,"="&amp;'Work DB'!$L$4)</f>
        <v>0</v>
      </c>
      <c r="M456" s="169">
        <f>SUMIFS('Transport-DB'!N:N,'Transport-DB'!C:C,"="&amp;'Work DB'!C456,'Transport-DB'!F:F,"="&amp;'Work DB'!$M$4)</f>
        <v>0</v>
      </c>
      <c r="N456" s="169">
        <f>SUMIFS('Transport-DB'!N:N,'Transport-DB'!C:C,"="&amp;'Work DB'!C456,'Transport-DB'!F:F,"="&amp;'Work DB'!$N$4)</f>
        <v>0</v>
      </c>
      <c r="O456" s="169">
        <f>SUMIFS('Transport-DB'!N:N,'Transport-DB'!C:C,"="&amp;'Work DB'!C456,'Transport-DB'!F:F,"="&amp;'Work DB'!$O$4)</f>
        <v>0</v>
      </c>
      <c r="P456" s="169">
        <f>SUMIFS('Transport-DB'!N:N,'Transport-DB'!C:C,"="&amp;'Work DB'!C456,'Transport-DB'!F:F,"="&amp;'Work DB'!$P$4)</f>
        <v>0</v>
      </c>
      <c r="Q456" s="166">
        <f>SUMIFS('Transport-DB'!N:N,'Transport-DB'!C:C,"="&amp;'Work DB'!C456,'Transport-DB'!F:F,"="&amp;'Work DB'!$Q$4)</f>
        <v>0</v>
      </c>
      <c r="R456" s="167">
        <f>SUMIFS('Transport-DB'!N:N,'Transport-DB'!C:C,"="&amp;'Work DB'!C456,'Transport-DB'!F:F,"="&amp;'Work DB'!$R$4)</f>
        <v>0</v>
      </c>
      <c r="S456" s="168">
        <f>SUM(D456:J456)+SUM(K456:R456)-M456-SUMIFS(Transport_DB[ترانشه],Transport_DB[توضیحات],"دیسپوزال",Transport_DB[تاریخ],'Work DB'!C456)</f>
        <v>0</v>
      </c>
      <c r="T456" s="169">
        <f t="shared" si="74"/>
        <v>0</v>
      </c>
      <c r="U456" s="169"/>
      <c r="V456" s="169"/>
      <c r="W456" s="169"/>
      <c r="X456" s="169"/>
      <c r="Y456" s="167"/>
      <c r="Z456" s="249"/>
      <c r="AA456" s="168">
        <f>SUMIFS('Transport-DB'!P:P,'Transport-DB'!C:C,"="&amp;'Work DB'!C456,'Transport-DB'!F:F,"="&amp;'Work DB'!$AA$4)</f>
        <v>0</v>
      </c>
      <c r="AB456" s="169">
        <f>SUMIFS('Transport-DB'!P:P,'Transport-DB'!C:C,"="&amp;'Work DB'!C456,'Transport-DB'!F:F,"="&amp;'Work DB'!$AB$4)</f>
        <v>0</v>
      </c>
      <c r="AC456" s="169">
        <f>SUMIFS('Transport-DB'!P:P,'Transport-DB'!C:C,"="&amp;'Work DB'!C456,'Transport-DB'!F:F,"="&amp;'Work DB'!$AC$4)</f>
        <v>0</v>
      </c>
      <c r="AD456" s="166">
        <f>SUMIFS('Transport-DB'!P:P,'Transport-DB'!C:C,"="&amp;'Work DB'!C456,'Transport-DB'!F:F,"="&amp;'Work DB'!$AD$4)</f>
        <v>0</v>
      </c>
      <c r="AE456" s="166">
        <f>SUMIFS('Transport-DB'!P:P,'Transport-DB'!C:C,"="&amp;'Work DB'!C456,'Transport-DB'!F:F,"="&amp;'Work DB'!$AE$4)</f>
        <v>0</v>
      </c>
      <c r="AF456" s="166">
        <f>SUMIFS('Transport-DB'!P:P,'Transport-DB'!C:C,"="&amp;'Work DB'!C456,'Transport-DB'!F:F,"="&amp;'Work DB'!$AF$4)</f>
        <v>0</v>
      </c>
      <c r="AG456" s="167"/>
      <c r="AH456" s="168">
        <f>SUMIFS('Transport-DB'!Q:Q,'Transport-DB'!C:C,"="&amp;'Work DB'!C456)</f>
        <v>0</v>
      </c>
      <c r="AI456" s="170">
        <f>SUMIFS(Civil_DB[قالب بندی],Civil_DB[تاریخ],"="&amp;'Work DB'!C456)</f>
        <v>0</v>
      </c>
      <c r="AJ456" s="169"/>
      <c r="AK456" s="167">
        <f>SUMIFS(Civil_DB[بتن],Civil_DB[تاریخ],"="&amp;'Work DB'!C456)</f>
        <v>0</v>
      </c>
      <c r="AL456" s="28"/>
      <c r="AM456" s="29"/>
      <c r="AN456" s="31"/>
      <c r="AO456" s="28"/>
      <c r="AP456" s="29"/>
      <c r="AQ456" s="29"/>
      <c r="AR456" s="30"/>
      <c r="AS456" s="28"/>
      <c r="AT456" s="29"/>
      <c r="AU456" s="30"/>
      <c r="AV456" s="184"/>
      <c r="AW456" s="29"/>
      <c r="AX456" s="29"/>
      <c r="AY456" s="29"/>
      <c r="AZ456" s="29"/>
      <c r="BA456" s="29"/>
      <c r="BB456" s="29"/>
      <c r="BC456" s="30"/>
      <c r="BD456" s="249"/>
      <c r="BE456" s="249"/>
      <c r="BF456" s="249"/>
      <c r="BG456" s="249"/>
      <c r="BH456" s="32"/>
      <c r="BI456" s="56"/>
    </row>
    <row r="457" spans="2:61" s="15" customFormat="1" ht="21" x14ac:dyDescent="0.25">
      <c r="B457" s="47"/>
      <c r="C457" s="20">
        <f t="shared" si="75"/>
        <v>45822</v>
      </c>
      <c r="D457" s="168">
        <f>SUMIFS('Transport-DB'!O:O,'Transport-DB'!C:C,"="&amp;'Work DB'!C457,'Transport-DB'!F:F,"="&amp;'Work DB'!$D$4)</f>
        <v>0</v>
      </c>
      <c r="E457" s="169">
        <f>SUMIFS('Transport-DB'!O:O,'Transport-DB'!C:C,"="&amp;'Work DB'!C457,'Transport-DB'!F:F,"="&amp;'Work DB'!$E$4)</f>
        <v>0</v>
      </c>
      <c r="F457" s="169">
        <f>SUMIFS('Transport-DB'!O:O,'Transport-DB'!C:C,"="&amp;'Work DB'!C457,'Transport-DB'!F:F,"="&amp;'Work DB'!$F$4)</f>
        <v>0</v>
      </c>
      <c r="G457" s="169">
        <f>SUMIFS('Transport-DB'!O:O,'Transport-DB'!C:C,"="&amp;'Work DB'!C457,'Transport-DB'!F:F,"="&amp;'Work DB'!$G$4)</f>
        <v>0</v>
      </c>
      <c r="H457" s="166">
        <f>SUMIFS('Transport-DB'!O:O,'Transport-DB'!C:C,"="&amp;'Work DB'!C457,'Transport-DB'!F:F,"="&amp;'Work DB'!$H$4)</f>
        <v>0</v>
      </c>
      <c r="I457" s="169">
        <f>SUMIFS('Transport-DB'!O:O,'Transport-DB'!C:C,"="&amp;'Work DB'!C457,'Transport-DB'!F:F,"="&amp;'Work DB'!$I$4)</f>
        <v>0</v>
      </c>
      <c r="J457" s="337">
        <f>SUMIFS('Transport-DB'!O:O,'Transport-DB'!C:C,"="&amp;'Work DB'!C457,'Transport-DB'!F:F,"="&amp;'Work DB'!$J$4)</f>
        <v>0</v>
      </c>
      <c r="K457" s="168">
        <f>SUMIFS('Transport-DB'!N:N,'Transport-DB'!C:C,"="&amp;'Work DB'!C457,'Transport-DB'!F:F,"="&amp;'Work DB'!$K$4)</f>
        <v>0</v>
      </c>
      <c r="L457" s="169">
        <f>SUMIFS('Transport-DB'!N:N,'Transport-DB'!C:C,"="&amp;'Work DB'!C457,'Transport-DB'!F:F,"="&amp;'Work DB'!$L$4)</f>
        <v>0</v>
      </c>
      <c r="M457" s="169">
        <f>SUMIFS('Transport-DB'!N:N,'Transport-DB'!C:C,"="&amp;'Work DB'!C457,'Transport-DB'!F:F,"="&amp;'Work DB'!$M$4)</f>
        <v>0</v>
      </c>
      <c r="N457" s="169">
        <f>SUMIFS('Transport-DB'!N:N,'Transport-DB'!C:C,"="&amp;'Work DB'!C457,'Transport-DB'!F:F,"="&amp;'Work DB'!$N$4)</f>
        <v>0</v>
      </c>
      <c r="O457" s="169">
        <f>SUMIFS('Transport-DB'!N:N,'Transport-DB'!C:C,"="&amp;'Work DB'!C457,'Transport-DB'!F:F,"="&amp;'Work DB'!$O$4)</f>
        <v>0</v>
      </c>
      <c r="P457" s="169">
        <f>SUMIFS('Transport-DB'!N:N,'Transport-DB'!C:C,"="&amp;'Work DB'!C457,'Transport-DB'!F:F,"="&amp;'Work DB'!$P$4)</f>
        <v>0</v>
      </c>
      <c r="Q457" s="166">
        <f>SUMIFS('Transport-DB'!N:N,'Transport-DB'!C:C,"="&amp;'Work DB'!C457,'Transport-DB'!F:F,"="&amp;'Work DB'!$Q$4)</f>
        <v>0</v>
      </c>
      <c r="R457" s="167">
        <f>SUMIFS('Transport-DB'!N:N,'Transport-DB'!C:C,"="&amp;'Work DB'!C457,'Transport-DB'!F:F,"="&amp;'Work DB'!$R$4)</f>
        <v>0</v>
      </c>
      <c r="S457" s="168">
        <f>SUM(D457:J457)+SUM(K457:R457)-M457-SUMIFS(Transport_DB[ترانشه],Transport_DB[توضیحات],"دیسپوزال",Transport_DB[تاریخ],'Work DB'!C457)</f>
        <v>0</v>
      </c>
      <c r="T457" s="169">
        <f t="shared" si="74"/>
        <v>0</v>
      </c>
      <c r="U457" s="169"/>
      <c r="V457" s="169"/>
      <c r="W457" s="169"/>
      <c r="X457" s="169"/>
      <c r="Y457" s="167"/>
      <c r="Z457" s="249"/>
      <c r="AA457" s="168">
        <f>SUMIFS('Transport-DB'!P:P,'Transport-DB'!C:C,"="&amp;'Work DB'!C457,'Transport-DB'!F:F,"="&amp;'Work DB'!$AA$4)</f>
        <v>0</v>
      </c>
      <c r="AB457" s="169">
        <f>SUMIFS('Transport-DB'!P:P,'Transport-DB'!C:C,"="&amp;'Work DB'!C457,'Transport-DB'!F:F,"="&amp;'Work DB'!$AB$4)</f>
        <v>0</v>
      </c>
      <c r="AC457" s="169">
        <f>SUMIFS('Transport-DB'!P:P,'Transport-DB'!C:C,"="&amp;'Work DB'!C457,'Transport-DB'!F:F,"="&amp;'Work DB'!$AC$4)</f>
        <v>0</v>
      </c>
      <c r="AD457" s="166">
        <f>SUMIFS('Transport-DB'!P:P,'Transport-DB'!C:C,"="&amp;'Work DB'!C457,'Transport-DB'!F:F,"="&amp;'Work DB'!$AD$4)</f>
        <v>0</v>
      </c>
      <c r="AE457" s="166">
        <f>SUMIFS('Transport-DB'!P:P,'Transport-DB'!C:C,"="&amp;'Work DB'!C457,'Transport-DB'!F:F,"="&amp;'Work DB'!$AE$4)</f>
        <v>0</v>
      </c>
      <c r="AF457" s="166">
        <f>SUMIFS('Transport-DB'!P:P,'Transport-DB'!C:C,"="&amp;'Work DB'!C457,'Transport-DB'!F:F,"="&amp;'Work DB'!$AF$4)</f>
        <v>0</v>
      </c>
      <c r="AG457" s="167"/>
      <c r="AH457" s="168">
        <f>SUMIFS('Transport-DB'!Q:Q,'Transport-DB'!C:C,"="&amp;'Work DB'!C457)</f>
        <v>0</v>
      </c>
      <c r="AI457" s="170">
        <f>SUMIFS(Civil_DB[قالب بندی],Civil_DB[تاریخ],"="&amp;'Work DB'!C457)</f>
        <v>0</v>
      </c>
      <c r="AJ457" s="169"/>
      <c r="AK457" s="167">
        <f>SUMIFS(Civil_DB[بتن],Civil_DB[تاریخ],"="&amp;'Work DB'!C457)</f>
        <v>0</v>
      </c>
      <c r="AL457" s="28"/>
      <c r="AM457" s="29"/>
      <c r="AN457" s="31"/>
      <c r="AO457" s="28"/>
      <c r="AP457" s="29"/>
      <c r="AQ457" s="29"/>
      <c r="AR457" s="30"/>
      <c r="AS457" s="28"/>
      <c r="AT457" s="29"/>
      <c r="AU457" s="30"/>
      <c r="AV457" s="184"/>
      <c r="AW457" s="29"/>
      <c r="AX457" s="29"/>
      <c r="AY457" s="29"/>
      <c r="AZ457" s="29"/>
      <c r="BA457" s="29"/>
      <c r="BB457" s="29"/>
      <c r="BC457" s="30"/>
      <c r="BD457" s="249"/>
      <c r="BE457" s="249"/>
      <c r="BF457" s="249"/>
      <c r="BG457" s="249"/>
      <c r="BH457" s="32"/>
      <c r="BI457" s="56"/>
    </row>
    <row r="458" spans="2:61" s="15" customFormat="1" ht="21" x14ac:dyDescent="0.25">
      <c r="B458" s="47"/>
      <c r="C458" s="20">
        <f t="shared" si="75"/>
        <v>45823</v>
      </c>
      <c r="D458" s="168">
        <f>SUMIFS('Transport-DB'!O:O,'Transport-DB'!C:C,"="&amp;'Work DB'!C458,'Transport-DB'!F:F,"="&amp;'Work DB'!$D$4)</f>
        <v>0</v>
      </c>
      <c r="E458" s="169">
        <f>SUMIFS('Transport-DB'!O:O,'Transport-DB'!C:C,"="&amp;'Work DB'!C458,'Transport-DB'!F:F,"="&amp;'Work DB'!$E$4)</f>
        <v>0</v>
      </c>
      <c r="F458" s="169">
        <f>SUMIFS('Transport-DB'!O:O,'Transport-DB'!C:C,"="&amp;'Work DB'!C458,'Transport-DB'!F:F,"="&amp;'Work DB'!$F$4)</f>
        <v>0</v>
      </c>
      <c r="G458" s="169">
        <f>SUMIFS('Transport-DB'!O:O,'Transport-DB'!C:C,"="&amp;'Work DB'!C458,'Transport-DB'!F:F,"="&amp;'Work DB'!$G$4)</f>
        <v>0</v>
      </c>
      <c r="H458" s="166">
        <f>SUMIFS('Transport-DB'!O:O,'Transport-DB'!C:C,"="&amp;'Work DB'!C458,'Transport-DB'!F:F,"="&amp;'Work DB'!$H$4)</f>
        <v>0</v>
      </c>
      <c r="I458" s="169">
        <f>SUMIFS('Transport-DB'!O:O,'Transport-DB'!C:C,"="&amp;'Work DB'!C458,'Transport-DB'!F:F,"="&amp;'Work DB'!$I$4)</f>
        <v>0</v>
      </c>
      <c r="J458" s="337">
        <f>SUMIFS('Transport-DB'!O:O,'Transport-DB'!C:C,"="&amp;'Work DB'!C458,'Transport-DB'!F:F,"="&amp;'Work DB'!$J$4)</f>
        <v>0</v>
      </c>
      <c r="K458" s="168">
        <f>SUMIFS('Transport-DB'!N:N,'Transport-DB'!C:C,"="&amp;'Work DB'!C458,'Transport-DB'!F:F,"="&amp;'Work DB'!$K$4)</f>
        <v>0</v>
      </c>
      <c r="L458" s="169">
        <f>SUMIFS('Transport-DB'!N:N,'Transport-DB'!C:C,"="&amp;'Work DB'!C458,'Transport-DB'!F:F,"="&amp;'Work DB'!$L$4)</f>
        <v>0</v>
      </c>
      <c r="M458" s="169">
        <f>SUMIFS('Transport-DB'!N:N,'Transport-DB'!C:C,"="&amp;'Work DB'!C458,'Transport-DB'!F:F,"="&amp;'Work DB'!$M$4)</f>
        <v>0</v>
      </c>
      <c r="N458" s="169">
        <f>SUMIFS('Transport-DB'!N:N,'Transport-DB'!C:C,"="&amp;'Work DB'!C458,'Transport-DB'!F:F,"="&amp;'Work DB'!$N$4)</f>
        <v>0</v>
      </c>
      <c r="O458" s="169">
        <f>SUMIFS('Transport-DB'!N:N,'Transport-DB'!C:C,"="&amp;'Work DB'!C458,'Transport-DB'!F:F,"="&amp;'Work DB'!$O$4)</f>
        <v>0</v>
      </c>
      <c r="P458" s="169">
        <f>SUMIFS('Transport-DB'!N:N,'Transport-DB'!C:C,"="&amp;'Work DB'!C458,'Transport-DB'!F:F,"="&amp;'Work DB'!$P$4)</f>
        <v>0</v>
      </c>
      <c r="Q458" s="166">
        <f>SUMIFS('Transport-DB'!N:N,'Transport-DB'!C:C,"="&amp;'Work DB'!C458,'Transport-DB'!F:F,"="&amp;'Work DB'!$Q$4)</f>
        <v>0</v>
      </c>
      <c r="R458" s="167">
        <f>SUMIFS('Transport-DB'!N:N,'Transport-DB'!C:C,"="&amp;'Work DB'!C458,'Transport-DB'!F:F,"="&amp;'Work DB'!$R$4)</f>
        <v>0</v>
      </c>
      <c r="S458" s="168">
        <f>SUM(D458:J458)+SUM(K458:R458)-M458-SUMIFS(Transport_DB[ترانشه],Transport_DB[توضیحات],"دیسپوزال",Transport_DB[تاریخ],'Work DB'!C458)</f>
        <v>0</v>
      </c>
      <c r="T458" s="169">
        <f t="shared" si="74"/>
        <v>0</v>
      </c>
      <c r="U458" s="169"/>
      <c r="V458" s="169"/>
      <c r="W458" s="169"/>
      <c r="X458" s="169"/>
      <c r="Y458" s="167"/>
      <c r="Z458" s="249"/>
      <c r="AA458" s="168">
        <f>SUMIFS('Transport-DB'!P:P,'Transport-DB'!C:C,"="&amp;'Work DB'!C458,'Transport-DB'!F:F,"="&amp;'Work DB'!$AA$4)</f>
        <v>0</v>
      </c>
      <c r="AB458" s="169">
        <f>SUMIFS('Transport-DB'!P:P,'Transport-DB'!C:C,"="&amp;'Work DB'!C458,'Transport-DB'!F:F,"="&amp;'Work DB'!$AB$4)</f>
        <v>0</v>
      </c>
      <c r="AC458" s="169">
        <f>SUMIFS('Transport-DB'!P:P,'Transport-DB'!C:C,"="&amp;'Work DB'!C458,'Transport-DB'!F:F,"="&amp;'Work DB'!$AC$4)</f>
        <v>0</v>
      </c>
      <c r="AD458" s="166">
        <f>SUMIFS('Transport-DB'!P:P,'Transport-DB'!C:C,"="&amp;'Work DB'!C458,'Transport-DB'!F:F,"="&amp;'Work DB'!$AD$4)</f>
        <v>0</v>
      </c>
      <c r="AE458" s="166">
        <f>SUMIFS('Transport-DB'!P:P,'Transport-DB'!C:C,"="&amp;'Work DB'!C458,'Transport-DB'!F:F,"="&amp;'Work DB'!$AE$4)</f>
        <v>0</v>
      </c>
      <c r="AF458" s="166">
        <f>SUMIFS('Transport-DB'!P:P,'Transport-DB'!C:C,"="&amp;'Work DB'!C458,'Transport-DB'!F:F,"="&amp;'Work DB'!$AF$4)</f>
        <v>0</v>
      </c>
      <c r="AG458" s="167"/>
      <c r="AH458" s="168">
        <f>SUMIFS('Transport-DB'!Q:Q,'Transport-DB'!C:C,"="&amp;'Work DB'!C458)</f>
        <v>0</v>
      </c>
      <c r="AI458" s="170">
        <f>SUMIFS(Civil_DB[قالب بندی],Civil_DB[تاریخ],"="&amp;'Work DB'!C458)</f>
        <v>0</v>
      </c>
      <c r="AJ458" s="169"/>
      <c r="AK458" s="167">
        <f>SUMIFS(Civil_DB[بتن],Civil_DB[تاریخ],"="&amp;'Work DB'!C458)</f>
        <v>0</v>
      </c>
      <c r="AL458" s="28"/>
      <c r="AM458" s="29"/>
      <c r="AN458" s="31"/>
      <c r="AO458" s="28"/>
      <c r="AP458" s="29"/>
      <c r="AQ458" s="29"/>
      <c r="AR458" s="30"/>
      <c r="AS458" s="28"/>
      <c r="AT458" s="29"/>
      <c r="AU458" s="30"/>
      <c r="AV458" s="184"/>
      <c r="AW458" s="29"/>
      <c r="AX458" s="29"/>
      <c r="AY458" s="29"/>
      <c r="AZ458" s="29"/>
      <c r="BA458" s="29"/>
      <c r="BB458" s="29"/>
      <c r="BC458" s="30"/>
      <c r="BD458" s="249"/>
      <c r="BE458" s="249"/>
      <c r="BF458" s="249"/>
      <c r="BG458" s="249"/>
      <c r="BH458" s="32"/>
      <c r="BI458" s="56"/>
    </row>
    <row r="459" spans="2:61" s="15" customFormat="1" ht="21" x14ac:dyDescent="0.25">
      <c r="B459" s="47"/>
      <c r="C459" s="20">
        <f t="shared" si="75"/>
        <v>45824</v>
      </c>
      <c r="D459" s="168">
        <f>SUMIFS('Transport-DB'!O:O,'Transport-DB'!C:C,"="&amp;'Work DB'!C459,'Transport-DB'!F:F,"="&amp;'Work DB'!$D$4)</f>
        <v>0</v>
      </c>
      <c r="E459" s="169">
        <f>SUMIFS('Transport-DB'!O:O,'Transport-DB'!C:C,"="&amp;'Work DB'!C459,'Transport-DB'!F:F,"="&amp;'Work DB'!$E$4)</f>
        <v>0</v>
      </c>
      <c r="F459" s="169">
        <f>SUMIFS('Transport-DB'!O:O,'Transport-DB'!C:C,"="&amp;'Work DB'!C459,'Transport-DB'!F:F,"="&amp;'Work DB'!$F$4)</f>
        <v>0</v>
      </c>
      <c r="G459" s="169">
        <f>SUMIFS('Transport-DB'!O:O,'Transport-DB'!C:C,"="&amp;'Work DB'!C459,'Transport-DB'!F:F,"="&amp;'Work DB'!$G$4)</f>
        <v>0</v>
      </c>
      <c r="H459" s="166">
        <f>SUMIFS('Transport-DB'!O:O,'Transport-DB'!C:C,"="&amp;'Work DB'!C459,'Transport-DB'!F:F,"="&amp;'Work DB'!$H$4)</f>
        <v>0</v>
      </c>
      <c r="I459" s="169">
        <f>SUMIFS('Transport-DB'!O:O,'Transport-DB'!C:C,"="&amp;'Work DB'!C459,'Transport-DB'!F:F,"="&amp;'Work DB'!$I$4)</f>
        <v>0</v>
      </c>
      <c r="J459" s="337">
        <f>SUMIFS('Transport-DB'!O:O,'Transport-DB'!C:C,"="&amp;'Work DB'!C459,'Transport-DB'!F:F,"="&amp;'Work DB'!$J$4)</f>
        <v>0</v>
      </c>
      <c r="K459" s="168">
        <f>SUMIFS('Transport-DB'!N:N,'Transport-DB'!C:C,"="&amp;'Work DB'!C459,'Transport-DB'!F:F,"="&amp;'Work DB'!$K$4)</f>
        <v>0</v>
      </c>
      <c r="L459" s="169">
        <f>SUMIFS('Transport-DB'!N:N,'Transport-DB'!C:C,"="&amp;'Work DB'!C459,'Transport-DB'!F:F,"="&amp;'Work DB'!$L$4)</f>
        <v>0</v>
      </c>
      <c r="M459" s="169">
        <f>SUMIFS('Transport-DB'!N:N,'Transport-DB'!C:C,"="&amp;'Work DB'!C459,'Transport-DB'!F:F,"="&amp;'Work DB'!$M$4)</f>
        <v>0</v>
      </c>
      <c r="N459" s="169">
        <f>SUMIFS('Transport-DB'!N:N,'Transport-DB'!C:C,"="&amp;'Work DB'!C459,'Transport-DB'!F:F,"="&amp;'Work DB'!$N$4)</f>
        <v>0</v>
      </c>
      <c r="O459" s="169">
        <f>SUMIFS('Transport-DB'!N:N,'Transport-DB'!C:C,"="&amp;'Work DB'!C459,'Transport-DB'!F:F,"="&amp;'Work DB'!$O$4)</f>
        <v>0</v>
      </c>
      <c r="P459" s="169">
        <f>SUMIFS('Transport-DB'!N:N,'Transport-DB'!C:C,"="&amp;'Work DB'!C459,'Transport-DB'!F:F,"="&amp;'Work DB'!$P$4)</f>
        <v>0</v>
      </c>
      <c r="Q459" s="166">
        <f>SUMIFS('Transport-DB'!N:N,'Transport-DB'!C:C,"="&amp;'Work DB'!C459,'Transport-DB'!F:F,"="&amp;'Work DB'!$Q$4)</f>
        <v>0</v>
      </c>
      <c r="R459" s="167">
        <f>SUMIFS('Transport-DB'!N:N,'Transport-DB'!C:C,"="&amp;'Work DB'!C459,'Transport-DB'!F:F,"="&amp;'Work DB'!$R$4)</f>
        <v>0</v>
      </c>
      <c r="S459" s="168">
        <f>SUM(D459:J459)+SUM(K459:R459)-M459-SUMIFS(Transport_DB[ترانشه],Transport_DB[توضیحات],"دیسپوزال",Transport_DB[تاریخ],'Work DB'!C459)</f>
        <v>0</v>
      </c>
      <c r="T459" s="169">
        <f t="shared" si="74"/>
        <v>0</v>
      </c>
      <c r="U459" s="169"/>
      <c r="V459" s="169"/>
      <c r="W459" s="169"/>
      <c r="X459" s="169"/>
      <c r="Y459" s="167"/>
      <c r="Z459" s="249"/>
      <c r="AA459" s="168">
        <f>SUMIFS('Transport-DB'!P:P,'Transport-DB'!C:C,"="&amp;'Work DB'!C459,'Transport-DB'!F:F,"="&amp;'Work DB'!$AA$4)</f>
        <v>0</v>
      </c>
      <c r="AB459" s="169">
        <f>SUMIFS('Transport-DB'!P:P,'Transport-DB'!C:C,"="&amp;'Work DB'!C459,'Transport-DB'!F:F,"="&amp;'Work DB'!$AB$4)</f>
        <v>0</v>
      </c>
      <c r="AC459" s="169">
        <f>SUMIFS('Transport-DB'!P:P,'Transport-DB'!C:C,"="&amp;'Work DB'!C459,'Transport-DB'!F:F,"="&amp;'Work DB'!$AC$4)</f>
        <v>0</v>
      </c>
      <c r="AD459" s="166">
        <f>SUMIFS('Transport-DB'!P:P,'Transport-DB'!C:C,"="&amp;'Work DB'!C459,'Transport-DB'!F:F,"="&amp;'Work DB'!$AD$4)</f>
        <v>0</v>
      </c>
      <c r="AE459" s="166">
        <f>SUMIFS('Transport-DB'!P:P,'Transport-DB'!C:C,"="&amp;'Work DB'!C459,'Transport-DB'!F:F,"="&amp;'Work DB'!$AE$4)</f>
        <v>0</v>
      </c>
      <c r="AF459" s="166">
        <f>SUMIFS('Transport-DB'!P:P,'Transport-DB'!C:C,"="&amp;'Work DB'!C459,'Transport-DB'!F:F,"="&amp;'Work DB'!$AF$4)</f>
        <v>0</v>
      </c>
      <c r="AG459" s="167"/>
      <c r="AH459" s="168">
        <f>SUMIFS('Transport-DB'!Q:Q,'Transport-DB'!C:C,"="&amp;'Work DB'!C459)</f>
        <v>0</v>
      </c>
      <c r="AI459" s="170">
        <f>SUMIFS(Civil_DB[قالب بندی],Civil_DB[تاریخ],"="&amp;'Work DB'!C459)</f>
        <v>0</v>
      </c>
      <c r="AJ459" s="169"/>
      <c r="AK459" s="167">
        <f>SUMIFS(Civil_DB[بتن],Civil_DB[تاریخ],"="&amp;'Work DB'!C459)</f>
        <v>0</v>
      </c>
      <c r="AL459" s="28"/>
      <c r="AM459" s="29"/>
      <c r="AN459" s="31"/>
      <c r="AO459" s="28"/>
      <c r="AP459" s="29"/>
      <c r="AQ459" s="29"/>
      <c r="AR459" s="30"/>
      <c r="AS459" s="28"/>
      <c r="AT459" s="29"/>
      <c r="AU459" s="30"/>
      <c r="AV459" s="184"/>
      <c r="AW459" s="29"/>
      <c r="AX459" s="29"/>
      <c r="AY459" s="29"/>
      <c r="AZ459" s="29"/>
      <c r="BA459" s="29"/>
      <c r="BB459" s="29"/>
      <c r="BC459" s="30"/>
      <c r="BD459" s="249"/>
      <c r="BE459" s="249"/>
      <c r="BF459" s="249"/>
      <c r="BG459" s="249"/>
      <c r="BH459" s="32"/>
      <c r="BI459" s="56"/>
    </row>
    <row r="460" spans="2:61" s="15" customFormat="1" ht="21" x14ac:dyDescent="0.25">
      <c r="B460" s="47"/>
      <c r="C460" s="20">
        <f t="shared" si="75"/>
        <v>45825</v>
      </c>
      <c r="D460" s="168">
        <f>SUMIFS('Transport-DB'!O:O,'Transport-DB'!C:C,"="&amp;'Work DB'!C460,'Transport-DB'!F:F,"="&amp;'Work DB'!$D$4)</f>
        <v>0</v>
      </c>
      <c r="E460" s="169">
        <f>SUMIFS('Transport-DB'!O:O,'Transport-DB'!C:C,"="&amp;'Work DB'!C460,'Transport-DB'!F:F,"="&amp;'Work DB'!$E$4)</f>
        <v>0</v>
      </c>
      <c r="F460" s="169">
        <f>SUMIFS('Transport-DB'!O:O,'Transport-DB'!C:C,"="&amp;'Work DB'!C460,'Transport-DB'!F:F,"="&amp;'Work DB'!$F$4)</f>
        <v>0</v>
      </c>
      <c r="G460" s="169">
        <f>SUMIFS('Transport-DB'!O:O,'Transport-DB'!C:C,"="&amp;'Work DB'!C460,'Transport-DB'!F:F,"="&amp;'Work DB'!$G$4)</f>
        <v>0</v>
      </c>
      <c r="H460" s="166">
        <f>SUMIFS('Transport-DB'!O:O,'Transport-DB'!C:C,"="&amp;'Work DB'!C460,'Transport-DB'!F:F,"="&amp;'Work DB'!$H$4)</f>
        <v>0</v>
      </c>
      <c r="I460" s="169">
        <f>SUMIFS('Transport-DB'!O:O,'Transport-DB'!C:C,"="&amp;'Work DB'!C460,'Transport-DB'!F:F,"="&amp;'Work DB'!$I$4)</f>
        <v>0</v>
      </c>
      <c r="J460" s="337">
        <f>SUMIFS('Transport-DB'!O:O,'Transport-DB'!C:C,"="&amp;'Work DB'!C460,'Transport-DB'!F:F,"="&amp;'Work DB'!$J$4)</f>
        <v>0</v>
      </c>
      <c r="K460" s="168">
        <f>SUMIFS('Transport-DB'!N:N,'Transport-DB'!C:C,"="&amp;'Work DB'!C460,'Transport-DB'!F:F,"="&amp;'Work DB'!$K$4)</f>
        <v>0</v>
      </c>
      <c r="L460" s="169">
        <f>SUMIFS('Transport-DB'!N:N,'Transport-DB'!C:C,"="&amp;'Work DB'!C460,'Transport-DB'!F:F,"="&amp;'Work DB'!$L$4)</f>
        <v>0</v>
      </c>
      <c r="M460" s="169">
        <f>SUMIFS('Transport-DB'!N:N,'Transport-DB'!C:C,"="&amp;'Work DB'!C460,'Transport-DB'!F:F,"="&amp;'Work DB'!$M$4)</f>
        <v>0</v>
      </c>
      <c r="N460" s="169">
        <f>SUMIFS('Transport-DB'!N:N,'Transport-DB'!C:C,"="&amp;'Work DB'!C460,'Transport-DB'!F:F,"="&amp;'Work DB'!$N$4)</f>
        <v>0</v>
      </c>
      <c r="O460" s="169">
        <f>SUMIFS('Transport-DB'!N:N,'Transport-DB'!C:C,"="&amp;'Work DB'!C460,'Transport-DB'!F:F,"="&amp;'Work DB'!$O$4)</f>
        <v>0</v>
      </c>
      <c r="P460" s="169">
        <f>SUMIFS('Transport-DB'!N:N,'Transport-DB'!C:C,"="&amp;'Work DB'!C460,'Transport-DB'!F:F,"="&amp;'Work DB'!$P$4)</f>
        <v>0</v>
      </c>
      <c r="Q460" s="166">
        <f>SUMIFS('Transport-DB'!N:N,'Transport-DB'!C:C,"="&amp;'Work DB'!C460,'Transport-DB'!F:F,"="&amp;'Work DB'!$Q$4)</f>
        <v>0</v>
      </c>
      <c r="R460" s="167">
        <f>SUMIFS('Transport-DB'!N:N,'Transport-DB'!C:C,"="&amp;'Work DB'!C460,'Transport-DB'!F:F,"="&amp;'Work DB'!$R$4)</f>
        <v>0</v>
      </c>
      <c r="S460" s="168">
        <f>SUM(D460:J460)+SUM(K460:R460)-M460-SUMIFS(Transport_DB[ترانشه],Transport_DB[توضیحات],"دیسپوزال",Transport_DB[تاریخ],'Work DB'!C460)</f>
        <v>0</v>
      </c>
      <c r="T460" s="169">
        <f t="shared" si="74"/>
        <v>0</v>
      </c>
      <c r="U460" s="169"/>
      <c r="V460" s="169"/>
      <c r="W460" s="169"/>
      <c r="X460" s="169"/>
      <c r="Y460" s="167"/>
      <c r="Z460" s="249"/>
      <c r="AA460" s="168">
        <f>SUMIFS('Transport-DB'!P:P,'Transport-DB'!C:C,"="&amp;'Work DB'!C460,'Transport-DB'!F:F,"="&amp;'Work DB'!$AA$4)</f>
        <v>0</v>
      </c>
      <c r="AB460" s="169">
        <f>SUMIFS('Transport-DB'!P:P,'Transport-DB'!C:C,"="&amp;'Work DB'!C460,'Transport-DB'!F:F,"="&amp;'Work DB'!$AB$4)</f>
        <v>0</v>
      </c>
      <c r="AC460" s="169">
        <f>SUMIFS('Transport-DB'!P:P,'Transport-DB'!C:C,"="&amp;'Work DB'!C460,'Transport-DB'!F:F,"="&amp;'Work DB'!$AC$4)</f>
        <v>0</v>
      </c>
      <c r="AD460" s="166">
        <f>SUMIFS('Transport-DB'!P:P,'Transport-DB'!C:C,"="&amp;'Work DB'!C460,'Transport-DB'!F:F,"="&amp;'Work DB'!$AD$4)</f>
        <v>0</v>
      </c>
      <c r="AE460" s="166">
        <f>SUMIFS('Transport-DB'!P:P,'Transport-DB'!C:C,"="&amp;'Work DB'!C460,'Transport-DB'!F:F,"="&amp;'Work DB'!$AE$4)</f>
        <v>0</v>
      </c>
      <c r="AF460" s="166">
        <f>SUMIFS('Transport-DB'!P:P,'Transport-DB'!C:C,"="&amp;'Work DB'!C460,'Transport-DB'!F:F,"="&amp;'Work DB'!$AF$4)</f>
        <v>0</v>
      </c>
      <c r="AG460" s="167"/>
      <c r="AH460" s="168">
        <f>SUMIFS('Transport-DB'!Q:Q,'Transport-DB'!C:C,"="&amp;'Work DB'!C460)</f>
        <v>0</v>
      </c>
      <c r="AI460" s="170">
        <f>SUMIFS(Civil_DB[قالب بندی],Civil_DB[تاریخ],"="&amp;'Work DB'!C460)</f>
        <v>0</v>
      </c>
      <c r="AJ460" s="169"/>
      <c r="AK460" s="167">
        <f>SUMIFS(Civil_DB[بتن],Civil_DB[تاریخ],"="&amp;'Work DB'!C460)</f>
        <v>0</v>
      </c>
      <c r="AL460" s="28"/>
      <c r="AM460" s="29"/>
      <c r="AN460" s="31"/>
      <c r="AO460" s="28"/>
      <c r="AP460" s="29"/>
      <c r="AQ460" s="29"/>
      <c r="AR460" s="30"/>
      <c r="AS460" s="28"/>
      <c r="AT460" s="29"/>
      <c r="AU460" s="30"/>
      <c r="AV460" s="184"/>
      <c r="AW460" s="29"/>
      <c r="AX460" s="29"/>
      <c r="AY460" s="29"/>
      <c r="AZ460" s="29"/>
      <c r="BA460" s="29"/>
      <c r="BB460" s="29"/>
      <c r="BC460" s="30"/>
      <c r="BD460" s="249"/>
      <c r="BE460" s="249"/>
      <c r="BF460" s="249"/>
      <c r="BG460" s="249"/>
      <c r="BH460" s="32"/>
      <c r="BI460" s="56"/>
    </row>
    <row r="461" spans="2:61" s="15" customFormat="1" ht="21" x14ac:dyDescent="0.25">
      <c r="B461" s="47"/>
      <c r="C461" s="20">
        <f t="shared" si="75"/>
        <v>45826</v>
      </c>
      <c r="D461" s="168">
        <f>SUMIFS('Transport-DB'!O:O,'Transport-DB'!C:C,"="&amp;'Work DB'!C461,'Transport-DB'!F:F,"="&amp;'Work DB'!$D$4)</f>
        <v>0</v>
      </c>
      <c r="E461" s="169">
        <f>SUMIFS('Transport-DB'!O:O,'Transport-DB'!C:C,"="&amp;'Work DB'!C461,'Transport-DB'!F:F,"="&amp;'Work DB'!$E$4)</f>
        <v>0</v>
      </c>
      <c r="F461" s="169">
        <f>SUMIFS('Transport-DB'!O:O,'Transport-DB'!C:C,"="&amp;'Work DB'!C461,'Transport-DB'!F:F,"="&amp;'Work DB'!$F$4)</f>
        <v>0</v>
      </c>
      <c r="G461" s="169">
        <f>SUMIFS('Transport-DB'!O:O,'Transport-DB'!C:C,"="&amp;'Work DB'!C461,'Transport-DB'!F:F,"="&amp;'Work DB'!$G$4)</f>
        <v>0</v>
      </c>
      <c r="H461" s="166">
        <f>SUMIFS('Transport-DB'!O:O,'Transport-DB'!C:C,"="&amp;'Work DB'!C461,'Transport-DB'!F:F,"="&amp;'Work DB'!$H$4)</f>
        <v>0</v>
      </c>
      <c r="I461" s="169">
        <f>SUMIFS('Transport-DB'!O:O,'Transport-DB'!C:C,"="&amp;'Work DB'!C461,'Transport-DB'!F:F,"="&amp;'Work DB'!$I$4)</f>
        <v>0</v>
      </c>
      <c r="J461" s="337">
        <f>SUMIFS('Transport-DB'!O:O,'Transport-DB'!C:C,"="&amp;'Work DB'!C461,'Transport-DB'!F:F,"="&amp;'Work DB'!$J$4)</f>
        <v>0</v>
      </c>
      <c r="K461" s="168">
        <f>SUMIFS('Transport-DB'!N:N,'Transport-DB'!C:C,"="&amp;'Work DB'!C461,'Transport-DB'!F:F,"="&amp;'Work DB'!$K$4)</f>
        <v>0</v>
      </c>
      <c r="L461" s="169">
        <f>SUMIFS('Transport-DB'!N:N,'Transport-DB'!C:C,"="&amp;'Work DB'!C461,'Transport-DB'!F:F,"="&amp;'Work DB'!$L$4)</f>
        <v>0</v>
      </c>
      <c r="M461" s="169">
        <f>SUMIFS('Transport-DB'!N:N,'Transport-DB'!C:C,"="&amp;'Work DB'!C461,'Transport-DB'!F:F,"="&amp;'Work DB'!$M$4)</f>
        <v>0</v>
      </c>
      <c r="N461" s="169">
        <f>SUMIFS('Transport-DB'!N:N,'Transport-DB'!C:C,"="&amp;'Work DB'!C461,'Transport-DB'!F:F,"="&amp;'Work DB'!$N$4)</f>
        <v>0</v>
      </c>
      <c r="O461" s="169">
        <f>SUMIFS('Transport-DB'!N:N,'Transport-DB'!C:C,"="&amp;'Work DB'!C461,'Transport-DB'!F:F,"="&amp;'Work DB'!$O$4)</f>
        <v>0</v>
      </c>
      <c r="P461" s="169">
        <f>SUMIFS('Transport-DB'!N:N,'Transport-DB'!C:C,"="&amp;'Work DB'!C461,'Transport-DB'!F:F,"="&amp;'Work DB'!$P$4)</f>
        <v>0</v>
      </c>
      <c r="Q461" s="166">
        <f>SUMIFS('Transport-DB'!N:N,'Transport-DB'!C:C,"="&amp;'Work DB'!C461,'Transport-DB'!F:F,"="&amp;'Work DB'!$Q$4)</f>
        <v>0</v>
      </c>
      <c r="R461" s="167">
        <f>SUMIFS('Transport-DB'!N:N,'Transport-DB'!C:C,"="&amp;'Work DB'!C461,'Transport-DB'!F:F,"="&amp;'Work DB'!$R$4)</f>
        <v>0</v>
      </c>
      <c r="S461" s="168">
        <f>SUM(D461:J461)+SUM(K461:R461)-M461-SUMIFS(Transport_DB[ترانشه],Transport_DB[توضیحات],"دیسپوزال",Transport_DB[تاریخ],'Work DB'!C461)</f>
        <v>0</v>
      </c>
      <c r="T461" s="169">
        <f t="shared" si="74"/>
        <v>0</v>
      </c>
      <c r="U461" s="169"/>
      <c r="V461" s="169"/>
      <c r="W461" s="169"/>
      <c r="X461" s="169"/>
      <c r="Y461" s="167"/>
      <c r="Z461" s="249"/>
      <c r="AA461" s="168">
        <f>SUMIFS('Transport-DB'!P:P,'Transport-DB'!C:C,"="&amp;'Work DB'!C461,'Transport-DB'!F:F,"="&amp;'Work DB'!$AA$4)</f>
        <v>0</v>
      </c>
      <c r="AB461" s="169">
        <f>SUMIFS('Transport-DB'!P:P,'Transport-DB'!C:C,"="&amp;'Work DB'!C461,'Transport-DB'!F:F,"="&amp;'Work DB'!$AB$4)</f>
        <v>0</v>
      </c>
      <c r="AC461" s="169">
        <f>SUMIFS('Transport-DB'!P:P,'Transport-DB'!C:C,"="&amp;'Work DB'!C461,'Transport-DB'!F:F,"="&amp;'Work DB'!$AC$4)</f>
        <v>0</v>
      </c>
      <c r="AD461" s="166">
        <f>SUMIFS('Transport-DB'!P:P,'Transport-DB'!C:C,"="&amp;'Work DB'!C461,'Transport-DB'!F:F,"="&amp;'Work DB'!$AD$4)</f>
        <v>0</v>
      </c>
      <c r="AE461" s="166">
        <f>SUMIFS('Transport-DB'!P:P,'Transport-DB'!C:C,"="&amp;'Work DB'!C461,'Transport-DB'!F:F,"="&amp;'Work DB'!$AE$4)</f>
        <v>0</v>
      </c>
      <c r="AF461" s="166">
        <f>SUMIFS('Transport-DB'!P:P,'Transport-DB'!C:C,"="&amp;'Work DB'!C461,'Transport-DB'!F:F,"="&amp;'Work DB'!$AF$4)</f>
        <v>0</v>
      </c>
      <c r="AG461" s="167"/>
      <c r="AH461" s="168">
        <f>SUMIFS('Transport-DB'!Q:Q,'Transport-DB'!C:C,"="&amp;'Work DB'!C461)</f>
        <v>0</v>
      </c>
      <c r="AI461" s="170">
        <f>SUMIFS(Civil_DB[قالب بندی],Civil_DB[تاریخ],"="&amp;'Work DB'!C461)</f>
        <v>0</v>
      </c>
      <c r="AJ461" s="169"/>
      <c r="AK461" s="167">
        <f>SUMIFS(Civil_DB[بتن],Civil_DB[تاریخ],"="&amp;'Work DB'!C461)</f>
        <v>0</v>
      </c>
      <c r="AL461" s="28"/>
      <c r="AM461" s="29"/>
      <c r="AN461" s="31"/>
      <c r="AO461" s="28"/>
      <c r="AP461" s="29"/>
      <c r="AQ461" s="29"/>
      <c r="AR461" s="30"/>
      <c r="AS461" s="28"/>
      <c r="AT461" s="29"/>
      <c r="AU461" s="30"/>
      <c r="AV461" s="184"/>
      <c r="AW461" s="29"/>
      <c r="AX461" s="29"/>
      <c r="AY461" s="29"/>
      <c r="AZ461" s="29"/>
      <c r="BA461" s="29"/>
      <c r="BB461" s="29"/>
      <c r="BC461" s="30"/>
      <c r="BD461" s="249"/>
      <c r="BE461" s="249"/>
      <c r="BF461" s="249"/>
      <c r="BG461" s="249"/>
      <c r="BH461" s="32"/>
      <c r="BI461" s="56"/>
    </row>
    <row r="462" spans="2:61" s="15" customFormat="1" ht="21" x14ac:dyDescent="0.25">
      <c r="B462" s="47"/>
      <c r="C462" s="20">
        <f t="shared" si="75"/>
        <v>45827</v>
      </c>
      <c r="D462" s="168">
        <f>SUMIFS('Transport-DB'!O:O,'Transport-DB'!C:C,"="&amp;'Work DB'!C462,'Transport-DB'!F:F,"="&amp;'Work DB'!$D$4)</f>
        <v>0</v>
      </c>
      <c r="E462" s="169">
        <f>SUMIFS('Transport-DB'!O:O,'Transport-DB'!C:C,"="&amp;'Work DB'!C462,'Transport-DB'!F:F,"="&amp;'Work DB'!$E$4)</f>
        <v>0</v>
      </c>
      <c r="F462" s="169">
        <f>SUMIFS('Transport-DB'!O:O,'Transport-DB'!C:C,"="&amp;'Work DB'!C462,'Transport-DB'!F:F,"="&amp;'Work DB'!$F$4)</f>
        <v>0</v>
      </c>
      <c r="G462" s="169">
        <f>SUMIFS('Transport-DB'!O:O,'Transport-DB'!C:C,"="&amp;'Work DB'!C462,'Transport-DB'!F:F,"="&amp;'Work DB'!$G$4)</f>
        <v>0</v>
      </c>
      <c r="H462" s="166">
        <f>SUMIFS('Transport-DB'!O:O,'Transport-DB'!C:C,"="&amp;'Work DB'!C462,'Transport-DB'!F:F,"="&amp;'Work DB'!$H$4)</f>
        <v>0</v>
      </c>
      <c r="I462" s="169">
        <f>SUMIFS('Transport-DB'!O:O,'Transport-DB'!C:C,"="&amp;'Work DB'!C462,'Transport-DB'!F:F,"="&amp;'Work DB'!$I$4)</f>
        <v>0</v>
      </c>
      <c r="J462" s="337">
        <f>SUMIFS('Transport-DB'!O:O,'Transport-DB'!C:C,"="&amp;'Work DB'!C462,'Transport-DB'!F:F,"="&amp;'Work DB'!$J$4)</f>
        <v>0</v>
      </c>
      <c r="K462" s="168">
        <f>SUMIFS('Transport-DB'!N:N,'Transport-DB'!C:C,"="&amp;'Work DB'!C462,'Transport-DB'!F:F,"="&amp;'Work DB'!$K$4)</f>
        <v>0</v>
      </c>
      <c r="L462" s="169">
        <f>SUMIFS('Transport-DB'!N:N,'Transport-DB'!C:C,"="&amp;'Work DB'!C462,'Transport-DB'!F:F,"="&amp;'Work DB'!$L$4)</f>
        <v>0</v>
      </c>
      <c r="M462" s="169">
        <f>SUMIFS('Transport-DB'!N:N,'Transport-DB'!C:C,"="&amp;'Work DB'!C462,'Transport-DB'!F:F,"="&amp;'Work DB'!$M$4)</f>
        <v>0</v>
      </c>
      <c r="N462" s="169">
        <f>SUMIFS('Transport-DB'!N:N,'Transport-DB'!C:C,"="&amp;'Work DB'!C462,'Transport-DB'!F:F,"="&amp;'Work DB'!$N$4)</f>
        <v>0</v>
      </c>
      <c r="O462" s="169">
        <f>SUMIFS('Transport-DB'!N:N,'Transport-DB'!C:C,"="&amp;'Work DB'!C462,'Transport-DB'!F:F,"="&amp;'Work DB'!$O$4)</f>
        <v>0</v>
      </c>
      <c r="P462" s="169">
        <f>SUMIFS('Transport-DB'!N:N,'Transport-DB'!C:C,"="&amp;'Work DB'!C462,'Transport-DB'!F:F,"="&amp;'Work DB'!$P$4)</f>
        <v>0</v>
      </c>
      <c r="Q462" s="166">
        <f>SUMIFS('Transport-DB'!N:N,'Transport-DB'!C:C,"="&amp;'Work DB'!C462,'Transport-DB'!F:F,"="&amp;'Work DB'!$Q$4)</f>
        <v>0</v>
      </c>
      <c r="R462" s="167">
        <f>SUMIFS('Transport-DB'!N:N,'Transport-DB'!C:C,"="&amp;'Work DB'!C462,'Transport-DB'!F:F,"="&amp;'Work DB'!$R$4)</f>
        <v>0</v>
      </c>
      <c r="S462" s="168">
        <f>SUM(D462:J462)+SUM(K462:R462)-M462-SUMIFS(Transport_DB[ترانشه],Transport_DB[توضیحات],"دیسپوزال",Transport_DB[تاریخ],'Work DB'!C462)</f>
        <v>0</v>
      </c>
      <c r="T462" s="169">
        <f t="shared" si="74"/>
        <v>0</v>
      </c>
      <c r="U462" s="169"/>
      <c r="V462" s="169"/>
      <c r="W462" s="169"/>
      <c r="X462" s="169"/>
      <c r="Y462" s="167"/>
      <c r="Z462" s="249"/>
      <c r="AA462" s="168">
        <f>SUMIFS('Transport-DB'!P:P,'Transport-DB'!C:C,"="&amp;'Work DB'!C462,'Transport-DB'!F:F,"="&amp;'Work DB'!$AA$4)</f>
        <v>0</v>
      </c>
      <c r="AB462" s="169">
        <f>SUMIFS('Transport-DB'!P:P,'Transport-DB'!C:C,"="&amp;'Work DB'!C462,'Transport-DB'!F:F,"="&amp;'Work DB'!$AB$4)</f>
        <v>0</v>
      </c>
      <c r="AC462" s="169">
        <f>SUMIFS('Transport-DB'!P:P,'Transport-DB'!C:C,"="&amp;'Work DB'!C462,'Transport-DB'!F:F,"="&amp;'Work DB'!$AC$4)</f>
        <v>0</v>
      </c>
      <c r="AD462" s="166">
        <f>SUMIFS('Transport-DB'!P:P,'Transport-DB'!C:C,"="&amp;'Work DB'!C462,'Transport-DB'!F:F,"="&amp;'Work DB'!$AD$4)</f>
        <v>0</v>
      </c>
      <c r="AE462" s="166">
        <f>SUMIFS('Transport-DB'!P:P,'Transport-DB'!C:C,"="&amp;'Work DB'!C462,'Transport-DB'!F:F,"="&amp;'Work DB'!$AE$4)</f>
        <v>0</v>
      </c>
      <c r="AF462" s="166">
        <f>SUMIFS('Transport-DB'!P:P,'Transport-DB'!C:C,"="&amp;'Work DB'!C462,'Transport-DB'!F:F,"="&amp;'Work DB'!$AF$4)</f>
        <v>0</v>
      </c>
      <c r="AG462" s="167"/>
      <c r="AH462" s="168">
        <f>SUMIFS('Transport-DB'!Q:Q,'Transport-DB'!C:C,"="&amp;'Work DB'!C462)</f>
        <v>0</v>
      </c>
      <c r="AI462" s="170">
        <f>SUMIFS(Civil_DB[قالب بندی],Civil_DB[تاریخ],"="&amp;'Work DB'!C462)</f>
        <v>0</v>
      </c>
      <c r="AJ462" s="169"/>
      <c r="AK462" s="167">
        <f>SUMIFS(Civil_DB[بتن],Civil_DB[تاریخ],"="&amp;'Work DB'!C462)</f>
        <v>0</v>
      </c>
      <c r="AL462" s="28"/>
      <c r="AM462" s="29"/>
      <c r="AN462" s="31"/>
      <c r="AO462" s="28"/>
      <c r="AP462" s="29"/>
      <c r="AQ462" s="29"/>
      <c r="AR462" s="30"/>
      <c r="AS462" s="28"/>
      <c r="AT462" s="29"/>
      <c r="AU462" s="30"/>
      <c r="AV462" s="184"/>
      <c r="AW462" s="29"/>
      <c r="AX462" s="29"/>
      <c r="AY462" s="29"/>
      <c r="AZ462" s="29"/>
      <c r="BA462" s="29"/>
      <c r="BB462" s="29"/>
      <c r="BC462" s="30"/>
      <c r="BD462" s="249"/>
      <c r="BE462" s="249"/>
      <c r="BF462" s="249"/>
      <c r="BG462" s="249"/>
      <c r="BH462" s="32"/>
      <c r="BI462" s="56"/>
    </row>
    <row r="463" spans="2:61" s="15" customFormat="1" ht="21" x14ac:dyDescent="0.25">
      <c r="B463" s="47"/>
      <c r="C463" s="20">
        <f t="shared" si="75"/>
        <v>45828</v>
      </c>
      <c r="D463" s="168">
        <f>SUMIFS('Transport-DB'!O:O,'Transport-DB'!C:C,"="&amp;'Work DB'!C463,'Transport-DB'!F:F,"="&amp;'Work DB'!$D$4)</f>
        <v>0</v>
      </c>
      <c r="E463" s="169">
        <f>SUMIFS('Transport-DB'!O:O,'Transport-DB'!C:C,"="&amp;'Work DB'!C463,'Transport-DB'!F:F,"="&amp;'Work DB'!$E$4)</f>
        <v>0</v>
      </c>
      <c r="F463" s="169">
        <f>SUMIFS('Transport-DB'!O:O,'Transport-DB'!C:C,"="&amp;'Work DB'!C463,'Transport-DB'!F:F,"="&amp;'Work DB'!$F$4)</f>
        <v>0</v>
      </c>
      <c r="G463" s="169">
        <f>SUMIFS('Transport-DB'!O:O,'Transport-DB'!C:C,"="&amp;'Work DB'!C463,'Transport-DB'!F:F,"="&amp;'Work DB'!$G$4)</f>
        <v>0</v>
      </c>
      <c r="H463" s="166">
        <f>SUMIFS('Transport-DB'!O:O,'Transport-DB'!C:C,"="&amp;'Work DB'!C463,'Transport-DB'!F:F,"="&amp;'Work DB'!$H$4)</f>
        <v>0</v>
      </c>
      <c r="I463" s="169">
        <f>SUMIFS('Transport-DB'!O:O,'Transport-DB'!C:C,"="&amp;'Work DB'!C463,'Transport-DB'!F:F,"="&amp;'Work DB'!$I$4)</f>
        <v>0</v>
      </c>
      <c r="J463" s="337">
        <f>SUMIFS('Transport-DB'!O:O,'Transport-DB'!C:C,"="&amp;'Work DB'!C463,'Transport-DB'!F:F,"="&amp;'Work DB'!$J$4)</f>
        <v>0</v>
      </c>
      <c r="K463" s="168">
        <f>SUMIFS('Transport-DB'!N:N,'Transport-DB'!C:C,"="&amp;'Work DB'!C463,'Transport-DB'!F:F,"="&amp;'Work DB'!$K$4)</f>
        <v>0</v>
      </c>
      <c r="L463" s="169">
        <f>SUMIFS('Transport-DB'!N:N,'Transport-DB'!C:C,"="&amp;'Work DB'!C463,'Transport-DB'!F:F,"="&amp;'Work DB'!$L$4)</f>
        <v>0</v>
      </c>
      <c r="M463" s="169">
        <f>SUMIFS('Transport-DB'!N:N,'Transport-DB'!C:C,"="&amp;'Work DB'!C463,'Transport-DB'!F:F,"="&amp;'Work DB'!$M$4)</f>
        <v>0</v>
      </c>
      <c r="N463" s="169">
        <f>SUMIFS('Transport-DB'!N:N,'Transport-DB'!C:C,"="&amp;'Work DB'!C463,'Transport-DB'!F:F,"="&amp;'Work DB'!$N$4)</f>
        <v>0</v>
      </c>
      <c r="O463" s="169">
        <f>SUMIFS('Transport-DB'!N:N,'Transport-DB'!C:C,"="&amp;'Work DB'!C463,'Transport-DB'!F:F,"="&amp;'Work DB'!$O$4)</f>
        <v>0</v>
      </c>
      <c r="P463" s="169">
        <f>SUMIFS('Transport-DB'!N:N,'Transport-DB'!C:C,"="&amp;'Work DB'!C463,'Transport-DB'!F:F,"="&amp;'Work DB'!$P$4)</f>
        <v>0</v>
      </c>
      <c r="Q463" s="166">
        <f>SUMIFS('Transport-DB'!N:N,'Transport-DB'!C:C,"="&amp;'Work DB'!C463,'Transport-DB'!F:F,"="&amp;'Work DB'!$Q$4)</f>
        <v>0</v>
      </c>
      <c r="R463" s="167">
        <f>SUMIFS('Transport-DB'!N:N,'Transport-DB'!C:C,"="&amp;'Work DB'!C463,'Transport-DB'!F:F,"="&amp;'Work DB'!$R$4)</f>
        <v>0</v>
      </c>
      <c r="S463" s="168">
        <f>SUM(D463:J463)+SUM(K463:R463)-M463-SUMIFS(Transport_DB[ترانشه],Transport_DB[توضیحات],"دیسپوزال",Transport_DB[تاریخ],'Work DB'!C463)</f>
        <v>0</v>
      </c>
      <c r="T463" s="169">
        <f t="shared" si="74"/>
        <v>0</v>
      </c>
      <c r="U463" s="169"/>
      <c r="V463" s="169"/>
      <c r="W463" s="169"/>
      <c r="X463" s="169"/>
      <c r="Y463" s="167"/>
      <c r="Z463" s="249"/>
      <c r="AA463" s="168">
        <f>SUMIFS('Transport-DB'!P:P,'Transport-DB'!C:C,"="&amp;'Work DB'!C463,'Transport-DB'!F:F,"="&amp;'Work DB'!$AA$4)</f>
        <v>0</v>
      </c>
      <c r="AB463" s="169">
        <f>SUMIFS('Transport-DB'!P:P,'Transport-DB'!C:C,"="&amp;'Work DB'!C463,'Transport-DB'!F:F,"="&amp;'Work DB'!$AB$4)</f>
        <v>0</v>
      </c>
      <c r="AC463" s="169">
        <f>SUMIFS('Transport-DB'!P:P,'Transport-DB'!C:C,"="&amp;'Work DB'!C463,'Transport-DB'!F:F,"="&amp;'Work DB'!$AC$4)</f>
        <v>0</v>
      </c>
      <c r="AD463" s="166">
        <f>SUMIFS('Transport-DB'!P:P,'Transport-DB'!C:C,"="&amp;'Work DB'!C463,'Transport-DB'!F:F,"="&amp;'Work DB'!$AD$4)</f>
        <v>0</v>
      </c>
      <c r="AE463" s="166">
        <f>SUMIFS('Transport-DB'!P:P,'Transport-DB'!C:C,"="&amp;'Work DB'!C463,'Transport-DB'!F:F,"="&amp;'Work DB'!$AE$4)</f>
        <v>0</v>
      </c>
      <c r="AF463" s="166">
        <f>SUMIFS('Transport-DB'!P:P,'Transport-DB'!C:C,"="&amp;'Work DB'!C463,'Transport-DB'!F:F,"="&amp;'Work DB'!$AF$4)</f>
        <v>0</v>
      </c>
      <c r="AG463" s="167"/>
      <c r="AH463" s="168">
        <f>SUMIFS('Transport-DB'!Q:Q,'Transport-DB'!C:C,"="&amp;'Work DB'!C463)</f>
        <v>0</v>
      </c>
      <c r="AI463" s="170">
        <f>SUMIFS(Civil_DB[قالب بندی],Civil_DB[تاریخ],"="&amp;'Work DB'!C463)</f>
        <v>0</v>
      </c>
      <c r="AJ463" s="169"/>
      <c r="AK463" s="167">
        <f>SUMIFS(Civil_DB[بتن],Civil_DB[تاریخ],"="&amp;'Work DB'!C463)</f>
        <v>0</v>
      </c>
      <c r="AL463" s="28"/>
      <c r="AM463" s="29"/>
      <c r="AN463" s="31"/>
      <c r="AO463" s="28"/>
      <c r="AP463" s="29"/>
      <c r="AQ463" s="29"/>
      <c r="AR463" s="30"/>
      <c r="AS463" s="28"/>
      <c r="AT463" s="29"/>
      <c r="AU463" s="30"/>
      <c r="AV463" s="184"/>
      <c r="AW463" s="29"/>
      <c r="AX463" s="29"/>
      <c r="AY463" s="29"/>
      <c r="AZ463" s="29"/>
      <c r="BA463" s="29"/>
      <c r="BB463" s="29"/>
      <c r="BC463" s="30"/>
      <c r="BD463" s="249"/>
      <c r="BE463" s="249"/>
      <c r="BF463" s="249"/>
      <c r="BG463" s="249"/>
      <c r="BH463" s="32"/>
      <c r="BI463" s="56"/>
    </row>
    <row r="464" spans="2:61" s="15" customFormat="1" ht="21" x14ac:dyDescent="0.25">
      <c r="B464" s="47"/>
      <c r="C464" s="20">
        <f t="shared" si="75"/>
        <v>45829</v>
      </c>
      <c r="D464" s="168">
        <f>SUMIFS('Transport-DB'!O:O,'Transport-DB'!C:C,"="&amp;'Work DB'!C464,'Transport-DB'!F:F,"="&amp;'Work DB'!$D$4)</f>
        <v>0</v>
      </c>
      <c r="E464" s="169">
        <f>SUMIFS('Transport-DB'!O:O,'Transport-DB'!C:C,"="&amp;'Work DB'!C464,'Transport-DB'!F:F,"="&amp;'Work DB'!$E$4)</f>
        <v>0</v>
      </c>
      <c r="F464" s="169">
        <f>SUMIFS('Transport-DB'!O:O,'Transport-DB'!C:C,"="&amp;'Work DB'!C464,'Transport-DB'!F:F,"="&amp;'Work DB'!$F$4)</f>
        <v>0</v>
      </c>
      <c r="G464" s="169">
        <f>SUMIFS('Transport-DB'!O:O,'Transport-DB'!C:C,"="&amp;'Work DB'!C464,'Transport-DB'!F:F,"="&amp;'Work DB'!$G$4)</f>
        <v>0</v>
      </c>
      <c r="H464" s="166">
        <f>SUMIFS('Transport-DB'!O:O,'Transport-DB'!C:C,"="&amp;'Work DB'!C464,'Transport-DB'!F:F,"="&amp;'Work DB'!$H$4)</f>
        <v>0</v>
      </c>
      <c r="I464" s="169">
        <f>SUMIFS('Transport-DB'!O:O,'Transport-DB'!C:C,"="&amp;'Work DB'!C464,'Transport-DB'!F:F,"="&amp;'Work DB'!$I$4)</f>
        <v>0</v>
      </c>
      <c r="J464" s="337">
        <f>SUMIFS('Transport-DB'!O:O,'Transport-DB'!C:C,"="&amp;'Work DB'!C464,'Transport-DB'!F:F,"="&amp;'Work DB'!$J$4)</f>
        <v>0</v>
      </c>
      <c r="K464" s="168">
        <f>SUMIFS('Transport-DB'!N:N,'Transport-DB'!C:C,"="&amp;'Work DB'!C464,'Transport-DB'!F:F,"="&amp;'Work DB'!$K$4)</f>
        <v>0</v>
      </c>
      <c r="L464" s="169">
        <f>SUMIFS('Transport-DB'!N:N,'Transport-DB'!C:C,"="&amp;'Work DB'!C464,'Transport-DB'!F:F,"="&amp;'Work DB'!$L$4)</f>
        <v>0</v>
      </c>
      <c r="M464" s="169">
        <f>SUMIFS('Transport-DB'!N:N,'Transport-DB'!C:C,"="&amp;'Work DB'!C464,'Transport-DB'!F:F,"="&amp;'Work DB'!$M$4)</f>
        <v>0</v>
      </c>
      <c r="N464" s="169">
        <f>SUMIFS('Transport-DB'!N:N,'Transport-DB'!C:C,"="&amp;'Work DB'!C464,'Transport-DB'!F:F,"="&amp;'Work DB'!$N$4)</f>
        <v>0</v>
      </c>
      <c r="O464" s="169">
        <f>SUMIFS('Transport-DB'!N:N,'Transport-DB'!C:C,"="&amp;'Work DB'!C464,'Transport-DB'!F:F,"="&amp;'Work DB'!$O$4)</f>
        <v>0</v>
      </c>
      <c r="P464" s="169">
        <f>SUMIFS('Transport-DB'!N:N,'Transport-DB'!C:C,"="&amp;'Work DB'!C464,'Transport-DB'!F:F,"="&amp;'Work DB'!$P$4)</f>
        <v>0</v>
      </c>
      <c r="Q464" s="166">
        <f>SUMIFS('Transport-DB'!N:N,'Transport-DB'!C:C,"="&amp;'Work DB'!C464,'Transport-DB'!F:F,"="&amp;'Work DB'!$Q$4)</f>
        <v>0</v>
      </c>
      <c r="R464" s="167">
        <f>SUMIFS('Transport-DB'!N:N,'Transport-DB'!C:C,"="&amp;'Work DB'!C464,'Transport-DB'!F:F,"="&amp;'Work DB'!$R$4)</f>
        <v>0</v>
      </c>
      <c r="S464" s="168">
        <f>SUM(D464:J464)+SUM(K464:R464)-M464-SUMIFS(Transport_DB[ترانشه],Transport_DB[توضیحات],"دیسپوزال",Transport_DB[تاریخ],'Work DB'!C464)</f>
        <v>0</v>
      </c>
      <c r="T464" s="169">
        <f t="shared" si="74"/>
        <v>0</v>
      </c>
      <c r="U464" s="169"/>
      <c r="V464" s="169"/>
      <c r="W464" s="169"/>
      <c r="X464" s="169"/>
      <c r="Y464" s="167"/>
      <c r="Z464" s="249"/>
      <c r="AA464" s="168">
        <f>SUMIFS('Transport-DB'!P:P,'Transport-DB'!C:C,"="&amp;'Work DB'!C464,'Transport-DB'!F:F,"="&amp;'Work DB'!$AA$4)</f>
        <v>0</v>
      </c>
      <c r="AB464" s="169">
        <f>SUMIFS('Transport-DB'!P:P,'Transport-DB'!C:C,"="&amp;'Work DB'!C464,'Transport-DB'!F:F,"="&amp;'Work DB'!$AB$4)</f>
        <v>0</v>
      </c>
      <c r="AC464" s="169">
        <f>SUMIFS('Transport-DB'!P:P,'Transport-DB'!C:C,"="&amp;'Work DB'!C464,'Transport-DB'!F:F,"="&amp;'Work DB'!$AC$4)</f>
        <v>0</v>
      </c>
      <c r="AD464" s="166">
        <f>SUMIFS('Transport-DB'!P:P,'Transport-DB'!C:C,"="&amp;'Work DB'!C464,'Transport-DB'!F:F,"="&amp;'Work DB'!$AD$4)</f>
        <v>0</v>
      </c>
      <c r="AE464" s="166">
        <f>SUMIFS('Transport-DB'!P:P,'Transport-DB'!C:C,"="&amp;'Work DB'!C464,'Transport-DB'!F:F,"="&amp;'Work DB'!$AE$4)</f>
        <v>0</v>
      </c>
      <c r="AF464" s="166">
        <f>SUMIFS('Transport-DB'!P:P,'Transport-DB'!C:C,"="&amp;'Work DB'!C464,'Transport-DB'!F:F,"="&amp;'Work DB'!$AF$4)</f>
        <v>0</v>
      </c>
      <c r="AG464" s="167"/>
      <c r="AH464" s="168">
        <f>SUMIFS('Transport-DB'!Q:Q,'Transport-DB'!C:C,"="&amp;'Work DB'!C464)</f>
        <v>0</v>
      </c>
      <c r="AI464" s="170">
        <f>SUMIFS(Civil_DB[قالب بندی],Civil_DB[تاریخ],"="&amp;'Work DB'!C464)</f>
        <v>0</v>
      </c>
      <c r="AJ464" s="169"/>
      <c r="AK464" s="167">
        <f>SUMIFS(Civil_DB[بتن],Civil_DB[تاریخ],"="&amp;'Work DB'!C464)</f>
        <v>0</v>
      </c>
      <c r="AL464" s="28"/>
      <c r="AM464" s="29"/>
      <c r="AN464" s="31"/>
      <c r="AO464" s="28"/>
      <c r="AP464" s="29"/>
      <c r="AQ464" s="29"/>
      <c r="AR464" s="30"/>
      <c r="AS464" s="28"/>
      <c r="AT464" s="29"/>
      <c r="AU464" s="30"/>
      <c r="AV464" s="184"/>
      <c r="AW464" s="29"/>
      <c r="AX464" s="29"/>
      <c r="AY464" s="29"/>
      <c r="AZ464" s="29"/>
      <c r="BA464" s="29"/>
      <c r="BB464" s="29"/>
      <c r="BC464" s="30"/>
      <c r="BD464" s="249"/>
      <c r="BE464" s="249"/>
      <c r="BF464" s="249"/>
      <c r="BG464" s="249"/>
      <c r="BH464" s="32"/>
      <c r="BI464" s="56"/>
    </row>
    <row r="465" spans="2:61" s="360" customFormat="1" ht="21" x14ac:dyDescent="0.25">
      <c r="B465" s="351"/>
      <c r="C465" s="352">
        <f t="shared" si="75"/>
        <v>45830</v>
      </c>
      <c r="D465" s="353">
        <f>SUMIFS('Transport-DB'!O:O,'Transport-DB'!C:C,"="&amp;'Work DB'!C465,'Transport-DB'!F:F,"="&amp;'Work DB'!$D$4)</f>
        <v>0</v>
      </c>
      <c r="E465" s="354">
        <f>SUMIFS('Transport-DB'!O:O,'Transport-DB'!C:C,"="&amp;'Work DB'!C465,'Transport-DB'!F:F,"="&amp;'Work DB'!$E$4)</f>
        <v>0</v>
      </c>
      <c r="F465" s="354">
        <f>SUMIFS('Transport-DB'!O:O,'Transport-DB'!C:C,"="&amp;'Work DB'!C465,'Transport-DB'!F:F,"="&amp;'Work DB'!$F$4)</f>
        <v>0</v>
      </c>
      <c r="G465" s="354">
        <f>SUMIFS('Transport-DB'!O:O,'Transport-DB'!C:C,"="&amp;'Work DB'!C465,'Transport-DB'!F:F,"="&amp;'Work DB'!$G$4)</f>
        <v>0</v>
      </c>
      <c r="H465" s="355">
        <f>SUMIFS('Transport-DB'!O:O,'Transport-DB'!C:C,"="&amp;'Work DB'!C465,'Transport-DB'!F:F,"="&amp;'Work DB'!$H$4)</f>
        <v>0</v>
      </c>
      <c r="I465" s="354">
        <f>SUMIFS('Transport-DB'!O:O,'Transport-DB'!C:C,"="&amp;'Work DB'!C465,'Transport-DB'!F:F,"="&amp;'Work DB'!$I$4)</f>
        <v>0</v>
      </c>
      <c r="J465" s="356">
        <f>SUMIFS('Transport-DB'!O:O,'Transport-DB'!C:C,"="&amp;'Work DB'!C465,'Transport-DB'!F:F,"="&amp;'Work DB'!$J$4)</f>
        <v>0</v>
      </c>
      <c r="K465" s="353">
        <f>SUMIFS('Transport-DB'!N:N,'Transport-DB'!C:C,"="&amp;'Work DB'!C465,'Transport-DB'!F:F,"="&amp;'Work DB'!$K$4)</f>
        <v>0</v>
      </c>
      <c r="L465" s="354">
        <f>SUMIFS('Transport-DB'!N:N,'Transport-DB'!C:C,"="&amp;'Work DB'!C465,'Transport-DB'!F:F,"="&amp;'Work DB'!$L$4)</f>
        <v>0</v>
      </c>
      <c r="M465" s="354">
        <f>SUMIFS('Transport-DB'!N:N,'Transport-DB'!C:C,"="&amp;'Work DB'!C465,'Transport-DB'!F:F,"="&amp;'Work DB'!$M$4)</f>
        <v>0</v>
      </c>
      <c r="N465" s="354">
        <f>SUMIFS('Transport-DB'!N:N,'Transport-DB'!C:C,"="&amp;'Work DB'!C465,'Transport-DB'!F:F,"="&amp;'Work DB'!$N$4)</f>
        <v>0</v>
      </c>
      <c r="O465" s="354">
        <f>SUMIFS('Transport-DB'!N:N,'Transport-DB'!C:C,"="&amp;'Work DB'!C465,'Transport-DB'!F:F,"="&amp;'Work DB'!$O$4)</f>
        <v>0</v>
      </c>
      <c r="P465" s="354">
        <f>SUMIFS('Transport-DB'!N:N,'Transport-DB'!C:C,"="&amp;'Work DB'!C465,'Transport-DB'!F:F,"="&amp;'Work DB'!$P$4)</f>
        <v>0</v>
      </c>
      <c r="Q465" s="355">
        <f>SUMIFS('Transport-DB'!N:N,'Transport-DB'!C:C,"="&amp;'Work DB'!C465,'Transport-DB'!F:F,"="&amp;'Work DB'!$Q$4)</f>
        <v>0</v>
      </c>
      <c r="R465" s="357">
        <f>SUMIFS('Transport-DB'!N:N,'Transport-DB'!C:C,"="&amp;'Work DB'!C465,'Transport-DB'!F:F,"="&amp;'Work DB'!$R$4)</f>
        <v>0</v>
      </c>
      <c r="S465" s="168">
        <f>SUM(D465:J465)+SUM(K465:R465)-M465-SUMIFS(Transport_DB[ترانشه],Transport_DB[توضیحات],"دیسپوزال",Transport_DB[تاریخ],'Work DB'!C465)</f>
        <v>0</v>
      </c>
      <c r="T465" s="354">
        <f t="shared" si="74"/>
        <v>0</v>
      </c>
      <c r="U465" s="354"/>
      <c r="V465" s="354"/>
      <c r="W465" s="354"/>
      <c r="X465" s="354"/>
      <c r="Y465" s="357"/>
      <c r="Z465" s="356"/>
      <c r="AA465" s="353">
        <f>SUMIFS('Transport-DB'!P:P,'Transport-DB'!C:C,"="&amp;'Work DB'!C465,'Transport-DB'!F:F,"="&amp;'Work DB'!$AA$4)</f>
        <v>0</v>
      </c>
      <c r="AB465" s="354">
        <f>SUMIFS('Transport-DB'!P:P,'Transport-DB'!C:C,"="&amp;'Work DB'!C465,'Transport-DB'!F:F,"="&amp;'Work DB'!$AB$4)</f>
        <v>0</v>
      </c>
      <c r="AC465" s="354">
        <f>SUMIFS('Transport-DB'!P:P,'Transport-DB'!C:C,"="&amp;'Work DB'!C465,'Transport-DB'!F:F,"="&amp;'Work DB'!$AC$4)</f>
        <v>0</v>
      </c>
      <c r="AD465" s="355">
        <f>SUMIFS('Transport-DB'!P:P,'Transport-DB'!C:C,"="&amp;'Work DB'!C465,'Transport-DB'!F:F,"="&amp;'Work DB'!$AD$4)</f>
        <v>0</v>
      </c>
      <c r="AE465" s="355">
        <f>SUMIFS('Transport-DB'!P:P,'Transport-DB'!C:C,"="&amp;'Work DB'!C465,'Transport-DB'!F:F,"="&amp;'Work DB'!$AE$4)</f>
        <v>0</v>
      </c>
      <c r="AF465" s="355">
        <f>SUMIFS('Transport-DB'!P:P,'Transport-DB'!C:C,"="&amp;'Work DB'!C465,'Transport-DB'!F:F,"="&amp;'Work DB'!$AF$4)</f>
        <v>0</v>
      </c>
      <c r="AG465" s="357"/>
      <c r="AH465" s="168">
        <f>SUMIFS('Transport-DB'!Q:Q,'Transport-DB'!C:C,"="&amp;'Work DB'!C465)</f>
        <v>0</v>
      </c>
      <c r="AI465" s="170">
        <f>SUMIFS(Civil_DB[قالب بندی],Civil_DB[تاریخ],"="&amp;'Work DB'!C465)</f>
        <v>0</v>
      </c>
      <c r="AJ465" s="169"/>
      <c r="AK465" s="167">
        <f>SUMIFS(Civil_DB[بتن],Civil_DB[تاریخ],"="&amp;'Work DB'!C465)</f>
        <v>0</v>
      </c>
      <c r="AL465" s="353"/>
      <c r="AM465" s="354"/>
      <c r="AN465" s="355"/>
      <c r="AO465" s="353"/>
      <c r="AP465" s="354"/>
      <c r="AQ465" s="354"/>
      <c r="AR465" s="357"/>
      <c r="AS465" s="353"/>
      <c r="AT465" s="354"/>
      <c r="AU465" s="357"/>
      <c r="AV465" s="358"/>
      <c r="AW465" s="354"/>
      <c r="AX465" s="354"/>
      <c r="AY465" s="354"/>
      <c r="AZ465" s="354"/>
      <c r="BA465" s="354"/>
      <c r="BB465" s="354"/>
      <c r="BC465" s="357"/>
      <c r="BD465" s="356"/>
      <c r="BE465" s="356"/>
      <c r="BF465" s="356"/>
      <c r="BG465" s="356"/>
      <c r="BH465" s="358"/>
      <c r="BI465" s="359" t="s">
        <v>48</v>
      </c>
    </row>
    <row r="466" spans="2:61" s="15" customFormat="1" ht="21" x14ac:dyDescent="0.25">
      <c r="B466" s="47"/>
      <c r="C466" s="20">
        <f t="shared" si="75"/>
        <v>45831</v>
      </c>
      <c r="D466" s="168">
        <f>SUMIFS('Transport-DB'!O:O,'Transport-DB'!C:C,"="&amp;'Work DB'!C466,'Transport-DB'!F:F,"="&amp;'Work DB'!$D$4)</f>
        <v>0</v>
      </c>
      <c r="E466" s="169">
        <f>SUMIFS('Transport-DB'!O:O,'Transport-DB'!C:C,"="&amp;'Work DB'!C466,'Transport-DB'!F:F,"="&amp;'Work DB'!$E$4)</f>
        <v>0</v>
      </c>
      <c r="F466" s="169">
        <f>SUMIFS('Transport-DB'!O:O,'Transport-DB'!C:C,"="&amp;'Work DB'!C466,'Transport-DB'!F:F,"="&amp;'Work DB'!$F$4)</f>
        <v>0</v>
      </c>
      <c r="G466" s="169">
        <f>SUMIFS('Transport-DB'!O:O,'Transport-DB'!C:C,"="&amp;'Work DB'!C466,'Transport-DB'!F:F,"="&amp;'Work DB'!$G$4)</f>
        <v>0</v>
      </c>
      <c r="H466" s="166">
        <f>SUMIFS('Transport-DB'!O:O,'Transport-DB'!C:C,"="&amp;'Work DB'!C466,'Transport-DB'!F:F,"="&amp;'Work DB'!$H$4)</f>
        <v>0</v>
      </c>
      <c r="I466" s="169">
        <f>SUMIFS('Transport-DB'!O:O,'Transport-DB'!C:C,"="&amp;'Work DB'!C466,'Transport-DB'!F:F,"="&amp;'Work DB'!$I$4)</f>
        <v>0</v>
      </c>
      <c r="J466" s="337">
        <f>SUMIFS('Transport-DB'!O:O,'Transport-DB'!C:C,"="&amp;'Work DB'!C466,'Transport-DB'!F:F,"="&amp;'Work DB'!$J$4)</f>
        <v>0</v>
      </c>
      <c r="K466" s="168">
        <f>SUMIFS('Transport-DB'!N:N,'Transport-DB'!C:C,"="&amp;'Work DB'!C466,'Transport-DB'!F:F,"="&amp;'Work DB'!$K$4)</f>
        <v>0</v>
      </c>
      <c r="L466" s="169">
        <f>SUMIFS('Transport-DB'!N:N,'Transport-DB'!C:C,"="&amp;'Work DB'!C466,'Transport-DB'!F:F,"="&amp;'Work DB'!$L$4)</f>
        <v>0</v>
      </c>
      <c r="M466" s="169">
        <f>SUMIFS('Transport-DB'!N:N,'Transport-DB'!C:C,"="&amp;'Work DB'!C466,'Transport-DB'!F:F,"="&amp;'Work DB'!$M$4)</f>
        <v>0</v>
      </c>
      <c r="N466" s="169">
        <f>SUMIFS('Transport-DB'!N:N,'Transport-DB'!C:C,"="&amp;'Work DB'!C466,'Transport-DB'!F:F,"="&amp;'Work DB'!$N$4)</f>
        <v>0</v>
      </c>
      <c r="O466" s="169">
        <f>SUMIFS('Transport-DB'!N:N,'Transport-DB'!C:C,"="&amp;'Work DB'!C466,'Transport-DB'!F:F,"="&amp;'Work DB'!$O$4)</f>
        <v>0</v>
      </c>
      <c r="P466" s="169">
        <f>SUMIFS('Transport-DB'!N:N,'Transport-DB'!C:C,"="&amp;'Work DB'!C466,'Transport-DB'!F:F,"="&amp;'Work DB'!$P$4)</f>
        <v>0</v>
      </c>
      <c r="Q466" s="166">
        <f>SUMIFS('Transport-DB'!N:N,'Transport-DB'!C:C,"="&amp;'Work DB'!C466,'Transport-DB'!F:F,"="&amp;'Work DB'!$Q$4)</f>
        <v>0</v>
      </c>
      <c r="R466" s="167">
        <f>SUMIFS('Transport-DB'!N:N,'Transport-DB'!C:C,"="&amp;'Work DB'!C466,'Transport-DB'!F:F,"="&amp;'Work DB'!$R$4)</f>
        <v>0</v>
      </c>
      <c r="S466" s="168">
        <f>SUM(D466:J466)+SUM(K466:R466)-M466-SUMIFS(Transport_DB[ترانشه],Transport_DB[توضیحات],"دیسپوزال",Transport_DB[تاریخ],'Work DB'!C466)</f>
        <v>0</v>
      </c>
      <c r="T466" s="169">
        <f t="shared" si="74"/>
        <v>0</v>
      </c>
      <c r="U466" s="169"/>
      <c r="V466" s="169"/>
      <c r="W466" s="169"/>
      <c r="X466" s="169"/>
      <c r="Y466" s="167"/>
      <c r="Z466" s="249"/>
      <c r="AA466" s="168">
        <f>SUMIFS('Transport-DB'!P:P,'Transport-DB'!C:C,"="&amp;'Work DB'!C466,'Transport-DB'!F:F,"="&amp;'Work DB'!$AA$4)</f>
        <v>0</v>
      </c>
      <c r="AB466" s="169">
        <f>SUMIFS('Transport-DB'!P:P,'Transport-DB'!C:C,"="&amp;'Work DB'!C466,'Transport-DB'!F:F,"="&amp;'Work DB'!$AB$4)</f>
        <v>0</v>
      </c>
      <c r="AC466" s="169">
        <f>SUMIFS('Transport-DB'!P:P,'Transport-DB'!C:C,"="&amp;'Work DB'!C466,'Transport-DB'!F:F,"="&amp;'Work DB'!$AC$4)</f>
        <v>0</v>
      </c>
      <c r="AD466" s="166">
        <f>SUMIFS('Transport-DB'!P:P,'Transport-DB'!C:C,"="&amp;'Work DB'!C466,'Transport-DB'!F:F,"="&amp;'Work DB'!$AD$4)</f>
        <v>0</v>
      </c>
      <c r="AE466" s="166">
        <f>SUMIFS('Transport-DB'!P:P,'Transport-DB'!C:C,"="&amp;'Work DB'!C466,'Transport-DB'!F:F,"="&amp;'Work DB'!$AE$4)</f>
        <v>0</v>
      </c>
      <c r="AF466" s="166">
        <f>SUMIFS('Transport-DB'!P:P,'Transport-DB'!C:C,"="&amp;'Work DB'!C466,'Transport-DB'!F:F,"="&amp;'Work DB'!$AF$4)</f>
        <v>0</v>
      </c>
      <c r="AG466" s="167"/>
      <c r="AH466" s="168">
        <f>SUMIFS('Transport-DB'!Q:Q,'Transport-DB'!C:C,"="&amp;'Work DB'!C466)</f>
        <v>0</v>
      </c>
      <c r="AI466" s="170">
        <f>SUMIFS(Civil_DB[قالب بندی],Civil_DB[تاریخ],"="&amp;'Work DB'!C466)</f>
        <v>0</v>
      </c>
      <c r="AJ466" s="169"/>
      <c r="AK466" s="167">
        <f>SUMIFS(Civil_DB[بتن],Civil_DB[تاریخ],"="&amp;'Work DB'!C466)</f>
        <v>0</v>
      </c>
      <c r="AL466" s="28"/>
      <c r="AM466" s="29"/>
      <c r="AN466" s="31"/>
      <c r="AO466" s="28"/>
      <c r="AP466" s="29"/>
      <c r="AQ466" s="29"/>
      <c r="AR466" s="30"/>
      <c r="AS466" s="28"/>
      <c r="AT466" s="29"/>
      <c r="AU466" s="30"/>
      <c r="AV466" s="184"/>
      <c r="AW466" s="29"/>
      <c r="AX466" s="29"/>
      <c r="AY466" s="29"/>
      <c r="AZ466" s="29"/>
      <c r="BA466" s="29"/>
      <c r="BB466" s="29"/>
      <c r="BC466" s="30"/>
      <c r="BD466" s="249"/>
      <c r="BE466" s="249"/>
      <c r="BF466" s="249"/>
      <c r="BG466" s="249"/>
      <c r="BH466" s="32"/>
      <c r="BI466" s="56"/>
    </row>
    <row r="467" spans="2:61" s="15" customFormat="1" ht="21" x14ac:dyDescent="0.25">
      <c r="B467" s="47"/>
      <c r="C467" s="20">
        <f t="shared" si="75"/>
        <v>45832</v>
      </c>
      <c r="D467" s="168">
        <f>SUMIFS('Transport-DB'!O:O,'Transport-DB'!C:C,"="&amp;'Work DB'!C467,'Transport-DB'!F:F,"="&amp;'Work DB'!$D$4)</f>
        <v>0</v>
      </c>
      <c r="E467" s="169">
        <f>SUMIFS('Transport-DB'!O:O,'Transport-DB'!C:C,"="&amp;'Work DB'!C467,'Transport-DB'!F:F,"="&amp;'Work DB'!$E$4)</f>
        <v>0</v>
      </c>
      <c r="F467" s="169">
        <f>SUMIFS('Transport-DB'!O:O,'Transport-DB'!C:C,"="&amp;'Work DB'!C467,'Transport-DB'!F:F,"="&amp;'Work DB'!$F$4)</f>
        <v>0</v>
      </c>
      <c r="G467" s="169">
        <f>SUMIFS('Transport-DB'!O:O,'Transport-DB'!C:C,"="&amp;'Work DB'!C467,'Transport-DB'!F:F,"="&amp;'Work DB'!$G$4)</f>
        <v>0</v>
      </c>
      <c r="H467" s="166">
        <f>SUMIFS('Transport-DB'!O:O,'Transport-DB'!C:C,"="&amp;'Work DB'!C467,'Transport-DB'!F:F,"="&amp;'Work DB'!$H$4)</f>
        <v>0</v>
      </c>
      <c r="I467" s="169">
        <f>SUMIFS('Transport-DB'!O:O,'Transport-DB'!C:C,"="&amp;'Work DB'!C467,'Transport-DB'!F:F,"="&amp;'Work DB'!$I$4)</f>
        <v>0</v>
      </c>
      <c r="J467" s="337">
        <f>SUMIFS('Transport-DB'!O:O,'Transport-DB'!C:C,"="&amp;'Work DB'!C467,'Transport-DB'!F:F,"="&amp;'Work DB'!$J$4)</f>
        <v>0</v>
      </c>
      <c r="K467" s="168">
        <f>SUMIFS('Transport-DB'!N:N,'Transport-DB'!C:C,"="&amp;'Work DB'!C467,'Transport-DB'!F:F,"="&amp;'Work DB'!$K$4)</f>
        <v>0</v>
      </c>
      <c r="L467" s="169">
        <f>SUMIFS('Transport-DB'!N:N,'Transport-DB'!C:C,"="&amp;'Work DB'!C467,'Transport-DB'!F:F,"="&amp;'Work DB'!$L$4)</f>
        <v>0</v>
      </c>
      <c r="M467" s="169">
        <f>SUMIFS('Transport-DB'!N:N,'Transport-DB'!C:C,"="&amp;'Work DB'!C467,'Transport-DB'!F:F,"="&amp;'Work DB'!$M$4)</f>
        <v>0</v>
      </c>
      <c r="N467" s="169">
        <f>SUMIFS('Transport-DB'!N:N,'Transport-DB'!C:C,"="&amp;'Work DB'!C467,'Transport-DB'!F:F,"="&amp;'Work DB'!$N$4)</f>
        <v>0</v>
      </c>
      <c r="O467" s="169">
        <f>SUMIFS('Transport-DB'!N:N,'Transport-DB'!C:C,"="&amp;'Work DB'!C467,'Transport-DB'!F:F,"="&amp;'Work DB'!$O$4)</f>
        <v>0</v>
      </c>
      <c r="P467" s="169">
        <f>SUMIFS('Transport-DB'!N:N,'Transport-DB'!C:C,"="&amp;'Work DB'!C467,'Transport-DB'!F:F,"="&amp;'Work DB'!$P$4)</f>
        <v>0</v>
      </c>
      <c r="Q467" s="166">
        <f>SUMIFS('Transport-DB'!N:N,'Transport-DB'!C:C,"="&amp;'Work DB'!C467,'Transport-DB'!F:F,"="&amp;'Work DB'!$Q$4)</f>
        <v>0</v>
      </c>
      <c r="R467" s="167">
        <f>SUMIFS('Transport-DB'!N:N,'Transport-DB'!C:C,"="&amp;'Work DB'!C467,'Transport-DB'!F:F,"="&amp;'Work DB'!$R$4)</f>
        <v>0</v>
      </c>
      <c r="S467" s="168">
        <f>SUM(D467:J467)+SUM(K467:R467)-M467-SUMIFS(Transport_DB[ترانشه],Transport_DB[توضیحات],"دیسپوزال",Transport_DB[تاریخ],'Work DB'!C467)</f>
        <v>0</v>
      </c>
      <c r="T467" s="169">
        <f t="shared" si="74"/>
        <v>0</v>
      </c>
      <c r="U467" s="169"/>
      <c r="V467" s="169"/>
      <c r="W467" s="169"/>
      <c r="X467" s="169"/>
      <c r="Y467" s="167"/>
      <c r="Z467" s="249"/>
      <c r="AA467" s="168">
        <f>SUMIFS('Transport-DB'!P:P,'Transport-DB'!C:C,"="&amp;'Work DB'!C467,'Transport-DB'!F:F,"="&amp;'Work DB'!$AA$4)</f>
        <v>0</v>
      </c>
      <c r="AB467" s="169">
        <f>SUMIFS('Transport-DB'!P:P,'Transport-DB'!C:C,"="&amp;'Work DB'!C467,'Transport-DB'!F:F,"="&amp;'Work DB'!$AB$4)</f>
        <v>0</v>
      </c>
      <c r="AC467" s="169">
        <f>SUMIFS('Transport-DB'!P:P,'Transport-DB'!C:C,"="&amp;'Work DB'!C467,'Transport-DB'!F:F,"="&amp;'Work DB'!$AC$4)</f>
        <v>0</v>
      </c>
      <c r="AD467" s="166">
        <f>SUMIFS('Transport-DB'!P:P,'Transport-DB'!C:C,"="&amp;'Work DB'!C467,'Transport-DB'!F:F,"="&amp;'Work DB'!$AD$4)</f>
        <v>0</v>
      </c>
      <c r="AE467" s="166">
        <f>SUMIFS('Transport-DB'!P:P,'Transport-DB'!C:C,"="&amp;'Work DB'!C467,'Transport-DB'!F:F,"="&amp;'Work DB'!$AE$4)</f>
        <v>0</v>
      </c>
      <c r="AF467" s="166">
        <f>SUMIFS('Transport-DB'!P:P,'Transport-DB'!C:C,"="&amp;'Work DB'!C467,'Transport-DB'!F:F,"="&amp;'Work DB'!$AF$4)</f>
        <v>0</v>
      </c>
      <c r="AG467" s="167"/>
      <c r="AH467" s="168">
        <f>SUMIFS('Transport-DB'!Q:Q,'Transport-DB'!C:C,"="&amp;'Work DB'!C467)</f>
        <v>0</v>
      </c>
      <c r="AI467" s="170">
        <f>SUMIFS(Civil_DB[قالب بندی],Civil_DB[تاریخ],"="&amp;'Work DB'!C467)</f>
        <v>0</v>
      </c>
      <c r="AJ467" s="169"/>
      <c r="AK467" s="167">
        <f>SUMIFS(Civil_DB[بتن],Civil_DB[تاریخ],"="&amp;'Work DB'!C467)</f>
        <v>0</v>
      </c>
      <c r="AL467" s="28"/>
      <c r="AM467" s="29"/>
      <c r="AN467" s="31"/>
      <c r="AO467" s="28"/>
      <c r="AP467" s="29"/>
      <c r="AQ467" s="29"/>
      <c r="AR467" s="30"/>
      <c r="AS467" s="28"/>
      <c r="AT467" s="29"/>
      <c r="AU467" s="30"/>
      <c r="AV467" s="184"/>
      <c r="AW467" s="29"/>
      <c r="AX467" s="29"/>
      <c r="AY467" s="29"/>
      <c r="AZ467" s="29"/>
      <c r="BA467" s="29"/>
      <c r="BB467" s="29"/>
      <c r="BC467" s="30"/>
      <c r="BD467" s="249"/>
      <c r="BE467" s="249"/>
      <c r="BF467" s="249"/>
      <c r="BG467" s="249"/>
      <c r="BH467" s="32"/>
      <c r="BI467" s="56"/>
    </row>
    <row r="468" spans="2:61" s="15" customFormat="1" ht="21" x14ac:dyDescent="0.25">
      <c r="B468" s="47"/>
      <c r="C468" s="20">
        <f t="shared" si="75"/>
        <v>45833</v>
      </c>
      <c r="D468" s="168">
        <f>SUMIFS('Transport-DB'!O:O,'Transport-DB'!C:C,"="&amp;'Work DB'!C468,'Transport-DB'!F:F,"="&amp;'Work DB'!$D$4)</f>
        <v>0</v>
      </c>
      <c r="E468" s="169">
        <f>SUMIFS('Transport-DB'!O:O,'Transport-DB'!C:C,"="&amp;'Work DB'!C468,'Transport-DB'!F:F,"="&amp;'Work DB'!$E$4)</f>
        <v>0</v>
      </c>
      <c r="F468" s="169">
        <f>SUMIFS('Transport-DB'!O:O,'Transport-DB'!C:C,"="&amp;'Work DB'!C468,'Transport-DB'!F:F,"="&amp;'Work DB'!$F$4)</f>
        <v>0</v>
      </c>
      <c r="G468" s="169">
        <f>SUMIFS('Transport-DB'!O:O,'Transport-DB'!C:C,"="&amp;'Work DB'!C468,'Transport-DB'!F:F,"="&amp;'Work DB'!$G$4)</f>
        <v>0</v>
      </c>
      <c r="H468" s="166">
        <f>SUMIFS('Transport-DB'!O:O,'Transport-DB'!C:C,"="&amp;'Work DB'!C468,'Transport-DB'!F:F,"="&amp;'Work DB'!$H$4)</f>
        <v>0</v>
      </c>
      <c r="I468" s="169">
        <f>SUMIFS('Transport-DB'!O:O,'Transport-DB'!C:C,"="&amp;'Work DB'!C468,'Transport-DB'!F:F,"="&amp;'Work DB'!$I$4)</f>
        <v>0</v>
      </c>
      <c r="J468" s="337">
        <f>SUMIFS('Transport-DB'!O:O,'Transport-DB'!C:C,"="&amp;'Work DB'!C468,'Transport-DB'!F:F,"="&amp;'Work DB'!$J$4)</f>
        <v>0</v>
      </c>
      <c r="K468" s="168">
        <f>SUMIFS('Transport-DB'!N:N,'Transport-DB'!C:C,"="&amp;'Work DB'!C468,'Transport-DB'!F:F,"="&amp;'Work DB'!$K$4)</f>
        <v>0</v>
      </c>
      <c r="L468" s="169">
        <f>SUMIFS('Transport-DB'!N:N,'Transport-DB'!C:C,"="&amp;'Work DB'!C468,'Transport-DB'!F:F,"="&amp;'Work DB'!$L$4)</f>
        <v>0</v>
      </c>
      <c r="M468" s="169">
        <f>SUMIFS('Transport-DB'!N:N,'Transport-DB'!C:C,"="&amp;'Work DB'!C468,'Transport-DB'!F:F,"="&amp;'Work DB'!$M$4)</f>
        <v>0</v>
      </c>
      <c r="N468" s="169">
        <f>SUMIFS('Transport-DB'!N:N,'Transport-DB'!C:C,"="&amp;'Work DB'!C468,'Transport-DB'!F:F,"="&amp;'Work DB'!$N$4)</f>
        <v>0</v>
      </c>
      <c r="O468" s="169">
        <f>SUMIFS('Transport-DB'!N:N,'Transport-DB'!C:C,"="&amp;'Work DB'!C468,'Transport-DB'!F:F,"="&amp;'Work DB'!$O$4)</f>
        <v>0</v>
      </c>
      <c r="P468" s="169">
        <f>SUMIFS('Transport-DB'!N:N,'Transport-DB'!C:C,"="&amp;'Work DB'!C468,'Transport-DB'!F:F,"="&amp;'Work DB'!$P$4)</f>
        <v>0</v>
      </c>
      <c r="Q468" s="166">
        <f>SUMIFS('Transport-DB'!N:N,'Transport-DB'!C:C,"="&amp;'Work DB'!C468,'Transport-DB'!F:F,"="&amp;'Work DB'!$Q$4)</f>
        <v>0</v>
      </c>
      <c r="R468" s="167">
        <f>SUMIFS('Transport-DB'!N:N,'Transport-DB'!C:C,"="&amp;'Work DB'!C468,'Transport-DB'!F:F,"="&amp;'Work DB'!$R$4)</f>
        <v>0</v>
      </c>
      <c r="S468" s="168">
        <f>SUM(D468:J468)+SUM(K468:R468)-M468-SUMIFS(Transport_DB[ترانشه],Transport_DB[توضیحات],"دیسپوزال",Transport_DB[تاریخ],'Work DB'!C468)</f>
        <v>0</v>
      </c>
      <c r="T468" s="169">
        <f t="shared" si="74"/>
        <v>0</v>
      </c>
      <c r="U468" s="169"/>
      <c r="V468" s="169"/>
      <c r="W468" s="169"/>
      <c r="X468" s="169"/>
      <c r="Y468" s="167"/>
      <c r="Z468" s="249"/>
      <c r="AA468" s="168">
        <f>SUMIFS('Transport-DB'!P:P,'Transport-DB'!C:C,"="&amp;'Work DB'!C468,'Transport-DB'!F:F,"="&amp;'Work DB'!$AA$4)</f>
        <v>0</v>
      </c>
      <c r="AB468" s="169">
        <f>SUMIFS('Transport-DB'!P:P,'Transport-DB'!C:C,"="&amp;'Work DB'!C468,'Transport-DB'!F:F,"="&amp;'Work DB'!$AB$4)</f>
        <v>0</v>
      </c>
      <c r="AC468" s="169">
        <f>SUMIFS('Transport-DB'!P:P,'Transport-DB'!C:C,"="&amp;'Work DB'!C468,'Transport-DB'!F:F,"="&amp;'Work DB'!$AC$4)</f>
        <v>0</v>
      </c>
      <c r="AD468" s="166">
        <f>SUMIFS('Transport-DB'!P:P,'Transport-DB'!C:C,"="&amp;'Work DB'!C468,'Transport-DB'!F:F,"="&amp;'Work DB'!$AD$4)</f>
        <v>0</v>
      </c>
      <c r="AE468" s="166">
        <f>SUMIFS('Transport-DB'!P:P,'Transport-DB'!C:C,"="&amp;'Work DB'!C468,'Transport-DB'!F:F,"="&amp;'Work DB'!$AE$4)</f>
        <v>0</v>
      </c>
      <c r="AF468" s="166">
        <f>SUMIFS('Transport-DB'!P:P,'Transport-DB'!C:C,"="&amp;'Work DB'!C468,'Transport-DB'!F:F,"="&amp;'Work DB'!$AF$4)</f>
        <v>0</v>
      </c>
      <c r="AG468" s="167"/>
      <c r="AH468" s="168">
        <f>SUMIFS('Transport-DB'!Q:Q,'Transport-DB'!C:C,"="&amp;'Work DB'!C468)</f>
        <v>0</v>
      </c>
      <c r="AI468" s="170">
        <f>SUMIFS(Civil_DB[قالب بندی],Civil_DB[تاریخ],"="&amp;'Work DB'!C468)</f>
        <v>0</v>
      </c>
      <c r="AJ468" s="169"/>
      <c r="AK468" s="167">
        <f>SUMIFS(Civil_DB[بتن],Civil_DB[تاریخ],"="&amp;'Work DB'!C468)</f>
        <v>0</v>
      </c>
      <c r="AL468" s="28"/>
      <c r="AM468" s="29"/>
      <c r="AN468" s="31"/>
      <c r="AO468" s="28"/>
      <c r="AP468" s="29"/>
      <c r="AQ468" s="29"/>
      <c r="AR468" s="30"/>
      <c r="AS468" s="28"/>
      <c r="AT468" s="29"/>
      <c r="AU468" s="30"/>
      <c r="AV468" s="184"/>
      <c r="AW468" s="29"/>
      <c r="AX468" s="29"/>
      <c r="AY468" s="29"/>
      <c r="AZ468" s="29"/>
      <c r="BA468" s="29"/>
      <c r="BB468" s="29"/>
      <c r="BC468" s="30"/>
      <c r="BD468" s="249"/>
      <c r="BE468" s="249"/>
      <c r="BF468" s="249"/>
      <c r="BG468" s="249"/>
      <c r="BH468" s="32"/>
      <c r="BI468" s="56"/>
    </row>
    <row r="469" spans="2:61" s="15" customFormat="1" ht="21" x14ac:dyDescent="0.25">
      <c r="B469" s="47"/>
      <c r="C469" s="20">
        <f t="shared" si="75"/>
        <v>45834</v>
      </c>
      <c r="D469" s="168">
        <f>SUMIFS('Transport-DB'!O:O,'Transport-DB'!C:C,"="&amp;'Work DB'!C469,'Transport-DB'!F:F,"="&amp;'Work DB'!$D$4)</f>
        <v>0</v>
      </c>
      <c r="E469" s="169">
        <f>SUMIFS('Transport-DB'!O:O,'Transport-DB'!C:C,"="&amp;'Work DB'!C469,'Transport-DB'!F:F,"="&amp;'Work DB'!$E$4)</f>
        <v>0</v>
      </c>
      <c r="F469" s="169">
        <f>SUMIFS('Transport-DB'!O:O,'Transport-DB'!C:C,"="&amp;'Work DB'!C469,'Transport-DB'!F:F,"="&amp;'Work DB'!$F$4)</f>
        <v>0</v>
      </c>
      <c r="G469" s="169">
        <f>SUMIFS('Transport-DB'!O:O,'Transport-DB'!C:C,"="&amp;'Work DB'!C469,'Transport-DB'!F:F,"="&amp;'Work DB'!$G$4)</f>
        <v>0</v>
      </c>
      <c r="H469" s="166">
        <f>SUMIFS('Transport-DB'!O:O,'Transport-DB'!C:C,"="&amp;'Work DB'!C469,'Transport-DB'!F:F,"="&amp;'Work DB'!$H$4)</f>
        <v>0</v>
      </c>
      <c r="I469" s="169">
        <f>SUMIFS('Transport-DB'!O:O,'Transport-DB'!C:C,"="&amp;'Work DB'!C469,'Transport-DB'!F:F,"="&amp;'Work DB'!$I$4)</f>
        <v>0</v>
      </c>
      <c r="J469" s="337">
        <f>SUMIFS('Transport-DB'!O:O,'Transport-DB'!C:C,"="&amp;'Work DB'!C469,'Transport-DB'!F:F,"="&amp;'Work DB'!$J$4)</f>
        <v>0</v>
      </c>
      <c r="K469" s="168">
        <f>SUMIFS('Transport-DB'!N:N,'Transport-DB'!C:C,"="&amp;'Work DB'!C469,'Transport-DB'!F:F,"="&amp;'Work DB'!$K$4)</f>
        <v>0</v>
      </c>
      <c r="L469" s="169">
        <f>SUMIFS('Transport-DB'!N:N,'Transport-DB'!C:C,"="&amp;'Work DB'!C469,'Transport-DB'!F:F,"="&amp;'Work DB'!$L$4)</f>
        <v>0</v>
      </c>
      <c r="M469" s="169">
        <f>SUMIFS('Transport-DB'!N:N,'Transport-DB'!C:C,"="&amp;'Work DB'!C469,'Transport-DB'!F:F,"="&amp;'Work DB'!$M$4)</f>
        <v>0</v>
      </c>
      <c r="N469" s="169">
        <f>SUMIFS('Transport-DB'!N:N,'Transport-DB'!C:C,"="&amp;'Work DB'!C469,'Transport-DB'!F:F,"="&amp;'Work DB'!$N$4)</f>
        <v>0</v>
      </c>
      <c r="O469" s="169">
        <f>SUMIFS('Transport-DB'!N:N,'Transport-DB'!C:C,"="&amp;'Work DB'!C469,'Transport-DB'!F:F,"="&amp;'Work DB'!$O$4)</f>
        <v>0</v>
      </c>
      <c r="P469" s="169">
        <f>SUMIFS('Transport-DB'!N:N,'Transport-DB'!C:C,"="&amp;'Work DB'!C469,'Transport-DB'!F:F,"="&amp;'Work DB'!$P$4)</f>
        <v>0</v>
      </c>
      <c r="Q469" s="166">
        <f>SUMIFS('Transport-DB'!N:N,'Transport-DB'!C:C,"="&amp;'Work DB'!C469,'Transport-DB'!F:F,"="&amp;'Work DB'!$Q$4)</f>
        <v>0</v>
      </c>
      <c r="R469" s="167">
        <f>SUMIFS('Transport-DB'!N:N,'Transport-DB'!C:C,"="&amp;'Work DB'!C469,'Transport-DB'!F:F,"="&amp;'Work DB'!$R$4)</f>
        <v>0</v>
      </c>
      <c r="S469" s="168">
        <f>SUM(D469:J469)+SUM(K469:R469)-M469-SUMIFS(Transport_DB[ترانشه],Transport_DB[توضیحات],"دیسپوزال",Transport_DB[تاریخ],'Work DB'!C469)</f>
        <v>0</v>
      </c>
      <c r="T469" s="169">
        <f t="shared" si="74"/>
        <v>0</v>
      </c>
      <c r="U469" s="169"/>
      <c r="V469" s="169"/>
      <c r="W469" s="169"/>
      <c r="X469" s="169"/>
      <c r="Y469" s="167"/>
      <c r="Z469" s="249"/>
      <c r="AA469" s="168">
        <f>SUMIFS('Transport-DB'!P:P,'Transport-DB'!C:C,"="&amp;'Work DB'!C469,'Transport-DB'!F:F,"="&amp;'Work DB'!$AA$4)</f>
        <v>0</v>
      </c>
      <c r="AB469" s="169">
        <f>SUMIFS('Transport-DB'!P:P,'Transport-DB'!C:C,"="&amp;'Work DB'!C469,'Transport-DB'!F:F,"="&amp;'Work DB'!$AB$4)</f>
        <v>0</v>
      </c>
      <c r="AC469" s="169">
        <f>SUMIFS('Transport-DB'!P:P,'Transport-DB'!C:C,"="&amp;'Work DB'!C469,'Transport-DB'!F:F,"="&amp;'Work DB'!$AC$4)</f>
        <v>0</v>
      </c>
      <c r="AD469" s="166">
        <f>SUMIFS('Transport-DB'!P:P,'Transport-DB'!C:C,"="&amp;'Work DB'!C469,'Transport-DB'!F:F,"="&amp;'Work DB'!$AD$4)</f>
        <v>0</v>
      </c>
      <c r="AE469" s="166">
        <f>SUMIFS('Transport-DB'!P:P,'Transport-DB'!C:C,"="&amp;'Work DB'!C469,'Transport-DB'!F:F,"="&amp;'Work DB'!$AE$4)</f>
        <v>0</v>
      </c>
      <c r="AF469" s="166">
        <f>SUMIFS('Transport-DB'!P:P,'Transport-DB'!C:C,"="&amp;'Work DB'!C469,'Transport-DB'!F:F,"="&amp;'Work DB'!$AF$4)</f>
        <v>0</v>
      </c>
      <c r="AG469" s="167"/>
      <c r="AH469" s="168">
        <f>SUMIFS('Transport-DB'!Q:Q,'Transport-DB'!C:C,"="&amp;'Work DB'!C469)</f>
        <v>0</v>
      </c>
      <c r="AI469" s="170">
        <f>SUMIFS(Civil_DB[قالب بندی],Civil_DB[تاریخ],"="&amp;'Work DB'!C469)</f>
        <v>0</v>
      </c>
      <c r="AJ469" s="169"/>
      <c r="AK469" s="167">
        <f>SUMIFS(Civil_DB[بتن],Civil_DB[تاریخ],"="&amp;'Work DB'!C469)</f>
        <v>0</v>
      </c>
      <c r="AL469" s="28"/>
      <c r="AM469" s="29"/>
      <c r="AN469" s="31"/>
      <c r="AO469" s="28"/>
      <c r="AP469" s="29"/>
      <c r="AQ469" s="29"/>
      <c r="AR469" s="30"/>
      <c r="AS469" s="28"/>
      <c r="AT469" s="29"/>
      <c r="AU469" s="30"/>
      <c r="AV469" s="184"/>
      <c r="AW469" s="29"/>
      <c r="AX469" s="29"/>
      <c r="AY469" s="29"/>
      <c r="AZ469" s="29"/>
      <c r="BA469" s="29"/>
      <c r="BB469" s="29"/>
      <c r="BC469" s="30"/>
      <c r="BD469" s="249"/>
      <c r="BE469" s="249"/>
      <c r="BF469" s="249"/>
      <c r="BG469" s="249"/>
      <c r="BH469" s="32"/>
      <c r="BI469" s="56"/>
    </row>
    <row r="470" spans="2:61" s="15" customFormat="1" ht="21" x14ac:dyDescent="0.25">
      <c r="B470" s="47"/>
      <c r="C470" s="20">
        <f t="shared" si="75"/>
        <v>45835</v>
      </c>
      <c r="D470" s="168">
        <f>SUMIFS('Transport-DB'!O:O,'Transport-DB'!C:C,"="&amp;'Work DB'!C470,'Transport-DB'!F:F,"="&amp;'Work DB'!$D$4)</f>
        <v>0</v>
      </c>
      <c r="E470" s="169">
        <f>SUMIFS('Transport-DB'!O:O,'Transport-DB'!C:C,"="&amp;'Work DB'!C470,'Transport-DB'!F:F,"="&amp;'Work DB'!$E$4)</f>
        <v>0</v>
      </c>
      <c r="F470" s="169">
        <f>SUMIFS('Transport-DB'!O:O,'Transport-DB'!C:C,"="&amp;'Work DB'!C470,'Transport-DB'!F:F,"="&amp;'Work DB'!$F$4)</f>
        <v>0</v>
      </c>
      <c r="G470" s="169">
        <f>SUMIFS('Transport-DB'!O:O,'Transport-DB'!C:C,"="&amp;'Work DB'!C470,'Transport-DB'!F:F,"="&amp;'Work DB'!$G$4)</f>
        <v>0</v>
      </c>
      <c r="H470" s="166">
        <f>SUMIFS('Transport-DB'!O:O,'Transport-DB'!C:C,"="&amp;'Work DB'!C470,'Transport-DB'!F:F,"="&amp;'Work DB'!$H$4)</f>
        <v>0</v>
      </c>
      <c r="I470" s="169">
        <f>SUMIFS('Transport-DB'!O:O,'Transport-DB'!C:C,"="&amp;'Work DB'!C470,'Transport-DB'!F:F,"="&amp;'Work DB'!$I$4)</f>
        <v>0</v>
      </c>
      <c r="J470" s="337">
        <f>SUMIFS('Transport-DB'!O:O,'Transport-DB'!C:C,"="&amp;'Work DB'!C470,'Transport-DB'!F:F,"="&amp;'Work DB'!$J$4)</f>
        <v>0</v>
      </c>
      <c r="K470" s="168">
        <f>SUMIFS('Transport-DB'!N:N,'Transport-DB'!C:C,"="&amp;'Work DB'!C470,'Transport-DB'!F:F,"="&amp;'Work DB'!$K$4)</f>
        <v>0</v>
      </c>
      <c r="L470" s="169">
        <f>SUMIFS('Transport-DB'!N:N,'Transport-DB'!C:C,"="&amp;'Work DB'!C470,'Transport-DB'!F:F,"="&amp;'Work DB'!$L$4)</f>
        <v>0</v>
      </c>
      <c r="M470" s="169">
        <f>SUMIFS('Transport-DB'!N:N,'Transport-DB'!C:C,"="&amp;'Work DB'!C470,'Transport-DB'!F:F,"="&amp;'Work DB'!$M$4)</f>
        <v>0</v>
      </c>
      <c r="N470" s="169">
        <f>SUMIFS('Transport-DB'!N:N,'Transport-DB'!C:C,"="&amp;'Work DB'!C470,'Transport-DB'!F:F,"="&amp;'Work DB'!$N$4)</f>
        <v>0</v>
      </c>
      <c r="O470" s="169">
        <f>SUMIFS('Transport-DB'!N:N,'Transport-DB'!C:C,"="&amp;'Work DB'!C470,'Transport-DB'!F:F,"="&amp;'Work DB'!$O$4)</f>
        <v>0</v>
      </c>
      <c r="P470" s="169">
        <f>SUMIFS('Transport-DB'!N:N,'Transport-DB'!C:C,"="&amp;'Work DB'!C470,'Transport-DB'!F:F,"="&amp;'Work DB'!$P$4)</f>
        <v>0</v>
      </c>
      <c r="Q470" s="166">
        <f>SUMIFS('Transport-DB'!N:N,'Transport-DB'!C:C,"="&amp;'Work DB'!C470,'Transport-DB'!F:F,"="&amp;'Work DB'!$Q$4)</f>
        <v>0</v>
      </c>
      <c r="R470" s="167">
        <f>SUMIFS('Transport-DB'!N:N,'Transport-DB'!C:C,"="&amp;'Work DB'!C470,'Transport-DB'!F:F,"="&amp;'Work DB'!$R$4)</f>
        <v>0</v>
      </c>
      <c r="S470" s="168">
        <f>SUM(D470:J470)+SUM(K470:R470)-M470-SUMIFS(Transport_DB[ترانشه],Transport_DB[توضیحات],"دیسپوزال",Transport_DB[تاریخ],'Work DB'!C470)</f>
        <v>0</v>
      </c>
      <c r="T470" s="169">
        <f t="shared" si="74"/>
        <v>0</v>
      </c>
      <c r="U470" s="169"/>
      <c r="V470" s="169"/>
      <c r="W470" s="169"/>
      <c r="X470" s="169"/>
      <c r="Y470" s="167"/>
      <c r="Z470" s="249"/>
      <c r="AA470" s="168">
        <f>SUMIFS('Transport-DB'!P:P,'Transport-DB'!C:C,"="&amp;'Work DB'!C470,'Transport-DB'!F:F,"="&amp;'Work DB'!$AA$4)</f>
        <v>0</v>
      </c>
      <c r="AB470" s="169">
        <f>SUMIFS('Transport-DB'!P:P,'Transport-DB'!C:C,"="&amp;'Work DB'!C470,'Transport-DB'!F:F,"="&amp;'Work DB'!$AB$4)</f>
        <v>0</v>
      </c>
      <c r="AC470" s="169">
        <f>SUMIFS('Transport-DB'!P:P,'Transport-DB'!C:C,"="&amp;'Work DB'!C470,'Transport-DB'!F:F,"="&amp;'Work DB'!$AC$4)</f>
        <v>0</v>
      </c>
      <c r="AD470" s="166">
        <f>SUMIFS('Transport-DB'!P:P,'Transport-DB'!C:C,"="&amp;'Work DB'!C470,'Transport-DB'!F:F,"="&amp;'Work DB'!$AD$4)</f>
        <v>0</v>
      </c>
      <c r="AE470" s="166">
        <f>SUMIFS('Transport-DB'!P:P,'Transport-DB'!C:C,"="&amp;'Work DB'!C470,'Transport-DB'!F:F,"="&amp;'Work DB'!$AE$4)</f>
        <v>0</v>
      </c>
      <c r="AF470" s="166">
        <f>SUMIFS('Transport-DB'!P:P,'Transport-DB'!C:C,"="&amp;'Work DB'!C470,'Transport-DB'!F:F,"="&amp;'Work DB'!$AF$4)</f>
        <v>0</v>
      </c>
      <c r="AG470" s="167"/>
      <c r="AH470" s="168">
        <f>SUMIFS('Transport-DB'!Q:Q,'Transport-DB'!C:C,"="&amp;'Work DB'!C470)</f>
        <v>0</v>
      </c>
      <c r="AI470" s="170">
        <f>SUMIFS(Civil_DB[قالب بندی],Civil_DB[تاریخ],"="&amp;'Work DB'!C470)</f>
        <v>0</v>
      </c>
      <c r="AJ470" s="169"/>
      <c r="AK470" s="167">
        <f>SUMIFS(Civil_DB[بتن],Civil_DB[تاریخ],"="&amp;'Work DB'!C470)</f>
        <v>0</v>
      </c>
      <c r="AL470" s="28"/>
      <c r="AM470" s="29"/>
      <c r="AN470" s="31"/>
      <c r="AO470" s="28"/>
      <c r="AP470" s="29"/>
      <c r="AQ470" s="29"/>
      <c r="AR470" s="30"/>
      <c r="AS470" s="28"/>
      <c r="AT470" s="29"/>
      <c r="AU470" s="30"/>
      <c r="AV470" s="184"/>
      <c r="AW470" s="29"/>
      <c r="AX470" s="29"/>
      <c r="AY470" s="29"/>
      <c r="AZ470" s="29"/>
      <c r="BA470" s="29"/>
      <c r="BB470" s="29"/>
      <c r="BC470" s="30"/>
      <c r="BD470" s="249"/>
      <c r="BE470" s="249"/>
      <c r="BF470" s="249"/>
      <c r="BG470" s="249"/>
      <c r="BH470" s="32"/>
      <c r="BI470" s="56"/>
    </row>
    <row r="471" spans="2:61" s="15" customFormat="1" ht="21" x14ac:dyDescent="0.25">
      <c r="B471" s="47"/>
      <c r="C471" s="20">
        <f t="shared" si="75"/>
        <v>45836</v>
      </c>
      <c r="D471" s="168">
        <f>SUMIFS('Transport-DB'!O:O,'Transport-DB'!C:C,"="&amp;'Work DB'!C471,'Transport-DB'!F:F,"="&amp;'Work DB'!$D$4)</f>
        <v>0</v>
      </c>
      <c r="E471" s="169">
        <f>SUMIFS('Transport-DB'!O:O,'Transport-DB'!C:C,"="&amp;'Work DB'!C471,'Transport-DB'!F:F,"="&amp;'Work DB'!$E$4)</f>
        <v>0</v>
      </c>
      <c r="F471" s="169">
        <f>SUMIFS('Transport-DB'!O:O,'Transport-DB'!C:C,"="&amp;'Work DB'!C471,'Transport-DB'!F:F,"="&amp;'Work DB'!$F$4)</f>
        <v>0</v>
      </c>
      <c r="G471" s="169">
        <f>SUMIFS('Transport-DB'!O:O,'Transport-DB'!C:C,"="&amp;'Work DB'!C471,'Transport-DB'!F:F,"="&amp;'Work DB'!$G$4)</f>
        <v>0</v>
      </c>
      <c r="H471" s="166">
        <f>SUMIFS('Transport-DB'!O:O,'Transport-DB'!C:C,"="&amp;'Work DB'!C471,'Transport-DB'!F:F,"="&amp;'Work DB'!$H$4)</f>
        <v>0</v>
      </c>
      <c r="I471" s="169">
        <f>SUMIFS('Transport-DB'!O:O,'Transport-DB'!C:C,"="&amp;'Work DB'!C471,'Transport-DB'!F:F,"="&amp;'Work DB'!$I$4)</f>
        <v>0</v>
      </c>
      <c r="J471" s="337">
        <f>SUMIFS('Transport-DB'!O:O,'Transport-DB'!C:C,"="&amp;'Work DB'!C471,'Transport-DB'!F:F,"="&amp;'Work DB'!$J$4)</f>
        <v>0</v>
      </c>
      <c r="K471" s="168">
        <f>SUMIFS('Transport-DB'!N:N,'Transport-DB'!C:C,"="&amp;'Work DB'!C471,'Transport-DB'!F:F,"="&amp;'Work DB'!$K$4)</f>
        <v>0</v>
      </c>
      <c r="L471" s="169">
        <f>SUMIFS('Transport-DB'!N:N,'Transport-DB'!C:C,"="&amp;'Work DB'!C471,'Transport-DB'!F:F,"="&amp;'Work DB'!$L$4)</f>
        <v>0</v>
      </c>
      <c r="M471" s="169">
        <f>SUMIFS('Transport-DB'!N:N,'Transport-DB'!C:C,"="&amp;'Work DB'!C471,'Transport-DB'!F:F,"="&amp;'Work DB'!$M$4)</f>
        <v>0</v>
      </c>
      <c r="N471" s="169">
        <f>SUMIFS('Transport-DB'!N:N,'Transport-DB'!C:C,"="&amp;'Work DB'!C471,'Transport-DB'!F:F,"="&amp;'Work DB'!$N$4)</f>
        <v>0</v>
      </c>
      <c r="O471" s="169">
        <f>SUMIFS('Transport-DB'!N:N,'Transport-DB'!C:C,"="&amp;'Work DB'!C471,'Transport-DB'!F:F,"="&amp;'Work DB'!$O$4)</f>
        <v>0</v>
      </c>
      <c r="P471" s="169">
        <f>SUMIFS('Transport-DB'!N:N,'Transport-DB'!C:C,"="&amp;'Work DB'!C471,'Transport-DB'!F:F,"="&amp;'Work DB'!$P$4)</f>
        <v>0</v>
      </c>
      <c r="Q471" s="166">
        <f>SUMIFS('Transport-DB'!N:N,'Transport-DB'!C:C,"="&amp;'Work DB'!C471,'Transport-DB'!F:F,"="&amp;'Work DB'!$Q$4)</f>
        <v>0</v>
      </c>
      <c r="R471" s="167">
        <f>SUMIFS('Transport-DB'!N:N,'Transport-DB'!C:C,"="&amp;'Work DB'!C471,'Transport-DB'!F:F,"="&amp;'Work DB'!$R$4)</f>
        <v>0</v>
      </c>
      <c r="S471" s="168">
        <f>SUM(D471:J471)+SUM(K471:R471)-M471-SUMIFS(Transport_DB[ترانشه],Transport_DB[توضیحات],"دیسپوزال",Transport_DB[تاریخ],'Work DB'!C471)</f>
        <v>0</v>
      </c>
      <c r="T471" s="169">
        <f t="shared" si="74"/>
        <v>0</v>
      </c>
      <c r="U471" s="169"/>
      <c r="V471" s="169"/>
      <c r="W471" s="169"/>
      <c r="X471" s="169"/>
      <c r="Y471" s="167"/>
      <c r="Z471" s="249"/>
      <c r="AA471" s="168">
        <f>SUMIFS('Transport-DB'!P:P,'Transport-DB'!C:C,"="&amp;'Work DB'!C471,'Transport-DB'!F:F,"="&amp;'Work DB'!$AA$4)</f>
        <v>0</v>
      </c>
      <c r="AB471" s="169">
        <f>SUMIFS('Transport-DB'!P:P,'Transport-DB'!C:C,"="&amp;'Work DB'!C471,'Transport-DB'!F:F,"="&amp;'Work DB'!$AB$4)</f>
        <v>0</v>
      </c>
      <c r="AC471" s="169">
        <f>SUMIFS('Transport-DB'!P:P,'Transport-DB'!C:C,"="&amp;'Work DB'!C471,'Transport-DB'!F:F,"="&amp;'Work DB'!$AC$4)</f>
        <v>0</v>
      </c>
      <c r="AD471" s="166">
        <f>SUMIFS('Transport-DB'!P:P,'Transport-DB'!C:C,"="&amp;'Work DB'!C471,'Transport-DB'!F:F,"="&amp;'Work DB'!$AD$4)</f>
        <v>0</v>
      </c>
      <c r="AE471" s="166">
        <f>SUMIFS('Transport-DB'!P:P,'Transport-DB'!C:C,"="&amp;'Work DB'!C471,'Transport-DB'!F:F,"="&amp;'Work DB'!$AE$4)</f>
        <v>0</v>
      </c>
      <c r="AF471" s="166">
        <f>SUMIFS('Transport-DB'!P:P,'Transport-DB'!C:C,"="&amp;'Work DB'!C471,'Transport-DB'!F:F,"="&amp;'Work DB'!$AF$4)</f>
        <v>0</v>
      </c>
      <c r="AG471" s="167"/>
      <c r="AH471" s="168">
        <f>SUMIFS('Transport-DB'!Q:Q,'Transport-DB'!C:C,"="&amp;'Work DB'!C471)</f>
        <v>0</v>
      </c>
      <c r="AI471" s="170">
        <f>SUMIFS(Civil_DB[قالب بندی],Civil_DB[تاریخ],"="&amp;'Work DB'!C471)</f>
        <v>0</v>
      </c>
      <c r="AJ471" s="169"/>
      <c r="AK471" s="167">
        <f>SUMIFS(Civil_DB[بتن],Civil_DB[تاریخ],"="&amp;'Work DB'!C471)</f>
        <v>0</v>
      </c>
      <c r="AL471" s="28"/>
      <c r="AM471" s="29"/>
      <c r="AN471" s="31"/>
      <c r="AO471" s="28"/>
      <c r="AP471" s="29"/>
      <c r="AQ471" s="29"/>
      <c r="AR471" s="30"/>
      <c r="AS471" s="28"/>
      <c r="AT471" s="29"/>
      <c r="AU471" s="30"/>
      <c r="AV471" s="184"/>
      <c r="AW471" s="29"/>
      <c r="AX471" s="29"/>
      <c r="AY471" s="29"/>
      <c r="AZ471" s="29"/>
      <c r="BA471" s="29"/>
      <c r="BB471" s="29"/>
      <c r="BC471" s="30"/>
      <c r="BD471" s="249"/>
      <c r="BE471" s="249"/>
      <c r="BF471" s="249"/>
      <c r="BG471" s="249"/>
      <c r="BH471" s="32"/>
      <c r="BI471" s="56"/>
    </row>
    <row r="472" spans="2:61" s="15" customFormat="1" ht="21" x14ac:dyDescent="0.25">
      <c r="B472" s="47"/>
      <c r="C472" s="20">
        <f t="shared" si="75"/>
        <v>45837</v>
      </c>
      <c r="D472" s="168">
        <f>SUMIFS('Transport-DB'!O:O,'Transport-DB'!C:C,"="&amp;'Work DB'!C472,'Transport-DB'!F:F,"="&amp;'Work DB'!$D$4)</f>
        <v>0</v>
      </c>
      <c r="E472" s="169">
        <f>SUMIFS('Transport-DB'!O:O,'Transport-DB'!C:C,"="&amp;'Work DB'!C472,'Transport-DB'!F:F,"="&amp;'Work DB'!$E$4)</f>
        <v>0</v>
      </c>
      <c r="F472" s="169">
        <f>SUMIFS('Transport-DB'!O:O,'Transport-DB'!C:C,"="&amp;'Work DB'!C472,'Transport-DB'!F:F,"="&amp;'Work DB'!$F$4)</f>
        <v>0</v>
      </c>
      <c r="G472" s="169">
        <f>SUMIFS('Transport-DB'!O:O,'Transport-DB'!C:C,"="&amp;'Work DB'!C472,'Transport-DB'!F:F,"="&amp;'Work DB'!$G$4)</f>
        <v>0</v>
      </c>
      <c r="H472" s="166">
        <f>SUMIFS('Transport-DB'!O:O,'Transport-DB'!C:C,"="&amp;'Work DB'!C472,'Transport-DB'!F:F,"="&amp;'Work DB'!$H$4)</f>
        <v>0</v>
      </c>
      <c r="I472" s="169">
        <f>SUMIFS('Transport-DB'!O:O,'Transport-DB'!C:C,"="&amp;'Work DB'!C472,'Transport-DB'!F:F,"="&amp;'Work DB'!$I$4)</f>
        <v>0</v>
      </c>
      <c r="J472" s="337">
        <f>SUMIFS('Transport-DB'!O:O,'Transport-DB'!C:C,"="&amp;'Work DB'!C472,'Transport-DB'!F:F,"="&amp;'Work DB'!$J$4)</f>
        <v>0</v>
      </c>
      <c r="K472" s="168">
        <f>SUMIFS('Transport-DB'!N:N,'Transport-DB'!C:C,"="&amp;'Work DB'!C472,'Transport-DB'!F:F,"="&amp;'Work DB'!$K$4)</f>
        <v>0</v>
      </c>
      <c r="L472" s="169">
        <f>SUMIFS('Transport-DB'!N:N,'Transport-DB'!C:C,"="&amp;'Work DB'!C472,'Transport-DB'!F:F,"="&amp;'Work DB'!$L$4)</f>
        <v>0</v>
      </c>
      <c r="M472" s="169">
        <f>SUMIFS('Transport-DB'!N:N,'Transport-DB'!C:C,"="&amp;'Work DB'!C472,'Transport-DB'!F:F,"="&amp;'Work DB'!$M$4)</f>
        <v>0</v>
      </c>
      <c r="N472" s="169">
        <f>SUMIFS('Transport-DB'!N:N,'Transport-DB'!C:C,"="&amp;'Work DB'!C472,'Transport-DB'!F:F,"="&amp;'Work DB'!$N$4)</f>
        <v>0</v>
      </c>
      <c r="O472" s="169">
        <f>SUMIFS('Transport-DB'!N:N,'Transport-DB'!C:C,"="&amp;'Work DB'!C472,'Transport-DB'!F:F,"="&amp;'Work DB'!$O$4)</f>
        <v>0</v>
      </c>
      <c r="P472" s="169">
        <f>SUMIFS('Transport-DB'!N:N,'Transport-DB'!C:C,"="&amp;'Work DB'!C472,'Transport-DB'!F:F,"="&amp;'Work DB'!$P$4)</f>
        <v>0</v>
      </c>
      <c r="Q472" s="166">
        <f>SUMIFS('Transport-DB'!N:N,'Transport-DB'!C:C,"="&amp;'Work DB'!C472,'Transport-DB'!F:F,"="&amp;'Work DB'!$Q$4)</f>
        <v>0</v>
      </c>
      <c r="R472" s="167">
        <f>SUMIFS('Transport-DB'!N:N,'Transport-DB'!C:C,"="&amp;'Work DB'!C472,'Transport-DB'!F:F,"="&amp;'Work DB'!$R$4)</f>
        <v>0</v>
      </c>
      <c r="S472" s="168">
        <f>SUM(D472:J472)+SUM(K472:R472)-M472-SUMIFS(Transport_DB[ترانشه],Transport_DB[توضیحات],"دیسپوزال",Transport_DB[تاریخ],'Work DB'!C472)</f>
        <v>0</v>
      </c>
      <c r="T472" s="169">
        <f t="shared" si="74"/>
        <v>0</v>
      </c>
      <c r="U472" s="169"/>
      <c r="V472" s="169"/>
      <c r="W472" s="169"/>
      <c r="X472" s="169"/>
      <c r="Y472" s="167"/>
      <c r="Z472" s="249"/>
      <c r="AA472" s="168">
        <f>SUMIFS('Transport-DB'!P:P,'Transport-DB'!C:C,"="&amp;'Work DB'!C472,'Transport-DB'!F:F,"="&amp;'Work DB'!$AA$4)</f>
        <v>0</v>
      </c>
      <c r="AB472" s="169">
        <f>SUMIFS('Transport-DB'!P:P,'Transport-DB'!C:C,"="&amp;'Work DB'!C472,'Transport-DB'!F:F,"="&amp;'Work DB'!$AB$4)</f>
        <v>0</v>
      </c>
      <c r="AC472" s="169">
        <f>SUMIFS('Transport-DB'!P:P,'Transport-DB'!C:C,"="&amp;'Work DB'!C472,'Transport-DB'!F:F,"="&amp;'Work DB'!$AC$4)</f>
        <v>0</v>
      </c>
      <c r="AD472" s="166">
        <f>SUMIFS('Transport-DB'!P:P,'Transport-DB'!C:C,"="&amp;'Work DB'!C472,'Transport-DB'!F:F,"="&amp;'Work DB'!$AD$4)</f>
        <v>0</v>
      </c>
      <c r="AE472" s="166">
        <f>SUMIFS('Transport-DB'!P:P,'Transport-DB'!C:C,"="&amp;'Work DB'!C472,'Transport-DB'!F:F,"="&amp;'Work DB'!$AE$4)</f>
        <v>0</v>
      </c>
      <c r="AF472" s="166">
        <f>SUMIFS('Transport-DB'!P:P,'Transport-DB'!C:C,"="&amp;'Work DB'!C472,'Transport-DB'!F:F,"="&amp;'Work DB'!$AF$4)</f>
        <v>0</v>
      </c>
      <c r="AG472" s="167"/>
      <c r="AH472" s="168">
        <f>SUMIFS('Transport-DB'!Q:Q,'Transport-DB'!C:C,"="&amp;'Work DB'!C472)</f>
        <v>0</v>
      </c>
      <c r="AI472" s="170">
        <f>SUMIFS(Civil_DB[قالب بندی],Civil_DB[تاریخ],"="&amp;'Work DB'!C472)</f>
        <v>0</v>
      </c>
      <c r="AJ472" s="169"/>
      <c r="AK472" s="167">
        <f>SUMIFS(Civil_DB[بتن],Civil_DB[تاریخ],"="&amp;'Work DB'!C472)</f>
        <v>0</v>
      </c>
      <c r="AL472" s="28"/>
      <c r="AM472" s="29"/>
      <c r="AN472" s="31"/>
      <c r="AO472" s="28"/>
      <c r="AP472" s="29"/>
      <c r="AQ472" s="29"/>
      <c r="AR472" s="30"/>
      <c r="AS472" s="28"/>
      <c r="AT472" s="29"/>
      <c r="AU472" s="30"/>
      <c r="AV472" s="184"/>
      <c r="AW472" s="29"/>
      <c r="AX472" s="29"/>
      <c r="AY472" s="29"/>
      <c r="AZ472" s="29"/>
      <c r="BA472" s="29"/>
      <c r="BB472" s="29"/>
      <c r="BC472" s="30"/>
      <c r="BD472" s="249"/>
      <c r="BE472" s="249"/>
      <c r="BF472" s="249"/>
      <c r="BG472" s="249"/>
      <c r="BH472" s="32"/>
      <c r="BI472" s="56"/>
    </row>
    <row r="473" spans="2:61" s="15" customFormat="1" ht="21" x14ac:dyDescent="0.25">
      <c r="B473" s="47"/>
      <c r="C473" s="20">
        <f t="shared" si="75"/>
        <v>45838</v>
      </c>
      <c r="D473" s="168">
        <f>SUMIFS('Transport-DB'!O:O,'Transport-DB'!C:C,"="&amp;'Work DB'!C473,'Transport-DB'!F:F,"="&amp;'Work DB'!$D$4)</f>
        <v>0</v>
      </c>
      <c r="E473" s="169">
        <f>SUMIFS('Transport-DB'!O:O,'Transport-DB'!C:C,"="&amp;'Work DB'!C473,'Transport-DB'!F:F,"="&amp;'Work DB'!$E$4)</f>
        <v>0</v>
      </c>
      <c r="F473" s="169">
        <f>SUMIFS('Transport-DB'!O:O,'Transport-DB'!C:C,"="&amp;'Work DB'!C473,'Transport-DB'!F:F,"="&amp;'Work DB'!$F$4)</f>
        <v>0</v>
      </c>
      <c r="G473" s="169">
        <f>SUMIFS('Transport-DB'!O:O,'Transport-DB'!C:C,"="&amp;'Work DB'!C473,'Transport-DB'!F:F,"="&amp;'Work DB'!$G$4)</f>
        <v>0</v>
      </c>
      <c r="H473" s="166">
        <f>SUMIFS('Transport-DB'!O:O,'Transport-DB'!C:C,"="&amp;'Work DB'!C473,'Transport-DB'!F:F,"="&amp;'Work DB'!$H$4)</f>
        <v>0</v>
      </c>
      <c r="I473" s="169">
        <f>SUMIFS('Transport-DB'!O:O,'Transport-DB'!C:C,"="&amp;'Work DB'!C473,'Transport-DB'!F:F,"="&amp;'Work DB'!$I$4)</f>
        <v>0</v>
      </c>
      <c r="J473" s="337">
        <f>SUMIFS('Transport-DB'!O:O,'Transport-DB'!C:C,"="&amp;'Work DB'!C473,'Transport-DB'!F:F,"="&amp;'Work DB'!$J$4)</f>
        <v>0</v>
      </c>
      <c r="K473" s="168">
        <f>SUMIFS('Transport-DB'!N:N,'Transport-DB'!C:C,"="&amp;'Work DB'!C473,'Transport-DB'!F:F,"="&amp;'Work DB'!$K$4)</f>
        <v>0</v>
      </c>
      <c r="L473" s="169">
        <f>SUMIFS('Transport-DB'!N:N,'Transport-DB'!C:C,"="&amp;'Work DB'!C473,'Transport-DB'!F:F,"="&amp;'Work DB'!$L$4)</f>
        <v>0</v>
      </c>
      <c r="M473" s="169">
        <f>SUMIFS('Transport-DB'!N:N,'Transport-DB'!C:C,"="&amp;'Work DB'!C473,'Transport-DB'!F:F,"="&amp;'Work DB'!$M$4)</f>
        <v>0</v>
      </c>
      <c r="N473" s="169">
        <f>SUMIFS('Transport-DB'!N:N,'Transport-DB'!C:C,"="&amp;'Work DB'!C473,'Transport-DB'!F:F,"="&amp;'Work DB'!$N$4)</f>
        <v>0</v>
      </c>
      <c r="O473" s="169">
        <f>SUMIFS('Transport-DB'!N:N,'Transport-DB'!C:C,"="&amp;'Work DB'!C473,'Transport-DB'!F:F,"="&amp;'Work DB'!$O$4)</f>
        <v>0</v>
      </c>
      <c r="P473" s="169">
        <f>SUMIFS('Transport-DB'!N:N,'Transport-DB'!C:C,"="&amp;'Work DB'!C473,'Transport-DB'!F:F,"="&amp;'Work DB'!$P$4)</f>
        <v>0</v>
      </c>
      <c r="Q473" s="166">
        <f>SUMIFS('Transport-DB'!N:N,'Transport-DB'!C:C,"="&amp;'Work DB'!C473,'Transport-DB'!F:F,"="&amp;'Work DB'!$Q$4)</f>
        <v>0</v>
      </c>
      <c r="R473" s="167">
        <f>SUMIFS('Transport-DB'!N:N,'Transport-DB'!C:C,"="&amp;'Work DB'!C473,'Transport-DB'!F:F,"="&amp;'Work DB'!$R$4)</f>
        <v>0</v>
      </c>
      <c r="S473" s="168">
        <f>SUM(D473:J473)+SUM(K473:R473)-M473-SUMIFS(Transport_DB[ترانشه],Transport_DB[توضیحات],"دیسپوزال",Transport_DB[تاریخ],'Work DB'!C473)</f>
        <v>0</v>
      </c>
      <c r="T473" s="169">
        <f t="shared" si="74"/>
        <v>0</v>
      </c>
      <c r="U473" s="169"/>
      <c r="V473" s="169"/>
      <c r="W473" s="169"/>
      <c r="X473" s="169"/>
      <c r="Y473" s="167"/>
      <c r="Z473" s="249"/>
      <c r="AA473" s="168">
        <f>SUMIFS('Transport-DB'!P:P,'Transport-DB'!C:C,"="&amp;'Work DB'!C473,'Transport-DB'!F:F,"="&amp;'Work DB'!$AA$4)</f>
        <v>0</v>
      </c>
      <c r="AB473" s="169">
        <f>SUMIFS('Transport-DB'!P:P,'Transport-DB'!C:C,"="&amp;'Work DB'!C473,'Transport-DB'!F:F,"="&amp;'Work DB'!$AB$4)</f>
        <v>0</v>
      </c>
      <c r="AC473" s="169">
        <f>SUMIFS('Transport-DB'!P:P,'Transport-DB'!C:C,"="&amp;'Work DB'!C473,'Transport-DB'!F:F,"="&amp;'Work DB'!$AC$4)</f>
        <v>0</v>
      </c>
      <c r="AD473" s="166">
        <f>SUMIFS('Transport-DB'!P:P,'Transport-DB'!C:C,"="&amp;'Work DB'!C473,'Transport-DB'!F:F,"="&amp;'Work DB'!$AD$4)</f>
        <v>0</v>
      </c>
      <c r="AE473" s="166">
        <f>SUMIFS('Transport-DB'!P:P,'Transport-DB'!C:C,"="&amp;'Work DB'!C473,'Transport-DB'!F:F,"="&amp;'Work DB'!$AE$4)</f>
        <v>0</v>
      </c>
      <c r="AF473" s="166">
        <f>SUMIFS('Transport-DB'!P:P,'Transport-DB'!C:C,"="&amp;'Work DB'!C473,'Transport-DB'!F:F,"="&amp;'Work DB'!$AF$4)</f>
        <v>0</v>
      </c>
      <c r="AG473" s="167"/>
      <c r="AH473" s="168">
        <f>SUMIFS('Transport-DB'!Q:Q,'Transport-DB'!C:C,"="&amp;'Work DB'!C473)</f>
        <v>0</v>
      </c>
      <c r="AI473" s="170">
        <f>SUMIFS(Civil_DB[قالب بندی],Civil_DB[تاریخ],"="&amp;'Work DB'!C473)</f>
        <v>0</v>
      </c>
      <c r="AJ473" s="169"/>
      <c r="AK473" s="167">
        <f>SUMIFS(Civil_DB[بتن],Civil_DB[تاریخ],"="&amp;'Work DB'!C473)</f>
        <v>0</v>
      </c>
      <c r="AL473" s="28"/>
      <c r="AM473" s="29"/>
      <c r="AN473" s="31"/>
      <c r="AO473" s="28"/>
      <c r="AP473" s="29"/>
      <c r="AQ473" s="29"/>
      <c r="AR473" s="30"/>
      <c r="AS473" s="28"/>
      <c r="AT473" s="29"/>
      <c r="AU473" s="30"/>
      <c r="AV473" s="184"/>
      <c r="AW473" s="29"/>
      <c r="AX473" s="29"/>
      <c r="AY473" s="29"/>
      <c r="AZ473" s="29"/>
      <c r="BA473" s="29"/>
      <c r="BB473" s="29"/>
      <c r="BC473" s="30"/>
      <c r="BD473" s="249"/>
      <c r="BE473" s="249"/>
      <c r="BF473" s="249"/>
      <c r="BG473" s="249"/>
      <c r="BH473" s="32"/>
      <c r="BI473" s="56"/>
    </row>
    <row r="474" spans="2:61" s="15" customFormat="1" ht="21" x14ac:dyDescent="0.25">
      <c r="B474" s="47"/>
      <c r="C474" s="20">
        <f t="shared" si="75"/>
        <v>45839</v>
      </c>
      <c r="D474" s="168">
        <f>SUMIFS('Transport-DB'!O:O,'Transport-DB'!C:C,"="&amp;'Work DB'!C474,'Transport-DB'!F:F,"="&amp;'Work DB'!$D$4)</f>
        <v>0</v>
      </c>
      <c r="E474" s="169">
        <f>SUMIFS('Transport-DB'!O:O,'Transport-DB'!C:C,"="&amp;'Work DB'!C474,'Transport-DB'!F:F,"="&amp;'Work DB'!$E$4)</f>
        <v>0</v>
      </c>
      <c r="F474" s="169">
        <f>SUMIFS('Transport-DB'!O:O,'Transport-DB'!C:C,"="&amp;'Work DB'!C474,'Transport-DB'!F:F,"="&amp;'Work DB'!$F$4)</f>
        <v>0</v>
      </c>
      <c r="G474" s="169">
        <f>SUMIFS('Transport-DB'!O:O,'Transport-DB'!C:C,"="&amp;'Work DB'!C474,'Transport-DB'!F:F,"="&amp;'Work DB'!$G$4)</f>
        <v>0</v>
      </c>
      <c r="H474" s="166">
        <f>SUMIFS('Transport-DB'!O:O,'Transport-DB'!C:C,"="&amp;'Work DB'!C474,'Transport-DB'!F:F,"="&amp;'Work DB'!$H$4)</f>
        <v>0</v>
      </c>
      <c r="I474" s="169">
        <f>SUMIFS('Transport-DB'!O:O,'Transport-DB'!C:C,"="&amp;'Work DB'!C474,'Transport-DB'!F:F,"="&amp;'Work DB'!$I$4)</f>
        <v>0</v>
      </c>
      <c r="J474" s="337">
        <f>SUMIFS('Transport-DB'!O:O,'Transport-DB'!C:C,"="&amp;'Work DB'!C474,'Transport-DB'!F:F,"="&amp;'Work DB'!$J$4)</f>
        <v>0</v>
      </c>
      <c r="K474" s="168">
        <f>SUMIFS('Transport-DB'!N:N,'Transport-DB'!C:C,"="&amp;'Work DB'!C474,'Transport-DB'!F:F,"="&amp;'Work DB'!$K$4)</f>
        <v>0</v>
      </c>
      <c r="L474" s="169">
        <f>SUMIFS('Transport-DB'!N:N,'Transport-DB'!C:C,"="&amp;'Work DB'!C474,'Transport-DB'!F:F,"="&amp;'Work DB'!$L$4)</f>
        <v>0</v>
      </c>
      <c r="M474" s="169">
        <f>SUMIFS('Transport-DB'!N:N,'Transport-DB'!C:C,"="&amp;'Work DB'!C474,'Transport-DB'!F:F,"="&amp;'Work DB'!$M$4)</f>
        <v>0</v>
      </c>
      <c r="N474" s="169">
        <f>SUMIFS('Transport-DB'!N:N,'Transport-DB'!C:C,"="&amp;'Work DB'!C474,'Transport-DB'!F:F,"="&amp;'Work DB'!$N$4)</f>
        <v>0</v>
      </c>
      <c r="O474" s="169">
        <f>SUMIFS('Transport-DB'!N:N,'Transport-DB'!C:C,"="&amp;'Work DB'!C474,'Transport-DB'!F:F,"="&amp;'Work DB'!$O$4)</f>
        <v>0</v>
      </c>
      <c r="P474" s="169">
        <f>SUMIFS('Transport-DB'!N:N,'Transport-DB'!C:C,"="&amp;'Work DB'!C474,'Transport-DB'!F:F,"="&amp;'Work DB'!$P$4)</f>
        <v>0</v>
      </c>
      <c r="Q474" s="166">
        <f>SUMIFS('Transport-DB'!N:N,'Transport-DB'!C:C,"="&amp;'Work DB'!C474,'Transport-DB'!F:F,"="&amp;'Work DB'!$Q$4)</f>
        <v>0</v>
      </c>
      <c r="R474" s="167">
        <f>SUMIFS('Transport-DB'!N:N,'Transport-DB'!C:C,"="&amp;'Work DB'!C474,'Transport-DB'!F:F,"="&amp;'Work DB'!$R$4)</f>
        <v>0</v>
      </c>
      <c r="S474" s="168">
        <f>SUM(D474:J474)+SUM(K474:R474)-M474-SUMIFS(Transport_DB[ترانشه],Transport_DB[توضیحات],"دیسپوزال",Transport_DB[تاریخ],'Work DB'!C474)</f>
        <v>0</v>
      </c>
      <c r="T474" s="169">
        <f t="shared" si="74"/>
        <v>0</v>
      </c>
      <c r="U474" s="169"/>
      <c r="V474" s="169"/>
      <c r="W474" s="169"/>
      <c r="X474" s="169"/>
      <c r="Y474" s="167"/>
      <c r="Z474" s="249"/>
      <c r="AA474" s="168">
        <f>SUMIFS('Transport-DB'!P:P,'Transport-DB'!C:C,"="&amp;'Work DB'!C474,'Transport-DB'!F:F,"="&amp;'Work DB'!$AA$4)</f>
        <v>0</v>
      </c>
      <c r="AB474" s="169">
        <f>SUMIFS('Transport-DB'!P:P,'Transport-DB'!C:C,"="&amp;'Work DB'!C474,'Transport-DB'!F:F,"="&amp;'Work DB'!$AB$4)</f>
        <v>0</v>
      </c>
      <c r="AC474" s="169">
        <f>SUMIFS('Transport-DB'!P:P,'Transport-DB'!C:C,"="&amp;'Work DB'!C474,'Transport-DB'!F:F,"="&amp;'Work DB'!$AC$4)</f>
        <v>0</v>
      </c>
      <c r="AD474" s="166">
        <f>SUMIFS('Transport-DB'!P:P,'Transport-DB'!C:C,"="&amp;'Work DB'!C474,'Transport-DB'!F:F,"="&amp;'Work DB'!$AD$4)</f>
        <v>0</v>
      </c>
      <c r="AE474" s="166">
        <f>SUMIFS('Transport-DB'!P:P,'Transport-DB'!C:C,"="&amp;'Work DB'!C474,'Transport-DB'!F:F,"="&amp;'Work DB'!$AE$4)</f>
        <v>0</v>
      </c>
      <c r="AF474" s="166">
        <f>SUMIFS('Transport-DB'!P:P,'Transport-DB'!C:C,"="&amp;'Work DB'!C474,'Transport-DB'!F:F,"="&amp;'Work DB'!$AF$4)</f>
        <v>0</v>
      </c>
      <c r="AG474" s="167"/>
      <c r="AH474" s="168">
        <f>SUMIFS('Transport-DB'!Q:Q,'Transport-DB'!C:C,"="&amp;'Work DB'!C474)</f>
        <v>0</v>
      </c>
      <c r="AI474" s="170">
        <f>SUMIFS(Civil_DB[قالب بندی],Civil_DB[تاریخ],"="&amp;'Work DB'!C474)</f>
        <v>0</v>
      </c>
      <c r="AJ474" s="169"/>
      <c r="AK474" s="167">
        <f>SUMIFS(Civil_DB[بتن],Civil_DB[تاریخ],"="&amp;'Work DB'!C474)</f>
        <v>0</v>
      </c>
      <c r="AL474" s="28"/>
      <c r="AM474" s="29"/>
      <c r="AN474" s="31"/>
      <c r="AO474" s="28"/>
      <c r="AP474" s="29"/>
      <c r="AQ474" s="29"/>
      <c r="AR474" s="30"/>
      <c r="AS474" s="28"/>
      <c r="AT474" s="29"/>
      <c r="AU474" s="30"/>
      <c r="AV474" s="184"/>
      <c r="AW474" s="29"/>
      <c r="AX474" s="29"/>
      <c r="AY474" s="29"/>
      <c r="AZ474" s="29"/>
      <c r="BA474" s="29"/>
      <c r="BB474" s="29"/>
      <c r="BC474" s="30"/>
      <c r="BD474" s="249"/>
      <c r="BE474" s="249"/>
      <c r="BF474" s="249"/>
      <c r="BG474" s="249"/>
      <c r="BH474" s="32"/>
      <c r="BI474" s="56"/>
    </row>
    <row r="475" spans="2:61" s="15" customFormat="1" ht="21" x14ac:dyDescent="0.25">
      <c r="B475" s="47"/>
      <c r="C475" s="20">
        <f t="shared" si="75"/>
        <v>45840</v>
      </c>
      <c r="D475" s="168">
        <f>SUMIFS('Transport-DB'!O:O,'Transport-DB'!C:C,"="&amp;'Work DB'!C475,'Transport-DB'!F:F,"="&amp;'Work DB'!$D$4)</f>
        <v>0</v>
      </c>
      <c r="E475" s="169">
        <f>SUMIFS('Transport-DB'!O:O,'Transport-DB'!C:C,"="&amp;'Work DB'!C475,'Transport-DB'!F:F,"="&amp;'Work DB'!$E$4)</f>
        <v>0</v>
      </c>
      <c r="F475" s="169">
        <f>SUMIFS('Transport-DB'!O:O,'Transport-DB'!C:C,"="&amp;'Work DB'!C475,'Transport-DB'!F:F,"="&amp;'Work DB'!$F$4)</f>
        <v>0</v>
      </c>
      <c r="G475" s="169">
        <f>SUMIFS('Transport-DB'!O:O,'Transport-DB'!C:C,"="&amp;'Work DB'!C475,'Transport-DB'!F:F,"="&amp;'Work DB'!$G$4)</f>
        <v>0</v>
      </c>
      <c r="H475" s="166">
        <f>SUMIFS('Transport-DB'!O:O,'Transport-DB'!C:C,"="&amp;'Work DB'!C475,'Transport-DB'!F:F,"="&amp;'Work DB'!$H$4)</f>
        <v>0</v>
      </c>
      <c r="I475" s="169">
        <f>SUMIFS('Transport-DB'!O:O,'Transport-DB'!C:C,"="&amp;'Work DB'!C475,'Transport-DB'!F:F,"="&amp;'Work DB'!$I$4)</f>
        <v>0</v>
      </c>
      <c r="J475" s="337">
        <f>SUMIFS('Transport-DB'!O:O,'Transport-DB'!C:C,"="&amp;'Work DB'!C475,'Transport-DB'!F:F,"="&amp;'Work DB'!$J$4)</f>
        <v>0</v>
      </c>
      <c r="K475" s="168">
        <f>SUMIFS('Transport-DB'!N:N,'Transport-DB'!C:C,"="&amp;'Work DB'!C475,'Transport-DB'!F:F,"="&amp;'Work DB'!$K$4)</f>
        <v>0</v>
      </c>
      <c r="L475" s="169">
        <f>SUMIFS('Transport-DB'!N:N,'Transport-DB'!C:C,"="&amp;'Work DB'!C475,'Transport-DB'!F:F,"="&amp;'Work DB'!$L$4)</f>
        <v>0</v>
      </c>
      <c r="M475" s="169">
        <f>SUMIFS('Transport-DB'!N:N,'Transport-DB'!C:C,"="&amp;'Work DB'!C475,'Transport-DB'!F:F,"="&amp;'Work DB'!$M$4)</f>
        <v>0</v>
      </c>
      <c r="N475" s="169">
        <f>SUMIFS('Transport-DB'!N:N,'Transport-DB'!C:C,"="&amp;'Work DB'!C475,'Transport-DB'!F:F,"="&amp;'Work DB'!$N$4)</f>
        <v>0</v>
      </c>
      <c r="O475" s="169">
        <f>SUMIFS('Transport-DB'!N:N,'Transport-DB'!C:C,"="&amp;'Work DB'!C475,'Transport-DB'!F:F,"="&amp;'Work DB'!$O$4)</f>
        <v>0</v>
      </c>
      <c r="P475" s="169">
        <f>SUMIFS('Transport-DB'!N:N,'Transport-DB'!C:C,"="&amp;'Work DB'!C475,'Transport-DB'!F:F,"="&amp;'Work DB'!$P$4)</f>
        <v>0</v>
      </c>
      <c r="Q475" s="166">
        <f>SUMIFS('Transport-DB'!N:N,'Transport-DB'!C:C,"="&amp;'Work DB'!C475,'Transport-DB'!F:F,"="&amp;'Work DB'!$Q$4)</f>
        <v>0</v>
      </c>
      <c r="R475" s="167">
        <f>SUMIFS('Transport-DB'!N:N,'Transport-DB'!C:C,"="&amp;'Work DB'!C475,'Transport-DB'!F:F,"="&amp;'Work DB'!$R$4)</f>
        <v>0</v>
      </c>
      <c r="S475" s="168">
        <f>SUM(D475:J475)+SUM(K475:R475)-M475-SUMIFS(Transport_DB[ترانشه],Transport_DB[توضیحات],"دیسپوزال",Transport_DB[تاریخ],'Work DB'!C475)</f>
        <v>0</v>
      </c>
      <c r="T475" s="169">
        <f t="shared" si="74"/>
        <v>0</v>
      </c>
      <c r="U475" s="169"/>
      <c r="V475" s="169"/>
      <c r="W475" s="169"/>
      <c r="X475" s="169"/>
      <c r="Y475" s="167"/>
      <c r="Z475" s="249"/>
      <c r="AA475" s="168">
        <f>SUMIFS('Transport-DB'!P:P,'Transport-DB'!C:C,"="&amp;'Work DB'!C475,'Transport-DB'!F:F,"="&amp;'Work DB'!$AA$4)</f>
        <v>0</v>
      </c>
      <c r="AB475" s="169">
        <f>SUMIFS('Transport-DB'!P:P,'Transport-DB'!C:C,"="&amp;'Work DB'!C475,'Transport-DB'!F:F,"="&amp;'Work DB'!$AB$4)</f>
        <v>0</v>
      </c>
      <c r="AC475" s="169">
        <f>SUMIFS('Transport-DB'!P:P,'Transport-DB'!C:C,"="&amp;'Work DB'!C475,'Transport-DB'!F:F,"="&amp;'Work DB'!$AC$4)</f>
        <v>0</v>
      </c>
      <c r="AD475" s="166">
        <f>SUMIFS('Transport-DB'!P:P,'Transport-DB'!C:C,"="&amp;'Work DB'!C475,'Transport-DB'!F:F,"="&amp;'Work DB'!$AD$4)</f>
        <v>0</v>
      </c>
      <c r="AE475" s="166">
        <f>SUMIFS('Transport-DB'!P:P,'Transport-DB'!C:C,"="&amp;'Work DB'!C475,'Transport-DB'!F:F,"="&amp;'Work DB'!$AE$4)</f>
        <v>0</v>
      </c>
      <c r="AF475" s="166">
        <f>SUMIFS('Transport-DB'!P:P,'Transport-DB'!C:C,"="&amp;'Work DB'!C475,'Transport-DB'!F:F,"="&amp;'Work DB'!$AF$4)</f>
        <v>0</v>
      </c>
      <c r="AG475" s="167"/>
      <c r="AH475" s="168">
        <f>SUMIFS('Transport-DB'!Q:Q,'Transport-DB'!C:C,"="&amp;'Work DB'!C475)</f>
        <v>0</v>
      </c>
      <c r="AI475" s="170">
        <f>SUMIFS(Civil_DB[قالب بندی],Civil_DB[تاریخ],"="&amp;'Work DB'!C475)</f>
        <v>0</v>
      </c>
      <c r="AJ475" s="169"/>
      <c r="AK475" s="167">
        <f>SUMIFS(Civil_DB[بتن],Civil_DB[تاریخ],"="&amp;'Work DB'!C475)</f>
        <v>0</v>
      </c>
      <c r="AL475" s="28"/>
      <c r="AM475" s="29"/>
      <c r="AN475" s="31"/>
      <c r="AO475" s="28"/>
      <c r="AP475" s="29"/>
      <c r="AQ475" s="29"/>
      <c r="AR475" s="30"/>
      <c r="AS475" s="28"/>
      <c r="AT475" s="29"/>
      <c r="AU475" s="30"/>
      <c r="AV475" s="184"/>
      <c r="AW475" s="29"/>
      <c r="AX475" s="29"/>
      <c r="AY475" s="29"/>
      <c r="AZ475" s="29"/>
      <c r="BA475" s="29"/>
      <c r="BB475" s="29"/>
      <c r="BC475" s="30"/>
      <c r="BD475" s="249"/>
      <c r="BE475" s="249"/>
      <c r="BF475" s="249"/>
      <c r="BG475" s="249"/>
      <c r="BH475" s="32"/>
      <c r="BI475" s="56"/>
    </row>
    <row r="476" spans="2:61" s="15" customFormat="1" ht="21" x14ac:dyDescent="0.25">
      <c r="B476" s="47"/>
      <c r="C476" s="20">
        <f t="shared" si="75"/>
        <v>45841</v>
      </c>
      <c r="D476" s="168">
        <f>SUMIFS('Transport-DB'!O:O,'Transport-DB'!C:C,"="&amp;'Work DB'!C476,'Transport-DB'!F:F,"="&amp;'Work DB'!$D$4)</f>
        <v>0</v>
      </c>
      <c r="E476" s="169">
        <f>SUMIFS('Transport-DB'!O:O,'Transport-DB'!C:C,"="&amp;'Work DB'!C476,'Transport-DB'!F:F,"="&amp;'Work DB'!$E$4)</f>
        <v>0</v>
      </c>
      <c r="F476" s="169">
        <f>SUMIFS('Transport-DB'!O:O,'Transport-DB'!C:C,"="&amp;'Work DB'!C476,'Transport-DB'!F:F,"="&amp;'Work DB'!$F$4)</f>
        <v>0</v>
      </c>
      <c r="G476" s="169">
        <f>SUMIFS('Transport-DB'!O:O,'Transport-DB'!C:C,"="&amp;'Work DB'!C476,'Transport-DB'!F:F,"="&amp;'Work DB'!$G$4)</f>
        <v>0</v>
      </c>
      <c r="H476" s="166">
        <f>SUMIFS('Transport-DB'!O:O,'Transport-DB'!C:C,"="&amp;'Work DB'!C476,'Transport-DB'!F:F,"="&amp;'Work DB'!$H$4)</f>
        <v>0</v>
      </c>
      <c r="I476" s="169">
        <f>SUMIFS('Transport-DB'!O:O,'Transport-DB'!C:C,"="&amp;'Work DB'!C476,'Transport-DB'!F:F,"="&amp;'Work DB'!$I$4)</f>
        <v>0</v>
      </c>
      <c r="J476" s="337">
        <f>SUMIFS('Transport-DB'!O:O,'Transport-DB'!C:C,"="&amp;'Work DB'!C476,'Transport-DB'!F:F,"="&amp;'Work DB'!$J$4)</f>
        <v>0</v>
      </c>
      <c r="K476" s="168">
        <f>SUMIFS('Transport-DB'!N:N,'Transport-DB'!C:C,"="&amp;'Work DB'!C476,'Transport-DB'!F:F,"="&amp;'Work DB'!$K$4)</f>
        <v>0</v>
      </c>
      <c r="L476" s="169">
        <f>SUMIFS('Transport-DB'!N:N,'Transport-DB'!C:C,"="&amp;'Work DB'!C476,'Transport-DB'!F:F,"="&amp;'Work DB'!$L$4)</f>
        <v>0</v>
      </c>
      <c r="M476" s="169">
        <f>SUMIFS('Transport-DB'!N:N,'Transport-DB'!C:C,"="&amp;'Work DB'!C476,'Transport-DB'!F:F,"="&amp;'Work DB'!$M$4)</f>
        <v>0</v>
      </c>
      <c r="N476" s="169">
        <f>SUMIFS('Transport-DB'!N:N,'Transport-DB'!C:C,"="&amp;'Work DB'!C476,'Transport-DB'!F:F,"="&amp;'Work DB'!$N$4)</f>
        <v>0</v>
      </c>
      <c r="O476" s="169">
        <f>SUMIFS('Transport-DB'!N:N,'Transport-DB'!C:C,"="&amp;'Work DB'!C476,'Transport-DB'!F:F,"="&amp;'Work DB'!$O$4)</f>
        <v>0</v>
      </c>
      <c r="P476" s="169">
        <f>SUMIFS('Transport-DB'!N:N,'Transport-DB'!C:C,"="&amp;'Work DB'!C476,'Transport-DB'!F:F,"="&amp;'Work DB'!$P$4)</f>
        <v>0</v>
      </c>
      <c r="Q476" s="166">
        <f>SUMIFS('Transport-DB'!N:N,'Transport-DB'!C:C,"="&amp;'Work DB'!C476,'Transport-DB'!F:F,"="&amp;'Work DB'!$Q$4)</f>
        <v>0</v>
      </c>
      <c r="R476" s="167">
        <f>SUMIFS('Transport-DB'!N:N,'Transport-DB'!C:C,"="&amp;'Work DB'!C476,'Transport-DB'!F:F,"="&amp;'Work DB'!$R$4)</f>
        <v>0</v>
      </c>
      <c r="S476" s="168">
        <f>SUM(D476:J476)+SUM(K476:R476)-M476-SUMIFS(Transport_DB[ترانشه],Transport_DB[توضیحات],"دیسپوزال",Transport_DB[تاریخ],'Work DB'!C476)</f>
        <v>0</v>
      </c>
      <c r="T476" s="169">
        <f t="shared" si="74"/>
        <v>0</v>
      </c>
      <c r="U476" s="169"/>
      <c r="V476" s="169"/>
      <c r="W476" s="169"/>
      <c r="X476" s="169"/>
      <c r="Y476" s="167"/>
      <c r="Z476" s="249"/>
      <c r="AA476" s="168">
        <f>SUMIFS('Transport-DB'!P:P,'Transport-DB'!C:C,"="&amp;'Work DB'!C476,'Transport-DB'!F:F,"="&amp;'Work DB'!$AA$4)</f>
        <v>0</v>
      </c>
      <c r="AB476" s="169">
        <f>SUMIFS('Transport-DB'!P:P,'Transport-DB'!C:C,"="&amp;'Work DB'!C476,'Transport-DB'!F:F,"="&amp;'Work DB'!$AB$4)</f>
        <v>0</v>
      </c>
      <c r="AC476" s="169">
        <f>SUMIFS('Transport-DB'!P:P,'Transport-DB'!C:C,"="&amp;'Work DB'!C476,'Transport-DB'!F:F,"="&amp;'Work DB'!$AC$4)</f>
        <v>0</v>
      </c>
      <c r="AD476" s="166">
        <f>SUMIFS('Transport-DB'!P:P,'Transport-DB'!C:C,"="&amp;'Work DB'!C476,'Transport-DB'!F:F,"="&amp;'Work DB'!$AD$4)</f>
        <v>0</v>
      </c>
      <c r="AE476" s="166">
        <f>SUMIFS('Transport-DB'!P:P,'Transport-DB'!C:C,"="&amp;'Work DB'!C476,'Transport-DB'!F:F,"="&amp;'Work DB'!$AE$4)</f>
        <v>0</v>
      </c>
      <c r="AF476" s="166">
        <f>SUMIFS('Transport-DB'!P:P,'Transport-DB'!C:C,"="&amp;'Work DB'!C476,'Transport-DB'!F:F,"="&amp;'Work DB'!$AF$4)</f>
        <v>0</v>
      </c>
      <c r="AG476" s="167"/>
      <c r="AH476" s="168">
        <f>SUMIFS('Transport-DB'!Q:Q,'Transport-DB'!C:C,"="&amp;'Work DB'!C476)</f>
        <v>0</v>
      </c>
      <c r="AI476" s="170">
        <f>SUMIFS(Civil_DB[قالب بندی],Civil_DB[تاریخ],"="&amp;'Work DB'!C476)</f>
        <v>0</v>
      </c>
      <c r="AJ476" s="169"/>
      <c r="AK476" s="167">
        <f>SUMIFS(Civil_DB[بتن],Civil_DB[تاریخ],"="&amp;'Work DB'!C476)</f>
        <v>0</v>
      </c>
      <c r="AL476" s="28"/>
      <c r="AM476" s="29"/>
      <c r="AN476" s="31"/>
      <c r="AO476" s="28"/>
      <c r="AP476" s="29"/>
      <c r="AQ476" s="29"/>
      <c r="AR476" s="30"/>
      <c r="AS476" s="28"/>
      <c r="AT476" s="29"/>
      <c r="AU476" s="30"/>
      <c r="AV476" s="184"/>
      <c r="AW476" s="29"/>
      <c r="AX476" s="29"/>
      <c r="AY476" s="29"/>
      <c r="AZ476" s="29"/>
      <c r="BA476" s="29"/>
      <c r="BB476" s="29"/>
      <c r="BC476" s="30"/>
      <c r="BD476" s="249"/>
      <c r="BE476" s="249"/>
      <c r="BF476" s="249"/>
      <c r="BG476" s="249"/>
      <c r="BH476" s="32"/>
      <c r="BI476" s="56"/>
    </row>
    <row r="477" spans="2:61" s="15" customFormat="1" ht="21" x14ac:dyDescent="0.25">
      <c r="B477" s="47"/>
      <c r="C477" s="20">
        <f t="shared" si="75"/>
        <v>45842</v>
      </c>
      <c r="D477" s="168">
        <f>SUMIFS('Transport-DB'!O:O,'Transport-DB'!C:C,"="&amp;'Work DB'!C477,'Transport-DB'!F:F,"="&amp;'Work DB'!$D$4)</f>
        <v>0</v>
      </c>
      <c r="E477" s="169">
        <f>SUMIFS('Transport-DB'!O:O,'Transport-DB'!C:C,"="&amp;'Work DB'!C477,'Transport-DB'!F:F,"="&amp;'Work DB'!$E$4)</f>
        <v>0</v>
      </c>
      <c r="F477" s="169">
        <f>SUMIFS('Transport-DB'!O:O,'Transport-DB'!C:C,"="&amp;'Work DB'!C477,'Transport-DB'!F:F,"="&amp;'Work DB'!$F$4)</f>
        <v>0</v>
      </c>
      <c r="G477" s="169">
        <f>SUMIFS('Transport-DB'!O:O,'Transport-DB'!C:C,"="&amp;'Work DB'!C477,'Transport-DB'!F:F,"="&amp;'Work DB'!$G$4)</f>
        <v>0</v>
      </c>
      <c r="H477" s="166">
        <f>SUMIFS('Transport-DB'!O:O,'Transport-DB'!C:C,"="&amp;'Work DB'!C477,'Transport-DB'!F:F,"="&amp;'Work DB'!$H$4)</f>
        <v>0</v>
      </c>
      <c r="I477" s="169">
        <f>SUMIFS('Transport-DB'!O:O,'Transport-DB'!C:C,"="&amp;'Work DB'!C477,'Transport-DB'!F:F,"="&amp;'Work DB'!$I$4)</f>
        <v>0</v>
      </c>
      <c r="J477" s="337">
        <f>SUMIFS('Transport-DB'!O:O,'Transport-DB'!C:C,"="&amp;'Work DB'!C477,'Transport-DB'!F:F,"="&amp;'Work DB'!$J$4)</f>
        <v>0</v>
      </c>
      <c r="K477" s="168">
        <f>SUMIFS('Transport-DB'!N:N,'Transport-DB'!C:C,"="&amp;'Work DB'!C477,'Transport-DB'!F:F,"="&amp;'Work DB'!$K$4)</f>
        <v>0</v>
      </c>
      <c r="L477" s="169">
        <f>SUMIFS('Transport-DB'!N:N,'Transport-DB'!C:C,"="&amp;'Work DB'!C477,'Transport-DB'!F:F,"="&amp;'Work DB'!$L$4)</f>
        <v>0</v>
      </c>
      <c r="M477" s="169">
        <f>SUMIFS('Transport-DB'!N:N,'Transport-DB'!C:C,"="&amp;'Work DB'!C477,'Transport-DB'!F:F,"="&amp;'Work DB'!$M$4)</f>
        <v>0</v>
      </c>
      <c r="N477" s="169">
        <f>SUMIFS('Transport-DB'!N:N,'Transport-DB'!C:C,"="&amp;'Work DB'!C477,'Transport-DB'!F:F,"="&amp;'Work DB'!$N$4)</f>
        <v>0</v>
      </c>
      <c r="O477" s="169">
        <f>SUMIFS('Transport-DB'!N:N,'Transport-DB'!C:C,"="&amp;'Work DB'!C477,'Transport-DB'!F:F,"="&amp;'Work DB'!$O$4)</f>
        <v>0</v>
      </c>
      <c r="P477" s="169">
        <f>SUMIFS('Transport-DB'!N:N,'Transport-DB'!C:C,"="&amp;'Work DB'!C477,'Transport-DB'!F:F,"="&amp;'Work DB'!$P$4)</f>
        <v>0</v>
      </c>
      <c r="Q477" s="166">
        <f>SUMIFS('Transport-DB'!N:N,'Transport-DB'!C:C,"="&amp;'Work DB'!C477,'Transport-DB'!F:F,"="&amp;'Work DB'!$Q$4)</f>
        <v>0</v>
      </c>
      <c r="R477" s="167">
        <f>SUMIFS('Transport-DB'!N:N,'Transport-DB'!C:C,"="&amp;'Work DB'!C477,'Transport-DB'!F:F,"="&amp;'Work DB'!$R$4)</f>
        <v>0</v>
      </c>
      <c r="S477" s="168">
        <f>SUM(D477:J477)+SUM(K477:R477)-M477-SUMIFS(Transport_DB[ترانشه],Transport_DB[توضیحات],"دیسپوزال",Transport_DB[تاریخ],'Work DB'!C477)</f>
        <v>0</v>
      </c>
      <c r="T477" s="169">
        <f t="shared" si="74"/>
        <v>0</v>
      </c>
      <c r="U477" s="169"/>
      <c r="V477" s="169"/>
      <c r="W477" s="169"/>
      <c r="X477" s="169"/>
      <c r="Y477" s="167"/>
      <c r="Z477" s="249"/>
      <c r="AA477" s="168">
        <f>SUMIFS('Transport-DB'!P:P,'Transport-DB'!C:C,"="&amp;'Work DB'!C477,'Transport-DB'!F:F,"="&amp;'Work DB'!$AA$4)</f>
        <v>0</v>
      </c>
      <c r="AB477" s="169">
        <f>SUMIFS('Transport-DB'!P:P,'Transport-DB'!C:C,"="&amp;'Work DB'!C477,'Transport-DB'!F:F,"="&amp;'Work DB'!$AB$4)</f>
        <v>0</v>
      </c>
      <c r="AC477" s="169">
        <f>SUMIFS('Transport-DB'!P:P,'Transport-DB'!C:C,"="&amp;'Work DB'!C477,'Transport-DB'!F:F,"="&amp;'Work DB'!$AC$4)</f>
        <v>0</v>
      </c>
      <c r="AD477" s="166">
        <f>SUMIFS('Transport-DB'!P:P,'Transport-DB'!C:C,"="&amp;'Work DB'!C477,'Transport-DB'!F:F,"="&amp;'Work DB'!$AD$4)</f>
        <v>0</v>
      </c>
      <c r="AE477" s="166">
        <f>SUMIFS('Transport-DB'!P:P,'Transport-DB'!C:C,"="&amp;'Work DB'!C477,'Transport-DB'!F:F,"="&amp;'Work DB'!$AE$4)</f>
        <v>0</v>
      </c>
      <c r="AF477" s="166">
        <f>SUMIFS('Transport-DB'!P:P,'Transport-DB'!C:C,"="&amp;'Work DB'!C477,'Transport-DB'!F:F,"="&amp;'Work DB'!$AF$4)</f>
        <v>0</v>
      </c>
      <c r="AG477" s="167"/>
      <c r="AH477" s="168">
        <f>SUMIFS('Transport-DB'!Q:Q,'Transport-DB'!C:C,"="&amp;'Work DB'!C477)</f>
        <v>0</v>
      </c>
      <c r="AI477" s="170">
        <f>SUMIFS(Civil_DB[قالب بندی],Civil_DB[تاریخ],"="&amp;'Work DB'!C477)</f>
        <v>0</v>
      </c>
      <c r="AJ477" s="169"/>
      <c r="AK477" s="167">
        <f>SUMIFS(Civil_DB[بتن],Civil_DB[تاریخ],"="&amp;'Work DB'!C477)</f>
        <v>0</v>
      </c>
      <c r="AL477" s="28"/>
      <c r="AM477" s="29"/>
      <c r="AN477" s="31"/>
      <c r="AO477" s="28"/>
      <c r="AP477" s="29"/>
      <c r="AQ477" s="29"/>
      <c r="AR477" s="30"/>
      <c r="AS477" s="28"/>
      <c r="AT477" s="29"/>
      <c r="AU477" s="30"/>
      <c r="AV477" s="184"/>
      <c r="AW477" s="29"/>
      <c r="AX477" s="29"/>
      <c r="AY477" s="29"/>
      <c r="AZ477" s="29"/>
      <c r="BA477" s="29"/>
      <c r="BB477" s="29"/>
      <c r="BC477" s="30"/>
      <c r="BD477" s="249"/>
      <c r="BE477" s="249"/>
      <c r="BF477" s="249"/>
      <c r="BG477" s="249"/>
      <c r="BH477" s="32"/>
      <c r="BI477" s="56"/>
    </row>
    <row r="478" spans="2:61" s="15" customFormat="1" ht="21" x14ac:dyDescent="0.25">
      <c r="B478" s="47"/>
      <c r="C478" s="20">
        <f t="shared" si="75"/>
        <v>45843</v>
      </c>
      <c r="D478" s="168">
        <f>SUMIFS('Transport-DB'!O:O,'Transport-DB'!C:C,"="&amp;'Work DB'!C478,'Transport-DB'!F:F,"="&amp;'Work DB'!$D$4)</f>
        <v>0</v>
      </c>
      <c r="E478" s="169">
        <f>SUMIFS('Transport-DB'!O:O,'Transport-DB'!C:C,"="&amp;'Work DB'!C478,'Transport-DB'!F:F,"="&amp;'Work DB'!$E$4)</f>
        <v>0</v>
      </c>
      <c r="F478" s="169">
        <f>SUMIFS('Transport-DB'!O:O,'Transport-DB'!C:C,"="&amp;'Work DB'!C478,'Transport-DB'!F:F,"="&amp;'Work DB'!$F$4)</f>
        <v>0</v>
      </c>
      <c r="G478" s="169">
        <f>SUMIFS('Transport-DB'!O:O,'Transport-DB'!C:C,"="&amp;'Work DB'!C478,'Transport-DB'!F:F,"="&amp;'Work DB'!$G$4)</f>
        <v>0</v>
      </c>
      <c r="H478" s="166">
        <f>SUMIFS('Transport-DB'!O:O,'Transport-DB'!C:C,"="&amp;'Work DB'!C478,'Transport-DB'!F:F,"="&amp;'Work DB'!$H$4)</f>
        <v>0</v>
      </c>
      <c r="I478" s="169">
        <f>SUMIFS('Transport-DB'!O:O,'Transport-DB'!C:C,"="&amp;'Work DB'!C478,'Transport-DB'!F:F,"="&amp;'Work DB'!$I$4)</f>
        <v>0</v>
      </c>
      <c r="J478" s="337">
        <f>SUMIFS('Transport-DB'!O:O,'Transport-DB'!C:C,"="&amp;'Work DB'!C478,'Transport-DB'!F:F,"="&amp;'Work DB'!$J$4)</f>
        <v>0</v>
      </c>
      <c r="K478" s="168">
        <f>SUMIFS('Transport-DB'!N:N,'Transport-DB'!C:C,"="&amp;'Work DB'!C478,'Transport-DB'!F:F,"="&amp;'Work DB'!$K$4)</f>
        <v>0</v>
      </c>
      <c r="L478" s="169">
        <f>SUMIFS('Transport-DB'!N:N,'Transport-DB'!C:C,"="&amp;'Work DB'!C478,'Transport-DB'!F:F,"="&amp;'Work DB'!$L$4)</f>
        <v>0</v>
      </c>
      <c r="M478" s="169">
        <f>SUMIFS('Transport-DB'!N:N,'Transport-DB'!C:C,"="&amp;'Work DB'!C478,'Transport-DB'!F:F,"="&amp;'Work DB'!$M$4)</f>
        <v>0</v>
      </c>
      <c r="N478" s="169">
        <f>SUMIFS('Transport-DB'!N:N,'Transport-DB'!C:C,"="&amp;'Work DB'!C478,'Transport-DB'!F:F,"="&amp;'Work DB'!$N$4)</f>
        <v>0</v>
      </c>
      <c r="O478" s="169">
        <f>SUMIFS('Transport-DB'!N:N,'Transport-DB'!C:C,"="&amp;'Work DB'!C478,'Transport-DB'!F:F,"="&amp;'Work DB'!$O$4)</f>
        <v>0</v>
      </c>
      <c r="P478" s="169">
        <f>SUMIFS('Transport-DB'!N:N,'Transport-DB'!C:C,"="&amp;'Work DB'!C478,'Transport-DB'!F:F,"="&amp;'Work DB'!$P$4)</f>
        <v>0</v>
      </c>
      <c r="Q478" s="166">
        <f>SUMIFS('Transport-DB'!N:N,'Transport-DB'!C:C,"="&amp;'Work DB'!C478,'Transport-DB'!F:F,"="&amp;'Work DB'!$Q$4)</f>
        <v>0</v>
      </c>
      <c r="R478" s="167">
        <f>SUMIFS('Transport-DB'!N:N,'Transport-DB'!C:C,"="&amp;'Work DB'!C478,'Transport-DB'!F:F,"="&amp;'Work DB'!$R$4)</f>
        <v>0</v>
      </c>
      <c r="S478" s="168">
        <f>SUM(D478:J478)+SUM(K478:R478)-M478-SUMIFS(Transport_DB[ترانشه],Transport_DB[توضیحات],"دیسپوزال",Transport_DB[تاریخ],'Work DB'!C478)</f>
        <v>0</v>
      </c>
      <c r="T478" s="169">
        <f t="shared" si="74"/>
        <v>0</v>
      </c>
      <c r="U478" s="169"/>
      <c r="V478" s="169"/>
      <c r="W478" s="169"/>
      <c r="X478" s="169"/>
      <c r="Y478" s="167"/>
      <c r="Z478" s="249"/>
      <c r="AA478" s="168">
        <f>SUMIFS('Transport-DB'!P:P,'Transport-DB'!C:C,"="&amp;'Work DB'!C478,'Transport-DB'!F:F,"="&amp;'Work DB'!$AA$4)</f>
        <v>0</v>
      </c>
      <c r="AB478" s="169">
        <f>SUMIFS('Transport-DB'!P:P,'Transport-DB'!C:C,"="&amp;'Work DB'!C478,'Transport-DB'!F:F,"="&amp;'Work DB'!$AB$4)</f>
        <v>0</v>
      </c>
      <c r="AC478" s="169">
        <f>SUMIFS('Transport-DB'!P:P,'Transport-DB'!C:C,"="&amp;'Work DB'!C478,'Transport-DB'!F:F,"="&amp;'Work DB'!$AC$4)</f>
        <v>0</v>
      </c>
      <c r="AD478" s="166">
        <f>SUMIFS('Transport-DB'!P:P,'Transport-DB'!C:C,"="&amp;'Work DB'!C478,'Transport-DB'!F:F,"="&amp;'Work DB'!$AD$4)</f>
        <v>0</v>
      </c>
      <c r="AE478" s="166">
        <f>SUMIFS('Transport-DB'!P:P,'Transport-DB'!C:C,"="&amp;'Work DB'!C478,'Transport-DB'!F:F,"="&amp;'Work DB'!$AE$4)</f>
        <v>0</v>
      </c>
      <c r="AF478" s="166">
        <f>SUMIFS('Transport-DB'!P:P,'Transport-DB'!C:C,"="&amp;'Work DB'!C478,'Transport-DB'!F:F,"="&amp;'Work DB'!$AF$4)</f>
        <v>0</v>
      </c>
      <c r="AG478" s="167"/>
      <c r="AH478" s="168">
        <f>SUMIFS('Transport-DB'!Q:Q,'Transport-DB'!C:C,"="&amp;'Work DB'!C478)</f>
        <v>0</v>
      </c>
      <c r="AI478" s="170">
        <f>SUMIFS(Civil_DB[قالب بندی],Civil_DB[تاریخ],"="&amp;'Work DB'!C478)</f>
        <v>0</v>
      </c>
      <c r="AJ478" s="169"/>
      <c r="AK478" s="167">
        <f>SUMIFS(Civil_DB[بتن],Civil_DB[تاریخ],"="&amp;'Work DB'!C478)</f>
        <v>0</v>
      </c>
      <c r="AL478" s="28"/>
      <c r="AM478" s="29"/>
      <c r="AN478" s="31"/>
      <c r="AO478" s="28"/>
      <c r="AP478" s="29"/>
      <c r="AQ478" s="29"/>
      <c r="AR478" s="30"/>
      <c r="AS478" s="28"/>
      <c r="AT478" s="29"/>
      <c r="AU478" s="30"/>
      <c r="AV478" s="184"/>
      <c r="AW478" s="29"/>
      <c r="AX478" s="29"/>
      <c r="AY478" s="29"/>
      <c r="AZ478" s="29"/>
      <c r="BA478" s="29"/>
      <c r="BB478" s="29"/>
      <c r="BC478" s="30"/>
      <c r="BD478" s="249"/>
      <c r="BE478" s="249"/>
      <c r="BF478" s="249"/>
      <c r="BG478" s="249"/>
      <c r="BH478" s="32"/>
      <c r="BI478" s="56"/>
    </row>
    <row r="479" spans="2:61" s="15" customFormat="1" ht="21" x14ac:dyDescent="0.25">
      <c r="B479" s="47"/>
      <c r="C479" s="20">
        <f t="shared" si="75"/>
        <v>45844</v>
      </c>
      <c r="D479" s="168">
        <f>SUMIFS('Transport-DB'!O:O,'Transport-DB'!C:C,"="&amp;'Work DB'!C479,'Transport-DB'!F:F,"="&amp;'Work DB'!$D$4)</f>
        <v>0</v>
      </c>
      <c r="E479" s="169">
        <f>SUMIFS('Transport-DB'!O:O,'Transport-DB'!C:C,"="&amp;'Work DB'!C479,'Transport-DB'!F:F,"="&amp;'Work DB'!$E$4)</f>
        <v>0</v>
      </c>
      <c r="F479" s="169">
        <f>SUMIFS('Transport-DB'!O:O,'Transport-DB'!C:C,"="&amp;'Work DB'!C479,'Transport-DB'!F:F,"="&amp;'Work DB'!$F$4)</f>
        <v>0</v>
      </c>
      <c r="G479" s="169">
        <f>SUMIFS('Transport-DB'!O:O,'Transport-DB'!C:C,"="&amp;'Work DB'!C479,'Transport-DB'!F:F,"="&amp;'Work DB'!$G$4)</f>
        <v>0</v>
      </c>
      <c r="H479" s="166">
        <f>SUMIFS('Transport-DB'!O:O,'Transport-DB'!C:C,"="&amp;'Work DB'!C479,'Transport-DB'!F:F,"="&amp;'Work DB'!$H$4)</f>
        <v>0</v>
      </c>
      <c r="I479" s="169">
        <f>SUMIFS('Transport-DB'!O:O,'Transport-DB'!C:C,"="&amp;'Work DB'!C479,'Transport-DB'!F:F,"="&amp;'Work DB'!$I$4)</f>
        <v>0</v>
      </c>
      <c r="J479" s="337">
        <f>SUMIFS('Transport-DB'!O:O,'Transport-DB'!C:C,"="&amp;'Work DB'!C479,'Transport-DB'!F:F,"="&amp;'Work DB'!$J$4)</f>
        <v>0</v>
      </c>
      <c r="K479" s="168">
        <f>SUMIFS('Transport-DB'!N:N,'Transport-DB'!C:C,"="&amp;'Work DB'!C479,'Transport-DB'!F:F,"="&amp;'Work DB'!$K$4)</f>
        <v>0</v>
      </c>
      <c r="L479" s="169">
        <f>SUMIFS('Transport-DB'!N:N,'Transport-DB'!C:C,"="&amp;'Work DB'!C479,'Transport-DB'!F:F,"="&amp;'Work DB'!$L$4)</f>
        <v>0</v>
      </c>
      <c r="M479" s="169">
        <f>SUMIFS('Transport-DB'!N:N,'Transport-DB'!C:C,"="&amp;'Work DB'!C479,'Transport-DB'!F:F,"="&amp;'Work DB'!$M$4)</f>
        <v>0</v>
      </c>
      <c r="N479" s="169">
        <f>SUMIFS('Transport-DB'!N:N,'Transport-DB'!C:C,"="&amp;'Work DB'!C479,'Transport-DB'!F:F,"="&amp;'Work DB'!$N$4)</f>
        <v>0</v>
      </c>
      <c r="O479" s="169">
        <f>SUMIFS('Transport-DB'!N:N,'Transport-DB'!C:C,"="&amp;'Work DB'!C479,'Transport-DB'!F:F,"="&amp;'Work DB'!$O$4)</f>
        <v>0</v>
      </c>
      <c r="P479" s="169">
        <f>SUMIFS('Transport-DB'!N:N,'Transport-DB'!C:C,"="&amp;'Work DB'!C479,'Transport-DB'!F:F,"="&amp;'Work DB'!$P$4)</f>
        <v>0</v>
      </c>
      <c r="Q479" s="166">
        <f>SUMIFS('Transport-DB'!N:N,'Transport-DB'!C:C,"="&amp;'Work DB'!C479,'Transport-DB'!F:F,"="&amp;'Work DB'!$Q$4)</f>
        <v>0</v>
      </c>
      <c r="R479" s="167">
        <f>SUMIFS('Transport-DB'!N:N,'Transport-DB'!C:C,"="&amp;'Work DB'!C479,'Transport-DB'!F:F,"="&amp;'Work DB'!$R$4)</f>
        <v>0</v>
      </c>
      <c r="S479" s="168">
        <f>SUM(D479:J479)+SUM(K479:R479)-M479-SUMIFS(Transport_DB[ترانشه],Transport_DB[توضیحات],"دیسپوزال",Transport_DB[تاریخ],'Work DB'!C479)</f>
        <v>0</v>
      </c>
      <c r="T479" s="169">
        <f t="shared" si="74"/>
        <v>0</v>
      </c>
      <c r="U479" s="169"/>
      <c r="V479" s="169"/>
      <c r="W479" s="169"/>
      <c r="X479" s="169"/>
      <c r="Y479" s="167"/>
      <c r="Z479" s="249"/>
      <c r="AA479" s="168">
        <f>SUMIFS('Transport-DB'!P:P,'Transport-DB'!C:C,"="&amp;'Work DB'!C479,'Transport-DB'!F:F,"="&amp;'Work DB'!$AA$4)</f>
        <v>0</v>
      </c>
      <c r="AB479" s="169">
        <f>SUMIFS('Transport-DB'!P:P,'Transport-DB'!C:C,"="&amp;'Work DB'!C479,'Transport-DB'!F:F,"="&amp;'Work DB'!$AB$4)</f>
        <v>0</v>
      </c>
      <c r="AC479" s="169">
        <f>SUMIFS('Transport-DB'!P:P,'Transport-DB'!C:C,"="&amp;'Work DB'!C479,'Transport-DB'!F:F,"="&amp;'Work DB'!$AC$4)</f>
        <v>0</v>
      </c>
      <c r="AD479" s="166">
        <f>SUMIFS('Transport-DB'!P:P,'Transport-DB'!C:C,"="&amp;'Work DB'!C479,'Transport-DB'!F:F,"="&amp;'Work DB'!$AD$4)</f>
        <v>0</v>
      </c>
      <c r="AE479" s="166">
        <f>SUMIFS('Transport-DB'!P:P,'Transport-DB'!C:C,"="&amp;'Work DB'!C479,'Transport-DB'!F:F,"="&amp;'Work DB'!$AE$4)</f>
        <v>0</v>
      </c>
      <c r="AF479" s="166">
        <f>SUMIFS('Transport-DB'!P:P,'Transport-DB'!C:C,"="&amp;'Work DB'!C479,'Transport-DB'!F:F,"="&amp;'Work DB'!$AF$4)</f>
        <v>0</v>
      </c>
      <c r="AG479" s="167"/>
      <c r="AH479" s="168">
        <f>SUMIFS('Transport-DB'!Q:Q,'Transport-DB'!C:C,"="&amp;'Work DB'!C479)</f>
        <v>0</v>
      </c>
      <c r="AI479" s="170">
        <f>SUMIFS(Civil_DB[قالب بندی],Civil_DB[تاریخ],"="&amp;'Work DB'!C479)</f>
        <v>0</v>
      </c>
      <c r="AJ479" s="169"/>
      <c r="AK479" s="167">
        <f>SUMIFS(Civil_DB[بتن],Civil_DB[تاریخ],"="&amp;'Work DB'!C479)</f>
        <v>0</v>
      </c>
      <c r="AL479" s="28"/>
      <c r="AM479" s="29"/>
      <c r="AN479" s="31"/>
      <c r="AO479" s="28"/>
      <c r="AP479" s="29"/>
      <c r="AQ479" s="29"/>
      <c r="AR479" s="30"/>
      <c r="AS479" s="28"/>
      <c r="AT479" s="29"/>
      <c r="AU479" s="30"/>
      <c r="AV479" s="184"/>
      <c r="AW479" s="29"/>
      <c r="AX479" s="29"/>
      <c r="AY479" s="29"/>
      <c r="AZ479" s="29"/>
      <c r="BA479" s="29"/>
      <c r="BB479" s="29"/>
      <c r="BC479" s="30"/>
      <c r="BD479" s="249"/>
      <c r="BE479" s="249"/>
      <c r="BF479" s="249"/>
      <c r="BG479" s="249"/>
      <c r="BH479" s="32"/>
      <c r="BI479" s="56"/>
    </row>
    <row r="480" spans="2:61" s="15" customFormat="1" ht="21" x14ac:dyDescent="0.25">
      <c r="B480" s="47"/>
      <c r="C480" s="20">
        <f t="shared" si="75"/>
        <v>45845</v>
      </c>
      <c r="D480" s="168">
        <f>SUMIFS('Transport-DB'!O:O,'Transport-DB'!C:C,"="&amp;'Work DB'!C480,'Transport-DB'!F:F,"="&amp;'Work DB'!$D$4)</f>
        <v>0</v>
      </c>
      <c r="E480" s="169">
        <f>SUMIFS('Transport-DB'!O:O,'Transport-DB'!C:C,"="&amp;'Work DB'!C480,'Transport-DB'!F:F,"="&amp;'Work DB'!$E$4)</f>
        <v>0</v>
      </c>
      <c r="F480" s="169">
        <f>SUMIFS('Transport-DB'!O:O,'Transport-DB'!C:C,"="&amp;'Work DB'!C480,'Transport-DB'!F:F,"="&amp;'Work DB'!$F$4)</f>
        <v>0</v>
      </c>
      <c r="G480" s="169">
        <f>SUMIFS('Transport-DB'!O:O,'Transport-DB'!C:C,"="&amp;'Work DB'!C480,'Transport-DB'!F:F,"="&amp;'Work DB'!$G$4)</f>
        <v>0</v>
      </c>
      <c r="H480" s="166">
        <f>SUMIFS('Transport-DB'!O:O,'Transport-DB'!C:C,"="&amp;'Work DB'!C480,'Transport-DB'!F:F,"="&amp;'Work DB'!$H$4)</f>
        <v>0</v>
      </c>
      <c r="I480" s="169">
        <f>SUMIFS('Transport-DB'!O:O,'Transport-DB'!C:C,"="&amp;'Work DB'!C480,'Transport-DB'!F:F,"="&amp;'Work DB'!$I$4)</f>
        <v>0</v>
      </c>
      <c r="J480" s="337">
        <f>SUMIFS('Transport-DB'!O:O,'Transport-DB'!C:C,"="&amp;'Work DB'!C480,'Transport-DB'!F:F,"="&amp;'Work DB'!$J$4)</f>
        <v>0</v>
      </c>
      <c r="K480" s="168">
        <f>SUMIFS('Transport-DB'!N:N,'Transport-DB'!C:C,"="&amp;'Work DB'!C480,'Transport-DB'!F:F,"="&amp;'Work DB'!$K$4)</f>
        <v>0</v>
      </c>
      <c r="L480" s="169">
        <f>SUMIFS('Transport-DB'!N:N,'Transport-DB'!C:C,"="&amp;'Work DB'!C480,'Transport-DB'!F:F,"="&amp;'Work DB'!$L$4)</f>
        <v>0</v>
      </c>
      <c r="M480" s="169">
        <f>SUMIFS('Transport-DB'!N:N,'Transport-DB'!C:C,"="&amp;'Work DB'!C480,'Transport-DB'!F:F,"="&amp;'Work DB'!$M$4)</f>
        <v>0</v>
      </c>
      <c r="N480" s="169">
        <f>SUMIFS('Transport-DB'!N:N,'Transport-DB'!C:C,"="&amp;'Work DB'!C480,'Transport-DB'!F:F,"="&amp;'Work DB'!$N$4)</f>
        <v>0</v>
      </c>
      <c r="O480" s="169">
        <f>SUMIFS('Transport-DB'!N:N,'Transport-DB'!C:C,"="&amp;'Work DB'!C480,'Transport-DB'!F:F,"="&amp;'Work DB'!$O$4)</f>
        <v>0</v>
      </c>
      <c r="P480" s="169">
        <f>SUMIFS('Transport-DB'!N:N,'Transport-DB'!C:C,"="&amp;'Work DB'!C480,'Transport-DB'!F:F,"="&amp;'Work DB'!$P$4)</f>
        <v>0</v>
      </c>
      <c r="Q480" s="166">
        <f>SUMIFS('Transport-DB'!N:N,'Transport-DB'!C:C,"="&amp;'Work DB'!C480,'Transport-DB'!F:F,"="&amp;'Work DB'!$Q$4)</f>
        <v>0</v>
      </c>
      <c r="R480" s="167">
        <f>SUMIFS('Transport-DB'!N:N,'Transport-DB'!C:C,"="&amp;'Work DB'!C480,'Transport-DB'!F:F,"="&amp;'Work DB'!$R$4)</f>
        <v>0</v>
      </c>
      <c r="S480" s="168">
        <f>SUM(D480:J480)+SUM(K480:R480)-M480-SUMIFS(Transport_DB[ترانشه],Transport_DB[توضیحات],"دیسپوزال",Transport_DB[تاریخ],'Work DB'!C480)</f>
        <v>0</v>
      </c>
      <c r="T480" s="169">
        <f t="shared" si="74"/>
        <v>0</v>
      </c>
      <c r="U480" s="169"/>
      <c r="V480" s="169"/>
      <c r="W480" s="169"/>
      <c r="X480" s="169"/>
      <c r="Y480" s="167"/>
      <c r="Z480" s="249"/>
      <c r="AA480" s="168">
        <f>SUMIFS('Transport-DB'!P:P,'Transport-DB'!C:C,"="&amp;'Work DB'!C480,'Transport-DB'!F:F,"="&amp;'Work DB'!$AA$4)</f>
        <v>0</v>
      </c>
      <c r="AB480" s="169">
        <f>SUMIFS('Transport-DB'!P:P,'Transport-DB'!C:C,"="&amp;'Work DB'!C480,'Transport-DB'!F:F,"="&amp;'Work DB'!$AB$4)</f>
        <v>0</v>
      </c>
      <c r="AC480" s="169">
        <f>SUMIFS('Transport-DB'!P:P,'Transport-DB'!C:C,"="&amp;'Work DB'!C480,'Transport-DB'!F:F,"="&amp;'Work DB'!$AC$4)</f>
        <v>0</v>
      </c>
      <c r="AD480" s="166">
        <f>SUMIFS('Transport-DB'!P:P,'Transport-DB'!C:C,"="&amp;'Work DB'!C480,'Transport-DB'!F:F,"="&amp;'Work DB'!$AD$4)</f>
        <v>0</v>
      </c>
      <c r="AE480" s="166">
        <f>SUMIFS('Transport-DB'!P:P,'Transport-DB'!C:C,"="&amp;'Work DB'!C480,'Transport-DB'!F:F,"="&amp;'Work DB'!$AE$4)</f>
        <v>0</v>
      </c>
      <c r="AF480" s="166">
        <f>SUMIFS('Transport-DB'!P:P,'Transport-DB'!C:C,"="&amp;'Work DB'!C480,'Transport-DB'!F:F,"="&amp;'Work DB'!$AF$4)</f>
        <v>0</v>
      </c>
      <c r="AG480" s="167"/>
      <c r="AH480" s="168">
        <f>SUMIFS('Transport-DB'!Q:Q,'Transport-DB'!C:C,"="&amp;'Work DB'!C480)</f>
        <v>0</v>
      </c>
      <c r="AI480" s="170">
        <f>SUMIFS(Civil_DB[قالب بندی],Civil_DB[تاریخ],"="&amp;'Work DB'!C480)</f>
        <v>0</v>
      </c>
      <c r="AJ480" s="169"/>
      <c r="AK480" s="167">
        <f>SUMIFS(Civil_DB[بتن],Civil_DB[تاریخ],"="&amp;'Work DB'!C480)</f>
        <v>0</v>
      </c>
      <c r="AL480" s="28"/>
      <c r="AM480" s="29"/>
      <c r="AN480" s="31"/>
      <c r="AO480" s="28"/>
      <c r="AP480" s="29"/>
      <c r="AQ480" s="29"/>
      <c r="AR480" s="30"/>
      <c r="AS480" s="28"/>
      <c r="AT480" s="29"/>
      <c r="AU480" s="30"/>
      <c r="AV480" s="184"/>
      <c r="AW480" s="29"/>
      <c r="AX480" s="29"/>
      <c r="AY480" s="29"/>
      <c r="AZ480" s="29"/>
      <c r="BA480" s="29"/>
      <c r="BB480" s="29"/>
      <c r="BC480" s="30"/>
      <c r="BD480" s="249"/>
      <c r="BE480" s="249"/>
      <c r="BF480" s="249"/>
      <c r="BG480" s="249"/>
      <c r="BH480" s="32"/>
      <c r="BI480" s="56"/>
    </row>
    <row r="481" spans="2:61" s="15" customFormat="1" ht="21" x14ac:dyDescent="0.25">
      <c r="B481" s="47"/>
      <c r="C481" s="20">
        <f t="shared" si="75"/>
        <v>45846</v>
      </c>
      <c r="D481" s="168">
        <f>SUMIFS('Transport-DB'!O:O,'Transport-DB'!C:C,"="&amp;'Work DB'!C481,'Transport-DB'!F:F,"="&amp;'Work DB'!$D$4)</f>
        <v>0</v>
      </c>
      <c r="E481" s="169">
        <f>SUMIFS('Transport-DB'!O:O,'Transport-DB'!C:C,"="&amp;'Work DB'!C481,'Transport-DB'!F:F,"="&amp;'Work DB'!$E$4)</f>
        <v>0</v>
      </c>
      <c r="F481" s="169">
        <f>SUMIFS('Transport-DB'!O:O,'Transport-DB'!C:C,"="&amp;'Work DB'!C481,'Transport-DB'!F:F,"="&amp;'Work DB'!$F$4)</f>
        <v>0</v>
      </c>
      <c r="G481" s="169">
        <f>SUMIFS('Transport-DB'!O:O,'Transport-DB'!C:C,"="&amp;'Work DB'!C481,'Transport-DB'!F:F,"="&amp;'Work DB'!$G$4)</f>
        <v>0</v>
      </c>
      <c r="H481" s="166">
        <f>SUMIFS('Transport-DB'!O:O,'Transport-DB'!C:C,"="&amp;'Work DB'!C481,'Transport-DB'!F:F,"="&amp;'Work DB'!$H$4)</f>
        <v>0</v>
      </c>
      <c r="I481" s="169">
        <f>SUMIFS('Transport-DB'!O:O,'Transport-DB'!C:C,"="&amp;'Work DB'!C481,'Transport-DB'!F:F,"="&amp;'Work DB'!$I$4)</f>
        <v>0</v>
      </c>
      <c r="J481" s="337">
        <f>SUMIFS('Transport-DB'!O:O,'Transport-DB'!C:C,"="&amp;'Work DB'!C481,'Transport-DB'!F:F,"="&amp;'Work DB'!$J$4)</f>
        <v>0</v>
      </c>
      <c r="K481" s="168">
        <f>SUMIFS('Transport-DB'!N:N,'Transport-DB'!C:C,"="&amp;'Work DB'!C481,'Transport-DB'!F:F,"="&amp;'Work DB'!$K$4)</f>
        <v>0</v>
      </c>
      <c r="L481" s="169">
        <f>SUMIFS('Transport-DB'!N:N,'Transport-DB'!C:C,"="&amp;'Work DB'!C481,'Transport-DB'!F:F,"="&amp;'Work DB'!$L$4)</f>
        <v>0</v>
      </c>
      <c r="M481" s="169">
        <f>SUMIFS('Transport-DB'!N:N,'Transport-DB'!C:C,"="&amp;'Work DB'!C481,'Transport-DB'!F:F,"="&amp;'Work DB'!$M$4)</f>
        <v>0</v>
      </c>
      <c r="N481" s="169">
        <f>SUMIFS('Transport-DB'!N:N,'Transport-DB'!C:C,"="&amp;'Work DB'!C481,'Transport-DB'!F:F,"="&amp;'Work DB'!$N$4)</f>
        <v>0</v>
      </c>
      <c r="O481" s="169">
        <f>SUMIFS('Transport-DB'!N:N,'Transport-DB'!C:C,"="&amp;'Work DB'!C481,'Transport-DB'!F:F,"="&amp;'Work DB'!$O$4)</f>
        <v>0</v>
      </c>
      <c r="P481" s="169">
        <f>SUMIFS('Transport-DB'!N:N,'Transport-DB'!C:C,"="&amp;'Work DB'!C481,'Transport-DB'!F:F,"="&amp;'Work DB'!$P$4)</f>
        <v>0</v>
      </c>
      <c r="Q481" s="166">
        <f>SUMIFS('Transport-DB'!N:N,'Transport-DB'!C:C,"="&amp;'Work DB'!C481,'Transport-DB'!F:F,"="&amp;'Work DB'!$Q$4)</f>
        <v>0</v>
      </c>
      <c r="R481" s="167">
        <f>SUMIFS('Transport-DB'!N:N,'Transport-DB'!C:C,"="&amp;'Work DB'!C481,'Transport-DB'!F:F,"="&amp;'Work DB'!$R$4)</f>
        <v>0</v>
      </c>
      <c r="S481" s="168">
        <f>SUM(D481:J481)+SUM(K481:R481)-M481-SUMIFS(Transport_DB[ترانشه],Transport_DB[توضیحات],"دیسپوزال",Transport_DB[تاریخ],'Work DB'!C481)</f>
        <v>0</v>
      </c>
      <c r="T481" s="169">
        <f t="shared" si="74"/>
        <v>0</v>
      </c>
      <c r="U481" s="169"/>
      <c r="V481" s="169"/>
      <c r="W481" s="169"/>
      <c r="X481" s="169"/>
      <c r="Y481" s="167"/>
      <c r="Z481" s="249"/>
      <c r="AA481" s="168">
        <f>SUMIFS('Transport-DB'!P:P,'Transport-DB'!C:C,"="&amp;'Work DB'!C481,'Transport-DB'!F:F,"="&amp;'Work DB'!$AA$4)</f>
        <v>0</v>
      </c>
      <c r="AB481" s="169">
        <f>SUMIFS('Transport-DB'!P:P,'Transport-DB'!C:C,"="&amp;'Work DB'!C481,'Transport-DB'!F:F,"="&amp;'Work DB'!$AB$4)</f>
        <v>0</v>
      </c>
      <c r="AC481" s="169">
        <f>SUMIFS('Transport-DB'!P:P,'Transport-DB'!C:C,"="&amp;'Work DB'!C481,'Transport-DB'!F:F,"="&amp;'Work DB'!$AC$4)</f>
        <v>0</v>
      </c>
      <c r="AD481" s="166">
        <f>SUMIFS('Transport-DB'!P:P,'Transport-DB'!C:C,"="&amp;'Work DB'!C481,'Transport-DB'!F:F,"="&amp;'Work DB'!$AD$4)</f>
        <v>0</v>
      </c>
      <c r="AE481" s="166">
        <f>SUMIFS('Transport-DB'!P:P,'Transport-DB'!C:C,"="&amp;'Work DB'!C481,'Transport-DB'!F:F,"="&amp;'Work DB'!$AE$4)</f>
        <v>0</v>
      </c>
      <c r="AF481" s="166">
        <f>SUMIFS('Transport-DB'!P:P,'Transport-DB'!C:C,"="&amp;'Work DB'!C481,'Transport-DB'!F:F,"="&amp;'Work DB'!$AF$4)</f>
        <v>0</v>
      </c>
      <c r="AG481" s="167"/>
      <c r="AH481" s="168">
        <f>SUMIFS('Transport-DB'!Q:Q,'Transport-DB'!C:C,"="&amp;'Work DB'!C481)</f>
        <v>0</v>
      </c>
      <c r="AI481" s="170">
        <f>SUMIFS(Civil_DB[قالب بندی],Civil_DB[تاریخ],"="&amp;'Work DB'!C481)</f>
        <v>0</v>
      </c>
      <c r="AJ481" s="169"/>
      <c r="AK481" s="167">
        <f>SUMIFS(Civil_DB[بتن],Civil_DB[تاریخ],"="&amp;'Work DB'!C481)</f>
        <v>0</v>
      </c>
      <c r="AL481" s="28"/>
      <c r="AM481" s="29"/>
      <c r="AN481" s="31"/>
      <c r="AO481" s="28"/>
      <c r="AP481" s="29"/>
      <c r="AQ481" s="29"/>
      <c r="AR481" s="30"/>
      <c r="AS481" s="28"/>
      <c r="AT481" s="29"/>
      <c r="AU481" s="30"/>
      <c r="AV481" s="184"/>
      <c r="AW481" s="29"/>
      <c r="AX481" s="29"/>
      <c r="AY481" s="29"/>
      <c r="AZ481" s="29"/>
      <c r="BA481" s="29"/>
      <c r="BB481" s="29"/>
      <c r="BC481" s="30"/>
      <c r="BD481" s="249"/>
      <c r="BE481" s="249"/>
      <c r="BF481" s="249"/>
      <c r="BG481" s="249"/>
      <c r="BH481" s="32"/>
      <c r="BI481" s="56"/>
    </row>
    <row r="482" spans="2:61" s="15" customFormat="1" ht="21" x14ac:dyDescent="0.25">
      <c r="B482" s="47"/>
      <c r="C482" s="20">
        <f t="shared" si="75"/>
        <v>45847</v>
      </c>
      <c r="D482" s="168">
        <f>SUMIFS('Transport-DB'!O:O,'Transport-DB'!C:C,"="&amp;'Work DB'!C482,'Transport-DB'!F:F,"="&amp;'Work DB'!$D$4)</f>
        <v>0</v>
      </c>
      <c r="E482" s="169">
        <f>SUMIFS('Transport-DB'!O:O,'Transport-DB'!C:C,"="&amp;'Work DB'!C482,'Transport-DB'!F:F,"="&amp;'Work DB'!$E$4)</f>
        <v>0</v>
      </c>
      <c r="F482" s="169">
        <f>SUMIFS('Transport-DB'!O:O,'Transport-DB'!C:C,"="&amp;'Work DB'!C482,'Transport-DB'!F:F,"="&amp;'Work DB'!$F$4)</f>
        <v>0</v>
      </c>
      <c r="G482" s="169">
        <f>SUMIFS('Transport-DB'!O:O,'Transport-DB'!C:C,"="&amp;'Work DB'!C482,'Transport-DB'!F:F,"="&amp;'Work DB'!$G$4)</f>
        <v>0</v>
      </c>
      <c r="H482" s="166">
        <f>SUMIFS('Transport-DB'!O:O,'Transport-DB'!C:C,"="&amp;'Work DB'!C482,'Transport-DB'!F:F,"="&amp;'Work DB'!$H$4)</f>
        <v>0</v>
      </c>
      <c r="I482" s="169">
        <f>SUMIFS('Transport-DB'!O:O,'Transport-DB'!C:C,"="&amp;'Work DB'!C482,'Transport-DB'!F:F,"="&amp;'Work DB'!$I$4)</f>
        <v>0</v>
      </c>
      <c r="J482" s="337">
        <f>SUMIFS('Transport-DB'!O:O,'Transport-DB'!C:C,"="&amp;'Work DB'!C482,'Transport-DB'!F:F,"="&amp;'Work DB'!$J$4)</f>
        <v>0</v>
      </c>
      <c r="K482" s="168">
        <f>SUMIFS('Transport-DB'!N:N,'Transport-DB'!C:C,"="&amp;'Work DB'!C482,'Transport-DB'!F:F,"="&amp;'Work DB'!$K$4)</f>
        <v>0</v>
      </c>
      <c r="L482" s="169">
        <f>SUMIFS('Transport-DB'!N:N,'Transport-DB'!C:C,"="&amp;'Work DB'!C482,'Transport-DB'!F:F,"="&amp;'Work DB'!$L$4)</f>
        <v>0</v>
      </c>
      <c r="M482" s="169">
        <f>SUMIFS('Transport-DB'!N:N,'Transport-DB'!C:C,"="&amp;'Work DB'!C482,'Transport-DB'!F:F,"="&amp;'Work DB'!$M$4)</f>
        <v>0</v>
      </c>
      <c r="N482" s="169">
        <f>SUMIFS('Transport-DB'!N:N,'Transport-DB'!C:C,"="&amp;'Work DB'!C482,'Transport-DB'!F:F,"="&amp;'Work DB'!$N$4)</f>
        <v>0</v>
      </c>
      <c r="O482" s="169">
        <f>SUMIFS('Transport-DB'!N:N,'Transport-DB'!C:C,"="&amp;'Work DB'!C482,'Transport-DB'!F:F,"="&amp;'Work DB'!$O$4)</f>
        <v>0</v>
      </c>
      <c r="P482" s="169">
        <f>SUMIFS('Transport-DB'!N:N,'Transport-DB'!C:C,"="&amp;'Work DB'!C482,'Transport-DB'!F:F,"="&amp;'Work DB'!$P$4)</f>
        <v>0</v>
      </c>
      <c r="Q482" s="166">
        <f>SUMIFS('Transport-DB'!N:N,'Transport-DB'!C:C,"="&amp;'Work DB'!C482,'Transport-DB'!F:F,"="&amp;'Work DB'!$Q$4)</f>
        <v>0</v>
      </c>
      <c r="R482" s="167">
        <f>SUMIFS('Transport-DB'!N:N,'Transport-DB'!C:C,"="&amp;'Work DB'!C482,'Transport-DB'!F:F,"="&amp;'Work DB'!$R$4)</f>
        <v>0</v>
      </c>
      <c r="S482" s="168">
        <f>SUM(D482:J482)+SUM(K482:R482)-M482-SUMIFS(Transport_DB[ترانشه],Transport_DB[توضیحات],"دیسپوزال",Transport_DB[تاریخ],'Work DB'!C482)</f>
        <v>0</v>
      </c>
      <c r="T482" s="169">
        <f t="shared" si="74"/>
        <v>0</v>
      </c>
      <c r="U482" s="169"/>
      <c r="V482" s="169"/>
      <c r="W482" s="169"/>
      <c r="X482" s="169"/>
      <c r="Y482" s="167"/>
      <c r="Z482" s="249"/>
      <c r="AA482" s="168">
        <f>SUMIFS('Transport-DB'!P:P,'Transport-DB'!C:C,"="&amp;'Work DB'!C482,'Transport-DB'!F:F,"="&amp;'Work DB'!$AA$4)</f>
        <v>0</v>
      </c>
      <c r="AB482" s="169">
        <f>SUMIFS('Transport-DB'!P:P,'Transport-DB'!C:C,"="&amp;'Work DB'!C482,'Transport-DB'!F:F,"="&amp;'Work DB'!$AB$4)</f>
        <v>0</v>
      </c>
      <c r="AC482" s="169">
        <f>SUMIFS('Transport-DB'!P:P,'Transport-DB'!C:C,"="&amp;'Work DB'!C482,'Transport-DB'!F:F,"="&amp;'Work DB'!$AC$4)</f>
        <v>0</v>
      </c>
      <c r="AD482" s="166">
        <f>SUMIFS('Transport-DB'!P:P,'Transport-DB'!C:C,"="&amp;'Work DB'!C482,'Transport-DB'!F:F,"="&amp;'Work DB'!$AD$4)</f>
        <v>0</v>
      </c>
      <c r="AE482" s="166">
        <f>SUMIFS('Transport-DB'!P:P,'Transport-DB'!C:C,"="&amp;'Work DB'!C482,'Transport-DB'!F:F,"="&amp;'Work DB'!$AE$4)</f>
        <v>0</v>
      </c>
      <c r="AF482" s="166">
        <f>SUMIFS('Transport-DB'!P:P,'Transport-DB'!C:C,"="&amp;'Work DB'!C482,'Transport-DB'!F:F,"="&amp;'Work DB'!$AF$4)</f>
        <v>0</v>
      </c>
      <c r="AG482" s="167"/>
      <c r="AH482" s="168">
        <f>SUMIFS('Transport-DB'!Q:Q,'Transport-DB'!C:C,"="&amp;'Work DB'!C482)</f>
        <v>0</v>
      </c>
      <c r="AI482" s="170">
        <f>SUMIFS(Civil_DB[قالب بندی],Civil_DB[تاریخ],"="&amp;'Work DB'!C482)</f>
        <v>0</v>
      </c>
      <c r="AJ482" s="169"/>
      <c r="AK482" s="167">
        <f>SUMIFS(Civil_DB[بتن],Civil_DB[تاریخ],"="&amp;'Work DB'!C482)</f>
        <v>0</v>
      </c>
      <c r="AL482" s="28"/>
      <c r="AM482" s="29"/>
      <c r="AN482" s="31"/>
      <c r="AO482" s="28"/>
      <c r="AP482" s="29"/>
      <c r="AQ482" s="29"/>
      <c r="AR482" s="30"/>
      <c r="AS482" s="28"/>
      <c r="AT482" s="29"/>
      <c r="AU482" s="30"/>
      <c r="AV482" s="184"/>
      <c r="AW482" s="29"/>
      <c r="AX482" s="29"/>
      <c r="AY482" s="29"/>
      <c r="AZ482" s="29"/>
      <c r="BA482" s="29"/>
      <c r="BB482" s="29"/>
      <c r="BC482" s="30"/>
      <c r="BD482" s="249"/>
      <c r="BE482" s="249"/>
      <c r="BF482" s="249"/>
      <c r="BG482" s="249"/>
      <c r="BH482" s="32"/>
      <c r="BI482" s="56"/>
    </row>
    <row r="483" spans="2:61" s="15" customFormat="1" ht="21" x14ac:dyDescent="0.25">
      <c r="B483" s="47"/>
      <c r="C483" s="20">
        <f t="shared" si="75"/>
        <v>45848</v>
      </c>
      <c r="D483" s="168">
        <f>SUMIFS('Transport-DB'!O:O,'Transport-DB'!C:C,"="&amp;'Work DB'!C483,'Transport-DB'!F:F,"="&amp;'Work DB'!$D$4)</f>
        <v>0</v>
      </c>
      <c r="E483" s="169">
        <f>SUMIFS('Transport-DB'!O:O,'Transport-DB'!C:C,"="&amp;'Work DB'!C483,'Transport-DB'!F:F,"="&amp;'Work DB'!$E$4)</f>
        <v>0</v>
      </c>
      <c r="F483" s="169">
        <f>SUMIFS('Transport-DB'!O:O,'Transport-DB'!C:C,"="&amp;'Work DB'!C483,'Transport-DB'!F:F,"="&amp;'Work DB'!$F$4)</f>
        <v>0</v>
      </c>
      <c r="G483" s="169">
        <f>SUMIFS('Transport-DB'!O:O,'Transport-DB'!C:C,"="&amp;'Work DB'!C483,'Transport-DB'!F:F,"="&amp;'Work DB'!$G$4)</f>
        <v>0</v>
      </c>
      <c r="H483" s="166">
        <f>SUMIFS('Transport-DB'!O:O,'Transport-DB'!C:C,"="&amp;'Work DB'!C483,'Transport-DB'!F:F,"="&amp;'Work DB'!$H$4)</f>
        <v>0</v>
      </c>
      <c r="I483" s="169">
        <f>SUMIFS('Transport-DB'!O:O,'Transport-DB'!C:C,"="&amp;'Work DB'!C483,'Transport-DB'!F:F,"="&amp;'Work DB'!$I$4)</f>
        <v>0</v>
      </c>
      <c r="J483" s="337">
        <f>SUMIFS('Transport-DB'!O:O,'Transport-DB'!C:C,"="&amp;'Work DB'!C483,'Transport-DB'!F:F,"="&amp;'Work DB'!$J$4)</f>
        <v>0</v>
      </c>
      <c r="K483" s="168">
        <f>SUMIFS('Transport-DB'!N:N,'Transport-DB'!C:C,"="&amp;'Work DB'!C483,'Transport-DB'!F:F,"="&amp;'Work DB'!$K$4)</f>
        <v>0</v>
      </c>
      <c r="L483" s="169">
        <f>SUMIFS('Transport-DB'!N:N,'Transport-DB'!C:C,"="&amp;'Work DB'!C483,'Transport-DB'!F:F,"="&amp;'Work DB'!$L$4)</f>
        <v>0</v>
      </c>
      <c r="M483" s="169">
        <f>SUMIFS('Transport-DB'!N:N,'Transport-DB'!C:C,"="&amp;'Work DB'!C483,'Transport-DB'!F:F,"="&amp;'Work DB'!$M$4)</f>
        <v>0</v>
      </c>
      <c r="N483" s="169">
        <f>SUMIFS('Transport-DB'!N:N,'Transport-DB'!C:C,"="&amp;'Work DB'!C483,'Transport-DB'!F:F,"="&amp;'Work DB'!$N$4)</f>
        <v>0</v>
      </c>
      <c r="O483" s="169">
        <f>SUMIFS('Transport-DB'!N:N,'Transport-DB'!C:C,"="&amp;'Work DB'!C483,'Transport-DB'!F:F,"="&amp;'Work DB'!$O$4)</f>
        <v>0</v>
      </c>
      <c r="P483" s="169">
        <f>SUMIFS('Transport-DB'!N:N,'Transport-DB'!C:C,"="&amp;'Work DB'!C483,'Transport-DB'!F:F,"="&amp;'Work DB'!$P$4)</f>
        <v>0</v>
      </c>
      <c r="Q483" s="166">
        <f>SUMIFS('Transport-DB'!N:N,'Transport-DB'!C:C,"="&amp;'Work DB'!C483,'Transport-DB'!F:F,"="&amp;'Work DB'!$Q$4)</f>
        <v>0</v>
      </c>
      <c r="R483" s="167">
        <f>SUMIFS('Transport-DB'!N:N,'Transport-DB'!C:C,"="&amp;'Work DB'!C483,'Transport-DB'!F:F,"="&amp;'Work DB'!$R$4)</f>
        <v>0</v>
      </c>
      <c r="S483" s="168">
        <f>SUM(D483:J483)+SUM(K483:R483)-M483-SUMIFS(Transport_DB[ترانشه],Transport_DB[توضیحات],"دیسپوزال",Transport_DB[تاریخ],'Work DB'!C483)</f>
        <v>0</v>
      </c>
      <c r="T483" s="169">
        <f t="shared" si="74"/>
        <v>0</v>
      </c>
      <c r="U483" s="169"/>
      <c r="V483" s="169"/>
      <c r="W483" s="169"/>
      <c r="X483" s="169"/>
      <c r="Y483" s="167"/>
      <c r="Z483" s="249"/>
      <c r="AA483" s="168">
        <f>SUMIFS('Transport-DB'!P:P,'Transport-DB'!C:C,"="&amp;'Work DB'!C483,'Transport-DB'!F:F,"="&amp;'Work DB'!$AA$4)</f>
        <v>0</v>
      </c>
      <c r="AB483" s="169">
        <f>SUMIFS('Transport-DB'!P:P,'Transport-DB'!C:C,"="&amp;'Work DB'!C483,'Transport-DB'!F:F,"="&amp;'Work DB'!$AB$4)</f>
        <v>0</v>
      </c>
      <c r="AC483" s="169">
        <f>SUMIFS('Transport-DB'!P:P,'Transport-DB'!C:C,"="&amp;'Work DB'!C483,'Transport-DB'!F:F,"="&amp;'Work DB'!$AC$4)</f>
        <v>0</v>
      </c>
      <c r="AD483" s="166">
        <f>SUMIFS('Transport-DB'!P:P,'Transport-DB'!C:C,"="&amp;'Work DB'!C483,'Transport-DB'!F:F,"="&amp;'Work DB'!$AD$4)</f>
        <v>0</v>
      </c>
      <c r="AE483" s="166">
        <f>SUMIFS('Transport-DB'!P:P,'Transport-DB'!C:C,"="&amp;'Work DB'!C483,'Transport-DB'!F:F,"="&amp;'Work DB'!$AE$4)</f>
        <v>0</v>
      </c>
      <c r="AF483" s="166">
        <f>SUMIFS('Transport-DB'!P:P,'Transport-DB'!C:C,"="&amp;'Work DB'!C483,'Transport-DB'!F:F,"="&amp;'Work DB'!$AF$4)</f>
        <v>0</v>
      </c>
      <c r="AG483" s="167"/>
      <c r="AH483" s="168">
        <f>SUMIFS('Transport-DB'!Q:Q,'Transport-DB'!C:C,"="&amp;'Work DB'!C483)</f>
        <v>0</v>
      </c>
      <c r="AI483" s="170">
        <f>SUMIFS(Civil_DB[قالب بندی],Civil_DB[تاریخ],"="&amp;'Work DB'!C483)</f>
        <v>0</v>
      </c>
      <c r="AJ483" s="169"/>
      <c r="AK483" s="167">
        <f>SUMIFS(Civil_DB[بتن],Civil_DB[تاریخ],"="&amp;'Work DB'!C483)</f>
        <v>0</v>
      </c>
      <c r="AL483" s="28"/>
      <c r="AM483" s="29"/>
      <c r="AN483" s="31"/>
      <c r="AO483" s="28"/>
      <c r="AP483" s="29"/>
      <c r="AQ483" s="29"/>
      <c r="AR483" s="30"/>
      <c r="AS483" s="28"/>
      <c r="AT483" s="29"/>
      <c r="AU483" s="30"/>
      <c r="AV483" s="184"/>
      <c r="AW483" s="29"/>
      <c r="AX483" s="29"/>
      <c r="AY483" s="29"/>
      <c r="AZ483" s="29"/>
      <c r="BA483" s="29"/>
      <c r="BB483" s="29"/>
      <c r="BC483" s="30"/>
      <c r="BD483" s="249"/>
      <c r="BE483" s="249"/>
      <c r="BF483" s="249"/>
      <c r="BG483" s="249"/>
      <c r="BH483" s="32"/>
      <c r="BI483" s="56"/>
    </row>
    <row r="484" spans="2:61" s="15" customFormat="1" ht="21" x14ac:dyDescent="0.25">
      <c r="B484" s="47"/>
      <c r="C484" s="20">
        <f t="shared" si="75"/>
        <v>45849</v>
      </c>
      <c r="D484" s="168">
        <f>SUMIFS('Transport-DB'!O:O,'Transport-DB'!C:C,"="&amp;'Work DB'!C484,'Transport-DB'!F:F,"="&amp;'Work DB'!$D$4)</f>
        <v>0</v>
      </c>
      <c r="E484" s="169">
        <f>SUMIFS('Transport-DB'!O:O,'Transport-DB'!C:C,"="&amp;'Work DB'!C484,'Transport-DB'!F:F,"="&amp;'Work DB'!$E$4)</f>
        <v>0</v>
      </c>
      <c r="F484" s="169">
        <f>SUMIFS('Transport-DB'!O:O,'Transport-DB'!C:C,"="&amp;'Work DB'!C484,'Transport-DB'!F:F,"="&amp;'Work DB'!$F$4)</f>
        <v>0</v>
      </c>
      <c r="G484" s="169">
        <f>SUMIFS('Transport-DB'!O:O,'Transport-DB'!C:C,"="&amp;'Work DB'!C484,'Transport-DB'!F:F,"="&amp;'Work DB'!$G$4)</f>
        <v>0</v>
      </c>
      <c r="H484" s="166">
        <f>SUMIFS('Transport-DB'!O:O,'Transport-DB'!C:C,"="&amp;'Work DB'!C484,'Transport-DB'!F:F,"="&amp;'Work DB'!$H$4)</f>
        <v>0</v>
      </c>
      <c r="I484" s="169">
        <f>SUMIFS('Transport-DB'!O:O,'Transport-DB'!C:C,"="&amp;'Work DB'!C484,'Transport-DB'!F:F,"="&amp;'Work DB'!$I$4)</f>
        <v>0</v>
      </c>
      <c r="J484" s="337">
        <f>SUMIFS('Transport-DB'!O:O,'Transport-DB'!C:C,"="&amp;'Work DB'!C484,'Transport-DB'!F:F,"="&amp;'Work DB'!$J$4)</f>
        <v>0</v>
      </c>
      <c r="K484" s="168">
        <f>SUMIFS('Transport-DB'!N:N,'Transport-DB'!C:C,"="&amp;'Work DB'!C484,'Transport-DB'!F:F,"="&amp;'Work DB'!$K$4)</f>
        <v>0</v>
      </c>
      <c r="L484" s="169">
        <f>SUMIFS('Transport-DB'!N:N,'Transport-DB'!C:C,"="&amp;'Work DB'!C484,'Transport-DB'!F:F,"="&amp;'Work DB'!$L$4)</f>
        <v>0</v>
      </c>
      <c r="M484" s="169">
        <f>SUMIFS('Transport-DB'!N:N,'Transport-DB'!C:C,"="&amp;'Work DB'!C484,'Transport-DB'!F:F,"="&amp;'Work DB'!$M$4)</f>
        <v>0</v>
      </c>
      <c r="N484" s="169">
        <f>SUMIFS('Transport-DB'!N:N,'Transport-DB'!C:C,"="&amp;'Work DB'!C484,'Transport-DB'!F:F,"="&amp;'Work DB'!$N$4)</f>
        <v>0</v>
      </c>
      <c r="O484" s="169">
        <f>SUMIFS('Transport-DB'!N:N,'Transport-DB'!C:C,"="&amp;'Work DB'!C484,'Transport-DB'!F:F,"="&amp;'Work DB'!$O$4)</f>
        <v>0</v>
      </c>
      <c r="P484" s="169">
        <f>SUMIFS('Transport-DB'!N:N,'Transport-DB'!C:C,"="&amp;'Work DB'!C484,'Transport-DB'!F:F,"="&amp;'Work DB'!$P$4)</f>
        <v>0</v>
      </c>
      <c r="Q484" s="166">
        <f>SUMIFS('Transport-DB'!N:N,'Transport-DB'!C:C,"="&amp;'Work DB'!C484,'Transport-DB'!F:F,"="&amp;'Work DB'!$Q$4)</f>
        <v>0</v>
      </c>
      <c r="R484" s="167">
        <f>SUMIFS('Transport-DB'!N:N,'Transport-DB'!C:C,"="&amp;'Work DB'!C484,'Transport-DB'!F:F,"="&amp;'Work DB'!$R$4)</f>
        <v>0</v>
      </c>
      <c r="S484" s="168">
        <f>SUM(D484:J484)+SUM(K484:R484)-M484-SUMIFS(Transport_DB[ترانشه],Transport_DB[توضیحات],"دیسپوزال",Transport_DB[تاریخ],'Work DB'!C484)</f>
        <v>0</v>
      </c>
      <c r="T484" s="169">
        <f t="shared" si="74"/>
        <v>0</v>
      </c>
      <c r="U484" s="169"/>
      <c r="V484" s="169"/>
      <c r="W484" s="169"/>
      <c r="X484" s="169"/>
      <c r="Y484" s="167"/>
      <c r="Z484" s="249"/>
      <c r="AA484" s="168">
        <f>SUMIFS('Transport-DB'!P:P,'Transport-DB'!C:C,"="&amp;'Work DB'!C484,'Transport-DB'!F:F,"="&amp;'Work DB'!$AA$4)</f>
        <v>0</v>
      </c>
      <c r="AB484" s="169">
        <f>SUMIFS('Transport-DB'!P:P,'Transport-DB'!C:C,"="&amp;'Work DB'!C484,'Transport-DB'!F:F,"="&amp;'Work DB'!$AB$4)</f>
        <v>0</v>
      </c>
      <c r="AC484" s="169">
        <f>SUMIFS('Transport-DB'!P:P,'Transport-DB'!C:C,"="&amp;'Work DB'!C484,'Transport-DB'!F:F,"="&amp;'Work DB'!$AC$4)</f>
        <v>0</v>
      </c>
      <c r="AD484" s="166">
        <f>SUMIFS('Transport-DB'!P:P,'Transport-DB'!C:C,"="&amp;'Work DB'!C484,'Transport-DB'!F:F,"="&amp;'Work DB'!$AD$4)</f>
        <v>0</v>
      </c>
      <c r="AE484" s="166">
        <f>SUMIFS('Transport-DB'!P:P,'Transport-DB'!C:C,"="&amp;'Work DB'!C484,'Transport-DB'!F:F,"="&amp;'Work DB'!$AE$4)</f>
        <v>0</v>
      </c>
      <c r="AF484" s="166">
        <f>SUMIFS('Transport-DB'!P:P,'Transport-DB'!C:C,"="&amp;'Work DB'!C484,'Transport-DB'!F:F,"="&amp;'Work DB'!$AF$4)</f>
        <v>0</v>
      </c>
      <c r="AG484" s="167"/>
      <c r="AH484" s="168">
        <f>SUMIFS('Transport-DB'!Q:Q,'Transport-DB'!C:C,"="&amp;'Work DB'!C484)</f>
        <v>0</v>
      </c>
      <c r="AI484" s="170">
        <f>SUMIFS(Civil_DB[قالب بندی],Civil_DB[تاریخ],"="&amp;'Work DB'!C484)</f>
        <v>0</v>
      </c>
      <c r="AJ484" s="169"/>
      <c r="AK484" s="167">
        <f>SUMIFS(Civil_DB[بتن],Civil_DB[تاریخ],"="&amp;'Work DB'!C484)</f>
        <v>0</v>
      </c>
      <c r="AL484" s="28"/>
      <c r="AM484" s="29"/>
      <c r="AN484" s="31"/>
      <c r="AO484" s="28"/>
      <c r="AP484" s="29"/>
      <c r="AQ484" s="29"/>
      <c r="AR484" s="30"/>
      <c r="AS484" s="28"/>
      <c r="AT484" s="29"/>
      <c r="AU484" s="30"/>
      <c r="AV484" s="184"/>
      <c r="AW484" s="29"/>
      <c r="AX484" s="29"/>
      <c r="AY484" s="29"/>
      <c r="AZ484" s="29"/>
      <c r="BA484" s="29"/>
      <c r="BB484" s="29"/>
      <c r="BC484" s="30"/>
      <c r="BD484" s="249"/>
      <c r="BE484" s="249"/>
      <c r="BF484" s="249"/>
      <c r="BG484" s="249"/>
      <c r="BH484" s="32"/>
      <c r="BI484" s="56"/>
    </row>
    <row r="485" spans="2:61" s="15" customFormat="1" ht="21" x14ac:dyDescent="0.25">
      <c r="B485" s="47"/>
      <c r="C485" s="20">
        <f t="shared" si="75"/>
        <v>45850</v>
      </c>
      <c r="D485" s="168">
        <f>SUMIFS('Transport-DB'!O:O,'Transport-DB'!C:C,"="&amp;'Work DB'!C485,'Transport-DB'!F:F,"="&amp;'Work DB'!$D$4)</f>
        <v>0</v>
      </c>
      <c r="E485" s="169">
        <f>SUMIFS('Transport-DB'!O:O,'Transport-DB'!C:C,"="&amp;'Work DB'!C485,'Transport-DB'!F:F,"="&amp;'Work DB'!$E$4)</f>
        <v>0</v>
      </c>
      <c r="F485" s="169">
        <f>SUMIFS('Transport-DB'!O:O,'Transport-DB'!C:C,"="&amp;'Work DB'!C485,'Transport-DB'!F:F,"="&amp;'Work DB'!$F$4)</f>
        <v>0</v>
      </c>
      <c r="G485" s="169">
        <f>SUMIFS('Transport-DB'!O:O,'Transport-DB'!C:C,"="&amp;'Work DB'!C485,'Transport-DB'!F:F,"="&amp;'Work DB'!$G$4)</f>
        <v>0</v>
      </c>
      <c r="H485" s="166">
        <f>SUMIFS('Transport-DB'!O:O,'Transport-DB'!C:C,"="&amp;'Work DB'!C485,'Transport-DB'!F:F,"="&amp;'Work DB'!$H$4)</f>
        <v>0</v>
      </c>
      <c r="I485" s="169">
        <f>SUMIFS('Transport-DB'!O:O,'Transport-DB'!C:C,"="&amp;'Work DB'!C485,'Transport-DB'!F:F,"="&amp;'Work DB'!$I$4)</f>
        <v>0</v>
      </c>
      <c r="J485" s="337">
        <f>SUMIFS('Transport-DB'!O:O,'Transport-DB'!C:C,"="&amp;'Work DB'!C485,'Transport-DB'!F:F,"="&amp;'Work DB'!$J$4)</f>
        <v>0</v>
      </c>
      <c r="K485" s="168">
        <f>SUMIFS('Transport-DB'!N:N,'Transport-DB'!C:C,"="&amp;'Work DB'!C485,'Transport-DB'!F:F,"="&amp;'Work DB'!$K$4)</f>
        <v>0</v>
      </c>
      <c r="L485" s="169">
        <f>SUMIFS('Transport-DB'!N:N,'Transport-DB'!C:C,"="&amp;'Work DB'!C485,'Transport-DB'!F:F,"="&amp;'Work DB'!$L$4)</f>
        <v>0</v>
      </c>
      <c r="M485" s="169">
        <f>SUMIFS('Transport-DB'!N:N,'Transport-DB'!C:C,"="&amp;'Work DB'!C485,'Transport-DB'!F:F,"="&amp;'Work DB'!$M$4)</f>
        <v>0</v>
      </c>
      <c r="N485" s="169">
        <f>SUMIFS('Transport-DB'!N:N,'Transport-DB'!C:C,"="&amp;'Work DB'!C485,'Transport-DB'!F:F,"="&amp;'Work DB'!$N$4)</f>
        <v>0</v>
      </c>
      <c r="O485" s="169">
        <f>SUMIFS('Transport-DB'!N:N,'Transport-DB'!C:C,"="&amp;'Work DB'!C485,'Transport-DB'!F:F,"="&amp;'Work DB'!$O$4)</f>
        <v>0</v>
      </c>
      <c r="P485" s="169">
        <f>SUMIFS('Transport-DB'!N:N,'Transport-DB'!C:C,"="&amp;'Work DB'!C485,'Transport-DB'!F:F,"="&amp;'Work DB'!$P$4)</f>
        <v>0</v>
      </c>
      <c r="Q485" s="166">
        <f>SUMIFS('Transport-DB'!N:N,'Transport-DB'!C:C,"="&amp;'Work DB'!C485,'Transport-DB'!F:F,"="&amp;'Work DB'!$Q$4)</f>
        <v>0</v>
      </c>
      <c r="R485" s="167">
        <f>SUMIFS('Transport-DB'!N:N,'Transport-DB'!C:C,"="&amp;'Work DB'!C485,'Transport-DB'!F:F,"="&amp;'Work DB'!$R$4)</f>
        <v>0</v>
      </c>
      <c r="S485" s="168">
        <f>SUM(D485:J485)+SUM(K485:R485)-M485-SUMIFS(Transport_DB[ترانشه],Transport_DB[توضیحات],"دیسپوزال",Transport_DB[تاریخ],'Work DB'!C485)</f>
        <v>0</v>
      </c>
      <c r="T485" s="169">
        <f t="shared" si="74"/>
        <v>0</v>
      </c>
      <c r="U485" s="169"/>
      <c r="V485" s="169"/>
      <c r="W485" s="169"/>
      <c r="X485" s="169"/>
      <c r="Y485" s="167"/>
      <c r="Z485" s="249"/>
      <c r="AA485" s="168">
        <f>SUMIFS('Transport-DB'!P:P,'Transport-DB'!C:C,"="&amp;'Work DB'!C485,'Transport-DB'!F:F,"="&amp;'Work DB'!$AA$4)</f>
        <v>0</v>
      </c>
      <c r="AB485" s="169">
        <f>SUMIFS('Transport-DB'!P:P,'Transport-DB'!C:C,"="&amp;'Work DB'!C485,'Transport-DB'!F:F,"="&amp;'Work DB'!$AB$4)</f>
        <v>0</v>
      </c>
      <c r="AC485" s="169">
        <f>SUMIFS('Transport-DB'!P:P,'Transport-DB'!C:C,"="&amp;'Work DB'!C485,'Transport-DB'!F:F,"="&amp;'Work DB'!$AC$4)</f>
        <v>0</v>
      </c>
      <c r="AD485" s="166">
        <f>SUMIFS('Transport-DB'!P:P,'Transport-DB'!C:C,"="&amp;'Work DB'!C485,'Transport-DB'!F:F,"="&amp;'Work DB'!$AD$4)</f>
        <v>0</v>
      </c>
      <c r="AE485" s="166">
        <f>SUMIFS('Transport-DB'!P:P,'Transport-DB'!C:C,"="&amp;'Work DB'!C485,'Transport-DB'!F:F,"="&amp;'Work DB'!$AE$4)</f>
        <v>0</v>
      </c>
      <c r="AF485" s="166">
        <f>SUMIFS('Transport-DB'!P:P,'Transport-DB'!C:C,"="&amp;'Work DB'!C485,'Transport-DB'!F:F,"="&amp;'Work DB'!$AF$4)</f>
        <v>0</v>
      </c>
      <c r="AG485" s="167"/>
      <c r="AH485" s="168">
        <f>SUMIFS('Transport-DB'!Q:Q,'Transport-DB'!C:C,"="&amp;'Work DB'!C485)</f>
        <v>0</v>
      </c>
      <c r="AI485" s="170">
        <f>SUMIFS(Civil_DB[قالب بندی],Civil_DB[تاریخ],"="&amp;'Work DB'!C485)</f>
        <v>0</v>
      </c>
      <c r="AJ485" s="169"/>
      <c r="AK485" s="167">
        <f>SUMIFS(Civil_DB[بتن],Civil_DB[تاریخ],"="&amp;'Work DB'!C485)</f>
        <v>0</v>
      </c>
      <c r="AL485" s="28"/>
      <c r="AM485" s="29"/>
      <c r="AN485" s="31"/>
      <c r="AO485" s="28"/>
      <c r="AP485" s="29"/>
      <c r="AQ485" s="29"/>
      <c r="AR485" s="30"/>
      <c r="AS485" s="28"/>
      <c r="AT485" s="29"/>
      <c r="AU485" s="30"/>
      <c r="AV485" s="184"/>
      <c r="AW485" s="29"/>
      <c r="AX485" s="29"/>
      <c r="AY485" s="29"/>
      <c r="AZ485" s="29"/>
      <c r="BA485" s="29"/>
      <c r="BB485" s="29"/>
      <c r="BC485" s="30"/>
      <c r="BD485" s="249"/>
      <c r="BE485" s="249"/>
      <c r="BF485" s="249"/>
      <c r="BG485" s="249"/>
      <c r="BH485" s="32"/>
      <c r="BI485" s="56"/>
    </row>
    <row r="486" spans="2:61" s="15" customFormat="1" ht="21" x14ac:dyDescent="0.25">
      <c r="B486" s="47"/>
      <c r="C486" s="20">
        <f t="shared" si="75"/>
        <v>45851</v>
      </c>
      <c r="D486" s="168">
        <f>SUMIFS('Transport-DB'!O:O,'Transport-DB'!C:C,"="&amp;'Work DB'!C486,'Transport-DB'!F:F,"="&amp;'Work DB'!$D$4)</f>
        <v>0</v>
      </c>
      <c r="E486" s="169">
        <f>SUMIFS('Transport-DB'!O:O,'Transport-DB'!C:C,"="&amp;'Work DB'!C486,'Transport-DB'!F:F,"="&amp;'Work DB'!$E$4)</f>
        <v>0</v>
      </c>
      <c r="F486" s="169">
        <f>SUMIFS('Transport-DB'!O:O,'Transport-DB'!C:C,"="&amp;'Work DB'!C486,'Transport-DB'!F:F,"="&amp;'Work DB'!$F$4)</f>
        <v>0</v>
      </c>
      <c r="G486" s="169">
        <f>SUMIFS('Transport-DB'!O:O,'Transport-DB'!C:C,"="&amp;'Work DB'!C486,'Transport-DB'!F:F,"="&amp;'Work DB'!$G$4)</f>
        <v>0</v>
      </c>
      <c r="H486" s="166">
        <f>SUMIFS('Transport-DB'!O:O,'Transport-DB'!C:C,"="&amp;'Work DB'!C486,'Transport-DB'!F:F,"="&amp;'Work DB'!$H$4)</f>
        <v>0</v>
      </c>
      <c r="I486" s="169">
        <f>SUMIFS('Transport-DB'!O:O,'Transport-DB'!C:C,"="&amp;'Work DB'!C486,'Transport-DB'!F:F,"="&amp;'Work DB'!$I$4)</f>
        <v>0</v>
      </c>
      <c r="J486" s="337">
        <f>SUMIFS('Transport-DB'!O:O,'Transport-DB'!C:C,"="&amp;'Work DB'!C486,'Transport-DB'!F:F,"="&amp;'Work DB'!$J$4)</f>
        <v>0</v>
      </c>
      <c r="K486" s="168">
        <f>SUMIFS('Transport-DB'!N:N,'Transport-DB'!C:C,"="&amp;'Work DB'!C486,'Transport-DB'!F:F,"="&amp;'Work DB'!$K$4)</f>
        <v>0</v>
      </c>
      <c r="L486" s="169">
        <f>SUMIFS('Transport-DB'!N:N,'Transport-DB'!C:C,"="&amp;'Work DB'!C486,'Transport-DB'!F:F,"="&amp;'Work DB'!$L$4)</f>
        <v>0</v>
      </c>
      <c r="M486" s="169">
        <f>SUMIFS('Transport-DB'!N:N,'Transport-DB'!C:C,"="&amp;'Work DB'!C486,'Transport-DB'!F:F,"="&amp;'Work DB'!$M$4)</f>
        <v>0</v>
      </c>
      <c r="N486" s="169">
        <f>SUMIFS('Transport-DB'!N:N,'Transport-DB'!C:C,"="&amp;'Work DB'!C486,'Transport-DB'!F:F,"="&amp;'Work DB'!$N$4)</f>
        <v>0</v>
      </c>
      <c r="O486" s="169">
        <f>SUMIFS('Transport-DB'!N:N,'Transport-DB'!C:C,"="&amp;'Work DB'!C486,'Transport-DB'!F:F,"="&amp;'Work DB'!$O$4)</f>
        <v>0</v>
      </c>
      <c r="P486" s="169">
        <f>SUMIFS('Transport-DB'!N:N,'Transport-DB'!C:C,"="&amp;'Work DB'!C486,'Transport-DB'!F:F,"="&amp;'Work DB'!$P$4)</f>
        <v>0</v>
      </c>
      <c r="Q486" s="166">
        <f>SUMIFS('Transport-DB'!N:N,'Transport-DB'!C:C,"="&amp;'Work DB'!C486,'Transport-DB'!F:F,"="&amp;'Work DB'!$Q$4)</f>
        <v>0</v>
      </c>
      <c r="R486" s="167">
        <f>SUMIFS('Transport-DB'!N:N,'Transport-DB'!C:C,"="&amp;'Work DB'!C486,'Transport-DB'!F:F,"="&amp;'Work DB'!$R$4)</f>
        <v>0</v>
      </c>
      <c r="S486" s="168">
        <f>SUM(D486:J486)+SUM(K486:R486)-M486-SUMIFS(Transport_DB[ترانشه],Transport_DB[توضیحات],"دیسپوزال",Transport_DB[تاریخ],'Work DB'!C486)</f>
        <v>0</v>
      </c>
      <c r="T486" s="169">
        <f t="shared" si="74"/>
        <v>0</v>
      </c>
      <c r="U486" s="169"/>
      <c r="V486" s="169"/>
      <c r="W486" s="169"/>
      <c r="X486" s="169"/>
      <c r="Y486" s="167"/>
      <c r="Z486" s="249"/>
      <c r="AA486" s="168">
        <f>SUMIFS('Transport-DB'!P:P,'Transport-DB'!C:C,"="&amp;'Work DB'!C486,'Transport-DB'!F:F,"="&amp;'Work DB'!$AA$4)</f>
        <v>0</v>
      </c>
      <c r="AB486" s="169">
        <f>SUMIFS('Transport-DB'!P:P,'Transport-DB'!C:C,"="&amp;'Work DB'!C486,'Transport-DB'!F:F,"="&amp;'Work DB'!$AB$4)</f>
        <v>0</v>
      </c>
      <c r="AC486" s="169">
        <f>SUMIFS('Transport-DB'!P:P,'Transport-DB'!C:C,"="&amp;'Work DB'!C486,'Transport-DB'!F:F,"="&amp;'Work DB'!$AC$4)</f>
        <v>0</v>
      </c>
      <c r="AD486" s="166">
        <f>SUMIFS('Transport-DB'!P:P,'Transport-DB'!C:C,"="&amp;'Work DB'!C486,'Transport-DB'!F:F,"="&amp;'Work DB'!$AD$4)</f>
        <v>0</v>
      </c>
      <c r="AE486" s="166">
        <f>SUMIFS('Transport-DB'!P:P,'Transport-DB'!C:C,"="&amp;'Work DB'!C486,'Transport-DB'!F:F,"="&amp;'Work DB'!$AE$4)</f>
        <v>0</v>
      </c>
      <c r="AF486" s="166">
        <f>SUMIFS('Transport-DB'!P:P,'Transport-DB'!C:C,"="&amp;'Work DB'!C486,'Transport-DB'!F:F,"="&amp;'Work DB'!$AF$4)</f>
        <v>0</v>
      </c>
      <c r="AG486" s="167"/>
      <c r="AH486" s="168">
        <f>SUMIFS('Transport-DB'!Q:Q,'Transport-DB'!C:C,"="&amp;'Work DB'!C486)</f>
        <v>0</v>
      </c>
      <c r="AI486" s="170">
        <f>SUMIFS(Civil_DB[قالب بندی],Civil_DB[تاریخ],"="&amp;'Work DB'!C486)</f>
        <v>0</v>
      </c>
      <c r="AJ486" s="169"/>
      <c r="AK486" s="167">
        <f>SUMIFS(Civil_DB[بتن],Civil_DB[تاریخ],"="&amp;'Work DB'!C486)</f>
        <v>0</v>
      </c>
      <c r="AL486" s="28"/>
      <c r="AM486" s="29"/>
      <c r="AN486" s="31"/>
      <c r="AO486" s="28"/>
      <c r="AP486" s="29"/>
      <c r="AQ486" s="29"/>
      <c r="AR486" s="30"/>
      <c r="AS486" s="28"/>
      <c r="AT486" s="29"/>
      <c r="AU486" s="30"/>
      <c r="AV486" s="184"/>
      <c r="AW486" s="29"/>
      <c r="AX486" s="29"/>
      <c r="AY486" s="29"/>
      <c r="AZ486" s="29"/>
      <c r="BA486" s="29"/>
      <c r="BB486" s="29"/>
      <c r="BC486" s="30"/>
      <c r="BD486" s="249"/>
      <c r="BE486" s="249"/>
      <c r="BF486" s="249"/>
      <c r="BG486" s="249"/>
      <c r="BH486" s="32"/>
      <c r="BI486" s="56"/>
    </row>
    <row r="487" spans="2:61" s="15" customFormat="1" ht="21" x14ac:dyDescent="0.25">
      <c r="B487" s="47"/>
      <c r="C487" s="20">
        <f t="shared" si="75"/>
        <v>45852</v>
      </c>
      <c r="D487" s="168">
        <f>SUMIFS('Transport-DB'!O:O,'Transport-DB'!C:C,"="&amp;'Work DB'!C487,'Transport-DB'!F:F,"="&amp;'Work DB'!$D$4)</f>
        <v>0</v>
      </c>
      <c r="E487" s="169">
        <f>SUMIFS('Transport-DB'!O:O,'Transport-DB'!C:C,"="&amp;'Work DB'!C487,'Transport-DB'!F:F,"="&amp;'Work DB'!$E$4)</f>
        <v>0</v>
      </c>
      <c r="F487" s="169">
        <f>SUMIFS('Transport-DB'!O:O,'Transport-DB'!C:C,"="&amp;'Work DB'!C487,'Transport-DB'!F:F,"="&amp;'Work DB'!$F$4)</f>
        <v>0</v>
      </c>
      <c r="G487" s="169">
        <f>SUMIFS('Transport-DB'!O:O,'Transport-DB'!C:C,"="&amp;'Work DB'!C487,'Transport-DB'!F:F,"="&amp;'Work DB'!$G$4)</f>
        <v>0</v>
      </c>
      <c r="H487" s="166">
        <f>SUMIFS('Transport-DB'!O:O,'Transport-DB'!C:C,"="&amp;'Work DB'!C487,'Transport-DB'!F:F,"="&amp;'Work DB'!$H$4)</f>
        <v>0</v>
      </c>
      <c r="I487" s="169">
        <f>SUMIFS('Transport-DB'!O:O,'Transport-DB'!C:C,"="&amp;'Work DB'!C487,'Transport-DB'!F:F,"="&amp;'Work DB'!$I$4)</f>
        <v>0</v>
      </c>
      <c r="J487" s="337">
        <f>SUMIFS('Transport-DB'!O:O,'Transport-DB'!C:C,"="&amp;'Work DB'!C487,'Transport-DB'!F:F,"="&amp;'Work DB'!$J$4)</f>
        <v>0</v>
      </c>
      <c r="K487" s="168">
        <f>SUMIFS('Transport-DB'!N:N,'Transport-DB'!C:C,"="&amp;'Work DB'!C487,'Transport-DB'!F:F,"="&amp;'Work DB'!$K$4)</f>
        <v>0</v>
      </c>
      <c r="L487" s="169">
        <f>SUMIFS('Transport-DB'!N:N,'Transport-DB'!C:C,"="&amp;'Work DB'!C487,'Transport-DB'!F:F,"="&amp;'Work DB'!$L$4)</f>
        <v>0</v>
      </c>
      <c r="M487" s="169">
        <f>SUMIFS('Transport-DB'!N:N,'Transport-DB'!C:C,"="&amp;'Work DB'!C487,'Transport-DB'!F:F,"="&amp;'Work DB'!$M$4)</f>
        <v>0</v>
      </c>
      <c r="N487" s="169">
        <f>SUMIFS('Transport-DB'!N:N,'Transport-DB'!C:C,"="&amp;'Work DB'!C487,'Transport-DB'!F:F,"="&amp;'Work DB'!$N$4)</f>
        <v>0</v>
      </c>
      <c r="O487" s="169">
        <f>SUMIFS('Transport-DB'!N:N,'Transport-DB'!C:C,"="&amp;'Work DB'!C487,'Transport-DB'!F:F,"="&amp;'Work DB'!$O$4)</f>
        <v>0</v>
      </c>
      <c r="P487" s="169">
        <f>SUMIFS('Transport-DB'!N:N,'Transport-DB'!C:C,"="&amp;'Work DB'!C487,'Transport-DB'!F:F,"="&amp;'Work DB'!$P$4)</f>
        <v>0</v>
      </c>
      <c r="Q487" s="166">
        <f>SUMIFS('Transport-DB'!N:N,'Transport-DB'!C:C,"="&amp;'Work DB'!C487,'Transport-DB'!F:F,"="&amp;'Work DB'!$Q$4)</f>
        <v>0</v>
      </c>
      <c r="R487" s="167">
        <f>SUMIFS('Transport-DB'!N:N,'Transport-DB'!C:C,"="&amp;'Work DB'!C487,'Transport-DB'!F:F,"="&amp;'Work DB'!$R$4)</f>
        <v>0</v>
      </c>
      <c r="S487" s="168">
        <f>SUM(D487:J487)+SUM(K487:R487)-M487-SUMIFS(Transport_DB[ترانشه],Transport_DB[توضیحات],"دیسپوزال",Transport_DB[تاریخ],'Work DB'!C487)</f>
        <v>0</v>
      </c>
      <c r="T487" s="169">
        <f t="shared" si="74"/>
        <v>0</v>
      </c>
      <c r="U487" s="169"/>
      <c r="V487" s="169"/>
      <c r="W487" s="169"/>
      <c r="X487" s="169"/>
      <c r="Y487" s="167"/>
      <c r="Z487" s="249"/>
      <c r="AA487" s="168">
        <f>SUMIFS('Transport-DB'!P:P,'Transport-DB'!C:C,"="&amp;'Work DB'!C487,'Transport-DB'!F:F,"="&amp;'Work DB'!$AA$4)</f>
        <v>0</v>
      </c>
      <c r="AB487" s="169">
        <f>SUMIFS('Transport-DB'!P:P,'Transport-DB'!C:C,"="&amp;'Work DB'!C487,'Transport-DB'!F:F,"="&amp;'Work DB'!$AB$4)</f>
        <v>0</v>
      </c>
      <c r="AC487" s="169">
        <f>SUMIFS('Transport-DB'!P:P,'Transport-DB'!C:C,"="&amp;'Work DB'!C487,'Transport-DB'!F:F,"="&amp;'Work DB'!$AC$4)</f>
        <v>0</v>
      </c>
      <c r="AD487" s="166">
        <f>SUMIFS('Transport-DB'!P:P,'Transport-DB'!C:C,"="&amp;'Work DB'!C487,'Transport-DB'!F:F,"="&amp;'Work DB'!$AD$4)</f>
        <v>0</v>
      </c>
      <c r="AE487" s="166">
        <f>SUMIFS('Transport-DB'!P:P,'Transport-DB'!C:C,"="&amp;'Work DB'!C487,'Transport-DB'!F:F,"="&amp;'Work DB'!$AE$4)</f>
        <v>0</v>
      </c>
      <c r="AF487" s="166">
        <f>SUMIFS('Transport-DB'!P:P,'Transport-DB'!C:C,"="&amp;'Work DB'!C487,'Transport-DB'!F:F,"="&amp;'Work DB'!$AF$4)</f>
        <v>0</v>
      </c>
      <c r="AG487" s="167"/>
      <c r="AH487" s="168">
        <f>SUMIFS('Transport-DB'!Q:Q,'Transport-DB'!C:C,"="&amp;'Work DB'!C487)</f>
        <v>0</v>
      </c>
      <c r="AI487" s="170">
        <f>SUMIFS(Civil_DB[قالب بندی],Civil_DB[تاریخ],"="&amp;'Work DB'!C487)</f>
        <v>0</v>
      </c>
      <c r="AJ487" s="169"/>
      <c r="AK487" s="167">
        <f>SUMIFS(Civil_DB[بتن],Civil_DB[تاریخ],"="&amp;'Work DB'!C487)</f>
        <v>0</v>
      </c>
      <c r="AL487" s="28"/>
      <c r="AM487" s="29"/>
      <c r="AN487" s="31"/>
      <c r="AO487" s="28"/>
      <c r="AP487" s="29"/>
      <c r="AQ487" s="29"/>
      <c r="AR487" s="30"/>
      <c r="AS487" s="28"/>
      <c r="AT487" s="29"/>
      <c r="AU487" s="30"/>
      <c r="AV487" s="184"/>
      <c r="AW487" s="29"/>
      <c r="AX487" s="29"/>
      <c r="AY487" s="29"/>
      <c r="AZ487" s="29"/>
      <c r="BA487" s="29"/>
      <c r="BB487" s="29"/>
      <c r="BC487" s="30"/>
      <c r="BD487" s="249"/>
      <c r="BE487" s="249"/>
      <c r="BF487" s="249"/>
      <c r="BG487" s="249"/>
      <c r="BH487" s="32"/>
      <c r="BI487" s="56"/>
    </row>
    <row r="488" spans="2:61" s="15" customFormat="1" ht="21" x14ac:dyDescent="0.25">
      <c r="B488" s="47"/>
      <c r="C488" s="20">
        <f t="shared" si="75"/>
        <v>45853</v>
      </c>
      <c r="D488" s="168">
        <f>SUMIFS('Transport-DB'!O:O,'Transport-DB'!C:C,"="&amp;'Work DB'!C488,'Transport-DB'!F:F,"="&amp;'Work DB'!$D$4)</f>
        <v>0</v>
      </c>
      <c r="E488" s="169">
        <f>SUMIFS('Transport-DB'!O:O,'Transport-DB'!C:C,"="&amp;'Work DB'!C488,'Transport-DB'!F:F,"="&amp;'Work DB'!$E$4)</f>
        <v>0</v>
      </c>
      <c r="F488" s="169">
        <f>SUMIFS('Transport-DB'!O:O,'Transport-DB'!C:C,"="&amp;'Work DB'!C488,'Transport-DB'!F:F,"="&amp;'Work DB'!$F$4)</f>
        <v>0</v>
      </c>
      <c r="G488" s="169">
        <f>SUMIFS('Transport-DB'!O:O,'Transport-DB'!C:C,"="&amp;'Work DB'!C488,'Transport-DB'!F:F,"="&amp;'Work DB'!$G$4)</f>
        <v>0</v>
      </c>
      <c r="H488" s="166">
        <f>SUMIFS('Transport-DB'!O:O,'Transport-DB'!C:C,"="&amp;'Work DB'!C488,'Transport-DB'!F:F,"="&amp;'Work DB'!$H$4)</f>
        <v>0</v>
      </c>
      <c r="I488" s="169">
        <f>SUMIFS('Transport-DB'!O:O,'Transport-DB'!C:C,"="&amp;'Work DB'!C488,'Transport-DB'!F:F,"="&amp;'Work DB'!$I$4)</f>
        <v>0</v>
      </c>
      <c r="J488" s="337">
        <f>SUMIFS('Transport-DB'!O:O,'Transport-DB'!C:C,"="&amp;'Work DB'!C488,'Transport-DB'!F:F,"="&amp;'Work DB'!$J$4)</f>
        <v>0</v>
      </c>
      <c r="K488" s="168">
        <f>SUMIFS('Transport-DB'!N:N,'Transport-DB'!C:C,"="&amp;'Work DB'!C488,'Transport-DB'!F:F,"="&amp;'Work DB'!$K$4)</f>
        <v>0</v>
      </c>
      <c r="L488" s="169">
        <f>SUMIFS('Transport-DB'!N:N,'Transport-DB'!C:C,"="&amp;'Work DB'!C488,'Transport-DB'!F:F,"="&amp;'Work DB'!$L$4)</f>
        <v>0</v>
      </c>
      <c r="M488" s="169">
        <f>SUMIFS('Transport-DB'!N:N,'Transport-DB'!C:C,"="&amp;'Work DB'!C488,'Transport-DB'!F:F,"="&amp;'Work DB'!$M$4)</f>
        <v>0</v>
      </c>
      <c r="N488" s="169">
        <f>SUMIFS('Transport-DB'!N:N,'Transport-DB'!C:C,"="&amp;'Work DB'!C488,'Transport-DB'!F:F,"="&amp;'Work DB'!$N$4)</f>
        <v>0</v>
      </c>
      <c r="O488" s="169">
        <f>SUMIFS('Transport-DB'!N:N,'Transport-DB'!C:C,"="&amp;'Work DB'!C488,'Transport-DB'!F:F,"="&amp;'Work DB'!$O$4)</f>
        <v>0</v>
      </c>
      <c r="P488" s="169">
        <f>SUMIFS('Transport-DB'!N:N,'Transport-DB'!C:C,"="&amp;'Work DB'!C488,'Transport-DB'!F:F,"="&amp;'Work DB'!$P$4)</f>
        <v>0</v>
      </c>
      <c r="Q488" s="166">
        <f>SUMIFS('Transport-DB'!N:N,'Transport-DB'!C:C,"="&amp;'Work DB'!C488,'Transport-DB'!F:F,"="&amp;'Work DB'!$Q$4)</f>
        <v>0</v>
      </c>
      <c r="R488" s="167">
        <f>SUMIFS('Transport-DB'!N:N,'Transport-DB'!C:C,"="&amp;'Work DB'!C488,'Transport-DB'!F:F,"="&amp;'Work DB'!$R$4)</f>
        <v>0</v>
      </c>
      <c r="S488" s="168">
        <f>SUM(D488:J488)+SUM(K488:R488)-M488-SUMIFS(Transport_DB[ترانشه],Transport_DB[توضیحات],"دیسپوزال",Transport_DB[تاریخ],'Work DB'!C488)</f>
        <v>0</v>
      </c>
      <c r="T488" s="169">
        <f t="shared" ref="T488:T551" si="76">M488</f>
        <v>0</v>
      </c>
      <c r="U488" s="169"/>
      <c r="V488" s="169"/>
      <c r="W488" s="169"/>
      <c r="X488" s="169"/>
      <c r="Y488" s="167"/>
      <c r="Z488" s="249"/>
      <c r="AA488" s="168">
        <f>SUMIFS('Transport-DB'!P:P,'Transport-DB'!C:C,"="&amp;'Work DB'!C488,'Transport-DB'!F:F,"="&amp;'Work DB'!$AA$4)</f>
        <v>0</v>
      </c>
      <c r="AB488" s="169">
        <f>SUMIFS('Transport-DB'!P:P,'Transport-DB'!C:C,"="&amp;'Work DB'!C488,'Transport-DB'!F:F,"="&amp;'Work DB'!$AB$4)</f>
        <v>0</v>
      </c>
      <c r="AC488" s="169">
        <f>SUMIFS('Transport-DB'!P:P,'Transport-DB'!C:C,"="&amp;'Work DB'!C488,'Transport-DB'!F:F,"="&amp;'Work DB'!$AC$4)</f>
        <v>0</v>
      </c>
      <c r="AD488" s="166">
        <f>SUMIFS('Transport-DB'!P:P,'Transport-DB'!C:C,"="&amp;'Work DB'!C488,'Transport-DB'!F:F,"="&amp;'Work DB'!$AD$4)</f>
        <v>0</v>
      </c>
      <c r="AE488" s="166">
        <f>SUMIFS('Transport-DB'!P:P,'Transport-DB'!C:C,"="&amp;'Work DB'!C488,'Transport-DB'!F:F,"="&amp;'Work DB'!$AE$4)</f>
        <v>0</v>
      </c>
      <c r="AF488" s="166">
        <f>SUMIFS('Transport-DB'!P:P,'Transport-DB'!C:C,"="&amp;'Work DB'!C488,'Transport-DB'!F:F,"="&amp;'Work DB'!$AF$4)</f>
        <v>0</v>
      </c>
      <c r="AG488" s="167"/>
      <c r="AH488" s="168">
        <f>SUMIFS('Transport-DB'!Q:Q,'Transport-DB'!C:C,"="&amp;'Work DB'!C488)</f>
        <v>0</v>
      </c>
      <c r="AI488" s="170">
        <f>SUMIFS(Civil_DB[قالب بندی],Civil_DB[تاریخ],"="&amp;'Work DB'!C488)</f>
        <v>0</v>
      </c>
      <c r="AJ488" s="169"/>
      <c r="AK488" s="167">
        <f>SUMIFS(Civil_DB[بتن],Civil_DB[تاریخ],"="&amp;'Work DB'!C488)</f>
        <v>0</v>
      </c>
      <c r="AL488" s="28"/>
      <c r="AM488" s="29"/>
      <c r="AN488" s="31"/>
      <c r="AO488" s="28"/>
      <c r="AP488" s="29"/>
      <c r="AQ488" s="29"/>
      <c r="AR488" s="30"/>
      <c r="AS488" s="28"/>
      <c r="AT488" s="29"/>
      <c r="AU488" s="30"/>
      <c r="AV488" s="184"/>
      <c r="AW488" s="29"/>
      <c r="AX488" s="29"/>
      <c r="AY488" s="29"/>
      <c r="AZ488" s="29"/>
      <c r="BA488" s="29"/>
      <c r="BB488" s="29"/>
      <c r="BC488" s="30"/>
      <c r="BD488" s="249"/>
      <c r="BE488" s="249"/>
      <c r="BF488" s="249"/>
      <c r="BG488" s="249"/>
      <c r="BH488" s="32"/>
      <c r="BI488" s="56"/>
    </row>
    <row r="489" spans="2:61" s="15" customFormat="1" ht="21" x14ac:dyDescent="0.25">
      <c r="B489" s="47"/>
      <c r="C489" s="20">
        <f t="shared" si="75"/>
        <v>45854</v>
      </c>
      <c r="D489" s="168">
        <f>SUMIFS('Transport-DB'!O:O,'Transport-DB'!C:C,"="&amp;'Work DB'!C489,'Transport-DB'!F:F,"="&amp;'Work DB'!$D$4)</f>
        <v>0</v>
      </c>
      <c r="E489" s="169">
        <f>SUMIFS('Transport-DB'!O:O,'Transport-DB'!C:C,"="&amp;'Work DB'!C489,'Transport-DB'!F:F,"="&amp;'Work DB'!$E$4)</f>
        <v>0</v>
      </c>
      <c r="F489" s="169">
        <f>SUMIFS('Transport-DB'!O:O,'Transport-DB'!C:C,"="&amp;'Work DB'!C489,'Transport-DB'!F:F,"="&amp;'Work DB'!$F$4)</f>
        <v>0</v>
      </c>
      <c r="G489" s="169">
        <f>SUMIFS('Transport-DB'!O:O,'Transport-DB'!C:C,"="&amp;'Work DB'!C489,'Transport-DB'!F:F,"="&amp;'Work DB'!$G$4)</f>
        <v>0</v>
      </c>
      <c r="H489" s="166">
        <f>SUMIFS('Transport-DB'!O:O,'Transport-DB'!C:C,"="&amp;'Work DB'!C489,'Transport-DB'!F:F,"="&amp;'Work DB'!$H$4)</f>
        <v>0</v>
      </c>
      <c r="I489" s="169">
        <f>SUMIFS('Transport-DB'!O:O,'Transport-DB'!C:C,"="&amp;'Work DB'!C489,'Transport-DB'!F:F,"="&amp;'Work DB'!$I$4)</f>
        <v>0</v>
      </c>
      <c r="J489" s="337">
        <f>SUMIFS('Transport-DB'!O:O,'Transport-DB'!C:C,"="&amp;'Work DB'!C489,'Transport-DB'!F:F,"="&amp;'Work DB'!$J$4)</f>
        <v>0</v>
      </c>
      <c r="K489" s="168">
        <f>SUMIFS('Transport-DB'!N:N,'Transport-DB'!C:C,"="&amp;'Work DB'!C489,'Transport-DB'!F:F,"="&amp;'Work DB'!$K$4)</f>
        <v>0</v>
      </c>
      <c r="L489" s="169">
        <f>SUMIFS('Transport-DB'!N:N,'Transport-DB'!C:C,"="&amp;'Work DB'!C489,'Transport-DB'!F:F,"="&amp;'Work DB'!$L$4)</f>
        <v>0</v>
      </c>
      <c r="M489" s="169">
        <f>SUMIFS('Transport-DB'!N:N,'Transport-DB'!C:C,"="&amp;'Work DB'!C489,'Transport-DB'!F:F,"="&amp;'Work DB'!$M$4)</f>
        <v>0</v>
      </c>
      <c r="N489" s="169">
        <f>SUMIFS('Transport-DB'!N:N,'Transport-DB'!C:C,"="&amp;'Work DB'!C489,'Transport-DB'!F:F,"="&amp;'Work DB'!$N$4)</f>
        <v>0</v>
      </c>
      <c r="O489" s="169">
        <f>SUMIFS('Transport-DB'!N:N,'Transport-DB'!C:C,"="&amp;'Work DB'!C489,'Transport-DB'!F:F,"="&amp;'Work DB'!$O$4)</f>
        <v>0</v>
      </c>
      <c r="P489" s="169">
        <f>SUMIFS('Transport-DB'!N:N,'Transport-DB'!C:C,"="&amp;'Work DB'!C489,'Transport-DB'!F:F,"="&amp;'Work DB'!$P$4)</f>
        <v>0</v>
      </c>
      <c r="Q489" s="166">
        <f>SUMIFS('Transport-DB'!N:N,'Transport-DB'!C:C,"="&amp;'Work DB'!C489,'Transport-DB'!F:F,"="&amp;'Work DB'!$Q$4)</f>
        <v>0</v>
      </c>
      <c r="R489" s="167">
        <f>SUMIFS('Transport-DB'!N:N,'Transport-DB'!C:C,"="&amp;'Work DB'!C489,'Transport-DB'!F:F,"="&amp;'Work DB'!$R$4)</f>
        <v>0</v>
      </c>
      <c r="S489" s="168">
        <f>SUM(D489:J489)+SUM(K489:R489)-M489-SUMIFS(Transport_DB[ترانشه],Transport_DB[توضیحات],"دیسپوزال",Transport_DB[تاریخ],'Work DB'!C489)</f>
        <v>0</v>
      </c>
      <c r="T489" s="169">
        <f t="shared" si="76"/>
        <v>0</v>
      </c>
      <c r="U489" s="169"/>
      <c r="V489" s="169"/>
      <c r="W489" s="169"/>
      <c r="X489" s="169"/>
      <c r="Y489" s="167"/>
      <c r="Z489" s="249"/>
      <c r="AA489" s="168">
        <f>SUMIFS('Transport-DB'!P:P,'Transport-DB'!C:C,"="&amp;'Work DB'!C489,'Transport-DB'!F:F,"="&amp;'Work DB'!$AA$4)</f>
        <v>0</v>
      </c>
      <c r="AB489" s="169">
        <f>SUMIFS('Transport-DB'!P:P,'Transport-DB'!C:C,"="&amp;'Work DB'!C489,'Transport-DB'!F:F,"="&amp;'Work DB'!$AB$4)</f>
        <v>0</v>
      </c>
      <c r="AC489" s="169">
        <f>SUMIFS('Transport-DB'!P:P,'Transport-DB'!C:C,"="&amp;'Work DB'!C489,'Transport-DB'!F:F,"="&amp;'Work DB'!$AC$4)</f>
        <v>0</v>
      </c>
      <c r="AD489" s="166">
        <f>SUMIFS('Transport-DB'!P:P,'Transport-DB'!C:C,"="&amp;'Work DB'!C489,'Transport-DB'!F:F,"="&amp;'Work DB'!$AD$4)</f>
        <v>0</v>
      </c>
      <c r="AE489" s="166">
        <f>SUMIFS('Transport-DB'!P:P,'Transport-DB'!C:C,"="&amp;'Work DB'!C489,'Transport-DB'!F:F,"="&amp;'Work DB'!$AE$4)</f>
        <v>0</v>
      </c>
      <c r="AF489" s="166">
        <f>SUMIFS('Transport-DB'!P:P,'Transport-DB'!C:C,"="&amp;'Work DB'!C489,'Transport-DB'!F:F,"="&amp;'Work DB'!$AF$4)</f>
        <v>0</v>
      </c>
      <c r="AG489" s="167"/>
      <c r="AH489" s="168">
        <f>SUMIFS('Transport-DB'!Q:Q,'Transport-DB'!C:C,"="&amp;'Work DB'!C489)</f>
        <v>0</v>
      </c>
      <c r="AI489" s="170">
        <f>SUMIFS(Civil_DB[قالب بندی],Civil_DB[تاریخ],"="&amp;'Work DB'!C489)</f>
        <v>0</v>
      </c>
      <c r="AJ489" s="169"/>
      <c r="AK489" s="167">
        <f>SUMIFS(Civil_DB[بتن],Civil_DB[تاریخ],"="&amp;'Work DB'!C489)</f>
        <v>0</v>
      </c>
      <c r="AL489" s="28"/>
      <c r="AM489" s="29"/>
      <c r="AN489" s="31"/>
      <c r="AO489" s="28"/>
      <c r="AP489" s="29"/>
      <c r="AQ489" s="29"/>
      <c r="AR489" s="30"/>
      <c r="AS489" s="28"/>
      <c r="AT489" s="29"/>
      <c r="AU489" s="30"/>
      <c r="AV489" s="184"/>
      <c r="AW489" s="29"/>
      <c r="AX489" s="29"/>
      <c r="AY489" s="29"/>
      <c r="AZ489" s="29"/>
      <c r="BA489" s="29"/>
      <c r="BB489" s="29"/>
      <c r="BC489" s="30"/>
      <c r="BD489" s="249"/>
      <c r="BE489" s="249"/>
      <c r="BF489" s="249"/>
      <c r="BG489" s="249"/>
      <c r="BH489" s="32"/>
      <c r="BI489" s="56"/>
    </row>
    <row r="490" spans="2:61" s="15" customFormat="1" ht="21" x14ac:dyDescent="0.25">
      <c r="B490" s="47"/>
      <c r="C490" s="20">
        <f t="shared" si="75"/>
        <v>45855</v>
      </c>
      <c r="D490" s="168">
        <f>SUMIFS('Transport-DB'!O:O,'Transport-DB'!C:C,"="&amp;'Work DB'!C490,'Transport-DB'!F:F,"="&amp;'Work DB'!$D$4)</f>
        <v>0</v>
      </c>
      <c r="E490" s="169">
        <f>SUMIFS('Transport-DB'!O:O,'Transport-DB'!C:C,"="&amp;'Work DB'!C490,'Transport-DB'!F:F,"="&amp;'Work DB'!$E$4)</f>
        <v>0</v>
      </c>
      <c r="F490" s="169">
        <f>SUMIFS('Transport-DB'!O:O,'Transport-DB'!C:C,"="&amp;'Work DB'!C490,'Transport-DB'!F:F,"="&amp;'Work DB'!$F$4)</f>
        <v>0</v>
      </c>
      <c r="G490" s="169">
        <f>SUMIFS('Transport-DB'!O:O,'Transport-DB'!C:C,"="&amp;'Work DB'!C490,'Transport-DB'!F:F,"="&amp;'Work DB'!$G$4)</f>
        <v>0</v>
      </c>
      <c r="H490" s="166">
        <f>SUMIFS('Transport-DB'!O:O,'Transport-DB'!C:C,"="&amp;'Work DB'!C490,'Transport-DB'!F:F,"="&amp;'Work DB'!$H$4)</f>
        <v>0</v>
      </c>
      <c r="I490" s="169">
        <f>SUMIFS('Transport-DB'!O:O,'Transport-DB'!C:C,"="&amp;'Work DB'!C490,'Transport-DB'!F:F,"="&amp;'Work DB'!$I$4)</f>
        <v>0</v>
      </c>
      <c r="J490" s="337">
        <f>SUMIFS('Transport-DB'!O:O,'Transport-DB'!C:C,"="&amp;'Work DB'!C490,'Transport-DB'!F:F,"="&amp;'Work DB'!$J$4)</f>
        <v>0</v>
      </c>
      <c r="K490" s="168">
        <f>SUMIFS('Transport-DB'!N:N,'Transport-DB'!C:C,"="&amp;'Work DB'!C490,'Transport-DB'!F:F,"="&amp;'Work DB'!$K$4)</f>
        <v>0</v>
      </c>
      <c r="L490" s="169">
        <f>SUMIFS('Transport-DB'!N:N,'Transport-DB'!C:C,"="&amp;'Work DB'!C490,'Transport-DB'!F:F,"="&amp;'Work DB'!$L$4)</f>
        <v>0</v>
      </c>
      <c r="M490" s="169">
        <f>SUMIFS('Transport-DB'!N:N,'Transport-DB'!C:C,"="&amp;'Work DB'!C490,'Transport-DB'!F:F,"="&amp;'Work DB'!$M$4)</f>
        <v>0</v>
      </c>
      <c r="N490" s="169">
        <f>SUMIFS('Transport-DB'!N:N,'Transport-DB'!C:C,"="&amp;'Work DB'!C490,'Transport-DB'!F:F,"="&amp;'Work DB'!$N$4)</f>
        <v>0</v>
      </c>
      <c r="O490" s="169">
        <f>SUMIFS('Transport-DB'!N:N,'Transport-DB'!C:C,"="&amp;'Work DB'!C490,'Transport-DB'!F:F,"="&amp;'Work DB'!$O$4)</f>
        <v>0</v>
      </c>
      <c r="P490" s="169">
        <f>SUMIFS('Transport-DB'!N:N,'Transport-DB'!C:C,"="&amp;'Work DB'!C490,'Transport-DB'!F:F,"="&amp;'Work DB'!$P$4)</f>
        <v>0</v>
      </c>
      <c r="Q490" s="166">
        <f>SUMIFS('Transport-DB'!N:N,'Transport-DB'!C:C,"="&amp;'Work DB'!C490,'Transport-DB'!F:F,"="&amp;'Work DB'!$Q$4)</f>
        <v>0</v>
      </c>
      <c r="R490" s="167">
        <f>SUMIFS('Transport-DB'!N:N,'Transport-DB'!C:C,"="&amp;'Work DB'!C490,'Transport-DB'!F:F,"="&amp;'Work DB'!$R$4)</f>
        <v>0</v>
      </c>
      <c r="S490" s="168">
        <f>SUM(D490:J490)+SUM(K490:R490)-M490-SUMIFS(Transport_DB[ترانشه],Transport_DB[توضیحات],"دیسپوزال",Transport_DB[تاریخ],'Work DB'!C490)</f>
        <v>0</v>
      </c>
      <c r="T490" s="169">
        <f t="shared" si="76"/>
        <v>0</v>
      </c>
      <c r="U490" s="169"/>
      <c r="V490" s="169"/>
      <c r="W490" s="169"/>
      <c r="X490" s="169"/>
      <c r="Y490" s="167"/>
      <c r="Z490" s="249"/>
      <c r="AA490" s="168">
        <f>SUMIFS('Transport-DB'!P:P,'Transport-DB'!C:C,"="&amp;'Work DB'!C490,'Transport-DB'!F:F,"="&amp;'Work DB'!$AA$4)</f>
        <v>0</v>
      </c>
      <c r="AB490" s="169">
        <f>SUMIFS('Transport-DB'!P:P,'Transport-DB'!C:C,"="&amp;'Work DB'!C490,'Transport-DB'!F:F,"="&amp;'Work DB'!$AB$4)</f>
        <v>0</v>
      </c>
      <c r="AC490" s="169">
        <f>SUMIFS('Transport-DB'!P:P,'Transport-DB'!C:C,"="&amp;'Work DB'!C490,'Transport-DB'!F:F,"="&amp;'Work DB'!$AC$4)</f>
        <v>0</v>
      </c>
      <c r="AD490" s="166">
        <f>SUMIFS('Transport-DB'!P:P,'Transport-DB'!C:C,"="&amp;'Work DB'!C490,'Transport-DB'!F:F,"="&amp;'Work DB'!$AD$4)</f>
        <v>0</v>
      </c>
      <c r="AE490" s="166">
        <f>SUMIFS('Transport-DB'!P:P,'Transport-DB'!C:C,"="&amp;'Work DB'!C490,'Transport-DB'!F:F,"="&amp;'Work DB'!$AE$4)</f>
        <v>0</v>
      </c>
      <c r="AF490" s="166">
        <f>SUMIFS('Transport-DB'!P:P,'Transport-DB'!C:C,"="&amp;'Work DB'!C490,'Transport-DB'!F:F,"="&amp;'Work DB'!$AF$4)</f>
        <v>0</v>
      </c>
      <c r="AG490" s="167"/>
      <c r="AH490" s="168">
        <f>SUMIFS('Transport-DB'!Q:Q,'Transport-DB'!C:C,"="&amp;'Work DB'!C490)</f>
        <v>0</v>
      </c>
      <c r="AI490" s="170">
        <f>SUMIFS(Civil_DB[قالب بندی],Civil_DB[تاریخ],"="&amp;'Work DB'!C490)</f>
        <v>0</v>
      </c>
      <c r="AJ490" s="169"/>
      <c r="AK490" s="167">
        <f>SUMIFS(Civil_DB[بتن],Civil_DB[تاریخ],"="&amp;'Work DB'!C490)</f>
        <v>0</v>
      </c>
      <c r="AL490" s="28"/>
      <c r="AM490" s="29"/>
      <c r="AN490" s="31"/>
      <c r="AO490" s="28"/>
      <c r="AP490" s="29"/>
      <c r="AQ490" s="29"/>
      <c r="AR490" s="30"/>
      <c r="AS490" s="28"/>
      <c r="AT490" s="29"/>
      <c r="AU490" s="30"/>
      <c r="AV490" s="184"/>
      <c r="AW490" s="29"/>
      <c r="AX490" s="29"/>
      <c r="AY490" s="29"/>
      <c r="AZ490" s="29"/>
      <c r="BA490" s="29"/>
      <c r="BB490" s="29"/>
      <c r="BC490" s="30"/>
      <c r="BD490" s="249"/>
      <c r="BE490" s="249"/>
      <c r="BF490" s="249"/>
      <c r="BG490" s="249"/>
      <c r="BH490" s="32"/>
      <c r="BI490" s="56"/>
    </row>
    <row r="491" spans="2:61" s="15" customFormat="1" ht="21" x14ac:dyDescent="0.25">
      <c r="B491" s="47"/>
      <c r="C491" s="20">
        <f t="shared" si="75"/>
        <v>45856</v>
      </c>
      <c r="D491" s="168">
        <f>SUMIFS('Transport-DB'!O:O,'Transport-DB'!C:C,"="&amp;'Work DB'!C491,'Transport-DB'!F:F,"="&amp;'Work DB'!$D$4)</f>
        <v>0</v>
      </c>
      <c r="E491" s="169">
        <f>SUMIFS('Transport-DB'!O:O,'Transport-DB'!C:C,"="&amp;'Work DB'!C491,'Transport-DB'!F:F,"="&amp;'Work DB'!$E$4)</f>
        <v>0</v>
      </c>
      <c r="F491" s="169">
        <f>SUMIFS('Transport-DB'!O:O,'Transport-DB'!C:C,"="&amp;'Work DB'!C491,'Transport-DB'!F:F,"="&amp;'Work DB'!$F$4)</f>
        <v>0</v>
      </c>
      <c r="G491" s="169">
        <f>SUMIFS('Transport-DB'!O:O,'Transport-DB'!C:C,"="&amp;'Work DB'!C491,'Transport-DB'!F:F,"="&amp;'Work DB'!$G$4)</f>
        <v>0</v>
      </c>
      <c r="H491" s="166">
        <f>SUMIFS('Transport-DB'!O:O,'Transport-DB'!C:C,"="&amp;'Work DB'!C491,'Transport-DB'!F:F,"="&amp;'Work DB'!$H$4)</f>
        <v>0</v>
      </c>
      <c r="I491" s="169">
        <f>SUMIFS('Transport-DB'!O:O,'Transport-DB'!C:C,"="&amp;'Work DB'!C491,'Transport-DB'!F:F,"="&amp;'Work DB'!$I$4)</f>
        <v>0</v>
      </c>
      <c r="J491" s="337">
        <f>SUMIFS('Transport-DB'!O:O,'Transport-DB'!C:C,"="&amp;'Work DB'!C491,'Transport-DB'!F:F,"="&amp;'Work DB'!$J$4)</f>
        <v>0</v>
      </c>
      <c r="K491" s="168">
        <f>SUMIFS('Transport-DB'!N:N,'Transport-DB'!C:C,"="&amp;'Work DB'!C491,'Transport-DB'!F:F,"="&amp;'Work DB'!$K$4)</f>
        <v>0</v>
      </c>
      <c r="L491" s="169">
        <f>SUMIFS('Transport-DB'!N:N,'Transport-DB'!C:C,"="&amp;'Work DB'!C491,'Transport-DB'!F:F,"="&amp;'Work DB'!$L$4)</f>
        <v>0</v>
      </c>
      <c r="M491" s="169">
        <f>SUMIFS('Transport-DB'!N:N,'Transport-DB'!C:C,"="&amp;'Work DB'!C491,'Transport-DB'!F:F,"="&amp;'Work DB'!$M$4)</f>
        <v>0</v>
      </c>
      <c r="N491" s="169">
        <f>SUMIFS('Transport-DB'!N:N,'Transport-DB'!C:C,"="&amp;'Work DB'!C491,'Transport-DB'!F:F,"="&amp;'Work DB'!$N$4)</f>
        <v>0</v>
      </c>
      <c r="O491" s="169">
        <f>SUMIFS('Transport-DB'!N:N,'Transport-DB'!C:C,"="&amp;'Work DB'!C491,'Transport-DB'!F:F,"="&amp;'Work DB'!$O$4)</f>
        <v>0</v>
      </c>
      <c r="P491" s="169">
        <f>SUMIFS('Transport-DB'!N:N,'Transport-DB'!C:C,"="&amp;'Work DB'!C491,'Transport-DB'!F:F,"="&amp;'Work DB'!$P$4)</f>
        <v>0</v>
      </c>
      <c r="Q491" s="166">
        <f>SUMIFS('Transport-DB'!N:N,'Transport-DB'!C:C,"="&amp;'Work DB'!C491,'Transport-DB'!F:F,"="&amp;'Work DB'!$Q$4)</f>
        <v>0</v>
      </c>
      <c r="R491" s="167">
        <f>SUMIFS('Transport-DB'!N:N,'Transport-DB'!C:C,"="&amp;'Work DB'!C491,'Transport-DB'!F:F,"="&amp;'Work DB'!$R$4)</f>
        <v>0</v>
      </c>
      <c r="S491" s="168">
        <f>SUM(D491:J491)+SUM(K491:R491)-M491-SUMIFS(Transport_DB[ترانشه],Transport_DB[توضیحات],"دیسپوزال",Transport_DB[تاریخ],'Work DB'!C491)</f>
        <v>0</v>
      </c>
      <c r="T491" s="169">
        <f t="shared" si="76"/>
        <v>0</v>
      </c>
      <c r="U491" s="169"/>
      <c r="V491" s="169"/>
      <c r="W491" s="169"/>
      <c r="X491" s="169"/>
      <c r="Y491" s="167"/>
      <c r="Z491" s="249"/>
      <c r="AA491" s="168">
        <f>SUMIFS('Transport-DB'!P:P,'Transport-DB'!C:C,"="&amp;'Work DB'!C491,'Transport-DB'!F:F,"="&amp;'Work DB'!$AA$4)</f>
        <v>0</v>
      </c>
      <c r="AB491" s="169">
        <f>SUMIFS('Transport-DB'!P:P,'Transport-DB'!C:C,"="&amp;'Work DB'!C491,'Transport-DB'!F:F,"="&amp;'Work DB'!$AB$4)</f>
        <v>0</v>
      </c>
      <c r="AC491" s="169">
        <f>SUMIFS('Transport-DB'!P:P,'Transport-DB'!C:C,"="&amp;'Work DB'!C491,'Transport-DB'!F:F,"="&amp;'Work DB'!$AC$4)</f>
        <v>0</v>
      </c>
      <c r="AD491" s="166">
        <f>SUMIFS('Transport-DB'!P:P,'Transport-DB'!C:C,"="&amp;'Work DB'!C491,'Transport-DB'!F:F,"="&amp;'Work DB'!$AD$4)</f>
        <v>0</v>
      </c>
      <c r="AE491" s="166">
        <f>SUMIFS('Transport-DB'!P:P,'Transport-DB'!C:C,"="&amp;'Work DB'!C491,'Transport-DB'!F:F,"="&amp;'Work DB'!$AE$4)</f>
        <v>0</v>
      </c>
      <c r="AF491" s="166">
        <f>SUMIFS('Transport-DB'!P:P,'Transport-DB'!C:C,"="&amp;'Work DB'!C491,'Transport-DB'!F:F,"="&amp;'Work DB'!$AF$4)</f>
        <v>0</v>
      </c>
      <c r="AG491" s="167"/>
      <c r="AH491" s="168">
        <f>SUMIFS('Transport-DB'!Q:Q,'Transport-DB'!C:C,"="&amp;'Work DB'!C491)</f>
        <v>0</v>
      </c>
      <c r="AI491" s="170">
        <f>SUMIFS(Civil_DB[قالب بندی],Civil_DB[تاریخ],"="&amp;'Work DB'!C491)</f>
        <v>0</v>
      </c>
      <c r="AJ491" s="169"/>
      <c r="AK491" s="167">
        <f>SUMIFS(Civil_DB[بتن],Civil_DB[تاریخ],"="&amp;'Work DB'!C491)</f>
        <v>0</v>
      </c>
      <c r="AL491" s="28"/>
      <c r="AM491" s="29"/>
      <c r="AN491" s="31"/>
      <c r="AO491" s="28"/>
      <c r="AP491" s="29"/>
      <c r="AQ491" s="29"/>
      <c r="AR491" s="30"/>
      <c r="AS491" s="28"/>
      <c r="AT491" s="29"/>
      <c r="AU491" s="30"/>
      <c r="AV491" s="184"/>
      <c r="AW491" s="29"/>
      <c r="AX491" s="29"/>
      <c r="AY491" s="29"/>
      <c r="AZ491" s="29"/>
      <c r="BA491" s="29"/>
      <c r="BB491" s="29"/>
      <c r="BC491" s="30"/>
      <c r="BD491" s="249"/>
      <c r="BE491" s="249"/>
      <c r="BF491" s="249"/>
      <c r="BG491" s="249"/>
      <c r="BH491" s="32"/>
      <c r="BI491" s="56"/>
    </row>
    <row r="492" spans="2:61" s="15" customFormat="1" ht="21" x14ac:dyDescent="0.25">
      <c r="B492" s="47"/>
      <c r="C492" s="20">
        <f t="shared" si="75"/>
        <v>45857</v>
      </c>
      <c r="D492" s="168">
        <f>SUMIFS('Transport-DB'!O:O,'Transport-DB'!C:C,"="&amp;'Work DB'!C492,'Transport-DB'!F:F,"="&amp;'Work DB'!$D$4)</f>
        <v>0</v>
      </c>
      <c r="E492" s="169">
        <f>SUMIFS('Transport-DB'!O:O,'Transport-DB'!C:C,"="&amp;'Work DB'!C492,'Transport-DB'!F:F,"="&amp;'Work DB'!$E$4)</f>
        <v>0</v>
      </c>
      <c r="F492" s="169">
        <f>SUMIFS('Transport-DB'!O:O,'Transport-DB'!C:C,"="&amp;'Work DB'!C492,'Transport-DB'!F:F,"="&amp;'Work DB'!$F$4)</f>
        <v>0</v>
      </c>
      <c r="G492" s="169">
        <f>SUMIFS('Transport-DB'!O:O,'Transport-DB'!C:C,"="&amp;'Work DB'!C492,'Transport-DB'!F:F,"="&amp;'Work DB'!$G$4)</f>
        <v>0</v>
      </c>
      <c r="H492" s="166">
        <f>SUMIFS('Transport-DB'!O:O,'Transport-DB'!C:C,"="&amp;'Work DB'!C492,'Transport-DB'!F:F,"="&amp;'Work DB'!$H$4)</f>
        <v>0</v>
      </c>
      <c r="I492" s="169">
        <f>SUMIFS('Transport-DB'!O:O,'Transport-DB'!C:C,"="&amp;'Work DB'!C492,'Transport-DB'!F:F,"="&amp;'Work DB'!$I$4)</f>
        <v>0</v>
      </c>
      <c r="J492" s="337">
        <f>SUMIFS('Transport-DB'!O:O,'Transport-DB'!C:C,"="&amp;'Work DB'!C492,'Transport-DB'!F:F,"="&amp;'Work DB'!$J$4)</f>
        <v>0</v>
      </c>
      <c r="K492" s="168">
        <f>SUMIFS('Transport-DB'!N:N,'Transport-DB'!C:C,"="&amp;'Work DB'!C492,'Transport-DB'!F:F,"="&amp;'Work DB'!$K$4)</f>
        <v>0</v>
      </c>
      <c r="L492" s="169">
        <f>SUMIFS('Transport-DB'!N:N,'Transport-DB'!C:C,"="&amp;'Work DB'!C492,'Transport-DB'!F:F,"="&amp;'Work DB'!$L$4)</f>
        <v>0</v>
      </c>
      <c r="M492" s="169">
        <f>SUMIFS('Transport-DB'!N:N,'Transport-DB'!C:C,"="&amp;'Work DB'!C492,'Transport-DB'!F:F,"="&amp;'Work DB'!$M$4)</f>
        <v>0</v>
      </c>
      <c r="N492" s="169">
        <f>SUMIFS('Transport-DB'!N:N,'Transport-DB'!C:C,"="&amp;'Work DB'!C492,'Transport-DB'!F:F,"="&amp;'Work DB'!$N$4)</f>
        <v>0</v>
      </c>
      <c r="O492" s="169">
        <f>SUMIFS('Transport-DB'!N:N,'Transport-DB'!C:C,"="&amp;'Work DB'!C492,'Transport-DB'!F:F,"="&amp;'Work DB'!$O$4)</f>
        <v>0</v>
      </c>
      <c r="P492" s="169">
        <f>SUMIFS('Transport-DB'!N:N,'Transport-DB'!C:C,"="&amp;'Work DB'!C492,'Transport-DB'!F:F,"="&amp;'Work DB'!$P$4)</f>
        <v>0</v>
      </c>
      <c r="Q492" s="166">
        <f>SUMIFS('Transport-DB'!N:N,'Transport-DB'!C:C,"="&amp;'Work DB'!C492,'Transport-DB'!F:F,"="&amp;'Work DB'!$Q$4)</f>
        <v>0</v>
      </c>
      <c r="R492" s="167">
        <f>SUMIFS('Transport-DB'!N:N,'Transport-DB'!C:C,"="&amp;'Work DB'!C492,'Transport-DB'!F:F,"="&amp;'Work DB'!$R$4)</f>
        <v>0</v>
      </c>
      <c r="S492" s="168">
        <f>SUM(D492:J492)+SUM(K492:R492)-M492-SUMIFS(Transport_DB[ترانشه],Transport_DB[توضیحات],"دیسپوزال",Transport_DB[تاریخ],'Work DB'!C492)</f>
        <v>0</v>
      </c>
      <c r="T492" s="169">
        <f t="shared" si="76"/>
        <v>0</v>
      </c>
      <c r="U492" s="169"/>
      <c r="V492" s="169"/>
      <c r="W492" s="169"/>
      <c r="X492" s="169"/>
      <c r="Y492" s="167"/>
      <c r="Z492" s="249"/>
      <c r="AA492" s="168">
        <f>SUMIFS('Transport-DB'!P:P,'Transport-DB'!C:C,"="&amp;'Work DB'!C492,'Transport-DB'!F:F,"="&amp;'Work DB'!$AA$4)</f>
        <v>0</v>
      </c>
      <c r="AB492" s="169">
        <f>SUMIFS('Transport-DB'!P:P,'Transport-DB'!C:C,"="&amp;'Work DB'!C492,'Transport-DB'!F:F,"="&amp;'Work DB'!$AB$4)</f>
        <v>0</v>
      </c>
      <c r="AC492" s="169">
        <f>SUMIFS('Transport-DB'!P:P,'Transport-DB'!C:C,"="&amp;'Work DB'!C492,'Transport-DB'!F:F,"="&amp;'Work DB'!$AC$4)</f>
        <v>0</v>
      </c>
      <c r="AD492" s="166">
        <f>SUMIFS('Transport-DB'!P:P,'Transport-DB'!C:C,"="&amp;'Work DB'!C492,'Transport-DB'!F:F,"="&amp;'Work DB'!$AD$4)</f>
        <v>0</v>
      </c>
      <c r="AE492" s="166">
        <f>SUMIFS('Transport-DB'!P:P,'Transport-DB'!C:C,"="&amp;'Work DB'!C492,'Transport-DB'!F:F,"="&amp;'Work DB'!$AE$4)</f>
        <v>0</v>
      </c>
      <c r="AF492" s="166">
        <f>SUMIFS('Transport-DB'!P:P,'Transport-DB'!C:C,"="&amp;'Work DB'!C492,'Transport-DB'!F:F,"="&amp;'Work DB'!$AF$4)</f>
        <v>0</v>
      </c>
      <c r="AG492" s="167"/>
      <c r="AH492" s="168">
        <f>SUMIFS('Transport-DB'!Q:Q,'Transport-DB'!C:C,"="&amp;'Work DB'!C492)</f>
        <v>0</v>
      </c>
      <c r="AI492" s="170">
        <f>SUMIFS(Civil_DB[قالب بندی],Civil_DB[تاریخ],"="&amp;'Work DB'!C492)</f>
        <v>0</v>
      </c>
      <c r="AJ492" s="169"/>
      <c r="AK492" s="167">
        <f>SUMIFS(Civil_DB[بتن],Civil_DB[تاریخ],"="&amp;'Work DB'!C492)</f>
        <v>0</v>
      </c>
      <c r="AL492" s="28"/>
      <c r="AM492" s="29"/>
      <c r="AN492" s="31"/>
      <c r="AO492" s="28"/>
      <c r="AP492" s="29"/>
      <c r="AQ492" s="29"/>
      <c r="AR492" s="30"/>
      <c r="AS492" s="28"/>
      <c r="AT492" s="29"/>
      <c r="AU492" s="30"/>
      <c r="AV492" s="184"/>
      <c r="AW492" s="29"/>
      <c r="AX492" s="29"/>
      <c r="AY492" s="29"/>
      <c r="AZ492" s="29"/>
      <c r="BA492" s="29"/>
      <c r="BB492" s="29"/>
      <c r="BC492" s="30"/>
      <c r="BD492" s="249"/>
      <c r="BE492" s="249"/>
      <c r="BF492" s="249"/>
      <c r="BG492" s="249"/>
      <c r="BH492" s="32"/>
      <c r="BI492" s="56"/>
    </row>
    <row r="493" spans="2:61" s="15" customFormat="1" ht="21" x14ac:dyDescent="0.25">
      <c r="B493" s="47"/>
      <c r="C493" s="20">
        <f t="shared" si="75"/>
        <v>45858</v>
      </c>
      <c r="D493" s="168">
        <f>SUMIFS('Transport-DB'!O:O,'Transport-DB'!C:C,"="&amp;'Work DB'!C493,'Transport-DB'!F:F,"="&amp;'Work DB'!$D$4)</f>
        <v>0</v>
      </c>
      <c r="E493" s="169">
        <f>SUMIFS('Transport-DB'!O:O,'Transport-DB'!C:C,"="&amp;'Work DB'!C493,'Transport-DB'!F:F,"="&amp;'Work DB'!$E$4)</f>
        <v>0</v>
      </c>
      <c r="F493" s="169">
        <f>SUMIFS('Transport-DB'!O:O,'Transport-DB'!C:C,"="&amp;'Work DB'!C493,'Transport-DB'!F:F,"="&amp;'Work DB'!$F$4)</f>
        <v>0</v>
      </c>
      <c r="G493" s="169">
        <f>SUMIFS('Transport-DB'!O:O,'Transport-DB'!C:C,"="&amp;'Work DB'!C493,'Transport-DB'!F:F,"="&amp;'Work DB'!$G$4)</f>
        <v>0</v>
      </c>
      <c r="H493" s="166">
        <f>SUMIFS('Transport-DB'!O:O,'Transport-DB'!C:C,"="&amp;'Work DB'!C493,'Transport-DB'!F:F,"="&amp;'Work DB'!$H$4)</f>
        <v>0</v>
      </c>
      <c r="I493" s="169">
        <f>SUMIFS('Transport-DB'!O:O,'Transport-DB'!C:C,"="&amp;'Work DB'!C493,'Transport-DB'!F:F,"="&amp;'Work DB'!$I$4)</f>
        <v>0</v>
      </c>
      <c r="J493" s="337">
        <f>SUMIFS('Transport-DB'!O:O,'Transport-DB'!C:C,"="&amp;'Work DB'!C493,'Transport-DB'!F:F,"="&amp;'Work DB'!$J$4)</f>
        <v>0</v>
      </c>
      <c r="K493" s="168">
        <f>SUMIFS('Transport-DB'!N:N,'Transport-DB'!C:C,"="&amp;'Work DB'!C493,'Transport-DB'!F:F,"="&amp;'Work DB'!$K$4)</f>
        <v>0</v>
      </c>
      <c r="L493" s="169">
        <f>SUMIFS('Transport-DB'!N:N,'Transport-DB'!C:C,"="&amp;'Work DB'!C493,'Transport-DB'!F:F,"="&amp;'Work DB'!$L$4)</f>
        <v>0</v>
      </c>
      <c r="M493" s="169">
        <f>SUMIFS('Transport-DB'!N:N,'Transport-DB'!C:C,"="&amp;'Work DB'!C493,'Transport-DB'!F:F,"="&amp;'Work DB'!$M$4)</f>
        <v>0</v>
      </c>
      <c r="N493" s="169">
        <f>SUMIFS('Transport-DB'!N:N,'Transport-DB'!C:C,"="&amp;'Work DB'!C493,'Transport-DB'!F:F,"="&amp;'Work DB'!$N$4)</f>
        <v>0</v>
      </c>
      <c r="O493" s="169">
        <f>SUMIFS('Transport-DB'!N:N,'Transport-DB'!C:C,"="&amp;'Work DB'!C493,'Transport-DB'!F:F,"="&amp;'Work DB'!$O$4)</f>
        <v>0</v>
      </c>
      <c r="P493" s="169">
        <f>SUMIFS('Transport-DB'!N:N,'Transport-DB'!C:C,"="&amp;'Work DB'!C493,'Transport-DB'!F:F,"="&amp;'Work DB'!$P$4)</f>
        <v>0</v>
      </c>
      <c r="Q493" s="166">
        <f>SUMIFS('Transport-DB'!N:N,'Transport-DB'!C:C,"="&amp;'Work DB'!C493,'Transport-DB'!F:F,"="&amp;'Work DB'!$Q$4)</f>
        <v>0</v>
      </c>
      <c r="R493" s="167">
        <f>SUMIFS('Transport-DB'!N:N,'Transport-DB'!C:C,"="&amp;'Work DB'!C493,'Transport-DB'!F:F,"="&amp;'Work DB'!$R$4)</f>
        <v>0</v>
      </c>
      <c r="S493" s="168">
        <f>SUM(D493:J493)+SUM(K493:R493)-M493-SUMIFS(Transport_DB[ترانشه],Transport_DB[توضیحات],"دیسپوزال",Transport_DB[تاریخ],'Work DB'!C493)</f>
        <v>0</v>
      </c>
      <c r="T493" s="169">
        <f t="shared" si="76"/>
        <v>0</v>
      </c>
      <c r="U493" s="169"/>
      <c r="V493" s="169"/>
      <c r="W493" s="169"/>
      <c r="X493" s="169"/>
      <c r="Y493" s="167"/>
      <c r="Z493" s="249"/>
      <c r="AA493" s="168">
        <f>SUMIFS('Transport-DB'!P:P,'Transport-DB'!C:C,"="&amp;'Work DB'!C493,'Transport-DB'!F:F,"="&amp;'Work DB'!$AA$4)</f>
        <v>0</v>
      </c>
      <c r="AB493" s="169">
        <f>SUMIFS('Transport-DB'!P:P,'Transport-DB'!C:C,"="&amp;'Work DB'!C493,'Transport-DB'!F:F,"="&amp;'Work DB'!$AB$4)</f>
        <v>0</v>
      </c>
      <c r="AC493" s="169">
        <f>SUMIFS('Transport-DB'!P:P,'Transport-DB'!C:C,"="&amp;'Work DB'!C493,'Transport-DB'!F:F,"="&amp;'Work DB'!$AC$4)</f>
        <v>0</v>
      </c>
      <c r="AD493" s="166">
        <f>SUMIFS('Transport-DB'!P:P,'Transport-DB'!C:C,"="&amp;'Work DB'!C493,'Transport-DB'!F:F,"="&amp;'Work DB'!$AD$4)</f>
        <v>0</v>
      </c>
      <c r="AE493" s="166">
        <f>SUMIFS('Transport-DB'!P:P,'Transport-DB'!C:C,"="&amp;'Work DB'!C493,'Transport-DB'!F:F,"="&amp;'Work DB'!$AE$4)</f>
        <v>0</v>
      </c>
      <c r="AF493" s="166">
        <f>SUMIFS('Transport-DB'!P:P,'Transport-DB'!C:C,"="&amp;'Work DB'!C493,'Transport-DB'!F:F,"="&amp;'Work DB'!$AF$4)</f>
        <v>0</v>
      </c>
      <c r="AG493" s="167"/>
      <c r="AH493" s="168">
        <f>SUMIFS('Transport-DB'!Q:Q,'Transport-DB'!C:C,"="&amp;'Work DB'!C493)</f>
        <v>0</v>
      </c>
      <c r="AI493" s="170">
        <f>SUMIFS(Civil_DB[قالب بندی],Civil_DB[تاریخ],"="&amp;'Work DB'!C493)</f>
        <v>0</v>
      </c>
      <c r="AJ493" s="169"/>
      <c r="AK493" s="167">
        <f>SUMIFS(Civil_DB[بتن],Civil_DB[تاریخ],"="&amp;'Work DB'!C493)</f>
        <v>0</v>
      </c>
      <c r="AL493" s="28"/>
      <c r="AM493" s="29"/>
      <c r="AN493" s="31"/>
      <c r="AO493" s="28"/>
      <c r="AP493" s="29"/>
      <c r="AQ493" s="29"/>
      <c r="AR493" s="30"/>
      <c r="AS493" s="28"/>
      <c r="AT493" s="29"/>
      <c r="AU493" s="30"/>
      <c r="AV493" s="184"/>
      <c r="AW493" s="29"/>
      <c r="AX493" s="29"/>
      <c r="AY493" s="29"/>
      <c r="AZ493" s="29"/>
      <c r="BA493" s="29"/>
      <c r="BB493" s="29"/>
      <c r="BC493" s="30"/>
      <c r="BD493" s="249"/>
      <c r="BE493" s="249"/>
      <c r="BF493" s="249"/>
      <c r="BG493" s="249"/>
      <c r="BH493" s="32"/>
      <c r="BI493" s="56"/>
    </row>
    <row r="494" spans="2:61" s="15" customFormat="1" ht="21" x14ac:dyDescent="0.25">
      <c r="B494" s="47"/>
      <c r="C494" s="20">
        <f t="shared" si="75"/>
        <v>45859</v>
      </c>
      <c r="D494" s="168">
        <f>SUMIFS('Transport-DB'!O:O,'Transport-DB'!C:C,"="&amp;'Work DB'!C494,'Transport-DB'!F:F,"="&amp;'Work DB'!$D$4)</f>
        <v>0</v>
      </c>
      <c r="E494" s="169">
        <f>SUMIFS('Transport-DB'!O:O,'Transport-DB'!C:C,"="&amp;'Work DB'!C494,'Transport-DB'!F:F,"="&amp;'Work DB'!$E$4)</f>
        <v>0</v>
      </c>
      <c r="F494" s="169">
        <f>SUMIFS('Transport-DB'!O:O,'Transport-DB'!C:C,"="&amp;'Work DB'!C494,'Transport-DB'!F:F,"="&amp;'Work DB'!$F$4)</f>
        <v>0</v>
      </c>
      <c r="G494" s="169">
        <f>SUMIFS('Transport-DB'!O:O,'Transport-DB'!C:C,"="&amp;'Work DB'!C494,'Transport-DB'!F:F,"="&amp;'Work DB'!$G$4)</f>
        <v>0</v>
      </c>
      <c r="H494" s="166">
        <f>SUMIFS('Transport-DB'!O:O,'Transport-DB'!C:C,"="&amp;'Work DB'!C494,'Transport-DB'!F:F,"="&amp;'Work DB'!$H$4)</f>
        <v>0</v>
      </c>
      <c r="I494" s="169">
        <f>SUMIFS('Transport-DB'!O:O,'Transport-DB'!C:C,"="&amp;'Work DB'!C494,'Transport-DB'!F:F,"="&amp;'Work DB'!$I$4)</f>
        <v>0</v>
      </c>
      <c r="J494" s="337">
        <f>SUMIFS('Transport-DB'!O:O,'Transport-DB'!C:C,"="&amp;'Work DB'!C494,'Transport-DB'!F:F,"="&amp;'Work DB'!$J$4)</f>
        <v>0</v>
      </c>
      <c r="K494" s="168">
        <f>SUMIFS('Transport-DB'!N:N,'Transport-DB'!C:C,"="&amp;'Work DB'!C494,'Transport-DB'!F:F,"="&amp;'Work DB'!$K$4)</f>
        <v>0</v>
      </c>
      <c r="L494" s="169">
        <f>SUMIFS('Transport-DB'!N:N,'Transport-DB'!C:C,"="&amp;'Work DB'!C494,'Transport-DB'!F:F,"="&amp;'Work DB'!$L$4)</f>
        <v>0</v>
      </c>
      <c r="M494" s="169">
        <f>SUMIFS('Transport-DB'!N:N,'Transport-DB'!C:C,"="&amp;'Work DB'!C494,'Transport-DB'!F:F,"="&amp;'Work DB'!$M$4)</f>
        <v>0</v>
      </c>
      <c r="N494" s="169">
        <f>SUMIFS('Transport-DB'!N:N,'Transport-DB'!C:C,"="&amp;'Work DB'!C494,'Transport-DB'!F:F,"="&amp;'Work DB'!$N$4)</f>
        <v>0</v>
      </c>
      <c r="O494" s="169">
        <f>SUMIFS('Transport-DB'!N:N,'Transport-DB'!C:C,"="&amp;'Work DB'!C494,'Transport-DB'!F:F,"="&amp;'Work DB'!$O$4)</f>
        <v>0</v>
      </c>
      <c r="P494" s="169">
        <f>SUMIFS('Transport-DB'!N:N,'Transport-DB'!C:C,"="&amp;'Work DB'!C494,'Transport-DB'!F:F,"="&amp;'Work DB'!$P$4)</f>
        <v>0</v>
      </c>
      <c r="Q494" s="166">
        <f>SUMIFS('Transport-DB'!N:N,'Transport-DB'!C:C,"="&amp;'Work DB'!C494,'Transport-DB'!F:F,"="&amp;'Work DB'!$Q$4)</f>
        <v>0</v>
      </c>
      <c r="R494" s="167">
        <f>SUMIFS('Transport-DB'!N:N,'Transport-DB'!C:C,"="&amp;'Work DB'!C494,'Transport-DB'!F:F,"="&amp;'Work DB'!$R$4)</f>
        <v>0</v>
      </c>
      <c r="S494" s="168">
        <f>SUM(D494:J494)+SUM(K494:R494)-M494-SUMIFS(Transport_DB[ترانشه],Transport_DB[توضیحات],"دیسپوزال",Transport_DB[تاریخ],'Work DB'!C494)</f>
        <v>0</v>
      </c>
      <c r="T494" s="169">
        <f t="shared" si="76"/>
        <v>0</v>
      </c>
      <c r="U494" s="169"/>
      <c r="V494" s="169"/>
      <c r="W494" s="169"/>
      <c r="X494" s="169"/>
      <c r="Y494" s="167"/>
      <c r="Z494" s="249"/>
      <c r="AA494" s="168">
        <f>SUMIFS('Transport-DB'!P:P,'Transport-DB'!C:C,"="&amp;'Work DB'!C494,'Transport-DB'!F:F,"="&amp;'Work DB'!$AA$4)</f>
        <v>0</v>
      </c>
      <c r="AB494" s="169">
        <f>SUMIFS('Transport-DB'!P:P,'Transport-DB'!C:C,"="&amp;'Work DB'!C494,'Transport-DB'!F:F,"="&amp;'Work DB'!$AB$4)</f>
        <v>0</v>
      </c>
      <c r="AC494" s="169">
        <f>SUMIFS('Transport-DB'!P:P,'Transport-DB'!C:C,"="&amp;'Work DB'!C494,'Transport-DB'!F:F,"="&amp;'Work DB'!$AC$4)</f>
        <v>0</v>
      </c>
      <c r="AD494" s="166">
        <f>SUMIFS('Transport-DB'!P:P,'Transport-DB'!C:C,"="&amp;'Work DB'!C494,'Transport-DB'!F:F,"="&amp;'Work DB'!$AD$4)</f>
        <v>0</v>
      </c>
      <c r="AE494" s="166">
        <f>SUMIFS('Transport-DB'!P:P,'Transport-DB'!C:C,"="&amp;'Work DB'!C494,'Transport-DB'!F:F,"="&amp;'Work DB'!$AE$4)</f>
        <v>0</v>
      </c>
      <c r="AF494" s="166">
        <f>SUMIFS('Transport-DB'!P:P,'Transport-DB'!C:C,"="&amp;'Work DB'!C494,'Transport-DB'!F:F,"="&amp;'Work DB'!$AF$4)</f>
        <v>0</v>
      </c>
      <c r="AG494" s="167"/>
      <c r="AH494" s="168">
        <f>SUMIFS('Transport-DB'!Q:Q,'Transport-DB'!C:C,"="&amp;'Work DB'!C494)</f>
        <v>0</v>
      </c>
      <c r="AI494" s="170">
        <f>SUMIFS(Civil_DB[قالب بندی],Civil_DB[تاریخ],"="&amp;'Work DB'!C494)</f>
        <v>0</v>
      </c>
      <c r="AJ494" s="169"/>
      <c r="AK494" s="167">
        <f>SUMIFS(Civil_DB[بتن],Civil_DB[تاریخ],"="&amp;'Work DB'!C494)</f>
        <v>0</v>
      </c>
      <c r="AL494" s="28"/>
      <c r="AM494" s="29"/>
      <c r="AN494" s="31"/>
      <c r="AO494" s="28"/>
      <c r="AP494" s="29"/>
      <c r="AQ494" s="29"/>
      <c r="AR494" s="30"/>
      <c r="AS494" s="28"/>
      <c r="AT494" s="29"/>
      <c r="AU494" s="30"/>
      <c r="AV494" s="184"/>
      <c r="AW494" s="29"/>
      <c r="AX494" s="29"/>
      <c r="AY494" s="29"/>
      <c r="AZ494" s="29"/>
      <c r="BA494" s="29"/>
      <c r="BB494" s="29"/>
      <c r="BC494" s="30"/>
      <c r="BD494" s="249"/>
      <c r="BE494" s="249"/>
      <c r="BF494" s="249"/>
      <c r="BG494" s="249"/>
      <c r="BH494" s="32"/>
      <c r="BI494" s="56"/>
    </row>
    <row r="495" spans="2:61" s="15" customFormat="1" ht="21" x14ac:dyDescent="0.25">
      <c r="B495" s="47"/>
      <c r="C495" s="20">
        <f t="shared" si="75"/>
        <v>45860</v>
      </c>
      <c r="D495" s="168">
        <f>SUMIFS('Transport-DB'!O:O,'Transport-DB'!C:C,"="&amp;'Work DB'!C495,'Transport-DB'!F:F,"="&amp;'Work DB'!$D$4)</f>
        <v>0</v>
      </c>
      <c r="E495" s="169">
        <f>SUMIFS('Transport-DB'!O:O,'Transport-DB'!C:C,"="&amp;'Work DB'!C495,'Transport-DB'!F:F,"="&amp;'Work DB'!$E$4)</f>
        <v>0</v>
      </c>
      <c r="F495" s="169">
        <f>SUMIFS('Transport-DB'!O:O,'Transport-DB'!C:C,"="&amp;'Work DB'!C495,'Transport-DB'!F:F,"="&amp;'Work DB'!$F$4)</f>
        <v>0</v>
      </c>
      <c r="G495" s="169">
        <f>SUMIFS('Transport-DB'!O:O,'Transport-DB'!C:C,"="&amp;'Work DB'!C495,'Transport-DB'!F:F,"="&amp;'Work DB'!$G$4)</f>
        <v>0</v>
      </c>
      <c r="H495" s="166">
        <f>SUMIFS('Transport-DB'!O:O,'Transport-DB'!C:C,"="&amp;'Work DB'!C495,'Transport-DB'!F:F,"="&amp;'Work DB'!$H$4)</f>
        <v>0</v>
      </c>
      <c r="I495" s="169">
        <f>SUMIFS('Transport-DB'!O:O,'Transport-DB'!C:C,"="&amp;'Work DB'!C495,'Transport-DB'!F:F,"="&amp;'Work DB'!$I$4)</f>
        <v>0</v>
      </c>
      <c r="J495" s="337">
        <f>SUMIFS('Transport-DB'!O:O,'Transport-DB'!C:C,"="&amp;'Work DB'!C495,'Transport-DB'!F:F,"="&amp;'Work DB'!$J$4)</f>
        <v>0</v>
      </c>
      <c r="K495" s="168">
        <f>SUMIFS('Transport-DB'!N:N,'Transport-DB'!C:C,"="&amp;'Work DB'!C495,'Transport-DB'!F:F,"="&amp;'Work DB'!$K$4)</f>
        <v>0</v>
      </c>
      <c r="L495" s="169">
        <f>SUMIFS('Transport-DB'!N:N,'Transport-DB'!C:C,"="&amp;'Work DB'!C495,'Transport-DB'!F:F,"="&amp;'Work DB'!$L$4)</f>
        <v>0</v>
      </c>
      <c r="M495" s="169">
        <f>SUMIFS('Transport-DB'!N:N,'Transport-DB'!C:C,"="&amp;'Work DB'!C495,'Transport-DB'!F:F,"="&amp;'Work DB'!$M$4)</f>
        <v>0</v>
      </c>
      <c r="N495" s="169">
        <f>SUMIFS('Transport-DB'!N:N,'Transport-DB'!C:C,"="&amp;'Work DB'!C495,'Transport-DB'!F:F,"="&amp;'Work DB'!$N$4)</f>
        <v>0</v>
      </c>
      <c r="O495" s="169">
        <f>SUMIFS('Transport-DB'!N:N,'Transport-DB'!C:C,"="&amp;'Work DB'!C495,'Transport-DB'!F:F,"="&amp;'Work DB'!$O$4)</f>
        <v>0</v>
      </c>
      <c r="P495" s="169">
        <f>SUMIFS('Transport-DB'!N:N,'Transport-DB'!C:C,"="&amp;'Work DB'!C495,'Transport-DB'!F:F,"="&amp;'Work DB'!$P$4)</f>
        <v>0</v>
      </c>
      <c r="Q495" s="166">
        <f>SUMIFS('Transport-DB'!N:N,'Transport-DB'!C:C,"="&amp;'Work DB'!C495,'Transport-DB'!F:F,"="&amp;'Work DB'!$Q$4)</f>
        <v>0</v>
      </c>
      <c r="R495" s="167">
        <f>SUMIFS('Transport-DB'!N:N,'Transport-DB'!C:C,"="&amp;'Work DB'!C495,'Transport-DB'!F:F,"="&amp;'Work DB'!$R$4)</f>
        <v>0</v>
      </c>
      <c r="S495" s="168">
        <f>SUM(D495:J495)+SUM(K495:R495)-M495-SUMIFS(Transport_DB[ترانشه],Transport_DB[توضیحات],"دیسپوزال",Transport_DB[تاریخ],'Work DB'!C495)</f>
        <v>0</v>
      </c>
      <c r="T495" s="169">
        <f t="shared" si="76"/>
        <v>0</v>
      </c>
      <c r="U495" s="169"/>
      <c r="V495" s="169"/>
      <c r="W495" s="169"/>
      <c r="X495" s="169"/>
      <c r="Y495" s="167"/>
      <c r="Z495" s="249"/>
      <c r="AA495" s="168">
        <f>SUMIFS('Transport-DB'!P:P,'Transport-DB'!C:C,"="&amp;'Work DB'!C495,'Transport-DB'!F:F,"="&amp;'Work DB'!$AA$4)</f>
        <v>0</v>
      </c>
      <c r="AB495" s="169">
        <f>SUMIFS('Transport-DB'!P:P,'Transport-DB'!C:C,"="&amp;'Work DB'!C495,'Transport-DB'!F:F,"="&amp;'Work DB'!$AB$4)</f>
        <v>0</v>
      </c>
      <c r="AC495" s="169">
        <f>SUMIFS('Transport-DB'!P:P,'Transport-DB'!C:C,"="&amp;'Work DB'!C495,'Transport-DB'!F:F,"="&amp;'Work DB'!$AC$4)</f>
        <v>0</v>
      </c>
      <c r="AD495" s="166">
        <f>SUMIFS('Transport-DB'!P:P,'Transport-DB'!C:C,"="&amp;'Work DB'!C495,'Transport-DB'!F:F,"="&amp;'Work DB'!$AD$4)</f>
        <v>0</v>
      </c>
      <c r="AE495" s="166">
        <f>SUMIFS('Transport-DB'!P:P,'Transport-DB'!C:C,"="&amp;'Work DB'!C495,'Transport-DB'!F:F,"="&amp;'Work DB'!$AE$4)</f>
        <v>0</v>
      </c>
      <c r="AF495" s="166">
        <f>SUMIFS('Transport-DB'!P:P,'Transport-DB'!C:C,"="&amp;'Work DB'!C495,'Transport-DB'!F:F,"="&amp;'Work DB'!$AF$4)</f>
        <v>0</v>
      </c>
      <c r="AG495" s="167"/>
      <c r="AH495" s="168">
        <f>SUMIFS('Transport-DB'!Q:Q,'Transport-DB'!C:C,"="&amp;'Work DB'!C495)</f>
        <v>0</v>
      </c>
      <c r="AI495" s="170">
        <f>SUMIFS(Civil_DB[قالب بندی],Civil_DB[تاریخ],"="&amp;'Work DB'!C495)</f>
        <v>0</v>
      </c>
      <c r="AJ495" s="169"/>
      <c r="AK495" s="167">
        <f>SUMIFS(Civil_DB[بتن],Civil_DB[تاریخ],"="&amp;'Work DB'!C495)</f>
        <v>0</v>
      </c>
      <c r="AL495" s="28"/>
      <c r="AM495" s="29"/>
      <c r="AN495" s="31"/>
      <c r="AO495" s="28"/>
      <c r="AP495" s="29"/>
      <c r="AQ495" s="29"/>
      <c r="AR495" s="30"/>
      <c r="AS495" s="28"/>
      <c r="AT495" s="29"/>
      <c r="AU495" s="30"/>
      <c r="AV495" s="184"/>
      <c r="AW495" s="29"/>
      <c r="AX495" s="29"/>
      <c r="AY495" s="29"/>
      <c r="AZ495" s="29"/>
      <c r="BA495" s="29"/>
      <c r="BB495" s="29"/>
      <c r="BC495" s="30"/>
      <c r="BD495" s="249"/>
      <c r="BE495" s="249"/>
      <c r="BF495" s="249"/>
      <c r="BG495" s="249"/>
      <c r="BH495" s="32"/>
      <c r="BI495" s="56"/>
    </row>
    <row r="496" spans="2:61" s="360" customFormat="1" ht="21" x14ac:dyDescent="0.25">
      <c r="B496" s="351"/>
      <c r="C496" s="352">
        <f t="shared" si="75"/>
        <v>45861</v>
      </c>
      <c r="D496" s="353">
        <f>SUMIFS('Transport-DB'!O:O,'Transport-DB'!C:C,"="&amp;'Work DB'!C496,'Transport-DB'!F:F,"="&amp;'Work DB'!$D$4)</f>
        <v>0</v>
      </c>
      <c r="E496" s="354">
        <f>SUMIFS('Transport-DB'!O:O,'Transport-DB'!C:C,"="&amp;'Work DB'!C496,'Transport-DB'!F:F,"="&amp;'Work DB'!$E$4)</f>
        <v>0</v>
      </c>
      <c r="F496" s="354">
        <f>SUMIFS('Transport-DB'!O:O,'Transport-DB'!C:C,"="&amp;'Work DB'!C496,'Transport-DB'!F:F,"="&amp;'Work DB'!$F$4)</f>
        <v>0</v>
      </c>
      <c r="G496" s="354">
        <f>SUMIFS('Transport-DB'!O:O,'Transport-DB'!C:C,"="&amp;'Work DB'!C496,'Transport-DB'!F:F,"="&amp;'Work DB'!$G$4)</f>
        <v>0</v>
      </c>
      <c r="H496" s="355">
        <f>SUMIFS('Transport-DB'!O:O,'Transport-DB'!C:C,"="&amp;'Work DB'!C496,'Transport-DB'!F:F,"="&amp;'Work DB'!$H$4)</f>
        <v>0</v>
      </c>
      <c r="I496" s="354">
        <f>SUMIFS('Transport-DB'!O:O,'Transport-DB'!C:C,"="&amp;'Work DB'!C496,'Transport-DB'!F:F,"="&amp;'Work DB'!$I$4)</f>
        <v>0</v>
      </c>
      <c r="J496" s="356">
        <f>SUMIFS('Transport-DB'!O:O,'Transport-DB'!C:C,"="&amp;'Work DB'!C496,'Transport-DB'!F:F,"="&amp;'Work DB'!$J$4)</f>
        <v>0</v>
      </c>
      <c r="K496" s="353">
        <f>SUMIFS('Transport-DB'!N:N,'Transport-DB'!C:C,"="&amp;'Work DB'!C496,'Transport-DB'!F:F,"="&amp;'Work DB'!$K$4)</f>
        <v>0</v>
      </c>
      <c r="L496" s="354">
        <f>SUMIFS('Transport-DB'!N:N,'Transport-DB'!C:C,"="&amp;'Work DB'!C496,'Transport-DB'!F:F,"="&amp;'Work DB'!$L$4)</f>
        <v>0</v>
      </c>
      <c r="M496" s="354">
        <f>SUMIFS('Transport-DB'!N:N,'Transport-DB'!C:C,"="&amp;'Work DB'!C496,'Transport-DB'!F:F,"="&amp;'Work DB'!$M$4)</f>
        <v>0</v>
      </c>
      <c r="N496" s="354">
        <f>SUMIFS('Transport-DB'!N:N,'Transport-DB'!C:C,"="&amp;'Work DB'!C496,'Transport-DB'!F:F,"="&amp;'Work DB'!$N$4)</f>
        <v>0</v>
      </c>
      <c r="O496" s="354">
        <f>SUMIFS('Transport-DB'!N:N,'Transport-DB'!C:C,"="&amp;'Work DB'!C496,'Transport-DB'!F:F,"="&amp;'Work DB'!$O$4)</f>
        <v>0</v>
      </c>
      <c r="P496" s="354">
        <f>SUMIFS('Transport-DB'!N:N,'Transport-DB'!C:C,"="&amp;'Work DB'!C496,'Transport-DB'!F:F,"="&amp;'Work DB'!$P$4)</f>
        <v>0</v>
      </c>
      <c r="Q496" s="355">
        <f>SUMIFS('Transport-DB'!N:N,'Transport-DB'!C:C,"="&amp;'Work DB'!C496,'Transport-DB'!F:F,"="&amp;'Work DB'!$Q$4)</f>
        <v>0</v>
      </c>
      <c r="R496" s="357">
        <f>SUMIFS('Transport-DB'!N:N,'Transport-DB'!C:C,"="&amp;'Work DB'!C496,'Transport-DB'!F:F,"="&amp;'Work DB'!$R$4)</f>
        <v>0</v>
      </c>
      <c r="S496" s="168">
        <f>SUM(D496:J496)+SUM(K496:R496)-M496-SUMIFS(Transport_DB[ترانشه],Transport_DB[توضیحات],"دیسپوزال",Transport_DB[تاریخ],'Work DB'!C496)</f>
        <v>0</v>
      </c>
      <c r="T496" s="354">
        <f t="shared" si="76"/>
        <v>0</v>
      </c>
      <c r="U496" s="354"/>
      <c r="V496" s="354"/>
      <c r="W496" s="354"/>
      <c r="X496" s="354"/>
      <c r="Y496" s="357"/>
      <c r="Z496" s="356"/>
      <c r="AA496" s="353">
        <f>SUMIFS('Transport-DB'!P:P,'Transport-DB'!C:C,"="&amp;'Work DB'!C496,'Transport-DB'!F:F,"="&amp;'Work DB'!$AA$4)</f>
        <v>0</v>
      </c>
      <c r="AB496" s="354">
        <f>SUMIFS('Transport-DB'!P:P,'Transport-DB'!C:C,"="&amp;'Work DB'!C496,'Transport-DB'!F:F,"="&amp;'Work DB'!$AB$4)</f>
        <v>0</v>
      </c>
      <c r="AC496" s="354">
        <f>SUMIFS('Transport-DB'!P:P,'Transport-DB'!C:C,"="&amp;'Work DB'!C496,'Transport-DB'!F:F,"="&amp;'Work DB'!$AC$4)</f>
        <v>0</v>
      </c>
      <c r="AD496" s="355">
        <f>SUMIFS('Transport-DB'!P:P,'Transport-DB'!C:C,"="&amp;'Work DB'!C496,'Transport-DB'!F:F,"="&amp;'Work DB'!$AD$4)</f>
        <v>0</v>
      </c>
      <c r="AE496" s="355">
        <f>SUMIFS('Transport-DB'!P:P,'Transport-DB'!C:C,"="&amp;'Work DB'!C496,'Transport-DB'!F:F,"="&amp;'Work DB'!$AE$4)</f>
        <v>0</v>
      </c>
      <c r="AF496" s="355">
        <f>SUMIFS('Transport-DB'!P:P,'Transport-DB'!C:C,"="&amp;'Work DB'!C496,'Transport-DB'!F:F,"="&amp;'Work DB'!$AF$4)</f>
        <v>0</v>
      </c>
      <c r="AG496" s="357"/>
      <c r="AH496" s="168">
        <f>SUMIFS('Transport-DB'!Q:Q,'Transport-DB'!C:C,"="&amp;'Work DB'!C496)</f>
        <v>0</v>
      </c>
      <c r="AI496" s="170">
        <f>SUMIFS(Civil_DB[قالب بندی],Civil_DB[تاریخ],"="&amp;'Work DB'!C496)</f>
        <v>0</v>
      </c>
      <c r="AJ496" s="169"/>
      <c r="AK496" s="167">
        <f>SUMIFS(Civil_DB[بتن],Civil_DB[تاریخ],"="&amp;'Work DB'!C496)</f>
        <v>0</v>
      </c>
      <c r="AL496" s="353"/>
      <c r="AM496" s="354"/>
      <c r="AN496" s="355"/>
      <c r="AO496" s="353"/>
      <c r="AP496" s="354"/>
      <c r="AQ496" s="354"/>
      <c r="AR496" s="357"/>
      <c r="AS496" s="353"/>
      <c r="AT496" s="354"/>
      <c r="AU496" s="357"/>
      <c r="AV496" s="358"/>
      <c r="AW496" s="354"/>
      <c r="AX496" s="354"/>
      <c r="AY496" s="354"/>
      <c r="AZ496" s="354"/>
      <c r="BA496" s="354"/>
      <c r="BB496" s="354"/>
      <c r="BC496" s="357"/>
      <c r="BD496" s="356"/>
      <c r="BE496" s="356"/>
      <c r="BF496" s="356"/>
      <c r="BG496" s="356"/>
      <c r="BH496" s="358"/>
      <c r="BI496" s="359" t="s">
        <v>49</v>
      </c>
    </row>
    <row r="497" spans="2:61" s="15" customFormat="1" ht="21" x14ac:dyDescent="0.25">
      <c r="B497" s="47"/>
      <c r="C497" s="20">
        <f t="shared" si="75"/>
        <v>45862</v>
      </c>
      <c r="D497" s="168">
        <f>SUMIFS('Transport-DB'!O:O,'Transport-DB'!C:C,"="&amp;'Work DB'!C497,'Transport-DB'!F:F,"="&amp;'Work DB'!$D$4)</f>
        <v>0</v>
      </c>
      <c r="E497" s="169">
        <f>SUMIFS('Transport-DB'!O:O,'Transport-DB'!C:C,"="&amp;'Work DB'!C497,'Transport-DB'!F:F,"="&amp;'Work DB'!$E$4)</f>
        <v>0</v>
      </c>
      <c r="F497" s="169">
        <f>SUMIFS('Transport-DB'!O:O,'Transport-DB'!C:C,"="&amp;'Work DB'!C497,'Transport-DB'!F:F,"="&amp;'Work DB'!$F$4)</f>
        <v>0</v>
      </c>
      <c r="G497" s="169">
        <f>SUMIFS('Transport-DB'!O:O,'Transport-DB'!C:C,"="&amp;'Work DB'!C497,'Transport-DB'!F:F,"="&amp;'Work DB'!$G$4)</f>
        <v>0</v>
      </c>
      <c r="H497" s="166">
        <f>SUMIFS('Transport-DB'!O:O,'Transport-DB'!C:C,"="&amp;'Work DB'!C497,'Transport-DB'!F:F,"="&amp;'Work DB'!$H$4)</f>
        <v>0</v>
      </c>
      <c r="I497" s="169">
        <f>SUMIFS('Transport-DB'!O:O,'Transport-DB'!C:C,"="&amp;'Work DB'!C497,'Transport-DB'!F:F,"="&amp;'Work DB'!$I$4)</f>
        <v>0</v>
      </c>
      <c r="J497" s="337">
        <f>SUMIFS('Transport-DB'!O:O,'Transport-DB'!C:C,"="&amp;'Work DB'!C497,'Transport-DB'!F:F,"="&amp;'Work DB'!$J$4)</f>
        <v>0</v>
      </c>
      <c r="K497" s="168">
        <f>SUMIFS('Transport-DB'!N:N,'Transport-DB'!C:C,"="&amp;'Work DB'!C497,'Transport-DB'!F:F,"="&amp;'Work DB'!$K$4)</f>
        <v>0</v>
      </c>
      <c r="L497" s="169">
        <f>SUMIFS('Transport-DB'!N:N,'Transport-DB'!C:C,"="&amp;'Work DB'!C497,'Transport-DB'!F:F,"="&amp;'Work DB'!$L$4)</f>
        <v>0</v>
      </c>
      <c r="M497" s="169">
        <f>SUMIFS('Transport-DB'!N:N,'Transport-DB'!C:C,"="&amp;'Work DB'!C497,'Transport-DB'!F:F,"="&amp;'Work DB'!$M$4)</f>
        <v>0</v>
      </c>
      <c r="N497" s="169">
        <f>SUMIFS('Transport-DB'!N:N,'Transport-DB'!C:C,"="&amp;'Work DB'!C497,'Transport-DB'!F:F,"="&amp;'Work DB'!$N$4)</f>
        <v>0</v>
      </c>
      <c r="O497" s="169">
        <f>SUMIFS('Transport-DB'!N:N,'Transport-DB'!C:C,"="&amp;'Work DB'!C497,'Transport-DB'!F:F,"="&amp;'Work DB'!$O$4)</f>
        <v>0</v>
      </c>
      <c r="P497" s="169">
        <f>SUMIFS('Transport-DB'!N:N,'Transport-DB'!C:C,"="&amp;'Work DB'!C497,'Transport-DB'!F:F,"="&amp;'Work DB'!$P$4)</f>
        <v>0</v>
      </c>
      <c r="Q497" s="166">
        <f>SUMIFS('Transport-DB'!N:N,'Transport-DB'!C:C,"="&amp;'Work DB'!C497,'Transport-DB'!F:F,"="&amp;'Work DB'!$Q$4)</f>
        <v>0</v>
      </c>
      <c r="R497" s="167">
        <f>SUMIFS('Transport-DB'!N:N,'Transport-DB'!C:C,"="&amp;'Work DB'!C497,'Transport-DB'!F:F,"="&amp;'Work DB'!$R$4)</f>
        <v>0</v>
      </c>
      <c r="S497" s="168">
        <f>SUM(D497:J497)+SUM(K497:R497)-M497-SUMIFS(Transport_DB[ترانشه],Transport_DB[توضیحات],"دیسپوزال",Transport_DB[تاریخ],'Work DB'!C497)</f>
        <v>0</v>
      </c>
      <c r="T497" s="169">
        <f t="shared" si="76"/>
        <v>0</v>
      </c>
      <c r="U497" s="169"/>
      <c r="V497" s="169"/>
      <c r="W497" s="169"/>
      <c r="X497" s="169"/>
      <c r="Y497" s="167"/>
      <c r="Z497" s="249"/>
      <c r="AA497" s="168">
        <f>SUMIFS('Transport-DB'!P:P,'Transport-DB'!C:C,"="&amp;'Work DB'!C497,'Transport-DB'!F:F,"="&amp;'Work DB'!$AA$4)</f>
        <v>0</v>
      </c>
      <c r="AB497" s="169">
        <f>SUMIFS('Transport-DB'!P:P,'Transport-DB'!C:C,"="&amp;'Work DB'!C497,'Transport-DB'!F:F,"="&amp;'Work DB'!$AB$4)</f>
        <v>0</v>
      </c>
      <c r="AC497" s="169">
        <f>SUMIFS('Transport-DB'!P:P,'Transport-DB'!C:C,"="&amp;'Work DB'!C497,'Transport-DB'!F:F,"="&amp;'Work DB'!$AC$4)</f>
        <v>0</v>
      </c>
      <c r="AD497" s="166">
        <f>SUMIFS('Transport-DB'!P:P,'Transport-DB'!C:C,"="&amp;'Work DB'!C497,'Transport-DB'!F:F,"="&amp;'Work DB'!$AD$4)</f>
        <v>0</v>
      </c>
      <c r="AE497" s="166">
        <f>SUMIFS('Transport-DB'!P:P,'Transport-DB'!C:C,"="&amp;'Work DB'!C497,'Transport-DB'!F:F,"="&amp;'Work DB'!$AE$4)</f>
        <v>0</v>
      </c>
      <c r="AF497" s="166">
        <f>SUMIFS('Transport-DB'!P:P,'Transport-DB'!C:C,"="&amp;'Work DB'!C497,'Transport-DB'!F:F,"="&amp;'Work DB'!$AF$4)</f>
        <v>0</v>
      </c>
      <c r="AG497" s="167"/>
      <c r="AH497" s="168">
        <f>SUMIFS('Transport-DB'!Q:Q,'Transport-DB'!C:C,"="&amp;'Work DB'!C497)</f>
        <v>0</v>
      </c>
      <c r="AI497" s="170">
        <f>SUMIFS(Civil_DB[قالب بندی],Civil_DB[تاریخ],"="&amp;'Work DB'!C497)</f>
        <v>0</v>
      </c>
      <c r="AJ497" s="169"/>
      <c r="AK497" s="167">
        <f>SUMIFS(Civil_DB[بتن],Civil_DB[تاریخ],"="&amp;'Work DB'!C497)</f>
        <v>0</v>
      </c>
      <c r="AL497" s="28"/>
      <c r="AM497" s="29"/>
      <c r="AN497" s="31"/>
      <c r="AO497" s="28"/>
      <c r="AP497" s="29"/>
      <c r="AQ497" s="29"/>
      <c r="AR497" s="30"/>
      <c r="AS497" s="28"/>
      <c r="AT497" s="29"/>
      <c r="AU497" s="30"/>
      <c r="AV497" s="184"/>
      <c r="AW497" s="29"/>
      <c r="AX497" s="29"/>
      <c r="AY497" s="29"/>
      <c r="AZ497" s="29"/>
      <c r="BA497" s="29"/>
      <c r="BB497" s="29"/>
      <c r="BC497" s="30"/>
      <c r="BD497" s="249"/>
      <c r="BE497" s="249"/>
      <c r="BF497" s="249"/>
      <c r="BG497" s="249"/>
      <c r="BH497" s="32"/>
      <c r="BI497" s="56"/>
    </row>
    <row r="498" spans="2:61" s="15" customFormat="1" ht="21" x14ac:dyDescent="0.25">
      <c r="B498" s="47"/>
      <c r="C498" s="20">
        <f t="shared" si="75"/>
        <v>45863</v>
      </c>
      <c r="D498" s="168">
        <f>SUMIFS('Transport-DB'!O:O,'Transport-DB'!C:C,"="&amp;'Work DB'!C498,'Transport-DB'!F:F,"="&amp;'Work DB'!$D$4)</f>
        <v>0</v>
      </c>
      <c r="E498" s="169">
        <f>SUMIFS('Transport-DB'!O:O,'Transport-DB'!C:C,"="&amp;'Work DB'!C498,'Transport-DB'!F:F,"="&amp;'Work DB'!$E$4)</f>
        <v>0</v>
      </c>
      <c r="F498" s="169">
        <f>SUMIFS('Transport-DB'!O:O,'Transport-DB'!C:C,"="&amp;'Work DB'!C498,'Transport-DB'!F:F,"="&amp;'Work DB'!$F$4)</f>
        <v>0</v>
      </c>
      <c r="G498" s="169">
        <f>SUMIFS('Transport-DB'!O:O,'Transport-DB'!C:C,"="&amp;'Work DB'!C498,'Transport-DB'!F:F,"="&amp;'Work DB'!$G$4)</f>
        <v>0</v>
      </c>
      <c r="H498" s="166">
        <f>SUMIFS('Transport-DB'!O:O,'Transport-DB'!C:C,"="&amp;'Work DB'!C498,'Transport-DB'!F:F,"="&amp;'Work DB'!$H$4)</f>
        <v>0</v>
      </c>
      <c r="I498" s="169">
        <f>SUMIFS('Transport-DB'!O:O,'Transport-DB'!C:C,"="&amp;'Work DB'!C498,'Transport-DB'!F:F,"="&amp;'Work DB'!$I$4)</f>
        <v>0</v>
      </c>
      <c r="J498" s="337">
        <f>SUMIFS('Transport-DB'!O:O,'Transport-DB'!C:C,"="&amp;'Work DB'!C498,'Transport-DB'!F:F,"="&amp;'Work DB'!$J$4)</f>
        <v>0</v>
      </c>
      <c r="K498" s="168">
        <f>SUMIFS('Transport-DB'!N:N,'Transport-DB'!C:C,"="&amp;'Work DB'!C498,'Transport-DB'!F:F,"="&amp;'Work DB'!$K$4)</f>
        <v>0</v>
      </c>
      <c r="L498" s="169">
        <f>SUMIFS('Transport-DB'!N:N,'Transport-DB'!C:C,"="&amp;'Work DB'!C498,'Transport-DB'!F:F,"="&amp;'Work DB'!$L$4)</f>
        <v>0</v>
      </c>
      <c r="M498" s="169">
        <f>SUMIFS('Transport-DB'!N:N,'Transport-DB'!C:C,"="&amp;'Work DB'!C498,'Transport-DB'!F:F,"="&amp;'Work DB'!$M$4)</f>
        <v>0</v>
      </c>
      <c r="N498" s="169">
        <f>SUMIFS('Transport-DB'!N:N,'Transport-DB'!C:C,"="&amp;'Work DB'!C498,'Transport-DB'!F:F,"="&amp;'Work DB'!$N$4)</f>
        <v>0</v>
      </c>
      <c r="O498" s="169">
        <f>SUMIFS('Transport-DB'!N:N,'Transport-DB'!C:C,"="&amp;'Work DB'!C498,'Transport-DB'!F:F,"="&amp;'Work DB'!$O$4)</f>
        <v>0</v>
      </c>
      <c r="P498" s="169">
        <f>SUMIFS('Transport-DB'!N:N,'Transport-DB'!C:C,"="&amp;'Work DB'!C498,'Transport-DB'!F:F,"="&amp;'Work DB'!$P$4)</f>
        <v>0</v>
      </c>
      <c r="Q498" s="166">
        <f>SUMIFS('Transport-DB'!N:N,'Transport-DB'!C:C,"="&amp;'Work DB'!C498,'Transport-DB'!F:F,"="&amp;'Work DB'!$Q$4)</f>
        <v>0</v>
      </c>
      <c r="R498" s="167">
        <f>SUMIFS('Transport-DB'!N:N,'Transport-DB'!C:C,"="&amp;'Work DB'!C498,'Transport-DB'!F:F,"="&amp;'Work DB'!$R$4)</f>
        <v>0</v>
      </c>
      <c r="S498" s="168">
        <f>SUM(D498:J498)+SUM(K498:R498)-M498-SUMIFS(Transport_DB[ترانشه],Transport_DB[توضیحات],"دیسپوزال",Transport_DB[تاریخ],'Work DB'!C498)</f>
        <v>0</v>
      </c>
      <c r="T498" s="169">
        <f t="shared" si="76"/>
        <v>0</v>
      </c>
      <c r="U498" s="169"/>
      <c r="V498" s="169"/>
      <c r="W498" s="169"/>
      <c r="X498" s="169"/>
      <c r="Y498" s="167"/>
      <c r="Z498" s="249"/>
      <c r="AA498" s="168">
        <f>SUMIFS('Transport-DB'!P:P,'Transport-DB'!C:C,"="&amp;'Work DB'!C498,'Transport-DB'!F:F,"="&amp;'Work DB'!$AA$4)</f>
        <v>0</v>
      </c>
      <c r="AB498" s="169">
        <f>SUMIFS('Transport-DB'!P:P,'Transport-DB'!C:C,"="&amp;'Work DB'!C498,'Transport-DB'!F:F,"="&amp;'Work DB'!$AB$4)</f>
        <v>0</v>
      </c>
      <c r="AC498" s="169">
        <f>SUMIFS('Transport-DB'!P:P,'Transport-DB'!C:C,"="&amp;'Work DB'!C498,'Transport-DB'!F:F,"="&amp;'Work DB'!$AC$4)</f>
        <v>0</v>
      </c>
      <c r="AD498" s="166">
        <f>SUMIFS('Transport-DB'!P:P,'Transport-DB'!C:C,"="&amp;'Work DB'!C498,'Transport-DB'!F:F,"="&amp;'Work DB'!$AD$4)</f>
        <v>0</v>
      </c>
      <c r="AE498" s="166">
        <f>SUMIFS('Transport-DB'!P:P,'Transport-DB'!C:C,"="&amp;'Work DB'!C498,'Transport-DB'!F:F,"="&amp;'Work DB'!$AE$4)</f>
        <v>0</v>
      </c>
      <c r="AF498" s="166">
        <f>SUMIFS('Transport-DB'!P:P,'Transport-DB'!C:C,"="&amp;'Work DB'!C498,'Transport-DB'!F:F,"="&amp;'Work DB'!$AF$4)</f>
        <v>0</v>
      </c>
      <c r="AG498" s="167"/>
      <c r="AH498" s="168">
        <f>SUMIFS('Transport-DB'!Q:Q,'Transport-DB'!C:C,"="&amp;'Work DB'!C498)</f>
        <v>0</v>
      </c>
      <c r="AI498" s="170">
        <f>SUMIFS(Civil_DB[قالب بندی],Civil_DB[تاریخ],"="&amp;'Work DB'!C498)</f>
        <v>0</v>
      </c>
      <c r="AJ498" s="169"/>
      <c r="AK498" s="167">
        <f>SUMIFS(Civil_DB[بتن],Civil_DB[تاریخ],"="&amp;'Work DB'!C498)</f>
        <v>0</v>
      </c>
      <c r="AL498" s="28"/>
      <c r="AM498" s="29"/>
      <c r="AN498" s="31"/>
      <c r="AO498" s="28"/>
      <c r="AP498" s="29"/>
      <c r="AQ498" s="29"/>
      <c r="AR498" s="30"/>
      <c r="AS498" s="28"/>
      <c r="AT498" s="29"/>
      <c r="AU498" s="30"/>
      <c r="AV498" s="184"/>
      <c r="AW498" s="29"/>
      <c r="AX498" s="29"/>
      <c r="AY498" s="29"/>
      <c r="AZ498" s="29"/>
      <c r="BA498" s="29"/>
      <c r="BB498" s="29"/>
      <c r="BC498" s="30"/>
      <c r="BD498" s="249"/>
      <c r="BE498" s="249"/>
      <c r="BF498" s="249"/>
      <c r="BG498" s="249"/>
      <c r="BH498" s="32"/>
      <c r="BI498" s="56"/>
    </row>
    <row r="499" spans="2:61" s="15" customFormat="1" ht="21" x14ac:dyDescent="0.25">
      <c r="B499" s="47"/>
      <c r="C499" s="20">
        <f t="shared" si="75"/>
        <v>45864</v>
      </c>
      <c r="D499" s="168">
        <f>SUMIFS('Transport-DB'!O:O,'Transport-DB'!C:C,"="&amp;'Work DB'!C499,'Transport-DB'!F:F,"="&amp;'Work DB'!$D$4)</f>
        <v>0</v>
      </c>
      <c r="E499" s="169">
        <f>SUMIFS('Transport-DB'!O:O,'Transport-DB'!C:C,"="&amp;'Work DB'!C499,'Transport-DB'!F:F,"="&amp;'Work DB'!$E$4)</f>
        <v>0</v>
      </c>
      <c r="F499" s="169">
        <f>SUMIFS('Transport-DB'!O:O,'Transport-DB'!C:C,"="&amp;'Work DB'!C499,'Transport-DB'!F:F,"="&amp;'Work DB'!$F$4)</f>
        <v>0</v>
      </c>
      <c r="G499" s="169">
        <f>SUMIFS('Transport-DB'!O:O,'Transport-DB'!C:C,"="&amp;'Work DB'!C499,'Transport-DB'!F:F,"="&amp;'Work DB'!$G$4)</f>
        <v>0</v>
      </c>
      <c r="H499" s="166">
        <f>SUMIFS('Transport-DB'!O:O,'Transport-DB'!C:C,"="&amp;'Work DB'!C499,'Transport-DB'!F:F,"="&amp;'Work DB'!$H$4)</f>
        <v>0</v>
      </c>
      <c r="I499" s="169">
        <f>SUMIFS('Transport-DB'!O:O,'Transport-DB'!C:C,"="&amp;'Work DB'!C499,'Transport-DB'!F:F,"="&amp;'Work DB'!$I$4)</f>
        <v>0</v>
      </c>
      <c r="J499" s="337">
        <f>SUMIFS('Transport-DB'!O:O,'Transport-DB'!C:C,"="&amp;'Work DB'!C499,'Transport-DB'!F:F,"="&amp;'Work DB'!$J$4)</f>
        <v>0</v>
      </c>
      <c r="K499" s="168">
        <f>SUMIFS('Transport-DB'!N:N,'Transport-DB'!C:C,"="&amp;'Work DB'!C499,'Transport-DB'!F:F,"="&amp;'Work DB'!$K$4)</f>
        <v>0</v>
      </c>
      <c r="L499" s="169">
        <f>SUMIFS('Transport-DB'!N:N,'Transport-DB'!C:C,"="&amp;'Work DB'!C499,'Transport-DB'!F:F,"="&amp;'Work DB'!$L$4)</f>
        <v>0</v>
      </c>
      <c r="M499" s="169">
        <f>SUMIFS('Transport-DB'!N:N,'Transport-DB'!C:C,"="&amp;'Work DB'!C499,'Transport-DB'!F:F,"="&amp;'Work DB'!$M$4)</f>
        <v>0</v>
      </c>
      <c r="N499" s="169">
        <f>SUMIFS('Transport-DB'!N:N,'Transport-DB'!C:C,"="&amp;'Work DB'!C499,'Transport-DB'!F:F,"="&amp;'Work DB'!$N$4)</f>
        <v>0</v>
      </c>
      <c r="O499" s="169">
        <f>SUMIFS('Transport-DB'!N:N,'Transport-DB'!C:C,"="&amp;'Work DB'!C499,'Transport-DB'!F:F,"="&amp;'Work DB'!$O$4)</f>
        <v>0</v>
      </c>
      <c r="P499" s="169">
        <f>SUMIFS('Transport-DB'!N:N,'Transport-DB'!C:C,"="&amp;'Work DB'!C499,'Transport-DB'!F:F,"="&amp;'Work DB'!$P$4)</f>
        <v>0</v>
      </c>
      <c r="Q499" s="166">
        <f>SUMIFS('Transport-DB'!N:N,'Transport-DB'!C:C,"="&amp;'Work DB'!C499,'Transport-DB'!F:F,"="&amp;'Work DB'!$Q$4)</f>
        <v>0</v>
      </c>
      <c r="R499" s="167">
        <f>SUMIFS('Transport-DB'!N:N,'Transport-DB'!C:C,"="&amp;'Work DB'!C499,'Transport-DB'!F:F,"="&amp;'Work DB'!$R$4)</f>
        <v>0</v>
      </c>
      <c r="S499" s="168">
        <f>SUM(D499:J499)+SUM(K499:R499)-M499-SUMIFS(Transport_DB[ترانشه],Transport_DB[توضیحات],"دیسپوزال",Transport_DB[تاریخ],'Work DB'!C499)</f>
        <v>0</v>
      </c>
      <c r="T499" s="169">
        <f t="shared" si="76"/>
        <v>0</v>
      </c>
      <c r="U499" s="169"/>
      <c r="V499" s="169"/>
      <c r="W499" s="169"/>
      <c r="X499" s="169"/>
      <c r="Y499" s="167"/>
      <c r="Z499" s="249"/>
      <c r="AA499" s="168">
        <f>SUMIFS('Transport-DB'!P:P,'Transport-DB'!C:C,"="&amp;'Work DB'!C499,'Transport-DB'!F:F,"="&amp;'Work DB'!$AA$4)</f>
        <v>0</v>
      </c>
      <c r="AB499" s="169">
        <f>SUMIFS('Transport-DB'!P:P,'Transport-DB'!C:C,"="&amp;'Work DB'!C499,'Transport-DB'!F:F,"="&amp;'Work DB'!$AB$4)</f>
        <v>0</v>
      </c>
      <c r="AC499" s="169">
        <f>SUMIFS('Transport-DB'!P:P,'Transport-DB'!C:C,"="&amp;'Work DB'!C499,'Transport-DB'!F:F,"="&amp;'Work DB'!$AC$4)</f>
        <v>0</v>
      </c>
      <c r="AD499" s="166">
        <f>SUMIFS('Transport-DB'!P:P,'Transport-DB'!C:C,"="&amp;'Work DB'!C499,'Transport-DB'!F:F,"="&amp;'Work DB'!$AD$4)</f>
        <v>0</v>
      </c>
      <c r="AE499" s="166">
        <f>SUMIFS('Transport-DB'!P:P,'Transport-DB'!C:C,"="&amp;'Work DB'!C499,'Transport-DB'!F:F,"="&amp;'Work DB'!$AE$4)</f>
        <v>0</v>
      </c>
      <c r="AF499" s="166">
        <f>SUMIFS('Transport-DB'!P:P,'Transport-DB'!C:C,"="&amp;'Work DB'!C499,'Transport-DB'!F:F,"="&amp;'Work DB'!$AF$4)</f>
        <v>0</v>
      </c>
      <c r="AG499" s="167"/>
      <c r="AH499" s="168">
        <f>SUMIFS('Transport-DB'!Q:Q,'Transport-DB'!C:C,"="&amp;'Work DB'!C499)</f>
        <v>0</v>
      </c>
      <c r="AI499" s="170">
        <f>SUMIFS(Civil_DB[قالب بندی],Civil_DB[تاریخ],"="&amp;'Work DB'!C499)</f>
        <v>0</v>
      </c>
      <c r="AJ499" s="169"/>
      <c r="AK499" s="167">
        <f>SUMIFS(Civil_DB[بتن],Civil_DB[تاریخ],"="&amp;'Work DB'!C499)</f>
        <v>0</v>
      </c>
      <c r="AL499" s="28"/>
      <c r="AM499" s="29"/>
      <c r="AN499" s="31"/>
      <c r="AO499" s="28"/>
      <c r="AP499" s="29"/>
      <c r="AQ499" s="29"/>
      <c r="AR499" s="30"/>
      <c r="AS499" s="28"/>
      <c r="AT499" s="29"/>
      <c r="AU499" s="30"/>
      <c r="AV499" s="184"/>
      <c r="AW499" s="29"/>
      <c r="AX499" s="29"/>
      <c r="AY499" s="29"/>
      <c r="AZ499" s="29"/>
      <c r="BA499" s="29"/>
      <c r="BB499" s="29"/>
      <c r="BC499" s="30"/>
      <c r="BD499" s="249"/>
      <c r="BE499" s="249"/>
      <c r="BF499" s="249"/>
      <c r="BG499" s="249"/>
      <c r="BH499" s="32"/>
      <c r="BI499" s="56"/>
    </row>
    <row r="500" spans="2:61" s="15" customFormat="1" ht="21" x14ac:dyDescent="0.25">
      <c r="B500" s="47"/>
      <c r="C500" s="20">
        <f t="shared" si="75"/>
        <v>45865</v>
      </c>
      <c r="D500" s="168">
        <f>SUMIFS('Transport-DB'!O:O,'Transport-DB'!C:C,"="&amp;'Work DB'!C500,'Transport-DB'!F:F,"="&amp;'Work DB'!$D$4)</f>
        <v>0</v>
      </c>
      <c r="E500" s="169">
        <f>SUMIFS('Transport-DB'!O:O,'Transport-DB'!C:C,"="&amp;'Work DB'!C500,'Transport-DB'!F:F,"="&amp;'Work DB'!$E$4)</f>
        <v>0</v>
      </c>
      <c r="F500" s="169">
        <f>SUMIFS('Transport-DB'!O:O,'Transport-DB'!C:C,"="&amp;'Work DB'!C500,'Transport-DB'!F:F,"="&amp;'Work DB'!$F$4)</f>
        <v>0</v>
      </c>
      <c r="G500" s="169">
        <f>SUMIFS('Transport-DB'!O:O,'Transport-DB'!C:C,"="&amp;'Work DB'!C500,'Transport-DB'!F:F,"="&amp;'Work DB'!$G$4)</f>
        <v>0</v>
      </c>
      <c r="H500" s="166">
        <f>SUMIFS('Transport-DB'!O:O,'Transport-DB'!C:C,"="&amp;'Work DB'!C500,'Transport-DB'!F:F,"="&amp;'Work DB'!$H$4)</f>
        <v>0</v>
      </c>
      <c r="I500" s="169">
        <f>SUMIFS('Transport-DB'!O:O,'Transport-DB'!C:C,"="&amp;'Work DB'!C500,'Transport-DB'!F:F,"="&amp;'Work DB'!$I$4)</f>
        <v>0</v>
      </c>
      <c r="J500" s="337">
        <f>SUMIFS('Transport-DB'!O:O,'Transport-DB'!C:C,"="&amp;'Work DB'!C500,'Transport-DB'!F:F,"="&amp;'Work DB'!$J$4)</f>
        <v>0</v>
      </c>
      <c r="K500" s="168">
        <f>SUMIFS('Transport-DB'!N:N,'Transport-DB'!C:C,"="&amp;'Work DB'!C500,'Transport-DB'!F:F,"="&amp;'Work DB'!$K$4)</f>
        <v>0</v>
      </c>
      <c r="L500" s="169">
        <f>SUMIFS('Transport-DB'!N:N,'Transport-DB'!C:C,"="&amp;'Work DB'!C500,'Transport-DB'!F:F,"="&amp;'Work DB'!$L$4)</f>
        <v>0</v>
      </c>
      <c r="M500" s="169">
        <f>SUMIFS('Transport-DB'!N:N,'Transport-DB'!C:C,"="&amp;'Work DB'!C500,'Transport-DB'!F:F,"="&amp;'Work DB'!$M$4)</f>
        <v>0</v>
      </c>
      <c r="N500" s="169">
        <f>SUMIFS('Transport-DB'!N:N,'Transport-DB'!C:C,"="&amp;'Work DB'!C500,'Transport-DB'!F:F,"="&amp;'Work DB'!$N$4)</f>
        <v>0</v>
      </c>
      <c r="O500" s="169">
        <f>SUMIFS('Transport-DB'!N:N,'Transport-DB'!C:C,"="&amp;'Work DB'!C500,'Transport-DB'!F:F,"="&amp;'Work DB'!$O$4)</f>
        <v>0</v>
      </c>
      <c r="P500" s="169">
        <f>SUMIFS('Transport-DB'!N:N,'Transport-DB'!C:C,"="&amp;'Work DB'!C500,'Transport-DB'!F:F,"="&amp;'Work DB'!$P$4)</f>
        <v>0</v>
      </c>
      <c r="Q500" s="166">
        <f>SUMIFS('Transport-DB'!N:N,'Transport-DB'!C:C,"="&amp;'Work DB'!C500,'Transport-DB'!F:F,"="&amp;'Work DB'!$Q$4)</f>
        <v>0</v>
      </c>
      <c r="R500" s="167">
        <f>SUMIFS('Transport-DB'!N:N,'Transport-DB'!C:C,"="&amp;'Work DB'!C500,'Transport-DB'!F:F,"="&amp;'Work DB'!$R$4)</f>
        <v>0</v>
      </c>
      <c r="S500" s="168">
        <f>SUM(D500:J500)+SUM(K500:R500)-M500-SUMIFS(Transport_DB[ترانشه],Transport_DB[توضیحات],"دیسپوزال",Transport_DB[تاریخ],'Work DB'!C500)</f>
        <v>0</v>
      </c>
      <c r="T500" s="169">
        <f t="shared" si="76"/>
        <v>0</v>
      </c>
      <c r="U500" s="169"/>
      <c r="V500" s="169"/>
      <c r="W500" s="169"/>
      <c r="X500" s="169"/>
      <c r="Y500" s="167"/>
      <c r="Z500" s="249"/>
      <c r="AA500" s="168">
        <f>SUMIFS('Transport-DB'!P:P,'Transport-DB'!C:C,"="&amp;'Work DB'!C500,'Transport-DB'!F:F,"="&amp;'Work DB'!$AA$4)</f>
        <v>0</v>
      </c>
      <c r="AB500" s="169">
        <f>SUMIFS('Transport-DB'!P:P,'Transport-DB'!C:C,"="&amp;'Work DB'!C500,'Transport-DB'!F:F,"="&amp;'Work DB'!$AB$4)</f>
        <v>0</v>
      </c>
      <c r="AC500" s="169">
        <f>SUMIFS('Transport-DB'!P:P,'Transport-DB'!C:C,"="&amp;'Work DB'!C500,'Transport-DB'!F:F,"="&amp;'Work DB'!$AC$4)</f>
        <v>0</v>
      </c>
      <c r="AD500" s="166">
        <f>SUMIFS('Transport-DB'!P:P,'Transport-DB'!C:C,"="&amp;'Work DB'!C500,'Transport-DB'!F:F,"="&amp;'Work DB'!$AD$4)</f>
        <v>0</v>
      </c>
      <c r="AE500" s="166">
        <f>SUMIFS('Transport-DB'!P:P,'Transport-DB'!C:C,"="&amp;'Work DB'!C500,'Transport-DB'!F:F,"="&amp;'Work DB'!$AE$4)</f>
        <v>0</v>
      </c>
      <c r="AF500" s="166">
        <f>SUMIFS('Transport-DB'!P:P,'Transport-DB'!C:C,"="&amp;'Work DB'!C500,'Transport-DB'!F:F,"="&amp;'Work DB'!$AF$4)</f>
        <v>0</v>
      </c>
      <c r="AG500" s="167"/>
      <c r="AH500" s="168">
        <f>SUMIFS('Transport-DB'!Q:Q,'Transport-DB'!C:C,"="&amp;'Work DB'!C500)</f>
        <v>0</v>
      </c>
      <c r="AI500" s="170">
        <f>SUMIFS(Civil_DB[قالب بندی],Civil_DB[تاریخ],"="&amp;'Work DB'!C500)</f>
        <v>0</v>
      </c>
      <c r="AJ500" s="169"/>
      <c r="AK500" s="167">
        <f>SUMIFS(Civil_DB[بتن],Civil_DB[تاریخ],"="&amp;'Work DB'!C500)</f>
        <v>0</v>
      </c>
      <c r="AL500" s="28"/>
      <c r="AM500" s="29"/>
      <c r="AN500" s="31"/>
      <c r="AO500" s="28"/>
      <c r="AP500" s="29"/>
      <c r="AQ500" s="29"/>
      <c r="AR500" s="30"/>
      <c r="AS500" s="28"/>
      <c r="AT500" s="29"/>
      <c r="AU500" s="30"/>
      <c r="AV500" s="184"/>
      <c r="AW500" s="29"/>
      <c r="AX500" s="29"/>
      <c r="AY500" s="29"/>
      <c r="AZ500" s="29"/>
      <c r="BA500" s="29"/>
      <c r="BB500" s="29"/>
      <c r="BC500" s="30"/>
      <c r="BD500" s="249"/>
      <c r="BE500" s="249"/>
      <c r="BF500" s="249"/>
      <c r="BG500" s="249"/>
      <c r="BH500" s="32"/>
      <c r="BI500" s="56"/>
    </row>
    <row r="501" spans="2:61" s="15" customFormat="1" ht="21" x14ac:dyDescent="0.25">
      <c r="B501" s="47"/>
      <c r="C501" s="20">
        <f t="shared" si="75"/>
        <v>45866</v>
      </c>
      <c r="D501" s="168">
        <f>SUMIFS('Transport-DB'!O:O,'Transport-DB'!C:C,"="&amp;'Work DB'!C501,'Transport-DB'!F:F,"="&amp;'Work DB'!$D$4)</f>
        <v>0</v>
      </c>
      <c r="E501" s="169">
        <f>SUMIFS('Transport-DB'!O:O,'Transport-DB'!C:C,"="&amp;'Work DB'!C501,'Transport-DB'!F:F,"="&amp;'Work DB'!$E$4)</f>
        <v>0</v>
      </c>
      <c r="F501" s="169">
        <f>SUMIFS('Transport-DB'!O:O,'Transport-DB'!C:C,"="&amp;'Work DB'!C501,'Transport-DB'!F:F,"="&amp;'Work DB'!$F$4)</f>
        <v>0</v>
      </c>
      <c r="G501" s="169">
        <f>SUMIFS('Transport-DB'!O:O,'Transport-DB'!C:C,"="&amp;'Work DB'!C501,'Transport-DB'!F:F,"="&amp;'Work DB'!$G$4)</f>
        <v>0</v>
      </c>
      <c r="H501" s="166">
        <f>SUMIFS('Transport-DB'!O:O,'Transport-DB'!C:C,"="&amp;'Work DB'!C501,'Transport-DB'!F:F,"="&amp;'Work DB'!$H$4)</f>
        <v>0</v>
      </c>
      <c r="I501" s="169">
        <f>SUMIFS('Transport-DB'!O:O,'Transport-DB'!C:C,"="&amp;'Work DB'!C501,'Transport-DB'!F:F,"="&amp;'Work DB'!$I$4)</f>
        <v>0</v>
      </c>
      <c r="J501" s="337">
        <f>SUMIFS('Transport-DB'!O:O,'Transport-DB'!C:C,"="&amp;'Work DB'!C501,'Transport-DB'!F:F,"="&amp;'Work DB'!$J$4)</f>
        <v>0</v>
      </c>
      <c r="K501" s="168">
        <f>SUMIFS('Transport-DB'!N:N,'Transport-DB'!C:C,"="&amp;'Work DB'!C501,'Transport-DB'!F:F,"="&amp;'Work DB'!$K$4)</f>
        <v>0</v>
      </c>
      <c r="L501" s="169">
        <f>SUMIFS('Transport-DB'!N:N,'Transport-DB'!C:C,"="&amp;'Work DB'!C501,'Transport-DB'!F:F,"="&amp;'Work DB'!$L$4)</f>
        <v>0</v>
      </c>
      <c r="M501" s="169">
        <f>SUMIFS('Transport-DB'!N:N,'Transport-DB'!C:C,"="&amp;'Work DB'!C501,'Transport-DB'!F:F,"="&amp;'Work DB'!$M$4)</f>
        <v>0</v>
      </c>
      <c r="N501" s="169">
        <f>SUMIFS('Transport-DB'!N:N,'Transport-DB'!C:C,"="&amp;'Work DB'!C501,'Transport-DB'!F:F,"="&amp;'Work DB'!$N$4)</f>
        <v>0</v>
      </c>
      <c r="O501" s="169">
        <f>SUMIFS('Transport-DB'!N:N,'Transport-DB'!C:C,"="&amp;'Work DB'!C501,'Transport-DB'!F:F,"="&amp;'Work DB'!$O$4)</f>
        <v>0</v>
      </c>
      <c r="P501" s="169">
        <f>SUMIFS('Transport-DB'!N:N,'Transport-DB'!C:C,"="&amp;'Work DB'!C501,'Transport-DB'!F:F,"="&amp;'Work DB'!$P$4)</f>
        <v>0</v>
      </c>
      <c r="Q501" s="166">
        <f>SUMIFS('Transport-DB'!N:N,'Transport-DB'!C:C,"="&amp;'Work DB'!C501,'Transport-DB'!F:F,"="&amp;'Work DB'!$Q$4)</f>
        <v>0</v>
      </c>
      <c r="R501" s="167">
        <f>SUMIFS('Transport-DB'!N:N,'Transport-DB'!C:C,"="&amp;'Work DB'!C501,'Transport-DB'!F:F,"="&amp;'Work DB'!$R$4)</f>
        <v>0</v>
      </c>
      <c r="S501" s="168">
        <f>SUM(D501:J501)+SUM(K501:R501)-M501-SUMIFS(Transport_DB[ترانشه],Transport_DB[توضیحات],"دیسپوزال",Transport_DB[تاریخ],'Work DB'!C501)</f>
        <v>0</v>
      </c>
      <c r="T501" s="169">
        <f t="shared" si="76"/>
        <v>0</v>
      </c>
      <c r="U501" s="169"/>
      <c r="V501" s="169"/>
      <c r="W501" s="169"/>
      <c r="X501" s="169"/>
      <c r="Y501" s="167"/>
      <c r="Z501" s="249"/>
      <c r="AA501" s="168">
        <f>SUMIFS('Transport-DB'!P:P,'Transport-DB'!C:C,"="&amp;'Work DB'!C501,'Transport-DB'!F:F,"="&amp;'Work DB'!$AA$4)</f>
        <v>0</v>
      </c>
      <c r="AB501" s="169">
        <f>SUMIFS('Transport-DB'!P:P,'Transport-DB'!C:C,"="&amp;'Work DB'!C501,'Transport-DB'!F:F,"="&amp;'Work DB'!$AB$4)</f>
        <v>0</v>
      </c>
      <c r="AC501" s="169">
        <f>SUMIFS('Transport-DB'!P:P,'Transport-DB'!C:C,"="&amp;'Work DB'!C501,'Transport-DB'!F:F,"="&amp;'Work DB'!$AC$4)</f>
        <v>0</v>
      </c>
      <c r="AD501" s="166">
        <f>SUMIFS('Transport-DB'!P:P,'Transport-DB'!C:C,"="&amp;'Work DB'!C501,'Transport-DB'!F:F,"="&amp;'Work DB'!$AD$4)</f>
        <v>0</v>
      </c>
      <c r="AE501" s="166">
        <f>SUMIFS('Transport-DB'!P:P,'Transport-DB'!C:C,"="&amp;'Work DB'!C501,'Transport-DB'!F:F,"="&amp;'Work DB'!$AE$4)</f>
        <v>0</v>
      </c>
      <c r="AF501" s="166">
        <f>SUMIFS('Transport-DB'!P:P,'Transport-DB'!C:C,"="&amp;'Work DB'!C501,'Transport-DB'!F:F,"="&amp;'Work DB'!$AF$4)</f>
        <v>0</v>
      </c>
      <c r="AG501" s="167"/>
      <c r="AH501" s="168">
        <f>SUMIFS('Transport-DB'!Q:Q,'Transport-DB'!C:C,"="&amp;'Work DB'!C501)</f>
        <v>0</v>
      </c>
      <c r="AI501" s="170">
        <f>SUMIFS(Civil_DB[قالب بندی],Civil_DB[تاریخ],"="&amp;'Work DB'!C501)</f>
        <v>0</v>
      </c>
      <c r="AJ501" s="169"/>
      <c r="AK501" s="167">
        <f>SUMIFS(Civil_DB[بتن],Civil_DB[تاریخ],"="&amp;'Work DB'!C501)</f>
        <v>0</v>
      </c>
      <c r="AL501" s="28"/>
      <c r="AM501" s="29"/>
      <c r="AN501" s="31"/>
      <c r="AO501" s="28"/>
      <c r="AP501" s="29"/>
      <c r="AQ501" s="29"/>
      <c r="AR501" s="30"/>
      <c r="AS501" s="28"/>
      <c r="AT501" s="29"/>
      <c r="AU501" s="30"/>
      <c r="AV501" s="184"/>
      <c r="AW501" s="29"/>
      <c r="AX501" s="29"/>
      <c r="AY501" s="29"/>
      <c r="AZ501" s="29"/>
      <c r="BA501" s="29"/>
      <c r="BB501" s="29"/>
      <c r="BC501" s="30"/>
      <c r="BD501" s="249"/>
      <c r="BE501" s="249"/>
      <c r="BF501" s="249"/>
      <c r="BG501" s="249"/>
      <c r="BH501" s="32"/>
      <c r="BI501" s="56"/>
    </row>
    <row r="502" spans="2:61" s="15" customFormat="1" ht="21" x14ac:dyDescent="0.25">
      <c r="B502" s="47"/>
      <c r="C502" s="20">
        <f t="shared" si="75"/>
        <v>45867</v>
      </c>
      <c r="D502" s="168">
        <f>SUMIFS('Transport-DB'!O:O,'Transport-DB'!C:C,"="&amp;'Work DB'!C502,'Transport-DB'!F:F,"="&amp;'Work DB'!$D$4)</f>
        <v>0</v>
      </c>
      <c r="E502" s="169">
        <f>SUMIFS('Transport-DB'!O:O,'Transport-DB'!C:C,"="&amp;'Work DB'!C502,'Transport-DB'!F:F,"="&amp;'Work DB'!$E$4)</f>
        <v>0</v>
      </c>
      <c r="F502" s="169">
        <f>SUMIFS('Transport-DB'!O:O,'Transport-DB'!C:C,"="&amp;'Work DB'!C502,'Transport-DB'!F:F,"="&amp;'Work DB'!$F$4)</f>
        <v>0</v>
      </c>
      <c r="G502" s="169">
        <f>SUMIFS('Transport-DB'!O:O,'Transport-DB'!C:C,"="&amp;'Work DB'!C502,'Transport-DB'!F:F,"="&amp;'Work DB'!$G$4)</f>
        <v>0</v>
      </c>
      <c r="H502" s="166">
        <f>SUMIFS('Transport-DB'!O:O,'Transport-DB'!C:C,"="&amp;'Work DB'!C502,'Transport-DB'!F:F,"="&amp;'Work DB'!$H$4)</f>
        <v>0</v>
      </c>
      <c r="I502" s="169">
        <f>SUMIFS('Transport-DB'!O:O,'Transport-DB'!C:C,"="&amp;'Work DB'!C502,'Transport-DB'!F:F,"="&amp;'Work DB'!$I$4)</f>
        <v>0</v>
      </c>
      <c r="J502" s="337">
        <f>SUMIFS('Transport-DB'!O:O,'Transport-DB'!C:C,"="&amp;'Work DB'!C502,'Transport-DB'!F:F,"="&amp;'Work DB'!$J$4)</f>
        <v>0</v>
      </c>
      <c r="K502" s="168">
        <f>SUMIFS('Transport-DB'!N:N,'Transport-DB'!C:C,"="&amp;'Work DB'!C502,'Transport-DB'!F:F,"="&amp;'Work DB'!$K$4)</f>
        <v>0</v>
      </c>
      <c r="L502" s="169">
        <f>SUMIFS('Transport-DB'!N:N,'Transport-DB'!C:C,"="&amp;'Work DB'!C502,'Transport-DB'!F:F,"="&amp;'Work DB'!$L$4)</f>
        <v>0</v>
      </c>
      <c r="M502" s="169">
        <f>SUMIFS('Transport-DB'!N:N,'Transport-DB'!C:C,"="&amp;'Work DB'!C502,'Transport-DB'!F:F,"="&amp;'Work DB'!$M$4)</f>
        <v>0</v>
      </c>
      <c r="N502" s="169">
        <f>SUMIFS('Transport-DB'!N:N,'Transport-DB'!C:C,"="&amp;'Work DB'!C502,'Transport-DB'!F:F,"="&amp;'Work DB'!$N$4)</f>
        <v>0</v>
      </c>
      <c r="O502" s="169">
        <f>SUMIFS('Transport-DB'!N:N,'Transport-DB'!C:C,"="&amp;'Work DB'!C502,'Transport-DB'!F:F,"="&amp;'Work DB'!$O$4)</f>
        <v>0</v>
      </c>
      <c r="P502" s="169">
        <f>SUMIFS('Transport-DB'!N:N,'Transport-DB'!C:C,"="&amp;'Work DB'!C502,'Transport-DB'!F:F,"="&amp;'Work DB'!$P$4)</f>
        <v>0</v>
      </c>
      <c r="Q502" s="166">
        <f>SUMIFS('Transport-DB'!N:N,'Transport-DB'!C:C,"="&amp;'Work DB'!C502,'Transport-DB'!F:F,"="&amp;'Work DB'!$Q$4)</f>
        <v>0</v>
      </c>
      <c r="R502" s="167">
        <f>SUMIFS('Transport-DB'!N:N,'Transport-DB'!C:C,"="&amp;'Work DB'!C502,'Transport-DB'!F:F,"="&amp;'Work DB'!$R$4)</f>
        <v>0</v>
      </c>
      <c r="S502" s="168">
        <f>SUM(D502:J502)+SUM(K502:R502)-M502-SUMIFS(Transport_DB[ترانشه],Transport_DB[توضیحات],"دیسپوزال",Transport_DB[تاریخ],'Work DB'!C502)</f>
        <v>0</v>
      </c>
      <c r="T502" s="169">
        <f t="shared" si="76"/>
        <v>0</v>
      </c>
      <c r="U502" s="169"/>
      <c r="V502" s="169"/>
      <c r="W502" s="169"/>
      <c r="X502" s="169"/>
      <c r="Y502" s="167"/>
      <c r="Z502" s="249"/>
      <c r="AA502" s="168">
        <f>SUMIFS('Transport-DB'!P:P,'Transport-DB'!C:C,"="&amp;'Work DB'!C502,'Transport-DB'!F:F,"="&amp;'Work DB'!$AA$4)</f>
        <v>0</v>
      </c>
      <c r="AB502" s="169">
        <f>SUMIFS('Transport-DB'!P:P,'Transport-DB'!C:C,"="&amp;'Work DB'!C502,'Transport-DB'!F:F,"="&amp;'Work DB'!$AB$4)</f>
        <v>0</v>
      </c>
      <c r="AC502" s="169">
        <f>SUMIFS('Transport-DB'!P:P,'Transport-DB'!C:C,"="&amp;'Work DB'!C502,'Transport-DB'!F:F,"="&amp;'Work DB'!$AC$4)</f>
        <v>0</v>
      </c>
      <c r="AD502" s="166">
        <f>SUMIFS('Transport-DB'!P:P,'Transport-DB'!C:C,"="&amp;'Work DB'!C502,'Transport-DB'!F:F,"="&amp;'Work DB'!$AD$4)</f>
        <v>0</v>
      </c>
      <c r="AE502" s="166">
        <f>SUMIFS('Transport-DB'!P:P,'Transport-DB'!C:C,"="&amp;'Work DB'!C502,'Transport-DB'!F:F,"="&amp;'Work DB'!$AE$4)</f>
        <v>0</v>
      </c>
      <c r="AF502" s="166">
        <f>SUMIFS('Transport-DB'!P:P,'Transport-DB'!C:C,"="&amp;'Work DB'!C502,'Transport-DB'!F:F,"="&amp;'Work DB'!$AF$4)</f>
        <v>0</v>
      </c>
      <c r="AG502" s="167"/>
      <c r="AH502" s="168">
        <f>SUMIFS('Transport-DB'!Q:Q,'Transport-DB'!C:C,"="&amp;'Work DB'!C502)</f>
        <v>0</v>
      </c>
      <c r="AI502" s="170">
        <f>SUMIFS(Civil_DB[قالب بندی],Civil_DB[تاریخ],"="&amp;'Work DB'!C502)</f>
        <v>0</v>
      </c>
      <c r="AJ502" s="169"/>
      <c r="AK502" s="167">
        <f>SUMIFS(Civil_DB[بتن],Civil_DB[تاریخ],"="&amp;'Work DB'!C502)</f>
        <v>0</v>
      </c>
      <c r="AL502" s="28"/>
      <c r="AM502" s="29"/>
      <c r="AN502" s="31"/>
      <c r="AO502" s="28"/>
      <c r="AP502" s="29"/>
      <c r="AQ502" s="29"/>
      <c r="AR502" s="30"/>
      <c r="AS502" s="28"/>
      <c r="AT502" s="29"/>
      <c r="AU502" s="30"/>
      <c r="AV502" s="184"/>
      <c r="AW502" s="29"/>
      <c r="AX502" s="29"/>
      <c r="AY502" s="29"/>
      <c r="AZ502" s="29"/>
      <c r="BA502" s="29"/>
      <c r="BB502" s="29"/>
      <c r="BC502" s="30"/>
      <c r="BD502" s="249"/>
      <c r="BE502" s="249"/>
      <c r="BF502" s="249"/>
      <c r="BG502" s="249"/>
      <c r="BH502" s="32"/>
      <c r="BI502" s="56"/>
    </row>
    <row r="503" spans="2:61" s="15" customFormat="1" ht="21" x14ac:dyDescent="0.25">
      <c r="B503" s="47"/>
      <c r="C503" s="20">
        <f t="shared" si="75"/>
        <v>45868</v>
      </c>
      <c r="D503" s="168">
        <f>SUMIFS('Transport-DB'!O:O,'Transport-DB'!C:C,"="&amp;'Work DB'!C503,'Transport-DB'!F:F,"="&amp;'Work DB'!$D$4)</f>
        <v>0</v>
      </c>
      <c r="E503" s="169">
        <f>SUMIFS('Transport-DB'!O:O,'Transport-DB'!C:C,"="&amp;'Work DB'!C503,'Transport-DB'!F:F,"="&amp;'Work DB'!$E$4)</f>
        <v>0</v>
      </c>
      <c r="F503" s="169">
        <f>SUMIFS('Transport-DB'!O:O,'Transport-DB'!C:C,"="&amp;'Work DB'!C503,'Transport-DB'!F:F,"="&amp;'Work DB'!$F$4)</f>
        <v>0</v>
      </c>
      <c r="G503" s="169">
        <f>SUMIFS('Transport-DB'!O:O,'Transport-DB'!C:C,"="&amp;'Work DB'!C503,'Transport-DB'!F:F,"="&amp;'Work DB'!$G$4)</f>
        <v>0</v>
      </c>
      <c r="H503" s="166">
        <f>SUMIFS('Transport-DB'!O:O,'Transport-DB'!C:C,"="&amp;'Work DB'!C503,'Transport-DB'!F:F,"="&amp;'Work DB'!$H$4)</f>
        <v>0</v>
      </c>
      <c r="I503" s="169">
        <f>SUMIFS('Transport-DB'!O:O,'Transport-DB'!C:C,"="&amp;'Work DB'!C503,'Transport-DB'!F:F,"="&amp;'Work DB'!$I$4)</f>
        <v>0</v>
      </c>
      <c r="J503" s="337">
        <f>SUMIFS('Transport-DB'!O:O,'Transport-DB'!C:C,"="&amp;'Work DB'!C503,'Transport-DB'!F:F,"="&amp;'Work DB'!$J$4)</f>
        <v>0</v>
      </c>
      <c r="K503" s="168">
        <f>SUMIFS('Transport-DB'!N:N,'Transport-DB'!C:C,"="&amp;'Work DB'!C503,'Transport-DB'!F:F,"="&amp;'Work DB'!$K$4)</f>
        <v>0</v>
      </c>
      <c r="L503" s="169">
        <f>SUMIFS('Transport-DB'!N:N,'Transport-DB'!C:C,"="&amp;'Work DB'!C503,'Transport-DB'!F:F,"="&amp;'Work DB'!$L$4)</f>
        <v>0</v>
      </c>
      <c r="M503" s="169">
        <f>SUMIFS('Transport-DB'!N:N,'Transport-DB'!C:C,"="&amp;'Work DB'!C503,'Transport-DB'!F:F,"="&amp;'Work DB'!$M$4)</f>
        <v>0</v>
      </c>
      <c r="N503" s="169">
        <f>SUMIFS('Transport-DB'!N:N,'Transport-DB'!C:C,"="&amp;'Work DB'!C503,'Transport-DB'!F:F,"="&amp;'Work DB'!$N$4)</f>
        <v>0</v>
      </c>
      <c r="O503" s="169">
        <f>SUMIFS('Transport-DB'!N:N,'Transport-DB'!C:C,"="&amp;'Work DB'!C503,'Transport-DB'!F:F,"="&amp;'Work DB'!$O$4)</f>
        <v>0</v>
      </c>
      <c r="P503" s="169">
        <f>SUMIFS('Transport-DB'!N:N,'Transport-DB'!C:C,"="&amp;'Work DB'!C503,'Transport-DB'!F:F,"="&amp;'Work DB'!$P$4)</f>
        <v>0</v>
      </c>
      <c r="Q503" s="166">
        <f>SUMIFS('Transport-DB'!N:N,'Transport-DB'!C:C,"="&amp;'Work DB'!C503,'Transport-DB'!F:F,"="&amp;'Work DB'!$Q$4)</f>
        <v>0</v>
      </c>
      <c r="R503" s="167">
        <f>SUMIFS('Transport-DB'!N:N,'Transport-DB'!C:C,"="&amp;'Work DB'!C503,'Transport-DB'!F:F,"="&amp;'Work DB'!$R$4)</f>
        <v>0</v>
      </c>
      <c r="S503" s="168">
        <f>SUM(D503:J503)+SUM(K503:R503)-M503-SUMIFS(Transport_DB[ترانشه],Transport_DB[توضیحات],"دیسپوزال",Transport_DB[تاریخ],'Work DB'!C503)</f>
        <v>0</v>
      </c>
      <c r="T503" s="169">
        <f t="shared" si="76"/>
        <v>0</v>
      </c>
      <c r="U503" s="169"/>
      <c r="V503" s="169"/>
      <c r="W503" s="169"/>
      <c r="X503" s="169"/>
      <c r="Y503" s="167"/>
      <c r="Z503" s="249"/>
      <c r="AA503" s="168">
        <f>SUMIFS('Transport-DB'!P:P,'Transport-DB'!C:C,"="&amp;'Work DB'!C503,'Transport-DB'!F:F,"="&amp;'Work DB'!$AA$4)</f>
        <v>0</v>
      </c>
      <c r="AB503" s="169">
        <f>SUMIFS('Transport-DB'!P:P,'Transport-DB'!C:C,"="&amp;'Work DB'!C503,'Transport-DB'!F:F,"="&amp;'Work DB'!$AB$4)</f>
        <v>0</v>
      </c>
      <c r="AC503" s="169">
        <f>SUMIFS('Transport-DB'!P:P,'Transport-DB'!C:C,"="&amp;'Work DB'!C503,'Transport-DB'!F:F,"="&amp;'Work DB'!$AC$4)</f>
        <v>0</v>
      </c>
      <c r="AD503" s="166">
        <f>SUMIFS('Transport-DB'!P:P,'Transport-DB'!C:C,"="&amp;'Work DB'!C503,'Transport-DB'!F:F,"="&amp;'Work DB'!$AD$4)</f>
        <v>0</v>
      </c>
      <c r="AE503" s="166">
        <f>SUMIFS('Transport-DB'!P:P,'Transport-DB'!C:C,"="&amp;'Work DB'!C503,'Transport-DB'!F:F,"="&amp;'Work DB'!$AE$4)</f>
        <v>0</v>
      </c>
      <c r="AF503" s="166">
        <f>SUMIFS('Transport-DB'!P:P,'Transport-DB'!C:C,"="&amp;'Work DB'!C503,'Transport-DB'!F:F,"="&amp;'Work DB'!$AF$4)</f>
        <v>0</v>
      </c>
      <c r="AG503" s="167"/>
      <c r="AH503" s="168">
        <f>SUMIFS('Transport-DB'!Q:Q,'Transport-DB'!C:C,"="&amp;'Work DB'!C503)</f>
        <v>0</v>
      </c>
      <c r="AI503" s="170">
        <f>SUMIFS(Civil_DB[قالب بندی],Civil_DB[تاریخ],"="&amp;'Work DB'!C503)</f>
        <v>0</v>
      </c>
      <c r="AJ503" s="169"/>
      <c r="AK503" s="167">
        <f>SUMIFS(Civil_DB[بتن],Civil_DB[تاریخ],"="&amp;'Work DB'!C503)</f>
        <v>0</v>
      </c>
      <c r="AL503" s="28"/>
      <c r="AM503" s="29"/>
      <c r="AN503" s="31"/>
      <c r="AO503" s="28"/>
      <c r="AP503" s="29"/>
      <c r="AQ503" s="29"/>
      <c r="AR503" s="30"/>
      <c r="AS503" s="28"/>
      <c r="AT503" s="29"/>
      <c r="AU503" s="30"/>
      <c r="AV503" s="184"/>
      <c r="AW503" s="29"/>
      <c r="AX503" s="29"/>
      <c r="AY503" s="29"/>
      <c r="AZ503" s="29"/>
      <c r="BA503" s="29"/>
      <c r="BB503" s="29"/>
      <c r="BC503" s="30"/>
      <c r="BD503" s="249"/>
      <c r="BE503" s="249"/>
      <c r="BF503" s="249"/>
      <c r="BG503" s="249"/>
      <c r="BH503" s="32"/>
      <c r="BI503" s="56"/>
    </row>
    <row r="504" spans="2:61" s="15" customFormat="1" ht="21" x14ac:dyDescent="0.25">
      <c r="B504" s="47"/>
      <c r="C504" s="20">
        <f t="shared" si="75"/>
        <v>45869</v>
      </c>
      <c r="D504" s="168">
        <f>SUMIFS('Transport-DB'!O:O,'Transport-DB'!C:C,"="&amp;'Work DB'!C504,'Transport-DB'!F:F,"="&amp;'Work DB'!$D$4)</f>
        <v>0</v>
      </c>
      <c r="E504" s="169">
        <f>SUMIFS('Transport-DB'!O:O,'Transport-DB'!C:C,"="&amp;'Work DB'!C504,'Transport-DB'!F:F,"="&amp;'Work DB'!$E$4)</f>
        <v>0</v>
      </c>
      <c r="F504" s="169">
        <f>SUMIFS('Transport-DB'!O:O,'Transport-DB'!C:C,"="&amp;'Work DB'!C504,'Transport-DB'!F:F,"="&amp;'Work DB'!$F$4)</f>
        <v>0</v>
      </c>
      <c r="G504" s="169">
        <f>SUMIFS('Transport-DB'!O:O,'Transport-DB'!C:C,"="&amp;'Work DB'!C504,'Transport-DB'!F:F,"="&amp;'Work DB'!$G$4)</f>
        <v>0</v>
      </c>
      <c r="H504" s="166">
        <f>SUMIFS('Transport-DB'!O:O,'Transport-DB'!C:C,"="&amp;'Work DB'!C504,'Transport-DB'!F:F,"="&amp;'Work DB'!$H$4)</f>
        <v>0</v>
      </c>
      <c r="I504" s="169">
        <f>SUMIFS('Transport-DB'!O:O,'Transport-DB'!C:C,"="&amp;'Work DB'!C504,'Transport-DB'!F:F,"="&amp;'Work DB'!$I$4)</f>
        <v>0</v>
      </c>
      <c r="J504" s="337">
        <f>SUMIFS('Transport-DB'!O:O,'Transport-DB'!C:C,"="&amp;'Work DB'!C504,'Transport-DB'!F:F,"="&amp;'Work DB'!$J$4)</f>
        <v>0</v>
      </c>
      <c r="K504" s="168">
        <f>SUMIFS('Transport-DB'!N:N,'Transport-DB'!C:C,"="&amp;'Work DB'!C504,'Transport-DB'!F:F,"="&amp;'Work DB'!$K$4)</f>
        <v>0</v>
      </c>
      <c r="L504" s="169">
        <f>SUMIFS('Transport-DB'!N:N,'Transport-DB'!C:C,"="&amp;'Work DB'!C504,'Transport-DB'!F:F,"="&amp;'Work DB'!$L$4)</f>
        <v>0</v>
      </c>
      <c r="M504" s="169">
        <f>SUMIFS('Transport-DB'!N:N,'Transport-DB'!C:C,"="&amp;'Work DB'!C504,'Transport-DB'!F:F,"="&amp;'Work DB'!$M$4)</f>
        <v>0</v>
      </c>
      <c r="N504" s="169">
        <f>SUMIFS('Transport-DB'!N:N,'Transport-DB'!C:C,"="&amp;'Work DB'!C504,'Transport-DB'!F:F,"="&amp;'Work DB'!$N$4)</f>
        <v>0</v>
      </c>
      <c r="O504" s="169">
        <f>SUMIFS('Transport-DB'!N:N,'Transport-DB'!C:C,"="&amp;'Work DB'!C504,'Transport-DB'!F:F,"="&amp;'Work DB'!$O$4)</f>
        <v>0</v>
      </c>
      <c r="P504" s="169">
        <f>SUMIFS('Transport-DB'!N:N,'Transport-DB'!C:C,"="&amp;'Work DB'!C504,'Transport-DB'!F:F,"="&amp;'Work DB'!$P$4)</f>
        <v>0</v>
      </c>
      <c r="Q504" s="166">
        <f>SUMIFS('Transport-DB'!N:N,'Transport-DB'!C:C,"="&amp;'Work DB'!C504,'Transport-DB'!F:F,"="&amp;'Work DB'!$Q$4)</f>
        <v>0</v>
      </c>
      <c r="R504" s="167">
        <f>SUMIFS('Transport-DB'!N:N,'Transport-DB'!C:C,"="&amp;'Work DB'!C504,'Transport-DB'!F:F,"="&amp;'Work DB'!$R$4)</f>
        <v>0</v>
      </c>
      <c r="S504" s="168">
        <f>SUM(D504:J504)+SUM(K504:R504)-M504-SUMIFS(Transport_DB[ترانشه],Transport_DB[توضیحات],"دیسپوزال",Transport_DB[تاریخ],'Work DB'!C504)</f>
        <v>0</v>
      </c>
      <c r="T504" s="169">
        <f t="shared" si="76"/>
        <v>0</v>
      </c>
      <c r="U504" s="169"/>
      <c r="V504" s="169"/>
      <c r="W504" s="169"/>
      <c r="X504" s="169"/>
      <c r="Y504" s="167"/>
      <c r="Z504" s="249"/>
      <c r="AA504" s="168">
        <f>SUMIFS('Transport-DB'!P:P,'Transport-DB'!C:C,"="&amp;'Work DB'!C504,'Transport-DB'!F:F,"="&amp;'Work DB'!$AA$4)</f>
        <v>0</v>
      </c>
      <c r="AB504" s="169">
        <f>SUMIFS('Transport-DB'!P:P,'Transport-DB'!C:C,"="&amp;'Work DB'!C504,'Transport-DB'!F:F,"="&amp;'Work DB'!$AB$4)</f>
        <v>0</v>
      </c>
      <c r="AC504" s="169">
        <f>SUMIFS('Transport-DB'!P:P,'Transport-DB'!C:C,"="&amp;'Work DB'!C504,'Transport-DB'!F:F,"="&amp;'Work DB'!$AC$4)</f>
        <v>0</v>
      </c>
      <c r="AD504" s="166">
        <f>SUMIFS('Transport-DB'!P:P,'Transport-DB'!C:C,"="&amp;'Work DB'!C504,'Transport-DB'!F:F,"="&amp;'Work DB'!$AD$4)</f>
        <v>0</v>
      </c>
      <c r="AE504" s="166">
        <f>SUMIFS('Transport-DB'!P:P,'Transport-DB'!C:C,"="&amp;'Work DB'!C504,'Transport-DB'!F:F,"="&amp;'Work DB'!$AE$4)</f>
        <v>0</v>
      </c>
      <c r="AF504" s="166">
        <f>SUMIFS('Transport-DB'!P:P,'Transport-DB'!C:C,"="&amp;'Work DB'!C504,'Transport-DB'!F:F,"="&amp;'Work DB'!$AF$4)</f>
        <v>0</v>
      </c>
      <c r="AG504" s="167"/>
      <c r="AH504" s="168">
        <f>SUMIFS('Transport-DB'!Q:Q,'Transport-DB'!C:C,"="&amp;'Work DB'!C504)</f>
        <v>0</v>
      </c>
      <c r="AI504" s="170">
        <f>SUMIFS(Civil_DB[قالب بندی],Civil_DB[تاریخ],"="&amp;'Work DB'!C504)</f>
        <v>0</v>
      </c>
      <c r="AJ504" s="169"/>
      <c r="AK504" s="167">
        <f>SUMIFS(Civil_DB[بتن],Civil_DB[تاریخ],"="&amp;'Work DB'!C504)</f>
        <v>0</v>
      </c>
      <c r="AL504" s="28"/>
      <c r="AM504" s="29"/>
      <c r="AN504" s="31"/>
      <c r="AO504" s="28"/>
      <c r="AP504" s="29"/>
      <c r="AQ504" s="29"/>
      <c r="AR504" s="30"/>
      <c r="AS504" s="28"/>
      <c r="AT504" s="29"/>
      <c r="AU504" s="30"/>
      <c r="AV504" s="184"/>
      <c r="AW504" s="29"/>
      <c r="AX504" s="29"/>
      <c r="AY504" s="29"/>
      <c r="AZ504" s="29"/>
      <c r="BA504" s="29"/>
      <c r="BB504" s="29"/>
      <c r="BC504" s="30"/>
      <c r="BD504" s="249"/>
      <c r="BE504" s="249"/>
      <c r="BF504" s="249"/>
      <c r="BG504" s="249"/>
      <c r="BH504" s="32"/>
      <c r="BI504" s="56"/>
    </row>
    <row r="505" spans="2:61" s="15" customFormat="1" ht="21" x14ac:dyDescent="0.25">
      <c r="B505" s="47"/>
      <c r="C505" s="20">
        <f t="shared" si="75"/>
        <v>45870</v>
      </c>
      <c r="D505" s="168">
        <f>SUMIFS('Transport-DB'!O:O,'Transport-DB'!C:C,"="&amp;'Work DB'!C505,'Transport-DB'!F:F,"="&amp;'Work DB'!$D$4)</f>
        <v>0</v>
      </c>
      <c r="E505" s="169">
        <f>SUMIFS('Transport-DB'!O:O,'Transport-DB'!C:C,"="&amp;'Work DB'!C505,'Transport-DB'!F:F,"="&amp;'Work DB'!$E$4)</f>
        <v>0</v>
      </c>
      <c r="F505" s="169">
        <f>SUMIFS('Transport-DB'!O:O,'Transport-DB'!C:C,"="&amp;'Work DB'!C505,'Transport-DB'!F:F,"="&amp;'Work DB'!$F$4)</f>
        <v>0</v>
      </c>
      <c r="G505" s="169">
        <f>SUMIFS('Transport-DB'!O:O,'Transport-DB'!C:C,"="&amp;'Work DB'!C505,'Transport-DB'!F:F,"="&amp;'Work DB'!$G$4)</f>
        <v>0</v>
      </c>
      <c r="H505" s="166">
        <f>SUMIFS('Transport-DB'!O:O,'Transport-DB'!C:C,"="&amp;'Work DB'!C505,'Transport-DB'!F:F,"="&amp;'Work DB'!$H$4)</f>
        <v>0</v>
      </c>
      <c r="I505" s="169">
        <f>SUMIFS('Transport-DB'!O:O,'Transport-DB'!C:C,"="&amp;'Work DB'!C505,'Transport-DB'!F:F,"="&amp;'Work DB'!$I$4)</f>
        <v>0</v>
      </c>
      <c r="J505" s="337">
        <f>SUMIFS('Transport-DB'!O:O,'Transport-DB'!C:C,"="&amp;'Work DB'!C505,'Transport-DB'!F:F,"="&amp;'Work DB'!$J$4)</f>
        <v>0</v>
      </c>
      <c r="K505" s="168">
        <f>SUMIFS('Transport-DB'!N:N,'Transport-DB'!C:C,"="&amp;'Work DB'!C505,'Transport-DB'!F:F,"="&amp;'Work DB'!$K$4)</f>
        <v>0</v>
      </c>
      <c r="L505" s="169">
        <f>SUMIFS('Transport-DB'!N:N,'Transport-DB'!C:C,"="&amp;'Work DB'!C505,'Transport-DB'!F:F,"="&amp;'Work DB'!$L$4)</f>
        <v>0</v>
      </c>
      <c r="M505" s="169">
        <f>SUMIFS('Transport-DB'!N:N,'Transport-DB'!C:C,"="&amp;'Work DB'!C505,'Transport-DB'!F:F,"="&amp;'Work DB'!$M$4)</f>
        <v>0</v>
      </c>
      <c r="N505" s="169">
        <f>SUMIFS('Transport-DB'!N:N,'Transport-DB'!C:C,"="&amp;'Work DB'!C505,'Transport-DB'!F:F,"="&amp;'Work DB'!$N$4)</f>
        <v>0</v>
      </c>
      <c r="O505" s="169">
        <f>SUMIFS('Transport-DB'!N:N,'Transport-DB'!C:C,"="&amp;'Work DB'!C505,'Transport-DB'!F:F,"="&amp;'Work DB'!$O$4)</f>
        <v>0</v>
      </c>
      <c r="P505" s="169">
        <f>SUMIFS('Transport-DB'!N:N,'Transport-DB'!C:C,"="&amp;'Work DB'!C505,'Transport-DB'!F:F,"="&amp;'Work DB'!$P$4)</f>
        <v>0</v>
      </c>
      <c r="Q505" s="166">
        <f>SUMIFS('Transport-DB'!N:N,'Transport-DB'!C:C,"="&amp;'Work DB'!C505,'Transport-DB'!F:F,"="&amp;'Work DB'!$Q$4)</f>
        <v>0</v>
      </c>
      <c r="R505" s="167">
        <f>SUMIFS('Transport-DB'!N:N,'Transport-DB'!C:C,"="&amp;'Work DB'!C505,'Transport-DB'!F:F,"="&amp;'Work DB'!$R$4)</f>
        <v>0</v>
      </c>
      <c r="S505" s="168">
        <f>SUM(D505:J505)+SUM(K505:R505)-M505-SUMIFS(Transport_DB[ترانشه],Transport_DB[توضیحات],"دیسپوزال",Transport_DB[تاریخ],'Work DB'!C505)</f>
        <v>0</v>
      </c>
      <c r="T505" s="169">
        <f t="shared" si="76"/>
        <v>0</v>
      </c>
      <c r="U505" s="169"/>
      <c r="V505" s="169"/>
      <c r="W505" s="169"/>
      <c r="X505" s="169"/>
      <c r="Y505" s="167"/>
      <c r="Z505" s="249"/>
      <c r="AA505" s="168">
        <f>SUMIFS('Transport-DB'!P:P,'Transport-DB'!C:C,"="&amp;'Work DB'!C505,'Transport-DB'!F:F,"="&amp;'Work DB'!$AA$4)</f>
        <v>0</v>
      </c>
      <c r="AB505" s="169">
        <f>SUMIFS('Transport-DB'!P:P,'Transport-DB'!C:C,"="&amp;'Work DB'!C505,'Transport-DB'!F:F,"="&amp;'Work DB'!$AB$4)</f>
        <v>0</v>
      </c>
      <c r="AC505" s="169">
        <f>SUMIFS('Transport-DB'!P:P,'Transport-DB'!C:C,"="&amp;'Work DB'!C505,'Transport-DB'!F:F,"="&amp;'Work DB'!$AC$4)</f>
        <v>0</v>
      </c>
      <c r="AD505" s="166">
        <f>SUMIFS('Transport-DB'!P:P,'Transport-DB'!C:C,"="&amp;'Work DB'!C505,'Transport-DB'!F:F,"="&amp;'Work DB'!$AD$4)</f>
        <v>0</v>
      </c>
      <c r="AE505" s="166">
        <f>SUMIFS('Transport-DB'!P:P,'Transport-DB'!C:C,"="&amp;'Work DB'!C505,'Transport-DB'!F:F,"="&amp;'Work DB'!$AE$4)</f>
        <v>0</v>
      </c>
      <c r="AF505" s="166">
        <f>SUMIFS('Transport-DB'!P:P,'Transport-DB'!C:C,"="&amp;'Work DB'!C505,'Transport-DB'!F:F,"="&amp;'Work DB'!$AF$4)</f>
        <v>0</v>
      </c>
      <c r="AG505" s="167"/>
      <c r="AH505" s="168">
        <f>SUMIFS('Transport-DB'!Q:Q,'Transport-DB'!C:C,"="&amp;'Work DB'!C505)</f>
        <v>0</v>
      </c>
      <c r="AI505" s="170">
        <f>SUMIFS(Civil_DB[قالب بندی],Civil_DB[تاریخ],"="&amp;'Work DB'!C505)</f>
        <v>0</v>
      </c>
      <c r="AJ505" s="169"/>
      <c r="AK505" s="167">
        <f>SUMIFS(Civil_DB[بتن],Civil_DB[تاریخ],"="&amp;'Work DB'!C505)</f>
        <v>0</v>
      </c>
      <c r="AL505" s="28"/>
      <c r="AM505" s="29"/>
      <c r="AN505" s="31"/>
      <c r="AO505" s="28"/>
      <c r="AP505" s="29"/>
      <c r="AQ505" s="29"/>
      <c r="AR505" s="30"/>
      <c r="AS505" s="28"/>
      <c r="AT505" s="29"/>
      <c r="AU505" s="30"/>
      <c r="AV505" s="184"/>
      <c r="AW505" s="29"/>
      <c r="AX505" s="29"/>
      <c r="AY505" s="29"/>
      <c r="AZ505" s="29"/>
      <c r="BA505" s="29"/>
      <c r="BB505" s="29"/>
      <c r="BC505" s="30"/>
      <c r="BD505" s="249"/>
      <c r="BE505" s="249"/>
      <c r="BF505" s="249"/>
      <c r="BG505" s="249"/>
      <c r="BH505" s="32"/>
      <c r="BI505" s="56"/>
    </row>
    <row r="506" spans="2:61" s="15" customFormat="1" ht="21" x14ac:dyDescent="0.25">
      <c r="B506" s="47"/>
      <c r="C506" s="20">
        <f t="shared" si="75"/>
        <v>45871</v>
      </c>
      <c r="D506" s="168">
        <f>SUMIFS('Transport-DB'!O:O,'Transport-DB'!C:C,"="&amp;'Work DB'!C506,'Transport-DB'!F:F,"="&amp;'Work DB'!$D$4)</f>
        <v>0</v>
      </c>
      <c r="E506" s="169">
        <f>SUMIFS('Transport-DB'!O:O,'Transport-DB'!C:C,"="&amp;'Work DB'!C506,'Transport-DB'!F:F,"="&amp;'Work DB'!$E$4)</f>
        <v>0</v>
      </c>
      <c r="F506" s="169">
        <f>SUMIFS('Transport-DB'!O:O,'Transport-DB'!C:C,"="&amp;'Work DB'!C506,'Transport-DB'!F:F,"="&amp;'Work DB'!$F$4)</f>
        <v>0</v>
      </c>
      <c r="G506" s="169">
        <f>SUMIFS('Transport-DB'!O:O,'Transport-DB'!C:C,"="&amp;'Work DB'!C506,'Transport-DB'!F:F,"="&amp;'Work DB'!$G$4)</f>
        <v>0</v>
      </c>
      <c r="H506" s="166">
        <f>SUMIFS('Transport-DB'!O:O,'Transport-DB'!C:C,"="&amp;'Work DB'!C506,'Transport-DB'!F:F,"="&amp;'Work DB'!$H$4)</f>
        <v>0</v>
      </c>
      <c r="I506" s="169">
        <f>SUMIFS('Transport-DB'!O:O,'Transport-DB'!C:C,"="&amp;'Work DB'!C506,'Transport-DB'!F:F,"="&amp;'Work DB'!$I$4)</f>
        <v>0</v>
      </c>
      <c r="J506" s="337">
        <f>SUMIFS('Transport-DB'!O:O,'Transport-DB'!C:C,"="&amp;'Work DB'!C506,'Transport-DB'!F:F,"="&amp;'Work DB'!$J$4)</f>
        <v>0</v>
      </c>
      <c r="K506" s="168">
        <f>SUMIFS('Transport-DB'!N:N,'Transport-DB'!C:C,"="&amp;'Work DB'!C506,'Transport-DB'!F:F,"="&amp;'Work DB'!$K$4)</f>
        <v>0</v>
      </c>
      <c r="L506" s="169">
        <f>SUMIFS('Transport-DB'!N:N,'Transport-DB'!C:C,"="&amp;'Work DB'!C506,'Transport-DB'!F:F,"="&amp;'Work DB'!$L$4)</f>
        <v>0</v>
      </c>
      <c r="M506" s="169">
        <f>SUMIFS('Transport-DB'!N:N,'Transport-DB'!C:C,"="&amp;'Work DB'!C506,'Transport-DB'!F:F,"="&amp;'Work DB'!$M$4)</f>
        <v>0</v>
      </c>
      <c r="N506" s="169">
        <f>SUMIFS('Transport-DB'!N:N,'Transport-DB'!C:C,"="&amp;'Work DB'!C506,'Transport-DB'!F:F,"="&amp;'Work DB'!$N$4)</f>
        <v>0</v>
      </c>
      <c r="O506" s="169">
        <f>SUMIFS('Transport-DB'!N:N,'Transport-DB'!C:C,"="&amp;'Work DB'!C506,'Transport-DB'!F:F,"="&amp;'Work DB'!$O$4)</f>
        <v>0</v>
      </c>
      <c r="P506" s="169">
        <f>SUMIFS('Transport-DB'!N:N,'Transport-DB'!C:C,"="&amp;'Work DB'!C506,'Transport-DB'!F:F,"="&amp;'Work DB'!$P$4)</f>
        <v>0</v>
      </c>
      <c r="Q506" s="166">
        <f>SUMIFS('Transport-DB'!N:N,'Transport-DB'!C:C,"="&amp;'Work DB'!C506,'Transport-DB'!F:F,"="&amp;'Work DB'!$Q$4)</f>
        <v>0</v>
      </c>
      <c r="R506" s="167">
        <f>SUMIFS('Transport-DB'!N:N,'Transport-DB'!C:C,"="&amp;'Work DB'!C506,'Transport-DB'!F:F,"="&amp;'Work DB'!$R$4)</f>
        <v>0</v>
      </c>
      <c r="S506" s="168">
        <f>SUM(D506:J506)+SUM(K506:R506)-M506-SUMIFS(Transport_DB[ترانشه],Transport_DB[توضیحات],"دیسپوزال",Transport_DB[تاریخ],'Work DB'!C506)</f>
        <v>0</v>
      </c>
      <c r="T506" s="169">
        <f t="shared" si="76"/>
        <v>0</v>
      </c>
      <c r="U506" s="169"/>
      <c r="V506" s="169"/>
      <c r="W506" s="169"/>
      <c r="X506" s="169"/>
      <c r="Y506" s="167"/>
      <c r="Z506" s="249"/>
      <c r="AA506" s="168">
        <f>SUMIFS('Transport-DB'!P:P,'Transport-DB'!C:C,"="&amp;'Work DB'!C506,'Transport-DB'!F:F,"="&amp;'Work DB'!$AA$4)</f>
        <v>0</v>
      </c>
      <c r="AB506" s="169">
        <f>SUMIFS('Transport-DB'!P:P,'Transport-DB'!C:C,"="&amp;'Work DB'!C506,'Transport-DB'!F:F,"="&amp;'Work DB'!$AB$4)</f>
        <v>0</v>
      </c>
      <c r="AC506" s="169">
        <f>SUMIFS('Transport-DB'!P:P,'Transport-DB'!C:C,"="&amp;'Work DB'!C506,'Transport-DB'!F:F,"="&amp;'Work DB'!$AC$4)</f>
        <v>0</v>
      </c>
      <c r="AD506" s="166">
        <f>SUMIFS('Transport-DB'!P:P,'Transport-DB'!C:C,"="&amp;'Work DB'!C506,'Transport-DB'!F:F,"="&amp;'Work DB'!$AD$4)</f>
        <v>0</v>
      </c>
      <c r="AE506" s="166">
        <f>SUMIFS('Transport-DB'!P:P,'Transport-DB'!C:C,"="&amp;'Work DB'!C506,'Transport-DB'!F:F,"="&amp;'Work DB'!$AE$4)</f>
        <v>0</v>
      </c>
      <c r="AF506" s="166">
        <f>SUMIFS('Transport-DB'!P:P,'Transport-DB'!C:C,"="&amp;'Work DB'!C506,'Transport-DB'!F:F,"="&amp;'Work DB'!$AF$4)</f>
        <v>0</v>
      </c>
      <c r="AG506" s="167"/>
      <c r="AH506" s="168">
        <f>SUMIFS('Transport-DB'!Q:Q,'Transport-DB'!C:C,"="&amp;'Work DB'!C506)</f>
        <v>0</v>
      </c>
      <c r="AI506" s="170">
        <f>SUMIFS(Civil_DB[قالب بندی],Civil_DB[تاریخ],"="&amp;'Work DB'!C506)</f>
        <v>0</v>
      </c>
      <c r="AJ506" s="169"/>
      <c r="AK506" s="167">
        <f>SUMIFS(Civil_DB[بتن],Civil_DB[تاریخ],"="&amp;'Work DB'!C506)</f>
        <v>0</v>
      </c>
      <c r="AL506" s="28"/>
      <c r="AM506" s="29"/>
      <c r="AN506" s="31"/>
      <c r="AO506" s="28"/>
      <c r="AP506" s="29"/>
      <c r="AQ506" s="29"/>
      <c r="AR506" s="30"/>
      <c r="AS506" s="28"/>
      <c r="AT506" s="29"/>
      <c r="AU506" s="30"/>
      <c r="AV506" s="184"/>
      <c r="AW506" s="29"/>
      <c r="AX506" s="29"/>
      <c r="AY506" s="29"/>
      <c r="AZ506" s="29"/>
      <c r="BA506" s="29"/>
      <c r="BB506" s="29"/>
      <c r="BC506" s="30"/>
      <c r="BD506" s="249"/>
      <c r="BE506" s="249"/>
      <c r="BF506" s="249"/>
      <c r="BG506" s="249"/>
      <c r="BH506" s="32"/>
      <c r="BI506" s="56"/>
    </row>
    <row r="507" spans="2:61" s="15" customFormat="1" ht="21" x14ac:dyDescent="0.25">
      <c r="B507" s="47"/>
      <c r="C507" s="20">
        <f t="shared" si="75"/>
        <v>45872</v>
      </c>
      <c r="D507" s="168">
        <f>SUMIFS('Transport-DB'!O:O,'Transport-DB'!C:C,"="&amp;'Work DB'!C507,'Transport-DB'!F:F,"="&amp;'Work DB'!$D$4)</f>
        <v>0</v>
      </c>
      <c r="E507" s="169">
        <f>SUMIFS('Transport-DB'!O:O,'Transport-DB'!C:C,"="&amp;'Work DB'!C507,'Transport-DB'!F:F,"="&amp;'Work DB'!$E$4)</f>
        <v>0</v>
      </c>
      <c r="F507" s="169">
        <f>SUMIFS('Transport-DB'!O:O,'Transport-DB'!C:C,"="&amp;'Work DB'!C507,'Transport-DB'!F:F,"="&amp;'Work DB'!$F$4)</f>
        <v>0</v>
      </c>
      <c r="G507" s="169">
        <f>SUMIFS('Transport-DB'!O:O,'Transport-DB'!C:C,"="&amp;'Work DB'!C507,'Transport-DB'!F:F,"="&amp;'Work DB'!$G$4)</f>
        <v>0</v>
      </c>
      <c r="H507" s="166">
        <f>SUMIFS('Transport-DB'!O:O,'Transport-DB'!C:C,"="&amp;'Work DB'!C507,'Transport-DB'!F:F,"="&amp;'Work DB'!$H$4)</f>
        <v>0</v>
      </c>
      <c r="I507" s="169">
        <f>SUMIFS('Transport-DB'!O:O,'Transport-DB'!C:C,"="&amp;'Work DB'!C507,'Transport-DB'!F:F,"="&amp;'Work DB'!$I$4)</f>
        <v>0</v>
      </c>
      <c r="J507" s="337">
        <f>SUMIFS('Transport-DB'!O:O,'Transport-DB'!C:C,"="&amp;'Work DB'!C507,'Transport-DB'!F:F,"="&amp;'Work DB'!$J$4)</f>
        <v>0</v>
      </c>
      <c r="K507" s="168">
        <f>SUMIFS('Transport-DB'!N:N,'Transport-DB'!C:C,"="&amp;'Work DB'!C507,'Transport-DB'!F:F,"="&amp;'Work DB'!$K$4)</f>
        <v>0</v>
      </c>
      <c r="L507" s="169">
        <f>SUMIFS('Transport-DB'!N:N,'Transport-DB'!C:C,"="&amp;'Work DB'!C507,'Transport-DB'!F:F,"="&amp;'Work DB'!$L$4)</f>
        <v>0</v>
      </c>
      <c r="M507" s="169">
        <f>SUMIFS('Transport-DB'!N:N,'Transport-DB'!C:C,"="&amp;'Work DB'!C507,'Transport-DB'!F:F,"="&amp;'Work DB'!$M$4)</f>
        <v>0</v>
      </c>
      <c r="N507" s="169">
        <f>SUMIFS('Transport-DB'!N:N,'Transport-DB'!C:C,"="&amp;'Work DB'!C507,'Transport-DB'!F:F,"="&amp;'Work DB'!$N$4)</f>
        <v>0</v>
      </c>
      <c r="O507" s="169">
        <f>SUMIFS('Transport-DB'!N:N,'Transport-DB'!C:C,"="&amp;'Work DB'!C507,'Transport-DB'!F:F,"="&amp;'Work DB'!$O$4)</f>
        <v>0</v>
      </c>
      <c r="P507" s="169">
        <f>SUMIFS('Transport-DB'!N:N,'Transport-DB'!C:C,"="&amp;'Work DB'!C507,'Transport-DB'!F:F,"="&amp;'Work DB'!$P$4)</f>
        <v>0</v>
      </c>
      <c r="Q507" s="166">
        <f>SUMIFS('Transport-DB'!N:N,'Transport-DB'!C:C,"="&amp;'Work DB'!C507,'Transport-DB'!F:F,"="&amp;'Work DB'!$Q$4)</f>
        <v>0</v>
      </c>
      <c r="R507" s="167">
        <f>SUMIFS('Transport-DB'!N:N,'Transport-DB'!C:C,"="&amp;'Work DB'!C507,'Transport-DB'!F:F,"="&amp;'Work DB'!$R$4)</f>
        <v>0</v>
      </c>
      <c r="S507" s="168">
        <f>SUM(D507:J507)+SUM(K507:R507)-M507-SUMIFS(Transport_DB[ترانشه],Transport_DB[توضیحات],"دیسپوزال",Transport_DB[تاریخ],'Work DB'!C507)</f>
        <v>0</v>
      </c>
      <c r="T507" s="169">
        <f t="shared" si="76"/>
        <v>0</v>
      </c>
      <c r="U507" s="169"/>
      <c r="V507" s="169"/>
      <c r="W507" s="169"/>
      <c r="X507" s="169"/>
      <c r="Y507" s="167"/>
      <c r="Z507" s="249"/>
      <c r="AA507" s="168">
        <f>SUMIFS('Transport-DB'!P:P,'Transport-DB'!C:C,"="&amp;'Work DB'!C507,'Transport-DB'!F:F,"="&amp;'Work DB'!$AA$4)</f>
        <v>0</v>
      </c>
      <c r="AB507" s="169">
        <f>SUMIFS('Transport-DB'!P:P,'Transport-DB'!C:C,"="&amp;'Work DB'!C507,'Transport-DB'!F:F,"="&amp;'Work DB'!$AB$4)</f>
        <v>0</v>
      </c>
      <c r="AC507" s="169">
        <f>SUMIFS('Transport-DB'!P:P,'Transport-DB'!C:C,"="&amp;'Work DB'!C507,'Transport-DB'!F:F,"="&amp;'Work DB'!$AC$4)</f>
        <v>0</v>
      </c>
      <c r="AD507" s="166">
        <f>SUMIFS('Transport-DB'!P:P,'Transport-DB'!C:C,"="&amp;'Work DB'!C507,'Transport-DB'!F:F,"="&amp;'Work DB'!$AD$4)</f>
        <v>0</v>
      </c>
      <c r="AE507" s="166">
        <f>SUMIFS('Transport-DB'!P:P,'Transport-DB'!C:C,"="&amp;'Work DB'!C507,'Transport-DB'!F:F,"="&amp;'Work DB'!$AE$4)</f>
        <v>0</v>
      </c>
      <c r="AF507" s="166">
        <f>SUMIFS('Transport-DB'!P:P,'Transport-DB'!C:C,"="&amp;'Work DB'!C507,'Transport-DB'!F:F,"="&amp;'Work DB'!$AF$4)</f>
        <v>0</v>
      </c>
      <c r="AG507" s="167"/>
      <c r="AH507" s="168">
        <f>SUMIFS('Transport-DB'!Q:Q,'Transport-DB'!C:C,"="&amp;'Work DB'!C507)</f>
        <v>0</v>
      </c>
      <c r="AI507" s="170">
        <f>SUMIFS(Civil_DB[قالب بندی],Civil_DB[تاریخ],"="&amp;'Work DB'!C507)</f>
        <v>0</v>
      </c>
      <c r="AJ507" s="169"/>
      <c r="AK507" s="167">
        <f>SUMIFS(Civil_DB[بتن],Civil_DB[تاریخ],"="&amp;'Work DB'!C507)</f>
        <v>0</v>
      </c>
      <c r="AL507" s="28"/>
      <c r="AM507" s="29"/>
      <c r="AN507" s="31"/>
      <c r="AO507" s="28"/>
      <c r="AP507" s="29"/>
      <c r="AQ507" s="29"/>
      <c r="AR507" s="30"/>
      <c r="AS507" s="28"/>
      <c r="AT507" s="29"/>
      <c r="AU507" s="30"/>
      <c r="AV507" s="184"/>
      <c r="AW507" s="29"/>
      <c r="AX507" s="29"/>
      <c r="AY507" s="29"/>
      <c r="AZ507" s="29"/>
      <c r="BA507" s="29"/>
      <c r="BB507" s="29"/>
      <c r="BC507" s="30"/>
      <c r="BD507" s="249"/>
      <c r="BE507" s="249"/>
      <c r="BF507" s="249"/>
      <c r="BG507" s="249"/>
      <c r="BH507" s="32"/>
      <c r="BI507" s="56"/>
    </row>
    <row r="508" spans="2:61" s="15" customFormat="1" ht="21" x14ac:dyDescent="0.25">
      <c r="B508" s="47"/>
      <c r="C508" s="20">
        <f t="shared" si="75"/>
        <v>45873</v>
      </c>
      <c r="D508" s="168">
        <f>SUMIFS('Transport-DB'!O:O,'Transport-DB'!C:C,"="&amp;'Work DB'!C508,'Transport-DB'!F:F,"="&amp;'Work DB'!$D$4)</f>
        <v>0</v>
      </c>
      <c r="E508" s="169">
        <f>SUMIFS('Transport-DB'!O:O,'Transport-DB'!C:C,"="&amp;'Work DB'!C508,'Transport-DB'!F:F,"="&amp;'Work DB'!$E$4)</f>
        <v>0</v>
      </c>
      <c r="F508" s="169">
        <f>SUMIFS('Transport-DB'!O:O,'Transport-DB'!C:C,"="&amp;'Work DB'!C508,'Transport-DB'!F:F,"="&amp;'Work DB'!$F$4)</f>
        <v>0</v>
      </c>
      <c r="G508" s="169">
        <f>SUMIFS('Transport-DB'!O:O,'Transport-DB'!C:C,"="&amp;'Work DB'!C508,'Transport-DB'!F:F,"="&amp;'Work DB'!$G$4)</f>
        <v>0</v>
      </c>
      <c r="H508" s="166">
        <f>SUMIFS('Transport-DB'!O:O,'Transport-DB'!C:C,"="&amp;'Work DB'!C508,'Transport-DB'!F:F,"="&amp;'Work DB'!$H$4)</f>
        <v>0</v>
      </c>
      <c r="I508" s="169">
        <f>SUMIFS('Transport-DB'!O:O,'Transport-DB'!C:C,"="&amp;'Work DB'!C508,'Transport-DB'!F:F,"="&amp;'Work DB'!$I$4)</f>
        <v>0</v>
      </c>
      <c r="J508" s="337">
        <f>SUMIFS('Transport-DB'!O:O,'Transport-DB'!C:C,"="&amp;'Work DB'!C508,'Transport-DB'!F:F,"="&amp;'Work DB'!$J$4)</f>
        <v>0</v>
      </c>
      <c r="K508" s="168">
        <f>SUMIFS('Transport-DB'!N:N,'Transport-DB'!C:C,"="&amp;'Work DB'!C508,'Transport-DB'!F:F,"="&amp;'Work DB'!$K$4)</f>
        <v>0</v>
      </c>
      <c r="L508" s="169">
        <f>SUMIFS('Transport-DB'!N:N,'Transport-DB'!C:C,"="&amp;'Work DB'!C508,'Transport-DB'!F:F,"="&amp;'Work DB'!$L$4)</f>
        <v>0</v>
      </c>
      <c r="M508" s="169">
        <f>SUMIFS('Transport-DB'!N:N,'Transport-DB'!C:C,"="&amp;'Work DB'!C508,'Transport-DB'!F:F,"="&amp;'Work DB'!$M$4)</f>
        <v>0</v>
      </c>
      <c r="N508" s="169">
        <f>SUMIFS('Transport-DB'!N:N,'Transport-DB'!C:C,"="&amp;'Work DB'!C508,'Transport-DB'!F:F,"="&amp;'Work DB'!$N$4)</f>
        <v>0</v>
      </c>
      <c r="O508" s="169">
        <f>SUMIFS('Transport-DB'!N:N,'Transport-DB'!C:C,"="&amp;'Work DB'!C508,'Transport-DB'!F:F,"="&amp;'Work DB'!$O$4)</f>
        <v>0</v>
      </c>
      <c r="P508" s="169">
        <f>SUMIFS('Transport-DB'!N:N,'Transport-DB'!C:C,"="&amp;'Work DB'!C508,'Transport-DB'!F:F,"="&amp;'Work DB'!$P$4)</f>
        <v>0</v>
      </c>
      <c r="Q508" s="166">
        <f>SUMIFS('Transport-DB'!N:N,'Transport-DB'!C:C,"="&amp;'Work DB'!C508,'Transport-DB'!F:F,"="&amp;'Work DB'!$Q$4)</f>
        <v>0</v>
      </c>
      <c r="R508" s="167">
        <f>SUMIFS('Transport-DB'!N:N,'Transport-DB'!C:C,"="&amp;'Work DB'!C508,'Transport-DB'!F:F,"="&amp;'Work DB'!$R$4)</f>
        <v>0</v>
      </c>
      <c r="S508" s="168">
        <f>SUM(D508:J508)+SUM(K508:R508)-M508-SUMIFS(Transport_DB[ترانشه],Transport_DB[توضیحات],"دیسپوزال",Transport_DB[تاریخ],'Work DB'!C508)</f>
        <v>0</v>
      </c>
      <c r="T508" s="169">
        <f t="shared" si="76"/>
        <v>0</v>
      </c>
      <c r="U508" s="169"/>
      <c r="V508" s="169"/>
      <c r="W508" s="169"/>
      <c r="X508" s="169"/>
      <c r="Y508" s="167"/>
      <c r="Z508" s="249"/>
      <c r="AA508" s="168">
        <f>SUMIFS('Transport-DB'!P:P,'Transport-DB'!C:C,"="&amp;'Work DB'!C508,'Transport-DB'!F:F,"="&amp;'Work DB'!$AA$4)</f>
        <v>0</v>
      </c>
      <c r="AB508" s="169">
        <f>SUMIFS('Transport-DB'!P:P,'Transport-DB'!C:C,"="&amp;'Work DB'!C508,'Transport-DB'!F:F,"="&amp;'Work DB'!$AB$4)</f>
        <v>0</v>
      </c>
      <c r="AC508" s="169">
        <f>SUMIFS('Transport-DB'!P:P,'Transport-DB'!C:C,"="&amp;'Work DB'!C508,'Transport-DB'!F:F,"="&amp;'Work DB'!$AC$4)</f>
        <v>0</v>
      </c>
      <c r="AD508" s="166">
        <f>SUMIFS('Transport-DB'!P:P,'Transport-DB'!C:C,"="&amp;'Work DB'!C508,'Transport-DB'!F:F,"="&amp;'Work DB'!$AD$4)</f>
        <v>0</v>
      </c>
      <c r="AE508" s="166">
        <f>SUMIFS('Transport-DB'!P:P,'Transport-DB'!C:C,"="&amp;'Work DB'!C508,'Transport-DB'!F:F,"="&amp;'Work DB'!$AE$4)</f>
        <v>0</v>
      </c>
      <c r="AF508" s="166">
        <f>SUMIFS('Transport-DB'!P:P,'Transport-DB'!C:C,"="&amp;'Work DB'!C508,'Transport-DB'!F:F,"="&amp;'Work DB'!$AF$4)</f>
        <v>0</v>
      </c>
      <c r="AG508" s="167"/>
      <c r="AH508" s="168">
        <f>SUMIFS('Transport-DB'!Q:Q,'Transport-DB'!C:C,"="&amp;'Work DB'!C508)</f>
        <v>0</v>
      </c>
      <c r="AI508" s="170">
        <f>SUMIFS(Civil_DB[قالب بندی],Civil_DB[تاریخ],"="&amp;'Work DB'!C508)</f>
        <v>0</v>
      </c>
      <c r="AJ508" s="169"/>
      <c r="AK508" s="167">
        <f>SUMIFS(Civil_DB[بتن],Civil_DB[تاریخ],"="&amp;'Work DB'!C508)</f>
        <v>0</v>
      </c>
      <c r="AL508" s="28"/>
      <c r="AM508" s="29"/>
      <c r="AN508" s="31"/>
      <c r="AO508" s="28"/>
      <c r="AP508" s="29"/>
      <c r="AQ508" s="29"/>
      <c r="AR508" s="30"/>
      <c r="AS508" s="28"/>
      <c r="AT508" s="29"/>
      <c r="AU508" s="30"/>
      <c r="AV508" s="184"/>
      <c r="AW508" s="29"/>
      <c r="AX508" s="29"/>
      <c r="AY508" s="29"/>
      <c r="AZ508" s="29"/>
      <c r="BA508" s="29"/>
      <c r="BB508" s="29"/>
      <c r="BC508" s="30"/>
      <c r="BD508" s="249"/>
      <c r="BE508" s="249"/>
      <c r="BF508" s="249"/>
      <c r="BG508" s="249"/>
      <c r="BH508" s="32"/>
      <c r="BI508" s="56"/>
    </row>
    <row r="509" spans="2:61" s="15" customFormat="1" ht="21" x14ac:dyDescent="0.25">
      <c r="B509" s="47"/>
      <c r="C509" s="20">
        <f t="shared" si="75"/>
        <v>45874</v>
      </c>
      <c r="D509" s="168">
        <f>SUMIFS('Transport-DB'!O:O,'Transport-DB'!C:C,"="&amp;'Work DB'!C509,'Transport-DB'!F:F,"="&amp;'Work DB'!$D$4)</f>
        <v>0</v>
      </c>
      <c r="E509" s="169">
        <f>SUMIFS('Transport-DB'!O:O,'Transport-DB'!C:C,"="&amp;'Work DB'!C509,'Transport-DB'!F:F,"="&amp;'Work DB'!$E$4)</f>
        <v>0</v>
      </c>
      <c r="F509" s="169">
        <f>SUMIFS('Transport-DB'!O:O,'Transport-DB'!C:C,"="&amp;'Work DB'!C509,'Transport-DB'!F:F,"="&amp;'Work DB'!$F$4)</f>
        <v>0</v>
      </c>
      <c r="G509" s="169">
        <f>SUMIFS('Transport-DB'!O:O,'Transport-DB'!C:C,"="&amp;'Work DB'!C509,'Transport-DB'!F:F,"="&amp;'Work DB'!$G$4)</f>
        <v>0</v>
      </c>
      <c r="H509" s="166">
        <f>SUMIFS('Transport-DB'!O:O,'Transport-DB'!C:C,"="&amp;'Work DB'!C509,'Transport-DB'!F:F,"="&amp;'Work DB'!$H$4)</f>
        <v>0</v>
      </c>
      <c r="I509" s="169">
        <f>SUMIFS('Transport-DB'!O:O,'Transport-DB'!C:C,"="&amp;'Work DB'!C509,'Transport-DB'!F:F,"="&amp;'Work DB'!$I$4)</f>
        <v>0</v>
      </c>
      <c r="J509" s="337">
        <f>SUMIFS('Transport-DB'!O:O,'Transport-DB'!C:C,"="&amp;'Work DB'!C509,'Transport-DB'!F:F,"="&amp;'Work DB'!$J$4)</f>
        <v>0</v>
      </c>
      <c r="K509" s="168">
        <f>SUMIFS('Transport-DB'!N:N,'Transport-DB'!C:C,"="&amp;'Work DB'!C509,'Transport-DB'!F:F,"="&amp;'Work DB'!$K$4)</f>
        <v>0</v>
      </c>
      <c r="L509" s="169">
        <f>SUMIFS('Transport-DB'!N:N,'Transport-DB'!C:C,"="&amp;'Work DB'!C509,'Transport-DB'!F:F,"="&amp;'Work DB'!$L$4)</f>
        <v>0</v>
      </c>
      <c r="M509" s="169">
        <f>SUMIFS('Transport-DB'!N:N,'Transport-DB'!C:C,"="&amp;'Work DB'!C509,'Transport-DB'!F:F,"="&amp;'Work DB'!$M$4)</f>
        <v>0</v>
      </c>
      <c r="N509" s="169">
        <f>SUMIFS('Transport-DB'!N:N,'Transport-DB'!C:C,"="&amp;'Work DB'!C509,'Transport-DB'!F:F,"="&amp;'Work DB'!$N$4)</f>
        <v>0</v>
      </c>
      <c r="O509" s="169">
        <f>SUMIFS('Transport-DB'!N:N,'Transport-DB'!C:C,"="&amp;'Work DB'!C509,'Transport-DB'!F:F,"="&amp;'Work DB'!$O$4)</f>
        <v>0</v>
      </c>
      <c r="P509" s="169">
        <f>SUMIFS('Transport-DB'!N:N,'Transport-DB'!C:C,"="&amp;'Work DB'!C509,'Transport-DB'!F:F,"="&amp;'Work DB'!$P$4)</f>
        <v>0</v>
      </c>
      <c r="Q509" s="166">
        <f>SUMIFS('Transport-DB'!N:N,'Transport-DB'!C:C,"="&amp;'Work DB'!C509,'Transport-DB'!F:F,"="&amp;'Work DB'!$Q$4)</f>
        <v>0</v>
      </c>
      <c r="R509" s="167">
        <f>SUMIFS('Transport-DB'!N:N,'Transport-DB'!C:C,"="&amp;'Work DB'!C509,'Transport-DB'!F:F,"="&amp;'Work DB'!$R$4)</f>
        <v>0</v>
      </c>
      <c r="S509" s="168">
        <f>SUM(D509:J509)+SUM(K509:R509)-M509-SUMIFS(Transport_DB[ترانشه],Transport_DB[توضیحات],"دیسپوزال",Transport_DB[تاریخ],'Work DB'!C509)</f>
        <v>0</v>
      </c>
      <c r="T509" s="169">
        <f t="shared" si="76"/>
        <v>0</v>
      </c>
      <c r="U509" s="169"/>
      <c r="V509" s="169"/>
      <c r="W509" s="169"/>
      <c r="X509" s="169"/>
      <c r="Y509" s="167"/>
      <c r="Z509" s="249"/>
      <c r="AA509" s="168">
        <f>SUMIFS('Transport-DB'!P:P,'Transport-DB'!C:C,"="&amp;'Work DB'!C509,'Transport-DB'!F:F,"="&amp;'Work DB'!$AA$4)</f>
        <v>0</v>
      </c>
      <c r="AB509" s="169">
        <f>SUMIFS('Transport-DB'!P:P,'Transport-DB'!C:C,"="&amp;'Work DB'!C509,'Transport-DB'!F:F,"="&amp;'Work DB'!$AB$4)</f>
        <v>0</v>
      </c>
      <c r="AC509" s="169">
        <f>SUMIFS('Transport-DB'!P:P,'Transport-DB'!C:C,"="&amp;'Work DB'!C509,'Transport-DB'!F:F,"="&amp;'Work DB'!$AC$4)</f>
        <v>0</v>
      </c>
      <c r="AD509" s="166">
        <f>SUMIFS('Transport-DB'!P:P,'Transport-DB'!C:C,"="&amp;'Work DB'!C509,'Transport-DB'!F:F,"="&amp;'Work DB'!$AD$4)</f>
        <v>0</v>
      </c>
      <c r="AE509" s="166">
        <f>SUMIFS('Transport-DB'!P:P,'Transport-DB'!C:C,"="&amp;'Work DB'!C509,'Transport-DB'!F:F,"="&amp;'Work DB'!$AE$4)</f>
        <v>0</v>
      </c>
      <c r="AF509" s="166">
        <f>SUMIFS('Transport-DB'!P:P,'Transport-DB'!C:C,"="&amp;'Work DB'!C509,'Transport-DB'!F:F,"="&amp;'Work DB'!$AF$4)</f>
        <v>0</v>
      </c>
      <c r="AG509" s="167"/>
      <c r="AH509" s="168">
        <f>SUMIFS('Transport-DB'!Q:Q,'Transport-DB'!C:C,"="&amp;'Work DB'!C509)</f>
        <v>0</v>
      </c>
      <c r="AI509" s="170">
        <f>SUMIFS(Civil_DB[قالب بندی],Civil_DB[تاریخ],"="&amp;'Work DB'!C509)</f>
        <v>0</v>
      </c>
      <c r="AJ509" s="169"/>
      <c r="AK509" s="167">
        <f>SUMIFS(Civil_DB[بتن],Civil_DB[تاریخ],"="&amp;'Work DB'!C509)</f>
        <v>0</v>
      </c>
      <c r="AL509" s="28"/>
      <c r="AM509" s="29"/>
      <c r="AN509" s="31"/>
      <c r="AO509" s="28"/>
      <c r="AP509" s="29"/>
      <c r="AQ509" s="29"/>
      <c r="AR509" s="30"/>
      <c r="AS509" s="28"/>
      <c r="AT509" s="29"/>
      <c r="AU509" s="30"/>
      <c r="AV509" s="184"/>
      <c r="AW509" s="29"/>
      <c r="AX509" s="29"/>
      <c r="AY509" s="29"/>
      <c r="AZ509" s="29"/>
      <c r="BA509" s="29"/>
      <c r="BB509" s="29"/>
      <c r="BC509" s="30"/>
      <c r="BD509" s="249"/>
      <c r="BE509" s="249"/>
      <c r="BF509" s="249"/>
      <c r="BG509" s="249"/>
      <c r="BH509" s="32"/>
      <c r="BI509" s="56"/>
    </row>
    <row r="510" spans="2:61" s="15" customFormat="1" ht="21" x14ac:dyDescent="0.25">
      <c r="B510" s="47"/>
      <c r="C510" s="20">
        <f t="shared" si="75"/>
        <v>45875</v>
      </c>
      <c r="D510" s="168">
        <f>SUMIFS('Transport-DB'!O:O,'Transport-DB'!C:C,"="&amp;'Work DB'!C510,'Transport-DB'!F:F,"="&amp;'Work DB'!$D$4)</f>
        <v>0</v>
      </c>
      <c r="E510" s="169">
        <f>SUMIFS('Transport-DB'!O:O,'Transport-DB'!C:C,"="&amp;'Work DB'!C510,'Transport-DB'!F:F,"="&amp;'Work DB'!$E$4)</f>
        <v>0</v>
      </c>
      <c r="F510" s="169">
        <f>SUMIFS('Transport-DB'!O:O,'Transport-DB'!C:C,"="&amp;'Work DB'!C510,'Transport-DB'!F:F,"="&amp;'Work DB'!$F$4)</f>
        <v>0</v>
      </c>
      <c r="G510" s="169">
        <f>SUMIFS('Transport-DB'!O:O,'Transport-DB'!C:C,"="&amp;'Work DB'!C510,'Transport-DB'!F:F,"="&amp;'Work DB'!$G$4)</f>
        <v>0</v>
      </c>
      <c r="H510" s="166">
        <f>SUMIFS('Transport-DB'!O:O,'Transport-DB'!C:C,"="&amp;'Work DB'!C510,'Transport-DB'!F:F,"="&amp;'Work DB'!$H$4)</f>
        <v>0</v>
      </c>
      <c r="I510" s="169">
        <f>SUMIFS('Transport-DB'!O:O,'Transport-DB'!C:C,"="&amp;'Work DB'!C510,'Transport-DB'!F:F,"="&amp;'Work DB'!$I$4)</f>
        <v>0</v>
      </c>
      <c r="J510" s="337">
        <f>SUMIFS('Transport-DB'!O:O,'Transport-DB'!C:C,"="&amp;'Work DB'!C510,'Transport-DB'!F:F,"="&amp;'Work DB'!$J$4)</f>
        <v>0</v>
      </c>
      <c r="K510" s="168">
        <f>SUMIFS('Transport-DB'!N:N,'Transport-DB'!C:C,"="&amp;'Work DB'!C510,'Transport-DB'!F:F,"="&amp;'Work DB'!$K$4)</f>
        <v>0</v>
      </c>
      <c r="L510" s="169">
        <f>SUMIFS('Transport-DB'!N:N,'Transport-DB'!C:C,"="&amp;'Work DB'!C510,'Transport-DB'!F:F,"="&amp;'Work DB'!$L$4)</f>
        <v>0</v>
      </c>
      <c r="M510" s="169">
        <f>SUMIFS('Transport-DB'!N:N,'Transport-DB'!C:C,"="&amp;'Work DB'!C510,'Transport-DB'!F:F,"="&amp;'Work DB'!$M$4)</f>
        <v>0</v>
      </c>
      <c r="N510" s="169">
        <f>SUMIFS('Transport-DB'!N:N,'Transport-DB'!C:C,"="&amp;'Work DB'!C510,'Transport-DB'!F:F,"="&amp;'Work DB'!$N$4)</f>
        <v>0</v>
      </c>
      <c r="O510" s="169">
        <f>SUMIFS('Transport-DB'!N:N,'Transport-DB'!C:C,"="&amp;'Work DB'!C510,'Transport-DB'!F:F,"="&amp;'Work DB'!$O$4)</f>
        <v>0</v>
      </c>
      <c r="P510" s="169">
        <f>SUMIFS('Transport-DB'!N:N,'Transport-DB'!C:C,"="&amp;'Work DB'!C510,'Transport-DB'!F:F,"="&amp;'Work DB'!$P$4)</f>
        <v>0</v>
      </c>
      <c r="Q510" s="166">
        <f>SUMIFS('Transport-DB'!N:N,'Transport-DB'!C:C,"="&amp;'Work DB'!C510,'Transport-DB'!F:F,"="&amp;'Work DB'!$Q$4)</f>
        <v>0</v>
      </c>
      <c r="R510" s="167">
        <f>SUMIFS('Transport-DB'!N:N,'Transport-DB'!C:C,"="&amp;'Work DB'!C510,'Transport-DB'!F:F,"="&amp;'Work DB'!$R$4)</f>
        <v>0</v>
      </c>
      <c r="S510" s="168">
        <f>SUM(D510:J510)+SUM(K510:R510)-M510-SUMIFS(Transport_DB[ترانشه],Transport_DB[توضیحات],"دیسپوزال",Transport_DB[تاریخ],'Work DB'!C510)</f>
        <v>0</v>
      </c>
      <c r="T510" s="169">
        <f t="shared" si="76"/>
        <v>0</v>
      </c>
      <c r="U510" s="169"/>
      <c r="V510" s="169"/>
      <c r="W510" s="169"/>
      <c r="X510" s="169"/>
      <c r="Y510" s="167"/>
      <c r="Z510" s="249"/>
      <c r="AA510" s="168">
        <f>SUMIFS('Transport-DB'!P:P,'Transport-DB'!C:C,"="&amp;'Work DB'!C510,'Transport-DB'!F:F,"="&amp;'Work DB'!$AA$4)</f>
        <v>0</v>
      </c>
      <c r="AB510" s="169">
        <f>SUMIFS('Transport-DB'!P:P,'Transport-DB'!C:C,"="&amp;'Work DB'!C510,'Transport-DB'!F:F,"="&amp;'Work DB'!$AB$4)</f>
        <v>0</v>
      </c>
      <c r="AC510" s="169">
        <f>SUMIFS('Transport-DB'!P:P,'Transport-DB'!C:C,"="&amp;'Work DB'!C510,'Transport-DB'!F:F,"="&amp;'Work DB'!$AC$4)</f>
        <v>0</v>
      </c>
      <c r="AD510" s="166">
        <f>SUMIFS('Transport-DB'!P:P,'Transport-DB'!C:C,"="&amp;'Work DB'!C510,'Transport-DB'!F:F,"="&amp;'Work DB'!$AD$4)</f>
        <v>0</v>
      </c>
      <c r="AE510" s="166">
        <f>SUMIFS('Transport-DB'!P:P,'Transport-DB'!C:C,"="&amp;'Work DB'!C510,'Transport-DB'!F:F,"="&amp;'Work DB'!$AE$4)</f>
        <v>0</v>
      </c>
      <c r="AF510" s="166">
        <f>SUMIFS('Transport-DB'!P:P,'Transport-DB'!C:C,"="&amp;'Work DB'!C510,'Transport-DB'!F:F,"="&amp;'Work DB'!$AF$4)</f>
        <v>0</v>
      </c>
      <c r="AG510" s="167"/>
      <c r="AH510" s="168">
        <f>SUMIFS('Transport-DB'!Q:Q,'Transport-DB'!C:C,"="&amp;'Work DB'!C510)</f>
        <v>0</v>
      </c>
      <c r="AI510" s="170">
        <f>SUMIFS(Civil_DB[قالب بندی],Civil_DB[تاریخ],"="&amp;'Work DB'!C510)</f>
        <v>0</v>
      </c>
      <c r="AJ510" s="169"/>
      <c r="AK510" s="167">
        <f>SUMIFS(Civil_DB[بتن],Civil_DB[تاریخ],"="&amp;'Work DB'!C510)</f>
        <v>0</v>
      </c>
      <c r="AL510" s="28"/>
      <c r="AM510" s="29"/>
      <c r="AN510" s="31"/>
      <c r="AO510" s="28"/>
      <c r="AP510" s="29"/>
      <c r="AQ510" s="29"/>
      <c r="AR510" s="30"/>
      <c r="AS510" s="28"/>
      <c r="AT510" s="29"/>
      <c r="AU510" s="30"/>
      <c r="AV510" s="184"/>
      <c r="AW510" s="29"/>
      <c r="AX510" s="29"/>
      <c r="AY510" s="29"/>
      <c r="AZ510" s="29"/>
      <c r="BA510" s="29"/>
      <c r="BB510" s="29"/>
      <c r="BC510" s="30"/>
      <c r="BD510" s="249"/>
      <c r="BE510" s="249"/>
      <c r="BF510" s="249"/>
      <c r="BG510" s="249"/>
      <c r="BH510" s="32"/>
      <c r="BI510" s="56"/>
    </row>
    <row r="511" spans="2:61" s="15" customFormat="1" ht="21" x14ac:dyDescent="0.25">
      <c r="B511" s="47"/>
      <c r="C511" s="20">
        <f t="shared" si="75"/>
        <v>45876</v>
      </c>
      <c r="D511" s="168">
        <f>SUMIFS('Transport-DB'!O:O,'Transport-DB'!C:C,"="&amp;'Work DB'!C511,'Transport-DB'!F:F,"="&amp;'Work DB'!$D$4)</f>
        <v>0</v>
      </c>
      <c r="E511" s="169">
        <f>SUMIFS('Transport-DB'!O:O,'Transport-DB'!C:C,"="&amp;'Work DB'!C511,'Transport-DB'!F:F,"="&amp;'Work DB'!$E$4)</f>
        <v>0</v>
      </c>
      <c r="F511" s="169">
        <f>SUMIFS('Transport-DB'!O:O,'Transport-DB'!C:C,"="&amp;'Work DB'!C511,'Transport-DB'!F:F,"="&amp;'Work DB'!$F$4)</f>
        <v>0</v>
      </c>
      <c r="G511" s="169">
        <f>SUMIFS('Transport-DB'!O:O,'Transport-DB'!C:C,"="&amp;'Work DB'!C511,'Transport-DB'!F:F,"="&amp;'Work DB'!$G$4)</f>
        <v>0</v>
      </c>
      <c r="H511" s="166">
        <f>SUMIFS('Transport-DB'!O:O,'Transport-DB'!C:C,"="&amp;'Work DB'!C511,'Transport-DB'!F:F,"="&amp;'Work DB'!$H$4)</f>
        <v>0</v>
      </c>
      <c r="I511" s="169">
        <f>SUMIFS('Transport-DB'!O:O,'Transport-DB'!C:C,"="&amp;'Work DB'!C511,'Transport-DB'!F:F,"="&amp;'Work DB'!$I$4)</f>
        <v>0</v>
      </c>
      <c r="J511" s="337">
        <f>SUMIFS('Transport-DB'!O:O,'Transport-DB'!C:C,"="&amp;'Work DB'!C511,'Transport-DB'!F:F,"="&amp;'Work DB'!$J$4)</f>
        <v>0</v>
      </c>
      <c r="K511" s="168">
        <f>SUMIFS('Transport-DB'!N:N,'Transport-DB'!C:C,"="&amp;'Work DB'!C511,'Transport-DB'!F:F,"="&amp;'Work DB'!$K$4)</f>
        <v>0</v>
      </c>
      <c r="L511" s="169">
        <f>SUMIFS('Transport-DB'!N:N,'Transport-DB'!C:C,"="&amp;'Work DB'!C511,'Transport-DB'!F:F,"="&amp;'Work DB'!$L$4)</f>
        <v>0</v>
      </c>
      <c r="M511" s="169">
        <f>SUMIFS('Transport-DB'!N:N,'Transport-DB'!C:C,"="&amp;'Work DB'!C511,'Transport-DB'!F:F,"="&amp;'Work DB'!$M$4)</f>
        <v>0</v>
      </c>
      <c r="N511" s="169">
        <f>SUMIFS('Transport-DB'!N:N,'Transport-DB'!C:C,"="&amp;'Work DB'!C511,'Transport-DB'!F:F,"="&amp;'Work DB'!$N$4)</f>
        <v>0</v>
      </c>
      <c r="O511" s="169">
        <f>SUMIFS('Transport-DB'!N:N,'Transport-DB'!C:C,"="&amp;'Work DB'!C511,'Transport-DB'!F:F,"="&amp;'Work DB'!$O$4)</f>
        <v>0</v>
      </c>
      <c r="P511" s="169">
        <f>SUMIFS('Transport-DB'!N:N,'Transport-DB'!C:C,"="&amp;'Work DB'!C511,'Transport-DB'!F:F,"="&amp;'Work DB'!$P$4)</f>
        <v>0</v>
      </c>
      <c r="Q511" s="166">
        <f>SUMIFS('Transport-DB'!N:N,'Transport-DB'!C:C,"="&amp;'Work DB'!C511,'Transport-DB'!F:F,"="&amp;'Work DB'!$Q$4)</f>
        <v>0</v>
      </c>
      <c r="R511" s="167">
        <f>SUMIFS('Transport-DB'!N:N,'Transport-DB'!C:C,"="&amp;'Work DB'!C511,'Transport-DB'!F:F,"="&amp;'Work DB'!$R$4)</f>
        <v>0</v>
      </c>
      <c r="S511" s="168">
        <f>SUM(D511:J511)+SUM(K511:R511)-M511-SUMIFS(Transport_DB[ترانشه],Transport_DB[توضیحات],"دیسپوزال",Transport_DB[تاریخ],'Work DB'!C511)</f>
        <v>0</v>
      </c>
      <c r="T511" s="169">
        <f t="shared" si="76"/>
        <v>0</v>
      </c>
      <c r="U511" s="169"/>
      <c r="V511" s="169"/>
      <c r="W511" s="169"/>
      <c r="X511" s="169"/>
      <c r="Y511" s="167"/>
      <c r="Z511" s="249"/>
      <c r="AA511" s="168">
        <f>SUMIFS('Transport-DB'!P:P,'Transport-DB'!C:C,"="&amp;'Work DB'!C511,'Transport-DB'!F:F,"="&amp;'Work DB'!$AA$4)</f>
        <v>0</v>
      </c>
      <c r="AB511" s="169">
        <f>SUMIFS('Transport-DB'!P:P,'Transport-DB'!C:C,"="&amp;'Work DB'!C511,'Transport-DB'!F:F,"="&amp;'Work DB'!$AB$4)</f>
        <v>0</v>
      </c>
      <c r="AC511" s="169">
        <f>SUMIFS('Transport-DB'!P:P,'Transport-DB'!C:C,"="&amp;'Work DB'!C511,'Transport-DB'!F:F,"="&amp;'Work DB'!$AC$4)</f>
        <v>0</v>
      </c>
      <c r="AD511" s="166">
        <f>SUMIFS('Transport-DB'!P:P,'Transport-DB'!C:C,"="&amp;'Work DB'!C511,'Transport-DB'!F:F,"="&amp;'Work DB'!$AD$4)</f>
        <v>0</v>
      </c>
      <c r="AE511" s="166">
        <f>SUMIFS('Transport-DB'!P:P,'Transport-DB'!C:C,"="&amp;'Work DB'!C511,'Transport-DB'!F:F,"="&amp;'Work DB'!$AE$4)</f>
        <v>0</v>
      </c>
      <c r="AF511" s="166">
        <f>SUMIFS('Transport-DB'!P:P,'Transport-DB'!C:C,"="&amp;'Work DB'!C511,'Transport-DB'!F:F,"="&amp;'Work DB'!$AF$4)</f>
        <v>0</v>
      </c>
      <c r="AG511" s="167"/>
      <c r="AH511" s="168">
        <f>SUMIFS('Transport-DB'!Q:Q,'Transport-DB'!C:C,"="&amp;'Work DB'!C511)</f>
        <v>0</v>
      </c>
      <c r="AI511" s="170">
        <f>SUMIFS(Civil_DB[قالب بندی],Civil_DB[تاریخ],"="&amp;'Work DB'!C511)</f>
        <v>0</v>
      </c>
      <c r="AJ511" s="169"/>
      <c r="AK511" s="167">
        <f>SUMIFS(Civil_DB[بتن],Civil_DB[تاریخ],"="&amp;'Work DB'!C511)</f>
        <v>0</v>
      </c>
      <c r="AL511" s="28"/>
      <c r="AM511" s="29"/>
      <c r="AN511" s="31"/>
      <c r="AO511" s="28"/>
      <c r="AP511" s="29"/>
      <c r="AQ511" s="29"/>
      <c r="AR511" s="30"/>
      <c r="AS511" s="28"/>
      <c r="AT511" s="29"/>
      <c r="AU511" s="30"/>
      <c r="AV511" s="184"/>
      <c r="AW511" s="29"/>
      <c r="AX511" s="29"/>
      <c r="AY511" s="29"/>
      <c r="AZ511" s="29"/>
      <c r="BA511" s="29"/>
      <c r="BB511" s="29"/>
      <c r="BC511" s="30"/>
      <c r="BD511" s="249"/>
      <c r="BE511" s="249"/>
      <c r="BF511" s="249"/>
      <c r="BG511" s="249"/>
      <c r="BH511" s="32"/>
      <c r="BI511" s="56"/>
    </row>
    <row r="512" spans="2:61" s="15" customFormat="1" ht="21" x14ac:dyDescent="0.25">
      <c r="B512" s="47"/>
      <c r="C512" s="20">
        <f t="shared" si="75"/>
        <v>45877</v>
      </c>
      <c r="D512" s="168">
        <f>SUMIFS('Transport-DB'!O:O,'Transport-DB'!C:C,"="&amp;'Work DB'!C512,'Transport-DB'!F:F,"="&amp;'Work DB'!$D$4)</f>
        <v>0</v>
      </c>
      <c r="E512" s="169">
        <f>SUMIFS('Transport-DB'!O:O,'Transport-DB'!C:C,"="&amp;'Work DB'!C512,'Transport-DB'!F:F,"="&amp;'Work DB'!$E$4)</f>
        <v>0</v>
      </c>
      <c r="F512" s="169">
        <f>SUMIFS('Transport-DB'!O:O,'Transport-DB'!C:C,"="&amp;'Work DB'!C512,'Transport-DB'!F:F,"="&amp;'Work DB'!$F$4)</f>
        <v>0</v>
      </c>
      <c r="G512" s="169">
        <f>SUMIFS('Transport-DB'!O:O,'Transport-DB'!C:C,"="&amp;'Work DB'!C512,'Transport-DB'!F:F,"="&amp;'Work DB'!$G$4)</f>
        <v>0</v>
      </c>
      <c r="H512" s="166">
        <f>SUMIFS('Transport-DB'!O:O,'Transport-DB'!C:C,"="&amp;'Work DB'!C512,'Transport-DB'!F:F,"="&amp;'Work DB'!$H$4)</f>
        <v>0</v>
      </c>
      <c r="I512" s="169">
        <f>SUMIFS('Transport-DB'!O:O,'Transport-DB'!C:C,"="&amp;'Work DB'!C512,'Transport-DB'!F:F,"="&amp;'Work DB'!$I$4)</f>
        <v>0</v>
      </c>
      <c r="J512" s="337">
        <f>SUMIFS('Transport-DB'!O:O,'Transport-DB'!C:C,"="&amp;'Work DB'!C512,'Transport-DB'!F:F,"="&amp;'Work DB'!$J$4)</f>
        <v>0</v>
      </c>
      <c r="K512" s="168">
        <f>SUMIFS('Transport-DB'!N:N,'Transport-DB'!C:C,"="&amp;'Work DB'!C512,'Transport-DB'!F:F,"="&amp;'Work DB'!$K$4)</f>
        <v>0</v>
      </c>
      <c r="L512" s="169">
        <f>SUMIFS('Transport-DB'!N:N,'Transport-DB'!C:C,"="&amp;'Work DB'!C512,'Transport-DB'!F:F,"="&amp;'Work DB'!$L$4)</f>
        <v>0</v>
      </c>
      <c r="M512" s="169">
        <f>SUMIFS('Transport-DB'!N:N,'Transport-DB'!C:C,"="&amp;'Work DB'!C512,'Transport-DB'!F:F,"="&amp;'Work DB'!$M$4)</f>
        <v>0</v>
      </c>
      <c r="N512" s="169">
        <f>SUMIFS('Transport-DB'!N:N,'Transport-DB'!C:C,"="&amp;'Work DB'!C512,'Transport-DB'!F:F,"="&amp;'Work DB'!$N$4)</f>
        <v>0</v>
      </c>
      <c r="O512" s="169">
        <f>SUMIFS('Transport-DB'!N:N,'Transport-DB'!C:C,"="&amp;'Work DB'!C512,'Transport-DB'!F:F,"="&amp;'Work DB'!$O$4)</f>
        <v>0</v>
      </c>
      <c r="P512" s="169">
        <f>SUMIFS('Transport-DB'!N:N,'Transport-DB'!C:C,"="&amp;'Work DB'!C512,'Transport-DB'!F:F,"="&amp;'Work DB'!$P$4)</f>
        <v>0</v>
      </c>
      <c r="Q512" s="166">
        <f>SUMIFS('Transport-DB'!N:N,'Transport-DB'!C:C,"="&amp;'Work DB'!C512,'Transport-DB'!F:F,"="&amp;'Work DB'!$Q$4)</f>
        <v>0</v>
      </c>
      <c r="R512" s="167">
        <f>SUMIFS('Transport-DB'!N:N,'Transport-DB'!C:C,"="&amp;'Work DB'!C512,'Transport-DB'!F:F,"="&amp;'Work DB'!$R$4)</f>
        <v>0</v>
      </c>
      <c r="S512" s="168">
        <f>SUM(D512:J512)+SUM(K512:R512)-M512-SUMIFS(Transport_DB[ترانشه],Transport_DB[توضیحات],"دیسپوزال",Transport_DB[تاریخ],'Work DB'!C512)</f>
        <v>0</v>
      </c>
      <c r="T512" s="169">
        <f t="shared" si="76"/>
        <v>0</v>
      </c>
      <c r="U512" s="169"/>
      <c r="V512" s="169"/>
      <c r="W512" s="169"/>
      <c r="X512" s="169"/>
      <c r="Y512" s="167"/>
      <c r="Z512" s="249"/>
      <c r="AA512" s="168">
        <f>SUMIFS('Transport-DB'!P:P,'Transport-DB'!C:C,"="&amp;'Work DB'!C512,'Transport-DB'!F:F,"="&amp;'Work DB'!$AA$4)</f>
        <v>0</v>
      </c>
      <c r="AB512" s="169">
        <f>SUMIFS('Transport-DB'!P:P,'Transport-DB'!C:C,"="&amp;'Work DB'!C512,'Transport-DB'!F:F,"="&amp;'Work DB'!$AB$4)</f>
        <v>0</v>
      </c>
      <c r="AC512" s="169">
        <f>SUMIFS('Transport-DB'!P:P,'Transport-DB'!C:C,"="&amp;'Work DB'!C512,'Transport-DB'!F:F,"="&amp;'Work DB'!$AC$4)</f>
        <v>0</v>
      </c>
      <c r="AD512" s="166">
        <f>SUMIFS('Transport-DB'!P:P,'Transport-DB'!C:C,"="&amp;'Work DB'!C512,'Transport-DB'!F:F,"="&amp;'Work DB'!$AD$4)</f>
        <v>0</v>
      </c>
      <c r="AE512" s="166">
        <f>SUMIFS('Transport-DB'!P:P,'Transport-DB'!C:C,"="&amp;'Work DB'!C512,'Transport-DB'!F:F,"="&amp;'Work DB'!$AE$4)</f>
        <v>0</v>
      </c>
      <c r="AF512" s="166">
        <f>SUMIFS('Transport-DB'!P:P,'Transport-DB'!C:C,"="&amp;'Work DB'!C512,'Transport-DB'!F:F,"="&amp;'Work DB'!$AF$4)</f>
        <v>0</v>
      </c>
      <c r="AG512" s="167"/>
      <c r="AH512" s="168">
        <f>SUMIFS('Transport-DB'!Q:Q,'Transport-DB'!C:C,"="&amp;'Work DB'!C512)</f>
        <v>0</v>
      </c>
      <c r="AI512" s="170">
        <f>SUMIFS(Civil_DB[قالب بندی],Civil_DB[تاریخ],"="&amp;'Work DB'!C512)</f>
        <v>0</v>
      </c>
      <c r="AJ512" s="169"/>
      <c r="AK512" s="167">
        <f>SUMIFS(Civil_DB[بتن],Civil_DB[تاریخ],"="&amp;'Work DB'!C512)</f>
        <v>0</v>
      </c>
      <c r="AL512" s="28"/>
      <c r="AM512" s="29"/>
      <c r="AN512" s="31"/>
      <c r="AO512" s="28"/>
      <c r="AP512" s="29"/>
      <c r="AQ512" s="29"/>
      <c r="AR512" s="30"/>
      <c r="AS512" s="28"/>
      <c r="AT512" s="29"/>
      <c r="AU512" s="30"/>
      <c r="AV512" s="184"/>
      <c r="AW512" s="29"/>
      <c r="AX512" s="29"/>
      <c r="AY512" s="29"/>
      <c r="AZ512" s="29"/>
      <c r="BA512" s="29"/>
      <c r="BB512" s="29"/>
      <c r="BC512" s="30"/>
      <c r="BD512" s="249"/>
      <c r="BE512" s="249"/>
      <c r="BF512" s="249"/>
      <c r="BG512" s="249"/>
      <c r="BH512" s="32"/>
      <c r="BI512" s="56"/>
    </row>
    <row r="513" spans="2:61" s="15" customFormat="1" ht="21" x14ac:dyDescent="0.25">
      <c r="B513" s="47"/>
      <c r="C513" s="20">
        <f t="shared" si="75"/>
        <v>45878</v>
      </c>
      <c r="D513" s="168">
        <f>SUMIFS('Transport-DB'!O:O,'Transport-DB'!C:C,"="&amp;'Work DB'!C513,'Transport-DB'!F:F,"="&amp;'Work DB'!$D$4)</f>
        <v>0</v>
      </c>
      <c r="E513" s="169">
        <f>SUMIFS('Transport-DB'!O:O,'Transport-DB'!C:C,"="&amp;'Work DB'!C513,'Transport-DB'!F:F,"="&amp;'Work DB'!$E$4)</f>
        <v>0</v>
      </c>
      <c r="F513" s="169">
        <f>SUMIFS('Transport-DB'!O:O,'Transport-DB'!C:C,"="&amp;'Work DB'!C513,'Transport-DB'!F:F,"="&amp;'Work DB'!$F$4)</f>
        <v>0</v>
      </c>
      <c r="G513" s="169">
        <f>SUMIFS('Transport-DB'!O:O,'Transport-DB'!C:C,"="&amp;'Work DB'!C513,'Transport-DB'!F:F,"="&amp;'Work DB'!$G$4)</f>
        <v>0</v>
      </c>
      <c r="H513" s="166">
        <f>SUMIFS('Transport-DB'!O:O,'Transport-DB'!C:C,"="&amp;'Work DB'!C513,'Transport-DB'!F:F,"="&amp;'Work DB'!$H$4)</f>
        <v>0</v>
      </c>
      <c r="I513" s="169">
        <f>SUMIFS('Transport-DB'!O:O,'Transport-DB'!C:C,"="&amp;'Work DB'!C513,'Transport-DB'!F:F,"="&amp;'Work DB'!$I$4)</f>
        <v>0</v>
      </c>
      <c r="J513" s="337">
        <f>SUMIFS('Transport-DB'!O:O,'Transport-DB'!C:C,"="&amp;'Work DB'!C513,'Transport-DB'!F:F,"="&amp;'Work DB'!$J$4)</f>
        <v>0</v>
      </c>
      <c r="K513" s="168">
        <f>SUMIFS('Transport-DB'!N:N,'Transport-DB'!C:C,"="&amp;'Work DB'!C513,'Transport-DB'!F:F,"="&amp;'Work DB'!$K$4)</f>
        <v>0</v>
      </c>
      <c r="L513" s="169">
        <f>SUMIFS('Transport-DB'!N:N,'Transport-DB'!C:C,"="&amp;'Work DB'!C513,'Transport-DB'!F:F,"="&amp;'Work DB'!$L$4)</f>
        <v>0</v>
      </c>
      <c r="M513" s="169">
        <f>SUMIFS('Transport-DB'!N:N,'Transport-DB'!C:C,"="&amp;'Work DB'!C513,'Transport-DB'!F:F,"="&amp;'Work DB'!$M$4)</f>
        <v>0</v>
      </c>
      <c r="N513" s="169">
        <f>SUMIFS('Transport-DB'!N:N,'Transport-DB'!C:C,"="&amp;'Work DB'!C513,'Transport-DB'!F:F,"="&amp;'Work DB'!$N$4)</f>
        <v>0</v>
      </c>
      <c r="O513" s="169">
        <f>SUMIFS('Transport-DB'!N:N,'Transport-DB'!C:C,"="&amp;'Work DB'!C513,'Transport-DB'!F:F,"="&amp;'Work DB'!$O$4)</f>
        <v>0</v>
      </c>
      <c r="P513" s="169">
        <f>SUMIFS('Transport-DB'!N:N,'Transport-DB'!C:C,"="&amp;'Work DB'!C513,'Transport-DB'!F:F,"="&amp;'Work DB'!$P$4)</f>
        <v>0</v>
      </c>
      <c r="Q513" s="166">
        <f>SUMIFS('Transport-DB'!N:N,'Transport-DB'!C:C,"="&amp;'Work DB'!C513,'Transport-DB'!F:F,"="&amp;'Work DB'!$Q$4)</f>
        <v>0</v>
      </c>
      <c r="R513" s="167">
        <f>SUMIFS('Transport-DB'!N:N,'Transport-DB'!C:C,"="&amp;'Work DB'!C513,'Transport-DB'!F:F,"="&amp;'Work DB'!$R$4)</f>
        <v>0</v>
      </c>
      <c r="S513" s="168">
        <f>SUM(D513:J513)+SUM(K513:R513)-M513-SUMIFS(Transport_DB[ترانشه],Transport_DB[توضیحات],"دیسپوزال",Transport_DB[تاریخ],'Work DB'!C513)</f>
        <v>0</v>
      </c>
      <c r="T513" s="169">
        <f t="shared" si="76"/>
        <v>0</v>
      </c>
      <c r="U513" s="169"/>
      <c r="V513" s="169"/>
      <c r="W513" s="169"/>
      <c r="X513" s="169"/>
      <c r="Y513" s="167"/>
      <c r="Z513" s="249"/>
      <c r="AA513" s="168">
        <f>SUMIFS('Transport-DB'!P:P,'Transport-DB'!C:C,"="&amp;'Work DB'!C513,'Transport-DB'!F:F,"="&amp;'Work DB'!$AA$4)</f>
        <v>0</v>
      </c>
      <c r="AB513" s="169">
        <f>SUMIFS('Transport-DB'!P:P,'Transport-DB'!C:C,"="&amp;'Work DB'!C513,'Transport-DB'!F:F,"="&amp;'Work DB'!$AB$4)</f>
        <v>0</v>
      </c>
      <c r="AC513" s="169">
        <f>SUMIFS('Transport-DB'!P:P,'Transport-DB'!C:C,"="&amp;'Work DB'!C513,'Transport-DB'!F:F,"="&amp;'Work DB'!$AC$4)</f>
        <v>0</v>
      </c>
      <c r="AD513" s="166">
        <f>SUMIFS('Transport-DB'!P:P,'Transport-DB'!C:C,"="&amp;'Work DB'!C513,'Transport-DB'!F:F,"="&amp;'Work DB'!$AD$4)</f>
        <v>0</v>
      </c>
      <c r="AE513" s="166">
        <f>SUMIFS('Transport-DB'!P:P,'Transport-DB'!C:C,"="&amp;'Work DB'!C513,'Transport-DB'!F:F,"="&amp;'Work DB'!$AE$4)</f>
        <v>0</v>
      </c>
      <c r="AF513" s="166">
        <f>SUMIFS('Transport-DB'!P:P,'Transport-DB'!C:C,"="&amp;'Work DB'!C513,'Transport-DB'!F:F,"="&amp;'Work DB'!$AF$4)</f>
        <v>0</v>
      </c>
      <c r="AG513" s="167"/>
      <c r="AH513" s="168">
        <f>SUMIFS('Transport-DB'!Q:Q,'Transport-DB'!C:C,"="&amp;'Work DB'!C513)</f>
        <v>0</v>
      </c>
      <c r="AI513" s="170">
        <f>SUMIFS(Civil_DB[قالب بندی],Civil_DB[تاریخ],"="&amp;'Work DB'!C513)</f>
        <v>0</v>
      </c>
      <c r="AJ513" s="169"/>
      <c r="AK513" s="167">
        <f>SUMIFS(Civil_DB[بتن],Civil_DB[تاریخ],"="&amp;'Work DB'!C513)</f>
        <v>0</v>
      </c>
      <c r="AL513" s="28"/>
      <c r="AM513" s="29"/>
      <c r="AN513" s="31"/>
      <c r="AO513" s="28"/>
      <c r="AP513" s="29"/>
      <c r="AQ513" s="29"/>
      <c r="AR513" s="30"/>
      <c r="AS513" s="28"/>
      <c r="AT513" s="29"/>
      <c r="AU513" s="30"/>
      <c r="AV513" s="184"/>
      <c r="AW513" s="29"/>
      <c r="AX513" s="29"/>
      <c r="AY513" s="29"/>
      <c r="AZ513" s="29"/>
      <c r="BA513" s="29"/>
      <c r="BB513" s="29"/>
      <c r="BC513" s="30"/>
      <c r="BD513" s="249"/>
      <c r="BE513" s="249"/>
      <c r="BF513" s="249"/>
      <c r="BG513" s="249"/>
      <c r="BH513" s="32"/>
      <c r="BI513" s="56"/>
    </row>
    <row r="514" spans="2:61" s="15" customFormat="1" ht="21" x14ac:dyDescent="0.25">
      <c r="B514" s="47"/>
      <c r="C514" s="20">
        <f t="shared" si="75"/>
        <v>45879</v>
      </c>
      <c r="D514" s="168">
        <f>SUMIFS('Transport-DB'!O:O,'Transport-DB'!C:C,"="&amp;'Work DB'!C514,'Transport-DB'!F:F,"="&amp;'Work DB'!$D$4)</f>
        <v>0</v>
      </c>
      <c r="E514" s="169">
        <f>SUMIFS('Transport-DB'!O:O,'Transport-DB'!C:C,"="&amp;'Work DB'!C514,'Transport-DB'!F:F,"="&amp;'Work DB'!$E$4)</f>
        <v>0</v>
      </c>
      <c r="F514" s="169">
        <f>SUMIFS('Transport-DB'!O:O,'Transport-DB'!C:C,"="&amp;'Work DB'!C514,'Transport-DB'!F:F,"="&amp;'Work DB'!$F$4)</f>
        <v>0</v>
      </c>
      <c r="G514" s="169">
        <f>SUMIFS('Transport-DB'!O:O,'Transport-DB'!C:C,"="&amp;'Work DB'!C514,'Transport-DB'!F:F,"="&amp;'Work DB'!$G$4)</f>
        <v>0</v>
      </c>
      <c r="H514" s="166">
        <f>SUMIFS('Transport-DB'!O:O,'Transport-DB'!C:C,"="&amp;'Work DB'!C514,'Transport-DB'!F:F,"="&amp;'Work DB'!$H$4)</f>
        <v>0</v>
      </c>
      <c r="I514" s="169">
        <f>SUMIFS('Transport-DB'!O:O,'Transport-DB'!C:C,"="&amp;'Work DB'!C514,'Transport-DB'!F:F,"="&amp;'Work DB'!$I$4)</f>
        <v>0</v>
      </c>
      <c r="J514" s="337">
        <f>SUMIFS('Transport-DB'!O:O,'Transport-DB'!C:C,"="&amp;'Work DB'!C514,'Transport-DB'!F:F,"="&amp;'Work DB'!$J$4)</f>
        <v>0</v>
      </c>
      <c r="K514" s="168">
        <f>SUMIFS('Transport-DB'!N:N,'Transport-DB'!C:C,"="&amp;'Work DB'!C514,'Transport-DB'!F:F,"="&amp;'Work DB'!$K$4)</f>
        <v>0</v>
      </c>
      <c r="L514" s="169">
        <f>SUMIFS('Transport-DB'!N:N,'Transport-DB'!C:C,"="&amp;'Work DB'!C514,'Transport-DB'!F:F,"="&amp;'Work DB'!$L$4)</f>
        <v>0</v>
      </c>
      <c r="M514" s="169">
        <f>SUMIFS('Transport-DB'!N:N,'Transport-DB'!C:C,"="&amp;'Work DB'!C514,'Transport-DB'!F:F,"="&amp;'Work DB'!$M$4)</f>
        <v>0</v>
      </c>
      <c r="N514" s="169">
        <f>SUMIFS('Transport-DB'!N:N,'Transport-DB'!C:C,"="&amp;'Work DB'!C514,'Transport-DB'!F:F,"="&amp;'Work DB'!$N$4)</f>
        <v>0</v>
      </c>
      <c r="O514" s="169">
        <f>SUMIFS('Transport-DB'!N:N,'Transport-DB'!C:C,"="&amp;'Work DB'!C514,'Transport-DB'!F:F,"="&amp;'Work DB'!$O$4)</f>
        <v>0</v>
      </c>
      <c r="P514" s="169">
        <f>SUMIFS('Transport-DB'!N:N,'Transport-DB'!C:C,"="&amp;'Work DB'!C514,'Transport-DB'!F:F,"="&amp;'Work DB'!$P$4)</f>
        <v>0</v>
      </c>
      <c r="Q514" s="166">
        <f>SUMIFS('Transport-DB'!N:N,'Transport-DB'!C:C,"="&amp;'Work DB'!C514,'Transport-DB'!F:F,"="&amp;'Work DB'!$Q$4)</f>
        <v>0</v>
      </c>
      <c r="R514" s="167">
        <f>SUMIFS('Transport-DB'!N:N,'Transport-DB'!C:C,"="&amp;'Work DB'!C514,'Transport-DB'!F:F,"="&amp;'Work DB'!$R$4)</f>
        <v>0</v>
      </c>
      <c r="S514" s="168">
        <f>SUM(D514:J514)+SUM(K514:R514)-M514-SUMIFS(Transport_DB[ترانشه],Transport_DB[توضیحات],"دیسپوزال",Transport_DB[تاریخ],'Work DB'!C514)</f>
        <v>0</v>
      </c>
      <c r="T514" s="169">
        <f t="shared" si="76"/>
        <v>0</v>
      </c>
      <c r="U514" s="169"/>
      <c r="V514" s="169"/>
      <c r="W514" s="169"/>
      <c r="X514" s="169"/>
      <c r="Y514" s="167"/>
      <c r="Z514" s="249"/>
      <c r="AA514" s="168">
        <f>SUMIFS('Transport-DB'!P:P,'Transport-DB'!C:C,"="&amp;'Work DB'!C514,'Transport-DB'!F:F,"="&amp;'Work DB'!$AA$4)</f>
        <v>0</v>
      </c>
      <c r="AB514" s="169">
        <f>SUMIFS('Transport-DB'!P:P,'Transport-DB'!C:C,"="&amp;'Work DB'!C514,'Transport-DB'!F:F,"="&amp;'Work DB'!$AB$4)</f>
        <v>0</v>
      </c>
      <c r="AC514" s="169">
        <f>SUMIFS('Transport-DB'!P:P,'Transport-DB'!C:C,"="&amp;'Work DB'!C514,'Transport-DB'!F:F,"="&amp;'Work DB'!$AC$4)</f>
        <v>0</v>
      </c>
      <c r="AD514" s="166">
        <f>SUMIFS('Transport-DB'!P:P,'Transport-DB'!C:C,"="&amp;'Work DB'!C514,'Transport-DB'!F:F,"="&amp;'Work DB'!$AD$4)</f>
        <v>0</v>
      </c>
      <c r="AE514" s="166">
        <f>SUMIFS('Transport-DB'!P:P,'Transport-DB'!C:C,"="&amp;'Work DB'!C514,'Transport-DB'!F:F,"="&amp;'Work DB'!$AE$4)</f>
        <v>0</v>
      </c>
      <c r="AF514" s="166">
        <f>SUMIFS('Transport-DB'!P:P,'Transport-DB'!C:C,"="&amp;'Work DB'!C514,'Transport-DB'!F:F,"="&amp;'Work DB'!$AF$4)</f>
        <v>0</v>
      </c>
      <c r="AG514" s="167"/>
      <c r="AH514" s="168">
        <f>SUMIFS('Transport-DB'!Q:Q,'Transport-DB'!C:C,"="&amp;'Work DB'!C514)</f>
        <v>0</v>
      </c>
      <c r="AI514" s="170">
        <f>SUMIFS(Civil_DB[قالب بندی],Civil_DB[تاریخ],"="&amp;'Work DB'!C514)</f>
        <v>0</v>
      </c>
      <c r="AJ514" s="169"/>
      <c r="AK514" s="167">
        <f>SUMIFS(Civil_DB[بتن],Civil_DB[تاریخ],"="&amp;'Work DB'!C514)</f>
        <v>0</v>
      </c>
      <c r="AL514" s="28"/>
      <c r="AM514" s="29"/>
      <c r="AN514" s="31"/>
      <c r="AO514" s="28"/>
      <c r="AP514" s="29"/>
      <c r="AQ514" s="29"/>
      <c r="AR514" s="30"/>
      <c r="AS514" s="28"/>
      <c r="AT514" s="29"/>
      <c r="AU514" s="30"/>
      <c r="AV514" s="184"/>
      <c r="AW514" s="29"/>
      <c r="AX514" s="29"/>
      <c r="AY514" s="29"/>
      <c r="AZ514" s="29"/>
      <c r="BA514" s="29"/>
      <c r="BB514" s="29"/>
      <c r="BC514" s="30"/>
      <c r="BD514" s="249"/>
      <c r="BE514" s="249"/>
      <c r="BF514" s="249"/>
      <c r="BG514" s="249"/>
      <c r="BH514" s="32"/>
      <c r="BI514" s="56"/>
    </row>
    <row r="515" spans="2:61" s="15" customFormat="1" ht="21" x14ac:dyDescent="0.25">
      <c r="B515" s="47"/>
      <c r="C515" s="20">
        <f t="shared" si="75"/>
        <v>45880</v>
      </c>
      <c r="D515" s="168">
        <f>SUMIFS('Transport-DB'!O:O,'Transport-DB'!C:C,"="&amp;'Work DB'!C515,'Transport-DB'!F:F,"="&amp;'Work DB'!$D$4)</f>
        <v>0</v>
      </c>
      <c r="E515" s="169">
        <f>SUMIFS('Transport-DB'!O:O,'Transport-DB'!C:C,"="&amp;'Work DB'!C515,'Transport-DB'!F:F,"="&amp;'Work DB'!$E$4)</f>
        <v>0</v>
      </c>
      <c r="F515" s="169">
        <f>SUMIFS('Transport-DB'!O:O,'Transport-DB'!C:C,"="&amp;'Work DB'!C515,'Transport-DB'!F:F,"="&amp;'Work DB'!$F$4)</f>
        <v>0</v>
      </c>
      <c r="G515" s="169">
        <f>SUMIFS('Transport-DB'!O:O,'Transport-DB'!C:C,"="&amp;'Work DB'!C515,'Transport-DB'!F:F,"="&amp;'Work DB'!$G$4)</f>
        <v>0</v>
      </c>
      <c r="H515" s="166">
        <f>SUMIFS('Transport-DB'!O:O,'Transport-DB'!C:C,"="&amp;'Work DB'!C515,'Transport-DB'!F:F,"="&amp;'Work DB'!$H$4)</f>
        <v>0</v>
      </c>
      <c r="I515" s="169">
        <f>SUMIFS('Transport-DB'!O:O,'Transport-DB'!C:C,"="&amp;'Work DB'!C515,'Transport-DB'!F:F,"="&amp;'Work DB'!$I$4)</f>
        <v>0</v>
      </c>
      <c r="J515" s="337">
        <f>SUMIFS('Transport-DB'!O:O,'Transport-DB'!C:C,"="&amp;'Work DB'!C515,'Transport-DB'!F:F,"="&amp;'Work DB'!$J$4)</f>
        <v>0</v>
      </c>
      <c r="K515" s="168">
        <f>SUMIFS('Transport-DB'!N:N,'Transport-DB'!C:C,"="&amp;'Work DB'!C515,'Transport-DB'!F:F,"="&amp;'Work DB'!$K$4)</f>
        <v>0</v>
      </c>
      <c r="L515" s="169">
        <f>SUMIFS('Transport-DB'!N:N,'Transport-DB'!C:C,"="&amp;'Work DB'!C515,'Transport-DB'!F:F,"="&amp;'Work DB'!$L$4)</f>
        <v>0</v>
      </c>
      <c r="M515" s="169">
        <f>SUMIFS('Transport-DB'!N:N,'Transport-DB'!C:C,"="&amp;'Work DB'!C515,'Transport-DB'!F:F,"="&amp;'Work DB'!$M$4)</f>
        <v>0</v>
      </c>
      <c r="N515" s="169">
        <f>SUMIFS('Transport-DB'!N:N,'Transport-DB'!C:C,"="&amp;'Work DB'!C515,'Transport-DB'!F:F,"="&amp;'Work DB'!$N$4)</f>
        <v>0</v>
      </c>
      <c r="O515" s="169">
        <f>SUMIFS('Transport-DB'!N:N,'Transport-DB'!C:C,"="&amp;'Work DB'!C515,'Transport-DB'!F:F,"="&amp;'Work DB'!$O$4)</f>
        <v>0</v>
      </c>
      <c r="P515" s="169">
        <f>SUMIFS('Transport-DB'!N:N,'Transport-DB'!C:C,"="&amp;'Work DB'!C515,'Transport-DB'!F:F,"="&amp;'Work DB'!$P$4)</f>
        <v>0</v>
      </c>
      <c r="Q515" s="166">
        <f>SUMIFS('Transport-DB'!N:N,'Transport-DB'!C:C,"="&amp;'Work DB'!C515,'Transport-DB'!F:F,"="&amp;'Work DB'!$Q$4)</f>
        <v>0</v>
      </c>
      <c r="R515" s="167">
        <f>SUMIFS('Transport-DB'!N:N,'Transport-DB'!C:C,"="&amp;'Work DB'!C515,'Transport-DB'!F:F,"="&amp;'Work DB'!$R$4)</f>
        <v>0</v>
      </c>
      <c r="S515" s="168">
        <f>SUM(D515:J515)+SUM(K515:R515)-M515-SUMIFS(Transport_DB[ترانشه],Transport_DB[توضیحات],"دیسپوزال",Transport_DB[تاریخ],'Work DB'!C515)</f>
        <v>0</v>
      </c>
      <c r="T515" s="169">
        <f t="shared" si="76"/>
        <v>0</v>
      </c>
      <c r="U515" s="169"/>
      <c r="V515" s="169"/>
      <c r="W515" s="169"/>
      <c r="X515" s="169"/>
      <c r="Y515" s="167"/>
      <c r="Z515" s="249"/>
      <c r="AA515" s="168">
        <f>SUMIFS('Transport-DB'!P:P,'Transport-DB'!C:C,"="&amp;'Work DB'!C515,'Transport-DB'!F:F,"="&amp;'Work DB'!$AA$4)</f>
        <v>0</v>
      </c>
      <c r="AB515" s="169">
        <f>SUMIFS('Transport-DB'!P:P,'Transport-DB'!C:C,"="&amp;'Work DB'!C515,'Transport-DB'!F:F,"="&amp;'Work DB'!$AB$4)</f>
        <v>0</v>
      </c>
      <c r="AC515" s="169">
        <f>SUMIFS('Transport-DB'!P:P,'Transport-DB'!C:C,"="&amp;'Work DB'!C515,'Transport-DB'!F:F,"="&amp;'Work DB'!$AC$4)</f>
        <v>0</v>
      </c>
      <c r="AD515" s="166">
        <f>SUMIFS('Transport-DB'!P:P,'Transport-DB'!C:C,"="&amp;'Work DB'!C515,'Transport-DB'!F:F,"="&amp;'Work DB'!$AD$4)</f>
        <v>0</v>
      </c>
      <c r="AE515" s="166">
        <f>SUMIFS('Transport-DB'!P:P,'Transport-DB'!C:C,"="&amp;'Work DB'!C515,'Transport-DB'!F:F,"="&amp;'Work DB'!$AE$4)</f>
        <v>0</v>
      </c>
      <c r="AF515" s="166">
        <f>SUMIFS('Transport-DB'!P:P,'Transport-DB'!C:C,"="&amp;'Work DB'!C515,'Transport-DB'!F:F,"="&amp;'Work DB'!$AF$4)</f>
        <v>0</v>
      </c>
      <c r="AG515" s="167"/>
      <c r="AH515" s="168">
        <f>SUMIFS('Transport-DB'!Q:Q,'Transport-DB'!C:C,"="&amp;'Work DB'!C515)</f>
        <v>0</v>
      </c>
      <c r="AI515" s="170">
        <f>SUMIFS(Civil_DB[قالب بندی],Civil_DB[تاریخ],"="&amp;'Work DB'!C515)</f>
        <v>0</v>
      </c>
      <c r="AJ515" s="169"/>
      <c r="AK515" s="167">
        <f>SUMIFS(Civil_DB[بتن],Civil_DB[تاریخ],"="&amp;'Work DB'!C515)</f>
        <v>0</v>
      </c>
      <c r="AL515" s="28"/>
      <c r="AM515" s="29"/>
      <c r="AN515" s="31"/>
      <c r="AO515" s="28"/>
      <c r="AP515" s="29"/>
      <c r="AQ515" s="29"/>
      <c r="AR515" s="30"/>
      <c r="AS515" s="28"/>
      <c r="AT515" s="29"/>
      <c r="AU515" s="30"/>
      <c r="AV515" s="184"/>
      <c r="AW515" s="29"/>
      <c r="AX515" s="29"/>
      <c r="AY515" s="29"/>
      <c r="AZ515" s="29"/>
      <c r="BA515" s="29"/>
      <c r="BB515" s="29"/>
      <c r="BC515" s="30"/>
      <c r="BD515" s="249"/>
      <c r="BE515" s="249"/>
      <c r="BF515" s="249"/>
      <c r="BG515" s="249"/>
      <c r="BH515" s="32"/>
      <c r="BI515" s="56"/>
    </row>
    <row r="516" spans="2:61" s="15" customFormat="1" ht="21" x14ac:dyDescent="0.25">
      <c r="B516" s="47"/>
      <c r="C516" s="20">
        <f t="shared" si="75"/>
        <v>45881</v>
      </c>
      <c r="D516" s="168">
        <f>SUMIFS('Transport-DB'!O:O,'Transport-DB'!C:C,"="&amp;'Work DB'!C516,'Transport-DB'!F:F,"="&amp;'Work DB'!$D$4)</f>
        <v>0</v>
      </c>
      <c r="E516" s="169">
        <f>SUMIFS('Transport-DB'!O:O,'Transport-DB'!C:C,"="&amp;'Work DB'!C516,'Transport-DB'!F:F,"="&amp;'Work DB'!$E$4)</f>
        <v>0</v>
      </c>
      <c r="F516" s="169">
        <f>SUMIFS('Transport-DB'!O:O,'Transport-DB'!C:C,"="&amp;'Work DB'!C516,'Transport-DB'!F:F,"="&amp;'Work DB'!$F$4)</f>
        <v>0</v>
      </c>
      <c r="G516" s="169">
        <f>SUMIFS('Transport-DB'!O:O,'Transport-DB'!C:C,"="&amp;'Work DB'!C516,'Transport-DB'!F:F,"="&amp;'Work DB'!$G$4)</f>
        <v>0</v>
      </c>
      <c r="H516" s="166">
        <f>SUMIFS('Transport-DB'!O:O,'Transport-DB'!C:C,"="&amp;'Work DB'!C516,'Transport-DB'!F:F,"="&amp;'Work DB'!$H$4)</f>
        <v>0</v>
      </c>
      <c r="I516" s="169">
        <f>SUMIFS('Transport-DB'!O:O,'Transport-DB'!C:C,"="&amp;'Work DB'!C516,'Transport-DB'!F:F,"="&amp;'Work DB'!$I$4)</f>
        <v>0</v>
      </c>
      <c r="J516" s="337">
        <f>SUMIFS('Transport-DB'!O:O,'Transport-DB'!C:C,"="&amp;'Work DB'!C516,'Transport-DB'!F:F,"="&amp;'Work DB'!$J$4)</f>
        <v>0</v>
      </c>
      <c r="K516" s="168">
        <f>SUMIFS('Transport-DB'!N:N,'Transport-DB'!C:C,"="&amp;'Work DB'!C516,'Transport-DB'!F:F,"="&amp;'Work DB'!$K$4)</f>
        <v>0</v>
      </c>
      <c r="L516" s="169">
        <f>SUMIFS('Transport-DB'!N:N,'Transport-DB'!C:C,"="&amp;'Work DB'!C516,'Transport-DB'!F:F,"="&amp;'Work DB'!$L$4)</f>
        <v>0</v>
      </c>
      <c r="M516" s="169">
        <f>SUMIFS('Transport-DB'!N:N,'Transport-DB'!C:C,"="&amp;'Work DB'!C516,'Transport-DB'!F:F,"="&amp;'Work DB'!$M$4)</f>
        <v>0</v>
      </c>
      <c r="N516" s="169">
        <f>SUMIFS('Transport-DB'!N:N,'Transport-DB'!C:C,"="&amp;'Work DB'!C516,'Transport-DB'!F:F,"="&amp;'Work DB'!$N$4)</f>
        <v>0</v>
      </c>
      <c r="O516" s="169">
        <f>SUMIFS('Transport-DB'!N:N,'Transport-DB'!C:C,"="&amp;'Work DB'!C516,'Transport-DB'!F:F,"="&amp;'Work DB'!$O$4)</f>
        <v>0</v>
      </c>
      <c r="P516" s="169">
        <f>SUMIFS('Transport-DB'!N:N,'Transport-DB'!C:C,"="&amp;'Work DB'!C516,'Transport-DB'!F:F,"="&amp;'Work DB'!$P$4)</f>
        <v>0</v>
      </c>
      <c r="Q516" s="166">
        <f>SUMIFS('Transport-DB'!N:N,'Transport-DB'!C:C,"="&amp;'Work DB'!C516,'Transport-DB'!F:F,"="&amp;'Work DB'!$Q$4)</f>
        <v>0</v>
      </c>
      <c r="R516" s="167">
        <f>SUMIFS('Transport-DB'!N:N,'Transport-DB'!C:C,"="&amp;'Work DB'!C516,'Transport-DB'!F:F,"="&amp;'Work DB'!$R$4)</f>
        <v>0</v>
      </c>
      <c r="S516" s="168">
        <f>SUM(D516:J516)+SUM(K516:R516)-M516-SUMIFS(Transport_DB[ترانشه],Transport_DB[توضیحات],"دیسپوزال",Transport_DB[تاریخ],'Work DB'!C516)</f>
        <v>0</v>
      </c>
      <c r="T516" s="169">
        <f t="shared" si="76"/>
        <v>0</v>
      </c>
      <c r="U516" s="169"/>
      <c r="V516" s="169"/>
      <c r="W516" s="169"/>
      <c r="X516" s="169"/>
      <c r="Y516" s="167"/>
      <c r="Z516" s="249"/>
      <c r="AA516" s="168">
        <f>SUMIFS('Transport-DB'!P:P,'Transport-DB'!C:C,"="&amp;'Work DB'!C516,'Transport-DB'!F:F,"="&amp;'Work DB'!$AA$4)</f>
        <v>0</v>
      </c>
      <c r="AB516" s="169">
        <f>SUMIFS('Transport-DB'!P:P,'Transport-DB'!C:C,"="&amp;'Work DB'!C516,'Transport-DB'!F:F,"="&amp;'Work DB'!$AB$4)</f>
        <v>0</v>
      </c>
      <c r="AC516" s="169">
        <f>SUMIFS('Transport-DB'!P:P,'Transport-DB'!C:C,"="&amp;'Work DB'!C516,'Transport-DB'!F:F,"="&amp;'Work DB'!$AC$4)</f>
        <v>0</v>
      </c>
      <c r="AD516" s="166">
        <f>SUMIFS('Transport-DB'!P:P,'Transport-DB'!C:C,"="&amp;'Work DB'!C516,'Transport-DB'!F:F,"="&amp;'Work DB'!$AD$4)</f>
        <v>0</v>
      </c>
      <c r="AE516" s="166">
        <f>SUMIFS('Transport-DB'!P:P,'Transport-DB'!C:C,"="&amp;'Work DB'!C516,'Transport-DB'!F:F,"="&amp;'Work DB'!$AE$4)</f>
        <v>0</v>
      </c>
      <c r="AF516" s="166">
        <f>SUMIFS('Transport-DB'!P:P,'Transport-DB'!C:C,"="&amp;'Work DB'!C516,'Transport-DB'!F:F,"="&amp;'Work DB'!$AF$4)</f>
        <v>0</v>
      </c>
      <c r="AG516" s="167"/>
      <c r="AH516" s="168">
        <f>SUMIFS('Transport-DB'!Q:Q,'Transport-DB'!C:C,"="&amp;'Work DB'!C516)</f>
        <v>0</v>
      </c>
      <c r="AI516" s="170">
        <f>SUMIFS(Civil_DB[قالب بندی],Civil_DB[تاریخ],"="&amp;'Work DB'!C516)</f>
        <v>0</v>
      </c>
      <c r="AJ516" s="169"/>
      <c r="AK516" s="167">
        <f>SUMIFS(Civil_DB[بتن],Civil_DB[تاریخ],"="&amp;'Work DB'!C516)</f>
        <v>0</v>
      </c>
      <c r="AL516" s="28"/>
      <c r="AM516" s="29"/>
      <c r="AN516" s="31"/>
      <c r="AO516" s="28"/>
      <c r="AP516" s="29"/>
      <c r="AQ516" s="29"/>
      <c r="AR516" s="30"/>
      <c r="AS516" s="28"/>
      <c r="AT516" s="29"/>
      <c r="AU516" s="30"/>
      <c r="AV516" s="184"/>
      <c r="AW516" s="29"/>
      <c r="AX516" s="29"/>
      <c r="AY516" s="29"/>
      <c r="AZ516" s="29"/>
      <c r="BA516" s="29"/>
      <c r="BB516" s="29"/>
      <c r="BC516" s="30"/>
      <c r="BD516" s="249"/>
      <c r="BE516" s="249"/>
      <c r="BF516" s="249"/>
      <c r="BG516" s="249"/>
      <c r="BH516" s="32"/>
      <c r="BI516" s="56"/>
    </row>
    <row r="517" spans="2:61" s="15" customFormat="1" ht="21" x14ac:dyDescent="0.25">
      <c r="B517" s="47"/>
      <c r="C517" s="20">
        <f t="shared" si="75"/>
        <v>45882</v>
      </c>
      <c r="D517" s="168">
        <f>SUMIFS('Transport-DB'!O:O,'Transport-DB'!C:C,"="&amp;'Work DB'!C517,'Transport-DB'!F:F,"="&amp;'Work DB'!$D$4)</f>
        <v>0</v>
      </c>
      <c r="E517" s="169">
        <f>SUMIFS('Transport-DB'!O:O,'Transport-DB'!C:C,"="&amp;'Work DB'!C517,'Transport-DB'!F:F,"="&amp;'Work DB'!$E$4)</f>
        <v>0</v>
      </c>
      <c r="F517" s="169">
        <f>SUMIFS('Transport-DB'!O:O,'Transport-DB'!C:C,"="&amp;'Work DB'!C517,'Transport-DB'!F:F,"="&amp;'Work DB'!$F$4)</f>
        <v>0</v>
      </c>
      <c r="G517" s="169">
        <f>SUMIFS('Transport-DB'!O:O,'Transport-DB'!C:C,"="&amp;'Work DB'!C517,'Transport-DB'!F:F,"="&amp;'Work DB'!$G$4)</f>
        <v>0</v>
      </c>
      <c r="H517" s="166">
        <f>SUMIFS('Transport-DB'!O:O,'Transport-DB'!C:C,"="&amp;'Work DB'!C517,'Transport-DB'!F:F,"="&amp;'Work DB'!$H$4)</f>
        <v>0</v>
      </c>
      <c r="I517" s="169">
        <f>SUMIFS('Transport-DB'!O:O,'Transport-DB'!C:C,"="&amp;'Work DB'!C517,'Transport-DB'!F:F,"="&amp;'Work DB'!$I$4)</f>
        <v>0</v>
      </c>
      <c r="J517" s="337">
        <f>SUMIFS('Transport-DB'!O:O,'Transport-DB'!C:C,"="&amp;'Work DB'!C517,'Transport-DB'!F:F,"="&amp;'Work DB'!$J$4)</f>
        <v>0</v>
      </c>
      <c r="K517" s="168">
        <f>SUMIFS('Transport-DB'!N:N,'Transport-DB'!C:C,"="&amp;'Work DB'!C517,'Transport-DB'!F:F,"="&amp;'Work DB'!$K$4)</f>
        <v>0</v>
      </c>
      <c r="L517" s="169">
        <f>SUMIFS('Transport-DB'!N:N,'Transport-DB'!C:C,"="&amp;'Work DB'!C517,'Transport-DB'!F:F,"="&amp;'Work DB'!$L$4)</f>
        <v>0</v>
      </c>
      <c r="M517" s="169">
        <f>SUMIFS('Transport-DB'!N:N,'Transport-DB'!C:C,"="&amp;'Work DB'!C517,'Transport-DB'!F:F,"="&amp;'Work DB'!$M$4)</f>
        <v>0</v>
      </c>
      <c r="N517" s="169">
        <f>SUMIFS('Transport-DB'!N:N,'Transport-DB'!C:C,"="&amp;'Work DB'!C517,'Transport-DB'!F:F,"="&amp;'Work DB'!$N$4)</f>
        <v>0</v>
      </c>
      <c r="O517" s="169">
        <f>SUMIFS('Transport-DB'!N:N,'Transport-DB'!C:C,"="&amp;'Work DB'!C517,'Transport-DB'!F:F,"="&amp;'Work DB'!$O$4)</f>
        <v>0</v>
      </c>
      <c r="P517" s="169">
        <f>SUMIFS('Transport-DB'!N:N,'Transport-DB'!C:C,"="&amp;'Work DB'!C517,'Transport-DB'!F:F,"="&amp;'Work DB'!$P$4)</f>
        <v>0</v>
      </c>
      <c r="Q517" s="166">
        <f>SUMIFS('Transport-DB'!N:N,'Transport-DB'!C:C,"="&amp;'Work DB'!C517,'Transport-DB'!F:F,"="&amp;'Work DB'!$Q$4)</f>
        <v>0</v>
      </c>
      <c r="R517" s="167">
        <f>SUMIFS('Transport-DB'!N:N,'Transport-DB'!C:C,"="&amp;'Work DB'!C517,'Transport-DB'!F:F,"="&amp;'Work DB'!$R$4)</f>
        <v>0</v>
      </c>
      <c r="S517" s="168">
        <f>SUM(D517:J517)+SUM(K517:R517)-M517-SUMIFS(Transport_DB[ترانشه],Transport_DB[توضیحات],"دیسپوزال",Transport_DB[تاریخ],'Work DB'!C517)</f>
        <v>0</v>
      </c>
      <c r="T517" s="169">
        <f t="shared" si="76"/>
        <v>0</v>
      </c>
      <c r="U517" s="169"/>
      <c r="V517" s="169"/>
      <c r="W517" s="169"/>
      <c r="X517" s="169"/>
      <c r="Y517" s="167"/>
      <c r="Z517" s="249"/>
      <c r="AA517" s="168">
        <f>SUMIFS('Transport-DB'!P:P,'Transport-DB'!C:C,"="&amp;'Work DB'!C517,'Transport-DB'!F:F,"="&amp;'Work DB'!$AA$4)</f>
        <v>0</v>
      </c>
      <c r="AB517" s="169">
        <f>SUMIFS('Transport-DB'!P:P,'Transport-DB'!C:C,"="&amp;'Work DB'!C517,'Transport-DB'!F:F,"="&amp;'Work DB'!$AB$4)</f>
        <v>0</v>
      </c>
      <c r="AC517" s="169">
        <f>SUMIFS('Transport-DB'!P:P,'Transport-DB'!C:C,"="&amp;'Work DB'!C517,'Transport-DB'!F:F,"="&amp;'Work DB'!$AC$4)</f>
        <v>0</v>
      </c>
      <c r="AD517" s="166">
        <f>SUMIFS('Transport-DB'!P:P,'Transport-DB'!C:C,"="&amp;'Work DB'!C517,'Transport-DB'!F:F,"="&amp;'Work DB'!$AD$4)</f>
        <v>0</v>
      </c>
      <c r="AE517" s="166">
        <f>SUMIFS('Transport-DB'!P:P,'Transport-DB'!C:C,"="&amp;'Work DB'!C517,'Transport-DB'!F:F,"="&amp;'Work DB'!$AE$4)</f>
        <v>0</v>
      </c>
      <c r="AF517" s="166">
        <f>SUMIFS('Transport-DB'!P:P,'Transport-DB'!C:C,"="&amp;'Work DB'!C517,'Transport-DB'!F:F,"="&amp;'Work DB'!$AF$4)</f>
        <v>0</v>
      </c>
      <c r="AG517" s="167"/>
      <c r="AH517" s="168">
        <f>SUMIFS('Transport-DB'!Q:Q,'Transport-DB'!C:C,"="&amp;'Work DB'!C517)</f>
        <v>0</v>
      </c>
      <c r="AI517" s="170">
        <f>SUMIFS(Civil_DB[قالب بندی],Civil_DB[تاریخ],"="&amp;'Work DB'!C517)</f>
        <v>0</v>
      </c>
      <c r="AJ517" s="169"/>
      <c r="AK517" s="167">
        <f>SUMIFS(Civil_DB[بتن],Civil_DB[تاریخ],"="&amp;'Work DB'!C517)</f>
        <v>0</v>
      </c>
      <c r="AL517" s="28"/>
      <c r="AM517" s="29"/>
      <c r="AN517" s="31"/>
      <c r="AO517" s="28"/>
      <c r="AP517" s="29"/>
      <c r="AQ517" s="29"/>
      <c r="AR517" s="30"/>
      <c r="AS517" s="28"/>
      <c r="AT517" s="29"/>
      <c r="AU517" s="30"/>
      <c r="AV517" s="184"/>
      <c r="AW517" s="29"/>
      <c r="AX517" s="29"/>
      <c r="AY517" s="29"/>
      <c r="AZ517" s="29"/>
      <c r="BA517" s="29"/>
      <c r="BB517" s="29"/>
      <c r="BC517" s="30"/>
      <c r="BD517" s="249"/>
      <c r="BE517" s="249"/>
      <c r="BF517" s="249"/>
      <c r="BG517" s="249"/>
      <c r="BH517" s="32"/>
      <c r="BI517" s="56"/>
    </row>
    <row r="518" spans="2:61" s="15" customFormat="1" ht="21" x14ac:dyDescent="0.25">
      <c r="B518" s="47"/>
      <c r="C518" s="20">
        <f t="shared" si="75"/>
        <v>45883</v>
      </c>
      <c r="D518" s="168">
        <f>SUMIFS('Transport-DB'!O:O,'Transport-DB'!C:C,"="&amp;'Work DB'!C518,'Transport-DB'!F:F,"="&amp;'Work DB'!$D$4)</f>
        <v>0</v>
      </c>
      <c r="E518" s="169">
        <f>SUMIFS('Transport-DB'!O:O,'Transport-DB'!C:C,"="&amp;'Work DB'!C518,'Transport-DB'!F:F,"="&amp;'Work DB'!$E$4)</f>
        <v>0</v>
      </c>
      <c r="F518" s="169">
        <f>SUMIFS('Transport-DB'!O:O,'Transport-DB'!C:C,"="&amp;'Work DB'!C518,'Transport-DB'!F:F,"="&amp;'Work DB'!$F$4)</f>
        <v>0</v>
      </c>
      <c r="G518" s="169">
        <f>SUMIFS('Transport-DB'!O:O,'Transport-DB'!C:C,"="&amp;'Work DB'!C518,'Transport-DB'!F:F,"="&amp;'Work DB'!$G$4)</f>
        <v>0</v>
      </c>
      <c r="H518" s="166">
        <f>SUMIFS('Transport-DB'!O:O,'Transport-DB'!C:C,"="&amp;'Work DB'!C518,'Transport-DB'!F:F,"="&amp;'Work DB'!$H$4)</f>
        <v>0</v>
      </c>
      <c r="I518" s="169">
        <f>SUMIFS('Transport-DB'!O:O,'Transport-DB'!C:C,"="&amp;'Work DB'!C518,'Transport-DB'!F:F,"="&amp;'Work DB'!$I$4)</f>
        <v>0</v>
      </c>
      <c r="J518" s="337">
        <f>SUMIFS('Transport-DB'!O:O,'Transport-DB'!C:C,"="&amp;'Work DB'!C518,'Transport-DB'!F:F,"="&amp;'Work DB'!$J$4)</f>
        <v>0</v>
      </c>
      <c r="K518" s="168">
        <f>SUMIFS('Transport-DB'!N:N,'Transport-DB'!C:C,"="&amp;'Work DB'!C518,'Transport-DB'!F:F,"="&amp;'Work DB'!$K$4)</f>
        <v>0</v>
      </c>
      <c r="L518" s="169">
        <f>SUMIFS('Transport-DB'!N:N,'Transport-DB'!C:C,"="&amp;'Work DB'!C518,'Transport-DB'!F:F,"="&amp;'Work DB'!$L$4)</f>
        <v>0</v>
      </c>
      <c r="M518" s="169">
        <f>SUMIFS('Transport-DB'!N:N,'Transport-DB'!C:C,"="&amp;'Work DB'!C518,'Transport-DB'!F:F,"="&amp;'Work DB'!$M$4)</f>
        <v>0</v>
      </c>
      <c r="N518" s="169">
        <f>SUMIFS('Transport-DB'!N:N,'Transport-DB'!C:C,"="&amp;'Work DB'!C518,'Transport-DB'!F:F,"="&amp;'Work DB'!$N$4)</f>
        <v>0</v>
      </c>
      <c r="O518" s="169">
        <f>SUMIFS('Transport-DB'!N:N,'Transport-DB'!C:C,"="&amp;'Work DB'!C518,'Transport-DB'!F:F,"="&amp;'Work DB'!$O$4)</f>
        <v>0</v>
      </c>
      <c r="P518" s="169">
        <f>SUMIFS('Transport-DB'!N:N,'Transport-DB'!C:C,"="&amp;'Work DB'!C518,'Transport-DB'!F:F,"="&amp;'Work DB'!$P$4)</f>
        <v>0</v>
      </c>
      <c r="Q518" s="166">
        <f>SUMIFS('Transport-DB'!N:N,'Transport-DB'!C:C,"="&amp;'Work DB'!C518,'Transport-DB'!F:F,"="&amp;'Work DB'!$Q$4)</f>
        <v>0</v>
      </c>
      <c r="R518" s="167">
        <f>SUMIFS('Transport-DB'!N:N,'Transport-DB'!C:C,"="&amp;'Work DB'!C518,'Transport-DB'!F:F,"="&amp;'Work DB'!$R$4)</f>
        <v>0</v>
      </c>
      <c r="S518" s="168">
        <f>SUM(D518:J518)+SUM(K518:R518)-M518-SUMIFS(Transport_DB[ترانشه],Transport_DB[توضیحات],"دیسپوزال",Transport_DB[تاریخ],'Work DB'!C518)</f>
        <v>0</v>
      </c>
      <c r="T518" s="169">
        <f t="shared" si="76"/>
        <v>0</v>
      </c>
      <c r="U518" s="169"/>
      <c r="V518" s="169"/>
      <c r="W518" s="169"/>
      <c r="X518" s="169"/>
      <c r="Y518" s="167"/>
      <c r="Z518" s="249"/>
      <c r="AA518" s="168">
        <f>SUMIFS('Transport-DB'!P:P,'Transport-DB'!C:C,"="&amp;'Work DB'!C518,'Transport-DB'!F:F,"="&amp;'Work DB'!$AA$4)</f>
        <v>0</v>
      </c>
      <c r="AB518" s="169">
        <f>SUMIFS('Transport-DB'!P:P,'Transport-DB'!C:C,"="&amp;'Work DB'!C518,'Transport-DB'!F:F,"="&amp;'Work DB'!$AB$4)</f>
        <v>0</v>
      </c>
      <c r="AC518" s="169">
        <f>SUMIFS('Transport-DB'!P:P,'Transport-DB'!C:C,"="&amp;'Work DB'!C518,'Transport-DB'!F:F,"="&amp;'Work DB'!$AC$4)</f>
        <v>0</v>
      </c>
      <c r="AD518" s="166">
        <f>SUMIFS('Transport-DB'!P:P,'Transport-DB'!C:C,"="&amp;'Work DB'!C518,'Transport-DB'!F:F,"="&amp;'Work DB'!$AD$4)</f>
        <v>0</v>
      </c>
      <c r="AE518" s="166">
        <f>SUMIFS('Transport-DB'!P:P,'Transport-DB'!C:C,"="&amp;'Work DB'!C518,'Transport-DB'!F:F,"="&amp;'Work DB'!$AE$4)</f>
        <v>0</v>
      </c>
      <c r="AF518" s="166">
        <f>SUMIFS('Transport-DB'!P:P,'Transport-DB'!C:C,"="&amp;'Work DB'!C518,'Transport-DB'!F:F,"="&amp;'Work DB'!$AF$4)</f>
        <v>0</v>
      </c>
      <c r="AG518" s="167"/>
      <c r="AH518" s="168">
        <f>SUMIFS('Transport-DB'!Q:Q,'Transport-DB'!C:C,"="&amp;'Work DB'!C518)</f>
        <v>0</v>
      </c>
      <c r="AI518" s="170">
        <f>SUMIFS(Civil_DB[قالب بندی],Civil_DB[تاریخ],"="&amp;'Work DB'!C518)</f>
        <v>0</v>
      </c>
      <c r="AJ518" s="169"/>
      <c r="AK518" s="167">
        <f>SUMIFS(Civil_DB[بتن],Civil_DB[تاریخ],"="&amp;'Work DB'!C518)</f>
        <v>0</v>
      </c>
      <c r="AL518" s="28"/>
      <c r="AM518" s="29"/>
      <c r="AN518" s="31"/>
      <c r="AO518" s="28"/>
      <c r="AP518" s="29"/>
      <c r="AQ518" s="29"/>
      <c r="AR518" s="30"/>
      <c r="AS518" s="28"/>
      <c r="AT518" s="29"/>
      <c r="AU518" s="30"/>
      <c r="AV518" s="184"/>
      <c r="AW518" s="29"/>
      <c r="AX518" s="29"/>
      <c r="AY518" s="29"/>
      <c r="AZ518" s="29"/>
      <c r="BA518" s="29"/>
      <c r="BB518" s="29"/>
      <c r="BC518" s="30"/>
      <c r="BD518" s="249"/>
      <c r="BE518" s="249"/>
      <c r="BF518" s="249"/>
      <c r="BG518" s="249"/>
      <c r="BH518" s="32"/>
      <c r="BI518" s="56"/>
    </row>
    <row r="519" spans="2:61" s="15" customFormat="1" ht="21" x14ac:dyDescent="0.25">
      <c r="B519" s="47"/>
      <c r="C519" s="20">
        <f t="shared" si="75"/>
        <v>45884</v>
      </c>
      <c r="D519" s="168">
        <f>SUMIFS('Transport-DB'!O:O,'Transport-DB'!C:C,"="&amp;'Work DB'!C519,'Transport-DB'!F:F,"="&amp;'Work DB'!$D$4)</f>
        <v>0</v>
      </c>
      <c r="E519" s="169">
        <f>SUMIFS('Transport-DB'!O:O,'Transport-DB'!C:C,"="&amp;'Work DB'!C519,'Transport-DB'!F:F,"="&amp;'Work DB'!$E$4)</f>
        <v>0</v>
      </c>
      <c r="F519" s="169">
        <f>SUMIFS('Transport-DB'!O:O,'Transport-DB'!C:C,"="&amp;'Work DB'!C519,'Transport-DB'!F:F,"="&amp;'Work DB'!$F$4)</f>
        <v>0</v>
      </c>
      <c r="G519" s="169">
        <f>SUMIFS('Transport-DB'!O:O,'Transport-DB'!C:C,"="&amp;'Work DB'!C519,'Transport-DB'!F:F,"="&amp;'Work DB'!$G$4)</f>
        <v>0</v>
      </c>
      <c r="H519" s="166">
        <f>SUMIFS('Transport-DB'!O:O,'Transport-DB'!C:C,"="&amp;'Work DB'!C519,'Transport-DB'!F:F,"="&amp;'Work DB'!$H$4)</f>
        <v>0</v>
      </c>
      <c r="I519" s="169">
        <f>SUMIFS('Transport-DB'!O:O,'Transport-DB'!C:C,"="&amp;'Work DB'!C519,'Transport-DB'!F:F,"="&amp;'Work DB'!$I$4)</f>
        <v>0</v>
      </c>
      <c r="J519" s="337">
        <f>SUMIFS('Transport-DB'!O:O,'Transport-DB'!C:C,"="&amp;'Work DB'!C519,'Transport-DB'!F:F,"="&amp;'Work DB'!$J$4)</f>
        <v>0</v>
      </c>
      <c r="K519" s="168">
        <f>SUMIFS('Transport-DB'!N:N,'Transport-DB'!C:C,"="&amp;'Work DB'!C519,'Transport-DB'!F:F,"="&amp;'Work DB'!$K$4)</f>
        <v>0</v>
      </c>
      <c r="L519" s="169">
        <f>SUMIFS('Transport-DB'!N:N,'Transport-DB'!C:C,"="&amp;'Work DB'!C519,'Transport-DB'!F:F,"="&amp;'Work DB'!$L$4)</f>
        <v>0</v>
      </c>
      <c r="M519" s="169">
        <f>SUMIFS('Transport-DB'!N:N,'Transport-DB'!C:C,"="&amp;'Work DB'!C519,'Transport-DB'!F:F,"="&amp;'Work DB'!$M$4)</f>
        <v>0</v>
      </c>
      <c r="N519" s="169">
        <f>SUMIFS('Transport-DB'!N:N,'Transport-DB'!C:C,"="&amp;'Work DB'!C519,'Transport-DB'!F:F,"="&amp;'Work DB'!$N$4)</f>
        <v>0</v>
      </c>
      <c r="O519" s="169">
        <f>SUMIFS('Transport-DB'!N:N,'Transport-DB'!C:C,"="&amp;'Work DB'!C519,'Transport-DB'!F:F,"="&amp;'Work DB'!$O$4)</f>
        <v>0</v>
      </c>
      <c r="P519" s="169">
        <f>SUMIFS('Transport-DB'!N:N,'Transport-DB'!C:C,"="&amp;'Work DB'!C519,'Transport-DB'!F:F,"="&amp;'Work DB'!$P$4)</f>
        <v>0</v>
      </c>
      <c r="Q519" s="166">
        <f>SUMIFS('Transport-DB'!N:N,'Transport-DB'!C:C,"="&amp;'Work DB'!C519,'Transport-DB'!F:F,"="&amp;'Work DB'!$Q$4)</f>
        <v>0</v>
      </c>
      <c r="R519" s="167">
        <f>SUMIFS('Transport-DB'!N:N,'Transport-DB'!C:C,"="&amp;'Work DB'!C519,'Transport-DB'!F:F,"="&amp;'Work DB'!$R$4)</f>
        <v>0</v>
      </c>
      <c r="S519" s="168">
        <f>SUM(D519:J519)+SUM(K519:R519)-M519-SUMIFS(Transport_DB[ترانشه],Transport_DB[توضیحات],"دیسپوزال",Transport_DB[تاریخ],'Work DB'!C519)</f>
        <v>0</v>
      </c>
      <c r="T519" s="169">
        <f t="shared" si="76"/>
        <v>0</v>
      </c>
      <c r="U519" s="169"/>
      <c r="V519" s="169"/>
      <c r="W519" s="169"/>
      <c r="X519" s="169"/>
      <c r="Y519" s="167"/>
      <c r="Z519" s="249"/>
      <c r="AA519" s="168">
        <f>SUMIFS('Transport-DB'!P:P,'Transport-DB'!C:C,"="&amp;'Work DB'!C519,'Transport-DB'!F:F,"="&amp;'Work DB'!$AA$4)</f>
        <v>0</v>
      </c>
      <c r="AB519" s="169">
        <f>SUMIFS('Transport-DB'!P:P,'Transport-DB'!C:C,"="&amp;'Work DB'!C519,'Transport-DB'!F:F,"="&amp;'Work DB'!$AB$4)</f>
        <v>0</v>
      </c>
      <c r="AC519" s="169">
        <f>SUMIFS('Transport-DB'!P:P,'Transport-DB'!C:C,"="&amp;'Work DB'!C519,'Transport-DB'!F:F,"="&amp;'Work DB'!$AC$4)</f>
        <v>0</v>
      </c>
      <c r="AD519" s="166">
        <f>SUMIFS('Transport-DB'!P:P,'Transport-DB'!C:C,"="&amp;'Work DB'!C519,'Transport-DB'!F:F,"="&amp;'Work DB'!$AD$4)</f>
        <v>0</v>
      </c>
      <c r="AE519" s="166">
        <f>SUMIFS('Transport-DB'!P:P,'Transport-DB'!C:C,"="&amp;'Work DB'!C519,'Transport-DB'!F:F,"="&amp;'Work DB'!$AE$4)</f>
        <v>0</v>
      </c>
      <c r="AF519" s="166">
        <f>SUMIFS('Transport-DB'!P:P,'Transport-DB'!C:C,"="&amp;'Work DB'!C519,'Transport-DB'!F:F,"="&amp;'Work DB'!$AF$4)</f>
        <v>0</v>
      </c>
      <c r="AG519" s="167"/>
      <c r="AH519" s="168">
        <f>SUMIFS('Transport-DB'!Q:Q,'Transport-DB'!C:C,"="&amp;'Work DB'!C519)</f>
        <v>0</v>
      </c>
      <c r="AI519" s="170">
        <f>SUMIFS(Civil_DB[قالب بندی],Civil_DB[تاریخ],"="&amp;'Work DB'!C519)</f>
        <v>0</v>
      </c>
      <c r="AJ519" s="169"/>
      <c r="AK519" s="167">
        <f>SUMIFS(Civil_DB[بتن],Civil_DB[تاریخ],"="&amp;'Work DB'!C519)</f>
        <v>0</v>
      </c>
      <c r="AL519" s="28"/>
      <c r="AM519" s="29"/>
      <c r="AN519" s="31"/>
      <c r="AO519" s="28"/>
      <c r="AP519" s="29"/>
      <c r="AQ519" s="29"/>
      <c r="AR519" s="30"/>
      <c r="AS519" s="28"/>
      <c r="AT519" s="29"/>
      <c r="AU519" s="30"/>
      <c r="AV519" s="184"/>
      <c r="AW519" s="29"/>
      <c r="AX519" s="29"/>
      <c r="AY519" s="29"/>
      <c r="AZ519" s="29"/>
      <c r="BA519" s="29"/>
      <c r="BB519" s="29"/>
      <c r="BC519" s="30"/>
      <c r="BD519" s="249"/>
      <c r="BE519" s="249"/>
      <c r="BF519" s="249"/>
      <c r="BG519" s="249"/>
      <c r="BH519" s="32"/>
      <c r="BI519" s="56"/>
    </row>
    <row r="520" spans="2:61" s="15" customFormat="1" ht="21" x14ac:dyDescent="0.25">
      <c r="B520" s="47"/>
      <c r="C520" s="20">
        <f t="shared" ref="C520:C583" si="77">C519+1</f>
        <v>45885</v>
      </c>
      <c r="D520" s="168">
        <f>SUMIFS('Transport-DB'!O:O,'Transport-DB'!C:C,"="&amp;'Work DB'!C520,'Transport-DB'!F:F,"="&amp;'Work DB'!$D$4)</f>
        <v>0</v>
      </c>
      <c r="E520" s="169">
        <f>SUMIFS('Transport-DB'!O:O,'Transport-DB'!C:C,"="&amp;'Work DB'!C520,'Transport-DB'!F:F,"="&amp;'Work DB'!$E$4)</f>
        <v>0</v>
      </c>
      <c r="F520" s="169">
        <f>SUMIFS('Transport-DB'!O:O,'Transport-DB'!C:C,"="&amp;'Work DB'!C520,'Transport-DB'!F:F,"="&amp;'Work DB'!$F$4)</f>
        <v>0</v>
      </c>
      <c r="G520" s="169">
        <f>SUMIFS('Transport-DB'!O:O,'Transport-DB'!C:C,"="&amp;'Work DB'!C520,'Transport-DB'!F:F,"="&amp;'Work DB'!$G$4)</f>
        <v>0</v>
      </c>
      <c r="H520" s="166">
        <f>SUMIFS('Transport-DB'!O:O,'Transport-DB'!C:C,"="&amp;'Work DB'!C520,'Transport-DB'!F:F,"="&amp;'Work DB'!$H$4)</f>
        <v>0</v>
      </c>
      <c r="I520" s="169">
        <f>SUMIFS('Transport-DB'!O:O,'Transport-DB'!C:C,"="&amp;'Work DB'!C520,'Transport-DB'!F:F,"="&amp;'Work DB'!$I$4)</f>
        <v>0</v>
      </c>
      <c r="J520" s="337">
        <f>SUMIFS('Transport-DB'!O:O,'Transport-DB'!C:C,"="&amp;'Work DB'!C520,'Transport-DB'!F:F,"="&amp;'Work DB'!$J$4)</f>
        <v>0</v>
      </c>
      <c r="K520" s="168">
        <f>SUMIFS('Transport-DB'!N:N,'Transport-DB'!C:C,"="&amp;'Work DB'!C520,'Transport-DB'!F:F,"="&amp;'Work DB'!$K$4)</f>
        <v>0</v>
      </c>
      <c r="L520" s="169">
        <f>SUMIFS('Transport-DB'!N:N,'Transport-DB'!C:C,"="&amp;'Work DB'!C520,'Transport-DB'!F:F,"="&amp;'Work DB'!$L$4)</f>
        <v>0</v>
      </c>
      <c r="M520" s="169">
        <f>SUMIFS('Transport-DB'!N:N,'Transport-DB'!C:C,"="&amp;'Work DB'!C520,'Transport-DB'!F:F,"="&amp;'Work DB'!$M$4)</f>
        <v>0</v>
      </c>
      <c r="N520" s="169">
        <f>SUMIFS('Transport-DB'!N:N,'Transport-DB'!C:C,"="&amp;'Work DB'!C520,'Transport-DB'!F:F,"="&amp;'Work DB'!$N$4)</f>
        <v>0</v>
      </c>
      <c r="O520" s="169">
        <f>SUMIFS('Transport-DB'!N:N,'Transport-DB'!C:C,"="&amp;'Work DB'!C520,'Transport-DB'!F:F,"="&amp;'Work DB'!$O$4)</f>
        <v>0</v>
      </c>
      <c r="P520" s="169">
        <f>SUMIFS('Transport-DB'!N:N,'Transport-DB'!C:C,"="&amp;'Work DB'!C520,'Transport-DB'!F:F,"="&amp;'Work DB'!$P$4)</f>
        <v>0</v>
      </c>
      <c r="Q520" s="166">
        <f>SUMIFS('Transport-DB'!N:N,'Transport-DB'!C:C,"="&amp;'Work DB'!C520,'Transport-DB'!F:F,"="&amp;'Work DB'!$Q$4)</f>
        <v>0</v>
      </c>
      <c r="R520" s="167">
        <f>SUMIFS('Transport-DB'!N:N,'Transport-DB'!C:C,"="&amp;'Work DB'!C520,'Transport-DB'!F:F,"="&amp;'Work DB'!$R$4)</f>
        <v>0</v>
      </c>
      <c r="S520" s="168">
        <f>SUM(D520:J520)+SUM(K520:R520)-M520-SUMIFS(Transport_DB[ترانشه],Transport_DB[توضیحات],"دیسپوزال",Transport_DB[تاریخ],'Work DB'!C520)</f>
        <v>0</v>
      </c>
      <c r="T520" s="169">
        <f t="shared" si="76"/>
        <v>0</v>
      </c>
      <c r="U520" s="169"/>
      <c r="V520" s="169"/>
      <c r="W520" s="169"/>
      <c r="X520" s="169"/>
      <c r="Y520" s="167"/>
      <c r="Z520" s="249"/>
      <c r="AA520" s="168">
        <f>SUMIFS('Transport-DB'!P:P,'Transport-DB'!C:C,"="&amp;'Work DB'!C520,'Transport-DB'!F:F,"="&amp;'Work DB'!$AA$4)</f>
        <v>0</v>
      </c>
      <c r="AB520" s="169">
        <f>SUMIFS('Transport-DB'!P:P,'Transport-DB'!C:C,"="&amp;'Work DB'!C520,'Transport-DB'!F:F,"="&amp;'Work DB'!$AB$4)</f>
        <v>0</v>
      </c>
      <c r="AC520" s="169">
        <f>SUMIFS('Transport-DB'!P:P,'Transport-DB'!C:C,"="&amp;'Work DB'!C520,'Transport-DB'!F:F,"="&amp;'Work DB'!$AC$4)</f>
        <v>0</v>
      </c>
      <c r="AD520" s="166">
        <f>SUMIFS('Transport-DB'!P:P,'Transport-DB'!C:C,"="&amp;'Work DB'!C520,'Transport-DB'!F:F,"="&amp;'Work DB'!$AD$4)</f>
        <v>0</v>
      </c>
      <c r="AE520" s="166">
        <f>SUMIFS('Transport-DB'!P:P,'Transport-DB'!C:C,"="&amp;'Work DB'!C520,'Transport-DB'!F:F,"="&amp;'Work DB'!$AE$4)</f>
        <v>0</v>
      </c>
      <c r="AF520" s="166">
        <f>SUMIFS('Transport-DB'!P:P,'Transport-DB'!C:C,"="&amp;'Work DB'!C520,'Transport-DB'!F:F,"="&amp;'Work DB'!$AF$4)</f>
        <v>0</v>
      </c>
      <c r="AG520" s="167"/>
      <c r="AH520" s="168">
        <f>SUMIFS('Transport-DB'!Q:Q,'Transport-DB'!C:C,"="&amp;'Work DB'!C520)</f>
        <v>0</v>
      </c>
      <c r="AI520" s="170">
        <f>SUMIFS(Civil_DB[قالب بندی],Civil_DB[تاریخ],"="&amp;'Work DB'!C520)</f>
        <v>0</v>
      </c>
      <c r="AJ520" s="169"/>
      <c r="AK520" s="167">
        <f>SUMIFS(Civil_DB[بتن],Civil_DB[تاریخ],"="&amp;'Work DB'!C520)</f>
        <v>0</v>
      </c>
      <c r="AL520" s="28"/>
      <c r="AM520" s="29"/>
      <c r="AN520" s="31"/>
      <c r="AO520" s="28"/>
      <c r="AP520" s="29"/>
      <c r="AQ520" s="29"/>
      <c r="AR520" s="30"/>
      <c r="AS520" s="28"/>
      <c r="AT520" s="29"/>
      <c r="AU520" s="30"/>
      <c r="AV520" s="184"/>
      <c r="AW520" s="29"/>
      <c r="AX520" s="29"/>
      <c r="AY520" s="29"/>
      <c r="AZ520" s="29"/>
      <c r="BA520" s="29"/>
      <c r="BB520" s="29"/>
      <c r="BC520" s="30"/>
      <c r="BD520" s="249"/>
      <c r="BE520" s="249"/>
      <c r="BF520" s="249"/>
      <c r="BG520" s="249"/>
      <c r="BH520" s="32"/>
      <c r="BI520" s="56"/>
    </row>
    <row r="521" spans="2:61" s="15" customFormat="1" ht="21" x14ac:dyDescent="0.25">
      <c r="B521" s="47"/>
      <c r="C521" s="20">
        <f t="shared" si="77"/>
        <v>45886</v>
      </c>
      <c r="D521" s="168">
        <f>SUMIFS('Transport-DB'!O:O,'Transport-DB'!C:C,"="&amp;'Work DB'!C521,'Transport-DB'!F:F,"="&amp;'Work DB'!$D$4)</f>
        <v>0</v>
      </c>
      <c r="E521" s="169">
        <f>SUMIFS('Transport-DB'!O:O,'Transport-DB'!C:C,"="&amp;'Work DB'!C521,'Transport-DB'!F:F,"="&amp;'Work DB'!$E$4)</f>
        <v>0</v>
      </c>
      <c r="F521" s="169">
        <f>SUMIFS('Transport-DB'!O:O,'Transport-DB'!C:C,"="&amp;'Work DB'!C521,'Transport-DB'!F:F,"="&amp;'Work DB'!$F$4)</f>
        <v>0</v>
      </c>
      <c r="G521" s="169">
        <f>SUMIFS('Transport-DB'!O:O,'Transport-DB'!C:C,"="&amp;'Work DB'!C521,'Transport-DB'!F:F,"="&amp;'Work DB'!$G$4)</f>
        <v>0</v>
      </c>
      <c r="H521" s="166">
        <f>SUMIFS('Transport-DB'!O:O,'Transport-DB'!C:C,"="&amp;'Work DB'!C521,'Transport-DB'!F:F,"="&amp;'Work DB'!$H$4)</f>
        <v>0</v>
      </c>
      <c r="I521" s="169">
        <f>SUMIFS('Transport-DB'!O:O,'Transport-DB'!C:C,"="&amp;'Work DB'!C521,'Transport-DB'!F:F,"="&amp;'Work DB'!$I$4)</f>
        <v>0</v>
      </c>
      <c r="J521" s="337">
        <f>SUMIFS('Transport-DB'!O:O,'Transport-DB'!C:C,"="&amp;'Work DB'!C521,'Transport-DB'!F:F,"="&amp;'Work DB'!$J$4)</f>
        <v>0</v>
      </c>
      <c r="K521" s="168">
        <f>SUMIFS('Transport-DB'!N:N,'Transport-DB'!C:C,"="&amp;'Work DB'!C521,'Transport-DB'!F:F,"="&amp;'Work DB'!$K$4)</f>
        <v>0</v>
      </c>
      <c r="L521" s="169">
        <f>SUMIFS('Transport-DB'!N:N,'Transport-DB'!C:C,"="&amp;'Work DB'!C521,'Transport-DB'!F:F,"="&amp;'Work DB'!$L$4)</f>
        <v>0</v>
      </c>
      <c r="M521" s="169">
        <f>SUMIFS('Transport-DB'!N:N,'Transport-DB'!C:C,"="&amp;'Work DB'!C521,'Transport-DB'!F:F,"="&amp;'Work DB'!$M$4)</f>
        <v>0</v>
      </c>
      <c r="N521" s="169">
        <f>SUMIFS('Transport-DB'!N:N,'Transport-DB'!C:C,"="&amp;'Work DB'!C521,'Transport-DB'!F:F,"="&amp;'Work DB'!$N$4)</f>
        <v>0</v>
      </c>
      <c r="O521" s="169">
        <f>SUMIFS('Transport-DB'!N:N,'Transport-DB'!C:C,"="&amp;'Work DB'!C521,'Transport-DB'!F:F,"="&amp;'Work DB'!$O$4)</f>
        <v>0</v>
      </c>
      <c r="P521" s="169">
        <f>SUMIFS('Transport-DB'!N:N,'Transport-DB'!C:C,"="&amp;'Work DB'!C521,'Transport-DB'!F:F,"="&amp;'Work DB'!$P$4)</f>
        <v>0</v>
      </c>
      <c r="Q521" s="166">
        <f>SUMIFS('Transport-DB'!N:N,'Transport-DB'!C:C,"="&amp;'Work DB'!C521,'Transport-DB'!F:F,"="&amp;'Work DB'!$Q$4)</f>
        <v>0</v>
      </c>
      <c r="R521" s="167">
        <f>SUMIFS('Transport-DB'!N:N,'Transport-DB'!C:C,"="&amp;'Work DB'!C521,'Transport-DB'!F:F,"="&amp;'Work DB'!$R$4)</f>
        <v>0</v>
      </c>
      <c r="S521" s="168">
        <f>SUM(D521:J521)+SUM(K521:R521)-M521-SUMIFS(Transport_DB[ترانشه],Transport_DB[توضیحات],"دیسپوزال",Transport_DB[تاریخ],'Work DB'!C521)</f>
        <v>0</v>
      </c>
      <c r="T521" s="169">
        <f t="shared" si="76"/>
        <v>0</v>
      </c>
      <c r="U521" s="169"/>
      <c r="V521" s="169"/>
      <c r="W521" s="169"/>
      <c r="X521" s="169"/>
      <c r="Y521" s="167"/>
      <c r="Z521" s="249"/>
      <c r="AA521" s="168">
        <f>SUMIFS('Transport-DB'!P:P,'Transport-DB'!C:C,"="&amp;'Work DB'!C521,'Transport-DB'!F:F,"="&amp;'Work DB'!$AA$4)</f>
        <v>0</v>
      </c>
      <c r="AB521" s="169">
        <f>SUMIFS('Transport-DB'!P:P,'Transport-DB'!C:C,"="&amp;'Work DB'!C521,'Transport-DB'!F:F,"="&amp;'Work DB'!$AB$4)</f>
        <v>0</v>
      </c>
      <c r="AC521" s="169">
        <f>SUMIFS('Transport-DB'!P:P,'Transport-DB'!C:C,"="&amp;'Work DB'!C521,'Transport-DB'!F:F,"="&amp;'Work DB'!$AC$4)</f>
        <v>0</v>
      </c>
      <c r="AD521" s="166">
        <f>SUMIFS('Transport-DB'!P:P,'Transport-DB'!C:C,"="&amp;'Work DB'!C521,'Transport-DB'!F:F,"="&amp;'Work DB'!$AD$4)</f>
        <v>0</v>
      </c>
      <c r="AE521" s="166">
        <f>SUMIFS('Transport-DB'!P:P,'Transport-DB'!C:C,"="&amp;'Work DB'!C521,'Transport-DB'!F:F,"="&amp;'Work DB'!$AE$4)</f>
        <v>0</v>
      </c>
      <c r="AF521" s="166">
        <f>SUMIFS('Transport-DB'!P:P,'Transport-DB'!C:C,"="&amp;'Work DB'!C521,'Transport-DB'!F:F,"="&amp;'Work DB'!$AF$4)</f>
        <v>0</v>
      </c>
      <c r="AG521" s="167"/>
      <c r="AH521" s="168">
        <f>SUMIFS('Transport-DB'!Q:Q,'Transport-DB'!C:C,"="&amp;'Work DB'!C521)</f>
        <v>0</v>
      </c>
      <c r="AI521" s="170">
        <f>SUMIFS(Civil_DB[قالب بندی],Civil_DB[تاریخ],"="&amp;'Work DB'!C521)</f>
        <v>0</v>
      </c>
      <c r="AJ521" s="169"/>
      <c r="AK521" s="167">
        <f>SUMIFS(Civil_DB[بتن],Civil_DB[تاریخ],"="&amp;'Work DB'!C521)</f>
        <v>0</v>
      </c>
      <c r="AL521" s="28"/>
      <c r="AM521" s="29"/>
      <c r="AN521" s="31"/>
      <c r="AO521" s="28"/>
      <c r="AP521" s="29"/>
      <c r="AQ521" s="29"/>
      <c r="AR521" s="30"/>
      <c r="AS521" s="28"/>
      <c r="AT521" s="29"/>
      <c r="AU521" s="30"/>
      <c r="AV521" s="184"/>
      <c r="AW521" s="29"/>
      <c r="AX521" s="29"/>
      <c r="AY521" s="29"/>
      <c r="AZ521" s="29"/>
      <c r="BA521" s="29"/>
      <c r="BB521" s="29"/>
      <c r="BC521" s="30"/>
      <c r="BD521" s="249"/>
      <c r="BE521" s="249"/>
      <c r="BF521" s="249"/>
      <c r="BG521" s="249"/>
      <c r="BH521" s="32"/>
      <c r="BI521" s="56"/>
    </row>
    <row r="522" spans="2:61" s="15" customFormat="1" ht="21" x14ac:dyDescent="0.25">
      <c r="B522" s="47"/>
      <c r="C522" s="20">
        <f t="shared" si="77"/>
        <v>45887</v>
      </c>
      <c r="D522" s="168">
        <f>SUMIFS('Transport-DB'!O:O,'Transport-DB'!C:C,"="&amp;'Work DB'!C522,'Transport-DB'!F:F,"="&amp;'Work DB'!$D$4)</f>
        <v>0</v>
      </c>
      <c r="E522" s="169">
        <f>SUMIFS('Transport-DB'!O:O,'Transport-DB'!C:C,"="&amp;'Work DB'!C522,'Transport-DB'!F:F,"="&amp;'Work DB'!$E$4)</f>
        <v>0</v>
      </c>
      <c r="F522" s="169">
        <f>SUMIFS('Transport-DB'!O:O,'Transport-DB'!C:C,"="&amp;'Work DB'!C522,'Transport-DB'!F:F,"="&amp;'Work DB'!$F$4)</f>
        <v>0</v>
      </c>
      <c r="G522" s="169">
        <f>SUMIFS('Transport-DB'!O:O,'Transport-DB'!C:C,"="&amp;'Work DB'!C522,'Transport-DB'!F:F,"="&amp;'Work DB'!$G$4)</f>
        <v>0</v>
      </c>
      <c r="H522" s="166">
        <f>SUMIFS('Transport-DB'!O:O,'Transport-DB'!C:C,"="&amp;'Work DB'!C522,'Transport-DB'!F:F,"="&amp;'Work DB'!$H$4)</f>
        <v>0</v>
      </c>
      <c r="I522" s="169">
        <f>SUMIFS('Transport-DB'!O:O,'Transport-DB'!C:C,"="&amp;'Work DB'!C522,'Transport-DB'!F:F,"="&amp;'Work DB'!$I$4)</f>
        <v>0</v>
      </c>
      <c r="J522" s="337">
        <f>SUMIFS('Transport-DB'!O:O,'Transport-DB'!C:C,"="&amp;'Work DB'!C522,'Transport-DB'!F:F,"="&amp;'Work DB'!$J$4)</f>
        <v>0</v>
      </c>
      <c r="K522" s="168">
        <f>SUMIFS('Transport-DB'!N:N,'Transport-DB'!C:C,"="&amp;'Work DB'!C522,'Transport-DB'!F:F,"="&amp;'Work DB'!$K$4)</f>
        <v>0</v>
      </c>
      <c r="L522" s="169">
        <f>SUMIFS('Transport-DB'!N:N,'Transport-DB'!C:C,"="&amp;'Work DB'!C522,'Transport-DB'!F:F,"="&amp;'Work DB'!$L$4)</f>
        <v>0</v>
      </c>
      <c r="M522" s="169">
        <f>SUMIFS('Transport-DB'!N:N,'Transport-DB'!C:C,"="&amp;'Work DB'!C522,'Transport-DB'!F:F,"="&amp;'Work DB'!$M$4)</f>
        <v>0</v>
      </c>
      <c r="N522" s="169">
        <f>SUMIFS('Transport-DB'!N:N,'Transport-DB'!C:C,"="&amp;'Work DB'!C522,'Transport-DB'!F:F,"="&amp;'Work DB'!$N$4)</f>
        <v>0</v>
      </c>
      <c r="O522" s="169">
        <f>SUMIFS('Transport-DB'!N:N,'Transport-DB'!C:C,"="&amp;'Work DB'!C522,'Transport-DB'!F:F,"="&amp;'Work DB'!$O$4)</f>
        <v>0</v>
      </c>
      <c r="P522" s="169">
        <f>SUMIFS('Transport-DB'!N:N,'Transport-DB'!C:C,"="&amp;'Work DB'!C522,'Transport-DB'!F:F,"="&amp;'Work DB'!$P$4)</f>
        <v>0</v>
      </c>
      <c r="Q522" s="166">
        <f>SUMIFS('Transport-DB'!N:N,'Transport-DB'!C:C,"="&amp;'Work DB'!C522,'Transport-DB'!F:F,"="&amp;'Work DB'!$Q$4)</f>
        <v>0</v>
      </c>
      <c r="R522" s="167">
        <f>SUMIFS('Transport-DB'!N:N,'Transport-DB'!C:C,"="&amp;'Work DB'!C522,'Transport-DB'!F:F,"="&amp;'Work DB'!$R$4)</f>
        <v>0</v>
      </c>
      <c r="S522" s="168">
        <f>SUM(D522:J522)+SUM(K522:R522)-M522-SUMIFS(Transport_DB[ترانشه],Transport_DB[توضیحات],"دیسپوزال",Transport_DB[تاریخ],'Work DB'!C522)</f>
        <v>0</v>
      </c>
      <c r="T522" s="169">
        <f t="shared" si="76"/>
        <v>0</v>
      </c>
      <c r="U522" s="169"/>
      <c r="V522" s="169"/>
      <c r="W522" s="169"/>
      <c r="X522" s="169"/>
      <c r="Y522" s="167"/>
      <c r="Z522" s="249"/>
      <c r="AA522" s="168">
        <f>SUMIFS('Transport-DB'!P:P,'Transport-DB'!C:C,"="&amp;'Work DB'!C522,'Transport-DB'!F:F,"="&amp;'Work DB'!$AA$4)</f>
        <v>0</v>
      </c>
      <c r="AB522" s="169">
        <f>SUMIFS('Transport-DB'!P:P,'Transport-DB'!C:C,"="&amp;'Work DB'!C522,'Transport-DB'!F:F,"="&amp;'Work DB'!$AB$4)</f>
        <v>0</v>
      </c>
      <c r="AC522" s="169">
        <f>SUMIFS('Transport-DB'!P:P,'Transport-DB'!C:C,"="&amp;'Work DB'!C522,'Transport-DB'!F:F,"="&amp;'Work DB'!$AC$4)</f>
        <v>0</v>
      </c>
      <c r="AD522" s="166">
        <f>SUMIFS('Transport-DB'!P:P,'Transport-DB'!C:C,"="&amp;'Work DB'!C522,'Transport-DB'!F:F,"="&amp;'Work DB'!$AD$4)</f>
        <v>0</v>
      </c>
      <c r="AE522" s="166">
        <f>SUMIFS('Transport-DB'!P:P,'Transport-DB'!C:C,"="&amp;'Work DB'!C522,'Transport-DB'!F:F,"="&amp;'Work DB'!$AE$4)</f>
        <v>0</v>
      </c>
      <c r="AF522" s="166">
        <f>SUMIFS('Transport-DB'!P:P,'Transport-DB'!C:C,"="&amp;'Work DB'!C522,'Transport-DB'!F:F,"="&amp;'Work DB'!$AF$4)</f>
        <v>0</v>
      </c>
      <c r="AG522" s="167"/>
      <c r="AH522" s="168">
        <f>SUMIFS('Transport-DB'!Q:Q,'Transport-DB'!C:C,"="&amp;'Work DB'!C522)</f>
        <v>0</v>
      </c>
      <c r="AI522" s="170">
        <f>SUMIFS(Civil_DB[قالب بندی],Civil_DB[تاریخ],"="&amp;'Work DB'!C522)</f>
        <v>0</v>
      </c>
      <c r="AJ522" s="169"/>
      <c r="AK522" s="167">
        <f>SUMIFS(Civil_DB[بتن],Civil_DB[تاریخ],"="&amp;'Work DB'!C522)</f>
        <v>0</v>
      </c>
      <c r="AL522" s="28"/>
      <c r="AM522" s="29"/>
      <c r="AN522" s="31"/>
      <c r="AO522" s="28"/>
      <c r="AP522" s="29"/>
      <c r="AQ522" s="29"/>
      <c r="AR522" s="30"/>
      <c r="AS522" s="28"/>
      <c r="AT522" s="29"/>
      <c r="AU522" s="30"/>
      <c r="AV522" s="184"/>
      <c r="AW522" s="29"/>
      <c r="AX522" s="29"/>
      <c r="AY522" s="29"/>
      <c r="AZ522" s="29"/>
      <c r="BA522" s="29"/>
      <c r="BB522" s="29"/>
      <c r="BC522" s="30"/>
      <c r="BD522" s="249"/>
      <c r="BE522" s="249"/>
      <c r="BF522" s="249"/>
      <c r="BG522" s="249"/>
      <c r="BH522" s="32"/>
      <c r="BI522" s="56"/>
    </row>
    <row r="523" spans="2:61" s="15" customFormat="1" ht="21" x14ac:dyDescent="0.25">
      <c r="B523" s="47"/>
      <c r="C523" s="20">
        <f t="shared" si="77"/>
        <v>45888</v>
      </c>
      <c r="D523" s="168">
        <f>SUMIFS('Transport-DB'!O:O,'Transport-DB'!C:C,"="&amp;'Work DB'!C523,'Transport-DB'!F:F,"="&amp;'Work DB'!$D$4)</f>
        <v>0</v>
      </c>
      <c r="E523" s="169">
        <f>SUMIFS('Transport-DB'!O:O,'Transport-DB'!C:C,"="&amp;'Work DB'!C523,'Transport-DB'!F:F,"="&amp;'Work DB'!$E$4)</f>
        <v>0</v>
      </c>
      <c r="F523" s="169">
        <f>SUMIFS('Transport-DB'!O:O,'Transport-DB'!C:C,"="&amp;'Work DB'!C523,'Transport-DB'!F:F,"="&amp;'Work DB'!$F$4)</f>
        <v>0</v>
      </c>
      <c r="G523" s="169">
        <f>SUMIFS('Transport-DB'!O:O,'Transport-DB'!C:C,"="&amp;'Work DB'!C523,'Transport-DB'!F:F,"="&amp;'Work DB'!$G$4)</f>
        <v>0</v>
      </c>
      <c r="H523" s="166">
        <f>SUMIFS('Transport-DB'!O:O,'Transport-DB'!C:C,"="&amp;'Work DB'!C523,'Transport-DB'!F:F,"="&amp;'Work DB'!$H$4)</f>
        <v>0</v>
      </c>
      <c r="I523" s="169">
        <f>SUMIFS('Transport-DB'!O:O,'Transport-DB'!C:C,"="&amp;'Work DB'!C523,'Transport-DB'!F:F,"="&amp;'Work DB'!$I$4)</f>
        <v>0</v>
      </c>
      <c r="J523" s="337">
        <f>SUMIFS('Transport-DB'!O:O,'Transport-DB'!C:C,"="&amp;'Work DB'!C523,'Transport-DB'!F:F,"="&amp;'Work DB'!$J$4)</f>
        <v>0</v>
      </c>
      <c r="K523" s="168">
        <f>SUMIFS('Transport-DB'!N:N,'Transport-DB'!C:C,"="&amp;'Work DB'!C523,'Transport-DB'!F:F,"="&amp;'Work DB'!$K$4)</f>
        <v>0</v>
      </c>
      <c r="L523" s="169">
        <f>SUMIFS('Transport-DB'!N:N,'Transport-DB'!C:C,"="&amp;'Work DB'!C523,'Transport-DB'!F:F,"="&amp;'Work DB'!$L$4)</f>
        <v>0</v>
      </c>
      <c r="M523" s="169">
        <f>SUMIFS('Transport-DB'!N:N,'Transport-DB'!C:C,"="&amp;'Work DB'!C523,'Transport-DB'!F:F,"="&amp;'Work DB'!$M$4)</f>
        <v>0</v>
      </c>
      <c r="N523" s="169">
        <f>SUMIFS('Transport-DB'!N:N,'Transport-DB'!C:C,"="&amp;'Work DB'!C523,'Transport-DB'!F:F,"="&amp;'Work DB'!$N$4)</f>
        <v>0</v>
      </c>
      <c r="O523" s="169">
        <f>SUMIFS('Transport-DB'!N:N,'Transport-DB'!C:C,"="&amp;'Work DB'!C523,'Transport-DB'!F:F,"="&amp;'Work DB'!$O$4)</f>
        <v>0</v>
      </c>
      <c r="P523" s="169">
        <f>SUMIFS('Transport-DB'!N:N,'Transport-DB'!C:C,"="&amp;'Work DB'!C523,'Transport-DB'!F:F,"="&amp;'Work DB'!$P$4)</f>
        <v>0</v>
      </c>
      <c r="Q523" s="166">
        <f>SUMIFS('Transport-DB'!N:N,'Transport-DB'!C:C,"="&amp;'Work DB'!C523,'Transport-DB'!F:F,"="&amp;'Work DB'!$Q$4)</f>
        <v>0</v>
      </c>
      <c r="R523" s="167">
        <f>SUMIFS('Transport-DB'!N:N,'Transport-DB'!C:C,"="&amp;'Work DB'!C523,'Transport-DB'!F:F,"="&amp;'Work DB'!$R$4)</f>
        <v>0</v>
      </c>
      <c r="S523" s="168">
        <f>SUM(D523:J523)+SUM(K523:R523)-M523-SUMIFS(Transport_DB[ترانشه],Transport_DB[توضیحات],"دیسپوزال",Transport_DB[تاریخ],'Work DB'!C523)</f>
        <v>0</v>
      </c>
      <c r="T523" s="169">
        <f t="shared" si="76"/>
        <v>0</v>
      </c>
      <c r="U523" s="169"/>
      <c r="V523" s="169"/>
      <c r="W523" s="169"/>
      <c r="X523" s="169"/>
      <c r="Y523" s="167"/>
      <c r="Z523" s="249"/>
      <c r="AA523" s="168">
        <f>SUMIFS('Transport-DB'!P:P,'Transport-DB'!C:C,"="&amp;'Work DB'!C523,'Transport-DB'!F:F,"="&amp;'Work DB'!$AA$4)</f>
        <v>0</v>
      </c>
      <c r="AB523" s="169">
        <f>SUMIFS('Transport-DB'!P:P,'Transport-DB'!C:C,"="&amp;'Work DB'!C523,'Transport-DB'!F:F,"="&amp;'Work DB'!$AB$4)</f>
        <v>0</v>
      </c>
      <c r="AC523" s="169">
        <f>SUMIFS('Transport-DB'!P:P,'Transport-DB'!C:C,"="&amp;'Work DB'!C523,'Transport-DB'!F:F,"="&amp;'Work DB'!$AC$4)</f>
        <v>0</v>
      </c>
      <c r="AD523" s="166">
        <f>SUMIFS('Transport-DB'!P:P,'Transport-DB'!C:C,"="&amp;'Work DB'!C523,'Transport-DB'!F:F,"="&amp;'Work DB'!$AD$4)</f>
        <v>0</v>
      </c>
      <c r="AE523" s="166">
        <f>SUMIFS('Transport-DB'!P:P,'Transport-DB'!C:C,"="&amp;'Work DB'!C523,'Transport-DB'!F:F,"="&amp;'Work DB'!$AE$4)</f>
        <v>0</v>
      </c>
      <c r="AF523" s="166">
        <f>SUMIFS('Transport-DB'!P:P,'Transport-DB'!C:C,"="&amp;'Work DB'!C523,'Transport-DB'!F:F,"="&amp;'Work DB'!$AF$4)</f>
        <v>0</v>
      </c>
      <c r="AG523" s="167"/>
      <c r="AH523" s="168">
        <f>SUMIFS('Transport-DB'!Q:Q,'Transport-DB'!C:C,"="&amp;'Work DB'!C523)</f>
        <v>0</v>
      </c>
      <c r="AI523" s="170">
        <f>SUMIFS(Civil_DB[قالب بندی],Civil_DB[تاریخ],"="&amp;'Work DB'!C523)</f>
        <v>0</v>
      </c>
      <c r="AJ523" s="169"/>
      <c r="AK523" s="167">
        <f>SUMIFS(Civil_DB[بتن],Civil_DB[تاریخ],"="&amp;'Work DB'!C523)</f>
        <v>0</v>
      </c>
      <c r="AL523" s="28"/>
      <c r="AM523" s="29"/>
      <c r="AN523" s="31"/>
      <c r="AO523" s="28"/>
      <c r="AP523" s="29"/>
      <c r="AQ523" s="29"/>
      <c r="AR523" s="30"/>
      <c r="AS523" s="28"/>
      <c r="AT523" s="29"/>
      <c r="AU523" s="30"/>
      <c r="AV523" s="184"/>
      <c r="AW523" s="29"/>
      <c r="AX523" s="29"/>
      <c r="AY523" s="29"/>
      <c r="AZ523" s="29"/>
      <c r="BA523" s="29"/>
      <c r="BB523" s="29"/>
      <c r="BC523" s="30"/>
      <c r="BD523" s="249"/>
      <c r="BE523" s="249"/>
      <c r="BF523" s="249"/>
      <c r="BG523" s="249"/>
      <c r="BH523" s="32"/>
      <c r="BI523" s="56"/>
    </row>
    <row r="524" spans="2:61" s="15" customFormat="1" ht="21" x14ac:dyDescent="0.25">
      <c r="B524" s="47"/>
      <c r="C524" s="20">
        <f t="shared" si="77"/>
        <v>45889</v>
      </c>
      <c r="D524" s="168">
        <f>SUMIFS('Transport-DB'!O:O,'Transport-DB'!C:C,"="&amp;'Work DB'!C524,'Transport-DB'!F:F,"="&amp;'Work DB'!$D$4)</f>
        <v>0</v>
      </c>
      <c r="E524" s="169">
        <f>SUMIFS('Transport-DB'!O:O,'Transport-DB'!C:C,"="&amp;'Work DB'!C524,'Transport-DB'!F:F,"="&amp;'Work DB'!$E$4)</f>
        <v>0</v>
      </c>
      <c r="F524" s="169">
        <f>SUMIFS('Transport-DB'!O:O,'Transport-DB'!C:C,"="&amp;'Work DB'!C524,'Transport-DB'!F:F,"="&amp;'Work DB'!$F$4)</f>
        <v>0</v>
      </c>
      <c r="G524" s="169">
        <f>SUMIFS('Transport-DB'!O:O,'Transport-DB'!C:C,"="&amp;'Work DB'!C524,'Transport-DB'!F:F,"="&amp;'Work DB'!$G$4)</f>
        <v>0</v>
      </c>
      <c r="H524" s="166">
        <f>SUMIFS('Transport-DB'!O:O,'Transport-DB'!C:C,"="&amp;'Work DB'!C524,'Transport-DB'!F:F,"="&amp;'Work DB'!$H$4)</f>
        <v>0</v>
      </c>
      <c r="I524" s="169">
        <f>SUMIFS('Transport-DB'!O:O,'Transport-DB'!C:C,"="&amp;'Work DB'!C524,'Transport-DB'!F:F,"="&amp;'Work DB'!$I$4)</f>
        <v>0</v>
      </c>
      <c r="J524" s="337">
        <f>SUMIFS('Transport-DB'!O:O,'Transport-DB'!C:C,"="&amp;'Work DB'!C524,'Transport-DB'!F:F,"="&amp;'Work DB'!$J$4)</f>
        <v>0</v>
      </c>
      <c r="K524" s="168">
        <f>SUMIFS('Transport-DB'!N:N,'Transport-DB'!C:C,"="&amp;'Work DB'!C524,'Transport-DB'!F:F,"="&amp;'Work DB'!$K$4)</f>
        <v>0</v>
      </c>
      <c r="L524" s="169">
        <f>SUMIFS('Transport-DB'!N:N,'Transport-DB'!C:C,"="&amp;'Work DB'!C524,'Transport-DB'!F:F,"="&amp;'Work DB'!$L$4)</f>
        <v>0</v>
      </c>
      <c r="M524" s="169">
        <f>SUMIFS('Transport-DB'!N:N,'Transport-DB'!C:C,"="&amp;'Work DB'!C524,'Transport-DB'!F:F,"="&amp;'Work DB'!$M$4)</f>
        <v>0</v>
      </c>
      <c r="N524" s="169">
        <f>SUMIFS('Transport-DB'!N:N,'Transport-DB'!C:C,"="&amp;'Work DB'!C524,'Transport-DB'!F:F,"="&amp;'Work DB'!$N$4)</f>
        <v>0</v>
      </c>
      <c r="O524" s="169">
        <f>SUMIFS('Transport-DB'!N:N,'Transport-DB'!C:C,"="&amp;'Work DB'!C524,'Transport-DB'!F:F,"="&amp;'Work DB'!$O$4)</f>
        <v>0</v>
      </c>
      <c r="P524" s="169">
        <f>SUMIFS('Transport-DB'!N:N,'Transport-DB'!C:C,"="&amp;'Work DB'!C524,'Transport-DB'!F:F,"="&amp;'Work DB'!$P$4)</f>
        <v>0</v>
      </c>
      <c r="Q524" s="166">
        <f>SUMIFS('Transport-DB'!N:N,'Transport-DB'!C:C,"="&amp;'Work DB'!C524,'Transport-DB'!F:F,"="&amp;'Work DB'!$Q$4)</f>
        <v>0</v>
      </c>
      <c r="R524" s="167">
        <f>SUMIFS('Transport-DB'!N:N,'Transport-DB'!C:C,"="&amp;'Work DB'!C524,'Transport-DB'!F:F,"="&amp;'Work DB'!$R$4)</f>
        <v>0</v>
      </c>
      <c r="S524" s="168">
        <f>SUM(D524:J524)+SUM(K524:R524)-M524-SUMIFS(Transport_DB[ترانشه],Transport_DB[توضیحات],"دیسپوزال",Transport_DB[تاریخ],'Work DB'!C524)</f>
        <v>0</v>
      </c>
      <c r="T524" s="169">
        <f t="shared" si="76"/>
        <v>0</v>
      </c>
      <c r="U524" s="169"/>
      <c r="V524" s="169"/>
      <c r="W524" s="169"/>
      <c r="X524" s="169"/>
      <c r="Y524" s="167"/>
      <c r="Z524" s="249"/>
      <c r="AA524" s="168">
        <f>SUMIFS('Transport-DB'!P:P,'Transport-DB'!C:C,"="&amp;'Work DB'!C524,'Transport-DB'!F:F,"="&amp;'Work DB'!$AA$4)</f>
        <v>0</v>
      </c>
      <c r="AB524" s="169">
        <f>SUMIFS('Transport-DB'!P:P,'Transport-DB'!C:C,"="&amp;'Work DB'!C524,'Transport-DB'!F:F,"="&amp;'Work DB'!$AB$4)</f>
        <v>0</v>
      </c>
      <c r="AC524" s="169">
        <f>SUMIFS('Transport-DB'!P:P,'Transport-DB'!C:C,"="&amp;'Work DB'!C524,'Transport-DB'!F:F,"="&amp;'Work DB'!$AC$4)</f>
        <v>0</v>
      </c>
      <c r="AD524" s="166">
        <f>SUMIFS('Transport-DB'!P:P,'Transport-DB'!C:C,"="&amp;'Work DB'!C524,'Transport-DB'!F:F,"="&amp;'Work DB'!$AD$4)</f>
        <v>0</v>
      </c>
      <c r="AE524" s="166">
        <f>SUMIFS('Transport-DB'!P:P,'Transport-DB'!C:C,"="&amp;'Work DB'!C524,'Transport-DB'!F:F,"="&amp;'Work DB'!$AE$4)</f>
        <v>0</v>
      </c>
      <c r="AF524" s="166">
        <f>SUMIFS('Transport-DB'!P:P,'Transport-DB'!C:C,"="&amp;'Work DB'!C524,'Transport-DB'!F:F,"="&amp;'Work DB'!$AF$4)</f>
        <v>0</v>
      </c>
      <c r="AG524" s="167"/>
      <c r="AH524" s="168">
        <f>SUMIFS('Transport-DB'!Q:Q,'Transport-DB'!C:C,"="&amp;'Work DB'!C524)</f>
        <v>0</v>
      </c>
      <c r="AI524" s="170">
        <f>SUMIFS(Civil_DB[قالب بندی],Civil_DB[تاریخ],"="&amp;'Work DB'!C524)</f>
        <v>0</v>
      </c>
      <c r="AJ524" s="169"/>
      <c r="AK524" s="167">
        <f>SUMIFS(Civil_DB[بتن],Civil_DB[تاریخ],"="&amp;'Work DB'!C524)</f>
        <v>0</v>
      </c>
      <c r="AL524" s="28"/>
      <c r="AM524" s="29"/>
      <c r="AN524" s="31"/>
      <c r="AO524" s="28"/>
      <c r="AP524" s="29"/>
      <c r="AQ524" s="29"/>
      <c r="AR524" s="30"/>
      <c r="AS524" s="28"/>
      <c r="AT524" s="29"/>
      <c r="AU524" s="30"/>
      <c r="AV524" s="184"/>
      <c r="AW524" s="29"/>
      <c r="AX524" s="29"/>
      <c r="AY524" s="29"/>
      <c r="AZ524" s="29"/>
      <c r="BA524" s="29"/>
      <c r="BB524" s="29"/>
      <c r="BC524" s="30"/>
      <c r="BD524" s="249"/>
      <c r="BE524" s="249"/>
      <c r="BF524" s="249"/>
      <c r="BG524" s="249"/>
      <c r="BH524" s="32"/>
      <c r="BI524" s="56"/>
    </row>
    <row r="525" spans="2:61" s="15" customFormat="1" ht="21" x14ac:dyDescent="0.25">
      <c r="B525" s="47"/>
      <c r="C525" s="20">
        <f t="shared" si="77"/>
        <v>45890</v>
      </c>
      <c r="D525" s="168">
        <f>SUMIFS('Transport-DB'!O:O,'Transport-DB'!C:C,"="&amp;'Work DB'!C525,'Transport-DB'!F:F,"="&amp;'Work DB'!$D$4)</f>
        <v>0</v>
      </c>
      <c r="E525" s="169">
        <f>SUMIFS('Transport-DB'!O:O,'Transport-DB'!C:C,"="&amp;'Work DB'!C525,'Transport-DB'!F:F,"="&amp;'Work DB'!$E$4)</f>
        <v>0</v>
      </c>
      <c r="F525" s="169">
        <f>SUMIFS('Transport-DB'!O:O,'Transport-DB'!C:C,"="&amp;'Work DB'!C525,'Transport-DB'!F:F,"="&amp;'Work DB'!$F$4)</f>
        <v>0</v>
      </c>
      <c r="G525" s="169">
        <f>SUMIFS('Transport-DB'!O:O,'Transport-DB'!C:C,"="&amp;'Work DB'!C525,'Transport-DB'!F:F,"="&amp;'Work DB'!$G$4)</f>
        <v>0</v>
      </c>
      <c r="H525" s="166">
        <f>SUMIFS('Transport-DB'!O:O,'Transport-DB'!C:C,"="&amp;'Work DB'!C525,'Transport-DB'!F:F,"="&amp;'Work DB'!$H$4)</f>
        <v>0</v>
      </c>
      <c r="I525" s="169">
        <f>SUMIFS('Transport-DB'!O:O,'Transport-DB'!C:C,"="&amp;'Work DB'!C525,'Transport-DB'!F:F,"="&amp;'Work DB'!$I$4)</f>
        <v>0</v>
      </c>
      <c r="J525" s="337">
        <f>SUMIFS('Transport-DB'!O:O,'Transport-DB'!C:C,"="&amp;'Work DB'!C525,'Transport-DB'!F:F,"="&amp;'Work DB'!$J$4)</f>
        <v>0</v>
      </c>
      <c r="K525" s="168">
        <f>SUMIFS('Transport-DB'!N:N,'Transport-DB'!C:C,"="&amp;'Work DB'!C525,'Transport-DB'!F:F,"="&amp;'Work DB'!$K$4)</f>
        <v>0</v>
      </c>
      <c r="L525" s="169">
        <f>SUMIFS('Transport-DB'!N:N,'Transport-DB'!C:C,"="&amp;'Work DB'!C525,'Transport-DB'!F:F,"="&amp;'Work DB'!$L$4)</f>
        <v>0</v>
      </c>
      <c r="M525" s="169">
        <f>SUMIFS('Transport-DB'!N:N,'Transport-DB'!C:C,"="&amp;'Work DB'!C525,'Transport-DB'!F:F,"="&amp;'Work DB'!$M$4)</f>
        <v>0</v>
      </c>
      <c r="N525" s="169">
        <f>SUMIFS('Transport-DB'!N:N,'Transport-DB'!C:C,"="&amp;'Work DB'!C525,'Transport-DB'!F:F,"="&amp;'Work DB'!$N$4)</f>
        <v>0</v>
      </c>
      <c r="O525" s="169">
        <f>SUMIFS('Transport-DB'!N:N,'Transport-DB'!C:C,"="&amp;'Work DB'!C525,'Transport-DB'!F:F,"="&amp;'Work DB'!$O$4)</f>
        <v>0</v>
      </c>
      <c r="P525" s="169">
        <f>SUMIFS('Transport-DB'!N:N,'Transport-DB'!C:C,"="&amp;'Work DB'!C525,'Transport-DB'!F:F,"="&amp;'Work DB'!$P$4)</f>
        <v>0</v>
      </c>
      <c r="Q525" s="166">
        <f>SUMIFS('Transport-DB'!N:N,'Transport-DB'!C:C,"="&amp;'Work DB'!C525,'Transport-DB'!F:F,"="&amp;'Work DB'!$Q$4)</f>
        <v>0</v>
      </c>
      <c r="R525" s="167">
        <f>SUMIFS('Transport-DB'!N:N,'Transport-DB'!C:C,"="&amp;'Work DB'!C525,'Transport-DB'!F:F,"="&amp;'Work DB'!$R$4)</f>
        <v>0</v>
      </c>
      <c r="S525" s="168">
        <f>SUM(D525:J525)+SUM(K525:R525)-M525-SUMIFS(Transport_DB[ترانشه],Transport_DB[توضیحات],"دیسپوزال",Transport_DB[تاریخ],'Work DB'!C525)</f>
        <v>0</v>
      </c>
      <c r="T525" s="169">
        <f t="shared" si="76"/>
        <v>0</v>
      </c>
      <c r="U525" s="169"/>
      <c r="V525" s="169"/>
      <c r="W525" s="169"/>
      <c r="X525" s="169"/>
      <c r="Y525" s="167"/>
      <c r="Z525" s="249"/>
      <c r="AA525" s="168">
        <f>SUMIFS('Transport-DB'!P:P,'Transport-DB'!C:C,"="&amp;'Work DB'!C525,'Transport-DB'!F:F,"="&amp;'Work DB'!$AA$4)</f>
        <v>0</v>
      </c>
      <c r="AB525" s="169">
        <f>SUMIFS('Transport-DB'!P:P,'Transport-DB'!C:C,"="&amp;'Work DB'!C525,'Transport-DB'!F:F,"="&amp;'Work DB'!$AB$4)</f>
        <v>0</v>
      </c>
      <c r="AC525" s="169">
        <f>SUMIFS('Transport-DB'!P:P,'Transport-DB'!C:C,"="&amp;'Work DB'!C525,'Transport-DB'!F:F,"="&amp;'Work DB'!$AC$4)</f>
        <v>0</v>
      </c>
      <c r="AD525" s="166">
        <f>SUMIFS('Transport-DB'!P:P,'Transport-DB'!C:C,"="&amp;'Work DB'!C525,'Transport-DB'!F:F,"="&amp;'Work DB'!$AD$4)</f>
        <v>0</v>
      </c>
      <c r="AE525" s="166">
        <f>SUMIFS('Transport-DB'!P:P,'Transport-DB'!C:C,"="&amp;'Work DB'!C525,'Transport-DB'!F:F,"="&amp;'Work DB'!$AE$4)</f>
        <v>0</v>
      </c>
      <c r="AF525" s="166">
        <f>SUMIFS('Transport-DB'!P:P,'Transport-DB'!C:C,"="&amp;'Work DB'!C525,'Transport-DB'!F:F,"="&amp;'Work DB'!$AF$4)</f>
        <v>0</v>
      </c>
      <c r="AG525" s="167"/>
      <c r="AH525" s="168">
        <f>SUMIFS('Transport-DB'!Q:Q,'Transport-DB'!C:C,"="&amp;'Work DB'!C525)</f>
        <v>0</v>
      </c>
      <c r="AI525" s="170">
        <f>SUMIFS(Civil_DB[قالب بندی],Civil_DB[تاریخ],"="&amp;'Work DB'!C525)</f>
        <v>0</v>
      </c>
      <c r="AJ525" s="169"/>
      <c r="AK525" s="167">
        <f>SUMIFS(Civil_DB[بتن],Civil_DB[تاریخ],"="&amp;'Work DB'!C525)</f>
        <v>0</v>
      </c>
      <c r="AL525" s="28"/>
      <c r="AM525" s="29"/>
      <c r="AN525" s="31"/>
      <c r="AO525" s="28"/>
      <c r="AP525" s="29"/>
      <c r="AQ525" s="29"/>
      <c r="AR525" s="30"/>
      <c r="AS525" s="28"/>
      <c r="AT525" s="29"/>
      <c r="AU525" s="30"/>
      <c r="AV525" s="184"/>
      <c r="AW525" s="29"/>
      <c r="AX525" s="29"/>
      <c r="AY525" s="29"/>
      <c r="AZ525" s="29"/>
      <c r="BA525" s="29"/>
      <c r="BB525" s="29"/>
      <c r="BC525" s="30"/>
      <c r="BD525" s="249"/>
      <c r="BE525" s="249"/>
      <c r="BF525" s="249"/>
      <c r="BG525" s="249"/>
      <c r="BH525" s="32"/>
      <c r="BI525" s="56"/>
    </row>
    <row r="526" spans="2:61" s="15" customFormat="1" ht="21" x14ac:dyDescent="0.25">
      <c r="B526" s="47"/>
      <c r="C526" s="20">
        <f t="shared" si="77"/>
        <v>45891</v>
      </c>
      <c r="D526" s="168">
        <f>SUMIFS('Transport-DB'!O:O,'Transport-DB'!C:C,"="&amp;'Work DB'!C526,'Transport-DB'!F:F,"="&amp;'Work DB'!$D$4)</f>
        <v>0</v>
      </c>
      <c r="E526" s="169">
        <f>SUMIFS('Transport-DB'!O:O,'Transport-DB'!C:C,"="&amp;'Work DB'!C526,'Transport-DB'!F:F,"="&amp;'Work DB'!$E$4)</f>
        <v>0</v>
      </c>
      <c r="F526" s="169">
        <f>SUMIFS('Transport-DB'!O:O,'Transport-DB'!C:C,"="&amp;'Work DB'!C526,'Transport-DB'!F:F,"="&amp;'Work DB'!$F$4)</f>
        <v>0</v>
      </c>
      <c r="G526" s="169">
        <f>SUMIFS('Transport-DB'!O:O,'Transport-DB'!C:C,"="&amp;'Work DB'!C526,'Transport-DB'!F:F,"="&amp;'Work DB'!$G$4)</f>
        <v>0</v>
      </c>
      <c r="H526" s="166">
        <f>SUMIFS('Transport-DB'!O:O,'Transport-DB'!C:C,"="&amp;'Work DB'!C526,'Transport-DB'!F:F,"="&amp;'Work DB'!$H$4)</f>
        <v>0</v>
      </c>
      <c r="I526" s="169">
        <f>SUMIFS('Transport-DB'!O:O,'Transport-DB'!C:C,"="&amp;'Work DB'!C526,'Transport-DB'!F:F,"="&amp;'Work DB'!$I$4)</f>
        <v>0</v>
      </c>
      <c r="J526" s="337">
        <f>SUMIFS('Transport-DB'!O:O,'Transport-DB'!C:C,"="&amp;'Work DB'!C526,'Transport-DB'!F:F,"="&amp;'Work DB'!$J$4)</f>
        <v>0</v>
      </c>
      <c r="K526" s="168">
        <f>SUMIFS('Transport-DB'!N:N,'Transport-DB'!C:C,"="&amp;'Work DB'!C526,'Transport-DB'!F:F,"="&amp;'Work DB'!$K$4)</f>
        <v>0</v>
      </c>
      <c r="L526" s="169">
        <f>SUMIFS('Transport-DB'!N:N,'Transport-DB'!C:C,"="&amp;'Work DB'!C526,'Transport-DB'!F:F,"="&amp;'Work DB'!$L$4)</f>
        <v>0</v>
      </c>
      <c r="M526" s="169">
        <f>SUMIFS('Transport-DB'!N:N,'Transport-DB'!C:C,"="&amp;'Work DB'!C526,'Transport-DB'!F:F,"="&amp;'Work DB'!$M$4)</f>
        <v>0</v>
      </c>
      <c r="N526" s="169">
        <f>SUMIFS('Transport-DB'!N:N,'Transport-DB'!C:C,"="&amp;'Work DB'!C526,'Transport-DB'!F:F,"="&amp;'Work DB'!$N$4)</f>
        <v>0</v>
      </c>
      <c r="O526" s="169">
        <f>SUMIFS('Transport-DB'!N:N,'Transport-DB'!C:C,"="&amp;'Work DB'!C526,'Transport-DB'!F:F,"="&amp;'Work DB'!$O$4)</f>
        <v>0</v>
      </c>
      <c r="P526" s="169">
        <f>SUMIFS('Transport-DB'!N:N,'Transport-DB'!C:C,"="&amp;'Work DB'!C526,'Transport-DB'!F:F,"="&amp;'Work DB'!$P$4)</f>
        <v>0</v>
      </c>
      <c r="Q526" s="166">
        <f>SUMIFS('Transport-DB'!N:N,'Transport-DB'!C:C,"="&amp;'Work DB'!C526,'Transport-DB'!F:F,"="&amp;'Work DB'!$Q$4)</f>
        <v>0</v>
      </c>
      <c r="R526" s="167">
        <f>SUMIFS('Transport-DB'!N:N,'Transport-DB'!C:C,"="&amp;'Work DB'!C526,'Transport-DB'!F:F,"="&amp;'Work DB'!$R$4)</f>
        <v>0</v>
      </c>
      <c r="S526" s="168">
        <f>SUM(D526:J526)+SUM(K526:R526)-M526-SUMIFS(Transport_DB[ترانشه],Transport_DB[توضیحات],"دیسپوزال",Transport_DB[تاریخ],'Work DB'!C526)</f>
        <v>0</v>
      </c>
      <c r="T526" s="169">
        <f t="shared" si="76"/>
        <v>0</v>
      </c>
      <c r="U526" s="169"/>
      <c r="V526" s="169"/>
      <c r="W526" s="169"/>
      <c r="X526" s="169"/>
      <c r="Y526" s="167"/>
      <c r="Z526" s="249"/>
      <c r="AA526" s="168">
        <f>SUMIFS('Transport-DB'!P:P,'Transport-DB'!C:C,"="&amp;'Work DB'!C526,'Transport-DB'!F:F,"="&amp;'Work DB'!$AA$4)</f>
        <v>0</v>
      </c>
      <c r="AB526" s="169">
        <f>SUMIFS('Transport-DB'!P:P,'Transport-DB'!C:C,"="&amp;'Work DB'!C526,'Transport-DB'!F:F,"="&amp;'Work DB'!$AB$4)</f>
        <v>0</v>
      </c>
      <c r="AC526" s="169">
        <f>SUMIFS('Transport-DB'!P:P,'Transport-DB'!C:C,"="&amp;'Work DB'!C526,'Transport-DB'!F:F,"="&amp;'Work DB'!$AC$4)</f>
        <v>0</v>
      </c>
      <c r="AD526" s="166">
        <f>SUMIFS('Transport-DB'!P:P,'Transport-DB'!C:C,"="&amp;'Work DB'!C526,'Transport-DB'!F:F,"="&amp;'Work DB'!$AD$4)</f>
        <v>0</v>
      </c>
      <c r="AE526" s="166">
        <f>SUMIFS('Transport-DB'!P:P,'Transport-DB'!C:C,"="&amp;'Work DB'!C526,'Transport-DB'!F:F,"="&amp;'Work DB'!$AE$4)</f>
        <v>0</v>
      </c>
      <c r="AF526" s="166">
        <f>SUMIFS('Transport-DB'!P:P,'Transport-DB'!C:C,"="&amp;'Work DB'!C526,'Transport-DB'!F:F,"="&amp;'Work DB'!$AF$4)</f>
        <v>0</v>
      </c>
      <c r="AG526" s="167"/>
      <c r="AH526" s="168">
        <f>SUMIFS('Transport-DB'!Q:Q,'Transport-DB'!C:C,"="&amp;'Work DB'!C526)</f>
        <v>0</v>
      </c>
      <c r="AI526" s="170">
        <f>SUMIFS(Civil_DB[قالب بندی],Civil_DB[تاریخ],"="&amp;'Work DB'!C526)</f>
        <v>0</v>
      </c>
      <c r="AJ526" s="169"/>
      <c r="AK526" s="167">
        <f>SUMIFS(Civil_DB[بتن],Civil_DB[تاریخ],"="&amp;'Work DB'!C526)</f>
        <v>0</v>
      </c>
      <c r="AL526" s="28"/>
      <c r="AM526" s="29"/>
      <c r="AN526" s="31"/>
      <c r="AO526" s="28"/>
      <c r="AP526" s="29"/>
      <c r="AQ526" s="29"/>
      <c r="AR526" s="30"/>
      <c r="AS526" s="28"/>
      <c r="AT526" s="29"/>
      <c r="AU526" s="30"/>
      <c r="AV526" s="184"/>
      <c r="AW526" s="29"/>
      <c r="AX526" s="29"/>
      <c r="AY526" s="29"/>
      <c r="AZ526" s="29"/>
      <c r="BA526" s="29"/>
      <c r="BB526" s="29"/>
      <c r="BC526" s="30"/>
      <c r="BD526" s="249"/>
      <c r="BE526" s="249"/>
      <c r="BF526" s="249"/>
      <c r="BG526" s="249"/>
      <c r="BH526" s="32"/>
      <c r="BI526" s="56"/>
    </row>
    <row r="527" spans="2:61" s="360" customFormat="1" ht="21" x14ac:dyDescent="0.25">
      <c r="B527" s="351"/>
      <c r="C527" s="352">
        <f t="shared" si="77"/>
        <v>45892</v>
      </c>
      <c r="D527" s="353">
        <f>SUMIFS('Transport-DB'!O:O,'Transport-DB'!C:C,"="&amp;'Work DB'!C527,'Transport-DB'!F:F,"="&amp;'Work DB'!$D$4)</f>
        <v>0</v>
      </c>
      <c r="E527" s="354">
        <f>SUMIFS('Transport-DB'!O:O,'Transport-DB'!C:C,"="&amp;'Work DB'!C527,'Transport-DB'!F:F,"="&amp;'Work DB'!$E$4)</f>
        <v>0</v>
      </c>
      <c r="F527" s="354">
        <f>SUMIFS('Transport-DB'!O:O,'Transport-DB'!C:C,"="&amp;'Work DB'!C527,'Transport-DB'!F:F,"="&amp;'Work DB'!$F$4)</f>
        <v>0</v>
      </c>
      <c r="G527" s="354">
        <f>SUMIFS('Transport-DB'!O:O,'Transport-DB'!C:C,"="&amp;'Work DB'!C527,'Transport-DB'!F:F,"="&amp;'Work DB'!$G$4)</f>
        <v>0</v>
      </c>
      <c r="H527" s="355">
        <f>SUMIFS('Transport-DB'!O:O,'Transport-DB'!C:C,"="&amp;'Work DB'!C527,'Transport-DB'!F:F,"="&amp;'Work DB'!$H$4)</f>
        <v>0</v>
      </c>
      <c r="I527" s="354">
        <f>SUMIFS('Transport-DB'!O:O,'Transport-DB'!C:C,"="&amp;'Work DB'!C527,'Transport-DB'!F:F,"="&amp;'Work DB'!$I$4)</f>
        <v>0</v>
      </c>
      <c r="J527" s="356">
        <f>SUMIFS('Transport-DB'!O:O,'Transport-DB'!C:C,"="&amp;'Work DB'!C527,'Transport-DB'!F:F,"="&amp;'Work DB'!$J$4)</f>
        <v>0</v>
      </c>
      <c r="K527" s="353">
        <f>SUMIFS('Transport-DB'!N:N,'Transport-DB'!C:C,"="&amp;'Work DB'!C527,'Transport-DB'!F:F,"="&amp;'Work DB'!$K$4)</f>
        <v>0</v>
      </c>
      <c r="L527" s="354">
        <f>SUMIFS('Transport-DB'!N:N,'Transport-DB'!C:C,"="&amp;'Work DB'!C527,'Transport-DB'!F:F,"="&amp;'Work DB'!$L$4)</f>
        <v>0</v>
      </c>
      <c r="M527" s="354">
        <f>SUMIFS('Transport-DB'!N:N,'Transport-DB'!C:C,"="&amp;'Work DB'!C527,'Transport-DB'!F:F,"="&amp;'Work DB'!$M$4)</f>
        <v>0</v>
      </c>
      <c r="N527" s="354">
        <f>SUMIFS('Transport-DB'!N:N,'Transport-DB'!C:C,"="&amp;'Work DB'!C527,'Transport-DB'!F:F,"="&amp;'Work DB'!$N$4)</f>
        <v>0</v>
      </c>
      <c r="O527" s="354">
        <f>SUMIFS('Transport-DB'!N:N,'Transport-DB'!C:C,"="&amp;'Work DB'!C527,'Transport-DB'!F:F,"="&amp;'Work DB'!$O$4)</f>
        <v>0</v>
      </c>
      <c r="P527" s="354">
        <f>SUMIFS('Transport-DB'!N:N,'Transport-DB'!C:C,"="&amp;'Work DB'!C527,'Transport-DB'!F:F,"="&amp;'Work DB'!$P$4)</f>
        <v>0</v>
      </c>
      <c r="Q527" s="355">
        <f>SUMIFS('Transport-DB'!N:N,'Transport-DB'!C:C,"="&amp;'Work DB'!C527,'Transport-DB'!F:F,"="&amp;'Work DB'!$Q$4)</f>
        <v>0</v>
      </c>
      <c r="R527" s="357">
        <f>SUMIFS('Transport-DB'!N:N,'Transport-DB'!C:C,"="&amp;'Work DB'!C527,'Transport-DB'!F:F,"="&amp;'Work DB'!$R$4)</f>
        <v>0</v>
      </c>
      <c r="S527" s="168">
        <f>SUM(D527:J527)+SUM(K527:R527)-M527-SUMIFS(Transport_DB[ترانشه],Transport_DB[توضیحات],"دیسپوزال",Transport_DB[تاریخ],'Work DB'!C527)</f>
        <v>0</v>
      </c>
      <c r="T527" s="354">
        <f t="shared" si="76"/>
        <v>0</v>
      </c>
      <c r="U527" s="354"/>
      <c r="V527" s="354"/>
      <c r="W527" s="354"/>
      <c r="X527" s="354"/>
      <c r="Y527" s="357"/>
      <c r="Z527" s="356"/>
      <c r="AA527" s="353">
        <f>SUMIFS('Transport-DB'!P:P,'Transport-DB'!C:C,"="&amp;'Work DB'!C527,'Transport-DB'!F:F,"="&amp;'Work DB'!$AA$4)</f>
        <v>0</v>
      </c>
      <c r="AB527" s="354">
        <f>SUMIFS('Transport-DB'!P:P,'Transport-DB'!C:C,"="&amp;'Work DB'!C527,'Transport-DB'!F:F,"="&amp;'Work DB'!$AB$4)</f>
        <v>0</v>
      </c>
      <c r="AC527" s="354">
        <f>SUMIFS('Transport-DB'!P:P,'Transport-DB'!C:C,"="&amp;'Work DB'!C527,'Transport-DB'!F:F,"="&amp;'Work DB'!$AC$4)</f>
        <v>0</v>
      </c>
      <c r="AD527" s="355">
        <f>SUMIFS('Transport-DB'!P:P,'Transport-DB'!C:C,"="&amp;'Work DB'!C527,'Transport-DB'!F:F,"="&amp;'Work DB'!$AD$4)</f>
        <v>0</v>
      </c>
      <c r="AE527" s="355">
        <f>SUMIFS('Transport-DB'!P:P,'Transport-DB'!C:C,"="&amp;'Work DB'!C527,'Transport-DB'!F:F,"="&amp;'Work DB'!$AE$4)</f>
        <v>0</v>
      </c>
      <c r="AF527" s="355">
        <f>SUMIFS('Transport-DB'!P:P,'Transport-DB'!C:C,"="&amp;'Work DB'!C527,'Transport-DB'!F:F,"="&amp;'Work DB'!$AF$4)</f>
        <v>0</v>
      </c>
      <c r="AG527" s="357"/>
      <c r="AH527" s="168">
        <f>SUMIFS('Transport-DB'!Q:Q,'Transport-DB'!C:C,"="&amp;'Work DB'!C527)</f>
        <v>0</v>
      </c>
      <c r="AI527" s="170">
        <f>SUMIFS(Civil_DB[قالب بندی],Civil_DB[تاریخ],"="&amp;'Work DB'!C527)</f>
        <v>0</v>
      </c>
      <c r="AJ527" s="169"/>
      <c r="AK527" s="167">
        <f>SUMIFS(Civil_DB[بتن],Civil_DB[تاریخ],"="&amp;'Work DB'!C527)</f>
        <v>0</v>
      </c>
      <c r="AL527" s="353"/>
      <c r="AM527" s="354"/>
      <c r="AN527" s="355"/>
      <c r="AO527" s="353"/>
      <c r="AP527" s="354"/>
      <c r="AQ527" s="354"/>
      <c r="AR527" s="357"/>
      <c r="AS527" s="353"/>
      <c r="AT527" s="354"/>
      <c r="AU527" s="357"/>
      <c r="AV527" s="358"/>
      <c r="AW527" s="354"/>
      <c r="AX527" s="354"/>
      <c r="AY527" s="354"/>
      <c r="AZ527" s="354"/>
      <c r="BA527" s="354"/>
      <c r="BB527" s="354"/>
      <c r="BC527" s="357"/>
      <c r="BD527" s="356"/>
      <c r="BE527" s="356"/>
      <c r="BF527" s="356"/>
      <c r="BG527" s="356"/>
      <c r="BH527" s="358"/>
      <c r="BI527" s="359" t="s">
        <v>50</v>
      </c>
    </row>
    <row r="528" spans="2:61" s="15" customFormat="1" ht="21" x14ac:dyDescent="0.25">
      <c r="B528" s="47"/>
      <c r="C528" s="20">
        <f t="shared" si="77"/>
        <v>45893</v>
      </c>
      <c r="D528" s="168">
        <f>SUMIFS('Transport-DB'!O:O,'Transport-DB'!C:C,"="&amp;'Work DB'!C528,'Transport-DB'!F:F,"="&amp;'Work DB'!$D$4)</f>
        <v>0</v>
      </c>
      <c r="E528" s="169">
        <f>SUMIFS('Transport-DB'!O:O,'Transport-DB'!C:C,"="&amp;'Work DB'!C528,'Transport-DB'!F:F,"="&amp;'Work DB'!$E$4)</f>
        <v>0</v>
      </c>
      <c r="F528" s="169">
        <f>SUMIFS('Transport-DB'!O:O,'Transport-DB'!C:C,"="&amp;'Work DB'!C528,'Transport-DB'!F:F,"="&amp;'Work DB'!$F$4)</f>
        <v>0</v>
      </c>
      <c r="G528" s="169">
        <f>SUMIFS('Transport-DB'!O:O,'Transport-DB'!C:C,"="&amp;'Work DB'!C528,'Transport-DB'!F:F,"="&amp;'Work DB'!$G$4)</f>
        <v>0</v>
      </c>
      <c r="H528" s="166">
        <f>SUMIFS('Transport-DB'!O:O,'Transport-DB'!C:C,"="&amp;'Work DB'!C528,'Transport-DB'!F:F,"="&amp;'Work DB'!$H$4)</f>
        <v>0</v>
      </c>
      <c r="I528" s="169">
        <f>SUMIFS('Transport-DB'!O:O,'Transport-DB'!C:C,"="&amp;'Work DB'!C528,'Transport-DB'!F:F,"="&amp;'Work DB'!$I$4)</f>
        <v>0</v>
      </c>
      <c r="J528" s="337">
        <f>SUMIFS('Transport-DB'!O:O,'Transport-DB'!C:C,"="&amp;'Work DB'!C528,'Transport-DB'!F:F,"="&amp;'Work DB'!$J$4)</f>
        <v>0</v>
      </c>
      <c r="K528" s="168">
        <f>SUMIFS('Transport-DB'!N:N,'Transport-DB'!C:C,"="&amp;'Work DB'!C528,'Transport-DB'!F:F,"="&amp;'Work DB'!$K$4)</f>
        <v>0</v>
      </c>
      <c r="L528" s="169">
        <f>SUMIFS('Transport-DB'!N:N,'Transport-DB'!C:C,"="&amp;'Work DB'!C528,'Transport-DB'!F:F,"="&amp;'Work DB'!$L$4)</f>
        <v>0</v>
      </c>
      <c r="M528" s="169">
        <f>SUMIFS('Transport-DB'!N:N,'Transport-DB'!C:C,"="&amp;'Work DB'!C528,'Transport-DB'!F:F,"="&amp;'Work DB'!$M$4)</f>
        <v>0</v>
      </c>
      <c r="N528" s="169">
        <f>SUMIFS('Transport-DB'!N:N,'Transport-DB'!C:C,"="&amp;'Work DB'!C528,'Transport-DB'!F:F,"="&amp;'Work DB'!$N$4)</f>
        <v>0</v>
      </c>
      <c r="O528" s="169">
        <f>SUMIFS('Transport-DB'!N:N,'Transport-DB'!C:C,"="&amp;'Work DB'!C528,'Transport-DB'!F:F,"="&amp;'Work DB'!$O$4)</f>
        <v>0</v>
      </c>
      <c r="P528" s="169">
        <f>SUMIFS('Transport-DB'!N:N,'Transport-DB'!C:C,"="&amp;'Work DB'!C528,'Transport-DB'!F:F,"="&amp;'Work DB'!$P$4)</f>
        <v>0</v>
      </c>
      <c r="Q528" s="166">
        <f>SUMIFS('Transport-DB'!N:N,'Transport-DB'!C:C,"="&amp;'Work DB'!C528,'Transport-DB'!F:F,"="&amp;'Work DB'!$Q$4)</f>
        <v>0</v>
      </c>
      <c r="R528" s="167">
        <f>SUMIFS('Transport-DB'!N:N,'Transport-DB'!C:C,"="&amp;'Work DB'!C528,'Transport-DB'!F:F,"="&amp;'Work DB'!$R$4)</f>
        <v>0</v>
      </c>
      <c r="S528" s="168">
        <f>SUM(D528:J528)+SUM(K528:R528)-M528-SUMIFS(Transport_DB[ترانشه],Transport_DB[توضیحات],"دیسپوزال",Transport_DB[تاریخ],'Work DB'!C528)</f>
        <v>0</v>
      </c>
      <c r="T528" s="169">
        <f t="shared" si="76"/>
        <v>0</v>
      </c>
      <c r="U528" s="169"/>
      <c r="V528" s="169"/>
      <c r="W528" s="169"/>
      <c r="X528" s="169"/>
      <c r="Y528" s="167"/>
      <c r="Z528" s="249"/>
      <c r="AA528" s="168">
        <f>SUMIFS('Transport-DB'!P:P,'Transport-DB'!C:C,"="&amp;'Work DB'!C528,'Transport-DB'!F:F,"="&amp;'Work DB'!$AA$4)</f>
        <v>0</v>
      </c>
      <c r="AB528" s="169">
        <f>SUMIFS('Transport-DB'!P:P,'Transport-DB'!C:C,"="&amp;'Work DB'!C528,'Transport-DB'!F:F,"="&amp;'Work DB'!$AB$4)</f>
        <v>0</v>
      </c>
      <c r="AC528" s="169">
        <f>SUMIFS('Transport-DB'!P:P,'Transport-DB'!C:C,"="&amp;'Work DB'!C528,'Transport-DB'!F:F,"="&amp;'Work DB'!$AC$4)</f>
        <v>0</v>
      </c>
      <c r="AD528" s="166">
        <f>SUMIFS('Transport-DB'!P:P,'Transport-DB'!C:C,"="&amp;'Work DB'!C528,'Transport-DB'!F:F,"="&amp;'Work DB'!$AD$4)</f>
        <v>0</v>
      </c>
      <c r="AE528" s="166">
        <f>SUMIFS('Transport-DB'!P:P,'Transport-DB'!C:C,"="&amp;'Work DB'!C528,'Transport-DB'!F:F,"="&amp;'Work DB'!$AE$4)</f>
        <v>0</v>
      </c>
      <c r="AF528" s="166">
        <f>SUMIFS('Transport-DB'!P:P,'Transport-DB'!C:C,"="&amp;'Work DB'!C528,'Transport-DB'!F:F,"="&amp;'Work DB'!$AF$4)</f>
        <v>0</v>
      </c>
      <c r="AG528" s="167"/>
      <c r="AH528" s="168">
        <f>SUMIFS('Transport-DB'!Q:Q,'Transport-DB'!C:C,"="&amp;'Work DB'!C528)</f>
        <v>0</v>
      </c>
      <c r="AI528" s="170">
        <f>SUMIFS(Civil_DB[قالب بندی],Civil_DB[تاریخ],"="&amp;'Work DB'!C528)</f>
        <v>0</v>
      </c>
      <c r="AJ528" s="169"/>
      <c r="AK528" s="167">
        <f>SUMIFS(Civil_DB[بتن],Civil_DB[تاریخ],"="&amp;'Work DB'!C528)</f>
        <v>0</v>
      </c>
      <c r="AL528" s="28"/>
      <c r="AM528" s="29"/>
      <c r="AN528" s="31"/>
      <c r="AO528" s="28"/>
      <c r="AP528" s="29"/>
      <c r="AQ528" s="29"/>
      <c r="AR528" s="30"/>
      <c r="AS528" s="28"/>
      <c r="AT528" s="29"/>
      <c r="AU528" s="30"/>
      <c r="AV528" s="184"/>
      <c r="AW528" s="29"/>
      <c r="AX528" s="29"/>
      <c r="AY528" s="29"/>
      <c r="AZ528" s="29"/>
      <c r="BA528" s="29"/>
      <c r="BB528" s="29"/>
      <c r="BC528" s="30"/>
      <c r="BD528" s="249"/>
      <c r="BE528" s="249"/>
      <c r="BF528" s="249"/>
      <c r="BG528" s="249"/>
      <c r="BH528" s="32"/>
      <c r="BI528" s="56"/>
    </row>
    <row r="529" spans="2:61" s="15" customFormat="1" ht="21" x14ac:dyDescent="0.25">
      <c r="B529" s="47"/>
      <c r="C529" s="20">
        <f t="shared" si="77"/>
        <v>45894</v>
      </c>
      <c r="D529" s="168">
        <f>SUMIFS('Transport-DB'!O:O,'Transport-DB'!C:C,"="&amp;'Work DB'!C529,'Transport-DB'!F:F,"="&amp;'Work DB'!$D$4)</f>
        <v>0</v>
      </c>
      <c r="E529" s="169">
        <f>SUMIFS('Transport-DB'!O:O,'Transport-DB'!C:C,"="&amp;'Work DB'!C529,'Transport-DB'!F:F,"="&amp;'Work DB'!$E$4)</f>
        <v>0</v>
      </c>
      <c r="F529" s="169">
        <f>SUMIFS('Transport-DB'!O:O,'Transport-DB'!C:C,"="&amp;'Work DB'!C529,'Transport-DB'!F:F,"="&amp;'Work DB'!$F$4)</f>
        <v>0</v>
      </c>
      <c r="G529" s="169">
        <f>SUMIFS('Transport-DB'!O:O,'Transport-DB'!C:C,"="&amp;'Work DB'!C529,'Transport-DB'!F:F,"="&amp;'Work DB'!$G$4)</f>
        <v>0</v>
      </c>
      <c r="H529" s="166">
        <f>SUMIFS('Transport-DB'!O:O,'Transport-DB'!C:C,"="&amp;'Work DB'!C529,'Transport-DB'!F:F,"="&amp;'Work DB'!$H$4)</f>
        <v>0</v>
      </c>
      <c r="I529" s="169">
        <f>SUMIFS('Transport-DB'!O:O,'Transport-DB'!C:C,"="&amp;'Work DB'!C529,'Transport-DB'!F:F,"="&amp;'Work DB'!$I$4)</f>
        <v>0</v>
      </c>
      <c r="J529" s="337">
        <f>SUMIFS('Transport-DB'!O:O,'Transport-DB'!C:C,"="&amp;'Work DB'!C529,'Transport-DB'!F:F,"="&amp;'Work DB'!$J$4)</f>
        <v>0</v>
      </c>
      <c r="K529" s="168">
        <f>SUMIFS('Transport-DB'!N:N,'Transport-DB'!C:C,"="&amp;'Work DB'!C529,'Transport-DB'!F:F,"="&amp;'Work DB'!$K$4)</f>
        <v>0</v>
      </c>
      <c r="L529" s="169">
        <f>SUMIFS('Transport-DB'!N:N,'Transport-DB'!C:C,"="&amp;'Work DB'!C529,'Transport-DB'!F:F,"="&amp;'Work DB'!$L$4)</f>
        <v>0</v>
      </c>
      <c r="M529" s="169">
        <f>SUMIFS('Transport-DB'!N:N,'Transport-DB'!C:C,"="&amp;'Work DB'!C529,'Transport-DB'!F:F,"="&amp;'Work DB'!$M$4)</f>
        <v>0</v>
      </c>
      <c r="N529" s="169">
        <f>SUMIFS('Transport-DB'!N:N,'Transport-DB'!C:C,"="&amp;'Work DB'!C529,'Transport-DB'!F:F,"="&amp;'Work DB'!$N$4)</f>
        <v>0</v>
      </c>
      <c r="O529" s="169">
        <f>SUMIFS('Transport-DB'!N:N,'Transport-DB'!C:C,"="&amp;'Work DB'!C529,'Transport-DB'!F:F,"="&amp;'Work DB'!$O$4)</f>
        <v>0</v>
      </c>
      <c r="P529" s="169">
        <f>SUMIFS('Transport-DB'!N:N,'Transport-DB'!C:C,"="&amp;'Work DB'!C529,'Transport-DB'!F:F,"="&amp;'Work DB'!$P$4)</f>
        <v>0</v>
      </c>
      <c r="Q529" s="166">
        <f>SUMIFS('Transport-DB'!N:N,'Transport-DB'!C:C,"="&amp;'Work DB'!C529,'Transport-DB'!F:F,"="&amp;'Work DB'!$Q$4)</f>
        <v>0</v>
      </c>
      <c r="R529" s="167">
        <f>SUMIFS('Transport-DB'!N:N,'Transport-DB'!C:C,"="&amp;'Work DB'!C529,'Transport-DB'!F:F,"="&amp;'Work DB'!$R$4)</f>
        <v>0</v>
      </c>
      <c r="S529" s="168">
        <f>SUM(D529:J529)+SUM(K529:R529)-M529-SUMIFS(Transport_DB[ترانشه],Transport_DB[توضیحات],"دیسپوزال",Transport_DB[تاریخ],'Work DB'!C529)</f>
        <v>0</v>
      </c>
      <c r="T529" s="169">
        <f t="shared" si="76"/>
        <v>0</v>
      </c>
      <c r="U529" s="169"/>
      <c r="V529" s="169"/>
      <c r="W529" s="169"/>
      <c r="X529" s="169"/>
      <c r="Y529" s="167"/>
      <c r="Z529" s="249"/>
      <c r="AA529" s="168">
        <f>SUMIFS('Transport-DB'!P:P,'Transport-DB'!C:C,"="&amp;'Work DB'!C529,'Transport-DB'!F:F,"="&amp;'Work DB'!$AA$4)</f>
        <v>0</v>
      </c>
      <c r="AB529" s="169">
        <f>SUMIFS('Transport-DB'!P:P,'Transport-DB'!C:C,"="&amp;'Work DB'!C529,'Transport-DB'!F:F,"="&amp;'Work DB'!$AB$4)</f>
        <v>0</v>
      </c>
      <c r="AC529" s="169">
        <f>SUMIFS('Transport-DB'!P:P,'Transport-DB'!C:C,"="&amp;'Work DB'!C529,'Transport-DB'!F:F,"="&amp;'Work DB'!$AC$4)</f>
        <v>0</v>
      </c>
      <c r="AD529" s="166">
        <f>SUMIFS('Transport-DB'!P:P,'Transport-DB'!C:C,"="&amp;'Work DB'!C529,'Transport-DB'!F:F,"="&amp;'Work DB'!$AD$4)</f>
        <v>0</v>
      </c>
      <c r="AE529" s="166">
        <f>SUMIFS('Transport-DB'!P:P,'Transport-DB'!C:C,"="&amp;'Work DB'!C529,'Transport-DB'!F:F,"="&amp;'Work DB'!$AE$4)</f>
        <v>0</v>
      </c>
      <c r="AF529" s="166">
        <f>SUMIFS('Transport-DB'!P:P,'Transport-DB'!C:C,"="&amp;'Work DB'!C529,'Transport-DB'!F:F,"="&amp;'Work DB'!$AF$4)</f>
        <v>0</v>
      </c>
      <c r="AG529" s="167"/>
      <c r="AH529" s="168">
        <f>SUMIFS('Transport-DB'!Q:Q,'Transport-DB'!C:C,"="&amp;'Work DB'!C529)</f>
        <v>0</v>
      </c>
      <c r="AI529" s="170">
        <f>SUMIFS(Civil_DB[قالب بندی],Civil_DB[تاریخ],"="&amp;'Work DB'!C529)</f>
        <v>0</v>
      </c>
      <c r="AJ529" s="169"/>
      <c r="AK529" s="167">
        <f>SUMIFS(Civil_DB[بتن],Civil_DB[تاریخ],"="&amp;'Work DB'!C529)</f>
        <v>0</v>
      </c>
      <c r="AL529" s="28"/>
      <c r="AM529" s="29"/>
      <c r="AN529" s="31"/>
      <c r="AO529" s="28"/>
      <c r="AP529" s="29"/>
      <c r="AQ529" s="29"/>
      <c r="AR529" s="30"/>
      <c r="AS529" s="28"/>
      <c r="AT529" s="29"/>
      <c r="AU529" s="30"/>
      <c r="AV529" s="184"/>
      <c r="AW529" s="29"/>
      <c r="AX529" s="29"/>
      <c r="AY529" s="29"/>
      <c r="AZ529" s="29"/>
      <c r="BA529" s="29"/>
      <c r="BB529" s="29"/>
      <c r="BC529" s="30"/>
      <c r="BD529" s="249"/>
      <c r="BE529" s="249"/>
      <c r="BF529" s="249"/>
      <c r="BG529" s="249"/>
      <c r="BH529" s="32"/>
      <c r="BI529" s="56"/>
    </row>
    <row r="530" spans="2:61" s="15" customFormat="1" ht="21" x14ac:dyDescent="0.25">
      <c r="B530" s="47"/>
      <c r="C530" s="20">
        <f t="shared" si="77"/>
        <v>45895</v>
      </c>
      <c r="D530" s="168">
        <f>SUMIFS('Transport-DB'!O:O,'Transport-DB'!C:C,"="&amp;'Work DB'!C530,'Transport-DB'!F:F,"="&amp;'Work DB'!$D$4)</f>
        <v>0</v>
      </c>
      <c r="E530" s="169">
        <f>SUMIFS('Transport-DB'!O:O,'Transport-DB'!C:C,"="&amp;'Work DB'!C530,'Transport-DB'!F:F,"="&amp;'Work DB'!$E$4)</f>
        <v>0</v>
      </c>
      <c r="F530" s="169">
        <f>SUMIFS('Transport-DB'!O:O,'Transport-DB'!C:C,"="&amp;'Work DB'!C530,'Transport-DB'!F:F,"="&amp;'Work DB'!$F$4)</f>
        <v>0</v>
      </c>
      <c r="G530" s="169">
        <f>SUMIFS('Transport-DB'!O:O,'Transport-DB'!C:C,"="&amp;'Work DB'!C530,'Transport-DB'!F:F,"="&amp;'Work DB'!$G$4)</f>
        <v>0</v>
      </c>
      <c r="H530" s="166">
        <f>SUMIFS('Transport-DB'!O:O,'Transport-DB'!C:C,"="&amp;'Work DB'!C530,'Transport-DB'!F:F,"="&amp;'Work DB'!$H$4)</f>
        <v>0</v>
      </c>
      <c r="I530" s="169">
        <f>SUMIFS('Transport-DB'!O:O,'Transport-DB'!C:C,"="&amp;'Work DB'!C530,'Transport-DB'!F:F,"="&amp;'Work DB'!$I$4)</f>
        <v>0</v>
      </c>
      <c r="J530" s="337">
        <f>SUMIFS('Transport-DB'!O:O,'Transport-DB'!C:C,"="&amp;'Work DB'!C530,'Transport-DB'!F:F,"="&amp;'Work DB'!$J$4)</f>
        <v>0</v>
      </c>
      <c r="K530" s="168">
        <f>SUMIFS('Transport-DB'!N:N,'Transport-DB'!C:C,"="&amp;'Work DB'!C530,'Transport-DB'!F:F,"="&amp;'Work DB'!$K$4)</f>
        <v>0</v>
      </c>
      <c r="L530" s="169">
        <f>SUMIFS('Transport-DB'!N:N,'Transport-DB'!C:C,"="&amp;'Work DB'!C530,'Transport-DB'!F:F,"="&amp;'Work DB'!$L$4)</f>
        <v>0</v>
      </c>
      <c r="M530" s="169">
        <f>SUMIFS('Transport-DB'!N:N,'Transport-DB'!C:C,"="&amp;'Work DB'!C530,'Transport-DB'!F:F,"="&amp;'Work DB'!$M$4)</f>
        <v>0</v>
      </c>
      <c r="N530" s="169">
        <f>SUMIFS('Transport-DB'!N:N,'Transport-DB'!C:C,"="&amp;'Work DB'!C530,'Transport-DB'!F:F,"="&amp;'Work DB'!$N$4)</f>
        <v>0</v>
      </c>
      <c r="O530" s="169">
        <f>SUMIFS('Transport-DB'!N:N,'Transport-DB'!C:C,"="&amp;'Work DB'!C530,'Transport-DB'!F:F,"="&amp;'Work DB'!$O$4)</f>
        <v>0</v>
      </c>
      <c r="P530" s="169">
        <f>SUMIFS('Transport-DB'!N:N,'Transport-DB'!C:C,"="&amp;'Work DB'!C530,'Transport-DB'!F:F,"="&amp;'Work DB'!$P$4)</f>
        <v>0</v>
      </c>
      <c r="Q530" s="166">
        <f>SUMIFS('Transport-DB'!N:N,'Transport-DB'!C:C,"="&amp;'Work DB'!C530,'Transport-DB'!F:F,"="&amp;'Work DB'!$Q$4)</f>
        <v>0</v>
      </c>
      <c r="R530" s="167">
        <f>SUMIFS('Transport-DB'!N:N,'Transport-DB'!C:C,"="&amp;'Work DB'!C530,'Transport-DB'!F:F,"="&amp;'Work DB'!$R$4)</f>
        <v>0</v>
      </c>
      <c r="S530" s="168">
        <f>SUM(D530:J530)+SUM(K530:R530)-M530-SUMIFS(Transport_DB[ترانشه],Transport_DB[توضیحات],"دیسپوزال",Transport_DB[تاریخ],'Work DB'!C530)</f>
        <v>0</v>
      </c>
      <c r="T530" s="169">
        <f t="shared" si="76"/>
        <v>0</v>
      </c>
      <c r="U530" s="169"/>
      <c r="V530" s="169"/>
      <c r="W530" s="169"/>
      <c r="X530" s="169"/>
      <c r="Y530" s="167"/>
      <c r="Z530" s="249"/>
      <c r="AA530" s="168">
        <f>SUMIFS('Transport-DB'!P:P,'Transport-DB'!C:C,"="&amp;'Work DB'!C530,'Transport-DB'!F:F,"="&amp;'Work DB'!$AA$4)</f>
        <v>0</v>
      </c>
      <c r="AB530" s="169">
        <f>SUMIFS('Transport-DB'!P:P,'Transport-DB'!C:C,"="&amp;'Work DB'!C530,'Transport-DB'!F:F,"="&amp;'Work DB'!$AB$4)</f>
        <v>0</v>
      </c>
      <c r="AC530" s="169">
        <f>SUMIFS('Transport-DB'!P:P,'Transport-DB'!C:C,"="&amp;'Work DB'!C530,'Transport-DB'!F:F,"="&amp;'Work DB'!$AC$4)</f>
        <v>0</v>
      </c>
      <c r="AD530" s="166">
        <f>SUMIFS('Transport-DB'!P:P,'Transport-DB'!C:C,"="&amp;'Work DB'!C530,'Transport-DB'!F:F,"="&amp;'Work DB'!$AD$4)</f>
        <v>0</v>
      </c>
      <c r="AE530" s="166">
        <f>SUMIFS('Transport-DB'!P:P,'Transport-DB'!C:C,"="&amp;'Work DB'!C530,'Transport-DB'!F:F,"="&amp;'Work DB'!$AE$4)</f>
        <v>0</v>
      </c>
      <c r="AF530" s="166">
        <f>SUMIFS('Transport-DB'!P:P,'Transport-DB'!C:C,"="&amp;'Work DB'!C530,'Transport-DB'!F:F,"="&amp;'Work DB'!$AF$4)</f>
        <v>0</v>
      </c>
      <c r="AG530" s="167"/>
      <c r="AH530" s="168">
        <f>SUMIFS('Transport-DB'!Q:Q,'Transport-DB'!C:C,"="&amp;'Work DB'!C530)</f>
        <v>0</v>
      </c>
      <c r="AI530" s="170">
        <f>SUMIFS(Civil_DB[قالب بندی],Civil_DB[تاریخ],"="&amp;'Work DB'!C530)</f>
        <v>0</v>
      </c>
      <c r="AJ530" s="169"/>
      <c r="AK530" s="167">
        <f>SUMIFS(Civil_DB[بتن],Civil_DB[تاریخ],"="&amp;'Work DB'!C530)</f>
        <v>0</v>
      </c>
      <c r="AL530" s="28"/>
      <c r="AM530" s="29"/>
      <c r="AN530" s="31"/>
      <c r="AO530" s="28"/>
      <c r="AP530" s="29"/>
      <c r="AQ530" s="29"/>
      <c r="AR530" s="30"/>
      <c r="AS530" s="28"/>
      <c r="AT530" s="29"/>
      <c r="AU530" s="30"/>
      <c r="AV530" s="184"/>
      <c r="AW530" s="29"/>
      <c r="AX530" s="29"/>
      <c r="AY530" s="29"/>
      <c r="AZ530" s="29"/>
      <c r="BA530" s="29"/>
      <c r="BB530" s="29"/>
      <c r="BC530" s="30"/>
      <c r="BD530" s="249"/>
      <c r="BE530" s="249"/>
      <c r="BF530" s="249"/>
      <c r="BG530" s="249"/>
      <c r="BH530" s="32"/>
      <c r="BI530" s="56"/>
    </row>
    <row r="531" spans="2:61" s="15" customFormat="1" ht="21" x14ac:dyDescent="0.25">
      <c r="B531" s="47"/>
      <c r="C531" s="20">
        <f t="shared" si="77"/>
        <v>45896</v>
      </c>
      <c r="D531" s="168">
        <f>SUMIFS('Transport-DB'!O:O,'Transport-DB'!C:C,"="&amp;'Work DB'!C531,'Transport-DB'!F:F,"="&amp;'Work DB'!$D$4)</f>
        <v>0</v>
      </c>
      <c r="E531" s="169">
        <f>SUMIFS('Transport-DB'!O:O,'Transport-DB'!C:C,"="&amp;'Work DB'!C531,'Transport-DB'!F:F,"="&amp;'Work DB'!$E$4)</f>
        <v>0</v>
      </c>
      <c r="F531" s="169">
        <f>SUMIFS('Transport-DB'!O:O,'Transport-DB'!C:C,"="&amp;'Work DB'!C531,'Transport-DB'!F:F,"="&amp;'Work DB'!$F$4)</f>
        <v>0</v>
      </c>
      <c r="G531" s="169">
        <f>SUMIFS('Transport-DB'!O:O,'Transport-DB'!C:C,"="&amp;'Work DB'!C531,'Transport-DB'!F:F,"="&amp;'Work DB'!$G$4)</f>
        <v>0</v>
      </c>
      <c r="H531" s="166">
        <f>SUMIFS('Transport-DB'!O:O,'Transport-DB'!C:C,"="&amp;'Work DB'!C531,'Transport-DB'!F:F,"="&amp;'Work DB'!$H$4)</f>
        <v>0</v>
      </c>
      <c r="I531" s="169">
        <f>SUMIFS('Transport-DB'!O:O,'Transport-DB'!C:C,"="&amp;'Work DB'!C531,'Transport-DB'!F:F,"="&amp;'Work DB'!$I$4)</f>
        <v>0</v>
      </c>
      <c r="J531" s="337">
        <f>SUMIFS('Transport-DB'!O:O,'Transport-DB'!C:C,"="&amp;'Work DB'!C531,'Transport-DB'!F:F,"="&amp;'Work DB'!$J$4)</f>
        <v>0</v>
      </c>
      <c r="K531" s="168">
        <f>SUMIFS('Transport-DB'!N:N,'Transport-DB'!C:C,"="&amp;'Work DB'!C531,'Transport-DB'!F:F,"="&amp;'Work DB'!$K$4)</f>
        <v>0</v>
      </c>
      <c r="L531" s="169">
        <f>SUMIFS('Transport-DB'!N:N,'Transport-DB'!C:C,"="&amp;'Work DB'!C531,'Transport-DB'!F:F,"="&amp;'Work DB'!$L$4)</f>
        <v>0</v>
      </c>
      <c r="M531" s="169">
        <f>SUMIFS('Transport-DB'!N:N,'Transport-DB'!C:C,"="&amp;'Work DB'!C531,'Transport-DB'!F:F,"="&amp;'Work DB'!$M$4)</f>
        <v>0</v>
      </c>
      <c r="N531" s="169">
        <f>SUMIFS('Transport-DB'!N:N,'Transport-DB'!C:C,"="&amp;'Work DB'!C531,'Transport-DB'!F:F,"="&amp;'Work DB'!$N$4)</f>
        <v>0</v>
      </c>
      <c r="O531" s="169">
        <f>SUMIFS('Transport-DB'!N:N,'Transport-DB'!C:C,"="&amp;'Work DB'!C531,'Transport-DB'!F:F,"="&amp;'Work DB'!$O$4)</f>
        <v>0</v>
      </c>
      <c r="P531" s="169">
        <f>SUMIFS('Transport-DB'!N:N,'Transport-DB'!C:C,"="&amp;'Work DB'!C531,'Transport-DB'!F:F,"="&amp;'Work DB'!$P$4)</f>
        <v>0</v>
      </c>
      <c r="Q531" s="166">
        <f>SUMIFS('Transport-DB'!N:N,'Transport-DB'!C:C,"="&amp;'Work DB'!C531,'Transport-DB'!F:F,"="&amp;'Work DB'!$Q$4)</f>
        <v>0</v>
      </c>
      <c r="R531" s="167">
        <f>SUMIFS('Transport-DB'!N:N,'Transport-DB'!C:C,"="&amp;'Work DB'!C531,'Transport-DB'!F:F,"="&amp;'Work DB'!$R$4)</f>
        <v>0</v>
      </c>
      <c r="S531" s="168">
        <f>SUM(D531:J531)+SUM(K531:R531)-M531-SUMIFS(Transport_DB[ترانشه],Transport_DB[توضیحات],"دیسپوزال",Transport_DB[تاریخ],'Work DB'!C531)</f>
        <v>0</v>
      </c>
      <c r="T531" s="169">
        <f t="shared" si="76"/>
        <v>0</v>
      </c>
      <c r="U531" s="169"/>
      <c r="V531" s="169"/>
      <c r="W531" s="169"/>
      <c r="X531" s="169"/>
      <c r="Y531" s="167"/>
      <c r="Z531" s="249"/>
      <c r="AA531" s="168">
        <f>SUMIFS('Transport-DB'!P:P,'Transport-DB'!C:C,"="&amp;'Work DB'!C531,'Transport-DB'!F:F,"="&amp;'Work DB'!$AA$4)</f>
        <v>0</v>
      </c>
      <c r="AB531" s="169">
        <f>SUMIFS('Transport-DB'!P:P,'Transport-DB'!C:C,"="&amp;'Work DB'!C531,'Transport-DB'!F:F,"="&amp;'Work DB'!$AB$4)</f>
        <v>0</v>
      </c>
      <c r="AC531" s="169">
        <f>SUMIFS('Transport-DB'!P:P,'Transport-DB'!C:C,"="&amp;'Work DB'!C531,'Transport-DB'!F:F,"="&amp;'Work DB'!$AC$4)</f>
        <v>0</v>
      </c>
      <c r="AD531" s="166">
        <f>SUMIFS('Transport-DB'!P:P,'Transport-DB'!C:C,"="&amp;'Work DB'!C531,'Transport-DB'!F:F,"="&amp;'Work DB'!$AD$4)</f>
        <v>0</v>
      </c>
      <c r="AE531" s="166">
        <f>SUMIFS('Transport-DB'!P:P,'Transport-DB'!C:C,"="&amp;'Work DB'!C531,'Transport-DB'!F:F,"="&amp;'Work DB'!$AE$4)</f>
        <v>0</v>
      </c>
      <c r="AF531" s="166">
        <f>SUMIFS('Transport-DB'!P:P,'Transport-DB'!C:C,"="&amp;'Work DB'!C531,'Transport-DB'!F:F,"="&amp;'Work DB'!$AF$4)</f>
        <v>0</v>
      </c>
      <c r="AG531" s="167"/>
      <c r="AH531" s="168">
        <f>SUMIFS('Transport-DB'!Q:Q,'Transport-DB'!C:C,"="&amp;'Work DB'!C531)</f>
        <v>0</v>
      </c>
      <c r="AI531" s="170">
        <f>SUMIFS(Civil_DB[قالب بندی],Civil_DB[تاریخ],"="&amp;'Work DB'!C531)</f>
        <v>0</v>
      </c>
      <c r="AJ531" s="169"/>
      <c r="AK531" s="167">
        <f>SUMIFS(Civil_DB[بتن],Civil_DB[تاریخ],"="&amp;'Work DB'!C531)</f>
        <v>0</v>
      </c>
      <c r="AL531" s="28"/>
      <c r="AM531" s="29"/>
      <c r="AN531" s="31"/>
      <c r="AO531" s="28"/>
      <c r="AP531" s="29"/>
      <c r="AQ531" s="29"/>
      <c r="AR531" s="30"/>
      <c r="AS531" s="28"/>
      <c r="AT531" s="29"/>
      <c r="AU531" s="30"/>
      <c r="AV531" s="184"/>
      <c r="AW531" s="29"/>
      <c r="AX531" s="29"/>
      <c r="AY531" s="29"/>
      <c r="AZ531" s="29"/>
      <c r="BA531" s="29"/>
      <c r="BB531" s="29"/>
      <c r="BC531" s="30"/>
      <c r="BD531" s="249"/>
      <c r="BE531" s="249"/>
      <c r="BF531" s="249"/>
      <c r="BG531" s="249"/>
      <c r="BH531" s="32"/>
      <c r="BI531" s="56"/>
    </row>
    <row r="532" spans="2:61" s="15" customFormat="1" ht="21" x14ac:dyDescent="0.25">
      <c r="B532" s="47"/>
      <c r="C532" s="20">
        <f t="shared" si="77"/>
        <v>45897</v>
      </c>
      <c r="D532" s="168">
        <f>SUMIFS('Transport-DB'!O:O,'Transport-DB'!C:C,"="&amp;'Work DB'!C532,'Transport-DB'!F:F,"="&amp;'Work DB'!$D$4)</f>
        <v>0</v>
      </c>
      <c r="E532" s="169">
        <f>SUMIFS('Transport-DB'!O:O,'Transport-DB'!C:C,"="&amp;'Work DB'!C532,'Transport-DB'!F:F,"="&amp;'Work DB'!$E$4)</f>
        <v>0</v>
      </c>
      <c r="F532" s="169">
        <f>SUMIFS('Transport-DB'!O:O,'Transport-DB'!C:C,"="&amp;'Work DB'!C532,'Transport-DB'!F:F,"="&amp;'Work DB'!$F$4)</f>
        <v>0</v>
      </c>
      <c r="G532" s="169">
        <f>SUMIFS('Transport-DB'!O:O,'Transport-DB'!C:C,"="&amp;'Work DB'!C532,'Transport-DB'!F:F,"="&amp;'Work DB'!$G$4)</f>
        <v>0</v>
      </c>
      <c r="H532" s="166">
        <f>SUMIFS('Transport-DB'!O:O,'Transport-DB'!C:C,"="&amp;'Work DB'!C532,'Transport-DB'!F:F,"="&amp;'Work DB'!$H$4)</f>
        <v>0</v>
      </c>
      <c r="I532" s="169">
        <f>SUMIFS('Transport-DB'!O:O,'Transport-DB'!C:C,"="&amp;'Work DB'!C532,'Transport-DB'!F:F,"="&amp;'Work DB'!$I$4)</f>
        <v>0</v>
      </c>
      <c r="J532" s="337">
        <f>SUMIFS('Transport-DB'!O:O,'Transport-DB'!C:C,"="&amp;'Work DB'!C532,'Transport-DB'!F:F,"="&amp;'Work DB'!$J$4)</f>
        <v>0</v>
      </c>
      <c r="K532" s="168">
        <f>SUMIFS('Transport-DB'!N:N,'Transport-DB'!C:C,"="&amp;'Work DB'!C532,'Transport-DB'!F:F,"="&amp;'Work DB'!$K$4)</f>
        <v>0</v>
      </c>
      <c r="L532" s="169">
        <f>SUMIFS('Transport-DB'!N:N,'Transport-DB'!C:C,"="&amp;'Work DB'!C532,'Transport-DB'!F:F,"="&amp;'Work DB'!$L$4)</f>
        <v>0</v>
      </c>
      <c r="M532" s="169">
        <f>SUMIFS('Transport-DB'!N:N,'Transport-DB'!C:C,"="&amp;'Work DB'!C532,'Transport-DB'!F:F,"="&amp;'Work DB'!$M$4)</f>
        <v>0</v>
      </c>
      <c r="N532" s="169">
        <f>SUMIFS('Transport-DB'!N:N,'Transport-DB'!C:C,"="&amp;'Work DB'!C532,'Transport-DB'!F:F,"="&amp;'Work DB'!$N$4)</f>
        <v>0</v>
      </c>
      <c r="O532" s="169">
        <f>SUMIFS('Transport-DB'!N:N,'Transport-DB'!C:C,"="&amp;'Work DB'!C532,'Transport-DB'!F:F,"="&amp;'Work DB'!$O$4)</f>
        <v>0</v>
      </c>
      <c r="P532" s="169">
        <f>SUMIFS('Transport-DB'!N:N,'Transport-DB'!C:C,"="&amp;'Work DB'!C532,'Transport-DB'!F:F,"="&amp;'Work DB'!$P$4)</f>
        <v>0</v>
      </c>
      <c r="Q532" s="166">
        <f>SUMIFS('Transport-DB'!N:N,'Transport-DB'!C:C,"="&amp;'Work DB'!C532,'Transport-DB'!F:F,"="&amp;'Work DB'!$Q$4)</f>
        <v>0</v>
      </c>
      <c r="R532" s="167">
        <f>SUMIFS('Transport-DB'!N:N,'Transport-DB'!C:C,"="&amp;'Work DB'!C532,'Transport-DB'!F:F,"="&amp;'Work DB'!$R$4)</f>
        <v>0</v>
      </c>
      <c r="S532" s="168">
        <f>SUM(D532:J532)+SUM(K532:R532)-M532-SUMIFS(Transport_DB[ترانشه],Transport_DB[توضیحات],"دیسپوزال",Transport_DB[تاریخ],'Work DB'!C532)</f>
        <v>0</v>
      </c>
      <c r="T532" s="169">
        <f t="shared" si="76"/>
        <v>0</v>
      </c>
      <c r="U532" s="169"/>
      <c r="V532" s="169"/>
      <c r="W532" s="169"/>
      <c r="X532" s="169"/>
      <c r="Y532" s="167"/>
      <c r="Z532" s="249"/>
      <c r="AA532" s="168">
        <f>SUMIFS('Transport-DB'!P:P,'Transport-DB'!C:C,"="&amp;'Work DB'!C532,'Transport-DB'!F:F,"="&amp;'Work DB'!$AA$4)</f>
        <v>0</v>
      </c>
      <c r="AB532" s="169">
        <f>SUMIFS('Transport-DB'!P:P,'Transport-DB'!C:C,"="&amp;'Work DB'!C532,'Transport-DB'!F:F,"="&amp;'Work DB'!$AB$4)</f>
        <v>0</v>
      </c>
      <c r="AC532" s="169">
        <f>SUMIFS('Transport-DB'!P:P,'Transport-DB'!C:C,"="&amp;'Work DB'!C532,'Transport-DB'!F:F,"="&amp;'Work DB'!$AC$4)</f>
        <v>0</v>
      </c>
      <c r="AD532" s="166">
        <f>SUMIFS('Transport-DB'!P:P,'Transport-DB'!C:C,"="&amp;'Work DB'!C532,'Transport-DB'!F:F,"="&amp;'Work DB'!$AD$4)</f>
        <v>0</v>
      </c>
      <c r="AE532" s="166">
        <f>SUMIFS('Transport-DB'!P:P,'Transport-DB'!C:C,"="&amp;'Work DB'!C532,'Transport-DB'!F:F,"="&amp;'Work DB'!$AE$4)</f>
        <v>0</v>
      </c>
      <c r="AF532" s="166">
        <f>SUMIFS('Transport-DB'!P:P,'Transport-DB'!C:C,"="&amp;'Work DB'!C532,'Transport-DB'!F:F,"="&amp;'Work DB'!$AF$4)</f>
        <v>0</v>
      </c>
      <c r="AG532" s="167"/>
      <c r="AH532" s="168">
        <f>SUMIFS('Transport-DB'!Q:Q,'Transport-DB'!C:C,"="&amp;'Work DB'!C532)</f>
        <v>0</v>
      </c>
      <c r="AI532" s="170">
        <f>SUMIFS(Civil_DB[قالب بندی],Civil_DB[تاریخ],"="&amp;'Work DB'!C532)</f>
        <v>0</v>
      </c>
      <c r="AJ532" s="169"/>
      <c r="AK532" s="167">
        <f>SUMIFS(Civil_DB[بتن],Civil_DB[تاریخ],"="&amp;'Work DB'!C532)</f>
        <v>0</v>
      </c>
      <c r="AL532" s="28"/>
      <c r="AM532" s="29"/>
      <c r="AN532" s="31"/>
      <c r="AO532" s="28"/>
      <c r="AP532" s="29"/>
      <c r="AQ532" s="29"/>
      <c r="AR532" s="30"/>
      <c r="AS532" s="28"/>
      <c r="AT532" s="29"/>
      <c r="AU532" s="30"/>
      <c r="AV532" s="184"/>
      <c r="AW532" s="29"/>
      <c r="AX532" s="29"/>
      <c r="AY532" s="29"/>
      <c r="AZ532" s="29"/>
      <c r="BA532" s="29"/>
      <c r="BB532" s="29"/>
      <c r="BC532" s="30"/>
      <c r="BD532" s="249"/>
      <c r="BE532" s="249"/>
      <c r="BF532" s="249"/>
      <c r="BG532" s="249"/>
      <c r="BH532" s="32"/>
      <c r="BI532" s="56"/>
    </row>
    <row r="533" spans="2:61" s="15" customFormat="1" ht="21" x14ac:dyDescent="0.25">
      <c r="B533" s="47"/>
      <c r="C533" s="20">
        <f t="shared" si="77"/>
        <v>45898</v>
      </c>
      <c r="D533" s="168">
        <f>SUMIFS('Transport-DB'!O:O,'Transport-DB'!C:C,"="&amp;'Work DB'!C533,'Transport-DB'!F:F,"="&amp;'Work DB'!$D$4)</f>
        <v>0</v>
      </c>
      <c r="E533" s="169">
        <f>SUMIFS('Transport-DB'!O:O,'Transport-DB'!C:C,"="&amp;'Work DB'!C533,'Transport-DB'!F:F,"="&amp;'Work DB'!$E$4)</f>
        <v>0</v>
      </c>
      <c r="F533" s="169">
        <f>SUMIFS('Transport-DB'!O:O,'Transport-DB'!C:C,"="&amp;'Work DB'!C533,'Transport-DB'!F:F,"="&amp;'Work DB'!$F$4)</f>
        <v>0</v>
      </c>
      <c r="G533" s="169">
        <f>SUMIFS('Transport-DB'!O:O,'Transport-DB'!C:C,"="&amp;'Work DB'!C533,'Transport-DB'!F:F,"="&amp;'Work DB'!$G$4)</f>
        <v>0</v>
      </c>
      <c r="H533" s="166">
        <f>SUMIFS('Transport-DB'!O:O,'Transport-DB'!C:C,"="&amp;'Work DB'!C533,'Transport-DB'!F:F,"="&amp;'Work DB'!$H$4)</f>
        <v>0</v>
      </c>
      <c r="I533" s="169">
        <f>SUMIFS('Transport-DB'!O:O,'Transport-DB'!C:C,"="&amp;'Work DB'!C533,'Transport-DB'!F:F,"="&amp;'Work DB'!$I$4)</f>
        <v>0</v>
      </c>
      <c r="J533" s="337">
        <f>SUMIFS('Transport-DB'!O:O,'Transport-DB'!C:C,"="&amp;'Work DB'!C533,'Transport-DB'!F:F,"="&amp;'Work DB'!$J$4)</f>
        <v>0</v>
      </c>
      <c r="K533" s="168">
        <f>SUMIFS('Transport-DB'!N:N,'Transport-DB'!C:C,"="&amp;'Work DB'!C533,'Transport-DB'!F:F,"="&amp;'Work DB'!$K$4)</f>
        <v>0</v>
      </c>
      <c r="L533" s="169">
        <f>SUMIFS('Transport-DB'!N:N,'Transport-DB'!C:C,"="&amp;'Work DB'!C533,'Transport-DB'!F:F,"="&amp;'Work DB'!$L$4)</f>
        <v>0</v>
      </c>
      <c r="M533" s="169">
        <f>SUMIFS('Transport-DB'!N:N,'Transport-DB'!C:C,"="&amp;'Work DB'!C533,'Transport-DB'!F:F,"="&amp;'Work DB'!$M$4)</f>
        <v>0</v>
      </c>
      <c r="N533" s="169">
        <f>SUMIFS('Transport-DB'!N:N,'Transport-DB'!C:C,"="&amp;'Work DB'!C533,'Transport-DB'!F:F,"="&amp;'Work DB'!$N$4)</f>
        <v>0</v>
      </c>
      <c r="O533" s="169">
        <f>SUMIFS('Transport-DB'!N:N,'Transport-DB'!C:C,"="&amp;'Work DB'!C533,'Transport-DB'!F:F,"="&amp;'Work DB'!$O$4)</f>
        <v>0</v>
      </c>
      <c r="P533" s="169">
        <f>SUMIFS('Transport-DB'!N:N,'Transport-DB'!C:C,"="&amp;'Work DB'!C533,'Transport-DB'!F:F,"="&amp;'Work DB'!$P$4)</f>
        <v>0</v>
      </c>
      <c r="Q533" s="166">
        <f>SUMIFS('Transport-DB'!N:N,'Transport-DB'!C:C,"="&amp;'Work DB'!C533,'Transport-DB'!F:F,"="&amp;'Work DB'!$Q$4)</f>
        <v>0</v>
      </c>
      <c r="R533" s="167">
        <f>SUMIFS('Transport-DB'!N:N,'Transport-DB'!C:C,"="&amp;'Work DB'!C533,'Transport-DB'!F:F,"="&amp;'Work DB'!$R$4)</f>
        <v>0</v>
      </c>
      <c r="S533" s="168">
        <f>SUM(D533:J533)+SUM(K533:R533)-M533-SUMIFS(Transport_DB[ترانشه],Transport_DB[توضیحات],"دیسپوزال",Transport_DB[تاریخ],'Work DB'!C533)</f>
        <v>0</v>
      </c>
      <c r="T533" s="169">
        <f t="shared" si="76"/>
        <v>0</v>
      </c>
      <c r="U533" s="169"/>
      <c r="V533" s="169"/>
      <c r="W533" s="169"/>
      <c r="X533" s="169"/>
      <c r="Y533" s="167"/>
      <c r="Z533" s="249"/>
      <c r="AA533" s="168">
        <f>SUMIFS('Transport-DB'!P:P,'Transport-DB'!C:C,"="&amp;'Work DB'!C533,'Transport-DB'!F:F,"="&amp;'Work DB'!$AA$4)</f>
        <v>0</v>
      </c>
      <c r="AB533" s="169">
        <f>SUMIFS('Transport-DB'!P:P,'Transport-DB'!C:C,"="&amp;'Work DB'!C533,'Transport-DB'!F:F,"="&amp;'Work DB'!$AB$4)</f>
        <v>0</v>
      </c>
      <c r="AC533" s="169">
        <f>SUMIFS('Transport-DB'!P:P,'Transport-DB'!C:C,"="&amp;'Work DB'!C533,'Transport-DB'!F:F,"="&amp;'Work DB'!$AC$4)</f>
        <v>0</v>
      </c>
      <c r="AD533" s="166">
        <f>SUMIFS('Transport-DB'!P:P,'Transport-DB'!C:C,"="&amp;'Work DB'!C533,'Transport-DB'!F:F,"="&amp;'Work DB'!$AD$4)</f>
        <v>0</v>
      </c>
      <c r="AE533" s="166">
        <f>SUMIFS('Transport-DB'!P:P,'Transport-DB'!C:C,"="&amp;'Work DB'!C533,'Transport-DB'!F:F,"="&amp;'Work DB'!$AE$4)</f>
        <v>0</v>
      </c>
      <c r="AF533" s="166">
        <f>SUMIFS('Transport-DB'!P:P,'Transport-DB'!C:C,"="&amp;'Work DB'!C533,'Transport-DB'!F:F,"="&amp;'Work DB'!$AF$4)</f>
        <v>0</v>
      </c>
      <c r="AG533" s="167"/>
      <c r="AH533" s="168">
        <f>SUMIFS('Transport-DB'!Q:Q,'Transport-DB'!C:C,"="&amp;'Work DB'!C533)</f>
        <v>0</v>
      </c>
      <c r="AI533" s="170">
        <f>SUMIFS(Civil_DB[قالب بندی],Civil_DB[تاریخ],"="&amp;'Work DB'!C533)</f>
        <v>0</v>
      </c>
      <c r="AJ533" s="169"/>
      <c r="AK533" s="167">
        <f>SUMIFS(Civil_DB[بتن],Civil_DB[تاریخ],"="&amp;'Work DB'!C533)</f>
        <v>0</v>
      </c>
      <c r="AL533" s="28"/>
      <c r="AM533" s="29"/>
      <c r="AN533" s="31"/>
      <c r="AO533" s="28"/>
      <c r="AP533" s="29"/>
      <c r="AQ533" s="29"/>
      <c r="AR533" s="30"/>
      <c r="AS533" s="28"/>
      <c r="AT533" s="29"/>
      <c r="AU533" s="30"/>
      <c r="AV533" s="184"/>
      <c r="AW533" s="29"/>
      <c r="AX533" s="29"/>
      <c r="AY533" s="29"/>
      <c r="AZ533" s="29"/>
      <c r="BA533" s="29"/>
      <c r="BB533" s="29"/>
      <c r="BC533" s="30"/>
      <c r="BD533" s="249"/>
      <c r="BE533" s="249"/>
      <c r="BF533" s="249"/>
      <c r="BG533" s="249"/>
      <c r="BH533" s="32"/>
      <c r="BI533" s="56"/>
    </row>
    <row r="534" spans="2:61" s="15" customFormat="1" ht="21" x14ac:dyDescent="0.25">
      <c r="B534" s="47"/>
      <c r="C534" s="20">
        <f t="shared" si="77"/>
        <v>45899</v>
      </c>
      <c r="D534" s="168">
        <f>SUMIFS('Transport-DB'!O:O,'Transport-DB'!C:C,"="&amp;'Work DB'!C534,'Transport-DB'!F:F,"="&amp;'Work DB'!$D$4)</f>
        <v>0</v>
      </c>
      <c r="E534" s="169">
        <f>SUMIFS('Transport-DB'!O:O,'Transport-DB'!C:C,"="&amp;'Work DB'!C534,'Transport-DB'!F:F,"="&amp;'Work DB'!$E$4)</f>
        <v>0</v>
      </c>
      <c r="F534" s="169">
        <f>SUMIFS('Transport-DB'!O:O,'Transport-DB'!C:C,"="&amp;'Work DB'!C534,'Transport-DB'!F:F,"="&amp;'Work DB'!$F$4)</f>
        <v>0</v>
      </c>
      <c r="G534" s="169">
        <f>SUMIFS('Transport-DB'!O:O,'Transport-DB'!C:C,"="&amp;'Work DB'!C534,'Transport-DB'!F:F,"="&amp;'Work DB'!$G$4)</f>
        <v>0</v>
      </c>
      <c r="H534" s="166">
        <f>SUMIFS('Transport-DB'!O:O,'Transport-DB'!C:C,"="&amp;'Work DB'!C534,'Transport-DB'!F:F,"="&amp;'Work DB'!$H$4)</f>
        <v>0</v>
      </c>
      <c r="I534" s="169">
        <f>SUMIFS('Transport-DB'!O:O,'Transport-DB'!C:C,"="&amp;'Work DB'!C534,'Transport-DB'!F:F,"="&amp;'Work DB'!$I$4)</f>
        <v>0</v>
      </c>
      <c r="J534" s="337">
        <f>SUMIFS('Transport-DB'!O:O,'Transport-DB'!C:C,"="&amp;'Work DB'!C534,'Transport-DB'!F:F,"="&amp;'Work DB'!$J$4)</f>
        <v>0</v>
      </c>
      <c r="K534" s="168">
        <f>SUMIFS('Transport-DB'!N:N,'Transport-DB'!C:C,"="&amp;'Work DB'!C534,'Transport-DB'!F:F,"="&amp;'Work DB'!$K$4)</f>
        <v>0</v>
      </c>
      <c r="L534" s="169">
        <f>SUMIFS('Transport-DB'!N:N,'Transport-DB'!C:C,"="&amp;'Work DB'!C534,'Transport-DB'!F:F,"="&amp;'Work DB'!$L$4)</f>
        <v>0</v>
      </c>
      <c r="M534" s="169">
        <f>SUMIFS('Transport-DB'!N:N,'Transport-DB'!C:C,"="&amp;'Work DB'!C534,'Transport-DB'!F:F,"="&amp;'Work DB'!$M$4)</f>
        <v>0</v>
      </c>
      <c r="N534" s="169">
        <f>SUMIFS('Transport-DB'!N:N,'Transport-DB'!C:C,"="&amp;'Work DB'!C534,'Transport-DB'!F:F,"="&amp;'Work DB'!$N$4)</f>
        <v>0</v>
      </c>
      <c r="O534" s="169">
        <f>SUMIFS('Transport-DB'!N:N,'Transport-DB'!C:C,"="&amp;'Work DB'!C534,'Transport-DB'!F:F,"="&amp;'Work DB'!$O$4)</f>
        <v>0</v>
      </c>
      <c r="P534" s="169">
        <f>SUMIFS('Transport-DB'!N:N,'Transport-DB'!C:C,"="&amp;'Work DB'!C534,'Transport-DB'!F:F,"="&amp;'Work DB'!$P$4)</f>
        <v>0</v>
      </c>
      <c r="Q534" s="166">
        <f>SUMIFS('Transport-DB'!N:N,'Transport-DB'!C:C,"="&amp;'Work DB'!C534,'Transport-DB'!F:F,"="&amp;'Work DB'!$Q$4)</f>
        <v>0</v>
      </c>
      <c r="R534" s="167">
        <f>SUMIFS('Transport-DB'!N:N,'Transport-DB'!C:C,"="&amp;'Work DB'!C534,'Transport-DB'!F:F,"="&amp;'Work DB'!$R$4)</f>
        <v>0</v>
      </c>
      <c r="S534" s="168">
        <f>SUM(D534:J534)+SUM(K534:R534)-M534-SUMIFS(Transport_DB[ترانشه],Transport_DB[توضیحات],"دیسپوزال",Transport_DB[تاریخ],'Work DB'!C534)</f>
        <v>0</v>
      </c>
      <c r="T534" s="169">
        <f t="shared" si="76"/>
        <v>0</v>
      </c>
      <c r="U534" s="169"/>
      <c r="V534" s="169"/>
      <c r="W534" s="169"/>
      <c r="X534" s="169"/>
      <c r="Y534" s="167"/>
      <c r="Z534" s="249"/>
      <c r="AA534" s="168">
        <f>SUMIFS('Transport-DB'!P:P,'Transport-DB'!C:C,"="&amp;'Work DB'!C534,'Transport-DB'!F:F,"="&amp;'Work DB'!$AA$4)</f>
        <v>0</v>
      </c>
      <c r="AB534" s="169">
        <f>SUMIFS('Transport-DB'!P:P,'Transport-DB'!C:C,"="&amp;'Work DB'!C534,'Transport-DB'!F:F,"="&amp;'Work DB'!$AB$4)</f>
        <v>0</v>
      </c>
      <c r="AC534" s="169">
        <f>SUMIFS('Transport-DB'!P:P,'Transport-DB'!C:C,"="&amp;'Work DB'!C534,'Transport-DB'!F:F,"="&amp;'Work DB'!$AC$4)</f>
        <v>0</v>
      </c>
      <c r="AD534" s="166">
        <f>SUMIFS('Transport-DB'!P:P,'Transport-DB'!C:C,"="&amp;'Work DB'!C534,'Transport-DB'!F:F,"="&amp;'Work DB'!$AD$4)</f>
        <v>0</v>
      </c>
      <c r="AE534" s="166">
        <f>SUMIFS('Transport-DB'!P:P,'Transport-DB'!C:C,"="&amp;'Work DB'!C534,'Transport-DB'!F:F,"="&amp;'Work DB'!$AE$4)</f>
        <v>0</v>
      </c>
      <c r="AF534" s="166">
        <f>SUMIFS('Transport-DB'!P:P,'Transport-DB'!C:C,"="&amp;'Work DB'!C534,'Transport-DB'!F:F,"="&amp;'Work DB'!$AF$4)</f>
        <v>0</v>
      </c>
      <c r="AG534" s="167"/>
      <c r="AH534" s="168">
        <f>SUMIFS('Transport-DB'!Q:Q,'Transport-DB'!C:C,"="&amp;'Work DB'!C534)</f>
        <v>0</v>
      </c>
      <c r="AI534" s="170">
        <f>SUMIFS(Civil_DB[قالب بندی],Civil_DB[تاریخ],"="&amp;'Work DB'!C534)</f>
        <v>0</v>
      </c>
      <c r="AJ534" s="169"/>
      <c r="AK534" s="167">
        <f>SUMIFS(Civil_DB[بتن],Civil_DB[تاریخ],"="&amp;'Work DB'!C534)</f>
        <v>0</v>
      </c>
      <c r="AL534" s="28"/>
      <c r="AM534" s="29"/>
      <c r="AN534" s="31"/>
      <c r="AO534" s="28"/>
      <c r="AP534" s="29"/>
      <c r="AQ534" s="29"/>
      <c r="AR534" s="30"/>
      <c r="AS534" s="28"/>
      <c r="AT534" s="29"/>
      <c r="AU534" s="30"/>
      <c r="AV534" s="184"/>
      <c r="AW534" s="29"/>
      <c r="AX534" s="29"/>
      <c r="AY534" s="29"/>
      <c r="AZ534" s="29"/>
      <c r="BA534" s="29"/>
      <c r="BB534" s="29"/>
      <c r="BC534" s="30"/>
      <c r="BD534" s="249"/>
      <c r="BE534" s="249"/>
      <c r="BF534" s="249"/>
      <c r="BG534" s="249"/>
      <c r="BH534" s="32"/>
      <c r="BI534" s="56"/>
    </row>
    <row r="535" spans="2:61" s="15" customFormat="1" ht="21" x14ac:dyDescent="0.25">
      <c r="B535" s="47"/>
      <c r="C535" s="20">
        <f t="shared" si="77"/>
        <v>45900</v>
      </c>
      <c r="D535" s="168">
        <f>SUMIFS('Transport-DB'!O:O,'Transport-DB'!C:C,"="&amp;'Work DB'!C535,'Transport-DB'!F:F,"="&amp;'Work DB'!$D$4)</f>
        <v>0</v>
      </c>
      <c r="E535" s="169">
        <f>SUMIFS('Transport-DB'!O:O,'Transport-DB'!C:C,"="&amp;'Work DB'!C535,'Transport-DB'!F:F,"="&amp;'Work DB'!$E$4)</f>
        <v>0</v>
      </c>
      <c r="F535" s="169">
        <f>SUMIFS('Transport-DB'!O:O,'Transport-DB'!C:C,"="&amp;'Work DB'!C535,'Transport-DB'!F:F,"="&amp;'Work DB'!$F$4)</f>
        <v>0</v>
      </c>
      <c r="G535" s="169">
        <f>SUMIFS('Transport-DB'!O:O,'Transport-DB'!C:C,"="&amp;'Work DB'!C535,'Transport-DB'!F:F,"="&amp;'Work DB'!$G$4)</f>
        <v>0</v>
      </c>
      <c r="H535" s="166">
        <f>SUMIFS('Transport-DB'!O:O,'Transport-DB'!C:C,"="&amp;'Work DB'!C535,'Transport-DB'!F:F,"="&amp;'Work DB'!$H$4)</f>
        <v>0</v>
      </c>
      <c r="I535" s="169">
        <f>SUMIFS('Transport-DB'!O:O,'Transport-DB'!C:C,"="&amp;'Work DB'!C535,'Transport-DB'!F:F,"="&amp;'Work DB'!$I$4)</f>
        <v>0</v>
      </c>
      <c r="J535" s="337">
        <f>SUMIFS('Transport-DB'!O:O,'Transport-DB'!C:C,"="&amp;'Work DB'!C535,'Transport-DB'!F:F,"="&amp;'Work DB'!$J$4)</f>
        <v>0</v>
      </c>
      <c r="K535" s="168">
        <f>SUMIFS('Transport-DB'!N:N,'Transport-DB'!C:C,"="&amp;'Work DB'!C535,'Transport-DB'!F:F,"="&amp;'Work DB'!$K$4)</f>
        <v>0</v>
      </c>
      <c r="L535" s="169">
        <f>SUMIFS('Transport-DB'!N:N,'Transport-DB'!C:C,"="&amp;'Work DB'!C535,'Transport-DB'!F:F,"="&amp;'Work DB'!$L$4)</f>
        <v>0</v>
      </c>
      <c r="M535" s="169">
        <f>SUMIFS('Transport-DB'!N:N,'Transport-DB'!C:C,"="&amp;'Work DB'!C535,'Transport-DB'!F:F,"="&amp;'Work DB'!$M$4)</f>
        <v>0</v>
      </c>
      <c r="N535" s="169">
        <f>SUMIFS('Transport-DB'!N:N,'Transport-DB'!C:C,"="&amp;'Work DB'!C535,'Transport-DB'!F:F,"="&amp;'Work DB'!$N$4)</f>
        <v>0</v>
      </c>
      <c r="O535" s="169">
        <f>SUMIFS('Transport-DB'!N:N,'Transport-DB'!C:C,"="&amp;'Work DB'!C535,'Transport-DB'!F:F,"="&amp;'Work DB'!$O$4)</f>
        <v>0</v>
      </c>
      <c r="P535" s="169">
        <f>SUMIFS('Transport-DB'!N:N,'Transport-DB'!C:C,"="&amp;'Work DB'!C535,'Transport-DB'!F:F,"="&amp;'Work DB'!$P$4)</f>
        <v>0</v>
      </c>
      <c r="Q535" s="166">
        <f>SUMIFS('Transport-DB'!N:N,'Transport-DB'!C:C,"="&amp;'Work DB'!C535,'Transport-DB'!F:F,"="&amp;'Work DB'!$Q$4)</f>
        <v>0</v>
      </c>
      <c r="R535" s="167">
        <f>SUMIFS('Transport-DB'!N:N,'Transport-DB'!C:C,"="&amp;'Work DB'!C535,'Transport-DB'!F:F,"="&amp;'Work DB'!$R$4)</f>
        <v>0</v>
      </c>
      <c r="S535" s="168">
        <f>SUM(D535:J535)+SUM(K535:R535)-M535-SUMIFS(Transport_DB[ترانشه],Transport_DB[توضیحات],"دیسپوزال",Transport_DB[تاریخ],'Work DB'!C535)</f>
        <v>0</v>
      </c>
      <c r="T535" s="169">
        <f t="shared" si="76"/>
        <v>0</v>
      </c>
      <c r="U535" s="169"/>
      <c r="V535" s="169"/>
      <c r="W535" s="169"/>
      <c r="X535" s="169"/>
      <c r="Y535" s="167"/>
      <c r="Z535" s="249"/>
      <c r="AA535" s="168">
        <f>SUMIFS('Transport-DB'!P:P,'Transport-DB'!C:C,"="&amp;'Work DB'!C535,'Transport-DB'!F:F,"="&amp;'Work DB'!$AA$4)</f>
        <v>0</v>
      </c>
      <c r="AB535" s="169">
        <f>SUMIFS('Transport-DB'!P:P,'Transport-DB'!C:C,"="&amp;'Work DB'!C535,'Transport-DB'!F:F,"="&amp;'Work DB'!$AB$4)</f>
        <v>0</v>
      </c>
      <c r="AC535" s="169">
        <f>SUMIFS('Transport-DB'!P:P,'Transport-DB'!C:C,"="&amp;'Work DB'!C535,'Transport-DB'!F:F,"="&amp;'Work DB'!$AC$4)</f>
        <v>0</v>
      </c>
      <c r="AD535" s="166">
        <f>SUMIFS('Transport-DB'!P:P,'Transport-DB'!C:C,"="&amp;'Work DB'!C535,'Transport-DB'!F:F,"="&amp;'Work DB'!$AD$4)</f>
        <v>0</v>
      </c>
      <c r="AE535" s="166">
        <f>SUMIFS('Transport-DB'!P:P,'Transport-DB'!C:C,"="&amp;'Work DB'!C535,'Transport-DB'!F:F,"="&amp;'Work DB'!$AE$4)</f>
        <v>0</v>
      </c>
      <c r="AF535" s="166">
        <f>SUMIFS('Transport-DB'!P:P,'Transport-DB'!C:C,"="&amp;'Work DB'!C535,'Transport-DB'!F:F,"="&amp;'Work DB'!$AF$4)</f>
        <v>0</v>
      </c>
      <c r="AG535" s="167"/>
      <c r="AH535" s="168">
        <f>SUMIFS('Transport-DB'!Q:Q,'Transport-DB'!C:C,"="&amp;'Work DB'!C535)</f>
        <v>0</v>
      </c>
      <c r="AI535" s="170">
        <f>SUMIFS(Civil_DB[قالب بندی],Civil_DB[تاریخ],"="&amp;'Work DB'!C535)</f>
        <v>0</v>
      </c>
      <c r="AJ535" s="169"/>
      <c r="AK535" s="167">
        <f>SUMIFS(Civil_DB[بتن],Civil_DB[تاریخ],"="&amp;'Work DB'!C535)</f>
        <v>0</v>
      </c>
      <c r="AL535" s="28"/>
      <c r="AM535" s="29"/>
      <c r="AN535" s="31"/>
      <c r="AO535" s="28"/>
      <c r="AP535" s="29"/>
      <c r="AQ535" s="29"/>
      <c r="AR535" s="30"/>
      <c r="AS535" s="28"/>
      <c r="AT535" s="29"/>
      <c r="AU535" s="30"/>
      <c r="AV535" s="184"/>
      <c r="AW535" s="29"/>
      <c r="AX535" s="29"/>
      <c r="AY535" s="29"/>
      <c r="AZ535" s="29"/>
      <c r="BA535" s="29"/>
      <c r="BB535" s="29"/>
      <c r="BC535" s="30"/>
      <c r="BD535" s="249"/>
      <c r="BE535" s="249"/>
      <c r="BF535" s="249"/>
      <c r="BG535" s="249"/>
      <c r="BH535" s="32"/>
      <c r="BI535" s="56"/>
    </row>
    <row r="536" spans="2:61" s="15" customFormat="1" ht="21" x14ac:dyDescent="0.25">
      <c r="B536" s="47"/>
      <c r="C536" s="20">
        <f t="shared" si="77"/>
        <v>45901</v>
      </c>
      <c r="D536" s="168">
        <f>SUMIFS('Transport-DB'!O:O,'Transport-DB'!C:C,"="&amp;'Work DB'!C536,'Transport-DB'!F:F,"="&amp;'Work DB'!$D$4)</f>
        <v>0</v>
      </c>
      <c r="E536" s="169">
        <f>SUMIFS('Transport-DB'!O:O,'Transport-DB'!C:C,"="&amp;'Work DB'!C536,'Transport-DB'!F:F,"="&amp;'Work DB'!$E$4)</f>
        <v>0</v>
      </c>
      <c r="F536" s="169">
        <f>SUMIFS('Transport-DB'!O:O,'Transport-DB'!C:C,"="&amp;'Work DB'!C536,'Transport-DB'!F:F,"="&amp;'Work DB'!$F$4)</f>
        <v>0</v>
      </c>
      <c r="G536" s="169">
        <f>SUMIFS('Transport-DB'!O:O,'Transport-DB'!C:C,"="&amp;'Work DB'!C536,'Transport-DB'!F:F,"="&amp;'Work DB'!$G$4)</f>
        <v>0</v>
      </c>
      <c r="H536" s="166">
        <f>SUMIFS('Transport-DB'!O:O,'Transport-DB'!C:C,"="&amp;'Work DB'!C536,'Transport-DB'!F:F,"="&amp;'Work DB'!$H$4)</f>
        <v>0</v>
      </c>
      <c r="I536" s="169">
        <f>SUMIFS('Transport-DB'!O:O,'Transport-DB'!C:C,"="&amp;'Work DB'!C536,'Transport-DB'!F:F,"="&amp;'Work DB'!$I$4)</f>
        <v>0</v>
      </c>
      <c r="J536" s="337">
        <f>SUMIFS('Transport-DB'!O:O,'Transport-DB'!C:C,"="&amp;'Work DB'!C536,'Transport-DB'!F:F,"="&amp;'Work DB'!$J$4)</f>
        <v>0</v>
      </c>
      <c r="K536" s="168">
        <f>SUMIFS('Transport-DB'!N:N,'Transport-DB'!C:C,"="&amp;'Work DB'!C536,'Transport-DB'!F:F,"="&amp;'Work DB'!$K$4)</f>
        <v>0</v>
      </c>
      <c r="L536" s="169">
        <f>SUMIFS('Transport-DB'!N:N,'Transport-DB'!C:C,"="&amp;'Work DB'!C536,'Transport-DB'!F:F,"="&amp;'Work DB'!$L$4)</f>
        <v>0</v>
      </c>
      <c r="M536" s="169">
        <f>SUMIFS('Transport-DB'!N:N,'Transport-DB'!C:C,"="&amp;'Work DB'!C536,'Transport-DB'!F:F,"="&amp;'Work DB'!$M$4)</f>
        <v>0</v>
      </c>
      <c r="N536" s="169">
        <f>SUMIFS('Transport-DB'!N:N,'Transport-DB'!C:C,"="&amp;'Work DB'!C536,'Transport-DB'!F:F,"="&amp;'Work DB'!$N$4)</f>
        <v>0</v>
      </c>
      <c r="O536" s="169">
        <f>SUMIFS('Transport-DB'!N:N,'Transport-DB'!C:C,"="&amp;'Work DB'!C536,'Transport-DB'!F:F,"="&amp;'Work DB'!$O$4)</f>
        <v>0</v>
      </c>
      <c r="P536" s="169">
        <f>SUMIFS('Transport-DB'!N:N,'Transport-DB'!C:C,"="&amp;'Work DB'!C536,'Transport-DB'!F:F,"="&amp;'Work DB'!$P$4)</f>
        <v>0</v>
      </c>
      <c r="Q536" s="166">
        <f>SUMIFS('Transport-DB'!N:N,'Transport-DB'!C:C,"="&amp;'Work DB'!C536,'Transport-DB'!F:F,"="&amp;'Work DB'!$Q$4)</f>
        <v>0</v>
      </c>
      <c r="R536" s="167">
        <f>SUMIFS('Transport-DB'!N:N,'Transport-DB'!C:C,"="&amp;'Work DB'!C536,'Transport-DB'!F:F,"="&amp;'Work DB'!$R$4)</f>
        <v>0</v>
      </c>
      <c r="S536" s="168">
        <f>SUM(D536:J536)+SUM(K536:R536)-M536-SUMIFS(Transport_DB[ترانشه],Transport_DB[توضیحات],"دیسپوزال",Transport_DB[تاریخ],'Work DB'!C536)</f>
        <v>0</v>
      </c>
      <c r="T536" s="169">
        <f t="shared" si="76"/>
        <v>0</v>
      </c>
      <c r="U536" s="169"/>
      <c r="V536" s="169"/>
      <c r="W536" s="169"/>
      <c r="X536" s="169"/>
      <c r="Y536" s="167"/>
      <c r="Z536" s="249"/>
      <c r="AA536" s="168">
        <f>SUMIFS('Transport-DB'!P:P,'Transport-DB'!C:C,"="&amp;'Work DB'!C536,'Transport-DB'!F:F,"="&amp;'Work DB'!$AA$4)</f>
        <v>0</v>
      </c>
      <c r="AB536" s="169">
        <f>SUMIFS('Transport-DB'!P:P,'Transport-DB'!C:C,"="&amp;'Work DB'!C536,'Transport-DB'!F:F,"="&amp;'Work DB'!$AB$4)</f>
        <v>0</v>
      </c>
      <c r="AC536" s="169">
        <f>SUMIFS('Transport-DB'!P:P,'Transport-DB'!C:C,"="&amp;'Work DB'!C536,'Transport-DB'!F:F,"="&amp;'Work DB'!$AC$4)</f>
        <v>0</v>
      </c>
      <c r="AD536" s="166">
        <f>SUMIFS('Transport-DB'!P:P,'Transport-DB'!C:C,"="&amp;'Work DB'!C536,'Transport-DB'!F:F,"="&amp;'Work DB'!$AD$4)</f>
        <v>0</v>
      </c>
      <c r="AE536" s="166">
        <f>SUMIFS('Transport-DB'!P:P,'Transport-DB'!C:C,"="&amp;'Work DB'!C536,'Transport-DB'!F:F,"="&amp;'Work DB'!$AE$4)</f>
        <v>0</v>
      </c>
      <c r="AF536" s="166">
        <f>SUMIFS('Transport-DB'!P:P,'Transport-DB'!C:C,"="&amp;'Work DB'!C536,'Transport-DB'!F:F,"="&amp;'Work DB'!$AF$4)</f>
        <v>0</v>
      </c>
      <c r="AG536" s="167"/>
      <c r="AH536" s="168">
        <f>SUMIFS('Transport-DB'!Q:Q,'Transport-DB'!C:C,"="&amp;'Work DB'!C536)</f>
        <v>0</v>
      </c>
      <c r="AI536" s="170">
        <f>SUMIFS(Civil_DB[قالب بندی],Civil_DB[تاریخ],"="&amp;'Work DB'!C536)</f>
        <v>0</v>
      </c>
      <c r="AJ536" s="169"/>
      <c r="AK536" s="167">
        <f>SUMIFS(Civil_DB[بتن],Civil_DB[تاریخ],"="&amp;'Work DB'!C536)</f>
        <v>0</v>
      </c>
      <c r="AL536" s="28"/>
      <c r="AM536" s="29"/>
      <c r="AN536" s="31"/>
      <c r="AO536" s="28"/>
      <c r="AP536" s="29"/>
      <c r="AQ536" s="29"/>
      <c r="AR536" s="30"/>
      <c r="AS536" s="28"/>
      <c r="AT536" s="29"/>
      <c r="AU536" s="30"/>
      <c r="AV536" s="184"/>
      <c r="AW536" s="29"/>
      <c r="AX536" s="29"/>
      <c r="AY536" s="29"/>
      <c r="AZ536" s="29"/>
      <c r="BA536" s="29"/>
      <c r="BB536" s="29"/>
      <c r="BC536" s="30"/>
      <c r="BD536" s="249"/>
      <c r="BE536" s="249"/>
      <c r="BF536" s="249"/>
      <c r="BG536" s="249"/>
      <c r="BH536" s="32"/>
      <c r="BI536" s="56"/>
    </row>
    <row r="537" spans="2:61" s="15" customFormat="1" ht="21" x14ac:dyDescent="0.25">
      <c r="B537" s="47"/>
      <c r="C537" s="20">
        <f t="shared" si="77"/>
        <v>45902</v>
      </c>
      <c r="D537" s="168">
        <f>SUMIFS('Transport-DB'!O:O,'Transport-DB'!C:C,"="&amp;'Work DB'!C537,'Transport-DB'!F:F,"="&amp;'Work DB'!$D$4)</f>
        <v>0</v>
      </c>
      <c r="E537" s="169">
        <f>SUMIFS('Transport-DB'!O:O,'Transport-DB'!C:C,"="&amp;'Work DB'!C537,'Transport-DB'!F:F,"="&amp;'Work DB'!$E$4)</f>
        <v>0</v>
      </c>
      <c r="F537" s="169">
        <f>SUMIFS('Transport-DB'!O:O,'Transport-DB'!C:C,"="&amp;'Work DB'!C537,'Transport-DB'!F:F,"="&amp;'Work DB'!$F$4)</f>
        <v>0</v>
      </c>
      <c r="G537" s="169">
        <f>SUMIFS('Transport-DB'!O:O,'Transport-DB'!C:C,"="&amp;'Work DB'!C537,'Transport-DB'!F:F,"="&amp;'Work DB'!$G$4)</f>
        <v>0</v>
      </c>
      <c r="H537" s="166">
        <f>SUMIFS('Transport-DB'!O:O,'Transport-DB'!C:C,"="&amp;'Work DB'!C537,'Transport-DB'!F:F,"="&amp;'Work DB'!$H$4)</f>
        <v>0</v>
      </c>
      <c r="I537" s="169">
        <f>SUMIFS('Transport-DB'!O:O,'Transport-DB'!C:C,"="&amp;'Work DB'!C537,'Transport-DB'!F:F,"="&amp;'Work DB'!$I$4)</f>
        <v>0</v>
      </c>
      <c r="J537" s="337">
        <f>SUMIFS('Transport-DB'!O:O,'Transport-DB'!C:C,"="&amp;'Work DB'!C537,'Transport-DB'!F:F,"="&amp;'Work DB'!$J$4)</f>
        <v>0</v>
      </c>
      <c r="K537" s="168">
        <f>SUMIFS('Transport-DB'!N:N,'Transport-DB'!C:C,"="&amp;'Work DB'!C537,'Transport-DB'!F:F,"="&amp;'Work DB'!$K$4)</f>
        <v>0</v>
      </c>
      <c r="L537" s="169">
        <f>SUMIFS('Transport-DB'!N:N,'Transport-DB'!C:C,"="&amp;'Work DB'!C537,'Transport-DB'!F:F,"="&amp;'Work DB'!$L$4)</f>
        <v>0</v>
      </c>
      <c r="M537" s="169">
        <f>SUMIFS('Transport-DB'!N:N,'Transport-DB'!C:C,"="&amp;'Work DB'!C537,'Transport-DB'!F:F,"="&amp;'Work DB'!$M$4)</f>
        <v>0</v>
      </c>
      <c r="N537" s="169">
        <f>SUMIFS('Transport-DB'!N:N,'Transport-DB'!C:C,"="&amp;'Work DB'!C537,'Transport-DB'!F:F,"="&amp;'Work DB'!$N$4)</f>
        <v>0</v>
      </c>
      <c r="O537" s="169">
        <f>SUMIFS('Transport-DB'!N:N,'Transport-DB'!C:C,"="&amp;'Work DB'!C537,'Transport-DB'!F:F,"="&amp;'Work DB'!$O$4)</f>
        <v>0</v>
      </c>
      <c r="P537" s="169">
        <f>SUMIFS('Transport-DB'!N:N,'Transport-DB'!C:C,"="&amp;'Work DB'!C537,'Transport-DB'!F:F,"="&amp;'Work DB'!$P$4)</f>
        <v>0</v>
      </c>
      <c r="Q537" s="166">
        <f>SUMIFS('Transport-DB'!N:N,'Transport-DB'!C:C,"="&amp;'Work DB'!C537,'Transport-DB'!F:F,"="&amp;'Work DB'!$Q$4)</f>
        <v>0</v>
      </c>
      <c r="R537" s="167">
        <f>SUMIFS('Transport-DB'!N:N,'Transport-DB'!C:C,"="&amp;'Work DB'!C537,'Transport-DB'!F:F,"="&amp;'Work DB'!$R$4)</f>
        <v>0</v>
      </c>
      <c r="S537" s="168">
        <f>SUM(D537:J537)+SUM(K537:R537)-M537-SUMIFS(Transport_DB[ترانشه],Transport_DB[توضیحات],"دیسپوزال",Transport_DB[تاریخ],'Work DB'!C537)</f>
        <v>0</v>
      </c>
      <c r="T537" s="169">
        <f t="shared" si="76"/>
        <v>0</v>
      </c>
      <c r="U537" s="169"/>
      <c r="V537" s="169"/>
      <c r="W537" s="169"/>
      <c r="X537" s="169"/>
      <c r="Y537" s="167"/>
      <c r="Z537" s="249"/>
      <c r="AA537" s="168">
        <f>SUMIFS('Transport-DB'!P:P,'Transport-DB'!C:C,"="&amp;'Work DB'!C537,'Transport-DB'!F:F,"="&amp;'Work DB'!$AA$4)</f>
        <v>0</v>
      </c>
      <c r="AB537" s="169">
        <f>SUMIFS('Transport-DB'!P:P,'Transport-DB'!C:C,"="&amp;'Work DB'!C537,'Transport-DB'!F:F,"="&amp;'Work DB'!$AB$4)</f>
        <v>0</v>
      </c>
      <c r="AC537" s="169">
        <f>SUMIFS('Transport-DB'!P:P,'Transport-DB'!C:C,"="&amp;'Work DB'!C537,'Transport-DB'!F:F,"="&amp;'Work DB'!$AC$4)</f>
        <v>0</v>
      </c>
      <c r="AD537" s="166">
        <f>SUMIFS('Transport-DB'!P:P,'Transport-DB'!C:C,"="&amp;'Work DB'!C537,'Transport-DB'!F:F,"="&amp;'Work DB'!$AD$4)</f>
        <v>0</v>
      </c>
      <c r="AE537" s="166">
        <f>SUMIFS('Transport-DB'!P:P,'Transport-DB'!C:C,"="&amp;'Work DB'!C537,'Transport-DB'!F:F,"="&amp;'Work DB'!$AE$4)</f>
        <v>0</v>
      </c>
      <c r="AF537" s="166">
        <f>SUMIFS('Transport-DB'!P:P,'Transport-DB'!C:C,"="&amp;'Work DB'!C537,'Transport-DB'!F:F,"="&amp;'Work DB'!$AF$4)</f>
        <v>0</v>
      </c>
      <c r="AG537" s="167"/>
      <c r="AH537" s="168">
        <f>SUMIFS('Transport-DB'!Q:Q,'Transport-DB'!C:C,"="&amp;'Work DB'!C537)</f>
        <v>0</v>
      </c>
      <c r="AI537" s="170">
        <f>SUMIFS(Civil_DB[قالب بندی],Civil_DB[تاریخ],"="&amp;'Work DB'!C537)</f>
        <v>0</v>
      </c>
      <c r="AJ537" s="169"/>
      <c r="AK537" s="167">
        <f>SUMIFS(Civil_DB[بتن],Civil_DB[تاریخ],"="&amp;'Work DB'!C537)</f>
        <v>0</v>
      </c>
      <c r="AL537" s="28"/>
      <c r="AM537" s="29"/>
      <c r="AN537" s="31"/>
      <c r="AO537" s="28"/>
      <c r="AP537" s="29"/>
      <c r="AQ537" s="29"/>
      <c r="AR537" s="30"/>
      <c r="AS537" s="28"/>
      <c r="AT537" s="29"/>
      <c r="AU537" s="30"/>
      <c r="AV537" s="184"/>
      <c r="AW537" s="29"/>
      <c r="AX537" s="29"/>
      <c r="AY537" s="29"/>
      <c r="AZ537" s="29"/>
      <c r="BA537" s="29"/>
      <c r="BB537" s="29"/>
      <c r="BC537" s="30"/>
      <c r="BD537" s="249"/>
      <c r="BE537" s="249"/>
      <c r="BF537" s="249"/>
      <c r="BG537" s="249"/>
      <c r="BH537" s="32"/>
      <c r="BI537" s="56"/>
    </row>
    <row r="538" spans="2:61" s="15" customFormat="1" ht="21" x14ac:dyDescent="0.25">
      <c r="B538" s="47"/>
      <c r="C538" s="20">
        <f t="shared" si="77"/>
        <v>45903</v>
      </c>
      <c r="D538" s="168">
        <f>SUMIFS('Transport-DB'!O:O,'Transport-DB'!C:C,"="&amp;'Work DB'!C538,'Transport-DB'!F:F,"="&amp;'Work DB'!$D$4)</f>
        <v>0</v>
      </c>
      <c r="E538" s="169">
        <f>SUMIFS('Transport-DB'!O:O,'Transport-DB'!C:C,"="&amp;'Work DB'!C538,'Transport-DB'!F:F,"="&amp;'Work DB'!$E$4)</f>
        <v>0</v>
      </c>
      <c r="F538" s="169">
        <f>SUMIFS('Transport-DB'!O:O,'Transport-DB'!C:C,"="&amp;'Work DB'!C538,'Transport-DB'!F:F,"="&amp;'Work DB'!$F$4)</f>
        <v>0</v>
      </c>
      <c r="G538" s="169">
        <f>SUMIFS('Transport-DB'!O:O,'Transport-DB'!C:C,"="&amp;'Work DB'!C538,'Transport-DB'!F:F,"="&amp;'Work DB'!$G$4)</f>
        <v>0</v>
      </c>
      <c r="H538" s="166">
        <f>SUMIFS('Transport-DB'!O:O,'Transport-DB'!C:C,"="&amp;'Work DB'!C538,'Transport-DB'!F:F,"="&amp;'Work DB'!$H$4)</f>
        <v>0</v>
      </c>
      <c r="I538" s="169">
        <f>SUMIFS('Transport-DB'!O:O,'Transport-DB'!C:C,"="&amp;'Work DB'!C538,'Transport-DB'!F:F,"="&amp;'Work DB'!$I$4)</f>
        <v>0</v>
      </c>
      <c r="J538" s="337">
        <f>SUMIFS('Transport-DB'!O:O,'Transport-DB'!C:C,"="&amp;'Work DB'!C538,'Transport-DB'!F:F,"="&amp;'Work DB'!$J$4)</f>
        <v>0</v>
      </c>
      <c r="K538" s="168">
        <f>SUMIFS('Transport-DB'!N:N,'Transport-DB'!C:C,"="&amp;'Work DB'!C538,'Transport-DB'!F:F,"="&amp;'Work DB'!$K$4)</f>
        <v>0</v>
      </c>
      <c r="L538" s="169">
        <f>SUMIFS('Transport-DB'!N:N,'Transport-DB'!C:C,"="&amp;'Work DB'!C538,'Transport-DB'!F:F,"="&amp;'Work DB'!$L$4)</f>
        <v>0</v>
      </c>
      <c r="M538" s="169">
        <f>SUMIFS('Transport-DB'!N:N,'Transport-DB'!C:C,"="&amp;'Work DB'!C538,'Transport-DB'!F:F,"="&amp;'Work DB'!$M$4)</f>
        <v>0</v>
      </c>
      <c r="N538" s="169">
        <f>SUMIFS('Transport-DB'!N:N,'Transport-DB'!C:C,"="&amp;'Work DB'!C538,'Transport-DB'!F:F,"="&amp;'Work DB'!$N$4)</f>
        <v>0</v>
      </c>
      <c r="O538" s="169">
        <f>SUMIFS('Transport-DB'!N:N,'Transport-DB'!C:C,"="&amp;'Work DB'!C538,'Transport-DB'!F:F,"="&amp;'Work DB'!$O$4)</f>
        <v>0</v>
      </c>
      <c r="P538" s="169">
        <f>SUMIFS('Transport-DB'!N:N,'Transport-DB'!C:C,"="&amp;'Work DB'!C538,'Transport-DB'!F:F,"="&amp;'Work DB'!$P$4)</f>
        <v>0</v>
      </c>
      <c r="Q538" s="166">
        <f>SUMIFS('Transport-DB'!N:N,'Transport-DB'!C:C,"="&amp;'Work DB'!C538,'Transport-DB'!F:F,"="&amp;'Work DB'!$Q$4)</f>
        <v>0</v>
      </c>
      <c r="R538" s="167">
        <f>SUMIFS('Transport-DB'!N:N,'Transport-DB'!C:C,"="&amp;'Work DB'!C538,'Transport-DB'!F:F,"="&amp;'Work DB'!$R$4)</f>
        <v>0</v>
      </c>
      <c r="S538" s="168">
        <f>SUM(D538:J538)+SUM(K538:R538)-M538-SUMIFS(Transport_DB[ترانشه],Transport_DB[توضیحات],"دیسپوزال",Transport_DB[تاریخ],'Work DB'!C538)</f>
        <v>0</v>
      </c>
      <c r="T538" s="169">
        <f t="shared" si="76"/>
        <v>0</v>
      </c>
      <c r="U538" s="169"/>
      <c r="V538" s="169"/>
      <c r="W538" s="169"/>
      <c r="X538" s="169"/>
      <c r="Y538" s="167"/>
      <c r="Z538" s="249"/>
      <c r="AA538" s="168">
        <f>SUMIFS('Transport-DB'!P:P,'Transport-DB'!C:C,"="&amp;'Work DB'!C538,'Transport-DB'!F:F,"="&amp;'Work DB'!$AA$4)</f>
        <v>0</v>
      </c>
      <c r="AB538" s="169">
        <f>SUMIFS('Transport-DB'!P:P,'Transport-DB'!C:C,"="&amp;'Work DB'!C538,'Transport-DB'!F:F,"="&amp;'Work DB'!$AB$4)</f>
        <v>0</v>
      </c>
      <c r="AC538" s="169">
        <f>SUMIFS('Transport-DB'!P:P,'Transport-DB'!C:C,"="&amp;'Work DB'!C538,'Transport-DB'!F:F,"="&amp;'Work DB'!$AC$4)</f>
        <v>0</v>
      </c>
      <c r="AD538" s="166">
        <f>SUMIFS('Transport-DB'!P:P,'Transport-DB'!C:C,"="&amp;'Work DB'!C538,'Transport-DB'!F:F,"="&amp;'Work DB'!$AD$4)</f>
        <v>0</v>
      </c>
      <c r="AE538" s="166">
        <f>SUMIFS('Transport-DB'!P:P,'Transport-DB'!C:C,"="&amp;'Work DB'!C538,'Transport-DB'!F:F,"="&amp;'Work DB'!$AE$4)</f>
        <v>0</v>
      </c>
      <c r="AF538" s="166">
        <f>SUMIFS('Transport-DB'!P:P,'Transport-DB'!C:C,"="&amp;'Work DB'!C538,'Transport-DB'!F:F,"="&amp;'Work DB'!$AF$4)</f>
        <v>0</v>
      </c>
      <c r="AG538" s="167"/>
      <c r="AH538" s="168">
        <f>SUMIFS('Transport-DB'!Q:Q,'Transport-DB'!C:C,"="&amp;'Work DB'!C538)</f>
        <v>0</v>
      </c>
      <c r="AI538" s="170">
        <f>SUMIFS(Civil_DB[قالب بندی],Civil_DB[تاریخ],"="&amp;'Work DB'!C538)</f>
        <v>0</v>
      </c>
      <c r="AJ538" s="169"/>
      <c r="AK538" s="167">
        <f>SUMIFS(Civil_DB[بتن],Civil_DB[تاریخ],"="&amp;'Work DB'!C538)</f>
        <v>0</v>
      </c>
      <c r="AL538" s="28"/>
      <c r="AM538" s="29"/>
      <c r="AN538" s="31"/>
      <c r="AO538" s="28"/>
      <c r="AP538" s="29"/>
      <c r="AQ538" s="29"/>
      <c r="AR538" s="30"/>
      <c r="AS538" s="28"/>
      <c r="AT538" s="29"/>
      <c r="AU538" s="30"/>
      <c r="AV538" s="184"/>
      <c r="AW538" s="29"/>
      <c r="AX538" s="29"/>
      <c r="AY538" s="29"/>
      <c r="AZ538" s="29"/>
      <c r="BA538" s="29"/>
      <c r="BB538" s="29"/>
      <c r="BC538" s="30"/>
      <c r="BD538" s="249"/>
      <c r="BE538" s="249"/>
      <c r="BF538" s="249"/>
      <c r="BG538" s="249"/>
      <c r="BH538" s="32"/>
      <c r="BI538" s="56"/>
    </row>
    <row r="539" spans="2:61" s="15" customFormat="1" ht="21" x14ac:dyDescent="0.25">
      <c r="B539" s="47"/>
      <c r="C539" s="20">
        <f t="shared" si="77"/>
        <v>45904</v>
      </c>
      <c r="D539" s="168">
        <f>SUMIFS('Transport-DB'!O:O,'Transport-DB'!C:C,"="&amp;'Work DB'!C539,'Transport-DB'!F:F,"="&amp;'Work DB'!$D$4)</f>
        <v>0</v>
      </c>
      <c r="E539" s="169">
        <f>SUMIFS('Transport-DB'!O:O,'Transport-DB'!C:C,"="&amp;'Work DB'!C539,'Transport-DB'!F:F,"="&amp;'Work DB'!$E$4)</f>
        <v>0</v>
      </c>
      <c r="F539" s="169">
        <f>SUMIFS('Transport-DB'!O:O,'Transport-DB'!C:C,"="&amp;'Work DB'!C539,'Transport-DB'!F:F,"="&amp;'Work DB'!$F$4)</f>
        <v>0</v>
      </c>
      <c r="G539" s="169">
        <f>SUMIFS('Transport-DB'!O:O,'Transport-DB'!C:C,"="&amp;'Work DB'!C539,'Transport-DB'!F:F,"="&amp;'Work DB'!$G$4)</f>
        <v>0</v>
      </c>
      <c r="H539" s="166">
        <f>SUMIFS('Transport-DB'!O:O,'Transport-DB'!C:C,"="&amp;'Work DB'!C539,'Transport-DB'!F:F,"="&amp;'Work DB'!$H$4)</f>
        <v>0</v>
      </c>
      <c r="I539" s="169">
        <f>SUMIFS('Transport-DB'!O:O,'Transport-DB'!C:C,"="&amp;'Work DB'!C539,'Transport-DB'!F:F,"="&amp;'Work DB'!$I$4)</f>
        <v>0</v>
      </c>
      <c r="J539" s="337">
        <f>SUMIFS('Transport-DB'!O:O,'Transport-DB'!C:C,"="&amp;'Work DB'!C539,'Transport-DB'!F:F,"="&amp;'Work DB'!$J$4)</f>
        <v>0</v>
      </c>
      <c r="K539" s="168">
        <f>SUMIFS('Transport-DB'!N:N,'Transport-DB'!C:C,"="&amp;'Work DB'!C539,'Transport-DB'!F:F,"="&amp;'Work DB'!$K$4)</f>
        <v>0</v>
      </c>
      <c r="L539" s="169">
        <f>SUMIFS('Transport-DB'!N:N,'Transport-DB'!C:C,"="&amp;'Work DB'!C539,'Transport-DB'!F:F,"="&amp;'Work DB'!$L$4)</f>
        <v>0</v>
      </c>
      <c r="M539" s="169">
        <f>SUMIFS('Transport-DB'!N:N,'Transport-DB'!C:C,"="&amp;'Work DB'!C539,'Transport-DB'!F:F,"="&amp;'Work DB'!$M$4)</f>
        <v>0</v>
      </c>
      <c r="N539" s="169">
        <f>SUMIFS('Transport-DB'!N:N,'Transport-DB'!C:C,"="&amp;'Work DB'!C539,'Transport-DB'!F:F,"="&amp;'Work DB'!$N$4)</f>
        <v>0</v>
      </c>
      <c r="O539" s="169">
        <f>SUMIFS('Transport-DB'!N:N,'Transport-DB'!C:C,"="&amp;'Work DB'!C539,'Transport-DB'!F:F,"="&amp;'Work DB'!$O$4)</f>
        <v>0</v>
      </c>
      <c r="P539" s="169">
        <f>SUMIFS('Transport-DB'!N:N,'Transport-DB'!C:C,"="&amp;'Work DB'!C539,'Transport-DB'!F:F,"="&amp;'Work DB'!$P$4)</f>
        <v>0</v>
      </c>
      <c r="Q539" s="166">
        <f>SUMIFS('Transport-DB'!N:N,'Transport-DB'!C:C,"="&amp;'Work DB'!C539,'Transport-DB'!F:F,"="&amp;'Work DB'!$Q$4)</f>
        <v>0</v>
      </c>
      <c r="R539" s="167">
        <f>SUMIFS('Transport-DB'!N:N,'Transport-DB'!C:C,"="&amp;'Work DB'!C539,'Transport-DB'!F:F,"="&amp;'Work DB'!$R$4)</f>
        <v>0</v>
      </c>
      <c r="S539" s="168">
        <f>SUM(D539:J539)+SUM(K539:R539)-M539-SUMIFS(Transport_DB[ترانشه],Transport_DB[توضیحات],"دیسپوزال",Transport_DB[تاریخ],'Work DB'!C539)</f>
        <v>0</v>
      </c>
      <c r="T539" s="169">
        <f t="shared" si="76"/>
        <v>0</v>
      </c>
      <c r="U539" s="169"/>
      <c r="V539" s="169"/>
      <c r="W539" s="169"/>
      <c r="X539" s="169"/>
      <c r="Y539" s="167"/>
      <c r="Z539" s="249"/>
      <c r="AA539" s="168">
        <f>SUMIFS('Transport-DB'!P:P,'Transport-DB'!C:C,"="&amp;'Work DB'!C539,'Transport-DB'!F:F,"="&amp;'Work DB'!$AA$4)</f>
        <v>0</v>
      </c>
      <c r="AB539" s="169">
        <f>SUMIFS('Transport-DB'!P:P,'Transport-DB'!C:C,"="&amp;'Work DB'!C539,'Transport-DB'!F:F,"="&amp;'Work DB'!$AB$4)</f>
        <v>0</v>
      </c>
      <c r="AC539" s="169">
        <f>SUMIFS('Transport-DB'!P:P,'Transport-DB'!C:C,"="&amp;'Work DB'!C539,'Transport-DB'!F:F,"="&amp;'Work DB'!$AC$4)</f>
        <v>0</v>
      </c>
      <c r="AD539" s="166">
        <f>SUMIFS('Transport-DB'!P:P,'Transport-DB'!C:C,"="&amp;'Work DB'!C539,'Transport-DB'!F:F,"="&amp;'Work DB'!$AD$4)</f>
        <v>0</v>
      </c>
      <c r="AE539" s="166">
        <f>SUMIFS('Transport-DB'!P:P,'Transport-DB'!C:C,"="&amp;'Work DB'!C539,'Transport-DB'!F:F,"="&amp;'Work DB'!$AE$4)</f>
        <v>0</v>
      </c>
      <c r="AF539" s="166">
        <f>SUMIFS('Transport-DB'!P:P,'Transport-DB'!C:C,"="&amp;'Work DB'!C539,'Transport-DB'!F:F,"="&amp;'Work DB'!$AF$4)</f>
        <v>0</v>
      </c>
      <c r="AG539" s="167"/>
      <c r="AH539" s="168">
        <f>SUMIFS('Transport-DB'!Q:Q,'Transport-DB'!C:C,"="&amp;'Work DB'!C539)</f>
        <v>0</v>
      </c>
      <c r="AI539" s="170">
        <f>SUMIFS(Civil_DB[قالب بندی],Civil_DB[تاریخ],"="&amp;'Work DB'!C539)</f>
        <v>0</v>
      </c>
      <c r="AJ539" s="169"/>
      <c r="AK539" s="167">
        <f>SUMIFS(Civil_DB[بتن],Civil_DB[تاریخ],"="&amp;'Work DB'!C539)</f>
        <v>0</v>
      </c>
      <c r="AL539" s="28"/>
      <c r="AM539" s="29"/>
      <c r="AN539" s="31"/>
      <c r="AO539" s="28"/>
      <c r="AP539" s="29"/>
      <c r="AQ539" s="29"/>
      <c r="AR539" s="30"/>
      <c r="AS539" s="28"/>
      <c r="AT539" s="29"/>
      <c r="AU539" s="30"/>
      <c r="AV539" s="184"/>
      <c r="AW539" s="29"/>
      <c r="AX539" s="29"/>
      <c r="AY539" s="29"/>
      <c r="AZ539" s="29"/>
      <c r="BA539" s="29"/>
      <c r="BB539" s="29"/>
      <c r="BC539" s="30"/>
      <c r="BD539" s="249"/>
      <c r="BE539" s="249"/>
      <c r="BF539" s="249"/>
      <c r="BG539" s="249"/>
      <c r="BH539" s="32"/>
      <c r="BI539" s="56"/>
    </row>
    <row r="540" spans="2:61" s="15" customFormat="1" ht="21" x14ac:dyDescent="0.25">
      <c r="B540" s="47"/>
      <c r="C540" s="20">
        <f t="shared" si="77"/>
        <v>45905</v>
      </c>
      <c r="D540" s="168">
        <f>SUMIFS('Transport-DB'!O:O,'Transport-DB'!C:C,"="&amp;'Work DB'!C540,'Transport-DB'!F:F,"="&amp;'Work DB'!$D$4)</f>
        <v>0</v>
      </c>
      <c r="E540" s="169">
        <f>SUMIFS('Transport-DB'!O:O,'Transport-DB'!C:C,"="&amp;'Work DB'!C540,'Transport-DB'!F:F,"="&amp;'Work DB'!$E$4)</f>
        <v>0</v>
      </c>
      <c r="F540" s="169">
        <f>SUMIFS('Transport-DB'!O:O,'Transport-DB'!C:C,"="&amp;'Work DB'!C540,'Transport-DB'!F:F,"="&amp;'Work DB'!$F$4)</f>
        <v>0</v>
      </c>
      <c r="G540" s="169">
        <f>SUMIFS('Transport-DB'!O:O,'Transport-DB'!C:C,"="&amp;'Work DB'!C540,'Transport-DB'!F:F,"="&amp;'Work DB'!$G$4)</f>
        <v>0</v>
      </c>
      <c r="H540" s="166">
        <f>SUMIFS('Transport-DB'!O:O,'Transport-DB'!C:C,"="&amp;'Work DB'!C540,'Transport-DB'!F:F,"="&amp;'Work DB'!$H$4)</f>
        <v>0</v>
      </c>
      <c r="I540" s="169">
        <f>SUMIFS('Transport-DB'!O:O,'Transport-DB'!C:C,"="&amp;'Work DB'!C540,'Transport-DB'!F:F,"="&amp;'Work DB'!$I$4)</f>
        <v>0</v>
      </c>
      <c r="J540" s="337">
        <f>SUMIFS('Transport-DB'!O:O,'Transport-DB'!C:C,"="&amp;'Work DB'!C540,'Transport-DB'!F:F,"="&amp;'Work DB'!$J$4)</f>
        <v>0</v>
      </c>
      <c r="K540" s="168">
        <f>SUMIFS('Transport-DB'!N:N,'Transport-DB'!C:C,"="&amp;'Work DB'!C540,'Transport-DB'!F:F,"="&amp;'Work DB'!$K$4)</f>
        <v>0</v>
      </c>
      <c r="L540" s="169">
        <f>SUMIFS('Transport-DB'!N:N,'Transport-DB'!C:C,"="&amp;'Work DB'!C540,'Transport-DB'!F:F,"="&amp;'Work DB'!$L$4)</f>
        <v>0</v>
      </c>
      <c r="M540" s="169">
        <f>SUMIFS('Transport-DB'!N:N,'Transport-DB'!C:C,"="&amp;'Work DB'!C540,'Transport-DB'!F:F,"="&amp;'Work DB'!$M$4)</f>
        <v>0</v>
      </c>
      <c r="N540" s="169">
        <f>SUMIFS('Transport-DB'!N:N,'Transport-DB'!C:C,"="&amp;'Work DB'!C540,'Transport-DB'!F:F,"="&amp;'Work DB'!$N$4)</f>
        <v>0</v>
      </c>
      <c r="O540" s="169">
        <f>SUMIFS('Transport-DB'!N:N,'Transport-DB'!C:C,"="&amp;'Work DB'!C540,'Transport-DB'!F:F,"="&amp;'Work DB'!$O$4)</f>
        <v>0</v>
      </c>
      <c r="P540" s="169">
        <f>SUMIFS('Transport-DB'!N:N,'Transport-DB'!C:C,"="&amp;'Work DB'!C540,'Transport-DB'!F:F,"="&amp;'Work DB'!$P$4)</f>
        <v>0</v>
      </c>
      <c r="Q540" s="166">
        <f>SUMIFS('Transport-DB'!N:N,'Transport-DB'!C:C,"="&amp;'Work DB'!C540,'Transport-DB'!F:F,"="&amp;'Work DB'!$Q$4)</f>
        <v>0</v>
      </c>
      <c r="R540" s="167">
        <f>SUMIFS('Transport-DB'!N:N,'Transport-DB'!C:C,"="&amp;'Work DB'!C540,'Transport-DB'!F:F,"="&amp;'Work DB'!$R$4)</f>
        <v>0</v>
      </c>
      <c r="S540" s="168">
        <f>SUM(D540:J540)+SUM(K540:R540)-M540-SUMIFS(Transport_DB[ترانشه],Transport_DB[توضیحات],"دیسپوزال",Transport_DB[تاریخ],'Work DB'!C540)</f>
        <v>0</v>
      </c>
      <c r="T540" s="169">
        <f t="shared" si="76"/>
        <v>0</v>
      </c>
      <c r="U540" s="169"/>
      <c r="V540" s="169"/>
      <c r="W540" s="169"/>
      <c r="X540" s="169"/>
      <c r="Y540" s="167"/>
      <c r="Z540" s="249"/>
      <c r="AA540" s="168">
        <f>SUMIFS('Transport-DB'!P:P,'Transport-DB'!C:C,"="&amp;'Work DB'!C540,'Transport-DB'!F:F,"="&amp;'Work DB'!$AA$4)</f>
        <v>0</v>
      </c>
      <c r="AB540" s="169">
        <f>SUMIFS('Transport-DB'!P:P,'Transport-DB'!C:C,"="&amp;'Work DB'!C540,'Transport-DB'!F:F,"="&amp;'Work DB'!$AB$4)</f>
        <v>0</v>
      </c>
      <c r="AC540" s="169">
        <f>SUMIFS('Transport-DB'!P:P,'Transport-DB'!C:C,"="&amp;'Work DB'!C540,'Transport-DB'!F:F,"="&amp;'Work DB'!$AC$4)</f>
        <v>0</v>
      </c>
      <c r="AD540" s="166">
        <f>SUMIFS('Transport-DB'!P:P,'Transport-DB'!C:C,"="&amp;'Work DB'!C540,'Transport-DB'!F:F,"="&amp;'Work DB'!$AD$4)</f>
        <v>0</v>
      </c>
      <c r="AE540" s="166">
        <f>SUMIFS('Transport-DB'!P:P,'Transport-DB'!C:C,"="&amp;'Work DB'!C540,'Transport-DB'!F:F,"="&amp;'Work DB'!$AE$4)</f>
        <v>0</v>
      </c>
      <c r="AF540" s="166">
        <f>SUMIFS('Transport-DB'!P:P,'Transport-DB'!C:C,"="&amp;'Work DB'!C540,'Transport-DB'!F:F,"="&amp;'Work DB'!$AF$4)</f>
        <v>0</v>
      </c>
      <c r="AG540" s="167"/>
      <c r="AH540" s="168">
        <f>SUMIFS('Transport-DB'!Q:Q,'Transport-DB'!C:C,"="&amp;'Work DB'!C540)</f>
        <v>0</v>
      </c>
      <c r="AI540" s="170">
        <f>SUMIFS(Civil_DB[قالب بندی],Civil_DB[تاریخ],"="&amp;'Work DB'!C540)</f>
        <v>0</v>
      </c>
      <c r="AJ540" s="169"/>
      <c r="AK540" s="167">
        <f>SUMIFS(Civil_DB[بتن],Civil_DB[تاریخ],"="&amp;'Work DB'!C540)</f>
        <v>0</v>
      </c>
      <c r="AL540" s="28"/>
      <c r="AM540" s="29"/>
      <c r="AN540" s="31"/>
      <c r="AO540" s="28"/>
      <c r="AP540" s="29"/>
      <c r="AQ540" s="29"/>
      <c r="AR540" s="30"/>
      <c r="AS540" s="28"/>
      <c r="AT540" s="29"/>
      <c r="AU540" s="30"/>
      <c r="AV540" s="184"/>
      <c r="AW540" s="29"/>
      <c r="AX540" s="29"/>
      <c r="AY540" s="29"/>
      <c r="AZ540" s="29"/>
      <c r="BA540" s="29"/>
      <c r="BB540" s="29"/>
      <c r="BC540" s="30"/>
      <c r="BD540" s="249"/>
      <c r="BE540" s="249"/>
      <c r="BF540" s="249"/>
      <c r="BG540" s="249"/>
      <c r="BH540" s="32"/>
      <c r="BI540" s="56"/>
    </row>
    <row r="541" spans="2:61" s="15" customFormat="1" ht="21" x14ac:dyDescent="0.25">
      <c r="B541" s="47"/>
      <c r="C541" s="20">
        <f t="shared" si="77"/>
        <v>45906</v>
      </c>
      <c r="D541" s="168">
        <f>SUMIFS('Transport-DB'!O:O,'Transport-DB'!C:C,"="&amp;'Work DB'!C541,'Transport-DB'!F:F,"="&amp;'Work DB'!$D$4)</f>
        <v>0</v>
      </c>
      <c r="E541" s="169">
        <f>SUMIFS('Transport-DB'!O:O,'Transport-DB'!C:C,"="&amp;'Work DB'!C541,'Transport-DB'!F:F,"="&amp;'Work DB'!$E$4)</f>
        <v>0</v>
      </c>
      <c r="F541" s="169">
        <f>SUMIFS('Transport-DB'!O:O,'Transport-DB'!C:C,"="&amp;'Work DB'!C541,'Transport-DB'!F:F,"="&amp;'Work DB'!$F$4)</f>
        <v>0</v>
      </c>
      <c r="G541" s="169">
        <f>SUMIFS('Transport-DB'!O:O,'Transport-DB'!C:C,"="&amp;'Work DB'!C541,'Transport-DB'!F:F,"="&amp;'Work DB'!$G$4)</f>
        <v>0</v>
      </c>
      <c r="H541" s="166">
        <f>SUMIFS('Transport-DB'!O:O,'Transport-DB'!C:C,"="&amp;'Work DB'!C541,'Transport-DB'!F:F,"="&amp;'Work DB'!$H$4)</f>
        <v>0</v>
      </c>
      <c r="I541" s="169">
        <f>SUMIFS('Transport-DB'!O:O,'Transport-DB'!C:C,"="&amp;'Work DB'!C541,'Transport-DB'!F:F,"="&amp;'Work DB'!$I$4)</f>
        <v>0</v>
      </c>
      <c r="J541" s="337">
        <f>SUMIFS('Transport-DB'!O:O,'Transport-DB'!C:C,"="&amp;'Work DB'!C541,'Transport-DB'!F:F,"="&amp;'Work DB'!$J$4)</f>
        <v>0</v>
      </c>
      <c r="K541" s="168">
        <f>SUMIFS('Transport-DB'!N:N,'Transport-DB'!C:C,"="&amp;'Work DB'!C541,'Transport-DB'!F:F,"="&amp;'Work DB'!$K$4)</f>
        <v>0</v>
      </c>
      <c r="L541" s="169">
        <f>SUMIFS('Transport-DB'!N:N,'Transport-DB'!C:C,"="&amp;'Work DB'!C541,'Transport-DB'!F:F,"="&amp;'Work DB'!$L$4)</f>
        <v>0</v>
      </c>
      <c r="M541" s="169">
        <f>SUMIFS('Transport-DB'!N:N,'Transport-DB'!C:C,"="&amp;'Work DB'!C541,'Transport-DB'!F:F,"="&amp;'Work DB'!$M$4)</f>
        <v>0</v>
      </c>
      <c r="N541" s="169">
        <f>SUMIFS('Transport-DB'!N:N,'Transport-DB'!C:C,"="&amp;'Work DB'!C541,'Transport-DB'!F:F,"="&amp;'Work DB'!$N$4)</f>
        <v>0</v>
      </c>
      <c r="O541" s="169">
        <f>SUMIFS('Transport-DB'!N:N,'Transport-DB'!C:C,"="&amp;'Work DB'!C541,'Transport-DB'!F:F,"="&amp;'Work DB'!$O$4)</f>
        <v>0</v>
      </c>
      <c r="P541" s="169">
        <f>SUMIFS('Transport-DB'!N:N,'Transport-DB'!C:C,"="&amp;'Work DB'!C541,'Transport-DB'!F:F,"="&amp;'Work DB'!$P$4)</f>
        <v>0</v>
      </c>
      <c r="Q541" s="166">
        <f>SUMIFS('Transport-DB'!N:N,'Transport-DB'!C:C,"="&amp;'Work DB'!C541,'Transport-DB'!F:F,"="&amp;'Work DB'!$Q$4)</f>
        <v>0</v>
      </c>
      <c r="R541" s="167">
        <f>SUMIFS('Transport-DB'!N:N,'Transport-DB'!C:C,"="&amp;'Work DB'!C541,'Transport-DB'!F:F,"="&amp;'Work DB'!$R$4)</f>
        <v>0</v>
      </c>
      <c r="S541" s="168">
        <f>SUM(D541:J541)+SUM(K541:R541)-M541-SUMIFS(Transport_DB[ترانشه],Transport_DB[توضیحات],"دیسپوزال",Transport_DB[تاریخ],'Work DB'!C541)</f>
        <v>0</v>
      </c>
      <c r="T541" s="169">
        <f t="shared" si="76"/>
        <v>0</v>
      </c>
      <c r="U541" s="169"/>
      <c r="V541" s="169"/>
      <c r="W541" s="169"/>
      <c r="X541" s="169"/>
      <c r="Y541" s="167"/>
      <c r="Z541" s="249"/>
      <c r="AA541" s="168">
        <f>SUMIFS('Transport-DB'!P:P,'Transport-DB'!C:C,"="&amp;'Work DB'!C541,'Transport-DB'!F:F,"="&amp;'Work DB'!$AA$4)</f>
        <v>0</v>
      </c>
      <c r="AB541" s="169">
        <f>SUMIFS('Transport-DB'!P:P,'Transport-DB'!C:C,"="&amp;'Work DB'!C541,'Transport-DB'!F:F,"="&amp;'Work DB'!$AB$4)</f>
        <v>0</v>
      </c>
      <c r="AC541" s="169">
        <f>SUMIFS('Transport-DB'!P:P,'Transport-DB'!C:C,"="&amp;'Work DB'!C541,'Transport-DB'!F:F,"="&amp;'Work DB'!$AC$4)</f>
        <v>0</v>
      </c>
      <c r="AD541" s="166">
        <f>SUMIFS('Transport-DB'!P:P,'Transport-DB'!C:C,"="&amp;'Work DB'!C541,'Transport-DB'!F:F,"="&amp;'Work DB'!$AD$4)</f>
        <v>0</v>
      </c>
      <c r="AE541" s="166">
        <f>SUMIFS('Transport-DB'!P:P,'Transport-DB'!C:C,"="&amp;'Work DB'!C541,'Transport-DB'!F:F,"="&amp;'Work DB'!$AE$4)</f>
        <v>0</v>
      </c>
      <c r="AF541" s="166">
        <f>SUMIFS('Transport-DB'!P:P,'Transport-DB'!C:C,"="&amp;'Work DB'!C541,'Transport-DB'!F:F,"="&amp;'Work DB'!$AF$4)</f>
        <v>0</v>
      </c>
      <c r="AG541" s="167"/>
      <c r="AH541" s="168">
        <f>SUMIFS('Transport-DB'!Q:Q,'Transport-DB'!C:C,"="&amp;'Work DB'!C541)</f>
        <v>0</v>
      </c>
      <c r="AI541" s="170">
        <f>SUMIFS(Civil_DB[قالب بندی],Civil_DB[تاریخ],"="&amp;'Work DB'!C541)</f>
        <v>0</v>
      </c>
      <c r="AJ541" s="169"/>
      <c r="AK541" s="167">
        <f>SUMIFS(Civil_DB[بتن],Civil_DB[تاریخ],"="&amp;'Work DB'!C541)</f>
        <v>0</v>
      </c>
      <c r="AL541" s="28"/>
      <c r="AM541" s="29"/>
      <c r="AN541" s="31"/>
      <c r="AO541" s="28"/>
      <c r="AP541" s="29"/>
      <c r="AQ541" s="29"/>
      <c r="AR541" s="30"/>
      <c r="AS541" s="28"/>
      <c r="AT541" s="29"/>
      <c r="AU541" s="30"/>
      <c r="AV541" s="184"/>
      <c r="AW541" s="29"/>
      <c r="AX541" s="29"/>
      <c r="AY541" s="29"/>
      <c r="AZ541" s="29"/>
      <c r="BA541" s="29"/>
      <c r="BB541" s="29"/>
      <c r="BC541" s="30"/>
      <c r="BD541" s="249"/>
      <c r="BE541" s="249"/>
      <c r="BF541" s="249"/>
      <c r="BG541" s="249"/>
      <c r="BH541" s="32"/>
      <c r="BI541" s="56"/>
    </row>
    <row r="542" spans="2:61" s="15" customFormat="1" ht="21" x14ac:dyDescent="0.25">
      <c r="B542" s="47"/>
      <c r="C542" s="20">
        <f t="shared" si="77"/>
        <v>45907</v>
      </c>
      <c r="D542" s="168">
        <f>SUMIFS('Transport-DB'!O:O,'Transport-DB'!C:C,"="&amp;'Work DB'!C542,'Transport-DB'!F:F,"="&amp;'Work DB'!$D$4)</f>
        <v>0</v>
      </c>
      <c r="E542" s="169">
        <f>SUMIFS('Transport-DB'!O:O,'Transport-DB'!C:C,"="&amp;'Work DB'!C542,'Transport-DB'!F:F,"="&amp;'Work DB'!$E$4)</f>
        <v>0</v>
      </c>
      <c r="F542" s="169">
        <f>SUMIFS('Transport-DB'!O:O,'Transport-DB'!C:C,"="&amp;'Work DB'!C542,'Transport-DB'!F:F,"="&amp;'Work DB'!$F$4)</f>
        <v>0</v>
      </c>
      <c r="G542" s="169">
        <f>SUMIFS('Transport-DB'!O:O,'Transport-DB'!C:C,"="&amp;'Work DB'!C542,'Transport-DB'!F:F,"="&amp;'Work DB'!$G$4)</f>
        <v>0</v>
      </c>
      <c r="H542" s="166">
        <f>SUMIFS('Transport-DB'!O:O,'Transport-DB'!C:C,"="&amp;'Work DB'!C542,'Transport-DB'!F:F,"="&amp;'Work DB'!$H$4)</f>
        <v>0</v>
      </c>
      <c r="I542" s="169">
        <f>SUMIFS('Transport-DB'!O:O,'Transport-DB'!C:C,"="&amp;'Work DB'!C542,'Transport-DB'!F:F,"="&amp;'Work DB'!$I$4)</f>
        <v>0</v>
      </c>
      <c r="J542" s="337">
        <f>SUMIFS('Transport-DB'!O:O,'Transport-DB'!C:C,"="&amp;'Work DB'!C542,'Transport-DB'!F:F,"="&amp;'Work DB'!$J$4)</f>
        <v>0</v>
      </c>
      <c r="K542" s="168">
        <f>SUMIFS('Transport-DB'!N:N,'Transport-DB'!C:C,"="&amp;'Work DB'!C542,'Transport-DB'!F:F,"="&amp;'Work DB'!$K$4)</f>
        <v>0</v>
      </c>
      <c r="L542" s="169">
        <f>SUMIFS('Transport-DB'!N:N,'Transport-DB'!C:C,"="&amp;'Work DB'!C542,'Transport-DB'!F:F,"="&amp;'Work DB'!$L$4)</f>
        <v>0</v>
      </c>
      <c r="M542" s="169">
        <f>SUMIFS('Transport-DB'!N:N,'Transport-DB'!C:C,"="&amp;'Work DB'!C542,'Transport-DB'!F:F,"="&amp;'Work DB'!$M$4)</f>
        <v>0</v>
      </c>
      <c r="N542" s="169">
        <f>SUMIFS('Transport-DB'!N:N,'Transport-DB'!C:C,"="&amp;'Work DB'!C542,'Transport-DB'!F:F,"="&amp;'Work DB'!$N$4)</f>
        <v>0</v>
      </c>
      <c r="O542" s="169">
        <f>SUMIFS('Transport-DB'!N:N,'Transport-DB'!C:C,"="&amp;'Work DB'!C542,'Transport-DB'!F:F,"="&amp;'Work DB'!$O$4)</f>
        <v>0</v>
      </c>
      <c r="P542" s="169">
        <f>SUMIFS('Transport-DB'!N:N,'Transport-DB'!C:C,"="&amp;'Work DB'!C542,'Transport-DB'!F:F,"="&amp;'Work DB'!$P$4)</f>
        <v>0</v>
      </c>
      <c r="Q542" s="166">
        <f>SUMIFS('Transport-DB'!N:N,'Transport-DB'!C:C,"="&amp;'Work DB'!C542,'Transport-DB'!F:F,"="&amp;'Work DB'!$Q$4)</f>
        <v>0</v>
      </c>
      <c r="R542" s="167">
        <f>SUMIFS('Transport-DB'!N:N,'Transport-DB'!C:C,"="&amp;'Work DB'!C542,'Transport-DB'!F:F,"="&amp;'Work DB'!$R$4)</f>
        <v>0</v>
      </c>
      <c r="S542" s="168">
        <f>SUM(D542:J542)+SUM(K542:R542)-M542-SUMIFS(Transport_DB[ترانشه],Transport_DB[توضیحات],"دیسپوزال",Transport_DB[تاریخ],'Work DB'!C542)</f>
        <v>0</v>
      </c>
      <c r="T542" s="169">
        <f t="shared" si="76"/>
        <v>0</v>
      </c>
      <c r="U542" s="169"/>
      <c r="V542" s="169"/>
      <c r="W542" s="169"/>
      <c r="X542" s="169"/>
      <c r="Y542" s="167"/>
      <c r="Z542" s="249"/>
      <c r="AA542" s="168">
        <f>SUMIFS('Transport-DB'!P:P,'Transport-DB'!C:C,"="&amp;'Work DB'!C542,'Transport-DB'!F:F,"="&amp;'Work DB'!$AA$4)</f>
        <v>0</v>
      </c>
      <c r="AB542" s="169">
        <f>SUMIFS('Transport-DB'!P:P,'Transport-DB'!C:C,"="&amp;'Work DB'!C542,'Transport-DB'!F:F,"="&amp;'Work DB'!$AB$4)</f>
        <v>0</v>
      </c>
      <c r="AC542" s="169">
        <f>SUMIFS('Transport-DB'!P:P,'Transport-DB'!C:C,"="&amp;'Work DB'!C542,'Transport-DB'!F:F,"="&amp;'Work DB'!$AC$4)</f>
        <v>0</v>
      </c>
      <c r="AD542" s="166">
        <f>SUMIFS('Transport-DB'!P:P,'Transport-DB'!C:C,"="&amp;'Work DB'!C542,'Transport-DB'!F:F,"="&amp;'Work DB'!$AD$4)</f>
        <v>0</v>
      </c>
      <c r="AE542" s="166">
        <f>SUMIFS('Transport-DB'!P:P,'Transport-DB'!C:C,"="&amp;'Work DB'!C542,'Transport-DB'!F:F,"="&amp;'Work DB'!$AE$4)</f>
        <v>0</v>
      </c>
      <c r="AF542" s="166">
        <f>SUMIFS('Transport-DB'!P:P,'Transport-DB'!C:C,"="&amp;'Work DB'!C542,'Transport-DB'!F:F,"="&amp;'Work DB'!$AF$4)</f>
        <v>0</v>
      </c>
      <c r="AG542" s="167"/>
      <c r="AH542" s="168">
        <f>SUMIFS('Transport-DB'!Q:Q,'Transport-DB'!C:C,"="&amp;'Work DB'!C542)</f>
        <v>0</v>
      </c>
      <c r="AI542" s="170">
        <f>SUMIFS(Civil_DB[قالب بندی],Civil_DB[تاریخ],"="&amp;'Work DB'!C542)</f>
        <v>0</v>
      </c>
      <c r="AJ542" s="169"/>
      <c r="AK542" s="167">
        <f>SUMIFS(Civil_DB[بتن],Civil_DB[تاریخ],"="&amp;'Work DB'!C542)</f>
        <v>0</v>
      </c>
      <c r="AL542" s="28"/>
      <c r="AM542" s="29"/>
      <c r="AN542" s="31"/>
      <c r="AO542" s="28"/>
      <c r="AP542" s="29"/>
      <c r="AQ542" s="29"/>
      <c r="AR542" s="30"/>
      <c r="AS542" s="28"/>
      <c r="AT542" s="29"/>
      <c r="AU542" s="30"/>
      <c r="AV542" s="184"/>
      <c r="AW542" s="29"/>
      <c r="AX542" s="29"/>
      <c r="AY542" s="29"/>
      <c r="AZ542" s="29"/>
      <c r="BA542" s="29"/>
      <c r="BB542" s="29"/>
      <c r="BC542" s="30"/>
      <c r="BD542" s="249"/>
      <c r="BE542" s="249"/>
      <c r="BF542" s="249"/>
      <c r="BG542" s="249"/>
      <c r="BH542" s="32"/>
      <c r="BI542" s="56"/>
    </row>
    <row r="543" spans="2:61" s="15" customFormat="1" ht="21" x14ac:dyDescent="0.25">
      <c r="B543" s="47"/>
      <c r="C543" s="20">
        <f t="shared" si="77"/>
        <v>45908</v>
      </c>
      <c r="D543" s="168">
        <f>SUMIFS('Transport-DB'!O:O,'Transport-DB'!C:C,"="&amp;'Work DB'!C543,'Transport-DB'!F:F,"="&amp;'Work DB'!$D$4)</f>
        <v>0</v>
      </c>
      <c r="E543" s="169">
        <f>SUMIFS('Transport-DB'!O:O,'Transport-DB'!C:C,"="&amp;'Work DB'!C543,'Transport-DB'!F:F,"="&amp;'Work DB'!$E$4)</f>
        <v>0</v>
      </c>
      <c r="F543" s="169">
        <f>SUMIFS('Transport-DB'!O:O,'Transport-DB'!C:C,"="&amp;'Work DB'!C543,'Transport-DB'!F:F,"="&amp;'Work DB'!$F$4)</f>
        <v>0</v>
      </c>
      <c r="G543" s="169">
        <f>SUMIFS('Transport-DB'!O:O,'Transport-DB'!C:C,"="&amp;'Work DB'!C543,'Transport-DB'!F:F,"="&amp;'Work DB'!$G$4)</f>
        <v>0</v>
      </c>
      <c r="H543" s="166">
        <f>SUMIFS('Transport-DB'!O:O,'Transport-DB'!C:C,"="&amp;'Work DB'!C543,'Transport-DB'!F:F,"="&amp;'Work DB'!$H$4)</f>
        <v>0</v>
      </c>
      <c r="I543" s="169">
        <f>SUMIFS('Transport-DB'!O:O,'Transport-DB'!C:C,"="&amp;'Work DB'!C543,'Transport-DB'!F:F,"="&amp;'Work DB'!$I$4)</f>
        <v>0</v>
      </c>
      <c r="J543" s="337">
        <f>SUMIFS('Transport-DB'!O:O,'Transport-DB'!C:C,"="&amp;'Work DB'!C543,'Transport-DB'!F:F,"="&amp;'Work DB'!$J$4)</f>
        <v>0</v>
      </c>
      <c r="K543" s="168">
        <f>SUMIFS('Transport-DB'!N:N,'Transport-DB'!C:C,"="&amp;'Work DB'!C543,'Transport-DB'!F:F,"="&amp;'Work DB'!$K$4)</f>
        <v>0</v>
      </c>
      <c r="L543" s="169">
        <f>SUMIFS('Transport-DB'!N:N,'Transport-DB'!C:C,"="&amp;'Work DB'!C543,'Transport-DB'!F:F,"="&amp;'Work DB'!$L$4)</f>
        <v>0</v>
      </c>
      <c r="M543" s="169">
        <f>SUMIFS('Transport-DB'!N:N,'Transport-DB'!C:C,"="&amp;'Work DB'!C543,'Transport-DB'!F:F,"="&amp;'Work DB'!$M$4)</f>
        <v>0</v>
      </c>
      <c r="N543" s="169">
        <f>SUMIFS('Transport-DB'!N:N,'Transport-DB'!C:C,"="&amp;'Work DB'!C543,'Transport-DB'!F:F,"="&amp;'Work DB'!$N$4)</f>
        <v>0</v>
      </c>
      <c r="O543" s="169">
        <f>SUMIFS('Transport-DB'!N:N,'Transport-DB'!C:C,"="&amp;'Work DB'!C543,'Transport-DB'!F:F,"="&amp;'Work DB'!$O$4)</f>
        <v>0</v>
      </c>
      <c r="P543" s="169">
        <f>SUMIFS('Transport-DB'!N:N,'Transport-DB'!C:C,"="&amp;'Work DB'!C543,'Transport-DB'!F:F,"="&amp;'Work DB'!$P$4)</f>
        <v>0</v>
      </c>
      <c r="Q543" s="166">
        <f>SUMIFS('Transport-DB'!N:N,'Transport-DB'!C:C,"="&amp;'Work DB'!C543,'Transport-DB'!F:F,"="&amp;'Work DB'!$Q$4)</f>
        <v>0</v>
      </c>
      <c r="R543" s="167">
        <f>SUMIFS('Transport-DB'!N:N,'Transport-DB'!C:C,"="&amp;'Work DB'!C543,'Transport-DB'!F:F,"="&amp;'Work DB'!$R$4)</f>
        <v>0</v>
      </c>
      <c r="S543" s="168">
        <f>SUM(D543:J543)+SUM(K543:R543)-M543-SUMIFS(Transport_DB[ترانشه],Transport_DB[توضیحات],"دیسپوزال",Transport_DB[تاریخ],'Work DB'!C543)</f>
        <v>0</v>
      </c>
      <c r="T543" s="169">
        <f t="shared" si="76"/>
        <v>0</v>
      </c>
      <c r="U543" s="169"/>
      <c r="V543" s="169"/>
      <c r="W543" s="169"/>
      <c r="X543" s="169"/>
      <c r="Y543" s="167"/>
      <c r="Z543" s="249"/>
      <c r="AA543" s="168">
        <f>SUMIFS('Transport-DB'!P:P,'Transport-DB'!C:C,"="&amp;'Work DB'!C543,'Transport-DB'!F:F,"="&amp;'Work DB'!$AA$4)</f>
        <v>0</v>
      </c>
      <c r="AB543" s="169">
        <f>SUMIFS('Transport-DB'!P:P,'Transport-DB'!C:C,"="&amp;'Work DB'!C543,'Transport-DB'!F:F,"="&amp;'Work DB'!$AB$4)</f>
        <v>0</v>
      </c>
      <c r="AC543" s="169">
        <f>SUMIFS('Transport-DB'!P:P,'Transport-DB'!C:C,"="&amp;'Work DB'!C543,'Transport-DB'!F:F,"="&amp;'Work DB'!$AC$4)</f>
        <v>0</v>
      </c>
      <c r="AD543" s="166">
        <f>SUMIFS('Transport-DB'!P:P,'Transport-DB'!C:C,"="&amp;'Work DB'!C543,'Transport-DB'!F:F,"="&amp;'Work DB'!$AD$4)</f>
        <v>0</v>
      </c>
      <c r="AE543" s="166">
        <f>SUMIFS('Transport-DB'!P:P,'Transport-DB'!C:C,"="&amp;'Work DB'!C543,'Transport-DB'!F:F,"="&amp;'Work DB'!$AE$4)</f>
        <v>0</v>
      </c>
      <c r="AF543" s="166">
        <f>SUMIFS('Transport-DB'!P:P,'Transport-DB'!C:C,"="&amp;'Work DB'!C543,'Transport-DB'!F:F,"="&amp;'Work DB'!$AF$4)</f>
        <v>0</v>
      </c>
      <c r="AG543" s="167"/>
      <c r="AH543" s="168">
        <f>SUMIFS('Transport-DB'!Q:Q,'Transport-DB'!C:C,"="&amp;'Work DB'!C543)</f>
        <v>0</v>
      </c>
      <c r="AI543" s="170">
        <f>SUMIFS(Civil_DB[قالب بندی],Civil_DB[تاریخ],"="&amp;'Work DB'!C543)</f>
        <v>0</v>
      </c>
      <c r="AJ543" s="169"/>
      <c r="AK543" s="167">
        <f>SUMIFS(Civil_DB[بتن],Civil_DB[تاریخ],"="&amp;'Work DB'!C543)</f>
        <v>0</v>
      </c>
      <c r="AL543" s="28"/>
      <c r="AM543" s="29"/>
      <c r="AN543" s="31"/>
      <c r="AO543" s="28"/>
      <c r="AP543" s="29"/>
      <c r="AQ543" s="29"/>
      <c r="AR543" s="30"/>
      <c r="AS543" s="28"/>
      <c r="AT543" s="29"/>
      <c r="AU543" s="30"/>
      <c r="AV543" s="184"/>
      <c r="AW543" s="29"/>
      <c r="AX543" s="29"/>
      <c r="AY543" s="29"/>
      <c r="AZ543" s="29"/>
      <c r="BA543" s="29"/>
      <c r="BB543" s="29"/>
      <c r="BC543" s="30"/>
      <c r="BD543" s="249"/>
      <c r="BE543" s="249"/>
      <c r="BF543" s="249"/>
      <c r="BG543" s="249"/>
      <c r="BH543" s="32"/>
      <c r="BI543" s="56"/>
    </row>
    <row r="544" spans="2:61" s="15" customFormat="1" ht="21" x14ac:dyDescent="0.25">
      <c r="B544" s="47"/>
      <c r="C544" s="20">
        <f t="shared" si="77"/>
        <v>45909</v>
      </c>
      <c r="D544" s="168">
        <f>SUMIFS('Transport-DB'!O:O,'Transport-DB'!C:C,"="&amp;'Work DB'!C544,'Transport-DB'!F:F,"="&amp;'Work DB'!$D$4)</f>
        <v>0</v>
      </c>
      <c r="E544" s="169">
        <f>SUMIFS('Transport-DB'!O:O,'Transport-DB'!C:C,"="&amp;'Work DB'!C544,'Transport-DB'!F:F,"="&amp;'Work DB'!$E$4)</f>
        <v>0</v>
      </c>
      <c r="F544" s="169">
        <f>SUMIFS('Transport-DB'!O:O,'Transport-DB'!C:C,"="&amp;'Work DB'!C544,'Transport-DB'!F:F,"="&amp;'Work DB'!$F$4)</f>
        <v>0</v>
      </c>
      <c r="G544" s="169">
        <f>SUMIFS('Transport-DB'!O:O,'Transport-DB'!C:C,"="&amp;'Work DB'!C544,'Transport-DB'!F:F,"="&amp;'Work DB'!$G$4)</f>
        <v>0</v>
      </c>
      <c r="H544" s="166">
        <f>SUMIFS('Transport-DB'!O:O,'Transport-DB'!C:C,"="&amp;'Work DB'!C544,'Transport-DB'!F:F,"="&amp;'Work DB'!$H$4)</f>
        <v>0</v>
      </c>
      <c r="I544" s="169">
        <f>SUMIFS('Transport-DB'!O:O,'Transport-DB'!C:C,"="&amp;'Work DB'!C544,'Transport-DB'!F:F,"="&amp;'Work DB'!$I$4)</f>
        <v>0</v>
      </c>
      <c r="J544" s="337">
        <f>SUMIFS('Transport-DB'!O:O,'Transport-DB'!C:C,"="&amp;'Work DB'!C544,'Transport-DB'!F:F,"="&amp;'Work DB'!$J$4)</f>
        <v>0</v>
      </c>
      <c r="K544" s="168">
        <f>SUMIFS('Transport-DB'!N:N,'Transport-DB'!C:C,"="&amp;'Work DB'!C544,'Transport-DB'!F:F,"="&amp;'Work DB'!$K$4)</f>
        <v>0</v>
      </c>
      <c r="L544" s="169">
        <f>SUMIFS('Transport-DB'!N:N,'Transport-DB'!C:C,"="&amp;'Work DB'!C544,'Transport-DB'!F:F,"="&amp;'Work DB'!$L$4)</f>
        <v>0</v>
      </c>
      <c r="M544" s="169">
        <f>SUMIFS('Transport-DB'!N:N,'Transport-DB'!C:C,"="&amp;'Work DB'!C544,'Transport-DB'!F:F,"="&amp;'Work DB'!$M$4)</f>
        <v>0</v>
      </c>
      <c r="N544" s="169">
        <f>SUMIFS('Transport-DB'!N:N,'Transport-DB'!C:C,"="&amp;'Work DB'!C544,'Transport-DB'!F:F,"="&amp;'Work DB'!$N$4)</f>
        <v>0</v>
      </c>
      <c r="O544" s="169">
        <f>SUMIFS('Transport-DB'!N:N,'Transport-DB'!C:C,"="&amp;'Work DB'!C544,'Transport-DB'!F:F,"="&amp;'Work DB'!$O$4)</f>
        <v>0</v>
      </c>
      <c r="P544" s="169">
        <f>SUMIFS('Transport-DB'!N:N,'Transport-DB'!C:C,"="&amp;'Work DB'!C544,'Transport-DB'!F:F,"="&amp;'Work DB'!$P$4)</f>
        <v>0</v>
      </c>
      <c r="Q544" s="166">
        <f>SUMIFS('Transport-DB'!N:N,'Transport-DB'!C:C,"="&amp;'Work DB'!C544,'Transport-DB'!F:F,"="&amp;'Work DB'!$Q$4)</f>
        <v>0</v>
      </c>
      <c r="R544" s="167">
        <f>SUMIFS('Transport-DB'!N:N,'Transport-DB'!C:C,"="&amp;'Work DB'!C544,'Transport-DB'!F:F,"="&amp;'Work DB'!$R$4)</f>
        <v>0</v>
      </c>
      <c r="S544" s="168">
        <f>SUM(D544:J544)+SUM(K544:R544)-M544-SUMIFS(Transport_DB[ترانشه],Transport_DB[توضیحات],"دیسپوزال",Transport_DB[تاریخ],'Work DB'!C544)</f>
        <v>0</v>
      </c>
      <c r="T544" s="169">
        <f t="shared" si="76"/>
        <v>0</v>
      </c>
      <c r="U544" s="169"/>
      <c r="V544" s="169"/>
      <c r="W544" s="169"/>
      <c r="X544" s="169"/>
      <c r="Y544" s="167"/>
      <c r="Z544" s="249"/>
      <c r="AA544" s="168">
        <f>SUMIFS('Transport-DB'!P:P,'Transport-DB'!C:C,"="&amp;'Work DB'!C544,'Transport-DB'!F:F,"="&amp;'Work DB'!$AA$4)</f>
        <v>0</v>
      </c>
      <c r="AB544" s="169">
        <f>SUMIFS('Transport-DB'!P:P,'Transport-DB'!C:C,"="&amp;'Work DB'!C544,'Transport-DB'!F:F,"="&amp;'Work DB'!$AB$4)</f>
        <v>0</v>
      </c>
      <c r="AC544" s="169">
        <f>SUMIFS('Transport-DB'!P:P,'Transport-DB'!C:C,"="&amp;'Work DB'!C544,'Transport-DB'!F:F,"="&amp;'Work DB'!$AC$4)</f>
        <v>0</v>
      </c>
      <c r="AD544" s="166">
        <f>SUMIFS('Transport-DB'!P:P,'Transport-DB'!C:C,"="&amp;'Work DB'!C544,'Transport-DB'!F:F,"="&amp;'Work DB'!$AD$4)</f>
        <v>0</v>
      </c>
      <c r="AE544" s="166">
        <f>SUMIFS('Transport-DB'!P:P,'Transport-DB'!C:C,"="&amp;'Work DB'!C544,'Transport-DB'!F:F,"="&amp;'Work DB'!$AE$4)</f>
        <v>0</v>
      </c>
      <c r="AF544" s="166">
        <f>SUMIFS('Transport-DB'!P:P,'Transport-DB'!C:C,"="&amp;'Work DB'!C544,'Transport-DB'!F:F,"="&amp;'Work DB'!$AF$4)</f>
        <v>0</v>
      </c>
      <c r="AG544" s="167"/>
      <c r="AH544" s="168">
        <f>SUMIFS('Transport-DB'!Q:Q,'Transport-DB'!C:C,"="&amp;'Work DB'!C544)</f>
        <v>0</v>
      </c>
      <c r="AI544" s="170">
        <f>SUMIFS(Civil_DB[قالب بندی],Civil_DB[تاریخ],"="&amp;'Work DB'!C544)</f>
        <v>0</v>
      </c>
      <c r="AJ544" s="169"/>
      <c r="AK544" s="167">
        <f>SUMIFS(Civil_DB[بتن],Civil_DB[تاریخ],"="&amp;'Work DB'!C544)</f>
        <v>0</v>
      </c>
      <c r="AL544" s="28"/>
      <c r="AM544" s="29"/>
      <c r="AN544" s="31"/>
      <c r="AO544" s="28"/>
      <c r="AP544" s="29"/>
      <c r="AQ544" s="29"/>
      <c r="AR544" s="30"/>
      <c r="AS544" s="28"/>
      <c r="AT544" s="29"/>
      <c r="AU544" s="30"/>
      <c r="AV544" s="184"/>
      <c r="AW544" s="29"/>
      <c r="AX544" s="29"/>
      <c r="AY544" s="29"/>
      <c r="AZ544" s="29"/>
      <c r="BA544" s="29"/>
      <c r="BB544" s="29"/>
      <c r="BC544" s="30"/>
      <c r="BD544" s="249"/>
      <c r="BE544" s="249"/>
      <c r="BF544" s="249"/>
      <c r="BG544" s="249"/>
      <c r="BH544" s="32"/>
      <c r="BI544" s="56"/>
    </row>
    <row r="545" spans="2:61" s="15" customFormat="1" ht="21" x14ac:dyDescent="0.25">
      <c r="B545" s="47"/>
      <c r="C545" s="20">
        <f t="shared" si="77"/>
        <v>45910</v>
      </c>
      <c r="D545" s="168">
        <f>SUMIFS('Transport-DB'!O:O,'Transport-DB'!C:C,"="&amp;'Work DB'!C545,'Transport-DB'!F:F,"="&amp;'Work DB'!$D$4)</f>
        <v>0</v>
      </c>
      <c r="E545" s="169">
        <f>SUMIFS('Transport-DB'!O:O,'Transport-DB'!C:C,"="&amp;'Work DB'!C545,'Transport-DB'!F:F,"="&amp;'Work DB'!$E$4)</f>
        <v>0</v>
      </c>
      <c r="F545" s="169">
        <f>SUMIFS('Transport-DB'!O:O,'Transport-DB'!C:C,"="&amp;'Work DB'!C545,'Transport-DB'!F:F,"="&amp;'Work DB'!$F$4)</f>
        <v>0</v>
      </c>
      <c r="G545" s="169">
        <f>SUMIFS('Transport-DB'!O:O,'Transport-DB'!C:C,"="&amp;'Work DB'!C545,'Transport-DB'!F:F,"="&amp;'Work DB'!$G$4)</f>
        <v>0</v>
      </c>
      <c r="H545" s="166">
        <f>SUMIFS('Transport-DB'!O:O,'Transport-DB'!C:C,"="&amp;'Work DB'!C545,'Transport-DB'!F:F,"="&amp;'Work DB'!$H$4)</f>
        <v>0</v>
      </c>
      <c r="I545" s="169">
        <f>SUMIFS('Transport-DB'!O:O,'Transport-DB'!C:C,"="&amp;'Work DB'!C545,'Transport-DB'!F:F,"="&amp;'Work DB'!$I$4)</f>
        <v>0</v>
      </c>
      <c r="J545" s="337">
        <f>SUMIFS('Transport-DB'!O:O,'Transport-DB'!C:C,"="&amp;'Work DB'!C545,'Transport-DB'!F:F,"="&amp;'Work DB'!$J$4)</f>
        <v>0</v>
      </c>
      <c r="K545" s="168">
        <f>SUMIFS('Transport-DB'!N:N,'Transport-DB'!C:C,"="&amp;'Work DB'!C545,'Transport-DB'!F:F,"="&amp;'Work DB'!$K$4)</f>
        <v>0</v>
      </c>
      <c r="L545" s="169">
        <f>SUMIFS('Transport-DB'!N:N,'Transport-DB'!C:C,"="&amp;'Work DB'!C545,'Transport-DB'!F:F,"="&amp;'Work DB'!$L$4)</f>
        <v>0</v>
      </c>
      <c r="M545" s="169">
        <f>SUMIFS('Transport-DB'!N:N,'Transport-DB'!C:C,"="&amp;'Work DB'!C545,'Transport-DB'!F:F,"="&amp;'Work DB'!$M$4)</f>
        <v>0</v>
      </c>
      <c r="N545" s="169">
        <f>SUMIFS('Transport-DB'!N:N,'Transport-DB'!C:C,"="&amp;'Work DB'!C545,'Transport-DB'!F:F,"="&amp;'Work DB'!$N$4)</f>
        <v>0</v>
      </c>
      <c r="O545" s="169">
        <f>SUMIFS('Transport-DB'!N:N,'Transport-DB'!C:C,"="&amp;'Work DB'!C545,'Transport-DB'!F:F,"="&amp;'Work DB'!$O$4)</f>
        <v>0</v>
      </c>
      <c r="P545" s="169">
        <f>SUMIFS('Transport-DB'!N:N,'Transport-DB'!C:C,"="&amp;'Work DB'!C545,'Transport-DB'!F:F,"="&amp;'Work DB'!$P$4)</f>
        <v>0</v>
      </c>
      <c r="Q545" s="166">
        <f>SUMIFS('Transport-DB'!N:N,'Transport-DB'!C:C,"="&amp;'Work DB'!C545,'Transport-DB'!F:F,"="&amp;'Work DB'!$Q$4)</f>
        <v>0</v>
      </c>
      <c r="R545" s="167">
        <f>SUMIFS('Transport-DB'!N:N,'Transport-DB'!C:C,"="&amp;'Work DB'!C545,'Transport-DB'!F:F,"="&amp;'Work DB'!$R$4)</f>
        <v>0</v>
      </c>
      <c r="S545" s="168">
        <f>SUM(D545:J545)+SUM(K545:R545)-M545-SUMIFS(Transport_DB[ترانشه],Transport_DB[توضیحات],"دیسپوزال",Transport_DB[تاریخ],'Work DB'!C545)</f>
        <v>0</v>
      </c>
      <c r="T545" s="169">
        <f t="shared" si="76"/>
        <v>0</v>
      </c>
      <c r="U545" s="169"/>
      <c r="V545" s="169"/>
      <c r="W545" s="169"/>
      <c r="X545" s="169"/>
      <c r="Y545" s="167"/>
      <c r="Z545" s="249"/>
      <c r="AA545" s="168">
        <f>SUMIFS('Transport-DB'!P:P,'Transport-DB'!C:C,"="&amp;'Work DB'!C545,'Transport-DB'!F:F,"="&amp;'Work DB'!$AA$4)</f>
        <v>0</v>
      </c>
      <c r="AB545" s="169">
        <f>SUMIFS('Transport-DB'!P:P,'Transport-DB'!C:C,"="&amp;'Work DB'!C545,'Transport-DB'!F:F,"="&amp;'Work DB'!$AB$4)</f>
        <v>0</v>
      </c>
      <c r="AC545" s="169">
        <f>SUMIFS('Transport-DB'!P:P,'Transport-DB'!C:C,"="&amp;'Work DB'!C545,'Transport-DB'!F:F,"="&amp;'Work DB'!$AC$4)</f>
        <v>0</v>
      </c>
      <c r="AD545" s="166">
        <f>SUMIFS('Transport-DB'!P:P,'Transport-DB'!C:C,"="&amp;'Work DB'!C545,'Transport-DB'!F:F,"="&amp;'Work DB'!$AD$4)</f>
        <v>0</v>
      </c>
      <c r="AE545" s="166">
        <f>SUMIFS('Transport-DB'!P:P,'Transport-DB'!C:C,"="&amp;'Work DB'!C545,'Transport-DB'!F:F,"="&amp;'Work DB'!$AE$4)</f>
        <v>0</v>
      </c>
      <c r="AF545" s="166">
        <f>SUMIFS('Transport-DB'!P:P,'Transport-DB'!C:C,"="&amp;'Work DB'!C545,'Transport-DB'!F:F,"="&amp;'Work DB'!$AF$4)</f>
        <v>0</v>
      </c>
      <c r="AG545" s="167"/>
      <c r="AH545" s="168">
        <f>SUMIFS('Transport-DB'!Q:Q,'Transport-DB'!C:C,"="&amp;'Work DB'!C545)</f>
        <v>0</v>
      </c>
      <c r="AI545" s="170">
        <f>SUMIFS(Civil_DB[قالب بندی],Civil_DB[تاریخ],"="&amp;'Work DB'!C545)</f>
        <v>0</v>
      </c>
      <c r="AJ545" s="169"/>
      <c r="AK545" s="167">
        <f>SUMIFS(Civil_DB[بتن],Civil_DB[تاریخ],"="&amp;'Work DB'!C545)</f>
        <v>0</v>
      </c>
      <c r="AL545" s="28"/>
      <c r="AM545" s="29"/>
      <c r="AN545" s="31"/>
      <c r="AO545" s="28"/>
      <c r="AP545" s="29"/>
      <c r="AQ545" s="29"/>
      <c r="AR545" s="30"/>
      <c r="AS545" s="28"/>
      <c r="AT545" s="29"/>
      <c r="AU545" s="30"/>
      <c r="AV545" s="184"/>
      <c r="AW545" s="29"/>
      <c r="AX545" s="29"/>
      <c r="AY545" s="29"/>
      <c r="AZ545" s="29"/>
      <c r="BA545" s="29"/>
      <c r="BB545" s="29"/>
      <c r="BC545" s="30"/>
      <c r="BD545" s="249"/>
      <c r="BE545" s="249"/>
      <c r="BF545" s="249"/>
      <c r="BG545" s="249"/>
      <c r="BH545" s="32"/>
      <c r="BI545" s="56"/>
    </row>
    <row r="546" spans="2:61" s="15" customFormat="1" ht="21" x14ac:dyDescent="0.25">
      <c r="B546" s="47"/>
      <c r="C546" s="20">
        <f t="shared" si="77"/>
        <v>45911</v>
      </c>
      <c r="D546" s="168">
        <f>SUMIFS('Transport-DB'!O:O,'Transport-DB'!C:C,"="&amp;'Work DB'!C546,'Transport-DB'!F:F,"="&amp;'Work DB'!$D$4)</f>
        <v>0</v>
      </c>
      <c r="E546" s="169">
        <f>SUMIFS('Transport-DB'!O:O,'Transport-DB'!C:C,"="&amp;'Work DB'!C546,'Transport-DB'!F:F,"="&amp;'Work DB'!$E$4)</f>
        <v>0</v>
      </c>
      <c r="F546" s="169">
        <f>SUMIFS('Transport-DB'!O:O,'Transport-DB'!C:C,"="&amp;'Work DB'!C546,'Transport-DB'!F:F,"="&amp;'Work DB'!$F$4)</f>
        <v>0</v>
      </c>
      <c r="G546" s="169">
        <f>SUMIFS('Transport-DB'!O:O,'Transport-DB'!C:C,"="&amp;'Work DB'!C546,'Transport-DB'!F:F,"="&amp;'Work DB'!$G$4)</f>
        <v>0</v>
      </c>
      <c r="H546" s="166">
        <f>SUMIFS('Transport-DB'!O:O,'Transport-DB'!C:C,"="&amp;'Work DB'!C546,'Transport-DB'!F:F,"="&amp;'Work DB'!$H$4)</f>
        <v>0</v>
      </c>
      <c r="I546" s="169">
        <f>SUMIFS('Transport-DB'!O:O,'Transport-DB'!C:C,"="&amp;'Work DB'!C546,'Transport-DB'!F:F,"="&amp;'Work DB'!$I$4)</f>
        <v>0</v>
      </c>
      <c r="J546" s="337">
        <f>SUMIFS('Transport-DB'!O:O,'Transport-DB'!C:C,"="&amp;'Work DB'!C546,'Transport-DB'!F:F,"="&amp;'Work DB'!$J$4)</f>
        <v>0</v>
      </c>
      <c r="K546" s="168">
        <f>SUMIFS('Transport-DB'!N:N,'Transport-DB'!C:C,"="&amp;'Work DB'!C546,'Transport-DB'!F:F,"="&amp;'Work DB'!$K$4)</f>
        <v>0</v>
      </c>
      <c r="L546" s="169">
        <f>SUMIFS('Transport-DB'!N:N,'Transport-DB'!C:C,"="&amp;'Work DB'!C546,'Transport-DB'!F:F,"="&amp;'Work DB'!$L$4)</f>
        <v>0</v>
      </c>
      <c r="M546" s="169">
        <f>SUMIFS('Transport-DB'!N:N,'Transport-DB'!C:C,"="&amp;'Work DB'!C546,'Transport-DB'!F:F,"="&amp;'Work DB'!$M$4)</f>
        <v>0</v>
      </c>
      <c r="N546" s="169">
        <f>SUMIFS('Transport-DB'!N:N,'Transport-DB'!C:C,"="&amp;'Work DB'!C546,'Transport-DB'!F:F,"="&amp;'Work DB'!$N$4)</f>
        <v>0</v>
      </c>
      <c r="O546" s="169">
        <f>SUMIFS('Transport-DB'!N:N,'Transport-DB'!C:C,"="&amp;'Work DB'!C546,'Transport-DB'!F:F,"="&amp;'Work DB'!$O$4)</f>
        <v>0</v>
      </c>
      <c r="P546" s="169">
        <f>SUMIFS('Transport-DB'!N:N,'Transport-DB'!C:C,"="&amp;'Work DB'!C546,'Transport-DB'!F:F,"="&amp;'Work DB'!$P$4)</f>
        <v>0</v>
      </c>
      <c r="Q546" s="166">
        <f>SUMIFS('Transport-DB'!N:N,'Transport-DB'!C:C,"="&amp;'Work DB'!C546,'Transport-DB'!F:F,"="&amp;'Work DB'!$Q$4)</f>
        <v>0</v>
      </c>
      <c r="R546" s="167">
        <f>SUMIFS('Transport-DB'!N:N,'Transport-DB'!C:C,"="&amp;'Work DB'!C546,'Transport-DB'!F:F,"="&amp;'Work DB'!$R$4)</f>
        <v>0</v>
      </c>
      <c r="S546" s="168">
        <f>SUM(D546:J546)+SUM(K546:R546)-M546-SUMIFS(Transport_DB[ترانشه],Transport_DB[توضیحات],"دیسپوزال",Transport_DB[تاریخ],'Work DB'!C546)</f>
        <v>0</v>
      </c>
      <c r="T546" s="169">
        <f t="shared" si="76"/>
        <v>0</v>
      </c>
      <c r="U546" s="169"/>
      <c r="V546" s="169"/>
      <c r="W546" s="169"/>
      <c r="X546" s="169"/>
      <c r="Y546" s="167"/>
      <c r="Z546" s="249"/>
      <c r="AA546" s="168">
        <f>SUMIFS('Transport-DB'!P:P,'Transport-DB'!C:C,"="&amp;'Work DB'!C546,'Transport-DB'!F:F,"="&amp;'Work DB'!$AA$4)</f>
        <v>0</v>
      </c>
      <c r="AB546" s="169">
        <f>SUMIFS('Transport-DB'!P:P,'Transport-DB'!C:C,"="&amp;'Work DB'!C546,'Transport-DB'!F:F,"="&amp;'Work DB'!$AB$4)</f>
        <v>0</v>
      </c>
      <c r="AC546" s="169">
        <f>SUMIFS('Transport-DB'!P:P,'Transport-DB'!C:C,"="&amp;'Work DB'!C546,'Transport-DB'!F:F,"="&amp;'Work DB'!$AC$4)</f>
        <v>0</v>
      </c>
      <c r="AD546" s="166">
        <f>SUMIFS('Transport-DB'!P:P,'Transport-DB'!C:C,"="&amp;'Work DB'!C546,'Transport-DB'!F:F,"="&amp;'Work DB'!$AD$4)</f>
        <v>0</v>
      </c>
      <c r="AE546" s="166">
        <f>SUMIFS('Transport-DB'!P:P,'Transport-DB'!C:C,"="&amp;'Work DB'!C546,'Transport-DB'!F:F,"="&amp;'Work DB'!$AE$4)</f>
        <v>0</v>
      </c>
      <c r="AF546" s="166">
        <f>SUMIFS('Transport-DB'!P:P,'Transport-DB'!C:C,"="&amp;'Work DB'!C546,'Transport-DB'!F:F,"="&amp;'Work DB'!$AF$4)</f>
        <v>0</v>
      </c>
      <c r="AG546" s="167"/>
      <c r="AH546" s="168">
        <f>SUMIFS('Transport-DB'!Q:Q,'Transport-DB'!C:C,"="&amp;'Work DB'!C546)</f>
        <v>0</v>
      </c>
      <c r="AI546" s="170">
        <f>SUMIFS(Civil_DB[قالب بندی],Civil_DB[تاریخ],"="&amp;'Work DB'!C546)</f>
        <v>0</v>
      </c>
      <c r="AJ546" s="169"/>
      <c r="AK546" s="167">
        <f>SUMIFS(Civil_DB[بتن],Civil_DB[تاریخ],"="&amp;'Work DB'!C546)</f>
        <v>0</v>
      </c>
      <c r="AL546" s="28"/>
      <c r="AM546" s="29"/>
      <c r="AN546" s="31"/>
      <c r="AO546" s="28"/>
      <c r="AP546" s="29"/>
      <c r="AQ546" s="29"/>
      <c r="AR546" s="30"/>
      <c r="AS546" s="28"/>
      <c r="AT546" s="29"/>
      <c r="AU546" s="30"/>
      <c r="AV546" s="184"/>
      <c r="AW546" s="29"/>
      <c r="AX546" s="29"/>
      <c r="AY546" s="29"/>
      <c r="AZ546" s="29"/>
      <c r="BA546" s="29"/>
      <c r="BB546" s="29"/>
      <c r="BC546" s="30"/>
      <c r="BD546" s="249"/>
      <c r="BE546" s="249"/>
      <c r="BF546" s="249"/>
      <c r="BG546" s="249"/>
      <c r="BH546" s="32"/>
      <c r="BI546" s="56"/>
    </row>
    <row r="547" spans="2:61" s="15" customFormat="1" ht="21" x14ac:dyDescent="0.25">
      <c r="B547" s="47"/>
      <c r="C547" s="20">
        <f t="shared" si="77"/>
        <v>45912</v>
      </c>
      <c r="D547" s="168">
        <f>SUMIFS('Transport-DB'!O:O,'Transport-DB'!C:C,"="&amp;'Work DB'!C547,'Transport-DB'!F:F,"="&amp;'Work DB'!$D$4)</f>
        <v>0</v>
      </c>
      <c r="E547" s="169">
        <f>SUMIFS('Transport-DB'!O:O,'Transport-DB'!C:C,"="&amp;'Work DB'!C547,'Transport-DB'!F:F,"="&amp;'Work DB'!$E$4)</f>
        <v>0</v>
      </c>
      <c r="F547" s="169">
        <f>SUMIFS('Transport-DB'!O:O,'Transport-DB'!C:C,"="&amp;'Work DB'!C547,'Transport-DB'!F:F,"="&amp;'Work DB'!$F$4)</f>
        <v>0</v>
      </c>
      <c r="G547" s="169">
        <f>SUMIFS('Transport-DB'!O:O,'Transport-DB'!C:C,"="&amp;'Work DB'!C547,'Transport-DB'!F:F,"="&amp;'Work DB'!$G$4)</f>
        <v>0</v>
      </c>
      <c r="H547" s="166">
        <f>SUMIFS('Transport-DB'!O:O,'Transport-DB'!C:C,"="&amp;'Work DB'!C547,'Transport-DB'!F:F,"="&amp;'Work DB'!$H$4)</f>
        <v>0</v>
      </c>
      <c r="I547" s="169">
        <f>SUMIFS('Transport-DB'!O:O,'Transport-DB'!C:C,"="&amp;'Work DB'!C547,'Transport-DB'!F:F,"="&amp;'Work DB'!$I$4)</f>
        <v>0</v>
      </c>
      <c r="J547" s="337">
        <f>SUMIFS('Transport-DB'!O:O,'Transport-DB'!C:C,"="&amp;'Work DB'!C547,'Transport-DB'!F:F,"="&amp;'Work DB'!$J$4)</f>
        <v>0</v>
      </c>
      <c r="K547" s="168">
        <f>SUMIFS('Transport-DB'!N:N,'Transport-DB'!C:C,"="&amp;'Work DB'!C547,'Transport-DB'!F:F,"="&amp;'Work DB'!$K$4)</f>
        <v>0</v>
      </c>
      <c r="L547" s="169">
        <f>SUMIFS('Transport-DB'!N:N,'Transport-DB'!C:C,"="&amp;'Work DB'!C547,'Transport-DB'!F:F,"="&amp;'Work DB'!$L$4)</f>
        <v>0</v>
      </c>
      <c r="M547" s="169">
        <f>SUMIFS('Transport-DB'!N:N,'Transport-DB'!C:C,"="&amp;'Work DB'!C547,'Transport-DB'!F:F,"="&amp;'Work DB'!$M$4)</f>
        <v>0</v>
      </c>
      <c r="N547" s="169">
        <f>SUMIFS('Transport-DB'!N:N,'Transport-DB'!C:C,"="&amp;'Work DB'!C547,'Transport-DB'!F:F,"="&amp;'Work DB'!$N$4)</f>
        <v>0</v>
      </c>
      <c r="O547" s="169">
        <f>SUMIFS('Transport-DB'!N:N,'Transport-DB'!C:C,"="&amp;'Work DB'!C547,'Transport-DB'!F:F,"="&amp;'Work DB'!$O$4)</f>
        <v>0</v>
      </c>
      <c r="P547" s="169">
        <f>SUMIFS('Transport-DB'!N:N,'Transport-DB'!C:C,"="&amp;'Work DB'!C547,'Transport-DB'!F:F,"="&amp;'Work DB'!$P$4)</f>
        <v>0</v>
      </c>
      <c r="Q547" s="166">
        <f>SUMIFS('Transport-DB'!N:N,'Transport-DB'!C:C,"="&amp;'Work DB'!C547,'Transport-DB'!F:F,"="&amp;'Work DB'!$Q$4)</f>
        <v>0</v>
      </c>
      <c r="R547" s="167">
        <f>SUMIFS('Transport-DB'!N:N,'Transport-DB'!C:C,"="&amp;'Work DB'!C547,'Transport-DB'!F:F,"="&amp;'Work DB'!$R$4)</f>
        <v>0</v>
      </c>
      <c r="S547" s="168">
        <f>SUM(D547:J547)+SUM(K547:R547)-M547-SUMIFS(Transport_DB[ترانشه],Transport_DB[توضیحات],"دیسپوزال",Transport_DB[تاریخ],'Work DB'!C547)</f>
        <v>0</v>
      </c>
      <c r="T547" s="169">
        <f t="shared" si="76"/>
        <v>0</v>
      </c>
      <c r="U547" s="169"/>
      <c r="V547" s="169"/>
      <c r="W547" s="169"/>
      <c r="X547" s="169"/>
      <c r="Y547" s="167"/>
      <c r="Z547" s="249"/>
      <c r="AA547" s="168">
        <f>SUMIFS('Transport-DB'!P:P,'Transport-DB'!C:C,"="&amp;'Work DB'!C547,'Transport-DB'!F:F,"="&amp;'Work DB'!$AA$4)</f>
        <v>0</v>
      </c>
      <c r="AB547" s="169">
        <f>SUMIFS('Transport-DB'!P:P,'Transport-DB'!C:C,"="&amp;'Work DB'!C547,'Transport-DB'!F:F,"="&amp;'Work DB'!$AB$4)</f>
        <v>0</v>
      </c>
      <c r="AC547" s="169">
        <f>SUMIFS('Transport-DB'!P:P,'Transport-DB'!C:C,"="&amp;'Work DB'!C547,'Transport-DB'!F:F,"="&amp;'Work DB'!$AC$4)</f>
        <v>0</v>
      </c>
      <c r="AD547" s="166">
        <f>SUMIFS('Transport-DB'!P:P,'Transport-DB'!C:C,"="&amp;'Work DB'!C547,'Transport-DB'!F:F,"="&amp;'Work DB'!$AD$4)</f>
        <v>0</v>
      </c>
      <c r="AE547" s="166">
        <f>SUMIFS('Transport-DB'!P:P,'Transport-DB'!C:C,"="&amp;'Work DB'!C547,'Transport-DB'!F:F,"="&amp;'Work DB'!$AE$4)</f>
        <v>0</v>
      </c>
      <c r="AF547" s="166">
        <f>SUMIFS('Transport-DB'!P:P,'Transport-DB'!C:C,"="&amp;'Work DB'!C547,'Transport-DB'!F:F,"="&amp;'Work DB'!$AF$4)</f>
        <v>0</v>
      </c>
      <c r="AG547" s="167"/>
      <c r="AH547" s="168">
        <f>SUMIFS('Transport-DB'!Q:Q,'Transport-DB'!C:C,"="&amp;'Work DB'!C547)</f>
        <v>0</v>
      </c>
      <c r="AI547" s="170">
        <f>SUMIFS(Civil_DB[قالب بندی],Civil_DB[تاریخ],"="&amp;'Work DB'!C547)</f>
        <v>0</v>
      </c>
      <c r="AJ547" s="169"/>
      <c r="AK547" s="167">
        <f>SUMIFS(Civil_DB[بتن],Civil_DB[تاریخ],"="&amp;'Work DB'!C547)</f>
        <v>0</v>
      </c>
      <c r="AL547" s="28"/>
      <c r="AM547" s="29"/>
      <c r="AN547" s="31"/>
      <c r="AO547" s="28"/>
      <c r="AP547" s="29"/>
      <c r="AQ547" s="29"/>
      <c r="AR547" s="30"/>
      <c r="AS547" s="28"/>
      <c r="AT547" s="29"/>
      <c r="AU547" s="30"/>
      <c r="AV547" s="184"/>
      <c r="AW547" s="29"/>
      <c r="AX547" s="29"/>
      <c r="AY547" s="29"/>
      <c r="AZ547" s="29"/>
      <c r="BA547" s="29"/>
      <c r="BB547" s="29"/>
      <c r="BC547" s="30"/>
      <c r="BD547" s="249"/>
      <c r="BE547" s="249"/>
      <c r="BF547" s="249"/>
      <c r="BG547" s="249"/>
      <c r="BH547" s="32"/>
      <c r="BI547" s="56"/>
    </row>
    <row r="548" spans="2:61" s="15" customFormat="1" ht="21" x14ac:dyDescent="0.25">
      <c r="B548" s="47"/>
      <c r="C548" s="20">
        <f t="shared" si="77"/>
        <v>45913</v>
      </c>
      <c r="D548" s="168">
        <f>SUMIFS('Transport-DB'!O:O,'Transport-DB'!C:C,"="&amp;'Work DB'!C548,'Transport-DB'!F:F,"="&amp;'Work DB'!$D$4)</f>
        <v>0</v>
      </c>
      <c r="E548" s="169">
        <f>SUMIFS('Transport-DB'!O:O,'Transport-DB'!C:C,"="&amp;'Work DB'!C548,'Transport-DB'!F:F,"="&amp;'Work DB'!$E$4)</f>
        <v>0</v>
      </c>
      <c r="F548" s="169">
        <f>SUMIFS('Transport-DB'!O:O,'Transport-DB'!C:C,"="&amp;'Work DB'!C548,'Transport-DB'!F:F,"="&amp;'Work DB'!$F$4)</f>
        <v>0</v>
      </c>
      <c r="G548" s="169">
        <f>SUMIFS('Transport-DB'!O:O,'Transport-DB'!C:C,"="&amp;'Work DB'!C548,'Transport-DB'!F:F,"="&amp;'Work DB'!$G$4)</f>
        <v>0</v>
      </c>
      <c r="H548" s="166">
        <f>SUMIFS('Transport-DB'!O:O,'Transport-DB'!C:C,"="&amp;'Work DB'!C548,'Transport-DB'!F:F,"="&amp;'Work DB'!$H$4)</f>
        <v>0</v>
      </c>
      <c r="I548" s="169">
        <f>SUMIFS('Transport-DB'!O:O,'Transport-DB'!C:C,"="&amp;'Work DB'!C548,'Transport-DB'!F:F,"="&amp;'Work DB'!$I$4)</f>
        <v>0</v>
      </c>
      <c r="J548" s="337">
        <f>SUMIFS('Transport-DB'!O:O,'Transport-DB'!C:C,"="&amp;'Work DB'!C548,'Transport-DB'!F:F,"="&amp;'Work DB'!$J$4)</f>
        <v>0</v>
      </c>
      <c r="K548" s="168">
        <f>SUMIFS('Transport-DB'!N:N,'Transport-DB'!C:C,"="&amp;'Work DB'!C548,'Transport-DB'!F:F,"="&amp;'Work DB'!$K$4)</f>
        <v>0</v>
      </c>
      <c r="L548" s="169">
        <f>SUMIFS('Transport-DB'!N:N,'Transport-DB'!C:C,"="&amp;'Work DB'!C548,'Transport-DB'!F:F,"="&amp;'Work DB'!$L$4)</f>
        <v>0</v>
      </c>
      <c r="M548" s="169">
        <f>SUMIFS('Transport-DB'!N:N,'Transport-DB'!C:C,"="&amp;'Work DB'!C548,'Transport-DB'!F:F,"="&amp;'Work DB'!$M$4)</f>
        <v>0</v>
      </c>
      <c r="N548" s="169">
        <f>SUMIFS('Transport-DB'!N:N,'Transport-DB'!C:C,"="&amp;'Work DB'!C548,'Transport-DB'!F:F,"="&amp;'Work DB'!$N$4)</f>
        <v>0</v>
      </c>
      <c r="O548" s="169">
        <f>SUMIFS('Transport-DB'!N:N,'Transport-DB'!C:C,"="&amp;'Work DB'!C548,'Transport-DB'!F:F,"="&amp;'Work DB'!$O$4)</f>
        <v>0</v>
      </c>
      <c r="P548" s="169">
        <f>SUMIFS('Transport-DB'!N:N,'Transport-DB'!C:C,"="&amp;'Work DB'!C548,'Transport-DB'!F:F,"="&amp;'Work DB'!$P$4)</f>
        <v>0</v>
      </c>
      <c r="Q548" s="166">
        <f>SUMIFS('Transport-DB'!N:N,'Transport-DB'!C:C,"="&amp;'Work DB'!C548,'Transport-DB'!F:F,"="&amp;'Work DB'!$Q$4)</f>
        <v>0</v>
      </c>
      <c r="R548" s="167">
        <f>SUMIFS('Transport-DB'!N:N,'Transport-DB'!C:C,"="&amp;'Work DB'!C548,'Transport-DB'!F:F,"="&amp;'Work DB'!$R$4)</f>
        <v>0</v>
      </c>
      <c r="S548" s="168">
        <f>SUM(D548:J548)+SUM(K548:R548)-M548-SUMIFS(Transport_DB[ترانشه],Transport_DB[توضیحات],"دیسپوزال",Transport_DB[تاریخ],'Work DB'!C548)</f>
        <v>0</v>
      </c>
      <c r="T548" s="169">
        <f t="shared" si="76"/>
        <v>0</v>
      </c>
      <c r="U548" s="169"/>
      <c r="V548" s="169"/>
      <c r="W548" s="169"/>
      <c r="X548" s="169"/>
      <c r="Y548" s="167"/>
      <c r="Z548" s="249"/>
      <c r="AA548" s="168">
        <f>SUMIFS('Transport-DB'!P:P,'Transport-DB'!C:C,"="&amp;'Work DB'!C548,'Transport-DB'!F:F,"="&amp;'Work DB'!$AA$4)</f>
        <v>0</v>
      </c>
      <c r="AB548" s="169">
        <f>SUMIFS('Transport-DB'!P:P,'Transport-DB'!C:C,"="&amp;'Work DB'!C548,'Transport-DB'!F:F,"="&amp;'Work DB'!$AB$4)</f>
        <v>0</v>
      </c>
      <c r="AC548" s="169">
        <f>SUMIFS('Transport-DB'!P:P,'Transport-DB'!C:C,"="&amp;'Work DB'!C548,'Transport-DB'!F:F,"="&amp;'Work DB'!$AC$4)</f>
        <v>0</v>
      </c>
      <c r="AD548" s="166">
        <f>SUMIFS('Transport-DB'!P:P,'Transport-DB'!C:C,"="&amp;'Work DB'!C548,'Transport-DB'!F:F,"="&amp;'Work DB'!$AD$4)</f>
        <v>0</v>
      </c>
      <c r="AE548" s="166">
        <f>SUMIFS('Transport-DB'!P:P,'Transport-DB'!C:C,"="&amp;'Work DB'!C548,'Transport-DB'!F:F,"="&amp;'Work DB'!$AE$4)</f>
        <v>0</v>
      </c>
      <c r="AF548" s="166">
        <f>SUMIFS('Transport-DB'!P:P,'Transport-DB'!C:C,"="&amp;'Work DB'!C548,'Transport-DB'!F:F,"="&amp;'Work DB'!$AF$4)</f>
        <v>0</v>
      </c>
      <c r="AG548" s="167"/>
      <c r="AH548" s="168">
        <f>SUMIFS('Transport-DB'!Q:Q,'Transport-DB'!C:C,"="&amp;'Work DB'!C548)</f>
        <v>0</v>
      </c>
      <c r="AI548" s="170">
        <f>SUMIFS(Civil_DB[قالب بندی],Civil_DB[تاریخ],"="&amp;'Work DB'!C548)</f>
        <v>0</v>
      </c>
      <c r="AJ548" s="169"/>
      <c r="AK548" s="167">
        <f>SUMIFS(Civil_DB[بتن],Civil_DB[تاریخ],"="&amp;'Work DB'!C548)</f>
        <v>0</v>
      </c>
      <c r="AL548" s="28"/>
      <c r="AM548" s="29"/>
      <c r="AN548" s="31"/>
      <c r="AO548" s="28"/>
      <c r="AP548" s="29"/>
      <c r="AQ548" s="29"/>
      <c r="AR548" s="30"/>
      <c r="AS548" s="28"/>
      <c r="AT548" s="29"/>
      <c r="AU548" s="30"/>
      <c r="AV548" s="184"/>
      <c r="AW548" s="29"/>
      <c r="AX548" s="29"/>
      <c r="AY548" s="29"/>
      <c r="AZ548" s="29"/>
      <c r="BA548" s="29"/>
      <c r="BB548" s="29"/>
      <c r="BC548" s="30"/>
      <c r="BD548" s="249"/>
      <c r="BE548" s="249"/>
      <c r="BF548" s="249"/>
      <c r="BG548" s="249"/>
      <c r="BH548" s="32"/>
      <c r="BI548" s="56"/>
    </row>
    <row r="549" spans="2:61" s="15" customFormat="1" ht="21" x14ac:dyDescent="0.25">
      <c r="B549" s="47"/>
      <c r="C549" s="20">
        <f t="shared" si="77"/>
        <v>45914</v>
      </c>
      <c r="D549" s="168">
        <f>SUMIFS('Transport-DB'!O:O,'Transport-DB'!C:C,"="&amp;'Work DB'!C549,'Transport-DB'!F:F,"="&amp;'Work DB'!$D$4)</f>
        <v>0</v>
      </c>
      <c r="E549" s="169">
        <f>SUMIFS('Transport-DB'!O:O,'Transport-DB'!C:C,"="&amp;'Work DB'!C549,'Transport-DB'!F:F,"="&amp;'Work DB'!$E$4)</f>
        <v>0</v>
      </c>
      <c r="F549" s="169">
        <f>SUMIFS('Transport-DB'!O:O,'Transport-DB'!C:C,"="&amp;'Work DB'!C549,'Transport-DB'!F:F,"="&amp;'Work DB'!$F$4)</f>
        <v>0</v>
      </c>
      <c r="G549" s="169">
        <f>SUMIFS('Transport-DB'!O:O,'Transport-DB'!C:C,"="&amp;'Work DB'!C549,'Transport-DB'!F:F,"="&amp;'Work DB'!$G$4)</f>
        <v>0</v>
      </c>
      <c r="H549" s="166">
        <f>SUMIFS('Transport-DB'!O:O,'Transport-DB'!C:C,"="&amp;'Work DB'!C549,'Transport-DB'!F:F,"="&amp;'Work DB'!$H$4)</f>
        <v>0</v>
      </c>
      <c r="I549" s="169">
        <f>SUMIFS('Transport-DB'!O:O,'Transport-DB'!C:C,"="&amp;'Work DB'!C549,'Transport-DB'!F:F,"="&amp;'Work DB'!$I$4)</f>
        <v>0</v>
      </c>
      <c r="J549" s="337">
        <f>SUMIFS('Transport-DB'!O:O,'Transport-DB'!C:C,"="&amp;'Work DB'!C549,'Transport-DB'!F:F,"="&amp;'Work DB'!$J$4)</f>
        <v>0</v>
      </c>
      <c r="K549" s="168">
        <f>SUMIFS('Transport-DB'!N:N,'Transport-DB'!C:C,"="&amp;'Work DB'!C549,'Transport-DB'!F:F,"="&amp;'Work DB'!$K$4)</f>
        <v>0</v>
      </c>
      <c r="L549" s="169">
        <f>SUMIFS('Transport-DB'!N:N,'Transport-DB'!C:C,"="&amp;'Work DB'!C549,'Transport-DB'!F:F,"="&amp;'Work DB'!$L$4)</f>
        <v>0</v>
      </c>
      <c r="M549" s="169">
        <f>SUMIFS('Transport-DB'!N:N,'Transport-DB'!C:C,"="&amp;'Work DB'!C549,'Transport-DB'!F:F,"="&amp;'Work DB'!$M$4)</f>
        <v>0</v>
      </c>
      <c r="N549" s="169">
        <f>SUMIFS('Transport-DB'!N:N,'Transport-DB'!C:C,"="&amp;'Work DB'!C549,'Transport-DB'!F:F,"="&amp;'Work DB'!$N$4)</f>
        <v>0</v>
      </c>
      <c r="O549" s="169">
        <f>SUMIFS('Transport-DB'!N:N,'Transport-DB'!C:C,"="&amp;'Work DB'!C549,'Transport-DB'!F:F,"="&amp;'Work DB'!$O$4)</f>
        <v>0</v>
      </c>
      <c r="P549" s="169">
        <f>SUMIFS('Transport-DB'!N:N,'Transport-DB'!C:C,"="&amp;'Work DB'!C549,'Transport-DB'!F:F,"="&amp;'Work DB'!$P$4)</f>
        <v>0</v>
      </c>
      <c r="Q549" s="166">
        <f>SUMIFS('Transport-DB'!N:N,'Transport-DB'!C:C,"="&amp;'Work DB'!C549,'Transport-DB'!F:F,"="&amp;'Work DB'!$Q$4)</f>
        <v>0</v>
      </c>
      <c r="R549" s="167">
        <f>SUMIFS('Transport-DB'!N:N,'Transport-DB'!C:C,"="&amp;'Work DB'!C549,'Transport-DB'!F:F,"="&amp;'Work DB'!$R$4)</f>
        <v>0</v>
      </c>
      <c r="S549" s="168">
        <f>SUM(D549:J549)+SUM(K549:R549)-M549-SUMIFS(Transport_DB[ترانشه],Transport_DB[توضیحات],"دیسپوزال",Transport_DB[تاریخ],'Work DB'!C549)</f>
        <v>0</v>
      </c>
      <c r="T549" s="169">
        <f t="shared" si="76"/>
        <v>0</v>
      </c>
      <c r="U549" s="169"/>
      <c r="V549" s="169"/>
      <c r="W549" s="169"/>
      <c r="X549" s="169"/>
      <c r="Y549" s="167"/>
      <c r="Z549" s="249"/>
      <c r="AA549" s="168">
        <f>SUMIFS('Transport-DB'!P:P,'Transport-DB'!C:C,"="&amp;'Work DB'!C549,'Transport-DB'!F:F,"="&amp;'Work DB'!$AA$4)</f>
        <v>0</v>
      </c>
      <c r="AB549" s="169">
        <f>SUMIFS('Transport-DB'!P:P,'Transport-DB'!C:C,"="&amp;'Work DB'!C549,'Transport-DB'!F:F,"="&amp;'Work DB'!$AB$4)</f>
        <v>0</v>
      </c>
      <c r="AC549" s="169">
        <f>SUMIFS('Transport-DB'!P:P,'Transport-DB'!C:C,"="&amp;'Work DB'!C549,'Transport-DB'!F:F,"="&amp;'Work DB'!$AC$4)</f>
        <v>0</v>
      </c>
      <c r="AD549" s="166">
        <f>SUMIFS('Transport-DB'!P:P,'Transport-DB'!C:C,"="&amp;'Work DB'!C549,'Transport-DB'!F:F,"="&amp;'Work DB'!$AD$4)</f>
        <v>0</v>
      </c>
      <c r="AE549" s="166">
        <f>SUMIFS('Transport-DB'!P:P,'Transport-DB'!C:C,"="&amp;'Work DB'!C549,'Transport-DB'!F:F,"="&amp;'Work DB'!$AE$4)</f>
        <v>0</v>
      </c>
      <c r="AF549" s="166">
        <f>SUMIFS('Transport-DB'!P:P,'Transport-DB'!C:C,"="&amp;'Work DB'!C549,'Transport-DB'!F:F,"="&amp;'Work DB'!$AF$4)</f>
        <v>0</v>
      </c>
      <c r="AG549" s="167"/>
      <c r="AH549" s="168">
        <f>SUMIFS('Transport-DB'!Q:Q,'Transport-DB'!C:C,"="&amp;'Work DB'!C549)</f>
        <v>0</v>
      </c>
      <c r="AI549" s="170">
        <f>SUMIFS(Civil_DB[قالب بندی],Civil_DB[تاریخ],"="&amp;'Work DB'!C549)</f>
        <v>0</v>
      </c>
      <c r="AJ549" s="169"/>
      <c r="AK549" s="167">
        <f>SUMIFS(Civil_DB[بتن],Civil_DB[تاریخ],"="&amp;'Work DB'!C549)</f>
        <v>0</v>
      </c>
      <c r="AL549" s="28"/>
      <c r="AM549" s="29"/>
      <c r="AN549" s="31"/>
      <c r="AO549" s="28"/>
      <c r="AP549" s="29"/>
      <c r="AQ549" s="29"/>
      <c r="AR549" s="30"/>
      <c r="AS549" s="28"/>
      <c r="AT549" s="29"/>
      <c r="AU549" s="30"/>
      <c r="AV549" s="184"/>
      <c r="AW549" s="29"/>
      <c r="AX549" s="29"/>
      <c r="AY549" s="29"/>
      <c r="AZ549" s="29"/>
      <c r="BA549" s="29"/>
      <c r="BB549" s="29"/>
      <c r="BC549" s="30"/>
      <c r="BD549" s="249"/>
      <c r="BE549" s="249"/>
      <c r="BF549" s="249"/>
      <c r="BG549" s="249"/>
      <c r="BH549" s="32"/>
      <c r="BI549" s="56"/>
    </row>
    <row r="550" spans="2:61" s="15" customFormat="1" ht="21" x14ac:dyDescent="0.25">
      <c r="B550" s="47"/>
      <c r="C550" s="20">
        <f t="shared" si="77"/>
        <v>45915</v>
      </c>
      <c r="D550" s="168">
        <f>SUMIFS('Transport-DB'!O:O,'Transport-DB'!C:C,"="&amp;'Work DB'!C550,'Transport-DB'!F:F,"="&amp;'Work DB'!$D$4)</f>
        <v>0</v>
      </c>
      <c r="E550" s="169">
        <f>SUMIFS('Transport-DB'!O:O,'Transport-DB'!C:C,"="&amp;'Work DB'!C550,'Transport-DB'!F:F,"="&amp;'Work DB'!$E$4)</f>
        <v>0</v>
      </c>
      <c r="F550" s="169">
        <f>SUMIFS('Transport-DB'!O:O,'Transport-DB'!C:C,"="&amp;'Work DB'!C550,'Transport-DB'!F:F,"="&amp;'Work DB'!$F$4)</f>
        <v>0</v>
      </c>
      <c r="G550" s="169">
        <f>SUMIFS('Transport-DB'!O:O,'Transport-DB'!C:C,"="&amp;'Work DB'!C550,'Transport-DB'!F:F,"="&amp;'Work DB'!$G$4)</f>
        <v>0</v>
      </c>
      <c r="H550" s="166">
        <f>SUMIFS('Transport-DB'!O:O,'Transport-DB'!C:C,"="&amp;'Work DB'!C550,'Transport-DB'!F:F,"="&amp;'Work DB'!$H$4)</f>
        <v>0</v>
      </c>
      <c r="I550" s="169">
        <f>SUMIFS('Transport-DB'!O:O,'Transport-DB'!C:C,"="&amp;'Work DB'!C550,'Transport-DB'!F:F,"="&amp;'Work DB'!$I$4)</f>
        <v>0</v>
      </c>
      <c r="J550" s="337">
        <f>SUMIFS('Transport-DB'!O:O,'Transport-DB'!C:C,"="&amp;'Work DB'!C550,'Transport-DB'!F:F,"="&amp;'Work DB'!$J$4)</f>
        <v>0</v>
      </c>
      <c r="K550" s="168">
        <f>SUMIFS('Transport-DB'!N:N,'Transport-DB'!C:C,"="&amp;'Work DB'!C550,'Transport-DB'!F:F,"="&amp;'Work DB'!$K$4)</f>
        <v>0</v>
      </c>
      <c r="L550" s="169">
        <f>SUMIFS('Transport-DB'!N:N,'Transport-DB'!C:C,"="&amp;'Work DB'!C550,'Transport-DB'!F:F,"="&amp;'Work DB'!$L$4)</f>
        <v>0</v>
      </c>
      <c r="M550" s="169">
        <f>SUMIFS('Transport-DB'!N:N,'Transport-DB'!C:C,"="&amp;'Work DB'!C550,'Transport-DB'!F:F,"="&amp;'Work DB'!$M$4)</f>
        <v>0</v>
      </c>
      <c r="N550" s="169">
        <f>SUMIFS('Transport-DB'!N:N,'Transport-DB'!C:C,"="&amp;'Work DB'!C550,'Transport-DB'!F:F,"="&amp;'Work DB'!$N$4)</f>
        <v>0</v>
      </c>
      <c r="O550" s="169">
        <f>SUMIFS('Transport-DB'!N:N,'Transport-DB'!C:C,"="&amp;'Work DB'!C550,'Transport-DB'!F:F,"="&amp;'Work DB'!$O$4)</f>
        <v>0</v>
      </c>
      <c r="P550" s="169">
        <f>SUMIFS('Transport-DB'!N:N,'Transport-DB'!C:C,"="&amp;'Work DB'!C550,'Transport-DB'!F:F,"="&amp;'Work DB'!$P$4)</f>
        <v>0</v>
      </c>
      <c r="Q550" s="166">
        <f>SUMIFS('Transport-DB'!N:N,'Transport-DB'!C:C,"="&amp;'Work DB'!C550,'Transport-DB'!F:F,"="&amp;'Work DB'!$Q$4)</f>
        <v>0</v>
      </c>
      <c r="R550" s="167">
        <f>SUMIFS('Transport-DB'!N:N,'Transport-DB'!C:C,"="&amp;'Work DB'!C550,'Transport-DB'!F:F,"="&amp;'Work DB'!$R$4)</f>
        <v>0</v>
      </c>
      <c r="S550" s="168">
        <f>SUM(D550:J550)+SUM(K550:R550)-M550-SUMIFS(Transport_DB[ترانشه],Transport_DB[توضیحات],"دیسپوزال",Transport_DB[تاریخ],'Work DB'!C550)</f>
        <v>0</v>
      </c>
      <c r="T550" s="169">
        <f t="shared" si="76"/>
        <v>0</v>
      </c>
      <c r="U550" s="169"/>
      <c r="V550" s="169"/>
      <c r="W550" s="169"/>
      <c r="X550" s="169"/>
      <c r="Y550" s="167"/>
      <c r="Z550" s="249"/>
      <c r="AA550" s="168">
        <f>SUMIFS('Transport-DB'!P:P,'Transport-DB'!C:C,"="&amp;'Work DB'!C550,'Transport-DB'!F:F,"="&amp;'Work DB'!$AA$4)</f>
        <v>0</v>
      </c>
      <c r="AB550" s="169">
        <f>SUMIFS('Transport-DB'!P:P,'Transport-DB'!C:C,"="&amp;'Work DB'!C550,'Transport-DB'!F:F,"="&amp;'Work DB'!$AB$4)</f>
        <v>0</v>
      </c>
      <c r="AC550" s="169">
        <f>SUMIFS('Transport-DB'!P:P,'Transport-DB'!C:C,"="&amp;'Work DB'!C550,'Transport-DB'!F:F,"="&amp;'Work DB'!$AC$4)</f>
        <v>0</v>
      </c>
      <c r="AD550" s="166">
        <f>SUMIFS('Transport-DB'!P:P,'Transport-DB'!C:C,"="&amp;'Work DB'!C550,'Transport-DB'!F:F,"="&amp;'Work DB'!$AD$4)</f>
        <v>0</v>
      </c>
      <c r="AE550" s="166">
        <f>SUMIFS('Transport-DB'!P:P,'Transport-DB'!C:C,"="&amp;'Work DB'!C550,'Transport-DB'!F:F,"="&amp;'Work DB'!$AE$4)</f>
        <v>0</v>
      </c>
      <c r="AF550" s="166">
        <f>SUMIFS('Transport-DB'!P:P,'Transport-DB'!C:C,"="&amp;'Work DB'!C550,'Transport-DB'!F:F,"="&amp;'Work DB'!$AF$4)</f>
        <v>0</v>
      </c>
      <c r="AG550" s="167"/>
      <c r="AH550" s="168">
        <f>SUMIFS('Transport-DB'!Q:Q,'Transport-DB'!C:C,"="&amp;'Work DB'!C550)</f>
        <v>0</v>
      </c>
      <c r="AI550" s="170">
        <f>SUMIFS(Civil_DB[قالب بندی],Civil_DB[تاریخ],"="&amp;'Work DB'!C550)</f>
        <v>0</v>
      </c>
      <c r="AJ550" s="169"/>
      <c r="AK550" s="167">
        <f>SUMIFS(Civil_DB[بتن],Civil_DB[تاریخ],"="&amp;'Work DB'!C550)</f>
        <v>0</v>
      </c>
      <c r="AL550" s="28"/>
      <c r="AM550" s="29"/>
      <c r="AN550" s="31"/>
      <c r="AO550" s="28"/>
      <c r="AP550" s="29"/>
      <c r="AQ550" s="29"/>
      <c r="AR550" s="30"/>
      <c r="AS550" s="28"/>
      <c r="AT550" s="29"/>
      <c r="AU550" s="30"/>
      <c r="AV550" s="184"/>
      <c r="AW550" s="29"/>
      <c r="AX550" s="29"/>
      <c r="AY550" s="29"/>
      <c r="AZ550" s="29"/>
      <c r="BA550" s="29"/>
      <c r="BB550" s="29"/>
      <c r="BC550" s="30"/>
      <c r="BD550" s="249"/>
      <c r="BE550" s="249"/>
      <c r="BF550" s="249"/>
      <c r="BG550" s="249"/>
      <c r="BH550" s="32"/>
      <c r="BI550" s="56"/>
    </row>
    <row r="551" spans="2:61" s="15" customFormat="1" ht="21" x14ac:dyDescent="0.25">
      <c r="B551" s="47"/>
      <c r="C551" s="20">
        <f t="shared" si="77"/>
        <v>45916</v>
      </c>
      <c r="D551" s="168">
        <f>SUMIFS('Transport-DB'!O:O,'Transport-DB'!C:C,"="&amp;'Work DB'!C551,'Transport-DB'!F:F,"="&amp;'Work DB'!$D$4)</f>
        <v>0</v>
      </c>
      <c r="E551" s="169">
        <f>SUMIFS('Transport-DB'!O:O,'Transport-DB'!C:C,"="&amp;'Work DB'!C551,'Transport-DB'!F:F,"="&amp;'Work DB'!$E$4)</f>
        <v>0</v>
      </c>
      <c r="F551" s="169">
        <f>SUMIFS('Transport-DB'!O:O,'Transport-DB'!C:C,"="&amp;'Work DB'!C551,'Transport-DB'!F:F,"="&amp;'Work DB'!$F$4)</f>
        <v>0</v>
      </c>
      <c r="G551" s="169">
        <f>SUMIFS('Transport-DB'!O:O,'Transport-DB'!C:C,"="&amp;'Work DB'!C551,'Transport-DB'!F:F,"="&amp;'Work DB'!$G$4)</f>
        <v>0</v>
      </c>
      <c r="H551" s="166">
        <f>SUMIFS('Transport-DB'!O:O,'Transport-DB'!C:C,"="&amp;'Work DB'!C551,'Transport-DB'!F:F,"="&amp;'Work DB'!$H$4)</f>
        <v>0</v>
      </c>
      <c r="I551" s="169">
        <f>SUMIFS('Transport-DB'!O:O,'Transport-DB'!C:C,"="&amp;'Work DB'!C551,'Transport-DB'!F:F,"="&amp;'Work DB'!$I$4)</f>
        <v>0</v>
      </c>
      <c r="J551" s="337">
        <f>SUMIFS('Transport-DB'!O:O,'Transport-DB'!C:C,"="&amp;'Work DB'!C551,'Transport-DB'!F:F,"="&amp;'Work DB'!$J$4)</f>
        <v>0</v>
      </c>
      <c r="K551" s="168">
        <f>SUMIFS('Transport-DB'!N:N,'Transport-DB'!C:C,"="&amp;'Work DB'!C551,'Transport-DB'!F:F,"="&amp;'Work DB'!$K$4)</f>
        <v>0</v>
      </c>
      <c r="L551" s="169">
        <f>SUMIFS('Transport-DB'!N:N,'Transport-DB'!C:C,"="&amp;'Work DB'!C551,'Transport-DB'!F:F,"="&amp;'Work DB'!$L$4)</f>
        <v>0</v>
      </c>
      <c r="M551" s="169">
        <f>SUMIFS('Transport-DB'!N:N,'Transport-DB'!C:C,"="&amp;'Work DB'!C551,'Transport-DB'!F:F,"="&amp;'Work DB'!$M$4)</f>
        <v>0</v>
      </c>
      <c r="N551" s="169">
        <f>SUMIFS('Transport-DB'!N:N,'Transport-DB'!C:C,"="&amp;'Work DB'!C551,'Transport-DB'!F:F,"="&amp;'Work DB'!$N$4)</f>
        <v>0</v>
      </c>
      <c r="O551" s="169">
        <f>SUMIFS('Transport-DB'!N:N,'Transport-DB'!C:C,"="&amp;'Work DB'!C551,'Transport-DB'!F:F,"="&amp;'Work DB'!$O$4)</f>
        <v>0</v>
      </c>
      <c r="P551" s="169">
        <f>SUMIFS('Transport-DB'!N:N,'Transport-DB'!C:C,"="&amp;'Work DB'!C551,'Transport-DB'!F:F,"="&amp;'Work DB'!$P$4)</f>
        <v>0</v>
      </c>
      <c r="Q551" s="166">
        <f>SUMIFS('Transport-DB'!N:N,'Transport-DB'!C:C,"="&amp;'Work DB'!C551,'Transport-DB'!F:F,"="&amp;'Work DB'!$Q$4)</f>
        <v>0</v>
      </c>
      <c r="R551" s="167">
        <f>SUMIFS('Transport-DB'!N:N,'Transport-DB'!C:C,"="&amp;'Work DB'!C551,'Transport-DB'!F:F,"="&amp;'Work DB'!$R$4)</f>
        <v>0</v>
      </c>
      <c r="S551" s="168">
        <f>SUM(D551:J551)+SUM(K551:R551)-M551-SUMIFS(Transport_DB[ترانشه],Transport_DB[توضیحات],"دیسپوزال",Transport_DB[تاریخ],'Work DB'!C551)</f>
        <v>0</v>
      </c>
      <c r="T551" s="169">
        <f t="shared" si="76"/>
        <v>0</v>
      </c>
      <c r="U551" s="169"/>
      <c r="V551" s="169"/>
      <c r="W551" s="169"/>
      <c r="X551" s="169"/>
      <c r="Y551" s="167"/>
      <c r="Z551" s="249"/>
      <c r="AA551" s="168">
        <f>SUMIFS('Transport-DB'!P:P,'Transport-DB'!C:C,"="&amp;'Work DB'!C551,'Transport-DB'!F:F,"="&amp;'Work DB'!$AA$4)</f>
        <v>0</v>
      </c>
      <c r="AB551" s="169">
        <f>SUMIFS('Transport-DB'!P:P,'Transport-DB'!C:C,"="&amp;'Work DB'!C551,'Transport-DB'!F:F,"="&amp;'Work DB'!$AB$4)</f>
        <v>0</v>
      </c>
      <c r="AC551" s="169">
        <f>SUMIFS('Transport-DB'!P:P,'Transport-DB'!C:C,"="&amp;'Work DB'!C551,'Transport-DB'!F:F,"="&amp;'Work DB'!$AC$4)</f>
        <v>0</v>
      </c>
      <c r="AD551" s="166">
        <f>SUMIFS('Transport-DB'!P:P,'Transport-DB'!C:C,"="&amp;'Work DB'!C551,'Transport-DB'!F:F,"="&amp;'Work DB'!$AD$4)</f>
        <v>0</v>
      </c>
      <c r="AE551" s="166">
        <f>SUMIFS('Transport-DB'!P:P,'Transport-DB'!C:C,"="&amp;'Work DB'!C551,'Transport-DB'!F:F,"="&amp;'Work DB'!$AE$4)</f>
        <v>0</v>
      </c>
      <c r="AF551" s="166">
        <f>SUMIFS('Transport-DB'!P:P,'Transport-DB'!C:C,"="&amp;'Work DB'!C551,'Transport-DB'!F:F,"="&amp;'Work DB'!$AF$4)</f>
        <v>0</v>
      </c>
      <c r="AG551" s="167"/>
      <c r="AH551" s="168">
        <f>SUMIFS('Transport-DB'!Q:Q,'Transport-DB'!C:C,"="&amp;'Work DB'!C551)</f>
        <v>0</v>
      </c>
      <c r="AI551" s="170">
        <f>SUMIFS(Civil_DB[قالب بندی],Civil_DB[تاریخ],"="&amp;'Work DB'!C551)</f>
        <v>0</v>
      </c>
      <c r="AJ551" s="169"/>
      <c r="AK551" s="167">
        <f>SUMIFS(Civil_DB[بتن],Civil_DB[تاریخ],"="&amp;'Work DB'!C551)</f>
        <v>0</v>
      </c>
      <c r="AL551" s="28"/>
      <c r="AM551" s="29"/>
      <c r="AN551" s="31"/>
      <c r="AO551" s="28"/>
      <c r="AP551" s="29"/>
      <c r="AQ551" s="29"/>
      <c r="AR551" s="30"/>
      <c r="AS551" s="28"/>
      <c r="AT551" s="29"/>
      <c r="AU551" s="30"/>
      <c r="AV551" s="184"/>
      <c r="AW551" s="29"/>
      <c r="AX551" s="29"/>
      <c r="AY551" s="29"/>
      <c r="AZ551" s="29"/>
      <c r="BA551" s="29"/>
      <c r="BB551" s="29"/>
      <c r="BC551" s="30"/>
      <c r="BD551" s="249"/>
      <c r="BE551" s="249"/>
      <c r="BF551" s="249"/>
      <c r="BG551" s="249"/>
      <c r="BH551" s="32"/>
      <c r="BI551" s="56"/>
    </row>
    <row r="552" spans="2:61" s="15" customFormat="1" ht="21" x14ac:dyDescent="0.25">
      <c r="B552" s="47"/>
      <c r="C552" s="20">
        <f t="shared" si="77"/>
        <v>45917</v>
      </c>
      <c r="D552" s="168">
        <f>SUMIFS('Transport-DB'!O:O,'Transport-DB'!C:C,"="&amp;'Work DB'!C552,'Transport-DB'!F:F,"="&amp;'Work DB'!$D$4)</f>
        <v>0</v>
      </c>
      <c r="E552" s="169">
        <f>SUMIFS('Transport-DB'!O:O,'Transport-DB'!C:C,"="&amp;'Work DB'!C552,'Transport-DB'!F:F,"="&amp;'Work DB'!$E$4)</f>
        <v>0</v>
      </c>
      <c r="F552" s="169">
        <f>SUMIFS('Transport-DB'!O:O,'Transport-DB'!C:C,"="&amp;'Work DB'!C552,'Transport-DB'!F:F,"="&amp;'Work DB'!$F$4)</f>
        <v>0</v>
      </c>
      <c r="G552" s="169">
        <f>SUMIFS('Transport-DB'!O:O,'Transport-DB'!C:C,"="&amp;'Work DB'!C552,'Transport-DB'!F:F,"="&amp;'Work DB'!$G$4)</f>
        <v>0</v>
      </c>
      <c r="H552" s="166">
        <f>SUMIFS('Transport-DB'!O:O,'Transport-DB'!C:C,"="&amp;'Work DB'!C552,'Transport-DB'!F:F,"="&amp;'Work DB'!$H$4)</f>
        <v>0</v>
      </c>
      <c r="I552" s="169">
        <f>SUMIFS('Transport-DB'!O:O,'Transport-DB'!C:C,"="&amp;'Work DB'!C552,'Transport-DB'!F:F,"="&amp;'Work DB'!$I$4)</f>
        <v>0</v>
      </c>
      <c r="J552" s="337">
        <f>SUMIFS('Transport-DB'!O:O,'Transport-DB'!C:C,"="&amp;'Work DB'!C552,'Transport-DB'!F:F,"="&amp;'Work DB'!$J$4)</f>
        <v>0</v>
      </c>
      <c r="K552" s="168">
        <f>SUMIFS('Transport-DB'!N:N,'Transport-DB'!C:C,"="&amp;'Work DB'!C552,'Transport-DB'!F:F,"="&amp;'Work DB'!$K$4)</f>
        <v>0</v>
      </c>
      <c r="L552" s="169">
        <f>SUMIFS('Transport-DB'!N:N,'Transport-DB'!C:C,"="&amp;'Work DB'!C552,'Transport-DB'!F:F,"="&amp;'Work DB'!$L$4)</f>
        <v>0</v>
      </c>
      <c r="M552" s="169">
        <f>SUMIFS('Transport-DB'!N:N,'Transport-DB'!C:C,"="&amp;'Work DB'!C552,'Transport-DB'!F:F,"="&amp;'Work DB'!$M$4)</f>
        <v>0</v>
      </c>
      <c r="N552" s="169">
        <f>SUMIFS('Transport-DB'!N:N,'Transport-DB'!C:C,"="&amp;'Work DB'!C552,'Transport-DB'!F:F,"="&amp;'Work DB'!$N$4)</f>
        <v>0</v>
      </c>
      <c r="O552" s="169">
        <f>SUMIFS('Transport-DB'!N:N,'Transport-DB'!C:C,"="&amp;'Work DB'!C552,'Transport-DB'!F:F,"="&amp;'Work DB'!$O$4)</f>
        <v>0</v>
      </c>
      <c r="P552" s="169">
        <f>SUMIFS('Transport-DB'!N:N,'Transport-DB'!C:C,"="&amp;'Work DB'!C552,'Transport-DB'!F:F,"="&amp;'Work DB'!$P$4)</f>
        <v>0</v>
      </c>
      <c r="Q552" s="166">
        <f>SUMIFS('Transport-DB'!N:N,'Transport-DB'!C:C,"="&amp;'Work DB'!C552,'Transport-DB'!F:F,"="&amp;'Work DB'!$Q$4)</f>
        <v>0</v>
      </c>
      <c r="R552" s="167">
        <f>SUMIFS('Transport-DB'!N:N,'Transport-DB'!C:C,"="&amp;'Work DB'!C552,'Transport-DB'!F:F,"="&amp;'Work DB'!$R$4)</f>
        <v>0</v>
      </c>
      <c r="S552" s="168">
        <f>SUM(D552:J552)+SUM(K552:R552)-M552-SUMIFS(Transport_DB[ترانشه],Transport_DB[توضیحات],"دیسپوزال",Transport_DB[تاریخ],'Work DB'!C552)</f>
        <v>0</v>
      </c>
      <c r="T552" s="169">
        <f t="shared" ref="T552:T615" si="78">M552</f>
        <v>0</v>
      </c>
      <c r="U552" s="169"/>
      <c r="V552" s="169"/>
      <c r="W552" s="169"/>
      <c r="X552" s="169"/>
      <c r="Y552" s="167"/>
      <c r="Z552" s="249"/>
      <c r="AA552" s="168">
        <f>SUMIFS('Transport-DB'!P:P,'Transport-DB'!C:C,"="&amp;'Work DB'!C552,'Transport-DB'!F:F,"="&amp;'Work DB'!$AA$4)</f>
        <v>0</v>
      </c>
      <c r="AB552" s="169">
        <f>SUMIFS('Transport-DB'!P:P,'Transport-DB'!C:C,"="&amp;'Work DB'!C552,'Transport-DB'!F:F,"="&amp;'Work DB'!$AB$4)</f>
        <v>0</v>
      </c>
      <c r="AC552" s="169">
        <f>SUMIFS('Transport-DB'!P:P,'Transport-DB'!C:C,"="&amp;'Work DB'!C552,'Transport-DB'!F:F,"="&amp;'Work DB'!$AC$4)</f>
        <v>0</v>
      </c>
      <c r="AD552" s="166">
        <f>SUMIFS('Transport-DB'!P:P,'Transport-DB'!C:C,"="&amp;'Work DB'!C552,'Transport-DB'!F:F,"="&amp;'Work DB'!$AD$4)</f>
        <v>0</v>
      </c>
      <c r="AE552" s="166">
        <f>SUMIFS('Transport-DB'!P:P,'Transport-DB'!C:C,"="&amp;'Work DB'!C552,'Transport-DB'!F:F,"="&amp;'Work DB'!$AE$4)</f>
        <v>0</v>
      </c>
      <c r="AF552" s="166">
        <f>SUMIFS('Transport-DB'!P:P,'Transport-DB'!C:C,"="&amp;'Work DB'!C552,'Transport-DB'!F:F,"="&amp;'Work DB'!$AF$4)</f>
        <v>0</v>
      </c>
      <c r="AG552" s="167"/>
      <c r="AH552" s="168">
        <f>SUMIFS('Transport-DB'!Q:Q,'Transport-DB'!C:C,"="&amp;'Work DB'!C552)</f>
        <v>0</v>
      </c>
      <c r="AI552" s="170">
        <f>SUMIFS(Civil_DB[قالب بندی],Civil_DB[تاریخ],"="&amp;'Work DB'!C552)</f>
        <v>0</v>
      </c>
      <c r="AJ552" s="169"/>
      <c r="AK552" s="167">
        <f>SUMIFS(Civil_DB[بتن],Civil_DB[تاریخ],"="&amp;'Work DB'!C552)</f>
        <v>0</v>
      </c>
      <c r="AL552" s="28"/>
      <c r="AM552" s="29"/>
      <c r="AN552" s="31"/>
      <c r="AO552" s="28"/>
      <c r="AP552" s="29"/>
      <c r="AQ552" s="29"/>
      <c r="AR552" s="30"/>
      <c r="AS552" s="28"/>
      <c r="AT552" s="29"/>
      <c r="AU552" s="30"/>
      <c r="AV552" s="184"/>
      <c r="AW552" s="29"/>
      <c r="AX552" s="29"/>
      <c r="AY552" s="29"/>
      <c r="AZ552" s="29"/>
      <c r="BA552" s="29"/>
      <c r="BB552" s="29"/>
      <c r="BC552" s="30"/>
      <c r="BD552" s="249"/>
      <c r="BE552" s="249"/>
      <c r="BF552" s="249"/>
      <c r="BG552" s="249"/>
      <c r="BH552" s="32"/>
      <c r="BI552" s="56"/>
    </row>
    <row r="553" spans="2:61" s="15" customFormat="1" ht="21" x14ac:dyDescent="0.25">
      <c r="B553" s="47"/>
      <c r="C553" s="20">
        <f t="shared" si="77"/>
        <v>45918</v>
      </c>
      <c r="D553" s="168">
        <f>SUMIFS('Transport-DB'!O:O,'Transport-DB'!C:C,"="&amp;'Work DB'!C553,'Transport-DB'!F:F,"="&amp;'Work DB'!$D$4)</f>
        <v>0</v>
      </c>
      <c r="E553" s="169">
        <f>SUMIFS('Transport-DB'!O:O,'Transport-DB'!C:C,"="&amp;'Work DB'!C553,'Transport-DB'!F:F,"="&amp;'Work DB'!$E$4)</f>
        <v>0</v>
      </c>
      <c r="F553" s="169">
        <f>SUMIFS('Transport-DB'!O:O,'Transport-DB'!C:C,"="&amp;'Work DB'!C553,'Transport-DB'!F:F,"="&amp;'Work DB'!$F$4)</f>
        <v>0</v>
      </c>
      <c r="G553" s="169">
        <f>SUMIFS('Transport-DB'!O:O,'Transport-DB'!C:C,"="&amp;'Work DB'!C553,'Transport-DB'!F:F,"="&amp;'Work DB'!$G$4)</f>
        <v>0</v>
      </c>
      <c r="H553" s="166">
        <f>SUMIFS('Transport-DB'!O:O,'Transport-DB'!C:C,"="&amp;'Work DB'!C553,'Transport-DB'!F:F,"="&amp;'Work DB'!$H$4)</f>
        <v>0</v>
      </c>
      <c r="I553" s="169">
        <f>SUMIFS('Transport-DB'!O:O,'Transport-DB'!C:C,"="&amp;'Work DB'!C553,'Transport-DB'!F:F,"="&amp;'Work DB'!$I$4)</f>
        <v>0</v>
      </c>
      <c r="J553" s="337">
        <f>SUMIFS('Transport-DB'!O:O,'Transport-DB'!C:C,"="&amp;'Work DB'!C553,'Transport-DB'!F:F,"="&amp;'Work DB'!$J$4)</f>
        <v>0</v>
      </c>
      <c r="K553" s="168">
        <f>SUMIFS('Transport-DB'!N:N,'Transport-DB'!C:C,"="&amp;'Work DB'!C553,'Transport-DB'!F:F,"="&amp;'Work DB'!$K$4)</f>
        <v>0</v>
      </c>
      <c r="L553" s="169">
        <f>SUMIFS('Transport-DB'!N:N,'Transport-DB'!C:C,"="&amp;'Work DB'!C553,'Transport-DB'!F:F,"="&amp;'Work DB'!$L$4)</f>
        <v>0</v>
      </c>
      <c r="M553" s="169">
        <f>SUMIFS('Transport-DB'!N:N,'Transport-DB'!C:C,"="&amp;'Work DB'!C553,'Transport-DB'!F:F,"="&amp;'Work DB'!$M$4)</f>
        <v>0</v>
      </c>
      <c r="N553" s="169">
        <f>SUMIFS('Transport-DB'!N:N,'Transport-DB'!C:C,"="&amp;'Work DB'!C553,'Transport-DB'!F:F,"="&amp;'Work DB'!$N$4)</f>
        <v>0</v>
      </c>
      <c r="O553" s="169">
        <f>SUMIFS('Transport-DB'!N:N,'Transport-DB'!C:C,"="&amp;'Work DB'!C553,'Transport-DB'!F:F,"="&amp;'Work DB'!$O$4)</f>
        <v>0</v>
      </c>
      <c r="P553" s="169">
        <f>SUMIFS('Transport-DB'!N:N,'Transport-DB'!C:C,"="&amp;'Work DB'!C553,'Transport-DB'!F:F,"="&amp;'Work DB'!$P$4)</f>
        <v>0</v>
      </c>
      <c r="Q553" s="166">
        <f>SUMIFS('Transport-DB'!N:N,'Transport-DB'!C:C,"="&amp;'Work DB'!C553,'Transport-DB'!F:F,"="&amp;'Work DB'!$Q$4)</f>
        <v>0</v>
      </c>
      <c r="R553" s="167">
        <f>SUMIFS('Transport-DB'!N:N,'Transport-DB'!C:C,"="&amp;'Work DB'!C553,'Transport-DB'!F:F,"="&amp;'Work DB'!$R$4)</f>
        <v>0</v>
      </c>
      <c r="S553" s="168">
        <f>SUM(D553:J553)+SUM(K553:R553)-M553-SUMIFS(Transport_DB[ترانشه],Transport_DB[توضیحات],"دیسپوزال",Transport_DB[تاریخ],'Work DB'!C553)</f>
        <v>0</v>
      </c>
      <c r="T553" s="169">
        <f t="shared" si="78"/>
        <v>0</v>
      </c>
      <c r="U553" s="169"/>
      <c r="V553" s="169"/>
      <c r="W553" s="169"/>
      <c r="X553" s="169"/>
      <c r="Y553" s="167"/>
      <c r="Z553" s="249"/>
      <c r="AA553" s="168">
        <f>SUMIFS('Transport-DB'!P:P,'Transport-DB'!C:C,"="&amp;'Work DB'!C553,'Transport-DB'!F:F,"="&amp;'Work DB'!$AA$4)</f>
        <v>0</v>
      </c>
      <c r="AB553" s="169">
        <f>SUMIFS('Transport-DB'!P:P,'Transport-DB'!C:C,"="&amp;'Work DB'!C553,'Transport-DB'!F:F,"="&amp;'Work DB'!$AB$4)</f>
        <v>0</v>
      </c>
      <c r="AC553" s="169">
        <f>SUMIFS('Transport-DB'!P:P,'Transport-DB'!C:C,"="&amp;'Work DB'!C553,'Transport-DB'!F:F,"="&amp;'Work DB'!$AC$4)</f>
        <v>0</v>
      </c>
      <c r="AD553" s="166">
        <f>SUMIFS('Transport-DB'!P:P,'Transport-DB'!C:C,"="&amp;'Work DB'!C553,'Transport-DB'!F:F,"="&amp;'Work DB'!$AD$4)</f>
        <v>0</v>
      </c>
      <c r="AE553" s="166">
        <f>SUMIFS('Transport-DB'!P:P,'Transport-DB'!C:C,"="&amp;'Work DB'!C553,'Transport-DB'!F:F,"="&amp;'Work DB'!$AE$4)</f>
        <v>0</v>
      </c>
      <c r="AF553" s="166">
        <f>SUMIFS('Transport-DB'!P:P,'Transport-DB'!C:C,"="&amp;'Work DB'!C553,'Transport-DB'!F:F,"="&amp;'Work DB'!$AF$4)</f>
        <v>0</v>
      </c>
      <c r="AG553" s="167"/>
      <c r="AH553" s="168">
        <f>SUMIFS('Transport-DB'!Q:Q,'Transport-DB'!C:C,"="&amp;'Work DB'!C553)</f>
        <v>0</v>
      </c>
      <c r="AI553" s="170">
        <f>SUMIFS(Civil_DB[قالب بندی],Civil_DB[تاریخ],"="&amp;'Work DB'!C553)</f>
        <v>0</v>
      </c>
      <c r="AJ553" s="169"/>
      <c r="AK553" s="167">
        <f>SUMIFS(Civil_DB[بتن],Civil_DB[تاریخ],"="&amp;'Work DB'!C553)</f>
        <v>0</v>
      </c>
      <c r="AL553" s="28"/>
      <c r="AM553" s="29"/>
      <c r="AN553" s="31"/>
      <c r="AO553" s="28"/>
      <c r="AP553" s="29"/>
      <c r="AQ553" s="29"/>
      <c r="AR553" s="30"/>
      <c r="AS553" s="28"/>
      <c r="AT553" s="29"/>
      <c r="AU553" s="30"/>
      <c r="AV553" s="184"/>
      <c r="AW553" s="29"/>
      <c r="AX553" s="29"/>
      <c r="AY553" s="29"/>
      <c r="AZ553" s="29"/>
      <c r="BA553" s="29"/>
      <c r="BB553" s="29"/>
      <c r="BC553" s="30"/>
      <c r="BD553" s="249"/>
      <c r="BE553" s="249"/>
      <c r="BF553" s="249"/>
      <c r="BG553" s="249"/>
      <c r="BH553" s="32"/>
      <c r="BI553" s="56"/>
    </row>
    <row r="554" spans="2:61" s="15" customFormat="1" ht="21" x14ac:dyDescent="0.25">
      <c r="B554" s="47"/>
      <c r="C554" s="20">
        <f t="shared" si="77"/>
        <v>45919</v>
      </c>
      <c r="D554" s="168">
        <f>SUMIFS('Transport-DB'!O:O,'Transport-DB'!C:C,"="&amp;'Work DB'!C554,'Transport-DB'!F:F,"="&amp;'Work DB'!$D$4)</f>
        <v>0</v>
      </c>
      <c r="E554" s="169">
        <f>SUMIFS('Transport-DB'!O:O,'Transport-DB'!C:C,"="&amp;'Work DB'!C554,'Transport-DB'!F:F,"="&amp;'Work DB'!$E$4)</f>
        <v>0</v>
      </c>
      <c r="F554" s="169">
        <f>SUMIFS('Transport-DB'!O:O,'Transport-DB'!C:C,"="&amp;'Work DB'!C554,'Transport-DB'!F:F,"="&amp;'Work DB'!$F$4)</f>
        <v>0</v>
      </c>
      <c r="G554" s="169">
        <f>SUMIFS('Transport-DB'!O:O,'Transport-DB'!C:C,"="&amp;'Work DB'!C554,'Transport-DB'!F:F,"="&amp;'Work DB'!$G$4)</f>
        <v>0</v>
      </c>
      <c r="H554" s="166">
        <f>SUMIFS('Transport-DB'!O:O,'Transport-DB'!C:C,"="&amp;'Work DB'!C554,'Transport-DB'!F:F,"="&amp;'Work DB'!$H$4)</f>
        <v>0</v>
      </c>
      <c r="I554" s="169">
        <f>SUMIFS('Transport-DB'!O:O,'Transport-DB'!C:C,"="&amp;'Work DB'!C554,'Transport-DB'!F:F,"="&amp;'Work DB'!$I$4)</f>
        <v>0</v>
      </c>
      <c r="J554" s="337">
        <f>SUMIFS('Transport-DB'!O:O,'Transport-DB'!C:C,"="&amp;'Work DB'!C554,'Transport-DB'!F:F,"="&amp;'Work DB'!$J$4)</f>
        <v>0</v>
      </c>
      <c r="K554" s="168">
        <f>SUMIFS('Transport-DB'!N:N,'Transport-DB'!C:C,"="&amp;'Work DB'!C554,'Transport-DB'!F:F,"="&amp;'Work DB'!$K$4)</f>
        <v>0</v>
      </c>
      <c r="L554" s="169">
        <f>SUMIFS('Transport-DB'!N:N,'Transport-DB'!C:C,"="&amp;'Work DB'!C554,'Transport-DB'!F:F,"="&amp;'Work DB'!$L$4)</f>
        <v>0</v>
      </c>
      <c r="M554" s="169">
        <f>SUMIFS('Transport-DB'!N:N,'Transport-DB'!C:C,"="&amp;'Work DB'!C554,'Transport-DB'!F:F,"="&amp;'Work DB'!$M$4)</f>
        <v>0</v>
      </c>
      <c r="N554" s="169">
        <f>SUMIFS('Transport-DB'!N:N,'Transport-DB'!C:C,"="&amp;'Work DB'!C554,'Transport-DB'!F:F,"="&amp;'Work DB'!$N$4)</f>
        <v>0</v>
      </c>
      <c r="O554" s="169">
        <f>SUMIFS('Transport-DB'!N:N,'Transport-DB'!C:C,"="&amp;'Work DB'!C554,'Transport-DB'!F:F,"="&amp;'Work DB'!$O$4)</f>
        <v>0</v>
      </c>
      <c r="P554" s="169">
        <f>SUMIFS('Transport-DB'!N:N,'Transport-DB'!C:C,"="&amp;'Work DB'!C554,'Transport-DB'!F:F,"="&amp;'Work DB'!$P$4)</f>
        <v>0</v>
      </c>
      <c r="Q554" s="166">
        <f>SUMIFS('Transport-DB'!N:N,'Transport-DB'!C:C,"="&amp;'Work DB'!C554,'Transport-DB'!F:F,"="&amp;'Work DB'!$Q$4)</f>
        <v>0</v>
      </c>
      <c r="R554" s="167">
        <f>SUMIFS('Transport-DB'!N:N,'Transport-DB'!C:C,"="&amp;'Work DB'!C554,'Transport-DB'!F:F,"="&amp;'Work DB'!$R$4)</f>
        <v>0</v>
      </c>
      <c r="S554" s="168">
        <f>SUM(D554:J554)+SUM(K554:R554)-M554-SUMIFS(Transport_DB[ترانشه],Transport_DB[توضیحات],"دیسپوزال",Transport_DB[تاریخ],'Work DB'!C554)</f>
        <v>0</v>
      </c>
      <c r="T554" s="169">
        <f t="shared" si="78"/>
        <v>0</v>
      </c>
      <c r="U554" s="169"/>
      <c r="V554" s="169"/>
      <c r="W554" s="169"/>
      <c r="X554" s="169"/>
      <c r="Y554" s="167"/>
      <c r="Z554" s="249"/>
      <c r="AA554" s="168">
        <f>SUMIFS('Transport-DB'!P:P,'Transport-DB'!C:C,"="&amp;'Work DB'!C554,'Transport-DB'!F:F,"="&amp;'Work DB'!$AA$4)</f>
        <v>0</v>
      </c>
      <c r="AB554" s="169">
        <f>SUMIFS('Transport-DB'!P:P,'Transport-DB'!C:C,"="&amp;'Work DB'!C554,'Transport-DB'!F:F,"="&amp;'Work DB'!$AB$4)</f>
        <v>0</v>
      </c>
      <c r="AC554" s="169">
        <f>SUMIFS('Transport-DB'!P:P,'Transport-DB'!C:C,"="&amp;'Work DB'!C554,'Transport-DB'!F:F,"="&amp;'Work DB'!$AC$4)</f>
        <v>0</v>
      </c>
      <c r="AD554" s="166">
        <f>SUMIFS('Transport-DB'!P:P,'Transport-DB'!C:C,"="&amp;'Work DB'!C554,'Transport-DB'!F:F,"="&amp;'Work DB'!$AD$4)</f>
        <v>0</v>
      </c>
      <c r="AE554" s="166">
        <f>SUMIFS('Transport-DB'!P:P,'Transport-DB'!C:C,"="&amp;'Work DB'!C554,'Transport-DB'!F:F,"="&amp;'Work DB'!$AE$4)</f>
        <v>0</v>
      </c>
      <c r="AF554" s="166">
        <f>SUMIFS('Transport-DB'!P:P,'Transport-DB'!C:C,"="&amp;'Work DB'!C554,'Transport-DB'!F:F,"="&amp;'Work DB'!$AF$4)</f>
        <v>0</v>
      </c>
      <c r="AG554" s="167"/>
      <c r="AH554" s="168">
        <f>SUMIFS('Transport-DB'!Q:Q,'Transport-DB'!C:C,"="&amp;'Work DB'!C554)</f>
        <v>0</v>
      </c>
      <c r="AI554" s="170">
        <f>SUMIFS(Civil_DB[قالب بندی],Civil_DB[تاریخ],"="&amp;'Work DB'!C554)</f>
        <v>0</v>
      </c>
      <c r="AJ554" s="169"/>
      <c r="AK554" s="167">
        <f>SUMIFS(Civil_DB[بتن],Civil_DB[تاریخ],"="&amp;'Work DB'!C554)</f>
        <v>0</v>
      </c>
      <c r="AL554" s="28"/>
      <c r="AM554" s="29"/>
      <c r="AN554" s="31"/>
      <c r="AO554" s="28"/>
      <c r="AP554" s="29"/>
      <c r="AQ554" s="29"/>
      <c r="AR554" s="30"/>
      <c r="AS554" s="28"/>
      <c r="AT554" s="29"/>
      <c r="AU554" s="30"/>
      <c r="AV554" s="184"/>
      <c r="AW554" s="29"/>
      <c r="AX554" s="29"/>
      <c r="AY554" s="29"/>
      <c r="AZ554" s="29"/>
      <c r="BA554" s="29"/>
      <c r="BB554" s="29"/>
      <c r="BC554" s="30"/>
      <c r="BD554" s="249"/>
      <c r="BE554" s="249"/>
      <c r="BF554" s="249"/>
      <c r="BG554" s="249"/>
      <c r="BH554" s="32"/>
      <c r="BI554" s="56"/>
    </row>
    <row r="555" spans="2:61" s="15" customFormat="1" ht="21" x14ac:dyDescent="0.25">
      <c r="B555" s="47"/>
      <c r="C555" s="20">
        <f t="shared" si="77"/>
        <v>45920</v>
      </c>
      <c r="D555" s="168">
        <f>SUMIFS('Transport-DB'!O:O,'Transport-DB'!C:C,"="&amp;'Work DB'!C555,'Transport-DB'!F:F,"="&amp;'Work DB'!$D$4)</f>
        <v>0</v>
      </c>
      <c r="E555" s="169">
        <f>SUMIFS('Transport-DB'!O:O,'Transport-DB'!C:C,"="&amp;'Work DB'!C555,'Transport-DB'!F:F,"="&amp;'Work DB'!$E$4)</f>
        <v>0</v>
      </c>
      <c r="F555" s="169">
        <f>SUMIFS('Transport-DB'!O:O,'Transport-DB'!C:C,"="&amp;'Work DB'!C555,'Transport-DB'!F:F,"="&amp;'Work DB'!$F$4)</f>
        <v>0</v>
      </c>
      <c r="G555" s="169">
        <f>SUMIFS('Transport-DB'!O:O,'Transport-DB'!C:C,"="&amp;'Work DB'!C555,'Transport-DB'!F:F,"="&amp;'Work DB'!$G$4)</f>
        <v>0</v>
      </c>
      <c r="H555" s="166">
        <f>SUMIFS('Transport-DB'!O:O,'Transport-DB'!C:C,"="&amp;'Work DB'!C555,'Transport-DB'!F:F,"="&amp;'Work DB'!$H$4)</f>
        <v>0</v>
      </c>
      <c r="I555" s="169">
        <f>SUMIFS('Transport-DB'!O:O,'Transport-DB'!C:C,"="&amp;'Work DB'!C555,'Transport-DB'!F:F,"="&amp;'Work DB'!$I$4)</f>
        <v>0</v>
      </c>
      <c r="J555" s="337">
        <f>SUMIFS('Transport-DB'!O:O,'Transport-DB'!C:C,"="&amp;'Work DB'!C555,'Transport-DB'!F:F,"="&amp;'Work DB'!$J$4)</f>
        <v>0</v>
      </c>
      <c r="K555" s="168">
        <f>SUMIFS('Transport-DB'!N:N,'Transport-DB'!C:C,"="&amp;'Work DB'!C555,'Transport-DB'!F:F,"="&amp;'Work DB'!$K$4)</f>
        <v>0</v>
      </c>
      <c r="L555" s="169">
        <f>SUMIFS('Transport-DB'!N:N,'Transport-DB'!C:C,"="&amp;'Work DB'!C555,'Transport-DB'!F:F,"="&amp;'Work DB'!$L$4)</f>
        <v>0</v>
      </c>
      <c r="M555" s="169">
        <f>SUMIFS('Transport-DB'!N:N,'Transport-DB'!C:C,"="&amp;'Work DB'!C555,'Transport-DB'!F:F,"="&amp;'Work DB'!$M$4)</f>
        <v>0</v>
      </c>
      <c r="N555" s="169">
        <f>SUMIFS('Transport-DB'!N:N,'Transport-DB'!C:C,"="&amp;'Work DB'!C555,'Transport-DB'!F:F,"="&amp;'Work DB'!$N$4)</f>
        <v>0</v>
      </c>
      <c r="O555" s="169">
        <f>SUMIFS('Transport-DB'!N:N,'Transport-DB'!C:C,"="&amp;'Work DB'!C555,'Transport-DB'!F:F,"="&amp;'Work DB'!$O$4)</f>
        <v>0</v>
      </c>
      <c r="P555" s="169">
        <f>SUMIFS('Transport-DB'!N:N,'Transport-DB'!C:C,"="&amp;'Work DB'!C555,'Transport-DB'!F:F,"="&amp;'Work DB'!$P$4)</f>
        <v>0</v>
      </c>
      <c r="Q555" s="166">
        <f>SUMIFS('Transport-DB'!N:N,'Transport-DB'!C:C,"="&amp;'Work DB'!C555,'Transport-DB'!F:F,"="&amp;'Work DB'!$Q$4)</f>
        <v>0</v>
      </c>
      <c r="R555" s="167">
        <f>SUMIFS('Transport-DB'!N:N,'Transport-DB'!C:C,"="&amp;'Work DB'!C555,'Transport-DB'!F:F,"="&amp;'Work DB'!$R$4)</f>
        <v>0</v>
      </c>
      <c r="S555" s="168">
        <f>SUM(D555:J555)+SUM(K555:R555)-M555-SUMIFS(Transport_DB[ترانشه],Transport_DB[توضیحات],"دیسپوزال",Transport_DB[تاریخ],'Work DB'!C555)</f>
        <v>0</v>
      </c>
      <c r="T555" s="169">
        <f t="shared" si="78"/>
        <v>0</v>
      </c>
      <c r="U555" s="169"/>
      <c r="V555" s="169"/>
      <c r="W555" s="169"/>
      <c r="X555" s="169"/>
      <c r="Y555" s="167"/>
      <c r="Z555" s="249"/>
      <c r="AA555" s="168">
        <f>SUMIFS('Transport-DB'!P:P,'Transport-DB'!C:C,"="&amp;'Work DB'!C555,'Transport-DB'!F:F,"="&amp;'Work DB'!$AA$4)</f>
        <v>0</v>
      </c>
      <c r="AB555" s="169">
        <f>SUMIFS('Transport-DB'!P:P,'Transport-DB'!C:C,"="&amp;'Work DB'!C555,'Transport-DB'!F:F,"="&amp;'Work DB'!$AB$4)</f>
        <v>0</v>
      </c>
      <c r="AC555" s="169">
        <f>SUMIFS('Transport-DB'!P:P,'Transport-DB'!C:C,"="&amp;'Work DB'!C555,'Transport-DB'!F:F,"="&amp;'Work DB'!$AC$4)</f>
        <v>0</v>
      </c>
      <c r="AD555" s="166">
        <f>SUMIFS('Transport-DB'!P:P,'Transport-DB'!C:C,"="&amp;'Work DB'!C555,'Transport-DB'!F:F,"="&amp;'Work DB'!$AD$4)</f>
        <v>0</v>
      </c>
      <c r="AE555" s="166">
        <f>SUMIFS('Transport-DB'!P:P,'Transport-DB'!C:C,"="&amp;'Work DB'!C555,'Transport-DB'!F:F,"="&amp;'Work DB'!$AE$4)</f>
        <v>0</v>
      </c>
      <c r="AF555" s="166">
        <f>SUMIFS('Transport-DB'!P:P,'Transport-DB'!C:C,"="&amp;'Work DB'!C555,'Transport-DB'!F:F,"="&amp;'Work DB'!$AF$4)</f>
        <v>0</v>
      </c>
      <c r="AG555" s="167"/>
      <c r="AH555" s="168">
        <f>SUMIFS('Transport-DB'!Q:Q,'Transport-DB'!C:C,"="&amp;'Work DB'!C555)</f>
        <v>0</v>
      </c>
      <c r="AI555" s="170">
        <f>SUMIFS(Civil_DB[قالب بندی],Civil_DB[تاریخ],"="&amp;'Work DB'!C555)</f>
        <v>0</v>
      </c>
      <c r="AJ555" s="169"/>
      <c r="AK555" s="167">
        <f>SUMIFS(Civil_DB[بتن],Civil_DB[تاریخ],"="&amp;'Work DB'!C555)</f>
        <v>0</v>
      </c>
      <c r="AL555" s="28"/>
      <c r="AM555" s="29"/>
      <c r="AN555" s="31"/>
      <c r="AO555" s="28"/>
      <c r="AP555" s="29"/>
      <c r="AQ555" s="29"/>
      <c r="AR555" s="30"/>
      <c r="AS555" s="28"/>
      <c r="AT555" s="29"/>
      <c r="AU555" s="30"/>
      <c r="AV555" s="184"/>
      <c r="AW555" s="29"/>
      <c r="AX555" s="29"/>
      <c r="AY555" s="29"/>
      <c r="AZ555" s="29"/>
      <c r="BA555" s="29"/>
      <c r="BB555" s="29"/>
      <c r="BC555" s="30"/>
      <c r="BD555" s="249"/>
      <c r="BE555" s="249"/>
      <c r="BF555" s="249"/>
      <c r="BG555" s="249"/>
      <c r="BH555" s="32"/>
      <c r="BI555" s="56"/>
    </row>
    <row r="556" spans="2:61" s="15" customFormat="1" ht="21" x14ac:dyDescent="0.25">
      <c r="B556" s="47"/>
      <c r="C556" s="20">
        <f t="shared" si="77"/>
        <v>45921</v>
      </c>
      <c r="D556" s="168">
        <f>SUMIFS('Transport-DB'!O:O,'Transport-DB'!C:C,"="&amp;'Work DB'!C556,'Transport-DB'!F:F,"="&amp;'Work DB'!$D$4)</f>
        <v>0</v>
      </c>
      <c r="E556" s="169">
        <f>SUMIFS('Transport-DB'!O:O,'Transport-DB'!C:C,"="&amp;'Work DB'!C556,'Transport-DB'!F:F,"="&amp;'Work DB'!$E$4)</f>
        <v>0</v>
      </c>
      <c r="F556" s="169">
        <f>SUMIFS('Transport-DB'!O:O,'Transport-DB'!C:C,"="&amp;'Work DB'!C556,'Transport-DB'!F:F,"="&amp;'Work DB'!$F$4)</f>
        <v>0</v>
      </c>
      <c r="G556" s="169">
        <f>SUMIFS('Transport-DB'!O:O,'Transport-DB'!C:C,"="&amp;'Work DB'!C556,'Transport-DB'!F:F,"="&amp;'Work DB'!$G$4)</f>
        <v>0</v>
      </c>
      <c r="H556" s="166">
        <f>SUMIFS('Transport-DB'!O:O,'Transport-DB'!C:C,"="&amp;'Work DB'!C556,'Transport-DB'!F:F,"="&amp;'Work DB'!$H$4)</f>
        <v>0</v>
      </c>
      <c r="I556" s="169">
        <f>SUMIFS('Transport-DB'!O:O,'Transport-DB'!C:C,"="&amp;'Work DB'!C556,'Transport-DB'!F:F,"="&amp;'Work DB'!$I$4)</f>
        <v>0</v>
      </c>
      <c r="J556" s="337">
        <f>SUMIFS('Transport-DB'!O:O,'Transport-DB'!C:C,"="&amp;'Work DB'!C556,'Transport-DB'!F:F,"="&amp;'Work DB'!$J$4)</f>
        <v>0</v>
      </c>
      <c r="K556" s="168">
        <f>SUMIFS('Transport-DB'!N:N,'Transport-DB'!C:C,"="&amp;'Work DB'!C556,'Transport-DB'!F:F,"="&amp;'Work DB'!$K$4)</f>
        <v>0</v>
      </c>
      <c r="L556" s="169">
        <f>SUMIFS('Transport-DB'!N:N,'Transport-DB'!C:C,"="&amp;'Work DB'!C556,'Transport-DB'!F:F,"="&amp;'Work DB'!$L$4)</f>
        <v>0</v>
      </c>
      <c r="M556" s="169">
        <f>SUMIFS('Transport-DB'!N:N,'Transport-DB'!C:C,"="&amp;'Work DB'!C556,'Transport-DB'!F:F,"="&amp;'Work DB'!$M$4)</f>
        <v>0</v>
      </c>
      <c r="N556" s="169">
        <f>SUMIFS('Transport-DB'!N:N,'Transport-DB'!C:C,"="&amp;'Work DB'!C556,'Transport-DB'!F:F,"="&amp;'Work DB'!$N$4)</f>
        <v>0</v>
      </c>
      <c r="O556" s="169">
        <f>SUMIFS('Transport-DB'!N:N,'Transport-DB'!C:C,"="&amp;'Work DB'!C556,'Transport-DB'!F:F,"="&amp;'Work DB'!$O$4)</f>
        <v>0</v>
      </c>
      <c r="P556" s="169">
        <f>SUMIFS('Transport-DB'!N:N,'Transport-DB'!C:C,"="&amp;'Work DB'!C556,'Transport-DB'!F:F,"="&amp;'Work DB'!$P$4)</f>
        <v>0</v>
      </c>
      <c r="Q556" s="166">
        <f>SUMIFS('Transport-DB'!N:N,'Transport-DB'!C:C,"="&amp;'Work DB'!C556,'Transport-DB'!F:F,"="&amp;'Work DB'!$Q$4)</f>
        <v>0</v>
      </c>
      <c r="R556" s="167">
        <f>SUMIFS('Transport-DB'!N:N,'Transport-DB'!C:C,"="&amp;'Work DB'!C556,'Transport-DB'!F:F,"="&amp;'Work DB'!$R$4)</f>
        <v>0</v>
      </c>
      <c r="S556" s="168">
        <f>SUM(D556:J556)+SUM(K556:R556)-M556-SUMIFS(Transport_DB[ترانشه],Transport_DB[توضیحات],"دیسپوزال",Transport_DB[تاریخ],'Work DB'!C556)</f>
        <v>0</v>
      </c>
      <c r="T556" s="169">
        <f t="shared" si="78"/>
        <v>0</v>
      </c>
      <c r="U556" s="169"/>
      <c r="V556" s="169"/>
      <c r="W556" s="169"/>
      <c r="X556" s="169"/>
      <c r="Y556" s="167"/>
      <c r="Z556" s="249"/>
      <c r="AA556" s="168">
        <f>SUMIFS('Transport-DB'!P:P,'Transport-DB'!C:C,"="&amp;'Work DB'!C556,'Transport-DB'!F:F,"="&amp;'Work DB'!$AA$4)</f>
        <v>0</v>
      </c>
      <c r="AB556" s="169">
        <f>SUMIFS('Transport-DB'!P:P,'Transport-DB'!C:C,"="&amp;'Work DB'!C556,'Transport-DB'!F:F,"="&amp;'Work DB'!$AB$4)</f>
        <v>0</v>
      </c>
      <c r="AC556" s="169">
        <f>SUMIFS('Transport-DB'!P:P,'Transport-DB'!C:C,"="&amp;'Work DB'!C556,'Transport-DB'!F:F,"="&amp;'Work DB'!$AC$4)</f>
        <v>0</v>
      </c>
      <c r="AD556" s="166">
        <f>SUMIFS('Transport-DB'!P:P,'Transport-DB'!C:C,"="&amp;'Work DB'!C556,'Transport-DB'!F:F,"="&amp;'Work DB'!$AD$4)</f>
        <v>0</v>
      </c>
      <c r="AE556" s="166">
        <f>SUMIFS('Transport-DB'!P:P,'Transport-DB'!C:C,"="&amp;'Work DB'!C556,'Transport-DB'!F:F,"="&amp;'Work DB'!$AE$4)</f>
        <v>0</v>
      </c>
      <c r="AF556" s="166">
        <f>SUMIFS('Transport-DB'!P:P,'Transport-DB'!C:C,"="&amp;'Work DB'!C556,'Transport-DB'!F:F,"="&amp;'Work DB'!$AF$4)</f>
        <v>0</v>
      </c>
      <c r="AG556" s="167"/>
      <c r="AH556" s="168">
        <f>SUMIFS('Transport-DB'!Q:Q,'Transport-DB'!C:C,"="&amp;'Work DB'!C556)</f>
        <v>0</v>
      </c>
      <c r="AI556" s="170">
        <f>SUMIFS(Civil_DB[قالب بندی],Civil_DB[تاریخ],"="&amp;'Work DB'!C556)</f>
        <v>0</v>
      </c>
      <c r="AJ556" s="169"/>
      <c r="AK556" s="167">
        <f>SUMIFS(Civil_DB[بتن],Civil_DB[تاریخ],"="&amp;'Work DB'!C556)</f>
        <v>0</v>
      </c>
      <c r="AL556" s="28"/>
      <c r="AM556" s="29"/>
      <c r="AN556" s="31"/>
      <c r="AO556" s="28"/>
      <c r="AP556" s="29"/>
      <c r="AQ556" s="29"/>
      <c r="AR556" s="30"/>
      <c r="AS556" s="28"/>
      <c r="AT556" s="29"/>
      <c r="AU556" s="30"/>
      <c r="AV556" s="184"/>
      <c r="AW556" s="29"/>
      <c r="AX556" s="29"/>
      <c r="AY556" s="29"/>
      <c r="AZ556" s="29"/>
      <c r="BA556" s="29"/>
      <c r="BB556" s="29"/>
      <c r="BC556" s="30"/>
      <c r="BD556" s="249"/>
      <c r="BE556" s="249"/>
      <c r="BF556" s="249"/>
      <c r="BG556" s="249"/>
      <c r="BH556" s="32"/>
      <c r="BI556" s="56"/>
    </row>
    <row r="557" spans="2:61" s="15" customFormat="1" ht="21" x14ac:dyDescent="0.25">
      <c r="B557" s="47"/>
      <c r="C557" s="20">
        <f t="shared" si="77"/>
        <v>45922</v>
      </c>
      <c r="D557" s="168">
        <f>SUMIFS('Transport-DB'!O:O,'Transport-DB'!C:C,"="&amp;'Work DB'!C557,'Transport-DB'!F:F,"="&amp;'Work DB'!$D$4)</f>
        <v>0</v>
      </c>
      <c r="E557" s="169">
        <f>SUMIFS('Transport-DB'!O:O,'Transport-DB'!C:C,"="&amp;'Work DB'!C557,'Transport-DB'!F:F,"="&amp;'Work DB'!$E$4)</f>
        <v>0</v>
      </c>
      <c r="F557" s="169">
        <f>SUMIFS('Transport-DB'!O:O,'Transport-DB'!C:C,"="&amp;'Work DB'!C557,'Transport-DB'!F:F,"="&amp;'Work DB'!$F$4)</f>
        <v>0</v>
      </c>
      <c r="G557" s="169">
        <f>SUMIFS('Transport-DB'!O:O,'Transport-DB'!C:C,"="&amp;'Work DB'!C557,'Transport-DB'!F:F,"="&amp;'Work DB'!$G$4)</f>
        <v>0</v>
      </c>
      <c r="H557" s="166">
        <f>SUMIFS('Transport-DB'!O:O,'Transport-DB'!C:C,"="&amp;'Work DB'!C557,'Transport-DB'!F:F,"="&amp;'Work DB'!$H$4)</f>
        <v>0</v>
      </c>
      <c r="I557" s="169">
        <f>SUMIFS('Transport-DB'!O:O,'Transport-DB'!C:C,"="&amp;'Work DB'!C557,'Transport-DB'!F:F,"="&amp;'Work DB'!$I$4)</f>
        <v>0</v>
      </c>
      <c r="J557" s="337">
        <f>SUMIFS('Transport-DB'!O:O,'Transport-DB'!C:C,"="&amp;'Work DB'!C557,'Transport-DB'!F:F,"="&amp;'Work DB'!$J$4)</f>
        <v>0</v>
      </c>
      <c r="K557" s="168">
        <f>SUMIFS('Transport-DB'!N:N,'Transport-DB'!C:C,"="&amp;'Work DB'!C557,'Transport-DB'!F:F,"="&amp;'Work DB'!$K$4)</f>
        <v>0</v>
      </c>
      <c r="L557" s="169">
        <f>SUMIFS('Transport-DB'!N:N,'Transport-DB'!C:C,"="&amp;'Work DB'!C557,'Transport-DB'!F:F,"="&amp;'Work DB'!$L$4)</f>
        <v>0</v>
      </c>
      <c r="M557" s="169">
        <f>SUMIFS('Transport-DB'!N:N,'Transport-DB'!C:C,"="&amp;'Work DB'!C557,'Transport-DB'!F:F,"="&amp;'Work DB'!$M$4)</f>
        <v>0</v>
      </c>
      <c r="N557" s="169">
        <f>SUMIFS('Transport-DB'!N:N,'Transport-DB'!C:C,"="&amp;'Work DB'!C557,'Transport-DB'!F:F,"="&amp;'Work DB'!$N$4)</f>
        <v>0</v>
      </c>
      <c r="O557" s="169">
        <f>SUMIFS('Transport-DB'!N:N,'Transport-DB'!C:C,"="&amp;'Work DB'!C557,'Transport-DB'!F:F,"="&amp;'Work DB'!$O$4)</f>
        <v>0</v>
      </c>
      <c r="P557" s="169">
        <f>SUMIFS('Transport-DB'!N:N,'Transport-DB'!C:C,"="&amp;'Work DB'!C557,'Transport-DB'!F:F,"="&amp;'Work DB'!$P$4)</f>
        <v>0</v>
      </c>
      <c r="Q557" s="166">
        <f>SUMIFS('Transport-DB'!N:N,'Transport-DB'!C:C,"="&amp;'Work DB'!C557,'Transport-DB'!F:F,"="&amp;'Work DB'!$Q$4)</f>
        <v>0</v>
      </c>
      <c r="R557" s="167">
        <f>SUMIFS('Transport-DB'!N:N,'Transport-DB'!C:C,"="&amp;'Work DB'!C557,'Transport-DB'!F:F,"="&amp;'Work DB'!$R$4)</f>
        <v>0</v>
      </c>
      <c r="S557" s="168">
        <f>SUM(D557:J557)+SUM(K557:R557)-M557-SUMIFS(Transport_DB[ترانشه],Transport_DB[توضیحات],"دیسپوزال",Transport_DB[تاریخ],'Work DB'!C557)</f>
        <v>0</v>
      </c>
      <c r="T557" s="169">
        <f t="shared" si="78"/>
        <v>0</v>
      </c>
      <c r="U557" s="169"/>
      <c r="V557" s="169"/>
      <c r="W557" s="169"/>
      <c r="X557" s="169"/>
      <c r="Y557" s="167"/>
      <c r="Z557" s="249"/>
      <c r="AA557" s="168">
        <f>SUMIFS('Transport-DB'!P:P,'Transport-DB'!C:C,"="&amp;'Work DB'!C557,'Transport-DB'!F:F,"="&amp;'Work DB'!$AA$4)</f>
        <v>0</v>
      </c>
      <c r="AB557" s="169">
        <f>SUMIFS('Transport-DB'!P:P,'Transport-DB'!C:C,"="&amp;'Work DB'!C557,'Transport-DB'!F:F,"="&amp;'Work DB'!$AB$4)</f>
        <v>0</v>
      </c>
      <c r="AC557" s="169">
        <f>SUMIFS('Transport-DB'!P:P,'Transport-DB'!C:C,"="&amp;'Work DB'!C557,'Transport-DB'!F:F,"="&amp;'Work DB'!$AC$4)</f>
        <v>0</v>
      </c>
      <c r="AD557" s="166">
        <f>SUMIFS('Transport-DB'!P:P,'Transport-DB'!C:C,"="&amp;'Work DB'!C557,'Transport-DB'!F:F,"="&amp;'Work DB'!$AD$4)</f>
        <v>0</v>
      </c>
      <c r="AE557" s="166">
        <f>SUMIFS('Transport-DB'!P:P,'Transport-DB'!C:C,"="&amp;'Work DB'!C557,'Transport-DB'!F:F,"="&amp;'Work DB'!$AE$4)</f>
        <v>0</v>
      </c>
      <c r="AF557" s="166">
        <f>SUMIFS('Transport-DB'!P:P,'Transport-DB'!C:C,"="&amp;'Work DB'!C557,'Transport-DB'!F:F,"="&amp;'Work DB'!$AF$4)</f>
        <v>0</v>
      </c>
      <c r="AG557" s="167"/>
      <c r="AH557" s="168">
        <f>SUMIFS('Transport-DB'!Q:Q,'Transport-DB'!C:C,"="&amp;'Work DB'!C557)</f>
        <v>0</v>
      </c>
      <c r="AI557" s="170">
        <f>SUMIFS(Civil_DB[قالب بندی],Civil_DB[تاریخ],"="&amp;'Work DB'!C557)</f>
        <v>0</v>
      </c>
      <c r="AJ557" s="169"/>
      <c r="AK557" s="167">
        <f>SUMIFS(Civil_DB[بتن],Civil_DB[تاریخ],"="&amp;'Work DB'!C557)</f>
        <v>0</v>
      </c>
      <c r="AL557" s="28"/>
      <c r="AM557" s="29"/>
      <c r="AN557" s="31"/>
      <c r="AO557" s="28"/>
      <c r="AP557" s="29"/>
      <c r="AQ557" s="29"/>
      <c r="AR557" s="30"/>
      <c r="AS557" s="28"/>
      <c r="AT557" s="29"/>
      <c r="AU557" s="30"/>
      <c r="AV557" s="184"/>
      <c r="AW557" s="29"/>
      <c r="AX557" s="29"/>
      <c r="AY557" s="29"/>
      <c r="AZ557" s="29"/>
      <c r="BA557" s="29"/>
      <c r="BB557" s="29"/>
      <c r="BC557" s="30"/>
      <c r="BD557" s="249"/>
      <c r="BE557" s="249"/>
      <c r="BF557" s="249"/>
      <c r="BG557" s="249"/>
      <c r="BH557" s="32"/>
      <c r="BI557" s="56"/>
    </row>
    <row r="558" spans="2:61" s="360" customFormat="1" ht="21" x14ac:dyDescent="0.25">
      <c r="B558" s="351"/>
      <c r="C558" s="352">
        <f t="shared" si="77"/>
        <v>45923</v>
      </c>
      <c r="D558" s="353">
        <f>SUMIFS('Transport-DB'!O:O,'Transport-DB'!C:C,"="&amp;'Work DB'!C558,'Transport-DB'!F:F,"="&amp;'Work DB'!$D$4)</f>
        <v>0</v>
      </c>
      <c r="E558" s="354">
        <f>SUMIFS('Transport-DB'!O:O,'Transport-DB'!C:C,"="&amp;'Work DB'!C558,'Transport-DB'!F:F,"="&amp;'Work DB'!$E$4)</f>
        <v>0</v>
      </c>
      <c r="F558" s="354">
        <f>SUMIFS('Transport-DB'!O:O,'Transport-DB'!C:C,"="&amp;'Work DB'!C558,'Transport-DB'!F:F,"="&amp;'Work DB'!$F$4)</f>
        <v>0</v>
      </c>
      <c r="G558" s="354">
        <f>SUMIFS('Transport-DB'!O:O,'Transport-DB'!C:C,"="&amp;'Work DB'!C558,'Transport-DB'!F:F,"="&amp;'Work DB'!$G$4)</f>
        <v>0</v>
      </c>
      <c r="H558" s="355">
        <f>SUMIFS('Transport-DB'!O:O,'Transport-DB'!C:C,"="&amp;'Work DB'!C558,'Transport-DB'!F:F,"="&amp;'Work DB'!$H$4)</f>
        <v>0</v>
      </c>
      <c r="I558" s="354">
        <f>SUMIFS('Transport-DB'!O:O,'Transport-DB'!C:C,"="&amp;'Work DB'!C558,'Transport-DB'!F:F,"="&amp;'Work DB'!$I$4)</f>
        <v>0</v>
      </c>
      <c r="J558" s="356">
        <f>SUMIFS('Transport-DB'!O:O,'Transport-DB'!C:C,"="&amp;'Work DB'!C558,'Transport-DB'!F:F,"="&amp;'Work DB'!$J$4)</f>
        <v>0</v>
      </c>
      <c r="K558" s="353">
        <f>SUMIFS('Transport-DB'!N:N,'Transport-DB'!C:C,"="&amp;'Work DB'!C558,'Transport-DB'!F:F,"="&amp;'Work DB'!$K$4)</f>
        <v>0</v>
      </c>
      <c r="L558" s="354">
        <f>SUMIFS('Transport-DB'!N:N,'Transport-DB'!C:C,"="&amp;'Work DB'!C558,'Transport-DB'!F:F,"="&amp;'Work DB'!$L$4)</f>
        <v>0</v>
      </c>
      <c r="M558" s="354">
        <f>SUMIFS('Transport-DB'!N:N,'Transport-DB'!C:C,"="&amp;'Work DB'!C558,'Transport-DB'!F:F,"="&amp;'Work DB'!$M$4)</f>
        <v>0</v>
      </c>
      <c r="N558" s="354">
        <f>SUMIFS('Transport-DB'!N:N,'Transport-DB'!C:C,"="&amp;'Work DB'!C558,'Transport-DB'!F:F,"="&amp;'Work DB'!$N$4)</f>
        <v>0</v>
      </c>
      <c r="O558" s="354">
        <f>SUMIFS('Transport-DB'!N:N,'Transport-DB'!C:C,"="&amp;'Work DB'!C558,'Transport-DB'!F:F,"="&amp;'Work DB'!$O$4)</f>
        <v>0</v>
      </c>
      <c r="P558" s="354">
        <f>SUMIFS('Transport-DB'!N:N,'Transport-DB'!C:C,"="&amp;'Work DB'!C558,'Transport-DB'!F:F,"="&amp;'Work DB'!$P$4)</f>
        <v>0</v>
      </c>
      <c r="Q558" s="355">
        <f>SUMIFS('Transport-DB'!N:N,'Transport-DB'!C:C,"="&amp;'Work DB'!C558,'Transport-DB'!F:F,"="&amp;'Work DB'!$Q$4)</f>
        <v>0</v>
      </c>
      <c r="R558" s="357">
        <f>SUMIFS('Transport-DB'!N:N,'Transport-DB'!C:C,"="&amp;'Work DB'!C558,'Transport-DB'!F:F,"="&amp;'Work DB'!$R$4)</f>
        <v>0</v>
      </c>
      <c r="S558" s="168">
        <f>SUM(D558:J558)+SUM(K558:R558)-M558-SUMIFS(Transport_DB[ترانشه],Transport_DB[توضیحات],"دیسپوزال",Transport_DB[تاریخ],'Work DB'!C558)</f>
        <v>0</v>
      </c>
      <c r="T558" s="354">
        <f t="shared" si="78"/>
        <v>0</v>
      </c>
      <c r="U558" s="354"/>
      <c r="V558" s="354"/>
      <c r="W558" s="354"/>
      <c r="X558" s="354"/>
      <c r="Y558" s="357"/>
      <c r="Z558" s="356"/>
      <c r="AA558" s="353">
        <f>SUMIFS('Transport-DB'!P:P,'Transport-DB'!C:C,"="&amp;'Work DB'!C558,'Transport-DB'!F:F,"="&amp;'Work DB'!$AA$4)</f>
        <v>0</v>
      </c>
      <c r="AB558" s="354">
        <f>SUMIFS('Transport-DB'!P:P,'Transport-DB'!C:C,"="&amp;'Work DB'!C558,'Transport-DB'!F:F,"="&amp;'Work DB'!$AB$4)</f>
        <v>0</v>
      </c>
      <c r="AC558" s="354">
        <f>SUMIFS('Transport-DB'!P:P,'Transport-DB'!C:C,"="&amp;'Work DB'!C558,'Transport-DB'!F:F,"="&amp;'Work DB'!$AC$4)</f>
        <v>0</v>
      </c>
      <c r="AD558" s="355">
        <f>SUMIFS('Transport-DB'!P:P,'Transport-DB'!C:C,"="&amp;'Work DB'!C558,'Transport-DB'!F:F,"="&amp;'Work DB'!$AD$4)</f>
        <v>0</v>
      </c>
      <c r="AE558" s="355">
        <f>SUMIFS('Transport-DB'!P:P,'Transport-DB'!C:C,"="&amp;'Work DB'!C558,'Transport-DB'!F:F,"="&amp;'Work DB'!$AE$4)</f>
        <v>0</v>
      </c>
      <c r="AF558" s="355">
        <f>SUMIFS('Transport-DB'!P:P,'Transport-DB'!C:C,"="&amp;'Work DB'!C558,'Transport-DB'!F:F,"="&amp;'Work DB'!$AF$4)</f>
        <v>0</v>
      </c>
      <c r="AG558" s="357"/>
      <c r="AH558" s="168">
        <f>SUMIFS('Transport-DB'!Q:Q,'Transport-DB'!C:C,"="&amp;'Work DB'!C558)</f>
        <v>0</v>
      </c>
      <c r="AI558" s="170">
        <f>SUMIFS(Civil_DB[قالب بندی],Civil_DB[تاریخ],"="&amp;'Work DB'!C558)</f>
        <v>0</v>
      </c>
      <c r="AJ558" s="169"/>
      <c r="AK558" s="167">
        <f>SUMIFS(Civil_DB[بتن],Civil_DB[تاریخ],"="&amp;'Work DB'!C558)</f>
        <v>0</v>
      </c>
      <c r="AL558" s="353"/>
      <c r="AM558" s="354"/>
      <c r="AN558" s="355"/>
      <c r="AO558" s="353"/>
      <c r="AP558" s="354"/>
      <c r="AQ558" s="354"/>
      <c r="AR558" s="357"/>
      <c r="AS558" s="353"/>
      <c r="AT558" s="354"/>
      <c r="AU558" s="357"/>
      <c r="AV558" s="358"/>
      <c r="AW558" s="354"/>
      <c r="AX558" s="354"/>
      <c r="AY558" s="354"/>
      <c r="AZ558" s="354"/>
      <c r="BA558" s="354"/>
      <c r="BB558" s="354"/>
      <c r="BC558" s="357"/>
      <c r="BD558" s="356"/>
      <c r="BE558" s="356"/>
      <c r="BF558" s="356"/>
      <c r="BG558" s="356"/>
      <c r="BH558" s="358"/>
      <c r="BI558" s="359" t="s">
        <v>51</v>
      </c>
    </row>
    <row r="559" spans="2:61" s="15" customFormat="1" ht="21" x14ac:dyDescent="0.25">
      <c r="B559" s="47"/>
      <c r="C559" s="20">
        <f t="shared" si="77"/>
        <v>45924</v>
      </c>
      <c r="D559" s="168">
        <f>SUMIFS('Transport-DB'!O:O,'Transport-DB'!C:C,"="&amp;'Work DB'!C559,'Transport-DB'!F:F,"="&amp;'Work DB'!$D$4)</f>
        <v>0</v>
      </c>
      <c r="E559" s="169">
        <f>SUMIFS('Transport-DB'!O:O,'Transport-DB'!C:C,"="&amp;'Work DB'!C559,'Transport-DB'!F:F,"="&amp;'Work DB'!$E$4)</f>
        <v>0</v>
      </c>
      <c r="F559" s="169">
        <f>SUMIFS('Transport-DB'!O:O,'Transport-DB'!C:C,"="&amp;'Work DB'!C559,'Transport-DB'!F:F,"="&amp;'Work DB'!$F$4)</f>
        <v>0</v>
      </c>
      <c r="G559" s="169">
        <f>SUMIFS('Transport-DB'!O:O,'Transport-DB'!C:C,"="&amp;'Work DB'!C559,'Transport-DB'!F:F,"="&amp;'Work DB'!$G$4)</f>
        <v>0</v>
      </c>
      <c r="H559" s="166">
        <f>SUMIFS('Transport-DB'!O:O,'Transport-DB'!C:C,"="&amp;'Work DB'!C559,'Transport-DB'!F:F,"="&amp;'Work DB'!$H$4)</f>
        <v>0</v>
      </c>
      <c r="I559" s="169">
        <f>SUMIFS('Transport-DB'!O:O,'Transport-DB'!C:C,"="&amp;'Work DB'!C559,'Transport-DB'!F:F,"="&amp;'Work DB'!$I$4)</f>
        <v>0</v>
      </c>
      <c r="J559" s="337">
        <f>SUMIFS('Transport-DB'!O:O,'Transport-DB'!C:C,"="&amp;'Work DB'!C559,'Transport-DB'!F:F,"="&amp;'Work DB'!$J$4)</f>
        <v>0</v>
      </c>
      <c r="K559" s="168">
        <f>SUMIFS('Transport-DB'!N:N,'Transport-DB'!C:C,"="&amp;'Work DB'!C559,'Transport-DB'!F:F,"="&amp;'Work DB'!$K$4)</f>
        <v>0</v>
      </c>
      <c r="L559" s="169">
        <f>SUMIFS('Transport-DB'!N:N,'Transport-DB'!C:C,"="&amp;'Work DB'!C559,'Transport-DB'!F:F,"="&amp;'Work DB'!$L$4)</f>
        <v>0</v>
      </c>
      <c r="M559" s="169">
        <f>SUMIFS('Transport-DB'!N:N,'Transport-DB'!C:C,"="&amp;'Work DB'!C559,'Transport-DB'!F:F,"="&amp;'Work DB'!$M$4)</f>
        <v>0</v>
      </c>
      <c r="N559" s="169">
        <f>SUMIFS('Transport-DB'!N:N,'Transport-DB'!C:C,"="&amp;'Work DB'!C559,'Transport-DB'!F:F,"="&amp;'Work DB'!$N$4)</f>
        <v>0</v>
      </c>
      <c r="O559" s="169">
        <f>SUMIFS('Transport-DB'!N:N,'Transport-DB'!C:C,"="&amp;'Work DB'!C559,'Transport-DB'!F:F,"="&amp;'Work DB'!$O$4)</f>
        <v>0</v>
      </c>
      <c r="P559" s="169">
        <f>SUMIFS('Transport-DB'!N:N,'Transport-DB'!C:C,"="&amp;'Work DB'!C559,'Transport-DB'!F:F,"="&amp;'Work DB'!$P$4)</f>
        <v>0</v>
      </c>
      <c r="Q559" s="166">
        <f>SUMIFS('Transport-DB'!N:N,'Transport-DB'!C:C,"="&amp;'Work DB'!C559,'Transport-DB'!F:F,"="&amp;'Work DB'!$Q$4)</f>
        <v>0</v>
      </c>
      <c r="R559" s="167">
        <f>SUMIFS('Transport-DB'!N:N,'Transport-DB'!C:C,"="&amp;'Work DB'!C559,'Transport-DB'!F:F,"="&amp;'Work DB'!$R$4)</f>
        <v>0</v>
      </c>
      <c r="S559" s="168">
        <f>SUM(D559:J559)+SUM(K559:R559)-M559-SUMIFS(Transport_DB[ترانشه],Transport_DB[توضیحات],"دیسپوزال",Transport_DB[تاریخ],'Work DB'!C559)</f>
        <v>0</v>
      </c>
      <c r="T559" s="169">
        <f t="shared" si="78"/>
        <v>0</v>
      </c>
      <c r="U559" s="169"/>
      <c r="V559" s="169"/>
      <c r="W559" s="169"/>
      <c r="X559" s="169"/>
      <c r="Y559" s="167"/>
      <c r="Z559" s="249"/>
      <c r="AA559" s="168">
        <f>SUMIFS('Transport-DB'!P:P,'Transport-DB'!C:C,"="&amp;'Work DB'!C559,'Transport-DB'!F:F,"="&amp;'Work DB'!$AA$4)</f>
        <v>0</v>
      </c>
      <c r="AB559" s="169">
        <f>SUMIFS('Transport-DB'!P:P,'Transport-DB'!C:C,"="&amp;'Work DB'!C559,'Transport-DB'!F:F,"="&amp;'Work DB'!$AB$4)</f>
        <v>0</v>
      </c>
      <c r="AC559" s="169">
        <f>SUMIFS('Transport-DB'!P:P,'Transport-DB'!C:C,"="&amp;'Work DB'!C559,'Transport-DB'!F:F,"="&amp;'Work DB'!$AC$4)</f>
        <v>0</v>
      </c>
      <c r="AD559" s="166">
        <f>SUMIFS('Transport-DB'!P:P,'Transport-DB'!C:C,"="&amp;'Work DB'!C559,'Transport-DB'!F:F,"="&amp;'Work DB'!$AD$4)</f>
        <v>0</v>
      </c>
      <c r="AE559" s="166">
        <f>SUMIFS('Transport-DB'!P:P,'Transport-DB'!C:C,"="&amp;'Work DB'!C559,'Transport-DB'!F:F,"="&amp;'Work DB'!$AE$4)</f>
        <v>0</v>
      </c>
      <c r="AF559" s="166">
        <f>SUMIFS('Transport-DB'!P:P,'Transport-DB'!C:C,"="&amp;'Work DB'!C559,'Transport-DB'!F:F,"="&amp;'Work DB'!$AF$4)</f>
        <v>0</v>
      </c>
      <c r="AG559" s="167"/>
      <c r="AH559" s="168">
        <f>SUMIFS('Transport-DB'!Q:Q,'Transport-DB'!C:C,"="&amp;'Work DB'!C559)</f>
        <v>0</v>
      </c>
      <c r="AI559" s="170">
        <f>SUMIFS(Civil_DB[قالب بندی],Civil_DB[تاریخ],"="&amp;'Work DB'!C559)</f>
        <v>0</v>
      </c>
      <c r="AJ559" s="169"/>
      <c r="AK559" s="167">
        <f>SUMIFS(Civil_DB[بتن],Civil_DB[تاریخ],"="&amp;'Work DB'!C559)</f>
        <v>0</v>
      </c>
      <c r="AL559" s="28"/>
      <c r="AM559" s="29"/>
      <c r="AN559" s="31"/>
      <c r="AO559" s="28"/>
      <c r="AP559" s="29"/>
      <c r="AQ559" s="29"/>
      <c r="AR559" s="30"/>
      <c r="AS559" s="28"/>
      <c r="AT559" s="29"/>
      <c r="AU559" s="30"/>
      <c r="AV559" s="184"/>
      <c r="AW559" s="29"/>
      <c r="AX559" s="29"/>
      <c r="AY559" s="29"/>
      <c r="AZ559" s="29"/>
      <c r="BA559" s="29"/>
      <c r="BB559" s="29"/>
      <c r="BC559" s="30"/>
      <c r="BD559" s="249"/>
      <c r="BE559" s="249"/>
      <c r="BF559" s="249"/>
      <c r="BG559" s="249"/>
      <c r="BH559" s="32"/>
      <c r="BI559" s="56"/>
    </row>
    <row r="560" spans="2:61" s="15" customFormat="1" ht="21" x14ac:dyDescent="0.25">
      <c r="B560" s="47"/>
      <c r="C560" s="20">
        <f t="shared" si="77"/>
        <v>45925</v>
      </c>
      <c r="D560" s="168">
        <f>SUMIFS('Transport-DB'!O:O,'Transport-DB'!C:C,"="&amp;'Work DB'!C560,'Transport-DB'!F:F,"="&amp;'Work DB'!$D$4)</f>
        <v>0</v>
      </c>
      <c r="E560" s="169">
        <f>SUMIFS('Transport-DB'!O:O,'Transport-DB'!C:C,"="&amp;'Work DB'!C560,'Transport-DB'!F:F,"="&amp;'Work DB'!$E$4)</f>
        <v>0</v>
      </c>
      <c r="F560" s="169">
        <f>SUMIFS('Transport-DB'!O:O,'Transport-DB'!C:C,"="&amp;'Work DB'!C560,'Transport-DB'!F:F,"="&amp;'Work DB'!$F$4)</f>
        <v>0</v>
      </c>
      <c r="G560" s="169">
        <f>SUMIFS('Transport-DB'!O:O,'Transport-DB'!C:C,"="&amp;'Work DB'!C560,'Transport-DB'!F:F,"="&amp;'Work DB'!$G$4)</f>
        <v>0</v>
      </c>
      <c r="H560" s="166">
        <f>SUMIFS('Transport-DB'!O:O,'Transport-DB'!C:C,"="&amp;'Work DB'!C560,'Transport-DB'!F:F,"="&amp;'Work DB'!$H$4)</f>
        <v>0</v>
      </c>
      <c r="I560" s="169">
        <f>SUMIFS('Transport-DB'!O:O,'Transport-DB'!C:C,"="&amp;'Work DB'!C560,'Transport-DB'!F:F,"="&amp;'Work DB'!$I$4)</f>
        <v>0</v>
      </c>
      <c r="J560" s="337">
        <f>SUMIFS('Transport-DB'!O:O,'Transport-DB'!C:C,"="&amp;'Work DB'!C560,'Transport-DB'!F:F,"="&amp;'Work DB'!$J$4)</f>
        <v>0</v>
      </c>
      <c r="K560" s="168">
        <f>SUMIFS('Transport-DB'!N:N,'Transport-DB'!C:C,"="&amp;'Work DB'!C560,'Transport-DB'!F:F,"="&amp;'Work DB'!$K$4)</f>
        <v>0</v>
      </c>
      <c r="L560" s="169">
        <f>SUMIFS('Transport-DB'!N:N,'Transport-DB'!C:C,"="&amp;'Work DB'!C560,'Transport-DB'!F:F,"="&amp;'Work DB'!$L$4)</f>
        <v>0</v>
      </c>
      <c r="M560" s="169">
        <f>SUMIFS('Transport-DB'!N:N,'Transport-DB'!C:C,"="&amp;'Work DB'!C560,'Transport-DB'!F:F,"="&amp;'Work DB'!$M$4)</f>
        <v>0</v>
      </c>
      <c r="N560" s="169">
        <f>SUMIFS('Transport-DB'!N:N,'Transport-DB'!C:C,"="&amp;'Work DB'!C560,'Transport-DB'!F:F,"="&amp;'Work DB'!$N$4)</f>
        <v>0</v>
      </c>
      <c r="O560" s="169">
        <f>SUMIFS('Transport-DB'!N:N,'Transport-DB'!C:C,"="&amp;'Work DB'!C560,'Transport-DB'!F:F,"="&amp;'Work DB'!$O$4)</f>
        <v>0</v>
      </c>
      <c r="P560" s="169">
        <f>SUMIFS('Transport-DB'!N:N,'Transport-DB'!C:C,"="&amp;'Work DB'!C560,'Transport-DB'!F:F,"="&amp;'Work DB'!$P$4)</f>
        <v>0</v>
      </c>
      <c r="Q560" s="166">
        <f>SUMIFS('Transport-DB'!N:N,'Transport-DB'!C:C,"="&amp;'Work DB'!C560,'Transport-DB'!F:F,"="&amp;'Work DB'!$Q$4)</f>
        <v>0</v>
      </c>
      <c r="R560" s="167">
        <f>SUMIFS('Transport-DB'!N:N,'Transport-DB'!C:C,"="&amp;'Work DB'!C560,'Transport-DB'!F:F,"="&amp;'Work DB'!$R$4)</f>
        <v>0</v>
      </c>
      <c r="S560" s="168">
        <f>SUM(D560:J560)+SUM(K560:R560)-M560-SUMIFS(Transport_DB[ترانشه],Transport_DB[توضیحات],"دیسپوزال",Transport_DB[تاریخ],'Work DB'!C560)</f>
        <v>0</v>
      </c>
      <c r="T560" s="169">
        <f t="shared" si="78"/>
        <v>0</v>
      </c>
      <c r="U560" s="169"/>
      <c r="V560" s="169"/>
      <c r="W560" s="169"/>
      <c r="X560" s="169"/>
      <c r="Y560" s="167"/>
      <c r="Z560" s="249"/>
      <c r="AA560" s="168">
        <f>SUMIFS('Transport-DB'!P:P,'Transport-DB'!C:C,"="&amp;'Work DB'!C560,'Transport-DB'!F:F,"="&amp;'Work DB'!$AA$4)</f>
        <v>0</v>
      </c>
      <c r="AB560" s="169">
        <f>SUMIFS('Transport-DB'!P:P,'Transport-DB'!C:C,"="&amp;'Work DB'!C560,'Transport-DB'!F:F,"="&amp;'Work DB'!$AB$4)</f>
        <v>0</v>
      </c>
      <c r="AC560" s="169">
        <f>SUMIFS('Transport-DB'!P:P,'Transport-DB'!C:C,"="&amp;'Work DB'!C560,'Transport-DB'!F:F,"="&amp;'Work DB'!$AC$4)</f>
        <v>0</v>
      </c>
      <c r="AD560" s="166">
        <f>SUMIFS('Transport-DB'!P:P,'Transport-DB'!C:C,"="&amp;'Work DB'!C560,'Transport-DB'!F:F,"="&amp;'Work DB'!$AD$4)</f>
        <v>0</v>
      </c>
      <c r="AE560" s="166">
        <f>SUMIFS('Transport-DB'!P:P,'Transport-DB'!C:C,"="&amp;'Work DB'!C560,'Transport-DB'!F:F,"="&amp;'Work DB'!$AE$4)</f>
        <v>0</v>
      </c>
      <c r="AF560" s="166">
        <f>SUMIFS('Transport-DB'!P:P,'Transport-DB'!C:C,"="&amp;'Work DB'!C560,'Transport-DB'!F:F,"="&amp;'Work DB'!$AF$4)</f>
        <v>0</v>
      </c>
      <c r="AG560" s="167"/>
      <c r="AH560" s="168">
        <f>SUMIFS('Transport-DB'!Q:Q,'Transport-DB'!C:C,"="&amp;'Work DB'!C560)</f>
        <v>0</v>
      </c>
      <c r="AI560" s="170">
        <f>SUMIFS(Civil_DB[قالب بندی],Civil_DB[تاریخ],"="&amp;'Work DB'!C560)</f>
        <v>0</v>
      </c>
      <c r="AJ560" s="169"/>
      <c r="AK560" s="167">
        <f>SUMIFS(Civil_DB[بتن],Civil_DB[تاریخ],"="&amp;'Work DB'!C560)</f>
        <v>0</v>
      </c>
      <c r="AL560" s="28"/>
      <c r="AM560" s="29"/>
      <c r="AN560" s="31"/>
      <c r="AO560" s="28"/>
      <c r="AP560" s="29"/>
      <c r="AQ560" s="29"/>
      <c r="AR560" s="30"/>
      <c r="AS560" s="28"/>
      <c r="AT560" s="29"/>
      <c r="AU560" s="30"/>
      <c r="AV560" s="184"/>
      <c r="AW560" s="29"/>
      <c r="AX560" s="29"/>
      <c r="AY560" s="29"/>
      <c r="AZ560" s="29"/>
      <c r="BA560" s="29"/>
      <c r="BB560" s="29"/>
      <c r="BC560" s="30"/>
      <c r="BD560" s="249"/>
      <c r="BE560" s="249"/>
      <c r="BF560" s="249"/>
      <c r="BG560" s="249"/>
      <c r="BH560" s="32"/>
      <c r="BI560" s="56"/>
    </row>
    <row r="561" spans="2:61" s="15" customFormat="1" ht="21" x14ac:dyDescent="0.25">
      <c r="B561" s="47"/>
      <c r="C561" s="20">
        <f t="shared" si="77"/>
        <v>45926</v>
      </c>
      <c r="D561" s="168">
        <f>SUMIFS('Transport-DB'!O:O,'Transport-DB'!C:C,"="&amp;'Work DB'!C561,'Transport-DB'!F:F,"="&amp;'Work DB'!$D$4)</f>
        <v>0</v>
      </c>
      <c r="E561" s="169">
        <f>SUMIFS('Transport-DB'!O:O,'Transport-DB'!C:C,"="&amp;'Work DB'!C561,'Transport-DB'!F:F,"="&amp;'Work DB'!$E$4)</f>
        <v>0</v>
      </c>
      <c r="F561" s="169">
        <f>SUMIFS('Transport-DB'!O:O,'Transport-DB'!C:C,"="&amp;'Work DB'!C561,'Transport-DB'!F:F,"="&amp;'Work DB'!$F$4)</f>
        <v>0</v>
      </c>
      <c r="G561" s="169">
        <f>SUMIFS('Transport-DB'!O:O,'Transport-DB'!C:C,"="&amp;'Work DB'!C561,'Transport-DB'!F:F,"="&amp;'Work DB'!$G$4)</f>
        <v>0</v>
      </c>
      <c r="H561" s="166">
        <f>SUMIFS('Transport-DB'!O:O,'Transport-DB'!C:C,"="&amp;'Work DB'!C561,'Transport-DB'!F:F,"="&amp;'Work DB'!$H$4)</f>
        <v>0</v>
      </c>
      <c r="I561" s="169">
        <f>SUMIFS('Transport-DB'!O:O,'Transport-DB'!C:C,"="&amp;'Work DB'!C561,'Transport-DB'!F:F,"="&amp;'Work DB'!$I$4)</f>
        <v>0</v>
      </c>
      <c r="J561" s="337">
        <f>SUMIFS('Transport-DB'!O:O,'Transport-DB'!C:C,"="&amp;'Work DB'!C561,'Transport-DB'!F:F,"="&amp;'Work DB'!$J$4)</f>
        <v>0</v>
      </c>
      <c r="K561" s="168">
        <f>SUMIFS('Transport-DB'!N:N,'Transport-DB'!C:C,"="&amp;'Work DB'!C561,'Transport-DB'!F:F,"="&amp;'Work DB'!$K$4)</f>
        <v>0</v>
      </c>
      <c r="L561" s="169">
        <f>SUMIFS('Transport-DB'!N:N,'Transport-DB'!C:C,"="&amp;'Work DB'!C561,'Transport-DB'!F:F,"="&amp;'Work DB'!$L$4)</f>
        <v>0</v>
      </c>
      <c r="M561" s="169">
        <f>SUMIFS('Transport-DB'!N:N,'Transport-DB'!C:C,"="&amp;'Work DB'!C561,'Transport-DB'!F:F,"="&amp;'Work DB'!$M$4)</f>
        <v>0</v>
      </c>
      <c r="N561" s="169">
        <f>SUMIFS('Transport-DB'!N:N,'Transport-DB'!C:C,"="&amp;'Work DB'!C561,'Transport-DB'!F:F,"="&amp;'Work DB'!$N$4)</f>
        <v>0</v>
      </c>
      <c r="O561" s="169">
        <f>SUMIFS('Transport-DB'!N:N,'Transport-DB'!C:C,"="&amp;'Work DB'!C561,'Transport-DB'!F:F,"="&amp;'Work DB'!$O$4)</f>
        <v>0</v>
      </c>
      <c r="P561" s="169">
        <f>SUMIFS('Transport-DB'!N:N,'Transport-DB'!C:C,"="&amp;'Work DB'!C561,'Transport-DB'!F:F,"="&amp;'Work DB'!$P$4)</f>
        <v>0</v>
      </c>
      <c r="Q561" s="166">
        <f>SUMIFS('Transport-DB'!N:N,'Transport-DB'!C:C,"="&amp;'Work DB'!C561,'Transport-DB'!F:F,"="&amp;'Work DB'!$Q$4)</f>
        <v>0</v>
      </c>
      <c r="R561" s="167">
        <f>SUMIFS('Transport-DB'!N:N,'Transport-DB'!C:C,"="&amp;'Work DB'!C561,'Transport-DB'!F:F,"="&amp;'Work DB'!$R$4)</f>
        <v>0</v>
      </c>
      <c r="S561" s="168">
        <f>SUM(D561:J561)+SUM(K561:R561)-M561-SUMIFS(Transport_DB[ترانشه],Transport_DB[توضیحات],"دیسپوزال",Transport_DB[تاریخ],'Work DB'!C561)</f>
        <v>0</v>
      </c>
      <c r="T561" s="169">
        <f t="shared" si="78"/>
        <v>0</v>
      </c>
      <c r="U561" s="169"/>
      <c r="V561" s="169"/>
      <c r="W561" s="169"/>
      <c r="X561" s="169"/>
      <c r="Y561" s="167"/>
      <c r="Z561" s="249"/>
      <c r="AA561" s="168">
        <f>SUMIFS('Transport-DB'!P:P,'Transport-DB'!C:C,"="&amp;'Work DB'!C561,'Transport-DB'!F:F,"="&amp;'Work DB'!$AA$4)</f>
        <v>0</v>
      </c>
      <c r="AB561" s="169">
        <f>SUMIFS('Transport-DB'!P:P,'Transport-DB'!C:C,"="&amp;'Work DB'!C561,'Transport-DB'!F:F,"="&amp;'Work DB'!$AB$4)</f>
        <v>0</v>
      </c>
      <c r="AC561" s="169">
        <f>SUMIFS('Transport-DB'!P:P,'Transport-DB'!C:C,"="&amp;'Work DB'!C561,'Transport-DB'!F:F,"="&amp;'Work DB'!$AC$4)</f>
        <v>0</v>
      </c>
      <c r="AD561" s="166">
        <f>SUMIFS('Transport-DB'!P:P,'Transport-DB'!C:C,"="&amp;'Work DB'!C561,'Transport-DB'!F:F,"="&amp;'Work DB'!$AD$4)</f>
        <v>0</v>
      </c>
      <c r="AE561" s="166">
        <f>SUMIFS('Transport-DB'!P:P,'Transport-DB'!C:C,"="&amp;'Work DB'!C561,'Transport-DB'!F:F,"="&amp;'Work DB'!$AE$4)</f>
        <v>0</v>
      </c>
      <c r="AF561" s="166">
        <f>SUMIFS('Transport-DB'!P:P,'Transport-DB'!C:C,"="&amp;'Work DB'!C561,'Transport-DB'!F:F,"="&amp;'Work DB'!$AF$4)</f>
        <v>0</v>
      </c>
      <c r="AG561" s="167"/>
      <c r="AH561" s="168">
        <f>SUMIFS('Transport-DB'!Q:Q,'Transport-DB'!C:C,"="&amp;'Work DB'!C561)</f>
        <v>0</v>
      </c>
      <c r="AI561" s="170">
        <f>SUMIFS(Civil_DB[قالب بندی],Civil_DB[تاریخ],"="&amp;'Work DB'!C561)</f>
        <v>0</v>
      </c>
      <c r="AJ561" s="169"/>
      <c r="AK561" s="167">
        <f>SUMIFS(Civil_DB[بتن],Civil_DB[تاریخ],"="&amp;'Work DB'!C561)</f>
        <v>0</v>
      </c>
      <c r="AL561" s="28"/>
      <c r="AM561" s="29"/>
      <c r="AN561" s="31"/>
      <c r="AO561" s="28"/>
      <c r="AP561" s="29"/>
      <c r="AQ561" s="29"/>
      <c r="AR561" s="30"/>
      <c r="AS561" s="28"/>
      <c r="AT561" s="29"/>
      <c r="AU561" s="30"/>
      <c r="AV561" s="184"/>
      <c r="AW561" s="29"/>
      <c r="AX561" s="29"/>
      <c r="AY561" s="29"/>
      <c r="AZ561" s="29"/>
      <c r="BA561" s="29"/>
      <c r="BB561" s="29"/>
      <c r="BC561" s="30"/>
      <c r="BD561" s="249"/>
      <c r="BE561" s="249"/>
      <c r="BF561" s="249"/>
      <c r="BG561" s="249"/>
      <c r="BH561" s="32"/>
      <c r="BI561" s="56"/>
    </row>
    <row r="562" spans="2:61" s="15" customFormat="1" ht="21" x14ac:dyDescent="0.25">
      <c r="B562" s="47"/>
      <c r="C562" s="20">
        <f t="shared" si="77"/>
        <v>45927</v>
      </c>
      <c r="D562" s="168">
        <f>SUMIFS('Transport-DB'!O:O,'Transport-DB'!C:C,"="&amp;'Work DB'!C562,'Transport-DB'!F:F,"="&amp;'Work DB'!$D$4)</f>
        <v>0</v>
      </c>
      <c r="E562" s="169">
        <f>SUMIFS('Transport-DB'!O:O,'Transport-DB'!C:C,"="&amp;'Work DB'!C562,'Transport-DB'!F:F,"="&amp;'Work DB'!$E$4)</f>
        <v>0</v>
      </c>
      <c r="F562" s="169">
        <f>SUMIFS('Transport-DB'!O:O,'Transport-DB'!C:C,"="&amp;'Work DB'!C562,'Transport-DB'!F:F,"="&amp;'Work DB'!$F$4)</f>
        <v>0</v>
      </c>
      <c r="G562" s="169">
        <f>SUMIFS('Transport-DB'!O:O,'Transport-DB'!C:C,"="&amp;'Work DB'!C562,'Transport-DB'!F:F,"="&amp;'Work DB'!$G$4)</f>
        <v>0</v>
      </c>
      <c r="H562" s="166">
        <f>SUMIFS('Transport-DB'!O:O,'Transport-DB'!C:C,"="&amp;'Work DB'!C562,'Transport-DB'!F:F,"="&amp;'Work DB'!$H$4)</f>
        <v>0</v>
      </c>
      <c r="I562" s="169">
        <f>SUMIFS('Transport-DB'!O:O,'Transport-DB'!C:C,"="&amp;'Work DB'!C562,'Transport-DB'!F:F,"="&amp;'Work DB'!$I$4)</f>
        <v>0</v>
      </c>
      <c r="J562" s="337">
        <f>SUMIFS('Transport-DB'!O:O,'Transport-DB'!C:C,"="&amp;'Work DB'!C562,'Transport-DB'!F:F,"="&amp;'Work DB'!$J$4)</f>
        <v>0</v>
      </c>
      <c r="K562" s="168">
        <f>SUMIFS('Transport-DB'!N:N,'Transport-DB'!C:C,"="&amp;'Work DB'!C562,'Transport-DB'!F:F,"="&amp;'Work DB'!$K$4)</f>
        <v>0</v>
      </c>
      <c r="L562" s="169">
        <f>SUMIFS('Transport-DB'!N:N,'Transport-DB'!C:C,"="&amp;'Work DB'!C562,'Transport-DB'!F:F,"="&amp;'Work DB'!$L$4)</f>
        <v>0</v>
      </c>
      <c r="M562" s="169">
        <f>SUMIFS('Transport-DB'!N:N,'Transport-DB'!C:C,"="&amp;'Work DB'!C562,'Transport-DB'!F:F,"="&amp;'Work DB'!$M$4)</f>
        <v>0</v>
      </c>
      <c r="N562" s="169">
        <f>SUMIFS('Transport-DB'!N:N,'Transport-DB'!C:C,"="&amp;'Work DB'!C562,'Transport-DB'!F:F,"="&amp;'Work DB'!$N$4)</f>
        <v>0</v>
      </c>
      <c r="O562" s="169">
        <f>SUMIFS('Transport-DB'!N:N,'Transport-DB'!C:C,"="&amp;'Work DB'!C562,'Transport-DB'!F:F,"="&amp;'Work DB'!$O$4)</f>
        <v>0</v>
      </c>
      <c r="P562" s="169">
        <f>SUMIFS('Transport-DB'!N:N,'Transport-DB'!C:C,"="&amp;'Work DB'!C562,'Transport-DB'!F:F,"="&amp;'Work DB'!$P$4)</f>
        <v>0</v>
      </c>
      <c r="Q562" s="166">
        <f>SUMIFS('Transport-DB'!N:N,'Transport-DB'!C:C,"="&amp;'Work DB'!C562,'Transport-DB'!F:F,"="&amp;'Work DB'!$Q$4)</f>
        <v>0</v>
      </c>
      <c r="R562" s="167">
        <f>SUMIFS('Transport-DB'!N:N,'Transport-DB'!C:C,"="&amp;'Work DB'!C562,'Transport-DB'!F:F,"="&amp;'Work DB'!$R$4)</f>
        <v>0</v>
      </c>
      <c r="S562" s="168">
        <f>SUM(D562:J562)+SUM(K562:R562)-M562-SUMIFS(Transport_DB[ترانشه],Transport_DB[توضیحات],"دیسپوزال",Transport_DB[تاریخ],'Work DB'!C562)</f>
        <v>0</v>
      </c>
      <c r="T562" s="169">
        <f t="shared" si="78"/>
        <v>0</v>
      </c>
      <c r="U562" s="169"/>
      <c r="V562" s="169"/>
      <c r="W562" s="169"/>
      <c r="X562" s="169"/>
      <c r="Y562" s="167"/>
      <c r="Z562" s="249"/>
      <c r="AA562" s="168">
        <f>SUMIFS('Transport-DB'!P:P,'Transport-DB'!C:C,"="&amp;'Work DB'!C562,'Transport-DB'!F:F,"="&amp;'Work DB'!$AA$4)</f>
        <v>0</v>
      </c>
      <c r="AB562" s="169">
        <f>SUMIFS('Transport-DB'!P:P,'Transport-DB'!C:C,"="&amp;'Work DB'!C562,'Transport-DB'!F:F,"="&amp;'Work DB'!$AB$4)</f>
        <v>0</v>
      </c>
      <c r="AC562" s="169">
        <f>SUMIFS('Transport-DB'!P:P,'Transport-DB'!C:C,"="&amp;'Work DB'!C562,'Transport-DB'!F:F,"="&amp;'Work DB'!$AC$4)</f>
        <v>0</v>
      </c>
      <c r="AD562" s="166">
        <f>SUMIFS('Transport-DB'!P:P,'Transport-DB'!C:C,"="&amp;'Work DB'!C562,'Transport-DB'!F:F,"="&amp;'Work DB'!$AD$4)</f>
        <v>0</v>
      </c>
      <c r="AE562" s="166">
        <f>SUMIFS('Transport-DB'!P:P,'Transport-DB'!C:C,"="&amp;'Work DB'!C562,'Transport-DB'!F:F,"="&amp;'Work DB'!$AE$4)</f>
        <v>0</v>
      </c>
      <c r="AF562" s="166">
        <f>SUMIFS('Transport-DB'!P:P,'Transport-DB'!C:C,"="&amp;'Work DB'!C562,'Transport-DB'!F:F,"="&amp;'Work DB'!$AF$4)</f>
        <v>0</v>
      </c>
      <c r="AG562" s="167"/>
      <c r="AH562" s="168">
        <f>SUMIFS('Transport-DB'!Q:Q,'Transport-DB'!C:C,"="&amp;'Work DB'!C562)</f>
        <v>0</v>
      </c>
      <c r="AI562" s="170">
        <f>SUMIFS(Civil_DB[قالب بندی],Civil_DB[تاریخ],"="&amp;'Work DB'!C562)</f>
        <v>0</v>
      </c>
      <c r="AJ562" s="169"/>
      <c r="AK562" s="167">
        <f>SUMIFS(Civil_DB[بتن],Civil_DB[تاریخ],"="&amp;'Work DB'!C562)</f>
        <v>0</v>
      </c>
      <c r="AL562" s="28"/>
      <c r="AM562" s="29"/>
      <c r="AN562" s="31"/>
      <c r="AO562" s="28"/>
      <c r="AP562" s="29"/>
      <c r="AQ562" s="29"/>
      <c r="AR562" s="30"/>
      <c r="AS562" s="28"/>
      <c r="AT562" s="29"/>
      <c r="AU562" s="30"/>
      <c r="AV562" s="184"/>
      <c r="AW562" s="29"/>
      <c r="AX562" s="29"/>
      <c r="AY562" s="29"/>
      <c r="AZ562" s="29"/>
      <c r="BA562" s="29"/>
      <c r="BB562" s="29"/>
      <c r="BC562" s="30"/>
      <c r="BD562" s="249"/>
      <c r="BE562" s="249"/>
      <c r="BF562" s="249"/>
      <c r="BG562" s="249"/>
      <c r="BH562" s="32"/>
      <c r="BI562" s="56"/>
    </row>
    <row r="563" spans="2:61" s="15" customFormat="1" ht="21" x14ac:dyDescent="0.25">
      <c r="B563" s="47"/>
      <c r="C563" s="20">
        <f t="shared" si="77"/>
        <v>45928</v>
      </c>
      <c r="D563" s="168">
        <f>SUMIFS('Transport-DB'!O:O,'Transport-DB'!C:C,"="&amp;'Work DB'!C563,'Transport-DB'!F:F,"="&amp;'Work DB'!$D$4)</f>
        <v>0</v>
      </c>
      <c r="E563" s="169">
        <f>SUMIFS('Transport-DB'!O:O,'Transport-DB'!C:C,"="&amp;'Work DB'!C563,'Transport-DB'!F:F,"="&amp;'Work DB'!$E$4)</f>
        <v>0</v>
      </c>
      <c r="F563" s="169">
        <f>SUMIFS('Transport-DB'!O:O,'Transport-DB'!C:C,"="&amp;'Work DB'!C563,'Transport-DB'!F:F,"="&amp;'Work DB'!$F$4)</f>
        <v>0</v>
      </c>
      <c r="G563" s="169">
        <f>SUMIFS('Transport-DB'!O:O,'Transport-DB'!C:C,"="&amp;'Work DB'!C563,'Transport-DB'!F:F,"="&amp;'Work DB'!$G$4)</f>
        <v>0</v>
      </c>
      <c r="H563" s="166">
        <f>SUMIFS('Transport-DB'!O:O,'Transport-DB'!C:C,"="&amp;'Work DB'!C563,'Transport-DB'!F:F,"="&amp;'Work DB'!$H$4)</f>
        <v>0</v>
      </c>
      <c r="I563" s="169">
        <f>SUMIFS('Transport-DB'!O:O,'Transport-DB'!C:C,"="&amp;'Work DB'!C563,'Transport-DB'!F:F,"="&amp;'Work DB'!$I$4)</f>
        <v>0</v>
      </c>
      <c r="J563" s="337">
        <f>SUMIFS('Transport-DB'!O:O,'Transport-DB'!C:C,"="&amp;'Work DB'!C563,'Transport-DB'!F:F,"="&amp;'Work DB'!$J$4)</f>
        <v>0</v>
      </c>
      <c r="K563" s="168">
        <f>SUMIFS('Transport-DB'!N:N,'Transport-DB'!C:C,"="&amp;'Work DB'!C563,'Transport-DB'!F:F,"="&amp;'Work DB'!$K$4)</f>
        <v>0</v>
      </c>
      <c r="L563" s="169">
        <f>SUMIFS('Transport-DB'!N:N,'Transport-DB'!C:C,"="&amp;'Work DB'!C563,'Transport-DB'!F:F,"="&amp;'Work DB'!$L$4)</f>
        <v>0</v>
      </c>
      <c r="M563" s="169">
        <f>SUMIFS('Transport-DB'!N:N,'Transport-DB'!C:C,"="&amp;'Work DB'!C563,'Transport-DB'!F:F,"="&amp;'Work DB'!$M$4)</f>
        <v>0</v>
      </c>
      <c r="N563" s="169">
        <f>SUMIFS('Transport-DB'!N:N,'Transport-DB'!C:C,"="&amp;'Work DB'!C563,'Transport-DB'!F:F,"="&amp;'Work DB'!$N$4)</f>
        <v>0</v>
      </c>
      <c r="O563" s="169">
        <f>SUMIFS('Transport-DB'!N:N,'Transport-DB'!C:C,"="&amp;'Work DB'!C563,'Transport-DB'!F:F,"="&amp;'Work DB'!$O$4)</f>
        <v>0</v>
      </c>
      <c r="P563" s="169">
        <f>SUMIFS('Transport-DB'!N:N,'Transport-DB'!C:C,"="&amp;'Work DB'!C563,'Transport-DB'!F:F,"="&amp;'Work DB'!$P$4)</f>
        <v>0</v>
      </c>
      <c r="Q563" s="166">
        <f>SUMIFS('Transport-DB'!N:N,'Transport-DB'!C:C,"="&amp;'Work DB'!C563,'Transport-DB'!F:F,"="&amp;'Work DB'!$Q$4)</f>
        <v>0</v>
      </c>
      <c r="R563" s="167">
        <f>SUMIFS('Transport-DB'!N:N,'Transport-DB'!C:C,"="&amp;'Work DB'!C563,'Transport-DB'!F:F,"="&amp;'Work DB'!$R$4)</f>
        <v>0</v>
      </c>
      <c r="S563" s="168">
        <f>SUM(D563:J563)+SUM(K563:R563)-M563-SUMIFS(Transport_DB[ترانشه],Transport_DB[توضیحات],"دیسپوزال",Transport_DB[تاریخ],'Work DB'!C563)</f>
        <v>0</v>
      </c>
      <c r="T563" s="169">
        <f t="shared" si="78"/>
        <v>0</v>
      </c>
      <c r="U563" s="169"/>
      <c r="V563" s="169"/>
      <c r="W563" s="169"/>
      <c r="X563" s="169"/>
      <c r="Y563" s="167"/>
      <c r="Z563" s="249"/>
      <c r="AA563" s="168">
        <f>SUMIFS('Transport-DB'!P:P,'Transport-DB'!C:C,"="&amp;'Work DB'!C563,'Transport-DB'!F:F,"="&amp;'Work DB'!$AA$4)</f>
        <v>0</v>
      </c>
      <c r="AB563" s="169">
        <f>SUMIFS('Transport-DB'!P:P,'Transport-DB'!C:C,"="&amp;'Work DB'!C563,'Transport-DB'!F:F,"="&amp;'Work DB'!$AB$4)</f>
        <v>0</v>
      </c>
      <c r="AC563" s="169">
        <f>SUMIFS('Transport-DB'!P:P,'Transport-DB'!C:C,"="&amp;'Work DB'!C563,'Transport-DB'!F:F,"="&amp;'Work DB'!$AC$4)</f>
        <v>0</v>
      </c>
      <c r="AD563" s="166">
        <f>SUMIFS('Transport-DB'!P:P,'Transport-DB'!C:C,"="&amp;'Work DB'!C563,'Transport-DB'!F:F,"="&amp;'Work DB'!$AD$4)</f>
        <v>0</v>
      </c>
      <c r="AE563" s="166">
        <f>SUMIFS('Transport-DB'!P:P,'Transport-DB'!C:C,"="&amp;'Work DB'!C563,'Transport-DB'!F:F,"="&amp;'Work DB'!$AE$4)</f>
        <v>0</v>
      </c>
      <c r="AF563" s="166">
        <f>SUMIFS('Transport-DB'!P:P,'Transport-DB'!C:C,"="&amp;'Work DB'!C563,'Transport-DB'!F:F,"="&amp;'Work DB'!$AF$4)</f>
        <v>0</v>
      </c>
      <c r="AG563" s="167"/>
      <c r="AH563" s="168">
        <f>SUMIFS('Transport-DB'!Q:Q,'Transport-DB'!C:C,"="&amp;'Work DB'!C563)</f>
        <v>0</v>
      </c>
      <c r="AI563" s="170">
        <f>SUMIFS(Civil_DB[قالب بندی],Civil_DB[تاریخ],"="&amp;'Work DB'!C563)</f>
        <v>0</v>
      </c>
      <c r="AJ563" s="169"/>
      <c r="AK563" s="167">
        <f>SUMIFS(Civil_DB[بتن],Civil_DB[تاریخ],"="&amp;'Work DB'!C563)</f>
        <v>0</v>
      </c>
      <c r="AL563" s="28"/>
      <c r="AM563" s="29"/>
      <c r="AN563" s="31"/>
      <c r="AO563" s="28"/>
      <c r="AP563" s="29"/>
      <c r="AQ563" s="29"/>
      <c r="AR563" s="30"/>
      <c r="AS563" s="28"/>
      <c r="AT563" s="29"/>
      <c r="AU563" s="30"/>
      <c r="AV563" s="184"/>
      <c r="AW563" s="29"/>
      <c r="AX563" s="29"/>
      <c r="AY563" s="29"/>
      <c r="AZ563" s="29"/>
      <c r="BA563" s="29"/>
      <c r="BB563" s="29"/>
      <c r="BC563" s="30"/>
      <c r="BD563" s="249"/>
      <c r="BE563" s="249"/>
      <c r="BF563" s="249"/>
      <c r="BG563" s="249"/>
      <c r="BH563" s="32"/>
      <c r="BI563" s="56"/>
    </row>
    <row r="564" spans="2:61" s="15" customFormat="1" ht="21" x14ac:dyDescent="0.25">
      <c r="B564" s="47"/>
      <c r="C564" s="20">
        <f t="shared" si="77"/>
        <v>45929</v>
      </c>
      <c r="D564" s="168">
        <f>SUMIFS('Transport-DB'!O:O,'Transport-DB'!C:C,"="&amp;'Work DB'!C564,'Transport-DB'!F:F,"="&amp;'Work DB'!$D$4)</f>
        <v>0</v>
      </c>
      <c r="E564" s="169">
        <f>SUMIFS('Transport-DB'!O:O,'Transport-DB'!C:C,"="&amp;'Work DB'!C564,'Transport-DB'!F:F,"="&amp;'Work DB'!$E$4)</f>
        <v>0</v>
      </c>
      <c r="F564" s="169">
        <f>SUMIFS('Transport-DB'!O:O,'Transport-DB'!C:C,"="&amp;'Work DB'!C564,'Transport-DB'!F:F,"="&amp;'Work DB'!$F$4)</f>
        <v>0</v>
      </c>
      <c r="G564" s="169">
        <f>SUMIFS('Transport-DB'!O:O,'Transport-DB'!C:C,"="&amp;'Work DB'!C564,'Transport-DB'!F:F,"="&amp;'Work DB'!$G$4)</f>
        <v>0</v>
      </c>
      <c r="H564" s="166">
        <f>SUMIFS('Transport-DB'!O:O,'Transport-DB'!C:C,"="&amp;'Work DB'!C564,'Transport-DB'!F:F,"="&amp;'Work DB'!$H$4)</f>
        <v>0</v>
      </c>
      <c r="I564" s="169">
        <f>SUMIFS('Transport-DB'!O:O,'Transport-DB'!C:C,"="&amp;'Work DB'!C564,'Transport-DB'!F:F,"="&amp;'Work DB'!$I$4)</f>
        <v>0</v>
      </c>
      <c r="J564" s="337">
        <f>SUMIFS('Transport-DB'!O:O,'Transport-DB'!C:C,"="&amp;'Work DB'!C564,'Transport-DB'!F:F,"="&amp;'Work DB'!$J$4)</f>
        <v>0</v>
      </c>
      <c r="K564" s="168">
        <f>SUMIFS('Transport-DB'!N:N,'Transport-DB'!C:C,"="&amp;'Work DB'!C564,'Transport-DB'!F:F,"="&amp;'Work DB'!$K$4)</f>
        <v>0</v>
      </c>
      <c r="L564" s="169">
        <f>SUMIFS('Transport-DB'!N:N,'Transport-DB'!C:C,"="&amp;'Work DB'!C564,'Transport-DB'!F:F,"="&amp;'Work DB'!$L$4)</f>
        <v>0</v>
      </c>
      <c r="M564" s="169">
        <f>SUMIFS('Transport-DB'!N:N,'Transport-DB'!C:C,"="&amp;'Work DB'!C564,'Transport-DB'!F:F,"="&amp;'Work DB'!$M$4)</f>
        <v>0</v>
      </c>
      <c r="N564" s="169">
        <f>SUMIFS('Transport-DB'!N:N,'Transport-DB'!C:C,"="&amp;'Work DB'!C564,'Transport-DB'!F:F,"="&amp;'Work DB'!$N$4)</f>
        <v>0</v>
      </c>
      <c r="O564" s="169">
        <f>SUMIFS('Transport-DB'!N:N,'Transport-DB'!C:C,"="&amp;'Work DB'!C564,'Transport-DB'!F:F,"="&amp;'Work DB'!$O$4)</f>
        <v>0</v>
      </c>
      <c r="P564" s="169">
        <f>SUMIFS('Transport-DB'!N:N,'Transport-DB'!C:C,"="&amp;'Work DB'!C564,'Transport-DB'!F:F,"="&amp;'Work DB'!$P$4)</f>
        <v>0</v>
      </c>
      <c r="Q564" s="166">
        <f>SUMIFS('Transport-DB'!N:N,'Transport-DB'!C:C,"="&amp;'Work DB'!C564,'Transport-DB'!F:F,"="&amp;'Work DB'!$Q$4)</f>
        <v>0</v>
      </c>
      <c r="R564" s="167">
        <f>SUMIFS('Transport-DB'!N:N,'Transport-DB'!C:C,"="&amp;'Work DB'!C564,'Transport-DB'!F:F,"="&amp;'Work DB'!$R$4)</f>
        <v>0</v>
      </c>
      <c r="S564" s="168">
        <f>SUM(D564:J564)+SUM(K564:R564)-M564-SUMIFS(Transport_DB[ترانشه],Transport_DB[توضیحات],"دیسپوزال",Transport_DB[تاریخ],'Work DB'!C564)</f>
        <v>0</v>
      </c>
      <c r="T564" s="169">
        <f t="shared" si="78"/>
        <v>0</v>
      </c>
      <c r="U564" s="169"/>
      <c r="V564" s="169"/>
      <c r="W564" s="169"/>
      <c r="X564" s="169"/>
      <c r="Y564" s="167"/>
      <c r="Z564" s="249"/>
      <c r="AA564" s="168">
        <f>SUMIFS('Transport-DB'!P:P,'Transport-DB'!C:C,"="&amp;'Work DB'!C564,'Transport-DB'!F:F,"="&amp;'Work DB'!$AA$4)</f>
        <v>0</v>
      </c>
      <c r="AB564" s="169">
        <f>SUMIFS('Transport-DB'!P:P,'Transport-DB'!C:C,"="&amp;'Work DB'!C564,'Transport-DB'!F:F,"="&amp;'Work DB'!$AB$4)</f>
        <v>0</v>
      </c>
      <c r="AC564" s="169">
        <f>SUMIFS('Transport-DB'!P:P,'Transport-DB'!C:C,"="&amp;'Work DB'!C564,'Transport-DB'!F:F,"="&amp;'Work DB'!$AC$4)</f>
        <v>0</v>
      </c>
      <c r="AD564" s="166">
        <f>SUMIFS('Transport-DB'!P:P,'Transport-DB'!C:C,"="&amp;'Work DB'!C564,'Transport-DB'!F:F,"="&amp;'Work DB'!$AD$4)</f>
        <v>0</v>
      </c>
      <c r="AE564" s="166">
        <f>SUMIFS('Transport-DB'!P:P,'Transport-DB'!C:C,"="&amp;'Work DB'!C564,'Transport-DB'!F:F,"="&amp;'Work DB'!$AE$4)</f>
        <v>0</v>
      </c>
      <c r="AF564" s="166">
        <f>SUMIFS('Transport-DB'!P:P,'Transport-DB'!C:C,"="&amp;'Work DB'!C564,'Transport-DB'!F:F,"="&amp;'Work DB'!$AF$4)</f>
        <v>0</v>
      </c>
      <c r="AG564" s="167"/>
      <c r="AH564" s="168">
        <f>SUMIFS('Transport-DB'!Q:Q,'Transport-DB'!C:C,"="&amp;'Work DB'!C564)</f>
        <v>0</v>
      </c>
      <c r="AI564" s="170">
        <f>SUMIFS(Civil_DB[قالب بندی],Civil_DB[تاریخ],"="&amp;'Work DB'!C564)</f>
        <v>0</v>
      </c>
      <c r="AJ564" s="169"/>
      <c r="AK564" s="167">
        <f>SUMIFS(Civil_DB[بتن],Civil_DB[تاریخ],"="&amp;'Work DB'!C564)</f>
        <v>0</v>
      </c>
      <c r="AL564" s="28"/>
      <c r="AM564" s="29"/>
      <c r="AN564" s="31"/>
      <c r="AO564" s="28"/>
      <c r="AP564" s="29"/>
      <c r="AQ564" s="29"/>
      <c r="AR564" s="30"/>
      <c r="AS564" s="28"/>
      <c r="AT564" s="29"/>
      <c r="AU564" s="30"/>
      <c r="AV564" s="184"/>
      <c r="AW564" s="29"/>
      <c r="AX564" s="29"/>
      <c r="AY564" s="29"/>
      <c r="AZ564" s="29"/>
      <c r="BA564" s="29"/>
      <c r="BB564" s="29"/>
      <c r="BC564" s="30"/>
      <c r="BD564" s="249"/>
      <c r="BE564" s="249"/>
      <c r="BF564" s="249"/>
      <c r="BG564" s="249"/>
      <c r="BH564" s="32"/>
      <c r="BI564" s="56"/>
    </row>
    <row r="565" spans="2:61" s="15" customFormat="1" ht="21" x14ac:dyDescent="0.25">
      <c r="B565" s="47"/>
      <c r="C565" s="20">
        <f t="shared" si="77"/>
        <v>45930</v>
      </c>
      <c r="D565" s="168">
        <f>SUMIFS('Transport-DB'!O:O,'Transport-DB'!C:C,"="&amp;'Work DB'!C565,'Transport-DB'!F:F,"="&amp;'Work DB'!$D$4)</f>
        <v>0</v>
      </c>
      <c r="E565" s="169">
        <f>SUMIFS('Transport-DB'!O:O,'Transport-DB'!C:C,"="&amp;'Work DB'!C565,'Transport-DB'!F:F,"="&amp;'Work DB'!$E$4)</f>
        <v>0</v>
      </c>
      <c r="F565" s="169">
        <f>SUMIFS('Transport-DB'!O:O,'Transport-DB'!C:C,"="&amp;'Work DB'!C565,'Transport-DB'!F:F,"="&amp;'Work DB'!$F$4)</f>
        <v>0</v>
      </c>
      <c r="G565" s="169">
        <f>SUMIFS('Transport-DB'!O:O,'Transport-DB'!C:C,"="&amp;'Work DB'!C565,'Transport-DB'!F:F,"="&amp;'Work DB'!$G$4)</f>
        <v>0</v>
      </c>
      <c r="H565" s="166">
        <f>SUMIFS('Transport-DB'!O:O,'Transport-DB'!C:C,"="&amp;'Work DB'!C565,'Transport-DB'!F:F,"="&amp;'Work DB'!$H$4)</f>
        <v>0</v>
      </c>
      <c r="I565" s="169">
        <f>SUMIFS('Transport-DB'!O:O,'Transport-DB'!C:C,"="&amp;'Work DB'!C565,'Transport-DB'!F:F,"="&amp;'Work DB'!$I$4)</f>
        <v>0</v>
      </c>
      <c r="J565" s="337">
        <f>SUMIFS('Transport-DB'!O:O,'Transport-DB'!C:C,"="&amp;'Work DB'!C565,'Transport-DB'!F:F,"="&amp;'Work DB'!$J$4)</f>
        <v>0</v>
      </c>
      <c r="K565" s="168">
        <f>SUMIFS('Transport-DB'!N:N,'Transport-DB'!C:C,"="&amp;'Work DB'!C565,'Transport-DB'!F:F,"="&amp;'Work DB'!$K$4)</f>
        <v>0</v>
      </c>
      <c r="L565" s="169">
        <f>SUMIFS('Transport-DB'!N:N,'Transport-DB'!C:C,"="&amp;'Work DB'!C565,'Transport-DB'!F:F,"="&amp;'Work DB'!$L$4)</f>
        <v>0</v>
      </c>
      <c r="M565" s="169">
        <f>SUMIFS('Transport-DB'!N:N,'Transport-DB'!C:C,"="&amp;'Work DB'!C565,'Transport-DB'!F:F,"="&amp;'Work DB'!$M$4)</f>
        <v>0</v>
      </c>
      <c r="N565" s="169">
        <f>SUMIFS('Transport-DB'!N:N,'Transport-DB'!C:C,"="&amp;'Work DB'!C565,'Transport-DB'!F:F,"="&amp;'Work DB'!$N$4)</f>
        <v>0</v>
      </c>
      <c r="O565" s="169">
        <f>SUMIFS('Transport-DB'!N:N,'Transport-DB'!C:C,"="&amp;'Work DB'!C565,'Transport-DB'!F:F,"="&amp;'Work DB'!$O$4)</f>
        <v>0</v>
      </c>
      <c r="P565" s="169">
        <f>SUMIFS('Transport-DB'!N:N,'Transport-DB'!C:C,"="&amp;'Work DB'!C565,'Transport-DB'!F:F,"="&amp;'Work DB'!$P$4)</f>
        <v>0</v>
      </c>
      <c r="Q565" s="166">
        <f>SUMIFS('Transport-DB'!N:N,'Transport-DB'!C:C,"="&amp;'Work DB'!C565,'Transport-DB'!F:F,"="&amp;'Work DB'!$Q$4)</f>
        <v>0</v>
      </c>
      <c r="R565" s="167">
        <f>SUMIFS('Transport-DB'!N:N,'Transport-DB'!C:C,"="&amp;'Work DB'!C565,'Transport-DB'!F:F,"="&amp;'Work DB'!$R$4)</f>
        <v>0</v>
      </c>
      <c r="S565" s="168">
        <f>SUM(D565:J565)+SUM(K565:R565)-M565-SUMIFS(Transport_DB[ترانشه],Transport_DB[توضیحات],"دیسپوزال",Transport_DB[تاریخ],'Work DB'!C565)</f>
        <v>0</v>
      </c>
      <c r="T565" s="169">
        <f t="shared" si="78"/>
        <v>0</v>
      </c>
      <c r="U565" s="169"/>
      <c r="V565" s="169"/>
      <c r="W565" s="169"/>
      <c r="X565" s="169"/>
      <c r="Y565" s="167"/>
      <c r="Z565" s="249"/>
      <c r="AA565" s="168">
        <f>SUMIFS('Transport-DB'!P:P,'Transport-DB'!C:C,"="&amp;'Work DB'!C565,'Transport-DB'!F:F,"="&amp;'Work DB'!$AA$4)</f>
        <v>0</v>
      </c>
      <c r="AB565" s="169">
        <f>SUMIFS('Transport-DB'!P:P,'Transport-DB'!C:C,"="&amp;'Work DB'!C565,'Transport-DB'!F:F,"="&amp;'Work DB'!$AB$4)</f>
        <v>0</v>
      </c>
      <c r="AC565" s="169">
        <f>SUMIFS('Transport-DB'!P:P,'Transport-DB'!C:C,"="&amp;'Work DB'!C565,'Transport-DB'!F:F,"="&amp;'Work DB'!$AC$4)</f>
        <v>0</v>
      </c>
      <c r="AD565" s="166">
        <f>SUMIFS('Transport-DB'!P:P,'Transport-DB'!C:C,"="&amp;'Work DB'!C565,'Transport-DB'!F:F,"="&amp;'Work DB'!$AD$4)</f>
        <v>0</v>
      </c>
      <c r="AE565" s="166">
        <f>SUMIFS('Transport-DB'!P:P,'Transport-DB'!C:C,"="&amp;'Work DB'!C565,'Transport-DB'!F:F,"="&amp;'Work DB'!$AE$4)</f>
        <v>0</v>
      </c>
      <c r="AF565" s="166">
        <f>SUMIFS('Transport-DB'!P:P,'Transport-DB'!C:C,"="&amp;'Work DB'!C565,'Transport-DB'!F:F,"="&amp;'Work DB'!$AF$4)</f>
        <v>0</v>
      </c>
      <c r="AG565" s="167"/>
      <c r="AH565" s="168">
        <f>SUMIFS('Transport-DB'!Q:Q,'Transport-DB'!C:C,"="&amp;'Work DB'!C565)</f>
        <v>0</v>
      </c>
      <c r="AI565" s="170">
        <f>SUMIFS(Civil_DB[قالب بندی],Civil_DB[تاریخ],"="&amp;'Work DB'!C565)</f>
        <v>0</v>
      </c>
      <c r="AJ565" s="169"/>
      <c r="AK565" s="167">
        <f>SUMIFS(Civil_DB[بتن],Civil_DB[تاریخ],"="&amp;'Work DB'!C565)</f>
        <v>0</v>
      </c>
      <c r="AL565" s="28"/>
      <c r="AM565" s="29"/>
      <c r="AN565" s="31"/>
      <c r="AO565" s="28"/>
      <c r="AP565" s="29"/>
      <c r="AQ565" s="29"/>
      <c r="AR565" s="30"/>
      <c r="AS565" s="28"/>
      <c r="AT565" s="29"/>
      <c r="AU565" s="30"/>
      <c r="AV565" s="184"/>
      <c r="AW565" s="29"/>
      <c r="AX565" s="29"/>
      <c r="AY565" s="29"/>
      <c r="AZ565" s="29"/>
      <c r="BA565" s="29"/>
      <c r="BB565" s="29"/>
      <c r="BC565" s="30"/>
      <c r="BD565" s="249"/>
      <c r="BE565" s="249"/>
      <c r="BF565" s="249"/>
      <c r="BG565" s="249"/>
      <c r="BH565" s="32"/>
      <c r="BI565" s="56"/>
    </row>
    <row r="566" spans="2:61" s="15" customFormat="1" ht="21" x14ac:dyDescent="0.25">
      <c r="B566" s="47"/>
      <c r="C566" s="20">
        <f t="shared" si="77"/>
        <v>45931</v>
      </c>
      <c r="D566" s="168">
        <f>SUMIFS('Transport-DB'!O:O,'Transport-DB'!C:C,"="&amp;'Work DB'!C566,'Transport-DB'!F:F,"="&amp;'Work DB'!$D$4)</f>
        <v>0</v>
      </c>
      <c r="E566" s="169">
        <f>SUMIFS('Transport-DB'!O:O,'Transport-DB'!C:C,"="&amp;'Work DB'!C566,'Transport-DB'!F:F,"="&amp;'Work DB'!$E$4)</f>
        <v>0</v>
      </c>
      <c r="F566" s="169">
        <f>SUMIFS('Transport-DB'!O:O,'Transport-DB'!C:C,"="&amp;'Work DB'!C566,'Transport-DB'!F:F,"="&amp;'Work DB'!$F$4)</f>
        <v>0</v>
      </c>
      <c r="G566" s="169">
        <f>SUMIFS('Transport-DB'!O:O,'Transport-DB'!C:C,"="&amp;'Work DB'!C566,'Transport-DB'!F:F,"="&amp;'Work DB'!$G$4)</f>
        <v>0</v>
      </c>
      <c r="H566" s="166">
        <f>SUMIFS('Transport-DB'!O:O,'Transport-DB'!C:C,"="&amp;'Work DB'!C566,'Transport-DB'!F:F,"="&amp;'Work DB'!$H$4)</f>
        <v>0</v>
      </c>
      <c r="I566" s="169">
        <f>SUMIFS('Transport-DB'!O:O,'Transport-DB'!C:C,"="&amp;'Work DB'!C566,'Transport-DB'!F:F,"="&amp;'Work DB'!$I$4)</f>
        <v>0</v>
      </c>
      <c r="J566" s="337">
        <f>SUMIFS('Transport-DB'!O:O,'Transport-DB'!C:C,"="&amp;'Work DB'!C566,'Transport-DB'!F:F,"="&amp;'Work DB'!$J$4)</f>
        <v>0</v>
      </c>
      <c r="K566" s="168">
        <f>SUMIFS('Transport-DB'!N:N,'Transport-DB'!C:C,"="&amp;'Work DB'!C566,'Transport-DB'!F:F,"="&amp;'Work DB'!$K$4)</f>
        <v>0</v>
      </c>
      <c r="L566" s="169">
        <f>SUMIFS('Transport-DB'!N:N,'Transport-DB'!C:C,"="&amp;'Work DB'!C566,'Transport-DB'!F:F,"="&amp;'Work DB'!$L$4)</f>
        <v>0</v>
      </c>
      <c r="M566" s="169">
        <f>SUMIFS('Transport-DB'!N:N,'Transport-DB'!C:C,"="&amp;'Work DB'!C566,'Transport-DB'!F:F,"="&amp;'Work DB'!$M$4)</f>
        <v>0</v>
      </c>
      <c r="N566" s="169">
        <f>SUMIFS('Transport-DB'!N:N,'Transport-DB'!C:C,"="&amp;'Work DB'!C566,'Transport-DB'!F:F,"="&amp;'Work DB'!$N$4)</f>
        <v>0</v>
      </c>
      <c r="O566" s="169">
        <f>SUMIFS('Transport-DB'!N:N,'Transport-DB'!C:C,"="&amp;'Work DB'!C566,'Transport-DB'!F:F,"="&amp;'Work DB'!$O$4)</f>
        <v>0</v>
      </c>
      <c r="P566" s="169">
        <f>SUMIFS('Transport-DB'!N:N,'Transport-DB'!C:C,"="&amp;'Work DB'!C566,'Transport-DB'!F:F,"="&amp;'Work DB'!$P$4)</f>
        <v>0</v>
      </c>
      <c r="Q566" s="166">
        <f>SUMIFS('Transport-DB'!N:N,'Transport-DB'!C:C,"="&amp;'Work DB'!C566,'Transport-DB'!F:F,"="&amp;'Work DB'!$Q$4)</f>
        <v>0</v>
      </c>
      <c r="R566" s="167">
        <f>SUMIFS('Transport-DB'!N:N,'Transport-DB'!C:C,"="&amp;'Work DB'!C566,'Transport-DB'!F:F,"="&amp;'Work DB'!$R$4)</f>
        <v>0</v>
      </c>
      <c r="S566" s="168">
        <f>SUM(D566:J566)+SUM(K566:R566)-M566-SUMIFS(Transport_DB[ترانشه],Transport_DB[توضیحات],"دیسپوزال",Transport_DB[تاریخ],'Work DB'!C566)</f>
        <v>0</v>
      </c>
      <c r="T566" s="169">
        <f t="shared" si="78"/>
        <v>0</v>
      </c>
      <c r="U566" s="169"/>
      <c r="V566" s="169"/>
      <c r="W566" s="169"/>
      <c r="X566" s="169"/>
      <c r="Y566" s="167"/>
      <c r="Z566" s="249"/>
      <c r="AA566" s="168">
        <f>SUMIFS('Transport-DB'!P:P,'Transport-DB'!C:C,"="&amp;'Work DB'!C566,'Transport-DB'!F:F,"="&amp;'Work DB'!$AA$4)</f>
        <v>0</v>
      </c>
      <c r="AB566" s="169">
        <f>SUMIFS('Transport-DB'!P:P,'Transport-DB'!C:C,"="&amp;'Work DB'!C566,'Transport-DB'!F:F,"="&amp;'Work DB'!$AB$4)</f>
        <v>0</v>
      </c>
      <c r="AC566" s="169">
        <f>SUMIFS('Transport-DB'!P:P,'Transport-DB'!C:C,"="&amp;'Work DB'!C566,'Transport-DB'!F:F,"="&amp;'Work DB'!$AC$4)</f>
        <v>0</v>
      </c>
      <c r="AD566" s="166">
        <f>SUMIFS('Transport-DB'!P:P,'Transport-DB'!C:C,"="&amp;'Work DB'!C566,'Transport-DB'!F:F,"="&amp;'Work DB'!$AD$4)</f>
        <v>0</v>
      </c>
      <c r="AE566" s="166">
        <f>SUMIFS('Transport-DB'!P:P,'Transport-DB'!C:C,"="&amp;'Work DB'!C566,'Transport-DB'!F:F,"="&amp;'Work DB'!$AE$4)</f>
        <v>0</v>
      </c>
      <c r="AF566" s="166">
        <f>SUMIFS('Transport-DB'!P:P,'Transport-DB'!C:C,"="&amp;'Work DB'!C566,'Transport-DB'!F:F,"="&amp;'Work DB'!$AF$4)</f>
        <v>0</v>
      </c>
      <c r="AG566" s="167"/>
      <c r="AH566" s="168">
        <f>SUMIFS('Transport-DB'!Q:Q,'Transport-DB'!C:C,"="&amp;'Work DB'!C566)</f>
        <v>0</v>
      </c>
      <c r="AI566" s="170">
        <f>SUMIFS(Civil_DB[قالب بندی],Civil_DB[تاریخ],"="&amp;'Work DB'!C566)</f>
        <v>0</v>
      </c>
      <c r="AJ566" s="169"/>
      <c r="AK566" s="167">
        <f>SUMIFS(Civil_DB[بتن],Civil_DB[تاریخ],"="&amp;'Work DB'!C566)</f>
        <v>0</v>
      </c>
      <c r="AL566" s="28"/>
      <c r="AM566" s="29"/>
      <c r="AN566" s="31"/>
      <c r="AO566" s="28"/>
      <c r="AP566" s="29"/>
      <c r="AQ566" s="29"/>
      <c r="AR566" s="30"/>
      <c r="AS566" s="28"/>
      <c r="AT566" s="29"/>
      <c r="AU566" s="30"/>
      <c r="AV566" s="184"/>
      <c r="AW566" s="29"/>
      <c r="AX566" s="29"/>
      <c r="AY566" s="29"/>
      <c r="AZ566" s="29"/>
      <c r="BA566" s="29"/>
      <c r="BB566" s="29"/>
      <c r="BC566" s="30"/>
      <c r="BD566" s="249"/>
      <c r="BE566" s="249"/>
      <c r="BF566" s="249"/>
      <c r="BG566" s="249"/>
      <c r="BH566" s="32"/>
      <c r="BI566" s="56"/>
    </row>
    <row r="567" spans="2:61" s="15" customFormat="1" ht="21" x14ac:dyDescent="0.25">
      <c r="B567" s="47"/>
      <c r="C567" s="20">
        <f t="shared" si="77"/>
        <v>45932</v>
      </c>
      <c r="D567" s="168">
        <f>SUMIFS('Transport-DB'!O:O,'Transport-DB'!C:C,"="&amp;'Work DB'!C567,'Transport-DB'!F:F,"="&amp;'Work DB'!$D$4)</f>
        <v>0</v>
      </c>
      <c r="E567" s="169">
        <f>SUMIFS('Transport-DB'!O:O,'Transport-DB'!C:C,"="&amp;'Work DB'!C567,'Transport-DB'!F:F,"="&amp;'Work DB'!$E$4)</f>
        <v>0</v>
      </c>
      <c r="F567" s="169">
        <f>SUMIFS('Transport-DB'!O:O,'Transport-DB'!C:C,"="&amp;'Work DB'!C567,'Transport-DB'!F:F,"="&amp;'Work DB'!$F$4)</f>
        <v>0</v>
      </c>
      <c r="G567" s="169">
        <f>SUMIFS('Transport-DB'!O:O,'Transport-DB'!C:C,"="&amp;'Work DB'!C567,'Transport-DB'!F:F,"="&amp;'Work DB'!$G$4)</f>
        <v>0</v>
      </c>
      <c r="H567" s="166">
        <f>SUMIFS('Transport-DB'!O:O,'Transport-DB'!C:C,"="&amp;'Work DB'!C567,'Transport-DB'!F:F,"="&amp;'Work DB'!$H$4)</f>
        <v>0</v>
      </c>
      <c r="I567" s="169">
        <f>SUMIFS('Transport-DB'!O:O,'Transport-DB'!C:C,"="&amp;'Work DB'!C567,'Transport-DB'!F:F,"="&amp;'Work DB'!$I$4)</f>
        <v>0</v>
      </c>
      <c r="J567" s="337">
        <f>SUMIFS('Transport-DB'!O:O,'Transport-DB'!C:C,"="&amp;'Work DB'!C567,'Transport-DB'!F:F,"="&amp;'Work DB'!$J$4)</f>
        <v>0</v>
      </c>
      <c r="K567" s="168">
        <f>SUMIFS('Transport-DB'!N:N,'Transport-DB'!C:C,"="&amp;'Work DB'!C567,'Transport-DB'!F:F,"="&amp;'Work DB'!$K$4)</f>
        <v>0</v>
      </c>
      <c r="L567" s="169">
        <f>SUMIFS('Transport-DB'!N:N,'Transport-DB'!C:C,"="&amp;'Work DB'!C567,'Transport-DB'!F:F,"="&amp;'Work DB'!$L$4)</f>
        <v>0</v>
      </c>
      <c r="M567" s="169">
        <f>SUMIFS('Transport-DB'!N:N,'Transport-DB'!C:C,"="&amp;'Work DB'!C567,'Transport-DB'!F:F,"="&amp;'Work DB'!$M$4)</f>
        <v>0</v>
      </c>
      <c r="N567" s="169">
        <f>SUMIFS('Transport-DB'!N:N,'Transport-DB'!C:C,"="&amp;'Work DB'!C567,'Transport-DB'!F:F,"="&amp;'Work DB'!$N$4)</f>
        <v>0</v>
      </c>
      <c r="O567" s="169">
        <f>SUMIFS('Transport-DB'!N:N,'Transport-DB'!C:C,"="&amp;'Work DB'!C567,'Transport-DB'!F:F,"="&amp;'Work DB'!$O$4)</f>
        <v>0</v>
      </c>
      <c r="P567" s="169">
        <f>SUMIFS('Transport-DB'!N:N,'Transport-DB'!C:C,"="&amp;'Work DB'!C567,'Transport-DB'!F:F,"="&amp;'Work DB'!$P$4)</f>
        <v>0</v>
      </c>
      <c r="Q567" s="166">
        <f>SUMIFS('Transport-DB'!N:N,'Transport-DB'!C:C,"="&amp;'Work DB'!C567,'Transport-DB'!F:F,"="&amp;'Work DB'!$Q$4)</f>
        <v>0</v>
      </c>
      <c r="R567" s="167">
        <f>SUMIFS('Transport-DB'!N:N,'Transport-DB'!C:C,"="&amp;'Work DB'!C567,'Transport-DB'!F:F,"="&amp;'Work DB'!$R$4)</f>
        <v>0</v>
      </c>
      <c r="S567" s="168">
        <f>SUM(D567:J567)+SUM(K567:R567)-M567-SUMIFS(Transport_DB[ترانشه],Transport_DB[توضیحات],"دیسپوزال",Transport_DB[تاریخ],'Work DB'!C567)</f>
        <v>0</v>
      </c>
      <c r="T567" s="169">
        <f t="shared" si="78"/>
        <v>0</v>
      </c>
      <c r="U567" s="169"/>
      <c r="V567" s="169"/>
      <c r="W567" s="169"/>
      <c r="X567" s="169"/>
      <c r="Y567" s="167"/>
      <c r="Z567" s="249"/>
      <c r="AA567" s="168">
        <f>SUMIFS('Transport-DB'!P:P,'Transport-DB'!C:C,"="&amp;'Work DB'!C567,'Transport-DB'!F:F,"="&amp;'Work DB'!$AA$4)</f>
        <v>0</v>
      </c>
      <c r="AB567" s="169">
        <f>SUMIFS('Transport-DB'!P:P,'Transport-DB'!C:C,"="&amp;'Work DB'!C567,'Transport-DB'!F:F,"="&amp;'Work DB'!$AB$4)</f>
        <v>0</v>
      </c>
      <c r="AC567" s="169">
        <f>SUMIFS('Transport-DB'!P:P,'Transport-DB'!C:C,"="&amp;'Work DB'!C567,'Transport-DB'!F:F,"="&amp;'Work DB'!$AC$4)</f>
        <v>0</v>
      </c>
      <c r="AD567" s="166">
        <f>SUMIFS('Transport-DB'!P:P,'Transport-DB'!C:C,"="&amp;'Work DB'!C567,'Transport-DB'!F:F,"="&amp;'Work DB'!$AD$4)</f>
        <v>0</v>
      </c>
      <c r="AE567" s="166">
        <f>SUMIFS('Transport-DB'!P:P,'Transport-DB'!C:C,"="&amp;'Work DB'!C567,'Transport-DB'!F:F,"="&amp;'Work DB'!$AE$4)</f>
        <v>0</v>
      </c>
      <c r="AF567" s="166">
        <f>SUMIFS('Transport-DB'!P:P,'Transport-DB'!C:C,"="&amp;'Work DB'!C567,'Transport-DB'!F:F,"="&amp;'Work DB'!$AF$4)</f>
        <v>0</v>
      </c>
      <c r="AG567" s="167"/>
      <c r="AH567" s="168">
        <f>SUMIFS('Transport-DB'!Q:Q,'Transport-DB'!C:C,"="&amp;'Work DB'!C567)</f>
        <v>0</v>
      </c>
      <c r="AI567" s="170">
        <f>SUMIFS(Civil_DB[قالب بندی],Civil_DB[تاریخ],"="&amp;'Work DB'!C567)</f>
        <v>0</v>
      </c>
      <c r="AJ567" s="169"/>
      <c r="AK567" s="167">
        <f>SUMIFS(Civil_DB[بتن],Civil_DB[تاریخ],"="&amp;'Work DB'!C567)</f>
        <v>0</v>
      </c>
      <c r="AL567" s="28"/>
      <c r="AM567" s="29"/>
      <c r="AN567" s="31"/>
      <c r="AO567" s="28"/>
      <c r="AP567" s="29"/>
      <c r="AQ567" s="29"/>
      <c r="AR567" s="30"/>
      <c r="AS567" s="28"/>
      <c r="AT567" s="29"/>
      <c r="AU567" s="30"/>
      <c r="AV567" s="184"/>
      <c r="AW567" s="29"/>
      <c r="AX567" s="29"/>
      <c r="AY567" s="29"/>
      <c r="AZ567" s="29"/>
      <c r="BA567" s="29"/>
      <c r="BB567" s="29"/>
      <c r="BC567" s="30"/>
      <c r="BD567" s="249"/>
      <c r="BE567" s="249"/>
      <c r="BF567" s="249"/>
      <c r="BG567" s="249"/>
      <c r="BH567" s="32"/>
      <c r="BI567" s="56"/>
    </row>
    <row r="568" spans="2:61" s="15" customFormat="1" ht="21" x14ac:dyDescent="0.25">
      <c r="B568" s="47"/>
      <c r="C568" s="20">
        <f t="shared" si="77"/>
        <v>45933</v>
      </c>
      <c r="D568" s="168">
        <f>SUMIFS('Transport-DB'!O:O,'Transport-DB'!C:C,"="&amp;'Work DB'!C568,'Transport-DB'!F:F,"="&amp;'Work DB'!$D$4)</f>
        <v>0</v>
      </c>
      <c r="E568" s="169">
        <f>SUMIFS('Transport-DB'!O:O,'Transport-DB'!C:C,"="&amp;'Work DB'!C568,'Transport-DB'!F:F,"="&amp;'Work DB'!$E$4)</f>
        <v>0</v>
      </c>
      <c r="F568" s="169">
        <f>SUMIFS('Transport-DB'!O:O,'Transport-DB'!C:C,"="&amp;'Work DB'!C568,'Transport-DB'!F:F,"="&amp;'Work DB'!$F$4)</f>
        <v>0</v>
      </c>
      <c r="G568" s="169">
        <f>SUMIFS('Transport-DB'!O:O,'Transport-DB'!C:C,"="&amp;'Work DB'!C568,'Transport-DB'!F:F,"="&amp;'Work DB'!$G$4)</f>
        <v>0</v>
      </c>
      <c r="H568" s="166">
        <f>SUMIFS('Transport-DB'!O:O,'Transport-DB'!C:C,"="&amp;'Work DB'!C568,'Transport-DB'!F:F,"="&amp;'Work DB'!$H$4)</f>
        <v>0</v>
      </c>
      <c r="I568" s="169">
        <f>SUMIFS('Transport-DB'!O:O,'Transport-DB'!C:C,"="&amp;'Work DB'!C568,'Transport-DB'!F:F,"="&amp;'Work DB'!$I$4)</f>
        <v>0</v>
      </c>
      <c r="J568" s="337">
        <f>SUMIFS('Transport-DB'!O:O,'Transport-DB'!C:C,"="&amp;'Work DB'!C568,'Transport-DB'!F:F,"="&amp;'Work DB'!$J$4)</f>
        <v>0</v>
      </c>
      <c r="K568" s="168">
        <f>SUMIFS('Transport-DB'!N:N,'Transport-DB'!C:C,"="&amp;'Work DB'!C568,'Transport-DB'!F:F,"="&amp;'Work DB'!$K$4)</f>
        <v>0</v>
      </c>
      <c r="L568" s="169">
        <f>SUMIFS('Transport-DB'!N:N,'Transport-DB'!C:C,"="&amp;'Work DB'!C568,'Transport-DB'!F:F,"="&amp;'Work DB'!$L$4)</f>
        <v>0</v>
      </c>
      <c r="M568" s="169">
        <f>SUMIFS('Transport-DB'!N:N,'Transport-DB'!C:C,"="&amp;'Work DB'!C568,'Transport-DB'!F:F,"="&amp;'Work DB'!$M$4)</f>
        <v>0</v>
      </c>
      <c r="N568" s="169">
        <f>SUMIFS('Transport-DB'!N:N,'Transport-DB'!C:C,"="&amp;'Work DB'!C568,'Transport-DB'!F:F,"="&amp;'Work DB'!$N$4)</f>
        <v>0</v>
      </c>
      <c r="O568" s="169">
        <f>SUMIFS('Transport-DB'!N:N,'Transport-DB'!C:C,"="&amp;'Work DB'!C568,'Transport-DB'!F:F,"="&amp;'Work DB'!$O$4)</f>
        <v>0</v>
      </c>
      <c r="P568" s="169">
        <f>SUMIFS('Transport-DB'!N:N,'Transport-DB'!C:C,"="&amp;'Work DB'!C568,'Transport-DB'!F:F,"="&amp;'Work DB'!$P$4)</f>
        <v>0</v>
      </c>
      <c r="Q568" s="166">
        <f>SUMIFS('Transport-DB'!N:N,'Transport-DB'!C:C,"="&amp;'Work DB'!C568,'Transport-DB'!F:F,"="&amp;'Work DB'!$Q$4)</f>
        <v>0</v>
      </c>
      <c r="R568" s="167">
        <f>SUMIFS('Transport-DB'!N:N,'Transport-DB'!C:C,"="&amp;'Work DB'!C568,'Transport-DB'!F:F,"="&amp;'Work DB'!$R$4)</f>
        <v>0</v>
      </c>
      <c r="S568" s="168">
        <f>SUM(D568:J568)+SUM(K568:R568)-M568-SUMIFS(Transport_DB[ترانشه],Transport_DB[توضیحات],"دیسپوزال",Transport_DB[تاریخ],'Work DB'!C568)</f>
        <v>0</v>
      </c>
      <c r="T568" s="169">
        <f t="shared" si="78"/>
        <v>0</v>
      </c>
      <c r="U568" s="169"/>
      <c r="V568" s="169"/>
      <c r="W568" s="169"/>
      <c r="X568" s="169"/>
      <c r="Y568" s="167"/>
      <c r="Z568" s="249"/>
      <c r="AA568" s="168">
        <f>SUMIFS('Transport-DB'!P:P,'Transport-DB'!C:C,"="&amp;'Work DB'!C568,'Transport-DB'!F:F,"="&amp;'Work DB'!$AA$4)</f>
        <v>0</v>
      </c>
      <c r="AB568" s="169">
        <f>SUMIFS('Transport-DB'!P:P,'Transport-DB'!C:C,"="&amp;'Work DB'!C568,'Transport-DB'!F:F,"="&amp;'Work DB'!$AB$4)</f>
        <v>0</v>
      </c>
      <c r="AC568" s="169">
        <f>SUMIFS('Transport-DB'!P:P,'Transport-DB'!C:C,"="&amp;'Work DB'!C568,'Transport-DB'!F:F,"="&amp;'Work DB'!$AC$4)</f>
        <v>0</v>
      </c>
      <c r="AD568" s="166">
        <f>SUMIFS('Transport-DB'!P:P,'Transport-DB'!C:C,"="&amp;'Work DB'!C568,'Transport-DB'!F:F,"="&amp;'Work DB'!$AD$4)</f>
        <v>0</v>
      </c>
      <c r="AE568" s="166">
        <f>SUMIFS('Transport-DB'!P:P,'Transport-DB'!C:C,"="&amp;'Work DB'!C568,'Transport-DB'!F:F,"="&amp;'Work DB'!$AE$4)</f>
        <v>0</v>
      </c>
      <c r="AF568" s="166">
        <f>SUMIFS('Transport-DB'!P:P,'Transport-DB'!C:C,"="&amp;'Work DB'!C568,'Transport-DB'!F:F,"="&amp;'Work DB'!$AF$4)</f>
        <v>0</v>
      </c>
      <c r="AG568" s="167"/>
      <c r="AH568" s="168">
        <f>SUMIFS('Transport-DB'!Q:Q,'Transport-DB'!C:C,"="&amp;'Work DB'!C568)</f>
        <v>0</v>
      </c>
      <c r="AI568" s="170">
        <f>SUMIFS(Civil_DB[قالب بندی],Civil_DB[تاریخ],"="&amp;'Work DB'!C568)</f>
        <v>0</v>
      </c>
      <c r="AJ568" s="169"/>
      <c r="AK568" s="167">
        <f>SUMIFS(Civil_DB[بتن],Civil_DB[تاریخ],"="&amp;'Work DB'!C568)</f>
        <v>0</v>
      </c>
      <c r="AL568" s="28"/>
      <c r="AM568" s="29"/>
      <c r="AN568" s="31"/>
      <c r="AO568" s="28"/>
      <c r="AP568" s="29"/>
      <c r="AQ568" s="29"/>
      <c r="AR568" s="30"/>
      <c r="AS568" s="28"/>
      <c r="AT568" s="29"/>
      <c r="AU568" s="30"/>
      <c r="AV568" s="184"/>
      <c r="AW568" s="29"/>
      <c r="AX568" s="29"/>
      <c r="AY568" s="29"/>
      <c r="AZ568" s="29"/>
      <c r="BA568" s="29"/>
      <c r="BB568" s="29"/>
      <c r="BC568" s="30"/>
      <c r="BD568" s="249"/>
      <c r="BE568" s="249"/>
      <c r="BF568" s="249"/>
      <c r="BG568" s="249"/>
      <c r="BH568" s="32"/>
      <c r="BI568" s="56"/>
    </row>
    <row r="569" spans="2:61" s="15" customFormat="1" ht="21" x14ac:dyDescent="0.25">
      <c r="B569" s="47"/>
      <c r="C569" s="20">
        <f t="shared" si="77"/>
        <v>45934</v>
      </c>
      <c r="D569" s="168">
        <f>SUMIFS('Transport-DB'!O:O,'Transport-DB'!C:C,"="&amp;'Work DB'!C569,'Transport-DB'!F:F,"="&amp;'Work DB'!$D$4)</f>
        <v>0</v>
      </c>
      <c r="E569" s="169">
        <f>SUMIFS('Transport-DB'!O:O,'Transport-DB'!C:C,"="&amp;'Work DB'!C569,'Transport-DB'!F:F,"="&amp;'Work DB'!$E$4)</f>
        <v>0</v>
      </c>
      <c r="F569" s="169">
        <f>SUMIFS('Transport-DB'!O:O,'Transport-DB'!C:C,"="&amp;'Work DB'!C569,'Transport-DB'!F:F,"="&amp;'Work DB'!$F$4)</f>
        <v>0</v>
      </c>
      <c r="G569" s="169">
        <f>SUMIFS('Transport-DB'!O:O,'Transport-DB'!C:C,"="&amp;'Work DB'!C569,'Transport-DB'!F:F,"="&amp;'Work DB'!$G$4)</f>
        <v>0</v>
      </c>
      <c r="H569" s="166">
        <f>SUMIFS('Transport-DB'!O:O,'Transport-DB'!C:C,"="&amp;'Work DB'!C569,'Transport-DB'!F:F,"="&amp;'Work DB'!$H$4)</f>
        <v>0</v>
      </c>
      <c r="I569" s="169">
        <f>SUMIFS('Transport-DB'!O:O,'Transport-DB'!C:C,"="&amp;'Work DB'!C569,'Transport-DB'!F:F,"="&amp;'Work DB'!$I$4)</f>
        <v>0</v>
      </c>
      <c r="J569" s="337">
        <f>SUMIFS('Transport-DB'!O:O,'Transport-DB'!C:C,"="&amp;'Work DB'!C569,'Transport-DB'!F:F,"="&amp;'Work DB'!$J$4)</f>
        <v>0</v>
      </c>
      <c r="K569" s="168">
        <f>SUMIFS('Transport-DB'!N:N,'Transport-DB'!C:C,"="&amp;'Work DB'!C569,'Transport-DB'!F:F,"="&amp;'Work DB'!$K$4)</f>
        <v>0</v>
      </c>
      <c r="L569" s="169">
        <f>SUMIFS('Transport-DB'!N:N,'Transport-DB'!C:C,"="&amp;'Work DB'!C569,'Transport-DB'!F:F,"="&amp;'Work DB'!$L$4)</f>
        <v>0</v>
      </c>
      <c r="M569" s="169">
        <f>SUMIFS('Transport-DB'!N:N,'Transport-DB'!C:C,"="&amp;'Work DB'!C569,'Transport-DB'!F:F,"="&amp;'Work DB'!$M$4)</f>
        <v>0</v>
      </c>
      <c r="N569" s="169">
        <f>SUMIFS('Transport-DB'!N:N,'Transport-DB'!C:C,"="&amp;'Work DB'!C569,'Transport-DB'!F:F,"="&amp;'Work DB'!$N$4)</f>
        <v>0</v>
      </c>
      <c r="O569" s="169">
        <f>SUMIFS('Transport-DB'!N:N,'Transport-DB'!C:C,"="&amp;'Work DB'!C569,'Transport-DB'!F:F,"="&amp;'Work DB'!$O$4)</f>
        <v>0</v>
      </c>
      <c r="P569" s="169">
        <f>SUMIFS('Transport-DB'!N:N,'Transport-DB'!C:C,"="&amp;'Work DB'!C569,'Transport-DB'!F:F,"="&amp;'Work DB'!$P$4)</f>
        <v>0</v>
      </c>
      <c r="Q569" s="166">
        <f>SUMIFS('Transport-DB'!N:N,'Transport-DB'!C:C,"="&amp;'Work DB'!C569,'Transport-DB'!F:F,"="&amp;'Work DB'!$Q$4)</f>
        <v>0</v>
      </c>
      <c r="R569" s="167">
        <f>SUMIFS('Transport-DB'!N:N,'Transport-DB'!C:C,"="&amp;'Work DB'!C569,'Transport-DB'!F:F,"="&amp;'Work DB'!$R$4)</f>
        <v>0</v>
      </c>
      <c r="S569" s="168">
        <f>SUM(D569:J569)+SUM(K569:R569)-M569-SUMIFS(Transport_DB[ترانشه],Transport_DB[توضیحات],"دیسپوزال",Transport_DB[تاریخ],'Work DB'!C569)</f>
        <v>0</v>
      </c>
      <c r="T569" s="169">
        <f t="shared" si="78"/>
        <v>0</v>
      </c>
      <c r="U569" s="169"/>
      <c r="V569" s="169"/>
      <c r="W569" s="169"/>
      <c r="X569" s="169"/>
      <c r="Y569" s="167"/>
      <c r="Z569" s="249"/>
      <c r="AA569" s="168">
        <f>SUMIFS('Transport-DB'!P:P,'Transport-DB'!C:C,"="&amp;'Work DB'!C569,'Transport-DB'!F:F,"="&amp;'Work DB'!$AA$4)</f>
        <v>0</v>
      </c>
      <c r="AB569" s="169">
        <f>SUMIFS('Transport-DB'!P:P,'Transport-DB'!C:C,"="&amp;'Work DB'!C569,'Transport-DB'!F:F,"="&amp;'Work DB'!$AB$4)</f>
        <v>0</v>
      </c>
      <c r="AC569" s="169">
        <f>SUMIFS('Transport-DB'!P:P,'Transport-DB'!C:C,"="&amp;'Work DB'!C569,'Transport-DB'!F:F,"="&amp;'Work DB'!$AC$4)</f>
        <v>0</v>
      </c>
      <c r="AD569" s="166">
        <f>SUMIFS('Transport-DB'!P:P,'Transport-DB'!C:C,"="&amp;'Work DB'!C569,'Transport-DB'!F:F,"="&amp;'Work DB'!$AD$4)</f>
        <v>0</v>
      </c>
      <c r="AE569" s="166">
        <f>SUMIFS('Transport-DB'!P:P,'Transport-DB'!C:C,"="&amp;'Work DB'!C569,'Transport-DB'!F:F,"="&amp;'Work DB'!$AE$4)</f>
        <v>0</v>
      </c>
      <c r="AF569" s="166">
        <f>SUMIFS('Transport-DB'!P:P,'Transport-DB'!C:C,"="&amp;'Work DB'!C569,'Transport-DB'!F:F,"="&amp;'Work DB'!$AF$4)</f>
        <v>0</v>
      </c>
      <c r="AG569" s="167"/>
      <c r="AH569" s="168">
        <f>SUMIFS('Transport-DB'!Q:Q,'Transport-DB'!C:C,"="&amp;'Work DB'!C569)</f>
        <v>0</v>
      </c>
      <c r="AI569" s="170">
        <f>SUMIFS(Civil_DB[قالب بندی],Civil_DB[تاریخ],"="&amp;'Work DB'!C569)</f>
        <v>0</v>
      </c>
      <c r="AJ569" s="169"/>
      <c r="AK569" s="167">
        <f>SUMIFS(Civil_DB[بتن],Civil_DB[تاریخ],"="&amp;'Work DB'!C569)</f>
        <v>0</v>
      </c>
      <c r="AL569" s="28"/>
      <c r="AM569" s="29"/>
      <c r="AN569" s="31"/>
      <c r="AO569" s="28"/>
      <c r="AP569" s="29"/>
      <c r="AQ569" s="29"/>
      <c r="AR569" s="30"/>
      <c r="AS569" s="28"/>
      <c r="AT569" s="29"/>
      <c r="AU569" s="30"/>
      <c r="AV569" s="184"/>
      <c r="AW569" s="29"/>
      <c r="AX569" s="29"/>
      <c r="AY569" s="29"/>
      <c r="AZ569" s="29"/>
      <c r="BA569" s="29"/>
      <c r="BB569" s="29"/>
      <c r="BC569" s="30"/>
      <c r="BD569" s="249"/>
      <c r="BE569" s="249"/>
      <c r="BF569" s="249"/>
      <c r="BG569" s="249"/>
      <c r="BH569" s="32"/>
      <c r="BI569" s="56"/>
    </row>
    <row r="570" spans="2:61" s="15" customFormat="1" ht="21" x14ac:dyDescent="0.25">
      <c r="B570" s="47"/>
      <c r="C570" s="20">
        <f t="shared" si="77"/>
        <v>45935</v>
      </c>
      <c r="D570" s="168">
        <f>SUMIFS('Transport-DB'!O:O,'Transport-DB'!C:C,"="&amp;'Work DB'!C570,'Transport-DB'!F:F,"="&amp;'Work DB'!$D$4)</f>
        <v>0</v>
      </c>
      <c r="E570" s="169">
        <f>SUMIFS('Transport-DB'!O:O,'Transport-DB'!C:C,"="&amp;'Work DB'!C570,'Transport-DB'!F:F,"="&amp;'Work DB'!$E$4)</f>
        <v>0</v>
      </c>
      <c r="F570" s="169">
        <f>SUMIFS('Transport-DB'!O:O,'Transport-DB'!C:C,"="&amp;'Work DB'!C570,'Transport-DB'!F:F,"="&amp;'Work DB'!$F$4)</f>
        <v>0</v>
      </c>
      <c r="G570" s="169">
        <f>SUMIFS('Transport-DB'!O:O,'Transport-DB'!C:C,"="&amp;'Work DB'!C570,'Transport-DB'!F:F,"="&amp;'Work DB'!$G$4)</f>
        <v>0</v>
      </c>
      <c r="H570" s="166">
        <f>SUMIFS('Transport-DB'!O:O,'Transport-DB'!C:C,"="&amp;'Work DB'!C570,'Transport-DB'!F:F,"="&amp;'Work DB'!$H$4)</f>
        <v>0</v>
      </c>
      <c r="I570" s="169">
        <f>SUMIFS('Transport-DB'!O:O,'Transport-DB'!C:C,"="&amp;'Work DB'!C570,'Transport-DB'!F:F,"="&amp;'Work DB'!$I$4)</f>
        <v>0</v>
      </c>
      <c r="J570" s="337">
        <f>SUMIFS('Transport-DB'!O:O,'Transport-DB'!C:C,"="&amp;'Work DB'!C570,'Transport-DB'!F:F,"="&amp;'Work DB'!$J$4)</f>
        <v>0</v>
      </c>
      <c r="K570" s="168">
        <f>SUMIFS('Transport-DB'!N:N,'Transport-DB'!C:C,"="&amp;'Work DB'!C570,'Transport-DB'!F:F,"="&amp;'Work DB'!$K$4)</f>
        <v>0</v>
      </c>
      <c r="L570" s="169">
        <f>SUMIFS('Transport-DB'!N:N,'Transport-DB'!C:C,"="&amp;'Work DB'!C570,'Transport-DB'!F:F,"="&amp;'Work DB'!$L$4)</f>
        <v>0</v>
      </c>
      <c r="M570" s="169">
        <f>SUMIFS('Transport-DB'!N:N,'Transport-DB'!C:C,"="&amp;'Work DB'!C570,'Transport-DB'!F:F,"="&amp;'Work DB'!$M$4)</f>
        <v>0</v>
      </c>
      <c r="N570" s="169">
        <f>SUMIFS('Transport-DB'!N:N,'Transport-DB'!C:C,"="&amp;'Work DB'!C570,'Transport-DB'!F:F,"="&amp;'Work DB'!$N$4)</f>
        <v>0</v>
      </c>
      <c r="O570" s="169">
        <f>SUMIFS('Transport-DB'!N:N,'Transport-DB'!C:C,"="&amp;'Work DB'!C570,'Transport-DB'!F:F,"="&amp;'Work DB'!$O$4)</f>
        <v>0</v>
      </c>
      <c r="P570" s="169">
        <f>SUMIFS('Transport-DB'!N:N,'Transport-DB'!C:C,"="&amp;'Work DB'!C570,'Transport-DB'!F:F,"="&amp;'Work DB'!$P$4)</f>
        <v>0</v>
      </c>
      <c r="Q570" s="166">
        <f>SUMIFS('Transport-DB'!N:N,'Transport-DB'!C:C,"="&amp;'Work DB'!C570,'Transport-DB'!F:F,"="&amp;'Work DB'!$Q$4)</f>
        <v>0</v>
      </c>
      <c r="R570" s="167">
        <f>SUMIFS('Transport-DB'!N:N,'Transport-DB'!C:C,"="&amp;'Work DB'!C570,'Transport-DB'!F:F,"="&amp;'Work DB'!$R$4)</f>
        <v>0</v>
      </c>
      <c r="S570" s="168">
        <f>SUM(D570:J570)+SUM(K570:R570)-M570-SUMIFS(Transport_DB[ترانشه],Transport_DB[توضیحات],"دیسپوزال",Transport_DB[تاریخ],'Work DB'!C570)</f>
        <v>0</v>
      </c>
      <c r="T570" s="169">
        <f t="shared" si="78"/>
        <v>0</v>
      </c>
      <c r="U570" s="169"/>
      <c r="V570" s="169"/>
      <c r="W570" s="169"/>
      <c r="X570" s="169"/>
      <c r="Y570" s="167"/>
      <c r="Z570" s="249"/>
      <c r="AA570" s="168">
        <f>SUMIFS('Transport-DB'!P:P,'Transport-DB'!C:C,"="&amp;'Work DB'!C570,'Transport-DB'!F:F,"="&amp;'Work DB'!$AA$4)</f>
        <v>0</v>
      </c>
      <c r="AB570" s="169">
        <f>SUMIFS('Transport-DB'!P:P,'Transport-DB'!C:C,"="&amp;'Work DB'!C570,'Transport-DB'!F:F,"="&amp;'Work DB'!$AB$4)</f>
        <v>0</v>
      </c>
      <c r="AC570" s="169">
        <f>SUMIFS('Transport-DB'!P:P,'Transport-DB'!C:C,"="&amp;'Work DB'!C570,'Transport-DB'!F:F,"="&amp;'Work DB'!$AC$4)</f>
        <v>0</v>
      </c>
      <c r="AD570" s="166">
        <f>SUMIFS('Transport-DB'!P:P,'Transport-DB'!C:C,"="&amp;'Work DB'!C570,'Transport-DB'!F:F,"="&amp;'Work DB'!$AD$4)</f>
        <v>0</v>
      </c>
      <c r="AE570" s="166">
        <f>SUMIFS('Transport-DB'!P:P,'Transport-DB'!C:C,"="&amp;'Work DB'!C570,'Transport-DB'!F:F,"="&amp;'Work DB'!$AE$4)</f>
        <v>0</v>
      </c>
      <c r="AF570" s="166">
        <f>SUMIFS('Transport-DB'!P:P,'Transport-DB'!C:C,"="&amp;'Work DB'!C570,'Transport-DB'!F:F,"="&amp;'Work DB'!$AF$4)</f>
        <v>0</v>
      </c>
      <c r="AG570" s="167"/>
      <c r="AH570" s="168">
        <f>SUMIFS('Transport-DB'!Q:Q,'Transport-DB'!C:C,"="&amp;'Work DB'!C570)</f>
        <v>0</v>
      </c>
      <c r="AI570" s="170">
        <f>SUMIFS(Civil_DB[قالب بندی],Civil_DB[تاریخ],"="&amp;'Work DB'!C570)</f>
        <v>0</v>
      </c>
      <c r="AJ570" s="169"/>
      <c r="AK570" s="167">
        <f>SUMIFS(Civil_DB[بتن],Civil_DB[تاریخ],"="&amp;'Work DB'!C570)</f>
        <v>0</v>
      </c>
      <c r="AL570" s="28"/>
      <c r="AM570" s="29"/>
      <c r="AN570" s="31"/>
      <c r="AO570" s="28"/>
      <c r="AP570" s="29"/>
      <c r="AQ570" s="29"/>
      <c r="AR570" s="30"/>
      <c r="AS570" s="28"/>
      <c r="AT570" s="29"/>
      <c r="AU570" s="30"/>
      <c r="AV570" s="184"/>
      <c r="AW570" s="29"/>
      <c r="AX570" s="29"/>
      <c r="AY570" s="29"/>
      <c r="AZ570" s="29"/>
      <c r="BA570" s="29"/>
      <c r="BB570" s="29"/>
      <c r="BC570" s="30"/>
      <c r="BD570" s="249"/>
      <c r="BE570" s="249"/>
      <c r="BF570" s="249"/>
      <c r="BG570" s="249"/>
      <c r="BH570" s="32"/>
      <c r="BI570" s="56"/>
    </row>
    <row r="571" spans="2:61" s="15" customFormat="1" ht="21" x14ac:dyDescent="0.25">
      <c r="B571" s="47"/>
      <c r="C571" s="20">
        <f t="shared" si="77"/>
        <v>45936</v>
      </c>
      <c r="D571" s="168">
        <f>SUMIFS('Transport-DB'!O:O,'Transport-DB'!C:C,"="&amp;'Work DB'!C571,'Transport-DB'!F:F,"="&amp;'Work DB'!$D$4)</f>
        <v>0</v>
      </c>
      <c r="E571" s="169">
        <f>SUMIFS('Transport-DB'!O:O,'Transport-DB'!C:C,"="&amp;'Work DB'!C571,'Transport-DB'!F:F,"="&amp;'Work DB'!$E$4)</f>
        <v>0</v>
      </c>
      <c r="F571" s="169">
        <f>SUMIFS('Transport-DB'!O:O,'Transport-DB'!C:C,"="&amp;'Work DB'!C571,'Transport-DB'!F:F,"="&amp;'Work DB'!$F$4)</f>
        <v>0</v>
      </c>
      <c r="G571" s="169">
        <f>SUMIFS('Transport-DB'!O:O,'Transport-DB'!C:C,"="&amp;'Work DB'!C571,'Transport-DB'!F:F,"="&amp;'Work DB'!$G$4)</f>
        <v>0</v>
      </c>
      <c r="H571" s="166">
        <f>SUMIFS('Transport-DB'!O:O,'Transport-DB'!C:C,"="&amp;'Work DB'!C571,'Transport-DB'!F:F,"="&amp;'Work DB'!$H$4)</f>
        <v>0</v>
      </c>
      <c r="I571" s="169">
        <f>SUMIFS('Transport-DB'!O:O,'Transport-DB'!C:C,"="&amp;'Work DB'!C571,'Transport-DB'!F:F,"="&amp;'Work DB'!$I$4)</f>
        <v>0</v>
      </c>
      <c r="J571" s="337">
        <f>SUMIFS('Transport-DB'!O:O,'Transport-DB'!C:C,"="&amp;'Work DB'!C571,'Transport-DB'!F:F,"="&amp;'Work DB'!$J$4)</f>
        <v>0</v>
      </c>
      <c r="K571" s="168">
        <f>SUMIFS('Transport-DB'!N:N,'Transport-DB'!C:C,"="&amp;'Work DB'!C571,'Transport-DB'!F:F,"="&amp;'Work DB'!$K$4)</f>
        <v>0</v>
      </c>
      <c r="L571" s="169">
        <f>SUMIFS('Transport-DB'!N:N,'Transport-DB'!C:C,"="&amp;'Work DB'!C571,'Transport-DB'!F:F,"="&amp;'Work DB'!$L$4)</f>
        <v>0</v>
      </c>
      <c r="M571" s="169">
        <f>SUMIFS('Transport-DB'!N:N,'Transport-DB'!C:C,"="&amp;'Work DB'!C571,'Transport-DB'!F:F,"="&amp;'Work DB'!$M$4)</f>
        <v>0</v>
      </c>
      <c r="N571" s="169">
        <f>SUMIFS('Transport-DB'!N:N,'Transport-DB'!C:C,"="&amp;'Work DB'!C571,'Transport-DB'!F:F,"="&amp;'Work DB'!$N$4)</f>
        <v>0</v>
      </c>
      <c r="O571" s="169">
        <f>SUMIFS('Transport-DB'!N:N,'Transport-DB'!C:C,"="&amp;'Work DB'!C571,'Transport-DB'!F:F,"="&amp;'Work DB'!$O$4)</f>
        <v>0</v>
      </c>
      <c r="P571" s="169">
        <f>SUMIFS('Transport-DB'!N:N,'Transport-DB'!C:C,"="&amp;'Work DB'!C571,'Transport-DB'!F:F,"="&amp;'Work DB'!$P$4)</f>
        <v>0</v>
      </c>
      <c r="Q571" s="166">
        <f>SUMIFS('Transport-DB'!N:N,'Transport-DB'!C:C,"="&amp;'Work DB'!C571,'Transport-DB'!F:F,"="&amp;'Work DB'!$Q$4)</f>
        <v>0</v>
      </c>
      <c r="R571" s="167">
        <f>SUMIFS('Transport-DB'!N:N,'Transport-DB'!C:C,"="&amp;'Work DB'!C571,'Transport-DB'!F:F,"="&amp;'Work DB'!$R$4)</f>
        <v>0</v>
      </c>
      <c r="S571" s="168">
        <f>SUM(D571:J571)+SUM(K571:R571)-M571-SUMIFS(Transport_DB[ترانشه],Transport_DB[توضیحات],"دیسپوزال",Transport_DB[تاریخ],'Work DB'!C571)</f>
        <v>0</v>
      </c>
      <c r="T571" s="169">
        <f t="shared" si="78"/>
        <v>0</v>
      </c>
      <c r="U571" s="169"/>
      <c r="V571" s="169"/>
      <c r="W571" s="169"/>
      <c r="X571" s="169"/>
      <c r="Y571" s="167"/>
      <c r="Z571" s="249"/>
      <c r="AA571" s="168">
        <f>SUMIFS('Transport-DB'!P:P,'Transport-DB'!C:C,"="&amp;'Work DB'!C571,'Transport-DB'!F:F,"="&amp;'Work DB'!$AA$4)</f>
        <v>0</v>
      </c>
      <c r="AB571" s="169">
        <f>SUMIFS('Transport-DB'!P:P,'Transport-DB'!C:C,"="&amp;'Work DB'!C571,'Transport-DB'!F:F,"="&amp;'Work DB'!$AB$4)</f>
        <v>0</v>
      </c>
      <c r="AC571" s="169">
        <f>SUMIFS('Transport-DB'!P:P,'Transport-DB'!C:C,"="&amp;'Work DB'!C571,'Transport-DB'!F:F,"="&amp;'Work DB'!$AC$4)</f>
        <v>0</v>
      </c>
      <c r="AD571" s="166">
        <f>SUMIFS('Transport-DB'!P:P,'Transport-DB'!C:C,"="&amp;'Work DB'!C571,'Transport-DB'!F:F,"="&amp;'Work DB'!$AD$4)</f>
        <v>0</v>
      </c>
      <c r="AE571" s="166">
        <f>SUMIFS('Transport-DB'!P:P,'Transport-DB'!C:C,"="&amp;'Work DB'!C571,'Transport-DB'!F:F,"="&amp;'Work DB'!$AE$4)</f>
        <v>0</v>
      </c>
      <c r="AF571" s="166">
        <f>SUMIFS('Transport-DB'!P:P,'Transport-DB'!C:C,"="&amp;'Work DB'!C571,'Transport-DB'!F:F,"="&amp;'Work DB'!$AF$4)</f>
        <v>0</v>
      </c>
      <c r="AG571" s="167"/>
      <c r="AH571" s="168">
        <f>SUMIFS('Transport-DB'!Q:Q,'Transport-DB'!C:C,"="&amp;'Work DB'!C571)</f>
        <v>0</v>
      </c>
      <c r="AI571" s="170">
        <f>SUMIFS(Civil_DB[قالب بندی],Civil_DB[تاریخ],"="&amp;'Work DB'!C571)</f>
        <v>0</v>
      </c>
      <c r="AJ571" s="169"/>
      <c r="AK571" s="167">
        <f>SUMIFS(Civil_DB[بتن],Civil_DB[تاریخ],"="&amp;'Work DB'!C571)</f>
        <v>0</v>
      </c>
      <c r="AL571" s="28"/>
      <c r="AM571" s="29"/>
      <c r="AN571" s="31"/>
      <c r="AO571" s="28"/>
      <c r="AP571" s="29"/>
      <c r="AQ571" s="29"/>
      <c r="AR571" s="30"/>
      <c r="AS571" s="28"/>
      <c r="AT571" s="29"/>
      <c r="AU571" s="30"/>
      <c r="AV571" s="184"/>
      <c r="AW571" s="29"/>
      <c r="AX571" s="29"/>
      <c r="AY571" s="29"/>
      <c r="AZ571" s="29"/>
      <c r="BA571" s="29"/>
      <c r="BB571" s="29"/>
      <c r="BC571" s="30"/>
      <c r="BD571" s="249"/>
      <c r="BE571" s="249"/>
      <c r="BF571" s="249"/>
      <c r="BG571" s="249"/>
      <c r="BH571" s="32"/>
      <c r="BI571" s="56"/>
    </row>
    <row r="572" spans="2:61" s="15" customFormat="1" ht="21" x14ac:dyDescent="0.25">
      <c r="B572" s="47"/>
      <c r="C572" s="20">
        <f t="shared" si="77"/>
        <v>45937</v>
      </c>
      <c r="D572" s="168">
        <f>SUMIFS('Transport-DB'!O:O,'Transport-DB'!C:C,"="&amp;'Work DB'!C572,'Transport-DB'!F:F,"="&amp;'Work DB'!$D$4)</f>
        <v>0</v>
      </c>
      <c r="E572" s="169">
        <f>SUMIFS('Transport-DB'!O:O,'Transport-DB'!C:C,"="&amp;'Work DB'!C572,'Transport-DB'!F:F,"="&amp;'Work DB'!$E$4)</f>
        <v>0</v>
      </c>
      <c r="F572" s="169">
        <f>SUMIFS('Transport-DB'!O:O,'Transport-DB'!C:C,"="&amp;'Work DB'!C572,'Transport-DB'!F:F,"="&amp;'Work DB'!$F$4)</f>
        <v>0</v>
      </c>
      <c r="G572" s="169">
        <f>SUMIFS('Transport-DB'!O:O,'Transport-DB'!C:C,"="&amp;'Work DB'!C572,'Transport-DB'!F:F,"="&amp;'Work DB'!$G$4)</f>
        <v>0</v>
      </c>
      <c r="H572" s="166">
        <f>SUMIFS('Transport-DB'!O:O,'Transport-DB'!C:C,"="&amp;'Work DB'!C572,'Transport-DB'!F:F,"="&amp;'Work DB'!$H$4)</f>
        <v>0</v>
      </c>
      <c r="I572" s="169">
        <f>SUMIFS('Transport-DB'!O:O,'Transport-DB'!C:C,"="&amp;'Work DB'!C572,'Transport-DB'!F:F,"="&amp;'Work DB'!$I$4)</f>
        <v>0</v>
      </c>
      <c r="J572" s="337">
        <f>SUMIFS('Transport-DB'!O:O,'Transport-DB'!C:C,"="&amp;'Work DB'!C572,'Transport-DB'!F:F,"="&amp;'Work DB'!$J$4)</f>
        <v>0</v>
      </c>
      <c r="K572" s="168">
        <f>SUMIFS('Transport-DB'!N:N,'Transport-DB'!C:C,"="&amp;'Work DB'!C572,'Transport-DB'!F:F,"="&amp;'Work DB'!$K$4)</f>
        <v>0</v>
      </c>
      <c r="L572" s="169">
        <f>SUMIFS('Transport-DB'!N:N,'Transport-DB'!C:C,"="&amp;'Work DB'!C572,'Transport-DB'!F:F,"="&amp;'Work DB'!$L$4)</f>
        <v>0</v>
      </c>
      <c r="M572" s="169">
        <f>SUMIFS('Transport-DB'!N:N,'Transport-DB'!C:C,"="&amp;'Work DB'!C572,'Transport-DB'!F:F,"="&amp;'Work DB'!$M$4)</f>
        <v>0</v>
      </c>
      <c r="N572" s="169">
        <f>SUMIFS('Transport-DB'!N:N,'Transport-DB'!C:C,"="&amp;'Work DB'!C572,'Transport-DB'!F:F,"="&amp;'Work DB'!$N$4)</f>
        <v>0</v>
      </c>
      <c r="O572" s="169">
        <f>SUMIFS('Transport-DB'!N:N,'Transport-DB'!C:C,"="&amp;'Work DB'!C572,'Transport-DB'!F:F,"="&amp;'Work DB'!$O$4)</f>
        <v>0</v>
      </c>
      <c r="P572" s="169">
        <f>SUMIFS('Transport-DB'!N:N,'Transport-DB'!C:C,"="&amp;'Work DB'!C572,'Transport-DB'!F:F,"="&amp;'Work DB'!$P$4)</f>
        <v>0</v>
      </c>
      <c r="Q572" s="166">
        <f>SUMIFS('Transport-DB'!N:N,'Transport-DB'!C:C,"="&amp;'Work DB'!C572,'Transport-DB'!F:F,"="&amp;'Work DB'!$Q$4)</f>
        <v>0</v>
      </c>
      <c r="R572" s="167">
        <f>SUMIFS('Transport-DB'!N:N,'Transport-DB'!C:C,"="&amp;'Work DB'!C572,'Transport-DB'!F:F,"="&amp;'Work DB'!$R$4)</f>
        <v>0</v>
      </c>
      <c r="S572" s="168">
        <f>SUM(D572:J572)+SUM(K572:R572)-M572-SUMIFS(Transport_DB[ترانشه],Transport_DB[توضیحات],"دیسپوزال",Transport_DB[تاریخ],'Work DB'!C572)</f>
        <v>0</v>
      </c>
      <c r="T572" s="169">
        <f t="shared" si="78"/>
        <v>0</v>
      </c>
      <c r="U572" s="169"/>
      <c r="V572" s="169"/>
      <c r="W572" s="169"/>
      <c r="X572" s="169"/>
      <c r="Y572" s="167"/>
      <c r="Z572" s="249"/>
      <c r="AA572" s="168">
        <f>SUMIFS('Transport-DB'!P:P,'Transport-DB'!C:C,"="&amp;'Work DB'!C572,'Transport-DB'!F:F,"="&amp;'Work DB'!$AA$4)</f>
        <v>0</v>
      </c>
      <c r="AB572" s="169">
        <f>SUMIFS('Transport-DB'!P:P,'Transport-DB'!C:C,"="&amp;'Work DB'!C572,'Transport-DB'!F:F,"="&amp;'Work DB'!$AB$4)</f>
        <v>0</v>
      </c>
      <c r="AC572" s="169">
        <f>SUMIFS('Transport-DB'!P:P,'Transport-DB'!C:C,"="&amp;'Work DB'!C572,'Transport-DB'!F:F,"="&amp;'Work DB'!$AC$4)</f>
        <v>0</v>
      </c>
      <c r="AD572" s="166">
        <f>SUMIFS('Transport-DB'!P:P,'Transport-DB'!C:C,"="&amp;'Work DB'!C572,'Transport-DB'!F:F,"="&amp;'Work DB'!$AD$4)</f>
        <v>0</v>
      </c>
      <c r="AE572" s="166">
        <f>SUMIFS('Transport-DB'!P:P,'Transport-DB'!C:C,"="&amp;'Work DB'!C572,'Transport-DB'!F:F,"="&amp;'Work DB'!$AE$4)</f>
        <v>0</v>
      </c>
      <c r="AF572" s="166">
        <f>SUMIFS('Transport-DB'!P:P,'Transport-DB'!C:C,"="&amp;'Work DB'!C572,'Transport-DB'!F:F,"="&amp;'Work DB'!$AF$4)</f>
        <v>0</v>
      </c>
      <c r="AG572" s="167"/>
      <c r="AH572" s="168">
        <f>SUMIFS('Transport-DB'!Q:Q,'Transport-DB'!C:C,"="&amp;'Work DB'!C572)</f>
        <v>0</v>
      </c>
      <c r="AI572" s="170">
        <f>SUMIFS(Civil_DB[قالب بندی],Civil_DB[تاریخ],"="&amp;'Work DB'!C572)</f>
        <v>0</v>
      </c>
      <c r="AJ572" s="169"/>
      <c r="AK572" s="167">
        <f>SUMIFS(Civil_DB[بتن],Civil_DB[تاریخ],"="&amp;'Work DB'!C572)</f>
        <v>0</v>
      </c>
      <c r="AL572" s="28"/>
      <c r="AM572" s="29"/>
      <c r="AN572" s="31"/>
      <c r="AO572" s="28"/>
      <c r="AP572" s="29"/>
      <c r="AQ572" s="29"/>
      <c r="AR572" s="30"/>
      <c r="AS572" s="28"/>
      <c r="AT572" s="29"/>
      <c r="AU572" s="30"/>
      <c r="AV572" s="184"/>
      <c r="AW572" s="29"/>
      <c r="AX572" s="29"/>
      <c r="AY572" s="29"/>
      <c r="AZ572" s="29"/>
      <c r="BA572" s="29"/>
      <c r="BB572" s="29"/>
      <c r="BC572" s="30"/>
      <c r="BD572" s="249"/>
      <c r="BE572" s="249"/>
      <c r="BF572" s="249"/>
      <c r="BG572" s="249"/>
      <c r="BH572" s="32"/>
      <c r="BI572" s="56"/>
    </row>
    <row r="573" spans="2:61" s="15" customFormat="1" ht="21" x14ac:dyDescent="0.25">
      <c r="B573" s="47"/>
      <c r="C573" s="20">
        <f t="shared" si="77"/>
        <v>45938</v>
      </c>
      <c r="D573" s="168">
        <f>SUMIFS('Transport-DB'!O:O,'Transport-DB'!C:C,"="&amp;'Work DB'!C573,'Transport-DB'!F:F,"="&amp;'Work DB'!$D$4)</f>
        <v>0</v>
      </c>
      <c r="E573" s="169">
        <f>SUMIFS('Transport-DB'!O:O,'Transport-DB'!C:C,"="&amp;'Work DB'!C573,'Transport-DB'!F:F,"="&amp;'Work DB'!$E$4)</f>
        <v>0</v>
      </c>
      <c r="F573" s="169">
        <f>SUMIFS('Transport-DB'!O:O,'Transport-DB'!C:C,"="&amp;'Work DB'!C573,'Transport-DB'!F:F,"="&amp;'Work DB'!$F$4)</f>
        <v>0</v>
      </c>
      <c r="G573" s="169">
        <f>SUMIFS('Transport-DB'!O:O,'Transport-DB'!C:C,"="&amp;'Work DB'!C573,'Transport-DB'!F:F,"="&amp;'Work DB'!$G$4)</f>
        <v>0</v>
      </c>
      <c r="H573" s="166">
        <f>SUMIFS('Transport-DB'!O:O,'Transport-DB'!C:C,"="&amp;'Work DB'!C573,'Transport-DB'!F:F,"="&amp;'Work DB'!$H$4)</f>
        <v>0</v>
      </c>
      <c r="I573" s="169">
        <f>SUMIFS('Transport-DB'!O:O,'Transport-DB'!C:C,"="&amp;'Work DB'!C573,'Transport-DB'!F:F,"="&amp;'Work DB'!$I$4)</f>
        <v>0</v>
      </c>
      <c r="J573" s="337">
        <f>SUMIFS('Transport-DB'!O:O,'Transport-DB'!C:C,"="&amp;'Work DB'!C573,'Transport-DB'!F:F,"="&amp;'Work DB'!$J$4)</f>
        <v>0</v>
      </c>
      <c r="K573" s="168">
        <f>SUMIFS('Transport-DB'!N:N,'Transport-DB'!C:C,"="&amp;'Work DB'!C573,'Transport-DB'!F:F,"="&amp;'Work DB'!$K$4)</f>
        <v>0</v>
      </c>
      <c r="L573" s="169">
        <f>SUMIFS('Transport-DB'!N:N,'Transport-DB'!C:C,"="&amp;'Work DB'!C573,'Transport-DB'!F:F,"="&amp;'Work DB'!$L$4)</f>
        <v>0</v>
      </c>
      <c r="M573" s="169">
        <f>SUMIFS('Transport-DB'!N:N,'Transport-DB'!C:C,"="&amp;'Work DB'!C573,'Transport-DB'!F:F,"="&amp;'Work DB'!$M$4)</f>
        <v>0</v>
      </c>
      <c r="N573" s="169">
        <f>SUMIFS('Transport-DB'!N:N,'Transport-DB'!C:C,"="&amp;'Work DB'!C573,'Transport-DB'!F:F,"="&amp;'Work DB'!$N$4)</f>
        <v>0</v>
      </c>
      <c r="O573" s="169">
        <f>SUMIFS('Transport-DB'!N:N,'Transport-DB'!C:C,"="&amp;'Work DB'!C573,'Transport-DB'!F:F,"="&amp;'Work DB'!$O$4)</f>
        <v>0</v>
      </c>
      <c r="P573" s="169">
        <f>SUMIFS('Transport-DB'!N:N,'Transport-DB'!C:C,"="&amp;'Work DB'!C573,'Transport-DB'!F:F,"="&amp;'Work DB'!$P$4)</f>
        <v>0</v>
      </c>
      <c r="Q573" s="166">
        <f>SUMIFS('Transport-DB'!N:N,'Transport-DB'!C:C,"="&amp;'Work DB'!C573,'Transport-DB'!F:F,"="&amp;'Work DB'!$Q$4)</f>
        <v>0</v>
      </c>
      <c r="R573" s="167">
        <f>SUMIFS('Transport-DB'!N:N,'Transport-DB'!C:C,"="&amp;'Work DB'!C573,'Transport-DB'!F:F,"="&amp;'Work DB'!$R$4)</f>
        <v>0</v>
      </c>
      <c r="S573" s="168">
        <f>SUM(D573:J573)+SUM(K573:R573)-M573-SUMIFS(Transport_DB[ترانشه],Transport_DB[توضیحات],"دیسپوزال",Transport_DB[تاریخ],'Work DB'!C573)</f>
        <v>0</v>
      </c>
      <c r="T573" s="169">
        <f t="shared" si="78"/>
        <v>0</v>
      </c>
      <c r="U573" s="169"/>
      <c r="V573" s="169"/>
      <c r="W573" s="169"/>
      <c r="X573" s="169"/>
      <c r="Y573" s="167"/>
      <c r="Z573" s="249"/>
      <c r="AA573" s="168">
        <f>SUMIFS('Transport-DB'!P:P,'Transport-DB'!C:C,"="&amp;'Work DB'!C573,'Transport-DB'!F:F,"="&amp;'Work DB'!$AA$4)</f>
        <v>0</v>
      </c>
      <c r="AB573" s="169">
        <f>SUMIFS('Transport-DB'!P:P,'Transport-DB'!C:C,"="&amp;'Work DB'!C573,'Transport-DB'!F:F,"="&amp;'Work DB'!$AB$4)</f>
        <v>0</v>
      </c>
      <c r="AC573" s="169">
        <f>SUMIFS('Transport-DB'!P:P,'Transport-DB'!C:C,"="&amp;'Work DB'!C573,'Transport-DB'!F:F,"="&amp;'Work DB'!$AC$4)</f>
        <v>0</v>
      </c>
      <c r="AD573" s="166">
        <f>SUMIFS('Transport-DB'!P:P,'Transport-DB'!C:C,"="&amp;'Work DB'!C573,'Transport-DB'!F:F,"="&amp;'Work DB'!$AD$4)</f>
        <v>0</v>
      </c>
      <c r="AE573" s="166">
        <f>SUMIFS('Transport-DB'!P:P,'Transport-DB'!C:C,"="&amp;'Work DB'!C573,'Transport-DB'!F:F,"="&amp;'Work DB'!$AE$4)</f>
        <v>0</v>
      </c>
      <c r="AF573" s="166">
        <f>SUMIFS('Transport-DB'!P:P,'Transport-DB'!C:C,"="&amp;'Work DB'!C573,'Transport-DB'!F:F,"="&amp;'Work DB'!$AF$4)</f>
        <v>0</v>
      </c>
      <c r="AG573" s="167"/>
      <c r="AH573" s="168">
        <f>SUMIFS('Transport-DB'!Q:Q,'Transport-DB'!C:C,"="&amp;'Work DB'!C573)</f>
        <v>0</v>
      </c>
      <c r="AI573" s="170">
        <f>SUMIFS(Civil_DB[قالب بندی],Civil_DB[تاریخ],"="&amp;'Work DB'!C573)</f>
        <v>0</v>
      </c>
      <c r="AJ573" s="169"/>
      <c r="AK573" s="167">
        <f>SUMIFS(Civil_DB[بتن],Civil_DB[تاریخ],"="&amp;'Work DB'!C573)</f>
        <v>0</v>
      </c>
      <c r="AL573" s="28"/>
      <c r="AM573" s="29"/>
      <c r="AN573" s="31"/>
      <c r="AO573" s="28"/>
      <c r="AP573" s="29"/>
      <c r="AQ573" s="29"/>
      <c r="AR573" s="30"/>
      <c r="AS573" s="28"/>
      <c r="AT573" s="29"/>
      <c r="AU573" s="30"/>
      <c r="AV573" s="184"/>
      <c r="AW573" s="29"/>
      <c r="AX573" s="29"/>
      <c r="AY573" s="29"/>
      <c r="AZ573" s="29"/>
      <c r="BA573" s="29"/>
      <c r="BB573" s="29"/>
      <c r="BC573" s="30"/>
      <c r="BD573" s="249"/>
      <c r="BE573" s="249"/>
      <c r="BF573" s="249"/>
      <c r="BG573" s="249"/>
      <c r="BH573" s="32"/>
      <c r="BI573" s="56"/>
    </row>
    <row r="574" spans="2:61" s="15" customFormat="1" ht="21" x14ac:dyDescent="0.25">
      <c r="B574" s="47"/>
      <c r="C574" s="20">
        <f t="shared" si="77"/>
        <v>45939</v>
      </c>
      <c r="D574" s="168">
        <f>SUMIFS('Transport-DB'!O:O,'Transport-DB'!C:C,"="&amp;'Work DB'!C574,'Transport-DB'!F:F,"="&amp;'Work DB'!$D$4)</f>
        <v>0</v>
      </c>
      <c r="E574" s="169">
        <f>SUMIFS('Transport-DB'!O:O,'Transport-DB'!C:C,"="&amp;'Work DB'!C574,'Transport-DB'!F:F,"="&amp;'Work DB'!$E$4)</f>
        <v>0</v>
      </c>
      <c r="F574" s="169">
        <f>SUMIFS('Transport-DB'!O:O,'Transport-DB'!C:C,"="&amp;'Work DB'!C574,'Transport-DB'!F:F,"="&amp;'Work DB'!$F$4)</f>
        <v>0</v>
      </c>
      <c r="G574" s="169">
        <f>SUMIFS('Transport-DB'!O:O,'Transport-DB'!C:C,"="&amp;'Work DB'!C574,'Transport-DB'!F:F,"="&amp;'Work DB'!$G$4)</f>
        <v>0</v>
      </c>
      <c r="H574" s="166">
        <f>SUMIFS('Transport-DB'!O:O,'Transport-DB'!C:C,"="&amp;'Work DB'!C574,'Transport-DB'!F:F,"="&amp;'Work DB'!$H$4)</f>
        <v>0</v>
      </c>
      <c r="I574" s="169">
        <f>SUMIFS('Transport-DB'!O:O,'Transport-DB'!C:C,"="&amp;'Work DB'!C574,'Transport-DB'!F:F,"="&amp;'Work DB'!$I$4)</f>
        <v>0</v>
      </c>
      <c r="J574" s="337">
        <f>SUMIFS('Transport-DB'!O:O,'Transport-DB'!C:C,"="&amp;'Work DB'!C574,'Transport-DB'!F:F,"="&amp;'Work DB'!$J$4)</f>
        <v>0</v>
      </c>
      <c r="K574" s="168">
        <f>SUMIFS('Transport-DB'!N:N,'Transport-DB'!C:C,"="&amp;'Work DB'!C574,'Transport-DB'!F:F,"="&amp;'Work DB'!$K$4)</f>
        <v>0</v>
      </c>
      <c r="L574" s="169">
        <f>SUMIFS('Transport-DB'!N:N,'Transport-DB'!C:C,"="&amp;'Work DB'!C574,'Transport-DB'!F:F,"="&amp;'Work DB'!$L$4)</f>
        <v>0</v>
      </c>
      <c r="M574" s="169">
        <f>SUMIFS('Transport-DB'!N:N,'Transport-DB'!C:C,"="&amp;'Work DB'!C574,'Transport-DB'!F:F,"="&amp;'Work DB'!$M$4)</f>
        <v>0</v>
      </c>
      <c r="N574" s="169">
        <f>SUMIFS('Transport-DB'!N:N,'Transport-DB'!C:C,"="&amp;'Work DB'!C574,'Transport-DB'!F:F,"="&amp;'Work DB'!$N$4)</f>
        <v>0</v>
      </c>
      <c r="O574" s="169">
        <f>SUMIFS('Transport-DB'!N:N,'Transport-DB'!C:C,"="&amp;'Work DB'!C574,'Transport-DB'!F:F,"="&amp;'Work DB'!$O$4)</f>
        <v>0</v>
      </c>
      <c r="P574" s="169">
        <f>SUMIFS('Transport-DB'!N:N,'Transport-DB'!C:C,"="&amp;'Work DB'!C574,'Transport-DB'!F:F,"="&amp;'Work DB'!$P$4)</f>
        <v>0</v>
      </c>
      <c r="Q574" s="166">
        <f>SUMIFS('Transport-DB'!N:N,'Transport-DB'!C:C,"="&amp;'Work DB'!C574,'Transport-DB'!F:F,"="&amp;'Work DB'!$Q$4)</f>
        <v>0</v>
      </c>
      <c r="R574" s="167">
        <f>SUMIFS('Transport-DB'!N:N,'Transport-DB'!C:C,"="&amp;'Work DB'!C574,'Transport-DB'!F:F,"="&amp;'Work DB'!$R$4)</f>
        <v>0</v>
      </c>
      <c r="S574" s="168">
        <f>SUM(D574:J574)+SUM(K574:R574)-M574-SUMIFS(Transport_DB[ترانشه],Transport_DB[توضیحات],"دیسپوزال",Transport_DB[تاریخ],'Work DB'!C574)</f>
        <v>0</v>
      </c>
      <c r="T574" s="169">
        <f t="shared" si="78"/>
        <v>0</v>
      </c>
      <c r="U574" s="169"/>
      <c r="V574" s="169"/>
      <c r="W574" s="169"/>
      <c r="X574" s="169"/>
      <c r="Y574" s="167"/>
      <c r="Z574" s="249"/>
      <c r="AA574" s="168">
        <f>SUMIFS('Transport-DB'!P:P,'Transport-DB'!C:C,"="&amp;'Work DB'!C574,'Transport-DB'!F:F,"="&amp;'Work DB'!$AA$4)</f>
        <v>0</v>
      </c>
      <c r="AB574" s="169">
        <f>SUMIFS('Transport-DB'!P:P,'Transport-DB'!C:C,"="&amp;'Work DB'!C574,'Transport-DB'!F:F,"="&amp;'Work DB'!$AB$4)</f>
        <v>0</v>
      </c>
      <c r="AC574" s="169">
        <f>SUMIFS('Transport-DB'!P:P,'Transport-DB'!C:C,"="&amp;'Work DB'!C574,'Transport-DB'!F:F,"="&amp;'Work DB'!$AC$4)</f>
        <v>0</v>
      </c>
      <c r="AD574" s="166">
        <f>SUMIFS('Transport-DB'!P:P,'Transport-DB'!C:C,"="&amp;'Work DB'!C574,'Transport-DB'!F:F,"="&amp;'Work DB'!$AD$4)</f>
        <v>0</v>
      </c>
      <c r="AE574" s="166">
        <f>SUMIFS('Transport-DB'!P:P,'Transport-DB'!C:C,"="&amp;'Work DB'!C574,'Transport-DB'!F:F,"="&amp;'Work DB'!$AE$4)</f>
        <v>0</v>
      </c>
      <c r="AF574" s="166">
        <f>SUMIFS('Transport-DB'!P:P,'Transport-DB'!C:C,"="&amp;'Work DB'!C574,'Transport-DB'!F:F,"="&amp;'Work DB'!$AF$4)</f>
        <v>0</v>
      </c>
      <c r="AG574" s="167"/>
      <c r="AH574" s="168">
        <f>SUMIFS('Transport-DB'!Q:Q,'Transport-DB'!C:C,"="&amp;'Work DB'!C574)</f>
        <v>0</v>
      </c>
      <c r="AI574" s="170">
        <f>SUMIFS(Civil_DB[قالب بندی],Civil_DB[تاریخ],"="&amp;'Work DB'!C574)</f>
        <v>0</v>
      </c>
      <c r="AJ574" s="169"/>
      <c r="AK574" s="167">
        <f>SUMIFS(Civil_DB[بتن],Civil_DB[تاریخ],"="&amp;'Work DB'!C574)</f>
        <v>0</v>
      </c>
      <c r="AL574" s="28"/>
      <c r="AM574" s="29"/>
      <c r="AN574" s="31"/>
      <c r="AO574" s="28"/>
      <c r="AP574" s="29"/>
      <c r="AQ574" s="29"/>
      <c r="AR574" s="30"/>
      <c r="AS574" s="28"/>
      <c r="AT574" s="29"/>
      <c r="AU574" s="30"/>
      <c r="AV574" s="184"/>
      <c r="AW574" s="29"/>
      <c r="AX574" s="29"/>
      <c r="AY574" s="29"/>
      <c r="AZ574" s="29"/>
      <c r="BA574" s="29"/>
      <c r="BB574" s="29"/>
      <c r="BC574" s="30"/>
      <c r="BD574" s="249"/>
      <c r="BE574" s="249"/>
      <c r="BF574" s="249"/>
      <c r="BG574" s="249"/>
      <c r="BH574" s="32"/>
      <c r="BI574" s="56"/>
    </row>
    <row r="575" spans="2:61" s="15" customFormat="1" ht="21" x14ac:dyDescent="0.25">
      <c r="B575" s="47"/>
      <c r="C575" s="20">
        <f t="shared" si="77"/>
        <v>45940</v>
      </c>
      <c r="D575" s="168">
        <f>SUMIFS('Transport-DB'!O:O,'Transport-DB'!C:C,"="&amp;'Work DB'!C575,'Transport-DB'!F:F,"="&amp;'Work DB'!$D$4)</f>
        <v>0</v>
      </c>
      <c r="E575" s="169">
        <f>SUMIFS('Transport-DB'!O:O,'Transport-DB'!C:C,"="&amp;'Work DB'!C575,'Transport-DB'!F:F,"="&amp;'Work DB'!$E$4)</f>
        <v>0</v>
      </c>
      <c r="F575" s="169">
        <f>SUMIFS('Transport-DB'!O:O,'Transport-DB'!C:C,"="&amp;'Work DB'!C575,'Transport-DB'!F:F,"="&amp;'Work DB'!$F$4)</f>
        <v>0</v>
      </c>
      <c r="G575" s="169">
        <f>SUMIFS('Transport-DB'!O:O,'Transport-DB'!C:C,"="&amp;'Work DB'!C575,'Transport-DB'!F:F,"="&amp;'Work DB'!$G$4)</f>
        <v>0</v>
      </c>
      <c r="H575" s="166">
        <f>SUMIFS('Transport-DB'!O:O,'Transport-DB'!C:C,"="&amp;'Work DB'!C575,'Transport-DB'!F:F,"="&amp;'Work DB'!$H$4)</f>
        <v>0</v>
      </c>
      <c r="I575" s="169">
        <f>SUMIFS('Transport-DB'!O:O,'Transport-DB'!C:C,"="&amp;'Work DB'!C575,'Transport-DB'!F:F,"="&amp;'Work DB'!$I$4)</f>
        <v>0</v>
      </c>
      <c r="J575" s="337">
        <f>SUMIFS('Transport-DB'!O:O,'Transport-DB'!C:C,"="&amp;'Work DB'!C575,'Transport-DB'!F:F,"="&amp;'Work DB'!$J$4)</f>
        <v>0</v>
      </c>
      <c r="K575" s="168">
        <f>SUMIFS('Transport-DB'!N:N,'Transport-DB'!C:C,"="&amp;'Work DB'!C575,'Transport-DB'!F:F,"="&amp;'Work DB'!$K$4)</f>
        <v>0</v>
      </c>
      <c r="L575" s="169">
        <f>SUMIFS('Transport-DB'!N:N,'Transport-DB'!C:C,"="&amp;'Work DB'!C575,'Transport-DB'!F:F,"="&amp;'Work DB'!$L$4)</f>
        <v>0</v>
      </c>
      <c r="M575" s="169">
        <f>SUMIFS('Transport-DB'!N:N,'Transport-DB'!C:C,"="&amp;'Work DB'!C575,'Transport-DB'!F:F,"="&amp;'Work DB'!$M$4)</f>
        <v>0</v>
      </c>
      <c r="N575" s="169">
        <f>SUMIFS('Transport-DB'!N:N,'Transport-DB'!C:C,"="&amp;'Work DB'!C575,'Transport-DB'!F:F,"="&amp;'Work DB'!$N$4)</f>
        <v>0</v>
      </c>
      <c r="O575" s="169">
        <f>SUMIFS('Transport-DB'!N:N,'Transport-DB'!C:C,"="&amp;'Work DB'!C575,'Transport-DB'!F:F,"="&amp;'Work DB'!$O$4)</f>
        <v>0</v>
      </c>
      <c r="P575" s="169">
        <f>SUMIFS('Transport-DB'!N:N,'Transport-DB'!C:C,"="&amp;'Work DB'!C575,'Transport-DB'!F:F,"="&amp;'Work DB'!$P$4)</f>
        <v>0</v>
      </c>
      <c r="Q575" s="166">
        <f>SUMIFS('Transport-DB'!N:N,'Transport-DB'!C:C,"="&amp;'Work DB'!C575,'Transport-DB'!F:F,"="&amp;'Work DB'!$Q$4)</f>
        <v>0</v>
      </c>
      <c r="R575" s="167">
        <f>SUMIFS('Transport-DB'!N:N,'Transport-DB'!C:C,"="&amp;'Work DB'!C575,'Transport-DB'!F:F,"="&amp;'Work DB'!$R$4)</f>
        <v>0</v>
      </c>
      <c r="S575" s="168">
        <f>SUM(D575:J575)+SUM(K575:R575)-M575-SUMIFS(Transport_DB[ترانشه],Transport_DB[توضیحات],"دیسپوزال",Transport_DB[تاریخ],'Work DB'!C575)</f>
        <v>0</v>
      </c>
      <c r="T575" s="169">
        <f t="shared" si="78"/>
        <v>0</v>
      </c>
      <c r="U575" s="169"/>
      <c r="V575" s="169"/>
      <c r="W575" s="169"/>
      <c r="X575" s="169"/>
      <c r="Y575" s="167"/>
      <c r="Z575" s="249"/>
      <c r="AA575" s="168">
        <f>SUMIFS('Transport-DB'!P:P,'Transport-DB'!C:C,"="&amp;'Work DB'!C575,'Transport-DB'!F:F,"="&amp;'Work DB'!$AA$4)</f>
        <v>0</v>
      </c>
      <c r="AB575" s="169">
        <f>SUMIFS('Transport-DB'!P:P,'Transport-DB'!C:C,"="&amp;'Work DB'!C575,'Transport-DB'!F:F,"="&amp;'Work DB'!$AB$4)</f>
        <v>0</v>
      </c>
      <c r="AC575" s="169">
        <f>SUMIFS('Transport-DB'!P:P,'Transport-DB'!C:C,"="&amp;'Work DB'!C575,'Transport-DB'!F:F,"="&amp;'Work DB'!$AC$4)</f>
        <v>0</v>
      </c>
      <c r="AD575" s="166">
        <f>SUMIFS('Transport-DB'!P:P,'Transport-DB'!C:C,"="&amp;'Work DB'!C575,'Transport-DB'!F:F,"="&amp;'Work DB'!$AD$4)</f>
        <v>0</v>
      </c>
      <c r="AE575" s="166">
        <f>SUMIFS('Transport-DB'!P:P,'Transport-DB'!C:C,"="&amp;'Work DB'!C575,'Transport-DB'!F:F,"="&amp;'Work DB'!$AE$4)</f>
        <v>0</v>
      </c>
      <c r="AF575" s="166">
        <f>SUMIFS('Transport-DB'!P:P,'Transport-DB'!C:C,"="&amp;'Work DB'!C575,'Transport-DB'!F:F,"="&amp;'Work DB'!$AF$4)</f>
        <v>0</v>
      </c>
      <c r="AG575" s="167"/>
      <c r="AH575" s="168">
        <f>SUMIFS('Transport-DB'!Q:Q,'Transport-DB'!C:C,"="&amp;'Work DB'!C575)</f>
        <v>0</v>
      </c>
      <c r="AI575" s="170">
        <f>SUMIFS(Civil_DB[قالب بندی],Civil_DB[تاریخ],"="&amp;'Work DB'!C575)</f>
        <v>0</v>
      </c>
      <c r="AJ575" s="169"/>
      <c r="AK575" s="167">
        <f>SUMIFS(Civil_DB[بتن],Civil_DB[تاریخ],"="&amp;'Work DB'!C575)</f>
        <v>0</v>
      </c>
      <c r="AL575" s="28"/>
      <c r="AM575" s="29"/>
      <c r="AN575" s="31"/>
      <c r="AO575" s="28"/>
      <c r="AP575" s="29"/>
      <c r="AQ575" s="29"/>
      <c r="AR575" s="30"/>
      <c r="AS575" s="28"/>
      <c r="AT575" s="29"/>
      <c r="AU575" s="30"/>
      <c r="AV575" s="184"/>
      <c r="AW575" s="29"/>
      <c r="AX575" s="29"/>
      <c r="AY575" s="29"/>
      <c r="AZ575" s="29"/>
      <c r="BA575" s="29"/>
      <c r="BB575" s="29"/>
      <c r="BC575" s="30"/>
      <c r="BD575" s="249"/>
      <c r="BE575" s="249"/>
      <c r="BF575" s="249"/>
      <c r="BG575" s="249"/>
      <c r="BH575" s="32"/>
      <c r="BI575" s="56"/>
    </row>
    <row r="576" spans="2:61" s="15" customFormat="1" ht="21" x14ac:dyDescent="0.25">
      <c r="B576" s="47"/>
      <c r="C576" s="20">
        <f t="shared" si="77"/>
        <v>45941</v>
      </c>
      <c r="D576" s="168">
        <f>SUMIFS('Transport-DB'!O:O,'Transport-DB'!C:C,"="&amp;'Work DB'!C576,'Transport-DB'!F:F,"="&amp;'Work DB'!$D$4)</f>
        <v>0</v>
      </c>
      <c r="E576" s="169">
        <f>SUMIFS('Transport-DB'!O:O,'Transport-DB'!C:C,"="&amp;'Work DB'!C576,'Transport-DB'!F:F,"="&amp;'Work DB'!$E$4)</f>
        <v>0</v>
      </c>
      <c r="F576" s="169">
        <f>SUMIFS('Transport-DB'!O:O,'Transport-DB'!C:C,"="&amp;'Work DB'!C576,'Transport-DB'!F:F,"="&amp;'Work DB'!$F$4)</f>
        <v>0</v>
      </c>
      <c r="G576" s="169">
        <f>SUMIFS('Transport-DB'!O:O,'Transport-DB'!C:C,"="&amp;'Work DB'!C576,'Transport-DB'!F:F,"="&amp;'Work DB'!$G$4)</f>
        <v>0</v>
      </c>
      <c r="H576" s="166">
        <f>SUMIFS('Transport-DB'!O:O,'Transport-DB'!C:C,"="&amp;'Work DB'!C576,'Transport-DB'!F:F,"="&amp;'Work DB'!$H$4)</f>
        <v>0</v>
      </c>
      <c r="I576" s="169">
        <f>SUMIFS('Transport-DB'!O:O,'Transport-DB'!C:C,"="&amp;'Work DB'!C576,'Transport-DB'!F:F,"="&amp;'Work DB'!$I$4)</f>
        <v>0</v>
      </c>
      <c r="J576" s="337">
        <f>SUMIFS('Transport-DB'!O:O,'Transport-DB'!C:C,"="&amp;'Work DB'!C576,'Transport-DB'!F:F,"="&amp;'Work DB'!$J$4)</f>
        <v>0</v>
      </c>
      <c r="K576" s="168">
        <f>SUMIFS('Transport-DB'!N:N,'Transport-DB'!C:C,"="&amp;'Work DB'!C576,'Transport-DB'!F:F,"="&amp;'Work DB'!$K$4)</f>
        <v>0</v>
      </c>
      <c r="L576" s="169">
        <f>SUMIFS('Transport-DB'!N:N,'Transport-DB'!C:C,"="&amp;'Work DB'!C576,'Transport-DB'!F:F,"="&amp;'Work DB'!$L$4)</f>
        <v>0</v>
      </c>
      <c r="M576" s="169">
        <f>SUMIFS('Transport-DB'!N:N,'Transport-DB'!C:C,"="&amp;'Work DB'!C576,'Transport-DB'!F:F,"="&amp;'Work DB'!$M$4)</f>
        <v>0</v>
      </c>
      <c r="N576" s="169">
        <f>SUMIFS('Transport-DB'!N:N,'Transport-DB'!C:C,"="&amp;'Work DB'!C576,'Transport-DB'!F:F,"="&amp;'Work DB'!$N$4)</f>
        <v>0</v>
      </c>
      <c r="O576" s="169">
        <f>SUMIFS('Transport-DB'!N:N,'Transport-DB'!C:C,"="&amp;'Work DB'!C576,'Transport-DB'!F:F,"="&amp;'Work DB'!$O$4)</f>
        <v>0</v>
      </c>
      <c r="P576" s="169">
        <f>SUMIFS('Transport-DB'!N:N,'Transport-DB'!C:C,"="&amp;'Work DB'!C576,'Transport-DB'!F:F,"="&amp;'Work DB'!$P$4)</f>
        <v>0</v>
      </c>
      <c r="Q576" s="166">
        <f>SUMIFS('Transport-DB'!N:N,'Transport-DB'!C:C,"="&amp;'Work DB'!C576,'Transport-DB'!F:F,"="&amp;'Work DB'!$Q$4)</f>
        <v>0</v>
      </c>
      <c r="R576" s="167">
        <f>SUMIFS('Transport-DB'!N:N,'Transport-DB'!C:C,"="&amp;'Work DB'!C576,'Transport-DB'!F:F,"="&amp;'Work DB'!$R$4)</f>
        <v>0</v>
      </c>
      <c r="S576" s="168">
        <f>SUM(D576:J576)+SUM(K576:R576)-M576-SUMIFS(Transport_DB[ترانشه],Transport_DB[توضیحات],"دیسپوزال",Transport_DB[تاریخ],'Work DB'!C576)</f>
        <v>0</v>
      </c>
      <c r="T576" s="169">
        <f t="shared" si="78"/>
        <v>0</v>
      </c>
      <c r="U576" s="169"/>
      <c r="V576" s="169"/>
      <c r="W576" s="169"/>
      <c r="X576" s="169"/>
      <c r="Y576" s="167"/>
      <c r="Z576" s="249"/>
      <c r="AA576" s="168">
        <f>SUMIFS('Transport-DB'!P:P,'Transport-DB'!C:C,"="&amp;'Work DB'!C576,'Transport-DB'!F:F,"="&amp;'Work DB'!$AA$4)</f>
        <v>0</v>
      </c>
      <c r="AB576" s="169">
        <f>SUMIFS('Transport-DB'!P:P,'Transport-DB'!C:C,"="&amp;'Work DB'!C576,'Transport-DB'!F:F,"="&amp;'Work DB'!$AB$4)</f>
        <v>0</v>
      </c>
      <c r="AC576" s="169">
        <f>SUMIFS('Transport-DB'!P:P,'Transport-DB'!C:C,"="&amp;'Work DB'!C576,'Transport-DB'!F:F,"="&amp;'Work DB'!$AC$4)</f>
        <v>0</v>
      </c>
      <c r="AD576" s="166">
        <f>SUMIFS('Transport-DB'!P:P,'Transport-DB'!C:C,"="&amp;'Work DB'!C576,'Transport-DB'!F:F,"="&amp;'Work DB'!$AD$4)</f>
        <v>0</v>
      </c>
      <c r="AE576" s="166">
        <f>SUMIFS('Transport-DB'!P:P,'Transport-DB'!C:C,"="&amp;'Work DB'!C576,'Transport-DB'!F:F,"="&amp;'Work DB'!$AE$4)</f>
        <v>0</v>
      </c>
      <c r="AF576" s="166">
        <f>SUMIFS('Transport-DB'!P:P,'Transport-DB'!C:C,"="&amp;'Work DB'!C576,'Transport-DB'!F:F,"="&amp;'Work DB'!$AF$4)</f>
        <v>0</v>
      </c>
      <c r="AG576" s="167"/>
      <c r="AH576" s="168">
        <f>SUMIFS('Transport-DB'!Q:Q,'Transport-DB'!C:C,"="&amp;'Work DB'!C576)</f>
        <v>0</v>
      </c>
      <c r="AI576" s="170">
        <f>SUMIFS(Civil_DB[قالب بندی],Civil_DB[تاریخ],"="&amp;'Work DB'!C576)</f>
        <v>0</v>
      </c>
      <c r="AJ576" s="169"/>
      <c r="AK576" s="167">
        <f>SUMIFS(Civil_DB[بتن],Civil_DB[تاریخ],"="&amp;'Work DB'!C576)</f>
        <v>0</v>
      </c>
      <c r="AL576" s="28"/>
      <c r="AM576" s="29"/>
      <c r="AN576" s="31"/>
      <c r="AO576" s="28"/>
      <c r="AP576" s="29"/>
      <c r="AQ576" s="29"/>
      <c r="AR576" s="30"/>
      <c r="AS576" s="28"/>
      <c r="AT576" s="29"/>
      <c r="AU576" s="30"/>
      <c r="AV576" s="184"/>
      <c r="AW576" s="29"/>
      <c r="AX576" s="29"/>
      <c r="AY576" s="29"/>
      <c r="AZ576" s="29"/>
      <c r="BA576" s="29"/>
      <c r="BB576" s="29"/>
      <c r="BC576" s="30"/>
      <c r="BD576" s="249"/>
      <c r="BE576" s="249"/>
      <c r="BF576" s="249"/>
      <c r="BG576" s="249"/>
      <c r="BH576" s="32"/>
      <c r="BI576" s="56"/>
    </row>
    <row r="577" spans="2:61" s="15" customFormat="1" ht="21" x14ac:dyDescent="0.25">
      <c r="B577" s="47"/>
      <c r="C577" s="20">
        <f t="shared" si="77"/>
        <v>45942</v>
      </c>
      <c r="D577" s="168">
        <f>SUMIFS('Transport-DB'!O:O,'Transport-DB'!C:C,"="&amp;'Work DB'!C577,'Transport-DB'!F:F,"="&amp;'Work DB'!$D$4)</f>
        <v>0</v>
      </c>
      <c r="E577" s="169">
        <f>SUMIFS('Transport-DB'!O:O,'Transport-DB'!C:C,"="&amp;'Work DB'!C577,'Transport-DB'!F:F,"="&amp;'Work DB'!$E$4)</f>
        <v>0</v>
      </c>
      <c r="F577" s="169">
        <f>SUMIFS('Transport-DB'!O:O,'Transport-DB'!C:C,"="&amp;'Work DB'!C577,'Transport-DB'!F:F,"="&amp;'Work DB'!$F$4)</f>
        <v>0</v>
      </c>
      <c r="G577" s="169">
        <f>SUMIFS('Transport-DB'!O:O,'Transport-DB'!C:C,"="&amp;'Work DB'!C577,'Transport-DB'!F:F,"="&amp;'Work DB'!$G$4)</f>
        <v>0</v>
      </c>
      <c r="H577" s="166">
        <f>SUMIFS('Transport-DB'!O:O,'Transport-DB'!C:C,"="&amp;'Work DB'!C577,'Transport-DB'!F:F,"="&amp;'Work DB'!$H$4)</f>
        <v>0</v>
      </c>
      <c r="I577" s="169">
        <f>SUMIFS('Transport-DB'!O:O,'Transport-DB'!C:C,"="&amp;'Work DB'!C577,'Transport-DB'!F:F,"="&amp;'Work DB'!$I$4)</f>
        <v>0</v>
      </c>
      <c r="J577" s="337">
        <f>SUMIFS('Transport-DB'!O:O,'Transport-DB'!C:C,"="&amp;'Work DB'!C577,'Transport-DB'!F:F,"="&amp;'Work DB'!$J$4)</f>
        <v>0</v>
      </c>
      <c r="K577" s="168">
        <f>SUMIFS('Transport-DB'!N:N,'Transport-DB'!C:C,"="&amp;'Work DB'!C577,'Transport-DB'!F:F,"="&amp;'Work DB'!$K$4)</f>
        <v>0</v>
      </c>
      <c r="L577" s="169">
        <f>SUMIFS('Transport-DB'!N:N,'Transport-DB'!C:C,"="&amp;'Work DB'!C577,'Transport-DB'!F:F,"="&amp;'Work DB'!$L$4)</f>
        <v>0</v>
      </c>
      <c r="M577" s="169">
        <f>SUMIFS('Transport-DB'!N:N,'Transport-DB'!C:C,"="&amp;'Work DB'!C577,'Transport-DB'!F:F,"="&amp;'Work DB'!$M$4)</f>
        <v>0</v>
      </c>
      <c r="N577" s="169">
        <f>SUMIFS('Transport-DB'!N:N,'Transport-DB'!C:C,"="&amp;'Work DB'!C577,'Transport-DB'!F:F,"="&amp;'Work DB'!$N$4)</f>
        <v>0</v>
      </c>
      <c r="O577" s="169">
        <f>SUMIFS('Transport-DB'!N:N,'Transport-DB'!C:C,"="&amp;'Work DB'!C577,'Transport-DB'!F:F,"="&amp;'Work DB'!$O$4)</f>
        <v>0</v>
      </c>
      <c r="P577" s="169">
        <f>SUMIFS('Transport-DB'!N:N,'Transport-DB'!C:C,"="&amp;'Work DB'!C577,'Transport-DB'!F:F,"="&amp;'Work DB'!$P$4)</f>
        <v>0</v>
      </c>
      <c r="Q577" s="166">
        <f>SUMIFS('Transport-DB'!N:N,'Transport-DB'!C:C,"="&amp;'Work DB'!C577,'Transport-DB'!F:F,"="&amp;'Work DB'!$Q$4)</f>
        <v>0</v>
      </c>
      <c r="R577" s="167">
        <f>SUMIFS('Transport-DB'!N:N,'Transport-DB'!C:C,"="&amp;'Work DB'!C577,'Transport-DB'!F:F,"="&amp;'Work DB'!$R$4)</f>
        <v>0</v>
      </c>
      <c r="S577" s="168">
        <f>SUM(D577:J577)+SUM(K577:R577)-M577-SUMIFS(Transport_DB[ترانشه],Transport_DB[توضیحات],"دیسپوزال",Transport_DB[تاریخ],'Work DB'!C577)</f>
        <v>0</v>
      </c>
      <c r="T577" s="169">
        <f t="shared" si="78"/>
        <v>0</v>
      </c>
      <c r="U577" s="169"/>
      <c r="V577" s="169"/>
      <c r="W577" s="169"/>
      <c r="X577" s="169"/>
      <c r="Y577" s="167"/>
      <c r="Z577" s="249"/>
      <c r="AA577" s="168">
        <f>SUMIFS('Transport-DB'!P:P,'Transport-DB'!C:C,"="&amp;'Work DB'!C577,'Transport-DB'!F:F,"="&amp;'Work DB'!$AA$4)</f>
        <v>0</v>
      </c>
      <c r="AB577" s="169">
        <f>SUMIFS('Transport-DB'!P:P,'Transport-DB'!C:C,"="&amp;'Work DB'!C577,'Transport-DB'!F:F,"="&amp;'Work DB'!$AB$4)</f>
        <v>0</v>
      </c>
      <c r="AC577" s="169">
        <f>SUMIFS('Transport-DB'!P:P,'Transport-DB'!C:C,"="&amp;'Work DB'!C577,'Transport-DB'!F:F,"="&amp;'Work DB'!$AC$4)</f>
        <v>0</v>
      </c>
      <c r="AD577" s="166">
        <f>SUMIFS('Transport-DB'!P:P,'Transport-DB'!C:C,"="&amp;'Work DB'!C577,'Transport-DB'!F:F,"="&amp;'Work DB'!$AD$4)</f>
        <v>0</v>
      </c>
      <c r="AE577" s="166">
        <f>SUMIFS('Transport-DB'!P:P,'Transport-DB'!C:C,"="&amp;'Work DB'!C577,'Transport-DB'!F:F,"="&amp;'Work DB'!$AE$4)</f>
        <v>0</v>
      </c>
      <c r="AF577" s="166">
        <f>SUMIFS('Transport-DB'!P:P,'Transport-DB'!C:C,"="&amp;'Work DB'!C577,'Transport-DB'!F:F,"="&amp;'Work DB'!$AF$4)</f>
        <v>0</v>
      </c>
      <c r="AG577" s="167"/>
      <c r="AH577" s="168">
        <f>SUMIFS('Transport-DB'!Q:Q,'Transport-DB'!C:C,"="&amp;'Work DB'!C577)</f>
        <v>0</v>
      </c>
      <c r="AI577" s="170">
        <f>SUMIFS(Civil_DB[قالب بندی],Civil_DB[تاریخ],"="&amp;'Work DB'!C577)</f>
        <v>0</v>
      </c>
      <c r="AJ577" s="169"/>
      <c r="AK577" s="167">
        <f>SUMIFS(Civil_DB[بتن],Civil_DB[تاریخ],"="&amp;'Work DB'!C577)</f>
        <v>0</v>
      </c>
      <c r="AL577" s="28"/>
      <c r="AM577" s="29"/>
      <c r="AN577" s="31"/>
      <c r="AO577" s="28"/>
      <c r="AP577" s="29"/>
      <c r="AQ577" s="29"/>
      <c r="AR577" s="30"/>
      <c r="AS577" s="28"/>
      <c r="AT577" s="29"/>
      <c r="AU577" s="30"/>
      <c r="AV577" s="184"/>
      <c r="AW577" s="29"/>
      <c r="AX577" s="29"/>
      <c r="AY577" s="29"/>
      <c r="AZ577" s="29"/>
      <c r="BA577" s="29"/>
      <c r="BB577" s="29"/>
      <c r="BC577" s="30"/>
      <c r="BD577" s="249"/>
      <c r="BE577" s="249"/>
      <c r="BF577" s="249"/>
      <c r="BG577" s="249"/>
      <c r="BH577" s="32"/>
      <c r="BI577" s="56"/>
    </row>
    <row r="578" spans="2:61" s="15" customFormat="1" ht="21" x14ac:dyDescent="0.25">
      <c r="B578" s="47"/>
      <c r="C578" s="20">
        <f t="shared" si="77"/>
        <v>45943</v>
      </c>
      <c r="D578" s="168">
        <f>SUMIFS('Transport-DB'!O:O,'Transport-DB'!C:C,"="&amp;'Work DB'!C578,'Transport-DB'!F:F,"="&amp;'Work DB'!$D$4)</f>
        <v>0</v>
      </c>
      <c r="E578" s="169">
        <f>SUMIFS('Transport-DB'!O:O,'Transport-DB'!C:C,"="&amp;'Work DB'!C578,'Transport-DB'!F:F,"="&amp;'Work DB'!$E$4)</f>
        <v>0</v>
      </c>
      <c r="F578" s="169">
        <f>SUMIFS('Transport-DB'!O:O,'Transport-DB'!C:C,"="&amp;'Work DB'!C578,'Transport-DB'!F:F,"="&amp;'Work DB'!$F$4)</f>
        <v>0</v>
      </c>
      <c r="G578" s="169">
        <f>SUMIFS('Transport-DB'!O:O,'Transport-DB'!C:C,"="&amp;'Work DB'!C578,'Transport-DB'!F:F,"="&amp;'Work DB'!$G$4)</f>
        <v>0</v>
      </c>
      <c r="H578" s="166">
        <f>SUMIFS('Transport-DB'!O:O,'Transport-DB'!C:C,"="&amp;'Work DB'!C578,'Transport-DB'!F:F,"="&amp;'Work DB'!$H$4)</f>
        <v>0</v>
      </c>
      <c r="I578" s="169">
        <f>SUMIFS('Transport-DB'!O:O,'Transport-DB'!C:C,"="&amp;'Work DB'!C578,'Transport-DB'!F:F,"="&amp;'Work DB'!$I$4)</f>
        <v>0</v>
      </c>
      <c r="J578" s="337">
        <f>SUMIFS('Transport-DB'!O:O,'Transport-DB'!C:C,"="&amp;'Work DB'!C578,'Transport-DB'!F:F,"="&amp;'Work DB'!$J$4)</f>
        <v>0</v>
      </c>
      <c r="K578" s="168">
        <f>SUMIFS('Transport-DB'!N:N,'Transport-DB'!C:C,"="&amp;'Work DB'!C578,'Transport-DB'!F:F,"="&amp;'Work DB'!$K$4)</f>
        <v>0</v>
      </c>
      <c r="L578" s="169">
        <f>SUMIFS('Transport-DB'!N:N,'Transport-DB'!C:C,"="&amp;'Work DB'!C578,'Transport-DB'!F:F,"="&amp;'Work DB'!$L$4)</f>
        <v>0</v>
      </c>
      <c r="M578" s="169">
        <f>SUMIFS('Transport-DB'!N:N,'Transport-DB'!C:C,"="&amp;'Work DB'!C578,'Transport-DB'!F:F,"="&amp;'Work DB'!$M$4)</f>
        <v>0</v>
      </c>
      <c r="N578" s="169">
        <f>SUMIFS('Transport-DB'!N:N,'Transport-DB'!C:C,"="&amp;'Work DB'!C578,'Transport-DB'!F:F,"="&amp;'Work DB'!$N$4)</f>
        <v>0</v>
      </c>
      <c r="O578" s="169">
        <f>SUMIFS('Transport-DB'!N:N,'Transport-DB'!C:C,"="&amp;'Work DB'!C578,'Transport-DB'!F:F,"="&amp;'Work DB'!$O$4)</f>
        <v>0</v>
      </c>
      <c r="P578" s="169">
        <f>SUMIFS('Transport-DB'!N:N,'Transport-DB'!C:C,"="&amp;'Work DB'!C578,'Transport-DB'!F:F,"="&amp;'Work DB'!$P$4)</f>
        <v>0</v>
      </c>
      <c r="Q578" s="166">
        <f>SUMIFS('Transport-DB'!N:N,'Transport-DB'!C:C,"="&amp;'Work DB'!C578,'Transport-DB'!F:F,"="&amp;'Work DB'!$Q$4)</f>
        <v>0</v>
      </c>
      <c r="R578" s="167">
        <f>SUMIFS('Transport-DB'!N:N,'Transport-DB'!C:C,"="&amp;'Work DB'!C578,'Transport-DB'!F:F,"="&amp;'Work DB'!$R$4)</f>
        <v>0</v>
      </c>
      <c r="S578" s="168">
        <f>SUM(D578:J578)+SUM(K578:R578)-M578-SUMIFS(Transport_DB[ترانشه],Transport_DB[توضیحات],"دیسپوزال",Transport_DB[تاریخ],'Work DB'!C578)</f>
        <v>0</v>
      </c>
      <c r="T578" s="169">
        <f t="shared" si="78"/>
        <v>0</v>
      </c>
      <c r="U578" s="169"/>
      <c r="V578" s="169"/>
      <c r="W578" s="169"/>
      <c r="X578" s="169"/>
      <c r="Y578" s="167"/>
      <c r="Z578" s="249"/>
      <c r="AA578" s="168">
        <f>SUMIFS('Transport-DB'!P:P,'Transport-DB'!C:C,"="&amp;'Work DB'!C578,'Transport-DB'!F:F,"="&amp;'Work DB'!$AA$4)</f>
        <v>0</v>
      </c>
      <c r="AB578" s="169">
        <f>SUMIFS('Transport-DB'!P:P,'Transport-DB'!C:C,"="&amp;'Work DB'!C578,'Transport-DB'!F:F,"="&amp;'Work DB'!$AB$4)</f>
        <v>0</v>
      </c>
      <c r="AC578" s="169">
        <f>SUMIFS('Transport-DB'!P:P,'Transport-DB'!C:C,"="&amp;'Work DB'!C578,'Transport-DB'!F:F,"="&amp;'Work DB'!$AC$4)</f>
        <v>0</v>
      </c>
      <c r="AD578" s="166">
        <f>SUMIFS('Transport-DB'!P:P,'Transport-DB'!C:C,"="&amp;'Work DB'!C578,'Transport-DB'!F:F,"="&amp;'Work DB'!$AD$4)</f>
        <v>0</v>
      </c>
      <c r="AE578" s="166">
        <f>SUMIFS('Transport-DB'!P:P,'Transport-DB'!C:C,"="&amp;'Work DB'!C578,'Transport-DB'!F:F,"="&amp;'Work DB'!$AE$4)</f>
        <v>0</v>
      </c>
      <c r="AF578" s="166">
        <f>SUMIFS('Transport-DB'!P:P,'Transport-DB'!C:C,"="&amp;'Work DB'!C578,'Transport-DB'!F:F,"="&amp;'Work DB'!$AF$4)</f>
        <v>0</v>
      </c>
      <c r="AG578" s="167"/>
      <c r="AH578" s="168">
        <f>SUMIFS('Transport-DB'!Q:Q,'Transport-DB'!C:C,"="&amp;'Work DB'!C578)</f>
        <v>0</v>
      </c>
      <c r="AI578" s="170">
        <f>SUMIFS(Civil_DB[قالب بندی],Civil_DB[تاریخ],"="&amp;'Work DB'!C578)</f>
        <v>0</v>
      </c>
      <c r="AJ578" s="169"/>
      <c r="AK578" s="167">
        <f>SUMIFS(Civil_DB[بتن],Civil_DB[تاریخ],"="&amp;'Work DB'!C578)</f>
        <v>0</v>
      </c>
      <c r="AL578" s="28"/>
      <c r="AM578" s="29"/>
      <c r="AN578" s="31"/>
      <c r="AO578" s="28"/>
      <c r="AP578" s="29"/>
      <c r="AQ578" s="29"/>
      <c r="AR578" s="30"/>
      <c r="AS578" s="28"/>
      <c r="AT578" s="29"/>
      <c r="AU578" s="30"/>
      <c r="AV578" s="184"/>
      <c r="AW578" s="29"/>
      <c r="AX578" s="29"/>
      <c r="AY578" s="29"/>
      <c r="AZ578" s="29"/>
      <c r="BA578" s="29"/>
      <c r="BB578" s="29"/>
      <c r="BC578" s="30"/>
      <c r="BD578" s="249"/>
      <c r="BE578" s="249"/>
      <c r="BF578" s="249"/>
      <c r="BG578" s="249"/>
      <c r="BH578" s="32"/>
      <c r="BI578" s="56"/>
    </row>
    <row r="579" spans="2:61" s="15" customFormat="1" ht="21" x14ac:dyDescent="0.25">
      <c r="B579" s="47"/>
      <c r="C579" s="20">
        <f t="shared" si="77"/>
        <v>45944</v>
      </c>
      <c r="D579" s="168">
        <f>SUMIFS('Transport-DB'!O:O,'Transport-DB'!C:C,"="&amp;'Work DB'!C579,'Transport-DB'!F:F,"="&amp;'Work DB'!$D$4)</f>
        <v>0</v>
      </c>
      <c r="E579" s="169">
        <f>SUMIFS('Transport-DB'!O:O,'Transport-DB'!C:C,"="&amp;'Work DB'!C579,'Transport-DB'!F:F,"="&amp;'Work DB'!$E$4)</f>
        <v>0</v>
      </c>
      <c r="F579" s="169">
        <f>SUMIFS('Transport-DB'!O:O,'Transport-DB'!C:C,"="&amp;'Work DB'!C579,'Transport-DB'!F:F,"="&amp;'Work DB'!$F$4)</f>
        <v>0</v>
      </c>
      <c r="G579" s="169">
        <f>SUMIFS('Transport-DB'!O:O,'Transport-DB'!C:C,"="&amp;'Work DB'!C579,'Transport-DB'!F:F,"="&amp;'Work DB'!$G$4)</f>
        <v>0</v>
      </c>
      <c r="H579" s="166">
        <f>SUMIFS('Transport-DB'!O:O,'Transport-DB'!C:C,"="&amp;'Work DB'!C579,'Transport-DB'!F:F,"="&amp;'Work DB'!$H$4)</f>
        <v>0</v>
      </c>
      <c r="I579" s="169">
        <f>SUMIFS('Transport-DB'!O:O,'Transport-DB'!C:C,"="&amp;'Work DB'!C579,'Transport-DB'!F:F,"="&amp;'Work DB'!$I$4)</f>
        <v>0</v>
      </c>
      <c r="J579" s="337">
        <f>SUMIFS('Transport-DB'!O:O,'Transport-DB'!C:C,"="&amp;'Work DB'!C579,'Transport-DB'!F:F,"="&amp;'Work DB'!$J$4)</f>
        <v>0</v>
      </c>
      <c r="K579" s="168">
        <f>SUMIFS('Transport-DB'!N:N,'Transport-DB'!C:C,"="&amp;'Work DB'!C579,'Transport-DB'!F:F,"="&amp;'Work DB'!$K$4)</f>
        <v>0</v>
      </c>
      <c r="L579" s="169">
        <f>SUMIFS('Transport-DB'!N:N,'Transport-DB'!C:C,"="&amp;'Work DB'!C579,'Transport-DB'!F:F,"="&amp;'Work DB'!$L$4)</f>
        <v>0</v>
      </c>
      <c r="M579" s="169">
        <f>SUMIFS('Transport-DB'!N:N,'Transport-DB'!C:C,"="&amp;'Work DB'!C579,'Transport-DB'!F:F,"="&amp;'Work DB'!$M$4)</f>
        <v>0</v>
      </c>
      <c r="N579" s="169">
        <f>SUMIFS('Transport-DB'!N:N,'Transport-DB'!C:C,"="&amp;'Work DB'!C579,'Transport-DB'!F:F,"="&amp;'Work DB'!$N$4)</f>
        <v>0</v>
      </c>
      <c r="O579" s="169">
        <f>SUMIFS('Transport-DB'!N:N,'Transport-DB'!C:C,"="&amp;'Work DB'!C579,'Transport-DB'!F:F,"="&amp;'Work DB'!$O$4)</f>
        <v>0</v>
      </c>
      <c r="P579" s="169">
        <f>SUMIFS('Transport-DB'!N:N,'Transport-DB'!C:C,"="&amp;'Work DB'!C579,'Transport-DB'!F:F,"="&amp;'Work DB'!$P$4)</f>
        <v>0</v>
      </c>
      <c r="Q579" s="166">
        <f>SUMIFS('Transport-DB'!N:N,'Transport-DB'!C:C,"="&amp;'Work DB'!C579,'Transport-DB'!F:F,"="&amp;'Work DB'!$Q$4)</f>
        <v>0</v>
      </c>
      <c r="R579" s="167">
        <f>SUMIFS('Transport-DB'!N:N,'Transport-DB'!C:C,"="&amp;'Work DB'!C579,'Transport-DB'!F:F,"="&amp;'Work DB'!$R$4)</f>
        <v>0</v>
      </c>
      <c r="S579" s="168">
        <f>SUM(D579:J579)+SUM(K579:R579)-M579-SUMIFS(Transport_DB[ترانشه],Transport_DB[توضیحات],"دیسپوزال",Transport_DB[تاریخ],'Work DB'!C579)</f>
        <v>0</v>
      </c>
      <c r="T579" s="169">
        <f t="shared" si="78"/>
        <v>0</v>
      </c>
      <c r="U579" s="169"/>
      <c r="V579" s="169"/>
      <c r="W579" s="169"/>
      <c r="X579" s="169"/>
      <c r="Y579" s="167"/>
      <c r="Z579" s="249"/>
      <c r="AA579" s="168">
        <f>SUMIFS('Transport-DB'!P:P,'Transport-DB'!C:C,"="&amp;'Work DB'!C579,'Transport-DB'!F:F,"="&amp;'Work DB'!$AA$4)</f>
        <v>0</v>
      </c>
      <c r="AB579" s="169">
        <f>SUMIFS('Transport-DB'!P:P,'Transport-DB'!C:C,"="&amp;'Work DB'!C579,'Transport-DB'!F:F,"="&amp;'Work DB'!$AB$4)</f>
        <v>0</v>
      </c>
      <c r="AC579" s="169">
        <f>SUMIFS('Transport-DB'!P:P,'Transport-DB'!C:C,"="&amp;'Work DB'!C579,'Transport-DB'!F:F,"="&amp;'Work DB'!$AC$4)</f>
        <v>0</v>
      </c>
      <c r="AD579" s="166">
        <f>SUMIFS('Transport-DB'!P:P,'Transport-DB'!C:C,"="&amp;'Work DB'!C579,'Transport-DB'!F:F,"="&amp;'Work DB'!$AD$4)</f>
        <v>0</v>
      </c>
      <c r="AE579" s="166">
        <f>SUMIFS('Transport-DB'!P:P,'Transport-DB'!C:C,"="&amp;'Work DB'!C579,'Transport-DB'!F:F,"="&amp;'Work DB'!$AE$4)</f>
        <v>0</v>
      </c>
      <c r="AF579" s="166">
        <f>SUMIFS('Transport-DB'!P:P,'Transport-DB'!C:C,"="&amp;'Work DB'!C579,'Transport-DB'!F:F,"="&amp;'Work DB'!$AF$4)</f>
        <v>0</v>
      </c>
      <c r="AG579" s="167"/>
      <c r="AH579" s="168">
        <f>SUMIFS('Transport-DB'!Q:Q,'Transport-DB'!C:C,"="&amp;'Work DB'!C579)</f>
        <v>0</v>
      </c>
      <c r="AI579" s="170">
        <f>SUMIFS(Civil_DB[قالب بندی],Civil_DB[تاریخ],"="&amp;'Work DB'!C579)</f>
        <v>0</v>
      </c>
      <c r="AJ579" s="169"/>
      <c r="AK579" s="167">
        <f>SUMIFS(Civil_DB[بتن],Civil_DB[تاریخ],"="&amp;'Work DB'!C579)</f>
        <v>0</v>
      </c>
      <c r="AL579" s="28"/>
      <c r="AM579" s="29"/>
      <c r="AN579" s="31"/>
      <c r="AO579" s="28"/>
      <c r="AP579" s="29"/>
      <c r="AQ579" s="29"/>
      <c r="AR579" s="30"/>
      <c r="AS579" s="28"/>
      <c r="AT579" s="29"/>
      <c r="AU579" s="30"/>
      <c r="AV579" s="184"/>
      <c r="AW579" s="29"/>
      <c r="AX579" s="29"/>
      <c r="AY579" s="29"/>
      <c r="AZ579" s="29"/>
      <c r="BA579" s="29"/>
      <c r="BB579" s="29"/>
      <c r="BC579" s="30"/>
      <c r="BD579" s="249"/>
      <c r="BE579" s="249"/>
      <c r="BF579" s="249"/>
      <c r="BG579" s="249"/>
      <c r="BH579" s="32"/>
      <c r="BI579" s="56"/>
    </row>
    <row r="580" spans="2:61" s="15" customFormat="1" ht="21" x14ac:dyDescent="0.25">
      <c r="B580" s="47"/>
      <c r="C580" s="20">
        <f t="shared" si="77"/>
        <v>45945</v>
      </c>
      <c r="D580" s="168">
        <f>SUMIFS('Transport-DB'!O:O,'Transport-DB'!C:C,"="&amp;'Work DB'!C580,'Transport-DB'!F:F,"="&amp;'Work DB'!$D$4)</f>
        <v>0</v>
      </c>
      <c r="E580" s="169">
        <f>SUMIFS('Transport-DB'!O:O,'Transport-DB'!C:C,"="&amp;'Work DB'!C580,'Transport-DB'!F:F,"="&amp;'Work DB'!$E$4)</f>
        <v>0</v>
      </c>
      <c r="F580" s="169">
        <f>SUMIFS('Transport-DB'!O:O,'Transport-DB'!C:C,"="&amp;'Work DB'!C580,'Transport-DB'!F:F,"="&amp;'Work DB'!$F$4)</f>
        <v>0</v>
      </c>
      <c r="G580" s="169">
        <f>SUMIFS('Transport-DB'!O:O,'Transport-DB'!C:C,"="&amp;'Work DB'!C580,'Transport-DB'!F:F,"="&amp;'Work DB'!$G$4)</f>
        <v>0</v>
      </c>
      <c r="H580" s="166">
        <f>SUMIFS('Transport-DB'!O:O,'Transport-DB'!C:C,"="&amp;'Work DB'!C580,'Transport-DB'!F:F,"="&amp;'Work DB'!$H$4)</f>
        <v>0</v>
      </c>
      <c r="I580" s="169">
        <f>SUMIFS('Transport-DB'!O:O,'Transport-DB'!C:C,"="&amp;'Work DB'!C580,'Transport-DB'!F:F,"="&amp;'Work DB'!$I$4)</f>
        <v>0</v>
      </c>
      <c r="J580" s="337">
        <f>SUMIFS('Transport-DB'!O:O,'Transport-DB'!C:C,"="&amp;'Work DB'!C580,'Transport-DB'!F:F,"="&amp;'Work DB'!$J$4)</f>
        <v>0</v>
      </c>
      <c r="K580" s="168">
        <f>SUMIFS('Transport-DB'!N:N,'Transport-DB'!C:C,"="&amp;'Work DB'!C580,'Transport-DB'!F:F,"="&amp;'Work DB'!$K$4)</f>
        <v>0</v>
      </c>
      <c r="L580" s="169">
        <f>SUMIFS('Transport-DB'!N:N,'Transport-DB'!C:C,"="&amp;'Work DB'!C580,'Transport-DB'!F:F,"="&amp;'Work DB'!$L$4)</f>
        <v>0</v>
      </c>
      <c r="M580" s="169">
        <f>SUMIFS('Transport-DB'!N:N,'Transport-DB'!C:C,"="&amp;'Work DB'!C580,'Transport-DB'!F:F,"="&amp;'Work DB'!$M$4)</f>
        <v>0</v>
      </c>
      <c r="N580" s="169">
        <f>SUMIFS('Transport-DB'!N:N,'Transport-DB'!C:C,"="&amp;'Work DB'!C580,'Transport-DB'!F:F,"="&amp;'Work DB'!$N$4)</f>
        <v>0</v>
      </c>
      <c r="O580" s="169">
        <f>SUMIFS('Transport-DB'!N:N,'Transport-DB'!C:C,"="&amp;'Work DB'!C580,'Transport-DB'!F:F,"="&amp;'Work DB'!$O$4)</f>
        <v>0</v>
      </c>
      <c r="P580" s="169">
        <f>SUMIFS('Transport-DB'!N:N,'Transport-DB'!C:C,"="&amp;'Work DB'!C580,'Transport-DB'!F:F,"="&amp;'Work DB'!$P$4)</f>
        <v>0</v>
      </c>
      <c r="Q580" s="166">
        <f>SUMIFS('Transport-DB'!N:N,'Transport-DB'!C:C,"="&amp;'Work DB'!C580,'Transport-DB'!F:F,"="&amp;'Work DB'!$Q$4)</f>
        <v>0</v>
      </c>
      <c r="R580" s="167">
        <f>SUMIFS('Transport-DB'!N:N,'Transport-DB'!C:C,"="&amp;'Work DB'!C580,'Transport-DB'!F:F,"="&amp;'Work DB'!$R$4)</f>
        <v>0</v>
      </c>
      <c r="S580" s="168">
        <f>SUM(D580:J580)+SUM(K580:R580)-M580-SUMIFS(Transport_DB[ترانشه],Transport_DB[توضیحات],"دیسپوزال",Transport_DB[تاریخ],'Work DB'!C580)</f>
        <v>0</v>
      </c>
      <c r="T580" s="169">
        <f t="shared" si="78"/>
        <v>0</v>
      </c>
      <c r="U580" s="169"/>
      <c r="V580" s="169"/>
      <c r="W580" s="169"/>
      <c r="X580" s="169"/>
      <c r="Y580" s="167"/>
      <c r="Z580" s="249"/>
      <c r="AA580" s="168">
        <f>SUMIFS('Transport-DB'!P:P,'Transport-DB'!C:C,"="&amp;'Work DB'!C580,'Transport-DB'!F:F,"="&amp;'Work DB'!$AA$4)</f>
        <v>0</v>
      </c>
      <c r="AB580" s="169">
        <f>SUMIFS('Transport-DB'!P:P,'Transport-DB'!C:C,"="&amp;'Work DB'!C580,'Transport-DB'!F:F,"="&amp;'Work DB'!$AB$4)</f>
        <v>0</v>
      </c>
      <c r="AC580" s="169">
        <f>SUMIFS('Transport-DB'!P:P,'Transport-DB'!C:C,"="&amp;'Work DB'!C580,'Transport-DB'!F:F,"="&amp;'Work DB'!$AC$4)</f>
        <v>0</v>
      </c>
      <c r="AD580" s="166">
        <f>SUMIFS('Transport-DB'!P:P,'Transport-DB'!C:C,"="&amp;'Work DB'!C580,'Transport-DB'!F:F,"="&amp;'Work DB'!$AD$4)</f>
        <v>0</v>
      </c>
      <c r="AE580" s="166">
        <f>SUMIFS('Transport-DB'!P:P,'Transport-DB'!C:C,"="&amp;'Work DB'!C580,'Transport-DB'!F:F,"="&amp;'Work DB'!$AE$4)</f>
        <v>0</v>
      </c>
      <c r="AF580" s="166">
        <f>SUMIFS('Transport-DB'!P:P,'Transport-DB'!C:C,"="&amp;'Work DB'!C580,'Transport-DB'!F:F,"="&amp;'Work DB'!$AF$4)</f>
        <v>0</v>
      </c>
      <c r="AG580" s="167"/>
      <c r="AH580" s="168">
        <f>SUMIFS('Transport-DB'!Q:Q,'Transport-DB'!C:C,"="&amp;'Work DB'!C580)</f>
        <v>0</v>
      </c>
      <c r="AI580" s="170">
        <f>SUMIFS(Civil_DB[قالب بندی],Civil_DB[تاریخ],"="&amp;'Work DB'!C580)</f>
        <v>0</v>
      </c>
      <c r="AJ580" s="169"/>
      <c r="AK580" s="167">
        <f>SUMIFS(Civil_DB[بتن],Civil_DB[تاریخ],"="&amp;'Work DB'!C580)</f>
        <v>0</v>
      </c>
      <c r="AL580" s="28"/>
      <c r="AM580" s="29"/>
      <c r="AN580" s="31"/>
      <c r="AO580" s="28"/>
      <c r="AP580" s="29"/>
      <c r="AQ580" s="29"/>
      <c r="AR580" s="30"/>
      <c r="AS580" s="28"/>
      <c r="AT580" s="29"/>
      <c r="AU580" s="30"/>
      <c r="AV580" s="184"/>
      <c r="AW580" s="29"/>
      <c r="AX580" s="29"/>
      <c r="AY580" s="29"/>
      <c r="AZ580" s="29"/>
      <c r="BA580" s="29"/>
      <c r="BB580" s="29"/>
      <c r="BC580" s="30"/>
      <c r="BD580" s="249"/>
      <c r="BE580" s="249"/>
      <c r="BF580" s="249"/>
      <c r="BG580" s="249"/>
      <c r="BH580" s="32"/>
      <c r="BI580" s="56"/>
    </row>
    <row r="581" spans="2:61" s="15" customFormat="1" ht="21" x14ac:dyDescent="0.25">
      <c r="B581" s="47"/>
      <c r="C581" s="20">
        <f t="shared" si="77"/>
        <v>45946</v>
      </c>
      <c r="D581" s="168">
        <f>SUMIFS('Transport-DB'!O:O,'Transport-DB'!C:C,"="&amp;'Work DB'!C581,'Transport-DB'!F:F,"="&amp;'Work DB'!$D$4)</f>
        <v>0</v>
      </c>
      <c r="E581" s="169">
        <f>SUMIFS('Transport-DB'!O:O,'Transport-DB'!C:C,"="&amp;'Work DB'!C581,'Transport-DB'!F:F,"="&amp;'Work DB'!$E$4)</f>
        <v>0</v>
      </c>
      <c r="F581" s="169">
        <f>SUMIFS('Transport-DB'!O:O,'Transport-DB'!C:C,"="&amp;'Work DB'!C581,'Transport-DB'!F:F,"="&amp;'Work DB'!$F$4)</f>
        <v>0</v>
      </c>
      <c r="G581" s="169">
        <f>SUMIFS('Transport-DB'!O:O,'Transport-DB'!C:C,"="&amp;'Work DB'!C581,'Transport-DB'!F:F,"="&amp;'Work DB'!$G$4)</f>
        <v>0</v>
      </c>
      <c r="H581" s="166">
        <f>SUMIFS('Transport-DB'!O:O,'Transport-DB'!C:C,"="&amp;'Work DB'!C581,'Transport-DB'!F:F,"="&amp;'Work DB'!$H$4)</f>
        <v>0</v>
      </c>
      <c r="I581" s="169">
        <f>SUMIFS('Transport-DB'!O:O,'Transport-DB'!C:C,"="&amp;'Work DB'!C581,'Transport-DB'!F:F,"="&amp;'Work DB'!$I$4)</f>
        <v>0</v>
      </c>
      <c r="J581" s="337">
        <f>SUMIFS('Transport-DB'!O:O,'Transport-DB'!C:C,"="&amp;'Work DB'!C581,'Transport-DB'!F:F,"="&amp;'Work DB'!$J$4)</f>
        <v>0</v>
      </c>
      <c r="K581" s="168">
        <f>SUMIFS('Transport-DB'!N:N,'Transport-DB'!C:C,"="&amp;'Work DB'!C581,'Transport-DB'!F:F,"="&amp;'Work DB'!$K$4)</f>
        <v>0</v>
      </c>
      <c r="L581" s="169">
        <f>SUMIFS('Transport-DB'!N:N,'Transport-DB'!C:C,"="&amp;'Work DB'!C581,'Transport-DB'!F:F,"="&amp;'Work DB'!$L$4)</f>
        <v>0</v>
      </c>
      <c r="M581" s="169">
        <f>SUMIFS('Transport-DB'!N:N,'Transport-DB'!C:C,"="&amp;'Work DB'!C581,'Transport-DB'!F:F,"="&amp;'Work DB'!$M$4)</f>
        <v>0</v>
      </c>
      <c r="N581" s="169">
        <f>SUMIFS('Transport-DB'!N:N,'Transport-DB'!C:C,"="&amp;'Work DB'!C581,'Transport-DB'!F:F,"="&amp;'Work DB'!$N$4)</f>
        <v>0</v>
      </c>
      <c r="O581" s="169">
        <f>SUMIFS('Transport-DB'!N:N,'Transport-DB'!C:C,"="&amp;'Work DB'!C581,'Transport-DB'!F:F,"="&amp;'Work DB'!$O$4)</f>
        <v>0</v>
      </c>
      <c r="P581" s="169">
        <f>SUMIFS('Transport-DB'!N:N,'Transport-DB'!C:C,"="&amp;'Work DB'!C581,'Transport-DB'!F:F,"="&amp;'Work DB'!$P$4)</f>
        <v>0</v>
      </c>
      <c r="Q581" s="166">
        <f>SUMIFS('Transport-DB'!N:N,'Transport-DB'!C:C,"="&amp;'Work DB'!C581,'Transport-DB'!F:F,"="&amp;'Work DB'!$Q$4)</f>
        <v>0</v>
      </c>
      <c r="R581" s="167">
        <f>SUMIFS('Transport-DB'!N:N,'Transport-DB'!C:C,"="&amp;'Work DB'!C581,'Transport-DB'!F:F,"="&amp;'Work DB'!$R$4)</f>
        <v>0</v>
      </c>
      <c r="S581" s="168">
        <f>SUM(D581:J581)+SUM(K581:R581)-M581-SUMIFS(Transport_DB[ترانشه],Transport_DB[توضیحات],"دیسپوزال",Transport_DB[تاریخ],'Work DB'!C581)</f>
        <v>0</v>
      </c>
      <c r="T581" s="169">
        <f t="shared" si="78"/>
        <v>0</v>
      </c>
      <c r="U581" s="169"/>
      <c r="V581" s="169"/>
      <c r="W581" s="169"/>
      <c r="X581" s="169"/>
      <c r="Y581" s="167"/>
      <c r="Z581" s="249"/>
      <c r="AA581" s="168">
        <f>SUMIFS('Transport-DB'!P:P,'Transport-DB'!C:C,"="&amp;'Work DB'!C581,'Transport-DB'!F:F,"="&amp;'Work DB'!$AA$4)</f>
        <v>0</v>
      </c>
      <c r="AB581" s="169">
        <f>SUMIFS('Transport-DB'!P:P,'Transport-DB'!C:C,"="&amp;'Work DB'!C581,'Transport-DB'!F:F,"="&amp;'Work DB'!$AB$4)</f>
        <v>0</v>
      </c>
      <c r="AC581" s="169">
        <f>SUMIFS('Transport-DB'!P:P,'Transport-DB'!C:C,"="&amp;'Work DB'!C581,'Transport-DB'!F:F,"="&amp;'Work DB'!$AC$4)</f>
        <v>0</v>
      </c>
      <c r="AD581" s="166">
        <f>SUMIFS('Transport-DB'!P:P,'Transport-DB'!C:C,"="&amp;'Work DB'!C581,'Transport-DB'!F:F,"="&amp;'Work DB'!$AD$4)</f>
        <v>0</v>
      </c>
      <c r="AE581" s="166">
        <f>SUMIFS('Transport-DB'!P:P,'Transport-DB'!C:C,"="&amp;'Work DB'!C581,'Transport-DB'!F:F,"="&amp;'Work DB'!$AE$4)</f>
        <v>0</v>
      </c>
      <c r="AF581" s="166">
        <f>SUMIFS('Transport-DB'!P:P,'Transport-DB'!C:C,"="&amp;'Work DB'!C581,'Transport-DB'!F:F,"="&amp;'Work DB'!$AF$4)</f>
        <v>0</v>
      </c>
      <c r="AG581" s="167"/>
      <c r="AH581" s="168">
        <f>SUMIFS('Transport-DB'!Q:Q,'Transport-DB'!C:C,"="&amp;'Work DB'!C581)</f>
        <v>0</v>
      </c>
      <c r="AI581" s="170">
        <f>SUMIFS(Civil_DB[قالب بندی],Civil_DB[تاریخ],"="&amp;'Work DB'!C581)</f>
        <v>0</v>
      </c>
      <c r="AJ581" s="169"/>
      <c r="AK581" s="167">
        <f>SUMIFS(Civil_DB[بتن],Civil_DB[تاریخ],"="&amp;'Work DB'!C581)</f>
        <v>0</v>
      </c>
      <c r="AL581" s="28"/>
      <c r="AM581" s="29"/>
      <c r="AN581" s="31"/>
      <c r="AO581" s="28"/>
      <c r="AP581" s="29"/>
      <c r="AQ581" s="29"/>
      <c r="AR581" s="30"/>
      <c r="AS581" s="28"/>
      <c r="AT581" s="29"/>
      <c r="AU581" s="30"/>
      <c r="AV581" s="184"/>
      <c r="AW581" s="29"/>
      <c r="AX581" s="29"/>
      <c r="AY581" s="29"/>
      <c r="AZ581" s="29"/>
      <c r="BA581" s="29"/>
      <c r="BB581" s="29"/>
      <c r="BC581" s="30"/>
      <c r="BD581" s="249"/>
      <c r="BE581" s="249"/>
      <c r="BF581" s="249"/>
      <c r="BG581" s="249"/>
      <c r="BH581" s="32"/>
      <c r="BI581" s="56"/>
    </row>
    <row r="582" spans="2:61" s="15" customFormat="1" ht="21" x14ac:dyDescent="0.25">
      <c r="B582" s="47"/>
      <c r="C582" s="20">
        <f t="shared" si="77"/>
        <v>45947</v>
      </c>
      <c r="D582" s="168">
        <f>SUMIFS('Transport-DB'!O:O,'Transport-DB'!C:C,"="&amp;'Work DB'!C582,'Transport-DB'!F:F,"="&amp;'Work DB'!$D$4)</f>
        <v>0</v>
      </c>
      <c r="E582" s="169">
        <f>SUMIFS('Transport-DB'!O:O,'Transport-DB'!C:C,"="&amp;'Work DB'!C582,'Transport-DB'!F:F,"="&amp;'Work DB'!$E$4)</f>
        <v>0</v>
      </c>
      <c r="F582" s="169">
        <f>SUMIFS('Transport-DB'!O:O,'Transport-DB'!C:C,"="&amp;'Work DB'!C582,'Transport-DB'!F:F,"="&amp;'Work DB'!$F$4)</f>
        <v>0</v>
      </c>
      <c r="G582" s="169">
        <f>SUMIFS('Transport-DB'!O:O,'Transport-DB'!C:C,"="&amp;'Work DB'!C582,'Transport-DB'!F:F,"="&amp;'Work DB'!$G$4)</f>
        <v>0</v>
      </c>
      <c r="H582" s="166">
        <f>SUMIFS('Transport-DB'!O:O,'Transport-DB'!C:C,"="&amp;'Work DB'!C582,'Transport-DB'!F:F,"="&amp;'Work DB'!$H$4)</f>
        <v>0</v>
      </c>
      <c r="I582" s="169">
        <f>SUMIFS('Transport-DB'!O:O,'Transport-DB'!C:C,"="&amp;'Work DB'!C582,'Transport-DB'!F:F,"="&amp;'Work DB'!$I$4)</f>
        <v>0</v>
      </c>
      <c r="J582" s="337">
        <f>SUMIFS('Transport-DB'!O:O,'Transport-DB'!C:C,"="&amp;'Work DB'!C582,'Transport-DB'!F:F,"="&amp;'Work DB'!$J$4)</f>
        <v>0</v>
      </c>
      <c r="K582" s="168">
        <f>SUMIFS('Transport-DB'!N:N,'Transport-DB'!C:C,"="&amp;'Work DB'!C582,'Transport-DB'!F:F,"="&amp;'Work DB'!$K$4)</f>
        <v>0</v>
      </c>
      <c r="L582" s="169">
        <f>SUMIFS('Transport-DB'!N:N,'Transport-DB'!C:C,"="&amp;'Work DB'!C582,'Transport-DB'!F:F,"="&amp;'Work DB'!$L$4)</f>
        <v>0</v>
      </c>
      <c r="M582" s="169">
        <f>SUMIFS('Transport-DB'!N:N,'Transport-DB'!C:C,"="&amp;'Work DB'!C582,'Transport-DB'!F:F,"="&amp;'Work DB'!$M$4)</f>
        <v>0</v>
      </c>
      <c r="N582" s="169">
        <f>SUMIFS('Transport-DB'!N:N,'Transport-DB'!C:C,"="&amp;'Work DB'!C582,'Transport-DB'!F:F,"="&amp;'Work DB'!$N$4)</f>
        <v>0</v>
      </c>
      <c r="O582" s="169">
        <f>SUMIFS('Transport-DB'!N:N,'Transport-DB'!C:C,"="&amp;'Work DB'!C582,'Transport-DB'!F:F,"="&amp;'Work DB'!$O$4)</f>
        <v>0</v>
      </c>
      <c r="P582" s="169">
        <f>SUMIFS('Transport-DB'!N:N,'Transport-DB'!C:C,"="&amp;'Work DB'!C582,'Transport-DB'!F:F,"="&amp;'Work DB'!$P$4)</f>
        <v>0</v>
      </c>
      <c r="Q582" s="166">
        <f>SUMIFS('Transport-DB'!N:N,'Transport-DB'!C:C,"="&amp;'Work DB'!C582,'Transport-DB'!F:F,"="&amp;'Work DB'!$Q$4)</f>
        <v>0</v>
      </c>
      <c r="R582" s="167">
        <f>SUMIFS('Transport-DB'!N:N,'Transport-DB'!C:C,"="&amp;'Work DB'!C582,'Transport-DB'!F:F,"="&amp;'Work DB'!$R$4)</f>
        <v>0</v>
      </c>
      <c r="S582" s="168">
        <f>SUM(D582:J582)+SUM(K582:R582)-M582-SUMIFS(Transport_DB[ترانشه],Transport_DB[توضیحات],"دیسپوزال",Transport_DB[تاریخ],'Work DB'!C582)</f>
        <v>0</v>
      </c>
      <c r="T582" s="169">
        <f t="shared" si="78"/>
        <v>0</v>
      </c>
      <c r="U582" s="169"/>
      <c r="V582" s="169"/>
      <c r="W582" s="169"/>
      <c r="X582" s="169"/>
      <c r="Y582" s="167"/>
      <c r="Z582" s="249"/>
      <c r="AA582" s="168">
        <f>SUMIFS('Transport-DB'!P:P,'Transport-DB'!C:C,"="&amp;'Work DB'!C582,'Transport-DB'!F:F,"="&amp;'Work DB'!$AA$4)</f>
        <v>0</v>
      </c>
      <c r="AB582" s="169">
        <f>SUMIFS('Transport-DB'!P:P,'Transport-DB'!C:C,"="&amp;'Work DB'!C582,'Transport-DB'!F:F,"="&amp;'Work DB'!$AB$4)</f>
        <v>0</v>
      </c>
      <c r="AC582" s="169">
        <f>SUMIFS('Transport-DB'!P:P,'Transport-DB'!C:C,"="&amp;'Work DB'!C582,'Transport-DB'!F:F,"="&amp;'Work DB'!$AC$4)</f>
        <v>0</v>
      </c>
      <c r="AD582" s="166">
        <f>SUMIFS('Transport-DB'!P:P,'Transport-DB'!C:C,"="&amp;'Work DB'!C582,'Transport-DB'!F:F,"="&amp;'Work DB'!$AD$4)</f>
        <v>0</v>
      </c>
      <c r="AE582" s="166">
        <f>SUMIFS('Transport-DB'!P:P,'Transport-DB'!C:C,"="&amp;'Work DB'!C582,'Transport-DB'!F:F,"="&amp;'Work DB'!$AE$4)</f>
        <v>0</v>
      </c>
      <c r="AF582" s="166">
        <f>SUMIFS('Transport-DB'!P:P,'Transport-DB'!C:C,"="&amp;'Work DB'!C582,'Transport-DB'!F:F,"="&amp;'Work DB'!$AF$4)</f>
        <v>0</v>
      </c>
      <c r="AG582" s="167"/>
      <c r="AH582" s="168">
        <f>SUMIFS('Transport-DB'!Q:Q,'Transport-DB'!C:C,"="&amp;'Work DB'!C582)</f>
        <v>0</v>
      </c>
      <c r="AI582" s="170">
        <f>SUMIFS(Civil_DB[قالب بندی],Civil_DB[تاریخ],"="&amp;'Work DB'!C582)</f>
        <v>0</v>
      </c>
      <c r="AJ582" s="169"/>
      <c r="AK582" s="167">
        <f>SUMIFS(Civil_DB[بتن],Civil_DB[تاریخ],"="&amp;'Work DB'!C582)</f>
        <v>0</v>
      </c>
      <c r="AL582" s="28"/>
      <c r="AM582" s="29"/>
      <c r="AN582" s="31"/>
      <c r="AO582" s="28"/>
      <c r="AP582" s="29"/>
      <c r="AQ582" s="29"/>
      <c r="AR582" s="30"/>
      <c r="AS582" s="28"/>
      <c r="AT582" s="29"/>
      <c r="AU582" s="30"/>
      <c r="AV582" s="184"/>
      <c r="AW582" s="29"/>
      <c r="AX582" s="29"/>
      <c r="AY582" s="29"/>
      <c r="AZ582" s="29"/>
      <c r="BA582" s="29"/>
      <c r="BB582" s="29"/>
      <c r="BC582" s="30"/>
      <c r="BD582" s="249"/>
      <c r="BE582" s="249"/>
      <c r="BF582" s="249"/>
      <c r="BG582" s="249"/>
      <c r="BH582" s="32"/>
      <c r="BI582" s="56"/>
    </row>
    <row r="583" spans="2:61" s="15" customFormat="1" ht="21" x14ac:dyDescent="0.25">
      <c r="B583" s="47"/>
      <c r="C583" s="20">
        <f t="shared" si="77"/>
        <v>45948</v>
      </c>
      <c r="D583" s="168">
        <f>SUMIFS('Transport-DB'!O:O,'Transport-DB'!C:C,"="&amp;'Work DB'!C583,'Transport-DB'!F:F,"="&amp;'Work DB'!$D$4)</f>
        <v>0</v>
      </c>
      <c r="E583" s="169">
        <f>SUMIFS('Transport-DB'!O:O,'Transport-DB'!C:C,"="&amp;'Work DB'!C583,'Transport-DB'!F:F,"="&amp;'Work DB'!$E$4)</f>
        <v>0</v>
      </c>
      <c r="F583" s="169">
        <f>SUMIFS('Transport-DB'!O:O,'Transport-DB'!C:C,"="&amp;'Work DB'!C583,'Transport-DB'!F:F,"="&amp;'Work DB'!$F$4)</f>
        <v>0</v>
      </c>
      <c r="G583" s="169">
        <f>SUMIFS('Transport-DB'!O:O,'Transport-DB'!C:C,"="&amp;'Work DB'!C583,'Transport-DB'!F:F,"="&amp;'Work DB'!$G$4)</f>
        <v>0</v>
      </c>
      <c r="H583" s="166">
        <f>SUMIFS('Transport-DB'!O:O,'Transport-DB'!C:C,"="&amp;'Work DB'!C583,'Transport-DB'!F:F,"="&amp;'Work DB'!$H$4)</f>
        <v>0</v>
      </c>
      <c r="I583" s="169">
        <f>SUMIFS('Transport-DB'!O:O,'Transport-DB'!C:C,"="&amp;'Work DB'!C583,'Transport-DB'!F:F,"="&amp;'Work DB'!$I$4)</f>
        <v>0</v>
      </c>
      <c r="J583" s="337">
        <f>SUMIFS('Transport-DB'!O:O,'Transport-DB'!C:C,"="&amp;'Work DB'!C583,'Transport-DB'!F:F,"="&amp;'Work DB'!$J$4)</f>
        <v>0</v>
      </c>
      <c r="K583" s="168">
        <f>SUMIFS('Transport-DB'!N:N,'Transport-DB'!C:C,"="&amp;'Work DB'!C583,'Transport-DB'!F:F,"="&amp;'Work DB'!$K$4)</f>
        <v>0</v>
      </c>
      <c r="L583" s="169">
        <f>SUMIFS('Transport-DB'!N:N,'Transport-DB'!C:C,"="&amp;'Work DB'!C583,'Transport-DB'!F:F,"="&amp;'Work DB'!$L$4)</f>
        <v>0</v>
      </c>
      <c r="M583" s="169">
        <f>SUMIFS('Transport-DB'!N:N,'Transport-DB'!C:C,"="&amp;'Work DB'!C583,'Transport-DB'!F:F,"="&amp;'Work DB'!$M$4)</f>
        <v>0</v>
      </c>
      <c r="N583" s="169">
        <f>SUMIFS('Transport-DB'!N:N,'Transport-DB'!C:C,"="&amp;'Work DB'!C583,'Transport-DB'!F:F,"="&amp;'Work DB'!$N$4)</f>
        <v>0</v>
      </c>
      <c r="O583" s="169">
        <f>SUMIFS('Transport-DB'!N:N,'Transport-DB'!C:C,"="&amp;'Work DB'!C583,'Transport-DB'!F:F,"="&amp;'Work DB'!$O$4)</f>
        <v>0</v>
      </c>
      <c r="P583" s="169">
        <f>SUMIFS('Transport-DB'!N:N,'Transport-DB'!C:C,"="&amp;'Work DB'!C583,'Transport-DB'!F:F,"="&amp;'Work DB'!$P$4)</f>
        <v>0</v>
      </c>
      <c r="Q583" s="166">
        <f>SUMIFS('Transport-DB'!N:N,'Transport-DB'!C:C,"="&amp;'Work DB'!C583,'Transport-DB'!F:F,"="&amp;'Work DB'!$Q$4)</f>
        <v>0</v>
      </c>
      <c r="R583" s="167">
        <f>SUMIFS('Transport-DB'!N:N,'Transport-DB'!C:C,"="&amp;'Work DB'!C583,'Transport-DB'!F:F,"="&amp;'Work DB'!$R$4)</f>
        <v>0</v>
      </c>
      <c r="S583" s="168">
        <f>SUM(D583:J583)+SUM(K583:R583)-M583-SUMIFS(Transport_DB[ترانشه],Transport_DB[توضیحات],"دیسپوزال",Transport_DB[تاریخ],'Work DB'!C583)</f>
        <v>0</v>
      </c>
      <c r="T583" s="169">
        <f t="shared" si="78"/>
        <v>0</v>
      </c>
      <c r="U583" s="169"/>
      <c r="V583" s="169"/>
      <c r="W583" s="169"/>
      <c r="X583" s="169"/>
      <c r="Y583" s="167"/>
      <c r="Z583" s="249"/>
      <c r="AA583" s="168">
        <f>SUMIFS('Transport-DB'!P:P,'Transport-DB'!C:C,"="&amp;'Work DB'!C583,'Transport-DB'!F:F,"="&amp;'Work DB'!$AA$4)</f>
        <v>0</v>
      </c>
      <c r="AB583" s="169">
        <f>SUMIFS('Transport-DB'!P:P,'Transport-DB'!C:C,"="&amp;'Work DB'!C583,'Transport-DB'!F:F,"="&amp;'Work DB'!$AB$4)</f>
        <v>0</v>
      </c>
      <c r="AC583" s="169">
        <f>SUMIFS('Transport-DB'!P:P,'Transport-DB'!C:C,"="&amp;'Work DB'!C583,'Transport-DB'!F:F,"="&amp;'Work DB'!$AC$4)</f>
        <v>0</v>
      </c>
      <c r="AD583" s="166">
        <f>SUMIFS('Transport-DB'!P:P,'Transport-DB'!C:C,"="&amp;'Work DB'!C583,'Transport-DB'!F:F,"="&amp;'Work DB'!$AD$4)</f>
        <v>0</v>
      </c>
      <c r="AE583" s="166">
        <f>SUMIFS('Transport-DB'!P:P,'Transport-DB'!C:C,"="&amp;'Work DB'!C583,'Transport-DB'!F:F,"="&amp;'Work DB'!$AE$4)</f>
        <v>0</v>
      </c>
      <c r="AF583" s="166">
        <f>SUMIFS('Transport-DB'!P:P,'Transport-DB'!C:C,"="&amp;'Work DB'!C583,'Transport-DB'!F:F,"="&amp;'Work DB'!$AF$4)</f>
        <v>0</v>
      </c>
      <c r="AG583" s="167"/>
      <c r="AH583" s="168">
        <f>SUMIFS('Transport-DB'!Q:Q,'Transport-DB'!C:C,"="&amp;'Work DB'!C583)</f>
        <v>0</v>
      </c>
      <c r="AI583" s="170">
        <f>SUMIFS(Civil_DB[قالب بندی],Civil_DB[تاریخ],"="&amp;'Work DB'!C583)</f>
        <v>0</v>
      </c>
      <c r="AJ583" s="169"/>
      <c r="AK583" s="167">
        <f>SUMIFS(Civil_DB[بتن],Civil_DB[تاریخ],"="&amp;'Work DB'!C583)</f>
        <v>0</v>
      </c>
      <c r="AL583" s="28"/>
      <c r="AM583" s="29"/>
      <c r="AN583" s="31"/>
      <c r="AO583" s="28"/>
      <c r="AP583" s="29"/>
      <c r="AQ583" s="29"/>
      <c r="AR583" s="30"/>
      <c r="AS583" s="28"/>
      <c r="AT583" s="29"/>
      <c r="AU583" s="30"/>
      <c r="AV583" s="184"/>
      <c r="AW583" s="29"/>
      <c r="AX583" s="29"/>
      <c r="AY583" s="29"/>
      <c r="AZ583" s="29"/>
      <c r="BA583" s="29"/>
      <c r="BB583" s="29"/>
      <c r="BC583" s="30"/>
      <c r="BD583" s="249"/>
      <c r="BE583" s="249"/>
      <c r="BF583" s="249"/>
      <c r="BG583" s="249"/>
      <c r="BH583" s="32"/>
      <c r="BI583" s="56"/>
    </row>
    <row r="584" spans="2:61" s="15" customFormat="1" ht="21" x14ac:dyDescent="0.25">
      <c r="B584" s="47"/>
      <c r="C584" s="20">
        <f t="shared" ref="C584:C647" si="79">C583+1</f>
        <v>45949</v>
      </c>
      <c r="D584" s="168">
        <f>SUMIFS('Transport-DB'!O:O,'Transport-DB'!C:C,"="&amp;'Work DB'!C584,'Transport-DB'!F:F,"="&amp;'Work DB'!$D$4)</f>
        <v>0</v>
      </c>
      <c r="E584" s="169">
        <f>SUMIFS('Transport-DB'!O:O,'Transport-DB'!C:C,"="&amp;'Work DB'!C584,'Transport-DB'!F:F,"="&amp;'Work DB'!$E$4)</f>
        <v>0</v>
      </c>
      <c r="F584" s="169">
        <f>SUMIFS('Transport-DB'!O:O,'Transport-DB'!C:C,"="&amp;'Work DB'!C584,'Transport-DB'!F:F,"="&amp;'Work DB'!$F$4)</f>
        <v>0</v>
      </c>
      <c r="G584" s="169">
        <f>SUMIFS('Transport-DB'!O:O,'Transport-DB'!C:C,"="&amp;'Work DB'!C584,'Transport-DB'!F:F,"="&amp;'Work DB'!$G$4)</f>
        <v>0</v>
      </c>
      <c r="H584" s="166">
        <f>SUMIFS('Transport-DB'!O:O,'Transport-DB'!C:C,"="&amp;'Work DB'!C584,'Transport-DB'!F:F,"="&amp;'Work DB'!$H$4)</f>
        <v>0</v>
      </c>
      <c r="I584" s="169">
        <f>SUMIFS('Transport-DB'!O:O,'Transport-DB'!C:C,"="&amp;'Work DB'!C584,'Transport-DB'!F:F,"="&amp;'Work DB'!$I$4)</f>
        <v>0</v>
      </c>
      <c r="J584" s="337">
        <f>SUMIFS('Transport-DB'!O:O,'Transport-DB'!C:C,"="&amp;'Work DB'!C584,'Transport-DB'!F:F,"="&amp;'Work DB'!$J$4)</f>
        <v>0</v>
      </c>
      <c r="K584" s="168">
        <f>SUMIFS('Transport-DB'!N:N,'Transport-DB'!C:C,"="&amp;'Work DB'!C584,'Transport-DB'!F:F,"="&amp;'Work DB'!$K$4)</f>
        <v>0</v>
      </c>
      <c r="L584" s="169">
        <f>SUMIFS('Transport-DB'!N:N,'Transport-DB'!C:C,"="&amp;'Work DB'!C584,'Transport-DB'!F:F,"="&amp;'Work DB'!$L$4)</f>
        <v>0</v>
      </c>
      <c r="M584" s="169">
        <f>SUMIFS('Transport-DB'!N:N,'Transport-DB'!C:C,"="&amp;'Work DB'!C584,'Transport-DB'!F:F,"="&amp;'Work DB'!$M$4)</f>
        <v>0</v>
      </c>
      <c r="N584" s="169">
        <f>SUMIFS('Transport-DB'!N:N,'Transport-DB'!C:C,"="&amp;'Work DB'!C584,'Transport-DB'!F:F,"="&amp;'Work DB'!$N$4)</f>
        <v>0</v>
      </c>
      <c r="O584" s="169">
        <f>SUMIFS('Transport-DB'!N:N,'Transport-DB'!C:C,"="&amp;'Work DB'!C584,'Transport-DB'!F:F,"="&amp;'Work DB'!$O$4)</f>
        <v>0</v>
      </c>
      <c r="P584" s="169">
        <f>SUMIFS('Transport-DB'!N:N,'Transport-DB'!C:C,"="&amp;'Work DB'!C584,'Transport-DB'!F:F,"="&amp;'Work DB'!$P$4)</f>
        <v>0</v>
      </c>
      <c r="Q584" s="166">
        <f>SUMIFS('Transport-DB'!N:N,'Transport-DB'!C:C,"="&amp;'Work DB'!C584,'Transport-DB'!F:F,"="&amp;'Work DB'!$Q$4)</f>
        <v>0</v>
      </c>
      <c r="R584" s="167">
        <f>SUMIFS('Transport-DB'!N:N,'Transport-DB'!C:C,"="&amp;'Work DB'!C584,'Transport-DB'!F:F,"="&amp;'Work DB'!$R$4)</f>
        <v>0</v>
      </c>
      <c r="S584" s="168">
        <f>SUM(D584:J584)+SUM(K584:R584)-M584-SUMIFS(Transport_DB[ترانشه],Transport_DB[توضیحات],"دیسپوزال",Transport_DB[تاریخ],'Work DB'!C584)</f>
        <v>0</v>
      </c>
      <c r="T584" s="169">
        <f t="shared" si="78"/>
        <v>0</v>
      </c>
      <c r="U584" s="169"/>
      <c r="V584" s="169"/>
      <c r="W584" s="169"/>
      <c r="X584" s="169"/>
      <c r="Y584" s="167"/>
      <c r="Z584" s="249"/>
      <c r="AA584" s="168">
        <f>SUMIFS('Transport-DB'!P:P,'Transport-DB'!C:C,"="&amp;'Work DB'!C584,'Transport-DB'!F:F,"="&amp;'Work DB'!$AA$4)</f>
        <v>0</v>
      </c>
      <c r="AB584" s="169">
        <f>SUMIFS('Transport-DB'!P:P,'Transport-DB'!C:C,"="&amp;'Work DB'!C584,'Transport-DB'!F:F,"="&amp;'Work DB'!$AB$4)</f>
        <v>0</v>
      </c>
      <c r="AC584" s="169">
        <f>SUMIFS('Transport-DB'!P:P,'Transport-DB'!C:C,"="&amp;'Work DB'!C584,'Transport-DB'!F:F,"="&amp;'Work DB'!$AC$4)</f>
        <v>0</v>
      </c>
      <c r="AD584" s="166">
        <f>SUMIFS('Transport-DB'!P:P,'Transport-DB'!C:C,"="&amp;'Work DB'!C584,'Transport-DB'!F:F,"="&amp;'Work DB'!$AD$4)</f>
        <v>0</v>
      </c>
      <c r="AE584" s="166">
        <f>SUMIFS('Transport-DB'!P:P,'Transport-DB'!C:C,"="&amp;'Work DB'!C584,'Transport-DB'!F:F,"="&amp;'Work DB'!$AE$4)</f>
        <v>0</v>
      </c>
      <c r="AF584" s="166">
        <f>SUMIFS('Transport-DB'!P:P,'Transport-DB'!C:C,"="&amp;'Work DB'!C584,'Transport-DB'!F:F,"="&amp;'Work DB'!$AF$4)</f>
        <v>0</v>
      </c>
      <c r="AG584" s="167"/>
      <c r="AH584" s="168">
        <f>SUMIFS('Transport-DB'!Q:Q,'Transport-DB'!C:C,"="&amp;'Work DB'!C584)</f>
        <v>0</v>
      </c>
      <c r="AI584" s="170">
        <f>SUMIFS(Civil_DB[قالب بندی],Civil_DB[تاریخ],"="&amp;'Work DB'!C584)</f>
        <v>0</v>
      </c>
      <c r="AJ584" s="169"/>
      <c r="AK584" s="167">
        <f>SUMIFS(Civil_DB[بتن],Civil_DB[تاریخ],"="&amp;'Work DB'!C584)</f>
        <v>0</v>
      </c>
      <c r="AL584" s="28"/>
      <c r="AM584" s="29"/>
      <c r="AN584" s="31"/>
      <c r="AO584" s="28"/>
      <c r="AP584" s="29"/>
      <c r="AQ584" s="29"/>
      <c r="AR584" s="30"/>
      <c r="AS584" s="28"/>
      <c r="AT584" s="29"/>
      <c r="AU584" s="30"/>
      <c r="AV584" s="184"/>
      <c r="AW584" s="29"/>
      <c r="AX584" s="29"/>
      <c r="AY584" s="29"/>
      <c r="AZ584" s="29"/>
      <c r="BA584" s="29"/>
      <c r="BB584" s="29"/>
      <c r="BC584" s="30"/>
      <c r="BD584" s="249"/>
      <c r="BE584" s="249"/>
      <c r="BF584" s="249"/>
      <c r="BG584" s="249"/>
      <c r="BH584" s="32"/>
      <c r="BI584" s="56"/>
    </row>
    <row r="585" spans="2:61" s="15" customFormat="1" ht="21" x14ac:dyDescent="0.25">
      <c r="B585" s="47"/>
      <c r="C585" s="20">
        <f t="shared" si="79"/>
        <v>45950</v>
      </c>
      <c r="D585" s="168">
        <f>SUMIFS('Transport-DB'!O:O,'Transport-DB'!C:C,"="&amp;'Work DB'!C585,'Transport-DB'!F:F,"="&amp;'Work DB'!$D$4)</f>
        <v>0</v>
      </c>
      <c r="E585" s="169">
        <f>SUMIFS('Transport-DB'!O:O,'Transport-DB'!C:C,"="&amp;'Work DB'!C585,'Transport-DB'!F:F,"="&amp;'Work DB'!$E$4)</f>
        <v>0</v>
      </c>
      <c r="F585" s="169">
        <f>SUMIFS('Transport-DB'!O:O,'Transport-DB'!C:C,"="&amp;'Work DB'!C585,'Transport-DB'!F:F,"="&amp;'Work DB'!$F$4)</f>
        <v>0</v>
      </c>
      <c r="G585" s="169">
        <f>SUMIFS('Transport-DB'!O:O,'Transport-DB'!C:C,"="&amp;'Work DB'!C585,'Transport-DB'!F:F,"="&amp;'Work DB'!$G$4)</f>
        <v>0</v>
      </c>
      <c r="H585" s="166">
        <f>SUMIFS('Transport-DB'!O:O,'Transport-DB'!C:C,"="&amp;'Work DB'!C585,'Transport-DB'!F:F,"="&amp;'Work DB'!$H$4)</f>
        <v>0</v>
      </c>
      <c r="I585" s="169">
        <f>SUMIFS('Transport-DB'!O:O,'Transport-DB'!C:C,"="&amp;'Work DB'!C585,'Transport-DB'!F:F,"="&amp;'Work DB'!$I$4)</f>
        <v>0</v>
      </c>
      <c r="J585" s="337">
        <f>SUMIFS('Transport-DB'!O:O,'Transport-DB'!C:C,"="&amp;'Work DB'!C585,'Transport-DB'!F:F,"="&amp;'Work DB'!$J$4)</f>
        <v>0</v>
      </c>
      <c r="K585" s="168">
        <f>SUMIFS('Transport-DB'!N:N,'Transport-DB'!C:C,"="&amp;'Work DB'!C585,'Transport-DB'!F:F,"="&amp;'Work DB'!$K$4)</f>
        <v>0</v>
      </c>
      <c r="L585" s="169">
        <f>SUMIFS('Transport-DB'!N:N,'Transport-DB'!C:C,"="&amp;'Work DB'!C585,'Transport-DB'!F:F,"="&amp;'Work DB'!$L$4)</f>
        <v>0</v>
      </c>
      <c r="M585" s="169">
        <f>SUMIFS('Transport-DB'!N:N,'Transport-DB'!C:C,"="&amp;'Work DB'!C585,'Transport-DB'!F:F,"="&amp;'Work DB'!$M$4)</f>
        <v>0</v>
      </c>
      <c r="N585" s="169">
        <f>SUMIFS('Transport-DB'!N:N,'Transport-DB'!C:C,"="&amp;'Work DB'!C585,'Transport-DB'!F:F,"="&amp;'Work DB'!$N$4)</f>
        <v>0</v>
      </c>
      <c r="O585" s="169">
        <f>SUMIFS('Transport-DB'!N:N,'Transport-DB'!C:C,"="&amp;'Work DB'!C585,'Transport-DB'!F:F,"="&amp;'Work DB'!$O$4)</f>
        <v>0</v>
      </c>
      <c r="P585" s="169">
        <f>SUMIFS('Transport-DB'!N:N,'Transport-DB'!C:C,"="&amp;'Work DB'!C585,'Transport-DB'!F:F,"="&amp;'Work DB'!$P$4)</f>
        <v>0</v>
      </c>
      <c r="Q585" s="166">
        <f>SUMIFS('Transport-DB'!N:N,'Transport-DB'!C:C,"="&amp;'Work DB'!C585,'Transport-DB'!F:F,"="&amp;'Work DB'!$Q$4)</f>
        <v>0</v>
      </c>
      <c r="R585" s="167">
        <f>SUMIFS('Transport-DB'!N:N,'Transport-DB'!C:C,"="&amp;'Work DB'!C585,'Transport-DB'!F:F,"="&amp;'Work DB'!$R$4)</f>
        <v>0</v>
      </c>
      <c r="S585" s="168">
        <f>SUM(D585:J585)+SUM(K585:R585)-M585-SUMIFS(Transport_DB[ترانشه],Transport_DB[توضیحات],"دیسپوزال",Transport_DB[تاریخ],'Work DB'!C585)</f>
        <v>0</v>
      </c>
      <c r="T585" s="169">
        <f t="shared" si="78"/>
        <v>0</v>
      </c>
      <c r="U585" s="169"/>
      <c r="V585" s="169"/>
      <c r="W585" s="169"/>
      <c r="X585" s="169"/>
      <c r="Y585" s="167"/>
      <c r="Z585" s="249"/>
      <c r="AA585" s="168">
        <f>SUMIFS('Transport-DB'!P:P,'Transport-DB'!C:C,"="&amp;'Work DB'!C585,'Transport-DB'!F:F,"="&amp;'Work DB'!$AA$4)</f>
        <v>0</v>
      </c>
      <c r="AB585" s="169">
        <f>SUMIFS('Transport-DB'!P:P,'Transport-DB'!C:C,"="&amp;'Work DB'!C585,'Transport-DB'!F:F,"="&amp;'Work DB'!$AB$4)</f>
        <v>0</v>
      </c>
      <c r="AC585" s="169">
        <f>SUMIFS('Transport-DB'!P:P,'Transport-DB'!C:C,"="&amp;'Work DB'!C585,'Transport-DB'!F:F,"="&amp;'Work DB'!$AC$4)</f>
        <v>0</v>
      </c>
      <c r="AD585" s="166">
        <f>SUMIFS('Transport-DB'!P:P,'Transport-DB'!C:C,"="&amp;'Work DB'!C585,'Transport-DB'!F:F,"="&amp;'Work DB'!$AD$4)</f>
        <v>0</v>
      </c>
      <c r="AE585" s="166">
        <f>SUMIFS('Transport-DB'!P:P,'Transport-DB'!C:C,"="&amp;'Work DB'!C585,'Transport-DB'!F:F,"="&amp;'Work DB'!$AE$4)</f>
        <v>0</v>
      </c>
      <c r="AF585" s="166">
        <f>SUMIFS('Transport-DB'!P:P,'Transport-DB'!C:C,"="&amp;'Work DB'!C585,'Transport-DB'!F:F,"="&amp;'Work DB'!$AF$4)</f>
        <v>0</v>
      </c>
      <c r="AG585" s="167"/>
      <c r="AH585" s="168">
        <f>SUMIFS('Transport-DB'!Q:Q,'Transport-DB'!C:C,"="&amp;'Work DB'!C585)</f>
        <v>0</v>
      </c>
      <c r="AI585" s="170">
        <f>SUMIFS(Civil_DB[قالب بندی],Civil_DB[تاریخ],"="&amp;'Work DB'!C585)</f>
        <v>0</v>
      </c>
      <c r="AJ585" s="169"/>
      <c r="AK585" s="167">
        <f>SUMIFS(Civil_DB[بتن],Civil_DB[تاریخ],"="&amp;'Work DB'!C585)</f>
        <v>0</v>
      </c>
      <c r="AL585" s="28"/>
      <c r="AM585" s="29"/>
      <c r="AN585" s="31"/>
      <c r="AO585" s="28"/>
      <c r="AP585" s="29"/>
      <c r="AQ585" s="29"/>
      <c r="AR585" s="30"/>
      <c r="AS585" s="28"/>
      <c r="AT585" s="29"/>
      <c r="AU585" s="30"/>
      <c r="AV585" s="184"/>
      <c r="AW585" s="29"/>
      <c r="AX585" s="29"/>
      <c r="AY585" s="29"/>
      <c r="AZ585" s="29"/>
      <c r="BA585" s="29"/>
      <c r="BB585" s="29"/>
      <c r="BC585" s="30"/>
      <c r="BD585" s="249"/>
      <c r="BE585" s="249"/>
      <c r="BF585" s="249"/>
      <c r="BG585" s="249"/>
      <c r="BH585" s="32"/>
      <c r="BI585" s="56"/>
    </row>
    <row r="586" spans="2:61" s="15" customFormat="1" ht="21" x14ac:dyDescent="0.25">
      <c r="B586" s="47"/>
      <c r="C586" s="20">
        <f t="shared" si="79"/>
        <v>45951</v>
      </c>
      <c r="D586" s="168">
        <f>SUMIFS('Transport-DB'!O:O,'Transport-DB'!C:C,"="&amp;'Work DB'!C586,'Transport-DB'!F:F,"="&amp;'Work DB'!$D$4)</f>
        <v>0</v>
      </c>
      <c r="E586" s="169">
        <f>SUMIFS('Transport-DB'!O:O,'Transport-DB'!C:C,"="&amp;'Work DB'!C586,'Transport-DB'!F:F,"="&amp;'Work DB'!$E$4)</f>
        <v>0</v>
      </c>
      <c r="F586" s="169">
        <f>SUMIFS('Transport-DB'!O:O,'Transport-DB'!C:C,"="&amp;'Work DB'!C586,'Transport-DB'!F:F,"="&amp;'Work DB'!$F$4)</f>
        <v>0</v>
      </c>
      <c r="G586" s="169">
        <f>SUMIFS('Transport-DB'!O:O,'Transport-DB'!C:C,"="&amp;'Work DB'!C586,'Transport-DB'!F:F,"="&amp;'Work DB'!$G$4)</f>
        <v>0</v>
      </c>
      <c r="H586" s="166">
        <f>SUMIFS('Transport-DB'!O:O,'Transport-DB'!C:C,"="&amp;'Work DB'!C586,'Transport-DB'!F:F,"="&amp;'Work DB'!$H$4)</f>
        <v>0</v>
      </c>
      <c r="I586" s="169">
        <f>SUMIFS('Transport-DB'!O:O,'Transport-DB'!C:C,"="&amp;'Work DB'!C586,'Transport-DB'!F:F,"="&amp;'Work DB'!$I$4)</f>
        <v>0</v>
      </c>
      <c r="J586" s="337">
        <f>SUMIFS('Transport-DB'!O:O,'Transport-DB'!C:C,"="&amp;'Work DB'!C586,'Transport-DB'!F:F,"="&amp;'Work DB'!$J$4)</f>
        <v>0</v>
      </c>
      <c r="K586" s="168">
        <f>SUMIFS('Transport-DB'!N:N,'Transport-DB'!C:C,"="&amp;'Work DB'!C586,'Transport-DB'!F:F,"="&amp;'Work DB'!$K$4)</f>
        <v>0</v>
      </c>
      <c r="L586" s="169">
        <f>SUMIFS('Transport-DB'!N:N,'Transport-DB'!C:C,"="&amp;'Work DB'!C586,'Transport-DB'!F:F,"="&amp;'Work DB'!$L$4)</f>
        <v>0</v>
      </c>
      <c r="M586" s="169">
        <f>SUMIFS('Transport-DB'!N:N,'Transport-DB'!C:C,"="&amp;'Work DB'!C586,'Transport-DB'!F:F,"="&amp;'Work DB'!$M$4)</f>
        <v>0</v>
      </c>
      <c r="N586" s="169">
        <f>SUMIFS('Transport-DB'!N:N,'Transport-DB'!C:C,"="&amp;'Work DB'!C586,'Transport-DB'!F:F,"="&amp;'Work DB'!$N$4)</f>
        <v>0</v>
      </c>
      <c r="O586" s="169">
        <f>SUMIFS('Transport-DB'!N:N,'Transport-DB'!C:C,"="&amp;'Work DB'!C586,'Transport-DB'!F:F,"="&amp;'Work DB'!$O$4)</f>
        <v>0</v>
      </c>
      <c r="P586" s="169">
        <f>SUMIFS('Transport-DB'!N:N,'Transport-DB'!C:C,"="&amp;'Work DB'!C586,'Transport-DB'!F:F,"="&amp;'Work DB'!$P$4)</f>
        <v>0</v>
      </c>
      <c r="Q586" s="166">
        <f>SUMIFS('Transport-DB'!N:N,'Transport-DB'!C:C,"="&amp;'Work DB'!C586,'Transport-DB'!F:F,"="&amp;'Work DB'!$Q$4)</f>
        <v>0</v>
      </c>
      <c r="R586" s="167">
        <f>SUMIFS('Transport-DB'!N:N,'Transport-DB'!C:C,"="&amp;'Work DB'!C586,'Transport-DB'!F:F,"="&amp;'Work DB'!$R$4)</f>
        <v>0</v>
      </c>
      <c r="S586" s="168">
        <f>SUM(D586:J586)+SUM(K586:R586)-M586-SUMIFS(Transport_DB[ترانشه],Transport_DB[توضیحات],"دیسپوزال",Transport_DB[تاریخ],'Work DB'!C586)</f>
        <v>0</v>
      </c>
      <c r="T586" s="169">
        <f t="shared" si="78"/>
        <v>0</v>
      </c>
      <c r="U586" s="169"/>
      <c r="V586" s="169"/>
      <c r="W586" s="169"/>
      <c r="X586" s="169"/>
      <c r="Y586" s="167"/>
      <c r="Z586" s="249"/>
      <c r="AA586" s="168">
        <f>SUMIFS('Transport-DB'!P:P,'Transport-DB'!C:C,"="&amp;'Work DB'!C586,'Transport-DB'!F:F,"="&amp;'Work DB'!$AA$4)</f>
        <v>0</v>
      </c>
      <c r="AB586" s="169">
        <f>SUMIFS('Transport-DB'!P:P,'Transport-DB'!C:C,"="&amp;'Work DB'!C586,'Transport-DB'!F:F,"="&amp;'Work DB'!$AB$4)</f>
        <v>0</v>
      </c>
      <c r="AC586" s="169">
        <f>SUMIFS('Transport-DB'!P:P,'Transport-DB'!C:C,"="&amp;'Work DB'!C586,'Transport-DB'!F:F,"="&amp;'Work DB'!$AC$4)</f>
        <v>0</v>
      </c>
      <c r="AD586" s="166">
        <f>SUMIFS('Transport-DB'!P:P,'Transport-DB'!C:C,"="&amp;'Work DB'!C586,'Transport-DB'!F:F,"="&amp;'Work DB'!$AD$4)</f>
        <v>0</v>
      </c>
      <c r="AE586" s="166">
        <f>SUMIFS('Transport-DB'!P:P,'Transport-DB'!C:C,"="&amp;'Work DB'!C586,'Transport-DB'!F:F,"="&amp;'Work DB'!$AE$4)</f>
        <v>0</v>
      </c>
      <c r="AF586" s="166">
        <f>SUMIFS('Transport-DB'!P:P,'Transport-DB'!C:C,"="&amp;'Work DB'!C586,'Transport-DB'!F:F,"="&amp;'Work DB'!$AF$4)</f>
        <v>0</v>
      </c>
      <c r="AG586" s="167"/>
      <c r="AH586" s="168">
        <f>SUMIFS('Transport-DB'!Q:Q,'Transport-DB'!C:C,"="&amp;'Work DB'!C586)</f>
        <v>0</v>
      </c>
      <c r="AI586" s="170">
        <f>SUMIFS(Civil_DB[قالب بندی],Civil_DB[تاریخ],"="&amp;'Work DB'!C586)</f>
        <v>0</v>
      </c>
      <c r="AJ586" s="169"/>
      <c r="AK586" s="167">
        <f>SUMIFS(Civil_DB[بتن],Civil_DB[تاریخ],"="&amp;'Work DB'!C586)</f>
        <v>0</v>
      </c>
      <c r="AL586" s="28"/>
      <c r="AM586" s="29"/>
      <c r="AN586" s="31"/>
      <c r="AO586" s="28"/>
      <c r="AP586" s="29"/>
      <c r="AQ586" s="29"/>
      <c r="AR586" s="30"/>
      <c r="AS586" s="28"/>
      <c r="AT586" s="29"/>
      <c r="AU586" s="30"/>
      <c r="AV586" s="184"/>
      <c r="AW586" s="29"/>
      <c r="AX586" s="29"/>
      <c r="AY586" s="29"/>
      <c r="AZ586" s="29"/>
      <c r="BA586" s="29"/>
      <c r="BB586" s="29"/>
      <c r="BC586" s="30"/>
      <c r="BD586" s="249"/>
      <c r="BE586" s="249"/>
      <c r="BF586" s="249"/>
      <c r="BG586" s="249"/>
      <c r="BH586" s="32"/>
      <c r="BI586" s="56"/>
    </row>
    <row r="587" spans="2:61" s="15" customFormat="1" ht="21" x14ac:dyDescent="0.25">
      <c r="B587" s="47"/>
      <c r="C587" s="20">
        <f t="shared" si="79"/>
        <v>45952</v>
      </c>
      <c r="D587" s="168">
        <f>SUMIFS('Transport-DB'!O:O,'Transport-DB'!C:C,"="&amp;'Work DB'!C587,'Transport-DB'!F:F,"="&amp;'Work DB'!$D$4)</f>
        <v>0</v>
      </c>
      <c r="E587" s="169">
        <f>SUMIFS('Transport-DB'!O:O,'Transport-DB'!C:C,"="&amp;'Work DB'!C587,'Transport-DB'!F:F,"="&amp;'Work DB'!$E$4)</f>
        <v>0</v>
      </c>
      <c r="F587" s="169">
        <f>SUMIFS('Transport-DB'!O:O,'Transport-DB'!C:C,"="&amp;'Work DB'!C587,'Transport-DB'!F:F,"="&amp;'Work DB'!$F$4)</f>
        <v>0</v>
      </c>
      <c r="G587" s="169">
        <f>SUMIFS('Transport-DB'!O:O,'Transport-DB'!C:C,"="&amp;'Work DB'!C587,'Transport-DB'!F:F,"="&amp;'Work DB'!$G$4)</f>
        <v>0</v>
      </c>
      <c r="H587" s="166">
        <f>SUMIFS('Transport-DB'!O:O,'Transport-DB'!C:C,"="&amp;'Work DB'!C587,'Transport-DB'!F:F,"="&amp;'Work DB'!$H$4)</f>
        <v>0</v>
      </c>
      <c r="I587" s="169">
        <f>SUMIFS('Transport-DB'!O:O,'Transport-DB'!C:C,"="&amp;'Work DB'!C587,'Transport-DB'!F:F,"="&amp;'Work DB'!$I$4)</f>
        <v>0</v>
      </c>
      <c r="J587" s="337">
        <f>SUMIFS('Transport-DB'!O:O,'Transport-DB'!C:C,"="&amp;'Work DB'!C587,'Transport-DB'!F:F,"="&amp;'Work DB'!$J$4)</f>
        <v>0</v>
      </c>
      <c r="K587" s="168">
        <f>SUMIFS('Transport-DB'!N:N,'Transport-DB'!C:C,"="&amp;'Work DB'!C587,'Transport-DB'!F:F,"="&amp;'Work DB'!$K$4)</f>
        <v>0</v>
      </c>
      <c r="L587" s="169">
        <f>SUMIFS('Transport-DB'!N:N,'Transport-DB'!C:C,"="&amp;'Work DB'!C587,'Transport-DB'!F:F,"="&amp;'Work DB'!$L$4)</f>
        <v>0</v>
      </c>
      <c r="M587" s="169">
        <f>SUMIFS('Transport-DB'!N:N,'Transport-DB'!C:C,"="&amp;'Work DB'!C587,'Transport-DB'!F:F,"="&amp;'Work DB'!$M$4)</f>
        <v>0</v>
      </c>
      <c r="N587" s="169">
        <f>SUMIFS('Transport-DB'!N:N,'Transport-DB'!C:C,"="&amp;'Work DB'!C587,'Transport-DB'!F:F,"="&amp;'Work DB'!$N$4)</f>
        <v>0</v>
      </c>
      <c r="O587" s="169">
        <f>SUMIFS('Transport-DB'!N:N,'Transport-DB'!C:C,"="&amp;'Work DB'!C587,'Transport-DB'!F:F,"="&amp;'Work DB'!$O$4)</f>
        <v>0</v>
      </c>
      <c r="P587" s="169">
        <f>SUMIFS('Transport-DB'!N:N,'Transport-DB'!C:C,"="&amp;'Work DB'!C587,'Transport-DB'!F:F,"="&amp;'Work DB'!$P$4)</f>
        <v>0</v>
      </c>
      <c r="Q587" s="166">
        <f>SUMIFS('Transport-DB'!N:N,'Transport-DB'!C:C,"="&amp;'Work DB'!C587,'Transport-DB'!F:F,"="&amp;'Work DB'!$Q$4)</f>
        <v>0</v>
      </c>
      <c r="R587" s="167">
        <f>SUMIFS('Transport-DB'!N:N,'Transport-DB'!C:C,"="&amp;'Work DB'!C587,'Transport-DB'!F:F,"="&amp;'Work DB'!$R$4)</f>
        <v>0</v>
      </c>
      <c r="S587" s="168">
        <f>SUM(D587:J587)+SUM(K587:R587)-M587-SUMIFS(Transport_DB[ترانشه],Transport_DB[توضیحات],"دیسپوزال",Transport_DB[تاریخ],'Work DB'!C587)</f>
        <v>0</v>
      </c>
      <c r="T587" s="169">
        <f t="shared" si="78"/>
        <v>0</v>
      </c>
      <c r="U587" s="169"/>
      <c r="V587" s="169"/>
      <c r="W587" s="169"/>
      <c r="X587" s="169"/>
      <c r="Y587" s="167"/>
      <c r="Z587" s="249"/>
      <c r="AA587" s="168">
        <f>SUMIFS('Transport-DB'!P:P,'Transport-DB'!C:C,"="&amp;'Work DB'!C587,'Transport-DB'!F:F,"="&amp;'Work DB'!$AA$4)</f>
        <v>0</v>
      </c>
      <c r="AB587" s="169">
        <f>SUMIFS('Transport-DB'!P:P,'Transport-DB'!C:C,"="&amp;'Work DB'!C587,'Transport-DB'!F:F,"="&amp;'Work DB'!$AB$4)</f>
        <v>0</v>
      </c>
      <c r="AC587" s="169">
        <f>SUMIFS('Transport-DB'!P:P,'Transport-DB'!C:C,"="&amp;'Work DB'!C587,'Transport-DB'!F:F,"="&amp;'Work DB'!$AC$4)</f>
        <v>0</v>
      </c>
      <c r="AD587" s="166">
        <f>SUMIFS('Transport-DB'!P:P,'Transport-DB'!C:C,"="&amp;'Work DB'!C587,'Transport-DB'!F:F,"="&amp;'Work DB'!$AD$4)</f>
        <v>0</v>
      </c>
      <c r="AE587" s="166">
        <f>SUMIFS('Transport-DB'!P:P,'Transport-DB'!C:C,"="&amp;'Work DB'!C587,'Transport-DB'!F:F,"="&amp;'Work DB'!$AE$4)</f>
        <v>0</v>
      </c>
      <c r="AF587" s="166">
        <f>SUMIFS('Transport-DB'!P:P,'Transport-DB'!C:C,"="&amp;'Work DB'!C587,'Transport-DB'!F:F,"="&amp;'Work DB'!$AF$4)</f>
        <v>0</v>
      </c>
      <c r="AG587" s="167"/>
      <c r="AH587" s="168">
        <f>SUMIFS('Transport-DB'!Q:Q,'Transport-DB'!C:C,"="&amp;'Work DB'!C587)</f>
        <v>0</v>
      </c>
      <c r="AI587" s="170">
        <f>SUMIFS(Civil_DB[قالب بندی],Civil_DB[تاریخ],"="&amp;'Work DB'!C587)</f>
        <v>0</v>
      </c>
      <c r="AJ587" s="169"/>
      <c r="AK587" s="167">
        <f>SUMIFS(Civil_DB[بتن],Civil_DB[تاریخ],"="&amp;'Work DB'!C587)</f>
        <v>0</v>
      </c>
      <c r="AL587" s="28"/>
      <c r="AM587" s="29"/>
      <c r="AN587" s="31"/>
      <c r="AO587" s="28"/>
      <c r="AP587" s="29"/>
      <c r="AQ587" s="29"/>
      <c r="AR587" s="30"/>
      <c r="AS587" s="28"/>
      <c r="AT587" s="29"/>
      <c r="AU587" s="30"/>
      <c r="AV587" s="184"/>
      <c r="AW587" s="29"/>
      <c r="AX587" s="29"/>
      <c r="AY587" s="29"/>
      <c r="AZ587" s="29"/>
      <c r="BA587" s="29"/>
      <c r="BB587" s="29"/>
      <c r="BC587" s="30"/>
      <c r="BD587" s="249"/>
      <c r="BE587" s="249"/>
      <c r="BF587" s="249"/>
      <c r="BG587" s="249"/>
      <c r="BH587" s="32"/>
      <c r="BI587" s="56"/>
    </row>
    <row r="588" spans="2:61" s="360" customFormat="1" ht="21" x14ac:dyDescent="0.25">
      <c r="B588" s="351"/>
      <c r="C588" s="352">
        <f t="shared" si="79"/>
        <v>45953</v>
      </c>
      <c r="D588" s="353">
        <f>SUMIFS('Transport-DB'!O:O,'Transport-DB'!C:C,"="&amp;'Work DB'!C588,'Transport-DB'!F:F,"="&amp;'Work DB'!$D$4)</f>
        <v>0</v>
      </c>
      <c r="E588" s="354">
        <f>SUMIFS('Transport-DB'!O:O,'Transport-DB'!C:C,"="&amp;'Work DB'!C588,'Transport-DB'!F:F,"="&amp;'Work DB'!$E$4)</f>
        <v>0</v>
      </c>
      <c r="F588" s="354">
        <f>SUMIFS('Transport-DB'!O:O,'Transport-DB'!C:C,"="&amp;'Work DB'!C588,'Transport-DB'!F:F,"="&amp;'Work DB'!$F$4)</f>
        <v>0</v>
      </c>
      <c r="G588" s="354">
        <f>SUMIFS('Transport-DB'!O:O,'Transport-DB'!C:C,"="&amp;'Work DB'!C588,'Transport-DB'!F:F,"="&amp;'Work DB'!$G$4)</f>
        <v>0</v>
      </c>
      <c r="H588" s="355">
        <f>SUMIFS('Transport-DB'!O:O,'Transport-DB'!C:C,"="&amp;'Work DB'!C588,'Transport-DB'!F:F,"="&amp;'Work DB'!$H$4)</f>
        <v>0</v>
      </c>
      <c r="I588" s="354">
        <f>SUMIFS('Transport-DB'!O:O,'Transport-DB'!C:C,"="&amp;'Work DB'!C588,'Transport-DB'!F:F,"="&amp;'Work DB'!$I$4)</f>
        <v>0</v>
      </c>
      <c r="J588" s="356">
        <f>SUMIFS('Transport-DB'!O:O,'Transport-DB'!C:C,"="&amp;'Work DB'!C588,'Transport-DB'!F:F,"="&amp;'Work DB'!$J$4)</f>
        <v>0</v>
      </c>
      <c r="K588" s="353">
        <f>SUMIFS('Transport-DB'!N:N,'Transport-DB'!C:C,"="&amp;'Work DB'!C588,'Transport-DB'!F:F,"="&amp;'Work DB'!$K$4)</f>
        <v>0</v>
      </c>
      <c r="L588" s="354">
        <f>SUMIFS('Transport-DB'!N:N,'Transport-DB'!C:C,"="&amp;'Work DB'!C588,'Transport-DB'!F:F,"="&amp;'Work DB'!$L$4)</f>
        <v>0</v>
      </c>
      <c r="M588" s="354">
        <f>SUMIFS('Transport-DB'!N:N,'Transport-DB'!C:C,"="&amp;'Work DB'!C588,'Transport-DB'!F:F,"="&amp;'Work DB'!$M$4)</f>
        <v>0</v>
      </c>
      <c r="N588" s="354">
        <f>SUMIFS('Transport-DB'!N:N,'Transport-DB'!C:C,"="&amp;'Work DB'!C588,'Transport-DB'!F:F,"="&amp;'Work DB'!$N$4)</f>
        <v>0</v>
      </c>
      <c r="O588" s="354">
        <f>SUMIFS('Transport-DB'!N:N,'Transport-DB'!C:C,"="&amp;'Work DB'!C588,'Transport-DB'!F:F,"="&amp;'Work DB'!$O$4)</f>
        <v>0</v>
      </c>
      <c r="P588" s="354">
        <f>SUMIFS('Transport-DB'!N:N,'Transport-DB'!C:C,"="&amp;'Work DB'!C588,'Transport-DB'!F:F,"="&amp;'Work DB'!$P$4)</f>
        <v>0</v>
      </c>
      <c r="Q588" s="355">
        <f>SUMIFS('Transport-DB'!N:N,'Transport-DB'!C:C,"="&amp;'Work DB'!C588,'Transport-DB'!F:F,"="&amp;'Work DB'!$Q$4)</f>
        <v>0</v>
      </c>
      <c r="R588" s="357">
        <f>SUMIFS('Transport-DB'!N:N,'Transport-DB'!C:C,"="&amp;'Work DB'!C588,'Transport-DB'!F:F,"="&amp;'Work DB'!$R$4)</f>
        <v>0</v>
      </c>
      <c r="S588" s="168">
        <f>SUM(D588:J588)+SUM(K588:R588)-M588-SUMIFS(Transport_DB[ترانشه],Transport_DB[توضیحات],"دیسپوزال",Transport_DB[تاریخ],'Work DB'!C588)</f>
        <v>0</v>
      </c>
      <c r="T588" s="354">
        <f t="shared" si="78"/>
        <v>0</v>
      </c>
      <c r="U588" s="354"/>
      <c r="V588" s="354"/>
      <c r="W588" s="354"/>
      <c r="X588" s="354"/>
      <c r="Y588" s="357"/>
      <c r="Z588" s="356"/>
      <c r="AA588" s="353">
        <f>SUMIFS('Transport-DB'!P:P,'Transport-DB'!C:C,"="&amp;'Work DB'!C588,'Transport-DB'!F:F,"="&amp;'Work DB'!$AA$4)</f>
        <v>0</v>
      </c>
      <c r="AB588" s="354">
        <f>SUMIFS('Transport-DB'!P:P,'Transport-DB'!C:C,"="&amp;'Work DB'!C588,'Transport-DB'!F:F,"="&amp;'Work DB'!$AB$4)</f>
        <v>0</v>
      </c>
      <c r="AC588" s="354">
        <f>SUMIFS('Transport-DB'!P:P,'Transport-DB'!C:C,"="&amp;'Work DB'!C588,'Transport-DB'!F:F,"="&amp;'Work DB'!$AC$4)</f>
        <v>0</v>
      </c>
      <c r="AD588" s="355">
        <f>SUMIFS('Transport-DB'!P:P,'Transport-DB'!C:C,"="&amp;'Work DB'!C588,'Transport-DB'!F:F,"="&amp;'Work DB'!$AD$4)</f>
        <v>0</v>
      </c>
      <c r="AE588" s="355">
        <f>SUMIFS('Transport-DB'!P:P,'Transport-DB'!C:C,"="&amp;'Work DB'!C588,'Transport-DB'!F:F,"="&amp;'Work DB'!$AE$4)</f>
        <v>0</v>
      </c>
      <c r="AF588" s="355">
        <f>SUMIFS('Transport-DB'!P:P,'Transport-DB'!C:C,"="&amp;'Work DB'!C588,'Transport-DB'!F:F,"="&amp;'Work DB'!$AF$4)</f>
        <v>0</v>
      </c>
      <c r="AG588" s="357"/>
      <c r="AH588" s="168">
        <f>SUMIFS('Transport-DB'!Q:Q,'Transport-DB'!C:C,"="&amp;'Work DB'!C588)</f>
        <v>0</v>
      </c>
      <c r="AI588" s="170">
        <f>SUMIFS(Civil_DB[قالب بندی],Civil_DB[تاریخ],"="&amp;'Work DB'!C588)</f>
        <v>0</v>
      </c>
      <c r="AJ588" s="169"/>
      <c r="AK588" s="167">
        <f>SUMIFS(Civil_DB[بتن],Civil_DB[تاریخ],"="&amp;'Work DB'!C588)</f>
        <v>0</v>
      </c>
      <c r="AL588" s="353"/>
      <c r="AM588" s="354"/>
      <c r="AN588" s="355"/>
      <c r="AO588" s="353"/>
      <c r="AP588" s="354"/>
      <c r="AQ588" s="354"/>
      <c r="AR588" s="357"/>
      <c r="AS588" s="353"/>
      <c r="AT588" s="354"/>
      <c r="AU588" s="357"/>
      <c r="AV588" s="358"/>
      <c r="AW588" s="354"/>
      <c r="AX588" s="354"/>
      <c r="AY588" s="354"/>
      <c r="AZ588" s="354"/>
      <c r="BA588" s="354"/>
      <c r="BB588" s="354"/>
      <c r="BC588" s="357"/>
      <c r="BD588" s="356"/>
      <c r="BE588" s="356"/>
      <c r="BF588" s="356"/>
      <c r="BG588" s="356"/>
      <c r="BH588" s="358"/>
      <c r="BI588" s="359" t="s">
        <v>52</v>
      </c>
    </row>
    <row r="589" spans="2:61" s="15" customFormat="1" ht="21" x14ac:dyDescent="0.25">
      <c r="B589" s="47"/>
      <c r="C589" s="20">
        <f t="shared" si="79"/>
        <v>45954</v>
      </c>
      <c r="D589" s="168">
        <f>SUMIFS('Transport-DB'!O:O,'Transport-DB'!C:C,"="&amp;'Work DB'!C589,'Transport-DB'!F:F,"="&amp;'Work DB'!$D$4)</f>
        <v>0</v>
      </c>
      <c r="E589" s="169">
        <f>SUMIFS('Transport-DB'!O:O,'Transport-DB'!C:C,"="&amp;'Work DB'!C589,'Transport-DB'!F:F,"="&amp;'Work DB'!$E$4)</f>
        <v>0</v>
      </c>
      <c r="F589" s="169">
        <f>SUMIFS('Transport-DB'!O:O,'Transport-DB'!C:C,"="&amp;'Work DB'!C589,'Transport-DB'!F:F,"="&amp;'Work DB'!$F$4)</f>
        <v>0</v>
      </c>
      <c r="G589" s="169">
        <f>SUMIFS('Transport-DB'!O:O,'Transport-DB'!C:C,"="&amp;'Work DB'!C589,'Transport-DB'!F:F,"="&amp;'Work DB'!$G$4)</f>
        <v>0</v>
      </c>
      <c r="H589" s="166">
        <f>SUMIFS('Transport-DB'!O:O,'Transport-DB'!C:C,"="&amp;'Work DB'!C589,'Transport-DB'!F:F,"="&amp;'Work DB'!$H$4)</f>
        <v>0</v>
      </c>
      <c r="I589" s="169">
        <f>SUMIFS('Transport-DB'!O:O,'Transport-DB'!C:C,"="&amp;'Work DB'!C589,'Transport-DB'!F:F,"="&amp;'Work DB'!$I$4)</f>
        <v>0</v>
      </c>
      <c r="J589" s="337">
        <f>SUMIFS('Transport-DB'!O:O,'Transport-DB'!C:C,"="&amp;'Work DB'!C589,'Transport-DB'!F:F,"="&amp;'Work DB'!$J$4)</f>
        <v>0</v>
      </c>
      <c r="K589" s="168">
        <f>SUMIFS('Transport-DB'!N:N,'Transport-DB'!C:C,"="&amp;'Work DB'!C589,'Transport-DB'!F:F,"="&amp;'Work DB'!$K$4)</f>
        <v>0</v>
      </c>
      <c r="L589" s="169">
        <f>SUMIFS('Transport-DB'!N:N,'Transport-DB'!C:C,"="&amp;'Work DB'!C589,'Transport-DB'!F:F,"="&amp;'Work DB'!$L$4)</f>
        <v>0</v>
      </c>
      <c r="M589" s="169">
        <f>SUMIFS('Transport-DB'!N:N,'Transport-DB'!C:C,"="&amp;'Work DB'!C589,'Transport-DB'!F:F,"="&amp;'Work DB'!$M$4)</f>
        <v>0</v>
      </c>
      <c r="N589" s="169">
        <f>SUMIFS('Transport-DB'!N:N,'Transport-DB'!C:C,"="&amp;'Work DB'!C589,'Transport-DB'!F:F,"="&amp;'Work DB'!$N$4)</f>
        <v>0</v>
      </c>
      <c r="O589" s="169">
        <f>SUMIFS('Transport-DB'!N:N,'Transport-DB'!C:C,"="&amp;'Work DB'!C589,'Transport-DB'!F:F,"="&amp;'Work DB'!$O$4)</f>
        <v>0</v>
      </c>
      <c r="P589" s="169">
        <f>SUMIFS('Transport-DB'!N:N,'Transport-DB'!C:C,"="&amp;'Work DB'!C589,'Transport-DB'!F:F,"="&amp;'Work DB'!$P$4)</f>
        <v>0</v>
      </c>
      <c r="Q589" s="166">
        <f>SUMIFS('Transport-DB'!N:N,'Transport-DB'!C:C,"="&amp;'Work DB'!C589,'Transport-DB'!F:F,"="&amp;'Work DB'!$Q$4)</f>
        <v>0</v>
      </c>
      <c r="R589" s="167">
        <f>SUMIFS('Transport-DB'!N:N,'Transport-DB'!C:C,"="&amp;'Work DB'!C589,'Transport-DB'!F:F,"="&amp;'Work DB'!$R$4)</f>
        <v>0</v>
      </c>
      <c r="S589" s="168">
        <f>SUM(D589:J589)+SUM(K589:R589)-M589-SUMIFS(Transport_DB[ترانشه],Transport_DB[توضیحات],"دیسپوزال",Transport_DB[تاریخ],'Work DB'!C589)</f>
        <v>0</v>
      </c>
      <c r="T589" s="169">
        <f t="shared" si="78"/>
        <v>0</v>
      </c>
      <c r="U589" s="169"/>
      <c r="V589" s="169"/>
      <c r="W589" s="169"/>
      <c r="X589" s="169"/>
      <c r="Y589" s="167"/>
      <c r="Z589" s="249"/>
      <c r="AA589" s="168">
        <f>SUMIFS('Transport-DB'!P:P,'Transport-DB'!C:C,"="&amp;'Work DB'!C589,'Transport-DB'!F:F,"="&amp;'Work DB'!$AA$4)</f>
        <v>0</v>
      </c>
      <c r="AB589" s="169">
        <f>SUMIFS('Transport-DB'!P:P,'Transport-DB'!C:C,"="&amp;'Work DB'!C589,'Transport-DB'!F:F,"="&amp;'Work DB'!$AB$4)</f>
        <v>0</v>
      </c>
      <c r="AC589" s="169">
        <f>SUMIFS('Transport-DB'!P:P,'Transport-DB'!C:C,"="&amp;'Work DB'!C589,'Transport-DB'!F:F,"="&amp;'Work DB'!$AC$4)</f>
        <v>0</v>
      </c>
      <c r="AD589" s="166">
        <f>SUMIFS('Transport-DB'!P:P,'Transport-DB'!C:C,"="&amp;'Work DB'!C589,'Transport-DB'!F:F,"="&amp;'Work DB'!$AD$4)</f>
        <v>0</v>
      </c>
      <c r="AE589" s="166">
        <f>SUMIFS('Transport-DB'!P:P,'Transport-DB'!C:C,"="&amp;'Work DB'!C589,'Transport-DB'!F:F,"="&amp;'Work DB'!$AE$4)</f>
        <v>0</v>
      </c>
      <c r="AF589" s="166">
        <f>SUMIFS('Transport-DB'!P:P,'Transport-DB'!C:C,"="&amp;'Work DB'!C589,'Transport-DB'!F:F,"="&amp;'Work DB'!$AF$4)</f>
        <v>0</v>
      </c>
      <c r="AG589" s="167"/>
      <c r="AH589" s="168">
        <f>SUMIFS('Transport-DB'!Q:Q,'Transport-DB'!C:C,"="&amp;'Work DB'!C589)</f>
        <v>0</v>
      </c>
      <c r="AI589" s="170">
        <f>SUMIFS(Civil_DB[قالب بندی],Civil_DB[تاریخ],"="&amp;'Work DB'!C589)</f>
        <v>0</v>
      </c>
      <c r="AJ589" s="169"/>
      <c r="AK589" s="167">
        <f>SUMIFS(Civil_DB[بتن],Civil_DB[تاریخ],"="&amp;'Work DB'!C589)</f>
        <v>0</v>
      </c>
      <c r="AL589" s="28"/>
      <c r="AM589" s="29"/>
      <c r="AN589" s="31"/>
      <c r="AO589" s="28"/>
      <c r="AP589" s="29"/>
      <c r="AQ589" s="29"/>
      <c r="AR589" s="30"/>
      <c r="AS589" s="28"/>
      <c r="AT589" s="29"/>
      <c r="AU589" s="30"/>
      <c r="AV589" s="184"/>
      <c r="AW589" s="29"/>
      <c r="AX589" s="29"/>
      <c r="AY589" s="29"/>
      <c r="AZ589" s="29"/>
      <c r="BA589" s="29"/>
      <c r="BB589" s="29"/>
      <c r="BC589" s="30"/>
      <c r="BD589" s="249"/>
      <c r="BE589" s="249"/>
      <c r="BF589" s="249"/>
      <c r="BG589" s="249"/>
      <c r="BH589" s="32"/>
      <c r="BI589" s="56"/>
    </row>
    <row r="590" spans="2:61" s="15" customFormat="1" ht="21" x14ac:dyDescent="0.25">
      <c r="B590" s="47"/>
      <c r="C590" s="20">
        <f t="shared" si="79"/>
        <v>45955</v>
      </c>
      <c r="D590" s="168">
        <f>SUMIFS('Transport-DB'!O:O,'Transport-DB'!C:C,"="&amp;'Work DB'!C590,'Transport-DB'!F:F,"="&amp;'Work DB'!$D$4)</f>
        <v>0</v>
      </c>
      <c r="E590" s="169">
        <f>SUMIFS('Transport-DB'!O:O,'Transport-DB'!C:C,"="&amp;'Work DB'!C590,'Transport-DB'!F:F,"="&amp;'Work DB'!$E$4)</f>
        <v>0</v>
      </c>
      <c r="F590" s="169">
        <f>SUMIFS('Transport-DB'!O:O,'Transport-DB'!C:C,"="&amp;'Work DB'!C590,'Transport-DB'!F:F,"="&amp;'Work DB'!$F$4)</f>
        <v>0</v>
      </c>
      <c r="G590" s="169">
        <f>SUMIFS('Transport-DB'!O:O,'Transport-DB'!C:C,"="&amp;'Work DB'!C590,'Transport-DB'!F:F,"="&amp;'Work DB'!$G$4)</f>
        <v>0</v>
      </c>
      <c r="H590" s="166">
        <f>SUMIFS('Transport-DB'!O:O,'Transport-DB'!C:C,"="&amp;'Work DB'!C590,'Transport-DB'!F:F,"="&amp;'Work DB'!$H$4)</f>
        <v>0</v>
      </c>
      <c r="I590" s="169">
        <f>SUMIFS('Transport-DB'!O:O,'Transport-DB'!C:C,"="&amp;'Work DB'!C590,'Transport-DB'!F:F,"="&amp;'Work DB'!$I$4)</f>
        <v>0</v>
      </c>
      <c r="J590" s="337">
        <f>SUMIFS('Transport-DB'!O:O,'Transport-DB'!C:C,"="&amp;'Work DB'!C590,'Transport-DB'!F:F,"="&amp;'Work DB'!$J$4)</f>
        <v>0</v>
      </c>
      <c r="K590" s="168">
        <f>SUMIFS('Transport-DB'!N:N,'Transport-DB'!C:C,"="&amp;'Work DB'!C590,'Transport-DB'!F:F,"="&amp;'Work DB'!$K$4)</f>
        <v>0</v>
      </c>
      <c r="L590" s="169">
        <f>SUMIFS('Transport-DB'!N:N,'Transport-DB'!C:C,"="&amp;'Work DB'!C590,'Transport-DB'!F:F,"="&amp;'Work DB'!$L$4)</f>
        <v>0</v>
      </c>
      <c r="M590" s="169">
        <f>SUMIFS('Transport-DB'!N:N,'Transport-DB'!C:C,"="&amp;'Work DB'!C590,'Transport-DB'!F:F,"="&amp;'Work DB'!$M$4)</f>
        <v>0</v>
      </c>
      <c r="N590" s="169">
        <f>SUMIFS('Transport-DB'!N:N,'Transport-DB'!C:C,"="&amp;'Work DB'!C590,'Transport-DB'!F:F,"="&amp;'Work DB'!$N$4)</f>
        <v>0</v>
      </c>
      <c r="O590" s="169">
        <f>SUMIFS('Transport-DB'!N:N,'Transport-DB'!C:C,"="&amp;'Work DB'!C590,'Transport-DB'!F:F,"="&amp;'Work DB'!$O$4)</f>
        <v>0</v>
      </c>
      <c r="P590" s="169">
        <f>SUMIFS('Transport-DB'!N:N,'Transport-DB'!C:C,"="&amp;'Work DB'!C590,'Transport-DB'!F:F,"="&amp;'Work DB'!$P$4)</f>
        <v>0</v>
      </c>
      <c r="Q590" s="166">
        <f>SUMIFS('Transport-DB'!N:N,'Transport-DB'!C:C,"="&amp;'Work DB'!C590,'Transport-DB'!F:F,"="&amp;'Work DB'!$Q$4)</f>
        <v>0</v>
      </c>
      <c r="R590" s="167">
        <f>SUMIFS('Transport-DB'!N:N,'Transport-DB'!C:C,"="&amp;'Work DB'!C590,'Transport-DB'!F:F,"="&amp;'Work DB'!$R$4)</f>
        <v>0</v>
      </c>
      <c r="S590" s="168">
        <f>SUM(D590:J590)+SUM(K590:R590)-M590-SUMIFS(Transport_DB[ترانشه],Transport_DB[توضیحات],"دیسپوزال",Transport_DB[تاریخ],'Work DB'!C590)</f>
        <v>0</v>
      </c>
      <c r="T590" s="169">
        <f t="shared" si="78"/>
        <v>0</v>
      </c>
      <c r="U590" s="169"/>
      <c r="V590" s="169"/>
      <c r="W590" s="169"/>
      <c r="X590" s="169"/>
      <c r="Y590" s="167"/>
      <c r="Z590" s="249"/>
      <c r="AA590" s="168">
        <f>SUMIFS('Transport-DB'!P:P,'Transport-DB'!C:C,"="&amp;'Work DB'!C590,'Transport-DB'!F:F,"="&amp;'Work DB'!$AA$4)</f>
        <v>0</v>
      </c>
      <c r="AB590" s="169">
        <f>SUMIFS('Transport-DB'!P:P,'Transport-DB'!C:C,"="&amp;'Work DB'!C590,'Transport-DB'!F:F,"="&amp;'Work DB'!$AB$4)</f>
        <v>0</v>
      </c>
      <c r="AC590" s="169">
        <f>SUMIFS('Transport-DB'!P:P,'Transport-DB'!C:C,"="&amp;'Work DB'!C590,'Transport-DB'!F:F,"="&amp;'Work DB'!$AC$4)</f>
        <v>0</v>
      </c>
      <c r="AD590" s="166">
        <f>SUMIFS('Transport-DB'!P:P,'Transport-DB'!C:C,"="&amp;'Work DB'!C590,'Transport-DB'!F:F,"="&amp;'Work DB'!$AD$4)</f>
        <v>0</v>
      </c>
      <c r="AE590" s="166">
        <f>SUMIFS('Transport-DB'!P:P,'Transport-DB'!C:C,"="&amp;'Work DB'!C590,'Transport-DB'!F:F,"="&amp;'Work DB'!$AE$4)</f>
        <v>0</v>
      </c>
      <c r="AF590" s="166">
        <f>SUMIFS('Transport-DB'!P:P,'Transport-DB'!C:C,"="&amp;'Work DB'!C590,'Transport-DB'!F:F,"="&amp;'Work DB'!$AF$4)</f>
        <v>0</v>
      </c>
      <c r="AG590" s="167"/>
      <c r="AH590" s="168">
        <f>SUMIFS('Transport-DB'!Q:Q,'Transport-DB'!C:C,"="&amp;'Work DB'!C590)</f>
        <v>0</v>
      </c>
      <c r="AI590" s="170">
        <f>SUMIFS(Civil_DB[قالب بندی],Civil_DB[تاریخ],"="&amp;'Work DB'!C590)</f>
        <v>0</v>
      </c>
      <c r="AJ590" s="169"/>
      <c r="AK590" s="167">
        <f>SUMIFS(Civil_DB[بتن],Civil_DB[تاریخ],"="&amp;'Work DB'!C590)</f>
        <v>0</v>
      </c>
      <c r="AL590" s="28"/>
      <c r="AM590" s="29"/>
      <c r="AN590" s="31"/>
      <c r="AO590" s="28"/>
      <c r="AP590" s="29"/>
      <c r="AQ590" s="29"/>
      <c r="AR590" s="30"/>
      <c r="AS590" s="28"/>
      <c r="AT590" s="29"/>
      <c r="AU590" s="30"/>
      <c r="AV590" s="184"/>
      <c r="AW590" s="29"/>
      <c r="AX590" s="29"/>
      <c r="AY590" s="29"/>
      <c r="AZ590" s="29"/>
      <c r="BA590" s="29"/>
      <c r="BB590" s="29"/>
      <c r="BC590" s="30"/>
      <c r="BD590" s="249"/>
      <c r="BE590" s="249"/>
      <c r="BF590" s="249"/>
      <c r="BG590" s="249"/>
      <c r="BH590" s="32"/>
      <c r="BI590" s="56"/>
    </row>
    <row r="591" spans="2:61" s="15" customFormat="1" ht="21" x14ac:dyDescent="0.25">
      <c r="B591" s="47"/>
      <c r="C591" s="20">
        <f t="shared" si="79"/>
        <v>45956</v>
      </c>
      <c r="D591" s="168">
        <f>SUMIFS('Transport-DB'!O:O,'Transport-DB'!C:C,"="&amp;'Work DB'!C591,'Transport-DB'!F:F,"="&amp;'Work DB'!$D$4)</f>
        <v>0</v>
      </c>
      <c r="E591" s="169">
        <f>SUMIFS('Transport-DB'!O:O,'Transport-DB'!C:C,"="&amp;'Work DB'!C591,'Transport-DB'!F:F,"="&amp;'Work DB'!$E$4)</f>
        <v>0</v>
      </c>
      <c r="F591" s="169">
        <f>SUMIFS('Transport-DB'!O:O,'Transport-DB'!C:C,"="&amp;'Work DB'!C591,'Transport-DB'!F:F,"="&amp;'Work DB'!$F$4)</f>
        <v>0</v>
      </c>
      <c r="G591" s="169">
        <f>SUMIFS('Transport-DB'!O:O,'Transport-DB'!C:C,"="&amp;'Work DB'!C591,'Transport-DB'!F:F,"="&amp;'Work DB'!$G$4)</f>
        <v>0</v>
      </c>
      <c r="H591" s="166">
        <f>SUMIFS('Transport-DB'!O:O,'Transport-DB'!C:C,"="&amp;'Work DB'!C591,'Transport-DB'!F:F,"="&amp;'Work DB'!$H$4)</f>
        <v>0</v>
      </c>
      <c r="I591" s="169">
        <f>SUMIFS('Transport-DB'!O:O,'Transport-DB'!C:C,"="&amp;'Work DB'!C591,'Transport-DB'!F:F,"="&amp;'Work DB'!$I$4)</f>
        <v>0</v>
      </c>
      <c r="J591" s="337">
        <f>SUMIFS('Transport-DB'!O:O,'Transport-DB'!C:C,"="&amp;'Work DB'!C591,'Transport-DB'!F:F,"="&amp;'Work DB'!$J$4)</f>
        <v>0</v>
      </c>
      <c r="K591" s="168">
        <f>SUMIFS('Transport-DB'!N:N,'Transport-DB'!C:C,"="&amp;'Work DB'!C591,'Transport-DB'!F:F,"="&amp;'Work DB'!$K$4)</f>
        <v>0</v>
      </c>
      <c r="L591" s="169">
        <f>SUMIFS('Transport-DB'!N:N,'Transport-DB'!C:C,"="&amp;'Work DB'!C591,'Transport-DB'!F:F,"="&amp;'Work DB'!$L$4)</f>
        <v>0</v>
      </c>
      <c r="M591" s="169">
        <f>SUMIFS('Transport-DB'!N:N,'Transport-DB'!C:C,"="&amp;'Work DB'!C591,'Transport-DB'!F:F,"="&amp;'Work DB'!$M$4)</f>
        <v>0</v>
      </c>
      <c r="N591" s="169">
        <f>SUMIFS('Transport-DB'!N:N,'Transport-DB'!C:C,"="&amp;'Work DB'!C591,'Transport-DB'!F:F,"="&amp;'Work DB'!$N$4)</f>
        <v>0</v>
      </c>
      <c r="O591" s="169">
        <f>SUMIFS('Transport-DB'!N:N,'Transport-DB'!C:C,"="&amp;'Work DB'!C591,'Transport-DB'!F:F,"="&amp;'Work DB'!$O$4)</f>
        <v>0</v>
      </c>
      <c r="P591" s="169">
        <f>SUMIFS('Transport-DB'!N:N,'Transport-DB'!C:C,"="&amp;'Work DB'!C591,'Transport-DB'!F:F,"="&amp;'Work DB'!$P$4)</f>
        <v>0</v>
      </c>
      <c r="Q591" s="166">
        <f>SUMIFS('Transport-DB'!N:N,'Transport-DB'!C:C,"="&amp;'Work DB'!C591,'Transport-DB'!F:F,"="&amp;'Work DB'!$Q$4)</f>
        <v>0</v>
      </c>
      <c r="R591" s="167">
        <f>SUMIFS('Transport-DB'!N:N,'Transport-DB'!C:C,"="&amp;'Work DB'!C591,'Transport-DB'!F:F,"="&amp;'Work DB'!$R$4)</f>
        <v>0</v>
      </c>
      <c r="S591" s="168">
        <f>SUM(D591:J591)+SUM(K591:R591)-M591-SUMIFS(Transport_DB[ترانشه],Transport_DB[توضیحات],"دیسپوزال",Transport_DB[تاریخ],'Work DB'!C591)</f>
        <v>0</v>
      </c>
      <c r="T591" s="169">
        <f t="shared" si="78"/>
        <v>0</v>
      </c>
      <c r="U591" s="169"/>
      <c r="V591" s="169"/>
      <c r="W591" s="169"/>
      <c r="X591" s="169"/>
      <c r="Y591" s="167"/>
      <c r="Z591" s="249"/>
      <c r="AA591" s="168">
        <f>SUMIFS('Transport-DB'!P:P,'Transport-DB'!C:C,"="&amp;'Work DB'!C591,'Transport-DB'!F:F,"="&amp;'Work DB'!$AA$4)</f>
        <v>0</v>
      </c>
      <c r="AB591" s="169">
        <f>SUMIFS('Transport-DB'!P:P,'Transport-DB'!C:C,"="&amp;'Work DB'!C591,'Transport-DB'!F:F,"="&amp;'Work DB'!$AB$4)</f>
        <v>0</v>
      </c>
      <c r="AC591" s="169">
        <f>SUMIFS('Transport-DB'!P:P,'Transport-DB'!C:C,"="&amp;'Work DB'!C591,'Transport-DB'!F:F,"="&amp;'Work DB'!$AC$4)</f>
        <v>0</v>
      </c>
      <c r="AD591" s="166">
        <f>SUMIFS('Transport-DB'!P:P,'Transport-DB'!C:C,"="&amp;'Work DB'!C591,'Transport-DB'!F:F,"="&amp;'Work DB'!$AD$4)</f>
        <v>0</v>
      </c>
      <c r="AE591" s="166">
        <f>SUMIFS('Transport-DB'!P:P,'Transport-DB'!C:C,"="&amp;'Work DB'!C591,'Transport-DB'!F:F,"="&amp;'Work DB'!$AE$4)</f>
        <v>0</v>
      </c>
      <c r="AF591" s="166">
        <f>SUMIFS('Transport-DB'!P:P,'Transport-DB'!C:C,"="&amp;'Work DB'!C591,'Transport-DB'!F:F,"="&amp;'Work DB'!$AF$4)</f>
        <v>0</v>
      </c>
      <c r="AG591" s="167"/>
      <c r="AH591" s="168">
        <f>SUMIFS('Transport-DB'!Q:Q,'Transport-DB'!C:C,"="&amp;'Work DB'!C591)</f>
        <v>0</v>
      </c>
      <c r="AI591" s="170">
        <f>SUMIFS(Civil_DB[قالب بندی],Civil_DB[تاریخ],"="&amp;'Work DB'!C591)</f>
        <v>0</v>
      </c>
      <c r="AJ591" s="169"/>
      <c r="AK591" s="167">
        <f>SUMIFS(Civil_DB[بتن],Civil_DB[تاریخ],"="&amp;'Work DB'!C591)</f>
        <v>0</v>
      </c>
      <c r="AL591" s="28"/>
      <c r="AM591" s="29"/>
      <c r="AN591" s="31"/>
      <c r="AO591" s="28"/>
      <c r="AP591" s="29"/>
      <c r="AQ591" s="29"/>
      <c r="AR591" s="30"/>
      <c r="AS591" s="28"/>
      <c r="AT591" s="29"/>
      <c r="AU591" s="30"/>
      <c r="AV591" s="184"/>
      <c r="AW591" s="29"/>
      <c r="AX591" s="29"/>
      <c r="AY591" s="29"/>
      <c r="AZ591" s="29"/>
      <c r="BA591" s="29"/>
      <c r="BB591" s="29"/>
      <c r="BC591" s="30"/>
      <c r="BD591" s="249"/>
      <c r="BE591" s="249"/>
      <c r="BF591" s="249"/>
      <c r="BG591" s="249"/>
      <c r="BH591" s="32"/>
      <c r="BI591" s="56"/>
    </row>
    <row r="592" spans="2:61" s="15" customFormat="1" ht="21" x14ac:dyDescent="0.25">
      <c r="B592" s="47"/>
      <c r="C592" s="20">
        <f t="shared" si="79"/>
        <v>45957</v>
      </c>
      <c r="D592" s="168">
        <f>SUMIFS('Transport-DB'!O:O,'Transport-DB'!C:C,"="&amp;'Work DB'!C592,'Transport-DB'!F:F,"="&amp;'Work DB'!$D$4)</f>
        <v>0</v>
      </c>
      <c r="E592" s="169">
        <f>SUMIFS('Transport-DB'!O:O,'Transport-DB'!C:C,"="&amp;'Work DB'!C592,'Transport-DB'!F:F,"="&amp;'Work DB'!$E$4)</f>
        <v>0</v>
      </c>
      <c r="F592" s="169">
        <f>SUMIFS('Transport-DB'!O:O,'Transport-DB'!C:C,"="&amp;'Work DB'!C592,'Transport-DB'!F:F,"="&amp;'Work DB'!$F$4)</f>
        <v>0</v>
      </c>
      <c r="G592" s="169">
        <f>SUMIFS('Transport-DB'!O:O,'Transport-DB'!C:C,"="&amp;'Work DB'!C592,'Transport-DB'!F:F,"="&amp;'Work DB'!$G$4)</f>
        <v>0</v>
      </c>
      <c r="H592" s="166">
        <f>SUMIFS('Transport-DB'!O:O,'Transport-DB'!C:C,"="&amp;'Work DB'!C592,'Transport-DB'!F:F,"="&amp;'Work DB'!$H$4)</f>
        <v>0</v>
      </c>
      <c r="I592" s="169">
        <f>SUMIFS('Transport-DB'!O:O,'Transport-DB'!C:C,"="&amp;'Work DB'!C592,'Transport-DB'!F:F,"="&amp;'Work DB'!$I$4)</f>
        <v>0</v>
      </c>
      <c r="J592" s="337">
        <f>SUMIFS('Transport-DB'!O:O,'Transport-DB'!C:C,"="&amp;'Work DB'!C592,'Transport-DB'!F:F,"="&amp;'Work DB'!$J$4)</f>
        <v>0</v>
      </c>
      <c r="K592" s="168">
        <f>SUMIFS('Transport-DB'!N:N,'Transport-DB'!C:C,"="&amp;'Work DB'!C592,'Transport-DB'!F:F,"="&amp;'Work DB'!$K$4)</f>
        <v>0</v>
      </c>
      <c r="L592" s="169">
        <f>SUMIFS('Transport-DB'!N:N,'Transport-DB'!C:C,"="&amp;'Work DB'!C592,'Transport-DB'!F:F,"="&amp;'Work DB'!$L$4)</f>
        <v>0</v>
      </c>
      <c r="M592" s="169">
        <f>SUMIFS('Transport-DB'!N:N,'Transport-DB'!C:C,"="&amp;'Work DB'!C592,'Transport-DB'!F:F,"="&amp;'Work DB'!$M$4)</f>
        <v>0</v>
      </c>
      <c r="N592" s="169">
        <f>SUMIFS('Transport-DB'!N:N,'Transport-DB'!C:C,"="&amp;'Work DB'!C592,'Transport-DB'!F:F,"="&amp;'Work DB'!$N$4)</f>
        <v>0</v>
      </c>
      <c r="O592" s="169">
        <f>SUMIFS('Transport-DB'!N:N,'Transport-DB'!C:C,"="&amp;'Work DB'!C592,'Transport-DB'!F:F,"="&amp;'Work DB'!$O$4)</f>
        <v>0</v>
      </c>
      <c r="P592" s="169">
        <f>SUMIFS('Transport-DB'!N:N,'Transport-DB'!C:C,"="&amp;'Work DB'!C592,'Transport-DB'!F:F,"="&amp;'Work DB'!$P$4)</f>
        <v>0</v>
      </c>
      <c r="Q592" s="166">
        <f>SUMIFS('Transport-DB'!N:N,'Transport-DB'!C:C,"="&amp;'Work DB'!C592,'Transport-DB'!F:F,"="&amp;'Work DB'!$Q$4)</f>
        <v>0</v>
      </c>
      <c r="R592" s="167">
        <f>SUMIFS('Transport-DB'!N:N,'Transport-DB'!C:C,"="&amp;'Work DB'!C592,'Transport-DB'!F:F,"="&amp;'Work DB'!$R$4)</f>
        <v>0</v>
      </c>
      <c r="S592" s="168">
        <f>SUM(D592:J592)+SUM(K592:R592)-M592-SUMIFS(Transport_DB[ترانشه],Transport_DB[توضیحات],"دیسپوزال",Transport_DB[تاریخ],'Work DB'!C592)</f>
        <v>0</v>
      </c>
      <c r="T592" s="169">
        <f t="shared" si="78"/>
        <v>0</v>
      </c>
      <c r="U592" s="169"/>
      <c r="V592" s="169"/>
      <c r="W592" s="169"/>
      <c r="X592" s="169"/>
      <c r="Y592" s="167"/>
      <c r="Z592" s="249"/>
      <c r="AA592" s="168">
        <f>SUMIFS('Transport-DB'!P:P,'Transport-DB'!C:C,"="&amp;'Work DB'!C592,'Transport-DB'!F:F,"="&amp;'Work DB'!$AA$4)</f>
        <v>0</v>
      </c>
      <c r="AB592" s="169">
        <f>SUMIFS('Transport-DB'!P:P,'Transport-DB'!C:C,"="&amp;'Work DB'!C592,'Transport-DB'!F:F,"="&amp;'Work DB'!$AB$4)</f>
        <v>0</v>
      </c>
      <c r="AC592" s="169">
        <f>SUMIFS('Transport-DB'!P:P,'Transport-DB'!C:C,"="&amp;'Work DB'!C592,'Transport-DB'!F:F,"="&amp;'Work DB'!$AC$4)</f>
        <v>0</v>
      </c>
      <c r="AD592" s="166">
        <f>SUMIFS('Transport-DB'!P:P,'Transport-DB'!C:C,"="&amp;'Work DB'!C592,'Transport-DB'!F:F,"="&amp;'Work DB'!$AD$4)</f>
        <v>0</v>
      </c>
      <c r="AE592" s="166">
        <f>SUMIFS('Transport-DB'!P:P,'Transport-DB'!C:C,"="&amp;'Work DB'!C592,'Transport-DB'!F:F,"="&amp;'Work DB'!$AE$4)</f>
        <v>0</v>
      </c>
      <c r="AF592" s="166">
        <f>SUMIFS('Transport-DB'!P:P,'Transport-DB'!C:C,"="&amp;'Work DB'!C592,'Transport-DB'!F:F,"="&amp;'Work DB'!$AF$4)</f>
        <v>0</v>
      </c>
      <c r="AG592" s="167"/>
      <c r="AH592" s="168">
        <f>SUMIFS('Transport-DB'!Q:Q,'Transport-DB'!C:C,"="&amp;'Work DB'!C592)</f>
        <v>0</v>
      </c>
      <c r="AI592" s="170">
        <f>SUMIFS(Civil_DB[قالب بندی],Civil_DB[تاریخ],"="&amp;'Work DB'!C592)</f>
        <v>0</v>
      </c>
      <c r="AJ592" s="169"/>
      <c r="AK592" s="167">
        <f>SUMIFS(Civil_DB[بتن],Civil_DB[تاریخ],"="&amp;'Work DB'!C592)</f>
        <v>0</v>
      </c>
      <c r="AL592" s="28"/>
      <c r="AM592" s="29"/>
      <c r="AN592" s="31"/>
      <c r="AO592" s="28"/>
      <c r="AP592" s="29"/>
      <c r="AQ592" s="29"/>
      <c r="AR592" s="30"/>
      <c r="AS592" s="28"/>
      <c r="AT592" s="29"/>
      <c r="AU592" s="30"/>
      <c r="AV592" s="184"/>
      <c r="AW592" s="29"/>
      <c r="AX592" s="29"/>
      <c r="AY592" s="29"/>
      <c r="AZ592" s="29"/>
      <c r="BA592" s="29"/>
      <c r="BB592" s="29"/>
      <c r="BC592" s="30"/>
      <c r="BD592" s="249"/>
      <c r="BE592" s="249"/>
      <c r="BF592" s="249"/>
      <c r="BG592" s="249"/>
      <c r="BH592" s="32"/>
      <c r="BI592" s="56"/>
    </row>
    <row r="593" spans="2:61" s="15" customFormat="1" ht="21" x14ac:dyDescent="0.25">
      <c r="B593" s="47"/>
      <c r="C593" s="20">
        <f t="shared" si="79"/>
        <v>45958</v>
      </c>
      <c r="D593" s="168">
        <f>SUMIFS('Transport-DB'!O:O,'Transport-DB'!C:C,"="&amp;'Work DB'!C593,'Transport-DB'!F:F,"="&amp;'Work DB'!$D$4)</f>
        <v>0</v>
      </c>
      <c r="E593" s="169">
        <f>SUMIFS('Transport-DB'!O:O,'Transport-DB'!C:C,"="&amp;'Work DB'!C593,'Transport-DB'!F:F,"="&amp;'Work DB'!$E$4)</f>
        <v>0</v>
      </c>
      <c r="F593" s="169">
        <f>SUMIFS('Transport-DB'!O:O,'Transport-DB'!C:C,"="&amp;'Work DB'!C593,'Transport-DB'!F:F,"="&amp;'Work DB'!$F$4)</f>
        <v>0</v>
      </c>
      <c r="G593" s="169">
        <f>SUMIFS('Transport-DB'!O:O,'Transport-DB'!C:C,"="&amp;'Work DB'!C593,'Transport-DB'!F:F,"="&amp;'Work DB'!$G$4)</f>
        <v>0</v>
      </c>
      <c r="H593" s="166">
        <f>SUMIFS('Transport-DB'!O:O,'Transport-DB'!C:C,"="&amp;'Work DB'!C593,'Transport-DB'!F:F,"="&amp;'Work DB'!$H$4)</f>
        <v>0</v>
      </c>
      <c r="I593" s="169">
        <f>SUMIFS('Transport-DB'!O:O,'Transport-DB'!C:C,"="&amp;'Work DB'!C593,'Transport-DB'!F:F,"="&amp;'Work DB'!$I$4)</f>
        <v>0</v>
      </c>
      <c r="J593" s="337">
        <f>SUMIFS('Transport-DB'!O:O,'Transport-DB'!C:C,"="&amp;'Work DB'!C593,'Transport-DB'!F:F,"="&amp;'Work DB'!$J$4)</f>
        <v>0</v>
      </c>
      <c r="K593" s="168">
        <f>SUMIFS('Transport-DB'!N:N,'Transport-DB'!C:C,"="&amp;'Work DB'!C593,'Transport-DB'!F:F,"="&amp;'Work DB'!$K$4)</f>
        <v>0</v>
      </c>
      <c r="L593" s="169">
        <f>SUMIFS('Transport-DB'!N:N,'Transport-DB'!C:C,"="&amp;'Work DB'!C593,'Transport-DB'!F:F,"="&amp;'Work DB'!$L$4)</f>
        <v>0</v>
      </c>
      <c r="M593" s="169">
        <f>SUMIFS('Transport-DB'!N:N,'Transport-DB'!C:C,"="&amp;'Work DB'!C593,'Transport-DB'!F:F,"="&amp;'Work DB'!$M$4)</f>
        <v>0</v>
      </c>
      <c r="N593" s="169">
        <f>SUMIFS('Transport-DB'!N:N,'Transport-DB'!C:C,"="&amp;'Work DB'!C593,'Transport-DB'!F:F,"="&amp;'Work DB'!$N$4)</f>
        <v>0</v>
      </c>
      <c r="O593" s="169">
        <f>SUMIFS('Transport-DB'!N:N,'Transport-DB'!C:C,"="&amp;'Work DB'!C593,'Transport-DB'!F:F,"="&amp;'Work DB'!$O$4)</f>
        <v>0</v>
      </c>
      <c r="P593" s="169">
        <f>SUMIFS('Transport-DB'!N:N,'Transport-DB'!C:C,"="&amp;'Work DB'!C593,'Transport-DB'!F:F,"="&amp;'Work DB'!$P$4)</f>
        <v>0</v>
      </c>
      <c r="Q593" s="166">
        <f>SUMIFS('Transport-DB'!N:N,'Transport-DB'!C:C,"="&amp;'Work DB'!C593,'Transport-DB'!F:F,"="&amp;'Work DB'!$Q$4)</f>
        <v>0</v>
      </c>
      <c r="R593" s="167">
        <f>SUMIFS('Transport-DB'!N:N,'Transport-DB'!C:C,"="&amp;'Work DB'!C593,'Transport-DB'!F:F,"="&amp;'Work DB'!$R$4)</f>
        <v>0</v>
      </c>
      <c r="S593" s="168">
        <f>SUM(D593:J593)+SUM(K593:R593)-M593-SUMIFS(Transport_DB[ترانشه],Transport_DB[توضیحات],"دیسپوزال",Transport_DB[تاریخ],'Work DB'!C593)</f>
        <v>0</v>
      </c>
      <c r="T593" s="169">
        <f t="shared" si="78"/>
        <v>0</v>
      </c>
      <c r="U593" s="169"/>
      <c r="V593" s="169"/>
      <c r="W593" s="169"/>
      <c r="X593" s="169"/>
      <c r="Y593" s="167"/>
      <c r="Z593" s="249"/>
      <c r="AA593" s="168">
        <f>SUMIFS('Transport-DB'!P:P,'Transport-DB'!C:C,"="&amp;'Work DB'!C593,'Transport-DB'!F:F,"="&amp;'Work DB'!$AA$4)</f>
        <v>0</v>
      </c>
      <c r="AB593" s="169">
        <f>SUMIFS('Transport-DB'!P:P,'Transport-DB'!C:C,"="&amp;'Work DB'!C593,'Transport-DB'!F:F,"="&amp;'Work DB'!$AB$4)</f>
        <v>0</v>
      </c>
      <c r="AC593" s="169">
        <f>SUMIFS('Transport-DB'!P:P,'Transport-DB'!C:C,"="&amp;'Work DB'!C593,'Transport-DB'!F:F,"="&amp;'Work DB'!$AC$4)</f>
        <v>0</v>
      </c>
      <c r="AD593" s="166">
        <f>SUMIFS('Transport-DB'!P:P,'Transport-DB'!C:C,"="&amp;'Work DB'!C593,'Transport-DB'!F:F,"="&amp;'Work DB'!$AD$4)</f>
        <v>0</v>
      </c>
      <c r="AE593" s="166">
        <f>SUMIFS('Transport-DB'!P:P,'Transport-DB'!C:C,"="&amp;'Work DB'!C593,'Transport-DB'!F:F,"="&amp;'Work DB'!$AE$4)</f>
        <v>0</v>
      </c>
      <c r="AF593" s="166">
        <f>SUMIFS('Transport-DB'!P:P,'Transport-DB'!C:C,"="&amp;'Work DB'!C593,'Transport-DB'!F:F,"="&amp;'Work DB'!$AF$4)</f>
        <v>0</v>
      </c>
      <c r="AG593" s="167"/>
      <c r="AH593" s="168">
        <f>SUMIFS('Transport-DB'!Q:Q,'Transport-DB'!C:C,"="&amp;'Work DB'!C593)</f>
        <v>0</v>
      </c>
      <c r="AI593" s="170">
        <f>SUMIFS(Civil_DB[قالب بندی],Civil_DB[تاریخ],"="&amp;'Work DB'!C593)</f>
        <v>0</v>
      </c>
      <c r="AJ593" s="169"/>
      <c r="AK593" s="167">
        <f>SUMIFS(Civil_DB[بتن],Civil_DB[تاریخ],"="&amp;'Work DB'!C593)</f>
        <v>0</v>
      </c>
      <c r="AL593" s="28"/>
      <c r="AM593" s="29"/>
      <c r="AN593" s="31"/>
      <c r="AO593" s="28"/>
      <c r="AP593" s="29"/>
      <c r="AQ593" s="29"/>
      <c r="AR593" s="30"/>
      <c r="AS593" s="28"/>
      <c r="AT593" s="29"/>
      <c r="AU593" s="30"/>
      <c r="AV593" s="184"/>
      <c r="AW593" s="29"/>
      <c r="AX593" s="29"/>
      <c r="AY593" s="29"/>
      <c r="AZ593" s="29"/>
      <c r="BA593" s="29"/>
      <c r="BB593" s="29"/>
      <c r="BC593" s="30"/>
      <c r="BD593" s="249"/>
      <c r="BE593" s="249"/>
      <c r="BF593" s="249"/>
      <c r="BG593" s="249"/>
      <c r="BH593" s="32"/>
      <c r="BI593" s="56"/>
    </row>
    <row r="594" spans="2:61" s="15" customFormat="1" ht="21" x14ac:dyDescent="0.25">
      <c r="B594" s="47"/>
      <c r="C594" s="20">
        <f t="shared" si="79"/>
        <v>45959</v>
      </c>
      <c r="D594" s="168">
        <f>SUMIFS('Transport-DB'!O:O,'Transport-DB'!C:C,"="&amp;'Work DB'!C594,'Transport-DB'!F:F,"="&amp;'Work DB'!$D$4)</f>
        <v>0</v>
      </c>
      <c r="E594" s="169">
        <f>SUMIFS('Transport-DB'!O:O,'Transport-DB'!C:C,"="&amp;'Work DB'!C594,'Transport-DB'!F:F,"="&amp;'Work DB'!$E$4)</f>
        <v>0</v>
      </c>
      <c r="F594" s="169">
        <f>SUMIFS('Transport-DB'!O:O,'Transport-DB'!C:C,"="&amp;'Work DB'!C594,'Transport-DB'!F:F,"="&amp;'Work DB'!$F$4)</f>
        <v>0</v>
      </c>
      <c r="G594" s="169">
        <f>SUMIFS('Transport-DB'!O:O,'Transport-DB'!C:C,"="&amp;'Work DB'!C594,'Transport-DB'!F:F,"="&amp;'Work DB'!$G$4)</f>
        <v>0</v>
      </c>
      <c r="H594" s="166">
        <f>SUMIFS('Transport-DB'!O:O,'Transport-DB'!C:C,"="&amp;'Work DB'!C594,'Transport-DB'!F:F,"="&amp;'Work DB'!$H$4)</f>
        <v>0</v>
      </c>
      <c r="I594" s="169">
        <f>SUMIFS('Transport-DB'!O:O,'Transport-DB'!C:C,"="&amp;'Work DB'!C594,'Transport-DB'!F:F,"="&amp;'Work DB'!$I$4)</f>
        <v>0</v>
      </c>
      <c r="J594" s="337">
        <f>SUMIFS('Transport-DB'!O:O,'Transport-DB'!C:C,"="&amp;'Work DB'!C594,'Transport-DB'!F:F,"="&amp;'Work DB'!$J$4)</f>
        <v>0</v>
      </c>
      <c r="K594" s="168">
        <f>SUMIFS('Transport-DB'!N:N,'Transport-DB'!C:C,"="&amp;'Work DB'!C594,'Transport-DB'!F:F,"="&amp;'Work DB'!$K$4)</f>
        <v>0</v>
      </c>
      <c r="L594" s="169">
        <f>SUMIFS('Transport-DB'!N:N,'Transport-DB'!C:C,"="&amp;'Work DB'!C594,'Transport-DB'!F:F,"="&amp;'Work DB'!$L$4)</f>
        <v>0</v>
      </c>
      <c r="M594" s="169">
        <f>SUMIFS('Transport-DB'!N:N,'Transport-DB'!C:C,"="&amp;'Work DB'!C594,'Transport-DB'!F:F,"="&amp;'Work DB'!$M$4)</f>
        <v>0</v>
      </c>
      <c r="N594" s="169">
        <f>SUMIFS('Transport-DB'!N:N,'Transport-DB'!C:C,"="&amp;'Work DB'!C594,'Transport-DB'!F:F,"="&amp;'Work DB'!$N$4)</f>
        <v>0</v>
      </c>
      <c r="O594" s="169">
        <f>SUMIFS('Transport-DB'!N:N,'Transport-DB'!C:C,"="&amp;'Work DB'!C594,'Transport-DB'!F:F,"="&amp;'Work DB'!$O$4)</f>
        <v>0</v>
      </c>
      <c r="P594" s="169">
        <f>SUMIFS('Transport-DB'!N:N,'Transport-DB'!C:C,"="&amp;'Work DB'!C594,'Transport-DB'!F:F,"="&amp;'Work DB'!$P$4)</f>
        <v>0</v>
      </c>
      <c r="Q594" s="166">
        <f>SUMIFS('Transport-DB'!N:N,'Transport-DB'!C:C,"="&amp;'Work DB'!C594,'Transport-DB'!F:F,"="&amp;'Work DB'!$Q$4)</f>
        <v>0</v>
      </c>
      <c r="R594" s="167">
        <f>SUMIFS('Transport-DB'!N:N,'Transport-DB'!C:C,"="&amp;'Work DB'!C594,'Transport-DB'!F:F,"="&amp;'Work DB'!$R$4)</f>
        <v>0</v>
      </c>
      <c r="S594" s="168">
        <f>SUM(D594:J594)+SUM(K594:R594)-M594-SUMIFS(Transport_DB[ترانشه],Transport_DB[توضیحات],"دیسپوزال",Transport_DB[تاریخ],'Work DB'!C594)</f>
        <v>0</v>
      </c>
      <c r="T594" s="169">
        <f t="shared" si="78"/>
        <v>0</v>
      </c>
      <c r="U594" s="169"/>
      <c r="V594" s="169"/>
      <c r="W594" s="169"/>
      <c r="X594" s="169"/>
      <c r="Y594" s="167"/>
      <c r="Z594" s="249"/>
      <c r="AA594" s="168">
        <f>SUMIFS('Transport-DB'!P:P,'Transport-DB'!C:C,"="&amp;'Work DB'!C594,'Transport-DB'!F:F,"="&amp;'Work DB'!$AA$4)</f>
        <v>0</v>
      </c>
      <c r="AB594" s="169">
        <f>SUMIFS('Transport-DB'!P:P,'Transport-DB'!C:C,"="&amp;'Work DB'!C594,'Transport-DB'!F:F,"="&amp;'Work DB'!$AB$4)</f>
        <v>0</v>
      </c>
      <c r="AC594" s="169">
        <f>SUMIFS('Transport-DB'!P:P,'Transport-DB'!C:C,"="&amp;'Work DB'!C594,'Transport-DB'!F:F,"="&amp;'Work DB'!$AC$4)</f>
        <v>0</v>
      </c>
      <c r="AD594" s="166">
        <f>SUMIFS('Transport-DB'!P:P,'Transport-DB'!C:C,"="&amp;'Work DB'!C594,'Transport-DB'!F:F,"="&amp;'Work DB'!$AD$4)</f>
        <v>0</v>
      </c>
      <c r="AE594" s="166">
        <f>SUMIFS('Transport-DB'!P:P,'Transport-DB'!C:C,"="&amp;'Work DB'!C594,'Transport-DB'!F:F,"="&amp;'Work DB'!$AE$4)</f>
        <v>0</v>
      </c>
      <c r="AF594" s="166">
        <f>SUMIFS('Transport-DB'!P:P,'Transport-DB'!C:C,"="&amp;'Work DB'!C594,'Transport-DB'!F:F,"="&amp;'Work DB'!$AF$4)</f>
        <v>0</v>
      </c>
      <c r="AG594" s="167"/>
      <c r="AH594" s="168">
        <f>SUMIFS('Transport-DB'!Q:Q,'Transport-DB'!C:C,"="&amp;'Work DB'!C594)</f>
        <v>0</v>
      </c>
      <c r="AI594" s="170">
        <f>SUMIFS(Civil_DB[قالب بندی],Civil_DB[تاریخ],"="&amp;'Work DB'!C594)</f>
        <v>0</v>
      </c>
      <c r="AJ594" s="169"/>
      <c r="AK594" s="167">
        <f>SUMIFS(Civil_DB[بتن],Civil_DB[تاریخ],"="&amp;'Work DB'!C594)</f>
        <v>0</v>
      </c>
      <c r="AL594" s="28"/>
      <c r="AM594" s="29"/>
      <c r="AN594" s="31"/>
      <c r="AO594" s="28"/>
      <c r="AP594" s="29"/>
      <c r="AQ594" s="29"/>
      <c r="AR594" s="30"/>
      <c r="AS594" s="28"/>
      <c r="AT594" s="29"/>
      <c r="AU594" s="30"/>
      <c r="AV594" s="184"/>
      <c r="AW594" s="29"/>
      <c r="AX594" s="29"/>
      <c r="AY594" s="29"/>
      <c r="AZ594" s="29"/>
      <c r="BA594" s="29"/>
      <c r="BB594" s="29"/>
      <c r="BC594" s="30"/>
      <c r="BD594" s="249"/>
      <c r="BE594" s="249"/>
      <c r="BF594" s="249"/>
      <c r="BG594" s="249"/>
      <c r="BH594" s="32"/>
      <c r="BI594" s="56"/>
    </row>
    <row r="595" spans="2:61" s="15" customFormat="1" ht="21" x14ac:dyDescent="0.25">
      <c r="B595" s="47"/>
      <c r="C595" s="20">
        <f t="shared" si="79"/>
        <v>45960</v>
      </c>
      <c r="D595" s="168">
        <f>SUMIFS('Transport-DB'!O:O,'Transport-DB'!C:C,"="&amp;'Work DB'!C595,'Transport-DB'!F:F,"="&amp;'Work DB'!$D$4)</f>
        <v>0</v>
      </c>
      <c r="E595" s="169">
        <f>SUMIFS('Transport-DB'!O:O,'Transport-DB'!C:C,"="&amp;'Work DB'!C595,'Transport-DB'!F:F,"="&amp;'Work DB'!$E$4)</f>
        <v>0</v>
      </c>
      <c r="F595" s="169">
        <f>SUMIFS('Transport-DB'!O:O,'Transport-DB'!C:C,"="&amp;'Work DB'!C595,'Transport-DB'!F:F,"="&amp;'Work DB'!$F$4)</f>
        <v>0</v>
      </c>
      <c r="G595" s="169">
        <f>SUMIFS('Transport-DB'!O:O,'Transport-DB'!C:C,"="&amp;'Work DB'!C595,'Transport-DB'!F:F,"="&amp;'Work DB'!$G$4)</f>
        <v>0</v>
      </c>
      <c r="H595" s="166">
        <f>SUMIFS('Transport-DB'!O:O,'Transport-DB'!C:C,"="&amp;'Work DB'!C595,'Transport-DB'!F:F,"="&amp;'Work DB'!$H$4)</f>
        <v>0</v>
      </c>
      <c r="I595" s="169">
        <f>SUMIFS('Transport-DB'!O:O,'Transport-DB'!C:C,"="&amp;'Work DB'!C595,'Transport-DB'!F:F,"="&amp;'Work DB'!$I$4)</f>
        <v>0</v>
      </c>
      <c r="J595" s="337">
        <f>SUMIFS('Transport-DB'!O:O,'Transport-DB'!C:C,"="&amp;'Work DB'!C595,'Transport-DB'!F:F,"="&amp;'Work DB'!$J$4)</f>
        <v>0</v>
      </c>
      <c r="K595" s="168">
        <f>SUMIFS('Transport-DB'!N:N,'Transport-DB'!C:C,"="&amp;'Work DB'!C595,'Transport-DB'!F:F,"="&amp;'Work DB'!$K$4)</f>
        <v>0</v>
      </c>
      <c r="L595" s="169">
        <f>SUMIFS('Transport-DB'!N:N,'Transport-DB'!C:C,"="&amp;'Work DB'!C595,'Transport-DB'!F:F,"="&amp;'Work DB'!$L$4)</f>
        <v>0</v>
      </c>
      <c r="M595" s="169">
        <f>SUMIFS('Transport-DB'!N:N,'Transport-DB'!C:C,"="&amp;'Work DB'!C595,'Transport-DB'!F:F,"="&amp;'Work DB'!$M$4)</f>
        <v>0</v>
      </c>
      <c r="N595" s="169">
        <f>SUMIFS('Transport-DB'!N:N,'Transport-DB'!C:C,"="&amp;'Work DB'!C595,'Transport-DB'!F:F,"="&amp;'Work DB'!$N$4)</f>
        <v>0</v>
      </c>
      <c r="O595" s="169">
        <f>SUMIFS('Transport-DB'!N:N,'Transport-DB'!C:C,"="&amp;'Work DB'!C595,'Transport-DB'!F:F,"="&amp;'Work DB'!$O$4)</f>
        <v>0</v>
      </c>
      <c r="P595" s="169">
        <f>SUMIFS('Transport-DB'!N:N,'Transport-DB'!C:C,"="&amp;'Work DB'!C595,'Transport-DB'!F:F,"="&amp;'Work DB'!$P$4)</f>
        <v>0</v>
      </c>
      <c r="Q595" s="166">
        <f>SUMIFS('Transport-DB'!N:N,'Transport-DB'!C:C,"="&amp;'Work DB'!C595,'Transport-DB'!F:F,"="&amp;'Work DB'!$Q$4)</f>
        <v>0</v>
      </c>
      <c r="R595" s="167">
        <f>SUMIFS('Transport-DB'!N:N,'Transport-DB'!C:C,"="&amp;'Work DB'!C595,'Transport-DB'!F:F,"="&amp;'Work DB'!$R$4)</f>
        <v>0</v>
      </c>
      <c r="S595" s="168">
        <f>SUM(D595:J595)+SUM(K595:R595)-M595-SUMIFS(Transport_DB[ترانشه],Transport_DB[توضیحات],"دیسپوزال",Transport_DB[تاریخ],'Work DB'!C595)</f>
        <v>0</v>
      </c>
      <c r="T595" s="169">
        <f t="shared" si="78"/>
        <v>0</v>
      </c>
      <c r="U595" s="169"/>
      <c r="V595" s="169"/>
      <c r="W595" s="169"/>
      <c r="X595" s="169"/>
      <c r="Y595" s="167"/>
      <c r="Z595" s="249"/>
      <c r="AA595" s="168">
        <f>SUMIFS('Transport-DB'!P:P,'Transport-DB'!C:C,"="&amp;'Work DB'!C595,'Transport-DB'!F:F,"="&amp;'Work DB'!$AA$4)</f>
        <v>0</v>
      </c>
      <c r="AB595" s="169">
        <f>SUMIFS('Transport-DB'!P:P,'Transport-DB'!C:C,"="&amp;'Work DB'!C595,'Transport-DB'!F:F,"="&amp;'Work DB'!$AB$4)</f>
        <v>0</v>
      </c>
      <c r="AC595" s="169">
        <f>SUMIFS('Transport-DB'!P:P,'Transport-DB'!C:C,"="&amp;'Work DB'!C595,'Transport-DB'!F:F,"="&amp;'Work DB'!$AC$4)</f>
        <v>0</v>
      </c>
      <c r="AD595" s="166">
        <f>SUMIFS('Transport-DB'!P:P,'Transport-DB'!C:C,"="&amp;'Work DB'!C595,'Transport-DB'!F:F,"="&amp;'Work DB'!$AD$4)</f>
        <v>0</v>
      </c>
      <c r="AE595" s="166">
        <f>SUMIFS('Transport-DB'!P:P,'Transport-DB'!C:C,"="&amp;'Work DB'!C595,'Transport-DB'!F:F,"="&amp;'Work DB'!$AE$4)</f>
        <v>0</v>
      </c>
      <c r="AF595" s="166">
        <f>SUMIFS('Transport-DB'!P:P,'Transport-DB'!C:C,"="&amp;'Work DB'!C595,'Transport-DB'!F:F,"="&amp;'Work DB'!$AF$4)</f>
        <v>0</v>
      </c>
      <c r="AG595" s="167"/>
      <c r="AH595" s="168">
        <f>SUMIFS('Transport-DB'!Q:Q,'Transport-DB'!C:C,"="&amp;'Work DB'!C595)</f>
        <v>0</v>
      </c>
      <c r="AI595" s="170">
        <f>SUMIFS(Civil_DB[قالب بندی],Civil_DB[تاریخ],"="&amp;'Work DB'!C595)</f>
        <v>0</v>
      </c>
      <c r="AJ595" s="169"/>
      <c r="AK595" s="167">
        <f>SUMIFS(Civil_DB[بتن],Civil_DB[تاریخ],"="&amp;'Work DB'!C595)</f>
        <v>0</v>
      </c>
      <c r="AL595" s="28"/>
      <c r="AM595" s="29"/>
      <c r="AN595" s="31"/>
      <c r="AO595" s="28"/>
      <c r="AP595" s="29"/>
      <c r="AQ595" s="29"/>
      <c r="AR595" s="30"/>
      <c r="AS595" s="28"/>
      <c r="AT595" s="29"/>
      <c r="AU595" s="30"/>
      <c r="AV595" s="184"/>
      <c r="AW595" s="29"/>
      <c r="AX595" s="29"/>
      <c r="AY595" s="29"/>
      <c r="AZ595" s="29"/>
      <c r="BA595" s="29"/>
      <c r="BB595" s="29"/>
      <c r="BC595" s="30"/>
      <c r="BD595" s="249"/>
      <c r="BE595" s="249"/>
      <c r="BF595" s="249"/>
      <c r="BG595" s="249"/>
      <c r="BH595" s="32"/>
      <c r="BI595" s="56"/>
    </row>
    <row r="596" spans="2:61" s="15" customFormat="1" ht="21" x14ac:dyDescent="0.25">
      <c r="B596" s="47"/>
      <c r="C596" s="20">
        <f t="shared" si="79"/>
        <v>45961</v>
      </c>
      <c r="D596" s="168">
        <f>SUMIFS('Transport-DB'!O:O,'Transport-DB'!C:C,"="&amp;'Work DB'!C596,'Transport-DB'!F:F,"="&amp;'Work DB'!$D$4)</f>
        <v>0</v>
      </c>
      <c r="E596" s="169">
        <f>SUMIFS('Transport-DB'!O:O,'Transport-DB'!C:C,"="&amp;'Work DB'!C596,'Transport-DB'!F:F,"="&amp;'Work DB'!$E$4)</f>
        <v>0</v>
      </c>
      <c r="F596" s="169">
        <f>SUMIFS('Transport-DB'!O:O,'Transport-DB'!C:C,"="&amp;'Work DB'!C596,'Transport-DB'!F:F,"="&amp;'Work DB'!$F$4)</f>
        <v>0</v>
      </c>
      <c r="G596" s="169">
        <f>SUMIFS('Transport-DB'!O:O,'Transport-DB'!C:C,"="&amp;'Work DB'!C596,'Transport-DB'!F:F,"="&amp;'Work DB'!$G$4)</f>
        <v>0</v>
      </c>
      <c r="H596" s="166">
        <f>SUMIFS('Transport-DB'!O:O,'Transport-DB'!C:C,"="&amp;'Work DB'!C596,'Transport-DB'!F:F,"="&amp;'Work DB'!$H$4)</f>
        <v>0</v>
      </c>
      <c r="I596" s="169">
        <f>SUMIFS('Transport-DB'!O:O,'Transport-DB'!C:C,"="&amp;'Work DB'!C596,'Transport-DB'!F:F,"="&amp;'Work DB'!$I$4)</f>
        <v>0</v>
      </c>
      <c r="J596" s="337">
        <f>SUMIFS('Transport-DB'!O:O,'Transport-DB'!C:C,"="&amp;'Work DB'!C596,'Transport-DB'!F:F,"="&amp;'Work DB'!$J$4)</f>
        <v>0</v>
      </c>
      <c r="K596" s="168">
        <f>SUMIFS('Transport-DB'!N:N,'Transport-DB'!C:C,"="&amp;'Work DB'!C596,'Transport-DB'!F:F,"="&amp;'Work DB'!$K$4)</f>
        <v>0</v>
      </c>
      <c r="L596" s="169">
        <f>SUMIFS('Transport-DB'!N:N,'Transport-DB'!C:C,"="&amp;'Work DB'!C596,'Transport-DB'!F:F,"="&amp;'Work DB'!$L$4)</f>
        <v>0</v>
      </c>
      <c r="M596" s="169">
        <f>SUMIFS('Transport-DB'!N:N,'Transport-DB'!C:C,"="&amp;'Work DB'!C596,'Transport-DB'!F:F,"="&amp;'Work DB'!$M$4)</f>
        <v>0</v>
      </c>
      <c r="N596" s="169">
        <f>SUMIFS('Transport-DB'!N:N,'Transport-DB'!C:C,"="&amp;'Work DB'!C596,'Transport-DB'!F:F,"="&amp;'Work DB'!$N$4)</f>
        <v>0</v>
      </c>
      <c r="O596" s="169">
        <f>SUMIFS('Transport-DB'!N:N,'Transport-DB'!C:C,"="&amp;'Work DB'!C596,'Transport-DB'!F:F,"="&amp;'Work DB'!$O$4)</f>
        <v>0</v>
      </c>
      <c r="P596" s="169">
        <f>SUMIFS('Transport-DB'!N:N,'Transport-DB'!C:C,"="&amp;'Work DB'!C596,'Transport-DB'!F:F,"="&amp;'Work DB'!$P$4)</f>
        <v>0</v>
      </c>
      <c r="Q596" s="166">
        <f>SUMIFS('Transport-DB'!N:N,'Transport-DB'!C:C,"="&amp;'Work DB'!C596,'Transport-DB'!F:F,"="&amp;'Work DB'!$Q$4)</f>
        <v>0</v>
      </c>
      <c r="R596" s="167">
        <f>SUMIFS('Transport-DB'!N:N,'Transport-DB'!C:C,"="&amp;'Work DB'!C596,'Transport-DB'!F:F,"="&amp;'Work DB'!$R$4)</f>
        <v>0</v>
      </c>
      <c r="S596" s="168">
        <f>SUM(D596:J596)+SUM(K596:R596)-M596-SUMIFS(Transport_DB[ترانشه],Transport_DB[توضیحات],"دیسپوزال",Transport_DB[تاریخ],'Work DB'!C596)</f>
        <v>0</v>
      </c>
      <c r="T596" s="169">
        <f t="shared" si="78"/>
        <v>0</v>
      </c>
      <c r="U596" s="169"/>
      <c r="V596" s="169"/>
      <c r="W596" s="169"/>
      <c r="X596" s="169"/>
      <c r="Y596" s="167"/>
      <c r="Z596" s="249"/>
      <c r="AA596" s="168">
        <f>SUMIFS('Transport-DB'!P:P,'Transport-DB'!C:C,"="&amp;'Work DB'!C596,'Transport-DB'!F:F,"="&amp;'Work DB'!$AA$4)</f>
        <v>0</v>
      </c>
      <c r="AB596" s="169">
        <f>SUMIFS('Transport-DB'!P:P,'Transport-DB'!C:C,"="&amp;'Work DB'!C596,'Transport-DB'!F:F,"="&amp;'Work DB'!$AB$4)</f>
        <v>0</v>
      </c>
      <c r="AC596" s="169">
        <f>SUMIFS('Transport-DB'!P:P,'Transport-DB'!C:C,"="&amp;'Work DB'!C596,'Transport-DB'!F:F,"="&amp;'Work DB'!$AC$4)</f>
        <v>0</v>
      </c>
      <c r="AD596" s="166">
        <f>SUMIFS('Transport-DB'!P:P,'Transport-DB'!C:C,"="&amp;'Work DB'!C596,'Transport-DB'!F:F,"="&amp;'Work DB'!$AD$4)</f>
        <v>0</v>
      </c>
      <c r="AE596" s="166">
        <f>SUMIFS('Transport-DB'!P:P,'Transport-DB'!C:C,"="&amp;'Work DB'!C596,'Transport-DB'!F:F,"="&amp;'Work DB'!$AE$4)</f>
        <v>0</v>
      </c>
      <c r="AF596" s="166">
        <f>SUMIFS('Transport-DB'!P:P,'Transport-DB'!C:C,"="&amp;'Work DB'!C596,'Transport-DB'!F:F,"="&amp;'Work DB'!$AF$4)</f>
        <v>0</v>
      </c>
      <c r="AG596" s="167"/>
      <c r="AH596" s="168">
        <f>SUMIFS('Transport-DB'!Q:Q,'Transport-DB'!C:C,"="&amp;'Work DB'!C596)</f>
        <v>0</v>
      </c>
      <c r="AI596" s="170">
        <f>SUMIFS(Civil_DB[قالب بندی],Civil_DB[تاریخ],"="&amp;'Work DB'!C596)</f>
        <v>0</v>
      </c>
      <c r="AJ596" s="169"/>
      <c r="AK596" s="167">
        <f>SUMIFS(Civil_DB[بتن],Civil_DB[تاریخ],"="&amp;'Work DB'!C596)</f>
        <v>0</v>
      </c>
      <c r="AL596" s="28"/>
      <c r="AM596" s="29"/>
      <c r="AN596" s="31"/>
      <c r="AO596" s="28"/>
      <c r="AP596" s="29"/>
      <c r="AQ596" s="29"/>
      <c r="AR596" s="30"/>
      <c r="AS596" s="28"/>
      <c r="AT596" s="29"/>
      <c r="AU596" s="30"/>
      <c r="AV596" s="184"/>
      <c r="AW596" s="29"/>
      <c r="AX596" s="29"/>
      <c r="AY596" s="29"/>
      <c r="AZ596" s="29"/>
      <c r="BA596" s="29"/>
      <c r="BB596" s="29"/>
      <c r="BC596" s="30"/>
      <c r="BD596" s="249"/>
      <c r="BE596" s="249"/>
      <c r="BF596" s="249"/>
      <c r="BG596" s="249"/>
      <c r="BH596" s="32"/>
      <c r="BI596" s="56"/>
    </row>
    <row r="597" spans="2:61" s="15" customFormat="1" ht="21" x14ac:dyDescent="0.25">
      <c r="B597" s="47"/>
      <c r="C597" s="20">
        <f t="shared" si="79"/>
        <v>45962</v>
      </c>
      <c r="D597" s="168">
        <f>SUMIFS('Transport-DB'!O:O,'Transport-DB'!C:C,"="&amp;'Work DB'!C597,'Transport-DB'!F:F,"="&amp;'Work DB'!$D$4)</f>
        <v>0</v>
      </c>
      <c r="E597" s="169">
        <f>SUMIFS('Transport-DB'!O:O,'Transport-DB'!C:C,"="&amp;'Work DB'!C597,'Transport-DB'!F:F,"="&amp;'Work DB'!$E$4)</f>
        <v>0</v>
      </c>
      <c r="F597" s="169">
        <f>SUMIFS('Transport-DB'!O:O,'Transport-DB'!C:C,"="&amp;'Work DB'!C597,'Transport-DB'!F:F,"="&amp;'Work DB'!$F$4)</f>
        <v>0</v>
      </c>
      <c r="G597" s="169">
        <f>SUMIFS('Transport-DB'!O:O,'Transport-DB'!C:C,"="&amp;'Work DB'!C597,'Transport-DB'!F:F,"="&amp;'Work DB'!$G$4)</f>
        <v>0</v>
      </c>
      <c r="H597" s="166">
        <f>SUMIFS('Transport-DB'!O:O,'Transport-DB'!C:C,"="&amp;'Work DB'!C597,'Transport-DB'!F:F,"="&amp;'Work DB'!$H$4)</f>
        <v>0</v>
      </c>
      <c r="I597" s="169">
        <f>SUMIFS('Transport-DB'!O:O,'Transport-DB'!C:C,"="&amp;'Work DB'!C597,'Transport-DB'!F:F,"="&amp;'Work DB'!$I$4)</f>
        <v>0</v>
      </c>
      <c r="J597" s="337">
        <f>SUMIFS('Transport-DB'!O:O,'Transport-DB'!C:C,"="&amp;'Work DB'!C597,'Transport-DB'!F:F,"="&amp;'Work DB'!$J$4)</f>
        <v>0</v>
      </c>
      <c r="K597" s="168">
        <f>SUMIFS('Transport-DB'!N:N,'Transport-DB'!C:C,"="&amp;'Work DB'!C597,'Transport-DB'!F:F,"="&amp;'Work DB'!$K$4)</f>
        <v>0</v>
      </c>
      <c r="L597" s="169">
        <f>SUMIFS('Transport-DB'!N:N,'Transport-DB'!C:C,"="&amp;'Work DB'!C597,'Transport-DB'!F:F,"="&amp;'Work DB'!$L$4)</f>
        <v>0</v>
      </c>
      <c r="M597" s="169">
        <f>SUMIFS('Transport-DB'!N:N,'Transport-DB'!C:C,"="&amp;'Work DB'!C597,'Transport-DB'!F:F,"="&amp;'Work DB'!$M$4)</f>
        <v>0</v>
      </c>
      <c r="N597" s="169">
        <f>SUMIFS('Transport-DB'!N:N,'Transport-DB'!C:C,"="&amp;'Work DB'!C597,'Transport-DB'!F:F,"="&amp;'Work DB'!$N$4)</f>
        <v>0</v>
      </c>
      <c r="O597" s="169">
        <f>SUMIFS('Transport-DB'!N:N,'Transport-DB'!C:C,"="&amp;'Work DB'!C597,'Transport-DB'!F:F,"="&amp;'Work DB'!$O$4)</f>
        <v>0</v>
      </c>
      <c r="P597" s="169">
        <f>SUMIFS('Transport-DB'!N:N,'Transport-DB'!C:C,"="&amp;'Work DB'!C597,'Transport-DB'!F:F,"="&amp;'Work DB'!$P$4)</f>
        <v>0</v>
      </c>
      <c r="Q597" s="166">
        <f>SUMIFS('Transport-DB'!N:N,'Transport-DB'!C:C,"="&amp;'Work DB'!C597,'Transport-DB'!F:F,"="&amp;'Work DB'!$Q$4)</f>
        <v>0</v>
      </c>
      <c r="R597" s="167">
        <f>SUMIFS('Transport-DB'!N:N,'Transport-DB'!C:C,"="&amp;'Work DB'!C597,'Transport-DB'!F:F,"="&amp;'Work DB'!$R$4)</f>
        <v>0</v>
      </c>
      <c r="S597" s="168">
        <f>SUM(D597:J597)+SUM(K597:R597)-M597-SUMIFS(Transport_DB[ترانشه],Transport_DB[توضیحات],"دیسپوزال",Transport_DB[تاریخ],'Work DB'!C597)</f>
        <v>0</v>
      </c>
      <c r="T597" s="169">
        <f t="shared" si="78"/>
        <v>0</v>
      </c>
      <c r="U597" s="169"/>
      <c r="V597" s="169"/>
      <c r="W597" s="169"/>
      <c r="X597" s="169"/>
      <c r="Y597" s="167"/>
      <c r="Z597" s="249"/>
      <c r="AA597" s="168">
        <f>SUMIFS('Transport-DB'!P:P,'Transport-DB'!C:C,"="&amp;'Work DB'!C597,'Transport-DB'!F:F,"="&amp;'Work DB'!$AA$4)</f>
        <v>0</v>
      </c>
      <c r="AB597" s="169">
        <f>SUMIFS('Transport-DB'!P:P,'Transport-DB'!C:C,"="&amp;'Work DB'!C597,'Transport-DB'!F:F,"="&amp;'Work DB'!$AB$4)</f>
        <v>0</v>
      </c>
      <c r="AC597" s="169">
        <f>SUMIFS('Transport-DB'!P:P,'Transport-DB'!C:C,"="&amp;'Work DB'!C597,'Transport-DB'!F:F,"="&amp;'Work DB'!$AC$4)</f>
        <v>0</v>
      </c>
      <c r="AD597" s="166">
        <f>SUMIFS('Transport-DB'!P:P,'Transport-DB'!C:C,"="&amp;'Work DB'!C597,'Transport-DB'!F:F,"="&amp;'Work DB'!$AD$4)</f>
        <v>0</v>
      </c>
      <c r="AE597" s="166">
        <f>SUMIFS('Transport-DB'!P:P,'Transport-DB'!C:C,"="&amp;'Work DB'!C597,'Transport-DB'!F:F,"="&amp;'Work DB'!$AE$4)</f>
        <v>0</v>
      </c>
      <c r="AF597" s="166">
        <f>SUMIFS('Transport-DB'!P:P,'Transport-DB'!C:C,"="&amp;'Work DB'!C597,'Transport-DB'!F:F,"="&amp;'Work DB'!$AF$4)</f>
        <v>0</v>
      </c>
      <c r="AG597" s="167"/>
      <c r="AH597" s="168">
        <f>SUMIFS('Transport-DB'!Q:Q,'Transport-DB'!C:C,"="&amp;'Work DB'!C597)</f>
        <v>0</v>
      </c>
      <c r="AI597" s="170">
        <f>SUMIFS(Civil_DB[قالب بندی],Civil_DB[تاریخ],"="&amp;'Work DB'!C597)</f>
        <v>0</v>
      </c>
      <c r="AJ597" s="169"/>
      <c r="AK597" s="167">
        <f>SUMIFS(Civil_DB[بتن],Civil_DB[تاریخ],"="&amp;'Work DB'!C597)</f>
        <v>0</v>
      </c>
      <c r="AL597" s="28"/>
      <c r="AM597" s="29"/>
      <c r="AN597" s="31"/>
      <c r="AO597" s="28"/>
      <c r="AP597" s="29"/>
      <c r="AQ597" s="29"/>
      <c r="AR597" s="30"/>
      <c r="AS597" s="28"/>
      <c r="AT597" s="29"/>
      <c r="AU597" s="30"/>
      <c r="AV597" s="184"/>
      <c r="AW597" s="29"/>
      <c r="AX597" s="29"/>
      <c r="AY597" s="29"/>
      <c r="AZ597" s="29"/>
      <c r="BA597" s="29"/>
      <c r="BB597" s="29"/>
      <c r="BC597" s="30"/>
      <c r="BD597" s="249"/>
      <c r="BE597" s="249"/>
      <c r="BF597" s="249"/>
      <c r="BG597" s="249"/>
      <c r="BH597" s="32"/>
      <c r="BI597" s="56"/>
    </row>
    <row r="598" spans="2:61" s="15" customFormat="1" ht="21" x14ac:dyDescent="0.25">
      <c r="B598" s="47"/>
      <c r="C598" s="20">
        <f t="shared" si="79"/>
        <v>45963</v>
      </c>
      <c r="D598" s="168">
        <f>SUMIFS('Transport-DB'!O:O,'Transport-DB'!C:C,"="&amp;'Work DB'!C598,'Transport-DB'!F:F,"="&amp;'Work DB'!$D$4)</f>
        <v>0</v>
      </c>
      <c r="E598" s="169">
        <f>SUMIFS('Transport-DB'!O:O,'Transport-DB'!C:C,"="&amp;'Work DB'!C598,'Transport-DB'!F:F,"="&amp;'Work DB'!$E$4)</f>
        <v>0</v>
      </c>
      <c r="F598" s="169">
        <f>SUMIFS('Transport-DB'!O:O,'Transport-DB'!C:C,"="&amp;'Work DB'!C598,'Transport-DB'!F:F,"="&amp;'Work DB'!$F$4)</f>
        <v>0</v>
      </c>
      <c r="G598" s="169">
        <f>SUMIFS('Transport-DB'!O:O,'Transport-DB'!C:C,"="&amp;'Work DB'!C598,'Transport-DB'!F:F,"="&amp;'Work DB'!$G$4)</f>
        <v>0</v>
      </c>
      <c r="H598" s="166">
        <f>SUMIFS('Transport-DB'!O:O,'Transport-DB'!C:C,"="&amp;'Work DB'!C598,'Transport-DB'!F:F,"="&amp;'Work DB'!$H$4)</f>
        <v>0</v>
      </c>
      <c r="I598" s="169">
        <f>SUMIFS('Transport-DB'!O:O,'Transport-DB'!C:C,"="&amp;'Work DB'!C598,'Transport-DB'!F:F,"="&amp;'Work DB'!$I$4)</f>
        <v>0</v>
      </c>
      <c r="J598" s="337">
        <f>SUMIFS('Transport-DB'!O:O,'Transport-DB'!C:C,"="&amp;'Work DB'!C598,'Transport-DB'!F:F,"="&amp;'Work DB'!$J$4)</f>
        <v>0</v>
      </c>
      <c r="K598" s="168">
        <f>SUMIFS('Transport-DB'!N:N,'Transport-DB'!C:C,"="&amp;'Work DB'!C598,'Transport-DB'!F:F,"="&amp;'Work DB'!$K$4)</f>
        <v>0</v>
      </c>
      <c r="L598" s="169">
        <f>SUMIFS('Transport-DB'!N:N,'Transport-DB'!C:C,"="&amp;'Work DB'!C598,'Transport-DB'!F:F,"="&amp;'Work DB'!$L$4)</f>
        <v>0</v>
      </c>
      <c r="M598" s="169">
        <f>SUMIFS('Transport-DB'!N:N,'Transport-DB'!C:C,"="&amp;'Work DB'!C598,'Transport-DB'!F:F,"="&amp;'Work DB'!$M$4)</f>
        <v>0</v>
      </c>
      <c r="N598" s="169">
        <f>SUMIFS('Transport-DB'!N:N,'Transport-DB'!C:C,"="&amp;'Work DB'!C598,'Transport-DB'!F:F,"="&amp;'Work DB'!$N$4)</f>
        <v>0</v>
      </c>
      <c r="O598" s="169">
        <f>SUMIFS('Transport-DB'!N:N,'Transport-DB'!C:C,"="&amp;'Work DB'!C598,'Transport-DB'!F:F,"="&amp;'Work DB'!$O$4)</f>
        <v>0</v>
      </c>
      <c r="P598" s="169">
        <f>SUMIFS('Transport-DB'!N:N,'Transport-DB'!C:C,"="&amp;'Work DB'!C598,'Transport-DB'!F:F,"="&amp;'Work DB'!$P$4)</f>
        <v>0</v>
      </c>
      <c r="Q598" s="166">
        <f>SUMIFS('Transport-DB'!N:N,'Transport-DB'!C:C,"="&amp;'Work DB'!C598,'Transport-DB'!F:F,"="&amp;'Work DB'!$Q$4)</f>
        <v>0</v>
      </c>
      <c r="R598" s="167">
        <f>SUMIFS('Transport-DB'!N:N,'Transport-DB'!C:C,"="&amp;'Work DB'!C598,'Transport-DB'!F:F,"="&amp;'Work DB'!$R$4)</f>
        <v>0</v>
      </c>
      <c r="S598" s="168">
        <f>SUM(D598:J598)+SUM(K598:R598)-M598-SUMIFS(Transport_DB[ترانشه],Transport_DB[توضیحات],"دیسپوزال",Transport_DB[تاریخ],'Work DB'!C598)</f>
        <v>0</v>
      </c>
      <c r="T598" s="169">
        <f t="shared" si="78"/>
        <v>0</v>
      </c>
      <c r="U598" s="169"/>
      <c r="V598" s="169"/>
      <c r="W598" s="169"/>
      <c r="X598" s="169"/>
      <c r="Y598" s="167"/>
      <c r="Z598" s="249"/>
      <c r="AA598" s="168">
        <f>SUMIFS('Transport-DB'!P:P,'Transport-DB'!C:C,"="&amp;'Work DB'!C598,'Transport-DB'!F:F,"="&amp;'Work DB'!$AA$4)</f>
        <v>0</v>
      </c>
      <c r="AB598" s="169">
        <f>SUMIFS('Transport-DB'!P:P,'Transport-DB'!C:C,"="&amp;'Work DB'!C598,'Transport-DB'!F:F,"="&amp;'Work DB'!$AB$4)</f>
        <v>0</v>
      </c>
      <c r="AC598" s="169">
        <f>SUMIFS('Transport-DB'!P:P,'Transport-DB'!C:C,"="&amp;'Work DB'!C598,'Transport-DB'!F:F,"="&amp;'Work DB'!$AC$4)</f>
        <v>0</v>
      </c>
      <c r="AD598" s="166">
        <f>SUMIFS('Transport-DB'!P:P,'Transport-DB'!C:C,"="&amp;'Work DB'!C598,'Transport-DB'!F:F,"="&amp;'Work DB'!$AD$4)</f>
        <v>0</v>
      </c>
      <c r="AE598" s="166">
        <f>SUMIFS('Transport-DB'!P:P,'Transport-DB'!C:C,"="&amp;'Work DB'!C598,'Transport-DB'!F:F,"="&amp;'Work DB'!$AE$4)</f>
        <v>0</v>
      </c>
      <c r="AF598" s="166">
        <f>SUMIFS('Transport-DB'!P:P,'Transport-DB'!C:C,"="&amp;'Work DB'!C598,'Transport-DB'!F:F,"="&amp;'Work DB'!$AF$4)</f>
        <v>0</v>
      </c>
      <c r="AG598" s="167"/>
      <c r="AH598" s="168">
        <f>SUMIFS('Transport-DB'!Q:Q,'Transport-DB'!C:C,"="&amp;'Work DB'!C598)</f>
        <v>0</v>
      </c>
      <c r="AI598" s="170">
        <f>SUMIFS(Civil_DB[قالب بندی],Civil_DB[تاریخ],"="&amp;'Work DB'!C598)</f>
        <v>0</v>
      </c>
      <c r="AJ598" s="169"/>
      <c r="AK598" s="167">
        <f>SUMIFS(Civil_DB[بتن],Civil_DB[تاریخ],"="&amp;'Work DB'!C598)</f>
        <v>0</v>
      </c>
      <c r="AL598" s="28"/>
      <c r="AM598" s="29"/>
      <c r="AN598" s="31"/>
      <c r="AO598" s="28"/>
      <c r="AP598" s="29"/>
      <c r="AQ598" s="29"/>
      <c r="AR598" s="30"/>
      <c r="AS598" s="28"/>
      <c r="AT598" s="29"/>
      <c r="AU598" s="30"/>
      <c r="AV598" s="184"/>
      <c r="AW598" s="29"/>
      <c r="AX598" s="29"/>
      <c r="AY598" s="29"/>
      <c r="AZ598" s="29"/>
      <c r="BA598" s="29"/>
      <c r="BB598" s="29"/>
      <c r="BC598" s="30"/>
      <c r="BD598" s="249"/>
      <c r="BE598" s="249"/>
      <c r="BF598" s="249"/>
      <c r="BG598" s="249"/>
      <c r="BH598" s="32"/>
      <c r="BI598" s="56"/>
    </row>
    <row r="599" spans="2:61" s="15" customFormat="1" ht="21" x14ac:dyDescent="0.25">
      <c r="B599" s="47"/>
      <c r="C599" s="20">
        <f t="shared" si="79"/>
        <v>45964</v>
      </c>
      <c r="D599" s="168">
        <f>SUMIFS('Transport-DB'!O:O,'Transport-DB'!C:C,"="&amp;'Work DB'!C599,'Transport-DB'!F:F,"="&amp;'Work DB'!$D$4)</f>
        <v>0</v>
      </c>
      <c r="E599" s="169">
        <f>SUMIFS('Transport-DB'!O:O,'Transport-DB'!C:C,"="&amp;'Work DB'!C599,'Transport-DB'!F:F,"="&amp;'Work DB'!$E$4)</f>
        <v>0</v>
      </c>
      <c r="F599" s="169">
        <f>SUMIFS('Transport-DB'!O:O,'Transport-DB'!C:C,"="&amp;'Work DB'!C599,'Transport-DB'!F:F,"="&amp;'Work DB'!$F$4)</f>
        <v>0</v>
      </c>
      <c r="G599" s="169">
        <f>SUMIFS('Transport-DB'!O:O,'Transport-DB'!C:C,"="&amp;'Work DB'!C599,'Transport-DB'!F:F,"="&amp;'Work DB'!$G$4)</f>
        <v>0</v>
      </c>
      <c r="H599" s="166">
        <f>SUMIFS('Transport-DB'!O:O,'Transport-DB'!C:C,"="&amp;'Work DB'!C599,'Transport-DB'!F:F,"="&amp;'Work DB'!$H$4)</f>
        <v>0</v>
      </c>
      <c r="I599" s="169">
        <f>SUMIFS('Transport-DB'!O:O,'Transport-DB'!C:C,"="&amp;'Work DB'!C599,'Transport-DB'!F:F,"="&amp;'Work DB'!$I$4)</f>
        <v>0</v>
      </c>
      <c r="J599" s="337">
        <f>SUMIFS('Transport-DB'!O:O,'Transport-DB'!C:C,"="&amp;'Work DB'!C599,'Transport-DB'!F:F,"="&amp;'Work DB'!$J$4)</f>
        <v>0</v>
      </c>
      <c r="K599" s="168">
        <f>SUMIFS('Transport-DB'!N:N,'Transport-DB'!C:C,"="&amp;'Work DB'!C599,'Transport-DB'!F:F,"="&amp;'Work DB'!$K$4)</f>
        <v>0</v>
      </c>
      <c r="L599" s="169">
        <f>SUMIFS('Transport-DB'!N:N,'Transport-DB'!C:C,"="&amp;'Work DB'!C599,'Transport-DB'!F:F,"="&amp;'Work DB'!$L$4)</f>
        <v>0</v>
      </c>
      <c r="M599" s="169">
        <f>SUMIFS('Transport-DB'!N:N,'Transport-DB'!C:C,"="&amp;'Work DB'!C599,'Transport-DB'!F:F,"="&amp;'Work DB'!$M$4)</f>
        <v>0</v>
      </c>
      <c r="N599" s="169">
        <f>SUMIFS('Transport-DB'!N:N,'Transport-DB'!C:C,"="&amp;'Work DB'!C599,'Transport-DB'!F:F,"="&amp;'Work DB'!$N$4)</f>
        <v>0</v>
      </c>
      <c r="O599" s="169">
        <f>SUMIFS('Transport-DB'!N:N,'Transport-DB'!C:C,"="&amp;'Work DB'!C599,'Transport-DB'!F:F,"="&amp;'Work DB'!$O$4)</f>
        <v>0</v>
      </c>
      <c r="P599" s="169">
        <f>SUMIFS('Transport-DB'!N:N,'Transport-DB'!C:C,"="&amp;'Work DB'!C599,'Transport-DB'!F:F,"="&amp;'Work DB'!$P$4)</f>
        <v>0</v>
      </c>
      <c r="Q599" s="166">
        <f>SUMIFS('Transport-DB'!N:N,'Transport-DB'!C:C,"="&amp;'Work DB'!C599,'Transport-DB'!F:F,"="&amp;'Work DB'!$Q$4)</f>
        <v>0</v>
      </c>
      <c r="R599" s="167">
        <f>SUMIFS('Transport-DB'!N:N,'Transport-DB'!C:C,"="&amp;'Work DB'!C599,'Transport-DB'!F:F,"="&amp;'Work DB'!$R$4)</f>
        <v>0</v>
      </c>
      <c r="S599" s="168">
        <f>SUM(D599:J599)+SUM(K599:R599)-M599-SUMIFS(Transport_DB[ترانشه],Transport_DB[توضیحات],"دیسپوزال",Transport_DB[تاریخ],'Work DB'!C599)</f>
        <v>0</v>
      </c>
      <c r="T599" s="169">
        <f t="shared" si="78"/>
        <v>0</v>
      </c>
      <c r="U599" s="169"/>
      <c r="V599" s="169"/>
      <c r="W599" s="169"/>
      <c r="X599" s="169"/>
      <c r="Y599" s="167"/>
      <c r="Z599" s="249"/>
      <c r="AA599" s="168">
        <f>SUMIFS('Transport-DB'!P:P,'Transport-DB'!C:C,"="&amp;'Work DB'!C599,'Transport-DB'!F:F,"="&amp;'Work DB'!$AA$4)</f>
        <v>0</v>
      </c>
      <c r="AB599" s="169">
        <f>SUMIFS('Transport-DB'!P:P,'Transport-DB'!C:C,"="&amp;'Work DB'!C599,'Transport-DB'!F:F,"="&amp;'Work DB'!$AB$4)</f>
        <v>0</v>
      </c>
      <c r="AC599" s="169">
        <f>SUMIFS('Transport-DB'!P:P,'Transport-DB'!C:C,"="&amp;'Work DB'!C599,'Transport-DB'!F:F,"="&amp;'Work DB'!$AC$4)</f>
        <v>0</v>
      </c>
      <c r="AD599" s="166">
        <f>SUMIFS('Transport-DB'!P:P,'Transport-DB'!C:C,"="&amp;'Work DB'!C599,'Transport-DB'!F:F,"="&amp;'Work DB'!$AD$4)</f>
        <v>0</v>
      </c>
      <c r="AE599" s="166">
        <f>SUMIFS('Transport-DB'!P:P,'Transport-DB'!C:C,"="&amp;'Work DB'!C599,'Transport-DB'!F:F,"="&amp;'Work DB'!$AE$4)</f>
        <v>0</v>
      </c>
      <c r="AF599" s="166">
        <f>SUMIFS('Transport-DB'!P:P,'Transport-DB'!C:C,"="&amp;'Work DB'!C599,'Transport-DB'!F:F,"="&amp;'Work DB'!$AF$4)</f>
        <v>0</v>
      </c>
      <c r="AG599" s="167"/>
      <c r="AH599" s="168">
        <f>SUMIFS('Transport-DB'!Q:Q,'Transport-DB'!C:C,"="&amp;'Work DB'!C599)</f>
        <v>0</v>
      </c>
      <c r="AI599" s="170">
        <f>SUMIFS(Civil_DB[قالب بندی],Civil_DB[تاریخ],"="&amp;'Work DB'!C599)</f>
        <v>0</v>
      </c>
      <c r="AJ599" s="169"/>
      <c r="AK599" s="167">
        <f>SUMIFS(Civil_DB[بتن],Civil_DB[تاریخ],"="&amp;'Work DB'!C599)</f>
        <v>0</v>
      </c>
      <c r="AL599" s="28"/>
      <c r="AM599" s="29"/>
      <c r="AN599" s="31"/>
      <c r="AO599" s="28"/>
      <c r="AP599" s="29"/>
      <c r="AQ599" s="29"/>
      <c r="AR599" s="30"/>
      <c r="AS599" s="28"/>
      <c r="AT599" s="29"/>
      <c r="AU599" s="30"/>
      <c r="AV599" s="184"/>
      <c r="AW599" s="29"/>
      <c r="AX599" s="29"/>
      <c r="AY599" s="29"/>
      <c r="AZ599" s="29"/>
      <c r="BA599" s="29"/>
      <c r="BB599" s="29"/>
      <c r="BC599" s="30"/>
      <c r="BD599" s="249"/>
      <c r="BE599" s="249"/>
      <c r="BF599" s="249"/>
      <c r="BG599" s="249"/>
      <c r="BH599" s="32"/>
      <c r="BI599" s="56"/>
    </row>
    <row r="600" spans="2:61" s="15" customFormat="1" ht="21" x14ac:dyDescent="0.25">
      <c r="B600" s="47"/>
      <c r="C600" s="20">
        <f t="shared" si="79"/>
        <v>45965</v>
      </c>
      <c r="D600" s="168">
        <f>SUMIFS('Transport-DB'!O:O,'Transport-DB'!C:C,"="&amp;'Work DB'!C600,'Transport-DB'!F:F,"="&amp;'Work DB'!$D$4)</f>
        <v>0</v>
      </c>
      <c r="E600" s="169">
        <f>SUMIFS('Transport-DB'!O:O,'Transport-DB'!C:C,"="&amp;'Work DB'!C600,'Transport-DB'!F:F,"="&amp;'Work DB'!$E$4)</f>
        <v>0</v>
      </c>
      <c r="F600" s="169">
        <f>SUMIFS('Transport-DB'!O:O,'Transport-DB'!C:C,"="&amp;'Work DB'!C600,'Transport-DB'!F:F,"="&amp;'Work DB'!$F$4)</f>
        <v>0</v>
      </c>
      <c r="G600" s="169">
        <f>SUMIFS('Transport-DB'!O:O,'Transport-DB'!C:C,"="&amp;'Work DB'!C600,'Transport-DB'!F:F,"="&amp;'Work DB'!$G$4)</f>
        <v>0</v>
      </c>
      <c r="H600" s="166">
        <f>SUMIFS('Transport-DB'!O:O,'Transport-DB'!C:C,"="&amp;'Work DB'!C600,'Transport-DB'!F:F,"="&amp;'Work DB'!$H$4)</f>
        <v>0</v>
      </c>
      <c r="I600" s="169">
        <f>SUMIFS('Transport-DB'!O:O,'Transport-DB'!C:C,"="&amp;'Work DB'!C600,'Transport-DB'!F:F,"="&amp;'Work DB'!$I$4)</f>
        <v>0</v>
      </c>
      <c r="J600" s="337">
        <f>SUMIFS('Transport-DB'!O:O,'Transport-DB'!C:C,"="&amp;'Work DB'!C600,'Transport-DB'!F:F,"="&amp;'Work DB'!$J$4)</f>
        <v>0</v>
      </c>
      <c r="K600" s="168">
        <f>SUMIFS('Transport-DB'!N:N,'Transport-DB'!C:C,"="&amp;'Work DB'!C600,'Transport-DB'!F:F,"="&amp;'Work DB'!$K$4)</f>
        <v>0</v>
      </c>
      <c r="L600" s="169">
        <f>SUMIFS('Transport-DB'!N:N,'Transport-DB'!C:C,"="&amp;'Work DB'!C600,'Transport-DB'!F:F,"="&amp;'Work DB'!$L$4)</f>
        <v>0</v>
      </c>
      <c r="M600" s="169">
        <f>SUMIFS('Transport-DB'!N:N,'Transport-DB'!C:C,"="&amp;'Work DB'!C600,'Transport-DB'!F:F,"="&amp;'Work DB'!$M$4)</f>
        <v>0</v>
      </c>
      <c r="N600" s="169">
        <f>SUMIFS('Transport-DB'!N:N,'Transport-DB'!C:C,"="&amp;'Work DB'!C600,'Transport-DB'!F:F,"="&amp;'Work DB'!$N$4)</f>
        <v>0</v>
      </c>
      <c r="O600" s="169">
        <f>SUMIFS('Transport-DB'!N:N,'Transport-DB'!C:C,"="&amp;'Work DB'!C600,'Transport-DB'!F:F,"="&amp;'Work DB'!$O$4)</f>
        <v>0</v>
      </c>
      <c r="P600" s="169">
        <f>SUMIFS('Transport-DB'!N:N,'Transport-DB'!C:C,"="&amp;'Work DB'!C600,'Transport-DB'!F:F,"="&amp;'Work DB'!$P$4)</f>
        <v>0</v>
      </c>
      <c r="Q600" s="166">
        <f>SUMIFS('Transport-DB'!N:N,'Transport-DB'!C:C,"="&amp;'Work DB'!C600,'Transport-DB'!F:F,"="&amp;'Work DB'!$Q$4)</f>
        <v>0</v>
      </c>
      <c r="R600" s="167">
        <f>SUMIFS('Transport-DB'!N:N,'Transport-DB'!C:C,"="&amp;'Work DB'!C600,'Transport-DB'!F:F,"="&amp;'Work DB'!$R$4)</f>
        <v>0</v>
      </c>
      <c r="S600" s="168">
        <f>SUM(D600:J600)+SUM(K600:R600)-M600-SUMIFS(Transport_DB[ترانشه],Transport_DB[توضیحات],"دیسپوزال",Transport_DB[تاریخ],'Work DB'!C600)</f>
        <v>0</v>
      </c>
      <c r="T600" s="169">
        <f t="shared" si="78"/>
        <v>0</v>
      </c>
      <c r="U600" s="169"/>
      <c r="V600" s="169"/>
      <c r="W600" s="169"/>
      <c r="X600" s="169"/>
      <c r="Y600" s="167"/>
      <c r="Z600" s="249"/>
      <c r="AA600" s="168">
        <f>SUMIFS('Transport-DB'!P:P,'Transport-DB'!C:C,"="&amp;'Work DB'!C600,'Transport-DB'!F:F,"="&amp;'Work DB'!$AA$4)</f>
        <v>0</v>
      </c>
      <c r="AB600" s="169">
        <f>SUMIFS('Transport-DB'!P:P,'Transport-DB'!C:C,"="&amp;'Work DB'!C600,'Transport-DB'!F:F,"="&amp;'Work DB'!$AB$4)</f>
        <v>0</v>
      </c>
      <c r="AC600" s="169">
        <f>SUMIFS('Transport-DB'!P:P,'Transport-DB'!C:C,"="&amp;'Work DB'!C600,'Transport-DB'!F:F,"="&amp;'Work DB'!$AC$4)</f>
        <v>0</v>
      </c>
      <c r="AD600" s="166">
        <f>SUMIFS('Transport-DB'!P:P,'Transport-DB'!C:C,"="&amp;'Work DB'!C600,'Transport-DB'!F:F,"="&amp;'Work DB'!$AD$4)</f>
        <v>0</v>
      </c>
      <c r="AE600" s="166">
        <f>SUMIFS('Transport-DB'!P:P,'Transport-DB'!C:C,"="&amp;'Work DB'!C600,'Transport-DB'!F:F,"="&amp;'Work DB'!$AE$4)</f>
        <v>0</v>
      </c>
      <c r="AF600" s="166">
        <f>SUMIFS('Transport-DB'!P:P,'Transport-DB'!C:C,"="&amp;'Work DB'!C600,'Transport-DB'!F:F,"="&amp;'Work DB'!$AF$4)</f>
        <v>0</v>
      </c>
      <c r="AG600" s="167"/>
      <c r="AH600" s="168">
        <f>SUMIFS('Transport-DB'!Q:Q,'Transport-DB'!C:C,"="&amp;'Work DB'!C600)</f>
        <v>0</v>
      </c>
      <c r="AI600" s="170">
        <f>SUMIFS(Civil_DB[قالب بندی],Civil_DB[تاریخ],"="&amp;'Work DB'!C600)</f>
        <v>0</v>
      </c>
      <c r="AJ600" s="169"/>
      <c r="AK600" s="167">
        <f>SUMIFS(Civil_DB[بتن],Civil_DB[تاریخ],"="&amp;'Work DB'!C600)</f>
        <v>0</v>
      </c>
      <c r="AL600" s="28"/>
      <c r="AM600" s="29"/>
      <c r="AN600" s="31"/>
      <c r="AO600" s="28"/>
      <c r="AP600" s="29"/>
      <c r="AQ600" s="29"/>
      <c r="AR600" s="30"/>
      <c r="AS600" s="28"/>
      <c r="AT600" s="29"/>
      <c r="AU600" s="30"/>
      <c r="AV600" s="184"/>
      <c r="AW600" s="29"/>
      <c r="AX600" s="29"/>
      <c r="AY600" s="29"/>
      <c r="AZ600" s="29"/>
      <c r="BA600" s="29"/>
      <c r="BB600" s="29"/>
      <c r="BC600" s="30"/>
      <c r="BD600" s="249"/>
      <c r="BE600" s="249"/>
      <c r="BF600" s="249"/>
      <c r="BG600" s="249"/>
      <c r="BH600" s="32"/>
      <c r="BI600" s="56"/>
    </row>
    <row r="601" spans="2:61" s="15" customFormat="1" ht="21" x14ac:dyDescent="0.25">
      <c r="B601" s="47"/>
      <c r="C601" s="20">
        <f t="shared" si="79"/>
        <v>45966</v>
      </c>
      <c r="D601" s="168">
        <f>SUMIFS('Transport-DB'!O:O,'Transport-DB'!C:C,"="&amp;'Work DB'!C601,'Transport-DB'!F:F,"="&amp;'Work DB'!$D$4)</f>
        <v>0</v>
      </c>
      <c r="E601" s="169">
        <f>SUMIFS('Transport-DB'!O:O,'Transport-DB'!C:C,"="&amp;'Work DB'!C601,'Transport-DB'!F:F,"="&amp;'Work DB'!$E$4)</f>
        <v>0</v>
      </c>
      <c r="F601" s="169">
        <f>SUMIFS('Transport-DB'!O:O,'Transport-DB'!C:C,"="&amp;'Work DB'!C601,'Transport-DB'!F:F,"="&amp;'Work DB'!$F$4)</f>
        <v>0</v>
      </c>
      <c r="G601" s="169">
        <f>SUMIFS('Transport-DB'!O:O,'Transport-DB'!C:C,"="&amp;'Work DB'!C601,'Transport-DB'!F:F,"="&amp;'Work DB'!$G$4)</f>
        <v>0</v>
      </c>
      <c r="H601" s="166">
        <f>SUMIFS('Transport-DB'!O:O,'Transport-DB'!C:C,"="&amp;'Work DB'!C601,'Transport-DB'!F:F,"="&amp;'Work DB'!$H$4)</f>
        <v>0</v>
      </c>
      <c r="I601" s="169">
        <f>SUMIFS('Transport-DB'!O:O,'Transport-DB'!C:C,"="&amp;'Work DB'!C601,'Transport-DB'!F:F,"="&amp;'Work DB'!$I$4)</f>
        <v>0</v>
      </c>
      <c r="J601" s="337">
        <f>SUMIFS('Transport-DB'!O:O,'Transport-DB'!C:C,"="&amp;'Work DB'!C601,'Transport-DB'!F:F,"="&amp;'Work DB'!$J$4)</f>
        <v>0</v>
      </c>
      <c r="K601" s="168">
        <f>SUMIFS('Transport-DB'!N:N,'Transport-DB'!C:C,"="&amp;'Work DB'!C601,'Transport-DB'!F:F,"="&amp;'Work DB'!$K$4)</f>
        <v>0</v>
      </c>
      <c r="L601" s="169">
        <f>SUMIFS('Transport-DB'!N:N,'Transport-DB'!C:C,"="&amp;'Work DB'!C601,'Transport-DB'!F:F,"="&amp;'Work DB'!$L$4)</f>
        <v>0</v>
      </c>
      <c r="M601" s="169">
        <f>SUMIFS('Transport-DB'!N:N,'Transport-DB'!C:C,"="&amp;'Work DB'!C601,'Transport-DB'!F:F,"="&amp;'Work DB'!$M$4)</f>
        <v>0</v>
      </c>
      <c r="N601" s="169">
        <f>SUMIFS('Transport-DB'!N:N,'Transport-DB'!C:C,"="&amp;'Work DB'!C601,'Transport-DB'!F:F,"="&amp;'Work DB'!$N$4)</f>
        <v>0</v>
      </c>
      <c r="O601" s="169">
        <f>SUMIFS('Transport-DB'!N:N,'Transport-DB'!C:C,"="&amp;'Work DB'!C601,'Transport-DB'!F:F,"="&amp;'Work DB'!$O$4)</f>
        <v>0</v>
      </c>
      <c r="P601" s="169">
        <f>SUMIFS('Transport-DB'!N:N,'Transport-DB'!C:C,"="&amp;'Work DB'!C601,'Transport-DB'!F:F,"="&amp;'Work DB'!$P$4)</f>
        <v>0</v>
      </c>
      <c r="Q601" s="166">
        <f>SUMIFS('Transport-DB'!N:N,'Transport-DB'!C:C,"="&amp;'Work DB'!C601,'Transport-DB'!F:F,"="&amp;'Work DB'!$Q$4)</f>
        <v>0</v>
      </c>
      <c r="R601" s="167">
        <f>SUMIFS('Transport-DB'!N:N,'Transport-DB'!C:C,"="&amp;'Work DB'!C601,'Transport-DB'!F:F,"="&amp;'Work DB'!$R$4)</f>
        <v>0</v>
      </c>
      <c r="S601" s="168">
        <f>SUM(D601:J601)+SUM(K601:R601)-M601-SUMIFS(Transport_DB[ترانشه],Transport_DB[توضیحات],"دیسپوزال",Transport_DB[تاریخ],'Work DB'!C601)</f>
        <v>0</v>
      </c>
      <c r="T601" s="169">
        <f t="shared" si="78"/>
        <v>0</v>
      </c>
      <c r="U601" s="169"/>
      <c r="V601" s="169"/>
      <c r="W601" s="169"/>
      <c r="X601" s="169"/>
      <c r="Y601" s="167"/>
      <c r="Z601" s="249"/>
      <c r="AA601" s="168">
        <f>SUMIFS('Transport-DB'!P:P,'Transport-DB'!C:C,"="&amp;'Work DB'!C601,'Transport-DB'!F:F,"="&amp;'Work DB'!$AA$4)</f>
        <v>0</v>
      </c>
      <c r="AB601" s="169">
        <f>SUMIFS('Transport-DB'!P:P,'Transport-DB'!C:C,"="&amp;'Work DB'!C601,'Transport-DB'!F:F,"="&amp;'Work DB'!$AB$4)</f>
        <v>0</v>
      </c>
      <c r="AC601" s="169">
        <f>SUMIFS('Transport-DB'!P:P,'Transport-DB'!C:C,"="&amp;'Work DB'!C601,'Transport-DB'!F:F,"="&amp;'Work DB'!$AC$4)</f>
        <v>0</v>
      </c>
      <c r="AD601" s="166">
        <f>SUMIFS('Transport-DB'!P:P,'Transport-DB'!C:C,"="&amp;'Work DB'!C601,'Transport-DB'!F:F,"="&amp;'Work DB'!$AD$4)</f>
        <v>0</v>
      </c>
      <c r="AE601" s="166">
        <f>SUMIFS('Transport-DB'!P:P,'Transport-DB'!C:C,"="&amp;'Work DB'!C601,'Transport-DB'!F:F,"="&amp;'Work DB'!$AE$4)</f>
        <v>0</v>
      </c>
      <c r="AF601" s="166">
        <f>SUMIFS('Transport-DB'!P:P,'Transport-DB'!C:C,"="&amp;'Work DB'!C601,'Transport-DB'!F:F,"="&amp;'Work DB'!$AF$4)</f>
        <v>0</v>
      </c>
      <c r="AG601" s="167"/>
      <c r="AH601" s="168">
        <f>SUMIFS('Transport-DB'!Q:Q,'Transport-DB'!C:C,"="&amp;'Work DB'!C601)</f>
        <v>0</v>
      </c>
      <c r="AI601" s="170">
        <f>SUMIFS(Civil_DB[قالب بندی],Civil_DB[تاریخ],"="&amp;'Work DB'!C601)</f>
        <v>0</v>
      </c>
      <c r="AJ601" s="169"/>
      <c r="AK601" s="167">
        <f>SUMIFS(Civil_DB[بتن],Civil_DB[تاریخ],"="&amp;'Work DB'!C601)</f>
        <v>0</v>
      </c>
      <c r="AL601" s="28"/>
      <c r="AM601" s="29"/>
      <c r="AN601" s="31"/>
      <c r="AO601" s="28"/>
      <c r="AP601" s="29"/>
      <c r="AQ601" s="29"/>
      <c r="AR601" s="30"/>
      <c r="AS601" s="28"/>
      <c r="AT601" s="29"/>
      <c r="AU601" s="30"/>
      <c r="AV601" s="184"/>
      <c r="AW601" s="29"/>
      <c r="AX601" s="29"/>
      <c r="AY601" s="29"/>
      <c r="AZ601" s="29"/>
      <c r="BA601" s="29"/>
      <c r="BB601" s="29"/>
      <c r="BC601" s="30"/>
      <c r="BD601" s="249"/>
      <c r="BE601" s="249"/>
      <c r="BF601" s="249"/>
      <c r="BG601" s="249"/>
      <c r="BH601" s="32"/>
      <c r="BI601" s="56"/>
    </row>
    <row r="602" spans="2:61" s="15" customFormat="1" ht="21" x14ac:dyDescent="0.25">
      <c r="B602" s="47"/>
      <c r="C602" s="20">
        <f t="shared" si="79"/>
        <v>45967</v>
      </c>
      <c r="D602" s="168">
        <f>SUMIFS('Transport-DB'!O:O,'Transport-DB'!C:C,"="&amp;'Work DB'!C602,'Transport-DB'!F:F,"="&amp;'Work DB'!$D$4)</f>
        <v>0</v>
      </c>
      <c r="E602" s="169">
        <f>SUMIFS('Transport-DB'!O:O,'Transport-DB'!C:C,"="&amp;'Work DB'!C602,'Transport-DB'!F:F,"="&amp;'Work DB'!$E$4)</f>
        <v>0</v>
      </c>
      <c r="F602" s="169">
        <f>SUMIFS('Transport-DB'!O:O,'Transport-DB'!C:C,"="&amp;'Work DB'!C602,'Transport-DB'!F:F,"="&amp;'Work DB'!$F$4)</f>
        <v>0</v>
      </c>
      <c r="G602" s="169">
        <f>SUMIFS('Transport-DB'!O:O,'Transport-DB'!C:C,"="&amp;'Work DB'!C602,'Transport-DB'!F:F,"="&amp;'Work DB'!$G$4)</f>
        <v>0</v>
      </c>
      <c r="H602" s="166">
        <f>SUMIFS('Transport-DB'!O:O,'Transport-DB'!C:C,"="&amp;'Work DB'!C602,'Transport-DB'!F:F,"="&amp;'Work DB'!$H$4)</f>
        <v>0</v>
      </c>
      <c r="I602" s="169">
        <f>SUMIFS('Transport-DB'!O:O,'Transport-DB'!C:C,"="&amp;'Work DB'!C602,'Transport-DB'!F:F,"="&amp;'Work DB'!$I$4)</f>
        <v>0</v>
      </c>
      <c r="J602" s="337">
        <f>SUMIFS('Transport-DB'!O:O,'Transport-DB'!C:C,"="&amp;'Work DB'!C602,'Transport-DB'!F:F,"="&amp;'Work DB'!$J$4)</f>
        <v>0</v>
      </c>
      <c r="K602" s="168">
        <f>SUMIFS('Transport-DB'!N:N,'Transport-DB'!C:C,"="&amp;'Work DB'!C602,'Transport-DB'!F:F,"="&amp;'Work DB'!$K$4)</f>
        <v>0</v>
      </c>
      <c r="L602" s="169">
        <f>SUMIFS('Transport-DB'!N:N,'Transport-DB'!C:C,"="&amp;'Work DB'!C602,'Transport-DB'!F:F,"="&amp;'Work DB'!$L$4)</f>
        <v>0</v>
      </c>
      <c r="M602" s="169">
        <f>SUMIFS('Transport-DB'!N:N,'Transport-DB'!C:C,"="&amp;'Work DB'!C602,'Transport-DB'!F:F,"="&amp;'Work DB'!$M$4)</f>
        <v>0</v>
      </c>
      <c r="N602" s="169">
        <f>SUMIFS('Transport-DB'!N:N,'Transport-DB'!C:C,"="&amp;'Work DB'!C602,'Transport-DB'!F:F,"="&amp;'Work DB'!$N$4)</f>
        <v>0</v>
      </c>
      <c r="O602" s="169">
        <f>SUMIFS('Transport-DB'!N:N,'Transport-DB'!C:C,"="&amp;'Work DB'!C602,'Transport-DB'!F:F,"="&amp;'Work DB'!$O$4)</f>
        <v>0</v>
      </c>
      <c r="P602" s="169">
        <f>SUMIFS('Transport-DB'!N:N,'Transport-DB'!C:C,"="&amp;'Work DB'!C602,'Transport-DB'!F:F,"="&amp;'Work DB'!$P$4)</f>
        <v>0</v>
      </c>
      <c r="Q602" s="166">
        <f>SUMIFS('Transport-DB'!N:N,'Transport-DB'!C:C,"="&amp;'Work DB'!C602,'Transport-DB'!F:F,"="&amp;'Work DB'!$Q$4)</f>
        <v>0</v>
      </c>
      <c r="R602" s="167">
        <f>SUMIFS('Transport-DB'!N:N,'Transport-DB'!C:C,"="&amp;'Work DB'!C602,'Transport-DB'!F:F,"="&amp;'Work DB'!$R$4)</f>
        <v>0</v>
      </c>
      <c r="S602" s="168">
        <f>SUM(D602:J602)+SUM(K602:R602)-M602-SUMIFS(Transport_DB[ترانشه],Transport_DB[توضیحات],"دیسپوزال",Transport_DB[تاریخ],'Work DB'!C602)</f>
        <v>0</v>
      </c>
      <c r="T602" s="169">
        <f t="shared" si="78"/>
        <v>0</v>
      </c>
      <c r="U602" s="169"/>
      <c r="V602" s="169"/>
      <c r="W602" s="169"/>
      <c r="X602" s="169"/>
      <c r="Y602" s="167"/>
      <c r="Z602" s="249"/>
      <c r="AA602" s="168">
        <f>SUMIFS('Transport-DB'!P:P,'Transport-DB'!C:C,"="&amp;'Work DB'!C602,'Transport-DB'!F:F,"="&amp;'Work DB'!$AA$4)</f>
        <v>0</v>
      </c>
      <c r="AB602" s="169">
        <f>SUMIFS('Transport-DB'!P:P,'Transport-DB'!C:C,"="&amp;'Work DB'!C602,'Transport-DB'!F:F,"="&amp;'Work DB'!$AB$4)</f>
        <v>0</v>
      </c>
      <c r="AC602" s="169">
        <f>SUMIFS('Transport-DB'!P:P,'Transport-DB'!C:C,"="&amp;'Work DB'!C602,'Transport-DB'!F:F,"="&amp;'Work DB'!$AC$4)</f>
        <v>0</v>
      </c>
      <c r="AD602" s="166">
        <f>SUMIFS('Transport-DB'!P:P,'Transport-DB'!C:C,"="&amp;'Work DB'!C602,'Transport-DB'!F:F,"="&amp;'Work DB'!$AD$4)</f>
        <v>0</v>
      </c>
      <c r="AE602" s="166">
        <f>SUMIFS('Transport-DB'!P:P,'Transport-DB'!C:C,"="&amp;'Work DB'!C602,'Transport-DB'!F:F,"="&amp;'Work DB'!$AE$4)</f>
        <v>0</v>
      </c>
      <c r="AF602" s="166">
        <f>SUMIFS('Transport-DB'!P:P,'Transport-DB'!C:C,"="&amp;'Work DB'!C602,'Transport-DB'!F:F,"="&amp;'Work DB'!$AF$4)</f>
        <v>0</v>
      </c>
      <c r="AG602" s="167"/>
      <c r="AH602" s="168">
        <f>SUMIFS('Transport-DB'!Q:Q,'Transport-DB'!C:C,"="&amp;'Work DB'!C602)</f>
        <v>0</v>
      </c>
      <c r="AI602" s="170">
        <f>SUMIFS(Civil_DB[قالب بندی],Civil_DB[تاریخ],"="&amp;'Work DB'!C602)</f>
        <v>0</v>
      </c>
      <c r="AJ602" s="169"/>
      <c r="AK602" s="167">
        <f>SUMIFS(Civil_DB[بتن],Civil_DB[تاریخ],"="&amp;'Work DB'!C602)</f>
        <v>0</v>
      </c>
      <c r="AL602" s="28"/>
      <c r="AM602" s="29"/>
      <c r="AN602" s="31"/>
      <c r="AO602" s="28"/>
      <c r="AP602" s="29"/>
      <c r="AQ602" s="29"/>
      <c r="AR602" s="30"/>
      <c r="AS602" s="28"/>
      <c r="AT602" s="29"/>
      <c r="AU602" s="30"/>
      <c r="AV602" s="184"/>
      <c r="AW602" s="29"/>
      <c r="AX602" s="29"/>
      <c r="AY602" s="29"/>
      <c r="AZ602" s="29"/>
      <c r="BA602" s="29"/>
      <c r="BB602" s="29"/>
      <c r="BC602" s="30"/>
      <c r="BD602" s="249"/>
      <c r="BE602" s="249"/>
      <c r="BF602" s="249"/>
      <c r="BG602" s="249"/>
      <c r="BH602" s="32"/>
      <c r="BI602" s="56"/>
    </row>
    <row r="603" spans="2:61" s="15" customFormat="1" ht="21" x14ac:dyDescent="0.25">
      <c r="B603" s="47"/>
      <c r="C603" s="20">
        <f t="shared" si="79"/>
        <v>45968</v>
      </c>
      <c r="D603" s="168">
        <f>SUMIFS('Transport-DB'!O:O,'Transport-DB'!C:C,"="&amp;'Work DB'!C603,'Transport-DB'!F:F,"="&amp;'Work DB'!$D$4)</f>
        <v>0</v>
      </c>
      <c r="E603" s="169">
        <f>SUMIFS('Transport-DB'!O:O,'Transport-DB'!C:C,"="&amp;'Work DB'!C603,'Transport-DB'!F:F,"="&amp;'Work DB'!$E$4)</f>
        <v>0</v>
      </c>
      <c r="F603" s="169">
        <f>SUMIFS('Transport-DB'!O:O,'Transport-DB'!C:C,"="&amp;'Work DB'!C603,'Transport-DB'!F:F,"="&amp;'Work DB'!$F$4)</f>
        <v>0</v>
      </c>
      <c r="G603" s="169">
        <f>SUMIFS('Transport-DB'!O:O,'Transport-DB'!C:C,"="&amp;'Work DB'!C603,'Transport-DB'!F:F,"="&amp;'Work DB'!$G$4)</f>
        <v>0</v>
      </c>
      <c r="H603" s="166">
        <f>SUMIFS('Transport-DB'!O:O,'Transport-DB'!C:C,"="&amp;'Work DB'!C603,'Transport-DB'!F:F,"="&amp;'Work DB'!$H$4)</f>
        <v>0</v>
      </c>
      <c r="I603" s="169">
        <f>SUMIFS('Transport-DB'!O:O,'Transport-DB'!C:C,"="&amp;'Work DB'!C603,'Transport-DB'!F:F,"="&amp;'Work DB'!$I$4)</f>
        <v>0</v>
      </c>
      <c r="J603" s="337">
        <f>SUMIFS('Transport-DB'!O:O,'Transport-DB'!C:C,"="&amp;'Work DB'!C603,'Transport-DB'!F:F,"="&amp;'Work DB'!$J$4)</f>
        <v>0</v>
      </c>
      <c r="K603" s="168">
        <f>SUMIFS('Transport-DB'!N:N,'Transport-DB'!C:C,"="&amp;'Work DB'!C603,'Transport-DB'!F:F,"="&amp;'Work DB'!$K$4)</f>
        <v>0</v>
      </c>
      <c r="L603" s="169">
        <f>SUMIFS('Transport-DB'!N:N,'Transport-DB'!C:C,"="&amp;'Work DB'!C603,'Transport-DB'!F:F,"="&amp;'Work DB'!$L$4)</f>
        <v>0</v>
      </c>
      <c r="M603" s="169">
        <f>SUMIFS('Transport-DB'!N:N,'Transport-DB'!C:C,"="&amp;'Work DB'!C603,'Transport-DB'!F:F,"="&amp;'Work DB'!$M$4)</f>
        <v>0</v>
      </c>
      <c r="N603" s="169">
        <f>SUMIFS('Transport-DB'!N:N,'Transport-DB'!C:C,"="&amp;'Work DB'!C603,'Transport-DB'!F:F,"="&amp;'Work DB'!$N$4)</f>
        <v>0</v>
      </c>
      <c r="O603" s="169">
        <f>SUMIFS('Transport-DB'!N:N,'Transport-DB'!C:C,"="&amp;'Work DB'!C603,'Transport-DB'!F:F,"="&amp;'Work DB'!$O$4)</f>
        <v>0</v>
      </c>
      <c r="P603" s="169">
        <f>SUMIFS('Transport-DB'!N:N,'Transport-DB'!C:C,"="&amp;'Work DB'!C603,'Transport-DB'!F:F,"="&amp;'Work DB'!$P$4)</f>
        <v>0</v>
      </c>
      <c r="Q603" s="166">
        <f>SUMIFS('Transport-DB'!N:N,'Transport-DB'!C:C,"="&amp;'Work DB'!C603,'Transport-DB'!F:F,"="&amp;'Work DB'!$Q$4)</f>
        <v>0</v>
      </c>
      <c r="R603" s="167">
        <f>SUMIFS('Transport-DB'!N:N,'Transport-DB'!C:C,"="&amp;'Work DB'!C603,'Transport-DB'!F:F,"="&amp;'Work DB'!$R$4)</f>
        <v>0</v>
      </c>
      <c r="S603" s="168">
        <f>SUM(D603:J603)+SUM(K603:R603)-M603-SUMIFS(Transport_DB[ترانشه],Transport_DB[توضیحات],"دیسپوزال",Transport_DB[تاریخ],'Work DB'!C603)</f>
        <v>0</v>
      </c>
      <c r="T603" s="169">
        <f t="shared" si="78"/>
        <v>0</v>
      </c>
      <c r="U603" s="169"/>
      <c r="V603" s="169"/>
      <c r="W603" s="169"/>
      <c r="X603" s="169"/>
      <c r="Y603" s="167"/>
      <c r="Z603" s="249"/>
      <c r="AA603" s="168">
        <f>SUMIFS('Transport-DB'!P:P,'Transport-DB'!C:C,"="&amp;'Work DB'!C603,'Transport-DB'!F:F,"="&amp;'Work DB'!$AA$4)</f>
        <v>0</v>
      </c>
      <c r="AB603" s="169">
        <f>SUMIFS('Transport-DB'!P:P,'Transport-DB'!C:C,"="&amp;'Work DB'!C603,'Transport-DB'!F:F,"="&amp;'Work DB'!$AB$4)</f>
        <v>0</v>
      </c>
      <c r="AC603" s="169">
        <f>SUMIFS('Transport-DB'!P:P,'Transport-DB'!C:C,"="&amp;'Work DB'!C603,'Transport-DB'!F:F,"="&amp;'Work DB'!$AC$4)</f>
        <v>0</v>
      </c>
      <c r="AD603" s="166">
        <f>SUMIFS('Transport-DB'!P:P,'Transport-DB'!C:C,"="&amp;'Work DB'!C603,'Transport-DB'!F:F,"="&amp;'Work DB'!$AD$4)</f>
        <v>0</v>
      </c>
      <c r="AE603" s="166">
        <f>SUMIFS('Transport-DB'!P:P,'Transport-DB'!C:C,"="&amp;'Work DB'!C603,'Transport-DB'!F:F,"="&amp;'Work DB'!$AE$4)</f>
        <v>0</v>
      </c>
      <c r="AF603" s="166">
        <f>SUMIFS('Transport-DB'!P:P,'Transport-DB'!C:C,"="&amp;'Work DB'!C603,'Transport-DB'!F:F,"="&amp;'Work DB'!$AF$4)</f>
        <v>0</v>
      </c>
      <c r="AG603" s="167"/>
      <c r="AH603" s="168">
        <f>SUMIFS('Transport-DB'!Q:Q,'Transport-DB'!C:C,"="&amp;'Work DB'!C603)</f>
        <v>0</v>
      </c>
      <c r="AI603" s="170">
        <f>SUMIFS(Civil_DB[قالب بندی],Civil_DB[تاریخ],"="&amp;'Work DB'!C603)</f>
        <v>0</v>
      </c>
      <c r="AJ603" s="169"/>
      <c r="AK603" s="167">
        <f>SUMIFS(Civil_DB[بتن],Civil_DB[تاریخ],"="&amp;'Work DB'!C603)</f>
        <v>0</v>
      </c>
      <c r="AL603" s="28"/>
      <c r="AM603" s="29"/>
      <c r="AN603" s="31"/>
      <c r="AO603" s="28"/>
      <c r="AP603" s="29"/>
      <c r="AQ603" s="29"/>
      <c r="AR603" s="30"/>
      <c r="AS603" s="28"/>
      <c r="AT603" s="29"/>
      <c r="AU603" s="30"/>
      <c r="AV603" s="184"/>
      <c r="AW603" s="29"/>
      <c r="AX603" s="29"/>
      <c r="AY603" s="29"/>
      <c r="AZ603" s="29"/>
      <c r="BA603" s="29"/>
      <c r="BB603" s="29"/>
      <c r="BC603" s="30"/>
      <c r="BD603" s="249"/>
      <c r="BE603" s="249"/>
      <c r="BF603" s="249"/>
      <c r="BG603" s="249"/>
      <c r="BH603" s="32"/>
      <c r="BI603" s="56"/>
    </row>
    <row r="604" spans="2:61" s="15" customFormat="1" ht="21" x14ac:dyDescent="0.25">
      <c r="B604" s="47"/>
      <c r="C604" s="20">
        <f t="shared" si="79"/>
        <v>45969</v>
      </c>
      <c r="D604" s="168">
        <f>SUMIFS('Transport-DB'!O:O,'Transport-DB'!C:C,"="&amp;'Work DB'!C604,'Transport-DB'!F:F,"="&amp;'Work DB'!$D$4)</f>
        <v>0</v>
      </c>
      <c r="E604" s="169">
        <f>SUMIFS('Transport-DB'!O:O,'Transport-DB'!C:C,"="&amp;'Work DB'!C604,'Transport-DB'!F:F,"="&amp;'Work DB'!$E$4)</f>
        <v>0</v>
      </c>
      <c r="F604" s="169">
        <f>SUMIFS('Transport-DB'!O:O,'Transport-DB'!C:C,"="&amp;'Work DB'!C604,'Transport-DB'!F:F,"="&amp;'Work DB'!$F$4)</f>
        <v>0</v>
      </c>
      <c r="G604" s="169">
        <f>SUMIFS('Transport-DB'!O:O,'Transport-DB'!C:C,"="&amp;'Work DB'!C604,'Transport-DB'!F:F,"="&amp;'Work DB'!$G$4)</f>
        <v>0</v>
      </c>
      <c r="H604" s="166">
        <f>SUMIFS('Transport-DB'!O:O,'Transport-DB'!C:C,"="&amp;'Work DB'!C604,'Transport-DB'!F:F,"="&amp;'Work DB'!$H$4)</f>
        <v>0</v>
      </c>
      <c r="I604" s="169">
        <f>SUMIFS('Transport-DB'!O:O,'Transport-DB'!C:C,"="&amp;'Work DB'!C604,'Transport-DB'!F:F,"="&amp;'Work DB'!$I$4)</f>
        <v>0</v>
      </c>
      <c r="J604" s="337">
        <f>SUMIFS('Transport-DB'!O:O,'Transport-DB'!C:C,"="&amp;'Work DB'!C604,'Transport-DB'!F:F,"="&amp;'Work DB'!$J$4)</f>
        <v>0</v>
      </c>
      <c r="K604" s="168">
        <f>SUMIFS('Transport-DB'!N:N,'Transport-DB'!C:C,"="&amp;'Work DB'!C604,'Transport-DB'!F:F,"="&amp;'Work DB'!$K$4)</f>
        <v>0</v>
      </c>
      <c r="L604" s="169">
        <f>SUMIFS('Transport-DB'!N:N,'Transport-DB'!C:C,"="&amp;'Work DB'!C604,'Transport-DB'!F:F,"="&amp;'Work DB'!$L$4)</f>
        <v>0</v>
      </c>
      <c r="M604" s="169">
        <f>SUMIFS('Transport-DB'!N:N,'Transport-DB'!C:C,"="&amp;'Work DB'!C604,'Transport-DB'!F:F,"="&amp;'Work DB'!$M$4)</f>
        <v>0</v>
      </c>
      <c r="N604" s="169">
        <f>SUMIFS('Transport-DB'!N:N,'Transport-DB'!C:C,"="&amp;'Work DB'!C604,'Transport-DB'!F:F,"="&amp;'Work DB'!$N$4)</f>
        <v>0</v>
      </c>
      <c r="O604" s="169">
        <f>SUMIFS('Transport-DB'!N:N,'Transport-DB'!C:C,"="&amp;'Work DB'!C604,'Transport-DB'!F:F,"="&amp;'Work DB'!$O$4)</f>
        <v>0</v>
      </c>
      <c r="P604" s="169">
        <f>SUMIFS('Transport-DB'!N:N,'Transport-DB'!C:C,"="&amp;'Work DB'!C604,'Transport-DB'!F:F,"="&amp;'Work DB'!$P$4)</f>
        <v>0</v>
      </c>
      <c r="Q604" s="166">
        <f>SUMIFS('Transport-DB'!N:N,'Transport-DB'!C:C,"="&amp;'Work DB'!C604,'Transport-DB'!F:F,"="&amp;'Work DB'!$Q$4)</f>
        <v>0</v>
      </c>
      <c r="R604" s="167">
        <f>SUMIFS('Transport-DB'!N:N,'Transport-DB'!C:C,"="&amp;'Work DB'!C604,'Transport-DB'!F:F,"="&amp;'Work DB'!$R$4)</f>
        <v>0</v>
      </c>
      <c r="S604" s="168">
        <f>SUM(D604:J604)+SUM(K604:R604)-M604-SUMIFS(Transport_DB[ترانشه],Transport_DB[توضیحات],"دیسپوزال",Transport_DB[تاریخ],'Work DB'!C604)</f>
        <v>0</v>
      </c>
      <c r="T604" s="169">
        <f t="shared" si="78"/>
        <v>0</v>
      </c>
      <c r="U604" s="169"/>
      <c r="V604" s="169"/>
      <c r="W604" s="169"/>
      <c r="X604" s="169"/>
      <c r="Y604" s="167"/>
      <c r="Z604" s="249"/>
      <c r="AA604" s="168">
        <f>SUMIFS('Transport-DB'!P:P,'Transport-DB'!C:C,"="&amp;'Work DB'!C604,'Transport-DB'!F:F,"="&amp;'Work DB'!$AA$4)</f>
        <v>0</v>
      </c>
      <c r="AB604" s="169">
        <f>SUMIFS('Transport-DB'!P:P,'Transport-DB'!C:C,"="&amp;'Work DB'!C604,'Transport-DB'!F:F,"="&amp;'Work DB'!$AB$4)</f>
        <v>0</v>
      </c>
      <c r="AC604" s="169">
        <f>SUMIFS('Transport-DB'!P:P,'Transport-DB'!C:C,"="&amp;'Work DB'!C604,'Transport-DB'!F:F,"="&amp;'Work DB'!$AC$4)</f>
        <v>0</v>
      </c>
      <c r="AD604" s="166">
        <f>SUMIFS('Transport-DB'!P:P,'Transport-DB'!C:C,"="&amp;'Work DB'!C604,'Transport-DB'!F:F,"="&amp;'Work DB'!$AD$4)</f>
        <v>0</v>
      </c>
      <c r="AE604" s="166">
        <f>SUMIFS('Transport-DB'!P:P,'Transport-DB'!C:C,"="&amp;'Work DB'!C604,'Transport-DB'!F:F,"="&amp;'Work DB'!$AE$4)</f>
        <v>0</v>
      </c>
      <c r="AF604" s="166">
        <f>SUMIFS('Transport-DB'!P:P,'Transport-DB'!C:C,"="&amp;'Work DB'!C604,'Transport-DB'!F:F,"="&amp;'Work DB'!$AF$4)</f>
        <v>0</v>
      </c>
      <c r="AG604" s="167"/>
      <c r="AH604" s="168">
        <f>SUMIFS('Transport-DB'!Q:Q,'Transport-DB'!C:C,"="&amp;'Work DB'!C604)</f>
        <v>0</v>
      </c>
      <c r="AI604" s="170">
        <f>SUMIFS(Civil_DB[قالب بندی],Civil_DB[تاریخ],"="&amp;'Work DB'!C604)</f>
        <v>0</v>
      </c>
      <c r="AJ604" s="169"/>
      <c r="AK604" s="167">
        <f>SUMIFS(Civil_DB[بتن],Civil_DB[تاریخ],"="&amp;'Work DB'!C604)</f>
        <v>0</v>
      </c>
      <c r="AL604" s="28"/>
      <c r="AM604" s="29"/>
      <c r="AN604" s="31"/>
      <c r="AO604" s="28"/>
      <c r="AP604" s="29"/>
      <c r="AQ604" s="29"/>
      <c r="AR604" s="30"/>
      <c r="AS604" s="28"/>
      <c r="AT604" s="29"/>
      <c r="AU604" s="30"/>
      <c r="AV604" s="184"/>
      <c r="AW604" s="29"/>
      <c r="AX604" s="29"/>
      <c r="AY604" s="29"/>
      <c r="AZ604" s="29"/>
      <c r="BA604" s="29"/>
      <c r="BB604" s="29"/>
      <c r="BC604" s="30"/>
      <c r="BD604" s="249"/>
      <c r="BE604" s="249"/>
      <c r="BF604" s="249"/>
      <c r="BG604" s="249"/>
      <c r="BH604" s="32"/>
      <c r="BI604" s="56"/>
    </row>
    <row r="605" spans="2:61" s="15" customFormat="1" ht="21" x14ac:dyDescent="0.25">
      <c r="B605" s="47"/>
      <c r="C605" s="20">
        <f t="shared" si="79"/>
        <v>45970</v>
      </c>
      <c r="D605" s="168">
        <f>SUMIFS('Transport-DB'!O:O,'Transport-DB'!C:C,"="&amp;'Work DB'!C605,'Transport-DB'!F:F,"="&amp;'Work DB'!$D$4)</f>
        <v>0</v>
      </c>
      <c r="E605" s="169">
        <f>SUMIFS('Transport-DB'!O:O,'Transport-DB'!C:C,"="&amp;'Work DB'!C605,'Transport-DB'!F:F,"="&amp;'Work DB'!$E$4)</f>
        <v>0</v>
      </c>
      <c r="F605" s="169">
        <f>SUMIFS('Transport-DB'!O:O,'Transport-DB'!C:C,"="&amp;'Work DB'!C605,'Transport-DB'!F:F,"="&amp;'Work DB'!$F$4)</f>
        <v>0</v>
      </c>
      <c r="G605" s="169">
        <f>SUMIFS('Transport-DB'!O:O,'Transport-DB'!C:C,"="&amp;'Work DB'!C605,'Transport-DB'!F:F,"="&amp;'Work DB'!$G$4)</f>
        <v>0</v>
      </c>
      <c r="H605" s="166">
        <f>SUMIFS('Transport-DB'!O:O,'Transport-DB'!C:C,"="&amp;'Work DB'!C605,'Transport-DB'!F:F,"="&amp;'Work DB'!$H$4)</f>
        <v>0</v>
      </c>
      <c r="I605" s="169">
        <f>SUMIFS('Transport-DB'!O:O,'Transport-DB'!C:C,"="&amp;'Work DB'!C605,'Transport-DB'!F:F,"="&amp;'Work DB'!$I$4)</f>
        <v>0</v>
      </c>
      <c r="J605" s="337">
        <f>SUMIFS('Transport-DB'!O:O,'Transport-DB'!C:C,"="&amp;'Work DB'!C605,'Transport-DB'!F:F,"="&amp;'Work DB'!$J$4)</f>
        <v>0</v>
      </c>
      <c r="K605" s="168">
        <f>SUMIFS('Transport-DB'!N:N,'Transport-DB'!C:C,"="&amp;'Work DB'!C605,'Transport-DB'!F:F,"="&amp;'Work DB'!$K$4)</f>
        <v>0</v>
      </c>
      <c r="L605" s="169">
        <f>SUMIFS('Transport-DB'!N:N,'Transport-DB'!C:C,"="&amp;'Work DB'!C605,'Transport-DB'!F:F,"="&amp;'Work DB'!$L$4)</f>
        <v>0</v>
      </c>
      <c r="M605" s="169">
        <f>SUMIFS('Transport-DB'!N:N,'Transport-DB'!C:C,"="&amp;'Work DB'!C605,'Transport-DB'!F:F,"="&amp;'Work DB'!$M$4)</f>
        <v>0</v>
      </c>
      <c r="N605" s="169">
        <f>SUMIFS('Transport-DB'!N:N,'Transport-DB'!C:C,"="&amp;'Work DB'!C605,'Transport-DB'!F:F,"="&amp;'Work DB'!$N$4)</f>
        <v>0</v>
      </c>
      <c r="O605" s="169">
        <f>SUMIFS('Transport-DB'!N:N,'Transport-DB'!C:C,"="&amp;'Work DB'!C605,'Transport-DB'!F:F,"="&amp;'Work DB'!$O$4)</f>
        <v>0</v>
      </c>
      <c r="P605" s="169">
        <f>SUMIFS('Transport-DB'!N:N,'Transport-DB'!C:C,"="&amp;'Work DB'!C605,'Transport-DB'!F:F,"="&amp;'Work DB'!$P$4)</f>
        <v>0</v>
      </c>
      <c r="Q605" s="166">
        <f>SUMIFS('Transport-DB'!N:N,'Transport-DB'!C:C,"="&amp;'Work DB'!C605,'Transport-DB'!F:F,"="&amp;'Work DB'!$Q$4)</f>
        <v>0</v>
      </c>
      <c r="R605" s="167">
        <f>SUMIFS('Transport-DB'!N:N,'Transport-DB'!C:C,"="&amp;'Work DB'!C605,'Transport-DB'!F:F,"="&amp;'Work DB'!$R$4)</f>
        <v>0</v>
      </c>
      <c r="S605" s="168">
        <f>SUM(D605:J605)+SUM(K605:R605)-M605-SUMIFS(Transport_DB[ترانشه],Transport_DB[توضیحات],"دیسپوزال",Transport_DB[تاریخ],'Work DB'!C605)</f>
        <v>0</v>
      </c>
      <c r="T605" s="169">
        <f t="shared" si="78"/>
        <v>0</v>
      </c>
      <c r="U605" s="169"/>
      <c r="V605" s="169"/>
      <c r="W605" s="169"/>
      <c r="X605" s="169"/>
      <c r="Y605" s="167"/>
      <c r="Z605" s="249"/>
      <c r="AA605" s="168">
        <f>SUMIFS('Transport-DB'!P:P,'Transport-DB'!C:C,"="&amp;'Work DB'!C605,'Transport-DB'!F:F,"="&amp;'Work DB'!$AA$4)</f>
        <v>0</v>
      </c>
      <c r="AB605" s="169">
        <f>SUMIFS('Transport-DB'!P:P,'Transport-DB'!C:C,"="&amp;'Work DB'!C605,'Transport-DB'!F:F,"="&amp;'Work DB'!$AB$4)</f>
        <v>0</v>
      </c>
      <c r="AC605" s="169">
        <f>SUMIFS('Transport-DB'!P:P,'Transport-DB'!C:C,"="&amp;'Work DB'!C605,'Transport-DB'!F:F,"="&amp;'Work DB'!$AC$4)</f>
        <v>0</v>
      </c>
      <c r="AD605" s="166">
        <f>SUMIFS('Transport-DB'!P:P,'Transport-DB'!C:C,"="&amp;'Work DB'!C605,'Transport-DB'!F:F,"="&amp;'Work DB'!$AD$4)</f>
        <v>0</v>
      </c>
      <c r="AE605" s="166">
        <f>SUMIFS('Transport-DB'!P:P,'Transport-DB'!C:C,"="&amp;'Work DB'!C605,'Transport-DB'!F:F,"="&amp;'Work DB'!$AE$4)</f>
        <v>0</v>
      </c>
      <c r="AF605" s="166">
        <f>SUMIFS('Transport-DB'!P:P,'Transport-DB'!C:C,"="&amp;'Work DB'!C605,'Transport-DB'!F:F,"="&amp;'Work DB'!$AF$4)</f>
        <v>0</v>
      </c>
      <c r="AG605" s="167"/>
      <c r="AH605" s="168">
        <f>SUMIFS('Transport-DB'!Q:Q,'Transport-DB'!C:C,"="&amp;'Work DB'!C605)</f>
        <v>0</v>
      </c>
      <c r="AI605" s="170">
        <f>SUMIFS(Civil_DB[قالب بندی],Civil_DB[تاریخ],"="&amp;'Work DB'!C605)</f>
        <v>0</v>
      </c>
      <c r="AJ605" s="169"/>
      <c r="AK605" s="167">
        <f>SUMIFS(Civil_DB[بتن],Civil_DB[تاریخ],"="&amp;'Work DB'!C605)</f>
        <v>0</v>
      </c>
      <c r="AL605" s="28"/>
      <c r="AM605" s="29"/>
      <c r="AN605" s="31"/>
      <c r="AO605" s="28"/>
      <c r="AP605" s="29"/>
      <c r="AQ605" s="29"/>
      <c r="AR605" s="30"/>
      <c r="AS605" s="28"/>
      <c r="AT605" s="29"/>
      <c r="AU605" s="30"/>
      <c r="AV605" s="184"/>
      <c r="AW605" s="29"/>
      <c r="AX605" s="29"/>
      <c r="AY605" s="29"/>
      <c r="AZ605" s="29"/>
      <c r="BA605" s="29"/>
      <c r="BB605" s="29"/>
      <c r="BC605" s="30"/>
      <c r="BD605" s="249"/>
      <c r="BE605" s="249"/>
      <c r="BF605" s="249"/>
      <c r="BG605" s="249"/>
      <c r="BH605" s="32"/>
      <c r="BI605" s="56"/>
    </row>
    <row r="606" spans="2:61" s="15" customFormat="1" ht="21" x14ac:dyDescent="0.25">
      <c r="B606" s="47"/>
      <c r="C606" s="20">
        <f t="shared" si="79"/>
        <v>45971</v>
      </c>
      <c r="D606" s="168">
        <f>SUMIFS('Transport-DB'!O:O,'Transport-DB'!C:C,"="&amp;'Work DB'!C606,'Transport-DB'!F:F,"="&amp;'Work DB'!$D$4)</f>
        <v>0</v>
      </c>
      <c r="E606" s="169">
        <f>SUMIFS('Transport-DB'!O:O,'Transport-DB'!C:C,"="&amp;'Work DB'!C606,'Transport-DB'!F:F,"="&amp;'Work DB'!$E$4)</f>
        <v>0</v>
      </c>
      <c r="F606" s="169">
        <f>SUMIFS('Transport-DB'!O:O,'Transport-DB'!C:C,"="&amp;'Work DB'!C606,'Transport-DB'!F:F,"="&amp;'Work DB'!$F$4)</f>
        <v>0</v>
      </c>
      <c r="G606" s="169">
        <f>SUMIFS('Transport-DB'!O:O,'Transport-DB'!C:C,"="&amp;'Work DB'!C606,'Transport-DB'!F:F,"="&amp;'Work DB'!$G$4)</f>
        <v>0</v>
      </c>
      <c r="H606" s="166">
        <f>SUMIFS('Transport-DB'!O:O,'Transport-DB'!C:C,"="&amp;'Work DB'!C606,'Transport-DB'!F:F,"="&amp;'Work DB'!$H$4)</f>
        <v>0</v>
      </c>
      <c r="I606" s="169">
        <f>SUMIFS('Transport-DB'!O:O,'Transport-DB'!C:C,"="&amp;'Work DB'!C606,'Transport-DB'!F:F,"="&amp;'Work DB'!$I$4)</f>
        <v>0</v>
      </c>
      <c r="J606" s="337">
        <f>SUMIFS('Transport-DB'!O:O,'Transport-DB'!C:C,"="&amp;'Work DB'!C606,'Transport-DB'!F:F,"="&amp;'Work DB'!$J$4)</f>
        <v>0</v>
      </c>
      <c r="K606" s="168">
        <f>SUMIFS('Transport-DB'!N:N,'Transport-DB'!C:C,"="&amp;'Work DB'!C606,'Transport-DB'!F:F,"="&amp;'Work DB'!$K$4)</f>
        <v>0</v>
      </c>
      <c r="L606" s="169">
        <f>SUMIFS('Transport-DB'!N:N,'Transport-DB'!C:C,"="&amp;'Work DB'!C606,'Transport-DB'!F:F,"="&amp;'Work DB'!$L$4)</f>
        <v>0</v>
      </c>
      <c r="M606" s="169">
        <f>SUMIFS('Transport-DB'!N:N,'Transport-DB'!C:C,"="&amp;'Work DB'!C606,'Transport-DB'!F:F,"="&amp;'Work DB'!$M$4)</f>
        <v>0</v>
      </c>
      <c r="N606" s="169">
        <f>SUMIFS('Transport-DB'!N:N,'Transport-DB'!C:C,"="&amp;'Work DB'!C606,'Transport-DB'!F:F,"="&amp;'Work DB'!$N$4)</f>
        <v>0</v>
      </c>
      <c r="O606" s="169">
        <f>SUMIFS('Transport-DB'!N:N,'Transport-DB'!C:C,"="&amp;'Work DB'!C606,'Transport-DB'!F:F,"="&amp;'Work DB'!$O$4)</f>
        <v>0</v>
      </c>
      <c r="P606" s="169">
        <f>SUMIFS('Transport-DB'!N:N,'Transport-DB'!C:C,"="&amp;'Work DB'!C606,'Transport-DB'!F:F,"="&amp;'Work DB'!$P$4)</f>
        <v>0</v>
      </c>
      <c r="Q606" s="166">
        <f>SUMIFS('Transport-DB'!N:N,'Transport-DB'!C:C,"="&amp;'Work DB'!C606,'Transport-DB'!F:F,"="&amp;'Work DB'!$Q$4)</f>
        <v>0</v>
      </c>
      <c r="R606" s="167">
        <f>SUMIFS('Transport-DB'!N:N,'Transport-DB'!C:C,"="&amp;'Work DB'!C606,'Transport-DB'!F:F,"="&amp;'Work DB'!$R$4)</f>
        <v>0</v>
      </c>
      <c r="S606" s="168">
        <f>SUM(D606:J606)+SUM(K606:R606)-M606-SUMIFS(Transport_DB[ترانشه],Transport_DB[توضیحات],"دیسپوزال",Transport_DB[تاریخ],'Work DB'!C606)</f>
        <v>0</v>
      </c>
      <c r="T606" s="169">
        <f t="shared" si="78"/>
        <v>0</v>
      </c>
      <c r="U606" s="169"/>
      <c r="V606" s="169"/>
      <c r="W606" s="169"/>
      <c r="X606" s="169"/>
      <c r="Y606" s="167"/>
      <c r="Z606" s="249"/>
      <c r="AA606" s="168">
        <f>SUMIFS('Transport-DB'!P:P,'Transport-DB'!C:C,"="&amp;'Work DB'!C606,'Transport-DB'!F:F,"="&amp;'Work DB'!$AA$4)</f>
        <v>0</v>
      </c>
      <c r="AB606" s="169">
        <f>SUMIFS('Transport-DB'!P:P,'Transport-DB'!C:C,"="&amp;'Work DB'!C606,'Transport-DB'!F:F,"="&amp;'Work DB'!$AB$4)</f>
        <v>0</v>
      </c>
      <c r="AC606" s="169">
        <f>SUMIFS('Transport-DB'!P:P,'Transport-DB'!C:C,"="&amp;'Work DB'!C606,'Transport-DB'!F:F,"="&amp;'Work DB'!$AC$4)</f>
        <v>0</v>
      </c>
      <c r="AD606" s="166">
        <f>SUMIFS('Transport-DB'!P:P,'Transport-DB'!C:C,"="&amp;'Work DB'!C606,'Transport-DB'!F:F,"="&amp;'Work DB'!$AD$4)</f>
        <v>0</v>
      </c>
      <c r="AE606" s="166">
        <f>SUMIFS('Transport-DB'!P:P,'Transport-DB'!C:C,"="&amp;'Work DB'!C606,'Transport-DB'!F:F,"="&amp;'Work DB'!$AE$4)</f>
        <v>0</v>
      </c>
      <c r="AF606" s="166">
        <f>SUMIFS('Transport-DB'!P:P,'Transport-DB'!C:C,"="&amp;'Work DB'!C606,'Transport-DB'!F:F,"="&amp;'Work DB'!$AF$4)</f>
        <v>0</v>
      </c>
      <c r="AG606" s="167"/>
      <c r="AH606" s="168">
        <f>SUMIFS('Transport-DB'!Q:Q,'Transport-DB'!C:C,"="&amp;'Work DB'!C606)</f>
        <v>0</v>
      </c>
      <c r="AI606" s="170">
        <f>SUMIFS(Civil_DB[قالب بندی],Civil_DB[تاریخ],"="&amp;'Work DB'!C606)</f>
        <v>0</v>
      </c>
      <c r="AJ606" s="169"/>
      <c r="AK606" s="167">
        <f>SUMIFS(Civil_DB[بتن],Civil_DB[تاریخ],"="&amp;'Work DB'!C606)</f>
        <v>0</v>
      </c>
      <c r="AL606" s="28"/>
      <c r="AM606" s="29"/>
      <c r="AN606" s="31"/>
      <c r="AO606" s="28"/>
      <c r="AP606" s="29"/>
      <c r="AQ606" s="29"/>
      <c r="AR606" s="30"/>
      <c r="AS606" s="28"/>
      <c r="AT606" s="29"/>
      <c r="AU606" s="30"/>
      <c r="AV606" s="184"/>
      <c r="AW606" s="29"/>
      <c r="AX606" s="29"/>
      <c r="AY606" s="29"/>
      <c r="AZ606" s="29"/>
      <c r="BA606" s="29"/>
      <c r="BB606" s="29"/>
      <c r="BC606" s="30"/>
      <c r="BD606" s="249"/>
      <c r="BE606" s="249"/>
      <c r="BF606" s="249"/>
      <c r="BG606" s="249"/>
      <c r="BH606" s="32"/>
      <c r="BI606" s="56"/>
    </row>
    <row r="607" spans="2:61" s="15" customFormat="1" ht="21" x14ac:dyDescent="0.25">
      <c r="B607" s="47"/>
      <c r="C607" s="20">
        <f t="shared" si="79"/>
        <v>45972</v>
      </c>
      <c r="D607" s="168">
        <f>SUMIFS('Transport-DB'!O:O,'Transport-DB'!C:C,"="&amp;'Work DB'!C607,'Transport-DB'!F:F,"="&amp;'Work DB'!$D$4)</f>
        <v>0</v>
      </c>
      <c r="E607" s="169">
        <f>SUMIFS('Transport-DB'!O:O,'Transport-DB'!C:C,"="&amp;'Work DB'!C607,'Transport-DB'!F:F,"="&amp;'Work DB'!$E$4)</f>
        <v>0</v>
      </c>
      <c r="F607" s="169">
        <f>SUMIFS('Transport-DB'!O:O,'Transport-DB'!C:C,"="&amp;'Work DB'!C607,'Transport-DB'!F:F,"="&amp;'Work DB'!$F$4)</f>
        <v>0</v>
      </c>
      <c r="G607" s="169">
        <f>SUMIFS('Transport-DB'!O:O,'Transport-DB'!C:C,"="&amp;'Work DB'!C607,'Transport-DB'!F:F,"="&amp;'Work DB'!$G$4)</f>
        <v>0</v>
      </c>
      <c r="H607" s="166">
        <f>SUMIFS('Transport-DB'!O:O,'Transport-DB'!C:C,"="&amp;'Work DB'!C607,'Transport-DB'!F:F,"="&amp;'Work DB'!$H$4)</f>
        <v>0</v>
      </c>
      <c r="I607" s="169">
        <f>SUMIFS('Transport-DB'!O:O,'Transport-DB'!C:C,"="&amp;'Work DB'!C607,'Transport-DB'!F:F,"="&amp;'Work DB'!$I$4)</f>
        <v>0</v>
      </c>
      <c r="J607" s="337">
        <f>SUMIFS('Transport-DB'!O:O,'Transport-DB'!C:C,"="&amp;'Work DB'!C607,'Transport-DB'!F:F,"="&amp;'Work DB'!$J$4)</f>
        <v>0</v>
      </c>
      <c r="K607" s="168">
        <f>SUMIFS('Transport-DB'!N:N,'Transport-DB'!C:C,"="&amp;'Work DB'!C607,'Transport-DB'!F:F,"="&amp;'Work DB'!$K$4)</f>
        <v>0</v>
      </c>
      <c r="L607" s="169">
        <f>SUMIFS('Transport-DB'!N:N,'Transport-DB'!C:C,"="&amp;'Work DB'!C607,'Transport-DB'!F:F,"="&amp;'Work DB'!$L$4)</f>
        <v>0</v>
      </c>
      <c r="M607" s="169">
        <f>SUMIFS('Transport-DB'!N:N,'Transport-DB'!C:C,"="&amp;'Work DB'!C607,'Transport-DB'!F:F,"="&amp;'Work DB'!$M$4)</f>
        <v>0</v>
      </c>
      <c r="N607" s="169">
        <f>SUMIFS('Transport-DB'!N:N,'Transport-DB'!C:C,"="&amp;'Work DB'!C607,'Transport-DB'!F:F,"="&amp;'Work DB'!$N$4)</f>
        <v>0</v>
      </c>
      <c r="O607" s="169">
        <f>SUMIFS('Transport-DB'!N:N,'Transport-DB'!C:C,"="&amp;'Work DB'!C607,'Transport-DB'!F:F,"="&amp;'Work DB'!$O$4)</f>
        <v>0</v>
      </c>
      <c r="P607" s="169">
        <f>SUMIFS('Transport-DB'!N:N,'Transport-DB'!C:C,"="&amp;'Work DB'!C607,'Transport-DB'!F:F,"="&amp;'Work DB'!$P$4)</f>
        <v>0</v>
      </c>
      <c r="Q607" s="166">
        <f>SUMIFS('Transport-DB'!N:N,'Transport-DB'!C:C,"="&amp;'Work DB'!C607,'Transport-DB'!F:F,"="&amp;'Work DB'!$Q$4)</f>
        <v>0</v>
      </c>
      <c r="R607" s="167">
        <f>SUMIFS('Transport-DB'!N:N,'Transport-DB'!C:C,"="&amp;'Work DB'!C607,'Transport-DB'!F:F,"="&amp;'Work DB'!$R$4)</f>
        <v>0</v>
      </c>
      <c r="S607" s="168">
        <f>SUM(D607:J607)+SUM(K607:R607)-M607-SUMIFS(Transport_DB[ترانشه],Transport_DB[توضیحات],"دیسپوزال",Transport_DB[تاریخ],'Work DB'!C607)</f>
        <v>0</v>
      </c>
      <c r="T607" s="169">
        <f t="shared" si="78"/>
        <v>0</v>
      </c>
      <c r="U607" s="169"/>
      <c r="V607" s="169"/>
      <c r="W607" s="169"/>
      <c r="X607" s="169"/>
      <c r="Y607" s="167"/>
      <c r="Z607" s="249"/>
      <c r="AA607" s="168">
        <f>SUMIFS('Transport-DB'!P:P,'Transport-DB'!C:C,"="&amp;'Work DB'!C607,'Transport-DB'!F:F,"="&amp;'Work DB'!$AA$4)</f>
        <v>0</v>
      </c>
      <c r="AB607" s="169">
        <f>SUMIFS('Transport-DB'!P:P,'Transport-DB'!C:C,"="&amp;'Work DB'!C607,'Transport-DB'!F:F,"="&amp;'Work DB'!$AB$4)</f>
        <v>0</v>
      </c>
      <c r="AC607" s="169">
        <f>SUMIFS('Transport-DB'!P:P,'Transport-DB'!C:C,"="&amp;'Work DB'!C607,'Transport-DB'!F:F,"="&amp;'Work DB'!$AC$4)</f>
        <v>0</v>
      </c>
      <c r="AD607" s="166">
        <f>SUMIFS('Transport-DB'!P:P,'Transport-DB'!C:C,"="&amp;'Work DB'!C607,'Transport-DB'!F:F,"="&amp;'Work DB'!$AD$4)</f>
        <v>0</v>
      </c>
      <c r="AE607" s="166">
        <f>SUMIFS('Transport-DB'!P:P,'Transport-DB'!C:C,"="&amp;'Work DB'!C607,'Transport-DB'!F:F,"="&amp;'Work DB'!$AE$4)</f>
        <v>0</v>
      </c>
      <c r="AF607" s="166">
        <f>SUMIFS('Transport-DB'!P:P,'Transport-DB'!C:C,"="&amp;'Work DB'!C607,'Transport-DB'!F:F,"="&amp;'Work DB'!$AF$4)</f>
        <v>0</v>
      </c>
      <c r="AG607" s="167"/>
      <c r="AH607" s="168">
        <f>SUMIFS('Transport-DB'!Q:Q,'Transport-DB'!C:C,"="&amp;'Work DB'!C607)</f>
        <v>0</v>
      </c>
      <c r="AI607" s="170">
        <f>SUMIFS(Civil_DB[قالب بندی],Civil_DB[تاریخ],"="&amp;'Work DB'!C607)</f>
        <v>0</v>
      </c>
      <c r="AJ607" s="169"/>
      <c r="AK607" s="167">
        <f>SUMIFS(Civil_DB[بتن],Civil_DB[تاریخ],"="&amp;'Work DB'!C607)</f>
        <v>0</v>
      </c>
      <c r="AL607" s="28"/>
      <c r="AM607" s="29"/>
      <c r="AN607" s="31"/>
      <c r="AO607" s="28"/>
      <c r="AP607" s="29"/>
      <c r="AQ607" s="29"/>
      <c r="AR607" s="30"/>
      <c r="AS607" s="28"/>
      <c r="AT607" s="29"/>
      <c r="AU607" s="30"/>
      <c r="AV607" s="184"/>
      <c r="AW607" s="29"/>
      <c r="AX607" s="29"/>
      <c r="AY607" s="29"/>
      <c r="AZ607" s="29"/>
      <c r="BA607" s="29"/>
      <c r="BB607" s="29"/>
      <c r="BC607" s="30"/>
      <c r="BD607" s="249"/>
      <c r="BE607" s="249"/>
      <c r="BF607" s="249"/>
      <c r="BG607" s="249"/>
      <c r="BH607" s="32"/>
      <c r="BI607" s="56"/>
    </row>
    <row r="608" spans="2:61" s="15" customFormat="1" ht="21" x14ac:dyDescent="0.25">
      <c r="B608" s="47"/>
      <c r="C608" s="20">
        <f t="shared" si="79"/>
        <v>45973</v>
      </c>
      <c r="D608" s="168">
        <f>SUMIFS('Transport-DB'!O:O,'Transport-DB'!C:C,"="&amp;'Work DB'!C608,'Transport-DB'!F:F,"="&amp;'Work DB'!$D$4)</f>
        <v>0</v>
      </c>
      <c r="E608" s="169">
        <f>SUMIFS('Transport-DB'!O:O,'Transport-DB'!C:C,"="&amp;'Work DB'!C608,'Transport-DB'!F:F,"="&amp;'Work DB'!$E$4)</f>
        <v>0</v>
      </c>
      <c r="F608" s="169">
        <f>SUMIFS('Transport-DB'!O:O,'Transport-DB'!C:C,"="&amp;'Work DB'!C608,'Transport-DB'!F:F,"="&amp;'Work DB'!$F$4)</f>
        <v>0</v>
      </c>
      <c r="G608" s="169">
        <f>SUMIFS('Transport-DB'!O:O,'Transport-DB'!C:C,"="&amp;'Work DB'!C608,'Transport-DB'!F:F,"="&amp;'Work DB'!$G$4)</f>
        <v>0</v>
      </c>
      <c r="H608" s="166">
        <f>SUMIFS('Transport-DB'!O:O,'Transport-DB'!C:C,"="&amp;'Work DB'!C608,'Transport-DB'!F:F,"="&amp;'Work DB'!$H$4)</f>
        <v>0</v>
      </c>
      <c r="I608" s="169">
        <f>SUMIFS('Transport-DB'!O:O,'Transport-DB'!C:C,"="&amp;'Work DB'!C608,'Transport-DB'!F:F,"="&amp;'Work DB'!$I$4)</f>
        <v>0</v>
      </c>
      <c r="J608" s="337">
        <f>SUMIFS('Transport-DB'!O:O,'Transport-DB'!C:C,"="&amp;'Work DB'!C608,'Transport-DB'!F:F,"="&amp;'Work DB'!$J$4)</f>
        <v>0</v>
      </c>
      <c r="K608" s="168">
        <f>SUMIFS('Transport-DB'!N:N,'Transport-DB'!C:C,"="&amp;'Work DB'!C608,'Transport-DB'!F:F,"="&amp;'Work DB'!$K$4)</f>
        <v>0</v>
      </c>
      <c r="L608" s="169">
        <f>SUMIFS('Transport-DB'!N:N,'Transport-DB'!C:C,"="&amp;'Work DB'!C608,'Transport-DB'!F:F,"="&amp;'Work DB'!$L$4)</f>
        <v>0</v>
      </c>
      <c r="M608" s="169">
        <f>SUMIFS('Transport-DB'!N:N,'Transport-DB'!C:C,"="&amp;'Work DB'!C608,'Transport-DB'!F:F,"="&amp;'Work DB'!$M$4)</f>
        <v>0</v>
      </c>
      <c r="N608" s="169">
        <f>SUMIFS('Transport-DB'!N:N,'Transport-DB'!C:C,"="&amp;'Work DB'!C608,'Transport-DB'!F:F,"="&amp;'Work DB'!$N$4)</f>
        <v>0</v>
      </c>
      <c r="O608" s="169">
        <f>SUMIFS('Transport-DB'!N:N,'Transport-DB'!C:C,"="&amp;'Work DB'!C608,'Transport-DB'!F:F,"="&amp;'Work DB'!$O$4)</f>
        <v>0</v>
      </c>
      <c r="P608" s="169">
        <f>SUMIFS('Transport-DB'!N:N,'Transport-DB'!C:C,"="&amp;'Work DB'!C608,'Transport-DB'!F:F,"="&amp;'Work DB'!$P$4)</f>
        <v>0</v>
      </c>
      <c r="Q608" s="166">
        <f>SUMIFS('Transport-DB'!N:N,'Transport-DB'!C:C,"="&amp;'Work DB'!C608,'Transport-DB'!F:F,"="&amp;'Work DB'!$Q$4)</f>
        <v>0</v>
      </c>
      <c r="R608" s="167">
        <f>SUMIFS('Transport-DB'!N:N,'Transport-DB'!C:C,"="&amp;'Work DB'!C608,'Transport-DB'!F:F,"="&amp;'Work DB'!$R$4)</f>
        <v>0</v>
      </c>
      <c r="S608" s="168">
        <f>SUM(D608:J608)+SUM(K608:R608)-M608-SUMIFS(Transport_DB[ترانشه],Transport_DB[توضیحات],"دیسپوزال",Transport_DB[تاریخ],'Work DB'!C608)</f>
        <v>0</v>
      </c>
      <c r="T608" s="169">
        <f t="shared" si="78"/>
        <v>0</v>
      </c>
      <c r="U608" s="169"/>
      <c r="V608" s="169"/>
      <c r="W608" s="169"/>
      <c r="X608" s="169"/>
      <c r="Y608" s="167"/>
      <c r="Z608" s="249"/>
      <c r="AA608" s="168">
        <f>SUMIFS('Transport-DB'!P:P,'Transport-DB'!C:C,"="&amp;'Work DB'!C608,'Transport-DB'!F:F,"="&amp;'Work DB'!$AA$4)</f>
        <v>0</v>
      </c>
      <c r="AB608" s="169">
        <f>SUMIFS('Transport-DB'!P:P,'Transport-DB'!C:C,"="&amp;'Work DB'!C608,'Transport-DB'!F:F,"="&amp;'Work DB'!$AB$4)</f>
        <v>0</v>
      </c>
      <c r="AC608" s="169">
        <f>SUMIFS('Transport-DB'!P:P,'Transport-DB'!C:C,"="&amp;'Work DB'!C608,'Transport-DB'!F:F,"="&amp;'Work DB'!$AC$4)</f>
        <v>0</v>
      </c>
      <c r="AD608" s="166">
        <f>SUMIFS('Transport-DB'!P:P,'Transport-DB'!C:C,"="&amp;'Work DB'!C608,'Transport-DB'!F:F,"="&amp;'Work DB'!$AD$4)</f>
        <v>0</v>
      </c>
      <c r="AE608" s="166">
        <f>SUMIFS('Transport-DB'!P:P,'Transport-DB'!C:C,"="&amp;'Work DB'!C608,'Transport-DB'!F:F,"="&amp;'Work DB'!$AE$4)</f>
        <v>0</v>
      </c>
      <c r="AF608" s="166">
        <f>SUMIFS('Transport-DB'!P:P,'Transport-DB'!C:C,"="&amp;'Work DB'!C608,'Transport-DB'!F:F,"="&amp;'Work DB'!$AF$4)</f>
        <v>0</v>
      </c>
      <c r="AG608" s="167"/>
      <c r="AH608" s="168">
        <f>SUMIFS('Transport-DB'!Q:Q,'Transport-DB'!C:C,"="&amp;'Work DB'!C608)</f>
        <v>0</v>
      </c>
      <c r="AI608" s="170">
        <f>SUMIFS(Civil_DB[قالب بندی],Civil_DB[تاریخ],"="&amp;'Work DB'!C608)</f>
        <v>0</v>
      </c>
      <c r="AJ608" s="169"/>
      <c r="AK608" s="167">
        <f>SUMIFS(Civil_DB[بتن],Civil_DB[تاریخ],"="&amp;'Work DB'!C608)</f>
        <v>0</v>
      </c>
      <c r="AL608" s="28"/>
      <c r="AM608" s="29"/>
      <c r="AN608" s="31"/>
      <c r="AO608" s="28"/>
      <c r="AP608" s="29"/>
      <c r="AQ608" s="29"/>
      <c r="AR608" s="30"/>
      <c r="AS608" s="28"/>
      <c r="AT608" s="29"/>
      <c r="AU608" s="30"/>
      <c r="AV608" s="184"/>
      <c r="AW608" s="29"/>
      <c r="AX608" s="29"/>
      <c r="AY608" s="29"/>
      <c r="AZ608" s="29"/>
      <c r="BA608" s="29"/>
      <c r="BB608" s="29"/>
      <c r="BC608" s="30"/>
      <c r="BD608" s="249"/>
      <c r="BE608" s="249"/>
      <c r="BF608" s="249"/>
      <c r="BG608" s="249"/>
      <c r="BH608" s="32"/>
      <c r="BI608" s="56"/>
    </row>
    <row r="609" spans="2:61" s="15" customFormat="1" ht="21" x14ac:dyDescent="0.25">
      <c r="B609" s="47"/>
      <c r="C609" s="20">
        <f t="shared" si="79"/>
        <v>45974</v>
      </c>
      <c r="D609" s="168">
        <f>SUMIFS('Transport-DB'!O:O,'Transport-DB'!C:C,"="&amp;'Work DB'!C609,'Transport-DB'!F:F,"="&amp;'Work DB'!$D$4)</f>
        <v>0</v>
      </c>
      <c r="E609" s="169">
        <f>SUMIFS('Transport-DB'!O:O,'Transport-DB'!C:C,"="&amp;'Work DB'!C609,'Transport-DB'!F:F,"="&amp;'Work DB'!$E$4)</f>
        <v>0</v>
      </c>
      <c r="F609" s="169">
        <f>SUMIFS('Transport-DB'!O:O,'Transport-DB'!C:C,"="&amp;'Work DB'!C609,'Transport-DB'!F:F,"="&amp;'Work DB'!$F$4)</f>
        <v>0</v>
      </c>
      <c r="G609" s="169">
        <f>SUMIFS('Transport-DB'!O:O,'Transport-DB'!C:C,"="&amp;'Work DB'!C609,'Transport-DB'!F:F,"="&amp;'Work DB'!$G$4)</f>
        <v>0</v>
      </c>
      <c r="H609" s="166">
        <f>SUMIFS('Transport-DB'!O:O,'Transport-DB'!C:C,"="&amp;'Work DB'!C609,'Transport-DB'!F:F,"="&amp;'Work DB'!$H$4)</f>
        <v>0</v>
      </c>
      <c r="I609" s="169">
        <f>SUMIFS('Transport-DB'!O:O,'Transport-DB'!C:C,"="&amp;'Work DB'!C609,'Transport-DB'!F:F,"="&amp;'Work DB'!$I$4)</f>
        <v>0</v>
      </c>
      <c r="J609" s="337">
        <f>SUMIFS('Transport-DB'!O:O,'Transport-DB'!C:C,"="&amp;'Work DB'!C609,'Transport-DB'!F:F,"="&amp;'Work DB'!$J$4)</f>
        <v>0</v>
      </c>
      <c r="K609" s="168">
        <f>SUMIFS('Transport-DB'!N:N,'Transport-DB'!C:C,"="&amp;'Work DB'!C609,'Transport-DB'!F:F,"="&amp;'Work DB'!$K$4)</f>
        <v>0</v>
      </c>
      <c r="L609" s="169">
        <f>SUMIFS('Transport-DB'!N:N,'Transport-DB'!C:C,"="&amp;'Work DB'!C609,'Transport-DB'!F:F,"="&amp;'Work DB'!$L$4)</f>
        <v>0</v>
      </c>
      <c r="M609" s="169">
        <f>SUMIFS('Transport-DB'!N:N,'Transport-DB'!C:C,"="&amp;'Work DB'!C609,'Transport-DB'!F:F,"="&amp;'Work DB'!$M$4)</f>
        <v>0</v>
      </c>
      <c r="N609" s="169">
        <f>SUMIFS('Transport-DB'!N:N,'Transport-DB'!C:C,"="&amp;'Work DB'!C609,'Transport-DB'!F:F,"="&amp;'Work DB'!$N$4)</f>
        <v>0</v>
      </c>
      <c r="O609" s="169">
        <f>SUMIFS('Transport-DB'!N:N,'Transport-DB'!C:C,"="&amp;'Work DB'!C609,'Transport-DB'!F:F,"="&amp;'Work DB'!$O$4)</f>
        <v>0</v>
      </c>
      <c r="P609" s="169">
        <f>SUMIFS('Transport-DB'!N:N,'Transport-DB'!C:C,"="&amp;'Work DB'!C609,'Transport-DB'!F:F,"="&amp;'Work DB'!$P$4)</f>
        <v>0</v>
      </c>
      <c r="Q609" s="166">
        <f>SUMIFS('Transport-DB'!N:N,'Transport-DB'!C:C,"="&amp;'Work DB'!C609,'Transport-DB'!F:F,"="&amp;'Work DB'!$Q$4)</f>
        <v>0</v>
      </c>
      <c r="R609" s="167">
        <f>SUMIFS('Transport-DB'!N:N,'Transport-DB'!C:C,"="&amp;'Work DB'!C609,'Transport-DB'!F:F,"="&amp;'Work DB'!$R$4)</f>
        <v>0</v>
      </c>
      <c r="S609" s="168">
        <f>SUM(D609:J609)+SUM(K609:R609)-M609-SUMIFS(Transport_DB[ترانشه],Transport_DB[توضیحات],"دیسپوزال",Transport_DB[تاریخ],'Work DB'!C609)</f>
        <v>0</v>
      </c>
      <c r="T609" s="169">
        <f t="shared" si="78"/>
        <v>0</v>
      </c>
      <c r="U609" s="169"/>
      <c r="V609" s="169"/>
      <c r="W609" s="169"/>
      <c r="X609" s="169"/>
      <c r="Y609" s="167"/>
      <c r="Z609" s="249"/>
      <c r="AA609" s="168">
        <f>SUMIFS('Transport-DB'!P:P,'Transport-DB'!C:C,"="&amp;'Work DB'!C609,'Transport-DB'!F:F,"="&amp;'Work DB'!$AA$4)</f>
        <v>0</v>
      </c>
      <c r="AB609" s="169">
        <f>SUMIFS('Transport-DB'!P:P,'Transport-DB'!C:C,"="&amp;'Work DB'!C609,'Transport-DB'!F:F,"="&amp;'Work DB'!$AB$4)</f>
        <v>0</v>
      </c>
      <c r="AC609" s="169">
        <f>SUMIFS('Transport-DB'!P:P,'Transport-DB'!C:C,"="&amp;'Work DB'!C609,'Transport-DB'!F:F,"="&amp;'Work DB'!$AC$4)</f>
        <v>0</v>
      </c>
      <c r="AD609" s="166">
        <f>SUMIFS('Transport-DB'!P:P,'Transport-DB'!C:C,"="&amp;'Work DB'!C609,'Transport-DB'!F:F,"="&amp;'Work DB'!$AD$4)</f>
        <v>0</v>
      </c>
      <c r="AE609" s="166">
        <f>SUMIFS('Transport-DB'!P:P,'Transport-DB'!C:C,"="&amp;'Work DB'!C609,'Transport-DB'!F:F,"="&amp;'Work DB'!$AE$4)</f>
        <v>0</v>
      </c>
      <c r="AF609" s="166">
        <f>SUMIFS('Transport-DB'!P:P,'Transport-DB'!C:C,"="&amp;'Work DB'!C609,'Transport-DB'!F:F,"="&amp;'Work DB'!$AF$4)</f>
        <v>0</v>
      </c>
      <c r="AG609" s="167"/>
      <c r="AH609" s="168">
        <f>SUMIFS('Transport-DB'!Q:Q,'Transport-DB'!C:C,"="&amp;'Work DB'!C609)</f>
        <v>0</v>
      </c>
      <c r="AI609" s="170">
        <f>SUMIFS(Civil_DB[قالب بندی],Civil_DB[تاریخ],"="&amp;'Work DB'!C609)</f>
        <v>0</v>
      </c>
      <c r="AJ609" s="169"/>
      <c r="AK609" s="167">
        <f>SUMIFS(Civil_DB[بتن],Civil_DB[تاریخ],"="&amp;'Work DB'!C609)</f>
        <v>0</v>
      </c>
      <c r="AL609" s="28"/>
      <c r="AM609" s="29"/>
      <c r="AN609" s="31"/>
      <c r="AO609" s="28"/>
      <c r="AP609" s="29"/>
      <c r="AQ609" s="29"/>
      <c r="AR609" s="30"/>
      <c r="AS609" s="28"/>
      <c r="AT609" s="29"/>
      <c r="AU609" s="30"/>
      <c r="AV609" s="184"/>
      <c r="AW609" s="29"/>
      <c r="AX609" s="29"/>
      <c r="AY609" s="29"/>
      <c r="AZ609" s="29"/>
      <c r="BA609" s="29"/>
      <c r="BB609" s="29"/>
      <c r="BC609" s="30"/>
      <c r="BD609" s="249"/>
      <c r="BE609" s="249"/>
      <c r="BF609" s="249"/>
      <c r="BG609" s="249"/>
      <c r="BH609" s="32"/>
      <c r="BI609" s="56"/>
    </row>
    <row r="610" spans="2:61" s="15" customFormat="1" ht="21" x14ac:dyDescent="0.25">
      <c r="B610" s="47"/>
      <c r="C610" s="20">
        <f t="shared" si="79"/>
        <v>45975</v>
      </c>
      <c r="D610" s="168">
        <f>SUMIFS('Transport-DB'!O:O,'Transport-DB'!C:C,"="&amp;'Work DB'!C610,'Transport-DB'!F:F,"="&amp;'Work DB'!$D$4)</f>
        <v>0</v>
      </c>
      <c r="E610" s="169">
        <f>SUMIFS('Transport-DB'!O:O,'Transport-DB'!C:C,"="&amp;'Work DB'!C610,'Transport-DB'!F:F,"="&amp;'Work DB'!$E$4)</f>
        <v>0</v>
      </c>
      <c r="F610" s="169">
        <f>SUMIFS('Transport-DB'!O:O,'Transport-DB'!C:C,"="&amp;'Work DB'!C610,'Transport-DB'!F:F,"="&amp;'Work DB'!$F$4)</f>
        <v>0</v>
      </c>
      <c r="G610" s="169">
        <f>SUMIFS('Transport-DB'!O:O,'Transport-DB'!C:C,"="&amp;'Work DB'!C610,'Transport-DB'!F:F,"="&amp;'Work DB'!$G$4)</f>
        <v>0</v>
      </c>
      <c r="H610" s="166">
        <f>SUMIFS('Transport-DB'!O:O,'Transport-DB'!C:C,"="&amp;'Work DB'!C610,'Transport-DB'!F:F,"="&amp;'Work DB'!$H$4)</f>
        <v>0</v>
      </c>
      <c r="I610" s="169">
        <f>SUMIFS('Transport-DB'!O:O,'Transport-DB'!C:C,"="&amp;'Work DB'!C610,'Transport-DB'!F:F,"="&amp;'Work DB'!$I$4)</f>
        <v>0</v>
      </c>
      <c r="J610" s="337">
        <f>SUMIFS('Transport-DB'!O:O,'Transport-DB'!C:C,"="&amp;'Work DB'!C610,'Transport-DB'!F:F,"="&amp;'Work DB'!$J$4)</f>
        <v>0</v>
      </c>
      <c r="K610" s="168">
        <f>SUMIFS('Transport-DB'!N:N,'Transport-DB'!C:C,"="&amp;'Work DB'!C610,'Transport-DB'!F:F,"="&amp;'Work DB'!$K$4)</f>
        <v>0</v>
      </c>
      <c r="L610" s="169">
        <f>SUMIFS('Transport-DB'!N:N,'Transport-DB'!C:C,"="&amp;'Work DB'!C610,'Transport-DB'!F:F,"="&amp;'Work DB'!$L$4)</f>
        <v>0</v>
      </c>
      <c r="M610" s="169">
        <f>SUMIFS('Transport-DB'!N:N,'Transport-DB'!C:C,"="&amp;'Work DB'!C610,'Transport-DB'!F:F,"="&amp;'Work DB'!$M$4)</f>
        <v>0</v>
      </c>
      <c r="N610" s="169">
        <f>SUMIFS('Transport-DB'!N:N,'Transport-DB'!C:C,"="&amp;'Work DB'!C610,'Transport-DB'!F:F,"="&amp;'Work DB'!$N$4)</f>
        <v>0</v>
      </c>
      <c r="O610" s="169">
        <f>SUMIFS('Transport-DB'!N:N,'Transport-DB'!C:C,"="&amp;'Work DB'!C610,'Transport-DB'!F:F,"="&amp;'Work DB'!$O$4)</f>
        <v>0</v>
      </c>
      <c r="P610" s="169">
        <f>SUMIFS('Transport-DB'!N:N,'Transport-DB'!C:C,"="&amp;'Work DB'!C610,'Transport-DB'!F:F,"="&amp;'Work DB'!$P$4)</f>
        <v>0</v>
      </c>
      <c r="Q610" s="166">
        <f>SUMIFS('Transport-DB'!N:N,'Transport-DB'!C:C,"="&amp;'Work DB'!C610,'Transport-DB'!F:F,"="&amp;'Work DB'!$Q$4)</f>
        <v>0</v>
      </c>
      <c r="R610" s="167">
        <f>SUMIFS('Transport-DB'!N:N,'Transport-DB'!C:C,"="&amp;'Work DB'!C610,'Transport-DB'!F:F,"="&amp;'Work DB'!$R$4)</f>
        <v>0</v>
      </c>
      <c r="S610" s="168">
        <f>SUM(D610:J610)+SUM(K610:R610)-M610-SUMIFS(Transport_DB[ترانشه],Transport_DB[توضیحات],"دیسپوزال",Transport_DB[تاریخ],'Work DB'!C610)</f>
        <v>0</v>
      </c>
      <c r="T610" s="169">
        <f t="shared" si="78"/>
        <v>0</v>
      </c>
      <c r="U610" s="169"/>
      <c r="V610" s="169"/>
      <c r="W610" s="169"/>
      <c r="X610" s="169"/>
      <c r="Y610" s="167"/>
      <c r="Z610" s="249"/>
      <c r="AA610" s="168">
        <f>SUMIFS('Transport-DB'!P:P,'Transport-DB'!C:C,"="&amp;'Work DB'!C610,'Transport-DB'!F:F,"="&amp;'Work DB'!$AA$4)</f>
        <v>0</v>
      </c>
      <c r="AB610" s="169">
        <f>SUMIFS('Transport-DB'!P:P,'Transport-DB'!C:C,"="&amp;'Work DB'!C610,'Transport-DB'!F:F,"="&amp;'Work DB'!$AB$4)</f>
        <v>0</v>
      </c>
      <c r="AC610" s="169">
        <f>SUMIFS('Transport-DB'!P:P,'Transport-DB'!C:C,"="&amp;'Work DB'!C610,'Transport-DB'!F:F,"="&amp;'Work DB'!$AC$4)</f>
        <v>0</v>
      </c>
      <c r="AD610" s="166">
        <f>SUMIFS('Transport-DB'!P:P,'Transport-DB'!C:C,"="&amp;'Work DB'!C610,'Transport-DB'!F:F,"="&amp;'Work DB'!$AD$4)</f>
        <v>0</v>
      </c>
      <c r="AE610" s="166">
        <f>SUMIFS('Transport-DB'!P:P,'Transport-DB'!C:C,"="&amp;'Work DB'!C610,'Transport-DB'!F:F,"="&amp;'Work DB'!$AE$4)</f>
        <v>0</v>
      </c>
      <c r="AF610" s="166">
        <f>SUMIFS('Transport-DB'!P:P,'Transport-DB'!C:C,"="&amp;'Work DB'!C610,'Transport-DB'!F:F,"="&amp;'Work DB'!$AF$4)</f>
        <v>0</v>
      </c>
      <c r="AG610" s="167"/>
      <c r="AH610" s="168">
        <f>SUMIFS('Transport-DB'!Q:Q,'Transport-DB'!C:C,"="&amp;'Work DB'!C610)</f>
        <v>0</v>
      </c>
      <c r="AI610" s="170">
        <f>SUMIFS(Civil_DB[قالب بندی],Civil_DB[تاریخ],"="&amp;'Work DB'!C610)</f>
        <v>0</v>
      </c>
      <c r="AJ610" s="169"/>
      <c r="AK610" s="167">
        <f>SUMIFS(Civil_DB[بتن],Civil_DB[تاریخ],"="&amp;'Work DB'!C610)</f>
        <v>0</v>
      </c>
      <c r="AL610" s="28"/>
      <c r="AM610" s="29"/>
      <c r="AN610" s="31"/>
      <c r="AO610" s="28"/>
      <c r="AP610" s="29"/>
      <c r="AQ610" s="29"/>
      <c r="AR610" s="30"/>
      <c r="AS610" s="28"/>
      <c r="AT610" s="29"/>
      <c r="AU610" s="30"/>
      <c r="AV610" s="184"/>
      <c r="AW610" s="29"/>
      <c r="AX610" s="29"/>
      <c r="AY610" s="29"/>
      <c r="AZ610" s="29"/>
      <c r="BA610" s="29"/>
      <c r="BB610" s="29"/>
      <c r="BC610" s="30"/>
      <c r="BD610" s="249"/>
      <c r="BE610" s="249"/>
      <c r="BF610" s="249"/>
      <c r="BG610" s="249"/>
      <c r="BH610" s="32"/>
      <c r="BI610" s="56"/>
    </row>
    <row r="611" spans="2:61" s="15" customFormat="1" ht="21" x14ac:dyDescent="0.25">
      <c r="B611" s="47"/>
      <c r="C611" s="20">
        <f t="shared" si="79"/>
        <v>45976</v>
      </c>
      <c r="D611" s="168">
        <f>SUMIFS('Transport-DB'!O:O,'Transport-DB'!C:C,"="&amp;'Work DB'!C611,'Transport-DB'!F:F,"="&amp;'Work DB'!$D$4)</f>
        <v>0</v>
      </c>
      <c r="E611" s="169">
        <f>SUMIFS('Transport-DB'!O:O,'Transport-DB'!C:C,"="&amp;'Work DB'!C611,'Transport-DB'!F:F,"="&amp;'Work DB'!$E$4)</f>
        <v>0</v>
      </c>
      <c r="F611" s="169">
        <f>SUMIFS('Transport-DB'!O:O,'Transport-DB'!C:C,"="&amp;'Work DB'!C611,'Transport-DB'!F:F,"="&amp;'Work DB'!$F$4)</f>
        <v>0</v>
      </c>
      <c r="G611" s="169">
        <f>SUMIFS('Transport-DB'!O:O,'Transport-DB'!C:C,"="&amp;'Work DB'!C611,'Transport-DB'!F:F,"="&amp;'Work DB'!$G$4)</f>
        <v>0</v>
      </c>
      <c r="H611" s="166">
        <f>SUMIFS('Transport-DB'!O:O,'Transport-DB'!C:C,"="&amp;'Work DB'!C611,'Transport-DB'!F:F,"="&amp;'Work DB'!$H$4)</f>
        <v>0</v>
      </c>
      <c r="I611" s="169">
        <f>SUMIFS('Transport-DB'!O:O,'Transport-DB'!C:C,"="&amp;'Work DB'!C611,'Transport-DB'!F:F,"="&amp;'Work DB'!$I$4)</f>
        <v>0</v>
      </c>
      <c r="J611" s="337">
        <f>SUMIFS('Transport-DB'!O:O,'Transport-DB'!C:C,"="&amp;'Work DB'!C611,'Transport-DB'!F:F,"="&amp;'Work DB'!$J$4)</f>
        <v>0</v>
      </c>
      <c r="K611" s="168">
        <f>SUMIFS('Transport-DB'!N:N,'Transport-DB'!C:C,"="&amp;'Work DB'!C611,'Transport-DB'!F:F,"="&amp;'Work DB'!$K$4)</f>
        <v>0</v>
      </c>
      <c r="L611" s="169">
        <f>SUMIFS('Transport-DB'!N:N,'Transport-DB'!C:C,"="&amp;'Work DB'!C611,'Transport-DB'!F:F,"="&amp;'Work DB'!$L$4)</f>
        <v>0</v>
      </c>
      <c r="M611" s="169">
        <f>SUMIFS('Transport-DB'!N:N,'Transport-DB'!C:C,"="&amp;'Work DB'!C611,'Transport-DB'!F:F,"="&amp;'Work DB'!$M$4)</f>
        <v>0</v>
      </c>
      <c r="N611" s="169">
        <f>SUMIFS('Transport-DB'!N:N,'Transport-DB'!C:C,"="&amp;'Work DB'!C611,'Transport-DB'!F:F,"="&amp;'Work DB'!$N$4)</f>
        <v>0</v>
      </c>
      <c r="O611" s="169">
        <f>SUMIFS('Transport-DB'!N:N,'Transport-DB'!C:C,"="&amp;'Work DB'!C611,'Transport-DB'!F:F,"="&amp;'Work DB'!$O$4)</f>
        <v>0</v>
      </c>
      <c r="P611" s="169">
        <f>SUMIFS('Transport-DB'!N:N,'Transport-DB'!C:C,"="&amp;'Work DB'!C611,'Transport-DB'!F:F,"="&amp;'Work DB'!$P$4)</f>
        <v>0</v>
      </c>
      <c r="Q611" s="166">
        <f>SUMIFS('Transport-DB'!N:N,'Transport-DB'!C:C,"="&amp;'Work DB'!C611,'Transport-DB'!F:F,"="&amp;'Work DB'!$Q$4)</f>
        <v>0</v>
      </c>
      <c r="R611" s="167">
        <f>SUMIFS('Transport-DB'!N:N,'Transport-DB'!C:C,"="&amp;'Work DB'!C611,'Transport-DB'!F:F,"="&amp;'Work DB'!$R$4)</f>
        <v>0</v>
      </c>
      <c r="S611" s="168">
        <f>SUM(D611:J611)+SUM(K611:R611)-M611-SUMIFS(Transport_DB[ترانشه],Transport_DB[توضیحات],"دیسپوزال",Transport_DB[تاریخ],'Work DB'!C611)</f>
        <v>0</v>
      </c>
      <c r="T611" s="169">
        <f t="shared" si="78"/>
        <v>0</v>
      </c>
      <c r="U611" s="169"/>
      <c r="V611" s="169"/>
      <c r="W611" s="169"/>
      <c r="X611" s="169"/>
      <c r="Y611" s="167"/>
      <c r="Z611" s="249"/>
      <c r="AA611" s="168">
        <f>SUMIFS('Transport-DB'!P:P,'Transport-DB'!C:C,"="&amp;'Work DB'!C611,'Transport-DB'!F:F,"="&amp;'Work DB'!$AA$4)</f>
        <v>0</v>
      </c>
      <c r="AB611" s="169">
        <f>SUMIFS('Transport-DB'!P:P,'Transport-DB'!C:C,"="&amp;'Work DB'!C611,'Transport-DB'!F:F,"="&amp;'Work DB'!$AB$4)</f>
        <v>0</v>
      </c>
      <c r="AC611" s="169">
        <f>SUMIFS('Transport-DB'!P:P,'Transport-DB'!C:C,"="&amp;'Work DB'!C611,'Transport-DB'!F:F,"="&amp;'Work DB'!$AC$4)</f>
        <v>0</v>
      </c>
      <c r="AD611" s="166">
        <f>SUMIFS('Transport-DB'!P:P,'Transport-DB'!C:C,"="&amp;'Work DB'!C611,'Transport-DB'!F:F,"="&amp;'Work DB'!$AD$4)</f>
        <v>0</v>
      </c>
      <c r="AE611" s="166">
        <f>SUMIFS('Transport-DB'!P:P,'Transport-DB'!C:C,"="&amp;'Work DB'!C611,'Transport-DB'!F:F,"="&amp;'Work DB'!$AE$4)</f>
        <v>0</v>
      </c>
      <c r="AF611" s="166">
        <f>SUMIFS('Transport-DB'!P:P,'Transport-DB'!C:C,"="&amp;'Work DB'!C611,'Transport-DB'!F:F,"="&amp;'Work DB'!$AF$4)</f>
        <v>0</v>
      </c>
      <c r="AG611" s="167"/>
      <c r="AH611" s="168">
        <f>SUMIFS('Transport-DB'!Q:Q,'Transport-DB'!C:C,"="&amp;'Work DB'!C611)</f>
        <v>0</v>
      </c>
      <c r="AI611" s="170">
        <f>SUMIFS(Civil_DB[قالب بندی],Civil_DB[تاریخ],"="&amp;'Work DB'!C611)</f>
        <v>0</v>
      </c>
      <c r="AJ611" s="169"/>
      <c r="AK611" s="167">
        <f>SUMIFS(Civil_DB[بتن],Civil_DB[تاریخ],"="&amp;'Work DB'!C611)</f>
        <v>0</v>
      </c>
      <c r="AL611" s="28"/>
      <c r="AM611" s="29"/>
      <c r="AN611" s="31"/>
      <c r="AO611" s="28"/>
      <c r="AP611" s="29"/>
      <c r="AQ611" s="29"/>
      <c r="AR611" s="30"/>
      <c r="AS611" s="28"/>
      <c r="AT611" s="29"/>
      <c r="AU611" s="30"/>
      <c r="AV611" s="184"/>
      <c r="AW611" s="29"/>
      <c r="AX611" s="29"/>
      <c r="AY611" s="29"/>
      <c r="AZ611" s="29"/>
      <c r="BA611" s="29"/>
      <c r="BB611" s="29"/>
      <c r="BC611" s="30"/>
      <c r="BD611" s="249"/>
      <c r="BE611" s="249"/>
      <c r="BF611" s="249"/>
      <c r="BG611" s="249"/>
      <c r="BH611" s="32"/>
      <c r="BI611" s="56"/>
    </row>
    <row r="612" spans="2:61" s="15" customFormat="1" ht="21" x14ac:dyDescent="0.25">
      <c r="B612" s="47"/>
      <c r="C612" s="20">
        <f t="shared" si="79"/>
        <v>45977</v>
      </c>
      <c r="D612" s="168">
        <f>SUMIFS('Transport-DB'!O:O,'Transport-DB'!C:C,"="&amp;'Work DB'!C612,'Transport-DB'!F:F,"="&amp;'Work DB'!$D$4)</f>
        <v>0</v>
      </c>
      <c r="E612" s="169">
        <f>SUMIFS('Transport-DB'!O:O,'Transport-DB'!C:C,"="&amp;'Work DB'!C612,'Transport-DB'!F:F,"="&amp;'Work DB'!$E$4)</f>
        <v>0</v>
      </c>
      <c r="F612" s="169">
        <f>SUMIFS('Transport-DB'!O:O,'Transport-DB'!C:C,"="&amp;'Work DB'!C612,'Transport-DB'!F:F,"="&amp;'Work DB'!$F$4)</f>
        <v>0</v>
      </c>
      <c r="G612" s="169">
        <f>SUMIFS('Transport-DB'!O:O,'Transport-DB'!C:C,"="&amp;'Work DB'!C612,'Transport-DB'!F:F,"="&amp;'Work DB'!$G$4)</f>
        <v>0</v>
      </c>
      <c r="H612" s="166">
        <f>SUMIFS('Transport-DB'!O:O,'Transport-DB'!C:C,"="&amp;'Work DB'!C612,'Transport-DB'!F:F,"="&amp;'Work DB'!$H$4)</f>
        <v>0</v>
      </c>
      <c r="I612" s="169">
        <f>SUMIFS('Transport-DB'!O:O,'Transport-DB'!C:C,"="&amp;'Work DB'!C612,'Transport-DB'!F:F,"="&amp;'Work DB'!$I$4)</f>
        <v>0</v>
      </c>
      <c r="J612" s="337">
        <f>SUMIFS('Transport-DB'!O:O,'Transport-DB'!C:C,"="&amp;'Work DB'!C612,'Transport-DB'!F:F,"="&amp;'Work DB'!$J$4)</f>
        <v>0</v>
      </c>
      <c r="K612" s="168">
        <f>SUMIFS('Transport-DB'!N:N,'Transport-DB'!C:C,"="&amp;'Work DB'!C612,'Transport-DB'!F:F,"="&amp;'Work DB'!$K$4)</f>
        <v>0</v>
      </c>
      <c r="L612" s="169">
        <f>SUMIFS('Transport-DB'!N:N,'Transport-DB'!C:C,"="&amp;'Work DB'!C612,'Transport-DB'!F:F,"="&amp;'Work DB'!$L$4)</f>
        <v>0</v>
      </c>
      <c r="M612" s="169">
        <f>SUMIFS('Transport-DB'!N:N,'Transport-DB'!C:C,"="&amp;'Work DB'!C612,'Transport-DB'!F:F,"="&amp;'Work DB'!$M$4)</f>
        <v>0</v>
      </c>
      <c r="N612" s="169">
        <f>SUMIFS('Transport-DB'!N:N,'Transport-DB'!C:C,"="&amp;'Work DB'!C612,'Transport-DB'!F:F,"="&amp;'Work DB'!$N$4)</f>
        <v>0</v>
      </c>
      <c r="O612" s="169">
        <f>SUMIFS('Transport-DB'!N:N,'Transport-DB'!C:C,"="&amp;'Work DB'!C612,'Transport-DB'!F:F,"="&amp;'Work DB'!$O$4)</f>
        <v>0</v>
      </c>
      <c r="P612" s="169">
        <f>SUMIFS('Transport-DB'!N:N,'Transport-DB'!C:C,"="&amp;'Work DB'!C612,'Transport-DB'!F:F,"="&amp;'Work DB'!$P$4)</f>
        <v>0</v>
      </c>
      <c r="Q612" s="166">
        <f>SUMIFS('Transport-DB'!N:N,'Transport-DB'!C:C,"="&amp;'Work DB'!C612,'Transport-DB'!F:F,"="&amp;'Work DB'!$Q$4)</f>
        <v>0</v>
      </c>
      <c r="R612" s="167">
        <f>SUMIFS('Transport-DB'!N:N,'Transport-DB'!C:C,"="&amp;'Work DB'!C612,'Transport-DB'!F:F,"="&amp;'Work DB'!$R$4)</f>
        <v>0</v>
      </c>
      <c r="S612" s="168">
        <f>SUM(D612:J612)+SUM(K612:R612)-M612-SUMIFS(Transport_DB[ترانشه],Transport_DB[توضیحات],"دیسپوزال",Transport_DB[تاریخ],'Work DB'!C612)</f>
        <v>0</v>
      </c>
      <c r="T612" s="169">
        <f t="shared" si="78"/>
        <v>0</v>
      </c>
      <c r="U612" s="169"/>
      <c r="V612" s="169"/>
      <c r="W612" s="169"/>
      <c r="X612" s="169"/>
      <c r="Y612" s="167"/>
      <c r="Z612" s="249"/>
      <c r="AA612" s="168">
        <f>SUMIFS('Transport-DB'!P:P,'Transport-DB'!C:C,"="&amp;'Work DB'!C612,'Transport-DB'!F:F,"="&amp;'Work DB'!$AA$4)</f>
        <v>0</v>
      </c>
      <c r="AB612" s="169">
        <f>SUMIFS('Transport-DB'!P:P,'Transport-DB'!C:C,"="&amp;'Work DB'!C612,'Transport-DB'!F:F,"="&amp;'Work DB'!$AB$4)</f>
        <v>0</v>
      </c>
      <c r="AC612" s="169">
        <f>SUMIFS('Transport-DB'!P:P,'Transport-DB'!C:C,"="&amp;'Work DB'!C612,'Transport-DB'!F:F,"="&amp;'Work DB'!$AC$4)</f>
        <v>0</v>
      </c>
      <c r="AD612" s="166">
        <f>SUMIFS('Transport-DB'!P:P,'Transport-DB'!C:C,"="&amp;'Work DB'!C612,'Transport-DB'!F:F,"="&amp;'Work DB'!$AD$4)</f>
        <v>0</v>
      </c>
      <c r="AE612" s="166">
        <f>SUMIFS('Transport-DB'!P:P,'Transport-DB'!C:C,"="&amp;'Work DB'!C612,'Transport-DB'!F:F,"="&amp;'Work DB'!$AE$4)</f>
        <v>0</v>
      </c>
      <c r="AF612" s="166">
        <f>SUMIFS('Transport-DB'!P:P,'Transport-DB'!C:C,"="&amp;'Work DB'!C612,'Transport-DB'!F:F,"="&amp;'Work DB'!$AF$4)</f>
        <v>0</v>
      </c>
      <c r="AG612" s="167"/>
      <c r="AH612" s="168">
        <f>SUMIFS('Transport-DB'!Q:Q,'Transport-DB'!C:C,"="&amp;'Work DB'!C612)</f>
        <v>0</v>
      </c>
      <c r="AI612" s="170">
        <f>SUMIFS(Civil_DB[قالب بندی],Civil_DB[تاریخ],"="&amp;'Work DB'!C612)</f>
        <v>0</v>
      </c>
      <c r="AJ612" s="169"/>
      <c r="AK612" s="167">
        <f>SUMIFS(Civil_DB[بتن],Civil_DB[تاریخ],"="&amp;'Work DB'!C612)</f>
        <v>0</v>
      </c>
      <c r="AL612" s="28"/>
      <c r="AM612" s="29"/>
      <c r="AN612" s="31"/>
      <c r="AO612" s="28"/>
      <c r="AP612" s="29"/>
      <c r="AQ612" s="29"/>
      <c r="AR612" s="30"/>
      <c r="AS612" s="28"/>
      <c r="AT612" s="29"/>
      <c r="AU612" s="30"/>
      <c r="AV612" s="184"/>
      <c r="AW612" s="29"/>
      <c r="AX612" s="29"/>
      <c r="AY612" s="29"/>
      <c r="AZ612" s="29"/>
      <c r="BA612" s="29"/>
      <c r="BB612" s="29"/>
      <c r="BC612" s="30"/>
      <c r="BD612" s="249"/>
      <c r="BE612" s="249"/>
      <c r="BF612" s="249"/>
      <c r="BG612" s="249"/>
      <c r="BH612" s="32"/>
      <c r="BI612" s="56"/>
    </row>
    <row r="613" spans="2:61" s="15" customFormat="1" ht="21" x14ac:dyDescent="0.25">
      <c r="B613" s="47"/>
      <c r="C613" s="20">
        <f t="shared" si="79"/>
        <v>45978</v>
      </c>
      <c r="D613" s="168">
        <f>SUMIFS('Transport-DB'!O:O,'Transport-DB'!C:C,"="&amp;'Work DB'!C613,'Transport-DB'!F:F,"="&amp;'Work DB'!$D$4)</f>
        <v>0</v>
      </c>
      <c r="E613" s="169">
        <f>SUMIFS('Transport-DB'!O:O,'Transport-DB'!C:C,"="&amp;'Work DB'!C613,'Transport-DB'!F:F,"="&amp;'Work DB'!$E$4)</f>
        <v>0</v>
      </c>
      <c r="F613" s="169">
        <f>SUMIFS('Transport-DB'!O:O,'Transport-DB'!C:C,"="&amp;'Work DB'!C613,'Transport-DB'!F:F,"="&amp;'Work DB'!$F$4)</f>
        <v>0</v>
      </c>
      <c r="G613" s="169">
        <f>SUMIFS('Transport-DB'!O:O,'Transport-DB'!C:C,"="&amp;'Work DB'!C613,'Transport-DB'!F:F,"="&amp;'Work DB'!$G$4)</f>
        <v>0</v>
      </c>
      <c r="H613" s="166">
        <f>SUMIFS('Transport-DB'!O:O,'Transport-DB'!C:C,"="&amp;'Work DB'!C613,'Transport-DB'!F:F,"="&amp;'Work DB'!$H$4)</f>
        <v>0</v>
      </c>
      <c r="I613" s="169">
        <f>SUMIFS('Transport-DB'!O:O,'Transport-DB'!C:C,"="&amp;'Work DB'!C613,'Transport-DB'!F:F,"="&amp;'Work DB'!$I$4)</f>
        <v>0</v>
      </c>
      <c r="J613" s="337">
        <f>SUMIFS('Transport-DB'!O:O,'Transport-DB'!C:C,"="&amp;'Work DB'!C613,'Transport-DB'!F:F,"="&amp;'Work DB'!$J$4)</f>
        <v>0</v>
      </c>
      <c r="K613" s="168">
        <f>SUMIFS('Transport-DB'!N:N,'Transport-DB'!C:C,"="&amp;'Work DB'!C613,'Transport-DB'!F:F,"="&amp;'Work DB'!$K$4)</f>
        <v>0</v>
      </c>
      <c r="L613" s="169">
        <f>SUMIFS('Transport-DB'!N:N,'Transport-DB'!C:C,"="&amp;'Work DB'!C613,'Transport-DB'!F:F,"="&amp;'Work DB'!$L$4)</f>
        <v>0</v>
      </c>
      <c r="M613" s="169">
        <f>SUMIFS('Transport-DB'!N:N,'Transport-DB'!C:C,"="&amp;'Work DB'!C613,'Transport-DB'!F:F,"="&amp;'Work DB'!$M$4)</f>
        <v>0</v>
      </c>
      <c r="N613" s="169">
        <f>SUMIFS('Transport-DB'!N:N,'Transport-DB'!C:C,"="&amp;'Work DB'!C613,'Transport-DB'!F:F,"="&amp;'Work DB'!$N$4)</f>
        <v>0</v>
      </c>
      <c r="O613" s="169">
        <f>SUMIFS('Transport-DB'!N:N,'Transport-DB'!C:C,"="&amp;'Work DB'!C613,'Transport-DB'!F:F,"="&amp;'Work DB'!$O$4)</f>
        <v>0</v>
      </c>
      <c r="P613" s="169">
        <f>SUMIFS('Transport-DB'!N:N,'Transport-DB'!C:C,"="&amp;'Work DB'!C613,'Transport-DB'!F:F,"="&amp;'Work DB'!$P$4)</f>
        <v>0</v>
      </c>
      <c r="Q613" s="166">
        <f>SUMIFS('Transport-DB'!N:N,'Transport-DB'!C:C,"="&amp;'Work DB'!C613,'Transport-DB'!F:F,"="&amp;'Work DB'!$Q$4)</f>
        <v>0</v>
      </c>
      <c r="R613" s="167">
        <f>SUMIFS('Transport-DB'!N:N,'Transport-DB'!C:C,"="&amp;'Work DB'!C613,'Transport-DB'!F:F,"="&amp;'Work DB'!$R$4)</f>
        <v>0</v>
      </c>
      <c r="S613" s="168">
        <f>SUM(D613:J613)+SUM(K613:R613)-M613-SUMIFS(Transport_DB[ترانشه],Transport_DB[توضیحات],"دیسپوزال",Transport_DB[تاریخ],'Work DB'!C613)</f>
        <v>0</v>
      </c>
      <c r="T613" s="169">
        <f t="shared" si="78"/>
        <v>0</v>
      </c>
      <c r="U613" s="169"/>
      <c r="V613" s="169"/>
      <c r="W613" s="169"/>
      <c r="X613" s="169"/>
      <c r="Y613" s="167"/>
      <c r="Z613" s="249"/>
      <c r="AA613" s="168">
        <f>SUMIFS('Transport-DB'!P:P,'Transport-DB'!C:C,"="&amp;'Work DB'!C613,'Transport-DB'!F:F,"="&amp;'Work DB'!$AA$4)</f>
        <v>0</v>
      </c>
      <c r="AB613" s="169">
        <f>SUMIFS('Transport-DB'!P:P,'Transport-DB'!C:C,"="&amp;'Work DB'!C613,'Transport-DB'!F:F,"="&amp;'Work DB'!$AB$4)</f>
        <v>0</v>
      </c>
      <c r="AC613" s="169">
        <f>SUMIFS('Transport-DB'!P:P,'Transport-DB'!C:C,"="&amp;'Work DB'!C613,'Transport-DB'!F:F,"="&amp;'Work DB'!$AC$4)</f>
        <v>0</v>
      </c>
      <c r="AD613" s="166">
        <f>SUMIFS('Transport-DB'!P:P,'Transport-DB'!C:C,"="&amp;'Work DB'!C613,'Transport-DB'!F:F,"="&amp;'Work DB'!$AD$4)</f>
        <v>0</v>
      </c>
      <c r="AE613" s="166">
        <f>SUMIFS('Transport-DB'!P:P,'Transport-DB'!C:C,"="&amp;'Work DB'!C613,'Transport-DB'!F:F,"="&amp;'Work DB'!$AE$4)</f>
        <v>0</v>
      </c>
      <c r="AF613" s="166">
        <f>SUMIFS('Transport-DB'!P:P,'Transport-DB'!C:C,"="&amp;'Work DB'!C613,'Transport-DB'!F:F,"="&amp;'Work DB'!$AF$4)</f>
        <v>0</v>
      </c>
      <c r="AG613" s="167"/>
      <c r="AH613" s="168">
        <f>SUMIFS('Transport-DB'!Q:Q,'Transport-DB'!C:C,"="&amp;'Work DB'!C613)</f>
        <v>0</v>
      </c>
      <c r="AI613" s="170">
        <f>SUMIFS(Civil_DB[قالب بندی],Civil_DB[تاریخ],"="&amp;'Work DB'!C613)</f>
        <v>0</v>
      </c>
      <c r="AJ613" s="169"/>
      <c r="AK613" s="167">
        <f>SUMIFS(Civil_DB[بتن],Civil_DB[تاریخ],"="&amp;'Work DB'!C613)</f>
        <v>0</v>
      </c>
      <c r="AL613" s="28"/>
      <c r="AM613" s="29"/>
      <c r="AN613" s="31"/>
      <c r="AO613" s="28"/>
      <c r="AP613" s="29"/>
      <c r="AQ613" s="29"/>
      <c r="AR613" s="30"/>
      <c r="AS613" s="28"/>
      <c r="AT613" s="29"/>
      <c r="AU613" s="30"/>
      <c r="AV613" s="184"/>
      <c r="AW613" s="29"/>
      <c r="AX613" s="29"/>
      <c r="AY613" s="29"/>
      <c r="AZ613" s="29"/>
      <c r="BA613" s="29"/>
      <c r="BB613" s="29"/>
      <c r="BC613" s="30"/>
      <c r="BD613" s="249"/>
      <c r="BE613" s="249"/>
      <c r="BF613" s="249"/>
      <c r="BG613" s="249"/>
      <c r="BH613" s="32"/>
      <c r="BI613" s="56"/>
    </row>
    <row r="614" spans="2:61" s="15" customFormat="1" ht="21" x14ac:dyDescent="0.25">
      <c r="B614" s="47"/>
      <c r="C614" s="20">
        <f t="shared" si="79"/>
        <v>45979</v>
      </c>
      <c r="D614" s="168">
        <f>SUMIFS('Transport-DB'!O:O,'Transport-DB'!C:C,"="&amp;'Work DB'!C614,'Transport-DB'!F:F,"="&amp;'Work DB'!$D$4)</f>
        <v>0</v>
      </c>
      <c r="E614" s="169">
        <f>SUMIFS('Transport-DB'!O:O,'Transport-DB'!C:C,"="&amp;'Work DB'!C614,'Transport-DB'!F:F,"="&amp;'Work DB'!$E$4)</f>
        <v>0</v>
      </c>
      <c r="F614" s="169">
        <f>SUMIFS('Transport-DB'!O:O,'Transport-DB'!C:C,"="&amp;'Work DB'!C614,'Transport-DB'!F:F,"="&amp;'Work DB'!$F$4)</f>
        <v>0</v>
      </c>
      <c r="G614" s="169">
        <f>SUMIFS('Transport-DB'!O:O,'Transport-DB'!C:C,"="&amp;'Work DB'!C614,'Transport-DB'!F:F,"="&amp;'Work DB'!$G$4)</f>
        <v>0</v>
      </c>
      <c r="H614" s="166">
        <f>SUMIFS('Transport-DB'!O:O,'Transport-DB'!C:C,"="&amp;'Work DB'!C614,'Transport-DB'!F:F,"="&amp;'Work DB'!$H$4)</f>
        <v>0</v>
      </c>
      <c r="I614" s="169">
        <f>SUMIFS('Transport-DB'!O:O,'Transport-DB'!C:C,"="&amp;'Work DB'!C614,'Transport-DB'!F:F,"="&amp;'Work DB'!$I$4)</f>
        <v>0</v>
      </c>
      <c r="J614" s="337">
        <f>SUMIFS('Transport-DB'!O:O,'Transport-DB'!C:C,"="&amp;'Work DB'!C614,'Transport-DB'!F:F,"="&amp;'Work DB'!$J$4)</f>
        <v>0</v>
      </c>
      <c r="K614" s="168">
        <f>SUMIFS('Transport-DB'!N:N,'Transport-DB'!C:C,"="&amp;'Work DB'!C614,'Transport-DB'!F:F,"="&amp;'Work DB'!$K$4)</f>
        <v>0</v>
      </c>
      <c r="L614" s="169">
        <f>SUMIFS('Transport-DB'!N:N,'Transport-DB'!C:C,"="&amp;'Work DB'!C614,'Transport-DB'!F:F,"="&amp;'Work DB'!$L$4)</f>
        <v>0</v>
      </c>
      <c r="M614" s="169">
        <f>SUMIFS('Transport-DB'!N:N,'Transport-DB'!C:C,"="&amp;'Work DB'!C614,'Transport-DB'!F:F,"="&amp;'Work DB'!$M$4)</f>
        <v>0</v>
      </c>
      <c r="N614" s="169">
        <f>SUMIFS('Transport-DB'!N:N,'Transport-DB'!C:C,"="&amp;'Work DB'!C614,'Transport-DB'!F:F,"="&amp;'Work DB'!$N$4)</f>
        <v>0</v>
      </c>
      <c r="O614" s="169">
        <f>SUMIFS('Transport-DB'!N:N,'Transport-DB'!C:C,"="&amp;'Work DB'!C614,'Transport-DB'!F:F,"="&amp;'Work DB'!$O$4)</f>
        <v>0</v>
      </c>
      <c r="P614" s="169">
        <f>SUMIFS('Transport-DB'!N:N,'Transport-DB'!C:C,"="&amp;'Work DB'!C614,'Transport-DB'!F:F,"="&amp;'Work DB'!$P$4)</f>
        <v>0</v>
      </c>
      <c r="Q614" s="166">
        <f>SUMIFS('Transport-DB'!N:N,'Transport-DB'!C:C,"="&amp;'Work DB'!C614,'Transport-DB'!F:F,"="&amp;'Work DB'!$Q$4)</f>
        <v>0</v>
      </c>
      <c r="R614" s="167">
        <f>SUMIFS('Transport-DB'!N:N,'Transport-DB'!C:C,"="&amp;'Work DB'!C614,'Transport-DB'!F:F,"="&amp;'Work DB'!$R$4)</f>
        <v>0</v>
      </c>
      <c r="S614" s="168">
        <f>SUM(D614:J614)+SUM(K614:R614)-M614-SUMIFS(Transport_DB[ترانشه],Transport_DB[توضیحات],"دیسپوزال",Transport_DB[تاریخ],'Work DB'!C614)</f>
        <v>0</v>
      </c>
      <c r="T614" s="169">
        <f t="shared" si="78"/>
        <v>0</v>
      </c>
      <c r="U614" s="169"/>
      <c r="V614" s="169"/>
      <c r="W614" s="169"/>
      <c r="X614" s="169"/>
      <c r="Y614" s="167"/>
      <c r="Z614" s="249"/>
      <c r="AA614" s="168">
        <f>SUMIFS('Transport-DB'!P:P,'Transport-DB'!C:C,"="&amp;'Work DB'!C614,'Transport-DB'!F:F,"="&amp;'Work DB'!$AA$4)</f>
        <v>0</v>
      </c>
      <c r="AB614" s="169">
        <f>SUMIFS('Transport-DB'!P:P,'Transport-DB'!C:C,"="&amp;'Work DB'!C614,'Transport-DB'!F:F,"="&amp;'Work DB'!$AB$4)</f>
        <v>0</v>
      </c>
      <c r="AC614" s="169">
        <f>SUMIFS('Transport-DB'!P:P,'Transport-DB'!C:C,"="&amp;'Work DB'!C614,'Transport-DB'!F:F,"="&amp;'Work DB'!$AC$4)</f>
        <v>0</v>
      </c>
      <c r="AD614" s="166">
        <f>SUMIFS('Transport-DB'!P:P,'Transport-DB'!C:C,"="&amp;'Work DB'!C614,'Transport-DB'!F:F,"="&amp;'Work DB'!$AD$4)</f>
        <v>0</v>
      </c>
      <c r="AE614" s="166">
        <f>SUMIFS('Transport-DB'!P:P,'Transport-DB'!C:C,"="&amp;'Work DB'!C614,'Transport-DB'!F:F,"="&amp;'Work DB'!$AE$4)</f>
        <v>0</v>
      </c>
      <c r="AF614" s="166">
        <f>SUMIFS('Transport-DB'!P:P,'Transport-DB'!C:C,"="&amp;'Work DB'!C614,'Transport-DB'!F:F,"="&amp;'Work DB'!$AF$4)</f>
        <v>0</v>
      </c>
      <c r="AG614" s="167"/>
      <c r="AH614" s="168">
        <f>SUMIFS('Transport-DB'!Q:Q,'Transport-DB'!C:C,"="&amp;'Work DB'!C614)</f>
        <v>0</v>
      </c>
      <c r="AI614" s="170">
        <f>SUMIFS(Civil_DB[قالب بندی],Civil_DB[تاریخ],"="&amp;'Work DB'!C614)</f>
        <v>0</v>
      </c>
      <c r="AJ614" s="169"/>
      <c r="AK614" s="167">
        <f>SUMIFS(Civil_DB[بتن],Civil_DB[تاریخ],"="&amp;'Work DB'!C614)</f>
        <v>0</v>
      </c>
      <c r="AL614" s="28"/>
      <c r="AM614" s="29"/>
      <c r="AN614" s="31"/>
      <c r="AO614" s="28"/>
      <c r="AP614" s="29"/>
      <c r="AQ614" s="29"/>
      <c r="AR614" s="30"/>
      <c r="AS614" s="28"/>
      <c r="AT614" s="29"/>
      <c r="AU614" s="30"/>
      <c r="AV614" s="184"/>
      <c r="AW614" s="29"/>
      <c r="AX614" s="29"/>
      <c r="AY614" s="29"/>
      <c r="AZ614" s="29"/>
      <c r="BA614" s="29"/>
      <c r="BB614" s="29"/>
      <c r="BC614" s="30"/>
      <c r="BD614" s="249"/>
      <c r="BE614" s="249"/>
      <c r="BF614" s="249"/>
      <c r="BG614" s="249"/>
      <c r="BH614" s="32"/>
      <c r="BI614" s="56"/>
    </row>
    <row r="615" spans="2:61" s="15" customFormat="1" ht="21" x14ac:dyDescent="0.25">
      <c r="B615" s="47"/>
      <c r="C615" s="20">
        <f t="shared" si="79"/>
        <v>45980</v>
      </c>
      <c r="D615" s="168">
        <f>SUMIFS('Transport-DB'!O:O,'Transport-DB'!C:C,"="&amp;'Work DB'!C615,'Transport-DB'!F:F,"="&amp;'Work DB'!$D$4)</f>
        <v>0</v>
      </c>
      <c r="E615" s="169">
        <f>SUMIFS('Transport-DB'!O:O,'Transport-DB'!C:C,"="&amp;'Work DB'!C615,'Transport-DB'!F:F,"="&amp;'Work DB'!$E$4)</f>
        <v>0</v>
      </c>
      <c r="F615" s="169">
        <f>SUMIFS('Transport-DB'!O:O,'Transport-DB'!C:C,"="&amp;'Work DB'!C615,'Transport-DB'!F:F,"="&amp;'Work DB'!$F$4)</f>
        <v>0</v>
      </c>
      <c r="G615" s="169">
        <f>SUMIFS('Transport-DB'!O:O,'Transport-DB'!C:C,"="&amp;'Work DB'!C615,'Transport-DB'!F:F,"="&amp;'Work DB'!$G$4)</f>
        <v>0</v>
      </c>
      <c r="H615" s="166">
        <f>SUMIFS('Transport-DB'!O:O,'Transport-DB'!C:C,"="&amp;'Work DB'!C615,'Transport-DB'!F:F,"="&amp;'Work DB'!$H$4)</f>
        <v>0</v>
      </c>
      <c r="I615" s="169">
        <f>SUMIFS('Transport-DB'!O:O,'Transport-DB'!C:C,"="&amp;'Work DB'!C615,'Transport-DB'!F:F,"="&amp;'Work DB'!$I$4)</f>
        <v>0</v>
      </c>
      <c r="J615" s="337">
        <f>SUMIFS('Transport-DB'!O:O,'Transport-DB'!C:C,"="&amp;'Work DB'!C615,'Transport-DB'!F:F,"="&amp;'Work DB'!$J$4)</f>
        <v>0</v>
      </c>
      <c r="K615" s="168">
        <f>SUMIFS('Transport-DB'!N:N,'Transport-DB'!C:C,"="&amp;'Work DB'!C615,'Transport-DB'!F:F,"="&amp;'Work DB'!$K$4)</f>
        <v>0</v>
      </c>
      <c r="L615" s="169">
        <f>SUMIFS('Transport-DB'!N:N,'Transport-DB'!C:C,"="&amp;'Work DB'!C615,'Transport-DB'!F:F,"="&amp;'Work DB'!$L$4)</f>
        <v>0</v>
      </c>
      <c r="M615" s="169">
        <f>SUMIFS('Transport-DB'!N:N,'Transport-DB'!C:C,"="&amp;'Work DB'!C615,'Transport-DB'!F:F,"="&amp;'Work DB'!$M$4)</f>
        <v>0</v>
      </c>
      <c r="N615" s="169">
        <f>SUMIFS('Transport-DB'!N:N,'Transport-DB'!C:C,"="&amp;'Work DB'!C615,'Transport-DB'!F:F,"="&amp;'Work DB'!$N$4)</f>
        <v>0</v>
      </c>
      <c r="O615" s="169">
        <f>SUMIFS('Transport-DB'!N:N,'Transport-DB'!C:C,"="&amp;'Work DB'!C615,'Transport-DB'!F:F,"="&amp;'Work DB'!$O$4)</f>
        <v>0</v>
      </c>
      <c r="P615" s="169">
        <f>SUMIFS('Transport-DB'!N:N,'Transport-DB'!C:C,"="&amp;'Work DB'!C615,'Transport-DB'!F:F,"="&amp;'Work DB'!$P$4)</f>
        <v>0</v>
      </c>
      <c r="Q615" s="166">
        <f>SUMIFS('Transport-DB'!N:N,'Transport-DB'!C:C,"="&amp;'Work DB'!C615,'Transport-DB'!F:F,"="&amp;'Work DB'!$Q$4)</f>
        <v>0</v>
      </c>
      <c r="R615" s="167">
        <f>SUMIFS('Transport-DB'!N:N,'Transport-DB'!C:C,"="&amp;'Work DB'!C615,'Transport-DB'!F:F,"="&amp;'Work DB'!$R$4)</f>
        <v>0</v>
      </c>
      <c r="S615" s="168">
        <f>SUM(D615:J615)+SUM(K615:R615)-M615-SUMIFS(Transport_DB[ترانشه],Transport_DB[توضیحات],"دیسپوزال",Transport_DB[تاریخ],'Work DB'!C615)</f>
        <v>0</v>
      </c>
      <c r="T615" s="169">
        <f t="shared" si="78"/>
        <v>0</v>
      </c>
      <c r="U615" s="169"/>
      <c r="V615" s="169"/>
      <c r="W615" s="169"/>
      <c r="X615" s="169"/>
      <c r="Y615" s="167"/>
      <c r="Z615" s="249"/>
      <c r="AA615" s="168">
        <f>SUMIFS('Transport-DB'!P:P,'Transport-DB'!C:C,"="&amp;'Work DB'!C615,'Transport-DB'!F:F,"="&amp;'Work DB'!$AA$4)</f>
        <v>0</v>
      </c>
      <c r="AB615" s="169">
        <f>SUMIFS('Transport-DB'!P:P,'Transport-DB'!C:C,"="&amp;'Work DB'!C615,'Transport-DB'!F:F,"="&amp;'Work DB'!$AB$4)</f>
        <v>0</v>
      </c>
      <c r="AC615" s="169">
        <f>SUMIFS('Transport-DB'!P:P,'Transport-DB'!C:C,"="&amp;'Work DB'!C615,'Transport-DB'!F:F,"="&amp;'Work DB'!$AC$4)</f>
        <v>0</v>
      </c>
      <c r="AD615" s="166">
        <f>SUMIFS('Transport-DB'!P:P,'Transport-DB'!C:C,"="&amp;'Work DB'!C615,'Transport-DB'!F:F,"="&amp;'Work DB'!$AD$4)</f>
        <v>0</v>
      </c>
      <c r="AE615" s="166">
        <f>SUMIFS('Transport-DB'!P:P,'Transport-DB'!C:C,"="&amp;'Work DB'!C615,'Transport-DB'!F:F,"="&amp;'Work DB'!$AE$4)</f>
        <v>0</v>
      </c>
      <c r="AF615" s="166">
        <f>SUMIFS('Transport-DB'!P:P,'Transport-DB'!C:C,"="&amp;'Work DB'!C615,'Transport-DB'!F:F,"="&amp;'Work DB'!$AF$4)</f>
        <v>0</v>
      </c>
      <c r="AG615" s="167"/>
      <c r="AH615" s="168">
        <f>SUMIFS('Transport-DB'!Q:Q,'Transport-DB'!C:C,"="&amp;'Work DB'!C615)</f>
        <v>0</v>
      </c>
      <c r="AI615" s="170">
        <f>SUMIFS(Civil_DB[قالب بندی],Civil_DB[تاریخ],"="&amp;'Work DB'!C615)</f>
        <v>0</v>
      </c>
      <c r="AJ615" s="169"/>
      <c r="AK615" s="167">
        <f>SUMIFS(Civil_DB[بتن],Civil_DB[تاریخ],"="&amp;'Work DB'!C615)</f>
        <v>0</v>
      </c>
      <c r="AL615" s="28"/>
      <c r="AM615" s="29"/>
      <c r="AN615" s="31"/>
      <c r="AO615" s="28"/>
      <c r="AP615" s="29"/>
      <c r="AQ615" s="29"/>
      <c r="AR615" s="30"/>
      <c r="AS615" s="28"/>
      <c r="AT615" s="29"/>
      <c r="AU615" s="30"/>
      <c r="AV615" s="184"/>
      <c r="AW615" s="29"/>
      <c r="AX615" s="29"/>
      <c r="AY615" s="29"/>
      <c r="AZ615" s="29"/>
      <c r="BA615" s="29"/>
      <c r="BB615" s="29"/>
      <c r="BC615" s="30"/>
      <c r="BD615" s="249"/>
      <c r="BE615" s="249"/>
      <c r="BF615" s="249"/>
      <c r="BG615" s="249"/>
      <c r="BH615" s="32"/>
      <c r="BI615" s="56"/>
    </row>
    <row r="616" spans="2:61" s="15" customFormat="1" ht="21" x14ac:dyDescent="0.25">
      <c r="B616" s="47"/>
      <c r="C616" s="20">
        <f t="shared" si="79"/>
        <v>45981</v>
      </c>
      <c r="D616" s="168">
        <f>SUMIFS('Transport-DB'!O:O,'Transport-DB'!C:C,"="&amp;'Work DB'!C616,'Transport-DB'!F:F,"="&amp;'Work DB'!$D$4)</f>
        <v>0</v>
      </c>
      <c r="E616" s="169">
        <f>SUMIFS('Transport-DB'!O:O,'Transport-DB'!C:C,"="&amp;'Work DB'!C616,'Transport-DB'!F:F,"="&amp;'Work DB'!$E$4)</f>
        <v>0</v>
      </c>
      <c r="F616" s="169">
        <f>SUMIFS('Transport-DB'!O:O,'Transport-DB'!C:C,"="&amp;'Work DB'!C616,'Transport-DB'!F:F,"="&amp;'Work DB'!$F$4)</f>
        <v>0</v>
      </c>
      <c r="G616" s="169">
        <f>SUMIFS('Transport-DB'!O:O,'Transport-DB'!C:C,"="&amp;'Work DB'!C616,'Transport-DB'!F:F,"="&amp;'Work DB'!$G$4)</f>
        <v>0</v>
      </c>
      <c r="H616" s="166">
        <f>SUMIFS('Transport-DB'!O:O,'Transport-DB'!C:C,"="&amp;'Work DB'!C616,'Transport-DB'!F:F,"="&amp;'Work DB'!$H$4)</f>
        <v>0</v>
      </c>
      <c r="I616" s="169">
        <f>SUMIFS('Transport-DB'!O:O,'Transport-DB'!C:C,"="&amp;'Work DB'!C616,'Transport-DB'!F:F,"="&amp;'Work DB'!$I$4)</f>
        <v>0</v>
      </c>
      <c r="J616" s="337">
        <f>SUMIFS('Transport-DB'!O:O,'Transport-DB'!C:C,"="&amp;'Work DB'!C616,'Transport-DB'!F:F,"="&amp;'Work DB'!$J$4)</f>
        <v>0</v>
      </c>
      <c r="K616" s="168">
        <f>SUMIFS('Transport-DB'!N:N,'Transport-DB'!C:C,"="&amp;'Work DB'!C616,'Transport-DB'!F:F,"="&amp;'Work DB'!$K$4)</f>
        <v>0</v>
      </c>
      <c r="L616" s="169">
        <f>SUMIFS('Transport-DB'!N:N,'Transport-DB'!C:C,"="&amp;'Work DB'!C616,'Transport-DB'!F:F,"="&amp;'Work DB'!$L$4)</f>
        <v>0</v>
      </c>
      <c r="M616" s="169">
        <f>SUMIFS('Transport-DB'!N:N,'Transport-DB'!C:C,"="&amp;'Work DB'!C616,'Transport-DB'!F:F,"="&amp;'Work DB'!$M$4)</f>
        <v>0</v>
      </c>
      <c r="N616" s="169">
        <f>SUMIFS('Transport-DB'!N:N,'Transport-DB'!C:C,"="&amp;'Work DB'!C616,'Transport-DB'!F:F,"="&amp;'Work DB'!$N$4)</f>
        <v>0</v>
      </c>
      <c r="O616" s="169">
        <f>SUMIFS('Transport-DB'!N:N,'Transport-DB'!C:C,"="&amp;'Work DB'!C616,'Transport-DB'!F:F,"="&amp;'Work DB'!$O$4)</f>
        <v>0</v>
      </c>
      <c r="P616" s="169">
        <f>SUMIFS('Transport-DB'!N:N,'Transport-DB'!C:C,"="&amp;'Work DB'!C616,'Transport-DB'!F:F,"="&amp;'Work DB'!$P$4)</f>
        <v>0</v>
      </c>
      <c r="Q616" s="166">
        <f>SUMIFS('Transport-DB'!N:N,'Transport-DB'!C:C,"="&amp;'Work DB'!C616,'Transport-DB'!F:F,"="&amp;'Work DB'!$Q$4)</f>
        <v>0</v>
      </c>
      <c r="R616" s="167">
        <f>SUMIFS('Transport-DB'!N:N,'Transport-DB'!C:C,"="&amp;'Work DB'!C616,'Transport-DB'!F:F,"="&amp;'Work DB'!$R$4)</f>
        <v>0</v>
      </c>
      <c r="S616" s="168">
        <f>SUM(D616:J616)+SUM(K616:R616)-M616-SUMIFS(Transport_DB[ترانشه],Transport_DB[توضیحات],"دیسپوزال",Transport_DB[تاریخ],'Work DB'!C616)</f>
        <v>0</v>
      </c>
      <c r="T616" s="169">
        <f t="shared" ref="T616:T679" si="80">M616</f>
        <v>0</v>
      </c>
      <c r="U616" s="169"/>
      <c r="V616" s="169"/>
      <c r="W616" s="169"/>
      <c r="X616" s="169"/>
      <c r="Y616" s="167"/>
      <c r="Z616" s="249"/>
      <c r="AA616" s="168">
        <f>SUMIFS('Transport-DB'!P:P,'Transport-DB'!C:C,"="&amp;'Work DB'!C616,'Transport-DB'!F:F,"="&amp;'Work DB'!$AA$4)</f>
        <v>0</v>
      </c>
      <c r="AB616" s="169">
        <f>SUMIFS('Transport-DB'!P:P,'Transport-DB'!C:C,"="&amp;'Work DB'!C616,'Transport-DB'!F:F,"="&amp;'Work DB'!$AB$4)</f>
        <v>0</v>
      </c>
      <c r="AC616" s="169">
        <f>SUMIFS('Transport-DB'!P:P,'Transport-DB'!C:C,"="&amp;'Work DB'!C616,'Transport-DB'!F:F,"="&amp;'Work DB'!$AC$4)</f>
        <v>0</v>
      </c>
      <c r="AD616" s="166">
        <f>SUMIFS('Transport-DB'!P:P,'Transport-DB'!C:C,"="&amp;'Work DB'!C616,'Transport-DB'!F:F,"="&amp;'Work DB'!$AD$4)</f>
        <v>0</v>
      </c>
      <c r="AE616" s="166">
        <f>SUMIFS('Transport-DB'!P:P,'Transport-DB'!C:C,"="&amp;'Work DB'!C616,'Transport-DB'!F:F,"="&amp;'Work DB'!$AE$4)</f>
        <v>0</v>
      </c>
      <c r="AF616" s="166">
        <f>SUMIFS('Transport-DB'!P:P,'Transport-DB'!C:C,"="&amp;'Work DB'!C616,'Transport-DB'!F:F,"="&amp;'Work DB'!$AF$4)</f>
        <v>0</v>
      </c>
      <c r="AG616" s="167"/>
      <c r="AH616" s="168">
        <f>SUMIFS('Transport-DB'!Q:Q,'Transport-DB'!C:C,"="&amp;'Work DB'!C616)</f>
        <v>0</v>
      </c>
      <c r="AI616" s="170">
        <f>SUMIFS(Civil_DB[قالب بندی],Civil_DB[تاریخ],"="&amp;'Work DB'!C616)</f>
        <v>0</v>
      </c>
      <c r="AJ616" s="169"/>
      <c r="AK616" s="167">
        <f>SUMIFS(Civil_DB[بتن],Civil_DB[تاریخ],"="&amp;'Work DB'!C616)</f>
        <v>0</v>
      </c>
      <c r="AL616" s="28"/>
      <c r="AM616" s="29"/>
      <c r="AN616" s="31"/>
      <c r="AO616" s="28"/>
      <c r="AP616" s="29"/>
      <c r="AQ616" s="29"/>
      <c r="AR616" s="30"/>
      <c r="AS616" s="28"/>
      <c r="AT616" s="29"/>
      <c r="AU616" s="30"/>
      <c r="AV616" s="184"/>
      <c r="AW616" s="29"/>
      <c r="AX616" s="29"/>
      <c r="AY616" s="29"/>
      <c r="AZ616" s="29"/>
      <c r="BA616" s="29"/>
      <c r="BB616" s="29"/>
      <c r="BC616" s="30"/>
      <c r="BD616" s="249"/>
      <c r="BE616" s="249"/>
      <c r="BF616" s="249"/>
      <c r="BG616" s="249"/>
      <c r="BH616" s="32"/>
      <c r="BI616" s="56"/>
    </row>
    <row r="617" spans="2:61" s="15" customFormat="1" ht="21" x14ac:dyDescent="0.25">
      <c r="B617" s="47"/>
      <c r="C617" s="20">
        <f t="shared" si="79"/>
        <v>45982</v>
      </c>
      <c r="D617" s="168">
        <f>SUMIFS('Transport-DB'!O:O,'Transport-DB'!C:C,"="&amp;'Work DB'!C617,'Transport-DB'!F:F,"="&amp;'Work DB'!$D$4)</f>
        <v>0</v>
      </c>
      <c r="E617" s="169">
        <f>SUMIFS('Transport-DB'!O:O,'Transport-DB'!C:C,"="&amp;'Work DB'!C617,'Transport-DB'!F:F,"="&amp;'Work DB'!$E$4)</f>
        <v>0</v>
      </c>
      <c r="F617" s="169">
        <f>SUMIFS('Transport-DB'!O:O,'Transport-DB'!C:C,"="&amp;'Work DB'!C617,'Transport-DB'!F:F,"="&amp;'Work DB'!$F$4)</f>
        <v>0</v>
      </c>
      <c r="G617" s="169">
        <f>SUMIFS('Transport-DB'!O:O,'Transport-DB'!C:C,"="&amp;'Work DB'!C617,'Transport-DB'!F:F,"="&amp;'Work DB'!$G$4)</f>
        <v>0</v>
      </c>
      <c r="H617" s="166">
        <f>SUMIFS('Transport-DB'!O:O,'Transport-DB'!C:C,"="&amp;'Work DB'!C617,'Transport-DB'!F:F,"="&amp;'Work DB'!$H$4)</f>
        <v>0</v>
      </c>
      <c r="I617" s="169">
        <f>SUMIFS('Transport-DB'!O:O,'Transport-DB'!C:C,"="&amp;'Work DB'!C617,'Transport-DB'!F:F,"="&amp;'Work DB'!$I$4)</f>
        <v>0</v>
      </c>
      <c r="J617" s="337">
        <f>SUMIFS('Transport-DB'!O:O,'Transport-DB'!C:C,"="&amp;'Work DB'!C617,'Transport-DB'!F:F,"="&amp;'Work DB'!$J$4)</f>
        <v>0</v>
      </c>
      <c r="K617" s="168">
        <f>SUMIFS('Transport-DB'!N:N,'Transport-DB'!C:C,"="&amp;'Work DB'!C617,'Transport-DB'!F:F,"="&amp;'Work DB'!$K$4)</f>
        <v>0</v>
      </c>
      <c r="L617" s="169">
        <f>SUMIFS('Transport-DB'!N:N,'Transport-DB'!C:C,"="&amp;'Work DB'!C617,'Transport-DB'!F:F,"="&amp;'Work DB'!$L$4)</f>
        <v>0</v>
      </c>
      <c r="M617" s="169">
        <f>SUMIFS('Transport-DB'!N:N,'Transport-DB'!C:C,"="&amp;'Work DB'!C617,'Transport-DB'!F:F,"="&amp;'Work DB'!$M$4)</f>
        <v>0</v>
      </c>
      <c r="N617" s="169">
        <f>SUMIFS('Transport-DB'!N:N,'Transport-DB'!C:C,"="&amp;'Work DB'!C617,'Transport-DB'!F:F,"="&amp;'Work DB'!$N$4)</f>
        <v>0</v>
      </c>
      <c r="O617" s="169">
        <f>SUMIFS('Transport-DB'!N:N,'Transport-DB'!C:C,"="&amp;'Work DB'!C617,'Transport-DB'!F:F,"="&amp;'Work DB'!$O$4)</f>
        <v>0</v>
      </c>
      <c r="P617" s="169">
        <f>SUMIFS('Transport-DB'!N:N,'Transport-DB'!C:C,"="&amp;'Work DB'!C617,'Transport-DB'!F:F,"="&amp;'Work DB'!$P$4)</f>
        <v>0</v>
      </c>
      <c r="Q617" s="166">
        <f>SUMIFS('Transport-DB'!N:N,'Transport-DB'!C:C,"="&amp;'Work DB'!C617,'Transport-DB'!F:F,"="&amp;'Work DB'!$Q$4)</f>
        <v>0</v>
      </c>
      <c r="R617" s="167">
        <f>SUMIFS('Transport-DB'!N:N,'Transport-DB'!C:C,"="&amp;'Work DB'!C617,'Transport-DB'!F:F,"="&amp;'Work DB'!$R$4)</f>
        <v>0</v>
      </c>
      <c r="S617" s="168">
        <f>SUM(D617:J617)+SUM(K617:R617)-M617-SUMIFS(Transport_DB[ترانشه],Transport_DB[توضیحات],"دیسپوزال",Transport_DB[تاریخ],'Work DB'!C617)</f>
        <v>0</v>
      </c>
      <c r="T617" s="169">
        <f t="shared" si="80"/>
        <v>0</v>
      </c>
      <c r="U617" s="169"/>
      <c r="V617" s="169"/>
      <c r="W617" s="169"/>
      <c r="X617" s="169"/>
      <c r="Y617" s="167"/>
      <c r="Z617" s="249"/>
      <c r="AA617" s="168">
        <f>SUMIFS('Transport-DB'!P:P,'Transport-DB'!C:C,"="&amp;'Work DB'!C617,'Transport-DB'!F:F,"="&amp;'Work DB'!$AA$4)</f>
        <v>0</v>
      </c>
      <c r="AB617" s="169">
        <f>SUMIFS('Transport-DB'!P:P,'Transport-DB'!C:C,"="&amp;'Work DB'!C617,'Transport-DB'!F:F,"="&amp;'Work DB'!$AB$4)</f>
        <v>0</v>
      </c>
      <c r="AC617" s="169">
        <f>SUMIFS('Transport-DB'!P:P,'Transport-DB'!C:C,"="&amp;'Work DB'!C617,'Transport-DB'!F:F,"="&amp;'Work DB'!$AC$4)</f>
        <v>0</v>
      </c>
      <c r="AD617" s="166">
        <f>SUMIFS('Transport-DB'!P:P,'Transport-DB'!C:C,"="&amp;'Work DB'!C617,'Transport-DB'!F:F,"="&amp;'Work DB'!$AD$4)</f>
        <v>0</v>
      </c>
      <c r="AE617" s="166">
        <f>SUMIFS('Transport-DB'!P:P,'Transport-DB'!C:C,"="&amp;'Work DB'!C617,'Transport-DB'!F:F,"="&amp;'Work DB'!$AE$4)</f>
        <v>0</v>
      </c>
      <c r="AF617" s="166">
        <f>SUMIFS('Transport-DB'!P:P,'Transport-DB'!C:C,"="&amp;'Work DB'!C617,'Transport-DB'!F:F,"="&amp;'Work DB'!$AF$4)</f>
        <v>0</v>
      </c>
      <c r="AG617" s="167"/>
      <c r="AH617" s="168">
        <f>SUMIFS('Transport-DB'!Q:Q,'Transport-DB'!C:C,"="&amp;'Work DB'!C617)</f>
        <v>0</v>
      </c>
      <c r="AI617" s="170">
        <f>SUMIFS(Civil_DB[قالب بندی],Civil_DB[تاریخ],"="&amp;'Work DB'!C617)</f>
        <v>0</v>
      </c>
      <c r="AJ617" s="169"/>
      <c r="AK617" s="167">
        <f>SUMIFS(Civil_DB[بتن],Civil_DB[تاریخ],"="&amp;'Work DB'!C617)</f>
        <v>0</v>
      </c>
      <c r="AL617" s="28"/>
      <c r="AM617" s="29"/>
      <c r="AN617" s="31"/>
      <c r="AO617" s="28"/>
      <c r="AP617" s="29"/>
      <c r="AQ617" s="29"/>
      <c r="AR617" s="30"/>
      <c r="AS617" s="28"/>
      <c r="AT617" s="29"/>
      <c r="AU617" s="30"/>
      <c r="AV617" s="184"/>
      <c r="AW617" s="29"/>
      <c r="AX617" s="29"/>
      <c r="AY617" s="29"/>
      <c r="AZ617" s="29"/>
      <c r="BA617" s="29"/>
      <c r="BB617" s="29"/>
      <c r="BC617" s="30"/>
      <c r="BD617" s="249"/>
      <c r="BE617" s="249"/>
      <c r="BF617" s="249"/>
      <c r="BG617" s="249"/>
      <c r="BH617" s="32"/>
      <c r="BI617" s="56"/>
    </row>
    <row r="618" spans="2:61" s="360" customFormat="1" ht="21" x14ac:dyDescent="0.25">
      <c r="B618" s="351"/>
      <c r="C618" s="352">
        <f t="shared" si="79"/>
        <v>45983</v>
      </c>
      <c r="D618" s="353">
        <f>SUMIFS('Transport-DB'!O:O,'Transport-DB'!C:C,"="&amp;'Work DB'!C618,'Transport-DB'!F:F,"="&amp;'Work DB'!$D$4)</f>
        <v>0</v>
      </c>
      <c r="E618" s="354">
        <f>SUMIFS('Transport-DB'!O:O,'Transport-DB'!C:C,"="&amp;'Work DB'!C618,'Transport-DB'!F:F,"="&amp;'Work DB'!$E$4)</f>
        <v>0</v>
      </c>
      <c r="F618" s="354">
        <f>SUMIFS('Transport-DB'!O:O,'Transport-DB'!C:C,"="&amp;'Work DB'!C618,'Transport-DB'!F:F,"="&amp;'Work DB'!$F$4)</f>
        <v>0</v>
      </c>
      <c r="G618" s="354">
        <f>SUMIFS('Transport-DB'!O:O,'Transport-DB'!C:C,"="&amp;'Work DB'!C618,'Transport-DB'!F:F,"="&amp;'Work DB'!$G$4)</f>
        <v>0</v>
      </c>
      <c r="H618" s="355">
        <f>SUMIFS('Transport-DB'!O:O,'Transport-DB'!C:C,"="&amp;'Work DB'!C618,'Transport-DB'!F:F,"="&amp;'Work DB'!$H$4)</f>
        <v>0</v>
      </c>
      <c r="I618" s="354">
        <f>SUMIFS('Transport-DB'!O:O,'Transport-DB'!C:C,"="&amp;'Work DB'!C618,'Transport-DB'!F:F,"="&amp;'Work DB'!$I$4)</f>
        <v>0</v>
      </c>
      <c r="J618" s="356">
        <f>SUMIFS('Transport-DB'!O:O,'Transport-DB'!C:C,"="&amp;'Work DB'!C618,'Transport-DB'!F:F,"="&amp;'Work DB'!$J$4)</f>
        <v>0</v>
      </c>
      <c r="K618" s="353">
        <f>SUMIFS('Transport-DB'!N:N,'Transport-DB'!C:C,"="&amp;'Work DB'!C618,'Transport-DB'!F:F,"="&amp;'Work DB'!$K$4)</f>
        <v>0</v>
      </c>
      <c r="L618" s="354">
        <f>SUMIFS('Transport-DB'!N:N,'Transport-DB'!C:C,"="&amp;'Work DB'!C618,'Transport-DB'!F:F,"="&amp;'Work DB'!$L$4)</f>
        <v>0</v>
      </c>
      <c r="M618" s="354">
        <f>SUMIFS('Transport-DB'!N:N,'Transport-DB'!C:C,"="&amp;'Work DB'!C618,'Transport-DB'!F:F,"="&amp;'Work DB'!$M$4)</f>
        <v>0</v>
      </c>
      <c r="N618" s="354">
        <f>SUMIFS('Transport-DB'!N:N,'Transport-DB'!C:C,"="&amp;'Work DB'!C618,'Transport-DB'!F:F,"="&amp;'Work DB'!$N$4)</f>
        <v>0</v>
      </c>
      <c r="O618" s="354">
        <f>SUMIFS('Transport-DB'!N:N,'Transport-DB'!C:C,"="&amp;'Work DB'!C618,'Transport-DB'!F:F,"="&amp;'Work DB'!$O$4)</f>
        <v>0</v>
      </c>
      <c r="P618" s="354">
        <f>SUMIFS('Transport-DB'!N:N,'Transport-DB'!C:C,"="&amp;'Work DB'!C618,'Transport-DB'!F:F,"="&amp;'Work DB'!$P$4)</f>
        <v>0</v>
      </c>
      <c r="Q618" s="355">
        <f>SUMIFS('Transport-DB'!N:N,'Transport-DB'!C:C,"="&amp;'Work DB'!C618,'Transport-DB'!F:F,"="&amp;'Work DB'!$Q$4)</f>
        <v>0</v>
      </c>
      <c r="R618" s="357">
        <f>SUMIFS('Transport-DB'!N:N,'Transport-DB'!C:C,"="&amp;'Work DB'!C618,'Transport-DB'!F:F,"="&amp;'Work DB'!$R$4)</f>
        <v>0</v>
      </c>
      <c r="S618" s="168">
        <f>SUM(D618:J618)+SUM(K618:R618)-M618-SUMIFS(Transport_DB[ترانشه],Transport_DB[توضیحات],"دیسپوزال",Transport_DB[تاریخ],'Work DB'!C618)</f>
        <v>0</v>
      </c>
      <c r="T618" s="354">
        <f t="shared" si="80"/>
        <v>0</v>
      </c>
      <c r="U618" s="354"/>
      <c r="V618" s="354"/>
      <c r="W618" s="354"/>
      <c r="X618" s="354"/>
      <c r="Y618" s="357"/>
      <c r="Z618" s="356"/>
      <c r="AA618" s="353">
        <f>SUMIFS('Transport-DB'!P:P,'Transport-DB'!C:C,"="&amp;'Work DB'!C618,'Transport-DB'!F:F,"="&amp;'Work DB'!$AA$4)</f>
        <v>0</v>
      </c>
      <c r="AB618" s="354">
        <f>SUMIFS('Transport-DB'!P:P,'Transport-DB'!C:C,"="&amp;'Work DB'!C618,'Transport-DB'!F:F,"="&amp;'Work DB'!$AB$4)</f>
        <v>0</v>
      </c>
      <c r="AC618" s="354">
        <f>SUMIFS('Transport-DB'!P:P,'Transport-DB'!C:C,"="&amp;'Work DB'!C618,'Transport-DB'!F:F,"="&amp;'Work DB'!$AC$4)</f>
        <v>0</v>
      </c>
      <c r="AD618" s="355">
        <f>SUMIFS('Transport-DB'!P:P,'Transport-DB'!C:C,"="&amp;'Work DB'!C618,'Transport-DB'!F:F,"="&amp;'Work DB'!$AD$4)</f>
        <v>0</v>
      </c>
      <c r="AE618" s="355">
        <f>SUMIFS('Transport-DB'!P:P,'Transport-DB'!C:C,"="&amp;'Work DB'!C618,'Transport-DB'!F:F,"="&amp;'Work DB'!$AE$4)</f>
        <v>0</v>
      </c>
      <c r="AF618" s="355">
        <f>SUMIFS('Transport-DB'!P:P,'Transport-DB'!C:C,"="&amp;'Work DB'!C618,'Transport-DB'!F:F,"="&amp;'Work DB'!$AF$4)</f>
        <v>0</v>
      </c>
      <c r="AG618" s="357"/>
      <c r="AH618" s="168">
        <f>SUMIFS('Transport-DB'!Q:Q,'Transport-DB'!C:C,"="&amp;'Work DB'!C618)</f>
        <v>0</v>
      </c>
      <c r="AI618" s="170">
        <f>SUMIFS(Civil_DB[قالب بندی],Civil_DB[تاریخ],"="&amp;'Work DB'!C618)</f>
        <v>0</v>
      </c>
      <c r="AJ618" s="169"/>
      <c r="AK618" s="167">
        <f>SUMIFS(Civil_DB[بتن],Civil_DB[تاریخ],"="&amp;'Work DB'!C618)</f>
        <v>0</v>
      </c>
      <c r="AL618" s="353"/>
      <c r="AM618" s="354"/>
      <c r="AN618" s="355"/>
      <c r="AO618" s="353"/>
      <c r="AP618" s="354"/>
      <c r="AQ618" s="354"/>
      <c r="AR618" s="357"/>
      <c r="AS618" s="353"/>
      <c r="AT618" s="354"/>
      <c r="AU618" s="357"/>
      <c r="AV618" s="358"/>
      <c r="AW618" s="354"/>
      <c r="AX618" s="354"/>
      <c r="AY618" s="354"/>
      <c r="AZ618" s="354"/>
      <c r="BA618" s="354"/>
      <c r="BB618" s="354"/>
      <c r="BC618" s="357"/>
      <c r="BD618" s="356"/>
      <c r="BE618" s="356"/>
      <c r="BF618" s="356"/>
      <c r="BG618" s="356"/>
      <c r="BH618" s="358"/>
      <c r="BI618" s="359" t="s">
        <v>53</v>
      </c>
    </row>
    <row r="619" spans="2:61" s="15" customFormat="1" ht="21" x14ac:dyDescent="0.25">
      <c r="B619" s="47"/>
      <c r="C619" s="20">
        <f t="shared" si="79"/>
        <v>45984</v>
      </c>
      <c r="D619" s="168">
        <f>SUMIFS('Transport-DB'!O:O,'Transport-DB'!C:C,"="&amp;'Work DB'!C619,'Transport-DB'!F:F,"="&amp;'Work DB'!$D$4)</f>
        <v>0</v>
      </c>
      <c r="E619" s="169">
        <f>SUMIFS('Transport-DB'!O:O,'Transport-DB'!C:C,"="&amp;'Work DB'!C619,'Transport-DB'!F:F,"="&amp;'Work DB'!$E$4)</f>
        <v>0</v>
      </c>
      <c r="F619" s="169">
        <f>SUMIFS('Transport-DB'!O:O,'Transport-DB'!C:C,"="&amp;'Work DB'!C619,'Transport-DB'!F:F,"="&amp;'Work DB'!$F$4)</f>
        <v>0</v>
      </c>
      <c r="G619" s="169">
        <f>SUMIFS('Transport-DB'!O:O,'Transport-DB'!C:C,"="&amp;'Work DB'!C619,'Transport-DB'!F:F,"="&amp;'Work DB'!$G$4)</f>
        <v>0</v>
      </c>
      <c r="H619" s="166">
        <f>SUMIFS('Transport-DB'!O:O,'Transport-DB'!C:C,"="&amp;'Work DB'!C619,'Transport-DB'!F:F,"="&amp;'Work DB'!$H$4)</f>
        <v>0</v>
      </c>
      <c r="I619" s="169">
        <f>SUMIFS('Transport-DB'!O:O,'Transport-DB'!C:C,"="&amp;'Work DB'!C619,'Transport-DB'!F:F,"="&amp;'Work DB'!$I$4)</f>
        <v>0</v>
      </c>
      <c r="J619" s="337">
        <f>SUMIFS('Transport-DB'!O:O,'Transport-DB'!C:C,"="&amp;'Work DB'!C619,'Transport-DB'!F:F,"="&amp;'Work DB'!$J$4)</f>
        <v>0</v>
      </c>
      <c r="K619" s="168">
        <f>SUMIFS('Transport-DB'!N:N,'Transport-DB'!C:C,"="&amp;'Work DB'!C619,'Transport-DB'!F:F,"="&amp;'Work DB'!$K$4)</f>
        <v>0</v>
      </c>
      <c r="L619" s="169">
        <f>SUMIFS('Transport-DB'!N:N,'Transport-DB'!C:C,"="&amp;'Work DB'!C619,'Transport-DB'!F:F,"="&amp;'Work DB'!$L$4)</f>
        <v>0</v>
      </c>
      <c r="M619" s="169">
        <f>SUMIFS('Transport-DB'!N:N,'Transport-DB'!C:C,"="&amp;'Work DB'!C619,'Transport-DB'!F:F,"="&amp;'Work DB'!$M$4)</f>
        <v>0</v>
      </c>
      <c r="N619" s="169">
        <f>SUMIFS('Transport-DB'!N:N,'Transport-DB'!C:C,"="&amp;'Work DB'!C619,'Transport-DB'!F:F,"="&amp;'Work DB'!$N$4)</f>
        <v>0</v>
      </c>
      <c r="O619" s="169">
        <f>SUMIFS('Transport-DB'!N:N,'Transport-DB'!C:C,"="&amp;'Work DB'!C619,'Transport-DB'!F:F,"="&amp;'Work DB'!$O$4)</f>
        <v>0</v>
      </c>
      <c r="P619" s="169">
        <f>SUMIFS('Transport-DB'!N:N,'Transport-DB'!C:C,"="&amp;'Work DB'!C619,'Transport-DB'!F:F,"="&amp;'Work DB'!$P$4)</f>
        <v>0</v>
      </c>
      <c r="Q619" s="166">
        <f>SUMIFS('Transport-DB'!N:N,'Transport-DB'!C:C,"="&amp;'Work DB'!C619,'Transport-DB'!F:F,"="&amp;'Work DB'!$Q$4)</f>
        <v>0</v>
      </c>
      <c r="R619" s="167">
        <f>SUMIFS('Transport-DB'!N:N,'Transport-DB'!C:C,"="&amp;'Work DB'!C619,'Transport-DB'!F:F,"="&amp;'Work DB'!$R$4)</f>
        <v>0</v>
      </c>
      <c r="S619" s="168">
        <f>SUM(D619:J619)+SUM(K619:R619)-M619-SUMIFS(Transport_DB[ترانشه],Transport_DB[توضیحات],"دیسپوزال",Transport_DB[تاریخ],'Work DB'!C619)</f>
        <v>0</v>
      </c>
      <c r="T619" s="169">
        <f t="shared" si="80"/>
        <v>0</v>
      </c>
      <c r="U619" s="169"/>
      <c r="V619" s="169"/>
      <c r="W619" s="169"/>
      <c r="X619" s="169"/>
      <c r="Y619" s="167"/>
      <c r="Z619" s="249"/>
      <c r="AA619" s="168">
        <f>SUMIFS('Transport-DB'!P:P,'Transport-DB'!C:C,"="&amp;'Work DB'!C619,'Transport-DB'!F:F,"="&amp;'Work DB'!$AA$4)</f>
        <v>0</v>
      </c>
      <c r="AB619" s="169">
        <f>SUMIFS('Transport-DB'!P:P,'Transport-DB'!C:C,"="&amp;'Work DB'!C619,'Transport-DB'!F:F,"="&amp;'Work DB'!$AB$4)</f>
        <v>0</v>
      </c>
      <c r="AC619" s="169">
        <f>SUMIFS('Transport-DB'!P:P,'Transport-DB'!C:C,"="&amp;'Work DB'!C619,'Transport-DB'!F:F,"="&amp;'Work DB'!$AC$4)</f>
        <v>0</v>
      </c>
      <c r="AD619" s="166">
        <f>SUMIFS('Transport-DB'!P:P,'Transport-DB'!C:C,"="&amp;'Work DB'!C619,'Transport-DB'!F:F,"="&amp;'Work DB'!$AD$4)</f>
        <v>0</v>
      </c>
      <c r="AE619" s="166">
        <f>SUMIFS('Transport-DB'!P:P,'Transport-DB'!C:C,"="&amp;'Work DB'!C619,'Transport-DB'!F:F,"="&amp;'Work DB'!$AE$4)</f>
        <v>0</v>
      </c>
      <c r="AF619" s="166">
        <f>SUMIFS('Transport-DB'!P:P,'Transport-DB'!C:C,"="&amp;'Work DB'!C619,'Transport-DB'!F:F,"="&amp;'Work DB'!$AF$4)</f>
        <v>0</v>
      </c>
      <c r="AG619" s="167"/>
      <c r="AH619" s="168">
        <f>SUMIFS('Transport-DB'!Q:Q,'Transport-DB'!C:C,"="&amp;'Work DB'!C619)</f>
        <v>0</v>
      </c>
      <c r="AI619" s="170">
        <f>SUMIFS(Civil_DB[قالب بندی],Civil_DB[تاریخ],"="&amp;'Work DB'!C619)</f>
        <v>0</v>
      </c>
      <c r="AJ619" s="169"/>
      <c r="AK619" s="167">
        <f>SUMIFS(Civil_DB[بتن],Civil_DB[تاریخ],"="&amp;'Work DB'!C619)</f>
        <v>0</v>
      </c>
      <c r="AL619" s="28"/>
      <c r="AM619" s="29"/>
      <c r="AN619" s="31"/>
      <c r="AO619" s="28"/>
      <c r="AP619" s="29"/>
      <c r="AQ619" s="29"/>
      <c r="AR619" s="30"/>
      <c r="AS619" s="28"/>
      <c r="AT619" s="29"/>
      <c r="AU619" s="30"/>
      <c r="AV619" s="184"/>
      <c r="AW619" s="29"/>
      <c r="AX619" s="29"/>
      <c r="AY619" s="29"/>
      <c r="AZ619" s="29"/>
      <c r="BA619" s="29"/>
      <c r="BB619" s="29"/>
      <c r="BC619" s="30"/>
      <c r="BD619" s="249"/>
      <c r="BE619" s="249"/>
      <c r="BF619" s="249"/>
      <c r="BG619" s="249"/>
      <c r="BH619" s="32"/>
      <c r="BI619" s="56"/>
    </row>
    <row r="620" spans="2:61" s="15" customFormat="1" ht="21" x14ac:dyDescent="0.25">
      <c r="B620" s="47"/>
      <c r="C620" s="20">
        <f t="shared" si="79"/>
        <v>45985</v>
      </c>
      <c r="D620" s="168">
        <f>SUMIFS('Transport-DB'!O:O,'Transport-DB'!C:C,"="&amp;'Work DB'!C620,'Transport-DB'!F:F,"="&amp;'Work DB'!$D$4)</f>
        <v>0</v>
      </c>
      <c r="E620" s="169">
        <f>SUMIFS('Transport-DB'!O:O,'Transport-DB'!C:C,"="&amp;'Work DB'!C620,'Transport-DB'!F:F,"="&amp;'Work DB'!$E$4)</f>
        <v>0</v>
      </c>
      <c r="F620" s="169">
        <f>SUMIFS('Transport-DB'!O:O,'Transport-DB'!C:C,"="&amp;'Work DB'!C620,'Transport-DB'!F:F,"="&amp;'Work DB'!$F$4)</f>
        <v>0</v>
      </c>
      <c r="G620" s="169">
        <f>SUMIFS('Transport-DB'!O:O,'Transport-DB'!C:C,"="&amp;'Work DB'!C620,'Transport-DB'!F:F,"="&amp;'Work DB'!$G$4)</f>
        <v>0</v>
      </c>
      <c r="H620" s="166">
        <f>SUMIFS('Transport-DB'!O:O,'Transport-DB'!C:C,"="&amp;'Work DB'!C620,'Transport-DB'!F:F,"="&amp;'Work DB'!$H$4)</f>
        <v>0</v>
      </c>
      <c r="I620" s="169">
        <f>SUMIFS('Transport-DB'!O:O,'Transport-DB'!C:C,"="&amp;'Work DB'!C620,'Transport-DB'!F:F,"="&amp;'Work DB'!$I$4)</f>
        <v>0</v>
      </c>
      <c r="J620" s="337">
        <f>SUMIFS('Transport-DB'!O:O,'Transport-DB'!C:C,"="&amp;'Work DB'!C620,'Transport-DB'!F:F,"="&amp;'Work DB'!$J$4)</f>
        <v>0</v>
      </c>
      <c r="K620" s="168">
        <f>SUMIFS('Transport-DB'!N:N,'Transport-DB'!C:C,"="&amp;'Work DB'!C620,'Transport-DB'!F:F,"="&amp;'Work DB'!$K$4)</f>
        <v>0</v>
      </c>
      <c r="L620" s="169">
        <f>SUMIFS('Transport-DB'!N:N,'Transport-DB'!C:C,"="&amp;'Work DB'!C620,'Transport-DB'!F:F,"="&amp;'Work DB'!$L$4)</f>
        <v>0</v>
      </c>
      <c r="M620" s="169">
        <f>SUMIFS('Transport-DB'!N:N,'Transport-DB'!C:C,"="&amp;'Work DB'!C620,'Transport-DB'!F:F,"="&amp;'Work DB'!$M$4)</f>
        <v>0</v>
      </c>
      <c r="N620" s="169">
        <f>SUMIFS('Transport-DB'!N:N,'Transport-DB'!C:C,"="&amp;'Work DB'!C620,'Transport-DB'!F:F,"="&amp;'Work DB'!$N$4)</f>
        <v>0</v>
      </c>
      <c r="O620" s="169">
        <f>SUMIFS('Transport-DB'!N:N,'Transport-DB'!C:C,"="&amp;'Work DB'!C620,'Transport-DB'!F:F,"="&amp;'Work DB'!$O$4)</f>
        <v>0</v>
      </c>
      <c r="P620" s="169">
        <f>SUMIFS('Transport-DB'!N:N,'Transport-DB'!C:C,"="&amp;'Work DB'!C620,'Transport-DB'!F:F,"="&amp;'Work DB'!$P$4)</f>
        <v>0</v>
      </c>
      <c r="Q620" s="166">
        <f>SUMIFS('Transport-DB'!N:N,'Transport-DB'!C:C,"="&amp;'Work DB'!C620,'Transport-DB'!F:F,"="&amp;'Work DB'!$Q$4)</f>
        <v>0</v>
      </c>
      <c r="R620" s="167">
        <f>SUMIFS('Transport-DB'!N:N,'Transport-DB'!C:C,"="&amp;'Work DB'!C620,'Transport-DB'!F:F,"="&amp;'Work DB'!$R$4)</f>
        <v>0</v>
      </c>
      <c r="S620" s="168">
        <f>SUM(D620:J620)+SUM(K620:R620)-M620-SUMIFS(Transport_DB[ترانشه],Transport_DB[توضیحات],"دیسپوزال",Transport_DB[تاریخ],'Work DB'!C620)</f>
        <v>0</v>
      </c>
      <c r="T620" s="169">
        <f t="shared" si="80"/>
        <v>0</v>
      </c>
      <c r="U620" s="169"/>
      <c r="V620" s="169"/>
      <c r="W620" s="169"/>
      <c r="X620" s="169"/>
      <c r="Y620" s="167"/>
      <c r="Z620" s="249"/>
      <c r="AA620" s="168">
        <f>SUMIFS('Transport-DB'!P:P,'Transport-DB'!C:C,"="&amp;'Work DB'!C620,'Transport-DB'!F:F,"="&amp;'Work DB'!$AA$4)</f>
        <v>0</v>
      </c>
      <c r="AB620" s="169">
        <f>SUMIFS('Transport-DB'!P:P,'Transport-DB'!C:C,"="&amp;'Work DB'!C620,'Transport-DB'!F:F,"="&amp;'Work DB'!$AB$4)</f>
        <v>0</v>
      </c>
      <c r="AC620" s="169">
        <f>SUMIFS('Transport-DB'!P:P,'Transport-DB'!C:C,"="&amp;'Work DB'!C620,'Transport-DB'!F:F,"="&amp;'Work DB'!$AC$4)</f>
        <v>0</v>
      </c>
      <c r="AD620" s="166">
        <f>SUMIFS('Transport-DB'!P:P,'Transport-DB'!C:C,"="&amp;'Work DB'!C620,'Transport-DB'!F:F,"="&amp;'Work DB'!$AD$4)</f>
        <v>0</v>
      </c>
      <c r="AE620" s="166">
        <f>SUMIFS('Transport-DB'!P:P,'Transport-DB'!C:C,"="&amp;'Work DB'!C620,'Transport-DB'!F:F,"="&amp;'Work DB'!$AE$4)</f>
        <v>0</v>
      </c>
      <c r="AF620" s="166">
        <f>SUMIFS('Transport-DB'!P:P,'Transport-DB'!C:C,"="&amp;'Work DB'!C620,'Transport-DB'!F:F,"="&amp;'Work DB'!$AF$4)</f>
        <v>0</v>
      </c>
      <c r="AG620" s="167"/>
      <c r="AH620" s="168">
        <f>SUMIFS('Transport-DB'!Q:Q,'Transport-DB'!C:C,"="&amp;'Work DB'!C620)</f>
        <v>0</v>
      </c>
      <c r="AI620" s="170">
        <f>SUMIFS(Civil_DB[قالب بندی],Civil_DB[تاریخ],"="&amp;'Work DB'!C620)</f>
        <v>0</v>
      </c>
      <c r="AJ620" s="169"/>
      <c r="AK620" s="167">
        <f>SUMIFS(Civil_DB[بتن],Civil_DB[تاریخ],"="&amp;'Work DB'!C620)</f>
        <v>0</v>
      </c>
      <c r="AL620" s="28"/>
      <c r="AM620" s="29"/>
      <c r="AN620" s="31"/>
      <c r="AO620" s="28"/>
      <c r="AP620" s="29"/>
      <c r="AQ620" s="29"/>
      <c r="AR620" s="30"/>
      <c r="AS620" s="28"/>
      <c r="AT620" s="29"/>
      <c r="AU620" s="30"/>
      <c r="AV620" s="184"/>
      <c r="AW620" s="29"/>
      <c r="AX620" s="29"/>
      <c r="AY620" s="29"/>
      <c r="AZ620" s="29"/>
      <c r="BA620" s="29"/>
      <c r="BB620" s="29"/>
      <c r="BC620" s="30"/>
      <c r="BD620" s="249"/>
      <c r="BE620" s="249"/>
      <c r="BF620" s="249"/>
      <c r="BG620" s="249"/>
      <c r="BH620" s="32"/>
      <c r="BI620" s="56"/>
    </row>
    <row r="621" spans="2:61" s="15" customFormat="1" ht="21" x14ac:dyDescent="0.25">
      <c r="B621" s="47"/>
      <c r="C621" s="20">
        <f t="shared" si="79"/>
        <v>45986</v>
      </c>
      <c r="D621" s="168">
        <f>SUMIFS('Transport-DB'!O:O,'Transport-DB'!C:C,"="&amp;'Work DB'!C621,'Transport-DB'!F:F,"="&amp;'Work DB'!$D$4)</f>
        <v>0</v>
      </c>
      <c r="E621" s="169">
        <f>SUMIFS('Transport-DB'!O:O,'Transport-DB'!C:C,"="&amp;'Work DB'!C621,'Transport-DB'!F:F,"="&amp;'Work DB'!$E$4)</f>
        <v>0</v>
      </c>
      <c r="F621" s="169">
        <f>SUMIFS('Transport-DB'!O:O,'Transport-DB'!C:C,"="&amp;'Work DB'!C621,'Transport-DB'!F:F,"="&amp;'Work DB'!$F$4)</f>
        <v>0</v>
      </c>
      <c r="G621" s="169">
        <f>SUMIFS('Transport-DB'!O:O,'Transport-DB'!C:C,"="&amp;'Work DB'!C621,'Transport-DB'!F:F,"="&amp;'Work DB'!$G$4)</f>
        <v>0</v>
      </c>
      <c r="H621" s="166">
        <f>SUMIFS('Transport-DB'!O:O,'Transport-DB'!C:C,"="&amp;'Work DB'!C621,'Transport-DB'!F:F,"="&amp;'Work DB'!$H$4)</f>
        <v>0</v>
      </c>
      <c r="I621" s="169">
        <f>SUMIFS('Transport-DB'!O:O,'Transport-DB'!C:C,"="&amp;'Work DB'!C621,'Transport-DB'!F:F,"="&amp;'Work DB'!$I$4)</f>
        <v>0</v>
      </c>
      <c r="J621" s="337">
        <f>SUMIFS('Transport-DB'!O:O,'Transport-DB'!C:C,"="&amp;'Work DB'!C621,'Transport-DB'!F:F,"="&amp;'Work DB'!$J$4)</f>
        <v>0</v>
      </c>
      <c r="K621" s="168">
        <f>SUMIFS('Transport-DB'!N:N,'Transport-DB'!C:C,"="&amp;'Work DB'!C621,'Transport-DB'!F:F,"="&amp;'Work DB'!$K$4)</f>
        <v>0</v>
      </c>
      <c r="L621" s="169">
        <f>SUMIFS('Transport-DB'!N:N,'Transport-DB'!C:C,"="&amp;'Work DB'!C621,'Transport-DB'!F:F,"="&amp;'Work DB'!$L$4)</f>
        <v>0</v>
      </c>
      <c r="M621" s="169">
        <f>SUMIFS('Transport-DB'!N:N,'Transport-DB'!C:C,"="&amp;'Work DB'!C621,'Transport-DB'!F:F,"="&amp;'Work DB'!$M$4)</f>
        <v>0</v>
      </c>
      <c r="N621" s="169">
        <f>SUMIFS('Transport-DB'!N:N,'Transport-DB'!C:C,"="&amp;'Work DB'!C621,'Transport-DB'!F:F,"="&amp;'Work DB'!$N$4)</f>
        <v>0</v>
      </c>
      <c r="O621" s="169">
        <f>SUMIFS('Transport-DB'!N:N,'Transport-DB'!C:C,"="&amp;'Work DB'!C621,'Transport-DB'!F:F,"="&amp;'Work DB'!$O$4)</f>
        <v>0</v>
      </c>
      <c r="P621" s="169">
        <f>SUMIFS('Transport-DB'!N:N,'Transport-DB'!C:C,"="&amp;'Work DB'!C621,'Transport-DB'!F:F,"="&amp;'Work DB'!$P$4)</f>
        <v>0</v>
      </c>
      <c r="Q621" s="166">
        <f>SUMIFS('Transport-DB'!N:N,'Transport-DB'!C:C,"="&amp;'Work DB'!C621,'Transport-DB'!F:F,"="&amp;'Work DB'!$Q$4)</f>
        <v>0</v>
      </c>
      <c r="R621" s="167">
        <f>SUMIFS('Transport-DB'!N:N,'Transport-DB'!C:C,"="&amp;'Work DB'!C621,'Transport-DB'!F:F,"="&amp;'Work DB'!$R$4)</f>
        <v>0</v>
      </c>
      <c r="S621" s="168">
        <f>SUM(D621:J621)+SUM(K621:R621)-M621-SUMIFS(Transport_DB[ترانشه],Transport_DB[توضیحات],"دیسپوزال",Transport_DB[تاریخ],'Work DB'!C621)</f>
        <v>0</v>
      </c>
      <c r="T621" s="169">
        <f t="shared" si="80"/>
        <v>0</v>
      </c>
      <c r="U621" s="169"/>
      <c r="V621" s="169"/>
      <c r="W621" s="169"/>
      <c r="X621" s="169"/>
      <c r="Y621" s="167"/>
      <c r="Z621" s="249"/>
      <c r="AA621" s="168">
        <f>SUMIFS('Transport-DB'!P:P,'Transport-DB'!C:C,"="&amp;'Work DB'!C621,'Transport-DB'!F:F,"="&amp;'Work DB'!$AA$4)</f>
        <v>0</v>
      </c>
      <c r="AB621" s="169">
        <f>SUMIFS('Transport-DB'!P:P,'Transport-DB'!C:C,"="&amp;'Work DB'!C621,'Transport-DB'!F:F,"="&amp;'Work DB'!$AB$4)</f>
        <v>0</v>
      </c>
      <c r="AC621" s="169">
        <f>SUMIFS('Transport-DB'!P:P,'Transport-DB'!C:C,"="&amp;'Work DB'!C621,'Transport-DB'!F:F,"="&amp;'Work DB'!$AC$4)</f>
        <v>0</v>
      </c>
      <c r="AD621" s="166">
        <f>SUMIFS('Transport-DB'!P:P,'Transport-DB'!C:C,"="&amp;'Work DB'!C621,'Transport-DB'!F:F,"="&amp;'Work DB'!$AD$4)</f>
        <v>0</v>
      </c>
      <c r="AE621" s="166">
        <f>SUMIFS('Transport-DB'!P:P,'Transport-DB'!C:C,"="&amp;'Work DB'!C621,'Transport-DB'!F:F,"="&amp;'Work DB'!$AE$4)</f>
        <v>0</v>
      </c>
      <c r="AF621" s="166">
        <f>SUMIFS('Transport-DB'!P:P,'Transport-DB'!C:C,"="&amp;'Work DB'!C621,'Transport-DB'!F:F,"="&amp;'Work DB'!$AF$4)</f>
        <v>0</v>
      </c>
      <c r="AG621" s="167"/>
      <c r="AH621" s="168">
        <f>SUMIFS('Transport-DB'!Q:Q,'Transport-DB'!C:C,"="&amp;'Work DB'!C621)</f>
        <v>0</v>
      </c>
      <c r="AI621" s="170">
        <f>SUMIFS(Civil_DB[قالب بندی],Civil_DB[تاریخ],"="&amp;'Work DB'!C621)</f>
        <v>0</v>
      </c>
      <c r="AJ621" s="169"/>
      <c r="AK621" s="167">
        <f>SUMIFS(Civil_DB[بتن],Civil_DB[تاریخ],"="&amp;'Work DB'!C621)</f>
        <v>0</v>
      </c>
      <c r="AL621" s="28"/>
      <c r="AM621" s="29"/>
      <c r="AN621" s="31"/>
      <c r="AO621" s="28"/>
      <c r="AP621" s="29"/>
      <c r="AQ621" s="29"/>
      <c r="AR621" s="30"/>
      <c r="AS621" s="28"/>
      <c r="AT621" s="29"/>
      <c r="AU621" s="30"/>
      <c r="AV621" s="184"/>
      <c r="AW621" s="29"/>
      <c r="AX621" s="29"/>
      <c r="AY621" s="29"/>
      <c r="AZ621" s="29"/>
      <c r="BA621" s="29"/>
      <c r="BB621" s="29"/>
      <c r="BC621" s="30"/>
      <c r="BD621" s="249"/>
      <c r="BE621" s="249"/>
      <c r="BF621" s="249"/>
      <c r="BG621" s="249"/>
      <c r="BH621" s="32"/>
      <c r="BI621" s="56"/>
    </row>
    <row r="622" spans="2:61" s="15" customFormat="1" ht="21" x14ac:dyDescent="0.25">
      <c r="B622" s="47"/>
      <c r="C622" s="20">
        <f t="shared" si="79"/>
        <v>45987</v>
      </c>
      <c r="D622" s="168">
        <f>SUMIFS('Transport-DB'!O:O,'Transport-DB'!C:C,"="&amp;'Work DB'!C622,'Transport-DB'!F:F,"="&amp;'Work DB'!$D$4)</f>
        <v>0</v>
      </c>
      <c r="E622" s="169">
        <f>SUMIFS('Transport-DB'!O:O,'Transport-DB'!C:C,"="&amp;'Work DB'!C622,'Transport-DB'!F:F,"="&amp;'Work DB'!$E$4)</f>
        <v>0</v>
      </c>
      <c r="F622" s="169">
        <f>SUMIFS('Transport-DB'!O:O,'Transport-DB'!C:C,"="&amp;'Work DB'!C622,'Transport-DB'!F:F,"="&amp;'Work DB'!$F$4)</f>
        <v>0</v>
      </c>
      <c r="G622" s="169">
        <f>SUMIFS('Transport-DB'!O:O,'Transport-DB'!C:C,"="&amp;'Work DB'!C622,'Transport-DB'!F:F,"="&amp;'Work DB'!$G$4)</f>
        <v>0</v>
      </c>
      <c r="H622" s="166">
        <f>SUMIFS('Transport-DB'!O:O,'Transport-DB'!C:C,"="&amp;'Work DB'!C622,'Transport-DB'!F:F,"="&amp;'Work DB'!$H$4)</f>
        <v>0</v>
      </c>
      <c r="I622" s="169">
        <f>SUMIFS('Transport-DB'!O:O,'Transport-DB'!C:C,"="&amp;'Work DB'!C622,'Transport-DB'!F:F,"="&amp;'Work DB'!$I$4)</f>
        <v>0</v>
      </c>
      <c r="J622" s="337">
        <f>SUMIFS('Transport-DB'!O:O,'Transport-DB'!C:C,"="&amp;'Work DB'!C622,'Transport-DB'!F:F,"="&amp;'Work DB'!$J$4)</f>
        <v>0</v>
      </c>
      <c r="K622" s="168">
        <f>SUMIFS('Transport-DB'!N:N,'Transport-DB'!C:C,"="&amp;'Work DB'!C622,'Transport-DB'!F:F,"="&amp;'Work DB'!$K$4)</f>
        <v>0</v>
      </c>
      <c r="L622" s="169">
        <f>SUMIFS('Transport-DB'!N:N,'Transport-DB'!C:C,"="&amp;'Work DB'!C622,'Transport-DB'!F:F,"="&amp;'Work DB'!$L$4)</f>
        <v>0</v>
      </c>
      <c r="M622" s="169">
        <f>SUMIFS('Transport-DB'!N:N,'Transport-DB'!C:C,"="&amp;'Work DB'!C622,'Transport-DB'!F:F,"="&amp;'Work DB'!$M$4)</f>
        <v>0</v>
      </c>
      <c r="N622" s="169">
        <f>SUMIFS('Transport-DB'!N:N,'Transport-DB'!C:C,"="&amp;'Work DB'!C622,'Transport-DB'!F:F,"="&amp;'Work DB'!$N$4)</f>
        <v>0</v>
      </c>
      <c r="O622" s="169">
        <f>SUMIFS('Transport-DB'!N:N,'Transport-DB'!C:C,"="&amp;'Work DB'!C622,'Transport-DB'!F:F,"="&amp;'Work DB'!$O$4)</f>
        <v>0</v>
      </c>
      <c r="P622" s="169">
        <f>SUMIFS('Transport-DB'!N:N,'Transport-DB'!C:C,"="&amp;'Work DB'!C622,'Transport-DB'!F:F,"="&amp;'Work DB'!$P$4)</f>
        <v>0</v>
      </c>
      <c r="Q622" s="166">
        <f>SUMIFS('Transport-DB'!N:N,'Transport-DB'!C:C,"="&amp;'Work DB'!C622,'Transport-DB'!F:F,"="&amp;'Work DB'!$Q$4)</f>
        <v>0</v>
      </c>
      <c r="R622" s="167">
        <f>SUMIFS('Transport-DB'!N:N,'Transport-DB'!C:C,"="&amp;'Work DB'!C622,'Transport-DB'!F:F,"="&amp;'Work DB'!$R$4)</f>
        <v>0</v>
      </c>
      <c r="S622" s="168">
        <f>SUM(D622:J622)+SUM(K622:R622)-M622-SUMIFS(Transport_DB[ترانشه],Transport_DB[توضیحات],"دیسپوزال",Transport_DB[تاریخ],'Work DB'!C622)</f>
        <v>0</v>
      </c>
      <c r="T622" s="169">
        <f t="shared" si="80"/>
        <v>0</v>
      </c>
      <c r="U622" s="169"/>
      <c r="V622" s="169"/>
      <c r="W622" s="169"/>
      <c r="X622" s="169"/>
      <c r="Y622" s="167"/>
      <c r="Z622" s="249"/>
      <c r="AA622" s="168">
        <f>SUMIFS('Transport-DB'!P:P,'Transport-DB'!C:C,"="&amp;'Work DB'!C622,'Transport-DB'!F:F,"="&amp;'Work DB'!$AA$4)</f>
        <v>0</v>
      </c>
      <c r="AB622" s="169">
        <f>SUMIFS('Transport-DB'!P:P,'Transport-DB'!C:C,"="&amp;'Work DB'!C622,'Transport-DB'!F:F,"="&amp;'Work DB'!$AB$4)</f>
        <v>0</v>
      </c>
      <c r="AC622" s="169">
        <f>SUMIFS('Transport-DB'!P:P,'Transport-DB'!C:C,"="&amp;'Work DB'!C622,'Transport-DB'!F:F,"="&amp;'Work DB'!$AC$4)</f>
        <v>0</v>
      </c>
      <c r="AD622" s="166">
        <f>SUMIFS('Transport-DB'!P:P,'Transport-DB'!C:C,"="&amp;'Work DB'!C622,'Transport-DB'!F:F,"="&amp;'Work DB'!$AD$4)</f>
        <v>0</v>
      </c>
      <c r="AE622" s="166">
        <f>SUMIFS('Transport-DB'!P:P,'Transport-DB'!C:C,"="&amp;'Work DB'!C622,'Transport-DB'!F:F,"="&amp;'Work DB'!$AE$4)</f>
        <v>0</v>
      </c>
      <c r="AF622" s="166">
        <f>SUMIFS('Transport-DB'!P:P,'Transport-DB'!C:C,"="&amp;'Work DB'!C622,'Transport-DB'!F:F,"="&amp;'Work DB'!$AF$4)</f>
        <v>0</v>
      </c>
      <c r="AG622" s="167"/>
      <c r="AH622" s="168">
        <f>SUMIFS('Transport-DB'!Q:Q,'Transport-DB'!C:C,"="&amp;'Work DB'!C622)</f>
        <v>0</v>
      </c>
      <c r="AI622" s="170">
        <f>SUMIFS(Civil_DB[قالب بندی],Civil_DB[تاریخ],"="&amp;'Work DB'!C622)</f>
        <v>0</v>
      </c>
      <c r="AJ622" s="169"/>
      <c r="AK622" s="167">
        <f>SUMIFS(Civil_DB[بتن],Civil_DB[تاریخ],"="&amp;'Work DB'!C622)</f>
        <v>0</v>
      </c>
      <c r="AL622" s="28"/>
      <c r="AM622" s="29"/>
      <c r="AN622" s="31"/>
      <c r="AO622" s="28"/>
      <c r="AP622" s="29"/>
      <c r="AQ622" s="29"/>
      <c r="AR622" s="30"/>
      <c r="AS622" s="28"/>
      <c r="AT622" s="29"/>
      <c r="AU622" s="30"/>
      <c r="AV622" s="184"/>
      <c r="AW622" s="29"/>
      <c r="AX622" s="29"/>
      <c r="AY622" s="29"/>
      <c r="AZ622" s="29"/>
      <c r="BA622" s="29"/>
      <c r="BB622" s="29"/>
      <c r="BC622" s="30"/>
      <c r="BD622" s="249"/>
      <c r="BE622" s="249"/>
      <c r="BF622" s="249"/>
      <c r="BG622" s="249"/>
      <c r="BH622" s="32"/>
      <c r="BI622" s="56"/>
    </row>
    <row r="623" spans="2:61" s="15" customFormat="1" ht="21" x14ac:dyDescent="0.25">
      <c r="B623" s="47"/>
      <c r="C623" s="20">
        <f t="shared" si="79"/>
        <v>45988</v>
      </c>
      <c r="D623" s="168">
        <f>SUMIFS('Transport-DB'!O:O,'Transport-DB'!C:C,"="&amp;'Work DB'!C623,'Transport-DB'!F:F,"="&amp;'Work DB'!$D$4)</f>
        <v>0</v>
      </c>
      <c r="E623" s="169">
        <f>SUMIFS('Transport-DB'!O:O,'Transport-DB'!C:C,"="&amp;'Work DB'!C623,'Transport-DB'!F:F,"="&amp;'Work DB'!$E$4)</f>
        <v>0</v>
      </c>
      <c r="F623" s="169">
        <f>SUMIFS('Transport-DB'!O:O,'Transport-DB'!C:C,"="&amp;'Work DB'!C623,'Transport-DB'!F:F,"="&amp;'Work DB'!$F$4)</f>
        <v>0</v>
      </c>
      <c r="G623" s="169">
        <f>SUMIFS('Transport-DB'!O:O,'Transport-DB'!C:C,"="&amp;'Work DB'!C623,'Transport-DB'!F:F,"="&amp;'Work DB'!$G$4)</f>
        <v>0</v>
      </c>
      <c r="H623" s="166">
        <f>SUMIFS('Transport-DB'!O:O,'Transport-DB'!C:C,"="&amp;'Work DB'!C623,'Transport-DB'!F:F,"="&amp;'Work DB'!$H$4)</f>
        <v>0</v>
      </c>
      <c r="I623" s="169">
        <f>SUMIFS('Transport-DB'!O:O,'Transport-DB'!C:C,"="&amp;'Work DB'!C623,'Transport-DB'!F:F,"="&amp;'Work DB'!$I$4)</f>
        <v>0</v>
      </c>
      <c r="J623" s="337">
        <f>SUMIFS('Transport-DB'!O:O,'Transport-DB'!C:C,"="&amp;'Work DB'!C623,'Transport-DB'!F:F,"="&amp;'Work DB'!$J$4)</f>
        <v>0</v>
      </c>
      <c r="K623" s="168">
        <f>SUMIFS('Transport-DB'!N:N,'Transport-DB'!C:C,"="&amp;'Work DB'!C623,'Transport-DB'!F:F,"="&amp;'Work DB'!$K$4)</f>
        <v>0</v>
      </c>
      <c r="L623" s="169">
        <f>SUMIFS('Transport-DB'!N:N,'Transport-DB'!C:C,"="&amp;'Work DB'!C623,'Transport-DB'!F:F,"="&amp;'Work DB'!$L$4)</f>
        <v>0</v>
      </c>
      <c r="M623" s="169">
        <f>SUMIFS('Transport-DB'!N:N,'Transport-DB'!C:C,"="&amp;'Work DB'!C623,'Transport-DB'!F:F,"="&amp;'Work DB'!$M$4)</f>
        <v>0</v>
      </c>
      <c r="N623" s="169">
        <f>SUMIFS('Transport-DB'!N:N,'Transport-DB'!C:C,"="&amp;'Work DB'!C623,'Transport-DB'!F:F,"="&amp;'Work DB'!$N$4)</f>
        <v>0</v>
      </c>
      <c r="O623" s="169">
        <f>SUMIFS('Transport-DB'!N:N,'Transport-DB'!C:C,"="&amp;'Work DB'!C623,'Transport-DB'!F:F,"="&amp;'Work DB'!$O$4)</f>
        <v>0</v>
      </c>
      <c r="P623" s="169">
        <f>SUMIFS('Transport-DB'!N:N,'Transport-DB'!C:C,"="&amp;'Work DB'!C623,'Transport-DB'!F:F,"="&amp;'Work DB'!$P$4)</f>
        <v>0</v>
      </c>
      <c r="Q623" s="166">
        <f>SUMIFS('Transport-DB'!N:N,'Transport-DB'!C:C,"="&amp;'Work DB'!C623,'Transport-DB'!F:F,"="&amp;'Work DB'!$Q$4)</f>
        <v>0</v>
      </c>
      <c r="R623" s="167">
        <f>SUMIFS('Transport-DB'!N:N,'Transport-DB'!C:C,"="&amp;'Work DB'!C623,'Transport-DB'!F:F,"="&amp;'Work DB'!$R$4)</f>
        <v>0</v>
      </c>
      <c r="S623" s="168">
        <f>SUM(D623:J623)+SUM(K623:R623)-M623-SUMIFS(Transport_DB[ترانشه],Transport_DB[توضیحات],"دیسپوزال",Transport_DB[تاریخ],'Work DB'!C623)</f>
        <v>0</v>
      </c>
      <c r="T623" s="169">
        <f t="shared" si="80"/>
        <v>0</v>
      </c>
      <c r="U623" s="169"/>
      <c r="V623" s="169"/>
      <c r="W623" s="169"/>
      <c r="X623" s="169"/>
      <c r="Y623" s="167"/>
      <c r="Z623" s="249"/>
      <c r="AA623" s="168">
        <f>SUMIFS('Transport-DB'!P:P,'Transport-DB'!C:C,"="&amp;'Work DB'!C623,'Transport-DB'!F:F,"="&amp;'Work DB'!$AA$4)</f>
        <v>0</v>
      </c>
      <c r="AB623" s="169">
        <f>SUMIFS('Transport-DB'!P:P,'Transport-DB'!C:C,"="&amp;'Work DB'!C623,'Transport-DB'!F:F,"="&amp;'Work DB'!$AB$4)</f>
        <v>0</v>
      </c>
      <c r="AC623" s="169">
        <f>SUMIFS('Transport-DB'!P:P,'Transport-DB'!C:C,"="&amp;'Work DB'!C623,'Transport-DB'!F:F,"="&amp;'Work DB'!$AC$4)</f>
        <v>0</v>
      </c>
      <c r="AD623" s="166">
        <f>SUMIFS('Transport-DB'!P:P,'Transport-DB'!C:C,"="&amp;'Work DB'!C623,'Transport-DB'!F:F,"="&amp;'Work DB'!$AD$4)</f>
        <v>0</v>
      </c>
      <c r="AE623" s="166">
        <f>SUMIFS('Transport-DB'!P:P,'Transport-DB'!C:C,"="&amp;'Work DB'!C623,'Transport-DB'!F:F,"="&amp;'Work DB'!$AE$4)</f>
        <v>0</v>
      </c>
      <c r="AF623" s="166">
        <f>SUMIFS('Transport-DB'!P:P,'Transport-DB'!C:C,"="&amp;'Work DB'!C623,'Transport-DB'!F:F,"="&amp;'Work DB'!$AF$4)</f>
        <v>0</v>
      </c>
      <c r="AG623" s="167"/>
      <c r="AH623" s="168">
        <f>SUMIFS('Transport-DB'!Q:Q,'Transport-DB'!C:C,"="&amp;'Work DB'!C623)</f>
        <v>0</v>
      </c>
      <c r="AI623" s="170">
        <f>SUMIFS(Civil_DB[قالب بندی],Civil_DB[تاریخ],"="&amp;'Work DB'!C623)</f>
        <v>0</v>
      </c>
      <c r="AJ623" s="169"/>
      <c r="AK623" s="167">
        <f>SUMIFS(Civil_DB[بتن],Civil_DB[تاریخ],"="&amp;'Work DB'!C623)</f>
        <v>0</v>
      </c>
      <c r="AL623" s="28"/>
      <c r="AM623" s="29"/>
      <c r="AN623" s="31"/>
      <c r="AO623" s="28"/>
      <c r="AP623" s="29"/>
      <c r="AQ623" s="29"/>
      <c r="AR623" s="30"/>
      <c r="AS623" s="28"/>
      <c r="AT623" s="29"/>
      <c r="AU623" s="30"/>
      <c r="AV623" s="184"/>
      <c r="AW623" s="29"/>
      <c r="AX623" s="29"/>
      <c r="AY623" s="29"/>
      <c r="AZ623" s="29"/>
      <c r="BA623" s="29"/>
      <c r="BB623" s="29"/>
      <c r="BC623" s="30"/>
      <c r="BD623" s="249"/>
      <c r="BE623" s="249"/>
      <c r="BF623" s="249"/>
      <c r="BG623" s="249"/>
      <c r="BH623" s="32"/>
      <c r="BI623" s="56"/>
    </row>
    <row r="624" spans="2:61" s="15" customFormat="1" ht="21" x14ac:dyDescent="0.25">
      <c r="B624" s="47"/>
      <c r="C624" s="20">
        <f t="shared" si="79"/>
        <v>45989</v>
      </c>
      <c r="D624" s="168">
        <f>SUMIFS('Transport-DB'!O:O,'Transport-DB'!C:C,"="&amp;'Work DB'!C624,'Transport-DB'!F:F,"="&amp;'Work DB'!$D$4)</f>
        <v>0</v>
      </c>
      <c r="E624" s="169">
        <f>SUMIFS('Transport-DB'!O:O,'Transport-DB'!C:C,"="&amp;'Work DB'!C624,'Transport-DB'!F:F,"="&amp;'Work DB'!$E$4)</f>
        <v>0</v>
      </c>
      <c r="F624" s="169">
        <f>SUMIFS('Transport-DB'!O:O,'Transport-DB'!C:C,"="&amp;'Work DB'!C624,'Transport-DB'!F:F,"="&amp;'Work DB'!$F$4)</f>
        <v>0</v>
      </c>
      <c r="G624" s="169">
        <f>SUMIFS('Transport-DB'!O:O,'Transport-DB'!C:C,"="&amp;'Work DB'!C624,'Transport-DB'!F:F,"="&amp;'Work DB'!$G$4)</f>
        <v>0</v>
      </c>
      <c r="H624" s="166">
        <f>SUMIFS('Transport-DB'!O:O,'Transport-DB'!C:C,"="&amp;'Work DB'!C624,'Transport-DB'!F:F,"="&amp;'Work DB'!$H$4)</f>
        <v>0</v>
      </c>
      <c r="I624" s="169">
        <f>SUMIFS('Transport-DB'!O:O,'Transport-DB'!C:C,"="&amp;'Work DB'!C624,'Transport-DB'!F:F,"="&amp;'Work DB'!$I$4)</f>
        <v>0</v>
      </c>
      <c r="J624" s="337">
        <f>SUMIFS('Transport-DB'!O:O,'Transport-DB'!C:C,"="&amp;'Work DB'!C624,'Transport-DB'!F:F,"="&amp;'Work DB'!$J$4)</f>
        <v>0</v>
      </c>
      <c r="K624" s="168">
        <f>SUMIFS('Transport-DB'!N:N,'Transport-DB'!C:C,"="&amp;'Work DB'!C624,'Transport-DB'!F:F,"="&amp;'Work DB'!$K$4)</f>
        <v>0</v>
      </c>
      <c r="L624" s="169">
        <f>SUMIFS('Transport-DB'!N:N,'Transport-DB'!C:C,"="&amp;'Work DB'!C624,'Transport-DB'!F:F,"="&amp;'Work DB'!$L$4)</f>
        <v>0</v>
      </c>
      <c r="M624" s="169">
        <f>SUMIFS('Transport-DB'!N:N,'Transport-DB'!C:C,"="&amp;'Work DB'!C624,'Transport-DB'!F:F,"="&amp;'Work DB'!$M$4)</f>
        <v>0</v>
      </c>
      <c r="N624" s="169">
        <f>SUMIFS('Transport-DB'!N:N,'Transport-DB'!C:C,"="&amp;'Work DB'!C624,'Transport-DB'!F:F,"="&amp;'Work DB'!$N$4)</f>
        <v>0</v>
      </c>
      <c r="O624" s="169">
        <f>SUMIFS('Transport-DB'!N:N,'Transport-DB'!C:C,"="&amp;'Work DB'!C624,'Transport-DB'!F:F,"="&amp;'Work DB'!$O$4)</f>
        <v>0</v>
      </c>
      <c r="P624" s="169">
        <f>SUMIFS('Transport-DB'!N:N,'Transport-DB'!C:C,"="&amp;'Work DB'!C624,'Transport-DB'!F:F,"="&amp;'Work DB'!$P$4)</f>
        <v>0</v>
      </c>
      <c r="Q624" s="166">
        <f>SUMIFS('Transport-DB'!N:N,'Transport-DB'!C:C,"="&amp;'Work DB'!C624,'Transport-DB'!F:F,"="&amp;'Work DB'!$Q$4)</f>
        <v>0</v>
      </c>
      <c r="R624" s="167">
        <f>SUMIFS('Transport-DB'!N:N,'Transport-DB'!C:C,"="&amp;'Work DB'!C624,'Transport-DB'!F:F,"="&amp;'Work DB'!$R$4)</f>
        <v>0</v>
      </c>
      <c r="S624" s="168">
        <f>SUM(D624:J624)+SUM(K624:R624)-M624-SUMIFS(Transport_DB[ترانشه],Transport_DB[توضیحات],"دیسپوزال",Transport_DB[تاریخ],'Work DB'!C624)</f>
        <v>0</v>
      </c>
      <c r="T624" s="169">
        <f t="shared" si="80"/>
        <v>0</v>
      </c>
      <c r="U624" s="169"/>
      <c r="V624" s="169"/>
      <c r="W624" s="169"/>
      <c r="X624" s="169"/>
      <c r="Y624" s="167"/>
      <c r="Z624" s="249"/>
      <c r="AA624" s="168">
        <f>SUMIFS('Transport-DB'!P:P,'Transport-DB'!C:C,"="&amp;'Work DB'!C624,'Transport-DB'!F:F,"="&amp;'Work DB'!$AA$4)</f>
        <v>0</v>
      </c>
      <c r="AB624" s="169">
        <f>SUMIFS('Transport-DB'!P:P,'Transport-DB'!C:C,"="&amp;'Work DB'!C624,'Transport-DB'!F:F,"="&amp;'Work DB'!$AB$4)</f>
        <v>0</v>
      </c>
      <c r="AC624" s="169">
        <f>SUMIFS('Transport-DB'!P:P,'Transport-DB'!C:C,"="&amp;'Work DB'!C624,'Transport-DB'!F:F,"="&amp;'Work DB'!$AC$4)</f>
        <v>0</v>
      </c>
      <c r="AD624" s="166">
        <f>SUMIFS('Transport-DB'!P:P,'Transport-DB'!C:C,"="&amp;'Work DB'!C624,'Transport-DB'!F:F,"="&amp;'Work DB'!$AD$4)</f>
        <v>0</v>
      </c>
      <c r="AE624" s="166">
        <f>SUMIFS('Transport-DB'!P:P,'Transport-DB'!C:C,"="&amp;'Work DB'!C624,'Transport-DB'!F:F,"="&amp;'Work DB'!$AE$4)</f>
        <v>0</v>
      </c>
      <c r="AF624" s="166">
        <f>SUMIFS('Transport-DB'!P:P,'Transport-DB'!C:C,"="&amp;'Work DB'!C624,'Transport-DB'!F:F,"="&amp;'Work DB'!$AF$4)</f>
        <v>0</v>
      </c>
      <c r="AG624" s="167"/>
      <c r="AH624" s="168">
        <f>SUMIFS('Transport-DB'!Q:Q,'Transport-DB'!C:C,"="&amp;'Work DB'!C624)</f>
        <v>0</v>
      </c>
      <c r="AI624" s="170">
        <f>SUMIFS(Civil_DB[قالب بندی],Civil_DB[تاریخ],"="&amp;'Work DB'!C624)</f>
        <v>0</v>
      </c>
      <c r="AJ624" s="169"/>
      <c r="AK624" s="167">
        <f>SUMIFS(Civil_DB[بتن],Civil_DB[تاریخ],"="&amp;'Work DB'!C624)</f>
        <v>0</v>
      </c>
      <c r="AL624" s="28"/>
      <c r="AM624" s="29"/>
      <c r="AN624" s="31"/>
      <c r="AO624" s="28"/>
      <c r="AP624" s="29"/>
      <c r="AQ624" s="29"/>
      <c r="AR624" s="30"/>
      <c r="AS624" s="28"/>
      <c r="AT624" s="29"/>
      <c r="AU624" s="30"/>
      <c r="AV624" s="184"/>
      <c r="AW624" s="29"/>
      <c r="AX624" s="29"/>
      <c r="AY624" s="29"/>
      <c r="AZ624" s="29"/>
      <c r="BA624" s="29"/>
      <c r="BB624" s="29"/>
      <c r="BC624" s="30"/>
      <c r="BD624" s="249"/>
      <c r="BE624" s="249"/>
      <c r="BF624" s="249"/>
      <c r="BG624" s="249"/>
      <c r="BH624" s="32"/>
      <c r="BI624" s="56"/>
    </row>
    <row r="625" spans="2:61" s="15" customFormat="1" ht="21" x14ac:dyDescent="0.25">
      <c r="B625" s="47"/>
      <c r="C625" s="20">
        <f t="shared" si="79"/>
        <v>45990</v>
      </c>
      <c r="D625" s="168">
        <f>SUMIFS('Transport-DB'!O:O,'Transport-DB'!C:C,"="&amp;'Work DB'!C625,'Transport-DB'!F:F,"="&amp;'Work DB'!$D$4)</f>
        <v>0</v>
      </c>
      <c r="E625" s="169">
        <f>SUMIFS('Transport-DB'!O:O,'Transport-DB'!C:C,"="&amp;'Work DB'!C625,'Transport-DB'!F:F,"="&amp;'Work DB'!$E$4)</f>
        <v>0</v>
      </c>
      <c r="F625" s="169">
        <f>SUMIFS('Transport-DB'!O:O,'Transport-DB'!C:C,"="&amp;'Work DB'!C625,'Transport-DB'!F:F,"="&amp;'Work DB'!$F$4)</f>
        <v>0</v>
      </c>
      <c r="G625" s="169">
        <f>SUMIFS('Transport-DB'!O:O,'Transport-DB'!C:C,"="&amp;'Work DB'!C625,'Transport-DB'!F:F,"="&amp;'Work DB'!$G$4)</f>
        <v>0</v>
      </c>
      <c r="H625" s="166">
        <f>SUMIFS('Transport-DB'!O:O,'Transport-DB'!C:C,"="&amp;'Work DB'!C625,'Transport-DB'!F:F,"="&amp;'Work DB'!$H$4)</f>
        <v>0</v>
      </c>
      <c r="I625" s="169">
        <f>SUMIFS('Transport-DB'!O:O,'Transport-DB'!C:C,"="&amp;'Work DB'!C625,'Transport-DB'!F:F,"="&amp;'Work DB'!$I$4)</f>
        <v>0</v>
      </c>
      <c r="J625" s="337">
        <f>SUMIFS('Transport-DB'!O:O,'Transport-DB'!C:C,"="&amp;'Work DB'!C625,'Transport-DB'!F:F,"="&amp;'Work DB'!$J$4)</f>
        <v>0</v>
      </c>
      <c r="K625" s="168">
        <f>SUMIFS('Transport-DB'!N:N,'Transport-DB'!C:C,"="&amp;'Work DB'!C625,'Transport-DB'!F:F,"="&amp;'Work DB'!$K$4)</f>
        <v>0</v>
      </c>
      <c r="L625" s="169">
        <f>SUMIFS('Transport-DB'!N:N,'Transport-DB'!C:C,"="&amp;'Work DB'!C625,'Transport-DB'!F:F,"="&amp;'Work DB'!$L$4)</f>
        <v>0</v>
      </c>
      <c r="M625" s="169">
        <f>SUMIFS('Transport-DB'!N:N,'Transport-DB'!C:C,"="&amp;'Work DB'!C625,'Transport-DB'!F:F,"="&amp;'Work DB'!$M$4)</f>
        <v>0</v>
      </c>
      <c r="N625" s="169">
        <f>SUMIFS('Transport-DB'!N:N,'Transport-DB'!C:C,"="&amp;'Work DB'!C625,'Transport-DB'!F:F,"="&amp;'Work DB'!$N$4)</f>
        <v>0</v>
      </c>
      <c r="O625" s="169">
        <f>SUMIFS('Transport-DB'!N:N,'Transport-DB'!C:C,"="&amp;'Work DB'!C625,'Transport-DB'!F:F,"="&amp;'Work DB'!$O$4)</f>
        <v>0</v>
      </c>
      <c r="P625" s="169">
        <f>SUMIFS('Transport-DB'!N:N,'Transport-DB'!C:C,"="&amp;'Work DB'!C625,'Transport-DB'!F:F,"="&amp;'Work DB'!$P$4)</f>
        <v>0</v>
      </c>
      <c r="Q625" s="166">
        <f>SUMIFS('Transport-DB'!N:N,'Transport-DB'!C:C,"="&amp;'Work DB'!C625,'Transport-DB'!F:F,"="&amp;'Work DB'!$Q$4)</f>
        <v>0</v>
      </c>
      <c r="R625" s="167">
        <f>SUMIFS('Transport-DB'!N:N,'Transport-DB'!C:C,"="&amp;'Work DB'!C625,'Transport-DB'!F:F,"="&amp;'Work DB'!$R$4)</f>
        <v>0</v>
      </c>
      <c r="S625" s="168">
        <f>SUM(D625:J625)+SUM(K625:R625)-M625-SUMIFS(Transport_DB[ترانشه],Transport_DB[توضیحات],"دیسپوزال",Transport_DB[تاریخ],'Work DB'!C625)</f>
        <v>0</v>
      </c>
      <c r="T625" s="169">
        <f t="shared" si="80"/>
        <v>0</v>
      </c>
      <c r="U625" s="169"/>
      <c r="V625" s="169"/>
      <c r="W625" s="169"/>
      <c r="X625" s="169"/>
      <c r="Y625" s="167"/>
      <c r="Z625" s="249"/>
      <c r="AA625" s="168">
        <f>SUMIFS('Transport-DB'!P:P,'Transport-DB'!C:C,"="&amp;'Work DB'!C625,'Transport-DB'!F:F,"="&amp;'Work DB'!$AA$4)</f>
        <v>0</v>
      </c>
      <c r="AB625" s="169">
        <f>SUMIFS('Transport-DB'!P:P,'Transport-DB'!C:C,"="&amp;'Work DB'!C625,'Transport-DB'!F:F,"="&amp;'Work DB'!$AB$4)</f>
        <v>0</v>
      </c>
      <c r="AC625" s="169">
        <f>SUMIFS('Transport-DB'!P:P,'Transport-DB'!C:C,"="&amp;'Work DB'!C625,'Transport-DB'!F:F,"="&amp;'Work DB'!$AC$4)</f>
        <v>0</v>
      </c>
      <c r="AD625" s="166">
        <f>SUMIFS('Transport-DB'!P:P,'Transport-DB'!C:C,"="&amp;'Work DB'!C625,'Transport-DB'!F:F,"="&amp;'Work DB'!$AD$4)</f>
        <v>0</v>
      </c>
      <c r="AE625" s="166">
        <f>SUMIFS('Transport-DB'!P:P,'Transport-DB'!C:C,"="&amp;'Work DB'!C625,'Transport-DB'!F:F,"="&amp;'Work DB'!$AE$4)</f>
        <v>0</v>
      </c>
      <c r="AF625" s="166">
        <f>SUMIFS('Transport-DB'!P:P,'Transport-DB'!C:C,"="&amp;'Work DB'!C625,'Transport-DB'!F:F,"="&amp;'Work DB'!$AF$4)</f>
        <v>0</v>
      </c>
      <c r="AG625" s="167"/>
      <c r="AH625" s="168">
        <f>SUMIFS('Transport-DB'!Q:Q,'Transport-DB'!C:C,"="&amp;'Work DB'!C625)</f>
        <v>0</v>
      </c>
      <c r="AI625" s="170">
        <f>SUMIFS(Civil_DB[قالب بندی],Civil_DB[تاریخ],"="&amp;'Work DB'!C625)</f>
        <v>0</v>
      </c>
      <c r="AJ625" s="169"/>
      <c r="AK625" s="167">
        <f>SUMIFS(Civil_DB[بتن],Civil_DB[تاریخ],"="&amp;'Work DB'!C625)</f>
        <v>0</v>
      </c>
      <c r="AL625" s="28"/>
      <c r="AM625" s="29"/>
      <c r="AN625" s="31"/>
      <c r="AO625" s="28"/>
      <c r="AP625" s="29"/>
      <c r="AQ625" s="29"/>
      <c r="AR625" s="30"/>
      <c r="AS625" s="28"/>
      <c r="AT625" s="29"/>
      <c r="AU625" s="30"/>
      <c r="AV625" s="184"/>
      <c r="AW625" s="29"/>
      <c r="AX625" s="29"/>
      <c r="AY625" s="29"/>
      <c r="AZ625" s="29"/>
      <c r="BA625" s="29"/>
      <c r="BB625" s="29"/>
      <c r="BC625" s="30"/>
      <c r="BD625" s="249"/>
      <c r="BE625" s="249"/>
      <c r="BF625" s="249"/>
      <c r="BG625" s="249"/>
      <c r="BH625" s="32"/>
      <c r="BI625" s="56"/>
    </row>
    <row r="626" spans="2:61" s="15" customFormat="1" ht="21" x14ac:dyDescent="0.25">
      <c r="B626" s="47"/>
      <c r="C626" s="20">
        <f t="shared" si="79"/>
        <v>45991</v>
      </c>
      <c r="D626" s="168">
        <f>SUMIFS('Transport-DB'!O:O,'Transport-DB'!C:C,"="&amp;'Work DB'!C626,'Transport-DB'!F:F,"="&amp;'Work DB'!$D$4)</f>
        <v>0</v>
      </c>
      <c r="E626" s="169">
        <f>SUMIFS('Transport-DB'!O:O,'Transport-DB'!C:C,"="&amp;'Work DB'!C626,'Transport-DB'!F:F,"="&amp;'Work DB'!$E$4)</f>
        <v>0</v>
      </c>
      <c r="F626" s="169">
        <f>SUMIFS('Transport-DB'!O:O,'Transport-DB'!C:C,"="&amp;'Work DB'!C626,'Transport-DB'!F:F,"="&amp;'Work DB'!$F$4)</f>
        <v>0</v>
      </c>
      <c r="G626" s="169">
        <f>SUMIFS('Transport-DB'!O:O,'Transport-DB'!C:C,"="&amp;'Work DB'!C626,'Transport-DB'!F:F,"="&amp;'Work DB'!$G$4)</f>
        <v>0</v>
      </c>
      <c r="H626" s="166">
        <f>SUMIFS('Transport-DB'!O:O,'Transport-DB'!C:C,"="&amp;'Work DB'!C626,'Transport-DB'!F:F,"="&amp;'Work DB'!$H$4)</f>
        <v>0</v>
      </c>
      <c r="I626" s="169">
        <f>SUMIFS('Transport-DB'!O:O,'Transport-DB'!C:C,"="&amp;'Work DB'!C626,'Transport-DB'!F:F,"="&amp;'Work DB'!$I$4)</f>
        <v>0</v>
      </c>
      <c r="J626" s="337">
        <f>SUMIFS('Transport-DB'!O:O,'Transport-DB'!C:C,"="&amp;'Work DB'!C626,'Transport-DB'!F:F,"="&amp;'Work DB'!$J$4)</f>
        <v>0</v>
      </c>
      <c r="K626" s="168">
        <f>SUMIFS('Transport-DB'!N:N,'Transport-DB'!C:C,"="&amp;'Work DB'!C626,'Transport-DB'!F:F,"="&amp;'Work DB'!$K$4)</f>
        <v>0</v>
      </c>
      <c r="L626" s="169">
        <f>SUMIFS('Transport-DB'!N:N,'Transport-DB'!C:C,"="&amp;'Work DB'!C626,'Transport-DB'!F:F,"="&amp;'Work DB'!$L$4)</f>
        <v>0</v>
      </c>
      <c r="M626" s="169">
        <f>SUMIFS('Transport-DB'!N:N,'Transport-DB'!C:C,"="&amp;'Work DB'!C626,'Transport-DB'!F:F,"="&amp;'Work DB'!$M$4)</f>
        <v>0</v>
      </c>
      <c r="N626" s="169">
        <f>SUMIFS('Transport-DB'!N:N,'Transport-DB'!C:C,"="&amp;'Work DB'!C626,'Transport-DB'!F:F,"="&amp;'Work DB'!$N$4)</f>
        <v>0</v>
      </c>
      <c r="O626" s="169">
        <f>SUMIFS('Transport-DB'!N:N,'Transport-DB'!C:C,"="&amp;'Work DB'!C626,'Transport-DB'!F:F,"="&amp;'Work DB'!$O$4)</f>
        <v>0</v>
      </c>
      <c r="P626" s="169">
        <f>SUMIFS('Transport-DB'!N:N,'Transport-DB'!C:C,"="&amp;'Work DB'!C626,'Transport-DB'!F:F,"="&amp;'Work DB'!$P$4)</f>
        <v>0</v>
      </c>
      <c r="Q626" s="166">
        <f>SUMIFS('Transport-DB'!N:N,'Transport-DB'!C:C,"="&amp;'Work DB'!C626,'Transport-DB'!F:F,"="&amp;'Work DB'!$Q$4)</f>
        <v>0</v>
      </c>
      <c r="R626" s="167">
        <f>SUMIFS('Transport-DB'!N:N,'Transport-DB'!C:C,"="&amp;'Work DB'!C626,'Transport-DB'!F:F,"="&amp;'Work DB'!$R$4)</f>
        <v>0</v>
      </c>
      <c r="S626" s="168">
        <f>SUM(D626:J626)+SUM(K626:R626)-M626-SUMIFS(Transport_DB[ترانشه],Transport_DB[توضیحات],"دیسپوزال",Transport_DB[تاریخ],'Work DB'!C626)</f>
        <v>0</v>
      </c>
      <c r="T626" s="169">
        <f t="shared" si="80"/>
        <v>0</v>
      </c>
      <c r="U626" s="169"/>
      <c r="V626" s="169"/>
      <c r="W626" s="169"/>
      <c r="X626" s="169"/>
      <c r="Y626" s="167"/>
      <c r="Z626" s="249"/>
      <c r="AA626" s="168">
        <f>SUMIFS('Transport-DB'!P:P,'Transport-DB'!C:C,"="&amp;'Work DB'!C626,'Transport-DB'!F:F,"="&amp;'Work DB'!$AA$4)</f>
        <v>0</v>
      </c>
      <c r="AB626" s="169">
        <f>SUMIFS('Transport-DB'!P:P,'Transport-DB'!C:C,"="&amp;'Work DB'!C626,'Transport-DB'!F:F,"="&amp;'Work DB'!$AB$4)</f>
        <v>0</v>
      </c>
      <c r="AC626" s="169">
        <f>SUMIFS('Transport-DB'!P:P,'Transport-DB'!C:C,"="&amp;'Work DB'!C626,'Transport-DB'!F:F,"="&amp;'Work DB'!$AC$4)</f>
        <v>0</v>
      </c>
      <c r="AD626" s="166">
        <f>SUMIFS('Transport-DB'!P:P,'Transport-DB'!C:C,"="&amp;'Work DB'!C626,'Transport-DB'!F:F,"="&amp;'Work DB'!$AD$4)</f>
        <v>0</v>
      </c>
      <c r="AE626" s="166">
        <f>SUMIFS('Transport-DB'!P:P,'Transport-DB'!C:C,"="&amp;'Work DB'!C626,'Transport-DB'!F:F,"="&amp;'Work DB'!$AE$4)</f>
        <v>0</v>
      </c>
      <c r="AF626" s="166">
        <f>SUMIFS('Transport-DB'!P:P,'Transport-DB'!C:C,"="&amp;'Work DB'!C626,'Transport-DB'!F:F,"="&amp;'Work DB'!$AF$4)</f>
        <v>0</v>
      </c>
      <c r="AG626" s="167"/>
      <c r="AH626" s="168">
        <f>SUMIFS('Transport-DB'!Q:Q,'Transport-DB'!C:C,"="&amp;'Work DB'!C626)</f>
        <v>0</v>
      </c>
      <c r="AI626" s="170">
        <f>SUMIFS(Civil_DB[قالب بندی],Civil_DB[تاریخ],"="&amp;'Work DB'!C626)</f>
        <v>0</v>
      </c>
      <c r="AJ626" s="169"/>
      <c r="AK626" s="167">
        <f>SUMIFS(Civil_DB[بتن],Civil_DB[تاریخ],"="&amp;'Work DB'!C626)</f>
        <v>0</v>
      </c>
      <c r="AL626" s="28"/>
      <c r="AM626" s="29"/>
      <c r="AN626" s="31"/>
      <c r="AO626" s="28"/>
      <c r="AP626" s="29"/>
      <c r="AQ626" s="29"/>
      <c r="AR626" s="30"/>
      <c r="AS626" s="28"/>
      <c r="AT626" s="29"/>
      <c r="AU626" s="30"/>
      <c r="AV626" s="184"/>
      <c r="AW626" s="29"/>
      <c r="AX626" s="29"/>
      <c r="AY626" s="29"/>
      <c r="AZ626" s="29"/>
      <c r="BA626" s="29"/>
      <c r="BB626" s="29"/>
      <c r="BC626" s="30"/>
      <c r="BD626" s="249"/>
      <c r="BE626" s="249"/>
      <c r="BF626" s="249"/>
      <c r="BG626" s="249"/>
      <c r="BH626" s="32"/>
      <c r="BI626" s="56"/>
    </row>
    <row r="627" spans="2:61" s="15" customFormat="1" ht="21" x14ac:dyDescent="0.25">
      <c r="B627" s="47"/>
      <c r="C627" s="20">
        <f t="shared" si="79"/>
        <v>45992</v>
      </c>
      <c r="D627" s="168">
        <f>SUMIFS('Transport-DB'!O:O,'Transport-DB'!C:C,"="&amp;'Work DB'!C627,'Transport-DB'!F:F,"="&amp;'Work DB'!$D$4)</f>
        <v>0</v>
      </c>
      <c r="E627" s="169">
        <f>SUMIFS('Transport-DB'!O:O,'Transport-DB'!C:C,"="&amp;'Work DB'!C627,'Transport-DB'!F:F,"="&amp;'Work DB'!$E$4)</f>
        <v>0</v>
      </c>
      <c r="F627" s="169">
        <f>SUMIFS('Transport-DB'!O:O,'Transport-DB'!C:C,"="&amp;'Work DB'!C627,'Transport-DB'!F:F,"="&amp;'Work DB'!$F$4)</f>
        <v>0</v>
      </c>
      <c r="G627" s="169">
        <f>SUMIFS('Transport-DB'!O:O,'Transport-DB'!C:C,"="&amp;'Work DB'!C627,'Transport-DB'!F:F,"="&amp;'Work DB'!$G$4)</f>
        <v>0</v>
      </c>
      <c r="H627" s="166">
        <f>SUMIFS('Transport-DB'!O:O,'Transport-DB'!C:C,"="&amp;'Work DB'!C627,'Transport-DB'!F:F,"="&amp;'Work DB'!$H$4)</f>
        <v>0</v>
      </c>
      <c r="I627" s="169">
        <f>SUMIFS('Transport-DB'!O:O,'Transport-DB'!C:C,"="&amp;'Work DB'!C627,'Transport-DB'!F:F,"="&amp;'Work DB'!$I$4)</f>
        <v>0</v>
      </c>
      <c r="J627" s="337">
        <f>SUMIFS('Transport-DB'!O:O,'Transport-DB'!C:C,"="&amp;'Work DB'!C627,'Transport-DB'!F:F,"="&amp;'Work DB'!$J$4)</f>
        <v>0</v>
      </c>
      <c r="K627" s="168">
        <f>SUMIFS('Transport-DB'!N:N,'Transport-DB'!C:C,"="&amp;'Work DB'!C627,'Transport-DB'!F:F,"="&amp;'Work DB'!$K$4)</f>
        <v>0</v>
      </c>
      <c r="L627" s="169">
        <f>SUMIFS('Transport-DB'!N:N,'Transport-DB'!C:C,"="&amp;'Work DB'!C627,'Transport-DB'!F:F,"="&amp;'Work DB'!$L$4)</f>
        <v>0</v>
      </c>
      <c r="M627" s="169">
        <f>SUMIFS('Transport-DB'!N:N,'Transport-DB'!C:C,"="&amp;'Work DB'!C627,'Transport-DB'!F:F,"="&amp;'Work DB'!$M$4)</f>
        <v>0</v>
      </c>
      <c r="N627" s="169">
        <f>SUMIFS('Transport-DB'!N:N,'Transport-DB'!C:C,"="&amp;'Work DB'!C627,'Transport-DB'!F:F,"="&amp;'Work DB'!$N$4)</f>
        <v>0</v>
      </c>
      <c r="O627" s="169">
        <f>SUMIFS('Transport-DB'!N:N,'Transport-DB'!C:C,"="&amp;'Work DB'!C627,'Transport-DB'!F:F,"="&amp;'Work DB'!$O$4)</f>
        <v>0</v>
      </c>
      <c r="P627" s="169">
        <f>SUMIFS('Transport-DB'!N:N,'Transport-DB'!C:C,"="&amp;'Work DB'!C627,'Transport-DB'!F:F,"="&amp;'Work DB'!$P$4)</f>
        <v>0</v>
      </c>
      <c r="Q627" s="166">
        <f>SUMIFS('Transport-DB'!N:N,'Transport-DB'!C:C,"="&amp;'Work DB'!C627,'Transport-DB'!F:F,"="&amp;'Work DB'!$Q$4)</f>
        <v>0</v>
      </c>
      <c r="R627" s="167">
        <f>SUMIFS('Transport-DB'!N:N,'Transport-DB'!C:C,"="&amp;'Work DB'!C627,'Transport-DB'!F:F,"="&amp;'Work DB'!$R$4)</f>
        <v>0</v>
      </c>
      <c r="S627" s="168">
        <f>SUM(D627:J627)+SUM(K627:R627)-M627-SUMIFS(Transport_DB[ترانشه],Transport_DB[توضیحات],"دیسپوزال",Transport_DB[تاریخ],'Work DB'!C627)</f>
        <v>0</v>
      </c>
      <c r="T627" s="169">
        <f t="shared" si="80"/>
        <v>0</v>
      </c>
      <c r="U627" s="169"/>
      <c r="V627" s="169"/>
      <c r="W627" s="169"/>
      <c r="X627" s="169"/>
      <c r="Y627" s="167"/>
      <c r="Z627" s="249"/>
      <c r="AA627" s="168">
        <f>SUMIFS('Transport-DB'!P:P,'Transport-DB'!C:C,"="&amp;'Work DB'!C627,'Transport-DB'!F:F,"="&amp;'Work DB'!$AA$4)</f>
        <v>0</v>
      </c>
      <c r="AB627" s="169">
        <f>SUMIFS('Transport-DB'!P:P,'Transport-DB'!C:C,"="&amp;'Work DB'!C627,'Transport-DB'!F:F,"="&amp;'Work DB'!$AB$4)</f>
        <v>0</v>
      </c>
      <c r="AC627" s="169">
        <f>SUMIFS('Transport-DB'!P:P,'Transport-DB'!C:C,"="&amp;'Work DB'!C627,'Transport-DB'!F:F,"="&amp;'Work DB'!$AC$4)</f>
        <v>0</v>
      </c>
      <c r="AD627" s="166">
        <f>SUMIFS('Transport-DB'!P:P,'Transport-DB'!C:C,"="&amp;'Work DB'!C627,'Transport-DB'!F:F,"="&amp;'Work DB'!$AD$4)</f>
        <v>0</v>
      </c>
      <c r="AE627" s="166">
        <f>SUMIFS('Transport-DB'!P:P,'Transport-DB'!C:C,"="&amp;'Work DB'!C627,'Transport-DB'!F:F,"="&amp;'Work DB'!$AE$4)</f>
        <v>0</v>
      </c>
      <c r="AF627" s="166">
        <f>SUMIFS('Transport-DB'!P:P,'Transport-DB'!C:C,"="&amp;'Work DB'!C627,'Transport-DB'!F:F,"="&amp;'Work DB'!$AF$4)</f>
        <v>0</v>
      </c>
      <c r="AG627" s="167"/>
      <c r="AH627" s="168">
        <f>SUMIFS('Transport-DB'!Q:Q,'Transport-DB'!C:C,"="&amp;'Work DB'!C627)</f>
        <v>0</v>
      </c>
      <c r="AI627" s="170">
        <f>SUMIFS(Civil_DB[قالب بندی],Civil_DB[تاریخ],"="&amp;'Work DB'!C627)</f>
        <v>0</v>
      </c>
      <c r="AJ627" s="169"/>
      <c r="AK627" s="167">
        <f>SUMIFS(Civil_DB[بتن],Civil_DB[تاریخ],"="&amp;'Work DB'!C627)</f>
        <v>0</v>
      </c>
      <c r="AL627" s="28"/>
      <c r="AM627" s="29"/>
      <c r="AN627" s="31"/>
      <c r="AO627" s="28"/>
      <c r="AP627" s="29"/>
      <c r="AQ627" s="29"/>
      <c r="AR627" s="30"/>
      <c r="AS627" s="28"/>
      <c r="AT627" s="29"/>
      <c r="AU627" s="30"/>
      <c r="AV627" s="184"/>
      <c r="AW627" s="29"/>
      <c r="AX627" s="29"/>
      <c r="AY627" s="29"/>
      <c r="AZ627" s="29"/>
      <c r="BA627" s="29"/>
      <c r="BB627" s="29"/>
      <c r="BC627" s="30"/>
      <c r="BD627" s="249"/>
      <c r="BE627" s="249"/>
      <c r="BF627" s="249"/>
      <c r="BG627" s="249"/>
      <c r="BH627" s="32"/>
      <c r="BI627" s="56"/>
    </row>
    <row r="628" spans="2:61" s="15" customFormat="1" ht="21" x14ac:dyDescent="0.25">
      <c r="B628" s="47"/>
      <c r="C628" s="20">
        <f t="shared" si="79"/>
        <v>45993</v>
      </c>
      <c r="D628" s="168">
        <f>SUMIFS('Transport-DB'!O:O,'Transport-DB'!C:C,"="&amp;'Work DB'!C628,'Transport-DB'!F:F,"="&amp;'Work DB'!$D$4)</f>
        <v>0</v>
      </c>
      <c r="E628" s="169">
        <f>SUMIFS('Transport-DB'!O:O,'Transport-DB'!C:C,"="&amp;'Work DB'!C628,'Transport-DB'!F:F,"="&amp;'Work DB'!$E$4)</f>
        <v>0</v>
      </c>
      <c r="F628" s="169">
        <f>SUMIFS('Transport-DB'!O:O,'Transport-DB'!C:C,"="&amp;'Work DB'!C628,'Transport-DB'!F:F,"="&amp;'Work DB'!$F$4)</f>
        <v>0</v>
      </c>
      <c r="G628" s="169">
        <f>SUMIFS('Transport-DB'!O:O,'Transport-DB'!C:C,"="&amp;'Work DB'!C628,'Transport-DB'!F:F,"="&amp;'Work DB'!$G$4)</f>
        <v>0</v>
      </c>
      <c r="H628" s="166">
        <f>SUMIFS('Transport-DB'!O:O,'Transport-DB'!C:C,"="&amp;'Work DB'!C628,'Transport-DB'!F:F,"="&amp;'Work DB'!$H$4)</f>
        <v>0</v>
      </c>
      <c r="I628" s="169">
        <f>SUMIFS('Transport-DB'!O:O,'Transport-DB'!C:C,"="&amp;'Work DB'!C628,'Transport-DB'!F:F,"="&amp;'Work DB'!$I$4)</f>
        <v>0</v>
      </c>
      <c r="J628" s="337">
        <f>SUMIFS('Transport-DB'!O:O,'Transport-DB'!C:C,"="&amp;'Work DB'!C628,'Transport-DB'!F:F,"="&amp;'Work DB'!$J$4)</f>
        <v>0</v>
      </c>
      <c r="K628" s="168">
        <f>SUMIFS('Transport-DB'!N:N,'Transport-DB'!C:C,"="&amp;'Work DB'!C628,'Transport-DB'!F:F,"="&amp;'Work DB'!$K$4)</f>
        <v>0</v>
      </c>
      <c r="L628" s="169">
        <f>SUMIFS('Transport-DB'!N:N,'Transport-DB'!C:C,"="&amp;'Work DB'!C628,'Transport-DB'!F:F,"="&amp;'Work DB'!$L$4)</f>
        <v>0</v>
      </c>
      <c r="M628" s="169">
        <f>SUMIFS('Transport-DB'!N:N,'Transport-DB'!C:C,"="&amp;'Work DB'!C628,'Transport-DB'!F:F,"="&amp;'Work DB'!$M$4)</f>
        <v>0</v>
      </c>
      <c r="N628" s="169">
        <f>SUMIFS('Transport-DB'!N:N,'Transport-DB'!C:C,"="&amp;'Work DB'!C628,'Transport-DB'!F:F,"="&amp;'Work DB'!$N$4)</f>
        <v>0</v>
      </c>
      <c r="O628" s="169">
        <f>SUMIFS('Transport-DB'!N:N,'Transport-DB'!C:C,"="&amp;'Work DB'!C628,'Transport-DB'!F:F,"="&amp;'Work DB'!$O$4)</f>
        <v>0</v>
      </c>
      <c r="P628" s="169">
        <f>SUMIFS('Transport-DB'!N:N,'Transport-DB'!C:C,"="&amp;'Work DB'!C628,'Transport-DB'!F:F,"="&amp;'Work DB'!$P$4)</f>
        <v>0</v>
      </c>
      <c r="Q628" s="166">
        <f>SUMIFS('Transport-DB'!N:N,'Transport-DB'!C:C,"="&amp;'Work DB'!C628,'Transport-DB'!F:F,"="&amp;'Work DB'!$Q$4)</f>
        <v>0</v>
      </c>
      <c r="R628" s="167">
        <f>SUMIFS('Transport-DB'!N:N,'Transport-DB'!C:C,"="&amp;'Work DB'!C628,'Transport-DB'!F:F,"="&amp;'Work DB'!$R$4)</f>
        <v>0</v>
      </c>
      <c r="S628" s="168">
        <f>SUM(D628:J628)+SUM(K628:R628)-M628-SUMIFS(Transport_DB[ترانشه],Transport_DB[توضیحات],"دیسپوزال",Transport_DB[تاریخ],'Work DB'!C628)</f>
        <v>0</v>
      </c>
      <c r="T628" s="169">
        <f t="shared" si="80"/>
        <v>0</v>
      </c>
      <c r="U628" s="169"/>
      <c r="V628" s="169"/>
      <c r="W628" s="169"/>
      <c r="X628" s="169"/>
      <c r="Y628" s="167"/>
      <c r="Z628" s="249"/>
      <c r="AA628" s="168">
        <f>SUMIFS('Transport-DB'!P:P,'Transport-DB'!C:C,"="&amp;'Work DB'!C628,'Transport-DB'!F:F,"="&amp;'Work DB'!$AA$4)</f>
        <v>0</v>
      </c>
      <c r="AB628" s="169">
        <f>SUMIFS('Transport-DB'!P:P,'Transport-DB'!C:C,"="&amp;'Work DB'!C628,'Transport-DB'!F:F,"="&amp;'Work DB'!$AB$4)</f>
        <v>0</v>
      </c>
      <c r="AC628" s="169">
        <f>SUMIFS('Transport-DB'!P:P,'Transport-DB'!C:C,"="&amp;'Work DB'!C628,'Transport-DB'!F:F,"="&amp;'Work DB'!$AC$4)</f>
        <v>0</v>
      </c>
      <c r="AD628" s="166">
        <f>SUMIFS('Transport-DB'!P:P,'Transport-DB'!C:C,"="&amp;'Work DB'!C628,'Transport-DB'!F:F,"="&amp;'Work DB'!$AD$4)</f>
        <v>0</v>
      </c>
      <c r="AE628" s="166">
        <f>SUMIFS('Transport-DB'!P:P,'Transport-DB'!C:C,"="&amp;'Work DB'!C628,'Transport-DB'!F:F,"="&amp;'Work DB'!$AE$4)</f>
        <v>0</v>
      </c>
      <c r="AF628" s="166">
        <f>SUMIFS('Transport-DB'!P:P,'Transport-DB'!C:C,"="&amp;'Work DB'!C628,'Transport-DB'!F:F,"="&amp;'Work DB'!$AF$4)</f>
        <v>0</v>
      </c>
      <c r="AG628" s="167"/>
      <c r="AH628" s="168">
        <f>SUMIFS('Transport-DB'!Q:Q,'Transport-DB'!C:C,"="&amp;'Work DB'!C628)</f>
        <v>0</v>
      </c>
      <c r="AI628" s="170">
        <f>SUMIFS(Civil_DB[قالب بندی],Civil_DB[تاریخ],"="&amp;'Work DB'!C628)</f>
        <v>0</v>
      </c>
      <c r="AJ628" s="169"/>
      <c r="AK628" s="167">
        <f>SUMIFS(Civil_DB[بتن],Civil_DB[تاریخ],"="&amp;'Work DB'!C628)</f>
        <v>0</v>
      </c>
      <c r="AL628" s="28"/>
      <c r="AM628" s="29"/>
      <c r="AN628" s="31"/>
      <c r="AO628" s="28"/>
      <c r="AP628" s="29"/>
      <c r="AQ628" s="29"/>
      <c r="AR628" s="30"/>
      <c r="AS628" s="28"/>
      <c r="AT628" s="29"/>
      <c r="AU628" s="30"/>
      <c r="AV628" s="184"/>
      <c r="AW628" s="29"/>
      <c r="AX628" s="29"/>
      <c r="AY628" s="29"/>
      <c r="AZ628" s="29"/>
      <c r="BA628" s="29"/>
      <c r="BB628" s="29"/>
      <c r="BC628" s="30"/>
      <c r="BD628" s="249"/>
      <c r="BE628" s="249"/>
      <c r="BF628" s="249"/>
      <c r="BG628" s="249"/>
      <c r="BH628" s="32"/>
      <c r="BI628" s="56"/>
    </row>
    <row r="629" spans="2:61" s="15" customFormat="1" ht="21" x14ac:dyDescent="0.25">
      <c r="B629" s="47"/>
      <c r="C629" s="20">
        <f t="shared" si="79"/>
        <v>45994</v>
      </c>
      <c r="D629" s="168">
        <f>SUMIFS('Transport-DB'!O:O,'Transport-DB'!C:C,"="&amp;'Work DB'!C629,'Transport-DB'!F:F,"="&amp;'Work DB'!$D$4)</f>
        <v>0</v>
      </c>
      <c r="E629" s="169">
        <f>SUMIFS('Transport-DB'!O:O,'Transport-DB'!C:C,"="&amp;'Work DB'!C629,'Transport-DB'!F:F,"="&amp;'Work DB'!$E$4)</f>
        <v>0</v>
      </c>
      <c r="F629" s="169">
        <f>SUMIFS('Transport-DB'!O:O,'Transport-DB'!C:C,"="&amp;'Work DB'!C629,'Transport-DB'!F:F,"="&amp;'Work DB'!$F$4)</f>
        <v>0</v>
      </c>
      <c r="G629" s="169">
        <f>SUMIFS('Transport-DB'!O:O,'Transport-DB'!C:C,"="&amp;'Work DB'!C629,'Transport-DB'!F:F,"="&amp;'Work DB'!$G$4)</f>
        <v>0</v>
      </c>
      <c r="H629" s="166">
        <f>SUMIFS('Transport-DB'!O:O,'Transport-DB'!C:C,"="&amp;'Work DB'!C629,'Transport-DB'!F:F,"="&amp;'Work DB'!$H$4)</f>
        <v>0</v>
      </c>
      <c r="I629" s="169">
        <f>SUMIFS('Transport-DB'!O:O,'Transport-DB'!C:C,"="&amp;'Work DB'!C629,'Transport-DB'!F:F,"="&amp;'Work DB'!$I$4)</f>
        <v>0</v>
      </c>
      <c r="J629" s="337">
        <f>SUMIFS('Transport-DB'!O:O,'Transport-DB'!C:C,"="&amp;'Work DB'!C629,'Transport-DB'!F:F,"="&amp;'Work DB'!$J$4)</f>
        <v>0</v>
      </c>
      <c r="K629" s="168">
        <f>SUMIFS('Transport-DB'!N:N,'Transport-DB'!C:C,"="&amp;'Work DB'!C629,'Transport-DB'!F:F,"="&amp;'Work DB'!$K$4)</f>
        <v>0</v>
      </c>
      <c r="L629" s="169">
        <f>SUMIFS('Transport-DB'!N:N,'Transport-DB'!C:C,"="&amp;'Work DB'!C629,'Transport-DB'!F:F,"="&amp;'Work DB'!$L$4)</f>
        <v>0</v>
      </c>
      <c r="M629" s="169">
        <f>SUMIFS('Transport-DB'!N:N,'Transport-DB'!C:C,"="&amp;'Work DB'!C629,'Transport-DB'!F:F,"="&amp;'Work DB'!$M$4)</f>
        <v>0</v>
      </c>
      <c r="N629" s="169">
        <f>SUMIFS('Transport-DB'!N:N,'Transport-DB'!C:C,"="&amp;'Work DB'!C629,'Transport-DB'!F:F,"="&amp;'Work DB'!$N$4)</f>
        <v>0</v>
      </c>
      <c r="O629" s="169">
        <f>SUMIFS('Transport-DB'!N:N,'Transport-DB'!C:C,"="&amp;'Work DB'!C629,'Transport-DB'!F:F,"="&amp;'Work DB'!$O$4)</f>
        <v>0</v>
      </c>
      <c r="P629" s="169">
        <f>SUMIFS('Transport-DB'!N:N,'Transport-DB'!C:C,"="&amp;'Work DB'!C629,'Transport-DB'!F:F,"="&amp;'Work DB'!$P$4)</f>
        <v>0</v>
      </c>
      <c r="Q629" s="166">
        <f>SUMIFS('Transport-DB'!N:N,'Transport-DB'!C:C,"="&amp;'Work DB'!C629,'Transport-DB'!F:F,"="&amp;'Work DB'!$Q$4)</f>
        <v>0</v>
      </c>
      <c r="R629" s="167">
        <f>SUMIFS('Transport-DB'!N:N,'Transport-DB'!C:C,"="&amp;'Work DB'!C629,'Transport-DB'!F:F,"="&amp;'Work DB'!$R$4)</f>
        <v>0</v>
      </c>
      <c r="S629" s="168">
        <f>SUM(D629:J629)+SUM(K629:R629)-M629-SUMIFS(Transport_DB[ترانشه],Transport_DB[توضیحات],"دیسپوزال",Transport_DB[تاریخ],'Work DB'!C629)</f>
        <v>0</v>
      </c>
      <c r="T629" s="169">
        <f t="shared" si="80"/>
        <v>0</v>
      </c>
      <c r="U629" s="169"/>
      <c r="V629" s="169"/>
      <c r="W629" s="169"/>
      <c r="X629" s="169"/>
      <c r="Y629" s="167"/>
      <c r="Z629" s="249"/>
      <c r="AA629" s="168">
        <f>SUMIFS('Transport-DB'!P:P,'Transport-DB'!C:C,"="&amp;'Work DB'!C629,'Transport-DB'!F:F,"="&amp;'Work DB'!$AA$4)</f>
        <v>0</v>
      </c>
      <c r="AB629" s="169">
        <f>SUMIFS('Transport-DB'!P:P,'Transport-DB'!C:C,"="&amp;'Work DB'!C629,'Transport-DB'!F:F,"="&amp;'Work DB'!$AB$4)</f>
        <v>0</v>
      </c>
      <c r="AC629" s="169">
        <f>SUMIFS('Transport-DB'!P:P,'Transport-DB'!C:C,"="&amp;'Work DB'!C629,'Transport-DB'!F:F,"="&amp;'Work DB'!$AC$4)</f>
        <v>0</v>
      </c>
      <c r="AD629" s="166">
        <f>SUMIFS('Transport-DB'!P:P,'Transport-DB'!C:C,"="&amp;'Work DB'!C629,'Transport-DB'!F:F,"="&amp;'Work DB'!$AD$4)</f>
        <v>0</v>
      </c>
      <c r="AE629" s="166">
        <f>SUMIFS('Transport-DB'!P:P,'Transport-DB'!C:C,"="&amp;'Work DB'!C629,'Transport-DB'!F:F,"="&amp;'Work DB'!$AE$4)</f>
        <v>0</v>
      </c>
      <c r="AF629" s="166">
        <f>SUMIFS('Transport-DB'!P:P,'Transport-DB'!C:C,"="&amp;'Work DB'!C629,'Transport-DB'!F:F,"="&amp;'Work DB'!$AF$4)</f>
        <v>0</v>
      </c>
      <c r="AG629" s="167"/>
      <c r="AH629" s="168">
        <f>SUMIFS('Transport-DB'!Q:Q,'Transport-DB'!C:C,"="&amp;'Work DB'!C629)</f>
        <v>0</v>
      </c>
      <c r="AI629" s="170">
        <f>SUMIFS(Civil_DB[قالب بندی],Civil_DB[تاریخ],"="&amp;'Work DB'!C629)</f>
        <v>0</v>
      </c>
      <c r="AJ629" s="169"/>
      <c r="AK629" s="167">
        <f>SUMIFS(Civil_DB[بتن],Civil_DB[تاریخ],"="&amp;'Work DB'!C629)</f>
        <v>0</v>
      </c>
      <c r="AL629" s="28"/>
      <c r="AM629" s="29"/>
      <c r="AN629" s="31"/>
      <c r="AO629" s="28"/>
      <c r="AP629" s="29"/>
      <c r="AQ629" s="29"/>
      <c r="AR629" s="30"/>
      <c r="AS629" s="28"/>
      <c r="AT629" s="29"/>
      <c r="AU629" s="30"/>
      <c r="AV629" s="184"/>
      <c r="AW629" s="29"/>
      <c r="AX629" s="29"/>
      <c r="AY629" s="29"/>
      <c r="AZ629" s="29"/>
      <c r="BA629" s="29"/>
      <c r="BB629" s="29"/>
      <c r="BC629" s="30"/>
      <c r="BD629" s="249"/>
      <c r="BE629" s="249"/>
      <c r="BF629" s="249"/>
      <c r="BG629" s="249"/>
      <c r="BH629" s="32"/>
      <c r="BI629" s="56"/>
    </row>
    <row r="630" spans="2:61" s="15" customFormat="1" ht="21" x14ac:dyDescent="0.25">
      <c r="B630" s="47"/>
      <c r="C630" s="20">
        <f t="shared" si="79"/>
        <v>45995</v>
      </c>
      <c r="D630" s="168">
        <f>SUMIFS('Transport-DB'!O:O,'Transport-DB'!C:C,"="&amp;'Work DB'!C630,'Transport-DB'!F:F,"="&amp;'Work DB'!$D$4)</f>
        <v>0</v>
      </c>
      <c r="E630" s="169">
        <f>SUMIFS('Transport-DB'!O:O,'Transport-DB'!C:C,"="&amp;'Work DB'!C630,'Transport-DB'!F:F,"="&amp;'Work DB'!$E$4)</f>
        <v>0</v>
      </c>
      <c r="F630" s="169">
        <f>SUMIFS('Transport-DB'!O:O,'Transport-DB'!C:C,"="&amp;'Work DB'!C630,'Transport-DB'!F:F,"="&amp;'Work DB'!$F$4)</f>
        <v>0</v>
      </c>
      <c r="G630" s="169">
        <f>SUMIFS('Transport-DB'!O:O,'Transport-DB'!C:C,"="&amp;'Work DB'!C630,'Transport-DB'!F:F,"="&amp;'Work DB'!$G$4)</f>
        <v>0</v>
      </c>
      <c r="H630" s="166">
        <f>SUMIFS('Transport-DB'!O:O,'Transport-DB'!C:C,"="&amp;'Work DB'!C630,'Transport-DB'!F:F,"="&amp;'Work DB'!$H$4)</f>
        <v>0</v>
      </c>
      <c r="I630" s="169">
        <f>SUMIFS('Transport-DB'!O:O,'Transport-DB'!C:C,"="&amp;'Work DB'!C630,'Transport-DB'!F:F,"="&amp;'Work DB'!$I$4)</f>
        <v>0</v>
      </c>
      <c r="J630" s="337">
        <f>SUMIFS('Transport-DB'!O:O,'Transport-DB'!C:C,"="&amp;'Work DB'!C630,'Transport-DB'!F:F,"="&amp;'Work DB'!$J$4)</f>
        <v>0</v>
      </c>
      <c r="K630" s="168">
        <f>SUMIFS('Transport-DB'!N:N,'Transport-DB'!C:C,"="&amp;'Work DB'!C630,'Transport-DB'!F:F,"="&amp;'Work DB'!$K$4)</f>
        <v>0</v>
      </c>
      <c r="L630" s="169">
        <f>SUMIFS('Transport-DB'!N:N,'Transport-DB'!C:C,"="&amp;'Work DB'!C630,'Transport-DB'!F:F,"="&amp;'Work DB'!$L$4)</f>
        <v>0</v>
      </c>
      <c r="M630" s="169">
        <f>SUMIFS('Transport-DB'!N:N,'Transport-DB'!C:C,"="&amp;'Work DB'!C630,'Transport-DB'!F:F,"="&amp;'Work DB'!$M$4)</f>
        <v>0</v>
      </c>
      <c r="N630" s="169">
        <f>SUMIFS('Transport-DB'!N:N,'Transport-DB'!C:C,"="&amp;'Work DB'!C630,'Transport-DB'!F:F,"="&amp;'Work DB'!$N$4)</f>
        <v>0</v>
      </c>
      <c r="O630" s="169">
        <f>SUMIFS('Transport-DB'!N:N,'Transport-DB'!C:C,"="&amp;'Work DB'!C630,'Transport-DB'!F:F,"="&amp;'Work DB'!$O$4)</f>
        <v>0</v>
      </c>
      <c r="P630" s="169">
        <f>SUMIFS('Transport-DB'!N:N,'Transport-DB'!C:C,"="&amp;'Work DB'!C630,'Transport-DB'!F:F,"="&amp;'Work DB'!$P$4)</f>
        <v>0</v>
      </c>
      <c r="Q630" s="166">
        <f>SUMIFS('Transport-DB'!N:N,'Transport-DB'!C:C,"="&amp;'Work DB'!C630,'Transport-DB'!F:F,"="&amp;'Work DB'!$Q$4)</f>
        <v>0</v>
      </c>
      <c r="R630" s="167">
        <f>SUMIFS('Transport-DB'!N:N,'Transport-DB'!C:C,"="&amp;'Work DB'!C630,'Transport-DB'!F:F,"="&amp;'Work DB'!$R$4)</f>
        <v>0</v>
      </c>
      <c r="S630" s="168">
        <f>SUM(D630:J630)+SUM(K630:R630)-M630-SUMIFS(Transport_DB[ترانشه],Transport_DB[توضیحات],"دیسپوزال",Transport_DB[تاریخ],'Work DB'!C630)</f>
        <v>0</v>
      </c>
      <c r="T630" s="169">
        <f t="shared" si="80"/>
        <v>0</v>
      </c>
      <c r="U630" s="169"/>
      <c r="V630" s="169"/>
      <c r="W630" s="169"/>
      <c r="X630" s="169"/>
      <c r="Y630" s="167"/>
      <c r="Z630" s="249"/>
      <c r="AA630" s="168">
        <f>SUMIFS('Transport-DB'!P:P,'Transport-DB'!C:C,"="&amp;'Work DB'!C630,'Transport-DB'!F:F,"="&amp;'Work DB'!$AA$4)</f>
        <v>0</v>
      </c>
      <c r="AB630" s="169">
        <f>SUMIFS('Transport-DB'!P:P,'Transport-DB'!C:C,"="&amp;'Work DB'!C630,'Transport-DB'!F:F,"="&amp;'Work DB'!$AB$4)</f>
        <v>0</v>
      </c>
      <c r="AC630" s="169">
        <f>SUMIFS('Transport-DB'!P:P,'Transport-DB'!C:C,"="&amp;'Work DB'!C630,'Transport-DB'!F:F,"="&amp;'Work DB'!$AC$4)</f>
        <v>0</v>
      </c>
      <c r="AD630" s="166">
        <f>SUMIFS('Transport-DB'!P:P,'Transport-DB'!C:C,"="&amp;'Work DB'!C630,'Transport-DB'!F:F,"="&amp;'Work DB'!$AD$4)</f>
        <v>0</v>
      </c>
      <c r="AE630" s="166">
        <f>SUMIFS('Transport-DB'!P:P,'Transport-DB'!C:C,"="&amp;'Work DB'!C630,'Transport-DB'!F:F,"="&amp;'Work DB'!$AE$4)</f>
        <v>0</v>
      </c>
      <c r="AF630" s="166">
        <f>SUMIFS('Transport-DB'!P:P,'Transport-DB'!C:C,"="&amp;'Work DB'!C630,'Transport-DB'!F:F,"="&amp;'Work DB'!$AF$4)</f>
        <v>0</v>
      </c>
      <c r="AG630" s="167"/>
      <c r="AH630" s="168">
        <f>SUMIFS('Transport-DB'!Q:Q,'Transport-DB'!C:C,"="&amp;'Work DB'!C630)</f>
        <v>0</v>
      </c>
      <c r="AI630" s="170">
        <f>SUMIFS(Civil_DB[قالب بندی],Civil_DB[تاریخ],"="&amp;'Work DB'!C630)</f>
        <v>0</v>
      </c>
      <c r="AJ630" s="169"/>
      <c r="AK630" s="167">
        <f>SUMIFS(Civil_DB[بتن],Civil_DB[تاریخ],"="&amp;'Work DB'!C630)</f>
        <v>0</v>
      </c>
      <c r="AL630" s="28"/>
      <c r="AM630" s="29"/>
      <c r="AN630" s="31"/>
      <c r="AO630" s="28"/>
      <c r="AP630" s="29"/>
      <c r="AQ630" s="29"/>
      <c r="AR630" s="30"/>
      <c r="AS630" s="28"/>
      <c r="AT630" s="29"/>
      <c r="AU630" s="30"/>
      <c r="AV630" s="184"/>
      <c r="AW630" s="29"/>
      <c r="AX630" s="29"/>
      <c r="AY630" s="29"/>
      <c r="AZ630" s="29"/>
      <c r="BA630" s="29"/>
      <c r="BB630" s="29"/>
      <c r="BC630" s="30"/>
      <c r="BD630" s="249"/>
      <c r="BE630" s="249"/>
      <c r="BF630" s="249"/>
      <c r="BG630" s="249"/>
      <c r="BH630" s="32"/>
      <c r="BI630" s="56"/>
    </row>
    <row r="631" spans="2:61" s="15" customFormat="1" ht="21" x14ac:dyDescent="0.25">
      <c r="B631" s="47"/>
      <c r="C631" s="20">
        <f t="shared" si="79"/>
        <v>45996</v>
      </c>
      <c r="D631" s="168">
        <f>SUMIFS('Transport-DB'!O:O,'Transport-DB'!C:C,"="&amp;'Work DB'!C631,'Transport-DB'!F:F,"="&amp;'Work DB'!$D$4)</f>
        <v>0</v>
      </c>
      <c r="E631" s="169">
        <f>SUMIFS('Transport-DB'!O:O,'Transport-DB'!C:C,"="&amp;'Work DB'!C631,'Transport-DB'!F:F,"="&amp;'Work DB'!$E$4)</f>
        <v>0</v>
      </c>
      <c r="F631" s="169">
        <f>SUMIFS('Transport-DB'!O:O,'Transport-DB'!C:C,"="&amp;'Work DB'!C631,'Transport-DB'!F:F,"="&amp;'Work DB'!$F$4)</f>
        <v>0</v>
      </c>
      <c r="G631" s="169">
        <f>SUMIFS('Transport-DB'!O:O,'Transport-DB'!C:C,"="&amp;'Work DB'!C631,'Transport-DB'!F:F,"="&amp;'Work DB'!$G$4)</f>
        <v>0</v>
      </c>
      <c r="H631" s="166">
        <f>SUMIFS('Transport-DB'!O:O,'Transport-DB'!C:C,"="&amp;'Work DB'!C631,'Transport-DB'!F:F,"="&amp;'Work DB'!$H$4)</f>
        <v>0</v>
      </c>
      <c r="I631" s="169">
        <f>SUMIFS('Transport-DB'!O:O,'Transport-DB'!C:C,"="&amp;'Work DB'!C631,'Transport-DB'!F:F,"="&amp;'Work DB'!$I$4)</f>
        <v>0</v>
      </c>
      <c r="J631" s="337">
        <f>SUMIFS('Transport-DB'!O:O,'Transport-DB'!C:C,"="&amp;'Work DB'!C631,'Transport-DB'!F:F,"="&amp;'Work DB'!$J$4)</f>
        <v>0</v>
      </c>
      <c r="K631" s="168">
        <f>SUMIFS('Transport-DB'!N:N,'Transport-DB'!C:C,"="&amp;'Work DB'!C631,'Transport-DB'!F:F,"="&amp;'Work DB'!$K$4)</f>
        <v>0</v>
      </c>
      <c r="L631" s="169">
        <f>SUMIFS('Transport-DB'!N:N,'Transport-DB'!C:C,"="&amp;'Work DB'!C631,'Transport-DB'!F:F,"="&amp;'Work DB'!$L$4)</f>
        <v>0</v>
      </c>
      <c r="M631" s="169">
        <f>SUMIFS('Transport-DB'!N:N,'Transport-DB'!C:C,"="&amp;'Work DB'!C631,'Transport-DB'!F:F,"="&amp;'Work DB'!$M$4)</f>
        <v>0</v>
      </c>
      <c r="N631" s="169">
        <f>SUMIFS('Transport-DB'!N:N,'Transport-DB'!C:C,"="&amp;'Work DB'!C631,'Transport-DB'!F:F,"="&amp;'Work DB'!$N$4)</f>
        <v>0</v>
      </c>
      <c r="O631" s="169">
        <f>SUMIFS('Transport-DB'!N:N,'Transport-DB'!C:C,"="&amp;'Work DB'!C631,'Transport-DB'!F:F,"="&amp;'Work DB'!$O$4)</f>
        <v>0</v>
      </c>
      <c r="P631" s="169">
        <f>SUMIFS('Transport-DB'!N:N,'Transport-DB'!C:C,"="&amp;'Work DB'!C631,'Transport-DB'!F:F,"="&amp;'Work DB'!$P$4)</f>
        <v>0</v>
      </c>
      <c r="Q631" s="166">
        <f>SUMIFS('Transport-DB'!N:N,'Transport-DB'!C:C,"="&amp;'Work DB'!C631,'Transport-DB'!F:F,"="&amp;'Work DB'!$Q$4)</f>
        <v>0</v>
      </c>
      <c r="R631" s="167">
        <f>SUMIFS('Transport-DB'!N:N,'Transport-DB'!C:C,"="&amp;'Work DB'!C631,'Transport-DB'!F:F,"="&amp;'Work DB'!$R$4)</f>
        <v>0</v>
      </c>
      <c r="S631" s="168">
        <f>SUM(D631:J631)+SUM(K631:R631)-M631-SUMIFS(Transport_DB[ترانشه],Transport_DB[توضیحات],"دیسپوزال",Transport_DB[تاریخ],'Work DB'!C631)</f>
        <v>0</v>
      </c>
      <c r="T631" s="169">
        <f t="shared" si="80"/>
        <v>0</v>
      </c>
      <c r="U631" s="169"/>
      <c r="V631" s="169"/>
      <c r="W631" s="169"/>
      <c r="X631" s="169"/>
      <c r="Y631" s="167"/>
      <c r="Z631" s="249"/>
      <c r="AA631" s="168">
        <f>SUMIFS('Transport-DB'!P:P,'Transport-DB'!C:C,"="&amp;'Work DB'!C631,'Transport-DB'!F:F,"="&amp;'Work DB'!$AA$4)</f>
        <v>0</v>
      </c>
      <c r="AB631" s="169">
        <f>SUMIFS('Transport-DB'!P:P,'Transport-DB'!C:C,"="&amp;'Work DB'!C631,'Transport-DB'!F:F,"="&amp;'Work DB'!$AB$4)</f>
        <v>0</v>
      </c>
      <c r="AC631" s="169">
        <f>SUMIFS('Transport-DB'!P:P,'Transport-DB'!C:C,"="&amp;'Work DB'!C631,'Transport-DB'!F:F,"="&amp;'Work DB'!$AC$4)</f>
        <v>0</v>
      </c>
      <c r="AD631" s="166">
        <f>SUMIFS('Transport-DB'!P:P,'Transport-DB'!C:C,"="&amp;'Work DB'!C631,'Transport-DB'!F:F,"="&amp;'Work DB'!$AD$4)</f>
        <v>0</v>
      </c>
      <c r="AE631" s="166">
        <f>SUMIFS('Transport-DB'!P:P,'Transport-DB'!C:C,"="&amp;'Work DB'!C631,'Transport-DB'!F:F,"="&amp;'Work DB'!$AE$4)</f>
        <v>0</v>
      </c>
      <c r="AF631" s="166">
        <f>SUMIFS('Transport-DB'!P:P,'Transport-DB'!C:C,"="&amp;'Work DB'!C631,'Transport-DB'!F:F,"="&amp;'Work DB'!$AF$4)</f>
        <v>0</v>
      </c>
      <c r="AG631" s="167"/>
      <c r="AH631" s="168">
        <f>SUMIFS('Transport-DB'!Q:Q,'Transport-DB'!C:C,"="&amp;'Work DB'!C631)</f>
        <v>0</v>
      </c>
      <c r="AI631" s="170">
        <f>SUMIFS(Civil_DB[قالب بندی],Civil_DB[تاریخ],"="&amp;'Work DB'!C631)</f>
        <v>0</v>
      </c>
      <c r="AJ631" s="169"/>
      <c r="AK631" s="167">
        <f>SUMIFS(Civil_DB[بتن],Civil_DB[تاریخ],"="&amp;'Work DB'!C631)</f>
        <v>0</v>
      </c>
      <c r="AL631" s="28"/>
      <c r="AM631" s="29"/>
      <c r="AN631" s="31"/>
      <c r="AO631" s="28"/>
      <c r="AP631" s="29"/>
      <c r="AQ631" s="29"/>
      <c r="AR631" s="30"/>
      <c r="AS631" s="28"/>
      <c r="AT631" s="29"/>
      <c r="AU631" s="30"/>
      <c r="AV631" s="184"/>
      <c r="AW631" s="29"/>
      <c r="AX631" s="29"/>
      <c r="AY631" s="29"/>
      <c r="AZ631" s="29"/>
      <c r="BA631" s="29"/>
      <c r="BB631" s="29"/>
      <c r="BC631" s="30"/>
      <c r="BD631" s="249"/>
      <c r="BE631" s="249"/>
      <c r="BF631" s="249"/>
      <c r="BG631" s="249"/>
      <c r="BH631" s="32"/>
      <c r="BI631" s="56"/>
    </row>
    <row r="632" spans="2:61" s="15" customFormat="1" ht="21" x14ac:dyDescent="0.25">
      <c r="B632" s="47"/>
      <c r="C632" s="20">
        <f t="shared" si="79"/>
        <v>45997</v>
      </c>
      <c r="D632" s="168">
        <f>SUMIFS('Transport-DB'!O:O,'Transport-DB'!C:C,"="&amp;'Work DB'!C632,'Transport-DB'!F:F,"="&amp;'Work DB'!$D$4)</f>
        <v>0</v>
      </c>
      <c r="E632" s="169">
        <f>SUMIFS('Transport-DB'!O:O,'Transport-DB'!C:C,"="&amp;'Work DB'!C632,'Transport-DB'!F:F,"="&amp;'Work DB'!$E$4)</f>
        <v>0</v>
      </c>
      <c r="F632" s="169">
        <f>SUMIFS('Transport-DB'!O:O,'Transport-DB'!C:C,"="&amp;'Work DB'!C632,'Transport-DB'!F:F,"="&amp;'Work DB'!$F$4)</f>
        <v>0</v>
      </c>
      <c r="G632" s="169">
        <f>SUMIFS('Transport-DB'!O:O,'Transport-DB'!C:C,"="&amp;'Work DB'!C632,'Transport-DB'!F:F,"="&amp;'Work DB'!$G$4)</f>
        <v>0</v>
      </c>
      <c r="H632" s="166">
        <f>SUMIFS('Transport-DB'!O:O,'Transport-DB'!C:C,"="&amp;'Work DB'!C632,'Transport-DB'!F:F,"="&amp;'Work DB'!$H$4)</f>
        <v>0</v>
      </c>
      <c r="I632" s="169">
        <f>SUMIFS('Transport-DB'!O:O,'Transport-DB'!C:C,"="&amp;'Work DB'!C632,'Transport-DB'!F:F,"="&amp;'Work DB'!$I$4)</f>
        <v>0</v>
      </c>
      <c r="J632" s="337">
        <f>SUMIFS('Transport-DB'!O:O,'Transport-DB'!C:C,"="&amp;'Work DB'!C632,'Transport-DB'!F:F,"="&amp;'Work DB'!$J$4)</f>
        <v>0</v>
      </c>
      <c r="K632" s="168">
        <f>SUMIFS('Transport-DB'!N:N,'Transport-DB'!C:C,"="&amp;'Work DB'!C632,'Transport-DB'!F:F,"="&amp;'Work DB'!$K$4)</f>
        <v>0</v>
      </c>
      <c r="L632" s="169">
        <f>SUMIFS('Transport-DB'!N:N,'Transport-DB'!C:C,"="&amp;'Work DB'!C632,'Transport-DB'!F:F,"="&amp;'Work DB'!$L$4)</f>
        <v>0</v>
      </c>
      <c r="M632" s="169">
        <f>SUMIFS('Transport-DB'!N:N,'Transport-DB'!C:C,"="&amp;'Work DB'!C632,'Transport-DB'!F:F,"="&amp;'Work DB'!$M$4)</f>
        <v>0</v>
      </c>
      <c r="N632" s="169">
        <f>SUMIFS('Transport-DB'!N:N,'Transport-DB'!C:C,"="&amp;'Work DB'!C632,'Transport-DB'!F:F,"="&amp;'Work DB'!$N$4)</f>
        <v>0</v>
      </c>
      <c r="O632" s="169">
        <f>SUMIFS('Transport-DB'!N:N,'Transport-DB'!C:C,"="&amp;'Work DB'!C632,'Transport-DB'!F:F,"="&amp;'Work DB'!$O$4)</f>
        <v>0</v>
      </c>
      <c r="P632" s="169">
        <f>SUMIFS('Transport-DB'!N:N,'Transport-DB'!C:C,"="&amp;'Work DB'!C632,'Transport-DB'!F:F,"="&amp;'Work DB'!$P$4)</f>
        <v>0</v>
      </c>
      <c r="Q632" s="166">
        <f>SUMIFS('Transport-DB'!N:N,'Transport-DB'!C:C,"="&amp;'Work DB'!C632,'Transport-DB'!F:F,"="&amp;'Work DB'!$Q$4)</f>
        <v>0</v>
      </c>
      <c r="R632" s="167">
        <f>SUMIFS('Transport-DB'!N:N,'Transport-DB'!C:C,"="&amp;'Work DB'!C632,'Transport-DB'!F:F,"="&amp;'Work DB'!$R$4)</f>
        <v>0</v>
      </c>
      <c r="S632" s="168">
        <f>SUM(D632:J632)+SUM(K632:R632)-M632-SUMIFS(Transport_DB[ترانشه],Transport_DB[توضیحات],"دیسپوزال",Transport_DB[تاریخ],'Work DB'!C632)</f>
        <v>0</v>
      </c>
      <c r="T632" s="169">
        <f t="shared" si="80"/>
        <v>0</v>
      </c>
      <c r="U632" s="169"/>
      <c r="V632" s="169"/>
      <c r="W632" s="169"/>
      <c r="X632" s="169"/>
      <c r="Y632" s="167"/>
      <c r="Z632" s="249"/>
      <c r="AA632" s="168">
        <f>SUMIFS('Transport-DB'!P:P,'Transport-DB'!C:C,"="&amp;'Work DB'!C632,'Transport-DB'!F:F,"="&amp;'Work DB'!$AA$4)</f>
        <v>0</v>
      </c>
      <c r="AB632" s="169">
        <f>SUMIFS('Transport-DB'!P:P,'Transport-DB'!C:C,"="&amp;'Work DB'!C632,'Transport-DB'!F:F,"="&amp;'Work DB'!$AB$4)</f>
        <v>0</v>
      </c>
      <c r="AC632" s="169">
        <f>SUMIFS('Transport-DB'!P:P,'Transport-DB'!C:C,"="&amp;'Work DB'!C632,'Transport-DB'!F:F,"="&amp;'Work DB'!$AC$4)</f>
        <v>0</v>
      </c>
      <c r="AD632" s="166">
        <f>SUMIFS('Transport-DB'!P:P,'Transport-DB'!C:C,"="&amp;'Work DB'!C632,'Transport-DB'!F:F,"="&amp;'Work DB'!$AD$4)</f>
        <v>0</v>
      </c>
      <c r="AE632" s="166">
        <f>SUMIFS('Transport-DB'!P:P,'Transport-DB'!C:C,"="&amp;'Work DB'!C632,'Transport-DB'!F:F,"="&amp;'Work DB'!$AE$4)</f>
        <v>0</v>
      </c>
      <c r="AF632" s="166">
        <f>SUMIFS('Transport-DB'!P:P,'Transport-DB'!C:C,"="&amp;'Work DB'!C632,'Transport-DB'!F:F,"="&amp;'Work DB'!$AF$4)</f>
        <v>0</v>
      </c>
      <c r="AG632" s="167"/>
      <c r="AH632" s="168">
        <f>SUMIFS('Transport-DB'!Q:Q,'Transport-DB'!C:C,"="&amp;'Work DB'!C632)</f>
        <v>0</v>
      </c>
      <c r="AI632" s="170">
        <f>SUMIFS(Civil_DB[قالب بندی],Civil_DB[تاریخ],"="&amp;'Work DB'!C632)</f>
        <v>0</v>
      </c>
      <c r="AJ632" s="169"/>
      <c r="AK632" s="167">
        <f>SUMIFS(Civil_DB[بتن],Civil_DB[تاریخ],"="&amp;'Work DB'!C632)</f>
        <v>0</v>
      </c>
      <c r="AL632" s="28"/>
      <c r="AM632" s="29"/>
      <c r="AN632" s="31"/>
      <c r="AO632" s="28"/>
      <c r="AP632" s="29"/>
      <c r="AQ632" s="29"/>
      <c r="AR632" s="30"/>
      <c r="AS632" s="28"/>
      <c r="AT632" s="29"/>
      <c r="AU632" s="30"/>
      <c r="AV632" s="184"/>
      <c r="AW632" s="29"/>
      <c r="AX632" s="29"/>
      <c r="AY632" s="29"/>
      <c r="AZ632" s="29"/>
      <c r="BA632" s="29"/>
      <c r="BB632" s="29"/>
      <c r="BC632" s="30"/>
      <c r="BD632" s="249"/>
      <c r="BE632" s="249"/>
      <c r="BF632" s="249"/>
      <c r="BG632" s="249"/>
      <c r="BH632" s="32"/>
      <c r="BI632" s="56"/>
    </row>
    <row r="633" spans="2:61" s="15" customFormat="1" ht="21" x14ac:dyDescent="0.25">
      <c r="B633" s="47"/>
      <c r="C633" s="20">
        <f t="shared" si="79"/>
        <v>45998</v>
      </c>
      <c r="D633" s="168">
        <f>SUMIFS('Transport-DB'!O:O,'Transport-DB'!C:C,"="&amp;'Work DB'!C633,'Transport-DB'!F:F,"="&amp;'Work DB'!$D$4)</f>
        <v>0</v>
      </c>
      <c r="E633" s="169">
        <f>SUMIFS('Transport-DB'!O:O,'Transport-DB'!C:C,"="&amp;'Work DB'!C633,'Transport-DB'!F:F,"="&amp;'Work DB'!$E$4)</f>
        <v>0</v>
      </c>
      <c r="F633" s="169">
        <f>SUMIFS('Transport-DB'!O:O,'Transport-DB'!C:C,"="&amp;'Work DB'!C633,'Transport-DB'!F:F,"="&amp;'Work DB'!$F$4)</f>
        <v>0</v>
      </c>
      <c r="G633" s="169">
        <f>SUMIFS('Transport-DB'!O:O,'Transport-DB'!C:C,"="&amp;'Work DB'!C633,'Transport-DB'!F:F,"="&amp;'Work DB'!$G$4)</f>
        <v>0</v>
      </c>
      <c r="H633" s="166">
        <f>SUMIFS('Transport-DB'!O:O,'Transport-DB'!C:C,"="&amp;'Work DB'!C633,'Transport-DB'!F:F,"="&amp;'Work DB'!$H$4)</f>
        <v>0</v>
      </c>
      <c r="I633" s="169">
        <f>SUMIFS('Transport-DB'!O:O,'Transport-DB'!C:C,"="&amp;'Work DB'!C633,'Transport-DB'!F:F,"="&amp;'Work DB'!$I$4)</f>
        <v>0</v>
      </c>
      <c r="J633" s="337">
        <f>SUMIFS('Transport-DB'!O:O,'Transport-DB'!C:C,"="&amp;'Work DB'!C633,'Transport-DB'!F:F,"="&amp;'Work DB'!$J$4)</f>
        <v>0</v>
      </c>
      <c r="K633" s="168">
        <f>SUMIFS('Transport-DB'!N:N,'Transport-DB'!C:C,"="&amp;'Work DB'!C633,'Transport-DB'!F:F,"="&amp;'Work DB'!$K$4)</f>
        <v>0</v>
      </c>
      <c r="L633" s="169">
        <f>SUMIFS('Transport-DB'!N:N,'Transport-DB'!C:C,"="&amp;'Work DB'!C633,'Transport-DB'!F:F,"="&amp;'Work DB'!$L$4)</f>
        <v>0</v>
      </c>
      <c r="M633" s="169">
        <f>SUMIFS('Transport-DB'!N:N,'Transport-DB'!C:C,"="&amp;'Work DB'!C633,'Transport-DB'!F:F,"="&amp;'Work DB'!$M$4)</f>
        <v>0</v>
      </c>
      <c r="N633" s="169">
        <f>SUMIFS('Transport-DB'!N:N,'Transport-DB'!C:C,"="&amp;'Work DB'!C633,'Transport-DB'!F:F,"="&amp;'Work DB'!$N$4)</f>
        <v>0</v>
      </c>
      <c r="O633" s="169">
        <f>SUMIFS('Transport-DB'!N:N,'Transport-DB'!C:C,"="&amp;'Work DB'!C633,'Transport-DB'!F:F,"="&amp;'Work DB'!$O$4)</f>
        <v>0</v>
      </c>
      <c r="P633" s="169">
        <f>SUMIFS('Transport-DB'!N:N,'Transport-DB'!C:C,"="&amp;'Work DB'!C633,'Transport-DB'!F:F,"="&amp;'Work DB'!$P$4)</f>
        <v>0</v>
      </c>
      <c r="Q633" s="166">
        <f>SUMIFS('Transport-DB'!N:N,'Transport-DB'!C:C,"="&amp;'Work DB'!C633,'Transport-DB'!F:F,"="&amp;'Work DB'!$Q$4)</f>
        <v>0</v>
      </c>
      <c r="R633" s="167">
        <f>SUMIFS('Transport-DB'!N:N,'Transport-DB'!C:C,"="&amp;'Work DB'!C633,'Transport-DB'!F:F,"="&amp;'Work DB'!$R$4)</f>
        <v>0</v>
      </c>
      <c r="S633" s="168">
        <f>SUM(D633:J633)+SUM(K633:R633)-M633-SUMIFS(Transport_DB[ترانشه],Transport_DB[توضیحات],"دیسپوزال",Transport_DB[تاریخ],'Work DB'!C633)</f>
        <v>0</v>
      </c>
      <c r="T633" s="169">
        <f t="shared" si="80"/>
        <v>0</v>
      </c>
      <c r="U633" s="169"/>
      <c r="V633" s="169"/>
      <c r="W633" s="169"/>
      <c r="X633" s="169"/>
      <c r="Y633" s="167"/>
      <c r="Z633" s="249"/>
      <c r="AA633" s="168">
        <f>SUMIFS('Transport-DB'!P:P,'Transport-DB'!C:C,"="&amp;'Work DB'!C633,'Transport-DB'!F:F,"="&amp;'Work DB'!$AA$4)</f>
        <v>0</v>
      </c>
      <c r="AB633" s="169">
        <f>SUMIFS('Transport-DB'!P:P,'Transport-DB'!C:C,"="&amp;'Work DB'!C633,'Transport-DB'!F:F,"="&amp;'Work DB'!$AB$4)</f>
        <v>0</v>
      </c>
      <c r="AC633" s="169">
        <f>SUMIFS('Transport-DB'!P:P,'Transport-DB'!C:C,"="&amp;'Work DB'!C633,'Transport-DB'!F:F,"="&amp;'Work DB'!$AC$4)</f>
        <v>0</v>
      </c>
      <c r="AD633" s="166">
        <f>SUMIFS('Transport-DB'!P:P,'Transport-DB'!C:C,"="&amp;'Work DB'!C633,'Transport-DB'!F:F,"="&amp;'Work DB'!$AD$4)</f>
        <v>0</v>
      </c>
      <c r="AE633" s="166">
        <f>SUMIFS('Transport-DB'!P:P,'Transport-DB'!C:C,"="&amp;'Work DB'!C633,'Transport-DB'!F:F,"="&amp;'Work DB'!$AE$4)</f>
        <v>0</v>
      </c>
      <c r="AF633" s="166">
        <f>SUMIFS('Transport-DB'!P:P,'Transport-DB'!C:C,"="&amp;'Work DB'!C633,'Transport-DB'!F:F,"="&amp;'Work DB'!$AF$4)</f>
        <v>0</v>
      </c>
      <c r="AG633" s="167"/>
      <c r="AH633" s="168">
        <f>SUMIFS('Transport-DB'!Q:Q,'Transport-DB'!C:C,"="&amp;'Work DB'!C633)</f>
        <v>0</v>
      </c>
      <c r="AI633" s="170">
        <f>SUMIFS(Civil_DB[قالب بندی],Civil_DB[تاریخ],"="&amp;'Work DB'!C633)</f>
        <v>0</v>
      </c>
      <c r="AJ633" s="169"/>
      <c r="AK633" s="167">
        <f>SUMIFS(Civil_DB[بتن],Civil_DB[تاریخ],"="&amp;'Work DB'!C633)</f>
        <v>0</v>
      </c>
      <c r="AL633" s="28"/>
      <c r="AM633" s="29"/>
      <c r="AN633" s="31"/>
      <c r="AO633" s="28"/>
      <c r="AP633" s="29"/>
      <c r="AQ633" s="29"/>
      <c r="AR633" s="30"/>
      <c r="AS633" s="28"/>
      <c r="AT633" s="29"/>
      <c r="AU633" s="30"/>
      <c r="AV633" s="184"/>
      <c r="AW633" s="29"/>
      <c r="AX633" s="29"/>
      <c r="AY633" s="29"/>
      <c r="AZ633" s="29"/>
      <c r="BA633" s="29"/>
      <c r="BB633" s="29"/>
      <c r="BC633" s="30"/>
      <c r="BD633" s="249"/>
      <c r="BE633" s="249"/>
      <c r="BF633" s="249"/>
      <c r="BG633" s="249"/>
      <c r="BH633" s="32"/>
      <c r="BI633" s="56"/>
    </row>
    <row r="634" spans="2:61" s="15" customFormat="1" ht="21" x14ac:dyDescent="0.25">
      <c r="B634" s="47"/>
      <c r="C634" s="20">
        <f t="shared" si="79"/>
        <v>45999</v>
      </c>
      <c r="D634" s="168">
        <f>SUMIFS('Transport-DB'!O:O,'Transport-DB'!C:C,"="&amp;'Work DB'!C634,'Transport-DB'!F:F,"="&amp;'Work DB'!$D$4)</f>
        <v>0</v>
      </c>
      <c r="E634" s="169">
        <f>SUMIFS('Transport-DB'!O:O,'Transport-DB'!C:C,"="&amp;'Work DB'!C634,'Transport-DB'!F:F,"="&amp;'Work DB'!$E$4)</f>
        <v>0</v>
      </c>
      <c r="F634" s="169">
        <f>SUMIFS('Transport-DB'!O:O,'Transport-DB'!C:C,"="&amp;'Work DB'!C634,'Transport-DB'!F:F,"="&amp;'Work DB'!$F$4)</f>
        <v>0</v>
      </c>
      <c r="G634" s="169">
        <f>SUMIFS('Transport-DB'!O:O,'Transport-DB'!C:C,"="&amp;'Work DB'!C634,'Transport-DB'!F:F,"="&amp;'Work DB'!$G$4)</f>
        <v>0</v>
      </c>
      <c r="H634" s="166">
        <f>SUMIFS('Transport-DB'!O:O,'Transport-DB'!C:C,"="&amp;'Work DB'!C634,'Transport-DB'!F:F,"="&amp;'Work DB'!$H$4)</f>
        <v>0</v>
      </c>
      <c r="I634" s="169">
        <f>SUMIFS('Transport-DB'!O:O,'Transport-DB'!C:C,"="&amp;'Work DB'!C634,'Transport-DB'!F:F,"="&amp;'Work DB'!$I$4)</f>
        <v>0</v>
      </c>
      <c r="J634" s="337">
        <f>SUMIFS('Transport-DB'!O:O,'Transport-DB'!C:C,"="&amp;'Work DB'!C634,'Transport-DB'!F:F,"="&amp;'Work DB'!$J$4)</f>
        <v>0</v>
      </c>
      <c r="K634" s="168">
        <f>SUMIFS('Transport-DB'!N:N,'Transport-DB'!C:C,"="&amp;'Work DB'!C634,'Transport-DB'!F:F,"="&amp;'Work DB'!$K$4)</f>
        <v>0</v>
      </c>
      <c r="L634" s="169">
        <f>SUMIFS('Transport-DB'!N:N,'Transport-DB'!C:C,"="&amp;'Work DB'!C634,'Transport-DB'!F:F,"="&amp;'Work DB'!$L$4)</f>
        <v>0</v>
      </c>
      <c r="M634" s="169">
        <f>SUMIFS('Transport-DB'!N:N,'Transport-DB'!C:C,"="&amp;'Work DB'!C634,'Transport-DB'!F:F,"="&amp;'Work DB'!$M$4)</f>
        <v>0</v>
      </c>
      <c r="N634" s="169">
        <f>SUMIFS('Transport-DB'!N:N,'Transport-DB'!C:C,"="&amp;'Work DB'!C634,'Transport-DB'!F:F,"="&amp;'Work DB'!$N$4)</f>
        <v>0</v>
      </c>
      <c r="O634" s="169">
        <f>SUMIFS('Transport-DB'!N:N,'Transport-DB'!C:C,"="&amp;'Work DB'!C634,'Transport-DB'!F:F,"="&amp;'Work DB'!$O$4)</f>
        <v>0</v>
      </c>
      <c r="P634" s="169">
        <f>SUMIFS('Transport-DB'!N:N,'Transport-DB'!C:C,"="&amp;'Work DB'!C634,'Transport-DB'!F:F,"="&amp;'Work DB'!$P$4)</f>
        <v>0</v>
      </c>
      <c r="Q634" s="166">
        <f>SUMIFS('Transport-DB'!N:N,'Transport-DB'!C:C,"="&amp;'Work DB'!C634,'Transport-DB'!F:F,"="&amp;'Work DB'!$Q$4)</f>
        <v>0</v>
      </c>
      <c r="R634" s="167">
        <f>SUMIFS('Transport-DB'!N:N,'Transport-DB'!C:C,"="&amp;'Work DB'!C634,'Transport-DB'!F:F,"="&amp;'Work DB'!$R$4)</f>
        <v>0</v>
      </c>
      <c r="S634" s="168">
        <f>SUM(D634:J634)+SUM(K634:R634)-M634-SUMIFS(Transport_DB[ترانشه],Transport_DB[توضیحات],"دیسپوزال",Transport_DB[تاریخ],'Work DB'!C634)</f>
        <v>0</v>
      </c>
      <c r="T634" s="169">
        <f t="shared" si="80"/>
        <v>0</v>
      </c>
      <c r="U634" s="169"/>
      <c r="V634" s="169"/>
      <c r="W634" s="169"/>
      <c r="X634" s="169"/>
      <c r="Y634" s="167"/>
      <c r="Z634" s="249"/>
      <c r="AA634" s="168">
        <f>SUMIFS('Transport-DB'!P:P,'Transport-DB'!C:C,"="&amp;'Work DB'!C634,'Transport-DB'!F:F,"="&amp;'Work DB'!$AA$4)</f>
        <v>0</v>
      </c>
      <c r="AB634" s="169">
        <f>SUMIFS('Transport-DB'!P:P,'Transport-DB'!C:C,"="&amp;'Work DB'!C634,'Transport-DB'!F:F,"="&amp;'Work DB'!$AB$4)</f>
        <v>0</v>
      </c>
      <c r="AC634" s="169">
        <f>SUMIFS('Transport-DB'!P:P,'Transport-DB'!C:C,"="&amp;'Work DB'!C634,'Transport-DB'!F:F,"="&amp;'Work DB'!$AC$4)</f>
        <v>0</v>
      </c>
      <c r="AD634" s="166">
        <f>SUMIFS('Transport-DB'!P:P,'Transport-DB'!C:C,"="&amp;'Work DB'!C634,'Transport-DB'!F:F,"="&amp;'Work DB'!$AD$4)</f>
        <v>0</v>
      </c>
      <c r="AE634" s="166">
        <f>SUMIFS('Transport-DB'!P:P,'Transport-DB'!C:C,"="&amp;'Work DB'!C634,'Transport-DB'!F:F,"="&amp;'Work DB'!$AE$4)</f>
        <v>0</v>
      </c>
      <c r="AF634" s="166">
        <f>SUMIFS('Transport-DB'!P:P,'Transport-DB'!C:C,"="&amp;'Work DB'!C634,'Transport-DB'!F:F,"="&amp;'Work DB'!$AF$4)</f>
        <v>0</v>
      </c>
      <c r="AG634" s="167"/>
      <c r="AH634" s="168">
        <f>SUMIFS('Transport-DB'!Q:Q,'Transport-DB'!C:C,"="&amp;'Work DB'!C634)</f>
        <v>0</v>
      </c>
      <c r="AI634" s="170">
        <f>SUMIFS(Civil_DB[قالب بندی],Civil_DB[تاریخ],"="&amp;'Work DB'!C634)</f>
        <v>0</v>
      </c>
      <c r="AJ634" s="169"/>
      <c r="AK634" s="167">
        <f>SUMIFS(Civil_DB[بتن],Civil_DB[تاریخ],"="&amp;'Work DB'!C634)</f>
        <v>0</v>
      </c>
      <c r="AL634" s="28"/>
      <c r="AM634" s="29"/>
      <c r="AN634" s="31"/>
      <c r="AO634" s="28"/>
      <c r="AP634" s="29"/>
      <c r="AQ634" s="29"/>
      <c r="AR634" s="30"/>
      <c r="AS634" s="28"/>
      <c r="AT634" s="29"/>
      <c r="AU634" s="30"/>
      <c r="AV634" s="184"/>
      <c r="AW634" s="29"/>
      <c r="AX634" s="29"/>
      <c r="AY634" s="29"/>
      <c r="AZ634" s="29"/>
      <c r="BA634" s="29"/>
      <c r="BB634" s="29"/>
      <c r="BC634" s="30"/>
      <c r="BD634" s="249"/>
      <c r="BE634" s="249"/>
      <c r="BF634" s="249"/>
      <c r="BG634" s="249"/>
      <c r="BH634" s="32"/>
      <c r="BI634" s="56"/>
    </row>
    <row r="635" spans="2:61" s="15" customFormat="1" ht="21" x14ac:dyDescent="0.25">
      <c r="B635" s="47"/>
      <c r="C635" s="20">
        <f t="shared" si="79"/>
        <v>46000</v>
      </c>
      <c r="D635" s="168">
        <f>SUMIFS('Transport-DB'!O:O,'Transport-DB'!C:C,"="&amp;'Work DB'!C635,'Transport-DB'!F:F,"="&amp;'Work DB'!$D$4)</f>
        <v>0</v>
      </c>
      <c r="E635" s="169">
        <f>SUMIFS('Transport-DB'!O:O,'Transport-DB'!C:C,"="&amp;'Work DB'!C635,'Transport-DB'!F:F,"="&amp;'Work DB'!$E$4)</f>
        <v>0</v>
      </c>
      <c r="F635" s="169">
        <f>SUMIFS('Transport-DB'!O:O,'Transport-DB'!C:C,"="&amp;'Work DB'!C635,'Transport-DB'!F:F,"="&amp;'Work DB'!$F$4)</f>
        <v>0</v>
      </c>
      <c r="G635" s="169">
        <f>SUMIFS('Transport-DB'!O:O,'Transport-DB'!C:C,"="&amp;'Work DB'!C635,'Transport-DB'!F:F,"="&amp;'Work DB'!$G$4)</f>
        <v>0</v>
      </c>
      <c r="H635" s="166">
        <f>SUMIFS('Transport-DB'!O:O,'Transport-DB'!C:C,"="&amp;'Work DB'!C635,'Transport-DB'!F:F,"="&amp;'Work DB'!$H$4)</f>
        <v>0</v>
      </c>
      <c r="I635" s="169">
        <f>SUMIFS('Transport-DB'!O:O,'Transport-DB'!C:C,"="&amp;'Work DB'!C635,'Transport-DB'!F:F,"="&amp;'Work DB'!$I$4)</f>
        <v>0</v>
      </c>
      <c r="J635" s="337">
        <f>SUMIFS('Transport-DB'!O:O,'Transport-DB'!C:C,"="&amp;'Work DB'!C635,'Transport-DB'!F:F,"="&amp;'Work DB'!$J$4)</f>
        <v>0</v>
      </c>
      <c r="K635" s="168">
        <f>SUMIFS('Transport-DB'!N:N,'Transport-DB'!C:C,"="&amp;'Work DB'!C635,'Transport-DB'!F:F,"="&amp;'Work DB'!$K$4)</f>
        <v>0</v>
      </c>
      <c r="L635" s="169">
        <f>SUMIFS('Transport-DB'!N:N,'Transport-DB'!C:C,"="&amp;'Work DB'!C635,'Transport-DB'!F:F,"="&amp;'Work DB'!$L$4)</f>
        <v>0</v>
      </c>
      <c r="M635" s="169">
        <f>SUMIFS('Transport-DB'!N:N,'Transport-DB'!C:C,"="&amp;'Work DB'!C635,'Transport-DB'!F:F,"="&amp;'Work DB'!$M$4)</f>
        <v>0</v>
      </c>
      <c r="N635" s="169">
        <f>SUMIFS('Transport-DB'!N:N,'Transport-DB'!C:C,"="&amp;'Work DB'!C635,'Transport-DB'!F:F,"="&amp;'Work DB'!$N$4)</f>
        <v>0</v>
      </c>
      <c r="O635" s="169">
        <f>SUMIFS('Transport-DB'!N:N,'Transport-DB'!C:C,"="&amp;'Work DB'!C635,'Transport-DB'!F:F,"="&amp;'Work DB'!$O$4)</f>
        <v>0</v>
      </c>
      <c r="P635" s="169">
        <f>SUMIFS('Transport-DB'!N:N,'Transport-DB'!C:C,"="&amp;'Work DB'!C635,'Transport-DB'!F:F,"="&amp;'Work DB'!$P$4)</f>
        <v>0</v>
      </c>
      <c r="Q635" s="166">
        <f>SUMIFS('Transport-DB'!N:N,'Transport-DB'!C:C,"="&amp;'Work DB'!C635,'Transport-DB'!F:F,"="&amp;'Work DB'!$Q$4)</f>
        <v>0</v>
      </c>
      <c r="R635" s="167">
        <f>SUMIFS('Transport-DB'!N:N,'Transport-DB'!C:C,"="&amp;'Work DB'!C635,'Transport-DB'!F:F,"="&amp;'Work DB'!$R$4)</f>
        <v>0</v>
      </c>
      <c r="S635" s="168">
        <f>SUM(D635:J635)+SUM(K635:R635)-M635-SUMIFS(Transport_DB[ترانشه],Transport_DB[توضیحات],"دیسپوزال",Transport_DB[تاریخ],'Work DB'!C635)</f>
        <v>0</v>
      </c>
      <c r="T635" s="169">
        <f t="shared" si="80"/>
        <v>0</v>
      </c>
      <c r="U635" s="169"/>
      <c r="V635" s="169"/>
      <c r="W635" s="169"/>
      <c r="X635" s="169"/>
      <c r="Y635" s="167"/>
      <c r="Z635" s="249"/>
      <c r="AA635" s="168">
        <f>SUMIFS('Transport-DB'!P:P,'Transport-DB'!C:C,"="&amp;'Work DB'!C635,'Transport-DB'!F:F,"="&amp;'Work DB'!$AA$4)</f>
        <v>0</v>
      </c>
      <c r="AB635" s="169">
        <f>SUMIFS('Transport-DB'!P:P,'Transport-DB'!C:C,"="&amp;'Work DB'!C635,'Transport-DB'!F:F,"="&amp;'Work DB'!$AB$4)</f>
        <v>0</v>
      </c>
      <c r="AC635" s="169">
        <f>SUMIFS('Transport-DB'!P:P,'Transport-DB'!C:C,"="&amp;'Work DB'!C635,'Transport-DB'!F:F,"="&amp;'Work DB'!$AC$4)</f>
        <v>0</v>
      </c>
      <c r="AD635" s="166">
        <f>SUMIFS('Transport-DB'!P:P,'Transport-DB'!C:C,"="&amp;'Work DB'!C635,'Transport-DB'!F:F,"="&amp;'Work DB'!$AD$4)</f>
        <v>0</v>
      </c>
      <c r="AE635" s="166">
        <f>SUMIFS('Transport-DB'!P:P,'Transport-DB'!C:C,"="&amp;'Work DB'!C635,'Transport-DB'!F:F,"="&amp;'Work DB'!$AE$4)</f>
        <v>0</v>
      </c>
      <c r="AF635" s="166">
        <f>SUMIFS('Transport-DB'!P:P,'Transport-DB'!C:C,"="&amp;'Work DB'!C635,'Transport-DB'!F:F,"="&amp;'Work DB'!$AF$4)</f>
        <v>0</v>
      </c>
      <c r="AG635" s="167"/>
      <c r="AH635" s="168">
        <f>SUMIFS('Transport-DB'!Q:Q,'Transport-DB'!C:C,"="&amp;'Work DB'!C635)</f>
        <v>0</v>
      </c>
      <c r="AI635" s="170">
        <f>SUMIFS(Civil_DB[قالب بندی],Civil_DB[تاریخ],"="&amp;'Work DB'!C635)</f>
        <v>0</v>
      </c>
      <c r="AJ635" s="169"/>
      <c r="AK635" s="167">
        <f>SUMIFS(Civil_DB[بتن],Civil_DB[تاریخ],"="&amp;'Work DB'!C635)</f>
        <v>0</v>
      </c>
      <c r="AL635" s="28"/>
      <c r="AM635" s="29"/>
      <c r="AN635" s="31"/>
      <c r="AO635" s="28"/>
      <c r="AP635" s="29"/>
      <c r="AQ635" s="29"/>
      <c r="AR635" s="30"/>
      <c r="AS635" s="28"/>
      <c r="AT635" s="29"/>
      <c r="AU635" s="30"/>
      <c r="AV635" s="184"/>
      <c r="AW635" s="29"/>
      <c r="AX635" s="29"/>
      <c r="AY635" s="29"/>
      <c r="AZ635" s="29"/>
      <c r="BA635" s="29"/>
      <c r="BB635" s="29"/>
      <c r="BC635" s="30"/>
      <c r="BD635" s="249"/>
      <c r="BE635" s="249"/>
      <c r="BF635" s="249"/>
      <c r="BG635" s="249"/>
      <c r="BH635" s="32"/>
      <c r="BI635" s="56"/>
    </row>
    <row r="636" spans="2:61" s="15" customFormat="1" ht="21" x14ac:dyDescent="0.25">
      <c r="B636" s="47"/>
      <c r="C636" s="20">
        <f t="shared" si="79"/>
        <v>46001</v>
      </c>
      <c r="D636" s="168">
        <f>SUMIFS('Transport-DB'!O:O,'Transport-DB'!C:C,"="&amp;'Work DB'!C636,'Transport-DB'!F:F,"="&amp;'Work DB'!$D$4)</f>
        <v>0</v>
      </c>
      <c r="E636" s="169">
        <f>SUMIFS('Transport-DB'!O:O,'Transport-DB'!C:C,"="&amp;'Work DB'!C636,'Transport-DB'!F:F,"="&amp;'Work DB'!$E$4)</f>
        <v>0</v>
      </c>
      <c r="F636" s="169">
        <f>SUMIFS('Transport-DB'!O:O,'Transport-DB'!C:C,"="&amp;'Work DB'!C636,'Transport-DB'!F:F,"="&amp;'Work DB'!$F$4)</f>
        <v>0</v>
      </c>
      <c r="G636" s="169">
        <f>SUMIFS('Transport-DB'!O:O,'Transport-DB'!C:C,"="&amp;'Work DB'!C636,'Transport-DB'!F:F,"="&amp;'Work DB'!$G$4)</f>
        <v>0</v>
      </c>
      <c r="H636" s="166">
        <f>SUMIFS('Transport-DB'!O:O,'Transport-DB'!C:C,"="&amp;'Work DB'!C636,'Transport-DB'!F:F,"="&amp;'Work DB'!$H$4)</f>
        <v>0</v>
      </c>
      <c r="I636" s="169">
        <f>SUMIFS('Transport-DB'!O:O,'Transport-DB'!C:C,"="&amp;'Work DB'!C636,'Transport-DB'!F:F,"="&amp;'Work DB'!$I$4)</f>
        <v>0</v>
      </c>
      <c r="J636" s="337">
        <f>SUMIFS('Transport-DB'!O:O,'Transport-DB'!C:C,"="&amp;'Work DB'!C636,'Transport-DB'!F:F,"="&amp;'Work DB'!$J$4)</f>
        <v>0</v>
      </c>
      <c r="K636" s="168">
        <f>SUMIFS('Transport-DB'!N:N,'Transport-DB'!C:C,"="&amp;'Work DB'!C636,'Transport-DB'!F:F,"="&amp;'Work DB'!$K$4)</f>
        <v>0</v>
      </c>
      <c r="L636" s="169">
        <f>SUMIFS('Transport-DB'!N:N,'Transport-DB'!C:C,"="&amp;'Work DB'!C636,'Transport-DB'!F:F,"="&amp;'Work DB'!$L$4)</f>
        <v>0</v>
      </c>
      <c r="M636" s="169">
        <f>SUMIFS('Transport-DB'!N:N,'Transport-DB'!C:C,"="&amp;'Work DB'!C636,'Transport-DB'!F:F,"="&amp;'Work DB'!$M$4)</f>
        <v>0</v>
      </c>
      <c r="N636" s="169">
        <f>SUMIFS('Transport-DB'!N:N,'Transport-DB'!C:C,"="&amp;'Work DB'!C636,'Transport-DB'!F:F,"="&amp;'Work DB'!$N$4)</f>
        <v>0</v>
      </c>
      <c r="O636" s="169">
        <f>SUMIFS('Transport-DB'!N:N,'Transport-DB'!C:C,"="&amp;'Work DB'!C636,'Transport-DB'!F:F,"="&amp;'Work DB'!$O$4)</f>
        <v>0</v>
      </c>
      <c r="P636" s="169">
        <f>SUMIFS('Transport-DB'!N:N,'Transport-DB'!C:C,"="&amp;'Work DB'!C636,'Transport-DB'!F:F,"="&amp;'Work DB'!$P$4)</f>
        <v>0</v>
      </c>
      <c r="Q636" s="166">
        <f>SUMIFS('Transport-DB'!N:N,'Transport-DB'!C:C,"="&amp;'Work DB'!C636,'Transport-DB'!F:F,"="&amp;'Work DB'!$Q$4)</f>
        <v>0</v>
      </c>
      <c r="R636" s="167">
        <f>SUMIFS('Transport-DB'!N:N,'Transport-DB'!C:C,"="&amp;'Work DB'!C636,'Transport-DB'!F:F,"="&amp;'Work DB'!$R$4)</f>
        <v>0</v>
      </c>
      <c r="S636" s="168">
        <f>SUM(D636:J636)+SUM(K636:R636)-M636-SUMIFS(Transport_DB[ترانشه],Transport_DB[توضیحات],"دیسپوزال",Transport_DB[تاریخ],'Work DB'!C636)</f>
        <v>0</v>
      </c>
      <c r="T636" s="169">
        <f t="shared" si="80"/>
        <v>0</v>
      </c>
      <c r="U636" s="169"/>
      <c r="V636" s="169"/>
      <c r="W636" s="169"/>
      <c r="X636" s="169"/>
      <c r="Y636" s="167"/>
      <c r="Z636" s="249"/>
      <c r="AA636" s="168">
        <f>SUMIFS('Transport-DB'!P:P,'Transport-DB'!C:C,"="&amp;'Work DB'!C636,'Transport-DB'!F:F,"="&amp;'Work DB'!$AA$4)</f>
        <v>0</v>
      </c>
      <c r="AB636" s="169">
        <f>SUMIFS('Transport-DB'!P:P,'Transport-DB'!C:C,"="&amp;'Work DB'!C636,'Transport-DB'!F:F,"="&amp;'Work DB'!$AB$4)</f>
        <v>0</v>
      </c>
      <c r="AC636" s="169">
        <f>SUMIFS('Transport-DB'!P:P,'Transport-DB'!C:C,"="&amp;'Work DB'!C636,'Transport-DB'!F:F,"="&amp;'Work DB'!$AC$4)</f>
        <v>0</v>
      </c>
      <c r="AD636" s="166">
        <f>SUMIFS('Transport-DB'!P:P,'Transport-DB'!C:C,"="&amp;'Work DB'!C636,'Transport-DB'!F:F,"="&amp;'Work DB'!$AD$4)</f>
        <v>0</v>
      </c>
      <c r="AE636" s="166">
        <f>SUMIFS('Transport-DB'!P:P,'Transport-DB'!C:C,"="&amp;'Work DB'!C636,'Transport-DB'!F:F,"="&amp;'Work DB'!$AE$4)</f>
        <v>0</v>
      </c>
      <c r="AF636" s="166">
        <f>SUMIFS('Transport-DB'!P:P,'Transport-DB'!C:C,"="&amp;'Work DB'!C636,'Transport-DB'!F:F,"="&amp;'Work DB'!$AF$4)</f>
        <v>0</v>
      </c>
      <c r="AG636" s="167"/>
      <c r="AH636" s="168">
        <f>SUMIFS('Transport-DB'!Q:Q,'Transport-DB'!C:C,"="&amp;'Work DB'!C636)</f>
        <v>0</v>
      </c>
      <c r="AI636" s="170">
        <f>SUMIFS(Civil_DB[قالب بندی],Civil_DB[تاریخ],"="&amp;'Work DB'!C636)</f>
        <v>0</v>
      </c>
      <c r="AJ636" s="169"/>
      <c r="AK636" s="167">
        <f>SUMIFS(Civil_DB[بتن],Civil_DB[تاریخ],"="&amp;'Work DB'!C636)</f>
        <v>0</v>
      </c>
      <c r="AL636" s="28"/>
      <c r="AM636" s="29"/>
      <c r="AN636" s="31"/>
      <c r="AO636" s="28"/>
      <c r="AP636" s="29"/>
      <c r="AQ636" s="29"/>
      <c r="AR636" s="30"/>
      <c r="AS636" s="28"/>
      <c r="AT636" s="29"/>
      <c r="AU636" s="30"/>
      <c r="AV636" s="184"/>
      <c r="AW636" s="29"/>
      <c r="AX636" s="29"/>
      <c r="AY636" s="29"/>
      <c r="AZ636" s="29"/>
      <c r="BA636" s="29"/>
      <c r="BB636" s="29"/>
      <c r="BC636" s="30"/>
      <c r="BD636" s="249"/>
      <c r="BE636" s="249"/>
      <c r="BF636" s="249"/>
      <c r="BG636" s="249"/>
      <c r="BH636" s="32"/>
      <c r="BI636" s="56"/>
    </row>
    <row r="637" spans="2:61" s="15" customFormat="1" ht="21" x14ac:dyDescent="0.25">
      <c r="B637" s="47"/>
      <c r="C637" s="20">
        <f t="shared" si="79"/>
        <v>46002</v>
      </c>
      <c r="D637" s="168">
        <f>SUMIFS('Transport-DB'!O:O,'Transport-DB'!C:C,"="&amp;'Work DB'!C637,'Transport-DB'!F:F,"="&amp;'Work DB'!$D$4)</f>
        <v>0</v>
      </c>
      <c r="E637" s="169">
        <f>SUMIFS('Transport-DB'!O:O,'Transport-DB'!C:C,"="&amp;'Work DB'!C637,'Transport-DB'!F:F,"="&amp;'Work DB'!$E$4)</f>
        <v>0</v>
      </c>
      <c r="F637" s="169">
        <f>SUMIFS('Transport-DB'!O:O,'Transport-DB'!C:C,"="&amp;'Work DB'!C637,'Transport-DB'!F:F,"="&amp;'Work DB'!$F$4)</f>
        <v>0</v>
      </c>
      <c r="G637" s="169">
        <f>SUMIFS('Transport-DB'!O:O,'Transport-DB'!C:C,"="&amp;'Work DB'!C637,'Transport-DB'!F:F,"="&amp;'Work DB'!$G$4)</f>
        <v>0</v>
      </c>
      <c r="H637" s="166">
        <f>SUMIFS('Transport-DB'!O:O,'Transport-DB'!C:C,"="&amp;'Work DB'!C637,'Transport-DB'!F:F,"="&amp;'Work DB'!$H$4)</f>
        <v>0</v>
      </c>
      <c r="I637" s="169">
        <f>SUMIFS('Transport-DB'!O:O,'Transport-DB'!C:C,"="&amp;'Work DB'!C637,'Transport-DB'!F:F,"="&amp;'Work DB'!$I$4)</f>
        <v>0</v>
      </c>
      <c r="J637" s="337">
        <f>SUMIFS('Transport-DB'!O:O,'Transport-DB'!C:C,"="&amp;'Work DB'!C637,'Transport-DB'!F:F,"="&amp;'Work DB'!$J$4)</f>
        <v>0</v>
      </c>
      <c r="K637" s="168">
        <f>SUMIFS('Transport-DB'!N:N,'Transport-DB'!C:C,"="&amp;'Work DB'!C637,'Transport-DB'!F:F,"="&amp;'Work DB'!$K$4)</f>
        <v>0</v>
      </c>
      <c r="L637" s="169">
        <f>SUMIFS('Transport-DB'!N:N,'Transport-DB'!C:C,"="&amp;'Work DB'!C637,'Transport-DB'!F:F,"="&amp;'Work DB'!$L$4)</f>
        <v>0</v>
      </c>
      <c r="M637" s="169">
        <f>SUMIFS('Transport-DB'!N:N,'Transport-DB'!C:C,"="&amp;'Work DB'!C637,'Transport-DB'!F:F,"="&amp;'Work DB'!$M$4)</f>
        <v>0</v>
      </c>
      <c r="N637" s="169">
        <f>SUMIFS('Transport-DB'!N:N,'Transport-DB'!C:C,"="&amp;'Work DB'!C637,'Transport-DB'!F:F,"="&amp;'Work DB'!$N$4)</f>
        <v>0</v>
      </c>
      <c r="O637" s="169">
        <f>SUMIFS('Transport-DB'!N:N,'Transport-DB'!C:C,"="&amp;'Work DB'!C637,'Transport-DB'!F:F,"="&amp;'Work DB'!$O$4)</f>
        <v>0</v>
      </c>
      <c r="P637" s="169">
        <f>SUMIFS('Transport-DB'!N:N,'Transport-DB'!C:C,"="&amp;'Work DB'!C637,'Transport-DB'!F:F,"="&amp;'Work DB'!$P$4)</f>
        <v>0</v>
      </c>
      <c r="Q637" s="166">
        <f>SUMIFS('Transport-DB'!N:N,'Transport-DB'!C:C,"="&amp;'Work DB'!C637,'Transport-DB'!F:F,"="&amp;'Work DB'!$Q$4)</f>
        <v>0</v>
      </c>
      <c r="R637" s="167">
        <f>SUMIFS('Transport-DB'!N:N,'Transport-DB'!C:C,"="&amp;'Work DB'!C637,'Transport-DB'!F:F,"="&amp;'Work DB'!$R$4)</f>
        <v>0</v>
      </c>
      <c r="S637" s="168">
        <f>SUM(D637:J637)+SUM(K637:R637)-M637-SUMIFS(Transport_DB[ترانشه],Transport_DB[توضیحات],"دیسپوزال",Transport_DB[تاریخ],'Work DB'!C637)</f>
        <v>0</v>
      </c>
      <c r="T637" s="169">
        <f t="shared" si="80"/>
        <v>0</v>
      </c>
      <c r="U637" s="169"/>
      <c r="V637" s="169"/>
      <c r="W637" s="169"/>
      <c r="X637" s="169"/>
      <c r="Y637" s="167"/>
      <c r="Z637" s="249"/>
      <c r="AA637" s="168">
        <f>SUMIFS('Transport-DB'!P:P,'Transport-DB'!C:C,"="&amp;'Work DB'!C637,'Transport-DB'!F:F,"="&amp;'Work DB'!$AA$4)</f>
        <v>0</v>
      </c>
      <c r="AB637" s="169">
        <f>SUMIFS('Transport-DB'!P:P,'Transport-DB'!C:C,"="&amp;'Work DB'!C637,'Transport-DB'!F:F,"="&amp;'Work DB'!$AB$4)</f>
        <v>0</v>
      </c>
      <c r="AC637" s="169">
        <f>SUMIFS('Transport-DB'!P:P,'Transport-DB'!C:C,"="&amp;'Work DB'!C637,'Transport-DB'!F:F,"="&amp;'Work DB'!$AC$4)</f>
        <v>0</v>
      </c>
      <c r="AD637" s="166">
        <f>SUMIFS('Transport-DB'!P:P,'Transport-DB'!C:C,"="&amp;'Work DB'!C637,'Transport-DB'!F:F,"="&amp;'Work DB'!$AD$4)</f>
        <v>0</v>
      </c>
      <c r="AE637" s="166">
        <f>SUMIFS('Transport-DB'!P:P,'Transport-DB'!C:C,"="&amp;'Work DB'!C637,'Transport-DB'!F:F,"="&amp;'Work DB'!$AE$4)</f>
        <v>0</v>
      </c>
      <c r="AF637" s="166">
        <f>SUMIFS('Transport-DB'!P:P,'Transport-DB'!C:C,"="&amp;'Work DB'!C637,'Transport-DB'!F:F,"="&amp;'Work DB'!$AF$4)</f>
        <v>0</v>
      </c>
      <c r="AG637" s="167"/>
      <c r="AH637" s="168">
        <f>SUMIFS('Transport-DB'!Q:Q,'Transport-DB'!C:C,"="&amp;'Work DB'!C637)</f>
        <v>0</v>
      </c>
      <c r="AI637" s="170">
        <f>SUMIFS(Civil_DB[قالب بندی],Civil_DB[تاریخ],"="&amp;'Work DB'!C637)</f>
        <v>0</v>
      </c>
      <c r="AJ637" s="169"/>
      <c r="AK637" s="167">
        <f>SUMIFS(Civil_DB[بتن],Civil_DB[تاریخ],"="&amp;'Work DB'!C637)</f>
        <v>0</v>
      </c>
      <c r="AL637" s="28"/>
      <c r="AM637" s="29"/>
      <c r="AN637" s="31"/>
      <c r="AO637" s="28"/>
      <c r="AP637" s="29"/>
      <c r="AQ637" s="29"/>
      <c r="AR637" s="30"/>
      <c r="AS637" s="28"/>
      <c r="AT637" s="29"/>
      <c r="AU637" s="30"/>
      <c r="AV637" s="184"/>
      <c r="AW637" s="29"/>
      <c r="AX637" s="29"/>
      <c r="AY637" s="29"/>
      <c r="AZ637" s="29"/>
      <c r="BA637" s="29"/>
      <c r="BB637" s="29"/>
      <c r="BC637" s="30"/>
      <c r="BD637" s="249"/>
      <c r="BE637" s="249"/>
      <c r="BF637" s="249"/>
      <c r="BG637" s="249"/>
      <c r="BH637" s="32"/>
      <c r="BI637" s="56"/>
    </row>
    <row r="638" spans="2:61" s="15" customFormat="1" ht="21" x14ac:dyDescent="0.25">
      <c r="B638" s="47"/>
      <c r="C638" s="20">
        <f t="shared" si="79"/>
        <v>46003</v>
      </c>
      <c r="D638" s="168">
        <f>SUMIFS('Transport-DB'!O:O,'Transport-DB'!C:C,"="&amp;'Work DB'!C638,'Transport-DB'!F:F,"="&amp;'Work DB'!$D$4)</f>
        <v>0</v>
      </c>
      <c r="E638" s="169">
        <f>SUMIFS('Transport-DB'!O:O,'Transport-DB'!C:C,"="&amp;'Work DB'!C638,'Transport-DB'!F:F,"="&amp;'Work DB'!$E$4)</f>
        <v>0</v>
      </c>
      <c r="F638" s="169">
        <f>SUMIFS('Transport-DB'!O:O,'Transport-DB'!C:C,"="&amp;'Work DB'!C638,'Transport-DB'!F:F,"="&amp;'Work DB'!$F$4)</f>
        <v>0</v>
      </c>
      <c r="G638" s="169">
        <f>SUMIFS('Transport-DB'!O:O,'Transport-DB'!C:C,"="&amp;'Work DB'!C638,'Transport-DB'!F:F,"="&amp;'Work DB'!$G$4)</f>
        <v>0</v>
      </c>
      <c r="H638" s="166">
        <f>SUMIFS('Transport-DB'!O:O,'Transport-DB'!C:C,"="&amp;'Work DB'!C638,'Transport-DB'!F:F,"="&amp;'Work DB'!$H$4)</f>
        <v>0</v>
      </c>
      <c r="I638" s="169">
        <f>SUMIFS('Transport-DB'!O:O,'Transport-DB'!C:C,"="&amp;'Work DB'!C638,'Transport-DB'!F:F,"="&amp;'Work DB'!$I$4)</f>
        <v>0</v>
      </c>
      <c r="J638" s="337">
        <f>SUMIFS('Transport-DB'!O:O,'Transport-DB'!C:C,"="&amp;'Work DB'!C638,'Transport-DB'!F:F,"="&amp;'Work DB'!$J$4)</f>
        <v>0</v>
      </c>
      <c r="K638" s="168">
        <f>SUMIFS('Transport-DB'!N:N,'Transport-DB'!C:C,"="&amp;'Work DB'!C638,'Transport-DB'!F:F,"="&amp;'Work DB'!$K$4)</f>
        <v>0</v>
      </c>
      <c r="L638" s="169">
        <f>SUMIFS('Transport-DB'!N:N,'Transport-DB'!C:C,"="&amp;'Work DB'!C638,'Transport-DB'!F:F,"="&amp;'Work DB'!$L$4)</f>
        <v>0</v>
      </c>
      <c r="M638" s="169">
        <f>SUMIFS('Transport-DB'!N:N,'Transport-DB'!C:C,"="&amp;'Work DB'!C638,'Transport-DB'!F:F,"="&amp;'Work DB'!$M$4)</f>
        <v>0</v>
      </c>
      <c r="N638" s="169">
        <f>SUMIFS('Transport-DB'!N:N,'Transport-DB'!C:C,"="&amp;'Work DB'!C638,'Transport-DB'!F:F,"="&amp;'Work DB'!$N$4)</f>
        <v>0</v>
      </c>
      <c r="O638" s="169">
        <f>SUMIFS('Transport-DB'!N:N,'Transport-DB'!C:C,"="&amp;'Work DB'!C638,'Transport-DB'!F:F,"="&amp;'Work DB'!$O$4)</f>
        <v>0</v>
      </c>
      <c r="P638" s="169">
        <f>SUMIFS('Transport-DB'!N:N,'Transport-DB'!C:C,"="&amp;'Work DB'!C638,'Transport-DB'!F:F,"="&amp;'Work DB'!$P$4)</f>
        <v>0</v>
      </c>
      <c r="Q638" s="166">
        <f>SUMIFS('Transport-DB'!N:N,'Transport-DB'!C:C,"="&amp;'Work DB'!C638,'Transport-DB'!F:F,"="&amp;'Work DB'!$Q$4)</f>
        <v>0</v>
      </c>
      <c r="R638" s="167">
        <f>SUMIFS('Transport-DB'!N:N,'Transport-DB'!C:C,"="&amp;'Work DB'!C638,'Transport-DB'!F:F,"="&amp;'Work DB'!$R$4)</f>
        <v>0</v>
      </c>
      <c r="S638" s="168">
        <f>SUM(D638:J638)+SUM(K638:R638)-M638-SUMIFS(Transport_DB[ترانشه],Transport_DB[توضیحات],"دیسپوزال",Transport_DB[تاریخ],'Work DB'!C638)</f>
        <v>0</v>
      </c>
      <c r="T638" s="169">
        <f t="shared" si="80"/>
        <v>0</v>
      </c>
      <c r="U638" s="169"/>
      <c r="V638" s="169"/>
      <c r="W638" s="169"/>
      <c r="X638" s="169"/>
      <c r="Y638" s="167"/>
      <c r="Z638" s="249"/>
      <c r="AA638" s="168">
        <f>SUMIFS('Transport-DB'!P:P,'Transport-DB'!C:C,"="&amp;'Work DB'!C638,'Transport-DB'!F:F,"="&amp;'Work DB'!$AA$4)</f>
        <v>0</v>
      </c>
      <c r="AB638" s="169">
        <f>SUMIFS('Transport-DB'!P:P,'Transport-DB'!C:C,"="&amp;'Work DB'!C638,'Transport-DB'!F:F,"="&amp;'Work DB'!$AB$4)</f>
        <v>0</v>
      </c>
      <c r="AC638" s="169">
        <f>SUMIFS('Transport-DB'!P:P,'Transport-DB'!C:C,"="&amp;'Work DB'!C638,'Transport-DB'!F:F,"="&amp;'Work DB'!$AC$4)</f>
        <v>0</v>
      </c>
      <c r="AD638" s="166">
        <f>SUMIFS('Transport-DB'!P:P,'Transport-DB'!C:C,"="&amp;'Work DB'!C638,'Transport-DB'!F:F,"="&amp;'Work DB'!$AD$4)</f>
        <v>0</v>
      </c>
      <c r="AE638" s="166">
        <f>SUMIFS('Transport-DB'!P:P,'Transport-DB'!C:C,"="&amp;'Work DB'!C638,'Transport-DB'!F:F,"="&amp;'Work DB'!$AE$4)</f>
        <v>0</v>
      </c>
      <c r="AF638" s="166">
        <f>SUMIFS('Transport-DB'!P:P,'Transport-DB'!C:C,"="&amp;'Work DB'!C638,'Transport-DB'!F:F,"="&amp;'Work DB'!$AF$4)</f>
        <v>0</v>
      </c>
      <c r="AG638" s="167"/>
      <c r="AH638" s="168">
        <f>SUMIFS('Transport-DB'!Q:Q,'Transport-DB'!C:C,"="&amp;'Work DB'!C638)</f>
        <v>0</v>
      </c>
      <c r="AI638" s="170">
        <f>SUMIFS(Civil_DB[قالب بندی],Civil_DB[تاریخ],"="&amp;'Work DB'!C638)</f>
        <v>0</v>
      </c>
      <c r="AJ638" s="169"/>
      <c r="AK638" s="167">
        <f>SUMIFS(Civil_DB[بتن],Civil_DB[تاریخ],"="&amp;'Work DB'!C638)</f>
        <v>0</v>
      </c>
      <c r="AL638" s="28"/>
      <c r="AM638" s="29"/>
      <c r="AN638" s="31"/>
      <c r="AO638" s="28"/>
      <c r="AP638" s="29"/>
      <c r="AQ638" s="29"/>
      <c r="AR638" s="30"/>
      <c r="AS638" s="28"/>
      <c r="AT638" s="29"/>
      <c r="AU638" s="30"/>
      <c r="AV638" s="184"/>
      <c r="AW638" s="29"/>
      <c r="AX638" s="29"/>
      <c r="AY638" s="29"/>
      <c r="AZ638" s="29"/>
      <c r="BA638" s="29"/>
      <c r="BB638" s="29"/>
      <c r="BC638" s="30"/>
      <c r="BD638" s="249"/>
      <c r="BE638" s="249"/>
      <c r="BF638" s="249"/>
      <c r="BG638" s="249"/>
      <c r="BH638" s="32"/>
      <c r="BI638" s="56"/>
    </row>
    <row r="639" spans="2:61" s="15" customFormat="1" ht="21" x14ac:dyDescent="0.25">
      <c r="B639" s="47"/>
      <c r="C639" s="20">
        <f t="shared" si="79"/>
        <v>46004</v>
      </c>
      <c r="D639" s="168">
        <f>SUMIFS('Transport-DB'!O:O,'Transport-DB'!C:C,"="&amp;'Work DB'!C639,'Transport-DB'!F:F,"="&amp;'Work DB'!$D$4)</f>
        <v>0</v>
      </c>
      <c r="E639" s="169">
        <f>SUMIFS('Transport-DB'!O:O,'Transport-DB'!C:C,"="&amp;'Work DB'!C639,'Transport-DB'!F:F,"="&amp;'Work DB'!$E$4)</f>
        <v>0</v>
      </c>
      <c r="F639" s="169">
        <f>SUMIFS('Transport-DB'!O:O,'Transport-DB'!C:C,"="&amp;'Work DB'!C639,'Transport-DB'!F:F,"="&amp;'Work DB'!$F$4)</f>
        <v>0</v>
      </c>
      <c r="G639" s="169">
        <f>SUMIFS('Transport-DB'!O:O,'Transport-DB'!C:C,"="&amp;'Work DB'!C639,'Transport-DB'!F:F,"="&amp;'Work DB'!$G$4)</f>
        <v>0</v>
      </c>
      <c r="H639" s="166">
        <f>SUMIFS('Transport-DB'!O:O,'Transport-DB'!C:C,"="&amp;'Work DB'!C639,'Transport-DB'!F:F,"="&amp;'Work DB'!$H$4)</f>
        <v>0</v>
      </c>
      <c r="I639" s="169">
        <f>SUMIFS('Transport-DB'!O:O,'Transport-DB'!C:C,"="&amp;'Work DB'!C639,'Transport-DB'!F:F,"="&amp;'Work DB'!$I$4)</f>
        <v>0</v>
      </c>
      <c r="J639" s="337">
        <f>SUMIFS('Transport-DB'!O:O,'Transport-DB'!C:C,"="&amp;'Work DB'!C639,'Transport-DB'!F:F,"="&amp;'Work DB'!$J$4)</f>
        <v>0</v>
      </c>
      <c r="K639" s="168">
        <f>SUMIFS('Transport-DB'!N:N,'Transport-DB'!C:C,"="&amp;'Work DB'!C639,'Transport-DB'!F:F,"="&amp;'Work DB'!$K$4)</f>
        <v>0</v>
      </c>
      <c r="L639" s="169">
        <f>SUMIFS('Transport-DB'!N:N,'Transport-DB'!C:C,"="&amp;'Work DB'!C639,'Transport-DB'!F:F,"="&amp;'Work DB'!$L$4)</f>
        <v>0</v>
      </c>
      <c r="M639" s="169">
        <f>SUMIFS('Transport-DB'!N:N,'Transport-DB'!C:C,"="&amp;'Work DB'!C639,'Transport-DB'!F:F,"="&amp;'Work DB'!$M$4)</f>
        <v>0</v>
      </c>
      <c r="N639" s="169">
        <f>SUMIFS('Transport-DB'!N:N,'Transport-DB'!C:C,"="&amp;'Work DB'!C639,'Transport-DB'!F:F,"="&amp;'Work DB'!$N$4)</f>
        <v>0</v>
      </c>
      <c r="O639" s="169">
        <f>SUMIFS('Transport-DB'!N:N,'Transport-DB'!C:C,"="&amp;'Work DB'!C639,'Transport-DB'!F:F,"="&amp;'Work DB'!$O$4)</f>
        <v>0</v>
      </c>
      <c r="P639" s="169">
        <f>SUMIFS('Transport-DB'!N:N,'Transport-DB'!C:C,"="&amp;'Work DB'!C639,'Transport-DB'!F:F,"="&amp;'Work DB'!$P$4)</f>
        <v>0</v>
      </c>
      <c r="Q639" s="166">
        <f>SUMIFS('Transport-DB'!N:N,'Transport-DB'!C:C,"="&amp;'Work DB'!C639,'Transport-DB'!F:F,"="&amp;'Work DB'!$Q$4)</f>
        <v>0</v>
      </c>
      <c r="R639" s="167">
        <f>SUMIFS('Transport-DB'!N:N,'Transport-DB'!C:C,"="&amp;'Work DB'!C639,'Transport-DB'!F:F,"="&amp;'Work DB'!$R$4)</f>
        <v>0</v>
      </c>
      <c r="S639" s="168">
        <f>SUM(D639:J639)+SUM(K639:R639)-M639-SUMIFS(Transport_DB[ترانشه],Transport_DB[توضیحات],"دیسپوزال",Transport_DB[تاریخ],'Work DB'!C639)</f>
        <v>0</v>
      </c>
      <c r="T639" s="169">
        <f t="shared" si="80"/>
        <v>0</v>
      </c>
      <c r="U639" s="169"/>
      <c r="V639" s="169"/>
      <c r="W639" s="169"/>
      <c r="X639" s="169"/>
      <c r="Y639" s="167"/>
      <c r="Z639" s="249"/>
      <c r="AA639" s="168">
        <f>SUMIFS('Transport-DB'!P:P,'Transport-DB'!C:C,"="&amp;'Work DB'!C639,'Transport-DB'!F:F,"="&amp;'Work DB'!$AA$4)</f>
        <v>0</v>
      </c>
      <c r="AB639" s="169">
        <f>SUMIFS('Transport-DB'!P:P,'Transport-DB'!C:C,"="&amp;'Work DB'!C639,'Transport-DB'!F:F,"="&amp;'Work DB'!$AB$4)</f>
        <v>0</v>
      </c>
      <c r="AC639" s="169">
        <f>SUMIFS('Transport-DB'!P:P,'Transport-DB'!C:C,"="&amp;'Work DB'!C639,'Transport-DB'!F:F,"="&amp;'Work DB'!$AC$4)</f>
        <v>0</v>
      </c>
      <c r="AD639" s="166">
        <f>SUMIFS('Transport-DB'!P:P,'Transport-DB'!C:C,"="&amp;'Work DB'!C639,'Transport-DB'!F:F,"="&amp;'Work DB'!$AD$4)</f>
        <v>0</v>
      </c>
      <c r="AE639" s="166">
        <f>SUMIFS('Transport-DB'!P:P,'Transport-DB'!C:C,"="&amp;'Work DB'!C639,'Transport-DB'!F:F,"="&amp;'Work DB'!$AE$4)</f>
        <v>0</v>
      </c>
      <c r="AF639" s="166">
        <f>SUMIFS('Transport-DB'!P:P,'Transport-DB'!C:C,"="&amp;'Work DB'!C639,'Transport-DB'!F:F,"="&amp;'Work DB'!$AF$4)</f>
        <v>0</v>
      </c>
      <c r="AG639" s="167"/>
      <c r="AH639" s="168">
        <f>SUMIFS('Transport-DB'!Q:Q,'Transport-DB'!C:C,"="&amp;'Work DB'!C639)</f>
        <v>0</v>
      </c>
      <c r="AI639" s="170">
        <f>SUMIFS(Civil_DB[قالب بندی],Civil_DB[تاریخ],"="&amp;'Work DB'!C639)</f>
        <v>0</v>
      </c>
      <c r="AJ639" s="169"/>
      <c r="AK639" s="167">
        <f>SUMIFS(Civil_DB[بتن],Civil_DB[تاریخ],"="&amp;'Work DB'!C639)</f>
        <v>0</v>
      </c>
      <c r="AL639" s="28"/>
      <c r="AM639" s="29"/>
      <c r="AN639" s="31"/>
      <c r="AO639" s="28"/>
      <c r="AP639" s="29"/>
      <c r="AQ639" s="29"/>
      <c r="AR639" s="30"/>
      <c r="AS639" s="28"/>
      <c r="AT639" s="29"/>
      <c r="AU639" s="30"/>
      <c r="AV639" s="184"/>
      <c r="AW639" s="29"/>
      <c r="AX639" s="29"/>
      <c r="AY639" s="29"/>
      <c r="AZ639" s="29"/>
      <c r="BA639" s="29"/>
      <c r="BB639" s="29"/>
      <c r="BC639" s="30"/>
      <c r="BD639" s="249"/>
      <c r="BE639" s="249"/>
      <c r="BF639" s="249"/>
      <c r="BG639" s="249"/>
      <c r="BH639" s="32"/>
      <c r="BI639" s="56"/>
    </row>
    <row r="640" spans="2:61" s="15" customFormat="1" ht="21" x14ac:dyDescent="0.25">
      <c r="B640" s="47"/>
      <c r="C640" s="20">
        <f t="shared" si="79"/>
        <v>46005</v>
      </c>
      <c r="D640" s="168">
        <f>SUMIFS('Transport-DB'!O:O,'Transport-DB'!C:C,"="&amp;'Work DB'!C640,'Transport-DB'!F:F,"="&amp;'Work DB'!$D$4)</f>
        <v>0</v>
      </c>
      <c r="E640" s="169">
        <f>SUMIFS('Transport-DB'!O:O,'Transport-DB'!C:C,"="&amp;'Work DB'!C640,'Transport-DB'!F:F,"="&amp;'Work DB'!$E$4)</f>
        <v>0</v>
      </c>
      <c r="F640" s="169">
        <f>SUMIFS('Transport-DB'!O:O,'Transport-DB'!C:C,"="&amp;'Work DB'!C640,'Transport-DB'!F:F,"="&amp;'Work DB'!$F$4)</f>
        <v>0</v>
      </c>
      <c r="G640" s="169">
        <f>SUMIFS('Transport-DB'!O:O,'Transport-DB'!C:C,"="&amp;'Work DB'!C640,'Transport-DB'!F:F,"="&amp;'Work DB'!$G$4)</f>
        <v>0</v>
      </c>
      <c r="H640" s="166">
        <f>SUMIFS('Transport-DB'!O:O,'Transport-DB'!C:C,"="&amp;'Work DB'!C640,'Transport-DB'!F:F,"="&amp;'Work DB'!$H$4)</f>
        <v>0</v>
      </c>
      <c r="I640" s="169">
        <f>SUMIFS('Transport-DB'!O:O,'Transport-DB'!C:C,"="&amp;'Work DB'!C640,'Transport-DB'!F:F,"="&amp;'Work DB'!$I$4)</f>
        <v>0</v>
      </c>
      <c r="J640" s="337">
        <f>SUMIFS('Transport-DB'!O:O,'Transport-DB'!C:C,"="&amp;'Work DB'!C640,'Transport-DB'!F:F,"="&amp;'Work DB'!$J$4)</f>
        <v>0</v>
      </c>
      <c r="K640" s="168">
        <f>SUMIFS('Transport-DB'!N:N,'Transport-DB'!C:C,"="&amp;'Work DB'!C640,'Transport-DB'!F:F,"="&amp;'Work DB'!$K$4)</f>
        <v>0</v>
      </c>
      <c r="L640" s="169">
        <f>SUMIFS('Transport-DB'!N:N,'Transport-DB'!C:C,"="&amp;'Work DB'!C640,'Transport-DB'!F:F,"="&amp;'Work DB'!$L$4)</f>
        <v>0</v>
      </c>
      <c r="M640" s="169">
        <f>SUMIFS('Transport-DB'!N:N,'Transport-DB'!C:C,"="&amp;'Work DB'!C640,'Transport-DB'!F:F,"="&amp;'Work DB'!$M$4)</f>
        <v>0</v>
      </c>
      <c r="N640" s="169">
        <f>SUMIFS('Transport-DB'!N:N,'Transport-DB'!C:C,"="&amp;'Work DB'!C640,'Transport-DB'!F:F,"="&amp;'Work DB'!$N$4)</f>
        <v>0</v>
      </c>
      <c r="O640" s="169">
        <f>SUMIFS('Transport-DB'!N:N,'Transport-DB'!C:C,"="&amp;'Work DB'!C640,'Transport-DB'!F:F,"="&amp;'Work DB'!$O$4)</f>
        <v>0</v>
      </c>
      <c r="P640" s="169">
        <f>SUMIFS('Transport-DB'!N:N,'Transport-DB'!C:C,"="&amp;'Work DB'!C640,'Transport-DB'!F:F,"="&amp;'Work DB'!$P$4)</f>
        <v>0</v>
      </c>
      <c r="Q640" s="166">
        <f>SUMIFS('Transport-DB'!N:N,'Transport-DB'!C:C,"="&amp;'Work DB'!C640,'Transport-DB'!F:F,"="&amp;'Work DB'!$Q$4)</f>
        <v>0</v>
      </c>
      <c r="R640" s="167">
        <f>SUMIFS('Transport-DB'!N:N,'Transport-DB'!C:C,"="&amp;'Work DB'!C640,'Transport-DB'!F:F,"="&amp;'Work DB'!$R$4)</f>
        <v>0</v>
      </c>
      <c r="S640" s="168">
        <f>SUM(D640:J640)+SUM(K640:R640)-M640-SUMIFS(Transport_DB[ترانشه],Transport_DB[توضیحات],"دیسپوزال",Transport_DB[تاریخ],'Work DB'!C640)</f>
        <v>0</v>
      </c>
      <c r="T640" s="169">
        <f t="shared" si="80"/>
        <v>0</v>
      </c>
      <c r="U640" s="169"/>
      <c r="V640" s="169"/>
      <c r="W640" s="169"/>
      <c r="X640" s="169"/>
      <c r="Y640" s="167"/>
      <c r="Z640" s="249"/>
      <c r="AA640" s="168">
        <f>SUMIFS('Transport-DB'!P:P,'Transport-DB'!C:C,"="&amp;'Work DB'!C640,'Transport-DB'!F:F,"="&amp;'Work DB'!$AA$4)</f>
        <v>0</v>
      </c>
      <c r="AB640" s="169">
        <f>SUMIFS('Transport-DB'!P:P,'Transport-DB'!C:C,"="&amp;'Work DB'!C640,'Transport-DB'!F:F,"="&amp;'Work DB'!$AB$4)</f>
        <v>0</v>
      </c>
      <c r="AC640" s="169">
        <f>SUMIFS('Transport-DB'!P:P,'Transport-DB'!C:C,"="&amp;'Work DB'!C640,'Transport-DB'!F:F,"="&amp;'Work DB'!$AC$4)</f>
        <v>0</v>
      </c>
      <c r="AD640" s="166">
        <f>SUMIFS('Transport-DB'!P:P,'Transport-DB'!C:C,"="&amp;'Work DB'!C640,'Transport-DB'!F:F,"="&amp;'Work DB'!$AD$4)</f>
        <v>0</v>
      </c>
      <c r="AE640" s="166">
        <f>SUMIFS('Transport-DB'!P:P,'Transport-DB'!C:C,"="&amp;'Work DB'!C640,'Transport-DB'!F:F,"="&amp;'Work DB'!$AE$4)</f>
        <v>0</v>
      </c>
      <c r="AF640" s="166">
        <f>SUMIFS('Transport-DB'!P:P,'Transport-DB'!C:C,"="&amp;'Work DB'!C640,'Transport-DB'!F:F,"="&amp;'Work DB'!$AF$4)</f>
        <v>0</v>
      </c>
      <c r="AG640" s="167"/>
      <c r="AH640" s="168">
        <f>SUMIFS('Transport-DB'!Q:Q,'Transport-DB'!C:C,"="&amp;'Work DB'!C640)</f>
        <v>0</v>
      </c>
      <c r="AI640" s="170">
        <f>SUMIFS(Civil_DB[قالب بندی],Civil_DB[تاریخ],"="&amp;'Work DB'!C640)</f>
        <v>0</v>
      </c>
      <c r="AJ640" s="169"/>
      <c r="AK640" s="167">
        <f>SUMIFS(Civil_DB[بتن],Civil_DB[تاریخ],"="&amp;'Work DB'!C640)</f>
        <v>0</v>
      </c>
      <c r="AL640" s="28"/>
      <c r="AM640" s="29"/>
      <c r="AN640" s="31"/>
      <c r="AO640" s="28"/>
      <c r="AP640" s="29"/>
      <c r="AQ640" s="29"/>
      <c r="AR640" s="30"/>
      <c r="AS640" s="28"/>
      <c r="AT640" s="29"/>
      <c r="AU640" s="30"/>
      <c r="AV640" s="184"/>
      <c r="AW640" s="29"/>
      <c r="AX640" s="29"/>
      <c r="AY640" s="29"/>
      <c r="AZ640" s="29"/>
      <c r="BA640" s="29"/>
      <c r="BB640" s="29"/>
      <c r="BC640" s="30"/>
      <c r="BD640" s="249"/>
      <c r="BE640" s="249"/>
      <c r="BF640" s="249"/>
      <c r="BG640" s="249"/>
      <c r="BH640" s="32"/>
      <c r="BI640" s="56"/>
    </row>
    <row r="641" spans="2:61" s="15" customFormat="1" ht="21" x14ac:dyDescent="0.25">
      <c r="B641" s="47"/>
      <c r="C641" s="20">
        <f t="shared" si="79"/>
        <v>46006</v>
      </c>
      <c r="D641" s="168">
        <f>SUMIFS('Transport-DB'!O:O,'Transport-DB'!C:C,"="&amp;'Work DB'!C641,'Transport-DB'!F:F,"="&amp;'Work DB'!$D$4)</f>
        <v>0</v>
      </c>
      <c r="E641" s="169">
        <f>SUMIFS('Transport-DB'!O:O,'Transport-DB'!C:C,"="&amp;'Work DB'!C641,'Transport-DB'!F:F,"="&amp;'Work DB'!$E$4)</f>
        <v>0</v>
      </c>
      <c r="F641" s="169">
        <f>SUMIFS('Transport-DB'!O:O,'Transport-DB'!C:C,"="&amp;'Work DB'!C641,'Transport-DB'!F:F,"="&amp;'Work DB'!$F$4)</f>
        <v>0</v>
      </c>
      <c r="G641" s="169">
        <f>SUMIFS('Transport-DB'!O:O,'Transport-DB'!C:C,"="&amp;'Work DB'!C641,'Transport-DB'!F:F,"="&amp;'Work DB'!$G$4)</f>
        <v>0</v>
      </c>
      <c r="H641" s="166">
        <f>SUMIFS('Transport-DB'!O:O,'Transport-DB'!C:C,"="&amp;'Work DB'!C641,'Transport-DB'!F:F,"="&amp;'Work DB'!$H$4)</f>
        <v>0</v>
      </c>
      <c r="I641" s="169">
        <f>SUMIFS('Transport-DB'!O:O,'Transport-DB'!C:C,"="&amp;'Work DB'!C641,'Transport-DB'!F:F,"="&amp;'Work DB'!$I$4)</f>
        <v>0</v>
      </c>
      <c r="J641" s="337">
        <f>SUMIFS('Transport-DB'!O:O,'Transport-DB'!C:C,"="&amp;'Work DB'!C641,'Transport-DB'!F:F,"="&amp;'Work DB'!$J$4)</f>
        <v>0</v>
      </c>
      <c r="K641" s="168">
        <f>SUMIFS('Transport-DB'!N:N,'Transport-DB'!C:C,"="&amp;'Work DB'!C641,'Transport-DB'!F:F,"="&amp;'Work DB'!$K$4)</f>
        <v>0</v>
      </c>
      <c r="L641" s="169">
        <f>SUMIFS('Transport-DB'!N:N,'Transport-DB'!C:C,"="&amp;'Work DB'!C641,'Transport-DB'!F:F,"="&amp;'Work DB'!$L$4)</f>
        <v>0</v>
      </c>
      <c r="M641" s="169">
        <f>SUMIFS('Transport-DB'!N:N,'Transport-DB'!C:C,"="&amp;'Work DB'!C641,'Transport-DB'!F:F,"="&amp;'Work DB'!$M$4)</f>
        <v>0</v>
      </c>
      <c r="N641" s="169">
        <f>SUMIFS('Transport-DB'!N:N,'Transport-DB'!C:C,"="&amp;'Work DB'!C641,'Transport-DB'!F:F,"="&amp;'Work DB'!$N$4)</f>
        <v>0</v>
      </c>
      <c r="O641" s="169">
        <f>SUMIFS('Transport-DB'!N:N,'Transport-DB'!C:C,"="&amp;'Work DB'!C641,'Transport-DB'!F:F,"="&amp;'Work DB'!$O$4)</f>
        <v>0</v>
      </c>
      <c r="P641" s="169">
        <f>SUMIFS('Transport-DB'!N:N,'Transport-DB'!C:C,"="&amp;'Work DB'!C641,'Transport-DB'!F:F,"="&amp;'Work DB'!$P$4)</f>
        <v>0</v>
      </c>
      <c r="Q641" s="166">
        <f>SUMIFS('Transport-DB'!N:N,'Transport-DB'!C:C,"="&amp;'Work DB'!C641,'Transport-DB'!F:F,"="&amp;'Work DB'!$Q$4)</f>
        <v>0</v>
      </c>
      <c r="R641" s="167">
        <f>SUMIFS('Transport-DB'!N:N,'Transport-DB'!C:C,"="&amp;'Work DB'!C641,'Transport-DB'!F:F,"="&amp;'Work DB'!$R$4)</f>
        <v>0</v>
      </c>
      <c r="S641" s="168">
        <f>SUM(D641:J641)+SUM(K641:R641)-M641-SUMIFS(Transport_DB[ترانشه],Transport_DB[توضیحات],"دیسپوزال",Transport_DB[تاریخ],'Work DB'!C641)</f>
        <v>0</v>
      </c>
      <c r="T641" s="169">
        <f t="shared" si="80"/>
        <v>0</v>
      </c>
      <c r="U641" s="169"/>
      <c r="V641" s="169"/>
      <c r="W641" s="169"/>
      <c r="X641" s="169"/>
      <c r="Y641" s="167"/>
      <c r="Z641" s="249"/>
      <c r="AA641" s="168">
        <f>SUMIFS('Transport-DB'!P:P,'Transport-DB'!C:C,"="&amp;'Work DB'!C641,'Transport-DB'!F:F,"="&amp;'Work DB'!$AA$4)</f>
        <v>0</v>
      </c>
      <c r="AB641" s="169">
        <f>SUMIFS('Transport-DB'!P:P,'Transport-DB'!C:C,"="&amp;'Work DB'!C641,'Transport-DB'!F:F,"="&amp;'Work DB'!$AB$4)</f>
        <v>0</v>
      </c>
      <c r="AC641" s="169">
        <f>SUMIFS('Transport-DB'!P:P,'Transport-DB'!C:C,"="&amp;'Work DB'!C641,'Transport-DB'!F:F,"="&amp;'Work DB'!$AC$4)</f>
        <v>0</v>
      </c>
      <c r="AD641" s="166">
        <f>SUMIFS('Transport-DB'!P:P,'Transport-DB'!C:C,"="&amp;'Work DB'!C641,'Transport-DB'!F:F,"="&amp;'Work DB'!$AD$4)</f>
        <v>0</v>
      </c>
      <c r="AE641" s="166">
        <f>SUMIFS('Transport-DB'!P:P,'Transport-DB'!C:C,"="&amp;'Work DB'!C641,'Transport-DB'!F:F,"="&amp;'Work DB'!$AE$4)</f>
        <v>0</v>
      </c>
      <c r="AF641" s="166">
        <f>SUMIFS('Transport-DB'!P:P,'Transport-DB'!C:C,"="&amp;'Work DB'!C641,'Transport-DB'!F:F,"="&amp;'Work DB'!$AF$4)</f>
        <v>0</v>
      </c>
      <c r="AG641" s="167"/>
      <c r="AH641" s="168">
        <f>SUMIFS('Transport-DB'!Q:Q,'Transport-DB'!C:C,"="&amp;'Work DB'!C641)</f>
        <v>0</v>
      </c>
      <c r="AI641" s="170">
        <f>SUMIFS(Civil_DB[قالب بندی],Civil_DB[تاریخ],"="&amp;'Work DB'!C641)</f>
        <v>0</v>
      </c>
      <c r="AJ641" s="169"/>
      <c r="AK641" s="167">
        <f>SUMIFS(Civil_DB[بتن],Civil_DB[تاریخ],"="&amp;'Work DB'!C641)</f>
        <v>0</v>
      </c>
      <c r="AL641" s="28"/>
      <c r="AM641" s="29"/>
      <c r="AN641" s="31"/>
      <c r="AO641" s="28"/>
      <c r="AP641" s="29"/>
      <c r="AQ641" s="29"/>
      <c r="AR641" s="30"/>
      <c r="AS641" s="28"/>
      <c r="AT641" s="29"/>
      <c r="AU641" s="30"/>
      <c r="AV641" s="184"/>
      <c r="AW641" s="29"/>
      <c r="AX641" s="29"/>
      <c r="AY641" s="29"/>
      <c r="AZ641" s="29"/>
      <c r="BA641" s="29"/>
      <c r="BB641" s="29"/>
      <c r="BC641" s="30"/>
      <c r="BD641" s="249"/>
      <c r="BE641" s="249"/>
      <c r="BF641" s="249"/>
      <c r="BG641" s="249"/>
      <c r="BH641" s="32"/>
      <c r="BI641" s="56"/>
    </row>
    <row r="642" spans="2:61" s="15" customFormat="1" ht="21" x14ac:dyDescent="0.25">
      <c r="B642" s="47"/>
      <c r="C642" s="20">
        <f t="shared" si="79"/>
        <v>46007</v>
      </c>
      <c r="D642" s="168">
        <f>SUMIFS('Transport-DB'!O:O,'Transport-DB'!C:C,"="&amp;'Work DB'!C642,'Transport-DB'!F:F,"="&amp;'Work DB'!$D$4)</f>
        <v>0</v>
      </c>
      <c r="E642" s="169">
        <f>SUMIFS('Transport-DB'!O:O,'Transport-DB'!C:C,"="&amp;'Work DB'!C642,'Transport-DB'!F:F,"="&amp;'Work DB'!$E$4)</f>
        <v>0</v>
      </c>
      <c r="F642" s="169">
        <f>SUMIFS('Transport-DB'!O:O,'Transport-DB'!C:C,"="&amp;'Work DB'!C642,'Transport-DB'!F:F,"="&amp;'Work DB'!$F$4)</f>
        <v>0</v>
      </c>
      <c r="G642" s="169">
        <f>SUMIFS('Transport-DB'!O:O,'Transport-DB'!C:C,"="&amp;'Work DB'!C642,'Transport-DB'!F:F,"="&amp;'Work DB'!$G$4)</f>
        <v>0</v>
      </c>
      <c r="H642" s="166">
        <f>SUMIFS('Transport-DB'!O:O,'Transport-DB'!C:C,"="&amp;'Work DB'!C642,'Transport-DB'!F:F,"="&amp;'Work DB'!$H$4)</f>
        <v>0</v>
      </c>
      <c r="I642" s="169">
        <f>SUMIFS('Transport-DB'!O:O,'Transport-DB'!C:C,"="&amp;'Work DB'!C642,'Transport-DB'!F:F,"="&amp;'Work DB'!$I$4)</f>
        <v>0</v>
      </c>
      <c r="J642" s="337">
        <f>SUMIFS('Transport-DB'!O:O,'Transport-DB'!C:C,"="&amp;'Work DB'!C642,'Transport-DB'!F:F,"="&amp;'Work DB'!$J$4)</f>
        <v>0</v>
      </c>
      <c r="K642" s="168">
        <f>SUMIFS('Transport-DB'!N:N,'Transport-DB'!C:C,"="&amp;'Work DB'!C642,'Transport-DB'!F:F,"="&amp;'Work DB'!$K$4)</f>
        <v>0</v>
      </c>
      <c r="L642" s="169">
        <f>SUMIFS('Transport-DB'!N:N,'Transport-DB'!C:C,"="&amp;'Work DB'!C642,'Transport-DB'!F:F,"="&amp;'Work DB'!$L$4)</f>
        <v>0</v>
      </c>
      <c r="M642" s="169">
        <f>SUMIFS('Transport-DB'!N:N,'Transport-DB'!C:C,"="&amp;'Work DB'!C642,'Transport-DB'!F:F,"="&amp;'Work DB'!$M$4)</f>
        <v>0</v>
      </c>
      <c r="N642" s="169">
        <f>SUMIFS('Transport-DB'!N:N,'Transport-DB'!C:C,"="&amp;'Work DB'!C642,'Transport-DB'!F:F,"="&amp;'Work DB'!$N$4)</f>
        <v>0</v>
      </c>
      <c r="O642" s="169">
        <f>SUMIFS('Transport-DB'!N:N,'Transport-DB'!C:C,"="&amp;'Work DB'!C642,'Transport-DB'!F:F,"="&amp;'Work DB'!$O$4)</f>
        <v>0</v>
      </c>
      <c r="P642" s="169">
        <f>SUMIFS('Transport-DB'!N:N,'Transport-DB'!C:C,"="&amp;'Work DB'!C642,'Transport-DB'!F:F,"="&amp;'Work DB'!$P$4)</f>
        <v>0</v>
      </c>
      <c r="Q642" s="166">
        <f>SUMIFS('Transport-DB'!N:N,'Transport-DB'!C:C,"="&amp;'Work DB'!C642,'Transport-DB'!F:F,"="&amp;'Work DB'!$Q$4)</f>
        <v>0</v>
      </c>
      <c r="R642" s="167">
        <f>SUMIFS('Transport-DB'!N:N,'Transport-DB'!C:C,"="&amp;'Work DB'!C642,'Transport-DB'!F:F,"="&amp;'Work DB'!$R$4)</f>
        <v>0</v>
      </c>
      <c r="S642" s="168">
        <f>SUM(D642:J642)+SUM(K642:R642)-M642-SUMIFS(Transport_DB[ترانشه],Transport_DB[توضیحات],"دیسپوزال",Transport_DB[تاریخ],'Work DB'!C642)</f>
        <v>0</v>
      </c>
      <c r="T642" s="169">
        <f t="shared" si="80"/>
        <v>0</v>
      </c>
      <c r="U642" s="169"/>
      <c r="V642" s="169"/>
      <c r="W642" s="169"/>
      <c r="X642" s="169"/>
      <c r="Y642" s="167"/>
      <c r="Z642" s="249"/>
      <c r="AA642" s="168">
        <f>SUMIFS('Transport-DB'!P:P,'Transport-DB'!C:C,"="&amp;'Work DB'!C642,'Transport-DB'!F:F,"="&amp;'Work DB'!$AA$4)</f>
        <v>0</v>
      </c>
      <c r="AB642" s="169">
        <f>SUMIFS('Transport-DB'!P:P,'Transport-DB'!C:C,"="&amp;'Work DB'!C642,'Transport-DB'!F:F,"="&amp;'Work DB'!$AB$4)</f>
        <v>0</v>
      </c>
      <c r="AC642" s="169">
        <f>SUMIFS('Transport-DB'!P:P,'Transport-DB'!C:C,"="&amp;'Work DB'!C642,'Transport-DB'!F:F,"="&amp;'Work DB'!$AC$4)</f>
        <v>0</v>
      </c>
      <c r="AD642" s="166">
        <f>SUMIFS('Transport-DB'!P:P,'Transport-DB'!C:C,"="&amp;'Work DB'!C642,'Transport-DB'!F:F,"="&amp;'Work DB'!$AD$4)</f>
        <v>0</v>
      </c>
      <c r="AE642" s="166">
        <f>SUMIFS('Transport-DB'!P:P,'Transport-DB'!C:C,"="&amp;'Work DB'!C642,'Transport-DB'!F:F,"="&amp;'Work DB'!$AE$4)</f>
        <v>0</v>
      </c>
      <c r="AF642" s="166">
        <f>SUMIFS('Transport-DB'!P:P,'Transport-DB'!C:C,"="&amp;'Work DB'!C642,'Transport-DB'!F:F,"="&amp;'Work DB'!$AF$4)</f>
        <v>0</v>
      </c>
      <c r="AG642" s="167"/>
      <c r="AH642" s="168">
        <f>SUMIFS('Transport-DB'!Q:Q,'Transport-DB'!C:C,"="&amp;'Work DB'!C642)</f>
        <v>0</v>
      </c>
      <c r="AI642" s="170">
        <f>SUMIFS(Civil_DB[قالب بندی],Civil_DB[تاریخ],"="&amp;'Work DB'!C642)</f>
        <v>0</v>
      </c>
      <c r="AJ642" s="169"/>
      <c r="AK642" s="167">
        <f>SUMIFS(Civil_DB[بتن],Civil_DB[تاریخ],"="&amp;'Work DB'!C642)</f>
        <v>0</v>
      </c>
      <c r="AL642" s="28"/>
      <c r="AM642" s="29"/>
      <c r="AN642" s="31"/>
      <c r="AO642" s="28"/>
      <c r="AP642" s="29"/>
      <c r="AQ642" s="29"/>
      <c r="AR642" s="30"/>
      <c r="AS642" s="28"/>
      <c r="AT642" s="29"/>
      <c r="AU642" s="30"/>
      <c r="AV642" s="184"/>
      <c r="AW642" s="29"/>
      <c r="AX642" s="29"/>
      <c r="AY642" s="29"/>
      <c r="AZ642" s="29"/>
      <c r="BA642" s="29"/>
      <c r="BB642" s="29"/>
      <c r="BC642" s="30"/>
      <c r="BD642" s="249"/>
      <c r="BE642" s="249"/>
      <c r="BF642" s="249"/>
      <c r="BG642" s="249"/>
      <c r="BH642" s="32"/>
      <c r="BI642" s="56"/>
    </row>
    <row r="643" spans="2:61" s="15" customFormat="1" ht="21" x14ac:dyDescent="0.25">
      <c r="B643" s="47"/>
      <c r="C643" s="20">
        <f t="shared" si="79"/>
        <v>46008</v>
      </c>
      <c r="D643" s="168">
        <f>SUMIFS('Transport-DB'!O:O,'Transport-DB'!C:C,"="&amp;'Work DB'!C643,'Transport-DB'!F:F,"="&amp;'Work DB'!$D$4)</f>
        <v>0</v>
      </c>
      <c r="E643" s="169">
        <f>SUMIFS('Transport-DB'!O:O,'Transport-DB'!C:C,"="&amp;'Work DB'!C643,'Transport-DB'!F:F,"="&amp;'Work DB'!$E$4)</f>
        <v>0</v>
      </c>
      <c r="F643" s="169">
        <f>SUMIFS('Transport-DB'!O:O,'Transport-DB'!C:C,"="&amp;'Work DB'!C643,'Transport-DB'!F:F,"="&amp;'Work DB'!$F$4)</f>
        <v>0</v>
      </c>
      <c r="G643" s="169">
        <f>SUMIFS('Transport-DB'!O:O,'Transport-DB'!C:C,"="&amp;'Work DB'!C643,'Transport-DB'!F:F,"="&amp;'Work DB'!$G$4)</f>
        <v>0</v>
      </c>
      <c r="H643" s="166">
        <f>SUMIFS('Transport-DB'!O:O,'Transport-DB'!C:C,"="&amp;'Work DB'!C643,'Transport-DB'!F:F,"="&amp;'Work DB'!$H$4)</f>
        <v>0</v>
      </c>
      <c r="I643" s="169">
        <f>SUMIFS('Transport-DB'!O:O,'Transport-DB'!C:C,"="&amp;'Work DB'!C643,'Transport-DB'!F:F,"="&amp;'Work DB'!$I$4)</f>
        <v>0</v>
      </c>
      <c r="J643" s="337">
        <f>SUMIFS('Transport-DB'!O:O,'Transport-DB'!C:C,"="&amp;'Work DB'!C643,'Transport-DB'!F:F,"="&amp;'Work DB'!$J$4)</f>
        <v>0</v>
      </c>
      <c r="K643" s="168">
        <f>SUMIFS('Transport-DB'!N:N,'Transport-DB'!C:C,"="&amp;'Work DB'!C643,'Transport-DB'!F:F,"="&amp;'Work DB'!$K$4)</f>
        <v>0</v>
      </c>
      <c r="L643" s="169">
        <f>SUMIFS('Transport-DB'!N:N,'Transport-DB'!C:C,"="&amp;'Work DB'!C643,'Transport-DB'!F:F,"="&amp;'Work DB'!$L$4)</f>
        <v>0</v>
      </c>
      <c r="M643" s="169">
        <f>SUMIFS('Transport-DB'!N:N,'Transport-DB'!C:C,"="&amp;'Work DB'!C643,'Transport-DB'!F:F,"="&amp;'Work DB'!$M$4)</f>
        <v>0</v>
      </c>
      <c r="N643" s="169">
        <f>SUMIFS('Transport-DB'!N:N,'Transport-DB'!C:C,"="&amp;'Work DB'!C643,'Transport-DB'!F:F,"="&amp;'Work DB'!$N$4)</f>
        <v>0</v>
      </c>
      <c r="O643" s="169">
        <f>SUMIFS('Transport-DB'!N:N,'Transport-DB'!C:C,"="&amp;'Work DB'!C643,'Transport-DB'!F:F,"="&amp;'Work DB'!$O$4)</f>
        <v>0</v>
      </c>
      <c r="P643" s="169">
        <f>SUMIFS('Transport-DB'!N:N,'Transport-DB'!C:C,"="&amp;'Work DB'!C643,'Transport-DB'!F:F,"="&amp;'Work DB'!$P$4)</f>
        <v>0</v>
      </c>
      <c r="Q643" s="166">
        <f>SUMIFS('Transport-DB'!N:N,'Transport-DB'!C:C,"="&amp;'Work DB'!C643,'Transport-DB'!F:F,"="&amp;'Work DB'!$Q$4)</f>
        <v>0</v>
      </c>
      <c r="R643" s="167">
        <f>SUMIFS('Transport-DB'!N:N,'Transport-DB'!C:C,"="&amp;'Work DB'!C643,'Transport-DB'!F:F,"="&amp;'Work DB'!$R$4)</f>
        <v>0</v>
      </c>
      <c r="S643" s="168">
        <f>SUM(D643:J643)+SUM(K643:R643)-M643-SUMIFS(Transport_DB[ترانشه],Transport_DB[توضیحات],"دیسپوزال",Transport_DB[تاریخ],'Work DB'!C643)</f>
        <v>0</v>
      </c>
      <c r="T643" s="169">
        <f t="shared" si="80"/>
        <v>0</v>
      </c>
      <c r="U643" s="169"/>
      <c r="V643" s="169"/>
      <c r="W643" s="169"/>
      <c r="X643" s="169"/>
      <c r="Y643" s="167"/>
      <c r="Z643" s="249"/>
      <c r="AA643" s="168">
        <f>SUMIFS('Transport-DB'!P:P,'Transport-DB'!C:C,"="&amp;'Work DB'!C643,'Transport-DB'!F:F,"="&amp;'Work DB'!$AA$4)</f>
        <v>0</v>
      </c>
      <c r="AB643" s="169">
        <f>SUMIFS('Transport-DB'!P:P,'Transport-DB'!C:C,"="&amp;'Work DB'!C643,'Transport-DB'!F:F,"="&amp;'Work DB'!$AB$4)</f>
        <v>0</v>
      </c>
      <c r="AC643" s="169">
        <f>SUMIFS('Transport-DB'!P:P,'Transport-DB'!C:C,"="&amp;'Work DB'!C643,'Transport-DB'!F:F,"="&amp;'Work DB'!$AC$4)</f>
        <v>0</v>
      </c>
      <c r="AD643" s="166">
        <f>SUMIFS('Transport-DB'!P:P,'Transport-DB'!C:C,"="&amp;'Work DB'!C643,'Transport-DB'!F:F,"="&amp;'Work DB'!$AD$4)</f>
        <v>0</v>
      </c>
      <c r="AE643" s="166">
        <f>SUMIFS('Transport-DB'!P:P,'Transport-DB'!C:C,"="&amp;'Work DB'!C643,'Transport-DB'!F:F,"="&amp;'Work DB'!$AE$4)</f>
        <v>0</v>
      </c>
      <c r="AF643" s="166">
        <f>SUMIFS('Transport-DB'!P:P,'Transport-DB'!C:C,"="&amp;'Work DB'!C643,'Transport-DB'!F:F,"="&amp;'Work DB'!$AF$4)</f>
        <v>0</v>
      </c>
      <c r="AG643" s="167"/>
      <c r="AH643" s="168">
        <f>SUMIFS('Transport-DB'!Q:Q,'Transport-DB'!C:C,"="&amp;'Work DB'!C643)</f>
        <v>0</v>
      </c>
      <c r="AI643" s="170">
        <f>SUMIFS(Civil_DB[قالب بندی],Civil_DB[تاریخ],"="&amp;'Work DB'!C643)</f>
        <v>0</v>
      </c>
      <c r="AJ643" s="169"/>
      <c r="AK643" s="167">
        <f>SUMIFS(Civil_DB[بتن],Civil_DB[تاریخ],"="&amp;'Work DB'!C643)</f>
        <v>0</v>
      </c>
      <c r="AL643" s="28"/>
      <c r="AM643" s="29"/>
      <c r="AN643" s="31"/>
      <c r="AO643" s="28"/>
      <c r="AP643" s="29"/>
      <c r="AQ643" s="29"/>
      <c r="AR643" s="30"/>
      <c r="AS643" s="28"/>
      <c r="AT643" s="29"/>
      <c r="AU643" s="30"/>
      <c r="AV643" s="184"/>
      <c r="AW643" s="29"/>
      <c r="AX643" s="29"/>
      <c r="AY643" s="29"/>
      <c r="AZ643" s="29"/>
      <c r="BA643" s="29"/>
      <c r="BB643" s="29"/>
      <c r="BC643" s="30"/>
      <c r="BD643" s="249"/>
      <c r="BE643" s="249"/>
      <c r="BF643" s="249"/>
      <c r="BG643" s="249"/>
      <c r="BH643" s="32"/>
      <c r="BI643" s="56"/>
    </row>
    <row r="644" spans="2:61" s="15" customFormat="1" ht="21" x14ac:dyDescent="0.25">
      <c r="B644" s="47"/>
      <c r="C644" s="20">
        <f t="shared" si="79"/>
        <v>46009</v>
      </c>
      <c r="D644" s="168">
        <f>SUMIFS('Transport-DB'!O:O,'Transport-DB'!C:C,"="&amp;'Work DB'!C644,'Transport-DB'!F:F,"="&amp;'Work DB'!$D$4)</f>
        <v>0</v>
      </c>
      <c r="E644" s="169">
        <f>SUMIFS('Transport-DB'!O:O,'Transport-DB'!C:C,"="&amp;'Work DB'!C644,'Transport-DB'!F:F,"="&amp;'Work DB'!$E$4)</f>
        <v>0</v>
      </c>
      <c r="F644" s="169">
        <f>SUMIFS('Transport-DB'!O:O,'Transport-DB'!C:C,"="&amp;'Work DB'!C644,'Transport-DB'!F:F,"="&amp;'Work DB'!$F$4)</f>
        <v>0</v>
      </c>
      <c r="G644" s="169">
        <f>SUMIFS('Transport-DB'!O:O,'Transport-DB'!C:C,"="&amp;'Work DB'!C644,'Transport-DB'!F:F,"="&amp;'Work DB'!$G$4)</f>
        <v>0</v>
      </c>
      <c r="H644" s="166">
        <f>SUMIFS('Transport-DB'!O:O,'Transport-DB'!C:C,"="&amp;'Work DB'!C644,'Transport-DB'!F:F,"="&amp;'Work DB'!$H$4)</f>
        <v>0</v>
      </c>
      <c r="I644" s="169">
        <f>SUMIFS('Transport-DB'!O:O,'Transport-DB'!C:C,"="&amp;'Work DB'!C644,'Transport-DB'!F:F,"="&amp;'Work DB'!$I$4)</f>
        <v>0</v>
      </c>
      <c r="J644" s="337">
        <f>SUMIFS('Transport-DB'!O:O,'Transport-DB'!C:C,"="&amp;'Work DB'!C644,'Transport-DB'!F:F,"="&amp;'Work DB'!$J$4)</f>
        <v>0</v>
      </c>
      <c r="K644" s="168">
        <f>SUMIFS('Transport-DB'!N:N,'Transport-DB'!C:C,"="&amp;'Work DB'!C644,'Transport-DB'!F:F,"="&amp;'Work DB'!$K$4)</f>
        <v>0</v>
      </c>
      <c r="L644" s="169">
        <f>SUMIFS('Transport-DB'!N:N,'Transport-DB'!C:C,"="&amp;'Work DB'!C644,'Transport-DB'!F:F,"="&amp;'Work DB'!$L$4)</f>
        <v>0</v>
      </c>
      <c r="M644" s="169">
        <f>SUMIFS('Transport-DB'!N:N,'Transport-DB'!C:C,"="&amp;'Work DB'!C644,'Transport-DB'!F:F,"="&amp;'Work DB'!$M$4)</f>
        <v>0</v>
      </c>
      <c r="N644" s="169">
        <f>SUMIFS('Transport-DB'!N:N,'Transport-DB'!C:C,"="&amp;'Work DB'!C644,'Transport-DB'!F:F,"="&amp;'Work DB'!$N$4)</f>
        <v>0</v>
      </c>
      <c r="O644" s="169">
        <f>SUMIFS('Transport-DB'!N:N,'Transport-DB'!C:C,"="&amp;'Work DB'!C644,'Transport-DB'!F:F,"="&amp;'Work DB'!$O$4)</f>
        <v>0</v>
      </c>
      <c r="P644" s="169">
        <f>SUMIFS('Transport-DB'!N:N,'Transport-DB'!C:C,"="&amp;'Work DB'!C644,'Transport-DB'!F:F,"="&amp;'Work DB'!$P$4)</f>
        <v>0</v>
      </c>
      <c r="Q644" s="166">
        <f>SUMIFS('Transport-DB'!N:N,'Transport-DB'!C:C,"="&amp;'Work DB'!C644,'Transport-DB'!F:F,"="&amp;'Work DB'!$Q$4)</f>
        <v>0</v>
      </c>
      <c r="R644" s="167">
        <f>SUMIFS('Transport-DB'!N:N,'Transport-DB'!C:C,"="&amp;'Work DB'!C644,'Transport-DB'!F:F,"="&amp;'Work DB'!$R$4)</f>
        <v>0</v>
      </c>
      <c r="S644" s="168">
        <f>SUM(D644:J644)+SUM(K644:R644)-M644-SUMIFS(Transport_DB[ترانشه],Transport_DB[توضیحات],"دیسپوزال",Transport_DB[تاریخ],'Work DB'!C644)</f>
        <v>0</v>
      </c>
      <c r="T644" s="169">
        <f t="shared" si="80"/>
        <v>0</v>
      </c>
      <c r="U644" s="169"/>
      <c r="V644" s="169"/>
      <c r="W644" s="169"/>
      <c r="X644" s="169"/>
      <c r="Y644" s="167"/>
      <c r="Z644" s="249"/>
      <c r="AA644" s="168">
        <f>SUMIFS('Transport-DB'!P:P,'Transport-DB'!C:C,"="&amp;'Work DB'!C644,'Transport-DB'!F:F,"="&amp;'Work DB'!$AA$4)</f>
        <v>0</v>
      </c>
      <c r="AB644" s="169">
        <f>SUMIFS('Transport-DB'!P:P,'Transport-DB'!C:C,"="&amp;'Work DB'!C644,'Transport-DB'!F:F,"="&amp;'Work DB'!$AB$4)</f>
        <v>0</v>
      </c>
      <c r="AC644" s="169">
        <f>SUMIFS('Transport-DB'!P:P,'Transport-DB'!C:C,"="&amp;'Work DB'!C644,'Transport-DB'!F:F,"="&amp;'Work DB'!$AC$4)</f>
        <v>0</v>
      </c>
      <c r="AD644" s="166">
        <f>SUMIFS('Transport-DB'!P:P,'Transport-DB'!C:C,"="&amp;'Work DB'!C644,'Transport-DB'!F:F,"="&amp;'Work DB'!$AD$4)</f>
        <v>0</v>
      </c>
      <c r="AE644" s="166">
        <f>SUMIFS('Transport-DB'!P:P,'Transport-DB'!C:C,"="&amp;'Work DB'!C644,'Transport-DB'!F:F,"="&amp;'Work DB'!$AE$4)</f>
        <v>0</v>
      </c>
      <c r="AF644" s="166">
        <f>SUMIFS('Transport-DB'!P:P,'Transport-DB'!C:C,"="&amp;'Work DB'!C644,'Transport-DB'!F:F,"="&amp;'Work DB'!$AF$4)</f>
        <v>0</v>
      </c>
      <c r="AG644" s="167"/>
      <c r="AH644" s="168">
        <f>SUMIFS('Transport-DB'!Q:Q,'Transport-DB'!C:C,"="&amp;'Work DB'!C644)</f>
        <v>0</v>
      </c>
      <c r="AI644" s="170">
        <f>SUMIFS(Civil_DB[قالب بندی],Civil_DB[تاریخ],"="&amp;'Work DB'!C644)</f>
        <v>0</v>
      </c>
      <c r="AJ644" s="169"/>
      <c r="AK644" s="167">
        <f>SUMIFS(Civil_DB[بتن],Civil_DB[تاریخ],"="&amp;'Work DB'!C644)</f>
        <v>0</v>
      </c>
      <c r="AL644" s="28"/>
      <c r="AM644" s="29"/>
      <c r="AN644" s="31"/>
      <c r="AO644" s="28"/>
      <c r="AP644" s="29"/>
      <c r="AQ644" s="29"/>
      <c r="AR644" s="30"/>
      <c r="AS644" s="28"/>
      <c r="AT644" s="29"/>
      <c r="AU644" s="30"/>
      <c r="AV644" s="184"/>
      <c r="AW644" s="29"/>
      <c r="AX644" s="29"/>
      <c r="AY644" s="29"/>
      <c r="AZ644" s="29"/>
      <c r="BA644" s="29"/>
      <c r="BB644" s="29"/>
      <c r="BC644" s="30"/>
      <c r="BD644" s="249"/>
      <c r="BE644" s="249"/>
      <c r="BF644" s="249"/>
      <c r="BG644" s="249"/>
      <c r="BH644" s="32"/>
      <c r="BI644" s="56"/>
    </row>
    <row r="645" spans="2:61" s="15" customFormat="1" ht="21" x14ac:dyDescent="0.25">
      <c r="B645" s="47"/>
      <c r="C645" s="20">
        <f t="shared" si="79"/>
        <v>46010</v>
      </c>
      <c r="D645" s="168">
        <f>SUMIFS('Transport-DB'!O:O,'Transport-DB'!C:C,"="&amp;'Work DB'!C645,'Transport-DB'!F:F,"="&amp;'Work DB'!$D$4)</f>
        <v>0</v>
      </c>
      <c r="E645" s="169">
        <f>SUMIFS('Transport-DB'!O:O,'Transport-DB'!C:C,"="&amp;'Work DB'!C645,'Transport-DB'!F:F,"="&amp;'Work DB'!$E$4)</f>
        <v>0</v>
      </c>
      <c r="F645" s="169">
        <f>SUMIFS('Transport-DB'!O:O,'Transport-DB'!C:C,"="&amp;'Work DB'!C645,'Transport-DB'!F:F,"="&amp;'Work DB'!$F$4)</f>
        <v>0</v>
      </c>
      <c r="G645" s="169">
        <f>SUMIFS('Transport-DB'!O:O,'Transport-DB'!C:C,"="&amp;'Work DB'!C645,'Transport-DB'!F:F,"="&amp;'Work DB'!$G$4)</f>
        <v>0</v>
      </c>
      <c r="H645" s="166">
        <f>SUMIFS('Transport-DB'!O:O,'Transport-DB'!C:C,"="&amp;'Work DB'!C645,'Transport-DB'!F:F,"="&amp;'Work DB'!$H$4)</f>
        <v>0</v>
      </c>
      <c r="I645" s="169">
        <f>SUMIFS('Transport-DB'!O:O,'Transport-DB'!C:C,"="&amp;'Work DB'!C645,'Transport-DB'!F:F,"="&amp;'Work DB'!$I$4)</f>
        <v>0</v>
      </c>
      <c r="J645" s="337">
        <f>SUMIFS('Transport-DB'!O:O,'Transport-DB'!C:C,"="&amp;'Work DB'!C645,'Transport-DB'!F:F,"="&amp;'Work DB'!$J$4)</f>
        <v>0</v>
      </c>
      <c r="K645" s="168">
        <f>SUMIFS('Transport-DB'!N:N,'Transport-DB'!C:C,"="&amp;'Work DB'!C645,'Transport-DB'!F:F,"="&amp;'Work DB'!$K$4)</f>
        <v>0</v>
      </c>
      <c r="L645" s="169">
        <f>SUMIFS('Transport-DB'!N:N,'Transport-DB'!C:C,"="&amp;'Work DB'!C645,'Transport-DB'!F:F,"="&amp;'Work DB'!$L$4)</f>
        <v>0</v>
      </c>
      <c r="M645" s="169">
        <f>SUMIFS('Transport-DB'!N:N,'Transport-DB'!C:C,"="&amp;'Work DB'!C645,'Transport-DB'!F:F,"="&amp;'Work DB'!$M$4)</f>
        <v>0</v>
      </c>
      <c r="N645" s="169">
        <f>SUMIFS('Transport-DB'!N:N,'Transport-DB'!C:C,"="&amp;'Work DB'!C645,'Transport-DB'!F:F,"="&amp;'Work DB'!$N$4)</f>
        <v>0</v>
      </c>
      <c r="O645" s="169">
        <f>SUMIFS('Transport-DB'!N:N,'Transport-DB'!C:C,"="&amp;'Work DB'!C645,'Transport-DB'!F:F,"="&amp;'Work DB'!$O$4)</f>
        <v>0</v>
      </c>
      <c r="P645" s="169">
        <f>SUMIFS('Transport-DB'!N:N,'Transport-DB'!C:C,"="&amp;'Work DB'!C645,'Transport-DB'!F:F,"="&amp;'Work DB'!$P$4)</f>
        <v>0</v>
      </c>
      <c r="Q645" s="166">
        <f>SUMIFS('Transport-DB'!N:N,'Transport-DB'!C:C,"="&amp;'Work DB'!C645,'Transport-DB'!F:F,"="&amp;'Work DB'!$Q$4)</f>
        <v>0</v>
      </c>
      <c r="R645" s="167">
        <f>SUMIFS('Transport-DB'!N:N,'Transport-DB'!C:C,"="&amp;'Work DB'!C645,'Transport-DB'!F:F,"="&amp;'Work DB'!$R$4)</f>
        <v>0</v>
      </c>
      <c r="S645" s="168">
        <f>SUM(D645:J645)+SUM(K645:R645)-M645-SUMIFS(Transport_DB[ترانشه],Transport_DB[توضیحات],"دیسپوزال",Transport_DB[تاریخ],'Work DB'!C645)</f>
        <v>0</v>
      </c>
      <c r="T645" s="169">
        <f t="shared" si="80"/>
        <v>0</v>
      </c>
      <c r="U645" s="169"/>
      <c r="V645" s="169"/>
      <c r="W645" s="169"/>
      <c r="X645" s="169"/>
      <c r="Y645" s="167"/>
      <c r="Z645" s="249"/>
      <c r="AA645" s="168">
        <f>SUMIFS('Transport-DB'!P:P,'Transport-DB'!C:C,"="&amp;'Work DB'!C645,'Transport-DB'!F:F,"="&amp;'Work DB'!$AA$4)</f>
        <v>0</v>
      </c>
      <c r="AB645" s="169">
        <f>SUMIFS('Transport-DB'!P:P,'Transport-DB'!C:C,"="&amp;'Work DB'!C645,'Transport-DB'!F:F,"="&amp;'Work DB'!$AB$4)</f>
        <v>0</v>
      </c>
      <c r="AC645" s="169">
        <f>SUMIFS('Transport-DB'!P:P,'Transport-DB'!C:C,"="&amp;'Work DB'!C645,'Transport-DB'!F:F,"="&amp;'Work DB'!$AC$4)</f>
        <v>0</v>
      </c>
      <c r="AD645" s="166">
        <f>SUMIFS('Transport-DB'!P:P,'Transport-DB'!C:C,"="&amp;'Work DB'!C645,'Transport-DB'!F:F,"="&amp;'Work DB'!$AD$4)</f>
        <v>0</v>
      </c>
      <c r="AE645" s="166">
        <f>SUMIFS('Transport-DB'!P:P,'Transport-DB'!C:C,"="&amp;'Work DB'!C645,'Transport-DB'!F:F,"="&amp;'Work DB'!$AE$4)</f>
        <v>0</v>
      </c>
      <c r="AF645" s="166">
        <f>SUMIFS('Transport-DB'!P:P,'Transport-DB'!C:C,"="&amp;'Work DB'!C645,'Transport-DB'!F:F,"="&amp;'Work DB'!$AF$4)</f>
        <v>0</v>
      </c>
      <c r="AG645" s="167"/>
      <c r="AH645" s="168">
        <f>SUMIFS('Transport-DB'!Q:Q,'Transport-DB'!C:C,"="&amp;'Work DB'!C645)</f>
        <v>0</v>
      </c>
      <c r="AI645" s="170">
        <f>SUMIFS(Civil_DB[قالب بندی],Civil_DB[تاریخ],"="&amp;'Work DB'!C645)</f>
        <v>0</v>
      </c>
      <c r="AJ645" s="169"/>
      <c r="AK645" s="167">
        <f>SUMIFS(Civil_DB[بتن],Civil_DB[تاریخ],"="&amp;'Work DB'!C645)</f>
        <v>0</v>
      </c>
      <c r="AL645" s="28"/>
      <c r="AM645" s="29"/>
      <c r="AN645" s="31"/>
      <c r="AO645" s="28"/>
      <c r="AP645" s="29"/>
      <c r="AQ645" s="29"/>
      <c r="AR645" s="30"/>
      <c r="AS645" s="28"/>
      <c r="AT645" s="29"/>
      <c r="AU645" s="30"/>
      <c r="AV645" s="184"/>
      <c r="AW645" s="29"/>
      <c r="AX645" s="29"/>
      <c r="AY645" s="29"/>
      <c r="AZ645" s="29"/>
      <c r="BA645" s="29"/>
      <c r="BB645" s="29"/>
      <c r="BC645" s="30"/>
      <c r="BD645" s="249"/>
      <c r="BE645" s="249"/>
      <c r="BF645" s="249"/>
      <c r="BG645" s="249"/>
      <c r="BH645" s="32"/>
      <c r="BI645" s="56"/>
    </row>
    <row r="646" spans="2:61" s="15" customFormat="1" ht="21" x14ac:dyDescent="0.25">
      <c r="B646" s="47"/>
      <c r="C646" s="20">
        <f t="shared" si="79"/>
        <v>46011</v>
      </c>
      <c r="D646" s="168">
        <f>SUMIFS('Transport-DB'!O:O,'Transport-DB'!C:C,"="&amp;'Work DB'!C646,'Transport-DB'!F:F,"="&amp;'Work DB'!$D$4)</f>
        <v>0</v>
      </c>
      <c r="E646" s="169">
        <f>SUMIFS('Transport-DB'!O:O,'Transport-DB'!C:C,"="&amp;'Work DB'!C646,'Transport-DB'!F:F,"="&amp;'Work DB'!$E$4)</f>
        <v>0</v>
      </c>
      <c r="F646" s="169">
        <f>SUMIFS('Transport-DB'!O:O,'Transport-DB'!C:C,"="&amp;'Work DB'!C646,'Transport-DB'!F:F,"="&amp;'Work DB'!$F$4)</f>
        <v>0</v>
      </c>
      <c r="G646" s="169">
        <f>SUMIFS('Transport-DB'!O:O,'Transport-DB'!C:C,"="&amp;'Work DB'!C646,'Transport-DB'!F:F,"="&amp;'Work DB'!$G$4)</f>
        <v>0</v>
      </c>
      <c r="H646" s="166">
        <f>SUMIFS('Transport-DB'!O:O,'Transport-DB'!C:C,"="&amp;'Work DB'!C646,'Transport-DB'!F:F,"="&amp;'Work DB'!$H$4)</f>
        <v>0</v>
      </c>
      <c r="I646" s="169">
        <f>SUMIFS('Transport-DB'!O:O,'Transport-DB'!C:C,"="&amp;'Work DB'!C646,'Transport-DB'!F:F,"="&amp;'Work DB'!$I$4)</f>
        <v>0</v>
      </c>
      <c r="J646" s="337">
        <f>SUMIFS('Transport-DB'!O:O,'Transport-DB'!C:C,"="&amp;'Work DB'!C646,'Transport-DB'!F:F,"="&amp;'Work DB'!$J$4)</f>
        <v>0</v>
      </c>
      <c r="K646" s="168">
        <f>SUMIFS('Transport-DB'!N:N,'Transport-DB'!C:C,"="&amp;'Work DB'!C646,'Transport-DB'!F:F,"="&amp;'Work DB'!$K$4)</f>
        <v>0</v>
      </c>
      <c r="L646" s="169">
        <f>SUMIFS('Transport-DB'!N:N,'Transport-DB'!C:C,"="&amp;'Work DB'!C646,'Transport-DB'!F:F,"="&amp;'Work DB'!$L$4)</f>
        <v>0</v>
      </c>
      <c r="M646" s="169">
        <f>SUMIFS('Transport-DB'!N:N,'Transport-DB'!C:C,"="&amp;'Work DB'!C646,'Transport-DB'!F:F,"="&amp;'Work DB'!$M$4)</f>
        <v>0</v>
      </c>
      <c r="N646" s="169">
        <f>SUMIFS('Transport-DB'!N:N,'Transport-DB'!C:C,"="&amp;'Work DB'!C646,'Transport-DB'!F:F,"="&amp;'Work DB'!$N$4)</f>
        <v>0</v>
      </c>
      <c r="O646" s="169">
        <f>SUMIFS('Transport-DB'!N:N,'Transport-DB'!C:C,"="&amp;'Work DB'!C646,'Transport-DB'!F:F,"="&amp;'Work DB'!$O$4)</f>
        <v>0</v>
      </c>
      <c r="P646" s="169">
        <f>SUMIFS('Transport-DB'!N:N,'Transport-DB'!C:C,"="&amp;'Work DB'!C646,'Transport-DB'!F:F,"="&amp;'Work DB'!$P$4)</f>
        <v>0</v>
      </c>
      <c r="Q646" s="166">
        <f>SUMIFS('Transport-DB'!N:N,'Transport-DB'!C:C,"="&amp;'Work DB'!C646,'Transport-DB'!F:F,"="&amp;'Work DB'!$Q$4)</f>
        <v>0</v>
      </c>
      <c r="R646" s="167">
        <f>SUMIFS('Transport-DB'!N:N,'Transport-DB'!C:C,"="&amp;'Work DB'!C646,'Transport-DB'!F:F,"="&amp;'Work DB'!$R$4)</f>
        <v>0</v>
      </c>
      <c r="S646" s="168">
        <f>SUM(D646:J646)+SUM(K646:R646)-M646-SUMIFS(Transport_DB[ترانشه],Transport_DB[توضیحات],"دیسپوزال",Transport_DB[تاریخ],'Work DB'!C646)</f>
        <v>0</v>
      </c>
      <c r="T646" s="169">
        <f t="shared" si="80"/>
        <v>0</v>
      </c>
      <c r="U646" s="169"/>
      <c r="V646" s="169"/>
      <c r="W646" s="169"/>
      <c r="X646" s="169"/>
      <c r="Y646" s="167"/>
      <c r="Z646" s="249"/>
      <c r="AA646" s="168">
        <f>SUMIFS('Transport-DB'!P:P,'Transport-DB'!C:C,"="&amp;'Work DB'!C646,'Transport-DB'!F:F,"="&amp;'Work DB'!$AA$4)</f>
        <v>0</v>
      </c>
      <c r="AB646" s="169">
        <f>SUMIFS('Transport-DB'!P:P,'Transport-DB'!C:C,"="&amp;'Work DB'!C646,'Transport-DB'!F:F,"="&amp;'Work DB'!$AB$4)</f>
        <v>0</v>
      </c>
      <c r="AC646" s="169">
        <f>SUMIFS('Transport-DB'!P:P,'Transport-DB'!C:C,"="&amp;'Work DB'!C646,'Transport-DB'!F:F,"="&amp;'Work DB'!$AC$4)</f>
        <v>0</v>
      </c>
      <c r="AD646" s="166">
        <f>SUMIFS('Transport-DB'!P:P,'Transport-DB'!C:C,"="&amp;'Work DB'!C646,'Transport-DB'!F:F,"="&amp;'Work DB'!$AD$4)</f>
        <v>0</v>
      </c>
      <c r="AE646" s="166">
        <f>SUMIFS('Transport-DB'!P:P,'Transport-DB'!C:C,"="&amp;'Work DB'!C646,'Transport-DB'!F:F,"="&amp;'Work DB'!$AE$4)</f>
        <v>0</v>
      </c>
      <c r="AF646" s="166">
        <f>SUMIFS('Transport-DB'!P:P,'Transport-DB'!C:C,"="&amp;'Work DB'!C646,'Transport-DB'!F:F,"="&amp;'Work DB'!$AF$4)</f>
        <v>0</v>
      </c>
      <c r="AG646" s="167"/>
      <c r="AH646" s="168">
        <f>SUMIFS('Transport-DB'!Q:Q,'Transport-DB'!C:C,"="&amp;'Work DB'!C646)</f>
        <v>0</v>
      </c>
      <c r="AI646" s="170">
        <f>SUMIFS(Civil_DB[قالب بندی],Civil_DB[تاریخ],"="&amp;'Work DB'!C646)</f>
        <v>0</v>
      </c>
      <c r="AJ646" s="169"/>
      <c r="AK646" s="167">
        <f>SUMIFS(Civil_DB[بتن],Civil_DB[تاریخ],"="&amp;'Work DB'!C646)</f>
        <v>0</v>
      </c>
      <c r="AL646" s="28"/>
      <c r="AM646" s="29"/>
      <c r="AN646" s="31"/>
      <c r="AO646" s="28"/>
      <c r="AP646" s="29"/>
      <c r="AQ646" s="29"/>
      <c r="AR646" s="30"/>
      <c r="AS646" s="28"/>
      <c r="AT646" s="29"/>
      <c r="AU646" s="30"/>
      <c r="AV646" s="184"/>
      <c r="AW646" s="29"/>
      <c r="AX646" s="29"/>
      <c r="AY646" s="29"/>
      <c r="AZ646" s="29"/>
      <c r="BA646" s="29"/>
      <c r="BB646" s="29"/>
      <c r="BC646" s="30"/>
      <c r="BD646" s="249"/>
      <c r="BE646" s="249"/>
      <c r="BF646" s="249"/>
      <c r="BG646" s="249"/>
      <c r="BH646" s="32"/>
      <c r="BI646" s="56"/>
    </row>
    <row r="647" spans="2:61" s="15" customFormat="1" ht="21" x14ac:dyDescent="0.25">
      <c r="B647" s="47"/>
      <c r="C647" s="20">
        <f t="shared" si="79"/>
        <v>46012</v>
      </c>
      <c r="D647" s="168">
        <f>SUMIFS('Transport-DB'!O:O,'Transport-DB'!C:C,"="&amp;'Work DB'!C647,'Transport-DB'!F:F,"="&amp;'Work DB'!$D$4)</f>
        <v>0</v>
      </c>
      <c r="E647" s="169">
        <f>SUMIFS('Transport-DB'!O:O,'Transport-DB'!C:C,"="&amp;'Work DB'!C647,'Transport-DB'!F:F,"="&amp;'Work DB'!$E$4)</f>
        <v>0</v>
      </c>
      <c r="F647" s="169">
        <f>SUMIFS('Transport-DB'!O:O,'Transport-DB'!C:C,"="&amp;'Work DB'!C647,'Transport-DB'!F:F,"="&amp;'Work DB'!$F$4)</f>
        <v>0</v>
      </c>
      <c r="G647" s="169">
        <f>SUMIFS('Transport-DB'!O:O,'Transport-DB'!C:C,"="&amp;'Work DB'!C647,'Transport-DB'!F:F,"="&amp;'Work DB'!$G$4)</f>
        <v>0</v>
      </c>
      <c r="H647" s="166">
        <f>SUMIFS('Transport-DB'!O:O,'Transport-DB'!C:C,"="&amp;'Work DB'!C647,'Transport-DB'!F:F,"="&amp;'Work DB'!$H$4)</f>
        <v>0</v>
      </c>
      <c r="I647" s="169">
        <f>SUMIFS('Transport-DB'!O:O,'Transport-DB'!C:C,"="&amp;'Work DB'!C647,'Transport-DB'!F:F,"="&amp;'Work DB'!$I$4)</f>
        <v>0</v>
      </c>
      <c r="J647" s="337">
        <f>SUMIFS('Transport-DB'!O:O,'Transport-DB'!C:C,"="&amp;'Work DB'!C647,'Transport-DB'!F:F,"="&amp;'Work DB'!$J$4)</f>
        <v>0</v>
      </c>
      <c r="K647" s="168">
        <f>SUMIFS('Transport-DB'!N:N,'Transport-DB'!C:C,"="&amp;'Work DB'!C647,'Transport-DB'!F:F,"="&amp;'Work DB'!$K$4)</f>
        <v>0</v>
      </c>
      <c r="L647" s="169">
        <f>SUMIFS('Transport-DB'!N:N,'Transport-DB'!C:C,"="&amp;'Work DB'!C647,'Transport-DB'!F:F,"="&amp;'Work DB'!$L$4)</f>
        <v>0</v>
      </c>
      <c r="M647" s="169">
        <f>SUMIFS('Transport-DB'!N:N,'Transport-DB'!C:C,"="&amp;'Work DB'!C647,'Transport-DB'!F:F,"="&amp;'Work DB'!$M$4)</f>
        <v>0</v>
      </c>
      <c r="N647" s="169">
        <f>SUMIFS('Transport-DB'!N:N,'Transport-DB'!C:C,"="&amp;'Work DB'!C647,'Transport-DB'!F:F,"="&amp;'Work DB'!$N$4)</f>
        <v>0</v>
      </c>
      <c r="O647" s="169">
        <f>SUMIFS('Transport-DB'!N:N,'Transport-DB'!C:C,"="&amp;'Work DB'!C647,'Transport-DB'!F:F,"="&amp;'Work DB'!$O$4)</f>
        <v>0</v>
      </c>
      <c r="P647" s="169">
        <f>SUMIFS('Transport-DB'!N:N,'Transport-DB'!C:C,"="&amp;'Work DB'!C647,'Transport-DB'!F:F,"="&amp;'Work DB'!$P$4)</f>
        <v>0</v>
      </c>
      <c r="Q647" s="166">
        <f>SUMIFS('Transport-DB'!N:N,'Transport-DB'!C:C,"="&amp;'Work DB'!C647,'Transport-DB'!F:F,"="&amp;'Work DB'!$Q$4)</f>
        <v>0</v>
      </c>
      <c r="R647" s="167">
        <f>SUMIFS('Transport-DB'!N:N,'Transport-DB'!C:C,"="&amp;'Work DB'!C647,'Transport-DB'!F:F,"="&amp;'Work DB'!$R$4)</f>
        <v>0</v>
      </c>
      <c r="S647" s="168">
        <f>SUM(D647:J647)+SUM(K647:R647)-M647-SUMIFS(Transport_DB[ترانشه],Transport_DB[توضیحات],"دیسپوزال",Transport_DB[تاریخ],'Work DB'!C647)</f>
        <v>0</v>
      </c>
      <c r="T647" s="169">
        <f t="shared" si="80"/>
        <v>0</v>
      </c>
      <c r="U647" s="169"/>
      <c r="V647" s="169"/>
      <c r="W647" s="169"/>
      <c r="X647" s="169"/>
      <c r="Y647" s="167"/>
      <c r="Z647" s="249"/>
      <c r="AA647" s="168">
        <f>SUMIFS('Transport-DB'!P:P,'Transport-DB'!C:C,"="&amp;'Work DB'!C647,'Transport-DB'!F:F,"="&amp;'Work DB'!$AA$4)</f>
        <v>0</v>
      </c>
      <c r="AB647" s="169">
        <f>SUMIFS('Transport-DB'!P:P,'Transport-DB'!C:C,"="&amp;'Work DB'!C647,'Transport-DB'!F:F,"="&amp;'Work DB'!$AB$4)</f>
        <v>0</v>
      </c>
      <c r="AC647" s="169">
        <f>SUMIFS('Transport-DB'!P:P,'Transport-DB'!C:C,"="&amp;'Work DB'!C647,'Transport-DB'!F:F,"="&amp;'Work DB'!$AC$4)</f>
        <v>0</v>
      </c>
      <c r="AD647" s="166">
        <f>SUMIFS('Transport-DB'!P:P,'Transport-DB'!C:C,"="&amp;'Work DB'!C647,'Transport-DB'!F:F,"="&amp;'Work DB'!$AD$4)</f>
        <v>0</v>
      </c>
      <c r="AE647" s="166">
        <f>SUMIFS('Transport-DB'!P:P,'Transport-DB'!C:C,"="&amp;'Work DB'!C647,'Transport-DB'!F:F,"="&amp;'Work DB'!$AE$4)</f>
        <v>0</v>
      </c>
      <c r="AF647" s="166">
        <f>SUMIFS('Transport-DB'!P:P,'Transport-DB'!C:C,"="&amp;'Work DB'!C647,'Transport-DB'!F:F,"="&amp;'Work DB'!$AF$4)</f>
        <v>0</v>
      </c>
      <c r="AG647" s="167"/>
      <c r="AH647" s="168">
        <f>SUMIFS('Transport-DB'!Q:Q,'Transport-DB'!C:C,"="&amp;'Work DB'!C647)</f>
        <v>0</v>
      </c>
      <c r="AI647" s="170">
        <f>SUMIFS(Civil_DB[قالب بندی],Civil_DB[تاریخ],"="&amp;'Work DB'!C647)</f>
        <v>0</v>
      </c>
      <c r="AJ647" s="169"/>
      <c r="AK647" s="167">
        <f>SUMIFS(Civil_DB[بتن],Civil_DB[تاریخ],"="&amp;'Work DB'!C647)</f>
        <v>0</v>
      </c>
      <c r="AL647" s="28"/>
      <c r="AM647" s="29"/>
      <c r="AN647" s="31"/>
      <c r="AO647" s="28"/>
      <c r="AP647" s="29"/>
      <c r="AQ647" s="29"/>
      <c r="AR647" s="30"/>
      <c r="AS647" s="28"/>
      <c r="AT647" s="29"/>
      <c r="AU647" s="30"/>
      <c r="AV647" s="184"/>
      <c r="AW647" s="29"/>
      <c r="AX647" s="29"/>
      <c r="AY647" s="29"/>
      <c r="AZ647" s="29"/>
      <c r="BA647" s="29"/>
      <c r="BB647" s="29"/>
      <c r="BC647" s="30"/>
      <c r="BD647" s="249"/>
      <c r="BE647" s="249"/>
      <c r="BF647" s="249"/>
      <c r="BG647" s="249"/>
      <c r="BH647" s="32"/>
      <c r="BI647" s="56"/>
    </row>
    <row r="648" spans="2:61" s="360" customFormat="1" ht="21" x14ac:dyDescent="0.25">
      <c r="B648" s="351"/>
      <c r="C648" s="352">
        <f t="shared" ref="C648:C711" si="81">C647+1</f>
        <v>46013</v>
      </c>
      <c r="D648" s="353">
        <f>SUMIFS('Transport-DB'!O:O,'Transport-DB'!C:C,"="&amp;'Work DB'!C648,'Transport-DB'!F:F,"="&amp;'Work DB'!$D$4)</f>
        <v>0</v>
      </c>
      <c r="E648" s="354">
        <f>SUMIFS('Transport-DB'!O:O,'Transport-DB'!C:C,"="&amp;'Work DB'!C648,'Transport-DB'!F:F,"="&amp;'Work DB'!$E$4)</f>
        <v>0</v>
      </c>
      <c r="F648" s="354">
        <f>SUMIFS('Transport-DB'!O:O,'Transport-DB'!C:C,"="&amp;'Work DB'!C648,'Transport-DB'!F:F,"="&amp;'Work DB'!$F$4)</f>
        <v>0</v>
      </c>
      <c r="G648" s="354">
        <f>SUMIFS('Transport-DB'!O:O,'Transport-DB'!C:C,"="&amp;'Work DB'!C648,'Transport-DB'!F:F,"="&amp;'Work DB'!$G$4)</f>
        <v>0</v>
      </c>
      <c r="H648" s="355">
        <f>SUMIFS('Transport-DB'!O:O,'Transport-DB'!C:C,"="&amp;'Work DB'!C648,'Transport-DB'!F:F,"="&amp;'Work DB'!$H$4)</f>
        <v>0</v>
      </c>
      <c r="I648" s="354">
        <f>SUMIFS('Transport-DB'!O:O,'Transport-DB'!C:C,"="&amp;'Work DB'!C648,'Transport-DB'!F:F,"="&amp;'Work DB'!$I$4)</f>
        <v>0</v>
      </c>
      <c r="J648" s="356">
        <f>SUMIFS('Transport-DB'!O:O,'Transport-DB'!C:C,"="&amp;'Work DB'!C648,'Transport-DB'!F:F,"="&amp;'Work DB'!$J$4)</f>
        <v>0</v>
      </c>
      <c r="K648" s="353">
        <f>SUMIFS('Transport-DB'!N:N,'Transport-DB'!C:C,"="&amp;'Work DB'!C648,'Transport-DB'!F:F,"="&amp;'Work DB'!$K$4)</f>
        <v>0</v>
      </c>
      <c r="L648" s="354">
        <f>SUMIFS('Transport-DB'!N:N,'Transport-DB'!C:C,"="&amp;'Work DB'!C648,'Transport-DB'!F:F,"="&amp;'Work DB'!$L$4)</f>
        <v>0</v>
      </c>
      <c r="M648" s="354">
        <f>SUMIFS('Transport-DB'!N:N,'Transport-DB'!C:C,"="&amp;'Work DB'!C648,'Transport-DB'!F:F,"="&amp;'Work DB'!$M$4)</f>
        <v>0</v>
      </c>
      <c r="N648" s="354">
        <f>SUMIFS('Transport-DB'!N:N,'Transport-DB'!C:C,"="&amp;'Work DB'!C648,'Transport-DB'!F:F,"="&amp;'Work DB'!$N$4)</f>
        <v>0</v>
      </c>
      <c r="O648" s="354">
        <f>SUMIFS('Transport-DB'!N:N,'Transport-DB'!C:C,"="&amp;'Work DB'!C648,'Transport-DB'!F:F,"="&amp;'Work DB'!$O$4)</f>
        <v>0</v>
      </c>
      <c r="P648" s="354">
        <f>SUMIFS('Transport-DB'!N:N,'Transport-DB'!C:C,"="&amp;'Work DB'!C648,'Transport-DB'!F:F,"="&amp;'Work DB'!$P$4)</f>
        <v>0</v>
      </c>
      <c r="Q648" s="355">
        <f>SUMIFS('Transport-DB'!N:N,'Transport-DB'!C:C,"="&amp;'Work DB'!C648,'Transport-DB'!F:F,"="&amp;'Work DB'!$Q$4)</f>
        <v>0</v>
      </c>
      <c r="R648" s="357">
        <f>SUMIFS('Transport-DB'!N:N,'Transport-DB'!C:C,"="&amp;'Work DB'!C648,'Transport-DB'!F:F,"="&amp;'Work DB'!$R$4)</f>
        <v>0</v>
      </c>
      <c r="S648" s="168">
        <f>SUM(D648:J648)+SUM(K648:R648)-M648-SUMIFS(Transport_DB[ترانشه],Transport_DB[توضیحات],"دیسپوزال",Transport_DB[تاریخ],'Work DB'!C648)</f>
        <v>0</v>
      </c>
      <c r="T648" s="354">
        <f t="shared" si="80"/>
        <v>0</v>
      </c>
      <c r="U648" s="354"/>
      <c r="V648" s="354"/>
      <c r="W648" s="354"/>
      <c r="X648" s="354"/>
      <c r="Y648" s="357"/>
      <c r="Z648" s="356"/>
      <c r="AA648" s="353">
        <f>SUMIFS('Transport-DB'!P:P,'Transport-DB'!C:C,"="&amp;'Work DB'!C648,'Transport-DB'!F:F,"="&amp;'Work DB'!$AA$4)</f>
        <v>0</v>
      </c>
      <c r="AB648" s="354">
        <f>SUMIFS('Transport-DB'!P:P,'Transport-DB'!C:C,"="&amp;'Work DB'!C648,'Transport-DB'!F:F,"="&amp;'Work DB'!$AB$4)</f>
        <v>0</v>
      </c>
      <c r="AC648" s="354">
        <f>SUMIFS('Transport-DB'!P:P,'Transport-DB'!C:C,"="&amp;'Work DB'!C648,'Transport-DB'!F:F,"="&amp;'Work DB'!$AC$4)</f>
        <v>0</v>
      </c>
      <c r="AD648" s="355">
        <f>SUMIFS('Transport-DB'!P:P,'Transport-DB'!C:C,"="&amp;'Work DB'!C648,'Transport-DB'!F:F,"="&amp;'Work DB'!$AD$4)</f>
        <v>0</v>
      </c>
      <c r="AE648" s="355">
        <f>SUMIFS('Transport-DB'!P:P,'Transport-DB'!C:C,"="&amp;'Work DB'!C648,'Transport-DB'!F:F,"="&amp;'Work DB'!$AE$4)</f>
        <v>0</v>
      </c>
      <c r="AF648" s="355">
        <f>SUMIFS('Transport-DB'!P:P,'Transport-DB'!C:C,"="&amp;'Work DB'!C648,'Transport-DB'!F:F,"="&amp;'Work DB'!$AF$4)</f>
        <v>0</v>
      </c>
      <c r="AG648" s="357"/>
      <c r="AH648" s="168">
        <f>SUMIFS('Transport-DB'!Q:Q,'Transport-DB'!C:C,"="&amp;'Work DB'!C648)</f>
        <v>0</v>
      </c>
      <c r="AI648" s="170">
        <f>SUMIFS(Civil_DB[قالب بندی],Civil_DB[تاریخ],"="&amp;'Work DB'!C648)</f>
        <v>0</v>
      </c>
      <c r="AJ648" s="169"/>
      <c r="AK648" s="167">
        <f>SUMIFS(Civil_DB[بتن],Civil_DB[تاریخ],"="&amp;'Work DB'!C648)</f>
        <v>0</v>
      </c>
      <c r="AL648" s="353"/>
      <c r="AM648" s="354"/>
      <c r="AN648" s="355"/>
      <c r="AO648" s="353"/>
      <c r="AP648" s="354"/>
      <c r="AQ648" s="354"/>
      <c r="AR648" s="357"/>
      <c r="AS648" s="353"/>
      <c r="AT648" s="354"/>
      <c r="AU648" s="357"/>
      <c r="AV648" s="358"/>
      <c r="AW648" s="354"/>
      <c r="AX648" s="354"/>
      <c r="AY648" s="354"/>
      <c r="AZ648" s="354"/>
      <c r="BA648" s="354"/>
      <c r="BB648" s="354"/>
      <c r="BC648" s="357"/>
      <c r="BD648" s="356"/>
      <c r="BE648" s="356"/>
      <c r="BF648" s="356"/>
      <c r="BG648" s="356"/>
      <c r="BH648" s="358"/>
      <c r="BI648" s="359" t="s">
        <v>54</v>
      </c>
    </row>
    <row r="649" spans="2:61" s="15" customFormat="1" ht="21" x14ac:dyDescent="0.25">
      <c r="B649" s="47"/>
      <c r="C649" s="20">
        <f t="shared" si="81"/>
        <v>46014</v>
      </c>
      <c r="D649" s="168">
        <f>SUMIFS('Transport-DB'!O:O,'Transport-DB'!C:C,"="&amp;'Work DB'!C649,'Transport-DB'!F:F,"="&amp;'Work DB'!$D$4)</f>
        <v>0</v>
      </c>
      <c r="E649" s="169">
        <f>SUMIFS('Transport-DB'!O:O,'Transport-DB'!C:C,"="&amp;'Work DB'!C649,'Transport-DB'!F:F,"="&amp;'Work DB'!$E$4)</f>
        <v>0</v>
      </c>
      <c r="F649" s="169">
        <f>SUMIFS('Transport-DB'!O:O,'Transport-DB'!C:C,"="&amp;'Work DB'!C649,'Transport-DB'!F:F,"="&amp;'Work DB'!$F$4)</f>
        <v>0</v>
      </c>
      <c r="G649" s="169">
        <f>SUMIFS('Transport-DB'!O:O,'Transport-DB'!C:C,"="&amp;'Work DB'!C649,'Transport-DB'!F:F,"="&amp;'Work DB'!$G$4)</f>
        <v>0</v>
      </c>
      <c r="H649" s="166">
        <f>SUMIFS('Transport-DB'!O:O,'Transport-DB'!C:C,"="&amp;'Work DB'!C649,'Transport-DB'!F:F,"="&amp;'Work DB'!$H$4)</f>
        <v>0</v>
      </c>
      <c r="I649" s="169">
        <f>SUMIFS('Transport-DB'!O:O,'Transport-DB'!C:C,"="&amp;'Work DB'!C649,'Transport-DB'!F:F,"="&amp;'Work DB'!$I$4)</f>
        <v>0</v>
      </c>
      <c r="J649" s="337">
        <f>SUMIFS('Transport-DB'!O:O,'Transport-DB'!C:C,"="&amp;'Work DB'!C649,'Transport-DB'!F:F,"="&amp;'Work DB'!$J$4)</f>
        <v>0</v>
      </c>
      <c r="K649" s="168">
        <f>SUMIFS('Transport-DB'!N:N,'Transport-DB'!C:C,"="&amp;'Work DB'!C649,'Transport-DB'!F:F,"="&amp;'Work DB'!$K$4)</f>
        <v>0</v>
      </c>
      <c r="L649" s="169">
        <f>SUMIFS('Transport-DB'!N:N,'Transport-DB'!C:C,"="&amp;'Work DB'!C649,'Transport-DB'!F:F,"="&amp;'Work DB'!$L$4)</f>
        <v>0</v>
      </c>
      <c r="M649" s="169">
        <f>SUMIFS('Transport-DB'!N:N,'Transport-DB'!C:C,"="&amp;'Work DB'!C649,'Transport-DB'!F:F,"="&amp;'Work DB'!$M$4)</f>
        <v>0</v>
      </c>
      <c r="N649" s="169">
        <f>SUMIFS('Transport-DB'!N:N,'Transport-DB'!C:C,"="&amp;'Work DB'!C649,'Transport-DB'!F:F,"="&amp;'Work DB'!$N$4)</f>
        <v>0</v>
      </c>
      <c r="O649" s="169">
        <f>SUMIFS('Transport-DB'!N:N,'Transport-DB'!C:C,"="&amp;'Work DB'!C649,'Transport-DB'!F:F,"="&amp;'Work DB'!$O$4)</f>
        <v>0</v>
      </c>
      <c r="P649" s="169">
        <f>SUMIFS('Transport-DB'!N:N,'Transport-DB'!C:C,"="&amp;'Work DB'!C649,'Transport-DB'!F:F,"="&amp;'Work DB'!$P$4)</f>
        <v>0</v>
      </c>
      <c r="Q649" s="166">
        <f>SUMIFS('Transport-DB'!N:N,'Transport-DB'!C:C,"="&amp;'Work DB'!C649,'Transport-DB'!F:F,"="&amp;'Work DB'!$Q$4)</f>
        <v>0</v>
      </c>
      <c r="R649" s="167">
        <f>SUMIFS('Transport-DB'!N:N,'Transport-DB'!C:C,"="&amp;'Work DB'!C649,'Transport-DB'!F:F,"="&amp;'Work DB'!$R$4)</f>
        <v>0</v>
      </c>
      <c r="S649" s="168">
        <f>SUM(D649:J649)+SUM(K649:R649)-M649-SUMIFS(Transport_DB[ترانشه],Transport_DB[توضیحات],"دیسپوزال",Transport_DB[تاریخ],'Work DB'!C649)</f>
        <v>0</v>
      </c>
      <c r="T649" s="169">
        <f t="shared" si="80"/>
        <v>0</v>
      </c>
      <c r="U649" s="169"/>
      <c r="V649" s="169"/>
      <c r="W649" s="169"/>
      <c r="X649" s="169"/>
      <c r="Y649" s="167"/>
      <c r="Z649" s="249"/>
      <c r="AA649" s="168">
        <f>SUMIFS('Transport-DB'!P:P,'Transport-DB'!C:C,"="&amp;'Work DB'!C649,'Transport-DB'!F:F,"="&amp;'Work DB'!$AA$4)</f>
        <v>0</v>
      </c>
      <c r="AB649" s="169">
        <f>SUMIFS('Transport-DB'!P:P,'Transport-DB'!C:C,"="&amp;'Work DB'!C649,'Transport-DB'!F:F,"="&amp;'Work DB'!$AB$4)</f>
        <v>0</v>
      </c>
      <c r="AC649" s="169">
        <f>SUMIFS('Transport-DB'!P:P,'Transport-DB'!C:C,"="&amp;'Work DB'!C649,'Transport-DB'!F:F,"="&amp;'Work DB'!$AC$4)</f>
        <v>0</v>
      </c>
      <c r="AD649" s="166">
        <f>SUMIFS('Transport-DB'!P:P,'Transport-DB'!C:C,"="&amp;'Work DB'!C649,'Transport-DB'!F:F,"="&amp;'Work DB'!$AD$4)</f>
        <v>0</v>
      </c>
      <c r="AE649" s="166">
        <f>SUMIFS('Transport-DB'!P:P,'Transport-DB'!C:C,"="&amp;'Work DB'!C649,'Transport-DB'!F:F,"="&amp;'Work DB'!$AE$4)</f>
        <v>0</v>
      </c>
      <c r="AF649" s="166">
        <f>SUMIFS('Transport-DB'!P:P,'Transport-DB'!C:C,"="&amp;'Work DB'!C649,'Transport-DB'!F:F,"="&amp;'Work DB'!$AF$4)</f>
        <v>0</v>
      </c>
      <c r="AG649" s="167"/>
      <c r="AH649" s="168">
        <f>SUMIFS('Transport-DB'!Q:Q,'Transport-DB'!C:C,"="&amp;'Work DB'!C649)</f>
        <v>0</v>
      </c>
      <c r="AI649" s="170">
        <f>SUMIFS(Civil_DB[قالب بندی],Civil_DB[تاریخ],"="&amp;'Work DB'!C649)</f>
        <v>0</v>
      </c>
      <c r="AJ649" s="169"/>
      <c r="AK649" s="167">
        <f>SUMIFS(Civil_DB[بتن],Civil_DB[تاریخ],"="&amp;'Work DB'!C649)</f>
        <v>0</v>
      </c>
      <c r="AL649" s="28"/>
      <c r="AM649" s="29"/>
      <c r="AN649" s="31"/>
      <c r="AO649" s="28"/>
      <c r="AP649" s="29"/>
      <c r="AQ649" s="29"/>
      <c r="AR649" s="30"/>
      <c r="AS649" s="28"/>
      <c r="AT649" s="29"/>
      <c r="AU649" s="30"/>
      <c r="AV649" s="184"/>
      <c r="AW649" s="29"/>
      <c r="AX649" s="29"/>
      <c r="AY649" s="29"/>
      <c r="AZ649" s="29"/>
      <c r="BA649" s="29"/>
      <c r="BB649" s="29"/>
      <c r="BC649" s="30"/>
      <c r="BD649" s="249"/>
      <c r="BE649" s="249"/>
      <c r="BF649" s="249"/>
      <c r="BG649" s="249"/>
      <c r="BH649" s="32"/>
      <c r="BI649" s="56"/>
    </row>
    <row r="650" spans="2:61" s="15" customFormat="1" ht="21" x14ac:dyDescent="0.25">
      <c r="B650" s="47"/>
      <c r="C650" s="20">
        <f t="shared" si="81"/>
        <v>46015</v>
      </c>
      <c r="D650" s="168">
        <f>SUMIFS('Transport-DB'!O:O,'Transport-DB'!C:C,"="&amp;'Work DB'!C650,'Transport-DB'!F:F,"="&amp;'Work DB'!$D$4)</f>
        <v>0</v>
      </c>
      <c r="E650" s="169">
        <f>SUMIFS('Transport-DB'!O:O,'Transport-DB'!C:C,"="&amp;'Work DB'!C650,'Transport-DB'!F:F,"="&amp;'Work DB'!$E$4)</f>
        <v>0</v>
      </c>
      <c r="F650" s="169">
        <f>SUMIFS('Transport-DB'!O:O,'Transport-DB'!C:C,"="&amp;'Work DB'!C650,'Transport-DB'!F:F,"="&amp;'Work DB'!$F$4)</f>
        <v>0</v>
      </c>
      <c r="G650" s="169">
        <f>SUMIFS('Transport-DB'!O:O,'Transport-DB'!C:C,"="&amp;'Work DB'!C650,'Transport-DB'!F:F,"="&amp;'Work DB'!$G$4)</f>
        <v>0</v>
      </c>
      <c r="H650" s="166">
        <f>SUMIFS('Transport-DB'!O:O,'Transport-DB'!C:C,"="&amp;'Work DB'!C650,'Transport-DB'!F:F,"="&amp;'Work DB'!$H$4)</f>
        <v>0</v>
      </c>
      <c r="I650" s="169">
        <f>SUMIFS('Transport-DB'!O:O,'Transport-DB'!C:C,"="&amp;'Work DB'!C650,'Transport-DB'!F:F,"="&amp;'Work DB'!$I$4)</f>
        <v>0</v>
      </c>
      <c r="J650" s="337">
        <f>SUMIFS('Transport-DB'!O:O,'Transport-DB'!C:C,"="&amp;'Work DB'!C650,'Transport-DB'!F:F,"="&amp;'Work DB'!$J$4)</f>
        <v>0</v>
      </c>
      <c r="K650" s="168">
        <f>SUMIFS('Transport-DB'!N:N,'Transport-DB'!C:C,"="&amp;'Work DB'!C650,'Transport-DB'!F:F,"="&amp;'Work DB'!$K$4)</f>
        <v>0</v>
      </c>
      <c r="L650" s="169">
        <f>SUMIFS('Transport-DB'!N:N,'Transport-DB'!C:C,"="&amp;'Work DB'!C650,'Transport-DB'!F:F,"="&amp;'Work DB'!$L$4)</f>
        <v>0</v>
      </c>
      <c r="M650" s="169">
        <f>SUMIFS('Transport-DB'!N:N,'Transport-DB'!C:C,"="&amp;'Work DB'!C650,'Transport-DB'!F:F,"="&amp;'Work DB'!$M$4)</f>
        <v>0</v>
      </c>
      <c r="N650" s="169">
        <f>SUMIFS('Transport-DB'!N:N,'Transport-DB'!C:C,"="&amp;'Work DB'!C650,'Transport-DB'!F:F,"="&amp;'Work DB'!$N$4)</f>
        <v>0</v>
      </c>
      <c r="O650" s="169">
        <f>SUMIFS('Transport-DB'!N:N,'Transport-DB'!C:C,"="&amp;'Work DB'!C650,'Transport-DB'!F:F,"="&amp;'Work DB'!$O$4)</f>
        <v>0</v>
      </c>
      <c r="P650" s="169">
        <f>SUMIFS('Transport-DB'!N:N,'Transport-DB'!C:C,"="&amp;'Work DB'!C650,'Transport-DB'!F:F,"="&amp;'Work DB'!$P$4)</f>
        <v>0</v>
      </c>
      <c r="Q650" s="166">
        <f>SUMIFS('Transport-DB'!N:N,'Transport-DB'!C:C,"="&amp;'Work DB'!C650,'Transport-DB'!F:F,"="&amp;'Work DB'!$Q$4)</f>
        <v>0</v>
      </c>
      <c r="R650" s="167">
        <f>SUMIFS('Transport-DB'!N:N,'Transport-DB'!C:C,"="&amp;'Work DB'!C650,'Transport-DB'!F:F,"="&amp;'Work DB'!$R$4)</f>
        <v>0</v>
      </c>
      <c r="S650" s="168">
        <f>SUM(D650:J650)+SUM(K650:R650)-M650-SUMIFS(Transport_DB[ترانشه],Transport_DB[توضیحات],"دیسپوزال",Transport_DB[تاریخ],'Work DB'!C650)</f>
        <v>0</v>
      </c>
      <c r="T650" s="169">
        <f t="shared" si="80"/>
        <v>0</v>
      </c>
      <c r="U650" s="169"/>
      <c r="V650" s="169"/>
      <c r="W650" s="169"/>
      <c r="X650" s="169"/>
      <c r="Y650" s="167"/>
      <c r="Z650" s="249"/>
      <c r="AA650" s="168">
        <f>SUMIFS('Transport-DB'!P:P,'Transport-DB'!C:C,"="&amp;'Work DB'!C650,'Transport-DB'!F:F,"="&amp;'Work DB'!$AA$4)</f>
        <v>0</v>
      </c>
      <c r="AB650" s="169">
        <f>SUMIFS('Transport-DB'!P:P,'Transport-DB'!C:C,"="&amp;'Work DB'!C650,'Transport-DB'!F:F,"="&amp;'Work DB'!$AB$4)</f>
        <v>0</v>
      </c>
      <c r="AC650" s="169">
        <f>SUMIFS('Transport-DB'!P:P,'Transport-DB'!C:C,"="&amp;'Work DB'!C650,'Transport-DB'!F:F,"="&amp;'Work DB'!$AC$4)</f>
        <v>0</v>
      </c>
      <c r="AD650" s="166">
        <f>SUMIFS('Transport-DB'!P:P,'Transport-DB'!C:C,"="&amp;'Work DB'!C650,'Transport-DB'!F:F,"="&amp;'Work DB'!$AD$4)</f>
        <v>0</v>
      </c>
      <c r="AE650" s="166">
        <f>SUMIFS('Transport-DB'!P:P,'Transport-DB'!C:C,"="&amp;'Work DB'!C650,'Transport-DB'!F:F,"="&amp;'Work DB'!$AE$4)</f>
        <v>0</v>
      </c>
      <c r="AF650" s="166">
        <f>SUMIFS('Transport-DB'!P:P,'Transport-DB'!C:C,"="&amp;'Work DB'!C650,'Transport-DB'!F:F,"="&amp;'Work DB'!$AF$4)</f>
        <v>0</v>
      </c>
      <c r="AG650" s="167"/>
      <c r="AH650" s="168">
        <f>SUMIFS('Transport-DB'!Q:Q,'Transport-DB'!C:C,"="&amp;'Work DB'!C650)</f>
        <v>0</v>
      </c>
      <c r="AI650" s="170">
        <f>SUMIFS(Civil_DB[قالب بندی],Civil_DB[تاریخ],"="&amp;'Work DB'!C650)</f>
        <v>0</v>
      </c>
      <c r="AJ650" s="169"/>
      <c r="AK650" s="167">
        <f>SUMIFS(Civil_DB[بتن],Civil_DB[تاریخ],"="&amp;'Work DB'!C650)</f>
        <v>0</v>
      </c>
      <c r="AL650" s="28"/>
      <c r="AM650" s="29"/>
      <c r="AN650" s="31"/>
      <c r="AO650" s="28"/>
      <c r="AP650" s="29"/>
      <c r="AQ650" s="29"/>
      <c r="AR650" s="30"/>
      <c r="AS650" s="28"/>
      <c r="AT650" s="29"/>
      <c r="AU650" s="30"/>
      <c r="AV650" s="184"/>
      <c r="AW650" s="29"/>
      <c r="AX650" s="29"/>
      <c r="AY650" s="29"/>
      <c r="AZ650" s="29"/>
      <c r="BA650" s="29"/>
      <c r="BB650" s="29"/>
      <c r="BC650" s="30"/>
      <c r="BD650" s="249"/>
      <c r="BE650" s="249"/>
      <c r="BF650" s="249"/>
      <c r="BG650" s="249"/>
      <c r="BH650" s="32"/>
      <c r="BI650" s="56"/>
    </row>
    <row r="651" spans="2:61" s="15" customFormat="1" ht="21" x14ac:dyDescent="0.25">
      <c r="B651" s="47"/>
      <c r="C651" s="20">
        <f t="shared" si="81"/>
        <v>46016</v>
      </c>
      <c r="D651" s="168">
        <f>SUMIFS('Transport-DB'!O:O,'Transport-DB'!C:C,"="&amp;'Work DB'!C651,'Transport-DB'!F:F,"="&amp;'Work DB'!$D$4)</f>
        <v>0</v>
      </c>
      <c r="E651" s="169">
        <f>SUMIFS('Transport-DB'!O:O,'Transport-DB'!C:C,"="&amp;'Work DB'!C651,'Transport-DB'!F:F,"="&amp;'Work DB'!$E$4)</f>
        <v>0</v>
      </c>
      <c r="F651" s="169">
        <f>SUMIFS('Transport-DB'!O:O,'Transport-DB'!C:C,"="&amp;'Work DB'!C651,'Transport-DB'!F:F,"="&amp;'Work DB'!$F$4)</f>
        <v>0</v>
      </c>
      <c r="G651" s="169">
        <f>SUMIFS('Transport-DB'!O:O,'Transport-DB'!C:C,"="&amp;'Work DB'!C651,'Transport-DB'!F:F,"="&amp;'Work DB'!$G$4)</f>
        <v>0</v>
      </c>
      <c r="H651" s="166">
        <f>SUMIFS('Transport-DB'!O:O,'Transport-DB'!C:C,"="&amp;'Work DB'!C651,'Transport-DB'!F:F,"="&amp;'Work DB'!$H$4)</f>
        <v>0</v>
      </c>
      <c r="I651" s="169">
        <f>SUMIFS('Transport-DB'!O:O,'Transport-DB'!C:C,"="&amp;'Work DB'!C651,'Transport-DB'!F:F,"="&amp;'Work DB'!$I$4)</f>
        <v>0</v>
      </c>
      <c r="J651" s="337">
        <f>SUMIFS('Transport-DB'!O:O,'Transport-DB'!C:C,"="&amp;'Work DB'!C651,'Transport-DB'!F:F,"="&amp;'Work DB'!$J$4)</f>
        <v>0</v>
      </c>
      <c r="K651" s="168">
        <f>SUMIFS('Transport-DB'!N:N,'Transport-DB'!C:C,"="&amp;'Work DB'!C651,'Transport-DB'!F:F,"="&amp;'Work DB'!$K$4)</f>
        <v>0</v>
      </c>
      <c r="L651" s="169">
        <f>SUMIFS('Transport-DB'!N:N,'Transport-DB'!C:C,"="&amp;'Work DB'!C651,'Transport-DB'!F:F,"="&amp;'Work DB'!$L$4)</f>
        <v>0</v>
      </c>
      <c r="M651" s="169">
        <f>SUMIFS('Transport-DB'!N:N,'Transport-DB'!C:C,"="&amp;'Work DB'!C651,'Transport-DB'!F:F,"="&amp;'Work DB'!$M$4)</f>
        <v>0</v>
      </c>
      <c r="N651" s="169">
        <f>SUMIFS('Transport-DB'!N:N,'Transport-DB'!C:C,"="&amp;'Work DB'!C651,'Transport-DB'!F:F,"="&amp;'Work DB'!$N$4)</f>
        <v>0</v>
      </c>
      <c r="O651" s="169">
        <f>SUMIFS('Transport-DB'!N:N,'Transport-DB'!C:C,"="&amp;'Work DB'!C651,'Transport-DB'!F:F,"="&amp;'Work DB'!$O$4)</f>
        <v>0</v>
      </c>
      <c r="P651" s="169">
        <f>SUMIFS('Transport-DB'!N:N,'Transport-DB'!C:C,"="&amp;'Work DB'!C651,'Transport-DB'!F:F,"="&amp;'Work DB'!$P$4)</f>
        <v>0</v>
      </c>
      <c r="Q651" s="166">
        <f>SUMIFS('Transport-DB'!N:N,'Transport-DB'!C:C,"="&amp;'Work DB'!C651,'Transport-DB'!F:F,"="&amp;'Work DB'!$Q$4)</f>
        <v>0</v>
      </c>
      <c r="R651" s="167">
        <f>SUMIFS('Transport-DB'!N:N,'Transport-DB'!C:C,"="&amp;'Work DB'!C651,'Transport-DB'!F:F,"="&amp;'Work DB'!$R$4)</f>
        <v>0</v>
      </c>
      <c r="S651" s="168">
        <f>SUM(D651:J651)+SUM(K651:R651)-M651-SUMIFS(Transport_DB[ترانشه],Transport_DB[توضیحات],"دیسپوزال",Transport_DB[تاریخ],'Work DB'!C651)</f>
        <v>0</v>
      </c>
      <c r="T651" s="169">
        <f t="shared" si="80"/>
        <v>0</v>
      </c>
      <c r="U651" s="169"/>
      <c r="V651" s="169"/>
      <c r="W651" s="169"/>
      <c r="X651" s="169"/>
      <c r="Y651" s="167"/>
      <c r="Z651" s="249"/>
      <c r="AA651" s="168">
        <f>SUMIFS('Transport-DB'!P:P,'Transport-DB'!C:C,"="&amp;'Work DB'!C651,'Transport-DB'!F:F,"="&amp;'Work DB'!$AA$4)</f>
        <v>0</v>
      </c>
      <c r="AB651" s="169">
        <f>SUMIFS('Transport-DB'!P:P,'Transport-DB'!C:C,"="&amp;'Work DB'!C651,'Transport-DB'!F:F,"="&amp;'Work DB'!$AB$4)</f>
        <v>0</v>
      </c>
      <c r="AC651" s="169">
        <f>SUMIFS('Transport-DB'!P:P,'Transport-DB'!C:C,"="&amp;'Work DB'!C651,'Transport-DB'!F:F,"="&amp;'Work DB'!$AC$4)</f>
        <v>0</v>
      </c>
      <c r="AD651" s="166">
        <f>SUMIFS('Transport-DB'!P:P,'Transport-DB'!C:C,"="&amp;'Work DB'!C651,'Transport-DB'!F:F,"="&amp;'Work DB'!$AD$4)</f>
        <v>0</v>
      </c>
      <c r="AE651" s="166">
        <f>SUMIFS('Transport-DB'!P:P,'Transport-DB'!C:C,"="&amp;'Work DB'!C651,'Transport-DB'!F:F,"="&amp;'Work DB'!$AE$4)</f>
        <v>0</v>
      </c>
      <c r="AF651" s="166">
        <f>SUMIFS('Transport-DB'!P:P,'Transport-DB'!C:C,"="&amp;'Work DB'!C651,'Transport-DB'!F:F,"="&amp;'Work DB'!$AF$4)</f>
        <v>0</v>
      </c>
      <c r="AG651" s="167"/>
      <c r="AH651" s="168">
        <f>SUMIFS('Transport-DB'!Q:Q,'Transport-DB'!C:C,"="&amp;'Work DB'!C651)</f>
        <v>0</v>
      </c>
      <c r="AI651" s="170">
        <f>SUMIFS(Civil_DB[قالب بندی],Civil_DB[تاریخ],"="&amp;'Work DB'!C651)</f>
        <v>0</v>
      </c>
      <c r="AJ651" s="169"/>
      <c r="AK651" s="167">
        <f>SUMIFS(Civil_DB[بتن],Civil_DB[تاریخ],"="&amp;'Work DB'!C651)</f>
        <v>0</v>
      </c>
      <c r="AL651" s="28"/>
      <c r="AM651" s="29"/>
      <c r="AN651" s="31"/>
      <c r="AO651" s="28"/>
      <c r="AP651" s="29"/>
      <c r="AQ651" s="29"/>
      <c r="AR651" s="30"/>
      <c r="AS651" s="28"/>
      <c r="AT651" s="29"/>
      <c r="AU651" s="30"/>
      <c r="AV651" s="184"/>
      <c r="AW651" s="29"/>
      <c r="AX651" s="29"/>
      <c r="AY651" s="29"/>
      <c r="AZ651" s="29"/>
      <c r="BA651" s="29"/>
      <c r="BB651" s="29"/>
      <c r="BC651" s="30"/>
      <c r="BD651" s="249"/>
      <c r="BE651" s="249"/>
      <c r="BF651" s="249"/>
      <c r="BG651" s="249"/>
      <c r="BH651" s="32"/>
      <c r="BI651" s="56"/>
    </row>
    <row r="652" spans="2:61" s="15" customFormat="1" ht="21" x14ac:dyDescent="0.25">
      <c r="B652" s="47"/>
      <c r="C652" s="20">
        <f t="shared" si="81"/>
        <v>46017</v>
      </c>
      <c r="D652" s="168">
        <f>SUMIFS('Transport-DB'!O:O,'Transport-DB'!C:C,"="&amp;'Work DB'!C652,'Transport-DB'!F:F,"="&amp;'Work DB'!$D$4)</f>
        <v>0</v>
      </c>
      <c r="E652" s="169">
        <f>SUMIFS('Transport-DB'!O:O,'Transport-DB'!C:C,"="&amp;'Work DB'!C652,'Transport-DB'!F:F,"="&amp;'Work DB'!$E$4)</f>
        <v>0</v>
      </c>
      <c r="F652" s="169">
        <f>SUMIFS('Transport-DB'!O:O,'Transport-DB'!C:C,"="&amp;'Work DB'!C652,'Transport-DB'!F:F,"="&amp;'Work DB'!$F$4)</f>
        <v>0</v>
      </c>
      <c r="G652" s="169">
        <f>SUMIFS('Transport-DB'!O:O,'Transport-DB'!C:C,"="&amp;'Work DB'!C652,'Transport-DB'!F:F,"="&amp;'Work DB'!$G$4)</f>
        <v>0</v>
      </c>
      <c r="H652" s="166">
        <f>SUMIFS('Transport-DB'!O:O,'Transport-DB'!C:C,"="&amp;'Work DB'!C652,'Transport-DB'!F:F,"="&amp;'Work DB'!$H$4)</f>
        <v>0</v>
      </c>
      <c r="I652" s="169">
        <f>SUMIFS('Transport-DB'!O:O,'Transport-DB'!C:C,"="&amp;'Work DB'!C652,'Transport-DB'!F:F,"="&amp;'Work DB'!$I$4)</f>
        <v>0</v>
      </c>
      <c r="J652" s="337">
        <f>SUMIFS('Transport-DB'!O:O,'Transport-DB'!C:C,"="&amp;'Work DB'!C652,'Transport-DB'!F:F,"="&amp;'Work DB'!$J$4)</f>
        <v>0</v>
      </c>
      <c r="K652" s="168">
        <f>SUMIFS('Transport-DB'!N:N,'Transport-DB'!C:C,"="&amp;'Work DB'!C652,'Transport-DB'!F:F,"="&amp;'Work DB'!$K$4)</f>
        <v>0</v>
      </c>
      <c r="L652" s="169">
        <f>SUMIFS('Transport-DB'!N:N,'Transport-DB'!C:C,"="&amp;'Work DB'!C652,'Transport-DB'!F:F,"="&amp;'Work DB'!$L$4)</f>
        <v>0</v>
      </c>
      <c r="M652" s="169">
        <f>SUMIFS('Transport-DB'!N:N,'Transport-DB'!C:C,"="&amp;'Work DB'!C652,'Transport-DB'!F:F,"="&amp;'Work DB'!$M$4)</f>
        <v>0</v>
      </c>
      <c r="N652" s="169">
        <f>SUMIFS('Transport-DB'!N:N,'Transport-DB'!C:C,"="&amp;'Work DB'!C652,'Transport-DB'!F:F,"="&amp;'Work DB'!$N$4)</f>
        <v>0</v>
      </c>
      <c r="O652" s="169">
        <f>SUMIFS('Transport-DB'!N:N,'Transport-DB'!C:C,"="&amp;'Work DB'!C652,'Transport-DB'!F:F,"="&amp;'Work DB'!$O$4)</f>
        <v>0</v>
      </c>
      <c r="P652" s="169">
        <f>SUMIFS('Transport-DB'!N:N,'Transport-DB'!C:C,"="&amp;'Work DB'!C652,'Transport-DB'!F:F,"="&amp;'Work DB'!$P$4)</f>
        <v>0</v>
      </c>
      <c r="Q652" s="166">
        <f>SUMIFS('Transport-DB'!N:N,'Transport-DB'!C:C,"="&amp;'Work DB'!C652,'Transport-DB'!F:F,"="&amp;'Work DB'!$Q$4)</f>
        <v>0</v>
      </c>
      <c r="R652" s="167">
        <f>SUMIFS('Transport-DB'!N:N,'Transport-DB'!C:C,"="&amp;'Work DB'!C652,'Transport-DB'!F:F,"="&amp;'Work DB'!$R$4)</f>
        <v>0</v>
      </c>
      <c r="S652" s="168">
        <f>SUM(D652:J652)+SUM(K652:R652)-M652-SUMIFS(Transport_DB[ترانشه],Transport_DB[توضیحات],"دیسپوزال",Transport_DB[تاریخ],'Work DB'!C652)</f>
        <v>0</v>
      </c>
      <c r="T652" s="169">
        <f t="shared" si="80"/>
        <v>0</v>
      </c>
      <c r="U652" s="169"/>
      <c r="V652" s="169"/>
      <c r="W652" s="169"/>
      <c r="X652" s="169"/>
      <c r="Y652" s="167"/>
      <c r="Z652" s="249"/>
      <c r="AA652" s="168">
        <f>SUMIFS('Transport-DB'!P:P,'Transport-DB'!C:C,"="&amp;'Work DB'!C652,'Transport-DB'!F:F,"="&amp;'Work DB'!$AA$4)</f>
        <v>0</v>
      </c>
      <c r="AB652" s="169">
        <f>SUMIFS('Transport-DB'!P:P,'Transport-DB'!C:C,"="&amp;'Work DB'!C652,'Transport-DB'!F:F,"="&amp;'Work DB'!$AB$4)</f>
        <v>0</v>
      </c>
      <c r="AC652" s="169">
        <f>SUMIFS('Transport-DB'!P:P,'Transport-DB'!C:C,"="&amp;'Work DB'!C652,'Transport-DB'!F:F,"="&amp;'Work DB'!$AC$4)</f>
        <v>0</v>
      </c>
      <c r="AD652" s="166">
        <f>SUMIFS('Transport-DB'!P:P,'Transport-DB'!C:C,"="&amp;'Work DB'!C652,'Transport-DB'!F:F,"="&amp;'Work DB'!$AD$4)</f>
        <v>0</v>
      </c>
      <c r="AE652" s="166">
        <f>SUMIFS('Transport-DB'!P:P,'Transport-DB'!C:C,"="&amp;'Work DB'!C652,'Transport-DB'!F:F,"="&amp;'Work DB'!$AE$4)</f>
        <v>0</v>
      </c>
      <c r="AF652" s="166">
        <f>SUMIFS('Transport-DB'!P:P,'Transport-DB'!C:C,"="&amp;'Work DB'!C652,'Transport-DB'!F:F,"="&amp;'Work DB'!$AF$4)</f>
        <v>0</v>
      </c>
      <c r="AG652" s="167"/>
      <c r="AH652" s="168">
        <f>SUMIFS('Transport-DB'!Q:Q,'Transport-DB'!C:C,"="&amp;'Work DB'!C652)</f>
        <v>0</v>
      </c>
      <c r="AI652" s="170">
        <f>SUMIFS(Civil_DB[قالب بندی],Civil_DB[تاریخ],"="&amp;'Work DB'!C652)</f>
        <v>0</v>
      </c>
      <c r="AJ652" s="169"/>
      <c r="AK652" s="167">
        <f>SUMIFS(Civil_DB[بتن],Civil_DB[تاریخ],"="&amp;'Work DB'!C652)</f>
        <v>0</v>
      </c>
      <c r="AL652" s="28"/>
      <c r="AM652" s="29"/>
      <c r="AN652" s="31"/>
      <c r="AO652" s="28"/>
      <c r="AP652" s="29"/>
      <c r="AQ652" s="29"/>
      <c r="AR652" s="30"/>
      <c r="AS652" s="28"/>
      <c r="AT652" s="29"/>
      <c r="AU652" s="30"/>
      <c r="AV652" s="184"/>
      <c r="AW652" s="29"/>
      <c r="AX652" s="29"/>
      <c r="AY652" s="29"/>
      <c r="AZ652" s="29"/>
      <c r="BA652" s="29"/>
      <c r="BB652" s="29"/>
      <c r="BC652" s="30"/>
      <c r="BD652" s="249"/>
      <c r="BE652" s="249"/>
      <c r="BF652" s="249"/>
      <c r="BG652" s="249"/>
      <c r="BH652" s="32"/>
      <c r="BI652" s="56"/>
    </row>
    <row r="653" spans="2:61" s="15" customFormat="1" ht="21" x14ac:dyDescent="0.25">
      <c r="B653" s="47"/>
      <c r="C653" s="20">
        <f t="shared" si="81"/>
        <v>46018</v>
      </c>
      <c r="D653" s="168">
        <f>SUMIFS('Transport-DB'!O:O,'Transport-DB'!C:C,"="&amp;'Work DB'!C653,'Transport-DB'!F:F,"="&amp;'Work DB'!$D$4)</f>
        <v>0</v>
      </c>
      <c r="E653" s="169">
        <f>SUMIFS('Transport-DB'!O:O,'Transport-DB'!C:C,"="&amp;'Work DB'!C653,'Transport-DB'!F:F,"="&amp;'Work DB'!$E$4)</f>
        <v>0</v>
      </c>
      <c r="F653" s="169">
        <f>SUMIFS('Transport-DB'!O:O,'Transport-DB'!C:C,"="&amp;'Work DB'!C653,'Transport-DB'!F:F,"="&amp;'Work DB'!$F$4)</f>
        <v>0</v>
      </c>
      <c r="G653" s="169">
        <f>SUMIFS('Transport-DB'!O:O,'Transport-DB'!C:C,"="&amp;'Work DB'!C653,'Transport-DB'!F:F,"="&amp;'Work DB'!$G$4)</f>
        <v>0</v>
      </c>
      <c r="H653" s="166">
        <f>SUMIFS('Transport-DB'!O:O,'Transport-DB'!C:C,"="&amp;'Work DB'!C653,'Transport-DB'!F:F,"="&amp;'Work DB'!$H$4)</f>
        <v>0</v>
      </c>
      <c r="I653" s="169">
        <f>SUMIFS('Transport-DB'!O:O,'Transport-DB'!C:C,"="&amp;'Work DB'!C653,'Transport-DB'!F:F,"="&amp;'Work DB'!$I$4)</f>
        <v>0</v>
      </c>
      <c r="J653" s="337">
        <f>SUMIFS('Transport-DB'!O:O,'Transport-DB'!C:C,"="&amp;'Work DB'!C653,'Transport-DB'!F:F,"="&amp;'Work DB'!$J$4)</f>
        <v>0</v>
      </c>
      <c r="K653" s="168">
        <f>SUMIFS('Transport-DB'!N:N,'Transport-DB'!C:C,"="&amp;'Work DB'!C653,'Transport-DB'!F:F,"="&amp;'Work DB'!$K$4)</f>
        <v>0</v>
      </c>
      <c r="L653" s="169">
        <f>SUMIFS('Transport-DB'!N:N,'Transport-DB'!C:C,"="&amp;'Work DB'!C653,'Transport-DB'!F:F,"="&amp;'Work DB'!$L$4)</f>
        <v>0</v>
      </c>
      <c r="M653" s="169">
        <f>SUMIFS('Transport-DB'!N:N,'Transport-DB'!C:C,"="&amp;'Work DB'!C653,'Transport-DB'!F:F,"="&amp;'Work DB'!$M$4)</f>
        <v>0</v>
      </c>
      <c r="N653" s="169">
        <f>SUMIFS('Transport-DB'!N:N,'Transport-DB'!C:C,"="&amp;'Work DB'!C653,'Transport-DB'!F:F,"="&amp;'Work DB'!$N$4)</f>
        <v>0</v>
      </c>
      <c r="O653" s="169">
        <f>SUMIFS('Transport-DB'!N:N,'Transport-DB'!C:C,"="&amp;'Work DB'!C653,'Transport-DB'!F:F,"="&amp;'Work DB'!$O$4)</f>
        <v>0</v>
      </c>
      <c r="P653" s="169">
        <f>SUMIFS('Transport-DB'!N:N,'Transport-DB'!C:C,"="&amp;'Work DB'!C653,'Transport-DB'!F:F,"="&amp;'Work DB'!$P$4)</f>
        <v>0</v>
      </c>
      <c r="Q653" s="166">
        <f>SUMIFS('Transport-DB'!N:N,'Transport-DB'!C:C,"="&amp;'Work DB'!C653,'Transport-DB'!F:F,"="&amp;'Work DB'!$Q$4)</f>
        <v>0</v>
      </c>
      <c r="R653" s="167">
        <f>SUMIFS('Transport-DB'!N:N,'Transport-DB'!C:C,"="&amp;'Work DB'!C653,'Transport-DB'!F:F,"="&amp;'Work DB'!$R$4)</f>
        <v>0</v>
      </c>
      <c r="S653" s="168">
        <f>SUM(D653:J653)+SUM(K653:R653)-M653-SUMIFS(Transport_DB[ترانشه],Transport_DB[توضیحات],"دیسپوزال",Transport_DB[تاریخ],'Work DB'!C653)</f>
        <v>0</v>
      </c>
      <c r="T653" s="169">
        <f t="shared" si="80"/>
        <v>0</v>
      </c>
      <c r="U653" s="169"/>
      <c r="V653" s="169"/>
      <c r="W653" s="169"/>
      <c r="X653" s="169"/>
      <c r="Y653" s="167"/>
      <c r="Z653" s="249"/>
      <c r="AA653" s="168">
        <f>SUMIFS('Transport-DB'!P:P,'Transport-DB'!C:C,"="&amp;'Work DB'!C653,'Transport-DB'!F:F,"="&amp;'Work DB'!$AA$4)</f>
        <v>0</v>
      </c>
      <c r="AB653" s="169">
        <f>SUMIFS('Transport-DB'!P:P,'Transport-DB'!C:C,"="&amp;'Work DB'!C653,'Transport-DB'!F:F,"="&amp;'Work DB'!$AB$4)</f>
        <v>0</v>
      </c>
      <c r="AC653" s="169">
        <f>SUMIFS('Transport-DB'!P:P,'Transport-DB'!C:C,"="&amp;'Work DB'!C653,'Transport-DB'!F:F,"="&amp;'Work DB'!$AC$4)</f>
        <v>0</v>
      </c>
      <c r="AD653" s="166">
        <f>SUMIFS('Transport-DB'!P:P,'Transport-DB'!C:C,"="&amp;'Work DB'!C653,'Transport-DB'!F:F,"="&amp;'Work DB'!$AD$4)</f>
        <v>0</v>
      </c>
      <c r="AE653" s="166">
        <f>SUMIFS('Transport-DB'!P:P,'Transport-DB'!C:C,"="&amp;'Work DB'!C653,'Transport-DB'!F:F,"="&amp;'Work DB'!$AE$4)</f>
        <v>0</v>
      </c>
      <c r="AF653" s="166">
        <f>SUMIFS('Transport-DB'!P:P,'Transport-DB'!C:C,"="&amp;'Work DB'!C653,'Transport-DB'!F:F,"="&amp;'Work DB'!$AF$4)</f>
        <v>0</v>
      </c>
      <c r="AG653" s="167"/>
      <c r="AH653" s="168">
        <f>SUMIFS('Transport-DB'!Q:Q,'Transport-DB'!C:C,"="&amp;'Work DB'!C653)</f>
        <v>0</v>
      </c>
      <c r="AI653" s="170">
        <f>SUMIFS(Civil_DB[قالب بندی],Civil_DB[تاریخ],"="&amp;'Work DB'!C653)</f>
        <v>0</v>
      </c>
      <c r="AJ653" s="169"/>
      <c r="AK653" s="167">
        <f>SUMIFS(Civil_DB[بتن],Civil_DB[تاریخ],"="&amp;'Work DB'!C653)</f>
        <v>0</v>
      </c>
      <c r="AL653" s="28"/>
      <c r="AM653" s="29"/>
      <c r="AN653" s="31"/>
      <c r="AO653" s="28"/>
      <c r="AP653" s="29"/>
      <c r="AQ653" s="29"/>
      <c r="AR653" s="30"/>
      <c r="AS653" s="28"/>
      <c r="AT653" s="29"/>
      <c r="AU653" s="30"/>
      <c r="AV653" s="184"/>
      <c r="AW653" s="29"/>
      <c r="AX653" s="29"/>
      <c r="AY653" s="29"/>
      <c r="AZ653" s="29"/>
      <c r="BA653" s="29"/>
      <c r="BB653" s="29"/>
      <c r="BC653" s="30"/>
      <c r="BD653" s="249"/>
      <c r="BE653" s="249"/>
      <c r="BF653" s="249"/>
      <c r="BG653" s="249"/>
      <c r="BH653" s="32"/>
      <c r="BI653" s="56"/>
    </row>
    <row r="654" spans="2:61" s="15" customFormat="1" ht="21" x14ac:dyDescent="0.25">
      <c r="B654" s="47"/>
      <c r="C654" s="20">
        <f t="shared" si="81"/>
        <v>46019</v>
      </c>
      <c r="D654" s="168">
        <f>SUMIFS('Transport-DB'!O:O,'Transport-DB'!C:C,"="&amp;'Work DB'!C654,'Transport-DB'!F:F,"="&amp;'Work DB'!$D$4)</f>
        <v>0</v>
      </c>
      <c r="E654" s="169">
        <f>SUMIFS('Transport-DB'!O:O,'Transport-DB'!C:C,"="&amp;'Work DB'!C654,'Transport-DB'!F:F,"="&amp;'Work DB'!$E$4)</f>
        <v>0</v>
      </c>
      <c r="F654" s="169">
        <f>SUMIFS('Transport-DB'!O:O,'Transport-DB'!C:C,"="&amp;'Work DB'!C654,'Transport-DB'!F:F,"="&amp;'Work DB'!$F$4)</f>
        <v>0</v>
      </c>
      <c r="G654" s="169">
        <f>SUMIFS('Transport-DB'!O:O,'Transport-DB'!C:C,"="&amp;'Work DB'!C654,'Transport-DB'!F:F,"="&amp;'Work DB'!$G$4)</f>
        <v>0</v>
      </c>
      <c r="H654" s="166">
        <f>SUMIFS('Transport-DB'!O:O,'Transport-DB'!C:C,"="&amp;'Work DB'!C654,'Transport-DB'!F:F,"="&amp;'Work DB'!$H$4)</f>
        <v>0</v>
      </c>
      <c r="I654" s="169">
        <f>SUMIFS('Transport-DB'!O:O,'Transport-DB'!C:C,"="&amp;'Work DB'!C654,'Transport-DB'!F:F,"="&amp;'Work DB'!$I$4)</f>
        <v>0</v>
      </c>
      <c r="J654" s="337">
        <f>SUMIFS('Transport-DB'!O:O,'Transport-DB'!C:C,"="&amp;'Work DB'!C654,'Transport-DB'!F:F,"="&amp;'Work DB'!$J$4)</f>
        <v>0</v>
      </c>
      <c r="K654" s="168">
        <f>SUMIFS('Transport-DB'!N:N,'Transport-DB'!C:C,"="&amp;'Work DB'!C654,'Transport-DB'!F:F,"="&amp;'Work DB'!$K$4)</f>
        <v>0</v>
      </c>
      <c r="L654" s="169">
        <f>SUMIFS('Transport-DB'!N:N,'Transport-DB'!C:C,"="&amp;'Work DB'!C654,'Transport-DB'!F:F,"="&amp;'Work DB'!$L$4)</f>
        <v>0</v>
      </c>
      <c r="M654" s="169">
        <f>SUMIFS('Transport-DB'!N:N,'Transport-DB'!C:C,"="&amp;'Work DB'!C654,'Transport-DB'!F:F,"="&amp;'Work DB'!$M$4)</f>
        <v>0</v>
      </c>
      <c r="N654" s="169">
        <f>SUMIFS('Transport-DB'!N:N,'Transport-DB'!C:C,"="&amp;'Work DB'!C654,'Transport-DB'!F:F,"="&amp;'Work DB'!$N$4)</f>
        <v>0</v>
      </c>
      <c r="O654" s="169">
        <f>SUMIFS('Transport-DB'!N:N,'Transport-DB'!C:C,"="&amp;'Work DB'!C654,'Transport-DB'!F:F,"="&amp;'Work DB'!$O$4)</f>
        <v>0</v>
      </c>
      <c r="P654" s="169">
        <f>SUMIFS('Transport-DB'!N:N,'Transport-DB'!C:C,"="&amp;'Work DB'!C654,'Transport-DB'!F:F,"="&amp;'Work DB'!$P$4)</f>
        <v>0</v>
      </c>
      <c r="Q654" s="166">
        <f>SUMIFS('Transport-DB'!N:N,'Transport-DB'!C:C,"="&amp;'Work DB'!C654,'Transport-DB'!F:F,"="&amp;'Work DB'!$Q$4)</f>
        <v>0</v>
      </c>
      <c r="R654" s="167">
        <f>SUMIFS('Transport-DB'!N:N,'Transport-DB'!C:C,"="&amp;'Work DB'!C654,'Transport-DB'!F:F,"="&amp;'Work DB'!$R$4)</f>
        <v>0</v>
      </c>
      <c r="S654" s="168">
        <f>SUM(D654:J654)+SUM(K654:R654)-M654-SUMIFS(Transport_DB[ترانشه],Transport_DB[توضیحات],"دیسپوزال",Transport_DB[تاریخ],'Work DB'!C654)</f>
        <v>0</v>
      </c>
      <c r="T654" s="169">
        <f t="shared" si="80"/>
        <v>0</v>
      </c>
      <c r="U654" s="169"/>
      <c r="V654" s="169"/>
      <c r="W654" s="169"/>
      <c r="X654" s="169"/>
      <c r="Y654" s="167"/>
      <c r="Z654" s="249"/>
      <c r="AA654" s="168">
        <f>SUMIFS('Transport-DB'!P:P,'Transport-DB'!C:C,"="&amp;'Work DB'!C654,'Transport-DB'!F:F,"="&amp;'Work DB'!$AA$4)</f>
        <v>0</v>
      </c>
      <c r="AB654" s="169">
        <f>SUMIFS('Transport-DB'!P:P,'Transport-DB'!C:C,"="&amp;'Work DB'!C654,'Transport-DB'!F:F,"="&amp;'Work DB'!$AB$4)</f>
        <v>0</v>
      </c>
      <c r="AC654" s="169">
        <f>SUMIFS('Transport-DB'!P:P,'Transport-DB'!C:C,"="&amp;'Work DB'!C654,'Transport-DB'!F:F,"="&amp;'Work DB'!$AC$4)</f>
        <v>0</v>
      </c>
      <c r="AD654" s="166">
        <f>SUMIFS('Transport-DB'!P:P,'Transport-DB'!C:C,"="&amp;'Work DB'!C654,'Transport-DB'!F:F,"="&amp;'Work DB'!$AD$4)</f>
        <v>0</v>
      </c>
      <c r="AE654" s="166">
        <f>SUMIFS('Transport-DB'!P:P,'Transport-DB'!C:C,"="&amp;'Work DB'!C654,'Transport-DB'!F:F,"="&amp;'Work DB'!$AE$4)</f>
        <v>0</v>
      </c>
      <c r="AF654" s="166">
        <f>SUMIFS('Transport-DB'!P:P,'Transport-DB'!C:C,"="&amp;'Work DB'!C654,'Transport-DB'!F:F,"="&amp;'Work DB'!$AF$4)</f>
        <v>0</v>
      </c>
      <c r="AG654" s="167"/>
      <c r="AH654" s="168">
        <f>SUMIFS('Transport-DB'!Q:Q,'Transport-DB'!C:C,"="&amp;'Work DB'!C654)</f>
        <v>0</v>
      </c>
      <c r="AI654" s="170">
        <f>SUMIFS(Civil_DB[قالب بندی],Civil_DB[تاریخ],"="&amp;'Work DB'!C654)</f>
        <v>0</v>
      </c>
      <c r="AJ654" s="169"/>
      <c r="AK654" s="167">
        <f>SUMIFS(Civil_DB[بتن],Civil_DB[تاریخ],"="&amp;'Work DB'!C654)</f>
        <v>0</v>
      </c>
      <c r="AL654" s="28"/>
      <c r="AM654" s="29"/>
      <c r="AN654" s="31"/>
      <c r="AO654" s="28"/>
      <c r="AP654" s="29"/>
      <c r="AQ654" s="29"/>
      <c r="AR654" s="30"/>
      <c r="AS654" s="28"/>
      <c r="AT654" s="29"/>
      <c r="AU654" s="30"/>
      <c r="AV654" s="184"/>
      <c r="AW654" s="29"/>
      <c r="AX654" s="29"/>
      <c r="AY654" s="29"/>
      <c r="AZ654" s="29"/>
      <c r="BA654" s="29"/>
      <c r="BB654" s="29"/>
      <c r="BC654" s="30"/>
      <c r="BD654" s="249"/>
      <c r="BE654" s="249"/>
      <c r="BF654" s="249"/>
      <c r="BG654" s="249"/>
      <c r="BH654" s="32"/>
      <c r="BI654" s="56"/>
    </row>
    <row r="655" spans="2:61" s="15" customFormat="1" ht="21" x14ac:dyDescent="0.25">
      <c r="B655" s="47"/>
      <c r="C655" s="20">
        <f t="shared" si="81"/>
        <v>46020</v>
      </c>
      <c r="D655" s="168">
        <f>SUMIFS('Transport-DB'!O:O,'Transport-DB'!C:C,"="&amp;'Work DB'!C655,'Transport-DB'!F:F,"="&amp;'Work DB'!$D$4)</f>
        <v>0</v>
      </c>
      <c r="E655" s="169">
        <f>SUMIFS('Transport-DB'!O:O,'Transport-DB'!C:C,"="&amp;'Work DB'!C655,'Transport-DB'!F:F,"="&amp;'Work DB'!$E$4)</f>
        <v>0</v>
      </c>
      <c r="F655" s="169">
        <f>SUMIFS('Transport-DB'!O:O,'Transport-DB'!C:C,"="&amp;'Work DB'!C655,'Transport-DB'!F:F,"="&amp;'Work DB'!$F$4)</f>
        <v>0</v>
      </c>
      <c r="G655" s="169">
        <f>SUMIFS('Transport-DB'!O:O,'Transport-DB'!C:C,"="&amp;'Work DB'!C655,'Transport-DB'!F:F,"="&amp;'Work DB'!$G$4)</f>
        <v>0</v>
      </c>
      <c r="H655" s="166">
        <f>SUMIFS('Transport-DB'!O:O,'Transport-DB'!C:C,"="&amp;'Work DB'!C655,'Transport-DB'!F:F,"="&amp;'Work DB'!$H$4)</f>
        <v>0</v>
      </c>
      <c r="I655" s="169">
        <f>SUMIFS('Transport-DB'!O:O,'Transport-DB'!C:C,"="&amp;'Work DB'!C655,'Transport-DB'!F:F,"="&amp;'Work DB'!$I$4)</f>
        <v>0</v>
      </c>
      <c r="J655" s="337">
        <f>SUMIFS('Transport-DB'!O:O,'Transport-DB'!C:C,"="&amp;'Work DB'!C655,'Transport-DB'!F:F,"="&amp;'Work DB'!$J$4)</f>
        <v>0</v>
      </c>
      <c r="K655" s="168">
        <f>SUMIFS('Transport-DB'!N:N,'Transport-DB'!C:C,"="&amp;'Work DB'!C655,'Transport-DB'!F:F,"="&amp;'Work DB'!$K$4)</f>
        <v>0</v>
      </c>
      <c r="L655" s="169">
        <f>SUMIFS('Transport-DB'!N:N,'Transport-DB'!C:C,"="&amp;'Work DB'!C655,'Transport-DB'!F:F,"="&amp;'Work DB'!$L$4)</f>
        <v>0</v>
      </c>
      <c r="M655" s="169">
        <f>SUMIFS('Transport-DB'!N:N,'Transport-DB'!C:C,"="&amp;'Work DB'!C655,'Transport-DB'!F:F,"="&amp;'Work DB'!$M$4)</f>
        <v>0</v>
      </c>
      <c r="N655" s="169">
        <f>SUMIFS('Transport-DB'!N:N,'Transport-DB'!C:C,"="&amp;'Work DB'!C655,'Transport-DB'!F:F,"="&amp;'Work DB'!$N$4)</f>
        <v>0</v>
      </c>
      <c r="O655" s="169">
        <f>SUMIFS('Transport-DB'!N:N,'Transport-DB'!C:C,"="&amp;'Work DB'!C655,'Transport-DB'!F:F,"="&amp;'Work DB'!$O$4)</f>
        <v>0</v>
      </c>
      <c r="P655" s="169">
        <f>SUMIFS('Transport-DB'!N:N,'Transport-DB'!C:C,"="&amp;'Work DB'!C655,'Transport-DB'!F:F,"="&amp;'Work DB'!$P$4)</f>
        <v>0</v>
      </c>
      <c r="Q655" s="166">
        <f>SUMIFS('Transport-DB'!N:N,'Transport-DB'!C:C,"="&amp;'Work DB'!C655,'Transport-DB'!F:F,"="&amp;'Work DB'!$Q$4)</f>
        <v>0</v>
      </c>
      <c r="R655" s="167">
        <f>SUMIFS('Transport-DB'!N:N,'Transport-DB'!C:C,"="&amp;'Work DB'!C655,'Transport-DB'!F:F,"="&amp;'Work DB'!$R$4)</f>
        <v>0</v>
      </c>
      <c r="S655" s="168">
        <f>SUM(D655:J655)+SUM(K655:R655)-M655-SUMIFS(Transport_DB[ترانشه],Transport_DB[توضیحات],"دیسپوزال",Transport_DB[تاریخ],'Work DB'!C655)</f>
        <v>0</v>
      </c>
      <c r="T655" s="169">
        <f t="shared" si="80"/>
        <v>0</v>
      </c>
      <c r="U655" s="169"/>
      <c r="V655" s="169"/>
      <c r="W655" s="169"/>
      <c r="X655" s="169"/>
      <c r="Y655" s="167"/>
      <c r="Z655" s="249"/>
      <c r="AA655" s="168">
        <f>SUMIFS('Transport-DB'!P:P,'Transport-DB'!C:C,"="&amp;'Work DB'!C655,'Transport-DB'!F:F,"="&amp;'Work DB'!$AA$4)</f>
        <v>0</v>
      </c>
      <c r="AB655" s="169">
        <f>SUMIFS('Transport-DB'!P:P,'Transport-DB'!C:C,"="&amp;'Work DB'!C655,'Transport-DB'!F:F,"="&amp;'Work DB'!$AB$4)</f>
        <v>0</v>
      </c>
      <c r="AC655" s="169">
        <f>SUMIFS('Transport-DB'!P:P,'Transport-DB'!C:C,"="&amp;'Work DB'!C655,'Transport-DB'!F:F,"="&amp;'Work DB'!$AC$4)</f>
        <v>0</v>
      </c>
      <c r="AD655" s="166">
        <f>SUMIFS('Transport-DB'!P:P,'Transport-DB'!C:C,"="&amp;'Work DB'!C655,'Transport-DB'!F:F,"="&amp;'Work DB'!$AD$4)</f>
        <v>0</v>
      </c>
      <c r="AE655" s="166">
        <f>SUMIFS('Transport-DB'!P:P,'Transport-DB'!C:C,"="&amp;'Work DB'!C655,'Transport-DB'!F:F,"="&amp;'Work DB'!$AE$4)</f>
        <v>0</v>
      </c>
      <c r="AF655" s="166">
        <f>SUMIFS('Transport-DB'!P:P,'Transport-DB'!C:C,"="&amp;'Work DB'!C655,'Transport-DB'!F:F,"="&amp;'Work DB'!$AF$4)</f>
        <v>0</v>
      </c>
      <c r="AG655" s="167"/>
      <c r="AH655" s="168">
        <f>SUMIFS('Transport-DB'!Q:Q,'Transport-DB'!C:C,"="&amp;'Work DB'!C655)</f>
        <v>0</v>
      </c>
      <c r="AI655" s="170">
        <f>SUMIFS(Civil_DB[قالب بندی],Civil_DB[تاریخ],"="&amp;'Work DB'!C655)</f>
        <v>0</v>
      </c>
      <c r="AJ655" s="169"/>
      <c r="AK655" s="167">
        <f>SUMIFS(Civil_DB[بتن],Civil_DB[تاریخ],"="&amp;'Work DB'!C655)</f>
        <v>0</v>
      </c>
      <c r="AL655" s="28"/>
      <c r="AM655" s="29"/>
      <c r="AN655" s="31"/>
      <c r="AO655" s="28"/>
      <c r="AP655" s="29"/>
      <c r="AQ655" s="29"/>
      <c r="AR655" s="30"/>
      <c r="AS655" s="28"/>
      <c r="AT655" s="29"/>
      <c r="AU655" s="30"/>
      <c r="AV655" s="184"/>
      <c r="AW655" s="29"/>
      <c r="AX655" s="29"/>
      <c r="AY655" s="29"/>
      <c r="AZ655" s="29"/>
      <c r="BA655" s="29"/>
      <c r="BB655" s="29"/>
      <c r="BC655" s="30"/>
      <c r="BD655" s="249"/>
      <c r="BE655" s="249"/>
      <c r="BF655" s="249"/>
      <c r="BG655" s="249"/>
      <c r="BH655" s="32"/>
      <c r="BI655" s="56"/>
    </row>
    <row r="656" spans="2:61" s="15" customFormat="1" ht="21" x14ac:dyDescent="0.25">
      <c r="B656" s="47"/>
      <c r="C656" s="20">
        <f t="shared" si="81"/>
        <v>46021</v>
      </c>
      <c r="D656" s="168">
        <f>SUMIFS('Transport-DB'!O:O,'Transport-DB'!C:C,"="&amp;'Work DB'!C656,'Transport-DB'!F:F,"="&amp;'Work DB'!$D$4)</f>
        <v>0</v>
      </c>
      <c r="E656" s="169">
        <f>SUMIFS('Transport-DB'!O:O,'Transport-DB'!C:C,"="&amp;'Work DB'!C656,'Transport-DB'!F:F,"="&amp;'Work DB'!$E$4)</f>
        <v>0</v>
      </c>
      <c r="F656" s="169">
        <f>SUMIFS('Transport-DB'!O:O,'Transport-DB'!C:C,"="&amp;'Work DB'!C656,'Transport-DB'!F:F,"="&amp;'Work DB'!$F$4)</f>
        <v>0</v>
      </c>
      <c r="G656" s="169">
        <f>SUMIFS('Transport-DB'!O:O,'Transport-DB'!C:C,"="&amp;'Work DB'!C656,'Transport-DB'!F:F,"="&amp;'Work DB'!$G$4)</f>
        <v>0</v>
      </c>
      <c r="H656" s="166">
        <f>SUMIFS('Transport-DB'!O:O,'Transport-DB'!C:C,"="&amp;'Work DB'!C656,'Transport-DB'!F:F,"="&amp;'Work DB'!$H$4)</f>
        <v>0</v>
      </c>
      <c r="I656" s="169">
        <f>SUMIFS('Transport-DB'!O:O,'Transport-DB'!C:C,"="&amp;'Work DB'!C656,'Transport-DB'!F:F,"="&amp;'Work DB'!$I$4)</f>
        <v>0</v>
      </c>
      <c r="J656" s="337">
        <f>SUMIFS('Transport-DB'!O:O,'Transport-DB'!C:C,"="&amp;'Work DB'!C656,'Transport-DB'!F:F,"="&amp;'Work DB'!$J$4)</f>
        <v>0</v>
      </c>
      <c r="K656" s="168">
        <f>SUMIFS('Transport-DB'!N:N,'Transport-DB'!C:C,"="&amp;'Work DB'!C656,'Transport-DB'!F:F,"="&amp;'Work DB'!$K$4)</f>
        <v>0</v>
      </c>
      <c r="L656" s="169">
        <f>SUMIFS('Transport-DB'!N:N,'Transport-DB'!C:C,"="&amp;'Work DB'!C656,'Transport-DB'!F:F,"="&amp;'Work DB'!$L$4)</f>
        <v>0</v>
      </c>
      <c r="M656" s="169">
        <f>SUMIFS('Transport-DB'!N:N,'Transport-DB'!C:C,"="&amp;'Work DB'!C656,'Transport-DB'!F:F,"="&amp;'Work DB'!$M$4)</f>
        <v>0</v>
      </c>
      <c r="N656" s="169">
        <f>SUMIFS('Transport-DB'!N:N,'Transport-DB'!C:C,"="&amp;'Work DB'!C656,'Transport-DB'!F:F,"="&amp;'Work DB'!$N$4)</f>
        <v>0</v>
      </c>
      <c r="O656" s="169">
        <f>SUMIFS('Transport-DB'!N:N,'Transport-DB'!C:C,"="&amp;'Work DB'!C656,'Transport-DB'!F:F,"="&amp;'Work DB'!$O$4)</f>
        <v>0</v>
      </c>
      <c r="P656" s="169">
        <f>SUMIFS('Transport-DB'!N:N,'Transport-DB'!C:C,"="&amp;'Work DB'!C656,'Transport-DB'!F:F,"="&amp;'Work DB'!$P$4)</f>
        <v>0</v>
      </c>
      <c r="Q656" s="166">
        <f>SUMIFS('Transport-DB'!N:N,'Transport-DB'!C:C,"="&amp;'Work DB'!C656,'Transport-DB'!F:F,"="&amp;'Work DB'!$Q$4)</f>
        <v>0</v>
      </c>
      <c r="R656" s="167">
        <f>SUMIFS('Transport-DB'!N:N,'Transport-DB'!C:C,"="&amp;'Work DB'!C656,'Transport-DB'!F:F,"="&amp;'Work DB'!$R$4)</f>
        <v>0</v>
      </c>
      <c r="S656" s="168">
        <f>SUM(D656:J656)+SUM(K656:R656)-M656-SUMIFS(Transport_DB[ترانشه],Transport_DB[توضیحات],"دیسپوزال",Transport_DB[تاریخ],'Work DB'!C656)</f>
        <v>0</v>
      </c>
      <c r="T656" s="169">
        <f t="shared" si="80"/>
        <v>0</v>
      </c>
      <c r="U656" s="169"/>
      <c r="V656" s="169"/>
      <c r="W656" s="169"/>
      <c r="X656" s="169"/>
      <c r="Y656" s="167"/>
      <c r="Z656" s="249"/>
      <c r="AA656" s="168">
        <f>SUMIFS('Transport-DB'!P:P,'Transport-DB'!C:C,"="&amp;'Work DB'!C656,'Transport-DB'!F:F,"="&amp;'Work DB'!$AA$4)</f>
        <v>0</v>
      </c>
      <c r="AB656" s="169">
        <f>SUMIFS('Transport-DB'!P:P,'Transport-DB'!C:C,"="&amp;'Work DB'!C656,'Transport-DB'!F:F,"="&amp;'Work DB'!$AB$4)</f>
        <v>0</v>
      </c>
      <c r="AC656" s="169">
        <f>SUMIFS('Transport-DB'!P:P,'Transport-DB'!C:C,"="&amp;'Work DB'!C656,'Transport-DB'!F:F,"="&amp;'Work DB'!$AC$4)</f>
        <v>0</v>
      </c>
      <c r="AD656" s="166">
        <f>SUMIFS('Transport-DB'!P:P,'Transport-DB'!C:C,"="&amp;'Work DB'!C656,'Transport-DB'!F:F,"="&amp;'Work DB'!$AD$4)</f>
        <v>0</v>
      </c>
      <c r="AE656" s="166">
        <f>SUMIFS('Transport-DB'!P:P,'Transport-DB'!C:C,"="&amp;'Work DB'!C656,'Transport-DB'!F:F,"="&amp;'Work DB'!$AE$4)</f>
        <v>0</v>
      </c>
      <c r="AF656" s="166">
        <f>SUMIFS('Transport-DB'!P:P,'Transport-DB'!C:C,"="&amp;'Work DB'!C656,'Transport-DB'!F:F,"="&amp;'Work DB'!$AF$4)</f>
        <v>0</v>
      </c>
      <c r="AG656" s="167"/>
      <c r="AH656" s="168">
        <f>SUMIFS('Transport-DB'!Q:Q,'Transport-DB'!C:C,"="&amp;'Work DB'!C656)</f>
        <v>0</v>
      </c>
      <c r="AI656" s="170">
        <f>SUMIFS(Civil_DB[قالب بندی],Civil_DB[تاریخ],"="&amp;'Work DB'!C656)</f>
        <v>0</v>
      </c>
      <c r="AJ656" s="169"/>
      <c r="AK656" s="167">
        <f>SUMIFS(Civil_DB[بتن],Civil_DB[تاریخ],"="&amp;'Work DB'!C656)</f>
        <v>0</v>
      </c>
      <c r="AL656" s="28"/>
      <c r="AM656" s="29"/>
      <c r="AN656" s="31"/>
      <c r="AO656" s="28"/>
      <c r="AP656" s="29"/>
      <c r="AQ656" s="29"/>
      <c r="AR656" s="30"/>
      <c r="AS656" s="28"/>
      <c r="AT656" s="29"/>
      <c r="AU656" s="30"/>
      <c r="AV656" s="184"/>
      <c r="AW656" s="29"/>
      <c r="AX656" s="29"/>
      <c r="AY656" s="29"/>
      <c r="AZ656" s="29"/>
      <c r="BA656" s="29"/>
      <c r="BB656" s="29"/>
      <c r="BC656" s="30"/>
      <c r="BD656" s="249"/>
      <c r="BE656" s="249"/>
      <c r="BF656" s="249"/>
      <c r="BG656" s="249"/>
      <c r="BH656" s="32"/>
      <c r="BI656" s="56"/>
    </row>
    <row r="657" spans="2:61" s="15" customFormat="1" ht="21" x14ac:dyDescent="0.25">
      <c r="B657" s="47"/>
      <c r="C657" s="20">
        <f t="shared" si="81"/>
        <v>46022</v>
      </c>
      <c r="D657" s="168">
        <f>SUMIFS('Transport-DB'!O:O,'Transport-DB'!C:C,"="&amp;'Work DB'!C657,'Transport-DB'!F:F,"="&amp;'Work DB'!$D$4)</f>
        <v>0</v>
      </c>
      <c r="E657" s="169">
        <f>SUMIFS('Transport-DB'!O:O,'Transport-DB'!C:C,"="&amp;'Work DB'!C657,'Transport-DB'!F:F,"="&amp;'Work DB'!$E$4)</f>
        <v>0</v>
      </c>
      <c r="F657" s="169">
        <f>SUMIFS('Transport-DB'!O:O,'Transport-DB'!C:C,"="&amp;'Work DB'!C657,'Transport-DB'!F:F,"="&amp;'Work DB'!$F$4)</f>
        <v>0</v>
      </c>
      <c r="G657" s="169">
        <f>SUMIFS('Transport-DB'!O:O,'Transport-DB'!C:C,"="&amp;'Work DB'!C657,'Transport-DB'!F:F,"="&amp;'Work DB'!$G$4)</f>
        <v>0</v>
      </c>
      <c r="H657" s="166">
        <f>SUMIFS('Transport-DB'!O:O,'Transport-DB'!C:C,"="&amp;'Work DB'!C657,'Transport-DB'!F:F,"="&amp;'Work DB'!$H$4)</f>
        <v>0</v>
      </c>
      <c r="I657" s="169">
        <f>SUMIFS('Transport-DB'!O:O,'Transport-DB'!C:C,"="&amp;'Work DB'!C657,'Transport-DB'!F:F,"="&amp;'Work DB'!$I$4)</f>
        <v>0</v>
      </c>
      <c r="J657" s="337">
        <f>SUMIFS('Transport-DB'!O:O,'Transport-DB'!C:C,"="&amp;'Work DB'!C657,'Transport-DB'!F:F,"="&amp;'Work DB'!$J$4)</f>
        <v>0</v>
      </c>
      <c r="K657" s="168">
        <f>SUMIFS('Transport-DB'!N:N,'Transport-DB'!C:C,"="&amp;'Work DB'!C657,'Transport-DB'!F:F,"="&amp;'Work DB'!$K$4)</f>
        <v>0</v>
      </c>
      <c r="L657" s="169">
        <f>SUMIFS('Transport-DB'!N:N,'Transport-DB'!C:C,"="&amp;'Work DB'!C657,'Transport-DB'!F:F,"="&amp;'Work DB'!$L$4)</f>
        <v>0</v>
      </c>
      <c r="M657" s="169">
        <f>SUMIFS('Transport-DB'!N:N,'Transport-DB'!C:C,"="&amp;'Work DB'!C657,'Transport-DB'!F:F,"="&amp;'Work DB'!$M$4)</f>
        <v>0</v>
      </c>
      <c r="N657" s="169">
        <f>SUMIFS('Transport-DB'!N:N,'Transport-DB'!C:C,"="&amp;'Work DB'!C657,'Transport-DB'!F:F,"="&amp;'Work DB'!$N$4)</f>
        <v>0</v>
      </c>
      <c r="O657" s="169">
        <f>SUMIFS('Transport-DB'!N:N,'Transport-DB'!C:C,"="&amp;'Work DB'!C657,'Transport-DB'!F:F,"="&amp;'Work DB'!$O$4)</f>
        <v>0</v>
      </c>
      <c r="P657" s="169">
        <f>SUMIFS('Transport-DB'!N:N,'Transport-DB'!C:C,"="&amp;'Work DB'!C657,'Transport-DB'!F:F,"="&amp;'Work DB'!$P$4)</f>
        <v>0</v>
      </c>
      <c r="Q657" s="166">
        <f>SUMIFS('Transport-DB'!N:N,'Transport-DB'!C:C,"="&amp;'Work DB'!C657,'Transport-DB'!F:F,"="&amp;'Work DB'!$Q$4)</f>
        <v>0</v>
      </c>
      <c r="R657" s="167">
        <f>SUMIFS('Transport-DB'!N:N,'Transport-DB'!C:C,"="&amp;'Work DB'!C657,'Transport-DB'!F:F,"="&amp;'Work DB'!$R$4)</f>
        <v>0</v>
      </c>
      <c r="S657" s="168">
        <f>SUM(D657:J657)+SUM(K657:R657)-M657-SUMIFS(Transport_DB[ترانشه],Transport_DB[توضیحات],"دیسپوزال",Transport_DB[تاریخ],'Work DB'!C657)</f>
        <v>0</v>
      </c>
      <c r="T657" s="169">
        <f t="shared" si="80"/>
        <v>0</v>
      </c>
      <c r="U657" s="169"/>
      <c r="V657" s="169"/>
      <c r="W657" s="169"/>
      <c r="X657" s="169"/>
      <c r="Y657" s="167"/>
      <c r="Z657" s="249"/>
      <c r="AA657" s="168">
        <f>SUMIFS('Transport-DB'!P:P,'Transport-DB'!C:C,"="&amp;'Work DB'!C657,'Transport-DB'!F:F,"="&amp;'Work DB'!$AA$4)</f>
        <v>0</v>
      </c>
      <c r="AB657" s="169">
        <f>SUMIFS('Transport-DB'!P:P,'Transport-DB'!C:C,"="&amp;'Work DB'!C657,'Transport-DB'!F:F,"="&amp;'Work DB'!$AB$4)</f>
        <v>0</v>
      </c>
      <c r="AC657" s="169">
        <f>SUMIFS('Transport-DB'!P:P,'Transport-DB'!C:C,"="&amp;'Work DB'!C657,'Transport-DB'!F:F,"="&amp;'Work DB'!$AC$4)</f>
        <v>0</v>
      </c>
      <c r="AD657" s="166">
        <f>SUMIFS('Transport-DB'!P:P,'Transport-DB'!C:C,"="&amp;'Work DB'!C657,'Transport-DB'!F:F,"="&amp;'Work DB'!$AD$4)</f>
        <v>0</v>
      </c>
      <c r="AE657" s="166">
        <f>SUMIFS('Transport-DB'!P:P,'Transport-DB'!C:C,"="&amp;'Work DB'!C657,'Transport-DB'!F:F,"="&amp;'Work DB'!$AE$4)</f>
        <v>0</v>
      </c>
      <c r="AF657" s="166">
        <f>SUMIFS('Transport-DB'!P:P,'Transport-DB'!C:C,"="&amp;'Work DB'!C657,'Transport-DB'!F:F,"="&amp;'Work DB'!$AF$4)</f>
        <v>0</v>
      </c>
      <c r="AG657" s="167"/>
      <c r="AH657" s="168">
        <f>SUMIFS('Transport-DB'!Q:Q,'Transport-DB'!C:C,"="&amp;'Work DB'!C657)</f>
        <v>0</v>
      </c>
      <c r="AI657" s="170">
        <f>SUMIFS(Civil_DB[قالب بندی],Civil_DB[تاریخ],"="&amp;'Work DB'!C657)</f>
        <v>0</v>
      </c>
      <c r="AJ657" s="169"/>
      <c r="AK657" s="167">
        <f>SUMIFS(Civil_DB[بتن],Civil_DB[تاریخ],"="&amp;'Work DB'!C657)</f>
        <v>0</v>
      </c>
      <c r="AL657" s="28"/>
      <c r="AM657" s="29"/>
      <c r="AN657" s="31"/>
      <c r="AO657" s="28"/>
      <c r="AP657" s="29"/>
      <c r="AQ657" s="29"/>
      <c r="AR657" s="30"/>
      <c r="AS657" s="28"/>
      <c r="AT657" s="29"/>
      <c r="AU657" s="30"/>
      <c r="AV657" s="184"/>
      <c r="AW657" s="29"/>
      <c r="AX657" s="29"/>
      <c r="AY657" s="29"/>
      <c r="AZ657" s="29"/>
      <c r="BA657" s="29"/>
      <c r="BB657" s="29"/>
      <c r="BC657" s="30"/>
      <c r="BD657" s="249"/>
      <c r="BE657" s="249"/>
      <c r="BF657" s="249"/>
      <c r="BG657" s="249"/>
      <c r="BH657" s="32"/>
      <c r="BI657" s="56"/>
    </row>
    <row r="658" spans="2:61" s="15" customFormat="1" ht="21" x14ac:dyDescent="0.25">
      <c r="B658" s="47"/>
      <c r="C658" s="20">
        <f t="shared" si="81"/>
        <v>46023</v>
      </c>
      <c r="D658" s="168">
        <f>SUMIFS('Transport-DB'!O:O,'Transport-DB'!C:C,"="&amp;'Work DB'!C658,'Transport-DB'!F:F,"="&amp;'Work DB'!$D$4)</f>
        <v>0</v>
      </c>
      <c r="E658" s="169">
        <f>SUMIFS('Transport-DB'!O:O,'Transport-DB'!C:C,"="&amp;'Work DB'!C658,'Transport-DB'!F:F,"="&amp;'Work DB'!$E$4)</f>
        <v>0</v>
      </c>
      <c r="F658" s="169">
        <f>SUMIFS('Transport-DB'!O:O,'Transport-DB'!C:C,"="&amp;'Work DB'!C658,'Transport-DB'!F:F,"="&amp;'Work DB'!$F$4)</f>
        <v>0</v>
      </c>
      <c r="G658" s="169">
        <f>SUMIFS('Transport-DB'!O:O,'Transport-DB'!C:C,"="&amp;'Work DB'!C658,'Transport-DB'!F:F,"="&amp;'Work DB'!$G$4)</f>
        <v>0</v>
      </c>
      <c r="H658" s="166">
        <f>SUMIFS('Transport-DB'!O:O,'Transport-DB'!C:C,"="&amp;'Work DB'!C658,'Transport-DB'!F:F,"="&amp;'Work DB'!$H$4)</f>
        <v>0</v>
      </c>
      <c r="I658" s="169">
        <f>SUMIFS('Transport-DB'!O:O,'Transport-DB'!C:C,"="&amp;'Work DB'!C658,'Transport-DB'!F:F,"="&amp;'Work DB'!$I$4)</f>
        <v>0</v>
      </c>
      <c r="J658" s="337">
        <f>SUMIFS('Transport-DB'!O:O,'Transport-DB'!C:C,"="&amp;'Work DB'!C658,'Transport-DB'!F:F,"="&amp;'Work DB'!$J$4)</f>
        <v>0</v>
      </c>
      <c r="K658" s="168">
        <f>SUMIFS('Transport-DB'!N:N,'Transport-DB'!C:C,"="&amp;'Work DB'!C658,'Transport-DB'!F:F,"="&amp;'Work DB'!$K$4)</f>
        <v>0</v>
      </c>
      <c r="L658" s="169">
        <f>SUMIFS('Transport-DB'!N:N,'Transport-DB'!C:C,"="&amp;'Work DB'!C658,'Transport-DB'!F:F,"="&amp;'Work DB'!$L$4)</f>
        <v>0</v>
      </c>
      <c r="M658" s="169">
        <f>SUMIFS('Transport-DB'!N:N,'Transport-DB'!C:C,"="&amp;'Work DB'!C658,'Transport-DB'!F:F,"="&amp;'Work DB'!$M$4)</f>
        <v>0</v>
      </c>
      <c r="N658" s="169">
        <f>SUMIFS('Transport-DB'!N:N,'Transport-DB'!C:C,"="&amp;'Work DB'!C658,'Transport-DB'!F:F,"="&amp;'Work DB'!$N$4)</f>
        <v>0</v>
      </c>
      <c r="O658" s="169">
        <f>SUMIFS('Transport-DB'!N:N,'Transport-DB'!C:C,"="&amp;'Work DB'!C658,'Transport-DB'!F:F,"="&amp;'Work DB'!$O$4)</f>
        <v>0</v>
      </c>
      <c r="P658" s="169">
        <f>SUMIFS('Transport-DB'!N:N,'Transport-DB'!C:C,"="&amp;'Work DB'!C658,'Transport-DB'!F:F,"="&amp;'Work DB'!$P$4)</f>
        <v>0</v>
      </c>
      <c r="Q658" s="166">
        <f>SUMIFS('Transport-DB'!N:N,'Transport-DB'!C:C,"="&amp;'Work DB'!C658,'Transport-DB'!F:F,"="&amp;'Work DB'!$Q$4)</f>
        <v>0</v>
      </c>
      <c r="R658" s="167">
        <f>SUMIFS('Transport-DB'!N:N,'Transport-DB'!C:C,"="&amp;'Work DB'!C658,'Transport-DB'!F:F,"="&amp;'Work DB'!$R$4)</f>
        <v>0</v>
      </c>
      <c r="S658" s="168">
        <f>SUM(D658:J658)+SUM(K658:R658)-M658-SUMIFS(Transport_DB[ترانشه],Transport_DB[توضیحات],"دیسپوزال",Transport_DB[تاریخ],'Work DB'!C658)</f>
        <v>0</v>
      </c>
      <c r="T658" s="169">
        <f t="shared" si="80"/>
        <v>0</v>
      </c>
      <c r="U658" s="169"/>
      <c r="V658" s="169"/>
      <c r="W658" s="169"/>
      <c r="X658" s="169"/>
      <c r="Y658" s="167"/>
      <c r="Z658" s="249"/>
      <c r="AA658" s="168">
        <f>SUMIFS('Transport-DB'!P:P,'Transport-DB'!C:C,"="&amp;'Work DB'!C658,'Transport-DB'!F:F,"="&amp;'Work DB'!$AA$4)</f>
        <v>0</v>
      </c>
      <c r="AB658" s="169">
        <f>SUMIFS('Transport-DB'!P:P,'Transport-DB'!C:C,"="&amp;'Work DB'!C658,'Transport-DB'!F:F,"="&amp;'Work DB'!$AB$4)</f>
        <v>0</v>
      </c>
      <c r="AC658" s="169">
        <f>SUMIFS('Transport-DB'!P:P,'Transport-DB'!C:C,"="&amp;'Work DB'!C658,'Transport-DB'!F:F,"="&amp;'Work DB'!$AC$4)</f>
        <v>0</v>
      </c>
      <c r="AD658" s="166">
        <f>SUMIFS('Transport-DB'!P:P,'Transport-DB'!C:C,"="&amp;'Work DB'!C658,'Transport-DB'!F:F,"="&amp;'Work DB'!$AD$4)</f>
        <v>0</v>
      </c>
      <c r="AE658" s="166">
        <f>SUMIFS('Transport-DB'!P:P,'Transport-DB'!C:C,"="&amp;'Work DB'!C658,'Transport-DB'!F:F,"="&amp;'Work DB'!$AE$4)</f>
        <v>0</v>
      </c>
      <c r="AF658" s="166">
        <f>SUMIFS('Transport-DB'!P:P,'Transport-DB'!C:C,"="&amp;'Work DB'!C658,'Transport-DB'!F:F,"="&amp;'Work DB'!$AF$4)</f>
        <v>0</v>
      </c>
      <c r="AG658" s="167"/>
      <c r="AH658" s="168">
        <f>SUMIFS('Transport-DB'!Q:Q,'Transport-DB'!C:C,"="&amp;'Work DB'!C658)</f>
        <v>0</v>
      </c>
      <c r="AI658" s="170">
        <f>SUMIFS(Civil_DB[قالب بندی],Civil_DB[تاریخ],"="&amp;'Work DB'!C658)</f>
        <v>0</v>
      </c>
      <c r="AJ658" s="169"/>
      <c r="AK658" s="167">
        <f>SUMIFS(Civil_DB[بتن],Civil_DB[تاریخ],"="&amp;'Work DB'!C658)</f>
        <v>0</v>
      </c>
      <c r="AL658" s="28"/>
      <c r="AM658" s="29"/>
      <c r="AN658" s="31"/>
      <c r="AO658" s="28"/>
      <c r="AP658" s="29"/>
      <c r="AQ658" s="29"/>
      <c r="AR658" s="30"/>
      <c r="AS658" s="28"/>
      <c r="AT658" s="29"/>
      <c r="AU658" s="30"/>
      <c r="AV658" s="184"/>
      <c r="AW658" s="29"/>
      <c r="AX658" s="29"/>
      <c r="AY658" s="29"/>
      <c r="AZ658" s="29"/>
      <c r="BA658" s="29"/>
      <c r="BB658" s="29"/>
      <c r="BC658" s="30"/>
      <c r="BD658" s="249"/>
      <c r="BE658" s="249"/>
      <c r="BF658" s="249"/>
      <c r="BG658" s="249"/>
      <c r="BH658" s="32"/>
      <c r="BI658" s="56"/>
    </row>
    <row r="659" spans="2:61" s="15" customFormat="1" ht="21" x14ac:dyDescent="0.25">
      <c r="B659" s="47"/>
      <c r="C659" s="20">
        <f t="shared" si="81"/>
        <v>46024</v>
      </c>
      <c r="D659" s="168">
        <f>SUMIFS('Transport-DB'!O:O,'Transport-DB'!C:C,"="&amp;'Work DB'!C659,'Transport-DB'!F:F,"="&amp;'Work DB'!$D$4)</f>
        <v>0</v>
      </c>
      <c r="E659" s="169">
        <f>SUMIFS('Transport-DB'!O:O,'Transport-DB'!C:C,"="&amp;'Work DB'!C659,'Transport-DB'!F:F,"="&amp;'Work DB'!$E$4)</f>
        <v>0</v>
      </c>
      <c r="F659" s="169">
        <f>SUMIFS('Transport-DB'!O:O,'Transport-DB'!C:C,"="&amp;'Work DB'!C659,'Transport-DB'!F:F,"="&amp;'Work DB'!$F$4)</f>
        <v>0</v>
      </c>
      <c r="G659" s="169">
        <f>SUMIFS('Transport-DB'!O:O,'Transport-DB'!C:C,"="&amp;'Work DB'!C659,'Transport-DB'!F:F,"="&amp;'Work DB'!$G$4)</f>
        <v>0</v>
      </c>
      <c r="H659" s="166">
        <f>SUMIFS('Transport-DB'!O:O,'Transport-DB'!C:C,"="&amp;'Work DB'!C659,'Transport-DB'!F:F,"="&amp;'Work DB'!$H$4)</f>
        <v>0</v>
      </c>
      <c r="I659" s="169">
        <f>SUMIFS('Transport-DB'!O:O,'Transport-DB'!C:C,"="&amp;'Work DB'!C659,'Transport-DB'!F:F,"="&amp;'Work DB'!$I$4)</f>
        <v>0</v>
      </c>
      <c r="J659" s="337">
        <f>SUMIFS('Transport-DB'!O:O,'Transport-DB'!C:C,"="&amp;'Work DB'!C659,'Transport-DB'!F:F,"="&amp;'Work DB'!$J$4)</f>
        <v>0</v>
      </c>
      <c r="K659" s="168">
        <f>SUMIFS('Transport-DB'!N:N,'Transport-DB'!C:C,"="&amp;'Work DB'!C659,'Transport-DB'!F:F,"="&amp;'Work DB'!$K$4)</f>
        <v>0</v>
      </c>
      <c r="L659" s="169">
        <f>SUMIFS('Transport-DB'!N:N,'Transport-DB'!C:C,"="&amp;'Work DB'!C659,'Transport-DB'!F:F,"="&amp;'Work DB'!$L$4)</f>
        <v>0</v>
      </c>
      <c r="M659" s="169">
        <f>SUMIFS('Transport-DB'!N:N,'Transport-DB'!C:C,"="&amp;'Work DB'!C659,'Transport-DB'!F:F,"="&amp;'Work DB'!$M$4)</f>
        <v>0</v>
      </c>
      <c r="N659" s="169">
        <f>SUMIFS('Transport-DB'!N:N,'Transport-DB'!C:C,"="&amp;'Work DB'!C659,'Transport-DB'!F:F,"="&amp;'Work DB'!$N$4)</f>
        <v>0</v>
      </c>
      <c r="O659" s="169">
        <f>SUMIFS('Transport-DB'!N:N,'Transport-DB'!C:C,"="&amp;'Work DB'!C659,'Transport-DB'!F:F,"="&amp;'Work DB'!$O$4)</f>
        <v>0</v>
      </c>
      <c r="P659" s="169">
        <f>SUMIFS('Transport-DB'!N:N,'Transport-DB'!C:C,"="&amp;'Work DB'!C659,'Transport-DB'!F:F,"="&amp;'Work DB'!$P$4)</f>
        <v>0</v>
      </c>
      <c r="Q659" s="166">
        <f>SUMIFS('Transport-DB'!N:N,'Transport-DB'!C:C,"="&amp;'Work DB'!C659,'Transport-DB'!F:F,"="&amp;'Work DB'!$Q$4)</f>
        <v>0</v>
      </c>
      <c r="R659" s="167">
        <f>SUMIFS('Transport-DB'!N:N,'Transport-DB'!C:C,"="&amp;'Work DB'!C659,'Transport-DB'!F:F,"="&amp;'Work DB'!$R$4)</f>
        <v>0</v>
      </c>
      <c r="S659" s="168">
        <f>SUM(D659:J659)+SUM(K659:R659)-M659-SUMIFS(Transport_DB[ترانشه],Transport_DB[توضیحات],"دیسپوزال",Transport_DB[تاریخ],'Work DB'!C659)</f>
        <v>0</v>
      </c>
      <c r="T659" s="169">
        <f t="shared" si="80"/>
        <v>0</v>
      </c>
      <c r="U659" s="169"/>
      <c r="V659" s="169"/>
      <c r="W659" s="169"/>
      <c r="X659" s="169"/>
      <c r="Y659" s="167"/>
      <c r="Z659" s="249"/>
      <c r="AA659" s="168">
        <f>SUMIFS('Transport-DB'!P:P,'Transport-DB'!C:C,"="&amp;'Work DB'!C659,'Transport-DB'!F:F,"="&amp;'Work DB'!$AA$4)</f>
        <v>0</v>
      </c>
      <c r="AB659" s="169">
        <f>SUMIFS('Transport-DB'!P:P,'Transport-DB'!C:C,"="&amp;'Work DB'!C659,'Transport-DB'!F:F,"="&amp;'Work DB'!$AB$4)</f>
        <v>0</v>
      </c>
      <c r="AC659" s="169">
        <f>SUMIFS('Transport-DB'!P:P,'Transport-DB'!C:C,"="&amp;'Work DB'!C659,'Transport-DB'!F:F,"="&amp;'Work DB'!$AC$4)</f>
        <v>0</v>
      </c>
      <c r="AD659" s="166">
        <f>SUMIFS('Transport-DB'!P:P,'Transport-DB'!C:C,"="&amp;'Work DB'!C659,'Transport-DB'!F:F,"="&amp;'Work DB'!$AD$4)</f>
        <v>0</v>
      </c>
      <c r="AE659" s="166">
        <f>SUMIFS('Transport-DB'!P:P,'Transport-DB'!C:C,"="&amp;'Work DB'!C659,'Transport-DB'!F:F,"="&amp;'Work DB'!$AE$4)</f>
        <v>0</v>
      </c>
      <c r="AF659" s="166">
        <f>SUMIFS('Transport-DB'!P:P,'Transport-DB'!C:C,"="&amp;'Work DB'!C659,'Transport-DB'!F:F,"="&amp;'Work DB'!$AF$4)</f>
        <v>0</v>
      </c>
      <c r="AG659" s="167"/>
      <c r="AH659" s="168">
        <f>SUMIFS('Transport-DB'!Q:Q,'Transport-DB'!C:C,"="&amp;'Work DB'!C659)</f>
        <v>0</v>
      </c>
      <c r="AI659" s="170">
        <f>SUMIFS(Civil_DB[قالب بندی],Civil_DB[تاریخ],"="&amp;'Work DB'!C659)</f>
        <v>0</v>
      </c>
      <c r="AJ659" s="169"/>
      <c r="AK659" s="167">
        <f>SUMIFS(Civil_DB[بتن],Civil_DB[تاریخ],"="&amp;'Work DB'!C659)</f>
        <v>0</v>
      </c>
      <c r="AL659" s="28"/>
      <c r="AM659" s="29"/>
      <c r="AN659" s="31"/>
      <c r="AO659" s="28"/>
      <c r="AP659" s="29"/>
      <c r="AQ659" s="29"/>
      <c r="AR659" s="30"/>
      <c r="AS659" s="28"/>
      <c r="AT659" s="29"/>
      <c r="AU659" s="30"/>
      <c r="AV659" s="184"/>
      <c r="AW659" s="29"/>
      <c r="AX659" s="29"/>
      <c r="AY659" s="29"/>
      <c r="AZ659" s="29"/>
      <c r="BA659" s="29"/>
      <c r="BB659" s="29"/>
      <c r="BC659" s="30"/>
      <c r="BD659" s="249"/>
      <c r="BE659" s="249"/>
      <c r="BF659" s="249"/>
      <c r="BG659" s="249"/>
      <c r="BH659" s="32"/>
      <c r="BI659" s="56"/>
    </row>
    <row r="660" spans="2:61" s="15" customFormat="1" ht="21" x14ac:dyDescent="0.25">
      <c r="B660" s="47"/>
      <c r="C660" s="20">
        <f t="shared" si="81"/>
        <v>46025</v>
      </c>
      <c r="D660" s="168">
        <f>SUMIFS('Transport-DB'!O:O,'Transport-DB'!C:C,"="&amp;'Work DB'!C660,'Transport-DB'!F:F,"="&amp;'Work DB'!$D$4)</f>
        <v>0</v>
      </c>
      <c r="E660" s="169">
        <f>SUMIFS('Transport-DB'!O:O,'Transport-DB'!C:C,"="&amp;'Work DB'!C660,'Transport-DB'!F:F,"="&amp;'Work DB'!$E$4)</f>
        <v>0</v>
      </c>
      <c r="F660" s="169">
        <f>SUMIFS('Transport-DB'!O:O,'Transport-DB'!C:C,"="&amp;'Work DB'!C660,'Transport-DB'!F:F,"="&amp;'Work DB'!$F$4)</f>
        <v>0</v>
      </c>
      <c r="G660" s="169">
        <f>SUMIFS('Transport-DB'!O:O,'Transport-DB'!C:C,"="&amp;'Work DB'!C660,'Transport-DB'!F:F,"="&amp;'Work DB'!$G$4)</f>
        <v>0</v>
      </c>
      <c r="H660" s="166">
        <f>SUMIFS('Transport-DB'!O:O,'Transport-DB'!C:C,"="&amp;'Work DB'!C660,'Transport-DB'!F:F,"="&amp;'Work DB'!$H$4)</f>
        <v>0</v>
      </c>
      <c r="I660" s="169">
        <f>SUMIFS('Transport-DB'!O:O,'Transport-DB'!C:C,"="&amp;'Work DB'!C660,'Transport-DB'!F:F,"="&amp;'Work DB'!$I$4)</f>
        <v>0</v>
      </c>
      <c r="J660" s="337">
        <f>SUMIFS('Transport-DB'!O:O,'Transport-DB'!C:C,"="&amp;'Work DB'!C660,'Transport-DB'!F:F,"="&amp;'Work DB'!$J$4)</f>
        <v>0</v>
      </c>
      <c r="K660" s="168">
        <f>SUMIFS('Transport-DB'!N:N,'Transport-DB'!C:C,"="&amp;'Work DB'!C660,'Transport-DB'!F:F,"="&amp;'Work DB'!$K$4)</f>
        <v>0</v>
      </c>
      <c r="L660" s="169">
        <f>SUMIFS('Transport-DB'!N:N,'Transport-DB'!C:C,"="&amp;'Work DB'!C660,'Transport-DB'!F:F,"="&amp;'Work DB'!$L$4)</f>
        <v>0</v>
      </c>
      <c r="M660" s="169">
        <f>SUMIFS('Transport-DB'!N:N,'Transport-DB'!C:C,"="&amp;'Work DB'!C660,'Transport-DB'!F:F,"="&amp;'Work DB'!$M$4)</f>
        <v>0</v>
      </c>
      <c r="N660" s="169">
        <f>SUMIFS('Transport-DB'!N:N,'Transport-DB'!C:C,"="&amp;'Work DB'!C660,'Transport-DB'!F:F,"="&amp;'Work DB'!$N$4)</f>
        <v>0</v>
      </c>
      <c r="O660" s="169">
        <f>SUMIFS('Transport-DB'!N:N,'Transport-DB'!C:C,"="&amp;'Work DB'!C660,'Transport-DB'!F:F,"="&amp;'Work DB'!$O$4)</f>
        <v>0</v>
      </c>
      <c r="P660" s="169">
        <f>SUMIFS('Transport-DB'!N:N,'Transport-DB'!C:C,"="&amp;'Work DB'!C660,'Transport-DB'!F:F,"="&amp;'Work DB'!$P$4)</f>
        <v>0</v>
      </c>
      <c r="Q660" s="166">
        <f>SUMIFS('Transport-DB'!N:N,'Transport-DB'!C:C,"="&amp;'Work DB'!C660,'Transport-DB'!F:F,"="&amp;'Work DB'!$Q$4)</f>
        <v>0</v>
      </c>
      <c r="R660" s="167">
        <f>SUMIFS('Transport-DB'!N:N,'Transport-DB'!C:C,"="&amp;'Work DB'!C660,'Transport-DB'!F:F,"="&amp;'Work DB'!$R$4)</f>
        <v>0</v>
      </c>
      <c r="S660" s="168">
        <f>SUM(D660:J660)+SUM(K660:R660)-M660-SUMIFS(Transport_DB[ترانشه],Transport_DB[توضیحات],"دیسپوزال",Transport_DB[تاریخ],'Work DB'!C660)</f>
        <v>0</v>
      </c>
      <c r="T660" s="169">
        <f t="shared" si="80"/>
        <v>0</v>
      </c>
      <c r="U660" s="169"/>
      <c r="V660" s="169"/>
      <c r="W660" s="169"/>
      <c r="X660" s="169"/>
      <c r="Y660" s="167"/>
      <c r="Z660" s="249"/>
      <c r="AA660" s="168">
        <f>SUMIFS('Transport-DB'!P:P,'Transport-DB'!C:C,"="&amp;'Work DB'!C660,'Transport-DB'!F:F,"="&amp;'Work DB'!$AA$4)</f>
        <v>0</v>
      </c>
      <c r="AB660" s="169">
        <f>SUMIFS('Transport-DB'!P:P,'Transport-DB'!C:C,"="&amp;'Work DB'!C660,'Transport-DB'!F:F,"="&amp;'Work DB'!$AB$4)</f>
        <v>0</v>
      </c>
      <c r="AC660" s="169">
        <f>SUMIFS('Transport-DB'!P:P,'Transport-DB'!C:C,"="&amp;'Work DB'!C660,'Transport-DB'!F:F,"="&amp;'Work DB'!$AC$4)</f>
        <v>0</v>
      </c>
      <c r="AD660" s="166">
        <f>SUMIFS('Transport-DB'!P:P,'Transport-DB'!C:C,"="&amp;'Work DB'!C660,'Transport-DB'!F:F,"="&amp;'Work DB'!$AD$4)</f>
        <v>0</v>
      </c>
      <c r="AE660" s="166">
        <f>SUMIFS('Transport-DB'!P:P,'Transport-DB'!C:C,"="&amp;'Work DB'!C660,'Transport-DB'!F:F,"="&amp;'Work DB'!$AE$4)</f>
        <v>0</v>
      </c>
      <c r="AF660" s="166">
        <f>SUMIFS('Transport-DB'!P:P,'Transport-DB'!C:C,"="&amp;'Work DB'!C660,'Transport-DB'!F:F,"="&amp;'Work DB'!$AF$4)</f>
        <v>0</v>
      </c>
      <c r="AG660" s="167"/>
      <c r="AH660" s="168">
        <f>SUMIFS('Transport-DB'!Q:Q,'Transport-DB'!C:C,"="&amp;'Work DB'!C660)</f>
        <v>0</v>
      </c>
      <c r="AI660" s="170">
        <f>SUMIFS(Civil_DB[قالب بندی],Civil_DB[تاریخ],"="&amp;'Work DB'!C660)</f>
        <v>0</v>
      </c>
      <c r="AJ660" s="169"/>
      <c r="AK660" s="167">
        <f>SUMIFS(Civil_DB[بتن],Civil_DB[تاریخ],"="&amp;'Work DB'!C660)</f>
        <v>0</v>
      </c>
      <c r="AL660" s="28"/>
      <c r="AM660" s="29"/>
      <c r="AN660" s="31"/>
      <c r="AO660" s="28"/>
      <c r="AP660" s="29"/>
      <c r="AQ660" s="29"/>
      <c r="AR660" s="30"/>
      <c r="AS660" s="28"/>
      <c r="AT660" s="29"/>
      <c r="AU660" s="30"/>
      <c r="AV660" s="184"/>
      <c r="AW660" s="29"/>
      <c r="AX660" s="29"/>
      <c r="AY660" s="29"/>
      <c r="AZ660" s="29"/>
      <c r="BA660" s="29"/>
      <c r="BB660" s="29"/>
      <c r="BC660" s="30"/>
      <c r="BD660" s="249"/>
      <c r="BE660" s="249"/>
      <c r="BF660" s="249"/>
      <c r="BG660" s="249"/>
      <c r="BH660" s="32"/>
      <c r="BI660" s="56"/>
    </row>
    <row r="661" spans="2:61" s="15" customFormat="1" ht="21" x14ac:dyDescent="0.25">
      <c r="B661" s="47"/>
      <c r="C661" s="20">
        <f t="shared" si="81"/>
        <v>46026</v>
      </c>
      <c r="D661" s="168">
        <f>SUMIFS('Transport-DB'!O:O,'Transport-DB'!C:C,"="&amp;'Work DB'!C661,'Transport-DB'!F:F,"="&amp;'Work DB'!$D$4)</f>
        <v>0</v>
      </c>
      <c r="E661" s="169">
        <f>SUMIFS('Transport-DB'!O:O,'Transport-DB'!C:C,"="&amp;'Work DB'!C661,'Transport-DB'!F:F,"="&amp;'Work DB'!$E$4)</f>
        <v>0</v>
      </c>
      <c r="F661" s="169">
        <f>SUMIFS('Transport-DB'!O:O,'Transport-DB'!C:C,"="&amp;'Work DB'!C661,'Transport-DB'!F:F,"="&amp;'Work DB'!$F$4)</f>
        <v>0</v>
      </c>
      <c r="G661" s="169">
        <f>SUMIFS('Transport-DB'!O:O,'Transport-DB'!C:C,"="&amp;'Work DB'!C661,'Transport-DB'!F:F,"="&amp;'Work DB'!$G$4)</f>
        <v>0</v>
      </c>
      <c r="H661" s="166">
        <f>SUMIFS('Transport-DB'!O:O,'Transport-DB'!C:C,"="&amp;'Work DB'!C661,'Transport-DB'!F:F,"="&amp;'Work DB'!$H$4)</f>
        <v>0</v>
      </c>
      <c r="I661" s="169">
        <f>SUMIFS('Transport-DB'!O:O,'Transport-DB'!C:C,"="&amp;'Work DB'!C661,'Transport-DB'!F:F,"="&amp;'Work DB'!$I$4)</f>
        <v>0</v>
      </c>
      <c r="J661" s="337">
        <f>SUMIFS('Transport-DB'!O:O,'Transport-DB'!C:C,"="&amp;'Work DB'!C661,'Transport-DB'!F:F,"="&amp;'Work DB'!$J$4)</f>
        <v>0</v>
      </c>
      <c r="K661" s="168">
        <f>SUMIFS('Transport-DB'!N:N,'Transport-DB'!C:C,"="&amp;'Work DB'!C661,'Transport-DB'!F:F,"="&amp;'Work DB'!$K$4)</f>
        <v>0</v>
      </c>
      <c r="L661" s="169">
        <f>SUMIFS('Transport-DB'!N:N,'Transport-DB'!C:C,"="&amp;'Work DB'!C661,'Transport-DB'!F:F,"="&amp;'Work DB'!$L$4)</f>
        <v>0</v>
      </c>
      <c r="M661" s="169">
        <f>SUMIFS('Transport-DB'!N:N,'Transport-DB'!C:C,"="&amp;'Work DB'!C661,'Transport-DB'!F:F,"="&amp;'Work DB'!$M$4)</f>
        <v>0</v>
      </c>
      <c r="N661" s="169">
        <f>SUMIFS('Transport-DB'!N:N,'Transport-DB'!C:C,"="&amp;'Work DB'!C661,'Transport-DB'!F:F,"="&amp;'Work DB'!$N$4)</f>
        <v>0</v>
      </c>
      <c r="O661" s="169">
        <f>SUMIFS('Transport-DB'!N:N,'Transport-DB'!C:C,"="&amp;'Work DB'!C661,'Transport-DB'!F:F,"="&amp;'Work DB'!$O$4)</f>
        <v>0</v>
      </c>
      <c r="P661" s="169">
        <f>SUMIFS('Transport-DB'!N:N,'Transport-DB'!C:C,"="&amp;'Work DB'!C661,'Transport-DB'!F:F,"="&amp;'Work DB'!$P$4)</f>
        <v>0</v>
      </c>
      <c r="Q661" s="166">
        <f>SUMIFS('Transport-DB'!N:N,'Transport-DB'!C:C,"="&amp;'Work DB'!C661,'Transport-DB'!F:F,"="&amp;'Work DB'!$Q$4)</f>
        <v>0</v>
      </c>
      <c r="R661" s="167">
        <f>SUMIFS('Transport-DB'!N:N,'Transport-DB'!C:C,"="&amp;'Work DB'!C661,'Transport-DB'!F:F,"="&amp;'Work DB'!$R$4)</f>
        <v>0</v>
      </c>
      <c r="S661" s="168">
        <f>SUM(D661:J661)+SUM(K661:R661)-M661-SUMIFS(Transport_DB[ترانشه],Transport_DB[توضیحات],"دیسپوزال",Transport_DB[تاریخ],'Work DB'!C661)</f>
        <v>0</v>
      </c>
      <c r="T661" s="169">
        <f t="shared" si="80"/>
        <v>0</v>
      </c>
      <c r="U661" s="169"/>
      <c r="V661" s="169"/>
      <c r="W661" s="169"/>
      <c r="X661" s="169"/>
      <c r="Y661" s="167"/>
      <c r="Z661" s="249"/>
      <c r="AA661" s="168">
        <f>SUMIFS('Transport-DB'!P:P,'Transport-DB'!C:C,"="&amp;'Work DB'!C661,'Transport-DB'!F:F,"="&amp;'Work DB'!$AA$4)</f>
        <v>0</v>
      </c>
      <c r="AB661" s="169">
        <f>SUMIFS('Transport-DB'!P:P,'Transport-DB'!C:C,"="&amp;'Work DB'!C661,'Transport-DB'!F:F,"="&amp;'Work DB'!$AB$4)</f>
        <v>0</v>
      </c>
      <c r="AC661" s="169">
        <f>SUMIFS('Transport-DB'!P:P,'Transport-DB'!C:C,"="&amp;'Work DB'!C661,'Transport-DB'!F:F,"="&amp;'Work DB'!$AC$4)</f>
        <v>0</v>
      </c>
      <c r="AD661" s="166">
        <f>SUMIFS('Transport-DB'!P:P,'Transport-DB'!C:C,"="&amp;'Work DB'!C661,'Transport-DB'!F:F,"="&amp;'Work DB'!$AD$4)</f>
        <v>0</v>
      </c>
      <c r="AE661" s="166">
        <f>SUMIFS('Transport-DB'!P:P,'Transport-DB'!C:C,"="&amp;'Work DB'!C661,'Transport-DB'!F:F,"="&amp;'Work DB'!$AE$4)</f>
        <v>0</v>
      </c>
      <c r="AF661" s="166">
        <f>SUMIFS('Transport-DB'!P:P,'Transport-DB'!C:C,"="&amp;'Work DB'!C661,'Transport-DB'!F:F,"="&amp;'Work DB'!$AF$4)</f>
        <v>0</v>
      </c>
      <c r="AG661" s="167"/>
      <c r="AH661" s="168">
        <f>SUMIFS('Transport-DB'!Q:Q,'Transport-DB'!C:C,"="&amp;'Work DB'!C661)</f>
        <v>0</v>
      </c>
      <c r="AI661" s="170">
        <f>SUMIFS(Civil_DB[قالب بندی],Civil_DB[تاریخ],"="&amp;'Work DB'!C661)</f>
        <v>0</v>
      </c>
      <c r="AJ661" s="169"/>
      <c r="AK661" s="167">
        <f>SUMIFS(Civil_DB[بتن],Civil_DB[تاریخ],"="&amp;'Work DB'!C661)</f>
        <v>0</v>
      </c>
      <c r="AL661" s="28"/>
      <c r="AM661" s="29"/>
      <c r="AN661" s="31"/>
      <c r="AO661" s="28"/>
      <c r="AP661" s="29"/>
      <c r="AQ661" s="29"/>
      <c r="AR661" s="30"/>
      <c r="AS661" s="28"/>
      <c r="AT661" s="29"/>
      <c r="AU661" s="30"/>
      <c r="AV661" s="184"/>
      <c r="AW661" s="29"/>
      <c r="AX661" s="29"/>
      <c r="AY661" s="29"/>
      <c r="AZ661" s="29"/>
      <c r="BA661" s="29"/>
      <c r="BB661" s="29"/>
      <c r="BC661" s="30"/>
      <c r="BD661" s="249"/>
      <c r="BE661" s="249"/>
      <c r="BF661" s="249"/>
      <c r="BG661" s="249"/>
      <c r="BH661" s="32"/>
      <c r="BI661" s="56"/>
    </row>
    <row r="662" spans="2:61" s="15" customFormat="1" ht="21" x14ac:dyDescent="0.25">
      <c r="B662" s="47"/>
      <c r="C662" s="20">
        <f t="shared" si="81"/>
        <v>46027</v>
      </c>
      <c r="D662" s="168">
        <f>SUMIFS('Transport-DB'!O:O,'Transport-DB'!C:C,"="&amp;'Work DB'!C662,'Transport-DB'!F:F,"="&amp;'Work DB'!$D$4)</f>
        <v>0</v>
      </c>
      <c r="E662" s="169">
        <f>SUMIFS('Transport-DB'!O:O,'Transport-DB'!C:C,"="&amp;'Work DB'!C662,'Transport-DB'!F:F,"="&amp;'Work DB'!$E$4)</f>
        <v>0</v>
      </c>
      <c r="F662" s="169">
        <f>SUMIFS('Transport-DB'!O:O,'Transport-DB'!C:C,"="&amp;'Work DB'!C662,'Transport-DB'!F:F,"="&amp;'Work DB'!$F$4)</f>
        <v>0</v>
      </c>
      <c r="G662" s="169">
        <f>SUMIFS('Transport-DB'!O:O,'Transport-DB'!C:C,"="&amp;'Work DB'!C662,'Transport-DB'!F:F,"="&amp;'Work DB'!$G$4)</f>
        <v>0</v>
      </c>
      <c r="H662" s="166">
        <f>SUMIFS('Transport-DB'!O:O,'Transport-DB'!C:C,"="&amp;'Work DB'!C662,'Transport-DB'!F:F,"="&amp;'Work DB'!$H$4)</f>
        <v>0</v>
      </c>
      <c r="I662" s="169">
        <f>SUMIFS('Transport-DB'!O:O,'Transport-DB'!C:C,"="&amp;'Work DB'!C662,'Transport-DB'!F:F,"="&amp;'Work DB'!$I$4)</f>
        <v>0</v>
      </c>
      <c r="J662" s="337">
        <f>SUMIFS('Transport-DB'!O:O,'Transport-DB'!C:C,"="&amp;'Work DB'!C662,'Transport-DB'!F:F,"="&amp;'Work DB'!$J$4)</f>
        <v>0</v>
      </c>
      <c r="K662" s="168">
        <f>SUMIFS('Transport-DB'!N:N,'Transport-DB'!C:C,"="&amp;'Work DB'!C662,'Transport-DB'!F:F,"="&amp;'Work DB'!$K$4)</f>
        <v>0</v>
      </c>
      <c r="L662" s="169">
        <f>SUMIFS('Transport-DB'!N:N,'Transport-DB'!C:C,"="&amp;'Work DB'!C662,'Transport-DB'!F:F,"="&amp;'Work DB'!$L$4)</f>
        <v>0</v>
      </c>
      <c r="M662" s="169">
        <f>SUMIFS('Transport-DB'!N:N,'Transport-DB'!C:C,"="&amp;'Work DB'!C662,'Transport-DB'!F:F,"="&amp;'Work DB'!$M$4)</f>
        <v>0</v>
      </c>
      <c r="N662" s="169">
        <f>SUMIFS('Transport-DB'!N:N,'Transport-DB'!C:C,"="&amp;'Work DB'!C662,'Transport-DB'!F:F,"="&amp;'Work DB'!$N$4)</f>
        <v>0</v>
      </c>
      <c r="O662" s="169">
        <f>SUMIFS('Transport-DB'!N:N,'Transport-DB'!C:C,"="&amp;'Work DB'!C662,'Transport-DB'!F:F,"="&amp;'Work DB'!$O$4)</f>
        <v>0</v>
      </c>
      <c r="P662" s="169">
        <f>SUMIFS('Transport-DB'!N:N,'Transport-DB'!C:C,"="&amp;'Work DB'!C662,'Transport-DB'!F:F,"="&amp;'Work DB'!$P$4)</f>
        <v>0</v>
      </c>
      <c r="Q662" s="166">
        <f>SUMIFS('Transport-DB'!N:N,'Transport-DB'!C:C,"="&amp;'Work DB'!C662,'Transport-DB'!F:F,"="&amp;'Work DB'!$Q$4)</f>
        <v>0</v>
      </c>
      <c r="R662" s="167">
        <f>SUMIFS('Transport-DB'!N:N,'Transport-DB'!C:C,"="&amp;'Work DB'!C662,'Transport-DB'!F:F,"="&amp;'Work DB'!$R$4)</f>
        <v>0</v>
      </c>
      <c r="S662" s="168">
        <f>SUM(D662:J662)+SUM(K662:R662)-M662-SUMIFS(Transport_DB[ترانشه],Transport_DB[توضیحات],"دیسپوزال",Transport_DB[تاریخ],'Work DB'!C662)</f>
        <v>0</v>
      </c>
      <c r="T662" s="169">
        <f t="shared" si="80"/>
        <v>0</v>
      </c>
      <c r="U662" s="169"/>
      <c r="V662" s="169"/>
      <c r="W662" s="169"/>
      <c r="X662" s="169"/>
      <c r="Y662" s="167"/>
      <c r="Z662" s="249"/>
      <c r="AA662" s="168">
        <f>SUMIFS('Transport-DB'!P:P,'Transport-DB'!C:C,"="&amp;'Work DB'!C662,'Transport-DB'!F:F,"="&amp;'Work DB'!$AA$4)</f>
        <v>0</v>
      </c>
      <c r="AB662" s="169">
        <f>SUMIFS('Transport-DB'!P:P,'Transport-DB'!C:C,"="&amp;'Work DB'!C662,'Transport-DB'!F:F,"="&amp;'Work DB'!$AB$4)</f>
        <v>0</v>
      </c>
      <c r="AC662" s="169">
        <f>SUMIFS('Transport-DB'!P:P,'Transport-DB'!C:C,"="&amp;'Work DB'!C662,'Transport-DB'!F:F,"="&amp;'Work DB'!$AC$4)</f>
        <v>0</v>
      </c>
      <c r="AD662" s="166">
        <f>SUMIFS('Transport-DB'!P:P,'Transport-DB'!C:C,"="&amp;'Work DB'!C662,'Transport-DB'!F:F,"="&amp;'Work DB'!$AD$4)</f>
        <v>0</v>
      </c>
      <c r="AE662" s="166">
        <f>SUMIFS('Transport-DB'!P:P,'Transport-DB'!C:C,"="&amp;'Work DB'!C662,'Transport-DB'!F:F,"="&amp;'Work DB'!$AE$4)</f>
        <v>0</v>
      </c>
      <c r="AF662" s="166">
        <f>SUMIFS('Transport-DB'!P:P,'Transport-DB'!C:C,"="&amp;'Work DB'!C662,'Transport-DB'!F:F,"="&amp;'Work DB'!$AF$4)</f>
        <v>0</v>
      </c>
      <c r="AG662" s="167"/>
      <c r="AH662" s="168">
        <f>SUMIFS('Transport-DB'!Q:Q,'Transport-DB'!C:C,"="&amp;'Work DB'!C662)</f>
        <v>0</v>
      </c>
      <c r="AI662" s="170">
        <f>SUMIFS(Civil_DB[قالب بندی],Civil_DB[تاریخ],"="&amp;'Work DB'!C662)</f>
        <v>0</v>
      </c>
      <c r="AJ662" s="169"/>
      <c r="AK662" s="167">
        <f>SUMIFS(Civil_DB[بتن],Civil_DB[تاریخ],"="&amp;'Work DB'!C662)</f>
        <v>0</v>
      </c>
      <c r="AL662" s="28"/>
      <c r="AM662" s="29"/>
      <c r="AN662" s="31"/>
      <c r="AO662" s="28"/>
      <c r="AP662" s="29"/>
      <c r="AQ662" s="29"/>
      <c r="AR662" s="30"/>
      <c r="AS662" s="28"/>
      <c r="AT662" s="29"/>
      <c r="AU662" s="30"/>
      <c r="AV662" s="184"/>
      <c r="AW662" s="29"/>
      <c r="AX662" s="29"/>
      <c r="AY662" s="29"/>
      <c r="AZ662" s="29"/>
      <c r="BA662" s="29"/>
      <c r="BB662" s="29"/>
      <c r="BC662" s="30"/>
      <c r="BD662" s="249"/>
      <c r="BE662" s="249"/>
      <c r="BF662" s="249"/>
      <c r="BG662" s="249"/>
      <c r="BH662" s="32"/>
      <c r="BI662" s="56"/>
    </row>
    <row r="663" spans="2:61" s="15" customFormat="1" ht="21" x14ac:dyDescent="0.25">
      <c r="B663" s="47"/>
      <c r="C663" s="20">
        <f t="shared" si="81"/>
        <v>46028</v>
      </c>
      <c r="D663" s="168">
        <f>SUMIFS('Transport-DB'!O:O,'Transport-DB'!C:C,"="&amp;'Work DB'!C663,'Transport-DB'!F:F,"="&amp;'Work DB'!$D$4)</f>
        <v>0</v>
      </c>
      <c r="E663" s="169">
        <f>SUMIFS('Transport-DB'!O:O,'Transport-DB'!C:C,"="&amp;'Work DB'!C663,'Transport-DB'!F:F,"="&amp;'Work DB'!$E$4)</f>
        <v>0</v>
      </c>
      <c r="F663" s="169">
        <f>SUMIFS('Transport-DB'!O:O,'Transport-DB'!C:C,"="&amp;'Work DB'!C663,'Transport-DB'!F:F,"="&amp;'Work DB'!$F$4)</f>
        <v>0</v>
      </c>
      <c r="G663" s="169">
        <f>SUMIFS('Transport-DB'!O:O,'Transport-DB'!C:C,"="&amp;'Work DB'!C663,'Transport-DB'!F:F,"="&amp;'Work DB'!$G$4)</f>
        <v>0</v>
      </c>
      <c r="H663" s="166">
        <f>SUMIFS('Transport-DB'!O:O,'Transport-DB'!C:C,"="&amp;'Work DB'!C663,'Transport-DB'!F:F,"="&amp;'Work DB'!$H$4)</f>
        <v>0</v>
      </c>
      <c r="I663" s="169">
        <f>SUMIFS('Transport-DB'!O:O,'Transport-DB'!C:C,"="&amp;'Work DB'!C663,'Transport-DB'!F:F,"="&amp;'Work DB'!$I$4)</f>
        <v>0</v>
      </c>
      <c r="J663" s="337">
        <f>SUMIFS('Transport-DB'!O:O,'Transport-DB'!C:C,"="&amp;'Work DB'!C663,'Transport-DB'!F:F,"="&amp;'Work DB'!$J$4)</f>
        <v>0</v>
      </c>
      <c r="K663" s="168">
        <f>SUMIFS('Transport-DB'!N:N,'Transport-DB'!C:C,"="&amp;'Work DB'!C663,'Transport-DB'!F:F,"="&amp;'Work DB'!$K$4)</f>
        <v>0</v>
      </c>
      <c r="L663" s="169">
        <f>SUMIFS('Transport-DB'!N:N,'Transport-DB'!C:C,"="&amp;'Work DB'!C663,'Transport-DB'!F:F,"="&amp;'Work DB'!$L$4)</f>
        <v>0</v>
      </c>
      <c r="M663" s="169">
        <f>SUMIFS('Transport-DB'!N:N,'Transport-DB'!C:C,"="&amp;'Work DB'!C663,'Transport-DB'!F:F,"="&amp;'Work DB'!$M$4)</f>
        <v>0</v>
      </c>
      <c r="N663" s="169">
        <f>SUMIFS('Transport-DB'!N:N,'Transport-DB'!C:C,"="&amp;'Work DB'!C663,'Transport-DB'!F:F,"="&amp;'Work DB'!$N$4)</f>
        <v>0</v>
      </c>
      <c r="O663" s="169">
        <f>SUMIFS('Transport-DB'!N:N,'Transport-DB'!C:C,"="&amp;'Work DB'!C663,'Transport-DB'!F:F,"="&amp;'Work DB'!$O$4)</f>
        <v>0</v>
      </c>
      <c r="P663" s="169">
        <f>SUMIFS('Transport-DB'!N:N,'Transport-DB'!C:C,"="&amp;'Work DB'!C663,'Transport-DB'!F:F,"="&amp;'Work DB'!$P$4)</f>
        <v>0</v>
      </c>
      <c r="Q663" s="166">
        <f>SUMIFS('Transport-DB'!N:N,'Transport-DB'!C:C,"="&amp;'Work DB'!C663,'Transport-DB'!F:F,"="&amp;'Work DB'!$Q$4)</f>
        <v>0</v>
      </c>
      <c r="R663" s="167">
        <f>SUMIFS('Transport-DB'!N:N,'Transport-DB'!C:C,"="&amp;'Work DB'!C663,'Transport-DB'!F:F,"="&amp;'Work DB'!$R$4)</f>
        <v>0</v>
      </c>
      <c r="S663" s="168">
        <f>SUM(D663:J663)+SUM(K663:R663)-M663-SUMIFS(Transport_DB[ترانشه],Transport_DB[توضیحات],"دیسپوزال",Transport_DB[تاریخ],'Work DB'!C663)</f>
        <v>0</v>
      </c>
      <c r="T663" s="169">
        <f t="shared" si="80"/>
        <v>0</v>
      </c>
      <c r="U663" s="169"/>
      <c r="V663" s="169"/>
      <c r="W663" s="169"/>
      <c r="X663" s="169"/>
      <c r="Y663" s="167"/>
      <c r="Z663" s="249"/>
      <c r="AA663" s="168">
        <f>SUMIFS('Transport-DB'!P:P,'Transport-DB'!C:C,"="&amp;'Work DB'!C663,'Transport-DB'!F:F,"="&amp;'Work DB'!$AA$4)</f>
        <v>0</v>
      </c>
      <c r="AB663" s="169">
        <f>SUMIFS('Transport-DB'!P:P,'Transport-DB'!C:C,"="&amp;'Work DB'!C663,'Transport-DB'!F:F,"="&amp;'Work DB'!$AB$4)</f>
        <v>0</v>
      </c>
      <c r="AC663" s="169">
        <f>SUMIFS('Transport-DB'!P:P,'Transport-DB'!C:C,"="&amp;'Work DB'!C663,'Transport-DB'!F:F,"="&amp;'Work DB'!$AC$4)</f>
        <v>0</v>
      </c>
      <c r="AD663" s="166">
        <f>SUMIFS('Transport-DB'!P:P,'Transport-DB'!C:C,"="&amp;'Work DB'!C663,'Transport-DB'!F:F,"="&amp;'Work DB'!$AD$4)</f>
        <v>0</v>
      </c>
      <c r="AE663" s="166">
        <f>SUMIFS('Transport-DB'!P:P,'Transport-DB'!C:C,"="&amp;'Work DB'!C663,'Transport-DB'!F:F,"="&amp;'Work DB'!$AE$4)</f>
        <v>0</v>
      </c>
      <c r="AF663" s="166">
        <f>SUMIFS('Transport-DB'!P:P,'Transport-DB'!C:C,"="&amp;'Work DB'!C663,'Transport-DB'!F:F,"="&amp;'Work DB'!$AF$4)</f>
        <v>0</v>
      </c>
      <c r="AG663" s="167"/>
      <c r="AH663" s="168">
        <f>SUMIFS('Transport-DB'!Q:Q,'Transport-DB'!C:C,"="&amp;'Work DB'!C663)</f>
        <v>0</v>
      </c>
      <c r="AI663" s="170">
        <f>SUMIFS(Civil_DB[قالب بندی],Civil_DB[تاریخ],"="&amp;'Work DB'!C663)</f>
        <v>0</v>
      </c>
      <c r="AJ663" s="169"/>
      <c r="AK663" s="167">
        <f>SUMIFS(Civil_DB[بتن],Civil_DB[تاریخ],"="&amp;'Work DB'!C663)</f>
        <v>0</v>
      </c>
      <c r="AL663" s="28"/>
      <c r="AM663" s="29"/>
      <c r="AN663" s="31"/>
      <c r="AO663" s="28"/>
      <c r="AP663" s="29"/>
      <c r="AQ663" s="29"/>
      <c r="AR663" s="30"/>
      <c r="AS663" s="28"/>
      <c r="AT663" s="29"/>
      <c r="AU663" s="30"/>
      <c r="AV663" s="184"/>
      <c r="AW663" s="29"/>
      <c r="AX663" s="29"/>
      <c r="AY663" s="29"/>
      <c r="AZ663" s="29"/>
      <c r="BA663" s="29"/>
      <c r="BB663" s="29"/>
      <c r="BC663" s="30"/>
      <c r="BD663" s="249"/>
      <c r="BE663" s="249"/>
      <c r="BF663" s="249"/>
      <c r="BG663" s="249"/>
      <c r="BH663" s="32"/>
      <c r="BI663" s="56"/>
    </row>
    <row r="664" spans="2:61" s="15" customFormat="1" ht="21" x14ac:dyDescent="0.25">
      <c r="B664" s="47"/>
      <c r="C664" s="20">
        <f t="shared" si="81"/>
        <v>46029</v>
      </c>
      <c r="D664" s="168">
        <f>SUMIFS('Transport-DB'!O:O,'Transport-DB'!C:C,"="&amp;'Work DB'!C664,'Transport-DB'!F:F,"="&amp;'Work DB'!$D$4)</f>
        <v>0</v>
      </c>
      <c r="E664" s="169">
        <f>SUMIFS('Transport-DB'!O:O,'Transport-DB'!C:C,"="&amp;'Work DB'!C664,'Transport-DB'!F:F,"="&amp;'Work DB'!$E$4)</f>
        <v>0</v>
      </c>
      <c r="F664" s="169">
        <f>SUMIFS('Transport-DB'!O:O,'Transport-DB'!C:C,"="&amp;'Work DB'!C664,'Transport-DB'!F:F,"="&amp;'Work DB'!$F$4)</f>
        <v>0</v>
      </c>
      <c r="G664" s="169">
        <f>SUMIFS('Transport-DB'!O:O,'Transport-DB'!C:C,"="&amp;'Work DB'!C664,'Transport-DB'!F:F,"="&amp;'Work DB'!$G$4)</f>
        <v>0</v>
      </c>
      <c r="H664" s="166">
        <f>SUMIFS('Transport-DB'!O:O,'Transport-DB'!C:C,"="&amp;'Work DB'!C664,'Transport-DB'!F:F,"="&amp;'Work DB'!$H$4)</f>
        <v>0</v>
      </c>
      <c r="I664" s="169">
        <f>SUMIFS('Transport-DB'!O:O,'Transport-DB'!C:C,"="&amp;'Work DB'!C664,'Transport-DB'!F:F,"="&amp;'Work DB'!$I$4)</f>
        <v>0</v>
      </c>
      <c r="J664" s="337">
        <f>SUMIFS('Transport-DB'!O:O,'Transport-DB'!C:C,"="&amp;'Work DB'!C664,'Transport-DB'!F:F,"="&amp;'Work DB'!$J$4)</f>
        <v>0</v>
      </c>
      <c r="K664" s="168">
        <f>SUMIFS('Transport-DB'!N:N,'Transport-DB'!C:C,"="&amp;'Work DB'!C664,'Transport-DB'!F:F,"="&amp;'Work DB'!$K$4)</f>
        <v>0</v>
      </c>
      <c r="L664" s="169">
        <f>SUMIFS('Transport-DB'!N:N,'Transport-DB'!C:C,"="&amp;'Work DB'!C664,'Transport-DB'!F:F,"="&amp;'Work DB'!$L$4)</f>
        <v>0</v>
      </c>
      <c r="M664" s="169">
        <f>SUMIFS('Transport-DB'!N:N,'Transport-DB'!C:C,"="&amp;'Work DB'!C664,'Transport-DB'!F:F,"="&amp;'Work DB'!$M$4)</f>
        <v>0</v>
      </c>
      <c r="N664" s="169">
        <f>SUMIFS('Transport-DB'!N:N,'Transport-DB'!C:C,"="&amp;'Work DB'!C664,'Transport-DB'!F:F,"="&amp;'Work DB'!$N$4)</f>
        <v>0</v>
      </c>
      <c r="O664" s="169">
        <f>SUMIFS('Transport-DB'!N:N,'Transport-DB'!C:C,"="&amp;'Work DB'!C664,'Transport-DB'!F:F,"="&amp;'Work DB'!$O$4)</f>
        <v>0</v>
      </c>
      <c r="P664" s="169">
        <f>SUMIFS('Transport-DB'!N:N,'Transport-DB'!C:C,"="&amp;'Work DB'!C664,'Transport-DB'!F:F,"="&amp;'Work DB'!$P$4)</f>
        <v>0</v>
      </c>
      <c r="Q664" s="166">
        <f>SUMIFS('Transport-DB'!N:N,'Transport-DB'!C:C,"="&amp;'Work DB'!C664,'Transport-DB'!F:F,"="&amp;'Work DB'!$Q$4)</f>
        <v>0</v>
      </c>
      <c r="R664" s="167">
        <f>SUMIFS('Transport-DB'!N:N,'Transport-DB'!C:C,"="&amp;'Work DB'!C664,'Transport-DB'!F:F,"="&amp;'Work DB'!$R$4)</f>
        <v>0</v>
      </c>
      <c r="S664" s="168">
        <f>SUM(D664:J664)+SUM(K664:R664)-M664-SUMIFS(Transport_DB[ترانشه],Transport_DB[توضیحات],"دیسپوزال",Transport_DB[تاریخ],'Work DB'!C664)</f>
        <v>0</v>
      </c>
      <c r="T664" s="169">
        <f t="shared" si="80"/>
        <v>0</v>
      </c>
      <c r="U664" s="169"/>
      <c r="V664" s="169"/>
      <c r="W664" s="169"/>
      <c r="X664" s="169"/>
      <c r="Y664" s="167"/>
      <c r="Z664" s="249"/>
      <c r="AA664" s="168">
        <f>SUMIFS('Transport-DB'!P:P,'Transport-DB'!C:C,"="&amp;'Work DB'!C664,'Transport-DB'!F:F,"="&amp;'Work DB'!$AA$4)</f>
        <v>0</v>
      </c>
      <c r="AB664" s="169">
        <f>SUMIFS('Transport-DB'!P:P,'Transport-DB'!C:C,"="&amp;'Work DB'!C664,'Transport-DB'!F:F,"="&amp;'Work DB'!$AB$4)</f>
        <v>0</v>
      </c>
      <c r="AC664" s="169">
        <f>SUMIFS('Transport-DB'!P:P,'Transport-DB'!C:C,"="&amp;'Work DB'!C664,'Transport-DB'!F:F,"="&amp;'Work DB'!$AC$4)</f>
        <v>0</v>
      </c>
      <c r="AD664" s="166">
        <f>SUMIFS('Transport-DB'!P:P,'Transport-DB'!C:C,"="&amp;'Work DB'!C664,'Transport-DB'!F:F,"="&amp;'Work DB'!$AD$4)</f>
        <v>0</v>
      </c>
      <c r="AE664" s="166">
        <f>SUMIFS('Transport-DB'!P:P,'Transport-DB'!C:C,"="&amp;'Work DB'!C664,'Transport-DB'!F:F,"="&amp;'Work DB'!$AE$4)</f>
        <v>0</v>
      </c>
      <c r="AF664" s="166">
        <f>SUMIFS('Transport-DB'!P:P,'Transport-DB'!C:C,"="&amp;'Work DB'!C664,'Transport-DB'!F:F,"="&amp;'Work DB'!$AF$4)</f>
        <v>0</v>
      </c>
      <c r="AG664" s="167"/>
      <c r="AH664" s="168">
        <f>SUMIFS('Transport-DB'!Q:Q,'Transport-DB'!C:C,"="&amp;'Work DB'!C664)</f>
        <v>0</v>
      </c>
      <c r="AI664" s="170">
        <f>SUMIFS(Civil_DB[قالب بندی],Civil_DB[تاریخ],"="&amp;'Work DB'!C664)</f>
        <v>0</v>
      </c>
      <c r="AJ664" s="169"/>
      <c r="AK664" s="167">
        <f>SUMIFS(Civil_DB[بتن],Civil_DB[تاریخ],"="&amp;'Work DB'!C664)</f>
        <v>0</v>
      </c>
      <c r="AL664" s="28"/>
      <c r="AM664" s="29"/>
      <c r="AN664" s="31"/>
      <c r="AO664" s="28"/>
      <c r="AP664" s="29"/>
      <c r="AQ664" s="29"/>
      <c r="AR664" s="30"/>
      <c r="AS664" s="28"/>
      <c r="AT664" s="29"/>
      <c r="AU664" s="30"/>
      <c r="AV664" s="184"/>
      <c r="AW664" s="29"/>
      <c r="AX664" s="29"/>
      <c r="AY664" s="29"/>
      <c r="AZ664" s="29"/>
      <c r="BA664" s="29"/>
      <c r="BB664" s="29"/>
      <c r="BC664" s="30"/>
      <c r="BD664" s="249"/>
      <c r="BE664" s="249"/>
      <c r="BF664" s="249"/>
      <c r="BG664" s="249"/>
      <c r="BH664" s="32"/>
      <c r="BI664" s="56"/>
    </row>
    <row r="665" spans="2:61" s="15" customFormat="1" ht="21" x14ac:dyDescent="0.25">
      <c r="B665" s="47"/>
      <c r="C665" s="20">
        <f t="shared" si="81"/>
        <v>46030</v>
      </c>
      <c r="D665" s="168">
        <f>SUMIFS('Transport-DB'!O:O,'Transport-DB'!C:C,"="&amp;'Work DB'!C665,'Transport-DB'!F:F,"="&amp;'Work DB'!$D$4)</f>
        <v>0</v>
      </c>
      <c r="E665" s="169">
        <f>SUMIFS('Transport-DB'!O:O,'Transport-DB'!C:C,"="&amp;'Work DB'!C665,'Transport-DB'!F:F,"="&amp;'Work DB'!$E$4)</f>
        <v>0</v>
      </c>
      <c r="F665" s="169">
        <f>SUMIFS('Transport-DB'!O:O,'Transport-DB'!C:C,"="&amp;'Work DB'!C665,'Transport-DB'!F:F,"="&amp;'Work DB'!$F$4)</f>
        <v>0</v>
      </c>
      <c r="G665" s="169">
        <f>SUMIFS('Transport-DB'!O:O,'Transport-DB'!C:C,"="&amp;'Work DB'!C665,'Transport-DB'!F:F,"="&amp;'Work DB'!$G$4)</f>
        <v>0</v>
      </c>
      <c r="H665" s="166">
        <f>SUMIFS('Transport-DB'!O:O,'Transport-DB'!C:C,"="&amp;'Work DB'!C665,'Transport-DB'!F:F,"="&amp;'Work DB'!$H$4)</f>
        <v>0</v>
      </c>
      <c r="I665" s="169">
        <f>SUMIFS('Transport-DB'!O:O,'Transport-DB'!C:C,"="&amp;'Work DB'!C665,'Transport-DB'!F:F,"="&amp;'Work DB'!$I$4)</f>
        <v>0</v>
      </c>
      <c r="J665" s="337">
        <f>SUMIFS('Transport-DB'!O:O,'Transport-DB'!C:C,"="&amp;'Work DB'!C665,'Transport-DB'!F:F,"="&amp;'Work DB'!$J$4)</f>
        <v>0</v>
      </c>
      <c r="K665" s="168">
        <f>SUMIFS('Transport-DB'!N:N,'Transport-DB'!C:C,"="&amp;'Work DB'!C665,'Transport-DB'!F:F,"="&amp;'Work DB'!$K$4)</f>
        <v>0</v>
      </c>
      <c r="L665" s="169">
        <f>SUMIFS('Transport-DB'!N:N,'Transport-DB'!C:C,"="&amp;'Work DB'!C665,'Transport-DB'!F:F,"="&amp;'Work DB'!$L$4)</f>
        <v>0</v>
      </c>
      <c r="M665" s="169">
        <f>SUMIFS('Transport-DB'!N:N,'Transport-DB'!C:C,"="&amp;'Work DB'!C665,'Transport-DB'!F:F,"="&amp;'Work DB'!$M$4)</f>
        <v>0</v>
      </c>
      <c r="N665" s="169">
        <f>SUMIFS('Transport-DB'!N:N,'Transport-DB'!C:C,"="&amp;'Work DB'!C665,'Transport-DB'!F:F,"="&amp;'Work DB'!$N$4)</f>
        <v>0</v>
      </c>
      <c r="O665" s="169">
        <f>SUMIFS('Transport-DB'!N:N,'Transport-DB'!C:C,"="&amp;'Work DB'!C665,'Transport-DB'!F:F,"="&amp;'Work DB'!$O$4)</f>
        <v>0</v>
      </c>
      <c r="P665" s="169">
        <f>SUMIFS('Transport-DB'!N:N,'Transport-DB'!C:C,"="&amp;'Work DB'!C665,'Transport-DB'!F:F,"="&amp;'Work DB'!$P$4)</f>
        <v>0</v>
      </c>
      <c r="Q665" s="166">
        <f>SUMIFS('Transport-DB'!N:N,'Transport-DB'!C:C,"="&amp;'Work DB'!C665,'Transport-DB'!F:F,"="&amp;'Work DB'!$Q$4)</f>
        <v>0</v>
      </c>
      <c r="R665" s="167">
        <f>SUMIFS('Transport-DB'!N:N,'Transport-DB'!C:C,"="&amp;'Work DB'!C665,'Transport-DB'!F:F,"="&amp;'Work DB'!$R$4)</f>
        <v>0</v>
      </c>
      <c r="S665" s="168">
        <f>SUM(D665:J665)+SUM(K665:R665)-M665-SUMIFS(Transport_DB[ترانشه],Transport_DB[توضیحات],"دیسپوزال",Transport_DB[تاریخ],'Work DB'!C665)</f>
        <v>0</v>
      </c>
      <c r="T665" s="169">
        <f t="shared" si="80"/>
        <v>0</v>
      </c>
      <c r="U665" s="169"/>
      <c r="V665" s="169"/>
      <c r="W665" s="169"/>
      <c r="X665" s="169"/>
      <c r="Y665" s="167"/>
      <c r="Z665" s="249"/>
      <c r="AA665" s="168">
        <f>SUMIFS('Transport-DB'!P:P,'Transport-DB'!C:C,"="&amp;'Work DB'!C665,'Transport-DB'!F:F,"="&amp;'Work DB'!$AA$4)</f>
        <v>0</v>
      </c>
      <c r="AB665" s="169">
        <f>SUMIFS('Transport-DB'!P:P,'Transport-DB'!C:C,"="&amp;'Work DB'!C665,'Transport-DB'!F:F,"="&amp;'Work DB'!$AB$4)</f>
        <v>0</v>
      </c>
      <c r="AC665" s="169">
        <f>SUMIFS('Transport-DB'!P:P,'Transport-DB'!C:C,"="&amp;'Work DB'!C665,'Transport-DB'!F:F,"="&amp;'Work DB'!$AC$4)</f>
        <v>0</v>
      </c>
      <c r="AD665" s="166">
        <f>SUMIFS('Transport-DB'!P:P,'Transport-DB'!C:C,"="&amp;'Work DB'!C665,'Transport-DB'!F:F,"="&amp;'Work DB'!$AD$4)</f>
        <v>0</v>
      </c>
      <c r="AE665" s="166">
        <f>SUMIFS('Transport-DB'!P:P,'Transport-DB'!C:C,"="&amp;'Work DB'!C665,'Transport-DB'!F:F,"="&amp;'Work DB'!$AE$4)</f>
        <v>0</v>
      </c>
      <c r="AF665" s="166">
        <f>SUMIFS('Transport-DB'!P:P,'Transport-DB'!C:C,"="&amp;'Work DB'!C665,'Transport-DB'!F:F,"="&amp;'Work DB'!$AF$4)</f>
        <v>0</v>
      </c>
      <c r="AG665" s="167"/>
      <c r="AH665" s="168">
        <f>SUMIFS('Transport-DB'!Q:Q,'Transport-DB'!C:C,"="&amp;'Work DB'!C665)</f>
        <v>0</v>
      </c>
      <c r="AI665" s="170">
        <f>SUMIFS(Civil_DB[قالب بندی],Civil_DB[تاریخ],"="&amp;'Work DB'!C665)</f>
        <v>0</v>
      </c>
      <c r="AJ665" s="169"/>
      <c r="AK665" s="167">
        <f>SUMIFS(Civil_DB[بتن],Civil_DB[تاریخ],"="&amp;'Work DB'!C665)</f>
        <v>0</v>
      </c>
      <c r="AL665" s="28"/>
      <c r="AM665" s="29"/>
      <c r="AN665" s="31"/>
      <c r="AO665" s="28"/>
      <c r="AP665" s="29"/>
      <c r="AQ665" s="29"/>
      <c r="AR665" s="30"/>
      <c r="AS665" s="28"/>
      <c r="AT665" s="29"/>
      <c r="AU665" s="30"/>
      <c r="AV665" s="184"/>
      <c r="AW665" s="29"/>
      <c r="AX665" s="29"/>
      <c r="AY665" s="29"/>
      <c r="AZ665" s="29"/>
      <c r="BA665" s="29"/>
      <c r="BB665" s="29"/>
      <c r="BC665" s="30"/>
      <c r="BD665" s="249"/>
      <c r="BE665" s="249"/>
      <c r="BF665" s="249"/>
      <c r="BG665" s="249"/>
      <c r="BH665" s="32"/>
      <c r="BI665" s="56"/>
    </row>
    <row r="666" spans="2:61" s="15" customFormat="1" ht="21" x14ac:dyDescent="0.25">
      <c r="B666" s="47"/>
      <c r="C666" s="20">
        <f t="shared" si="81"/>
        <v>46031</v>
      </c>
      <c r="D666" s="168">
        <f>SUMIFS('Transport-DB'!O:O,'Transport-DB'!C:C,"="&amp;'Work DB'!C666,'Transport-DB'!F:F,"="&amp;'Work DB'!$D$4)</f>
        <v>0</v>
      </c>
      <c r="E666" s="169">
        <f>SUMIFS('Transport-DB'!O:O,'Transport-DB'!C:C,"="&amp;'Work DB'!C666,'Transport-DB'!F:F,"="&amp;'Work DB'!$E$4)</f>
        <v>0</v>
      </c>
      <c r="F666" s="169">
        <f>SUMIFS('Transport-DB'!O:O,'Transport-DB'!C:C,"="&amp;'Work DB'!C666,'Transport-DB'!F:F,"="&amp;'Work DB'!$F$4)</f>
        <v>0</v>
      </c>
      <c r="G666" s="169">
        <f>SUMIFS('Transport-DB'!O:O,'Transport-DB'!C:C,"="&amp;'Work DB'!C666,'Transport-DB'!F:F,"="&amp;'Work DB'!$G$4)</f>
        <v>0</v>
      </c>
      <c r="H666" s="166">
        <f>SUMIFS('Transport-DB'!O:O,'Transport-DB'!C:C,"="&amp;'Work DB'!C666,'Transport-DB'!F:F,"="&amp;'Work DB'!$H$4)</f>
        <v>0</v>
      </c>
      <c r="I666" s="169">
        <f>SUMIFS('Transport-DB'!O:O,'Transport-DB'!C:C,"="&amp;'Work DB'!C666,'Transport-DB'!F:F,"="&amp;'Work DB'!$I$4)</f>
        <v>0</v>
      </c>
      <c r="J666" s="337">
        <f>SUMIFS('Transport-DB'!O:O,'Transport-DB'!C:C,"="&amp;'Work DB'!C666,'Transport-DB'!F:F,"="&amp;'Work DB'!$J$4)</f>
        <v>0</v>
      </c>
      <c r="K666" s="168">
        <f>SUMIFS('Transport-DB'!N:N,'Transport-DB'!C:C,"="&amp;'Work DB'!C666,'Transport-DB'!F:F,"="&amp;'Work DB'!$K$4)</f>
        <v>0</v>
      </c>
      <c r="L666" s="169">
        <f>SUMIFS('Transport-DB'!N:N,'Transport-DB'!C:C,"="&amp;'Work DB'!C666,'Transport-DB'!F:F,"="&amp;'Work DB'!$L$4)</f>
        <v>0</v>
      </c>
      <c r="M666" s="169">
        <f>SUMIFS('Transport-DB'!N:N,'Transport-DB'!C:C,"="&amp;'Work DB'!C666,'Transport-DB'!F:F,"="&amp;'Work DB'!$M$4)</f>
        <v>0</v>
      </c>
      <c r="N666" s="169">
        <f>SUMIFS('Transport-DB'!N:N,'Transport-DB'!C:C,"="&amp;'Work DB'!C666,'Transport-DB'!F:F,"="&amp;'Work DB'!$N$4)</f>
        <v>0</v>
      </c>
      <c r="O666" s="169">
        <f>SUMIFS('Transport-DB'!N:N,'Transport-DB'!C:C,"="&amp;'Work DB'!C666,'Transport-DB'!F:F,"="&amp;'Work DB'!$O$4)</f>
        <v>0</v>
      </c>
      <c r="P666" s="169">
        <f>SUMIFS('Transport-DB'!N:N,'Transport-DB'!C:C,"="&amp;'Work DB'!C666,'Transport-DB'!F:F,"="&amp;'Work DB'!$P$4)</f>
        <v>0</v>
      </c>
      <c r="Q666" s="166">
        <f>SUMIFS('Transport-DB'!N:N,'Transport-DB'!C:C,"="&amp;'Work DB'!C666,'Transport-DB'!F:F,"="&amp;'Work DB'!$Q$4)</f>
        <v>0</v>
      </c>
      <c r="R666" s="167">
        <f>SUMIFS('Transport-DB'!N:N,'Transport-DB'!C:C,"="&amp;'Work DB'!C666,'Transport-DB'!F:F,"="&amp;'Work DB'!$R$4)</f>
        <v>0</v>
      </c>
      <c r="S666" s="168">
        <f>SUM(D666:J666)+SUM(K666:R666)-M666-SUMIFS(Transport_DB[ترانشه],Transport_DB[توضیحات],"دیسپوزال",Transport_DB[تاریخ],'Work DB'!C666)</f>
        <v>0</v>
      </c>
      <c r="T666" s="169">
        <f t="shared" si="80"/>
        <v>0</v>
      </c>
      <c r="U666" s="169"/>
      <c r="V666" s="169"/>
      <c r="W666" s="169"/>
      <c r="X666" s="169"/>
      <c r="Y666" s="167"/>
      <c r="Z666" s="249"/>
      <c r="AA666" s="168">
        <f>SUMIFS('Transport-DB'!P:P,'Transport-DB'!C:C,"="&amp;'Work DB'!C666,'Transport-DB'!F:F,"="&amp;'Work DB'!$AA$4)</f>
        <v>0</v>
      </c>
      <c r="AB666" s="169">
        <f>SUMIFS('Transport-DB'!P:P,'Transport-DB'!C:C,"="&amp;'Work DB'!C666,'Transport-DB'!F:F,"="&amp;'Work DB'!$AB$4)</f>
        <v>0</v>
      </c>
      <c r="AC666" s="169">
        <f>SUMIFS('Transport-DB'!P:P,'Transport-DB'!C:C,"="&amp;'Work DB'!C666,'Transport-DB'!F:F,"="&amp;'Work DB'!$AC$4)</f>
        <v>0</v>
      </c>
      <c r="AD666" s="166">
        <f>SUMIFS('Transport-DB'!P:P,'Transport-DB'!C:C,"="&amp;'Work DB'!C666,'Transport-DB'!F:F,"="&amp;'Work DB'!$AD$4)</f>
        <v>0</v>
      </c>
      <c r="AE666" s="166">
        <f>SUMIFS('Transport-DB'!P:P,'Transport-DB'!C:C,"="&amp;'Work DB'!C666,'Transport-DB'!F:F,"="&amp;'Work DB'!$AE$4)</f>
        <v>0</v>
      </c>
      <c r="AF666" s="166">
        <f>SUMIFS('Transport-DB'!P:P,'Transport-DB'!C:C,"="&amp;'Work DB'!C666,'Transport-DB'!F:F,"="&amp;'Work DB'!$AF$4)</f>
        <v>0</v>
      </c>
      <c r="AG666" s="167"/>
      <c r="AH666" s="168">
        <f>SUMIFS('Transport-DB'!Q:Q,'Transport-DB'!C:C,"="&amp;'Work DB'!C666)</f>
        <v>0</v>
      </c>
      <c r="AI666" s="170">
        <f>SUMIFS(Civil_DB[قالب بندی],Civil_DB[تاریخ],"="&amp;'Work DB'!C666)</f>
        <v>0</v>
      </c>
      <c r="AJ666" s="169"/>
      <c r="AK666" s="167">
        <f>SUMIFS(Civil_DB[بتن],Civil_DB[تاریخ],"="&amp;'Work DB'!C666)</f>
        <v>0</v>
      </c>
      <c r="AL666" s="28"/>
      <c r="AM666" s="29"/>
      <c r="AN666" s="31"/>
      <c r="AO666" s="28"/>
      <c r="AP666" s="29"/>
      <c r="AQ666" s="29"/>
      <c r="AR666" s="30"/>
      <c r="AS666" s="28"/>
      <c r="AT666" s="29"/>
      <c r="AU666" s="30"/>
      <c r="AV666" s="184"/>
      <c r="AW666" s="29"/>
      <c r="AX666" s="29"/>
      <c r="AY666" s="29"/>
      <c r="AZ666" s="29"/>
      <c r="BA666" s="29"/>
      <c r="BB666" s="29"/>
      <c r="BC666" s="30"/>
      <c r="BD666" s="249"/>
      <c r="BE666" s="249"/>
      <c r="BF666" s="249"/>
      <c r="BG666" s="249"/>
      <c r="BH666" s="32"/>
      <c r="BI666" s="56"/>
    </row>
    <row r="667" spans="2:61" s="15" customFormat="1" ht="21" x14ac:dyDescent="0.25">
      <c r="B667" s="47"/>
      <c r="C667" s="20">
        <f t="shared" si="81"/>
        <v>46032</v>
      </c>
      <c r="D667" s="168">
        <f>SUMIFS('Transport-DB'!O:O,'Transport-DB'!C:C,"="&amp;'Work DB'!C667,'Transport-DB'!F:F,"="&amp;'Work DB'!$D$4)</f>
        <v>0</v>
      </c>
      <c r="E667" s="169">
        <f>SUMIFS('Transport-DB'!O:O,'Transport-DB'!C:C,"="&amp;'Work DB'!C667,'Transport-DB'!F:F,"="&amp;'Work DB'!$E$4)</f>
        <v>0</v>
      </c>
      <c r="F667" s="169">
        <f>SUMIFS('Transport-DB'!O:O,'Transport-DB'!C:C,"="&amp;'Work DB'!C667,'Transport-DB'!F:F,"="&amp;'Work DB'!$F$4)</f>
        <v>0</v>
      </c>
      <c r="G667" s="169">
        <f>SUMIFS('Transport-DB'!O:O,'Transport-DB'!C:C,"="&amp;'Work DB'!C667,'Transport-DB'!F:F,"="&amp;'Work DB'!$G$4)</f>
        <v>0</v>
      </c>
      <c r="H667" s="166">
        <f>SUMIFS('Transport-DB'!O:O,'Transport-DB'!C:C,"="&amp;'Work DB'!C667,'Transport-DB'!F:F,"="&amp;'Work DB'!$H$4)</f>
        <v>0</v>
      </c>
      <c r="I667" s="169">
        <f>SUMIFS('Transport-DB'!O:O,'Transport-DB'!C:C,"="&amp;'Work DB'!C667,'Transport-DB'!F:F,"="&amp;'Work DB'!$I$4)</f>
        <v>0</v>
      </c>
      <c r="J667" s="337">
        <f>SUMIFS('Transport-DB'!O:O,'Transport-DB'!C:C,"="&amp;'Work DB'!C667,'Transport-DB'!F:F,"="&amp;'Work DB'!$J$4)</f>
        <v>0</v>
      </c>
      <c r="K667" s="168">
        <f>SUMIFS('Transport-DB'!N:N,'Transport-DB'!C:C,"="&amp;'Work DB'!C667,'Transport-DB'!F:F,"="&amp;'Work DB'!$K$4)</f>
        <v>0</v>
      </c>
      <c r="L667" s="169">
        <f>SUMIFS('Transport-DB'!N:N,'Transport-DB'!C:C,"="&amp;'Work DB'!C667,'Transport-DB'!F:F,"="&amp;'Work DB'!$L$4)</f>
        <v>0</v>
      </c>
      <c r="M667" s="169">
        <f>SUMIFS('Transport-DB'!N:N,'Transport-DB'!C:C,"="&amp;'Work DB'!C667,'Transport-DB'!F:F,"="&amp;'Work DB'!$M$4)</f>
        <v>0</v>
      </c>
      <c r="N667" s="169">
        <f>SUMIFS('Transport-DB'!N:N,'Transport-DB'!C:C,"="&amp;'Work DB'!C667,'Transport-DB'!F:F,"="&amp;'Work DB'!$N$4)</f>
        <v>0</v>
      </c>
      <c r="O667" s="169">
        <f>SUMIFS('Transport-DB'!N:N,'Transport-DB'!C:C,"="&amp;'Work DB'!C667,'Transport-DB'!F:F,"="&amp;'Work DB'!$O$4)</f>
        <v>0</v>
      </c>
      <c r="P667" s="169">
        <f>SUMIFS('Transport-DB'!N:N,'Transport-DB'!C:C,"="&amp;'Work DB'!C667,'Transport-DB'!F:F,"="&amp;'Work DB'!$P$4)</f>
        <v>0</v>
      </c>
      <c r="Q667" s="166">
        <f>SUMIFS('Transport-DB'!N:N,'Transport-DB'!C:C,"="&amp;'Work DB'!C667,'Transport-DB'!F:F,"="&amp;'Work DB'!$Q$4)</f>
        <v>0</v>
      </c>
      <c r="R667" s="167">
        <f>SUMIFS('Transport-DB'!N:N,'Transport-DB'!C:C,"="&amp;'Work DB'!C667,'Transport-DB'!F:F,"="&amp;'Work DB'!$R$4)</f>
        <v>0</v>
      </c>
      <c r="S667" s="168">
        <f>SUM(D667:J667)+SUM(K667:R667)-M667-SUMIFS(Transport_DB[ترانشه],Transport_DB[توضیحات],"دیسپوزال",Transport_DB[تاریخ],'Work DB'!C667)</f>
        <v>0</v>
      </c>
      <c r="T667" s="169">
        <f t="shared" si="80"/>
        <v>0</v>
      </c>
      <c r="U667" s="169"/>
      <c r="V667" s="169"/>
      <c r="W667" s="169"/>
      <c r="X667" s="169"/>
      <c r="Y667" s="167"/>
      <c r="Z667" s="249"/>
      <c r="AA667" s="168">
        <f>SUMIFS('Transport-DB'!P:P,'Transport-DB'!C:C,"="&amp;'Work DB'!C667,'Transport-DB'!F:F,"="&amp;'Work DB'!$AA$4)</f>
        <v>0</v>
      </c>
      <c r="AB667" s="169">
        <f>SUMIFS('Transport-DB'!P:P,'Transport-DB'!C:C,"="&amp;'Work DB'!C667,'Transport-DB'!F:F,"="&amp;'Work DB'!$AB$4)</f>
        <v>0</v>
      </c>
      <c r="AC667" s="169">
        <f>SUMIFS('Transport-DB'!P:P,'Transport-DB'!C:C,"="&amp;'Work DB'!C667,'Transport-DB'!F:F,"="&amp;'Work DB'!$AC$4)</f>
        <v>0</v>
      </c>
      <c r="AD667" s="166">
        <f>SUMIFS('Transport-DB'!P:P,'Transport-DB'!C:C,"="&amp;'Work DB'!C667,'Transport-DB'!F:F,"="&amp;'Work DB'!$AD$4)</f>
        <v>0</v>
      </c>
      <c r="AE667" s="166">
        <f>SUMIFS('Transport-DB'!P:P,'Transport-DB'!C:C,"="&amp;'Work DB'!C667,'Transport-DB'!F:F,"="&amp;'Work DB'!$AE$4)</f>
        <v>0</v>
      </c>
      <c r="AF667" s="166">
        <f>SUMIFS('Transport-DB'!P:P,'Transport-DB'!C:C,"="&amp;'Work DB'!C667,'Transport-DB'!F:F,"="&amp;'Work DB'!$AF$4)</f>
        <v>0</v>
      </c>
      <c r="AG667" s="167"/>
      <c r="AH667" s="168">
        <f>SUMIFS('Transport-DB'!Q:Q,'Transport-DB'!C:C,"="&amp;'Work DB'!C667)</f>
        <v>0</v>
      </c>
      <c r="AI667" s="170">
        <f>SUMIFS(Civil_DB[قالب بندی],Civil_DB[تاریخ],"="&amp;'Work DB'!C667)</f>
        <v>0</v>
      </c>
      <c r="AJ667" s="169"/>
      <c r="AK667" s="167">
        <f>SUMIFS(Civil_DB[بتن],Civil_DB[تاریخ],"="&amp;'Work DB'!C667)</f>
        <v>0</v>
      </c>
      <c r="AL667" s="28"/>
      <c r="AM667" s="29"/>
      <c r="AN667" s="31"/>
      <c r="AO667" s="28"/>
      <c r="AP667" s="29"/>
      <c r="AQ667" s="29"/>
      <c r="AR667" s="30"/>
      <c r="AS667" s="28"/>
      <c r="AT667" s="29"/>
      <c r="AU667" s="30"/>
      <c r="AV667" s="184"/>
      <c r="AW667" s="29"/>
      <c r="AX667" s="29"/>
      <c r="AY667" s="29"/>
      <c r="AZ667" s="29"/>
      <c r="BA667" s="29"/>
      <c r="BB667" s="29"/>
      <c r="BC667" s="30"/>
      <c r="BD667" s="249"/>
      <c r="BE667" s="249"/>
      <c r="BF667" s="249"/>
      <c r="BG667" s="249"/>
      <c r="BH667" s="32"/>
      <c r="BI667" s="56"/>
    </row>
    <row r="668" spans="2:61" s="15" customFormat="1" ht="21" x14ac:dyDescent="0.25">
      <c r="B668" s="47"/>
      <c r="C668" s="20">
        <f t="shared" si="81"/>
        <v>46033</v>
      </c>
      <c r="D668" s="168">
        <f>SUMIFS('Transport-DB'!O:O,'Transport-DB'!C:C,"="&amp;'Work DB'!C668,'Transport-DB'!F:F,"="&amp;'Work DB'!$D$4)</f>
        <v>0</v>
      </c>
      <c r="E668" s="169">
        <f>SUMIFS('Transport-DB'!O:O,'Transport-DB'!C:C,"="&amp;'Work DB'!C668,'Transport-DB'!F:F,"="&amp;'Work DB'!$E$4)</f>
        <v>0</v>
      </c>
      <c r="F668" s="169">
        <f>SUMIFS('Transport-DB'!O:O,'Transport-DB'!C:C,"="&amp;'Work DB'!C668,'Transport-DB'!F:F,"="&amp;'Work DB'!$F$4)</f>
        <v>0</v>
      </c>
      <c r="G668" s="169">
        <f>SUMIFS('Transport-DB'!O:O,'Transport-DB'!C:C,"="&amp;'Work DB'!C668,'Transport-DB'!F:F,"="&amp;'Work DB'!$G$4)</f>
        <v>0</v>
      </c>
      <c r="H668" s="166">
        <f>SUMIFS('Transport-DB'!O:O,'Transport-DB'!C:C,"="&amp;'Work DB'!C668,'Transport-DB'!F:F,"="&amp;'Work DB'!$H$4)</f>
        <v>0</v>
      </c>
      <c r="I668" s="169">
        <f>SUMIFS('Transport-DB'!O:O,'Transport-DB'!C:C,"="&amp;'Work DB'!C668,'Transport-DB'!F:F,"="&amp;'Work DB'!$I$4)</f>
        <v>0</v>
      </c>
      <c r="J668" s="337">
        <f>SUMIFS('Transport-DB'!O:O,'Transport-DB'!C:C,"="&amp;'Work DB'!C668,'Transport-DB'!F:F,"="&amp;'Work DB'!$J$4)</f>
        <v>0</v>
      </c>
      <c r="K668" s="168">
        <f>SUMIFS('Transport-DB'!N:N,'Transport-DB'!C:C,"="&amp;'Work DB'!C668,'Transport-DB'!F:F,"="&amp;'Work DB'!$K$4)</f>
        <v>0</v>
      </c>
      <c r="L668" s="169">
        <f>SUMIFS('Transport-DB'!N:N,'Transport-DB'!C:C,"="&amp;'Work DB'!C668,'Transport-DB'!F:F,"="&amp;'Work DB'!$L$4)</f>
        <v>0</v>
      </c>
      <c r="M668" s="169">
        <f>SUMIFS('Transport-DB'!N:N,'Transport-DB'!C:C,"="&amp;'Work DB'!C668,'Transport-DB'!F:F,"="&amp;'Work DB'!$M$4)</f>
        <v>0</v>
      </c>
      <c r="N668" s="169">
        <f>SUMIFS('Transport-DB'!N:N,'Transport-DB'!C:C,"="&amp;'Work DB'!C668,'Transport-DB'!F:F,"="&amp;'Work DB'!$N$4)</f>
        <v>0</v>
      </c>
      <c r="O668" s="169">
        <f>SUMIFS('Transport-DB'!N:N,'Transport-DB'!C:C,"="&amp;'Work DB'!C668,'Transport-DB'!F:F,"="&amp;'Work DB'!$O$4)</f>
        <v>0</v>
      </c>
      <c r="P668" s="169">
        <f>SUMIFS('Transport-DB'!N:N,'Transport-DB'!C:C,"="&amp;'Work DB'!C668,'Transport-DB'!F:F,"="&amp;'Work DB'!$P$4)</f>
        <v>0</v>
      </c>
      <c r="Q668" s="166">
        <f>SUMIFS('Transport-DB'!N:N,'Transport-DB'!C:C,"="&amp;'Work DB'!C668,'Transport-DB'!F:F,"="&amp;'Work DB'!$Q$4)</f>
        <v>0</v>
      </c>
      <c r="R668" s="167">
        <f>SUMIFS('Transport-DB'!N:N,'Transport-DB'!C:C,"="&amp;'Work DB'!C668,'Transport-DB'!F:F,"="&amp;'Work DB'!$R$4)</f>
        <v>0</v>
      </c>
      <c r="S668" s="168">
        <f>SUM(D668:J668)+SUM(K668:R668)-M668-SUMIFS(Transport_DB[ترانشه],Transport_DB[توضیحات],"دیسپوزال",Transport_DB[تاریخ],'Work DB'!C668)</f>
        <v>0</v>
      </c>
      <c r="T668" s="169">
        <f t="shared" si="80"/>
        <v>0</v>
      </c>
      <c r="U668" s="169"/>
      <c r="V668" s="169"/>
      <c r="W668" s="169"/>
      <c r="X668" s="169"/>
      <c r="Y668" s="167"/>
      <c r="Z668" s="249"/>
      <c r="AA668" s="168">
        <f>SUMIFS('Transport-DB'!P:P,'Transport-DB'!C:C,"="&amp;'Work DB'!C668,'Transport-DB'!F:F,"="&amp;'Work DB'!$AA$4)</f>
        <v>0</v>
      </c>
      <c r="AB668" s="169">
        <f>SUMIFS('Transport-DB'!P:P,'Transport-DB'!C:C,"="&amp;'Work DB'!C668,'Transport-DB'!F:F,"="&amp;'Work DB'!$AB$4)</f>
        <v>0</v>
      </c>
      <c r="AC668" s="169">
        <f>SUMIFS('Transport-DB'!P:P,'Transport-DB'!C:C,"="&amp;'Work DB'!C668,'Transport-DB'!F:F,"="&amp;'Work DB'!$AC$4)</f>
        <v>0</v>
      </c>
      <c r="AD668" s="166">
        <f>SUMIFS('Transport-DB'!P:P,'Transport-DB'!C:C,"="&amp;'Work DB'!C668,'Transport-DB'!F:F,"="&amp;'Work DB'!$AD$4)</f>
        <v>0</v>
      </c>
      <c r="AE668" s="166">
        <f>SUMIFS('Transport-DB'!P:P,'Transport-DB'!C:C,"="&amp;'Work DB'!C668,'Transport-DB'!F:F,"="&amp;'Work DB'!$AE$4)</f>
        <v>0</v>
      </c>
      <c r="AF668" s="166">
        <f>SUMIFS('Transport-DB'!P:P,'Transport-DB'!C:C,"="&amp;'Work DB'!C668,'Transport-DB'!F:F,"="&amp;'Work DB'!$AF$4)</f>
        <v>0</v>
      </c>
      <c r="AG668" s="167"/>
      <c r="AH668" s="168">
        <f>SUMIFS('Transport-DB'!Q:Q,'Transport-DB'!C:C,"="&amp;'Work DB'!C668)</f>
        <v>0</v>
      </c>
      <c r="AI668" s="170">
        <f>SUMIFS(Civil_DB[قالب بندی],Civil_DB[تاریخ],"="&amp;'Work DB'!C668)</f>
        <v>0</v>
      </c>
      <c r="AJ668" s="169"/>
      <c r="AK668" s="167">
        <f>SUMIFS(Civil_DB[بتن],Civil_DB[تاریخ],"="&amp;'Work DB'!C668)</f>
        <v>0</v>
      </c>
      <c r="AL668" s="28"/>
      <c r="AM668" s="29"/>
      <c r="AN668" s="31"/>
      <c r="AO668" s="28"/>
      <c r="AP668" s="29"/>
      <c r="AQ668" s="29"/>
      <c r="AR668" s="30"/>
      <c r="AS668" s="28"/>
      <c r="AT668" s="29"/>
      <c r="AU668" s="30"/>
      <c r="AV668" s="184"/>
      <c r="AW668" s="29"/>
      <c r="AX668" s="29"/>
      <c r="AY668" s="29"/>
      <c r="AZ668" s="29"/>
      <c r="BA668" s="29"/>
      <c r="BB668" s="29"/>
      <c r="BC668" s="30"/>
      <c r="BD668" s="249"/>
      <c r="BE668" s="249"/>
      <c r="BF668" s="249"/>
      <c r="BG668" s="249"/>
      <c r="BH668" s="32"/>
      <c r="BI668" s="56"/>
    </row>
    <row r="669" spans="2:61" s="15" customFormat="1" ht="21" x14ac:dyDescent="0.25">
      <c r="B669" s="47"/>
      <c r="C669" s="20">
        <f t="shared" si="81"/>
        <v>46034</v>
      </c>
      <c r="D669" s="168">
        <f>SUMIFS('Transport-DB'!O:O,'Transport-DB'!C:C,"="&amp;'Work DB'!C669,'Transport-DB'!F:F,"="&amp;'Work DB'!$D$4)</f>
        <v>0</v>
      </c>
      <c r="E669" s="169">
        <f>SUMIFS('Transport-DB'!O:O,'Transport-DB'!C:C,"="&amp;'Work DB'!C669,'Transport-DB'!F:F,"="&amp;'Work DB'!$E$4)</f>
        <v>0</v>
      </c>
      <c r="F669" s="169">
        <f>SUMIFS('Transport-DB'!O:O,'Transport-DB'!C:C,"="&amp;'Work DB'!C669,'Transport-DB'!F:F,"="&amp;'Work DB'!$F$4)</f>
        <v>0</v>
      </c>
      <c r="G669" s="169">
        <f>SUMIFS('Transport-DB'!O:O,'Transport-DB'!C:C,"="&amp;'Work DB'!C669,'Transport-DB'!F:F,"="&amp;'Work DB'!$G$4)</f>
        <v>0</v>
      </c>
      <c r="H669" s="166">
        <f>SUMIFS('Transport-DB'!O:O,'Transport-DB'!C:C,"="&amp;'Work DB'!C669,'Transport-DB'!F:F,"="&amp;'Work DB'!$H$4)</f>
        <v>0</v>
      </c>
      <c r="I669" s="169">
        <f>SUMIFS('Transport-DB'!O:O,'Transport-DB'!C:C,"="&amp;'Work DB'!C669,'Transport-DB'!F:F,"="&amp;'Work DB'!$I$4)</f>
        <v>0</v>
      </c>
      <c r="J669" s="337">
        <f>SUMIFS('Transport-DB'!O:O,'Transport-DB'!C:C,"="&amp;'Work DB'!C669,'Transport-DB'!F:F,"="&amp;'Work DB'!$J$4)</f>
        <v>0</v>
      </c>
      <c r="K669" s="168">
        <f>SUMIFS('Transport-DB'!N:N,'Transport-DB'!C:C,"="&amp;'Work DB'!C669,'Transport-DB'!F:F,"="&amp;'Work DB'!$K$4)</f>
        <v>0</v>
      </c>
      <c r="L669" s="169">
        <f>SUMIFS('Transport-DB'!N:N,'Transport-DB'!C:C,"="&amp;'Work DB'!C669,'Transport-DB'!F:F,"="&amp;'Work DB'!$L$4)</f>
        <v>0</v>
      </c>
      <c r="M669" s="169">
        <f>SUMIFS('Transport-DB'!N:N,'Transport-DB'!C:C,"="&amp;'Work DB'!C669,'Transport-DB'!F:F,"="&amp;'Work DB'!$M$4)</f>
        <v>0</v>
      </c>
      <c r="N669" s="169">
        <f>SUMIFS('Transport-DB'!N:N,'Transport-DB'!C:C,"="&amp;'Work DB'!C669,'Transport-DB'!F:F,"="&amp;'Work DB'!$N$4)</f>
        <v>0</v>
      </c>
      <c r="O669" s="169">
        <f>SUMIFS('Transport-DB'!N:N,'Transport-DB'!C:C,"="&amp;'Work DB'!C669,'Transport-DB'!F:F,"="&amp;'Work DB'!$O$4)</f>
        <v>0</v>
      </c>
      <c r="P669" s="169">
        <f>SUMIFS('Transport-DB'!N:N,'Transport-DB'!C:C,"="&amp;'Work DB'!C669,'Transport-DB'!F:F,"="&amp;'Work DB'!$P$4)</f>
        <v>0</v>
      </c>
      <c r="Q669" s="166">
        <f>SUMIFS('Transport-DB'!N:N,'Transport-DB'!C:C,"="&amp;'Work DB'!C669,'Transport-DB'!F:F,"="&amp;'Work DB'!$Q$4)</f>
        <v>0</v>
      </c>
      <c r="R669" s="167">
        <f>SUMIFS('Transport-DB'!N:N,'Transport-DB'!C:C,"="&amp;'Work DB'!C669,'Transport-DB'!F:F,"="&amp;'Work DB'!$R$4)</f>
        <v>0</v>
      </c>
      <c r="S669" s="168">
        <f>SUM(D669:J669)+SUM(K669:R669)-M669-SUMIFS(Transport_DB[ترانشه],Transport_DB[توضیحات],"دیسپوزال",Transport_DB[تاریخ],'Work DB'!C669)</f>
        <v>0</v>
      </c>
      <c r="T669" s="169">
        <f t="shared" si="80"/>
        <v>0</v>
      </c>
      <c r="U669" s="169"/>
      <c r="V669" s="169"/>
      <c r="W669" s="169"/>
      <c r="X669" s="169"/>
      <c r="Y669" s="167"/>
      <c r="Z669" s="249"/>
      <c r="AA669" s="168">
        <f>SUMIFS('Transport-DB'!P:P,'Transport-DB'!C:C,"="&amp;'Work DB'!C669,'Transport-DB'!F:F,"="&amp;'Work DB'!$AA$4)</f>
        <v>0</v>
      </c>
      <c r="AB669" s="169">
        <f>SUMIFS('Transport-DB'!P:P,'Transport-DB'!C:C,"="&amp;'Work DB'!C669,'Transport-DB'!F:F,"="&amp;'Work DB'!$AB$4)</f>
        <v>0</v>
      </c>
      <c r="AC669" s="169">
        <f>SUMIFS('Transport-DB'!P:P,'Transport-DB'!C:C,"="&amp;'Work DB'!C669,'Transport-DB'!F:F,"="&amp;'Work DB'!$AC$4)</f>
        <v>0</v>
      </c>
      <c r="AD669" s="166">
        <f>SUMIFS('Transport-DB'!P:P,'Transport-DB'!C:C,"="&amp;'Work DB'!C669,'Transport-DB'!F:F,"="&amp;'Work DB'!$AD$4)</f>
        <v>0</v>
      </c>
      <c r="AE669" s="166">
        <f>SUMIFS('Transport-DB'!P:P,'Transport-DB'!C:C,"="&amp;'Work DB'!C669,'Transport-DB'!F:F,"="&amp;'Work DB'!$AE$4)</f>
        <v>0</v>
      </c>
      <c r="AF669" s="166">
        <f>SUMIFS('Transport-DB'!P:P,'Transport-DB'!C:C,"="&amp;'Work DB'!C669,'Transport-DB'!F:F,"="&amp;'Work DB'!$AF$4)</f>
        <v>0</v>
      </c>
      <c r="AG669" s="167"/>
      <c r="AH669" s="168">
        <f>SUMIFS('Transport-DB'!Q:Q,'Transport-DB'!C:C,"="&amp;'Work DB'!C669)</f>
        <v>0</v>
      </c>
      <c r="AI669" s="170">
        <f>SUMIFS(Civil_DB[قالب بندی],Civil_DB[تاریخ],"="&amp;'Work DB'!C669)</f>
        <v>0</v>
      </c>
      <c r="AJ669" s="169"/>
      <c r="AK669" s="167">
        <f>SUMIFS(Civil_DB[بتن],Civil_DB[تاریخ],"="&amp;'Work DB'!C669)</f>
        <v>0</v>
      </c>
      <c r="AL669" s="28"/>
      <c r="AM669" s="29"/>
      <c r="AN669" s="31"/>
      <c r="AO669" s="28"/>
      <c r="AP669" s="29"/>
      <c r="AQ669" s="29"/>
      <c r="AR669" s="30"/>
      <c r="AS669" s="28"/>
      <c r="AT669" s="29"/>
      <c r="AU669" s="30"/>
      <c r="AV669" s="184"/>
      <c r="AW669" s="29"/>
      <c r="AX669" s="29"/>
      <c r="AY669" s="29"/>
      <c r="AZ669" s="29"/>
      <c r="BA669" s="29"/>
      <c r="BB669" s="29"/>
      <c r="BC669" s="30"/>
      <c r="BD669" s="249"/>
      <c r="BE669" s="249"/>
      <c r="BF669" s="249"/>
      <c r="BG669" s="249"/>
      <c r="BH669" s="32"/>
      <c r="BI669" s="56"/>
    </row>
    <row r="670" spans="2:61" s="15" customFormat="1" ht="21" x14ac:dyDescent="0.25">
      <c r="B670" s="47"/>
      <c r="C670" s="20">
        <f t="shared" si="81"/>
        <v>46035</v>
      </c>
      <c r="D670" s="168">
        <f>SUMIFS('Transport-DB'!O:O,'Transport-DB'!C:C,"="&amp;'Work DB'!C670,'Transport-DB'!F:F,"="&amp;'Work DB'!$D$4)</f>
        <v>0</v>
      </c>
      <c r="E670" s="169">
        <f>SUMIFS('Transport-DB'!O:O,'Transport-DB'!C:C,"="&amp;'Work DB'!C670,'Transport-DB'!F:F,"="&amp;'Work DB'!$E$4)</f>
        <v>0</v>
      </c>
      <c r="F670" s="169">
        <f>SUMIFS('Transport-DB'!O:O,'Transport-DB'!C:C,"="&amp;'Work DB'!C670,'Transport-DB'!F:F,"="&amp;'Work DB'!$F$4)</f>
        <v>0</v>
      </c>
      <c r="G670" s="169">
        <f>SUMIFS('Transport-DB'!O:O,'Transport-DB'!C:C,"="&amp;'Work DB'!C670,'Transport-DB'!F:F,"="&amp;'Work DB'!$G$4)</f>
        <v>0</v>
      </c>
      <c r="H670" s="166">
        <f>SUMIFS('Transport-DB'!O:O,'Transport-DB'!C:C,"="&amp;'Work DB'!C670,'Transport-DB'!F:F,"="&amp;'Work DB'!$H$4)</f>
        <v>0</v>
      </c>
      <c r="I670" s="169">
        <f>SUMIFS('Transport-DB'!O:O,'Transport-DB'!C:C,"="&amp;'Work DB'!C670,'Transport-DB'!F:F,"="&amp;'Work DB'!$I$4)</f>
        <v>0</v>
      </c>
      <c r="J670" s="337">
        <f>SUMIFS('Transport-DB'!O:O,'Transport-DB'!C:C,"="&amp;'Work DB'!C670,'Transport-DB'!F:F,"="&amp;'Work DB'!$J$4)</f>
        <v>0</v>
      </c>
      <c r="K670" s="168">
        <f>SUMIFS('Transport-DB'!N:N,'Transport-DB'!C:C,"="&amp;'Work DB'!C670,'Transport-DB'!F:F,"="&amp;'Work DB'!$K$4)</f>
        <v>0</v>
      </c>
      <c r="L670" s="169">
        <f>SUMIFS('Transport-DB'!N:N,'Transport-DB'!C:C,"="&amp;'Work DB'!C670,'Transport-DB'!F:F,"="&amp;'Work DB'!$L$4)</f>
        <v>0</v>
      </c>
      <c r="M670" s="169">
        <f>SUMIFS('Transport-DB'!N:N,'Transport-DB'!C:C,"="&amp;'Work DB'!C670,'Transport-DB'!F:F,"="&amp;'Work DB'!$M$4)</f>
        <v>0</v>
      </c>
      <c r="N670" s="169">
        <f>SUMIFS('Transport-DB'!N:N,'Transport-DB'!C:C,"="&amp;'Work DB'!C670,'Transport-DB'!F:F,"="&amp;'Work DB'!$N$4)</f>
        <v>0</v>
      </c>
      <c r="O670" s="169">
        <f>SUMIFS('Transport-DB'!N:N,'Transport-DB'!C:C,"="&amp;'Work DB'!C670,'Transport-DB'!F:F,"="&amp;'Work DB'!$O$4)</f>
        <v>0</v>
      </c>
      <c r="P670" s="169">
        <f>SUMIFS('Transport-DB'!N:N,'Transport-DB'!C:C,"="&amp;'Work DB'!C670,'Transport-DB'!F:F,"="&amp;'Work DB'!$P$4)</f>
        <v>0</v>
      </c>
      <c r="Q670" s="166">
        <f>SUMIFS('Transport-DB'!N:N,'Transport-DB'!C:C,"="&amp;'Work DB'!C670,'Transport-DB'!F:F,"="&amp;'Work DB'!$Q$4)</f>
        <v>0</v>
      </c>
      <c r="R670" s="167">
        <f>SUMIFS('Transport-DB'!N:N,'Transport-DB'!C:C,"="&amp;'Work DB'!C670,'Transport-DB'!F:F,"="&amp;'Work DB'!$R$4)</f>
        <v>0</v>
      </c>
      <c r="S670" s="168">
        <f>SUM(D670:J670)+SUM(K670:R670)-M670-SUMIFS(Transport_DB[ترانشه],Transport_DB[توضیحات],"دیسپوزال",Transport_DB[تاریخ],'Work DB'!C670)</f>
        <v>0</v>
      </c>
      <c r="T670" s="169">
        <f t="shared" si="80"/>
        <v>0</v>
      </c>
      <c r="U670" s="169"/>
      <c r="V670" s="169"/>
      <c r="W670" s="169"/>
      <c r="X670" s="169"/>
      <c r="Y670" s="167"/>
      <c r="Z670" s="249"/>
      <c r="AA670" s="168">
        <f>SUMIFS('Transport-DB'!P:P,'Transport-DB'!C:C,"="&amp;'Work DB'!C670,'Transport-DB'!F:F,"="&amp;'Work DB'!$AA$4)</f>
        <v>0</v>
      </c>
      <c r="AB670" s="169">
        <f>SUMIFS('Transport-DB'!P:P,'Transport-DB'!C:C,"="&amp;'Work DB'!C670,'Transport-DB'!F:F,"="&amp;'Work DB'!$AB$4)</f>
        <v>0</v>
      </c>
      <c r="AC670" s="169">
        <f>SUMIFS('Transport-DB'!P:P,'Transport-DB'!C:C,"="&amp;'Work DB'!C670,'Transport-DB'!F:F,"="&amp;'Work DB'!$AC$4)</f>
        <v>0</v>
      </c>
      <c r="AD670" s="166">
        <f>SUMIFS('Transport-DB'!P:P,'Transport-DB'!C:C,"="&amp;'Work DB'!C670,'Transport-DB'!F:F,"="&amp;'Work DB'!$AD$4)</f>
        <v>0</v>
      </c>
      <c r="AE670" s="166">
        <f>SUMIFS('Transport-DB'!P:P,'Transport-DB'!C:C,"="&amp;'Work DB'!C670,'Transport-DB'!F:F,"="&amp;'Work DB'!$AE$4)</f>
        <v>0</v>
      </c>
      <c r="AF670" s="166">
        <f>SUMIFS('Transport-DB'!P:P,'Transport-DB'!C:C,"="&amp;'Work DB'!C670,'Transport-DB'!F:F,"="&amp;'Work DB'!$AF$4)</f>
        <v>0</v>
      </c>
      <c r="AG670" s="167"/>
      <c r="AH670" s="168">
        <f>SUMIFS('Transport-DB'!Q:Q,'Transport-DB'!C:C,"="&amp;'Work DB'!C670)</f>
        <v>0</v>
      </c>
      <c r="AI670" s="170">
        <f>SUMIFS(Civil_DB[قالب بندی],Civil_DB[تاریخ],"="&amp;'Work DB'!C670)</f>
        <v>0</v>
      </c>
      <c r="AJ670" s="169"/>
      <c r="AK670" s="167">
        <f>SUMIFS(Civil_DB[بتن],Civil_DB[تاریخ],"="&amp;'Work DB'!C670)</f>
        <v>0</v>
      </c>
      <c r="AL670" s="28"/>
      <c r="AM670" s="29"/>
      <c r="AN670" s="31"/>
      <c r="AO670" s="28"/>
      <c r="AP670" s="29"/>
      <c r="AQ670" s="29"/>
      <c r="AR670" s="30"/>
      <c r="AS670" s="28"/>
      <c r="AT670" s="29"/>
      <c r="AU670" s="30"/>
      <c r="AV670" s="184"/>
      <c r="AW670" s="29"/>
      <c r="AX670" s="29"/>
      <c r="AY670" s="29"/>
      <c r="AZ670" s="29"/>
      <c r="BA670" s="29"/>
      <c r="BB670" s="29"/>
      <c r="BC670" s="30"/>
      <c r="BD670" s="249"/>
      <c r="BE670" s="249"/>
      <c r="BF670" s="249"/>
      <c r="BG670" s="249"/>
      <c r="BH670" s="32"/>
      <c r="BI670" s="56"/>
    </row>
    <row r="671" spans="2:61" s="15" customFormat="1" ht="21" x14ac:dyDescent="0.25">
      <c r="B671" s="47"/>
      <c r="C671" s="20">
        <f t="shared" si="81"/>
        <v>46036</v>
      </c>
      <c r="D671" s="168">
        <f>SUMIFS('Transport-DB'!O:O,'Transport-DB'!C:C,"="&amp;'Work DB'!C671,'Transport-DB'!F:F,"="&amp;'Work DB'!$D$4)</f>
        <v>0</v>
      </c>
      <c r="E671" s="169">
        <f>SUMIFS('Transport-DB'!O:O,'Transport-DB'!C:C,"="&amp;'Work DB'!C671,'Transport-DB'!F:F,"="&amp;'Work DB'!$E$4)</f>
        <v>0</v>
      </c>
      <c r="F671" s="169">
        <f>SUMIFS('Transport-DB'!O:O,'Transport-DB'!C:C,"="&amp;'Work DB'!C671,'Transport-DB'!F:F,"="&amp;'Work DB'!$F$4)</f>
        <v>0</v>
      </c>
      <c r="G671" s="169">
        <f>SUMIFS('Transport-DB'!O:O,'Transport-DB'!C:C,"="&amp;'Work DB'!C671,'Transport-DB'!F:F,"="&amp;'Work DB'!$G$4)</f>
        <v>0</v>
      </c>
      <c r="H671" s="166">
        <f>SUMIFS('Transport-DB'!O:O,'Transport-DB'!C:C,"="&amp;'Work DB'!C671,'Transport-DB'!F:F,"="&amp;'Work DB'!$H$4)</f>
        <v>0</v>
      </c>
      <c r="I671" s="169">
        <f>SUMIFS('Transport-DB'!O:O,'Transport-DB'!C:C,"="&amp;'Work DB'!C671,'Transport-DB'!F:F,"="&amp;'Work DB'!$I$4)</f>
        <v>0</v>
      </c>
      <c r="J671" s="337">
        <f>SUMIFS('Transport-DB'!O:O,'Transport-DB'!C:C,"="&amp;'Work DB'!C671,'Transport-DB'!F:F,"="&amp;'Work DB'!$J$4)</f>
        <v>0</v>
      </c>
      <c r="K671" s="168">
        <f>SUMIFS('Transport-DB'!N:N,'Transport-DB'!C:C,"="&amp;'Work DB'!C671,'Transport-DB'!F:F,"="&amp;'Work DB'!$K$4)</f>
        <v>0</v>
      </c>
      <c r="L671" s="169">
        <f>SUMIFS('Transport-DB'!N:N,'Transport-DB'!C:C,"="&amp;'Work DB'!C671,'Transport-DB'!F:F,"="&amp;'Work DB'!$L$4)</f>
        <v>0</v>
      </c>
      <c r="M671" s="169">
        <f>SUMIFS('Transport-DB'!N:N,'Transport-DB'!C:C,"="&amp;'Work DB'!C671,'Transport-DB'!F:F,"="&amp;'Work DB'!$M$4)</f>
        <v>0</v>
      </c>
      <c r="N671" s="169">
        <f>SUMIFS('Transport-DB'!N:N,'Transport-DB'!C:C,"="&amp;'Work DB'!C671,'Transport-DB'!F:F,"="&amp;'Work DB'!$N$4)</f>
        <v>0</v>
      </c>
      <c r="O671" s="169">
        <f>SUMIFS('Transport-DB'!N:N,'Transport-DB'!C:C,"="&amp;'Work DB'!C671,'Transport-DB'!F:F,"="&amp;'Work DB'!$O$4)</f>
        <v>0</v>
      </c>
      <c r="P671" s="169">
        <f>SUMIFS('Transport-DB'!N:N,'Transport-DB'!C:C,"="&amp;'Work DB'!C671,'Transport-DB'!F:F,"="&amp;'Work DB'!$P$4)</f>
        <v>0</v>
      </c>
      <c r="Q671" s="166">
        <f>SUMIFS('Transport-DB'!N:N,'Transport-DB'!C:C,"="&amp;'Work DB'!C671,'Transport-DB'!F:F,"="&amp;'Work DB'!$Q$4)</f>
        <v>0</v>
      </c>
      <c r="R671" s="167">
        <f>SUMIFS('Transport-DB'!N:N,'Transport-DB'!C:C,"="&amp;'Work DB'!C671,'Transport-DB'!F:F,"="&amp;'Work DB'!$R$4)</f>
        <v>0</v>
      </c>
      <c r="S671" s="168">
        <f>SUM(D671:J671)+SUM(K671:R671)-M671-SUMIFS(Transport_DB[ترانشه],Transport_DB[توضیحات],"دیسپوزال",Transport_DB[تاریخ],'Work DB'!C671)</f>
        <v>0</v>
      </c>
      <c r="T671" s="169">
        <f t="shared" si="80"/>
        <v>0</v>
      </c>
      <c r="U671" s="169"/>
      <c r="V671" s="169"/>
      <c r="W671" s="169"/>
      <c r="X671" s="169"/>
      <c r="Y671" s="167"/>
      <c r="Z671" s="249"/>
      <c r="AA671" s="168">
        <f>SUMIFS('Transport-DB'!P:P,'Transport-DB'!C:C,"="&amp;'Work DB'!C671,'Transport-DB'!F:F,"="&amp;'Work DB'!$AA$4)</f>
        <v>0</v>
      </c>
      <c r="AB671" s="169">
        <f>SUMIFS('Transport-DB'!P:P,'Transport-DB'!C:C,"="&amp;'Work DB'!C671,'Transport-DB'!F:F,"="&amp;'Work DB'!$AB$4)</f>
        <v>0</v>
      </c>
      <c r="AC671" s="169">
        <f>SUMIFS('Transport-DB'!P:P,'Transport-DB'!C:C,"="&amp;'Work DB'!C671,'Transport-DB'!F:F,"="&amp;'Work DB'!$AC$4)</f>
        <v>0</v>
      </c>
      <c r="AD671" s="166">
        <f>SUMIFS('Transport-DB'!P:P,'Transport-DB'!C:C,"="&amp;'Work DB'!C671,'Transport-DB'!F:F,"="&amp;'Work DB'!$AD$4)</f>
        <v>0</v>
      </c>
      <c r="AE671" s="166">
        <f>SUMIFS('Transport-DB'!P:P,'Transport-DB'!C:C,"="&amp;'Work DB'!C671,'Transport-DB'!F:F,"="&amp;'Work DB'!$AE$4)</f>
        <v>0</v>
      </c>
      <c r="AF671" s="166">
        <f>SUMIFS('Transport-DB'!P:P,'Transport-DB'!C:C,"="&amp;'Work DB'!C671,'Transport-DB'!F:F,"="&amp;'Work DB'!$AF$4)</f>
        <v>0</v>
      </c>
      <c r="AG671" s="167"/>
      <c r="AH671" s="168">
        <f>SUMIFS('Transport-DB'!Q:Q,'Transport-DB'!C:C,"="&amp;'Work DB'!C671)</f>
        <v>0</v>
      </c>
      <c r="AI671" s="170">
        <f>SUMIFS(Civil_DB[قالب بندی],Civil_DB[تاریخ],"="&amp;'Work DB'!C671)</f>
        <v>0</v>
      </c>
      <c r="AJ671" s="169"/>
      <c r="AK671" s="167">
        <f>SUMIFS(Civil_DB[بتن],Civil_DB[تاریخ],"="&amp;'Work DB'!C671)</f>
        <v>0</v>
      </c>
      <c r="AL671" s="28"/>
      <c r="AM671" s="29"/>
      <c r="AN671" s="31"/>
      <c r="AO671" s="28"/>
      <c r="AP671" s="29"/>
      <c r="AQ671" s="29"/>
      <c r="AR671" s="30"/>
      <c r="AS671" s="28"/>
      <c r="AT671" s="29"/>
      <c r="AU671" s="30"/>
      <c r="AV671" s="184"/>
      <c r="AW671" s="29"/>
      <c r="AX671" s="29"/>
      <c r="AY671" s="29"/>
      <c r="AZ671" s="29"/>
      <c r="BA671" s="29"/>
      <c r="BB671" s="29"/>
      <c r="BC671" s="30"/>
      <c r="BD671" s="249"/>
      <c r="BE671" s="249"/>
      <c r="BF671" s="249"/>
      <c r="BG671" s="249"/>
      <c r="BH671" s="32"/>
      <c r="BI671" s="56"/>
    </row>
    <row r="672" spans="2:61" s="15" customFormat="1" ht="21" x14ac:dyDescent="0.25">
      <c r="B672" s="47"/>
      <c r="C672" s="20">
        <f t="shared" si="81"/>
        <v>46037</v>
      </c>
      <c r="D672" s="168">
        <f>SUMIFS('Transport-DB'!O:O,'Transport-DB'!C:C,"="&amp;'Work DB'!C672,'Transport-DB'!F:F,"="&amp;'Work DB'!$D$4)</f>
        <v>0</v>
      </c>
      <c r="E672" s="169">
        <f>SUMIFS('Transport-DB'!O:O,'Transport-DB'!C:C,"="&amp;'Work DB'!C672,'Transport-DB'!F:F,"="&amp;'Work DB'!$E$4)</f>
        <v>0</v>
      </c>
      <c r="F672" s="169">
        <f>SUMIFS('Transport-DB'!O:O,'Transport-DB'!C:C,"="&amp;'Work DB'!C672,'Transport-DB'!F:F,"="&amp;'Work DB'!$F$4)</f>
        <v>0</v>
      </c>
      <c r="G672" s="169">
        <f>SUMIFS('Transport-DB'!O:O,'Transport-DB'!C:C,"="&amp;'Work DB'!C672,'Transport-DB'!F:F,"="&amp;'Work DB'!$G$4)</f>
        <v>0</v>
      </c>
      <c r="H672" s="166">
        <f>SUMIFS('Transport-DB'!O:O,'Transport-DB'!C:C,"="&amp;'Work DB'!C672,'Transport-DB'!F:F,"="&amp;'Work DB'!$H$4)</f>
        <v>0</v>
      </c>
      <c r="I672" s="169">
        <f>SUMIFS('Transport-DB'!O:O,'Transport-DB'!C:C,"="&amp;'Work DB'!C672,'Transport-DB'!F:F,"="&amp;'Work DB'!$I$4)</f>
        <v>0</v>
      </c>
      <c r="J672" s="337">
        <f>SUMIFS('Transport-DB'!O:O,'Transport-DB'!C:C,"="&amp;'Work DB'!C672,'Transport-DB'!F:F,"="&amp;'Work DB'!$J$4)</f>
        <v>0</v>
      </c>
      <c r="K672" s="168">
        <f>SUMIFS('Transport-DB'!N:N,'Transport-DB'!C:C,"="&amp;'Work DB'!C672,'Transport-DB'!F:F,"="&amp;'Work DB'!$K$4)</f>
        <v>0</v>
      </c>
      <c r="L672" s="169">
        <f>SUMIFS('Transport-DB'!N:N,'Transport-DB'!C:C,"="&amp;'Work DB'!C672,'Transport-DB'!F:F,"="&amp;'Work DB'!$L$4)</f>
        <v>0</v>
      </c>
      <c r="M672" s="169">
        <f>SUMIFS('Transport-DB'!N:N,'Transport-DB'!C:C,"="&amp;'Work DB'!C672,'Transport-DB'!F:F,"="&amp;'Work DB'!$M$4)</f>
        <v>0</v>
      </c>
      <c r="N672" s="169">
        <f>SUMIFS('Transport-DB'!N:N,'Transport-DB'!C:C,"="&amp;'Work DB'!C672,'Transport-DB'!F:F,"="&amp;'Work DB'!$N$4)</f>
        <v>0</v>
      </c>
      <c r="O672" s="169">
        <f>SUMIFS('Transport-DB'!N:N,'Transport-DB'!C:C,"="&amp;'Work DB'!C672,'Transport-DB'!F:F,"="&amp;'Work DB'!$O$4)</f>
        <v>0</v>
      </c>
      <c r="P672" s="169">
        <f>SUMIFS('Transport-DB'!N:N,'Transport-DB'!C:C,"="&amp;'Work DB'!C672,'Transport-DB'!F:F,"="&amp;'Work DB'!$P$4)</f>
        <v>0</v>
      </c>
      <c r="Q672" s="166">
        <f>SUMIFS('Transport-DB'!N:N,'Transport-DB'!C:C,"="&amp;'Work DB'!C672,'Transport-DB'!F:F,"="&amp;'Work DB'!$Q$4)</f>
        <v>0</v>
      </c>
      <c r="R672" s="167">
        <f>SUMIFS('Transport-DB'!N:N,'Transport-DB'!C:C,"="&amp;'Work DB'!C672,'Transport-DB'!F:F,"="&amp;'Work DB'!$R$4)</f>
        <v>0</v>
      </c>
      <c r="S672" s="168">
        <f>SUM(D672:J672)+SUM(K672:R672)-M672-SUMIFS(Transport_DB[ترانشه],Transport_DB[توضیحات],"دیسپوزال",Transport_DB[تاریخ],'Work DB'!C672)</f>
        <v>0</v>
      </c>
      <c r="T672" s="169">
        <f t="shared" si="80"/>
        <v>0</v>
      </c>
      <c r="U672" s="169"/>
      <c r="V672" s="169"/>
      <c r="W672" s="169"/>
      <c r="X672" s="169"/>
      <c r="Y672" s="167"/>
      <c r="Z672" s="249"/>
      <c r="AA672" s="168">
        <f>SUMIFS('Transport-DB'!P:P,'Transport-DB'!C:C,"="&amp;'Work DB'!C672,'Transport-DB'!F:F,"="&amp;'Work DB'!$AA$4)</f>
        <v>0</v>
      </c>
      <c r="AB672" s="169">
        <f>SUMIFS('Transport-DB'!P:P,'Transport-DB'!C:C,"="&amp;'Work DB'!C672,'Transport-DB'!F:F,"="&amp;'Work DB'!$AB$4)</f>
        <v>0</v>
      </c>
      <c r="AC672" s="169">
        <f>SUMIFS('Transport-DB'!P:P,'Transport-DB'!C:C,"="&amp;'Work DB'!C672,'Transport-DB'!F:F,"="&amp;'Work DB'!$AC$4)</f>
        <v>0</v>
      </c>
      <c r="AD672" s="166">
        <f>SUMIFS('Transport-DB'!P:P,'Transport-DB'!C:C,"="&amp;'Work DB'!C672,'Transport-DB'!F:F,"="&amp;'Work DB'!$AD$4)</f>
        <v>0</v>
      </c>
      <c r="AE672" s="166">
        <f>SUMIFS('Transport-DB'!P:P,'Transport-DB'!C:C,"="&amp;'Work DB'!C672,'Transport-DB'!F:F,"="&amp;'Work DB'!$AE$4)</f>
        <v>0</v>
      </c>
      <c r="AF672" s="166">
        <f>SUMIFS('Transport-DB'!P:P,'Transport-DB'!C:C,"="&amp;'Work DB'!C672,'Transport-DB'!F:F,"="&amp;'Work DB'!$AF$4)</f>
        <v>0</v>
      </c>
      <c r="AG672" s="167"/>
      <c r="AH672" s="168">
        <f>SUMIFS('Transport-DB'!Q:Q,'Transport-DB'!C:C,"="&amp;'Work DB'!C672)</f>
        <v>0</v>
      </c>
      <c r="AI672" s="170">
        <f>SUMIFS(Civil_DB[قالب بندی],Civil_DB[تاریخ],"="&amp;'Work DB'!C672)</f>
        <v>0</v>
      </c>
      <c r="AJ672" s="169"/>
      <c r="AK672" s="167">
        <f>SUMIFS(Civil_DB[بتن],Civil_DB[تاریخ],"="&amp;'Work DB'!C672)</f>
        <v>0</v>
      </c>
      <c r="AL672" s="28"/>
      <c r="AM672" s="29"/>
      <c r="AN672" s="31"/>
      <c r="AO672" s="28"/>
      <c r="AP672" s="29"/>
      <c r="AQ672" s="29"/>
      <c r="AR672" s="30"/>
      <c r="AS672" s="28"/>
      <c r="AT672" s="29"/>
      <c r="AU672" s="30"/>
      <c r="AV672" s="184"/>
      <c r="AW672" s="29"/>
      <c r="AX672" s="29"/>
      <c r="AY672" s="29"/>
      <c r="AZ672" s="29"/>
      <c r="BA672" s="29"/>
      <c r="BB672" s="29"/>
      <c r="BC672" s="30"/>
      <c r="BD672" s="249"/>
      <c r="BE672" s="249"/>
      <c r="BF672" s="249"/>
      <c r="BG672" s="249"/>
      <c r="BH672" s="32"/>
      <c r="BI672" s="56"/>
    </row>
    <row r="673" spans="2:61" s="15" customFormat="1" ht="21" x14ac:dyDescent="0.25">
      <c r="B673" s="47"/>
      <c r="C673" s="20">
        <f t="shared" si="81"/>
        <v>46038</v>
      </c>
      <c r="D673" s="168">
        <f>SUMIFS('Transport-DB'!O:O,'Transport-DB'!C:C,"="&amp;'Work DB'!C673,'Transport-DB'!F:F,"="&amp;'Work DB'!$D$4)</f>
        <v>0</v>
      </c>
      <c r="E673" s="169">
        <f>SUMIFS('Transport-DB'!O:O,'Transport-DB'!C:C,"="&amp;'Work DB'!C673,'Transport-DB'!F:F,"="&amp;'Work DB'!$E$4)</f>
        <v>0</v>
      </c>
      <c r="F673" s="169">
        <f>SUMIFS('Transport-DB'!O:O,'Transport-DB'!C:C,"="&amp;'Work DB'!C673,'Transport-DB'!F:F,"="&amp;'Work DB'!$F$4)</f>
        <v>0</v>
      </c>
      <c r="G673" s="169">
        <f>SUMIFS('Transport-DB'!O:O,'Transport-DB'!C:C,"="&amp;'Work DB'!C673,'Transport-DB'!F:F,"="&amp;'Work DB'!$G$4)</f>
        <v>0</v>
      </c>
      <c r="H673" s="166">
        <f>SUMIFS('Transport-DB'!O:O,'Transport-DB'!C:C,"="&amp;'Work DB'!C673,'Transport-DB'!F:F,"="&amp;'Work DB'!$H$4)</f>
        <v>0</v>
      </c>
      <c r="I673" s="169">
        <f>SUMIFS('Transport-DB'!O:O,'Transport-DB'!C:C,"="&amp;'Work DB'!C673,'Transport-DB'!F:F,"="&amp;'Work DB'!$I$4)</f>
        <v>0</v>
      </c>
      <c r="J673" s="337">
        <f>SUMIFS('Transport-DB'!O:O,'Transport-DB'!C:C,"="&amp;'Work DB'!C673,'Transport-DB'!F:F,"="&amp;'Work DB'!$J$4)</f>
        <v>0</v>
      </c>
      <c r="K673" s="168">
        <f>SUMIFS('Transport-DB'!N:N,'Transport-DB'!C:C,"="&amp;'Work DB'!C673,'Transport-DB'!F:F,"="&amp;'Work DB'!$K$4)</f>
        <v>0</v>
      </c>
      <c r="L673" s="169">
        <f>SUMIFS('Transport-DB'!N:N,'Transport-DB'!C:C,"="&amp;'Work DB'!C673,'Transport-DB'!F:F,"="&amp;'Work DB'!$L$4)</f>
        <v>0</v>
      </c>
      <c r="M673" s="169">
        <f>SUMIFS('Transport-DB'!N:N,'Transport-DB'!C:C,"="&amp;'Work DB'!C673,'Transport-DB'!F:F,"="&amp;'Work DB'!$M$4)</f>
        <v>0</v>
      </c>
      <c r="N673" s="169">
        <f>SUMIFS('Transport-DB'!N:N,'Transport-DB'!C:C,"="&amp;'Work DB'!C673,'Transport-DB'!F:F,"="&amp;'Work DB'!$N$4)</f>
        <v>0</v>
      </c>
      <c r="O673" s="169">
        <f>SUMIFS('Transport-DB'!N:N,'Transport-DB'!C:C,"="&amp;'Work DB'!C673,'Transport-DB'!F:F,"="&amp;'Work DB'!$O$4)</f>
        <v>0</v>
      </c>
      <c r="P673" s="169">
        <f>SUMIFS('Transport-DB'!N:N,'Transport-DB'!C:C,"="&amp;'Work DB'!C673,'Transport-DB'!F:F,"="&amp;'Work DB'!$P$4)</f>
        <v>0</v>
      </c>
      <c r="Q673" s="166">
        <f>SUMIFS('Transport-DB'!N:N,'Transport-DB'!C:C,"="&amp;'Work DB'!C673,'Transport-DB'!F:F,"="&amp;'Work DB'!$Q$4)</f>
        <v>0</v>
      </c>
      <c r="R673" s="167">
        <f>SUMIFS('Transport-DB'!N:N,'Transport-DB'!C:C,"="&amp;'Work DB'!C673,'Transport-DB'!F:F,"="&amp;'Work DB'!$R$4)</f>
        <v>0</v>
      </c>
      <c r="S673" s="168">
        <f>SUM(D673:J673)+SUM(K673:R673)-M673-SUMIFS(Transport_DB[ترانشه],Transport_DB[توضیحات],"دیسپوزال",Transport_DB[تاریخ],'Work DB'!C673)</f>
        <v>0</v>
      </c>
      <c r="T673" s="169">
        <f t="shared" si="80"/>
        <v>0</v>
      </c>
      <c r="U673" s="169"/>
      <c r="V673" s="169"/>
      <c r="W673" s="169"/>
      <c r="X673" s="169"/>
      <c r="Y673" s="167"/>
      <c r="Z673" s="249"/>
      <c r="AA673" s="168">
        <f>SUMIFS('Transport-DB'!P:P,'Transport-DB'!C:C,"="&amp;'Work DB'!C673,'Transport-DB'!F:F,"="&amp;'Work DB'!$AA$4)</f>
        <v>0</v>
      </c>
      <c r="AB673" s="169">
        <f>SUMIFS('Transport-DB'!P:P,'Transport-DB'!C:C,"="&amp;'Work DB'!C673,'Transport-DB'!F:F,"="&amp;'Work DB'!$AB$4)</f>
        <v>0</v>
      </c>
      <c r="AC673" s="169">
        <f>SUMIFS('Transport-DB'!P:P,'Transport-DB'!C:C,"="&amp;'Work DB'!C673,'Transport-DB'!F:F,"="&amp;'Work DB'!$AC$4)</f>
        <v>0</v>
      </c>
      <c r="AD673" s="166">
        <f>SUMIFS('Transport-DB'!P:P,'Transport-DB'!C:C,"="&amp;'Work DB'!C673,'Transport-DB'!F:F,"="&amp;'Work DB'!$AD$4)</f>
        <v>0</v>
      </c>
      <c r="AE673" s="166">
        <f>SUMIFS('Transport-DB'!P:P,'Transport-DB'!C:C,"="&amp;'Work DB'!C673,'Transport-DB'!F:F,"="&amp;'Work DB'!$AE$4)</f>
        <v>0</v>
      </c>
      <c r="AF673" s="166">
        <f>SUMIFS('Transport-DB'!P:P,'Transport-DB'!C:C,"="&amp;'Work DB'!C673,'Transport-DB'!F:F,"="&amp;'Work DB'!$AF$4)</f>
        <v>0</v>
      </c>
      <c r="AG673" s="167"/>
      <c r="AH673" s="168">
        <f>SUMIFS('Transport-DB'!Q:Q,'Transport-DB'!C:C,"="&amp;'Work DB'!C673)</f>
        <v>0</v>
      </c>
      <c r="AI673" s="170">
        <f>SUMIFS(Civil_DB[قالب بندی],Civil_DB[تاریخ],"="&amp;'Work DB'!C673)</f>
        <v>0</v>
      </c>
      <c r="AJ673" s="169"/>
      <c r="AK673" s="167">
        <f>SUMIFS(Civil_DB[بتن],Civil_DB[تاریخ],"="&amp;'Work DB'!C673)</f>
        <v>0</v>
      </c>
      <c r="AL673" s="28"/>
      <c r="AM673" s="29"/>
      <c r="AN673" s="31"/>
      <c r="AO673" s="28"/>
      <c r="AP673" s="29"/>
      <c r="AQ673" s="29"/>
      <c r="AR673" s="30"/>
      <c r="AS673" s="28"/>
      <c r="AT673" s="29"/>
      <c r="AU673" s="30"/>
      <c r="AV673" s="184"/>
      <c r="AW673" s="29"/>
      <c r="AX673" s="29"/>
      <c r="AY673" s="29"/>
      <c r="AZ673" s="29"/>
      <c r="BA673" s="29"/>
      <c r="BB673" s="29"/>
      <c r="BC673" s="30"/>
      <c r="BD673" s="249"/>
      <c r="BE673" s="249"/>
      <c r="BF673" s="249"/>
      <c r="BG673" s="249"/>
      <c r="BH673" s="32"/>
      <c r="BI673" s="56"/>
    </row>
    <row r="674" spans="2:61" s="15" customFormat="1" ht="21" x14ac:dyDescent="0.25">
      <c r="B674" s="47"/>
      <c r="C674" s="20">
        <f t="shared" si="81"/>
        <v>46039</v>
      </c>
      <c r="D674" s="168">
        <f>SUMIFS('Transport-DB'!O:O,'Transport-DB'!C:C,"="&amp;'Work DB'!C674,'Transport-DB'!F:F,"="&amp;'Work DB'!$D$4)</f>
        <v>0</v>
      </c>
      <c r="E674" s="169">
        <f>SUMIFS('Transport-DB'!O:O,'Transport-DB'!C:C,"="&amp;'Work DB'!C674,'Transport-DB'!F:F,"="&amp;'Work DB'!$E$4)</f>
        <v>0</v>
      </c>
      <c r="F674" s="169">
        <f>SUMIFS('Transport-DB'!O:O,'Transport-DB'!C:C,"="&amp;'Work DB'!C674,'Transport-DB'!F:F,"="&amp;'Work DB'!$F$4)</f>
        <v>0</v>
      </c>
      <c r="G674" s="169">
        <f>SUMIFS('Transport-DB'!O:O,'Transport-DB'!C:C,"="&amp;'Work DB'!C674,'Transport-DB'!F:F,"="&amp;'Work DB'!$G$4)</f>
        <v>0</v>
      </c>
      <c r="H674" s="166">
        <f>SUMIFS('Transport-DB'!O:O,'Transport-DB'!C:C,"="&amp;'Work DB'!C674,'Transport-DB'!F:F,"="&amp;'Work DB'!$H$4)</f>
        <v>0</v>
      </c>
      <c r="I674" s="169">
        <f>SUMIFS('Transport-DB'!O:O,'Transport-DB'!C:C,"="&amp;'Work DB'!C674,'Transport-DB'!F:F,"="&amp;'Work DB'!$I$4)</f>
        <v>0</v>
      </c>
      <c r="J674" s="337">
        <f>SUMIFS('Transport-DB'!O:O,'Transport-DB'!C:C,"="&amp;'Work DB'!C674,'Transport-DB'!F:F,"="&amp;'Work DB'!$J$4)</f>
        <v>0</v>
      </c>
      <c r="K674" s="168">
        <f>SUMIFS('Transport-DB'!N:N,'Transport-DB'!C:C,"="&amp;'Work DB'!C674,'Transport-DB'!F:F,"="&amp;'Work DB'!$K$4)</f>
        <v>0</v>
      </c>
      <c r="L674" s="169">
        <f>SUMIFS('Transport-DB'!N:N,'Transport-DB'!C:C,"="&amp;'Work DB'!C674,'Transport-DB'!F:F,"="&amp;'Work DB'!$L$4)</f>
        <v>0</v>
      </c>
      <c r="M674" s="169">
        <f>SUMIFS('Transport-DB'!N:N,'Transport-DB'!C:C,"="&amp;'Work DB'!C674,'Transport-DB'!F:F,"="&amp;'Work DB'!$M$4)</f>
        <v>0</v>
      </c>
      <c r="N674" s="169">
        <f>SUMIFS('Transport-DB'!N:N,'Transport-DB'!C:C,"="&amp;'Work DB'!C674,'Transport-DB'!F:F,"="&amp;'Work DB'!$N$4)</f>
        <v>0</v>
      </c>
      <c r="O674" s="169">
        <f>SUMIFS('Transport-DB'!N:N,'Transport-DB'!C:C,"="&amp;'Work DB'!C674,'Transport-DB'!F:F,"="&amp;'Work DB'!$O$4)</f>
        <v>0</v>
      </c>
      <c r="P674" s="169">
        <f>SUMIFS('Transport-DB'!N:N,'Transport-DB'!C:C,"="&amp;'Work DB'!C674,'Transport-DB'!F:F,"="&amp;'Work DB'!$P$4)</f>
        <v>0</v>
      </c>
      <c r="Q674" s="166">
        <f>SUMIFS('Transport-DB'!N:N,'Transport-DB'!C:C,"="&amp;'Work DB'!C674,'Transport-DB'!F:F,"="&amp;'Work DB'!$Q$4)</f>
        <v>0</v>
      </c>
      <c r="R674" s="167">
        <f>SUMIFS('Transport-DB'!N:N,'Transport-DB'!C:C,"="&amp;'Work DB'!C674,'Transport-DB'!F:F,"="&amp;'Work DB'!$R$4)</f>
        <v>0</v>
      </c>
      <c r="S674" s="168">
        <f>SUM(D674:J674)+SUM(K674:R674)-M674-SUMIFS(Transport_DB[ترانشه],Transport_DB[توضیحات],"دیسپوزال",Transport_DB[تاریخ],'Work DB'!C674)</f>
        <v>0</v>
      </c>
      <c r="T674" s="169">
        <f t="shared" si="80"/>
        <v>0</v>
      </c>
      <c r="U674" s="169"/>
      <c r="V674" s="169"/>
      <c r="W674" s="169"/>
      <c r="X674" s="169"/>
      <c r="Y674" s="167"/>
      <c r="Z674" s="249"/>
      <c r="AA674" s="168">
        <f>SUMIFS('Transport-DB'!P:P,'Transport-DB'!C:C,"="&amp;'Work DB'!C674,'Transport-DB'!F:F,"="&amp;'Work DB'!$AA$4)</f>
        <v>0</v>
      </c>
      <c r="AB674" s="169">
        <f>SUMIFS('Transport-DB'!P:P,'Transport-DB'!C:C,"="&amp;'Work DB'!C674,'Transport-DB'!F:F,"="&amp;'Work DB'!$AB$4)</f>
        <v>0</v>
      </c>
      <c r="AC674" s="169">
        <f>SUMIFS('Transport-DB'!P:P,'Transport-DB'!C:C,"="&amp;'Work DB'!C674,'Transport-DB'!F:F,"="&amp;'Work DB'!$AC$4)</f>
        <v>0</v>
      </c>
      <c r="AD674" s="166">
        <f>SUMIFS('Transport-DB'!P:P,'Transport-DB'!C:C,"="&amp;'Work DB'!C674,'Transport-DB'!F:F,"="&amp;'Work DB'!$AD$4)</f>
        <v>0</v>
      </c>
      <c r="AE674" s="166">
        <f>SUMIFS('Transport-DB'!P:P,'Transport-DB'!C:C,"="&amp;'Work DB'!C674,'Transport-DB'!F:F,"="&amp;'Work DB'!$AE$4)</f>
        <v>0</v>
      </c>
      <c r="AF674" s="166">
        <f>SUMIFS('Transport-DB'!P:P,'Transport-DB'!C:C,"="&amp;'Work DB'!C674,'Transport-DB'!F:F,"="&amp;'Work DB'!$AF$4)</f>
        <v>0</v>
      </c>
      <c r="AG674" s="167"/>
      <c r="AH674" s="168">
        <f>SUMIFS('Transport-DB'!Q:Q,'Transport-DB'!C:C,"="&amp;'Work DB'!C674)</f>
        <v>0</v>
      </c>
      <c r="AI674" s="170">
        <f>SUMIFS(Civil_DB[قالب بندی],Civil_DB[تاریخ],"="&amp;'Work DB'!C674)</f>
        <v>0</v>
      </c>
      <c r="AJ674" s="169"/>
      <c r="AK674" s="167">
        <f>SUMIFS(Civil_DB[بتن],Civil_DB[تاریخ],"="&amp;'Work DB'!C674)</f>
        <v>0</v>
      </c>
      <c r="AL674" s="28"/>
      <c r="AM674" s="29"/>
      <c r="AN674" s="31"/>
      <c r="AO674" s="28"/>
      <c r="AP674" s="29"/>
      <c r="AQ674" s="29"/>
      <c r="AR674" s="30"/>
      <c r="AS674" s="28"/>
      <c r="AT674" s="29"/>
      <c r="AU674" s="30"/>
      <c r="AV674" s="184"/>
      <c r="AW674" s="29"/>
      <c r="AX674" s="29"/>
      <c r="AY674" s="29"/>
      <c r="AZ674" s="29"/>
      <c r="BA674" s="29"/>
      <c r="BB674" s="29"/>
      <c r="BC674" s="30"/>
      <c r="BD674" s="249"/>
      <c r="BE674" s="249"/>
      <c r="BF674" s="249"/>
      <c r="BG674" s="249"/>
      <c r="BH674" s="32"/>
      <c r="BI674" s="56"/>
    </row>
    <row r="675" spans="2:61" s="15" customFormat="1" ht="21" x14ac:dyDescent="0.25">
      <c r="B675" s="47"/>
      <c r="C675" s="20">
        <f t="shared" si="81"/>
        <v>46040</v>
      </c>
      <c r="D675" s="168">
        <f>SUMIFS('Transport-DB'!O:O,'Transport-DB'!C:C,"="&amp;'Work DB'!C675,'Transport-DB'!F:F,"="&amp;'Work DB'!$D$4)</f>
        <v>0</v>
      </c>
      <c r="E675" s="169">
        <f>SUMIFS('Transport-DB'!O:O,'Transport-DB'!C:C,"="&amp;'Work DB'!C675,'Transport-DB'!F:F,"="&amp;'Work DB'!$E$4)</f>
        <v>0</v>
      </c>
      <c r="F675" s="169">
        <f>SUMIFS('Transport-DB'!O:O,'Transport-DB'!C:C,"="&amp;'Work DB'!C675,'Transport-DB'!F:F,"="&amp;'Work DB'!$F$4)</f>
        <v>0</v>
      </c>
      <c r="G675" s="169">
        <f>SUMIFS('Transport-DB'!O:O,'Transport-DB'!C:C,"="&amp;'Work DB'!C675,'Transport-DB'!F:F,"="&amp;'Work DB'!$G$4)</f>
        <v>0</v>
      </c>
      <c r="H675" s="166">
        <f>SUMIFS('Transport-DB'!O:O,'Transport-DB'!C:C,"="&amp;'Work DB'!C675,'Transport-DB'!F:F,"="&amp;'Work DB'!$H$4)</f>
        <v>0</v>
      </c>
      <c r="I675" s="169">
        <f>SUMIFS('Transport-DB'!O:O,'Transport-DB'!C:C,"="&amp;'Work DB'!C675,'Transport-DB'!F:F,"="&amp;'Work DB'!$I$4)</f>
        <v>0</v>
      </c>
      <c r="J675" s="337">
        <f>SUMIFS('Transport-DB'!O:O,'Transport-DB'!C:C,"="&amp;'Work DB'!C675,'Transport-DB'!F:F,"="&amp;'Work DB'!$J$4)</f>
        <v>0</v>
      </c>
      <c r="K675" s="168">
        <f>SUMIFS('Transport-DB'!N:N,'Transport-DB'!C:C,"="&amp;'Work DB'!C675,'Transport-DB'!F:F,"="&amp;'Work DB'!$K$4)</f>
        <v>0</v>
      </c>
      <c r="L675" s="169">
        <f>SUMIFS('Transport-DB'!N:N,'Transport-DB'!C:C,"="&amp;'Work DB'!C675,'Transport-DB'!F:F,"="&amp;'Work DB'!$L$4)</f>
        <v>0</v>
      </c>
      <c r="M675" s="169">
        <f>SUMIFS('Transport-DB'!N:N,'Transport-DB'!C:C,"="&amp;'Work DB'!C675,'Transport-DB'!F:F,"="&amp;'Work DB'!$M$4)</f>
        <v>0</v>
      </c>
      <c r="N675" s="169">
        <f>SUMIFS('Transport-DB'!N:N,'Transport-DB'!C:C,"="&amp;'Work DB'!C675,'Transport-DB'!F:F,"="&amp;'Work DB'!$N$4)</f>
        <v>0</v>
      </c>
      <c r="O675" s="169">
        <f>SUMIFS('Transport-DB'!N:N,'Transport-DB'!C:C,"="&amp;'Work DB'!C675,'Transport-DB'!F:F,"="&amp;'Work DB'!$O$4)</f>
        <v>0</v>
      </c>
      <c r="P675" s="169">
        <f>SUMIFS('Transport-DB'!N:N,'Transport-DB'!C:C,"="&amp;'Work DB'!C675,'Transport-DB'!F:F,"="&amp;'Work DB'!$P$4)</f>
        <v>0</v>
      </c>
      <c r="Q675" s="166">
        <f>SUMIFS('Transport-DB'!N:N,'Transport-DB'!C:C,"="&amp;'Work DB'!C675,'Transport-DB'!F:F,"="&amp;'Work DB'!$Q$4)</f>
        <v>0</v>
      </c>
      <c r="R675" s="167">
        <f>SUMIFS('Transport-DB'!N:N,'Transport-DB'!C:C,"="&amp;'Work DB'!C675,'Transport-DB'!F:F,"="&amp;'Work DB'!$R$4)</f>
        <v>0</v>
      </c>
      <c r="S675" s="168">
        <f>SUM(D675:J675)+SUM(K675:R675)-M675-SUMIFS(Transport_DB[ترانشه],Transport_DB[توضیحات],"دیسپوزال",Transport_DB[تاریخ],'Work DB'!C675)</f>
        <v>0</v>
      </c>
      <c r="T675" s="169">
        <f t="shared" si="80"/>
        <v>0</v>
      </c>
      <c r="U675" s="169"/>
      <c r="V675" s="169"/>
      <c r="W675" s="169"/>
      <c r="X675" s="169"/>
      <c r="Y675" s="167"/>
      <c r="Z675" s="249"/>
      <c r="AA675" s="168">
        <f>SUMIFS('Transport-DB'!P:P,'Transport-DB'!C:C,"="&amp;'Work DB'!C675,'Transport-DB'!F:F,"="&amp;'Work DB'!$AA$4)</f>
        <v>0</v>
      </c>
      <c r="AB675" s="169">
        <f>SUMIFS('Transport-DB'!P:P,'Transport-DB'!C:C,"="&amp;'Work DB'!C675,'Transport-DB'!F:F,"="&amp;'Work DB'!$AB$4)</f>
        <v>0</v>
      </c>
      <c r="AC675" s="169">
        <f>SUMIFS('Transport-DB'!P:P,'Transport-DB'!C:C,"="&amp;'Work DB'!C675,'Transport-DB'!F:F,"="&amp;'Work DB'!$AC$4)</f>
        <v>0</v>
      </c>
      <c r="AD675" s="166">
        <f>SUMIFS('Transport-DB'!P:P,'Transport-DB'!C:C,"="&amp;'Work DB'!C675,'Transport-DB'!F:F,"="&amp;'Work DB'!$AD$4)</f>
        <v>0</v>
      </c>
      <c r="AE675" s="166">
        <f>SUMIFS('Transport-DB'!P:P,'Transport-DB'!C:C,"="&amp;'Work DB'!C675,'Transport-DB'!F:F,"="&amp;'Work DB'!$AE$4)</f>
        <v>0</v>
      </c>
      <c r="AF675" s="166">
        <f>SUMIFS('Transport-DB'!P:P,'Transport-DB'!C:C,"="&amp;'Work DB'!C675,'Transport-DB'!F:F,"="&amp;'Work DB'!$AF$4)</f>
        <v>0</v>
      </c>
      <c r="AG675" s="167"/>
      <c r="AH675" s="168">
        <f>SUMIFS('Transport-DB'!Q:Q,'Transport-DB'!C:C,"="&amp;'Work DB'!C675)</f>
        <v>0</v>
      </c>
      <c r="AI675" s="170">
        <f>SUMIFS(Civil_DB[قالب بندی],Civil_DB[تاریخ],"="&amp;'Work DB'!C675)</f>
        <v>0</v>
      </c>
      <c r="AJ675" s="169"/>
      <c r="AK675" s="167">
        <f>SUMIFS(Civil_DB[بتن],Civil_DB[تاریخ],"="&amp;'Work DB'!C675)</f>
        <v>0</v>
      </c>
      <c r="AL675" s="28"/>
      <c r="AM675" s="29"/>
      <c r="AN675" s="31"/>
      <c r="AO675" s="28"/>
      <c r="AP675" s="29"/>
      <c r="AQ675" s="29"/>
      <c r="AR675" s="30"/>
      <c r="AS675" s="28"/>
      <c r="AT675" s="29"/>
      <c r="AU675" s="30"/>
      <c r="AV675" s="184"/>
      <c r="AW675" s="29"/>
      <c r="AX675" s="29"/>
      <c r="AY675" s="29"/>
      <c r="AZ675" s="29"/>
      <c r="BA675" s="29"/>
      <c r="BB675" s="29"/>
      <c r="BC675" s="30"/>
      <c r="BD675" s="249"/>
      <c r="BE675" s="249"/>
      <c r="BF675" s="249"/>
      <c r="BG675" s="249"/>
      <c r="BH675" s="32"/>
      <c r="BI675" s="56"/>
    </row>
    <row r="676" spans="2:61" s="15" customFormat="1" ht="21" x14ac:dyDescent="0.25">
      <c r="B676" s="47"/>
      <c r="C676" s="20">
        <f t="shared" si="81"/>
        <v>46041</v>
      </c>
      <c r="D676" s="168">
        <f>SUMIFS('Transport-DB'!O:O,'Transport-DB'!C:C,"="&amp;'Work DB'!C676,'Transport-DB'!F:F,"="&amp;'Work DB'!$D$4)</f>
        <v>0</v>
      </c>
      <c r="E676" s="169">
        <f>SUMIFS('Transport-DB'!O:O,'Transport-DB'!C:C,"="&amp;'Work DB'!C676,'Transport-DB'!F:F,"="&amp;'Work DB'!$E$4)</f>
        <v>0</v>
      </c>
      <c r="F676" s="169">
        <f>SUMIFS('Transport-DB'!O:O,'Transport-DB'!C:C,"="&amp;'Work DB'!C676,'Transport-DB'!F:F,"="&amp;'Work DB'!$F$4)</f>
        <v>0</v>
      </c>
      <c r="G676" s="169">
        <f>SUMIFS('Transport-DB'!O:O,'Transport-DB'!C:C,"="&amp;'Work DB'!C676,'Transport-DB'!F:F,"="&amp;'Work DB'!$G$4)</f>
        <v>0</v>
      </c>
      <c r="H676" s="166">
        <f>SUMIFS('Transport-DB'!O:O,'Transport-DB'!C:C,"="&amp;'Work DB'!C676,'Transport-DB'!F:F,"="&amp;'Work DB'!$H$4)</f>
        <v>0</v>
      </c>
      <c r="I676" s="169">
        <f>SUMIFS('Transport-DB'!O:O,'Transport-DB'!C:C,"="&amp;'Work DB'!C676,'Transport-DB'!F:F,"="&amp;'Work DB'!$I$4)</f>
        <v>0</v>
      </c>
      <c r="J676" s="337">
        <f>SUMIFS('Transport-DB'!O:O,'Transport-DB'!C:C,"="&amp;'Work DB'!C676,'Transport-DB'!F:F,"="&amp;'Work DB'!$J$4)</f>
        <v>0</v>
      </c>
      <c r="K676" s="168">
        <f>SUMIFS('Transport-DB'!N:N,'Transport-DB'!C:C,"="&amp;'Work DB'!C676,'Transport-DB'!F:F,"="&amp;'Work DB'!$K$4)</f>
        <v>0</v>
      </c>
      <c r="L676" s="169">
        <f>SUMIFS('Transport-DB'!N:N,'Transport-DB'!C:C,"="&amp;'Work DB'!C676,'Transport-DB'!F:F,"="&amp;'Work DB'!$L$4)</f>
        <v>0</v>
      </c>
      <c r="M676" s="169">
        <f>SUMIFS('Transport-DB'!N:N,'Transport-DB'!C:C,"="&amp;'Work DB'!C676,'Transport-DB'!F:F,"="&amp;'Work DB'!$M$4)</f>
        <v>0</v>
      </c>
      <c r="N676" s="169">
        <f>SUMIFS('Transport-DB'!N:N,'Transport-DB'!C:C,"="&amp;'Work DB'!C676,'Transport-DB'!F:F,"="&amp;'Work DB'!$N$4)</f>
        <v>0</v>
      </c>
      <c r="O676" s="169">
        <f>SUMIFS('Transport-DB'!N:N,'Transport-DB'!C:C,"="&amp;'Work DB'!C676,'Transport-DB'!F:F,"="&amp;'Work DB'!$O$4)</f>
        <v>0</v>
      </c>
      <c r="P676" s="169">
        <f>SUMIFS('Transport-DB'!N:N,'Transport-DB'!C:C,"="&amp;'Work DB'!C676,'Transport-DB'!F:F,"="&amp;'Work DB'!$P$4)</f>
        <v>0</v>
      </c>
      <c r="Q676" s="166">
        <f>SUMIFS('Transport-DB'!N:N,'Transport-DB'!C:C,"="&amp;'Work DB'!C676,'Transport-DB'!F:F,"="&amp;'Work DB'!$Q$4)</f>
        <v>0</v>
      </c>
      <c r="R676" s="167">
        <f>SUMIFS('Transport-DB'!N:N,'Transport-DB'!C:C,"="&amp;'Work DB'!C676,'Transport-DB'!F:F,"="&amp;'Work DB'!$R$4)</f>
        <v>0</v>
      </c>
      <c r="S676" s="168">
        <f>SUM(D676:J676)+SUM(K676:R676)-M676-SUMIFS(Transport_DB[ترانشه],Transport_DB[توضیحات],"دیسپوزال",Transport_DB[تاریخ],'Work DB'!C676)</f>
        <v>0</v>
      </c>
      <c r="T676" s="169">
        <f t="shared" si="80"/>
        <v>0</v>
      </c>
      <c r="U676" s="169"/>
      <c r="V676" s="169"/>
      <c r="W676" s="169"/>
      <c r="X676" s="169"/>
      <c r="Y676" s="167"/>
      <c r="Z676" s="249"/>
      <c r="AA676" s="168">
        <f>SUMIFS('Transport-DB'!P:P,'Transport-DB'!C:C,"="&amp;'Work DB'!C676,'Transport-DB'!F:F,"="&amp;'Work DB'!$AA$4)</f>
        <v>0</v>
      </c>
      <c r="AB676" s="169">
        <f>SUMIFS('Transport-DB'!P:P,'Transport-DB'!C:C,"="&amp;'Work DB'!C676,'Transport-DB'!F:F,"="&amp;'Work DB'!$AB$4)</f>
        <v>0</v>
      </c>
      <c r="AC676" s="169">
        <f>SUMIFS('Transport-DB'!P:P,'Transport-DB'!C:C,"="&amp;'Work DB'!C676,'Transport-DB'!F:F,"="&amp;'Work DB'!$AC$4)</f>
        <v>0</v>
      </c>
      <c r="AD676" s="166">
        <f>SUMIFS('Transport-DB'!P:P,'Transport-DB'!C:C,"="&amp;'Work DB'!C676,'Transport-DB'!F:F,"="&amp;'Work DB'!$AD$4)</f>
        <v>0</v>
      </c>
      <c r="AE676" s="166">
        <f>SUMIFS('Transport-DB'!P:P,'Transport-DB'!C:C,"="&amp;'Work DB'!C676,'Transport-DB'!F:F,"="&amp;'Work DB'!$AE$4)</f>
        <v>0</v>
      </c>
      <c r="AF676" s="166">
        <f>SUMIFS('Transport-DB'!P:P,'Transport-DB'!C:C,"="&amp;'Work DB'!C676,'Transport-DB'!F:F,"="&amp;'Work DB'!$AF$4)</f>
        <v>0</v>
      </c>
      <c r="AG676" s="167"/>
      <c r="AH676" s="168">
        <f>SUMIFS('Transport-DB'!Q:Q,'Transport-DB'!C:C,"="&amp;'Work DB'!C676)</f>
        <v>0</v>
      </c>
      <c r="AI676" s="170">
        <f>SUMIFS(Civil_DB[قالب بندی],Civil_DB[تاریخ],"="&amp;'Work DB'!C676)</f>
        <v>0</v>
      </c>
      <c r="AJ676" s="169"/>
      <c r="AK676" s="167">
        <f>SUMIFS(Civil_DB[بتن],Civil_DB[تاریخ],"="&amp;'Work DB'!C676)</f>
        <v>0</v>
      </c>
      <c r="AL676" s="28"/>
      <c r="AM676" s="29"/>
      <c r="AN676" s="31"/>
      <c r="AO676" s="28"/>
      <c r="AP676" s="29"/>
      <c r="AQ676" s="29"/>
      <c r="AR676" s="30"/>
      <c r="AS676" s="28"/>
      <c r="AT676" s="29"/>
      <c r="AU676" s="30"/>
      <c r="AV676" s="184"/>
      <c r="AW676" s="29"/>
      <c r="AX676" s="29"/>
      <c r="AY676" s="29"/>
      <c r="AZ676" s="29"/>
      <c r="BA676" s="29"/>
      <c r="BB676" s="29"/>
      <c r="BC676" s="30"/>
      <c r="BD676" s="249"/>
      <c r="BE676" s="249"/>
      <c r="BF676" s="249"/>
      <c r="BG676" s="249"/>
      <c r="BH676" s="32"/>
      <c r="BI676" s="56"/>
    </row>
    <row r="677" spans="2:61" s="15" customFormat="1" ht="21" x14ac:dyDescent="0.25">
      <c r="B677" s="47"/>
      <c r="C677" s="20">
        <f t="shared" si="81"/>
        <v>46042</v>
      </c>
      <c r="D677" s="168">
        <f>SUMIFS('Transport-DB'!O:O,'Transport-DB'!C:C,"="&amp;'Work DB'!C677,'Transport-DB'!F:F,"="&amp;'Work DB'!$D$4)</f>
        <v>0</v>
      </c>
      <c r="E677" s="169">
        <f>SUMIFS('Transport-DB'!O:O,'Transport-DB'!C:C,"="&amp;'Work DB'!C677,'Transport-DB'!F:F,"="&amp;'Work DB'!$E$4)</f>
        <v>0</v>
      </c>
      <c r="F677" s="169">
        <f>SUMIFS('Transport-DB'!O:O,'Transport-DB'!C:C,"="&amp;'Work DB'!C677,'Transport-DB'!F:F,"="&amp;'Work DB'!$F$4)</f>
        <v>0</v>
      </c>
      <c r="G677" s="169">
        <f>SUMIFS('Transport-DB'!O:O,'Transport-DB'!C:C,"="&amp;'Work DB'!C677,'Transport-DB'!F:F,"="&amp;'Work DB'!$G$4)</f>
        <v>0</v>
      </c>
      <c r="H677" s="166">
        <f>SUMIFS('Transport-DB'!O:O,'Transport-DB'!C:C,"="&amp;'Work DB'!C677,'Transport-DB'!F:F,"="&amp;'Work DB'!$H$4)</f>
        <v>0</v>
      </c>
      <c r="I677" s="169">
        <f>SUMIFS('Transport-DB'!O:O,'Transport-DB'!C:C,"="&amp;'Work DB'!C677,'Transport-DB'!F:F,"="&amp;'Work DB'!$I$4)</f>
        <v>0</v>
      </c>
      <c r="J677" s="337">
        <f>SUMIFS('Transport-DB'!O:O,'Transport-DB'!C:C,"="&amp;'Work DB'!C677,'Transport-DB'!F:F,"="&amp;'Work DB'!$J$4)</f>
        <v>0</v>
      </c>
      <c r="K677" s="168">
        <f>SUMIFS('Transport-DB'!N:N,'Transport-DB'!C:C,"="&amp;'Work DB'!C677,'Transport-DB'!F:F,"="&amp;'Work DB'!$K$4)</f>
        <v>0</v>
      </c>
      <c r="L677" s="169">
        <f>SUMIFS('Transport-DB'!N:N,'Transport-DB'!C:C,"="&amp;'Work DB'!C677,'Transport-DB'!F:F,"="&amp;'Work DB'!$L$4)</f>
        <v>0</v>
      </c>
      <c r="M677" s="169">
        <f>SUMIFS('Transport-DB'!N:N,'Transport-DB'!C:C,"="&amp;'Work DB'!C677,'Transport-DB'!F:F,"="&amp;'Work DB'!$M$4)</f>
        <v>0</v>
      </c>
      <c r="N677" s="169">
        <f>SUMIFS('Transport-DB'!N:N,'Transport-DB'!C:C,"="&amp;'Work DB'!C677,'Transport-DB'!F:F,"="&amp;'Work DB'!$N$4)</f>
        <v>0</v>
      </c>
      <c r="O677" s="169">
        <f>SUMIFS('Transport-DB'!N:N,'Transport-DB'!C:C,"="&amp;'Work DB'!C677,'Transport-DB'!F:F,"="&amp;'Work DB'!$O$4)</f>
        <v>0</v>
      </c>
      <c r="P677" s="169">
        <f>SUMIFS('Transport-DB'!N:N,'Transport-DB'!C:C,"="&amp;'Work DB'!C677,'Transport-DB'!F:F,"="&amp;'Work DB'!$P$4)</f>
        <v>0</v>
      </c>
      <c r="Q677" s="166">
        <f>SUMIFS('Transport-DB'!N:N,'Transport-DB'!C:C,"="&amp;'Work DB'!C677,'Transport-DB'!F:F,"="&amp;'Work DB'!$Q$4)</f>
        <v>0</v>
      </c>
      <c r="R677" s="167">
        <f>SUMIFS('Transport-DB'!N:N,'Transport-DB'!C:C,"="&amp;'Work DB'!C677,'Transport-DB'!F:F,"="&amp;'Work DB'!$R$4)</f>
        <v>0</v>
      </c>
      <c r="S677" s="168">
        <f>SUM(D677:J677)+SUM(K677:R677)-M677-SUMIFS(Transport_DB[ترانشه],Transport_DB[توضیحات],"دیسپوزال",Transport_DB[تاریخ],'Work DB'!C677)</f>
        <v>0</v>
      </c>
      <c r="T677" s="169">
        <f t="shared" si="80"/>
        <v>0</v>
      </c>
      <c r="U677" s="169"/>
      <c r="V677" s="169"/>
      <c r="W677" s="169"/>
      <c r="X677" s="169"/>
      <c r="Y677" s="167"/>
      <c r="Z677" s="249"/>
      <c r="AA677" s="168">
        <f>SUMIFS('Transport-DB'!P:P,'Transport-DB'!C:C,"="&amp;'Work DB'!C677,'Transport-DB'!F:F,"="&amp;'Work DB'!$AA$4)</f>
        <v>0</v>
      </c>
      <c r="AB677" s="169">
        <f>SUMIFS('Transport-DB'!P:P,'Transport-DB'!C:C,"="&amp;'Work DB'!C677,'Transport-DB'!F:F,"="&amp;'Work DB'!$AB$4)</f>
        <v>0</v>
      </c>
      <c r="AC677" s="169">
        <f>SUMIFS('Transport-DB'!P:P,'Transport-DB'!C:C,"="&amp;'Work DB'!C677,'Transport-DB'!F:F,"="&amp;'Work DB'!$AC$4)</f>
        <v>0</v>
      </c>
      <c r="AD677" s="166">
        <f>SUMIFS('Transport-DB'!P:P,'Transport-DB'!C:C,"="&amp;'Work DB'!C677,'Transport-DB'!F:F,"="&amp;'Work DB'!$AD$4)</f>
        <v>0</v>
      </c>
      <c r="AE677" s="166">
        <f>SUMIFS('Transport-DB'!P:P,'Transport-DB'!C:C,"="&amp;'Work DB'!C677,'Transport-DB'!F:F,"="&amp;'Work DB'!$AE$4)</f>
        <v>0</v>
      </c>
      <c r="AF677" s="166">
        <f>SUMIFS('Transport-DB'!P:P,'Transport-DB'!C:C,"="&amp;'Work DB'!C677,'Transport-DB'!F:F,"="&amp;'Work DB'!$AF$4)</f>
        <v>0</v>
      </c>
      <c r="AG677" s="167"/>
      <c r="AH677" s="168">
        <f>SUMIFS('Transport-DB'!Q:Q,'Transport-DB'!C:C,"="&amp;'Work DB'!C677)</f>
        <v>0</v>
      </c>
      <c r="AI677" s="170">
        <f>SUMIFS(Civil_DB[قالب بندی],Civil_DB[تاریخ],"="&amp;'Work DB'!C677)</f>
        <v>0</v>
      </c>
      <c r="AJ677" s="169"/>
      <c r="AK677" s="167">
        <f>SUMIFS(Civil_DB[بتن],Civil_DB[تاریخ],"="&amp;'Work DB'!C677)</f>
        <v>0</v>
      </c>
      <c r="AL677" s="28"/>
      <c r="AM677" s="29"/>
      <c r="AN677" s="31"/>
      <c r="AO677" s="28"/>
      <c r="AP677" s="29"/>
      <c r="AQ677" s="29"/>
      <c r="AR677" s="30"/>
      <c r="AS677" s="28"/>
      <c r="AT677" s="29"/>
      <c r="AU677" s="30"/>
      <c r="AV677" s="184"/>
      <c r="AW677" s="29"/>
      <c r="AX677" s="29"/>
      <c r="AY677" s="29"/>
      <c r="AZ677" s="29"/>
      <c r="BA677" s="29"/>
      <c r="BB677" s="29"/>
      <c r="BC677" s="30"/>
      <c r="BD677" s="249"/>
      <c r="BE677" s="249"/>
      <c r="BF677" s="249"/>
      <c r="BG677" s="249"/>
      <c r="BH677" s="32"/>
      <c r="BI677" s="56"/>
    </row>
    <row r="678" spans="2:61" s="360" customFormat="1" ht="21" x14ac:dyDescent="0.25">
      <c r="B678" s="351"/>
      <c r="C678" s="352">
        <f t="shared" si="81"/>
        <v>46043</v>
      </c>
      <c r="D678" s="353">
        <f>SUMIFS('Transport-DB'!O:O,'Transport-DB'!C:C,"="&amp;'Work DB'!C678,'Transport-DB'!F:F,"="&amp;'Work DB'!$D$4)</f>
        <v>0</v>
      </c>
      <c r="E678" s="354">
        <f>SUMIFS('Transport-DB'!O:O,'Transport-DB'!C:C,"="&amp;'Work DB'!C678,'Transport-DB'!F:F,"="&amp;'Work DB'!$E$4)</f>
        <v>0</v>
      </c>
      <c r="F678" s="354">
        <f>SUMIFS('Transport-DB'!O:O,'Transport-DB'!C:C,"="&amp;'Work DB'!C678,'Transport-DB'!F:F,"="&amp;'Work DB'!$F$4)</f>
        <v>0</v>
      </c>
      <c r="G678" s="354">
        <f>SUMIFS('Transport-DB'!O:O,'Transport-DB'!C:C,"="&amp;'Work DB'!C678,'Transport-DB'!F:F,"="&amp;'Work DB'!$G$4)</f>
        <v>0</v>
      </c>
      <c r="H678" s="355">
        <f>SUMIFS('Transport-DB'!O:O,'Transport-DB'!C:C,"="&amp;'Work DB'!C678,'Transport-DB'!F:F,"="&amp;'Work DB'!$H$4)</f>
        <v>0</v>
      </c>
      <c r="I678" s="354">
        <f>SUMIFS('Transport-DB'!O:O,'Transport-DB'!C:C,"="&amp;'Work DB'!C678,'Transport-DB'!F:F,"="&amp;'Work DB'!$I$4)</f>
        <v>0</v>
      </c>
      <c r="J678" s="356">
        <f>SUMIFS('Transport-DB'!O:O,'Transport-DB'!C:C,"="&amp;'Work DB'!C678,'Transport-DB'!F:F,"="&amp;'Work DB'!$J$4)</f>
        <v>0</v>
      </c>
      <c r="K678" s="353">
        <f>SUMIFS('Transport-DB'!N:N,'Transport-DB'!C:C,"="&amp;'Work DB'!C678,'Transport-DB'!F:F,"="&amp;'Work DB'!$K$4)</f>
        <v>0</v>
      </c>
      <c r="L678" s="354">
        <f>SUMIFS('Transport-DB'!N:N,'Transport-DB'!C:C,"="&amp;'Work DB'!C678,'Transport-DB'!F:F,"="&amp;'Work DB'!$L$4)</f>
        <v>0</v>
      </c>
      <c r="M678" s="354">
        <f>SUMIFS('Transport-DB'!N:N,'Transport-DB'!C:C,"="&amp;'Work DB'!C678,'Transport-DB'!F:F,"="&amp;'Work DB'!$M$4)</f>
        <v>0</v>
      </c>
      <c r="N678" s="354">
        <f>SUMIFS('Transport-DB'!N:N,'Transport-DB'!C:C,"="&amp;'Work DB'!C678,'Transport-DB'!F:F,"="&amp;'Work DB'!$N$4)</f>
        <v>0</v>
      </c>
      <c r="O678" s="354">
        <f>SUMIFS('Transport-DB'!N:N,'Transport-DB'!C:C,"="&amp;'Work DB'!C678,'Transport-DB'!F:F,"="&amp;'Work DB'!$O$4)</f>
        <v>0</v>
      </c>
      <c r="P678" s="354">
        <f>SUMIFS('Transport-DB'!N:N,'Transport-DB'!C:C,"="&amp;'Work DB'!C678,'Transport-DB'!F:F,"="&amp;'Work DB'!$P$4)</f>
        <v>0</v>
      </c>
      <c r="Q678" s="355">
        <f>SUMIFS('Transport-DB'!N:N,'Transport-DB'!C:C,"="&amp;'Work DB'!C678,'Transport-DB'!F:F,"="&amp;'Work DB'!$Q$4)</f>
        <v>0</v>
      </c>
      <c r="R678" s="357">
        <f>SUMIFS('Transport-DB'!N:N,'Transport-DB'!C:C,"="&amp;'Work DB'!C678,'Transport-DB'!F:F,"="&amp;'Work DB'!$R$4)</f>
        <v>0</v>
      </c>
      <c r="S678" s="168">
        <f>SUM(D678:J678)+SUM(K678:R678)-M678-SUMIFS(Transport_DB[ترانشه],Transport_DB[توضیحات],"دیسپوزال",Transport_DB[تاریخ],'Work DB'!C678)</f>
        <v>0</v>
      </c>
      <c r="T678" s="354">
        <f t="shared" si="80"/>
        <v>0</v>
      </c>
      <c r="U678" s="354"/>
      <c r="V678" s="354"/>
      <c r="W678" s="354"/>
      <c r="X678" s="354"/>
      <c r="Y678" s="357"/>
      <c r="Z678" s="356"/>
      <c r="AA678" s="353">
        <f>SUMIFS('Transport-DB'!P:P,'Transport-DB'!C:C,"="&amp;'Work DB'!C678,'Transport-DB'!F:F,"="&amp;'Work DB'!$AA$4)</f>
        <v>0</v>
      </c>
      <c r="AB678" s="354">
        <f>SUMIFS('Transport-DB'!P:P,'Transport-DB'!C:C,"="&amp;'Work DB'!C678,'Transport-DB'!F:F,"="&amp;'Work DB'!$AB$4)</f>
        <v>0</v>
      </c>
      <c r="AC678" s="354">
        <f>SUMIFS('Transport-DB'!P:P,'Transport-DB'!C:C,"="&amp;'Work DB'!C678,'Transport-DB'!F:F,"="&amp;'Work DB'!$AC$4)</f>
        <v>0</v>
      </c>
      <c r="AD678" s="355">
        <f>SUMIFS('Transport-DB'!P:P,'Transport-DB'!C:C,"="&amp;'Work DB'!C678,'Transport-DB'!F:F,"="&amp;'Work DB'!$AD$4)</f>
        <v>0</v>
      </c>
      <c r="AE678" s="355">
        <f>SUMIFS('Transport-DB'!P:P,'Transport-DB'!C:C,"="&amp;'Work DB'!C678,'Transport-DB'!F:F,"="&amp;'Work DB'!$AE$4)</f>
        <v>0</v>
      </c>
      <c r="AF678" s="355">
        <f>SUMIFS('Transport-DB'!P:P,'Transport-DB'!C:C,"="&amp;'Work DB'!C678,'Transport-DB'!F:F,"="&amp;'Work DB'!$AF$4)</f>
        <v>0</v>
      </c>
      <c r="AG678" s="357"/>
      <c r="AH678" s="168">
        <f>SUMIFS('Transport-DB'!Q:Q,'Transport-DB'!C:C,"="&amp;'Work DB'!C678)</f>
        <v>0</v>
      </c>
      <c r="AI678" s="170">
        <f>SUMIFS(Civil_DB[قالب بندی],Civil_DB[تاریخ],"="&amp;'Work DB'!C678)</f>
        <v>0</v>
      </c>
      <c r="AJ678" s="169"/>
      <c r="AK678" s="167">
        <f>SUMIFS(Civil_DB[بتن],Civil_DB[تاریخ],"="&amp;'Work DB'!C678)</f>
        <v>0</v>
      </c>
      <c r="AL678" s="353"/>
      <c r="AM678" s="354"/>
      <c r="AN678" s="355"/>
      <c r="AO678" s="353"/>
      <c r="AP678" s="354"/>
      <c r="AQ678" s="354"/>
      <c r="AR678" s="357"/>
      <c r="AS678" s="353"/>
      <c r="AT678" s="354"/>
      <c r="AU678" s="357"/>
      <c r="AV678" s="358"/>
      <c r="AW678" s="354"/>
      <c r="AX678" s="354"/>
      <c r="AY678" s="354"/>
      <c r="AZ678" s="354"/>
      <c r="BA678" s="354"/>
      <c r="BB678" s="354"/>
      <c r="BC678" s="357"/>
      <c r="BD678" s="356"/>
      <c r="BE678" s="356"/>
      <c r="BF678" s="356"/>
      <c r="BG678" s="356"/>
      <c r="BH678" s="358"/>
      <c r="BI678" s="359" t="s">
        <v>55</v>
      </c>
    </row>
    <row r="679" spans="2:61" s="15" customFormat="1" ht="21" x14ac:dyDescent="0.25">
      <c r="B679" s="47"/>
      <c r="C679" s="20">
        <f t="shared" si="81"/>
        <v>46044</v>
      </c>
      <c r="D679" s="168">
        <f>SUMIFS('Transport-DB'!O:O,'Transport-DB'!C:C,"="&amp;'Work DB'!C679,'Transport-DB'!F:F,"="&amp;'Work DB'!$D$4)</f>
        <v>0</v>
      </c>
      <c r="E679" s="169">
        <f>SUMIFS('Transport-DB'!O:O,'Transport-DB'!C:C,"="&amp;'Work DB'!C679,'Transport-DB'!F:F,"="&amp;'Work DB'!$E$4)</f>
        <v>0</v>
      </c>
      <c r="F679" s="169">
        <f>SUMIFS('Transport-DB'!O:O,'Transport-DB'!C:C,"="&amp;'Work DB'!C679,'Transport-DB'!F:F,"="&amp;'Work DB'!$F$4)</f>
        <v>0</v>
      </c>
      <c r="G679" s="169">
        <f>SUMIFS('Transport-DB'!O:O,'Transport-DB'!C:C,"="&amp;'Work DB'!C679,'Transport-DB'!F:F,"="&amp;'Work DB'!$G$4)</f>
        <v>0</v>
      </c>
      <c r="H679" s="166">
        <f>SUMIFS('Transport-DB'!O:O,'Transport-DB'!C:C,"="&amp;'Work DB'!C679,'Transport-DB'!F:F,"="&amp;'Work DB'!$H$4)</f>
        <v>0</v>
      </c>
      <c r="I679" s="169">
        <f>SUMIFS('Transport-DB'!O:O,'Transport-DB'!C:C,"="&amp;'Work DB'!C679,'Transport-DB'!F:F,"="&amp;'Work DB'!$I$4)</f>
        <v>0</v>
      </c>
      <c r="J679" s="337">
        <f>SUMIFS('Transport-DB'!O:O,'Transport-DB'!C:C,"="&amp;'Work DB'!C679,'Transport-DB'!F:F,"="&amp;'Work DB'!$J$4)</f>
        <v>0</v>
      </c>
      <c r="K679" s="168">
        <f>SUMIFS('Transport-DB'!N:N,'Transport-DB'!C:C,"="&amp;'Work DB'!C679,'Transport-DB'!F:F,"="&amp;'Work DB'!$K$4)</f>
        <v>0</v>
      </c>
      <c r="L679" s="169">
        <f>SUMIFS('Transport-DB'!N:N,'Transport-DB'!C:C,"="&amp;'Work DB'!C679,'Transport-DB'!F:F,"="&amp;'Work DB'!$L$4)</f>
        <v>0</v>
      </c>
      <c r="M679" s="169">
        <f>SUMIFS('Transport-DB'!N:N,'Transport-DB'!C:C,"="&amp;'Work DB'!C679,'Transport-DB'!F:F,"="&amp;'Work DB'!$M$4)</f>
        <v>0</v>
      </c>
      <c r="N679" s="169">
        <f>SUMIFS('Transport-DB'!N:N,'Transport-DB'!C:C,"="&amp;'Work DB'!C679,'Transport-DB'!F:F,"="&amp;'Work DB'!$N$4)</f>
        <v>0</v>
      </c>
      <c r="O679" s="169">
        <f>SUMIFS('Transport-DB'!N:N,'Transport-DB'!C:C,"="&amp;'Work DB'!C679,'Transport-DB'!F:F,"="&amp;'Work DB'!$O$4)</f>
        <v>0</v>
      </c>
      <c r="P679" s="169">
        <f>SUMIFS('Transport-DB'!N:N,'Transport-DB'!C:C,"="&amp;'Work DB'!C679,'Transport-DB'!F:F,"="&amp;'Work DB'!$P$4)</f>
        <v>0</v>
      </c>
      <c r="Q679" s="166">
        <f>SUMIFS('Transport-DB'!N:N,'Transport-DB'!C:C,"="&amp;'Work DB'!C679,'Transport-DB'!F:F,"="&amp;'Work DB'!$Q$4)</f>
        <v>0</v>
      </c>
      <c r="R679" s="167">
        <f>SUMIFS('Transport-DB'!N:N,'Transport-DB'!C:C,"="&amp;'Work DB'!C679,'Transport-DB'!F:F,"="&amp;'Work DB'!$R$4)</f>
        <v>0</v>
      </c>
      <c r="S679" s="168">
        <f>SUM(D679:J679)+SUM(K679:R679)-M679-SUMIFS(Transport_DB[ترانشه],Transport_DB[توضیحات],"دیسپوزال",Transport_DB[تاریخ],'Work DB'!C679)</f>
        <v>0</v>
      </c>
      <c r="T679" s="169">
        <f t="shared" si="80"/>
        <v>0</v>
      </c>
      <c r="U679" s="169"/>
      <c r="V679" s="169"/>
      <c r="W679" s="169"/>
      <c r="X679" s="169"/>
      <c r="Y679" s="167"/>
      <c r="Z679" s="249"/>
      <c r="AA679" s="168">
        <f>SUMIFS('Transport-DB'!P:P,'Transport-DB'!C:C,"="&amp;'Work DB'!C679,'Transport-DB'!F:F,"="&amp;'Work DB'!$AA$4)</f>
        <v>0</v>
      </c>
      <c r="AB679" s="169">
        <f>SUMIFS('Transport-DB'!P:P,'Transport-DB'!C:C,"="&amp;'Work DB'!C679,'Transport-DB'!F:F,"="&amp;'Work DB'!$AB$4)</f>
        <v>0</v>
      </c>
      <c r="AC679" s="169">
        <f>SUMIFS('Transport-DB'!P:P,'Transport-DB'!C:C,"="&amp;'Work DB'!C679,'Transport-DB'!F:F,"="&amp;'Work DB'!$AC$4)</f>
        <v>0</v>
      </c>
      <c r="AD679" s="166">
        <f>SUMIFS('Transport-DB'!P:P,'Transport-DB'!C:C,"="&amp;'Work DB'!C679,'Transport-DB'!F:F,"="&amp;'Work DB'!$AD$4)</f>
        <v>0</v>
      </c>
      <c r="AE679" s="166">
        <f>SUMIFS('Transport-DB'!P:P,'Transport-DB'!C:C,"="&amp;'Work DB'!C679,'Transport-DB'!F:F,"="&amp;'Work DB'!$AE$4)</f>
        <v>0</v>
      </c>
      <c r="AF679" s="166">
        <f>SUMIFS('Transport-DB'!P:P,'Transport-DB'!C:C,"="&amp;'Work DB'!C679,'Transport-DB'!F:F,"="&amp;'Work DB'!$AF$4)</f>
        <v>0</v>
      </c>
      <c r="AG679" s="167"/>
      <c r="AH679" s="168">
        <f>SUMIFS('Transport-DB'!Q:Q,'Transport-DB'!C:C,"="&amp;'Work DB'!C679)</f>
        <v>0</v>
      </c>
      <c r="AI679" s="170">
        <f>SUMIFS(Civil_DB[قالب بندی],Civil_DB[تاریخ],"="&amp;'Work DB'!C679)</f>
        <v>0</v>
      </c>
      <c r="AJ679" s="169"/>
      <c r="AK679" s="167">
        <f>SUMIFS(Civil_DB[بتن],Civil_DB[تاریخ],"="&amp;'Work DB'!C679)</f>
        <v>0</v>
      </c>
      <c r="AL679" s="28"/>
      <c r="AM679" s="29"/>
      <c r="AN679" s="31"/>
      <c r="AO679" s="28"/>
      <c r="AP679" s="29"/>
      <c r="AQ679" s="29"/>
      <c r="AR679" s="30"/>
      <c r="AS679" s="28"/>
      <c r="AT679" s="29"/>
      <c r="AU679" s="30"/>
      <c r="AV679" s="184"/>
      <c r="AW679" s="29"/>
      <c r="AX679" s="29"/>
      <c r="AY679" s="29"/>
      <c r="AZ679" s="29"/>
      <c r="BA679" s="29"/>
      <c r="BB679" s="29"/>
      <c r="BC679" s="30"/>
      <c r="BD679" s="249"/>
      <c r="BE679" s="249"/>
      <c r="BF679" s="249"/>
      <c r="BG679" s="249"/>
      <c r="BH679" s="32"/>
      <c r="BI679" s="56"/>
    </row>
    <row r="680" spans="2:61" s="15" customFormat="1" ht="21" x14ac:dyDescent="0.25">
      <c r="B680" s="47"/>
      <c r="C680" s="20">
        <f t="shared" si="81"/>
        <v>46045</v>
      </c>
      <c r="D680" s="168">
        <f>SUMIFS('Transport-DB'!O:O,'Transport-DB'!C:C,"="&amp;'Work DB'!C680,'Transport-DB'!F:F,"="&amp;'Work DB'!$D$4)</f>
        <v>0</v>
      </c>
      <c r="E680" s="169">
        <f>SUMIFS('Transport-DB'!O:O,'Transport-DB'!C:C,"="&amp;'Work DB'!C680,'Transport-DB'!F:F,"="&amp;'Work DB'!$E$4)</f>
        <v>0</v>
      </c>
      <c r="F680" s="169">
        <f>SUMIFS('Transport-DB'!O:O,'Transport-DB'!C:C,"="&amp;'Work DB'!C680,'Transport-DB'!F:F,"="&amp;'Work DB'!$F$4)</f>
        <v>0</v>
      </c>
      <c r="G680" s="169">
        <f>SUMIFS('Transport-DB'!O:O,'Transport-DB'!C:C,"="&amp;'Work DB'!C680,'Transport-DB'!F:F,"="&amp;'Work DB'!$G$4)</f>
        <v>0</v>
      </c>
      <c r="H680" s="166">
        <f>SUMIFS('Transport-DB'!O:O,'Transport-DB'!C:C,"="&amp;'Work DB'!C680,'Transport-DB'!F:F,"="&amp;'Work DB'!$H$4)</f>
        <v>0</v>
      </c>
      <c r="I680" s="169">
        <f>SUMIFS('Transport-DB'!O:O,'Transport-DB'!C:C,"="&amp;'Work DB'!C680,'Transport-DB'!F:F,"="&amp;'Work DB'!$I$4)</f>
        <v>0</v>
      </c>
      <c r="J680" s="337">
        <f>SUMIFS('Transport-DB'!O:O,'Transport-DB'!C:C,"="&amp;'Work DB'!C680,'Transport-DB'!F:F,"="&amp;'Work DB'!$J$4)</f>
        <v>0</v>
      </c>
      <c r="K680" s="168">
        <f>SUMIFS('Transport-DB'!N:N,'Transport-DB'!C:C,"="&amp;'Work DB'!C680,'Transport-DB'!F:F,"="&amp;'Work DB'!$K$4)</f>
        <v>0</v>
      </c>
      <c r="L680" s="169">
        <f>SUMIFS('Transport-DB'!N:N,'Transport-DB'!C:C,"="&amp;'Work DB'!C680,'Transport-DB'!F:F,"="&amp;'Work DB'!$L$4)</f>
        <v>0</v>
      </c>
      <c r="M680" s="169">
        <f>SUMIFS('Transport-DB'!N:N,'Transport-DB'!C:C,"="&amp;'Work DB'!C680,'Transport-DB'!F:F,"="&amp;'Work DB'!$M$4)</f>
        <v>0</v>
      </c>
      <c r="N680" s="169">
        <f>SUMIFS('Transport-DB'!N:N,'Transport-DB'!C:C,"="&amp;'Work DB'!C680,'Transport-DB'!F:F,"="&amp;'Work DB'!$N$4)</f>
        <v>0</v>
      </c>
      <c r="O680" s="169">
        <f>SUMIFS('Transport-DB'!N:N,'Transport-DB'!C:C,"="&amp;'Work DB'!C680,'Transport-DB'!F:F,"="&amp;'Work DB'!$O$4)</f>
        <v>0</v>
      </c>
      <c r="P680" s="169">
        <f>SUMIFS('Transport-DB'!N:N,'Transport-DB'!C:C,"="&amp;'Work DB'!C680,'Transport-DB'!F:F,"="&amp;'Work DB'!$P$4)</f>
        <v>0</v>
      </c>
      <c r="Q680" s="166">
        <f>SUMIFS('Transport-DB'!N:N,'Transport-DB'!C:C,"="&amp;'Work DB'!C680,'Transport-DB'!F:F,"="&amp;'Work DB'!$Q$4)</f>
        <v>0</v>
      </c>
      <c r="R680" s="167">
        <f>SUMIFS('Transport-DB'!N:N,'Transport-DB'!C:C,"="&amp;'Work DB'!C680,'Transport-DB'!F:F,"="&amp;'Work DB'!$R$4)</f>
        <v>0</v>
      </c>
      <c r="S680" s="168">
        <f>SUM(D680:J680)+SUM(K680:R680)-M680-SUMIFS(Transport_DB[ترانشه],Transport_DB[توضیحات],"دیسپوزال",Transport_DB[تاریخ],'Work DB'!C680)</f>
        <v>0</v>
      </c>
      <c r="T680" s="169">
        <f t="shared" ref="T680:T736" si="82">M680</f>
        <v>0</v>
      </c>
      <c r="U680" s="169"/>
      <c r="V680" s="169"/>
      <c r="W680" s="169"/>
      <c r="X680" s="169"/>
      <c r="Y680" s="167"/>
      <c r="Z680" s="249"/>
      <c r="AA680" s="168">
        <f>SUMIFS('Transport-DB'!P:P,'Transport-DB'!C:C,"="&amp;'Work DB'!C680,'Transport-DB'!F:F,"="&amp;'Work DB'!$AA$4)</f>
        <v>0</v>
      </c>
      <c r="AB680" s="169">
        <f>SUMIFS('Transport-DB'!P:P,'Transport-DB'!C:C,"="&amp;'Work DB'!C680,'Transport-DB'!F:F,"="&amp;'Work DB'!$AB$4)</f>
        <v>0</v>
      </c>
      <c r="AC680" s="169">
        <f>SUMIFS('Transport-DB'!P:P,'Transport-DB'!C:C,"="&amp;'Work DB'!C680,'Transport-DB'!F:F,"="&amp;'Work DB'!$AC$4)</f>
        <v>0</v>
      </c>
      <c r="AD680" s="166">
        <f>SUMIFS('Transport-DB'!P:P,'Transport-DB'!C:C,"="&amp;'Work DB'!C680,'Transport-DB'!F:F,"="&amp;'Work DB'!$AD$4)</f>
        <v>0</v>
      </c>
      <c r="AE680" s="166">
        <f>SUMIFS('Transport-DB'!P:P,'Transport-DB'!C:C,"="&amp;'Work DB'!C680,'Transport-DB'!F:F,"="&amp;'Work DB'!$AE$4)</f>
        <v>0</v>
      </c>
      <c r="AF680" s="166">
        <f>SUMIFS('Transport-DB'!P:P,'Transport-DB'!C:C,"="&amp;'Work DB'!C680,'Transport-DB'!F:F,"="&amp;'Work DB'!$AF$4)</f>
        <v>0</v>
      </c>
      <c r="AG680" s="167"/>
      <c r="AH680" s="168">
        <f>SUMIFS('Transport-DB'!Q:Q,'Transport-DB'!C:C,"="&amp;'Work DB'!C680)</f>
        <v>0</v>
      </c>
      <c r="AI680" s="170">
        <f>SUMIFS(Civil_DB[قالب بندی],Civil_DB[تاریخ],"="&amp;'Work DB'!C680)</f>
        <v>0</v>
      </c>
      <c r="AJ680" s="169"/>
      <c r="AK680" s="167">
        <f>SUMIFS(Civil_DB[بتن],Civil_DB[تاریخ],"="&amp;'Work DB'!C680)</f>
        <v>0</v>
      </c>
      <c r="AL680" s="28"/>
      <c r="AM680" s="29"/>
      <c r="AN680" s="31"/>
      <c r="AO680" s="28"/>
      <c r="AP680" s="29"/>
      <c r="AQ680" s="29"/>
      <c r="AR680" s="30"/>
      <c r="AS680" s="28"/>
      <c r="AT680" s="29"/>
      <c r="AU680" s="30"/>
      <c r="AV680" s="184"/>
      <c r="AW680" s="29"/>
      <c r="AX680" s="29"/>
      <c r="AY680" s="29"/>
      <c r="AZ680" s="29"/>
      <c r="BA680" s="29"/>
      <c r="BB680" s="29"/>
      <c r="BC680" s="30"/>
      <c r="BD680" s="249"/>
      <c r="BE680" s="249"/>
      <c r="BF680" s="249"/>
      <c r="BG680" s="249"/>
      <c r="BH680" s="32"/>
      <c r="BI680" s="56"/>
    </row>
    <row r="681" spans="2:61" s="15" customFormat="1" ht="21" x14ac:dyDescent="0.25">
      <c r="B681" s="47"/>
      <c r="C681" s="20">
        <f t="shared" si="81"/>
        <v>46046</v>
      </c>
      <c r="D681" s="168">
        <f>SUMIFS('Transport-DB'!O:O,'Transport-DB'!C:C,"="&amp;'Work DB'!C681,'Transport-DB'!F:F,"="&amp;'Work DB'!$D$4)</f>
        <v>0</v>
      </c>
      <c r="E681" s="169">
        <f>SUMIFS('Transport-DB'!O:O,'Transport-DB'!C:C,"="&amp;'Work DB'!C681,'Transport-DB'!F:F,"="&amp;'Work DB'!$E$4)</f>
        <v>0</v>
      </c>
      <c r="F681" s="169">
        <f>SUMIFS('Transport-DB'!O:O,'Transport-DB'!C:C,"="&amp;'Work DB'!C681,'Transport-DB'!F:F,"="&amp;'Work DB'!$F$4)</f>
        <v>0</v>
      </c>
      <c r="G681" s="169">
        <f>SUMIFS('Transport-DB'!O:O,'Transport-DB'!C:C,"="&amp;'Work DB'!C681,'Transport-DB'!F:F,"="&amp;'Work DB'!$G$4)</f>
        <v>0</v>
      </c>
      <c r="H681" s="166">
        <f>SUMIFS('Transport-DB'!O:O,'Transport-DB'!C:C,"="&amp;'Work DB'!C681,'Transport-DB'!F:F,"="&amp;'Work DB'!$H$4)</f>
        <v>0</v>
      </c>
      <c r="I681" s="169">
        <f>SUMIFS('Transport-DB'!O:O,'Transport-DB'!C:C,"="&amp;'Work DB'!C681,'Transport-DB'!F:F,"="&amp;'Work DB'!$I$4)</f>
        <v>0</v>
      </c>
      <c r="J681" s="337">
        <f>SUMIFS('Transport-DB'!O:O,'Transport-DB'!C:C,"="&amp;'Work DB'!C681,'Transport-DB'!F:F,"="&amp;'Work DB'!$J$4)</f>
        <v>0</v>
      </c>
      <c r="K681" s="168">
        <f>SUMIFS('Transport-DB'!N:N,'Transport-DB'!C:C,"="&amp;'Work DB'!C681,'Transport-DB'!F:F,"="&amp;'Work DB'!$K$4)</f>
        <v>0</v>
      </c>
      <c r="L681" s="169">
        <f>SUMIFS('Transport-DB'!N:N,'Transport-DB'!C:C,"="&amp;'Work DB'!C681,'Transport-DB'!F:F,"="&amp;'Work DB'!$L$4)</f>
        <v>0</v>
      </c>
      <c r="M681" s="169">
        <f>SUMIFS('Transport-DB'!N:N,'Transport-DB'!C:C,"="&amp;'Work DB'!C681,'Transport-DB'!F:F,"="&amp;'Work DB'!$M$4)</f>
        <v>0</v>
      </c>
      <c r="N681" s="169">
        <f>SUMIFS('Transport-DB'!N:N,'Transport-DB'!C:C,"="&amp;'Work DB'!C681,'Transport-DB'!F:F,"="&amp;'Work DB'!$N$4)</f>
        <v>0</v>
      </c>
      <c r="O681" s="169">
        <f>SUMIFS('Transport-DB'!N:N,'Transport-DB'!C:C,"="&amp;'Work DB'!C681,'Transport-DB'!F:F,"="&amp;'Work DB'!$O$4)</f>
        <v>0</v>
      </c>
      <c r="P681" s="169">
        <f>SUMIFS('Transport-DB'!N:N,'Transport-DB'!C:C,"="&amp;'Work DB'!C681,'Transport-DB'!F:F,"="&amp;'Work DB'!$P$4)</f>
        <v>0</v>
      </c>
      <c r="Q681" s="166">
        <f>SUMIFS('Transport-DB'!N:N,'Transport-DB'!C:C,"="&amp;'Work DB'!C681,'Transport-DB'!F:F,"="&amp;'Work DB'!$Q$4)</f>
        <v>0</v>
      </c>
      <c r="R681" s="167">
        <f>SUMIFS('Transport-DB'!N:N,'Transport-DB'!C:C,"="&amp;'Work DB'!C681,'Transport-DB'!F:F,"="&amp;'Work DB'!$R$4)</f>
        <v>0</v>
      </c>
      <c r="S681" s="168">
        <f>SUM(D681:J681)+SUM(K681:R681)-M681-SUMIFS(Transport_DB[ترانشه],Transport_DB[توضیحات],"دیسپوزال",Transport_DB[تاریخ],'Work DB'!C681)</f>
        <v>0</v>
      </c>
      <c r="T681" s="169">
        <f t="shared" si="82"/>
        <v>0</v>
      </c>
      <c r="U681" s="169"/>
      <c r="V681" s="169"/>
      <c r="W681" s="169"/>
      <c r="X681" s="169"/>
      <c r="Y681" s="167"/>
      <c r="Z681" s="249"/>
      <c r="AA681" s="168">
        <f>SUMIFS('Transport-DB'!P:P,'Transport-DB'!C:C,"="&amp;'Work DB'!C681,'Transport-DB'!F:F,"="&amp;'Work DB'!$AA$4)</f>
        <v>0</v>
      </c>
      <c r="AB681" s="169">
        <f>SUMIFS('Transport-DB'!P:P,'Transport-DB'!C:C,"="&amp;'Work DB'!C681,'Transport-DB'!F:F,"="&amp;'Work DB'!$AB$4)</f>
        <v>0</v>
      </c>
      <c r="AC681" s="169">
        <f>SUMIFS('Transport-DB'!P:P,'Transport-DB'!C:C,"="&amp;'Work DB'!C681,'Transport-DB'!F:F,"="&amp;'Work DB'!$AC$4)</f>
        <v>0</v>
      </c>
      <c r="AD681" s="166">
        <f>SUMIFS('Transport-DB'!P:P,'Transport-DB'!C:C,"="&amp;'Work DB'!C681,'Transport-DB'!F:F,"="&amp;'Work DB'!$AD$4)</f>
        <v>0</v>
      </c>
      <c r="AE681" s="166">
        <f>SUMIFS('Transport-DB'!P:P,'Transport-DB'!C:C,"="&amp;'Work DB'!C681,'Transport-DB'!F:F,"="&amp;'Work DB'!$AE$4)</f>
        <v>0</v>
      </c>
      <c r="AF681" s="166">
        <f>SUMIFS('Transport-DB'!P:P,'Transport-DB'!C:C,"="&amp;'Work DB'!C681,'Transport-DB'!F:F,"="&amp;'Work DB'!$AF$4)</f>
        <v>0</v>
      </c>
      <c r="AG681" s="167"/>
      <c r="AH681" s="168">
        <f>SUMIFS('Transport-DB'!Q:Q,'Transport-DB'!C:C,"="&amp;'Work DB'!C681)</f>
        <v>0</v>
      </c>
      <c r="AI681" s="170">
        <f>SUMIFS(Civil_DB[قالب بندی],Civil_DB[تاریخ],"="&amp;'Work DB'!C681)</f>
        <v>0</v>
      </c>
      <c r="AJ681" s="169"/>
      <c r="AK681" s="167">
        <f>SUMIFS(Civil_DB[بتن],Civil_DB[تاریخ],"="&amp;'Work DB'!C681)</f>
        <v>0</v>
      </c>
      <c r="AL681" s="28"/>
      <c r="AM681" s="29"/>
      <c r="AN681" s="31"/>
      <c r="AO681" s="28"/>
      <c r="AP681" s="29"/>
      <c r="AQ681" s="29"/>
      <c r="AR681" s="30"/>
      <c r="AS681" s="28"/>
      <c r="AT681" s="29"/>
      <c r="AU681" s="30"/>
      <c r="AV681" s="184"/>
      <c r="AW681" s="29"/>
      <c r="AX681" s="29"/>
      <c r="AY681" s="29"/>
      <c r="AZ681" s="29"/>
      <c r="BA681" s="29"/>
      <c r="BB681" s="29"/>
      <c r="BC681" s="30"/>
      <c r="BD681" s="249"/>
      <c r="BE681" s="249"/>
      <c r="BF681" s="249"/>
      <c r="BG681" s="249"/>
      <c r="BH681" s="32"/>
      <c r="BI681" s="56"/>
    </row>
    <row r="682" spans="2:61" s="15" customFormat="1" ht="21" x14ac:dyDescent="0.25">
      <c r="B682" s="47"/>
      <c r="C682" s="20">
        <f t="shared" si="81"/>
        <v>46047</v>
      </c>
      <c r="D682" s="168">
        <f>SUMIFS('Transport-DB'!O:O,'Transport-DB'!C:C,"="&amp;'Work DB'!C682,'Transport-DB'!F:F,"="&amp;'Work DB'!$D$4)</f>
        <v>0</v>
      </c>
      <c r="E682" s="169">
        <f>SUMIFS('Transport-DB'!O:O,'Transport-DB'!C:C,"="&amp;'Work DB'!C682,'Transport-DB'!F:F,"="&amp;'Work DB'!$E$4)</f>
        <v>0</v>
      </c>
      <c r="F682" s="169">
        <f>SUMIFS('Transport-DB'!O:O,'Transport-DB'!C:C,"="&amp;'Work DB'!C682,'Transport-DB'!F:F,"="&amp;'Work DB'!$F$4)</f>
        <v>0</v>
      </c>
      <c r="G682" s="169">
        <f>SUMIFS('Transport-DB'!O:O,'Transport-DB'!C:C,"="&amp;'Work DB'!C682,'Transport-DB'!F:F,"="&amp;'Work DB'!$G$4)</f>
        <v>0</v>
      </c>
      <c r="H682" s="166">
        <f>SUMIFS('Transport-DB'!O:O,'Transport-DB'!C:C,"="&amp;'Work DB'!C682,'Transport-DB'!F:F,"="&amp;'Work DB'!$H$4)</f>
        <v>0</v>
      </c>
      <c r="I682" s="169">
        <f>SUMIFS('Transport-DB'!O:O,'Transport-DB'!C:C,"="&amp;'Work DB'!C682,'Transport-DB'!F:F,"="&amp;'Work DB'!$I$4)</f>
        <v>0</v>
      </c>
      <c r="J682" s="337">
        <f>SUMIFS('Transport-DB'!O:O,'Transport-DB'!C:C,"="&amp;'Work DB'!C682,'Transport-DB'!F:F,"="&amp;'Work DB'!$J$4)</f>
        <v>0</v>
      </c>
      <c r="K682" s="168">
        <f>SUMIFS('Transport-DB'!N:N,'Transport-DB'!C:C,"="&amp;'Work DB'!C682,'Transport-DB'!F:F,"="&amp;'Work DB'!$K$4)</f>
        <v>0</v>
      </c>
      <c r="L682" s="169">
        <f>SUMIFS('Transport-DB'!N:N,'Transport-DB'!C:C,"="&amp;'Work DB'!C682,'Transport-DB'!F:F,"="&amp;'Work DB'!$L$4)</f>
        <v>0</v>
      </c>
      <c r="M682" s="169">
        <f>SUMIFS('Transport-DB'!N:N,'Transport-DB'!C:C,"="&amp;'Work DB'!C682,'Transport-DB'!F:F,"="&amp;'Work DB'!$M$4)</f>
        <v>0</v>
      </c>
      <c r="N682" s="169">
        <f>SUMIFS('Transport-DB'!N:N,'Transport-DB'!C:C,"="&amp;'Work DB'!C682,'Transport-DB'!F:F,"="&amp;'Work DB'!$N$4)</f>
        <v>0</v>
      </c>
      <c r="O682" s="169">
        <f>SUMIFS('Transport-DB'!N:N,'Transport-DB'!C:C,"="&amp;'Work DB'!C682,'Transport-DB'!F:F,"="&amp;'Work DB'!$O$4)</f>
        <v>0</v>
      </c>
      <c r="P682" s="169">
        <f>SUMIFS('Transport-DB'!N:N,'Transport-DB'!C:C,"="&amp;'Work DB'!C682,'Transport-DB'!F:F,"="&amp;'Work DB'!$P$4)</f>
        <v>0</v>
      </c>
      <c r="Q682" s="166">
        <f>SUMIFS('Transport-DB'!N:N,'Transport-DB'!C:C,"="&amp;'Work DB'!C682,'Transport-DB'!F:F,"="&amp;'Work DB'!$Q$4)</f>
        <v>0</v>
      </c>
      <c r="R682" s="167">
        <f>SUMIFS('Transport-DB'!N:N,'Transport-DB'!C:C,"="&amp;'Work DB'!C682,'Transport-DB'!F:F,"="&amp;'Work DB'!$R$4)</f>
        <v>0</v>
      </c>
      <c r="S682" s="168">
        <f>SUM(D682:J682)+SUM(K682:R682)-M682-SUMIFS(Transport_DB[ترانشه],Transport_DB[توضیحات],"دیسپوزال",Transport_DB[تاریخ],'Work DB'!C682)</f>
        <v>0</v>
      </c>
      <c r="T682" s="169">
        <f t="shared" si="82"/>
        <v>0</v>
      </c>
      <c r="U682" s="169"/>
      <c r="V682" s="169"/>
      <c r="W682" s="169"/>
      <c r="X682" s="169"/>
      <c r="Y682" s="167"/>
      <c r="Z682" s="249"/>
      <c r="AA682" s="168">
        <f>SUMIFS('Transport-DB'!P:P,'Transport-DB'!C:C,"="&amp;'Work DB'!C682,'Transport-DB'!F:F,"="&amp;'Work DB'!$AA$4)</f>
        <v>0</v>
      </c>
      <c r="AB682" s="169">
        <f>SUMIFS('Transport-DB'!P:P,'Transport-DB'!C:C,"="&amp;'Work DB'!C682,'Transport-DB'!F:F,"="&amp;'Work DB'!$AB$4)</f>
        <v>0</v>
      </c>
      <c r="AC682" s="169">
        <f>SUMIFS('Transport-DB'!P:P,'Transport-DB'!C:C,"="&amp;'Work DB'!C682,'Transport-DB'!F:F,"="&amp;'Work DB'!$AC$4)</f>
        <v>0</v>
      </c>
      <c r="AD682" s="166">
        <f>SUMIFS('Transport-DB'!P:P,'Transport-DB'!C:C,"="&amp;'Work DB'!C682,'Transport-DB'!F:F,"="&amp;'Work DB'!$AD$4)</f>
        <v>0</v>
      </c>
      <c r="AE682" s="166">
        <f>SUMIFS('Transport-DB'!P:P,'Transport-DB'!C:C,"="&amp;'Work DB'!C682,'Transport-DB'!F:F,"="&amp;'Work DB'!$AE$4)</f>
        <v>0</v>
      </c>
      <c r="AF682" s="166">
        <f>SUMIFS('Transport-DB'!P:P,'Transport-DB'!C:C,"="&amp;'Work DB'!C682,'Transport-DB'!F:F,"="&amp;'Work DB'!$AF$4)</f>
        <v>0</v>
      </c>
      <c r="AG682" s="167"/>
      <c r="AH682" s="168">
        <f>SUMIFS('Transport-DB'!Q:Q,'Transport-DB'!C:C,"="&amp;'Work DB'!C682)</f>
        <v>0</v>
      </c>
      <c r="AI682" s="170">
        <f>SUMIFS(Civil_DB[قالب بندی],Civil_DB[تاریخ],"="&amp;'Work DB'!C682)</f>
        <v>0</v>
      </c>
      <c r="AJ682" s="169"/>
      <c r="AK682" s="167">
        <f>SUMIFS(Civil_DB[بتن],Civil_DB[تاریخ],"="&amp;'Work DB'!C682)</f>
        <v>0</v>
      </c>
      <c r="AL682" s="28"/>
      <c r="AM682" s="29"/>
      <c r="AN682" s="31"/>
      <c r="AO682" s="28"/>
      <c r="AP682" s="29"/>
      <c r="AQ682" s="29"/>
      <c r="AR682" s="30"/>
      <c r="AS682" s="28"/>
      <c r="AT682" s="29"/>
      <c r="AU682" s="30"/>
      <c r="AV682" s="184"/>
      <c r="AW682" s="29"/>
      <c r="AX682" s="29"/>
      <c r="AY682" s="29"/>
      <c r="AZ682" s="29"/>
      <c r="BA682" s="29"/>
      <c r="BB682" s="29"/>
      <c r="BC682" s="30"/>
      <c r="BD682" s="249"/>
      <c r="BE682" s="249"/>
      <c r="BF682" s="249"/>
      <c r="BG682" s="249"/>
      <c r="BH682" s="32"/>
      <c r="BI682" s="56"/>
    </row>
    <row r="683" spans="2:61" s="15" customFormat="1" ht="21" x14ac:dyDescent="0.25">
      <c r="B683" s="47"/>
      <c r="C683" s="20">
        <f t="shared" si="81"/>
        <v>46048</v>
      </c>
      <c r="D683" s="168">
        <f>SUMIFS('Transport-DB'!O:O,'Transport-DB'!C:C,"="&amp;'Work DB'!C683,'Transport-DB'!F:F,"="&amp;'Work DB'!$D$4)</f>
        <v>0</v>
      </c>
      <c r="E683" s="169">
        <f>SUMIFS('Transport-DB'!O:O,'Transport-DB'!C:C,"="&amp;'Work DB'!C683,'Transport-DB'!F:F,"="&amp;'Work DB'!$E$4)</f>
        <v>0</v>
      </c>
      <c r="F683" s="169">
        <f>SUMIFS('Transport-DB'!O:O,'Transport-DB'!C:C,"="&amp;'Work DB'!C683,'Transport-DB'!F:F,"="&amp;'Work DB'!$F$4)</f>
        <v>0</v>
      </c>
      <c r="G683" s="169">
        <f>SUMIFS('Transport-DB'!O:O,'Transport-DB'!C:C,"="&amp;'Work DB'!C683,'Transport-DB'!F:F,"="&amp;'Work DB'!$G$4)</f>
        <v>0</v>
      </c>
      <c r="H683" s="166">
        <f>SUMIFS('Transport-DB'!O:O,'Transport-DB'!C:C,"="&amp;'Work DB'!C683,'Transport-DB'!F:F,"="&amp;'Work DB'!$H$4)</f>
        <v>0</v>
      </c>
      <c r="I683" s="169">
        <f>SUMIFS('Transport-DB'!O:O,'Transport-DB'!C:C,"="&amp;'Work DB'!C683,'Transport-DB'!F:F,"="&amp;'Work DB'!$I$4)</f>
        <v>0</v>
      </c>
      <c r="J683" s="337">
        <f>SUMIFS('Transport-DB'!O:O,'Transport-DB'!C:C,"="&amp;'Work DB'!C683,'Transport-DB'!F:F,"="&amp;'Work DB'!$J$4)</f>
        <v>0</v>
      </c>
      <c r="K683" s="168">
        <f>SUMIFS('Transport-DB'!N:N,'Transport-DB'!C:C,"="&amp;'Work DB'!C683,'Transport-DB'!F:F,"="&amp;'Work DB'!$K$4)</f>
        <v>0</v>
      </c>
      <c r="L683" s="169">
        <f>SUMIFS('Transport-DB'!N:N,'Transport-DB'!C:C,"="&amp;'Work DB'!C683,'Transport-DB'!F:F,"="&amp;'Work DB'!$L$4)</f>
        <v>0</v>
      </c>
      <c r="M683" s="169">
        <f>SUMIFS('Transport-DB'!N:N,'Transport-DB'!C:C,"="&amp;'Work DB'!C683,'Transport-DB'!F:F,"="&amp;'Work DB'!$M$4)</f>
        <v>0</v>
      </c>
      <c r="N683" s="169">
        <f>SUMIFS('Transport-DB'!N:N,'Transport-DB'!C:C,"="&amp;'Work DB'!C683,'Transport-DB'!F:F,"="&amp;'Work DB'!$N$4)</f>
        <v>0</v>
      </c>
      <c r="O683" s="169">
        <f>SUMIFS('Transport-DB'!N:N,'Transport-DB'!C:C,"="&amp;'Work DB'!C683,'Transport-DB'!F:F,"="&amp;'Work DB'!$O$4)</f>
        <v>0</v>
      </c>
      <c r="P683" s="169">
        <f>SUMIFS('Transport-DB'!N:N,'Transport-DB'!C:C,"="&amp;'Work DB'!C683,'Transport-DB'!F:F,"="&amp;'Work DB'!$P$4)</f>
        <v>0</v>
      </c>
      <c r="Q683" s="166">
        <f>SUMIFS('Transport-DB'!N:N,'Transport-DB'!C:C,"="&amp;'Work DB'!C683,'Transport-DB'!F:F,"="&amp;'Work DB'!$Q$4)</f>
        <v>0</v>
      </c>
      <c r="R683" s="167">
        <f>SUMIFS('Transport-DB'!N:N,'Transport-DB'!C:C,"="&amp;'Work DB'!C683,'Transport-DB'!F:F,"="&amp;'Work DB'!$R$4)</f>
        <v>0</v>
      </c>
      <c r="S683" s="168">
        <f>SUM(D683:J683)+SUM(K683:R683)-M683-SUMIFS(Transport_DB[ترانشه],Transport_DB[توضیحات],"دیسپوزال",Transport_DB[تاریخ],'Work DB'!C683)</f>
        <v>0</v>
      </c>
      <c r="T683" s="169">
        <f t="shared" si="82"/>
        <v>0</v>
      </c>
      <c r="U683" s="169"/>
      <c r="V683" s="169"/>
      <c r="W683" s="169"/>
      <c r="X683" s="169"/>
      <c r="Y683" s="167"/>
      <c r="Z683" s="249"/>
      <c r="AA683" s="168">
        <f>SUMIFS('Transport-DB'!P:P,'Transport-DB'!C:C,"="&amp;'Work DB'!C683,'Transport-DB'!F:F,"="&amp;'Work DB'!$AA$4)</f>
        <v>0</v>
      </c>
      <c r="AB683" s="169">
        <f>SUMIFS('Transport-DB'!P:P,'Transport-DB'!C:C,"="&amp;'Work DB'!C683,'Transport-DB'!F:F,"="&amp;'Work DB'!$AB$4)</f>
        <v>0</v>
      </c>
      <c r="AC683" s="169">
        <f>SUMIFS('Transport-DB'!P:P,'Transport-DB'!C:C,"="&amp;'Work DB'!C683,'Transport-DB'!F:F,"="&amp;'Work DB'!$AC$4)</f>
        <v>0</v>
      </c>
      <c r="AD683" s="166">
        <f>SUMIFS('Transport-DB'!P:P,'Transport-DB'!C:C,"="&amp;'Work DB'!C683,'Transport-DB'!F:F,"="&amp;'Work DB'!$AD$4)</f>
        <v>0</v>
      </c>
      <c r="AE683" s="166">
        <f>SUMIFS('Transport-DB'!P:P,'Transport-DB'!C:C,"="&amp;'Work DB'!C683,'Transport-DB'!F:F,"="&amp;'Work DB'!$AE$4)</f>
        <v>0</v>
      </c>
      <c r="AF683" s="166">
        <f>SUMIFS('Transport-DB'!P:P,'Transport-DB'!C:C,"="&amp;'Work DB'!C683,'Transport-DB'!F:F,"="&amp;'Work DB'!$AF$4)</f>
        <v>0</v>
      </c>
      <c r="AG683" s="167"/>
      <c r="AH683" s="168">
        <f>SUMIFS('Transport-DB'!Q:Q,'Transport-DB'!C:C,"="&amp;'Work DB'!C683)</f>
        <v>0</v>
      </c>
      <c r="AI683" s="170">
        <f>SUMIFS(Civil_DB[قالب بندی],Civil_DB[تاریخ],"="&amp;'Work DB'!C683)</f>
        <v>0</v>
      </c>
      <c r="AJ683" s="169"/>
      <c r="AK683" s="167">
        <f>SUMIFS(Civil_DB[بتن],Civil_DB[تاریخ],"="&amp;'Work DB'!C683)</f>
        <v>0</v>
      </c>
      <c r="AL683" s="28"/>
      <c r="AM683" s="29"/>
      <c r="AN683" s="31"/>
      <c r="AO683" s="28"/>
      <c r="AP683" s="29"/>
      <c r="AQ683" s="29"/>
      <c r="AR683" s="30"/>
      <c r="AS683" s="28"/>
      <c r="AT683" s="29"/>
      <c r="AU683" s="30"/>
      <c r="AV683" s="184"/>
      <c r="AW683" s="29"/>
      <c r="AX683" s="29"/>
      <c r="AY683" s="29"/>
      <c r="AZ683" s="29"/>
      <c r="BA683" s="29"/>
      <c r="BB683" s="29"/>
      <c r="BC683" s="30"/>
      <c r="BD683" s="249"/>
      <c r="BE683" s="249"/>
      <c r="BF683" s="249"/>
      <c r="BG683" s="249"/>
      <c r="BH683" s="32"/>
      <c r="BI683" s="56"/>
    </row>
    <row r="684" spans="2:61" s="15" customFormat="1" ht="21" x14ac:dyDescent="0.25">
      <c r="B684" s="47"/>
      <c r="C684" s="20">
        <f t="shared" si="81"/>
        <v>46049</v>
      </c>
      <c r="D684" s="168">
        <f>SUMIFS('Transport-DB'!O:O,'Transport-DB'!C:C,"="&amp;'Work DB'!C684,'Transport-DB'!F:F,"="&amp;'Work DB'!$D$4)</f>
        <v>0</v>
      </c>
      <c r="E684" s="169">
        <f>SUMIFS('Transport-DB'!O:O,'Transport-DB'!C:C,"="&amp;'Work DB'!C684,'Transport-DB'!F:F,"="&amp;'Work DB'!$E$4)</f>
        <v>0</v>
      </c>
      <c r="F684" s="169">
        <f>SUMIFS('Transport-DB'!O:O,'Transport-DB'!C:C,"="&amp;'Work DB'!C684,'Transport-DB'!F:F,"="&amp;'Work DB'!$F$4)</f>
        <v>0</v>
      </c>
      <c r="G684" s="169">
        <f>SUMIFS('Transport-DB'!O:O,'Transport-DB'!C:C,"="&amp;'Work DB'!C684,'Transport-DB'!F:F,"="&amp;'Work DB'!$G$4)</f>
        <v>0</v>
      </c>
      <c r="H684" s="166">
        <f>SUMIFS('Transport-DB'!O:O,'Transport-DB'!C:C,"="&amp;'Work DB'!C684,'Transport-DB'!F:F,"="&amp;'Work DB'!$H$4)</f>
        <v>0</v>
      </c>
      <c r="I684" s="169">
        <f>SUMIFS('Transport-DB'!O:O,'Transport-DB'!C:C,"="&amp;'Work DB'!C684,'Transport-DB'!F:F,"="&amp;'Work DB'!$I$4)</f>
        <v>0</v>
      </c>
      <c r="J684" s="337">
        <f>SUMIFS('Transport-DB'!O:O,'Transport-DB'!C:C,"="&amp;'Work DB'!C684,'Transport-DB'!F:F,"="&amp;'Work DB'!$J$4)</f>
        <v>0</v>
      </c>
      <c r="K684" s="168">
        <f>SUMIFS('Transport-DB'!N:N,'Transport-DB'!C:C,"="&amp;'Work DB'!C684,'Transport-DB'!F:F,"="&amp;'Work DB'!$K$4)</f>
        <v>0</v>
      </c>
      <c r="L684" s="169">
        <f>SUMIFS('Transport-DB'!N:N,'Transport-DB'!C:C,"="&amp;'Work DB'!C684,'Transport-DB'!F:F,"="&amp;'Work DB'!$L$4)</f>
        <v>0</v>
      </c>
      <c r="M684" s="169">
        <f>SUMIFS('Transport-DB'!N:N,'Transport-DB'!C:C,"="&amp;'Work DB'!C684,'Transport-DB'!F:F,"="&amp;'Work DB'!$M$4)</f>
        <v>0</v>
      </c>
      <c r="N684" s="169">
        <f>SUMIFS('Transport-DB'!N:N,'Transport-DB'!C:C,"="&amp;'Work DB'!C684,'Transport-DB'!F:F,"="&amp;'Work DB'!$N$4)</f>
        <v>0</v>
      </c>
      <c r="O684" s="169">
        <f>SUMIFS('Transport-DB'!N:N,'Transport-DB'!C:C,"="&amp;'Work DB'!C684,'Transport-DB'!F:F,"="&amp;'Work DB'!$O$4)</f>
        <v>0</v>
      </c>
      <c r="P684" s="169">
        <f>SUMIFS('Transport-DB'!N:N,'Transport-DB'!C:C,"="&amp;'Work DB'!C684,'Transport-DB'!F:F,"="&amp;'Work DB'!$P$4)</f>
        <v>0</v>
      </c>
      <c r="Q684" s="166">
        <f>SUMIFS('Transport-DB'!N:N,'Transport-DB'!C:C,"="&amp;'Work DB'!C684,'Transport-DB'!F:F,"="&amp;'Work DB'!$Q$4)</f>
        <v>0</v>
      </c>
      <c r="R684" s="167">
        <f>SUMIFS('Transport-DB'!N:N,'Transport-DB'!C:C,"="&amp;'Work DB'!C684,'Transport-DB'!F:F,"="&amp;'Work DB'!$R$4)</f>
        <v>0</v>
      </c>
      <c r="S684" s="168">
        <f>SUM(D684:J684)+SUM(K684:R684)-M684-SUMIFS(Transport_DB[ترانشه],Transport_DB[توضیحات],"دیسپوزال",Transport_DB[تاریخ],'Work DB'!C684)</f>
        <v>0</v>
      </c>
      <c r="T684" s="169">
        <f t="shared" si="82"/>
        <v>0</v>
      </c>
      <c r="U684" s="169"/>
      <c r="V684" s="169"/>
      <c r="W684" s="169"/>
      <c r="X684" s="169"/>
      <c r="Y684" s="167"/>
      <c r="Z684" s="249"/>
      <c r="AA684" s="168">
        <f>SUMIFS('Transport-DB'!P:P,'Transport-DB'!C:C,"="&amp;'Work DB'!C684,'Transport-DB'!F:F,"="&amp;'Work DB'!$AA$4)</f>
        <v>0</v>
      </c>
      <c r="AB684" s="169">
        <f>SUMIFS('Transport-DB'!P:P,'Transport-DB'!C:C,"="&amp;'Work DB'!C684,'Transport-DB'!F:F,"="&amp;'Work DB'!$AB$4)</f>
        <v>0</v>
      </c>
      <c r="AC684" s="169">
        <f>SUMIFS('Transport-DB'!P:P,'Transport-DB'!C:C,"="&amp;'Work DB'!C684,'Transport-DB'!F:F,"="&amp;'Work DB'!$AC$4)</f>
        <v>0</v>
      </c>
      <c r="AD684" s="166">
        <f>SUMIFS('Transport-DB'!P:P,'Transport-DB'!C:C,"="&amp;'Work DB'!C684,'Transport-DB'!F:F,"="&amp;'Work DB'!$AD$4)</f>
        <v>0</v>
      </c>
      <c r="AE684" s="166">
        <f>SUMIFS('Transport-DB'!P:P,'Transport-DB'!C:C,"="&amp;'Work DB'!C684,'Transport-DB'!F:F,"="&amp;'Work DB'!$AE$4)</f>
        <v>0</v>
      </c>
      <c r="AF684" s="166">
        <f>SUMIFS('Transport-DB'!P:P,'Transport-DB'!C:C,"="&amp;'Work DB'!C684,'Transport-DB'!F:F,"="&amp;'Work DB'!$AF$4)</f>
        <v>0</v>
      </c>
      <c r="AG684" s="167"/>
      <c r="AH684" s="168">
        <f>SUMIFS('Transport-DB'!Q:Q,'Transport-DB'!C:C,"="&amp;'Work DB'!C684)</f>
        <v>0</v>
      </c>
      <c r="AI684" s="170">
        <f>SUMIFS(Civil_DB[قالب بندی],Civil_DB[تاریخ],"="&amp;'Work DB'!C684)</f>
        <v>0</v>
      </c>
      <c r="AJ684" s="169"/>
      <c r="AK684" s="167">
        <f>SUMIFS(Civil_DB[بتن],Civil_DB[تاریخ],"="&amp;'Work DB'!C684)</f>
        <v>0</v>
      </c>
      <c r="AL684" s="28"/>
      <c r="AM684" s="29"/>
      <c r="AN684" s="31"/>
      <c r="AO684" s="28"/>
      <c r="AP684" s="29"/>
      <c r="AQ684" s="29"/>
      <c r="AR684" s="30"/>
      <c r="AS684" s="28"/>
      <c r="AT684" s="29"/>
      <c r="AU684" s="30"/>
      <c r="AV684" s="184"/>
      <c r="AW684" s="29"/>
      <c r="AX684" s="29"/>
      <c r="AY684" s="29"/>
      <c r="AZ684" s="29"/>
      <c r="BA684" s="29"/>
      <c r="BB684" s="29"/>
      <c r="BC684" s="30"/>
      <c r="BD684" s="249"/>
      <c r="BE684" s="249"/>
      <c r="BF684" s="249"/>
      <c r="BG684" s="249"/>
      <c r="BH684" s="32"/>
      <c r="BI684" s="56"/>
    </row>
    <row r="685" spans="2:61" s="15" customFormat="1" ht="21" x14ac:dyDescent="0.25">
      <c r="B685" s="47"/>
      <c r="C685" s="20">
        <f t="shared" si="81"/>
        <v>46050</v>
      </c>
      <c r="D685" s="168">
        <f>SUMIFS('Transport-DB'!O:O,'Transport-DB'!C:C,"="&amp;'Work DB'!C685,'Transport-DB'!F:F,"="&amp;'Work DB'!$D$4)</f>
        <v>0</v>
      </c>
      <c r="E685" s="169">
        <f>SUMIFS('Transport-DB'!O:O,'Transport-DB'!C:C,"="&amp;'Work DB'!C685,'Transport-DB'!F:F,"="&amp;'Work DB'!$E$4)</f>
        <v>0</v>
      </c>
      <c r="F685" s="169">
        <f>SUMIFS('Transport-DB'!O:O,'Transport-DB'!C:C,"="&amp;'Work DB'!C685,'Transport-DB'!F:F,"="&amp;'Work DB'!$F$4)</f>
        <v>0</v>
      </c>
      <c r="G685" s="169">
        <f>SUMIFS('Transport-DB'!O:O,'Transport-DB'!C:C,"="&amp;'Work DB'!C685,'Transport-DB'!F:F,"="&amp;'Work DB'!$G$4)</f>
        <v>0</v>
      </c>
      <c r="H685" s="166">
        <f>SUMIFS('Transport-DB'!O:O,'Transport-DB'!C:C,"="&amp;'Work DB'!C685,'Transport-DB'!F:F,"="&amp;'Work DB'!$H$4)</f>
        <v>0</v>
      </c>
      <c r="I685" s="169">
        <f>SUMIFS('Transport-DB'!O:O,'Transport-DB'!C:C,"="&amp;'Work DB'!C685,'Transport-DB'!F:F,"="&amp;'Work DB'!$I$4)</f>
        <v>0</v>
      </c>
      <c r="J685" s="337">
        <f>SUMIFS('Transport-DB'!O:O,'Transport-DB'!C:C,"="&amp;'Work DB'!C685,'Transport-DB'!F:F,"="&amp;'Work DB'!$J$4)</f>
        <v>0</v>
      </c>
      <c r="K685" s="168">
        <f>SUMIFS('Transport-DB'!N:N,'Transport-DB'!C:C,"="&amp;'Work DB'!C685,'Transport-DB'!F:F,"="&amp;'Work DB'!$K$4)</f>
        <v>0</v>
      </c>
      <c r="L685" s="169">
        <f>SUMIFS('Transport-DB'!N:N,'Transport-DB'!C:C,"="&amp;'Work DB'!C685,'Transport-DB'!F:F,"="&amp;'Work DB'!$L$4)</f>
        <v>0</v>
      </c>
      <c r="M685" s="169">
        <f>SUMIFS('Transport-DB'!N:N,'Transport-DB'!C:C,"="&amp;'Work DB'!C685,'Transport-DB'!F:F,"="&amp;'Work DB'!$M$4)</f>
        <v>0</v>
      </c>
      <c r="N685" s="169">
        <f>SUMIFS('Transport-DB'!N:N,'Transport-DB'!C:C,"="&amp;'Work DB'!C685,'Transport-DB'!F:F,"="&amp;'Work DB'!$N$4)</f>
        <v>0</v>
      </c>
      <c r="O685" s="169">
        <f>SUMIFS('Transport-DB'!N:N,'Transport-DB'!C:C,"="&amp;'Work DB'!C685,'Transport-DB'!F:F,"="&amp;'Work DB'!$O$4)</f>
        <v>0</v>
      </c>
      <c r="P685" s="169">
        <f>SUMIFS('Transport-DB'!N:N,'Transport-DB'!C:C,"="&amp;'Work DB'!C685,'Transport-DB'!F:F,"="&amp;'Work DB'!$P$4)</f>
        <v>0</v>
      </c>
      <c r="Q685" s="166">
        <f>SUMIFS('Transport-DB'!N:N,'Transport-DB'!C:C,"="&amp;'Work DB'!C685,'Transport-DB'!F:F,"="&amp;'Work DB'!$Q$4)</f>
        <v>0</v>
      </c>
      <c r="R685" s="167">
        <f>SUMIFS('Transport-DB'!N:N,'Transport-DB'!C:C,"="&amp;'Work DB'!C685,'Transport-DB'!F:F,"="&amp;'Work DB'!$R$4)</f>
        <v>0</v>
      </c>
      <c r="S685" s="168">
        <f>SUM(D685:J685)+SUM(K685:R685)-M685-SUMIFS(Transport_DB[ترانشه],Transport_DB[توضیحات],"دیسپوزال",Transport_DB[تاریخ],'Work DB'!C685)</f>
        <v>0</v>
      </c>
      <c r="T685" s="169">
        <f t="shared" si="82"/>
        <v>0</v>
      </c>
      <c r="U685" s="169"/>
      <c r="V685" s="169"/>
      <c r="W685" s="169"/>
      <c r="X685" s="169"/>
      <c r="Y685" s="167"/>
      <c r="Z685" s="249"/>
      <c r="AA685" s="168">
        <f>SUMIFS('Transport-DB'!P:P,'Transport-DB'!C:C,"="&amp;'Work DB'!C685,'Transport-DB'!F:F,"="&amp;'Work DB'!$AA$4)</f>
        <v>0</v>
      </c>
      <c r="AB685" s="169">
        <f>SUMIFS('Transport-DB'!P:P,'Transport-DB'!C:C,"="&amp;'Work DB'!C685,'Transport-DB'!F:F,"="&amp;'Work DB'!$AB$4)</f>
        <v>0</v>
      </c>
      <c r="AC685" s="169">
        <f>SUMIFS('Transport-DB'!P:P,'Transport-DB'!C:C,"="&amp;'Work DB'!C685,'Transport-DB'!F:F,"="&amp;'Work DB'!$AC$4)</f>
        <v>0</v>
      </c>
      <c r="AD685" s="166">
        <f>SUMIFS('Transport-DB'!P:P,'Transport-DB'!C:C,"="&amp;'Work DB'!C685,'Transport-DB'!F:F,"="&amp;'Work DB'!$AD$4)</f>
        <v>0</v>
      </c>
      <c r="AE685" s="166">
        <f>SUMIFS('Transport-DB'!P:P,'Transport-DB'!C:C,"="&amp;'Work DB'!C685,'Transport-DB'!F:F,"="&amp;'Work DB'!$AE$4)</f>
        <v>0</v>
      </c>
      <c r="AF685" s="166">
        <f>SUMIFS('Transport-DB'!P:P,'Transport-DB'!C:C,"="&amp;'Work DB'!C685,'Transport-DB'!F:F,"="&amp;'Work DB'!$AF$4)</f>
        <v>0</v>
      </c>
      <c r="AG685" s="167"/>
      <c r="AH685" s="168">
        <f>SUMIFS('Transport-DB'!Q:Q,'Transport-DB'!C:C,"="&amp;'Work DB'!C685)</f>
        <v>0</v>
      </c>
      <c r="AI685" s="170">
        <f>SUMIFS(Civil_DB[قالب بندی],Civil_DB[تاریخ],"="&amp;'Work DB'!C685)</f>
        <v>0</v>
      </c>
      <c r="AJ685" s="169"/>
      <c r="AK685" s="167">
        <f>SUMIFS(Civil_DB[بتن],Civil_DB[تاریخ],"="&amp;'Work DB'!C685)</f>
        <v>0</v>
      </c>
      <c r="AL685" s="28"/>
      <c r="AM685" s="29"/>
      <c r="AN685" s="31"/>
      <c r="AO685" s="28"/>
      <c r="AP685" s="29"/>
      <c r="AQ685" s="29"/>
      <c r="AR685" s="30"/>
      <c r="AS685" s="28"/>
      <c r="AT685" s="29"/>
      <c r="AU685" s="30"/>
      <c r="AV685" s="184"/>
      <c r="AW685" s="29"/>
      <c r="AX685" s="29"/>
      <c r="AY685" s="29"/>
      <c r="AZ685" s="29"/>
      <c r="BA685" s="29"/>
      <c r="BB685" s="29"/>
      <c r="BC685" s="30"/>
      <c r="BD685" s="249"/>
      <c r="BE685" s="249"/>
      <c r="BF685" s="249"/>
      <c r="BG685" s="249"/>
      <c r="BH685" s="32"/>
      <c r="BI685" s="56"/>
    </row>
    <row r="686" spans="2:61" s="15" customFormat="1" ht="21" x14ac:dyDescent="0.25">
      <c r="B686" s="47"/>
      <c r="C686" s="20">
        <f t="shared" si="81"/>
        <v>46051</v>
      </c>
      <c r="D686" s="168">
        <f>SUMIFS('Transport-DB'!O:O,'Transport-DB'!C:C,"="&amp;'Work DB'!C686,'Transport-DB'!F:F,"="&amp;'Work DB'!$D$4)</f>
        <v>0</v>
      </c>
      <c r="E686" s="169">
        <f>SUMIFS('Transport-DB'!O:O,'Transport-DB'!C:C,"="&amp;'Work DB'!C686,'Transport-DB'!F:F,"="&amp;'Work DB'!$E$4)</f>
        <v>0</v>
      </c>
      <c r="F686" s="169">
        <f>SUMIFS('Transport-DB'!O:O,'Transport-DB'!C:C,"="&amp;'Work DB'!C686,'Transport-DB'!F:F,"="&amp;'Work DB'!$F$4)</f>
        <v>0</v>
      </c>
      <c r="G686" s="169">
        <f>SUMIFS('Transport-DB'!O:O,'Transport-DB'!C:C,"="&amp;'Work DB'!C686,'Transport-DB'!F:F,"="&amp;'Work DB'!$G$4)</f>
        <v>0</v>
      </c>
      <c r="H686" s="166">
        <f>SUMIFS('Transport-DB'!O:O,'Transport-DB'!C:C,"="&amp;'Work DB'!C686,'Transport-DB'!F:F,"="&amp;'Work DB'!$H$4)</f>
        <v>0</v>
      </c>
      <c r="I686" s="169">
        <f>SUMIFS('Transport-DB'!O:O,'Transport-DB'!C:C,"="&amp;'Work DB'!C686,'Transport-DB'!F:F,"="&amp;'Work DB'!$I$4)</f>
        <v>0</v>
      </c>
      <c r="J686" s="337">
        <f>SUMIFS('Transport-DB'!O:O,'Transport-DB'!C:C,"="&amp;'Work DB'!C686,'Transport-DB'!F:F,"="&amp;'Work DB'!$J$4)</f>
        <v>0</v>
      </c>
      <c r="K686" s="168">
        <f>SUMIFS('Transport-DB'!N:N,'Transport-DB'!C:C,"="&amp;'Work DB'!C686,'Transport-DB'!F:F,"="&amp;'Work DB'!$K$4)</f>
        <v>0</v>
      </c>
      <c r="L686" s="169">
        <f>SUMIFS('Transport-DB'!N:N,'Transport-DB'!C:C,"="&amp;'Work DB'!C686,'Transport-DB'!F:F,"="&amp;'Work DB'!$L$4)</f>
        <v>0</v>
      </c>
      <c r="M686" s="169">
        <f>SUMIFS('Transport-DB'!N:N,'Transport-DB'!C:C,"="&amp;'Work DB'!C686,'Transport-DB'!F:F,"="&amp;'Work DB'!$M$4)</f>
        <v>0</v>
      </c>
      <c r="N686" s="169">
        <f>SUMIFS('Transport-DB'!N:N,'Transport-DB'!C:C,"="&amp;'Work DB'!C686,'Transport-DB'!F:F,"="&amp;'Work DB'!$N$4)</f>
        <v>0</v>
      </c>
      <c r="O686" s="169">
        <f>SUMIFS('Transport-DB'!N:N,'Transport-DB'!C:C,"="&amp;'Work DB'!C686,'Transport-DB'!F:F,"="&amp;'Work DB'!$O$4)</f>
        <v>0</v>
      </c>
      <c r="P686" s="169">
        <f>SUMIFS('Transport-DB'!N:N,'Transport-DB'!C:C,"="&amp;'Work DB'!C686,'Transport-DB'!F:F,"="&amp;'Work DB'!$P$4)</f>
        <v>0</v>
      </c>
      <c r="Q686" s="166">
        <f>SUMIFS('Transport-DB'!N:N,'Transport-DB'!C:C,"="&amp;'Work DB'!C686,'Transport-DB'!F:F,"="&amp;'Work DB'!$Q$4)</f>
        <v>0</v>
      </c>
      <c r="R686" s="167">
        <f>SUMIFS('Transport-DB'!N:N,'Transport-DB'!C:C,"="&amp;'Work DB'!C686,'Transport-DB'!F:F,"="&amp;'Work DB'!$R$4)</f>
        <v>0</v>
      </c>
      <c r="S686" s="168">
        <f>SUM(D686:J686)+SUM(K686:R686)-M686-SUMIFS(Transport_DB[ترانشه],Transport_DB[توضیحات],"دیسپوزال",Transport_DB[تاریخ],'Work DB'!C686)</f>
        <v>0</v>
      </c>
      <c r="T686" s="169">
        <f t="shared" si="82"/>
        <v>0</v>
      </c>
      <c r="U686" s="169"/>
      <c r="V686" s="169"/>
      <c r="W686" s="169"/>
      <c r="X686" s="169"/>
      <c r="Y686" s="167"/>
      <c r="Z686" s="249"/>
      <c r="AA686" s="168">
        <f>SUMIFS('Transport-DB'!P:P,'Transport-DB'!C:C,"="&amp;'Work DB'!C686,'Transport-DB'!F:F,"="&amp;'Work DB'!$AA$4)</f>
        <v>0</v>
      </c>
      <c r="AB686" s="169">
        <f>SUMIFS('Transport-DB'!P:P,'Transport-DB'!C:C,"="&amp;'Work DB'!C686,'Transport-DB'!F:F,"="&amp;'Work DB'!$AB$4)</f>
        <v>0</v>
      </c>
      <c r="AC686" s="169">
        <f>SUMIFS('Transport-DB'!P:P,'Transport-DB'!C:C,"="&amp;'Work DB'!C686,'Transport-DB'!F:F,"="&amp;'Work DB'!$AC$4)</f>
        <v>0</v>
      </c>
      <c r="AD686" s="166">
        <f>SUMIFS('Transport-DB'!P:P,'Transport-DB'!C:C,"="&amp;'Work DB'!C686,'Transport-DB'!F:F,"="&amp;'Work DB'!$AD$4)</f>
        <v>0</v>
      </c>
      <c r="AE686" s="166">
        <f>SUMIFS('Transport-DB'!P:P,'Transport-DB'!C:C,"="&amp;'Work DB'!C686,'Transport-DB'!F:F,"="&amp;'Work DB'!$AE$4)</f>
        <v>0</v>
      </c>
      <c r="AF686" s="166">
        <f>SUMIFS('Transport-DB'!P:P,'Transport-DB'!C:C,"="&amp;'Work DB'!C686,'Transport-DB'!F:F,"="&amp;'Work DB'!$AF$4)</f>
        <v>0</v>
      </c>
      <c r="AG686" s="167"/>
      <c r="AH686" s="168">
        <f>SUMIFS('Transport-DB'!Q:Q,'Transport-DB'!C:C,"="&amp;'Work DB'!C686)</f>
        <v>0</v>
      </c>
      <c r="AI686" s="170">
        <f>SUMIFS(Civil_DB[قالب بندی],Civil_DB[تاریخ],"="&amp;'Work DB'!C686)</f>
        <v>0</v>
      </c>
      <c r="AJ686" s="169"/>
      <c r="AK686" s="167">
        <f>SUMIFS(Civil_DB[بتن],Civil_DB[تاریخ],"="&amp;'Work DB'!C686)</f>
        <v>0</v>
      </c>
      <c r="AL686" s="28"/>
      <c r="AM686" s="29"/>
      <c r="AN686" s="31"/>
      <c r="AO686" s="28"/>
      <c r="AP686" s="29"/>
      <c r="AQ686" s="29"/>
      <c r="AR686" s="30"/>
      <c r="AS686" s="28"/>
      <c r="AT686" s="29"/>
      <c r="AU686" s="30"/>
      <c r="AV686" s="184"/>
      <c r="AW686" s="29"/>
      <c r="AX686" s="29"/>
      <c r="AY686" s="29"/>
      <c r="AZ686" s="29"/>
      <c r="BA686" s="29"/>
      <c r="BB686" s="29"/>
      <c r="BC686" s="30"/>
      <c r="BD686" s="249"/>
      <c r="BE686" s="249"/>
      <c r="BF686" s="249"/>
      <c r="BG686" s="249"/>
      <c r="BH686" s="32"/>
      <c r="BI686" s="56"/>
    </row>
    <row r="687" spans="2:61" s="15" customFormat="1" ht="21" x14ac:dyDescent="0.25">
      <c r="B687" s="47"/>
      <c r="C687" s="20">
        <f t="shared" si="81"/>
        <v>46052</v>
      </c>
      <c r="D687" s="168">
        <f>SUMIFS('Transport-DB'!O:O,'Transport-DB'!C:C,"="&amp;'Work DB'!C687,'Transport-DB'!F:F,"="&amp;'Work DB'!$D$4)</f>
        <v>0</v>
      </c>
      <c r="E687" s="169">
        <f>SUMIFS('Transport-DB'!O:O,'Transport-DB'!C:C,"="&amp;'Work DB'!C687,'Transport-DB'!F:F,"="&amp;'Work DB'!$E$4)</f>
        <v>0</v>
      </c>
      <c r="F687" s="169">
        <f>SUMIFS('Transport-DB'!O:O,'Transport-DB'!C:C,"="&amp;'Work DB'!C687,'Transport-DB'!F:F,"="&amp;'Work DB'!$F$4)</f>
        <v>0</v>
      </c>
      <c r="G687" s="169">
        <f>SUMIFS('Transport-DB'!O:O,'Transport-DB'!C:C,"="&amp;'Work DB'!C687,'Transport-DB'!F:F,"="&amp;'Work DB'!$G$4)</f>
        <v>0</v>
      </c>
      <c r="H687" s="166">
        <f>SUMIFS('Transport-DB'!O:O,'Transport-DB'!C:C,"="&amp;'Work DB'!C687,'Transport-DB'!F:F,"="&amp;'Work DB'!$H$4)</f>
        <v>0</v>
      </c>
      <c r="I687" s="169">
        <f>SUMIFS('Transport-DB'!O:O,'Transport-DB'!C:C,"="&amp;'Work DB'!C687,'Transport-DB'!F:F,"="&amp;'Work DB'!$I$4)</f>
        <v>0</v>
      </c>
      <c r="J687" s="337">
        <f>SUMIFS('Transport-DB'!O:O,'Transport-DB'!C:C,"="&amp;'Work DB'!C687,'Transport-DB'!F:F,"="&amp;'Work DB'!$J$4)</f>
        <v>0</v>
      </c>
      <c r="K687" s="168">
        <f>SUMIFS('Transport-DB'!N:N,'Transport-DB'!C:C,"="&amp;'Work DB'!C687,'Transport-DB'!F:F,"="&amp;'Work DB'!$K$4)</f>
        <v>0</v>
      </c>
      <c r="L687" s="169">
        <f>SUMIFS('Transport-DB'!N:N,'Transport-DB'!C:C,"="&amp;'Work DB'!C687,'Transport-DB'!F:F,"="&amp;'Work DB'!$L$4)</f>
        <v>0</v>
      </c>
      <c r="M687" s="169">
        <f>SUMIFS('Transport-DB'!N:N,'Transport-DB'!C:C,"="&amp;'Work DB'!C687,'Transport-DB'!F:F,"="&amp;'Work DB'!$M$4)</f>
        <v>0</v>
      </c>
      <c r="N687" s="169">
        <f>SUMIFS('Transport-DB'!N:N,'Transport-DB'!C:C,"="&amp;'Work DB'!C687,'Transport-DB'!F:F,"="&amp;'Work DB'!$N$4)</f>
        <v>0</v>
      </c>
      <c r="O687" s="169">
        <f>SUMIFS('Transport-DB'!N:N,'Transport-DB'!C:C,"="&amp;'Work DB'!C687,'Transport-DB'!F:F,"="&amp;'Work DB'!$O$4)</f>
        <v>0</v>
      </c>
      <c r="P687" s="169">
        <f>SUMIFS('Transport-DB'!N:N,'Transport-DB'!C:C,"="&amp;'Work DB'!C687,'Transport-DB'!F:F,"="&amp;'Work DB'!$P$4)</f>
        <v>0</v>
      </c>
      <c r="Q687" s="166">
        <f>SUMIFS('Transport-DB'!N:N,'Transport-DB'!C:C,"="&amp;'Work DB'!C687,'Transport-DB'!F:F,"="&amp;'Work DB'!$Q$4)</f>
        <v>0</v>
      </c>
      <c r="R687" s="167">
        <f>SUMIFS('Transport-DB'!N:N,'Transport-DB'!C:C,"="&amp;'Work DB'!C687,'Transport-DB'!F:F,"="&amp;'Work DB'!$R$4)</f>
        <v>0</v>
      </c>
      <c r="S687" s="168">
        <f>SUM(D687:J687)+SUM(K687:R687)-M687-SUMIFS(Transport_DB[ترانشه],Transport_DB[توضیحات],"دیسپوزال",Transport_DB[تاریخ],'Work DB'!C687)</f>
        <v>0</v>
      </c>
      <c r="T687" s="169">
        <f t="shared" si="82"/>
        <v>0</v>
      </c>
      <c r="U687" s="169"/>
      <c r="V687" s="169"/>
      <c r="W687" s="169"/>
      <c r="X687" s="169"/>
      <c r="Y687" s="167"/>
      <c r="Z687" s="249"/>
      <c r="AA687" s="168">
        <f>SUMIFS('Transport-DB'!P:P,'Transport-DB'!C:C,"="&amp;'Work DB'!C687,'Transport-DB'!F:F,"="&amp;'Work DB'!$AA$4)</f>
        <v>0</v>
      </c>
      <c r="AB687" s="169">
        <f>SUMIFS('Transport-DB'!P:P,'Transport-DB'!C:C,"="&amp;'Work DB'!C687,'Transport-DB'!F:F,"="&amp;'Work DB'!$AB$4)</f>
        <v>0</v>
      </c>
      <c r="AC687" s="169">
        <f>SUMIFS('Transport-DB'!P:P,'Transport-DB'!C:C,"="&amp;'Work DB'!C687,'Transport-DB'!F:F,"="&amp;'Work DB'!$AC$4)</f>
        <v>0</v>
      </c>
      <c r="AD687" s="166">
        <f>SUMIFS('Transport-DB'!P:P,'Transport-DB'!C:C,"="&amp;'Work DB'!C687,'Transport-DB'!F:F,"="&amp;'Work DB'!$AD$4)</f>
        <v>0</v>
      </c>
      <c r="AE687" s="166">
        <f>SUMIFS('Transport-DB'!P:P,'Transport-DB'!C:C,"="&amp;'Work DB'!C687,'Transport-DB'!F:F,"="&amp;'Work DB'!$AE$4)</f>
        <v>0</v>
      </c>
      <c r="AF687" s="166">
        <f>SUMIFS('Transport-DB'!P:P,'Transport-DB'!C:C,"="&amp;'Work DB'!C687,'Transport-DB'!F:F,"="&amp;'Work DB'!$AF$4)</f>
        <v>0</v>
      </c>
      <c r="AG687" s="167"/>
      <c r="AH687" s="168">
        <f>SUMIFS('Transport-DB'!Q:Q,'Transport-DB'!C:C,"="&amp;'Work DB'!C687)</f>
        <v>0</v>
      </c>
      <c r="AI687" s="170">
        <f>SUMIFS(Civil_DB[قالب بندی],Civil_DB[تاریخ],"="&amp;'Work DB'!C687)</f>
        <v>0</v>
      </c>
      <c r="AJ687" s="169"/>
      <c r="AK687" s="167">
        <f>SUMIFS(Civil_DB[بتن],Civil_DB[تاریخ],"="&amp;'Work DB'!C687)</f>
        <v>0</v>
      </c>
      <c r="AL687" s="28"/>
      <c r="AM687" s="29"/>
      <c r="AN687" s="31"/>
      <c r="AO687" s="28"/>
      <c r="AP687" s="29"/>
      <c r="AQ687" s="29"/>
      <c r="AR687" s="30"/>
      <c r="AS687" s="28"/>
      <c r="AT687" s="29"/>
      <c r="AU687" s="30"/>
      <c r="AV687" s="184"/>
      <c r="AW687" s="29"/>
      <c r="AX687" s="29"/>
      <c r="AY687" s="29"/>
      <c r="AZ687" s="29"/>
      <c r="BA687" s="29"/>
      <c r="BB687" s="29"/>
      <c r="BC687" s="30"/>
      <c r="BD687" s="249"/>
      <c r="BE687" s="249"/>
      <c r="BF687" s="249"/>
      <c r="BG687" s="249"/>
      <c r="BH687" s="32"/>
      <c r="BI687" s="56"/>
    </row>
    <row r="688" spans="2:61" s="15" customFormat="1" ht="21" x14ac:dyDescent="0.25">
      <c r="B688" s="47"/>
      <c r="C688" s="20">
        <f t="shared" si="81"/>
        <v>46053</v>
      </c>
      <c r="D688" s="168">
        <f>SUMIFS('Transport-DB'!O:O,'Transport-DB'!C:C,"="&amp;'Work DB'!C688,'Transport-DB'!F:F,"="&amp;'Work DB'!$D$4)</f>
        <v>0</v>
      </c>
      <c r="E688" s="169">
        <f>SUMIFS('Transport-DB'!O:O,'Transport-DB'!C:C,"="&amp;'Work DB'!C688,'Transport-DB'!F:F,"="&amp;'Work DB'!$E$4)</f>
        <v>0</v>
      </c>
      <c r="F688" s="169">
        <f>SUMIFS('Transport-DB'!O:O,'Transport-DB'!C:C,"="&amp;'Work DB'!C688,'Transport-DB'!F:F,"="&amp;'Work DB'!$F$4)</f>
        <v>0</v>
      </c>
      <c r="G688" s="169">
        <f>SUMIFS('Transport-DB'!O:O,'Transport-DB'!C:C,"="&amp;'Work DB'!C688,'Transport-DB'!F:F,"="&amp;'Work DB'!$G$4)</f>
        <v>0</v>
      </c>
      <c r="H688" s="166">
        <f>SUMIFS('Transport-DB'!O:O,'Transport-DB'!C:C,"="&amp;'Work DB'!C688,'Transport-DB'!F:F,"="&amp;'Work DB'!$H$4)</f>
        <v>0</v>
      </c>
      <c r="I688" s="169">
        <f>SUMIFS('Transport-DB'!O:O,'Transport-DB'!C:C,"="&amp;'Work DB'!C688,'Transport-DB'!F:F,"="&amp;'Work DB'!$I$4)</f>
        <v>0</v>
      </c>
      <c r="J688" s="337">
        <f>SUMIFS('Transport-DB'!O:O,'Transport-DB'!C:C,"="&amp;'Work DB'!C688,'Transport-DB'!F:F,"="&amp;'Work DB'!$J$4)</f>
        <v>0</v>
      </c>
      <c r="K688" s="168">
        <f>SUMIFS('Transport-DB'!N:N,'Transport-DB'!C:C,"="&amp;'Work DB'!C688,'Transport-DB'!F:F,"="&amp;'Work DB'!$K$4)</f>
        <v>0</v>
      </c>
      <c r="L688" s="169">
        <f>SUMIFS('Transport-DB'!N:N,'Transport-DB'!C:C,"="&amp;'Work DB'!C688,'Transport-DB'!F:F,"="&amp;'Work DB'!$L$4)</f>
        <v>0</v>
      </c>
      <c r="M688" s="169">
        <f>SUMIFS('Transport-DB'!N:N,'Transport-DB'!C:C,"="&amp;'Work DB'!C688,'Transport-DB'!F:F,"="&amp;'Work DB'!$M$4)</f>
        <v>0</v>
      </c>
      <c r="N688" s="169">
        <f>SUMIFS('Transport-DB'!N:N,'Transport-DB'!C:C,"="&amp;'Work DB'!C688,'Transport-DB'!F:F,"="&amp;'Work DB'!$N$4)</f>
        <v>0</v>
      </c>
      <c r="O688" s="169">
        <f>SUMIFS('Transport-DB'!N:N,'Transport-DB'!C:C,"="&amp;'Work DB'!C688,'Transport-DB'!F:F,"="&amp;'Work DB'!$O$4)</f>
        <v>0</v>
      </c>
      <c r="P688" s="169">
        <f>SUMIFS('Transport-DB'!N:N,'Transport-DB'!C:C,"="&amp;'Work DB'!C688,'Transport-DB'!F:F,"="&amp;'Work DB'!$P$4)</f>
        <v>0</v>
      </c>
      <c r="Q688" s="166">
        <f>SUMIFS('Transport-DB'!N:N,'Transport-DB'!C:C,"="&amp;'Work DB'!C688,'Transport-DB'!F:F,"="&amp;'Work DB'!$Q$4)</f>
        <v>0</v>
      </c>
      <c r="R688" s="167">
        <f>SUMIFS('Transport-DB'!N:N,'Transport-DB'!C:C,"="&amp;'Work DB'!C688,'Transport-DB'!F:F,"="&amp;'Work DB'!$R$4)</f>
        <v>0</v>
      </c>
      <c r="S688" s="168">
        <f>SUM(D688:J688)+SUM(K688:R688)-M688-SUMIFS(Transport_DB[ترانشه],Transport_DB[توضیحات],"دیسپوزال",Transport_DB[تاریخ],'Work DB'!C688)</f>
        <v>0</v>
      </c>
      <c r="T688" s="169">
        <f t="shared" si="82"/>
        <v>0</v>
      </c>
      <c r="U688" s="169"/>
      <c r="V688" s="169"/>
      <c r="W688" s="169"/>
      <c r="X688" s="169"/>
      <c r="Y688" s="167"/>
      <c r="Z688" s="249"/>
      <c r="AA688" s="168">
        <f>SUMIFS('Transport-DB'!P:P,'Transport-DB'!C:C,"="&amp;'Work DB'!C688,'Transport-DB'!F:F,"="&amp;'Work DB'!$AA$4)</f>
        <v>0</v>
      </c>
      <c r="AB688" s="169">
        <f>SUMIFS('Transport-DB'!P:P,'Transport-DB'!C:C,"="&amp;'Work DB'!C688,'Transport-DB'!F:F,"="&amp;'Work DB'!$AB$4)</f>
        <v>0</v>
      </c>
      <c r="AC688" s="169">
        <f>SUMIFS('Transport-DB'!P:P,'Transport-DB'!C:C,"="&amp;'Work DB'!C688,'Transport-DB'!F:F,"="&amp;'Work DB'!$AC$4)</f>
        <v>0</v>
      </c>
      <c r="AD688" s="166">
        <f>SUMIFS('Transport-DB'!P:P,'Transport-DB'!C:C,"="&amp;'Work DB'!C688,'Transport-DB'!F:F,"="&amp;'Work DB'!$AD$4)</f>
        <v>0</v>
      </c>
      <c r="AE688" s="166">
        <f>SUMIFS('Transport-DB'!P:P,'Transport-DB'!C:C,"="&amp;'Work DB'!C688,'Transport-DB'!F:F,"="&amp;'Work DB'!$AE$4)</f>
        <v>0</v>
      </c>
      <c r="AF688" s="166">
        <f>SUMIFS('Transport-DB'!P:P,'Transport-DB'!C:C,"="&amp;'Work DB'!C688,'Transport-DB'!F:F,"="&amp;'Work DB'!$AF$4)</f>
        <v>0</v>
      </c>
      <c r="AG688" s="167"/>
      <c r="AH688" s="168">
        <f>SUMIFS('Transport-DB'!Q:Q,'Transport-DB'!C:C,"="&amp;'Work DB'!C688)</f>
        <v>0</v>
      </c>
      <c r="AI688" s="170">
        <f>SUMIFS(Civil_DB[قالب بندی],Civil_DB[تاریخ],"="&amp;'Work DB'!C688)</f>
        <v>0</v>
      </c>
      <c r="AJ688" s="169"/>
      <c r="AK688" s="167">
        <f>SUMIFS(Civil_DB[بتن],Civil_DB[تاریخ],"="&amp;'Work DB'!C688)</f>
        <v>0</v>
      </c>
      <c r="AL688" s="28"/>
      <c r="AM688" s="29"/>
      <c r="AN688" s="31"/>
      <c r="AO688" s="28"/>
      <c r="AP688" s="29"/>
      <c r="AQ688" s="29"/>
      <c r="AR688" s="30"/>
      <c r="AS688" s="28"/>
      <c r="AT688" s="29"/>
      <c r="AU688" s="30"/>
      <c r="AV688" s="184"/>
      <c r="AW688" s="29"/>
      <c r="AX688" s="29"/>
      <c r="AY688" s="29"/>
      <c r="AZ688" s="29"/>
      <c r="BA688" s="29"/>
      <c r="BB688" s="29"/>
      <c r="BC688" s="30"/>
      <c r="BD688" s="249"/>
      <c r="BE688" s="249"/>
      <c r="BF688" s="249"/>
      <c r="BG688" s="249"/>
      <c r="BH688" s="32"/>
      <c r="BI688" s="56"/>
    </row>
    <row r="689" spans="2:61" s="15" customFormat="1" ht="21" x14ac:dyDescent="0.25">
      <c r="B689" s="47"/>
      <c r="C689" s="20">
        <f t="shared" si="81"/>
        <v>46054</v>
      </c>
      <c r="D689" s="168">
        <f>SUMIFS('Transport-DB'!O:O,'Transport-DB'!C:C,"="&amp;'Work DB'!C689,'Transport-DB'!F:F,"="&amp;'Work DB'!$D$4)</f>
        <v>0</v>
      </c>
      <c r="E689" s="169">
        <f>SUMIFS('Transport-DB'!O:O,'Transport-DB'!C:C,"="&amp;'Work DB'!C689,'Transport-DB'!F:F,"="&amp;'Work DB'!$E$4)</f>
        <v>0</v>
      </c>
      <c r="F689" s="169">
        <f>SUMIFS('Transport-DB'!O:O,'Transport-DB'!C:C,"="&amp;'Work DB'!C689,'Transport-DB'!F:F,"="&amp;'Work DB'!$F$4)</f>
        <v>0</v>
      </c>
      <c r="G689" s="169">
        <f>SUMIFS('Transport-DB'!O:O,'Transport-DB'!C:C,"="&amp;'Work DB'!C689,'Transport-DB'!F:F,"="&amp;'Work DB'!$G$4)</f>
        <v>0</v>
      </c>
      <c r="H689" s="166">
        <f>SUMIFS('Transport-DB'!O:O,'Transport-DB'!C:C,"="&amp;'Work DB'!C689,'Transport-DB'!F:F,"="&amp;'Work DB'!$H$4)</f>
        <v>0</v>
      </c>
      <c r="I689" s="169">
        <f>SUMIFS('Transport-DB'!O:O,'Transport-DB'!C:C,"="&amp;'Work DB'!C689,'Transport-DB'!F:F,"="&amp;'Work DB'!$I$4)</f>
        <v>0</v>
      </c>
      <c r="J689" s="337">
        <f>SUMIFS('Transport-DB'!O:O,'Transport-DB'!C:C,"="&amp;'Work DB'!C689,'Transport-DB'!F:F,"="&amp;'Work DB'!$J$4)</f>
        <v>0</v>
      </c>
      <c r="K689" s="168">
        <f>SUMIFS('Transport-DB'!N:N,'Transport-DB'!C:C,"="&amp;'Work DB'!C689,'Transport-DB'!F:F,"="&amp;'Work DB'!$K$4)</f>
        <v>0</v>
      </c>
      <c r="L689" s="169">
        <f>SUMIFS('Transport-DB'!N:N,'Transport-DB'!C:C,"="&amp;'Work DB'!C689,'Transport-DB'!F:F,"="&amp;'Work DB'!$L$4)</f>
        <v>0</v>
      </c>
      <c r="M689" s="169">
        <f>SUMIFS('Transport-DB'!N:N,'Transport-DB'!C:C,"="&amp;'Work DB'!C689,'Transport-DB'!F:F,"="&amp;'Work DB'!$M$4)</f>
        <v>0</v>
      </c>
      <c r="N689" s="169">
        <f>SUMIFS('Transport-DB'!N:N,'Transport-DB'!C:C,"="&amp;'Work DB'!C689,'Transport-DB'!F:F,"="&amp;'Work DB'!$N$4)</f>
        <v>0</v>
      </c>
      <c r="O689" s="169">
        <f>SUMIFS('Transport-DB'!N:N,'Transport-DB'!C:C,"="&amp;'Work DB'!C689,'Transport-DB'!F:F,"="&amp;'Work DB'!$O$4)</f>
        <v>0</v>
      </c>
      <c r="P689" s="169">
        <f>SUMIFS('Transport-DB'!N:N,'Transport-DB'!C:C,"="&amp;'Work DB'!C689,'Transport-DB'!F:F,"="&amp;'Work DB'!$P$4)</f>
        <v>0</v>
      </c>
      <c r="Q689" s="166">
        <f>SUMIFS('Transport-DB'!N:N,'Transport-DB'!C:C,"="&amp;'Work DB'!C689,'Transport-DB'!F:F,"="&amp;'Work DB'!$Q$4)</f>
        <v>0</v>
      </c>
      <c r="R689" s="167">
        <f>SUMIFS('Transport-DB'!N:N,'Transport-DB'!C:C,"="&amp;'Work DB'!C689,'Transport-DB'!F:F,"="&amp;'Work DB'!$R$4)</f>
        <v>0</v>
      </c>
      <c r="S689" s="168">
        <f>SUM(D689:J689)+SUM(K689:R689)-M689-SUMIFS(Transport_DB[ترانشه],Transport_DB[توضیحات],"دیسپوزال",Transport_DB[تاریخ],'Work DB'!C689)</f>
        <v>0</v>
      </c>
      <c r="T689" s="169">
        <f t="shared" si="82"/>
        <v>0</v>
      </c>
      <c r="U689" s="169"/>
      <c r="V689" s="169"/>
      <c r="W689" s="169"/>
      <c r="X689" s="169"/>
      <c r="Y689" s="167"/>
      <c r="Z689" s="249"/>
      <c r="AA689" s="168">
        <f>SUMIFS('Transport-DB'!P:P,'Transport-DB'!C:C,"="&amp;'Work DB'!C689,'Transport-DB'!F:F,"="&amp;'Work DB'!$AA$4)</f>
        <v>0</v>
      </c>
      <c r="AB689" s="169">
        <f>SUMIFS('Transport-DB'!P:P,'Transport-DB'!C:C,"="&amp;'Work DB'!C689,'Transport-DB'!F:F,"="&amp;'Work DB'!$AB$4)</f>
        <v>0</v>
      </c>
      <c r="AC689" s="169">
        <f>SUMIFS('Transport-DB'!P:P,'Transport-DB'!C:C,"="&amp;'Work DB'!C689,'Transport-DB'!F:F,"="&amp;'Work DB'!$AC$4)</f>
        <v>0</v>
      </c>
      <c r="AD689" s="166">
        <f>SUMIFS('Transport-DB'!P:P,'Transport-DB'!C:C,"="&amp;'Work DB'!C689,'Transport-DB'!F:F,"="&amp;'Work DB'!$AD$4)</f>
        <v>0</v>
      </c>
      <c r="AE689" s="166">
        <f>SUMIFS('Transport-DB'!P:P,'Transport-DB'!C:C,"="&amp;'Work DB'!C689,'Transport-DB'!F:F,"="&amp;'Work DB'!$AE$4)</f>
        <v>0</v>
      </c>
      <c r="AF689" s="166">
        <f>SUMIFS('Transport-DB'!P:P,'Transport-DB'!C:C,"="&amp;'Work DB'!C689,'Transport-DB'!F:F,"="&amp;'Work DB'!$AF$4)</f>
        <v>0</v>
      </c>
      <c r="AG689" s="167"/>
      <c r="AH689" s="168">
        <f>SUMIFS('Transport-DB'!Q:Q,'Transport-DB'!C:C,"="&amp;'Work DB'!C689)</f>
        <v>0</v>
      </c>
      <c r="AI689" s="170">
        <f>SUMIFS(Civil_DB[قالب بندی],Civil_DB[تاریخ],"="&amp;'Work DB'!C689)</f>
        <v>0</v>
      </c>
      <c r="AJ689" s="169"/>
      <c r="AK689" s="167">
        <f>SUMIFS(Civil_DB[بتن],Civil_DB[تاریخ],"="&amp;'Work DB'!C689)</f>
        <v>0</v>
      </c>
      <c r="AL689" s="28"/>
      <c r="AM689" s="29"/>
      <c r="AN689" s="31"/>
      <c r="AO689" s="28"/>
      <c r="AP689" s="29"/>
      <c r="AQ689" s="29"/>
      <c r="AR689" s="30"/>
      <c r="AS689" s="28"/>
      <c r="AT689" s="29"/>
      <c r="AU689" s="30"/>
      <c r="AV689" s="184"/>
      <c r="AW689" s="29"/>
      <c r="AX689" s="29"/>
      <c r="AY689" s="29"/>
      <c r="AZ689" s="29"/>
      <c r="BA689" s="29"/>
      <c r="BB689" s="29"/>
      <c r="BC689" s="30"/>
      <c r="BD689" s="249"/>
      <c r="BE689" s="249"/>
      <c r="BF689" s="249"/>
      <c r="BG689" s="249"/>
      <c r="BH689" s="32"/>
      <c r="BI689" s="56"/>
    </row>
    <row r="690" spans="2:61" s="15" customFormat="1" ht="21" x14ac:dyDescent="0.25">
      <c r="B690" s="47"/>
      <c r="C690" s="20">
        <f t="shared" si="81"/>
        <v>46055</v>
      </c>
      <c r="D690" s="168">
        <f>SUMIFS('Transport-DB'!O:O,'Transport-DB'!C:C,"="&amp;'Work DB'!C690,'Transport-DB'!F:F,"="&amp;'Work DB'!$D$4)</f>
        <v>0</v>
      </c>
      <c r="E690" s="169">
        <f>SUMIFS('Transport-DB'!O:O,'Transport-DB'!C:C,"="&amp;'Work DB'!C690,'Transport-DB'!F:F,"="&amp;'Work DB'!$E$4)</f>
        <v>0</v>
      </c>
      <c r="F690" s="169">
        <f>SUMIFS('Transport-DB'!O:O,'Transport-DB'!C:C,"="&amp;'Work DB'!C690,'Transport-DB'!F:F,"="&amp;'Work DB'!$F$4)</f>
        <v>0</v>
      </c>
      <c r="G690" s="169">
        <f>SUMIFS('Transport-DB'!O:O,'Transport-DB'!C:C,"="&amp;'Work DB'!C690,'Transport-DB'!F:F,"="&amp;'Work DB'!$G$4)</f>
        <v>0</v>
      </c>
      <c r="H690" s="166">
        <f>SUMIFS('Transport-DB'!O:O,'Transport-DB'!C:C,"="&amp;'Work DB'!C690,'Transport-DB'!F:F,"="&amp;'Work DB'!$H$4)</f>
        <v>0</v>
      </c>
      <c r="I690" s="169">
        <f>SUMIFS('Transport-DB'!O:O,'Transport-DB'!C:C,"="&amp;'Work DB'!C690,'Transport-DB'!F:F,"="&amp;'Work DB'!$I$4)</f>
        <v>0</v>
      </c>
      <c r="J690" s="337">
        <f>SUMIFS('Transport-DB'!O:O,'Transport-DB'!C:C,"="&amp;'Work DB'!C690,'Transport-DB'!F:F,"="&amp;'Work DB'!$J$4)</f>
        <v>0</v>
      </c>
      <c r="K690" s="168">
        <f>SUMIFS('Transport-DB'!N:N,'Transport-DB'!C:C,"="&amp;'Work DB'!C690,'Transport-DB'!F:F,"="&amp;'Work DB'!$K$4)</f>
        <v>0</v>
      </c>
      <c r="L690" s="169">
        <f>SUMIFS('Transport-DB'!N:N,'Transport-DB'!C:C,"="&amp;'Work DB'!C690,'Transport-DB'!F:F,"="&amp;'Work DB'!$L$4)</f>
        <v>0</v>
      </c>
      <c r="M690" s="169">
        <f>SUMIFS('Transport-DB'!N:N,'Transport-DB'!C:C,"="&amp;'Work DB'!C690,'Transport-DB'!F:F,"="&amp;'Work DB'!$M$4)</f>
        <v>0</v>
      </c>
      <c r="N690" s="169">
        <f>SUMIFS('Transport-DB'!N:N,'Transport-DB'!C:C,"="&amp;'Work DB'!C690,'Transport-DB'!F:F,"="&amp;'Work DB'!$N$4)</f>
        <v>0</v>
      </c>
      <c r="O690" s="169">
        <f>SUMIFS('Transport-DB'!N:N,'Transport-DB'!C:C,"="&amp;'Work DB'!C690,'Transport-DB'!F:F,"="&amp;'Work DB'!$O$4)</f>
        <v>0</v>
      </c>
      <c r="P690" s="169">
        <f>SUMIFS('Transport-DB'!N:N,'Transport-DB'!C:C,"="&amp;'Work DB'!C690,'Transport-DB'!F:F,"="&amp;'Work DB'!$P$4)</f>
        <v>0</v>
      </c>
      <c r="Q690" s="166">
        <f>SUMIFS('Transport-DB'!N:N,'Transport-DB'!C:C,"="&amp;'Work DB'!C690,'Transport-DB'!F:F,"="&amp;'Work DB'!$Q$4)</f>
        <v>0</v>
      </c>
      <c r="R690" s="167">
        <f>SUMIFS('Transport-DB'!N:N,'Transport-DB'!C:C,"="&amp;'Work DB'!C690,'Transport-DB'!F:F,"="&amp;'Work DB'!$R$4)</f>
        <v>0</v>
      </c>
      <c r="S690" s="168">
        <f>SUM(D690:J690)+SUM(K690:R690)-M690-SUMIFS(Transport_DB[ترانشه],Transport_DB[توضیحات],"دیسپوزال",Transport_DB[تاریخ],'Work DB'!C690)</f>
        <v>0</v>
      </c>
      <c r="T690" s="169">
        <f t="shared" si="82"/>
        <v>0</v>
      </c>
      <c r="U690" s="169"/>
      <c r="V690" s="169"/>
      <c r="W690" s="169"/>
      <c r="X690" s="169"/>
      <c r="Y690" s="167"/>
      <c r="Z690" s="249"/>
      <c r="AA690" s="168">
        <f>SUMIFS('Transport-DB'!P:P,'Transport-DB'!C:C,"="&amp;'Work DB'!C690,'Transport-DB'!F:F,"="&amp;'Work DB'!$AA$4)</f>
        <v>0</v>
      </c>
      <c r="AB690" s="169">
        <f>SUMIFS('Transport-DB'!P:P,'Transport-DB'!C:C,"="&amp;'Work DB'!C690,'Transport-DB'!F:F,"="&amp;'Work DB'!$AB$4)</f>
        <v>0</v>
      </c>
      <c r="AC690" s="169">
        <f>SUMIFS('Transport-DB'!P:P,'Transport-DB'!C:C,"="&amp;'Work DB'!C690,'Transport-DB'!F:F,"="&amp;'Work DB'!$AC$4)</f>
        <v>0</v>
      </c>
      <c r="AD690" s="166">
        <f>SUMIFS('Transport-DB'!P:P,'Transport-DB'!C:C,"="&amp;'Work DB'!C690,'Transport-DB'!F:F,"="&amp;'Work DB'!$AD$4)</f>
        <v>0</v>
      </c>
      <c r="AE690" s="166">
        <f>SUMIFS('Transport-DB'!P:P,'Transport-DB'!C:C,"="&amp;'Work DB'!C690,'Transport-DB'!F:F,"="&amp;'Work DB'!$AE$4)</f>
        <v>0</v>
      </c>
      <c r="AF690" s="166">
        <f>SUMIFS('Transport-DB'!P:P,'Transport-DB'!C:C,"="&amp;'Work DB'!C690,'Transport-DB'!F:F,"="&amp;'Work DB'!$AF$4)</f>
        <v>0</v>
      </c>
      <c r="AG690" s="167"/>
      <c r="AH690" s="168">
        <f>SUMIFS('Transport-DB'!Q:Q,'Transport-DB'!C:C,"="&amp;'Work DB'!C690)</f>
        <v>0</v>
      </c>
      <c r="AI690" s="170">
        <f>SUMIFS(Civil_DB[قالب بندی],Civil_DB[تاریخ],"="&amp;'Work DB'!C690)</f>
        <v>0</v>
      </c>
      <c r="AJ690" s="169"/>
      <c r="AK690" s="167">
        <f>SUMIFS(Civil_DB[بتن],Civil_DB[تاریخ],"="&amp;'Work DB'!C690)</f>
        <v>0</v>
      </c>
      <c r="AL690" s="28"/>
      <c r="AM690" s="29"/>
      <c r="AN690" s="31"/>
      <c r="AO690" s="28"/>
      <c r="AP690" s="29"/>
      <c r="AQ690" s="29"/>
      <c r="AR690" s="30"/>
      <c r="AS690" s="28"/>
      <c r="AT690" s="29"/>
      <c r="AU690" s="30"/>
      <c r="AV690" s="184"/>
      <c r="AW690" s="29"/>
      <c r="AX690" s="29"/>
      <c r="AY690" s="29"/>
      <c r="AZ690" s="29"/>
      <c r="BA690" s="29"/>
      <c r="BB690" s="29"/>
      <c r="BC690" s="30"/>
      <c r="BD690" s="249"/>
      <c r="BE690" s="249"/>
      <c r="BF690" s="249"/>
      <c r="BG690" s="249"/>
      <c r="BH690" s="32"/>
      <c r="BI690" s="56"/>
    </row>
    <row r="691" spans="2:61" s="15" customFormat="1" ht="21" x14ac:dyDescent="0.25">
      <c r="B691" s="47"/>
      <c r="C691" s="20">
        <f t="shared" si="81"/>
        <v>46056</v>
      </c>
      <c r="D691" s="168">
        <f>SUMIFS('Transport-DB'!O:O,'Transport-DB'!C:C,"="&amp;'Work DB'!C691,'Transport-DB'!F:F,"="&amp;'Work DB'!$D$4)</f>
        <v>0</v>
      </c>
      <c r="E691" s="169">
        <f>SUMIFS('Transport-DB'!O:O,'Transport-DB'!C:C,"="&amp;'Work DB'!C691,'Transport-DB'!F:F,"="&amp;'Work DB'!$E$4)</f>
        <v>0</v>
      </c>
      <c r="F691" s="169">
        <f>SUMIFS('Transport-DB'!O:O,'Transport-DB'!C:C,"="&amp;'Work DB'!C691,'Transport-DB'!F:F,"="&amp;'Work DB'!$F$4)</f>
        <v>0</v>
      </c>
      <c r="G691" s="169">
        <f>SUMIFS('Transport-DB'!O:O,'Transport-DB'!C:C,"="&amp;'Work DB'!C691,'Transport-DB'!F:F,"="&amp;'Work DB'!$G$4)</f>
        <v>0</v>
      </c>
      <c r="H691" s="166">
        <f>SUMIFS('Transport-DB'!O:O,'Transport-DB'!C:C,"="&amp;'Work DB'!C691,'Transport-DB'!F:F,"="&amp;'Work DB'!$H$4)</f>
        <v>0</v>
      </c>
      <c r="I691" s="169">
        <f>SUMIFS('Transport-DB'!O:O,'Transport-DB'!C:C,"="&amp;'Work DB'!C691,'Transport-DB'!F:F,"="&amp;'Work DB'!$I$4)</f>
        <v>0</v>
      </c>
      <c r="J691" s="337">
        <f>SUMIFS('Transport-DB'!O:O,'Transport-DB'!C:C,"="&amp;'Work DB'!C691,'Transport-DB'!F:F,"="&amp;'Work DB'!$J$4)</f>
        <v>0</v>
      </c>
      <c r="K691" s="168">
        <f>SUMIFS('Transport-DB'!N:N,'Transport-DB'!C:C,"="&amp;'Work DB'!C691,'Transport-DB'!F:F,"="&amp;'Work DB'!$K$4)</f>
        <v>0</v>
      </c>
      <c r="L691" s="169">
        <f>SUMIFS('Transport-DB'!N:N,'Transport-DB'!C:C,"="&amp;'Work DB'!C691,'Transport-DB'!F:F,"="&amp;'Work DB'!$L$4)</f>
        <v>0</v>
      </c>
      <c r="M691" s="169">
        <f>SUMIFS('Transport-DB'!N:N,'Transport-DB'!C:C,"="&amp;'Work DB'!C691,'Transport-DB'!F:F,"="&amp;'Work DB'!$M$4)</f>
        <v>0</v>
      </c>
      <c r="N691" s="169">
        <f>SUMIFS('Transport-DB'!N:N,'Transport-DB'!C:C,"="&amp;'Work DB'!C691,'Transport-DB'!F:F,"="&amp;'Work DB'!$N$4)</f>
        <v>0</v>
      </c>
      <c r="O691" s="169">
        <f>SUMIFS('Transport-DB'!N:N,'Transport-DB'!C:C,"="&amp;'Work DB'!C691,'Transport-DB'!F:F,"="&amp;'Work DB'!$O$4)</f>
        <v>0</v>
      </c>
      <c r="P691" s="169">
        <f>SUMIFS('Transport-DB'!N:N,'Transport-DB'!C:C,"="&amp;'Work DB'!C691,'Transport-DB'!F:F,"="&amp;'Work DB'!$P$4)</f>
        <v>0</v>
      </c>
      <c r="Q691" s="166">
        <f>SUMIFS('Transport-DB'!N:N,'Transport-DB'!C:C,"="&amp;'Work DB'!C691,'Transport-DB'!F:F,"="&amp;'Work DB'!$Q$4)</f>
        <v>0</v>
      </c>
      <c r="R691" s="167">
        <f>SUMIFS('Transport-DB'!N:N,'Transport-DB'!C:C,"="&amp;'Work DB'!C691,'Transport-DB'!F:F,"="&amp;'Work DB'!$R$4)</f>
        <v>0</v>
      </c>
      <c r="S691" s="168">
        <f>SUM(D691:J691)+SUM(K691:R691)-M691-SUMIFS(Transport_DB[ترانشه],Transport_DB[توضیحات],"دیسپوزال",Transport_DB[تاریخ],'Work DB'!C691)</f>
        <v>0</v>
      </c>
      <c r="T691" s="169">
        <f t="shared" si="82"/>
        <v>0</v>
      </c>
      <c r="U691" s="169"/>
      <c r="V691" s="169"/>
      <c r="W691" s="169"/>
      <c r="X691" s="169"/>
      <c r="Y691" s="167"/>
      <c r="Z691" s="249"/>
      <c r="AA691" s="168">
        <f>SUMIFS('Transport-DB'!P:P,'Transport-DB'!C:C,"="&amp;'Work DB'!C691,'Transport-DB'!F:F,"="&amp;'Work DB'!$AA$4)</f>
        <v>0</v>
      </c>
      <c r="AB691" s="169">
        <f>SUMIFS('Transport-DB'!P:P,'Transport-DB'!C:C,"="&amp;'Work DB'!C691,'Transport-DB'!F:F,"="&amp;'Work DB'!$AB$4)</f>
        <v>0</v>
      </c>
      <c r="AC691" s="169">
        <f>SUMIFS('Transport-DB'!P:P,'Transport-DB'!C:C,"="&amp;'Work DB'!C691,'Transport-DB'!F:F,"="&amp;'Work DB'!$AC$4)</f>
        <v>0</v>
      </c>
      <c r="AD691" s="166">
        <f>SUMIFS('Transport-DB'!P:P,'Transport-DB'!C:C,"="&amp;'Work DB'!C691,'Transport-DB'!F:F,"="&amp;'Work DB'!$AD$4)</f>
        <v>0</v>
      </c>
      <c r="AE691" s="166">
        <f>SUMIFS('Transport-DB'!P:P,'Transport-DB'!C:C,"="&amp;'Work DB'!C691,'Transport-DB'!F:F,"="&amp;'Work DB'!$AE$4)</f>
        <v>0</v>
      </c>
      <c r="AF691" s="166">
        <f>SUMIFS('Transport-DB'!P:P,'Transport-DB'!C:C,"="&amp;'Work DB'!C691,'Transport-DB'!F:F,"="&amp;'Work DB'!$AF$4)</f>
        <v>0</v>
      </c>
      <c r="AG691" s="167"/>
      <c r="AH691" s="168">
        <f>SUMIFS('Transport-DB'!Q:Q,'Transport-DB'!C:C,"="&amp;'Work DB'!C691)</f>
        <v>0</v>
      </c>
      <c r="AI691" s="170">
        <f>SUMIFS(Civil_DB[قالب بندی],Civil_DB[تاریخ],"="&amp;'Work DB'!C691)</f>
        <v>0</v>
      </c>
      <c r="AJ691" s="169"/>
      <c r="AK691" s="167">
        <f>SUMIFS(Civil_DB[بتن],Civil_DB[تاریخ],"="&amp;'Work DB'!C691)</f>
        <v>0</v>
      </c>
      <c r="AL691" s="28"/>
      <c r="AM691" s="29"/>
      <c r="AN691" s="31"/>
      <c r="AO691" s="28"/>
      <c r="AP691" s="29"/>
      <c r="AQ691" s="29"/>
      <c r="AR691" s="30"/>
      <c r="AS691" s="28"/>
      <c r="AT691" s="29"/>
      <c r="AU691" s="30"/>
      <c r="AV691" s="184"/>
      <c r="AW691" s="29"/>
      <c r="AX691" s="29"/>
      <c r="AY691" s="29"/>
      <c r="AZ691" s="29"/>
      <c r="BA691" s="29"/>
      <c r="BB691" s="29"/>
      <c r="BC691" s="30"/>
      <c r="BD691" s="249"/>
      <c r="BE691" s="249"/>
      <c r="BF691" s="249"/>
      <c r="BG691" s="249"/>
      <c r="BH691" s="32"/>
      <c r="BI691" s="56"/>
    </row>
    <row r="692" spans="2:61" s="15" customFormat="1" ht="21" x14ac:dyDescent="0.25">
      <c r="B692" s="47"/>
      <c r="C692" s="20">
        <f t="shared" si="81"/>
        <v>46057</v>
      </c>
      <c r="D692" s="168">
        <f>SUMIFS('Transport-DB'!O:O,'Transport-DB'!C:C,"="&amp;'Work DB'!C692,'Transport-DB'!F:F,"="&amp;'Work DB'!$D$4)</f>
        <v>0</v>
      </c>
      <c r="E692" s="169">
        <f>SUMIFS('Transport-DB'!O:O,'Transport-DB'!C:C,"="&amp;'Work DB'!C692,'Transport-DB'!F:F,"="&amp;'Work DB'!$E$4)</f>
        <v>0</v>
      </c>
      <c r="F692" s="169">
        <f>SUMIFS('Transport-DB'!O:O,'Transport-DB'!C:C,"="&amp;'Work DB'!C692,'Transport-DB'!F:F,"="&amp;'Work DB'!$F$4)</f>
        <v>0</v>
      </c>
      <c r="G692" s="169">
        <f>SUMIFS('Transport-DB'!O:O,'Transport-DB'!C:C,"="&amp;'Work DB'!C692,'Transport-DB'!F:F,"="&amp;'Work DB'!$G$4)</f>
        <v>0</v>
      </c>
      <c r="H692" s="166">
        <f>SUMIFS('Transport-DB'!O:O,'Transport-DB'!C:C,"="&amp;'Work DB'!C692,'Transport-DB'!F:F,"="&amp;'Work DB'!$H$4)</f>
        <v>0</v>
      </c>
      <c r="I692" s="169">
        <f>SUMIFS('Transport-DB'!O:O,'Transport-DB'!C:C,"="&amp;'Work DB'!C692,'Transport-DB'!F:F,"="&amp;'Work DB'!$I$4)</f>
        <v>0</v>
      </c>
      <c r="J692" s="337">
        <f>SUMIFS('Transport-DB'!O:O,'Transport-DB'!C:C,"="&amp;'Work DB'!C692,'Transport-DB'!F:F,"="&amp;'Work DB'!$J$4)</f>
        <v>0</v>
      </c>
      <c r="K692" s="168">
        <f>SUMIFS('Transport-DB'!N:N,'Transport-DB'!C:C,"="&amp;'Work DB'!C692,'Transport-DB'!F:F,"="&amp;'Work DB'!$K$4)</f>
        <v>0</v>
      </c>
      <c r="L692" s="169">
        <f>SUMIFS('Transport-DB'!N:N,'Transport-DB'!C:C,"="&amp;'Work DB'!C692,'Transport-DB'!F:F,"="&amp;'Work DB'!$L$4)</f>
        <v>0</v>
      </c>
      <c r="M692" s="169">
        <f>SUMIFS('Transport-DB'!N:N,'Transport-DB'!C:C,"="&amp;'Work DB'!C692,'Transport-DB'!F:F,"="&amp;'Work DB'!$M$4)</f>
        <v>0</v>
      </c>
      <c r="N692" s="169">
        <f>SUMIFS('Transport-DB'!N:N,'Transport-DB'!C:C,"="&amp;'Work DB'!C692,'Transport-DB'!F:F,"="&amp;'Work DB'!$N$4)</f>
        <v>0</v>
      </c>
      <c r="O692" s="169">
        <f>SUMIFS('Transport-DB'!N:N,'Transport-DB'!C:C,"="&amp;'Work DB'!C692,'Transport-DB'!F:F,"="&amp;'Work DB'!$O$4)</f>
        <v>0</v>
      </c>
      <c r="P692" s="169">
        <f>SUMIFS('Transport-DB'!N:N,'Transport-DB'!C:C,"="&amp;'Work DB'!C692,'Transport-DB'!F:F,"="&amp;'Work DB'!$P$4)</f>
        <v>0</v>
      </c>
      <c r="Q692" s="166">
        <f>SUMIFS('Transport-DB'!N:N,'Transport-DB'!C:C,"="&amp;'Work DB'!C692,'Transport-DB'!F:F,"="&amp;'Work DB'!$Q$4)</f>
        <v>0</v>
      </c>
      <c r="R692" s="167">
        <f>SUMIFS('Transport-DB'!N:N,'Transport-DB'!C:C,"="&amp;'Work DB'!C692,'Transport-DB'!F:F,"="&amp;'Work DB'!$R$4)</f>
        <v>0</v>
      </c>
      <c r="S692" s="168">
        <f>SUM(D692:J692)+SUM(K692:R692)-M692-SUMIFS(Transport_DB[ترانشه],Transport_DB[توضیحات],"دیسپوزال",Transport_DB[تاریخ],'Work DB'!C692)</f>
        <v>0</v>
      </c>
      <c r="T692" s="169">
        <f t="shared" si="82"/>
        <v>0</v>
      </c>
      <c r="U692" s="169"/>
      <c r="V692" s="169"/>
      <c r="W692" s="169"/>
      <c r="X692" s="169"/>
      <c r="Y692" s="167"/>
      <c r="Z692" s="249"/>
      <c r="AA692" s="168">
        <f>SUMIFS('Transport-DB'!P:P,'Transport-DB'!C:C,"="&amp;'Work DB'!C692,'Transport-DB'!F:F,"="&amp;'Work DB'!$AA$4)</f>
        <v>0</v>
      </c>
      <c r="AB692" s="169">
        <f>SUMIFS('Transport-DB'!P:P,'Transport-DB'!C:C,"="&amp;'Work DB'!C692,'Transport-DB'!F:F,"="&amp;'Work DB'!$AB$4)</f>
        <v>0</v>
      </c>
      <c r="AC692" s="169">
        <f>SUMIFS('Transport-DB'!P:P,'Transport-DB'!C:C,"="&amp;'Work DB'!C692,'Transport-DB'!F:F,"="&amp;'Work DB'!$AC$4)</f>
        <v>0</v>
      </c>
      <c r="AD692" s="166">
        <f>SUMIFS('Transport-DB'!P:P,'Transport-DB'!C:C,"="&amp;'Work DB'!C692,'Transport-DB'!F:F,"="&amp;'Work DB'!$AD$4)</f>
        <v>0</v>
      </c>
      <c r="AE692" s="166">
        <f>SUMIFS('Transport-DB'!P:P,'Transport-DB'!C:C,"="&amp;'Work DB'!C692,'Transport-DB'!F:F,"="&amp;'Work DB'!$AE$4)</f>
        <v>0</v>
      </c>
      <c r="AF692" s="166">
        <f>SUMIFS('Transport-DB'!P:P,'Transport-DB'!C:C,"="&amp;'Work DB'!C692,'Transport-DB'!F:F,"="&amp;'Work DB'!$AF$4)</f>
        <v>0</v>
      </c>
      <c r="AG692" s="167"/>
      <c r="AH692" s="168">
        <f>SUMIFS('Transport-DB'!Q:Q,'Transport-DB'!C:C,"="&amp;'Work DB'!C692)</f>
        <v>0</v>
      </c>
      <c r="AI692" s="170">
        <f>SUMIFS(Civil_DB[قالب بندی],Civil_DB[تاریخ],"="&amp;'Work DB'!C692)</f>
        <v>0</v>
      </c>
      <c r="AJ692" s="169"/>
      <c r="AK692" s="167">
        <f>SUMIFS(Civil_DB[بتن],Civil_DB[تاریخ],"="&amp;'Work DB'!C692)</f>
        <v>0</v>
      </c>
      <c r="AL692" s="28"/>
      <c r="AM692" s="29"/>
      <c r="AN692" s="31"/>
      <c r="AO692" s="28"/>
      <c r="AP692" s="29"/>
      <c r="AQ692" s="29"/>
      <c r="AR692" s="30"/>
      <c r="AS692" s="28"/>
      <c r="AT692" s="29"/>
      <c r="AU692" s="30"/>
      <c r="AV692" s="184"/>
      <c r="AW692" s="29"/>
      <c r="AX692" s="29"/>
      <c r="AY692" s="29"/>
      <c r="AZ692" s="29"/>
      <c r="BA692" s="29"/>
      <c r="BB692" s="29"/>
      <c r="BC692" s="30"/>
      <c r="BD692" s="249"/>
      <c r="BE692" s="249"/>
      <c r="BF692" s="249"/>
      <c r="BG692" s="249"/>
      <c r="BH692" s="32"/>
      <c r="BI692" s="56"/>
    </row>
    <row r="693" spans="2:61" s="15" customFormat="1" ht="21" x14ac:dyDescent="0.25">
      <c r="B693" s="47"/>
      <c r="C693" s="20">
        <f t="shared" si="81"/>
        <v>46058</v>
      </c>
      <c r="D693" s="168">
        <f>SUMIFS('Transport-DB'!O:O,'Transport-DB'!C:C,"="&amp;'Work DB'!C693,'Transport-DB'!F:F,"="&amp;'Work DB'!$D$4)</f>
        <v>0</v>
      </c>
      <c r="E693" s="169">
        <f>SUMIFS('Transport-DB'!O:O,'Transport-DB'!C:C,"="&amp;'Work DB'!C693,'Transport-DB'!F:F,"="&amp;'Work DB'!$E$4)</f>
        <v>0</v>
      </c>
      <c r="F693" s="169">
        <f>SUMIFS('Transport-DB'!O:O,'Transport-DB'!C:C,"="&amp;'Work DB'!C693,'Transport-DB'!F:F,"="&amp;'Work DB'!$F$4)</f>
        <v>0</v>
      </c>
      <c r="G693" s="169">
        <f>SUMIFS('Transport-DB'!O:O,'Transport-DB'!C:C,"="&amp;'Work DB'!C693,'Transport-DB'!F:F,"="&amp;'Work DB'!$G$4)</f>
        <v>0</v>
      </c>
      <c r="H693" s="166">
        <f>SUMIFS('Transport-DB'!O:O,'Transport-DB'!C:C,"="&amp;'Work DB'!C693,'Transport-DB'!F:F,"="&amp;'Work DB'!$H$4)</f>
        <v>0</v>
      </c>
      <c r="I693" s="169">
        <f>SUMIFS('Transport-DB'!O:O,'Transport-DB'!C:C,"="&amp;'Work DB'!C693,'Transport-DB'!F:F,"="&amp;'Work DB'!$I$4)</f>
        <v>0</v>
      </c>
      <c r="J693" s="337">
        <f>SUMIFS('Transport-DB'!O:O,'Transport-DB'!C:C,"="&amp;'Work DB'!C693,'Transport-DB'!F:F,"="&amp;'Work DB'!$J$4)</f>
        <v>0</v>
      </c>
      <c r="K693" s="168">
        <f>SUMIFS('Transport-DB'!N:N,'Transport-DB'!C:C,"="&amp;'Work DB'!C693,'Transport-DB'!F:F,"="&amp;'Work DB'!$K$4)</f>
        <v>0</v>
      </c>
      <c r="L693" s="169">
        <f>SUMIFS('Transport-DB'!N:N,'Transport-DB'!C:C,"="&amp;'Work DB'!C693,'Transport-DB'!F:F,"="&amp;'Work DB'!$L$4)</f>
        <v>0</v>
      </c>
      <c r="M693" s="169">
        <f>SUMIFS('Transport-DB'!N:N,'Transport-DB'!C:C,"="&amp;'Work DB'!C693,'Transport-DB'!F:F,"="&amp;'Work DB'!$M$4)</f>
        <v>0</v>
      </c>
      <c r="N693" s="169">
        <f>SUMIFS('Transport-DB'!N:N,'Transport-DB'!C:C,"="&amp;'Work DB'!C693,'Transport-DB'!F:F,"="&amp;'Work DB'!$N$4)</f>
        <v>0</v>
      </c>
      <c r="O693" s="169">
        <f>SUMIFS('Transport-DB'!N:N,'Transport-DB'!C:C,"="&amp;'Work DB'!C693,'Transport-DB'!F:F,"="&amp;'Work DB'!$O$4)</f>
        <v>0</v>
      </c>
      <c r="P693" s="169">
        <f>SUMIFS('Transport-DB'!N:N,'Transport-DB'!C:C,"="&amp;'Work DB'!C693,'Transport-DB'!F:F,"="&amp;'Work DB'!$P$4)</f>
        <v>0</v>
      </c>
      <c r="Q693" s="166">
        <f>SUMIFS('Transport-DB'!N:N,'Transport-DB'!C:C,"="&amp;'Work DB'!C693,'Transport-DB'!F:F,"="&amp;'Work DB'!$Q$4)</f>
        <v>0</v>
      </c>
      <c r="R693" s="167">
        <f>SUMIFS('Transport-DB'!N:N,'Transport-DB'!C:C,"="&amp;'Work DB'!C693,'Transport-DB'!F:F,"="&amp;'Work DB'!$R$4)</f>
        <v>0</v>
      </c>
      <c r="S693" s="168">
        <f>SUM(D693:J693)+SUM(K693:R693)-M693-SUMIFS(Transport_DB[ترانشه],Transport_DB[توضیحات],"دیسپوزال",Transport_DB[تاریخ],'Work DB'!C693)</f>
        <v>0</v>
      </c>
      <c r="T693" s="169">
        <f t="shared" si="82"/>
        <v>0</v>
      </c>
      <c r="U693" s="169"/>
      <c r="V693" s="169"/>
      <c r="W693" s="169"/>
      <c r="X693" s="169"/>
      <c r="Y693" s="167"/>
      <c r="Z693" s="249"/>
      <c r="AA693" s="168">
        <f>SUMIFS('Transport-DB'!P:P,'Transport-DB'!C:C,"="&amp;'Work DB'!C693,'Transport-DB'!F:F,"="&amp;'Work DB'!$AA$4)</f>
        <v>0</v>
      </c>
      <c r="AB693" s="169">
        <f>SUMIFS('Transport-DB'!P:P,'Transport-DB'!C:C,"="&amp;'Work DB'!C693,'Transport-DB'!F:F,"="&amp;'Work DB'!$AB$4)</f>
        <v>0</v>
      </c>
      <c r="AC693" s="169">
        <f>SUMIFS('Transport-DB'!P:P,'Transport-DB'!C:C,"="&amp;'Work DB'!C693,'Transport-DB'!F:F,"="&amp;'Work DB'!$AC$4)</f>
        <v>0</v>
      </c>
      <c r="AD693" s="166">
        <f>SUMIFS('Transport-DB'!P:P,'Transport-DB'!C:C,"="&amp;'Work DB'!C693,'Transport-DB'!F:F,"="&amp;'Work DB'!$AD$4)</f>
        <v>0</v>
      </c>
      <c r="AE693" s="166">
        <f>SUMIFS('Transport-DB'!P:P,'Transport-DB'!C:C,"="&amp;'Work DB'!C693,'Transport-DB'!F:F,"="&amp;'Work DB'!$AE$4)</f>
        <v>0</v>
      </c>
      <c r="AF693" s="166">
        <f>SUMIFS('Transport-DB'!P:P,'Transport-DB'!C:C,"="&amp;'Work DB'!C693,'Transport-DB'!F:F,"="&amp;'Work DB'!$AF$4)</f>
        <v>0</v>
      </c>
      <c r="AG693" s="167"/>
      <c r="AH693" s="168">
        <f>SUMIFS('Transport-DB'!Q:Q,'Transport-DB'!C:C,"="&amp;'Work DB'!C693)</f>
        <v>0</v>
      </c>
      <c r="AI693" s="170">
        <f>SUMIFS(Civil_DB[قالب بندی],Civil_DB[تاریخ],"="&amp;'Work DB'!C693)</f>
        <v>0</v>
      </c>
      <c r="AJ693" s="169"/>
      <c r="AK693" s="167">
        <f>SUMIFS(Civil_DB[بتن],Civil_DB[تاریخ],"="&amp;'Work DB'!C693)</f>
        <v>0</v>
      </c>
      <c r="AL693" s="28"/>
      <c r="AM693" s="29"/>
      <c r="AN693" s="31"/>
      <c r="AO693" s="28"/>
      <c r="AP693" s="29"/>
      <c r="AQ693" s="29"/>
      <c r="AR693" s="30"/>
      <c r="AS693" s="28"/>
      <c r="AT693" s="29"/>
      <c r="AU693" s="30"/>
      <c r="AV693" s="184"/>
      <c r="AW693" s="29"/>
      <c r="AX693" s="29"/>
      <c r="AY693" s="29"/>
      <c r="AZ693" s="29"/>
      <c r="BA693" s="29"/>
      <c r="BB693" s="29"/>
      <c r="BC693" s="30"/>
      <c r="BD693" s="249"/>
      <c r="BE693" s="249"/>
      <c r="BF693" s="249"/>
      <c r="BG693" s="249"/>
      <c r="BH693" s="32"/>
      <c r="BI693" s="56"/>
    </row>
    <row r="694" spans="2:61" s="15" customFormat="1" ht="21" x14ac:dyDescent="0.25">
      <c r="B694" s="47"/>
      <c r="C694" s="20">
        <f t="shared" si="81"/>
        <v>46059</v>
      </c>
      <c r="D694" s="168">
        <f>SUMIFS('Transport-DB'!O:O,'Transport-DB'!C:C,"="&amp;'Work DB'!C694,'Transport-DB'!F:F,"="&amp;'Work DB'!$D$4)</f>
        <v>0</v>
      </c>
      <c r="E694" s="169">
        <f>SUMIFS('Transport-DB'!O:O,'Transport-DB'!C:C,"="&amp;'Work DB'!C694,'Transport-DB'!F:F,"="&amp;'Work DB'!$E$4)</f>
        <v>0</v>
      </c>
      <c r="F694" s="169">
        <f>SUMIFS('Transport-DB'!O:O,'Transport-DB'!C:C,"="&amp;'Work DB'!C694,'Transport-DB'!F:F,"="&amp;'Work DB'!$F$4)</f>
        <v>0</v>
      </c>
      <c r="G694" s="169">
        <f>SUMIFS('Transport-DB'!O:O,'Transport-DB'!C:C,"="&amp;'Work DB'!C694,'Transport-DB'!F:F,"="&amp;'Work DB'!$G$4)</f>
        <v>0</v>
      </c>
      <c r="H694" s="166">
        <f>SUMIFS('Transport-DB'!O:O,'Transport-DB'!C:C,"="&amp;'Work DB'!C694,'Transport-DB'!F:F,"="&amp;'Work DB'!$H$4)</f>
        <v>0</v>
      </c>
      <c r="I694" s="169">
        <f>SUMIFS('Transport-DB'!O:O,'Transport-DB'!C:C,"="&amp;'Work DB'!C694,'Transport-DB'!F:F,"="&amp;'Work DB'!$I$4)</f>
        <v>0</v>
      </c>
      <c r="J694" s="337">
        <f>SUMIFS('Transport-DB'!O:O,'Transport-DB'!C:C,"="&amp;'Work DB'!C694,'Transport-DB'!F:F,"="&amp;'Work DB'!$J$4)</f>
        <v>0</v>
      </c>
      <c r="K694" s="168">
        <f>SUMIFS('Transport-DB'!N:N,'Transport-DB'!C:C,"="&amp;'Work DB'!C694,'Transport-DB'!F:F,"="&amp;'Work DB'!$K$4)</f>
        <v>0</v>
      </c>
      <c r="L694" s="169">
        <f>SUMIFS('Transport-DB'!N:N,'Transport-DB'!C:C,"="&amp;'Work DB'!C694,'Transport-DB'!F:F,"="&amp;'Work DB'!$L$4)</f>
        <v>0</v>
      </c>
      <c r="M694" s="169">
        <f>SUMIFS('Transport-DB'!N:N,'Transport-DB'!C:C,"="&amp;'Work DB'!C694,'Transport-DB'!F:F,"="&amp;'Work DB'!$M$4)</f>
        <v>0</v>
      </c>
      <c r="N694" s="169">
        <f>SUMIFS('Transport-DB'!N:N,'Transport-DB'!C:C,"="&amp;'Work DB'!C694,'Transport-DB'!F:F,"="&amp;'Work DB'!$N$4)</f>
        <v>0</v>
      </c>
      <c r="O694" s="169">
        <f>SUMIFS('Transport-DB'!N:N,'Transport-DB'!C:C,"="&amp;'Work DB'!C694,'Transport-DB'!F:F,"="&amp;'Work DB'!$O$4)</f>
        <v>0</v>
      </c>
      <c r="P694" s="169">
        <f>SUMIFS('Transport-DB'!N:N,'Transport-DB'!C:C,"="&amp;'Work DB'!C694,'Transport-DB'!F:F,"="&amp;'Work DB'!$P$4)</f>
        <v>0</v>
      </c>
      <c r="Q694" s="166">
        <f>SUMIFS('Transport-DB'!N:N,'Transport-DB'!C:C,"="&amp;'Work DB'!C694,'Transport-DB'!F:F,"="&amp;'Work DB'!$Q$4)</f>
        <v>0</v>
      </c>
      <c r="R694" s="167">
        <f>SUMIFS('Transport-DB'!N:N,'Transport-DB'!C:C,"="&amp;'Work DB'!C694,'Transport-DB'!F:F,"="&amp;'Work DB'!$R$4)</f>
        <v>0</v>
      </c>
      <c r="S694" s="168">
        <f>SUM(D694:J694)+SUM(K694:R694)-M694-SUMIFS(Transport_DB[ترانشه],Transport_DB[توضیحات],"دیسپوزال",Transport_DB[تاریخ],'Work DB'!C694)</f>
        <v>0</v>
      </c>
      <c r="T694" s="169">
        <f t="shared" si="82"/>
        <v>0</v>
      </c>
      <c r="U694" s="169"/>
      <c r="V694" s="169"/>
      <c r="W694" s="169"/>
      <c r="X694" s="169"/>
      <c r="Y694" s="167"/>
      <c r="Z694" s="249"/>
      <c r="AA694" s="168">
        <f>SUMIFS('Transport-DB'!P:P,'Transport-DB'!C:C,"="&amp;'Work DB'!C694,'Transport-DB'!F:F,"="&amp;'Work DB'!$AA$4)</f>
        <v>0</v>
      </c>
      <c r="AB694" s="169">
        <f>SUMIFS('Transport-DB'!P:P,'Transport-DB'!C:C,"="&amp;'Work DB'!C694,'Transport-DB'!F:F,"="&amp;'Work DB'!$AB$4)</f>
        <v>0</v>
      </c>
      <c r="AC694" s="169">
        <f>SUMIFS('Transport-DB'!P:P,'Transport-DB'!C:C,"="&amp;'Work DB'!C694,'Transport-DB'!F:F,"="&amp;'Work DB'!$AC$4)</f>
        <v>0</v>
      </c>
      <c r="AD694" s="166">
        <f>SUMIFS('Transport-DB'!P:P,'Transport-DB'!C:C,"="&amp;'Work DB'!C694,'Transport-DB'!F:F,"="&amp;'Work DB'!$AD$4)</f>
        <v>0</v>
      </c>
      <c r="AE694" s="166">
        <f>SUMIFS('Transport-DB'!P:P,'Transport-DB'!C:C,"="&amp;'Work DB'!C694,'Transport-DB'!F:F,"="&amp;'Work DB'!$AE$4)</f>
        <v>0</v>
      </c>
      <c r="AF694" s="166">
        <f>SUMIFS('Transport-DB'!P:P,'Transport-DB'!C:C,"="&amp;'Work DB'!C694,'Transport-DB'!F:F,"="&amp;'Work DB'!$AF$4)</f>
        <v>0</v>
      </c>
      <c r="AG694" s="167"/>
      <c r="AH694" s="168">
        <f>SUMIFS('Transport-DB'!Q:Q,'Transport-DB'!C:C,"="&amp;'Work DB'!C694)</f>
        <v>0</v>
      </c>
      <c r="AI694" s="170">
        <f>SUMIFS(Civil_DB[قالب بندی],Civil_DB[تاریخ],"="&amp;'Work DB'!C694)</f>
        <v>0</v>
      </c>
      <c r="AJ694" s="169"/>
      <c r="AK694" s="167">
        <f>SUMIFS(Civil_DB[بتن],Civil_DB[تاریخ],"="&amp;'Work DB'!C694)</f>
        <v>0</v>
      </c>
      <c r="AL694" s="28"/>
      <c r="AM694" s="29"/>
      <c r="AN694" s="31"/>
      <c r="AO694" s="28"/>
      <c r="AP694" s="29"/>
      <c r="AQ694" s="29"/>
      <c r="AR694" s="30"/>
      <c r="AS694" s="28"/>
      <c r="AT694" s="29"/>
      <c r="AU694" s="30"/>
      <c r="AV694" s="184"/>
      <c r="AW694" s="29"/>
      <c r="AX694" s="29"/>
      <c r="AY694" s="29"/>
      <c r="AZ694" s="29"/>
      <c r="BA694" s="29"/>
      <c r="BB694" s="29"/>
      <c r="BC694" s="30"/>
      <c r="BD694" s="249"/>
      <c r="BE694" s="249"/>
      <c r="BF694" s="249"/>
      <c r="BG694" s="249"/>
      <c r="BH694" s="32"/>
      <c r="BI694" s="56"/>
    </row>
    <row r="695" spans="2:61" s="15" customFormat="1" ht="21" x14ac:dyDescent="0.25">
      <c r="B695" s="47"/>
      <c r="C695" s="20">
        <f t="shared" si="81"/>
        <v>46060</v>
      </c>
      <c r="D695" s="168">
        <f>SUMIFS('Transport-DB'!O:O,'Transport-DB'!C:C,"="&amp;'Work DB'!C695,'Transport-DB'!F:F,"="&amp;'Work DB'!$D$4)</f>
        <v>0</v>
      </c>
      <c r="E695" s="169">
        <f>SUMIFS('Transport-DB'!O:O,'Transport-DB'!C:C,"="&amp;'Work DB'!C695,'Transport-DB'!F:F,"="&amp;'Work DB'!$E$4)</f>
        <v>0</v>
      </c>
      <c r="F695" s="169">
        <f>SUMIFS('Transport-DB'!O:O,'Transport-DB'!C:C,"="&amp;'Work DB'!C695,'Transport-DB'!F:F,"="&amp;'Work DB'!$F$4)</f>
        <v>0</v>
      </c>
      <c r="G695" s="169">
        <f>SUMIFS('Transport-DB'!O:O,'Transport-DB'!C:C,"="&amp;'Work DB'!C695,'Transport-DB'!F:F,"="&amp;'Work DB'!$G$4)</f>
        <v>0</v>
      </c>
      <c r="H695" s="166">
        <f>SUMIFS('Transport-DB'!O:O,'Transport-DB'!C:C,"="&amp;'Work DB'!C695,'Transport-DB'!F:F,"="&amp;'Work DB'!$H$4)</f>
        <v>0</v>
      </c>
      <c r="I695" s="169">
        <f>SUMIFS('Transport-DB'!O:O,'Transport-DB'!C:C,"="&amp;'Work DB'!C695,'Transport-DB'!F:F,"="&amp;'Work DB'!$I$4)</f>
        <v>0</v>
      </c>
      <c r="J695" s="337">
        <f>SUMIFS('Transport-DB'!O:O,'Transport-DB'!C:C,"="&amp;'Work DB'!C695,'Transport-DB'!F:F,"="&amp;'Work DB'!$J$4)</f>
        <v>0</v>
      </c>
      <c r="K695" s="168">
        <f>SUMIFS('Transport-DB'!N:N,'Transport-DB'!C:C,"="&amp;'Work DB'!C695,'Transport-DB'!F:F,"="&amp;'Work DB'!$K$4)</f>
        <v>0</v>
      </c>
      <c r="L695" s="169">
        <f>SUMIFS('Transport-DB'!N:N,'Transport-DB'!C:C,"="&amp;'Work DB'!C695,'Transport-DB'!F:F,"="&amp;'Work DB'!$L$4)</f>
        <v>0</v>
      </c>
      <c r="M695" s="169">
        <f>SUMIFS('Transport-DB'!N:N,'Transport-DB'!C:C,"="&amp;'Work DB'!C695,'Transport-DB'!F:F,"="&amp;'Work DB'!$M$4)</f>
        <v>0</v>
      </c>
      <c r="N695" s="169">
        <f>SUMIFS('Transport-DB'!N:N,'Transport-DB'!C:C,"="&amp;'Work DB'!C695,'Transport-DB'!F:F,"="&amp;'Work DB'!$N$4)</f>
        <v>0</v>
      </c>
      <c r="O695" s="169">
        <f>SUMIFS('Transport-DB'!N:N,'Transport-DB'!C:C,"="&amp;'Work DB'!C695,'Transport-DB'!F:F,"="&amp;'Work DB'!$O$4)</f>
        <v>0</v>
      </c>
      <c r="P695" s="169">
        <f>SUMIFS('Transport-DB'!N:N,'Transport-DB'!C:C,"="&amp;'Work DB'!C695,'Transport-DB'!F:F,"="&amp;'Work DB'!$P$4)</f>
        <v>0</v>
      </c>
      <c r="Q695" s="166">
        <f>SUMIFS('Transport-DB'!N:N,'Transport-DB'!C:C,"="&amp;'Work DB'!C695,'Transport-DB'!F:F,"="&amp;'Work DB'!$Q$4)</f>
        <v>0</v>
      </c>
      <c r="R695" s="167">
        <f>SUMIFS('Transport-DB'!N:N,'Transport-DB'!C:C,"="&amp;'Work DB'!C695,'Transport-DB'!F:F,"="&amp;'Work DB'!$R$4)</f>
        <v>0</v>
      </c>
      <c r="S695" s="168">
        <f>SUM(D695:J695)+SUM(K695:R695)-M695-SUMIFS(Transport_DB[ترانشه],Transport_DB[توضیحات],"دیسپوزال",Transport_DB[تاریخ],'Work DB'!C695)</f>
        <v>0</v>
      </c>
      <c r="T695" s="169">
        <f t="shared" si="82"/>
        <v>0</v>
      </c>
      <c r="U695" s="169"/>
      <c r="V695" s="169"/>
      <c r="W695" s="169"/>
      <c r="X695" s="169"/>
      <c r="Y695" s="167"/>
      <c r="Z695" s="249"/>
      <c r="AA695" s="168">
        <f>SUMIFS('Transport-DB'!P:P,'Transport-DB'!C:C,"="&amp;'Work DB'!C695,'Transport-DB'!F:F,"="&amp;'Work DB'!$AA$4)</f>
        <v>0</v>
      </c>
      <c r="AB695" s="169">
        <f>SUMIFS('Transport-DB'!P:P,'Transport-DB'!C:C,"="&amp;'Work DB'!C695,'Transport-DB'!F:F,"="&amp;'Work DB'!$AB$4)</f>
        <v>0</v>
      </c>
      <c r="AC695" s="169">
        <f>SUMIFS('Transport-DB'!P:P,'Transport-DB'!C:C,"="&amp;'Work DB'!C695,'Transport-DB'!F:F,"="&amp;'Work DB'!$AC$4)</f>
        <v>0</v>
      </c>
      <c r="AD695" s="166">
        <f>SUMIFS('Transport-DB'!P:P,'Transport-DB'!C:C,"="&amp;'Work DB'!C695,'Transport-DB'!F:F,"="&amp;'Work DB'!$AD$4)</f>
        <v>0</v>
      </c>
      <c r="AE695" s="166">
        <f>SUMIFS('Transport-DB'!P:P,'Transport-DB'!C:C,"="&amp;'Work DB'!C695,'Transport-DB'!F:F,"="&amp;'Work DB'!$AE$4)</f>
        <v>0</v>
      </c>
      <c r="AF695" s="166">
        <f>SUMIFS('Transport-DB'!P:P,'Transport-DB'!C:C,"="&amp;'Work DB'!C695,'Transport-DB'!F:F,"="&amp;'Work DB'!$AF$4)</f>
        <v>0</v>
      </c>
      <c r="AG695" s="167"/>
      <c r="AH695" s="168">
        <f>SUMIFS('Transport-DB'!Q:Q,'Transport-DB'!C:C,"="&amp;'Work DB'!C695)</f>
        <v>0</v>
      </c>
      <c r="AI695" s="170">
        <f>SUMIFS(Civil_DB[قالب بندی],Civil_DB[تاریخ],"="&amp;'Work DB'!C695)</f>
        <v>0</v>
      </c>
      <c r="AJ695" s="169"/>
      <c r="AK695" s="167">
        <f>SUMIFS(Civil_DB[بتن],Civil_DB[تاریخ],"="&amp;'Work DB'!C695)</f>
        <v>0</v>
      </c>
      <c r="AL695" s="28"/>
      <c r="AM695" s="29"/>
      <c r="AN695" s="31"/>
      <c r="AO695" s="28"/>
      <c r="AP695" s="29"/>
      <c r="AQ695" s="29"/>
      <c r="AR695" s="30"/>
      <c r="AS695" s="28"/>
      <c r="AT695" s="29"/>
      <c r="AU695" s="30"/>
      <c r="AV695" s="184"/>
      <c r="AW695" s="29"/>
      <c r="AX695" s="29"/>
      <c r="AY695" s="29"/>
      <c r="AZ695" s="29"/>
      <c r="BA695" s="29"/>
      <c r="BB695" s="29"/>
      <c r="BC695" s="30"/>
      <c r="BD695" s="249"/>
      <c r="BE695" s="249"/>
      <c r="BF695" s="249"/>
      <c r="BG695" s="249"/>
      <c r="BH695" s="32"/>
      <c r="BI695" s="56"/>
    </row>
    <row r="696" spans="2:61" s="15" customFormat="1" ht="21" x14ac:dyDescent="0.25">
      <c r="B696" s="47"/>
      <c r="C696" s="20">
        <f t="shared" si="81"/>
        <v>46061</v>
      </c>
      <c r="D696" s="168">
        <f>SUMIFS('Transport-DB'!O:O,'Transport-DB'!C:C,"="&amp;'Work DB'!C696,'Transport-DB'!F:F,"="&amp;'Work DB'!$D$4)</f>
        <v>0</v>
      </c>
      <c r="E696" s="169">
        <f>SUMIFS('Transport-DB'!O:O,'Transport-DB'!C:C,"="&amp;'Work DB'!C696,'Transport-DB'!F:F,"="&amp;'Work DB'!$E$4)</f>
        <v>0</v>
      </c>
      <c r="F696" s="169">
        <f>SUMIFS('Transport-DB'!O:O,'Transport-DB'!C:C,"="&amp;'Work DB'!C696,'Transport-DB'!F:F,"="&amp;'Work DB'!$F$4)</f>
        <v>0</v>
      </c>
      <c r="G696" s="169">
        <f>SUMIFS('Transport-DB'!O:O,'Transport-DB'!C:C,"="&amp;'Work DB'!C696,'Transport-DB'!F:F,"="&amp;'Work DB'!$G$4)</f>
        <v>0</v>
      </c>
      <c r="H696" s="166">
        <f>SUMIFS('Transport-DB'!O:O,'Transport-DB'!C:C,"="&amp;'Work DB'!C696,'Transport-DB'!F:F,"="&amp;'Work DB'!$H$4)</f>
        <v>0</v>
      </c>
      <c r="I696" s="169">
        <f>SUMIFS('Transport-DB'!O:O,'Transport-DB'!C:C,"="&amp;'Work DB'!C696,'Transport-DB'!F:F,"="&amp;'Work DB'!$I$4)</f>
        <v>0</v>
      </c>
      <c r="J696" s="337">
        <f>SUMIFS('Transport-DB'!O:O,'Transport-DB'!C:C,"="&amp;'Work DB'!C696,'Transport-DB'!F:F,"="&amp;'Work DB'!$J$4)</f>
        <v>0</v>
      </c>
      <c r="K696" s="168">
        <f>SUMIFS('Transport-DB'!N:N,'Transport-DB'!C:C,"="&amp;'Work DB'!C696,'Transport-DB'!F:F,"="&amp;'Work DB'!$K$4)</f>
        <v>0</v>
      </c>
      <c r="L696" s="169">
        <f>SUMIFS('Transport-DB'!N:N,'Transport-DB'!C:C,"="&amp;'Work DB'!C696,'Transport-DB'!F:F,"="&amp;'Work DB'!$L$4)</f>
        <v>0</v>
      </c>
      <c r="M696" s="169">
        <f>SUMIFS('Transport-DB'!N:N,'Transport-DB'!C:C,"="&amp;'Work DB'!C696,'Transport-DB'!F:F,"="&amp;'Work DB'!$M$4)</f>
        <v>0</v>
      </c>
      <c r="N696" s="169">
        <f>SUMIFS('Transport-DB'!N:N,'Transport-DB'!C:C,"="&amp;'Work DB'!C696,'Transport-DB'!F:F,"="&amp;'Work DB'!$N$4)</f>
        <v>0</v>
      </c>
      <c r="O696" s="169">
        <f>SUMIFS('Transport-DB'!N:N,'Transport-DB'!C:C,"="&amp;'Work DB'!C696,'Transport-DB'!F:F,"="&amp;'Work DB'!$O$4)</f>
        <v>0</v>
      </c>
      <c r="P696" s="169">
        <f>SUMIFS('Transport-DB'!N:N,'Transport-DB'!C:C,"="&amp;'Work DB'!C696,'Transport-DB'!F:F,"="&amp;'Work DB'!$P$4)</f>
        <v>0</v>
      </c>
      <c r="Q696" s="166">
        <f>SUMIFS('Transport-DB'!N:N,'Transport-DB'!C:C,"="&amp;'Work DB'!C696,'Transport-DB'!F:F,"="&amp;'Work DB'!$Q$4)</f>
        <v>0</v>
      </c>
      <c r="R696" s="167">
        <f>SUMIFS('Transport-DB'!N:N,'Transport-DB'!C:C,"="&amp;'Work DB'!C696,'Transport-DB'!F:F,"="&amp;'Work DB'!$R$4)</f>
        <v>0</v>
      </c>
      <c r="S696" s="168">
        <f>SUM(D696:J696)+SUM(K696:R696)-M696-SUMIFS(Transport_DB[ترانشه],Transport_DB[توضیحات],"دیسپوزال",Transport_DB[تاریخ],'Work DB'!C696)</f>
        <v>0</v>
      </c>
      <c r="T696" s="169">
        <f t="shared" si="82"/>
        <v>0</v>
      </c>
      <c r="U696" s="169"/>
      <c r="V696" s="169"/>
      <c r="W696" s="169"/>
      <c r="X696" s="169"/>
      <c r="Y696" s="167"/>
      <c r="Z696" s="249"/>
      <c r="AA696" s="168">
        <f>SUMIFS('Transport-DB'!P:P,'Transport-DB'!C:C,"="&amp;'Work DB'!C696,'Transport-DB'!F:F,"="&amp;'Work DB'!$AA$4)</f>
        <v>0</v>
      </c>
      <c r="AB696" s="169">
        <f>SUMIFS('Transport-DB'!P:P,'Transport-DB'!C:C,"="&amp;'Work DB'!C696,'Transport-DB'!F:F,"="&amp;'Work DB'!$AB$4)</f>
        <v>0</v>
      </c>
      <c r="AC696" s="169">
        <f>SUMIFS('Transport-DB'!P:P,'Transport-DB'!C:C,"="&amp;'Work DB'!C696,'Transport-DB'!F:F,"="&amp;'Work DB'!$AC$4)</f>
        <v>0</v>
      </c>
      <c r="AD696" s="166">
        <f>SUMIFS('Transport-DB'!P:P,'Transport-DB'!C:C,"="&amp;'Work DB'!C696,'Transport-DB'!F:F,"="&amp;'Work DB'!$AD$4)</f>
        <v>0</v>
      </c>
      <c r="AE696" s="166">
        <f>SUMIFS('Transport-DB'!P:P,'Transport-DB'!C:C,"="&amp;'Work DB'!C696,'Transport-DB'!F:F,"="&amp;'Work DB'!$AE$4)</f>
        <v>0</v>
      </c>
      <c r="AF696" s="166">
        <f>SUMIFS('Transport-DB'!P:P,'Transport-DB'!C:C,"="&amp;'Work DB'!C696,'Transport-DB'!F:F,"="&amp;'Work DB'!$AF$4)</f>
        <v>0</v>
      </c>
      <c r="AG696" s="167"/>
      <c r="AH696" s="168">
        <f>SUMIFS('Transport-DB'!Q:Q,'Transport-DB'!C:C,"="&amp;'Work DB'!C696)</f>
        <v>0</v>
      </c>
      <c r="AI696" s="170">
        <f>SUMIFS(Civil_DB[قالب بندی],Civil_DB[تاریخ],"="&amp;'Work DB'!C696)</f>
        <v>0</v>
      </c>
      <c r="AJ696" s="169"/>
      <c r="AK696" s="167">
        <f>SUMIFS(Civil_DB[بتن],Civil_DB[تاریخ],"="&amp;'Work DB'!C696)</f>
        <v>0</v>
      </c>
      <c r="AL696" s="28"/>
      <c r="AM696" s="29"/>
      <c r="AN696" s="31"/>
      <c r="AO696" s="28"/>
      <c r="AP696" s="29"/>
      <c r="AQ696" s="29"/>
      <c r="AR696" s="30"/>
      <c r="AS696" s="28"/>
      <c r="AT696" s="29"/>
      <c r="AU696" s="30"/>
      <c r="AV696" s="184"/>
      <c r="AW696" s="29"/>
      <c r="AX696" s="29"/>
      <c r="AY696" s="29"/>
      <c r="AZ696" s="29"/>
      <c r="BA696" s="29"/>
      <c r="BB696" s="29"/>
      <c r="BC696" s="30"/>
      <c r="BD696" s="249"/>
      <c r="BE696" s="249"/>
      <c r="BF696" s="249"/>
      <c r="BG696" s="249"/>
      <c r="BH696" s="32"/>
      <c r="BI696" s="56"/>
    </row>
    <row r="697" spans="2:61" s="15" customFormat="1" ht="21" x14ac:dyDescent="0.25">
      <c r="B697" s="47"/>
      <c r="C697" s="20">
        <f t="shared" si="81"/>
        <v>46062</v>
      </c>
      <c r="D697" s="168">
        <f>SUMIFS('Transport-DB'!O:O,'Transport-DB'!C:C,"="&amp;'Work DB'!C697,'Transport-DB'!F:F,"="&amp;'Work DB'!$D$4)</f>
        <v>0</v>
      </c>
      <c r="E697" s="169">
        <f>SUMIFS('Transport-DB'!O:O,'Transport-DB'!C:C,"="&amp;'Work DB'!C697,'Transport-DB'!F:F,"="&amp;'Work DB'!$E$4)</f>
        <v>0</v>
      </c>
      <c r="F697" s="169">
        <f>SUMIFS('Transport-DB'!O:O,'Transport-DB'!C:C,"="&amp;'Work DB'!C697,'Transport-DB'!F:F,"="&amp;'Work DB'!$F$4)</f>
        <v>0</v>
      </c>
      <c r="G697" s="169">
        <f>SUMIFS('Transport-DB'!O:O,'Transport-DB'!C:C,"="&amp;'Work DB'!C697,'Transport-DB'!F:F,"="&amp;'Work DB'!$G$4)</f>
        <v>0</v>
      </c>
      <c r="H697" s="166">
        <f>SUMIFS('Transport-DB'!O:O,'Transport-DB'!C:C,"="&amp;'Work DB'!C697,'Transport-DB'!F:F,"="&amp;'Work DB'!$H$4)</f>
        <v>0</v>
      </c>
      <c r="I697" s="169">
        <f>SUMIFS('Transport-DB'!O:O,'Transport-DB'!C:C,"="&amp;'Work DB'!C697,'Transport-DB'!F:F,"="&amp;'Work DB'!$I$4)</f>
        <v>0</v>
      </c>
      <c r="J697" s="337">
        <f>SUMIFS('Transport-DB'!O:O,'Transport-DB'!C:C,"="&amp;'Work DB'!C697,'Transport-DB'!F:F,"="&amp;'Work DB'!$J$4)</f>
        <v>0</v>
      </c>
      <c r="K697" s="168">
        <f>SUMIFS('Transport-DB'!N:N,'Transport-DB'!C:C,"="&amp;'Work DB'!C697,'Transport-DB'!F:F,"="&amp;'Work DB'!$K$4)</f>
        <v>0</v>
      </c>
      <c r="L697" s="169">
        <f>SUMIFS('Transport-DB'!N:N,'Transport-DB'!C:C,"="&amp;'Work DB'!C697,'Transport-DB'!F:F,"="&amp;'Work DB'!$L$4)</f>
        <v>0</v>
      </c>
      <c r="M697" s="169">
        <f>SUMIFS('Transport-DB'!N:N,'Transport-DB'!C:C,"="&amp;'Work DB'!C697,'Transport-DB'!F:F,"="&amp;'Work DB'!$M$4)</f>
        <v>0</v>
      </c>
      <c r="N697" s="169">
        <f>SUMIFS('Transport-DB'!N:N,'Transport-DB'!C:C,"="&amp;'Work DB'!C697,'Transport-DB'!F:F,"="&amp;'Work DB'!$N$4)</f>
        <v>0</v>
      </c>
      <c r="O697" s="169">
        <f>SUMIFS('Transport-DB'!N:N,'Transport-DB'!C:C,"="&amp;'Work DB'!C697,'Transport-DB'!F:F,"="&amp;'Work DB'!$O$4)</f>
        <v>0</v>
      </c>
      <c r="P697" s="169">
        <f>SUMIFS('Transport-DB'!N:N,'Transport-DB'!C:C,"="&amp;'Work DB'!C697,'Transport-DB'!F:F,"="&amp;'Work DB'!$P$4)</f>
        <v>0</v>
      </c>
      <c r="Q697" s="166">
        <f>SUMIFS('Transport-DB'!N:N,'Transport-DB'!C:C,"="&amp;'Work DB'!C697,'Transport-DB'!F:F,"="&amp;'Work DB'!$Q$4)</f>
        <v>0</v>
      </c>
      <c r="R697" s="167">
        <f>SUMIFS('Transport-DB'!N:N,'Transport-DB'!C:C,"="&amp;'Work DB'!C697,'Transport-DB'!F:F,"="&amp;'Work DB'!$R$4)</f>
        <v>0</v>
      </c>
      <c r="S697" s="168">
        <f>SUM(D697:J697)+SUM(K697:R697)-M697-SUMIFS(Transport_DB[ترانشه],Transport_DB[توضیحات],"دیسپوزال",Transport_DB[تاریخ],'Work DB'!C697)</f>
        <v>0</v>
      </c>
      <c r="T697" s="169">
        <f t="shared" si="82"/>
        <v>0</v>
      </c>
      <c r="U697" s="169"/>
      <c r="V697" s="169"/>
      <c r="W697" s="169"/>
      <c r="X697" s="169"/>
      <c r="Y697" s="167"/>
      <c r="Z697" s="249"/>
      <c r="AA697" s="168">
        <f>SUMIFS('Transport-DB'!P:P,'Transport-DB'!C:C,"="&amp;'Work DB'!C697,'Transport-DB'!F:F,"="&amp;'Work DB'!$AA$4)</f>
        <v>0</v>
      </c>
      <c r="AB697" s="169">
        <f>SUMIFS('Transport-DB'!P:P,'Transport-DB'!C:C,"="&amp;'Work DB'!C697,'Transport-DB'!F:F,"="&amp;'Work DB'!$AB$4)</f>
        <v>0</v>
      </c>
      <c r="AC697" s="169">
        <f>SUMIFS('Transport-DB'!P:P,'Transport-DB'!C:C,"="&amp;'Work DB'!C697,'Transport-DB'!F:F,"="&amp;'Work DB'!$AC$4)</f>
        <v>0</v>
      </c>
      <c r="AD697" s="166">
        <f>SUMIFS('Transport-DB'!P:P,'Transport-DB'!C:C,"="&amp;'Work DB'!C697,'Transport-DB'!F:F,"="&amp;'Work DB'!$AD$4)</f>
        <v>0</v>
      </c>
      <c r="AE697" s="166">
        <f>SUMIFS('Transport-DB'!P:P,'Transport-DB'!C:C,"="&amp;'Work DB'!C697,'Transport-DB'!F:F,"="&amp;'Work DB'!$AE$4)</f>
        <v>0</v>
      </c>
      <c r="AF697" s="166">
        <f>SUMIFS('Transport-DB'!P:P,'Transport-DB'!C:C,"="&amp;'Work DB'!C697,'Transport-DB'!F:F,"="&amp;'Work DB'!$AF$4)</f>
        <v>0</v>
      </c>
      <c r="AG697" s="167"/>
      <c r="AH697" s="168">
        <f>SUMIFS('Transport-DB'!Q:Q,'Transport-DB'!C:C,"="&amp;'Work DB'!C697)</f>
        <v>0</v>
      </c>
      <c r="AI697" s="170">
        <f>SUMIFS(Civil_DB[قالب بندی],Civil_DB[تاریخ],"="&amp;'Work DB'!C697)</f>
        <v>0</v>
      </c>
      <c r="AJ697" s="169"/>
      <c r="AK697" s="167">
        <f>SUMIFS(Civil_DB[بتن],Civil_DB[تاریخ],"="&amp;'Work DB'!C697)</f>
        <v>0</v>
      </c>
      <c r="AL697" s="28"/>
      <c r="AM697" s="29"/>
      <c r="AN697" s="31"/>
      <c r="AO697" s="28"/>
      <c r="AP697" s="29"/>
      <c r="AQ697" s="29"/>
      <c r="AR697" s="30"/>
      <c r="AS697" s="28"/>
      <c r="AT697" s="29"/>
      <c r="AU697" s="30"/>
      <c r="AV697" s="184"/>
      <c r="AW697" s="29"/>
      <c r="AX697" s="29"/>
      <c r="AY697" s="29"/>
      <c r="AZ697" s="29"/>
      <c r="BA697" s="29"/>
      <c r="BB697" s="29"/>
      <c r="BC697" s="30"/>
      <c r="BD697" s="249"/>
      <c r="BE697" s="249"/>
      <c r="BF697" s="249"/>
      <c r="BG697" s="249"/>
      <c r="BH697" s="32"/>
      <c r="BI697" s="56"/>
    </row>
    <row r="698" spans="2:61" s="15" customFormat="1" ht="21" x14ac:dyDescent="0.25">
      <c r="B698" s="47"/>
      <c r="C698" s="20">
        <f t="shared" si="81"/>
        <v>46063</v>
      </c>
      <c r="D698" s="168">
        <f>SUMIFS('Transport-DB'!O:O,'Transport-DB'!C:C,"="&amp;'Work DB'!C698,'Transport-DB'!F:F,"="&amp;'Work DB'!$D$4)</f>
        <v>0</v>
      </c>
      <c r="E698" s="169">
        <f>SUMIFS('Transport-DB'!O:O,'Transport-DB'!C:C,"="&amp;'Work DB'!C698,'Transport-DB'!F:F,"="&amp;'Work DB'!$E$4)</f>
        <v>0</v>
      </c>
      <c r="F698" s="169">
        <f>SUMIFS('Transport-DB'!O:O,'Transport-DB'!C:C,"="&amp;'Work DB'!C698,'Transport-DB'!F:F,"="&amp;'Work DB'!$F$4)</f>
        <v>0</v>
      </c>
      <c r="G698" s="169">
        <f>SUMIFS('Transport-DB'!O:O,'Transport-DB'!C:C,"="&amp;'Work DB'!C698,'Transport-DB'!F:F,"="&amp;'Work DB'!$G$4)</f>
        <v>0</v>
      </c>
      <c r="H698" s="166">
        <f>SUMIFS('Transport-DB'!O:O,'Transport-DB'!C:C,"="&amp;'Work DB'!C698,'Transport-DB'!F:F,"="&amp;'Work DB'!$H$4)</f>
        <v>0</v>
      </c>
      <c r="I698" s="169">
        <f>SUMIFS('Transport-DB'!O:O,'Transport-DB'!C:C,"="&amp;'Work DB'!C698,'Transport-DB'!F:F,"="&amp;'Work DB'!$I$4)</f>
        <v>0</v>
      </c>
      <c r="J698" s="337">
        <f>SUMIFS('Transport-DB'!O:O,'Transport-DB'!C:C,"="&amp;'Work DB'!C698,'Transport-DB'!F:F,"="&amp;'Work DB'!$J$4)</f>
        <v>0</v>
      </c>
      <c r="K698" s="168">
        <f>SUMIFS('Transport-DB'!N:N,'Transport-DB'!C:C,"="&amp;'Work DB'!C698,'Transport-DB'!F:F,"="&amp;'Work DB'!$K$4)</f>
        <v>0</v>
      </c>
      <c r="L698" s="169">
        <f>SUMIFS('Transport-DB'!N:N,'Transport-DB'!C:C,"="&amp;'Work DB'!C698,'Transport-DB'!F:F,"="&amp;'Work DB'!$L$4)</f>
        <v>0</v>
      </c>
      <c r="M698" s="169">
        <f>SUMIFS('Transport-DB'!N:N,'Transport-DB'!C:C,"="&amp;'Work DB'!C698,'Transport-DB'!F:F,"="&amp;'Work DB'!$M$4)</f>
        <v>0</v>
      </c>
      <c r="N698" s="169">
        <f>SUMIFS('Transport-DB'!N:N,'Transport-DB'!C:C,"="&amp;'Work DB'!C698,'Transport-DB'!F:F,"="&amp;'Work DB'!$N$4)</f>
        <v>0</v>
      </c>
      <c r="O698" s="169">
        <f>SUMIFS('Transport-DB'!N:N,'Transport-DB'!C:C,"="&amp;'Work DB'!C698,'Transport-DB'!F:F,"="&amp;'Work DB'!$O$4)</f>
        <v>0</v>
      </c>
      <c r="P698" s="169">
        <f>SUMIFS('Transport-DB'!N:N,'Transport-DB'!C:C,"="&amp;'Work DB'!C698,'Transport-DB'!F:F,"="&amp;'Work DB'!$P$4)</f>
        <v>0</v>
      </c>
      <c r="Q698" s="166">
        <f>SUMIFS('Transport-DB'!N:N,'Transport-DB'!C:C,"="&amp;'Work DB'!C698,'Transport-DB'!F:F,"="&amp;'Work DB'!$Q$4)</f>
        <v>0</v>
      </c>
      <c r="R698" s="167">
        <f>SUMIFS('Transport-DB'!N:N,'Transport-DB'!C:C,"="&amp;'Work DB'!C698,'Transport-DB'!F:F,"="&amp;'Work DB'!$R$4)</f>
        <v>0</v>
      </c>
      <c r="S698" s="168">
        <f>SUM(D698:J698)+SUM(K698:R698)-M698-SUMIFS(Transport_DB[ترانشه],Transport_DB[توضیحات],"دیسپوزال",Transport_DB[تاریخ],'Work DB'!C698)</f>
        <v>0</v>
      </c>
      <c r="T698" s="169">
        <f t="shared" si="82"/>
        <v>0</v>
      </c>
      <c r="U698" s="169"/>
      <c r="V698" s="169"/>
      <c r="W698" s="169"/>
      <c r="X698" s="169"/>
      <c r="Y698" s="167"/>
      <c r="Z698" s="249"/>
      <c r="AA698" s="168">
        <f>SUMIFS('Transport-DB'!P:P,'Transport-DB'!C:C,"="&amp;'Work DB'!C698,'Transport-DB'!F:F,"="&amp;'Work DB'!$AA$4)</f>
        <v>0</v>
      </c>
      <c r="AB698" s="169">
        <f>SUMIFS('Transport-DB'!P:P,'Transport-DB'!C:C,"="&amp;'Work DB'!C698,'Transport-DB'!F:F,"="&amp;'Work DB'!$AB$4)</f>
        <v>0</v>
      </c>
      <c r="AC698" s="169">
        <f>SUMIFS('Transport-DB'!P:P,'Transport-DB'!C:C,"="&amp;'Work DB'!C698,'Transport-DB'!F:F,"="&amp;'Work DB'!$AC$4)</f>
        <v>0</v>
      </c>
      <c r="AD698" s="166">
        <f>SUMIFS('Transport-DB'!P:P,'Transport-DB'!C:C,"="&amp;'Work DB'!C698,'Transport-DB'!F:F,"="&amp;'Work DB'!$AD$4)</f>
        <v>0</v>
      </c>
      <c r="AE698" s="166">
        <f>SUMIFS('Transport-DB'!P:P,'Transport-DB'!C:C,"="&amp;'Work DB'!C698,'Transport-DB'!F:F,"="&amp;'Work DB'!$AE$4)</f>
        <v>0</v>
      </c>
      <c r="AF698" s="166">
        <f>SUMIFS('Transport-DB'!P:P,'Transport-DB'!C:C,"="&amp;'Work DB'!C698,'Transport-DB'!F:F,"="&amp;'Work DB'!$AF$4)</f>
        <v>0</v>
      </c>
      <c r="AG698" s="167"/>
      <c r="AH698" s="168">
        <f>SUMIFS('Transport-DB'!Q:Q,'Transport-DB'!C:C,"="&amp;'Work DB'!C698)</f>
        <v>0</v>
      </c>
      <c r="AI698" s="170">
        <f>SUMIFS(Civil_DB[قالب بندی],Civil_DB[تاریخ],"="&amp;'Work DB'!C698)</f>
        <v>0</v>
      </c>
      <c r="AJ698" s="169"/>
      <c r="AK698" s="167">
        <f>SUMIFS(Civil_DB[بتن],Civil_DB[تاریخ],"="&amp;'Work DB'!C698)</f>
        <v>0</v>
      </c>
      <c r="AL698" s="28"/>
      <c r="AM698" s="29"/>
      <c r="AN698" s="31"/>
      <c r="AO698" s="28"/>
      <c r="AP698" s="29"/>
      <c r="AQ698" s="29"/>
      <c r="AR698" s="30"/>
      <c r="AS698" s="28"/>
      <c r="AT698" s="29"/>
      <c r="AU698" s="30"/>
      <c r="AV698" s="184"/>
      <c r="AW698" s="29"/>
      <c r="AX698" s="29"/>
      <c r="AY698" s="29"/>
      <c r="AZ698" s="29"/>
      <c r="BA698" s="29"/>
      <c r="BB698" s="29"/>
      <c r="BC698" s="30"/>
      <c r="BD698" s="249"/>
      <c r="BE698" s="249"/>
      <c r="BF698" s="249"/>
      <c r="BG698" s="249"/>
      <c r="BH698" s="32"/>
      <c r="BI698" s="56"/>
    </row>
    <row r="699" spans="2:61" s="15" customFormat="1" ht="21" x14ac:dyDescent="0.25">
      <c r="B699" s="47"/>
      <c r="C699" s="20">
        <f t="shared" si="81"/>
        <v>46064</v>
      </c>
      <c r="D699" s="168">
        <f>SUMIFS('Transport-DB'!O:O,'Transport-DB'!C:C,"="&amp;'Work DB'!C699,'Transport-DB'!F:F,"="&amp;'Work DB'!$D$4)</f>
        <v>0</v>
      </c>
      <c r="E699" s="169">
        <f>SUMIFS('Transport-DB'!O:O,'Transport-DB'!C:C,"="&amp;'Work DB'!C699,'Transport-DB'!F:F,"="&amp;'Work DB'!$E$4)</f>
        <v>0</v>
      </c>
      <c r="F699" s="169">
        <f>SUMIFS('Transport-DB'!O:O,'Transport-DB'!C:C,"="&amp;'Work DB'!C699,'Transport-DB'!F:F,"="&amp;'Work DB'!$F$4)</f>
        <v>0</v>
      </c>
      <c r="G699" s="169">
        <f>SUMIFS('Transport-DB'!O:O,'Transport-DB'!C:C,"="&amp;'Work DB'!C699,'Transport-DB'!F:F,"="&amp;'Work DB'!$G$4)</f>
        <v>0</v>
      </c>
      <c r="H699" s="166">
        <f>SUMIFS('Transport-DB'!O:O,'Transport-DB'!C:C,"="&amp;'Work DB'!C699,'Transport-DB'!F:F,"="&amp;'Work DB'!$H$4)</f>
        <v>0</v>
      </c>
      <c r="I699" s="169">
        <f>SUMIFS('Transport-DB'!O:O,'Transport-DB'!C:C,"="&amp;'Work DB'!C699,'Transport-DB'!F:F,"="&amp;'Work DB'!$I$4)</f>
        <v>0</v>
      </c>
      <c r="J699" s="337">
        <f>SUMIFS('Transport-DB'!O:O,'Transport-DB'!C:C,"="&amp;'Work DB'!C699,'Transport-DB'!F:F,"="&amp;'Work DB'!$J$4)</f>
        <v>0</v>
      </c>
      <c r="K699" s="168">
        <f>SUMIFS('Transport-DB'!N:N,'Transport-DB'!C:C,"="&amp;'Work DB'!C699,'Transport-DB'!F:F,"="&amp;'Work DB'!$K$4)</f>
        <v>0</v>
      </c>
      <c r="L699" s="169">
        <f>SUMIFS('Transport-DB'!N:N,'Transport-DB'!C:C,"="&amp;'Work DB'!C699,'Transport-DB'!F:F,"="&amp;'Work DB'!$L$4)</f>
        <v>0</v>
      </c>
      <c r="M699" s="169">
        <f>SUMIFS('Transport-DB'!N:N,'Transport-DB'!C:C,"="&amp;'Work DB'!C699,'Transport-DB'!F:F,"="&amp;'Work DB'!$M$4)</f>
        <v>0</v>
      </c>
      <c r="N699" s="169">
        <f>SUMIFS('Transport-DB'!N:N,'Transport-DB'!C:C,"="&amp;'Work DB'!C699,'Transport-DB'!F:F,"="&amp;'Work DB'!$N$4)</f>
        <v>0</v>
      </c>
      <c r="O699" s="169">
        <f>SUMIFS('Transport-DB'!N:N,'Transport-DB'!C:C,"="&amp;'Work DB'!C699,'Transport-DB'!F:F,"="&amp;'Work DB'!$O$4)</f>
        <v>0</v>
      </c>
      <c r="P699" s="169">
        <f>SUMIFS('Transport-DB'!N:N,'Transport-DB'!C:C,"="&amp;'Work DB'!C699,'Transport-DB'!F:F,"="&amp;'Work DB'!$P$4)</f>
        <v>0</v>
      </c>
      <c r="Q699" s="166">
        <f>SUMIFS('Transport-DB'!N:N,'Transport-DB'!C:C,"="&amp;'Work DB'!C699,'Transport-DB'!F:F,"="&amp;'Work DB'!$Q$4)</f>
        <v>0</v>
      </c>
      <c r="R699" s="167">
        <f>SUMIFS('Transport-DB'!N:N,'Transport-DB'!C:C,"="&amp;'Work DB'!C699,'Transport-DB'!F:F,"="&amp;'Work DB'!$R$4)</f>
        <v>0</v>
      </c>
      <c r="S699" s="168">
        <f>SUM(D699:J699)+SUM(K699:R699)-M699-SUMIFS(Transport_DB[ترانشه],Transport_DB[توضیحات],"دیسپوزال",Transport_DB[تاریخ],'Work DB'!C699)</f>
        <v>0</v>
      </c>
      <c r="T699" s="169">
        <f t="shared" si="82"/>
        <v>0</v>
      </c>
      <c r="U699" s="169"/>
      <c r="V699" s="169"/>
      <c r="W699" s="169"/>
      <c r="X699" s="169"/>
      <c r="Y699" s="167"/>
      <c r="Z699" s="249"/>
      <c r="AA699" s="168">
        <f>SUMIFS('Transport-DB'!P:P,'Transport-DB'!C:C,"="&amp;'Work DB'!C699,'Transport-DB'!F:F,"="&amp;'Work DB'!$AA$4)</f>
        <v>0</v>
      </c>
      <c r="AB699" s="169">
        <f>SUMIFS('Transport-DB'!P:P,'Transport-DB'!C:C,"="&amp;'Work DB'!C699,'Transport-DB'!F:F,"="&amp;'Work DB'!$AB$4)</f>
        <v>0</v>
      </c>
      <c r="AC699" s="169">
        <f>SUMIFS('Transport-DB'!P:P,'Transport-DB'!C:C,"="&amp;'Work DB'!C699,'Transport-DB'!F:F,"="&amp;'Work DB'!$AC$4)</f>
        <v>0</v>
      </c>
      <c r="AD699" s="166">
        <f>SUMIFS('Transport-DB'!P:P,'Transport-DB'!C:C,"="&amp;'Work DB'!C699,'Transport-DB'!F:F,"="&amp;'Work DB'!$AD$4)</f>
        <v>0</v>
      </c>
      <c r="AE699" s="166">
        <f>SUMIFS('Transport-DB'!P:P,'Transport-DB'!C:C,"="&amp;'Work DB'!C699,'Transport-DB'!F:F,"="&amp;'Work DB'!$AE$4)</f>
        <v>0</v>
      </c>
      <c r="AF699" s="166">
        <f>SUMIFS('Transport-DB'!P:P,'Transport-DB'!C:C,"="&amp;'Work DB'!C699,'Transport-DB'!F:F,"="&amp;'Work DB'!$AF$4)</f>
        <v>0</v>
      </c>
      <c r="AG699" s="167"/>
      <c r="AH699" s="168">
        <f>SUMIFS('Transport-DB'!Q:Q,'Transport-DB'!C:C,"="&amp;'Work DB'!C699)</f>
        <v>0</v>
      </c>
      <c r="AI699" s="170">
        <f>SUMIFS(Civil_DB[قالب بندی],Civil_DB[تاریخ],"="&amp;'Work DB'!C699)</f>
        <v>0</v>
      </c>
      <c r="AJ699" s="169"/>
      <c r="AK699" s="167">
        <f>SUMIFS(Civil_DB[بتن],Civil_DB[تاریخ],"="&amp;'Work DB'!C699)</f>
        <v>0</v>
      </c>
      <c r="AL699" s="28"/>
      <c r="AM699" s="29"/>
      <c r="AN699" s="31"/>
      <c r="AO699" s="28"/>
      <c r="AP699" s="29"/>
      <c r="AQ699" s="29"/>
      <c r="AR699" s="30"/>
      <c r="AS699" s="28"/>
      <c r="AT699" s="29"/>
      <c r="AU699" s="30"/>
      <c r="AV699" s="184"/>
      <c r="AW699" s="29"/>
      <c r="AX699" s="29"/>
      <c r="AY699" s="29"/>
      <c r="AZ699" s="29"/>
      <c r="BA699" s="29"/>
      <c r="BB699" s="29"/>
      <c r="BC699" s="30"/>
      <c r="BD699" s="249"/>
      <c r="BE699" s="249"/>
      <c r="BF699" s="249"/>
      <c r="BG699" s="249"/>
      <c r="BH699" s="32"/>
      <c r="BI699" s="56"/>
    </row>
    <row r="700" spans="2:61" s="15" customFormat="1" ht="21" x14ac:dyDescent="0.25">
      <c r="B700" s="47"/>
      <c r="C700" s="20">
        <f t="shared" si="81"/>
        <v>46065</v>
      </c>
      <c r="D700" s="168">
        <f>SUMIFS('Transport-DB'!O:O,'Transport-DB'!C:C,"="&amp;'Work DB'!C700,'Transport-DB'!F:F,"="&amp;'Work DB'!$D$4)</f>
        <v>0</v>
      </c>
      <c r="E700" s="169">
        <f>SUMIFS('Transport-DB'!O:O,'Transport-DB'!C:C,"="&amp;'Work DB'!C700,'Transport-DB'!F:F,"="&amp;'Work DB'!$E$4)</f>
        <v>0</v>
      </c>
      <c r="F700" s="169">
        <f>SUMIFS('Transport-DB'!O:O,'Transport-DB'!C:C,"="&amp;'Work DB'!C700,'Transport-DB'!F:F,"="&amp;'Work DB'!$F$4)</f>
        <v>0</v>
      </c>
      <c r="G700" s="169">
        <f>SUMIFS('Transport-DB'!O:O,'Transport-DB'!C:C,"="&amp;'Work DB'!C700,'Transport-DB'!F:F,"="&amp;'Work DB'!$G$4)</f>
        <v>0</v>
      </c>
      <c r="H700" s="166">
        <f>SUMIFS('Transport-DB'!O:O,'Transport-DB'!C:C,"="&amp;'Work DB'!C700,'Transport-DB'!F:F,"="&amp;'Work DB'!$H$4)</f>
        <v>0</v>
      </c>
      <c r="I700" s="169">
        <f>SUMIFS('Transport-DB'!O:O,'Transport-DB'!C:C,"="&amp;'Work DB'!C700,'Transport-DB'!F:F,"="&amp;'Work DB'!$I$4)</f>
        <v>0</v>
      </c>
      <c r="J700" s="337">
        <f>SUMIFS('Transport-DB'!O:O,'Transport-DB'!C:C,"="&amp;'Work DB'!C700,'Transport-DB'!F:F,"="&amp;'Work DB'!$J$4)</f>
        <v>0</v>
      </c>
      <c r="K700" s="168">
        <f>SUMIFS('Transport-DB'!N:N,'Transport-DB'!C:C,"="&amp;'Work DB'!C700,'Transport-DB'!F:F,"="&amp;'Work DB'!$K$4)</f>
        <v>0</v>
      </c>
      <c r="L700" s="169">
        <f>SUMIFS('Transport-DB'!N:N,'Transport-DB'!C:C,"="&amp;'Work DB'!C700,'Transport-DB'!F:F,"="&amp;'Work DB'!$L$4)</f>
        <v>0</v>
      </c>
      <c r="M700" s="169">
        <f>SUMIFS('Transport-DB'!N:N,'Transport-DB'!C:C,"="&amp;'Work DB'!C700,'Transport-DB'!F:F,"="&amp;'Work DB'!$M$4)</f>
        <v>0</v>
      </c>
      <c r="N700" s="169">
        <f>SUMIFS('Transport-DB'!N:N,'Transport-DB'!C:C,"="&amp;'Work DB'!C700,'Transport-DB'!F:F,"="&amp;'Work DB'!$N$4)</f>
        <v>0</v>
      </c>
      <c r="O700" s="169">
        <f>SUMIFS('Transport-DB'!N:N,'Transport-DB'!C:C,"="&amp;'Work DB'!C700,'Transport-DB'!F:F,"="&amp;'Work DB'!$O$4)</f>
        <v>0</v>
      </c>
      <c r="P700" s="169">
        <f>SUMIFS('Transport-DB'!N:N,'Transport-DB'!C:C,"="&amp;'Work DB'!C700,'Transport-DB'!F:F,"="&amp;'Work DB'!$P$4)</f>
        <v>0</v>
      </c>
      <c r="Q700" s="166">
        <f>SUMIFS('Transport-DB'!N:N,'Transport-DB'!C:C,"="&amp;'Work DB'!C700,'Transport-DB'!F:F,"="&amp;'Work DB'!$Q$4)</f>
        <v>0</v>
      </c>
      <c r="R700" s="167">
        <f>SUMIFS('Transport-DB'!N:N,'Transport-DB'!C:C,"="&amp;'Work DB'!C700,'Transport-DB'!F:F,"="&amp;'Work DB'!$R$4)</f>
        <v>0</v>
      </c>
      <c r="S700" s="168">
        <f>SUM(D700:J700)+SUM(K700:R700)-M700-SUMIFS(Transport_DB[ترانشه],Transport_DB[توضیحات],"دیسپوزال",Transport_DB[تاریخ],'Work DB'!C700)</f>
        <v>0</v>
      </c>
      <c r="T700" s="169">
        <f t="shared" si="82"/>
        <v>0</v>
      </c>
      <c r="U700" s="169"/>
      <c r="V700" s="169"/>
      <c r="W700" s="169"/>
      <c r="X700" s="169"/>
      <c r="Y700" s="167"/>
      <c r="Z700" s="249"/>
      <c r="AA700" s="168">
        <f>SUMIFS('Transport-DB'!P:P,'Transport-DB'!C:C,"="&amp;'Work DB'!C700,'Transport-DB'!F:F,"="&amp;'Work DB'!$AA$4)</f>
        <v>0</v>
      </c>
      <c r="AB700" s="169">
        <f>SUMIFS('Transport-DB'!P:P,'Transport-DB'!C:C,"="&amp;'Work DB'!C700,'Transport-DB'!F:F,"="&amp;'Work DB'!$AB$4)</f>
        <v>0</v>
      </c>
      <c r="AC700" s="169">
        <f>SUMIFS('Transport-DB'!P:P,'Transport-DB'!C:C,"="&amp;'Work DB'!C700,'Transport-DB'!F:F,"="&amp;'Work DB'!$AC$4)</f>
        <v>0</v>
      </c>
      <c r="AD700" s="166">
        <f>SUMIFS('Transport-DB'!P:P,'Transport-DB'!C:C,"="&amp;'Work DB'!C700,'Transport-DB'!F:F,"="&amp;'Work DB'!$AD$4)</f>
        <v>0</v>
      </c>
      <c r="AE700" s="166">
        <f>SUMIFS('Transport-DB'!P:P,'Transport-DB'!C:C,"="&amp;'Work DB'!C700,'Transport-DB'!F:F,"="&amp;'Work DB'!$AE$4)</f>
        <v>0</v>
      </c>
      <c r="AF700" s="166">
        <f>SUMIFS('Transport-DB'!P:P,'Transport-DB'!C:C,"="&amp;'Work DB'!C700,'Transport-DB'!F:F,"="&amp;'Work DB'!$AF$4)</f>
        <v>0</v>
      </c>
      <c r="AG700" s="167"/>
      <c r="AH700" s="168">
        <f>SUMIFS('Transport-DB'!Q:Q,'Transport-DB'!C:C,"="&amp;'Work DB'!C700)</f>
        <v>0</v>
      </c>
      <c r="AI700" s="170">
        <f>SUMIFS(Civil_DB[قالب بندی],Civil_DB[تاریخ],"="&amp;'Work DB'!C700)</f>
        <v>0</v>
      </c>
      <c r="AJ700" s="169"/>
      <c r="AK700" s="167">
        <f>SUMIFS(Civil_DB[بتن],Civil_DB[تاریخ],"="&amp;'Work DB'!C700)</f>
        <v>0</v>
      </c>
      <c r="AL700" s="28"/>
      <c r="AM700" s="29"/>
      <c r="AN700" s="31"/>
      <c r="AO700" s="28"/>
      <c r="AP700" s="29"/>
      <c r="AQ700" s="29"/>
      <c r="AR700" s="30"/>
      <c r="AS700" s="28"/>
      <c r="AT700" s="29"/>
      <c r="AU700" s="30"/>
      <c r="AV700" s="184"/>
      <c r="AW700" s="29"/>
      <c r="AX700" s="29"/>
      <c r="AY700" s="29"/>
      <c r="AZ700" s="29"/>
      <c r="BA700" s="29"/>
      <c r="BB700" s="29"/>
      <c r="BC700" s="30"/>
      <c r="BD700" s="249"/>
      <c r="BE700" s="249"/>
      <c r="BF700" s="249"/>
      <c r="BG700" s="249"/>
      <c r="BH700" s="32"/>
      <c r="BI700" s="56"/>
    </row>
    <row r="701" spans="2:61" s="15" customFormat="1" ht="21" x14ac:dyDescent="0.25">
      <c r="B701" s="47"/>
      <c r="C701" s="20">
        <f t="shared" si="81"/>
        <v>46066</v>
      </c>
      <c r="D701" s="168">
        <f>SUMIFS('Transport-DB'!O:O,'Transport-DB'!C:C,"="&amp;'Work DB'!C701,'Transport-DB'!F:F,"="&amp;'Work DB'!$D$4)</f>
        <v>0</v>
      </c>
      <c r="E701" s="169">
        <f>SUMIFS('Transport-DB'!O:O,'Transport-DB'!C:C,"="&amp;'Work DB'!C701,'Transport-DB'!F:F,"="&amp;'Work DB'!$E$4)</f>
        <v>0</v>
      </c>
      <c r="F701" s="169">
        <f>SUMIFS('Transport-DB'!O:O,'Transport-DB'!C:C,"="&amp;'Work DB'!C701,'Transport-DB'!F:F,"="&amp;'Work DB'!$F$4)</f>
        <v>0</v>
      </c>
      <c r="G701" s="169">
        <f>SUMIFS('Transport-DB'!O:O,'Transport-DB'!C:C,"="&amp;'Work DB'!C701,'Transport-DB'!F:F,"="&amp;'Work DB'!$G$4)</f>
        <v>0</v>
      </c>
      <c r="H701" s="166">
        <f>SUMIFS('Transport-DB'!O:O,'Transport-DB'!C:C,"="&amp;'Work DB'!C701,'Transport-DB'!F:F,"="&amp;'Work DB'!$H$4)</f>
        <v>0</v>
      </c>
      <c r="I701" s="169">
        <f>SUMIFS('Transport-DB'!O:O,'Transport-DB'!C:C,"="&amp;'Work DB'!C701,'Transport-DB'!F:F,"="&amp;'Work DB'!$I$4)</f>
        <v>0</v>
      </c>
      <c r="J701" s="337">
        <f>SUMIFS('Transport-DB'!O:O,'Transport-DB'!C:C,"="&amp;'Work DB'!C701,'Transport-DB'!F:F,"="&amp;'Work DB'!$J$4)</f>
        <v>0</v>
      </c>
      <c r="K701" s="168">
        <f>SUMIFS('Transport-DB'!N:N,'Transport-DB'!C:C,"="&amp;'Work DB'!C701,'Transport-DB'!F:F,"="&amp;'Work DB'!$K$4)</f>
        <v>0</v>
      </c>
      <c r="L701" s="169">
        <f>SUMIFS('Transport-DB'!N:N,'Transport-DB'!C:C,"="&amp;'Work DB'!C701,'Transport-DB'!F:F,"="&amp;'Work DB'!$L$4)</f>
        <v>0</v>
      </c>
      <c r="M701" s="169">
        <f>SUMIFS('Transport-DB'!N:N,'Transport-DB'!C:C,"="&amp;'Work DB'!C701,'Transport-DB'!F:F,"="&amp;'Work DB'!$M$4)</f>
        <v>0</v>
      </c>
      <c r="N701" s="169">
        <f>SUMIFS('Transport-DB'!N:N,'Transport-DB'!C:C,"="&amp;'Work DB'!C701,'Transport-DB'!F:F,"="&amp;'Work DB'!$N$4)</f>
        <v>0</v>
      </c>
      <c r="O701" s="169">
        <f>SUMIFS('Transport-DB'!N:N,'Transport-DB'!C:C,"="&amp;'Work DB'!C701,'Transport-DB'!F:F,"="&amp;'Work DB'!$O$4)</f>
        <v>0</v>
      </c>
      <c r="P701" s="169">
        <f>SUMIFS('Transport-DB'!N:N,'Transport-DB'!C:C,"="&amp;'Work DB'!C701,'Transport-DB'!F:F,"="&amp;'Work DB'!$P$4)</f>
        <v>0</v>
      </c>
      <c r="Q701" s="166">
        <f>SUMIFS('Transport-DB'!N:N,'Transport-DB'!C:C,"="&amp;'Work DB'!C701,'Transport-DB'!F:F,"="&amp;'Work DB'!$Q$4)</f>
        <v>0</v>
      </c>
      <c r="R701" s="167">
        <f>SUMIFS('Transport-DB'!N:N,'Transport-DB'!C:C,"="&amp;'Work DB'!C701,'Transport-DB'!F:F,"="&amp;'Work DB'!$R$4)</f>
        <v>0</v>
      </c>
      <c r="S701" s="168">
        <f>SUM(D701:J701)+SUM(K701:R701)-M701-SUMIFS(Transport_DB[ترانشه],Transport_DB[توضیحات],"دیسپوزال",Transport_DB[تاریخ],'Work DB'!C701)</f>
        <v>0</v>
      </c>
      <c r="T701" s="169">
        <f t="shared" si="82"/>
        <v>0</v>
      </c>
      <c r="U701" s="169"/>
      <c r="V701" s="169"/>
      <c r="W701" s="169"/>
      <c r="X701" s="169"/>
      <c r="Y701" s="167"/>
      <c r="Z701" s="249"/>
      <c r="AA701" s="168">
        <f>SUMIFS('Transport-DB'!P:P,'Transport-DB'!C:C,"="&amp;'Work DB'!C701,'Transport-DB'!F:F,"="&amp;'Work DB'!$AA$4)</f>
        <v>0</v>
      </c>
      <c r="AB701" s="169">
        <f>SUMIFS('Transport-DB'!P:P,'Transport-DB'!C:C,"="&amp;'Work DB'!C701,'Transport-DB'!F:F,"="&amp;'Work DB'!$AB$4)</f>
        <v>0</v>
      </c>
      <c r="AC701" s="169">
        <f>SUMIFS('Transport-DB'!P:P,'Transport-DB'!C:C,"="&amp;'Work DB'!C701,'Transport-DB'!F:F,"="&amp;'Work DB'!$AC$4)</f>
        <v>0</v>
      </c>
      <c r="AD701" s="166">
        <f>SUMIFS('Transport-DB'!P:P,'Transport-DB'!C:C,"="&amp;'Work DB'!C701,'Transport-DB'!F:F,"="&amp;'Work DB'!$AD$4)</f>
        <v>0</v>
      </c>
      <c r="AE701" s="166">
        <f>SUMIFS('Transport-DB'!P:P,'Transport-DB'!C:C,"="&amp;'Work DB'!C701,'Transport-DB'!F:F,"="&amp;'Work DB'!$AE$4)</f>
        <v>0</v>
      </c>
      <c r="AF701" s="166">
        <f>SUMIFS('Transport-DB'!P:P,'Transport-DB'!C:C,"="&amp;'Work DB'!C701,'Transport-DB'!F:F,"="&amp;'Work DB'!$AF$4)</f>
        <v>0</v>
      </c>
      <c r="AG701" s="167"/>
      <c r="AH701" s="168">
        <f>SUMIFS('Transport-DB'!Q:Q,'Transport-DB'!C:C,"="&amp;'Work DB'!C701)</f>
        <v>0</v>
      </c>
      <c r="AI701" s="170">
        <f>SUMIFS(Civil_DB[قالب بندی],Civil_DB[تاریخ],"="&amp;'Work DB'!C701)</f>
        <v>0</v>
      </c>
      <c r="AJ701" s="169"/>
      <c r="AK701" s="167">
        <f>SUMIFS(Civil_DB[بتن],Civil_DB[تاریخ],"="&amp;'Work DB'!C701)</f>
        <v>0</v>
      </c>
      <c r="AL701" s="28"/>
      <c r="AM701" s="29"/>
      <c r="AN701" s="31"/>
      <c r="AO701" s="28"/>
      <c r="AP701" s="29"/>
      <c r="AQ701" s="29"/>
      <c r="AR701" s="30"/>
      <c r="AS701" s="28"/>
      <c r="AT701" s="29"/>
      <c r="AU701" s="30"/>
      <c r="AV701" s="184"/>
      <c r="AW701" s="29"/>
      <c r="AX701" s="29"/>
      <c r="AY701" s="29"/>
      <c r="AZ701" s="29"/>
      <c r="BA701" s="29"/>
      <c r="BB701" s="29"/>
      <c r="BC701" s="30"/>
      <c r="BD701" s="249"/>
      <c r="BE701" s="249"/>
      <c r="BF701" s="249"/>
      <c r="BG701" s="249"/>
      <c r="BH701" s="32"/>
      <c r="BI701" s="56"/>
    </row>
    <row r="702" spans="2:61" s="15" customFormat="1" ht="21" x14ac:dyDescent="0.25">
      <c r="B702" s="47"/>
      <c r="C702" s="20">
        <f t="shared" si="81"/>
        <v>46067</v>
      </c>
      <c r="D702" s="168">
        <f>SUMIFS('Transport-DB'!O:O,'Transport-DB'!C:C,"="&amp;'Work DB'!C702,'Transport-DB'!F:F,"="&amp;'Work DB'!$D$4)</f>
        <v>0</v>
      </c>
      <c r="E702" s="169">
        <f>SUMIFS('Transport-DB'!O:O,'Transport-DB'!C:C,"="&amp;'Work DB'!C702,'Transport-DB'!F:F,"="&amp;'Work DB'!$E$4)</f>
        <v>0</v>
      </c>
      <c r="F702" s="169">
        <f>SUMIFS('Transport-DB'!O:O,'Transport-DB'!C:C,"="&amp;'Work DB'!C702,'Transport-DB'!F:F,"="&amp;'Work DB'!$F$4)</f>
        <v>0</v>
      </c>
      <c r="G702" s="169">
        <f>SUMIFS('Transport-DB'!O:O,'Transport-DB'!C:C,"="&amp;'Work DB'!C702,'Transport-DB'!F:F,"="&amp;'Work DB'!$G$4)</f>
        <v>0</v>
      </c>
      <c r="H702" s="166">
        <f>SUMIFS('Transport-DB'!O:O,'Transport-DB'!C:C,"="&amp;'Work DB'!C702,'Transport-DB'!F:F,"="&amp;'Work DB'!$H$4)</f>
        <v>0</v>
      </c>
      <c r="I702" s="169">
        <f>SUMIFS('Transport-DB'!O:O,'Transport-DB'!C:C,"="&amp;'Work DB'!C702,'Transport-DB'!F:F,"="&amp;'Work DB'!$I$4)</f>
        <v>0</v>
      </c>
      <c r="J702" s="337">
        <f>SUMIFS('Transport-DB'!O:O,'Transport-DB'!C:C,"="&amp;'Work DB'!C702,'Transport-DB'!F:F,"="&amp;'Work DB'!$J$4)</f>
        <v>0</v>
      </c>
      <c r="K702" s="168">
        <f>SUMIFS('Transport-DB'!N:N,'Transport-DB'!C:C,"="&amp;'Work DB'!C702,'Transport-DB'!F:F,"="&amp;'Work DB'!$K$4)</f>
        <v>0</v>
      </c>
      <c r="L702" s="169">
        <f>SUMIFS('Transport-DB'!N:N,'Transport-DB'!C:C,"="&amp;'Work DB'!C702,'Transport-DB'!F:F,"="&amp;'Work DB'!$L$4)</f>
        <v>0</v>
      </c>
      <c r="M702" s="169">
        <f>SUMIFS('Transport-DB'!N:N,'Transport-DB'!C:C,"="&amp;'Work DB'!C702,'Transport-DB'!F:F,"="&amp;'Work DB'!$M$4)</f>
        <v>0</v>
      </c>
      <c r="N702" s="169">
        <f>SUMIFS('Transport-DB'!N:N,'Transport-DB'!C:C,"="&amp;'Work DB'!C702,'Transport-DB'!F:F,"="&amp;'Work DB'!$N$4)</f>
        <v>0</v>
      </c>
      <c r="O702" s="169">
        <f>SUMIFS('Transport-DB'!N:N,'Transport-DB'!C:C,"="&amp;'Work DB'!C702,'Transport-DB'!F:F,"="&amp;'Work DB'!$O$4)</f>
        <v>0</v>
      </c>
      <c r="P702" s="169">
        <f>SUMIFS('Transport-DB'!N:N,'Transport-DB'!C:C,"="&amp;'Work DB'!C702,'Transport-DB'!F:F,"="&amp;'Work DB'!$P$4)</f>
        <v>0</v>
      </c>
      <c r="Q702" s="166">
        <f>SUMIFS('Transport-DB'!N:N,'Transport-DB'!C:C,"="&amp;'Work DB'!C702,'Transport-DB'!F:F,"="&amp;'Work DB'!$Q$4)</f>
        <v>0</v>
      </c>
      <c r="R702" s="167">
        <f>SUMIFS('Transport-DB'!N:N,'Transport-DB'!C:C,"="&amp;'Work DB'!C702,'Transport-DB'!F:F,"="&amp;'Work DB'!$R$4)</f>
        <v>0</v>
      </c>
      <c r="S702" s="168">
        <f>SUM(D702:J702)+SUM(K702:R702)-M702-SUMIFS(Transport_DB[ترانشه],Transport_DB[توضیحات],"دیسپوزال",Transport_DB[تاریخ],'Work DB'!C702)</f>
        <v>0</v>
      </c>
      <c r="T702" s="169">
        <f t="shared" si="82"/>
        <v>0</v>
      </c>
      <c r="U702" s="169"/>
      <c r="V702" s="169"/>
      <c r="W702" s="169"/>
      <c r="X702" s="169"/>
      <c r="Y702" s="167"/>
      <c r="Z702" s="249"/>
      <c r="AA702" s="168">
        <f>SUMIFS('Transport-DB'!P:P,'Transport-DB'!C:C,"="&amp;'Work DB'!C702,'Transport-DB'!F:F,"="&amp;'Work DB'!$AA$4)</f>
        <v>0</v>
      </c>
      <c r="AB702" s="169">
        <f>SUMIFS('Transport-DB'!P:P,'Transport-DB'!C:C,"="&amp;'Work DB'!C702,'Transport-DB'!F:F,"="&amp;'Work DB'!$AB$4)</f>
        <v>0</v>
      </c>
      <c r="AC702" s="169">
        <f>SUMIFS('Transport-DB'!P:P,'Transport-DB'!C:C,"="&amp;'Work DB'!C702,'Transport-DB'!F:F,"="&amp;'Work DB'!$AC$4)</f>
        <v>0</v>
      </c>
      <c r="AD702" s="166">
        <f>SUMIFS('Transport-DB'!P:P,'Transport-DB'!C:C,"="&amp;'Work DB'!C702,'Transport-DB'!F:F,"="&amp;'Work DB'!$AD$4)</f>
        <v>0</v>
      </c>
      <c r="AE702" s="166">
        <f>SUMIFS('Transport-DB'!P:P,'Transport-DB'!C:C,"="&amp;'Work DB'!C702,'Transport-DB'!F:F,"="&amp;'Work DB'!$AE$4)</f>
        <v>0</v>
      </c>
      <c r="AF702" s="166">
        <f>SUMIFS('Transport-DB'!P:P,'Transport-DB'!C:C,"="&amp;'Work DB'!C702,'Transport-DB'!F:F,"="&amp;'Work DB'!$AF$4)</f>
        <v>0</v>
      </c>
      <c r="AG702" s="167"/>
      <c r="AH702" s="168">
        <f>SUMIFS('Transport-DB'!Q:Q,'Transport-DB'!C:C,"="&amp;'Work DB'!C702)</f>
        <v>0</v>
      </c>
      <c r="AI702" s="170">
        <f>SUMIFS(Civil_DB[قالب بندی],Civil_DB[تاریخ],"="&amp;'Work DB'!C702)</f>
        <v>0</v>
      </c>
      <c r="AJ702" s="169"/>
      <c r="AK702" s="167">
        <f>SUMIFS(Civil_DB[بتن],Civil_DB[تاریخ],"="&amp;'Work DB'!C702)</f>
        <v>0</v>
      </c>
      <c r="AL702" s="28"/>
      <c r="AM702" s="29"/>
      <c r="AN702" s="31"/>
      <c r="AO702" s="28"/>
      <c r="AP702" s="29"/>
      <c r="AQ702" s="29"/>
      <c r="AR702" s="30"/>
      <c r="AS702" s="28"/>
      <c r="AT702" s="29"/>
      <c r="AU702" s="30"/>
      <c r="AV702" s="184"/>
      <c r="AW702" s="29"/>
      <c r="AX702" s="29"/>
      <c r="AY702" s="29"/>
      <c r="AZ702" s="29"/>
      <c r="BA702" s="29"/>
      <c r="BB702" s="29"/>
      <c r="BC702" s="30"/>
      <c r="BD702" s="249"/>
      <c r="BE702" s="249"/>
      <c r="BF702" s="249"/>
      <c r="BG702" s="249"/>
      <c r="BH702" s="32"/>
      <c r="BI702" s="56"/>
    </row>
    <row r="703" spans="2:61" s="15" customFormat="1" ht="21" x14ac:dyDescent="0.25">
      <c r="B703" s="47"/>
      <c r="C703" s="20">
        <f t="shared" si="81"/>
        <v>46068</v>
      </c>
      <c r="D703" s="168">
        <f>SUMIFS('Transport-DB'!O:O,'Transport-DB'!C:C,"="&amp;'Work DB'!C703,'Transport-DB'!F:F,"="&amp;'Work DB'!$D$4)</f>
        <v>0</v>
      </c>
      <c r="E703" s="169">
        <f>SUMIFS('Transport-DB'!O:O,'Transport-DB'!C:C,"="&amp;'Work DB'!C703,'Transport-DB'!F:F,"="&amp;'Work DB'!$E$4)</f>
        <v>0</v>
      </c>
      <c r="F703" s="169">
        <f>SUMIFS('Transport-DB'!O:O,'Transport-DB'!C:C,"="&amp;'Work DB'!C703,'Transport-DB'!F:F,"="&amp;'Work DB'!$F$4)</f>
        <v>0</v>
      </c>
      <c r="G703" s="169">
        <f>SUMIFS('Transport-DB'!O:O,'Transport-DB'!C:C,"="&amp;'Work DB'!C703,'Transport-DB'!F:F,"="&amp;'Work DB'!$G$4)</f>
        <v>0</v>
      </c>
      <c r="H703" s="166">
        <f>SUMIFS('Transport-DB'!O:O,'Transport-DB'!C:C,"="&amp;'Work DB'!C703,'Transport-DB'!F:F,"="&amp;'Work DB'!$H$4)</f>
        <v>0</v>
      </c>
      <c r="I703" s="169">
        <f>SUMIFS('Transport-DB'!O:O,'Transport-DB'!C:C,"="&amp;'Work DB'!C703,'Transport-DB'!F:F,"="&amp;'Work DB'!$I$4)</f>
        <v>0</v>
      </c>
      <c r="J703" s="337">
        <f>SUMIFS('Transport-DB'!O:O,'Transport-DB'!C:C,"="&amp;'Work DB'!C703,'Transport-DB'!F:F,"="&amp;'Work DB'!$J$4)</f>
        <v>0</v>
      </c>
      <c r="K703" s="168">
        <f>SUMIFS('Transport-DB'!N:N,'Transport-DB'!C:C,"="&amp;'Work DB'!C703,'Transport-DB'!F:F,"="&amp;'Work DB'!$K$4)</f>
        <v>0</v>
      </c>
      <c r="L703" s="169">
        <f>SUMIFS('Transport-DB'!N:N,'Transport-DB'!C:C,"="&amp;'Work DB'!C703,'Transport-DB'!F:F,"="&amp;'Work DB'!$L$4)</f>
        <v>0</v>
      </c>
      <c r="M703" s="169">
        <f>SUMIFS('Transport-DB'!N:N,'Transport-DB'!C:C,"="&amp;'Work DB'!C703,'Transport-DB'!F:F,"="&amp;'Work DB'!$M$4)</f>
        <v>0</v>
      </c>
      <c r="N703" s="169">
        <f>SUMIFS('Transport-DB'!N:N,'Transport-DB'!C:C,"="&amp;'Work DB'!C703,'Transport-DB'!F:F,"="&amp;'Work DB'!$N$4)</f>
        <v>0</v>
      </c>
      <c r="O703" s="169">
        <f>SUMIFS('Transport-DB'!N:N,'Transport-DB'!C:C,"="&amp;'Work DB'!C703,'Transport-DB'!F:F,"="&amp;'Work DB'!$O$4)</f>
        <v>0</v>
      </c>
      <c r="P703" s="169">
        <f>SUMIFS('Transport-DB'!N:N,'Transport-DB'!C:C,"="&amp;'Work DB'!C703,'Transport-DB'!F:F,"="&amp;'Work DB'!$P$4)</f>
        <v>0</v>
      </c>
      <c r="Q703" s="166">
        <f>SUMIFS('Transport-DB'!N:N,'Transport-DB'!C:C,"="&amp;'Work DB'!C703,'Transport-DB'!F:F,"="&amp;'Work DB'!$Q$4)</f>
        <v>0</v>
      </c>
      <c r="R703" s="167">
        <f>SUMIFS('Transport-DB'!N:N,'Transport-DB'!C:C,"="&amp;'Work DB'!C703,'Transport-DB'!F:F,"="&amp;'Work DB'!$R$4)</f>
        <v>0</v>
      </c>
      <c r="S703" s="168">
        <f>SUM(D703:J703)+SUM(K703:R703)-M703-SUMIFS(Transport_DB[ترانشه],Transport_DB[توضیحات],"دیسپوزال",Transport_DB[تاریخ],'Work DB'!C703)</f>
        <v>0</v>
      </c>
      <c r="T703" s="169">
        <f t="shared" si="82"/>
        <v>0</v>
      </c>
      <c r="U703" s="169"/>
      <c r="V703" s="169"/>
      <c r="W703" s="169"/>
      <c r="X703" s="169"/>
      <c r="Y703" s="167"/>
      <c r="Z703" s="249"/>
      <c r="AA703" s="168">
        <f>SUMIFS('Transport-DB'!P:P,'Transport-DB'!C:C,"="&amp;'Work DB'!C703,'Transport-DB'!F:F,"="&amp;'Work DB'!$AA$4)</f>
        <v>0</v>
      </c>
      <c r="AB703" s="169">
        <f>SUMIFS('Transport-DB'!P:P,'Transport-DB'!C:C,"="&amp;'Work DB'!C703,'Transport-DB'!F:F,"="&amp;'Work DB'!$AB$4)</f>
        <v>0</v>
      </c>
      <c r="AC703" s="169">
        <f>SUMIFS('Transport-DB'!P:P,'Transport-DB'!C:C,"="&amp;'Work DB'!C703,'Transport-DB'!F:F,"="&amp;'Work DB'!$AC$4)</f>
        <v>0</v>
      </c>
      <c r="AD703" s="166">
        <f>SUMIFS('Transport-DB'!P:P,'Transport-DB'!C:C,"="&amp;'Work DB'!C703,'Transport-DB'!F:F,"="&amp;'Work DB'!$AD$4)</f>
        <v>0</v>
      </c>
      <c r="AE703" s="166">
        <f>SUMIFS('Transport-DB'!P:P,'Transport-DB'!C:C,"="&amp;'Work DB'!C703,'Transport-DB'!F:F,"="&amp;'Work DB'!$AE$4)</f>
        <v>0</v>
      </c>
      <c r="AF703" s="166">
        <f>SUMIFS('Transport-DB'!P:P,'Transport-DB'!C:C,"="&amp;'Work DB'!C703,'Transport-DB'!F:F,"="&amp;'Work DB'!$AF$4)</f>
        <v>0</v>
      </c>
      <c r="AG703" s="167"/>
      <c r="AH703" s="168">
        <f>SUMIFS('Transport-DB'!Q:Q,'Transport-DB'!C:C,"="&amp;'Work DB'!C703)</f>
        <v>0</v>
      </c>
      <c r="AI703" s="170">
        <f>SUMIFS(Civil_DB[قالب بندی],Civil_DB[تاریخ],"="&amp;'Work DB'!C703)</f>
        <v>0</v>
      </c>
      <c r="AJ703" s="169"/>
      <c r="AK703" s="167">
        <f>SUMIFS(Civil_DB[بتن],Civil_DB[تاریخ],"="&amp;'Work DB'!C703)</f>
        <v>0</v>
      </c>
      <c r="AL703" s="28"/>
      <c r="AM703" s="29"/>
      <c r="AN703" s="31"/>
      <c r="AO703" s="28"/>
      <c r="AP703" s="29"/>
      <c r="AQ703" s="29"/>
      <c r="AR703" s="30"/>
      <c r="AS703" s="28"/>
      <c r="AT703" s="29"/>
      <c r="AU703" s="30"/>
      <c r="AV703" s="184"/>
      <c r="AW703" s="29"/>
      <c r="AX703" s="29"/>
      <c r="AY703" s="29"/>
      <c r="AZ703" s="29"/>
      <c r="BA703" s="29"/>
      <c r="BB703" s="29"/>
      <c r="BC703" s="30"/>
      <c r="BD703" s="249"/>
      <c r="BE703" s="249"/>
      <c r="BF703" s="249"/>
      <c r="BG703" s="249"/>
      <c r="BH703" s="32"/>
      <c r="BI703" s="56"/>
    </row>
    <row r="704" spans="2:61" s="15" customFormat="1" ht="21" x14ac:dyDescent="0.25">
      <c r="B704" s="47"/>
      <c r="C704" s="20">
        <f t="shared" si="81"/>
        <v>46069</v>
      </c>
      <c r="D704" s="168">
        <f>SUMIFS('Transport-DB'!O:O,'Transport-DB'!C:C,"="&amp;'Work DB'!C704,'Transport-DB'!F:F,"="&amp;'Work DB'!$D$4)</f>
        <v>0</v>
      </c>
      <c r="E704" s="169">
        <f>SUMIFS('Transport-DB'!O:O,'Transport-DB'!C:C,"="&amp;'Work DB'!C704,'Transport-DB'!F:F,"="&amp;'Work DB'!$E$4)</f>
        <v>0</v>
      </c>
      <c r="F704" s="169">
        <f>SUMIFS('Transport-DB'!O:O,'Transport-DB'!C:C,"="&amp;'Work DB'!C704,'Transport-DB'!F:F,"="&amp;'Work DB'!$F$4)</f>
        <v>0</v>
      </c>
      <c r="G704" s="169">
        <f>SUMIFS('Transport-DB'!O:O,'Transport-DB'!C:C,"="&amp;'Work DB'!C704,'Transport-DB'!F:F,"="&amp;'Work DB'!$G$4)</f>
        <v>0</v>
      </c>
      <c r="H704" s="166">
        <f>SUMIFS('Transport-DB'!O:O,'Transport-DB'!C:C,"="&amp;'Work DB'!C704,'Transport-DB'!F:F,"="&amp;'Work DB'!$H$4)</f>
        <v>0</v>
      </c>
      <c r="I704" s="169">
        <f>SUMIFS('Transport-DB'!O:O,'Transport-DB'!C:C,"="&amp;'Work DB'!C704,'Transport-DB'!F:F,"="&amp;'Work DB'!$I$4)</f>
        <v>0</v>
      </c>
      <c r="J704" s="337">
        <f>SUMIFS('Transport-DB'!O:O,'Transport-DB'!C:C,"="&amp;'Work DB'!C704,'Transport-DB'!F:F,"="&amp;'Work DB'!$J$4)</f>
        <v>0</v>
      </c>
      <c r="K704" s="168">
        <f>SUMIFS('Transport-DB'!N:N,'Transport-DB'!C:C,"="&amp;'Work DB'!C704,'Transport-DB'!F:F,"="&amp;'Work DB'!$K$4)</f>
        <v>0</v>
      </c>
      <c r="L704" s="169">
        <f>SUMIFS('Transport-DB'!N:N,'Transport-DB'!C:C,"="&amp;'Work DB'!C704,'Transport-DB'!F:F,"="&amp;'Work DB'!$L$4)</f>
        <v>0</v>
      </c>
      <c r="M704" s="169">
        <f>SUMIFS('Transport-DB'!N:N,'Transport-DB'!C:C,"="&amp;'Work DB'!C704,'Transport-DB'!F:F,"="&amp;'Work DB'!$M$4)</f>
        <v>0</v>
      </c>
      <c r="N704" s="169">
        <f>SUMIFS('Transport-DB'!N:N,'Transport-DB'!C:C,"="&amp;'Work DB'!C704,'Transport-DB'!F:F,"="&amp;'Work DB'!$N$4)</f>
        <v>0</v>
      </c>
      <c r="O704" s="169">
        <f>SUMIFS('Transport-DB'!N:N,'Transport-DB'!C:C,"="&amp;'Work DB'!C704,'Transport-DB'!F:F,"="&amp;'Work DB'!$O$4)</f>
        <v>0</v>
      </c>
      <c r="P704" s="169">
        <f>SUMIFS('Transport-DB'!N:N,'Transport-DB'!C:C,"="&amp;'Work DB'!C704,'Transport-DB'!F:F,"="&amp;'Work DB'!$P$4)</f>
        <v>0</v>
      </c>
      <c r="Q704" s="166">
        <f>SUMIFS('Transport-DB'!N:N,'Transport-DB'!C:C,"="&amp;'Work DB'!C704,'Transport-DB'!F:F,"="&amp;'Work DB'!$Q$4)</f>
        <v>0</v>
      </c>
      <c r="R704" s="167">
        <f>SUMIFS('Transport-DB'!N:N,'Transport-DB'!C:C,"="&amp;'Work DB'!C704,'Transport-DB'!F:F,"="&amp;'Work DB'!$R$4)</f>
        <v>0</v>
      </c>
      <c r="S704" s="168">
        <f>SUM(D704:J704)+SUM(K704:R704)-M704-SUMIFS(Transport_DB[ترانشه],Transport_DB[توضیحات],"دیسپوزال",Transport_DB[تاریخ],'Work DB'!C704)</f>
        <v>0</v>
      </c>
      <c r="T704" s="169">
        <f t="shared" si="82"/>
        <v>0</v>
      </c>
      <c r="U704" s="169"/>
      <c r="V704" s="169"/>
      <c r="W704" s="169"/>
      <c r="X704" s="169"/>
      <c r="Y704" s="167"/>
      <c r="Z704" s="249"/>
      <c r="AA704" s="168">
        <f>SUMIFS('Transport-DB'!P:P,'Transport-DB'!C:C,"="&amp;'Work DB'!C704,'Transport-DB'!F:F,"="&amp;'Work DB'!$AA$4)</f>
        <v>0</v>
      </c>
      <c r="AB704" s="169">
        <f>SUMIFS('Transport-DB'!P:P,'Transport-DB'!C:C,"="&amp;'Work DB'!C704,'Transport-DB'!F:F,"="&amp;'Work DB'!$AB$4)</f>
        <v>0</v>
      </c>
      <c r="AC704" s="169">
        <f>SUMIFS('Transport-DB'!P:P,'Transport-DB'!C:C,"="&amp;'Work DB'!C704,'Transport-DB'!F:F,"="&amp;'Work DB'!$AC$4)</f>
        <v>0</v>
      </c>
      <c r="AD704" s="166">
        <f>SUMIFS('Transport-DB'!P:P,'Transport-DB'!C:C,"="&amp;'Work DB'!C704,'Transport-DB'!F:F,"="&amp;'Work DB'!$AD$4)</f>
        <v>0</v>
      </c>
      <c r="AE704" s="166">
        <f>SUMIFS('Transport-DB'!P:P,'Transport-DB'!C:C,"="&amp;'Work DB'!C704,'Transport-DB'!F:F,"="&amp;'Work DB'!$AE$4)</f>
        <v>0</v>
      </c>
      <c r="AF704" s="166">
        <f>SUMIFS('Transport-DB'!P:P,'Transport-DB'!C:C,"="&amp;'Work DB'!C704,'Transport-DB'!F:F,"="&amp;'Work DB'!$AF$4)</f>
        <v>0</v>
      </c>
      <c r="AG704" s="167"/>
      <c r="AH704" s="168">
        <f>SUMIFS('Transport-DB'!Q:Q,'Transport-DB'!C:C,"="&amp;'Work DB'!C704)</f>
        <v>0</v>
      </c>
      <c r="AI704" s="170">
        <f>SUMIFS(Civil_DB[قالب بندی],Civil_DB[تاریخ],"="&amp;'Work DB'!C704)</f>
        <v>0</v>
      </c>
      <c r="AJ704" s="169"/>
      <c r="AK704" s="167">
        <f>SUMIFS(Civil_DB[بتن],Civil_DB[تاریخ],"="&amp;'Work DB'!C704)</f>
        <v>0</v>
      </c>
      <c r="AL704" s="28"/>
      <c r="AM704" s="29"/>
      <c r="AN704" s="31"/>
      <c r="AO704" s="28"/>
      <c r="AP704" s="29"/>
      <c r="AQ704" s="29"/>
      <c r="AR704" s="30"/>
      <c r="AS704" s="28"/>
      <c r="AT704" s="29"/>
      <c r="AU704" s="30"/>
      <c r="AV704" s="184"/>
      <c r="AW704" s="29"/>
      <c r="AX704" s="29"/>
      <c r="AY704" s="29"/>
      <c r="AZ704" s="29"/>
      <c r="BA704" s="29"/>
      <c r="BB704" s="29"/>
      <c r="BC704" s="30"/>
      <c r="BD704" s="249"/>
      <c r="BE704" s="249"/>
      <c r="BF704" s="249"/>
      <c r="BG704" s="249"/>
      <c r="BH704" s="32"/>
      <c r="BI704" s="56"/>
    </row>
    <row r="705" spans="2:61" s="15" customFormat="1" ht="21" x14ac:dyDescent="0.25">
      <c r="B705" s="47"/>
      <c r="C705" s="20">
        <f t="shared" si="81"/>
        <v>46070</v>
      </c>
      <c r="D705" s="168">
        <f>SUMIFS('Transport-DB'!O:O,'Transport-DB'!C:C,"="&amp;'Work DB'!C705,'Transport-DB'!F:F,"="&amp;'Work DB'!$D$4)</f>
        <v>0</v>
      </c>
      <c r="E705" s="169">
        <f>SUMIFS('Transport-DB'!O:O,'Transport-DB'!C:C,"="&amp;'Work DB'!C705,'Transport-DB'!F:F,"="&amp;'Work DB'!$E$4)</f>
        <v>0</v>
      </c>
      <c r="F705" s="169">
        <f>SUMIFS('Transport-DB'!O:O,'Transport-DB'!C:C,"="&amp;'Work DB'!C705,'Transport-DB'!F:F,"="&amp;'Work DB'!$F$4)</f>
        <v>0</v>
      </c>
      <c r="G705" s="169">
        <f>SUMIFS('Transport-DB'!O:O,'Transport-DB'!C:C,"="&amp;'Work DB'!C705,'Transport-DB'!F:F,"="&amp;'Work DB'!$G$4)</f>
        <v>0</v>
      </c>
      <c r="H705" s="166">
        <f>SUMIFS('Transport-DB'!O:O,'Transport-DB'!C:C,"="&amp;'Work DB'!C705,'Transport-DB'!F:F,"="&amp;'Work DB'!$H$4)</f>
        <v>0</v>
      </c>
      <c r="I705" s="169">
        <f>SUMIFS('Transport-DB'!O:O,'Transport-DB'!C:C,"="&amp;'Work DB'!C705,'Transport-DB'!F:F,"="&amp;'Work DB'!$I$4)</f>
        <v>0</v>
      </c>
      <c r="J705" s="337">
        <f>SUMIFS('Transport-DB'!O:O,'Transport-DB'!C:C,"="&amp;'Work DB'!C705,'Transport-DB'!F:F,"="&amp;'Work DB'!$J$4)</f>
        <v>0</v>
      </c>
      <c r="K705" s="168">
        <f>SUMIFS('Transport-DB'!N:N,'Transport-DB'!C:C,"="&amp;'Work DB'!C705,'Transport-DB'!F:F,"="&amp;'Work DB'!$K$4)</f>
        <v>0</v>
      </c>
      <c r="L705" s="169">
        <f>SUMIFS('Transport-DB'!N:N,'Transport-DB'!C:C,"="&amp;'Work DB'!C705,'Transport-DB'!F:F,"="&amp;'Work DB'!$L$4)</f>
        <v>0</v>
      </c>
      <c r="M705" s="169">
        <f>SUMIFS('Transport-DB'!N:N,'Transport-DB'!C:C,"="&amp;'Work DB'!C705,'Transport-DB'!F:F,"="&amp;'Work DB'!$M$4)</f>
        <v>0</v>
      </c>
      <c r="N705" s="169">
        <f>SUMIFS('Transport-DB'!N:N,'Transport-DB'!C:C,"="&amp;'Work DB'!C705,'Transport-DB'!F:F,"="&amp;'Work DB'!$N$4)</f>
        <v>0</v>
      </c>
      <c r="O705" s="169">
        <f>SUMIFS('Transport-DB'!N:N,'Transport-DB'!C:C,"="&amp;'Work DB'!C705,'Transport-DB'!F:F,"="&amp;'Work DB'!$O$4)</f>
        <v>0</v>
      </c>
      <c r="P705" s="169">
        <f>SUMIFS('Transport-DB'!N:N,'Transport-DB'!C:C,"="&amp;'Work DB'!C705,'Transport-DB'!F:F,"="&amp;'Work DB'!$P$4)</f>
        <v>0</v>
      </c>
      <c r="Q705" s="166">
        <f>SUMIFS('Transport-DB'!N:N,'Transport-DB'!C:C,"="&amp;'Work DB'!C705,'Transport-DB'!F:F,"="&amp;'Work DB'!$Q$4)</f>
        <v>0</v>
      </c>
      <c r="R705" s="167">
        <f>SUMIFS('Transport-DB'!N:N,'Transport-DB'!C:C,"="&amp;'Work DB'!C705,'Transport-DB'!F:F,"="&amp;'Work DB'!$R$4)</f>
        <v>0</v>
      </c>
      <c r="S705" s="168">
        <f>SUM(D705:J705)+SUM(K705:R705)-M705-SUMIFS(Transport_DB[ترانشه],Transport_DB[توضیحات],"دیسپوزال",Transport_DB[تاریخ],'Work DB'!C705)</f>
        <v>0</v>
      </c>
      <c r="T705" s="169">
        <f t="shared" si="82"/>
        <v>0</v>
      </c>
      <c r="U705" s="169"/>
      <c r="V705" s="169"/>
      <c r="W705" s="169"/>
      <c r="X705" s="169"/>
      <c r="Y705" s="167"/>
      <c r="Z705" s="249"/>
      <c r="AA705" s="168">
        <f>SUMIFS('Transport-DB'!P:P,'Transport-DB'!C:C,"="&amp;'Work DB'!C705,'Transport-DB'!F:F,"="&amp;'Work DB'!$AA$4)</f>
        <v>0</v>
      </c>
      <c r="AB705" s="169">
        <f>SUMIFS('Transport-DB'!P:P,'Transport-DB'!C:C,"="&amp;'Work DB'!C705,'Transport-DB'!F:F,"="&amp;'Work DB'!$AB$4)</f>
        <v>0</v>
      </c>
      <c r="AC705" s="169">
        <f>SUMIFS('Transport-DB'!P:P,'Transport-DB'!C:C,"="&amp;'Work DB'!C705,'Transport-DB'!F:F,"="&amp;'Work DB'!$AC$4)</f>
        <v>0</v>
      </c>
      <c r="AD705" s="166">
        <f>SUMIFS('Transport-DB'!P:P,'Transport-DB'!C:C,"="&amp;'Work DB'!C705,'Transport-DB'!F:F,"="&amp;'Work DB'!$AD$4)</f>
        <v>0</v>
      </c>
      <c r="AE705" s="166">
        <f>SUMIFS('Transport-DB'!P:P,'Transport-DB'!C:C,"="&amp;'Work DB'!C705,'Transport-DB'!F:F,"="&amp;'Work DB'!$AE$4)</f>
        <v>0</v>
      </c>
      <c r="AF705" s="166">
        <f>SUMIFS('Transport-DB'!P:P,'Transport-DB'!C:C,"="&amp;'Work DB'!C705,'Transport-DB'!F:F,"="&amp;'Work DB'!$AF$4)</f>
        <v>0</v>
      </c>
      <c r="AG705" s="167"/>
      <c r="AH705" s="168">
        <f>SUMIFS('Transport-DB'!Q:Q,'Transport-DB'!C:C,"="&amp;'Work DB'!C705)</f>
        <v>0</v>
      </c>
      <c r="AI705" s="170">
        <f>SUMIFS(Civil_DB[قالب بندی],Civil_DB[تاریخ],"="&amp;'Work DB'!C705)</f>
        <v>0</v>
      </c>
      <c r="AJ705" s="169"/>
      <c r="AK705" s="167">
        <f>SUMIFS(Civil_DB[بتن],Civil_DB[تاریخ],"="&amp;'Work DB'!C705)</f>
        <v>0</v>
      </c>
      <c r="AL705" s="28"/>
      <c r="AM705" s="29"/>
      <c r="AN705" s="31"/>
      <c r="AO705" s="28"/>
      <c r="AP705" s="29"/>
      <c r="AQ705" s="29"/>
      <c r="AR705" s="30"/>
      <c r="AS705" s="28"/>
      <c r="AT705" s="29"/>
      <c r="AU705" s="30"/>
      <c r="AV705" s="184"/>
      <c r="AW705" s="29"/>
      <c r="AX705" s="29"/>
      <c r="AY705" s="29"/>
      <c r="AZ705" s="29"/>
      <c r="BA705" s="29"/>
      <c r="BB705" s="29"/>
      <c r="BC705" s="30"/>
      <c r="BD705" s="249"/>
      <c r="BE705" s="249"/>
      <c r="BF705" s="249"/>
      <c r="BG705" s="249"/>
      <c r="BH705" s="32"/>
      <c r="BI705" s="56"/>
    </row>
    <row r="706" spans="2:61" s="15" customFormat="1" ht="21" x14ac:dyDescent="0.25">
      <c r="B706" s="47"/>
      <c r="C706" s="20">
        <f t="shared" si="81"/>
        <v>46071</v>
      </c>
      <c r="D706" s="168">
        <f>SUMIFS('Transport-DB'!O:O,'Transport-DB'!C:C,"="&amp;'Work DB'!C706,'Transport-DB'!F:F,"="&amp;'Work DB'!$D$4)</f>
        <v>0</v>
      </c>
      <c r="E706" s="169">
        <f>SUMIFS('Transport-DB'!O:O,'Transport-DB'!C:C,"="&amp;'Work DB'!C706,'Transport-DB'!F:F,"="&amp;'Work DB'!$E$4)</f>
        <v>0</v>
      </c>
      <c r="F706" s="169">
        <f>SUMIFS('Transport-DB'!O:O,'Transport-DB'!C:C,"="&amp;'Work DB'!C706,'Transport-DB'!F:F,"="&amp;'Work DB'!$F$4)</f>
        <v>0</v>
      </c>
      <c r="G706" s="169">
        <f>SUMIFS('Transport-DB'!O:O,'Transport-DB'!C:C,"="&amp;'Work DB'!C706,'Transport-DB'!F:F,"="&amp;'Work DB'!$G$4)</f>
        <v>0</v>
      </c>
      <c r="H706" s="166">
        <f>SUMIFS('Transport-DB'!O:O,'Transport-DB'!C:C,"="&amp;'Work DB'!C706,'Transport-DB'!F:F,"="&amp;'Work DB'!$H$4)</f>
        <v>0</v>
      </c>
      <c r="I706" s="169">
        <f>SUMIFS('Transport-DB'!O:O,'Transport-DB'!C:C,"="&amp;'Work DB'!C706,'Transport-DB'!F:F,"="&amp;'Work DB'!$I$4)</f>
        <v>0</v>
      </c>
      <c r="J706" s="337">
        <f>SUMIFS('Transport-DB'!O:O,'Transport-DB'!C:C,"="&amp;'Work DB'!C706,'Transport-DB'!F:F,"="&amp;'Work DB'!$J$4)</f>
        <v>0</v>
      </c>
      <c r="K706" s="168">
        <f>SUMIFS('Transport-DB'!N:N,'Transport-DB'!C:C,"="&amp;'Work DB'!C706,'Transport-DB'!F:F,"="&amp;'Work DB'!$K$4)</f>
        <v>0</v>
      </c>
      <c r="L706" s="169">
        <f>SUMIFS('Transport-DB'!N:N,'Transport-DB'!C:C,"="&amp;'Work DB'!C706,'Transport-DB'!F:F,"="&amp;'Work DB'!$L$4)</f>
        <v>0</v>
      </c>
      <c r="M706" s="169">
        <f>SUMIFS('Transport-DB'!N:N,'Transport-DB'!C:C,"="&amp;'Work DB'!C706,'Transport-DB'!F:F,"="&amp;'Work DB'!$M$4)</f>
        <v>0</v>
      </c>
      <c r="N706" s="169">
        <f>SUMIFS('Transport-DB'!N:N,'Transport-DB'!C:C,"="&amp;'Work DB'!C706,'Transport-DB'!F:F,"="&amp;'Work DB'!$N$4)</f>
        <v>0</v>
      </c>
      <c r="O706" s="169">
        <f>SUMIFS('Transport-DB'!N:N,'Transport-DB'!C:C,"="&amp;'Work DB'!C706,'Transport-DB'!F:F,"="&amp;'Work DB'!$O$4)</f>
        <v>0</v>
      </c>
      <c r="P706" s="169">
        <f>SUMIFS('Transport-DB'!N:N,'Transport-DB'!C:C,"="&amp;'Work DB'!C706,'Transport-DB'!F:F,"="&amp;'Work DB'!$P$4)</f>
        <v>0</v>
      </c>
      <c r="Q706" s="166">
        <f>SUMIFS('Transport-DB'!N:N,'Transport-DB'!C:C,"="&amp;'Work DB'!C706,'Transport-DB'!F:F,"="&amp;'Work DB'!$Q$4)</f>
        <v>0</v>
      </c>
      <c r="R706" s="167">
        <f>SUMIFS('Transport-DB'!N:N,'Transport-DB'!C:C,"="&amp;'Work DB'!C706,'Transport-DB'!F:F,"="&amp;'Work DB'!$R$4)</f>
        <v>0</v>
      </c>
      <c r="S706" s="168">
        <f>SUM(D706:J706)+SUM(K706:R706)-M706-SUMIFS(Transport_DB[ترانشه],Transport_DB[توضیحات],"دیسپوزال",Transport_DB[تاریخ],'Work DB'!C706)</f>
        <v>0</v>
      </c>
      <c r="T706" s="169">
        <f t="shared" si="82"/>
        <v>0</v>
      </c>
      <c r="U706" s="169"/>
      <c r="V706" s="169"/>
      <c r="W706" s="169"/>
      <c r="X706" s="169"/>
      <c r="Y706" s="167"/>
      <c r="Z706" s="249"/>
      <c r="AA706" s="168">
        <f>SUMIFS('Transport-DB'!P:P,'Transport-DB'!C:C,"="&amp;'Work DB'!C706,'Transport-DB'!F:F,"="&amp;'Work DB'!$AA$4)</f>
        <v>0</v>
      </c>
      <c r="AB706" s="169">
        <f>SUMIFS('Transport-DB'!P:P,'Transport-DB'!C:C,"="&amp;'Work DB'!C706,'Transport-DB'!F:F,"="&amp;'Work DB'!$AB$4)</f>
        <v>0</v>
      </c>
      <c r="AC706" s="169">
        <f>SUMIFS('Transport-DB'!P:P,'Transport-DB'!C:C,"="&amp;'Work DB'!C706,'Transport-DB'!F:F,"="&amp;'Work DB'!$AC$4)</f>
        <v>0</v>
      </c>
      <c r="AD706" s="166">
        <f>SUMIFS('Transport-DB'!P:P,'Transport-DB'!C:C,"="&amp;'Work DB'!C706,'Transport-DB'!F:F,"="&amp;'Work DB'!$AD$4)</f>
        <v>0</v>
      </c>
      <c r="AE706" s="166">
        <f>SUMIFS('Transport-DB'!P:P,'Transport-DB'!C:C,"="&amp;'Work DB'!C706,'Transport-DB'!F:F,"="&amp;'Work DB'!$AE$4)</f>
        <v>0</v>
      </c>
      <c r="AF706" s="166">
        <f>SUMIFS('Transport-DB'!P:P,'Transport-DB'!C:C,"="&amp;'Work DB'!C706,'Transport-DB'!F:F,"="&amp;'Work DB'!$AF$4)</f>
        <v>0</v>
      </c>
      <c r="AG706" s="167"/>
      <c r="AH706" s="168">
        <f>SUMIFS('Transport-DB'!Q:Q,'Transport-DB'!C:C,"="&amp;'Work DB'!C706)</f>
        <v>0</v>
      </c>
      <c r="AI706" s="170">
        <f>SUMIFS(Civil_DB[قالب بندی],Civil_DB[تاریخ],"="&amp;'Work DB'!C706)</f>
        <v>0</v>
      </c>
      <c r="AJ706" s="169"/>
      <c r="AK706" s="167">
        <f>SUMIFS(Civil_DB[بتن],Civil_DB[تاریخ],"="&amp;'Work DB'!C706)</f>
        <v>0</v>
      </c>
      <c r="AL706" s="28"/>
      <c r="AM706" s="29"/>
      <c r="AN706" s="31"/>
      <c r="AO706" s="28"/>
      <c r="AP706" s="29"/>
      <c r="AQ706" s="29"/>
      <c r="AR706" s="30"/>
      <c r="AS706" s="28"/>
      <c r="AT706" s="29"/>
      <c r="AU706" s="30"/>
      <c r="AV706" s="184"/>
      <c r="AW706" s="29"/>
      <c r="AX706" s="29"/>
      <c r="AY706" s="29"/>
      <c r="AZ706" s="29"/>
      <c r="BA706" s="29"/>
      <c r="BB706" s="29"/>
      <c r="BC706" s="30"/>
      <c r="BD706" s="249"/>
      <c r="BE706" s="249"/>
      <c r="BF706" s="249"/>
      <c r="BG706" s="249"/>
      <c r="BH706" s="32"/>
      <c r="BI706" s="56"/>
    </row>
    <row r="707" spans="2:61" s="15" customFormat="1" ht="21" x14ac:dyDescent="0.25">
      <c r="B707" s="47"/>
      <c r="C707" s="20">
        <f t="shared" si="81"/>
        <v>46072</v>
      </c>
      <c r="D707" s="168">
        <f>SUMIFS('Transport-DB'!O:O,'Transport-DB'!C:C,"="&amp;'Work DB'!C707,'Transport-DB'!F:F,"="&amp;'Work DB'!$D$4)</f>
        <v>0</v>
      </c>
      <c r="E707" s="169">
        <f>SUMIFS('Transport-DB'!O:O,'Transport-DB'!C:C,"="&amp;'Work DB'!C707,'Transport-DB'!F:F,"="&amp;'Work DB'!$E$4)</f>
        <v>0</v>
      </c>
      <c r="F707" s="169">
        <f>SUMIFS('Transport-DB'!O:O,'Transport-DB'!C:C,"="&amp;'Work DB'!C707,'Transport-DB'!F:F,"="&amp;'Work DB'!$F$4)</f>
        <v>0</v>
      </c>
      <c r="G707" s="169">
        <f>SUMIFS('Transport-DB'!O:O,'Transport-DB'!C:C,"="&amp;'Work DB'!C707,'Transport-DB'!F:F,"="&amp;'Work DB'!$G$4)</f>
        <v>0</v>
      </c>
      <c r="H707" s="166">
        <f>SUMIFS('Transport-DB'!O:O,'Transport-DB'!C:C,"="&amp;'Work DB'!C707,'Transport-DB'!F:F,"="&amp;'Work DB'!$H$4)</f>
        <v>0</v>
      </c>
      <c r="I707" s="169">
        <f>SUMIFS('Transport-DB'!O:O,'Transport-DB'!C:C,"="&amp;'Work DB'!C707,'Transport-DB'!F:F,"="&amp;'Work DB'!$I$4)</f>
        <v>0</v>
      </c>
      <c r="J707" s="337">
        <f>SUMIFS('Transport-DB'!O:O,'Transport-DB'!C:C,"="&amp;'Work DB'!C707,'Transport-DB'!F:F,"="&amp;'Work DB'!$J$4)</f>
        <v>0</v>
      </c>
      <c r="K707" s="168">
        <f>SUMIFS('Transport-DB'!N:N,'Transport-DB'!C:C,"="&amp;'Work DB'!C707,'Transport-DB'!F:F,"="&amp;'Work DB'!$K$4)</f>
        <v>0</v>
      </c>
      <c r="L707" s="169">
        <f>SUMIFS('Transport-DB'!N:N,'Transport-DB'!C:C,"="&amp;'Work DB'!C707,'Transport-DB'!F:F,"="&amp;'Work DB'!$L$4)</f>
        <v>0</v>
      </c>
      <c r="M707" s="169">
        <f>SUMIFS('Transport-DB'!N:N,'Transport-DB'!C:C,"="&amp;'Work DB'!C707,'Transport-DB'!F:F,"="&amp;'Work DB'!$M$4)</f>
        <v>0</v>
      </c>
      <c r="N707" s="169">
        <f>SUMIFS('Transport-DB'!N:N,'Transport-DB'!C:C,"="&amp;'Work DB'!C707,'Transport-DB'!F:F,"="&amp;'Work DB'!$N$4)</f>
        <v>0</v>
      </c>
      <c r="O707" s="169">
        <f>SUMIFS('Transport-DB'!N:N,'Transport-DB'!C:C,"="&amp;'Work DB'!C707,'Transport-DB'!F:F,"="&amp;'Work DB'!$O$4)</f>
        <v>0</v>
      </c>
      <c r="P707" s="169">
        <f>SUMIFS('Transport-DB'!N:N,'Transport-DB'!C:C,"="&amp;'Work DB'!C707,'Transport-DB'!F:F,"="&amp;'Work DB'!$P$4)</f>
        <v>0</v>
      </c>
      <c r="Q707" s="166">
        <f>SUMIFS('Transport-DB'!N:N,'Transport-DB'!C:C,"="&amp;'Work DB'!C707,'Transport-DB'!F:F,"="&amp;'Work DB'!$Q$4)</f>
        <v>0</v>
      </c>
      <c r="R707" s="167">
        <f>SUMIFS('Transport-DB'!N:N,'Transport-DB'!C:C,"="&amp;'Work DB'!C707,'Transport-DB'!F:F,"="&amp;'Work DB'!$R$4)</f>
        <v>0</v>
      </c>
      <c r="S707" s="168">
        <f>SUM(D707:J707)+SUM(K707:R707)-M707-SUMIFS(Transport_DB[ترانشه],Transport_DB[توضیحات],"دیسپوزال",Transport_DB[تاریخ],'Work DB'!C707)</f>
        <v>0</v>
      </c>
      <c r="T707" s="169">
        <f t="shared" si="82"/>
        <v>0</v>
      </c>
      <c r="U707" s="169"/>
      <c r="V707" s="169"/>
      <c r="W707" s="169"/>
      <c r="X707" s="169"/>
      <c r="Y707" s="167"/>
      <c r="Z707" s="249"/>
      <c r="AA707" s="168">
        <f>SUMIFS('Transport-DB'!P:P,'Transport-DB'!C:C,"="&amp;'Work DB'!C707,'Transport-DB'!F:F,"="&amp;'Work DB'!$AA$4)</f>
        <v>0</v>
      </c>
      <c r="AB707" s="169">
        <f>SUMIFS('Transport-DB'!P:P,'Transport-DB'!C:C,"="&amp;'Work DB'!C707,'Transport-DB'!F:F,"="&amp;'Work DB'!$AB$4)</f>
        <v>0</v>
      </c>
      <c r="AC707" s="169">
        <f>SUMIFS('Transport-DB'!P:P,'Transport-DB'!C:C,"="&amp;'Work DB'!C707,'Transport-DB'!F:F,"="&amp;'Work DB'!$AC$4)</f>
        <v>0</v>
      </c>
      <c r="AD707" s="166">
        <f>SUMIFS('Transport-DB'!P:P,'Transport-DB'!C:C,"="&amp;'Work DB'!C707,'Transport-DB'!F:F,"="&amp;'Work DB'!$AD$4)</f>
        <v>0</v>
      </c>
      <c r="AE707" s="166">
        <f>SUMIFS('Transport-DB'!P:P,'Transport-DB'!C:C,"="&amp;'Work DB'!C707,'Transport-DB'!F:F,"="&amp;'Work DB'!$AE$4)</f>
        <v>0</v>
      </c>
      <c r="AF707" s="166">
        <f>SUMIFS('Transport-DB'!P:P,'Transport-DB'!C:C,"="&amp;'Work DB'!C707,'Transport-DB'!F:F,"="&amp;'Work DB'!$AF$4)</f>
        <v>0</v>
      </c>
      <c r="AG707" s="167"/>
      <c r="AH707" s="168">
        <f>SUMIFS('Transport-DB'!Q:Q,'Transport-DB'!C:C,"="&amp;'Work DB'!C707)</f>
        <v>0</v>
      </c>
      <c r="AI707" s="170">
        <f>SUMIFS(Civil_DB[قالب بندی],Civil_DB[تاریخ],"="&amp;'Work DB'!C707)</f>
        <v>0</v>
      </c>
      <c r="AJ707" s="169"/>
      <c r="AK707" s="167">
        <f>SUMIFS(Civil_DB[بتن],Civil_DB[تاریخ],"="&amp;'Work DB'!C707)</f>
        <v>0</v>
      </c>
      <c r="AL707" s="28"/>
      <c r="AM707" s="29"/>
      <c r="AN707" s="31"/>
      <c r="AO707" s="28"/>
      <c r="AP707" s="29"/>
      <c r="AQ707" s="29"/>
      <c r="AR707" s="30"/>
      <c r="AS707" s="28"/>
      <c r="AT707" s="29"/>
      <c r="AU707" s="30"/>
      <c r="AV707" s="184"/>
      <c r="AW707" s="29"/>
      <c r="AX707" s="29"/>
      <c r="AY707" s="29"/>
      <c r="AZ707" s="29"/>
      <c r="BA707" s="29"/>
      <c r="BB707" s="29"/>
      <c r="BC707" s="30"/>
      <c r="BD707" s="249"/>
      <c r="BE707" s="249"/>
      <c r="BF707" s="249"/>
      <c r="BG707" s="249"/>
      <c r="BH707" s="32"/>
      <c r="BI707" s="56"/>
    </row>
    <row r="708" spans="2:61" s="360" customFormat="1" ht="21" x14ac:dyDescent="0.25">
      <c r="B708" s="351"/>
      <c r="C708" s="352">
        <f t="shared" si="81"/>
        <v>46073</v>
      </c>
      <c r="D708" s="353">
        <f>SUMIFS('Transport-DB'!O:O,'Transport-DB'!C:C,"="&amp;'Work DB'!C708,'Transport-DB'!F:F,"="&amp;'Work DB'!$D$4)</f>
        <v>0</v>
      </c>
      <c r="E708" s="354">
        <f>SUMIFS('Transport-DB'!O:O,'Transport-DB'!C:C,"="&amp;'Work DB'!C708,'Transport-DB'!F:F,"="&amp;'Work DB'!$E$4)</f>
        <v>0</v>
      </c>
      <c r="F708" s="354">
        <f>SUMIFS('Transport-DB'!O:O,'Transport-DB'!C:C,"="&amp;'Work DB'!C708,'Transport-DB'!F:F,"="&amp;'Work DB'!$F$4)</f>
        <v>0</v>
      </c>
      <c r="G708" s="354">
        <f>SUMIFS('Transport-DB'!O:O,'Transport-DB'!C:C,"="&amp;'Work DB'!C708,'Transport-DB'!F:F,"="&amp;'Work DB'!$G$4)</f>
        <v>0</v>
      </c>
      <c r="H708" s="355">
        <f>SUMIFS('Transport-DB'!O:O,'Transport-DB'!C:C,"="&amp;'Work DB'!C708,'Transport-DB'!F:F,"="&amp;'Work DB'!$H$4)</f>
        <v>0</v>
      </c>
      <c r="I708" s="354">
        <f>SUMIFS('Transport-DB'!O:O,'Transport-DB'!C:C,"="&amp;'Work DB'!C708,'Transport-DB'!F:F,"="&amp;'Work DB'!$I$4)</f>
        <v>0</v>
      </c>
      <c r="J708" s="356">
        <f>SUMIFS('Transport-DB'!O:O,'Transport-DB'!C:C,"="&amp;'Work DB'!C708,'Transport-DB'!F:F,"="&amp;'Work DB'!$J$4)</f>
        <v>0</v>
      </c>
      <c r="K708" s="353">
        <f>SUMIFS('Transport-DB'!N:N,'Transport-DB'!C:C,"="&amp;'Work DB'!C708,'Transport-DB'!F:F,"="&amp;'Work DB'!$K$4)</f>
        <v>0</v>
      </c>
      <c r="L708" s="354">
        <f>SUMIFS('Transport-DB'!N:N,'Transport-DB'!C:C,"="&amp;'Work DB'!C708,'Transport-DB'!F:F,"="&amp;'Work DB'!$L$4)</f>
        <v>0</v>
      </c>
      <c r="M708" s="354">
        <f>SUMIFS('Transport-DB'!N:N,'Transport-DB'!C:C,"="&amp;'Work DB'!C708,'Transport-DB'!F:F,"="&amp;'Work DB'!$M$4)</f>
        <v>0</v>
      </c>
      <c r="N708" s="354">
        <f>SUMIFS('Transport-DB'!N:N,'Transport-DB'!C:C,"="&amp;'Work DB'!C708,'Transport-DB'!F:F,"="&amp;'Work DB'!$N$4)</f>
        <v>0</v>
      </c>
      <c r="O708" s="354">
        <f>SUMIFS('Transport-DB'!N:N,'Transport-DB'!C:C,"="&amp;'Work DB'!C708,'Transport-DB'!F:F,"="&amp;'Work DB'!$O$4)</f>
        <v>0</v>
      </c>
      <c r="P708" s="354">
        <f>SUMIFS('Transport-DB'!N:N,'Transport-DB'!C:C,"="&amp;'Work DB'!C708,'Transport-DB'!F:F,"="&amp;'Work DB'!$P$4)</f>
        <v>0</v>
      </c>
      <c r="Q708" s="355">
        <f>SUMIFS('Transport-DB'!N:N,'Transport-DB'!C:C,"="&amp;'Work DB'!C708,'Transport-DB'!F:F,"="&amp;'Work DB'!$Q$4)</f>
        <v>0</v>
      </c>
      <c r="R708" s="357">
        <f>SUMIFS('Transport-DB'!N:N,'Transport-DB'!C:C,"="&amp;'Work DB'!C708,'Transport-DB'!F:F,"="&amp;'Work DB'!$R$4)</f>
        <v>0</v>
      </c>
      <c r="S708" s="168">
        <f>SUM(D708:J708)+SUM(K708:R708)-M708-SUMIFS(Transport_DB[ترانشه],Transport_DB[توضیحات],"دیسپوزال",Transport_DB[تاریخ],'Work DB'!C708)</f>
        <v>0</v>
      </c>
      <c r="T708" s="354">
        <f t="shared" si="82"/>
        <v>0</v>
      </c>
      <c r="U708" s="354"/>
      <c r="V708" s="354"/>
      <c r="W708" s="354"/>
      <c r="X708" s="354"/>
      <c r="Y708" s="357"/>
      <c r="Z708" s="356"/>
      <c r="AA708" s="353">
        <f>SUMIFS('Transport-DB'!P:P,'Transport-DB'!C:C,"="&amp;'Work DB'!C708,'Transport-DB'!F:F,"="&amp;'Work DB'!$AA$4)</f>
        <v>0</v>
      </c>
      <c r="AB708" s="354">
        <f>SUMIFS('Transport-DB'!P:P,'Transport-DB'!C:C,"="&amp;'Work DB'!C708,'Transport-DB'!F:F,"="&amp;'Work DB'!$AB$4)</f>
        <v>0</v>
      </c>
      <c r="AC708" s="354">
        <f>SUMIFS('Transport-DB'!P:P,'Transport-DB'!C:C,"="&amp;'Work DB'!C708,'Transport-DB'!F:F,"="&amp;'Work DB'!$AC$4)</f>
        <v>0</v>
      </c>
      <c r="AD708" s="355">
        <f>SUMIFS('Transport-DB'!P:P,'Transport-DB'!C:C,"="&amp;'Work DB'!C708,'Transport-DB'!F:F,"="&amp;'Work DB'!$AD$4)</f>
        <v>0</v>
      </c>
      <c r="AE708" s="355">
        <f>SUMIFS('Transport-DB'!P:P,'Transport-DB'!C:C,"="&amp;'Work DB'!C708,'Transport-DB'!F:F,"="&amp;'Work DB'!$AE$4)</f>
        <v>0</v>
      </c>
      <c r="AF708" s="355">
        <f>SUMIFS('Transport-DB'!P:P,'Transport-DB'!C:C,"="&amp;'Work DB'!C708,'Transport-DB'!F:F,"="&amp;'Work DB'!$AF$4)</f>
        <v>0</v>
      </c>
      <c r="AG708" s="357"/>
      <c r="AH708" s="168">
        <f>SUMIFS('Transport-DB'!Q:Q,'Transport-DB'!C:C,"="&amp;'Work DB'!C708)</f>
        <v>0</v>
      </c>
      <c r="AI708" s="170">
        <f>SUMIFS(Civil_DB[قالب بندی],Civil_DB[تاریخ],"="&amp;'Work DB'!C708)</f>
        <v>0</v>
      </c>
      <c r="AJ708" s="169"/>
      <c r="AK708" s="167">
        <f>SUMIFS(Civil_DB[بتن],Civil_DB[تاریخ],"="&amp;'Work DB'!C708)</f>
        <v>0</v>
      </c>
      <c r="AL708" s="353"/>
      <c r="AM708" s="354"/>
      <c r="AN708" s="355"/>
      <c r="AO708" s="353"/>
      <c r="AP708" s="354"/>
      <c r="AQ708" s="354"/>
      <c r="AR708" s="357"/>
      <c r="AS708" s="353"/>
      <c r="AT708" s="354"/>
      <c r="AU708" s="357"/>
      <c r="AV708" s="358"/>
      <c r="AW708" s="354"/>
      <c r="AX708" s="354"/>
      <c r="AY708" s="354"/>
      <c r="AZ708" s="354"/>
      <c r="BA708" s="354"/>
      <c r="BB708" s="354"/>
      <c r="BC708" s="357"/>
      <c r="BD708" s="356"/>
      <c r="BE708" s="356"/>
      <c r="BF708" s="356"/>
      <c r="BG708" s="356"/>
      <c r="BH708" s="358"/>
      <c r="BI708" s="359" t="s">
        <v>56</v>
      </c>
    </row>
    <row r="709" spans="2:61" s="15" customFormat="1" ht="21" x14ac:dyDescent="0.25">
      <c r="B709" s="47"/>
      <c r="C709" s="20">
        <f t="shared" si="81"/>
        <v>46074</v>
      </c>
      <c r="D709" s="168">
        <f>SUMIFS('Transport-DB'!O:O,'Transport-DB'!C:C,"="&amp;'Work DB'!C709,'Transport-DB'!F:F,"="&amp;'Work DB'!$D$4)</f>
        <v>0</v>
      </c>
      <c r="E709" s="169">
        <f>SUMIFS('Transport-DB'!O:O,'Transport-DB'!C:C,"="&amp;'Work DB'!C709,'Transport-DB'!F:F,"="&amp;'Work DB'!$E$4)</f>
        <v>0</v>
      </c>
      <c r="F709" s="169">
        <f>SUMIFS('Transport-DB'!O:O,'Transport-DB'!C:C,"="&amp;'Work DB'!C709,'Transport-DB'!F:F,"="&amp;'Work DB'!$F$4)</f>
        <v>0</v>
      </c>
      <c r="G709" s="169">
        <f>SUMIFS('Transport-DB'!O:O,'Transport-DB'!C:C,"="&amp;'Work DB'!C709,'Transport-DB'!F:F,"="&amp;'Work DB'!$G$4)</f>
        <v>0</v>
      </c>
      <c r="H709" s="166">
        <f>SUMIFS('Transport-DB'!O:O,'Transport-DB'!C:C,"="&amp;'Work DB'!C709,'Transport-DB'!F:F,"="&amp;'Work DB'!$H$4)</f>
        <v>0</v>
      </c>
      <c r="I709" s="169">
        <f>SUMIFS('Transport-DB'!O:O,'Transport-DB'!C:C,"="&amp;'Work DB'!C709,'Transport-DB'!F:F,"="&amp;'Work DB'!$I$4)</f>
        <v>0</v>
      </c>
      <c r="J709" s="337">
        <f>SUMIFS('Transport-DB'!O:O,'Transport-DB'!C:C,"="&amp;'Work DB'!C709,'Transport-DB'!F:F,"="&amp;'Work DB'!$J$4)</f>
        <v>0</v>
      </c>
      <c r="K709" s="168">
        <f>SUMIFS('Transport-DB'!N:N,'Transport-DB'!C:C,"="&amp;'Work DB'!C709,'Transport-DB'!F:F,"="&amp;'Work DB'!$K$4)</f>
        <v>0</v>
      </c>
      <c r="L709" s="169">
        <f>SUMIFS('Transport-DB'!N:N,'Transport-DB'!C:C,"="&amp;'Work DB'!C709,'Transport-DB'!F:F,"="&amp;'Work DB'!$L$4)</f>
        <v>0</v>
      </c>
      <c r="M709" s="169">
        <f>SUMIFS('Transport-DB'!N:N,'Transport-DB'!C:C,"="&amp;'Work DB'!C709,'Transport-DB'!F:F,"="&amp;'Work DB'!$M$4)</f>
        <v>0</v>
      </c>
      <c r="N709" s="169">
        <f>SUMIFS('Transport-DB'!N:N,'Transport-DB'!C:C,"="&amp;'Work DB'!C709,'Transport-DB'!F:F,"="&amp;'Work DB'!$N$4)</f>
        <v>0</v>
      </c>
      <c r="O709" s="169">
        <f>SUMIFS('Transport-DB'!N:N,'Transport-DB'!C:C,"="&amp;'Work DB'!C709,'Transport-DB'!F:F,"="&amp;'Work DB'!$O$4)</f>
        <v>0</v>
      </c>
      <c r="P709" s="169">
        <f>SUMIFS('Transport-DB'!N:N,'Transport-DB'!C:C,"="&amp;'Work DB'!C709,'Transport-DB'!F:F,"="&amp;'Work DB'!$P$4)</f>
        <v>0</v>
      </c>
      <c r="Q709" s="166">
        <f>SUMIFS('Transport-DB'!N:N,'Transport-DB'!C:C,"="&amp;'Work DB'!C709,'Transport-DB'!F:F,"="&amp;'Work DB'!$Q$4)</f>
        <v>0</v>
      </c>
      <c r="R709" s="167">
        <f>SUMIFS('Transport-DB'!N:N,'Transport-DB'!C:C,"="&amp;'Work DB'!C709,'Transport-DB'!F:F,"="&amp;'Work DB'!$R$4)</f>
        <v>0</v>
      </c>
      <c r="S709" s="168">
        <f>SUM(D709:J709)+SUM(K709:R709)-M709-SUMIFS(Transport_DB[ترانشه],Transport_DB[توضیحات],"دیسپوزال",Transport_DB[تاریخ],'Work DB'!C709)</f>
        <v>0</v>
      </c>
      <c r="T709" s="169">
        <f t="shared" si="82"/>
        <v>0</v>
      </c>
      <c r="U709" s="169"/>
      <c r="V709" s="169"/>
      <c r="W709" s="169"/>
      <c r="X709" s="169"/>
      <c r="Y709" s="167"/>
      <c r="Z709" s="249"/>
      <c r="AA709" s="168">
        <f>SUMIFS('Transport-DB'!P:P,'Transport-DB'!C:C,"="&amp;'Work DB'!C709,'Transport-DB'!F:F,"="&amp;'Work DB'!$AA$4)</f>
        <v>0</v>
      </c>
      <c r="AB709" s="169">
        <f>SUMIFS('Transport-DB'!P:P,'Transport-DB'!C:C,"="&amp;'Work DB'!C709,'Transport-DB'!F:F,"="&amp;'Work DB'!$AB$4)</f>
        <v>0</v>
      </c>
      <c r="AC709" s="169">
        <f>SUMIFS('Transport-DB'!P:P,'Transport-DB'!C:C,"="&amp;'Work DB'!C709,'Transport-DB'!F:F,"="&amp;'Work DB'!$AC$4)</f>
        <v>0</v>
      </c>
      <c r="AD709" s="166">
        <f>SUMIFS('Transport-DB'!P:P,'Transport-DB'!C:C,"="&amp;'Work DB'!C709,'Transport-DB'!F:F,"="&amp;'Work DB'!$AD$4)</f>
        <v>0</v>
      </c>
      <c r="AE709" s="166">
        <f>SUMIFS('Transport-DB'!P:P,'Transport-DB'!C:C,"="&amp;'Work DB'!C709,'Transport-DB'!F:F,"="&amp;'Work DB'!$AE$4)</f>
        <v>0</v>
      </c>
      <c r="AF709" s="166">
        <f>SUMIFS('Transport-DB'!P:P,'Transport-DB'!C:C,"="&amp;'Work DB'!C709,'Transport-DB'!F:F,"="&amp;'Work DB'!$AF$4)</f>
        <v>0</v>
      </c>
      <c r="AG709" s="167"/>
      <c r="AH709" s="168">
        <f>SUMIFS('Transport-DB'!Q:Q,'Transport-DB'!C:C,"="&amp;'Work DB'!C709)</f>
        <v>0</v>
      </c>
      <c r="AI709" s="170">
        <f>SUMIFS(Civil_DB[قالب بندی],Civil_DB[تاریخ],"="&amp;'Work DB'!C709)</f>
        <v>0</v>
      </c>
      <c r="AJ709" s="169"/>
      <c r="AK709" s="167">
        <f>SUMIFS(Civil_DB[بتن],Civil_DB[تاریخ],"="&amp;'Work DB'!C709)</f>
        <v>0</v>
      </c>
      <c r="AL709" s="28"/>
      <c r="AM709" s="29"/>
      <c r="AN709" s="31"/>
      <c r="AO709" s="28"/>
      <c r="AP709" s="29"/>
      <c r="AQ709" s="29"/>
      <c r="AR709" s="30"/>
      <c r="AS709" s="28"/>
      <c r="AT709" s="29"/>
      <c r="AU709" s="30"/>
      <c r="AV709" s="184"/>
      <c r="AW709" s="29"/>
      <c r="AX709" s="29"/>
      <c r="AY709" s="29"/>
      <c r="AZ709" s="29"/>
      <c r="BA709" s="29"/>
      <c r="BB709" s="29"/>
      <c r="BC709" s="30"/>
      <c r="BD709" s="249"/>
      <c r="BE709" s="249"/>
      <c r="BF709" s="249"/>
      <c r="BG709" s="249"/>
      <c r="BH709" s="32"/>
      <c r="BI709" s="56"/>
    </row>
    <row r="710" spans="2:61" s="15" customFormat="1" ht="21" x14ac:dyDescent="0.25">
      <c r="B710" s="47"/>
      <c r="C710" s="20">
        <f t="shared" si="81"/>
        <v>46075</v>
      </c>
      <c r="D710" s="168">
        <f>SUMIFS('Transport-DB'!O:O,'Transport-DB'!C:C,"="&amp;'Work DB'!C710,'Transport-DB'!F:F,"="&amp;'Work DB'!$D$4)</f>
        <v>0</v>
      </c>
      <c r="E710" s="169">
        <f>SUMIFS('Transport-DB'!O:O,'Transport-DB'!C:C,"="&amp;'Work DB'!C710,'Transport-DB'!F:F,"="&amp;'Work DB'!$E$4)</f>
        <v>0</v>
      </c>
      <c r="F710" s="169">
        <f>SUMIFS('Transport-DB'!O:O,'Transport-DB'!C:C,"="&amp;'Work DB'!C710,'Transport-DB'!F:F,"="&amp;'Work DB'!$F$4)</f>
        <v>0</v>
      </c>
      <c r="G710" s="169">
        <f>SUMIFS('Transport-DB'!O:O,'Transport-DB'!C:C,"="&amp;'Work DB'!C710,'Transport-DB'!F:F,"="&amp;'Work DB'!$G$4)</f>
        <v>0</v>
      </c>
      <c r="H710" s="166">
        <f>SUMIFS('Transport-DB'!O:O,'Transport-DB'!C:C,"="&amp;'Work DB'!C710,'Transport-DB'!F:F,"="&amp;'Work DB'!$H$4)</f>
        <v>0</v>
      </c>
      <c r="I710" s="169">
        <f>SUMIFS('Transport-DB'!O:O,'Transport-DB'!C:C,"="&amp;'Work DB'!C710,'Transport-DB'!F:F,"="&amp;'Work DB'!$I$4)</f>
        <v>0</v>
      </c>
      <c r="J710" s="337">
        <f>SUMIFS('Transport-DB'!O:O,'Transport-DB'!C:C,"="&amp;'Work DB'!C710,'Transport-DB'!F:F,"="&amp;'Work DB'!$J$4)</f>
        <v>0</v>
      </c>
      <c r="K710" s="168">
        <f>SUMIFS('Transport-DB'!N:N,'Transport-DB'!C:C,"="&amp;'Work DB'!C710,'Transport-DB'!F:F,"="&amp;'Work DB'!$K$4)</f>
        <v>0</v>
      </c>
      <c r="L710" s="169">
        <f>SUMIFS('Transport-DB'!N:N,'Transport-DB'!C:C,"="&amp;'Work DB'!C710,'Transport-DB'!F:F,"="&amp;'Work DB'!$L$4)</f>
        <v>0</v>
      </c>
      <c r="M710" s="169">
        <f>SUMIFS('Transport-DB'!N:N,'Transport-DB'!C:C,"="&amp;'Work DB'!C710,'Transport-DB'!F:F,"="&amp;'Work DB'!$M$4)</f>
        <v>0</v>
      </c>
      <c r="N710" s="169">
        <f>SUMIFS('Transport-DB'!N:N,'Transport-DB'!C:C,"="&amp;'Work DB'!C710,'Transport-DB'!F:F,"="&amp;'Work DB'!$N$4)</f>
        <v>0</v>
      </c>
      <c r="O710" s="169">
        <f>SUMIFS('Transport-DB'!N:N,'Transport-DB'!C:C,"="&amp;'Work DB'!C710,'Transport-DB'!F:F,"="&amp;'Work DB'!$O$4)</f>
        <v>0</v>
      </c>
      <c r="P710" s="169">
        <f>SUMIFS('Transport-DB'!N:N,'Transport-DB'!C:C,"="&amp;'Work DB'!C710,'Transport-DB'!F:F,"="&amp;'Work DB'!$P$4)</f>
        <v>0</v>
      </c>
      <c r="Q710" s="166">
        <f>SUMIFS('Transport-DB'!N:N,'Transport-DB'!C:C,"="&amp;'Work DB'!C710,'Transport-DB'!F:F,"="&amp;'Work DB'!$Q$4)</f>
        <v>0</v>
      </c>
      <c r="R710" s="167">
        <f>SUMIFS('Transport-DB'!N:N,'Transport-DB'!C:C,"="&amp;'Work DB'!C710,'Transport-DB'!F:F,"="&amp;'Work DB'!$R$4)</f>
        <v>0</v>
      </c>
      <c r="S710" s="168">
        <f>SUM(D710:J710)+SUM(K710:R710)-M710-SUMIFS(Transport_DB[ترانشه],Transport_DB[توضیحات],"دیسپوزال",Transport_DB[تاریخ],'Work DB'!C710)</f>
        <v>0</v>
      </c>
      <c r="T710" s="169">
        <f t="shared" si="82"/>
        <v>0</v>
      </c>
      <c r="U710" s="169"/>
      <c r="V710" s="169"/>
      <c r="W710" s="169"/>
      <c r="X710" s="169"/>
      <c r="Y710" s="167"/>
      <c r="Z710" s="249"/>
      <c r="AA710" s="168">
        <f>SUMIFS('Transport-DB'!P:P,'Transport-DB'!C:C,"="&amp;'Work DB'!C710,'Transport-DB'!F:F,"="&amp;'Work DB'!$AA$4)</f>
        <v>0</v>
      </c>
      <c r="AB710" s="169">
        <f>SUMIFS('Transport-DB'!P:P,'Transport-DB'!C:C,"="&amp;'Work DB'!C710,'Transport-DB'!F:F,"="&amp;'Work DB'!$AB$4)</f>
        <v>0</v>
      </c>
      <c r="AC710" s="169">
        <f>SUMIFS('Transport-DB'!P:P,'Transport-DB'!C:C,"="&amp;'Work DB'!C710,'Transport-DB'!F:F,"="&amp;'Work DB'!$AC$4)</f>
        <v>0</v>
      </c>
      <c r="AD710" s="166">
        <f>SUMIFS('Transport-DB'!P:P,'Transport-DB'!C:C,"="&amp;'Work DB'!C710,'Transport-DB'!F:F,"="&amp;'Work DB'!$AD$4)</f>
        <v>0</v>
      </c>
      <c r="AE710" s="166">
        <f>SUMIFS('Transport-DB'!P:P,'Transport-DB'!C:C,"="&amp;'Work DB'!C710,'Transport-DB'!F:F,"="&amp;'Work DB'!$AE$4)</f>
        <v>0</v>
      </c>
      <c r="AF710" s="166">
        <f>SUMIFS('Transport-DB'!P:P,'Transport-DB'!C:C,"="&amp;'Work DB'!C710,'Transport-DB'!F:F,"="&amp;'Work DB'!$AF$4)</f>
        <v>0</v>
      </c>
      <c r="AG710" s="167"/>
      <c r="AH710" s="168">
        <f>SUMIFS('Transport-DB'!Q:Q,'Transport-DB'!C:C,"="&amp;'Work DB'!C710)</f>
        <v>0</v>
      </c>
      <c r="AI710" s="170">
        <f>SUMIFS(Civil_DB[قالب بندی],Civil_DB[تاریخ],"="&amp;'Work DB'!C710)</f>
        <v>0</v>
      </c>
      <c r="AJ710" s="169"/>
      <c r="AK710" s="167">
        <f>SUMIFS(Civil_DB[بتن],Civil_DB[تاریخ],"="&amp;'Work DB'!C710)</f>
        <v>0</v>
      </c>
      <c r="AL710" s="28"/>
      <c r="AM710" s="29"/>
      <c r="AN710" s="31"/>
      <c r="AO710" s="28"/>
      <c r="AP710" s="29"/>
      <c r="AQ710" s="29"/>
      <c r="AR710" s="30"/>
      <c r="AS710" s="28"/>
      <c r="AT710" s="29"/>
      <c r="AU710" s="30"/>
      <c r="AV710" s="184"/>
      <c r="AW710" s="29"/>
      <c r="AX710" s="29"/>
      <c r="AY710" s="29"/>
      <c r="AZ710" s="29"/>
      <c r="BA710" s="29"/>
      <c r="BB710" s="29"/>
      <c r="BC710" s="30"/>
      <c r="BD710" s="249"/>
      <c r="BE710" s="249"/>
      <c r="BF710" s="249"/>
      <c r="BG710" s="249"/>
      <c r="BH710" s="32"/>
      <c r="BI710" s="56"/>
    </row>
    <row r="711" spans="2:61" s="15" customFormat="1" ht="21" x14ac:dyDescent="0.25">
      <c r="B711" s="47"/>
      <c r="C711" s="20">
        <f t="shared" si="81"/>
        <v>46076</v>
      </c>
      <c r="D711" s="168">
        <f>SUMIFS('Transport-DB'!O:O,'Transport-DB'!C:C,"="&amp;'Work DB'!C711,'Transport-DB'!F:F,"="&amp;'Work DB'!$D$4)</f>
        <v>0</v>
      </c>
      <c r="E711" s="169">
        <f>SUMIFS('Transport-DB'!O:O,'Transport-DB'!C:C,"="&amp;'Work DB'!C711,'Transport-DB'!F:F,"="&amp;'Work DB'!$E$4)</f>
        <v>0</v>
      </c>
      <c r="F711" s="169">
        <f>SUMIFS('Transport-DB'!O:O,'Transport-DB'!C:C,"="&amp;'Work DB'!C711,'Transport-DB'!F:F,"="&amp;'Work DB'!$F$4)</f>
        <v>0</v>
      </c>
      <c r="G711" s="169">
        <f>SUMIFS('Transport-DB'!O:O,'Transport-DB'!C:C,"="&amp;'Work DB'!C711,'Transport-DB'!F:F,"="&amp;'Work DB'!$G$4)</f>
        <v>0</v>
      </c>
      <c r="H711" s="166">
        <f>SUMIFS('Transport-DB'!O:O,'Transport-DB'!C:C,"="&amp;'Work DB'!C711,'Transport-DB'!F:F,"="&amp;'Work DB'!$H$4)</f>
        <v>0</v>
      </c>
      <c r="I711" s="169">
        <f>SUMIFS('Transport-DB'!O:O,'Transport-DB'!C:C,"="&amp;'Work DB'!C711,'Transport-DB'!F:F,"="&amp;'Work DB'!$I$4)</f>
        <v>0</v>
      </c>
      <c r="J711" s="337">
        <f>SUMIFS('Transport-DB'!O:O,'Transport-DB'!C:C,"="&amp;'Work DB'!C711,'Transport-DB'!F:F,"="&amp;'Work DB'!$J$4)</f>
        <v>0</v>
      </c>
      <c r="K711" s="168">
        <f>SUMIFS('Transport-DB'!N:N,'Transport-DB'!C:C,"="&amp;'Work DB'!C711,'Transport-DB'!F:F,"="&amp;'Work DB'!$K$4)</f>
        <v>0</v>
      </c>
      <c r="L711" s="169">
        <f>SUMIFS('Transport-DB'!N:N,'Transport-DB'!C:C,"="&amp;'Work DB'!C711,'Transport-DB'!F:F,"="&amp;'Work DB'!$L$4)</f>
        <v>0</v>
      </c>
      <c r="M711" s="169">
        <f>SUMIFS('Transport-DB'!N:N,'Transport-DB'!C:C,"="&amp;'Work DB'!C711,'Transport-DB'!F:F,"="&amp;'Work DB'!$M$4)</f>
        <v>0</v>
      </c>
      <c r="N711" s="169">
        <f>SUMIFS('Transport-DB'!N:N,'Transport-DB'!C:C,"="&amp;'Work DB'!C711,'Transport-DB'!F:F,"="&amp;'Work DB'!$N$4)</f>
        <v>0</v>
      </c>
      <c r="O711" s="169">
        <f>SUMIFS('Transport-DB'!N:N,'Transport-DB'!C:C,"="&amp;'Work DB'!C711,'Transport-DB'!F:F,"="&amp;'Work DB'!$O$4)</f>
        <v>0</v>
      </c>
      <c r="P711" s="169">
        <f>SUMIFS('Transport-DB'!N:N,'Transport-DB'!C:C,"="&amp;'Work DB'!C711,'Transport-DB'!F:F,"="&amp;'Work DB'!$P$4)</f>
        <v>0</v>
      </c>
      <c r="Q711" s="166">
        <f>SUMIFS('Transport-DB'!N:N,'Transport-DB'!C:C,"="&amp;'Work DB'!C711,'Transport-DB'!F:F,"="&amp;'Work DB'!$Q$4)</f>
        <v>0</v>
      </c>
      <c r="R711" s="167">
        <f>SUMIFS('Transport-DB'!N:N,'Transport-DB'!C:C,"="&amp;'Work DB'!C711,'Transport-DB'!F:F,"="&amp;'Work DB'!$R$4)</f>
        <v>0</v>
      </c>
      <c r="S711" s="168">
        <f>SUM(D711:J711)+SUM(K711:R711)-M711-SUMIFS(Transport_DB[ترانشه],Transport_DB[توضیحات],"دیسپوزال",Transport_DB[تاریخ],'Work DB'!C711)</f>
        <v>0</v>
      </c>
      <c r="T711" s="169">
        <f t="shared" si="82"/>
        <v>0</v>
      </c>
      <c r="U711" s="169"/>
      <c r="V711" s="169"/>
      <c r="W711" s="169"/>
      <c r="X711" s="169"/>
      <c r="Y711" s="167"/>
      <c r="Z711" s="249"/>
      <c r="AA711" s="168">
        <f>SUMIFS('Transport-DB'!P:P,'Transport-DB'!C:C,"="&amp;'Work DB'!C711,'Transport-DB'!F:F,"="&amp;'Work DB'!$AA$4)</f>
        <v>0</v>
      </c>
      <c r="AB711" s="169">
        <f>SUMIFS('Transport-DB'!P:P,'Transport-DB'!C:C,"="&amp;'Work DB'!C711,'Transport-DB'!F:F,"="&amp;'Work DB'!$AB$4)</f>
        <v>0</v>
      </c>
      <c r="AC711" s="169">
        <f>SUMIFS('Transport-DB'!P:P,'Transport-DB'!C:C,"="&amp;'Work DB'!C711,'Transport-DB'!F:F,"="&amp;'Work DB'!$AC$4)</f>
        <v>0</v>
      </c>
      <c r="AD711" s="166">
        <f>SUMIFS('Transport-DB'!P:P,'Transport-DB'!C:C,"="&amp;'Work DB'!C711,'Transport-DB'!F:F,"="&amp;'Work DB'!$AD$4)</f>
        <v>0</v>
      </c>
      <c r="AE711" s="166">
        <f>SUMIFS('Transport-DB'!P:P,'Transport-DB'!C:C,"="&amp;'Work DB'!C711,'Transport-DB'!F:F,"="&amp;'Work DB'!$AE$4)</f>
        <v>0</v>
      </c>
      <c r="AF711" s="166">
        <f>SUMIFS('Transport-DB'!P:P,'Transport-DB'!C:C,"="&amp;'Work DB'!C711,'Transport-DB'!F:F,"="&amp;'Work DB'!$AF$4)</f>
        <v>0</v>
      </c>
      <c r="AG711" s="167"/>
      <c r="AH711" s="168">
        <f>SUMIFS('Transport-DB'!Q:Q,'Transport-DB'!C:C,"="&amp;'Work DB'!C711)</f>
        <v>0</v>
      </c>
      <c r="AI711" s="170">
        <f>SUMIFS(Civil_DB[قالب بندی],Civil_DB[تاریخ],"="&amp;'Work DB'!C711)</f>
        <v>0</v>
      </c>
      <c r="AJ711" s="169"/>
      <c r="AK711" s="167">
        <f>SUMIFS(Civil_DB[بتن],Civil_DB[تاریخ],"="&amp;'Work DB'!C711)</f>
        <v>0</v>
      </c>
      <c r="AL711" s="28"/>
      <c r="AM711" s="29"/>
      <c r="AN711" s="31"/>
      <c r="AO711" s="28"/>
      <c r="AP711" s="29"/>
      <c r="AQ711" s="29"/>
      <c r="AR711" s="30"/>
      <c r="AS711" s="28"/>
      <c r="AT711" s="29"/>
      <c r="AU711" s="30"/>
      <c r="AV711" s="184"/>
      <c r="AW711" s="29"/>
      <c r="AX711" s="29"/>
      <c r="AY711" s="29"/>
      <c r="AZ711" s="29"/>
      <c r="BA711" s="29"/>
      <c r="BB711" s="29"/>
      <c r="BC711" s="30"/>
      <c r="BD711" s="249"/>
      <c r="BE711" s="249"/>
      <c r="BF711" s="249"/>
      <c r="BG711" s="249"/>
      <c r="BH711" s="32"/>
      <c r="BI711" s="56"/>
    </row>
    <row r="712" spans="2:61" s="15" customFormat="1" ht="21" x14ac:dyDescent="0.25">
      <c r="B712" s="47"/>
      <c r="C712" s="20">
        <f t="shared" ref="C712:C736" si="83">C711+1</f>
        <v>46077</v>
      </c>
      <c r="D712" s="168">
        <f>SUMIFS('Transport-DB'!O:O,'Transport-DB'!C:C,"="&amp;'Work DB'!C712,'Transport-DB'!F:F,"="&amp;'Work DB'!$D$4)</f>
        <v>0</v>
      </c>
      <c r="E712" s="169">
        <f>SUMIFS('Transport-DB'!O:O,'Transport-DB'!C:C,"="&amp;'Work DB'!C712,'Transport-DB'!F:F,"="&amp;'Work DB'!$E$4)</f>
        <v>0</v>
      </c>
      <c r="F712" s="169">
        <f>SUMIFS('Transport-DB'!O:O,'Transport-DB'!C:C,"="&amp;'Work DB'!C712,'Transport-DB'!F:F,"="&amp;'Work DB'!$F$4)</f>
        <v>0</v>
      </c>
      <c r="G712" s="169">
        <f>SUMIFS('Transport-DB'!O:O,'Transport-DB'!C:C,"="&amp;'Work DB'!C712,'Transport-DB'!F:F,"="&amp;'Work DB'!$G$4)</f>
        <v>0</v>
      </c>
      <c r="H712" s="166">
        <f>SUMIFS('Transport-DB'!O:O,'Transport-DB'!C:C,"="&amp;'Work DB'!C712,'Transport-DB'!F:F,"="&amp;'Work DB'!$H$4)</f>
        <v>0</v>
      </c>
      <c r="I712" s="169">
        <f>SUMIFS('Transport-DB'!O:O,'Transport-DB'!C:C,"="&amp;'Work DB'!C712,'Transport-DB'!F:F,"="&amp;'Work DB'!$I$4)</f>
        <v>0</v>
      </c>
      <c r="J712" s="337">
        <f>SUMIFS('Transport-DB'!O:O,'Transport-DB'!C:C,"="&amp;'Work DB'!C712,'Transport-DB'!F:F,"="&amp;'Work DB'!$J$4)</f>
        <v>0</v>
      </c>
      <c r="K712" s="168">
        <f>SUMIFS('Transport-DB'!N:N,'Transport-DB'!C:C,"="&amp;'Work DB'!C712,'Transport-DB'!F:F,"="&amp;'Work DB'!$K$4)</f>
        <v>0</v>
      </c>
      <c r="L712" s="169">
        <f>SUMIFS('Transport-DB'!N:N,'Transport-DB'!C:C,"="&amp;'Work DB'!C712,'Transport-DB'!F:F,"="&amp;'Work DB'!$L$4)</f>
        <v>0</v>
      </c>
      <c r="M712" s="169">
        <f>SUMIFS('Transport-DB'!N:N,'Transport-DB'!C:C,"="&amp;'Work DB'!C712,'Transport-DB'!F:F,"="&amp;'Work DB'!$M$4)</f>
        <v>0</v>
      </c>
      <c r="N712" s="169">
        <f>SUMIFS('Transport-DB'!N:N,'Transport-DB'!C:C,"="&amp;'Work DB'!C712,'Transport-DB'!F:F,"="&amp;'Work DB'!$N$4)</f>
        <v>0</v>
      </c>
      <c r="O712" s="169">
        <f>SUMIFS('Transport-DB'!N:N,'Transport-DB'!C:C,"="&amp;'Work DB'!C712,'Transport-DB'!F:F,"="&amp;'Work DB'!$O$4)</f>
        <v>0</v>
      </c>
      <c r="P712" s="169">
        <f>SUMIFS('Transport-DB'!N:N,'Transport-DB'!C:C,"="&amp;'Work DB'!C712,'Transport-DB'!F:F,"="&amp;'Work DB'!$P$4)</f>
        <v>0</v>
      </c>
      <c r="Q712" s="166">
        <f>SUMIFS('Transport-DB'!N:N,'Transport-DB'!C:C,"="&amp;'Work DB'!C712,'Transport-DB'!F:F,"="&amp;'Work DB'!$Q$4)</f>
        <v>0</v>
      </c>
      <c r="R712" s="167">
        <f>SUMIFS('Transport-DB'!N:N,'Transport-DB'!C:C,"="&amp;'Work DB'!C712,'Transport-DB'!F:F,"="&amp;'Work DB'!$R$4)</f>
        <v>0</v>
      </c>
      <c r="S712" s="168">
        <f>SUM(D712:J712)+SUM(K712:R712)-M712-SUMIFS(Transport_DB[ترانشه],Transport_DB[توضیحات],"دیسپوزال",Transport_DB[تاریخ],'Work DB'!C712)</f>
        <v>0</v>
      </c>
      <c r="T712" s="169">
        <f t="shared" si="82"/>
        <v>0</v>
      </c>
      <c r="U712" s="169"/>
      <c r="V712" s="169"/>
      <c r="W712" s="169"/>
      <c r="X712" s="169"/>
      <c r="Y712" s="167"/>
      <c r="Z712" s="249"/>
      <c r="AA712" s="168">
        <f>SUMIFS('Transport-DB'!P:P,'Transport-DB'!C:C,"="&amp;'Work DB'!C712,'Transport-DB'!F:F,"="&amp;'Work DB'!$AA$4)</f>
        <v>0</v>
      </c>
      <c r="AB712" s="169">
        <f>SUMIFS('Transport-DB'!P:P,'Transport-DB'!C:C,"="&amp;'Work DB'!C712,'Transport-DB'!F:F,"="&amp;'Work DB'!$AB$4)</f>
        <v>0</v>
      </c>
      <c r="AC712" s="169">
        <f>SUMIFS('Transport-DB'!P:P,'Transport-DB'!C:C,"="&amp;'Work DB'!C712,'Transport-DB'!F:F,"="&amp;'Work DB'!$AC$4)</f>
        <v>0</v>
      </c>
      <c r="AD712" s="166">
        <f>SUMIFS('Transport-DB'!P:P,'Transport-DB'!C:C,"="&amp;'Work DB'!C712,'Transport-DB'!F:F,"="&amp;'Work DB'!$AD$4)</f>
        <v>0</v>
      </c>
      <c r="AE712" s="166">
        <f>SUMIFS('Transport-DB'!P:P,'Transport-DB'!C:C,"="&amp;'Work DB'!C712,'Transport-DB'!F:F,"="&amp;'Work DB'!$AE$4)</f>
        <v>0</v>
      </c>
      <c r="AF712" s="166">
        <f>SUMIFS('Transport-DB'!P:P,'Transport-DB'!C:C,"="&amp;'Work DB'!C712,'Transport-DB'!F:F,"="&amp;'Work DB'!$AF$4)</f>
        <v>0</v>
      </c>
      <c r="AG712" s="167"/>
      <c r="AH712" s="168">
        <f>SUMIFS('Transport-DB'!Q:Q,'Transport-DB'!C:C,"="&amp;'Work DB'!C712)</f>
        <v>0</v>
      </c>
      <c r="AI712" s="170">
        <f>SUMIFS(Civil_DB[قالب بندی],Civil_DB[تاریخ],"="&amp;'Work DB'!C712)</f>
        <v>0</v>
      </c>
      <c r="AJ712" s="169"/>
      <c r="AK712" s="167">
        <f>SUMIFS(Civil_DB[بتن],Civil_DB[تاریخ],"="&amp;'Work DB'!C712)</f>
        <v>0</v>
      </c>
      <c r="AL712" s="28"/>
      <c r="AM712" s="29"/>
      <c r="AN712" s="31"/>
      <c r="AO712" s="28"/>
      <c r="AP712" s="29"/>
      <c r="AQ712" s="29"/>
      <c r="AR712" s="30"/>
      <c r="AS712" s="28"/>
      <c r="AT712" s="29"/>
      <c r="AU712" s="30"/>
      <c r="AV712" s="184"/>
      <c r="AW712" s="29"/>
      <c r="AX712" s="29"/>
      <c r="AY712" s="29"/>
      <c r="AZ712" s="29"/>
      <c r="BA712" s="29"/>
      <c r="BB712" s="29"/>
      <c r="BC712" s="30"/>
      <c r="BD712" s="249"/>
      <c r="BE712" s="249"/>
      <c r="BF712" s="249"/>
      <c r="BG712" s="249"/>
      <c r="BH712" s="32"/>
      <c r="BI712" s="56"/>
    </row>
    <row r="713" spans="2:61" s="15" customFormat="1" ht="21" x14ac:dyDescent="0.25">
      <c r="B713" s="47"/>
      <c r="C713" s="20">
        <f t="shared" si="83"/>
        <v>46078</v>
      </c>
      <c r="D713" s="168">
        <f>SUMIFS('Transport-DB'!O:O,'Transport-DB'!C:C,"="&amp;'Work DB'!C713,'Transport-DB'!F:F,"="&amp;'Work DB'!$D$4)</f>
        <v>0</v>
      </c>
      <c r="E713" s="169">
        <f>SUMIFS('Transport-DB'!O:O,'Transport-DB'!C:C,"="&amp;'Work DB'!C713,'Transport-DB'!F:F,"="&amp;'Work DB'!$E$4)</f>
        <v>0</v>
      </c>
      <c r="F713" s="169">
        <f>SUMIFS('Transport-DB'!O:O,'Transport-DB'!C:C,"="&amp;'Work DB'!C713,'Transport-DB'!F:F,"="&amp;'Work DB'!$F$4)</f>
        <v>0</v>
      </c>
      <c r="G713" s="169">
        <f>SUMIFS('Transport-DB'!O:O,'Transport-DB'!C:C,"="&amp;'Work DB'!C713,'Transport-DB'!F:F,"="&amp;'Work DB'!$G$4)</f>
        <v>0</v>
      </c>
      <c r="H713" s="166">
        <f>SUMIFS('Transport-DB'!O:O,'Transport-DB'!C:C,"="&amp;'Work DB'!C713,'Transport-DB'!F:F,"="&amp;'Work DB'!$H$4)</f>
        <v>0</v>
      </c>
      <c r="I713" s="169">
        <f>SUMIFS('Transport-DB'!O:O,'Transport-DB'!C:C,"="&amp;'Work DB'!C713,'Transport-DB'!F:F,"="&amp;'Work DB'!$I$4)</f>
        <v>0</v>
      </c>
      <c r="J713" s="337">
        <f>SUMIFS('Transport-DB'!O:O,'Transport-DB'!C:C,"="&amp;'Work DB'!C713,'Transport-DB'!F:F,"="&amp;'Work DB'!$J$4)</f>
        <v>0</v>
      </c>
      <c r="K713" s="168">
        <f>SUMIFS('Transport-DB'!N:N,'Transport-DB'!C:C,"="&amp;'Work DB'!C713,'Transport-DB'!F:F,"="&amp;'Work DB'!$K$4)</f>
        <v>0</v>
      </c>
      <c r="L713" s="169">
        <f>SUMIFS('Transport-DB'!N:N,'Transport-DB'!C:C,"="&amp;'Work DB'!C713,'Transport-DB'!F:F,"="&amp;'Work DB'!$L$4)</f>
        <v>0</v>
      </c>
      <c r="M713" s="169">
        <f>SUMIFS('Transport-DB'!N:N,'Transport-DB'!C:C,"="&amp;'Work DB'!C713,'Transport-DB'!F:F,"="&amp;'Work DB'!$M$4)</f>
        <v>0</v>
      </c>
      <c r="N713" s="169">
        <f>SUMIFS('Transport-DB'!N:N,'Transport-DB'!C:C,"="&amp;'Work DB'!C713,'Transport-DB'!F:F,"="&amp;'Work DB'!$N$4)</f>
        <v>0</v>
      </c>
      <c r="O713" s="169">
        <f>SUMIFS('Transport-DB'!N:N,'Transport-DB'!C:C,"="&amp;'Work DB'!C713,'Transport-DB'!F:F,"="&amp;'Work DB'!$O$4)</f>
        <v>0</v>
      </c>
      <c r="P713" s="169">
        <f>SUMIFS('Transport-DB'!N:N,'Transport-DB'!C:C,"="&amp;'Work DB'!C713,'Transport-DB'!F:F,"="&amp;'Work DB'!$P$4)</f>
        <v>0</v>
      </c>
      <c r="Q713" s="166">
        <f>SUMIFS('Transport-DB'!N:N,'Transport-DB'!C:C,"="&amp;'Work DB'!C713,'Transport-DB'!F:F,"="&amp;'Work DB'!$Q$4)</f>
        <v>0</v>
      </c>
      <c r="R713" s="167">
        <f>SUMIFS('Transport-DB'!N:N,'Transport-DB'!C:C,"="&amp;'Work DB'!C713,'Transport-DB'!F:F,"="&amp;'Work DB'!$R$4)</f>
        <v>0</v>
      </c>
      <c r="S713" s="168">
        <f>SUM(D713:J713)+SUM(K713:R713)-M713-SUMIFS(Transport_DB[ترانشه],Transport_DB[توضیحات],"دیسپوزال",Transport_DB[تاریخ],'Work DB'!C713)</f>
        <v>0</v>
      </c>
      <c r="T713" s="169">
        <f t="shared" si="82"/>
        <v>0</v>
      </c>
      <c r="U713" s="169"/>
      <c r="V713" s="169"/>
      <c r="W713" s="169"/>
      <c r="X713" s="169"/>
      <c r="Y713" s="167"/>
      <c r="Z713" s="249"/>
      <c r="AA713" s="168">
        <f>SUMIFS('Transport-DB'!P:P,'Transport-DB'!C:C,"="&amp;'Work DB'!C713,'Transport-DB'!F:F,"="&amp;'Work DB'!$AA$4)</f>
        <v>0</v>
      </c>
      <c r="AB713" s="169">
        <f>SUMIFS('Transport-DB'!P:P,'Transport-DB'!C:C,"="&amp;'Work DB'!C713,'Transport-DB'!F:F,"="&amp;'Work DB'!$AB$4)</f>
        <v>0</v>
      </c>
      <c r="AC713" s="169">
        <f>SUMIFS('Transport-DB'!P:P,'Transport-DB'!C:C,"="&amp;'Work DB'!C713,'Transport-DB'!F:F,"="&amp;'Work DB'!$AC$4)</f>
        <v>0</v>
      </c>
      <c r="AD713" s="166">
        <f>SUMIFS('Transport-DB'!P:P,'Transport-DB'!C:C,"="&amp;'Work DB'!C713,'Transport-DB'!F:F,"="&amp;'Work DB'!$AD$4)</f>
        <v>0</v>
      </c>
      <c r="AE713" s="166">
        <f>SUMIFS('Transport-DB'!P:P,'Transport-DB'!C:C,"="&amp;'Work DB'!C713,'Transport-DB'!F:F,"="&amp;'Work DB'!$AE$4)</f>
        <v>0</v>
      </c>
      <c r="AF713" s="166">
        <f>SUMIFS('Transport-DB'!P:P,'Transport-DB'!C:C,"="&amp;'Work DB'!C713,'Transport-DB'!F:F,"="&amp;'Work DB'!$AF$4)</f>
        <v>0</v>
      </c>
      <c r="AG713" s="167"/>
      <c r="AH713" s="168">
        <f>SUMIFS('Transport-DB'!Q:Q,'Transport-DB'!C:C,"="&amp;'Work DB'!C713)</f>
        <v>0</v>
      </c>
      <c r="AI713" s="170">
        <f>SUMIFS(Civil_DB[قالب بندی],Civil_DB[تاریخ],"="&amp;'Work DB'!C713)</f>
        <v>0</v>
      </c>
      <c r="AJ713" s="169"/>
      <c r="AK713" s="167">
        <f>SUMIFS(Civil_DB[بتن],Civil_DB[تاریخ],"="&amp;'Work DB'!C713)</f>
        <v>0</v>
      </c>
      <c r="AL713" s="28"/>
      <c r="AM713" s="29"/>
      <c r="AN713" s="31"/>
      <c r="AO713" s="28"/>
      <c r="AP713" s="29"/>
      <c r="AQ713" s="29"/>
      <c r="AR713" s="30"/>
      <c r="AS713" s="28"/>
      <c r="AT713" s="29"/>
      <c r="AU713" s="30"/>
      <c r="AV713" s="184"/>
      <c r="AW713" s="29"/>
      <c r="AX713" s="29"/>
      <c r="AY713" s="29"/>
      <c r="AZ713" s="29"/>
      <c r="BA713" s="29"/>
      <c r="BB713" s="29"/>
      <c r="BC713" s="30"/>
      <c r="BD713" s="249"/>
      <c r="BE713" s="249"/>
      <c r="BF713" s="249"/>
      <c r="BG713" s="249"/>
      <c r="BH713" s="32"/>
      <c r="BI713" s="56"/>
    </row>
    <row r="714" spans="2:61" s="15" customFormat="1" ht="21" x14ac:dyDescent="0.25">
      <c r="B714" s="47"/>
      <c r="C714" s="20">
        <f t="shared" si="83"/>
        <v>46079</v>
      </c>
      <c r="D714" s="168">
        <f>SUMIFS('Transport-DB'!O:O,'Transport-DB'!C:C,"="&amp;'Work DB'!C714,'Transport-DB'!F:F,"="&amp;'Work DB'!$D$4)</f>
        <v>0</v>
      </c>
      <c r="E714" s="169">
        <f>SUMIFS('Transport-DB'!O:O,'Transport-DB'!C:C,"="&amp;'Work DB'!C714,'Transport-DB'!F:F,"="&amp;'Work DB'!$E$4)</f>
        <v>0</v>
      </c>
      <c r="F714" s="169">
        <f>SUMIFS('Transport-DB'!O:O,'Transport-DB'!C:C,"="&amp;'Work DB'!C714,'Transport-DB'!F:F,"="&amp;'Work DB'!$F$4)</f>
        <v>0</v>
      </c>
      <c r="G714" s="169">
        <f>SUMIFS('Transport-DB'!O:O,'Transport-DB'!C:C,"="&amp;'Work DB'!C714,'Transport-DB'!F:F,"="&amp;'Work DB'!$G$4)</f>
        <v>0</v>
      </c>
      <c r="H714" s="166">
        <f>SUMIFS('Transport-DB'!O:O,'Transport-DB'!C:C,"="&amp;'Work DB'!C714,'Transport-DB'!F:F,"="&amp;'Work DB'!$H$4)</f>
        <v>0</v>
      </c>
      <c r="I714" s="169">
        <f>SUMIFS('Transport-DB'!O:O,'Transport-DB'!C:C,"="&amp;'Work DB'!C714,'Transport-DB'!F:F,"="&amp;'Work DB'!$I$4)</f>
        <v>0</v>
      </c>
      <c r="J714" s="337">
        <f>SUMIFS('Transport-DB'!O:O,'Transport-DB'!C:C,"="&amp;'Work DB'!C714,'Transport-DB'!F:F,"="&amp;'Work DB'!$J$4)</f>
        <v>0</v>
      </c>
      <c r="K714" s="168">
        <f>SUMIFS('Transport-DB'!N:N,'Transport-DB'!C:C,"="&amp;'Work DB'!C714,'Transport-DB'!F:F,"="&amp;'Work DB'!$K$4)</f>
        <v>0</v>
      </c>
      <c r="L714" s="169">
        <f>SUMIFS('Transport-DB'!N:N,'Transport-DB'!C:C,"="&amp;'Work DB'!C714,'Transport-DB'!F:F,"="&amp;'Work DB'!$L$4)</f>
        <v>0</v>
      </c>
      <c r="M714" s="169">
        <f>SUMIFS('Transport-DB'!N:N,'Transport-DB'!C:C,"="&amp;'Work DB'!C714,'Transport-DB'!F:F,"="&amp;'Work DB'!$M$4)</f>
        <v>0</v>
      </c>
      <c r="N714" s="169">
        <f>SUMIFS('Transport-DB'!N:N,'Transport-DB'!C:C,"="&amp;'Work DB'!C714,'Transport-DB'!F:F,"="&amp;'Work DB'!$N$4)</f>
        <v>0</v>
      </c>
      <c r="O714" s="169">
        <f>SUMIFS('Transport-DB'!N:N,'Transport-DB'!C:C,"="&amp;'Work DB'!C714,'Transport-DB'!F:F,"="&amp;'Work DB'!$O$4)</f>
        <v>0</v>
      </c>
      <c r="P714" s="169">
        <f>SUMIFS('Transport-DB'!N:N,'Transport-DB'!C:C,"="&amp;'Work DB'!C714,'Transport-DB'!F:F,"="&amp;'Work DB'!$P$4)</f>
        <v>0</v>
      </c>
      <c r="Q714" s="166">
        <f>SUMIFS('Transport-DB'!N:N,'Transport-DB'!C:C,"="&amp;'Work DB'!C714,'Transport-DB'!F:F,"="&amp;'Work DB'!$Q$4)</f>
        <v>0</v>
      </c>
      <c r="R714" s="167">
        <f>SUMIFS('Transport-DB'!N:N,'Transport-DB'!C:C,"="&amp;'Work DB'!C714,'Transport-DB'!F:F,"="&amp;'Work DB'!$R$4)</f>
        <v>0</v>
      </c>
      <c r="S714" s="168">
        <f>SUM(D714:J714)+SUM(K714:R714)-M714-SUMIFS(Transport_DB[ترانشه],Transport_DB[توضیحات],"دیسپوزال",Transport_DB[تاریخ],'Work DB'!C714)</f>
        <v>0</v>
      </c>
      <c r="T714" s="169">
        <f t="shared" si="82"/>
        <v>0</v>
      </c>
      <c r="U714" s="169"/>
      <c r="V714" s="169"/>
      <c r="W714" s="169"/>
      <c r="X714" s="169"/>
      <c r="Y714" s="167"/>
      <c r="Z714" s="249"/>
      <c r="AA714" s="168">
        <f>SUMIFS('Transport-DB'!P:P,'Transport-DB'!C:C,"="&amp;'Work DB'!C714,'Transport-DB'!F:F,"="&amp;'Work DB'!$AA$4)</f>
        <v>0</v>
      </c>
      <c r="AB714" s="169">
        <f>SUMIFS('Transport-DB'!P:P,'Transport-DB'!C:C,"="&amp;'Work DB'!C714,'Transport-DB'!F:F,"="&amp;'Work DB'!$AB$4)</f>
        <v>0</v>
      </c>
      <c r="AC714" s="169">
        <f>SUMIFS('Transport-DB'!P:P,'Transport-DB'!C:C,"="&amp;'Work DB'!C714,'Transport-DB'!F:F,"="&amp;'Work DB'!$AC$4)</f>
        <v>0</v>
      </c>
      <c r="AD714" s="166">
        <f>SUMIFS('Transport-DB'!P:P,'Transport-DB'!C:C,"="&amp;'Work DB'!C714,'Transport-DB'!F:F,"="&amp;'Work DB'!$AD$4)</f>
        <v>0</v>
      </c>
      <c r="AE714" s="166">
        <f>SUMIFS('Transport-DB'!P:P,'Transport-DB'!C:C,"="&amp;'Work DB'!C714,'Transport-DB'!F:F,"="&amp;'Work DB'!$AE$4)</f>
        <v>0</v>
      </c>
      <c r="AF714" s="166">
        <f>SUMIFS('Transport-DB'!P:P,'Transport-DB'!C:C,"="&amp;'Work DB'!C714,'Transport-DB'!F:F,"="&amp;'Work DB'!$AF$4)</f>
        <v>0</v>
      </c>
      <c r="AG714" s="167"/>
      <c r="AH714" s="168">
        <f>SUMIFS('Transport-DB'!Q:Q,'Transport-DB'!C:C,"="&amp;'Work DB'!C714)</f>
        <v>0</v>
      </c>
      <c r="AI714" s="170">
        <f>SUMIFS(Civil_DB[قالب بندی],Civil_DB[تاریخ],"="&amp;'Work DB'!C714)</f>
        <v>0</v>
      </c>
      <c r="AJ714" s="169"/>
      <c r="AK714" s="167">
        <f>SUMIFS(Civil_DB[بتن],Civil_DB[تاریخ],"="&amp;'Work DB'!C714)</f>
        <v>0</v>
      </c>
      <c r="AL714" s="28"/>
      <c r="AM714" s="29"/>
      <c r="AN714" s="31"/>
      <c r="AO714" s="28"/>
      <c r="AP714" s="29"/>
      <c r="AQ714" s="29"/>
      <c r="AR714" s="30"/>
      <c r="AS714" s="28"/>
      <c r="AT714" s="29"/>
      <c r="AU714" s="30"/>
      <c r="AV714" s="184"/>
      <c r="AW714" s="29"/>
      <c r="AX714" s="29"/>
      <c r="AY714" s="29"/>
      <c r="AZ714" s="29"/>
      <c r="BA714" s="29"/>
      <c r="BB714" s="29"/>
      <c r="BC714" s="30"/>
      <c r="BD714" s="249"/>
      <c r="BE714" s="249"/>
      <c r="BF714" s="249"/>
      <c r="BG714" s="249"/>
      <c r="BH714" s="32"/>
      <c r="BI714" s="56"/>
    </row>
    <row r="715" spans="2:61" s="15" customFormat="1" ht="21" x14ac:dyDescent="0.25">
      <c r="B715" s="47"/>
      <c r="C715" s="20">
        <f t="shared" si="83"/>
        <v>46080</v>
      </c>
      <c r="D715" s="168">
        <f>SUMIFS('Transport-DB'!O:O,'Transport-DB'!C:C,"="&amp;'Work DB'!C715,'Transport-DB'!F:F,"="&amp;'Work DB'!$D$4)</f>
        <v>0</v>
      </c>
      <c r="E715" s="169">
        <f>SUMIFS('Transport-DB'!O:O,'Transport-DB'!C:C,"="&amp;'Work DB'!C715,'Transport-DB'!F:F,"="&amp;'Work DB'!$E$4)</f>
        <v>0</v>
      </c>
      <c r="F715" s="169">
        <f>SUMIFS('Transport-DB'!O:O,'Transport-DB'!C:C,"="&amp;'Work DB'!C715,'Transport-DB'!F:F,"="&amp;'Work DB'!$F$4)</f>
        <v>0</v>
      </c>
      <c r="G715" s="169">
        <f>SUMIFS('Transport-DB'!O:O,'Transport-DB'!C:C,"="&amp;'Work DB'!C715,'Transport-DB'!F:F,"="&amp;'Work DB'!$G$4)</f>
        <v>0</v>
      </c>
      <c r="H715" s="166">
        <f>SUMIFS('Transport-DB'!O:O,'Transport-DB'!C:C,"="&amp;'Work DB'!C715,'Transport-DB'!F:F,"="&amp;'Work DB'!$H$4)</f>
        <v>0</v>
      </c>
      <c r="I715" s="169">
        <f>SUMIFS('Transport-DB'!O:O,'Transport-DB'!C:C,"="&amp;'Work DB'!C715,'Transport-DB'!F:F,"="&amp;'Work DB'!$I$4)</f>
        <v>0</v>
      </c>
      <c r="J715" s="337">
        <f>SUMIFS('Transport-DB'!O:O,'Transport-DB'!C:C,"="&amp;'Work DB'!C715,'Transport-DB'!F:F,"="&amp;'Work DB'!$J$4)</f>
        <v>0</v>
      </c>
      <c r="K715" s="168">
        <f>SUMIFS('Transport-DB'!N:N,'Transport-DB'!C:C,"="&amp;'Work DB'!C715,'Transport-DB'!F:F,"="&amp;'Work DB'!$K$4)</f>
        <v>0</v>
      </c>
      <c r="L715" s="169">
        <f>SUMIFS('Transport-DB'!N:N,'Transport-DB'!C:C,"="&amp;'Work DB'!C715,'Transport-DB'!F:F,"="&amp;'Work DB'!$L$4)</f>
        <v>0</v>
      </c>
      <c r="M715" s="169">
        <f>SUMIFS('Transport-DB'!N:N,'Transport-DB'!C:C,"="&amp;'Work DB'!C715,'Transport-DB'!F:F,"="&amp;'Work DB'!$M$4)</f>
        <v>0</v>
      </c>
      <c r="N715" s="169">
        <f>SUMIFS('Transport-DB'!N:N,'Transport-DB'!C:C,"="&amp;'Work DB'!C715,'Transport-DB'!F:F,"="&amp;'Work DB'!$N$4)</f>
        <v>0</v>
      </c>
      <c r="O715" s="169">
        <f>SUMIFS('Transport-DB'!N:N,'Transport-DB'!C:C,"="&amp;'Work DB'!C715,'Transport-DB'!F:F,"="&amp;'Work DB'!$O$4)</f>
        <v>0</v>
      </c>
      <c r="P715" s="169">
        <f>SUMIFS('Transport-DB'!N:N,'Transport-DB'!C:C,"="&amp;'Work DB'!C715,'Transport-DB'!F:F,"="&amp;'Work DB'!$P$4)</f>
        <v>0</v>
      </c>
      <c r="Q715" s="166">
        <f>SUMIFS('Transport-DB'!N:N,'Transport-DB'!C:C,"="&amp;'Work DB'!C715,'Transport-DB'!F:F,"="&amp;'Work DB'!$Q$4)</f>
        <v>0</v>
      </c>
      <c r="R715" s="167">
        <f>SUMIFS('Transport-DB'!N:N,'Transport-DB'!C:C,"="&amp;'Work DB'!C715,'Transport-DB'!F:F,"="&amp;'Work DB'!$R$4)</f>
        <v>0</v>
      </c>
      <c r="S715" s="168">
        <f>SUM(D715:J715)+SUM(K715:R715)-M715-SUMIFS(Transport_DB[ترانشه],Transport_DB[توضیحات],"دیسپوزال",Transport_DB[تاریخ],'Work DB'!C715)</f>
        <v>0</v>
      </c>
      <c r="T715" s="169">
        <f t="shared" si="82"/>
        <v>0</v>
      </c>
      <c r="U715" s="169"/>
      <c r="V715" s="169"/>
      <c r="W715" s="169"/>
      <c r="X715" s="169"/>
      <c r="Y715" s="167"/>
      <c r="Z715" s="249"/>
      <c r="AA715" s="168">
        <f>SUMIFS('Transport-DB'!P:P,'Transport-DB'!C:C,"="&amp;'Work DB'!C715,'Transport-DB'!F:F,"="&amp;'Work DB'!$AA$4)</f>
        <v>0</v>
      </c>
      <c r="AB715" s="169">
        <f>SUMIFS('Transport-DB'!P:P,'Transport-DB'!C:C,"="&amp;'Work DB'!C715,'Transport-DB'!F:F,"="&amp;'Work DB'!$AB$4)</f>
        <v>0</v>
      </c>
      <c r="AC715" s="169">
        <f>SUMIFS('Transport-DB'!P:P,'Transport-DB'!C:C,"="&amp;'Work DB'!C715,'Transport-DB'!F:F,"="&amp;'Work DB'!$AC$4)</f>
        <v>0</v>
      </c>
      <c r="AD715" s="166">
        <f>SUMIFS('Transport-DB'!P:P,'Transport-DB'!C:C,"="&amp;'Work DB'!C715,'Transport-DB'!F:F,"="&amp;'Work DB'!$AD$4)</f>
        <v>0</v>
      </c>
      <c r="AE715" s="166">
        <f>SUMIFS('Transport-DB'!P:P,'Transport-DB'!C:C,"="&amp;'Work DB'!C715,'Transport-DB'!F:F,"="&amp;'Work DB'!$AE$4)</f>
        <v>0</v>
      </c>
      <c r="AF715" s="166">
        <f>SUMIFS('Transport-DB'!P:P,'Transport-DB'!C:C,"="&amp;'Work DB'!C715,'Transport-DB'!F:F,"="&amp;'Work DB'!$AF$4)</f>
        <v>0</v>
      </c>
      <c r="AG715" s="167"/>
      <c r="AH715" s="168">
        <f>SUMIFS('Transport-DB'!Q:Q,'Transport-DB'!C:C,"="&amp;'Work DB'!C715)</f>
        <v>0</v>
      </c>
      <c r="AI715" s="170">
        <f>SUMIFS(Civil_DB[قالب بندی],Civil_DB[تاریخ],"="&amp;'Work DB'!C715)</f>
        <v>0</v>
      </c>
      <c r="AJ715" s="169"/>
      <c r="AK715" s="167">
        <f>SUMIFS(Civil_DB[بتن],Civil_DB[تاریخ],"="&amp;'Work DB'!C715)</f>
        <v>0</v>
      </c>
      <c r="AL715" s="28"/>
      <c r="AM715" s="29"/>
      <c r="AN715" s="31"/>
      <c r="AO715" s="28"/>
      <c r="AP715" s="29"/>
      <c r="AQ715" s="29"/>
      <c r="AR715" s="30"/>
      <c r="AS715" s="28"/>
      <c r="AT715" s="29"/>
      <c r="AU715" s="30"/>
      <c r="AV715" s="184"/>
      <c r="AW715" s="29"/>
      <c r="AX715" s="29"/>
      <c r="AY715" s="29"/>
      <c r="AZ715" s="29"/>
      <c r="BA715" s="29"/>
      <c r="BB715" s="29"/>
      <c r="BC715" s="30"/>
      <c r="BD715" s="249"/>
      <c r="BE715" s="249"/>
      <c r="BF715" s="249"/>
      <c r="BG715" s="249"/>
      <c r="BH715" s="32"/>
      <c r="BI715" s="56"/>
    </row>
    <row r="716" spans="2:61" s="15" customFormat="1" ht="21" x14ac:dyDescent="0.25">
      <c r="B716" s="47"/>
      <c r="C716" s="20">
        <f t="shared" si="83"/>
        <v>46081</v>
      </c>
      <c r="D716" s="168">
        <f>SUMIFS('Transport-DB'!O:O,'Transport-DB'!C:C,"="&amp;'Work DB'!C716,'Transport-DB'!F:F,"="&amp;'Work DB'!$D$4)</f>
        <v>0</v>
      </c>
      <c r="E716" s="169">
        <f>SUMIFS('Transport-DB'!O:O,'Transport-DB'!C:C,"="&amp;'Work DB'!C716,'Transport-DB'!F:F,"="&amp;'Work DB'!$E$4)</f>
        <v>0</v>
      </c>
      <c r="F716" s="169">
        <f>SUMIFS('Transport-DB'!O:O,'Transport-DB'!C:C,"="&amp;'Work DB'!C716,'Transport-DB'!F:F,"="&amp;'Work DB'!$F$4)</f>
        <v>0</v>
      </c>
      <c r="G716" s="169">
        <f>SUMIFS('Transport-DB'!O:O,'Transport-DB'!C:C,"="&amp;'Work DB'!C716,'Transport-DB'!F:F,"="&amp;'Work DB'!$G$4)</f>
        <v>0</v>
      </c>
      <c r="H716" s="166">
        <f>SUMIFS('Transport-DB'!O:O,'Transport-DB'!C:C,"="&amp;'Work DB'!C716,'Transport-DB'!F:F,"="&amp;'Work DB'!$H$4)</f>
        <v>0</v>
      </c>
      <c r="I716" s="169">
        <f>SUMIFS('Transport-DB'!O:O,'Transport-DB'!C:C,"="&amp;'Work DB'!C716,'Transport-DB'!F:F,"="&amp;'Work DB'!$I$4)</f>
        <v>0</v>
      </c>
      <c r="J716" s="337">
        <f>SUMIFS('Transport-DB'!O:O,'Transport-DB'!C:C,"="&amp;'Work DB'!C716,'Transport-DB'!F:F,"="&amp;'Work DB'!$J$4)</f>
        <v>0</v>
      </c>
      <c r="K716" s="168">
        <f>SUMIFS('Transport-DB'!N:N,'Transport-DB'!C:C,"="&amp;'Work DB'!C716,'Transport-DB'!F:F,"="&amp;'Work DB'!$K$4)</f>
        <v>0</v>
      </c>
      <c r="L716" s="169">
        <f>SUMIFS('Transport-DB'!N:N,'Transport-DB'!C:C,"="&amp;'Work DB'!C716,'Transport-DB'!F:F,"="&amp;'Work DB'!$L$4)</f>
        <v>0</v>
      </c>
      <c r="M716" s="169">
        <f>SUMIFS('Transport-DB'!N:N,'Transport-DB'!C:C,"="&amp;'Work DB'!C716,'Transport-DB'!F:F,"="&amp;'Work DB'!$M$4)</f>
        <v>0</v>
      </c>
      <c r="N716" s="169">
        <f>SUMIFS('Transport-DB'!N:N,'Transport-DB'!C:C,"="&amp;'Work DB'!C716,'Transport-DB'!F:F,"="&amp;'Work DB'!$N$4)</f>
        <v>0</v>
      </c>
      <c r="O716" s="169">
        <f>SUMIFS('Transport-DB'!N:N,'Transport-DB'!C:C,"="&amp;'Work DB'!C716,'Transport-DB'!F:F,"="&amp;'Work DB'!$O$4)</f>
        <v>0</v>
      </c>
      <c r="P716" s="169">
        <f>SUMIFS('Transport-DB'!N:N,'Transport-DB'!C:C,"="&amp;'Work DB'!C716,'Transport-DB'!F:F,"="&amp;'Work DB'!$P$4)</f>
        <v>0</v>
      </c>
      <c r="Q716" s="166">
        <f>SUMIFS('Transport-DB'!N:N,'Transport-DB'!C:C,"="&amp;'Work DB'!C716,'Transport-DB'!F:F,"="&amp;'Work DB'!$Q$4)</f>
        <v>0</v>
      </c>
      <c r="R716" s="167">
        <f>SUMIFS('Transport-DB'!N:N,'Transport-DB'!C:C,"="&amp;'Work DB'!C716,'Transport-DB'!F:F,"="&amp;'Work DB'!$R$4)</f>
        <v>0</v>
      </c>
      <c r="S716" s="168">
        <f>SUM(D716:J716)+SUM(K716:R716)-M716-SUMIFS(Transport_DB[ترانشه],Transport_DB[توضیحات],"دیسپوزال",Transport_DB[تاریخ],'Work DB'!C716)</f>
        <v>0</v>
      </c>
      <c r="T716" s="169">
        <f t="shared" si="82"/>
        <v>0</v>
      </c>
      <c r="U716" s="169"/>
      <c r="V716" s="169"/>
      <c r="W716" s="169"/>
      <c r="X716" s="169"/>
      <c r="Y716" s="167"/>
      <c r="Z716" s="249"/>
      <c r="AA716" s="168">
        <f>SUMIFS('Transport-DB'!P:P,'Transport-DB'!C:C,"="&amp;'Work DB'!C716,'Transport-DB'!F:F,"="&amp;'Work DB'!$AA$4)</f>
        <v>0</v>
      </c>
      <c r="AB716" s="169">
        <f>SUMIFS('Transport-DB'!P:P,'Transport-DB'!C:C,"="&amp;'Work DB'!C716,'Transport-DB'!F:F,"="&amp;'Work DB'!$AB$4)</f>
        <v>0</v>
      </c>
      <c r="AC716" s="169">
        <f>SUMIFS('Transport-DB'!P:P,'Transport-DB'!C:C,"="&amp;'Work DB'!C716,'Transport-DB'!F:F,"="&amp;'Work DB'!$AC$4)</f>
        <v>0</v>
      </c>
      <c r="AD716" s="166">
        <f>SUMIFS('Transport-DB'!P:P,'Transport-DB'!C:C,"="&amp;'Work DB'!C716,'Transport-DB'!F:F,"="&amp;'Work DB'!$AD$4)</f>
        <v>0</v>
      </c>
      <c r="AE716" s="166">
        <f>SUMIFS('Transport-DB'!P:P,'Transport-DB'!C:C,"="&amp;'Work DB'!C716,'Transport-DB'!F:F,"="&amp;'Work DB'!$AE$4)</f>
        <v>0</v>
      </c>
      <c r="AF716" s="166">
        <f>SUMIFS('Transport-DB'!P:P,'Transport-DB'!C:C,"="&amp;'Work DB'!C716,'Transport-DB'!F:F,"="&amp;'Work DB'!$AF$4)</f>
        <v>0</v>
      </c>
      <c r="AG716" s="167"/>
      <c r="AH716" s="168">
        <f>SUMIFS('Transport-DB'!Q:Q,'Transport-DB'!C:C,"="&amp;'Work DB'!C716)</f>
        <v>0</v>
      </c>
      <c r="AI716" s="170">
        <f>SUMIFS(Civil_DB[قالب بندی],Civil_DB[تاریخ],"="&amp;'Work DB'!C716)</f>
        <v>0</v>
      </c>
      <c r="AJ716" s="169"/>
      <c r="AK716" s="167">
        <f>SUMIFS(Civil_DB[بتن],Civil_DB[تاریخ],"="&amp;'Work DB'!C716)</f>
        <v>0</v>
      </c>
      <c r="AL716" s="28"/>
      <c r="AM716" s="29"/>
      <c r="AN716" s="31"/>
      <c r="AO716" s="28"/>
      <c r="AP716" s="29"/>
      <c r="AQ716" s="29"/>
      <c r="AR716" s="30"/>
      <c r="AS716" s="28"/>
      <c r="AT716" s="29"/>
      <c r="AU716" s="30"/>
      <c r="AV716" s="184"/>
      <c r="AW716" s="29"/>
      <c r="AX716" s="29"/>
      <c r="AY716" s="29"/>
      <c r="AZ716" s="29"/>
      <c r="BA716" s="29"/>
      <c r="BB716" s="29"/>
      <c r="BC716" s="30"/>
      <c r="BD716" s="249"/>
      <c r="BE716" s="249"/>
      <c r="BF716" s="249"/>
      <c r="BG716" s="249"/>
      <c r="BH716" s="32"/>
      <c r="BI716" s="56"/>
    </row>
    <row r="717" spans="2:61" s="15" customFormat="1" ht="21" x14ac:dyDescent="0.25">
      <c r="B717" s="47"/>
      <c r="C717" s="20">
        <f t="shared" si="83"/>
        <v>46082</v>
      </c>
      <c r="D717" s="168">
        <f>SUMIFS('Transport-DB'!O:O,'Transport-DB'!C:C,"="&amp;'Work DB'!C717,'Transport-DB'!F:F,"="&amp;'Work DB'!$D$4)</f>
        <v>0</v>
      </c>
      <c r="E717" s="169">
        <f>SUMIFS('Transport-DB'!O:O,'Transport-DB'!C:C,"="&amp;'Work DB'!C717,'Transport-DB'!F:F,"="&amp;'Work DB'!$E$4)</f>
        <v>0</v>
      </c>
      <c r="F717" s="169">
        <f>SUMIFS('Transport-DB'!O:O,'Transport-DB'!C:C,"="&amp;'Work DB'!C717,'Transport-DB'!F:F,"="&amp;'Work DB'!$F$4)</f>
        <v>0</v>
      </c>
      <c r="G717" s="169">
        <f>SUMIFS('Transport-DB'!O:O,'Transport-DB'!C:C,"="&amp;'Work DB'!C717,'Transport-DB'!F:F,"="&amp;'Work DB'!$G$4)</f>
        <v>0</v>
      </c>
      <c r="H717" s="166">
        <f>SUMIFS('Transport-DB'!O:O,'Transport-DB'!C:C,"="&amp;'Work DB'!C717,'Transport-DB'!F:F,"="&amp;'Work DB'!$H$4)</f>
        <v>0</v>
      </c>
      <c r="I717" s="169">
        <f>SUMIFS('Transport-DB'!O:O,'Transport-DB'!C:C,"="&amp;'Work DB'!C717,'Transport-DB'!F:F,"="&amp;'Work DB'!$I$4)</f>
        <v>0</v>
      </c>
      <c r="J717" s="337">
        <f>SUMIFS('Transport-DB'!O:O,'Transport-DB'!C:C,"="&amp;'Work DB'!C717,'Transport-DB'!F:F,"="&amp;'Work DB'!$J$4)</f>
        <v>0</v>
      </c>
      <c r="K717" s="168">
        <f>SUMIFS('Transport-DB'!N:N,'Transport-DB'!C:C,"="&amp;'Work DB'!C717,'Transport-DB'!F:F,"="&amp;'Work DB'!$K$4)</f>
        <v>0</v>
      </c>
      <c r="L717" s="169">
        <f>SUMIFS('Transport-DB'!N:N,'Transport-DB'!C:C,"="&amp;'Work DB'!C717,'Transport-DB'!F:F,"="&amp;'Work DB'!$L$4)</f>
        <v>0</v>
      </c>
      <c r="M717" s="169">
        <f>SUMIFS('Transport-DB'!N:N,'Transport-DB'!C:C,"="&amp;'Work DB'!C717,'Transport-DB'!F:F,"="&amp;'Work DB'!$M$4)</f>
        <v>0</v>
      </c>
      <c r="N717" s="169">
        <f>SUMIFS('Transport-DB'!N:N,'Transport-DB'!C:C,"="&amp;'Work DB'!C717,'Transport-DB'!F:F,"="&amp;'Work DB'!$N$4)</f>
        <v>0</v>
      </c>
      <c r="O717" s="169">
        <f>SUMIFS('Transport-DB'!N:N,'Transport-DB'!C:C,"="&amp;'Work DB'!C717,'Transport-DB'!F:F,"="&amp;'Work DB'!$O$4)</f>
        <v>0</v>
      </c>
      <c r="P717" s="169">
        <f>SUMIFS('Transport-DB'!N:N,'Transport-DB'!C:C,"="&amp;'Work DB'!C717,'Transport-DB'!F:F,"="&amp;'Work DB'!$P$4)</f>
        <v>0</v>
      </c>
      <c r="Q717" s="166">
        <f>SUMIFS('Transport-DB'!N:N,'Transport-DB'!C:C,"="&amp;'Work DB'!C717,'Transport-DB'!F:F,"="&amp;'Work DB'!$Q$4)</f>
        <v>0</v>
      </c>
      <c r="R717" s="167">
        <f>SUMIFS('Transport-DB'!N:N,'Transport-DB'!C:C,"="&amp;'Work DB'!C717,'Transport-DB'!F:F,"="&amp;'Work DB'!$R$4)</f>
        <v>0</v>
      </c>
      <c r="S717" s="168">
        <f>SUM(D717:J717)+SUM(K717:R717)-M717-SUMIFS(Transport_DB[ترانشه],Transport_DB[توضیحات],"دیسپوزال",Transport_DB[تاریخ],'Work DB'!C717)</f>
        <v>0</v>
      </c>
      <c r="T717" s="169">
        <f t="shared" si="82"/>
        <v>0</v>
      </c>
      <c r="U717" s="169"/>
      <c r="V717" s="169"/>
      <c r="W717" s="169"/>
      <c r="X717" s="169"/>
      <c r="Y717" s="167"/>
      <c r="Z717" s="249"/>
      <c r="AA717" s="168">
        <f>SUMIFS('Transport-DB'!P:P,'Transport-DB'!C:C,"="&amp;'Work DB'!C717,'Transport-DB'!F:F,"="&amp;'Work DB'!$AA$4)</f>
        <v>0</v>
      </c>
      <c r="AB717" s="169">
        <f>SUMIFS('Transport-DB'!P:P,'Transport-DB'!C:C,"="&amp;'Work DB'!C717,'Transport-DB'!F:F,"="&amp;'Work DB'!$AB$4)</f>
        <v>0</v>
      </c>
      <c r="AC717" s="169">
        <f>SUMIFS('Transport-DB'!P:P,'Transport-DB'!C:C,"="&amp;'Work DB'!C717,'Transport-DB'!F:F,"="&amp;'Work DB'!$AC$4)</f>
        <v>0</v>
      </c>
      <c r="AD717" s="166">
        <f>SUMIFS('Transport-DB'!P:P,'Transport-DB'!C:C,"="&amp;'Work DB'!C717,'Transport-DB'!F:F,"="&amp;'Work DB'!$AD$4)</f>
        <v>0</v>
      </c>
      <c r="AE717" s="166">
        <f>SUMIFS('Transport-DB'!P:P,'Transport-DB'!C:C,"="&amp;'Work DB'!C717,'Transport-DB'!F:F,"="&amp;'Work DB'!$AE$4)</f>
        <v>0</v>
      </c>
      <c r="AF717" s="166">
        <f>SUMIFS('Transport-DB'!P:P,'Transport-DB'!C:C,"="&amp;'Work DB'!C717,'Transport-DB'!F:F,"="&amp;'Work DB'!$AF$4)</f>
        <v>0</v>
      </c>
      <c r="AG717" s="167"/>
      <c r="AH717" s="168">
        <f>SUMIFS('Transport-DB'!Q:Q,'Transport-DB'!C:C,"="&amp;'Work DB'!C717)</f>
        <v>0</v>
      </c>
      <c r="AI717" s="170">
        <f>SUMIFS(Civil_DB[قالب بندی],Civil_DB[تاریخ],"="&amp;'Work DB'!C717)</f>
        <v>0</v>
      </c>
      <c r="AJ717" s="169"/>
      <c r="AK717" s="167">
        <f>SUMIFS(Civil_DB[بتن],Civil_DB[تاریخ],"="&amp;'Work DB'!C717)</f>
        <v>0</v>
      </c>
      <c r="AL717" s="28"/>
      <c r="AM717" s="29"/>
      <c r="AN717" s="31"/>
      <c r="AO717" s="28"/>
      <c r="AP717" s="29"/>
      <c r="AQ717" s="29"/>
      <c r="AR717" s="30"/>
      <c r="AS717" s="28"/>
      <c r="AT717" s="29"/>
      <c r="AU717" s="30"/>
      <c r="AV717" s="184"/>
      <c r="AW717" s="29"/>
      <c r="AX717" s="29"/>
      <c r="AY717" s="29"/>
      <c r="AZ717" s="29"/>
      <c r="BA717" s="29"/>
      <c r="BB717" s="29"/>
      <c r="BC717" s="30"/>
      <c r="BD717" s="249"/>
      <c r="BE717" s="249"/>
      <c r="BF717" s="249"/>
      <c r="BG717" s="249"/>
      <c r="BH717" s="32"/>
      <c r="BI717" s="56"/>
    </row>
    <row r="718" spans="2:61" s="15" customFormat="1" ht="21" x14ac:dyDescent="0.25">
      <c r="B718" s="47"/>
      <c r="C718" s="20">
        <f t="shared" si="83"/>
        <v>46083</v>
      </c>
      <c r="D718" s="168">
        <f>SUMIFS('Transport-DB'!O:O,'Transport-DB'!C:C,"="&amp;'Work DB'!C718,'Transport-DB'!F:F,"="&amp;'Work DB'!$D$4)</f>
        <v>0</v>
      </c>
      <c r="E718" s="169">
        <f>SUMIFS('Transport-DB'!O:O,'Transport-DB'!C:C,"="&amp;'Work DB'!C718,'Transport-DB'!F:F,"="&amp;'Work DB'!$E$4)</f>
        <v>0</v>
      </c>
      <c r="F718" s="169">
        <f>SUMIFS('Transport-DB'!O:O,'Transport-DB'!C:C,"="&amp;'Work DB'!C718,'Transport-DB'!F:F,"="&amp;'Work DB'!$F$4)</f>
        <v>0</v>
      </c>
      <c r="G718" s="169">
        <f>SUMIFS('Transport-DB'!O:O,'Transport-DB'!C:C,"="&amp;'Work DB'!C718,'Transport-DB'!F:F,"="&amp;'Work DB'!$G$4)</f>
        <v>0</v>
      </c>
      <c r="H718" s="166">
        <f>SUMIFS('Transport-DB'!O:O,'Transport-DB'!C:C,"="&amp;'Work DB'!C718,'Transport-DB'!F:F,"="&amp;'Work DB'!$H$4)</f>
        <v>0</v>
      </c>
      <c r="I718" s="169">
        <f>SUMIFS('Transport-DB'!O:O,'Transport-DB'!C:C,"="&amp;'Work DB'!C718,'Transport-DB'!F:F,"="&amp;'Work DB'!$I$4)</f>
        <v>0</v>
      </c>
      <c r="J718" s="337">
        <f>SUMIFS('Transport-DB'!O:O,'Transport-DB'!C:C,"="&amp;'Work DB'!C718,'Transport-DB'!F:F,"="&amp;'Work DB'!$J$4)</f>
        <v>0</v>
      </c>
      <c r="K718" s="168">
        <f>SUMIFS('Transport-DB'!N:N,'Transport-DB'!C:C,"="&amp;'Work DB'!C718,'Transport-DB'!F:F,"="&amp;'Work DB'!$K$4)</f>
        <v>0</v>
      </c>
      <c r="L718" s="169">
        <f>SUMIFS('Transport-DB'!N:N,'Transport-DB'!C:C,"="&amp;'Work DB'!C718,'Transport-DB'!F:F,"="&amp;'Work DB'!$L$4)</f>
        <v>0</v>
      </c>
      <c r="M718" s="169">
        <f>SUMIFS('Transport-DB'!N:N,'Transport-DB'!C:C,"="&amp;'Work DB'!C718,'Transport-DB'!F:F,"="&amp;'Work DB'!$M$4)</f>
        <v>0</v>
      </c>
      <c r="N718" s="169">
        <f>SUMIFS('Transport-DB'!N:N,'Transport-DB'!C:C,"="&amp;'Work DB'!C718,'Transport-DB'!F:F,"="&amp;'Work DB'!$N$4)</f>
        <v>0</v>
      </c>
      <c r="O718" s="169">
        <f>SUMIFS('Transport-DB'!N:N,'Transport-DB'!C:C,"="&amp;'Work DB'!C718,'Transport-DB'!F:F,"="&amp;'Work DB'!$O$4)</f>
        <v>0</v>
      </c>
      <c r="P718" s="169">
        <f>SUMIFS('Transport-DB'!N:N,'Transport-DB'!C:C,"="&amp;'Work DB'!C718,'Transport-DB'!F:F,"="&amp;'Work DB'!$P$4)</f>
        <v>0</v>
      </c>
      <c r="Q718" s="166">
        <f>SUMIFS('Transport-DB'!N:N,'Transport-DB'!C:C,"="&amp;'Work DB'!C718,'Transport-DB'!F:F,"="&amp;'Work DB'!$Q$4)</f>
        <v>0</v>
      </c>
      <c r="R718" s="167">
        <f>SUMIFS('Transport-DB'!N:N,'Transport-DB'!C:C,"="&amp;'Work DB'!C718,'Transport-DB'!F:F,"="&amp;'Work DB'!$R$4)</f>
        <v>0</v>
      </c>
      <c r="S718" s="168">
        <f>SUM(D718:J718)+SUM(K718:R718)-M718-SUMIFS(Transport_DB[ترانشه],Transport_DB[توضیحات],"دیسپوزال",Transport_DB[تاریخ],'Work DB'!C718)</f>
        <v>0</v>
      </c>
      <c r="T718" s="169">
        <f t="shared" si="82"/>
        <v>0</v>
      </c>
      <c r="U718" s="169"/>
      <c r="V718" s="169"/>
      <c r="W718" s="169"/>
      <c r="X718" s="169"/>
      <c r="Y718" s="167"/>
      <c r="Z718" s="249"/>
      <c r="AA718" s="168">
        <f>SUMIFS('Transport-DB'!P:P,'Transport-DB'!C:C,"="&amp;'Work DB'!C718,'Transport-DB'!F:F,"="&amp;'Work DB'!$AA$4)</f>
        <v>0</v>
      </c>
      <c r="AB718" s="169">
        <f>SUMIFS('Transport-DB'!P:P,'Transport-DB'!C:C,"="&amp;'Work DB'!C718,'Transport-DB'!F:F,"="&amp;'Work DB'!$AB$4)</f>
        <v>0</v>
      </c>
      <c r="AC718" s="169">
        <f>SUMIFS('Transport-DB'!P:P,'Transport-DB'!C:C,"="&amp;'Work DB'!C718,'Transport-DB'!F:F,"="&amp;'Work DB'!$AC$4)</f>
        <v>0</v>
      </c>
      <c r="AD718" s="166">
        <f>SUMIFS('Transport-DB'!P:P,'Transport-DB'!C:C,"="&amp;'Work DB'!C718,'Transport-DB'!F:F,"="&amp;'Work DB'!$AD$4)</f>
        <v>0</v>
      </c>
      <c r="AE718" s="166">
        <f>SUMIFS('Transport-DB'!P:P,'Transport-DB'!C:C,"="&amp;'Work DB'!C718,'Transport-DB'!F:F,"="&amp;'Work DB'!$AE$4)</f>
        <v>0</v>
      </c>
      <c r="AF718" s="166">
        <f>SUMIFS('Transport-DB'!P:P,'Transport-DB'!C:C,"="&amp;'Work DB'!C718,'Transport-DB'!F:F,"="&amp;'Work DB'!$AF$4)</f>
        <v>0</v>
      </c>
      <c r="AG718" s="167"/>
      <c r="AH718" s="168">
        <f>SUMIFS('Transport-DB'!Q:Q,'Transport-DB'!C:C,"="&amp;'Work DB'!C718)</f>
        <v>0</v>
      </c>
      <c r="AI718" s="170">
        <f>SUMIFS(Civil_DB[قالب بندی],Civil_DB[تاریخ],"="&amp;'Work DB'!C718)</f>
        <v>0</v>
      </c>
      <c r="AJ718" s="169"/>
      <c r="AK718" s="167">
        <f>SUMIFS(Civil_DB[بتن],Civil_DB[تاریخ],"="&amp;'Work DB'!C718)</f>
        <v>0</v>
      </c>
      <c r="AL718" s="28"/>
      <c r="AM718" s="29"/>
      <c r="AN718" s="31"/>
      <c r="AO718" s="28"/>
      <c r="AP718" s="29"/>
      <c r="AQ718" s="29"/>
      <c r="AR718" s="30"/>
      <c r="AS718" s="28"/>
      <c r="AT718" s="29"/>
      <c r="AU718" s="30"/>
      <c r="AV718" s="184"/>
      <c r="AW718" s="29"/>
      <c r="AX718" s="29"/>
      <c r="AY718" s="29"/>
      <c r="AZ718" s="29"/>
      <c r="BA718" s="29"/>
      <c r="BB718" s="29"/>
      <c r="BC718" s="30"/>
      <c r="BD718" s="249"/>
      <c r="BE718" s="249"/>
      <c r="BF718" s="249"/>
      <c r="BG718" s="249"/>
      <c r="BH718" s="32"/>
      <c r="BI718" s="56"/>
    </row>
    <row r="719" spans="2:61" s="15" customFormat="1" ht="21" x14ac:dyDescent="0.25">
      <c r="B719" s="47"/>
      <c r="C719" s="20">
        <f t="shared" si="83"/>
        <v>46084</v>
      </c>
      <c r="D719" s="168">
        <f>SUMIFS('Transport-DB'!O:O,'Transport-DB'!C:C,"="&amp;'Work DB'!C719,'Transport-DB'!F:F,"="&amp;'Work DB'!$D$4)</f>
        <v>0</v>
      </c>
      <c r="E719" s="169">
        <f>SUMIFS('Transport-DB'!O:O,'Transport-DB'!C:C,"="&amp;'Work DB'!C719,'Transport-DB'!F:F,"="&amp;'Work DB'!$E$4)</f>
        <v>0</v>
      </c>
      <c r="F719" s="169">
        <f>SUMIFS('Transport-DB'!O:O,'Transport-DB'!C:C,"="&amp;'Work DB'!C719,'Transport-DB'!F:F,"="&amp;'Work DB'!$F$4)</f>
        <v>0</v>
      </c>
      <c r="G719" s="169">
        <f>SUMIFS('Transport-DB'!O:O,'Transport-DB'!C:C,"="&amp;'Work DB'!C719,'Transport-DB'!F:F,"="&amp;'Work DB'!$G$4)</f>
        <v>0</v>
      </c>
      <c r="H719" s="166">
        <f>SUMIFS('Transport-DB'!O:O,'Transport-DB'!C:C,"="&amp;'Work DB'!C719,'Transport-DB'!F:F,"="&amp;'Work DB'!$H$4)</f>
        <v>0</v>
      </c>
      <c r="I719" s="169">
        <f>SUMIFS('Transport-DB'!O:O,'Transport-DB'!C:C,"="&amp;'Work DB'!C719,'Transport-DB'!F:F,"="&amp;'Work DB'!$I$4)</f>
        <v>0</v>
      </c>
      <c r="J719" s="337">
        <f>SUMIFS('Transport-DB'!O:O,'Transport-DB'!C:C,"="&amp;'Work DB'!C719,'Transport-DB'!F:F,"="&amp;'Work DB'!$J$4)</f>
        <v>0</v>
      </c>
      <c r="K719" s="168">
        <f>SUMIFS('Transport-DB'!N:N,'Transport-DB'!C:C,"="&amp;'Work DB'!C719,'Transport-DB'!F:F,"="&amp;'Work DB'!$K$4)</f>
        <v>0</v>
      </c>
      <c r="L719" s="169">
        <f>SUMIFS('Transport-DB'!N:N,'Transport-DB'!C:C,"="&amp;'Work DB'!C719,'Transport-DB'!F:F,"="&amp;'Work DB'!$L$4)</f>
        <v>0</v>
      </c>
      <c r="M719" s="169">
        <f>SUMIFS('Transport-DB'!N:N,'Transport-DB'!C:C,"="&amp;'Work DB'!C719,'Transport-DB'!F:F,"="&amp;'Work DB'!$M$4)</f>
        <v>0</v>
      </c>
      <c r="N719" s="169">
        <f>SUMIFS('Transport-DB'!N:N,'Transport-DB'!C:C,"="&amp;'Work DB'!C719,'Transport-DB'!F:F,"="&amp;'Work DB'!$N$4)</f>
        <v>0</v>
      </c>
      <c r="O719" s="169">
        <f>SUMIFS('Transport-DB'!N:N,'Transport-DB'!C:C,"="&amp;'Work DB'!C719,'Transport-DB'!F:F,"="&amp;'Work DB'!$O$4)</f>
        <v>0</v>
      </c>
      <c r="P719" s="169">
        <f>SUMIFS('Transport-DB'!N:N,'Transport-DB'!C:C,"="&amp;'Work DB'!C719,'Transport-DB'!F:F,"="&amp;'Work DB'!$P$4)</f>
        <v>0</v>
      </c>
      <c r="Q719" s="166">
        <f>SUMIFS('Transport-DB'!N:N,'Transport-DB'!C:C,"="&amp;'Work DB'!C719,'Transport-DB'!F:F,"="&amp;'Work DB'!$Q$4)</f>
        <v>0</v>
      </c>
      <c r="R719" s="167">
        <f>SUMIFS('Transport-DB'!N:N,'Transport-DB'!C:C,"="&amp;'Work DB'!C719,'Transport-DB'!F:F,"="&amp;'Work DB'!$R$4)</f>
        <v>0</v>
      </c>
      <c r="S719" s="168">
        <f>SUM(D719:J719)+SUM(K719:R719)-M719-SUMIFS(Transport_DB[ترانشه],Transport_DB[توضیحات],"دیسپوزال",Transport_DB[تاریخ],'Work DB'!C719)</f>
        <v>0</v>
      </c>
      <c r="T719" s="169">
        <f t="shared" si="82"/>
        <v>0</v>
      </c>
      <c r="U719" s="169"/>
      <c r="V719" s="169"/>
      <c r="W719" s="169"/>
      <c r="X719" s="169"/>
      <c r="Y719" s="167"/>
      <c r="Z719" s="249"/>
      <c r="AA719" s="168">
        <f>SUMIFS('Transport-DB'!P:P,'Transport-DB'!C:C,"="&amp;'Work DB'!C719,'Transport-DB'!F:F,"="&amp;'Work DB'!$AA$4)</f>
        <v>0</v>
      </c>
      <c r="AB719" s="169">
        <f>SUMIFS('Transport-DB'!P:P,'Transport-DB'!C:C,"="&amp;'Work DB'!C719,'Transport-DB'!F:F,"="&amp;'Work DB'!$AB$4)</f>
        <v>0</v>
      </c>
      <c r="AC719" s="169">
        <f>SUMIFS('Transport-DB'!P:P,'Transport-DB'!C:C,"="&amp;'Work DB'!C719,'Transport-DB'!F:F,"="&amp;'Work DB'!$AC$4)</f>
        <v>0</v>
      </c>
      <c r="AD719" s="166">
        <f>SUMIFS('Transport-DB'!P:P,'Transport-DB'!C:C,"="&amp;'Work DB'!C719,'Transport-DB'!F:F,"="&amp;'Work DB'!$AD$4)</f>
        <v>0</v>
      </c>
      <c r="AE719" s="166">
        <f>SUMIFS('Transport-DB'!P:P,'Transport-DB'!C:C,"="&amp;'Work DB'!C719,'Transport-DB'!F:F,"="&amp;'Work DB'!$AE$4)</f>
        <v>0</v>
      </c>
      <c r="AF719" s="166">
        <f>SUMIFS('Transport-DB'!P:P,'Transport-DB'!C:C,"="&amp;'Work DB'!C719,'Transport-DB'!F:F,"="&amp;'Work DB'!$AF$4)</f>
        <v>0</v>
      </c>
      <c r="AG719" s="167"/>
      <c r="AH719" s="168">
        <f>SUMIFS('Transport-DB'!Q:Q,'Transport-DB'!C:C,"="&amp;'Work DB'!C719)</f>
        <v>0</v>
      </c>
      <c r="AI719" s="170">
        <f>SUMIFS(Civil_DB[قالب بندی],Civil_DB[تاریخ],"="&amp;'Work DB'!C719)</f>
        <v>0</v>
      </c>
      <c r="AJ719" s="169"/>
      <c r="AK719" s="167">
        <f>SUMIFS(Civil_DB[بتن],Civil_DB[تاریخ],"="&amp;'Work DB'!C719)</f>
        <v>0</v>
      </c>
      <c r="AL719" s="28"/>
      <c r="AM719" s="29"/>
      <c r="AN719" s="31"/>
      <c r="AO719" s="28"/>
      <c r="AP719" s="29"/>
      <c r="AQ719" s="29"/>
      <c r="AR719" s="30"/>
      <c r="AS719" s="28"/>
      <c r="AT719" s="29"/>
      <c r="AU719" s="30"/>
      <c r="AV719" s="184"/>
      <c r="AW719" s="29"/>
      <c r="AX719" s="29"/>
      <c r="AY719" s="29"/>
      <c r="AZ719" s="29"/>
      <c r="BA719" s="29"/>
      <c r="BB719" s="29"/>
      <c r="BC719" s="30"/>
      <c r="BD719" s="249"/>
      <c r="BE719" s="249"/>
      <c r="BF719" s="249"/>
      <c r="BG719" s="249"/>
      <c r="BH719" s="32"/>
      <c r="BI719" s="56"/>
    </row>
    <row r="720" spans="2:61" s="15" customFormat="1" ht="21" x14ac:dyDescent="0.25">
      <c r="B720" s="47"/>
      <c r="C720" s="20">
        <f t="shared" si="83"/>
        <v>46085</v>
      </c>
      <c r="D720" s="168">
        <f>SUMIFS('Transport-DB'!O:O,'Transport-DB'!C:C,"="&amp;'Work DB'!C720,'Transport-DB'!F:F,"="&amp;'Work DB'!$D$4)</f>
        <v>0</v>
      </c>
      <c r="E720" s="169">
        <f>SUMIFS('Transport-DB'!O:O,'Transport-DB'!C:C,"="&amp;'Work DB'!C720,'Transport-DB'!F:F,"="&amp;'Work DB'!$E$4)</f>
        <v>0</v>
      </c>
      <c r="F720" s="169">
        <f>SUMIFS('Transport-DB'!O:O,'Transport-DB'!C:C,"="&amp;'Work DB'!C720,'Transport-DB'!F:F,"="&amp;'Work DB'!$F$4)</f>
        <v>0</v>
      </c>
      <c r="G720" s="169">
        <f>SUMIFS('Transport-DB'!O:O,'Transport-DB'!C:C,"="&amp;'Work DB'!C720,'Transport-DB'!F:F,"="&amp;'Work DB'!$G$4)</f>
        <v>0</v>
      </c>
      <c r="H720" s="166">
        <f>SUMIFS('Transport-DB'!O:O,'Transport-DB'!C:C,"="&amp;'Work DB'!C720,'Transport-DB'!F:F,"="&amp;'Work DB'!$H$4)</f>
        <v>0</v>
      </c>
      <c r="I720" s="169">
        <f>SUMIFS('Transport-DB'!O:O,'Transport-DB'!C:C,"="&amp;'Work DB'!C720,'Transport-DB'!F:F,"="&amp;'Work DB'!$I$4)</f>
        <v>0</v>
      </c>
      <c r="J720" s="337">
        <f>SUMIFS('Transport-DB'!O:O,'Transport-DB'!C:C,"="&amp;'Work DB'!C720,'Transport-DB'!F:F,"="&amp;'Work DB'!$J$4)</f>
        <v>0</v>
      </c>
      <c r="K720" s="168">
        <f>SUMIFS('Transport-DB'!N:N,'Transport-DB'!C:C,"="&amp;'Work DB'!C720,'Transport-DB'!F:F,"="&amp;'Work DB'!$K$4)</f>
        <v>0</v>
      </c>
      <c r="L720" s="169">
        <f>SUMIFS('Transport-DB'!N:N,'Transport-DB'!C:C,"="&amp;'Work DB'!C720,'Transport-DB'!F:F,"="&amp;'Work DB'!$L$4)</f>
        <v>0</v>
      </c>
      <c r="M720" s="169">
        <f>SUMIFS('Transport-DB'!N:N,'Transport-DB'!C:C,"="&amp;'Work DB'!C720,'Transport-DB'!F:F,"="&amp;'Work DB'!$M$4)</f>
        <v>0</v>
      </c>
      <c r="N720" s="169">
        <f>SUMIFS('Transport-DB'!N:N,'Transport-DB'!C:C,"="&amp;'Work DB'!C720,'Transport-DB'!F:F,"="&amp;'Work DB'!$N$4)</f>
        <v>0</v>
      </c>
      <c r="O720" s="169">
        <f>SUMIFS('Transport-DB'!N:N,'Transport-DB'!C:C,"="&amp;'Work DB'!C720,'Transport-DB'!F:F,"="&amp;'Work DB'!$O$4)</f>
        <v>0</v>
      </c>
      <c r="P720" s="169">
        <f>SUMIFS('Transport-DB'!N:N,'Transport-DB'!C:C,"="&amp;'Work DB'!C720,'Transport-DB'!F:F,"="&amp;'Work DB'!$P$4)</f>
        <v>0</v>
      </c>
      <c r="Q720" s="166">
        <f>SUMIFS('Transport-DB'!N:N,'Transport-DB'!C:C,"="&amp;'Work DB'!C720,'Transport-DB'!F:F,"="&amp;'Work DB'!$Q$4)</f>
        <v>0</v>
      </c>
      <c r="R720" s="167">
        <f>SUMIFS('Transport-DB'!N:N,'Transport-DB'!C:C,"="&amp;'Work DB'!C720,'Transport-DB'!F:F,"="&amp;'Work DB'!$R$4)</f>
        <v>0</v>
      </c>
      <c r="S720" s="168">
        <f>SUM(D720:J720)+SUM(K720:R720)-M720-SUMIFS(Transport_DB[ترانشه],Transport_DB[توضیحات],"دیسپوزال",Transport_DB[تاریخ],'Work DB'!C720)</f>
        <v>0</v>
      </c>
      <c r="T720" s="169">
        <f t="shared" si="82"/>
        <v>0</v>
      </c>
      <c r="U720" s="169"/>
      <c r="V720" s="169"/>
      <c r="W720" s="169"/>
      <c r="X720" s="169"/>
      <c r="Y720" s="167"/>
      <c r="Z720" s="249"/>
      <c r="AA720" s="168">
        <f>SUMIFS('Transport-DB'!P:P,'Transport-DB'!C:C,"="&amp;'Work DB'!C720,'Transport-DB'!F:F,"="&amp;'Work DB'!$AA$4)</f>
        <v>0</v>
      </c>
      <c r="AB720" s="169">
        <f>SUMIFS('Transport-DB'!P:P,'Transport-DB'!C:C,"="&amp;'Work DB'!C720,'Transport-DB'!F:F,"="&amp;'Work DB'!$AB$4)</f>
        <v>0</v>
      </c>
      <c r="AC720" s="169">
        <f>SUMIFS('Transport-DB'!P:P,'Transport-DB'!C:C,"="&amp;'Work DB'!C720,'Transport-DB'!F:F,"="&amp;'Work DB'!$AC$4)</f>
        <v>0</v>
      </c>
      <c r="AD720" s="166">
        <f>SUMIFS('Transport-DB'!P:P,'Transport-DB'!C:C,"="&amp;'Work DB'!C720,'Transport-DB'!F:F,"="&amp;'Work DB'!$AD$4)</f>
        <v>0</v>
      </c>
      <c r="AE720" s="166">
        <f>SUMIFS('Transport-DB'!P:P,'Transport-DB'!C:C,"="&amp;'Work DB'!C720,'Transport-DB'!F:F,"="&amp;'Work DB'!$AE$4)</f>
        <v>0</v>
      </c>
      <c r="AF720" s="166">
        <f>SUMIFS('Transport-DB'!P:P,'Transport-DB'!C:C,"="&amp;'Work DB'!C720,'Transport-DB'!F:F,"="&amp;'Work DB'!$AF$4)</f>
        <v>0</v>
      </c>
      <c r="AG720" s="167"/>
      <c r="AH720" s="168">
        <f>SUMIFS('Transport-DB'!Q:Q,'Transport-DB'!C:C,"="&amp;'Work DB'!C720)</f>
        <v>0</v>
      </c>
      <c r="AI720" s="170">
        <f>SUMIFS(Civil_DB[قالب بندی],Civil_DB[تاریخ],"="&amp;'Work DB'!C720)</f>
        <v>0</v>
      </c>
      <c r="AJ720" s="169"/>
      <c r="AK720" s="167">
        <f>SUMIFS(Civil_DB[بتن],Civil_DB[تاریخ],"="&amp;'Work DB'!C720)</f>
        <v>0</v>
      </c>
      <c r="AL720" s="28"/>
      <c r="AM720" s="29"/>
      <c r="AN720" s="31"/>
      <c r="AO720" s="28"/>
      <c r="AP720" s="29"/>
      <c r="AQ720" s="29"/>
      <c r="AR720" s="30"/>
      <c r="AS720" s="28"/>
      <c r="AT720" s="29"/>
      <c r="AU720" s="30"/>
      <c r="AV720" s="184"/>
      <c r="AW720" s="29"/>
      <c r="AX720" s="29"/>
      <c r="AY720" s="29"/>
      <c r="AZ720" s="29"/>
      <c r="BA720" s="29"/>
      <c r="BB720" s="29"/>
      <c r="BC720" s="30"/>
      <c r="BD720" s="249"/>
      <c r="BE720" s="249"/>
      <c r="BF720" s="249"/>
      <c r="BG720" s="249"/>
      <c r="BH720" s="32"/>
      <c r="BI720" s="56"/>
    </row>
    <row r="721" spans="2:61" s="15" customFormat="1" ht="21" x14ac:dyDescent="0.25">
      <c r="B721" s="47"/>
      <c r="C721" s="20">
        <f t="shared" si="83"/>
        <v>46086</v>
      </c>
      <c r="D721" s="168">
        <f>SUMIFS('Transport-DB'!O:O,'Transport-DB'!C:C,"="&amp;'Work DB'!C721,'Transport-DB'!F:F,"="&amp;'Work DB'!$D$4)</f>
        <v>0</v>
      </c>
      <c r="E721" s="169">
        <f>SUMIFS('Transport-DB'!O:O,'Transport-DB'!C:C,"="&amp;'Work DB'!C721,'Transport-DB'!F:F,"="&amp;'Work DB'!$E$4)</f>
        <v>0</v>
      </c>
      <c r="F721" s="169">
        <f>SUMIFS('Transport-DB'!O:O,'Transport-DB'!C:C,"="&amp;'Work DB'!C721,'Transport-DB'!F:F,"="&amp;'Work DB'!$F$4)</f>
        <v>0</v>
      </c>
      <c r="G721" s="169">
        <f>SUMIFS('Transport-DB'!O:O,'Transport-DB'!C:C,"="&amp;'Work DB'!C721,'Transport-DB'!F:F,"="&amp;'Work DB'!$G$4)</f>
        <v>0</v>
      </c>
      <c r="H721" s="166">
        <f>SUMIFS('Transport-DB'!O:O,'Transport-DB'!C:C,"="&amp;'Work DB'!C721,'Transport-DB'!F:F,"="&amp;'Work DB'!$H$4)</f>
        <v>0</v>
      </c>
      <c r="I721" s="169">
        <f>SUMIFS('Transport-DB'!O:O,'Transport-DB'!C:C,"="&amp;'Work DB'!C721,'Transport-DB'!F:F,"="&amp;'Work DB'!$I$4)</f>
        <v>0</v>
      </c>
      <c r="J721" s="337">
        <f>SUMIFS('Transport-DB'!O:O,'Transport-DB'!C:C,"="&amp;'Work DB'!C721,'Transport-DB'!F:F,"="&amp;'Work DB'!$J$4)</f>
        <v>0</v>
      </c>
      <c r="K721" s="168">
        <f>SUMIFS('Transport-DB'!N:N,'Transport-DB'!C:C,"="&amp;'Work DB'!C721,'Transport-DB'!F:F,"="&amp;'Work DB'!$K$4)</f>
        <v>0</v>
      </c>
      <c r="L721" s="169">
        <f>SUMIFS('Transport-DB'!N:N,'Transport-DB'!C:C,"="&amp;'Work DB'!C721,'Transport-DB'!F:F,"="&amp;'Work DB'!$L$4)</f>
        <v>0</v>
      </c>
      <c r="M721" s="169">
        <f>SUMIFS('Transport-DB'!N:N,'Transport-DB'!C:C,"="&amp;'Work DB'!C721,'Transport-DB'!F:F,"="&amp;'Work DB'!$M$4)</f>
        <v>0</v>
      </c>
      <c r="N721" s="169">
        <f>SUMIFS('Transport-DB'!N:N,'Transport-DB'!C:C,"="&amp;'Work DB'!C721,'Transport-DB'!F:F,"="&amp;'Work DB'!$N$4)</f>
        <v>0</v>
      </c>
      <c r="O721" s="169">
        <f>SUMIFS('Transport-DB'!N:N,'Transport-DB'!C:C,"="&amp;'Work DB'!C721,'Transport-DB'!F:F,"="&amp;'Work DB'!$O$4)</f>
        <v>0</v>
      </c>
      <c r="P721" s="169">
        <f>SUMIFS('Transport-DB'!N:N,'Transport-DB'!C:C,"="&amp;'Work DB'!C721,'Transport-DB'!F:F,"="&amp;'Work DB'!$P$4)</f>
        <v>0</v>
      </c>
      <c r="Q721" s="166">
        <f>SUMIFS('Transport-DB'!N:N,'Transport-DB'!C:C,"="&amp;'Work DB'!C721,'Transport-DB'!F:F,"="&amp;'Work DB'!$Q$4)</f>
        <v>0</v>
      </c>
      <c r="R721" s="167">
        <f>SUMIFS('Transport-DB'!N:N,'Transport-DB'!C:C,"="&amp;'Work DB'!C721,'Transport-DB'!F:F,"="&amp;'Work DB'!$R$4)</f>
        <v>0</v>
      </c>
      <c r="S721" s="168">
        <f>SUM(D721:J721)+SUM(K721:R721)-M721-SUMIFS(Transport_DB[ترانشه],Transport_DB[توضیحات],"دیسپوزال",Transport_DB[تاریخ],'Work DB'!C721)</f>
        <v>0</v>
      </c>
      <c r="T721" s="169">
        <f t="shared" si="82"/>
        <v>0</v>
      </c>
      <c r="U721" s="169"/>
      <c r="V721" s="169"/>
      <c r="W721" s="169"/>
      <c r="X721" s="169"/>
      <c r="Y721" s="167"/>
      <c r="Z721" s="249"/>
      <c r="AA721" s="168">
        <f>SUMIFS('Transport-DB'!P:P,'Transport-DB'!C:C,"="&amp;'Work DB'!C721,'Transport-DB'!F:F,"="&amp;'Work DB'!$AA$4)</f>
        <v>0</v>
      </c>
      <c r="AB721" s="169">
        <f>SUMIFS('Transport-DB'!P:P,'Transport-DB'!C:C,"="&amp;'Work DB'!C721,'Transport-DB'!F:F,"="&amp;'Work DB'!$AB$4)</f>
        <v>0</v>
      </c>
      <c r="AC721" s="169">
        <f>SUMIFS('Transport-DB'!P:P,'Transport-DB'!C:C,"="&amp;'Work DB'!C721,'Transport-DB'!F:F,"="&amp;'Work DB'!$AC$4)</f>
        <v>0</v>
      </c>
      <c r="AD721" s="166">
        <f>SUMIFS('Transport-DB'!P:P,'Transport-DB'!C:C,"="&amp;'Work DB'!C721,'Transport-DB'!F:F,"="&amp;'Work DB'!$AD$4)</f>
        <v>0</v>
      </c>
      <c r="AE721" s="166">
        <f>SUMIFS('Transport-DB'!P:P,'Transport-DB'!C:C,"="&amp;'Work DB'!C721,'Transport-DB'!F:F,"="&amp;'Work DB'!$AE$4)</f>
        <v>0</v>
      </c>
      <c r="AF721" s="166">
        <f>SUMIFS('Transport-DB'!P:P,'Transport-DB'!C:C,"="&amp;'Work DB'!C721,'Transport-DB'!F:F,"="&amp;'Work DB'!$AF$4)</f>
        <v>0</v>
      </c>
      <c r="AG721" s="167"/>
      <c r="AH721" s="168">
        <f>SUMIFS('Transport-DB'!Q:Q,'Transport-DB'!C:C,"="&amp;'Work DB'!C721)</f>
        <v>0</v>
      </c>
      <c r="AI721" s="170">
        <f>SUMIFS(Civil_DB[قالب بندی],Civil_DB[تاریخ],"="&amp;'Work DB'!C721)</f>
        <v>0</v>
      </c>
      <c r="AJ721" s="169"/>
      <c r="AK721" s="167">
        <f>SUMIFS(Civil_DB[بتن],Civil_DB[تاریخ],"="&amp;'Work DB'!C721)</f>
        <v>0</v>
      </c>
      <c r="AL721" s="28"/>
      <c r="AM721" s="29"/>
      <c r="AN721" s="31"/>
      <c r="AO721" s="28"/>
      <c r="AP721" s="29"/>
      <c r="AQ721" s="29"/>
      <c r="AR721" s="30"/>
      <c r="AS721" s="28"/>
      <c r="AT721" s="29"/>
      <c r="AU721" s="30"/>
      <c r="AV721" s="184"/>
      <c r="AW721" s="29"/>
      <c r="AX721" s="29"/>
      <c r="AY721" s="29"/>
      <c r="AZ721" s="29"/>
      <c r="BA721" s="29"/>
      <c r="BB721" s="29"/>
      <c r="BC721" s="30"/>
      <c r="BD721" s="249"/>
      <c r="BE721" s="249"/>
      <c r="BF721" s="249"/>
      <c r="BG721" s="249"/>
      <c r="BH721" s="32"/>
      <c r="BI721" s="56"/>
    </row>
    <row r="722" spans="2:61" s="15" customFormat="1" ht="21" x14ac:dyDescent="0.25">
      <c r="B722" s="47"/>
      <c r="C722" s="20">
        <f t="shared" si="83"/>
        <v>46087</v>
      </c>
      <c r="D722" s="168">
        <f>SUMIFS('Transport-DB'!O:O,'Transport-DB'!C:C,"="&amp;'Work DB'!C722,'Transport-DB'!F:F,"="&amp;'Work DB'!$D$4)</f>
        <v>0</v>
      </c>
      <c r="E722" s="169">
        <f>SUMIFS('Transport-DB'!O:O,'Transport-DB'!C:C,"="&amp;'Work DB'!C722,'Transport-DB'!F:F,"="&amp;'Work DB'!$E$4)</f>
        <v>0</v>
      </c>
      <c r="F722" s="169">
        <f>SUMIFS('Transport-DB'!O:O,'Transport-DB'!C:C,"="&amp;'Work DB'!C722,'Transport-DB'!F:F,"="&amp;'Work DB'!$F$4)</f>
        <v>0</v>
      </c>
      <c r="G722" s="169">
        <f>SUMIFS('Transport-DB'!O:O,'Transport-DB'!C:C,"="&amp;'Work DB'!C722,'Transport-DB'!F:F,"="&amp;'Work DB'!$G$4)</f>
        <v>0</v>
      </c>
      <c r="H722" s="166">
        <f>SUMIFS('Transport-DB'!O:O,'Transport-DB'!C:C,"="&amp;'Work DB'!C722,'Transport-DB'!F:F,"="&amp;'Work DB'!$H$4)</f>
        <v>0</v>
      </c>
      <c r="I722" s="169">
        <f>SUMIFS('Transport-DB'!O:O,'Transport-DB'!C:C,"="&amp;'Work DB'!C722,'Transport-DB'!F:F,"="&amp;'Work DB'!$I$4)</f>
        <v>0</v>
      </c>
      <c r="J722" s="337">
        <f>SUMIFS('Transport-DB'!O:O,'Transport-DB'!C:C,"="&amp;'Work DB'!C722,'Transport-DB'!F:F,"="&amp;'Work DB'!$J$4)</f>
        <v>0</v>
      </c>
      <c r="K722" s="168">
        <f>SUMIFS('Transport-DB'!N:N,'Transport-DB'!C:C,"="&amp;'Work DB'!C722,'Transport-DB'!F:F,"="&amp;'Work DB'!$K$4)</f>
        <v>0</v>
      </c>
      <c r="L722" s="169">
        <f>SUMIFS('Transport-DB'!N:N,'Transport-DB'!C:C,"="&amp;'Work DB'!C722,'Transport-DB'!F:F,"="&amp;'Work DB'!$L$4)</f>
        <v>0</v>
      </c>
      <c r="M722" s="169">
        <f>SUMIFS('Transport-DB'!N:N,'Transport-DB'!C:C,"="&amp;'Work DB'!C722,'Transport-DB'!F:F,"="&amp;'Work DB'!$M$4)</f>
        <v>0</v>
      </c>
      <c r="N722" s="169">
        <f>SUMIFS('Transport-DB'!N:N,'Transport-DB'!C:C,"="&amp;'Work DB'!C722,'Transport-DB'!F:F,"="&amp;'Work DB'!$N$4)</f>
        <v>0</v>
      </c>
      <c r="O722" s="169">
        <f>SUMIFS('Transport-DB'!N:N,'Transport-DB'!C:C,"="&amp;'Work DB'!C722,'Transport-DB'!F:F,"="&amp;'Work DB'!$O$4)</f>
        <v>0</v>
      </c>
      <c r="P722" s="169">
        <f>SUMIFS('Transport-DB'!N:N,'Transport-DB'!C:C,"="&amp;'Work DB'!C722,'Transport-DB'!F:F,"="&amp;'Work DB'!$P$4)</f>
        <v>0</v>
      </c>
      <c r="Q722" s="166">
        <f>SUMIFS('Transport-DB'!N:N,'Transport-DB'!C:C,"="&amp;'Work DB'!C722,'Transport-DB'!F:F,"="&amp;'Work DB'!$Q$4)</f>
        <v>0</v>
      </c>
      <c r="R722" s="167">
        <f>SUMIFS('Transport-DB'!N:N,'Transport-DB'!C:C,"="&amp;'Work DB'!C722,'Transport-DB'!F:F,"="&amp;'Work DB'!$R$4)</f>
        <v>0</v>
      </c>
      <c r="S722" s="168">
        <f>SUM(D722:J722)+SUM(K722:R722)-M722-SUMIFS(Transport_DB[ترانشه],Transport_DB[توضیحات],"دیسپوزال",Transport_DB[تاریخ],'Work DB'!C722)</f>
        <v>0</v>
      </c>
      <c r="T722" s="169">
        <f t="shared" si="82"/>
        <v>0</v>
      </c>
      <c r="U722" s="169"/>
      <c r="V722" s="169"/>
      <c r="W722" s="169"/>
      <c r="X722" s="169"/>
      <c r="Y722" s="167"/>
      <c r="Z722" s="249"/>
      <c r="AA722" s="168">
        <f>SUMIFS('Transport-DB'!P:P,'Transport-DB'!C:C,"="&amp;'Work DB'!C722,'Transport-DB'!F:F,"="&amp;'Work DB'!$AA$4)</f>
        <v>0</v>
      </c>
      <c r="AB722" s="169">
        <f>SUMIFS('Transport-DB'!P:P,'Transport-DB'!C:C,"="&amp;'Work DB'!C722,'Transport-DB'!F:F,"="&amp;'Work DB'!$AB$4)</f>
        <v>0</v>
      </c>
      <c r="AC722" s="169">
        <f>SUMIFS('Transport-DB'!P:P,'Transport-DB'!C:C,"="&amp;'Work DB'!C722,'Transport-DB'!F:F,"="&amp;'Work DB'!$AC$4)</f>
        <v>0</v>
      </c>
      <c r="AD722" s="166">
        <f>SUMIFS('Transport-DB'!P:P,'Transport-DB'!C:C,"="&amp;'Work DB'!C722,'Transport-DB'!F:F,"="&amp;'Work DB'!$AD$4)</f>
        <v>0</v>
      </c>
      <c r="AE722" s="166">
        <f>SUMIFS('Transport-DB'!P:P,'Transport-DB'!C:C,"="&amp;'Work DB'!C722,'Transport-DB'!F:F,"="&amp;'Work DB'!$AE$4)</f>
        <v>0</v>
      </c>
      <c r="AF722" s="166">
        <f>SUMIFS('Transport-DB'!P:P,'Transport-DB'!C:C,"="&amp;'Work DB'!C722,'Transport-DB'!F:F,"="&amp;'Work DB'!$AF$4)</f>
        <v>0</v>
      </c>
      <c r="AG722" s="167"/>
      <c r="AH722" s="168">
        <f>SUMIFS('Transport-DB'!Q:Q,'Transport-DB'!C:C,"="&amp;'Work DB'!C722)</f>
        <v>0</v>
      </c>
      <c r="AI722" s="170">
        <f>SUMIFS(Civil_DB[قالب بندی],Civil_DB[تاریخ],"="&amp;'Work DB'!C722)</f>
        <v>0</v>
      </c>
      <c r="AJ722" s="169"/>
      <c r="AK722" s="167">
        <f>SUMIFS(Civil_DB[بتن],Civil_DB[تاریخ],"="&amp;'Work DB'!C722)</f>
        <v>0</v>
      </c>
      <c r="AL722" s="28"/>
      <c r="AM722" s="29"/>
      <c r="AN722" s="31"/>
      <c r="AO722" s="28"/>
      <c r="AP722" s="29"/>
      <c r="AQ722" s="29"/>
      <c r="AR722" s="30"/>
      <c r="AS722" s="28"/>
      <c r="AT722" s="29"/>
      <c r="AU722" s="30"/>
      <c r="AV722" s="184"/>
      <c r="AW722" s="29"/>
      <c r="AX722" s="29"/>
      <c r="AY722" s="29"/>
      <c r="AZ722" s="29"/>
      <c r="BA722" s="29"/>
      <c r="BB722" s="29"/>
      <c r="BC722" s="30"/>
      <c r="BD722" s="249"/>
      <c r="BE722" s="249"/>
      <c r="BF722" s="249"/>
      <c r="BG722" s="249"/>
      <c r="BH722" s="32"/>
      <c r="BI722" s="56"/>
    </row>
    <row r="723" spans="2:61" s="15" customFormat="1" ht="21" x14ac:dyDescent="0.25">
      <c r="B723" s="47"/>
      <c r="C723" s="20">
        <f t="shared" si="83"/>
        <v>46088</v>
      </c>
      <c r="D723" s="168">
        <f>SUMIFS('Transport-DB'!O:O,'Transport-DB'!C:C,"="&amp;'Work DB'!C723,'Transport-DB'!F:F,"="&amp;'Work DB'!$D$4)</f>
        <v>0</v>
      </c>
      <c r="E723" s="169">
        <f>SUMIFS('Transport-DB'!O:O,'Transport-DB'!C:C,"="&amp;'Work DB'!C723,'Transport-DB'!F:F,"="&amp;'Work DB'!$E$4)</f>
        <v>0</v>
      </c>
      <c r="F723" s="169">
        <f>SUMIFS('Transport-DB'!O:O,'Transport-DB'!C:C,"="&amp;'Work DB'!C723,'Transport-DB'!F:F,"="&amp;'Work DB'!$F$4)</f>
        <v>0</v>
      </c>
      <c r="G723" s="169">
        <f>SUMIFS('Transport-DB'!O:O,'Transport-DB'!C:C,"="&amp;'Work DB'!C723,'Transport-DB'!F:F,"="&amp;'Work DB'!$G$4)</f>
        <v>0</v>
      </c>
      <c r="H723" s="166">
        <f>SUMIFS('Transport-DB'!O:O,'Transport-DB'!C:C,"="&amp;'Work DB'!C723,'Transport-DB'!F:F,"="&amp;'Work DB'!$H$4)</f>
        <v>0</v>
      </c>
      <c r="I723" s="169">
        <f>SUMIFS('Transport-DB'!O:O,'Transport-DB'!C:C,"="&amp;'Work DB'!C723,'Transport-DB'!F:F,"="&amp;'Work DB'!$I$4)</f>
        <v>0</v>
      </c>
      <c r="J723" s="337">
        <f>SUMIFS('Transport-DB'!O:O,'Transport-DB'!C:C,"="&amp;'Work DB'!C723,'Transport-DB'!F:F,"="&amp;'Work DB'!$J$4)</f>
        <v>0</v>
      </c>
      <c r="K723" s="168">
        <f>SUMIFS('Transport-DB'!N:N,'Transport-DB'!C:C,"="&amp;'Work DB'!C723,'Transport-DB'!F:F,"="&amp;'Work DB'!$K$4)</f>
        <v>0</v>
      </c>
      <c r="L723" s="169">
        <f>SUMIFS('Transport-DB'!N:N,'Transport-DB'!C:C,"="&amp;'Work DB'!C723,'Transport-DB'!F:F,"="&amp;'Work DB'!$L$4)</f>
        <v>0</v>
      </c>
      <c r="M723" s="169">
        <f>SUMIFS('Transport-DB'!N:N,'Transport-DB'!C:C,"="&amp;'Work DB'!C723,'Transport-DB'!F:F,"="&amp;'Work DB'!$M$4)</f>
        <v>0</v>
      </c>
      <c r="N723" s="169">
        <f>SUMIFS('Transport-DB'!N:N,'Transport-DB'!C:C,"="&amp;'Work DB'!C723,'Transport-DB'!F:F,"="&amp;'Work DB'!$N$4)</f>
        <v>0</v>
      </c>
      <c r="O723" s="169">
        <f>SUMIFS('Transport-DB'!N:N,'Transport-DB'!C:C,"="&amp;'Work DB'!C723,'Transport-DB'!F:F,"="&amp;'Work DB'!$O$4)</f>
        <v>0</v>
      </c>
      <c r="P723" s="169">
        <f>SUMIFS('Transport-DB'!N:N,'Transport-DB'!C:C,"="&amp;'Work DB'!C723,'Transport-DB'!F:F,"="&amp;'Work DB'!$P$4)</f>
        <v>0</v>
      </c>
      <c r="Q723" s="166">
        <f>SUMIFS('Transport-DB'!N:N,'Transport-DB'!C:C,"="&amp;'Work DB'!C723,'Transport-DB'!F:F,"="&amp;'Work DB'!$Q$4)</f>
        <v>0</v>
      </c>
      <c r="R723" s="167">
        <f>SUMIFS('Transport-DB'!N:N,'Transport-DB'!C:C,"="&amp;'Work DB'!C723,'Transport-DB'!F:F,"="&amp;'Work DB'!$R$4)</f>
        <v>0</v>
      </c>
      <c r="S723" s="168">
        <f>SUM(D723:J723)+SUM(K723:R723)-M723-SUMIFS(Transport_DB[ترانشه],Transport_DB[توضیحات],"دیسپوزال",Transport_DB[تاریخ],'Work DB'!C723)</f>
        <v>0</v>
      </c>
      <c r="T723" s="169">
        <f t="shared" si="82"/>
        <v>0</v>
      </c>
      <c r="U723" s="169"/>
      <c r="V723" s="169"/>
      <c r="W723" s="169"/>
      <c r="X723" s="169"/>
      <c r="Y723" s="167"/>
      <c r="Z723" s="249"/>
      <c r="AA723" s="168">
        <f>SUMIFS('Transport-DB'!P:P,'Transport-DB'!C:C,"="&amp;'Work DB'!C723,'Transport-DB'!F:F,"="&amp;'Work DB'!$AA$4)</f>
        <v>0</v>
      </c>
      <c r="AB723" s="169">
        <f>SUMIFS('Transport-DB'!P:P,'Transport-DB'!C:C,"="&amp;'Work DB'!C723,'Transport-DB'!F:F,"="&amp;'Work DB'!$AB$4)</f>
        <v>0</v>
      </c>
      <c r="AC723" s="169">
        <f>SUMIFS('Transport-DB'!P:P,'Transport-DB'!C:C,"="&amp;'Work DB'!C723,'Transport-DB'!F:F,"="&amp;'Work DB'!$AC$4)</f>
        <v>0</v>
      </c>
      <c r="AD723" s="166">
        <f>SUMIFS('Transport-DB'!P:P,'Transport-DB'!C:C,"="&amp;'Work DB'!C723,'Transport-DB'!F:F,"="&amp;'Work DB'!$AD$4)</f>
        <v>0</v>
      </c>
      <c r="AE723" s="166">
        <f>SUMIFS('Transport-DB'!P:P,'Transport-DB'!C:C,"="&amp;'Work DB'!C723,'Transport-DB'!F:F,"="&amp;'Work DB'!$AE$4)</f>
        <v>0</v>
      </c>
      <c r="AF723" s="166">
        <f>SUMIFS('Transport-DB'!P:P,'Transport-DB'!C:C,"="&amp;'Work DB'!C723,'Transport-DB'!F:F,"="&amp;'Work DB'!$AF$4)</f>
        <v>0</v>
      </c>
      <c r="AG723" s="167"/>
      <c r="AH723" s="168">
        <f>SUMIFS('Transport-DB'!Q:Q,'Transport-DB'!C:C,"="&amp;'Work DB'!C723)</f>
        <v>0</v>
      </c>
      <c r="AI723" s="170">
        <f>SUMIFS(Civil_DB[قالب بندی],Civil_DB[تاریخ],"="&amp;'Work DB'!C723)</f>
        <v>0</v>
      </c>
      <c r="AJ723" s="169"/>
      <c r="AK723" s="167">
        <f>SUMIFS(Civil_DB[بتن],Civil_DB[تاریخ],"="&amp;'Work DB'!C723)</f>
        <v>0</v>
      </c>
      <c r="AL723" s="28"/>
      <c r="AM723" s="29"/>
      <c r="AN723" s="31"/>
      <c r="AO723" s="28"/>
      <c r="AP723" s="29"/>
      <c r="AQ723" s="29"/>
      <c r="AR723" s="30"/>
      <c r="AS723" s="28"/>
      <c r="AT723" s="29"/>
      <c r="AU723" s="30"/>
      <c r="AV723" s="184"/>
      <c r="AW723" s="29"/>
      <c r="AX723" s="29"/>
      <c r="AY723" s="29"/>
      <c r="AZ723" s="29"/>
      <c r="BA723" s="29"/>
      <c r="BB723" s="29"/>
      <c r="BC723" s="30"/>
      <c r="BD723" s="249"/>
      <c r="BE723" s="249"/>
      <c r="BF723" s="249"/>
      <c r="BG723" s="249"/>
      <c r="BH723" s="32"/>
      <c r="BI723" s="56"/>
    </row>
    <row r="724" spans="2:61" s="15" customFormat="1" ht="21" x14ac:dyDescent="0.25">
      <c r="B724" s="47"/>
      <c r="C724" s="20">
        <f t="shared" si="83"/>
        <v>46089</v>
      </c>
      <c r="D724" s="168">
        <f>SUMIFS('Transport-DB'!O:O,'Transport-DB'!C:C,"="&amp;'Work DB'!C724,'Transport-DB'!F:F,"="&amp;'Work DB'!$D$4)</f>
        <v>0</v>
      </c>
      <c r="E724" s="169">
        <f>SUMIFS('Transport-DB'!O:O,'Transport-DB'!C:C,"="&amp;'Work DB'!C724,'Transport-DB'!F:F,"="&amp;'Work DB'!$E$4)</f>
        <v>0</v>
      </c>
      <c r="F724" s="169">
        <f>SUMIFS('Transport-DB'!O:O,'Transport-DB'!C:C,"="&amp;'Work DB'!C724,'Transport-DB'!F:F,"="&amp;'Work DB'!$F$4)</f>
        <v>0</v>
      </c>
      <c r="G724" s="169">
        <f>SUMIFS('Transport-DB'!O:O,'Transport-DB'!C:C,"="&amp;'Work DB'!C724,'Transport-DB'!F:F,"="&amp;'Work DB'!$G$4)</f>
        <v>0</v>
      </c>
      <c r="H724" s="166">
        <f>SUMIFS('Transport-DB'!O:O,'Transport-DB'!C:C,"="&amp;'Work DB'!C724,'Transport-DB'!F:F,"="&amp;'Work DB'!$H$4)</f>
        <v>0</v>
      </c>
      <c r="I724" s="169">
        <f>SUMIFS('Transport-DB'!O:O,'Transport-DB'!C:C,"="&amp;'Work DB'!C724,'Transport-DB'!F:F,"="&amp;'Work DB'!$I$4)</f>
        <v>0</v>
      </c>
      <c r="J724" s="337">
        <f>SUMIFS('Transport-DB'!O:O,'Transport-DB'!C:C,"="&amp;'Work DB'!C724,'Transport-DB'!F:F,"="&amp;'Work DB'!$J$4)</f>
        <v>0</v>
      </c>
      <c r="K724" s="168">
        <f>SUMIFS('Transport-DB'!N:N,'Transport-DB'!C:C,"="&amp;'Work DB'!C724,'Transport-DB'!F:F,"="&amp;'Work DB'!$K$4)</f>
        <v>0</v>
      </c>
      <c r="L724" s="169">
        <f>SUMIFS('Transport-DB'!N:N,'Transport-DB'!C:C,"="&amp;'Work DB'!C724,'Transport-DB'!F:F,"="&amp;'Work DB'!$L$4)</f>
        <v>0</v>
      </c>
      <c r="M724" s="169">
        <f>SUMIFS('Transport-DB'!N:N,'Transport-DB'!C:C,"="&amp;'Work DB'!C724,'Transport-DB'!F:F,"="&amp;'Work DB'!$M$4)</f>
        <v>0</v>
      </c>
      <c r="N724" s="169">
        <f>SUMIFS('Transport-DB'!N:N,'Transport-DB'!C:C,"="&amp;'Work DB'!C724,'Transport-DB'!F:F,"="&amp;'Work DB'!$N$4)</f>
        <v>0</v>
      </c>
      <c r="O724" s="169">
        <f>SUMIFS('Transport-DB'!N:N,'Transport-DB'!C:C,"="&amp;'Work DB'!C724,'Transport-DB'!F:F,"="&amp;'Work DB'!$O$4)</f>
        <v>0</v>
      </c>
      <c r="P724" s="169">
        <f>SUMIFS('Transport-DB'!N:N,'Transport-DB'!C:C,"="&amp;'Work DB'!C724,'Transport-DB'!F:F,"="&amp;'Work DB'!$P$4)</f>
        <v>0</v>
      </c>
      <c r="Q724" s="166">
        <f>SUMIFS('Transport-DB'!N:N,'Transport-DB'!C:C,"="&amp;'Work DB'!C724,'Transport-DB'!F:F,"="&amp;'Work DB'!$Q$4)</f>
        <v>0</v>
      </c>
      <c r="R724" s="167">
        <f>SUMIFS('Transport-DB'!N:N,'Transport-DB'!C:C,"="&amp;'Work DB'!C724,'Transport-DB'!F:F,"="&amp;'Work DB'!$R$4)</f>
        <v>0</v>
      </c>
      <c r="S724" s="168">
        <f>SUM(D724:J724)+SUM(K724:R724)-M724-SUMIFS(Transport_DB[ترانشه],Transport_DB[توضیحات],"دیسپوزال",Transport_DB[تاریخ],'Work DB'!C724)</f>
        <v>0</v>
      </c>
      <c r="T724" s="169">
        <f t="shared" si="82"/>
        <v>0</v>
      </c>
      <c r="U724" s="169"/>
      <c r="V724" s="169"/>
      <c r="W724" s="169"/>
      <c r="X724" s="169"/>
      <c r="Y724" s="167"/>
      <c r="Z724" s="249"/>
      <c r="AA724" s="168">
        <f>SUMIFS('Transport-DB'!P:P,'Transport-DB'!C:C,"="&amp;'Work DB'!C724,'Transport-DB'!F:F,"="&amp;'Work DB'!$AA$4)</f>
        <v>0</v>
      </c>
      <c r="AB724" s="169">
        <f>SUMIFS('Transport-DB'!P:P,'Transport-DB'!C:C,"="&amp;'Work DB'!C724,'Transport-DB'!F:F,"="&amp;'Work DB'!$AB$4)</f>
        <v>0</v>
      </c>
      <c r="AC724" s="169">
        <f>SUMIFS('Transport-DB'!P:P,'Transport-DB'!C:C,"="&amp;'Work DB'!C724,'Transport-DB'!F:F,"="&amp;'Work DB'!$AC$4)</f>
        <v>0</v>
      </c>
      <c r="AD724" s="166">
        <f>SUMIFS('Transport-DB'!P:P,'Transport-DB'!C:C,"="&amp;'Work DB'!C724,'Transport-DB'!F:F,"="&amp;'Work DB'!$AD$4)</f>
        <v>0</v>
      </c>
      <c r="AE724" s="166">
        <f>SUMIFS('Transport-DB'!P:P,'Transport-DB'!C:C,"="&amp;'Work DB'!C724,'Transport-DB'!F:F,"="&amp;'Work DB'!$AE$4)</f>
        <v>0</v>
      </c>
      <c r="AF724" s="166">
        <f>SUMIFS('Transport-DB'!P:P,'Transport-DB'!C:C,"="&amp;'Work DB'!C724,'Transport-DB'!F:F,"="&amp;'Work DB'!$AF$4)</f>
        <v>0</v>
      </c>
      <c r="AG724" s="167"/>
      <c r="AH724" s="168">
        <f>SUMIFS('Transport-DB'!Q:Q,'Transport-DB'!C:C,"="&amp;'Work DB'!C724)</f>
        <v>0</v>
      </c>
      <c r="AI724" s="170">
        <f>SUMIFS(Civil_DB[قالب بندی],Civil_DB[تاریخ],"="&amp;'Work DB'!C724)</f>
        <v>0</v>
      </c>
      <c r="AJ724" s="169"/>
      <c r="AK724" s="167">
        <f>SUMIFS(Civil_DB[بتن],Civil_DB[تاریخ],"="&amp;'Work DB'!C724)</f>
        <v>0</v>
      </c>
      <c r="AL724" s="28"/>
      <c r="AM724" s="29"/>
      <c r="AN724" s="31"/>
      <c r="AO724" s="28"/>
      <c r="AP724" s="29"/>
      <c r="AQ724" s="29"/>
      <c r="AR724" s="30"/>
      <c r="AS724" s="28"/>
      <c r="AT724" s="29"/>
      <c r="AU724" s="30"/>
      <c r="AV724" s="184"/>
      <c r="AW724" s="29"/>
      <c r="AX724" s="29"/>
      <c r="AY724" s="29"/>
      <c r="AZ724" s="29"/>
      <c r="BA724" s="29"/>
      <c r="BB724" s="29"/>
      <c r="BC724" s="30"/>
      <c r="BD724" s="249"/>
      <c r="BE724" s="249"/>
      <c r="BF724" s="249"/>
      <c r="BG724" s="249"/>
      <c r="BH724" s="32"/>
      <c r="BI724" s="56"/>
    </row>
    <row r="725" spans="2:61" s="15" customFormat="1" ht="21" x14ac:dyDescent="0.25">
      <c r="B725" s="47"/>
      <c r="C725" s="20">
        <f t="shared" si="83"/>
        <v>46090</v>
      </c>
      <c r="D725" s="168">
        <f>SUMIFS('Transport-DB'!O:O,'Transport-DB'!C:C,"="&amp;'Work DB'!C725,'Transport-DB'!F:F,"="&amp;'Work DB'!$D$4)</f>
        <v>0</v>
      </c>
      <c r="E725" s="169">
        <f>SUMIFS('Transport-DB'!O:O,'Transport-DB'!C:C,"="&amp;'Work DB'!C725,'Transport-DB'!F:F,"="&amp;'Work DB'!$E$4)</f>
        <v>0</v>
      </c>
      <c r="F725" s="169">
        <f>SUMIFS('Transport-DB'!O:O,'Transport-DB'!C:C,"="&amp;'Work DB'!C725,'Transport-DB'!F:F,"="&amp;'Work DB'!$F$4)</f>
        <v>0</v>
      </c>
      <c r="G725" s="169">
        <f>SUMIFS('Transport-DB'!O:O,'Transport-DB'!C:C,"="&amp;'Work DB'!C725,'Transport-DB'!F:F,"="&amp;'Work DB'!$G$4)</f>
        <v>0</v>
      </c>
      <c r="H725" s="166">
        <f>SUMIFS('Transport-DB'!O:O,'Transport-DB'!C:C,"="&amp;'Work DB'!C725,'Transport-DB'!F:F,"="&amp;'Work DB'!$H$4)</f>
        <v>0</v>
      </c>
      <c r="I725" s="169">
        <f>SUMIFS('Transport-DB'!O:O,'Transport-DB'!C:C,"="&amp;'Work DB'!C725,'Transport-DB'!F:F,"="&amp;'Work DB'!$I$4)</f>
        <v>0</v>
      </c>
      <c r="J725" s="337">
        <f>SUMIFS('Transport-DB'!O:O,'Transport-DB'!C:C,"="&amp;'Work DB'!C725,'Transport-DB'!F:F,"="&amp;'Work DB'!$J$4)</f>
        <v>0</v>
      </c>
      <c r="K725" s="168">
        <f>SUMIFS('Transport-DB'!N:N,'Transport-DB'!C:C,"="&amp;'Work DB'!C725,'Transport-DB'!F:F,"="&amp;'Work DB'!$K$4)</f>
        <v>0</v>
      </c>
      <c r="L725" s="169">
        <f>SUMIFS('Transport-DB'!N:N,'Transport-DB'!C:C,"="&amp;'Work DB'!C725,'Transport-DB'!F:F,"="&amp;'Work DB'!$L$4)</f>
        <v>0</v>
      </c>
      <c r="M725" s="169">
        <f>SUMIFS('Transport-DB'!N:N,'Transport-DB'!C:C,"="&amp;'Work DB'!C725,'Transport-DB'!F:F,"="&amp;'Work DB'!$M$4)</f>
        <v>0</v>
      </c>
      <c r="N725" s="169">
        <f>SUMIFS('Transport-DB'!N:N,'Transport-DB'!C:C,"="&amp;'Work DB'!C725,'Transport-DB'!F:F,"="&amp;'Work DB'!$N$4)</f>
        <v>0</v>
      </c>
      <c r="O725" s="169">
        <f>SUMIFS('Transport-DB'!N:N,'Transport-DB'!C:C,"="&amp;'Work DB'!C725,'Transport-DB'!F:F,"="&amp;'Work DB'!$O$4)</f>
        <v>0</v>
      </c>
      <c r="P725" s="169">
        <f>SUMIFS('Transport-DB'!N:N,'Transport-DB'!C:C,"="&amp;'Work DB'!C725,'Transport-DB'!F:F,"="&amp;'Work DB'!$P$4)</f>
        <v>0</v>
      </c>
      <c r="Q725" s="166">
        <f>SUMIFS('Transport-DB'!N:N,'Transport-DB'!C:C,"="&amp;'Work DB'!C725,'Transport-DB'!F:F,"="&amp;'Work DB'!$Q$4)</f>
        <v>0</v>
      </c>
      <c r="R725" s="167">
        <f>SUMIFS('Transport-DB'!N:N,'Transport-DB'!C:C,"="&amp;'Work DB'!C725,'Transport-DB'!F:F,"="&amp;'Work DB'!$R$4)</f>
        <v>0</v>
      </c>
      <c r="S725" s="168">
        <f>SUM(D725:J725)+SUM(K725:R725)-M725-SUMIFS(Transport_DB[ترانشه],Transport_DB[توضیحات],"دیسپوزال",Transport_DB[تاریخ],'Work DB'!C725)</f>
        <v>0</v>
      </c>
      <c r="T725" s="169">
        <f t="shared" si="82"/>
        <v>0</v>
      </c>
      <c r="U725" s="169"/>
      <c r="V725" s="169"/>
      <c r="W725" s="169"/>
      <c r="X725" s="169"/>
      <c r="Y725" s="167"/>
      <c r="Z725" s="249"/>
      <c r="AA725" s="168">
        <f>SUMIFS('Transport-DB'!P:P,'Transport-DB'!C:C,"="&amp;'Work DB'!C725,'Transport-DB'!F:F,"="&amp;'Work DB'!$AA$4)</f>
        <v>0</v>
      </c>
      <c r="AB725" s="169">
        <f>SUMIFS('Transport-DB'!P:P,'Transport-DB'!C:C,"="&amp;'Work DB'!C725,'Transport-DB'!F:F,"="&amp;'Work DB'!$AB$4)</f>
        <v>0</v>
      </c>
      <c r="AC725" s="169">
        <f>SUMIFS('Transport-DB'!P:P,'Transport-DB'!C:C,"="&amp;'Work DB'!C725,'Transport-DB'!F:F,"="&amp;'Work DB'!$AC$4)</f>
        <v>0</v>
      </c>
      <c r="AD725" s="166">
        <f>SUMIFS('Transport-DB'!P:P,'Transport-DB'!C:C,"="&amp;'Work DB'!C725,'Transport-DB'!F:F,"="&amp;'Work DB'!$AD$4)</f>
        <v>0</v>
      </c>
      <c r="AE725" s="166">
        <f>SUMIFS('Transport-DB'!P:P,'Transport-DB'!C:C,"="&amp;'Work DB'!C725,'Transport-DB'!F:F,"="&amp;'Work DB'!$AE$4)</f>
        <v>0</v>
      </c>
      <c r="AF725" s="166">
        <f>SUMIFS('Transport-DB'!P:P,'Transport-DB'!C:C,"="&amp;'Work DB'!C725,'Transport-DB'!F:F,"="&amp;'Work DB'!$AF$4)</f>
        <v>0</v>
      </c>
      <c r="AG725" s="167"/>
      <c r="AH725" s="168">
        <f>SUMIFS('Transport-DB'!Q:Q,'Transport-DB'!C:C,"="&amp;'Work DB'!C725)</f>
        <v>0</v>
      </c>
      <c r="AI725" s="170">
        <f>SUMIFS(Civil_DB[قالب بندی],Civil_DB[تاریخ],"="&amp;'Work DB'!C725)</f>
        <v>0</v>
      </c>
      <c r="AJ725" s="169"/>
      <c r="AK725" s="167">
        <f>SUMIFS(Civil_DB[بتن],Civil_DB[تاریخ],"="&amp;'Work DB'!C725)</f>
        <v>0</v>
      </c>
      <c r="AL725" s="28"/>
      <c r="AM725" s="29"/>
      <c r="AN725" s="31"/>
      <c r="AO725" s="28"/>
      <c r="AP725" s="29"/>
      <c r="AQ725" s="29"/>
      <c r="AR725" s="30"/>
      <c r="AS725" s="28"/>
      <c r="AT725" s="29"/>
      <c r="AU725" s="30"/>
      <c r="AV725" s="184"/>
      <c r="AW725" s="29"/>
      <c r="AX725" s="29"/>
      <c r="AY725" s="29"/>
      <c r="AZ725" s="29"/>
      <c r="BA725" s="29"/>
      <c r="BB725" s="29"/>
      <c r="BC725" s="30"/>
      <c r="BD725" s="249"/>
      <c r="BE725" s="249"/>
      <c r="BF725" s="249"/>
      <c r="BG725" s="249"/>
      <c r="BH725" s="32"/>
      <c r="BI725" s="56"/>
    </row>
    <row r="726" spans="2:61" s="15" customFormat="1" ht="21" x14ac:dyDescent="0.25">
      <c r="B726" s="47"/>
      <c r="C726" s="20">
        <f t="shared" si="83"/>
        <v>46091</v>
      </c>
      <c r="D726" s="168">
        <f>SUMIFS('Transport-DB'!O:O,'Transport-DB'!C:C,"="&amp;'Work DB'!C726,'Transport-DB'!F:F,"="&amp;'Work DB'!$D$4)</f>
        <v>0</v>
      </c>
      <c r="E726" s="169">
        <f>SUMIFS('Transport-DB'!O:O,'Transport-DB'!C:C,"="&amp;'Work DB'!C726,'Transport-DB'!F:F,"="&amp;'Work DB'!$E$4)</f>
        <v>0</v>
      </c>
      <c r="F726" s="169">
        <f>SUMIFS('Transport-DB'!O:O,'Transport-DB'!C:C,"="&amp;'Work DB'!C726,'Transport-DB'!F:F,"="&amp;'Work DB'!$F$4)</f>
        <v>0</v>
      </c>
      <c r="G726" s="169">
        <f>SUMIFS('Transport-DB'!O:O,'Transport-DB'!C:C,"="&amp;'Work DB'!C726,'Transport-DB'!F:F,"="&amp;'Work DB'!$G$4)</f>
        <v>0</v>
      </c>
      <c r="H726" s="166">
        <f>SUMIFS('Transport-DB'!O:O,'Transport-DB'!C:C,"="&amp;'Work DB'!C726,'Transport-DB'!F:F,"="&amp;'Work DB'!$H$4)</f>
        <v>0</v>
      </c>
      <c r="I726" s="169">
        <f>SUMIFS('Transport-DB'!O:O,'Transport-DB'!C:C,"="&amp;'Work DB'!C726,'Transport-DB'!F:F,"="&amp;'Work DB'!$I$4)</f>
        <v>0</v>
      </c>
      <c r="J726" s="337">
        <f>SUMIFS('Transport-DB'!O:O,'Transport-DB'!C:C,"="&amp;'Work DB'!C726,'Transport-DB'!F:F,"="&amp;'Work DB'!$J$4)</f>
        <v>0</v>
      </c>
      <c r="K726" s="168">
        <f>SUMIFS('Transport-DB'!N:N,'Transport-DB'!C:C,"="&amp;'Work DB'!C726,'Transport-DB'!F:F,"="&amp;'Work DB'!$K$4)</f>
        <v>0</v>
      </c>
      <c r="L726" s="169">
        <f>SUMIFS('Transport-DB'!N:N,'Transport-DB'!C:C,"="&amp;'Work DB'!C726,'Transport-DB'!F:F,"="&amp;'Work DB'!$L$4)</f>
        <v>0</v>
      </c>
      <c r="M726" s="169">
        <f>SUMIFS('Transport-DB'!N:N,'Transport-DB'!C:C,"="&amp;'Work DB'!C726,'Transport-DB'!F:F,"="&amp;'Work DB'!$M$4)</f>
        <v>0</v>
      </c>
      <c r="N726" s="169">
        <f>SUMIFS('Transport-DB'!N:N,'Transport-DB'!C:C,"="&amp;'Work DB'!C726,'Transport-DB'!F:F,"="&amp;'Work DB'!$N$4)</f>
        <v>0</v>
      </c>
      <c r="O726" s="169">
        <f>SUMIFS('Transport-DB'!N:N,'Transport-DB'!C:C,"="&amp;'Work DB'!C726,'Transport-DB'!F:F,"="&amp;'Work DB'!$O$4)</f>
        <v>0</v>
      </c>
      <c r="P726" s="169">
        <f>SUMIFS('Transport-DB'!N:N,'Transport-DB'!C:C,"="&amp;'Work DB'!C726,'Transport-DB'!F:F,"="&amp;'Work DB'!$P$4)</f>
        <v>0</v>
      </c>
      <c r="Q726" s="166">
        <f>SUMIFS('Transport-DB'!N:N,'Transport-DB'!C:C,"="&amp;'Work DB'!C726,'Transport-DB'!F:F,"="&amp;'Work DB'!$Q$4)</f>
        <v>0</v>
      </c>
      <c r="R726" s="167">
        <f>SUMIFS('Transport-DB'!N:N,'Transport-DB'!C:C,"="&amp;'Work DB'!C726,'Transport-DB'!F:F,"="&amp;'Work DB'!$R$4)</f>
        <v>0</v>
      </c>
      <c r="S726" s="168">
        <f>SUM(D726:J726)+SUM(K726:R726)-M726-SUMIFS(Transport_DB[ترانشه],Transport_DB[توضیحات],"دیسپوزال",Transport_DB[تاریخ],'Work DB'!C726)</f>
        <v>0</v>
      </c>
      <c r="T726" s="169">
        <f t="shared" si="82"/>
        <v>0</v>
      </c>
      <c r="U726" s="169"/>
      <c r="V726" s="169"/>
      <c r="W726" s="169"/>
      <c r="X726" s="169"/>
      <c r="Y726" s="167"/>
      <c r="Z726" s="249"/>
      <c r="AA726" s="168">
        <f>SUMIFS('Transport-DB'!P:P,'Transport-DB'!C:C,"="&amp;'Work DB'!C726,'Transport-DB'!F:F,"="&amp;'Work DB'!$AA$4)</f>
        <v>0</v>
      </c>
      <c r="AB726" s="169">
        <f>SUMIFS('Transport-DB'!P:P,'Transport-DB'!C:C,"="&amp;'Work DB'!C726,'Transport-DB'!F:F,"="&amp;'Work DB'!$AB$4)</f>
        <v>0</v>
      </c>
      <c r="AC726" s="169">
        <f>SUMIFS('Transport-DB'!P:P,'Transport-DB'!C:C,"="&amp;'Work DB'!C726,'Transport-DB'!F:F,"="&amp;'Work DB'!$AC$4)</f>
        <v>0</v>
      </c>
      <c r="AD726" s="166">
        <f>SUMIFS('Transport-DB'!P:P,'Transport-DB'!C:C,"="&amp;'Work DB'!C726,'Transport-DB'!F:F,"="&amp;'Work DB'!$AD$4)</f>
        <v>0</v>
      </c>
      <c r="AE726" s="166">
        <f>SUMIFS('Transport-DB'!P:P,'Transport-DB'!C:C,"="&amp;'Work DB'!C726,'Transport-DB'!F:F,"="&amp;'Work DB'!$AE$4)</f>
        <v>0</v>
      </c>
      <c r="AF726" s="166">
        <f>SUMIFS('Transport-DB'!P:P,'Transport-DB'!C:C,"="&amp;'Work DB'!C726,'Transport-DB'!F:F,"="&amp;'Work DB'!$AF$4)</f>
        <v>0</v>
      </c>
      <c r="AG726" s="167"/>
      <c r="AH726" s="168">
        <f>SUMIFS('Transport-DB'!Q:Q,'Transport-DB'!C:C,"="&amp;'Work DB'!C726)</f>
        <v>0</v>
      </c>
      <c r="AI726" s="170">
        <f>SUMIFS(Civil_DB[قالب بندی],Civil_DB[تاریخ],"="&amp;'Work DB'!C726)</f>
        <v>0</v>
      </c>
      <c r="AJ726" s="169"/>
      <c r="AK726" s="167">
        <f>SUMIFS(Civil_DB[بتن],Civil_DB[تاریخ],"="&amp;'Work DB'!C726)</f>
        <v>0</v>
      </c>
      <c r="AL726" s="28"/>
      <c r="AM726" s="29"/>
      <c r="AN726" s="31"/>
      <c r="AO726" s="28"/>
      <c r="AP726" s="29"/>
      <c r="AQ726" s="29"/>
      <c r="AR726" s="30"/>
      <c r="AS726" s="28"/>
      <c r="AT726" s="29"/>
      <c r="AU726" s="30"/>
      <c r="AV726" s="184"/>
      <c r="AW726" s="29"/>
      <c r="AX726" s="29"/>
      <c r="AY726" s="29"/>
      <c r="AZ726" s="29"/>
      <c r="BA726" s="29"/>
      <c r="BB726" s="29"/>
      <c r="BC726" s="30"/>
      <c r="BD726" s="249"/>
      <c r="BE726" s="249"/>
      <c r="BF726" s="249"/>
      <c r="BG726" s="249"/>
      <c r="BH726" s="32"/>
      <c r="BI726" s="56"/>
    </row>
    <row r="727" spans="2:61" s="15" customFormat="1" ht="21" x14ac:dyDescent="0.25">
      <c r="B727" s="47"/>
      <c r="C727" s="20">
        <f t="shared" si="83"/>
        <v>46092</v>
      </c>
      <c r="D727" s="168">
        <f>SUMIFS('Transport-DB'!O:O,'Transport-DB'!C:C,"="&amp;'Work DB'!C727,'Transport-DB'!F:F,"="&amp;'Work DB'!$D$4)</f>
        <v>0</v>
      </c>
      <c r="E727" s="169">
        <f>SUMIFS('Transport-DB'!O:O,'Transport-DB'!C:C,"="&amp;'Work DB'!C727,'Transport-DB'!F:F,"="&amp;'Work DB'!$E$4)</f>
        <v>0</v>
      </c>
      <c r="F727" s="169">
        <f>SUMIFS('Transport-DB'!O:O,'Transport-DB'!C:C,"="&amp;'Work DB'!C727,'Transport-DB'!F:F,"="&amp;'Work DB'!$F$4)</f>
        <v>0</v>
      </c>
      <c r="G727" s="169">
        <f>SUMIFS('Transport-DB'!O:O,'Transport-DB'!C:C,"="&amp;'Work DB'!C727,'Transport-DB'!F:F,"="&amp;'Work DB'!$G$4)</f>
        <v>0</v>
      </c>
      <c r="H727" s="166">
        <f>SUMIFS('Transport-DB'!O:O,'Transport-DB'!C:C,"="&amp;'Work DB'!C727,'Transport-DB'!F:F,"="&amp;'Work DB'!$H$4)</f>
        <v>0</v>
      </c>
      <c r="I727" s="169">
        <f>SUMIFS('Transport-DB'!O:O,'Transport-DB'!C:C,"="&amp;'Work DB'!C727,'Transport-DB'!F:F,"="&amp;'Work DB'!$I$4)</f>
        <v>0</v>
      </c>
      <c r="J727" s="337">
        <f>SUMIFS('Transport-DB'!O:O,'Transport-DB'!C:C,"="&amp;'Work DB'!C727,'Transport-DB'!F:F,"="&amp;'Work DB'!$J$4)</f>
        <v>0</v>
      </c>
      <c r="K727" s="168">
        <f>SUMIFS('Transport-DB'!N:N,'Transport-DB'!C:C,"="&amp;'Work DB'!C727,'Transport-DB'!F:F,"="&amp;'Work DB'!$K$4)</f>
        <v>0</v>
      </c>
      <c r="L727" s="169">
        <f>SUMIFS('Transport-DB'!N:N,'Transport-DB'!C:C,"="&amp;'Work DB'!C727,'Transport-DB'!F:F,"="&amp;'Work DB'!$L$4)</f>
        <v>0</v>
      </c>
      <c r="M727" s="169">
        <f>SUMIFS('Transport-DB'!N:N,'Transport-DB'!C:C,"="&amp;'Work DB'!C727,'Transport-DB'!F:F,"="&amp;'Work DB'!$M$4)</f>
        <v>0</v>
      </c>
      <c r="N727" s="169">
        <f>SUMIFS('Transport-DB'!N:N,'Transport-DB'!C:C,"="&amp;'Work DB'!C727,'Transport-DB'!F:F,"="&amp;'Work DB'!$N$4)</f>
        <v>0</v>
      </c>
      <c r="O727" s="169">
        <f>SUMIFS('Transport-DB'!N:N,'Transport-DB'!C:C,"="&amp;'Work DB'!C727,'Transport-DB'!F:F,"="&amp;'Work DB'!$O$4)</f>
        <v>0</v>
      </c>
      <c r="P727" s="169">
        <f>SUMIFS('Transport-DB'!N:N,'Transport-DB'!C:C,"="&amp;'Work DB'!C727,'Transport-DB'!F:F,"="&amp;'Work DB'!$P$4)</f>
        <v>0</v>
      </c>
      <c r="Q727" s="166">
        <f>SUMIFS('Transport-DB'!N:N,'Transport-DB'!C:C,"="&amp;'Work DB'!C727,'Transport-DB'!F:F,"="&amp;'Work DB'!$Q$4)</f>
        <v>0</v>
      </c>
      <c r="R727" s="167">
        <f>SUMIFS('Transport-DB'!N:N,'Transport-DB'!C:C,"="&amp;'Work DB'!C727,'Transport-DB'!F:F,"="&amp;'Work DB'!$R$4)</f>
        <v>0</v>
      </c>
      <c r="S727" s="168">
        <f>SUM(D727:J727)+SUM(K727:R727)-M727-SUMIFS(Transport_DB[ترانشه],Transport_DB[توضیحات],"دیسپوزال",Transport_DB[تاریخ],'Work DB'!C727)</f>
        <v>0</v>
      </c>
      <c r="T727" s="169">
        <f t="shared" si="82"/>
        <v>0</v>
      </c>
      <c r="U727" s="169"/>
      <c r="V727" s="169"/>
      <c r="W727" s="169"/>
      <c r="X727" s="169"/>
      <c r="Y727" s="167"/>
      <c r="Z727" s="249"/>
      <c r="AA727" s="168">
        <f>SUMIFS('Transport-DB'!P:P,'Transport-DB'!C:C,"="&amp;'Work DB'!C727,'Transport-DB'!F:F,"="&amp;'Work DB'!$AA$4)</f>
        <v>0</v>
      </c>
      <c r="AB727" s="169">
        <f>SUMIFS('Transport-DB'!P:P,'Transport-DB'!C:C,"="&amp;'Work DB'!C727,'Transport-DB'!F:F,"="&amp;'Work DB'!$AB$4)</f>
        <v>0</v>
      </c>
      <c r="AC727" s="169">
        <f>SUMIFS('Transport-DB'!P:P,'Transport-DB'!C:C,"="&amp;'Work DB'!C727,'Transport-DB'!F:F,"="&amp;'Work DB'!$AC$4)</f>
        <v>0</v>
      </c>
      <c r="AD727" s="166">
        <f>SUMIFS('Transport-DB'!P:P,'Transport-DB'!C:C,"="&amp;'Work DB'!C727,'Transport-DB'!F:F,"="&amp;'Work DB'!$AD$4)</f>
        <v>0</v>
      </c>
      <c r="AE727" s="166">
        <f>SUMIFS('Transport-DB'!P:P,'Transport-DB'!C:C,"="&amp;'Work DB'!C727,'Transport-DB'!F:F,"="&amp;'Work DB'!$AE$4)</f>
        <v>0</v>
      </c>
      <c r="AF727" s="166">
        <f>SUMIFS('Transport-DB'!P:P,'Transport-DB'!C:C,"="&amp;'Work DB'!C727,'Transport-DB'!F:F,"="&amp;'Work DB'!$AF$4)</f>
        <v>0</v>
      </c>
      <c r="AG727" s="167"/>
      <c r="AH727" s="168">
        <f>SUMIFS('Transport-DB'!Q:Q,'Transport-DB'!C:C,"="&amp;'Work DB'!C727)</f>
        <v>0</v>
      </c>
      <c r="AI727" s="170">
        <f>SUMIFS(Civil_DB[قالب بندی],Civil_DB[تاریخ],"="&amp;'Work DB'!C727)</f>
        <v>0</v>
      </c>
      <c r="AJ727" s="169"/>
      <c r="AK727" s="167">
        <f>SUMIFS(Civil_DB[بتن],Civil_DB[تاریخ],"="&amp;'Work DB'!C727)</f>
        <v>0</v>
      </c>
      <c r="AL727" s="28"/>
      <c r="AM727" s="29"/>
      <c r="AN727" s="31"/>
      <c r="AO727" s="28"/>
      <c r="AP727" s="29"/>
      <c r="AQ727" s="29"/>
      <c r="AR727" s="30"/>
      <c r="AS727" s="28"/>
      <c r="AT727" s="29"/>
      <c r="AU727" s="30"/>
      <c r="AV727" s="184"/>
      <c r="AW727" s="29"/>
      <c r="AX727" s="29"/>
      <c r="AY727" s="29"/>
      <c r="AZ727" s="29"/>
      <c r="BA727" s="29"/>
      <c r="BB727" s="29"/>
      <c r="BC727" s="30"/>
      <c r="BD727" s="249"/>
      <c r="BE727" s="249"/>
      <c r="BF727" s="249"/>
      <c r="BG727" s="249"/>
      <c r="BH727" s="32"/>
      <c r="BI727" s="56"/>
    </row>
    <row r="728" spans="2:61" s="15" customFormat="1" ht="21" x14ac:dyDescent="0.25">
      <c r="B728" s="47"/>
      <c r="C728" s="20">
        <f t="shared" si="83"/>
        <v>46093</v>
      </c>
      <c r="D728" s="168">
        <f>SUMIFS('Transport-DB'!O:O,'Transport-DB'!C:C,"="&amp;'Work DB'!C728,'Transport-DB'!F:F,"="&amp;'Work DB'!$D$4)</f>
        <v>0</v>
      </c>
      <c r="E728" s="169">
        <f>SUMIFS('Transport-DB'!O:O,'Transport-DB'!C:C,"="&amp;'Work DB'!C728,'Transport-DB'!F:F,"="&amp;'Work DB'!$E$4)</f>
        <v>0</v>
      </c>
      <c r="F728" s="169">
        <f>SUMIFS('Transport-DB'!O:O,'Transport-DB'!C:C,"="&amp;'Work DB'!C728,'Transport-DB'!F:F,"="&amp;'Work DB'!$F$4)</f>
        <v>0</v>
      </c>
      <c r="G728" s="169">
        <f>SUMIFS('Transport-DB'!O:O,'Transport-DB'!C:C,"="&amp;'Work DB'!C728,'Transport-DB'!F:F,"="&amp;'Work DB'!$G$4)</f>
        <v>0</v>
      </c>
      <c r="H728" s="166">
        <f>SUMIFS('Transport-DB'!O:O,'Transport-DB'!C:C,"="&amp;'Work DB'!C728,'Transport-DB'!F:F,"="&amp;'Work DB'!$H$4)</f>
        <v>0</v>
      </c>
      <c r="I728" s="169">
        <f>SUMIFS('Transport-DB'!O:O,'Transport-DB'!C:C,"="&amp;'Work DB'!C728,'Transport-DB'!F:F,"="&amp;'Work DB'!$I$4)</f>
        <v>0</v>
      </c>
      <c r="J728" s="337">
        <f>SUMIFS('Transport-DB'!O:O,'Transport-DB'!C:C,"="&amp;'Work DB'!C728,'Transport-DB'!F:F,"="&amp;'Work DB'!$J$4)</f>
        <v>0</v>
      </c>
      <c r="K728" s="168">
        <f>SUMIFS('Transport-DB'!N:N,'Transport-DB'!C:C,"="&amp;'Work DB'!C728,'Transport-DB'!F:F,"="&amp;'Work DB'!$K$4)</f>
        <v>0</v>
      </c>
      <c r="L728" s="169">
        <f>SUMIFS('Transport-DB'!N:N,'Transport-DB'!C:C,"="&amp;'Work DB'!C728,'Transport-DB'!F:F,"="&amp;'Work DB'!$L$4)</f>
        <v>0</v>
      </c>
      <c r="M728" s="169">
        <f>SUMIFS('Transport-DB'!N:N,'Transport-DB'!C:C,"="&amp;'Work DB'!C728,'Transport-DB'!F:F,"="&amp;'Work DB'!$M$4)</f>
        <v>0</v>
      </c>
      <c r="N728" s="169">
        <f>SUMIFS('Transport-DB'!N:N,'Transport-DB'!C:C,"="&amp;'Work DB'!C728,'Transport-DB'!F:F,"="&amp;'Work DB'!$N$4)</f>
        <v>0</v>
      </c>
      <c r="O728" s="169">
        <f>SUMIFS('Transport-DB'!N:N,'Transport-DB'!C:C,"="&amp;'Work DB'!C728,'Transport-DB'!F:F,"="&amp;'Work DB'!$O$4)</f>
        <v>0</v>
      </c>
      <c r="P728" s="169">
        <f>SUMIFS('Transport-DB'!N:N,'Transport-DB'!C:C,"="&amp;'Work DB'!C728,'Transport-DB'!F:F,"="&amp;'Work DB'!$P$4)</f>
        <v>0</v>
      </c>
      <c r="Q728" s="166">
        <f>SUMIFS('Transport-DB'!N:N,'Transport-DB'!C:C,"="&amp;'Work DB'!C728,'Transport-DB'!F:F,"="&amp;'Work DB'!$Q$4)</f>
        <v>0</v>
      </c>
      <c r="R728" s="167">
        <f>SUMIFS('Transport-DB'!N:N,'Transport-DB'!C:C,"="&amp;'Work DB'!C728,'Transport-DB'!F:F,"="&amp;'Work DB'!$R$4)</f>
        <v>0</v>
      </c>
      <c r="S728" s="168">
        <f>SUM(D728:J728)+SUM(K728:R728)-M728-SUMIFS(Transport_DB[ترانشه],Transport_DB[توضیحات],"دیسپوزال",Transport_DB[تاریخ],'Work DB'!C728)</f>
        <v>0</v>
      </c>
      <c r="T728" s="169">
        <f t="shared" si="82"/>
        <v>0</v>
      </c>
      <c r="U728" s="169"/>
      <c r="V728" s="169"/>
      <c r="W728" s="169"/>
      <c r="X728" s="169"/>
      <c r="Y728" s="167"/>
      <c r="Z728" s="249"/>
      <c r="AA728" s="168">
        <f>SUMIFS('Transport-DB'!P:P,'Transport-DB'!C:C,"="&amp;'Work DB'!C728,'Transport-DB'!F:F,"="&amp;'Work DB'!$AA$4)</f>
        <v>0</v>
      </c>
      <c r="AB728" s="169">
        <f>SUMIFS('Transport-DB'!P:P,'Transport-DB'!C:C,"="&amp;'Work DB'!C728,'Transport-DB'!F:F,"="&amp;'Work DB'!$AB$4)</f>
        <v>0</v>
      </c>
      <c r="AC728" s="169">
        <f>SUMIFS('Transport-DB'!P:P,'Transport-DB'!C:C,"="&amp;'Work DB'!C728,'Transport-DB'!F:F,"="&amp;'Work DB'!$AC$4)</f>
        <v>0</v>
      </c>
      <c r="AD728" s="166">
        <f>SUMIFS('Transport-DB'!P:P,'Transport-DB'!C:C,"="&amp;'Work DB'!C728,'Transport-DB'!F:F,"="&amp;'Work DB'!$AD$4)</f>
        <v>0</v>
      </c>
      <c r="AE728" s="166">
        <f>SUMIFS('Transport-DB'!P:P,'Transport-DB'!C:C,"="&amp;'Work DB'!C728,'Transport-DB'!F:F,"="&amp;'Work DB'!$AE$4)</f>
        <v>0</v>
      </c>
      <c r="AF728" s="166">
        <f>SUMIFS('Transport-DB'!P:P,'Transport-DB'!C:C,"="&amp;'Work DB'!C728,'Transport-DB'!F:F,"="&amp;'Work DB'!$AF$4)</f>
        <v>0</v>
      </c>
      <c r="AG728" s="167"/>
      <c r="AH728" s="168">
        <f>SUMIFS('Transport-DB'!Q:Q,'Transport-DB'!C:C,"="&amp;'Work DB'!C728)</f>
        <v>0</v>
      </c>
      <c r="AI728" s="170">
        <f>SUMIFS(Civil_DB[قالب بندی],Civil_DB[تاریخ],"="&amp;'Work DB'!C728)</f>
        <v>0</v>
      </c>
      <c r="AJ728" s="169"/>
      <c r="AK728" s="167">
        <f>SUMIFS(Civil_DB[بتن],Civil_DB[تاریخ],"="&amp;'Work DB'!C728)</f>
        <v>0</v>
      </c>
      <c r="AL728" s="28"/>
      <c r="AM728" s="29"/>
      <c r="AN728" s="31"/>
      <c r="AO728" s="28"/>
      <c r="AP728" s="29"/>
      <c r="AQ728" s="29"/>
      <c r="AR728" s="30"/>
      <c r="AS728" s="28"/>
      <c r="AT728" s="29"/>
      <c r="AU728" s="30"/>
      <c r="AV728" s="184"/>
      <c r="AW728" s="29"/>
      <c r="AX728" s="29"/>
      <c r="AY728" s="29"/>
      <c r="AZ728" s="29"/>
      <c r="BA728" s="29"/>
      <c r="BB728" s="29"/>
      <c r="BC728" s="30"/>
      <c r="BD728" s="249"/>
      <c r="BE728" s="249"/>
      <c r="BF728" s="249"/>
      <c r="BG728" s="249"/>
      <c r="BH728" s="32"/>
      <c r="BI728" s="56"/>
    </row>
    <row r="729" spans="2:61" s="15" customFormat="1" ht="21" x14ac:dyDescent="0.25">
      <c r="B729" s="47"/>
      <c r="C729" s="20">
        <f t="shared" si="83"/>
        <v>46094</v>
      </c>
      <c r="D729" s="168">
        <f>SUMIFS('Transport-DB'!O:O,'Transport-DB'!C:C,"="&amp;'Work DB'!C729,'Transport-DB'!F:F,"="&amp;'Work DB'!$D$4)</f>
        <v>0</v>
      </c>
      <c r="E729" s="169">
        <f>SUMIFS('Transport-DB'!O:O,'Transport-DB'!C:C,"="&amp;'Work DB'!C729,'Transport-DB'!F:F,"="&amp;'Work DB'!$E$4)</f>
        <v>0</v>
      </c>
      <c r="F729" s="169">
        <f>SUMIFS('Transport-DB'!O:O,'Transport-DB'!C:C,"="&amp;'Work DB'!C729,'Transport-DB'!F:F,"="&amp;'Work DB'!$F$4)</f>
        <v>0</v>
      </c>
      <c r="G729" s="169">
        <f>SUMIFS('Transport-DB'!O:O,'Transport-DB'!C:C,"="&amp;'Work DB'!C729,'Transport-DB'!F:F,"="&amp;'Work DB'!$G$4)</f>
        <v>0</v>
      </c>
      <c r="H729" s="166">
        <f>SUMIFS('Transport-DB'!O:O,'Transport-DB'!C:C,"="&amp;'Work DB'!C729,'Transport-DB'!F:F,"="&amp;'Work DB'!$H$4)</f>
        <v>0</v>
      </c>
      <c r="I729" s="169">
        <f>SUMIFS('Transport-DB'!O:O,'Transport-DB'!C:C,"="&amp;'Work DB'!C729,'Transport-DB'!F:F,"="&amp;'Work DB'!$I$4)</f>
        <v>0</v>
      </c>
      <c r="J729" s="337">
        <f>SUMIFS('Transport-DB'!O:O,'Transport-DB'!C:C,"="&amp;'Work DB'!C729,'Transport-DB'!F:F,"="&amp;'Work DB'!$J$4)</f>
        <v>0</v>
      </c>
      <c r="K729" s="168">
        <f>SUMIFS('Transport-DB'!N:N,'Transport-DB'!C:C,"="&amp;'Work DB'!C729,'Transport-DB'!F:F,"="&amp;'Work DB'!$K$4)</f>
        <v>0</v>
      </c>
      <c r="L729" s="169">
        <f>SUMIFS('Transport-DB'!N:N,'Transport-DB'!C:C,"="&amp;'Work DB'!C729,'Transport-DB'!F:F,"="&amp;'Work DB'!$L$4)</f>
        <v>0</v>
      </c>
      <c r="M729" s="169">
        <f>SUMIFS('Transport-DB'!N:N,'Transport-DB'!C:C,"="&amp;'Work DB'!C729,'Transport-DB'!F:F,"="&amp;'Work DB'!$M$4)</f>
        <v>0</v>
      </c>
      <c r="N729" s="169">
        <f>SUMIFS('Transport-DB'!N:N,'Transport-DB'!C:C,"="&amp;'Work DB'!C729,'Transport-DB'!F:F,"="&amp;'Work DB'!$N$4)</f>
        <v>0</v>
      </c>
      <c r="O729" s="169">
        <f>SUMIFS('Transport-DB'!N:N,'Transport-DB'!C:C,"="&amp;'Work DB'!C729,'Transport-DB'!F:F,"="&amp;'Work DB'!$O$4)</f>
        <v>0</v>
      </c>
      <c r="P729" s="169">
        <f>SUMIFS('Transport-DB'!N:N,'Transport-DB'!C:C,"="&amp;'Work DB'!C729,'Transport-DB'!F:F,"="&amp;'Work DB'!$P$4)</f>
        <v>0</v>
      </c>
      <c r="Q729" s="166">
        <f>SUMIFS('Transport-DB'!N:N,'Transport-DB'!C:C,"="&amp;'Work DB'!C729,'Transport-DB'!F:F,"="&amp;'Work DB'!$Q$4)</f>
        <v>0</v>
      </c>
      <c r="R729" s="167">
        <f>SUMIFS('Transport-DB'!N:N,'Transport-DB'!C:C,"="&amp;'Work DB'!C729,'Transport-DB'!F:F,"="&amp;'Work DB'!$R$4)</f>
        <v>0</v>
      </c>
      <c r="S729" s="168">
        <f>SUM(D729:J729)+SUM(K729:R729)-M729-SUMIFS(Transport_DB[ترانشه],Transport_DB[توضیحات],"دیسپوزال",Transport_DB[تاریخ],'Work DB'!C729)</f>
        <v>0</v>
      </c>
      <c r="T729" s="169">
        <f t="shared" si="82"/>
        <v>0</v>
      </c>
      <c r="U729" s="169"/>
      <c r="V729" s="169"/>
      <c r="W729" s="169"/>
      <c r="X729" s="169"/>
      <c r="Y729" s="167"/>
      <c r="Z729" s="249"/>
      <c r="AA729" s="168">
        <f>SUMIFS('Transport-DB'!P:P,'Transport-DB'!C:C,"="&amp;'Work DB'!C729,'Transport-DB'!F:F,"="&amp;'Work DB'!$AA$4)</f>
        <v>0</v>
      </c>
      <c r="AB729" s="169">
        <f>SUMIFS('Transport-DB'!P:P,'Transport-DB'!C:C,"="&amp;'Work DB'!C729,'Transport-DB'!F:F,"="&amp;'Work DB'!$AB$4)</f>
        <v>0</v>
      </c>
      <c r="AC729" s="169">
        <f>SUMIFS('Transport-DB'!P:P,'Transport-DB'!C:C,"="&amp;'Work DB'!C729,'Transport-DB'!F:F,"="&amp;'Work DB'!$AC$4)</f>
        <v>0</v>
      </c>
      <c r="AD729" s="166">
        <f>SUMIFS('Transport-DB'!P:P,'Transport-DB'!C:C,"="&amp;'Work DB'!C729,'Transport-DB'!F:F,"="&amp;'Work DB'!$AD$4)</f>
        <v>0</v>
      </c>
      <c r="AE729" s="166">
        <f>SUMIFS('Transport-DB'!P:P,'Transport-DB'!C:C,"="&amp;'Work DB'!C729,'Transport-DB'!F:F,"="&amp;'Work DB'!$AE$4)</f>
        <v>0</v>
      </c>
      <c r="AF729" s="166">
        <f>SUMIFS('Transport-DB'!P:P,'Transport-DB'!C:C,"="&amp;'Work DB'!C729,'Transport-DB'!F:F,"="&amp;'Work DB'!$AF$4)</f>
        <v>0</v>
      </c>
      <c r="AG729" s="167"/>
      <c r="AH729" s="168">
        <f>SUMIFS('Transport-DB'!Q:Q,'Transport-DB'!C:C,"="&amp;'Work DB'!C729)</f>
        <v>0</v>
      </c>
      <c r="AI729" s="170">
        <f>SUMIFS(Civil_DB[قالب بندی],Civil_DB[تاریخ],"="&amp;'Work DB'!C729)</f>
        <v>0</v>
      </c>
      <c r="AJ729" s="169"/>
      <c r="AK729" s="167">
        <f>SUMIFS(Civil_DB[بتن],Civil_DB[تاریخ],"="&amp;'Work DB'!C729)</f>
        <v>0</v>
      </c>
      <c r="AL729" s="28"/>
      <c r="AM729" s="29"/>
      <c r="AN729" s="31"/>
      <c r="AO729" s="28"/>
      <c r="AP729" s="29"/>
      <c r="AQ729" s="29"/>
      <c r="AR729" s="30"/>
      <c r="AS729" s="28"/>
      <c r="AT729" s="29"/>
      <c r="AU729" s="30"/>
      <c r="AV729" s="184"/>
      <c r="AW729" s="29"/>
      <c r="AX729" s="29"/>
      <c r="AY729" s="29"/>
      <c r="AZ729" s="29"/>
      <c r="BA729" s="29"/>
      <c r="BB729" s="29"/>
      <c r="BC729" s="30"/>
      <c r="BD729" s="249"/>
      <c r="BE729" s="249"/>
      <c r="BF729" s="249"/>
      <c r="BG729" s="249"/>
      <c r="BH729" s="32"/>
      <c r="BI729" s="56"/>
    </row>
    <row r="730" spans="2:61" s="15" customFormat="1" ht="21" x14ac:dyDescent="0.25">
      <c r="B730" s="47"/>
      <c r="C730" s="20">
        <f t="shared" si="83"/>
        <v>46095</v>
      </c>
      <c r="D730" s="168">
        <f>SUMIFS('Transport-DB'!O:O,'Transport-DB'!C:C,"="&amp;'Work DB'!C730,'Transport-DB'!F:F,"="&amp;'Work DB'!$D$4)</f>
        <v>0</v>
      </c>
      <c r="E730" s="169">
        <f>SUMIFS('Transport-DB'!O:O,'Transport-DB'!C:C,"="&amp;'Work DB'!C730,'Transport-DB'!F:F,"="&amp;'Work DB'!$E$4)</f>
        <v>0</v>
      </c>
      <c r="F730" s="169">
        <f>SUMIFS('Transport-DB'!O:O,'Transport-DB'!C:C,"="&amp;'Work DB'!C730,'Transport-DB'!F:F,"="&amp;'Work DB'!$F$4)</f>
        <v>0</v>
      </c>
      <c r="G730" s="169">
        <f>SUMIFS('Transport-DB'!O:O,'Transport-DB'!C:C,"="&amp;'Work DB'!C730,'Transport-DB'!F:F,"="&amp;'Work DB'!$G$4)</f>
        <v>0</v>
      </c>
      <c r="H730" s="166">
        <f>SUMIFS('Transport-DB'!O:O,'Transport-DB'!C:C,"="&amp;'Work DB'!C730,'Transport-DB'!F:F,"="&amp;'Work DB'!$H$4)</f>
        <v>0</v>
      </c>
      <c r="I730" s="169">
        <f>SUMIFS('Transport-DB'!O:O,'Transport-DB'!C:C,"="&amp;'Work DB'!C730,'Transport-DB'!F:F,"="&amp;'Work DB'!$I$4)</f>
        <v>0</v>
      </c>
      <c r="J730" s="337">
        <f>SUMIFS('Transport-DB'!O:O,'Transport-DB'!C:C,"="&amp;'Work DB'!C730,'Transport-DB'!F:F,"="&amp;'Work DB'!$J$4)</f>
        <v>0</v>
      </c>
      <c r="K730" s="168">
        <f>SUMIFS('Transport-DB'!N:N,'Transport-DB'!C:C,"="&amp;'Work DB'!C730,'Transport-DB'!F:F,"="&amp;'Work DB'!$K$4)</f>
        <v>0</v>
      </c>
      <c r="L730" s="169">
        <f>SUMIFS('Transport-DB'!N:N,'Transport-DB'!C:C,"="&amp;'Work DB'!C730,'Transport-DB'!F:F,"="&amp;'Work DB'!$L$4)</f>
        <v>0</v>
      </c>
      <c r="M730" s="169">
        <f>SUMIFS('Transport-DB'!N:N,'Transport-DB'!C:C,"="&amp;'Work DB'!C730,'Transport-DB'!F:F,"="&amp;'Work DB'!$M$4)</f>
        <v>0</v>
      </c>
      <c r="N730" s="169">
        <f>SUMIFS('Transport-DB'!N:N,'Transport-DB'!C:C,"="&amp;'Work DB'!C730,'Transport-DB'!F:F,"="&amp;'Work DB'!$N$4)</f>
        <v>0</v>
      </c>
      <c r="O730" s="169">
        <f>SUMIFS('Transport-DB'!N:N,'Transport-DB'!C:C,"="&amp;'Work DB'!C730,'Transport-DB'!F:F,"="&amp;'Work DB'!$O$4)</f>
        <v>0</v>
      </c>
      <c r="P730" s="169">
        <f>SUMIFS('Transport-DB'!N:N,'Transport-DB'!C:C,"="&amp;'Work DB'!C730,'Transport-DB'!F:F,"="&amp;'Work DB'!$P$4)</f>
        <v>0</v>
      </c>
      <c r="Q730" s="166">
        <f>SUMIFS('Transport-DB'!N:N,'Transport-DB'!C:C,"="&amp;'Work DB'!C730,'Transport-DB'!F:F,"="&amp;'Work DB'!$Q$4)</f>
        <v>0</v>
      </c>
      <c r="R730" s="167">
        <f>SUMIFS('Transport-DB'!N:N,'Transport-DB'!C:C,"="&amp;'Work DB'!C730,'Transport-DB'!F:F,"="&amp;'Work DB'!$R$4)</f>
        <v>0</v>
      </c>
      <c r="S730" s="168">
        <f>SUM(D730:J730)+SUM(K730:R730)-M730-SUMIFS(Transport_DB[ترانشه],Transport_DB[توضیحات],"دیسپوزال",Transport_DB[تاریخ],'Work DB'!C730)</f>
        <v>0</v>
      </c>
      <c r="T730" s="169">
        <f t="shared" si="82"/>
        <v>0</v>
      </c>
      <c r="U730" s="169"/>
      <c r="V730" s="169"/>
      <c r="W730" s="169"/>
      <c r="X730" s="169"/>
      <c r="Y730" s="167"/>
      <c r="Z730" s="249"/>
      <c r="AA730" s="168">
        <f>SUMIFS('Transport-DB'!P:P,'Transport-DB'!C:C,"="&amp;'Work DB'!C730,'Transport-DB'!F:F,"="&amp;'Work DB'!$AA$4)</f>
        <v>0</v>
      </c>
      <c r="AB730" s="169">
        <f>SUMIFS('Transport-DB'!P:P,'Transport-DB'!C:C,"="&amp;'Work DB'!C730,'Transport-DB'!F:F,"="&amp;'Work DB'!$AB$4)</f>
        <v>0</v>
      </c>
      <c r="AC730" s="169">
        <f>SUMIFS('Transport-DB'!P:P,'Transport-DB'!C:C,"="&amp;'Work DB'!C730,'Transport-DB'!F:F,"="&amp;'Work DB'!$AC$4)</f>
        <v>0</v>
      </c>
      <c r="AD730" s="166">
        <f>SUMIFS('Transport-DB'!P:P,'Transport-DB'!C:C,"="&amp;'Work DB'!C730,'Transport-DB'!F:F,"="&amp;'Work DB'!$AD$4)</f>
        <v>0</v>
      </c>
      <c r="AE730" s="166">
        <f>SUMIFS('Transport-DB'!P:P,'Transport-DB'!C:C,"="&amp;'Work DB'!C730,'Transport-DB'!F:F,"="&amp;'Work DB'!$AE$4)</f>
        <v>0</v>
      </c>
      <c r="AF730" s="166">
        <f>SUMIFS('Transport-DB'!P:P,'Transport-DB'!C:C,"="&amp;'Work DB'!C730,'Transport-DB'!F:F,"="&amp;'Work DB'!$AF$4)</f>
        <v>0</v>
      </c>
      <c r="AG730" s="167"/>
      <c r="AH730" s="168">
        <f>SUMIFS('Transport-DB'!Q:Q,'Transport-DB'!C:C,"="&amp;'Work DB'!C730)</f>
        <v>0</v>
      </c>
      <c r="AI730" s="170">
        <f>SUMIFS(Civil_DB[قالب بندی],Civil_DB[تاریخ],"="&amp;'Work DB'!C730)</f>
        <v>0</v>
      </c>
      <c r="AJ730" s="169"/>
      <c r="AK730" s="167">
        <f>SUMIFS(Civil_DB[بتن],Civil_DB[تاریخ],"="&amp;'Work DB'!C730)</f>
        <v>0</v>
      </c>
      <c r="AL730" s="28"/>
      <c r="AM730" s="29"/>
      <c r="AN730" s="31"/>
      <c r="AO730" s="28"/>
      <c r="AP730" s="29"/>
      <c r="AQ730" s="29"/>
      <c r="AR730" s="30"/>
      <c r="AS730" s="28"/>
      <c r="AT730" s="29"/>
      <c r="AU730" s="30"/>
      <c r="AV730" s="184"/>
      <c r="AW730" s="29"/>
      <c r="AX730" s="29"/>
      <c r="AY730" s="29"/>
      <c r="AZ730" s="29"/>
      <c r="BA730" s="29"/>
      <c r="BB730" s="29"/>
      <c r="BC730" s="30"/>
      <c r="BD730" s="249"/>
      <c r="BE730" s="249"/>
      <c r="BF730" s="249"/>
      <c r="BG730" s="249"/>
      <c r="BH730" s="32"/>
      <c r="BI730" s="56"/>
    </row>
    <row r="731" spans="2:61" s="15" customFormat="1" ht="21" x14ac:dyDescent="0.25">
      <c r="B731" s="47"/>
      <c r="C731" s="20">
        <f t="shared" si="83"/>
        <v>46096</v>
      </c>
      <c r="D731" s="168">
        <f>SUMIFS('Transport-DB'!O:O,'Transport-DB'!C:C,"="&amp;'Work DB'!C731,'Transport-DB'!F:F,"="&amp;'Work DB'!$D$4)</f>
        <v>0</v>
      </c>
      <c r="E731" s="169">
        <f>SUMIFS('Transport-DB'!O:O,'Transport-DB'!C:C,"="&amp;'Work DB'!C731,'Transport-DB'!F:F,"="&amp;'Work DB'!$E$4)</f>
        <v>0</v>
      </c>
      <c r="F731" s="169">
        <f>SUMIFS('Transport-DB'!O:O,'Transport-DB'!C:C,"="&amp;'Work DB'!C731,'Transport-DB'!F:F,"="&amp;'Work DB'!$F$4)</f>
        <v>0</v>
      </c>
      <c r="G731" s="169">
        <f>SUMIFS('Transport-DB'!O:O,'Transport-DB'!C:C,"="&amp;'Work DB'!C731,'Transport-DB'!F:F,"="&amp;'Work DB'!$G$4)</f>
        <v>0</v>
      </c>
      <c r="H731" s="166">
        <f>SUMIFS('Transport-DB'!O:O,'Transport-DB'!C:C,"="&amp;'Work DB'!C731,'Transport-DB'!F:F,"="&amp;'Work DB'!$H$4)</f>
        <v>0</v>
      </c>
      <c r="I731" s="169">
        <f>SUMIFS('Transport-DB'!O:O,'Transport-DB'!C:C,"="&amp;'Work DB'!C731,'Transport-DB'!F:F,"="&amp;'Work DB'!$I$4)</f>
        <v>0</v>
      </c>
      <c r="J731" s="337">
        <f>SUMIFS('Transport-DB'!O:O,'Transport-DB'!C:C,"="&amp;'Work DB'!C731,'Transport-DB'!F:F,"="&amp;'Work DB'!$J$4)</f>
        <v>0</v>
      </c>
      <c r="K731" s="168">
        <f>SUMIFS('Transport-DB'!N:N,'Transport-DB'!C:C,"="&amp;'Work DB'!C731,'Transport-DB'!F:F,"="&amp;'Work DB'!$K$4)</f>
        <v>0</v>
      </c>
      <c r="L731" s="169">
        <f>SUMIFS('Transport-DB'!N:N,'Transport-DB'!C:C,"="&amp;'Work DB'!C731,'Transport-DB'!F:F,"="&amp;'Work DB'!$L$4)</f>
        <v>0</v>
      </c>
      <c r="M731" s="169">
        <f>SUMIFS('Transport-DB'!N:N,'Transport-DB'!C:C,"="&amp;'Work DB'!C731,'Transport-DB'!F:F,"="&amp;'Work DB'!$M$4)</f>
        <v>0</v>
      </c>
      <c r="N731" s="169">
        <f>SUMIFS('Transport-DB'!N:N,'Transport-DB'!C:C,"="&amp;'Work DB'!C731,'Transport-DB'!F:F,"="&amp;'Work DB'!$N$4)</f>
        <v>0</v>
      </c>
      <c r="O731" s="169">
        <f>SUMIFS('Transport-DB'!N:N,'Transport-DB'!C:C,"="&amp;'Work DB'!C731,'Transport-DB'!F:F,"="&amp;'Work DB'!$O$4)</f>
        <v>0</v>
      </c>
      <c r="P731" s="169">
        <f>SUMIFS('Transport-DB'!N:N,'Transport-DB'!C:C,"="&amp;'Work DB'!C731,'Transport-DB'!F:F,"="&amp;'Work DB'!$P$4)</f>
        <v>0</v>
      </c>
      <c r="Q731" s="166">
        <f>SUMIFS('Transport-DB'!N:N,'Transport-DB'!C:C,"="&amp;'Work DB'!C731,'Transport-DB'!F:F,"="&amp;'Work DB'!$Q$4)</f>
        <v>0</v>
      </c>
      <c r="R731" s="167">
        <f>SUMIFS('Transport-DB'!N:N,'Transport-DB'!C:C,"="&amp;'Work DB'!C731,'Transport-DB'!F:F,"="&amp;'Work DB'!$R$4)</f>
        <v>0</v>
      </c>
      <c r="S731" s="168">
        <f>SUM(D731:J731)+SUM(K731:R731)-M731-SUMIFS(Transport_DB[ترانشه],Transport_DB[توضیحات],"دیسپوزال",Transport_DB[تاریخ],'Work DB'!C731)</f>
        <v>0</v>
      </c>
      <c r="T731" s="169">
        <f t="shared" si="82"/>
        <v>0</v>
      </c>
      <c r="U731" s="169"/>
      <c r="V731" s="169"/>
      <c r="W731" s="169"/>
      <c r="X731" s="169"/>
      <c r="Y731" s="167"/>
      <c r="Z731" s="249"/>
      <c r="AA731" s="168">
        <f>SUMIFS('Transport-DB'!P:P,'Transport-DB'!C:C,"="&amp;'Work DB'!C731,'Transport-DB'!F:F,"="&amp;'Work DB'!$AA$4)</f>
        <v>0</v>
      </c>
      <c r="AB731" s="169">
        <f>SUMIFS('Transport-DB'!P:P,'Transport-DB'!C:C,"="&amp;'Work DB'!C731,'Transport-DB'!F:F,"="&amp;'Work DB'!$AB$4)</f>
        <v>0</v>
      </c>
      <c r="AC731" s="169">
        <f>SUMIFS('Transport-DB'!P:P,'Transport-DB'!C:C,"="&amp;'Work DB'!C731,'Transport-DB'!F:F,"="&amp;'Work DB'!$AC$4)</f>
        <v>0</v>
      </c>
      <c r="AD731" s="166">
        <f>SUMIFS('Transport-DB'!P:P,'Transport-DB'!C:C,"="&amp;'Work DB'!C731,'Transport-DB'!F:F,"="&amp;'Work DB'!$AD$4)</f>
        <v>0</v>
      </c>
      <c r="AE731" s="166">
        <f>SUMIFS('Transport-DB'!P:P,'Transport-DB'!C:C,"="&amp;'Work DB'!C731,'Transport-DB'!F:F,"="&amp;'Work DB'!$AE$4)</f>
        <v>0</v>
      </c>
      <c r="AF731" s="166">
        <f>SUMIFS('Transport-DB'!P:P,'Transport-DB'!C:C,"="&amp;'Work DB'!C731,'Transport-DB'!F:F,"="&amp;'Work DB'!$AF$4)</f>
        <v>0</v>
      </c>
      <c r="AG731" s="167"/>
      <c r="AH731" s="168">
        <f>SUMIFS('Transport-DB'!Q:Q,'Transport-DB'!C:C,"="&amp;'Work DB'!C731)</f>
        <v>0</v>
      </c>
      <c r="AI731" s="170">
        <f>SUMIFS(Civil_DB[قالب بندی],Civil_DB[تاریخ],"="&amp;'Work DB'!C731)</f>
        <v>0</v>
      </c>
      <c r="AJ731" s="169"/>
      <c r="AK731" s="167">
        <f>SUMIFS(Civil_DB[بتن],Civil_DB[تاریخ],"="&amp;'Work DB'!C731)</f>
        <v>0</v>
      </c>
      <c r="AL731" s="28"/>
      <c r="AM731" s="29"/>
      <c r="AN731" s="31"/>
      <c r="AO731" s="28"/>
      <c r="AP731" s="29"/>
      <c r="AQ731" s="29"/>
      <c r="AR731" s="30"/>
      <c r="AS731" s="28"/>
      <c r="AT731" s="29"/>
      <c r="AU731" s="30"/>
      <c r="AV731" s="184"/>
      <c r="AW731" s="29"/>
      <c r="AX731" s="29"/>
      <c r="AY731" s="29"/>
      <c r="AZ731" s="29"/>
      <c r="BA731" s="29"/>
      <c r="BB731" s="29"/>
      <c r="BC731" s="30"/>
      <c r="BD731" s="249"/>
      <c r="BE731" s="249"/>
      <c r="BF731" s="249"/>
      <c r="BG731" s="249"/>
      <c r="BH731" s="32"/>
      <c r="BI731" s="56"/>
    </row>
    <row r="732" spans="2:61" s="15" customFormat="1" ht="21" x14ac:dyDescent="0.25">
      <c r="B732" s="47"/>
      <c r="C732" s="20">
        <f t="shared" si="83"/>
        <v>46097</v>
      </c>
      <c r="D732" s="168">
        <f>SUMIFS('Transport-DB'!O:O,'Transport-DB'!C:C,"="&amp;'Work DB'!C732,'Transport-DB'!F:F,"="&amp;'Work DB'!$D$4)</f>
        <v>0</v>
      </c>
      <c r="E732" s="169">
        <f>SUMIFS('Transport-DB'!O:O,'Transport-DB'!C:C,"="&amp;'Work DB'!C732,'Transport-DB'!F:F,"="&amp;'Work DB'!$E$4)</f>
        <v>0</v>
      </c>
      <c r="F732" s="169">
        <f>SUMIFS('Transport-DB'!O:O,'Transport-DB'!C:C,"="&amp;'Work DB'!C732,'Transport-DB'!F:F,"="&amp;'Work DB'!$F$4)</f>
        <v>0</v>
      </c>
      <c r="G732" s="169">
        <f>SUMIFS('Transport-DB'!O:O,'Transport-DB'!C:C,"="&amp;'Work DB'!C732,'Transport-DB'!F:F,"="&amp;'Work DB'!$G$4)</f>
        <v>0</v>
      </c>
      <c r="H732" s="166">
        <f>SUMIFS('Transport-DB'!O:O,'Transport-DB'!C:C,"="&amp;'Work DB'!C732,'Transport-DB'!F:F,"="&amp;'Work DB'!$H$4)</f>
        <v>0</v>
      </c>
      <c r="I732" s="169">
        <f>SUMIFS('Transport-DB'!O:O,'Transport-DB'!C:C,"="&amp;'Work DB'!C732,'Transport-DB'!F:F,"="&amp;'Work DB'!$I$4)</f>
        <v>0</v>
      </c>
      <c r="J732" s="337">
        <f>SUMIFS('Transport-DB'!O:O,'Transport-DB'!C:C,"="&amp;'Work DB'!C732,'Transport-DB'!F:F,"="&amp;'Work DB'!$J$4)</f>
        <v>0</v>
      </c>
      <c r="K732" s="168">
        <f>SUMIFS('Transport-DB'!N:N,'Transport-DB'!C:C,"="&amp;'Work DB'!C732,'Transport-DB'!F:F,"="&amp;'Work DB'!$K$4)</f>
        <v>0</v>
      </c>
      <c r="L732" s="169">
        <f>SUMIFS('Transport-DB'!N:N,'Transport-DB'!C:C,"="&amp;'Work DB'!C732,'Transport-DB'!F:F,"="&amp;'Work DB'!$L$4)</f>
        <v>0</v>
      </c>
      <c r="M732" s="169">
        <f>SUMIFS('Transport-DB'!N:N,'Transport-DB'!C:C,"="&amp;'Work DB'!C732,'Transport-DB'!F:F,"="&amp;'Work DB'!$M$4)</f>
        <v>0</v>
      </c>
      <c r="N732" s="169">
        <f>SUMIFS('Transport-DB'!N:N,'Transport-DB'!C:C,"="&amp;'Work DB'!C732,'Transport-DB'!F:F,"="&amp;'Work DB'!$N$4)</f>
        <v>0</v>
      </c>
      <c r="O732" s="169">
        <f>SUMIFS('Transport-DB'!N:N,'Transport-DB'!C:C,"="&amp;'Work DB'!C732,'Transport-DB'!F:F,"="&amp;'Work DB'!$O$4)</f>
        <v>0</v>
      </c>
      <c r="P732" s="169">
        <f>SUMIFS('Transport-DB'!N:N,'Transport-DB'!C:C,"="&amp;'Work DB'!C732,'Transport-DB'!F:F,"="&amp;'Work DB'!$P$4)</f>
        <v>0</v>
      </c>
      <c r="Q732" s="166">
        <f>SUMIFS('Transport-DB'!N:N,'Transport-DB'!C:C,"="&amp;'Work DB'!C732,'Transport-DB'!F:F,"="&amp;'Work DB'!$Q$4)</f>
        <v>0</v>
      </c>
      <c r="R732" s="167">
        <f>SUMIFS('Transport-DB'!N:N,'Transport-DB'!C:C,"="&amp;'Work DB'!C732,'Transport-DB'!F:F,"="&amp;'Work DB'!$R$4)</f>
        <v>0</v>
      </c>
      <c r="S732" s="168">
        <f>SUM(D732:J732)+SUM(K732:R732)-M732-SUMIFS(Transport_DB[ترانشه],Transport_DB[توضیحات],"دیسپوزال",Transport_DB[تاریخ],'Work DB'!C732)</f>
        <v>0</v>
      </c>
      <c r="T732" s="169">
        <f t="shared" si="82"/>
        <v>0</v>
      </c>
      <c r="U732" s="169"/>
      <c r="V732" s="169"/>
      <c r="W732" s="169"/>
      <c r="X732" s="169"/>
      <c r="Y732" s="167"/>
      <c r="Z732" s="249"/>
      <c r="AA732" s="168">
        <f>SUMIFS('Transport-DB'!P:P,'Transport-DB'!C:C,"="&amp;'Work DB'!C732,'Transport-DB'!F:F,"="&amp;'Work DB'!$AA$4)</f>
        <v>0</v>
      </c>
      <c r="AB732" s="169">
        <f>SUMIFS('Transport-DB'!P:P,'Transport-DB'!C:C,"="&amp;'Work DB'!C732,'Transport-DB'!F:F,"="&amp;'Work DB'!$AB$4)</f>
        <v>0</v>
      </c>
      <c r="AC732" s="169">
        <f>SUMIFS('Transport-DB'!P:P,'Transport-DB'!C:C,"="&amp;'Work DB'!C732,'Transport-DB'!F:F,"="&amp;'Work DB'!$AC$4)</f>
        <v>0</v>
      </c>
      <c r="AD732" s="166">
        <f>SUMIFS('Transport-DB'!P:P,'Transport-DB'!C:C,"="&amp;'Work DB'!C732,'Transport-DB'!F:F,"="&amp;'Work DB'!$AD$4)</f>
        <v>0</v>
      </c>
      <c r="AE732" s="166">
        <f>SUMIFS('Transport-DB'!P:P,'Transport-DB'!C:C,"="&amp;'Work DB'!C732,'Transport-DB'!F:F,"="&amp;'Work DB'!$AE$4)</f>
        <v>0</v>
      </c>
      <c r="AF732" s="166">
        <f>SUMIFS('Transport-DB'!P:P,'Transport-DB'!C:C,"="&amp;'Work DB'!C732,'Transport-DB'!F:F,"="&amp;'Work DB'!$AF$4)</f>
        <v>0</v>
      </c>
      <c r="AG732" s="167"/>
      <c r="AH732" s="168">
        <f>SUMIFS('Transport-DB'!Q:Q,'Transport-DB'!C:C,"="&amp;'Work DB'!C732)</f>
        <v>0</v>
      </c>
      <c r="AI732" s="170">
        <f>SUMIFS(Civil_DB[قالب بندی],Civil_DB[تاریخ],"="&amp;'Work DB'!C732)</f>
        <v>0</v>
      </c>
      <c r="AJ732" s="169"/>
      <c r="AK732" s="167">
        <f>SUMIFS(Civil_DB[بتن],Civil_DB[تاریخ],"="&amp;'Work DB'!C732)</f>
        <v>0</v>
      </c>
      <c r="AL732" s="28"/>
      <c r="AM732" s="29"/>
      <c r="AN732" s="31"/>
      <c r="AO732" s="28"/>
      <c r="AP732" s="29"/>
      <c r="AQ732" s="29"/>
      <c r="AR732" s="30"/>
      <c r="AS732" s="28"/>
      <c r="AT732" s="29"/>
      <c r="AU732" s="30"/>
      <c r="AV732" s="184"/>
      <c r="AW732" s="29"/>
      <c r="AX732" s="29"/>
      <c r="AY732" s="29"/>
      <c r="AZ732" s="29"/>
      <c r="BA732" s="29"/>
      <c r="BB732" s="29"/>
      <c r="BC732" s="30"/>
      <c r="BD732" s="249"/>
      <c r="BE732" s="249"/>
      <c r="BF732" s="249"/>
      <c r="BG732" s="249"/>
      <c r="BH732" s="32"/>
      <c r="BI732" s="56"/>
    </row>
    <row r="733" spans="2:61" s="15" customFormat="1" ht="21" x14ac:dyDescent="0.25">
      <c r="B733" s="47"/>
      <c r="C733" s="20">
        <f t="shared" si="83"/>
        <v>46098</v>
      </c>
      <c r="D733" s="168">
        <f>SUMIFS('Transport-DB'!O:O,'Transport-DB'!C:C,"="&amp;'Work DB'!C733,'Transport-DB'!F:F,"="&amp;'Work DB'!$D$4)</f>
        <v>0</v>
      </c>
      <c r="E733" s="169">
        <f>SUMIFS('Transport-DB'!O:O,'Transport-DB'!C:C,"="&amp;'Work DB'!C733,'Transport-DB'!F:F,"="&amp;'Work DB'!$E$4)</f>
        <v>0</v>
      </c>
      <c r="F733" s="169">
        <f>SUMIFS('Transport-DB'!O:O,'Transport-DB'!C:C,"="&amp;'Work DB'!C733,'Transport-DB'!F:F,"="&amp;'Work DB'!$F$4)</f>
        <v>0</v>
      </c>
      <c r="G733" s="169">
        <f>SUMIFS('Transport-DB'!O:O,'Transport-DB'!C:C,"="&amp;'Work DB'!C733,'Transport-DB'!F:F,"="&amp;'Work DB'!$G$4)</f>
        <v>0</v>
      </c>
      <c r="H733" s="166">
        <f>SUMIFS('Transport-DB'!O:O,'Transport-DB'!C:C,"="&amp;'Work DB'!C733,'Transport-DB'!F:F,"="&amp;'Work DB'!$H$4)</f>
        <v>0</v>
      </c>
      <c r="I733" s="169">
        <f>SUMIFS('Transport-DB'!O:O,'Transport-DB'!C:C,"="&amp;'Work DB'!C733,'Transport-DB'!F:F,"="&amp;'Work DB'!$I$4)</f>
        <v>0</v>
      </c>
      <c r="J733" s="337">
        <f>SUMIFS('Transport-DB'!O:O,'Transport-DB'!C:C,"="&amp;'Work DB'!C733,'Transport-DB'!F:F,"="&amp;'Work DB'!$J$4)</f>
        <v>0</v>
      </c>
      <c r="K733" s="168">
        <f>SUMIFS('Transport-DB'!N:N,'Transport-DB'!C:C,"="&amp;'Work DB'!C733,'Transport-DB'!F:F,"="&amp;'Work DB'!$K$4)</f>
        <v>0</v>
      </c>
      <c r="L733" s="169">
        <f>SUMIFS('Transport-DB'!N:N,'Transport-DB'!C:C,"="&amp;'Work DB'!C733,'Transport-DB'!F:F,"="&amp;'Work DB'!$L$4)</f>
        <v>0</v>
      </c>
      <c r="M733" s="169">
        <f>SUMIFS('Transport-DB'!N:N,'Transport-DB'!C:C,"="&amp;'Work DB'!C733,'Transport-DB'!F:F,"="&amp;'Work DB'!$M$4)</f>
        <v>0</v>
      </c>
      <c r="N733" s="169">
        <f>SUMIFS('Transport-DB'!N:N,'Transport-DB'!C:C,"="&amp;'Work DB'!C733,'Transport-DB'!F:F,"="&amp;'Work DB'!$N$4)</f>
        <v>0</v>
      </c>
      <c r="O733" s="169">
        <f>SUMIFS('Transport-DB'!N:N,'Transport-DB'!C:C,"="&amp;'Work DB'!C733,'Transport-DB'!F:F,"="&amp;'Work DB'!$O$4)</f>
        <v>0</v>
      </c>
      <c r="P733" s="169">
        <f>SUMIFS('Transport-DB'!N:N,'Transport-DB'!C:C,"="&amp;'Work DB'!C733,'Transport-DB'!F:F,"="&amp;'Work DB'!$P$4)</f>
        <v>0</v>
      </c>
      <c r="Q733" s="166">
        <f>SUMIFS('Transport-DB'!N:N,'Transport-DB'!C:C,"="&amp;'Work DB'!C733,'Transport-DB'!F:F,"="&amp;'Work DB'!$Q$4)</f>
        <v>0</v>
      </c>
      <c r="R733" s="167">
        <f>SUMIFS('Transport-DB'!N:N,'Transport-DB'!C:C,"="&amp;'Work DB'!C733,'Transport-DB'!F:F,"="&amp;'Work DB'!$R$4)</f>
        <v>0</v>
      </c>
      <c r="S733" s="168">
        <f>SUM(D733:J733)+SUM(K733:R733)-M733-SUMIFS(Transport_DB[ترانشه],Transport_DB[توضیحات],"دیسپوزال",Transport_DB[تاریخ],'Work DB'!C733)</f>
        <v>0</v>
      </c>
      <c r="T733" s="169">
        <f t="shared" si="82"/>
        <v>0</v>
      </c>
      <c r="U733" s="169"/>
      <c r="V733" s="169"/>
      <c r="W733" s="169"/>
      <c r="X733" s="169"/>
      <c r="Y733" s="167"/>
      <c r="Z733" s="249"/>
      <c r="AA733" s="168">
        <f>SUMIFS('Transport-DB'!P:P,'Transport-DB'!C:C,"="&amp;'Work DB'!C733,'Transport-DB'!F:F,"="&amp;'Work DB'!$AA$4)</f>
        <v>0</v>
      </c>
      <c r="AB733" s="169">
        <f>SUMIFS('Transport-DB'!P:P,'Transport-DB'!C:C,"="&amp;'Work DB'!C733,'Transport-DB'!F:F,"="&amp;'Work DB'!$AB$4)</f>
        <v>0</v>
      </c>
      <c r="AC733" s="169">
        <f>SUMIFS('Transport-DB'!P:P,'Transport-DB'!C:C,"="&amp;'Work DB'!C733,'Transport-DB'!F:F,"="&amp;'Work DB'!$AC$4)</f>
        <v>0</v>
      </c>
      <c r="AD733" s="166">
        <f>SUMIFS('Transport-DB'!P:P,'Transport-DB'!C:C,"="&amp;'Work DB'!C733,'Transport-DB'!F:F,"="&amp;'Work DB'!$AD$4)</f>
        <v>0</v>
      </c>
      <c r="AE733" s="166">
        <f>SUMIFS('Transport-DB'!P:P,'Transport-DB'!C:C,"="&amp;'Work DB'!C733,'Transport-DB'!F:F,"="&amp;'Work DB'!$AE$4)</f>
        <v>0</v>
      </c>
      <c r="AF733" s="166">
        <f>SUMIFS('Transport-DB'!P:P,'Transport-DB'!C:C,"="&amp;'Work DB'!C733,'Transport-DB'!F:F,"="&amp;'Work DB'!$AF$4)</f>
        <v>0</v>
      </c>
      <c r="AG733" s="167"/>
      <c r="AH733" s="168">
        <f>SUMIFS('Transport-DB'!Q:Q,'Transport-DB'!C:C,"="&amp;'Work DB'!C733)</f>
        <v>0</v>
      </c>
      <c r="AI733" s="170">
        <f>SUMIFS(Civil_DB[قالب بندی],Civil_DB[تاریخ],"="&amp;'Work DB'!C733)</f>
        <v>0</v>
      </c>
      <c r="AJ733" s="169"/>
      <c r="AK733" s="167">
        <f>SUMIFS(Civil_DB[بتن],Civil_DB[تاریخ],"="&amp;'Work DB'!C733)</f>
        <v>0</v>
      </c>
      <c r="AL733" s="28"/>
      <c r="AM733" s="29"/>
      <c r="AN733" s="31"/>
      <c r="AO733" s="28"/>
      <c r="AP733" s="29"/>
      <c r="AQ733" s="29"/>
      <c r="AR733" s="30"/>
      <c r="AS733" s="28"/>
      <c r="AT733" s="29"/>
      <c r="AU733" s="30"/>
      <c r="AV733" s="184"/>
      <c r="AW733" s="29"/>
      <c r="AX733" s="29"/>
      <c r="AY733" s="29"/>
      <c r="AZ733" s="29"/>
      <c r="BA733" s="29"/>
      <c r="BB733" s="29"/>
      <c r="BC733" s="30"/>
      <c r="BD733" s="249"/>
      <c r="BE733" s="249"/>
      <c r="BF733" s="249"/>
      <c r="BG733" s="249"/>
      <c r="BH733" s="32"/>
      <c r="BI733" s="56"/>
    </row>
    <row r="734" spans="2:61" s="15" customFormat="1" ht="21" x14ac:dyDescent="0.25">
      <c r="B734" s="47"/>
      <c r="C734" s="20">
        <f t="shared" si="83"/>
        <v>46099</v>
      </c>
      <c r="D734" s="168">
        <f>SUMIFS('Transport-DB'!O:O,'Transport-DB'!C:C,"="&amp;'Work DB'!C734,'Transport-DB'!F:F,"="&amp;'Work DB'!$D$4)</f>
        <v>0</v>
      </c>
      <c r="E734" s="169">
        <f>SUMIFS('Transport-DB'!O:O,'Transport-DB'!C:C,"="&amp;'Work DB'!C734,'Transport-DB'!F:F,"="&amp;'Work DB'!$E$4)</f>
        <v>0</v>
      </c>
      <c r="F734" s="169">
        <f>SUMIFS('Transport-DB'!O:O,'Transport-DB'!C:C,"="&amp;'Work DB'!C734,'Transport-DB'!F:F,"="&amp;'Work DB'!$F$4)</f>
        <v>0</v>
      </c>
      <c r="G734" s="169">
        <f>SUMIFS('Transport-DB'!O:O,'Transport-DB'!C:C,"="&amp;'Work DB'!C734,'Transport-DB'!F:F,"="&amp;'Work DB'!$G$4)</f>
        <v>0</v>
      </c>
      <c r="H734" s="166">
        <f>SUMIFS('Transport-DB'!O:O,'Transport-DB'!C:C,"="&amp;'Work DB'!C734,'Transport-DB'!F:F,"="&amp;'Work DB'!$H$4)</f>
        <v>0</v>
      </c>
      <c r="I734" s="169">
        <f>SUMIFS('Transport-DB'!O:O,'Transport-DB'!C:C,"="&amp;'Work DB'!C734,'Transport-DB'!F:F,"="&amp;'Work DB'!$I$4)</f>
        <v>0</v>
      </c>
      <c r="J734" s="337">
        <f>SUMIFS('Transport-DB'!O:O,'Transport-DB'!C:C,"="&amp;'Work DB'!C734,'Transport-DB'!F:F,"="&amp;'Work DB'!$J$4)</f>
        <v>0</v>
      </c>
      <c r="K734" s="168">
        <f>SUMIFS('Transport-DB'!N:N,'Transport-DB'!C:C,"="&amp;'Work DB'!C734,'Transport-DB'!F:F,"="&amp;'Work DB'!$K$4)</f>
        <v>0</v>
      </c>
      <c r="L734" s="169">
        <f>SUMIFS('Transport-DB'!N:N,'Transport-DB'!C:C,"="&amp;'Work DB'!C734,'Transport-DB'!F:F,"="&amp;'Work DB'!$L$4)</f>
        <v>0</v>
      </c>
      <c r="M734" s="169">
        <f>SUMIFS('Transport-DB'!N:N,'Transport-DB'!C:C,"="&amp;'Work DB'!C734,'Transport-DB'!F:F,"="&amp;'Work DB'!$M$4)</f>
        <v>0</v>
      </c>
      <c r="N734" s="169">
        <f>SUMIFS('Transport-DB'!N:N,'Transport-DB'!C:C,"="&amp;'Work DB'!C734,'Transport-DB'!F:F,"="&amp;'Work DB'!$N$4)</f>
        <v>0</v>
      </c>
      <c r="O734" s="169">
        <f>SUMIFS('Transport-DB'!N:N,'Transport-DB'!C:C,"="&amp;'Work DB'!C734,'Transport-DB'!F:F,"="&amp;'Work DB'!$O$4)</f>
        <v>0</v>
      </c>
      <c r="P734" s="169">
        <f>SUMIFS('Transport-DB'!N:N,'Transport-DB'!C:C,"="&amp;'Work DB'!C734,'Transport-DB'!F:F,"="&amp;'Work DB'!$P$4)</f>
        <v>0</v>
      </c>
      <c r="Q734" s="166">
        <f>SUMIFS('Transport-DB'!N:N,'Transport-DB'!C:C,"="&amp;'Work DB'!C734,'Transport-DB'!F:F,"="&amp;'Work DB'!$Q$4)</f>
        <v>0</v>
      </c>
      <c r="R734" s="167">
        <f>SUMIFS('Transport-DB'!N:N,'Transport-DB'!C:C,"="&amp;'Work DB'!C734,'Transport-DB'!F:F,"="&amp;'Work DB'!$R$4)</f>
        <v>0</v>
      </c>
      <c r="S734" s="168">
        <f>SUM(D734:J734)+SUM(K734:R734)-M734-SUMIFS(Transport_DB[ترانشه],Transport_DB[توضیحات],"دیسپوزال",Transport_DB[تاریخ],'Work DB'!C734)</f>
        <v>0</v>
      </c>
      <c r="T734" s="169">
        <f t="shared" si="82"/>
        <v>0</v>
      </c>
      <c r="U734" s="169"/>
      <c r="V734" s="169"/>
      <c r="W734" s="169"/>
      <c r="X734" s="169"/>
      <c r="Y734" s="167"/>
      <c r="Z734" s="249"/>
      <c r="AA734" s="168">
        <f>SUMIFS('Transport-DB'!P:P,'Transport-DB'!C:C,"="&amp;'Work DB'!C734,'Transport-DB'!F:F,"="&amp;'Work DB'!$AA$4)</f>
        <v>0</v>
      </c>
      <c r="AB734" s="169">
        <f>SUMIFS('Transport-DB'!P:P,'Transport-DB'!C:C,"="&amp;'Work DB'!C734,'Transport-DB'!F:F,"="&amp;'Work DB'!$AB$4)</f>
        <v>0</v>
      </c>
      <c r="AC734" s="169">
        <f>SUMIFS('Transport-DB'!P:P,'Transport-DB'!C:C,"="&amp;'Work DB'!C734,'Transport-DB'!F:F,"="&amp;'Work DB'!$AC$4)</f>
        <v>0</v>
      </c>
      <c r="AD734" s="166">
        <f>SUMIFS('Transport-DB'!P:P,'Transport-DB'!C:C,"="&amp;'Work DB'!C734,'Transport-DB'!F:F,"="&amp;'Work DB'!$AD$4)</f>
        <v>0</v>
      </c>
      <c r="AE734" s="166">
        <f>SUMIFS('Transport-DB'!P:P,'Transport-DB'!C:C,"="&amp;'Work DB'!C734,'Transport-DB'!F:F,"="&amp;'Work DB'!$AE$4)</f>
        <v>0</v>
      </c>
      <c r="AF734" s="166">
        <f>SUMIFS('Transport-DB'!P:P,'Transport-DB'!C:C,"="&amp;'Work DB'!C734,'Transport-DB'!F:F,"="&amp;'Work DB'!$AF$4)</f>
        <v>0</v>
      </c>
      <c r="AG734" s="167"/>
      <c r="AH734" s="168">
        <f>SUMIFS('Transport-DB'!Q:Q,'Transport-DB'!C:C,"="&amp;'Work DB'!C734)</f>
        <v>0</v>
      </c>
      <c r="AI734" s="170">
        <f>SUMIFS(Civil_DB[قالب بندی],Civil_DB[تاریخ],"="&amp;'Work DB'!C734)</f>
        <v>0</v>
      </c>
      <c r="AJ734" s="169"/>
      <c r="AK734" s="167">
        <f>SUMIFS(Civil_DB[بتن],Civil_DB[تاریخ],"="&amp;'Work DB'!C734)</f>
        <v>0</v>
      </c>
      <c r="AL734" s="28"/>
      <c r="AM734" s="29"/>
      <c r="AN734" s="31"/>
      <c r="AO734" s="28"/>
      <c r="AP734" s="29"/>
      <c r="AQ734" s="29"/>
      <c r="AR734" s="30"/>
      <c r="AS734" s="28"/>
      <c r="AT734" s="29"/>
      <c r="AU734" s="30"/>
      <c r="AV734" s="184"/>
      <c r="AW734" s="29"/>
      <c r="AX734" s="29"/>
      <c r="AY734" s="29"/>
      <c r="AZ734" s="29"/>
      <c r="BA734" s="29"/>
      <c r="BB734" s="29"/>
      <c r="BC734" s="30"/>
      <c r="BD734" s="249"/>
      <c r="BE734" s="249"/>
      <c r="BF734" s="249"/>
      <c r="BG734" s="249"/>
      <c r="BH734" s="32"/>
      <c r="BI734" s="56"/>
    </row>
    <row r="735" spans="2:61" s="15" customFormat="1" ht="21" x14ac:dyDescent="0.25">
      <c r="B735" s="47"/>
      <c r="C735" s="20">
        <f t="shared" si="83"/>
        <v>46100</v>
      </c>
      <c r="D735" s="168">
        <f>SUMIFS('Transport-DB'!O:O,'Transport-DB'!C:C,"="&amp;'Work DB'!C735,'Transport-DB'!F:F,"="&amp;'Work DB'!$D$4)</f>
        <v>0</v>
      </c>
      <c r="E735" s="169">
        <f>SUMIFS('Transport-DB'!O:O,'Transport-DB'!C:C,"="&amp;'Work DB'!C735,'Transport-DB'!F:F,"="&amp;'Work DB'!$E$4)</f>
        <v>0</v>
      </c>
      <c r="F735" s="169">
        <f>SUMIFS('Transport-DB'!O:O,'Transport-DB'!C:C,"="&amp;'Work DB'!C735,'Transport-DB'!F:F,"="&amp;'Work DB'!$F$4)</f>
        <v>0</v>
      </c>
      <c r="G735" s="169">
        <f>SUMIFS('Transport-DB'!O:O,'Transport-DB'!C:C,"="&amp;'Work DB'!C735,'Transport-DB'!F:F,"="&amp;'Work DB'!$G$4)</f>
        <v>0</v>
      </c>
      <c r="H735" s="166">
        <f>SUMIFS('Transport-DB'!O:O,'Transport-DB'!C:C,"="&amp;'Work DB'!C735,'Transport-DB'!F:F,"="&amp;'Work DB'!$H$4)</f>
        <v>0</v>
      </c>
      <c r="I735" s="169">
        <f>SUMIFS('Transport-DB'!O:O,'Transport-DB'!C:C,"="&amp;'Work DB'!C735,'Transport-DB'!F:F,"="&amp;'Work DB'!$I$4)</f>
        <v>0</v>
      </c>
      <c r="J735" s="337">
        <f>SUMIFS('Transport-DB'!O:O,'Transport-DB'!C:C,"="&amp;'Work DB'!C735,'Transport-DB'!F:F,"="&amp;'Work DB'!$J$4)</f>
        <v>0</v>
      </c>
      <c r="K735" s="168">
        <f>SUMIFS('Transport-DB'!N:N,'Transport-DB'!C:C,"="&amp;'Work DB'!C735,'Transport-DB'!F:F,"="&amp;'Work DB'!$K$4)</f>
        <v>0</v>
      </c>
      <c r="L735" s="169">
        <f>SUMIFS('Transport-DB'!N:N,'Transport-DB'!C:C,"="&amp;'Work DB'!C735,'Transport-DB'!F:F,"="&amp;'Work DB'!$L$4)</f>
        <v>0</v>
      </c>
      <c r="M735" s="169">
        <f>SUMIFS('Transport-DB'!N:N,'Transport-DB'!C:C,"="&amp;'Work DB'!C735,'Transport-DB'!F:F,"="&amp;'Work DB'!$M$4)</f>
        <v>0</v>
      </c>
      <c r="N735" s="169">
        <f>SUMIFS('Transport-DB'!N:N,'Transport-DB'!C:C,"="&amp;'Work DB'!C735,'Transport-DB'!F:F,"="&amp;'Work DB'!$N$4)</f>
        <v>0</v>
      </c>
      <c r="O735" s="169">
        <f>SUMIFS('Transport-DB'!N:N,'Transport-DB'!C:C,"="&amp;'Work DB'!C735,'Transport-DB'!F:F,"="&amp;'Work DB'!$O$4)</f>
        <v>0</v>
      </c>
      <c r="P735" s="169">
        <f>SUMIFS('Transport-DB'!N:N,'Transport-DB'!C:C,"="&amp;'Work DB'!C735,'Transport-DB'!F:F,"="&amp;'Work DB'!$P$4)</f>
        <v>0</v>
      </c>
      <c r="Q735" s="166">
        <f>SUMIFS('Transport-DB'!N:N,'Transport-DB'!C:C,"="&amp;'Work DB'!C735,'Transport-DB'!F:F,"="&amp;'Work DB'!$Q$4)</f>
        <v>0</v>
      </c>
      <c r="R735" s="167">
        <f>SUMIFS('Transport-DB'!N:N,'Transport-DB'!C:C,"="&amp;'Work DB'!C735,'Transport-DB'!F:F,"="&amp;'Work DB'!$R$4)</f>
        <v>0</v>
      </c>
      <c r="S735" s="168">
        <f>SUM(D735:J735)+SUM(K735:R735)-M735-SUMIFS(Transport_DB[ترانشه],Transport_DB[توضیحات],"دیسپوزال",Transport_DB[تاریخ],'Work DB'!C735)</f>
        <v>0</v>
      </c>
      <c r="T735" s="169">
        <f t="shared" si="82"/>
        <v>0</v>
      </c>
      <c r="U735" s="169"/>
      <c r="V735" s="169"/>
      <c r="W735" s="169"/>
      <c r="X735" s="169"/>
      <c r="Y735" s="167"/>
      <c r="Z735" s="249"/>
      <c r="AA735" s="168">
        <f>SUMIFS('Transport-DB'!P:P,'Transport-DB'!C:C,"="&amp;'Work DB'!C735,'Transport-DB'!F:F,"="&amp;'Work DB'!$AA$4)</f>
        <v>0</v>
      </c>
      <c r="AB735" s="169">
        <f>SUMIFS('Transport-DB'!P:P,'Transport-DB'!C:C,"="&amp;'Work DB'!C735,'Transport-DB'!F:F,"="&amp;'Work DB'!$AB$4)</f>
        <v>0</v>
      </c>
      <c r="AC735" s="169">
        <f>SUMIFS('Transport-DB'!P:P,'Transport-DB'!C:C,"="&amp;'Work DB'!C735,'Transport-DB'!F:F,"="&amp;'Work DB'!$AC$4)</f>
        <v>0</v>
      </c>
      <c r="AD735" s="166">
        <f>SUMIFS('Transport-DB'!P:P,'Transport-DB'!C:C,"="&amp;'Work DB'!C735,'Transport-DB'!F:F,"="&amp;'Work DB'!$AD$4)</f>
        <v>0</v>
      </c>
      <c r="AE735" s="166">
        <f>SUMIFS('Transport-DB'!P:P,'Transport-DB'!C:C,"="&amp;'Work DB'!C735,'Transport-DB'!F:F,"="&amp;'Work DB'!$AE$4)</f>
        <v>0</v>
      </c>
      <c r="AF735" s="166">
        <f>SUMIFS('Transport-DB'!P:P,'Transport-DB'!C:C,"="&amp;'Work DB'!C735,'Transport-DB'!F:F,"="&amp;'Work DB'!$AF$4)</f>
        <v>0</v>
      </c>
      <c r="AG735" s="167"/>
      <c r="AH735" s="168">
        <f>SUMIFS('Transport-DB'!Q:Q,'Transport-DB'!C:C,"="&amp;'Work DB'!C735)</f>
        <v>0</v>
      </c>
      <c r="AI735" s="170">
        <f>SUMIFS(Civil_DB[قالب بندی],Civil_DB[تاریخ],"="&amp;'Work DB'!C735)</f>
        <v>0</v>
      </c>
      <c r="AJ735" s="169"/>
      <c r="AK735" s="167">
        <f>SUMIFS(Civil_DB[بتن],Civil_DB[تاریخ],"="&amp;'Work DB'!C735)</f>
        <v>0</v>
      </c>
      <c r="AL735" s="28"/>
      <c r="AM735" s="29"/>
      <c r="AN735" s="31"/>
      <c r="AO735" s="28"/>
      <c r="AP735" s="29"/>
      <c r="AQ735" s="29"/>
      <c r="AR735" s="30"/>
      <c r="AS735" s="28"/>
      <c r="AT735" s="29"/>
      <c r="AU735" s="30"/>
      <c r="AV735" s="184"/>
      <c r="AW735" s="29"/>
      <c r="AX735" s="29"/>
      <c r="AY735" s="29"/>
      <c r="AZ735" s="29"/>
      <c r="BA735" s="29"/>
      <c r="BB735" s="29"/>
      <c r="BC735" s="30"/>
      <c r="BD735" s="249"/>
      <c r="BE735" s="249"/>
      <c r="BF735" s="249"/>
      <c r="BG735" s="249"/>
      <c r="BH735" s="32"/>
      <c r="BI735" s="56"/>
    </row>
    <row r="736" spans="2:61" s="15" customFormat="1" ht="21" x14ac:dyDescent="0.25">
      <c r="B736" s="47"/>
      <c r="C736" s="20">
        <f t="shared" si="83"/>
        <v>46101</v>
      </c>
      <c r="D736" s="168">
        <f>SUMIFS('Transport-DB'!O:O,'Transport-DB'!C:C,"="&amp;'Work DB'!C736,'Transport-DB'!F:F,"="&amp;'Work DB'!$D$4)</f>
        <v>0</v>
      </c>
      <c r="E736" s="169">
        <f>SUMIFS('Transport-DB'!O:O,'Transport-DB'!C:C,"="&amp;'Work DB'!C736,'Transport-DB'!F:F,"="&amp;'Work DB'!$E$4)</f>
        <v>0</v>
      </c>
      <c r="F736" s="169">
        <f>SUMIFS('Transport-DB'!O:O,'Transport-DB'!C:C,"="&amp;'Work DB'!C736,'Transport-DB'!F:F,"="&amp;'Work DB'!$F$4)</f>
        <v>0</v>
      </c>
      <c r="G736" s="169">
        <f>SUMIFS('Transport-DB'!O:O,'Transport-DB'!C:C,"="&amp;'Work DB'!C736,'Transport-DB'!F:F,"="&amp;'Work DB'!$G$4)</f>
        <v>0</v>
      </c>
      <c r="H736" s="166">
        <f>SUMIFS('Transport-DB'!O:O,'Transport-DB'!C:C,"="&amp;'Work DB'!C736,'Transport-DB'!F:F,"="&amp;'Work DB'!$H$4)</f>
        <v>0</v>
      </c>
      <c r="I736" s="169">
        <f>SUMIFS('Transport-DB'!O:O,'Transport-DB'!C:C,"="&amp;'Work DB'!C736,'Transport-DB'!F:F,"="&amp;'Work DB'!$I$4)</f>
        <v>0</v>
      </c>
      <c r="J736" s="337">
        <f>SUMIFS('Transport-DB'!O:O,'Transport-DB'!C:C,"="&amp;'Work DB'!C736,'Transport-DB'!F:F,"="&amp;'Work DB'!$J$4)</f>
        <v>0</v>
      </c>
      <c r="K736" s="168">
        <f>SUMIFS('Transport-DB'!N:N,'Transport-DB'!C:C,"="&amp;'Work DB'!C736,'Transport-DB'!F:F,"="&amp;'Work DB'!$K$4)</f>
        <v>0</v>
      </c>
      <c r="L736" s="169">
        <f>SUMIFS('Transport-DB'!N:N,'Transport-DB'!C:C,"="&amp;'Work DB'!C736,'Transport-DB'!F:F,"="&amp;'Work DB'!$L$4)</f>
        <v>0</v>
      </c>
      <c r="M736" s="169">
        <f>SUMIFS('Transport-DB'!N:N,'Transport-DB'!C:C,"="&amp;'Work DB'!C736,'Transport-DB'!F:F,"="&amp;'Work DB'!$M$4)</f>
        <v>0</v>
      </c>
      <c r="N736" s="169">
        <f>SUMIFS('Transport-DB'!N:N,'Transport-DB'!C:C,"="&amp;'Work DB'!C736,'Transport-DB'!F:F,"="&amp;'Work DB'!$N$4)</f>
        <v>0</v>
      </c>
      <c r="O736" s="169">
        <f>SUMIFS('Transport-DB'!N:N,'Transport-DB'!C:C,"="&amp;'Work DB'!C736,'Transport-DB'!F:F,"="&amp;'Work DB'!$O$4)</f>
        <v>0</v>
      </c>
      <c r="P736" s="169">
        <f>SUMIFS('Transport-DB'!N:N,'Transport-DB'!C:C,"="&amp;'Work DB'!C736,'Transport-DB'!F:F,"="&amp;'Work DB'!$P$4)</f>
        <v>0</v>
      </c>
      <c r="Q736" s="166">
        <f>SUMIFS('Transport-DB'!N:N,'Transport-DB'!C:C,"="&amp;'Work DB'!C736,'Transport-DB'!F:F,"="&amp;'Work DB'!$Q$4)</f>
        <v>0</v>
      </c>
      <c r="R736" s="167">
        <f>SUMIFS('Transport-DB'!N:N,'Transport-DB'!C:C,"="&amp;'Work DB'!C736,'Transport-DB'!F:F,"="&amp;'Work DB'!$R$4)</f>
        <v>0</v>
      </c>
      <c r="S736" s="168">
        <f>SUM(D736:J736)+SUM(K736:R736)-M736-SUMIFS(Transport_DB[ترانشه],Transport_DB[توضیحات],"دیسپوزال",Transport_DB[تاریخ],'Work DB'!C736)</f>
        <v>0</v>
      </c>
      <c r="T736" s="169">
        <f t="shared" si="82"/>
        <v>0</v>
      </c>
      <c r="U736" s="169"/>
      <c r="V736" s="169"/>
      <c r="W736" s="169"/>
      <c r="X736" s="169"/>
      <c r="Y736" s="167"/>
      <c r="Z736" s="249"/>
      <c r="AA736" s="168">
        <f>SUMIFS('Transport-DB'!P:P,'Transport-DB'!C:C,"="&amp;'Work DB'!C736,'Transport-DB'!F:F,"="&amp;'Work DB'!$AA$4)</f>
        <v>0</v>
      </c>
      <c r="AB736" s="169">
        <f>SUMIFS('Transport-DB'!P:P,'Transport-DB'!C:C,"="&amp;'Work DB'!C736,'Transport-DB'!F:F,"="&amp;'Work DB'!$AB$4)</f>
        <v>0</v>
      </c>
      <c r="AC736" s="169">
        <f>SUMIFS('Transport-DB'!P:P,'Transport-DB'!C:C,"="&amp;'Work DB'!C736,'Transport-DB'!F:F,"="&amp;'Work DB'!$AC$4)</f>
        <v>0</v>
      </c>
      <c r="AD736" s="166">
        <f>SUMIFS('Transport-DB'!P:P,'Transport-DB'!C:C,"="&amp;'Work DB'!C736,'Transport-DB'!F:F,"="&amp;'Work DB'!$AD$4)</f>
        <v>0</v>
      </c>
      <c r="AE736" s="166">
        <f>SUMIFS('Transport-DB'!P:P,'Transport-DB'!C:C,"="&amp;'Work DB'!C736,'Transport-DB'!F:F,"="&amp;'Work DB'!$AE$4)</f>
        <v>0</v>
      </c>
      <c r="AF736" s="166">
        <f>SUMIFS('Transport-DB'!P:P,'Transport-DB'!C:C,"="&amp;'Work DB'!C736,'Transport-DB'!F:F,"="&amp;'Work DB'!$AF$4)</f>
        <v>0</v>
      </c>
      <c r="AG736" s="167"/>
      <c r="AH736" s="168">
        <f>SUMIFS('Transport-DB'!Q:Q,'Transport-DB'!C:C,"="&amp;'Work DB'!C736)</f>
        <v>0</v>
      </c>
      <c r="AI736" s="170">
        <f>SUMIFS(Civil_DB[قالب بندی],Civil_DB[تاریخ],"="&amp;'Work DB'!C736)</f>
        <v>0</v>
      </c>
      <c r="AJ736" s="169"/>
      <c r="AK736" s="167">
        <f>SUMIFS(Civil_DB[بتن],Civil_DB[تاریخ],"="&amp;'Work DB'!C736)</f>
        <v>0</v>
      </c>
      <c r="AL736" s="28"/>
      <c r="AM736" s="29"/>
      <c r="AN736" s="31"/>
      <c r="AO736" s="28"/>
      <c r="AP736" s="29"/>
      <c r="AQ736" s="29"/>
      <c r="AR736" s="30"/>
      <c r="AS736" s="28"/>
      <c r="AT736" s="29"/>
      <c r="AU736" s="30"/>
      <c r="AV736" s="184"/>
      <c r="AW736" s="29"/>
      <c r="AX736" s="29"/>
      <c r="AY736" s="29"/>
      <c r="AZ736" s="29"/>
      <c r="BA736" s="29"/>
      <c r="BB736" s="29"/>
      <c r="BC736" s="30"/>
      <c r="BD736" s="249"/>
      <c r="BE736" s="249"/>
      <c r="BF736" s="249"/>
      <c r="BG736" s="249"/>
      <c r="BH736" s="32"/>
      <c r="BI736" s="56"/>
    </row>
    <row r="737" spans="2:61" s="15" customFormat="1" ht="21" x14ac:dyDescent="0.25">
      <c r="B737" s="47"/>
      <c r="C737" s="20"/>
      <c r="D737" s="168"/>
      <c r="E737" s="169"/>
      <c r="F737" s="169"/>
      <c r="G737" s="169"/>
      <c r="H737" s="166"/>
      <c r="I737" s="167"/>
      <c r="J737" s="337"/>
      <c r="K737" s="168"/>
      <c r="L737" s="169"/>
      <c r="M737" s="169"/>
      <c r="N737" s="169"/>
      <c r="O737" s="169"/>
      <c r="P737" s="169"/>
      <c r="Q737" s="166"/>
      <c r="R737" s="166"/>
      <c r="S737" s="168"/>
      <c r="T737" s="169"/>
      <c r="U737" s="169"/>
      <c r="V737" s="169"/>
      <c r="W737" s="169"/>
      <c r="X737" s="169"/>
      <c r="Y737" s="167"/>
      <c r="Z737" s="249"/>
      <c r="AA737" s="168"/>
      <c r="AB737" s="169"/>
      <c r="AC737" s="169"/>
      <c r="AD737" s="166"/>
      <c r="AE737" s="165"/>
      <c r="AF737" s="166"/>
      <c r="AG737" s="167"/>
      <c r="AH737" s="168"/>
      <c r="AI737" s="170"/>
      <c r="AJ737" s="169"/>
      <c r="AK737" s="167"/>
      <c r="AL737" s="28"/>
      <c r="AM737" s="29"/>
      <c r="AN737" s="31"/>
      <c r="AO737" s="28"/>
      <c r="AP737" s="29"/>
      <c r="AQ737" s="29"/>
      <c r="AR737" s="30"/>
      <c r="AS737" s="28"/>
      <c r="AT737" s="29"/>
      <c r="AU737" s="30"/>
      <c r="AV737" s="28"/>
      <c r="AW737" s="29"/>
      <c r="AX737" s="29"/>
      <c r="AY737" s="29"/>
      <c r="AZ737" s="29"/>
      <c r="BA737" s="29"/>
      <c r="BB737" s="29"/>
      <c r="BC737" s="30"/>
      <c r="BD737" s="249"/>
      <c r="BE737" s="249"/>
      <c r="BF737" s="249"/>
      <c r="BG737" s="249"/>
      <c r="BH737" s="32"/>
      <c r="BI737" s="56"/>
    </row>
    <row r="738" spans="2:61" s="15" customFormat="1" ht="21" x14ac:dyDescent="0.25">
      <c r="B738" s="47"/>
      <c r="C738" s="20"/>
      <c r="D738" s="168"/>
      <c r="E738" s="169"/>
      <c r="F738" s="169"/>
      <c r="G738" s="169"/>
      <c r="H738" s="166"/>
      <c r="I738" s="167"/>
      <c r="J738" s="337"/>
      <c r="K738" s="168"/>
      <c r="L738" s="169"/>
      <c r="M738" s="169"/>
      <c r="N738" s="169"/>
      <c r="O738" s="169"/>
      <c r="P738" s="169"/>
      <c r="Q738" s="166"/>
      <c r="R738" s="166"/>
      <c r="S738" s="168"/>
      <c r="T738" s="169"/>
      <c r="U738" s="169"/>
      <c r="V738" s="169"/>
      <c r="W738" s="169"/>
      <c r="X738" s="169"/>
      <c r="Y738" s="167"/>
      <c r="Z738" s="249"/>
      <c r="AA738" s="168"/>
      <c r="AB738" s="169"/>
      <c r="AC738" s="169"/>
      <c r="AD738" s="166"/>
      <c r="AE738" s="165"/>
      <c r="AF738" s="166"/>
      <c r="AG738" s="167"/>
      <c r="AH738" s="168"/>
      <c r="AI738" s="170"/>
      <c r="AJ738" s="169"/>
      <c r="AK738" s="167"/>
      <c r="AL738" s="28"/>
      <c r="AM738" s="29"/>
      <c r="AN738" s="31"/>
      <c r="AO738" s="28"/>
      <c r="AP738" s="29"/>
      <c r="AQ738" s="29"/>
      <c r="AR738" s="30"/>
      <c r="AS738" s="28"/>
      <c r="AT738" s="29"/>
      <c r="AU738" s="30"/>
      <c r="AV738" s="28"/>
      <c r="AW738" s="29"/>
      <c r="AX738" s="29"/>
      <c r="AY738" s="29"/>
      <c r="AZ738" s="29"/>
      <c r="BA738" s="29"/>
      <c r="BB738" s="29"/>
      <c r="BC738" s="30"/>
      <c r="BD738" s="249"/>
      <c r="BE738" s="249"/>
      <c r="BF738" s="249"/>
      <c r="BG738" s="249"/>
      <c r="BH738" s="32"/>
      <c r="BI738" s="56"/>
    </row>
    <row r="739" spans="2:61" s="15" customFormat="1" ht="21.75" thickBot="1" x14ac:dyDescent="0.3">
      <c r="B739" s="47"/>
      <c r="C739" s="21"/>
      <c r="D739" s="168"/>
      <c r="E739" s="169"/>
      <c r="F739" s="169"/>
      <c r="G739" s="169"/>
      <c r="H739" s="166"/>
      <c r="I739" s="167"/>
      <c r="J739" s="337"/>
      <c r="K739" s="168"/>
      <c r="L739" s="169"/>
      <c r="M739" s="169"/>
      <c r="N739" s="169"/>
      <c r="O739" s="169"/>
      <c r="P739" s="169"/>
      <c r="Q739" s="166"/>
      <c r="R739" s="166"/>
      <c r="S739" s="168"/>
      <c r="T739" s="169"/>
      <c r="U739" s="169"/>
      <c r="V739" s="169"/>
      <c r="W739" s="169"/>
      <c r="X739" s="169"/>
      <c r="Y739" s="167"/>
      <c r="Z739" s="249"/>
      <c r="AA739" s="168"/>
      <c r="AB739" s="169"/>
      <c r="AC739" s="169"/>
      <c r="AD739" s="166"/>
      <c r="AE739" s="165"/>
      <c r="AF739" s="166"/>
      <c r="AG739" s="167"/>
      <c r="AH739" s="168"/>
      <c r="AI739" s="455"/>
      <c r="AJ739" s="456"/>
      <c r="AK739" s="457"/>
      <c r="AL739" s="33"/>
      <c r="AM739" s="34"/>
      <c r="AN739" s="36"/>
      <c r="AO739" s="33"/>
      <c r="AP739" s="34"/>
      <c r="AQ739" s="34"/>
      <c r="AR739" s="35"/>
      <c r="AS739" s="33"/>
      <c r="AT739" s="34"/>
      <c r="AU739" s="35"/>
      <c r="AV739" s="33"/>
      <c r="AW739" s="34"/>
      <c r="AX739" s="34"/>
      <c r="AY739" s="34"/>
      <c r="AZ739" s="34"/>
      <c r="BA739" s="34"/>
      <c r="BB739" s="34"/>
      <c r="BC739" s="35"/>
      <c r="BD739" s="251"/>
      <c r="BE739" s="251"/>
      <c r="BF739" s="251"/>
      <c r="BG739" s="251"/>
      <c r="BH739" s="32"/>
      <c r="BI739" s="57"/>
    </row>
  </sheetData>
  <mergeCells count="11">
    <mergeCell ref="S3:Y3"/>
    <mergeCell ref="AA3:AG3"/>
    <mergeCell ref="AH3:AK3"/>
    <mergeCell ref="D3:J3"/>
    <mergeCell ref="K3:R3"/>
    <mergeCell ref="BP115:BS115"/>
    <mergeCell ref="BD3:BH3"/>
    <mergeCell ref="AS3:AU3"/>
    <mergeCell ref="AL3:AN3"/>
    <mergeCell ref="AV3:BC3"/>
    <mergeCell ref="AO3:AR3"/>
  </mergeCells>
  <conditionalFormatting sqref="C192:I736">
    <cfRule type="expression" dxfId="68" priority="9">
      <formula>$C192=ROUNDDOWN(NOW(),0)-1</formula>
    </cfRule>
  </conditionalFormatting>
  <conditionalFormatting sqref="C5:BI5 AK5:AK736 I6:AH6 AL6:BI119 C6:H191 AI6:AJ736 S7:AG11 I7:I191 J7:R736 AH7:AH739 T12:AG191 S12:S230 BB120:BI136 AL120:BA185 BB137:BH137 CB137 BB138:BI185 AL186:BI222 T192:AH192 T193:AG230 S231:AG736 AL252:BI736 C737:AG739 AI737:BI739 AK226:AU226 BD241:BI241 AL241:AU241 BD243:BI243 BD245:BI245 BD247:BI247 BD249:BI249 BD251:BI251 AW226:BA226 AL223:AU225 AW223:BI225 AS244:AU244 AS247:AU247 AS250:AU250 AL242:AR251">
    <cfRule type="expression" dxfId="67" priority="10">
      <formula>$C5=ROUNDDOWN(NOW(),0)-1</formula>
    </cfRule>
  </conditionalFormatting>
  <conditionalFormatting sqref="AL227:AU240 AW235:AX235 AW227:AZ234 AS242:AU243 AS245:AU246 AS248:AU249 AS251:AU251 AW236:AZ251">
    <cfRule type="expression" dxfId="66" priority="3">
      <formula>$C227=ROUNDDOWN(NOW(),0)-1</formula>
    </cfRule>
  </conditionalFormatting>
  <conditionalFormatting sqref="BA227:BI232 BA234:BI240 BA233:BH233 BB226:BI226 AY235:AZ235 BA241:BC241 BA242:BI242 BA244:BI244 BA246:BI246 BA248:BI248 BB250:BI250 BA243:BC243 BA245:BC245 BA247:BC247 BB249:BC249 BB251:BC251 BA249:BA251">
    <cfRule type="expression" dxfId="65" priority="2">
      <formula>$C226=ROUNDDOWN(NOW(),0)-1</formula>
    </cfRule>
  </conditionalFormatting>
  <conditionalFormatting sqref="BP127:BR127">
    <cfRule type="expression" dxfId="64" priority="8">
      <formula>$C127=ROUNDDOWN(NOW(),0)-1</formula>
    </cfRule>
  </conditionalFormatting>
  <conditionalFormatting sqref="AV223:AV251">
    <cfRule type="expression" dxfId="63" priority="1">
      <formula>$C223=ROUNDDOWN(NOW(),0)-1</formula>
    </cfRule>
  </conditionalFormatting>
  <printOptions horizontalCentered="1"/>
  <pageMargins left="0.19685039370078741" right="0.19685039370078741" top="0.19685039370078741" bottom="0.19685039370078741" header="0.31496062992125984" footer="0.31496062992125984"/>
  <pageSetup paperSize="8" scale="33"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A345A-0482-461C-843C-58186E1B3764}">
  <sheetPr>
    <pageSetUpPr fitToPage="1"/>
  </sheetPr>
  <dimension ref="A1:N157"/>
  <sheetViews>
    <sheetView rightToLeft="1" view="pageBreakPreview" zoomScaleNormal="100" zoomScaleSheetLayoutView="100" workbookViewId="0">
      <selection activeCell="L7" sqref="L7"/>
    </sheetView>
  </sheetViews>
  <sheetFormatPr defaultRowHeight="15" x14ac:dyDescent="0.25"/>
  <cols>
    <col min="2" max="2" width="28" customWidth="1"/>
    <col min="3" max="3" width="16.85546875" customWidth="1"/>
    <col min="4" max="4" width="19" customWidth="1"/>
    <col min="5" max="6" width="17" customWidth="1"/>
    <col min="7" max="7" width="21.7109375" customWidth="1"/>
    <col min="8" max="8" width="18" customWidth="1"/>
    <col min="9" max="9" width="17" customWidth="1"/>
    <col min="10" max="10" width="21.7109375" customWidth="1"/>
    <col min="11" max="11" width="18" customWidth="1"/>
    <col min="12" max="12" width="17" customWidth="1"/>
    <col min="13" max="13" width="21.7109375" customWidth="1"/>
    <col min="14" max="14" width="18" customWidth="1"/>
  </cols>
  <sheetData>
    <row r="1" spans="1:14" ht="24.75" customHeight="1" x14ac:dyDescent="0.25"/>
    <row r="2" spans="1:14" ht="27.75" customHeight="1" x14ac:dyDescent="0.25">
      <c r="B2" s="438"/>
      <c r="C2" s="438"/>
      <c r="D2" s="438"/>
      <c r="I2" s="615" t="s">
        <v>556</v>
      </c>
      <c r="J2" s="615"/>
      <c r="K2" s="436"/>
      <c r="L2" s="460" t="s">
        <v>557</v>
      </c>
      <c r="M2" s="436"/>
    </row>
    <row r="3" spans="1:14" ht="29.25" customHeight="1" x14ac:dyDescent="0.25">
      <c r="A3" s="616" t="s">
        <v>73</v>
      </c>
      <c r="B3" s="617" t="s">
        <v>515</v>
      </c>
      <c r="C3" s="618" t="s">
        <v>566</v>
      </c>
      <c r="D3" s="619"/>
      <c r="E3" s="617" t="s">
        <v>431</v>
      </c>
      <c r="F3" s="617"/>
      <c r="G3" s="617"/>
      <c r="H3" s="617"/>
      <c r="I3" s="617" t="s">
        <v>541</v>
      </c>
      <c r="J3" s="617"/>
      <c r="K3" s="617"/>
      <c r="L3" s="617" t="s">
        <v>432</v>
      </c>
      <c r="M3" s="617"/>
      <c r="N3" s="617"/>
    </row>
    <row r="4" spans="1:14" ht="29.25" customHeight="1" x14ac:dyDescent="0.25">
      <c r="A4" s="616"/>
      <c r="B4" s="617"/>
      <c r="C4" s="620" t="s">
        <v>516</v>
      </c>
      <c r="D4" s="621"/>
      <c r="E4" s="467"/>
      <c r="F4" s="469"/>
      <c r="G4" s="469"/>
      <c r="H4" s="468"/>
      <c r="I4" s="467"/>
      <c r="J4" s="469"/>
      <c r="K4" s="468"/>
      <c r="L4" s="467"/>
      <c r="M4" s="469"/>
      <c r="N4" s="468"/>
    </row>
    <row r="5" spans="1:14" ht="24.75" x14ac:dyDescent="0.25">
      <c r="A5" s="616"/>
      <c r="B5" s="617"/>
      <c r="C5" s="622"/>
      <c r="D5" s="623"/>
      <c r="E5" s="618" t="s">
        <v>516</v>
      </c>
      <c r="F5" s="624"/>
      <c r="G5" s="624"/>
      <c r="H5" s="619"/>
      <c r="I5" s="618" t="s">
        <v>516</v>
      </c>
      <c r="J5" s="624"/>
      <c r="K5" s="619"/>
      <c r="L5" s="618" t="s">
        <v>516</v>
      </c>
      <c r="M5" s="624"/>
      <c r="N5" s="619"/>
    </row>
    <row r="6" spans="1:14" ht="24.75" x14ac:dyDescent="0.25">
      <c r="A6" s="616"/>
      <c r="B6" s="617"/>
      <c r="C6" s="461" t="s">
        <v>514</v>
      </c>
      <c r="D6" s="461" t="s">
        <v>533</v>
      </c>
      <c r="E6" s="461" t="s">
        <v>482</v>
      </c>
      <c r="F6" s="461"/>
      <c r="G6" s="461" t="s">
        <v>514</v>
      </c>
      <c r="H6" s="461" t="s">
        <v>517</v>
      </c>
      <c r="I6" s="461" t="s">
        <v>482</v>
      </c>
      <c r="J6" s="461" t="s">
        <v>514</v>
      </c>
      <c r="K6" s="461" t="s">
        <v>517</v>
      </c>
      <c r="L6" s="461" t="s">
        <v>482</v>
      </c>
      <c r="M6" s="461" t="s">
        <v>514</v>
      </c>
      <c r="N6" s="461" t="s">
        <v>517</v>
      </c>
    </row>
    <row r="7" spans="1:14" ht="24.75" x14ac:dyDescent="0.25">
      <c r="A7" s="97">
        <f>ROW()-5</f>
        <v>2</v>
      </c>
      <c r="B7" s="437">
        <v>712250</v>
      </c>
      <c r="C7" s="228">
        <f>SUMIFS(Transport_DB[پی کنی],Transport_DB[کیلومتر بارگیری],$B7,Transport_DB[نوع محل پی کنی/ نوع خاک],C$6)</f>
        <v>106.4</v>
      </c>
      <c r="D7" s="228">
        <f>SUMIFS(Transport_DB[پی کنی],Transport_DB[کیلومتر بارگیری],$B7,Transport_DB[نوع محل پی کنی/ نوع خاک],D$6)</f>
        <v>325.85000000000002</v>
      </c>
      <c r="E7" s="174">
        <f>SUMIFS(Civil_DB[قالب بندی],Civil_DB[محل اجرا],$B7,Civil_DB[نوع سازه],E$6)</f>
        <v>10</v>
      </c>
      <c r="F7" s="174"/>
      <c r="G7" s="174">
        <f>SUMIFS(Civil_DB[قالب بندی],Civil_DB[محل اجرا],$B7,Civil_DB[نوع سازه],G$6)</f>
        <v>316</v>
      </c>
      <c r="H7" s="228">
        <f>SUMIFS(Civil_DB[قالب بندی],Civil_DB[محل اجرا],$B7,Civil_DB[نوع سازه],H$6)</f>
        <v>205</v>
      </c>
      <c r="I7" s="174">
        <f>SUMIFS(Civil_DB[آرماتور بندی],Civil_DB[محل اجرا],$B7,Civil_DB[نوع سازه],I$6)</f>
        <v>0</v>
      </c>
      <c r="J7" s="174">
        <f>SUMIFS(Civil_DB[آرماتور بندی],Civil_DB[محل اجرا],$B7,Civil_DB[نوع سازه],J$6)</f>
        <v>0</v>
      </c>
      <c r="K7" s="228">
        <f>SUMIFS(Civil_DB[آرماتور بندی],Civil_DB[محل اجرا],$B7,Civil_DB[نوع سازه],K$6)</f>
        <v>0</v>
      </c>
      <c r="L7" s="174">
        <f>SUMIFS(Civil_DB[بتن],Civil_DB[محل اجرا],$B7,Civil_DB[نوع سازه],L$6)</f>
        <v>338</v>
      </c>
      <c r="M7" s="174">
        <f>SUMIFS(Civil_DB[بتن],Civil_DB[محل اجرا],$B7,Civil_DB[نوع سازه],M$6)</f>
        <v>389</v>
      </c>
      <c r="N7" s="228">
        <f>SUMIFS(Civil_DB[بتن],Civil_DB[محل اجرا],$B7,Civil_DB[نوع سازه],N$6)</f>
        <v>0</v>
      </c>
    </row>
    <row r="8" spans="1:14" ht="24.75" x14ac:dyDescent="0.25">
      <c r="A8" s="97">
        <f>ROW()-5</f>
        <v>3</v>
      </c>
      <c r="B8" s="437">
        <v>712375</v>
      </c>
      <c r="C8" s="228">
        <f>SUMIFS(Transport_DB[پی کنی],Transport_DB[کیلومتر بارگیری],$B8,Transport_DB[نوع محل پی کنی/ نوع خاک],C$6)</f>
        <v>113.05000000000001</v>
      </c>
      <c r="D8" s="228">
        <f>SUMIFS(Transport_DB[پی کنی],Transport_DB[کیلومتر بارگیری],$B8,Transport_DB[نوع محل پی کنی/ نوع خاک],D$6)</f>
        <v>46.550000000000004</v>
      </c>
      <c r="E8" s="174">
        <f>SUMIFS(Civil_DB[قالب بندی],Civil_DB[محل اجرا],$B8,Civil_DB[نوع سازه],E$6)</f>
        <v>0</v>
      </c>
      <c r="F8" s="174"/>
      <c r="G8" s="174">
        <f>SUMIFS(Civil_DB[قالب بندی],Civil_DB[محل اجرا],$B8,Civil_DB[نوع سازه],G$6)</f>
        <v>620</v>
      </c>
      <c r="H8" s="228">
        <f>SUMIFS(Civil_DB[قالب بندی],Civil_DB[محل اجرا],$B8,Civil_DB[نوع سازه],H$6)</f>
        <v>0</v>
      </c>
      <c r="I8" s="174">
        <f>SUMIFS(Civil_DB[آرماتور بندی],Civil_DB[محل اجرا],$B8,Civil_DB[نوع سازه],I$6)</f>
        <v>0</v>
      </c>
      <c r="J8" s="174">
        <f>SUMIFS(Civil_DB[آرماتور بندی],Civil_DB[محل اجرا],$B8,Civil_DB[نوع سازه],J$6)</f>
        <v>0</v>
      </c>
      <c r="K8" s="228">
        <f>SUMIFS(Civil_DB[آرماتور بندی],Civil_DB[محل اجرا],$B8,Civil_DB[نوع سازه],K$6)</f>
        <v>0</v>
      </c>
      <c r="L8" s="174">
        <f>SUMIFS(Civil_DB[بتن],Civil_DB[محل اجرا],$B8,Civil_DB[نوع سازه],L$6)</f>
        <v>162</v>
      </c>
      <c r="M8" s="174">
        <f>SUMIFS(Civil_DB[بتن],Civil_DB[محل اجرا],$B8,Civil_DB[نوع سازه],M$6)</f>
        <v>408</v>
      </c>
      <c r="N8" s="228">
        <f>SUMIFS(Civil_DB[بتن],Civil_DB[محل اجرا],$B8,Civil_DB[نوع سازه],N$6)</f>
        <v>0</v>
      </c>
    </row>
    <row r="9" spans="1:14" ht="24.75" x14ac:dyDescent="0.25">
      <c r="A9" s="97">
        <f t="shared" ref="A9:A72" si="0">ROW()-5</f>
        <v>4</v>
      </c>
      <c r="B9" s="437">
        <v>712565</v>
      </c>
      <c r="C9" s="228">
        <f>SUMIFS(Transport_DB[پی کنی],Transport_DB[کیلومتر بارگیری],$B9,Transport_DB[نوع محل پی کنی/ نوع خاک],C$6)</f>
        <v>53.2</v>
      </c>
      <c r="D9" s="228">
        <f>SUMIFS(Transport_DB[پی کنی],Transport_DB[کیلومتر بارگیری],$B9,Transport_DB[نوع محل پی کنی/ نوع خاک],D$6)</f>
        <v>66.5</v>
      </c>
      <c r="E9" s="174">
        <f>SUMIFS(Civil_DB[قالب بندی],Civil_DB[محل اجرا],$B9,Civil_DB[نوع سازه],E$6)</f>
        <v>0</v>
      </c>
      <c r="F9" s="174"/>
      <c r="G9" s="174">
        <f>SUMIFS(Civil_DB[قالب بندی],Civil_DB[محل اجرا],$B9,Civil_DB[نوع سازه],G$6)</f>
        <v>261</v>
      </c>
      <c r="H9" s="228">
        <f>SUMIFS(Civil_DB[قالب بندی],Civil_DB[محل اجرا],$B9,Civil_DB[نوع سازه],H$6)</f>
        <v>0</v>
      </c>
      <c r="I9" s="174">
        <f>SUMIFS(Civil_DB[آرماتور بندی],Civil_DB[محل اجرا],$B9,Civil_DB[نوع سازه],I$6)</f>
        <v>0</v>
      </c>
      <c r="J9" s="174">
        <f>SUMIFS(Civil_DB[آرماتور بندی],Civil_DB[محل اجرا],$B9,Civil_DB[نوع سازه],J$6)</f>
        <v>0</v>
      </c>
      <c r="K9" s="228">
        <f>SUMIFS(Civil_DB[آرماتور بندی],Civil_DB[محل اجرا],$B9,Civil_DB[نوع سازه],K$6)</f>
        <v>0</v>
      </c>
      <c r="L9" s="174">
        <f>SUMIFS(Civil_DB[بتن],Civil_DB[محل اجرا],$B9,Civil_DB[نوع سازه],L$6)</f>
        <v>205</v>
      </c>
      <c r="M9" s="174">
        <f>SUMIFS(Civil_DB[بتن],Civil_DB[محل اجرا],$B9,Civil_DB[نوع سازه],M$6)</f>
        <v>283</v>
      </c>
      <c r="N9" s="228">
        <f>SUMIFS(Civil_DB[بتن],Civil_DB[محل اجرا],$B9,Civil_DB[نوع سازه],N$6)</f>
        <v>0</v>
      </c>
    </row>
    <row r="10" spans="1:14" ht="24.75" x14ac:dyDescent="0.25">
      <c r="A10" s="97">
        <f t="shared" si="0"/>
        <v>5</v>
      </c>
      <c r="B10" s="437">
        <v>713145</v>
      </c>
      <c r="C10" s="228">
        <f>SUMIFS(Transport_DB[پی کنی],Transport_DB[کیلومتر بارگیری],$B10,Transport_DB[نوع محل پی کنی/ نوع خاک],C$6)</f>
        <v>199.5</v>
      </c>
      <c r="D10" s="228">
        <f>SUMIFS(Transport_DB[پی کنی],Transport_DB[کیلومتر بارگیری],$B10,Transport_DB[نوع محل پی کنی/ نوع خاک],D$6)</f>
        <v>0</v>
      </c>
      <c r="E10" s="174">
        <f>SUMIFS(Civil_DB[قالب بندی],Civil_DB[محل اجرا],$B10,Civil_DB[نوع سازه],E$6)</f>
        <v>0</v>
      </c>
      <c r="F10" s="174"/>
      <c r="G10" s="174">
        <f>SUMIFS(Civil_DB[قالب بندی],Civil_DB[محل اجرا],$B10,Civil_DB[نوع سازه],G$6)</f>
        <v>627</v>
      </c>
      <c r="H10" s="228">
        <f>SUMIFS(Civil_DB[قالب بندی],Civil_DB[محل اجرا],$B10,Civil_DB[نوع سازه],H$6)</f>
        <v>0</v>
      </c>
      <c r="I10" s="174">
        <f>SUMIFS(Civil_DB[آرماتور بندی],Civil_DB[محل اجرا],$B10,Civil_DB[نوع سازه],I$6)</f>
        <v>0</v>
      </c>
      <c r="J10" s="174">
        <f>SUMIFS(Civil_DB[آرماتور بندی],Civil_DB[محل اجرا],$B10,Civil_DB[نوع سازه],J$6)</f>
        <v>0</v>
      </c>
      <c r="K10" s="228">
        <f>SUMIFS(Civil_DB[آرماتور بندی],Civil_DB[محل اجرا],$B10,Civil_DB[نوع سازه],K$6)</f>
        <v>0</v>
      </c>
      <c r="L10" s="174">
        <f>SUMIFS(Civil_DB[بتن],Civil_DB[محل اجرا],$B10,Civil_DB[نوع سازه],L$6)</f>
        <v>189</v>
      </c>
      <c r="M10" s="174">
        <f>SUMIFS(Civil_DB[بتن],Civil_DB[محل اجرا],$B10,Civil_DB[نوع سازه],M$6)</f>
        <v>454</v>
      </c>
      <c r="N10" s="228">
        <f>SUMIFS(Civil_DB[بتن],Civil_DB[محل اجرا],$B10,Civil_DB[نوع سازه],N$6)</f>
        <v>0</v>
      </c>
    </row>
    <row r="11" spans="1:14" ht="24.75" x14ac:dyDescent="0.25">
      <c r="A11" s="97">
        <f t="shared" si="0"/>
        <v>6</v>
      </c>
      <c r="B11" s="437">
        <v>713375</v>
      </c>
      <c r="C11" s="228">
        <f>SUMIFS(Transport_DB[پی کنی],Transport_DB[کیلومتر بارگیری],$B11,Transport_DB[نوع محل پی کنی/ نوع خاک],C$6)</f>
        <v>252.70000000000002</v>
      </c>
      <c r="D11" s="228">
        <f>SUMIFS(Transport_DB[پی کنی],Transport_DB[کیلومتر بارگیری],$B11,Transport_DB[نوع محل پی کنی/ نوع خاک],D$6)</f>
        <v>0</v>
      </c>
      <c r="E11" s="174">
        <f>SUMIFS(Civil_DB[قالب بندی],Civil_DB[محل اجرا],$B11,Civil_DB[نوع سازه],E$6)</f>
        <v>6</v>
      </c>
      <c r="F11" s="174"/>
      <c r="G11" s="174">
        <f>SUMIFS(Civil_DB[قالب بندی],Civil_DB[محل اجرا],$B11,Civil_DB[نوع سازه],G$6)</f>
        <v>935.5</v>
      </c>
      <c r="H11" s="228">
        <f>SUMIFS(Civil_DB[قالب بندی],Civil_DB[محل اجرا],$B11,Civil_DB[نوع سازه],H$6)</f>
        <v>0</v>
      </c>
      <c r="I11" s="174">
        <f>SUMIFS(Civil_DB[آرماتور بندی],Civil_DB[محل اجرا],$B11,Civil_DB[نوع سازه],I$6)</f>
        <v>0</v>
      </c>
      <c r="J11" s="174">
        <f>SUMIFS(Civil_DB[آرماتور بندی],Civil_DB[محل اجرا],$B11,Civil_DB[نوع سازه],J$6)</f>
        <v>0</v>
      </c>
      <c r="K11" s="228">
        <f>SUMIFS(Civil_DB[آرماتور بندی],Civil_DB[محل اجرا],$B11,Civil_DB[نوع سازه],K$6)</f>
        <v>0</v>
      </c>
      <c r="L11" s="174">
        <f>SUMIFS(Civil_DB[بتن],Civil_DB[محل اجرا],$B11,Civil_DB[نوع سازه],L$6)</f>
        <v>267</v>
      </c>
      <c r="M11" s="174">
        <f>SUMIFS(Civil_DB[بتن],Civil_DB[محل اجرا],$B11,Civil_DB[نوع سازه],M$6)</f>
        <v>656</v>
      </c>
      <c r="N11" s="228">
        <f>SUMIFS(Civil_DB[بتن],Civil_DB[محل اجرا],$B11,Civil_DB[نوع سازه],N$6)</f>
        <v>0</v>
      </c>
    </row>
    <row r="12" spans="1:14" ht="24.75" x14ac:dyDescent="0.25">
      <c r="A12" s="97">
        <f t="shared" si="0"/>
        <v>7</v>
      </c>
      <c r="B12" s="437">
        <v>713800</v>
      </c>
      <c r="C12" s="228">
        <f>SUMIFS(Transport_DB[پی کنی],Transport_DB[کیلومتر بارگیری],$B12,Transport_DB[نوع محل پی کنی/ نوع خاک],C$6)</f>
        <v>492.1</v>
      </c>
      <c r="D12" s="228">
        <f>SUMIFS(Transport_DB[پی کنی],Transport_DB[کیلومتر بارگیری],$B12,Transport_DB[نوع محل پی کنی/ نوع خاک],D$6)</f>
        <v>0</v>
      </c>
      <c r="E12" s="174">
        <f>SUMIFS(Civil_DB[قالب بندی],Civil_DB[محل اجرا],$B12,Civil_DB[نوع سازه],E$6)</f>
        <v>0</v>
      </c>
      <c r="F12" s="174"/>
      <c r="G12" s="174">
        <f>SUMIFS(Civil_DB[قالب بندی],Civil_DB[محل اجرا],$B12,Civil_DB[نوع سازه],G$6)</f>
        <v>0</v>
      </c>
      <c r="H12" s="228">
        <f>SUMIFS(Civil_DB[قالب بندی],Civil_DB[محل اجرا],$B12,Civil_DB[نوع سازه],H$6)</f>
        <v>0</v>
      </c>
      <c r="I12" s="174">
        <f>SUMIFS(Civil_DB[آرماتور بندی],Civil_DB[محل اجرا],$B12,Civil_DB[نوع سازه],I$6)</f>
        <v>0</v>
      </c>
      <c r="J12" s="174">
        <f>SUMIFS(Civil_DB[آرماتور بندی],Civil_DB[محل اجرا],$B12,Civil_DB[نوع سازه],J$6)</f>
        <v>0</v>
      </c>
      <c r="K12" s="228">
        <f>SUMIFS(Civil_DB[آرماتور بندی],Civil_DB[محل اجرا],$B12,Civil_DB[نوع سازه],K$6)</f>
        <v>0</v>
      </c>
      <c r="L12" s="174">
        <f>SUMIFS(Civil_DB[بتن],Civil_DB[محل اجرا],$B12,Civil_DB[نوع سازه],L$6)</f>
        <v>0</v>
      </c>
      <c r="M12" s="174">
        <f>SUMIFS(Civil_DB[بتن],Civil_DB[محل اجرا],$B12,Civil_DB[نوع سازه],M$6)</f>
        <v>0</v>
      </c>
      <c r="N12" s="228">
        <f>SUMIFS(Civil_DB[بتن],Civil_DB[محل اجرا],$B12,Civil_DB[نوع سازه],N$6)</f>
        <v>0</v>
      </c>
    </row>
    <row r="13" spans="1:14" ht="24.75" x14ac:dyDescent="0.25">
      <c r="A13" s="97">
        <f t="shared" si="0"/>
        <v>8</v>
      </c>
      <c r="B13" s="437">
        <v>714143</v>
      </c>
      <c r="C13" s="228">
        <f>SUMIFS(Transport_DB[پی کنی],Transport_DB[کیلومتر بارگیری],$B13,Transport_DB[نوع محل پی کنی/ نوع خاک],C$6)</f>
        <v>33.25</v>
      </c>
      <c r="D13" s="228">
        <f>SUMIFS(Transport_DB[پی کنی],Transport_DB[کیلومتر بارگیری],$B13,Transport_DB[نوع محل پی کنی/ نوع خاک],D$6)</f>
        <v>0</v>
      </c>
      <c r="E13" s="174">
        <f>SUMIFS(Civil_DB[قالب بندی],Civil_DB[محل اجرا],$B13,Civil_DB[نوع سازه],E$6)</f>
        <v>0</v>
      </c>
      <c r="F13" s="174"/>
      <c r="G13" s="174">
        <f>SUMIFS(Civil_DB[قالب بندی],Civil_DB[محل اجرا],$B13,Civil_DB[نوع سازه],G$6)</f>
        <v>91</v>
      </c>
      <c r="H13" s="228">
        <f>SUMIFS(Civil_DB[قالب بندی],Civil_DB[محل اجرا],$B13,Civil_DB[نوع سازه],H$6)</f>
        <v>0</v>
      </c>
      <c r="I13" s="174">
        <f>SUMIFS(Civil_DB[آرماتور بندی],Civil_DB[محل اجرا],$B13,Civil_DB[نوع سازه],I$6)</f>
        <v>0</v>
      </c>
      <c r="J13" s="174">
        <f>SUMIFS(Civil_DB[آرماتور بندی],Civil_DB[محل اجرا],$B13,Civil_DB[نوع سازه],J$6)</f>
        <v>0</v>
      </c>
      <c r="K13" s="228">
        <f>SUMIFS(Civil_DB[آرماتور بندی],Civil_DB[محل اجرا],$B13,Civil_DB[نوع سازه],K$6)</f>
        <v>0</v>
      </c>
      <c r="L13" s="174">
        <f>SUMIFS(Civil_DB[بتن],Civil_DB[محل اجرا],$B13,Civil_DB[نوع سازه],L$6)</f>
        <v>36</v>
      </c>
      <c r="M13" s="174">
        <f>SUMIFS(Civil_DB[بتن],Civil_DB[محل اجرا],$B13,Civil_DB[نوع سازه],M$6)</f>
        <v>24</v>
      </c>
      <c r="N13" s="228">
        <f>SUMIFS(Civil_DB[بتن],Civil_DB[محل اجرا],$B13,Civil_DB[نوع سازه],N$6)</f>
        <v>0</v>
      </c>
    </row>
    <row r="14" spans="1:14" ht="24.75" x14ac:dyDescent="0.25">
      <c r="A14" s="97">
        <f t="shared" si="0"/>
        <v>9</v>
      </c>
      <c r="B14" s="437">
        <v>714423</v>
      </c>
      <c r="C14" s="228">
        <f>SUMIFS(Transport_DB[پی کنی],Transport_DB[کیلومتر بارگیری],$B14,Transport_DB[نوع محل پی کنی/ نوع خاک],C$6)</f>
        <v>319.20000000000005</v>
      </c>
      <c r="D14" s="228">
        <f>SUMIFS(Transport_DB[پی کنی],Transport_DB[کیلومتر بارگیری],$B14,Transport_DB[نوع محل پی کنی/ نوع خاک],D$6)</f>
        <v>0</v>
      </c>
      <c r="E14" s="174">
        <f>SUMIFS(Civil_DB[قالب بندی],Civil_DB[محل اجرا],$B14,Civil_DB[نوع سازه],E$6)</f>
        <v>36</v>
      </c>
      <c r="F14" s="174"/>
      <c r="G14" s="174">
        <f>SUMIFS(Civil_DB[قالب بندی],Civil_DB[محل اجرا],$B14,Civil_DB[نوع سازه],G$6)</f>
        <v>0</v>
      </c>
      <c r="H14" s="228">
        <f>SUMIFS(Civil_DB[قالب بندی],Civil_DB[محل اجرا],$B14,Civil_DB[نوع سازه],H$6)</f>
        <v>0</v>
      </c>
      <c r="I14" s="174">
        <f>SUMIFS(Civil_DB[آرماتور بندی],Civil_DB[محل اجرا],$B14,Civil_DB[نوع سازه],I$6)</f>
        <v>0</v>
      </c>
      <c r="J14" s="174">
        <f>SUMIFS(Civil_DB[آرماتور بندی],Civil_DB[محل اجرا],$B14,Civil_DB[نوع سازه],J$6)</f>
        <v>0</v>
      </c>
      <c r="K14" s="228">
        <f>SUMIFS(Civil_DB[آرماتور بندی],Civil_DB[محل اجرا],$B14,Civil_DB[نوع سازه],K$6)</f>
        <v>0</v>
      </c>
      <c r="L14" s="174">
        <f>SUMIFS(Civil_DB[بتن],Civil_DB[محل اجرا],$B14,Civil_DB[نوع سازه],L$6)</f>
        <v>260</v>
      </c>
      <c r="M14" s="174">
        <f>SUMIFS(Civil_DB[بتن],Civil_DB[محل اجرا],$B14,Civil_DB[نوع سازه],M$6)</f>
        <v>0</v>
      </c>
      <c r="N14" s="228">
        <f>SUMIFS(Civil_DB[بتن],Civil_DB[محل اجرا],$B14,Civil_DB[نوع سازه],N$6)</f>
        <v>0</v>
      </c>
    </row>
    <row r="15" spans="1:14" ht="24.75" x14ac:dyDescent="0.25">
      <c r="A15" s="97">
        <f t="shared" si="0"/>
        <v>10</v>
      </c>
      <c r="B15" s="437">
        <v>716178</v>
      </c>
      <c r="C15" s="228">
        <f>SUMIFS(Transport_DB[پی کنی],Transport_DB[کیلومتر بارگیری],$B15,Transport_DB[نوع محل پی کنی/ نوع خاک],C$6)</f>
        <v>232.75000000000003</v>
      </c>
      <c r="D15" s="228">
        <f>SUMIFS(Transport_DB[پی کنی],Transport_DB[کیلومتر بارگیری],$B15,Transport_DB[نوع محل پی کنی/ نوع خاک],D$6)</f>
        <v>0</v>
      </c>
      <c r="E15" s="174">
        <f>SUMIFS(Civil_DB[قالب بندی],Civil_DB[محل اجرا],$B15,Civil_DB[نوع سازه],E$6)</f>
        <v>50</v>
      </c>
      <c r="F15" s="174"/>
      <c r="G15" s="174">
        <f>SUMIFS(Civil_DB[قالب بندی],Civil_DB[محل اجرا],$B15,Civil_DB[نوع سازه],G$6)</f>
        <v>0</v>
      </c>
      <c r="H15" s="228">
        <f>SUMIFS(Civil_DB[قالب بندی],Civil_DB[محل اجرا],$B15,Civil_DB[نوع سازه],H$6)</f>
        <v>0</v>
      </c>
      <c r="I15" s="174">
        <f>SUMIFS(Civil_DB[آرماتور بندی],Civil_DB[محل اجرا],$B15,Civil_DB[نوع سازه],I$6)</f>
        <v>0</v>
      </c>
      <c r="J15" s="174">
        <f>SUMIFS(Civil_DB[آرماتور بندی],Civil_DB[محل اجرا],$B15,Civil_DB[نوع سازه],J$6)</f>
        <v>0</v>
      </c>
      <c r="K15" s="228">
        <f>SUMIFS(Civil_DB[آرماتور بندی],Civil_DB[محل اجرا],$B15,Civil_DB[نوع سازه],K$6)</f>
        <v>0</v>
      </c>
      <c r="L15" s="174">
        <f>SUMIFS(Civil_DB[بتن],Civil_DB[محل اجرا],$B15,Civil_DB[نوع سازه],L$6)</f>
        <v>94</v>
      </c>
      <c r="M15" s="174">
        <f>SUMIFS(Civil_DB[بتن],Civil_DB[محل اجرا],$B15,Civil_DB[نوع سازه],M$6)</f>
        <v>43</v>
      </c>
      <c r="N15" s="228">
        <f>SUMIFS(Civil_DB[بتن],Civil_DB[محل اجرا],$B15,Civil_DB[نوع سازه],N$6)</f>
        <v>0</v>
      </c>
    </row>
    <row r="16" spans="1:14" ht="24.75" x14ac:dyDescent="0.25">
      <c r="A16" s="97">
        <f t="shared" si="0"/>
        <v>11</v>
      </c>
      <c r="B16" s="437">
        <v>716400</v>
      </c>
      <c r="C16" s="228">
        <f>SUMIFS(Transport_DB[پی کنی],Transport_DB[کیلومتر بارگیری],$B16,Transport_DB[نوع محل پی کنی/ نوع خاک],C$6)</f>
        <v>33.25</v>
      </c>
      <c r="D16" s="228">
        <f>SUMIFS(Transport_DB[پی کنی],Transport_DB[کیلومتر بارگیری],$B16,Transport_DB[نوع محل پی کنی/ نوع خاک],D$6)</f>
        <v>0</v>
      </c>
      <c r="E16" s="174">
        <f>SUMIFS(Civil_DB[قالب بندی],Civil_DB[محل اجرا],$B16,Civil_DB[نوع سازه],E$6)</f>
        <v>10</v>
      </c>
      <c r="F16" s="174"/>
      <c r="G16" s="174">
        <f>SUMIFS(Civil_DB[قالب بندی],Civil_DB[محل اجرا],$B16,Civil_DB[نوع سازه],G$6)</f>
        <v>0</v>
      </c>
      <c r="H16" s="228">
        <f>SUMIFS(Civil_DB[قالب بندی],Civil_DB[محل اجرا],$B16,Civil_DB[نوع سازه],H$6)</f>
        <v>0</v>
      </c>
      <c r="I16" s="174">
        <f>SUMIFS(Civil_DB[آرماتور بندی],Civil_DB[محل اجرا],$B16,Civil_DB[نوع سازه],I$6)</f>
        <v>0</v>
      </c>
      <c r="J16" s="174">
        <f>SUMIFS(Civil_DB[آرماتور بندی],Civil_DB[محل اجرا],$B16,Civil_DB[نوع سازه],J$6)</f>
        <v>0</v>
      </c>
      <c r="K16" s="228">
        <f>SUMIFS(Civil_DB[آرماتور بندی],Civil_DB[محل اجرا],$B16,Civil_DB[نوع سازه],K$6)</f>
        <v>0</v>
      </c>
      <c r="L16" s="174">
        <f>SUMIFS(Civil_DB[بتن],Civil_DB[محل اجرا],$B16,Civil_DB[نوع سازه],L$6)</f>
        <v>38</v>
      </c>
      <c r="M16" s="174">
        <f>SUMIFS(Civil_DB[بتن],Civil_DB[محل اجرا],$B16,Civil_DB[نوع سازه],M$6)</f>
        <v>0</v>
      </c>
      <c r="N16" s="228">
        <f>SUMIFS(Civil_DB[بتن],Civil_DB[محل اجرا],$B16,Civil_DB[نوع سازه],N$6)</f>
        <v>0</v>
      </c>
    </row>
    <row r="17" spans="1:14" ht="24.75" x14ac:dyDescent="0.25">
      <c r="A17" s="97">
        <f t="shared" si="0"/>
        <v>12</v>
      </c>
      <c r="B17" s="437">
        <v>716676</v>
      </c>
      <c r="C17" s="228">
        <f>SUMIFS(Transport_DB[پی کنی],Transport_DB[کیلومتر بارگیری],$B17,Transport_DB[نوع محل پی کنی/ نوع خاک],C$6)</f>
        <v>312.55000000000007</v>
      </c>
      <c r="D17" s="228">
        <f>SUMIFS(Transport_DB[پی کنی],Transport_DB[کیلومتر بارگیری],$B17,Transport_DB[نوع محل پی کنی/ نوع خاک],D$6)</f>
        <v>0</v>
      </c>
      <c r="E17" s="174">
        <f>SUMIFS(Civil_DB[قالب بندی],Civil_DB[محل اجرا],$B17,Civil_DB[نوع سازه],E$6)</f>
        <v>0</v>
      </c>
      <c r="F17" s="174"/>
      <c r="G17" s="174">
        <f>SUMIFS(Civil_DB[قالب بندی],Civil_DB[محل اجرا],$B17,Civil_DB[نوع سازه],G$6)</f>
        <v>0</v>
      </c>
      <c r="H17" s="228">
        <f>SUMIFS(Civil_DB[قالب بندی],Civil_DB[محل اجرا],$B17,Civil_DB[نوع سازه],H$6)</f>
        <v>0</v>
      </c>
      <c r="I17" s="174">
        <f>SUMIFS(Civil_DB[آرماتور بندی],Civil_DB[محل اجرا],$B17,Civil_DB[نوع سازه],I$6)</f>
        <v>0</v>
      </c>
      <c r="J17" s="174">
        <f>SUMIFS(Civil_DB[آرماتور بندی],Civil_DB[محل اجرا],$B17,Civil_DB[نوع سازه],J$6)</f>
        <v>0</v>
      </c>
      <c r="K17" s="228">
        <f>SUMIFS(Civil_DB[آرماتور بندی],Civil_DB[محل اجرا],$B17,Civil_DB[نوع سازه],K$6)</f>
        <v>0</v>
      </c>
      <c r="L17" s="174">
        <f>SUMIFS(Civil_DB[بتن],Civil_DB[محل اجرا],$B17,Civil_DB[نوع سازه],L$6)</f>
        <v>186</v>
      </c>
      <c r="M17" s="174">
        <f>SUMIFS(Civil_DB[بتن],Civil_DB[محل اجرا],$B17,Civil_DB[نوع سازه],M$6)</f>
        <v>0</v>
      </c>
      <c r="N17" s="228">
        <f>SUMIFS(Civil_DB[بتن],Civil_DB[محل اجرا],$B17,Civil_DB[نوع سازه],N$6)</f>
        <v>0</v>
      </c>
    </row>
    <row r="18" spans="1:14" ht="24.75" x14ac:dyDescent="0.25">
      <c r="A18" s="97">
        <f t="shared" si="0"/>
        <v>13</v>
      </c>
      <c r="B18" s="437">
        <v>717767</v>
      </c>
      <c r="C18" s="228">
        <f>SUMIFS(Transport_DB[پی کنی],Transport_DB[کیلومتر بارگیری],$B18,Transport_DB[نوع محل پی کنی/ نوع خاک],C$6)</f>
        <v>339.15000000000003</v>
      </c>
      <c r="D18" s="228">
        <f>SUMIFS(Transport_DB[پی کنی],Transport_DB[کیلومتر بارگیری],$B18,Transport_DB[نوع محل پی کنی/ نوع خاک],D$6)</f>
        <v>0</v>
      </c>
      <c r="E18" s="174">
        <f>SUMIFS(Civil_DB[قالب بندی],Civil_DB[محل اجرا],$B18,Civil_DB[نوع سازه],E$6)</f>
        <v>25</v>
      </c>
      <c r="F18" s="174"/>
      <c r="G18" s="174">
        <f>SUMIFS(Civil_DB[قالب بندی],Civil_DB[محل اجرا],$B18,Civil_DB[نوع سازه],G$6)</f>
        <v>0</v>
      </c>
      <c r="H18" s="228">
        <f>SUMIFS(Civil_DB[قالب بندی],Civil_DB[محل اجرا],$B18,Civil_DB[نوع سازه],H$6)</f>
        <v>10</v>
      </c>
      <c r="I18" s="174">
        <f>SUMIFS(Civil_DB[آرماتور بندی],Civil_DB[محل اجرا],$B18,Civil_DB[نوع سازه],I$6)</f>
        <v>0</v>
      </c>
      <c r="J18" s="174">
        <f>SUMIFS(Civil_DB[آرماتور بندی],Civil_DB[محل اجرا],$B18,Civil_DB[نوع سازه],J$6)</f>
        <v>0</v>
      </c>
      <c r="K18" s="228">
        <f>SUMIFS(Civil_DB[آرماتور بندی],Civil_DB[محل اجرا],$B18,Civil_DB[نوع سازه],K$6)</f>
        <v>0</v>
      </c>
      <c r="L18" s="174">
        <f>SUMIFS(Civil_DB[بتن],Civil_DB[محل اجرا],$B18,Civil_DB[نوع سازه],L$6)</f>
        <v>219</v>
      </c>
      <c r="M18" s="174">
        <f>SUMIFS(Civil_DB[بتن],Civil_DB[محل اجرا],$B18,Civil_DB[نوع سازه],M$6)</f>
        <v>0</v>
      </c>
      <c r="N18" s="228">
        <f>SUMIFS(Civil_DB[بتن],Civil_DB[محل اجرا],$B18,Civil_DB[نوع سازه],N$6)</f>
        <v>0</v>
      </c>
    </row>
    <row r="19" spans="1:14" ht="24.75" x14ac:dyDescent="0.25">
      <c r="A19" s="97">
        <f t="shared" si="0"/>
        <v>14</v>
      </c>
      <c r="B19" s="437">
        <v>717834</v>
      </c>
      <c r="C19" s="228">
        <f>SUMIFS(Transport_DB[پی کنی],Transport_DB[کیلومتر بارگیری],$B19,Transport_DB[نوع محل پی کنی/ نوع خاک],C$6)</f>
        <v>119.7</v>
      </c>
      <c r="D19" s="228">
        <f>SUMIFS(Transport_DB[پی کنی],Transport_DB[کیلومتر بارگیری],$B19,Transport_DB[نوع محل پی کنی/ نوع خاک],D$6)</f>
        <v>0</v>
      </c>
      <c r="E19" s="174">
        <f>SUMIFS(Civil_DB[قالب بندی],Civil_DB[محل اجرا],$B19,Civil_DB[نوع سازه],E$6)</f>
        <v>30</v>
      </c>
      <c r="F19" s="174"/>
      <c r="G19" s="174">
        <f>SUMIFS(Civil_DB[قالب بندی],Civil_DB[محل اجرا],$B19,Civil_DB[نوع سازه],G$6)</f>
        <v>0</v>
      </c>
      <c r="H19" s="228">
        <f>SUMIFS(Civil_DB[قالب بندی],Civil_DB[محل اجرا],$B19,Civil_DB[نوع سازه],H$6)</f>
        <v>0</v>
      </c>
      <c r="I19" s="174">
        <f>SUMIFS(Civil_DB[آرماتور بندی],Civil_DB[محل اجرا],$B19,Civil_DB[نوع سازه],I$6)</f>
        <v>0</v>
      </c>
      <c r="J19" s="174">
        <f>SUMIFS(Civil_DB[آرماتور بندی],Civil_DB[محل اجرا],$B19,Civil_DB[نوع سازه],J$6)</f>
        <v>0</v>
      </c>
      <c r="K19" s="228">
        <f>SUMIFS(Civil_DB[آرماتور بندی],Civil_DB[محل اجرا],$B19,Civil_DB[نوع سازه],K$6)</f>
        <v>0</v>
      </c>
      <c r="L19" s="174">
        <f>SUMIFS(Civil_DB[بتن],Civil_DB[محل اجرا],$B19,Civil_DB[نوع سازه],L$6)</f>
        <v>207</v>
      </c>
      <c r="M19" s="174">
        <f>SUMIFS(Civil_DB[بتن],Civil_DB[محل اجرا],$B19,Civil_DB[نوع سازه],M$6)</f>
        <v>0</v>
      </c>
      <c r="N19" s="228">
        <f>SUMIFS(Civil_DB[بتن],Civil_DB[محل اجرا],$B19,Civil_DB[نوع سازه],N$6)</f>
        <v>0</v>
      </c>
    </row>
    <row r="20" spans="1:14" ht="24.75" x14ac:dyDescent="0.25">
      <c r="A20" s="97">
        <f t="shared" si="0"/>
        <v>15</v>
      </c>
      <c r="B20" s="437">
        <v>723505</v>
      </c>
      <c r="C20" s="228">
        <f>SUMIFS(Transport_DB[پی کنی],Transport_DB[کیلومتر بارگیری],$B20,Transport_DB[نوع محل پی کنی/ نوع خاک],C$6)</f>
        <v>924.35000000000014</v>
      </c>
      <c r="D20" s="228">
        <f>SUMIFS(Transport_DB[پی کنی],Transport_DB[کیلومتر بارگیری],$B20,Transport_DB[نوع محل پی کنی/ نوع خاک],D$6)</f>
        <v>0</v>
      </c>
      <c r="E20" s="174">
        <f>SUMIFS(Civil_DB[قالب بندی],Civil_DB[محل اجرا],$B20,Civil_DB[نوع سازه],E$6)</f>
        <v>0</v>
      </c>
      <c r="F20" s="174"/>
      <c r="G20" s="174">
        <f>SUMIFS(Civil_DB[قالب بندی],Civil_DB[محل اجرا],$B20,Civil_DB[نوع سازه],G$6)</f>
        <v>0</v>
      </c>
      <c r="H20" s="228">
        <f>SUMIFS(Civil_DB[قالب بندی],Civil_DB[محل اجرا],$B20,Civil_DB[نوع سازه],H$6)</f>
        <v>0</v>
      </c>
      <c r="I20" s="174">
        <f>SUMIFS(Civil_DB[آرماتور بندی],Civil_DB[محل اجرا],$B20,Civil_DB[نوع سازه],I$6)</f>
        <v>0</v>
      </c>
      <c r="J20" s="174">
        <f>SUMIFS(Civil_DB[آرماتور بندی],Civil_DB[محل اجرا],$B20,Civil_DB[نوع سازه],J$6)</f>
        <v>0</v>
      </c>
      <c r="K20" s="228">
        <f>SUMIFS(Civil_DB[آرماتور بندی],Civil_DB[محل اجرا],$B20,Civil_DB[نوع سازه],K$6)</f>
        <v>0</v>
      </c>
      <c r="L20" s="174">
        <f>SUMIFS(Civil_DB[بتن],Civil_DB[محل اجرا],$B20,Civil_DB[نوع سازه],L$6)</f>
        <v>32</v>
      </c>
      <c r="M20" s="174">
        <f>SUMIFS(Civil_DB[بتن],Civil_DB[محل اجرا],$B20,Civil_DB[نوع سازه],M$6)</f>
        <v>0</v>
      </c>
      <c r="N20" s="228">
        <f>SUMIFS(Civil_DB[بتن],Civil_DB[محل اجرا],$B20,Civil_DB[نوع سازه],N$6)</f>
        <v>0</v>
      </c>
    </row>
    <row r="21" spans="1:14" ht="24.75" x14ac:dyDescent="0.25">
      <c r="A21" s="97">
        <f t="shared" si="0"/>
        <v>16</v>
      </c>
      <c r="B21" s="437"/>
      <c r="C21" s="228">
        <f>SUMIFS(Transport_DB[پی کنی],Transport_DB[کیلومتر بارگیری],$B21,Transport_DB[نوع محل پی کنی/ نوع خاک],C$6)</f>
        <v>0</v>
      </c>
      <c r="D21" s="228">
        <f>SUMIFS(Transport_DB[پی کنی],Transport_DB[کیلومتر بارگیری],$B21,Transport_DB[نوع محل پی کنی/ نوع خاک],D$6)</f>
        <v>0</v>
      </c>
      <c r="E21" s="174">
        <f>SUMIFS(Civil_DB[قالب بندی],Civil_DB[محل اجرا],$B21,Civil_DB[نوع سازه],E$6)</f>
        <v>0</v>
      </c>
      <c r="F21" s="174"/>
      <c r="G21" s="174">
        <f>SUMIFS(Civil_DB[قالب بندی],Civil_DB[محل اجرا],$B21,Civil_DB[نوع سازه],G$6)</f>
        <v>0</v>
      </c>
      <c r="H21" s="228">
        <f>SUMIFS(Civil_DB[قالب بندی],Civil_DB[محل اجرا],$B21,Civil_DB[نوع سازه],H$6)</f>
        <v>0</v>
      </c>
      <c r="I21" s="174">
        <f>SUMIFS(Civil_DB[آرماتور بندی],Civil_DB[محل اجرا],$B21,Civil_DB[نوع سازه],I$6)</f>
        <v>0</v>
      </c>
      <c r="J21" s="174">
        <f>SUMIFS(Civil_DB[آرماتور بندی],Civil_DB[محل اجرا],$B21,Civil_DB[نوع سازه],J$6)</f>
        <v>0</v>
      </c>
      <c r="K21" s="228">
        <f>SUMIFS(Civil_DB[آرماتور بندی],Civil_DB[محل اجرا],$B21,Civil_DB[نوع سازه],K$6)</f>
        <v>0</v>
      </c>
      <c r="L21" s="174">
        <f>SUMIFS(Civil_DB[بتن],Civil_DB[محل اجرا],$B21,Civil_DB[نوع سازه],L$6)</f>
        <v>0</v>
      </c>
      <c r="M21" s="174">
        <f>SUMIFS(Civil_DB[بتن],Civil_DB[محل اجرا],$B21,Civil_DB[نوع سازه],M$6)</f>
        <v>0</v>
      </c>
      <c r="N21" s="228">
        <f>SUMIFS(Civil_DB[بتن],Civil_DB[محل اجرا],$B21,Civil_DB[نوع سازه],N$6)</f>
        <v>0</v>
      </c>
    </row>
    <row r="22" spans="1:14" ht="24.75" x14ac:dyDescent="0.25">
      <c r="A22" s="97">
        <f t="shared" si="0"/>
        <v>17</v>
      </c>
      <c r="B22" s="437"/>
      <c r="C22" s="228">
        <f>SUMIFS(Transport_DB[پی کنی],Transport_DB[کیلومتر بارگیری],$B22,Transport_DB[نوع محل پی کنی/ نوع خاک],C$6)</f>
        <v>0</v>
      </c>
      <c r="D22" s="228">
        <f>SUMIFS(Transport_DB[پی کنی],Transport_DB[کیلومتر بارگیری],$B22,Transport_DB[نوع محل پی کنی/ نوع خاک],D$6)</f>
        <v>0</v>
      </c>
      <c r="E22" s="174">
        <f>SUMIFS(Civil_DB[قالب بندی],Civil_DB[محل اجرا],$B22,Civil_DB[نوع سازه],E$6)</f>
        <v>0</v>
      </c>
      <c r="F22" s="174"/>
      <c r="G22" s="174">
        <f>SUMIFS(Civil_DB[قالب بندی],Civil_DB[محل اجرا],$B22,Civil_DB[نوع سازه],G$6)</f>
        <v>0</v>
      </c>
      <c r="H22" s="228">
        <f>SUMIFS(Civil_DB[قالب بندی],Civil_DB[محل اجرا],$B22,Civil_DB[نوع سازه],H$6)</f>
        <v>0</v>
      </c>
      <c r="I22" s="174">
        <f>SUMIFS(Civil_DB[آرماتور بندی],Civil_DB[محل اجرا],$B22,Civil_DB[نوع سازه],I$6)</f>
        <v>0</v>
      </c>
      <c r="J22" s="174">
        <f>SUMIFS(Civil_DB[آرماتور بندی],Civil_DB[محل اجرا],$B22,Civil_DB[نوع سازه],J$6)</f>
        <v>0</v>
      </c>
      <c r="K22" s="228">
        <f>SUMIFS(Civil_DB[آرماتور بندی],Civil_DB[محل اجرا],$B22,Civil_DB[نوع سازه],K$6)</f>
        <v>0</v>
      </c>
      <c r="L22" s="174">
        <f>SUMIFS(Civil_DB[بتن],Civil_DB[محل اجرا],$B22,Civil_DB[نوع سازه],L$6)</f>
        <v>0</v>
      </c>
      <c r="M22" s="174">
        <f>SUMIFS(Civil_DB[بتن],Civil_DB[محل اجرا],$B22,Civil_DB[نوع سازه],M$6)</f>
        <v>0</v>
      </c>
      <c r="N22" s="228">
        <f>SUMIFS(Civil_DB[بتن],Civil_DB[محل اجرا],$B22,Civil_DB[نوع سازه],N$6)</f>
        <v>0</v>
      </c>
    </row>
    <row r="23" spans="1:14" ht="24.75" x14ac:dyDescent="0.25">
      <c r="A23" s="97">
        <f t="shared" si="0"/>
        <v>18</v>
      </c>
      <c r="B23" s="437"/>
      <c r="C23" s="228">
        <f>SUMIFS(Transport_DB[پی کنی],Transport_DB[کیلومتر بارگیری],$B23,Transport_DB[نوع محل پی کنی/ نوع خاک],C$6)</f>
        <v>0</v>
      </c>
      <c r="D23" s="228">
        <f>SUMIFS(Transport_DB[پی کنی],Transport_DB[کیلومتر بارگیری],$B23,Transport_DB[نوع محل پی کنی/ نوع خاک],D$6)</f>
        <v>0</v>
      </c>
      <c r="E23" s="174">
        <f>SUMIFS(Civil_DB[قالب بندی],Civil_DB[محل اجرا],$B23,Civil_DB[نوع سازه],E$6)</f>
        <v>0</v>
      </c>
      <c r="F23" s="174"/>
      <c r="G23" s="174">
        <f>SUMIFS(Civil_DB[قالب بندی],Civil_DB[محل اجرا],$B23,Civil_DB[نوع سازه],G$6)</f>
        <v>0</v>
      </c>
      <c r="H23" s="228">
        <f>SUMIFS(Civil_DB[قالب بندی],Civil_DB[محل اجرا],$B23,Civil_DB[نوع سازه],H$6)</f>
        <v>0</v>
      </c>
      <c r="I23" s="174">
        <f>SUMIFS(Civil_DB[آرماتور بندی],Civil_DB[محل اجرا],$B23,Civil_DB[نوع سازه],I$6)</f>
        <v>0</v>
      </c>
      <c r="J23" s="174">
        <f>SUMIFS(Civil_DB[آرماتور بندی],Civil_DB[محل اجرا],$B23,Civil_DB[نوع سازه],J$6)</f>
        <v>0</v>
      </c>
      <c r="K23" s="228">
        <f>SUMIFS(Civil_DB[آرماتور بندی],Civil_DB[محل اجرا],$B23,Civil_DB[نوع سازه],K$6)</f>
        <v>0</v>
      </c>
      <c r="L23" s="174">
        <f>SUMIFS(Civil_DB[بتن],Civil_DB[محل اجرا],$B23,Civil_DB[نوع سازه],L$6)</f>
        <v>0</v>
      </c>
      <c r="M23" s="174">
        <f>SUMIFS(Civil_DB[بتن],Civil_DB[محل اجرا],$B23,Civil_DB[نوع سازه],M$6)</f>
        <v>0</v>
      </c>
      <c r="N23" s="228">
        <f>SUMIFS(Civil_DB[بتن],Civil_DB[محل اجرا],$B23,Civil_DB[نوع سازه],N$6)</f>
        <v>0</v>
      </c>
    </row>
    <row r="24" spans="1:14" ht="24.75" x14ac:dyDescent="0.25">
      <c r="A24" s="97">
        <f t="shared" si="0"/>
        <v>19</v>
      </c>
      <c r="B24" s="437"/>
      <c r="C24" s="228">
        <f>SUMIFS(Transport_DB[پی کنی],Transport_DB[کیلومتر بارگیری],$B24,Transport_DB[نوع محل پی کنی/ نوع خاک],C$6)</f>
        <v>0</v>
      </c>
      <c r="D24" s="228">
        <f>SUMIFS(Transport_DB[پی کنی],Transport_DB[کیلومتر بارگیری],$B24,Transport_DB[نوع محل پی کنی/ نوع خاک],D$6)</f>
        <v>0</v>
      </c>
      <c r="E24" s="174">
        <f>SUMIFS(Civil_DB[قالب بندی],Civil_DB[محل اجرا],$B24,Civil_DB[نوع سازه],E$6)</f>
        <v>0</v>
      </c>
      <c r="F24" s="174"/>
      <c r="G24" s="174">
        <f>SUMIFS(Civil_DB[قالب بندی],Civil_DB[محل اجرا],$B24,Civil_DB[نوع سازه],G$6)</f>
        <v>0</v>
      </c>
      <c r="H24" s="228">
        <f>SUMIFS(Civil_DB[قالب بندی],Civil_DB[محل اجرا],$B24,Civil_DB[نوع سازه],H$6)</f>
        <v>0</v>
      </c>
      <c r="I24" s="174">
        <f>SUMIFS(Civil_DB[آرماتور بندی],Civil_DB[محل اجرا],$B24,Civil_DB[نوع سازه],I$6)</f>
        <v>0</v>
      </c>
      <c r="J24" s="174">
        <f>SUMIFS(Civil_DB[آرماتور بندی],Civil_DB[محل اجرا],$B24,Civil_DB[نوع سازه],J$6)</f>
        <v>0</v>
      </c>
      <c r="K24" s="228">
        <f>SUMIFS(Civil_DB[آرماتور بندی],Civil_DB[محل اجرا],$B24,Civil_DB[نوع سازه],K$6)</f>
        <v>0</v>
      </c>
      <c r="L24" s="174">
        <f>SUMIFS(Civil_DB[بتن],Civil_DB[محل اجرا],$B24,Civil_DB[نوع سازه],L$6)</f>
        <v>0</v>
      </c>
      <c r="M24" s="174">
        <f>SUMIFS(Civil_DB[بتن],Civil_DB[محل اجرا],$B24,Civil_DB[نوع سازه],M$6)</f>
        <v>0</v>
      </c>
      <c r="N24" s="228">
        <f>SUMIFS(Civil_DB[بتن],Civil_DB[محل اجرا],$B24,Civil_DB[نوع سازه],N$6)</f>
        <v>0</v>
      </c>
    </row>
    <row r="25" spans="1:14" ht="24.75" x14ac:dyDescent="0.25">
      <c r="A25" s="97">
        <f t="shared" si="0"/>
        <v>20</v>
      </c>
      <c r="B25" s="437"/>
      <c r="C25" s="228">
        <f>SUMIFS(Transport_DB[پی کنی],Transport_DB[کیلومتر بارگیری],$B25,Transport_DB[نوع محل پی کنی/ نوع خاک],C$6)</f>
        <v>0</v>
      </c>
      <c r="D25" s="228">
        <f>SUMIFS(Transport_DB[پی کنی],Transport_DB[کیلومتر بارگیری],$B25,Transport_DB[نوع محل پی کنی/ نوع خاک],D$6)</f>
        <v>0</v>
      </c>
      <c r="E25" s="174">
        <f>SUMIFS(Civil_DB[قالب بندی],Civil_DB[محل اجرا],$B25,Civil_DB[نوع سازه],E$6)</f>
        <v>0</v>
      </c>
      <c r="F25" s="174"/>
      <c r="G25" s="174">
        <f>SUMIFS(Civil_DB[قالب بندی],Civil_DB[محل اجرا],$B25,Civil_DB[نوع سازه],G$6)</f>
        <v>0</v>
      </c>
      <c r="H25" s="228">
        <f>SUMIFS(Civil_DB[قالب بندی],Civil_DB[محل اجرا],$B25,Civil_DB[نوع سازه],H$6)</f>
        <v>0</v>
      </c>
      <c r="I25" s="174">
        <f>SUMIFS(Civil_DB[آرماتور بندی],Civil_DB[محل اجرا],$B25,Civil_DB[نوع سازه],I$6)</f>
        <v>0</v>
      </c>
      <c r="J25" s="174">
        <f>SUMIFS(Civil_DB[آرماتور بندی],Civil_DB[محل اجرا],$B25,Civil_DB[نوع سازه],J$6)</f>
        <v>0</v>
      </c>
      <c r="K25" s="228">
        <f>SUMIFS(Civil_DB[آرماتور بندی],Civil_DB[محل اجرا],$B25,Civil_DB[نوع سازه],K$6)</f>
        <v>0</v>
      </c>
      <c r="L25" s="174">
        <f>SUMIFS(Civil_DB[بتن],Civil_DB[محل اجرا],$B25,Civil_DB[نوع سازه],L$6)</f>
        <v>0</v>
      </c>
      <c r="M25" s="174">
        <f>SUMIFS(Civil_DB[بتن],Civil_DB[محل اجرا],$B25,Civil_DB[نوع سازه],M$6)</f>
        <v>0</v>
      </c>
      <c r="N25" s="228">
        <f>SUMIFS(Civil_DB[بتن],Civil_DB[محل اجرا],$B25,Civil_DB[نوع سازه],N$6)</f>
        <v>0</v>
      </c>
    </row>
    <row r="26" spans="1:14" ht="24.75" x14ac:dyDescent="0.25">
      <c r="A26" s="97">
        <f t="shared" si="0"/>
        <v>21</v>
      </c>
      <c r="B26" s="437"/>
      <c r="C26" s="228">
        <f>SUMIFS(Transport_DB[پی کنی],Transport_DB[کیلومتر بارگیری],$B26,Transport_DB[نوع محل پی کنی/ نوع خاک],C$6)</f>
        <v>0</v>
      </c>
      <c r="D26" s="228">
        <f>SUMIFS(Transport_DB[پی کنی],Transport_DB[کیلومتر بارگیری],$B26,Transport_DB[نوع محل پی کنی/ نوع خاک],D$6)</f>
        <v>0</v>
      </c>
      <c r="E26" s="174">
        <f>SUMIFS(Civil_DB[قالب بندی],Civil_DB[محل اجرا],$B26,Civil_DB[نوع سازه],E$6)</f>
        <v>0</v>
      </c>
      <c r="F26" s="174"/>
      <c r="G26" s="174">
        <f>SUMIFS(Civil_DB[قالب بندی],Civil_DB[محل اجرا],$B26,Civil_DB[نوع سازه],G$6)</f>
        <v>0</v>
      </c>
      <c r="H26" s="228">
        <f>SUMIFS(Civil_DB[قالب بندی],Civil_DB[محل اجرا],$B26,Civil_DB[نوع سازه],H$6)</f>
        <v>0</v>
      </c>
      <c r="I26" s="174">
        <f>SUMIFS(Civil_DB[آرماتور بندی],Civil_DB[محل اجرا],$B26,Civil_DB[نوع سازه],I$6)</f>
        <v>0</v>
      </c>
      <c r="J26" s="174">
        <f>SUMIFS(Civil_DB[آرماتور بندی],Civil_DB[محل اجرا],$B26,Civil_DB[نوع سازه],J$6)</f>
        <v>0</v>
      </c>
      <c r="K26" s="228">
        <f>SUMIFS(Civil_DB[آرماتور بندی],Civil_DB[محل اجرا],$B26,Civil_DB[نوع سازه],K$6)</f>
        <v>0</v>
      </c>
      <c r="L26" s="174">
        <f>SUMIFS(Civil_DB[بتن],Civil_DB[محل اجرا],$B26,Civil_DB[نوع سازه],L$6)</f>
        <v>0</v>
      </c>
      <c r="M26" s="174">
        <f>SUMIFS(Civil_DB[بتن],Civil_DB[محل اجرا],$B26,Civil_DB[نوع سازه],M$6)</f>
        <v>0</v>
      </c>
      <c r="N26" s="228">
        <f>SUMIFS(Civil_DB[بتن],Civil_DB[محل اجرا],$B26,Civil_DB[نوع سازه],N$6)</f>
        <v>0</v>
      </c>
    </row>
    <row r="27" spans="1:14" ht="24.75" x14ac:dyDescent="0.25">
      <c r="A27" s="97">
        <f t="shared" si="0"/>
        <v>22</v>
      </c>
      <c r="B27" s="437"/>
      <c r="C27" s="228">
        <f>SUMIFS(Transport_DB[پی کنی],Transport_DB[کیلومتر بارگیری],$B27,Transport_DB[نوع محل پی کنی/ نوع خاک],C$6)</f>
        <v>0</v>
      </c>
      <c r="D27" s="228">
        <f>SUMIFS(Transport_DB[پی کنی],Transport_DB[کیلومتر بارگیری],$B27,Transport_DB[نوع محل پی کنی/ نوع خاک],D$6)</f>
        <v>0</v>
      </c>
      <c r="E27" s="174">
        <f>SUMIFS(Civil_DB[قالب بندی],Civil_DB[محل اجرا],$B27,Civil_DB[نوع سازه],E$6)</f>
        <v>0</v>
      </c>
      <c r="F27" s="174"/>
      <c r="G27" s="174">
        <f>SUMIFS(Civil_DB[قالب بندی],Civil_DB[محل اجرا],$B27,Civil_DB[نوع سازه],G$6)</f>
        <v>0</v>
      </c>
      <c r="H27" s="228">
        <f>SUMIFS(Civil_DB[قالب بندی],Civil_DB[محل اجرا],$B27,Civil_DB[نوع سازه],H$6)</f>
        <v>0</v>
      </c>
      <c r="I27" s="174">
        <f>SUMIFS(Civil_DB[آرماتور بندی],Civil_DB[محل اجرا],$B27,Civil_DB[نوع سازه],I$6)</f>
        <v>0</v>
      </c>
      <c r="J27" s="174">
        <f>SUMIFS(Civil_DB[آرماتور بندی],Civil_DB[محل اجرا],$B27,Civil_DB[نوع سازه],J$6)</f>
        <v>0</v>
      </c>
      <c r="K27" s="228">
        <f>SUMIFS(Civil_DB[آرماتور بندی],Civil_DB[محل اجرا],$B27,Civil_DB[نوع سازه],K$6)</f>
        <v>0</v>
      </c>
      <c r="L27" s="174">
        <f>SUMIFS(Civil_DB[بتن],Civil_DB[محل اجرا],$B27,Civil_DB[نوع سازه],L$6)</f>
        <v>0</v>
      </c>
      <c r="M27" s="174">
        <f>SUMIFS(Civil_DB[بتن],Civil_DB[محل اجرا],$B27,Civil_DB[نوع سازه],M$6)</f>
        <v>0</v>
      </c>
      <c r="N27" s="228">
        <f>SUMIFS(Civil_DB[بتن],Civil_DB[محل اجرا],$B27,Civil_DB[نوع سازه],N$6)</f>
        <v>0</v>
      </c>
    </row>
    <row r="28" spans="1:14" ht="24.75" x14ac:dyDescent="0.25">
      <c r="A28" s="97">
        <f t="shared" si="0"/>
        <v>23</v>
      </c>
      <c r="B28" s="437"/>
      <c r="C28" s="228">
        <f>SUMIFS(Transport_DB[پی کنی],Transport_DB[کیلومتر بارگیری],$B28,Transport_DB[نوع محل پی کنی/ نوع خاک],C$6)</f>
        <v>0</v>
      </c>
      <c r="D28" s="228">
        <f>SUMIFS(Transport_DB[پی کنی],Transport_DB[کیلومتر بارگیری],$B28,Transport_DB[نوع محل پی کنی/ نوع خاک],D$6)</f>
        <v>0</v>
      </c>
      <c r="E28" s="174">
        <f>SUMIFS(Civil_DB[قالب بندی],Civil_DB[محل اجرا],$B28,Civil_DB[نوع سازه],E$6)</f>
        <v>0</v>
      </c>
      <c r="F28" s="174"/>
      <c r="G28" s="174">
        <f>SUMIFS(Civil_DB[قالب بندی],Civil_DB[محل اجرا],$B28,Civil_DB[نوع سازه],G$6)</f>
        <v>0</v>
      </c>
      <c r="H28" s="228">
        <f>SUMIFS(Civil_DB[قالب بندی],Civil_DB[محل اجرا],$B28,Civil_DB[نوع سازه],H$6)</f>
        <v>0</v>
      </c>
      <c r="I28" s="174">
        <f>SUMIFS(Civil_DB[آرماتور بندی],Civil_DB[محل اجرا],$B28,Civil_DB[نوع سازه],I$6)</f>
        <v>0</v>
      </c>
      <c r="J28" s="174">
        <f>SUMIFS(Civil_DB[آرماتور بندی],Civil_DB[محل اجرا],$B28,Civil_DB[نوع سازه],J$6)</f>
        <v>0</v>
      </c>
      <c r="K28" s="228">
        <f>SUMIFS(Civil_DB[آرماتور بندی],Civil_DB[محل اجرا],$B28,Civil_DB[نوع سازه],K$6)</f>
        <v>0</v>
      </c>
      <c r="L28" s="174">
        <f>SUMIFS(Civil_DB[بتن],Civil_DB[محل اجرا],$B28,Civil_DB[نوع سازه],L$6)</f>
        <v>0</v>
      </c>
      <c r="M28" s="174">
        <f>SUMIFS(Civil_DB[بتن],Civil_DB[محل اجرا],$B28,Civil_DB[نوع سازه],M$6)</f>
        <v>0</v>
      </c>
      <c r="N28" s="228">
        <f>SUMIFS(Civil_DB[بتن],Civil_DB[محل اجرا],$B28,Civil_DB[نوع سازه],N$6)</f>
        <v>0</v>
      </c>
    </row>
    <row r="29" spans="1:14" ht="24.75" x14ac:dyDescent="0.25">
      <c r="A29" s="97">
        <f t="shared" si="0"/>
        <v>24</v>
      </c>
      <c r="B29" s="437"/>
      <c r="C29" s="228">
        <f>SUMIFS(Transport_DB[پی کنی],Transport_DB[کیلومتر بارگیری],$B29,Transport_DB[نوع محل پی کنی/ نوع خاک],C$6)</f>
        <v>0</v>
      </c>
      <c r="D29" s="228">
        <f>SUMIFS(Transport_DB[پی کنی],Transport_DB[کیلومتر بارگیری],$B29,Transport_DB[نوع محل پی کنی/ نوع خاک],D$6)</f>
        <v>0</v>
      </c>
      <c r="E29" s="174">
        <f>SUMIFS(Civil_DB[قالب بندی],Civil_DB[محل اجرا],$B29,Civil_DB[نوع سازه],E$6)</f>
        <v>0</v>
      </c>
      <c r="F29" s="174"/>
      <c r="G29" s="174">
        <f>SUMIFS(Civil_DB[قالب بندی],Civil_DB[محل اجرا],$B29,Civil_DB[نوع سازه],G$6)</f>
        <v>0</v>
      </c>
      <c r="H29" s="228">
        <f>SUMIFS(Civil_DB[قالب بندی],Civil_DB[محل اجرا],$B29,Civil_DB[نوع سازه],H$6)</f>
        <v>0</v>
      </c>
      <c r="I29" s="174">
        <f>SUMIFS(Civil_DB[آرماتور بندی],Civil_DB[محل اجرا],$B29,Civil_DB[نوع سازه],I$6)</f>
        <v>0</v>
      </c>
      <c r="J29" s="174">
        <f>SUMIFS(Civil_DB[آرماتور بندی],Civil_DB[محل اجرا],$B29,Civil_DB[نوع سازه],J$6)</f>
        <v>0</v>
      </c>
      <c r="K29" s="228">
        <f>SUMIFS(Civil_DB[آرماتور بندی],Civil_DB[محل اجرا],$B29,Civil_DB[نوع سازه],K$6)</f>
        <v>0</v>
      </c>
      <c r="L29" s="174">
        <f>SUMIFS(Civil_DB[بتن],Civil_DB[محل اجرا],$B29,Civil_DB[نوع سازه],L$6)</f>
        <v>0</v>
      </c>
      <c r="M29" s="174">
        <f>SUMIFS(Civil_DB[بتن],Civil_DB[محل اجرا],$B29,Civil_DB[نوع سازه],M$6)</f>
        <v>0</v>
      </c>
      <c r="N29" s="228">
        <f>SUMIFS(Civil_DB[بتن],Civil_DB[محل اجرا],$B29,Civil_DB[نوع سازه],N$6)</f>
        <v>0</v>
      </c>
    </row>
    <row r="30" spans="1:14" ht="24.75" x14ac:dyDescent="0.25">
      <c r="A30" s="97">
        <f t="shared" si="0"/>
        <v>25</v>
      </c>
      <c r="B30" s="437"/>
      <c r="C30" s="228">
        <f>SUMIFS(Transport_DB[پی کنی],Transport_DB[کیلومتر بارگیری],$B30,Transport_DB[نوع محل پی کنی/ نوع خاک],C$6)</f>
        <v>0</v>
      </c>
      <c r="D30" s="228">
        <f>SUMIFS(Transport_DB[پی کنی],Transport_DB[کیلومتر بارگیری],$B30,Transport_DB[نوع محل پی کنی/ نوع خاک],D$6)</f>
        <v>0</v>
      </c>
      <c r="E30" s="174">
        <f>SUMIFS(Civil_DB[قالب بندی],Civil_DB[محل اجرا],$B30,Civil_DB[نوع سازه],E$6)</f>
        <v>0</v>
      </c>
      <c r="F30" s="174"/>
      <c r="G30" s="174">
        <f>SUMIFS(Civil_DB[قالب بندی],Civil_DB[محل اجرا],$B30,Civil_DB[نوع سازه],G$6)</f>
        <v>0</v>
      </c>
      <c r="H30" s="228">
        <f>SUMIFS(Civil_DB[قالب بندی],Civil_DB[محل اجرا],$B30,Civil_DB[نوع سازه],H$6)</f>
        <v>0</v>
      </c>
      <c r="I30" s="174">
        <f>SUMIFS(Civil_DB[آرماتور بندی],Civil_DB[محل اجرا],$B30,Civil_DB[نوع سازه],I$6)</f>
        <v>0</v>
      </c>
      <c r="J30" s="174">
        <f>SUMIFS(Civil_DB[آرماتور بندی],Civil_DB[محل اجرا],$B30,Civil_DB[نوع سازه],J$6)</f>
        <v>0</v>
      </c>
      <c r="K30" s="228">
        <f>SUMIFS(Civil_DB[آرماتور بندی],Civil_DB[محل اجرا],$B30,Civil_DB[نوع سازه],K$6)</f>
        <v>0</v>
      </c>
      <c r="L30" s="174">
        <f>SUMIFS(Civil_DB[بتن],Civil_DB[محل اجرا],$B30,Civil_DB[نوع سازه],L$6)</f>
        <v>0</v>
      </c>
      <c r="M30" s="174">
        <f>SUMIFS(Civil_DB[بتن],Civil_DB[محل اجرا],$B30,Civil_DB[نوع سازه],M$6)</f>
        <v>0</v>
      </c>
      <c r="N30" s="228">
        <f>SUMIFS(Civil_DB[بتن],Civil_DB[محل اجرا],$B30,Civil_DB[نوع سازه],N$6)</f>
        <v>0</v>
      </c>
    </row>
    <row r="31" spans="1:14" ht="24.75" x14ac:dyDescent="0.25">
      <c r="A31" s="97">
        <f t="shared" si="0"/>
        <v>26</v>
      </c>
      <c r="B31" s="437"/>
      <c r="C31" s="228">
        <f>SUMIFS(Transport_DB[پی کنی],Transport_DB[کیلومتر بارگیری],$B31,Transport_DB[نوع محل پی کنی/ نوع خاک],C$6)</f>
        <v>0</v>
      </c>
      <c r="D31" s="228">
        <f>SUMIFS(Transport_DB[پی کنی],Transport_DB[کیلومتر بارگیری],$B31,Transport_DB[نوع محل پی کنی/ نوع خاک],D$6)</f>
        <v>0</v>
      </c>
      <c r="E31" s="174">
        <f>SUMIFS(Civil_DB[قالب بندی],Civil_DB[محل اجرا],$B31,Civil_DB[نوع سازه],E$6)</f>
        <v>0</v>
      </c>
      <c r="F31" s="174"/>
      <c r="G31" s="174">
        <f>SUMIFS(Civil_DB[قالب بندی],Civil_DB[محل اجرا],$B31,Civil_DB[نوع سازه],G$6)</f>
        <v>0</v>
      </c>
      <c r="H31" s="228">
        <f>SUMIFS(Civil_DB[قالب بندی],Civil_DB[محل اجرا],$B31,Civil_DB[نوع سازه],H$6)</f>
        <v>0</v>
      </c>
      <c r="I31" s="174">
        <f>SUMIFS(Civil_DB[آرماتور بندی],Civil_DB[محل اجرا],$B31,Civil_DB[نوع سازه],I$6)</f>
        <v>0</v>
      </c>
      <c r="J31" s="174">
        <f>SUMIFS(Civil_DB[آرماتور بندی],Civil_DB[محل اجرا],$B31,Civil_DB[نوع سازه],J$6)</f>
        <v>0</v>
      </c>
      <c r="K31" s="228">
        <f>SUMIFS(Civil_DB[آرماتور بندی],Civil_DB[محل اجرا],$B31,Civil_DB[نوع سازه],K$6)</f>
        <v>0</v>
      </c>
      <c r="L31" s="174">
        <f>SUMIFS(Civil_DB[بتن],Civil_DB[محل اجرا],$B31,Civil_DB[نوع سازه],L$6)</f>
        <v>0</v>
      </c>
      <c r="M31" s="174">
        <f>SUMIFS(Civil_DB[بتن],Civil_DB[محل اجرا],$B31,Civil_DB[نوع سازه],M$6)</f>
        <v>0</v>
      </c>
      <c r="N31" s="228">
        <f>SUMIFS(Civil_DB[بتن],Civil_DB[محل اجرا],$B31,Civil_DB[نوع سازه],N$6)</f>
        <v>0</v>
      </c>
    </row>
    <row r="32" spans="1:14" ht="24.75" x14ac:dyDescent="0.25">
      <c r="A32" s="97">
        <f t="shared" si="0"/>
        <v>27</v>
      </c>
      <c r="B32" s="437"/>
      <c r="C32" s="228">
        <f>SUMIFS(Transport_DB[پی کنی],Transport_DB[کیلومتر بارگیری],$B32,Transport_DB[نوع محل پی کنی/ نوع خاک],C$6)</f>
        <v>0</v>
      </c>
      <c r="D32" s="228">
        <f>SUMIFS(Transport_DB[پی کنی],Transport_DB[کیلومتر بارگیری],$B32,Transport_DB[نوع محل پی کنی/ نوع خاک],D$6)</f>
        <v>0</v>
      </c>
      <c r="E32" s="174">
        <f>SUMIFS(Civil_DB[قالب بندی],Civil_DB[محل اجرا],$B32,Civil_DB[نوع سازه],E$6)</f>
        <v>0</v>
      </c>
      <c r="F32" s="174"/>
      <c r="G32" s="174">
        <f>SUMIFS(Civil_DB[قالب بندی],Civil_DB[محل اجرا],$B32,Civil_DB[نوع سازه],G$6)</f>
        <v>0</v>
      </c>
      <c r="H32" s="228">
        <f>SUMIFS(Civil_DB[قالب بندی],Civil_DB[محل اجرا],$B32,Civil_DB[نوع سازه],H$6)</f>
        <v>0</v>
      </c>
      <c r="I32" s="174">
        <f>SUMIFS(Civil_DB[آرماتور بندی],Civil_DB[محل اجرا],$B32,Civil_DB[نوع سازه],I$6)</f>
        <v>0</v>
      </c>
      <c r="J32" s="174">
        <f>SUMIFS(Civil_DB[آرماتور بندی],Civil_DB[محل اجرا],$B32,Civil_DB[نوع سازه],J$6)</f>
        <v>0</v>
      </c>
      <c r="K32" s="228">
        <f>SUMIFS(Civil_DB[آرماتور بندی],Civil_DB[محل اجرا],$B32,Civil_DB[نوع سازه],K$6)</f>
        <v>0</v>
      </c>
      <c r="L32" s="174">
        <f>SUMIFS(Civil_DB[بتن],Civil_DB[محل اجرا],$B32,Civil_DB[نوع سازه],L$6)</f>
        <v>0</v>
      </c>
      <c r="M32" s="174">
        <f>SUMIFS(Civil_DB[بتن],Civil_DB[محل اجرا],$B32,Civil_DB[نوع سازه],M$6)</f>
        <v>0</v>
      </c>
      <c r="N32" s="228">
        <f>SUMIFS(Civil_DB[بتن],Civil_DB[محل اجرا],$B32,Civil_DB[نوع سازه],N$6)</f>
        <v>0</v>
      </c>
    </row>
    <row r="33" spans="1:14" ht="24.75" x14ac:dyDescent="0.25">
      <c r="A33" s="97">
        <f t="shared" si="0"/>
        <v>28</v>
      </c>
      <c r="B33" s="437"/>
      <c r="C33" s="228">
        <f>SUMIFS(Transport_DB[پی کنی],Transport_DB[کیلومتر بارگیری],$B33,Transport_DB[نوع محل پی کنی/ نوع خاک],C$6)</f>
        <v>0</v>
      </c>
      <c r="D33" s="228">
        <f>SUMIFS(Transport_DB[پی کنی],Transport_DB[کیلومتر بارگیری],$B33,Transport_DB[نوع محل پی کنی/ نوع خاک],D$6)</f>
        <v>0</v>
      </c>
      <c r="E33" s="174">
        <f>SUMIFS(Civil_DB[قالب بندی],Civil_DB[محل اجرا],$B33,Civil_DB[نوع سازه],E$6)</f>
        <v>0</v>
      </c>
      <c r="F33" s="174"/>
      <c r="G33" s="174">
        <f>SUMIFS(Civil_DB[قالب بندی],Civil_DB[محل اجرا],$B33,Civil_DB[نوع سازه],G$6)</f>
        <v>0</v>
      </c>
      <c r="H33" s="228">
        <f>SUMIFS(Civil_DB[قالب بندی],Civil_DB[محل اجرا],$B33,Civil_DB[نوع سازه],H$6)</f>
        <v>0</v>
      </c>
      <c r="I33" s="174">
        <f>SUMIFS(Civil_DB[آرماتور بندی],Civil_DB[محل اجرا],$B33,Civil_DB[نوع سازه],I$6)</f>
        <v>0</v>
      </c>
      <c r="J33" s="174">
        <f>SUMIFS(Civil_DB[آرماتور بندی],Civil_DB[محل اجرا],$B33,Civil_DB[نوع سازه],J$6)</f>
        <v>0</v>
      </c>
      <c r="K33" s="228">
        <f>SUMIFS(Civil_DB[آرماتور بندی],Civil_DB[محل اجرا],$B33,Civil_DB[نوع سازه],K$6)</f>
        <v>0</v>
      </c>
      <c r="L33" s="174">
        <f>SUMIFS(Civil_DB[بتن],Civil_DB[محل اجرا],$B33,Civil_DB[نوع سازه],L$6)</f>
        <v>0</v>
      </c>
      <c r="M33" s="174">
        <f>SUMIFS(Civil_DB[بتن],Civil_DB[محل اجرا],$B33,Civil_DB[نوع سازه],M$6)</f>
        <v>0</v>
      </c>
      <c r="N33" s="228">
        <f>SUMIFS(Civil_DB[بتن],Civil_DB[محل اجرا],$B33,Civil_DB[نوع سازه],N$6)</f>
        <v>0</v>
      </c>
    </row>
    <row r="34" spans="1:14" ht="24.75" x14ac:dyDescent="0.25">
      <c r="A34" s="97">
        <f t="shared" si="0"/>
        <v>29</v>
      </c>
      <c r="B34" s="437"/>
      <c r="C34" s="228">
        <f>SUMIFS(Transport_DB[پی کنی],Transport_DB[کیلومتر بارگیری],$B34,Transport_DB[نوع محل پی کنی/ نوع خاک],C$6)</f>
        <v>0</v>
      </c>
      <c r="D34" s="228">
        <f>SUMIFS(Transport_DB[پی کنی],Transport_DB[کیلومتر بارگیری],$B34,Transport_DB[نوع محل پی کنی/ نوع خاک],D$6)</f>
        <v>0</v>
      </c>
      <c r="E34" s="174">
        <f>SUMIFS(Civil_DB[قالب بندی],Civil_DB[محل اجرا],$B34,Civil_DB[نوع سازه],E$6)</f>
        <v>0</v>
      </c>
      <c r="F34" s="174"/>
      <c r="G34" s="174">
        <f>SUMIFS(Civil_DB[قالب بندی],Civil_DB[محل اجرا],$B34,Civil_DB[نوع سازه],G$6)</f>
        <v>0</v>
      </c>
      <c r="H34" s="228">
        <f>SUMIFS(Civil_DB[قالب بندی],Civil_DB[محل اجرا],$B34,Civil_DB[نوع سازه],H$6)</f>
        <v>0</v>
      </c>
      <c r="I34" s="174">
        <f>SUMIFS(Civil_DB[آرماتور بندی],Civil_DB[محل اجرا],$B34,Civil_DB[نوع سازه],I$6)</f>
        <v>0</v>
      </c>
      <c r="J34" s="174">
        <f>SUMIFS(Civil_DB[آرماتور بندی],Civil_DB[محل اجرا],$B34,Civil_DB[نوع سازه],J$6)</f>
        <v>0</v>
      </c>
      <c r="K34" s="228">
        <f>SUMIFS(Civil_DB[آرماتور بندی],Civil_DB[محل اجرا],$B34,Civil_DB[نوع سازه],K$6)</f>
        <v>0</v>
      </c>
      <c r="L34" s="174">
        <f>SUMIFS(Civil_DB[بتن],Civil_DB[محل اجرا],$B34,Civil_DB[نوع سازه],L$6)</f>
        <v>0</v>
      </c>
      <c r="M34" s="174">
        <f>SUMIFS(Civil_DB[بتن],Civil_DB[محل اجرا],$B34,Civil_DB[نوع سازه],M$6)</f>
        <v>0</v>
      </c>
      <c r="N34" s="228">
        <f>SUMIFS(Civil_DB[بتن],Civil_DB[محل اجرا],$B34,Civil_DB[نوع سازه],N$6)</f>
        <v>0</v>
      </c>
    </row>
    <row r="35" spans="1:14" ht="24.75" x14ac:dyDescent="0.25">
      <c r="A35" s="97">
        <f t="shared" si="0"/>
        <v>30</v>
      </c>
      <c r="B35" s="437"/>
      <c r="C35" s="228">
        <f>SUMIFS(Transport_DB[پی کنی],Transport_DB[کیلومتر بارگیری],$B35,Transport_DB[نوع محل پی کنی/ نوع خاک],C$6)</f>
        <v>0</v>
      </c>
      <c r="D35" s="228">
        <f>SUMIFS(Transport_DB[پی کنی],Transport_DB[کیلومتر بارگیری],$B35,Transport_DB[نوع محل پی کنی/ نوع خاک],D$6)</f>
        <v>0</v>
      </c>
      <c r="E35" s="174">
        <f>SUMIFS(Civil_DB[قالب بندی],Civil_DB[محل اجرا],$B35,Civil_DB[نوع سازه],E$6)</f>
        <v>0</v>
      </c>
      <c r="F35" s="174"/>
      <c r="G35" s="174">
        <f>SUMIFS(Civil_DB[قالب بندی],Civil_DB[محل اجرا],$B35,Civil_DB[نوع سازه],G$6)</f>
        <v>0</v>
      </c>
      <c r="H35" s="228">
        <f>SUMIFS(Civil_DB[قالب بندی],Civil_DB[محل اجرا],$B35,Civil_DB[نوع سازه],H$6)</f>
        <v>0</v>
      </c>
      <c r="I35" s="174">
        <f>SUMIFS(Civil_DB[آرماتور بندی],Civil_DB[محل اجرا],$B35,Civil_DB[نوع سازه],I$6)</f>
        <v>0</v>
      </c>
      <c r="J35" s="174">
        <f>SUMIFS(Civil_DB[آرماتور بندی],Civil_DB[محل اجرا],$B35,Civil_DB[نوع سازه],J$6)</f>
        <v>0</v>
      </c>
      <c r="K35" s="228">
        <f>SUMIFS(Civil_DB[آرماتور بندی],Civil_DB[محل اجرا],$B35,Civil_DB[نوع سازه],K$6)</f>
        <v>0</v>
      </c>
      <c r="L35" s="174">
        <f>SUMIFS(Civil_DB[بتن],Civil_DB[محل اجرا],$B35,Civil_DB[نوع سازه],L$6)</f>
        <v>0</v>
      </c>
      <c r="M35" s="174">
        <f>SUMIFS(Civil_DB[بتن],Civil_DB[محل اجرا],$B35,Civil_DB[نوع سازه],M$6)</f>
        <v>0</v>
      </c>
      <c r="N35" s="228">
        <f>SUMIFS(Civil_DB[بتن],Civil_DB[محل اجرا],$B35,Civil_DB[نوع سازه],N$6)</f>
        <v>0</v>
      </c>
    </row>
    <row r="36" spans="1:14" ht="24.75" x14ac:dyDescent="0.25">
      <c r="A36" s="97">
        <f t="shared" si="0"/>
        <v>31</v>
      </c>
      <c r="B36" s="437"/>
      <c r="C36" s="228">
        <f>SUMIFS(Transport_DB[پی کنی],Transport_DB[کیلومتر بارگیری],$B36,Transport_DB[نوع محل پی کنی/ نوع خاک],C$6)</f>
        <v>0</v>
      </c>
      <c r="D36" s="228">
        <f>SUMIFS(Transport_DB[پی کنی],Transport_DB[کیلومتر بارگیری],$B36,Transport_DB[نوع محل پی کنی/ نوع خاک],D$6)</f>
        <v>0</v>
      </c>
      <c r="E36" s="174">
        <f>SUMIFS(Civil_DB[قالب بندی],Civil_DB[محل اجرا],$B36,Civil_DB[نوع سازه],E$6)</f>
        <v>0</v>
      </c>
      <c r="F36" s="174"/>
      <c r="G36" s="174">
        <f>SUMIFS(Civil_DB[قالب بندی],Civil_DB[محل اجرا],$B36,Civil_DB[نوع سازه],G$6)</f>
        <v>0</v>
      </c>
      <c r="H36" s="228">
        <f>SUMIFS(Civil_DB[قالب بندی],Civil_DB[محل اجرا],$B36,Civil_DB[نوع سازه],H$6)</f>
        <v>0</v>
      </c>
      <c r="I36" s="174">
        <f>SUMIFS(Civil_DB[آرماتور بندی],Civil_DB[محل اجرا],$B36,Civil_DB[نوع سازه],I$6)</f>
        <v>0</v>
      </c>
      <c r="J36" s="174">
        <f>SUMIFS(Civil_DB[آرماتور بندی],Civil_DB[محل اجرا],$B36,Civil_DB[نوع سازه],J$6)</f>
        <v>0</v>
      </c>
      <c r="K36" s="228">
        <f>SUMIFS(Civil_DB[آرماتور بندی],Civil_DB[محل اجرا],$B36,Civil_DB[نوع سازه],K$6)</f>
        <v>0</v>
      </c>
      <c r="L36" s="174">
        <f>SUMIFS(Civil_DB[بتن],Civil_DB[محل اجرا],$B36,Civil_DB[نوع سازه],L$6)</f>
        <v>0</v>
      </c>
      <c r="M36" s="174">
        <f>SUMIFS(Civil_DB[بتن],Civil_DB[محل اجرا],$B36,Civil_DB[نوع سازه],M$6)</f>
        <v>0</v>
      </c>
      <c r="N36" s="228">
        <f>SUMIFS(Civil_DB[بتن],Civil_DB[محل اجرا],$B36,Civil_DB[نوع سازه],N$6)</f>
        <v>0</v>
      </c>
    </row>
    <row r="37" spans="1:14" ht="24.75" x14ac:dyDescent="0.25">
      <c r="A37" s="97">
        <f t="shared" si="0"/>
        <v>32</v>
      </c>
      <c r="B37" s="437"/>
      <c r="C37" s="228">
        <f>SUMIFS(Transport_DB[پی کنی],Transport_DB[کیلومتر بارگیری],$B37,Transport_DB[نوع محل پی کنی/ نوع خاک],C$6)</f>
        <v>0</v>
      </c>
      <c r="D37" s="228">
        <f>SUMIFS(Transport_DB[پی کنی],Transport_DB[کیلومتر بارگیری],$B37,Transport_DB[نوع محل پی کنی/ نوع خاک],D$6)</f>
        <v>0</v>
      </c>
      <c r="E37" s="174">
        <f>SUMIFS(Civil_DB[قالب بندی],Civil_DB[محل اجرا],$B37,Civil_DB[نوع سازه],E$6)</f>
        <v>0</v>
      </c>
      <c r="F37" s="174"/>
      <c r="G37" s="174">
        <f>SUMIFS(Civil_DB[قالب بندی],Civil_DB[محل اجرا],$B37,Civil_DB[نوع سازه],G$6)</f>
        <v>0</v>
      </c>
      <c r="H37" s="228">
        <f>SUMIFS(Civil_DB[قالب بندی],Civil_DB[محل اجرا],$B37,Civil_DB[نوع سازه],H$6)</f>
        <v>0</v>
      </c>
      <c r="I37" s="174">
        <f>SUMIFS(Civil_DB[آرماتور بندی],Civil_DB[محل اجرا],$B37,Civil_DB[نوع سازه],I$6)</f>
        <v>0</v>
      </c>
      <c r="J37" s="174">
        <f>SUMIFS(Civil_DB[آرماتور بندی],Civil_DB[محل اجرا],$B37,Civil_DB[نوع سازه],J$6)</f>
        <v>0</v>
      </c>
      <c r="K37" s="228">
        <f>SUMIFS(Civil_DB[آرماتور بندی],Civil_DB[محل اجرا],$B37,Civil_DB[نوع سازه],K$6)</f>
        <v>0</v>
      </c>
      <c r="L37" s="174">
        <f>SUMIFS(Civil_DB[بتن],Civil_DB[محل اجرا],$B37,Civil_DB[نوع سازه],L$6)</f>
        <v>0</v>
      </c>
      <c r="M37" s="174">
        <f>SUMIFS(Civil_DB[بتن],Civil_DB[محل اجرا],$B37,Civil_DB[نوع سازه],M$6)</f>
        <v>0</v>
      </c>
      <c r="N37" s="228">
        <f>SUMIFS(Civil_DB[بتن],Civil_DB[محل اجرا],$B37,Civil_DB[نوع سازه],N$6)</f>
        <v>0</v>
      </c>
    </row>
    <row r="38" spans="1:14" ht="24.75" x14ac:dyDescent="0.25">
      <c r="A38" s="97">
        <f t="shared" si="0"/>
        <v>33</v>
      </c>
      <c r="B38" s="437"/>
      <c r="C38" s="228">
        <f>SUMIFS(Transport_DB[پی کنی],Transport_DB[کیلومتر بارگیری],$B38,Transport_DB[نوع محل پی کنی/ نوع خاک],C$6)</f>
        <v>0</v>
      </c>
      <c r="D38" s="228">
        <f>SUMIFS(Transport_DB[پی کنی],Transport_DB[کیلومتر بارگیری],$B38,Transport_DB[نوع محل پی کنی/ نوع خاک],D$6)</f>
        <v>0</v>
      </c>
      <c r="E38" s="174">
        <f>SUMIFS(Civil_DB[قالب بندی],Civil_DB[محل اجرا],$B38,Civil_DB[نوع سازه],E$6)</f>
        <v>0</v>
      </c>
      <c r="F38" s="174"/>
      <c r="G38" s="174">
        <f>SUMIFS(Civil_DB[قالب بندی],Civil_DB[محل اجرا],$B38,Civil_DB[نوع سازه],G$6)</f>
        <v>0</v>
      </c>
      <c r="H38" s="228">
        <f>SUMIFS(Civil_DB[قالب بندی],Civil_DB[محل اجرا],$B38,Civil_DB[نوع سازه],H$6)</f>
        <v>0</v>
      </c>
      <c r="I38" s="174">
        <f>SUMIFS(Civil_DB[آرماتور بندی],Civil_DB[محل اجرا],$B38,Civil_DB[نوع سازه],I$6)</f>
        <v>0</v>
      </c>
      <c r="J38" s="174">
        <f>SUMIFS(Civil_DB[آرماتور بندی],Civil_DB[محل اجرا],$B38,Civil_DB[نوع سازه],J$6)</f>
        <v>0</v>
      </c>
      <c r="K38" s="228">
        <f>SUMIFS(Civil_DB[آرماتور بندی],Civil_DB[محل اجرا],$B38,Civil_DB[نوع سازه],K$6)</f>
        <v>0</v>
      </c>
      <c r="L38" s="174">
        <f>SUMIFS(Civil_DB[بتن],Civil_DB[محل اجرا],$B38,Civil_DB[نوع سازه],L$6)</f>
        <v>0</v>
      </c>
      <c r="M38" s="174">
        <f>SUMIFS(Civil_DB[بتن],Civil_DB[محل اجرا],$B38,Civil_DB[نوع سازه],M$6)</f>
        <v>0</v>
      </c>
      <c r="N38" s="228">
        <f>SUMIFS(Civil_DB[بتن],Civil_DB[محل اجرا],$B38,Civil_DB[نوع سازه],N$6)</f>
        <v>0</v>
      </c>
    </row>
    <row r="39" spans="1:14" ht="24.75" x14ac:dyDescent="0.25">
      <c r="A39" s="97">
        <f t="shared" si="0"/>
        <v>34</v>
      </c>
      <c r="B39" s="437"/>
      <c r="C39" s="228">
        <f>SUMIFS(Transport_DB[پی کنی],Transport_DB[کیلومتر بارگیری],$B39,Transport_DB[نوع محل پی کنی/ نوع خاک],C$6)</f>
        <v>0</v>
      </c>
      <c r="D39" s="228">
        <f>SUMIFS(Transport_DB[پی کنی],Transport_DB[کیلومتر بارگیری],$B39,Transport_DB[نوع محل پی کنی/ نوع خاک],D$6)</f>
        <v>0</v>
      </c>
      <c r="E39" s="174">
        <f>SUMIFS(Civil_DB[قالب بندی],Civil_DB[محل اجرا],$B39,Civil_DB[نوع سازه],E$6)</f>
        <v>0</v>
      </c>
      <c r="F39" s="174"/>
      <c r="G39" s="174">
        <f>SUMIFS(Civil_DB[قالب بندی],Civil_DB[محل اجرا],$B39,Civil_DB[نوع سازه],G$6)</f>
        <v>0</v>
      </c>
      <c r="H39" s="228">
        <f>SUMIFS(Civil_DB[قالب بندی],Civil_DB[محل اجرا],$B39,Civil_DB[نوع سازه],H$6)</f>
        <v>0</v>
      </c>
      <c r="I39" s="174">
        <f>SUMIFS(Civil_DB[آرماتور بندی],Civil_DB[محل اجرا],$B39,Civil_DB[نوع سازه],I$6)</f>
        <v>0</v>
      </c>
      <c r="J39" s="174">
        <f>SUMIFS(Civil_DB[آرماتور بندی],Civil_DB[محل اجرا],$B39,Civil_DB[نوع سازه],J$6)</f>
        <v>0</v>
      </c>
      <c r="K39" s="228">
        <f>SUMIFS(Civil_DB[آرماتور بندی],Civil_DB[محل اجرا],$B39,Civil_DB[نوع سازه],K$6)</f>
        <v>0</v>
      </c>
      <c r="L39" s="174">
        <f>SUMIFS(Civil_DB[بتن],Civil_DB[محل اجرا],$B39,Civil_DB[نوع سازه],L$6)</f>
        <v>0</v>
      </c>
      <c r="M39" s="174">
        <f>SUMIFS(Civil_DB[بتن],Civil_DB[محل اجرا],$B39,Civil_DB[نوع سازه],M$6)</f>
        <v>0</v>
      </c>
      <c r="N39" s="228">
        <f>SUMIFS(Civil_DB[بتن],Civil_DB[محل اجرا],$B39,Civil_DB[نوع سازه],N$6)</f>
        <v>0</v>
      </c>
    </row>
    <row r="40" spans="1:14" ht="24.75" x14ac:dyDescent="0.25">
      <c r="A40" s="97">
        <f t="shared" si="0"/>
        <v>35</v>
      </c>
      <c r="B40" s="437"/>
      <c r="C40" s="228">
        <f>SUMIFS(Transport_DB[پی کنی],Transport_DB[کیلومتر بارگیری],$B40,Transport_DB[نوع محل پی کنی/ نوع خاک],C$6)</f>
        <v>0</v>
      </c>
      <c r="D40" s="228">
        <f>SUMIFS(Transport_DB[پی کنی],Transport_DB[کیلومتر بارگیری],$B40,Transport_DB[نوع محل پی کنی/ نوع خاک],D$6)</f>
        <v>0</v>
      </c>
      <c r="E40" s="174">
        <f>SUMIFS(Civil_DB[قالب بندی],Civil_DB[محل اجرا],$B40,Civil_DB[نوع سازه],E$6)</f>
        <v>0</v>
      </c>
      <c r="F40" s="174"/>
      <c r="G40" s="174">
        <f>SUMIFS(Civil_DB[قالب بندی],Civil_DB[محل اجرا],$B40,Civil_DB[نوع سازه],G$6)</f>
        <v>0</v>
      </c>
      <c r="H40" s="228">
        <f>SUMIFS(Civil_DB[قالب بندی],Civil_DB[محل اجرا],$B40,Civil_DB[نوع سازه],H$6)</f>
        <v>0</v>
      </c>
      <c r="I40" s="174">
        <f>SUMIFS(Civil_DB[آرماتور بندی],Civil_DB[محل اجرا],$B40,Civil_DB[نوع سازه],I$6)</f>
        <v>0</v>
      </c>
      <c r="J40" s="174">
        <f>SUMIFS(Civil_DB[آرماتور بندی],Civil_DB[محل اجرا],$B40,Civil_DB[نوع سازه],J$6)</f>
        <v>0</v>
      </c>
      <c r="K40" s="228">
        <f>SUMIFS(Civil_DB[آرماتور بندی],Civil_DB[محل اجرا],$B40,Civil_DB[نوع سازه],K$6)</f>
        <v>0</v>
      </c>
      <c r="L40" s="174">
        <f>SUMIFS(Civil_DB[بتن],Civil_DB[محل اجرا],$B40,Civil_DB[نوع سازه],L$6)</f>
        <v>0</v>
      </c>
      <c r="M40" s="174">
        <f>SUMIFS(Civil_DB[بتن],Civil_DB[محل اجرا],$B40,Civil_DB[نوع سازه],M$6)</f>
        <v>0</v>
      </c>
      <c r="N40" s="228">
        <f>SUMIFS(Civil_DB[بتن],Civil_DB[محل اجرا],$B40,Civil_DB[نوع سازه],N$6)</f>
        <v>0</v>
      </c>
    </row>
    <row r="41" spans="1:14" ht="24.75" x14ac:dyDescent="0.25">
      <c r="A41" s="97">
        <f t="shared" si="0"/>
        <v>36</v>
      </c>
      <c r="B41" s="437"/>
      <c r="C41" s="228">
        <f>SUMIFS(Transport_DB[پی کنی],Transport_DB[کیلومتر بارگیری],$B41,Transport_DB[نوع محل پی کنی/ نوع خاک],C$6)</f>
        <v>0</v>
      </c>
      <c r="D41" s="228">
        <f>SUMIFS(Transport_DB[پی کنی],Transport_DB[کیلومتر بارگیری],$B41,Transport_DB[نوع محل پی کنی/ نوع خاک],D$6)</f>
        <v>0</v>
      </c>
      <c r="E41" s="174">
        <f>SUMIFS(Civil_DB[قالب بندی],Civil_DB[محل اجرا],$B41,Civil_DB[نوع سازه],E$6)</f>
        <v>0</v>
      </c>
      <c r="F41" s="174"/>
      <c r="G41" s="174">
        <f>SUMIFS(Civil_DB[قالب بندی],Civil_DB[محل اجرا],$B41,Civil_DB[نوع سازه],G$6)</f>
        <v>0</v>
      </c>
      <c r="H41" s="228">
        <f>SUMIFS(Civil_DB[قالب بندی],Civil_DB[محل اجرا],$B41,Civil_DB[نوع سازه],H$6)</f>
        <v>0</v>
      </c>
      <c r="I41" s="174">
        <f>SUMIFS(Civil_DB[آرماتور بندی],Civil_DB[محل اجرا],$B41,Civil_DB[نوع سازه],I$6)</f>
        <v>0</v>
      </c>
      <c r="J41" s="174">
        <f>SUMIFS(Civil_DB[آرماتور بندی],Civil_DB[محل اجرا],$B41,Civil_DB[نوع سازه],J$6)</f>
        <v>0</v>
      </c>
      <c r="K41" s="228">
        <f>SUMIFS(Civil_DB[آرماتور بندی],Civil_DB[محل اجرا],$B41,Civil_DB[نوع سازه],K$6)</f>
        <v>0</v>
      </c>
      <c r="L41" s="174">
        <f>SUMIFS(Civil_DB[بتن],Civil_DB[محل اجرا],$B41,Civil_DB[نوع سازه],L$6)</f>
        <v>0</v>
      </c>
      <c r="M41" s="174">
        <f>SUMIFS(Civil_DB[بتن],Civil_DB[محل اجرا],$B41,Civil_DB[نوع سازه],M$6)</f>
        <v>0</v>
      </c>
      <c r="N41" s="228">
        <f>SUMIFS(Civil_DB[بتن],Civil_DB[محل اجرا],$B41,Civil_DB[نوع سازه],N$6)</f>
        <v>0</v>
      </c>
    </row>
    <row r="42" spans="1:14" ht="24.75" x14ac:dyDescent="0.25">
      <c r="A42" s="97">
        <f t="shared" si="0"/>
        <v>37</v>
      </c>
      <c r="B42" s="437"/>
      <c r="C42" s="228">
        <f>SUMIFS(Transport_DB[پی کنی],Transport_DB[کیلومتر بارگیری],$B42,Transport_DB[نوع محل پی کنی/ نوع خاک],C$6)</f>
        <v>0</v>
      </c>
      <c r="D42" s="228">
        <f>SUMIFS(Transport_DB[پی کنی],Transport_DB[کیلومتر بارگیری],$B42,Transport_DB[نوع محل پی کنی/ نوع خاک],D$6)</f>
        <v>0</v>
      </c>
      <c r="E42" s="174">
        <f>SUMIFS(Civil_DB[قالب بندی],Civil_DB[محل اجرا],$B42,Civil_DB[نوع سازه],E$6)</f>
        <v>0</v>
      </c>
      <c r="F42" s="174"/>
      <c r="G42" s="174">
        <f>SUMIFS(Civil_DB[قالب بندی],Civil_DB[محل اجرا],$B42,Civil_DB[نوع سازه],G$6)</f>
        <v>0</v>
      </c>
      <c r="H42" s="228">
        <f>SUMIFS(Civil_DB[قالب بندی],Civil_DB[محل اجرا],$B42,Civil_DB[نوع سازه],H$6)</f>
        <v>0</v>
      </c>
      <c r="I42" s="174">
        <f>SUMIFS(Civil_DB[آرماتور بندی],Civil_DB[محل اجرا],$B42,Civil_DB[نوع سازه],I$6)</f>
        <v>0</v>
      </c>
      <c r="J42" s="174">
        <f>SUMIFS(Civil_DB[آرماتور بندی],Civil_DB[محل اجرا],$B42,Civil_DB[نوع سازه],J$6)</f>
        <v>0</v>
      </c>
      <c r="K42" s="228">
        <f>SUMIFS(Civil_DB[آرماتور بندی],Civil_DB[محل اجرا],$B42,Civil_DB[نوع سازه],K$6)</f>
        <v>0</v>
      </c>
      <c r="L42" s="174">
        <f>SUMIFS(Civil_DB[بتن],Civil_DB[محل اجرا],$B42,Civil_DB[نوع سازه],L$6)</f>
        <v>0</v>
      </c>
      <c r="M42" s="174">
        <f>SUMIFS(Civil_DB[بتن],Civil_DB[محل اجرا],$B42,Civil_DB[نوع سازه],M$6)</f>
        <v>0</v>
      </c>
      <c r="N42" s="228">
        <f>SUMIFS(Civil_DB[بتن],Civil_DB[محل اجرا],$B42,Civil_DB[نوع سازه],N$6)</f>
        <v>0</v>
      </c>
    </row>
    <row r="43" spans="1:14" ht="24.75" x14ac:dyDescent="0.25">
      <c r="A43" s="97">
        <f t="shared" si="0"/>
        <v>38</v>
      </c>
      <c r="B43" s="437"/>
      <c r="C43" s="228">
        <f>SUMIFS(Transport_DB[پی کنی],Transport_DB[کیلومتر بارگیری],$B43,Transport_DB[نوع محل پی کنی/ نوع خاک],C$6)</f>
        <v>0</v>
      </c>
      <c r="D43" s="228">
        <f>SUMIFS(Transport_DB[پی کنی],Transport_DB[کیلومتر بارگیری],$B43,Transport_DB[نوع محل پی کنی/ نوع خاک],D$6)</f>
        <v>0</v>
      </c>
      <c r="E43" s="174">
        <f>SUMIFS(Civil_DB[قالب بندی],Civil_DB[محل اجرا],$B43,Civil_DB[نوع سازه],E$6)</f>
        <v>0</v>
      </c>
      <c r="F43" s="174"/>
      <c r="G43" s="174">
        <f>SUMIFS(Civil_DB[قالب بندی],Civil_DB[محل اجرا],$B43,Civil_DB[نوع سازه],G$6)</f>
        <v>0</v>
      </c>
      <c r="H43" s="228">
        <f>SUMIFS(Civil_DB[قالب بندی],Civil_DB[محل اجرا],$B43,Civil_DB[نوع سازه],H$6)</f>
        <v>0</v>
      </c>
      <c r="I43" s="174">
        <f>SUMIFS(Civil_DB[آرماتور بندی],Civil_DB[محل اجرا],$B43,Civil_DB[نوع سازه],I$6)</f>
        <v>0</v>
      </c>
      <c r="J43" s="174">
        <f>SUMIFS(Civil_DB[آرماتور بندی],Civil_DB[محل اجرا],$B43,Civil_DB[نوع سازه],J$6)</f>
        <v>0</v>
      </c>
      <c r="K43" s="228">
        <f>SUMIFS(Civil_DB[آرماتور بندی],Civil_DB[محل اجرا],$B43,Civil_DB[نوع سازه],K$6)</f>
        <v>0</v>
      </c>
      <c r="L43" s="174">
        <f>SUMIFS(Civil_DB[بتن],Civil_DB[محل اجرا],$B43,Civil_DB[نوع سازه],L$6)</f>
        <v>0</v>
      </c>
      <c r="M43" s="174">
        <f>SUMIFS(Civil_DB[بتن],Civil_DB[محل اجرا],$B43,Civil_DB[نوع سازه],M$6)</f>
        <v>0</v>
      </c>
      <c r="N43" s="228">
        <f>SUMIFS(Civil_DB[بتن],Civil_DB[محل اجرا],$B43,Civil_DB[نوع سازه],N$6)</f>
        <v>0</v>
      </c>
    </row>
    <row r="44" spans="1:14" ht="24.75" x14ac:dyDescent="0.25">
      <c r="A44" s="97">
        <f t="shared" si="0"/>
        <v>39</v>
      </c>
      <c r="B44" s="437"/>
      <c r="C44" s="228">
        <f>SUMIFS(Transport_DB[پی کنی],Transport_DB[کیلومتر بارگیری],$B44,Transport_DB[نوع محل پی کنی/ نوع خاک],C$6)</f>
        <v>0</v>
      </c>
      <c r="D44" s="228">
        <f>SUMIFS(Transport_DB[پی کنی],Transport_DB[کیلومتر بارگیری],$B44,Transport_DB[نوع محل پی کنی/ نوع خاک],D$6)</f>
        <v>0</v>
      </c>
      <c r="E44" s="174">
        <f>SUMIFS(Civil_DB[قالب بندی],Civil_DB[محل اجرا],$B44,Civil_DB[نوع سازه],E$6)</f>
        <v>0</v>
      </c>
      <c r="F44" s="174"/>
      <c r="G44" s="174">
        <f>SUMIFS(Civil_DB[قالب بندی],Civil_DB[محل اجرا],$B44,Civil_DB[نوع سازه],G$6)</f>
        <v>0</v>
      </c>
      <c r="H44" s="228">
        <f>SUMIFS(Civil_DB[قالب بندی],Civil_DB[محل اجرا],$B44,Civil_DB[نوع سازه],H$6)</f>
        <v>0</v>
      </c>
      <c r="I44" s="174">
        <f>SUMIFS(Civil_DB[آرماتور بندی],Civil_DB[محل اجرا],$B44,Civil_DB[نوع سازه],I$6)</f>
        <v>0</v>
      </c>
      <c r="J44" s="174">
        <f>SUMIFS(Civil_DB[آرماتور بندی],Civil_DB[محل اجرا],$B44,Civil_DB[نوع سازه],J$6)</f>
        <v>0</v>
      </c>
      <c r="K44" s="228">
        <f>SUMIFS(Civil_DB[آرماتور بندی],Civil_DB[محل اجرا],$B44,Civil_DB[نوع سازه],K$6)</f>
        <v>0</v>
      </c>
      <c r="L44" s="174">
        <f>SUMIFS(Civil_DB[بتن],Civil_DB[محل اجرا],$B44,Civil_DB[نوع سازه],L$6)</f>
        <v>0</v>
      </c>
      <c r="M44" s="174">
        <f>SUMIFS(Civil_DB[بتن],Civil_DB[محل اجرا],$B44,Civil_DB[نوع سازه],M$6)</f>
        <v>0</v>
      </c>
      <c r="N44" s="228">
        <f>SUMIFS(Civil_DB[بتن],Civil_DB[محل اجرا],$B44,Civil_DB[نوع سازه],N$6)</f>
        <v>0</v>
      </c>
    </row>
    <row r="45" spans="1:14" ht="24.75" x14ac:dyDescent="0.25">
      <c r="A45" s="97">
        <f t="shared" si="0"/>
        <v>40</v>
      </c>
      <c r="B45" s="437"/>
      <c r="C45" s="228">
        <f>SUMIFS(Transport_DB[پی کنی],Transport_DB[کیلومتر بارگیری],$B45,Transport_DB[نوع محل پی کنی/ نوع خاک],C$6)</f>
        <v>0</v>
      </c>
      <c r="D45" s="228">
        <f>SUMIFS(Transport_DB[پی کنی],Transport_DB[کیلومتر بارگیری],$B45,Transport_DB[نوع محل پی کنی/ نوع خاک],D$6)</f>
        <v>0</v>
      </c>
      <c r="E45" s="174">
        <f>SUMIFS(Civil_DB[قالب بندی],Civil_DB[محل اجرا],$B45,Civil_DB[نوع سازه],E$6)</f>
        <v>0</v>
      </c>
      <c r="F45" s="174"/>
      <c r="G45" s="174">
        <f>SUMIFS(Civil_DB[قالب بندی],Civil_DB[محل اجرا],$B45,Civil_DB[نوع سازه],G$6)</f>
        <v>0</v>
      </c>
      <c r="H45" s="228">
        <f>SUMIFS(Civil_DB[قالب بندی],Civil_DB[محل اجرا],$B45,Civil_DB[نوع سازه],H$6)</f>
        <v>0</v>
      </c>
      <c r="I45" s="174">
        <f>SUMIFS(Civil_DB[آرماتور بندی],Civil_DB[محل اجرا],$B45,Civil_DB[نوع سازه],I$6)</f>
        <v>0</v>
      </c>
      <c r="J45" s="174">
        <f>SUMIFS(Civil_DB[آرماتور بندی],Civil_DB[محل اجرا],$B45,Civil_DB[نوع سازه],J$6)</f>
        <v>0</v>
      </c>
      <c r="K45" s="228">
        <f>SUMIFS(Civil_DB[آرماتور بندی],Civil_DB[محل اجرا],$B45,Civil_DB[نوع سازه],K$6)</f>
        <v>0</v>
      </c>
      <c r="L45" s="174">
        <f>SUMIFS(Civil_DB[بتن],Civil_DB[محل اجرا],$B45,Civil_DB[نوع سازه],L$6)</f>
        <v>0</v>
      </c>
      <c r="M45" s="174">
        <f>SUMIFS(Civil_DB[بتن],Civil_DB[محل اجرا],$B45,Civil_DB[نوع سازه],M$6)</f>
        <v>0</v>
      </c>
      <c r="N45" s="228">
        <f>SUMIFS(Civil_DB[بتن],Civil_DB[محل اجرا],$B45,Civil_DB[نوع سازه],N$6)</f>
        <v>0</v>
      </c>
    </row>
    <row r="46" spans="1:14" ht="24.75" x14ac:dyDescent="0.25">
      <c r="A46" s="97">
        <f t="shared" si="0"/>
        <v>41</v>
      </c>
      <c r="B46" s="437"/>
      <c r="C46" s="228">
        <f>SUMIFS(Transport_DB[پی کنی],Transport_DB[کیلومتر بارگیری],$B46,Transport_DB[نوع محل پی کنی/ نوع خاک],C$6)</f>
        <v>0</v>
      </c>
      <c r="D46" s="228">
        <f>SUMIFS(Transport_DB[پی کنی],Transport_DB[کیلومتر بارگیری],$B46,Transport_DB[نوع محل پی کنی/ نوع خاک],D$6)</f>
        <v>0</v>
      </c>
      <c r="E46" s="174">
        <f>SUMIFS(Civil_DB[قالب بندی],Civil_DB[محل اجرا],$B46,Civil_DB[نوع سازه],E$6)</f>
        <v>0</v>
      </c>
      <c r="F46" s="174"/>
      <c r="G46" s="174">
        <f>SUMIFS(Civil_DB[قالب بندی],Civil_DB[محل اجرا],$B46,Civil_DB[نوع سازه],G$6)</f>
        <v>0</v>
      </c>
      <c r="H46" s="228">
        <f>SUMIFS(Civil_DB[قالب بندی],Civil_DB[محل اجرا],$B46,Civil_DB[نوع سازه],H$6)</f>
        <v>0</v>
      </c>
      <c r="I46" s="174">
        <f>SUMIFS(Civil_DB[آرماتور بندی],Civil_DB[محل اجرا],$B46,Civil_DB[نوع سازه],I$6)</f>
        <v>0</v>
      </c>
      <c r="J46" s="174">
        <f>SUMIFS(Civil_DB[آرماتور بندی],Civil_DB[محل اجرا],$B46,Civil_DB[نوع سازه],J$6)</f>
        <v>0</v>
      </c>
      <c r="K46" s="228">
        <f>SUMIFS(Civil_DB[آرماتور بندی],Civil_DB[محل اجرا],$B46,Civil_DB[نوع سازه],K$6)</f>
        <v>0</v>
      </c>
      <c r="L46" s="174">
        <f>SUMIFS(Civil_DB[بتن],Civil_DB[محل اجرا],$B46,Civil_DB[نوع سازه],L$6)</f>
        <v>0</v>
      </c>
      <c r="M46" s="174">
        <f>SUMIFS(Civil_DB[بتن],Civil_DB[محل اجرا],$B46,Civil_DB[نوع سازه],M$6)</f>
        <v>0</v>
      </c>
      <c r="N46" s="228">
        <f>SUMIFS(Civil_DB[بتن],Civil_DB[محل اجرا],$B46,Civil_DB[نوع سازه],N$6)</f>
        <v>0</v>
      </c>
    </row>
    <row r="47" spans="1:14" ht="24.75" x14ac:dyDescent="0.25">
      <c r="A47" s="97">
        <f t="shared" si="0"/>
        <v>42</v>
      </c>
      <c r="B47" s="437"/>
      <c r="C47" s="228">
        <f>SUMIFS(Transport_DB[پی کنی],Transport_DB[کیلومتر بارگیری],$B47,Transport_DB[نوع محل پی کنی/ نوع خاک],C$6)</f>
        <v>0</v>
      </c>
      <c r="D47" s="228">
        <f>SUMIFS(Transport_DB[پی کنی],Transport_DB[کیلومتر بارگیری],$B47,Transport_DB[نوع محل پی کنی/ نوع خاک],D$6)</f>
        <v>0</v>
      </c>
      <c r="E47" s="174">
        <f>SUMIFS(Civil_DB[قالب بندی],Civil_DB[محل اجرا],$B47,Civil_DB[نوع سازه],E$6)</f>
        <v>0</v>
      </c>
      <c r="F47" s="174"/>
      <c r="G47" s="174">
        <f>SUMIFS(Civil_DB[قالب بندی],Civil_DB[محل اجرا],$B47,Civil_DB[نوع سازه],G$6)</f>
        <v>0</v>
      </c>
      <c r="H47" s="228">
        <f>SUMIFS(Civil_DB[قالب بندی],Civil_DB[محل اجرا],$B47,Civil_DB[نوع سازه],H$6)</f>
        <v>0</v>
      </c>
      <c r="I47" s="174">
        <f>SUMIFS(Civil_DB[آرماتور بندی],Civil_DB[محل اجرا],$B47,Civil_DB[نوع سازه],I$6)</f>
        <v>0</v>
      </c>
      <c r="J47" s="174">
        <f>SUMIFS(Civil_DB[آرماتور بندی],Civil_DB[محل اجرا],$B47,Civil_DB[نوع سازه],J$6)</f>
        <v>0</v>
      </c>
      <c r="K47" s="228">
        <f>SUMIFS(Civil_DB[آرماتور بندی],Civil_DB[محل اجرا],$B47,Civil_DB[نوع سازه],K$6)</f>
        <v>0</v>
      </c>
      <c r="L47" s="174">
        <f>SUMIFS(Civil_DB[بتن],Civil_DB[محل اجرا],$B47,Civil_DB[نوع سازه],L$6)</f>
        <v>0</v>
      </c>
      <c r="M47" s="174">
        <f>SUMIFS(Civil_DB[بتن],Civil_DB[محل اجرا],$B47,Civil_DB[نوع سازه],M$6)</f>
        <v>0</v>
      </c>
      <c r="N47" s="228">
        <f>SUMIFS(Civil_DB[بتن],Civil_DB[محل اجرا],$B47,Civil_DB[نوع سازه],N$6)</f>
        <v>0</v>
      </c>
    </row>
    <row r="48" spans="1:14" ht="24.75" x14ac:dyDescent="0.25">
      <c r="A48" s="97">
        <f t="shared" si="0"/>
        <v>43</v>
      </c>
      <c r="B48" s="437"/>
      <c r="C48" s="228">
        <f>SUMIFS(Transport_DB[پی کنی],Transport_DB[کیلومتر بارگیری],$B48,Transport_DB[نوع محل پی کنی/ نوع خاک],C$6)</f>
        <v>0</v>
      </c>
      <c r="D48" s="228">
        <f>SUMIFS(Transport_DB[پی کنی],Transport_DB[کیلومتر بارگیری],$B48,Transport_DB[نوع محل پی کنی/ نوع خاک],D$6)</f>
        <v>0</v>
      </c>
      <c r="E48" s="174">
        <f>SUMIFS(Civil_DB[قالب بندی],Civil_DB[محل اجرا],$B48,Civil_DB[نوع سازه],E$6)</f>
        <v>0</v>
      </c>
      <c r="F48" s="174"/>
      <c r="G48" s="174">
        <f>SUMIFS(Civil_DB[قالب بندی],Civil_DB[محل اجرا],$B48,Civil_DB[نوع سازه],G$6)</f>
        <v>0</v>
      </c>
      <c r="H48" s="228">
        <f>SUMIFS(Civil_DB[قالب بندی],Civil_DB[محل اجرا],$B48,Civil_DB[نوع سازه],H$6)</f>
        <v>0</v>
      </c>
      <c r="I48" s="174">
        <f>SUMIFS(Civil_DB[آرماتور بندی],Civil_DB[محل اجرا],$B48,Civil_DB[نوع سازه],I$6)</f>
        <v>0</v>
      </c>
      <c r="J48" s="174">
        <f>SUMIFS(Civil_DB[آرماتور بندی],Civil_DB[محل اجرا],$B48,Civil_DB[نوع سازه],J$6)</f>
        <v>0</v>
      </c>
      <c r="K48" s="228">
        <f>SUMIFS(Civil_DB[آرماتور بندی],Civil_DB[محل اجرا],$B48,Civil_DB[نوع سازه],K$6)</f>
        <v>0</v>
      </c>
      <c r="L48" s="174">
        <f>SUMIFS(Civil_DB[بتن],Civil_DB[محل اجرا],$B48,Civil_DB[نوع سازه],L$6)</f>
        <v>0</v>
      </c>
      <c r="M48" s="174">
        <f>SUMIFS(Civil_DB[بتن],Civil_DB[محل اجرا],$B48,Civil_DB[نوع سازه],M$6)</f>
        <v>0</v>
      </c>
      <c r="N48" s="228">
        <f>SUMIFS(Civil_DB[بتن],Civil_DB[محل اجرا],$B48,Civil_DB[نوع سازه],N$6)</f>
        <v>0</v>
      </c>
    </row>
    <row r="49" spans="1:14" ht="24.75" x14ac:dyDescent="0.25">
      <c r="A49" s="97">
        <f t="shared" si="0"/>
        <v>44</v>
      </c>
      <c r="B49" s="437"/>
      <c r="C49" s="228">
        <f>SUMIFS(Transport_DB[پی کنی],Transport_DB[کیلومتر بارگیری],$B49,Transport_DB[نوع محل پی کنی/ نوع خاک],C$6)</f>
        <v>0</v>
      </c>
      <c r="D49" s="228">
        <f>SUMIFS(Transport_DB[پی کنی],Transport_DB[کیلومتر بارگیری],$B49,Transport_DB[نوع محل پی کنی/ نوع خاک],D$6)</f>
        <v>0</v>
      </c>
      <c r="E49" s="174">
        <f>SUMIFS(Civil_DB[قالب بندی],Civil_DB[محل اجرا],$B49,Civil_DB[نوع سازه],E$6)</f>
        <v>0</v>
      </c>
      <c r="F49" s="174"/>
      <c r="G49" s="174">
        <f>SUMIFS(Civil_DB[قالب بندی],Civil_DB[محل اجرا],$B49,Civil_DB[نوع سازه],G$6)</f>
        <v>0</v>
      </c>
      <c r="H49" s="228">
        <f>SUMIFS(Civil_DB[قالب بندی],Civil_DB[محل اجرا],$B49,Civil_DB[نوع سازه],H$6)</f>
        <v>0</v>
      </c>
      <c r="I49" s="174">
        <f>SUMIFS(Civil_DB[آرماتور بندی],Civil_DB[محل اجرا],$B49,Civil_DB[نوع سازه],I$6)</f>
        <v>0</v>
      </c>
      <c r="J49" s="174">
        <f>SUMIFS(Civil_DB[آرماتور بندی],Civil_DB[محل اجرا],$B49,Civil_DB[نوع سازه],J$6)</f>
        <v>0</v>
      </c>
      <c r="K49" s="228">
        <f>SUMIFS(Civil_DB[آرماتور بندی],Civil_DB[محل اجرا],$B49,Civil_DB[نوع سازه],K$6)</f>
        <v>0</v>
      </c>
      <c r="L49" s="174">
        <f>SUMIFS(Civil_DB[بتن],Civil_DB[محل اجرا],$B49,Civil_DB[نوع سازه],L$6)</f>
        <v>0</v>
      </c>
      <c r="M49" s="174">
        <f>SUMIFS(Civil_DB[بتن],Civil_DB[محل اجرا],$B49,Civil_DB[نوع سازه],M$6)</f>
        <v>0</v>
      </c>
      <c r="N49" s="228">
        <f>SUMIFS(Civil_DB[بتن],Civil_DB[محل اجرا],$B49,Civil_DB[نوع سازه],N$6)</f>
        <v>0</v>
      </c>
    </row>
    <row r="50" spans="1:14" ht="24.75" x14ac:dyDescent="0.25">
      <c r="A50" s="97">
        <f t="shared" si="0"/>
        <v>45</v>
      </c>
      <c r="B50" s="437"/>
      <c r="C50" s="228">
        <f>SUMIFS(Transport_DB[پی کنی],Transport_DB[کیلومتر بارگیری],$B50,Transport_DB[نوع محل پی کنی/ نوع خاک],C$6)</f>
        <v>0</v>
      </c>
      <c r="D50" s="228">
        <f>SUMIFS(Transport_DB[پی کنی],Transport_DB[کیلومتر بارگیری],$B50,Transport_DB[نوع محل پی کنی/ نوع خاک],D$6)</f>
        <v>0</v>
      </c>
      <c r="E50" s="174">
        <f>SUMIFS(Civil_DB[قالب بندی],Civil_DB[محل اجرا],$B50,Civil_DB[نوع سازه],E$6)</f>
        <v>0</v>
      </c>
      <c r="F50" s="174"/>
      <c r="G50" s="174">
        <f>SUMIFS(Civil_DB[قالب بندی],Civil_DB[محل اجرا],$B50,Civil_DB[نوع سازه],G$6)</f>
        <v>0</v>
      </c>
      <c r="H50" s="228">
        <f>SUMIFS(Civil_DB[قالب بندی],Civil_DB[محل اجرا],$B50,Civil_DB[نوع سازه],H$6)</f>
        <v>0</v>
      </c>
      <c r="I50" s="174">
        <f>SUMIFS(Civil_DB[آرماتور بندی],Civil_DB[محل اجرا],$B50,Civil_DB[نوع سازه],I$6)</f>
        <v>0</v>
      </c>
      <c r="J50" s="174">
        <f>SUMIFS(Civil_DB[آرماتور بندی],Civil_DB[محل اجرا],$B50,Civil_DB[نوع سازه],J$6)</f>
        <v>0</v>
      </c>
      <c r="K50" s="228">
        <f>SUMIFS(Civil_DB[آرماتور بندی],Civil_DB[محل اجرا],$B50,Civil_DB[نوع سازه],K$6)</f>
        <v>0</v>
      </c>
      <c r="L50" s="174">
        <f>SUMIFS(Civil_DB[بتن],Civil_DB[محل اجرا],$B50,Civil_DB[نوع سازه],L$6)</f>
        <v>0</v>
      </c>
      <c r="M50" s="174">
        <f>SUMIFS(Civil_DB[بتن],Civil_DB[محل اجرا],$B50,Civil_DB[نوع سازه],M$6)</f>
        <v>0</v>
      </c>
      <c r="N50" s="228">
        <f>SUMIFS(Civil_DB[بتن],Civil_DB[محل اجرا],$B50,Civil_DB[نوع سازه],N$6)</f>
        <v>0</v>
      </c>
    </row>
    <row r="51" spans="1:14" ht="24.75" x14ac:dyDescent="0.25">
      <c r="A51" s="97">
        <f t="shared" si="0"/>
        <v>46</v>
      </c>
      <c r="B51" s="437"/>
      <c r="C51" s="228">
        <f>SUMIFS(Transport_DB[پی کنی],Transport_DB[کیلومتر بارگیری],$B51,Transport_DB[نوع محل پی کنی/ نوع خاک],C$6)</f>
        <v>0</v>
      </c>
      <c r="D51" s="228">
        <f>SUMIFS(Transport_DB[پی کنی],Transport_DB[کیلومتر بارگیری],$B51,Transport_DB[نوع محل پی کنی/ نوع خاک],D$6)</f>
        <v>0</v>
      </c>
      <c r="E51" s="174">
        <f>SUMIFS(Civil_DB[قالب بندی],Civil_DB[محل اجرا],$B51,Civil_DB[نوع سازه],E$6)</f>
        <v>0</v>
      </c>
      <c r="F51" s="174"/>
      <c r="G51" s="174">
        <f>SUMIFS(Civil_DB[قالب بندی],Civil_DB[محل اجرا],$B51,Civil_DB[نوع سازه],G$6)</f>
        <v>0</v>
      </c>
      <c r="H51" s="228">
        <f>SUMIFS(Civil_DB[قالب بندی],Civil_DB[محل اجرا],$B51,Civil_DB[نوع سازه],H$6)</f>
        <v>0</v>
      </c>
      <c r="I51" s="174">
        <f>SUMIFS(Civil_DB[آرماتور بندی],Civil_DB[محل اجرا],$B51,Civil_DB[نوع سازه],I$6)</f>
        <v>0</v>
      </c>
      <c r="J51" s="174">
        <f>SUMIFS(Civil_DB[آرماتور بندی],Civil_DB[محل اجرا],$B51,Civil_DB[نوع سازه],J$6)</f>
        <v>0</v>
      </c>
      <c r="K51" s="228">
        <f>SUMIFS(Civil_DB[آرماتور بندی],Civil_DB[محل اجرا],$B51,Civil_DB[نوع سازه],K$6)</f>
        <v>0</v>
      </c>
      <c r="L51" s="174">
        <f>SUMIFS(Civil_DB[بتن],Civil_DB[محل اجرا],$B51,Civil_DB[نوع سازه],L$6)</f>
        <v>0</v>
      </c>
      <c r="M51" s="174">
        <f>SUMIFS(Civil_DB[بتن],Civil_DB[محل اجرا],$B51,Civil_DB[نوع سازه],M$6)</f>
        <v>0</v>
      </c>
      <c r="N51" s="228">
        <f>SUMIFS(Civil_DB[بتن],Civil_DB[محل اجرا],$B51,Civil_DB[نوع سازه],N$6)</f>
        <v>0</v>
      </c>
    </row>
    <row r="52" spans="1:14" ht="24.75" x14ac:dyDescent="0.25">
      <c r="A52" s="97">
        <f t="shared" si="0"/>
        <v>47</v>
      </c>
      <c r="B52" s="437"/>
      <c r="C52" s="228">
        <f>SUMIFS(Transport_DB[پی کنی],Transport_DB[کیلومتر بارگیری],$B52,Transport_DB[نوع محل پی کنی/ نوع خاک],C$6)</f>
        <v>0</v>
      </c>
      <c r="D52" s="228">
        <f>SUMIFS(Transport_DB[پی کنی],Transport_DB[کیلومتر بارگیری],$B52,Transport_DB[نوع محل پی کنی/ نوع خاک],D$6)</f>
        <v>0</v>
      </c>
      <c r="E52" s="174">
        <f>SUMIFS(Civil_DB[قالب بندی],Civil_DB[محل اجرا],$B52,Civil_DB[نوع سازه],E$6)</f>
        <v>0</v>
      </c>
      <c r="F52" s="174"/>
      <c r="G52" s="174">
        <f>SUMIFS(Civil_DB[قالب بندی],Civil_DB[محل اجرا],$B52,Civil_DB[نوع سازه],G$6)</f>
        <v>0</v>
      </c>
      <c r="H52" s="228">
        <f>SUMIFS(Civil_DB[قالب بندی],Civil_DB[محل اجرا],$B52,Civil_DB[نوع سازه],H$6)</f>
        <v>0</v>
      </c>
      <c r="I52" s="174">
        <f>SUMIFS(Civil_DB[آرماتور بندی],Civil_DB[محل اجرا],$B52,Civil_DB[نوع سازه],I$6)</f>
        <v>0</v>
      </c>
      <c r="J52" s="174">
        <f>SUMIFS(Civil_DB[آرماتور بندی],Civil_DB[محل اجرا],$B52,Civil_DB[نوع سازه],J$6)</f>
        <v>0</v>
      </c>
      <c r="K52" s="228">
        <f>SUMIFS(Civil_DB[آرماتور بندی],Civil_DB[محل اجرا],$B52,Civil_DB[نوع سازه],K$6)</f>
        <v>0</v>
      </c>
      <c r="L52" s="174">
        <f>SUMIFS(Civil_DB[بتن],Civil_DB[محل اجرا],$B52,Civil_DB[نوع سازه],L$6)</f>
        <v>0</v>
      </c>
      <c r="M52" s="174">
        <f>SUMIFS(Civil_DB[بتن],Civil_DB[محل اجرا],$B52,Civil_DB[نوع سازه],M$6)</f>
        <v>0</v>
      </c>
      <c r="N52" s="228">
        <f>SUMIFS(Civil_DB[بتن],Civil_DB[محل اجرا],$B52,Civil_DB[نوع سازه],N$6)</f>
        <v>0</v>
      </c>
    </row>
    <row r="53" spans="1:14" ht="24.75" x14ac:dyDescent="0.25">
      <c r="A53" s="97">
        <f t="shared" si="0"/>
        <v>48</v>
      </c>
      <c r="B53" s="437"/>
      <c r="C53" s="228">
        <f>SUMIFS(Transport_DB[پی کنی],Transport_DB[کیلومتر بارگیری],$B53,Transport_DB[نوع محل پی کنی/ نوع خاک],C$6)</f>
        <v>0</v>
      </c>
      <c r="D53" s="228">
        <f>SUMIFS(Transport_DB[پی کنی],Transport_DB[کیلومتر بارگیری],$B53,Transport_DB[نوع محل پی کنی/ نوع خاک],D$6)</f>
        <v>0</v>
      </c>
      <c r="E53" s="174">
        <f>SUMIFS(Civil_DB[قالب بندی],Civil_DB[محل اجرا],$B53,Civil_DB[نوع سازه],E$6)</f>
        <v>0</v>
      </c>
      <c r="F53" s="174"/>
      <c r="G53" s="174">
        <f>SUMIFS(Civil_DB[قالب بندی],Civil_DB[محل اجرا],$B53,Civil_DB[نوع سازه],G$6)</f>
        <v>0</v>
      </c>
      <c r="H53" s="228">
        <f>SUMIFS(Civil_DB[قالب بندی],Civil_DB[محل اجرا],$B53,Civil_DB[نوع سازه],H$6)</f>
        <v>0</v>
      </c>
      <c r="I53" s="174">
        <f>SUMIFS(Civil_DB[آرماتور بندی],Civil_DB[محل اجرا],$B53,Civil_DB[نوع سازه],I$6)</f>
        <v>0</v>
      </c>
      <c r="J53" s="174">
        <f>SUMIFS(Civil_DB[آرماتور بندی],Civil_DB[محل اجرا],$B53,Civil_DB[نوع سازه],J$6)</f>
        <v>0</v>
      </c>
      <c r="K53" s="228">
        <f>SUMIFS(Civil_DB[آرماتور بندی],Civil_DB[محل اجرا],$B53,Civil_DB[نوع سازه],K$6)</f>
        <v>0</v>
      </c>
      <c r="L53" s="174">
        <f>SUMIFS(Civil_DB[بتن],Civil_DB[محل اجرا],$B53,Civil_DB[نوع سازه],L$6)</f>
        <v>0</v>
      </c>
      <c r="M53" s="174">
        <f>SUMIFS(Civil_DB[بتن],Civil_DB[محل اجرا],$B53,Civil_DB[نوع سازه],M$6)</f>
        <v>0</v>
      </c>
      <c r="N53" s="228">
        <f>SUMIFS(Civil_DB[بتن],Civil_DB[محل اجرا],$B53,Civil_DB[نوع سازه],N$6)</f>
        <v>0</v>
      </c>
    </row>
    <row r="54" spans="1:14" ht="24.75" x14ac:dyDescent="0.25">
      <c r="A54" s="97">
        <f t="shared" si="0"/>
        <v>49</v>
      </c>
      <c r="B54" s="437"/>
      <c r="C54" s="228">
        <f>SUMIFS(Transport_DB[پی کنی],Transport_DB[کیلومتر بارگیری],$B54,Transport_DB[نوع محل پی کنی/ نوع خاک],C$6)</f>
        <v>0</v>
      </c>
      <c r="D54" s="228">
        <f>SUMIFS(Transport_DB[پی کنی],Transport_DB[کیلومتر بارگیری],$B54,Transport_DB[نوع محل پی کنی/ نوع خاک],D$6)</f>
        <v>0</v>
      </c>
      <c r="E54" s="174">
        <f>SUMIFS(Civil_DB[قالب بندی],Civil_DB[محل اجرا],$B54,Civil_DB[نوع سازه],E$6)</f>
        <v>0</v>
      </c>
      <c r="F54" s="174"/>
      <c r="G54" s="174">
        <f>SUMIFS(Civil_DB[قالب بندی],Civil_DB[محل اجرا],$B54,Civil_DB[نوع سازه],G$6)</f>
        <v>0</v>
      </c>
      <c r="H54" s="228">
        <f>SUMIFS(Civil_DB[قالب بندی],Civil_DB[محل اجرا],$B54,Civil_DB[نوع سازه],H$6)</f>
        <v>0</v>
      </c>
      <c r="I54" s="174">
        <f>SUMIFS(Civil_DB[آرماتور بندی],Civil_DB[محل اجرا],$B54,Civil_DB[نوع سازه],I$6)</f>
        <v>0</v>
      </c>
      <c r="J54" s="174">
        <f>SUMIFS(Civil_DB[آرماتور بندی],Civil_DB[محل اجرا],$B54,Civil_DB[نوع سازه],J$6)</f>
        <v>0</v>
      </c>
      <c r="K54" s="228">
        <f>SUMIFS(Civil_DB[آرماتور بندی],Civil_DB[محل اجرا],$B54,Civil_DB[نوع سازه],K$6)</f>
        <v>0</v>
      </c>
      <c r="L54" s="174">
        <f>SUMIFS(Civil_DB[بتن],Civil_DB[محل اجرا],$B54,Civil_DB[نوع سازه],L$6)</f>
        <v>0</v>
      </c>
      <c r="M54" s="174">
        <f>SUMIFS(Civil_DB[بتن],Civil_DB[محل اجرا],$B54,Civil_DB[نوع سازه],M$6)</f>
        <v>0</v>
      </c>
      <c r="N54" s="228">
        <f>SUMIFS(Civil_DB[بتن],Civil_DB[محل اجرا],$B54,Civil_DB[نوع سازه],N$6)</f>
        <v>0</v>
      </c>
    </row>
    <row r="55" spans="1:14" ht="24.75" x14ac:dyDescent="0.25">
      <c r="A55" s="97">
        <f t="shared" si="0"/>
        <v>50</v>
      </c>
      <c r="B55" s="437"/>
      <c r="C55" s="228">
        <f>SUMIFS(Transport_DB[پی کنی],Transport_DB[کیلومتر بارگیری],$B55,Transport_DB[نوع محل پی کنی/ نوع خاک],C$6)</f>
        <v>0</v>
      </c>
      <c r="D55" s="228">
        <f>SUMIFS(Transport_DB[پی کنی],Transport_DB[کیلومتر بارگیری],$B55,Transport_DB[نوع محل پی کنی/ نوع خاک],D$6)</f>
        <v>0</v>
      </c>
      <c r="E55" s="174">
        <f>SUMIFS(Civil_DB[قالب بندی],Civil_DB[محل اجرا],$B55,Civil_DB[نوع سازه],E$6)</f>
        <v>0</v>
      </c>
      <c r="F55" s="174"/>
      <c r="G55" s="174">
        <f>SUMIFS(Civil_DB[قالب بندی],Civil_DB[محل اجرا],$B55,Civil_DB[نوع سازه],G$6)</f>
        <v>0</v>
      </c>
      <c r="H55" s="228">
        <f>SUMIFS(Civil_DB[قالب بندی],Civil_DB[محل اجرا],$B55,Civil_DB[نوع سازه],H$6)</f>
        <v>0</v>
      </c>
      <c r="I55" s="174">
        <f>SUMIFS(Civil_DB[آرماتور بندی],Civil_DB[محل اجرا],$B55,Civil_DB[نوع سازه],I$6)</f>
        <v>0</v>
      </c>
      <c r="J55" s="174">
        <f>SUMIFS(Civil_DB[آرماتور بندی],Civil_DB[محل اجرا],$B55,Civil_DB[نوع سازه],J$6)</f>
        <v>0</v>
      </c>
      <c r="K55" s="228">
        <f>SUMIFS(Civil_DB[آرماتور بندی],Civil_DB[محل اجرا],$B55,Civil_DB[نوع سازه],K$6)</f>
        <v>0</v>
      </c>
      <c r="L55" s="174">
        <f>SUMIFS(Civil_DB[بتن],Civil_DB[محل اجرا],$B55,Civil_DB[نوع سازه],L$6)</f>
        <v>0</v>
      </c>
      <c r="M55" s="174">
        <f>SUMIFS(Civil_DB[بتن],Civil_DB[محل اجرا],$B55,Civil_DB[نوع سازه],M$6)</f>
        <v>0</v>
      </c>
      <c r="N55" s="228">
        <f>SUMIFS(Civil_DB[بتن],Civil_DB[محل اجرا],$B55,Civil_DB[نوع سازه],N$6)</f>
        <v>0</v>
      </c>
    </row>
    <row r="56" spans="1:14" ht="24.75" x14ac:dyDescent="0.25">
      <c r="A56" s="97">
        <f t="shared" si="0"/>
        <v>51</v>
      </c>
      <c r="B56" s="437"/>
      <c r="C56" s="228">
        <f>SUMIFS(Transport_DB[پی کنی],Transport_DB[کیلومتر بارگیری],$B56,Transport_DB[نوع محل پی کنی/ نوع خاک],C$6)</f>
        <v>0</v>
      </c>
      <c r="D56" s="228">
        <f>SUMIFS(Transport_DB[پی کنی],Transport_DB[کیلومتر بارگیری],$B56,Transport_DB[نوع محل پی کنی/ نوع خاک],D$6)</f>
        <v>0</v>
      </c>
      <c r="E56" s="174">
        <f>SUMIFS(Civil_DB[قالب بندی],Civil_DB[محل اجرا],$B56,Civil_DB[نوع سازه],E$6)</f>
        <v>0</v>
      </c>
      <c r="F56" s="174"/>
      <c r="G56" s="174">
        <f>SUMIFS(Civil_DB[قالب بندی],Civil_DB[محل اجرا],$B56,Civil_DB[نوع سازه],G$6)</f>
        <v>0</v>
      </c>
      <c r="H56" s="228">
        <f>SUMIFS(Civil_DB[قالب بندی],Civil_DB[محل اجرا],$B56,Civil_DB[نوع سازه],H$6)</f>
        <v>0</v>
      </c>
      <c r="I56" s="174">
        <f>SUMIFS(Civil_DB[آرماتور بندی],Civil_DB[محل اجرا],$B56,Civil_DB[نوع سازه],I$6)</f>
        <v>0</v>
      </c>
      <c r="J56" s="174">
        <f>SUMIFS(Civil_DB[آرماتور بندی],Civil_DB[محل اجرا],$B56,Civil_DB[نوع سازه],J$6)</f>
        <v>0</v>
      </c>
      <c r="K56" s="228">
        <f>SUMIFS(Civil_DB[آرماتور بندی],Civil_DB[محل اجرا],$B56,Civil_DB[نوع سازه],K$6)</f>
        <v>0</v>
      </c>
      <c r="L56" s="174">
        <f>SUMIFS(Civil_DB[بتن],Civil_DB[محل اجرا],$B56,Civil_DB[نوع سازه],L$6)</f>
        <v>0</v>
      </c>
      <c r="M56" s="174">
        <f>SUMIFS(Civil_DB[بتن],Civil_DB[محل اجرا],$B56,Civil_DB[نوع سازه],M$6)</f>
        <v>0</v>
      </c>
      <c r="N56" s="228">
        <f>SUMIFS(Civil_DB[بتن],Civil_DB[محل اجرا],$B56,Civil_DB[نوع سازه],N$6)</f>
        <v>0</v>
      </c>
    </row>
    <row r="57" spans="1:14" ht="24.75" x14ac:dyDescent="0.25">
      <c r="A57" s="97">
        <f t="shared" si="0"/>
        <v>52</v>
      </c>
      <c r="B57" s="437"/>
      <c r="C57" s="228">
        <f>SUMIFS(Transport_DB[پی کنی],Transport_DB[کیلومتر بارگیری],$B57,Transport_DB[نوع محل پی کنی/ نوع خاک],C$6)</f>
        <v>0</v>
      </c>
      <c r="D57" s="228">
        <f>SUMIFS(Transport_DB[پی کنی],Transport_DB[کیلومتر بارگیری],$B57,Transport_DB[نوع محل پی کنی/ نوع خاک],D$6)</f>
        <v>0</v>
      </c>
      <c r="E57" s="174">
        <f>SUMIFS(Civil_DB[قالب بندی],Civil_DB[محل اجرا],$B57,Civil_DB[نوع سازه],E$6)</f>
        <v>0</v>
      </c>
      <c r="F57" s="174"/>
      <c r="G57" s="174">
        <f>SUMIFS(Civil_DB[قالب بندی],Civil_DB[محل اجرا],$B57,Civil_DB[نوع سازه],G$6)</f>
        <v>0</v>
      </c>
      <c r="H57" s="228">
        <f>SUMIFS(Civil_DB[قالب بندی],Civil_DB[محل اجرا],$B57,Civil_DB[نوع سازه],H$6)</f>
        <v>0</v>
      </c>
      <c r="I57" s="174">
        <f>SUMIFS(Civil_DB[آرماتور بندی],Civil_DB[محل اجرا],$B57,Civil_DB[نوع سازه],I$6)</f>
        <v>0</v>
      </c>
      <c r="J57" s="174">
        <f>SUMIFS(Civil_DB[آرماتور بندی],Civil_DB[محل اجرا],$B57,Civil_DB[نوع سازه],J$6)</f>
        <v>0</v>
      </c>
      <c r="K57" s="228">
        <f>SUMIFS(Civil_DB[آرماتور بندی],Civil_DB[محل اجرا],$B57,Civil_DB[نوع سازه],K$6)</f>
        <v>0</v>
      </c>
      <c r="L57" s="174">
        <f>SUMIFS(Civil_DB[بتن],Civil_DB[محل اجرا],$B57,Civil_DB[نوع سازه],L$6)</f>
        <v>0</v>
      </c>
      <c r="M57" s="174">
        <f>SUMIFS(Civil_DB[بتن],Civil_DB[محل اجرا],$B57,Civil_DB[نوع سازه],M$6)</f>
        <v>0</v>
      </c>
      <c r="N57" s="228">
        <f>SUMIFS(Civil_DB[بتن],Civil_DB[محل اجرا],$B57,Civil_DB[نوع سازه],N$6)</f>
        <v>0</v>
      </c>
    </row>
    <row r="58" spans="1:14" ht="24.75" x14ac:dyDescent="0.25">
      <c r="A58" s="97">
        <f t="shared" si="0"/>
        <v>53</v>
      </c>
      <c r="B58" s="437"/>
      <c r="C58" s="228">
        <f>SUMIFS(Transport_DB[پی کنی],Transport_DB[کیلومتر بارگیری],$B58,Transport_DB[نوع محل پی کنی/ نوع خاک],C$6)</f>
        <v>0</v>
      </c>
      <c r="D58" s="228">
        <f>SUMIFS(Transport_DB[پی کنی],Transport_DB[کیلومتر بارگیری],$B58,Transport_DB[نوع محل پی کنی/ نوع خاک],D$6)</f>
        <v>0</v>
      </c>
      <c r="E58" s="174">
        <f>SUMIFS(Civil_DB[قالب بندی],Civil_DB[محل اجرا],$B58,Civil_DB[نوع سازه],E$6)</f>
        <v>0</v>
      </c>
      <c r="F58" s="174"/>
      <c r="G58" s="174">
        <f>SUMIFS(Civil_DB[قالب بندی],Civil_DB[محل اجرا],$B58,Civil_DB[نوع سازه],G$6)</f>
        <v>0</v>
      </c>
      <c r="H58" s="228">
        <f>SUMIFS(Civil_DB[قالب بندی],Civil_DB[محل اجرا],$B58,Civil_DB[نوع سازه],H$6)</f>
        <v>0</v>
      </c>
      <c r="I58" s="174">
        <f>SUMIFS(Civil_DB[آرماتور بندی],Civil_DB[محل اجرا],$B58,Civil_DB[نوع سازه],I$6)</f>
        <v>0</v>
      </c>
      <c r="J58" s="174">
        <f>SUMIFS(Civil_DB[آرماتور بندی],Civil_DB[محل اجرا],$B58,Civil_DB[نوع سازه],J$6)</f>
        <v>0</v>
      </c>
      <c r="K58" s="228">
        <f>SUMIFS(Civil_DB[آرماتور بندی],Civil_DB[محل اجرا],$B58,Civil_DB[نوع سازه],K$6)</f>
        <v>0</v>
      </c>
      <c r="L58" s="174">
        <f>SUMIFS(Civil_DB[بتن],Civil_DB[محل اجرا],$B58,Civil_DB[نوع سازه],L$6)</f>
        <v>0</v>
      </c>
      <c r="M58" s="174">
        <f>SUMIFS(Civil_DB[بتن],Civil_DB[محل اجرا],$B58,Civil_DB[نوع سازه],M$6)</f>
        <v>0</v>
      </c>
      <c r="N58" s="228">
        <f>SUMIFS(Civil_DB[بتن],Civil_DB[محل اجرا],$B58,Civil_DB[نوع سازه],N$6)</f>
        <v>0</v>
      </c>
    </row>
    <row r="59" spans="1:14" ht="24.75" x14ac:dyDescent="0.25">
      <c r="A59" s="97">
        <f t="shared" si="0"/>
        <v>54</v>
      </c>
      <c r="B59" s="437"/>
      <c r="C59" s="228">
        <f>SUMIFS(Transport_DB[پی کنی],Transport_DB[کیلومتر بارگیری],$B59,Transport_DB[نوع محل پی کنی/ نوع خاک],C$6)</f>
        <v>0</v>
      </c>
      <c r="D59" s="228">
        <f>SUMIFS(Transport_DB[پی کنی],Transport_DB[کیلومتر بارگیری],$B59,Transport_DB[نوع محل پی کنی/ نوع خاک],D$6)</f>
        <v>0</v>
      </c>
      <c r="E59" s="174">
        <f>SUMIFS(Civil_DB[قالب بندی],Civil_DB[محل اجرا],$B59,Civil_DB[نوع سازه],E$6)</f>
        <v>0</v>
      </c>
      <c r="F59" s="174"/>
      <c r="G59" s="174">
        <f>SUMIFS(Civil_DB[قالب بندی],Civil_DB[محل اجرا],$B59,Civil_DB[نوع سازه],G$6)</f>
        <v>0</v>
      </c>
      <c r="H59" s="228">
        <f>SUMIFS(Civil_DB[قالب بندی],Civil_DB[محل اجرا],$B59,Civil_DB[نوع سازه],H$6)</f>
        <v>0</v>
      </c>
      <c r="I59" s="174">
        <f>SUMIFS(Civil_DB[آرماتور بندی],Civil_DB[محل اجرا],$B59,Civil_DB[نوع سازه],I$6)</f>
        <v>0</v>
      </c>
      <c r="J59" s="174">
        <f>SUMIFS(Civil_DB[آرماتور بندی],Civil_DB[محل اجرا],$B59,Civil_DB[نوع سازه],J$6)</f>
        <v>0</v>
      </c>
      <c r="K59" s="228">
        <f>SUMIFS(Civil_DB[آرماتور بندی],Civil_DB[محل اجرا],$B59,Civil_DB[نوع سازه],K$6)</f>
        <v>0</v>
      </c>
      <c r="L59" s="174">
        <f>SUMIFS(Civil_DB[بتن],Civil_DB[محل اجرا],$B59,Civil_DB[نوع سازه],L$6)</f>
        <v>0</v>
      </c>
      <c r="M59" s="174">
        <f>SUMIFS(Civil_DB[بتن],Civil_DB[محل اجرا],$B59,Civil_DB[نوع سازه],M$6)</f>
        <v>0</v>
      </c>
      <c r="N59" s="228">
        <f>SUMIFS(Civil_DB[بتن],Civil_DB[محل اجرا],$B59,Civil_DB[نوع سازه],N$6)</f>
        <v>0</v>
      </c>
    </row>
    <row r="60" spans="1:14" ht="24.75" x14ac:dyDescent="0.25">
      <c r="A60" s="97">
        <f t="shared" si="0"/>
        <v>55</v>
      </c>
      <c r="B60" s="437"/>
      <c r="C60" s="228">
        <f>SUMIFS(Transport_DB[پی کنی],Transport_DB[کیلومتر بارگیری],$B60,Transport_DB[نوع محل پی کنی/ نوع خاک],C$6)</f>
        <v>0</v>
      </c>
      <c r="D60" s="228">
        <f>SUMIFS(Transport_DB[پی کنی],Transport_DB[کیلومتر بارگیری],$B60,Transport_DB[نوع محل پی کنی/ نوع خاک],D$6)</f>
        <v>0</v>
      </c>
      <c r="E60" s="174">
        <f>SUMIFS(Civil_DB[قالب بندی],Civil_DB[محل اجرا],$B60,Civil_DB[نوع سازه],E$6)</f>
        <v>0</v>
      </c>
      <c r="F60" s="174"/>
      <c r="G60" s="174">
        <f>SUMIFS(Civil_DB[قالب بندی],Civil_DB[محل اجرا],$B60,Civil_DB[نوع سازه],G$6)</f>
        <v>0</v>
      </c>
      <c r="H60" s="228">
        <f>SUMIFS(Civil_DB[قالب بندی],Civil_DB[محل اجرا],$B60,Civil_DB[نوع سازه],H$6)</f>
        <v>0</v>
      </c>
      <c r="I60" s="174">
        <f>SUMIFS(Civil_DB[آرماتور بندی],Civil_DB[محل اجرا],$B60,Civil_DB[نوع سازه],I$6)</f>
        <v>0</v>
      </c>
      <c r="J60" s="174">
        <f>SUMIFS(Civil_DB[آرماتور بندی],Civil_DB[محل اجرا],$B60,Civil_DB[نوع سازه],J$6)</f>
        <v>0</v>
      </c>
      <c r="K60" s="228">
        <f>SUMIFS(Civil_DB[آرماتور بندی],Civil_DB[محل اجرا],$B60,Civil_DB[نوع سازه],K$6)</f>
        <v>0</v>
      </c>
      <c r="L60" s="174">
        <f>SUMIFS(Civil_DB[بتن],Civil_DB[محل اجرا],$B60,Civil_DB[نوع سازه],L$6)</f>
        <v>0</v>
      </c>
      <c r="M60" s="174">
        <f>SUMIFS(Civil_DB[بتن],Civil_DB[محل اجرا],$B60,Civil_DB[نوع سازه],M$6)</f>
        <v>0</v>
      </c>
      <c r="N60" s="228">
        <f>SUMIFS(Civil_DB[بتن],Civil_DB[محل اجرا],$B60,Civil_DB[نوع سازه],N$6)</f>
        <v>0</v>
      </c>
    </row>
    <row r="61" spans="1:14" ht="24.75" x14ac:dyDescent="0.25">
      <c r="A61" s="97">
        <f t="shared" si="0"/>
        <v>56</v>
      </c>
      <c r="B61" s="437"/>
      <c r="C61" s="228">
        <f>SUMIFS(Transport_DB[پی کنی],Transport_DB[کیلومتر بارگیری],$B61,Transport_DB[نوع محل پی کنی/ نوع خاک],C$6)</f>
        <v>0</v>
      </c>
      <c r="D61" s="228">
        <f>SUMIFS(Transport_DB[پی کنی],Transport_DB[کیلومتر بارگیری],$B61,Transport_DB[نوع محل پی کنی/ نوع خاک],D$6)</f>
        <v>0</v>
      </c>
      <c r="E61" s="174">
        <f>SUMIFS(Civil_DB[قالب بندی],Civil_DB[محل اجرا],$B61,Civil_DB[نوع سازه],E$6)</f>
        <v>0</v>
      </c>
      <c r="F61" s="174"/>
      <c r="G61" s="174">
        <f>SUMIFS(Civil_DB[قالب بندی],Civil_DB[محل اجرا],$B61,Civil_DB[نوع سازه],G$6)</f>
        <v>0</v>
      </c>
      <c r="H61" s="228">
        <f>SUMIFS(Civil_DB[قالب بندی],Civil_DB[محل اجرا],$B61,Civil_DB[نوع سازه],H$6)</f>
        <v>0</v>
      </c>
      <c r="I61" s="174">
        <f>SUMIFS(Civil_DB[آرماتور بندی],Civil_DB[محل اجرا],$B61,Civil_DB[نوع سازه],I$6)</f>
        <v>0</v>
      </c>
      <c r="J61" s="174">
        <f>SUMIFS(Civil_DB[آرماتور بندی],Civil_DB[محل اجرا],$B61,Civil_DB[نوع سازه],J$6)</f>
        <v>0</v>
      </c>
      <c r="K61" s="228">
        <f>SUMIFS(Civil_DB[آرماتور بندی],Civil_DB[محل اجرا],$B61,Civil_DB[نوع سازه],K$6)</f>
        <v>0</v>
      </c>
      <c r="L61" s="174">
        <f>SUMIFS(Civil_DB[بتن],Civil_DB[محل اجرا],$B61,Civil_DB[نوع سازه],L$6)</f>
        <v>0</v>
      </c>
      <c r="M61" s="174">
        <f>SUMIFS(Civil_DB[بتن],Civil_DB[محل اجرا],$B61,Civil_DB[نوع سازه],M$6)</f>
        <v>0</v>
      </c>
      <c r="N61" s="228">
        <f>SUMIFS(Civil_DB[بتن],Civil_DB[محل اجرا],$B61,Civil_DB[نوع سازه],N$6)</f>
        <v>0</v>
      </c>
    </row>
    <row r="62" spans="1:14" ht="24.75" x14ac:dyDescent="0.25">
      <c r="A62" s="97">
        <f t="shared" si="0"/>
        <v>57</v>
      </c>
      <c r="B62" s="437"/>
      <c r="C62" s="228">
        <f>SUMIFS(Transport_DB[پی کنی],Transport_DB[کیلومتر بارگیری],$B62,Transport_DB[نوع محل پی کنی/ نوع خاک],C$6)</f>
        <v>0</v>
      </c>
      <c r="D62" s="228">
        <f>SUMIFS(Transport_DB[پی کنی],Transport_DB[کیلومتر بارگیری],$B62,Transport_DB[نوع محل پی کنی/ نوع خاک],D$6)</f>
        <v>0</v>
      </c>
      <c r="E62" s="174">
        <f>SUMIFS(Civil_DB[قالب بندی],Civil_DB[محل اجرا],$B62,Civil_DB[نوع سازه],E$6)</f>
        <v>0</v>
      </c>
      <c r="F62" s="174"/>
      <c r="G62" s="174">
        <f>SUMIFS(Civil_DB[قالب بندی],Civil_DB[محل اجرا],$B62,Civil_DB[نوع سازه],G$6)</f>
        <v>0</v>
      </c>
      <c r="H62" s="228">
        <f>SUMIFS(Civil_DB[قالب بندی],Civil_DB[محل اجرا],$B62,Civil_DB[نوع سازه],H$6)</f>
        <v>0</v>
      </c>
      <c r="I62" s="174">
        <f>SUMIFS(Civil_DB[آرماتور بندی],Civil_DB[محل اجرا],$B62,Civil_DB[نوع سازه],I$6)</f>
        <v>0</v>
      </c>
      <c r="J62" s="174">
        <f>SUMIFS(Civil_DB[آرماتور بندی],Civil_DB[محل اجرا],$B62,Civil_DB[نوع سازه],J$6)</f>
        <v>0</v>
      </c>
      <c r="K62" s="228">
        <f>SUMIFS(Civil_DB[آرماتور بندی],Civil_DB[محل اجرا],$B62,Civil_DB[نوع سازه],K$6)</f>
        <v>0</v>
      </c>
      <c r="L62" s="174">
        <f>SUMIFS(Civil_DB[بتن],Civil_DB[محل اجرا],$B62,Civil_DB[نوع سازه],L$6)</f>
        <v>0</v>
      </c>
      <c r="M62" s="174">
        <f>SUMIFS(Civil_DB[بتن],Civil_DB[محل اجرا],$B62,Civil_DB[نوع سازه],M$6)</f>
        <v>0</v>
      </c>
      <c r="N62" s="228">
        <f>SUMIFS(Civil_DB[بتن],Civil_DB[محل اجرا],$B62,Civil_DB[نوع سازه],N$6)</f>
        <v>0</v>
      </c>
    </row>
    <row r="63" spans="1:14" ht="24.75" x14ac:dyDescent="0.25">
      <c r="A63" s="97">
        <f t="shared" si="0"/>
        <v>58</v>
      </c>
      <c r="B63" s="437"/>
      <c r="C63" s="228">
        <f>SUMIFS(Transport_DB[پی کنی],Transport_DB[کیلومتر بارگیری],$B63,Transport_DB[نوع محل پی کنی/ نوع خاک],C$6)</f>
        <v>0</v>
      </c>
      <c r="D63" s="228">
        <f>SUMIFS(Transport_DB[پی کنی],Transport_DB[کیلومتر بارگیری],$B63,Transport_DB[نوع محل پی کنی/ نوع خاک],D$6)</f>
        <v>0</v>
      </c>
      <c r="E63" s="174">
        <f>SUMIFS(Civil_DB[قالب بندی],Civil_DB[محل اجرا],$B63,Civil_DB[نوع سازه],E$6)</f>
        <v>0</v>
      </c>
      <c r="F63" s="174"/>
      <c r="G63" s="174">
        <f>SUMIFS(Civil_DB[قالب بندی],Civil_DB[محل اجرا],$B63,Civil_DB[نوع سازه],G$6)</f>
        <v>0</v>
      </c>
      <c r="H63" s="228">
        <f>SUMIFS(Civil_DB[قالب بندی],Civil_DB[محل اجرا],$B63,Civil_DB[نوع سازه],H$6)</f>
        <v>0</v>
      </c>
      <c r="I63" s="174">
        <f>SUMIFS(Civil_DB[آرماتور بندی],Civil_DB[محل اجرا],$B63,Civil_DB[نوع سازه],I$6)</f>
        <v>0</v>
      </c>
      <c r="J63" s="174">
        <f>SUMIFS(Civil_DB[آرماتور بندی],Civil_DB[محل اجرا],$B63,Civil_DB[نوع سازه],J$6)</f>
        <v>0</v>
      </c>
      <c r="K63" s="228">
        <f>SUMIFS(Civil_DB[آرماتور بندی],Civil_DB[محل اجرا],$B63,Civil_DB[نوع سازه],K$6)</f>
        <v>0</v>
      </c>
      <c r="L63" s="174">
        <f>SUMIFS(Civil_DB[بتن],Civil_DB[محل اجرا],$B63,Civil_DB[نوع سازه],L$6)</f>
        <v>0</v>
      </c>
      <c r="M63" s="174">
        <f>SUMIFS(Civil_DB[بتن],Civil_DB[محل اجرا],$B63,Civil_DB[نوع سازه],M$6)</f>
        <v>0</v>
      </c>
      <c r="N63" s="228">
        <f>SUMIFS(Civil_DB[بتن],Civil_DB[محل اجرا],$B63,Civil_DB[نوع سازه],N$6)</f>
        <v>0</v>
      </c>
    </row>
    <row r="64" spans="1:14" ht="24.75" x14ac:dyDescent="0.25">
      <c r="A64" s="97">
        <f t="shared" si="0"/>
        <v>59</v>
      </c>
      <c r="B64" s="437"/>
      <c r="C64" s="228">
        <f>SUMIFS(Transport_DB[پی کنی],Transport_DB[کیلومتر بارگیری],$B64,Transport_DB[نوع محل پی کنی/ نوع خاک],C$6)</f>
        <v>0</v>
      </c>
      <c r="D64" s="228">
        <f>SUMIFS(Transport_DB[پی کنی],Transport_DB[کیلومتر بارگیری],$B64,Transport_DB[نوع محل پی کنی/ نوع خاک],D$6)</f>
        <v>0</v>
      </c>
      <c r="E64" s="174">
        <f>SUMIFS(Civil_DB[قالب بندی],Civil_DB[محل اجرا],$B64,Civil_DB[نوع سازه],E$6)</f>
        <v>0</v>
      </c>
      <c r="F64" s="174"/>
      <c r="G64" s="174">
        <f>SUMIFS(Civil_DB[قالب بندی],Civil_DB[محل اجرا],$B64,Civil_DB[نوع سازه],G$6)</f>
        <v>0</v>
      </c>
      <c r="H64" s="228">
        <f>SUMIFS(Civil_DB[قالب بندی],Civil_DB[محل اجرا],$B64,Civil_DB[نوع سازه],H$6)</f>
        <v>0</v>
      </c>
      <c r="I64" s="174">
        <f>SUMIFS(Civil_DB[آرماتور بندی],Civil_DB[محل اجرا],$B64,Civil_DB[نوع سازه],I$6)</f>
        <v>0</v>
      </c>
      <c r="J64" s="174">
        <f>SUMIFS(Civil_DB[آرماتور بندی],Civil_DB[محل اجرا],$B64,Civil_DB[نوع سازه],J$6)</f>
        <v>0</v>
      </c>
      <c r="K64" s="228">
        <f>SUMIFS(Civil_DB[آرماتور بندی],Civil_DB[محل اجرا],$B64,Civil_DB[نوع سازه],K$6)</f>
        <v>0</v>
      </c>
      <c r="L64" s="174">
        <f>SUMIFS(Civil_DB[بتن],Civil_DB[محل اجرا],$B64,Civil_DB[نوع سازه],L$6)</f>
        <v>0</v>
      </c>
      <c r="M64" s="174">
        <f>SUMIFS(Civil_DB[بتن],Civil_DB[محل اجرا],$B64,Civil_DB[نوع سازه],M$6)</f>
        <v>0</v>
      </c>
      <c r="N64" s="228">
        <f>SUMIFS(Civil_DB[بتن],Civil_DB[محل اجرا],$B64,Civil_DB[نوع سازه],N$6)</f>
        <v>0</v>
      </c>
    </row>
    <row r="65" spans="1:14" ht="24.75" x14ac:dyDescent="0.25">
      <c r="A65" s="97">
        <f t="shared" si="0"/>
        <v>60</v>
      </c>
      <c r="B65" s="437"/>
      <c r="C65" s="228">
        <f>SUMIFS(Transport_DB[پی کنی],Transport_DB[کیلومتر بارگیری],$B65,Transport_DB[نوع محل پی کنی/ نوع خاک],C$6)</f>
        <v>0</v>
      </c>
      <c r="D65" s="228">
        <f>SUMIFS(Transport_DB[پی کنی],Transport_DB[کیلومتر بارگیری],$B65,Transport_DB[نوع محل پی کنی/ نوع خاک],D$6)</f>
        <v>0</v>
      </c>
      <c r="E65" s="174">
        <f>SUMIFS(Civil_DB[قالب بندی],Civil_DB[محل اجرا],$B65,Civil_DB[نوع سازه],E$6)</f>
        <v>0</v>
      </c>
      <c r="F65" s="174"/>
      <c r="G65" s="174">
        <f>SUMIFS(Civil_DB[قالب بندی],Civil_DB[محل اجرا],$B65,Civil_DB[نوع سازه],G$6)</f>
        <v>0</v>
      </c>
      <c r="H65" s="228">
        <f>SUMIFS(Civil_DB[قالب بندی],Civil_DB[محل اجرا],$B65,Civil_DB[نوع سازه],H$6)</f>
        <v>0</v>
      </c>
      <c r="I65" s="174">
        <f>SUMIFS(Civil_DB[آرماتور بندی],Civil_DB[محل اجرا],$B65,Civil_DB[نوع سازه],I$6)</f>
        <v>0</v>
      </c>
      <c r="J65" s="174">
        <f>SUMIFS(Civil_DB[آرماتور بندی],Civil_DB[محل اجرا],$B65,Civil_DB[نوع سازه],J$6)</f>
        <v>0</v>
      </c>
      <c r="K65" s="228">
        <f>SUMIFS(Civil_DB[آرماتور بندی],Civil_DB[محل اجرا],$B65,Civil_DB[نوع سازه],K$6)</f>
        <v>0</v>
      </c>
      <c r="L65" s="174">
        <f>SUMIFS(Civil_DB[بتن],Civil_DB[محل اجرا],$B65,Civil_DB[نوع سازه],L$6)</f>
        <v>0</v>
      </c>
      <c r="M65" s="174">
        <f>SUMIFS(Civil_DB[بتن],Civil_DB[محل اجرا],$B65,Civil_DB[نوع سازه],M$6)</f>
        <v>0</v>
      </c>
      <c r="N65" s="228">
        <f>SUMIFS(Civil_DB[بتن],Civil_DB[محل اجرا],$B65,Civil_DB[نوع سازه],N$6)</f>
        <v>0</v>
      </c>
    </row>
    <row r="66" spans="1:14" ht="24.75" x14ac:dyDescent="0.25">
      <c r="A66" s="97">
        <f t="shared" si="0"/>
        <v>61</v>
      </c>
      <c r="B66" s="437"/>
      <c r="C66" s="228">
        <f>SUMIFS(Transport_DB[پی کنی],Transport_DB[کیلومتر بارگیری],$B66,Transport_DB[نوع محل پی کنی/ نوع خاک],C$6)</f>
        <v>0</v>
      </c>
      <c r="D66" s="228">
        <f>SUMIFS(Transport_DB[پی کنی],Transport_DB[کیلومتر بارگیری],$B66,Transport_DB[نوع محل پی کنی/ نوع خاک],D$6)</f>
        <v>0</v>
      </c>
      <c r="E66" s="174">
        <f>SUMIFS(Civil_DB[قالب بندی],Civil_DB[محل اجرا],$B66,Civil_DB[نوع سازه],E$6)</f>
        <v>0</v>
      </c>
      <c r="F66" s="174"/>
      <c r="G66" s="174">
        <f>SUMIFS(Civil_DB[قالب بندی],Civil_DB[محل اجرا],$B66,Civil_DB[نوع سازه],G$6)</f>
        <v>0</v>
      </c>
      <c r="H66" s="228">
        <f>SUMIFS(Civil_DB[قالب بندی],Civil_DB[محل اجرا],$B66,Civil_DB[نوع سازه],H$6)</f>
        <v>0</v>
      </c>
      <c r="I66" s="174">
        <f>SUMIFS(Civil_DB[آرماتور بندی],Civil_DB[محل اجرا],$B66,Civil_DB[نوع سازه],I$6)</f>
        <v>0</v>
      </c>
      <c r="J66" s="174">
        <f>SUMIFS(Civil_DB[آرماتور بندی],Civil_DB[محل اجرا],$B66,Civil_DB[نوع سازه],J$6)</f>
        <v>0</v>
      </c>
      <c r="K66" s="228">
        <f>SUMIFS(Civil_DB[آرماتور بندی],Civil_DB[محل اجرا],$B66,Civil_DB[نوع سازه],K$6)</f>
        <v>0</v>
      </c>
      <c r="L66" s="174">
        <f>SUMIFS(Civil_DB[بتن],Civil_DB[محل اجرا],$B66,Civil_DB[نوع سازه],L$6)</f>
        <v>0</v>
      </c>
      <c r="M66" s="174">
        <f>SUMIFS(Civil_DB[بتن],Civil_DB[محل اجرا],$B66,Civil_DB[نوع سازه],M$6)</f>
        <v>0</v>
      </c>
      <c r="N66" s="228">
        <f>SUMIFS(Civil_DB[بتن],Civil_DB[محل اجرا],$B66,Civil_DB[نوع سازه],N$6)</f>
        <v>0</v>
      </c>
    </row>
    <row r="67" spans="1:14" ht="24.75" x14ac:dyDescent="0.25">
      <c r="A67" s="97">
        <f t="shared" si="0"/>
        <v>62</v>
      </c>
      <c r="B67" s="437"/>
      <c r="C67" s="228">
        <f>SUMIFS(Transport_DB[پی کنی],Transport_DB[کیلومتر بارگیری],$B67,Transport_DB[نوع محل پی کنی/ نوع خاک],C$6)</f>
        <v>0</v>
      </c>
      <c r="D67" s="228">
        <f>SUMIFS(Transport_DB[پی کنی],Transport_DB[کیلومتر بارگیری],$B67,Transport_DB[نوع محل پی کنی/ نوع خاک],D$6)</f>
        <v>0</v>
      </c>
      <c r="E67" s="174">
        <f>SUMIFS(Civil_DB[قالب بندی],Civil_DB[محل اجرا],$B67,Civil_DB[نوع سازه],E$6)</f>
        <v>0</v>
      </c>
      <c r="F67" s="174"/>
      <c r="G67" s="174">
        <f>SUMIFS(Civil_DB[قالب بندی],Civil_DB[محل اجرا],$B67,Civil_DB[نوع سازه],G$6)</f>
        <v>0</v>
      </c>
      <c r="H67" s="228">
        <f>SUMIFS(Civil_DB[قالب بندی],Civil_DB[محل اجرا],$B67,Civil_DB[نوع سازه],H$6)</f>
        <v>0</v>
      </c>
      <c r="I67" s="174">
        <f>SUMIFS(Civil_DB[آرماتور بندی],Civil_DB[محل اجرا],$B67,Civil_DB[نوع سازه],I$6)</f>
        <v>0</v>
      </c>
      <c r="J67" s="174">
        <f>SUMIFS(Civil_DB[آرماتور بندی],Civil_DB[محل اجرا],$B67,Civil_DB[نوع سازه],J$6)</f>
        <v>0</v>
      </c>
      <c r="K67" s="228">
        <f>SUMIFS(Civil_DB[آرماتور بندی],Civil_DB[محل اجرا],$B67,Civil_DB[نوع سازه],K$6)</f>
        <v>0</v>
      </c>
      <c r="L67" s="174">
        <f>SUMIFS(Civil_DB[بتن],Civil_DB[محل اجرا],$B67,Civil_DB[نوع سازه],L$6)</f>
        <v>0</v>
      </c>
      <c r="M67" s="174">
        <f>SUMIFS(Civil_DB[بتن],Civil_DB[محل اجرا],$B67,Civil_DB[نوع سازه],M$6)</f>
        <v>0</v>
      </c>
      <c r="N67" s="228">
        <f>SUMIFS(Civil_DB[بتن],Civil_DB[محل اجرا],$B67,Civil_DB[نوع سازه],N$6)</f>
        <v>0</v>
      </c>
    </row>
    <row r="68" spans="1:14" ht="24.75" x14ac:dyDescent="0.25">
      <c r="A68" s="97">
        <f t="shared" si="0"/>
        <v>63</v>
      </c>
      <c r="B68" s="437"/>
      <c r="C68" s="228">
        <f>SUMIFS(Transport_DB[پی کنی],Transport_DB[کیلومتر بارگیری],$B68,Transport_DB[نوع محل پی کنی/ نوع خاک],C$6)</f>
        <v>0</v>
      </c>
      <c r="D68" s="228">
        <f>SUMIFS(Transport_DB[پی کنی],Transport_DB[کیلومتر بارگیری],$B68,Transport_DB[نوع محل پی کنی/ نوع خاک],D$6)</f>
        <v>0</v>
      </c>
      <c r="E68" s="174">
        <f>SUMIFS(Civil_DB[قالب بندی],Civil_DB[محل اجرا],$B68,Civil_DB[نوع سازه],E$6)</f>
        <v>0</v>
      </c>
      <c r="F68" s="174"/>
      <c r="G68" s="174">
        <f>SUMIFS(Civil_DB[قالب بندی],Civil_DB[محل اجرا],$B68,Civil_DB[نوع سازه],G$6)</f>
        <v>0</v>
      </c>
      <c r="H68" s="228">
        <f>SUMIFS(Civil_DB[قالب بندی],Civil_DB[محل اجرا],$B68,Civil_DB[نوع سازه],H$6)</f>
        <v>0</v>
      </c>
      <c r="I68" s="174">
        <f>SUMIFS(Civil_DB[آرماتور بندی],Civil_DB[محل اجرا],$B68,Civil_DB[نوع سازه],I$6)</f>
        <v>0</v>
      </c>
      <c r="J68" s="174">
        <f>SUMIFS(Civil_DB[آرماتور بندی],Civil_DB[محل اجرا],$B68,Civil_DB[نوع سازه],J$6)</f>
        <v>0</v>
      </c>
      <c r="K68" s="228">
        <f>SUMIFS(Civil_DB[آرماتور بندی],Civil_DB[محل اجرا],$B68,Civil_DB[نوع سازه],K$6)</f>
        <v>0</v>
      </c>
      <c r="L68" s="174">
        <f>SUMIFS(Civil_DB[بتن],Civil_DB[محل اجرا],$B68,Civil_DB[نوع سازه],L$6)</f>
        <v>0</v>
      </c>
      <c r="M68" s="174">
        <f>SUMIFS(Civil_DB[بتن],Civil_DB[محل اجرا],$B68,Civil_DB[نوع سازه],M$6)</f>
        <v>0</v>
      </c>
      <c r="N68" s="228">
        <f>SUMIFS(Civil_DB[بتن],Civil_DB[محل اجرا],$B68,Civil_DB[نوع سازه],N$6)</f>
        <v>0</v>
      </c>
    </row>
    <row r="69" spans="1:14" ht="24.75" x14ac:dyDescent="0.25">
      <c r="A69" s="97">
        <f t="shared" si="0"/>
        <v>64</v>
      </c>
      <c r="B69" s="437"/>
      <c r="C69" s="228">
        <f>SUMIFS(Transport_DB[پی کنی],Transport_DB[کیلومتر بارگیری],$B69,Transport_DB[نوع محل پی کنی/ نوع خاک],C$6)</f>
        <v>0</v>
      </c>
      <c r="D69" s="228">
        <f>SUMIFS(Transport_DB[پی کنی],Transport_DB[کیلومتر بارگیری],$B69,Transport_DB[نوع محل پی کنی/ نوع خاک],D$6)</f>
        <v>0</v>
      </c>
      <c r="E69" s="174">
        <f>SUMIFS(Civil_DB[قالب بندی],Civil_DB[محل اجرا],$B69,Civil_DB[نوع سازه],E$6)</f>
        <v>0</v>
      </c>
      <c r="F69" s="174"/>
      <c r="G69" s="174">
        <f>SUMIFS(Civil_DB[قالب بندی],Civil_DB[محل اجرا],$B69,Civil_DB[نوع سازه],G$6)</f>
        <v>0</v>
      </c>
      <c r="H69" s="228">
        <f>SUMIFS(Civil_DB[قالب بندی],Civil_DB[محل اجرا],$B69,Civil_DB[نوع سازه],H$6)</f>
        <v>0</v>
      </c>
      <c r="I69" s="174">
        <f>SUMIFS(Civil_DB[آرماتور بندی],Civil_DB[محل اجرا],$B69,Civil_DB[نوع سازه],I$6)</f>
        <v>0</v>
      </c>
      <c r="J69" s="174">
        <f>SUMIFS(Civil_DB[آرماتور بندی],Civil_DB[محل اجرا],$B69,Civil_DB[نوع سازه],J$6)</f>
        <v>0</v>
      </c>
      <c r="K69" s="228">
        <f>SUMIFS(Civil_DB[آرماتور بندی],Civil_DB[محل اجرا],$B69,Civil_DB[نوع سازه],K$6)</f>
        <v>0</v>
      </c>
      <c r="L69" s="174">
        <f>SUMIFS(Civil_DB[بتن],Civil_DB[محل اجرا],$B69,Civil_DB[نوع سازه],L$6)</f>
        <v>0</v>
      </c>
      <c r="M69" s="174">
        <f>SUMIFS(Civil_DB[بتن],Civil_DB[محل اجرا],$B69,Civil_DB[نوع سازه],M$6)</f>
        <v>0</v>
      </c>
      <c r="N69" s="228">
        <f>SUMIFS(Civil_DB[بتن],Civil_DB[محل اجرا],$B69,Civil_DB[نوع سازه],N$6)</f>
        <v>0</v>
      </c>
    </row>
    <row r="70" spans="1:14" ht="24.75" x14ac:dyDescent="0.25">
      <c r="A70" s="97">
        <f t="shared" si="0"/>
        <v>65</v>
      </c>
      <c r="B70" s="437"/>
      <c r="C70" s="228">
        <f>SUMIFS(Transport_DB[پی کنی],Transport_DB[کیلومتر بارگیری],$B70,Transport_DB[نوع محل پی کنی/ نوع خاک],C$6)</f>
        <v>0</v>
      </c>
      <c r="D70" s="228">
        <f>SUMIFS(Transport_DB[پی کنی],Transport_DB[کیلومتر بارگیری],$B70,Transport_DB[نوع محل پی کنی/ نوع خاک],D$6)</f>
        <v>0</v>
      </c>
      <c r="E70" s="174">
        <f>SUMIFS(Civil_DB[قالب بندی],Civil_DB[محل اجرا],$B70,Civil_DB[نوع سازه],E$6)</f>
        <v>0</v>
      </c>
      <c r="F70" s="174"/>
      <c r="G70" s="174">
        <f>SUMIFS(Civil_DB[قالب بندی],Civil_DB[محل اجرا],$B70,Civil_DB[نوع سازه],G$6)</f>
        <v>0</v>
      </c>
      <c r="H70" s="228">
        <f>SUMIFS(Civil_DB[قالب بندی],Civil_DB[محل اجرا],$B70,Civil_DB[نوع سازه],H$6)</f>
        <v>0</v>
      </c>
      <c r="I70" s="174">
        <f>SUMIFS(Civil_DB[آرماتور بندی],Civil_DB[محل اجرا],$B70,Civil_DB[نوع سازه],I$6)</f>
        <v>0</v>
      </c>
      <c r="J70" s="174">
        <f>SUMIFS(Civil_DB[آرماتور بندی],Civil_DB[محل اجرا],$B70,Civil_DB[نوع سازه],J$6)</f>
        <v>0</v>
      </c>
      <c r="K70" s="228">
        <f>SUMIFS(Civil_DB[آرماتور بندی],Civil_DB[محل اجرا],$B70,Civil_DB[نوع سازه],K$6)</f>
        <v>0</v>
      </c>
      <c r="L70" s="174">
        <f>SUMIFS(Civil_DB[بتن],Civil_DB[محل اجرا],$B70,Civil_DB[نوع سازه],L$6)</f>
        <v>0</v>
      </c>
      <c r="M70" s="174">
        <f>SUMIFS(Civil_DB[بتن],Civil_DB[محل اجرا],$B70,Civil_DB[نوع سازه],M$6)</f>
        <v>0</v>
      </c>
      <c r="N70" s="228">
        <f>SUMIFS(Civil_DB[بتن],Civil_DB[محل اجرا],$B70,Civil_DB[نوع سازه],N$6)</f>
        <v>0</v>
      </c>
    </row>
    <row r="71" spans="1:14" ht="24.75" x14ac:dyDescent="0.25">
      <c r="A71" s="97">
        <f t="shared" si="0"/>
        <v>66</v>
      </c>
      <c r="B71" s="437"/>
      <c r="C71" s="228">
        <f>SUMIFS(Transport_DB[پی کنی],Transport_DB[کیلومتر بارگیری],$B71,Transport_DB[نوع محل پی کنی/ نوع خاک],C$6)</f>
        <v>0</v>
      </c>
      <c r="D71" s="228">
        <f>SUMIFS(Transport_DB[پی کنی],Transport_DB[کیلومتر بارگیری],$B71,Transport_DB[نوع محل پی کنی/ نوع خاک],D$6)</f>
        <v>0</v>
      </c>
      <c r="E71" s="174">
        <f>SUMIFS(Civil_DB[قالب بندی],Civil_DB[محل اجرا],$B71,Civil_DB[نوع سازه],E$6)</f>
        <v>0</v>
      </c>
      <c r="F71" s="174"/>
      <c r="G71" s="174">
        <f>SUMIFS(Civil_DB[قالب بندی],Civil_DB[محل اجرا],$B71,Civil_DB[نوع سازه],G$6)</f>
        <v>0</v>
      </c>
      <c r="H71" s="228">
        <f>SUMIFS(Civil_DB[قالب بندی],Civil_DB[محل اجرا],$B71,Civil_DB[نوع سازه],H$6)</f>
        <v>0</v>
      </c>
      <c r="I71" s="174">
        <f>SUMIFS(Civil_DB[آرماتور بندی],Civil_DB[محل اجرا],$B71,Civil_DB[نوع سازه],I$6)</f>
        <v>0</v>
      </c>
      <c r="J71" s="174">
        <f>SUMIFS(Civil_DB[آرماتور بندی],Civil_DB[محل اجرا],$B71,Civil_DB[نوع سازه],J$6)</f>
        <v>0</v>
      </c>
      <c r="K71" s="228">
        <f>SUMIFS(Civil_DB[آرماتور بندی],Civil_DB[محل اجرا],$B71,Civil_DB[نوع سازه],K$6)</f>
        <v>0</v>
      </c>
      <c r="L71" s="174">
        <f>SUMIFS(Civil_DB[بتن],Civil_DB[محل اجرا],$B71,Civil_DB[نوع سازه],L$6)</f>
        <v>0</v>
      </c>
      <c r="M71" s="174">
        <f>SUMIFS(Civil_DB[بتن],Civil_DB[محل اجرا],$B71,Civil_DB[نوع سازه],M$6)</f>
        <v>0</v>
      </c>
      <c r="N71" s="228">
        <f>SUMIFS(Civil_DB[بتن],Civil_DB[محل اجرا],$B71,Civil_DB[نوع سازه],N$6)</f>
        <v>0</v>
      </c>
    </row>
    <row r="72" spans="1:14" ht="24.75" x14ac:dyDescent="0.25">
      <c r="A72" s="97">
        <f t="shared" si="0"/>
        <v>67</v>
      </c>
      <c r="B72" s="437"/>
      <c r="C72" s="228">
        <f>SUMIFS(Transport_DB[پی کنی],Transport_DB[کیلومتر بارگیری],$B72,Transport_DB[نوع محل پی کنی/ نوع خاک],C$6)</f>
        <v>0</v>
      </c>
      <c r="D72" s="228">
        <f>SUMIFS(Transport_DB[پی کنی],Transport_DB[کیلومتر بارگیری],$B72,Transport_DB[نوع محل پی کنی/ نوع خاک],D$6)</f>
        <v>0</v>
      </c>
      <c r="E72" s="174">
        <f>SUMIFS(Civil_DB[قالب بندی],Civil_DB[محل اجرا],$B72,Civil_DB[نوع سازه],E$6)</f>
        <v>0</v>
      </c>
      <c r="F72" s="174"/>
      <c r="G72" s="174">
        <f>SUMIFS(Civil_DB[قالب بندی],Civil_DB[محل اجرا],$B72,Civil_DB[نوع سازه],G$6)</f>
        <v>0</v>
      </c>
      <c r="H72" s="228">
        <f>SUMIFS(Civil_DB[قالب بندی],Civil_DB[محل اجرا],$B72,Civil_DB[نوع سازه],H$6)</f>
        <v>0</v>
      </c>
      <c r="I72" s="174">
        <f>SUMIFS(Civil_DB[آرماتور بندی],Civil_DB[محل اجرا],$B72,Civil_DB[نوع سازه],I$6)</f>
        <v>0</v>
      </c>
      <c r="J72" s="174">
        <f>SUMIFS(Civil_DB[آرماتور بندی],Civil_DB[محل اجرا],$B72,Civil_DB[نوع سازه],J$6)</f>
        <v>0</v>
      </c>
      <c r="K72" s="228">
        <f>SUMIFS(Civil_DB[آرماتور بندی],Civil_DB[محل اجرا],$B72,Civil_DB[نوع سازه],K$6)</f>
        <v>0</v>
      </c>
      <c r="L72" s="174">
        <f>SUMIFS(Civil_DB[بتن],Civil_DB[محل اجرا],$B72,Civil_DB[نوع سازه],L$6)</f>
        <v>0</v>
      </c>
      <c r="M72" s="174">
        <f>SUMIFS(Civil_DB[بتن],Civil_DB[محل اجرا],$B72,Civil_DB[نوع سازه],M$6)</f>
        <v>0</v>
      </c>
      <c r="N72" s="228">
        <f>SUMIFS(Civil_DB[بتن],Civil_DB[محل اجرا],$B72,Civil_DB[نوع سازه],N$6)</f>
        <v>0</v>
      </c>
    </row>
    <row r="73" spans="1:14" ht="24.75" x14ac:dyDescent="0.25">
      <c r="A73" s="97">
        <f t="shared" ref="A73:A136" si="1">ROW()-5</f>
        <v>68</v>
      </c>
      <c r="B73" s="437"/>
      <c r="C73" s="228">
        <f>SUMIFS(Transport_DB[پی کنی],Transport_DB[کیلومتر بارگیری],$B73,Transport_DB[نوع محل پی کنی/ نوع خاک],C$6)</f>
        <v>0</v>
      </c>
      <c r="D73" s="228">
        <f>SUMIFS(Transport_DB[پی کنی],Transport_DB[کیلومتر بارگیری],$B73,Transport_DB[نوع محل پی کنی/ نوع خاک],D$6)</f>
        <v>0</v>
      </c>
      <c r="E73" s="174">
        <f>SUMIFS(Civil_DB[قالب بندی],Civil_DB[محل اجرا],$B73,Civil_DB[نوع سازه],E$6)</f>
        <v>0</v>
      </c>
      <c r="F73" s="174"/>
      <c r="G73" s="174">
        <f>SUMIFS(Civil_DB[قالب بندی],Civil_DB[محل اجرا],$B73,Civil_DB[نوع سازه],G$6)</f>
        <v>0</v>
      </c>
      <c r="H73" s="228">
        <f>SUMIFS(Civil_DB[قالب بندی],Civil_DB[محل اجرا],$B73,Civil_DB[نوع سازه],H$6)</f>
        <v>0</v>
      </c>
      <c r="I73" s="174">
        <f>SUMIFS(Civil_DB[آرماتور بندی],Civil_DB[محل اجرا],$B73,Civil_DB[نوع سازه],I$6)</f>
        <v>0</v>
      </c>
      <c r="J73" s="174">
        <f>SUMIFS(Civil_DB[آرماتور بندی],Civil_DB[محل اجرا],$B73,Civil_DB[نوع سازه],J$6)</f>
        <v>0</v>
      </c>
      <c r="K73" s="228">
        <f>SUMIFS(Civil_DB[آرماتور بندی],Civil_DB[محل اجرا],$B73,Civil_DB[نوع سازه],K$6)</f>
        <v>0</v>
      </c>
      <c r="L73" s="174">
        <f>SUMIFS(Civil_DB[بتن],Civil_DB[محل اجرا],$B73,Civil_DB[نوع سازه],L$6)</f>
        <v>0</v>
      </c>
      <c r="M73" s="174">
        <f>SUMIFS(Civil_DB[بتن],Civil_DB[محل اجرا],$B73,Civil_DB[نوع سازه],M$6)</f>
        <v>0</v>
      </c>
      <c r="N73" s="228">
        <f>SUMIFS(Civil_DB[بتن],Civil_DB[محل اجرا],$B73,Civil_DB[نوع سازه],N$6)</f>
        <v>0</v>
      </c>
    </row>
    <row r="74" spans="1:14" ht="24.75" x14ac:dyDescent="0.25">
      <c r="A74" s="97">
        <f t="shared" si="1"/>
        <v>69</v>
      </c>
      <c r="B74" s="437"/>
      <c r="C74" s="228">
        <f>SUMIFS(Transport_DB[پی کنی],Transport_DB[کیلومتر بارگیری],$B74,Transport_DB[نوع محل پی کنی/ نوع خاک],C$6)</f>
        <v>0</v>
      </c>
      <c r="D74" s="228">
        <f>SUMIFS(Transport_DB[پی کنی],Transport_DB[کیلومتر بارگیری],$B74,Transport_DB[نوع محل پی کنی/ نوع خاک],D$6)</f>
        <v>0</v>
      </c>
      <c r="E74" s="174">
        <f>SUMIFS(Civil_DB[قالب بندی],Civil_DB[محل اجرا],$B74,Civil_DB[نوع سازه],E$6)</f>
        <v>0</v>
      </c>
      <c r="F74" s="174"/>
      <c r="G74" s="174">
        <f>SUMIFS(Civil_DB[قالب بندی],Civil_DB[محل اجرا],$B74,Civil_DB[نوع سازه],G$6)</f>
        <v>0</v>
      </c>
      <c r="H74" s="228">
        <f>SUMIFS(Civil_DB[قالب بندی],Civil_DB[محل اجرا],$B74,Civil_DB[نوع سازه],H$6)</f>
        <v>0</v>
      </c>
      <c r="I74" s="174">
        <f>SUMIFS(Civil_DB[آرماتور بندی],Civil_DB[محل اجرا],$B74,Civil_DB[نوع سازه],I$6)</f>
        <v>0</v>
      </c>
      <c r="J74" s="174">
        <f>SUMIFS(Civil_DB[آرماتور بندی],Civil_DB[محل اجرا],$B74,Civil_DB[نوع سازه],J$6)</f>
        <v>0</v>
      </c>
      <c r="K74" s="228">
        <f>SUMIFS(Civil_DB[آرماتور بندی],Civil_DB[محل اجرا],$B74,Civil_DB[نوع سازه],K$6)</f>
        <v>0</v>
      </c>
      <c r="L74" s="174">
        <f>SUMIFS(Civil_DB[بتن],Civil_DB[محل اجرا],$B74,Civil_DB[نوع سازه],L$6)</f>
        <v>0</v>
      </c>
      <c r="M74" s="174">
        <f>SUMIFS(Civil_DB[بتن],Civil_DB[محل اجرا],$B74,Civil_DB[نوع سازه],M$6)</f>
        <v>0</v>
      </c>
      <c r="N74" s="228">
        <f>SUMIFS(Civil_DB[بتن],Civil_DB[محل اجرا],$B74,Civil_DB[نوع سازه],N$6)</f>
        <v>0</v>
      </c>
    </row>
    <row r="75" spans="1:14" ht="24.75" x14ac:dyDescent="0.25">
      <c r="A75" s="97">
        <f t="shared" si="1"/>
        <v>70</v>
      </c>
      <c r="B75" s="437"/>
      <c r="C75" s="228">
        <f>SUMIFS(Transport_DB[پی کنی],Transport_DB[کیلومتر بارگیری],$B75,Transport_DB[نوع محل پی کنی/ نوع خاک],C$6)</f>
        <v>0</v>
      </c>
      <c r="D75" s="228">
        <f>SUMIFS(Transport_DB[پی کنی],Transport_DB[کیلومتر بارگیری],$B75,Transport_DB[نوع محل پی کنی/ نوع خاک],D$6)</f>
        <v>0</v>
      </c>
      <c r="E75" s="174">
        <f>SUMIFS(Civil_DB[قالب بندی],Civil_DB[محل اجرا],$B75,Civil_DB[نوع سازه],E$6)</f>
        <v>0</v>
      </c>
      <c r="F75" s="174"/>
      <c r="G75" s="174">
        <f>SUMIFS(Civil_DB[قالب بندی],Civil_DB[محل اجرا],$B75,Civil_DB[نوع سازه],G$6)</f>
        <v>0</v>
      </c>
      <c r="H75" s="228">
        <f>SUMIFS(Civil_DB[قالب بندی],Civil_DB[محل اجرا],$B75,Civil_DB[نوع سازه],H$6)</f>
        <v>0</v>
      </c>
      <c r="I75" s="174">
        <f>SUMIFS(Civil_DB[آرماتور بندی],Civil_DB[محل اجرا],$B75,Civil_DB[نوع سازه],I$6)</f>
        <v>0</v>
      </c>
      <c r="J75" s="174">
        <f>SUMIFS(Civil_DB[آرماتور بندی],Civil_DB[محل اجرا],$B75,Civil_DB[نوع سازه],J$6)</f>
        <v>0</v>
      </c>
      <c r="K75" s="228">
        <f>SUMIFS(Civil_DB[آرماتور بندی],Civil_DB[محل اجرا],$B75,Civil_DB[نوع سازه],K$6)</f>
        <v>0</v>
      </c>
      <c r="L75" s="174">
        <f>SUMIFS(Civil_DB[بتن],Civil_DB[محل اجرا],$B75,Civil_DB[نوع سازه],L$6)</f>
        <v>0</v>
      </c>
      <c r="M75" s="174">
        <f>SUMIFS(Civil_DB[بتن],Civil_DB[محل اجرا],$B75,Civil_DB[نوع سازه],M$6)</f>
        <v>0</v>
      </c>
      <c r="N75" s="228">
        <f>SUMIFS(Civil_DB[بتن],Civil_DB[محل اجرا],$B75,Civil_DB[نوع سازه],N$6)</f>
        <v>0</v>
      </c>
    </row>
    <row r="76" spans="1:14" ht="24.75" x14ac:dyDescent="0.25">
      <c r="A76" s="97">
        <f t="shared" si="1"/>
        <v>71</v>
      </c>
      <c r="B76" s="437"/>
      <c r="C76" s="228">
        <f>SUMIFS(Transport_DB[پی کنی],Transport_DB[کیلومتر بارگیری],$B76,Transport_DB[نوع محل پی کنی/ نوع خاک],C$6)</f>
        <v>0</v>
      </c>
      <c r="D76" s="228">
        <f>SUMIFS(Transport_DB[پی کنی],Transport_DB[کیلومتر بارگیری],$B76,Transport_DB[نوع محل پی کنی/ نوع خاک],D$6)</f>
        <v>0</v>
      </c>
      <c r="E76" s="174">
        <f>SUMIFS(Civil_DB[قالب بندی],Civil_DB[محل اجرا],$B76,Civil_DB[نوع سازه],E$6)</f>
        <v>0</v>
      </c>
      <c r="F76" s="174"/>
      <c r="G76" s="174">
        <f>SUMIFS(Civil_DB[قالب بندی],Civil_DB[محل اجرا],$B76,Civil_DB[نوع سازه],G$6)</f>
        <v>0</v>
      </c>
      <c r="H76" s="228">
        <f>SUMIFS(Civil_DB[قالب بندی],Civil_DB[محل اجرا],$B76,Civil_DB[نوع سازه],H$6)</f>
        <v>0</v>
      </c>
      <c r="I76" s="174">
        <f>SUMIFS(Civil_DB[آرماتور بندی],Civil_DB[محل اجرا],$B76,Civil_DB[نوع سازه],I$6)</f>
        <v>0</v>
      </c>
      <c r="J76" s="174">
        <f>SUMIFS(Civil_DB[آرماتور بندی],Civil_DB[محل اجرا],$B76,Civil_DB[نوع سازه],J$6)</f>
        <v>0</v>
      </c>
      <c r="K76" s="228">
        <f>SUMIFS(Civil_DB[آرماتور بندی],Civil_DB[محل اجرا],$B76,Civil_DB[نوع سازه],K$6)</f>
        <v>0</v>
      </c>
      <c r="L76" s="174">
        <f>SUMIFS(Civil_DB[بتن],Civil_DB[محل اجرا],$B76,Civil_DB[نوع سازه],L$6)</f>
        <v>0</v>
      </c>
      <c r="M76" s="174">
        <f>SUMIFS(Civil_DB[بتن],Civil_DB[محل اجرا],$B76,Civil_DB[نوع سازه],M$6)</f>
        <v>0</v>
      </c>
      <c r="N76" s="228">
        <f>SUMIFS(Civil_DB[بتن],Civil_DB[محل اجرا],$B76,Civil_DB[نوع سازه],N$6)</f>
        <v>0</v>
      </c>
    </row>
    <row r="77" spans="1:14" ht="24.75" x14ac:dyDescent="0.25">
      <c r="A77" s="97">
        <f t="shared" si="1"/>
        <v>72</v>
      </c>
      <c r="B77" s="437"/>
      <c r="C77" s="228">
        <f>SUMIFS(Transport_DB[پی کنی],Transport_DB[کیلومتر بارگیری],$B77,Transport_DB[نوع محل پی کنی/ نوع خاک],C$6)</f>
        <v>0</v>
      </c>
      <c r="D77" s="228">
        <f>SUMIFS(Transport_DB[پی کنی],Transport_DB[کیلومتر بارگیری],$B77,Transport_DB[نوع محل پی کنی/ نوع خاک],D$6)</f>
        <v>0</v>
      </c>
      <c r="E77" s="174">
        <f>SUMIFS(Civil_DB[قالب بندی],Civil_DB[محل اجرا],$B77,Civil_DB[نوع سازه],E$6)</f>
        <v>0</v>
      </c>
      <c r="F77" s="174"/>
      <c r="G77" s="174">
        <f>SUMIFS(Civil_DB[قالب بندی],Civil_DB[محل اجرا],$B77,Civil_DB[نوع سازه],G$6)</f>
        <v>0</v>
      </c>
      <c r="H77" s="228">
        <f>SUMIFS(Civil_DB[قالب بندی],Civil_DB[محل اجرا],$B77,Civil_DB[نوع سازه],H$6)</f>
        <v>0</v>
      </c>
      <c r="I77" s="174">
        <f>SUMIFS(Civil_DB[آرماتور بندی],Civil_DB[محل اجرا],$B77,Civil_DB[نوع سازه],I$6)</f>
        <v>0</v>
      </c>
      <c r="J77" s="174">
        <f>SUMIFS(Civil_DB[آرماتور بندی],Civil_DB[محل اجرا],$B77,Civil_DB[نوع سازه],J$6)</f>
        <v>0</v>
      </c>
      <c r="K77" s="228">
        <f>SUMIFS(Civil_DB[آرماتور بندی],Civil_DB[محل اجرا],$B77,Civil_DB[نوع سازه],K$6)</f>
        <v>0</v>
      </c>
      <c r="L77" s="174">
        <f>SUMIFS(Civil_DB[بتن],Civil_DB[محل اجرا],$B77,Civil_DB[نوع سازه],L$6)</f>
        <v>0</v>
      </c>
      <c r="M77" s="174">
        <f>SUMIFS(Civil_DB[بتن],Civil_DB[محل اجرا],$B77,Civil_DB[نوع سازه],M$6)</f>
        <v>0</v>
      </c>
      <c r="N77" s="228">
        <f>SUMIFS(Civil_DB[بتن],Civil_DB[محل اجرا],$B77,Civil_DB[نوع سازه],N$6)</f>
        <v>0</v>
      </c>
    </row>
    <row r="78" spans="1:14" ht="24.75" x14ac:dyDescent="0.25">
      <c r="A78" s="97">
        <f t="shared" si="1"/>
        <v>73</v>
      </c>
      <c r="B78" s="437"/>
      <c r="C78" s="228">
        <f>SUMIFS(Transport_DB[پی کنی],Transport_DB[کیلومتر بارگیری],$B78,Transport_DB[نوع محل پی کنی/ نوع خاک],C$6)</f>
        <v>0</v>
      </c>
      <c r="D78" s="228">
        <f>SUMIFS(Transport_DB[پی کنی],Transport_DB[کیلومتر بارگیری],$B78,Transport_DB[نوع محل پی کنی/ نوع خاک],D$6)</f>
        <v>0</v>
      </c>
      <c r="E78" s="174">
        <f>SUMIFS(Civil_DB[قالب بندی],Civil_DB[محل اجرا],$B78,Civil_DB[نوع سازه],E$6)</f>
        <v>0</v>
      </c>
      <c r="F78" s="174"/>
      <c r="G78" s="174">
        <f>SUMIFS(Civil_DB[قالب بندی],Civil_DB[محل اجرا],$B78,Civil_DB[نوع سازه],G$6)</f>
        <v>0</v>
      </c>
      <c r="H78" s="228">
        <f>SUMIFS(Civil_DB[قالب بندی],Civil_DB[محل اجرا],$B78,Civil_DB[نوع سازه],H$6)</f>
        <v>0</v>
      </c>
      <c r="I78" s="174">
        <f>SUMIFS(Civil_DB[آرماتور بندی],Civil_DB[محل اجرا],$B78,Civil_DB[نوع سازه],I$6)</f>
        <v>0</v>
      </c>
      <c r="J78" s="174">
        <f>SUMIFS(Civil_DB[آرماتور بندی],Civil_DB[محل اجرا],$B78,Civil_DB[نوع سازه],J$6)</f>
        <v>0</v>
      </c>
      <c r="K78" s="228">
        <f>SUMIFS(Civil_DB[آرماتور بندی],Civil_DB[محل اجرا],$B78,Civil_DB[نوع سازه],K$6)</f>
        <v>0</v>
      </c>
      <c r="L78" s="174">
        <f>SUMIFS(Civil_DB[بتن],Civil_DB[محل اجرا],$B78,Civil_DB[نوع سازه],L$6)</f>
        <v>0</v>
      </c>
      <c r="M78" s="174">
        <f>SUMIFS(Civil_DB[بتن],Civil_DB[محل اجرا],$B78,Civil_DB[نوع سازه],M$6)</f>
        <v>0</v>
      </c>
      <c r="N78" s="228">
        <f>SUMIFS(Civil_DB[بتن],Civil_DB[محل اجرا],$B78,Civil_DB[نوع سازه],N$6)</f>
        <v>0</v>
      </c>
    </row>
    <row r="79" spans="1:14" ht="24.75" x14ac:dyDescent="0.25">
      <c r="A79" s="97">
        <f t="shared" si="1"/>
        <v>74</v>
      </c>
      <c r="B79" s="437"/>
      <c r="C79" s="228">
        <f>SUMIFS(Transport_DB[پی کنی],Transport_DB[کیلومتر بارگیری],$B79,Transport_DB[نوع محل پی کنی/ نوع خاک],C$6)</f>
        <v>0</v>
      </c>
      <c r="D79" s="228">
        <f>SUMIFS(Transport_DB[پی کنی],Transport_DB[کیلومتر بارگیری],$B79,Transport_DB[نوع محل پی کنی/ نوع خاک],D$6)</f>
        <v>0</v>
      </c>
      <c r="E79" s="174">
        <f>SUMIFS(Civil_DB[قالب بندی],Civil_DB[محل اجرا],$B79,Civil_DB[نوع سازه],E$6)</f>
        <v>0</v>
      </c>
      <c r="F79" s="174"/>
      <c r="G79" s="174">
        <f>SUMIFS(Civil_DB[قالب بندی],Civil_DB[محل اجرا],$B79,Civil_DB[نوع سازه],G$6)</f>
        <v>0</v>
      </c>
      <c r="H79" s="228">
        <f>SUMIFS(Civil_DB[قالب بندی],Civil_DB[محل اجرا],$B79,Civil_DB[نوع سازه],H$6)</f>
        <v>0</v>
      </c>
      <c r="I79" s="174">
        <f>SUMIFS(Civil_DB[آرماتور بندی],Civil_DB[محل اجرا],$B79,Civil_DB[نوع سازه],I$6)</f>
        <v>0</v>
      </c>
      <c r="J79" s="174">
        <f>SUMIFS(Civil_DB[آرماتور بندی],Civil_DB[محل اجرا],$B79,Civil_DB[نوع سازه],J$6)</f>
        <v>0</v>
      </c>
      <c r="K79" s="228">
        <f>SUMIFS(Civil_DB[آرماتور بندی],Civil_DB[محل اجرا],$B79,Civil_DB[نوع سازه],K$6)</f>
        <v>0</v>
      </c>
      <c r="L79" s="174">
        <f>SUMIFS(Civil_DB[بتن],Civil_DB[محل اجرا],$B79,Civil_DB[نوع سازه],L$6)</f>
        <v>0</v>
      </c>
      <c r="M79" s="174">
        <f>SUMIFS(Civil_DB[بتن],Civil_DB[محل اجرا],$B79,Civil_DB[نوع سازه],M$6)</f>
        <v>0</v>
      </c>
      <c r="N79" s="228">
        <f>SUMIFS(Civil_DB[بتن],Civil_DB[محل اجرا],$B79,Civil_DB[نوع سازه],N$6)</f>
        <v>0</v>
      </c>
    </row>
    <row r="80" spans="1:14" ht="24.75" x14ac:dyDescent="0.25">
      <c r="A80" s="97">
        <f t="shared" si="1"/>
        <v>75</v>
      </c>
      <c r="B80" s="437"/>
      <c r="C80" s="228">
        <f>SUMIFS(Transport_DB[پی کنی],Transport_DB[کیلومتر بارگیری],$B80,Transport_DB[نوع محل پی کنی/ نوع خاک],C$6)</f>
        <v>0</v>
      </c>
      <c r="D80" s="228">
        <f>SUMIFS(Transport_DB[پی کنی],Transport_DB[کیلومتر بارگیری],$B80,Transport_DB[نوع محل پی کنی/ نوع خاک],D$6)</f>
        <v>0</v>
      </c>
      <c r="E80" s="174">
        <f>SUMIFS(Civil_DB[قالب بندی],Civil_DB[محل اجرا],$B80,Civil_DB[نوع سازه],E$6)</f>
        <v>0</v>
      </c>
      <c r="F80" s="174"/>
      <c r="G80" s="174">
        <f>SUMIFS(Civil_DB[قالب بندی],Civil_DB[محل اجرا],$B80,Civil_DB[نوع سازه],G$6)</f>
        <v>0</v>
      </c>
      <c r="H80" s="228">
        <f>SUMIFS(Civil_DB[قالب بندی],Civil_DB[محل اجرا],$B80,Civil_DB[نوع سازه],H$6)</f>
        <v>0</v>
      </c>
      <c r="I80" s="174">
        <f>SUMIFS(Civil_DB[آرماتور بندی],Civil_DB[محل اجرا],$B80,Civil_DB[نوع سازه],I$6)</f>
        <v>0</v>
      </c>
      <c r="J80" s="174">
        <f>SUMIFS(Civil_DB[آرماتور بندی],Civil_DB[محل اجرا],$B80,Civil_DB[نوع سازه],J$6)</f>
        <v>0</v>
      </c>
      <c r="K80" s="228">
        <f>SUMIFS(Civil_DB[آرماتور بندی],Civil_DB[محل اجرا],$B80,Civil_DB[نوع سازه],K$6)</f>
        <v>0</v>
      </c>
      <c r="L80" s="174">
        <f>SUMIFS(Civil_DB[بتن],Civil_DB[محل اجرا],$B80,Civil_DB[نوع سازه],L$6)</f>
        <v>0</v>
      </c>
      <c r="M80" s="174">
        <f>SUMIFS(Civil_DB[بتن],Civil_DB[محل اجرا],$B80,Civil_DB[نوع سازه],M$6)</f>
        <v>0</v>
      </c>
      <c r="N80" s="228">
        <f>SUMIFS(Civil_DB[بتن],Civil_DB[محل اجرا],$B80,Civil_DB[نوع سازه],N$6)</f>
        <v>0</v>
      </c>
    </row>
    <row r="81" spans="1:14" ht="24.75" x14ac:dyDescent="0.25">
      <c r="A81" s="97">
        <f t="shared" si="1"/>
        <v>76</v>
      </c>
      <c r="B81" s="437"/>
      <c r="C81" s="228">
        <f>SUMIFS(Transport_DB[پی کنی],Transport_DB[کیلومتر بارگیری],$B81,Transport_DB[نوع محل پی کنی/ نوع خاک],C$6)</f>
        <v>0</v>
      </c>
      <c r="D81" s="228">
        <f>SUMIFS(Transport_DB[پی کنی],Transport_DB[کیلومتر بارگیری],$B81,Transport_DB[نوع محل پی کنی/ نوع خاک],D$6)</f>
        <v>0</v>
      </c>
      <c r="E81" s="174">
        <f>SUMIFS(Civil_DB[قالب بندی],Civil_DB[محل اجرا],$B81,Civil_DB[نوع سازه],E$6)</f>
        <v>0</v>
      </c>
      <c r="F81" s="174"/>
      <c r="G81" s="174">
        <f>SUMIFS(Civil_DB[قالب بندی],Civil_DB[محل اجرا],$B81,Civil_DB[نوع سازه],G$6)</f>
        <v>0</v>
      </c>
      <c r="H81" s="228">
        <f>SUMIFS(Civil_DB[قالب بندی],Civil_DB[محل اجرا],$B81,Civil_DB[نوع سازه],H$6)</f>
        <v>0</v>
      </c>
      <c r="I81" s="174">
        <f>SUMIFS(Civil_DB[آرماتور بندی],Civil_DB[محل اجرا],$B81,Civil_DB[نوع سازه],I$6)</f>
        <v>0</v>
      </c>
      <c r="J81" s="174">
        <f>SUMIFS(Civil_DB[آرماتور بندی],Civil_DB[محل اجرا],$B81,Civil_DB[نوع سازه],J$6)</f>
        <v>0</v>
      </c>
      <c r="K81" s="228">
        <f>SUMIFS(Civil_DB[آرماتور بندی],Civil_DB[محل اجرا],$B81,Civil_DB[نوع سازه],K$6)</f>
        <v>0</v>
      </c>
      <c r="L81" s="174">
        <f>SUMIFS(Civil_DB[بتن],Civil_DB[محل اجرا],$B81,Civil_DB[نوع سازه],L$6)</f>
        <v>0</v>
      </c>
      <c r="M81" s="174">
        <f>SUMIFS(Civil_DB[بتن],Civil_DB[محل اجرا],$B81,Civil_DB[نوع سازه],M$6)</f>
        <v>0</v>
      </c>
      <c r="N81" s="228">
        <f>SUMIFS(Civil_DB[بتن],Civil_DB[محل اجرا],$B81,Civil_DB[نوع سازه],N$6)</f>
        <v>0</v>
      </c>
    </row>
    <row r="82" spans="1:14" ht="24.75" x14ac:dyDescent="0.25">
      <c r="A82" s="97">
        <f t="shared" si="1"/>
        <v>77</v>
      </c>
      <c r="B82" s="437"/>
      <c r="C82" s="228">
        <f>SUMIFS(Transport_DB[پی کنی],Transport_DB[کیلومتر بارگیری],$B82,Transport_DB[نوع محل پی کنی/ نوع خاک],C$6)</f>
        <v>0</v>
      </c>
      <c r="D82" s="228">
        <f>SUMIFS(Transport_DB[پی کنی],Transport_DB[کیلومتر بارگیری],$B82,Transport_DB[نوع محل پی کنی/ نوع خاک],D$6)</f>
        <v>0</v>
      </c>
      <c r="E82" s="174">
        <f>SUMIFS(Civil_DB[قالب بندی],Civil_DB[محل اجرا],$B82,Civil_DB[نوع سازه],E$6)</f>
        <v>0</v>
      </c>
      <c r="F82" s="174"/>
      <c r="G82" s="174">
        <f>SUMIFS(Civil_DB[قالب بندی],Civil_DB[محل اجرا],$B82,Civil_DB[نوع سازه],G$6)</f>
        <v>0</v>
      </c>
      <c r="H82" s="228">
        <f>SUMIFS(Civil_DB[قالب بندی],Civil_DB[محل اجرا],$B82,Civil_DB[نوع سازه],H$6)</f>
        <v>0</v>
      </c>
      <c r="I82" s="174">
        <f>SUMIFS(Civil_DB[آرماتور بندی],Civil_DB[محل اجرا],$B82,Civil_DB[نوع سازه],I$6)</f>
        <v>0</v>
      </c>
      <c r="J82" s="174">
        <f>SUMIFS(Civil_DB[آرماتور بندی],Civil_DB[محل اجرا],$B82,Civil_DB[نوع سازه],J$6)</f>
        <v>0</v>
      </c>
      <c r="K82" s="228">
        <f>SUMIFS(Civil_DB[آرماتور بندی],Civil_DB[محل اجرا],$B82,Civil_DB[نوع سازه],K$6)</f>
        <v>0</v>
      </c>
      <c r="L82" s="174">
        <f>SUMIFS(Civil_DB[بتن],Civil_DB[محل اجرا],$B82,Civil_DB[نوع سازه],L$6)</f>
        <v>0</v>
      </c>
      <c r="M82" s="174">
        <f>SUMIFS(Civil_DB[بتن],Civil_DB[محل اجرا],$B82,Civil_DB[نوع سازه],M$6)</f>
        <v>0</v>
      </c>
      <c r="N82" s="228">
        <f>SUMIFS(Civil_DB[بتن],Civil_DB[محل اجرا],$B82,Civil_DB[نوع سازه],N$6)</f>
        <v>0</v>
      </c>
    </row>
    <row r="83" spans="1:14" ht="24.75" x14ac:dyDescent="0.25">
      <c r="A83" s="97">
        <f t="shared" si="1"/>
        <v>78</v>
      </c>
      <c r="B83" s="437"/>
      <c r="C83" s="228">
        <f>SUMIFS(Transport_DB[پی کنی],Transport_DB[کیلومتر بارگیری],$B83,Transport_DB[نوع محل پی کنی/ نوع خاک],C$6)</f>
        <v>0</v>
      </c>
      <c r="D83" s="228">
        <f>SUMIFS(Transport_DB[پی کنی],Transport_DB[کیلومتر بارگیری],$B83,Transport_DB[نوع محل پی کنی/ نوع خاک],D$6)</f>
        <v>0</v>
      </c>
      <c r="E83" s="174">
        <f>SUMIFS(Civil_DB[قالب بندی],Civil_DB[محل اجرا],$B83,Civil_DB[نوع سازه],E$6)</f>
        <v>0</v>
      </c>
      <c r="F83" s="174"/>
      <c r="G83" s="174">
        <f>SUMIFS(Civil_DB[قالب بندی],Civil_DB[محل اجرا],$B83,Civil_DB[نوع سازه],G$6)</f>
        <v>0</v>
      </c>
      <c r="H83" s="228">
        <f>SUMIFS(Civil_DB[قالب بندی],Civil_DB[محل اجرا],$B83,Civil_DB[نوع سازه],H$6)</f>
        <v>0</v>
      </c>
      <c r="I83" s="174">
        <f>SUMIFS(Civil_DB[آرماتور بندی],Civil_DB[محل اجرا],$B83,Civil_DB[نوع سازه],I$6)</f>
        <v>0</v>
      </c>
      <c r="J83" s="174">
        <f>SUMIFS(Civil_DB[آرماتور بندی],Civil_DB[محل اجرا],$B83,Civil_DB[نوع سازه],J$6)</f>
        <v>0</v>
      </c>
      <c r="K83" s="228">
        <f>SUMIFS(Civil_DB[آرماتور بندی],Civil_DB[محل اجرا],$B83,Civil_DB[نوع سازه],K$6)</f>
        <v>0</v>
      </c>
      <c r="L83" s="174">
        <f>SUMIFS(Civil_DB[بتن],Civil_DB[محل اجرا],$B83,Civil_DB[نوع سازه],L$6)</f>
        <v>0</v>
      </c>
      <c r="M83" s="174">
        <f>SUMIFS(Civil_DB[بتن],Civil_DB[محل اجرا],$B83,Civil_DB[نوع سازه],M$6)</f>
        <v>0</v>
      </c>
      <c r="N83" s="228">
        <f>SUMIFS(Civil_DB[بتن],Civil_DB[محل اجرا],$B83,Civil_DB[نوع سازه],N$6)</f>
        <v>0</v>
      </c>
    </row>
    <row r="84" spans="1:14" ht="24.75" x14ac:dyDescent="0.25">
      <c r="A84" s="97">
        <f t="shared" si="1"/>
        <v>79</v>
      </c>
      <c r="B84" s="437"/>
      <c r="C84" s="228">
        <f>SUMIFS(Transport_DB[پی کنی],Transport_DB[کیلومتر بارگیری],$B84,Transport_DB[نوع محل پی کنی/ نوع خاک],C$6)</f>
        <v>0</v>
      </c>
      <c r="D84" s="228">
        <f>SUMIFS(Transport_DB[پی کنی],Transport_DB[کیلومتر بارگیری],$B84,Transport_DB[نوع محل پی کنی/ نوع خاک],D$6)</f>
        <v>0</v>
      </c>
      <c r="E84" s="174">
        <f>SUMIFS(Civil_DB[قالب بندی],Civil_DB[محل اجرا],$B84,Civil_DB[نوع سازه],E$6)</f>
        <v>0</v>
      </c>
      <c r="F84" s="174"/>
      <c r="G84" s="174">
        <f>SUMIFS(Civil_DB[قالب بندی],Civil_DB[محل اجرا],$B84,Civil_DB[نوع سازه],G$6)</f>
        <v>0</v>
      </c>
      <c r="H84" s="228">
        <f>SUMIFS(Civil_DB[قالب بندی],Civil_DB[محل اجرا],$B84,Civil_DB[نوع سازه],H$6)</f>
        <v>0</v>
      </c>
      <c r="I84" s="174">
        <f>SUMIFS(Civil_DB[آرماتور بندی],Civil_DB[محل اجرا],$B84,Civil_DB[نوع سازه],I$6)</f>
        <v>0</v>
      </c>
      <c r="J84" s="174">
        <f>SUMIFS(Civil_DB[آرماتور بندی],Civil_DB[محل اجرا],$B84,Civil_DB[نوع سازه],J$6)</f>
        <v>0</v>
      </c>
      <c r="K84" s="228">
        <f>SUMIFS(Civil_DB[آرماتور بندی],Civil_DB[محل اجرا],$B84,Civil_DB[نوع سازه],K$6)</f>
        <v>0</v>
      </c>
      <c r="L84" s="174">
        <f>SUMIFS(Civil_DB[بتن],Civil_DB[محل اجرا],$B84,Civil_DB[نوع سازه],L$6)</f>
        <v>0</v>
      </c>
      <c r="M84" s="174">
        <f>SUMIFS(Civil_DB[بتن],Civil_DB[محل اجرا],$B84,Civil_DB[نوع سازه],M$6)</f>
        <v>0</v>
      </c>
      <c r="N84" s="228">
        <f>SUMIFS(Civil_DB[بتن],Civil_DB[محل اجرا],$B84,Civil_DB[نوع سازه],N$6)</f>
        <v>0</v>
      </c>
    </row>
    <row r="85" spans="1:14" ht="24.75" x14ac:dyDescent="0.25">
      <c r="A85" s="97">
        <f t="shared" si="1"/>
        <v>80</v>
      </c>
      <c r="B85" s="437"/>
      <c r="C85" s="228">
        <f>SUMIFS(Transport_DB[پی کنی],Transport_DB[کیلومتر بارگیری],$B85,Transport_DB[نوع محل پی کنی/ نوع خاک],C$6)</f>
        <v>0</v>
      </c>
      <c r="D85" s="228">
        <f>SUMIFS(Transport_DB[پی کنی],Transport_DB[کیلومتر بارگیری],$B85,Transport_DB[نوع محل پی کنی/ نوع خاک],D$6)</f>
        <v>0</v>
      </c>
      <c r="E85" s="174">
        <f>SUMIFS(Civil_DB[قالب بندی],Civil_DB[محل اجرا],$B85,Civil_DB[نوع سازه],E$6)</f>
        <v>0</v>
      </c>
      <c r="F85" s="174"/>
      <c r="G85" s="174">
        <f>SUMIFS(Civil_DB[قالب بندی],Civil_DB[محل اجرا],$B85,Civil_DB[نوع سازه],G$6)</f>
        <v>0</v>
      </c>
      <c r="H85" s="228">
        <f>SUMIFS(Civil_DB[قالب بندی],Civil_DB[محل اجرا],$B85,Civil_DB[نوع سازه],H$6)</f>
        <v>0</v>
      </c>
      <c r="I85" s="174">
        <f>SUMIFS(Civil_DB[آرماتور بندی],Civil_DB[محل اجرا],$B85,Civil_DB[نوع سازه],I$6)</f>
        <v>0</v>
      </c>
      <c r="J85" s="174">
        <f>SUMIFS(Civil_DB[آرماتور بندی],Civil_DB[محل اجرا],$B85,Civil_DB[نوع سازه],J$6)</f>
        <v>0</v>
      </c>
      <c r="K85" s="228">
        <f>SUMIFS(Civil_DB[آرماتور بندی],Civil_DB[محل اجرا],$B85,Civil_DB[نوع سازه],K$6)</f>
        <v>0</v>
      </c>
      <c r="L85" s="174">
        <f>SUMIFS(Civil_DB[بتن],Civil_DB[محل اجرا],$B85,Civil_DB[نوع سازه],L$6)</f>
        <v>0</v>
      </c>
      <c r="M85" s="174">
        <f>SUMIFS(Civil_DB[بتن],Civil_DB[محل اجرا],$B85,Civil_DB[نوع سازه],M$6)</f>
        <v>0</v>
      </c>
      <c r="N85" s="228">
        <f>SUMIFS(Civil_DB[بتن],Civil_DB[محل اجرا],$B85,Civil_DB[نوع سازه],N$6)</f>
        <v>0</v>
      </c>
    </row>
    <row r="86" spans="1:14" ht="24.75" x14ac:dyDescent="0.25">
      <c r="A86" s="97">
        <f t="shared" si="1"/>
        <v>81</v>
      </c>
      <c r="B86" s="437"/>
      <c r="C86" s="228">
        <f>SUMIFS(Transport_DB[پی کنی],Transport_DB[کیلومتر بارگیری],$B86,Transport_DB[نوع محل پی کنی/ نوع خاک],C$6)</f>
        <v>0</v>
      </c>
      <c r="D86" s="228">
        <f>SUMIFS(Transport_DB[پی کنی],Transport_DB[کیلومتر بارگیری],$B86,Transport_DB[نوع محل پی کنی/ نوع خاک],D$6)</f>
        <v>0</v>
      </c>
      <c r="E86" s="174">
        <f>SUMIFS(Civil_DB[قالب بندی],Civil_DB[محل اجرا],$B86,Civil_DB[نوع سازه],E$6)</f>
        <v>0</v>
      </c>
      <c r="F86" s="174"/>
      <c r="G86" s="174">
        <f>SUMIFS(Civil_DB[قالب بندی],Civil_DB[محل اجرا],$B86,Civil_DB[نوع سازه],G$6)</f>
        <v>0</v>
      </c>
      <c r="H86" s="228">
        <f>SUMIFS(Civil_DB[قالب بندی],Civil_DB[محل اجرا],$B86,Civil_DB[نوع سازه],H$6)</f>
        <v>0</v>
      </c>
      <c r="I86" s="174">
        <f>SUMIFS(Civil_DB[آرماتور بندی],Civil_DB[محل اجرا],$B86,Civil_DB[نوع سازه],I$6)</f>
        <v>0</v>
      </c>
      <c r="J86" s="174">
        <f>SUMIFS(Civil_DB[آرماتور بندی],Civil_DB[محل اجرا],$B86,Civil_DB[نوع سازه],J$6)</f>
        <v>0</v>
      </c>
      <c r="K86" s="228">
        <f>SUMIFS(Civil_DB[آرماتور بندی],Civil_DB[محل اجرا],$B86,Civil_DB[نوع سازه],K$6)</f>
        <v>0</v>
      </c>
      <c r="L86" s="174">
        <f>SUMIFS(Civil_DB[بتن],Civil_DB[محل اجرا],$B86,Civil_DB[نوع سازه],L$6)</f>
        <v>0</v>
      </c>
      <c r="M86" s="174">
        <f>SUMIFS(Civil_DB[بتن],Civil_DB[محل اجرا],$B86,Civil_DB[نوع سازه],M$6)</f>
        <v>0</v>
      </c>
      <c r="N86" s="228">
        <f>SUMIFS(Civil_DB[بتن],Civil_DB[محل اجرا],$B86,Civil_DB[نوع سازه],N$6)</f>
        <v>0</v>
      </c>
    </row>
    <row r="87" spans="1:14" ht="24.75" x14ac:dyDescent="0.25">
      <c r="A87" s="97">
        <f t="shared" si="1"/>
        <v>82</v>
      </c>
      <c r="B87" s="437"/>
      <c r="C87" s="228">
        <f>SUMIFS(Transport_DB[پی کنی],Transport_DB[کیلومتر بارگیری],$B87,Transport_DB[نوع محل پی کنی/ نوع خاک],C$6)</f>
        <v>0</v>
      </c>
      <c r="D87" s="228">
        <f>SUMIFS(Transport_DB[پی کنی],Transport_DB[کیلومتر بارگیری],$B87,Transport_DB[نوع محل پی کنی/ نوع خاک],D$6)</f>
        <v>0</v>
      </c>
      <c r="E87" s="174">
        <f>SUMIFS(Civil_DB[قالب بندی],Civil_DB[محل اجرا],$B87,Civil_DB[نوع سازه],E$6)</f>
        <v>0</v>
      </c>
      <c r="F87" s="174"/>
      <c r="G87" s="174">
        <f>SUMIFS(Civil_DB[قالب بندی],Civil_DB[محل اجرا],$B87,Civil_DB[نوع سازه],G$6)</f>
        <v>0</v>
      </c>
      <c r="H87" s="228">
        <f>SUMIFS(Civil_DB[قالب بندی],Civil_DB[محل اجرا],$B87,Civil_DB[نوع سازه],H$6)</f>
        <v>0</v>
      </c>
      <c r="I87" s="174">
        <f>SUMIFS(Civil_DB[آرماتور بندی],Civil_DB[محل اجرا],$B87,Civil_DB[نوع سازه],I$6)</f>
        <v>0</v>
      </c>
      <c r="J87" s="174">
        <f>SUMIFS(Civil_DB[آرماتور بندی],Civil_DB[محل اجرا],$B87,Civil_DB[نوع سازه],J$6)</f>
        <v>0</v>
      </c>
      <c r="K87" s="228">
        <f>SUMIFS(Civil_DB[آرماتور بندی],Civil_DB[محل اجرا],$B87,Civil_DB[نوع سازه],K$6)</f>
        <v>0</v>
      </c>
      <c r="L87" s="174">
        <f>SUMIFS(Civil_DB[بتن],Civil_DB[محل اجرا],$B87,Civil_DB[نوع سازه],L$6)</f>
        <v>0</v>
      </c>
      <c r="M87" s="174">
        <f>SUMIFS(Civil_DB[بتن],Civil_DB[محل اجرا],$B87,Civil_DB[نوع سازه],M$6)</f>
        <v>0</v>
      </c>
      <c r="N87" s="228">
        <f>SUMIFS(Civil_DB[بتن],Civil_DB[محل اجرا],$B87,Civil_DB[نوع سازه],N$6)</f>
        <v>0</v>
      </c>
    </row>
    <row r="88" spans="1:14" ht="24.75" x14ac:dyDescent="0.25">
      <c r="A88" s="97">
        <f t="shared" si="1"/>
        <v>83</v>
      </c>
      <c r="B88" s="437"/>
      <c r="C88" s="228">
        <f>SUMIFS(Transport_DB[پی کنی],Transport_DB[کیلومتر بارگیری],$B88,Transport_DB[نوع محل پی کنی/ نوع خاک],C$6)</f>
        <v>0</v>
      </c>
      <c r="D88" s="228">
        <f>SUMIFS(Transport_DB[پی کنی],Transport_DB[کیلومتر بارگیری],$B88,Transport_DB[نوع محل پی کنی/ نوع خاک],D$6)</f>
        <v>0</v>
      </c>
      <c r="E88" s="174">
        <f>SUMIFS(Civil_DB[قالب بندی],Civil_DB[محل اجرا],$B88,Civil_DB[نوع سازه],E$6)</f>
        <v>0</v>
      </c>
      <c r="F88" s="174"/>
      <c r="G88" s="174">
        <f>SUMIFS(Civil_DB[قالب بندی],Civil_DB[محل اجرا],$B88,Civil_DB[نوع سازه],G$6)</f>
        <v>0</v>
      </c>
      <c r="H88" s="228">
        <f>SUMIFS(Civil_DB[قالب بندی],Civil_DB[محل اجرا],$B88,Civil_DB[نوع سازه],H$6)</f>
        <v>0</v>
      </c>
      <c r="I88" s="174">
        <f>SUMIFS(Civil_DB[آرماتور بندی],Civil_DB[محل اجرا],$B88,Civil_DB[نوع سازه],I$6)</f>
        <v>0</v>
      </c>
      <c r="J88" s="174">
        <f>SUMIFS(Civil_DB[آرماتور بندی],Civil_DB[محل اجرا],$B88,Civil_DB[نوع سازه],J$6)</f>
        <v>0</v>
      </c>
      <c r="K88" s="228">
        <f>SUMIFS(Civil_DB[آرماتور بندی],Civil_DB[محل اجرا],$B88,Civil_DB[نوع سازه],K$6)</f>
        <v>0</v>
      </c>
      <c r="L88" s="174">
        <f>SUMIFS(Civil_DB[بتن],Civil_DB[محل اجرا],$B88,Civil_DB[نوع سازه],L$6)</f>
        <v>0</v>
      </c>
      <c r="M88" s="174">
        <f>SUMIFS(Civil_DB[بتن],Civil_DB[محل اجرا],$B88,Civil_DB[نوع سازه],M$6)</f>
        <v>0</v>
      </c>
      <c r="N88" s="228">
        <f>SUMIFS(Civil_DB[بتن],Civil_DB[محل اجرا],$B88,Civil_DB[نوع سازه],N$6)</f>
        <v>0</v>
      </c>
    </row>
    <row r="89" spans="1:14" ht="24.75" x14ac:dyDescent="0.25">
      <c r="A89" s="97">
        <f t="shared" si="1"/>
        <v>84</v>
      </c>
      <c r="B89" s="437"/>
      <c r="C89" s="228">
        <f>SUMIFS(Transport_DB[پی کنی],Transport_DB[کیلومتر بارگیری],$B89,Transport_DB[نوع محل پی کنی/ نوع خاک],C$6)</f>
        <v>0</v>
      </c>
      <c r="D89" s="228">
        <f>SUMIFS(Transport_DB[پی کنی],Transport_DB[کیلومتر بارگیری],$B89,Transport_DB[نوع محل پی کنی/ نوع خاک],D$6)</f>
        <v>0</v>
      </c>
      <c r="E89" s="174">
        <f>SUMIFS(Civil_DB[قالب بندی],Civil_DB[محل اجرا],$B89,Civil_DB[نوع سازه],E$6)</f>
        <v>0</v>
      </c>
      <c r="F89" s="174"/>
      <c r="G89" s="174">
        <f>SUMIFS(Civil_DB[قالب بندی],Civil_DB[محل اجرا],$B89,Civil_DB[نوع سازه],G$6)</f>
        <v>0</v>
      </c>
      <c r="H89" s="228">
        <f>SUMIFS(Civil_DB[قالب بندی],Civil_DB[محل اجرا],$B89,Civil_DB[نوع سازه],H$6)</f>
        <v>0</v>
      </c>
      <c r="I89" s="174">
        <f>SUMIFS(Civil_DB[آرماتور بندی],Civil_DB[محل اجرا],$B89,Civil_DB[نوع سازه],I$6)</f>
        <v>0</v>
      </c>
      <c r="J89" s="174">
        <f>SUMIFS(Civil_DB[آرماتور بندی],Civil_DB[محل اجرا],$B89,Civil_DB[نوع سازه],J$6)</f>
        <v>0</v>
      </c>
      <c r="K89" s="228">
        <f>SUMIFS(Civil_DB[آرماتور بندی],Civil_DB[محل اجرا],$B89,Civil_DB[نوع سازه],K$6)</f>
        <v>0</v>
      </c>
      <c r="L89" s="174">
        <f>SUMIFS(Civil_DB[بتن],Civil_DB[محل اجرا],$B89,Civil_DB[نوع سازه],L$6)</f>
        <v>0</v>
      </c>
      <c r="M89" s="174">
        <f>SUMIFS(Civil_DB[بتن],Civil_DB[محل اجرا],$B89,Civil_DB[نوع سازه],M$6)</f>
        <v>0</v>
      </c>
      <c r="N89" s="228">
        <f>SUMIFS(Civil_DB[بتن],Civil_DB[محل اجرا],$B89,Civil_DB[نوع سازه],N$6)</f>
        <v>0</v>
      </c>
    </row>
    <row r="90" spans="1:14" ht="24.75" x14ac:dyDescent="0.25">
      <c r="A90" s="97">
        <f t="shared" si="1"/>
        <v>85</v>
      </c>
      <c r="B90" s="437"/>
      <c r="C90" s="228">
        <f>SUMIFS(Transport_DB[پی کنی],Transport_DB[کیلومتر بارگیری],$B90,Transport_DB[نوع محل پی کنی/ نوع خاک],C$6)</f>
        <v>0</v>
      </c>
      <c r="D90" s="228">
        <f>SUMIFS(Transport_DB[پی کنی],Transport_DB[کیلومتر بارگیری],$B90,Transport_DB[نوع محل پی کنی/ نوع خاک],D$6)</f>
        <v>0</v>
      </c>
      <c r="E90" s="174">
        <f>SUMIFS(Civil_DB[قالب بندی],Civil_DB[محل اجرا],$B90,Civil_DB[نوع سازه],E$6)</f>
        <v>0</v>
      </c>
      <c r="F90" s="174"/>
      <c r="G90" s="174">
        <f>SUMIFS(Civil_DB[قالب بندی],Civil_DB[محل اجرا],$B90,Civil_DB[نوع سازه],G$6)</f>
        <v>0</v>
      </c>
      <c r="H90" s="228">
        <f>SUMIFS(Civil_DB[قالب بندی],Civil_DB[محل اجرا],$B90,Civil_DB[نوع سازه],H$6)</f>
        <v>0</v>
      </c>
      <c r="I90" s="174">
        <f>SUMIFS(Civil_DB[آرماتور بندی],Civil_DB[محل اجرا],$B90,Civil_DB[نوع سازه],I$6)</f>
        <v>0</v>
      </c>
      <c r="J90" s="174">
        <f>SUMIFS(Civil_DB[آرماتور بندی],Civil_DB[محل اجرا],$B90,Civil_DB[نوع سازه],J$6)</f>
        <v>0</v>
      </c>
      <c r="K90" s="228">
        <f>SUMIFS(Civil_DB[آرماتور بندی],Civil_DB[محل اجرا],$B90,Civil_DB[نوع سازه],K$6)</f>
        <v>0</v>
      </c>
      <c r="L90" s="174">
        <f>SUMIFS(Civil_DB[بتن],Civil_DB[محل اجرا],$B90,Civil_DB[نوع سازه],L$6)</f>
        <v>0</v>
      </c>
      <c r="M90" s="174">
        <f>SUMIFS(Civil_DB[بتن],Civil_DB[محل اجرا],$B90,Civil_DB[نوع سازه],M$6)</f>
        <v>0</v>
      </c>
      <c r="N90" s="228">
        <f>SUMIFS(Civil_DB[بتن],Civil_DB[محل اجرا],$B90,Civil_DB[نوع سازه],N$6)</f>
        <v>0</v>
      </c>
    </row>
    <row r="91" spans="1:14" ht="24.75" x14ac:dyDescent="0.25">
      <c r="A91" s="97">
        <f t="shared" si="1"/>
        <v>86</v>
      </c>
      <c r="B91" s="437"/>
      <c r="C91" s="228">
        <f>SUMIFS(Transport_DB[پی کنی],Transport_DB[کیلومتر بارگیری],$B91,Transport_DB[نوع محل پی کنی/ نوع خاک],C$6)</f>
        <v>0</v>
      </c>
      <c r="D91" s="228">
        <f>SUMIFS(Transport_DB[پی کنی],Transport_DB[کیلومتر بارگیری],$B91,Transport_DB[نوع محل پی کنی/ نوع خاک],D$6)</f>
        <v>0</v>
      </c>
      <c r="E91" s="174">
        <f>SUMIFS(Civil_DB[قالب بندی],Civil_DB[محل اجرا],$B91,Civil_DB[نوع سازه],E$6)</f>
        <v>0</v>
      </c>
      <c r="F91" s="174"/>
      <c r="G91" s="174">
        <f>SUMIFS(Civil_DB[قالب بندی],Civil_DB[محل اجرا],$B91,Civil_DB[نوع سازه],G$6)</f>
        <v>0</v>
      </c>
      <c r="H91" s="228">
        <f>SUMIFS(Civil_DB[قالب بندی],Civil_DB[محل اجرا],$B91,Civil_DB[نوع سازه],H$6)</f>
        <v>0</v>
      </c>
      <c r="I91" s="174">
        <f>SUMIFS(Civil_DB[آرماتور بندی],Civil_DB[محل اجرا],$B91,Civil_DB[نوع سازه],I$6)</f>
        <v>0</v>
      </c>
      <c r="J91" s="174">
        <f>SUMIFS(Civil_DB[آرماتور بندی],Civil_DB[محل اجرا],$B91,Civil_DB[نوع سازه],J$6)</f>
        <v>0</v>
      </c>
      <c r="K91" s="228">
        <f>SUMIFS(Civil_DB[آرماتور بندی],Civil_DB[محل اجرا],$B91,Civil_DB[نوع سازه],K$6)</f>
        <v>0</v>
      </c>
      <c r="L91" s="174">
        <f>SUMIFS(Civil_DB[بتن],Civil_DB[محل اجرا],$B91,Civil_DB[نوع سازه],L$6)</f>
        <v>0</v>
      </c>
      <c r="M91" s="174">
        <f>SUMIFS(Civil_DB[بتن],Civil_DB[محل اجرا],$B91,Civil_DB[نوع سازه],M$6)</f>
        <v>0</v>
      </c>
      <c r="N91" s="228">
        <f>SUMIFS(Civil_DB[بتن],Civil_DB[محل اجرا],$B91,Civil_DB[نوع سازه],N$6)</f>
        <v>0</v>
      </c>
    </row>
    <row r="92" spans="1:14" ht="24.75" x14ac:dyDescent="0.25">
      <c r="A92" s="97">
        <f t="shared" si="1"/>
        <v>87</v>
      </c>
      <c r="B92" s="437"/>
      <c r="C92" s="228">
        <f>SUMIFS(Transport_DB[پی کنی],Transport_DB[کیلومتر بارگیری],$B92,Transport_DB[نوع محل پی کنی/ نوع خاک],C$6)</f>
        <v>0</v>
      </c>
      <c r="D92" s="228">
        <f>SUMIFS(Transport_DB[پی کنی],Transport_DB[کیلومتر بارگیری],$B92,Transport_DB[نوع محل پی کنی/ نوع خاک],D$6)</f>
        <v>0</v>
      </c>
      <c r="E92" s="174">
        <f>SUMIFS(Civil_DB[قالب بندی],Civil_DB[محل اجرا],$B92,Civil_DB[نوع سازه],E$6)</f>
        <v>0</v>
      </c>
      <c r="F92" s="174"/>
      <c r="G92" s="174">
        <f>SUMIFS(Civil_DB[قالب بندی],Civil_DB[محل اجرا],$B92,Civil_DB[نوع سازه],G$6)</f>
        <v>0</v>
      </c>
      <c r="H92" s="228">
        <f>SUMIFS(Civil_DB[قالب بندی],Civil_DB[محل اجرا],$B92,Civil_DB[نوع سازه],H$6)</f>
        <v>0</v>
      </c>
      <c r="I92" s="174">
        <f>SUMIFS(Civil_DB[آرماتور بندی],Civil_DB[محل اجرا],$B92,Civil_DB[نوع سازه],I$6)</f>
        <v>0</v>
      </c>
      <c r="J92" s="174">
        <f>SUMIFS(Civil_DB[آرماتور بندی],Civil_DB[محل اجرا],$B92,Civil_DB[نوع سازه],J$6)</f>
        <v>0</v>
      </c>
      <c r="K92" s="228">
        <f>SUMIFS(Civil_DB[آرماتور بندی],Civil_DB[محل اجرا],$B92,Civil_DB[نوع سازه],K$6)</f>
        <v>0</v>
      </c>
      <c r="L92" s="174">
        <f>SUMIFS(Civil_DB[بتن],Civil_DB[محل اجرا],$B92,Civil_DB[نوع سازه],L$6)</f>
        <v>0</v>
      </c>
      <c r="M92" s="174">
        <f>SUMIFS(Civil_DB[بتن],Civil_DB[محل اجرا],$B92,Civil_DB[نوع سازه],M$6)</f>
        <v>0</v>
      </c>
      <c r="N92" s="228">
        <f>SUMIFS(Civil_DB[بتن],Civil_DB[محل اجرا],$B92,Civil_DB[نوع سازه],N$6)</f>
        <v>0</v>
      </c>
    </row>
    <row r="93" spans="1:14" ht="24.75" x14ac:dyDescent="0.25">
      <c r="A93" s="97">
        <f t="shared" si="1"/>
        <v>88</v>
      </c>
      <c r="B93" s="437"/>
      <c r="C93" s="228">
        <f>SUMIFS(Transport_DB[پی کنی],Transport_DB[کیلومتر بارگیری],$B93,Transport_DB[نوع محل پی کنی/ نوع خاک],C$6)</f>
        <v>0</v>
      </c>
      <c r="D93" s="228">
        <f>SUMIFS(Transport_DB[پی کنی],Transport_DB[کیلومتر بارگیری],$B93,Transport_DB[نوع محل پی کنی/ نوع خاک],D$6)</f>
        <v>0</v>
      </c>
      <c r="E93" s="174">
        <f>SUMIFS(Civil_DB[قالب بندی],Civil_DB[محل اجرا],$B93,Civil_DB[نوع سازه],E$6)</f>
        <v>0</v>
      </c>
      <c r="F93" s="174"/>
      <c r="G93" s="174">
        <f>SUMIFS(Civil_DB[قالب بندی],Civil_DB[محل اجرا],$B93,Civil_DB[نوع سازه],G$6)</f>
        <v>0</v>
      </c>
      <c r="H93" s="228">
        <f>SUMIFS(Civil_DB[قالب بندی],Civil_DB[محل اجرا],$B93,Civil_DB[نوع سازه],H$6)</f>
        <v>0</v>
      </c>
      <c r="I93" s="174">
        <f>SUMIFS(Civil_DB[آرماتور بندی],Civil_DB[محل اجرا],$B93,Civil_DB[نوع سازه],I$6)</f>
        <v>0</v>
      </c>
      <c r="J93" s="174">
        <f>SUMIFS(Civil_DB[آرماتور بندی],Civil_DB[محل اجرا],$B93,Civil_DB[نوع سازه],J$6)</f>
        <v>0</v>
      </c>
      <c r="K93" s="228">
        <f>SUMIFS(Civil_DB[آرماتور بندی],Civil_DB[محل اجرا],$B93,Civil_DB[نوع سازه],K$6)</f>
        <v>0</v>
      </c>
      <c r="L93" s="174">
        <f>SUMIFS(Civil_DB[بتن],Civil_DB[محل اجرا],$B93,Civil_DB[نوع سازه],L$6)</f>
        <v>0</v>
      </c>
      <c r="M93" s="174">
        <f>SUMIFS(Civil_DB[بتن],Civil_DB[محل اجرا],$B93,Civil_DB[نوع سازه],M$6)</f>
        <v>0</v>
      </c>
      <c r="N93" s="228">
        <f>SUMIFS(Civil_DB[بتن],Civil_DB[محل اجرا],$B93,Civil_DB[نوع سازه],N$6)</f>
        <v>0</v>
      </c>
    </row>
    <row r="94" spans="1:14" ht="24.75" x14ac:dyDescent="0.25">
      <c r="A94" s="97">
        <f t="shared" si="1"/>
        <v>89</v>
      </c>
      <c r="B94" s="437"/>
      <c r="C94" s="228">
        <f>SUMIFS(Transport_DB[پی کنی],Transport_DB[کیلومتر بارگیری],$B94,Transport_DB[نوع محل پی کنی/ نوع خاک],C$6)</f>
        <v>0</v>
      </c>
      <c r="D94" s="228">
        <f>SUMIFS(Transport_DB[پی کنی],Transport_DB[کیلومتر بارگیری],$B94,Transport_DB[نوع محل پی کنی/ نوع خاک],D$6)</f>
        <v>0</v>
      </c>
      <c r="E94" s="174">
        <f>SUMIFS(Civil_DB[قالب بندی],Civil_DB[محل اجرا],$B94,Civil_DB[نوع سازه],E$6)</f>
        <v>0</v>
      </c>
      <c r="F94" s="174"/>
      <c r="G94" s="174">
        <f>SUMIFS(Civil_DB[قالب بندی],Civil_DB[محل اجرا],$B94,Civil_DB[نوع سازه],G$6)</f>
        <v>0</v>
      </c>
      <c r="H94" s="228">
        <f>SUMIFS(Civil_DB[قالب بندی],Civil_DB[محل اجرا],$B94,Civil_DB[نوع سازه],H$6)</f>
        <v>0</v>
      </c>
      <c r="I94" s="174">
        <f>SUMIFS(Civil_DB[آرماتور بندی],Civil_DB[محل اجرا],$B94,Civil_DB[نوع سازه],I$6)</f>
        <v>0</v>
      </c>
      <c r="J94" s="174">
        <f>SUMIFS(Civil_DB[آرماتور بندی],Civil_DB[محل اجرا],$B94,Civil_DB[نوع سازه],J$6)</f>
        <v>0</v>
      </c>
      <c r="K94" s="228">
        <f>SUMIFS(Civil_DB[آرماتور بندی],Civil_DB[محل اجرا],$B94,Civil_DB[نوع سازه],K$6)</f>
        <v>0</v>
      </c>
      <c r="L94" s="174">
        <f>SUMIFS(Civil_DB[بتن],Civil_DB[محل اجرا],$B94,Civil_DB[نوع سازه],L$6)</f>
        <v>0</v>
      </c>
      <c r="M94" s="174">
        <f>SUMIFS(Civil_DB[بتن],Civil_DB[محل اجرا],$B94,Civil_DB[نوع سازه],M$6)</f>
        <v>0</v>
      </c>
      <c r="N94" s="228">
        <f>SUMIFS(Civil_DB[بتن],Civil_DB[محل اجرا],$B94,Civil_DB[نوع سازه],N$6)</f>
        <v>0</v>
      </c>
    </row>
    <row r="95" spans="1:14" ht="24.75" x14ac:dyDescent="0.25">
      <c r="A95" s="97">
        <f t="shared" si="1"/>
        <v>90</v>
      </c>
      <c r="B95" s="437"/>
      <c r="C95" s="228">
        <f>SUMIFS(Transport_DB[پی کنی],Transport_DB[کیلومتر بارگیری],$B95,Transport_DB[نوع محل پی کنی/ نوع خاک],C$6)</f>
        <v>0</v>
      </c>
      <c r="D95" s="228">
        <f>SUMIFS(Transport_DB[پی کنی],Transport_DB[کیلومتر بارگیری],$B95,Transport_DB[نوع محل پی کنی/ نوع خاک],D$6)</f>
        <v>0</v>
      </c>
      <c r="E95" s="174">
        <f>SUMIFS(Civil_DB[قالب بندی],Civil_DB[محل اجرا],$B95,Civil_DB[نوع سازه],E$6)</f>
        <v>0</v>
      </c>
      <c r="F95" s="174"/>
      <c r="G95" s="174">
        <f>SUMIFS(Civil_DB[قالب بندی],Civil_DB[محل اجرا],$B95,Civil_DB[نوع سازه],G$6)</f>
        <v>0</v>
      </c>
      <c r="H95" s="228">
        <f>SUMIFS(Civil_DB[قالب بندی],Civil_DB[محل اجرا],$B95,Civil_DB[نوع سازه],H$6)</f>
        <v>0</v>
      </c>
      <c r="I95" s="174">
        <f>SUMIFS(Civil_DB[آرماتور بندی],Civil_DB[محل اجرا],$B95,Civil_DB[نوع سازه],I$6)</f>
        <v>0</v>
      </c>
      <c r="J95" s="174">
        <f>SUMIFS(Civil_DB[آرماتور بندی],Civil_DB[محل اجرا],$B95,Civil_DB[نوع سازه],J$6)</f>
        <v>0</v>
      </c>
      <c r="K95" s="228">
        <f>SUMIFS(Civil_DB[آرماتور بندی],Civil_DB[محل اجرا],$B95,Civil_DB[نوع سازه],K$6)</f>
        <v>0</v>
      </c>
      <c r="L95" s="174">
        <f>SUMIFS(Civil_DB[بتن],Civil_DB[محل اجرا],$B95,Civil_DB[نوع سازه],L$6)</f>
        <v>0</v>
      </c>
      <c r="M95" s="174">
        <f>SUMIFS(Civil_DB[بتن],Civil_DB[محل اجرا],$B95,Civil_DB[نوع سازه],M$6)</f>
        <v>0</v>
      </c>
      <c r="N95" s="228">
        <f>SUMIFS(Civil_DB[بتن],Civil_DB[محل اجرا],$B95,Civil_DB[نوع سازه],N$6)</f>
        <v>0</v>
      </c>
    </row>
    <row r="96" spans="1:14" ht="24.75" x14ac:dyDescent="0.25">
      <c r="A96" s="97">
        <f t="shared" si="1"/>
        <v>91</v>
      </c>
      <c r="B96" s="437"/>
      <c r="C96" s="228">
        <f>SUMIFS(Transport_DB[پی کنی],Transport_DB[کیلومتر بارگیری],$B96,Transport_DB[نوع محل پی کنی/ نوع خاک],C$6)</f>
        <v>0</v>
      </c>
      <c r="D96" s="228">
        <f>SUMIFS(Transport_DB[پی کنی],Transport_DB[کیلومتر بارگیری],$B96,Transport_DB[نوع محل پی کنی/ نوع خاک],D$6)</f>
        <v>0</v>
      </c>
      <c r="E96" s="174">
        <f>SUMIFS(Civil_DB[قالب بندی],Civil_DB[محل اجرا],$B96,Civil_DB[نوع سازه],E$6)</f>
        <v>0</v>
      </c>
      <c r="F96" s="174"/>
      <c r="G96" s="174">
        <f>SUMIFS(Civil_DB[قالب بندی],Civil_DB[محل اجرا],$B96,Civil_DB[نوع سازه],G$6)</f>
        <v>0</v>
      </c>
      <c r="H96" s="228">
        <f>SUMIFS(Civil_DB[قالب بندی],Civil_DB[محل اجرا],$B96,Civil_DB[نوع سازه],H$6)</f>
        <v>0</v>
      </c>
      <c r="I96" s="174">
        <f>SUMIFS(Civil_DB[آرماتور بندی],Civil_DB[محل اجرا],$B96,Civil_DB[نوع سازه],I$6)</f>
        <v>0</v>
      </c>
      <c r="J96" s="174">
        <f>SUMIFS(Civil_DB[آرماتور بندی],Civil_DB[محل اجرا],$B96,Civil_DB[نوع سازه],J$6)</f>
        <v>0</v>
      </c>
      <c r="K96" s="228">
        <f>SUMIFS(Civil_DB[آرماتور بندی],Civil_DB[محل اجرا],$B96,Civil_DB[نوع سازه],K$6)</f>
        <v>0</v>
      </c>
      <c r="L96" s="174">
        <f>SUMIFS(Civil_DB[بتن],Civil_DB[محل اجرا],$B96,Civil_DB[نوع سازه],L$6)</f>
        <v>0</v>
      </c>
      <c r="M96" s="174">
        <f>SUMIFS(Civil_DB[بتن],Civil_DB[محل اجرا],$B96,Civil_DB[نوع سازه],M$6)</f>
        <v>0</v>
      </c>
      <c r="N96" s="228">
        <f>SUMIFS(Civil_DB[بتن],Civil_DB[محل اجرا],$B96,Civil_DB[نوع سازه],N$6)</f>
        <v>0</v>
      </c>
    </row>
    <row r="97" spans="1:14" ht="24.75" x14ac:dyDescent="0.25">
      <c r="A97" s="97">
        <f t="shared" si="1"/>
        <v>92</v>
      </c>
      <c r="B97" s="437"/>
      <c r="C97" s="228">
        <f>SUMIFS(Transport_DB[پی کنی],Transport_DB[کیلومتر بارگیری],$B97,Transport_DB[نوع محل پی کنی/ نوع خاک],C$6)</f>
        <v>0</v>
      </c>
      <c r="D97" s="228">
        <f>SUMIFS(Transport_DB[پی کنی],Transport_DB[کیلومتر بارگیری],$B97,Transport_DB[نوع محل پی کنی/ نوع خاک],D$6)</f>
        <v>0</v>
      </c>
      <c r="E97" s="174">
        <f>SUMIFS(Civil_DB[قالب بندی],Civil_DB[محل اجرا],$B97,Civil_DB[نوع سازه],E$6)</f>
        <v>0</v>
      </c>
      <c r="F97" s="174"/>
      <c r="G97" s="174">
        <f>SUMIFS(Civil_DB[قالب بندی],Civil_DB[محل اجرا],$B97,Civil_DB[نوع سازه],G$6)</f>
        <v>0</v>
      </c>
      <c r="H97" s="228">
        <f>SUMIFS(Civil_DB[قالب بندی],Civil_DB[محل اجرا],$B97,Civil_DB[نوع سازه],H$6)</f>
        <v>0</v>
      </c>
      <c r="I97" s="174">
        <f>SUMIFS(Civil_DB[آرماتور بندی],Civil_DB[محل اجرا],$B97,Civil_DB[نوع سازه],I$6)</f>
        <v>0</v>
      </c>
      <c r="J97" s="174">
        <f>SUMIFS(Civil_DB[آرماتور بندی],Civil_DB[محل اجرا],$B97,Civil_DB[نوع سازه],J$6)</f>
        <v>0</v>
      </c>
      <c r="K97" s="228">
        <f>SUMIFS(Civil_DB[آرماتور بندی],Civil_DB[محل اجرا],$B97,Civil_DB[نوع سازه],K$6)</f>
        <v>0</v>
      </c>
      <c r="L97" s="174">
        <f>SUMIFS(Civil_DB[بتن],Civil_DB[محل اجرا],$B97,Civil_DB[نوع سازه],L$6)</f>
        <v>0</v>
      </c>
      <c r="M97" s="174">
        <f>SUMIFS(Civil_DB[بتن],Civil_DB[محل اجرا],$B97,Civil_DB[نوع سازه],M$6)</f>
        <v>0</v>
      </c>
      <c r="N97" s="228">
        <f>SUMIFS(Civil_DB[بتن],Civil_DB[محل اجرا],$B97,Civil_DB[نوع سازه],N$6)</f>
        <v>0</v>
      </c>
    </row>
    <row r="98" spans="1:14" ht="24.75" x14ac:dyDescent="0.25">
      <c r="A98" s="97">
        <f t="shared" si="1"/>
        <v>93</v>
      </c>
      <c r="B98" s="437"/>
      <c r="C98" s="228">
        <f>SUMIFS(Transport_DB[پی کنی],Transport_DB[کیلومتر بارگیری],$B98,Transport_DB[نوع محل پی کنی/ نوع خاک],C$6)</f>
        <v>0</v>
      </c>
      <c r="D98" s="228">
        <f>SUMIFS(Transport_DB[پی کنی],Transport_DB[کیلومتر بارگیری],$B98,Transport_DB[نوع محل پی کنی/ نوع خاک],D$6)</f>
        <v>0</v>
      </c>
      <c r="E98" s="174">
        <f>SUMIFS(Civil_DB[قالب بندی],Civil_DB[محل اجرا],$B98,Civil_DB[نوع سازه],E$6)</f>
        <v>0</v>
      </c>
      <c r="F98" s="174"/>
      <c r="G98" s="174">
        <f>SUMIFS(Civil_DB[قالب بندی],Civil_DB[محل اجرا],$B98,Civil_DB[نوع سازه],G$6)</f>
        <v>0</v>
      </c>
      <c r="H98" s="228">
        <f>SUMIFS(Civil_DB[قالب بندی],Civil_DB[محل اجرا],$B98,Civil_DB[نوع سازه],H$6)</f>
        <v>0</v>
      </c>
      <c r="I98" s="174">
        <f>SUMIFS(Civil_DB[آرماتور بندی],Civil_DB[محل اجرا],$B98,Civil_DB[نوع سازه],I$6)</f>
        <v>0</v>
      </c>
      <c r="J98" s="174">
        <f>SUMIFS(Civil_DB[آرماتور بندی],Civil_DB[محل اجرا],$B98,Civil_DB[نوع سازه],J$6)</f>
        <v>0</v>
      </c>
      <c r="K98" s="228">
        <f>SUMIFS(Civil_DB[آرماتور بندی],Civil_DB[محل اجرا],$B98,Civil_DB[نوع سازه],K$6)</f>
        <v>0</v>
      </c>
      <c r="L98" s="174">
        <f>SUMIFS(Civil_DB[بتن],Civil_DB[محل اجرا],$B98,Civil_DB[نوع سازه],L$6)</f>
        <v>0</v>
      </c>
      <c r="M98" s="174">
        <f>SUMIFS(Civil_DB[بتن],Civil_DB[محل اجرا],$B98,Civil_DB[نوع سازه],M$6)</f>
        <v>0</v>
      </c>
      <c r="N98" s="228">
        <f>SUMIFS(Civil_DB[بتن],Civil_DB[محل اجرا],$B98,Civil_DB[نوع سازه],N$6)</f>
        <v>0</v>
      </c>
    </row>
    <row r="99" spans="1:14" ht="24.75" x14ac:dyDescent="0.25">
      <c r="A99" s="97">
        <f t="shared" si="1"/>
        <v>94</v>
      </c>
      <c r="B99" s="437"/>
      <c r="C99" s="228">
        <f>SUMIFS(Transport_DB[پی کنی],Transport_DB[کیلومتر بارگیری],$B99,Transport_DB[نوع محل پی کنی/ نوع خاک],C$6)</f>
        <v>0</v>
      </c>
      <c r="D99" s="228">
        <f>SUMIFS(Transport_DB[پی کنی],Transport_DB[کیلومتر بارگیری],$B99,Transport_DB[نوع محل پی کنی/ نوع خاک],D$6)</f>
        <v>0</v>
      </c>
      <c r="E99" s="174">
        <f>SUMIFS(Civil_DB[قالب بندی],Civil_DB[محل اجرا],$B99,Civil_DB[نوع سازه],E$6)</f>
        <v>0</v>
      </c>
      <c r="F99" s="174"/>
      <c r="G99" s="174">
        <f>SUMIFS(Civil_DB[قالب بندی],Civil_DB[محل اجرا],$B99,Civil_DB[نوع سازه],G$6)</f>
        <v>0</v>
      </c>
      <c r="H99" s="228">
        <f>SUMIFS(Civil_DB[قالب بندی],Civil_DB[محل اجرا],$B99,Civil_DB[نوع سازه],H$6)</f>
        <v>0</v>
      </c>
      <c r="I99" s="174">
        <f>SUMIFS(Civil_DB[آرماتور بندی],Civil_DB[محل اجرا],$B99,Civil_DB[نوع سازه],I$6)</f>
        <v>0</v>
      </c>
      <c r="J99" s="174">
        <f>SUMIFS(Civil_DB[آرماتور بندی],Civil_DB[محل اجرا],$B99,Civil_DB[نوع سازه],J$6)</f>
        <v>0</v>
      </c>
      <c r="K99" s="228">
        <f>SUMIFS(Civil_DB[آرماتور بندی],Civil_DB[محل اجرا],$B99,Civil_DB[نوع سازه],K$6)</f>
        <v>0</v>
      </c>
      <c r="L99" s="174">
        <f>SUMIFS(Civil_DB[بتن],Civil_DB[محل اجرا],$B99,Civil_DB[نوع سازه],L$6)</f>
        <v>0</v>
      </c>
      <c r="M99" s="174">
        <f>SUMIFS(Civil_DB[بتن],Civil_DB[محل اجرا],$B99,Civil_DB[نوع سازه],M$6)</f>
        <v>0</v>
      </c>
      <c r="N99" s="228">
        <f>SUMIFS(Civil_DB[بتن],Civil_DB[محل اجرا],$B99,Civil_DB[نوع سازه],N$6)</f>
        <v>0</v>
      </c>
    </row>
    <row r="100" spans="1:14" ht="24.75" x14ac:dyDescent="0.25">
      <c r="A100" s="97">
        <f t="shared" si="1"/>
        <v>95</v>
      </c>
      <c r="B100" s="437"/>
      <c r="C100" s="228">
        <f>SUMIFS(Transport_DB[پی کنی],Transport_DB[کیلومتر بارگیری],$B100,Transport_DB[نوع محل پی کنی/ نوع خاک],C$6)</f>
        <v>0</v>
      </c>
      <c r="D100" s="228">
        <f>SUMIFS(Transport_DB[پی کنی],Transport_DB[کیلومتر بارگیری],$B100,Transport_DB[نوع محل پی کنی/ نوع خاک],D$6)</f>
        <v>0</v>
      </c>
      <c r="E100" s="174">
        <f>SUMIFS(Civil_DB[قالب بندی],Civil_DB[محل اجرا],$B100,Civil_DB[نوع سازه],E$6)</f>
        <v>0</v>
      </c>
      <c r="F100" s="174"/>
      <c r="G100" s="174">
        <f>SUMIFS(Civil_DB[قالب بندی],Civil_DB[محل اجرا],$B100,Civil_DB[نوع سازه],G$6)</f>
        <v>0</v>
      </c>
      <c r="H100" s="228">
        <f>SUMIFS(Civil_DB[قالب بندی],Civil_DB[محل اجرا],$B100,Civil_DB[نوع سازه],H$6)</f>
        <v>0</v>
      </c>
      <c r="I100" s="174">
        <f>SUMIFS(Civil_DB[آرماتور بندی],Civil_DB[محل اجرا],$B100,Civil_DB[نوع سازه],I$6)</f>
        <v>0</v>
      </c>
      <c r="J100" s="174">
        <f>SUMIFS(Civil_DB[آرماتور بندی],Civil_DB[محل اجرا],$B100,Civil_DB[نوع سازه],J$6)</f>
        <v>0</v>
      </c>
      <c r="K100" s="228">
        <f>SUMIFS(Civil_DB[آرماتور بندی],Civil_DB[محل اجرا],$B100,Civil_DB[نوع سازه],K$6)</f>
        <v>0</v>
      </c>
      <c r="L100" s="174">
        <f>SUMIFS(Civil_DB[بتن],Civil_DB[محل اجرا],$B100,Civil_DB[نوع سازه],L$6)</f>
        <v>0</v>
      </c>
      <c r="M100" s="174">
        <f>SUMIFS(Civil_DB[بتن],Civil_DB[محل اجرا],$B100,Civil_DB[نوع سازه],M$6)</f>
        <v>0</v>
      </c>
      <c r="N100" s="228">
        <f>SUMIFS(Civil_DB[بتن],Civil_DB[محل اجرا],$B100,Civil_DB[نوع سازه],N$6)</f>
        <v>0</v>
      </c>
    </row>
    <row r="101" spans="1:14" ht="24.75" x14ac:dyDescent="0.25">
      <c r="A101" s="97">
        <f t="shared" si="1"/>
        <v>96</v>
      </c>
      <c r="B101" s="437"/>
      <c r="C101" s="228">
        <f>SUMIFS(Transport_DB[پی کنی],Transport_DB[کیلومتر بارگیری],$B101,Transport_DB[نوع محل پی کنی/ نوع خاک],C$6)</f>
        <v>0</v>
      </c>
      <c r="D101" s="228">
        <f>SUMIFS(Transport_DB[پی کنی],Transport_DB[کیلومتر بارگیری],$B101,Transport_DB[نوع محل پی کنی/ نوع خاک],D$6)</f>
        <v>0</v>
      </c>
      <c r="E101" s="174">
        <f>SUMIFS(Civil_DB[قالب بندی],Civil_DB[محل اجرا],$B101,Civil_DB[نوع سازه],E$6)</f>
        <v>0</v>
      </c>
      <c r="F101" s="174"/>
      <c r="G101" s="174">
        <f>SUMIFS(Civil_DB[قالب بندی],Civil_DB[محل اجرا],$B101,Civil_DB[نوع سازه],G$6)</f>
        <v>0</v>
      </c>
      <c r="H101" s="228">
        <f>SUMIFS(Civil_DB[قالب بندی],Civil_DB[محل اجرا],$B101,Civil_DB[نوع سازه],H$6)</f>
        <v>0</v>
      </c>
      <c r="I101" s="174">
        <f>SUMIFS(Civil_DB[آرماتور بندی],Civil_DB[محل اجرا],$B101,Civil_DB[نوع سازه],I$6)</f>
        <v>0</v>
      </c>
      <c r="J101" s="174">
        <f>SUMIFS(Civil_DB[آرماتور بندی],Civil_DB[محل اجرا],$B101,Civil_DB[نوع سازه],J$6)</f>
        <v>0</v>
      </c>
      <c r="K101" s="228">
        <f>SUMIFS(Civil_DB[آرماتور بندی],Civil_DB[محل اجرا],$B101,Civil_DB[نوع سازه],K$6)</f>
        <v>0</v>
      </c>
      <c r="L101" s="174">
        <f>SUMIFS(Civil_DB[بتن],Civil_DB[محل اجرا],$B101,Civil_DB[نوع سازه],L$6)</f>
        <v>0</v>
      </c>
      <c r="M101" s="174">
        <f>SUMIFS(Civil_DB[بتن],Civil_DB[محل اجرا],$B101,Civil_DB[نوع سازه],M$6)</f>
        <v>0</v>
      </c>
      <c r="N101" s="228">
        <f>SUMIFS(Civil_DB[بتن],Civil_DB[محل اجرا],$B101,Civil_DB[نوع سازه],N$6)</f>
        <v>0</v>
      </c>
    </row>
    <row r="102" spans="1:14" ht="24.75" x14ac:dyDescent="0.25">
      <c r="A102" s="97">
        <f t="shared" si="1"/>
        <v>97</v>
      </c>
      <c r="B102" s="437"/>
      <c r="C102" s="228">
        <f>SUMIFS(Transport_DB[پی کنی],Transport_DB[کیلومتر بارگیری],$B102,Transport_DB[نوع محل پی کنی/ نوع خاک],C$6)</f>
        <v>0</v>
      </c>
      <c r="D102" s="228">
        <f>SUMIFS(Transport_DB[پی کنی],Transport_DB[کیلومتر بارگیری],$B102,Transport_DB[نوع محل پی کنی/ نوع خاک],D$6)</f>
        <v>0</v>
      </c>
      <c r="E102" s="174">
        <f>SUMIFS(Civil_DB[قالب بندی],Civil_DB[محل اجرا],$B102,Civil_DB[نوع سازه],E$6)</f>
        <v>0</v>
      </c>
      <c r="F102" s="174"/>
      <c r="G102" s="174">
        <f>SUMIFS(Civil_DB[قالب بندی],Civil_DB[محل اجرا],$B102,Civil_DB[نوع سازه],G$6)</f>
        <v>0</v>
      </c>
      <c r="H102" s="228">
        <f>SUMIFS(Civil_DB[قالب بندی],Civil_DB[محل اجرا],$B102,Civil_DB[نوع سازه],H$6)</f>
        <v>0</v>
      </c>
      <c r="I102" s="174">
        <f>SUMIFS(Civil_DB[آرماتور بندی],Civil_DB[محل اجرا],$B102,Civil_DB[نوع سازه],I$6)</f>
        <v>0</v>
      </c>
      <c r="J102" s="174">
        <f>SUMIFS(Civil_DB[آرماتور بندی],Civil_DB[محل اجرا],$B102,Civil_DB[نوع سازه],J$6)</f>
        <v>0</v>
      </c>
      <c r="K102" s="228">
        <f>SUMIFS(Civil_DB[آرماتور بندی],Civil_DB[محل اجرا],$B102,Civil_DB[نوع سازه],K$6)</f>
        <v>0</v>
      </c>
      <c r="L102" s="174">
        <f>SUMIFS(Civil_DB[بتن],Civil_DB[محل اجرا],$B102,Civil_DB[نوع سازه],L$6)</f>
        <v>0</v>
      </c>
      <c r="M102" s="174">
        <f>SUMIFS(Civil_DB[بتن],Civil_DB[محل اجرا],$B102,Civil_DB[نوع سازه],M$6)</f>
        <v>0</v>
      </c>
      <c r="N102" s="228">
        <f>SUMIFS(Civil_DB[بتن],Civil_DB[محل اجرا],$B102,Civil_DB[نوع سازه],N$6)</f>
        <v>0</v>
      </c>
    </row>
    <row r="103" spans="1:14" ht="24.75" x14ac:dyDescent="0.25">
      <c r="A103" s="97">
        <f t="shared" si="1"/>
        <v>98</v>
      </c>
      <c r="B103" s="437"/>
      <c r="C103" s="228">
        <f>SUMIFS(Transport_DB[پی کنی],Transport_DB[کیلومتر بارگیری],$B103,Transport_DB[نوع محل پی کنی/ نوع خاک],C$6)</f>
        <v>0</v>
      </c>
      <c r="D103" s="228">
        <f>SUMIFS(Transport_DB[پی کنی],Transport_DB[کیلومتر بارگیری],$B103,Transport_DB[نوع محل پی کنی/ نوع خاک],D$6)</f>
        <v>0</v>
      </c>
      <c r="E103" s="174">
        <f>SUMIFS(Civil_DB[قالب بندی],Civil_DB[محل اجرا],$B103,Civil_DB[نوع سازه],E$6)</f>
        <v>0</v>
      </c>
      <c r="F103" s="174"/>
      <c r="G103" s="174">
        <f>SUMIFS(Civil_DB[قالب بندی],Civil_DB[محل اجرا],$B103,Civil_DB[نوع سازه],G$6)</f>
        <v>0</v>
      </c>
      <c r="H103" s="228">
        <f>SUMIFS(Civil_DB[قالب بندی],Civil_DB[محل اجرا],$B103,Civil_DB[نوع سازه],H$6)</f>
        <v>0</v>
      </c>
      <c r="I103" s="174">
        <f>SUMIFS(Civil_DB[آرماتور بندی],Civil_DB[محل اجرا],$B103,Civil_DB[نوع سازه],I$6)</f>
        <v>0</v>
      </c>
      <c r="J103" s="174">
        <f>SUMIFS(Civil_DB[آرماتور بندی],Civil_DB[محل اجرا],$B103,Civil_DB[نوع سازه],J$6)</f>
        <v>0</v>
      </c>
      <c r="K103" s="228">
        <f>SUMIFS(Civil_DB[آرماتور بندی],Civil_DB[محل اجرا],$B103,Civil_DB[نوع سازه],K$6)</f>
        <v>0</v>
      </c>
      <c r="L103" s="174">
        <f>SUMIFS(Civil_DB[بتن],Civil_DB[محل اجرا],$B103,Civil_DB[نوع سازه],L$6)</f>
        <v>0</v>
      </c>
      <c r="M103" s="174">
        <f>SUMIFS(Civil_DB[بتن],Civil_DB[محل اجرا],$B103,Civil_DB[نوع سازه],M$6)</f>
        <v>0</v>
      </c>
      <c r="N103" s="228">
        <f>SUMIFS(Civil_DB[بتن],Civil_DB[محل اجرا],$B103,Civil_DB[نوع سازه],N$6)</f>
        <v>0</v>
      </c>
    </row>
    <row r="104" spans="1:14" ht="24.75" x14ac:dyDescent="0.25">
      <c r="A104" s="97">
        <f t="shared" si="1"/>
        <v>99</v>
      </c>
      <c r="B104" s="437"/>
      <c r="C104" s="228">
        <f>SUMIFS(Transport_DB[پی کنی],Transport_DB[کیلومتر بارگیری],$B104,Transport_DB[نوع محل پی کنی/ نوع خاک],C$6)</f>
        <v>0</v>
      </c>
      <c r="D104" s="228">
        <f>SUMIFS(Transport_DB[پی کنی],Transport_DB[کیلومتر بارگیری],$B104,Transport_DB[نوع محل پی کنی/ نوع خاک],D$6)</f>
        <v>0</v>
      </c>
      <c r="E104" s="174">
        <f>SUMIFS(Civil_DB[قالب بندی],Civil_DB[محل اجرا],$B104,Civil_DB[نوع سازه],E$6)</f>
        <v>0</v>
      </c>
      <c r="F104" s="174"/>
      <c r="G104" s="174">
        <f>SUMIFS(Civil_DB[قالب بندی],Civil_DB[محل اجرا],$B104,Civil_DB[نوع سازه],G$6)</f>
        <v>0</v>
      </c>
      <c r="H104" s="228">
        <f>SUMIFS(Civil_DB[قالب بندی],Civil_DB[محل اجرا],$B104,Civil_DB[نوع سازه],H$6)</f>
        <v>0</v>
      </c>
      <c r="I104" s="174">
        <f>SUMIFS(Civil_DB[آرماتور بندی],Civil_DB[محل اجرا],$B104,Civil_DB[نوع سازه],I$6)</f>
        <v>0</v>
      </c>
      <c r="J104" s="174">
        <f>SUMIFS(Civil_DB[آرماتور بندی],Civil_DB[محل اجرا],$B104,Civil_DB[نوع سازه],J$6)</f>
        <v>0</v>
      </c>
      <c r="K104" s="228">
        <f>SUMIFS(Civil_DB[آرماتور بندی],Civil_DB[محل اجرا],$B104,Civil_DB[نوع سازه],K$6)</f>
        <v>0</v>
      </c>
      <c r="L104" s="174">
        <f>SUMIFS(Civil_DB[بتن],Civil_DB[محل اجرا],$B104,Civil_DB[نوع سازه],L$6)</f>
        <v>0</v>
      </c>
      <c r="M104" s="174">
        <f>SUMIFS(Civil_DB[بتن],Civil_DB[محل اجرا],$B104,Civil_DB[نوع سازه],M$6)</f>
        <v>0</v>
      </c>
      <c r="N104" s="228">
        <f>SUMIFS(Civil_DB[بتن],Civil_DB[محل اجرا],$B104,Civil_DB[نوع سازه],N$6)</f>
        <v>0</v>
      </c>
    </row>
    <row r="105" spans="1:14" ht="24.75" x14ac:dyDescent="0.25">
      <c r="A105" s="97">
        <f t="shared" si="1"/>
        <v>100</v>
      </c>
      <c r="B105" s="437"/>
      <c r="C105" s="228">
        <f>SUMIFS(Transport_DB[پی کنی],Transport_DB[کیلومتر بارگیری],$B105,Transport_DB[نوع محل پی کنی/ نوع خاک],C$6)</f>
        <v>0</v>
      </c>
      <c r="D105" s="228">
        <f>SUMIFS(Transport_DB[پی کنی],Transport_DB[کیلومتر بارگیری],$B105,Transport_DB[نوع محل پی کنی/ نوع خاک],D$6)</f>
        <v>0</v>
      </c>
      <c r="E105" s="174">
        <f>SUMIFS(Civil_DB[قالب بندی],Civil_DB[محل اجرا],$B105,Civil_DB[نوع سازه],E$6)</f>
        <v>0</v>
      </c>
      <c r="F105" s="174"/>
      <c r="G105" s="174">
        <f>SUMIFS(Civil_DB[قالب بندی],Civil_DB[محل اجرا],$B105,Civil_DB[نوع سازه],G$6)</f>
        <v>0</v>
      </c>
      <c r="H105" s="228">
        <f>SUMIFS(Civil_DB[قالب بندی],Civil_DB[محل اجرا],$B105,Civil_DB[نوع سازه],H$6)</f>
        <v>0</v>
      </c>
      <c r="I105" s="174">
        <f>SUMIFS(Civil_DB[آرماتور بندی],Civil_DB[محل اجرا],$B105,Civil_DB[نوع سازه],I$6)</f>
        <v>0</v>
      </c>
      <c r="J105" s="174">
        <f>SUMIFS(Civil_DB[آرماتور بندی],Civil_DB[محل اجرا],$B105,Civil_DB[نوع سازه],J$6)</f>
        <v>0</v>
      </c>
      <c r="K105" s="228">
        <f>SUMIFS(Civil_DB[آرماتور بندی],Civil_DB[محل اجرا],$B105,Civil_DB[نوع سازه],K$6)</f>
        <v>0</v>
      </c>
      <c r="L105" s="174">
        <f>SUMIFS(Civil_DB[بتن],Civil_DB[محل اجرا],$B105,Civil_DB[نوع سازه],L$6)</f>
        <v>0</v>
      </c>
      <c r="M105" s="174">
        <f>SUMIFS(Civil_DB[بتن],Civil_DB[محل اجرا],$B105,Civil_DB[نوع سازه],M$6)</f>
        <v>0</v>
      </c>
      <c r="N105" s="228">
        <f>SUMIFS(Civil_DB[بتن],Civil_DB[محل اجرا],$B105,Civil_DB[نوع سازه],N$6)</f>
        <v>0</v>
      </c>
    </row>
    <row r="106" spans="1:14" ht="24.75" x14ac:dyDescent="0.25">
      <c r="A106" s="97">
        <f t="shared" si="1"/>
        <v>101</v>
      </c>
      <c r="B106" s="437"/>
      <c r="C106" s="228">
        <f>SUMIFS(Transport_DB[پی کنی],Transport_DB[کیلومتر بارگیری],$B106,Transport_DB[نوع محل پی کنی/ نوع خاک],C$6)</f>
        <v>0</v>
      </c>
      <c r="D106" s="228">
        <f>SUMIFS(Transport_DB[پی کنی],Transport_DB[کیلومتر بارگیری],$B106,Transport_DB[نوع محل پی کنی/ نوع خاک],D$6)</f>
        <v>0</v>
      </c>
      <c r="E106" s="174">
        <f>SUMIFS(Civil_DB[قالب بندی],Civil_DB[محل اجرا],$B106,Civil_DB[نوع سازه],E$6)</f>
        <v>0</v>
      </c>
      <c r="F106" s="174"/>
      <c r="G106" s="174">
        <f>SUMIFS(Civil_DB[قالب بندی],Civil_DB[محل اجرا],$B106,Civil_DB[نوع سازه],G$6)</f>
        <v>0</v>
      </c>
      <c r="H106" s="228">
        <f>SUMIFS(Civil_DB[قالب بندی],Civil_DB[محل اجرا],$B106,Civil_DB[نوع سازه],H$6)</f>
        <v>0</v>
      </c>
      <c r="I106" s="174">
        <f>SUMIFS(Civil_DB[آرماتور بندی],Civil_DB[محل اجرا],$B106,Civil_DB[نوع سازه],I$6)</f>
        <v>0</v>
      </c>
      <c r="J106" s="174">
        <f>SUMIFS(Civil_DB[آرماتور بندی],Civil_DB[محل اجرا],$B106,Civil_DB[نوع سازه],J$6)</f>
        <v>0</v>
      </c>
      <c r="K106" s="228">
        <f>SUMIFS(Civil_DB[آرماتور بندی],Civil_DB[محل اجرا],$B106,Civil_DB[نوع سازه],K$6)</f>
        <v>0</v>
      </c>
      <c r="L106" s="174">
        <f>SUMIFS(Civil_DB[بتن],Civil_DB[محل اجرا],$B106,Civil_DB[نوع سازه],L$6)</f>
        <v>0</v>
      </c>
      <c r="M106" s="174">
        <f>SUMIFS(Civil_DB[بتن],Civil_DB[محل اجرا],$B106,Civil_DB[نوع سازه],M$6)</f>
        <v>0</v>
      </c>
      <c r="N106" s="228">
        <f>SUMIFS(Civil_DB[بتن],Civil_DB[محل اجرا],$B106,Civil_DB[نوع سازه],N$6)</f>
        <v>0</v>
      </c>
    </row>
    <row r="107" spans="1:14" ht="24.75" x14ac:dyDescent="0.25">
      <c r="A107" s="97">
        <f t="shared" si="1"/>
        <v>102</v>
      </c>
      <c r="B107" s="437"/>
      <c r="C107" s="228">
        <f>SUMIFS(Transport_DB[پی کنی],Transport_DB[کیلومتر بارگیری],$B107,Transport_DB[نوع محل پی کنی/ نوع خاک],C$6)</f>
        <v>0</v>
      </c>
      <c r="D107" s="228">
        <f>SUMIFS(Transport_DB[پی کنی],Transport_DB[کیلومتر بارگیری],$B107,Transport_DB[نوع محل پی کنی/ نوع خاک],D$6)</f>
        <v>0</v>
      </c>
      <c r="E107" s="174">
        <f>SUMIFS(Civil_DB[قالب بندی],Civil_DB[محل اجرا],$B107,Civil_DB[نوع سازه],E$6)</f>
        <v>0</v>
      </c>
      <c r="F107" s="174"/>
      <c r="G107" s="174">
        <f>SUMIFS(Civil_DB[قالب بندی],Civil_DB[محل اجرا],$B107,Civil_DB[نوع سازه],G$6)</f>
        <v>0</v>
      </c>
      <c r="H107" s="228">
        <f>SUMIFS(Civil_DB[قالب بندی],Civil_DB[محل اجرا],$B107,Civil_DB[نوع سازه],H$6)</f>
        <v>0</v>
      </c>
      <c r="I107" s="174">
        <f>SUMIFS(Civil_DB[آرماتور بندی],Civil_DB[محل اجرا],$B107,Civil_DB[نوع سازه],I$6)</f>
        <v>0</v>
      </c>
      <c r="J107" s="174">
        <f>SUMIFS(Civil_DB[آرماتور بندی],Civil_DB[محل اجرا],$B107,Civil_DB[نوع سازه],J$6)</f>
        <v>0</v>
      </c>
      <c r="K107" s="228">
        <f>SUMIFS(Civil_DB[آرماتور بندی],Civil_DB[محل اجرا],$B107,Civil_DB[نوع سازه],K$6)</f>
        <v>0</v>
      </c>
      <c r="L107" s="174">
        <f>SUMIFS(Civil_DB[بتن],Civil_DB[محل اجرا],$B107,Civil_DB[نوع سازه],L$6)</f>
        <v>0</v>
      </c>
      <c r="M107" s="174">
        <f>SUMIFS(Civil_DB[بتن],Civil_DB[محل اجرا],$B107,Civil_DB[نوع سازه],M$6)</f>
        <v>0</v>
      </c>
      <c r="N107" s="228">
        <f>SUMIFS(Civil_DB[بتن],Civil_DB[محل اجرا],$B107,Civil_DB[نوع سازه],N$6)</f>
        <v>0</v>
      </c>
    </row>
    <row r="108" spans="1:14" ht="24.75" x14ac:dyDescent="0.25">
      <c r="A108" s="97">
        <f t="shared" si="1"/>
        <v>103</v>
      </c>
      <c r="B108" s="437"/>
      <c r="C108" s="228">
        <f>SUMIFS(Transport_DB[پی کنی],Transport_DB[کیلومتر بارگیری],$B108,Transport_DB[نوع محل پی کنی/ نوع خاک],C$6)</f>
        <v>0</v>
      </c>
      <c r="D108" s="228">
        <f>SUMIFS(Transport_DB[پی کنی],Transport_DB[کیلومتر بارگیری],$B108,Transport_DB[نوع محل پی کنی/ نوع خاک],D$6)</f>
        <v>0</v>
      </c>
      <c r="E108" s="174">
        <f>SUMIFS(Civil_DB[قالب بندی],Civil_DB[محل اجرا],$B108,Civil_DB[نوع سازه],E$6)</f>
        <v>0</v>
      </c>
      <c r="F108" s="174"/>
      <c r="G108" s="174">
        <f>SUMIFS(Civil_DB[قالب بندی],Civil_DB[محل اجرا],$B108,Civil_DB[نوع سازه],G$6)</f>
        <v>0</v>
      </c>
      <c r="H108" s="228">
        <f>SUMIFS(Civil_DB[قالب بندی],Civil_DB[محل اجرا],$B108,Civil_DB[نوع سازه],H$6)</f>
        <v>0</v>
      </c>
      <c r="I108" s="174">
        <f>SUMIFS(Civil_DB[آرماتور بندی],Civil_DB[محل اجرا],$B108,Civil_DB[نوع سازه],I$6)</f>
        <v>0</v>
      </c>
      <c r="J108" s="174">
        <f>SUMIFS(Civil_DB[آرماتور بندی],Civil_DB[محل اجرا],$B108,Civil_DB[نوع سازه],J$6)</f>
        <v>0</v>
      </c>
      <c r="K108" s="228">
        <f>SUMIFS(Civil_DB[آرماتور بندی],Civil_DB[محل اجرا],$B108,Civil_DB[نوع سازه],K$6)</f>
        <v>0</v>
      </c>
      <c r="L108" s="174">
        <f>SUMIFS(Civil_DB[بتن],Civil_DB[محل اجرا],$B108,Civil_DB[نوع سازه],L$6)</f>
        <v>0</v>
      </c>
      <c r="M108" s="174">
        <f>SUMIFS(Civil_DB[بتن],Civil_DB[محل اجرا],$B108,Civil_DB[نوع سازه],M$6)</f>
        <v>0</v>
      </c>
      <c r="N108" s="228">
        <f>SUMIFS(Civil_DB[بتن],Civil_DB[محل اجرا],$B108,Civil_DB[نوع سازه],N$6)</f>
        <v>0</v>
      </c>
    </row>
    <row r="109" spans="1:14" ht="24.75" x14ac:dyDescent="0.25">
      <c r="A109" s="97">
        <f t="shared" si="1"/>
        <v>104</v>
      </c>
      <c r="B109" s="437"/>
      <c r="C109" s="228">
        <f>SUMIFS(Transport_DB[پی کنی],Transport_DB[کیلومتر بارگیری],$B109,Transport_DB[نوع محل پی کنی/ نوع خاک],C$6)</f>
        <v>0</v>
      </c>
      <c r="D109" s="228">
        <f>SUMIFS(Transport_DB[پی کنی],Transport_DB[کیلومتر بارگیری],$B109,Transport_DB[نوع محل پی کنی/ نوع خاک],D$6)</f>
        <v>0</v>
      </c>
      <c r="E109" s="174">
        <f>SUMIFS(Civil_DB[قالب بندی],Civil_DB[محل اجرا],$B109,Civil_DB[نوع سازه],E$6)</f>
        <v>0</v>
      </c>
      <c r="F109" s="174"/>
      <c r="G109" s="174">
        <f>SUMIFS(Civil_DB[قالب بندی],Civil_DB[محل اجرا],$B109,Civil_DB[نوع سازه],G$6)</f>
        <v>0</v>
      </c>
      <c r="H109" s="228">
        <f>SUMIFS(Civil_DB[قالب بندی],Civil_DB[محل اجرا],$B109,Civil_DB[نوع سازه],H$6)</f>
        <v>0</v>
      </c>
      <c r="I109" s="174">
        <f>SUMIFS(Civil_DB[آرماتور بندی],Civil_DB[محل اجرا],$B109,Civil_DB[نوع سازه],I$6)</f>
        <v>0</v>
      </c>
      <c r="J109" s="174">
        <f>SUMIFS(Civil_DB[آرماتور بندی],Civil_DB[محل اجرا],$B109,Civil_DB[نوع سازه],J$6)</f>
        <v>0</v>
      </c>
      <c r="K109" s="228">
        <f>SUMIFS(Civil_DB[آرماتور بندی],Civil_DB[محل اجرا],$B109,Civil_DB[نوع سازه],K$6)</f>
        <v>0</v>
      </c>
      <c r="L109" s="174">
        <f>SUMIFS(Civil_DB[بتن],Civil_DB[محل اجرا],$B109,Civil_DB[نوع سازه],L$6)</f>
        <v>0</v>
      </c>
      <c r="M109" s="174">
        <f>SUMIFS(Civil_DB[بتن],Civil_DB[محل اجرا],$B109,Civil_DB[نوع سازه],M$6)</f>
        <v>0</v>
      </c>
      <c r="N109" s="228">
        <f>SUMIFS(Civil_DB[بتن],Civil_DB[محل اجرا],$B109,Civil_DB[نوع سازه],N$6)</f>
        <v>0</v>
      </c>
    </row>
    <row r="110" spans="1:14" ht="24.75" x14ac:dyDescent="0.25">
      <c r="A110" s="97">
        <f t="shared" si="1"/>
        <v>105</v>
      </c>
      <c r="B110" s="437"/>
      <c r="C110" s="228">
        <f>SUMIFS(Transport_DB[پی کنی],Transport_DB[کیلومتر بارگیری],$B110,Transport_DB[نوع محل پی کنی/ نوع خاک],C$6)</f>
        <v>0</v>
      </c>
      <c r="D110" s="228">
        <f>SUMIFS(Transport_DB[پی کنی],Transport_DB[کیلومتر بارگیری],$B110,Transport_DB[نوع محل پی کنی/ نوع خاک],D$6)</f>
        <v>0</v>
      </c>
      <c r="E110" s="174">
        <f>SUMIFS(Civil_DB[قالب بندی],Civil_DB[محل اجرا],$B110,Civil_DB[نوع سازه],E$6)</f>
        <v>0</v>
      </c>
      <c r="F110" s="174"/>
      <c r="G110" s="174">
        <f>SUMIFS(Civil_DB[قالب بندی],Civil_DB[محل اجرا],$B110,Civil_DB[نوع سازه],G$6)</f>
        <v>0</v>
      </c>
      <c r="H110" s="228">
        <f>SUMIFS(Civil_DB[قالب بندی],Civil_DB[محل اجرا],$B110,Civil_DB[نوع سازه],H$6)</f>
        <v>0</v>
      </c>
      <c r="I110" s="174">
        <f>SUMIFS(Civil_DB[آرماتور بندی],Civil_DB[محل اجرا],$B110,Civil_DB[نوع سازه],I$6)</f>
        <v>0</v>
      </c>
      <c r="J110" s="174">
        <f>SUMIFS(Civil_DB[آرماتور بندی],Civil_DB[محل اجرا],$B110,Civil_DB[نوع سازه],J$6)</f>
        <v>0</v>
      </c>
      <c r="K110" s="228">
        <f>SUMIFS(Civil_DB[آرماتور بندی],Civil_DB[محل اجرا],$B110,Civil_DB[نوع سازه],K$6)</f>
        <v>0</v>
      </c>
      <c r="L110" s="174">
        <f>SUMIFS(Civil_DB[بتن],Civil_DB[محل اجرا],$B110,Civil_DB[نوع سازه],L$6)</f>
        <v>0</v>
      </c>
      <c r="M110" s="174">
        <f>SUMIFS(Civil_DB[بتن],Civil_DB[محل اجرا],$B110,Civil_DB[نوع سازه],M$6)</f>
        <v>0</v>
      </c>
      <c r="N110" s="228">
        <f>SUMIFS(Civil_DB[بتن],Civil_DB[محل اجرا],$B110,Civil_DB[نوع سازه],N$6)</f>
        <v>0</v>
      </c>
    </row>
    <row r="111" spans="1:14" ht="24.75" x14ac:dyDescent="0.25">
      <c r="A111" s="97">
        <f t="shared" si="1"/>
        <v>106</v>
      </c>
      <c r="B111" s="437"/>
      <c r="C111" s="228">
        <f>SUMIFS(Transport_DB[پی کنی],Transport_DB[کیلومتر بارگیری],$B111,Transport_DB[نوع محل پی کنی/ نوع خاک],C$6)</f>
        <v>0</v>
      </c>
      <c r="D111" s="228">
        <f>SUMIFS(Transport_DB[پی کنی],Transport_DB[کیلومتر بارگیری],$B111,Transport_DB[نوع محل پی کنی/ نوع خاک],D$6)</f>
        <v>0</v>
      </c>
      <c r="E111" s="174">
        <f>SUMIFS(Civil_DB[قالب بندی],Civil_DB[محل اجرا],$B111,Civil_DB[نوع سازه],E$6)</f>
        <v>0</v>
      </c>
      <c r="F111" s="174"/>
      <c r="G111" s="174">
        <f>SUMIFS(Civil_DB[قالب بندی],Civil_DB[محل اجرا],$B111,Civil_DB[نوع سازه],G$6)</f>
        <v>0</v>
      </c>
      <c r="H111" s="228">
        <f>SUMIFS(Civil_DB[قالب بندی],Civil_DB[محل اجرا],$B111,Civil_DB[نوع سازه],H$6)</f>
        <v>0</v>
      </c>
      <c r="I111" s="174">
        <f>SUMIFS(Civil_DB[آرماتور بندی],Civil_DB[محل اجرا],$B111,Civil_DB[نوع سازه],I$6)</f>
        <v>0</v>
      </c>
      <c r="J111" s="174">
        <f>SUMIFS(Civil_DB[آرماتور بندی],Civil_DB[محل اجرا],$B111,Civil_DB[نوع سازه],J$6)</f>
        <v>0</v>
      </c>
      <c r="K111" s="228">
        <f>SUMIFS(Civil_DB[آرماتور بندی],Civil_DB[محل اجرا],$B111,Civil_DB[نوع سازه],K$6)</f>
        <v>0</v>
      </c>
      <c r="L111" s="174">
        <f>SUMIFS(Civil_DB[بتن],Civil_DB[محل اجرا],$B111,Civil_DB[نوع سازه],L$6)</f>
        <v>0</v>
      </c>
      <c r="M111" s="174">
        <f>SUMIFS(Civil_DB[بتن],Civil_DB[محل اجرا],$B111,Civil_DB[نوع سازه],M$6)</f>
        <v>0</v>
      </c>
      <c r="N111" s="228">
        <f>SUMIFS(Civil_DB[بتن],Civil_DB[محل اجرا],$B111,Civil_DB[نوع سازه],N$6)</f>
        <v>0</v>
      </c>
    </row>
    <row r="112" spans="1:14" ht="24.75" x14ac:dyDescent="0.25">
      <c r="A112" s="97">
        <f t="shared" si="1"/>
        <v>107</v>
      </c>
      <c r="B112" s="437"/>
      <c r="C112" s="228">
        <f>SUMIFS(Transport_DB[پی کنی],Transport_DB[کیلومتر بارگیری],$B112,Transport_DB[نوع محل پی کنی/ نوع خاک],C$6)</f>
        <v>0</v>
      </c>
      <c r="D112" s="228">
        <f>SUMIFS(Transport_DB[پی کنی],Transport_DB[کیلومتر بارگیری],$B112,Transport_DB[نوع محل پی کنی/ نوع خاک],D$6)</f>
        <v>0</v>
      </c>
      <c r="E112" s="174">
        <f>SUMIFS(Civil_DB[قالب بندی],Civil_DB[محل اجرا],$B112,Civil_DB[نوع سازه],E$6)</f>
        <v>0</v>
      </c>
      <c r="F112" s="174"/>
      <c r="G112" s="174">
        <f>SUMIFS(Civil_DB[قالب بندی],Civil_DB[محل اجرا],$B112,Civil_DB[نوع سازه],G$6)</f>
        <v>0</v>
      </c>
      <c r="H112" s="228">
        <f>SUMIFS(Civil_DB[قالب بندی],Civil_DB[محل اجرا],$B112,Civil_DB[نوع سازه],H$6)</f>
        <v>0</v>
      </c>
      <c r="I112" s="174">
        <f>SUMIFS(Civil_DB[آرماتور بندی],Civil_DB[محل اجرا],$B112,Civil_DB[نوع سازه],I$6)</f>
        <v>0</v>
      </c>
      <c r="J112" s="174">
        <f>SUMIFS(Civil_DB[آرماتور بندی],Civil_DB[محل اجرا],$B112,Civil_DB[نوع سازه],J$6)</f>
        <v>0</v>
      </c>
      <c r="K112" s="228">
        <f>SUMIFS(Civil_DB[آرماتور بندی],Civil_DB[محل اجرا],$B112,Civil_DB[نوع سازه],K$6)</f>
        <v>0</v>
      </c>
      <c r="L112" s="174">
        <f>SUMIFS(Civil_DB[بتن],Civil_DB[محل اجرا],$B112,Civil_DB[نوع سازه],L$6)</f>
        <v>0</v>
      </c>
      <c r="M112" s="174">
        <f>SUMIFS(Civil_DB[بتن],Civil_DB[محل اجرا],$B112,Civil_DB[نوع سازه],M$6)</f>
        <v>0</v>
      </c>
      <c r="N112" s="228">
        <f>SUMIFS(Civil_DB[بتن],Civil_DB[محل اجرا],$B112,Civil_DB[نوع سازه],N$6)</f>
        <v>0</v>
      </c>
    </row>
    <row r="113" spans="1:14" ht="24.75" x14ac:dyDescent="0.25">
      <c r="A113" s="97">
        <f t="shared" si="1"/>
        <v>108</v>
      </c>
      <c r="B113" s="437"/>
      <c r="C113" s="228">
        <f>SUMIFS(Transport_DB[پی کنی],Transport_DB[کیلومتر بارگیری],$B113,Transport_DB[نوع محل پی کنی/ نوع خاک],C$6)</f>
        <v>0</v>
      </c>
      <c r="D113" s="228">
        <f>SUMIFS(Transport_DB[پی کنی],Transport_DB[کیلومتر بارگیری],$B113,Transport_DB[نوع محل پی کنی/ نوع خاک],D$6)</f>
        <v>0</v>
      </c>
      <c r="E113" s="174">
        <f>SUMIFS(Civil_DB[قالب بندی],Civil_DB[محل اجرا],$B113,Civil_DB[نوع سازه],E$6)</f>
        <v>0</v>
      </c>
      <c r="F113" s="174"/>
      <c r="G113" s="174">
        <f>SUMIFS(Civil_DB[قالب بندی],Civil_DB[محل اجرا],$B113,Civil_DB[نوع سازه],G$6)</f>
        <v>0</v>
      </c>
      <c r="H113" s="228">
        <f>SUMIFS(Civil_DB[قالب بندی],Civil_DB[محل اجرا],$B113,Civil_DB[نوع سازه],H$6)</f>
        <v>0</v>
      </c>
      <c r="I113" s="174">
        <f>SUMIFS(Civil_DB[آرماتور بندی],Civil_DB[محل اجرا],$B113,Civil_DB[نوع سازه],I$6)</f>
        <v>0</v>
      </c>
      <c r="J113" s="174">
        <f>SUMIFS(Civil_DB[آرماتور بندی],Civil_DB[محل اجرا],$B113,Civil_DB[نوع سازه],J$6)</f>
        <v>0</v>
      </c>
      <c r="K113" s="228">
        <f>SUMIFS(Civil_DB[آرماتور بندی],Civil_DB[محل اجرا],$B113,Civil_DB[نوع سازه],K$6)</f>
        <v>0</v>
      </c>
      <c r="L113" s="174">
        <f>SUMIFS(Civil_DB[بتن],Civil_DB[محل اجرا],$B113,Civil_DB[نوع سازه],L$6)</f>
        <v>0</v>
      </c>
      <c r="M113" s="174">
        <f>SUMIFS(Civil_DB[بتن],Civil_DB[محل اجرا],$B113,Civil_DB[نوع سازه],M$6)</f>
        <v>0</v>
      </c>
      <c r="N113" s="228">
        <f>SUMIFS(Civil_DB[بتن],Civil_DB[محل اجرا],$B113,Civil_DB[نوع سازه],N$6)</f>
        <v>0</v>
      </c>
    </row>
    <row r="114" spans="1:14" ht="24.75" x14ac:dyDescent="0.25">
      <c r="A114" s="97">
        <f t="shared" si="1"/>
        <v>109</v>
      </c>
      <c r="B114" s="437"/>
      <c r="C114" s="228">
        <f>SUMIFS(Transport_DB[پی کنی],Transport_DB[کیلومتر بارگیری],$B114,Transport_DB[نوع محل پی کنی/ نوع خاک],C$6)</f>
        <v>0</v>
      </c>
      <c r="D114" s="228">
        <f>SUMIFS(Transport_DB[پی کنی],Transport_DB[کیلومتر بارگیری],$B114,Transport_DB[نوع محل پی کنی/ نوع خاک],D$6)</f>
        <v>0</v>
      </c>
      <c r="E114" s="174">
        <f>SUMIFS(Civil_DB[قالب بندی],Civil_DB[محل اجرا],$B114,Civil_DB[نوع سازه],E$6)</f>
        <v>0</v>
      </c>
      <c r="F114" s="174"/>
      <c r="G114" s="174">
        <f>SUMIFS(Civil_DB[قالب بندی],Civil_DB[محل اجرا],$B114,Civil_DB[نوع سازه],G$6)</f>
        <v>0</v>
      </c>
      <c r="H114" s="228">
        <f>SUMIFS(Civil_DB[قالب بندی],Civil_DB[محل اجرا],$B114,Civil_DB[نوع سازه],H$6)</f>
        <v>0</v>
      </c>
      <c r="I114" s="174">
        <f>SUMIFS(Civil_DB[آرماتور بندی],Civil_DB[محل اجرا],$B114,Civil_DB[نوع سازه],I$6)</f>
        <v>0</v>
      </c>
      <c r="J114" s="174">
        <f>SUMIFS(Civil_DB[آرماتور بندی],Civil_DB[محل اجرا],$B114,Civil_DB[نوع سازه],J$6)</f>
        <v>0</v>
      </c>
      <c r="K114" s="228">
        <f>SUMIFS(Civil_DB[آرماتور بندی],Civil_DB[محل اجرا],$B114,Civil_DB[نوع سازه],K$6)</f>
        <v>0</v>
      </c>
      <c r="L114" s="174">
        <f>SUMIFS(Civil_DB[بتن],Civil_DB[محل اجرا],$B114,Civil_DB[نوع سازه],L$6)</f>
        <v>0</v>
      </c>
      <c r="M114" s="174">
        <f>SUMIFS(Civil_DB[بتن],Civil_DB[محل اجرا],$B114,Civil_DB[نوع سازه],M$6)</f>
        <v>0</v>
      </c>
      <c r="N114" s="228">
        <f>SUMIFS(Civil_DB[بتن],Civil_DB[محل اجرا],$B114,Civil_DB[نوع سازه],N$6)</f>
        <v>0</v>
      </c>
    </row>
    <row r="115" spans="1:14" ht="24.75" x14ac:dyDescent="0.25">
      <c r="A115" s="97">
        <f t="shared" si="1"/>
        <v>110</v>
      </c>
      <c r="B115" s="437"/>
      <c r="C115" s="228">
        <f>SUMIFS(Transport_DB[پی کنی],Transport_DB[کیلومتر بارگیری],$B115,Transport_DB[نوع محل پی کنی/ نوع خاک],C$6)</f>
        <v>0</v>
      </c>
      <c r="D115" s="228">
        <f>SUMIFS(Transport_DB[پی کنی],Transport_DB[کیلومتر بارگیری],$B115,Transport_DB[نوع محل پی کنی/ نوع خاک],D$6)</f>
        <v>0</v>
      </c>
      <c r="E115" s="174">
        <f>SUMIFS(Civil_DB[قالب بندی],Civil_DB[محل اجرا],$B115,Civil_DB[نوع سازه],E$6)</f>
        <v>0</v>
      </c>
      <c r="F115" s="174"/>
      <c r="G115" s="174">
        <f>SUMIFS(Civil_DB[قالب بندی],Civil_DB[محل اجرا],$B115,Civil_DB[نوع سازه],G$6)</f>
        <v>0</v>
      </c>
      <c r="H115" s="228">
        <f>SUMIFS(Civil_DB[قالب بندی],Civil_DB[محل اجرا],$B115,Civil_DB[نوع سازه],H$6)</f>
        <v>0</v>
      </c>
      <c r="I115" s="174">
        <f>SUMIFS(Civil_DB[آرماتور بندی],Civil_DB[محل اجرا],$B115,Civil_DB[نوع سازه],I$6)</f>
        <v>0</v>
      </c>
      <c r="J115" s="174">
        <f>SUMIFS(Civil_DB[آرماتور بندی],Civil_DB[محل اجرا],$B115,Civil_DB[نوع سازه],J$6)</f>
        <v>0</v>
      </c>
      <c r="K115" s="228">
        <f>SUMIFS(Civil_DB[آرماتور بندی],Civil_DB[محل اجرا],$B115,Civil_DB[نوع سازه],K$6)</f>
        <v>0</v>
      </c>
      <c r="L115" s="174">
        <f>SUMIFS(Civil_DB[بتن],Civil_DB[محل اجرا],$B115,Civil_DB[نوع سازه],L$6)</f>
        <v>0</v>
      </c>
      <c r="M115" s="174">
        <f>SUMIFS(Civil_DB[بتن],Civil_DB[محل اجرا],$B115,Civil_DB[نوع سازه],M$6)</f>
        <v>0</v>
      </c>
      <c r="N115" s="228">
        <f>SUMIFS(Civil_DB[بتن],Civil_DB[محل اجرا],$B115,Civil_DB[نوع سازه],N$6)</f>
        <v>0</v>
      </c>
    </row>
    <row r="116" spans="1:14" ht="24.75" x14ac:dyDescent="0.25">
      <c r="A116" s="97">
        <f t="shared" si="1"/>
        <v>111</v>
      </c>
      <c r="B116" s="437"/>
      <c r="C116" s="228">
        <f>SUMIFS(Transport_DB[پی کنی],Transport_DB[کیلومتر بارگیری],$B116,Transport_DB[نوع محل پی کنی/ نوع خاک],C$6)</f>
        <v>0</v>
      </c>
      <c r="D116" s="228">
        <f>SUMIFS(Transport_DB[پی کنی],Transport_DB[کیلومتر بارگیری],$B116,Transport_DB[نوع محل پی کنی/ نوع خاک],D$6)</f>
        <v>0</v>
      </c>
      <c r="E116" s="174">
        <f>SUMIFS(Civil_DB[قالب بندی],Civil_DB[محل اجرا],$B116,Civil_DB[نوع سازه],E$6)</f>
        <v>0</v>
      </c>
      <c r="F116" s="174"/>
      <c r="G116" s="174">
        <f>SUMIFS(Civil_DB[قالب بندی],Civil_DB[محل اجرا],$B116,Civil_DB[نوع سازه],G$6)</f>
        <v>0</v>
      </c>
      <c r="H116" s="228">
        <f>SUMIFS(Civil_DB[قالب بندی],Civil_DB[محل اجرا],$B116,Civil_DB[نوع سازه],H$6)</f>
        <v>0</v>
      </c>
      <c r="I116" s="174">
        <f>SUMIFS(Civil_DB[آرماتور بندی],Civil_DB[محل اجرا],$B116,Civil_DB[نوع سازه],I$6)</f>
        <v>0</v>
      </c>
      <c r="J116" s="174">
        <f>SUMIFS(Civil_DB[آرماتور بندی],Civil_DB[محل اجرا],$B116,Civil_DB[نوع سازه],J$6)</f>
        <v>0</v>
      </c>
      <c r="K116" s="228">
        <f>SUMIFS(Civil_DB[آرماتور بندی],Civil_DB[محل اجرا],$B116,Civil_DB[نوع سازه],K$6)</f>
        <v>0</v>
      </c>
      <c r="L116" s="174">
        <f>SUMIFS(Civil_DB[بتن],Civil_DB[محل اجرا],$B116,Civil_DB[نوع سازه],L$6)</f>
        <v>0</v>
      </c>
      <c r="M116" s="174">
        <f>SUMIFS(Civil_DB[بتن],Civil_DB[محل اجرا],$B116,Civil_DB[نوع سازه],M$6)</f>
        <v>0</v>
      </c>
      <c r="N116" s="228">
        <f>SUMIFS(Civil_DB[بتن],Civil_DB[محل اجرا],$B116,Civil_DB[نوع سازه],N$6)</f>
        <v>0</v>
      </c>
    </row>
    <row r="117" spans="1:14" ht="24.75" x14ac:dyDescent="0.25">
      <c r="A117" s="97">
        <f t="shared" si="1"/>
        <v>112</v>
      </c>
      <c r="B117" s="437"/>
      <c r="C117" s="228">
        <f>SUMIFS(Transport_DB[پی کنی],Transport_DB[کیلومتر بارگیری],$B117,Transport_DB[نوع محل پی کنی/ نوع خاک],C$6)</f>
        <v>0</v>
      </c>
      <c r="D117" s="228">
        <f>SUMIFS(Transport_DB[پی کنی],Transport_DB[کیلومتر بارگیری],$B117,Transport_DB[نوع محل پی کنی/ نوع خاک],D$6)</f>
        <v>0</v>
      </c>
      <c r="E117" s="174">
        <f>SUMIFS(Civil_DB[قالب بندی],Civil_DB[محل اجرا],$B117,Civil_DB[نوع سازه],E$6)</f>
        <v>0</v>
      </c>
      <c r="F117" s="174"/>
      <c r="G117" s="174">
        <f>SUMIFS(Civil_DB[قالب بندی],Civil_DB[محل اجرا],$B117,Civil_DB[نوع سازه],G$6)</f>
        <v>0</v>
      </c>
      <c r="H117" s="228">
        <f>SUMIFS(Civil_DB[قالب بندی],Civil_DB[محل اجرا],$B117,Civil_DB[نوع سازه],H$6)</f>
        <v>0</v>
      </c>
      <c r="I117" s="174">
        <f>SUMIFS(Civil_DB[آرماتور بندی],Civil_DB[محل اجرا],$B117,Civil_DB[نوع سازه],I$6)</f>
        <v>0</v>
      </c>
      <c r="J117" s="174">
        <f>SUMIFS(Civil_DB[آرماتور بندی],Civil_DB[محل اجرا],$B117,Civil_DB[نوع سازه],J$6)</f>
        <v>0</v>
      </c>
      <c r="K117" s="228">
        <f>SUMIFS(Civil_DB[آرماتور بندی],Civil_DB[محل اجرا],$B117,Civil_DB[نوع سازه],K$6)</f>
        <v>0</v>
      </c>
      <c r="L117" s="174">
        <f>SUMIFS(Civil_DB[بتن],Civil_DB[محل اجرا],$B117,Civil_DB[نوع سازه],L$6)</f>
        <v>0</v>
      </c>
      <c r="M117" s="174">
        <f>SUMIFS(Civil_DB[بتن],Civil_DB[محل اجرا],$B117,Civil_DB[نوع سازه],M$6)</f>
        <v>0</v>
      </c>
      <c r="N117" s="228">
        <f>SUMIFS(Civil_DB[بتن],Civil_DB[محل اجرا],$B117,Civil_DB[نوع سازه],N$6)</f>
        <v>0</v>
      </c>
    </row>
    <row r="118" spans="1:14" ht="24.75" x14ac:dyDescent="0.25">
      <c r="A118" s="97">
        <f t="shared" si="1"/>
        <v>113</v>
      </c>
      <c r="B118" s="437"/>
      <c r="C118" s="228">
        <f>SUMIFS(Transport_DB[پی کنی],Transport_DB[کیلومتر بارگیری],$B118,Transport_DB[نوع محل پی کنی/ نوع خاک],C$6)</f>
        <v>0</v>
      </c>
      <c r="D118" s="228">
        <f>SUMIFS(Transport_DB[پی کنی],Transport_DB[کیلومتر بارگیری],$B118,Transport_DB[نوع محل پی کنی/ نوع خاک],D$6)</f>
        <v>0</v>
      </c>
      <c r="E118" s="174">
        <f>SUMIFS(Civil_DB[قالب بندی],Civil_DB[محل اجرا],$B118,Civil_DB[نوع سازه],E$6)</f>
        <v>0</v>
      </c>
      <c r="F118" s="174"/>
      <c r="G118" s="174">
        <f>SUMIFS(Civil_DB[قالب بندی],Civil_DB[محل اجرا],$B118,Civil_DB[نوع سازه],G$6)</f>
        <v>0</v>
      </c>
      <c r="H118" s="228">
        <f>SUMIFS(Civil_DB[قالب بندی],Civil_DB[محل اجرا],$B118,Civil_DB[نوع سازه],H$6)</f>
        <v>0</v>
      </c>
      <c r="I118" s="174">
        <f>SUMIFS(Civil_DB[آرماتور بندی],Civil_DB[محل اجرا],$B118,Civil_DB[نوع سازه],I$6)</f>
        <v>0</v>
      </c>
      <c r="J118" s="174">
        <f>SUMIFS(Civil_DB[آرماتور بندی],Civil_DB[محل اجرا],$B118,Civil_DB[نوع سازه],J$6)</f>
        <v>0</v>
      </c>
      <c r="K118" s="228">
        <f>SUMIFS(Civil_DB[آرماتور بندی],Civil_DB[محل اجرا],$B118,Civil_DB[نوع سازه],K$6)</f>
        <v>0</v>
      </c>
      <c r="L118" s="174">
        <f>SUMIFS(Civil_DB[بتن],Civil_DB[محل اجرا],$B118,Civil_DB[نوع سازه],L$6)</f>
        <v>0</v>
      </c>
      <c r="M118" s="174">
        <f>SUMIFS(Civil_DB[بتن],Civil_DB[محل اجرا],$B118,Civil_DB[نوع سازه],M$6)</f>
        <v>0</v>
      </c>
      <c r="N118" s="228">
        <f>SUMIFS(Civil_DB[بتن],Civil_DB[محل اجرا],$B118,Civil_DB[نوع سازه],N$6)</f>
        <v>0</v>
      </c>
    </row>
    <row r="119" spans="1:14" ht="24.75" x14ac:dyDescent="0.25">
      <c r="A119" s="97">
        <f t="shared" si="1"/>
        <v>114</v>
      </c>
      <c r="B119" s="437"/>
      <c r="C119" s="228">
        <f>SUMIFS(Transport_DB[پی کنی],Transport_DB[کیلومتر بارگیری],$B119,Transport_DB[نوع محل پی کنی/ نوع خاک],C$6)</f>
        <v>0</v>
      </c>
      <c r="D119" s="228">
        <f>SUMIFS(Transport_DB[پی کنی],Transport_DB[کیلومتر بارگیری],$B119,Transport_DB[نوع محل پی کنی/ نوع خاک],D$6)</f>
        <v>0</v>
      </c>
      <c r="E119" s="174">
        <f>SUMIFS(Civil_DB[قالب بندی],Civil_DB[محل اجرا],$B119,Civil_DB[نوع سازه],E$6)</f>
        <v>0</v>
      </c>
      <c r="F119" s="174"/>
      <c r="G119" s="174">
        <f>SUMIFS(Civil_DB[قالب بندی],Civil_DB[محل اجرا],$B119,Civil_DB[نوع سازه],G$6)</f>
        <v>0</v>
      </c>
      <c r="H119" s="228">
        <f>SUMIFS(Civil_DB[قالب بندی],Civil_DB[محل اجرا],$B119,Civil_DB[نوع سازه],H$6)</f>
        <v>0</v>
      </c>
      <c r="I119" s="174">
        <f>SUMIFS(Civil_DB[آرماتور بندی],Civil_DB[محل اجرا],$B119,Civil_DB[نوع سازه],I$6)</f>
        <v>0</v>
      </c>
      <c r="J119" s="174">
        <f>SUMIFS(Civil_DB[آرماتور بندی],Civil_DB[محل اجرا],$B119,Civil_DB[نوع سازه],J$6)</f>
        <v>0</v>
      </c>
      <c r="K119" s="228">
        <f>SUMIFS(Civil_DB[آرماتور بندی],Civil_DB[محل اجرا],$B119,Civil_DB[نوع سازه],K$6)</f>
        <v>0</v>
      </c>
      <c r="L119" s="174">
        <f>SUMIFS(Civil_DB[بتن],Civil_DB[محل اجرا],$B119,Civil_DB[نوع سازه],L$6)</f>
        <v>0</v>
      </c>
      <c r="M119" s="174">
        <f>SUMIFS(Civil_DB[بتن],Civil_DB[محل اجرا],$B119,Civil_DB[نوع سازه],M$6)</f>
        <v>0</v>
      </c>
      <c r="N119" s="228">
        <f>SUMIFS(Civil_DB[بتن],Civil_DB[محل اجرا],$B119,Civil_DB[نوع سازه],N$6)</f>
        <v>0</v>
      </c>
    </row>
    <row r="120" spans="1:14" ht="24.75" x14ac:dyDescent="0.25">
      <c r="A120" s="97">
        <f t="shared" si="1"/>
        <v>115</v>
      </c>
      <c r="B120" s="437"/>
      <c r="C120" s="228">
        <f>SUMIFS(Transport_DB[پی کنی],Transport_DB[کیلومتر بارگیری],$B120,Transport_DB[نوع محل پی کنی/ نوع خاک],C$6)</f>
        <v>0</v>
      </c>
      <c r="D120" s="228">
        <f>SUMIFS(Transport_DB[پی کنی],Transport_DB[کیلومتر بارگیری],$B120,Transport_DB[نوع محل پی کنی/ نوع خاک],D$6)</f>
        <v>0</v>
      </c>
      <c r="E120" s="174">
        <f>SUMIFS(Civil_DB[قالب بندی],Civil_DB[محل اجرا],$B120,Civil_DB[نوع سازه],E$6)</f>
        <v>0</v>
      </c>
      <c r="F120" s="174"/>
      <c r="G120" s="174">
        <f>SUMIFS(Civil_DB[قالب بندی],Civil_DB[محل اجرا],$B120,Civil_DB[نوع سازه],G$6)</f>
        <v>0</v>
      </c>
      <c r="H120" s="228">
        <f>SUMIFS(Civil_DB[قالب بندی],Civil_DB[محل اجرا],$B120,Civil_DB[نوع سازه],H$6)</f>
        <v>0</v>
      </c>
      <c r="I120" s="174">
        <f>SUMIFS(Civil_DB[آرماتور بندی],Civil_DB[محل اجرا],$B120,Civil_DB[نوع سازه],I$6)</f>
        <v>0</v>
      </c>
      <c r="J120" s="174">
        <f>SUMIFS(Civil_DB[آرماتور بندی],Civil_DB[محل اجرا],$B120,Civil_DB[نوع سازه],J$6)</f>
        <v>0</v>
      </c>
      <c r="K120" s="228">
        <f>SUMIFS(Civil_DB[آرماتور بندی],Civil_DB[محل اجرا],$B120,Civil_DB[نوع سازه],K$6)</f>
        <v>0</v>
      </c>
      <c r="L120" s="174">
        <f>SUMIFS(Civil_DB[بتن],Civil_DB[محل اجرا],$B120,Civil_DB[نوع سازه],L$6)</f>
        <v>0</v>
      </c>
      <c r="M120" s="174">
        <f>SUMIFS(Civil_DB[بتن],Civil_DB[محل اجرا],$B120,Civil_DB[نوع سازه],M$6)</f>
        <v>0</v>
      </c>
      <c r="N120" s="228">
        <f>SUMIFS(Civil_DB[بتن],Civil_DB[محل اجرا],$B120,Civil_DB[نوع سازه],N$6)</f>
        <v>0</v>
      </c>
    </row>
    <row r="121" spans="1:14" ht="24.75" x14ac:dyDescent="0.25">
      <c r="A121" s="97">
        <f t="shared" si="1"/>
        <v>116</v>
      </c>
      <c r="B121" s="437"/>
      <c r="C121" s="228">
        <f>SUMIFS(Transport_DB[پی کنی],Transport_DB[کیلومتر بارگیری],$B121,Transport_DB[نوع محل پی کنی/ نوع خاک],C$6)</f>
        <v>0</v>
      </c>
      <c r="D121" s="228">
        <f>SUMIFS(Transport_DB[پی کنی],Transport_DB[کیلومتر بارگیری],$B121,Transport_DB[نوع محل پی کنی/ نوع خاک],D$6)</f>
        <v>0</v>
      </c>
      <c r="E121" s="174">
        <f>SUMIFS(Civil_DB[قالب بندی],Civil_DB[محل اجرا],$B121,Civil_DB[نوع سازه],E$6)</f>
        <v>0</v>
      </c>
      <c r="F121" s="174"/>
      <c r="G121" s="174">
        <f>SUMIFS(Civil_DB[قالب بندی],Civil_DB[محل اجرا],$B121,Civil_DB[نوع سازه],G$6)</f>
        <v>0</v>
      </c>
      <c r="H121" s="228">
        <f>SUMIFS(Civil_DB[قالب بندی],Civil_DB[محل اجرا],$B121,Civil_DB[نوع سازه],H$6)</f>
        <v>0</v>
      </c>
      <c r="I121" s="174">
        <f>SUMIFS(Civil_DB[آرماتور بندی],Civil_DB[محل اجرا],$B121,Civil_DB[نوع سازه],I$6)</f>
        <v>0</v>
      </c>
      <c r="J121" s="174">
        <f>SUMIFS(Civil_DB[آرماتور بندی],Civil_DB[محل اجرا],$B121,Civil_DB[نوع سازه],J$6)</f>
        <v>0</v>
      </c>
      <c r="K121" s="228">
        <f>SUMIFS(Civil_DB[آرماتور بندی],Civil_DB[محل اجرا],$B121,Civil_DB[نوع سازه],K$6)</f>
        <v>0</v>
      </c>
      <c r="L121" s="174">
        <f>SUMIFS(Civil_DB[بتن],Civil_DB[محل اجرا],$B121,Civil_DB[نوع سازه],L$6)</f>
        <v>0</v>
      </c>
      <c r="M121" s="174">
        <f>SUMIFS(Civil_DB[بتن],Civil_DB[محل اجرا],$B121,Civil_DB[نوع سازه],M$6)</f>
        <v>0</v>
      </c>
      <c r="N121" s="228">
        <f>SUMIFS(Civil_DB[بتن],Civil_DB[محل اجرا],$B121,Civil_DB[نوع سازه],N$6)</f>
        <v>0</v>
      </c>
    </row>
    <row r="122" spans="1:14" ht="24.75" x14ac:dyDescent="0.25">
      <c r="A122" s="97">
        <f t="shared" si="1"/>
        <v>117</v>
      </c>
      <c r="B122" s="437"/>
      <c r="C122" s="228">
        <f>SUMIFS(Transport_DB[پی کنی],Transport_DB[کیلومتر بارگیری],$B122,Transport_DB[نوع محل پی کنی/ نوع خاک],C$6)</f>
        <v>0</v>
      </c>
      <c r="D122" s="228">
        <f>SUMIFS(Transport_DB[پی کنی],Transport_DB[کیلومتر بارگیری],$B122,Transport_DB[نوع محل پی کنی/ نوع خاک],D$6)</f>
        <v>0</v>
      </c>
      <c r="E122" s="174">
        <f>SUMIFS(Civil_DB[قالب بندی],Civil_DB[محل اجرا],$B122,Civil_DB[نوع سازه],E$6)</f>
        <v>0</v>
      </c>
      <c r="F122" s="174"/>
      <c r="G122" s="174">
        <f>SUMIFS(Civil_DB[قالب بندی],Civil_DB[محل اجرا],$B122,Civil_DB[نوع سازه],G$6)</f>
        <v>0</v>
      </c>
      <c r="H122" s="228">
        <f>SUMIFS(Civil_DB[قالب بندی],Civil_DB[محل اجرا],$B122,Civil_DB[نوع سازه],H$6)</f>
        <v>0</v>
      </c>
      <c r="I122" s="174">
        <f>SUMIFS(Civil_DB[آرماتور بندی],Civil_DB[محل اجرا],$B122,Civil_DB[نوع سازه],I$6)</f>
        <v>0</v>
      </c>
      <c r="J122" s="174">
        <f>SUMIFS(Civil_DB[آرماتور بندی],Civil_DB[محل اجرا],$B122,Civil_DB[نوع سازه],J$6)</f>
        <v>0</v>
      </c>
      <c r="K122" s="228">
        <f>SUMIFS(Civil_DB[آرماتور بندی],Civil_DB[محل اجرا],$B122,Civil_DB[نوع سازه],K$6)</f>
        <v>0</v>
      </c>
      <c r="L122" s="174">
        <f>SUMIFS(Civil_DB[بتن],Civil_DB[محل اجرا],$B122,Civil_DB[نوع سازه],L$6)</f>
        <v>0</v>
      </c>
      <c r="M122" s="174">
        <f>SUMIFS(Civil_DB[بتن],Civil_DB[محل اجرا],$B122,Civil_DB[نوع سازه],M$6)</f>
        <v>0</v>
      </c>
      <c r="N122" s="228">
        <f>SUMIFS(Civil_DB[بتن],Civil_DB[محل اجرا],$B122,Civil_DB[نوع سازه],N$6)</f>
        <v>0</v>
      </c>
    </row>
    <row r="123" spans="1:14" ht="24.75" x14ac:dyDescent="0.25">
      <c r="A123" s="97">
        <f t="shared" si="1"/>
        <v>118</v>
      </c>
      <c r="B123" s="437"/>
      <c r="C123" s="228">
        <f>SUMIFS(Transport_DB[پی کنی],Transport_DB[کیلومتر بارگیری],$B123,Transport_DB[نوع محل پی کنی/ نوع خاک],C$6)</f>
        <v>0</v>
      </c>
      <c r="D123" s="228">
        <f>SUMIFS(Transport_DB[پی کنی],Transport_DB[کیلومتر بارگیری],$B123,Transport_DB[نوع محل پی کنی/ نوع خاک],D$6)</f>
        <v>0</v>
      </c>
      <c r="E123" s="174">
        <f>SUMIFS(Civil_DB[قالب بندی],Civil_DB[محل اجرا],$B123,Civil_DB[نوع سازه],E$6)</f>
        <v>0</v>
      </c>
      <c r="F123" s="174"/>
      <c r="G123" s="174">
        <f>SUMIFS(Civil_DB[قالب بندی],Civil_DB[محل اجرا],$B123,Civil_DB[نوع سازه],G$6)</f>
        <v>0</v>
      </c>
      <c r="H123" s="228">
        <f>SUMIFS(Civil_DB[قالب بندی],Civil_DB[محل اجرا],$B123,Civil_DB[نوع سازه],H$6)</f>
        <v>0</v>
      </c>
      <c r="I123" s="174">
        <f>SUMIFS(Civil_DB[آرماتور بندی],Civil_DB[محل اجرا],$B123,Civil_DB[نوع سازه],I$6)</f>
        <v>0</v>
      </c>
      <c r="J123" s="174">
        <f>SUMIFS(Civil_DB[آرماتور بندی],Civil_DB[محل اجرا],$B123,Civil_DB[نوع سازه],J$6)</f>
        <v>0</v>
      </c>
      <c r="K123" s="228">
        <f>SUMIFS(Civil_DB[آرماتور بندی],Civil_DB[محل اجرا],$B123,Civil_DB[نوع سازه],K$6)</f>
        <v>0</v>
      </c>
      <c r="L123" s="174">
        <f>SUMIFS(Civil_DB[بتن],Civil_DB[محل اجرا],$B123,Civil_DB[نوع سازه],L$6)</f>
        <v>0</v>
      </c>
      <c r="M123" s="174">
        <f>SUMIFS(Civil_DB[بتن],Civil_DB[محل اجرا],$B123,Civil_DB[نوع سازه],M$6)</f>
        <v>0</v>
      </c>
      <c r="N123" s="228">
        <f>SUMIFS(Civil_DB[بتن],Civil_DB[محل اجرا],$B123,Civil_DB[نوع سازه],N$6)</f>
        <v>0</v>
      </c>
    </row>
    <row r="124" spans="1:14" ht="24.75" x14ac:dyDescent="0.25">
      <c r="A124" s="97">
        <f t="shared" si="1"/>
        <v>119</v>
      </c>
      <c r="B124" s="437"/>
      <c r="C124" s="228">
        <f>SUMIFS(Transport_DB[پی کنی],Transport_DB[کیلومتر بارگیری],$B124,Transport_DB[نوع محل پی کنی/ نوع خاک],C$6)</f>
        <v>0</v>
      </c>
      <c r="D124" s="228">
        <f>SUMIFS(Transport_DB[پی کنی],Transport_DB[کیلومتر بارگیری],$B124,Transport_DB[نوع محل پی کنی/ نوع خاک],D$6)</f>
        <v>0</v>
      </c>
      <c r="E124" s="174">
        <f>SUMIFS(Civil_DB[قالب بندی],Civil_DB[محل اجرا],$B124,Civil_DB[نوع سازه],E$6)</f>
        <v>0</v>
      </c>
      <c r="F124" s="174"/>
      <c r="G124" s="174">
        <f>SUMIFS(Civil_DB[قالب بندی],Civil_DB[محل اجرا],$B124,Civil_DB[نوع سازه],G$6)</f>
        <v>0</v>
      </c>
      <c r="H124" s="228">
        <f>SUMIFS(Civil_DB[قالب بندی],Civil_DB[محل اجرا],$B124,Civil_DB[نوع سازه],H$6)</f>
        <v>0</v>
      </c>
      <c r="I124" s="174">
        <f>SUMIFS(Civil_DB[آرماتور بندی],Civil_DB[محل اجرا],$B124,Civil_DB[نوع سازه],I$6)</f>
        <v>0</v>
      </c>
      <c r="J124" s="174">
        <f>SUMIFS(Civil_DB[آرماتور بندی],Civil_DB[محل اجرا],$B124,Civil_DB[نوع سازه],J$6)</f>
        <v>0</v>
      </c>
      <c r="K124" s="228">
        <f>SUMIFS(Civil_DB[آرماتور بندی],Civil_DB[محل اجرا],$B124,Civil_DB[نوع سازه],K$6)</f>
        <v>0</v>
      </c>
      <c r="L124" s="174">
        <f>SUMIFS(Civil_DB[بتن],Civil_DB[محل اجرا],$B124,Civil_DB[نوع سازه],L$6)</f>
        <v>0</v>
      </c>
      <c r="M124" s="174">
        <f>SUMIFS(Civil_DB[بتن],Civil_DB[محل اجرا],$B124,Civil_DB[نوع سازه],M$6)</f>
        <v>0</v>
      </c>
      <c r="N124" s="228">
        <f>SUMIFS(Civil_DB[بتن],Civil_DB[محل اجرا],$B124,Civil_DB[نوع سازه],N$6)</f>
        <v>0</v>
      </c>
    </row>
    <row r="125" spans="1:14" ht="24.75" x14ac:dyDescent="0.25">
      <c r="A125" s="97">
        <f t="shared" si="1"/>
        <v>120</v>
      </c>
      <c r="B125" s="437"/>
      <c r="C125" s="228">
        <f>SUMIFS(Transport_DB[پی کنی],Transport_DB[کیلومتر بارگیری],$B125,Transport_DB[نوع محل پی کنی/ نوع خاک],C$6)</f>
        <v>0</v>
      </c>
      <c r="D125" s="228">
        <f>SUMIFS(Transport_DB[پی کنی],Transport_DB[کیلومتر بارگیری],$B125,Transport_DB[نوع محل پی کنی/ نوع خاک],D$6)</f>
        <v>0</v>
      </c>
      <c r="E125" s="174">
        <f>SUMIFS(Civil_DB[قالب بندی],Civil_DB[محل اجرا],$B125,Civil_DB[نوع سازه],E$6)</f>
        <v>0</v>
      </c>
      <c r="F125" s="174"/>
      <c r="G125" s="174">
        <f>SUMIFS(Civil_DB[قالب بندی],Civil_DB[محل اجرا],$B125,Civil_DB[نوع سازه],G$6)</f>
        <v>0</v>
      </c>
      <c r="H125" s="228">
        <f>SUMIFS(Civil_DB[قالب بندی],Civil_DB[محل اجرا],$B125,Civil_DB[نوع سازه],H$6)</f>
        <v>0</v>
      </c>
      <c r="I125" s="174">
        <f>SUMIFS(Civil_DB[آرماتور بندی],Civil_DB[محل اجرا],$B125,Civil_DB[نوع سازه],I$6)</f>
        <v>0</v>
      </c>
      <c r="J125" s="174">
        <f>SUMIFS(Civil_DB[آرماتور بندی],Civil_DB[محل اجرا],$B125,Civil_DB[نوع سازه],J$6)</f>
        <v>0</v>
      </c>
      <c r="K125" s="228">
        <f>SUMIFS(Civil_DB[آرماتور بندی],Civil_DB[محل اجرا],$B125,Civil_DB[نوع سازه],K$6)</f>
        <v>0</v>
      </c>
      <c r="L125" s="174">
        <f>SUMIFS(Civil_DB[بتن],Civil_DB[محل اجرا],$B125,Civil_DB[نوع سازه],L$6)</f>
        <v>0</v>
      </c>
      <c r="M125" s="174">
        <f>SUMIFS(Civil_DB[بتن],Civil_DB[محل اجرا],$B125,Civil_DB[نوع سازه],M$6)</f>
        <v>0</v>
      </c>
      <c r="N125" s="228">
        <f>SUMIFS(Civil_DB[بتن],Civil_DB[محل اجرا],$B125,Civil_DB[نوع سازه],N$6)</f>
        <v>0</v>
      </c>
    </row>
    <row r="126" spans="1:14" ht="24.75" x14ac:dyDescent="0.25">
      <c r="A126" s="97">
        <f t="shared" si="1"/>
        <v>121</v>
      </c>
      <c r="B126" s="437"/>
      <c r="C126" s="228">
        <f>SUMIFS(Transport_DB[پی کنی],Transport_DB[کیلومتر بارگیری],$B126,Transport_DB[نوع محل پی کنی/ نوع خاک],C$6)</f>
        <v>0</v>
      </c>
      <c r="D126" s="228">
        <f>SUMIFS(Transport_DB[پی کنی],Transport_DB[کیلومتر بارگیری],$B126,Transport_DB[نوع محل پی کنی/ نوع خاک],D$6)</f>
        <v>0</v>
      </c>
      <c r="E126" s="174">
        <f>SUMIFS(Civil_DB[قالب بندی],Civil_DB[محل اجرا],$B126,Civil_DB[نوع سازه],E$6)</f>
        <v>0</v>
      </c>
      <c r="F126" s="174"/>
      <c r="G126" s="174">
        <f>SUMIFS(Civil_DB[قالب بندی],Civil_DB[محل اجرا],$B126,Civil_DB[نوع سازه],G$6)</f>
        <v>0</v>
      </c>
      <c r="H126" s="228">
        <f>SUMIFS(Civil_DB[قالب بندی],Civil_DB[محل اجرا],$B126,Civil_DB[نوع سازه],H$6)</f>
        <v>0</v>
      </c>
      <c r="I126" s="174">
        <f>SUMIFS(Civil_DB[آرماتور بندی],Civil_DB[محل اجرا],$B126,Civil_DB[نوع سازه],I$6)</f>
        <v>0</v>
      </c>
      <c r="J126" s="174">
        <f>SUMIFS(Civil_DB[آرماتور بندی],Civil_DB[محل اجرا],$B126,Civil_DB[نوع سازه],J$6)</f>
        <v>0</v>
      </c>
      <c r="K126" s="228">
        <f>SUMIFS(Civil_DB[آرماتور بندی],Civil_DB[محل اجرا],$B126,Civil_DB[نوع سازه],K$6)</f>
        <v>0</v>
      </c>
      <c r="L126" s="174">
        <f>SUMIFS(Civil_DB[بتن],Civil_DB[محل اجرا],$B126,Civil_DB[نوع سازه],L$6)</f>
        <v>0</v>
      </c>
      <c r="M126" s="174">
        <f>SUMIFS(Civil_DB[بتن],Civil_DB[محل اجرا],$B126,Civil_DB[نوع سازه],M$6)</f>
        <v>0</v>
      </c>
      <c r="N126" s="228">
        <f>SUMIFS(Civil_DB[بتن],Civil_DB[محل اجرا],$B126,Civil_DB[نوع سازه],N$6)</f>
        <v>0</v>
      </c>
    </row>
    <row r="127" spans="1:14" ht="24.75" x14ac:dyDescent="0.25">
      <c r="A127" s="97">
        <f t="shared" si="1"/>
        <v>122</v>
      </c>
      <c r="B127" s="437"/>
      <c r="C127" s="228">
        <f>SUMIFS(Transport_DB[پی کنی],Transport_DB[کیلومتر بارگیری],$B127,Transport_DB[نوع محل پی کنی/ نوع خاک],C$6)</f>
        <v>0</v>
      </c>
      <c r="D127" s="228">
        <f>SUMIFS(Transport_DB[پی کنی],Transport_DB[کیلومتر بارگیری],$B127,Transport_DB[نوع محل پی کنی/ نوع خاک],D$6)</f>
        <v>0</v>
      </c>
      <c r="E127" s="174">
        <f>SUMIFS(Civil_DB[قالب بندی],Civil_DB[محل اجرا],$B127,Civil_DB[نوع سازه],E$6)</f>
        <v>0</v>
      </c>
      <c r="F127" s="174"/>
      <c r="G127" s="174">
        <f>SUMIFS(Civil_DB[قالب بندی],Civil_DB[محل اجرا],$B127,Civil_DB[نوع سازه],G$6)</f>
        <v>0</v>
      </c>
      <c r="H127" s="228">
        <f>SUMIFS(Civil_DB[قالب بندی],Civil_DB[محل اجرا],$B127,Civil_DB[نوع سازه],H$6)</f>
        <v>0</v>
      </c>
      <c r="I127" s="174">
        <f>SUMIFS(Civil_DB[آرماتور بندی],Civil_DB[محل اجرا],$B127,Civil_DB[نوع سازه],I$6)</f>
        <v>0</v>
      </c>
      <c r="J127" s="174">
        <f>SUMIFS(Civil_DB[آرماتور بندی],Civil_DB[محل اجرا],$B127,Civil_DB[نوع سازه],J$6)</f>
        <v>0</v>
      </c>
      <c r="K127" s="228">
        <f>SUMIFS(Civil_DB[آرماتور بندی],Civil_DB[محل اجرا],$B127,Civil_DB[نوع سازه],K$6)</f>
        <v>0</v>
      </c>
      <c r="L127" s="174">
        <f>SUMIFS(Civil_DB[بتن],Civil_DB[محل اجرا],$B127,Civil_DB[نوع سازه],L$6)</f>
        <v>0</v>
      </c>
      <c r="M127" s="174">
        <f>SUMIFS(Civil_DB[بتن],Civil_DB[محل اجرا],$B127,Civil_DB[نوع سازه],M$6)</f>
        <v>0</v>
      </c>
      <c r="N127" s="228">
        <f>SUMIFS(Civil_DB[بتن],Civil_DB[محل اجرا],$B127,Civil_DB[نوع سازه],N$6)</f>
        <v>0</v>
      </c>
    </row>
    <row r="128" spans="1:14" ht="24.75" x14ac:dyDescent="0.25">
      <c r="A128" s="97">
        <f t="shared" si="1"/>
        <v>123</v>
      </c>
      <c r="B128" s="437"/>
      <c r="C128" s="228">
        <f>SUMIFS(Transport_DB[پی کنی],Transport_DB[کیلومتر بارگیری],$B128,Transport_DB[نوع محل پی کنی/ نوع خاک],C$6)</f>
        <v>0</v>
      </c>
      <c r="D128" s="228">
        <f>SUMIFS(Transport_DB[پی کنی],Transport_DB[کیلومتر بارگیری],$B128,Transport_DB[نوع محل پی کنی/ نوع خاک],D$6)</f>
        <v>0</v>
      </c>
      <c r="E128" s="174">
        <f>SUMIFS(Civil_DB[قالب بندی],Civil_DB[محل اجرا],$B128,Civil_DB[نوع سازه],E$6)</f>
        <v>0</v>
      </c>
      <c r="F128" s="174"/>
      <c r="G128" s="174">
        <f>SUMIFS(Civil_DB[قالب بندی],Civil_DB[محل اجرا],$B128,Civil_DB[نوع سازه],G$6)</f>
        <v>0</v>
      </c>
      <c r="H128" s="228">
        <f>SUMIFS(Civil_DB[قالب بندی],Civil_DB[محل اجرا],$B128,Civil_DB[نوع سازه],H$6)</f>
        <v>0</v>
      </c>
      <c r="I128" s="174">
        <f>SUMIFS(Civil_DB[آرماتور بندی],Civil_DB[محل اجرا],$B128,Civil_DB[نوع سازه],I$6)</f>
        <v>0</v>
      </c>
      <c r="J128" s="174">
        <f>SUMIFS(Civil_DB[آرماتور بندی],Civil_DB[محل اجرا],$B128,Civil_DB[نوع سازه],J$6)</f>
        <v>0</v>
      </c>
      <c r="K128" s="228">
        <f>SUMIFS(Civil_DB[آرماتور بندی],Civil_DB[محل اجرا],$B128,Civil_DB[نوع سازه],K$6)</f>
        <v>0</v>
      </c>
      <c r="L128" s="174">
        <f>SUMIFS(Civil_DB[بتن],Civil_DB[محل اجرا],$B128,Civil_DB[نوع سازه],L$6)</f>
        <v>0</v>
      </c>
      <c r="M128" s="174">
        <f>SUMIFS(Civil_DB[بتن],Civil_DB[محل اجرا],$B128,Civil_DB[نوع سازه],M$6)</f>
        <v>0</v>
      </c>
      <c r="N128" s="228">
        <f>SUMIFS(Civil_DB[بتن],Civil_DB[محل اجرا],$B128,Civil_DB[نوع سازه],N$6)</f>
        <v>0</v>
      </c>
    </row>
    <row r="129" spans="1:14" ht="24.75" x14ac:dyDescent="0.25">
      <c r="A129" s="97">
        <f t="shared" si="1"/>
        <v>124</v>
      </c>
      <c r="B129" s="437"/>
      <c r="C129" s="228">
        <f>SUMIFS(Transport_DB[پی کنی],Transport_DB[کیلومتر بارگیری],$B129,Transport_DB[نوع محل پی کنی/ نوع خاک],C$6)</f>
        <v>0</v>
      </c>
      <c r="D129" s="228">
        <f>SUMIFS(Transport_DB[پی کنی],Transport_DB[کیلومتر بارگیری],$B129,Transport_DB[نوع محل پی کنی/ نوع خاک],D$6)</f>
        <v>0</v>
      </c>
      <c r="E129" s="174">
        <f>SUMIFS(Civil_DB[قالب بندی],Civil_DB[محل اجرا],$B129,Civil_DB[نوع سازه],E$6)</f>
        <v>0</v>
      </c>
      <c r="F129" s="174"/>
      <c r="G129" s="174">
        <f>SUMIFS(Civil_DB[قالب بندی],Civil_DB[محل اجرا],$B129,Civil_DB[نوع سازه],G$6)</f>
        <v>0</v>
      </c>
      <c r="H129" s="228">
        <f>SUMIFS(Civil_DB[قالب بندی],Civil_DB[محل اجرا],$B129,Civil_DB[نوع سازه],H$6)</f>
        <v>0</v>
      </c>
      <c r="I129" s="174">
        <f>SUMIFS(Civil_DB[آرماتور بندی],Civil_DB[محل اجرا],$B129,Civil_DB[نوع سازه],I$6)</f>
        <v>0</v>
      </c>
      <c r="J129" s="174">
        <f>SUMIFS(Civil_DB[آرماتور بندی],Civil_DB[محل اجرا],$B129,Civil_DB[نوع سازه],J$6)</f>
        <v>0</v>
      </c>
      <c r="K129" s="228">
        <f>SUMIFS(Civil_DB[آرماتور بندی],Civil_DB[محل اجرا],$B129,Civil_DB[نوع سازه],K$6)</f>
        <v>0</v>
      </c>
      <c r="L129" s="174">
        <f>SUMIFS(Civil_DB[بتن],Civil_DB[محل اجرا],$B129,Civil_DB[نوع سازه],L$6)</f>
        <v>0</v>
      </c>
      <c r="M129" s="174">
        <f>SUMIFS(Civil_DB[بتن],Civil_DB[محل اجرا],$B129,Civil_DB[نوع سازه],M$6)</f>
        <v>0</v>
      </c>
      <c r="N129" s="228">
        <f>SUMIFS(Civil_DB[بتن],Civil_DB[محل اجرا],$B129,Civil_DB[نوع سازه],N$6)</f>
        <v>0</v>
      </c>
    </row>
    <row r="130" spans="1:14" ht="24.75" x14ac:dyDescent="0.25">
      <c r="A130" s="97">
        <f t="shared" si="1"/>
        <v>125</v>
      </c>
      <c r="B130" s="437"/>
      <c r="C130" s="228">
        <f>SUMIFS(Transport_DB[پی کنی],Transport_DB[کیلومتر بارگیری],$B130,Transport_DB[نوع محل پی کنی/ نوع خاک],C$6)</f>
        <v>0</v>
      </c>
      <c r="D130" s="228">
        <f>SUMIFS(Transport_DB[پی کنی],Transport_DB[کیلومتر بارگیری],$B130,Transport_DB[نوع محل پی کنی/ نوع خاک],D$6)</f>
        <v>0</v>
      </c>
      <c r="E130" s="174">
        <f>SUMIFS(Civil_DB[قالب بندی],Civil_DB[محل اجرا],$B130,Civil_DB[نوع سازه],E$6)</f>
        <v>0</v>
      </c>
      <c r="F130" s="174"/>
      <c r="G130" s="174">
        <f>SUMIFS(Civil_DB[قالب بندی],Civil_DB[محل اجرا],$B130,Civil_DB[نوع سازه],G$6)</f>
        <v>0</v>
      </c>
      <c r="H130" s="228">
        <f>SUMIFS(Civil_DB[قالب بندی],Civil_DB[محل اجرا],$B130,Civil_DB[نوع سازه],H$6)</f>
        <v>0</v>
      </c>
      <c r="I130" s="174">
        <f>SUMIFS(Civil_DB[آرماتور بندی],Civil_DB[محل اجرا],$B130,Civil_DB[نوع سازه],I$6)</f>
        <v>0</v>
      </c>
      <c r="J130" s="174">
        <f>SUMIFS(Civil_DB[آرماتور بندی],Civil_DB[محل اجرا],$B130,Civil_DB[نوع سازه],J$6)</f>
        <v>0</v>
      </c>
      <c r="K130" s="228">
        <f>SUMIFS(Civil_DB[آرماتور بندی],Civil_DB[محل اجرا],$B130,Civil_DB[نوع سازه],K$6)</f>
        <v>0</v>
      </c>
      <c r="L130" s="174">
        <f>SUMIFS(Civil_DB[بتن],Civil_DB[محل اجرا],$B130,Civil_DB[نوع سازه],L$6)</f>
        <v>0</v>
      </c>
      <c r="M130" s="174">
        <f>SUMIFS(Civil_DB[بتن],Civil_DB[محل اجرا],$B130,Civil_DB[نوع سازه],M$6)</f>
        <v>0</v>
      </c>
      <c r="N130" s="228">
        <f>SUMIFS(Civil_DB[بتن],Civil_DB[محل اجرا],$B130,Civil_DB[نوع سازه],N$6)</f>
        <v>0</v>
      </c>
    </row>
    <row r="131" spans="1:14" ht="24.75" x14ac:dyDescent="0.25">
      <c r="A131" s="97">
        <f t="shared" si="1"/>
        <v>126</v>
      </c>
      <c r="B131" s="437"/>
      <c r="C131" s="228">
        <f>SUMIFS(Transport_DB[پی کنی],Transport_DB[کیلومتر بارگیری],$B131,Transport_DB[نوع محل پی کنی/ نوع خاک],C$6)</f>
        <v>0</v>
      </c>
      <c r="D131" s="228">
        <f>SUMIFS(Transport_DB[پی کنی],Transport_DB[کیلومتر بارگیری],$B131,Transport_DB[نوع محل پی کنی/ نوع خاک],D$6)</f>
        <v>0</v>
      </c>
      <c r="E131" s="174">
        <f>SUMIFS(Civil_DB[قالب بندی],Civil_DB[محل اجرا],$B131,Civil_DB[نوع سازه],E$6)</f>
        <v>0</v>
      </c>
      <c r="F131" s="174"/>
      <c r="G131" s="174">
        <f>SUMIFS(Civil_DB[قالب بندی],Civil_DB[محل اجرا],$B131,Civil_DB[نوع سازه],G$6)</f>
        <v>0</v>
      </c>
      <c r="H131" s="228">
        <f>SUMIFS(Civil_DB[قالب بندی],Civil_DB[محل اجرا],$B131,Civil_DB[نوع سازه],H$6)</f>
        <v>0</v>
      </c>
      <c r="I131" s="174">
        <f>SUMIFS(Civil_DB[آرماتور بندی],Civil_DB[محل اجرا],$B131,Civil_DB[نوع سازه],I$6)</f>
        <v>0</v>
      </c>
      <c r="J131" s="174">
        <f>SUMIFS(Civil_DB[آرماتور بندی],Civil_DB[محل اجرا],$B131,Civil_DB[نوع سازه],J$6)</f>
        <v>0</v>
      </c>
      <c r="K131" s="228">
        <f>SUMIFS(Civil_DB[آرماتور بندی],Civil_DB[محل اجرا],$B131,Civil_DB[نوع سازه],K$6)</f>
        <v>0</v>
      </c>
      <c r="L131" s="174">
        <f>SUMIFS(Civil_DB[بتن],Civil_DB[محل اجرا],$B131,Civil_DB[نوع سازه],L$6)</f>
        <v>0</v>
      </c>
      <c r="M131" s="174">
        <f>SUMIFS(Civil_DB[بتن],Civil_DB[محل اجرا],$B131,Civil_DB[نوع سازه],M$6)</f>
        <v>0</v>
      </c>
      <c r="N131" s="228">
        <f>SUMIFS(Civil_DB[بتن],Civil_DB[محل اجرا],$B131,Civil_DB[نوع سازه],N$6)</f>
        <v>0</v>
      </c>
    </row>
    <row r="132" spans="1:14" ht="24.75" x14ac:dyDescent="0.25">
      <c r="A132" s="97">
        <f t="shared" si="1"/>
        <v>127</v>
      </c>
      <c r="B132" s="437"/>
      <c r="C132" s="228">
        <f>SUMIFS(Transport_DB[پی کنی],Transport_DB[کیلومتر بارگیری],$B132,Transport_DB[نوع محل پی کنی/ نوع خاک],C$6)</f>
        <v>0</v>
      </c>
      <c r="D132" s="228">
        <f>SUMIFS(Transport_DB[پی کنی],Transport_DB[کیلومتر بارگیری],$B132,Transport_DB[نوع محل پی کنی/ نوع خاک],D$6)</f>
        <v>0</v>
      </c>
      <c r="E132" s="174">
        <f>SUMIFS(Civil_DB[قالب بندی],Civil_DB[محل اجرا],$B132,Civil_DB[نوع سازه],E$6)</f>
        <v>0</v>
      </c>
      <c r="F132" s="174"/>
      <c r="G132" s="174">
        <f>SUMIFS(Civil_DB[قالب بندی],Civil_DB[محل اجرا],$B132,Civil_DB[نوع سازه],G$6)</f>
        <v>0</v>
      </c>
      <c r="H132" s="228">
        <f>SUMIFS(Civil_DB[قالب بندی],Civil_DB[محل اجرا],$B132,Civil_DB[نوع سازه],H$6)</f>
        <v>0</v>
      </c>
      <c r="I132" s="174">
        <f>SUMIFS(Civil_DB[آرماتور بندی],Civil_DB[محل اجرا],$B132,Civil_DB[نوع سازه],I$6)</f>
        <v>0</v>
      </c>
      <c r="J132" s="174">
        <f>SUMIFS(Civil_DB[آرماتور بندی],Civil_DB[محل اجرا],$B132,Civil_DB[نوع سازه],J$6)</f>
        <v>0</v>
      </c>
      <c r="K132" s="228">
        <f>SUMIFS(Civil_DB[آرماتور بندی],Civil_DB[محل اجرا],$B132,Civil_DB[نوع سازه],K$6)</f>
        <v>0</v>
      </c>
      <c r="L132" s="174">
        <f>SUMIFS(Civil_DB[بتن],Civil_DB[محل اجرا],$B132,Civil_DB[نوع سازه],L$6)</f>
        <v>0</v>
      </c>
      <c r="M132" s="174">
        <f>SUMIFS(Civil_DB[بتن],Civil_DB[محل اجرا],$B132,Civil_DB[نوع سازه],M$6)</f>
        <v>0</v>
      </c>
      <c r="N132" s="228">
        <f>SUMIFS(Civil_DB[بتن],Civil_DB[محل اجرا],$B132,Civil_DB[نوع سازه],N$6)</f>
        <v>0</v>
      </c>
    </row>
    <row r="133" spans="1:14" ht="24.75" x14ac:dyDescent="0.25">
      <c r="A133" s="97">
        <f t="shared" si="1"/>
        <v>128</v>
      </c>
      <c r="B133" s="437"/>
      <c r="C133" s="228">
        <f>SUMIFS(Transport_DB[پی کنی],Transport_DB[کیلومتر بارگیری],$B133,Transport_DB[نوع محل پی کنی/ نوع خاک],C$6)</f>
        <v>0</v>
      </c>
      <c r="D133" s="228">
        <f>SUMIFS(Transport_DB[پی کنی],Transport_DB[کیلومتر بارگیری],$B133,Transport_DB[نوع محل پی کنی/ نوع خاک],D$6)</f>
        <v>0</v>
      </c>
      <c r="E133" s="174">
        <f>SUMIFS(Civil_DB[قالب بندی],Civil_DB[محل اجرا],$B133,Civil_DB[نوع سازه],E$6)</f>
        <v>0</v>
      </c>
      <c r="F133" s="174"/>
      <c r="G133" s="174">
        <f>SUMIFS(Civil_DB[قالب بندی],Civil_DB[محل اجرا],$B133,Civil_DB[نوع سازه],G$6)</f>
        <v>0</v>
      </c>
      <c r="H133" s="228">
        <f>SUMIFS(Civil_DB[قالب بندی],Civil_DB[محل اجرا],$B133,Civil_DB[نوع سازه],H$6)</f>
        <v>0</v>
      </c>
      <c r="I133" s="174">
        <f>SUMIFS(Civil_DB[آرماتور بندی],Civil_DB[محل اجرا],$B133,Civil_DB[نوع سازه],I$6)</f>
        <v>0</v>
      </c>
      <c r="J133" s="174">
        <f>SUMIFS(Civil_DB[آرماتور بندی],Civil_DB[محل اجرا],$B133,Civil_DB[نوع سازه],J$6)</f>
        <v>0</v>
      </c>
      <c r="K133" s="228">
        <f>SUMIFS(Civil_DB[آرماتور بندی],Civil_DB[محل اجرا],$B133,Civil_DB[نوع سازه],K$6)</f>
        <v>0</v>
      </c>
      <c r="L133" s="174">
        <f>SUMIFS(Civil_DB[بتن],Civil_DB[محل اجرا],$B133,Civil_DB[نوع سازه],L$6)</f>
        <v>0</v>
      </c>
      <c r="M133" s="174">
        <f>SUMIFS(Civil_DB[بتن],Civil_DB[محل اجرا],$B133,Civil_DB[نوع سازه],M$6)</f>
        <v>0</v>
      </c>
      <c r="N133" s="228">
        <f>SUMIFS(Civil_DB[بتن],Civil_DB[محل اجرا],$B133,Civil_DB[نوع سازه],N$6)</f>
        <v>0</v>
      </c>
    </row>
    <row r="134" spans="1:14" ht="24.75" x14ac:dyDescent="0.25">
      <c r="A134" s="97">
        <f t="shared" si="1"/>
        <v>129</v>
      </c>
      <c r="B134" s="437"/>
      <c r="C134" s="228">
        <f>SUMIFS(Transport_DB[پی کنی],Transport_DB[کیلومتر بارگیری],$B134,Transport_DB[نوع محل پی کنی/ نوع خاک],C$6)</f>
        <v>0</v>
      </c>
      <c r="D134" s="228">
        <f>SUMIFS(Transport_DB[پی کنی],Transport_DB[کیلومتر بارگیری],$B134,Transport_DB[نوع محل پی کنی/ نوع خاک],D$6)</f>
        <v>0</v>
      </c>
      <c r="E134" s="174">
        <f>SUMIFS(Civil_DB[قالب بندی],Civil_DB[محل اجرا],$B134,Civil_DB[نوع سازه],E$6)</f>
        <v>0</v>
      </c>
      <c r="F134" s="174"/>
      <c r="G134" s="174">
        <f>SUMIFS(Civil_DB[قالب بندی],Civil_DB[محل اجرا],$B134,Civil_DB[نوع سازه],G$6)</f>
        <v>0</v>
      </c>
      <c r="H134" s="228">
        <f>SUMIFS(Civil_DB[قالب بندی],Civil_DB[محل اجرا],$B134,Civil_DB[نوع سازه],H$6)</f>
        <v>0</v>
      </c>
      <c r="I134" s="174">
        <f>SUMIFS(Civil_DB[آرماتور بندی],Civil_DB[محل اجرا],$B134,Civil_DB[نوع سازه],I$6)</f>
        <v>0</v>
      </c>
      <c r="J134" s="174">
        <f>SUMIFS(Civil_DB[آرماتور بندی],Civil_DB[محل اجرا],$B134,Civil_DB[نوع سازه],J$6)</f>
        <v>0</v>
      </c>
      <c r="K134" s="228">
        <f>SUMIFS(Civil_DB[آرماتور بندی],Civil_DB[محل اجرا],$B134,Civil_DB[نوع سازه],K$6)</f>
        <v>0</v>
      </c>
      <c r="L134" s="174">
        <f>SUMIFS(Civil_DB[بتن],Civil_DB[محل اجرا],$B134,Civil_DB[نوع سازه],L$6)</f>
        <v>0</v>
      </c>
      <c r="M134" s="174">
        <f>SUMIFS(Civil_DB[بتن],Civil_DB[محل اجرا],$B134,Civil_DB[نوع سازه],M$6)</f>
        <v>0</v>
      </c>
      <c r="N134" s="228">
        <f>SUMIFS(Civil_DB[بتن],Civil_DB[محل اجرا],$B134,Civil_DB[نوع سازه],N$6)</f>
        <v>0</v>
      </c>
    </row>
    <row r="135" spans="1:14" ht="24.75" x14ac:dyDescent="0.25">
      <c r="A135" s="97">
        <f t="shared" si="1"/>
        <v>130</v>
      </c>
      <c r="B135" s="437"/>
      <c r="C135" s="228">
        <f>SUMIFS(Transport_DB[پی کنی],Transport_DB[کیلومتر بارگیری],$B135,Transport_DB[نوع محل پی کنی/ نوع خاک],C$6)</f>
        <v>0</v>
      </c>
      <c r="D135" s="228">
        <f>SUMIFS(Transport_DB[پی کنی],Transport_DB[کیلومتر بارگیری],$B135,Transport_DB[نوع محل پی کنی/ نوع خاک],D$6)</f>
        <v>0</v>
      </c>
      <c r="E135" s="174">
        <f>SUMIFS(Civil_DB[قالب بندی],Civil_DB[محل اجرا],$B135,Civil_DB[نوع سازه],E$6)</f>
        <v>0</v>
      </c>
      <c r="F135" s="174"/>
      <c r="G135" s="174">
        <f>SUMIFS(Civil_DB[قالب بندی],Civil_DB[محل اجرا],$B135,Civil_DB[نوع سازه],G$6)</f>
        <v>0</v>
      </c>
      <c r="H135" s="228">
        <f>SUMIFS(Civil_DB[قالب بندی],Civil_DB[محل اجرا],$B135,Civil_DB[نوع سازه],H$6)</f>
        <v>0</v>
      </c>
      <c r="I135" s="174">
        <f>SUMIFS(Civil_DB[آرماتور بندی],Civil_DB[محل اجرا],$B135,Civil_DB[نوع سازه],I$6)</f>
        <v>0</v>
      </c>
      <c r="J135" s="174">
        <f>SUMIFS(Civil_DB[آرماتور بندی],Civil_DB[محل اجرا],$B135,Civil_DB[نوع سازه],J$6)</f>
        <v>0</v>
      </c>
      <c r="K135" s="228">
        <f>SUMIFS(Civil_DB[آرماتور بندی],Civil_DB[محل اجرا],$B135,Civil_DB[نوع سازه],K$6)</f>
        <v>0</v>
      </c>
      <c r="L135" s="174">
        <f>SUMIFS(Civil_DB[بتن],Civil_DB[محل اجرا],$B135,Civil_DB[نوع سازه],L$6)</f>
        <v>0</v>
      </c>
      <c r="M135" s="174">
        <f>SUMIFS(Civil_DB[بتن],Civil_DB[محل اجرا],$B135,Civil_DB[نوع سازه],M$6)</f>
        <v>0</v>
      </c>
      <c r="N135" s="228">
        <f>SUMIFS(Civil_DB[بتن],Civil_DB[محل اجرا],$B135,Civil_DB[نوع سازه],N$6)</f>
        <v>0</v>
      </c>
    </row>
    <row r="136" spans="1:14" ht="24.75" x14ac:dyDescent="0.25">
      <c r="A136" s="97">
        <f t="shared" si="1"/>
        <v>131</v>
      </c>
      <c r="B136" s="437"/>
      <c r="C136" s="228">
        <f>SUMIFS(Transport_DB[پی کنی],Transport_DB[کیلومتر بارگیری],$B136,Transport_DB[نوع محل پی کنی/ نوع خاک],C$6)</f>
        <v>0</v>
      </c>
      <c r="D136" s="228">
        <f>SUMIFS(Transport_DB[پی کنی],Transport_DB[کیلومتر بارگیری],$B136,Transport_DB[نوع محل پی کنی/ نوع خاک],D$6)</f>
        <v>0</v>
      </c>
      <c r="E136" s="174">
        <f>SUMIFS(Civil_DB[قالب بندی],Civil_DB[محل اجرا],$B136,Civil_DB[نوع سازه],E$6)</f>
        <v>0</v>
      </c>
      <c r="F136" s="174"/>
      <c r="G136" s="174">
        <f>SUMIFS(Civil_DB[قالب بندی],Civil_DB[محل اجرا],$B136,Civil_DB[نوع سازه],G$6)</f>
        <v>0</v>
      </c>
      <c r="H136" s="228">
        <f>SUMIFS(Civil_DB[قالب بندی],Civil_DB[محل اجرا],$B136,Civil_DB[نوع سازه],H$6)</f>
        <v>0</v>
      </c>
      <c r="I136" s="174">
        <f>SUMIFS(Civil_DB[آرماتور بندی],Civil_DB[محل اجرا],$B136,Civil_DB[نوع سازه],I$6)</f>
        <v>0</v>
      </c>
      <c r="J136" s="174">
        <f>SUMIFS(Civil_DB[آرماتور بندی],Civil_DB[محل اجرا],$B136,Civil_DB[نوع سازه],J$6)</f>
        <v>0</v>
      </c>
      <c r="K136" s="228">
        <f>SUMIFS(Civil_DB[آرماتور بندی],Civil_DB[محل اجرا],$B136,Civil_DB[نوع سازه],K$6)</f>
        <v>0</v>
      </c>
      <c r="L136" s="174">
        <f>SUMIFS(Civil_DB[بتن],Civil_DB[محل اجرا],$B136,Civil_DB[نوع سازه],L$6)</f>
        <v>0</v>
      </c>
      <c r="M136" s="174">
        <f>SUMIFS(Civil_DB[بتن],Civil_DB[محل اجرا],$B136,Civil_DB[نوع سازه],M$6)</f>
        <v>0</v>
      </c>
      <c r="N136" s="228">
        <f>SUMIFS(Civil_DB[بتن],Civil_DB[محل اجرا],$B136,Civil_DB[نوع سازه],N$6)</f>
        <v>0</v>
      </c>
    </row>
    <row r="137" spans="1:14" ht="24.75" x14ac:dyDescent="0.25">
      <c r="A137" s="97">
        <f t="shared" ref="A137:A156" si="2">ROW()-5</f>
        <v>132</v>
      </c>
      <c r="B137" s="437"/>
      <c r="C137" s="228">
        <f>SUMIFS(Transport_DB[پی کنی],Transport_DB[کیلومتر بارگیری],$B137,Transport_DB[نوع محل پی کنی/ نوع خاک],C$6)</f>
        <v>0</v>
      </c>
      <c r="D137" s="228">
        <f>SUMIFS(Transport_DB[پی کنی],Transport_DB[کیلومتر بارگیری],$B137,Transport_DB[نوع محل پی کنی/ نوع خاک],D$6)</f>
        <v>0</v>
      </c>
      <c r="E137" s="174">
        <f>SUMIFS(Civil_DB[قالب بندی],Civil_DB[محل اجرا],$B137,Civil_DB[نوع سازه],E$6)</f>
        <v>0</v>
      </c>
      <c r="F137" s="174"/>
      <c r="G137" s="174">
        <f>SUMIFS(Civil_DB[قالب بندی],Civil_DB[محل اجرا],$B137,Civil_DB[نوع سازه],G$6)</f>
        <v>0</v>
      </c>
      <c r="H137" s="228">
        <f>SUMIFS(Civil_DB[قالب بندی],Civil_DB[محل اجرا],$B137,Civil_DB[نوع سازه],H$6)</f>
        <v>0</v>
      </c>
      <c r="I137" s="174">
        <f>SUMIFS(Civil_DB[آرماتور بندی],Civil_DB[محل اجرا],$B137,Civil_DB[نوع سازه],I$6)</f>
        <v>0</v>
      </c>
      <c r="J137" s="174">
        <f>SUMIFS(Civil_DB[آرماتور بندی],Civil_DB[محل اجرا],$B137,Civil_DB[نوع سازه],J$6)</f>
        <v>0</v>
      </c>
      <c r="K137" s="228">
        <f>SUMIFS(Civil_DB[آرماتور بندی],Civil_DB[محل اجرا],$B137,Civil_DB[نوع سازه],K$6)</f>
        <v>0</v>
      </c>
      <c r="L137" s="174">
        <f>SUMIFS(Civil_DB[بتن],Civil_DB[محل اجرا],$B137,Civil_DB[نوع سازه],L$6)</f>
        <v>0</v>
      </c>
      <c r="M137" s="174">
        <f>SUMIFS(Civil_DB[بتن],Civil_DB[محل اجرا],$B137,Civil_DB[نوع سازه],M$6)</f>
        <v>0</v>
      </c>
      <c r="N137" s="228">
        <f>SUMIFS(Civil_DB[بتن],Civil_DB[محل اجرا],$B137,Civil_DB[نوع سازه],N$6)</f>
        <v>0</v>
      </c>
    </row>
    <row r="138" spans="1:14" ht="24.75" x14ac:dyDescent="0.25">
      <c r="A138" s="97">
        <f t="shared" si="2"/>
        <v>133</v>
      </c>
      <c r="B138" s="437"/>
      <c r="C138" s="228">
        <f>SUMIFS(Transport_DB[پی کنی],Transport_DB[کیلومتر بارگیری],$B138,Transport_DB[نوع محل پی کنی/ نوع خاک],C$6)</f>
        <v>0</v>
      </c>
      <c r="D138" s="228">
        <f>SUMIFS(Transport_DB[پی کنی],Transport_DB[کیلومتر بارگیری],$B138,Transport_DB[نوع محل پی کنی/ نوع خاک],D$6)</f>
        <v>0</v>
      </c>
      <c r="E138" s="174">
        <f>SUMIFS(Civil_DB[قالب بندی],Civil_DB[محل اجرا],$B138,Civil_DB[نوع سازه],E$6)</f>
        <v>0</v>
      </c>
      <c r="F138" s="174"/>
      <c r="G138" s="174">
        <f>SUMIFS(Civil_DB[قالب بندی],Civil_DB[محل اجرا],$B138,Civil_DB[نوع سازه],G$6)</f>
        <v>0</v>
      </c>
      <c r="H138" s="228">
        <f>SUMIFS(Civil_DB[قالب بندی],Civil_DB[محل اجرا],$B138,Civil_DB[نوع سازه],H$6)</f>
        <v>0</v>
      </c>
      <c r="I138" s="174">
        <f>SUMIFS(Civil_DB[آرماتور بندی],Civil_DB[محل اجرا],$B138,Civil_DB[نوع سازه],I$6)</f>
        <v>0</v>
      </c>
      <c r="J138" s="174">
        <f>SUMIFS(Civil_DB[آرماتور بندی],Civil_DB[محل اجرا],$B138,Civil_DB[نوع سازه],J$6)</f>
        <v>0</v>
      </c>
      <c r="K138" s="228">
        <f>SUMIFS(Civil_DB[آرماتور بندی],Civil_DB[محل اجرا],$B138,Civil_DB[نوع سازه],K$6)</f>
        <v>0</v>
      </c>
      <c r="L138" s="174">
        <f>SUMIFS(Civil_DB[بتن],Civil_DB[محل اجرا],$B138,Civil_DB[نوع سازه],L$6)</f>
        <v>0</v>
      </c>
      <c r="M138" s="174">
        <f>SUMIFS(Civil_DB[بتن],Civil_DB[محل اجرا],$B138,Civil_DB[نوع سازه],M$6)</f>
        <v>0</v>
      </c>
      <c r="N138" s="228">
        <f>SUMIFS(Civil_DB[بتن],Civil_DB[محل اجرا],$B138,Civil_DB[نوع سازه],N$6)</f>
        <v>0</v>
      </c>
    </row>
    <row r="139" spans="1:14" ht="24.75" x14ac:dyDescent="0.25">
      <c r="A139" s="97">
        <f t="shared" si="2"/>
        <v>134</v>
      </c>
      <c r="B139" s="437"/>
      <c r="C139" s="228">
        <f>SUMIFS(Transport_DB[پی کنی],Transport_DB[کیلومتر بارگیری],$B139,Transport_DB[نوع محل پی کنی/ نوع خاک],C$6)</f>
        <v>0</v>
      </c>
      <c r="D139" s="228">
        <f>SUMIFS(Transport_DB[پی کنی],Transport_DB[کیلومتر بارگیری],$B139,Transport_DB[نوع محل پی کنی/ نوع خاک],D$6)</f>
        <v>0</v>
      </c>
      <c r="E139" s="174">
        <f>SUMIFS(Civil_DB[قالب بندی],Civil_DB[محل اجرا],$B139,Civil_DB[نوع سازه],E$6)</f>
        <v>0</v>
      </c>
      <c r="F139" s="174"/>
      <c r="G139" s="174">
        <f>SUMIFS(Civil_DB[قالب بندی],Civil_DB[محل اجرا],$B139,Civil_DB[نوع سازه],G$6)</f>
        <v>0</v>
      </c>
      <c r="H139" s="228">
        <f>SUMIFS(Civil_DB[قالب بندی],Civil_DB[محل اجرا],$B139,Civil_DB[نوع سازه],H$6)</f>
        <v>0</v>
      </c>
      <c r="I139" s="174">
        <f>SUMIFS(Civil_DB[آرماتور بندی],Civil_DB[محل اجرا],$B139,Civil_DB[نوع سازه],I$6)</f>
        <v>0</v>
      </c>
      <c r="J139" s="174">
        <f>SUMIFS(Civil_DB[آرماتور بندی],Civil_DB[محل اجرا],$B139,Civil_DB[نوع سازه],J$6)</f>
        <v>0</v>
      </c>
      <c r="K139" s="228">
        <f>SUMIFS(Civil_DB[آرماتور بندی],Civil_DB[محل اجرا],$B139,Civil_DB[نوع سازه],K$6)</f>
        <v>0</v>
      </c>
      <c r="L139" s="174">
        <f>SUMIFS(Civil_DB[بتن],Civil_DB[محل اجرا],$B139,Civil_DB[نوع سازه],L$6)</f>
        <v>0</v>
      </c>
      <c r="M139" s="174">
        <f>SUMIFS(Civil_DB[بتن],Civil_DB[محل اجرا],$B139,Civil_DB[نوع سازه],M$6)</f>
        <v>0</v>
      </c>
      <c r="N139" s="228">
        <f>SUMIFS(Civil_DB[بتن],Civil_DB[محل اجرا],$B139,Civil_DB[نوع سازه],N$6)</f>
        <v>0</v>
      </c>
    </row>
    <row r="140" spans="1:14" ht="24.75" x14ac:dyDescent="0.25">
      <c r="A140" s="97">
        <f t="shared" si="2"/>
        <v>135</v>
      </c>
      <c r="B140" s="437"/>
      <c r="C140" s="228">
        <f>SUMIFS(Transport_DB[پی کنی],Transport_DB[کیلومتر بارگیری],$B140,Transport_DB[نوع محل پی کنی/ نوع خاک],C$6)</f>
        <v>0</v>
      </c>
      <c r="D140" s="228">
        <f>SUMIFS(Transport_DB[پی کنی],Transport_DB[کیلومتر بارگیری],$B140,Transport_DB[نوع محل پی کنی/ نوع خاک],D$6)</f>
        <v>0</v>
      </c>
      <c r="E140" s="174">
        <f>SUMIFS(Civil_DB[قالب بندی],Civil_DB[محل اجرا],$B140,Civil_DB[نوع سازه],E$6)</f>
        <v>0</v>
      </c>
      <c r="F140" s="174"/>
      <c r="G140" s="174">
        <f>SUMIFS(Civil_DB[قالب بندی],Civil_DB[محل اجرا],$B140,Civil_DB[نوع سازه],G$6)</f>
        <v>0</v>
      </c>
      <c r="H140" s="228">
        <f>SUMIFS(Civil_DB[قالب بندی],Civil_DB[محل اجرا],$B140,Civil_DB[نوع سازه],H$6)</f>
        <v>0</v>
      </c>
      <c r="I140" s="174">
        <f>SUMIFS(Civil_DB[آرماتور بندی],Civil_DB[محل اجرا],$B140,Civil_DB[نوع سازه],I$6)</f>
        <v>0</v>
      </c>
      <c r="J140" s="174">
        <f>SUMIFS(Civil_DB[آرماتور بندی],Civil_DB[محل اجرا],$B140,Civil_DB[نوع سازه],J$6)</f>
        <v>0</v>
      </c>
      <c r="K140" s="228">
        <f>SUMIFS(Civil_DB[آرماتور بندی],Civil_DB[محل اجرا],$B140,Civil_DB[نوع سازه],K$6)</f>
        <v>0</v>
      </c>
      <c r="L140" s="174">
        <f>SUMIFS(Civil_DB[بتن],Civil_DB[محل اجرا],$B140,Civil_DB[نوع سازه],L$6)</f>
        <v>0</v>
      </c>
      <c r="M140" s="174">
        <f>SUMIFS(Civil_DB[بتن],Civil_DB[محل اجرا],$B140,Civil_DB[نوع سازه],M$6)</f>
        <v>0</v>
      </c>
      <c r="N140" s="228">
        <f>SUMIFS(Civil_DB[بتن],Civil_DB[محل اجرا],$B140,Civil_DB[نوع سازه],N$6)</f>
        <v>0</v>
      </c>
    </row>
    <row r="141" spans="1:14" ht="24.75" x14ac:dyDescent="0.25">
      <c r="A141" s="97">
        <f t="shared" si="2"/>
        <v>136</v>
      </c>
      <c r="B141" s="437"/>
      <c r="C141" s="228">
        <f>SUMIFS(Transport_DB[پی کنی],Transport_DB[کیلومتر بارگیری],$B141,Transport_DB[نوع محل پی کنی/ نوع خاک],C$6)</f>
        <v>0</v>
      </c>
      <c r="D141" s="228">
        <f>SUMIFS(Transport_DB[پی کنی],Transport_DB[کیلومتر بارگیری],$B141,Transport_DB[نوع محل پی کنی/ نوع خاک],D$6)</f>
        <v>0</v>
      </c>
      <c r="E141" s="174">
        <f>SUMIFS(Civil_DB[قالب بندی],Civil_DB[محل اجرا],$B141,Civil_DB[نوع سازه],E$6)</f>
        <v>0</v>
      </c>
      <c r="F141" s="174"/>
      <c r="G141" s="174">
        <f>SUMIFS(Civil_DB[قالب بندی],Civil_DB[محل اجرا],$B141,Civil_DB[نوع سازه],G$6)</f>
        <v>0</v>
      </c>
      <c r="H141" s="228">
        <f>SUMIFS(Civil_DB[قالب بندی],Civil_DB[محل اجرا],$B141,Civil_DB[نوع سازه],H$6)</f>
        <v>0</v>
      </c>
      <c r="I141" s="174">
        <f>SUMIFS(Civil_DB[آرماتور بندی],Civil_DB[محل اجرا],$B141,Civil_DB[نوع سازه],I$6)</f>
        <v>0</v>
      </c>
      <c r="J141" s="174">
        <f>SUMIFS(Civil_DB[آرماتور بندی],Civil_DB[محل اجرا],$B141,Civil_DB[نوع سازه],J$6)</f>
        <v>0</v>
      </c>
      <c r="K141" s="228">
        <f>SUMIFS(Civil_DB[آرماتور بندی],Civil_DB[محل اجرا],$B141,Civil_DB[نوع سازه],K$6)</f>
        <v>0</v>
      </c>
      <c r="L141" s="174">
        <f>SUMIFS(Civil_DB[بتن],Civil_DB[محل اجرا],$B141,Civil_DB[نوع سازه],L$6)</f>
        <v>0</v>
      </c>
      <c r="M141" s="174">
        <f>SUMIFS(Civil_DB[بتن],Civil_DB[محل اجرا],$B141,Civil_DB[نوع سازه],M$6)</f>
        <v>0</v>
      </c>
      <c r="N141" s="228">
        <f>SUMIFS(Civil_DB[بتن],Civil_DB[محل اجرا],$B141,Civil_DB[نوع سازه],N$6)</f>
        <v>0</v>
      </c>
    </row>
    <row r="142" spans="1:14" ht="24.75" x14ac:dyDescent="0.25">
      <c r="A142" s="97">
        <f t="shared" si="2"/>
        <v>137</v>
      </c>
      <c r="B142" s="437"/>
      <c r="C142" s="228">
        <f>SUMIFS(Transport_DB[پی کنی],Transport_DB[کیلومتر بارگیری],$B142,Transport_DB[نوع محل پی کنی/ نوع خاک],C$6)</f>
        <v>0</v>
      </c>
      <c r="D142" s="228">
        <f>SUMIFS(Transport_DB[پی کنی],Transport_DB[کیلومتر بارگیری],$B142,Transport_DB[نوع محل پی کنی/ نوع خاک],D$6)</f>
        <v>0</v>
      </c>
      <c r="E142" s="174">
        <f>SUMIFS(Civil_DB[قالب بندی],Civil_DB[محل اجرا],$B142,Civil_DB[نوع سازه],E$6)</f>
        <v>0</v>
      </c>
      <c r="F142" s="174"/>
      <c r="G142" s="174">
        <f>SUMIFS(Civil_DB[قالب بندی],Civil_DB[محل اجرا],$B142,Civil_DB[نوع سازه],G$6)</f>
        <v>0</v>
      </c>
      <c r="H142" s="228">
        <f>SUMIFS(Civil_DB[قالب بندی],Civil_DB[محل اجرا],$B142,Civil_DB[نوع سازه],H$6)</f>
        <v>0</v>
      </c>
      <c r="I142" s="174">
        <f>SUMIFS(Civil_DB[آرماتور بندی],Civil_DB[محل اجرا],$B142,Civil_DB[نوع سازه],I$6)</f>
        <v>0</v>
      </c>
      <c r="J142" s="174">
        <f>SUMIFS(Civil_DB[آرماتور بندی],Civil_DB[محل اجرا],$B142,Civil_DB[نوع سازه],J$6)</f>
        <v>0</v>
      </c>
      <c r="K142" s="228">
        <f>SUMIFS(Civil_DB[آرماتور بندی],Civil_DB[محل اجرا],$B142,Civil_DB[نوع سازه],K$6)</f>
        <v>0</v>
      </c>
      <c r="L142" s="174">
        <f>SUMIFS(Civil_DB[بتن],Civil_DB[محل اجرا],$B142,Civil_DB[نوع سازه],L$6)</f>
        <v>0</v>
      </c>
      <c r="M142" s="174">
        <f>SUMIFS(Civil_DB[بتن],Civil_DB[محل اجرا],$B142,Civil_DB[نوع سازه],M$6)</f>
        <v>0</v>
      </c>
      <c r="N142" s="228">
        <f>SUMIFS(Civil_DB[بتن],Civil_DB[محل اجرا],$B142,Civil_DB[نوع سازه],N$6)</f>
        <v>0</v>
      </c>
    </row>
    <row r="143" spans="1:14" ht="24.75" x14ac:dyDescent="0.25">
      <c r="A143" s="97">
        <f t="shared" si="2"/>
        <v>138</v>
      </c>
      <c r="B143" s="437"/>
      <c r="C143" s="228">
        <f>SUMIFS(Transport_DB[پی کنی],Transport_DB[کیلومتر بارگیری],$B143,Transport_DB[نوع محل پی کنی/ نوع خاک],C$6)</f>
        <v>0</v>
      </c>
      <c r="D143" s="228">
        <f>SUMIFS(Transport_DB[پی کنی],Transport_DB[کیلومتر بارگیری],$B143,Transport_DB[نوع محل پی کنی/ نوع خاک],D$6)</f>
        <v>0</v>
      </c>
      <c r="E143" s="174">
        <f>SUMIFS(Civil_DB[قالب بندی],Civil_DB[محل اجرا],$B143,Civil_DB[نوع سازه],E$6)</f>
        <v>0</v>
      </c>
      <c r="F143" s="174"/>
      <c r="G143" s="174">
        <f>SUMIFS(Civil_DB[قالب بندی],Civil_DB[محل اجرا],$B143,Civil_DB[نوع سازه],G$6)</f>
        <v>0</v>
      </c>
      <c r="H143" s="228">
        <f>SUMIFS(Civil_DB[قالب بندی],Civil_DB[محل اجرا],$B143,Civil_DB[نوع سازه],H$6)</f>
        <v>0</v>
      </c>
      <c r="I143" s="174">
        <f>SUMIFS(Civil_DB[آرماتور بندی],Civil_DB[محل اجرا],$B143,Civil_DB[نوع سازه],I$6)</f>
        <v>0</v>
      </c>
      <c r="J143" s="174">
        <f>SUMIFS(Civil_DB[آرماتور بندی],Civil_DB[محل اجرا],$B143,Civil_DB[نوع سازه],J$6)</f>
        <v>0</v>
      </c>
      <c r="K143" s="228">
        <f>SUMIFS(Civil_DB[آرماتور بندی],Civil_DB[محل اجرا],$B143,Civil_DB[نوع سازه],K$6)</f>
        <v>0</v>
      </c>
      <c r="L143" s="174">
        <f>SUMIFS(Civil_DB[بتن],Civil_DB[محل اجرا],$B143,Civil_DB[نوع سازه],L$6)</f>
        <v>0</v>
      </c>
      <c r="M143" s="174">
        <f>SUMIFS(Civil_DB[بتن],Civil_DB[محل اجرا],$B143,Civil_DB[نوع سازه],M$6)</f>
        <v>0</v>
      </c>
      <c r="N143" s="228">
        <f>SUMIFS(Civil_DB[بتن],Civil_DB[محل اجرا],$B143,Civil_DB[نوع سازه],N$6)</f>
        <v>0</v>
      </c>
    </row>
    <row r="144" spans="1:14" ht="24.75" x14ac:dyDescent="0.25">
      <c r="A144" s="97">
        <f t="shared" si="2"/>
        <v>139</v>
      </c>
      <c r="B144" s="437"/>
      <c r="C144" s="228">
        <f>SUMIFS(Transport_DB[پی کنی],Transport_DB[کیلومتر بارگیری],$B144,Transport_DB[نوع محل پی کنی/ نوع خاک],C$6)</f>
        <v>0</v>
      </c>
      <c r="D144" s="228">
        <f>SUMIFS(Transport_DB[پی کنی],Transport_DB[کیلومتر بارگیری],$B144,Transport_DB[نوع محل پی کنی/ نوع خاک],D$6)</f>
        <v>0</v>
      </c>
      <c r="E144" s="174">
        <f>SUMIFS(Civil_DB[قالب بندی],Civil_DB[محل اجرا],$B144,Civil_DB[نوع سازه],E$6)</f>
        <v>0</v>
      </c>
      <c r="F144" s="174"/>
      <c r="G144" s="174">
        <f>SUMIFS(Civil_DB[قالب بندی],Civil_DB[محل اجرا],$B144,Civil_DB[نوع سازه],G$6)</f>
        <v>0</v>
      </c>
      <c r="H144" s="228">
        <f>SUMIFS(Civil_DB[قالب بندی],Civil_DB[محل اجرا],$B144,Civil_DB[نوع سازه],H$6)</f>
        <v>0</v>
      </c>
      <c r="I144" s="174">
        <f>SUMIFS(Civil_DB[آرماتور بندی],Civil_DB[محل اجرا],$B144,Civil_DB[نوع سازه],I$6)</f>
        <v>0</v>
      </c>
      <c r="J144" s="174">
        <f>SUMIFS(Civil_DB[آرماتور بندی],Civil_DB[محل اجرا],$B144,Civil_DB[نوع سازه],J$6)</f>
        <v>0</v>
      </c>
      <c r="K144" s="228">
        <f>SUMIFS(Civil_DB[آرماتور بندی],Civil_DB[محل اجرا],$B144,Civil_DB[نوع سازه],K$6)</f>
        <v>0</v>
      </c>
      <c r="L144" s="174">
        <f>SUMIFS(Civil_DB[بتن],Civil_DB[محل اجرا],$B144,Civil_DB[نوع سازه],L$6)</f>
        <v>0</v>
      </c>
      <c r="M144" s="174">
        <f>SUMIFS(Civil_DB[بتن],Civil_DB[محل اجرا],$B144,Civil_DB[نوع سازه],M$6)</f>
        <v>0</v>
      </c>
      <c r="N144" s="228">
        <f>SUMIFS(Civil_DB[بتن],Civil_DB[محل اجرا],$B144,Civil_DB[نوع سازه],N$6)</f>
        <v>0</v>
      </c>
    </row>
    <row r="145" spans="1:14" ht="24.75" x14ac:dyDescent="0.25">
      <c r="A145" s="97">
        <f t="shared" si="2"/>
        <v>140</v>
      </c>
      <c r="B145" s="437"/>
      <c r="C145" s="228">
        <f>SUMIFS(Transport_DB[پی کنی],Transport_DB[کیلومتر بارگیری],$B145,Transport_DB[نوع محل پی کنی/ نوع خاک],C$6)</f>
        <v>0</v>
      </c>
      <c r="D145" s="228">
        <f>SUMIFS(Transport_DB[پی کنی],Transport_DB[کیلومتر بارگیری],$B145,Transport_DB[نوع محل پی کنی/ نوع خاک],D$6)</f>
        <v>0</v>
      </c>
      <c r="E145" s="174">
        <f>SUMIFS(Civil_DB[قالب بندی],Civil_DB[محل اجرا],$B145,Civil_DB[نوع سازه],E$6)</f>
        <v>0</v>
      </c>
      <c r="F145" s="174"/>
      <c r="G145" s="174">
        <f>SUMIFS(Civil_DB[قالب بندی],Civil_DB[محل اجرا],$B145,Civil_DB[نوع سازه],G$6)</f>
        <v>0</v>
      </c>
      <c r="H145" s="228">
        <f>SUMIFS(Civil_DB[قالب بندی],Civil_DB[محل اجرا],$B145,Civil_DB[نوع سازه],H$6)</f>
        <v>0</v>
      </c>
      <c r="I145" s="174">
        <f>SUMIFS(Civil_DB[آرماتور بندی],Civil_DB[محل اجرا],$B145,Civil_DB[نوع سازه],I$6)</f>
        <v>0</v>
      </c>
      <c r="J145" s="174">
        <f>SUMIFS(Civil_DB[آرماتور بندی],Civil_DB[محل اجرا],$B145,Civil_DB[نوع سازه],J$6)</f>
        <v>0</v>
      </c>
      <c r="K145" s="228">
        <f>SUMIFS(Civil_DB[آرماتور بندی],Civil_DB[محل اجرا],$B145,Civil_DB[نوع سازه],K$6)</f>
        <v>0</v>
      </c>
      <c r="L145" s="174">
        <f>SUMIFS(Civil_DB[بتن],Civil_DB[محل اجرا],$B145,Civil_DB[نوع سازه],L$6)</f>
        <v>0</v>
      </c>
      <c r="M145" s="174">
        <f>SUMIFS(Civil_DB[بتن],Civil_DB[محل اجرا],$B145,Civil_DB[نوع سازه],M$6)</f>
        <v>0</v>
      </c>
      <c r="N145" s="228">
        <f>SUMIFS(Civil_DB[بتن],Civil_DB[محل اجرا],$B145,Civil_DB[نوع سازه],N$6)</f>
        <v>0</v>
      </c>
    </row>
    <row r="146" spans="1:14" ht="24.75" x14ac:dyDescent="0.25">
      <c r="A146" s="97">
        <f t="shared" si="2"/>
        <v>141</v>
      </c>
      <c r="B146" s="437"/>
      <c r="C146" s="228">
        <f>SUMIFS(Transport_DB[پی کنی],Transport_DB[کیلومتر بارگیری],$B146,Transport_DB[نوع محل پی کنی/ نوع خاک],C$6)</f>
        <v>0</v>
      </c>
      <c r="D146" s="228">
        <f>SUMIFS(Transport_DB[پی کنی],Transport_DB[کیلومتر بارگیری],$B146,Transport_DB[نوع محل پی کنی/ نوع خاک],D$6)</f>
        <v>0</v>
      </c>
      <c r="E146" s="174">
        <f>SUMIFS(Civil_DB[قالب بندی],Civil_DB[محل اجرا],$B146,Civil_DB[نوع سازه],E$6)</f>
        <v>0</v>
      </c>
      <c r="F146" s="174"/>
      <c r="G146" s="174">
        <f>SUMIFS(Civil_DB[قالب بندی],Civil_DB[محل اجرا],$B146,Civil_DB[نوع سازه],G$6)</f>
        <v>0</v>
      </c>
      <c r="H146" s="228">
        <f>SUMIFS(Civil_DB[قالب بندی],Civil_DB[محل اجرا],$B146,Civil_DB[نوع سازه],H$6)</f>
        <v>0</v>
      </c>
      <c r="I146" s="174">
        <f>SUMIFS(Civil_DB[آرماتور بندی],Civil_DB[محل اجرا],$B146,Civil_DB[نوع سازه],I$6)</f>
        <v>0</v>
      </c>
      <c r="J146" s="174">
        <f>SUMIFS(Civil_DB[آرماتور بندی],Civil_DB[محل اجرا],$B146,Civil_DB[نوع سازه],J$6)</f>
        <v>0</v>
      </c>
      <c r="K146" s="228">
        <f>SUMIFS(Civil_DB[آرماتور بندی],Civil_DB[محل اجرا],$B146,Civil_DB[نوع سازه],K$6)</f>
        <v>0</v>
      </c>
      <c r="L146" s="174">
        <f>SUMIFS(Civil_DB[بتن],Civil_DB[محل اجرا],$B146,Civil_DB[نوع سازه],L$6)</f>
        <v>0</v>
      </c>
      <c r="M146" s="174">
        <f>SUMIFS(Civil_DB[بتن],Civil_DB[محل اجرا],$B146,Civil_DB[نوع سازه],M$6)</f>
        <v>0</v>
      </c>
      <c r="N146" s="228">
        <f>SUMIFS(Civil_DB[بتن],Civil_DB[محل اجرا],$B146,Civil_DB[نوع سازه],N$6)</f>
        <v>0</v>
      </c>
    </row>
    <row r="147" spans="1:14" ht="24.75" x14ac:dyDescent="0.25">
      <c r="A147" s="97">
        <f t="shared" si="2"/>
        <v>142</v>
      </c>
      <c r="B147" s="437"/>
      <c r="C147" s="228">
        <f>SUMIFS(Transport_DB[پی کنی],Transport_DB[کیلومتر بارگیری],$B147,Transport_DB[نوع محل پی کنی/ نوع خاک],C$6)</f>
        <v>0</v>
      </c>
      <c r="D147" s="228">
        <f>SUMIFS(Transport_DB[پی کنی],Transport_DB[کیلومتر بارگیری],$B147,Transport_DB[نوع محل پی کنی/ نوع خاک],D$6)</f>
        <v>0</v>
      </c>
      <c r="E147" s="174">
        <f>SUMIFS(Civil_DB[قالب بندی],Civil_DB[محل اجرا],$B147,Civil_DB[نوع سازه],E$6)</f>
        <v>0</v>
      </c>
      <c r="F147" s="174"/>
      <c r="G147" s="174">
        <f>SUMIFS(Civil_DB[قالب بندی],Civil_DB[محل اجرا],$B147,Civil_DB[نوع سازه],G$6)</f>
        <v>0</v>
      </c>
      <c r="H147" s="228">
        <f>SUMIFS(Civil_DB[قالب بندی],Civil_DB[محل اجرا],$B147,Civil_DB[نوع سازه],H$6)</f>
        <v>0</v>
      </c>
      <c r="I147" s="174">
        <f>SUMIFS(Civil_DB[آرماتور بندی],Civil_DB[محل اجرا],$B147,Civil_DB[نوع سازه],I$6)</f>
        <v>0</v>
      </c>
      <c r="J147" s="174">
        <f>SUMIFS(Civil_DB[آرماتور بندی],Civil_DB[محل اجرا],$B147,Civil_DB[نوع سازه],J$6)</f>
        <v>0</v>
      </c>
      <c r="K147" s="228">
        <f>SUMIFS(Civil_DB[آرماتور بندی],Civil_DB[محل اجرا],$B147,Civil_DB[نوع سازه],K$6)</f>
        <v>0</v>
      </c>
      <c r="L147" s="174">
        <f>SUMIFS(Civil_DB[بتن],Civil_DB[محل اجرا],$B147,Civil_DB[نوع سازه],L$6)</f>
        <v>0</v>
      </c>
      <c r="M147" s="174">
        <f>SUMIFS(Civil_DB[بتن],Civil_DB[محل اجرا],$B147,Civil_DB[نوع سازه],M$6)</f>
        <v>0</v>
      </c>
      <c r="N147" s="228">
        <f>SUMIFS(Civil_DB[بتن],Civil_DB[محل اجرا],$B147,Civil_DB[نوع سازه],N$6)</f>
        <v>0</v>
      </c>
    </row>
    <row r="148" spans="1:14" ht="24.75" x14ac:dyDescent="0.25">
      <c r="A148" s="97">
        <f t="shared" si="2"/>
        <v>143</v>
      </c>
      <c r="B148" s="437"/>
      <c r="C148" s="228">
        <f>SUMIFS(Transport_DB[پی کنی],Transport_DB[کیلومتر بارگیری],$B148,Transport_DB[نوع محل پی کنی/ نوع خاک],C$6)</f>
        <v>0</v>
      </c>
      <c r="D148" s="228">
        <f>SUMIFS(Transport_DB[پی کنی],Transport_DB[کیلومتر بارگیری],$B148,Transport_DB[نوع محل پی کنی/ نوع خاک],D$6)</f>
        <v>0</v>
      </c>
      <c r="E148" s="174">
        <f>SUMIFS(Civil_DB[قالب بندی],Civil_DB[محل اجرا],$B148,Civil_DB[نوع سازه],E$6)</f>
        <v>0</v>
      </c>
      <c r="F148" s="174"/>
      <c r="G148" s="174">
        <f>SUMIFS(Civil_DB[قالب بندی],Civil_DB[محل اجرا],$B148,Civil_DB[نوع سازه],G$6)</f>
        <v>0</v>
      </c>
      <c r="H148" s="228">
        <f>SUMIFS(Civil_DB[قالب بندی],Civil_DB[محل اجرا],$B148,Civil_DB[نوع سازه],H$6)</f>
        <v>0</v>
      </c>
      <c r="I148" s="174">
        <f>SUMIFS(Civil_DB[آرماتور بندی],Civil_DB[محل اجرا],$B148,Civil_DB[نوع سازه],I$6)</f>
        <v>0</v>
      </c>
      <c r="J148" s="174">
        <f>SUMIFS(Civil_DB[آرماتور بندی],Civil_DB[محل اجرا],$B148,Civil_DB[نوع سازه],J$6)</f>
        <v>0</v>
      </c>
      <c r="K148" s="228">
        <f>SUMIFS(Civil_DB[آرماتور بندی],Civil_DB[محل اجرا],$B148,Civil_DB[نوع سازه],K$6)</f>
        <v>0</v>
      </c>
      <c r="L148" s="174">
        <f>SUMIFS(Civil_DB[بتن],Civil_DB[محل اجرا],$B148,Civil_DB[نوع سازه],L$6)</f>
        <v>0</v>
      </c>
      <c r="M148" s="174">
        <f>SUMIFS(Civil_DB[بتن],Civil_DB[محل اجرا],$B148,Civil_DB[نوع سازه],M$6)</f>
        <v>0</v>
      </c>
      <c r="N148" s="228">
        <f>SUMIFS(Civil_DB[بتن],Civil_DB[محل اجرا],$B148,Civil_DB[نوع سازه],N$6)</f>
        <v>0</v>
      </c>
    </row>
    <row r="149" spans="1:14" ht="24.75" x14ac:dyDescent="0.25">
      <c r="A149" s="97">
        <f t="shared" si="2"/>
        <v>144</v>
      </c>
      <c r="B149" s="437"/>
      <c r="C149" s="228">
        <f>SUMIFS(Transport_DB[پی کنی],Transport_DB[کیلومتر بارگیری],$B149,Transport_DB[نوع محل پی کنی/ نوع خاک],C$6)</f>
        <v>0</v>
      </c>
      <c r="D149" s="228">
        <f>SUMIFS(Transport_DB[پی کنی],Transport_DB[کیلومتر بارگیری],$B149,Transport_DB[نوع محل پی کنی/ نوع خاک],D$6)</f>
        <v>0</v>
      </c>
      <c r="E149" s="174">
        <f>SUMIFS(Civil_DB[قالب بندی],Civil_DB[محل اجرا],$B149,Civil_DB[نوع سازه],E$6)</f>
        <v>0</v>
      </c>
      <c r="F149" s="174"/>
      <c r="G149" s="174">
        <f>SUMIFS(Civil_DB[قالب بندی],Civil_DB[محل اجرا],$B149,Civil_DB[نوع سازه],G$6)</f>
        <v>0</v>
      </c>
      <c r="H149" s="228">
        <f>SUMIFS(Civil_DB[قالب بندی],Civil_DB[محل اجرا],$B149,Civil_DB[نوع سازه],H$6)</f>
        <v>0</v>
      </c>
      <c r="I149" s="174">
        <f>SUMIFS(Civil_DB[آرماتور بندی],Civil_DB[محل اجرا],$B149,Civil_DB[نوع سازه],I$6)</f>
        <v>0</v>
      </c>
      <c r="J149" s="174">
        <f>SUMIFS(Civil_DB[آرماتور بندی],Civil_DB[محل اجرا],$B149,Civil_DB[نوع سازه],J$6)</f>
        <v>0</v>
      </c>
      <c r="K149" s="228">
        <f>SUMIFS(Civil_DB[آرماتور بندی],Civil_DB[محل اجرا],$B149,Civil_DB[نوع سازه],K$6)</f>
        <v>0</v>
      </c>
      <c r="L149" s="174">
        <f>SUMIFS(Civil_DB[بتن],Civil_DB[محل اجرا],$B149,Civil_DB[نوع سازه],L$6)</f>
        <v>0</v>
      </c>
      <c r="M149" s="174">
        <f>SUMIFS(Civil_DB[بتن],Civil_DB[محل اجرا],$B149,Civil_DB[نوع سازه],M$6)</f>
        <v>0</v>
      </c>
      <c r="N149" s="228">
        <f>SUMIFS(Civil_DB[بتن],Civil_DB[محل اجرا],$B149,Civil_DB[نوع سازه],N$6)</f>
        <v>0</v>
      </c>
    </row>
    <row r="150" spans="1:14" ht="24.75" x14ac:dyDescent="0.25">
      <c r="A150" s="97">
        <f t="shared" si="2"/>
        <v>145</v>
      </c>
      <c r="B150" s="437"/>
      <c r="C150" s="228">
        <f>SUMIFS(Transport_DB[پی کنی],Transport_DB[کیلومتر بارگیری],$B150,Transport_DB[نوع محل پی کنی/ نوع خاک],C$6)</f>
        <v>0</v>
      </c>
      <c r="D150" s="228">
        <f>SUMIFS(Transport_DB[پی کنی],Transport_DB[کیلومتر بارگیری],$B150,Transport_DB[نوع محل پی کنی/ نوع خاک],D$6)</f>
        <v>0</v>
      </c>
      <c r="E150" s="174">
        <f>SUMIFS(Civil_DB[قالب بندی],Civil_DB[محل اجرا],$B150,Civil_DB[نوع سازه],E$6)</f>
        <v>0</v>
      </c>
      <c r="F150" s="174"/>
      <c r="G150" s="174">
        <f>SUMIFS(Civil_DB[قالب بندی],Civil_DB[محل اجرا],$B150,Civil_DB[نوع سازه],G$6)</f>
        <v>0</v>
      </c>
      <c r="H150" s="228">
        <f>SUMIFS(Civil_DB[قالب بندی],Civil_DB[محل اجرا],$B150,Civil_DB[نوع سازه],H$6)</f>
        <v>0</v>
      </c>
      <c r="I150" s="174">
        <f>SUMIFS(Civil_DB[آرماتور بندی],Civil_DB[محل اجرا],$B150,Civil_DB[نوع سازه],I$6)</f>
        <v>0</v>
      </c>
      <c r="J150" s="174">
        <f>SUMIFS(Civil_DB[آرماتور بندی],Civil_DB[محل اجرا],$B150,Civil_DB[نوع سازه],J$6)</f>
        <v>0</v>
      </c>
      <c r="K150" s="228">
        <f>SUMIFS(Civil_DB[آرماتور بندی],Civil_DB[محل اجرا],$B150,Civil_DB[نوع سازه],K$6)</f>
        <v>0</v>
      </c>
      <c r="L150" s="174">
        <f>SUMIFS(Civil_DB[بتن],Civil_DB[محل اجرا],$B150,Civil_DB[نوع سازه],L$6)</f>
        <v>0</v>
      </c>
      <c r="M150" s="174">
        <f>SUMIFS(Civil_DB[بتن],Civil_DB[محل اجرا],$B150,Civil_DB[نوع سازه],M$6)</f>
        <v>0</v>
      </c>
      <c r="N150" s="228">
        <f>SUMIFS(Civil_DB[بتن],Civil_DB[محل اجرا],$B150,Civil_DB[نوع سازه],N$6)</f>
        <v>0</v>
      </c>
    </row>
    <row r="151" spans="1:14" ht="24.75" x14ac:dyDescent="0.25">
      <c r="A151" s="97">
        <f t="shared" si="2"/>
        <v>146</v>
      </c>
      <c r="B151" s="437"/>
      <c r="C151" s="228">
        <f>SUMIFS(Transport_DB[پی کنی],Transport_DB[کیلومتر بارگیری],$B151,Transport_DB[نوع محل پی کنی/ نوع خاک],C$6)</f>
        <v>0</v>
      </c>
      <c r="D151" s="228">
        <f>SUMIFS(Transport_DB[پی کنی],Transport_DB[کیلومتر بارگیری],$B151,Transport_DB[نوع محل پی کنی/ نوع خاک],D$6)</f>
        <v>0</v>
      </c>
      <c r="E151" s="174">
        <f>SUMIFS(Civil_DB[قالب بندی],Civil_DB[محل اجرا],$B151,Civil_DB[نوع سازه],E$6)</f>
        <v>0</v>
      </c>
      <c r="F151" s="174"/>
      <c r="G151" s="174">
        <f>SUMIFS(Civil_DB[قالب بندی],Civil_DB[محل اجرا],$B151,Civil_DB[نوع سازه],G$6)</f>
        <v>0</v>
      </c>
      <c r="H151" s="228">
        <f>SUMIFS(Civil_DB[قالب بندی],Civil_DB[محل اجرا],$B151,Civil_DB[نوع سازه],H$6)</f>
        <v>0</v>
      </c>
      <c r="I151" s="174">
        <f>SUMIFS(Civil_DB[آرماتور بندی],Civil_DB[محل اجرا],$B151,Civil_DB[نوع سازه],I$6)</f>
        <v>0</v>
      </c>
      <c r="J151" s="174">
        <f>SUMIFS(Civil_DB[آرماتور بندی],Civil_DB[محل اجرا],$B151,Civil_DB[نوع سازه],J$6)</f>
        <v>0</v>
      </c>
      <c r="K151" s="228">
        <f>SUMIFS(Civil_DB[آرماتور بندی],Civil_DB[محل اجرا],$B151,Civil_DB[نوع سازه],K$6)</f>
        <v>0</v>
      </c>
      <c r="L151" s="174">
        <f>SUMIFS(Civil_DB[بتن],Civil_DB[محل اجرا],$B151,Civil_DB[نوع سازه],L$6)</f>
        <v>0</v>
      </c>
      <c r="M151" s="174">
        <f>SUMIFS(Civil_DB[بتن],Civil_DB[محل اجرا],$B151,Civil_DB[نوع سازه],M$6)</f>
        <v>0</v>
      </c>
      <c r="N151" s="228">
        <f>SUMIFS(Civil_DB[بتن],Civil_DB[محل اجرا],$B151,Civil_DB[نوع سازه],N$6)</f>
        <v>0</v>
      </c>
    </row>
    <row r="152" spans="1:14" ht="24.75" x14ac:dyDescent="0.25">
      <c r="A152" s="97">
        <f t="shared" si="2"/>
        <v>147</v>
      </c>
      <c r="B152" s="437"/>
      <c r="C152" s="228">
        <f>SUMIFS(Transport_DB[پی کنی],Transport_DB[کیلومتر بارگیری],$B152,Transport_DB[نوع محل پی کنی/ نوع خاک],C$6)</f>
        <v>0</v>
      </c>
      <c r="D152" s="228">
        <f>SUMIFS(Transport_DB[پی کنی],Transport_DB[کیلومتر بارگیری],$B152,Transport_DB[نوع محل پی کنی/ نوع خاک],D$6)</f>
        <v>0</v>
      </c>
      <c r="E152" s="174">
        <f>SUMIFS(Civil_DB[قالب بندی],Civil_DB[محل اجرا],$B152,Civil_DB[نوع سازه],E$6)</f>
        <v>0</v>
      </c>
      <c r="F152" s="174"/>
      <c r="G152" s="174">
        <f>SUMIFS(Civil_DB[قالب بندی],Civil_DB[محل اجرا],$B152,Civil_DB[نوع سازه],G$6)</f>
        <v>0</v>
      </c>
      <c r="H152" s="228">
        <f>SUMIFS(Civil_DB[قالب بندی],Civil_DB[محل اجرا],$B152,Civil_DB[نوع سازه],H$6)</f>
        <v>0</v>
      </c>
      <c r="I152" s="174">
        <f>SUMIFS(Civil_DB[آرماتور بندی],Civil_DB[محل اجرا],$B152,Civil_DB[نوع سازه],I$6)</f>
        <v>0</v>
      </c>
      <c r="J152" s="174">
        <f>SUMIFS(Civil_DB[آرماتور بندی],Civil_DB[محل اجرا],$B152,Civil_DB[نوع سازه],J$6)</f>
        <v>0</v>
      </c>
      <c r="K152" s="228">
        <f>SUMIFS(Civil_DB[آرماتور بندی],Civil_DB[محل اجرا],$B152,Civil_DB[نوع سازه],K$6)</f>
        <v>0</v>
      </c>
      <c r="L152" s="174">
        <f>SUMIFS(Civil_DB[بتن],Civil_DB[محل اجرا],$B152,Civil_DB[نوع سازه],L$6)</f>
        <v>0</v>
      </c>
      <c r="M152" s="174">
        <f>SUMIFS(Civil_DB[بتن],Civil_DB[محل اجرا],$B152,Civil_DB[نوع سازه],M$6)</f>
        <v>0</v>
      </c>
      <c r="N152" s="228">
        <f>SUMIFS(Civil_DB[بتن],Civil_DB[محل اجرا],$B152,Civil_DB[نوع سازه],N$6)</f>
        <v>0</v>
      </c>
    </row>
    <row r="153" spans="1:14" ht="24.75" x14ac:dyDescent="0.25">
      <c r="A153" s="97">
        <f t="shared" si="2"/>
        <v>148</v>
      </c>
      <c r="B153" s="437"/>
      <c r="C153" s="228">
        <f>SUMIFS(Transport_DB[پی کنی],Transport_DB[کیلومتر بارگیری],$B153,Transport_DB[نوع محل پی کنی/ نوع خاک],C$6)</f>
        <v>0</v>
      </c>
      <c r="D153" s="228">
        <f>SUMIFS(Transport_DB[پی کنی],Transport_DB[کیلومتر بارگیری],$B153,Transport_DB[نوع محل پی کنی/ نوع خاک],D$6)</f>
        <v>0</v>
      </c>
      <c r="E153" s="174">
        <f>SUMIFS(Civil_DB[قالب بندی],Civil_DB[محل اجرا],$B153,Civil_DB[نوع سازه],E$6)</f>
        <v>0</v>
      </c>
      <c r="F153" s="174"/>
      <c r="G153" s="174">
        <f>SUMIFS(Civil_DB[قالب بندی],Civil_DB[محل اجرا],$B153,Civil_DB[نوع سازه],G$6)</f>
        <v>0</v>
      </c>
      <c r="H153" s="228">
        <f>SUMIFS(Civil_DB[قالب بندی],Civil_DB[محل اجرا],$B153,Civil_DB[نوع سازه],H$6)</f>
        <v>0</v>
      </c>
      <c r="I153" s="174">
        <f>SUMIFS(Civil_DB[آرماتور بندی],Civil_DB[محل اجرا],$B153,Civil_DB[نوع سازه],I$6)</f>
        <v>0</v>
      </c>
      <c r="J153" s="174">
        <f>SUMIFS(Civil_DB[آرماتور بندی],Civil_DB[محل اجرا],$B153,Civil_DB[نوع سازه],J$6)</f>
        <v>0</v>
      </c>
      <c r="K153" s="228">
        <f>SUMIFS(Civil_DB[آرماتور بندی],Civil_DB[محل اجرا],$B153,Civil_DB[نوع سازه],K$6)</f>
        <v>0</v>
      </c>
      <c r="L153" s="174">
        <f>SUMIFS(Civil_DB[بتن],Civil_DB[محل اجرا],$B153,Civil_DB[نوع سازه],L$6)</f>
        <v>0</v>
      </c>
      <c r="M153" s="174">
        <f>SUMIFS(Civil_DB[بتن],Civil_DB[محل اجرا],$B153,Civil_DB[نوع سازه],M$6)</f>
        <v>0</v>
      </c>
      <c r="N153" s="228">
        <f>SUMIFS(Civil_DB[بتن],Civil_DB[محل اجرا],$B153,Civil_DB[نوع سازه],N$6)</f>
        <v>0</v>
      </c>
    </row>
    <row r="154" spans="1:14" ht="24.75" x14ac:dyDescent="0.25">
      <c r="A154" s="97">
        <f t="shared" si="2"/>
        <v>149</v>
      </c>
      <c r="B154" s="437"/>
      <c r="C154" s="228">
        <f>SUMIFS(Transport_DB[پی کنی],Transport_DB[کیلومتر بارگیری],$B154,Transport_DB[نوع محل پی کنی/ نوع خاک],C$6)</f>
        <v>0</v>
      </c>
      <c r="D154" s="228">
        <f>SUMIFS(Transport_DB[پی کنی],Transport_DB[کیلومتر بارگیری],$B154,Transport_DB[نوع محل پی کنی/ نوع خاک],D$6)</f>
        <v>0</v>
      </c>
      <c r="E154" s="174">
        <f>SUMIFS(Civil_DB[قالب بندی],Civil_DB[محل اجرا],$B154,Civil_DB[نوع سازه],E$6)</f>
        <v>0</v>
      </c>
      <c r="F154" s="174"/>
      <c r="G154" s="174">
        <f>SUMIFS(Civil_DB[قالب بندی],Civil_DB[محل اجرا],$B154,Civil_DB[نوع سازه],G$6)</f>
        <v>0</v>
      </c>
      <c r="H154" s="228">
        <f>SUMIFS(Civil_DB[قالب بندی],Civil_DB[محل اجرا],$B154,Civil_DB[نوع سازه],H$6)</f>
        <v>0</v>
      </c>
      <c r="I154" s="174">
        <f>SUMIFS(Civil_DB[آرماتور بندی],Civil_DB[محل اجرا],$B154,Civil_DB[نوع سازه],I$6)</f>
        <v>0</v>
      </c>
      <c r="J154" s="174">
        <f>SUMIFS(Civil_DB[آرماتور بندی],Civil_DB[محل اجرا],$B154,Civil_DB[نوع سازه],J$6)</f>
        <v>0</v>
      </c>
      <c r="K154" s="228">
        <f>SUMIFS(Civil_DB[آرماتور بندی],Civil_DB[محل اجرا],$B154,Civil_DB[نوع سازه],K$6)</f>
        <v>0</v>
      </c>
      <c r="L154" s="174">
        <f>SUMIFS(Civil_DB[بتن],Civil_DB[محل اجرا],$B154,Civil_DB[نوع سازه],L$6)</f>
        <v>0</v>
      </c>
      <c r="M154" s="174">
        <f>SUMIFS(Civil_DB[بتن],Civil_DB[محل اجرا],$B154,Civil_DB[نوع سازه],M$6)</f>
        <v>0</v>
      </c>
      <c r="N154" s="228">
        <f>SUMIFS(Civil_DB[بتن],Civil_DB[محل اجرا],$B154,Civil_DB[نوع سازه],N$6)</f>
        <v>0</v>
      </c>
    </row>
    <row r="155" spans="1:14" ht="24.75" x14ac:dyDescent="0.25">
      <c r="A155" s="97">
        <f t="shared" si="2"/>
        <v>150</v>
      </c>
      <c r="B155" s="437"/>
      <c r="C155" s="228">
        <f>SUMIFS(Transport_DB[پی کنی],Transport_DB[کیلومتر بارگیری],$B155,Transport_DB[نوع محل پی کنی/ نوع خاک],C$6)</f>
        <v>0</v>
      </c>
      <c r="D155" s="228">
        <f>SUMIFS(Transport_DB[پی کنی],Transport_DB[کیلومتر بارگیری],$B155,Transport_DB[نوع محل پی کنی/ نوع خاک],D$6)</f>
        <v>0</v>
      </c>
      <c r="E155" s="174">
        <f>SUMIFS(Civil_DB[قالب بندی],Civil_DB[محل اجرا],$B155,Civil_DB[نوع سازه],E$6)</f>
        <v>0</v>
      </c>
      <c r="F155" s="174"/>
      <c r="G155" s="174">
        <f>SUMIFS(Civil_DB[قالب بندی],Civil_DB[محل اجرا],$B155,Civil_DB[نوع سازه],G$6)</f>
        <v>0</v>
      </c>
      <c r="H155" s="228">
        <f>SUMIFS(Civil_DB[قالب بندی],Civil_DB[محل اجرا],$B155,Civil_DB[نوع سازه],H$6)</f>
        <v>0</v>
      </c>
      <c r="I155" s="174">
        <f>SUMIFS(Civil_DB[آرماتور بندی],Civil_DB[محل اجرا],$B155,Civil_DB[نوع سازه],I$6)</f>
        <v>0</v>
      </c>
      <c r="J155" s="174">
        <f>SUMIFS(Civil_DB[آرماتور بندی],Civil_DB[محل اجرا],$B155,Civil_DB[نوع سازه],J$6)</f>
        <v>0</v>
      </c>
      <c r="K155" s="228">
        <f>SUMIFS(Civil_DB[آرماتور بندی],Civil_DB[محل اجرا],$B155,Civil_DB[نوع سازه],K$6)</f>
        <v>0</v>
      </c>
      <c r="L155" s="174">
        <f>SUMIFS(Civil_DB[بتن],Civil_DB[محل اجرا],$B155,Civil_DB[نوع سازه],L$6)</f>
        <v>0</v>
      </c>
      <c r="M155" s="174">
        <f>SUMIFS(Civil_DB[بتن],Civil_DB[محل اجرا],$B155,Civil_DB[نوع سازه],M$6)</f>
        <v>0</v>
      </c>
      <c r="N155" s="228">
        <f>SUMIFS(Civil_DB[بتن],Civil_DB[محل اجرا],$B155,Civil_DB[نوع سازه],N$6)</f>
        <v>0</v>
      </c>
    </row>
    <row r="156" spans="1:14" ht="24.75" x14ac:dyDescent="0.25">
      <c r="A156" s="97">
        <f t="shared" si="2"/>
        <v>151</v>
      </c>
      <c r="B156" s="437"/>
      <c r="C156" s="228">
        <f>SUMIFS(Transport_DB[پی کنی],Transport_DB[کیلومتر بارگیری],$B156,Transport_DB[نوع محل پی کنی/ نوع خاک],C$6)</f>
        <v>0</v>
      </c>
      <c r="D156" s="228">
        <f>SUMIFS(Transport_DB[پی کنی],Transport_DB[کیلومتر بارگیری],$B156,Transport_DB[نوع محل پی کنی/ نوع خاک],D$6)</f>
        <v>0</v>
      </c>
      <c r="E156" s="174">
        <f>SUMIFS(Civil_DB[قالب بندی],Civil_DB[محل اجرا],$B156,Civil_DB[نوع سازه],E$6)</f>
        <v>0</v>
      </c>
      <c r="F156" s="174"/>
      <c r="G156" s="174">
        <f>SUMIFS(Civil_DB[قالب بندی],Civil_DB[محل اجرا],$B156,Civil_DB[نوع سازه],G$6)</f>
        <v>0</v>
      </c>
      <c r="H156" s="228">
        <f>SUMIFS(Civil_DB[قالب بندی],Civil_DB[محل اجرا],$B156,Civil_DB[نوع سازه],H$6)</f>
        <v>0</v>
      </c>
      <c r="I156" s="174">
        <f>SUMIFS(Civil_DB[آرماتور بندی],Civil_DB[محل اجرا],$B156,Civil_DB[نوع سازه],I$6)</f>
        <v>0</v>
      </c>
      <c r="J156" s="174">
        <f>SUMIFS(Civil_DB[آرماتور بندی],Civil_DB[محل اجرا],$B156,Civil_DB[نوع سازه],J$6)</f>
        <v>0</v>
      </c>
      <c r="K156" s="228">
        <f>SUMIFS(Civil_DB[آرماتور بندی],Civil_DB[محل اجرا],$B156,Civil_DB[نوع سازه],K$6)</f>
        <v>0</v>
      </c>
      <c r="L156" s="174">
        <f>SUMIFS(Civil_DB[بتن],Civil_DB[محل اجرا],$B156,Civil_DB[نوع سازه],L$6)</f>
        <v>0</v>
      </c>
      <c r="M156" s="174">
        <f>SUMIFS(Civil_DB[بتن],Civil_DB[محل اجرا],$B156,Civil_DB[نوع سازه],M$6)</f>
        <v>0</v>
      </c>
      <c r="N156" s="228">
        <f>SUMIFS(Civil_DB[بتن],Civil_DB[محل اجرا],$B156,Civil_DB[نوع سازه],N$6)</f>
        <v>0</v>
      </c>
    </row>
    <row r="157" spans="1:14" s="464" customFormat="1" ht="26.25" customHeight="1" x14ac:dyDescent="0.25">
      <c r="A157" s="625" t="s">
        <v>518</v>
      </c>
      <c r="B157" s="626"/>
      <c r="C157" s="462">
        <f>SUM(C7:C19)</f>
        <v>2606.8000000000002</v>
      </c>
      <c r="D157" s="462">
        <f>SUM(D7:D19)</f>
        <v>438.90000000000003</v>
      </c>
      <c r="E157" s="462">
        <f>SUM(E7:E19)</f>
        <v>167</v>
      </c>
      <c r="F157" s="462"/>
      <c r="G157" s="462">
        <f>SUM(G7:G19)</f>
        <v>2850.5</v>
      </c>
      <c r="H157" s="463">
        <f>SUM(H7:H19)</f>
        <v>215</v>
      </c>
      <c r="I157" s="462">
        <f t="shared" ref="I157:N157" si="3">SUM(I7:I17)</f>
        <v>0</v>
      </c>
      <c r="J157" s="462">
        <f t="shared" si="3"/>
        <v>0</v>
      </c>
      <c r="K157" s="463">
        <f t="shared" si="3"/>
        <v>0</v>
      </c>
      <c r="L157" s="462">
        <f t="shared" si="3"/>
        <v>1775</v>
      </c>
      <c r="M157" s="462">
        <f t="shared" si="3"/>
        <v>2257</v>
      </c>
      <c r="N157" s="463">
        <f t="shared" si="3"/>
        <v>0</v>
      </c>
    </row>
  </sheetData>
  <mergeCells count="12">
    <mergeCell ref="L3:N3"/>
    <mergeCell ref="E5:H5"/>
    <mergeCell ref="I5:K5"/>
    <mergeCell ref="L5:N5"/>
    <mergeCell ref="A157:B157"/>
    <mergeCell ref="I2:J2"/>
    <mergeCell ref="A3:A6"/>
    <mergeCell ref="B3:B6"/>
    <mergeCell ref="C3:D3"/>
    <mergeCell ref="E3:H3"/>
    <mergeCell ref="I3:K3"/>
    <mergeCell ref="C4:D5"/>
  </mergeCells>
  <printOptions horizontalCentered="1"/>
  <pageMargins left="0.2" right="0.2" top="0.25" bottom="0.25" header="0" footer="0"/>
  <pageSetup paperSize="8" scale="79" orientation="landscape"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3A05-9A81-489B-A891-2F8B7D87BAF8}">
  <sheetPr codeName="Sheet9">
    <pageSetUpPr fitToPage="1"/>
  </sheetPr>
  <dimension ref="A1:BA49"/>
  <sheetViews>
    <sheetView rightToLeft="1" view="pageBreakPreview" topLeftCell="AF1" zoomScale="85" zoomScaleNormal="100" zoomScaleSheetLayoutView="85" workbookViewId="0">
      <pane ySplit="4" topLeftCell="A29" activePane="bottomLeft" state="frozen"/>
      <selection activeCell="N7237" sqref="N7237"/>
      <selection pane="bottomLeft" activeCell="AG37" sqref="AG37"/>
    </sheetView>
  </sheetViews>
  <sheetFormatPr defaultColWidth="9.140625" defaultRowHeight="19.5" x14ac:dyDescent="0.25"/>
  <cols>
    <col min="1" max="1" width="2.5703125" style="2" customWidth="1"/>
    <col min="2" max="2" width="34.28515625" style="2" customWidth="1"/>
    <col min="3" max="5" width="17.140625" style="12" customWidth="1"/>
    <col min="6" max="6" width="34.28515625" style="12" customWidth="1"/>
    <col min="7" max="9" width="17" style="12" customWidth="1"/>
    <col min="10" max="10" width="34.28515625" style="12" customWidth="1"/>
    <col min="11" max="13" width="17" style="12" customWidth="1"/>
    <col min="14" max="14" width="34.28515625" style="12" customWidth="1"/>
    <col min="15" max="17" width="17" style="12" customWidth="1"/>
    <col min="18" max="18" width="34.28515625" style="12" customWidth="1"/>
    <col min="19" max="21" width="17" style="12" customWidth="1"/>
    <col min="22" max="22" width="34.28515625" style="12" customWidth="1"/>
    <col min="23" max="25" width="17" style="12" customWidth="1"/>
    <col min="26" max="26" width="34.28515625" style="12" customWidth="1"/>
    <col min="27" max="29" width="17" style="12" customWidth="1"/>
    <col min="30" max="30" width="34.28515625" style="12" customWidth="1"/>
    <col min="31" max="33" width="17" style="2" customWidth="1"/>
    <col min="34" max="34" width="34.28515625" style="2" customWidth="1"/>
    <col min="35" max="37" width="17" style="2" customWidth="1"/>
    <col min="38" max="38" width="34.28515625" style="2" customWidth="1"/>
    <col min="39" max="41" width="17" style="2" customWidth="1"/>
    <col min="42" max="42" width="34.28515625" style="2" customWidth="1"/>
    <col min="43" max="45" width="17" style="2" customWidth="1"/>
    <col min="46" max="46" width="34.28515625" style="2" customWidth="1"/>
    <col min="47" max="49" width="17" style="2" customWidth="1"/>
    <col min="50" max="50" width="34.28515625" style="2" customWidth="1"/>
    <col min="51" max="53" width="17" style="2" customWidth="1"/>
    <col min="54" max="16384" width="9.140625" style="2"/>
  </cols>
  <sheetData>
    <row r="1" spans="1:53" ht="27" x14ac:dyDescent="0.25">
      <c r="B1" s="126"/>
    </row>
    <row r="2" spans="1:53" ht="33" x14ac:dyDescent="0.25">
      <c r="A2" s="127"/>
      <c r="B2" s="645" t="s">
        <v>196</v>
      </c>
      <c r="C2" s="645"/>
      <c r="D2" s="645"/>
      <c r="E2" s="645"/>
      <c r="F2" s="645" t="s">
        <v>196</v>
      </c>
      <c r="G2" s="645"/>
      <c r="H2" s="645"/>
      <c r="I2" s="645"/>
      <c r="J2" s="645" t="s">
        <v>196</v>
      </c>
      <c r="K2" s="645"/>
      <c r="L2" s="645"/>
      <c r="M2" s="645"/>
      <c r="N2" s="645" t="s">
        <v>196</v>
      </c>
      <c r="O2" s="645"/>
      <c r="P2" s="645"/>
      <c r="Q2" s="645"/>
      <c r="R2" s="645" t="s">
        <v>196</v>
      </c>
      <c r="S2" s="645"/>
      <c r="T2" s="645"/>
      <c r="U2" s="645"/>
      <c r="V2" s="645" t="s">
        <v>196</v>
      </c>
      <c r="W2" s="645"/>
      <c r="X2" s="645"/>
      <c r="Y2" s="645"/>
      <c r="Z2" s="645" t="s">
        <v>196</v>
      </c>
      <c r="AA2" s="645"/>
      <c r="AB2" s="645"/>
      <c r="AC2" s="645"/>
      <c r="AD2" s="645" t="s">
        <v>196</v>
      </c>
      <c r="AE2" s="645"/>
      <c r="AF2" s="645"/>
      <c r="AG2" s="645"/>
      <c r="AH2" s="645" t="s">
        <v>196</v>
      </c>
      <c r="AI2" s="645"/>
      <c r="AJ2" s="645"/>
      <c r="AK2" s="645"/>
      <c r="AL2" s="645" t="s">
        <v>196</v>
      </c>
      <c r="AM2" s="645"/>
      <c r="AN2" s="645"/>
      <c r="AO2" s="645"/>
      <c r="AP2" s="645" t="s">
        <v>196</v>
      </c>
      <c r="AQ2" s="645"/>
      <c r="AR2" s="645"/>
      <c r="AS2" s="645"/>
      <c r="AT2" s="645" t="s">
        <v>196</v>
      </c>
      <c r="AU2" s="645"/>
      <c r="AV2" s="645"/>
      <c r="AW2" s="645"/>
      <c r="AX2" s="645" t="s">
        <v>196</v>
      </c>
      <c r="AY2" s="645"/>
      <c r="AZ2" s="645"/>
      <c r="BA2" s="645"/>
    </row>
    <row r="3" spans="1:53" s="47" customFormat="1" ht="41.25" thickBot="1" x14ac:dyDescent="0.3">
      <c r="B3" s="644" t="s">
        <v>185</v>
      </c>
      <c r="C3" s="644"/>
      <c r="D3" s="644"/>
      <c r="E3" s="644"/>
      <c r="F3" s="644" t="s">
        <v>186</v>
      </c>
      <c r="G3" s="644"/>
      <c r="H3" s="644"/>
      <c r="I3" s="644"/>
      <c r="J3" s="644" t="s">
        <v>34</v>
      </c>
      <c r="K3" s="644"/>
      <c r="L3" s="644"/>
      <c r="M3" s="644"/>
      <c r="N3" s="644" t="s">
        <v>35</v>
      </c>
      <c r="O3" s="644"/>
      <c r="P3" s="644"/>
      <c r="Q3" s="644"/>
      <c r="R3" s="644" t="s">
        <v>36</v>
      </c>
      <c r="S3" s="644"/>
      <c r="T3" s="644"/>
      <c r="U3" s="644"/>
      <c r="V3" s="644" t="s">
        <v>37</v>
      </c>
      <c r="W3" s="644"/>
      <c r="X3" s="644"/>
      <c r="Y3" s="644"/>
      <c r="Z3" s="644" t="s">
        <v>38</v>
      </c>
      <c r="AA3" s="644"/>
      <c r="AB3" s="644"/>
      <c r="AC3" s="644"/>
      <c r="AD3" s="644" t="s">
        <v>39</v>
      </c>
      <c r="AE3" s="644"/>
      <c r="AF3" s="644"/>
      <c r="AG3" s="644"/>
      <c r="AH3" s="644" t="s">
        <v>40</v>
      </c>
      <c r="AI3" s="644"/>
      <c r="AJ3" s="644"/>
      <c r="AK3" s="644"/>
      <c r="AL3" s="644" t="s">
        <v>41</v>
      </c>
      <c r="AM3" s="644"/>
      <c r="AN3" s="644"/>
      <c r="AO3" s="644"/>
      <c r="AP3" s="644" t="s">
        <v>42</v>
      </c>
      <c r="AQ3" s="644"/>
      <c r="AR3" s="644"/>
      <c r="AS3" s="644"/>
      <c r="AT3" s="644" t="s">
        <v>43</v>
      </c>
      <c r="AU3" s="644"/>
      <c r="AV3" s="644"/>
      <c r="AW3" s="644"/>
      <c r="AX3" s="644" t="s">
        <v>44</v>
      </c>
      <c r="AY3" s="644"/>
      <c r="AZ3" s="644"/>
      <c r="BA3" s="644"/>
    </row>
    <row r="4" spans="1:53" ht="28.5" x14ac:dyDescent="0.25">
      <c r="A4" s="128"/>
      <c r="B4" s="129" t="s">
        <v>74</v>
      </c>
      <c r="C4" s="130" t="s">
        <v>197</v>
      </c>
      <c r="D4" s="131" t="s">
        <v>198</v>
      </c>
      <c r="E4" s="132" t="s">
        <v>199</v>
      </c>
      <c r="F4" s="129" t="s">
        <v>74</v>
      </c>
      <c r="G4" s="130" t="s">
        <v>197</v>
      </c>
      <c r="H4" s="131" t="s">
        <v>198</v>
      </c>
      <c r="I4" s="132" t="s">
        <v>199</v>
      </c>
      <c r="J4" s="129" t="s">
        <v>74</v>
      </c>
      <c r="K4" s="130" t="s">
        <v>197</v>
      </c>
      <c r="L4" s="131" t="s">
        <v>198</v>
      </c>
      <c r="M4" s="132" t="s">
        <v>199</v>
      </c>
      <c r="N4" s="129" t="s">
        <v>74</v>
      </c>
      <c r="O4" s="130" t="s">
        <v>197</v>
      </c>
      <c r="P4" s="131" t="s">
        <v>198</v>
      </c>
      <c r="Q4" s="132" t="s">
        <v>199</v>
      </c>
      <c r="R4" s="129" t="s">
        <v>74</v>
      </c>
      <c r="S4" s="130" t="s">
        <v>197</v>
      </c>
      <c r="T4" s="131" t="s">
        <v>198</v>
      </c>
      <c r="U4" s="132" t="s">
        <v>199</v>
      </c>
      <c r="V4" s="129" t="s">
        <v>74</v>
      </c>
      <c r="W4" s="130" t="s">
        <v>197</v>
      </c>
      <c r="X4" s="131" t="s">
        <v>198</v>
      </c>
      <c r="Y4" s="132" t="s">
        <v>199</v>
      </c>
      <c r="Z4" s="129" t="s">
        <v>74</v>
      </c>
      <c r="AA4" s="130" t="s">
        <v>197</v>
      </c>
      <c r="AB4" s="131" t="s">
        <v>198</v>
      </c>
      <c r="AC4" s="132" t="s">
        <v>199</v>
      </c>
      <c r="AD4" s="129" t="s">
        <v>74</v>
      </c>
      <c r="AE4" s="130" t="s">
        <v>197</v>
      </c>
      <c r="AF4" s="131" t="s">
        <v>198</v>
      </c>
      <c r="AG4" s="132" t="s">
        <v>199</v>
      </c>
      <c r="AH4" s="129" t="s">
        <v>74</v>
      </c>
      <c r="AI4" s="130" t="s">
        <v>197</v>
      </c>
      <c r="AJ4" s="131" t="s">
        <v>198</v>
      </c>
      <c r="AK4" s="132" t="s">
        <v>199</v>
      </c>
      <c r="AL4" s="129" t="s">
        <v>74</v>
      </c>
      <c r="AM4" s="130" t="s">
        <v>197</v>
      </c>
      <c r="AN4" s="131" t="s">
        <v>198</v>
      </c>
      <c r="AO4" s="132" t="s">
        <v>199</v>
      </c>
      <c r="AP4" s="129" t="s">
        <v>74</v>
      </c>
      <c r="AQ4" s="130" t="s">
        <v>197</v>
      </c>
      <c r="AR4" s="131" t="s">
        <v>198</v>
      </c>
      <c r="AS4" s="132" t="s">
        <v>199</v>
      </c>
      <c r="AT4" s="129" t="s">
        <v>74</v>
      </c>
      <c r="AU4" s="130" t="s">
        <v>197</v>
      </c>
      <c r="AV4" s="131" t="s">
        <v>198</v>
      </c>
      <c r="AW4" s="132" t="s">
        <v>199</v>
      </c>
      <c r="AX4" s="129" t="s">
        <v>74</v>
      </c>
      <c r="AY4" s="130" t="s">
        <v>197</v>
      </c>
      <c r="AZ4" s="131" t="s">
        <v>198</v>
      </c>
      <c r="BA4" s="132" t="s">
        <v>199</v>
      </c>
    </row>
    <row r="5" spans="1:53" ht="28.5" x14ac:dyDescent="0.25">
      <c r="A5" s="128"/>
      <c r="B5" s="133">
        <v>45342</v>
      </c>
      <c r="C5" s="134">
        <f>SUMIFS(Gas_DB2[میزان مصرف],Gas_DB2[تاریخ],"="&amp;'Daily Gas'!B5)</f>
        <v>0</v>
      </c>
      <c r="D5" s="135">
        <f>COUNTIFS(Gas_DB2[تاریخ],"="&amp;'Daily Gas'!B5,Gas_DB2[میزان مصرف],"&gt;"&amp;0)</f>
        <v>0</v>
      </c>
      <c r="E5" s="136">
        <f>SUMIFS(Gas_DB2[میزان ورود],Gas_DB2[تاریخ],"="&amp;'Daily Gas'!B5)</f>
        <v>3300</v>
      </c>
      <c r="F5" s="133">
        <v>45371</v>
      </c>
      <c r="G5" s="134">
        <f>SUMIFS(Gas_DB2[میزان مصرف],Gas_DB2[تاریخ],"="&amp;'Daily Gas'!F5)</f>
        <v>0</v>
      </c>
      <c r="H5" s="135">
        <f>COUNTIFS(Gas_DB2[تاریخ],"="&amp;'Daily Gas'!F5,Gas_DB2[میزان مصرف],"&gt;"&amp;0)</f>
        <v>0</v>
      </c>
      <c r="I5" s="136">
        <f>SUMIFS(Gas_DB2[میزان ورود],Gas_DB2[تاریخ],"="&amp;'Daily Gas'!F5)</f>
        <v>0</v>
      </c>
      <c r="J5" s="133">
        <v>45402</v>
      </c>
      <c r="K5" s="134">
        <f>SUMIFS(Gas_DB2[میزان مصرف],Gas_DB2[تاریخ],"="&amp;'Daily Gas'!J5)</f>
        <v>0</v>
      </c>
      <c r="L5" s="135">
        <f>COUNTIFS(Gas_DB2[تاریخ],"="&amp;'Daily Gas'!J5,Gas_DB2[میزان مصرف],"&gt;"&amp;0)</f>
        <v>0</v>
      </c>
      <c r="M5" s="136">
        <f>SUMIFS(Gas_DB2[میزان ورود],Gas_DB2[تاریخ],"="&amp;'Daily Gas'!J5)</f>
        <v>0</v>
      </c>
      <c r="N5" s="133">
        <v>45433</v>
      </c>
      <c r="O5" s="134">
        <f>SUMIFS(Gas_DB2[میزان مصرف],Gas_DB2[تاریخ],"="&amp;'Daily Gas'!N5)</f>
        <v>136</v>
      </c>
      <c r="P5" s="135">
        <f>COUNTIFS(Gas_DB2[تاریخ],"="&amp;'Daily Gas'!N5,Gas_DB2[میزان مصرف],"&gt;"&amp;0)</f>
        <v>1</v>
      </c>
      <c r="Q5" s="136">
        <f>SUMIFS(Gas_DB2[میزان ورود],Gas_DB2[تاریخ],"="&amp;'Daily Gas'!N5)</f>
        <v>0</v>
      </c>
      <c r="R5" s="133">
        <v>45464</v>
      </c>
      <c r="S5" s="134">
        <f>SUMIFS(Gas_DB2[میزان مصرف],Gas_DB2[تاریخ],"="&amp;'Daily Gas'!R5)</f>
        <v>2150</v>
      </c>
      <c r="T5" s="135">
        <f>COUNTIFS(Gas_DB2[تاریخ],"="&amp;'Daily Gas'!R5,Gas_DB2[میزان مصرف],"&gt;"&amp;0)</f>
        <v>17</v>
      </c>
      <c r="U5" s="136">
        <f>SUMIFS(Gas_DB2[میزان ورود],Gas_DB2[تاریخ],"="&amp;'Daily Gas'!R5)</f>
        <v>57000</v>
      </c>
      <c r="V5" s="133">
        <v>45495</v>
      </c>
      <c r="W5" s="134">
        <f>SUMIFS(Gas_DB2[میزان مصرف],Gas_DB2[تاریخ],"="&amp;'Daily Gas'!V5)</f>
        <v>2200</v>
      </c>
      <c r="X5" s="135">
        <f>COUNTIFS(Gas_DB2[تاریخ],"="&amp;'Daily Gas'!V5,Gas_DB2[میزان مصرف],"&gt;"&amp;0)</f>
        <v>12</v>
      </c>
      <c r="Y5" s="136">
        <f>SUMIFS(Gas_DB2[میزان ورود],Gas_DB2[تاریخ],"="&amp;'Daily Gas'!V5)</f>
        <v>0</v>
      </c>
      <c r="Z5" s="133">
        <v>45526</v>
      </c>
      <c r="AA5" s="134">
        <f>SUMIFS(Gas_DB2[میزان مصرف],Gas_DB2[تاریخ],"="&amp;'Daily Gas'!Z5)</f>
        <v>5034</v>
      </c>
      <c r="AB5" s="135">
        <f>COUNTIFS(Gas_DB2[تاریخ],"="&amp;'Daily Gas'!Z5,Gas_DB2[میزان مصرف],"&gt;"&amp;0)</f>
        <v>24</v>
      </c>
      <c r="AC5" s="136">
        <f>SUMIFS(Gas_DB2[میزان ورود],Gas_DB2[تاریخ],"="&amp;'Daily Gas'!Z5)</f>
        <v>0</v>
      </c>
      <c r="AD5" s="133">
        <v>45557</v>
      </c>
      <c r="AE5" s="134">
        <f>SUMIFS(Gas_DB2[میزان مصرف],Gas_DB2[تاریخ],"="&amp;'Daily Gas'!AD5)</f>
        <v>4788</v>
      </c>
      <c r="AF5" s="135">
        <f>COUNTIFS(Gas_DB2[تاریخ],"="&amp;'Daily Gas'!AD5,Gas_DB2[میزان مصرف],"&gt;"&amp;0)</f>
        <v>25</v>
      </c>
      <c r="AG5" s="136">
        <f>SUMIFS(Gas_DB2[میزان ورود],Gas_DB2[تاریخ],"="&amp;'Daily Gas'!AD5)</f>
        <v>-5000</v>
      </c>
      <c r="AH5" s="133">
        <v>45587</v>
      </c>
      <c r="AI5" s="134">
        <f>SUMIFS(Gas_DB2[میزان مصرف],Gas_DB2[تاریخ],"="&amp;'Daily Gas'!AH5)</f>
        <v>1969</v>
      </c>
      <c r="AJ5" s="135">
        <f>COUNTIFS(Gas_DB2[تاریخ],"="&amp;'Daily Gas'!AH5,Gas_DB2[میزان مصرف],"&gt;"&amp;0)</f>
        <v>12</v>
      </c>
      <c r="AK5" s="136">
        <f>SUMIFS(Gas_DB2[میزان ورود],Gas_DB2[تاریخ],"="&amp;'Daily Gas'!AH5)</f>
        <v>0</v>
      </c>
      <c r="AL5" s="133">
        <v>45617</v>
      </c>
      <c r="AM5" s="134">
        <f>SUMIFS(Gas_DB2[میزان مصرف],Gas_DB2[تاریخ],"="&amp;'Daily Gas'!AL5)</f>
        <v>0</v>
      </c>
      <c r="AN5" s="135">
        <f>COUNTIFS(Gas_DB2[تاریخ],"="&amp;'Daily Gas'!AL5,Gas_DB2[میزان مصرف],"&gt;"&amp;0)</f>
        <v>0</v>
      </c>
      <c r="AO5" s="136">
        <f>SUMIFS(Gas_DB2[میزان ورود],Gas_DB2[تاریخ],"="&amp;'Daily Gas'!AL5)</f>
        <v>0</v>
      </c>
      <c r="AP5" s="133">
        <v>45647</v>
      </c>
      <c r="AQ5" s="134">
        <f>SUMIFS(Gas_DB2[میزان مصرف],Gas_DB2[تاریخ],"="&amp;'Daily Gas'!AP5)</f>
        <v>0</v>
      </c>
      <c r="AR5" s="135">
        <f>COUNTIFS(Gas_DB2[تاریخ],"="&amp;'Daily Gas'!AP5,Gas_DB2[میزان مصرف],"&gt;"&amp;0)</f>
        <v>0</v>
      </c>
      <c r="AS5" s="136">
        <f>SUMIFS(Gas_DB2[میزان ورود],Gas_DB2[تاریخ],"="&amp;'Daily Gas'!AP5)</f>
        <v>0</v>
      </c>
      <c r="AT5" s="133">
        <v>45677</v>
      </c>
      <c r="AU5" s="134">
        <f>SUMIFS(Gas_DB2[میزان مصرف],Gas_DB2[تاریخ],"="&amp;'Daily Gas'!AT5)</f>
        <v>0</v>
      </c>
      <c r="AV5" s="135">
        <f>COUNTIFS(Gas_DB2[تاریخ],"="&amp;'Daily Gas'!AT5,Gas_DB2[میزان مصرف],"&gt;"&amp;0)</f>
        <v>0</v>
      </c>
      <c r="AW5" s="136">
        <f>SUMIFS(Gas_DB2[میزان ورود],Gas_DB2[تاریخ],"="&amp;'Daily Gas'!AT5)</f>
        <v>0</v>
      </c>
      <c r="AX5" s="133">
        <v>45707</v>
      </c>
      <c r="AY5" s="134">
        <f>SUMIFS(Gas_DB2[میزان مصرف],Gas_DB2[تاریخ],"="&amp;'Daily Gas'!AX5)</f>
        <v>0</v>
      </c>
      <c r="AZ5" s="135">
        <f>COUNTIFS(Gas_DB2[تاریخ],"="&amp;'Daily Gas'!AX5,Gas_DB2[میزان مصرف],"&gt;"&amp;0)</f>
        <v>0</v>
      </c>
      <c r="BA5" s="136">
        <f>SUMIFS(Gas_DB2[میزان ورود],Gas_DB2[تاریخ],"="&amp;'Daily Gas'!AX5)</f>
        <v>0</v>
      </c>
    </row>
    <row r="6" spans="1:53" ht="28.5" x14ac:dyDescent="0.25">
      <c r="A6" s="128"/>
      <c r="B6" s="133">
        <v>45343</v>
      </c>
      <c r="C6" s="134">
        <f>SUMIFS(Gas_DB2[میزان مصرف],Gas_DB2[تاریخ],"="&amp;'Daily Gas'!B6)</f>
        <v>0</v>
      </c>
      <c r="D6" s="135">
        <f>COUNTIFS(Gas_DB2[تاریخ],"="&amp;'Daily Gas'!B6,Gas_DB2[میزان مصرف],"&gt;"&amp;0)</f>
        <v>0</v>
      </c>
      <c r="E6" s="136">
        <f>SUMIFS(Gas_DB2[میزان ورود],Gas_DB2[تاریخ],"="&amp;'Daily Gas'!B6)</f>
        <v>0</v>
      </c>
      <c r="F6" s="133">
        <v>45372</v>
      </c>
      <c r="G6" s="134">
        <f>SUMIFS(Gas_DB2[میزان مصرف],Gas_DB2[تاریخ],"="&amp;'Daily Gas'!F6)</f>
        <v>0</v>
      </c>
      <c r="H6" s="135">
        <f>COUNTIFS(Gas_DB2[تاریخ],"="&amp;'Daily Gas'!F6,Gas_DB2[میزان مصرف],"&gt;"&amp;0)</f>
        <v>0</v>
      </c>
      <c r="I6" s="136">
        <f>SUMIFS(Gas_DB2[میزان ورود],Gas_DB2[تاریخ],"="&amp;'Daily Gas'!F6)</f>
        <v>0</v>
      </c>
      <c r="J6" s="133">
        <v>45403</v>
      </c>
      <c r="K6" s="134">
        <f>SUMIFS(Gas_DB2[میزان مصرف],Gas_DB2[تاریخ],"="&amp;'Daily Gas'!J6)</f>
        <v>2064</v>
      </c>
      <c r="L6" s="135">
        <f>COUNTIFS(Gas_DB2[تاریخ],"="&amp;'Daily Gas'!J6,Gas_DB2[میزان مصرف],"&gt;"&amp;0)</f>
        <v>11</v>
      </c>
      <c r="M6" s="136">
        <f>SUMIFS(Gas_DB2[میزان ورود],Gas_DB2[تاریخ],"="&amp;'Daily Gas'!J6)</f>
        <v>0</v>
      </c>
      <c r="N6" s="133">
        <v>45434</v>
      </c>
      <c r="O6" s="134">
        <f>SUMIFS(Gas_DB2[میزان مصرف],Gas_DB2[تاریخ],"="&amp;'Daily Gas'!N6)</f>
        <v>1563</v>
      </c>
      <c r="P6" s="135">
        <f>COUNTIFS(Gas_DB2[تاریخ],"="&amp;'Daily Gas'!N6,Gas_DB2[میزان مصرف],"&gt;"&amp;0)</f>
        <v>10</v>
      </c>
      <c r="Q6" s="136">
        <f>SUMIFS(Gas_DB2[میزان ورود],Gas_DB2[تاریخ],"="&amp;'Daily Gas'!N6)</f>
        <v>0</v>
      </c>
      <c r="R6" s="133">
        <v>45465</v>
      </c>
      <c r="S6" s="134">
        <f>SUMIFS(Gas_DB2[میزان مصرف],Gas_DB2[تاریخ],"="&amp;'Daily Gas'!R6)</f>
        <v>1702</v>
      </c>
      <c r="T6" s="135">
        <f>COUNTIFS(Gas_DB2[تاریخ],"="&amp;'Daily Gas'!R6,Gas_DB2[میزان مصرف],"&gt;"&amp;0)</f>
        <v>9</v>
      </c>
      <c r="U6" s="136">
        <f>SUMIFS(Gas_DB2[میزان ورود],Gas_DB2[تاریخ],"="&amp;'Daily Gas'!R6)</f>
        <v>0</v>
      </c>
      <c r="V6" s="133">
        <v>45496</v>
      </c>
      <c r="W6" s="134">
        <f>SUMIFS(Gas_DB2[میزان مصرف],Gas_DB2[تاریخ],"="&amp;'Daily Gas'!V6)</f>
        <v>4344</v>
      </c>
      <c r="X6" s="135">
        <f>COUNTIFS(Gas_DB2[تاریخ],"="&amp;'Daily Gas'!V6,Gas_DB2[میزان مصرف],"&gt;"&amp;0)</f>
        <v>26</v>
      </c>
      <c r="Y6" s="136">
        <f>SUMIFS(Gas_DB2[میزان ورود],Gas_DB2[تاریخ],"="&amp;'Daily Gas'!V6)</f>
        <v>0</v>
      </c>
      <c r="Z6" s="133">
        <v>45527</v>
      </c>
      <c r="AA6" s="134">
        <f>SUMIFS(Gas_DB2[میزان مصرف],Gas_DB2[تاریخ],"="&amp;'Daily Gas'!Z6)</f>
        <v>3733</v>
      </c>
      <c r="AB6" s="135">
        <f>COUNTIFS(Gas_DB2[تاریخ],"="&amp;'Daily Gas'!Z6,Gas_DB2[میزان مصرف],"&gt;"&amp;0)</f>
        <v>20</v>
      </c>
      <c r="AC6" s="136">
        <f>SUMIFS(Gas_DB2[میزان ورود],Gas_DB2[تاریخ],"="&amp;'Daily Gas'!Z6)</f>
        <v>0</v>
      </c>
      <c r="AD6" s="133">
        <v>45558</v>
      </c>
      <c r="AE6" s="134">
        <f>SUMIFS(Gas_DB2[میزان مصرف],Gas_DB2[تاریخ],"="&amp;'Daily Gas'!AD6)</f>
        <v>4879</v>
      </c>
      <c r="AF6" s="135">
        <f>COUNTIFS(Gas_DB2[تاریخ],"="&amp;'Daily Gas'!AD6,Gas_DB2[میزان مصرف],"&gt;"&amp;0)</f>
        <v>30</v>
      </c>
      <c r="AG6" s="136">
        <f>SUMIFS(Gas_DB2[میزان ورود],Gas_DB2[تاریخ],"="&amp;'Daily Gas'!AD6)</f>
        <v>0</v>
      </c>
      <c r="AH6" s="133">
        <v>45588</v>
      </c>
      <c r="AI6" s="134">
        <f>SUMIFS(Gas_DB2[میزان مصرف],Gas_DB2[تاریخ],"="&amp;'Daily Gas'!AH6)</f>
        <v>0</v>
      </c>
      <c r="AJ6" s="135">
        <f>COUNTIFS(Gas_DB2[تاریخ],"="&amp;'Daily Gas'!AH6,Gas_DB2[میزان مصرف],"&gt;"&amp;0)</f>
        <v>0</v>
      </c>
      <c r="AK6" s="136">
        <f>SUMIFS(Gas_DB2[میزان ورود],Gas_DB2[تاریخ],"="&amp;'Daily Gas'!AH6)</f>
        <v>0</v>
      </c>
      <c r="AL6" s="133">
        <v>45618</v>
      </c>
      <c r="AM6" s="134">
        <f>SUMIFS(Gas_DB2[میزان مصرف],Gas_DB2[تاریخ],"="&amp;'Daily Gas'!AL6)</f>
        <v>0</v>
      </c>
      <c r="AN6" s="135">
        <f>COUNTIFS(Gas_DB2[تاریخ],"="&amp;'Daily Gas'!AL6,Gas_DB2[میزان مصرف],"&gt;"&amp;0)</f>
        <v>0</v>
      </c>
      <c r="AO6" s="136">
        <f>SUMIFS(Gas_DB2[میزان ورود],Gas_DB2[تاریخ],"="&amp;'Daily Gas'!AL6)</f>
        <v>0</v>
      </c>
      <c r="AP6" s="133">
        <v>45648</v>
      </c>
      <c r="AQ6" s="134">
        <f>SUMIFS(Gas_DB2[میزان مصرف],Gas_DB2[تاریخ],"="&amp;'Daily Gas'!AP6)</f>
        <v>0</v>
      </c>
      <c r="AR6" s="135">
        <f>COUNTIFS(Gas_DB2[تاریخ],"="&amp;'Daily Gas'!AP6,Gas_DB2[میزان مصرف],"&gt;"&amp;0)</f>
        <v>0</v>
      </c>
      <c r="AS6" s="136">
        <f>SUMIFS(Gas_DB2[میزان ورود],Gas_DB2[تاریخ],"="&amp;'Daily Gas'!AP6)</f>
        <v>0</v>
      </c>
      <c r="AT6" s="133">
        <v>45678</v>
      </c>
      <c r="AU6" s="134">
        <f>SUMIFS(Gas_DB2[میزان مصرف],Gas_DB2[تاریخ],"="&amp;'Daily Gas'!AT6)</f>
        <v>0</v>
      </c>
      <c r="AV6" s="135">
        <f>COUNTIFS(Gas_DB2[تاریخ],"="&amp;'Daily Gas'!AT6,Gas_DB2[میزان مصرف],"&gt;"&amp;0)</f>
        <v>0</v>
      </c>
      <c r="AW6" s="136">
        <f>SUMIFS(Gas_DB2[میزان ورود],Gas_DB2[تاریخ],"="&amp;'Daily Gas'!AT6)</f>
        <v>0</v>
      </c>
      <c r="AX6" s="133">
        <v>45708</v>
      </c>
      <c r="AY6" s="134">
        <f>SUMIFS(Gas_DB2[میزان مصرف],Gas_DB2[تاریخ],"="&amp;'Daily Gas'!AX6)</f>
        <v>0</v>
      </c>
      <c r="AZ6" s="135">
        <f>COUNTIFS(Gas_DB2[تاریخ],"="&amp;'Daily Gas'!AX6,Gas_DB2[میزان مصرف],"&gt;"&amp;0)</f>
        <v>0</v>
      </c>
      <c r="BA6" s="136">
        <f>SUMIFS(Gas_DB2[میزان ورود],Gas_DB2[تاریخ],"="&amp;'Daily Gas'!AX6)</f>
        <v>0</v>
      </c>
    </row>
    <row r="7" spans="1:53" ht="28.5" x14ac:dyDescent="0.25">
      <c r="A7" s="128"/>
      <c r="B7" s="133">
        <v>45344</v>
      </c>
      <c r="C7" s="134">
        <f>SUMIFS(Gas_DB2[میزان مصرف],Gas_DB2[تاریخ],"="&amp;'Daily Gas'!B7)</f>
        <v>1313</v>
      </c>
      <c r="D7" s="135">
        <f>COUNTIFS(Gas_DB2[تاریخ],"="&amp;'Daily Gas'!B7,Gas_DB2[میزان مصرف],"&gt;"&amp;0)</f>
        <v>7</v>
      </c>
      <c r="E7" s="136">
        <f>SUMIFS(Gas_DB2[میزان ورود],Gas_DB2[تاریخ],"="&amp;'Daily Gas'!B7)</f>
        <v>0</v>
      </c>
      <c r="F7" s="133">
        <v>45373</v>
      </c>
      <c r="G7" s="134">
        <f>SUMIFS(Gas_DB2[میزان مصرف],Gas_DB2[تاریخ],"="&amp;'Daily Gas'!F7)</f>
        <v>0</v>
      </c>
      <c r="H7" s="135">
        <f>COUNTIFS(Gas_DB2[تاریخ],"="&amp;'Daily Gas'!F7,Gas_DB2[میزان مصرف],"&gt;"&amp;0)</f>
        <v>0</v>
      </c>
      <c r="I7" s="136">
        <f>SUMIFS(Gas_DB2[میزان ورود],Gas_DB2[تاریخ],"="&amp;'Daily Gas'!F7)</f>
        <v>0</v>
      </c>
      <c r="J7" s="133">
        <v>45404</v>
      </c>
      <c r="K7" s="134">
        <f>SUMIFS(Gas_DB2[میزان مصرف],Gas_DB2[تاریخ],"="&amp;'Daily Gas'!J7)</f>
        <v>653</v>
      </c>
      <c r="L7" s="135">
        <f>COUNTIFS(Gas_DB2[تاریخ],"="&amp;'Daily Gas'!J7,Gas_DB2[میزان مصرف],"&gt;"&amp;0)</f>
        <v>2</v>
      </c>
      <c r="M7" s="136">
        <f>SUMIFS(Gas_DB2[میزان ورود],Gas_DB2[تاریخ],"="&amp;'Daily Gas'!J7)</f>
        <v>0</v>
      </c>
      <c r="N7" s="133">
        <v>45435</v>
      </c>
      <c r="O7" s="134">
        <f>SUMIFS(Gas_DB2[میزان مصرف],Gas_DB2[تاریخ],"="&amp;'Daily Gas'!N7)</f>
        <v>0</v>
      </c>
      <c r="P7" s="135">
        <f>COUNTIFS(Gas_DB2[تاریخ],"="&amp;'Daily Gas'!N7,Gas_DB2[میزان مصرف],"&gt;"&amp;0)</f>
        <v>0</v>
      </c>
      <c r="Q7" s="136">
        <f>SUMIFS(Gas_DB2[میزان ورود],Gas_DB2[تاریخ],"="&amp;'Daily Gas'!N7)</f>
        <v>0</v>
      </c>
      <c r="R7" s="133">
        <v>45466</v>
      </c>
      <c r="S7" s="134">
        <f>SUMIFS(Gas_DB2[میزان مصرف],Gas_DB2[تاریخ],"="&amp;'Daily Gas'!R7)</f>
        <v>2697</v>
      </c>
      <c r="T7" s="135">
        <f>COUNTIFS(Gas_DB2[تاریخ],"="&amp;'Daily Gas'!R7,Gas_DB2[میزان مصرف],"&gt;"&amp;0)</f>
        <v>19</v>
      </c>
      <c r="U7" s="136">
        <f>SUMIFS(Gas_DB2[میزان ورود],Gas_DB2[تاریخ],"="&amp;'Daily Gas'!R7)</f>
        <v>0</v>
      </c>
      <c r="V7" s="133">
        <v>45497</v>
      </c>
      <c r="W7" s="134">
        <f>SUMIFS(Gas_DB2[میزان مصرف],Gas_DB2[تاریخ],"="&amp;'Daily Gas'!V7)</f>
        <v>2856</v>
      </c>
      <c r="X7" s="135">
        <f>COUNTIFS(Gas_DB2[تاریخ],"="&amp;'Daily Gas'!V7,Gas_DB2[میزان مصرف],"&gt;"&amp;0)</f>
        <v>18</v>
      </c>
      <c r="Y7" s="136">
        <f>SUMIFS(Gas_DB2[میزان ورود],Gas_DB2[تاریخ],"="&amp;'Daily Gas'!V7)</f>
        <v>0</v>
      </c>
      <c r="Z7" s="133">
        <v>45528</v>
      </c>
      <c r="AA7" s="134">
        <f>SUMIFS(Gas_DB2[میزان مصرف],Gas_DB2[تاریخ],"="&amp;'Daily Gas'!Z7)</f>
        <v>4477</v>
      </c>
      <c r="AB7" s="135">
        <f>COUNTIFS(Gas_DB2[تاریخ],"="&amp;'Daily Gas'!Z7,Gas_DB2[میزان مصرف],"&gt;"&amp;0)</f>
        <v>23</v>
      </c>
      <c r="AC7" s="136">
        <f>SUMIFS(Gas_DB2[میزان ورود],Gas_DB2[تاریخ],"="&amp;'Daily Gas'!Z7)</f>
        <v>0</v>
      </c>
      <c r="AD7" s="133">
        <v>45559</v>
      </c>
      <c r="AE7" s="134">
        <f>SUMIFS(Gas_DB2[میزان مصرف],Gas_DB2[تاریخ],"="&amp;'Daily Gas'!AD7)</f>
        <v>4693</v>
      </c>
      <c r="AF7" s="135">
        <f>COUNTIFS(Gas_DB2[تاریخ],"="&amp;'Daily Gas'!AD7,Gas_DB2[میزان مصرف],"&gt;"&amp;0)</f>
        <v>32</v>
      </c>
      <c r="AG7" s="136">
        <f>SUMIFS(Gas_DB2[میزان ورود],Gas_DB2[تاریخ],"="&amp;'Daily Gas'!AD7)</f>
        <v>0</v>
      </c>
      <c r="AH7" s="133">
        <v>45589</v>
      </c>
      <c r="AI7" s="134">
        <f>SUMIFS(Gas_DB2[میزان مصرف],Gas_DB2[تاریخ],"="&amp;'Daily Gas'!AH7)</f>
        <v>0</v>
      </c>
      <c r="AJ7" s="135">
        <f>COUNTIFS(Gas_DB2[تاریخ],"="&amp;'Daily Gas'!AH7,Gas_DB2[میزان مصرف],"&gt;"&amp;0)</f>
        <v>0</v>
      </c>
      <c r="AK7" s="136">
        <f>SUMIFS(Gas_DB2[میزان ورود],Gas_DB2[تاریخ],"="&amp;'Daily Gas'!AH7)</f>
        <v>0</v>
      </c>
      <c r="AL7" s="133">
        <v>45619</v>
      </c>
      <c r="AM7" s="134">
        <f>SUMIFS(Gas_DB2[میزان مصرف],Gas_DB2[تاریخ],"="&amp;'Daily Gas'!AL7)</f>
        <v>0</v>
      </c>
      <c r="AN7" s="135">
        <f>COUNTIFS(Gas_DB2[تاریخ],"="&amp;'Daily Gas'!AL7,Gas_DB2[میزان مصرف],"&gt;"&amp;0)</f>
        <v>0</v>
      </c>
      <c r="AO7" s="136">
        <f>SUMIFS(Gas_DB2[میزان ورود],Gas_DB2[تاریخ],"="&amp;'Daily Gas'!AL7)</f>
        <v>0</v>
      </c>
      <c r="AP7" s="133">
        <v>45649</v>
      </c>
      <c r="AQ7" s="134">
        <f>SUMIFS(Gas_DB2[میزان مصرف],Gas_DB2[تاریخ],"="&amp;'Daily Gas'!AP7)</f>
        <v>0</v>
      </c>
      <c r="AR7" s="135">
        <f>COUNTIFS(Gas_DB2[تاریخ],"="&amp;'Daily Gas'!AP7,Gas_DB2[میزان مصرف],"&gt;"&amp;0)</f>
        <v>0</v>
      </c>
      <c r="AS7" s="136">
        <f>SUMIFS(Gas_DB2[میزان ورود],Gas_DB2[تاریخ],"="&amp;'Daily Gas'!AP7)</f>
        <v>0</v>
      </c>
      <c r="AT7" s="133">
        <v>45679</v>
      </c>
      <c r="AU7" s="134">
        <f>SUMIFS(Gas_DB2[میزان مصرف],Gas_DB2[تاریخ],"="&amp;'Daily Gas'!AT7)</f>
        <v>0</v>
      </c>
      <c r="AV7" s="135">
        <f>COUNTIFS(Gas_DB2[تاریخ],"="&amp;'Daily Gas'!AT7,Gas_DB2[میزان مصرف],"&gt;"&amp;0)</f>
        <v>0</v>
      </c>
      <c r="AW7" s="136">
        <f>SUMIFS(Gas_DB2[میزان ورود],Gas_DB2[تاریخ],"="&amp;'Daily Gas'!AT7)</f>
        <v>0</v>
      </c>
      <c r="AX7" s="133">
        <v>45709</v>
      </c>
      <c r="AY7" s="134">
        <f>SUMIFS(Gas_DB2[میزان مصرف],Gas_DB2[تاریخ],"="&amp;'Daily Gas'!AX7)</f>
        <v>0</v>
      </c>
      <c r="AZ7" s="135">
        <f>COUNTIFS(Gas_DB2[تاریخ],"="&amp;'Daily Gas'!AX7,Gas_DB2[میزان مصرف],"&gt;"&amp;0)</f>
        <v>0</v>
      </c>
      <c r="BA7" s="136">
        <f>SUMIFS(Gas_DB2[میزان ورود],Gas_DB2[تاریخ],"="&amp;'Daily Gas'!AX7)</f>
        <v>0</v>
      </c>
    </row>
    <row r="8" spans="1:53" ht="28.5" x14ac:dyDescent="0.25">
      <c r="A8" s="128"/>
      <c r="B8" s="133">
        <v>45345</v>
      </c>
      <c r="C8" s="134">
        <f>SUMIFS(Gas_DB2[میزان مصرف],Gas_DB2[تاریخ],"="&amp;'Daily Gas'!B8)</f>
        <v>0</v>
      </c>
      <c r="D8" s="135">
        <f>COUNTIFS(Gas_DB2[تاریخ],"="&amp;'Daily Gas'!B8,Gas_DB2[میزان مصرف],"&gt;"&amp;0)</f>
        <v>0</v>
      </c>
      <c r="E8" s="136">
        <f>SUMIFS(Gas_DB2[میزان ورود],Gas_DB2[تاریخ],"="&amp;'Daily Gas'!B8)</f>
        <v>0</v>
      </c>
      <c r="F8" s="133">
        <v>45374</v>
      </c>
      <c r="G8" s="134">
        <f>SUMIFS(Gas_DB2[میزان مصرف],Gas_DB2[تاریخ],"="&amp;'Daily Gas'!F8)</f>
        <v>0</v>
      </c>
      <c r="H8" s="135">
        <f>COUNTIFS(Gas_DB2[تاریخ],"="&amp;'Daily Gas'!F8,Gas_DB2[میزان مصرف],"&gt;"&amp;0)</f>
        <v>0</v>
      </c>
      <c r="I8" s="136">
        <f>SUMIFS(Gas_DB2[میزان ورود],Gas_DB2[تاریخ],"="&amp;'Daily Gas'!F8)</f>
        <v>0</v>
      </c>
      <c r="J8" s="133">
        <v>45405</v>
      </c>
      <c r="K8" s="134">
        <f>SUMIFS(Gas_DB2[میزان مصرف],Gas_DB2[تاریخ],"="&amp;'Daily Gas'!J8)</f>
        <v>2665</v>
      </c>
      <c r="L8" s="135">
        <f>COUNTIFS(Gas_DB2[تاریخ],"="&amp;'Daily Gas'!J8,Gas_DB2[میزان مصرف],"&gt;"&amp;0)</f>
        <v>13</v>
      </c>
      <c r="M8" s="136">
        <f>SUMIFS(Gas_DB2[میزان ورود],Gas_DB2[تاریخ],"="&amp;'Daily Gas'!J8)</f>
        <v>0</v>
      </c>
      <c r="N8" s="133">
        <v>45436</v>
      </c>
      <c r="O8" s="134">
        <f>SUMIFS(Gas_DB2[میزان مصرف],Gas_DB2[تاریخ],"="&amp;'Daily Gas'!N8)</f>
        <v>2763</v>
      </c>
      <c r="P8" s="135">
        <f>COUNTIFS(Gas_DB2[تاریخ],"="&amp;'Daily Gas'!N8,Gas_DB2[میزان مصرف],"&gt;"&amp;0)</f>
        <v>17</v>
      </c>
      <c r="Q8" s="136">
        <f>SUMIFS(Gas_DB2[میزان ورود],Gas_DB2[تاریخ],"="&amp;'Daily Gas'!N8)</f>
        <v>0</v>
      </c>
      <c r="R8" s="133">
        <v>45467</v>
      </c>
      <c r="S8" s="134">
        <f>SUMIFS(Gas_DB2[میزان مصرف],Gas_DB2[تاریخ],"="&amp;'Daily Gas'!R8)</f>
        <v>1686</v>
      </c>
      <c r="T8" s="135">
        <f>COUNTIFS(Gas_DB2[تاریخ],"="&amp;'Daily Gas'!R8,Gas_DB2[میزان مصرف],"&gt;"&amp;0)</f>
        <v>11</v>
      </c>
      <c r="U8" s="136">
        <f>SUMIFS(Gas_DB2[میزان ورود],Gas_DB2[تاریخ],"="&amp;'Daily Gas'!R8)</f>
        <v>0</v>
      </c>
      <c r="V8" s="133">
        <v>45498</v>
      </c>
      <c r="W8" s="134">
        <f>SUMIFS(Gas_DB2[میزان مصرف],Gas_DB2[تاریخ],"="&amp;'Daily Gas'!V8)</f>
        <v>4857</v>
      </c>
      <c r="X8" s="135">
        <f>COUNTIFS(Gas_DB2[تاریخ],"="&amp;'Daily Gas'!V8,Gas_DB2[میزان مصرف],"&gt;"&amp;0)</f>
        <v>31</v>
      </c>
      <c r="Y8" s="136">
        <f>SUMIFS(Gas_DB2[میزان ورود],Gas_DB2[تاریخ],"="&amp;'Daily Gas'!V8)</f>
        <v>0</v>
      </c>
      <c r="Z8" s="133">
        <v>45529</v>
      </c>
      <c r="AA8" s="134">
        <f>SUMIFS(Gas_DB2[میزان مصرف],Gas_DB2[تاریخ],"="&amp;'Daily Gas'!Z8)</f>
        <v>0</v>
      </c>
      <c r="AB8" s="135">
        <f>COUNTIFS(Gas_DB2[تاریخ],"="&amp;'Daily Gas'!Z8,Gas_DB2[میزان مصرف],"&gt;"&amp;0)</f>
        <v>0</v>
      </c>
      <c r="AC8" s="136">
        <f>SUMIFS(Gas_DB2[میزان ورود],Gas_DB2[تاریخ],"="&amp;'Daily Gas'!Z8)</f>
        <v>0</v>
      </c>
      <c r="AD8" s="133">
        <v>45560</v>
      </c>
      <c r="AE8" s="134">
        <f>SUMIFS(Gas_DB2[میزان مصرف],Gas_DB2[تاریخ],"="&amp;'Daily Gas'!AD8)</f>
        <v>4532</v>
      </c>
      <c r="AF8" s="135">
        <f>COUNTIFS(Gas_DB2[تاریخ],"="&amp;'Daily Gas'!AD8,Gas_DB2[میزان مصرف],"&gt;"&amp;0)</f>
        <v>27</v>
      </c>
      <c r="AG8" s="136">
        <f>SUMIFS(Gas_DB2[میزان ورود],Gas_DB2[تاریخ],"="&amp;'Daily Gas'!AD8)</f>
        <v>0</v>
      </c>
      <c r="AH8" s="133">
        <v>45590</v>
      </c>
      <c r="AI8" s="134">
        <f>SUMIFS(Gas_DB2[میزان مصرف],Gas_DB2[تاریخ],"="&amp;'Daily Gas'!AH8)</f>
        <v>0</v>
      </c>
      <c r="AJ8" s="135">
        <f>COUNTIFS(Gas_DB2[تاریخ],"="&amp;'Daily Gas'!AH8,Gas_DB2[میزان مصرف],"&gt;"&amp;0)</f>
        <v>0</v>
      </c>
      <c r="AK8" s="136">
        <f>SUMIFS(Gas_DB2[میزان ورود],Gas_DB2[تاریخ],"="&amp;'Daily Gas'!AH8)</f>
        <v>0</v>
      </c>
      <c r="AL8" s="133">
        <v>45620</v>
      </c>
      <c r="AM8" s="134">
        <f>SUMIFS(Gas_DB2[میزان مصرف],Gas_DB2[تاریخ],"="&amp;'Daily Gas'!AL8)</f>
        <v>0</v>
      </c>
      <c r="AN8" s="135">
        <f>COUNTIFS(Gas_DB2[تاریخ],"="&amp;'Daily Gas'!AL8,Gas_DB2[میزان مصرف],"&gt;"&amp;0)</f>
        <v>0</v>
      </c>
      <c r="AO8" s="136">
        <f>SUMIFS(Gas_DB2[میزان ورود],Gas_DB2[تاریخ],"="&amp;'Daily Gas'!AL8)</f>
        <v>0</v>
      </c>
      <c r="AP8" s="133">
        <v>45650</v>
      </c>
      <c r="AQ8" s="134">
        <f>SUMIFS(Gas_DB2[میزان مصرف],Gas_DB2[تاریخ],"="&amp;'Daily Gas'!AP8)</f>
        <v>0</v>
      </c>
      <c r="AR8" s="135">
        <f>COUNTIFS(Gas_DB2[تاریخ],"="&amp;'Daily Gas'!AP8,Gas_DB2[میزان مصرف],"&gt;"&amp;0)</f>
        <v>0</v>
      </c>
      <c r="AS8" s="136">
        <f>SUMIFS(Gas_DB2[میزان ورود],Gas_DB2[تاریخ],"="&amp;'Daily Gas'!AP8)</f>
        <v>0</v>
      </c>
      <c r="AT8" s="133">
        <v>45680</v>
      </c>
      <c r="AU8" s="134">
        <f>SUMIFS(Gas_DB2[میزان مصرف],Gas_DB2[تاریخ],"="&amp;'Daily Gas'!AT8)</f>
        <v>0</v>
      </c>
      <c r="AV8" s="135">
        <f>COUNTIFS(Gas_DB2[تاریخ],"="&amp;'Daily Gas'!AT8,Gas_DB2[میزان مصرف],"&gt;"&amp;0)</f>
        <v>0</v>
      </c>
      <c r="AW8" s="136">
        <f>SUMIFS(Gas_DB2[میزان ورود],Gas_DB2[تاریخ],"="&amp;'Daily Gas'!AT8)</f>
        <v>0</v>
      </c>
      <c r="AX8" s="133">
        <v>45710</v>
      </c>
      <c r="AY8" s="134">
        <f>SUMIFS(Gas_DB2[میزان مصرف],Gas_DB2[تاریخ],"="&amp;'Daily Gas'!AX8)</f>
        <v>0</v>
      </c>
      <c r="AZ8" s="135">
        <f>COUNTIFS(Gas_DB2[تاریخ],"="&amp;'Daily Gas'!AX8,Gas_DB2[میزان مصرف],"&gt;"&amp;0)</f>
        <v>0</v>
      </c>
      <c r="BA8" s="136">
        <f>SUMIFS(Gas_DB2[میزان ورود],Gas_DB2[تاریخ],"="&amp;'Daily Gas'!AX8)</f>
        <v>0</v>
      </c>
    </row>
    <row r="9" spans="1:53" ht="28.5" x14ac:dyDescent="0.25">
      <c r="A9" s="128"/>
      <c r="B9" s="133">
        <v>45346</v>
      </c>
      <c r="C9" s="134">
        <f>SUMIFS(Gas_DB2[میزان مصرف],Gas_DB2[تاریخ],"="&amp;'Daily Gas'!B9)</f>
        <v>0</v>
      </c>
      <c r="D9" s="135">
        <f>COUNTIFS(Gas_DB2[تاریخ],"="&amp;'Daily Gas'!B9,Gas_DB2[میزان مصرف],"&gt;"&amp;0)</f>
        <v>0</v>
      </c>
      <c r="E9" s="136">
        <f>SUMIFS(Gas_DB2[میزان ورود],Gas_DB2[تاریخ],"="&amp;'Daily Gas'!B9)</f>
        <v>0</v>
      </c>
      <c r="F9" s="133">
        <v>45375</v>
      </c>
      <c r="G9" s="134">
        <f>SUMIFS(Gas_DB2[میزان مصرف],Gas_DB2[تاریخ],"="&amp;'Daily Gas'!F9)</f>
        <v>450</v>
      </c>
      <c r="H9" s="135">
        <f>COUNTIFS(Gas_DB2[تاریخ],"="&amp;'Daily Gas'!F9,Gas_DB2[میزان مصرف],"&gt;"&amp;0)</f>
        <v>3</v>
      </c>
      <c r="I9" s="136">
        <f>SUMIFS(Gas_DB2[میزان ورود],Gas_DB2[تاریخ],"="&amp;'Daily Gas'!F9)</f>
        <v>0</v>
      </c>
      <c r="J9" s="133">
        <v>45406</v>
      </c>
      <c r="K9" s="134">
        <f>SUMIFS(Gas_DB2[میزان مصرف],Gas_DB2[تاریخ],"="&amp;'Daily Gas'!J9)</f>
        <v>0</v>
      </c>
      <c r="L9" s="135">
        <f>COUNTIFS(Gas_DB2[تاریخ],"="&amp;'Daily Gas'!J9,Gas_DB2[میزان مصرف],"&gt;"&amp;0)</f>
        <v>0</v>
      </c>
      <c r="M9" s="136">
        <f>SUMIFS(Gas_DB2[میزان ورود],Gas_DB2[تاریخ],"="&amp;'Daily Gas'!J9)</f>
        <v>0</v>
      </c>
      <c r="N9" s="133">
        <v>45437</v>
      </c>
      <c r="O9" s="134">
        <f>SUMIFS(Gas_DB2[میزان مصرف],Gas_DB2[تاریخ],"="&amp;'Daily Gas'!N9)</f>
        <v>1286</v>
      </c>
      <c r="P9" s="135">
        <f>COUNTIFS(Gas_DB2[تاریخ],"="&amp;'Daily Gas'!N9,Gas_DB2[میزان مصرف],"&gt;"&amp;0)</f>
        <v>5</v>
      </c>
      <c r="Q9" s="136">
        <f>SUMIFS(Gas_DB2[میزان ورود],Gas_DB2[تاریخ],"="&amp;'Daily Gas'!N9)</f>
        <v>0</v>
      </c>
      <c r="R9" s="133">
        <v>45468</v>
      </c>
      <c r="S9" s="134">
        <f>SUMIFS(Gas_DB2[میزان مصرف],Gas_DB2[تاریخ],"="&amp;'Daily Gas'!R9)</f>
        <v>3777</v>
      </c>
      <c r="T9" s="135">
        <f>COUNTIFS(Gas_DB2[تاریخ],"="&amp;'Daily Gas'!R9,Gas_DB2[میزان مصرف],"&gt;"&amp;0)</f>
        <v>21</v>
      </c>
      <c r="U9" s="136">
        <f>SUMIFS(Gas_DB2[میزان ورود],Gas_DB2[تاریخ],"="&amp;'Daily Gas'!R9)</f>
        <v>0</v>
      </c>
      <c r="V9" s="133">
        <v>45499</v>
      </c>
      <c r="W9" s="134">
        <f>SUMIFS(Gas_DB2[میزان مصرف],Gas_DB2[تاریخ],"="&amp;'Daily Gas'!V9)</f>
        <v>0</v>
      </c>
      <c r="X9" s="135">
        <f>COUNTIFS(Gas_DB2[تاریخ],"="&amp;'Daily Gas'!V9,Gas_DB2[میزان مصرف],"&gt;"&amp;0)</f>
        <v>0</v>
      </c>
      <c r="Y9" s="136">
        <f>SUMIFS(Gas_DB2[میزان ورود],Gas_DB2[تاریخ],"="&amp;'Daily Gas'!V9)</f>
        <v>0</v>
      </c>
      <c r="Z9" s="133">
        <v>45530</v>
      </c>
      <c r="AA9" s="134">
        <f>SUMIFS(Gas_DB2[میزان مصرف],Gas_DB2[تاریخ],"="&amp;'Daily Gas'!Z9)</f>
        <v>6392</v>
      </c>
      <c r="AB9" s="135">
        <f>COUNTIFS(Gas_DB2[تاریخ],"="&amp;'Daily Gas'!Z9,Gas_DB2[میزان مصرف],"&gt;"&amp;0)</f>
        <v>32</v>
      </c>
      <c r="AC9" s="136">
        <f>SUMIFS(Gas_DB2[میزان ورود],Gas_DB2[تاریخ],"="&amp;'Daily Gas'!Z9)</f>
        <v>0</v>
      </c>
      <c r="AD9" s="133">
        <v>45561</v>
      </c>
      <c r="AE9" s="134">
        <f>SUMIFS(Gas_DB2[میزان مصرف],Gas_DB2[تاریخ],"="&amp;'Daily Gas'!AD9)</f>
        <v>4789</v>
      </c>
      <c r="AF9" s="135">
        <f>COUNTIFS(Gas_DB2[تاریخ],"="&amp;'Daily Gas'!AD9,Gas_DB2[میزان مصرف],"&gt;"&amp;0)</f>
        <v>31</v>
      </c>
      <c r="AG9" s="136">
        <f>SUMIFS(Gas_DB2[میزان ورود],Gas_DB2[تاریخ],"="&amp;'Daily Gas'!AD9)</f>
        <v>108500</v>
      </c>
      <c r="AH9" s="133">
        <v>45591</v>
      </c>
      <c r="AI9" s="134">
        <f>SUMIFS(Gas_DB2[میزان مصرف],Gas_DB2[تاریخ],"="&amp;'Daily Gas'!AH9)</f>
        <v>0</v>
      </c>
      <c r="AJ9" s="135">
        <f>COUNTIFS(Gas_DB2[تاریخ],"="&amp;'Daily Gas'!AH9,Gas_DB2[میزان مصرف],"&gt;"&amp;0)</f>
        <v>0</v>
      </c>
      <c r="AK9" s="136">
        <f>SUMIFS(Gas_DB2[میزان ورود],Gas_DB2[تاریخ],"="&amp;'Daily Gas'!AH9)</f>
        <v>0</v>
      </c>
      <c r="AL9" s="133">
        <v>45621</v>
      </c>
      <c r="AM9" s="134">
        <f>SUMIFS(Gas_DB2[میزان مصرف],Gas_DB2[تاریخ],"="&amp;'Daily Gas'!AL9)</f>
        <v>0</v>
      </c>
      <c r="AN9" s="135">
        <f>COUNTIFS(Gas_DB2[تاریخ],"="&amp;'Daily Gas'!AL9,Gas_DB2[میزان مصرف],"&gt;"&amp;0)</f>
        <v>0</v>
      </c>
      <c r="AO9" s="136">
        <f>SUMIFS(Gas_DB2[میزان ورود],Gas_DB2[تاریخ],"="&amp;'Daily Gas'!AL9)</f>
        <v>0</v>
      </c>
      <c r="AP9" s="133">
        <v>45651</v>
      </c>
      <c r="AQ9" s="134">
        <f>SUMIFS(Gas_DB2[میزان مصرف],Gas_DB2[تاریخ],"="&amp;'Daily Gas'!AP9)</f>
        <v>0</v>
      </c>
      <c r="AR9" s="135">
        <f>COUNTIFS(Gas_DB2[تاریخ],"="&amp;'Daily Gas'!AP9,Gas_DB2[میزان مصرف],"&gt;"&amp;0)</f>
        <v>0</v>
      </c>
      <c r="AS9" s="136">
        <f>SUMIFS(Gas_DB2[میزان ورود],Gas_DB2[تاریخ],"="&amp;'Daily Gas'!AP9)</f>
        <v>0</v>
      </c>
      <c r="AT9" s="133">
        <v>45681</v>
      </c>
      <c r="AU9" s="134">
        <f>SUMIFS(Gas_DB2[میزان مصرف],Gas_DB2[تاریخ],"="&amp;'Daily Gas'!AT9)</f>
        <v>0</v>
      </c>
      <c r="AV9" s="135">
        <f>COUNTIFS(Gas_DB2[تاریخ],"="&amp;'Daily Gas'!AT9,Gas_DB2[میزان مصرف],"&gt;"&amp;0)</f>
        <v>0</v>
      </c>
      <c r="AW9" s="136">
        <f>SUMIFS(Gas_DB2[میزان ورود],Gas_DB2[تاریخ],"="&amp;'Daily Gas'!AT9)</f>
        <v>0</v>
      </c>
      <c r="AX9" s="133">
        <v>45711</v>
      </c>
      <c r="AY9" s="134">
        <f>SUMIFS(Gas_DB2[میزان مصرف],Gas_DB2[تاریخ],"="&amp;'Daily Gas'!AX9)</f>
        <v>0</v>
      </c>
      <c r="AZ9" s="135">
        <f>COUNTIFS(Gas_DB2[تاریخ],"="&amp;'Daily Gas'!AX9,Gas_DB2[میزان مصرف],"&gt;"&amp;0)</f>
        <v>0</v>
      </c>
      <c r="BA9" s="136">
        <f>SUMIFS(Gas_DB2[میزان ورود],Gas_DB2[تاریخ],"="&amp;'Daily Gas'!AX9)</f>
        <v>0</v>
      </c>
    </row>
    <row r="10" spans="1:53" ht="28.5" x14ac:dyDescent="0.25">
      <c r="A10" s="128"/>
      <c r="B10" s="133">
        <v>45347</v>
      </c>
      <c r="C10" s="134">
        <f>SUMIFS(Gas_DB2[میزان مصرف],Gas_DB2[تاریخ],"="&amp;'Daily Gas'!B10)</f>
        <v>1004</v>
      </c>
      <c r="D10" s="135">
        <f>COUNTIFS(Gas_DB2[تاریخ],"="&amp;'Daily Gas'!B10,Gas_DB2[میزان مصرف],"&gt;"&amp;0)</f>
        <v>9</v>
      </c>
      <c r="E10" s="136">
        <f>SUMIFS(Gas_DB2[میزان ورود],Gas_DB2[تاریخ],"="&amp;'Daily Gas'!B10)</f>
        <v>0</v>
      </c>
      <c r="F10" s="133">
        <v>45376</v>
      </c>
      <c r="G10" s="134">
        <f>SUMIFS(Gas_DB2[میزان مصرف],Gas_DB2[تاریخ],"="&amp;'Daily Gas'!F10)</f>
        <v>1240</v>
      </c>
      <c r="H10" s="135">
        <f>COUNTIFS(Gas_DB2[تاریخ],"="&amp;'Daily Gas'!F10,Gas_DB2[میزان مصرف],"&gt;"&amp;0)</f>
        <v>7</v>
      </c>
      <c r="I10" s="136">
        <f>SUMIFS(Gas_DB2[میزان ورود],Gas_DB2[تاریخ],"="&amp;'Daily Gas'!F10)</f>
        <v>0</v>
      </c>
      <c r="J10" s="133">
        <v>45407</v>
      </c>
      <c r="K10" s="134">
        <f>SUMIFS(Gas_DB2[میزان مصرف],Gas_DB2[تاریخ],"="&amp;'Daily Gas'!J10)</f>
        <v>1789</v>
      </c>
      <c r="L10" s="135">
        <f>COUNTIFS(Gas_DB2[تاریخ],"="&amp;'Daily Gas'!J10,Gas_DB2[میزان مصرف],"&gt;"&amp;0)</f>
        <v>8</v>
      </c>
      <c r="M10" s="136">
        <f>SUMIFS(Gas_DB2[میزان ورود],Gas_DB2[تاریخ],"="&amp;'Daily Gas'!J10)</f>
        <v>0</v>
      </c>
      <c r="N10" s="133">
        <v>45438</v>
      </c>
      <c r="O10" s="134">
        <f>SUMIFS(Gas_DB2[میزان مصرف],Gas_DB2[تاریخ],"="&amp;'Daily Gas'!N10)</f>
        <v>1705</v>
      </c>
      <c r="P10" s="135">
        <f>COUNTIFS(Gas_DB2[تاریخ],"="&amp;'Daily Gas'!N10,Gas_DB2[میزان مصرف],"&gt;"&amp;0)</f>
        <v>10</v>
      </c>
      <c r="Q10" s="136">
        <f>SUMIFS(Gas_DB2[میزان ورود],Gas_DB2[تاریخ],"="&amp;'Daily Gas'!N10)</f>
        <v>0</v>
      </c>
      <c r="R10" s="133">
        <v>45469</v>
      </c>
      <c r="S10" s="134">
        <f>SUMIFS(Gas_DB2[میزان مصرف],Gas_DB2[تاریخ],"="&amp;'Daily Gas'!R10)</f>
        <v>1902</v>
      </c>
      <c r="T10" s="135">
        <f>COUNTIFS(Gas_DB2[تاریخ],"="&amp;'Daily Gas'!R10,Gas_DB2[میزان مصرف],"&gt;"&amp;0)</f>
        <v>12</v>
      </c>
      <c r="U10" s="136">
        <f>SUMIFS(Gas_DB2[میزان ورود],Gas_DB2[تاریخ],"="&amp;'Daily Gas'!R10)</f>
        <v>0</v>
      </c>
      <c r="V10" s="133">
        <v>45500</v>
      </c>
      <c r="W10" s="134">
        <f>SUMIFS(Gas_DB2[میزان مصرف],Gas_DB2[تاریخ],"="&amp;'Daily Gas'!V10)</f>
        <v>4814</v>
      </c>
      <c r="X10" s="135">
        <f>COUNTIFS(Gas_DB2[تاریخ],"="&amp;'Daily Gas'!V10,Gas_DB2[میزان مصرف],"&gt;"&amp;0)</f>
        <v>25</v>
      </c>
      <c r="Y10" s="136">
        <f>SUMIFS(Gas_DB2[میزان ورود],Gas_DB2[تاریخ],"="&amp;'Daily Gas'!V10)</f>
        <v>0</v>
      </c>
      <c r="Z10" s="133">
        <v>45531</v>
      </c>
      <c r="AA10" s="134">
        <f>SUMIFS(Gas_DB2[میزان مصرف],Gas_DB2[تاریخ],"="&amp;'Daily Gas'!Z10)</f>
        <v>3919</v>
      </c>
      <c r="AB10" s="135">
        <f>COUNTIFS(Gas_DB2[تاریخ],"="&amp;'Daily Gas'!Z10,Gas_DB2[میزان مصرف],"&gt;"&amp;0)</f>
        <v>19</v>
      </c>
      <c r="AC10" s="136">
        <f>SUMIFS(Gas_DB2[میزان ورود],Gas_DB2[تاریخ],"="&amp;'Daily Gas'!Z10)</f>
        <v>0</v>
      </c>
      <c r="AD10" s="133">
        <v>45562</v>
      </c>
      <c r="AE10" s="134">
        <f>SUMIFS(Gas_DB2[میزان مصرف],Gas_DB2[تاریخ],"="&amp;'Daily Gas'!AD10)</f>
        <v>0</v>
      </c>
      <c r="AF10" s="135">
        <f>COUNTIFS(Gas_DB2[تاریخ],"="&amp;'Daily Gas'!AD10,Gas_DB2[میزان مصرف],"&gt;"&amp;0)</f>
        <v>0</v>
      </c>
      <c r="AG10" s="136">
        <f>SUMIFS(Gas_DB2[میزان ورود],Gas_DB2[تاریخ],"="&amp;'Daily Gas'!AD10)</f>
        <v>0</v>
      </c>
      <c r="AH10" s="133">
        <v>45592</v>
      </c>
      <c r="AI10" s="134">
        <f>SUMIFS(Gas_DB2[میزان مصرف],Gas_DB2[تاریخ],"="&amp;'Daily Gas'!AH10)</f>
        <v>0</v>
      </c>
      <c r="AJ10" s="135">
        <f>COUNTIFS(Gas_DB2[تاریخ],"="&amp;'Daily Gas'!AH10,Gas_DB2[میزان مصرف],"&gt;"&amp;0)</f>
        <v>0</v>
      </c>
      <c r="AK10" s="136">
        <f>SUMIFS(Gas_DB2[میزان ورود],Gas_DB2[تاریخ],"="&amp;'Daily Gas'!AH10)</f>
        <v>0</v>
      </c>
      <c r="AL10" s="133">
        <v>45622</v>
      </c>
      <c r="AM10" s="134">
        <f>SUMIFS(Gas_DB2[میزان مصرف],Gas_DB2[تاریخ],"="&amp;'Daily Gas'!AL10)</f>
        <v>0</v>
      </c>
      <c r="AN10" s="135">
        <f>COUNTIFS(Gas_DB2[تاریخ],"="&amp;'Daily Gas'!AL10,Gas_DB2[میزان مصرف],"&gt;"&amp;0)</f>
        <v>0</v>
      </c>
      <c r="AO10" s="136">
        <f>SUMIFS(Gas_DB2[میزان ورود],Gas_DB2[تاریخ],"="&amp;'Daily Gas'!AL10)</f>
        <v>0</v>
      </c>
      <c r="AP10" s="133">
        <v>45652</v>
      </c>
      <c r="AQ10" s="134">
        <f>SUMIFS(Gas_DB2[میزان مصرف],Gas_DB2[تاریخ],"="&amp;'Daily Gas'!AP10)</f>
        <v>0</v>
      </c>
      <c r="AR10" s="135">
        <f>COUNTIFS(Gas_DB2[تاریخ],"="&amp;'Daily Gas'!AP10,Gas_DB2[میزان مصرف],"&gt;"&amp;0)</f>
        <v>0</v>
      </c>
      <c r="AS10" s="136">
        <f>SUMIFS(Gas_DB2[میزان ورود],Gas_DB2[تاریخ],"="&amp;'Daily Gas'!AP10)</f>
        <v>0</v>
      </c>
      <c r="AT10" s="133">
        <v>45682</v>
      </c>
      <c r="AU10" s="134">
        <f>SUMIFS(Gas_DB2[میزان مصرف],Gas_DB2[تاریخ],"="&amp;'Daily Gas'!AT10)</f>
        <v>0</v>
      </c>
      <c r="AV10" s="135">
        <f>COUNTIFS(Gas_DB2[تاریخ],"="&amp;'Daily Gas'!AT10,Gas_DB2[میزان مصرف],"&gt;"&amp;0)</f>
        <v>0</v>
      </c>
      <c r="AW10" s="136">
        <f>SUMIFS(Gas_DB2[میزان ورود],Gas_DB2[تاریخ],"="&amp;'Daily Gas'!AT10)</f>
        <v>0</v>
      </c>
      <c r="AX10" s="133">
        <v>45712</v>
      </c>
      <c r="AY10" s="134">
        <f>SUMIFS(Gas_DB2[میزان مصرف],Gas_DB2[تاریخ],"="&amp;'Daily Gas'!AX10)</f>
        <v>0</v>
      </c>
      <c r="AZ10" s="135">
        <f>COUNTIFS(Gas_DB2[تاریخ],"="&amp;'Daily Gas'!AX10,Gas_DB2[میزان مصرف],"&gt;"&amp;0)</f>
        <v>0</v>
      </c>
      <c r="BA10" s="136">
        <f>SUMIFS(Gas_DB2[میزان ورود],Gas_DB2[تاریخ],"="&amp;'Daily Gas'!AX10)</f>
        <v>0</v>
      </c>
    </row>
    <row r="11" spans="1:53" ht="28.5" x14ac:dyDescent="0.25">
      <c r="A11" s="128"/>
      <c r="B11" s="133">
        <v>45348</v>
      </c>
      <c r="C11" s="134">
        <f>SUMIFS(Gas_DB2[میزان مصرف],Gas_DB2[تاریخ],"="&amp;'Daily Gas'!B11)</f>
        <v>0</v>
      </c>
      <c r="D11" s="135">
        <f>COUNTIFS(Gas_DB2[تاریخ],"="&amp;'Daily Gas'!B11,Gas_DB2[میزان مصرف],"&gt;"&amp;0)</f>
        <v>0</v>
      </c>
      <c r="E11" s="136">
        <f>SUMIFS(Gas_DB2[میزان ورود],Gas_DB2[تاریخ],"="&amp;'Daily Gas'!B11)</f>
        <v>5000</v>
      </c>
      <c r="F11" s="133">
        <v>45377</v>
      </c>
      <c r="G11" s="134">
        <f>SUMIFS(Gas_DB2[میزان مصرف],Gas_DB2[تاریخ],"="&amp;'Daily Gas'!F11)</f>
        <v>0</v>
      </c>
      <c r="H11" s="135">
        <f>COUNTIFS(Gas_DB2[تاریخ],"="&amp;'Daily Gas'!F11,Gas_DB2[میزان مصرف],"&gt;"&amp;0)</f>
        <v>0</v>
      </c>
      <c r="I11" s="136">
        <f>SUMIFS(Gas_DB2[میزان ورود],Gas_DB2[تاریخ],"="&amp;'Daily Gas'!F11)</f>
        <v>0</v>
      </c>
      <c r="J11" s="133">
        <v>45408</v>
      </c>
      <c r="K11" s="134">
        <f>SUMIFS(Gas_DB2[میزان مصرف],Gas_DB2[تاریخ],"="&amp;'Daily Gas'!J11)</f>
        <v>0</v>
      </c>
      <c r="L11" s="135">
        <f>COUNTIFS(Gas_DB2[تاریخ],"="&amp;'Daily Gas'!J11,Gas_DB2[میزان مصرف],"&gt;"&amp;0)</f>
        <v>0</v>
      </c>
      <c r="M11" s="136">
        <f>SUMIFS(Gas_DB2[میزان ورود],Gas_DB2[تاریخ],"="&amp;'Daily Gas'!J11)</f>
        <v>0</v>
      </c>
      <c r="N11" s="133">
        <v>45439</v>
      </c>
      <c r="O11" s="134">
        <f>SUMIFS(Gas_DB2[میزان مصرف],Gas_DB2[تاریخ],"="&amp;'Daily Gas'!N11)</f>
        <v>2055</v>
      </c>
      <c r="P11" s="135">
        <f>COUNTIFS(Gas_DB2[تاریخ],"="&amp;'Daily Gas'!N11,Gas_DB2[میزان مصرف],"&gt;"&amp;0)</f>
        <v>15</v>
      </c>
      <c r="Q11" s="136">
        <f>SUMIFS(Gas_DB2[میزان ورود],Gas_DB2[تاریخ],"="&amp;'Daily Gas'!N11)</f>
        <v>0</v>
      </c>
      <c r="R11" s="133">
        <v>45470</v>
      </c>
      <c r="S11" s="134">
        <f>SUMIFS(Gas_DB2[میزان مصرف],Gas_DB2[تاریخ],"="&amp;'Daily Gas'!R11)</f>
        <v>3010</v>
      </c>
      <c r="T11" s="135">
        <f>COUNTIFS(Gas_DB2[تاریخ],"="&amp;'Daily Gas'!R11,Gas_DB2[میزان مصرف],"&gt;"&amp;0)</f>
        <v>21</v>
      </c>
      <c r="U11" s="136">
        <f>SUMIFS(Gas_DB2[میزان ورود],Gas_DB2[تاریخ],"="&amp;'Daily Gas'!R11)</f>
        <v>0</v>
      </c>
      <c r="V11" s="133">
        <v>45501</v>
      </c>
      <c r="W11" s="134">
        <f>SUMIFS(Gas_DB2[میزان مصرف],Gas_DB2[تاریخ],"="&amp;'Daily Gas'!V11)</f>
        <v>4152</v>
      </c>
      <c r="X11" s="135">
        <f>COUNTIFS(Gas_DB2[تاریخ],"="&amp;'Daily Gas'!V11,Gas_DB2[میزان مصرف],"&gt;"&amp;0)</f>
        <v>21</v>
      </c>
      <c r="Y11" s="136">
        <f>SUMIFS(Gas_DB2[میزان ورود],Gas_DB2[تاریخ],"="&amp;'Daily Gas'!V11)</f>
        <v>0</v>
      </c>
      <c r="Z11" s="133">
        <v>45532</v>
      </c>
      <c r="AA11" s="134">
        <f>SUMIFS(Gas_DB2[میزان مصرف],Gas_DB2[تاریخ],"="&amp;'Daily Gas'!Z11)</f>
        <v>6612</v>
      </c>
      <c r="AB11" s="135">
        <f>COUNTIFS(Gas_DB2[تاریخ],"="&amp;'Daily Gas'!Z11,Gas_DB2[میزان مصرف],"&gt;"&amp;0)</f>
        <v>37</v>
      </c>
      <c r="AC11" s="136">
        <f>SUMIFS(Gas_DB2[میزان ورود],Gas_DB2[تاریخ],"="&amp;'Daily Gas'!Z11)</f>
        <v>0</v>
      </c>
      <c r="AD11" s="133">
        <v>45563</v>
      </c>
      <c r="AE11" s="134">
        <f>SUMIFS(Gas_DB2[میزان مصرف],Gas_DB2[تاریخ],"="&amp;'Daily Gas'!AD11)</f>
        <v>5963</v>
      </c>
      <c r="AF11" s="135">
        <f>COUNTIFS(Gas_DB2[تاریخ],"="&amp;'Daily Gas'!AD11,Gas_DB2[میزان مصرف],"&gt;"&amp;0)</f>
        <v>34</v>
      </c>
      <c r="AG11" s="136">
        <f>SUMIFS(Gas_DB2[میزان ورود],Gas_DB2[تاریخ],"="&amp;'Daily Gas'!AD11)</f>
        <v>0</v>
      </c>
      <c r="AH11" s="133">
        <v>45593</v>
      </c>
      <c r="AI11" s="134">
        <f>SUMIFS(Gas_DB2[میزان مصرف],Gas_DB2[تاریخ],"="&amp;'Daily Gas'!AH11)</f>
        <v>0</v>
      </c>
      <c r="AJ11" s="135">
        <f>COUNTIFS(Gas_DB2[تاریخ],"="&amp;'Daily Gas'!AH11,Gas_DB2[میزان مصرف],"&gt;"&amp;0)</f>
        <v>0</v>
      </c>
      <c r="AK11" s="136">
        <f>SUMIFS(Gas_DB2[میزان ورود],Gas_DB2[تاریخ],"="&amp;'Daily Gas'!AH11)</f>
        <v>92000</v>
      </c>
      <c r="AL11" s="133">
        <v>45623</v>
      </c>
      <c r="AM11" s="134">
        <f>SUMIFS(Gas_DB2[میزان مصرف],Gas_DB2[تاریخ],"="&amp;'Daily Gas'!AL11)</f>
        <v>0</v>
      </c>
      <c r="AN11" s="135">
        <f>COUNTIFS(Gas_DB2[تاریخ],"="&amp;'Daily Gas'!AL11,Gas_DB2[میزان مصرف],"&gt;"&amp;0)</f>
        <v>0</v>
      </c>
      <c r="AO11" s="136">
        <f>SUMIFS(Gas_DB2[میزان ورود],Gas_DB2[تاریخ],"="&amp;'Daily Gas'!AL11)</f>
        <v>0</v>
      </c>
      <c r="AP11" s="133">
        <v>45653</v>
      </c>
      <c r="AQ11" s="134">
        <f>SUMIFS(Gas_DB2[میزان مصرف],Gas_DB2[تاریخ],"="&amp;'Daily Gas'!AP11)</f>
        <v>0</v>
      </c>
      <c r="AR11" s="135">
        <f>COUNTIFS(Gas_DB2[تاریخ],"="&amp;'Daily Gas'!AP11,Gas_DB2[میزان مصرف],"&gt;"&amp;0)</f>
        <v>0</v>
      </c>
      <c r="AS11" s="136">
        <f>SUMIFS(Gas_DB2[میزان ورود],Gas_DB2[تاریخ],"="&amp;'Daily Gas'!AP11)</f>
        <v>0</v>
      </c>
      <c r="AT11" s="133">
        <v>45683</v>
      </c>
      <c r="AU11" s="134">
        <f>SUMIFS(Gas_DB2[میزان مصرف],Gas_DB2[تاریخ],"="&amp;'Daily Gas'!AT11)</f>
        <v>0</v>
      </c>
      <c r="AV11" s="135">
        <f>COUNTIFS(Gas_DB2[تاریخ],"="&amp;'Daily Gas'!AT11,Gas_DB2[میزان مصرف],"&gt;"&amp;0)</f>
        <v>0</v>
      </c>
      <c r="AW11" s="136">
        <f>SUMIFS(Gas_DB2[میزان ورود],Gas_DB2[تاریخ],"="&amp;'Daily Gas'!AT11)</f>
        <v>0</v>
      </c>
      <c r="AX11" s="133">
        <v>45713</v>
      </c>
      <c r="AY11" s="134">
        <f>SUMIFS(Gas_DB2[میزان مصرف],Gas_DB2[تاریخ],"="&amp;'Daily Gas'!AX11)</f>
        <v>0</v>
      </c>
      <c r="AZ11" s="135">
        <f>COUNTIFS(Gas_DB2[تاریخ],"="&amp;'Daily Gas'!AX11,Gas_DB2[میزان مصرف],"&gt;"&amp;0)</f>
        <v>0</v>
      </c>
      <c r="BA11" s="136">
        <f>SUMIFS(Gas_DB2[میزان ورود],Gas_DB2[تاریخ],"="&amp;'Daily Gas'!AX11)</f>
        <v>0</v>
      </c>
    </row>
    <row r="12" spans="1:53" ht="28.5" x14ac:dyDescent="0.25">
      <c r="A12" s="128"/>
      <c r="B12" s="133">
        <v>45349</v>
      </c>
      <c r="C12" s="134">
        <f>SUMIFS(Gas_DB2[میزان مصرف],Gas_DB2[تاریخ],"="&amp;'Daily Gas'!B12)</f>
        <v>0</v>
      </c>
      <c r="D12" s="135">
        <f>COUNTIFS(Gas_DB2[تاریخ],"="&amp;'Daily Gas'!B12,Gas_DB2[میزان مصرف],"&gt;"&amp;0)</f>
        <v>0</v>
      </c>
      <c r="E12" s="136">
        <f>SUMIFS(Gas_DB2[میزان ورود],Gas_DB2[تاریخ],"="&amp;'Daily Gas'!B12)</f>
        <v>0</v>
      </c>
      <c r="F12" s="133">
        <v>45378</v>
      </c>
      <c r="G12" s="134">
        <f>SUMIFS(Gas_DB2[میزان مصرف],Gas_DB2[تاریخ],"="&amp;'Daily Gas'!F12)</f>
        <v>1088</v>
      </c>
      <c r="H12" s="135">
        <f>COUNTIFS(Gas_DB2[تاریخ],"="&amp;'Daily Gas'!F12,Gas_DB2[میزان مصرف],"&gt;"&amp;0)</f>
        <v>7</v>
      </c>
      <c r="I12" s="136">
        <f>SUMIFS(Gas_DB2[میزان ورود],Gas_DB2[تاریخ],"="&amp;'Daily Gas'!F12)</f>
        <v>0</v>
      </c>
      <c r="J12" s="133">
        <v>45409</v>
      </c>
      <c r="K12" s="134">
        <f>SUMIFS(Gas_DB2[میزان مصرف],Gas_DB2[تاریخ],"="&amp;'Daily Gas'!J12)</f>
        <v>3561</v>
      </c>
      <c r="L12" s="135">
        <f>COUNTIFS(Gas_DB2[تاریخ],"="&amp;'Daily Gas'!J12,Gas_DB2[میزان مصرف],"&gt;"&amp;0)</f>
        <v>15</v>
      </c>
      <c r="M12" s="136">
        <f>SUMIFS(Gas_DB2[میزان ورود],Gas_DB2[تاریخ],"="&amp;'Daily Gas'!J12)</f>
        <v>0</v>
      </c>
      <c r="N12" s="133">
        <v>45440</v>
      </c>
      <c r="O12" s="134">
        <f>SUMIFS(Gas_DB2[میزان مصرف],Gas_DB2[تاریخ],"="&amp;'Daily Gas'!N12)</f>
        <v>1810</v>
      </c>
      <c r="P12" s="135">
        <f>COUNTIFS(Gas_DB2[تاریخ],"="&amp;'Daily Gas'!N12,Gas_DB2[میزان مصرف],"&gt;"&amp;0)</f>
        <v>13</v>
      </c>
      <c r="Q12" s="136">
        <f>SUMIFS(Gas_DB2[میزان ورود],Gas_DB2[تاریخ],"="&amp;'Daily Gas'!N12)</f>
        <v>0</v>
      </c>
      <c r="R12" s="133">
        <v>45471</v>
      </c>
      <c r="S12" s="134">
        <f>SUMIFS(Gas_DB2[میزان مصرف],Gas_DB2[تاریخ],"="&amp;'Daily Gas'!R12)</f>
        <v>0</v>
      </c>
      <c r="T12" s="135">
        <f>COUNTIFS(Gas_DB2[تاریخ],"="&amp;'Daily Gas'!R12,Gas_DB2[میزان مصرف],"&gt;"&amp;0)</f>
        <v>0</v>
      </c>
      <c r="U12" s="136">
        <f>SUMIFS(Gas_DB2[میزان ورود],Gas_DB2[تاریخ],"="&amp;'Daily Gas'!R12)</f>
        <v>0</v>
      </c>
      <c r="V12" s="133">
        <v>45502</v>
      </c>
      <c r="W12" s="134">
        <f>SUMIFS(Gas_DB2[میزان مصرف],Gas_DB2[تاریخ],"="&amp;'Daily Gas'!V12)</f>
        <v>3907</v>
      </c>
      <c r="X12" s="135">
        <f>COUNTIFS(Gas_DB2[تاریخ],"="&amp;'Daily Gas'!V12,Gas_DB2[میزان مصرف],"&gt;"&amp;0)</f>
        <v>24</v>
      </c>
      <c r="Y12" s="136">
        <f>SUMIFS(Gas_DB2[میزان ورود],Gas_DB2[تاریخ],"="&amp;'Daily Gas'!V12)</f>
        <v>0</v>
      </c>
      <c r="Z12" s="133">
        <v>45533</v>
      </c>
      <c r="AA12" s="134">
        <f>SUMIFS(Gas_DB2[میزان مصرف],Gas_DB2[تاریخ],"="&amp;'Daily Gas'!Z12)</f>
        <v>4275</v>
      </c>
      <c r="AB12" s="135">
        <f>COUNTIFS(Gas_DB2[تاریخ],"="&amp;'Daily Gas'!Z12,Gas_DB2[میزان مصرف],"&gt;"&amp;0)</f>
        <v>29</v>
      </c>
      <c r="AC12" s="136">
        <f>SUMIFS(Gas_DB2[میزان ورود],Gas_DB2[تاریخ],"="&amp;'Daily Gas'!Z12)</f>
        <v>0</v>
      </c>
      <c r="AD12" s="133">
        <v>45564</v>
      </c>
      <c r="AE12" s="134">
        <f>SUMIFS(Gas_DB2[میزان مصرف],Gas_DB2[تاریخ],"="&amp;'Daily Gas'!AD12)</f>
        <v>5535</v>
      </c>
      <c r="AF12" s="135">
        <f>COUNTIFS(Gas_DB2[تاریخ],"="&amp;'Daily Gas'!AD12,Gas_DB2[میزان مصرف],"&gt;"&amp;0)</f>
        <v>31</v>
      </c>
      <c r="AG12" s="136">
        <f>SUMIFS(Gas_DB2[میزان ورود],Gas_DB2[تاریخ],"="&amp;'Daily Gas'!AD12)</f>
        <v>0</v>
      </c>
      <c r="AH12" s="133">
        <v>45594</v>
      </c>
      <c r="AI12" s="134">
        <f>SUMIFS(Gas_DB2[میزان مصرف],Gas_DB2[تاریخ],"="&amp;'Daily Gas'!AH12)</f>
        <v>4469</v>
      </c>
      <c r="AJ12" s="135">
        <f>COUNTIFS(Gas_DB2[تاریخ],"="&amp;'Daily Gas'!AH12,Gas_DB2[میزان مصرف],"&gt;"&amp;0)</f>
        <v>25</v>
      </c>
      <c r="AK12" s="136">
        <f>SUMIFS(Gas_DB2[میزان ورود],Gas_DB2[تاریخ],"="&amp;'Daily Gas'!AH12)</f>
        <v>0</v>
      </c>
      <c r="AL12" s="133">
        <v>45624</v>
      </c>
      <c r="AM12" s="134">
        <f>SUMIFS(Gas_DB2[میزان مصرف],Gas_DB2[تاریخ],"="&amp;'Daily Gas'!AL12)</f>
        <v>0</v>
      </c>
      <c r="AN12" s="135">
        <f>COUNTIFS(Gas_DB2[تاریخ],"="&amp;'Daily Gas'!AL12,Gas_DB2[میزان مصرف],"&gt;"&amp;0)</f>
        <v>0</v>
      </c>
      <c r="AO12" s="136">
        <f>SUMIFS(Gas_DB2[میزان ورود],Gas_DB2[تاریخ],"="&amp;'Daily Gas'!AL12)</f>
        <v>0</v>
      </c>
      <c r="AP12" s="133">
        <v>45654</v>
      </c>
      <c r="AQ12" s="134">
        <f>SUMIFS(Gas_DB2[میزان مصرف],Gas_DB2[تاریخ],"="&amp;'Daily Gas'!AP12)</f>
        <v>0</v>
      </c>
      <c r="AR12" s="135">
        <f>COUNTIFS(Gas_DB2[تاریخ],"="&amp;'Daily Gas'!AP12,Gas_DB2[میزان مصرف],"&gt;"&amp;0)</f>
        <v>0</v>
      </c>
      <c r="AS12" s="136">
        <f>SUMIFS(Gas_DB2[میزان ورود],Gas_DB2[تاریخ],"="&amp;'Daily Gas'!AP12)</f>
        <v>0</v>
      </c>
      <c r="AT12" s="133">
        <v>45684</v>
      </c>
      <c r="AU12" s="134">
        <f>SUMIFS(Gas_DB2[میزان مصرف],Gas_DB2[تاریخ],"="&amp;'Daily Gas'!AT12)</f>
        <v>0</v>
      </c>
      <c r="AV12" s="135">
        <f>COUNTIFS(Gas_DB2[تاریخ],"="&amp;'Daily Gas'!AT12,Gas_DB2[میزان مصرف],"&gt;"&amp;0)</f>
        <v>0</v>
      </c>
      <c r="AW12" s="136">
        <f>SUMIFS(Gas_DB2[میزان ورود],Gas_DB2[تاریخ],"="&amp;'Daily Gas'!AT12)</f>
        <v>0</v>
      </c>
      <c r="AX12" s="133">
        <v>45714</v>
      </c>
      <c r="AY12" s="134">
        <f>SUMIFS(Gas_DB2[میزان مصرف],Gas_DB2[تاریخ],"="&amp;'Daily Gas'!AX12)</f>
        <v>0</v>
      </c>
      <c r="AZ12" s="135">
        <f>COUNTIFS(Gas_DB2[تاریخ],"="&amp;'Daily Gas'!AX12,Gas_DB2[میزان مصرف],"&gt;"&amp;0)</f>
        <v>0</v>
      </c>
      <c r="BA12" s="136">
        <f>SUMIFS(Gas_DB2[میزان ورود],Gas_DB2[تاریخ],"="&amp;'Daily Gas'!AX12)</f>
        <v>0</v>
      </c>
    </row>
    <row r="13" spans="1:53" ht="28.5" x14ac:dyDescent="0.25">
      <c r="A13" s="128"/>
      <c r="B13" s="133">
        <v>45350</v>
      </c>
      <c r="C13" s="134">
        <f>SUMIFS(Gas_DB2[میزان مصرف],Gas_DB2[تاریخ],"="&amp;'Daily Gas'!B13)</f>
        <v>0</v>
      </c>
      <c r="D13" s="135">
        <f>COUNTIFS(Gas_DB2[تاریخ],"="&amp;'Daily Gas'!B13,Gas_DB2[میزان مصرف],"&gt;"&amp;0)</f>
        <v>0</v>
      </c>
      <c r="E13" s="136">
        <f>SUMIFS(Gas_DB2[میزان ورود],Gas_DB2[تاریخ],"="&amp;'Daily Gas'!B13)</f>
        <v>0</v>
      </c>
      <c r="F13" s="133">
        <v>45379</v>
      </c>
      <c r="G13" s="134">
        <f>SUMIFS(Gas_DB2[میزان مصرف],Gas_DB2[تاریخ],"="&amp;'Daily Gas'!F13)</f>
        <v>0</v>
      </c>
      <c r="H13" s="135">
        <f>COUNTIFS(Gas_DB2[تاریخ],"="&amp;'Daily Gas'!F13,Gas_DB2[میزان مصرف],"&gt;"&amp;0)</f>
        <v>0</v>
      </c>
      <c r="I13" s="136">
        <f>SUMIFS(Gas_DB2[میزان ورود],Gas_DB2[تاریخ],"="&amp;'Daily Gas'!F13)</f>
        <v>0</v>
      </c>
      <c r="J13" s="133">
        <v>45410</v>
      </c>
      <c r="K13" s="134">
        <f>SUMIFS(Gas_DB2[میزان مصرف],Gas_DB2[تاریخ],"="&amp;'Daily Gas'!J13)</f>
        <v>166</v>
      </c>
      <c r="L13" s="135">
        <f>COUNTIFS(Gas_DB2[تاریخ],"="&amp;'Daily Gas'!J13,Gas_DB2[میزان مصرف],"&gt;"&amp;0)</f>
        <v>2</v>
      </c>
      <c r="M13" s="136">
        <f>SUMIFS(Gas_DB2[میزان ورود],Gas_DB2[تاریخ],"="&amp;'Daily Gas'!J13)</f>
        <v>0</v>
      </c>
      <c r="N13" s="133">
        <v>45441</v>
      </c>
      <c r="O13" s="134">
        <f>SUMIFS(Gas_DB2[میزان مصرف],Gas_DB2[تاریخ],"="&amp;'Daily Gas'!N13)</f>
        <v>976</v>
      </c>
      <c r="P13" s="135">
        <f>COUNTIFS(Gas_DB2[تاریخ],"="&amp;'Daily Gas'!N13,Gas_DB2[میزان مصرف],"&gt;"&amp;0)</f>
        <v>6</v>
      </c>
      <c r="Q13" s="136">
        <f>SUMIFS(Gas_DB2[میزان ورود],Gas_DB2[تاریخ],"="&amp;'Daily Gas'!N13)</f>
        <v>0</v>
      </c>
      <c r="R13" s="133">
        <v>45472</v>
      </c>
      <c r="S13" s="134">
        <f>SUMIFS(Gas_DB2[میزان مصرف],Gas_DB2[تاریخ],"="&amp;'Daily Gas'!R13)</f>
        <v>4038</v>
      </c>
      <c r="T13" s="135">
        <f>COUNTIFS(Gas_DB2[تاریخ],"="&amp;'Daily Gas'!R13,Gas_DB2[میزان مصرف],"&gt;"&amp;0)</f>
        <v>25</v>
      </c>
      <c r="U13" s="136">
        <f>SUMIFS(Gas_DB2[میزان ورود],Gas_DB2[تاریخ],"="&amp;'Daily Gas'!R13)</f>
        <v>0</v>
      </c>
      <c r="V13" s="133">
        <v>45503</v>
      </c>
      <c r="W13" s="134">
        <f>SUMIFS(Gas_DB2[میزان مصرف],Gas_DB2[تاریخ],"="&amp;'Daily Gas'!V13)</f>
        <v>4906</v>
      </c>
      <c r="X13" s="135">
        <f>COUNTIFS(Gas_DB2[تاریخ],"="&amp;'Daily Gas'!V13,Gas_DB2[میزان مصرف],"&gt;"&amp;0)</f>
        <v>26</v>
      </c>
      <c r="Y13" s="136">
        <f>SUMIFS(Gas_DB2[میزان ورود],Gas_DB2[تاریخ],"="&amp;'Daily Gas'!V13)</f>
        <v>0</v>
      </c>
      <c r="Z13" s="133">
        <v>45534</v>
      </c>
      <c r="AA13" s="134">
        <f>SUMIFS(Gas_DB2[میزان مصرف],Gas_DB2[تاریخ],"="&amp;'Daily Gas'!Z13)</f>
        <v>5229</v>
      </c>
      <c r="AB13" s="135">
        <f>COUNTIFS(Gas_DB2[تاریخ],"="&amp;'Daily Gas'!Z13,Gas_DB2[میزان مصرف],"&gt;"&amp;0)</f>
        <v>27</v>
      </c>
      <c r="AC13" s="136">
        <f>SUMIFS(Gas_DB2[میزان ورود],Gas_DB2[تاریخ],"="&amp;'Daily Gas'!Z13)</f>
        <v>0</v>
      </c>
      <c r="AD13" s="133">
        <v>45565</v>
      </c>
      <c r="AE13" s="134">
        <f>SUMIFS(Gas_DB2[میزان مصرف],Gas_DB2[تاریخ],"="&amp;'Daily Gas'!AD13)</f>
        <v>3767</v>
      </c>
      <c r="AF13" s="135">
        <f>COUNTIFS(Gas_DB2[تاریخ],"="&amp;'Daily Gas'!AD13,Gas_DB2[میزان مصرف],"&gt;"&amp;0)</f>
        <v>23</v>
      </c>
      <c r="AG13" s="136">
        <f>SUMIFS(Gas_DB2[میزان ورود],Gas_DB2[تاریخ],"="&amp;'Daily Gas'!AD13)</f>
        <v>0</v>
      </c>
      <c r="AH13" s="133">
        <v>45595</v>
      </c>
      <c r="AI13" s="134">
        <f>SUMIFS(Gas_DB2[میزان مصرف],Gas_DB2[تاریخ],"="&amp;'Daily Gas'!AH13)</f>
        <v>5468</v>
      </c>
      <c r="AJ13" s="135">
        <f>COUNTIFS(Gas_DB2[تاریخ],"="&amp;'Daily Gas'!AH13,Gas_DB2[میزان مصرف],"&gt;"&amp;0)</f>
        <v>33</v>
      </c>
      <c r="AK13" s="136">
        <f>SUMIFS(Gas_DB2[میزان ورود],Gas_DB2[تاریخ],"="&amp;'Daily Gas'!AH13)</f>
        <v>0</v>
      </c>
      <c r="AL13" s="133">
        <v>45625</v>
      </c>
      <c r="AM13" s="134">
        <f>SUMIFS(Gas_DB2[میزان مصرف],Gas_DB2[تاریخ],"="&amp;'Daily Gas'!AL13)</f>
        <v>0</v>
      </c>
      <c r="AN13" s="135">
        <f>COUNTIFS(Gas_DB2[تاریخ],"="&amp;'Daily Gas'!AL13,Gas_DB2[میزان مصرف],"&gt;"&amp;0)</f>
        <v>0</v>
      </c>
      <c r="AO13" s="136">
        <f>SUMIFS(Gas_DB2[میزان ورود],Gas_DB2[تاریخ],"="&amp;'Daily Gas'!AL13)</f>
        <v>0</v>
      </c>
      <c r="AP13" s="133">
        <v>45655</v>
      </c>
      <c r="AQ13" s="134">
        <f>SUMIFS(Gas_DB2[میزان مصرف],Gas_DB2[تاریخ],"="&amp;'Daily Gas'!AP13)</f>
        <v>0</v>
      </c>
      <c r="AR13" s="135">
        <f>COUNTIFS(Gas_DB2[تاریخ],"="&amp;'Daily Gas'!AP13,Gas_DB2[میزان مصرف],"&gt;"&amp;0)</f>
        <v>0</v>
      </c>
      <c r="AS13" s="136">
        <f>SUMIFS(Gas_DB2[میزان ورود],Gas_DB2[تاریخ],"="&amp;'Daily Gas'!AP13)</f>
        <v>0</v>
      </c>
      <c r="AT13" s="133">
        <v>45685</v>
      </c>
      <c r="AU13" s="134">
        <f>SUMIFS(Gas_DB2[میزان مصرف],Gas_DB2[تاریخ],"="&amp;'Daily Gas'!AT13)</f>
        <v>0</v>
      </c>
      <c r="AV13" s="135">
        <f>COUNTIFS(Gas_DB2[تاریخ],"="&amp;'Daily Gas'!AT13,Gas_DB2[میزان مصرف],"&gt;"&amp;0)</f>
        <v>0</v>
      </c>
      <c r="AW13" s="136">
        <f>SUMIFS(Gas_DB2[میزان ورود],Gas_DB2[تاریخ],"="&amp;'Daily Gas'!AT13)</f>
        <v>0</v>
      </c>
      <c r="AX13" s="133">
        <v>45715</v>
      </c>
      <c r="AY13" s="134">
        <f>SUMIFS(Gas_DB2[میزان مصرف],Gas_DB2[تاریخ],"="&amp;'Daily Gas'!AX13)</f>
        <v>0</v>
      </c>
      <c r="AZ13" s="135">
        <f>COUNTIFS(Gas_DB2[تاریخ],"="&amp;'Daily Gas'!AX13,Gas_DB2[میزان مصرف],"&gt;"&amp;0)</f>
        <v>0</v>
      </c>
      <c r="BA13" s="136">
        <f>SUMIFS(Gas_DB2[میزان ورود],Gas_DB2[تاریخ],"="&amp;'Daily Gas'!AX13)</f>
        <v>0</v>
      </c>
    </row>
    <row r="14" spans="1:53" ht="28.5" x14ac:dyDescent="0.25">
      <c r="A14" s="128"/>
      <c r="B14" s="133">
        <v>45351</v>
      </c>
      <c r="C14" s="134">
        <f>SUMIFS(Gas_DB2[میزان مصرف],Gas_DB2[تاریخ],"="&amp;'Daily Gas'!B14)</f>
        <v>0</v>
      </c>
      <c r="D14" s="135">
        <f>COUNTIFS(Gas_DB2[تاریخ],"="&amp;'Daily Gas'!B14,Gas_DB2[میزان مصرف],"&gt;"&amp;0)</f>
        <v>0</v>
      </c>
      <c r="E14" s="136">
        <f>SUMIFS(Gas_DB2[میزان ورود],Gas_DB2[تاریخ],"="&amp;'Daily Gas'!B14)</f>
        <v>0</v>
      </c>
      <c r="F14" s="133">
        <v>45380</v>
      </c>
      <c r="G14" s="134">
        <f>SUMIFS(Gas_DB2[میزان مصرف],Gas_DB2[تاریخ],"="&amp;'Daily Gas'!F14)</f>
        <v>794</v>
      </c>
      <c r="H14" s="135">
        <f>COUNTIFS(Gas_DB2[تاریخ],"="&amp;'Daily Gas'!F14,Gas_DB2[میزان مصرف],"&gt;"&amp;0)</f>
        <v>5</v>
      </c>
      <c r="I14" s="136">
        <f>SUMIFS(Gas_DB2[میزان ورود],Gas_DB2[تاریخ],"="&amp;'Daily Gas'!F14)</f>
        <v>0</v>
      </c>
      <c r="J14" s="133">
        <v>45411</v>
      </c>
      <c r="K14" s="134">
        <f>SUMIFS(Gas_DB2[میزان مصرف],Gas_DB2[تاریخ],"="&amp;'Daily Gas'!J14)</f>
        <v>2203</v>
      </c>
      <c r="L14" s="135">
        <f>COUNTIFS(Gas_DB2[تاریخ],"="&amp;'Daily Gas'!J14,Gas_DB2[میزان مصرف],"&gt;"&amp;0)</f>
        <v>13</v>
      </c>
      <c r="M14" s="136">
        <f>SUMIFS(Gas_DB2[میزان ورود],Gas_DB2[تاریخ],"="&amp;'Daily Gas'!J14)</f>
        <v>0</v>
      </c>
      <c r="N14" s="133">
        <v>45442</v>
      </c>
      <c r="O14" s="134">
        <f>SUMIFS(Gas_DB2[میزان مصرف],Gas_DB2[تاریخ],"="&amp;'Daily Gas'!N14)</f>
        <v>2420</v>
      </c>
      <c r="P14" s="135">
        <f>COUNTIFS(Gas_DB2[تاریخ],"="&amp;'Daily Gas'!N14,Gas_DB2[میزان مصرف],"&gt;"&amp;0)</f>
        <v>14</v>
      </c>
      <c r="Q14" s="136">
        <f>SUMIFS(Gas_DB2[میزان ورود],Gas_DB2[تاریخ],"="&amp;'Daily Gas'!N14)</f>
        <v>0</v>
      </c>
      <c r="R14" s="133">
        <v>45473</v>
      </c>
      <c r="S14" s="134">
        <f>SUMIFS(Gas_DB2[میزان مصرف],Gas_DB2[تاریخ],"="&amp;'Daily Gas'!R14)</f>
        <v>1406</v>
      </c>
      <c r="T14" s="135">
        <f>COUNTIFS(Gas_DB2[تاریخ],"="&amp;'Daily Gas'!R14,Gas_DB2[میزان مصرف],"&gt;"&amp;0)</f>
        <v>8</v>
      </c>
      <c r="U14" s="136">
        <f>SUMIFS(Gas_DB2[میزان ورود],Gas_DB2[تاریخ],"="&amp;'Daily Gas'!R14)</f>
        <v>0</v>
      </c>
      <c r="V14" s="133">
        <v>45504</v>
      </c>
      <c r="W14" s="134">
        <f>SUMIFS(Gas_DB2[میزان مصرف],Gas_DB2[تاریخ],"="&amp;'Daily Gas'!V14)</f>
        <v>4187</v>
      </c>
      <c r="X14" s="135">
        <f>COUNTIFS(Gas_DB2[تاریخ],"="&amp;'Daily Gas'!V14,Gas_DB2[میزان مصرف],"&gt;"&amp;0)</f>
        <v>24</v>
      </c>
      <c r="Y14" s="136">
        <f>SUMIFS(Gas_DB2[میزان ورود],Gas_DB2[تاریخ],"="&amp;'Daily Gas'!V14)</f>
        <v>0</v>
      </c>
      <c r="Z14" s="133">
        <v>45535</v>
      </c>
      <c r="AA14" s="134">
        <f>SUMIFS(Gas_DB2[میزان مصرف],Gas_DB2[تاریخ],"="&amp;'Daily Gas'!Z14)</f>
        <v>2983</v>
      </c>
      <c r="AB14" s="135">
        <f>COUNTIFS(Gas_DB2[تاریخ],"="&amp;'Daily Gas'!Z14,Gas_DB2[میزان مصرف],"&gt;"&amp;0)</f>
        <v>22</v>
      </c>
      <c r="AC14" s="136">
        <f>SUMIFS(Gas_DB2[میزان ورود],Gas_DB2[تاریخ],"="&amp;'Daily Gas'!Z14)</f>
        <v>0</v>
      </c>
      <c r="AD14" s="133">
        <v>45566</v>
      </c>
      <c r="AE14" s="134">
        <f>SUMIFS(Gas_DB2[میزان مصرف],Gas_DB2[تاریخ],"="&amp;'Daily Gas'!AD14)</f>
        <v>4659</v>
      </c>
      <c r="AF14" s="135">
        <f>COUNTIFS(Gas_DB2[تاریخ],"="&amp;'Daily Gas'!AD14,Gas_DB2[میزان مصرف],"&gt;"&amp;0)</f>
        <v>26</v>
      </c>
      <c r="AG14" s="136">
        <f>SUMIFS(Gas_DB2[میزان ورود],Gas_DB2[تاریخ],"="&amp;'Daily Gas'!AD14)</f>
        <v>0</v>
      </c>
      <c r="AH14" s="133">
        <v>45596</v>
      </c>
      <c r="AI14" s="134">
        <f>SUMIFS(Gas_DB2[میزان مصرف],Gas_DB2[تاریخ],"="&amp;'Daily Gas'!AH14)</f>
        <v>4407</v>
      </c>
      <c r="AJ14" s="135">
        <f>COUNTIFS(Gas_DB2[تاریخ],"="&amp;'Daily Gas'!AH14,Gas_DB2[میزان مصرف],"&gt;"&amp;0)</f>
        <v>31</v>
      </c>
      <c r="AK14" s="136">
        <f>SUMIFS(Gas_DB2[میزان ورود],Gas_DB2[تاریخ],"="&amp;'Daily Gas'!AH14)</f>
        <v>38000</v>
      </c>
      <c r="AL14" s="133">
        <v>45626</v>
      </c>
      <c r="AM14" s="134">
        <f>SUMIFS(Gas_DB2[میزان مصرف],Gas_DB2[تاریخ],"="&amp;'Daily Gas'!AL14)</f>
        <v>0</v>
      </c>
      <c r="AN14" s="135">
        <f>COUNTIFS(Gas_DB2[تاریخ],"="&amp;'Daily Gas'!AL14,Gas_DB2[میزان مصرف],"&gt;"&amp;0)</f>
        <v>0</v>
      </c>
      <c r="AO14" s="136">
        <f>SUMIFS(Gas_DB2[میزان ورود],Gas_DB2[تاریخ],"="&amp;'Daily Gas'!AL14)</f>
        <v>0</v>
      </c>
      <c r="AP14" s="133">
        <v>45656</v>
      </c>
      <c r="AQ14" s="134">
        <f>SUMIFS(Gas_DB2[میزان مصرف],Gas_DB2[تاریخ],"="&amp;'Daily Gas'!AP14)</f>
        <v>0</v>
      </c>
      <c r="AR14" s="135">
        <f>COUNTIFS(Gas_DB2[تاریخ],"="&amp;'Daily Gas'!AP14,Gas_DB2[میزان مصرف],"&gt;"&amp;0)</f>
        <v>0</v>
      </c>
      <c r="AS14" s="136">
        <f>SUMIFS(Gas_DB2[میزان ورود],Gas_DB2[تاریخ],"="&amp;'Daily Gas'!AP14)</f>
        <v>0</v>
      </c>
      <c r="AT14" s="133">
        <v>45686</v>
      </c>
      <c r="AU14" s="134">
        <f>SUMIFS(Gas_DB2[میزان مصرف],Gas_DB2[تاریخ],"="&amp;'Daily Gas'!AT14)</f>
        <v>0</v>
      </c>
      <c r="AV14" s="135">
        <f>COUNTIFS(Gas_DB2[تاریخ],"="&amp;'Daily Gas'!AT14,Gas_DB2[میزان مصرف],"&gt;"&amp;0)</f>
        <v>0</v>
      </c>
      <c r="AW14" s="136">
        <f>SUMIFS(Gas_DB2[میزان ورود],Gas_DB2[تاریخ],"="&amp;'Daily Gas'!AT14)</f>
        <v>0</v>
      </c>
      <c r="AX14" s="133">
        <v>45716</v>
      </c>
      <c r="AY14" s="134">
        <f>SUMIFS(Gas_DB2[میزان مصرف],Gas_DB2[تاریخ],"="&amp;'Daily Gas'!AX14)</f>
        <v>0</v>
      </c>
      <c r="AZ14" s="135">
        <f>COUNTIFS(Gas_DB2[تاریخ],"="&amp;'Daily Gas'!AX14,Gas_DB2[میزان مصرف],"&gt;"&amp;0)</f>
        <v>0</v>
      </c>
      <c r="BA14" s="136">
        <f>SUMIFS(Gas_DB2[میزان ورود],Gas_DB2[تاریخ],"="&amp;'Daily Gas'!AX14)</f>
        <v>0</v>
      </c>
    </row>
    <row r="15" spans="1:53" ht="28.5" x14ac:dyDescent="0.25">
      <c r="A15" s="128"/>
      <c r="B15" s="133">
        <v>45352</v>
      </c>
      <c r="C15" s="134">
        <f>SUMIFS(Gas_DB2[میزان مصرف],Gas_DB2[تاریخ],"="&amp;'Daily Gas'!B15)</f>
        <v>0</v>
      </c>
      <c r="D15" s="135">
        <f>COUNTIFS(Gas_DB2[تاریخ],"="&amp;'Daily Gas'!B15,Gas_DB2[میزان مصرف],"&gt;"&amp;0)</f>
        <v>0</v>
      </c>
      <c r="E15" s="136">
        <f>SUMIFS(Gas_DB2[میزان ورود],Gas_DB2[تاریخ],"="&amp;'Daily Gas'!B15)</f>
        <v>0</v>
      </c>
      <c r="F15" s="133">
        <v>45381</v>
      </c>
      <c r="G15" s="134">
        <f>SUMIFS(Gas_DB2[میزان مصرف],Gas_DB2[تاریخ],"="&amp;'Daily Gas'!F15)</f>
        <v>0</v>
      </c>
      <c r="H15" s="135">
        <f>COUNTIFS(Gas_DB2[تاریخ],"="&amp;'Daily Gas'!F15,Gas_DB2[میزان مصرف],"&gt;"&amp;0)</f>
        <v>0</v>
      </c>
      <c r="I15" s="136">
        <f>SUMIFS(Gas_DB2[میزان ورود],Gas_DB2[تاریخ],"="&amp;'Daily Gas'!F15)</f>
        <v>0</v>
      </c>
      <c r="J15" s="133">
        <v>45412</v>
      </c>
      <c r="K15" s="134">
        <f>SUMIFS(Gas_DB2[میزان مصرف],Gas_DB2[تاریخ],"="&amp;'Daily Gas'!J15)</f>
        <v>619</v>
      </c>
      <c r="L15" s="135">
        <f>COUNTIFS(Gas_DB2[تاریخ],"="&amp;'Daily Gas'!J15,Gas_DB2[میزان مصرف],"&gt;"&amp;0)</f>
        <v>3</v>
      </c>
      <c r="M15" s="136">
        <f>SUMIFS(Gas_DB2[میزان ورود],Gas_DB2[تاریخ],"="&amp;'Daily Gas'!J15)</f>
        <v>0</v>
      </c>
      <c r="N15" s="133">
        <v>45443</v>
      </c>
      <c r="O15" s="134">
        <f>SUMIFS(Gas_DB2[میزان مصرف],Gas_DB2[تاریخ],"="&amp;'Daily Gas'!N15)</f>
        <v>0</v>
      </c>
      <c r="P15" s="135">
        <f>COUNTIFS(Gas_DB2[تاریخ],"="&amp;'Daily Gas'!N15,Gas_DB2[میزان مصرف],"&gt;"&amp;0)</f>
        <v>0</v>
      </c>
      <c r="Q15" s="136">
        <f>SUMIFS(Gas_DB2[میزان ورود],Gas_DB2[تاریخ],"="&amp;'Daily Gas'!N15)</f>
        <v>0</v>
      </c>
      <c r="R15" s="133">
        <v>45474</v>
      </c>
      <c r="S15" s="134">
        <f>SUMIFS(Gas_DB2[میزان مصرف],Gas_DB2[تاریخ],"="&amp;'Daily Gas'!R15)</f>
        <v>4423</v>
      </c>
      <c r="T15" s="135">
        <f>COUNTIFS(Gas_DB2[تاریخ],"="&amp;'Daily Gas'!R15,Gas_DB2[میزان مصرف],"&gt;"&amp;0)</f>
        <v>26</v>
      </c>
      <c r="U15" s="136">
        <f>SUMIFS(Gas_DB2[میزان ورود],Gas_DB2[تاریخ],"="&amp;'Daily Gas'!R15)</f>
        <v>0</v>
      </c>
      <c r="V15" s="133">
        <v>45505</v>
      </c>
      <c r="W15" s="134">
        <f>SUMIFS(Gas_DB2[میزان مصرف],Gas_DB2[تاریخ],"="&amp;'Daily Gas'!V15)</f>
        <v>3525</v>
      </c>
      <c r="X15" s="135">
        <f>COUNTIFS(Gas_DB2[تاریخ],"="&amp;'Daily Gas'!V15,Gas_DB2[میزان مصرف],"&gt;"&amp;0)</f>
        <v>22</v>
      </c>
      <c r="Y15" s="136">
        <f>SUMIFS(Gas_DB2[میزان ورود],Gas_DB2[تاریخ],"="&amp;'Daily Gas'!V15)</f>
        <v>0</v>
      </c>
      <c r="Z15" s="133">
        <v>45536</v>
      </c>
      <c r="AA15" s="134">
        <f>SUMIFS(Gas_DB2[میزان مصرف],Gas_DB2[تاریخ],"="&amp;'Daily Gas'!Z15)</f>
        <v>5534</v>
      </c>
      <c r="AB15" s="135">
        <f>COUNTIFS(Gas_DB2[تاریخ],"="&amp;'Daily Gas'!Z15,Gas_DB2[میزان مصرف],"&gt;"&amp;0)</f>
        <v>32</v>
      </c>
      <c r="AC15" s="136">
        <f>SUMIFS(Gas_DB2[میزان ورود],Gas_DB2[تاریخ],"="&amp;'Daily Gas'!Z15)</f>
        <v>19000</v>
      </c>
      <c r="AD15" s="133">
        <v>45567</v>
      </c>
      <c r="AE15" s="134">
        <f>SUMIFS(Gas_DB2[میزان مصرف],Gas_DB2[تاریخ],"="&amp;'Daily Gas'!AD15)</f>
        <v>6566</v>
      </c>
      <c r="AF15" s="135">
        <f>COUNTIFS(Gas_DB2[تاریخ],"="&amp;'Daily Gas'!AD15,Gas_DB2[میزان مصرف],"&gt;"&amp;0)</f>
        <v>37</v>
      </c>
      <c r="AG15" s="136">
        <f>SUMIFS(Gas_DB2[میزان ورود],Gas_DB2[تاریخ],"="&amp;'Daily Gas'!AD15)</f>
        <v>0</v>
      </c>
      <c r="AH15" s="133">
        <v>45597</v>
      </c>
      <c r="AI15" s="134">
        <f>SUMIFS(Gas_DB2[میزان مصرف],Gas_DB2[تاریخ],"="&amp;'Daily Gas'!AH15)</f>
        <v>0</v>
      </c>
      <c r="AJ15" s="135">
        <f>COUNTIFS(Gas_DB2[تاریخ],"="&amp;'Daily Gas'!AH15,Gas_DB2[میزان مصرف],"&gt;"&amp;0)</f>
        <v>0</v>
      </c>
      <c r="AK15" s="136">
        <f>SUMIFS(Gas_DB2[میزان ورود],Gas_DB2[تاریخ],"="&amp;'Daily Gas'!AH15)</f>
        <v>0</v>
      </c>
      <c r="AL15" s="133">
        <v>45627</v>
      </c>
      <c r="AM15" s="134">
        <f>SUMIFS(Gas_DB2[میزان مصرف],Gas_DB2[تاریخ],"="&amp;'Daily Gas'!AL15)</f>
        <v>0</v>
      </c>
      <c r="AN15" s="135">
        <f>COUNTIFS(Gas_DB2[تاریخ],"="&amp;'Daily Gas'!AL15,Gas_DB2[میزان مصرف],"&gt;"&amp;0)</f>
        <v>0</v>
      </c>
      <c r="AO15" s="136">
        <f>SUMIFS(Gas_DB2[میزان ورود],Gas_DB2[تاریخ],"="&amp;'Daily Gas'!AL15)</f>
        <v>0</v>
      </c>
      <c r="AP15" s="133">
        <v>45657</v>
      </c>
      <c r="AQ15" s="134">
        <f>SUMIFS(Gas_DB2[میزان مصرف],Gas_DB2[تاریخ],"="&amp;'Daily Gas'!AP15)</f>
        <v>0</v>
      </c>
      <c r="AR15" s="135">
        <f>COUNTIFS(Gas_DB2[تاریخ],"="&amp;'Daily Gas'!AP15,Gas_DB2[میزان مصرف],"&gt;"&amp;0)</f>
        <v>0</v>
      </c>
      <c r="AS15" s="136">
        <f>SUMIFS(Gas_DB2[میزان ورود],Gas_DB2[تاریخ],"="&amp;'Daily Gas'!AP15)</f>
        <v>0</v>
      </c>
      <c r="AT15" s="133">
        <v>45687</v>
      </c>
      <c r="AU15" s="134">
        <f>SUMIFS(Gas_DB2[میزان مصرف],Gas_DB2[تاریخ],"="&amp;'Daily Gas'!AT15)</f>
        <v>0</v>
      </c>
      <c r="AV15" s="135">
        <f>COUNTIFS(Gas_DB2[تاریخ],"="&amp;'Daily Gas'!AT15,Gas_DB2[میزان مصرف],"&gt;"&amp;0)</f>
        <v>0</v>
      </c>
      <c r="AW15" s="136">
        <f>SUMIFS(Gas_DB2[میزان ورود],Gas_DB2[تاریخ],"="&amp;'Daily Gas'!AT15)</f>
        <v>0</v>
      </c>
      <c r="AX15" s="133">
        <v>45717</v>
      </c>
      <c r="AY15" s="134">
        <f>SUMIFS(Gas_DB2[میزان مصرف],Gas_DB2[تاریخ],"="&amp;'Daily Gas'!AX15)</f>
        <v>0</v>
      </c>
      <c r="AZ15" s="135">
        <f>COUNTIFS(Gas_DB2[تاریخ],"="&amp;'Daily Gas'!AX15,Gas_DB2[میزان مصرف],"&gt;"&amp;0)</f>
        <v>0</v>
      </c>
      <c r="BA15" s="136">
        <f>SUMIFS(Gas_DB2[میزان ورود],Gas_DB2[تاریخ],"="&amp;'Daily Gas'!AX15)</f>
        <v>0</v>
      </c>
    </row>
    <row r="16" spans="1:53" ht="28.5" x14ac:dyDescent="0.25">
      <c r="A16" s="128"/>
      <c r="B16" s="133">
        <v>45353</v>
      </c>
      <c r="C16" s="134">
        <f>SUMIFS(Gas_DB2[میزان مصرف],Gas_DB2[تاریخ],"="&amp;'Daily Gas'!B16)</f>
        <v>250</v>
      </c>
      <c r="D16" s="135">
        <f>COUNTIFS(Gas_DB2[تاریخ],"="&amp;'Daily Gas'!B16,Gas_DB2[میزان مصرف],"&gt;"&amp;0)</f>
        <v>1</v>
      </c>
      <c r="E16" s="136">
        <f>SUMIFS(Gas_DB2[میزان ورود],Gas_DB2[تاریخ],"="&amp;'Daily Gas'!B16)</f>
        <v>0</v>
      </c>
      <c r="F16" s="133">
        <v>45382</v>
      </c>
      <c r="G16" s="134">
        <f>SUMIFS(Gas_DB2[میزان مصرف],Gas_DB2[تاریخ],"="&amp;'Daily Gas'!F16)</f>
        <v>1319</v>
      </c>
      <c r="H16" s="135">
        <f>COUNTIFS(Gas_DB2[تاریخ],"="&amp;'Daily Gas'!F16,Gas_DB2[میزان مصرف],"&gt;"&amp;0)</f>
        <v>8</v>
      </c>
      <c r="I16" s="136">
        <f>SUMIFS(Gas_DB2[میزان ورود],Gas_DB2[تاریخ],"="&amp;'Daily Gas'!F16)</f>
        <v>0</v>
      </c>
      <c r="J16" s="133">
        <v>45413</v>
      </c>
      <c r="K16" s="134">
        <f>SUMIFS(Gas_DB2[میزان مصرف],Gas_DB2[تاریخ],"="&amp;'Daily Gas'!J16)</f>
        <v>1095</v>
      </c>
      <c r="L16" s="135">
        <f>COUNTIFS(Gas_DB2[تاریخ],"="&amp;'Daily Gas'!J16,Gas_DB2[میزان مصرف],"&gt;"&amp;0)</f>
        <v>9</v>
      </c>
      <c r="M16" s="136">
        <f>SUMIFS(Gas_DB2[میزان ورود],Gas_DB2[تاریخ],"="&amp;'Daily Gas'!J16)</f>
        <v>0</v>
      </c>
      <c r="N16" s="133">
        <v>45444</v>
      </c>
      <c r="O16" s="134">
        <f>SUMIFS(Gas_DB2[میزان مصرف],Gas_DB2[تاریخ],"="&amp;'Daily Gas'!N16)</f>
        <v>1779</v>
      </c>
      <c r="P16" s="135">
        <f>COUNTIFS(Gas_DB2[تاریخ],"="&amp;'Daily Gas'!N16,Gas_DB2[میزان مصرف],"&gt;"&amp;0)</f>
        <v>13</v>
      </c>
      <c r="Q16" s="136">
        <f>SUMIFS(Gas_DB2[میزان ورود],Gas_DB2[تاریخ],"="&amp;'Daily Gas'!N16)</f>
        <v>0</v>
      </c>
      <c r="R16" s="133">
        <v>45475</v>
      </c>
      <c r="S16" s="134">
        <f>SUMIFS(Gas_DB2[میزان مصرف],Gas_DB2[تاریخ],"="&amp;'Daily Gas'!R16)</f>
        <v>2039</v>
      </c>
      <c r="T16" s="135">
        <f>COUNTIFS(Gas_DB2[تاریخ],"="&amp;'Daily Gas'!R16,Gas_DB2[میزان مصرف],"&gt;"&amp;0)</f>
        <v>12</v>
      </c>
      <c r="U16" s="136">
        <f>SUMIFS(Gas_DB2[میزان ورود],Gas_DB2[تاریخ],"="&amp;'Daily Gas'!R16)</f>
        <v>0</v>
      </c>
      <c r="V16" s="133">
        <v>45506</v>
      </c>
      <c r="W16" s="134">
        <f>SUMIFS(Gas_DB2[میزان مصرف],Gas_DB2[تاریخ],"="&amp;'Daily Gas'!V16)</f>
        <v>3223</v>
      </c>
      <c r="X16" s="135">
        <f>COUNTIFS(Gas_DB2[تاریخ],"="&amp;'Daily Gas'!V16,Gas_DB2[میزان مصرف],"&gt;"&amp;0)</f>
        <v>22</v>
      </c>
      <c r="Y16" s="136">
        <f>SUMIFS(Gas_DB2[میزان ورود],Gas_DB2[تاریخ],"="&amp;'Daily Gas'!V16)</f>
        <v>0</v>
      </c>
      <c r="Z16" s="133">
        <v>45537</v>
      </c>
      <c r="AA16" s="134">
        <f>SUMIFS(Gas_DB2[میزان مصرف],Gas_DB2[تاریخ],"="&amp;'Daily Gas'!Z16)</f>
        <v>0</v>
      </c>
      <c r="AB16" s="135">
        <f>COUNTIFS(Gas_DB2[تاریخ],"="&amp;'Daily Gas'!Z16,Gas_DB2[میزان مصرف],"&gt;"&amp;0)</f>
        <v>0</v>
      </c>
      <c r="AC16" s="136">
        <f>SUMIFS(Gas_DB2[میزان ورود],Gas_DB2[تاریخ],"="&amp;'Daily Gas'!Z16)</f>
        <v>0</v>
      </c>
      <c r="AD16" s="133">
        <v>45568</v>
      </c>
      <c r="AE16" s="134">
        <f>SUMIFS(Gas_DB2[میزان مصرف],Gas_DB2[تاریخ],"="&amp;'Daily Gas'!AD16)</f>
        <v>4835</v>
      </c>
      <c r="AF16" s="135">
        <f>COUNTIFS(Gas_DB2[تاریخ],"="&amp;'Daily Gas'!AD16,Gas_DB2[میزان مصرف],"&gt;"&amp;0)</f>
        <v>27</v>
      </c>
      <c r="AG16" s="136">
        <f>SUMIFS(Gas_DB2[میزان ورود],Gas_DB2[تاریخ],"="&amp;'Daily Gas'!AD16)</f>
        <v>0</v>
      </c>
      <c r="AH16" s="133">
        <v>45598</v>
      </c>
      <c r="AI16" s="134">
        <f>SUMIFS(Gas_DB2[میزان مصرف],Gas_DB2[تاریخ],"="&amp;'Daily Gas'!AH16)</f>
        <v>4957</v>
      </c>
      <c r="AJ16" s="135">
        <f>COUNTIFS(Gas_DB2[تاریخ],"="&amp;'Daily Gas'!AH16,Gas_DB2[میزان مصرف],"&gt;"&amp;0)</f>
        <v>33</v>
      </c>
      <c r="AK16" s="136">
        <f>SUMIFS(Gas_DB2[میزان ورود],Gas_DB2[تاریخ],"="&amp;'Daily Gas'!AH16)</f>
        <v>0</v>
      </c>
      <c r="AL16" s="133">
        <v>45628</v>
      </c>
      <c r="AM16" s="134">
        <f>SUMIFS(Gas_DB2[میزان مصرف],Gas_DB2[تاریخ],"="&amp;'Daily Gas'!AL16)</f>
        <v>0</v>
      </c>
      <c r="AN16" s="135">
        <f>COUNTIFS(Gas_DB2[تاریخ],"="&amp;'Daily Gas'!AL16,Gas_DB2[میزان مصرف],"&gt;"&amp;0)</f>
        <v>0</v>
      </c>
      <c r="AO16" s="136">
        <f>SUMIFS(Gas_DB2[میزان ورود],Gas_DB2[تاریخ],"="&amp;'Daily Gas'!AL16)</f>
        <v>0</v>
      </c>
      <c r="AP16" s="133">
        <v>45658</v>
      </c>
      <c r="AQ16" s="134">
        <f>SUMIFS(Gas_DB2[میزان مصرف],Gas_DB2[تاریخ],"="&amp;'Daily Gas'!AP16)</f>
        <v>0</v>
      </c>
      <c r="AR16" s="135">
        <f>COUNTIFS(Gas_DB2[تاریخ],"="&amp;'Daily Gas'!AP16,Gas_DB2[میزان مصرف],"&gt;"&amp;0)</f>
        <v>0</v>
      </c>
      <c r="AS16" s="136">
        <f>SUMIFS(Gas_DB2[میزان ورود],Gas_DB2[تاریخ],"="&amp;'Daily Gas'!AP16)</f>
        <v>0</v>
      </c>
      <c r="AT16" s="133">
        <v>45688</v>
      </c>
      <c r="AU16" s="134">
        <f>SUMIFS(Gas_DB2[میزان مصرف],Gas_DB2[تاریخ],"="&amp;'Daily Gas'!AT16)</f>
        <v>0</v>
      </c>
      <c r="AV16" s="135">
        <f>COUNTIFS(Gas_DB2[تاریخ],"="&amp;'Daily Gas'!AT16,Gas_DB2[میزان مصرف],"&gt;"&amp;0)</f>
        <v>0</v>
      </c>
      <c r="AW16" s="136">
        <f>SUMIFS(Gas_DB2[میزان ورود],Gas_DB2[تاریخ],"="&amp;'Daily Gas'!AT16)</f>
        <v>0</v>
      </c>
      <c r="AX16" s="133">
        <v>45718</v>
      </c>
      <c r="AY16" s="134">
        <f>SUMIFS(Gas_DB2[میزان مصرف],Gas_DB2[تاریخ],"="&amp;'Daily Gas'!AX16)</f>
        <v>0</v>
      </c>
      <c r="AZ16" s="135">
        <f>COUNTIFS(Gas_DB2[تاریخ],"="&amp;'Daily Gas'!AX16,Gas_DB2[میزان مصرف],"&gt;"&amp;0)</f>
        <v>0</v>
      </c>
      <c r="BA16" s="136">
        <f>SUMIFS(Gas_DB2[میزان ورود],Gas_DB2[تاریخ],"="&amp;'Daily Gas'!AX16)</f>
        <v>0</v>
      </c>
    </row>
    <row r="17" spans="1:53" ht="28.5" x14ac:dyDescent="0.25">
      <c r="A17" s="128"/>
      <c r="B17" s="133">
        <v>45354</v>
      </c>
      <c r="C17" s="134">
        <f>SUMIFS(Gas_DB2[میزان مصرف],Gas_DB2[تاریخ],"="&amp;'Daily Gas'!B17)</f>
        <v>0</v>
      </c>
      <c r="D17" s="135">
        <f>COUNTIFS(Gas_DB2[تاریخ],"="&amp;'Daily Gas'!B17,Gas_DB2[میزان مصرف],"&gt;"&amp;0)</f>
        <v>0</v>
      </c>
      <c r="E17" s="136">
        <f>SUMIFS(Gas_DB2[میزان ورود],Gas_DB2[تاریخ],"="&amp;'Daily Gas'!B17)</f>
        <v>0</v>
      </c>
      <c r="F17" s="133">
        <v>45383</v>
      </c>
      <c r="G17" s="134">
        <f>SUMIFS(Gas_DB2[میزان مصرف],Gas_DB2[تاریخ],"="&amp;'Daily Gas'!F17)</f>
        <v>0</v>
      </c>
      <c r="H17" s="135">
        <f>COUNTIFS(Gas_DB2[تاریخ],"="&amp;'Daily Gas'!F17,Gas_DB2[میزان مصرف],"&gt;"&amp;0)</f>
        <v>0</v>
      </c>
      <c r="I17" s="136">
        <f>SUMIFS(Gas_DB2[میزان ورود],Gas_DB2[تاریخ],"="&amp;'Daily Gas'!F17)</f>
        <v>0</v>
      </c>
      <c r="J17" s="133">
        <v>45414</v>
      </c>
      <c r="K17" s="134">
        <f>SUMIFS(Gas_DB2[میزان مصرف],Gas_DB2[تاریخ],"="&amp;'Daily Gas'!J17)</f>
        <v>0</v>
      </c>
      <c r="L17" s="135">
        <f>COUNTIFS(Gas_DB2[تاریخ],"="&amp;'Daily Gas'!J17,Gas_DB2[میزان مصرف],"&gt;"&amp;0)</f>
        <v>0</v>
      </c>
      <c r="M17" s="136">
        <f>SUMIFS(Gas_DB2[میزان ورود],Gas_DB2[تاریخ],"="&amp;'Daily Gas'!J17)</f>
        <v>0</v>
      </c>
      <c r="N17" s="133">
        <v>45445</v>
      </c>
      <c r="O17" s="134">
        <f>SUMIFS(Gas_DB2[میزان مصرف],Gas_DB2[تاریخ],"="&amp;'Daily Gas'!N17)</f>
        <v>2127</v>
      </c>
      <c r="P17" s="135">
        <f>COUNTIFS(Gas_DB2[تاریخ],"="&amp;'Daily Gas'!N17,Gas_DB2[میزان مصرف],"&gt;"&amp;0)</f>
        <v>12</v>
      </c>
      <c r="Q17" s="136">
        <f>SUMIFS(Gas_DB2[میزان ورود],Gas_DB2[تاریخ],"="&amp;'Daily Gas'!N17)</f>
        <v>0</v>
      </c>
      <c r="R17" s="133">
        <v>45476</v>
      </c>
      <c r="S17" s="134">
        <f>SUMIFS(Gas_DB2[میزان مصرف],Gas_DB2[تاریخ],"="&amp;'Daily Gas'!R17)</f>
        <v>3507</v>
      </c>
      <c r="T17" s="135">
        <f>COUNTIFS(Gas_DB2[تاریخ],"="&amp;'Daily Gas'!R17,Gas_DB2[میزان مصرف],"&gt;"&amp;0)</f>
        <v>23</v>
      </c>
      <c r="U17" s="136">
        <f>SUMIFS(Gas_DB2[میزان ورود],Gas_DB2[تاریخ],"="&amp;'Daily Gas'!R17)</f>
        <v>0</v>
      </c>
      <c r="V17" s="133">
        <v>45507</v>
      </c>
      <c r="W17" s="134">
        <f>SUMIFS(Gas_DB2[میزان مصرف],Gas_DB2[تاریخ],"="&amp;'Daily Gas'!V17)</f>
        <v>3323</v>
      </c>
      <c r="X17" s="135">
        <f>COUNTIFS(Gas_DB2[تاریخ],"="&amp;'Daily Gas'!V17,Gas_DB2[میزان مصرف],"&gt;"&amp;0)</f>
        <v>17</v>
      </c>
      <c r="Y17" s="136">
        <f>SUMIFS(Gas_DB2[میزان ورود],Gas_DB2[تاریخ],"="&amp;'Daily Gas'!V17)</f>
        <v>0</v>
      </c>
      <c r="Z17" s="133">
        <v>45538</v>
      </c>
      <c r="AA17" s="134">
        <f>SUMIFS(Gas_DB2[میزان مصرف],Gas_DB2[تاریخ],"="&amp;'Daily Gas'!Z17)</f>
        <v>2998</v>
      </c>
      <c r="AB17" s="135">
        <f>COUNTIFS(Gas_DB2[تاریخ],"="&amp;'Daily Gas'!Z17,Gas_DB2[میزان مصرف],"&gt;"&amp;0)</f>
        <v>20</v>
      </c>
      <c r="AC17" s="136">
        <f>SUMIFS(Gas_DB2[میزان ورود],Gas_DB2[تاریخ],"="&amp;'Daily Gas'!Z17)</f>
        <v>81000</v>
      </c>
      <c r="AD17" s="133">
        <v>45569</v>
      </c>
      <c r="AE17" s="134">
        <f>SUMIFS(Gas_DB2[میزان مصرف],Gas_DB2[تاریخ],"="&amp;'Daily Gas'!AD17)</f>
        <v>295</v>
      </c>
      <c r="AF17" s="135">
        <f>COUNTIFS(Gas_DB2[تاریخ],"="&amp;'Daily Gas'!AD17,Gas_DB2[میزان مصرف],"&gt;"&amp;0)</f>
        <v>4</v>
      </c>
      <c r="AG17" s="136">
        <f>SUMIFS(Gas_DB2[میزان ورود],Gas_DB2[تاریخ],"="&amp;'Daily Gas'!AD17)</f>
        <v>0</v>
      </c>
      <c r="AH17" s="133">
        <v>45599</v>
      </c>
      <c r="AI17" s="134">
        <f>SUMIFS(Gas_DB2[میزان مصرف],Gas_DB2[تاریخ],"="&amp;'Daily Gas'!AH17)</f>
        <v>0</v>
      </c>
      <c r="AJ17" s="135">
        <f>COUNTIFS(Gas_DB2[تاریخ],"="&amp;'Daily Gas'!AH17,Gas_DB2[میزان مصرف],"&gt;"&amp;0)</f>
        <v>0</v>
      </c>
      <c r="AK17" s="136">
        <f>SUMIFS(Gas_DB2[میزان ورود],Gas_DB2[تاریخ],"="&amp;'Daily Gas'!AH17)</f>
        <v>0</v>
      </c>
      <c r="AL17" s="133">
        <v>45629</v>
      </c>
      <c r="AM17" s="134">
        <f>SUMIFS(Gas_DB2[میزان مصرف],Gas_DB2[تاریخ],"="&amp;'Daily Gas'!AL17)</f>
        <v>0</v>
      </c>
      <c r="AN17" s="135">
        <f>COUNTIFS(Gas_DB2[تاریخ],"="&amp;'Daily Gas'!AL17,Gas_DB2[میزان مصرف],"&gt;"&amp;0)</f>
        <v>0</v>
      </c>
      <c r="AO17" s="136">
        <f>SUMIFS(Gas_DB2[میزان ورود],Gas_DB2[تاریخ],"="&amp;'Daily Gas'!AL17)</f>
        <v>0</v>
      </c>
      <c r="AP17" s="133">
        <v>45659</v>
      </c>
      <c r="AQ17" s="134">
        <f>SUMIFS(Gas_DB2[میزان مصرف],Gas_DB2[تاریخ],"="&amp;'Daily Gas'!AP17)</f>
        <v>0</v>
      </c>
      <c r="AR17" s="135">
        <f>COUNTIFS(Gas_DB2[تاریخ],"="&amp;'Daily Gas'!AP17,Gas_DB2[میزان مصرف],"&gt;"&amp;0)</f>
        <v>0</v>
      </c>
      <c r="AS17" s="136">
        <f>SUMIFS(Gas_DB2[میزان ورود],Gas_DB2[تاریخ],"="&amp;'Daily Gas'!AP17)</f>
        <v>0</v>
      </c>
      <c r="AT17" s="133">
        <v>45689</v>
      </c>
      <c r="AU17" s="134">
        <f>SUMIFS(Gas_DB2[میزان مصرف],Gas_DB2[تاریخ],"="&amp;'Daily Gas'!AT17)</f>
        <v>0</v>
      </c>
      <c r="AV17" s="135">
        <f>COUNTIFS(Gas_DB2[تاریخ],"="&amp;'Daily Gas'!AT17,Gas_DB2[میزان مصرف],"&gt;"&amp;0)</f>
        <v>0</v>
      </c>
      <c r="AW17" s="136">
        <f>SUMIFS(Gas_DB2[میزان ورود],Gas_DB2[تاریخ],"="&amp;'Daily Gas'!AT17)</f>
        <v>0</v>
      </c>
      <c r="AX17" s="133">
        <v>45719</v>
      </c>
      <c r="AY17" s="134">
        <f>SUMIFS(Gas_DB2[میزان مصرف],Gas_DB2[تاریخ],"="&amp;'Daily Gas'!AX17)</f>
        <v>0</v>
      </c>
      <c r="AZ17" s="135">
        <f>COUNTIFS(Gas_DB2[تاریخ],"="&amp;'Daily Gas'!AX17,Gas_DB2[میزان مصرف],"&gt;"&amp;0)</f>
        <v>0</v>
      </c>
      <c r="BA17" s="136">
        <f>SUMIFS(Gas_DB2[میزان ورود],Gas_DB2[تاریخ],"="&amp;'Daily Gas'!AX17)</f>
        <v>0</v>
      </c>
    </row>
    <row r="18" spans="1:53" ht="28.5" x14ac:dyDescent="0.25">
      <c r="A18" s="128"/>
      <c r="B18" s="133">
        <v>45355</v>
      </c>
      <c r="C18" s="134">
        <f>SUMIFS(Gas_DB2[میزان مصرف],Gas_DB2[تاریخ],"="&amp;'Daily Gas'!B18)</f>
        <v>222</v>
      </c>
      <c r="D18" s="135">
        <f>COUNTIFS(Gas_DB2[تاریخ],"="&amp;'Daily Gas'!B18,Gas_DB2[میزان مصرف],"&gt;"&amp;0)</f>
        <v>1</v>
      </c>
      <c r="E18" s="136">
        <f>SUMIFS(Gas_DB2[میزان ورود],Gas_DB2[تاریخ],"="&amp;'Daily Gas'!B18)</f>
        <v>0</v>
      </c>
      <c r="F18" s="133">
        <v>45384</v>
      </c>
      <c r="G18" s="134">
        <f>SUMIFS(Gas_DB2[میزان مصرف],Gas_DB2[تاریخ],"="&amp;'Daily Gas'!F18)</f>
        <v>0</v>
      </c>
      <c r="H18" s="135">
        <f>COUNTIFS(Gas_DB2[تاریخ],"="&amp;'Daily Gas'!F18,Gas_DB2[میزان مصرف],"&gt;"&amp;0)</f>
        <v>0</v>
      </c>
      <c r="I18" s="136">
        <f>SUMIFS(Gas_DB2[میزان ورود],Gas_DB2[تاریخ],"="&amp;'Daily Gas'!F18)</f>
        <v>0</v>
      </c>
      <c r="J18" s="133">
        <v>45415</v>
      </c>
      <c r="K18" s="134">
        <f>SUMIFS(Gas_DB2[میزان مصرف],Gas_DB2[تاریخ],"="&amp;'Daily Gas'!J18)</f>
        <v>0</v>
      </c>
      <c r="L18" s="135">
        <f>COUNTIFS(Gas_DB2[تاریخ],"="&amp;'Daily Gas'!J18,Gas_DB2[میزان مصرف],"&gt;"&amp;0)</f>
        <v>0</v>
      </c>
      <c r="M18" s="136">
        <f>SUMIFS(Gas_DB2[میزان ورود],Gas_DB2[تاریخ],"="&amp;'Daily Gas'!J18)</f>
        <v>0</v>
      </c>
      <c r="N18" s="133">
        <v>45446</v>
      </c>
      <c r="O18" s="134">
        <f>SUMIFS(Gas_DB2[میزان مصرف],Gas_DB2[تاریخ],"="&amp;'Daily Gas'!N18)</f>
        <v>1687</v>
      </c>
      <c r="P18" s="135">
        <f>COUNTIFS(Gas_DB2[تاریخ],"="&amp;'Daily Gas'!N18,Gas_DB2[میزان مصرف],"&gt;"&amp;0)</f>
        <v>12</v>
      </c>
      <c r="Q18" s="136">
        <f>SUMIFS(Gas_DB2[میزان ورود],Gas_DB2[تاریخ],"="&amp;'Daily Gas'!N18)</f>
        <v>19000</v>
      </c>
      <c r="R18" s="133">
        <v>45477</v>
      </c>
      <c r="S18" s="134">
        <f>SUMIFS(Gas_DB2[میزان مصرف],Gas_DB2[تاریخ],"="&amp;'Daily Gas'!R18)</f>
        <v>4293</v>
      </c>
      <c r="T18" s="135">
        <f>COUNTIFS(Gas_DB2[تاریخ],"="&amp;'Daily Gas'!R18,Gas_DB2[میزان مصرف],"&gt;"&amp;0)</f>
        <v>22</v>
      </c>
      <c r="U18" s="136">
        <f>SUMIFS(Gas_DB2[میزان ورود],Gas_DB2[تاریخ],"="&amp;'Daily Gas'!R18)</f>
        <v>0</v>
      </c>
      <c r="V18" s="133">
        <v>45508</v>
      </c>
      <c r="W18" s="134">
        <f>SUMIFS(Gas_DB2[میزان مصرف],Gas_DB2[تاریخ],"="&amp;'Daily Gas'!V18)</f>
        <v>3602</v>
      </c>
      <c r="X18" s="135">
        <f>COUNTIFS(Gas_DB2[تاریخ],"="&amp;'Daily Gas'!V18,Gas_DB2[میزان مصرف],"&gt;"&amp;0)</f>
        <v>21</v>
      </c>
      <c r="Y18" s="136">
        <f>SUMIFS(Gas_DB2[میزان ورود],Gas_DB2[تاریخ],"="&amp;'Daily Gas'!V18)</f>
        <v>0</v>
      </c>
      <c r="Z18" s="133">
        <v>45539</v>
      </c>
      <c r="AA18" s="134">
        <f>SUMIFS(Gas_DB2[میزان مصرف],Gas_DB2[تاریخ],"="&amp;'Daily Gas'!Z18)</f>
        <v>5908</v>
      </c>
      <c r="AB18" s="135">
        <f>COUNTIFS(Gas_DB2[تاریخ],"="&amp;'Daily Gas'!Z18,Gas_DB2[میزان مصرف],"&gt;"&amp;0)</f>
        <v>34</v>
      </c>
      <c r="AC18" s="136">
        <f>SUMIFS(Gas_DB2[میزان ورود],Gas_DB2[تاریخ],"="&amp;'Daily Gas'!Z18)</f>
        <v>0</v>
      </c>
      <c r="AD18" s="133">
        <v>45570</v>
      </c>
      <c r="AE18" s="134">
        <f>SUMIFS(Gas_DB2[میزان مصرف],Gas_DB2[تاریخ],"="&amp;'Daily Gas'!AD18)</f>
        <v>6771</v>
      </c>
      <c r="AF18" s="135">
        <f>COUNTIFS(Gas_DB2[تاریخ],"="&amp;'Daily Gas'!AD18,Gas_DB2[میزان مصرف],"&gt;"&amp;0)</f>
        <v>35</v>
      </c>
      <c r="AG18" s="136">
        <f>SUMIFS(Gas_DB2[میزان ورود],Gas_DB2[تاریخ],"="&amp;'Daily Gas'!AD18)</f>
        <v>0</v>
      </c>
      <c r="AH18" s="133">
        <v>45600</v>
      </c>
      <c r="AI18" s="134">
        <f>SUMIFS(Gas_DB2[میزان مصرف],Gas_DB2[تاریخ],"="&amp;'Daily Gas'!AH18)</f>
        <v>0</v>
      </c>
      <c r="AJ18" s="135">
        <f>COUNTIFS(Gas_DB2[تاریخ],"="&amp;'Daily Gas'!AH18,Gas_DB2[میزان مصرف],"&gt;"&amp;0)</f>
        <v>0</v>
      </c>
      <c r="AK18" s="136">
        <f>SUMIFS(Gas_DB2[میزان ورود],Gas_DB2[تاریخ],"="&amp;'Daily Gas'!AH18)</f>
        <v>0</v>
      </c>
      <c r="AL18" s="133">
        <v>45630</v>
      </c>
      <c r="AM18" s="134">
        <f>SUMIFS(Gas_DB2[میزان مصرف],Gas_DB2[تاریخ],"="&amp;'Daily Gas'!AL18)</f>
        <v>0</v>
      </c>
      <c r="AN18" s="135">
        <f>COUNTIFS(Gas_DB2[تاریخ],"="&amp;'Daily Gas'!AL18,Gas_DB2[میزان مصرف],"&gt;"&amp;0)</f>
        <v>0</v>
      </c>
      <c r="AO18" s="136">
        <f>SUMIFS(Gas_DB2[میزان ورود],Gas_DB2[تاریخ],"="&amp;'Daily Gas'!AL18)</f>
        <v>0</v>
      </c>
      <c r="AP18" s="133">
        <v>45660</v>
      </c>
      <c r="AQ18" s="134">
        <f>SUMIFS(Gas_DB2[میزان مصرف],Gas_DB2[تاریخ],"="&amp;'Daily Gas'!AP18)</f>
        <v>0</v>
      </c>
      <c r="AR18" s="135">
        <f>COUNTIFS(Gas_DB2[تاریخ],"="&amp;'Daily Gas'!AP18,Gas_DB2[میزان مصرف],"&gt;"&amp;0)</f>
        <v>0</v>
      </c>
      <c r="AS18" s="136">
        <f>SUMIFS(Gas_DB2[میزان ورود],Gas_DB2[تاریخ],"="&amp;'Daily Gas'!AP18)</f>
        <v>0</v>
      </c>
      <c r="AT18" s="133">
        <v>45690</v>
      </c>
      <c r="AU18" s="134">
        <f>SUMIFS(Gas_DB2[میزان مصرف],Gas_DB2[تاریخ],"="&amp;'Daily Gas'!AT18)</f>
        <v>0</v>
      </c>
      <c r="AV18" s="135">
        <f>COUNTIFS(Gas_DB2[تاریخ],"="&amp;'Daily Gas'!AT18,Gas_DB2[میزان مصرف],"&gt;"&amp;0)</f>
        <v>0</v>
      </c>
      <c r="AW18" s="136">
        <f>SUMIFS(Gas_DB2[میزان ورود],Gas_DB2[تاریخ],"="&amp;'Daily Gas'!AT18)</f>
        <v>0</v>
      </c>
      <c r="AX18" s="133">
        <v>45720</v>
      </c>
      <c r="AY18" s="134">
        <f>SUMIFS(Gas_DB2[میزان مصرف],Gas_DB2[تاریخ],"="&amp;'Daily Gas'!AX18)</f>
        <v>0</v>
      </c>
      <c r="AZ18" s="135">
        <f>COUNTIFS(Gas_DB2[تاریخ],"="&amp;'Daily Gas'!AX18,Gas_DB2[میزان مصرف],"&gt;"&amp;0)</f>
        <v>0</v>
      </c>
      <c r="BA18" s="136">
        <f>SUMIFS(Gas_DB2[میزان ورود],Gas_DB2[تاریخ],"="&amp;'Daily Gas'!AX18)</f>
        <v>0</v>
      </c>
    </row>
    <row r="19" spans="1:53" ht="28.5" x14ac:dyDescent="0.25">
      <c r="A19" s="128"/>
      <c r="B19" s="133">
        <v>45356</v>
      </c>
      <c r="C19" s="134">
        <f>SUMIFS(Gas_DB2[میزان مصرف],Gas_DB2[تاریخ],"="&amp;'Daily Gas'!B19)</f>
        <v>250</v>
      </c>
      <c r="D19" s="135">
        <f>COUNTIFS(Gas_DB2[تاریخ],"="&amp;'Daily Gas'!B19,Gas_DB2[میزان مصرف],"&gt;"&amp;0)</f>
        <v>1</v>
      </c>
      <c r="E19" s="136">
        <f>SUMIFS(Gas_DB2[میزان ورود],Gas_DB2[تاریخ],"="&amp;'Daily Gas'!B19)</f>
        <v>0</v>
      </c>
      <c r="F19" s="133">
        <v>45385</v>
      </c>
      <c r="G19" s="134">
        <f>SUMIFS(Gas_DB2[میزان مصرف],Gas_DB2[تاریخ],"="&amp;'Daily Gas'!F19)</f>
        <v>747</v>
      </c>
      <c r="H19" s="135">
        <f>COUNTIFS(Gas_DB2[تاریخ],"="&amp;'Daily Gas'!F19,Gas_DB2[میزان مصرف],"&gt;"&amp;0)</f>
        <v>5</v>
      </c>
      <c r="I19" s="136">
        <f>SUMIFS(Gas_DB2[میزان ورود],Gas_DB2[تاریخ],"="&amp;'Daily Gas'!F19)</f>
        <v>0</v>
      </c>
      <c r="J19" s="133">
        <v>45416</v>
      </c>
      <c r="K19" s="134">
        <f>SUMIFS(Gas_DB2[میزان مصرف],Gas_DB2[تاریخ],"="&amp;'Daily Gas'!J19)</f>
        <v>1608</v>
      </c>
      <c r="L19" s="135">
        <f>COUNTIFS(Gas_DB2[تاریخ],"="&amp;'Daily Gas'!J19,Gas_DB2[میزان مصرف],"&gt;"&amp;0)</f>
        <v>7</v>
      </c>
      <c r="M19" s="136">
        <f>SUMIFS(Gas_DB2[میزان ورود],Gas_DB2[تاریخ],"="&amp;'Daily Gas'!J19)</f>
        <v>0</v>
      </c>
      <c r="N19" s="133">
        <v>45447</v>
      </c>
      <c r="O19" s="134">
        <f>SUMIFS(Gas_DB2[میزان مصرف],Gas_DB2[تاریخ],"="&amp;'Daily Gas'!N19)</f>
        <v>2511</v>
      </c>
      <c r="P19" s="135">
        <f>COUNTIFS(Gas_DB2[تاریخ],"="&amp;'Daily Gas'!N19,Gas_DB2[میزان مصرف],"&gt;"&amp;0)</f>
        <v>17</v>
      </c>
      <c r="Q19" s="136">
        <f>SUMIFS(Gas_DB2[میزان ورود],Gas_DB2[تاریخ],"="&amp;'Daily Gas'!N19)</f>
        <v>0</v>
      </c>
      <c r="R19" s="133">
        <v>45478</v>
      </c>
      <c r="S19" s="134">
        <f>SUMIFS(Gas_DB2[میزان مصرف],Gas_DB2[تاریخ],"="&amp;'Daily Gas'!R19)</f>
        <v>4089</v>
      </c>
      <c r="T19" s="135">
        <f>COUNTIFS(Gas_DB2[تاریخ],"="&amp;'Daily Gas'!R19,Gas_DB2[میزان مصرف],"&gt;"&amp;0)</f>
        <v>21</v>
      </c>
      <c r="U19" s="136">
        <f>SUMIFS(Gas_DB2[میزان ورود],Gas_DB2[تاریخ],"="&amp;'Daily Gas'!R19)</f>
        <v>0</v>
      </c>
      <c r="V19" s="133">
        <v>45509</v>
      </c>
      <c r="W19" s="134">
        <f>SUMIFS(Gas_DB2[میزان مصرف],Gas_DB2[تاریخ],"="&amp;'Daily Gas'!V19)</f>
        <v>4230</v>
      </c>
      <c r="X19" s="135">
        <f>COUNTIFS(Gas_DB2[تاریخ],"="&amp;'Daily Gas'!V19,Gas_DB2[میزان مصرف],"&gt;"&amp;0)</f>
        <v>21</v>
      </c>
      <c r="Y19" s="136">
        <f>SUMIFS(Gas_DB2[میزان ورود],Gas_DB2[تاریخ],"="&amp;'Daily Gas'!V19)</f>
        <v>0</v>
      </c>
      <c r="Z19" s="133">
        <v>45540</v>
      </c>
      <c r="AA19" s="134">
        <f>SUMIFS(Gas_DB2[میزان مصرف],Gas_DB2[تاریخ],"="&amp;'Daily Gas'!Z19)</f>
        <v>0</v>
      </c>
      <c r="AB19" s="135">
        <f>COUNTIFS(Gas_DB2[تاریخ],"="&amp;'Daily Gas'!Z19,Gas_DB2[میزان مصرف],"&gt;"&amp;0)</f>
        <v>0</v>
      </c>
      <c r="AC19" s="136">
        <f>SUMIFS(Gas_DB2[میزان ورود],Gas_DB2[تاریخ],"="&amp;'Daily Gas'!Z19)</f>
        <v>0</v>
      </c>
      <c r="AD19" s="133">
        <v>45571</v>
      </c>
      <c r="AE19" s="134">
        <f>SUMIFS(Gas_DB2[میزان مصرف],Gas_DB2[تاریخ],"="&amp;'Daily Gas'!AD19)</f>
        <v>4204</v>
      </c>
      <c r="AF19" s="135">
        <f>COUNTIFS(Gas_DB2[تاریخ],"="&amp;'Daily Gas'!AD19,Gas_DB2[میزان مصرف],"&gt;"&amp;0)</f>
        <v>26</v>
      </c>
      <c r="AG19" s="136">
        <f>SUMIFS(Gas_DB2[میزان ورود],Gas_DB2[تاریخ],"="&amp;'Daily Gas'!AD19)</f>
        <v>0</v>
      </c>
      <c r="AH19" s="133">
        <v>45601</v>
      </c>
      <c r="AI19" s="134">
        <f>SUMIFS(Gas_DB2[میزان مصرف],Gas_DB2[تاریخ],"="&amp;'Daily Gas'!AH19)</f>
        <v>0</v>
      </c>
      <c r="AJ19" s="135">
        <f>COUNTIFS(Gas_DB2[تاریخ],"="&amp;'Daily Gas'!AH19,Gas_DB2[میزان مصرف],"&gt;"&amp;0)</f>
        <v>0</v>
      </c>
      <c r="AK19" s="136">
        <f>SUMIFS(Gas_DB2[میزان ورود],Gas_DB2[تاریخ],"="&amp;'Daily Gas'!AH19)</f>
        <v>0</v>
      </c>
      <c r="AL19" s="133">
        <v>45631</v>
      </c>
      <c r="AM19" s="134">
        <f>SUMIFS(Gas_DB2[میزان مصرف],Gas_DB2[تاریخ],"="&amp;'Daily Gas'!AL19)</f>
        <v>0</v>
      </c>
      <c r="AN19" s="135">
        <f>COUNTIFS(Gas_DB2[تاریخ],"="&amp;'Daily Gas'!AL19,Gas_DB2[میزان مصرف],"&gt;"&amp;0)</f>
        <v>0</v>
      </c>
      <c r="AO19" s="136">
        <f>SUMIFS(Gas_DB2[میزان ورود],Gas_DB2[تاریخ],"="&amp;'Daily Gas'!AL19)</f>
        <v>0</v>
      </c>
      <c r="AP19" s="133">
        <v>45661</v>
      </c>
      <c r="AQ19" s="134">
        <f>SUMIFS(Gas_DB2[میزان مصرف],Gas_DB2[تاریخ],"="&amp;'Daily Gas'!AP19)</f>
        <v>0</v>
      </c>
      <c r="AR19" s="135">
        <f>COUNTIFS(Gas_DB2[تاریخ],"="&amp;'Daily Gas'!AP19,Gas_DB2[میزان مصرف],"&gt;"&amp;0)</f>
        <v>0</v>
      </c>
      <c r="AS19" s="136">
        <f>SUMIFS(Gas_DB2[میزان ورود],Gas_DB2[تاریخ],"="&amp;'Daily Gas'!AP19)</f>
        <v>0</v>
      </c>
      <c r="AT19" s="133">
        <v>45691</v>
      </c>
      <c r="AU19" s="134">
        <f>SUMIFS(Gas_DB2[میزان مصرف],Gas_DB2[تاریخ],"="&amp;'Daily Gas'!AT19)</f>
        <v>0</v>
      </c>
      <c r="AV19" s="135">
        <f>COUNTIFS(Gas_DB2[تاریخ],"="&amp;'Daily Gas'!AT19,Gas_DB2[میزان مصرف],"&gt;"&amp;0)</f>
        <v>0</v>
      </c>
      <c r="AW19" s="136">
        <f>SUMIFS(Gas_DB2[میزان ورود],Gas_DB2[تاریخ],"="&amp;'Daily Gas'!AT19)</f>
        <v>0</v>
      </c>
      <c r="AX19" s="133">
        <v>45721</v>
      </c>
      <c r="AY19" s="134">
        <f>SUMIFS(Gas_DB2[میزان مصرف],Gas_DB2[تاریخ],"="&amp;'Daily Gas'!AX19)</f>
        <v>0</v>
      </c>
      <c r="AZ19" s="135">
        <f>COUNTIFS(Gas_DB2[تاریخ],"="&amp;'Daily Gas'!AX19,Gas_DB2[میزان مصرف],"&gt;"&amp;0)</f>
        <v>0</v>
      </c>
      <c r="BA19" s="136">
        <f>SUMIFS(Gas_DB2[میزان ورود],Gas_DB2[تاریخ],"="&amp;'Daily Gas'!AX19)</f>
        <v>0</v>
      </c>
    </row>
    <row r="20" spans="1:53" ht="28.5" x14ac:dyDescent="0.25">
      <c r="A20" s="128"/>
      <c r="B20" s="133">
        <v>45357</v>
      </c>
      <c r="C20" s="134">
        <f>SUMIFS(Gas_DB2[میزان مصرف],Gas_DB2[تاریخ],"="&amp;'Daily Gas'!B20)</f>
        <v>0</v>
      </c>
      <c r="D20" s="135">
        <f>COUNTIFS(Gas_DB2[تاریخ],"="&amp;'Daily Gas'!B20,Gas_DB2[میزان مصرف],"&gt;"&amp;0)</f>
        <v>0</v>
      </c>
      <c r="E20" s="136">
        <f>SUMIFS(Gas_DB2[میزان ورود],Gas_DB2[تاریخ],"="&amp;'Daily Gas'!B20)</f>
        <v>0</v>
      </c>
      <c r="F20" s="133">
        <v>45386</v>
      </c>
      <c r="G20" s="134">
        <f>SUMIFS(Gas_DB2[میزان مصرف],Gas_DB2[تاریخ],"="&amp;'Daily Gas'!F20)</f>
        <v>0</v>
      </c>
      <c r="H20" s="135">
        <f>COUNTIFS(Gas_DB2[تاریخ],"="&amp;'Daily Gas'!F20,Gas_DB2[میزان مصرف],"&gt;"&amp;0)</f>
        <v>0</v>
      </c>
      <c r="I20" s="136">
        <f>SUMIFS(Gas_DB2[میزان ورود],Gas_DB2[تاریخ],"="&amp;'Daily Gas'!F20)</f>
        <v>0</v>
      </c>
      <c r="J20" s="133">
        <v>45417</v>
      </c>
      <c r="K20" s="134">
        <f>SUMIFS(Gas_DB2[میزان مصرف],Gas_DB2[تاریخ],"="&amp;'Daily Gas'!J20)</f>
        <v>1929</v>
      </c>
      <c r="L20" s="135">
        <f>COUNTIFS(Gas_DB2[تاریخ],"="&amp;'Daily Gas'!J20,Gas_DB2[میزان مصرف],"&gt;"&amp;0)</f>
        <v>11</v>
      </c>
      <c r="M20" s="136">
        <f>SUMIFS(Gas_DB2[میزان ورود],Gas_DB2[تاریخ],"="&amp;'Daily Gas'!J20)</f>
        <v>0</v>
      </c>
      <c r="N20" s="133">
        <v>45448</v>
      </c>
      <c r="O20" s="134">
        <f>SUMIFS(Gas_DB2[میزان مصرف],Gas_DB2[تاریخ],"="&amp;'Daily Gas'!N20)</f>
        <v>1409</v>
      </c>
      <c r="P20" s="135">
        <f>COUNTIFS(Gas_DB2[تاریخ],"="&amp;'Daily Gas'!N20,Gas_DB2[میزان مصرف],"&gt;"&amp;0)</f>
        <v>9</v>
      </c>
      <c r="Q20" s="136">
        <f>SUMIFS(Gas_DB2[میزان ورود],Gas_DB2[تاریخ],"="&amp;'Daily Gas'!N20)</f>
        <v>0</v>
      </c>
      <c r="R20" s="133">
        <v>45479</v>
      </c>
      <c r="S20" s="134">
        <f>SUMIFS(Gas_DB2[میزان مصرف],Gas_DB2[تاریخ],"="&amp;'Daily Gas'!R20)</f>
        <v>3162</v>
      </c>
      <c r="T20" s="135">
        <f>COUNTIFS(Gas_DB2[تاریخ],"="&amp;'Daily Gas'!R20,Gas_DB2[میزان مصرف],"&gt;"&amp;0)</f>
        <v>15</v>
      </c>
      <c r="U20" s="136">
        <f>SUMIFS(Gas_DB2[میزان ورود],Gas_DB2[تاریخ],"="&amp;'Daily Gas'!R20)</f>
        <v>0</v>
      </c>
      <c r="V20" s="133">
        <v>45510</v>
      </c>
      <c r="W20" s="134">
        <f>SUMIFS(Gas_DB2[میزان مصرف],Gas_DB2[تاریخ],"="&amp;'Daily Gas'!V20)</f>
        <v>3085</v>
      </c>
      <c r="X20" s="135">
        <f>COUNTIFS(Gas_DB2[تاریخ],"="&amp;'Daily Gas'!V20,Gas_DB2[میزان مصرف],"&gt;"&amp;0)</f>
        <v>19</v>
      </c>
      <c r="Y20" s="136">
        <f>SUMIFS(Gas_DB2[میزان ورود],Gas_DB2[تاریخ],"="&amp;'Daily Gas'!V20)</f>
        <v>0</v>
      </c>
      <c r="Z20" s="133">
        <v>45541</v>
      </c>
      <c r="AA20" s="134">
        <f>SUMIFS(Gas_DB2[میزان مصرف],Gas_DB2[تاریخ],"="&amp;'Daily Gas'!Z20)</f>
        <v>5910</v>
      </c>
      <c r="AB20" s="135">
        <f>COUNTIFS(Gas_DB2[تاریخ],"="&amp;'Daily Gas'!Z20,Gas_DB2[میزان مصرف],"&gt;"&amp;0)</f>
        <v>36</v>
      </c>
      <c r="AC20" s="136">
        <f>SUMIFS(Gas_DB2[میزان ورود],Gas_DB2[تاریخ],"="&amp;'Daily Gas'!Z20)</f>
        <v>0</v>
      </c>
      <c r="AD20" s="133">
        <v>45572</v>
      </c>
      <c r="AE20" s="134">
        <f>SUMIFS(Gas_DB2[میزان مصرف],Gas_DB2[تاریخ],"="&amp;'Daily Gas'!AD20)</f>
        <v>5320</v>
      </c>
      <c r="AF20" s="135">
        <f>COUNTIFS(Gas_DB2[تاریخ],"="&amp;'Daily Gas'!AD20,Gas_DB2[میزان مصرف],"&gt;"&amp;0)</f>
        <v>30</v>
      </c>
      <c r="AG20" s="136">
        <f>SUMIFS(Gas_DB2[میزان ورود],Gas_DB2[تاریخ],"="&amp;'Daily Gas'!AD20)</f>
        <v>0</v>
      </c>
      <c r="AH20" s="133">
        <v>45602</v>
      </c>
      <c r="AI20" s="134">
        <f>SUMIFS(Gas_DB2[میزان مصرف],Gas_DB2[تاریخ],"="&amp;'Daily Gas'!AH20)</f>
        <v>0</v>
      </c>
      <c r="AJ20" s="135">
        <f>COUNTIFS(Gas_DB2[تاریخ],"="&amp;'Daily Gas'!AH20,Gas_DB2[میزان مصرف],"&gt;"&amp;0)</f>
        <v>0</v>
      </c>
      <c r="AK20" s="136">
        <f>SUMIFS(Gas_DB2[میزان ورود],Gas_DB2[تاریخ],"="&amp;'Daily Gas'!AH20)</f>
        <v>0</v>
      </c>
      <c r="AL20" s="133">
        <v>45632</v>
      </c>
      <c r="AM20" s="134">
        <f>SUMIFS(Gas_DB2[میزان مصرف],Gas_DB2[تاریخ],"="&amp;'Daily Gas'!AL20)</f>
        <v>0</v>
      </c>
      <c r="AN20" s="135">
        <f>COUNTIFS(Gas_DB2[تاریخ],"="&amp;'Daily Gas'!AL20,Gas_DB2[میزان مصرف],"&gt;"&amp;0)</f>
        <v>0</v>
      </c>
      <c r="AO20" s="136">
        <f>SUMIFS(Gas_DB2[میزان ورود],Gas_DB2[تاریخ],"="&amp;'Daily Gas'!AL20)</f>
        <v>0</v>
      </c>
      <c r="AP20" s="133">
        <v>45662</v>
      </c>
      <c r="AQ20" s="134">
        <f>SUMIFS(Gas_DB2[میزان مصرف],Gas_DB2[تاریخ],"="&amp;'Daily Gas'!AP20)</f>
        <v>0</v>
      </c>
      <c r="AR20" s="135">
        <f>COUNTIFS(Gas_DB2[تاریخ],"="&amp;'Daily Gas'!AP20,Gas_DB2[میزان مصرف],"&gt;"&amp;0)</f>
        <v>0</v>
      </c>
      <c r="AS20" s="136">
        <f>SUMIFS(Gas_DB2[میزان ورود],Gas_DB2[تاریخ],"="&amp;'Daily Gas'!AP20)</f>
        <v>0</v>
      </c>
      <c r="AT20" s="133">
        <v>45692</v>
      </c>
      <c r="AU20" s="134">
        <f>SUMIFS(Gas_DB2[میزان مصرف],Gas_DB2[تاریخ],"="&amp;'Daily Gas'!AT20)</f>
        <v>0</v>
      </c>
      <c r="AV20" s="135">
        <f>COUNTIFS(Gas_DB2[تاریخ],"="&amp;'Daily Gas'!AT20,Gas_DB2[میزان مصرف],"&gt;"&amp;0)</f>
        <v>0</v>
      </c>
      <c r="AW20" s="136">
        <f>SUMIFS(Gas_DB2[میزان ورود],Gas_DB2[تاریخ],"="&amp;'Daily Gas'!AT20)</f>
        <v>0</v>
      </c>
      <c r="AX20" s="133">
        <v>45722</v>
      </c>
      <c r="AY20" s="134">
        <f>SUMIFS(Gas_DB2[میزان مصرف],Gas_DB2[تاریخ],"="&amp;'Daily Gas'!AX20)</f>
        <v>0</v>
      </c>
      <c r="AZ20" s="135">
        <f>COUNTIFS(Gas_DB2[تاریخ],"="&amp;'Daily Gas'!AX20,Gas_DB2[میزان مصرف],"&gt;"&amp;0)</f>
        <v>0</v>
      </c>
      <c r="BA20" s="136">
        <f>SUMIFS(Gas_DB2[میزان ورود],Gas_DB2[تاریخ],"="&amp;'Daily Gas'!AX20)</f>
        <v>0</v>
      </c>
    </row>
    <row r="21" spans="1:53" ht="28.5" x14ac:dyDescent="0.25">
      <c r="A21" s="128"/>
      <c r="B21" s="133">
        <v>45358</v>
      </c>
      <c r="C21" s="134">
        <f>SUMIFS(Gas_DB2[میزان مصرف],Gas_DB2[تاریخ],"="&amp;'Daily Gas'!B21)</f>
        <v>362</v>
      </c>
      <c r="D21" s="135">
        <f>COUNTIFS(Gas_DB2[تاریخ],"="&amp;'Daily Gas'!B21,Gas_DB2[میزان مصرف],"&gt;"&amp;0)</f>
        <v>2</v>
      </c>
      <c r="E21" s="136">
        <f>SUMIFS(Gas_DB2[میزان ورود],Gas_DB2[تاریخ],"="&amp;'Daily Gas'!B21)</f>
        <v>0</v>
      </c>
      <c r="F21" s="133">
        <v>45387</v>
      </c>
      <c r="G21" s="134">
        <f>SUMIFS(Gas_DB2[میزان مصرف],Gas_DB2[تاریخ],"="&amp;'Daily Gas'!F21)</f>
        <v>996</v>
      </c>
      <c r="H21" s="135">
        <f>COUNTIFS(Gas_DB2[تاریخ],"="&amp;'Daily Gas'!F21,Gas_DB2[میزان مصرف],"&gt;"&amp;0)</f>
        <v>8</v>
      </c>
      <c r="I21" s="136">
        <f>SUMIFS(Gas_DB2[میزان ورود],Gas_DB2[تاریخ],"="&amp;'Daily Gas'!F21)</f>
        <v>0</v>
      </c>
      <c r="J21" s="133">
        <v>45418</v>
      </c>
      <c r="K21" s="134">
        <f>SUMIFS(Gas_DB2[میزان مصرف],Gas_DB2[تاریخ],"="&amp;'Daily Gas'!J21)</f>
        <v>422</v>
      </c>
      <c r="L21" s="135">
        <f>COUNTIFS(Gas_DB2[تاریخ],"="&amp;'Daily Gas'!J21,Gas_DB2[میزان مصرف],"&gt;"&amp;0)</f>
        <v>2</v>
      </c>
      <c r="M21" s="136">
        <f>SUMIFS(Gas_DB2[میزان ورود],Gas_DB2[تاریخ],"="&amp;'Daily Gas'!J21)</f>
        <v>0</v>
      </c>
      <c r="N21" s="133">
        <v>45449</v>
      </c>
      <c r="O21" s="134">
        <f>SUMIFS(Gas_DB2[میزان مصرف],Gas_DB2[تاریخ],"="&amp;'Daily Gas'!N21)</f>
        <v>2244</v>
      </c>
      <c r="P21" s="135">
        <f>COUNTIFS(Gas_DB2[تاریخ],"="&amp;'Daily Gas'!N21,Gas_DB2[میزان مصرف],"&gt;"&amp;0)</f>
        <v>16</v>
      </c>
      <c r="Q21" s="136">
        <f>SUMIFS(Gas_DB2[میزان ورود],Gas_DB2[تاریخ],"="&amp;'Daily Gas'!N21)</f>
        <v>0</v>
      </c>
      <c r="R21" s="133">
        <v>45480</v>
      </c>
      <c r="S21" s="134">
        <f>SUMIFS(Gas_DB2[میزان مصرف],Gas_DB2[تاریخ],"="&amp;'Daily Gas'!R21)</f>
        <v>3480</v>
      </c>
      <c r="T21" s="135">
        <f>COUNTIFS(Gas_DB2[تاریخ],"="&amp;'Daily Gas'!R21,Gas_DB2[میزان مصرف],"&gt;"&amp;0)</f>
        <v>21</v>
      </c>
      <c r="U21" s="136">
        <f>SUMIFS(Gas_DB2[میزان ورود],Gas_DB2[تاریخ],"="&amp;'Daily Gas'!R21)</f>
        <v>0</v>
      </c>
      <c r="V21" s="133">
        <v>45511</v>
      </c>
      <c r="W21" s="134">
        <f>SUMIFS(Gas_DB2[میزان مصرف],Gas_DB2[تاریخ],"="&amp;'Daily Gas'!V21)</f>
        <v>4428</v>
      </c>
      <c r="X21" s="135">
        <f>COUNTIFS(Gas_DB2[تاریخ],"="&amp;'Daily Gas'!V21,Gas_DB2[میزان مصرف],"&gt;"&amp;0)</f>
        <v>25</v>
      </c>
      <c r="Y21" s="136">
        <f>SUMIFS(Gas_DB2[میزان ورود],Gas_DB2[تاریخ],"="&amp;'Daily Gas'!V21)</f>
        <v>0</v>
      </c>
      <c r="Z21" s="133">
        <v>45542</v>
      </c>
      <c r="AA21" s="134">
        <f>SUMIFS(Gas_DB2[میزان مصرف],Gas_DB2[تاریخ],"="&amp;'Daily Gas'!Z21)</f>
        <v>2023</v>
      </c>
      <c r="AB21" s="135">
        <f>COUNTIFS(Gas_DB2[تاریخ],"="&amp;'Daily Gas'!Z21,Gas_DB2[میزان مصرف],"&gt;"&amp;0)</f>
        <v>14</v>
      </c>
      <c r="AC21" s="136">
        <f>SUMIFS(Gas_DB2[میزان ورود],Gas_DB2[تاریخ],"="&amp;'Daily Gas'!Z21)</f>
        <v>0</v>
      </c>
      <c r="AD21" s="133">
        <v>45573</v>
      </c>
      <c r="AE21" s="134">
        <f>SUMIFS(Gas_DB2[میزان مصرف],Gas_DB2[تاریخ],"="&amp;'Daily Gas'!AD21)</f>
        <v>3704</v>
      </c>
      <c r="AF21" s="135">
        <f>COUNTIFS(Gas_DB2[تاریخ],"="&amp;'Daily Gas'!AD21,Gas_DB2[میزان مصرف],"&gt;"&amp;0)</f>
        <v>25</v>
      </c>
      <c r="AG21" s="136">
        <f>SUMIFS(Gas_DB2[میزان ورود],Gas_DB2[تاریخ],"="&amp;'Daily Gas'!AD21)</f>
        <v>0</v>
      </c>
      <c r="AH21" s="133">
        <v>45603</v>
      </c>
      <c r="AI21" s="134">
        <f>SUMIFS(Gas_DB2[میزان مصرف],Gas_DB2[تاریخ],"="&amp;'Daily Gas'!AH21)</f>
        <v>85</v>
      </c>
      <c r="AJ21" s="135">
        <f>COUNTIFS(Gas_DB2[تاریخ],"="&amp;'Daily Gas'!AH21,Gas_DB2[میزان مصرف],"&gt;"&amp;0)</f>
        <v>1</v>
      </c>
      <c r="AK21" s="136">
        <f>SUMIFS(Gas_DB2[میزان ورود],Gas_DB2[تاریخ],"="&amp;'Daily Gas'!AH21)</f>
        <v>0</v>
      </c>
      <c r="AL21" s="133">
        <v>45633</v>
      </c>
      <c r="AM21" s="134">
        <f>SUMIFS(Gas_DB2[میزان مصرف],Gas_DB2[تاریخ],"="&amp;'Daily Gas'!AL21)</f>
        <v>0</v>
      </c>
      <c r="AN21" s="135">
        <f>COUNTIFS(Gas_DB2[تاریخ],"="&amp;'Daily Gas'!AL21,Gas_DB2[میزان مصرف],"&gt;"&amp;0)</f>
        <v>0</v>
      </c>
      <c r="AO21" s="136">
        <f>SUMIFS(Gas_DB2[میزان ورود],Gas_DB2[تاریخ],"="&amp;'Daily Gas'!AL21)</f>
        <v>0</v>
      </c>
      <c r="AP21" s="133">
        <v>45663</v>
      </c>
      <c r="AQ21" s="134">
        <f>SUMIFS(Gas_DB2[میزان مصرف],Gas_DB2[تاریخ],"="&amp;'Daily Gas'!AP21)</f>
        <v>0</v>
      </c>
      <c r="AR21" s="135">
        <f>COUNTIFS(Gas_DB2[تاریخ],"="&amp;'Daily Gas'!AP21,Gas_DB2[میزان مصرف],"&gt;"&amp;0)</f>
        <v>0</v>
      </c>
      <c r="AS21" s="136">
        <f>SUMIFS(Gas_DB2[میزان ورود],Gas_DB2[تاریخ],"="&amp;'Daily Gas'!AP21)</f>
        <v>0</v>
      </c>
      <c r="AT21" s="133">
        <v>45693</v>
      </c>
      <c r="AU21" s="134">
        <f>SUMIFS(Gas_DB2[میزان مصرف],Gas_DB2[تاریخ],"="&amp;'Daily Gas'!AT21)</f>
        <v>0</v>
      </c>
      <c r="AV21" s="135">
        <f>COUNTIFS(Gas_DB2[تاریخ],"="&amp;'Daily Gas'!AT21,Gas_DB2[میزان مصرف],"&gt;"&amp;0)</f>
        <v>0</v>
      </c>
      <c r="AW21" s="136">
        <f>SUMIFS(Gas_DB2[میزان ورود],Gas_DB2[تاریخ],"="&amp;'Daily Gas'!AT21)</f>
        <v>0</v>
      </c>
      <c r="AX21" s="133">
        <v>45723</v>
      </c>
      <c r="AY21" s="134">
        <f>SUMIFS(Gas_DB2[میزان مصرف],Gas_DB2[تاریخ],"="&amp;'Daily Gas'!AX21)</f>
        <v>0</v>
      </c>
      <c r="AZ21" s="135">
        <f>COUNTIFS(Gas_DB2[تاریخ],"="&amp;'Daily Gas'!AX21,Gas_DB2[میزان مصرف],"&gt;"&amp;0)</f>
        <v>0</v>
      </c>
      <c r="BA21" s="136">
        <f>SUMIFS(Gas_DB2[میزان ورود],Gas_DB2[تاریخ],"="&amp;'Daily Gas'!AX21)</f>
        <v>0</v>
      </c>
    </row>
    <row r="22" spans="1:53" ht="28.5" x14ac:dyDescent="0.25">
      <c r="A22" s="128"/>
      <c r="B22" s="133">
        <v>45359</v>
      </c>
      <c r="C22" s="134">
        <f>SUMIFS(Gas_DB2[میزان مصرف],Gas_DB2[تاریخ],"="&amp;'Daily Gas'!B22)</f>
        <v>0</v>
      </c>
      <c r="D22" s="135">
        <f>COUNTIFS(Gas_DB2[تاریخ],"="&amp;'Daily Gas'!B22,Gas_DB2[میزان مصرف],"&gt;"&amp;0)</f>
        <v>0</v>
      </c>
      <c r="E22" s="136">
        <f>SUMIFS(Gas_DB2[میزان ورود],Gas_DB2[تاریخ],"="&amp;'Daily Gas'!B22)</f>
        <v>0</v>
      </c>
      <c r="F22" s="133">
        <v>45388</v>
      </c>
      <c r="G22" s="134">
        <f>SUMIFS(Gas_DB2[میزان مصرف],Gas_DB2[تاریخ],"="&amp;'Daily Gas'!F22)</f>
        <v>0</v>
      </c>
      <c r="H22" s="135">
        <f>COUNTIFS(Gas_DB2[تاریخ],"="&amp;'Daily Gas'!F22,Gas_DB2[میزان مصرف],"&gt;"&amp;0)</f>
        <v>0</v>
      </c>
      <c r="I22" s="136">
        <f>SUMIFS(Gas_DB2[میزان ورود],Gas_DB2[تاریخ],"="&amp;'Daily Gas'!F22)</f>
        <v>0</v>
      </c>
      <c r="J22" s="133">
        <v>45419</v>
      </c>
      <c r="K22" s="134">
        <f>SUMIFS(Gas_DB2[میزان مصرف],Gas_DB2[تاریخ],"="&amp;'Daily Gas'!J22)</f>
        <v>1930</v>
      </c>
      <c r="L22" s="135">
        <f>COUNTIFS(Gas_DB2[تاریخ],"="&amp;'Daily Gas'!J22,Gas_DB2[میزان مصرف],"&gt;"&amp;0)</f>
        <v>13</v>
      </c>
      <c r="M22" s="136">
        <f>SUMIFS(Gas_DB2[میزان ورود],Gas_DB2[تاریخ],"="&amp;'Daily Gas'!J22)</f>
        <v>0</v>
      </c>
      <c r="N22" s="133">
        <v>45450</v>
      </c>
      <c r="O22" s="134">
        <f>SUMIFS(Gas_DB2[میزان مصرف],Gas_DB2[تاریخ],"="&amp;'Daily Gas'!N22)</f>
        <v>607</v>
      </c>
      <c r="P22" s="135">
        <f>COUNTIFS(Gas_DB2[تاریخ],"="&amp;'Daily Gas'!N22,Gas_DB2[میزان مصرف],"&gt;"&amp;0)</f>
        <v>5</v>
      </c>
      <c r="Q22" s="136">
        <f>SUMIFS(Gas_DB2[میزان ورود],Gas_DB2[تاریخ],"="&amp;'Daily Gas'!N22)</f>
        <v>0</v>
      </c>
      <c r="R22" s="133">
        <v>45481</v>
      </c>
      <c r="S22" s="134">
        <f>SUMIFS(Gas_DB2[میزان مصرف],Gas_DB2[تاریخ],"="&amp;'Daily Gas'!R22)</f>
        <v>2937</v>
      </c>
      <c r="T22" s="135">
        <f>COUNTIFS(Gas_DB2[تاریخ],"="&amp;'Daily Gas'!R22,Gas_DB2[میزان مصرف],"&gt;"&amp;0)</f>
        <v>14</v>
      </c>
      <c r="U22" s="136">
        <f>SUMIFS(Gas_DB2[میزان ورود],Gas_DB2[تاریخ],"="&amp;'Daily Gas'!R22)</f>
        <v>0</v>
      </c>
      <c r="V22" s="133">
        <v>45512</v>
      </c>
      <c r="W22" s="134">
        <f>SUMIFS(Gas_DB2[میزان مصرف],Gas_DB2[تاریخ],"="&amp;'Daily Gas'!V22)</f>
        <v>4521</v>
      </c>
      <c r="X22" s="135">
        <f>COUNTIFS(Gas_DB2[تاریخ],"="&amp;'Daily Gas'!V22,Gas_DB2[میزان مصرف],"&gt;"&amp;0)</f>
        <v>23</v>
      </c>
      <c r="Y22" s="136">
        <f>SUMIFS(Gas_DB2[میزان ورود],Gas_DB2[تاریخ],"="&amp;'Daily Gas'!V22)</f>
        <v>0</v>
      </c>
      <c r="Z22" s="133">
        <v>45543</v>
      </c>
      <c r="AA22" s="134">
        <f>SUMIFS(Gas_DB2[میزان مصرف],Gas_DB2[تاریخ],"="&amp;'Daily Gas'!Z22)</f>
        <v>6264</v>
      </c>
      <c r="AB22" s="135">
        <f>COUNTIFS(Gas_DB2[تاریخ],"="&amp;'Daily Gas'!Z22,Gas_DB2[میزان مصرف],"&gt;"&amp;0)</f>
        <v>36</v>
      </c>
      <c r="AC22" s="136">
        <f>SUMIFS(Gas_DB2[میزان ورود],Gas_DB2[تاریخ],"="&amp;'Daily Gas'!Z22)</f>
        <v>0</v>
      </c>
      <c r="AD22" s="133">
        <v>45574</v>
      </c>
      <c r="AE22" s="134">
        <f>SUMIFS(Gas_DB2[میزان مصرف],Gas_DB2[تاریخ],"="&amp;'Daily Gas'!AD22)</f>
        <v>5309</v>
      </c>
      <c r="AF22" s="135">
        <f>COUNTIFS(Gas_DB2[تاریخ],"="&amp;'Daily Gas'!AD22,Gas_DB2[میزان مصرف],"&gt;"&amp;0)</f>
        <v>30</v>
      </c>
      <c r="AG22" s="136">
        <f>SUMIFS(Gas_DB2[میزان ورود],Gas_DB2[تاریخ],"="&amp;'Daily Gas'!AD22)</f>
        <v>0</v>
      </c>
      <c r="AH22" s="133">
        <v>45604</v>
      </c>
      <c r="AI22" s="134">
        <f>SUMIFS(Gas_DB2[میزان مصرف],Gas_DB2[تاریخ],"="&amp;'Daily Gas'!AH22)</f>
        <v>0</v>
      </c>
      <c r="AJ22" s="135">
        <f>COUNTIFS(Gas_DB2[تاریخ],"="&amp;'Daily Gas'!AH22,Gas_DB2[میزان مصرف],"&gt;"&amp;0)</f>
        <v>0</v>
      </c>
      <c r="AK22" s="136">
        <f>SUMIFS(Gas_DB2[میزان ورود],Gas_DB2[تاریخ],"="&amp;'Daily Gas'!AH22)</f>
        <v>19000</v>
      </c>
      <c r="AL22" s="133">
        <v>45634</v>
      </c>
      <c r="AM22" s="134">
        <f>SUMIFS(Gas_DB2[میزان مصرف],Gas_DB2[تاریخ],"="&amp;'Daily Gas'!AL22)</f>
        <v>0</v>
      </c>
      <c r="AN22" s="135">
        <f>COUNTIFS(Gas_DB2[تاریخ],"="&amp;'Daily Gas'!AL22,Gas_DB2[میزان مصرف],"&gt;"&amp;0)</f>
        <v>0</v>
      </c>
      <c r="AO22" s="136">
        <f>SUMIFS(Gas_DB2[میزان ورود],Gas_DB2[تاریخ],"="&amp;'Daily Gas'!AL22)</f>
        <v>0</v>
      </c>
      <c r="AP22" s="133">
        <v>45664</v>
      </c>
      <c r="AQ22" s="134">
        <f>SUMIFS(Gas_DB2[میزان مصرف],Gas_DB2[تاریخ],"="&amp;'Daily Gas'!AP22)</f>
        <v>0</v>
      </c>
      <c r="AR22" s="135">
        <f>COUNTIFS(Gas_DB2[تاریخ],"="&amp;'Daily Gas'!AP22,Gas_DB2[میزان مصرف],"&gt;"&amp;0)</f>
        <v>0</v>
      </c>
      <c r="AS22" s="136">
        <f>SUMIFS(Gas_DB2[میزان ورود],Gas_DB2[تاریخ],"="&amp;'Daily Gas'!AP22)</f>
        <v>0</v>
      </c>
      <c r="AT22" s="133">
        <v>45694</v>
      </c>
      <c r="AU22" s="134">
        <f>SUMIFS(Gas_DB2[میزان مصرف],Gas_DB2[تاریخ],"="&amp;'Daily Gas'!AT22)</f>
        <v>0</v>
      </c>
      <c r="AV22" s="135">
        <f>COUNTIFS(Gas_DB2[تاریخ],"="&amp;'Daily Gas'!AT22,Gas_DB2[میزان مصرف],"&gt;"&amp;0)</f>
        <v>0</v>
      </c>
      <c r="AW22" s="136">
        <f>SUMIFS(Gas_DB2[میزان ورود],Gas_DB2[تاریخ],"="&amp;'Daily Gas'!AT22)</f>
        <v>0</v>
      </c>
      <c r="AX22" s="133">
        <v>45724</v>
      </c>
      <c r="AY22" s="134">
        <f>SUMIFS(Gas_DB2[میزان مصرف],Gas_DB2[تاریخ],"="&amp;'Daily Gas'!AX22)</f>
        <v>0</v>
      </c>
      <c r="AZ22" s="135">
        <f>COUNTIFS(Gas_DB2[تاریخ],"="&amp;'Daily Gas'!AX22,Gas_DB2[میزان مصرف],"&gt;"&amp;0)</f>
        <v>0</v>
      </c>
      <c r="BA22" s="136">
        <f>SUMIFS(Gas_DB2[میزان ورود],Gas_DB2[تاریخ],"="&amp;'Daily Gas'!AX22)</f>
        <v>0</v>
      </c>
    </row>
    <row r="23" spans="1:53" ht="28.5" x14ac:dyDescent="0.25">
      <c r="A23" s="128"/>
      <c r="B23" s="133">
        <v>45360</v>
      </c>
      <c r="C23" s="134">
        <f>SUMIFS(Gas_DB2[میزان مصرف],Gas_DB2[تاریخ],"="&amp;'Daily Gas'!B23)</f>
        <v>250</v>
      </c>
      <c r="D23" s="135">
        <f>COUNTIFS(Gas_DB2[تاریخ],"="&amp;'Daily Gas'!B23,Gas_DB2[میزان مصرف],"&gt;"&amp;0)</f>
        <v>1</v>
      </c>
      <c r="E23" s="136">
        <f>SUMIFS(Gas_DB2[میزان ورود],Gas_DB2[تاریخ],"="&amp;'Daily Gas'!B23)</f>
        <v>0</v>
      </c>
      <c r="F23" s="133">
        <v>45389</v>
      </c>
      <c r="G23" s="134">
        <f>SUMIFS(Gas_DB2[میزان مصرف],Gas_DB2[تاریخ],"="&amp;'Daily Gas'!F23)</f>
        <v>1054</v>
      </c>
      <c r="H23" s="135">
        <f>COUNTIFS(Gas_DB2[تاریخ],"="&amp;'Daily Gas'!F23,Gas_DB2[میزان مصرف],"&gt;"&amp;0)</f>
        <v>6</v>
      </c>
      <c r="I23" s="136">
        <f>SUMIFS(Gas_DB2[میزان ورود],Gas_DB2[تاریخ],"="&amp;'Daily Gas'!F23)</f>
        <v>0</v>
      </c>
      <c r="J23" s="133">
        <v>45420</v>
      </c>
      <c r="K23" s="134">
        <f>SUMIFS(Gas_DB2[میزان مصرف],Gas_DB2[تاریخ],"="&amp;'Daily Gas'!J23)</f>
        <v>0</v>
      </c>
      <c r="L23" s="135">
        <f>COUNTIFS(Gas_DB2[تاریخ],"="&amp;'Daily Gas'!J23,Gas_DB2[میزان مصرف],"&gt;"&amp;0)</f>
        <v>0</v>
      </c>
      <c r="M23" s="136">
        <f>SUMIFS(Gas_DB2[میزان ورود],Gas_DB2[تاریخ],"="&amp;'Daily Gas'!J23)</f>
        <v>0</v>
      </c>
      <c r="N23" s="133">
        <v>45451</v>
      </c>
      <c r="O23" s="134">
        <f>SUMIFS(Gas_DB2[میزان مصرف],Gas_DB2[تاریخ],"="&amp;'Daily Gas'!N23)</f>
        <v>1628</v>
      </c>
      <c r="P23" s="135">
        <f>COUNTIFS(Gas_DB2[تاریخ],"="&amp;'Daily Gas'!N23,Gas_DB2[میزان مصرف],"&gt;"&amp;0)</f>
        <v>11</v>
      </c>
      <c r="Q23" s="136">
        <f>SUMIFS(Gas_DB2[میزان ورود],Gas_DB2[تاریخ],"="&amp;'Daily Gas'!N23)</f>
        <v>0</v>
      </c>
      <c r="R23" s="133">
        <v>45482</v>
      </c>
      <c r="S23" s="134">
        <f>SUMIFS(Gas_DB2[میزان مصرف],Gas_DB2[تاریخ],"="&amp;'Daily Gas'!R23)</f>
        <v>3667</v>
      </c>
      <c r="T23" s="135">
        <f>COUNTIFS(Gas_DB2[تاریخ],"="&amp;'Daily Gas'!R23,Gas_DB2[میزان مصرف],"&gt;"&amp;0)</f>
        <v>21</v>
      </c>
      <c r="U23" s="136">
        <f>SUMIFS(Gas_DB2[میزان ورود],Gas_DB2[تاریخ],"="&amp;'Daily Gas'!R23)</f>
        <v>0</v>
      </c>
      <c r="V23" s="133">
        <v>45513</v>
      </c>
      <c r="W23" s="134">
        <f>SUMIFS(Gas_DB2[میزان مصرف],Gas_DB2[تاریخ],"="&amp;'Daily Gas'!V23)</f>
        <v>0</v>
      </c>
      <c r="X23" s="135">
        <f>COUNTIFS(Gas_DB2[تاریخ],"="&amp;'Daily Gas'!V23,Gas_DB2[میزان مصرف],"&gt;"&amp;0)</f>
        <v>0</v>
      </c>
      <c r="Y23" s="136">
        <f>SUMIFS(Gas_DB2[میزان ورود],Gas_DB2[تاریخ],"="&amp;'Daily Gas'!V23)</f>
        <v>0</v>
      </c>
      <c r="Z23" s="133">
        <v>45544</v>
      </c>
      <c r="AA23" s="134">
        <f>SUMIFS(Gas_DB2[میزان مصرف],Gas_DB2[تاریخ],"="&amp;'Daily Gas'!Z23)</f>
        <v>4251</v>
      </c>
      <c r="AB23" s="135">
        <f>COUNTIFS(Gas_DB2[تاریخ],"="&amp;'Daily Gas'!Z23,Gas_DB2[میزان مصرف],"&gt;"&amp;0)</f>
        <v>24</v>
      </c>
      <c r="AC23" s="136">
        <f>SUMIFS(Gas_DB2[میزان ورود],Gas_DB2[تاریخ],"="&amp;'Daily Gas'!Z23)</f>
        <v>0</v>
      </c>
      <c r="AD23" s="133">
        <v>45575</v>
      </c>
      <c r="AE23" s="134">
        <f>SUMIFS(Gas_DB2[میزان مصرف],Gas_DB2[تاریخ],"="&amp;'Daily Gas'!AD23)</f>
        <v>5523</v>
      </c>
      <c r="AF23" s="135">
        <f>COUNTIFS(Gas_DB2[تاریخ],"="&amp;'Daily Gas'!AD23,Gas_DB2[میزان مصرف],"&gt;"&amp;0)</f>
        <v>34</v>
      </c>
      <c r="AG23" s="136">
        <f>SUMIFS(Gas_DB2[میزان ورود],Gas_DB2[تاریخ],"="&amp;'Daily Gas'!AD23)</f>
        <v>0</v>
      </c>
      <c r="AH23" s="133">
        <v>45605</v>
      </c>
      <c r="AI23" s="134">
        <f>SUMIFS(Gas_DB2[میزان مصرف],Gas_DB2[تاریخ],"="&amp;'Daily Gas'!AH23)</f>
        <v>0</v>
      </c>
      <c r="AJ23" s="135">
        <f>COUNTIFS(Gas_DB2[تاریخ],"="&amp;'Daily Gas'!AH23,Gas_DB2[میزان مصرف],"&gt;"&amp;0)</f>
        <v>0</v>
      </c>
      <c r="AK23" s="136">
        <f>SUMIFS(Gas_DB2[میزان ورود],Gas_DB2[تاریخ],"="&amp;'Daily Gas'!AH23)</f>
        <v>0</v>
      </c>
      <c r="AL23" s="133">
        <v>45635</v>
      </c>
      <c r="AM23" s="134">
        <f>SUMIFS(Gas_DB2[میزان مصرف],Gas_DB2[تاریخ],"="&amp;'Daily Gas'!AL23)</f>
        <v>0</v>
      </c>
      <c r="AN23" s="135">
        <f>COUNTIFS(Gas_DB2[تاریخ],"="&amp;'Daily Gas'!AL23,Gas_DB2[میزان مصرف],"&gt;"&amp;0)</f>
        <v>0</v>
      </c>
      <c r="AO23" s="136">
        <f>SUMIFS(Gas_DB2[میزان ورود],Gas_DB2[تاریخ],"="&amp;'Daily Gas'!AL23)</f>
        <v>0</v>
      </c>
      <c r="AP23" s="133">
        <v>45665</v>
      </c>
      <c r="AQ23" s="134">
        <f>SUMIFS(Gas_DB2[میزان مصرف],Gas_DB2[تاریخ],"="&amp;'Daily Gas'!AP23)</f>
        <v>0</v>
      </c>
      <c r="AR23" s="135">
        <f>COUNTIFS(Gas_DB2[تاریخ],"="&amp;'Daily Gas'!AP23,Gas_DB2[میزان مصرف],"&gt;"&amp;0)</f>
        <v>0</v>
      </c>
      <c r="AS23" s="136">
        <f>SUMIFS(Gas_DB2[میزان ورود],Gas_DB2[تاریخ],"="&amp;'Daily Gas'!AP23)</f>
        <v>0</v>
      </c>
      <c r="AT23" s="133">
        <v>45695</v>
      </c>
      <c r="AU23" s="134">
        <f>SUMIFS(Gas_DB2[میزان مصرف],Gas_DB2[تاریخ],"="&amp;'Daily Gas'!AT23)</f>
        <v>0</v>
      </c>
      <c r="AV23" s="135">
        <f>COUNTIFS(Gas_DB2[تاریخ],"="&amp;'Daily Gas'!AT23,Gas_DB2[میزان مصرف],"&gt;"&amp;0)</f>
        <v>0</v>
      </c>
      <c r="AW23" s="136">
        <f>SUMIFS(Gas_DB2[میزان ورود],Gas_DB2[تاریخ],"="&amp;'Daily Gas'!AT23)</f>
        <v>0</v>
      </c>
      <c r="AX23" s="133">
        <v>45725</v>
      </c>
      <c r="AY23" s="134">
        <f>SUMIFS(Gas_DB2[میزان مصرف],Gas_DB2[تاریخ],"="&amp;'Daily Gas'!AX23)</f>
        <v>0</v>
      </c>
      <c r="AZ23" s="135">
        <f>COUNTIFS(Gas_DB2[تاریخ],"="&amp;'Daily Gas'!AX23,Gas_DB2[میزان مصرف],"&gt;"&amp;0)</f>
        <v>0</v>
      </c>
      <c r="BA23" s="136">
        <f>SUMIFS(Gas_DB2[میزان ورود],Gas_DB2[تاریخ],"="&amp;'Daily Gas'!AX23)</f>
        <v>0</v>
      </c>
    </row>
    <row r="24" spans="1:53" ht="28.5" x14ac:dyDescent="0.25">
      <c r="A24" s="128"/>
      <c r="B24" s="133">
        <v>45361</v>
      </c>
      <c r="C24" s="134">
        <f>SUMIFS(Gas_DB2[میزان مصرف],Gas_DB2[تاریخ],"="&amp;'Daily Gas'!B24)</f>
        <v>100</v>
      </c>
      <c r="D24" s="135">
        <f>COUNTIFS(Gas_DB2[تاریخ],"="&amp;'Daily Gas'!B24,Gas_DB2[میزان مصرف],"&gt;"&amp;0)</f>
        <v>1</v>
      </c>
      <c r="E24" s="136">
        <f>SUMIFS(Gas_DB2[میزان ورود],Gas_DB2[تاریخ],"="&amp;'Daily Gas'!B24)</f>
        <v>0</v>
      </c>
      <c r="F24" s="133">
        <v>45390</v>
      </c>
      <c r="G24" s="134">
        <f>SUMIFS(Gas_DB2[میزان مصرف],Gas_DB2[تاریخ],"="&amp;'Daily Gas'!F24)</f>
        <v>0</v>
      </c>
      <c r="H24" s="135">
        <f>COUNTIFS(Gas_DB2[تاریخ],"="&amp;'Daily Gas'!F24,Gas_DB2[میزان مصرف],"&gt;"&amp;0)</f>
        <v>0</v>
      </c>
      <c r="I24" s="136">
        <f>SUMIFS(Gas_DB2[میزان ورود],Gas_DB2[تاریخ],"="&amp;'Daily Gas'!F24)</f>
        <v>0</v>
      </c>
      <c r="J24" s="133">
        <v>45421</v>
      </c>
      <c r="K24" s="134">
        <f>SUMIFS(Gas_DB2[میزان مصرف],Gas_DB2[تاریخ],"="&amp;'Daily Gas'!J24)</f>
        <v>1626</v>
      </c>
      <c r="L24" s="135">
        <f>COUNTIFS(Gas_DB2[تاریخ],"="&amp;'Daily Gas'!J24,Gas_DB2[میزان مصرف],"&gt;"&amp;0)</f>
        <v>8</v>
      </c>
      <c r="M24" s="136">
        <f>SUMIFS(Gas_DB2[میزان ورود],Gas_DB2[تاریخ],"="&amp;'Daily Gas'!J24)</f>
        <v>0</v>
      </c>
      <c r="N24" s="133">
        <v>45452</v>
      </c>
      <c r="O24" s="134">
        <f>SUMIFS(Gas_DB2[میزان مصرف],Gas_DB2[تاریخ],"="&amp;'Daily Gas'!N24)</f>
        <v>1202</v>
      </c>
      <c r="P24" s="135">
        <f>COUNTIFS(Gas_DB2[تاریخ],"="&amp;'Daily Gas'!N24,Gas_DB2[میزان مصرف],"&gt;"&amp;0)</f>
        <v>10</v>
      </c>
      <c r="Q24" s="136">
        <f>SUMIFS(Gas_DB2[میزان ورود],Gas_DB2[تاریخ],"="&amp;'Daily Gas'!N24)</f>
        <v>0</v>
      </c>
      <c r="R24" s="133">
        <v>45483</v>
      </c>
      <c r="S24" s="134">
        <f>SUMIFS(Gas_DB2[میزان مصرف],Gas_DB2[تاریخ],"="&amp;'Daily Gas'!R24)</f>
        <v>3218</v>
      </c>
      <c r="T24" s="135">
        <f>COUNTIFS(Gas_DB2[تاریخ],"="&amp;'Daily Gas'!R24,Gas_DB2[میزان مصرف],"&gt;"&amp;0)</f>
        <v>19</v>
      </c>
      <c r="U24" s="136">
        <f>SUMIFS(Gas_DB2[میزان ورود],Gas_DB2[تاریخ],"="&amp;'Daily Gas'!R24)</f>
        <v>0</v>
      </c>
      <c r="V24" s="133">
        <v>45514</v>
      </c>
      <c r="W24" s="134">
        <f>SUMIFS(Gas_DB2[میزان مصرف],Gas_DB2[تاریخ],"="&amp;'Daily Gas'!V24)</f>
        <v>5354</v>
      </c>
      <c r="X24" s="135">
        <f>COUNTIFS(Gas_DB2[تاریخ],"="&amp;'Daily Gas'!V24,Gas_DB2[میزان مصرف],"&gt;"&amp;0)</f>
        <v>29</v>
      </c>
      <c r="Y24" s="136">
        <f>SUMIFS(Gas_DB2[میزان ورود],Gas_DB2[تاریخ],"="&amp;'Daily Gas'!V24)</f>
        <v>0</v>
      </c>
      <c r="Z24" s="133">
        <v>45545</v>
      </c>
      <c r="AA24" s="134">
        <f>SUMIFS(Gas_DB2[میزان مصرف],Gas_DB2[تاریخ],"="&amp;'Daily Gas'!Z24)</f>
        <v>4410</v>
      </c>
      <c r="AB24" s="135">
        <f>COUNTIFS(Gas_DB2[تاریخ],"="&amp;'Daily Gas'!Z24,Gas_DB2[میزان مصرف],"&gt;"&amp;0)</f>
        <v>27</v>
      </c>
      <c r="AC24" s="136">
        <f>SUMIFS(Gas_DB2[میزان ورود],Gas_DB2[تاریخ],"="&amp;'Daily Gas'!Z24)</f>
        <v>0</v>
      </c>
      <c r="AD24" s="133">
        <v>45576</v>
      </c>
      <c r="AE24" s="134">
        <f>SUMIFS(Gas_DB2[میزان مصرف],Gas_DB2[تاریخ],"="&amp;'Daily Gas'!AD24)</f>
        <v>0</v>
      </c>
      <c r="AF24" s="135">
        <f>COUNTIFS(Gas_DB2[تاریخ],"="&amp;'Daily Gas'!AD24,Gas_DB2[میزان مصرف],"&gt;"&amp;0)</f>
        <v>0</v>
      </c>
      <c r="AG24" s="136">
        <f>SUMIFS(Gas_DB2[میزان ورود],Gas_DB2[تاریخ],"="&amp;'Daily Gas'!AD24)</f>
        <v>0</v>
      </c>
      <c r="AH24" s="133">
        <v>45606</v>
      </c>
      <c r="AI24" s="134">
        <f>SUMIFS(Gas_DB2[میزان مصرف],Gas_DB2[تاریخ],"="&amp;'Daily Gas'!AH24)</f>
        <v>0</v>
      </c>
      <c r="AJ24" s="135">
        <f>COUNTIFS(Gas_DB2[تاریخ],"="&amp;'Daily Gas'!AH24,Gas_DB2[میزان مصرف],"&gt;"&amp;0)</f>
        <v>0</v>
      </c>
      <c r="AK24" s="136">
        <f>SUMIFS(Gas_DB2[میزان ورود],Gas_DB2[تاریخ],"="&amp;'Daily Gas'!AH24)</f>
        <v>0</v>
      </c>
      <c r="AL24" s="133">
        <v>45636</v>
      </c>
      <c r="AM24" s="134">
        <f>SUMIFS(Gas_DB2[میزان مصرف],Gas_DB2[تاریخ],"="&amp;'Daily Gas'!AL24)</f>
        <v>0</v>
      </c>
      <c r="AN24" s="135">
        <f>COUNTIFS(Gas_DB2[تاریخ],"="&amp;'Daily Gas'!AL24,Gas_DB2[میزان مصرف],"&gt;"&amp;0)</f>
        <v>0</v>
      </c>
      <c r="AO24" s="136">
        <f>SUMIFS(Gas_DB2[میزان ورود],Gas_DB2[تاریخ],"="&amp;'Daily Gas'!AL24)</f>
        <v>0</v>
      </c>
      <c r="AP24" s="133">
        <v>45666</v>
      </c>
      <c r="AQ24" s="134">
        <f>SUMIFS(Gas_DB2[میزان مصرف],Gas_DB2[تاریخ],"="&amp;'Daily Gas'!AP24)</f>
        <v>0</v>
      </c>
      <c r="AR24" s="135">
        <f>COUNTIFS(Gas_DB2[تاریخ],"="&amp;'Daily Gas'!AP24,Gas_DB2[میزان مصرف],"&gt;"&amp;0)</f>
        <v>0</v>
      </c>
      <c r="AS24" s="136">
        <f>SUMIFS(Gas_DB2[میزان ورود],Gas_DB2[تاریخ],"="&amp;'Daily Gas'!AP24)</f>
        <v>0</v>
      </c>
      <c r="AT24" s="133">
        <v>45696</v>
      </c>
      <c r="AU24" s="134">
        <f>SUMIFS(Gas_DB2[میزان مصرف],Gas_DB2[تاریخ],"="&amp;'Daily Gas'!AT24)</f>
        <v>0</v>
      </c>
      <c r="AV24" s="135">
        <f>COUNTIFS(Gas_DB2[تاریخ],"="&amp;'Daily Gas'!AT24,Gas_DB2[میزان مصرف],"&gt;"&amp;0)</f>
        <v>0</v>
      </c>
      <c r="AW24" s="136">
        <f>SUMIFS(Gas_DB2[میزان ورود],Gas_DB2[تاریخ],"="&amp;'Daily Gas'!AT24)</f>
        <v>0</v>
      </c>
      <c r="AX24" s="133">
        <v>45726</v>
      </c>
      <c r="AY24" s="134">
        <f>SUMIFS(Gas_DB2[میزان مصرف],Gas_DB2[تاریخ],"="&amp;'Daily Gas'!AX24)</f>
        <v>0</v>
      </c>
      <c r="AZ24" s="135">
        <f>COUNTIFS(Gas_DB2[تاریخ],"="&amp;'Daily Gas'!AX24,Gas_DB2[میزان مصرف],"&gt;"&amp;0)</f>
        <v>0</v>
      </c>
      <c r="BA24" s="136">
        <f>SUMIFS(Gas_DB2[میزان ورود],Gas_DB2[تاریخ],"="&amp;'Daily Gas'!AX24)</f>
        <v>0</v>
      </c>
    </row>
    <row r="25" spans="1:53" ht="28.5" x14ac:dyDescent="0.25">
      <c r="A25" s="128"/>
      <c r="B25" s="133">
        <v>45362</v>
      </c>
      <c r="C25" s="134">
        <f>SUMIFS(Gas_DB2[میزان مصرف],Gas_DB2[تاریخ],"="&amp;'Daily Gas'!B25)</f>
        <v>150</v>
      </c>
      <c r="D25" s="135">
        <f>COUNTIFS(Gas_DB2[تاریخ],"="&amp;'Daily Gas'!B25,Gas_DB2[میزان مصرف],"&gt;"&amp;0)</f>
        <v>1</v>
      </c>
      <c r="E25" s="136">
        <f>SUMIFS(Gas_DB2[میزان ورود],Gas_DB2[تاریخ],"="&amp;'Daily Gas'!B25)</f>
        <v>0</v>
      </c>
      <c r="F25" s="133">
        <v>45391</v>
      </c>
      <c r="G25" s="134">
        <f>SUMIFS(Gas_DB2[میزان مصرف],Gas_DB2[تاریخ],"="&amp;'Daily Gas'!F25)</f>
        <v>1781</v>
      </c>
      <c r="H25" s="135">
        <f>COUNTIFS(Gas_DB2[تاریخ],"="&amp;'Daily Gas'!F25,Gas_DB2[میزان مصرف],"&gt;"&amp;0)</f>
        <v>11</v>
      </c>
      <c r="I25" s="136">
        <f>SUMIFS(Gas_DB2[میزان ورود],Gas_DB2[تاریخ],"="&amp;'Daily Gas'!F25)</f>
        <v>32500</v>
      </c>
      <c r="J25" s="133">
        <v>45422</v>
      </c>
      <c r="K25" s="134">
        <f>SUMIFS(Gas_DB2[میزان مصرف],Gas_DB2[تاریخ],"="&amp;'Daily Gas'!J25)</f>
        <v>154</v>
      </c>
      <c r="L25" s="135">
        <f>COUNTIFS(Gas_DB2[تاریخ],"="&amp;'Daily Gas'!J25,Gas_DB2[میزان مصرف],"&gt;"&amp;0)</f>
        <v>2</v>
      </c>
      <c r="M25" s="136">
        <f>SUMIFS(Gas_DB2[میزان ورود],Gas_DB2[تاریخ],"="&amp;'Daily Gas'!J25)</f>
        <v>0</v>
      </c>
      <c r="N25" s="133">
        <v>45453</v>
      </c>
      <c r="O25" s="134">
        <f>SUMIFS(Gas_DB2[میزان مصرف],Gas_DB2[تاریخ],"="&amp;'Daily Gas'!N25)</f>
        <v>3196</v>
      </c>
      <c r="P25" s="135">
        <f>COUNTIFS(Gas_DB2[تاریخ],"="&amp;'Daily Gas'!N25,Gas_DB2[میزان مصرف],"&gt;"&amp;0)</f>
        <v>17</v>
      </c>
      <c r="Q25" s="136">
        <f>SUMIFS(Gas_DB2[میزان ورود],Gas_DB2[تاریخ],"="&amp;'Daily Gas'!N25)</f>
        <v>0</v>
      </c>
      <c r="R25" s="133">
        <v>45484</v>
      </c>
      <c r="S25" s="134">
        <f>SUMIFS(Gas_DB2[میزان مصرف],Gas_DB2[تاریخ],"="&amp;'Daily Gas'!R25)</f>
        <v>1928</v>
      </c>
      <c r="T25" s="135">
        <f>COUNTIFS(Gas_DB2[تاریخ],"="&amp;'Daily Gas'!R25,Gas_DB2[میزان مصرف],"&gt;"&amp;0)</f>
        <v>13</v>
      </c>
      <c r="U25" s="136">
        <f>SUMIFS(Gas_DB2[میزان ورود],Gas_DB2[تاریخ],"="&amp;'Daily Gas'!R25)</f>
        <v>0</v>
      </c>
      <c r="V25" s="133">
        <v>45515</v>
      </c>
      <c r="W25" s="134">
        <f>SUMIFS(Gas_DB2[میزان مصرف],Gas_DB2[تاریخ],"="&amp;'Daily Gas'!V25)</f>
        <v>4925</v>
      </c>
      <c r="X25" s="135">
        <f>COUNTIFS(Gas_DB2[تاریخ],"="&amp;'Daily Gas'!V25,Gas_DB2[میزان مصرف],"&gt;"&amp;0)</f>
        <v>25</v>
      </c>
      <c r="Y25" s="136">
        <f>SUMIFS(Gas_DB2[میزان ورود],Gas_DB2[تاریخ],"="&amp;'Daily Gas'!V25)</f>
        <v>0</v>
      </c>
      <c r="Z25" s="133">
        <v>45546</v>
      </c>
      <c r="AA25" s="134">
        <f>SUMIFS(Gas_DB2[میزان مصرف],Gas_DB2[تاریخ],"="&amp;'Daily Gas'!Z25)</f>
        <v>3702</v>
      </c>
      <c r="AB25" s="135">
        <f>COUNTIFS(Gas_DB2[تاریخ],"="&amp;'Daily Gas'!Z25,Gas_DB2[میزان مصرف],"&gt;"&amp;0)</f>
        <v>26</v>
      </c>
      <c r="AC25" s="136">
        <f>SUMIFS(Gas_DB2[میزان ورود],Gas_DB2[تاریخ],"="&amp;'Daily Gas'!Z25)</f>
        <v>0</v>
      </c>
      <c r="AD25" s="133">
        <v>45577</v>
      </c>
      <c r="AE25" s="134">
        <f>SUMIFS(Gas_DB2[میزان مصرف],Gas_DB2[تاریخ],"="&amp;'Daily Gas'!AD25)</f>
        <v>3997</v>
      </c>
      <c r="AF25" s="135">
        <f>COUNTIFS(Gas_DB2[تاریخ],"="&amp;'Daily Gas'!AD25,Gas_DB2[میزان مصرف],"&gt;"&amp;0)</f>
        <v>28</v>
      </c>
      <c r="AG25" s="136">
        <f>SUMIFS(Gas_DB2[میزان ورود],Gas_DB2[تاریخ],"="&amp;'Daily Gas'!AD25)</f>
        <v>0</v>
      </c>
      <c r="AH25" s="133">
        <v>45607</v>
      </c>
      <c r="AI25" s="134">
        <f>SUMIFS(Gas_DB2[میزان مصرف],Gas_DB2[تاریخ],"="&amp;'Daily Gas'!AH25)</f>
        <v>0</v>
      </c>
      <c r="AJ25" s="135">
        <f>COUNTIFS(Gas_DB2[تاریخ],"="&amp;'Daily Gas'!AH25,Gas_DB2[میزان مصرف],"&gt;"&amp;0)</f>
        <v>0</v>
      </c>
      <c r="AK25" s="136">
        <f>SUMIFS(Gas_DB2[میزان ورود],Gas_DB2[تاریخ],"="&amp;'Daily Gas'!AH25)</f>
        <v>0</v>
      </c>
      <c r="AL25" s="133">
        <v>45637</v>
      </c>
      <c r="AM25" s="134">
        <f>SUMIFS(Gas_DB2[میزان مصرف],Gas_DB2[تاریخ],"="&amp;'Daily Gas'!AL25)</f>
        <v>0</v>
      </c>
      <c r="AN25" s="135">
        <f>COUNTIFS(Gas_DB2[تاریخ],"="&amp;'Daily Gas'!AL25,Gas_DB2[میزان مصرف],"&gt;"&amp;0)</f>
        <v>0</v>
      </c>
      <c r="AO25" s="136">
        <f>SUMIFS(Gas_DB2[میزان ورود],Gas_DB2[تاریخ],"="&amp;'Daily Gas'!AL25)</f>
        <v>0</v>
      </c>
      <c r="AP25" s="133">
        <v>45667</v>
      </c>
      <c r="AQ25" s="134">
        <f>SUMIFS(Gas_DB2[میزان مصرف],Gas_DB2[تاریخ],"="&amp;'Daily Gas'!AP25)</f>
        <v>0</v>
      </c>
      <c r="AR25" s="135">
        <f>COUNTIFS(Gas_DB2[تاریخ],"="&amp;'Daily Gas'!AP25,Gas_DB2[میزان مصرف],"&gt;"&amp;0)</f>
        <v>0</v>
      </c>
      <c r="AS25" s="136">
        <f>SUMIFS(Gas_DB2[میزان ورود],Gas_DB2[تاریخ],"="&amp;'Daily Gas'!AP25)</f>
        <v>0</v>
      </c>
      <c r="AT25" s="133">
        <v>45697</v>
      </c>
      <c r="AU25" s="134">
        <f>SUMIFS(Gas_DB2[میزان مصرف],Gas_DB2[تاریخ],"="&amp;'Daily Gas'!AT25)</f>
        <v>0</v>
      </c>
      <c r="AV25" s="135">
        <f>COUNTIFS(Gas_DB2[تاریخ],"="&amp;'Daily Gas'!AT25,Gas_DB2[میزان مصرف],"&gt;"&amp;0)</f>
        <v>0</v>
      </c>
      <c r="AW25" s="136">
        <f>SUMIFS(Gas_DB2[میزان ورود],Gas_DB2[تاریخ],"="&amp;'Daily Gas'!AT25)</f>
        <v>0</v>
      </c>
      <c r="AX25" s="133">
        <v>45727</v>
      </c>
      <c r="AY25" s="134">
        <f>SUMIFS(Gas_DB2[میزان مصرف],Gas_DB2[تاریخ],"="&amp;'Daily Gas'!AX25)</f>
        <v>0</v>
      </c>
      <c r="AZ25" s="135">
        <f>COUNTIFS(Gas_DB2[تاریخ],"="&amp;'Daily Gas'!AX25,Gas_DB2[میزان مصرف],"&gt;"&amp;0)</f>
        <v>0</v>
      </c>
      <c r="BA25" s="136">
        <f>SUMIFS(Gas_DB2[میزان ورود],Gas_DB2[تاریخ],"="&amp;'Daily Gas'!AX25)</f>
        <v>0</v>
      </c>
    </row>
    <row r="26" spans="1:53" ht="28.5" x14ac:dyDescent="0.25">
      <c r="A26" s="128"/>
      <c r="B26" s="133">
        <v>45363</v>
      </c>
      <c r="C26" s="134">
        <f>SUMIFS(Gas_DB2[میزان مصرف],Gas_DB2[تاریخ],"="&amp;'Daily Gas'!B26)</f>
        <v>1442</v>
      </c>
      <c r="D26" s="135">
        <f>COUNTIFS(Gas_DB2[تاریخ],"="&amp;'Daily Gas'!B26,Gas_DB2[میزان مصرف],"&gt;"&amp;0)</f>
        <v>9</v>
      </c>
      <c r="E26" s="136">
        <f>SUMIFS(Gas_DB2[میزان ورود],Gas_DB2[تاریخ],"="&amp;'Daily Gas'!B26)</f>
        <v>0</v>
      </c>
      <c r="F26" s="133">
        <v>45392</v>
      </c>
      <c r="G26" s="134">
        <f>SUMIFS(Gas_DB2[میزان مصرف],Gas_DB2[تاریخ],"="&amp;'Daily Gas'!F26)</f>
        <v>0</v>
      </c>
      <c r="H26" s="135">
        <f>COUNTIFS(Gas_DB2[تاریخ],"="&amp;'Daily Gas'!F26,Gas_DB2[میزان مصرف],"&gt;"&amp;0)</f>
        <v>0</v>
      </c>
      <c r="I26" s="136">
        <f>SUMIFS(Gas_DB2[میزان ورود],Gas_DB2[تاریخ],"="&amp;'Daily Gas'!F26)</f>
        <v>0</v>
      </c>
      <c r="J26" s="133">
        <v>45423</v>
      </c>
      <c r="K26" s="134">
        <f>SUMIFS(Gas_DB2[میزان مصرف],Gas_DB2[تاریخ],"="&amp;'Daily Gas'!J26)</f>
        <v>2470</v>
      </c>
      <c r="L26" s="135">
        <f>COUNTIFS(Gas_DB2[تاریخ],"="&amp;'Daily Gas'!J26,Gas_DB2[میزان مصرف],"&gt;"&amp;0)</f>
        <v>12</v>
      </c>
      <c r="M26" s="136">
        <f>SUMIFS(Gas_DB2[میزان ورود],Gas_DB2[تاریخ],"="&amp;'Daily Gas'!J26)</f>
        <v>0</v>
      </c>
      <c r="N26" s="133">
        <v>45454</v>
      </c>
      <c r="O26" s="134">
        <f>SUMIFS(Gas_DB2[میزان مصرف],Gas_DB2[تاریخ],"="&amp;'Daily Gas'!N26)</f>
        <v>819</v>
      </c>
      <c r="P26" s="135">
        <f>COUNTIFS(Gas_DB2[تاریخ],"="&amp;'Daily Gas'!N26,Gas_DB2[میزان مصرف],"&gt;"&amp;0)</f>
        <v>8</v>
      </c>
      <c r="Q26" s="136">
        <f>SUMIFS(Gas_DB2[میزان ورود],Gas_DB2[تاریخ],"="&amp;'Daily Gas'!N26)</f>
        <v>19000</v>
      </c>
      <c r="R26" s="133">
        <v>45485</v>
      </c>
      <c r="S26" s="134">
        <f>SUMIFS(Gas_DB2[میزان مصرف],Gas_DB2[تاریخ],"="&amp;'Daily Gas'!R26)</f>
        <v>5305</v>
      </c>
      <c r="T26" s="135">
        <f>COUNTIFS(Gas_DB2[تاریخ],"="&amp;'Daily Gas'!R26,Gas_DB2[میزان مصرف],"&gt;"&amp;0)</f>
        <v>24</v>
      </c>
      <c r="U26" s="136">
        <f>SUMIFS(Gas_DB2[میزان ورود],Gas_DB2[تاریخ],"="&amp;'Daily Gas'!R26)</f>
        <v>0</v>
      </c>
      <c r="V26" s="133">
        <v>45516</v>
      </c>
      <c r="W26" s="134">
        <f>SUMIFS(Gas_DB2[میزان مصرف],Gas_DB2[تاریخ],"="&amp;'Daily Gas'!V26)</f>
        <v>5048</v>
      </c>
      <c r="X26" s="135">
        <f>COUNTIFS(Gas_DB2[تاریخ],"="&amp;'Daily Gas'!V26,Gas_DB2[میزان مصرف],"&gt;"&amp;0)</f>
        <v>22</v>
      </c>
      <c r="Y26" s="136">
        <f>SUMIFS(Gas_DB2[میزان ورود],Gas_DB2[تاریخ],"="&amp;'Daily Gas'!V26)</f>
        <v>0</v>
      </c>
      <c r="Z26" s="133">
        <v>45547</v>
      </c>
      <c r="AA26" s="134">
        <f>SUMIFS(Gas_DB2[میزان مصرف],Gas_DB2[تاریخ],"="&amp;'Daily Gas'!Z26)</f>
        <v>5324</v>
      </c>
      <c r="AB26" s="135">
        <f>COUNTIFS(Gas_DB2[تاریخ],"="&amp;'Daily Gas'!Z26,Gas_DB2[میزان مصرف],"&gt;"&amp;0)</f>
        <v>30</v>
      </c>
      <c r="AC26" s="136">
        <f>SUMIFS(Gas_DB2[میزان ورود],Gas_DB2[تاریخ],"="&amp;'Daily Gas'!Z26)</f>
        <v>0</v>
      </c>
      <c r="AD26" s="133">
        <v>45578</v>
      </c>
      <c r="AE26" s="134">
        <f>SUMIFS(Gas_DB2[میزان مصرف],Gas_DB2[تاریخ],"="&amp;'Daily Gas'!AD26)</f>
        <v>3692</v>
      </c>
      <c r="AF26" s="135">
        <f>COUNTIFS(Gas_DB2[تاریخ],"="&amp;'Daily Gas'!AD26,Gas_DB2[میزان مصرف],"&gt;"&amp;0)</f>
        <v>19</v>
      </c>
      <c r="AG26" s="136">
        <f>SUMIFS(Gas_DB2[میزان ورود],Gas_DB2[تاریخ],"="&amp;'Daily Gas'!AD26)</f>
        <v>0</v>
      </c>
      <c r="AH26" s="133">
        <v>45608</v>
      </c>
      <c r="AI26" s="134">
        <f>SUMIFS(Gas_DB2[میزان مصرف],Gas_DB2[تاریخ],"="&amp;'Daily Gas'!AH26)</f>
        <v>0</v>
      </c>
      <c r="AJ26" s="135">
        <f>COUNTIFS(Gas_DB2[تاریخ],"="&amp;'Daily Gas'!AH26,Gas_DB2[میزان مصرف],"&gt;"&amp;0)</f>
        <v>0</v>
      </c>
      <c r="AK26" s="136">
        <f>SUMIFS(Gas_DB2[میزان ورود],Gas_DB2[تاریخ],"="&amp;'Daily Gas'!AH26)</f>
        <v>0</v>
      </c>
      <c r="AL26" s="133">
        <v>45638</v>
      </c>
      <c r="AM26" s="134">
        <f>SUMIFS(Gas_DB2[میزان مصرف],Gas_DB2[تاریخ],"="&amp;'Daily Gas'!AL26)</f>
        <v>0</v>
      </c>
      <c r="AN26" s="135">
        <f>COUNTIFS(Gas_DB2[تاریخ],"="&amp;'Daily Gas'!AL26,Gas_DB2[میزان مصرف],"&gt;"&amp;0)</f>
        <v>0</v>
      </c>
      <c r="AO26" s="136">
        <f>SUMIFS(Gas_DB2[میزان ورود],Gas_DB2[تاریخ],"="&amp;'Daily Gas'!AL26)</f>
        <v>0</v>
      </c>
      <c r="AP26" s="133">
        <v>45668</v>
      </c>
      <c r="AQ26" s="134">
        <f>SUMIFS(Gas_DB2[میزان مصرف],Gas_DB2[تاریخ],"="&amp;'Daily Gas'!AP26)</f>
        <v>0</v>
      </c>
      <c r="AR26" s="135">
        <f>COUNTIFS(Gas_DB2[تاریخ],"="&amp;'Daily Gas'!AP26,Gas_DB2[میزان مصرف],"&gt;"&amp;0)</f>
        <v>0</v>
      </c>
      <c r="AS26" s="136">
        <f>SUMIFS(Gas_DB2[میزان ورود],Gas_DB2[تاریخ],"="&amp;'Daily Gas'!AP26)</f>
        <v>0</v>
      </c>
      <c r="AT26" s="133">
        <v>45698</v>
      </c>
      <c r="AU26" s="134">
        <f>SUMIFS(Gas_DB2[میزان مصرف],Gas_DB2[تاریخ],"="&amp;'Daily Gas'!AT26)</f>
        <v>0</v>
      </c>
      <c r="AV26" s="135">
        <f>COUNTIFS(Gas_DB2[تاریخ],"="&amp;'Daily Gas'!AT26,Gas_DB2[میزان مصرف],"&gt;"&amp;0)</f>
        <v>0</v>
      </c>
      <c r="AW26" s="136">
        <f>SUMIFS(Gas_DB2[میزان ورود],Gas_DB2[تاریخ],"="&amp;'Daily Gas'!AT26)</f>
        <v>0</v>
      </c>
      <c r="AX26" s="133">
        <v>45728</v>
      </c>
      <c r="AY26" s="134">
        <f>SUMIFS(Gas_DB2[میزان مصرف],Gas_DB2[تاریخ],"="&amp;'Daily Gas'!AX26)</f>
        <v>0</v>
      </c>
      <c r="AZ26" s="135">
        <f>COUNTIFS(Gas_DB2[تاریخ],"="&amp;'Daily Gas'!AX26,Gas_DB2[میزان مصرف],"&gt;"&amp;0)</f>
        <v>0</v>
      </c>
      <c r="BA26" s="136">
        <f>SUMIFS(Gas_DB2[میزان ورود],Gas_DB2[تاریخ],"="&amp;'Daily Gas'!AX26)</f>
        <v>0</v>
      </c>
    </row>
    <row r="27" spans="1:53" ht="28.5" x14ac:dyDescent="0.25">
      <c r="A27" s="128"/>
      <c r="B27" s="133">
        <v>45364</v>
      </c>
      <c r="C27" s="134">
        <f>SUMIFS(Gas_DB2[میزان مصرف],Gas_DB2[تاریخ],"="&amp;'Daily Gas'!B27)</f>
        <v>0</v>
      </c>
      <c r="D27" s="135">
        <f>COUNTIFS(Gas_DB2[تاریخ],"="&amp;'Daily Gas'!B27,Gas_DB2[میزان مصرف],"&gt;"&amp;0)</f>
        <v>0</v>
      </c>
      <c r="E27" s="136">
        <f>SUMIFS(Gas_DB2[میزان ورود],Gas_DB2[تاریخ],"="&amp;'Daily Gas'!B27)</f>
        <v>13500</v>
      </c>
      <c r="F27" s="133">
        <v>45393</v>
      </c>
      <c r="G27" s="134">
        <f>SUMIFS(Gas_DB2[میزان مصرف],Gas_DB2[تاریخ],"="&amp;'Daily Gas'!F27)</f>
        <v>0</v>
      </c>
      <c r="H27" s="135">
        <f>COUNTIFS(Gas_DB2[تاریخ],"="&amp;'Daily Gas'!F27,Gas_DB2[میزان مصرف],"&gt;"&amp;0)</f>
        <v>0</v>
      </c>
      <c r="I27" s="136">
        <f>SUMIFS(Gas_DB2[میزان ورود],Gas_DB2[تاریخ],"="&amp;'Daily Gas'!F27)</f>
        <v>0</v>
      </c>
      <c r="J27" s="133">
        <v>45424</v>
      </c>
      <c r="K27" s="134">
        <f>SUMIFS(Gas_DB2[میزان مصرف],Gas_DB2[تاریخ],"="&amp;'Daily Gas'!J27)</f>
        <v>0</v>
      </c>
      <c r="L27" s="135">
        <f>COUNTIFS(Gas_DB2[تاریخ],"="&amp;'Daily Gas'!J27,Gas_DB2[میزان مصرف],"&gt;"&amp;0)</f>
        <v>0</v>
      </c>
      <c r="M27" s="136">
        <f>SUMIFS(Gas_DB2[میزان ورود],Gas_DB2[تاریخ],"="&amp;'Daily Gas'!J27)</f>
        <v>0</v>
      </c>
      <c r="N27" s="133">
        <v>45455</v>
      </c>
      <c r="O27" s="134">
        <f>SUMIFS(Gas_DB2[میزان مصرف],Gas_DB2[تاریخ],"="&amp;'Daily Gas'!N27)</f>
        <v>2594</v>
      </c>
      <c r="P27" s="135">
        <f>COUNTIFS(Gas_DB2[تاریخ],"="&amp;'Daily Gas'!N27,Gas_DB2[میزان مصرف],"&gt;"&amp;0)</f>
        <v>18</v>
      </c>
      <c r="Q27" s="136">
        <f>SUMIFS(Gas_DB2[میزان ورود],Gas_DB2[تاریخ],"="&amp;'Daily Gas'!N27)</f>
        <v>0</v>
      </c>
      <c r="R27" s="133">
        <v>45486</v>
      </c>
      <c r="S27" s="134">
        <f>SUMIFS(Gas_DB2[میزان مصرف],Gas_DB2[تاریخ],"="&amp;'Daily Gas'!R27)</f>
        <v>3088</v>
      </c>
      <c r="T27" s="135">
        <f>COUNTIFS(Gas_DB2[تاریخ],"="&amp;'Daily Gas'!R27,Gas_DB2[میزان مصرف],"&gt;"&amp;0)</f>
        <v>16</v>
      </c>
      <c r="U27" s="136">
        <f>SUMIFS(Gas_DB2[میزان ورود],Gas_DB2[تاریخ],"="&amp;'Daily Gas'!R27)</f>
        <v>0</v>
      </c>
      <c r="V27" s="133">
        <v>45517</v>
      </c>
      <c r="W27" s="134">
        <f>SUMIFS(Gas_DB2[میزان مصرف],Gas_DB2[تاریخ],"="&amp;'Daily Gas'!V27)</f>
        <v>6303</v>
      </c>
      <c r="X27" s="135">
        <f>COUNTIFS(Gas_DB2[تاریخ],"="&amp;'Daily Gas'!V27,Gas_DB2[میزان مصرف],"&gt;"&amp;0)</f>
        <v>31</v>
      </c>
      <c r="Y27" s="136">
        <f>SUMIFS(Gas_DB2[میزان ورود],Gas_DB2[تاریخ],"="&amp;'Daily Gas'!V27)</f>
        <v>0</v>
      </c>
      <c r="Z27" s="133">
        <v>45548</v>
      </c>
      <c r="AA27" s="134">
        <f>SUMIFS(Gas_DB2[میزان مصرف],Gas_DB2[تاریخ],"="&amp;'Daily Gas'!Z27)</f>
        <v>0</v>
      </c>
      <c r="AB27" s="135">
        <f>COUNTIFS(Gas_DB2[تاریخ],"="&amp;'Daily Gas'!Z27,Gas_DB2[میزان مصرف],"&gt;"&amp;0)</f>
        <v>0</v>
      </c>
      <c r="AC27" s="136">
        <f>SUMIFS(Gas_DB2[میزان ورود],Gas_DB2[تاریخ],"="&amp;'Daily Gas'!Z27)</f>
        <v>0</v>
      </c>
      <c r="AD27" s="133">
        <v>45579</v>
      </c>
      <c r="AE27" s="134">
        <f>SUMIFS(Gas_DB2[میزان مصرف],Gas_DB2[تاریخ],"="&amp;'Daily Gas'!AD27)</f>
        <v>3339</v>
      </c>
      <c r="AF27" s="135">
        <f>COUNTIFS(Gas_DB2[تاریخ],"="&amp;'Daily Gas'!AD27,Gas_DB2[میزان مصرف],"&gt;"&amp;0)</f>
        <v>25</v>
      </c>
      <c r="AG27" s="136">
        <f>SUMIFS(Gas_DB2[میزان ورود],Gas_DB2[تاریخ],"="&amp;'Daily Gas'!AD27)</f>
        <v>0</v>
      </c>
      <c r="AH27" s="133">
        <v>45609</v>
      </c>
      <c r="AI27" s="134">
        <f>SUMIFS(Gas_DB2[میزان مصرف],Gas_DB2[تاریخ],"="&amp;'Daily Gas'!AH27)</f>
        <v>0</v>
      </c>
      <c r="AJ27" s="135">
        <f>COUNTIFS(Gas_DB2[تاریخ],"="&amp;'Daily Gas'!AH27,Gas_DB2[میزان مصرف],"&gt;"&amp;0)</f>
        <v>0</v>
      </c>
      <c r="AK27" s="136">
        <f>SUMIFS(Gas_DB2[میزان ورود],Gas_DB2[تاریخ],"="&amp;'Daily Gas'!AH27)</f>
        <v>0</v>
      </c>
      <c r="AL27" s="133">
        <v>45639</v>
      </c>
      <c r="AM27" s="134">
        <f>SUMIFS(Gas_DB2[میزان مصرف],Gas_DB2[تاریخ],"="&amp;'Daily Gas'!AL27)</f>
        <v>0</v>
      </c>
      <c r="AN27" s="135">
        <f>COUNTIFS(Gas_DB2[تاریخ],"="&amp;'Daily Gas'!AL27,Gas_DB2[میزان مصرف],"&gt;"&amp;0)</f>
        <v>0</v>
      </c>
      <c r="AO27" s="136">
        <f>SUMIFS(Gas_DB2[میزان ورود],Gas_DB2[تاریخ],"="&amp;'Daily Gas'!AL27)</f>
        <v>0</v>
      </c>
      <c r="AP27" s="133">
        <v>45669</v>
      </c>
      <c r="AQ27" s="134">
        <f>SUMIFS(Gas_DB2[میزان مصرف],Gas_DB2[تاریخ],"="&amp;'Daily Gas'!AP27)</f>
        <v>0</v>
      </c>
      <c r="AR27" s="135">
        <f>COUNTIFS(Gas_DB2[تاریخ],"="&amp;'Daily Gas'!AP27,Gas_DB2[میزان مصرف],"&gt;"&amp;0)</f>
        <v>0</v>
      </c>
      <c r="AS27" s="136">
        <f>SUMIFS(Gas_DB2[میزان ورود],Gas_DB2[تاریخ],"="&amp;'Daily Gas'!AP27)</f>
        <v>0</v>
      </c>
      <c r="AT27" s="133">
        <v>45699</v>
      </c>
      <c r="AU27" s="134">
        <f>SUMIFS(Gas_DB2[میزان مصرف],Gas_DB2[تاریخ],"="&amp;'Daily Gas'!AT27)</f>
        <v>0</v>
      </c>
      <c r="AV27" s="135">
        <f>COUNTIFS(Gas_DB2[تاریخ],"="&amp;'Daily Gas'!AT27,Gas_DB2[میزان مصرف],"&gt;"&amp;0)</f>
        <v>0</v>
      </c>
      <c r="AW27" s="136">
        <f>SUMIFS(Gas_DB2[میزان ورود],Gas_DB2[تاریخ],"="&amp;'Daily Gas'!AT27)</f>
        <v>0</v>
      </c>
      <c r="AX27" s="133">
        <v>45729</v>
      </c>
      <c r="AY27" s="134">
        <f>SUMIFS(Gas_DB2[میزان مصرف],Gas_DB2[تاریخ],"="&amp;'Daily Gas'!AX27)</f>
        <v>0</v>
      </c>
      <c r="AZ27" s="135">
        <f>COUNTIFS(Gas_DB2[تاریخ],"="&amp;'Daily Gas'!AX27,Gas_DB2[میزان مصرف],"&gt;"&amp;0)</f>
        <v>0</v>
      </c>
      <c r="BA27" s="136">
        <f>SUMIFS(Gas_DB2[میزان ورود],Gas_DB2[تاریخ],"="&amp;'Daily Gas'!AX27)</f>
        <v>0</v>
      </c>
    </row>
    <row r="28" spans="1:53" ht="28.5" x14ac:dyDescent="0.25">
      <c r="A28" s="128"/>
      <c r="B28" s="133">
        <v>45365</v>
      </c>
      <c r="C28" s="134">
        <f>SUMIFS(Gas_DB2[میزان مصرف],Gas_DB2[تاریخ],"="&amp;'Daily Gas'!B28)</f>
        <v>1299</v>
      </c>
      <c r="D28" s="135">
        <f>COUNTIFS(Gas_DB2[تاریخ],"="&amp;'Daily Gas'!B28,Gas_DB2[میزان مصرف],"&gt;"&amp;0)</f>
        <v>11</v>
      </c>
      <c r="E28" s="136">
        <f>SUMIFS(Gas_DB2[میزان ورود],Gas_DB2[تاریخ],"="&amp;'Daily Gas'!B28)</f>
        <v>0</v>
      </c>
      <c r="F28" s="133">
        <v>45394</v>
      </c>
      <c r="G28" s="134">
        <f>SUMIFS(Gas_DB2[میزان مصرف],Gas_DB2[تاریخ],"="&amp;'Daily Gas'!F28)</f>
        <v>1117</v>
      </c>
      <c r="H28" s="135">
        <f>COUNTIFS(Gas_DB2[تاریخ],"="&amp;'Daily Gas'!F28,Gas_DB2[میزان مصرف],"&gt;"&amp;0)</f>
        <v>7</v>
      </c>
      <c r="I28" s="136">
        <f>SUMIFS(Gas_DB2[میزان ورود],Gas_DB2[تاریخ],"="&amp;'Daily Gas'!F28)</f>
        <v>0</v>
      </c>
      <c r="J28" s="133">
        <v>45425</v>
      </c>
      <c r="K28" s="134">
        <f>SUMIFS(Gas_DB2[میزان مصرف],Gas_DB2[تاریخ],"="&amp;'Daily Gas'!J28)</f>
        <v>1967</v>
      </c>
      <c r="L28" s="135">
        <f>COUNTIFS(Gas_DB2[تاریخ],"="&amp;'Daily Gas'!J28,Gas_DB2[میزان مصرف],"&gt;"&amp;0)</f>
        <v>12</v>
      </c>
      <c r="M28" s="136">
        <f>SUMIFS(Gas_DB2[میزان ورود],Gas_DB2[تاریخ],"="&amp;'Daily Gas'!J28)</f>
        <v>0</v>
      </c>
      <c r="N28" s="133">
        <v>45456</v>
      </c>
      <c r="O28" s="134">
        <f>SUMIFS(Gas_DB2[میزان مصرف],Gas_DB2[تاریخ],"="&amp;'Daily Gas'!N28)</f>
        <v>1283</v>
      </c>
      <c r="P28" s="135">
        <f>COUNTIFS(Gas_DB2[تاریخ],"="&amp;'Daily Gas'!N28,Gas_DB2[میزان مصرف],"&gt;"&amp;0)</f>
        <v>10</v>
      </c>
      <c r="Q28" s="136">
        <f>SUMIFS(Gas_DB2[میزان ورود],Gas_DB2[تاریخ],"="&amp;'Daily Gas'!N28)</f>
        <v>0</v>
      </c>
      <c r="R28" s="133">
        <v>45487</v>
      </c>
      <c r="S28" s="134">
        <f>SUMIFS(Gas_DB2[میزان مصرف],Gas_DB2[تاریخ],"="&amp;'Daily Gas'!R28)</f>
        <v>2113</v>
      </c>
      <c r="T28" s="135">
        <f>COUNTIFS(Gas_DB2[تاریخ],"="&amp;'Daily Gas'!R28,Gas_DB2[میزان مصرف],"&gt;"&amp;0)</f>
        <v>12</v>
      </c>
      <c r="U28" s="136">
        <f>SUMIFS(Gas_DB2[میزان ورود],Gas_DB2[تاریخ],"="&amp;'Daily Gas'!R28)</f>
        <v>0</v>
      </c>
      <c r="V28" s="133">
        <v>45518</v>
      </c>
      <c r="W28" s="134">
        <f>SUMIFS(Gas_DB2[میزان مصرف],Gas_DB2[تاریخ],"="&amp;'Daily Gas'!V28)</f>
        <v>5894</v>
      </c>
      <c r="X28" s="135">
        <f>COUNTIFS(Gas_DB2[تاریخ],"="&amp;'Daily Gas'!V28,Gas_DB2[میزان مصرف],"&gt;"&amp;0)</f>
        <v>34</v>
      </c>
      <c r="Y28" s="136">
        <f>SUMIFS(Gas_DB2[میزان ورود],Gas_DB2[تاریخ],"="&amp;'Daily Gas'!V28)</f>
        <v>0</v>
      </c>
      <c r="Z28" s="133">
        <v>45549</v>
      </c>
      <c r="AA28" s="134">
        <f>SUMIFS(Gas_DB2[میزان مصرف],Gas_DB2[تاریخ],"="&amp;'Daily Gas'!Z28)</f>
        <v>4689</v>
      </c>
      <c r="AB28" s="135">
        <f>COUNTIFS(Gas_DB2[تاریخ],"="&amp;'Daily Gas'!Z28,Gas_DB2[میزان مصرف],"&gt;"&amp;0)</f>
        <v>31</v>
      </c>
      <c r="AC28" s="136">
        <f>SUMIFS(Gas_DB2[میزان ورود],Gas_DB2[تاریخ],"="&amp;'Daily Gas'!Z28)</f>
        <v>0</v>
      </c>
      <c r="AD28" s="133">
        <v>45580</v>
      </c>
      <c r="AE28" s="134">
        <f>SUMIFS(Gas_DB2[میزان مصرف],Gas_DB2[تاریخ],"="&amp;'Daily Gas'!AD28)</f>
        <v>3764</v>
      </c>
      <c r="AF28" s="135">
        <f>COUNTIFS(Gas_DB2[تاریخ],"="&amp;'Daily Gas'!AD28,Gas_DB2[میزان مصرف],"&gt;"&amp;0)</f>
        <v>21</v>
      </c>
      <c r="AG28" s="136">
        <f>SUMIFS(Gas_DB2[میزان ورود],Gas_DB2[تاریخ],"="&amp;'Daily Gas'!AD28)</f>
        <v>0</v>
      </c>
      <c r="AH28" s="133">
        <v>45610</v>
      </c>
      <c r="AI28" s="134">
        <f>SUMIFS(Gas_DB2[میزان مصرف],Gas_DB2[تاریخ],"="&amp;'Daily Gas'!AH28)</f>
        <v>150</v>
      </c>
      <c r="AJ28" s="135">
        <f>COUNTIFS(Gas_DB2[تاریخ],"="&amp;'Daily Gas'!AH28,Gas_DB2[میزان مصرف],"&gt;"&amp;0)</f>
        <v>1</v>
      </c>
      <c r="AK28" s="136">
        <f>SUMIFS(Gas_DB2[میزان ورود],Gas_DB2[تاریخ],"="&amp;'Daily Gas'!AH28)</f>
        <v>0</v>
      </c>
      <c r="AL28" s="133">
        <v>45640</v>
      </c>
      <c r="AM28" s="134">
        <f>SUMIFS(Gas_DB2[میزان مصرف],Gas_DB2[تاریخ],"="&amp;'Daily Gas'!AL28)</f>
        <v>0</v>
      </c>
      <c r="AN28" s="135">
        <f>COUNTIFS(Gas_DB2[تاریخ],"="&amp;'Daily Gas'!AL28,Gas_DB2[میزان مصرف],"&gt;"&amp;0)</f>
        <v>0</v>
      </c>
      <c r="AO28" s="136">
        <f>SUMIFS(Gas_DB2[میزان ورود],Gas_DB2[تاریخ],"="&amp;'Daily Gas'!AL28)</f>
        <v>0</v>
      </c>
      <c r="AP28" s="133">
        <v>45670</v>
      </c>
      <c r="AQ28" s="134">
        <f>SUMIFS(Gas_DB2[میزان مصرف],Gas_DB2[تاریخ],"="&amp;'Daily Gas'!AP28)</f>
        <v>0</v>
      </c>
      <c r="AR28" s="135">
        <f>COUNTIFS(Gas_DB2[تاریخ],"="&amp;'Daily Gas'!AP28,Gas_DB2[میزان مصرف],"&gt;"&amp;0)</f>
        <v>0</v>
      </c>
      <c r="AS28" s="136">
        <f>SUMIFS(Gas_DB2[میزان ورود],Gas_DB2[تاریخ],"="&amp;'Daily Gas'!AP28)</f>
        <v>0</v>
      </c>
      <c r="AT28" s="133">
        <v>45700</v>
      </c>
      <c r="AU28" s="134">
        <f>SUMIFS(Gas_DB2[میزان مصرف],Gas_DB2[تاریخ],"="&amp;'Daily Gas'!AT28)</f>
        <v>0</v>
      </c>
      <c r="AV28" s="135">
        <f>COUNTIFS(Gas_DB2[تاریخ],"="&amp;'Daily Gas'!AT28,Gas_DB2[میزان مصرف],"&gt;"&amp;0)</f>
        <v>0</v>
      </c>
      <c r="AW28" s="136">
        <f>SUMIFS(Gas_DB2[میزان ورود],Gas_DB2[تاریخ],"="&amp;'Daily Gas'!AT28)</f>
        <v>0</v>
      </c>
      <c r="AX28" s="133">
        <v>45730</v>
      </c>
      <c r="AY28" s="134">
        <f>SUMIFS(Gas_DB2[میزان مصرف],Gas_DB2[تاریخ],"="&amp;'Daily Gas'!AX28)</f>
        <v>0</v>
      </c>
      <c r="AZ28" s="135">
        <f>COUNTIFS(Gas_DB2[تاریخ],"="&amp;'Daily Gas'!AX28,Gas_DB2[میزان مصرف],"&gt;"&amp;0)</f>
        <v>0</v>
      </c>
      <c r="BA28" s="136">
        <f>SUMIFS(Gas_DB2[میزان ورود],Gas_DB2[تاریخ],"="&amp;'Daily Gas'!AX28)</f>
        <v>0</v>
      </c>
    </row>
    <row r="29" spans="1:53" ht="28.5" x14ac:dyDescent="0.25">
      <c r="A29" s="128"/>
      <c r="B29" s="133">
        <v>45366</v>
      </c>
      <c r="C29" s="134">
        <f>SUMIFS(Gas_DB2[میزان مصرف],Gas_DB2[تاریخ],"="&amp;'Daily Gas'!B29)</f>
        <v>0</v>
      </c>
      <c r="D29" s="135">
        <f>COUNTIFS(Gas_DB2[تاریخ],"="&amp;'Daily Gas'!B29,Gas_DB2[میزان مصرف],"&gt;"&amp;0)</f>
        <v>0</v>
      </c>
      <c r="E29" s="136">
        <f>SUMIFS(Gas_DB2[میزان ورود],Gas_DB2[تاریخ],"="&amp;'Daily Gas'!B29)</f>
        <v>0</v>
      </c>
      <c r="F29" s="133">
        <v>45395</v>
      </c>
      <c r="G29" s="134">
        <f>SUMIFS(Gas_DB2[میزان مصرف],Gas_DB2[تاریخ],"="&amp;'Daily Gas'!F29)</f>
        <v>0</v>
      </c>
      <c r="H29" s="135">
        <f>COUNTIFS(Gas_DB2[تاریخ],"="&amp;'Daily Gas'!F29,Gas_DB2[میزان مصرف],"&gt;"&amp;0)</f>
        <v>0</v>
      </c>
      <c r="I29" s="136">
        <f>SUMIFS(Gas_DB2[میزان ورود],Gas_DB2[تاریخ],"="&amp;'Daily Gas'!F29)</f>
        <v>0</v>
      </c>
      <c r="J29" s="133">
        <v>45426</v>
      </c>
      <c r="K29" s="134">
        <f>SUMIFS(Gas_DB2[میزان مصرف],Gas_DB2[تاریخ],"="&amp;'Daily Gas'!J29)</f>
        <v>0</v>
      </c>
      <c r="L29" s="135">
        <f>COUNTIFS(Gas_DB2[تاریخ],"="&amp;'Daily Gas'!J29,Gas_DB2[میزان مصرف],"&gt;"&amp;0)</f>
        <v>0</v>
      </c>
      <c r="M29" s="136">
        <f>SUMIFS(Gas_DB2[میزان ورود],Gas_DB2[تاریخ],"="&amp;'Daily Gas'!J29)</f>
        <v>0</v>
      </c>
      <c r="N29" s="133">
        <v>45457</v>
      </c>
      <c r="O29" s="134">
        <f>SUMIFS(Gas_DB2[میزان مصرف],Gas_DB2[تاریخ],"="&amp;'Daily Gas'!N29)</f>
        <v>0</v>
      </c>
      <c r="P29" s="135">
        <f>COUNTIFS(Gas_DB2[تاریخ],"="&amp;'Daily Gas'!N29,Gas_DB2[میزان مصرف],"&gt;"&amp;0)</f>
        <v>0</v>
      </c>
      <c r="Q29" s="136">
        <f>SUMIFS(Gas_DB2[میزان ورود],Gas_DB2[تاریخ],"="&amp;'Daily Gas'!N29)</f>
        <v>0</v>
      </c>
      <c r="R29" s="133">
        <v>45488</v>
      </c>
      <c r="S29" s="134">
        <f>SUMIFS(Gas_DB2[میزان مصرف],Gas_DB2[تاریخ],"="&amp;'Daily Gas'!R29)</f>
        <v>0</v>
      </c>
      <c r="T29" s="135">
        <f>COUNTIFS(Gas_DB2[تاریخ],"="&amp;'Daily Gas'!R29,Gas_DB2[میزان مصرف],"&gt;"&amp;0)</f>
        <v>0</v>
      </c>
      <c r="U29" s="136">
        <f>SUMIFS(Gas_DB2[میزان ورود],Gas_DB2[تاریخ],"="&amp;'Daily Gas'!R29)</f>
        <v>0</v>
      </c>
      <c r="V29" s="133">
        <v>45519</v>
      </c>
      <c r="W29" s="134">
        <f>SUMIFS(Gas_DB2[میزان مصرف],Gas_DB2[تاریخ],"="&amp;'Daily Gas'!V29)</f>
        <v>2421</v>
      </c>
      <c r="X29" s="135">
        <f>COUNTIFS(Gas_DB2[تاریخ],"="&amp;'Daily Gas'!V29,Gas_DB2[میزان مصرف],"&gt;"&amp;0)</f>
        <v>11</v>
      </c>
      <c r="Y29" s="136">
        <f>SUMIFS(Gas_DB2[میزان ورود],Gas_DB2[تاریخ],"="&amp;'Daily Gas'!V29)</f>
        <v>0</v>
      </c>
      <c r="Z29" s="133">
        <v>45550</v>
      </c>
      <c r="AA29" s="134">
        <f>SUMIFS(Gas_DB2[میزان مصرف],Gas_DB2[تاریخ],"="&amp;'Daily Gas'!Z29)</f>
        <v>3889</v>
      </c>
      <c r="AB29" s="135">
        <f>COUNTIFS(Gas_DB2[تاریخ],"="&amp;'Daily Gas'!Z29,Gas_DB2[میزان مصرف],"&gt;"&amp;0)</f>
        <v>26</v>
      </c>
      <c r="AC29" s="136">
        <f>SUMIFS(Gas_DB2[میزان ورود],Gas_DB2[تاریخ],"="&amp;'Daily Gas'!Z29)</f>
        <v>0</v>
      </c>
      <c r="AD29" s="133">
        <v>45581</v>
      </c>
      <c r="AE29" s="134">
        <f>SUMIFS(Gas_DB2[میزان مصرف],Gas_DB2[تاریخ],"="&amp;'Daily Gas'!AD29)</f>
        <v>3419</v>
      </c>
      <c r="AF29" s="135">
        <f>COUNTIFS(Gas_DB2[تاریخ],"="&amp;'Daily Gas'!AD29,Gas_DB2[میزان مصرف],"&gt;"&amp;0)</f>
        <v>24</v>
      </c>
      <c r="AG29" s="136">
        <f>SUMIFS(Gas_DB2[میزان ورود],Gas_DB2[تاریخ],"="&amp;'Daily Gas'!AD29)</f>
        <v>0</v>
      </c>
      <c r="AH29" s="133">
        <v>45611</v>
      </c>
      <c r="AI29" s="134">
        <f>SUMIFS(Gas_DB2[میزان مصرف],Gas_DB2[تاریخ],"="&amp;'Daily Gas'!AH29)</f>
        <v>0</v>
      </c>
      <c r="AJ29" s="135">
        <f>COUNTIFS(Gas_DB2[تاریخ],"="&amp;'Daily Gas'!AH29,Gas_DB2[میزان مصرف],"&gt;"&amp;0)</f>
        <v>0</v>
      </c>
      <c r="AK29" s="136">
        <f>SUMIFS(Gas_DB2[میزان ورود],Gas_DB2[تاریخ],"="&amp;'Daily Gas'!AH29)</f>
        <v>0</v>
      </c>
      <c r="AL29" s="133">
        <v>45641</v>
      </c>
      <c r="AM29" s="134">
        <f>SUMIFS(Gas_DB2[میزان مصرف],Gas_DB2[تاریخ],"="&amp;'Daily Gas'!AL29)</f>
        <v>0</v>
      </c>
      <c r="AN29" s="135">
        <f>COUNTIFS(Gas_DB2[تاریخ],"="&amp;'Daily Gas'!AL29,Gas_DB2[میزان مصرف],"&gt;"&amp;0)</f>
        <v>0</v>
      </c>
      <c r="AO29" s="136">
        <f>SUMIFS(Gas_DB2[میزان ورود],Gas_DB2[تاریخ],"="&amp;'Daily Gas'!AL29)</f>
        <v>0</v>
      </c>
      <c r="AP29" s="133">
        <v>45671</v>
      </c>
      <c r="AQ29" s="134">
        <f>SUMIFS(Gas_DB2[میزان مصرف],Gas_DB2[تاریخ],"="&amp;'Daily Gas'!AP29)</f>
        <v>0</v>
      </c>
      <c r="AR29" s="135">
        <f>COUNTIFS(Gas_DB2[تاریخ],"="&amp;'Daily Gas'!AP29,Gas_DB2[میزان مصرف],"&gt;"&amp;0)</f>
        <v>0</v>
      </c>
      <c r="AS29" s="136">
        <f>SUMIFS(Gas_DB2[میزان ورود],Gas_DB2[تاریخ],"="&amp;'Daily Gas'!AP29)</f>
        <v>0</v>
      </c>
      <c r="AT29" s="133">
        <v>45701</v>
      </c>
      <c r="AU29" s="134">
        <f>SUMIFS(Gas_DB2[میزان مصرف],Gas_DB2[تاریخ],"="&amp;'Daily Gas'!AT29)</f>
        <v>0</v>
      </c>
      <c r="AV29" s="135">
        <f>COUNTIFS(Gas_DB2[تاریخ],"="&amp;'Daily Gas'!AT29,Gas_DB2[میزان مصرف],"&gt;"&amp;0)</f>
        <v>0</v>
      </c>
      <c r="AW29" s="136">
        <f>SUMIFS(Gas_DB2[میزان ورود],Gas_DB2[تاریخ],"="&amp;'Daily Gas'!AT29)</f>
        <v>0</v>
      </c>
      <c r="AX29" s="133">
        <v>45731</v>
      </c>
      <c r="AY29" s="134">
        <f>SUMIFS(Gas_DB2[میزان مصرف],Gas_DB2[تاریخ],"="&amp;'Daily Gas'!AX29)</f>
        <v>0</v>
      </c>
      <c r="AZ29" s="135">
        <f>COUNTIFS(Gas_DB2[تاریخ],"="&amp;'Daily Gas'!AX29,Gas_DB2[میزان مصرف],"&gt;"&amp;0)</f>
        <v>0</v>
      </c>
      <c r="BA29" s="136">
        <f>SUMIFS(Gas_DB2[میزان ورود],Gas_DB2[تاریخ],"="&amp;'Daily Gas'!AX29)</f>
        <v>0</v>
      </c>
    </row>
    <row r="30" spans="1:53" ht="28.5" x14ac:dyDescent="0.25">
      <c r="A30" s="128"/>
      <c r="B30" s="133">
        <v>45367</v>
      </c>
      <c r="C30" s="134">
        <f>SUMIFS(Gas_DB2[میزان مصرف],Gas_DB2[تاریخ],"="&amp;'Daily Gas'!B30)</f>
        <v>300</v>
      </c>
      <c r="D30" s="135">
        <f>COUNTIFS(Gas_DB2[تاریخ],"="&amp;'Daily Gas'!B30,Gas_DB2[میزان مصرف],"&gt;"&amp;0)</f>
        <v>1</v>
      </c>
      <c r="E30" s="136">
        <f>SUMIFS(Gas_DB2[میزان ورود],Gas_DB2[تاریخ],"="&amp;'Daily Gas'!B30)</f>
        <v>0</v>
      </c>
      <c r="F30" s="133">
        <v>45396</v>
      </c>
      <c r="G30" s="134">
        <f>SUMIFS(Gas_DB2[میزان مصرف],Gas_DB2[تاریخ],"="&amp;'Daily Gas'!F30)</f>
        <v>1789</v>
      </c>
      <c r="H30" s="135">
        <f>COUNTIFS(Gas_DB2[تاریخ],"="&amp;'Daily Gas'!F30,Gas_DB2[میزان مصرف],"&gt;"&amp;0)</f>
        <v>10</v>
      </c>
      <c r="I30" s="136">
        <f>SUMIFS(Gas_DB2[میزان ورود],Gas_DB2[تاریخ],"="&amp;'Daily Gas'!F30)</f>
        <v>0</v>
      </c>
      <c r="J30" s="133">
        <v>45427</v>
      </c>
      <c r="K30" s="134">
        <f>SUMIFS(Gas_DB2[میزان مصرف],Gas_DB2[تاریخ],"="&amp;'Daily Gas'!J30)</f>
        <v>2062</v>
      </c>
      <c r="L30" s="135">
        <f>COUNTIFS(Gas_DB2[تاریخ],"="&amp;'Daily Gas'!J30,Gas_DB2[میزان مصرف],"&gt;"&amp;0)</f>
        <v>14</v>
      </c>
      <c r="M30" s="136">
        <f>SUMIFS(Gas_DB2[میزان ورود],Gas_DB2[تاریخ],"="&amp;'Daily Gas'!J30)</f>
        <v>0</v>
      </c>
      <c r="N30" s="133">
        <v>45458</v>
      </c>
      <c r="O30" s="134">
        <f>SUMIFS(Gas_DB2[میزان مصرف],Gas_DB2[تاریخ],"="&amp;'Daily Gas'!N30)</f>
        <v>3806</v>
      </c>
      <c r="P30" s="135">
        <f>COUNTIFS(Gas_DB2[تاریخ],"="&amp;'Daily Gas'!N30,Gas_DB2[میزان مصرف],"&gt;"&amp;0)</f>
        <v>22</v>
      </c>
      <c r="Q30" s="136">
        <f>SUMIFS(Gas_DB2[میزان ورود],Gas_DB2[تاریخ],"="&amp;'Daily Gas'!N30)</f>
        <v>0</v>
      </c>
      <c r="R30" s="133">
        <v>45489</v>
      </c>
      <c r="S30" s="134">
        <f>SUMIFS(Gas_DB2[میزان مصرف],Gas_DB2[تاریخ],"="&amp;'Daily Gas'!R30)</f>
        <v>0</v>
      </c>
      <c r="T30" s="135">
        <f>COUNTIFS(Gas_DB2[تاریخ],"="&amp;'Daily Gas'!R30,Gas_DB2[میزان مصرف],"&gt;"&amp;0)</f>
        <v>0</v>
      </c>
      <c r="U30" s="136">
        <f>SUMIFS(Gas_DB2[میزان ورود],Gas_DB2[تاریخ],"="&amp;'Daily Gas'!R30)</f>
        <v>0</v>
      </c>
      <c r="V30" s="133">
        <v>45520</v>
      </c>
      <c r="W30" s="134">
        <f>SUMIFS(Gas_DB2[میزان مصرف],Gas_DB2[تاریخ],"="&amp;'Daily Gas'!V30)</f>
        <v>6693</v>
      </c>
      <c r="X30" s="135">
        <f>COUNTIFS(Gas_DB2[تاریخ],"="&amp;'Daily Gas'!V30,Gas_DB2[میزان مصرف],"&gt;"&amp;0)</f>
        <v>29</v>
      </c>
      <c r="Y30" s="136">
        <f>SUMIFS(Gas_DB2[میزان ورود],Gas_DB2[تاریخ],"="&amp;'Daily Gas'!V30)</f>
        <v>0</v>
      </c>
      <c r="Z30" s="133">
        <v>45551</v>
      </c>
      <c r="AA30" s="134">
        <f>SUMIFS(Gas_DB2[میزان مصرف],Gas_DB2[تاریخ],"="&amp;'Daily Gas'!Z30)</f>
        <v>4280</v>
      </c>
      <c r="AB30" s="135">
        <f>COUNTIFS(Gas_DB2[تاریخ],"="&amp;'Daily Gas'!Z30,Gas_DB2[میزان مصرف],"&gt;"&amp;0)</f>
        <v>29</v>
      </c>
      <c r="AC30" s="136">
        <f>SUMIFS(Gas_DB2[میزان ورود],Gas_DB2[تاریخ],"="&amp;'Daily Gas'!Z30)</f>
        <v>0</v>
      </c>
      <c r="AD30" s="133">
        <v>45582</v>
      </c>
      <c r="AE30" s="134">
        <f>SUMIFS(Gas_DB2[میزان مصرف],Gas_DB2[تاریخ],"="&amp;'Daily Gas'!AD30)</f>
        <v>3878</v>
      </c>
      <c r="AF30" s="135">
        <f>COUNTIFS(Gas_DB2[تاریخ],"="&amp;'Daily Gas'!AD30,Gas_DB2[میزان مصرف],"&gt;"&amp;0)</f>
        <v>25</v>
      </c>
      <c r="AG30" s="136">
        <f>SUMIFS(Gas_DB2[میزان ورود],Gas_DB2[تاریخ],"="&amp;'Daily Gas'!AD30)</f>
        <v>0</v>
      </c>
      <c r="AH30" s="133">
        <v>45612</v>
      </c>
      <c r="AI30" s="134">
        <f>SUMIFS(Gas_DB2[میزان مصرف],Gas_DB2[تاریخ],"="&amp;'Daily Gas'!AH30)</f>
        <v>0</v>
      </c>
      <c r="AJ30" s="135">
        <f>COUNTIFS(Gas_DB2[تاریخ],"="&amp;'Daily Gas'!AH30,Gas_DB2[میزان مصرف],"&gt;"&amp;0)</f>
        <v>0</v>
      </c>
      <c r="AK30" s="136">
        <f>SUMIFS(Gas_DB2[میزان ورود],Gas_DB2[تاریخ],"="&amp;'Daily Gas'!AH30)</f>
        <v>0</v>
      </c>
      <c r="AL30" s="133">
        <v>45642</v>
      </c>
      <c r="AM30" s="134">
        <f>SUMIFS(Gas_DB2[میزان مصرف],Gas_DB2[تاریخ],"="&amp;'Daily Gas'!AL30)</f>
        <v>0</v>
      </c>
      <c r="AN30" s="135">
        <f>COUNTIFS(Gas_DB2[تاریخ],"="&amp;'Daily Gas'!AL30,Gas_DB2[میزان مصرف],"&gt;"&amp;0)</f>
        <v>0</v>
      </c>
      <c r="AO30" s="136">
        <f>SUMIFS(Gas_DB2[میزان ورود],Gas_DB2[تاریخ],"="&amp;'Daily Gas'!AL30)</f>
        <v>0</v>
      </c>
      <c r="AP30" s="133">
        <v>45672</v>
      </c>
      <c r="AQ30" s="134">
        <f>SUMIFS(Gas_DB2[میزان مصرف],Gas_DB2[تاریخ],"="&amp;'Daily Gas'!AP30)</f>
        <v>0</v>
      </c>
      <c r="AR30" s="135">
        <f>COUNTIFS(Gas_DB2[تاریخ],"="&amp;'Daily Gas'!AP30,Gas_DB2[میزان مصرف],"&gt;"&amp;0)</f>
        <v>0</v>
      </c>
      <c r="AS30" s="136">
        <f>SUMIFS(Gas_DB2[میزان ورود],Gas_DB2[تاریخ],"="&amp;'Daily Gas'!AP30)</f>
        <v>0</v>
      </c>
      <c r="AT30" s="133">
        <v>45702</v>
      </c>
      <c r="AU30" s="134">
        <f>SUMIFS(Gas_DB2[میزان مصرف],Gas_DB2[تاریخ],"="&amp;'Daily Gas'!AT30)</f>
        <v>0</v>
      </c>
      <c r="AV30" s="135">
        <f>COUNTIFS(Gas_DB2[تاریخ],"="&amp;'Daily Gas'!AT30,Gas_DB2[میزان مصرف],"&gt;"&amp;0)</f>
        <v>0</v>
      </c>
      <c r="AW30" s="136">
        <f>SUMIFS(Gas_DB2[میزان ورود],Gas_DB2[تاریخ],"="&amp;'Daily Gas'!AT30)</f>
        <v>0</v>
      </c>
      <c r="AX30" s="133">
        <v>45732</v>
      </c>
      <c r="AY30" s="134">
        <f>SUMIFS(Gas_DB2[میزان مصرف],Gas_DB2[تاریخ],"="&amp;'Daily Gas'!AX30)</f>
        <v>0</v>
      </c>
      <c r="AZ30" s="135">
        <f>COUNTIFS(Gas_DB2[تاریخ],"="&amp;'Daily Gas'!AX30,Gas_DB2[میزان مصرف],"&gt;"&amp;0)</f>
        <v>0</v>
      </c>
      <c r="BA30" s="136">
        <f>SUMIFS(Gas_DB2[میزان ورود],Gas_DB2[تاریخ],"="&amp;'Daily Gas'!AX30)</f>
        <v>0</v>
      </c>
    </row>
    <row r="31" spans="1:53" ht="28.5" x14ac:dyDescent="0.25">
      <c r="A31" s="128"/>
      <c r="B31" s="133">
        <v>45368</v>
      </c>
      <c r="C31" s="134">
        <f>SUMIFS(Gas_DB2[میزان مصرف],Gas_DB2[تاریخ],"="&amp;'Daily Gas'!B31)</f>
        <v>0</v>
      </c>
      <c r="D31" s="135">
        <f>COUNTIFS(Gas_DB2[تاریخ],"="&amp;'Daily Gas'!B31,Gas_DB2[میزان مصرف],"&gt;"&amp;0)</f>
        <v>0</v>
      </c>
      <c r="E31" s="136">
        <f>SUMIFS(Gas_DB2[میزان ورود],Gas_DB2[تاریخ],"="&amp;'Daily Gas'!B31)</f>
        <v>0</v>
      </c>
      <c r="F31" s="133">
        <v>45397</v>
      </c>
      <c r="G31" s="134">
        <f>SUMIFS(Gas_DB2[میزان مصرف],Gas_DB2[تاریخ],"="&amp;'Daily Gas'!F31)</f>
        <v>1299</v>
      </c>
      <c r="H31" s="135">
        <f>COUNTIFS(Gas_DB2[تاریخ],"="&amp;'Daily Gas'!F31,Gas_DB2[میزان مصرف],"&gt;"&amp;0)</f>
        <v>8</v>
      </c>
      <c r="I31" s="136">
        <f>SUMIFS(Gas_DB2[میزان ورود],Gas_DB2[تاریخ],"="&amp;'Daily Gas'!F31)</f>
        <v>0</v>
      </c>
      <c r="J31" s="133">
        <v>45428</v>
      </c>
      <c r="K31" s="134">
        <f>SUMIFS(Gas_DB2[میزان مصرف],Gas_DB2[تاریخ],"="&amp;'Daily Gas'!J31)</f>
        <v>0</v>
      </c>
      <c r="L31" s="135">
        <f>COUNTIFS(Gas_DB2[تاریخ],"="&amp;'Daily Gas'!J31,Gas_DB2[میزان مصرف],"&gt;"&amp;0)</f>
        <v>0</v>
      </c>
      <c r="M31" s="136">
        <f>SUMIFS(Gas_DB2[میزان ورود],Gas_DB2[تاریخ],"="&amp;'Daily Gas'!J31)</f>
        <v>0</v>
      </c>
      <c r="N31" s="133">
        <v>45459</v>
      </c>
      <c r="O31" s="134">
        <f>SUMIFS(Gas_DB2[میزان مصرف],Gas_DB2[تاریخ],"="&amp;'Daily Gas'!N31)</f>
        <v>1280</v>
      </c>
      <c r="P31" s="135">
        <f>COUNTIFS(Gas_DB2[تاریخ],"="&amp;'Daily Gas'!N31,Gas_DB2[میزان مصرف],"&gt;"&amp;0)</f>
        <v>12</v>
      </c>
      <c r="Q31" s="136">
        <f>SUMIFS(Gas_DB2[میزان ورود],Gas_DB2[تاریخ],"="&amp;'Daily Gas'!N31)</f>
        <v>19000</v>
      </c>
      <c r="R31" s="133">
        <v>45490</v>
      </c>
      <c r="S31" s="134">
        <f>SUMIFS(Gas_DB2[میزان مصرف],Gas_DB2[تاریخ],"="&amp;'Daily Gas'!R31)</f>
        <v>2802</v>
      </c>
      <c r="T31" s="135">
        <f>COUNTIFS(Gas_DB2[تاریخ],"="&amp;'Daily Gas'!R31,Gas_DB2[میزان مصرف],"&gt;"&amp;0)</f>
        <v>17</v>
      </c>
      <c r="U31" s="136">
        <f>SUMIFS(Gas_DB2[میزان ورود],Gas_DB2[تاریخ],"="&amp;'Daily Gas'!R31)</f>
        <v>0</v>
      </c>
      <c r="V31" s="133">
        <v>45521</v>
      </c>
      <c r="W31" s="134">
        <f>SUMIFS(Gas_DB2[میزان مصرف],Gas_DB2[تاریخ],"="&amp;'Daily Gas'!V31)</f>
        <v>3192</v>
      </c>
      <c r="X31" s="135">
        <f>COUNTIFS(Gas_DB2[تاریخ],"="&amp;'Daily Gas'!V31,Gas_DB2[میزان مصرف],"&gt;"&amp;0)</f>
        <v>17</v>
      </c>
      <c r="Y31" s="136">
        <f>SUMIFS(Gas_DB2[میزان ورود],Gas_DB2[تاریخ],"="&amp;'Daily Gas'!V31)</f>
        <v>0</v>
      </c>
      <c r="Z31" s="133">
        <v>45552</v>
      </c>
      <c r="AA31" s="134">
        <f>SUMIFS(Gas_DB2[میزان مصرف],Gas_DB2[تاریخ],"="&amp;'Daily Gas'!Z31)</f>
        <v>4308</v>
      </c>
      <c r="AB31" s="135">
        <f>COUNTIFS(Gas_DB2[تاریخ],"="&amp;'Daily Gas'!Z31,Gas_DB2[میزان مصرف],"&gt;"&amp;0)</f>
        <v>27</v>
      </c>
      <c r="AC31" s="136">
        <f>SUMIFS(Gas_DB2[میزان ورود],Gas_DB2[تاریخ],"="&amp;'Daily Gas'!Z31)</f>
        <v>0</v>
      </c>
      <c r="AD31" s="133">
        <v>45583</v>
      </c>
      <c r="AE31" s="134">
        <f>SUMIFS(Gas_DB2[میزان مصرف],Gas_DB2[تاریخ],"="&amp;'Daily Gas'!AD31)</f>
        <v>0</v>
      </c>
      <c r="AF31" s="135">
        <f>COUNTIFS(Gas_DB2[تاریخ],"="&amp;'Daily Gas'!AD31,Gas_DB2[میزان مصرف],"&gt;"&amp;0)</f>
        <v>0</v>
      </c>
      <c r="AG31" s="136">
        <f>SUMIFS(Gas_DB2[میزان ورود],Gas_DB2[تاریخ],"="&amp;'Daily Gas'!AD31)</f>
        <v>0</v>
      </c>
      <c r="AH31" s="133">
        <v>45613</v>
      </c>
      <c r="AI31" s="134">
        <f>SUMIFS(Gas_DB2[میزان مصرف],Gas_DB2[تاریخ],"="&amp;'Daily Gas'!AH31)</f>
        <v>0</v>
      </c>
      <c r="AJ31" s="135">
        <f>COUNTIFS(Gas_DB2[تاریخ],"="&amp;'Daily Gas'!AH31,Gas_DB2[میزان مصرف],"&gt;"&amp;0)</f>
        <v>0</v>
      </c>
      <c r="AK31" s="136">
        <f>SUMIFS(Gas_DB2[میزان ورود],Gas_DB2[تاریخ],"="&amp;'Daily Gas'!AH31)</f>
        <v>0</v>
      </c>
      <c r="AL31" s="133">
        <v>45643</v>
      </c>
      <c r="AM31" s="134">
        <f>SUMIFS(Gas_DB2[میزان مصرف],Gas_DB2[تاریخ],"="&amp;'Daily Gas'!AL31)</f>
        <v>0</v>
      </c>
      <c r="AN31" s="135">
        <f>COUNTIFS(Gas_DB2[تاریخ],"="&amp;'Daily Gas'!AL31,Gas_DB2[میزان مصرف],"&gt;"&amp;0)</f>
        <v>0</v>
      </c>
      <c r="AO31" s="136">
        <f>SUMIFS(Gas_DB2[میزان ورود],Gas_DB2[تاریخ],"="&amp;'Daily Gas'!AL31)</f>
        <v>0</v>
      </c>
      <c r="AP31" s="133">
        <v>45673</v>
      </c>
      <c r="AQ31" s="134">
        <f>SUMIFS(Gas_DB2[میزان مصرف],Gas_DB2[تاریخ],"="&amp;'Daily Gas'!AP31)</f>
        <v>0</v>
      </c>
      <c r="AR31" s="135">
        <f>COUNTIFS(Gas_DB2[تاریخ],"="&amp;'Daily Gas'!AP31,Gas_DB2[میزان مصرف],"&gt;"&amp;0)</f>
        <v>0</v>
      </c>
      <c r="AS31" s="136">
        <f>SUMIFS(Gas_DB2[میزان ورود],Gas_DB2[تاریخ],"="&amp;'Daily Gas'!AP31)</f>
        <v>0</v>
      </c>
      <c r="AT31" s="133">
        <v>45703</v>
      </c>
      <c r="AU31" s="134">
        <f>SUMIFS(Gas_DB2[میزان مصرف],Gas_DB2[تاریخ],"="&amp;'Daily Gas'!AT31)</f>
        <v>0</v>
      </c>
      <c r="AV31" s="135">
        <f>COUNTIFS(Gas_DB2[تاریخ],"="&amp;'Daily Gas'!AT31,Gas_DB2[میزان مصرف],"&gt;"&amp;0)</f>
        <v>0</v>
      </c>
      <c r="AW31" s="136">
        <f>SUMIFS(Gas_DB2[میزان ورود],Gas_DB2[تاریخ],"="&amp;'Daily Gas'!AT31)</f>
        <v>0</v>
      </c>
      <c r="AX31" s="133">
        <v>45733</v>
      </c>
      <c r="AY31" s="134">
        <f>SUMIFS(Gas_DB2[میزان مصرف],Gas_DB2[تاریخ],"="&amp;'Daily Gas'!AX31)</f>
        <v>0</v>
      </c>
      <c r="AZ31" s="135">
        <f>COUNTIFS(Gas_DB2[تاریخ],"="&amp;'Daily Gas'!AX31,Gas_DB2[میزان مصرف],"&gt;"&amp;0)</f>
        <v>0</v>
      </c>
      <c r="BA31" s="136">
        <f>SUMIFS(Gas_DB2[میزان ورود],Gas_DB2[تاریخ],"="&amp;'Daily Gas'!AX31)</f>
        <v>0</v>
      </c>
    </row>
    <row r="32" spans="1:53" ht="28.5" x14ac:dyDescent="0.25">
      <c r="A32" s="128"/>
      <c r="B32" s="133">
        <v>45369</v>
      </c>
      <c r="C32" s="134">
        <f>SUMIFS(Gas_DB2[میزان مصرف],Gas_DB2[تاریخ],"="&amp;'Daily Gas'!B32)</f>
        <v>0</v>
      </c>
      <c r="D32" s="135">
        <f>COUNTIFS(Gas_DB2[تاریخ],"="&amp;'Daily Gas'!B32,Gas_DB2[میزان مصرف],"&gt;"&amp;0)</f>
        <v>0</v>
      </c>
      <c r="E32" s="136">
        <f>SUMIFS(Gas_DB2[میزان ورود],Gas_DB2[تاریخ],"="&amp;'Daily Gas'!B32)</f>
        <v>0</v>
      </c>
      <c r="F32" s="133">
        <v>45398</v>
      </c>
      <c r="G32" s="134">
        <f>SUMIFS(Gas_DB2[میزان مصرف],Gas_DB2[تاریخ],"="&amp;'Daily Gas'!F32)</f>
        <v>0</v>
      </c>
      <c r="H32" s="135">
        <f>COUNTIFS(Gas_DB2[تاریخ],"="&amp;'Daily Gas'!F32,Gas_DB2[میزان مصرف],"&gt;"&amp;0)</f>
        <v>0</v>
      </c>
      <c r="I32" s="136">
        <f>SUMIFS(Gas_DB2[میزان ورود],Gas_DB2[تاریخ],"="&amp;'Daily Gas'!F32)</f>
        <v>0</v>
      </c>
      <c r="J32" s="133">
        <v>45429</v>
      </c>
      <c r="K32" s="134">
        <f>SUMIFS(Gas_DB2[میزان مصرف],Gas_DB2[تاریخ],"="&amp;'Daily Gas'!J32)</f>
        <v>375</v>
      </c>
      <c r="L32" s="135">
        <f>COUNTIFS(Gas_DB2[تاریخ],"="&amp;'Daily Gas'!J32,Gas_DB2[میزان مصرف],"&gt;"&amp;0)</f>
        <v>2</v>
      </c>
      <c r="M32" s="136">
        <f>SUMIFS(Gas_DB2[میزان ورود],Gas_DB2[تاریخ],"="&amp;'Daily Gas'!J32)</f>
        <v>0</v>
      </c>
      <c r="N32" s="133">
        <v>45460</v>
      </c>
      <c r="O32" s="134">
        <f>SUMIFS(Gas_DB2[میزان مصرف],Gas_DB2[تاریخ],"="&amp;'Daily Gas'!N32)</f>
        <v>2150</v>
      </c>
      <c r="P32" s="135">
        <f>COUNTIFS(Gas_DB2[تاریخ],"="&amp;'Daily Gas'!N32,Gas_DB2[میزان مصرف],"&gt;"&amp;0)</f>
        <v>17</v>
      </c>
      <c r="Q32" s="136">
        <f>SUMIFS(Gas_DB2[میزان ورود],Gas_DB2[تاریخ],"="&amp;'Daily Gas'!N32)</f>
        <v>19000</v>
      </c>
      <c r="R32" s="133">
        <v>45491</v>
      </c>
      <c r="S32" s="134">
        <f>SUMIFS(Gas_DB2[میزان مصرف],Gas_DB2[تاریخ],"="&amp;'Daily Gas'!R32)</f>
        <v>2217</v>
      </c>
      <c r="T32" s="135">
        <f>COUNTIFS(Gas_DB2[تاریخ],"="&amp;'Daily Gas'!R32,Gas_DB2[میزان مصرف],"&gt;"&amp;0)</f>
        <v>14</v>
      </c>
      <c r="U32" s="136">
        <f>SUMIFS(Gas_DB2[میزان ورود],Gas_DB2[تاریخ],"="&amp;'Daily Gas'!R32)</f>
        <v>0</v>
      </c>
      <c r="V32" s="133">
        <v>45522</v>
      </c>
      <c r="W32" s="134">
        <f>SUMIFS(Gas_DB2[میزان مصرف],Gas_DB2[تاریخ],"="&amp;'Daily Gas'!V32)</f>
        <v>6534</v>
      </c>
      <c r="X32" s="135">
        <f>COUNTIFS(Gas_DB2[تاریخ],"="&amp;'Daily Gas'!V32,Gas_DB2[میزان مصرف],"&gt;"&amp;0)</f>
        <v>35</v>
      </c>
      <c r="Y32" s="136">
        <f>SUMIFS(Gas_DB2[میزان ورود],Gas_DB2[تاریخ],"="&amp;'Daily Gas'!V32)</f>
        <v>76000</v>
      </c>
      <c r="Z32" s="133">
        <v>45553</v>
      </c>
      <c r="AA32" s="134">
        <f>SUMIFS(Gas_DB2[میزان مصرف],Gas_DB2[تاریخ],"="&amp;'Daily Gas'!Z32)</f>
        <v>4902</v>
      </c>
      <c r="AB32" s="135">
        <f>COUNTIFS(Gas_DB2[تاریخ],"="&amp;'Daily Gas'!Z32,Gas_DB2[میزان مصرف],"&gt;"&amp;0)</f>
        <v>28</v>
      </c>
      <c r="AC32" s="136">
        <f>SUMIFS(Gas_DB2[میزان ورود],Gas_DB2[تاریخ],"="&amp;'Daily Gas'!Z32)</f>
        <v>0</v>
      </c>
      <c r="AD32" s="133">
        <v>45584</v>
      </c>
      <c r="AE32" s="134">
        <f>SUMIFS(Gas_DB2[میزان مصرف],Gas_DB2[تاریخ],"="&amp;'Daily Gas'!AD32)</f>
        <v>5649</v>
      </c>
      <c r="AF32" s="135">
        <f>COUNTIFS(Gas_DB2[تاریخ],"="&amp;'Daily Gas'!AD32,Gas_DB2[میزان مصرف],"&gt;"&amp;0)</f>
        <v>30</v>
      </c>
      <c r="AG32" s="136">
        <f>SUMIFS(Gas_DB2[میزان ورود],Gas_DB2[تاریخ],"="&amp;'Daily Gas'!AD32)</f>
        <v>0</v>
      </c>
      <c r="AH32" s="133">
        <v>45614</v>
      </c>
      <c r="AI32" s="134">
        <f>SUMIFS(Gas_DB2[میزان مصرف],Gas_DB2[تاریخ],"="&amp;'Daily Gas'!AH32)</f>
        <v>0</v>
      </c>
      <c r="AJ32" s="135">
        <f>COUNTIFS(Gas_DB2[تاریخ],"="&amp;'Daily Gas'!AH32,Gas_DB2[میزان مصرف],"&gt;"&amp;0)</f>
        <v>0</v>
      </c>
      <c r="AK32" s="136">
        <f>SUMIFS(Gas_DB2[میزان ورود],Gas_DB2[تاریخ],"="&amp;'Daily Gas'!AH32)</f>
        <v>0</v>
      </c>
      <c r="AL32" s="133">
        <v>45644</v>
      </c>
      <c r="AM32" s="134">
        <f>SUMIFS(Gas_DB2[میزان مصرف],Gas_DB2[تاریخ],"="&amp;'Daily Gas'!AL32)</f>
        <v>0</v>
      </c>
      <c r="AN32" s="135">
        <f>COUNTIFS(Gas_DB2[تاریخ],"="&amp;'Daily Gas'!AL32,Gas_DB2[میزان مصرف],"&gt;"&amp;0)</f>
        <v>0</v>
      </c>
      <c r="AO32" s="136">
        <f>SUMIFS(Gas_DB2[میزان ورود],Gas_DB2[تاریخ],"="&amp;'Daily Gas'!AL32)</f>
        <v>0</v>
      </c>
      <c r="AP32" s="133">
        <v>45674</v>
      </c>
      <c r="AQ32" s="134">
        <f>SUMIFS(Gas_DB2[میزان مصرف],Gas_DB2[تاریخ],"="&amp;'Daily Gas'!AP32)</f>
        <v>0</v>
      </c>
      <c r="AR32" s="135">
        <f>COUNTIFS(Gas_DB2[تاریخ],"="&amp;'Daily Gas'!AP32,Gas_DB2[میزان مصرف],"&gt;"&amp;0)</f>
        <v>0</v>
      </c>
      <c r="AS32" s="136">
        <f>SUMIFS(Gas_DB2[میزان ورود],Gas_DB2[تاریخ],"="&amp;'Daily Gas'!AP32)</f>
        <v>0</v>
      </c>
      <c r="AT32" s="133">
        <v>45704</v>
      </c>
      <c r="AU32" s="134">
        <f>SUMIFS(Gas_DB2[میزان مصرف],Gas_DB2[تاریخ],"="&amp;'Daily Gas'!AT32)</f>
        <v>0</v>
      </c>
      <c r="AV32" s="135">
        <f>COUNTIFS(Gas_DB2[تاریخ],"="&amp;'Daily Gas'!AT32,Gas_DB2[میزان مصرف],"&gt;"&amp;0)</f>
        <v>0</v>
      </c>
      <c r="AW32" s="136">
        <f>SUMIFS(Gas_DB2[میزان ورود],Gas_DB2[تاریخ],"="&amp;'Daily Gas'!AT32)</f>
        <v>0</v>
      </c>
      <c r="AX32" s="133">
        <v>45734</v>
      </c>
      <c r="AY32" s="134">
        <f>SUMIFS(Gas_DB2[میزان مصرف],Gas_DB2[تاریخ],"="&amp;'Daily Gas'!AX32)</f>
        <v>0</v>
      </c>
      <c r="AZ32" s="135">
        <f>COUNTIFS(Gas_DB2[تاریخ],"="&amp;'Daily Gas'!AX32,Gas_DB2[میزان مصرف],"&gt;"&amp;0)</f>
        <v>0</v>
      </c>
      <c r="BA32" s="136">
        <f>SUMIFS(Gas_DB2[میزان ورود],Gas_DB2[تاریخ],"="&amp;'Daily Gas'!AX32)</f>
        <v>0</v>
      </c>
    </row>
    <row r="33" spans="1:53" ht="28.5" x14ac:dyDescent="0.25">
      <c r="A33" s="128"/>
      <c r="B33" s="133">
        <v>45370</v>
      </c>
      <c r="C33" s="134">
        <f>SUMIFS(Gas_DB2[میزان مصرف],Gas_DB2[تاریخ],"="&amp;'Daily Gas'!B33)</f>
        <v>0</v>
      </c>
      <c r="D33" s="135">
        <f>COUNTIFS(Gas_DB2[تاریخ],"="&amp;'Daily Gas'!B33,Gas_DB2[میزان مصرف],"&gt;"&amp;0)</f>
        <v>0</v>
      </c>
      <c r="E33" s="136">
        <f>SUMIFS(Gas_DB2[میزان ورود],Gas_DB2[تاریخ],"="&amp;'Daily Gas'!B33)</f>
        <v>0</v>
      </c>
      <c r="F33" s="133">
        <v>45399</v>
      </c>
      <c r="G33" s="134">
        <f>SUMIFS(Gas_DB2[میزان مصرف],Gas_DB2[تاریخ],"="&amp;'Daily Gas'!F33)</f>
        <v>2012</v>
      </c>
      <c r="H33" s="135">
        <f>COUNTIFS(Gas_DB2[تاریخ],"="&amp;'Daily Gas'!F33,Gas_DB2[میزان مصرف],"&gt;"&amp;0)</f>
        <v>7</v>
      </c>
      <c r="I33" s="136">
        <f>SUMIFS(Gas_DB2[میزان ورود],Gas_DB2[تاریخ],"="&amp;'Daily Gas'!F33)</f>
        <v>0</v>
      </c>
      <c r="J33" s="133">
        <v>45430</v>
      </c>
      <c r="K33" s="134">
        <f>SUMIFS(Gas_DB2[میزان مصرف],Gas_DB2[تاریخ],"="&amp;'Daily Gas'!J33)</f>
        <v>1580</v>
      </c>
      <c r="L33" s="135">
        <f>COUNTIFS(Gas_DB2[تاریخ],"="&amp;'Daily Gas'!J33,Gas_DB2[میزان مصرف],"&gt;"&amp;0)</f>
        <v>11</v>
      </c>
      <c r="M33" s="136">
        <f>SUMIFS(Gas_DB2[میزان ورود],Gas_DB2[تاریخ],"="&amp;'Daily Gas'!J33)</f>
        <v>0</v>
      </c>
      <c r="N33" s="133">
        <v>45461</v>
      </c>
      <c r="O33" s="134">
        <f>SUMIFS(Gas_DB2[میزان مصرف],Gas_DB2[تاریخ],"="&amp;'Daily Gas'!N33)</f>
        <v>1958</v>
      </c>
      <c r="P33" s="135">
        <f>COUNTIFS(Gas_DB2[تاریخ],"="&amp;'Daily Gas'!N33,Gas_DB2[میزان مصرف],"&gt;"&amp;0)</f>
        <v>17</v>
      </c>
      <c r="Q33" s="136">
        <f>SUMIFS(Gas_DB2[میزان ورود],Gas_DB2[تاریخ],"="&amp;'Daily Gas'!N33)</f>
        <v>0</v>
      </c>
      <c r="R33" s="133">
        <v>45492</v>
      </c>
      <c r="S33" s="134">
        <f>SUMIFS(Gas_DB2[میزان مصرف],Gas_DB2[تاریخ],"="&amp;'Daily Gas'!R33)</f>
        <v>4028</v>
      </c>
      <c r="T33" s="135">
        <f>COUNTIFS(Gas_DB2[تاریخ],"="&amp;'Daily Gas'!R33,Gas_DB2[میزان مصرف],"&gt;"&amp;0)</f>
        <v>25</v>
      </c>
      <c r="U33" s="136">
        <f>SUMIFS(Gas_DB2[میزان ورود],Gas_DB2[تاریخ],"="&amp;'Daily Gas'!R33)</f>
        <v>69000</v>
      </c>
      <c r="V33" s="133">
        <v>45523</v>
      </c>
      <c r="W33" s="134">
        <f>SUMIFS(Gas_DB2[میزان مصرف],Gas_DB2[تاریخ],"="&amp;'Daily Gas'!V33)</f>
        <v>2533</v>
      </c>
      <c r="X33" s="135">
        <f>COUNTIFS(Gas_DB2[تاریخ],"="&amp;'Daily Gas'!V33,Gas_DB2[میزان مصرف],"&gt;"&amp;0)</f>
        <v>14</v>
      </c>
      <c r="Y33" s="136">
        <f>SUMIFS(Gas_DB2[میزان ورود],Gas_DB2[تاریخ],"="&amp;'Daily Gas'!V33)</f>
        <v>0</v>
      </c>
      <c r="Z33" s="133">
        <v>45554</v>
      </c>
      <c r="AA33" s="134">
        <f>SUMIFS(Gas_DB2[میزان مصرف],Gas_DB2[تاریخ],"="&amp;'Daily Gas'!Z33)</f>
        <v>3811</v>
      </c>
      <c r="AB33" s="135">
        <f>COUNTIFS(Gas_DB2[تاریخ],"="&amp;'Daily Gas'!Z33,Gas_DB2[میزان مصرف],"&gt;"&amp;0)</f>
        <v>26</v>
      </c>
      <c r="AC33" s="136">
        <f>SUMIFS(Gas_DB2[میزان ورود],Gas_DB2[تاریخ],"="&amp;'Daily Gas'!Z33)</f>
        <v>0</v>
      </c>
      <c r="AD33" s="133">
        <v>45585</v>
      </c>
      <c r="AE33" s="134">
        <f>SUMIFS(Gas_DB2[میزان مصرف],Gas_DB2[تاریخ],"="&amp;'Daily Gas'!AD33)</f>
        <v>3483</v>
      </c>
      <c r="AF33" s="135">
        <f>COUNTIFS(Gas_DB2[تاریخ],"="&amp;'Daily Gas'!AD33,Gas_DB2[میزان مصرف],"&gt;"&amp;0)</f>
        <v>21</v>
      </c>
      <c r="AG33" s="136">
        <f>SUMIFS(Gas_DB2[میزان ورود],Gas_DB2[تاریخ],"="&amp;'Daily Gas'!AD33)</f>
        <v>0</v>
      </c>
      <c r="AH33" s="133">
        <v>45615</v>
      </c>
      <c r="AI33" s="134">
        <f>SUMIFS(Gas_DB2[میزان مصرف],Gas_DB2[تاریخ],"="&amp;'Daily Gas'!AH33)</f>
        <v>0</v>
      </c>
      <c r="AJ33" s="135">
        <f>COUNTIFS(Gas_DB2[تاریخ],"="&amp;'Daily Gas'!AH33,Gas_DB2[میزان مصرف],"&gt;"&amp;0)</f>
        <v>0</v>
      </c>
      <c r="AK33" s="136">
        <f>SUMIFS(Gas_DB2[میزان ورود],Gas_DB2[تاریخ],"="&amp;'Daily Gas'!AH33)</f>
        <v>0</v>
      </c>
      <c r="AL33" s="133">
        <v>45645</v>
      </c>
      <c r="AM33" s="134">
        <f>SUMIFS(Gas_DB2[میزان مصرف],Gas_DB2[تاریخ],"="&amp;'Daily Gas'!AL33)</f>
        <v>0</v>
      </c>
      <c r="AN33" s="135">
        <f>COUNTIFS(Gas_DB2[تاریخ],"="&amp;'Daily Gas'!AL33,Gas_DB2[میزان مصرف],"&gt;"&amp;0)</f>
        <v>0</v>
      </c>
      <c r="AO33" s="136">
        <f>SUMIFS(Gas_DB2[میزان ورود],Gas_DB2[تاریخ],"="&amp;'Daily Gas'!AL33)</f>
        <v>0</v>
      </c>
      <c r="AP33" s="133">
        <v>45675</v>
      </c>
      <c r="AQ33" s="134">
        <f>SUMIFS(Gas_DB2[میزان مصرف],Gas_DB2[تاریخ],"="&amp;'Daily Gas'!AP33)</f>
        <v>0</v>
      </c>
      <c r="AR33" s="135">
        <f>COUNTIFS(Gas_DB2[تاریخ],"="&amp;'Daily Gas'!AP33,Gas_DB2[میزان مصرف],"&gt;"&amp;0)</f>
        <v>0</v>
      </c>
      <c r="AS33" s="136">
        <f>SUMIFS(Gas_DB2[میزان ورود],Gas_DB2[تاریخ],"="&amp;'Daily Gas'!AP33)</f>
        <v>0</v>
      </c>
      <c r="AT33" s="133">
        <v>45705</v>
      </c>
      <c r="AU33" s="134">
        <f>SUMIFS(Gas_DB2[میزان مصرف],Gas_DB2[تاریخ],"="&amp;'Daily Gas'!AT33)</f>
        <v>0</v>
      </c>
      <c r="AV33" s="135">
        <f>COUNTIFS(Gas_DB2[تاریخ],"="&amp;'Daily Gas'!AT33,Gas_DB2[میزان مصرف],"&gt;"&amp;0)</f>
        <v>0</v>
      </c>
      <c r="AW33" s="136">
        <f>SUMIFS(Gas_DB2[میزان ورود],Gas_DB2[تاریخ],"="&amp;'Daily Gas'!AT33)</f>
        <v>0</v>
      </c>
      <c r="AX33" s="133">
        <v>45735</v>
      </c>
      <c r="AY33" s="134">
        <f>SUMIFS(Gas_DB2[میزان مصرف],Gas_DB2[تاریخ],"="&amp;'Daily Gas'!AX33)</f>
        <v>0</v>
      </c>
      <c r="AZ33" s="135">
        <f>COUNTIFS(Gas_DB2[تاریخ],"="&amp;'Daily Gas'!AX33,Gas_DB2[میزان مصرف],"&gt;"&amp;0)</f>
        <v>0</v>
      </c>
      <c r="BA33" s="136">
        <f>SUMIFS(Gas_DB2[میزان ورود],Gas_DB2[تاریخ],"="&amp;'Daily Gas'!AX33)</f>
        <v>0</v>
      </c>
    </row>
    <row r="34" spans="1:53" ht="28.5" x14ac:dyDescent="0.25">
      <c r="A34" s="128"/>
      <c r="B34" s="137"/>
      <c r="C34" s="138"/>
      <c r="D34" s="139"/>
      <c r="E34" s="140"/>
      <c r="F34" s="133">
        <v>45400</v>
      </c>
      <c r="G34" s="134">
        <f>SUMIFS(Gas_DB2[میزان مصرف],Gas_DB2[تاریخ],"="&amp;'Daily Gas'!F34)</f>
        <v>0</v>
      </c>
      <c r="H34" s="135">
        <f>COUNTIFS(Gas_DB2[تاریخ],"="&amp;'Daily Gas'!F34,Gas_DB2[میزان مصرف],"&gt;"&amp;0)</f>
        <v>0</v>
      </c>
      <c r="I34" s="136">
        <f>SUMIFS(Gas_DB2[میزان ورود],Gas_DB2[تاریخ],"="&amp;'Daily Gas'!F34)</f>
        <v>0</v>
      </c>
      <c r="J34" s="133">
        <v>45431</v>
      </c>
      <c r="K34" s="134">
        <f>SUMIFS(Gas_DB2[میزان مصرف],Gas_DB2[تاریخ],"="&amp;'Daily Gas'!J34)</f>
        <v>0</v>
      </c>
      <c r="L34" s="135">
        <f>COUNTIFS(Gas_DB2[تاریخ],"="&amp;'Daily Gas'!J34,Gas_DB2[میزان مصرف],"&gt;"&amp;0)</f>
        <v>0</v>
      </c>
      <c r="M34" s="136">
        <f>SUMIFS(Gas_DB2[میزان ورود],Gas_DB2[تاریخ],"="&amp;'Daily Gas'!J34)</f>
        <v>40500</v>
      </c>
      <c r="N34" s="133">
        <v>45462</v>
      </c>
      <c r="O34" s="134">
        <f>SUMIFS(Gas_DB2[میزان مصرف],Gas_DB2[تاریخ],"="&amp;'Daily Gas'!N34)</f>
        <v>1040</v>
      </c>
      <c r="P34" s="135">
        <f>COUNTIFS(Gas_DB2[تاریخ],"="&amp;'Daily Gas'!N34,Gas_DB2[میزان مصرف],"&gt;"&amp;0)</f>
        <v>12</v>
      </c>
      <c r="Q34" s="136">
        <f>SUMIFS(Gas_DB2[میزان ورود],Gas_DB2[تاریخ],"="&amp;'Daily Gas'!N34)</f>
        <v>0</v>
      </c>
      <c r="R34" s="133">
        <v>45493</v>
      </c>
      <c r="S34" s="134">
        <f>SUMIFS(Gas_DB2[میزان مصرف],Gas_DB2[تاریخ],"="&amp;'Daily Gas'!R34)</f>
        <v>0</v>
      </c>
      <c r="T34" s="135">
        <f>COUNTIFS(Gas_DB2[تاریخ],"="&amp;'Daily Gas'!R34,Gas_DB2[میزان مصرف],"&gt;"&amp;0)</f>
        <v>0</v>
      </c>
      <c r="U34" s="136">
        <f>SUMIFS(Gas_DB2[میزان ورود],Gas_DB2[تاریخ],"="&amp;'Daily Gas'!R34)</f>
        <v>0</v>
      </c>
      <c r="V34" s="133">
        <v>45524</v>
      </c>
      <c r="W34" s="134">
        <f>SUMIFS(Gas_DB2[میزان مصرف],Gas_DB2[تاریخ],"="&amp;'Daily Gas'!V34)</f>
        <v>5587</v>
      </c>
      <c r="X34" s="135">
        <f>COUNTIFS(Gas_DB2[تاریخ],"="&amp;'Daily Gas'!V34,Gas_DB2[میزان مصرف],"&gt;"&amp;0)</f>
        <v>29</v>
      </c>
      <c r="Y34" s="136">
        <f>SUMIFS(Gas_DB2[میزان ورود],Gas_DB2[تاریخ],"="&amp;'Daily Gas'!V34)</f>
        <v>0</v>
      </c>
      <c r="Z34" s="133">
        <v>45555</v>
      </c>
      <c r="AA34" s="134">
        <f>SUMIFS(Gas_DB2[میزان مصرف],Gas_DB2[تاریخ],"="&amp;'Daily Gas'!Z34)</f>
        <v>4112</v>
      </c>
      <c r="AB34" s="135">
        <f>COUNTIFS(Gas_DB2[تاریخ],"="&amp;'Daily Gas'!Z34,Gas_DB2[میزان مصرف],"&gt;"&amp;0)</f>
        <v>21</v>
      </c>
      <c r="AC34" s="136">
        <f>SUMIFS(Gas_DB2[میزان ورود],Gas_DB2[تاریخ],"="&amp;'Daily Gas'!Z34)</f>
        <v>0</v>
      </c>
      <c r="AD34" s="133">
        <v>45586</v>
      </c>
      <c r="AE34" s="134">
        <f>SUMIFS(Gas_DB2[میزان مصرف],Gas_DB2[تاریخ],"="&amp;'Daily Gas'!AD34)</f>
        <v>4388</v>
      </c>
      <c r="AF34" s="135">
        <f>COUNTIFS(Gas_DB2[تاریخ],"="&amp;'Daily Gas'!AD34,Gas_DB2[میزان مصرف],"&gt;"&amp;0)</f>
        <v>31</v>
      </c>
      <c r="AG34" s="136">
        <f>SUMIFS(Gas_DB2[میزان ورود],Gas_DB2[تاریخ],"="&amp;'Daily Gas'!AD34)</f>
        <v>0</v>
      </c>
      <c r="AH34" s="133">
        <v>45616</v>
      </c>
      <c r="AI34" s="134">
        <f>SUMIFS(Gas_DB2[میزان مصرف],Gas_DB2[تاریخ],"="&amp;'Daily Gas'!AH34)</f>
        <v>0</v>
      </c>
      <c r="AJ34" s="135">
        <f>COUNTIFS(Gas_DB2[تاریخ],"="&amp;'Daily Gas'!AH34,Gas_DB2[میزان مصرف],"&gt;"&amp;0)</f>
        <v>0</v>
      </c>
      <c r="AK34" s="136">
        <f>SUMIFS(Gas_DB2[میزان ورود],Gas_DB2[تاریخ],"="&amp;'Daily Gas'!AH34)</f>
        <v>0</v>
      </c>
      <c r="AL34" s="133">
        <v>45646</v>
      </c>
      <c r="AM34" s="134">
        <f>SUMIFS(Gas_DB2[میزان مصرف],Gas_DB2[تاریخ],"="&amp;'Daily Gas'!AL34)</f>
        <v>0</v>
      </c>
      <c r="AN34" s="135">
        <f>COUNTIFS(Gas_DB2[تاریخ],"="&amp;'Daily Gas'!AL34,Gas_DB2[میزان مصرف],"&gt;"&amp;0)</f>
        <v>0</v>
      </c>
      <c r="AO34" s="136">
        <f>SUMIFS(Gas_DB2[میزان ورود],Gas_DB2[تاریخ],"="&amp;'Daily Gas'!AL34)</f>
        <v>0</v>
      </c>
      <c r="AP34" s="133">
        <v>45676</v>
      </c>
      <c r="AQ34" s="134">
        <f>SUMIFS(Gas_DB2[میزان مصرف],Gas_DB2[تاریخ],"="&amp;'Daily Gas'!AP34)</f>
        <v>0</v>
      </c>
      <c r="AR34" s="135">
        <f>COUNTIFS(Gas_DB2[تاریخ],"="&amp;'Daily Gas'!AP34,Gas_DB2[میزان مصرف],"&gt;"&amp;0)</f>
        <v>0</v>
      </c>
      <c r="AS34" s="136">
        <f>SUMIFS(Gas_DB2[میزان ورود],Gas_DB2[تاریخ],"="&amp;'Daily Gas'!AP34)</f>
        <v>0</v>
      </c>
      <c r="AT34" s="133">
        <v>45706</v>
      </c>
      <c r="AU34" s="134">
        <f>SUMIFS(Gas_DB2[میزان مصرف],Gas_DB2[تاریخ],"="&amp;'Daily Gas'!AT34)</f>
        <v>0</v>
      </c>
      <c r="AV34" s="135">
        <f>COUNTIFS(Gas_DB2[تاریخ],"="&amp;'Daily Gas'!AT34,Gas_DB2[میزان مصرف],"&gt;"&amp;0)</f>
        <v>0</v>
      </c>
      <c r="AW34" s="136">
        <f>SUMIFS(Gas_DB2[میزان ورود],Gas_DB2[تاریخ],"="&amp;'Daily Gas'!AT34)</f>
        <v>0</v>
      </c>
      <c r="AX34" s="133">
        <v>45736</v>
      </c>
      <c r="AY34" s="134">
        <f>SUMIFS(Gas_DB2[میزان مصرف],Gas_DB2[تاریخ],"="&amp;'Daily Gas'!AX34)</f>
        <v>0</v>
      </c>
      <c r="AZ34" s="135">
        <f>COUNTIFS(Gas_DB2[تاریخ],"="&amp;'Daily Gas'!AX34,Gas_DB2[میزان مصرف],"&gt;"&amp;0)</f>
        <v>0</v>
      </c>
      <c r="BA34" s="136">
        <f>SUMIFS(Gas_DB2[میزان ورود],Gas_DB2[تاریخ],"="&amp;'Daily Gas'!AX34)</f>
        <v>0</v>
      </c>
    </row>
    <row r="35" spans="1:53" ht="29.25" thickBot="1" x14ac:dyDescent="0.3">
      <c r="A35" s="128"/>
      <c r="B35" s="141"/>
      <c r="C35" s="142"/>
      <c r="D35" s="143"/>
      <c r="E35" s="144"/>
      <c r="F35" s="133">
        <v>45401</v>
      </c>
      <c r="G35" s="134">
        <f>SUMIFS(Gas_DB2[میزان مصرف],Gas_DB2[تاریخ],"="&amp;'Daily Gas'!F35)</f>
        <v>1220</v>
      </c>
      <c r="H35" s="135">
        <f>COUNTIFS(Gas_DB2[تاریخ],"="&amp;'Daily Gas'!F35,Gas_DB2[میزان مصرف],"&gt;"&amp;0)</f>
        <v>4</v>
      </c>
      <c r="I35" s="136">
        <f>SUMIFS(Gas_DB2[میزان ورود],Gas_DB2[تاریخ],"="&amp;'Daily Gas'!F35)</f>
        <v>0</v>
      </c>
      <c r="J35" s="133">
        <v>45432</v>
      </c>
      <c r="K35" s="134">
        <f>SUMIFS(Gas_DB2[میزان مصرف],Gas_DB2[تاریخ],"="&amp;'Daily Gas'!J35)</f>
        <v>2169</v>
      </c>
      <c r="L35" s="135">
        <f>COUNTIFS(Gas_DB2[تاریخ],"="&amp;'Daily Gas'!J35,Gas_DB2[میزان مصرف],"&gt;"&amp;0)</f>
        <v>15</v>
      </c>
      <c r="M35" s="136">
        <f>SUMIFS(Gas_DB2[میزان ورود],Gas_DB2[تاریخ],"="&amp;'Daily Gas'!J35)</f>
        <v>0</v>
      </c>
      <c r="N35" s="133">
        <v>45463</v>
      </c>
      <c r="O35" s="134">
        <f>SUMIFS(Gas_DB2[میزان مصرف],Gas_DB2[تاریخ],"="&amp;'Daily Gas'!N35)</f>
        <v>3397</v>
      </c>
      <c r="P35" s="135">
        <f>COUNTIFS(Gas_DB2[تاریخ],"="&amp;'Daily Gas'!N35,Gas_DB2[میزان مصرف],"&gt;"&amp;0)</f>
        <v>18</v>
      </c>
      <c r="Q35" s="136">
        <f>SUMIFS(Gas_DB2[میزان ورود],Gas_DB2[تاریخ],"="&amp;'Daily Gas'!N35)</f>
        <v>19000</v>
      </c>
      <c r="R35" s="133">
        <v>45494</v>
      </c>
      <c r="S35" s="134">
        <f>SUMIFS(Gas_DB2[میزان مصرف],Gas_DB2[تاریخ],"="&amp;'Daily Gas'!R35)</f>
        <v>7031</v>
      </c>
      <c r="T35" s="135">
        <f>COUNTIFS(Gas_DB2[تاریخ],"="&amp;'Daily Gas'!R35,Gas_DB2[میزان مصرف],"&gt;"&amp;0)</f>
        <v>30</v>
      </c>
      <c r="U35" s="136">
        <f>SUMIFS(Gas_DB2[میزان ورود],Gas_DB2[تاریخ],"="&amp;'Daily Gas'!R35)</f>
        <v>0</v>
      </c>
      <c r="V35" s="133">
        <v>45525</v>
      </c>
      <c r="W35" s="134">
        <f>SUMIFS(Gas_DB2[میزان مصرف],Gas_DB2[تاریخ],"="&amp;'Daily Gas'!V35)</f>
        <v>4624</v>
      </c>
      <c r="X35" s="135">
        <f>COUNTIFS(Gas_DB2[تاریخ],"="&amp;'Daily Gas'!V35,Gas_DB2[میزان مصرف],"&gt;"&amp;0)</f>
        <v>29</v>
      </c>
      <c r="Y35" s="136">
        <f>SUMIFS(Gas_DB2[میزان ورود],Gas_DB2[تاریخ],"="&amp;'Daily Gas'!V35)</f>
        <v>0</v>
      </c>
      <c r="Z35" s="133">
        <v>45556</v>
      </c>
      <c r="AA35" s="134">
        <f>SUMIFS(Gas_DB2[میزان مصرف],Gas_DB2[تاریخ],"="&amp;'Daily Gas'!Z35)</f>
        <v>2952</v>
      </c>
      <c r="AB35" s="135">
        <f>COUNTIFS(Gas_DB2[تاریخ],"="&amp;'Daily Gas'!Z35,Gas_DB2[میزان مصرف],"&gt;"&amp;0)</f>
        <v>21</v>
      </c>
      <c r="AC35" s="136">
        <f>SUMIFS(Gas_DB2[میزان ورود],Gas_DB2[تاریخ],"="&amp;'Daily Gas'!Z35)</f>
        <v>0</v>
      </c>
      <c r="AD35" s="133"/>
      <c r="AE35" s="134"/>
      <c r="AF35" s="135"/>
      <c r="AG35" s="136"/>
      <c r="AH35" s="133"/>
      <c r="AI35" s="134"/>
      <c r="AJ35" s="135"/>
      <c r="AK35" s="136"/>
      <c r="AL35" s="133"/>
      <c r="AM35" s="134"/>
      <c r="AN35" s="135"/>
      <c r="AO35" s="136"/>
      <c r="AP35" s="133"/>
      <c r="AQ35" s="134"/>
      <c r="AR35" s="135"/>
      <c r="AS35" s="136"/>
      <c r="AT35" s="133"/>
      <c r="AU35" s="134"/>
      <c r="AV35" s="135"/>
      <c r="AW35" s="136"/>
      <c r="AX35" s="133"/>
      <c r="AY35" s="134"/>
      <c r="AZ35" s="135"/>
      <c r="BA35" s="136"/>
    </row>
    <row r="36" spans="1:53" ht="34.5" thickTop="1" x14ac:dyDescent="0.25">
      <c r="A36" s="145"/>
      <c r="B36" s="146" t="s">
        <v>200</v>
      </c>
      <c r="C36" s="147">
        <f>SUM(C5:C35)</f>
        <v>6942</v>
      </c>
      <c r="D36" s="147">
        <f>SUM(D5:D35)</f>
        <v>45</v>
      </c>
      <c r="E36" s="148">
        <f>SUM(E5:E35)</f>
        <v>21800</v>
      </c>
      <c r="F36" s="146" t="s">
        <v>200</v>
      </c>
      <c r="G36" s="147">
        <f>SUM(G5:G35)</f>
        <v>16906</v>
      </c>
      <c r="H36" s="147">
        <f>SUM(H5:H35)</f>
        <v>96</v>
      </c>
      <c r="I36" s="148">
        <f>SUM(I5:I35)</f>
        <v>32500</v>
      </c>
      <c r="J36" s="146" t="s">
        <v>200</v>
      </c>
      <c r="K36" s="147">
        <f>SUM(K5:K35)</f>
        <v>33107</v>
      </c>
      <c r="L36" s="147">
        <f>SUM(L5:L35)</f>
        <v>185</v>
      </c>
      <c r="M36" s="148">
        <f>SUM(M5:M35)</f>
        <v>40500</v>
      </c>
      <c r="N36" s="146" t="s">
        <v>200</v>
      </c>
      <c r="O36" s="147">
        <f>SUM(O5:O35)</f>
        <v>51431</v>
      </c>
      <c r="P36" s="147">
        <f>SUM(P5:P35)</f>
        <v>347</v>
      </c>
      <c r="Q36" s="148">
        <f>SUM(Q5:Q35)</f>
        <v>95000</v>
      </c>
      <c r="R36" s="146" t="s">
        <v>4</v>
      </c>
      <c r="S36" s="147">
        <f>SUM(S5:S35)</f>
        <v>85695</v>
      </c>
      <c r="T36" s="147">
        <f>SUM(T5:T35)</f>
        <v>488</v>
      </c>
      <c r="U36" s="148">
        <f>SUM(U5:U35)</f>
        <v>126000</v>
      </c>
      <c r="V36" s="146" t="s">
        <v>4</v>
      </c>
      <c r="W36" s="147">
        <f>SUM(W5:W35)</f>
        <v>125268</v>
      </c>
      <c r="X36" s="147">
        <f>SUM(X5:X35)</f>
        <v>682</v>
      </c>
      <c r="Y36" s="148">
        <f>SUM(Y5:Y35)</f>
        <v>76000</v>
      </c>
      <c r="Z36" s="146" t="s">
        <v>4</v>
      </c>
      <c r="AA36" s="147">
        <f>SUM(AA5:AA35)</f>
        <v>121921</v>
      </c>
      <c r="AB36" s="147">
        <f t="shared" ref="AB36:BA36" si="0">SUM(AB5:AB35)</f>
        <v>721</v>
      </c>
      <c r="AC36" s="148">
        <f>SUM(AC5:AC35)</f>
        <v>100000</v>
      </c>
      <c r="AD36" s="146" t="s">
        <v>4</v>
      </c>
      <c r="AE36" s="147">
        <f t="shared" si="0"/>
        <v>121741</v>
      </c>
      <c r="AF36" s="147">
        <f t="shared" si="0"/>
        <v>731</v>
      </c>
      <c r="AG36" s="148">
        <f>SUM(AG5:AG35)</f>
        <v>103500</v>
      </c>
      <c r="AH36" s="146" t="s">
        <v>4</v>
      </c>
      <c r="AI36" s="147">
        <f t="shared" si="0"/>
        <v>21505</v>
      </c>
      <c r="AJ36" s="147">
        <f t="shared" si="0"/>
        <v>136</v>
      </c>
      <c r="AK36" s="148">
        <f t="shared" si="0"/>
        <v>149000</v>
      </c>
      <c r="AL36" s="146" t="s">
        <v>4</v>
      </c>
      <c r="AM36" s="147">
        <f t="shared" si="0"/>
        <v>0</v>
      </c>
      <c r="AN36" s="147">
        <f t="shared" si="0"/>
        <v>0</v>
      </c>
      <c r="AO36" s="148">
        <f t="shared" si="0"/>
        <v>0</v>
      </c>
      <c r="AP36" s="146" t="s">
        <v>4</v>
      </c>
      <c r="AQ36" s="147">
        <f t="shared" si="0"/>
        <v>0</v>
      </c>
      <c r="AR36" s="147">
        <f t="shared" si="0"/>
        <v>0</v>
      </c>
      <c r="AS36" s="148">
        <f t="shared" si="0"/>
        <v>0</v>
      </c>
      <c r="AT36" s="146" t="s">
        <v>4</v>
      </c>
      <c r="AU36" s="147">
        <f t="shared" si="0"/>
        <v>0</v>
      </c>
      <c r="AV36" s="147">
        <f t="shared" si="0"/>
        <v>0</v>
      </c>
      <c r="AW36" s="148">
        <f t="shared" si="0"/>
        <v>0</v>
      </c>
      <c r="AX36" s="146" t="s">
        <v>4</v>
      </c>
      <c r="AY36" s="147">
        <f t="shared" si="0"/>
        <v>0</v>
      </c>
      <c r="AZ36" s="147">
        <f t="shared" si="0"/>
        <v>0</v>
      </c>
      <c r="BA36" s="148">
        <f t="shared" si="0"/>
        <v>0</v>
      </c>
    </row>
    <row r="37" spans="1:53" ht="33.75" x14ac:dyDescent="0.25">
      <c r="A37" s="145"/>
      <c r="B37" s="149" t="s">
        <v>201</v>
      </c>
      <c r="C37" s="631">
        <f>_xlfn.MAXIFS(Gas_DB2[لیتر شمار عصر],Gas_DB2[تاریخ],"&lt;="&amp;B33,Gas_DB2[تاریخ],"&gt;="&amp;B5)-_xlfn.MINIFS(Gas_DB2[لیتر شمار عصر],Gas_DB2[تاریخ],"&lt;="&amp;B33,Gas_DB2[تاریخ],"&gt;="&amp;B5)</f>
        <v>0</v>
      </c>
      <c r="D37" s="631"/>
      <c r="E37" s="632"/>
      <c r="F37" s="149" t="s">
        <v>201</v>
      </c>
      <c r="G37" s="631">
        <f>_xlfn.MAXIFS(Gas_DB2[لیتر شمار عصر],Gas_DB2[تاریخ],"&lt;="&amp;F35,Gas_DB2[تاریخ],"&gt;="&amp;F5)-_xlfn.MINIFS(Gas_DB2[لیتر شمار عصر],Gas_DB2[تاریخ],"&lt;="&amp;F35,Gas_DB2[تاریخ],"&gt;="&amp;F5)</f>
        <v>0</v>
      </c>
      <c r="H37" s="631"/>
      <c r="I37" s="632"/>
      <c r="J37" s="149" t="s">
        <v>201</v>
      </c>
      <c r="K37" s="631">
        <f>_xlfn.MAXIFS(Gas_DB2[لیتر شمار عصر],Gas_DB2[تاریخ],"&lt;="&amp;J35,Gas_DB2[تاریخ],"&gt;="&amp;J5)-_xlfn.MINIFS(Gas_DB2[لیتر شمار عصر],Gas_DB2[تاریخ],"&lt;="&amp;J35,Gas_DB2[تاریخ],"&gt;="&amp;J5)</f>
        <v>0</v>
      </c>
      <c r="L37" s="631"/>
      <c r="M37" s="632"/>
      <c r="N37" s="152" t="s">
        <v>202</v>
      </c>
      <c r="O37" s="150">
        <f>SUMIFS(Gas_DB2[میزان مصرف],Gas_DB2[تاریخ],"&lt;="&amp;N35)</f>
        <v>108386</v>
      </c>
      <c r="P37" s="153"/>
      <c r="Q37" s="151">
        <f>SUMIFS(Gas_DB2[میزان ورود],Gas_DB2[تاریخ],"&lt;="&amp;N35)</f>
        <v>189800</v>
      </c>
      <c r="R37" s="152" t="s">
        <v>202</v>
      </c>
      <c r="S37" s="150">
        <f>SUMIFS(Gas_DB2[میزان مصرف],Gas_DB2[تاریخ],"&lt;="&amp;R35)</f>
        <v>194081</v>
      </c>
      <c r="T37" s="153"/>
      <c r="U37" s="151">
        <f>SUMIFS(Gas_DB2[میزان ورود],Gas_DB2[تاریخ],"&lt;="&amp;R35)</f>
        <v>315800</v>
      </c>
      <c r="V37" s="152" t="s">
        <v>202</v>
      </c>
      <c r="W37" s="150">
        <f>SUMIFS(Gas_DB2[میزان مصرف],Gas_DB2[تاریخ],"&lt;="&amp;V35)</f>
        <v>319349</v>
      </c>
      <c r="X37" s="153"/>
      <c r="Y37" s="151">
        <f>SUMIFS(Gas_DB2[میزان ورود],Gas_DB2[تاریخ],"&lt;="&amp;V35)</f>
        <v>391800</v>
      </c>
      <c r="Z37" s="152" t="s">
        <v>202</v>
      </c>
      <c r="AA37" s="150">
        <f>SUMIFS(Gas_DB2[میزان مصرف],Gas_DB2[تاریخ],"&lt;="&amp;Z35)</f>
        <v>441270</v>
      </c>
      <c r="AB37" s="153"/>
      <c r="AC37" s="151">
        <f>SUMIFS(Gas_DB2[میزان ورود],Gas_DB2[تاریخ],"&lt;="&amp;Z35)</f>
        <v>491800</v>
      </c>
      <c r="AD37" s="152" t="s">
        <v>202</v>
      </c>
      <c r="AE37" s="150">
        <f>SUMIFS(Gas_DB2[میزان مصرف],Gas_DB2[تاریخ],"&lt;="&amp;AD34)</f>
        <v>563011</v>
      </c>
      <c r="AF37" s="153"/>
      <c r="AG37" s="151">
        <f>SUMIFS(Gas_DB2[میزان ورود],Gas_DB2[تاریخ],"&lt;="&amp;AD34)</f>
        <v>595300</v>
      </c>
      <c r="AH37" s="152" t="s">
        <v>202</v>
      </c>
      <c r="AI37" s="150">
        <f>SUMIFS(Gas_DB2[میزان مصرف],Gas_DB2[تاریخ],"&lt;="&amp;AH34)</f>
        <v>584516</v>
      </c>
      <c r="AJ37" s="153"/>
      <c r="AK37" s="151">
        <f>SUMIFS(Gas_DB2[میزان ورود],Gas_DB2[تاریخ],"&lt;="&amp;AH34)</f>
        <v>744300</v>
      </c>
      <c r="AL37" s="152" t="s">
        <v>202</v>
      </c>
      <c r="AM37" s="150">
        <f>SUMIFS(Gas_DB2[میزان مصرف],Gas_DB2[تاریخ],"&lt;="&amp;AL34)</f>
        <v>584516</v>
      </c>
      <c r="AN37" s="153"/>
      <c r="AO37" s="151">
        <f>SUMIFS(Gas_DB2[میزان ورود],Gas_DB2[تاریخ],"&lt;="&amp;AL34)</f>
        <v>744300</v>
      </c>
      <c r="AP37" s="152" t="s">
        <v>202</v>
      </c>
      <c r="AQ37" s="150">
        <f>SUMIFS(Gas_DB2[میزان مصرف],Gas_DB2[تاریخ],"&lt;="&amp;AP34)</f>
        <v>584516</v>
      </c>
      <c r="AR37" s="153"/>
      <c r="AS37" s="151">
        <f>SUMIFS(Gas_DB2[میزان ورود],Gas_DB2[تاریخ],"&lt;="&amp;AP34)</f>
        <v>744300</v>
      </c>
      <c r="AT37" s="152" t="s">
        <v>202</v>
      </c>
      <c r="AU37" s="150">
        <f>SUMIFS(Gas_DB2[میزان مصرف],Gas_DB2[تاریخ],"&lt;="&amp;AT34)</f>
        <v>584516</v>
      </c>
      <c r="AV37" s="153"/>
      <c r="AW37" s="151">
        <f>SUMIFS(Gas_DB2[میزان ورود],Gas_DB2[تاریخ],"&lt;="&amp;AT34)</f>
        <v>744300</v>
      </c>
      <c r="AX37" s="152" t="s">
        <v>202</v>
      </c>
      <c r="AY37" s="150">
        <f>SUMIFS(Gas_DB2[میزان مصرف],Gas_DB2[تاریخ],"&lt;="&amp;AX34)</f>
        <v>584516</v>
      </c>
      <c r="AZ37" s="153"/>
      <c r="BA37" s="151">
        <f>SUMIFS(Gas_DB2[میزان ورود],Gas_DB2[تاریخ],"&lt;="&amp;AX34)</f>
        <v>744300</v>
      </c>
    </row>
    <row r="38" spans="1:53" ht="33.75" x14ac:dyDescent="0.25">
      <c r="A38" s="145"/>
      <c r="B38" s="149" t="s">
        <v>203</v>
      </c>
      <c r="C38" s="631">
        <f>E36-C36</f>
        <v>14858</v>
      </c>
      <c r="D38" s="631"/>
      <c r="E38" s="632"/>
      <c r="F38" s="149" t="s">
        <v>203</v>
      </c>
      <c r="G38" s="631">
        <f>C38+I36-G36</f>
        <v>30452</v>
      </c>
      <c r="H38" s="631"/>
      <c r="I38" s="632"/>
      <c r="J38" s="149" t="s">
        <v>203</v>
      </c>
      <c r="K38" s="631">
        <f>G38+M36-K36</f>
        <v>37845</v>
      </c>
      <c r="L38" s="631"/>
      <c r="M38" s="632"/>
      <c r="N38" s="152" t="s">
        <v>203</v>
      </c>
      <c r="O38" s="631">
        <f>K38+Q36-O36</f>
        <v>81414</v>
      </c>
      <c r="P38" s="631"/>
      <c r="Q38" s="632"/>
      <c r="R38" s="152" t="s">
        <v>203</v>
      </c>
      <c r="S38" s="631">
        <f>O38+U36-S36</f>
        <v>121719</v>
      </c>
      <c r="T38" s="631"/>
      <c r="U38" s="632"/>
      <c r="V38" s="152" t="s">
        <v>203</v>
      </c>
      <c r="W38" s="631">
        <f>S38+Y36-W36-23839</f>
        <v>48612</v>
      </c>
      <c r="X38" s="631"/>
      <c r="Y38" s="632"/>
      <c r="Z38" s="152" t="s">
        <v>203</v>
      </c>
      <c r="AA38" s="631">
        <f>W38+AC36-AA36</f>
        <v>26691</v>
      </c>
      <c r="AB38" s="631"/>
      <c r="AC38" s="632"/>
      <c r="AD38" s="152" t="s">
        <v>203</v>
      </c>
      <c r="AE38" s="631">
        <f>AA38+AG36-AE36</f>
        <v>8450</v>
      </c>
      <c r="AF38" s="631"/>
      <c r="AG38" s="632"/>
      <c r="AH38" s="152" t="s">
        <v>203</v>
      </c>
      <c r="AI38" s="633">
        <f>AE38+AK36-AI36</f>
        <v>135945</v>
      </c>
      <c r="AJ38" s="634"/>
      <c r="AK38" s="635"/>
      <c r="AL38" s="152" t="s">
        <v>203</v>
      </c>
      <c r="AM38" s="631">
        <f>AI38+AO36-AM36</f>
        <v>135945</v>
      </c>
      <c r="AN38" s="631"/>
      <c r="AO38" s="632"/>
      <c r="AP38" s="152" t="s">
        <v>203</v>
      </c>
      <c r="AQ38" s="631">
        <f>AM38+AS36-AQ36</f>
        <v>135945</v>
      </c>
      <c r="AR38" s="631"/>
      <c r="AS38" s="632"/>
      <c r="AT38" s="152" t="s">
        <v>203</v>
      </c>
      <c r="AU38" s="631">
        <f>AQ38+AW36-AU36</f>
        <v>135945</v>
      </c>
      <c r="AV38" s="631"/>
      <c r="AW38" s="632"/>
      <c r="AX38" s="152" t="s">
        <v>203</v>
      </c>
      <c r="AY38" s="631">
        <f>AU38+BA36-AY36</f>
        <v>135945</v>
      </c>
      <c r="AZ38" s="631"/>
      <c r="BA38" s="632"/>
    </row>
    <row r="39" spans="1:53" ht="34.5" thickBot="1" x14ac:dyDescent="0.3">
      <c r="A39" s="145"/>
      <c r="B39" s="149" t="s">
        <v>204</v>
      </c>
      <c r="C39" s="631"/>
      <c r="D39" s="631"/>
      <c r="E39" s="632"/>
      <c r="F39" s="149" t="s">
        <v>204</v>
      </c>
      <c r="G39" s="631"/>
      <c r="H39" s="631"/>
      <c r="I39" s="632"/>
      <c r="J39" s="149" t="s">
        <v>204</v>
      </c>
      <c r="K39" s="631"/>
      <c r="L39" s="631"/>
      <c r="M39" s="632"/>
      <c r="N39" s="152" t="s">
        <v>205</v>
      </c>
      <c r="O39" s="631">
        <f>Cal!D6</f>
        <v>46849.525288074088</v>
      </c>
      <c r="P39" s="631"/>
      <c r="Q39" s="632"/>
      <c r="R39" s="152" t="s">
        <v>205</v>
      </c>
      <c r="S39" s="642">
        <f>Cal!D6</f>
        <v>46849.525288074088</v>
      </c>
      <c r="T39" s="642"/>
      <c r="U39" s="643"/>
      <c r="V39" s="152" t="s">
        <v>205</v>
      </c>
      <c r="W39" s="631"/>
      <c r="X39" s="631"/>
      <c r="Y39" s="632"/>
      <c r="Z39" s="152" t="s">
        <v>205</v>
      </c>
      <c r="AA39" s="631"/>
      <c r="AB39" s="631"/>
      <c r="AC39" s="632"/>
      <c r="AD39" s="152" t="s">
        <v>205</v>
      </c>
      <c r="AE39" s="631">
        <f>Cal!D6</f>
        <v>46849.525288074088</v>
      </c>
      <c r="AF39" s="631"/>
      <c r="AG39" s="632"/>
      <c r="AH39" s="152" t="s">
        <v>205</v>
      </c>
      <c r="AI39" s="631"/>
      <c r="AJ39" s="631"/>
      <c r="AK39" s="632"/>
      <c r="AL39" s="152" t="s">
        <v>205</v>
      </c>
      <c r="AM39" s="631"/>
      <c r="AN39" s="631"/>
      <c r="AO39" s="632"/>
      <c r="AP39" s="152" t="s">
        <v>205</v>
      </c>
      <c r="AQ39" s="631"/>
      <c r="AR39" s="631"/>
      <c r="AS39" s="632"/>
      <c r="AT39" s="152" t="s">
        <v>205</v>
      </c>
      <c r="AU39" s="631"/>
      <c r="AV39" s="631"/>
      <c r="AW39" s="632"/>
      <c r="AX39" s="152" t="s">
        <v>205</v>
      </c>
      <c r="AY39" s="631"/>
      <c r="AZ39" s="631"/>
      <c r="BA39" s="632"/>
    </row>
    <row r="40" spans="1:53" ht="34.5" thickBot="1" x14ac:dyDescent="0.3">
      <c r="A40" s="145"/>
      <c r="B40" s="154"/>
      <c r="C40" s="155"/>
      <c r="D40" s="155"/>
      <c r="E40" s="156"/>
      <c r="F40" s="154"/>
      <c r="G40" s="155"/>
      <c r="H40" s="155"/>
      <c r="I40" s="156"/>
      <c r="J40" s="154" t="s">
        <v>206</v>
      </c>
      <c r="K40" s="633">
        <f>K38-K39</f>
        <v>37845</v>
      </c>
      <c r="L40" s="634"/>
      <c r="M40" s="635"/>
      <c r="N40" s="157" t="s">
        <v>206</v>
      </c>
      <c r="O40" s="636">
        <v>0</v>
      </c>
      <c r="P40" s="637"/>
      <c r="Q40" s="638"/>
      <c r="R40" s="225" t="s">
        <v>206</v>
      </c>
      <c r="S40" s="639">
        <f>S38-S39</f>
        <v>74869.474711925912</v>
      </c>
      <c r="T40" s="640"/>
      <c r="U40" s="641"/>
      <c r="V40" s="157" t="s">
        <v>206</v>
      </c>
      <c r="W40" s="636">
        <f>W38-W39</f>
        <v>48612</v>
      </c>
      <c r="X40" s="637"/>
      <c r="Y40" s="638"/>
      <c r="Z40" s="157" t="s">
        <v>206</v>
      </c>
      <c r="AA40" s="636">
        <f>AA38-AA39</f>
        <v>26691</v>
      </c>
      <c r="AB40" s="637"/>
      <c r="AC40" s="638"/>
      <c r="AD40" s="157" t="s">
        <v>206</v>
      </c>
      <c r="AE40" s="636">
        <f>AE38-AE39</f>
        <v>-38399.525288074088</v>
      </c>
      <c r="AF40" s="637"/>
      <c r="AG40" s="638"/>
      <c r="AH40" s="157" t="s">
        <v>206</v>
      </c>
      <c r="AI40" s="636">
        <f>AI38-AI39</f>
        <v>135945</v>
      </c>
      <c r="AJ40" s="637"/>
      <c r="AK40" s="638"/>
      <c r="AL40" s="157" t="s">
        <v>206</v>
      </c>
      <c r="AM40" s="636">
        <f>AM38-AM39</f>
        <v>135945</v>
      </c>
      <c r="AN40" s="637"/>
      <c r="AO40" s="638"/>
      <c r="AP40" s="157" t="s">
        <v>206</v>
      </c>
      <c r="AQ40" s="636">
        <f>AQ38-AQ39</f>
        <v>135945</v>
      </c>
      <c r="AR40" s="637"/>
      <c r="AS40" s="638"/>
      <c r="AT40" s="157" t="s">
        <v>206</v>
      </c>
      <c r="AU40" s="636">
        <f>AU38-AU39</f>
        <v>135945</v>
      </c>
      <c r="AV40" s="637"/>
      <c r="AW40" s="638"/>
      <c r="AX40" s="157" t="s">
        <v>206</v>
      </c>
      <c r="AY40" s="636">
        <f>AY38-AY39</f>
        <v>135945</v>
      </c>
      <c r="AZ40" s="637"/>
      <c r="BA40" s="638"/>
    </row>
    <row r="41" spans="1:53" ht="34.5" thickBot="1" x14ac:dyDescent="0.3">
      <c r="A41" s="145"/>
      <c r="B41" s="158" t="s">
        <v>207</v>
      </c>
      <c r="C41" s="627">
        <f>IF(C36=0,"",ROUND(C36/COUNTIF(C5:C35,"&gt;"&amp;0),0))</f>
        <v>579</v>
      </c>
      <c r="D41" s="627"/>
      <c r="E41" s="628"/>
      <c r="F41" s="158" t="s">
        <v>207</v>
      </c>
      <c r="G41" s="627">
        <f>IF(G36=0,"",ROUND(G36/COUNTIF(G5:G35,"&gt;"&amp;0),0))</f>
        <v>1208</v>
      </c>
      <c r="H41" s="627"/>
      <c r="I41" s="628"/>
      <c r="J41" s="158" t="s">
        <v>207</v>
      </c>
      <c r="K41" s="627">
        <f>IF(K36=0,"",ROUND(K36/COUNTIF(K5:K35,"&gt;"&amp;0),0))</f>
        <v>1577</v>
      </c>
      <c r="L41" s="627"/>
      <c r="M41" s="628"/>
      <c r="N41" s="159" t="s">
        <v>207</v>
      </c>
      <c r="O41" s="627">
        <f>IF(O36=0,"",ROUND(O36/COUNTIF(O5:O35,"&gt;"&amp;0),0))</f>
        <v>1837</v>
      </c>
      <c r="P41" s="627"/>
      <c r="Q41" s="628"/>
      <c r="R41" s="159" t="s">
        <v>207</v>
      </c>
      <c r="S41" s="629">
        <f>IF(S36=0,"",ROUND(S36/COUNTIF(S5:S35,"&gt;"&amp;0),0))</f>
        <v>3174</v>
      </c>
      <c r="T41" s="629"/>
      <c r="U41" s="630"/>
      <c r="V41" s="159" t="s">
        <v>207</v>
      </c>
      <c r="W41" s="627">
        <f>IF(W36=0,"",ROUND(W36/COUNTIF(W5:W35,"&gt;"&amp;0),0))</f>
        <v>4320</v>
      </c>
      <c r="X41" s="627"/>
      <c r="Y41" s="628"/>
      <c r="Z41" s="159" t="s">
        <v>207</v>
      </c>
      <c r="AA41" s="627">
        <f>IF(AA36=0,"",ROUND(AA36/COUNTIF(AA5:AA35,"&gt;"&amp;0),0))</f>
        <v>4516</v>
      </c>
      <c r="AB41" s="627"/>
      <c r="AC41" s="628"/>
      <c r="AD41" s="159" t="s">
        <v>207</v>
      </c>
      <c r="AE41" s="627">
        <f>IF(AE36=0,"",ROUND(AE36/COUNTIF(AE5:AE35,"&gt;"&amp;0),0))</f>
        <v>4509</v>
      </c>
      <c r="AF41" s="627"/>
      <c r="AG41" s="628"/>
      <c r="AH41" s="159" t="s">
        <v>207</v>
      </c>
      <c r="AI41" s="627">
        <f>IF(AI36=0,"",ROUND(AI36/COUNTIF(AI5:AI35,"&gt;"&amp;0),0))</f>
        <v>3072</v>
      </c>
      <c r="AJ41" s="627"/>
      <c r="AK41" s="628"/>
      <c r="AL41" s="159" t="s">
        <v>207</v>
      </c>
      <c r="AM41" s="627" t="str">
        <f>IF(AM36=0,"",ROUND(AM36/COUNTIF(AM5:AM35,"&gt;"&amp;0),0))</f>
        <v/>
      </c>
      <c r="AN41" s="627"/>
      <c r="AO41" s="628"/>
      <c r="AP41" s="159" t="s">
        <v>207</v>
      </c>
      <c r="AQ41" s="627" t="str">
        <f>IF(AQ36=0,"",ROUND(AQ36/COUNTIF(AQ5:AQ35,"&gt;"&amp;0),0))</f>
        <v/>
      </c>
      <c r="AR41" s="627"/>
      <c r="AS41" s="628"/>
      <c r="AT41" s="159" t="s">
        <v>207</v>
      </c>
      <c r="AU41" s="627" t="str">
        <f>IF(AU36=0,"",ROUND(AU36/COUNTIF(AU5:AU35,"&gt;"&amp;0),0))</f>
        <v/>
      </c>
      <c r="AV41" s="627"/>
      <c r="AW41" s="628"/>
      <c r="AX41" s="159" t="s">
        <v>207</v>
      </c>
      <c r="AY41" s="627" t="str">
        <f>IF(AY36=0,"",ROUND(AY36/COUNTIF(AY5:AY35,"&gt;"&amp;0),0))</f>
        <v/>
      </c>
      <c r="AZ41" s="627"/>
      <c r="BA41" s="628"/>
    </row>
    <row r="43" spans="1:53" x14ac:dyDescent="0.25">
      <c r="G43" s="160"/>
      <c r="H43" s="160"/>
      <c r="K43" s="160"/>
      <c r="L43" s="160"/>
      <c r="O43" s="160"/>
      <c r="P43" s="160"/>
    </row>
    <row r="44" spans="1:53" ht="30" x14ac:dyDescent="0.25">
      <c r="C44" s="161">
        <f>C36/D36</f>
        <v>154.26666666666668</v>
      </c>
      <c r="D44" s="160">
        <f>C38</f>
        <v>14858</v>
      </c>
      <c r="G44" s="161">
        <f>G36/H36</f>
        <v>176.10416666666666</v>
      </c>
      <c r="H44" s="161"/>
      <c r="K44" s="161">
        <f>K36/L36</f>
        <v>178.95675675675676</v>
      </c>
      <c r="O44" s="161">
        <f>O36/P36</f>
        <v>148.21613832853026</v>
      </c>
      <c r="W44" s="160"/>
      <c r="AD44" s="2"/>
    </row>
    <row r="45" spans="1:53" x14ac:dyDescent="0.25">
      <c r="G45" s="162"/>
      <c r="H45" s="162"/>
      <c r="I45" s="162"/>
      <c r="J45" s="162"/>
      <c r="K45" s="162"/>
      <c r="L45" s="162"/>
      <c r="M45" s="162"/>
      <c r="N45" s="162"/>
      <c r="O45" s="162"/>
      <c r="T45" s="160"/>
      <c r="AD45" s="2"/>
      <c r="AF45" s="396">
        <f>AG37-AE37</f>
        <v>32289</v>
      </c>
    </row>
    <row r="47" spans="1:53" ht="30.75" x14ac:dyDescent="0.25">
      <c r="G47" s="160"/>
      <c r="H47" s="160"/>
      <c r="I47" s="160"/>
      <c r="J47" s="160"/>
      <c r="K47" s="160"/>
      <c r="L47" s="163">
        <f>O37-O36</f>
        <v>56955</v>
      </c>
      <c r="M47" s="160"/>
      <c r="N47" s="160"/>
      <c r="O47" s="160"/>
      <c r="P47" s="160"/>
    </row>
    <row r="49" spans="7:8" x14ac:dyDescent="0.25">
      <c r="G49" s="160"/>
      <c r="H49" s="160"/>
    </row>
  </sheetData>
  <mergeCells count="79">
    <mergeCell ref="AL2:AO2"/>
    <mergeCell ref="AP2:AS2"/>
    <mergeCell ref="AT2:AW2"/>
    <mergeCell ref="B2:E2"/>
    <mergeCell ref="F2:I2"/>
    <mergeCell ref="J2:M2"/>
    <mergeCell ref="N2:Q2"/>
    <mergeCell ref="R2:U2"/>
    <mergeCell ref="V2:Y2"/>
    <mergeCell ref="C37:E37"/>
    <mergeCell ref="G37:I37"/>
    <mergeCell ref="K37:M37"/>
    <mergeCell ref="AX2:BA2"/>
    <mergeCell ref="B3:E3"/>
    <mergeCell ref="F3:I3"/>
    <mergeCell ref="J3:M3"/>
    <mergeCell ref="N3:Q3"/>
    <mergeCell ref="R3:U3"/>
    <mergeCell ref="V3:Y3"/>
    <mergeCell ref="Z3:AC3"/>
    <mergeCell ref="AD3:AG3"/>
    <mergeCell ref="AH3:AK3"/>
    <mergeCell ref="Z2:AC2"/>
    <mergeCell ref="AD2:AG2"/>
    <mergeCell ref="AH2:AK2"/>
    <mergeCell ref="W38:Y38"/>
    <mergeCell ref="AL3:AO3"/>
    <mergeCell ref="AP3:AS3"/>
    <mergeCell ref="AT3:AW3"/>
    <mergeCell ref="AX3:BA3"/>
    <mergeCell ref="AY38:BA38"/>
    <mergeCell ref="AM38:AO38"/>
    <mergeCell ref="AQ38:AS38"/>
    <mergeCell ref="AU38:AW38"/>
    <mergeCell ref="C38:E38"/>
    <mergeCell ref="G38:I38"/>
    <mergeCell ref="K38:M38"/>
    <mergeCell ref="O38:Q38"/>
    <mergeCell ref="S38:U38"/>
    <mergeCell ref="C39:E39"/>
    <mergeCell ref="G39:I39"/>
    <mergeCell ref="K39:M39"/>
    <mergeCell ref="O39:Q39"/>
    <mergeCell ref="S39:U39"/>
    <mergeCell ref="AA39:AC39"/>
    <mergeCell ref="AE39:AG39"/>
    <mergeCell ref="AI39:AK39"/>
    <mergeCell ref="AA38:AC38"/>
    <mergeCell ref="AE38:AG38"/>
    <mergeCell ref="AI38:AK38"/>
    <mergeCell ref="AM39:AO39"/>
    <mergeCell ref="AQ39:AS39"/>
    <mergeCell ref="AU39:AW39"/>
    <mergeCell ref="AY39:BA39"/>
    <mergeCell ref="K40:M40"/>
    <mergeCell ref="O40:Q40"/>
    <mergeCell ref="S40:U40"/>
    <mergeCell ref="W40:Y40"/>
    <mergeCell ref="AA40:AC40"/>
    <mergeCell ref="AE40:AG40"/>
    <mergeCell ref="AI40:AK40"/>
    <mergeCell ref="AM40:AO40"/>
    <mergeCell ref="AQ40:AS40"/>
    <mergeCell ref="AU40:AW40"/>
    <mergeCell ref="AY40:BA40"/>
    <mergeCell ref="W39:Y39"/>
    <mergeCell ref="C41:E41"/>
    <mergeCell ref="G41:I41"/>
    <mergeCell ref="K41:M41"/>
    <mergeCell ref="O41:Q41"/>
    <mergeCell ref="S41:U41"/>
    <mergeCell ref="AU41:AW41"/>
    <mergeCell ref="AY41:BA41"/>
    <mergeCell ref="W41:Y41"/>
    <mergeCell ref="AA41:AC41"/>
    <mergeCell ref="AE41:AG41"/>
    <mergeCell ref="AI41:AK41"/>
    <mergeCell ref="AM41:AO41"/>
    <mergeCell ref="AQ41:AS41"/>
  </mergeCells>
  <conditionalFormatting sqref="N5:N35">
    <cfRule type="expression" dxfId="62" priority="11">
      <formula>ROUNDDOWN(NOW(),0)-1=$N5</formula>
    </cfRule>
  </conditionalFormatting>
  <conditionalFormatting sqref="R5:R35">
    <cfRule type="expression" dxfId="61" priority="10">
      <formula>ROUNDDOWN(NOW(),0)-1=$R5</formula>
    </cfRule>
  </conditionalFormatting>
  <conditionalFormatting sqref="V5:V35">
    <cfRule type="expression" dxfId="60" priority="9">
      <formula>ROUNDDOWN(NOW(),0)-1=$V5</formula>
    </cfRule>
  </conditionalFormatting>
  <conditionalFormatting sqref="Z5:Z35">
    <cfRule type="expression" dxfId="59" priority="8">
      <formula>ROUNDDOWN(NOW(),0)-1=$Z5</formula>
    </cfRule>
  </conditionalFormatting>
  <conditionalFormatting sqref="AD5:AD34 AD35:AG35">
    <cfRule type="expression" dxfId="58" priority="7">
      <formula>ROUNDDOWN(NOW(),0)-1=$AD5</formula>
    </cfRule>
  </conditionalFormatting>
  <conditionalFormatting sqref="AH5:AH34 AH35:AK35">
    <cfRule type="expression" dxfId="57" priority="6">
      <formula>ROUNDDOWN(NOW(),0)-1=$AH5</formula>
    </cfRule>
  </conditionalFormatting>
  <conditionalFormatting sqref="AL5:AL34 AL35:AO35">
    <cfRule type="expression" dxfId="56" priority="5">
      <formula>ROUNDDOWN(NOW(),0)-1=$AL5</formula>
    </cfRule>
  </conditionalFormatting>
  <conditionalFormatting sqref="AP5:AP34 AP35:AS35">
    <cfRule type="expression" dxfId="55" priority="4">
      <formula>ROUNDDOWN(NOW(),0)-1=$AP5</formula>
    </cfRule>
  </conditionalFormatting>
  <conditionalFormatting sqref="AT5:AT34 AT35:AW35">
    <cfRule type="expression" dxfId="54" priority="3">
      <formula>ROUNDDOWN(NOW(),0)-1=$AT5</formula>
    </cfRule>
  </conditionalFormatting>
  <conditionalFormatting sqref="AX5:AX34 AX35:BA35">
    <cfRule type="expression" dxfId="53" priority="2">
      <formula>ROUNDDOWN(NOW(),0)-1=$AX5</formula>
    </cfRule>
  </conditionalFormatting>
  <printOptions horizontalCentered="1"/>
  <pageMargins left="0.39370078740157483" right="0.39370078740157483" top="0.39370078740157483" bottom="0.39370078740157483" header="0.31496062992125984" footer="0.31496062992125984"/>
  <pageSetup paperSize="9" scale="68"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DEC0-AB36-467D-B9CF-4261BB35A30E}">
  <sheetPr>
    <pageSetUpPr fitToPage="1"/>
  </sheetPr>
  <dimension ref="A1:BX96"/>
  <sheetViews>
    <sheetView tabSelected="1" view="pageBreakPreview" topLeftCell="B1" zoomScale="40" zoomScaleNormal="100" zoomScaleSheetLayoutView="40" workbookViewId="0">
      <pane ySplit="8" topLeftCell="A9" activePane="bottomLeft" state="frozen"/>
      <selection pane="bottomLeft" activeCell="O75" sqref="O75:V75"/>
    </sheetView>
  </sheetViews>
  <sheetFormatPr defaultRowHeight="15" x14ac:dyDescent="0.25"/>
  <cols>
    <col min="1" max="1" width="12.85546875" style="2" customWidth="1"/>
    <col min="2" max="2" width="26.5703125" customWidth="1"/>
    <col min="3" max="3" width="18.7109375" style="11" customWidth="1"/>
    <col min="4" max="4" width="23.7109375" style="11" customWidth="1"/>
    <col min="5" max="8" width="18.7109375" customWidth="1"/>
    <col min="9" max="9" width="20.140625" bestFit="1" customWidth="1"/>
    <col min="10" max="10" width="20.7109375" bestFit="1" customWidth="1"/>
    <col min="11" max="11" width="20.140625" bestFit="1" customWidth="1"/>
    <col min="12" max="12" width="22.7109375" customWidth="1"/>
    <col min="13" max="13" width="19.85546875" customWidth="1"/>
    <col min="14" max="14" width="20.42578125" customWidth="1"/>
    <col min="15" max="17" width="18.7109375" customWidth="1"/>
    <col min="18" max="18" width="16.28515625" customWidth="1"/>
    <col min="19" max="19" width="18.7109375" customWidth="1"/>
    <col min="20" max="20" width="24.42578125" customWidth="1"/>
    <col min="21" max="21" width="18.7109375" customWidth="1"/>
    <col min="22" max="22" width="21.5703125" customWidth="1"/>
    <col min="25" max="25" width="17.28515625" style="2" customWidth="1"/>
  </cols>
  <sheetData>
    <row r="1" spans="1:76" x14ac:dyDescent="0.25">
      <c r="B1" s="2">
        <v>1</v>
      </c>
      <c r="C1" s="9">
        <f>B1+1</f>
        <v>2</v>
      </c>
      <c r="D1" s="9">
        <f t="shared" ref="D1:V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t="e">
        <f>#REF!+1</f>
        <v>#REF!</v>
      </c>
      <c r="P1" s="9" t="e">
        <f t="shared" si="0"/>
        <v>#REF!</v>
      </c>
      <c r="Q1" s="9" t="e">
        <f t="shared" si="0"/>
        <v>#REF!</v>
      </c>
      <c r="R1" s="9" t="e">
        <f t="shared" si="0"/>
        <v>#REF!</v>
      </c>
      <c r="S1" s="9" t="e">
        <f t="shared" si="0"/>
        <v>#REF!</v>
      </c>
      <c r="T1" s="9" t="e">
        <f t="shared" si="0"/>
        <v>#REF!</v>
      </c>
      <c r="U1" s="9" t="e">
        <f t="shared" si="0"/>
        <v>#REF!</v>
      </c>
      <c r="V1" s="9" t="e">
        <f t="shared" si="0"/>
        <v>#REF!</v>
      </c>
    </row>
    <row r="3" spans="1:76" x14ac:dyDescent="0.25">
      <c r="E3" s="164">
        <f t="shared" ref="E3:N3" ca="1" si="1">(E8-45457+28)/14</f>
        <v>12.642857142857142</v>
      </c>
      <c r="F3" s="164">
        <f t="shared" ca="1" si="1"/>
        <v>12.714285714285714</v>
      </c>
      <c r="G3" s="164">
        <f t="shared" ca="1" si="1"/>
        <v>12.785714285714286</v>
      </c>
      <c r="H3" s="164">
        <f t="shared" ca="1" si="1"/>
        <v>12.857142857142858</v>
      </c>
      <c r="I3" s="164">
        <f t="shared" ca="1" si="1"/>
        <v>12.928571428571429</v>
      </c>
      <c r="J3" s="164">
        <f t="shared" ca="1" si="1"/>
        <v>13</v>
      </c>
      <c r="K3" s="164">
        <f t="shared" ca="1" si="1"/>
        <v>13.071428571428571</v>
      </c>
      <c r="L3" s="164">
        <f t="shared" ca="1" si="1"/>
        <v>13.142857142857142</v>
      </c>
      <c r="M3" s="164">
        <f t="shared" ca="1" si="1"/>
        <v>13.214285714285714</v>
      </c>
      <c r="N3" s="164">
        <f t="shared" ca="1" si="1"/>
        <v>13.285714285714286</v>
      </c>
    </row>
    <row r="5" spans="1:76" ht="108" customHeight="1" x14ac:dyDescent="0.25">
      <c r="A5" s="48">
        <f>'Work DB'!BI1</f>
        <v>59</v>
      </c>
      <c r="B5" s="658" t="str">
        <f>"گزارش روزانه مدیریتی  "</f>
        <v xml:space="preserve">گزارش روزانه مدیریتی  </v>
      </c>
      <c r="C5" s="658"/>
      <c r="D5" s="658"/>
      <c r="E5" s="658"/>
      <c r="F5" s="658"/>
      <c r="G5" s="658"/>
      <c r="H5" s="658"/>
      <c r="I5" s="658"/>
      <c r="J5" s="658"/>
      <c r="K5" s="658"/>
      <c r="L5" s="658"/>
      <c r="M5" s="658"/>
      <c r="N5" s="658"/>
      <c r="O5" s="658"/>
      <c r="P5" s="658"/>
      <c r="Q5" s="658"/>
      <c r="R5" s="658"/>
      <c r="S5" s="658"/>
      <c r="T5" s="658"/>
      <c r="U5" s="658"/>
      <c r="V5" s="658"/>
      <c r="W5" s="261"/>
      <c r="X5" s="261"/>
      <c r="Y5" s="261"/>
      <c r="Z5" s="261"/>
      <c r="AA5" s="261"/>
      <c r="AB5" s="744"/>
      <c r="AC5" s="744"/>
      <c r="AD5" s="744"/>
      <c r="AE5" s="744"/>
      <c r="AF5" s="744"/>
      <c r="AG5" s="744"/>
      <c r="AH5" s="744"/>
      <c r="AI5" s="744"/>
      <c r="AJ5" s="744"/>
      <c r="AK5" s="744"/>
      <c r="AL5" s="744"/>
      <c r="AM5" s="744"/>
      <c r="AN5" s="744"/>
      <c r="AO5" s="744"/>
      <c r="AP5" s="744"/>
      <c r="BJ5" s="744"/>
      <c r="BK5" s="744"/>
      <c r="BL5" s="744"/>
      <c r="BM5" s="744"/>
      <c r="BN5" s="744"/>
      <c r="BO5" s="744"/>
      <c r="BP5" s="744"/>
      <c r="BQ5" s="744"/>
      <c r="BR5" s="744"/>
      <c r="BS5" s="744"/>
      <c r="BT5" s="744"/>
      <c r="BU5" s="744"/>
      <c r="BV5" s="744"/>
      <c r="BW5" s="744"/>
      <c r="BX5" s="744"/>
    </row>
    <row r="6" spans="1:76" ht="61.5" x14ac:dyDescent="0.25">
      <c r="A6" s="49"/>
      <c r="B6" s="667" t="s">
        <v>0</v>
      </c>
      <c r="C6" s="667"/>
      <c r="D6" s="667"/>
      <c r="E6" s="667"/>
      <c r="F6" s="667"/>
      <c r="G6" s="667"/>
      <c r="H6" s="667"/>
      <c r="I6" s="667"/>
      <c r="J6" s="667"/>
      <c r="K6" s="667"/>
      <c r="L6" s="667"/>
      <c r="M6" s="667"/>
      <c r="N6" s="667"/>
      <c r="O6" s="667"/>
      <c r="P6" s="667"/>
      <c r="Q6" s="667"/>
      <c r="R6" s="667"/>
      <c r="S6" s="667"/>
      <c r="T6" s="667"/>
      <c r="U6" s="667"/>
      <c r="V6" s="667"/>
      <c r="AB6" s="745"/>
      <c r="AC6" s="745"/>
      <c r="AD6" s="745"/>
      <c r="AE6" s="745"/>
      <c r="AF6" s="745"/>
      <c r="AG6" s="745"/>
      <c r="AH6" s="745"/>
      <c r="AI6" s="745"/>
      <c r="AJ6" s="745"/>
      <c r="AK6" s="745"/>
      <c r="AL6" s="745"/>
      <c r="AM6" s="745"/>
      <c r="AN6" s="745"/>
      <c r="AO6" s="745"/>
      <c r="AP6" s="745"/>
      <c r="BJ6" s="745"/>
      <c r="BK6" s="745"/>
      <c r="BL6" s="745"/>
      <c r="BM6" s="745"/>
      <c r="BN6" s="745"/>
      <c r="BO6" s="745"/>
      <c r="BP6" s="745"/>
      <c r="BQ6" s="745"/>
      <c r="BR6" s="745"/>
      <c r="BS6" s="745"/>
      <c r="BT6" s="745"/>
      <c r="BU6" s="745"/>
      <c r="BV6" s="745"/>
      <c r="BW6" s="745"/>
      <c r="BX6" s="745"/>
    </row>
    <row r="7" spans="1:76" ht="62.25" thickBot="1" x14ac:dyDescent="0.3">
      <c r="A7" s="49"/>
      <c r="B7" s="665">
        <f ca="1">ROUNDDOWN(NOW(),0)-45452-12-1</f>
        <v>151</v>
      </c>
      <c r="C7" s="665"/>
      <c r="D7" s="665"/>
      <c r="E7" s="665"/>
      <c r="F7" s="657" t="s">
        <v>5</v>
      </c>
      <c r="G7" s="657"/>
      <c r="H7" s="657"/>
      <c r="I7" s="666">
        <f ca="1">ROUNDDOWN(NOW(),0)-1</f>
        <v>45615</v>
      </c>
      <c r="J7" s="666"/>
      <c r="K7" s="666"/>
      <c r="L7" s="666"/>
      <c r="M7" s="657" t="s">
        <v>6</v>
      </c>
      <c r="N7" s="657"/>
      <c r="O7" s="657"/>
      <c r="P7" s="659" t="s">
        <v>359</v>
      </c>
      <c r="Q7" s="659"/>
      <c r="R7" s="659"/>
      <c r="S7" s="659"/>
      <c r="T7" s="659"/>
      <c r="U7" s="659"/>
      <c r="V7" s="659"/>
      <c r="AB7" s="746"/>
      <c r="AC7" s="746"/>
      <c r="AD7" s="746"/>
      <c r="AE7" s="746"/>
      <c r="AF7" s="82"/>
      <c r="AT7" s="746"/>
      <c r="AU7" s="746"/>
      <c r="AV7" s="746"/>
      <c r="AW7" s="746"/>
      <c r="AX7" s="82"/>
      <c r="AY7" s="747"/>
      <c r="AZ7" s="747"/>
      <c r="BA7" s="748"/>
      <c r="BB7" s="748"/>
      <c r="BC7" s="748"/>
      <c r="BD7" s="748"/>
      <c r="BE7" s="748"/>
      <c r="BF7" s="747"/>
      <c r="BG7" s="747"/>
      <c r="BH7" s="264"/>
    </row>
    <row r="8" spans="1:76" s="3" customFormat="1" ht="251.25" thickBot="1" x14ac:dyDescent="0.3">
      <c r="A8" s="46"/>
      <c r="B8" s="660" t="s">
        <v>15</v>
      </c>
      <c r="C8" s="661"/>
      <c r="D8" s="661"/>
      <c r="E8" s="286">
        <f ca="1">TODAY()-10</f>
        <v>45606</v>
      </c>
      <c r="F8" s="286">
        <f ca="1">E8+1</f>
        <v>45607</v>
      </c>
      <c r="G8" s="286">
        <f t="shared" ref="G8:M8" ca="1" si="2">F8+1</f>
        <v>45608</v>
      </c>
      <c r="H8" s="286">
        <f t="shared" ca="1" si="2"/>
        <v>45609</v>
      </c>
      <c r="I8" s="286">
        <f t="shared" ca="1" si="2"/>
        <v>45610</v>
      </c>
      <c r="J8" s="286">
        <f t="shared" ca="1" si="2"/>
        <v>45611</v>
      </c>
      <c r="K8" s="286">
        <f t="shared" ca="1" si="2"/>
        <v>45612</v>
      </c>
      <c r="L8" s="286">
        <f t="shared" ca="1" si="2"/>
        <v>45613</v>
      </c>
      <c r="M8" s="286">
        <f t="shared" ca="1" si="2"/>
        <v>45614</v>
      </c>
      <c r="N8" s="286">
        <f ca="1">M8+1</f>
        <v>45615</v>
      </c>
      <c r="O8" s="662" t="s">
        <v>14</v>
      </c>
      <c r="P8" s="663"/>
      <c r="Q8" s="663" t="s">
        <v>13</v>
      </c>
      <c r="R8" s="663"/>
      <c r="S8" s="663" t="s">
        <v>358</v>
      </c>
      <c r="T8" s="663"/>
      <c r="U8" s="663" t="s">
        <v>16</v>
      </c>
      <c r="V8" s="664"/>
    </row>
    <row r="9" spans="1:76" s="7" customFormat="1" ht="10.5" thickBot="1" x14ac:dyDescent="0.35">
      <c r="A9" s="8"/>
      <c r="B9" s="298"/>
      <c r="C9" s="299"/>
      <c r="D9" s="299"/>
      <c r="E9" s="300"/>
      <c r="F9" s="300"/>
      <c r="G9" s="300"/>
      <c r="H9" s="300"/>
      <c r="I9" s="300"/>
      <c r="J9" s="300"/>
      <c r="K9" s="300"/>
      <c r="L9" s="300"/>
      <c r="M9" s="300"/>
      <c r="N9" s="300"/>
      <c r="O9" s="301"/>
      <c r="P9" s="302"/>
      <c r="Q9" s="8"/>
      <c r="R9" s="8"/>
      <c r="S9" s="303"/>
      <c r="T9" s="303"/>
      <c r="Y9" s="8">
        <v>1</v>
      </c>
    </row>
    <row r="10" spans="1:76" s="1" customFormat="1" ht="57" customHeight="1" x14ac:dyDescent="0.75">
      <c r="A10" s="84">
        <f>'Work DB'!D1</f>
        <v>2</v>
      </c>
      <c r="B10" s="668" t="s">
        <v>456</v>
      </c>
      <c r="C10" s="647" t="s">
        <v>1</v>
      </c>
      <c r="D10" s="672"/>
      <c r="E10" s="374" t="str">
        <f ca="1">IF(VLOOKUP(E8,'Work DB'!$C:$BH,'Daily Report (2)'!$A$10,FALSE)=0,"",VLOOKUP(E8,'Work DB'!$C:$BH,'Daily Report (2)'!$A$10,FALSE))</f>
        <v/>
      </c>
      <c r="F10" s="374" t="str">
        <f ca="1">IF(VLOOKUP(F8,'Work DB'!$C:$BH,'Daily Report (2)'!$A$10,FALSE)=0,"",VLOOKUP(F8,'Work DB'!$C:$BH,'Daily Report (2)'!$A$10,FALSE))</f>
        <v/>
      </c>
      <c r="G10" s="374" t="str">
        <f ca="1">IF(VLOOKUP(G8,'Work DB'!$C:$BH,'Daily Report (2)'!$A$10,FALSE)=0,"",VLOOKUP(G8,'Work DB'!$C:$BH,'Daily Report (2)'!$A$10,FALSE))</f>
        <v/>
      </c>
      <c r="H10" s="374" t="str">
        <f ca="1">IF(VLOOKUP(H8,'Work DB'!$C:$BH,'Daily Report (2)'!$A$10,FALSE)=0,"",VLOOKUP(H8,'Work DB'!$C:$BH,'Daily Report (2)'!$A$10,FALSE))</f>
        <v/>
      </c>
      <c r="I10" s="374" t="str">
        <f ca="1">IF(VLOOKUP(I8,'Work DB'!$C:$BH,'Daily Report (2)'!$A$10,FALSE)=0,"",VLOOKUP(I8,'Work DB'!$C:$BH,'Daily Report (2)'!$A$10,FALSE))</f>
        <v/>
      </c>
      <c r="J10" s="374" t="str">
        <f ca="1">IF(VLOOKUP(J8,'Work DB'!$C:$BH,'Daily Report (2)'!$A$10,FALSE)=0,"",VLOOKUP(J8,'Work DB'!$C:$BH,'Daily Report (2)'!$A$10,FALSE))</f>
        <v/>
      </c>
      <c r="K10" s="374">
        <f ca="1">IF(VLOOKUP(K8,'Work DB'!$C:$BH,'Daily Report (2)'!$A$10,FALSE)=0,"",VLOOKUP(K8,'Work DB'!$C:$BH,'Daily Report (2)'!$A$10,FALSE))</f>
        <v>137.655</v>
      </c>
      <c r="L10" s="374">
        <f ca="1">IF(VLOOKUP(L8,'Work DB'!$C:$BH,'Daily Report (2)'!$A$10,FALSE)=0,"",VLOOKUP(L8,'Work DB'!$C:$BH,'Daily Report (2)'!$A$10,FALSE))</f>
        <v>160.5975</v>
      </c>
      <c r="M10" s="375">
        <f ca="1">IF(VLOOKUP(M8,'Work DB'!$C:$BH,'Daily Report (2)'!$A$10,FALSE)=0,"",VLOOKUP(M8,'Work DB'!$C:$BH,'Daily Report (2)'!$A$10,FALSE))</f>
        <v>76.475000000000009</v>
      </c>
      <c r="N10" s="376">
        <f ca="1">IF(VLOOKUP(N8,'Work DB'!$C:$BH,'Daily Report (2)'!$A$10,FALSE)=0,"",VLOOKUP(N8,'Work DB'!$C:$BH,'Daily Report (2)'!$A$10,FALSE))</f>
        <v>229.42500000000001</v>
      </c>
      <c r="O10" s="673">
        <f>'Daily Report'!AR9</f>
        <v>4955.58</v>
      </c>
      <c r="P10" s="674"/>
      <c r="Q10" s="674">
        <f>HLOOKUP(A10,'Work DB'!$1:$2,2,FALSE)</f>
        <v>36463.617499999993</v>
      </c>
      <c r="R10" s="674"/>
      <c r="S10" s="651">
        <v>732947</v>
      </c>
      <c r="T10" s="651"/>
      <c r="U10" s="686">
        <f>Q17/S10</f>
        <v>0.23013826033805995</v>
      </c>
      <c r="V10" s="687"/>
      <c r="Y10" s="75">
        <f>Q10</f>
        <v>36463.617499999993</v>
      </c>
    </row>
    <row r="11" spans="1:76" s="1" customFormat="1" ht="51" x14ac:dyDescent="0.75">
      <c r="A11" s="84">
        <f>'Work DB'!E1</f>
        <v>3</v>
      </c>
      <c r="B11" s="669"/>
      <c r="C11" s="694" t="s">
        <v>62</v>
      </c>
      <c r="D11" s="678"/>
      <c r="E11" s="377" t="str">
        <f ca="1">IF(VLOOKUP(E8,'Work DB'!$C:$BH,'Daily Report (2)'!$A$11,FALSE)=0,"",VLOOKUP(E8,'Work DB'!$C:$BH,'Daily Report (2)'!$A$11,FALSE))</f>
        <v/>
      </c>
      <c r="F11" s="377" t="str">
        <f ca="1">IF(VLOOKUP(F8,'Work DB'!$C:$BH,'Daily Report (2)'!$A$11,FALSE)=0,"",VLOOKUP(F8,'Work DB'!$C:$BH,'Daily Report (2)'!$A$11,FALSE))</f>
        <v/>
      </c>
      <c r="G11" s="377" t="str">
        <f ca="1">IF(VLOOKUP(G8,'Work DB'!$C:$BH,'Daily Report (2)'!$A$11,FALSE)=0,"",VLOOKUP(G8,'Work DB'!$C:$BH,'Daily Report (2)'!$A$11,FALSE))</f>
        <v/>
      </c>
      <c r="H11" s="377" t="str">
        <f ca="1">IF(VLOOKUP(H8,'Work DB'!$C:$BH,'Daily Report (2)'!$A$11,FALSE)=0,"",VLOOKUP(H8,'Work DB'!$C:$BH,'Daily Report (2)'!$A$11,FALSE))</f>
        <v/>
      </c>
      <c r="I11" s="377" t="str">
        <f ca="1">IF(VLOOKUP(I8,'Work DB'!$C:$BH,'Daily Report (2)'!$A$11,FALSE)=0,"",VLOOKUP(I8,'Work DB'!$C:$BH,'Daily Report (2)'!$A$11,FALSE))</f>
        <v/>
      </c>
      <c r="J11" s="377" t="str">
        <f ca="1">IF(VLOOKUP(J8,'Work DB'!$C:$BH,'Daily Report (2)'!$A$11,FALSE)=0,"",VLOOKUP(J8,'Work DB'!$C:$BH,'Daily Report (2)'!$A$11,FALSE))</f>
        <v/>
      </c>
      <c r="K11" s="377">
        <f ca="1">IF(VLOOKUP(K8,'Work DB'!$C:$BH,'Daily Report (2)'!$A$11,FALSE)=0,"",VLOOKUP(K8,'Work DB'!$C:$BH,'Daily Report (2)'!$A$11,FALSE))</f>
        <v>233.85249999999999</v>
      </c>
      <c r="L11" s="377">
        <f ca="1">IF(VLOOKUP(L8,'Work DB'!$C:$BH,'Daily Report (2)'!$A$11,FALSE)=0,"",VLOOKUP(L8,'Work DB'!$C:$BH,'Daily Report (2)'!$A$11,FALSE))</f>
        <v>429.52499999999998</v>
      </c>
      <c r="M11" s="378">
        <f ca="1">IF(VLOOKUP(M8,'Work DB'!$C:$BH,'Daily Report (2)'!$A$11,FALSE)=0,"",VLOOKUP(M8,'Work DB'!$C:$BH,'Daily Report (2)'!$A$11,FALSE))</f>
        <v>486.79500000000002</v>
      </c>
      <c r="N11" s="379">
        <f ca="1">IF(VLOOKUP(N8,'Work DB'!$C:$BH,'Daily Report (2)'!$A$11,FALSE)=0,"",VLOOKUP(N8,'Work DB'!$C:$BH,'Daily Report (2)'!$A$11,FALSE))</f>
        <v>448.61500000000001</v>
      </c>
      <c r="O11" s="679">
        <f>'Daily Report'!AR10</f>
        <v>5817.6774999999998</v>
      </c>
      <c r="P11" s="680"/>
      <c r="Q11" s="681">
        <f>HLOOKUP(A11,'Work DB'!$1:$2,2,FALSE)</f>
        <v>35159.330000000016</v>
      </c>
      <c r="R11" s="681"/>
      <c r="S11" s="675"/>
      <c r="T11" s="675"/>
      <c r="U11" s="688"/>
      <c r="V11" s="689"/>
      <c r="Y11" s="75">
        <f>Q11</f>
        <v>35159.330000000016</v>
      </c>
    </row>
    <row r="12" spans="1:76" s="1" customFormat="1" ht="51" x14ac:dyDescent="0.75">
      <c r="A12" s="84">
        <f>'Work DB'!F1</f>
        <v>4</v>
      </c>
      <c r="B12" s="670"/>
      <c r="C12" s="694" t="s">
        <v>63</v>
      </c>
      <c r="D12" s="678"/>
      <c r="E12" s="377" t="str">
        <f ca="1">IF(VLOOKUP(E8,'Work DB'!$C:$BH,'Daily Report (2)'!$A$12,FALSE)=0,"",VLOOKUP(E8,'Work DB'!$C:$BH,'Daily Report (2)'!$A$12,FALSE))</f>
        <v/>
      </c>
      <c r="F12" s="377" t="str">
        <f ca="1">IF(VLOOKUP(F8,'Work DB'!$C:$BH,'Daily Report (2)'!$A$12,FALSE)=0,"",VLOOKUP(F8,'Work DB'!$C:$BH,'Daily Report (2)'!$A$12,FALSE))</f>
        <v/>
      </c>
      <c r="G12" s="377" t="str">
        <f ca="1">IF(VLOOKUP(G8,'Work DB'!$C:$BH,'Daily Report (2)'!$A$12,FALSE)=0,"",VLOOKUP(G8,'Work DB'!$C:$BH,'Daily Report (2)'!$A$12,FALSE))</f>
        <v/>
      </c>
      <c r="H12" s="377" t="str">
        <f ca="1">IF(VLOOKUP(H8,'Work DB'!$C:$BH,'Daily Report (2)'!$A$12,FALSE)=0,"",VLOOKUP(H8,'Work DB'!$C:$BH,'Daily Report (2)'!$A$12,FALSE))</f>
        <v/>
      </c>
      <c r="I12" s="377" t="str">
        <f ca="1">IF(VLOOKUP(I8,'Work DB'!$C:$BH,'Daily Report (2)'!$A$12,FALSE)=0,"",VLOOKUP(I8,'Work DB'!$C:$BH,'Daily Report (2)'!$A$12,FALSE))</f>
        <v/>
      </c>
      <c r="J12" s="377" t="str">
        <f ca="1">IF(VLOOKUP(J8,'Work DB'!$C:$BH,'Daily Report (2)'!$A$12,FALSE)=0,"",VLOOKUP(J8,'Work DB'!$C:$BH,'Daily Report (2)'!$A$12,FALSE))</f>
        <v/>
      </c>
      <c r="K12" s="377">
        <f ca="1">IF(VLOOKUP(K8,'Work DB'!$C:$BH,'Daily Report (2)'!$A$12,FALSE)=0,"",VLOOKUP(K8,'Work DB'!$C:$BH,'Daily Report (2)'!$A$12,FALSE))</f>
        <v>181.35499999999999</v>
      </c>
      <c r="L12" s="377">
        <f ca="1">IF(VLOOKUP(L8,'Work DB'!$C:$BH,'Daily Report (2)'!$A$12,FALSE)=0,"",VLOOKUP(L8,'Work DB'!$C:$BH,'Daily Report (2)'!$A$12,FALSE))</f>
        <v>209.99</v>
      </c>
      <c r="M12" s="378">
        <f ca="1">IF(VLOOKUP(M8,'Work DB'!$C:$BH,'Daily Report (2)'!$A$12,FALSE)=0,"",VLOOKUP(M8,'Work DB'!$C:$BH,'Daily Report (2)'!$A$12,FALSE))</f>
        <v>219.535</v>
      </c>
      <c r="N12" s="379">
        <f ca="1">IF(VLOOKUP(N8,'Work DB'!$C:$BH,'Daily Report (2)'!$A$12,FALSE)=0,"",VLOOKUP(N8,'Work DB'!$C:$BH,'Daily Report (2)'!$A$12,FALSE))</f>
        <v>252.9425</v>
      </c>
      <c r="O12" s="679">
        <f>'Daily Report'!AR11</f>
        <v>3488.6975000000002</v>
      </c>
      <c r="P12" s="680"/>
      <c r="Q12" s="681">
        <f>HLOOKUP(A12,'Work DB'!$1:$2,2,FALSE)</f>
        <v>36898.042499999996</v>
      </c>
      <c r="R12" s="681"/>
      <c r="S12" s="675"/>
      <c r="T12" s="675"/>
      <c r="U12" s="688"/>
      <c r="V12" s="689"/>
      <c r="Y12" s="75">
        <f>Q12</f>
        <v>36898.042499999996</v>
      </c>
    </row>
    <row r="13" spans="1:76" s="1" customFormat="1" ht="51" x14ac:dyDescent="0.75">
      <c r="A13" s="84">
        <f>'Work DB'!G1</f>
        <v>5</v>
      </c>
      <c r="B13" s="670"/>
      <c r="C13" s="695" t="s">
        <v>381</v>
      </c>
      <c r="D13" s="694"/>
      <c r="E13" s="377" t="str">
        <f ca="1">IF(VLOOKUP(E8,'Work DB'!$C:$BH,'Daily Report (2)'!$A$13,FALSE)=0,"",VLOOKUP(E8,'Work DB'!$C:$BH,'Daily Report (2)'!$A$13,FALSE))</f>
        <v/>
      </c>
      <c r="F13" s="377" t="str">
        <f ca="1">IF(VLOOKUP(F8,'Work DB'!$C:$BH,'Daily Report (2)'!$A$13,FALSE)=0,"",VLOOKUP(F8,'Work DB'!$C:$BH,'Daily Report (2)'!$A$13,FALSE))</f>
        <v/>
      </c>
      <c r="G13" s="377" t="str">
        <f ca="1">IF(VLOOKUP(G8,'Work DB'!$C:$BH,'Daily Report (2)'!$A$13,FALSE)=0,"",VLOOKUP(G8,'Work DB'!$C:$BH,'Daily Report (2)'!$A$13,FALSE))</f>
        <v/>
      </c>
      <c r="H13" s="377" t="str">
        <f ca="1">IF(VLOOKUP(H8,'Work DB'!$C:$BH,'Daily Report (2)'!$A$13,FALSE)=0,"",VLOOKUP(H8,'Work DB'!$C:$BH,'Daily Report (2)'!$A$13,FALSE))</f>
        <v/>
      </c>
      <c r="I13" s="377" t="str">
        <f ca="1">IF(VLOOKUP(I8,'Work DB'!$C:$BH,'Daily Report (2)'!$A$13,FALSE)=0,"",VLOOKUP(I8,'Work DB'!$C:$BH,'Daily Report (2)'!$A$13,FALSE))</f>
        <v/>
      </c>
      <c r="J13" s="377" t="str">
        <f ca="1">IF(VLOOKUP(J8,'Work DB'!$C:$BH,'Daily Report (2)'!$A$13,FALSE)=0,"",VLOOKUP(J8,'Work DB'!$C:$BH,'Daily Report (2)'!$A$13,FALSE))</f>
        <v/>
      </c>
      <c r="K13" s="377" t="str">
        <f ca="1">IF(VLOOKUP(K8,'Work DB'!$C:$BH,'Daily Report (2)'!$A$13,FALSE)=0,"",VLOOKUP(K8,'Work DB'!$C:$BH,'Daily Report (2)'!$A$13,FALSE))</f>
        <v/>
      </c>
      <c r="L13" s="377" t="str">
        <f ca="1">IF(VLOOKUP(L8,'Work DB'!$C:$BH,'Daily Report (2)'!$A$13,FALSE)=0,"",VLOOKUP(L8,'Work DB'!$C:$BH,'Daily Report (2)'!$A$13,FALSE))</f>
        <v/>
      </c>
      <c r="M13" s="378" t="str">
        <f ca="1">IF(VLOOKUP(M8,'Work DB'!$C:$BH,'Daily Report (2)'!$A$13,FALSE)=0,"",VLOOKUP(M8,'Work DB'!$C:$BH,'Daily Report (2)'!$A$13,FALSE))</f>
        <v/>
      </c>
      <c r="N13" s="379" t="str">
        <f ca="1">IF(VLOOKUP(N8,'Work DB'!$C:$BH,'Daily Report (2)'!$A$13,FALSE)=0,"",VLOOKUP(N8,'Work DB'!$C:$BH,'Daily Report (2)'!$A$13,FALSE))</f>
        <v/>
      </c>
      <c r="O13" s="679">
        <f>'Daily Report'!AR12</f>
        <v>0</v>
      </c>
      <c r="P13" s="680"/>
      <c r="Q13" s="681">
        <f>HLOOKUP(A13,'Work DB'!$1:$2,2,FALSE)</f>
        <v>9974.5250000000015</v>
      </c>
      <c r="R13" s="681"/>
      <c r="S13" s="675"/>
      <c r="T13" s="675"/>
      <c r="U13" s="688"/>
      <c r="V13" s="689"/>
      <c r="Y13" s="75">
        <f>Q13</f>
        <v>9974.5250000000015</v>
      </c>
    </row>
    <row r="14" spans="1:76" s="1" customFormat="1" ht="51" x14ac:dyDescent="0.75">
      <c r="A14" s="84">
        <f>'Work DB'!H1</f>
        <v>6</v>
      </c>
      <c r="B14" s="670"/>
      <c r="C14" s="696" t="s">
        <v>470</v>
      </c>
      <c r="D14" s="697"/>
      <c r="E14" s="380" t="str">
        <f ca="1">IF(VLOOKUP(E8,'Work DB'!$C:$BH,'Daily Report (2)'!$A$14,FALSE)=0,"",VLOOKUP(E8,'Work DB'!$C:$BH,'Daily Report (2)'!$A$14,FALSE))</f>
        <v/>
      </c>
      <c r="F14" s="380" t="str">
        <f ca="1">IF(VLOOKUP(F8,'Work DB'!$C:$BH,'Daily Report (2)'!$A$14,FALSE)=0,"",VLOOKUP(F8,'Work DB'!$C:$BH,'Daily Report (2)'!$A$14,FALSE))</f>
        <v/>
      </c>
      <c r="G14" s="380" t="str">
        <f ca="1">IF(VLOOKUP(G8,'Work DB'!$C:$BH,'Daily Report (2)'!$A$14,FALSE)=0,"",VLOOKUP(G8,'Work DB'!$C:$BH,'Daily Report (2)'!$A$14,FALSE))</f>
        <v/>
      </c>
      <c r="H14" s="380" t="str">
        <f ca="1">IF(VLOOKUP(H8,'Work DB'!$C:$BH,'Daily Report (2)'!$A$14,FALSE)=0,"",VLOOKUP(H8,'Work DB'!$C:$BH,'Daily Report (2)'!$A$14,FALSE))</f>
        <v/>
      </c>
      <c r="I14" s="380" t="str">
        <f ca="1">IF(VLOOKUP(I8,'Work DB'!$C:$BH,'Daily Report (2)'!$A$14,FALSE)=0,"",VLOOKUP(I8,'Work DB'!$C:$BH,'Daily Report (2)'!$A$14,FALSE))</f>
        <v/>
      </c>
      <c r="J14" s="380" t="str">
        <f ca="1">IF(VLOOKUP(J8,'Work DB'!$C:$BH,'Daily Report (2)'!$A$14,FALSE)=0,"",VLOOKUP(J8,'Work DB'!$C:$BH,'Daily Report (2)'!$A$14,FALSE))</f>
        <v/>
      </c>
      <c r="K14" s="380">
        <f ca="1">IF(VLOOKUP(K8,'Work DB'!$C:$BH,'Daily Report (2)'!$A$14,FALSE)=0,"",VLOOKUP(K8,'Work DB'!$C:$BH,'Daily Report (2)'!$A$14,FALSE))</f>
        <v>338.09999999999997</v>
      </c>
      <c r="L14" s="380">
        <f ca="1">IF(VLOOKUP(L8,'Work DB'!$C:$BH,'Daily Report (2)'!$A$14,FALSE)=0,"",VLOOKUP(L8,'Work DB'!$C:$BH,'Daily Report (2)'!$A$14,FALSE))</f>
        <v>400.89</v>
      </c>
      <c r="M14" s="380">
        <f ca="1">IF(VLOOKUP(M8,'Work DB'!$C:$BH,'Daily Report (2)'!$A$14,FALSE)=0,"",VLOOKUP(M8,'Work DB'!$C:$BH,'Daily Report (2)'!$A$14,FALSE))</f>
        <v>318.77999999999997</v>
      </c>
      <c r="N14" s="379">
        <f ca="1">IF(VLOOKUP(N8,'Work DB'!$C:$BH,'Daily Report (2)'!$A$14,FALSE)=0,"",VLOOKUP(N8,'Work DB'!$C:$BH,'Daily Report (2)'!$A$14,FALSE))</f>
        <v>381.57</v>
      </c>
      <c r="O14" s="679">
        <f>'Daily Report'!AR13</f>
        <v>7882.56</v>
      </c>
      <c r="P14" s="680"/>
      <c r="Q14" s="681">
        <f>HLOOKUP(A14,'Work DB'!$1:$2,2,FALSE)</f>
        <v>29596.854999999992</v>
      </c>
      <c r="R14" s="681"/>
      <c r="S14" s="675"/>
      <c r="T14" s="675"/>
      <c r="U14" s="688"/>
      <c r="V14" s="689"/>
      <c r="Y14" s="75"/>
    </row>
    <row r="15" spans="1:76" s="1" customFormat="1" ht="51" x14ac:dyDescent="0.75">
      <c r="A15" s="84">
        <f>'Work DB'!I1</f>
        <v>7</v>
      </c>
      <c r="B15" s="670"/>
      <c r="C15" s="678" t="s">
        <v>2</v>
      </c>
      <c r="D15" s="678"/>
      <c r="E15" s="377" t="str">
        <f ca="1">IF(VLOOKUP(E8,'Work DB'!$C:$BH,'Daily Report (2)'!$A$15,FALSE)=0,"",VLOOKUP(E8,'Work DB'!$C:$BH,'Daily Report (2)'!$A$15,FALSE))</f>
        <v/>
      </c>
      <c r="F15" s="377" t="str">
        <f ca="1">IF(VLOOKUP(F8,'Work DB'!$C:$BH,'Daily Report (2)'!$A$15,FALSE)=0,"",VLOOKUP(F8,'Work DB'!$C:$BH,'Daily Report (2)'!$A$15,FALSE))</f>
        <v/>
      </c>
      <c r="G15" s="377" t="str">
        <f ca="1">IF(VLOOKUP(G8,'Work DB'!$C:$BH,'Daily Report (2)'!$A$15,FALSE)=0,"",VLOOKUP(G8,'Work DB'!$C:$BH,'Daily Report (2)'!$A$15,FALSE))</f>
        <v/>
      </c>
      <c r="H15" s="377" t="str">
        <f ca="1">IF(VLOOKUP(H8,'Work DB'!$C:$BH,'Daily Report (2)'!$A$15,FALSE)=0,"",VLOOKUP(H8,'Work DB'!$C:$BH,'Daily Report (2)'!$A$15,FALSE))</f>
        <v/>
      </c>
      <c r="I15" s="377" t="str">
        <f ca="1">IF(VLOOKUP(I8,'Work DB'!$C:$BH,'Daily Report (2)'!$A$15,FALSE)=0,"",VLOOKUP(I8,'Work DB'!$C:$BH,'Daily Report (2)'!$A$15,FALSE))</f>
        <v/>
      </c>
      <c r="J15" s="377" t="str">
        <f ca="1">IF(VLOOKUP(J8,'Work DB'!$C:$BH,'Daily Report (2)'!$A$15,FALSE)=0,"",VLOOKUP(J8,'Work DB'!$C:$BH,'Daily Report (2)'!$A$15,FALSE))</f>
        <v/>
      </c>
      <c r="K15" s="377" t="str">
        <f ca="1">IF(VLOOKUP(K8,'Work DB'!$C:$BH,'Daily Report (2)'!$A$15,FALSE)=0,"",VLOOKUP(K8,'Work DB'!$C:$BH,'Daily Report (2)'!$A$15,FALSE))</f>
        <v/>
      </c>
      <c r="L15" s="377" t="str">
        <f ca="1">IF(VLOOKUP(L8,'Work DB'!$C:$BH,'Daily Report (2)'!$A$15,FALSE)=0,"",VLOOKUP(L8,'Work DB'!$C:$BH,'Daily Report (2)'!$A$15,FALSE))</f>
        <v/>
      </c>
      <c r="M15" s="377" t="str">
        <f ca="1">IF(VLOOKUP(M8,'Work DB'!$C:$BH,'Daily Report (2)'!$A$15,FALSE)=0,"",VLOOKUP(M8,'Work DB'!$C:$BH,'Daily Report (2)'!$A$15,FALSE))</f>
        <v/>
      </c>
      <c r="N15" s="379" t="str">
        <f ca="1">IF(VLOOKUP(N8,'Work DB'!$C:$BH,'Daily Report (2)'!$A$15,FALSE)=0,"",VLOOKUP(N8,'Work DB'!$C:$BH,'Daily Report (2)'!$A$15,FALSE))</f>
        <v/>
      </c>
      <c r="O15" s="679">
        <f>'Daily Report'!AR14</f>
        <v>0</v>
      </c>
      <c r="P15" s="680"/>
      <c r="Q15" s="681">
        <f>HLOOKUP(A15,'Work DB'!$1:$2,2,FALSE)</f>
        <v>13475.7</v>
      </c>
      <c r="R15" s="681"/>
      <c r="S15" s="675"/>
      <c r="T15" s="675"/>
      <c r="U15" s="688"/>
      <c r="V15" s="689"/>
      <c r="Y15" s="75">
        <v>1</v>
      </c>
    </row>
    <row r="16" spans="1:76" s="1" customFormat="1" ht="51.75" thickBot="1" x14ac:dyDescent="0.8">
      <c r="A16" s="84">
        <f>'Work DB'!J1</f>
        <v>8</v>
      </c>
      <c r="B16" s="670"/>
      <c r="C16" s="678" t="s">
        <v>504</v>
      </c>
      <c r="D16" s="678"/>
      <c r="E16" s="377" t="str">
        <f ca="1">IF(VLOOKUP(E8,'Work DB'!$C:$BH,'Daily Report (2)'!$A$16,FALSE)=0,"",VLOOKUP(E8,'Work DB'!$C:$BH,'Daily Report (2)'!$A$16,FALSE))</f>
        <v/>
      </c>
      <c r="F16" s="377" t="str">
        <f ca="1">IF(VLOOKUP(F8,'Work DB'!$C:$BH,'Daily Report (2)'!$A$16,FALSE)=0,"",VLOOKUP(F8,'Work DB'!$C:$BH,'Daily Report (2)'!$A$16,FALSE))</f>
        <v/>
      </c>
      <c r="G16" s="377" t="str">
        <f ca="1">IF(VLOOKUP(G8,'Work DB'!$C:$BH,'Daily Report (2)'!$A$16,FALSE)=0,"",VLOOKUP(G8,'Work DB'!$C:$BH,'Daily Report (2)'!$A$16,FALSE))</f>
        <v/>
      </c>
      <c r="H16" s="377" t="str">
        <f ca="1">IF(VLOOKUP(H8,'Work DB'!$C:$BH,'Daily Report (2)'!$A$16,FALSE)=0,"",VLOOKUP(H8,'Work DB'!$C:$BH,'Daily Report (2)'!$A$16,FALSE))</f>
        <v/>
      </c>
      <c r="I16" s="377" t="str">
        <f ca="1">IF(VLOOKUP(I8,'Work DB'!$C:$BH,'Daily Report (2)'!$A$16,FALSE)=0,"",VLOOKUP(I8,'Work DB'!$C:$BH,'Daily Report (2)'!$A$16,FALSE))</f>
        <v/>
      </c>
      <c r="J16" s="377" t="str">
        <f ca="1">IF(VLOOKUP(J8,'Work DB'!$C:$BH,'Daily Report (2)'!$A$16,FALSE)=0,"",VLOOKUP(J8,'Work DB'!$C:$BH,'Daily Report (2)'!$A$16,FALSE))</f>
        <v/>
      </c>
      <c r="K16" s="377" t="str">
        <f ca="1">IF(VLOOKUP(K8,'Work DB'!$C:$BH,'Daily Report (2)'!$A$16,FALSE)=0,"",VLOOKUP(K8,'Work DB'!$C:$BH,'Daily Report (2)'!$A$16,FALSE))</f>
        <v/>
      </c>
      <c r="L16" s="377">
        <f ca="1">IF(VLOOKUP(L8,'Work DB'!$C:$BH,'Daily Report (2)'!$A$16,FALSE)=0,"",VLOOKUP(L8,'Work DB'!$C:$BH,'Daily Report (2)'!$A$16,FALSE))</f>
        <v>219.535</v>
      </c>
      <c r="M16" s="377">
        <f ca="1">IF(VLOOKUP(M8,'Work DB'!$C:$BH,'Daily Report (2)'!$A$16,FALSE)=0,"",VLOOKUP(M8,'Work DB'!$C:$BH,'Daily Report (2)'!$A$16,FALSE))</f>
        <v>243.39749999999998</v>
      </c>
      <c r="N16" s="379">
        <f ca="1">IF(VLOOKUP(N8,'Work DB'!$C:$BH,'Daily Report (2)'!$A$16,FALSE)=0,"",VLOOKUP(N8,'Work DB'!$C:$BH,'Daily Report (2)'!$A$16,FALSE))</f>
        <v>200.44499999999999</v>
      </c>
      <c r="O16" s="679">
        <f>'Daily Report'!AR15</f>
        <v>2844.41</v>
      </c>
      <c r="P16" s="680"/>
      <c r="Q16" s="681">
        <f>HLOOKUP(A16,'Work DB'!$1:$2,2,FALSE)</f>
        <v>7111.0774999999994</v>
      </c>
      <c r="R16" s="681"/>
      <c r="S16" s="676"/>
      <c r="T16" s="676"/>
      <c r="U16" s="690"/>
      <c r="V16" s="691"/>
      <c r="Y16" s="75"/>
    </row>
    <row r="17" spans="1:63" s="1" customFormat="1" ht="63" thickTop="1" thickBot="1" x14ac:dyDescent="0.8">
      <c r="A17" s="6"/>
      <c r="B17" s="671"/>
      <c r="C17" s="682" t="s">
        <v>4</v>
      </c>
      <c r="D17" s="683"/>
      <c r="E17" s="27" t="str">
        <f t="shared" ref="E17:M17" ca="1" si="3">IF(1*SUM(E10:E15)&gt;0,1*SUM(E10:E15),"")</f>
        <v/>
      </c>
      <c r="F17" s="27" t="str">
        <f t="shared" ca="1" si="3"/>
        <v/>
      </c>
      <c r="G17" s="27" t="str">
        <f t="shared" ca="1" si="3"/>
        <v/>
      </c>
      <c r="H17" s="27" t="str">
        <f t="shared" ca="1" si="3"/>
        <v/>
      </c>
      <c r="I17" s="27" t="str">
        <f t="shared" ca="1" si="3"/>
        <v/>
      </c>
      <c r="J17" s="27" t="str">
        <f t="shared" ca="1" si="3"/>
        <v/>
      </c>
      <c r="K17" s="27">
        <f t="shared" ca="1" si="3"/>
        <v>890.96249999999986</v>
      </c>
      <c r="L17" s="27">
        <f t="shared" ca="1" si="3"/>
        <v>1201.0025000000001</v>
      </c>
      <c r="M17" s="66">
        <f t="shared" ca="1" si="3"/>
        <v>1101.585</v>
      </c>
      <c r="N17" s="262">
        <f ca="1">IF(1*SUM(N10:N16)&gt;0,1*SUM(N10:N16),"")</f>
        <v>1512.9974999999999</v>
      </c>
      <c r="O17" s="684">
        <f>SUM(O10:P16)</f>
        <v>24988.924999999999</v>
      </c>
      <c r="P17" s="685"/>
      <c r="Q17" s="684">
        <f>SUM(Q10:R16)</f>
        <v>168679.14750000002</v>
      </c>
      <c r="R17" s="685"/>
      <c r="S17" s="677"/>
      <c r="T17" s="677"/>
      <c r="U17" s="692"/>
      <c r="V17" s="693"/>
      <c r="Y17" s="75">
        <v>1</v>
      </c>
    </row>
    <row r="18" spans="1:63" s="7" customFormat="1" ht="10.5" thickBot="1" x14ac:dyDescent="0.35">
      <c r="A18" s="8"/>
      <c r="B18" s="298"/>
      <c r="C18" s="299"/>
      <c r="D18" s="299"/>
      <c r="E18" s="301"/>
      <c r="F18" s="301"/>
      <c r="G18" s="301"/>
      <c r="H18" s="301"/>
      <c r="I18" s="301"/>
      <c r="J18" s="301"/>
      <c r="K18" s="301"/>
      <c r="L18" s="301"/>
      <c r="M18" s="301"/>
      <c r="N18" s="301"/>
      <c r="O18" s="301"/>
      <c r="P18" s="301"/>
      <c r="Q18" s="381"/>
      <c r="R18" s="381"/>
      <c r="S18" s="303"/>
      <c r="T18" s="303"/>
      <c r="Y18" s="8">
        <v>1</v>
      </c>
    </row>
    <row r="19" spans="1:63" s="1" customFormat="1" ht="47.25" customHeight="1" x14ac:dyDescent="0.75">
      <c r="A19" s="84">
        <f>'Work DB'!K1</f>
        <v>9</v>
      </c>
      <c r="B19" s="699" t="s">
        <v>455</v>
      </c>
      <c r="C19" s="647" t="s">
        <v>1</v>
      </c>
      <c r="D19" s="672"/>
      <c r="E19" s="374" t="str">
        <f ca="1">IF(VLOOKUP(E8,'Work DB'!$C:$BH,'Daily Report (2)'!$A$19,FALSE)=0,"",VLOOKUP(E8,'Work DB'!$C:$BH,'Daily Report (2)'!$A$19,FALSE))</f>
        <v/>
      </c>
      <c r="F19" s="374" t="str">
        <f ca="1">IF(VLOOKUP(F8,'Work DB'!$C:$BH,'Daily Report (2)'!$A$19,FALSE)=0,"",VLOOKUP(F8,'Work DB'!$C:$BH,'Daily Report (2)'!$A$19,FALSE))</f>
        <v/>
      </c>
      <c r="G19" s="374" t="str">
        <f ca="1">IF(VLOOKUP(G8,'Work DB'!$C:$BH,'Daily Report (2)'!$A$19,FALSE)=0,"",VLOOKUP(G8,'Work DB'!$C:$BH,'Daily Report (2)'!$A$19,FALSE))</f>
        <v/>
      </c>
      <c r="H19" s="374" t="str">
        <f ca="1">IF(VLOOKUP(H8,'Work DB'!$C:$BH,'Daily Report (2)'!$A$19,FALSE)=0,"",VLOOKUP(H8,'Work DB'!$C:$BH,'Daily Report (2)'!$A$19,FALSE))</f>
        <v/>
      </c>
      <c r="I19" s="374" t="str">
        <f ca="1">IF(VLOOKUP(I8,'Work DB'!$C:$BH,'Daily Report (2)'!$A$19,FALSE)=0,"",VLOOKUP(I8,'Work DB'!$C:$BH,'Daily Report (2)'!$A$19,FALSE))</f>
        <v/>
      </c>
      <c r="J19" s="374" t="str">
        <f ca="1">IF(VLOOKUP(J8,'Work DB'!$C:$BH,'Daily Report (2)'!$A$19,FALSE)=0,"",VLOOKUP(J8,'Work DB'!$C:$BH,'Daily Report (2)'!$A$19,FALSE))</f>
        <v/>
      </c>
      <c r="K19" s="374">
        <f ca="1">IF(VLOOKUP(K8,'Work DB'!$C:$BH,'Daily Report (2)'!$A$19,FALSE)=0,"",VLOOKUP(K8,'Work DB'!$C:$BH,'Daily Report (2)'!$A$19,FALSE))</f>
        <v>266</v>
      </c>
      <c r="L19" s="374">
        <f ca="1">IF(VLOOKUP(L8,'Work DB'!$C:$BH,'Daily Report (2)'!$A$19,FALSE)=0,"",VLOOKUP(L8,'Work DB'!$C:$BH,'Daily Report (2)'!$A$19,FALSE))</f>
        <v>239.4</v>
      </c>
      <c r="M19" s="375" t="str">
        <f ca="1">IF(VLOOKUP(M8,'Work DB'!$C:$BH,'Daily Report (2)'!$A$19,FALSE)=0,"",VLOOKUP(M8,'Work DB'!$C:$BH,'Daily Report (2)'!$A$19,FALSE))</f>
        <v/>
      </c>
      <c r="N19" s="376" t="str">
        <f ca="1">IF(VLOOKUP(N8,'Work DB'!$C:$BH,'Daily Report (2)'!$A$19,FALSE)=0,"",VLOOKUP(N8,'Work DB'!$C:$BH,'Daily Report (2)'!$A$19,FALSE))</f>
        <v/>
      </c>
      <c r="O19" s="673">
        <f>'Daily Report'!AR18</f>
        <v>505.4</v>
      </c>
      <c r="P19" s="674"/>
      <c r="Q19" s="674">
        <f>HLOOKUP(A19,'Work DB'!$1:$2,2,FALSE)</f>
        <v>35358.050000000003</v>
      </c>
      <c r="R19" s="674"/>
      <c r="S19" s="651">
        <f>S29-S10*0.6</f>
        <v>1760414.8</v>
      </c>
      <c r="T19" s="651"/>
      <c r="U19" s="686">
        <f>Q27/S19</f>
        <v>0.1619502971685991</v>
      </c>
      <c r="V19" s="687"/>
      <c r="Y19" s="75">
        <f t="shared" ref="Y19:Y24" si="4">Q19</f>
        <v>35358.050000000003</v>
      </c>
      <c r="AV19" s="724"/>
      <c r="AW19" s="724"/>
      <c r="AX19" s="724"/>
      <c r="AY19" s="724"/>
      <c r="AZ19" s="724"/>
      <c r="BA19" s="724"/>
      <c r="BB19" s="724"/>
      <c r="BC19" s="724"/>
      <c r="BD19" s="724"/>
      <c r="BE19" s="724"/>
      <c r="BF19" s="724"/>
      <c r="BG19" s="724"/>
      <c r="BH19" s="724"/>
      <c r="BI19" s="724"/>
      <c r="BJ19" s="724"/>
      <c r="BK19" s="724"/>
    </row>
    <row r="20" spans="1:63" s="1" customFormat="1" ht="51" x14ac:dyDescent="0.75">
      <c r="A20" s="84">
        <f>'Work DB'!L1</f>
        <v>10</v>
      </c>
      <c r="B20" s="700"/>
      <c r="C20" s="694" t="s">
        <v>2</v>
      </c>
      <c r="D20" s="678"/>
      <c r="E20" s="377" t="str">
        <f ca="1">IF(VLOOKUP(E8,'Work DB'!$C:$BH,'Daily Report (2)'!$A$20,FALSE)=0,"",VLOOKUP(E8,'Work DB'!$C:$BH,'Daily Report (2)'!$A$20,FALSE))</f>
        <v/>
      </c>
      <c r="F20" s="377" t="str">
        <f ca="1">IF(VLOOKUP(F8,'Work DB'!$C:$BH,'Daily Report (2)'!$A$20,FALSE)=0,"",VLOOKUP(F8,'Work DB'!$C:$BH,'Daily Report (2)'!$A$20,FALSE))</f>
        <v/>
      </c>
      <c r="G20" s="377" t="str">
        <f ca="1">IF(VLOOKUP(G8,'Work DB'!$C:$BH,'Daily Report (2)'!$A$20,FALSE)=0,"",VLOOKUP(G8,'Work DB'!$C:$BH,'Daily Report (2)'!$A$20,FALSE))</f>
        <v/>
      </c>
      <c r="H20" s="377" t="str">
        <f ca="1">IF(VLOOKUP(H8,'Work DB'!$C:$BH,'Daily Report (2)'!$A$20,FALSE)=0,"",VLOOKUP(H8,'Work DB'!$C:$BH,'Daily Report (2)'!$A$20,FALSE))</f>
        <v/>
      </c>
      <c r="I20" s="377" t="str">
        <f ca="1">IF(VLOOKUP(I8,'Work DB'!$C:$BH,'Daily Report (2)'!$A$20,FALSE)=0,"",VLOOKUP(I8,'Work DB'!$C:$BH,'Daily Report (2)'!$A$20,FALSE))</f>
        <v/>
      </c>
      <c r="J20" s="377" t="str">
        <f ca="1">IF(VLOOKUP(J8,'Work DB'!$C:$BH,'Daily Report (2)'!$A$20,FALSE)=0,"",VLOOKUP(J8,'Work DB'!$C:$BH,'Daily Report (2)'!$A$20,FALSE))</f>
        <v/>
      </c>
      <c r="K20" s="377" t="str">
        <f ca="1">IF(VLOOKUP(K8,'Work DB'!$C:$BH,'Daily Report (2)'!$A$20,FALSE)=0,"",VLOOKUP(K8,'Work DB'!$C:$BH,'Daily Report (2)'!$A$20,FALSE))</f>
        <v/>
      </c>
      <c r="L20" s="377" t="str">
        <f ca="1">IF(VLOOKUP(L8,'Work DB'!$C:$BH,'Daily Report (2)'!$A$20,FALSE)=0,"",VLOOKUP(L8,'Work DB'!$C:$BH,'Daily Report (2)'!$A$20,FALSE))</f>
        <v/>
      </c>
      <c r="M20" s="378" t="str">
        <f ca="1">IF(VLOOKUP(M8,'Work DB'!$C:$BH,'Daily Report (2)'!$A$20,FALSE)=0,"",VLOOKUP(M8,'Work DB'!$C:$BH,'Daily Report (2)'!$A$20,FALSE))</f>
        <v/>
      </c>
      <c r="N20" s="379" t="str">
        <f ca="1">IF(VLOOKUP(N8,'Work DB'!$C:$BH,'Daily Report (2)'!$A$20,FALSE)=0,"",VLOOKUP(N8,'Work DB'!$C:$BH,'Daily Report (2)'!$A$20,FALSE))</f>
        <v/>
      </c>
      <c r="O20" s="679">
        <f>'Daily Report'!AR19</f>
        <v>15827</v>
      </c>
      <c r="P20" s="680"/>
      <c r="Q20" s="681">
        <f>HLOOKUP(A20,'Work DB'!$1:$2,2,FALSE)</f>
        <v>118909</v>
      </c>
      <c r="R20" s="681"/>
      <c r="S20" s="675"/>
      <c r="T20" s="675"/>
      <c r="U20" s="688"/>
      <c r="V20" s="689"/>
      <c r="Y20" s="75">
        <f t="shared" si="4"/>
        <v>118909</v>
      </c>
    </row>
    <row r="21" spans="1:63" s="1" customFormat="1" ht="51" x14ac:dyDescent="0.75">
      <c r="A21" s="84">
        <f>'Work DB'!M1</f>
        <v>11</v>
      </c>
      <c r="B21" s="701"/>
      <c r="C21" s="694" t="s">
        <v>7</v>
      </c>
      <c r="D21" s="678"/>
      <c r="E21" s="377" t="str">
        <f ca="1">IF(VLOOKUP(E8,'Work DB'!$C:$BH,'Daily Report (2)'!$A$21,FALSE)=0,"",VLOOKUP(E8,'Work DB'!$C:$BH,'Daily Report (2)'!$A$21,FALSE))</f>
        <v/>
      </c>
      <c r="F21" s="377" t="str">
        <f ca="1">IF(VLOOKUP(F8,'Work DB'!$C:$BH,'Daily Report (2)'!$A$21,FALSE)=0,"",VLOOKUP(F8,'Work DB'!$C:$BH,'Daily Report (2)'!$A$21,FALSE))</f>
        <v/>
      </c>
      <c r="G21" s="377" t="str">
        <f ca="1">IF(VLOOKUP(G8,'Work DB'!$C:$BH,'Daily Report (2)'!$A$21,FALSE)=0,"",VLOOKUP(G8,'Work DB'!$C:$BH,'Daily Report (2)'!$A$21,FALSE))</f>
        <v/>
      </c>
      <c r="H21" s="377" t="str">
        <f ca="1">IF(VLOOKUP(H8,'Work DB'!$C:$BH,'Daily Report (2)'!$A$21,FALSE)=0,"",VLOOKUP(H8,'Work DB'!$C:$BH,'Daily Report (2)'!$A$21,FALSE))</f>
        <v/>
      </c>
      <c r="I21" s="377" t="str">
        <f ca="1">IF(VLOOKUP(I8,'Work DB'!$C:$BH,'Daily Report (2)'!$A$21,FALSE)=0,"",VLOOKUP(I8,'Work DB'!$C:$BH,'Daily Report (2)'!$A$21,FALSE))</f>
        <v/>
      </c>
      <c r="J21" s="377" t="str">
        <f ca="1">IF(VLOOKUP(J8,'Work DB'!$C:$BH,'Daily Report (2)'!$A$21,FALSE)=0,"",VLOOKUP(J8,'Work DB'!$C:$BH,'Daily Report (2)'!$A$21,FALSE))</f>
        <v/>
      </c>
      <c r="K21" s="377" t="str">
        <f ca="1">IF(VLOOKUP(K8,'Work DB'!$C:$BH,'Daily Report (2)'!$A$21,FALSE)=0,"",VLOOKUP(K8,'Work DB'!$C:$BH,'Daily Report (2)'!$A$21,FALSE))</f>
        <v/>
      </c>
      <c r="L21" s="377" t="str">
        <f ca="1">IF(VLOOKUP(L8,'Work DB'!$C:$BH,'Daily Report (2)'!$A$21,FALSE)=0,"",VLOOKUP(L8,'Work DB'!$C:$BH,'Daily Report (2)'!$A$21,FALSE))</f>
        <v/>
      </c>
      <c r="M21" s="378" t="str">
        <f ca="1">IF(VLOOKUP(M8,'Work DB'!$C:$BH,'Daily Report (2)'!$A$21,FALSE)=0,"",VLOOKUP(M8,'Work DB'!$C:$BH,'Daily Report (2)'!$A$21,FALSE))</f>
        <v/>
      </c>
      <c r="N21" s="379" t="str">
        <f ca="1">IF(VLOOKUP(N8,'Work DB'!$C:$BH,'Daily Report (2)'!$A$21,FALSE)=0,"",VLOOKUP(N8,'Work DB'!$C:$BH,'Daily Report (2)'!$A$21,FALSE))</f>
        <v/>
      </c>
      <c r="O21" s="698">
        <f>'Daily Report'!AR20</f>
        <v>4775</v>
      </c>
      <c r="P21" s="680"/>
      <c r="Q21" s="681">
        <f>HLOOKUP(A21,'Work DB'!$1:$2,2,FALSE)</f>
        <v>79133</v>
      </c>
      <c r="R21" s="681"/>
      <c r="S21" s="675"/>
      <c r="T21" s="675"/>
      <c r="U21" s="688"/>
      <c r="V21" s="689"/>
      <c r="Y21" s="75">
        <f t="shared" si="4"/>
        <v>79133</v>
      </c>
    </row>
    <row r="22" spans="1:63" s="1" customFormat="1" ht="51" x14ac:dyDescent="0.75">
      <c r="A22" s="84">
        <f>'Work DB'!N1</f>
        <v>12</v>
      </c>
      <c r="B22" s="701"/>
      <c r="C22" s="694" t="s">
        <v>62</v>
      </c>
      <c r="D22" s="678"/>
      <c r="E22" s="377" t="str">
        <f ca="1">IF(VLOOKUP(E8,'Work DB'!$C:$BH,'Daily Report (2)'!$A$22,FALSE)=0,"",VLOOKUP(E8,'Work DB'!$C:$BH,'Daily Report (2)'!$A$22,FALSE))</f>
        <v/>
      </c>
      <c r="F22" s="377" t="str">
        <f ca="1">IF(VLOOKUP(F8,'Work DB'!$C:$BH,'Daily Report (2)'!$A$22,FALSE)=0,"",VLOOKUP(F8,'Work DB'!$C:$BH,'Daily Report (2)'!$A$22,FALSE))</f>
        <v/>
      </c>
      <c r="G22" s="377" t="str">
        <f ca="1">IF(VLOOKUP(G8,'Work DB'!$C:$BH,'Daily Report (2)'!$A$22,FALSE)=0,"",VLOOKUP(G8,'Work DB'!$C:$BH,'Daily Report (2)'!$A$22,FALSE))</f>
        <v/>
      </c>
      <c r="H22" s="377" t="str">
        <f ca="1">IF(VLOOKUP(H8,'Work DB'!$C:$BH,'Daily Report (2)'!$A$22,FALSE)=0,"",VLOOKUP(H8,'Work DB'!$C:$BH,'Daily Report (2)'!$A$22,FALSE))</f>
        <v/>
      </c>
      <c r="I22" s="377" t="str">
        <f ca="1">IF(VLOOKUP(I8,'Work DB'!$C:$BH,'Daily Report (2)'!$A$22,FALSE)=0,"",VLOOKUP(I8,'Work DB'!$C:$BH,'Daily Report (2)'!$A$22,FALSE))</f>
        <v/>
      </c>
      <c r="J22" s="377" t="str">
        <f ca="1">IF(VLOOKUP(J8,'Work DB'!$C:$BH,'Daily Report (2)'!$A$22,FALSE)=0,"",VLOOKUP(J8,'Work DB'!$C:$BH,'Daily Report (2)'!$A$22,FALSE))</f>
        <v/>
      </c>
      <c r="K22" s="377" t="str">
        <f ca="1">IF(VLOOKUP(K8,'Work DB'!$C:$BH,'Daily Report (2)'!$A$22,FALSE)=0,"",VLOOKUP(K8,'Work DB'!$C:$BH,'Daily Report (2)'!$A$22,FALSE))</f>
        <v/>
      </c>
      <c r="L22" s="377" t="str">
        <f ca="1">IF(VLOOKUP(L8,'Work DB'!$C:$BH,'Daily Report (2)'!$A$22,FALSE)=0,"",VLOOKUP(L8,'Work DB'!$C:$BH,'Daily Report (2)'!$A$22,FALSE))</f>
        <v/>
      </c>
      <c r="M22" s="378" t="str">
        <f ca="1">IF(VLOOKUP(M8,'Work DB'!$C:$BH,'Daily Report (2)'!$A$22,FALSE)=0,"",VLOOKUP(M8,'Work DB'!$C:$BH,'Daily Report (2)'!$A$22,FALSE))</f>
        <v/>
      </c>
      <c r="N22" s="379" t="str">
        <f ca="1">IF(VLOOKUP(N8,'Work DB'!$C:$BH,'Daily Report (2)'!$A$22,FALSE)=0,"",VLOOKUP(N8,'Work DB'!$C:$BH,'Daily Report (2)'!$A$22,FALSE))</f>
        <v/>
      </c>
      <c r="O22" s="698">
        <f>'Daily Report'!AR21</f>
        <v>0</v>
      </c>
      <c r="P22" s="680"/>
      <c r="Q22" s="681">
        <f>HLOOKUP(A22,'Work DB'!$1:$2,2,FALSE)</f>
        <v>13748.950000000003</v>
      </c>
      <c r="R22" s="681"/>
      <c r="S22" s="675"/>
      <c r="T22" s="675"/>
      <c r="U22" s="688"/>
      <c r="V22" s="689"/>
      <c r="Y22" s="75">
        <f t="shared" si="4"/>
        <v>13748.950000000003</v>
      </c>
    </row>
    <row r="23" spans="1:63" s="1" customFormat="1" ht="51" x14ac:dyDescent="0.75">
      <c r="A23" s="84">
        <f>'Work DB'!O1</f>
        <v>13</v>
      </c>
      <c r="B23" s="701"/>
      <c r="C23" s="694" t="s">
        <v>63</v>
      </c>
      <c r="D23" s="678"/>
      <c r="E23" s="377" t="str">
        <f ca="1">IF(VLOOKUP(E8,'Work DB'!$C:$BH,'Daily Report (2)'!$A$23,FALSE)=0,"",VLOOKUP(E8,'Work DB'!$C:$BH,'Daily Report (2)'!$A$23,FALSE))</f>
        <v/>
      </c>
      <c r="F23" s="377" t="str">
        <f ca="1">IF(VLOOKUP(F8,'Work DB'!$C:$BH,'Daily Report (2)'!$A$23,FALSE)=0,"",VLOOKUP(F8,'Work DB'!$C:$BH,'Daily Report (2)'!$A$23,FALSE))</f>
        <v/>
      </c>
      <c r="G23" s="377" t="str">
        <f ca="1">IF(VLOOKUP(G8,'Work DB'!$C:$BH,'Daily Report (2)'!$A$23,FALSE)=0,"",VLOOKUP(G8,'Work DB'!$C:$BH,'Daily Report (2)'!$A$23,FALSE))</f>
        <v/>
      </c>
      <c r="H23" s="377" t="str">
        <f ca="1">IF(VLOOKUP(H8,'Work DB'!$C:$BH,'Daily Report (2)'!$A$23,FALSE)=0,"",VLOOKUP(H8,'Work DB'!$C:$BH,'Daily Report (2)'!$A$23,FALSE))</f>
        <v/>
      </c>
      <c r="I23" s="377" t="str">
        <f ca="1">IF(VLOOKUP(I8,'Work DB'!$C:$BH,'Daily Report (2)'!$A$23,FALSE)=0,"",VLOOKUP(I8,'Work DB'!$C:$BH,'Daily Report (2)'!$A$23,FALSE))</f>
        <v/>
      </c>
      <c r="J23" s="377" t="str">
        <f ca="1">IF(VLOOKUP(J8,'Work DB'!$C:$BH,'Daily Report (2)'!$A$23,FALSE)=0,"",VLOOKUP(J8,'Work DB'!$C:$BH,'Daily Report (2)'!$A$23,FALSE))</f>
        <v/>
      </c>
      <c r="K23" s="377" t="str">
        <f ca="1">IF(VLOOKUP(K8,'Work DB'!$C:$BH,'Daily Report (2)'!$A$23,FALSE)=0,"",VLOOKUP(K8,'Work DB'!$C:$BH,'Daily Report (2)'!$A$23,FALSE))</f>
        <v/>
      </c>
      <c r="L23" s="377" t="str">
        <f ca="1">IF(VLOOKUP(L8,'Work DB'!$C:$BH,'Daily Report (2)'!$A$23,FALSE)=0,"",VLOOKUP(L8,'Work DB'!$C:$BH,'Daily Report (2)'!$A$23,FALSE))</f>
        <v/>
      </c>
      <c r="M23" s="378" t="str">
        <f ca="1">IF(VLOOKUP(M8,'Work DB'!$C:$BH,'Daily Report (2)'!$A$23,FALSE)=0,"",VLOOKUP(M8,'Work DB'!$C:$BH,'Daily Report (2)'!$A$23,FALSE))</f>
        <v/>
      </c>
      <c r="N23" s="379" t="str">
        <f ca="1">IF(VLOOKUP(N8,'Work DB'!$C:$BH,'Daily Report (2)'!$A$23,FALSE)=0,"",VLOOKUP(N8,'Work DB'!$C:$BH,'Daily Report (2)'!$A$23,FALSE))</f>
        <v/>
      </c>
      <c r="O23" s="698">
        <f>'Daily Report'!AR22</f>
        <v>0</v>
      </c>
      <c r="P23" s="680"/>
      <c r="Q23" s="681">
        <f>HLOOKUP(A23,'Work DB'!$1:$2,2,FALSE)</f>
        <v>22603.85</v>
      </c>
      <c r="R23" s="681"/>
      <c r="S23" s="675"/>
      <c r="T23" s="675"/>
      <c r="U23" s="688"/>
      <c r="V23" s="689"/>
      <c r="Y23" s="75">
        <f t="shared" si="4"/>
        <v>22603.85</v>
      </c>
    </row>
    <row r="24" spans="1:63" s="1" customFormat="1" ht="51" x14ac:dyDescent="0.75">
      <c r="A24" s="84">
        <f>'Work DB'!P1</f>
        <v>14</v>
      </c>
      <c r="B24" s="701"/>
      <c r="C24" s="695" t="s">
        <v>381</v>
      </c>
      <c r="D24" s="694"/>
      <c r="E24" s="377" t="str">
        <f ca="1">IF(VLOOKUP(E8,'Work DB'!$C:$BH,'Daily Report (2)'!$A$24,FALSE)=0,"",VLOOKUP(E8,'Work DB'!$C:$BH,'Daily Report (2)'!$A$24,FALSE))</f>
        <v/>
      </c>
      <c r="F24" s="377" t="str">
        <f ca="1">IF(VLOOKUP(F8,'Work DB'!$C:$BH,'Daily Report (2)'!$A$24,FALSE)=0,"",VLOOKUP(F8,'Work DB'!$C:$BH,'Daily Report (2)'!$A$24,FALSE))</f>
        <v/>
      </c>
      <c r="G24" s="377" t="str">
        <f ca="1">IF(VLOOKUP(G8,'Work DB'!$C:$BH,'Daily Report (2)'!$A$24,FALSE)=0,"",VLOOKUP(G8,'Work DB'!$C:$BH,'Daily Report (2)'!$A$24,FALSE))</f>
        <v/>
      </c>
      <c r="H24" s="377" t="str">
        <f ca="1">IF(VLOOKUP(H8,'Work DB'!$C:$BH,'Daily Report (2)'!$A$24,FALSE)=0,"",VLOOKUP(H8,'Work DB'!$C:$BH,'Daily Report (2)'!$A$24,FALSE))</f>
        <v/>
      </c>
      <c r="I24" s="377" t="str">
        <f ca="1">IF(VLOOKUP(I8,'Work DB'!$C:$BH,'Daily Report (2)'!$A$24,FALSE)=0,"",VLOOKUP(I8,'Work DB'!$C:$BH,'Daily Report (2)'!$A$24,FALSE))</f>
        <v/>
      </c>
      <c r="J24" s="377" t="str">
        <f ca="1">IF(VLOOKUP(J8,'Work DB'!$C:$BH,'Daily Report (2)'!$A$24,FALSE)=0,"",VLOOKUP(J8,'Work DB'!$C:$BH,'Daily Report (2)'!$A$24,FALSE))</f>
        <v/>
      </c>
      <c r="K24" s="377" t="str">
        <f ca="1">IF(VLOOKUP(K8,'Work DB'!$C:$BH,'Daily Report (2)'!$A$24,FALSE)=0,"",VLOOKUP(K8,'Work DB'!$C:$BH,'Daily Report (2)'!$A$24,FALSE))</f>
        <v/>
      </c>
      <c r="L24" s="377" t="str">
        <f ca="1">IF(VLOOKUP(L8,'Work DB'!$C:$BH,'Daily Report (2)'!$A$24,FALSE)=0,"",VLOOKUP(L8,'Work DB'!$C:$BH,'Daily Report (2)'!$A$24,FALSE))</f>
        <v/>
      </c>
      <c r="M24" s="377" t="str">
        <f ca="1">IF(VLOOKUP(M8,'Work DB'!$C:$BH,'Daily Report (2)'!$A$24,FALSE)=0,"",VLOOKUP(M8,'Work DB'!$C:$BH,'Daily Report (2)'!$A$24,FALSE))</f>
        <v/>
      </c>
      <c r="N24" s="379" t="str">
        <f ca="1">IF(VLOOKUP(N8,'Work DB'!$C:$BH,'Daily Report (2)'!$A$24,FALSE)=0,"",VLOOKUP(N8,'Work DB'!$C:$BH,'Daily Report (2)'!$A$24,FALSE))</f>
        <v/>
      </c>
      <c r="O24" s="698">
        <f>'Daily Report'!AR23</f>
        <v>4129.25</v>
      </c>
      <c r="P24" s="680"/>
      <c r="Q24" s="681">
        <f>HLOOKUP(A24,'Work DB'!$1:$2,2,FALSE)</f>
        <v>15346.849999999999</v>
      </c>
      <c r="R24" s="681"/>
      <c r="S24" s="675"/>
      <c r="T24" s="675"/>
      <c r="U24" s="688"/>
      <c r="V24" s="689"/>
      <c r="Y24" s="75">
        <f t="shared" si="4"/>
        <v>15346.849999999999</v>
      </c>
    </row>
    <row r="25" spans="1:63" s="1" customFormat="1" ht="51" x14ac:dyDescent="0.75">
      <c r="A25" s="84">
        <f>'Work DB'!Q1</f>
        <v>15</v>
      </c>
      <c r="B25" s="701"/>
      <c r="C25" s="695" t="s">
        <v>470</v>
      </c>
      <c r="D25" s="694"/>
      <c r="E25" s="377" t="str">
        <f ca="1">IF(VLOOKUP(E8,'Work DB'!$C:$BH,'Daily Report (2)'!$A$25,FALSE)=0,"",VLOOKUP(E8,'Work DB'!$C:$BH,'Daily Report (2)'!$A$25,FALSE))</f>
        <v/>
      </c>
      <c r="F25" s="377" t="str">
        <f ca="1">IF(VLOOKUP(F8,'Work DB'!$C:$BH,'Daily Report (2)'!$A$25,FALSE)=0,"",VLOOKUP(F8,'Work DB'!$C:$BH,'Daily Report (2)'!$A$25,FALSE))</f>
        <v/>
      </c>
      <c r="G25" s="377" t="str">
        <f ca="1">IF(VLOOKUP(G8,'Work DB'!$C:$BH,'Daily Report (2)'!$A$25,FALSE)=0,"",VLOOKUP(G8,'Work DB'!$C:$BH,'Daily Report (2)'!$A$25,FALSE))</f>
        <v/>
      </c>
      <c r="H25" s="377" t="str">
        <f ca="1">IF(VLOOKUP(H8,'Work DB'!$C:$BH,'Daily Report (2)'!$A$25,FALSE)=0,"",VLOOKUP(H8,'Work DB'!$C:$BH,'Daily Report (2)'!$A$25,FALSE))</f>
        <v/>
      </c>
      <c r="I25" s="377" t="str">
        <f ca="1">IF(VLOOKUP(I8,'Work DB'!$C:$BH,'Daily Report (2)'!$A$25,FALSE)=0,"",VLOOKUP(I8,'Work DB'!$C:$BH,'Daily Report (2)'!$A$25,FALSE))</f>
        <v/>
      </c>
      <c r="J25" s="377" t="str">
        <f ca="1">IF(VLOOKUP(J8,'Work DB'!$C:$BH,'Daily Report (2)'!$A$25,FALSE)=0,"",VLOOKUP(J8,'Work DB'!$C:$BH,'Daily Report (2)'!$A$25,FALSE))</f>
        <v/>
      </c>
      <c r="K25" s="377" t="str">
        <f ca="1">IF(VLOOKUP(K8,'Work DB'!$C:$BH,'Daily Report (2)'!$A$25,FALSE)=0,"",VLOOKUP(K8,'Work DB'!$C:$BH,'Daily Report (2)'!$A$25,FALSE))</f>
        <v/>
      </c>
      <c r="L25" s="377" t="str">
        <f ca="1">IF(VLOOKUP(L8,'Work DB'!$C:$BH,'Daily Report (2)'!$A$25,FALSE)=0,"",VLOOKUP(L8,'Work DB'!$C:$BH,'Daily Report (2)'!$A$25,FALSE))</f>
        <v/>
      </c>
      <c r="M25" s="377" t="str">
        <f ca="1">IF(VLOOKUP(M8,'Work DB'!$C:$BH,'Daily Report (2)'!$A$25,FALSE)=0,"",VLOOKUP(M8,'Work DB'!$C:$BH,'Daily Report (2)'!$A$25,FALSE))</f>
        <v/>
      </c>
      <c r="N25" s="379" t="str">
        <f ca="1">IF(VLOOKUP(N8,'Work DB'!$C:$BH,'Daily Report (2)'!$A$25,FALSE)=0,"",VLOOKUP(N8,'Work DB'!$C:$BH,'Daily Report (2)'!$A$25,FALSE))</f>
        <v/>
      </c>
      <c r="O25" s="698">
        <v>0</v>
      </c>
      <c r="P25" s="680"/>
      <c r="Q25" s="681">
        <v>0</v>
      </c>
      <c r="R25" s="681"/>
      <c r="S25" s="675"/>
      <c r="T25" s="675"/>
      <c r="U25" s="688"/>
      <c r="V25" s="689"/>
      <c r="Y25" s="75"/>
    </row>
    <row r="26" spans="1:63" s="1" customFormat="1" ht="51.75" thickBot="1" x14ac:dyDescent="0.8">
      <c r="A26" s="350">
        <f>'Work DB'!R1</f>
        <v>16</v>
      </c>
      <c r="B26" s="701"/>
      <c r="C26" s="696" t="s">
        <v>504</v>
      </c>
      <c r="D26" s="697"/>
      <c r="E26" s="380" t="str">
        <f ca="1">IF(VLOOKUP(E8,'Work DB'!$C:$BH,'Daily Report (2)'!$A$26,FALSE)=0,"",VLOOKUP(E8,'Work DB'!$C:$BH,'Daily Report (2)'!$A$26,FALSE))</f>
        <v/>
      </c>
      <c r="F26" s="380" t="str">
        <f ca="1">IF(VLOOKUP(F8,'Work DB'!$C:$BH,'Daily Report (2)'!$A$26,FALSE)=0,"",VLOOKUP(F8,'Work DB'!$C:$BH,'Daily Report (2)'!$A$26,FALSE))</f>
        <v/>
      </c>
      <c r="G26" s="380" t="str">
        <f ca="1">IF(VLOOKUP(G8,'Work DB'!$C:$BH,'Daily Report (2)'!$A$26,FALSE)=0,"",VLOOKUP(G8,'Work DB'!$C:$BH,'Daily Report (2)'!$A$26,FALSE))</f>
        <v/>
      </c>
      <c r="H26" s="380" t="str">
        <f ca="1">IF(VLOOKUP(H8,'Work DB'!$C:$BH,'Daily Report (2)'!$A$26,FALSE)=0,"",VLOOKUP(H8,'Work DB'!$C:$BH,'Daily Report (2)'!$A$26,FALSE))</f>
        <v/>
      </c>
      <c r="I26" s="380" t="str">
        <f ca="1">IF(VLOOKUP(I8,'Work DB'!$C:$BH,'Daily Report (2)'!$A$26,FALSE)=0,"",VLOOKUP(I8,'Work DB'!$C:$BH,'Daily Report (2)'!$A$26,FALSE))</f>
        <v/>
      </c>
      <c r="J26" s="380" t="str">
        <f ca="1">IF(VLOOKUP(J8,'Work DB'!$C:$BH,'Daily Report (2)'!$A$26,FALSE)=0,"",VLOOKUP(J8,'Work DB'!$C:$BH,'Daily Report (2)'!$A$26,FALSE))</f>
        <v/>
      </c>
      <c r="K26" s="380" t="str">
        <f ca="1">IF(VLOOKUP(K8,'Work DB'!$C:$BH,'Daily Report (2)'!$A$26,FALSE)=0,"",VLOOKUP(K8,'Work DB'!$C:$BH,'Daily Report (2)'!$A$26,FALSE))</f>
        <v/>
      </c>
      <c r="L26" s="380" t="str">
        <f ca="1">IF(VLOOKUP(L8,'Work DB'!$C:$BH,'Daily Report (2)'!$A$26,FALSE)=0,"",VLOOKUP(L8,'Work DB'!$C:$BH,'Daily Report (2)'!$A$26,FALSE))</f>
        <v/>
      </c>
      <c r="M26" s="380" t="str">
        <f ca="1">IF(VLOOKUP(M8,'Work DB'!$C:$BH,'Daily Report (2)'!$A$26,FALSE)=0,"",VLOOKUP(M8,'Work DB'!$C:$BH,'Daily Report (2)'!$A$26,FALSE))</f>
        <v/>
      </c>
      <c r="N26" s="379" t="str">
        <f ca="1">IF(VLOOKUP(N8,'Work DB'!$C:$BH,'Daily Report (2)'!$A$26,FALSE)=0,"",VLOOKUP(N8,'Work DB'!$C:$BH,'Daily Report (2)'!$A$26,FALSE))</f>
        <v/>
      </c>
      <c r="O26" s="703"/>
      <c r="P26" s="704"/>
      <c r="Q26" s="705"/>
      <c r="R26" s="705"/>
      <c r="S26" s="675"/>
      <c r="T26" s="675"/>
      <c r="U26" s="688"/>
      <c r="V26" s="689"/>
      <c r="Y26" s="75">
        <v>1</v>
      </c>
    </row>
    <row r="27" spans="1:63" s="1" customFormat="1" ht="63" thickTop="1" thickBot="1" x14ac:dyDescent="0.8">
      <c r="A27" s="6"/>
      <c r="B27" s="702"/>
      <c r="C27" s="682" t="s">
        <v>4</v>
      </c>
      <c r="D27" s="683"/>
      <c r="E27" s="27" t="str">
        <f t="shared" ref="E27:N27" ca="1" si="5">IF(1*SUM(E19:E26)&gt;0,1*SUM(E19:E26),"")</f>
        <v/>
      </c>
      <c r="F27" s="27" t="str">
        <f t="shared" ca="1" si="5"/>
        <v/>
      </c>
      <c r="G27" s="27" t="str">
        <f t="shared" ca="1" si="5"/>
        <v/>
      </c>
      <c r="H27" s="27" t="str">
        <f t="shared" ca="1" si="5"/>
        <v/>
      </c>
      <c r="I27" s="27" t="str">
        <f t="shared" ca="1" si="5"/>
        <v/>
      </c>
      <c r="J27" s="27" t="str">
        <f t="shared" ca="1" si="5"/>
        <v/>
      </c>
      <c r="K27" s="27">
        <f t="shared" ca="1" si="5"/>
        <v>266</v>
      </c>
      <c r="L27" s="27">
        <f ca="1">IF(1*SUM(L19:L26)&gt;0,1*SUM(L19:L26),"")</f>
        <v>239.4</v>
      </c>
      <c r="M27" s="66" t="str">
        <f t="shared" ca="1" si="5"/>
        <v/>
      </c>
      <c r="N27" s="262" t="str">
        <f t="shared" ca="1" si="5"/>
        <v/>
      </c>
      <c r="O27" s="685">
        <f>SUM(O19:P26)</f>
        <v>25236.65</v>
      </c>
      <c r="P27" s="734"/>
      <c r="Q27" s="735">
        <f>SUM(Q19:R26)</f>
        <v>285099.69999999995</v>
      </c>
      <c r="R27" s="735"/>
      <c r="S27" s="677"/>
      <c r="T27" s="677"/>
      <c r="U27" s="692"/>
      <c r="V27" s="693"/>
      <c r="Y27" s="75">
        <v>1</v>
      </c>
    </row>
    <row r="28" spans="1:63" s="7" customFormat="1" ht="10.5" thickBot="1" x14ac:dyDescent="0.35">
      <c r="A28" s="8"/>
      <c r="B28" s="298"/>
      <c r="C28" s="299"/>
      <c r="D28" s="299"/>
      <c r="E28" s="301"/>
      <c r="F28" s="301"/>
      <c r="G28" s="301"/>
      <c r="H28" s="301"/>
      <c r="I28" s="301"/>
      <c r="J28" s="301"/>
      <c r="K28" s="301"/>
      <c r="L28" s="301"/>
      <c r="M28" s="301"/>
      <c r="N28" s="301"/>
      <c r="O28" s="301"/>
      <c r="P28" s="301"/>
      <c r="Q28" s="381"/>
      <c r="R28" s="381"/>
      <c r="S28" s="303"/>
      <c r="T28" s="303"/>
      <c r="Y28" s="8">
        <v>1</v>
      </c>
    </row>
    <row r="29" spans="1:63" s="1" customFormat="1" ht="47.25" customHeight="1" x14ac:dyDescent="0.75">
      <c r="A29" s="84">
        <f>'Work DB'!S1</f>
        <v>17</v>
      </c>
      <c r="B29" s="804" t="s">
        <v>454</v>
      </c>
      <c r="C29" s="672" t="s">
        <v>1</v>
      </c>
      <c r="D29" s="672"/>
      <c r="E29" s="374" t="str">
        <f ca="1">IF(VLOOKUP(E8,'Work DB'!$C:$BH,'Daily Report (2)'!$A$29,FALSE)=0,"",VLOOKUP(E8,'Work DB'!$C:$BH,'Daily Report (2)'!$A$29,FALSE))</f>
        <v/>
      </c>
      <c r="F29" s="374" t="str">
        <f ca="1">IF(VLOOKUP(F8,'Work DB'!$C:$BH,'Daily Report (2)'!$A$29,FALSE)=0,"",VLOOKUP(F8,'Work DB'!$C:$BH,'Daily Report (2)'!$A$29,FALSE))</f>
        <v/>
      </c>
      <c r="G29" s="374" t="str">
        <f ca="1">IF(VLOOKUP(G8,'Work DB'!$C:$BH,'Daily Report (2)'!$A$29,FALSE)=0,"",VLOOKUP(G8,'Work DB'!$C:$BH,'Daily Report (2)'!$A$29,FALSE))</f>
        <v/>
      </c>
      <c r="H29" s="374" t="str">
        <f ca="1">IF(VLOOKUP(H8,'Work DB'!$C:$BH,'Daily Report (2)'!$A$29,FALSE)=0,"",VLOOKUP(H8,'Work DB'!$C:$BH,'Daily Report (2)'!$A$29,FALSE))</f>
        <v/>
      </c>
      <c r="I29" s="374" t="str">
        <f ca="1">IF(VLOOKUP(I8,'Work DB'!$C:$BH,'Daily Report (2)'!$A$29,FALSE)=0,"",VLOOKUP(I8,'Work DB'!$C:$BH,'Daily Report (2)'!$A$29,FALSE))</f>
        <v/>
      </c>
      <c r="J29" s="374" t="str">
        <f ca="1">IF(VLOOKUP(J8,'Work DB'!$C:$BH,'Daily Report (2)'!$A$29,FALSE)=0,"",VLOOKUP(J8,'Work DB'!$C:$BH,'Daily Report (2)'!$A$29,FALSE))</f>
        <v/>
      </c>
      <c r="K29" s="374">
        <f ca="1">IF(VLOOKUP(K8,'Work DB'!$C:$BH,'Daily Report (2)'!$A$29,FALSE)=0,"",VLOOKUP(K8,'Work DB'!$C:$BH,'Daily Report (2)'!$A$29,FALSE))</f>
        <v>1156.9624999999999</v>
      </c>
      <c r="L29" s="374">
        <f ca="1">IF(VLOOKUP(L8,'Work DB'!$C:$BH,'Daily Report (2)'!$A$29,FALSE)=0,"",VLOOKUP(L8,'Work DB'!$C:$BH,'Daily Report (2)'!$A$29,FALSE))</f>
        <v>1659.9375000000002</v>
      </c>
      <c r="M29" s="375">
        <f ca="1">IF(VLOOKUP(M8,'Work DB'!$C:$BH,'Daily Report (2)'!$A$29,FALSE)=0,"",VLOOKUP(M8,'Work DB'!$C:$BH,'Daily Report (2)'!$A$29,FALSE))</f>
        <v>1344.9825000000001</v>
      </c>
      <c r="N29" s="376">
        <f ca="1">IF(VLOOKUP(N8,'Work DB'!$C:$BH,'Daily Report (2)'!$A$29,FALSE)=0,"",VLOOKUP(N8,'Work DB'!$C:$BH,'Daily Report (2)'!$A$29,FALSE))</f>
        <v>1512.9974999999999</v>
      </c>
      <c r="O29" s="673">
        <f>'Daily Report'!AR28</f>
        <v>45450.574999999997</v>
      </c>
      <c r="P29" s="674"/>
      <c r="Q29" s="674">
        <f>HLOOKUP(A29,'Work DB'!$1:$2,2,FALSE)</f>
        <v>374645.84750000015</v>
      </c>
      <c r="R29" s="674"/>
      <c r="S29" s="728">
        <v>2200183</v>
      </c>
      <c r="T29" s="729"/>
      <c r="U29" s="783">
        <f>Q35/S29</f>
        <v>0.20624595658633857</v>
      </c>
      <c r="V29" s="784"/>
      <c r="Y29" s="75">
        <f>Q29</f>
        <v>374645.84750000015</v>
      </c>
    </row>
    <row r="30" spans="1:63" s="1" customFormat="1" ht="51" x14ac:dyDescent="0.75">
      <c r="A30" s="84">
        <f>'Work DB'!T1</f>
        <v>18</v>
      </c>
      <c r="B30" s="805"/>
      <c r="C30" s="678" t="s">
        <v>7</v>
      </c>
      <c r="D30" s="678"/>
      <c r="E30" s="377" t="str">
        <f ca="1">IF(VLOOKUP(E8,'Work DB'!$C:$BH,'Daily Report (2)'!$A$30,FALSE)=0,"",VLOOKUP(E8,'Work DB'!$C:$BH,'Daily Report (2)'!$A$30,FALSE))</f>
        <v/>
      </c>
      <c r="F30" s="377" t="str">
        <f ca="1">IF(VLOOKUP(F8,'Work DB'!$C:$BH,'Daily Report (2)'!$A$30,FALSE)=0,"",VLOOKUP(F8,'Work DB'!$C:$BH,'Daily Report (2)'!$A$30,FALSE))</f>
        <v/>
      </c>
      <c r="G30" s="377" t="str">
        <f ca="1">IF(VLOOKUP(G8,'Work DB'!$C:$BH,'Daily Report (2)'!$A$30,FALSE)=0,"",VLOOKUP(G8,'Work DB'!$C:$BH,'Daily Report (2)'!$A$30,FALSE))</f>
        <v/>
      </c>
      <c r="H30" s="377" t="str">
        <f ca="1">IF(VLOOKUP(H8,'Work DB'!$C:$BH,'Daily Report (2)'!$A$30,FALSE)=0,"",VLOOKUP(H8,'Work DB'!$C:$BH,'Daily Report (2)'!$A$30,FALSE))</f>
        <v/>
      </c>
      <c r="I30" s="377" t="str">
        <f ca="1">IF(VLOOKUP(I8,'Work DB'!$C:$BH,'Daily Report (2)'!$A$30,FALSE)=0,"",VLOOKUP(I8,'Work DB'!$C:$BH,'Daily Report (2)'!$A$30,FALSE))</f>
        <v/>
      </c>
      <c r="J30" s="377" t="str">
        <f ca="1">IF(VLOOKUP(J8,'Work DB'!$C:$BH,'Daily Report (2)'!$A$30,FALSE)=0,"",VLOOKUP(J8,'Work DB'!$C:$BH,'Daily Report (2)'!$A$30,FALSE))</f>
        <v/>
      </c>
      <c r="K30" s="377" t="str">
        <f ca="1">IF(VLOOKUP(K8,'Work DB'!$C:$BH,'Daily Report (2)'!$A$30,FALSE)=0,"",VLOOKUP(K8,'Work DB'!$C:$BH,'Daily Report (2)'!$A$30,FALSE))</f>
        <v/>
      </c>
      <c r="L30" s="377" t="str">
        <f ca="1">IF(VLOOKUP(L8,'Work DB'!$C:$BH,'Daily Report (2)'!$A$30,FALSE)=0,"",VLOOKUP(L8,'Work DB'!$C:$BH,'Daily Report (2)'!$A$30,FALSE))</f>
        <v/>
      </c>
      <c r="M30" s="378" t="str">
        <f ca="1">IF(VLOOKUP(M8,'Work DB'!$C:$BH,'Daily Report (2)'!$A$30,FALSE)=0,"",VLOOKUP(M8,'Work DB'!$C:$BH,'Daily Report (2)'!$A$30,FALSE))</f>
        <v/>
      </c>
      <c r="N30" s="379" t="str">
        <f ca="1">IF(VLOOKUP(N8,'Work DB'!$C:$BH,'Daily Report (2)'!$A$30,FALSE)=0,"",VLOOKUP(N8,'Work DB'!$C:$BH,'Daily Report (2)'!$A$30,FALSE))</f>
        <v/>
      </c>
      <c r="O30" s="680">
        <f>'Daily Report'!AR29</f>
        <v>4775</v>
      </c>
      <c r="P30" s="681"/>
      <c r="Q30" s="681">
        <f>HLOOKUP(A30,'Work DB'!$1:$2,2,FALSE)</f>
        <v>79133</v>
      </c>
      <c r="R30" s="681"/>
      <c r="S30" s="730"/>
      <c r="T30" s="731"/>
      <c r="U30" s="785"/>
      <c r="V30" s="786"/>
      <c r="Y30" s="75">
        <f>Q30</f>
        <v>79133</v>
      </c>
    </row>
    <row r="31" spans="1:63" s="1" customFormat="1" ht="51" hidden="1" x14ac:dyDescent="0.75">
      <c r="A31" s="84">
        <f>'Work DB'!U1</f>
        <v>19</v>
      </c>
      <c r="B31" s="805"/>
      <c r="C31" s="678"/>
      <c r="D31" s="678"/>
      <c r="E31" s="377" t="str">
        <f ca="1">IF(VLOOKUP(E8,'Work DB'!$C:$BH,'Daily Report (2)'!$A$31,FALSE)=0,"",VLOOKUP(E8,'Work DB'!$C:$BH,'Daily Report (2)'!$A$31,FALSE))</f>
        <v/>
      </c>
      <c r="F31" s="377" t="str">
        <f ca="1">IF(VLOOKUP(F8,'Work DB'!$C:$BH,'Daily Report (2)'!$A$31,FALSE)=0,"",VLOOKUP(F8,'Work DB'!$C:$BH,'Daily Report (2)'!$A$31,FALSE))</f>
        <v/>
      </c>
      <c r="G31" s="377" t="str">
        <f ca="1">IF(VLOOKUP(G8,'Work DB'!$C:$BH,'Daily Report (2)'!$A$31,FALSE)=0,"",VLOOKUP(G8,'Work DB'!$C:$BH,'Daily Report (2)'!$A$31,FALSE))</f>
        <v/>
      </c>
      <c r="H31" s="377" t="str">
        <f ca="1">IF(VLOOKUP(H8,'Work DB'!$C:$BH,'Daily Report (2)'!$A$31,FALSE)=0,"",VLOOKUP(H8,'Work DB'!$C:$BH,'Daily Report (2)'!$A$31,FALSE))</f>
        <v/>
      </c>
      <c r="I31" s="377" t="str">
        <f ca="1">IF(VLOOKUP(I8,'Work DB'!$C:$BH,'Daily Report (2)'!$A$31,FALSE)=0,"",VLOOKUP(I8,'Work DB'!$C:$BH,'Daily Report (2)'!$A$31,FALSE))</f>
        <v/>
      </c>
      <c r="J31" s="377" t="str">
        <f ca="1">IF(VLOOKUP(J8,'Work DB'!$C:$BH,'Daily Report (2)'!$A$31,FALSE)=0,"",VLOOKUP(J8,'Work DB'!$C:$BH,'Daily Report (2)'!$A$31,FALSE))</f>
        <v/>
      </c>
      <c r="K31" s="377" t="str">
        <f ca="1">IF(VLOOKUP(K8,'Work DB'!$C:$BH,'Daily Report (2)'!$A$31,FALSE)=0,"",VLOOKUP(K8,'Work DB'!$C:$BH,'Daily Report (2)'!$A$31,FALSE))</f>
        <v/>
      </c>
      <c r="L31" s="377" t="str">
        <f ca="1">IF(VLOOKUP(L8,'Work DB'!$C:$BH,'Daily Report (2)'!$A$31,FALSE)=0,"",VLOOKUP(L8,'Work DB'!$C:$BH,'Daily Report (2)'!$A$31,FALSE))</f>
        <v/>
      </c>
      <c r="M31" s="378" t="str">
        <f ca="1">IF(VLOOKUP(M8,'Work DB'!$C:$BH,'Daily Report (2)'!$A$31,FALSE)=0,"",VLOOKUP(M8,'Work DB'!$C:$BH,'Daily Report (2)'!$A$31,FALSE))</f>
        <v/>
      </c>
      <c r="N31" s="379" t="str">
        <f ca="1">IF(VLOOKUP(N8,'Work DB'!$C:$BH,'Daily Report (2)'!$A$31,FALSE)=0,"",VLOOKUP(N8,'Work DB'!$C:$BH,'Daily Report (2)'!$A$31,FALSE))</f>
        <v/>
      </c>
      <c r="O31" s="680"/>
      <c r="P31" s="681"/>
      <c r="Q31" s="681"/>
      <c r="R31" s="681"/>
      <c r="S31" s="730"/>
      <c r="T31" s="731"/>
      <c r="U31" s="785"/>
      <c r="V31" s="786"/>
      <c r="Y31" s="75">
        <f>Q31</f>
        <v>0</v>
      </c>
    </row>
    <row r="32" spans="1:63" s="1" customFormat="1" ht="51" hidden="1" x14ac:dyDescent="0.75">
      <c r="A32" s="84">
        <f>'Work DB'!V1</f>
        <v>20</v>
      </c>
      <c r="B32" s="805"/>
      <c r="C32" s="678"/>
      <c r="D32" s="678"/>
      <c r="E32" s="377" t="str">
        <f ca="1">IF(VLOOKUP(E8,'Work DB'!$C:$BH,'Daily Report (2)'!$A$32,FALSE)=0,"",VLOOKUP(E8,'Work DB'!$C:$BH,'Daily Report (2)'!$A$32,FALSE))</f>
        <v/>
      </c>
      <c r="F32" s="377" t="str">
        <f ca="1">IF(VLOOKUP(F8,'Work DB'!$C:$BH,'Daily Report (2)'!$A$32,FALSE)=0,"",VLOOKUP(F8,'Work DB'!$C:$BH,'Daily Report (2)'!$A$32,FALSE))</f>
        <v/>
      </c>
      <c r="G32" s="377" t="str">
        <f ca="1">IF(VLOOKUP(G8,'Work DB'!$C:$BH,'Daily Report (2)'!$A$32,FALSE)=0,"",VLOOKUP(G8,'Work DB'!$C:$BH,'Daily Report (2)'!$A$32,FALSE))</f>
        <v/>
      </c>
      <c r="H32" s="377" t="str">
        <f ca="1">IF(VLOOKUP(H8,'Work DB'!$C:$BH,'Daily Report (2)'!$A$32,FALSE)=0,"",VLOOKUP(H8,'Work DB'!$C:$BH,'Daily Report (2)'!$A$32,FALSE))</f>
        <v/>
      </c>
      <c r="I32" s="377" t="str">
        <f ca="1">IF(VLOOKUP(I8,'Work DB'!$C:$BH,'Daily Report (2)'!$A$32,FALSE)=0,"",VLOOKUP(I8,'Work DB'!$C:$BH,'Daily Report (2)'!$A$32,FALSE))</f>
        <v/>
      </c>
      <c r="J32" s="377" t="str">
        <f ca="1">IF(VLOOKUP(J8,'Work DB'!$C:$BH,'Daily Report (2)'!$A$32,FALSE)=0,"",VLOOKUP(J8,'Work DB'!$C:$BH,'Daily Report (2)'!$A$32,FALSE))</f>
        <v/>
      </c>
      <c r="K32" s="377" t="str">
        <f ca="1">IF(VLOOKUP(K8,'Work DB'!$C:$BH,'Daily Report (2)'!$A$32,FALSE)=0,"",VLOOKUP(K8,'Work DB'!$C:$BH,'Daily Report (2)'!$A$32,FALSE))</f>
        <v/>
      </c>
      <c r="L32" s="377" t="str">
        <f ca="1">IF(VLOOKUP(L8,'Work DB'!$C:$BH,'Daily Report (2)'!$A$32,FALSE)=0,"",VLOOKUP(L8,'Work DB'!$C:$BH,'Daily Report (2)'!$A$32,FALSE))</f>
        <v/>
      </c>
      <c r="M32" s="378" t="str">
        <f ca="1">IF(VLOOKUP(M8,'Work DB'!$C:$BH,'Daily Report (2)'!$A$32,FALSE)=0,"",VLOOKUP(M8,'Work DB'!$C:$BH,'Daily Report (2)'!$A$32,FALSE))</f>
        <v/>
      </c>
      <c r="N32" s="379" t="str">
        <f ca="1">IF(VLOOKUP(N8,'Work DB'!$C:$BH,'Daily Report (2)'!$A$32,FALSE)=0,"",VLOOKUP(N8,'Work DB'!$C:$BH,'Daily Report (2)'!$A$32,FALSE))</f>
        <v/>
      </c>
      <c r="O32" s="680"/>
      <c r="P32" s="681"/>
      <c r="Q32" s="681"/>
      <c r="R32" s="681"/>
      <c r="S32" s="730"/>
      <c r="T32" s="731"/>
      <c r="U32" s="785"/>
      <c r="V32" s="786"/>
      <c r="Y32" s="75">
        <f>Q32</f>
        <v>0</v>
      </c>
    </row>
    <row r="33" spans="1:25" s="1" customFormat="1" ht="51" hidden="1" x14ac:dyDescent="0.75">
      <c r="A33" s="84">
        <f>'Work DB'!W1</f>
        <v>21</v>
      </c>
      <c r="B33" s="805"/>
      <c r="C33" s="678"/>
      <c r="D33" s="678"/>
      <c r="E33" s="377" t="str">
        <f ca="1">IF(VLOOKUP(E8,'Work DB'!$C:$BH,'Daily Report (2)'!$A$33,FALSE)=0,"",VLOOKUP(E8,'Work DB'!$C:$BH,'Daily Report (2)'!$A$33,FALSE))</f>
        <v/>
      </c>
      <c r="F33" s="377" t="str">
        <f ca="1">IF(VLOOKUP(F8,'Work DB'!$C:$BH,'Daily Report (2)'!$A$33,FALSE)=0,"",VLOOKUP(F8,'Work DB'!$C:$BH,'Daily Report (2)'!$A$33,FALSE))</f>
        <v/>
      </c>
      <c r="G33" s="377" t="str">
        <f ca="1">IF(VLOOKUP(G8,'Work DB'!$C:$BH,'Daily Report (2)'!$A$33,FALSE)=0,"",VLOOKUP(G8,'Work DB'!$C:$BH,'Daily Report (2)'!$A$33,FALSE))</f>
        <v/>
      </c>
      <c r="H33" s="377" t="str">
        <f ca="1">IF(VLOOKUP(H8,'Work DB'!$C:$BH,'Daily Report (2)'!$A$33,FALSE)=0,"",VLOOKUP(H8,'Work DB'!$C:$BH,'Daily Report (2)'!$A$33,FALSE))</f>
        <v/>
      </c>
      <c r="I33" s="377" t="str">
        <f ca="1">IF(VLOOKUP(I8,'Work DB'!$C:$BH,'Daily Report (2)'!$A$33,FALSE)=0,"",VLOOKUP(I8,'Work DB'!$C:$BH,'Daily Report (2)'!$A$33,FALSE))</f>
        <v/>
      </c>
      <c r="J33" s="377" t="str">
        <f ca="1">IF(VLOOKUP(J8,'Work DB'!$C:$BH,'Daily Report (2)'!$A$33,FALSE)=0,"",VLOOKUP(J8,'Work DB'!$C:$BH,'Daily Report (2)'!$A$33,FALSE))</f>
        <v/>
      </c>
      <c r="K33" s="377" t="str">
        <f ca="1">IF(VLOOKUP(K8,'Work DB'!$C:$BH,'Daily Report (2)'!$A$33,FALSE)=0,"",VLOOKUP(K8,'Work DB'!$C:$BH,'Daily Report (2)'!$A$33,FALSE))</f>
        <v/>
      </c>
      <c r="L33" s="377" t="str">
        <f ca="1">IF(VLOOKUP(L8,'Work DB'!$C:$BH,'Daily Report (2)'!$A$33,FALSE)=0,"",VLOOKUP(L8,'Work DB'!$C:$BH,'Daily Report (2)'!$A$33,FALSE))</f>
        <v/>
      </c>
      <c r="M33" s="378" t="str">
        <f ca="1">IF(VLOOKUP(M8,'Work DB'!$C:$BH,'Daily Report (2)'!$A$33,FALSE)=0,"",VLOOKUP(M8,'Work DB'!$C:$BH,'Daily Report (2)'!$A$33,FALSE))</f>
        <v/>
      </c>
      <c r="N33" s="379" t="str">
        <f ca="1">IF(VLOOKUP(N8,'Work DB'!$C:$BH,'Daily Report (2)'!$A$33,FALSE)=0,"",VLOOKUP(N8,'Work DB'!$C:$BH,'Daily Report (2)'!$A$33,FALSE))</f>
        <v/>
      </c>
      <c r="O33" s="680"/>
      <c r="P33" s="681"/>
      <c r="Q33" s="681"/>
      <c r="R33" s="681"/>
      <c r="S33" s="730"/>
      <c r="T33" s="731"/>
      <c r="U33" s="785"/>
      <c r="V33" s="786"/>
      <c r="Y33" s="75">
        <f>Q33</f>
        <v>0</v>
      </c>
    </row>
    <row r="34" spans="1:25" s="1" customFormat="1" ht="51.75" thickBot="1" x14ac:dyDescent="0.8">
      <c r="A34" s="84">
        <f>'Work DB'!Y1</f>
        <v>23</v>
      </c>
      <c r="B34" s="805"/>
      <c r="C34" s="697"/>
      <c r="D34" s="697"/>
      <c r="E34" s="380" t="str">
        <f ca="1">IF(VLOOKUP(E8,'Work DB'!$C:$BH,'Daily Report (2)'!$A$34,FALSE)=0,"",VLOOKUP(E8,'Work DB'!$C:$BH,'Daily Report (2)'!$A$34,FALSE))</f>
        <v/>
      </c>
      <c r="F34" s="380" t="str">
        <f ca="1">IF(VLOOKUP(F8,'Work DB'!$C:$BH,'Daily Report (2)'!$A$34,FALSE)=0,"",VLOOKUP(F8,'Work DB'!$C:$BH,'Daily Report (2)'!$A$34,FALSE))</f>
        <v/>
      </c>
      <c r="G34" s="380" t="str">
        <f ca="1">IF(VLOOKUP(G8,'Work DB'!$C:$BH,'Daily Report (2)'!$A$34,FALSE)=0,"",VLOOKUP(G8,'Work DB'!$C:$BH,'Daily Report (2)'!$A$34,FALSE))</f>
        <v/>
      </c>
      <c r="H34" s="380" t="str">
        <f ca="1">IF(VLOOKUP(H8,'Work DB'!$C:$BH,'Daily Report (2)'!$A$34,FALSE)=0,"",VLOOKUP(H8,'Work DB'!$C:$BH,'Daily Report (2)'!$A$34,FALSE))</f>
        <v/>
      </c>
      <c r="I34" s="380" t="str">
        <f ca="1">IF(VLOOKUP(I8,'Work DB'!$C:$BH,'Daily Report (2)'!$A$34,FALSE)=0,"",VLOOKUP(I8,'Work DB'!$C:$BH,'Daily Report (2)'!$A$34,FALSE))</f>
        <v/>
      </c>
      <c r="J34" s="380" t="str">
        <f ca="1">IF(VLOOKUP(J8,'Work DB'!$C:$BH,'Daily Report (2)'!$A$34,FALSE)=0,"",VLOOKUP(J8,'Work DB'!$C:$BH,'Daily Report (2)'!$A$34,FALSE))</f>
        <v/>
      </c>
      <c r="K34" s="380" t="str">
        <f ca="1">IF(VLOOKUP(K8,'Work DB'!$C:$BH,'Daily Report (2)'!$A$34,FALSE)=0,"",VLOOKUP(K8,'Work DB'!$C:$BH,'Daily Report (2)'!$A$34,FALSE))</f>
        <v/>
      </c>
      <c r="L34" s="380" t="str">
        <f ca="1">IF(VLOOKUP(L8,'Work DB'!$C:$BH,'Daily Report (2)'!$A$34,FALSE)=0,"",VLOOKUP(L8,'Work DB'!$C:$BH,'Daily Report (2)'!$A$34,FALSE))</f>
        <v/>
      </c>
      <c r="M34" s="382" t="str">
        <f ca="1">IF(VLOOKUP(M8,'Work DB'!$C:$BH,'Daily Report (2)'!$A$34,FALSE)=0,"",VLOOKUP(M8,'Work DB'!$C:$BH,'Daily Report (2)'!$A$34,FALSE))</f>
        <v/>
      </c>
      <c r="N34" s="383" t="str">
        <f ca="1">IF(VLOOKUP(N8,'Work DB'!$C:$BH,'Daily Report (2)'!$A$34,FALSE)=0,"",VLOOKUP(N8,'Work DB'!$C:$BH,'Daily Report (2)'!$A$34,FALSE))</f>
        <v/>
      </c>
      <c r="O34" s="680"/>
      <c r="P34" s="681"/>
      <c r="Q34" s="782"/>
      <c r="R34" s="782"/>
      <c r="S34" s="730"/>
      <c r="T34" s="731"/>
      <c r="U34" s="785"/>
      <c r="V34" s="786"/>
      <c r="Y34" s="75">
        <v>1</v>
      </c>
    </row>
    <row r="35" spans="1:25" s="1" customFormat="1" ht="62.25" thickTop="1" x14ac:dyDescent="0.75">
      <c r="A35" s="6"/>
      <c r="B35" s="805"/>
      <c r="C35" s="736" t="s">
        <v>4</v>
      </c>
      <c r="D35" s="736"/>
      <c r="E35" s="37" t="str">
        <f t="shared" ref="E35:M35" ca="1" si="6">IF(1*SUM(E29:E34)&gt;0,1*SUM(E29:E34),"")</f>
        <v/>
      </c>
      <c r="F35" s="37" t="str">
        <f t="shared" ca="1" si="6"/>
        <v/>
      </c>
      <c r="G35" s="37" t="str">
        <f t="shared" ca="1" si="6"/>
        <v/>
      </c>
      <c r="H35" s="37" t="str">
        <f t="shared" ca="1" si="6"/>
        <v/>
      </c>
      <c r="I35" s="37" t="str">
        <f t="shared" ca="1" si="6"/>
        <v/>
      </c>
      <c r="J35" s="37" t="str">
        <f t="shared" ca="1" si="6"/>
        <v/>
      </c>
      <c r="K35" s="37">
        <f t="shared" ca="1" si="6"/>
        <v>1156.9624999999999</v>
      </c>
      <c r="L35" s="37">
        <f ca="1">IF(1*SUM(L29:L34)&gt;0,1*SUM(L29:L34),"")</f>
        <v>1659.9375000000002</v>
      </c>
      <c r="M35" s="69">
        <f t="shared" ca="1" si="6"/>
        <v>1344.9825000000001</v>
      </c>
      <c r="N35" s="263">
        <f ca="1">IF(1*SUM(N29:N34)&gt;0,1*SUM(N29:N34),"")</f>
        <v>1512.9974999999999</v>
      </c>
      <c r="O35" s="737">
        <f>SUM(O29:P34)</f>
        <v>50225.574999999997</v>
      </c>
      <c r="P35" s="738"/>
      <c r="Q35" s="738">
        <f>SUM(Q29:R34)</f>
        <v>453778.84750000015</v>
      </c>
      <c r="R35" s="738"/>
      <c r="S35" s="730"/>
      <c r="T35" s="731"/>
      <c r="U35" s="785"/>
      <c r="V35" s="786"/>
      <c r="Y35" s="75">
        <v>1</v>
      </c>
    </row>
    <row r="36" spans="1:25" s="1" customFormat="1" ht="81.75" thickBot="1" x14ac:dyDescent="0.8">
      <c r="A36" s="51"/>
      <c r="B36" s="806"/>
      <c r="C36" s="739" t="s">
        <v>33</v>
      </c>
      <c r="D36" s="739"/>
      <c r="E36" s="265" t="str">
        <f ca="1">IF(1*SUM(E29:E34)&lt;=0,"",AVERAGEIFS($E$35:E35,$E$35:E35,"&gt;"&amp;0))</f>
        <v/>
      </c>
      <c r="F36" s="265" t="str">
        <f ca="1">IF(1*SUM(F29:F34)&lt;=0,"",AVERAGEIFS($E$35:F35,$E$35:F35,"&gt;"&amp;0))</f>
        <v/>
      </c>
      <c r="G36" s="265" t="str">
        <f ca="1">IF(1*SUM(G29:G34)&lt;=0,"",AVERAGEIFS($E$35:G35,$E$35:G35,"&gt;"&amp;0))</f>
        <v/>
      </c>
      <c r="H36" s="265" t="str">
        <f ca="1">IF(1*SUM(H29:H34)&lt;=0,"",AVERAGEIFS($E$35:H35,$E$35:H35,"&gt;"&amp;0))</f>
        <v/>
      </c>
      <c r="I36" s="265" t="str">
        <f ca="1">IF(1*SUM(I29:I34)&lt;=0,"",AVERAGEIFS($E$35:I35,$E$35:I35,"&gt;"&amp;0))</f>
        <v/>
      </c>
      <c r="J36" s="265" t="str">
        <f ca="1">IF(1*SUM(J29:J34)&lt;=0,"",AVERAGEIFS($E$35:J35,$E$35:J35,"&gt;"&amp;0))</f>
        <v/>
      </c>
      <c r="K36" s="265">
        <f ca="1">IF(1*SUM(K29:K34)&lt;=0,"",AVERAGEIFS($E$35:K35,$E$35:K35,"&gt;"&amp;0))</f>
        <v>1156.9624999999999</v>
      </c>
      <c r="L36" s="265">
        <f ca="1">IF(1*SUM(L29:L34)&lt;=0,"",AVERAGEIFS($E$35:L35,$E$35:L35,"&gt;"&amp;0))</f>
        <v>1408.45</v>
      </c>
      <c r="M36" s="266">
        <f ca="1">IF(1*SUM(M29:M34)&lt;=0,"",AVERAGEIFS($E$35:M35,$E$35:M35,"&gt;"&amp;0))</f>
        <v>1387.2941666666666</v>
      </c>
      <c r="N36" s="267">
        <f ca="1">IF(1*SUM(N29:N34)&lt;=0,"",AVERAGEIFS($E$35:N35,$E$35:N35,"&gt;"&amp;0))</f>
        <v>1418.7199999999998</v>
      </c>
      <c r="O36" s="740">
        <f>'Daily Report'!AR35</f>
        <v>2790.3097222222223</v>
      </c>
      <c r="P36" s="741"/>
      <c r="Q36" s="742"/>
      <c r="R36" s="741"/>
      <c r="S36" s="732"/>
      <c r="T36" s="733"/>
      <c r="U36" s="787"/>
      <c r="V36" s="788"/>
      <c r="Y36" s="3">
        <v>1</v>
      </c>
    </row>
    <row r="37" spans="1:25" s="7" customFormat="1" ht="10.5" thickBot="1" x14ac:dyDescent="0.35">
      <c r="A37" s="8"/>
      <c r="B37" s="298"/>
      <c r="C37" s="299"/>
      <c r="D37" s="299"/>
      <c r="E37" s="301"/>
      <c r="F37" s="301"/>
      <c r="G37" s="301"/>
      <c r="H37" s="301"/>
      <c r="I37" s="301"/>
      <c r="J37" s="301"/>
      <c r="K37" s="301"/>
      <c r="L37" s="301"/>
      <c r="M37" s="301"/>
      <c r="N37" s="301"/>
      <c r="O37" s="301"/>
      <c r="P37" s="301"/>
      <c r="Q37" s="381"/>
      <c r="R37" s="381"/>
      <c r="S37" s="303"/>
      <c r="T37" s="303"/>
      <c r="Y37" s="8">
        <f>1</f>
        <v>1</v>
      </c>
    </row>
    <row r="38" spans="1:25" s="1" customFormat="1" ht="51.75" thickBot="1" x14ac:dyDescent="0.8">
      <c r="A38" s="84">
        <f>'Work DB'!Z1</f>
        <v>24</v>
      </c>
      <c r="B38" s="801" t="s">
        <v>452</v>
      </c>
      <c r="C38" s="802"/>
      <c r="D38" s="803"/>
      <c r="E38" s="384" t="str">
        <f ca="1">IF(VLOOKUP(E8,'Work DB'!$C:$BH,'Daily Report (2)'!$A$38,FALSE)=0,"",VLOOKUP(E8,'Work DB'!$C:$BH,'Daily Report (2)'!$A$38,FALSE))</f>
        <v/>
      </c>
      <c r="F38" s="384" t="str">
        <f ca="1">IF(VLOOKUP(F8,'Work DB'!$C:$BH,'Daily Report (2)'!$A$38,FALSE)=0,"",VLOOKUP(F8,'Work DB'!$C:$BH,'Daily Report (2)'!$A$38,FALSE))</f>
        <v/>
      </c>
      <c r="G38" s="384" t="str">
        <f ca="1">IF(VLOOKUP(G8,'Work DB'!$C:$BH,'Daily Report (2)'!$A$38,FALSE)=0,"",VLOOKUP(G8,'Work DB'!$C:$BH,'Daily Report (2)'!$A$38,FALSE))</f>
        <v/>
      </c>
      <c r="H38" s="384" t="str">
        <f ca="1">IF(VLOOKUP(H8,'Work DB'!$C:$BH,'Daily Report (2)'!$A$38,FALSE)=0,"",VLOOKUP(H8,'Work DB'!$C:$BH,'Daily Report (2)'!$A$38,FALSE))</f>
        <v/>
      </c>
      <c r="I38" s="384" t="str">
        <f ca="1">IF(VLOOKUP(I8,'Work DB'!$C:$BH,'Daily Report (2)'!$A$38,FALSE)=0,"",VLOOKUP(I8,'Work DB'!$C:$BH,'Daily Report (2)'!$A$38,FALSE))</f>
        <v/>
      </c>
      <c r="J38" s="384" t="str">
        <f ca="1">IF(VLOOKUP(J8,'Work DB'!$C:$BH,'Daily Report (2)'!$A$38,FALSE)=0,"",VLOOKUP(J8,'Work DB'!$C:$BH,'Daily Report (2)'!$A$38,FALSE))</f>
        <v/>
      </c>
      <c r="K38" s="384" t="str">
        <f ca="1">IF(VLOOKUP(K8,'Work DB'!$C:$BH,'Daily Report (2)'!$A$38,FALSE)=0,"",VLOOKUP(K8,'Work DB'!$C:$BH,'Daily Report (2)'!$A$38,FALSE))</f>
        <v/>
      </c>
      <c r="L38" s="384" t="str">
        <f ca="1">IF(VLOOKUP(L8,'Work DB'!$C:$BH,'Daily Report (2)'!$A$38,FALSE)=0,"",VLOOKUP(L8,'Work DB'!$C:$BH,'Daily Report (2)'!$A$38,FALSE))</f>
        <v/>
      </c>
      <c r="M38" s="385" t="str">
        <f ca="1">IF(VLOOKUP(M8,'Work DB'!$C:$BH,'Daily Report (2)'!$A$38,FALSE)=0,"",VLOOKUP(M8,'Work DB'!$C:$BH,'Daily Report (2)'!$A$38,FALSE))</f>
        <v/>
      </c>
      <c r="N38" s="386" t="str">
        <f ca="1">IF(VLOOKUP(N8,'Work DB'!$C:$BH,'Daily Report (2)'!$A$38,FALSE)=0,"",VLOOKUP(N8,'Work DB'!$C:$BH,'Daily Report (2)'!$A$38,FALSE))</f>
        <v/>
      </c>
      <c r="O38" s="793">
        <f>'Daily Report'!AJ37</f>
        <v>0</v>
      </c>
      <c r="P38" s="794"/>
      <c r="Q38" s="795">
        <f>HLOOKUP(A38,'Work DB'!$1:$2,2,FALSE)</f>
        <v>256947</v>
      </c>
      <c r="R38" s="795"/>
      <c r="S38" s="796">
        <f>416582+197346+428980</f>
        <v>1042908</v>
      </c>
      <c r="T38" s="796"/>
      <c r="U38" s="797">
        <f>Q38/S38</f>
        <v>0.24637551922125442</v>
      </c>
      <c r="V38" s="798"/>
      <c r="Y38" s="75">
        <v>1</v>
      </c>
    </row>
    <row r="39" spans="1:25" s="7" customFormat="1" ht="10.5" thickBot="1" x14ac:dyDescent="0.35">
      <c r="A39" s="8"/>
      <c r="B39" s="298"/>
      <c r="C39" s="299"/>
      <c r="D39" s="299"/>
      <c r="E39" s="301"/>
      <c r="F39" s="301"/>
      <c r="G39" s="301"/>
      <c r="H39" s="301"/>
      <c r="I39" s="301"/>
      <c r="J39" s="301"/>
      <c r="K39" s="301"/>
      <c r="L39" s="301"/>
      <c r="M39" s="301"/>
      <c r="N39" s="301"/>
      <c r="O39" s="301"/>
      <c r="P39" s="301"/>
      <c r="Q39" s="381"/>
      <c r="R39" s="381"/>
      <c r="S39" s="303"/>
      <c r="T39" s="303"/>
      <c r="Y39" s="8">
        <v>1</v>
      </c>
    </row>
    <row r="40" spans="1:25" s="1" customFormat="1" ht="62.25" customHeight="1" x14ac:dyDescent="0.75">
      <c r="A40" s="84">
        <f>'Work DB'!AA1</f>
        <v>25</v>
      </c>
      <c r="B40" s="804" t="s">
        <v>457</v>
      </c>
      <c r="C40" s="672" t="s">
        <v>1</v>
      </c>
      <c r="D40" s="672"/>
      <c r="E40" s="374" t="str">
        <f ca="1">IF(VLOOKUP(E8,'Work DB'!$C:$BH,'Daily Report (2)'!$A$40,FALSE)=0,"",VLOOKUP(E8,'Work DB'!$C:$BH,'Daily Report (2)'!$A$40,FALSE))</f>
        <v/>
      </c>
      <c r="F40" s="374" t="str">
        <f ca="1">IF(VLOOKUP(F8,'Work DB'!$C:$BH,'Daily Report (2)'!$A$40,FALSE)=0,"",VLOOKUP(F8,'Work DB'!$C:$BH,'Daily Report (2)'!$A$40,FALSE))</f>
        <v/>
      </c>
      <c r="G40" s="374" t="str">
        <f ca="1">IF(VLOOKUP(G8,'Work DB'!$C:$BH,'Daily Report (2)'!$A$40,FALSE)=0,"",VLOOKUP(G8,'Work DB'!$C:$BH,'Daily Report (2)'!$A$40,FALSE))</f>
        <v/>
      </c>
      <c r="H40" s="374" t="str">
        <f ca="1">IF(VLOOKUP(H8,'Work DB'!$C:$BH,'Daily Report (2)'!$A$40,FALSE)=0,"",VLOOKUP(H8,'Work DB'!$C:$BH,'Daily Report (2)'!$A$40,FALSE))</f>
        <v/>
      </c>
      <c r="I40" s="374" t="str">
        <f ca="1">IF(VLOOKUP(I8,'Work DB'!$C:$BH,'Daily Report (2)'!$A$40,FALSE)=0,"",VLOOKUP(I8,'Work DB'!$C:$BH,'Daily Report (2)'!$A$40,FALSE))</f>
        <v/>
      </c>
      <c r="J40" s="374" t="str">
        <f ca="1">IF(VLOOKUP(J8,'Work DB'!$C:$BH,'Daily Report (2)'!$A$40,FALSE)=0,"",VLOOKUP(J8,'Work DB'!$C:$BH,'Daily Report (2)'!$A$40,FALSE))</f>
        <v/>
      </c>
      <c r="K40" s="374">
        <f ca="1">IF(VLOOKUP(K8,'Work DB'!$C:$BH,'Daily Report (2)'!$A$40,FALSE)=0,"",VLOOKUP(K8,'Work DB'!$C:$BH,'Daily Report (2)'!$A$40,FALSE))</f>
        <v>47.2</v>
      </c>
      <c r="L40" s="374">
        <f ca="1">IF(VLOOKUP(L8,'Work DB'!$C:$BH,'Daily Report (2)'!$A$40,FALSE)=0,"",VLOOKUP(L8,'Work DB'!$C:$BH,'Daily Report (2)'!$A$40,FALSE))</f>
        <v>35.400000000000006</v>
      </c>
      <c r="M40" s="375">
        <f ca="1">IF(VLOOKUP(M8,'Work DB'!$C:$BH,'Daily Report (2)'!$A$40,FALSE)=0,"",VLOOKUP(M8,'Work DB'!$C:$BH,'Daily Report (2)'!$A$40,FALSE))</f>
        <v>47.2</v>
      </c>
      <c r="N40" s="376">
        <f ca="1">IF(VLOOKUP(N8,'Work DB'!$C:$BH,'Daily Report (2)'!$A$40,FALSE)=0,"",VLOOKUP(N8,'Work DB'!$C:$BH,'Daily Report (2)'!$A$40,FALSE))</f>
        <v>47.2</v>
      </c>
      <c r="O40" s="720">
        <f>'Daily Report'!AR39</f>
        <v>1132.8000000000004</v>
      </c>
      <c r="P40" s="649"/>
      <c r="Q40" s="650">
        <f>HLOOKUP(A40,'Work DB'!$1:$2,2,FALSE)</f>
        <v>10643.200000000003</v>
      </c>
      <c r="R40" s="650"/>
      <c r="S40" s="728">
        <f>S29*0.12</f>
        <v>264021.95999999996</v>
      </c>
      <c r="T40" s="729"/>
      <c r="U40" s="783">
        <f>Q48/S40</f>
        <v>0.13561561318611529</v>
      </c>
      <c r="V40" s="784"/>
      <c r="Y40" s="75">
        <f t="shared" ref="Y40:Y46" si="7">Q40</f>
        <v>10643.200000000003</v>
      </c>
    </row>
    <row r="41" spans="1:25" s="1" customFormat="1" ht="51" x14ac:dyDescent="0.75">
      <c r="A41" s="84">
        <f>'Work DB'!AB1</f>
        <v>26</v>
      </c>
      <c r="B41" s="655"/>
      <c r="C41" s="678" t="s">
        <v>8</v>
      </c>
      <c r="D41" s="678"/>
      <c r="E41" s="377" t="str">
        <f ca="1">IF(VLOOKUP(E8,'Work DB'!$C:$BH,'Daily Report (2)'!$A$41,FALSE)=0,"",VLOOKUP(E8,'Work DB'!$C:$BH,'Daily Report (2)'!$A$41,FALSE))</f>
        <v/>
      </c>
      <c r="F41" s="377" t="str">
        <f ca="1">IF(VLOOKUP(F8,'Work DB'!$C:$BH,'Daily Report (2)'!$A$41,FALSE)=0,"",VLOOKUP(F8,'Work DB'!$C:$BH,'Daily Report (2)'!$A$41,FALSE))</f>
        <v/>
      </c>
      <c r="G41" s="377" t="str">
        <f ca="1">IF(VLOOKUP(G8,'Work DB'!$C:$BH,'Daily Report (2)'!$A$41,FALSE)=0,"",VLOOKUP(G8,'Work DB'!$C:$BH,'Daily Report (2)'!$A$41,FALSE))</f>
        <v/>
      </c>
      <c r="H41" s="377" t="str">
        <f ca="1">IF(VLOOKUP(H8,'Work DB'!$C:$BH,'Daily Report (2)'!$A$41,FALSE)=0,"",VLOOKUP(H8,'Work DB'!$C:$BH,'Daily Report (2)'!$A$41,FALSE))</f>
        <v/>
      </c>
      <c r="I41" s="377" t="str">
        <f ca="1">IF(VLOOKUP(I8,'Work DB'!$C:$BH,'Daily Report (2)'!$A$41,FALSE)=0,"",VLOOKUP(I8,'Work DB'!$C:$BH,'Daily Report (2)'!$A$41,FALSE))</f>
        <v/>
      </c>
      <c r="J41" s="377" t="str">
        <f ca="1">IF(VLOOKUP(J8,'Work DB'!$C:$BH,'Daily Report (2)'!$A$41,FALSE)=0,"",VLOOKUP(J8,'Work DB'!$C:$BH,'Daily Report (2)'!$A$41,FALSE))</f>
        <v/>
      </c>
      <c r="K41" s="377">
        <f ca="1">IF(VLOOKUP(K8,'Work DB'!$C:$BH,'Daily Report (2)'!$A$41,FALSE)=0,"",VLOOKUP(K8,'Work DB'!$C:$BH,'Daily Report (2)'!$A$41,FALSE))</f>
        <v>69.599999999999994</v>
      </c>
      <c r="L41" s="377">
        <f ca="1">IF(VLOOKUP(L8,'Work DB'!$C:$BH,'Daily Report (2)'!$A$41,FALSE)=0,"",VLOOKUP(L8,'Work DB'!$C:$BH,'Daily Report (2)'!$A$41,FALSE))</f>
        <v>81.2</v>
      </c>
      <c r="M41" s="378">
        <f ca="1">IF(VLOOKUP(M8,'Work DB'!$C:$BH,'Daily Report (2)'!$A$41,FALSE)=0,"",VLOOKUP(M8,'Work DB'!$C:$BH,'Daily Report (2)'!$A$41,FALSE))</f>
        <v>34.799999999999997</v>
      </c>
      <c r="N41" s="379">
        <f ca="1">IF(VLOOKUP(N8,'Work DB'!$C:$BH,'Daily Report (2)'!$A$41,FALSE)=0,"",VLOOKUP(N8,'Work DB'!$C:$BH,'Daily Report (2)'!$A$41,FALSE))</f>
        <v>58</v>
      </c>
      <c r="O41" s="706">
        <f>'Daily Report'!AR40</f>
        <v>614.80000000000007</v>
      </c>
      <c r="P41" s="707"/>
      <c r="Q41" s="715">
        <f>HLOOKUP(A41,'Work DB'!$1:$2,2,FALSE)</f>
        <v>6693.2</v>
      </c>
      <c r="R41" s="715"/>
      <c r="S41" s="730"/>
      <c r="T41" s="731"/>
      <c r="U41" s="785"/>
      <c r="V41" s="786"/>
      <c r="Y41" s="75">
        <f t="shared" si="7"/>
        <v>6693.2</v>
      </c>
    </row>
    <row r="42" spans="1:25" s="1" customFormat="1" ht="51" x14ac:dyDescent="0.75">
      <c r="A42" s="84">
        <f>'Work DB'!AC1</f>
        <v>27</v>
      </c>
      <c r="B42" s="655"/>
      <c r="C42" s="678" t="s">
        <v>7</v>
      </c>
      <c r="D42" s="678"/>
      <c r="E42" s="377" t="str">
        <f ca="1">IF(VLOOKUP(E8,'Work DB'!$C:$BH,'Daily Report (2)'!$A$42,FALSE)=0,"",VLOOKUP(E8,'Work DB'!$C:$BH,'Daily Report (2)'!$A$42,FALSE))</f>
        <v/>
      </c>
      <c r="F42" s="377" t="str">
        <f ca="1">IF(VLOOKUP(F8,'Work DB'!$C:$BH,'Daily Report (2)'!$A$42,FALSE)=0,"",VLOOKUP(F8,'Work DB'!$C:$BH,'Daily Report (2)'!$A$42,FALSE))</f>
        <v/>
      </c>
      <c r="G42" s="377" t="str">
        <f ca="1">IF(VLOOKUP(G8,'Work DB'!$C:$BH,'Daily Report (2)'!$A$42,FALSE)=0,"",VLOOKUP(G8,'Work DB'!$C:$BH,'Daily Report (2)'!$A$42,FALSE))</f>
        <v/>
      </c>
      <c r="H42" s="377" t="str">
        <f ca="1">IF(VLOOKUP(H8,'Work DB'!$C:$BH,'Daily Report (2)'!$A$42,FALSE)=0,"",VLOOKUP(H8,'Work DB'!$C:$BH,'Daily Report (2)'!$A$42,FALSE))</f>
        <v/>
      </c>
      <c r="I42" s="377" t="str">
        <f ca="1">IF(VLOOKUP(I8,'Work DB'!$C:$BH,'Daily Report (2)'!$A$42,FALSE)=0,"",VLOOKUP(I8,'Work DB'!$C:$BH,'Daily Report (2)'!$A$42,FALSE))</f>
        <v/>
      </c>
      <c r="J42" s="377" t="str">
        <f ca="1">IF(VLOOKUP(J8,'Work DB'!$C:$BH,'Daily Report (2)'!$A$42,FALSE)=0,"",VLOOKUP(J8,'Work DB'!$C:$BH,'Daily Report (2)'!$A$42,FALSE))</f>
        <v/>
      </c>
      <c r="K42" s="377" t="str">
        <f ca="1">IF(VLOOKUP(K8,'Work DB'!$C:$BH,'Daily Report (2)'!$A$42,FALSE)=0,"",VLOOKUP(K8,'Work DB'!$C:$BH,'Daily Report (2)'!$A$42,FALSE))</f>
        <v/>
      </c>
      <c r="L42" s="377" t="str">
        <f ca="1">IF(VLOOKUP(L8,'Work DB'!$C:$BH,'Daily Report (2)'!$A$42,FALSE)=0,"",VLOOKUP(L8,'Work DB'!$C:$BH,'Daily Report (2)'!$A$42,FALSE))</f>
        <v/>
      </c>
      <c r="M42" s="378" t="str">
        <f ca="1">IF(VLOOKUP(M8,'Work DB'!$C:$BH,'Daily Report (2)'!$A$42,FALSE)=0,"",VLOOKUP(M8,'Work DB'!$C:$BH,'Daily Report (2)'!$A$42,FALSE))</f>
        <v/>
      </c>
      <c r="N42" s="379" t="str">
        <f ca="1">IF(VLOOKUP(N8,'Work DB'!$C:$BH,'Daily Report (2)'!$A$42,FALSE)=0,"",VLOOKUP(N8,'Work DB'!$C:$BH,'Daily Report (2)'!$A$42,FALSE))</f>
        <v/>
      </c>
      <c r="O42" s="706">
        <f>'Daily Report'!AR41</f>
        <v>406</v>
      </c>
      <c r="P42" s="707"/>
      <c r="Q42" s="715">
        <f>HLOOKUP(A42,'Work DB'!$1:$2,2,FALSE)</f>
        <v>9657.5999999999985</v>
      </c>
      <c r="R42" s="715"/>
      <c r="S42" s="730"/>
      <c r="T42" s="731"/>
      <c r="U42" s="785"/>
      <c r="V42" s="786"/>
      <c r="Y42" s="75">
        <f t="shared" si="7"/>
        <v>9657.5999999999985</v>
      </c>
    </row>
    <row r="43" spans="1:25" s="1" customFormat="1" ht="51" x14ac:dyDescent="0.75">
      <c r="A43" s="84">
        <f>'Work DB'!AD1</f>
        <v>28</v>
      </c>
      <c r="B43" s="655"/>
      <c r="C43" s="678" t="s">
        <v>381</v>
      </c>
      <c r="D43" s="678"/>
      <c r="E43" s="377" t="str">
        <f ca="1">IF(VLOOKUP(E8,'Work DB'!$C:$BH,'Daily Report (2)'!$A$43,FALSE)=0,"",VLOOKUP(E8,'Work DB'!$C:$BH,'Daily Report (2)'!$A$43,FALSE))</f>
        <v/>
      </c>
      <c r="F43" s="377" t="str">
        <f ca="1">IF(VLOOKUP(F8,'Work DB'!$C:$BH,'Daily Report (2)'!$A$43,FALSE)=0,"",VLOOKUP(F8,'Work DB'!$C:$BH,'Daily Report (2)'!$A$43,FALSE))</f>
        <v/>
      </c>
      <c r="G43" s="377" t="str">
        <f ca="1">IF(VLOOKUP(G8,'Work DB'!$C:$BH,'Daily Report (2)'!$A$43,FALSE)=0,"",VLOOKUP(G8,'Work DB'!$C:$BH,'Daily Report (2)'!$A$43,FALSE))</f>
        <v/>
      </c>
      <c r="H43" s="377" t="str">
        <f ca="1">IF(VLOOKUP(H8,'Work DB'!$C:$BH,'Daily Report (2)'!$A$43,FALSE)=0,"",VLOOKUP(H8,'Work DB'!$C:$BH,'Daily Report (2)'!$A$43,FALSE))</f>
        <v/>
      </c>
      <c r="I43" s="377" t="str">
        <f ca="1">IF(VLOOKUP(I8,'Work DB'!$C:$BH,'Daily Report (2)'!$A$43,FALSE)=0,"",VLOOKUP(I8,'Work DB'!$C:$BH,'Daily Report (2)'!$A$43,FALSE))</f>
        <v/>
      </c>
      <c r="J43" s="377" t="str">
        <f ca="1">IF(VLOOKUP(J8,'Work DB'!$C:$BH,'Daily Report (2)'!$A$43,FALSE)=0,"",VLOOKUP(J8,'Work DB'!$C:$BH,'Daily Report (2)'!$A$43,FALSE))</f>
        <v/>
      </c>
      <c r="K43" s="377">
        <f ca="1">IF(VLOOKUP(K8,'Work DB'!$C:$BH,'Daily Report (2)'!$A$43,FALSE)=0,"",VLOOKUP(K8,'Work DB'!$C:$BH,'Daily Report (2)'!$A$43,FALSE))</f>
        <v>20</v>
      </c>
      <c r="L43" s="377">
        <f ca="1">IF(VLOOKUP(L8,'Work DB'!$C:$BH,'Daily Report (2)'!$A$43,FALSE)=0,"",VLOOKUP(L8,'Work DB'!$C:$BH,'Daily Report (2)'!$A$43,FALSE))</f>
        <v>40</v>
      </c>
      <c r="M43" s="378">
        <f ca="1">IF(VLOOKUP(M8,'Work DB'!$C:$BH,'Daily Report (2)'!$A$43,FALSE)=0,"",VLOOKUP(M8,'Work DB'!$C:$BH,'Daily Report (2)'!$A$43,FALSE))</f>
        <v>50</v>
      </c>
      <c r="N43" s="379">
        <f ca="1">IF(VLOOKUP(N8,'Work DB'!$C:$BH,'Daily Report (2)'!$A$43,FALSE)=0,"",VLOOKUP(N8,'Work DB'!$C:$BH,'Daily Report (2)'!$A$43,FALSE))</f>
        <v>40</v>
      </c>
      <c r="O43" s="706">
        <f>'Daily Report'!AR42</f>
        <v>550</v>
      </c>
      <c r="P43" s="707"/>
      <c r="Q43" s="715">
        <f>HLOOKUP(A43,'Work DB'!$1:$2,2,FALSE)</f>
        <v>5580</v>
      </c>
      <c r="R43" s="715"/>
      <c r="S43" s="730"/>
      <c r="T43" s="731"/>
      <c r="U43" s="785"/>
      <c r="V43" s="786"/>
      <c r="Y43" s="75">
        <f t="shared" si="7"/>
        <v>5580</v>
      </c>
    </row>
    <row r="44" spans="1:25" s="1" customFormat="1" ht="51" x14ac:dyDescent="0.75">
      <c r="A44" s="84">
        <f>'Work DB'!AE1</f>
        <v>29</v>
      </c>
      <c r="B44" s="655"/>
      <c r="C44" s="678" t="s">
        <v>65</v>
      </c>
      <c r="D44" s="678"/>
      <c r="E44" s="377" t="str">
        <f ca="1">IF(VLOOKUP(E8,'Work DB'!$C:$BH,'Daily Report (2)'!$A$44,FALSE)=0,"",VLOOKUP(E8,'Work DB'!$C:$BH,'Daily Report (2)'!$A$44,FALSE))</f>
        <v/>
      </c>
      <c r="F44" s="377" t="str">
        <f ca="1">IF(VLOOKUP(F8,'Work DB'!$C:$BH,'Daily Report (2)'!$A$44,FALSE)=0,"",VLOOKUP(F8,'Work DB'!$C:$BH,'Daily Report (2)'!$A$44,FALSE))</f>
        <v/>
      </c>
      <c r="G44" s="377" t="str">
        <f ca="1">IF(VLOOKUP(G8,'Work DB'!$C:$BH,'Daily Report (2)'!$A$44,FALSE)=0,"",VLOOKUP(G8,'Work DB'!$C:$BH,'Daily Report (2)'!$A$44,FALSE))</f>
        <v/>
      </c>
      <c r="H44" s="377" t="str">
        <f ca="1">IF(VLOOKUP(H8,'Work DB'!$C:$BH,'Daily Report (2)'!$A$44,FALSE)=0,"",VLOOKUP(H8,'Work DB'!$C:$BH,'Daily Report (2)'!$A$44,FALSE))</f>
        <v/>
      </c>
      <c r="I44" s="377" t="str">
        <f ca="1">IF(VLOOKUP(I8,'Work DB'!$C:$BH,'Daily Report (2)'!$A$44,FALSE)=0,"",VLOOKUP(I8,'Work DB'!$C:$BH,'Daily Report (2)'!$A$44,FALSE))</f>
        <v/>
      </c>
      <c r="J44" s="377" t="str">
        <f ca="1">IF(VLOOKUP(J8,'Work DB'!$C:$BH,'Daily Report (2)'!$A$44,FALSE)=0,"",VLOOKUP(J8,'Work DB'!$C:$BH,'Daily Report (2)'!$A$44,FALSE))</f>
        <v/>
      </c>
      <c r="K44" s="377" t="str">
        <f ca="1">IF(VLOOKUP(K8,'Work DB'!$C:$BH,'Daily Report (2)'!$A$44,FALSE)=0,"",VLOOKUP(K8,'Work DB'!$C:$BH,'Daily Report (2)'!$A$44,FALSE))</f>
        <v/>
      </c>
      <c r="L44" s="377" t="str">
        <f ca="1">IF(VLOOKUP(L8,'Work DB'!$C:$BH,'Daily Report (2)'!$A$44,FALSE)=0,"",VLOOKUP(L8,'Work DB'!$C:$BH,'Daily Report (2)'!$A$44,FALSE))</f>
        <v/>
      </c>
      <c r="M44" s="378" t="str">
        <f ca="1">IF(VLOOKUP(M8,'Work DB'!$C:$BH,'Daily Report (2)'!$A$44,FALSE)=0,"",VLOOKUP(M8,'Work DB'!$C:$BH,'Daily Report (2)'!$A$44,FALSE))</f>
        <v/>
      </c>
      <c r="N44" s="379" t="str">
        <f ca="1">IF(VLOOKUP(N8,'Work DB'!$C:$BH,'Daily Report (2)'!$A$44,FALSE)=0,"",VLOOKUP(N8,'Work DB'!$C:$BH,'Daily Report (2)'!$A$44,FALSE))</f>
        <v/>
      </c>
      <c r="O44" s="706">
        <f>'Daily Report'!AR43</f>
        <v>0</v>
      </c>
      <c r="P44" s="707"/>
      <c r="Q44" s="715">
        <f>HLOOKUP(A44,'Work DB'!$1:$2,2,FALSE)</f>
        <v>579.5</v>
      </c>
      <c r="R44" s="715"/>
      <c r="S44" s="730"/>
      <c r="T44" s="731"/>
      <c r="U44" s="785"/>
      <c r="V44" s="786"/>
      <c r="Y44" s="75">
        <f t="shared" si="7"/>
        <v>579.5</v>
      </c>
    </row>
    <row r="45" spans="1:25" s="1" customFormat="1" ht="51.75" hidden="1" customHeight="1" thickBot="1" x14ac:dyDescent="0.8">
      <c r="A45" s="84"/>
      <c r="B45" s="655"/>
      <c r="C45" s="678"/>
      <c r="D45" s="678"/>
      <c r="E45" s="377"/>
      <c r="F45" s="377"/>
      <c r="G45" s="377"/>
      <c r="H45" s="377"/>
      <c r="I45" s="377"/>
      <c r="J45" s="377"/>
      <c r="K45" s="377"/>
      <c r="L45" s="377"/>
      <c r="M45" s="378"/>
      <c r="N45" s="379"/>
      <c r="O45" s="706">
        <f>'Daily Report'!AR44</f>
        <v>273</v>
      </c>
      <c r="P45" s="707"/>
      <c r="Q45" s="743"/>
      <c r="R45" s="707"/>
      <c r="S45" s="730"/>
      <c r="T45" s="731"/>
      <c r="U45" s="785"/>
      <c r="V45" s="786"/>
      <c r="Y45" s="75"/>
    </row>
    <row r="46" spans="1:25" s="1" customFormat="1" ht="51" hidden="1" customHeight="1" x14ac:dyDescent="0.75">
      <c r="A46" s="84">
        <f>'Work DB'!AF1</f>
        <v>30</v>
      </c>
      <c r="B46" s="655"/>
      <c r="C46" s="678"/>
      <c r="D46" s="678"/>
      <c r="E46" s="377" t="str">
        <f ca="1">IF(VLOOKUP(E8,'Work DB'!$C:$BH,'Daily Report (2)'!$A$46,FALSE)=0,"",VLOOKUP(E8,'Work DB'!$C:$BH,'Daily Report (2)'!$A$46,FALSE))</f>
        <v/>
      </c>
      <c r="F46" s="377" t="str">
        <f ca="1">IF(VLOOKUP(F8,'Work DB'!$C:$BH,'Daily Report (2)'!$A$46,FALSE)=0,"",VLOOKUP(F8,'Work DB'!$C:$BH,'Daily Report (2)'!$A$46,FALSE))</f>
        <v/>
      </c>
      <c r="G46" s="377" t="str">
        <f ca="1">IF(VLOOKUP(G8,'Work DB'!$C:$BH,'Daily Report (2)'!$A$46,FALSE)=0,"",VLOOKUP(G8,'Work DB'!$C:$BH,'Daily Report (2)'!$A$46,FALSE))</f>
        <v/>
      </c>
      <c r="H46" s="377" t="str">
        <f ca="1">IF(VLOOKUP(H8,'Work DB'!$C:$BH,'Daily Report (2)'!$A$46,FALSE)=0,"",VLOOKUP(H8,'Work DB'!$C:$BH,'Daily Report (2)'!$A$46,FALSE))</f>
        <v/>
      </c>
      <c r="I46" s="377" t="str">
        <f ca="1">IF(VLOOKUP(I8,'Work DB'!$C:$BH,'Daily Report (2)'!$A$46,FALSE)=0,"",VLOOKUP(I8,'Work DB'!$C:$BH,'Daily Report (2)'!$A$46,FALSE))</f>
        <v/>
      </c>
      <c r="J46" s="377" t="str">
        <f ca="1">IF(VLOOKUP(J8,'Work DB'!$C:$BH,'Daily Report (2)'!$A$46,FALSE)=0,"",VLOOKUP(J8,'Work DB'!$C:$BH,'Daily Report (2)'!$A$46,FALSE))</f>
        <v/>
      </c>
      <c r="K46" s="377" t="str">
        <f ca="1">IF(VLOOKUP(K8,'Work DB'!$C:$BH,'Daily Report (2)'!$A$46,FALSE)=0,"",VLOOKUP(K8,'Work DB'!$C:$BH,'Daily Report (2)'!$A$46,FALSE))</f>
        <v/>
      </c>
      <c r="L46" s="377" t="str">
        <f ca="1">IF(VLOOKUP(L8,'Work DB'!$C:$BH,'Daily Report (2)'!$A$46,FALSE)=0,"",VLOOKUP(L8,'Work DB'!$C:$BH,'Daily Report (2)'!$A$46,FALSE))</f>
        <v/>
      </c>
      <c r="M46" s="378" t="str">
        <f ca="1">IF(VLOOKUP(M8,'Work DB'!$C:$BH,'Daily Report (2)'!$A$46,FALSE)=0,"",VLOOKUP(M8,'Work DB'!$C:$BH,'Daily Report (2)'!$A$46,FALSE))</f>
        <v/>
      </c>
      <c r="N46" s="379" t="str">
        <f ca="1">IF(VLOOKUP(N8,'Work DB'!$C:$BH,'Daily Report (2)'!$A$46,FALSE)=0,"",VLOOKUP(N8,'Work DB'!$C:$BH,'Daily Report (2)'!$A$46,FALSE))</f>
        <v/>
      </c>
      <c r="O46" s="706">
        <f>'Daily Report'!AR45</f>
        <v>0</v>
      </c>
      <c r="P46" s="707"/>
      <c r="Q46" s="743"/>
      <c r="R46" s="707"/>
      <c r="S46" s="730"/>
      <c r="T46" s="731"/>
      <c r="U46" s="785"/>
      <c r="V46" s="786"/>
      <c r="Y46" s="75">
        <f t="shared" si="7"/>
        <v>0</v>
      </c>
    </row>
    <row r="47" spans="1:25" s="1" customFormat="1" ht="51.75" thickBot="1" x14ac:dyDescent="0.8">
      <c r="A47" s="84">
        <f>'Work DB'!AF1</f>
        <v>30</v>
      </c>
      <c r="B47" s="655"/>
      <c r="C47" s="697" t="s">
        <v>63</v>
      </c>
      <c r="D47" s="697"/>
      <c r="E47" s="380" t="str">
        <f ca="1">IF(VLOOKUP(E8,'Work DB'!$C:$BH,'Daily Report (2)'!$A$47,FALSE)=0,"",VLOOKUP(E8,'Work DB'!$C:$BH,'Daily Report (2)'!$A$47,FALSE))</f>
        <v/>
      </c>
      <c r="F47" s="380" t="str">
        <f ca="1">IF(VLOOKUP(F8,'Work DB'!$C:$BH,'Daily Report (2)'!$A$47,FALSE)=0,"",VLOOKUP(F8,'Work DB'!$C:$BH,'Daily Report (2)'!$A$47,FALSE))</f>
        <v/>
      </c>
      <c r="G47" s="380" t="str">
        <f ca="1">IF(VLOOKUP(G8,'Work DB'!$C:$BH,'Daily Report (2)'!$A$47,FALSE)=0,"",VLOOKUP(G8,'Work DB'!$C:$BH,'Daily Report (2)'!$A$47,FALSE))</f>
        <v/>
      </c>
      <c r="H47" s="380" t="str">
        <f ca="1">IF(VLOOKUP(H8,'Work DB'!$C:$BH,'Daily Report (2)'!$A$47,FALSE)=0,"",VLOOKUP(H8,'Work DB'!$C:$BH,'Daily Report (2)'!$A$47,FALSE))</f>
        <v/>
      </c>
      <c r="I47" s="380" t="str">
        <f ca="1">IF(VLOOKUP(I8,'Work DB'!$C:$BH,'Daily Report (2)'!$A$47,FALSE)=0,"",VLOOKUP(I8,'Work DB'!$C:$BH,'Daily Report (2)'!$A$47,FALSE))</f>
        <v/>
      </c>
      <c r="J47" s="380" t="str">
        <f ca="1">IF(VLOOKUP(J8,'Work DB'!$C:$BH,'Daily Report (2)'!$A$47,FALSE)=0,"",VLOOKUP(J8,'Work DB'!$C:$BH,'Daily Report (2)'!$A$47,FALSE))</f>
        <v/>
      </c>
      <c r="K47" s="380" t="str">
        <f ca="1">IF(VLOOKUP(K8,'Work DB'!$C:$BH,'Daily Report (2)'!$A$47,FALSE)=0,"",VLOOKUP(K8,'Work DB'!$C:$BH,'Daily Report (2)'!$A$47,FALSE))</f>
        <v/>
      </c>
      <c r="L47" s="380" t="str">
        <f ca="1">IF(VLOOKUP(L8,'Work DB'!$C:$BH,'Daily Report (2)'!$A$47,FALSE)=0,"",VLOOKUP(L8,'Work DB'!$C:$BH,'Daily Report (2)'!$A$47,FALSE))</f>
        <v/>
      </c>
      <c r="M47" s="382" t="str">
        <f ca="1">IF(VLOOKUP(M8,'Work DB'!$C:$BH,'Daily Report (2)'!$A$47,FALSE)=0,"",VLOOKUP(M8,'Work DB'!$C:$BH,'Daily Report (2)'!$A$47,FALSE))</f>
        <v/>
      </c>
      <c r="N47" s="383" t="str">
        <f ca="1">IF(VLOOKUP(N8,'Work DB'!$C:$BH,'Daily Report (2)'!$A$47,FALSE)=0,"",VLOOKUP(N8,'Work DB'!$C:$BH,'Daily Report (2)'!$A$47,FALSE))</f>
        <v/>
      </c>
      <c r="O47" s="706">
        <f>'Daily Report'!AR44</f>
        <v>273</v>
      </c>
      <c r="P47" s="707"/>
      <c r="Q47" s="792">
        <f>HLOOKUP(A47,'Work DB'!$1:$2,2,FALSE)</f>
        <v>2652</v>
      </c>
      <c r="R47" s="750"/>
      <c r="S47" s="730"/>
      <c r="T47" s="731"/>
      <c r="U47" s="785"/>
      <c r="V47" s="786"/>
      <c r="Y47" s="75">
        <v>1</v>
      </c>
    </row>
    <row r="48" spans="1:25" s="1" customFormat="1" ht="63" thickTop="1" thickBot="1" x14ac:dyDescent="0.8">
      <c r="A48" s="6"/>
      <c r="B48" s="656"/>
      <c r="C48" s="683" t="s">
        <v>4</v>
      </c>
      <c r="D48" s="683"/>
      <c r="E48" s="27" t="str">
        <f ca="1">IF(1*SUM(E40:E47)&gt;0,1*SUM(E40:E47),"")</f>
        <v/>
      </c>
      <c r="F48" s="27" t="str">
        <f t="shared" ref="F48:N48" ca="1" si="8">IF(1*SUM(F40:F47)&gt;0,1*SUM(F40:F47),"")</f>
        <v/>
      </c>
      <c r="G48" s="27" t="str">
        <f t="shared" ca="1" si="8"/>
        <v/>
      </c>
      <c r="H48" s="27" t="str">
        <f t="shared" ca="1" si="8"/>
        <v/>
      </c>
      <c r="I48" s="27" t="str">
        <f t="shared" ca="1" si="8"/>
        <v/>
      </c>
      <c r="J48" s="27" t="str">
        <f t="shared" ca="1" si="8"/>
        <v/>
      </c>
      <c r="K48" s="27">
        <f t="shared" ca="1" si="8"/>
        <v>136.80000000000001</v>
      </c>
      <c r="L48" s="27">
        <f t="shared" ca="1" si="8"/>
        <v>156.60000000000002</v>
      </c>
      <c r="M48" s="66">
        <f t="shared" ca="1" si="8"/>
        <v>132</v>
      </c>
      <c r="N48" s="262">
        <f t="shared" ca="1" si="8"/>
        <v>145.19999999999999</v>
      </c>
      <c r="O48" s="789">
        <f>SUM(O40:P47)</f>
        <v>3249.6000000000004</v>
      </c>
      <c r="P48" s="790"/>
      <c r="Q48" s="791">
        <f>SUM(Q40:R47)</f>
        <v>35805.5</v>
      </c>
      <c r="R48" s="791"/>
      <c r="S48" s="732"/>
      <c r="T48" s="733"/>
      <c r="U48" s="787"/>
      <c r="V48" s="788"/>
      <c r="Y48" s="75">
        <v>1</v>
      </c>
    </row>
    <row r="49" spans="1:25" s="7" customFormat="1" ht="10.5" thickBot="1" x14ac:dyDescent="0.35">
      <c r="A49" s="8"/>
      <c r="B49" s="298"/>
      <c r="C49" s="299"/>
      <c r="D49" s="299"/>
      <c r="E49" s="301"/>
      <c r="F49" s="301"/>
      <c r="G49" s="301"/>
      <c r="H49" s="301"/>
      <c r="I49" s="301"/>
      <c r="J49" s="301"/>
      <c r="K49" s="301"/>
      <c r="L49" s="301"/>
      <c r="M49" s="301"/>
      <c r="N49" s="301"/>
      <c r="O49" s="301"/>
      <c r="P49" s="301"/>
      <c r="Q49" s="381"/>
      <c r="R49" s="381"/>
      <c r="S49" s="303"/>
      <c r="T49" s="303"/>
      <c r="Y49" s="8">
        <f>1</f>
        <v>1</v>
      </c>
    </row>
    <row r="50" spans="1:25" s="7" customFormat="1" ht="54" customHeight="1" x14ac:dyDescent="0.3">
      <c r="A50" s="8">
        <f>'Work DB'!AH1</f>
        <v>32</v>
      </c>
      <c r="B50" s="654" t="s">
        <v>461</v>
      </c>
      <c r="C50" s="646" t="s">
        <v>492</v>
      </c>
      <c r="D50" s="647"/>
      <c r="E50" s="374" t="str">
        <f ca="1">IF(VLOOKUP(E8,'Work DB'!$C:$BH,'Daily Report (2)'!$A$50,FALSE)=0,"",VLOOKUP(E8,'Work DB'!$C:$BH,'Daily Report (2)'!$A$50,FALSE))</f>
        <v/>
      </c>
      <c r="F50" s="374" t="str">
        <f ca="1">IF(VLOOKUP(F8,'Work DB'!$C:$BH,'Daily Report (2)'!$A$50,FALSE)=0,"",VLOOKUP(F8,'Work DB'!$C:$BH,'Daily Report (2)'!$A$50,FALSE))</f>
        <v/>
      </c>
      <c r="G50" s="374" t="str">
        <f ca="1">IF(VLOOKUP(G8,'Work DB'!$C:$BH,'Daily Report (2)'!$A$50,FALSE)=0,"",VLOOKUP(G8,'Work DB'!$C:$BH,'Daily Report (2)'!$A$50,FALSE))</f>
        <v/>
      </c>
      <c r="H50" s="374" t="str">
        <f ca="1">IF(VLOOKUP(H8,'Work DB'!$C:$BH,'Daily Report (2)'!$A$50,FALSE)=0,"",VLOOKUP(H8,'Work DB'!$C:$BH,'Daily Report (2)'!$A$50,FALSE))</f>
        <v/>
      </c>
      <c r="I50" s="374" t="str">
        <f ca="1">IF(VLOOKUP(I8,'Work DB'!$C:$BH,'Daily Report (2)'!$A$50,FALSE)=0,"",VLOOKUP(I8,'Work DB'!$C:$BH,'Daily Report (2)'!$A$50,FALSE))</f>
        <v/>
      </c>
      <c r="J50" s="374" t="str">
        <f ca="1">IF(VLOOKUP(J8,'Work DB'!$C:$BH,'Daily Report (2)'!$A$50,FALSE)=0,"",VLOOKUP(J8,'Work DB'!$C:$BH,'Daily Report (2)'!$A$50,FALSE))</f>
        <v/>
      </c>
      <c r="K50" s="374" t="str">
        <f ca="1">IF(VLOOKUP(K8,'Work DB'!$C:$BH,'Daily Report (2)'!$A$50,FALSE)=0,"",VLOOKUP(K8,'Work DB'!$C:$BH,'Daily Report (2)'!$A$50,FALSE))</f>
        <v/>
      </c>
      <c r="L50" s="374">
        <f ca="1">IF(VLOOKUP(L8,'Work DB'!$C:$BH,'Daily Report (2)'!$A$50,FALSE)=0,"",VLOOKUP(L8,'Work DB'!$C:$BH,'Daily Report (2)'!$A$50,FALSE))</f>
        <v>166.25</v>
      </c>
      <c r="M50" s="375">
        <f ca="1">IF(VLOOKUP(M8,'Work DB'!$C:$BH,'Daily Report (2)'!$A$50,FALSE)=0,"",VLOOKUP(M8,'Work DB'!$C:$BH,'Daily Report (2)'!$A$50,FALSE))</f>
        <v>99.75</v>
      </c>
      <c r="N50" s="376">
        <f ca="1">IF(VLOOKUP(N8,'Work DB'!$C:$BH,'Daily Report (2)'!$A$50,FALSE)=0,"",VLOOKUP(N8,'Work DB'!$C:$BH,'Daily Report (2)'!$A$50,FALSE))</f>
        <v>179.55</v>
      </c>
      <c r="O50" s="648">
        <f>'Daily Report'!AR48</f>
        <v>512.04999999999995</v>
      </c>
      <c r="P50" s="649"/>
      <c r="Q50" s="650">
        <f>HLOOKUP(A50,'Work DB'!$1:$2,2,FALSE)</f>
        <v>4593.0499999999993</v>
      </c>
      <c r="R50" s="650"/>
      <c r="S50" s="651">
        <v>22850</v>
      </c>
      <c r="T50" s="651"/>
      <c r="U50" s="652">
        <f>Q50/S50</f>
        <v>0.20100875273522972</v>
      </c>
      <c r="V50" s="653"/>
      <c r="Y50" s="8"/>
    </row>
    <row r="51" spans="1:25" s="1" customFormat="1" ht="51" customHeight="1" x14ac:dyDescent="0.75">
      <c r="A51" s="84">
        <f>'Work DB'!AI1</f>
        <v>33</v>
      </c>
      <c r="B51" s="655"/>
      <c r="C51" s="716" t="s">
        <v>458</v>
      </c>
      <c r="D51" s="716"/>
      <c r="E51" s="387" t="str">
        <f ca="1">IF(VLOOKUP(E8,'Work DB'!$C:$BH,'Daily Report (2)'!$A$51,FALSE)=0,"",VLOOKUP(E8,'Work DB'!$C:$BH,'Daily Report (2)'!$A$51,FALSE))</f>
        <v/>
      </c>
      <c r="F51" s="387" t="str">
        <f ca="1">IF(VLOOKUP(F8,'Work DB'!$C:$BH,'Daily Report (2)'!$A$51,FALSE)=0,"",VLOOKUP(F8,'Work DB'!$C:$BH,'Daily Report (2)'!$A$51,FALSE))</f>
        <v/>
      </c>
      <c r="G51" s="387" t="str">
        <f ca="1">IF(VLOOKUP(G8,'Work DB'!$C:$BH,'Daily Report (2)'!$A$51,FALSE)=0,"",VLOOKUP(G8,'Work DB'!$C:$BH,'Daily Report (2)'!$A$51,FALSE))</f>
        <v/>
      </c>
      <c r="H51" s="387" t="str">
        <f ca="1">IF(VLOOKUP(H8,'Work DB'!$C:$BH,'Daily Report (2)'!$A$51,FALSE)=0,"",VLOOKUP(H8,'Work DB'!$C:$BH,'Daily Report (2)'!$A$51,FALSE))</f>
        <v/>
      </c>
      <c r="I51" s="387" t="str">
        <f ca="1">IF(VLOOKUP(I8,'Work DB'!$C:$BH,'Daily Report (2)'!$A$51,FALSE)=0,"",VLOOKUP(I8,'Work DB'!$C:$BH,'Daily Report (2)'!$A$51,FALSE))</f>
        <v/>
      </c>
      <c r="J51" s="387" t="str">
        <f ca="1">IF(VLOOKUP(J8,'Work DB'!$C:$BH,'Daily Report (2)'!$A$51,FALSE)=0,"",VLOOKUP(J8,'Work DB'!$C:$BH,'Daily Report (2)'!$A$51,FALSE))</f>
        <v/>
      </c>
      <c r="K51" s="387" t="str">
        <f ca="1">IF(VLOOKUP(K8,'Work DB'!$C:$BH,'Daily Report (2)'!$A$51,FALSE)=0,"",VLOOKUP(K8,'Work DB'!$C:$BH,'Daily Report (2)'!$A$51,FALSE))</f>
        <v/>
      </c>
      <c r="L51" s="387" t="str">
        <f ca="1">IF(VLOOKUP(L8,'Work DB'!$C:$BH,'Daily Report (2)'!$A$51,FALSE)=0,"",VLOOKUP(L8,'Work DB'!$C:$BH,'Daily Report (2)'!$A$51,FALSE))</f>
        <v/>
      </c>
      <c r="M51" s="388" t="str">
        <f ca="1">IF(VLOOKUP(M8,'Work DB'!$C:$BH,'Daily Report (2)'!$A$51,FALSE)=0,"",VLOOKUP(M8,'Work DB'!$C:$BH,'Daily Report (2)'!$A$51,FALSE))</f>
        <v/>
      </c>
      <c r="N51" s="389" t="str">
        <f ca="1">IF(VLOOKUP(N8,'Work DB'!$C:$BH,'Daily Report (2)'!$A$51,FALSE)=0,"",VLOOKUP(N8,'Work DB'!$C:$BH,'Daily Report (2)'!$A$51,FALSE))</f>
        <v/>
      </c>
      <c r="O51" s="717">
        <f>'Daily Report'!AR49</f>
        <v>122.5</v>
      </c>
      <c r="P51" s="718"/>
      <c r="Q51" s="719">
        <f>HLOOKUP(A51,'Work DB'!$1:$2,2,FALSE)</f>
        <v>3314.5</v>
      </c>
      <c r="R51" s="719"/>
      <c r="S51" s="723">
        <v>93822</v>
      </c>
      <c r="T51" s="723"/>
      <c r="U51" s="799">
        <f>Q51/S51</f>
        <v>3.532753511969474E-2</v>
      </c>
      <c r="V51" s="800"/>
      <c r="Y51" s="75">
        <v>1</v>
      </c>
    </row>
    <row r="52" spans="1:25" s="1" customFormat="1" ht="51" x14ac:dyDescent="0.75">
      <c r="A52" s="84">
        <f>'Work DB'!AJ1</f>
        <v>34</v>
      </c>
      <c r="B52" s="655"/>
      <c r="C52" s="678" t="s">
        <v>459</v>
      </c>
      <c r="D52" s="678"/>
      <c r="E52" s="377" t="str">
        <f ca="1">IF(VLOOKUP(E8,'Work DB'!$C:$BH,'Daily Report (2)'!$A$52,FALSE)=0,"",VLOOKUP(E8,'Work DB'!$C:$BH,'Daily Report (2)'!$A$52,FALSE))</f>
        <v/>
      </c>
      <c r="F52" s="377" t="str">
        <f ca="1">IF(VLOOKUP(F8,'Work DB'!$C:$BH,'Daily Report (2)'!$A$52,FALSE)=0,"",VLOOKUP(F8,'Work DB'!$C:$BH,'Daily Report (2)'!$A$52,FALSE))</f>
        <v/>
      </c>
      <c r="G52" s="377" t="str">
        <f ca="1">IF(VLOOKUP(G8,'Work DB'!$C:$BH,'Daily Report (2)'!$A$52,FALSE)=0,"",VLOOKUP(G8,'Work DB'!$C:$BH,'Daily Report (2)'!$A$52,FALSE))</f>
        <v/>
      </c>
      <c r="H52" s="377" t="str">
        <f ca="1">IF(VLOOKUP(H8,'Work DB'!$C:$BH,'Daily Report (2)'!$A$52,FALSE)=0,"",VLOOKUP(H8,'Work DB'!$C:$BH,'Daily Report (2)'!$A$52,FALSE))</f>
        <v/>
      </c>
      <c r="I52" s="377" t="str">
        <f ca="1">IF(VLOOKUP(I8,'Work DB'!$C:$BH,'Daily Report (2)'!$A$52,FALSE)=0,"",VLOOKUP(I8,'Work DB'!$C:$BH,'Daily Report (2)'!$A$52,FALSE))</f>
        <v/>
      </c>
      <c r="J52" s="377" t="str">
        <f ca="1">IF(VLOOKUP(J8,'Work DB'!$C:$BH,'Daily Report (2)'!$A$52,FALSE)=0,"",VLOOKUP(J8,'Work DB'!$C:$BH,'Daily Report (2)'!$A$52,FALSE))</f>
        <v/>
      </c>
      <c r="K52" s="377" t="str">
        <f ca="1">IF(VLOOKUP(K8,'Work DB'!$C:$BH,'Daily Report (2)'!$A$52,FALSE)=0,"",VLOOKUP(K8,'Work DB'!$C:$BH,'Daily Report (2)'!$A$52,FALSE))</f>
        <v/>
      </c>
      <c r="L52" s="377" t="str">
        <f ca="1">IF(VLOOKUP(L8,'Work DB'!$C:$BH,'Daily Report (2)'!$A$52,FALSE)=0,"",VLOOKUP(L8,'Work DB'!$C:$BH,'Daily Report (2)'!$A$52,FALSE))</f>
        <v/>
      </c>
      <c r="M52" s="378" t="str">
        <f ca="1">IF(VLOOKUP(M8,'Work DB'!$C:$BH,'Daily Report (2)'!$A$52,FALSE)=0,"",VLOOKUP(M8,'Work DB'!$C:$BH,'Daily Report (2)'!$A$52,FALSE))</f>
        <v/>
      </c>
      <c r="N52" s="379" t="str">
        <f ca="1">IF(VLOOKUP(N8,'Work DB'!$C:$BH,'Daily Report (2)'!$A$52,FALSE)=0,"",VLOOKUP(N8,'Work DB'!$C:$BH,'Daily Report (2)'!$A$52,FALSE))</f>
        <v/>
      </c>
      <c r="O52" s="706">
        <f>'Daily Report'!AR50</f>
        <v>0</v>
      </c>
      <c r="P52" s="707"/>
      <c r="Q52" s="715">
        <f>HLOOKUP(A52,'Work DB'!$1:$2,2,FALSE)</f>
        <v>0</v>
      </c>
      <c r="R52" s="715"/>
      <c r="S52" s="675">
        <v>2056000</v>
      </c>
      <c r="T52" s="675"/>
      <c r="U52" s="713">
        <f>Q52/S52</f>
        <v>0</v>
      </c>
      <c r="V52" s="714"/>
      <c r="Y52" s="3">
        <v>1</v>
      </c>
    </row>
    <row r="53" spans="1:25" s="1" customFormat="1" ht="51.75" thickBot="1" x14ac:dyDescent="0.8">
      <c r="A53" s="84">
        <f>'Work DB'!AK1</f>
        <v>35</v>
      </c>
      <c r="B53" s="656"/>
      <c r="C53" s="708" t="s">
        <v>460</v>
      </c>
      <c r="D53" s="708"/>
      <c r="E53" s="390" t="str">
        <f ca="1">IF(VLOOKUP(E8,'Work DB'!$C:$BH,'Daily Report (2)'!$A$53,FALSE)=0,"",VLOOKUP(E8,'Work DB'!$C:$BH,'Daily Report (2)'!$A$53,FALSE))</f>
        <v/>
      </c>
      <c r="F53" s="390" t="str">
        <f ca="1">IF(VLOOKUP(F8,'Work DB'!$C:$BH,'Daily Report (2)'!$A$53,FALSE)=0,"",VLOOKUP(F8,'Work DB'!$C:$BH,'Daily Report (2)'!$A$53,FALSE))</f>
        <v/>
      </c>
      <c r="G53" s="390" t="str">
        <f ca="1">IF(VLOOKUP(G8,'Work DB'!$C:$BH,'Daily Report (2)'!$A$53,FALSE)=0,"",VLOOKUP(G8,'Work DB'!$C:$BH,'Daily Report (2)'!$A$53,FALSE))</f>
        <v/>
      </c>
      <c r="H53" s="390" t="str">
        <f ca="1">IF(VLOOKUP(H8,'Work DB'!$C:$BH,'Daily Report (2)'!$A$53,FALSE)=0,"",VLOOKUP(H8,'Work DB'!$C:$BH,'Daily Report (2)'!$A$53,FALSE))</f>
        <v/>
      </c>
      <c r="I53" s="390" t="str">
        <f ca="1">IF(VLOOKUP(I8,'Work DB'!$C:$BH,'Daily Report (2)'!$A$53,FALSE)=0,"",VLOOKUP(I8,'Work DB'!$C:$BH,'Daily Report (2)'!$A$53,FALSE))</f>
        <v/>
      </c>
      <c r="J53" s="390" t="str">
        <f ca="1">IF(VLOOKUP(J8,'Work DB'!$C:$BH,'Daily Report (2)'!$A$53,FALSE)=0,"",VLOOKUP(J8,'Work DB'!$C:$BH,'Daily Report (2)'!$A$53,FALSE))</f>
        <v/>
      </c>
      <c r="K53" s="390">
        <f ca="1">IF(VLOOKUP(K8,'Work DB'!$C:$BH,'Daily Report (2)'!$A$53,FALSE)=0,"",VLOOKUP(K8,'Work DB'!$C:$BH,'Daily Report (2)'!$A$53,FALSE))</f>
        <v>61</v>
      </c>
      <c r="L53" s="390">
        <f ca="1">IF(VLOOKUP(L8,'Work DB'!$C:$BH,'Daily Report (2)'!$A$53,FALSE)=0,"",VLOOKUP(L8,'Work DB'!$C:$BH,'Daily Report (2)'!$A$53,FALSE))</f>
        <v>46</v>
      </c>
      <c r="M53" s="391">
        <f ca="1">IF(VLOOKUP(M8,'Work DB'!$C:$BH,'Daily Report (2)'!$A$53,FALSE)=0,"",VLOOKUP(M8,'Work DB'!$C:$BH,'Daily Report (2)'!$A$53,FALSE))</f>
        <v>57</v>
      </c>
      <c r="N53" s="392" t="str">
        <f ca="1">IF(VLOOKUP(N8,'Work DB'!$C:$BH,'Daily Report (2)'!$A$53,FALSE)=0,"",VLOOKUP(N8,'Work DB'!$C:$BH,'Daily Report (2)'!$A$53,FALSE))</f>
        <v/>
      </c>
      <c r="O53" s="709">
        <f>'Daily Report'!AR51</f>
        <v>761</v>
      </c>
      <c r="P53" s="709"/>
      <c r="Q53" s="709">
        <f>HLOOKUP(A53,'Work DB'!$1:$2,2,FALSE)</f>
        <v>4533</v>
      </c>
      <c r="R53" s="709"/>
      <c r="S53" s="677">
        <v>55259</v>
      </c>
      <c r="T53" s="677"/>
      <c r="U53" s="710">
        <f>Q53/S53</f>
        <v>8.2031886208581414E-2</v>
      </c>
      <c r="V53" s="711"/>
      <c r="Y53" s="3">
        <v>1</v>
      </c>
    </row>
    <row r="54" spans="1:25" s="7" customFormat="1" ht="10.5" thickBot="1" x14ac:dyDescent="0.35">
      <c r="A54" s="8"/>
      <c r="B54" s="298"/>
      <c r="C54" s="299"/>
      <c r="D54" s="299"/>
      <c r="E54" s="301"/>
      <c r="F54" s="301"/>
      <c r="G54" s="301"/>
      <c r="H54" s="301"/>
      <c r="I54" s="301"/>
      <c r="J54" s="301"/>
      <c r="K54" s="301"/>
      <c r="L54" s="301"/>
      <c r="M54" s="301"/>
      <c r="N54" s="301"/>
      <c r="O54" s="301"/>
      <c r="P54" s="301"/>
      <c r="Q54" s="381"/>
      <c r="R54" s="381"/>
      <c r="S54" s="303"/>
      <c r="T54" s="303"/>
      <c r="Y54" s="8">
        <v>1</v>
      </c>
    </row>
    <row r="55" spans="1:25" s="7" customFormat="1" ht="51" x14ac:dyDescent="0.3">
      <c r="A55" s="84">
        <f>'Work DB'!AL1</f>
        <v>36</v>
      </c>
      <c r="B55" s="654" t="s">
        <v>451</v>
      </c>
      <c r="C55" s="672" t="s">
        <v>26</v>
      </c>
      <c r="D55" s="672"/>
      <c r="E55" s="374" t="str">
        <f ca="1">IF(VLOOKUP(E8,'Work DB'!$C:$BH,'Daily Report (2)'!$A$55,FALSE)=0,"",VLOOKUP(E8,'Work DB'!$C:$BH,'Daily Report (2)'!$A$55,FALSE))</f>
        <v/>
      </c>
      <c r="F55" s="374" t="str">
        <f ca="1">IF(VLOOKUP(F8,'Work DB'!$C:$BH,'Daily Report (2)'!$A$55,FALSE)=0,"",VLOOKUP(F8,'Work DB'!$C:$BH,'Daily Report (2)'!$A$55,FALSE))</f>
        <v/>
      </c>
      <c r="G55" s="374" t="str">
        <f ca="1">IF(VLOOKUP(G8,'Work DB'!$C:$BH,'Daily Report (2)'!$A$55,FALSE)=0,"",VLOOKUP(G8,'Work DB'!$C:$BH,'Daily Report (2)'!$A$55,FALSE))</f>
        <v/>
      </c>
      <c r="H55" s="374" t="str">
        <f ca="1">IF(VLOOKUP(H8,'Work DB'!$C:$BH,'Daily Report (2)'!$A$55,FALSE)=0,"",VLOOKUP(H8,'Work DB'!$C:$BH,'Daily Report (2)'!$A$55,FALSE))</f>
        <v/>
      </c>
      <c r="I55" s="374" t="str">
        <f ca="1">IF(VLOOKUP(I8,'Work DB'!$C:$BH,'Daily Report (2)'!$A$55,FALSE)=0,"",VLOOKUP(I8,'Work DB'!$C:$BH,'Daily Report (2)'!$A$55,FALSE))</f>
        <v/>
      </c>
      <c r="J55" s="374" t="str">
        <f ca="1">IF(VLOOKUP(J8,'Work DB'!$C:$BH,'Daily Report (2)'!$A$55,FALSE)=0,"",VLOOKUP(J8,'Work DB'!$C:$BH,'Daily Report (2)'!$A$55,FALSE))</f>
        <v/>
      </c>
      <c r="K55" s="374" t="str">
        <f ca="1">IF(VLOOKUP(K8,'Work DB'!$C:$BH,'Daily Report (2)'!$A$55,FALSE)=0,"",VLOOKUP(K8,'Work DB'!$C:$BH,'Daily Report (2)'!$A$55,FALSE))</f>
        <v/>
      </c>
      <c r="L55" s="374" t="str">
        <f ca="1">IF(VLOOKUP(L8,'Work DB'!$C:$BH,'Daily Report (2)'!$A$55,FALSE)=0,"",VLOOKUP(L8,'Work DB'!$C:$BH,'Daily Report (2)'!$A$55,FALSE))</f>
        <v/>
      </c>
      <c r="M55" s="375" t="str">
        <f ca="1">IF(VLOOKUP(M8,'Work DB'!$C:$BH,'Daily Report (2)'!$A$55,FALSE)=0,"",VLOOKUP(M8,'Work DB'!$C:$BH,'Daily Report (2)'!$A$55,FALSE))</f>
        <v/>
      </c>
      <c r="N55" s="376" t="str">
        <f ca="1">IF(VLOOKUP(N8,'Work DB'!$C:$BH,'Daily Report (2)'!$A$55,FALSE)=0,"",VLOOKUP(N8,'Work DB'!$C:$BH,'Daily Report (2)'!$A$55,FALSE))</f>
        <v/>
      </c>
      <c r="O55" s="720">
        <f>'Daily Report'!AR53</f>
        <v>0</v>
      </c>
      <c r="P55" s="649"/>
      <c r="Q55" s="650">
        <f>HLOOKUP(A55,'Work DB'!$1:$2,2,FALSE)</f>
        <v>0</v>
      </c>
      <c r="R55" s="650"/>
      <c r="S55" s="721">
        <v>325.8</v>
      </c>
      <c r="T55" s="721"/>
      <c r="U55" s="652">
        <f>Q55/S55</f>
        <v>0</v>
      </c>
      <c r="V55" s="653"/>
      <c r="Y55" s="8">
        <v>1</v>
      </c>
    </row>
    <row r="56" spans="1:25" s="7" customFormat="1" ht="51" x14ac:dyDescent="0.3">
      <c r="A56" s="84">
        <f>'Work DB'!AM1</f>
        <v>37</v>
      </c>
      <c r="B56" s="655"/>
      <c r="C56" s="678" t="s">
        <v>27</v>
      </c>
      <c r="D56" s="678"/>
      <c r="E56" s="377" t="str">
        <f ca="1">IF(VLOOKUP(E8,'Work DB'!$C:$BH,'Daily Report (2)'!$A$56,FALSE)=0,"",VLOOKUP(E8,'Work DB'!$C:$BH,'Daily Report (2)'!$A$56,FALSE))</f>
        <v/>
      </c>
      <c r="F56" s="377" t="str">
        <f ca="1">IF(VLOOKUP(F8,'Work DB'!$C:$BH,'Daily Report (2)'!$A$56,FALSE)=0,"",VLOOKUP(F8,'Work DB'!$C:$BH,'Daily Report (2)'!$A$56,FALSE))</f>
        <v/>
      </c>
      <c r="G56" s="377" t="str">
        <f ca="1">IF(VLOOKUP(G8,'Work DB'!$C:$BH,'Daily Report (2)'!$A$56,FALSE)=0,"",VLOOKUP(G8,'Work DB'!$C:$BH,'Daily Report (2)'!$A$56,FALSE))</f>
        <v/>
      </c>
      <c r="H56" s="377" t="str">
        <f ca="1">IF(VLOOKUP(H8,'Work DB'!$C:$BH,'Daily Report (2)'!$A$56,FALSE)=0,"",VLOOKUP(H8,'Work DB'!$C:$BH,'Daily Report (2)'!$A$56,FALSE))</f>
        <v/>
      </c>
      <c r="I56" s="377" t="str">
        <f ca="1">IF(VLOOKUP(I8,'Work DB'!$C:$BH,'Daily Report (2)'!$A$56,FALSE)=0,"",VLOOKUP(I8,'Work DB'!$C:$BH,'Daily Report (2)'!$A$56,FALSE))</f>
        <v/>
      </c>
      <c r="J56" s="377" t="str">
        <f ca="1">IF(VLOOKUP(J8,'Work DB'!$C:$BH,'Daily Report (2)'!$A$56,FALSE)=0,"",VLOOKUP(J8,'Work DB'!$C:$BH,'Daily Report (2)'!$A$56,FALSE))</f>
        <v/>
      </c>
      <c r="K56" s="377" t="str">
        <f ca="1">IF(VLOOKUP(K8,'Work DB'!$C:$BH,'Daily Report (2)'!$A$56,FALSE)=0,"",VLOOKUP(K8,'Work DB'!$C:$BH,'Daily Report (2)'!$A$56,FALSE))</f>
        <v/>
      </c>
      <c r="L56" s="377" t="str">
        <f ca="1">IF(VLOOKUP(L8,'Work DB'!$C:$BH,'Daily Report (2)'!$A$56,FALSE)=0,"",VLOOKUP(L8,'Work DB'!$C:$BH,'Daily Report (2)'!$A$56,FALSE))</f>
        <v/>
      </c>
      <c r="M56" s="378" t="str">
        <f ca="1">IF(VLOOKUP(M8,'Work DB'!$C:$BH,'Daily Report (2)'!$A$56,FALSE)=0,"",VLOOKUP(M8,'Work DB'!$C:$BH,'Daily Report (2)'!$A$56,FALSE))</f>
        <v/>
      </c>
      <c r="N56" s="379" t="str">
        <f ca="1">IF(VLOOKUP(N8,'Work DB'!$C:$BH,'Daily Report (2)'!$A$56,FALSE)=0,"",VLOOKUP(N8,'Work DB'!$C:$BH,'Daily Report (2)'!$A$56,FALSE))</f>
        <v/>
      </c>
      <c r="O56" s="706">
        <f>'Daily Report'!AR54</f>
        <v>0</v>
      </c>
      <c r="P56" s="707"/>
      <c r="Q56" s="715">
        <f>HLOOKUP(A56,'Work DB'!$1:$2,2,FALSE)</f>
        <v>0</v>
      </c>
      <c r="R56" s="715"/>
      <c r="S56" s="722">
        <v>178.4</v>
      </c>
      <c r="T56" s="722"/>
      <c r="U56" s="713">
        <f>Q56/S56</f>
        <v>0</v>
      </c>
      <c r="V56" s="714"/>
      <c r="Y56" s="8">
        <v>1</v>
      </c>
    </row>
    <row r="57" spans="1:25" s="7" customFormat="1" ht="51.75" thickBot="1" x14ac:dyDescent="0.35">
      <c r="A57" s="84">
        <f>'Work DB'!AN1</f>
        <v>38</v>
      </c>
      <c r="B57" s="656"/>
      <c r="C57" s="708" t="s">
        <v>28</v>
      </c>
      <c r="D57" s="708"/>
      <c r="E57" s="390" t="str">
        <f ca="1">IF(VLOOKUP(E8,'Work DB'!$C:$BH,'Daily Report (2)'!$A$57,FALSE)=0,"",VLOOKUP(E8,'Work DB'!$C:$BH,'Daily Report (2)'!$A$57,FALSE))</f>
        <v/>
      </c>
      <c r="F57" s="390" t="str">
        <f ca="1">IF(VLOOKUP(F8,'Work DB'!$C:$BH,'Daily Report (2)'!$A$57,FALSE)=0,"",VLOOKUP(F8,'Work DB'!$C:$BH,'Daily Report (2)'!$A$57,FALSE))</f>
        <v/>
      </c>
      <c r="G57" s="390" t="str">
        <f ca="1">IF(VLOOKUP(G8,'Work DB'!$C:$BH,'Daily Report (2)'!$A$57,FALSE)=0,"",VLOOKUP(G8,'Work DB'!$C:$BH,'Daily Report (2)'!$A$57,FALSE))</f>
        <v/>
      </c>
      <c r="H57" s="390" t="str">
        <f ca="1">IF(VLOOKUP(H8,'Work DB'!$C:$BH,'Daily Report (2)'!$A$57,FALSE)=0,"",VLOOKUP(H8,'Work DB'!$C:$BH,'Daily Report (2)'!$A$57,FALSE))</f>
        <v/>
      </c>
      <c r="I57" s="390" t="str">
        <f ca="1">IF(VLOOKUP(I8,'Work DB'!$C:$BH,'Daily Report (2)'!$A$57,FALSE)=0,"",VLOOKUP(I8,'Work DB'!$C:$BH,'Daily Report (2)'!$A$57,FALSE))</f>
        <v/>
      </c>
      <c r="J57" s="390" t="str">
        <f ca="1">IF(VLOOKUP(J8,'Work DB'!$C:$BH,'Daily Report (2)'!$A$57,FALSE)=0,"",VLOOKUP(J8,'Work DB'!$C:$BH,'Daily Report (2)'!$A$57,FALSE))</f>
        <v/>
      </c>
      <c r="K57" s="390" t="str">
        <f ca="1">IF(VLOOKUP(K8,'Work DB'!$C:$BH,'Daily Report (2)'!$A$57,FALSE)=0,"",VLOOKUP(K8,'Work DB'!$C:$BH,'Daily Report (2)'!$A$57,FALSE))</f>
        <v/>
      </c>
      <c r="L57" s="390" t="str">
        <f ca="1">IF(VLOOKUP(L8,'Work DB'!$C:$BH,'Daily Report (2)'!$A$57,FALSE)=0,"",VLOOKUP(L8,'Work DB'!$C:$BH,'Daily Report (2)'!$A$57,FALSE))</f>
        <v/>
      </c>
      <c r="M57" s="391" t="str">
        <f ca="1">IF(VLOOKUP(M8,'Work DB'!$C:$BH,'Daily Report (2)'!$A$57,FALSE)=0,"",VLOOKUP(M8,'Work DB'!$C:$BH,'Daily Report (2)'!$A$57,FALSE))</f>
        <v/>
      </c>
      <c r="N57" s="392" t="str">
        <f ca="1">IF(VLOOKUP(N8,'Work DB'!$C:$BH,'Daily Report (2)'!$A$57,FALSE)=0,"",VLOOKUP(N8,'Work DB'!$C:$BH,'Daily Report (2)'!$A$57,FALSE))</f>
        <v/>
      </c>
      <c r="O57" s="706">
        <f>'Daily Report'!AR55</f>
        <v>0</v>
      </c>
      <c r="P57" s="707"/>
      <c r="Q57" s="709">
        <f>HLOOKUP(A57,'Work DB'!$1:$2,2,FALSE)</f>
        <v>0</v>
      </c>
      <c r="R57" s="709"/>
      <c r="S57" s="712">
        <v>79.2</v>
      </c>
      <c r="T57" s="712"/>
      <c r="U57" s="710">
        <f>Q57/S57</f>
        <v>0</v>
      </c>
      <c r="V57" s="711"/>
      <c r="Y57" s="8">
        <v>1</v>
      </c>
    </row>
    <row r="58" spans="1:25" s="7" customFormat="1" ht="10.5" thickBot="1" x14ac:dyDescent="0.35">
      <c r="A58" s="8"/>
      <c r="B58" s="298"/>
      <c r="C58" s="299"/>
      <c r="D58" s="299"/>
      <c r="E58" s="301"/>
      <c r="F58" s="301"/>
      <c r="G58" s="301"/>
      <c r="H58" s="301"/>
      <c r="I58" s="301"/>
      <c r="J58" s="301"/>
      <c r="K58" s="301"/>
      <c r="L58" s="301"/>
      <c r="M58" s="301"/>
      <c r="N58" s="301"/>
      <c r="O58" s="301"/>
      <c r="P58" s="301"/>
      <c r="Q58" s="381"/>
      <c r="R58" s="381"/>
      <c r="S58" s="303"/>
      <c r="T58" s="303"/>
      <c r="Y58" s="8">
        <v>1</v>
      </c>
    </row>
    <row r="59" spans="1:25" s="1" customFormat="1" ht="47.25" customHeight="1" x14ac:dyDescent="0.75">
      <c r="A59" s="84">
        <f>'Work DB'!AO1</f>
        <v>39</v>
      </c>
      <c r="B59" s="654" t="s">
        <v>17</v>
      </c>
      <c r="C59" s="672" t="s">
        <v>1</v>
      </c>
      <c r="D59" s="672"/>
      <c r="E59" s="374">
        <f ca="1">IF(VLOOKUP(E8,'Work DB'!$C:$BH,'Daily Report (2)'!$A$59,FALSE)=0,"",VLOOKUP(E8,'Work DB'!$C:$BH,'Daily Report (2)'!$A$59,FALSE))</f>
        <v>45</v>
      </c>
      <c r="F59" s="374">
        <f ca="1">IF(VLOOKUP(F8,'Work DB'!$C:$BH,'Daily Report (2)'!$A$59,FALSE)=0,"",VLOOKUP(F8,'Work DB'!$C:$BH,'Daily Report (2)'!$A$59,FALSE))</f>
        <v>37</v>
      </c>
      <c r="G59" s="374">
        <f ca="1">IF(VLOOKUP(G8,'Work DB'!$C:$BH,'Daily Report (2)'!$A$59,FALSE)=0,"",VLOOKUP(G8,'Work DB'!$C:$BH,'Daily Report (2)'!$A$59,FALSE))</f>
        <v>36</v>
      </c>
      <c r="H59" s="374">
        <f ca="1">IF(VLOOKUP(H8,'Work DB'!$C:$BH,'Daily Report (2)'!$A$59,FALSE)=0,"",VLOOKUP(H8,'Work DB'!$C:$BH,'Daily Report (2)'!$A$59,FALSE))</f>
        <v>34</v>
      </c>
      <c r="I59" s="374">
        <f ca="1">IF(VLOOKUP(I8,'Work DB'!$C:$BH,'Daily Report (2)'!$A$59,FALSE)=0,"",VLOOKUP(I8,'Work DB'!$C:$BH,'Daily Report (2)'!$A$59,FALSE))</f>
        <v>36</v>
      </c>
      <c r="J59" s="374">
        <f ca="1">IF(VLOOKUP(J8,'Work DB'!$C:$BH,'Daily Report (2)'!$A$59,FALSE)=0,"",VLOOKUP(J8,'Work DB'!$C:$BH,'Daily Report (2)'!$A$59,FALSE))</f>
        <v>27</v>
      </c>
      <c r="K59" s="374">
        <f ca="1">IF(VLOOKUP(K8,'Work DB'!$C:$BH,'Daily Report (2)'!$A$59,FALSE)=0,"",VLOOKUP(K8,'Work DB'!$C:$BH,'Daily Report (2)'!$A$59,FALSE))</f>
        <v>75</v>
      </c>
      <c r="L59" s="374">
        <f ca="1">IF(VLOOKUP(L8,'Work DB'!$C:$BH,'Daily Report (2)'!$A$59,FALSE)=0,"",VLOOKUP(L8,'Work DB'!$C:$BH,'Daily Report (2)'!$A$59,FALSE))</f>
        <v>70</v>
      </c>
      <c r="M59" s="375">
        <f ca="1">IF(VLOOKUP(M8,'Work DB'!$C:$BH,'Daily Report (2)'!$A$59,FALSE)=0,"",VLOOKUP(M8,'Work DB'!$C:$BH,'Daily Report (2)'!$A$59,FALSE))</f>
        <v>82</v>
      </c>
      <c r="N59" s="376">
        <f ca="1">IF(VLOOKUP(N8,'Work DB'!$C:$BH,'Daily Report (2)'!$A$59,FALSE)=0,"",VLOOKUP(N8,'Work DB'!$C:$BH,'Daily Report (2)'!$A$59,FALSE))</f>
        <v>81</v>
      </c>
      <c r="O59" s="649">
        <f>'Daily Report'!AR57</f>
        <v>1783</v>
      </c>
      <c r="P59" s="650"/>
      <c r="Q59" s="650">
        <f>HLOOKUP(A59,'Work DB'!$1:$2,2,FALSE)</f>
        <v>14298</v>
      </c>
      <c r="R59" s="650"/>
      <c r="S59" s="752"/>
      <c r="T59" s="753"/>
      <c r="U59" s="753"/>
      <c r="V59" s="754"/>
      <c r="Y59" s="3">
        <v>1</v>
      </c>
    </row>
    <row r="60" spans="1:25" s="1" customFormat="1" ht="51.75" thickBot="1" x14ac:dyDescent="0.8">
      <c r="A60" s="84">
        <f>'Work DB'!AP1</f>
        <v>40</v>
      </c>
      <c r="B60" s="655"/>
      <c r="C60" s="697" t="s">
        <v>18</v>
      </c>
      <c r="D60" s="697"/>
      <c r="E60" s="380">
        <f ca="1">IF(VLOOKUP(E8,'Work DB'!$C:$BH,'Daily Report (2)'!$A$60,FALSE)=0,"",VLOOKUP(E8,'Work DB'!$C:$BH,'Daily Report (2)'!$A$60,FALSE))</f>
        <v>3</v>
      </c>
      <c r="F60" s="380">
        <f ca="1">IF(VLOOKUP(F8,'Work DB'!$C:$BH,'Daily Report (2)'!$A$60,FALSE)=0,"",VLOOKUP(F8,'Work DB'!$C:$BH,'Daily Report (2)'!$A$60,FALSE))</f>
        <v>3</v>
      </c>
      <c r="G60" s="380">
        <f ca="1">IF(VLOOKUP(G8,'Work DB'!$C:$BH,'Daily Report (2)'!$A$60,FALSE)=0,"",VLOOKUP(G8,'Work DB'!$C:$BH,'Daily Report (2)'!$A$60,FALSE))</f>
        <v>7</v>
      </c>
      <c r="H60" s="380">
        <f ca="1">IF(VLOOKUP(H8,'Work DB'!$C:$BH,'Daily Report (2)'!$A$60,FALSE)=0,"",VLOOKUP(H8,'Work DB'!$C:$BH,'Daily Report (2)'!$A$60,FALSE))</f>
        <v>8</v>
      </c>
      <c r="I60" s="380">
        <f ca="1">IF(VLOOKUP(I8,'Work DB'!$C:$BH,'Daily Report (2)'!$A$60,FALSE)=0,"",VLOOKUP(I8,'Work DB'!$C:$BH,'Daily Report (2)'!$A$60,FALSE))</f>
        <v>7</v>
      </c>
      <c r="J60" s="380">
        <f ca="1">IF(VLOOKUP(J8,'Work DB'!$C:$BH,'Daily Report (2)'!$A$60,FALSE)=0,"",VLOOKUP(J8,'Work DB'!$C:$BH,'Daily Report (2)'!$A$60,FALSE))</f>
        <v>3</v>
      </c>
      <c r="K60" s="380">
        <f ca="1">IF(VLOOKUP(K8,'Work DB'!$C:$BH,'Daily Report (2)'!$A$60,FALSE)=0,"",VLOOKUP(K8,'Work DB'!$C:$BH,'Daily Report (2)'!$A$60,FALSE))</f>
        <v>33</v>
      </c>
      <c r="L60" s="380">
        <f ca="1">IF(VLOOKUP(L8,'Work DB'!$C:$BH,'Daily Report (2)'!$A$60,FALSE)=0,"",VLOOKUP(L8,'Work DB'!$C:$BH,'Daily Report (2)'!$A$60,FALSE))</f>
        <v>46</v>
      </c>
      <c r="M60" s="382">
        <f ca="1">IF(VLOOKUP(M8,'Work DB'!$C:$BH,'Daily Report (2)'!$A$60,FALSE)=0,"",VLOOKUP(M8,'Work DB'!$C:$BH,'Daily Report (2)'!$A$60,FALSE))</f>
        <v>41</v>
      </c>
      <c r="N60" s="383">
        <f ca="1">IF(VLOOKUP(N8,'Work DB'!$C:$BH,'Daily Report (2)'!$A$60,FALSE)=0,"",VLOOKUP(N8,'Work DB'!$C:$BH,'Daily Report (2)'!$A$60,FALSE))</f>
        <v>40</v>
      </c>
      <c r="O60" s="761">
        <f>'Daily Report'!AR58</f>
        <v>1231</v>
      </c>
      <c r="P60" s="751"/>
      <c r="Q60" s="751">
        <f>HLOOKUP(A60,'Work DB'!$1:$2,2,FALSE)</f>
        <v>10200</v>
      </c>
      <c r="R60" s="751"/>
      <c r="S60" s="755"/>
      <c r="T60" s="756"/>
      <c r="U60" s="756"/>
      <c r="V60" s="757"/>
      <c r="Y60" s="3">
        <v>1</v>
      </c>
    </row>
    <row r="61" spans="1:25" s="1" customFormat="1" ht="62.25" thickTop="1" x14ac:dyDescent="0.75">
      <c r="A61" s="6"/>
      <c r="B61" s="655"/>
      <c r="C61" s="736" t="s">
        <v>4</v>
      </c>
      <c r="D61" s="736"/>
      <c r="E61" s="37">
        <f ca="1">IF(1*SUM(E59:E60)&gt;0,1*SUM(E59:E60),"")</f>
        <v>48</v>
      </c>
      <c r="F61" s="37">
        <f t="shared" ref="F61:N61" ca="1" si="9">IF(1*SUM(F59:F60)&gt;0,1*SUM(F59:F60),"")</f>
        <v>40</v>
      </c>
      <c r="G61" s="37">
        <f t="shared" ca="1" si="9"/>
        <v>43</v>
      </c>
      <c r="H61" s="37">
        <f t="shared" ca="1" si="9"/>
        <v>42</v>
      </c>
      <c r="I61" s="37">
        <f t="shared" ca="1" si="9"/>
        <v>43</v>
      </c>
      <c r="J61" s="37">
        <f t="shared" ca="1" si="9"/>
        <v>30</v>
      </c>
      <c r="K61" s="37">
        <f t="shared" ca="1" si="9"/>
        <v>108</v>
      </c>
      <c r="L61" s="37">
        <f t="shared" ca="1" si="9"/>
        <v>116</v>
      </c>
      <c r="M61" s="69">
        <f t="shared" ca="1" si="9"/>
        <v>123</v>
      </c>
      <c r="N61" s="263">
        <f t="shared" ca="1" si="9"/>
        <v>121</v>
      </c>
      <c r="O61" s="781">
        <f>'Daily Report'!AR59</f>
        <v>3014</v>
      </c>
      <c r="P61" s="725"/>
      <c r="Q61" s="725">
        <f>SUM(Q59:R60)</f>
        <v>24498</v>
      </c>
      <c r="R61" s="725"/>
      <c r="S61" s="755"/>
      <c r="T61" s="756"/>
      <c r="U61" s="756"/>
      <c r="V61" s="757"/>
      <c r="Y61" s="3">
        <v>1</v>
      </c>
    </row>
    <row r="62" spans="1:25" s="1" customFormat="1" ht="51" x14ac:dyDescent="0.75">
      <c r="A62" s="84">
        <f>'Work DB'!AR1</f>
        <v>42</v>
      </c>
      <c r="B62" s="779"/>
      <c r="C62" s="762" t="s">
        <v>61</v>
      </c>
      <c r="D62" s="694"/>
      <c r="E62" s="393">
        <f ca="1">IF(VLOOKUP(E8,'Work DB'!$C:$BH,'Daily Report (2)'!$A$62,FALSE)=0,"",VLOOKUP(E8,'Work DB'!$C:$BH,'Daily Report (2)'!$A$62,FALSE))</f>
        <v>5</v>
      </c>
      <c r="F62" s="393">
        <f ca="1">IF(VLOOKUP(F8,'Work DB'!$C:$BH,'Daily Report (2)'!$A$62,FALSE)=0,"",VLOOKUP(F8,'Work DB'!$C:$BH,'Daily Report (2)'!$A$62,FALSE))</f>
        <v>4</v>
      </c>
      <c r="G62" s="393">
        <f ca="1">IF(VLOOKUP(G8,'Work DB'!$C:$BH,'Daily Report (2)'!$A$62,FALSE)=0,"",VLOOKUP(G8,'Work DB'!$C:$BH,'Daily Report (2)'!$A$62,FALSE))</f>
        <v>4</v>
      </c>
      <c r="H62" s="393">
        <f ca="1">IF(VLOOKUP(H8,'Work DB'!$C:$BH,'Daily Report (2)'!$A$62,FALSE)=0,"",VLOOKUP(H8,'Work DB'!$C:$BH,'Daily Report (2)'!$A$62,FALSE))</f>
        <v>4</v>
      </c>
      <c r="I62" s="393">
        <f ca="1">IF(VLOOKUP(I8,'Work DB'!$C:$BH,'Daily Report (2)'!$A$62,FALSE)=0,"",VLOOKUP(I8,'Work DB'!$C:$BH,'Daily Report (2)'!$A$62,FALSE))</f>
        <v>4</v>
      </c>
      <c r="J62" s="393">
        <f ca="1">IF(VLOOKUP(J8,'Work DB'!$C:$BH,'Daily Report (2)'!$A$62,FALSE)=0,"",VLOOKUP(J8,'Work DB'!$C:$BH,'Daily Report (2)'!$A$62,FALSE))</f>
        <v>1</v>
      </c>
      <c r="K62" s="393">
        <f ca="1">IF(VLOOKUP(K8,'Work DB'!$C:$BH,'Daily Report (2)'!$A$62,FALSE)=0,"",VLOOKUP(K8,'Work DB'!$C:$BH,'Daily Report (2)'!$A$62,FALSE))</f>
        <v>13</v>
      </c>
      <c r="L62" s="393">
        <f ca="1">IF(VLOOKUP(L8,'Work DB'!$C:$BH,'Daily Report (2)'!$A$62,FALSE)=0,"",VLOOKUP(L8,'Work DB'!$C:$BH,'Daily Report (2)'!$A$62,FALSE))</f>
        <v>13</v>
      </c>
      <c r="M62" s="394">
        <f ca="1">IF(VLOOKUP(M8,'Work DB'!$C:$BH,'Daily Report (2)'!$A$62,FALSE)=0,"",VLOOKUP(M8,'Work DB'!$C:$BH,'Daily Report (2)'!$A$62,FALSE))</f>
        <v>14</v>
      </c>
      <c r="N62" s="395">
        <f ca="1">IF(VLOOKUP(N8,'Work DB'!$C:$BH,'Daily Report (2)'!$A$62,FALSE)=0,"",VLOOKUP(N8,'Work DB'!$C:$BH,'Daily Report (2)'!$A$62,FALSE))</f>
        <v>14</v>
      </c>
      <c r="O62" s="707">
        <f>'Daily Report'!AR60</f>
        <v>271</v>
      </c>
      <c r="P62" s="715"/>
      <c r="Q62" s="743">
        <f>HLOOKUP(A62,'Work DB'!$1:$2,2,FALSE)</f>
        <v>2369</v>
      </c>
      <c r="R62" s="707"/>
      <c r="S62" s="755"/>
      <c r="T62" s="756"/>
      <c r="U62" s="756"/>
      <c r="V62" s="757"/>
      <c r="Y62" s="3"/>
    </row>
    <row r="63" spans="1:25" s="1" customFormat="1" ht="51.75" thickBot="1" x14ac:dyDescent="0.8">
      <c r="A63" s="84">
        <f>'Work DB'!AQ1</f>
        <v>41</v>
      </c>
      <c r="B63" s="656"/>
      <c r="C63" s="708" t="s">
        <v>59</v>
      </c>
      <c r="D63" s="708"/>
      <c r="E63" s="390">
        <f ca="1">IF(VLOOKUP(E8,'Work DB'!$C:$BH,'Daily Report (2)'!$A$63,FALSE)=0,"",VLOOKUP(E8,'Work DB'!$C:$BH,'Daily Report (2)'!$A$63,FALSE))</f>
        <v>54</v>
      </c>
      <c r="F63" s="390">
        <f ca="1">IF(VLOOKUP(F8,'Work DB'!$C:$BH,'Daily Report (2)'!$A$63,FALSE)=0,"",VLOOKUP(F8,'Work DB'!$C:$BH,'Daily Report (2)'!$A$63,FALSE))</f>
        <v>56</v>
      </c>
      <c r="G63" s="390">
        <f ca="1">IF(VLOOKUP(G8,'Work DB'!$C:$BH,'Daily Report (2)'!$A$63,FALSE)=0,"",VLOOKUP(G8,'Work DB'!$C:$BH,'Daily Report (2)'!$A$63,FALSE))</f>
        <v>45</v>
      </c>
      <c r="H63" s="390">
        <f ca="1">IF(VLOOKUP(H8,'Work DB'!$C:$BH,'Daily Report (2)'!$A$63,FALSE)=0,"",VLOOKUP(H8,'Work DB'!$C:$BH,'Daily Report (2)'!$A$63,FALSE))</f>
        <v>46</v>
      </c>
      <c r="I63" s="390">
        <f ca="1">IF(VLOOKUP(I8,'Work DB'!$C:$BH,'Daily Report (2)'!$A$63,FALSE)=0,"",VLOOKUP(I8,'Work DB'!$C:$BH,'Daily Report (2)'!$A$63,FALSE))</f>
        <v>38</v>
      </c>
      <c r="J63" s="390">
        <f ca="1">IF(VLOOKUP(J8,'Work DB'!$C:$BH,'Daily Report (2)'!$A$63,FALSE)=0,"",VLOOKUP(J8,'Work DB'!$C:$BH,'Daily Report (2)'!$A$63,FALSE))</f>
        <v>22</v>
      </c>
      <c r="K63" s="390">
        <f ca="1">IF(VLOOKUP(K8,'Work DB'!$C:$BH,'Daily Report (2)'!$A$63,FALSE)=0,"",VLOOKUP(K8,'Work DB'!$C:$BH,'Daily Report (2)'!$A$63,FALSE))</f>
        <v>108</v>
      </c>
      <c r="L63" s="390">
        <f ca="1">IF(VLOOKUP(L8,'Work DB'!$C:$BH,'Daily Report (2)'!$A$63,FALSE)=0,"",VLOOKUP(L8,'Work DB'!$C:$BH,'Daily Report (2)'!$A$63,FALSE))</f>
        <v>119</v>
      </c>
      <c r="M63" s="391">
        <f ca="1">IF(VLOOKUP(M8,'Work DB'!$C:$BH,'Daily Report (2)'!$A$63,FALSE)=0,"",VLOOKUP(M8,'Work DB'!$C:$BH,'Daily Report (2)'!$A$63,FALSE))</f>
        <v>118</v>
      </c>
      <c r="N63" s="392">
        <f ca="1">IF(VLOOKUP(N8,'Work DB'!$C:$BH,'Daily Report (2)'!$A$63,FALSE)=0,"",VLOOKUP(N8,'Work DB'!$C:$BH,'Daily Report (2)'!$A$63,FALSE))</f>
        <v>115</v>
      </c>
      <c r="O63" s="727">
        <f>'Daily Report'!AR61</f>
        <v>3069</v>
      </c>
      <c r="P63" s="709"/>
      <c r="Q63" s="763">
        <f>HLOOKUP(A63,'Work DB'!$1:$2,2,FALSE)</f>
        <v>25042</v>
      </c>
      <c r="R63" s="727"/>
      <c r="S63" s="758"/>
      <c r="T63" s="759"/>
      <c r="U63" s="759"/>
      <c r="V63" s="760"/>
      <c r="Y63" s="3"/>
    </row>
    <row r="64" spans="1:25" s="7" customFormat="1" ht="10.5" thickBot="1" x14ac:dyDescent="0.35">
      <c r="A64" s="8"/>
      <c r="B64" s="298"/>
      <c r="C64" s="299"/>
      <c r="D64" s="299"/>
      <c r="E64" s="301"/>
      <c r="F64" s="301"/>
      <c r="G64" s="301"/>
      <c r="H64" s="301"/>
      <c r="I64" s="301"/>
      <c r="J64" s="301"/>
      <c r="K64" s="301"/>
      <c r="L64" s="301"/>
      <c r="M64" s="301"/>
      <c r="N64" s="301"/>
      <c r="O64" s="301"/>
      <c r="P64" s="301"/>
      <c r="Q64" s="381"/>
      <c r="R64" s="381"/>
      <c r="S64" s="303"/>
      <c r="T64" s="303"/>
      <c r="Y64" s="8">
        <v>1</v>
      </c>
    </row>
    <row r="65" spans="1:25" s="1" customFormat="1" ht="51" x14ac:dyDescent="0.75">
      <c r="A65" s="84">
        <f>'Work DB'!AS1</f>
        <v>43</v>
      </c>
      <c r="B65" s="654" t="s">
        <v>351</v>
      </c>
      <c r="C65" s="672" t="s">
        <v>1</v>
      </c>
      <c r="D65" s="672"/>
      <c r="E65" s="374" t="str">
        <f ca="1">IF(VLOOKUP(E8,'Work DB'!$C:$BH,'Daily Report (2)'!$A$65,FALSE)=0,"",VLOOKUP(E8,'Work DB'!$C:$BH,'Daily Report (2)'!$A$65,FALSE))</f>
        <v/>
      </c>
      <c r="F65" s="374" t="str">
        <f ca="1">IF(VLOOKUP(F8,'Work DB'!$C:$BH,'Daily Report (2)'!$A$65,FALSE)=0,"",VLOOKUP(F8,'Work DB'!$C:$BH,'Daily Report (2)'!$A$65,FALSE))</f>
        <v/>
      </c>
      <c r="G65" s="374" t="str">
        <f ca="1">IF(VLOOKUP(G8,'Work DB'!$C:$BH,'Daily Report (2)'!$A$65,FALSE)=0,"",VLOOKUP(G8,'Work DB'!$C:$BH,'Daily Report (2)'!$A$65,FALSE))</f>
        <v/>
      </c>
      <c r="H65" s="374" t="str">
        <f ca="1">IF(VLOOKUP(H8,'Work DB'!$C:$BH,'Daily Report (2)'!$A$65,FALSE)=0,"",VLOOKUP(H8,'Work DB'!$C:$BH,'Daily Report (2)'!$A$65,FALSE))</f>
        <v/>
      </c>
      <c r="I65" s="374" t="str">
        <f ca="1">IF(VLOOKUP(I8,'Work DB'!$C:$BH,'Daily Report (2)'!$A$65,FALSE)=0,"",VLOOKUP(I8,'Work DB'!$C:$BH,'Daily Report (2)'!$A$65,FALSE))</f>
        <v/>
      </c>
      <c r="J65" s="374" t="str">
        <f ca="1">IF(VLOOKUP(J8,'Work DB'!$C:$BH,'Daily Report (2)'!$A$65,FALSE)=0,"",VLOOKUP(J8,'Work DB'!$C:$BH,'Daily Report (2)'!$A$65,FALSE))</f>
        <v/>
      </c>
      <c r="K65" s="374">
        <f ca="1">IF(VLOOKUP(K8,'Work DB'!$C:$BH,'Daily Report (2)'!$A$65,FALSE)=0,"",VLOOKUP(K8,'Work DB'!$C:$BH,'Daily Report (2)'!$A$65,FALSE))</f>
        <v>13</v>
      </c>
      <c r="L65" s="374">
        <f ca="1">IF(VLOOKUP(L8,'Work DB'!$C:$BH,'Daily Report (2)'!$A$65,FALSE)=0,"",VLOOKUP(L8,'Work DB'!$C:$BH,'Daily Report (2)'!$A$65,FALSE))</f>
        <v>14</v>
      </c>
      <c r="M65" s="375">
        <f ca="1">IF(VLOOKUP(M8,'Work DB'!$C:$BH,'Daily Report (2)'!$A$65,FALSE)=0,"",VLOOKUP(M8,'Work DB'!$C:$BH,'Daily Report (2)'!$A$65,FALSE))</f>
        <v>14</v>
      </c>
      <c r="N65" s="376">
        <f ca="1">IF(VLOOKUP(N8,'Work DB'!$C:$BH,'Daily Report (2)'!$A$65,FALSE)=0,"",VLOOKUP(N8,'Work DB'!$C:$BH,'Daily Report (2)'!$A$65,FALSE))</f>
        <v>12</v>
      </c>
      <c r="O65" s="720">
        <f>'Daily Report'!AR63</f>
        <v>235</v>
      </c>
      <c r="P65" s="649"/>
      <c r="Q65" s="650">
        <f>HLOOKUP(A65,'Work DB'!$1:$2,2,FALSE)</f>
        <v>2277</v>
      </c>
      <c r="R65" s="650"/>
      <c r="S65" s="752"/>
      <c r="T65" s="753"/>
      <c r="U65" s="753"/>
      <c r="V65" s="754"/>
      <c r="Y65" s="3">
        <v>1</v>
      </c>
    </row>
    <row r="66" spans="1:25" s="1" customFormat="1" ht="51.75" thickBot="1" x14ac:dyDescent="0.8">
      <c r="A66" s="84">
        <f>'Work DB'!AT1</f>
        <v>44</v>
      </c>
      <c r="B66" s="655"/>
      <c r="C66" s="697" t="s">
        <v>18</v>
      </c>
      <c r="D66" s="697"/>
      <c r="E66" s="380" t="str">
        <f ca="1">IF(VLOOKUP(E8,'Work DB'!$C:$BH,'Daily Report (2)'!$A$66,FALSE)=0,"",VLOOKUP(E8,'Work DB'!$C:$BH,'Daily Report (2)'!$A$66,FALSE))</f>
        <v/>
      </c>
      <c r="F66" s="380" t="str">
        <f ca="1">IF(VLOOKUP(F8,'Work DB'!$C:$BH,'Daily Report (2)'!$A$66,FALSE)=0,"",VLOOKUP(F8,'Work DB'!$C:$BH,'Daily Report (2)'!$A$66,FALSE))</f>
        <v/>
      </c>
      <c r="G66" s="380" t="str">
        <f ca="1">IF(VLOOKUP(G8,'Work DB'!$C:$BH,'Daily Report (2)'!$A$66,FALSE)=0,"",VLOOKUP(G8,'Work DB'!$C:$BH,'Daily Report (2)'!$A$66,FALSE))</f>
        <v/>
      </c>
      <c r="H66" s="380" t="str">
        <f ca="1">IF(VLOOKUP(H8,'Work DB'!$C:$BH,'Daily Report (2)'!$A$66,FALSE)=0,"",VLOOKUP(H8,'Work DB'!$C:$BH,'Daily Report (2)'!$A$66,FALSE))</f>
        <v/>
      </c>
      <c r="I66" s="380" t="str">
        <f ca="1">IF(VLOOKUP(I8,'Work DB'!$C:$BH,'Daily Report (2)'!$A$66,FALSE)=0,"",VLOOKUP(I8,'Work DB'!$C:$BH,'Daily Report (2)'!$A$66,FALSE))</f>
        <v/>
      </c>
      <c r="J66" s="380" t="str">
        <f ca="1">IF(VLOOKUP(J8,'Work DB'!$C:$BH,'Daily Report (2)'!$A$66,FALSE)=0,"",VLOOKUP(J8,'Work DB'!$C:$BH,'Daily Report (2)'!$A$66,FALSE))</f>
        <v/>
      </c>
      <c r="K66" s="380">
        <f ca="1">IF(VLOOKUP(K8,'Work DB'!$C:$BH,'Daily Report (2)'!$A$66,FALSE)=0,"",VLOOKUP(K8,'Work DB'!$C:$BH,'Daily Report (2)'!$A$66,FALSE))</f>
        <v>15</v>
      </c>
      <c r="L66" s="380">
        <f ca="1">IF(VLOOKUP(L8,'Work DB'!$C:$BH,'Daily Report (2)'!$A$66,FALSE)=0,"",VLOOKUP(L8,'Work DB'!$C:$BH,'Daily Report (2)'!$A$66,FALSE))</f>
        <v>19</v>
      </c>
      <c r="M66" s="382">
        <f ca="1">IF(VLOOKUP(M8,'Work DB'!$C:$BH,'Daily Report (2)'!$A$66,FALSE)=0,"",VLOOKUP(M8,'Work DB'!$C:$BH,'Daily Report (2)'!$A$66,FALSE))</f>
        <v>18</v>
      </c>
      <c r="N66" s="383">
        <f ca="1">IF(VLOOKUP(N8,'Work DB'!$C:$BH,'Daily Report (2)'!$A$66,FALSE)=0,"",VLOOKUP(N8,'Work DB'!$C:$BH,'Daily Report (2)'!$A$66,FALSE))</f>
        <v>18</v>
      </c>
      <c r="O66" s="749">
        <f>'Daily Report'!AR64</f>
        <v>512</v>
      </c>
      <c r="P66" s="750"/>
      <c r="Q66" s="751">
        <f>HLOOKUP(A66,'Work DB'!$1:$2,2,FALSE)</f>
        <v>4686</v>
      </c>
      <c r="R66" s="751"/>
      <c r="S66" s="755"/>
      <c r="T66" s="756"/>
      <c r="U66" s="756"/>
      <c r="V66" s="757"/>
      <c r="Y66" s="3">
        <v>1</v>
      </c>
    </row>
    <row r="67" spans="1:25" s="1" customFormat="1" ht="47.25" thickTop="1" x14ac:dyDescent="0.75">
      <c r="A67" s="3"/>
      <c r="B67" s="655"/>
      <c r="C67" s="736" t="s">
        <v>4</v>
      </c>
      <c r="D67" s="736"/>
      <c r="E67" s="37" t="str">
        <f t="shared" ref="E67:N67" ca="1" si="10">IF(1*SUM(E65:E66)&gt;0,1*SUM(E65:E66),"")</f>
        <v/>
      </c>
      <c r="F67" s="37" t="str">
        <f t="shared" ca="1" si="10"/>
        <v/>
      </c>
      <c r="G67" s="37" t="str">
        <f t="shared" ca="1" si="10"/>
        <v/>
      </c>
      <c r="H67" s="37" t="str">
        <f t="shared" ca="1" si="10"/>
        <v/>
      </c>
      <c r="I67" s="37" t="str">
        <f t="shared" ca="1" si="10"/>
        <v/>
      </c>
      <c r="J67" s="37" t="str">
        <f t="shared" ca="1" si="10"/>
        <v/>
      </c>
      <c r="K67" s="37">
        <f t="shared" ca="1" si="10"/>
        <v>28</v>
      </c>
      <c r="L67" s="37">
        <f t="shared" ca="1" si="10"/>
        <v>33</v>
      </c>
      <c r="M67" s="69">
        <f t="shared" ca="1" si="10"/>
        <v>32</v>
      </c>
      <c r="N67" s="263">
        <f t="shared" ca="1" si="10"/>
        <v>30</v>
      </c>
      <c r="O67" s="780">
        <f>'Daily Report'!AR65</f>
        <v>747</v>
      </c>
      <c r="P67" s="781"/>
      <c r="Q67" s="725">
        <f>SUM(Q65:R66)</f>
        <v>6963</v>
      </c>
      <c r="R67" s="725"/>
      <c r="S67" s="755"/>
      <c r="T67" s="756"/>
      <c r="U67" s="756"/>
      <c r="V67" s="757"/>
      <c r="Y67" s="3">
        <v>1</v>
      </c>
    </row>
    <row r="68" spans="1:25" s="1" customFormat="1" ht="51.75" thickBot="1" x14ac:dyDescent="0.8">
      <c r="A68" s="84">
        <f>'Work DB'!AU1</f>
        <v>45</v>
      </c>
      <c r="B68" s="656"/>
      <c r="C68" s="708" t="s">
        <v>20</v>
      </c>
      <c r="D68" s="708"/>
      <c r="E68" s="390" t="str">
        <f ca="1">IF(VLOOKUP(E8,'Work DB'!$C:$BH,'Daily Report (2)'!$A$68,FALSE)=0,"",VLOOKUP(E8,'Work DB'!$C:$BH,'Daily Report (2)'!$A$68,FALSE))</f>
        <v/>
      </c>
      <c r="F68" s="390" t="str">
        <f ca="1">IF(VLOOKUP(F8,'Work DB'!$C:$BH,'Daily Report (2)'!$A$68,FALSE)=0,"",VLOOKUP(F8,'Work DB'!$C:$BH,'Daily Report (2)'!$A$68,FALSE))</f>
        <v/>
      </c>
      <c r="G68" s="390" t="str">
        <f ca="1">IF(VLOOKUP(G8,'Work DB'!$C:$BH,'Daily Report (2)'!$A$68,FALSE)=0,"",VLOOKUP(G8,'Work DB'!$C:$BH,'Daily Report (2)'!$A$68,FALSE))</f>
        <v/>
      </c>
      <c r="H68" s="390" t="str">
        <f ca="1">IF(VLOOKUP(H8,'Work DB'!$C:$BH,'Daily Report (2)'!$A$68,FALSE)=0,"",VLOOKUP(H8,'Work DB'!$C:$BH,'Daily Report (2)'!$A$68,FALSE))</f>
        <v/>
      </c>
      <c r="I68" s="390">
        <f ca="1">IF(VLOOKUP(I8,'Work DB'!$C:$BH,'Daily Report (2)'!$A$68,FALSE)=0,"",VLOOKUP(I8,'Work DB'!$C:$BH,'Daily Report (2)'!$A$68,FALSE))</f>
        <v>150</v>
      </c>
      <c r="J68" s="390" t="str">
        <f ca="1">IF(VLOOKUP(J8,'Work DB'!$C:$BH,'Daily Report (2)'!$A$68,FALSE)=0,"",VLOOKUP(J8,'Work DB'!$C:$BH,'Daily Report (2)'!$A$68,FALSE))</f>
        <v/>
      </c>
      <c r="K68" s="390">
        <f ca="1">IF(VLOOKUP(K8,'Work DB'!$C:$BH,'Daily Report (2)'!$A$68,FALSE)=0,"",VLOOKUP(K8,'Work DB'!$C:$BH,'Daily Report (2)'!$A$68,FALSE))</f>
        <v>1883</v>
      </c>
      <c r="L68" s="390">
        <f ca="1">IF(VLOOKUP(L8,'Work DB'!$C:$BH,'Daily Report (2)'!$A$68,FALSE)=0,"",VLOOKUP(L8,'Work DB'!$C:$BH,'Daily Report (2)'!$A$68,FALSE))</f>
        <v>1655</v>
      </c>
      <c r="M68" s="391">
        <f ca="1">IF(VLOOKUP(M8,'Work DB'!$C:$BH,'Daily Report (2)'!$A$68,FALSE)=0,"",VLOOKUP(M8,'Work DB'!$C:$BH,'Daily Report (2)'!$A$68,FALSE))</f>
        <v>3073</v>
      </c>
      <c r="N68" s="392">
        <f ca="1">IF(VLOOKUP(N8,'Work DB'!$C:$BH,'Daily Report (2)'!$A$68,FALSE)=0,"",VLOOKUP(N8,'Work DB'!$C:$BH,'Daily Report (2)'!$A$68,FALSE))</f>
        <v>1801</v>
      </c>
      <c r="O68" s="726">
        <f>'Daily Report'!AR66</f>
        <v>61873</v>
      </c>
      <c r="P68" s="727"/>
      <c r="Q68" s="709">
        <f>HLOOKUP(A68,'Work DB'!$1:$2,2,FALSE)</f>
        <v>624879</v>
      </c>
      <c r="R68" s="709"/>
      <c r="S68" s="758"/>
      <c r="T68" s="759"/>
      <c r="U68" s="759"/>
      <c r="V68" s="760"/>
      <c r="Y68" s="3">
        <v>1</v>
      </c>
    </row>
    <row r="69" spans="1:25" s="7" customFormat="1" ht="10.5" thickBot="1" x14ac:dyDescent="0.35">
      <c r="A69" s="8"/>
      <c r="B69" s="298"/>
      <c r="C69" s="299"/>
      <c r="D69" s="299"/>
      <c r="E69" s="300"/>
      <c r="F69" s="300"/>
      <c r="G69" s="300"/>
      <c r="H69" s="300"/>
      <c r="I69" s="300"/>
      <c r="J69" s="300"/>
      <c r="K69" s="300"/>
      <c r="L69" s="300"/>
      <c r="M69" s="300"/>
      <c r="N69" s="300"/>
      <c r="O69" s="301"/>
      <c r="P69" s="302"/>
      <c r="Q69" s="8"/>
      <c r="R69" s="8"/>
      <c r="S69" s="303"/>
      <c r="T69" s="303"/>
      <c r="Y69" s="8">
        <v>1</v>
      </c>
    </row>
    <row r="70" spans="1:25" s="1" customFormat="1" ht="47.25" customHeight="1" thickBot="1" x14ac:dyDescent="0.8">
      <c r="A70" s="84">
        <f>'Work DB'!AV1</f>
        <v>46</v>
      </c>
      <c r="B70" s="654" t="s">
        <v>21</v>
      </c>
      <c r="C70" s="672" t="s">
        <v>462</v>
      </c>
      <c r="D70" s="672"/>
      <c r="E70" s="374">
        <f ca="1">IF(VLOOKUP(E8,'Work DB'!$C:$BH,'Daily Report (2)'!$A$70,FALSE)=0,"",VLOOKUP(E8,'Work DB'!$C:$BH,'Daily Report (2)'!$A$70,FALSE))</f>
        <v>105144</v>
      </c>
      <c r="F70" s="374">
        <f ca="1">IF(VLOOKUP(F8,'Work DB'!$C:$BH,'Daily Report (2)'!$A$70,FALSE)=0,"",VLOOKUP(F8,'Work DB'!$C:$BH,'Daily Report (2)'!$A$70,FALSE))</f>
        <v>105144</v>
      </c>
      <c r="G70" s="374">
        <f ca="1">IF(VLOOKUP(G8,'Work DB'!$C:$BH,'Daily Report (2)'!$A$70,FALSE)=0,"",VLOOKUP(G8,'Work DB'!$C:$BH,'Daily Report (2)'!$A$70,FALSE))</f>
        <v>105144</v>
      </c>
      <c r="H70" s="374">
        <f ca="1">IF(VLOOKUP(H8,'Work DB'!$C:$BH,'Daily Report (2)'!$A$70,FALSE)=0,"",VLOOKUP(H8,'Work DB'!$C:$BH,'Daily Report (2)'!$A$70,FALSE))</f>
        <v>105144</v>
      </c>
      <c r="I70" s="374">
        <f ca="1">IF(VLOOKUP(I8,'Work DB'!$C:$BH,'Daily Report (2)'!$A$70,FALSE)=0,"",VLOOKUP(I8,'Work DB'!$C:$BH,'Daily Report (2)'!$A$70,FALSE))</f>
        <v>104994</v>
      </c>
      <c r="J70" s="374">
        <f ca="1">IF(VLOOKUP(J8,'Work DB'!$C:$BH,'Daily Report (2)'!$A$70,FALSE)=0,"",VLOOKUP(J8,'Work DB'!$C:$BH,'Daily Report (2)'!$A$70,FALSE))</f>
        <v>104994</v>
      </c>
      <c r="K70" s="374">
        <f ca="1">IF(VLOOKUP(K8,'Work DB'!$C:$BH,'Daily Report (2)'!$A$70,FALSE)=0,"",VLOOKUP(K8,'Work DB'!$C:$BH,'Daily Report (2)'!$A$70,FALSE))</f>
        <v>103111</v>
      </c>
      <c r="L70" s="374">
        <f ca="1">IF(VLOOKUP(L8,'Work DB'!$C:$BH,'Daily Report (2)'!$A$70,FALSE)=0,"",VLOOKUP(L8,'Work DB'!$C:$BH,'Daily Report (2)'!$A$70,FALSE))</f>
        <v>101456</v>
      </c>
      <c r="M70" s="375">
        <f ca="1">IF(VLOOKUP(M8,'Work DB'!$C:$BH,'Daily Report (2)'!$A$70,FALSE)=0,"",VLOOKUP(M8,'Work DB'!$C:$BH,'Daily Report (2)'!$A$70,FALSE))</f>
        <v>98383</v>
      </c>
      <c r="N70" s="376">
        <f ca="1">IF(VLOOKUP(N8,'Work DB'!$C:$BH,'Daily Report (2)'!$A$70,FALSE)=0,"",VLOOKUP(N8,'Work DB'!$C:$BH,'Daily Report (2)'!$A$70,FALSE))</f>
        <v>96582</v>
      </c>
      <c r="O70" s="765" t="s">
        <v>32</v>
      </c>
      <c r="P70" s="765"/>
      <c r="Q70" s="765"/>
      <c r="R70" s="765"/>
      <c r="S70" s="765"/>
      <c r="T70" s="765"/>
      <c r="U70" s="765"/>
      <c r="V70" s="766"/>
      <c r="Y70" s="3">
        <v>1</v>
      </c>
    </row>
    <row r="71" spans="1:25" s="1" customFormat="1" ht="51" customHeight="1" x14ac:dyDescent="0.75">
      <c r="A71" s="84">
        <f>'Work DB'!AW1</f>
        <v>47</v>
      </c>
      <c r="B71" s="655"/>
      <c r="C71" s="678" t="s">
        <v>463</v>
      </c>
      <c r="D71" s="678"/>
      <c r="E71" s="377">
        <f ca="1">IF(VLOOKUP(E8,'Work DB'!$C:$BH,'Daily Report (2)'!$A$71,FALSE)=0,"",VLOOKUP(E8,'Work DB'!$C:$BH,'Daily Report (2)'!$A$71,FALSE))</f>
        <v>123.33999999999999</v>
      </c>
      <c r="F71" s="377">
        <f ca="1">IF(VLOOKUP(F8,'Work DB'!$C:$BH,'Daily Report (2)'!$A$71,FALSE)=0,"",VLOOKUP(F8,'Work DB'!$C:$BH,'Daily Report (2)'!$A$71,FALSE))</f>
        <v>123.33999999999999</v>
      </c>
      <c r="G71" s="377">
        <f ca="1">IF(VLOOKUP(G8,'Work DB'!$C:$BH,'Daily Report (2)'!$A$71,FALSE)=0,"",VLOOKUP(G8,'Work DB'!$C:$BH,'Daily Report (2)'!$A$71,FALSE))</f>
        <v>123.33999999999999</v>
      </c>
      <c r="H71" s="377">
        <f ca="1">IF(VLOOKUP(H8,'Work DB'!$C:$BH,'Daily Report (2)'!$A$71,FALSE)=0,"",VLOOKUP(H8,'Work DB'!$C:$BH,'Daily Report (2)'!$A$71,FALSE))</f>
        <v>123.33999999999999</v>
      </c>
      <c r="I71" s="377">
        <f ca="1">IF(VLOOKUP(I8,'Work DB'!$C:$BH,'Daily Report (2)'!$A$71,FALSE)=0,"",VLOOKUP(I8,'Work DB'!$C:$BH,'Daily Report (2)'!$A$71,FALSE))</f>
        <v>123.33999999999999</v>
      </c>
      <c r="J71" s="377">
        <f ca="1">IF(VLOOKUP(J8,'Work DB'!$C:$BH,'Daily Report (2)'!$A$71,FALSE)=0,"",VLOOKUP(J8,'Work DB'!$C:$BH,'Daily Report (2)'!$A$71,FALSE))</f>
        <v>123.33999999999999</v>
      </c>
      <c r="K71" s="377">
        <f ca="1">IF(VLOOKUP(K8,'Work DB'!$C:$BH,'Daily Report (2)'!$A$71,FALSE)=0,"",VLOOKUP(K8,'Work DB'!$C:$BH,'Daily Report (2)'!$A$71,FALSE))</f>
        <v>104.42999999999999</v>
      </c>
      <c r="L71" s="377">
        <f ca="1">IF(VLOOKUP(L8,'Work DB'!$C:$BH,'Daily Report (2)'!$A$71,FALSE)=0,"",VLOOKUP(L8,'Work DB'!$C:$BH,'Daily Report (2)'!$A$71,FALSE))</f>
        <v>90.169999999999987</v>
      </c>
      <c r="M71" s="378">
        <f ca="1">IF(VLOOKUP(M8,'Work DB'!$C:$BH,'Daily Report (2)'!$A$71,FALSE)=0,"",VLOOKUP(M8,'Work DB'!$C:$BH,'Daily Report (2)'!$A$71,FALSE))</f>
        <v>72.499999999999986</v>
      </c>
      <c r="N71" s="379">
        <f ca="1">IF(VLOOKUP(N8,'Work DB'!$C:$BH,'Daily Report (2)'!$A$71,FALSE)=0,"",VLOOKUP(N8,'Work DB'!$C:$BH,'Daily Report (2)'!$A$71,FALSE))</f>
        <v>99.429999999999978</v>
      </c>
      <c r="O71" s="767" t="s">
        <v>484</v>
      </c>
      <c r="P71" s="768"/>
      <c r="Q71" s="768"/>
      <c r="R71" s="768"/>
      <c r="S71" s="768"/>
      <c r="T71" s="768"/>
      <c r="U71" s="768"/>
      <c r="V71" s="769"/>
      <c r="Y71" s="3">
        <v>1</v>
      </c>
    </row>
    <row r="72" spans="1:25" s="1" customFormat="1" ht="51" customHeight="1" x14ac:dyDescent="0.75">
      <c r="A72" s="84">
        <f>'Work DB'!AX1</f>
        <v>48</v>
      </c>
      <c r="B72" s="655"/>
      <c r="C72" s="678" t="s">
        <v>464</v>
      </c>
      <c r="D72" s="678"/>
      <c r="E72" s="377">
        <f ca="1">IF(VLOOKUP(E8,'Work DB'!$C:$BH,'Daily Report (2)'!$A$72,FALSE)=0,"",VLOOKUP(E8,'Work DB'!$C:$BH,'Daily Report (2)'!$A$72,FALSE))</f>
        <v>9706</v>
      </c>
      <c r="F72" s="377">
        <f ca="1">IF(VLOOKUP(F8,'Work DB'!$C:$BH,'Daily Report (2)'!$A$72,FALSE)=0,"",VLOOKUP(F8,'Work DB'!$C:$BH,'Daily Report (2)'!$A$72,FALSE))</f>
        <v>9706</v>
      </c>
      <c r="G72" s="377">
        <f ca="1">IF(VLOOKUP(G8,'Work DB'!$C:$BH,'Daily Report (2)'!$A$72,FALSE)=0,"",VLOOKUP(G8,'Work DB'!$C:$BH,'Daily Report (2)'!$A$72,FALSE))</f>
        <v>9706</v>
      </c>
      <c r="H72" s="377">
        <f ca="1">IF(VLOOKUP(H8,'Work DB'!$C:$BH,'Daily Report (2)'!$A$72,FALSE)=0,"",VLOOKUP(H8,'Work DB'!$C:$BH,'Daily Report (2)'!$A$72,FALSE))</f>
        <v>9706</v>
      </c>
      <c r="I72" s="377">
        <f ca="1">IF(VLOOKUP(I8,'Work DB'!$C:$BH,'Daily Report (2)'!$A$72,FALSE)=0,"",VLOOKUP(I8,'Work DB'!$C:$BH,'Daily Report (2)'!$A$72,FALSE))</f>
        <v>9706</v>
      </c>
      <c r="J72" s="377">
        <f ca="1">IF(VLOOKUP(J8,'Work DB'!$C:$BH,'Daily Report (2)'!$A$72,FALSE)=0,"",VLOOKUP(J8,'Work DB'!$C:$BH,'Daily Report (2)'!$A$72,FALSE))</f>
        <v>9706</v>
      </c>
      <c r="K72" s="377">
        <f ca="1">IF(VLOOKUP(K8,'Work DB'!$C:$BH,'Daily Report (2)'!$A$72,FALSE)=0,"",VLOOKUP(K8,'Work DB'!$C:$BH,'Daily Report (2)'!$A$72,FALSE))</f>
        <v>9706</v>
      </c>
      <c r="L72" s="377">
        <f ca="1">IF(VLOOKUP(L8,'Work DB'!$C:$BH,'Daily Report (2)'!$A$72,FALSE)=0,"",VLOOKUP(L8,'Work DB'!$C:$BH,'Daily Report (2)'!$A$72,FALSE))</f>
        <v>9706</v>
      </c>
      <c r="M72" s="378">
        <f ca="1">IF(VLOOKUP(M8,'Work DB'!$C:$BH,'Daily Report (2)'!$A$72,FALSE)=0,"",VLOOKUP(M8,'Work DB'!$C:$BH,'Daily Report (2)'!$A$72,FALSE))</f>
        <v>9706</v>
      </c>
      <c r="N72" s="379">
        <f ca="1">IF(VLOOKUP(N8,'Work DB'!$C:$BH,'Daily Report (2)'!$A$72,FALSE)=0,"",VLOOKUP(N8,'Work DB'!$C:$BH,'Daily Report (2)'!$A$72,FALSE))</f>
        <v>9706</v>
      </c>
      <c r="O72" s="770" t="s">
        <v>606</v>
      </c>
      <c r="P72" s="771"/>
      <c r="Q72" s="771"/>
      <c r="R72" s="771"/>
      <c r="S72" s="771"/>
      <c r="T72" s="771"/>
      <c r="U72" s="771"/>
      <c r="V72" s="772"/>
      <c r="Y72" s="3">
        <v>1</v>
      </c>
    </row>
    <row r="73" spans="1:25" s="1" customFormat="1" ht="51" customHeight="1" x14ac:dyDescent="0.75">
      <c r="A73" s="84">
        <f>'Work DB'!BB1</f>
        <v>52</v>
      </c>
      <c r="B73" s="655"/>
      <c r="C73" s="678" t="s">
        <v>465</v>
      </c>
      <c r="D73" s="678"/>
      <c r="E73" s="377"/>
      <c r="F73" s="377"/>
      <c r="G73" s="377"/>
      <c r="H73" s="377"/>
      <c r="I73" s="377"/>
      <c r="J73" s="377"/>
      <c r="K73" s="377"/>
      <c r="L73" s="377"/>
      <c r="M73" s="378"/>
      <c r="N73" s="379"/>
      <c r="O73" s="770" t="s">
        <v>614</v>
      </c>
      <c r="P73" s="771"/>
      <c r="Q73" s="771"/>
      <c r="R73" s="771"/>
      <c r="S73" s="771"/>
      <c r="T73" s="771"/>
      <c r="U73" s="771"/>
      <c r="V73" s="772"/>
      <c r="Y73" s="3"/>
    </row>
    <row r="74" spans="1:25" s="1" customFormat="1" ht="51" customHeight="1" x14ac:dyDescent="0.75">
      <c r="A74" s="84">
        <f>'Work DB'!BC1</f>
        <v>53</v>
      </c>
      <c r="B74" s="655"/>
      <c r="C74" s="678" t="s">
        <v>466</v>
      </c>
      <c r="D74" s="678"/>
      <c r="E74" s="377" t="str">
        <f ca="1">IF(VLOOKUP(E8,'Work DB'!$C:$BH,'Daily Report (2)'!$A$74,FALSE)=0,"",VLOOKUP(E8,'Work DB'!$C:$BH,'Daily Report (2)'!$A$74,FALSE))</f>
        <v/>
      </c>
      <c r="F74" s="377" t="str">
        <f ca="1">IF(VLOOKUP(F8,'Work DB'!$C:$BH,'Daily Report (2)'!$A$74,FALSE)=0,"",VLOOKUP(F8,'Work DB'!$C:$BH,'Daily Report (2)'!$A$74,FALSE))</f>
        <v/>
      </c>
      <c r="G74" s="377" t="str">
        <f ca="1">IF(VLOOKUP(G8,'Work DB'!$C:$BH,'Daily Report (2)'!$A$74,FALSE)=0,"",VLOOKUP(G8,'Work DB'!$C:$BH,'Daily Report (2)'!$A$74,FALSE))</f>
        <v/>
      </c>
      <c r="H74" s="377" t="str">
        <f ca="1">IF(VLOOKUP(H8,'Work DB'!$C:$BH,'Daily Report (2)'!$A$74,FALSE)=0,"",VLOOKUP(H8,'Work DB'!$C:$BH,'Daily Report (2)'!$A$74,FALSE))</f>
        <v/>
      </c>
      <c r="I74" s="377" t="str">
        <f ca="1">IF(VLOOKUP(I8,'Work DB'!$C:$BH,'Daily Report (2)'!$A$74,FALSE)=0,"",VLOOKUP(I8,'Work DB'!$C:$BH,'Daily Report (2)'!$A$74,FALSE))</f>
        <v/>
      </c>
      <c r="J74" s="377" t="str">
        <f ca="1">IF(VLOOKUP(J8,'Work DB'!$C:$BH,'Daily Report (2)'!$A$74,FALSE)=0,"",VLOOKUP(J8,'Work DB'!$C:$BH,'Daily Report (2)'!$A$74,FALSE))</f>
        <v/>
      </c>
      <c r="K74" s="377" t="str">
        <f ca="1">IF(VLOOKUP(K8,'Work DB'!$C:$BH,'Daily Report (2)'!$A$74,FALSE)=0,"",VLOOKUP(K8,'Work DB'!$C:$BH,'Daily Report (2)'!$A$74,FALSE))</f>
        <v/>
      </c>
      <c r="L74" s="377" t="str">
        <f ca="1">IF(VLOOKUP(L8,'Work DB'!$C:$BH,'Daily Report (2)'!$A$74,FALSE)=0,"",VLOOKUP(L8,'Work DB'!$C:$BH,'Daily Report (2)'!$A$74,FALSE))</f>
        <v/>
      </c>
      <c r="M74" s="377" t="str">
        <f ca="1">IF(VLOOKUP(M8,'Work DB'!$C:$BH,'Daily Report (2)'!$A$74,FALSE)=0,"",VLOOKUP(M8,'Work DB'!$C:$BH,'Daily Report (2)'!$A$74,FALSE))</f>
        <v/>
      </c>
      <c r="N74" s="379" t="str">
        <f ca="1">IF(VLOOKUP(N8,'Work DB'!$C:$BH,'Daily Report (2)'!$A$74,FALSE)=0,"",VLOOKUP(N8,'Work DB'!$C:$BH,'Daily Report (2)'!$A$74,FALSE))</f>
        <v/>
      </c>
      <c r="O74" s="770" t="s">
        <v>615</v>
      </c>
      <c r="P74" s="771"/>
      <c r="Q74" s="771"/>
      <c r="R74" s="771"/>
      <c r="S74" s="771"/>
      <c r="T74" s="771"/>
      <c r="U74" s="771"/>
      <c r="V74" s="772"/>
      <c r="Y74" s="3"/>
    </row>
    <row r="75" spans="1:25" s="1" customFormat="1" ht="51" customHeight="1" x14ac:dyDescent="1.3">
      <c r="A75" s="84">
        <f>'Work DB'!AY1</f>
        <v>49</v>
      </c>
      <c r="B75" s="655"/>
      <c r="C75" s="678" t="s">
        <v>529</v>
      </c>
      <c r="D75" s="678"/>
      <c r="E75" s="377">
        <f ca="1">IF(VLOOKUP(E8,'Work DB'!$C:$BH,'Daily Report (2)'!$A$75,FALSE)=0,"",VLOOKUP(E8,'Work DB'!$C:$BH,'Daily Report (2)'!$A$75,FALSE))</f>
        <v>193.81999999999996</v>
      </c>
      <c r="F75" s="377">
        <f ca="1">IF(VLOOKUP(F8,'Work DB'!$C:$BH,'Daily Report (2)'!$A$75,FALSE)=0,"",VLOOKUP(F8,'Work DB'!$C:$BH,'Daily Report (2)'!$A$75,FALSE))</f>
        <v>193.81999999999996</v>
      </c>
      <c r="G75" s="377">
        <f ca="1">IF(VLOOKUP(G8,'Work DB'!$C:$BH,'Daily Report (2)'!$A$75,FALSE)=0,"",VLOOKUP(G8,'Work DB'!$C:$BH,'Daily Report (2)'!$A$75,FALSE))</f>
        <v>193.81999999999996</v>
      </c>
      <c r="H75" s="377">
        <f ca="1">IF(VLOOKUP(H8,'Work DB'!$C:$BH,'Daily Report (2)'!$A$75,FALSE)=0,"",VLOOKUP(H8,'Work DB'!$C:$BH,'Daily Report (2)'!$A$75,FALSE))</f>
        <v>193.81999999999996</v>
      </c>
      <c r="I75" s="377">
        <f ca="1">IF(VLOOKUP(I8,'Work DB'!$C:$BH,'Daily Report (2)'!$A$75,FALSE)=0,"",VLOOKUP(I8,'Work DB'!$C:$BH,'Daily Report (2)'!$A$75,FALSE))</f>
        <v>193.81999999999996</v>
      </c>
      <c r="J75" s="377">
        <f ca="1">IF(VLOOKUP(J8,'Work DB'!$C:$BH,'Daily Report (2)'!$A$75,FALSE)=0,"",VLOOKUP(J8,'Work DB'!$C:$BH,'Daily Report (2)'!$A$75,FALSE))</f>
        <v>193.81999999999996</v>
      </c>
      <c r="K75" s="377">
        <f ca="1">IF(VLOOKUP(K8,'Work DB'!$C:$BH,'Daily Report (2)'!$A$75,FALSE)=0,"",VLOOKUP(K8,'Work DB'!$C:$BH,'Daily Report (2)'!$A$75,FALSE))</f>
        <v>164.53999999999996</v>
      </c>
      <c r="L75" s="377">
        <f ca="1">IF(VLOOKUP(L8,'Work DB'!$C:$BH,'Daily Report (2)'!$A$75,FALSE)=0,"",VLOOKUP(L8,'Work DB'!$C:$BH,'Daily Report (2)'!$A$75,FALSE))</f>
        <v>142.45999999999998</v>
      </c>
      <c r="M75" s="378">
        <f ca="1">IF(VLOOKUP(M8,'Work DB'!$C:$BH,'Daily Report (2)'!$A$75,FALSE)=0,"",VLOOKUP(M8,'Work DB'!$C:$BH,'Daily Report (2)'!$A$75,FALSE))</f>
        <v>115.09999999999998</v>
      </c>
      <c r="N75" s="379">
        <f ca="1">IF(VLOOKUP(N8,'Work DB'!$C:$BH,'Daily Report (2)'!$A$75,FALSE)=0,"",VLOOKUP(N8,'Work DB'!$C:$BH,'Daily Report (2)'!$A$75,FALSE))</f>
        <v>127.09999999999998</v>
      </c>
      <c r="O75" s="773"/>
      <c r="P75" s="774"/>
      <c r="Q75" s="774"/>
      <c r="R75" s="774"/>
      <c r="S75" s="774"/>
      <c r="T75" s="774"/>
      <c r="U75" s="774"/>
      <c r="V75" s="775"/>
      <c r="Y75" s="3">
        <v>1</v>
      </c>
    </row>
    <row r="76" spans="1:25" s="1" customFormat="1" ht="51" customHeight="1" x14ac:dyDescent="0.75">
      <c r="A76" s="84">
        <f>'Work DB'!AZ1</f>
        <v>50</v>
      </c>
      <c r="B76" s="655"/>
      <c r="C76" s="678" t="s">
        <v>530</v>
      </c>
      <c r="D76" s="678"/>
      <c r="E76" s="377">
        <f ca="1">IF(VLOOKUP(E8,'Work DB'!$C:$BH,'Daily Report (2)'!$A$76,FALSE)=0,"",VLOOKUP(E8,'Work DB'!$C:$BH,'Daily Report (2)'!$A$76,FALSE))</f>
        <v>123.39999999999998</v>
      </c>
      <c r="F76" s="377">
        <f ca="1">IF(VLOOKUP(F8,'Work DB'!$C:$BH,'Daily Report (2)'!$A$76,FALSE)=0,"",VLOOKUP(F8,'Work DB'!$C:$BH,'Daily Report (2)'!$A$76,FALSE))</f>
        <v>123.39999999999998</v>
      </c>
      <c r="G76" s="377">
        <f ca="1">IF(VLOOKUP(G8,'Work DB'!$C:$BH,'Daily Report (2)'!$A$76,FALSE)=0,"",VLOOKUP(G8,'Work DB'!$C:$BH,'Daily Report (2)'!$A$76,FALSE))</f>
        <v>123.39999999999998</v>
      </c>
      <c r="H76" s="377">
        <f ca="1">IF(VLOOKUP(H8,'Work DB'!$C:$BH,'Daily Report (2)'!$A$76,FALSE)=0,"",VLOOKUP(H8,'Work DB'!$C:$BH,'Daily Report (2)'!$A$76,FALSE))</f>
        <v>123.39999999999998</v>
      </c>
      <c r="I76" s="377">
        <f ca="1">IF(VLOOKUP(I8,'Work DB'!$C:$BH,'Daily Report (2)'!$A$76,FALSE)=0,"",VLOOKUP(I8,'Work DB'!$C:$BH,'Daily Report (2)'!$A$76,FALSE))</f>
        <v>123.39999999999998</v>
      </c>
      <c r="J76" s="377">
        <f ca="1">IF(VLOOKUP(J8,'Work DB'!$C:$BH,'Daily Report (2)'!$A$76,FALSE)=0,"",VLOOKUP(J8,'Work DB'!$C:$BH,'Daily Report (2)'!$A$76,FALSE))</f>
        <v>123.39999999999998</v>
      </c>
      <c r="K76" s="377">
        <f ca="1">IF(VLOOKUP(K8,'Work DB'!$C:$BH,'Daily Report (2)'!$A$76,FALSE)=0,"",VLOOKUP(K8,'Work DB'!$C:$BH,'Daily Report (2)'!$A$76,FALSE))</f>
        <v>98.389999999999986</v>
      </c>
      <c r="L76" s="377">
        <f ca="1">IF(VLOOKUP(L8,'Work DB'!$C:$BH,'Daily Report (2)'!$A$76,FALSE)=0,"",VLOOKUP(L8,'Work DB'!$C:$BH,'Daily Report (2)'!$A$76,FALSE))</f>
        <v>79.529999999999987</v>
      </c>
      <c r="M76" s="378">
        <f ca="1">IF(VLOOKUP(M8,'Work DB'!$C:$BH,'Daily Report (2)'!$A$76,FALSE)=0,"",VLOOKUP(M8,'Work DB'!$C:$BH,'Daily Report (2)'!$A$76,FALSE))</f>
        <v>94.559999999999988</v>
      </c>
      <c r="N76" s="379">
        <f ca="1">IF(VLOOKUP(N8,'Work DB'!$C:$BH,'Daily Report (2)'!$A$76,FALSE)=0,"",VLOOKUP(N8,'Work DB'!$C:$BH,'Daily Report (2)'!$A$76,FALSE))</f>
        <v>118.55999999999999</v>
      </c>
      <c r="O76" s="776"/>
      <c r="P76" s="777"/>
      <c r="Q76" s="777"/>
      <c r="R76" s="777"/>
      <c r="S76" s="777"/>
      <c r="T76" s="777"/>
      <c r="U76" s="777"/>
      <c r="V76" s="778"/>
      <c r="Y76" s="3">
        <v>1</v>
      </c>
    </row>
    <row r="77" spans="1:25" s="1" customFormat="1" ht="51.75" customHeight="1" thickBot="1" x14ac:dyDescent="0.8">
      <c r="A77" s="84">
        <f>'Work DB'!BA1</f>
        <v>51</v>
      </c>
      <c r="B77" s="656"/>
      <c r="C77" s="708" t="s">
        <v>531</v>
      </c>
      <c r="D77" s="708"/>
      <c r="E77" s="390">
        <f ca="1">IF(VLOOKUP(E8,'Work DB'!$C:$BH,'Daily Report (2)'!$A$77,FALSE)=0,"",VLOOKUP(E8,'Work DB'!$C:$BH,'Daily Report (2)'!$A$77,FALSE))</f>
        <v>383.04</v>
      </c>
      <c r="F77" s="390">
        <f ca="1">IF(VLOOKUP(F8,'Work DB'!$C:$BH,'Daily Report (2)'!$A$77,FALSE)=0,"",VLOOKUP(F8,'Work DB'!$C:$BH,'Daily Report (2)'!$A$77,FALSE))</f>
        <v>383.04</v>
      </c>
      <c r="G77" s="390">
        <f ca="1">IF(VLOOKUP(G8,'Work DB'!$C:$BH,'Daily Report (2)'!$A$77,FALSE)=0,"",VLOOKUP(G8,'Work DB'!$C:$BH,'Daily Report (2)'!$A$77,FALSE))</f>
        <v>383.04</v>
      </c>
      <c r="H77" s="390">
        <f ca="1">IF(VLOOKUP(H8,'Work DB'!$C:$BH,'Daily Report (2)'!$A$77,FALSE)=0,"",VLOOKUP(H8,'Work DB'!$C:$BH,'Daily Report (2)'!$A$77,FALSE))</f>
        <v>383.04</v>
      </c>
      <c r="I77" s="390">
        <f ca="1">IF(VLOOKUP(I8,'Work DB'!$C:$BH,'Daily Report (2)'!$A$77,FALSE)=0,"",VLOOKUP(I8,'Work DB'!$C:$BH,'Daily Report (2)'!$A$77,FALSE))</f>
        <v>383.04</v>
      </c>
      <c r="J77" s="390">
        <f ca="1">IF(VLOOKUP(J8,'Work DB'!$C:$BH,'Daily Report (2)'!$A$77,FALSE)=0,"",VLOOKUP(J8,'Work DB'!$C:$BH,'Daily Report (2)'!$A$77,FALSE))</f>
        <v>383.04</v>
      </c>
      <c r="K77" s="390">
        <f ca="1">IF(VLOOKUP(K8,'Work DB'!$C:$BH,'Daily Report (2)'!$A$77,FALSE)=0,"",VLOOKUP(K8,'Work DB'!$C:$BH,'Daily Report (2)'!$A$77,FALSE))</f>
        <v>324.48</v>
      </c>
      <c r="L77" s="390">
        <f ca="1">IF(VLOOKUP(L8,'Work DB'!$C:$BH,'Daily Report (2)'!$A$77,FALSE)=0,"",VLOOKUP(L8,'Work DB'!$C:$BH,'Daily Report (2)'!$A$77,FALSE))</f>
        <v>280.32000000000005</v>
      </c>
      <c r="M77" s="391">
        <f ca="1">IF(VLOOKUP(M8,'Work DB'!$C:$BH,'Daily Report (2)'!$A$77,FALSE)=0,"",VLOOKUP(M8,'Work DB'!$C:$BH,'Daily Report (2)'!$A$77,FALSE))</f>
        <v>252.70000000000005</v>
      </c>
      <c r="N77" s="392">
        <f ca="1">IF(VLOOKUP(N8,'Work DB'!$C:$BH,'Daily Report (2)'!$A$77,FALSE)=0,"",VLOOKUP(N8,'Work DB'!$C:$BH,'Daily Report (2)'!$A$77,FALSE))</f>
        <v>279.60000000000002</v>
      </c>
      <c r="O77" s="321"/>
      <c r="P77" s="322"/>
      <c r="Q77" s="322"/>
      <c r="R77" s="322"/>
      <c r="S77" s="322"/>
      <c r="T77" s="322"/>
      <c r="U77" s="322"/>
      <c r="V77" s="323"/>
      <c r="Y77" s="3">
        <v>1</v>
      </c>
    </row>
    <row r="78" spans="1:25" s="1" customFormat="1" ht="27" customHeight="1" x14ac:dyDescent="0.75">
      <c r="A78" s="3"/>
      <c r="B78" s="764"/>
      <c r="C78" s="764"/>
      <c r="D78" s="764"/>
      <c r="E78" s="764"/>
      <c r="F78" s="764"/>
      <c r="G78" s="764"/>
      <c r="H78" s="764"/>
      <c r="I78" s="764"/>
      <c r="J78" s="764"/>
      <c r="N78" s="764"/>
      <c r="O78" s="764"/>
      <c r="P78" s="764"/>
      <c r="Q78" s="764"/>
      <c r="R78" s="764"/>
      <c r="S78" s="764"/>
      <c r="T78" s="764"/>
      <c r="U78" s="764"/>
      <c r="V78" s="764"/>
      <c r="Y78" s="3"/>
    </row>
    <row r="79" spans="1:25" s="1" customFormat="1" ht="27" customHeight="1" x14ac:dyDescent="0.75">
      <c r="A79" s="3"/>
      <c r="B79" s="764"/>
      <c r="C79" s="764"/>
      <c r="D79" s="764"/>
      <c r="E79" s="764"/>
      <c r="F79" s="764"/>
      <c r="G79" s="764"/>
      <c r="H79" s="764"/>
      <c r="I79" s="764"/>
      <c r="J79" s="764"/>
      <c r="N79" s="764"/>
      <c r="O79" s="764"/>
      <c r="P79" s="764"/>
      <c r="Q79" s="764"/>
      <c r="R79" s="764"/>
      <c r="S79" s="764"/>
      <c r="T79" s="764"/>
      <c r="U79" s="764"/>
      <c r="V79" s="764"/>
      <c r="Y79" s="3"/>
    </row>
    <row r="80" spans="1:25" s="1" customFormat="1" ht="27" x14ac:dyDescent="0.75">
      <c r="A80" s="3"/>
      <c r="C80" s="10"/>
      <c r="D80" s="10"/>
      <c r="Y80" s="3"/>
    </row>
    <row r="81" spans="1:25" s="1" customFormat="1" ht="27" x14ac:dyDescent="0.75">
      <c r="A81" s="3"/>
      <c r="C81" s="10"/>
      <c r="D81" s="10"/>
      <c r="Y81" s="3"/>
    </row>
    <row r="82" spans="1:25" s="1" customFormat="1" ht="27" x14ac:dyDescent="0.75">
      <c r="A82" s="3"/>
      <c r="C82" s="10"/>
      <c r="D82" s="10"/>
      <c r="Y82" s="3"/>
    </row>
    <row r="83" spans="1:25" s="1" customFormat="1" ht="27" x14ac:dyDescent="0.75">
      <c r="A83" s="3"/>
      <c r="C83" s="10"/>
      <c r="D83" s="10"/>
      <c r="Y83" s="3"/>
    </row>
    <row r="84" spans="1:25" s="1" customFormat="1" ht="27" x14ac:dyDescent="0.75">
      <c r="A84" s="3"/>
      <c r="C84" s="10"/>
      <c r="D84" s="10"/>
      <c r="Y84" s="3"/>
    </row>
    <row r="85" spans="1:25" s="1" customFormat="1" ht="27" x14ac:dyDescent="0.75">
      <c r="A85" s="3"/>
      <c r="C85" s="10"/>
      <c r="D85" s="10"/>
      <c r="Y85" s="3"/>
    </row>
    <row r="86" spans="1:25" s="1" customFormat="1" ht="27" x14ac:dyDescent="0.75">
      <c r="A86" s="3"/>
      <c r="C86" s="10"/>
      <c r="D86" s="10"/>
      <c r="Y86" s="3"/>
    </row>
    <row r="87" spans="1:25" s="1" customFormat="1" ht="27" x14ac:dyDescent="0.75">
      <c r="A87" s="3"/>
      <c r="C87" s="10"/>
      <c r="D87" s="10"/>
      <c r="Y87" s="3"/>
    </row>
    <row r="88" spans="1:25" s="1" customFormat="1" ht="27" x14ac:dyDescent="0.75">
      <c r="A88" s="3"/>
      <c r="C88" s="10"/>
      <c r="D88" s="10"/>
      <c r="Y88" s="3"/>
    </row>
    <row r="89" spans="1:25" s="1" customFormat="1" ht="27" x14ac:dyDescent="0.75">
      <c r="A89" s="3"/>
      <c r="C89" s="10"/>
      <c r="D89" s="10"/>
      <c r="Y89" s="3"/>
    </row>
    <row r="90" spans="1:25" s="1" customFormat="1" ht="27" x14ac:dyDescent="0.75">
      <c r="A90" s="3"/>
      <c r="C90" s="10"/>
      <c r="D90" s="10"/>
      <c r="Y90" s="3"/>
    </row>
    <row r="91" spans="1:25" s="1" customFormat="1" ht="27" x14ac:dyDescent="0.75">
      <c r="A91" s="3"/>
      <c r="C91" s="10"/>
      <c r="D91" s="10"/>
      <c r="Y91" s="3"/>
    </row>
    <row r="92" spans="1:25" s="1" customFormat="1" ht="27" x14ac:dyDescent="0.75">
      <c r="A92" s="3"/>
      <c r="C92" s="10"/>
      <c r="D92" s="10"/>
      <c r="Y92" s="3"/>
    </row>
    <row r="93" spans="1:25" s="1" customFormat="1" ht="27" x14ac:dyDescent="0.75">
      <c r="A93" s="3"/>
      <c r="C93" s="10"/>
      <c r="D93" s="10"/>
      <c r="Y93" s="3"/>
    </row>
    <row r="94" spans="1:25" s="1" customFormat="1" ht="27" x14ac:dyDescent="0.75">
      <c r="A94" s="3"/>
      <c r="C94" s="10"/>
      <c r="D94" s="10"/>
      <c r="Y94" s="3"/>
    </row>
    <row r="95" spans="1:25" s="1" customFormat="1" ht="27" x14ac:dyDescent="0.75">
      <c r="A95" s="3"/>
      <c r="C95" s="10"/>
      <c r="D95" s="10"/>
      <c r="Y95" s="3"/>
    </row>
    <row r="96" spans="1:25" s="1" customFormat="1" ht="27" x14ac:dyDescent="0.75">
      <c r="A96" s="3"/>
      <c r="C96" s="10"/>
      <c r="D96" s="10"/>
      <c r="Y96" s="3"/>
    </row>
  </sheetData>
  <autoFilter ref="Y9:Y77" xr:uid="{4649FDDA-53D2-4846-AA07-E6F2842A8B4A}"/>
  <mergeCells count="227">
    <mergeCell ref="U51:V51"/>
    <mergeCell ref="O52:P52"/>
    <mergeCell ref="B38:D38"/>
    <mergeCell ref="AB5:AP5"/>
    <mergeCell ref="AB6:AP6"/>
    <mergeCell ref="AB7:AE7"/>
    <mergeCell ref="U52:V52"/>
    <mergeCell ref="B40:B48"/>
    <mergeCell ref="C40:D40"/>
    <mergeCell ref="C41:D41"/>
    <mergeCell ref="C42:D42"/>
    <mergeCell ref="C46:D46"/>
    <mergeCell ref="C47:D47"/>
    <mergeCell ref="C48:D48"/>
    <mergeCell ref="C43:D43"/>
    <mergeCell ref="O43:P43"/>
    <mergeCell ref="Q43:R43"/>
    <mergeCell ref="B29:B36"/>
    <mergeCell ref="C29:D29"/>
    <mergeCell ref="O29:P29"/>
    <mergeCell ref="Q29:R29"/>
    <mergeCell ref="Q32:R32"/>
    <mergeCell ref="U29:V36"/>
    <mergeCell ref="O42:P42"/>
    <mergeCell ref="O34:P34"/>
    <mergeCell ref="Q34:R34"/>
    <mergeCell ref="O40:P40"/>
    <mergeCell ref="Q40:R40"/>
    <mergeCell ref="S40:T48"/>
    <mergeCell ref="U40:V48"/>
    <mergeCell ref="O41:P41"/>
    <mergeCell ref="Q41:R41"/>
    <mergeCell ref="O46:P46"/>
    <mergeCell ref="Q46:R46"/>
    <mergeCell ref="O48:P48"/>
    <mergeCell ref="Q48:R48"/>
    <mergeCell ref="O47:P47"/>
    <mergeCell ref="Q47:R47"/>
    <mergeCell ref="O38:P38"/>
    <mergeCell ref="Q38:R38"/>
    <mergeCell ref="S38:T38"/>
    <mergeCell ref="U38:V38"/>
    <mergeCell ref="Q42:R42"/>
    <mergeCell ref="B65:B68"/>
    <mergeCell ref="B59:B63"/>
    <mergeCell ref="C59:D59"/>
    <mergeCell ref="O59:P59"/>
    <mergeCell ref="Q59:R59"/>
    <mergeCell ref="C65:D65"/>
    <mergeCell ref="O65:P65"/>
    <mergeCell ref="Q65:R65"/>
    <mergeCell ref="C67:D67"/>
    <mergeCell ref="O67:P67"/>
    <mergeCell ref="O61:P61"/>
    <mergeCell ref="C73:D73"/>
    <mergeCell ref="N78:V79"/>
    <mergeCell ref="B78:J79"/>
    <mergeCell ref="B70:B77"/>
    <mergeCell ref="C70:D70"/>
    <mergeCell ref="O70:V70"/>
    <mergeCell ref="C77:D77"/>
    <mergeCell ref="C74:D74"/>
    <mergeCell ref="C71:D71"/>
    <mergeCell ref="C72:D72"/>
    <mergeCell ref="C75:D75"/>
    <mergeCell ref="C76:D76"/>
    <mergeCell ref="O71:V71"/>
    <mergeCell ref="O72:V72"/>
    <mergeCell ref="O73:V73"/>
    <mergeCell ref="O74:V74"/>
    <mergeCell ref="O75:V75"/>
    <mergeCell ref="O76:V76"/>
    <mergeCell ref="BJ5:BX5"/>
    <mergeCell ref="BJ6:BX6"/>
    <mergeCell ref="AT7:AW7"/>
    <mergeCell ref="AY7:AZ7"/>
    <mergeCell ref="BA7:BE7"/>
    <mergeCell ref="BF7:BG7"/>
    <mergeCell ref="C66:D66"/>
    <mergeCell ref="O66:P66"/>
    <mergeCell ref="Q66:R66"/>
    <mergeCell ref="S59:V63"/>
    <mergeCell ref="C60:D60"/>
    <mergeCell ref="O60:P60"/>
    <mergeCell ref="Q60:R60"/>
    <mergeCell ref="C61:D61"/>
    <mergeCell ref="S65:V68"/>
    <mergeCell ref="Q61:R61"/>
    <mergeCell ref="C62:D62"/>
    <mergeCell ref="O62:P62"/>
    <mergeCell ref="Q62:R62"/>
    <mergeCell ref="C63:D63"/>
    <mergeCell ref="O63:P63"/>
    <mergeCell ref="Q63:R63"/>
    <mergeCell ref="Q33:R33"/>
    <mergeCell ref="C34:D34"/>
    <mergeCell ref="AV19:BK19"/>
    <mergeCell ref="Q67:R67"/>
    <mergeCell ref="C68:D68"/>
    <mergeCell ref="O68:P68"/>
    <mergeCell ref="Q68:R68"/>
    <mergeCell ref="S29:T36"/>
    <mergeCell ref="C44:D44"/>
    <mergeCell ref="O44:P44"/>
    <mergeCell ref="Q44:R44"/>
    <mergeCell ref="C45:D45"/>
    <mergeCell ref="O45:P45"/>
    <mergeCell ref="O27:P27"/>
    <mergeCell ref="Q27:R27"/>
    <mergeCell ref="C35:D35"/>
    <mergeCell ref="O35:P35"/>
    <mergeCell ref="Q35:R35"/>
    <mergeCell ref="C36:D36"/>
    <mergeCell ref="O36:P36"/>
    <mergeCell ref="Q36:R36"/>
    <mergeCell ref="C27:D27"/>
    <mergeCell ref="C30:D30"/>
    <mergeCell ref="O30:P30"/>
    <mergeCell ref="Q30:R30"/>
    <mergeCell ref="Q45:R45"/>
    <mergeCell ref="Q52:R52"/>
    <mergeCell ref="S52:T52"/>
    <mergeCell ref="C51:D51"/>
    <mergeCell ref="O51:P51"/>
    <mergeCell ref="Q51:R51"/>
    <mergeCell ref="B55:B57"/>
    <mergeCell ref="C55:D55"/>
    <mergeCell ref="O55:P55"/>
    <mergeCell ref="Q55:R55"/>
    <mergeCell ref="S55:T55"/>
    <mergeCell ref="Q56:R56"/>
    <mergeCell ref="S56:T56"/>
    <mergeCell ref="S51:T51"/>
    <mergeCell ref="C52:D52"/>
    <mergeCell ref="U55:V55"/>
    <mergeCell ref="C56:D56"/>
    <mergeCell ref="O56:P56"/>
    <mergeCell ref="C53:D53"/>
    <mergeCell ref="O53:P53"/>
    <mergeCell ref="Q53:R53"/>
    <mergeCell ref="C57:D57"/>
    <mergeCell ref="S53:T53"/>
    <mergeCell ref="U53:V53"/>
    <mergeCell ref="O57:P57"/>
    <mergeCell ref="Q57:R57"/>
    <mergeCell ref="S57:T57"/>
    <mergeCell ref="U57:V57"/>
    <mergeCell ref="U56:V56"/>
    <mergeCell ref="C33:D33"/>
    <mergeCell ref="O33:P33"/>
    <mergeCell ref="B19:B27"/>
    <mergeCell ref="C19:D19"/>
    <mergeCell ref="O19:P19"/>
    <mergeCell ref="Q19:R19"/>
    <mergeCell ref="C25:D25"/>
    <mergeCell ref="C31:D31"/>
    <mergeCell ref="O31:P31"/>
    <mergeCell ref="Q31:R31"/>
    <mergeCell ref="C32:D32"/>
    <mergeCell ref="O32:P32"/>
    <mergeCell ref="C26:D26"/>
    <mergeCell ref="O26:P26"/>
    <mergeCell ref="Q26:R26"/>
    <mergeCell ref="O25:P25"/>
    <mergeCell ref="Q25:R25"/>
    <mergeCell ref="O21:P21"/>
    <mergeCell ref="Q21:R21"/>
    <mergeCell ref="C22:D22"/>
    <mergeCell ref="O22:P22"/>
    <mergeCell ref="Q22:R22"/>
    <mergeCell ref="C23:D23"/>
    <mergeCell ref="O23:P23"/>
    <mergeCell ref="Q23:R23"/>
    <mergeCell ref="U19:V27"/>
    <mergeCell ref="C20:D20"/>
    <mergeCell ref="O20:P20"/>
    <mergeCell ref="Q20:R20"/>
    <mergeCell ref="C21:D21"/>
    <mergeCell ref="C24:D24"/>
    <mergeCell ref="O24:P24"/>
    <mergeCell ref="Q24:R24"/>
    <mergeCell ref="C15:D15"/>
    <mergeCell ref="O15:P15"/>
    <mergeCell ref="Q15:R15"/>
    <mergeCell ref="C17:D17"/>
    <mergeCell ref="O17:P17"/>
    <mergeCell ref="Q17:R17"/>
    <mergeCell ref="U10:V17"/>
    <mergeCell ref="C11:D11"/>
    <mergeCell ref="O11:P11"/>
    <mergeCell ref="Q11:R11"/>
    <mergeCell ref="C12:D12"/>
    <mergeCell ref="O12:P12"/>
    <mergeCell ref="Q12:R12"/>
    <mergeCell ref="C13:D13"/>
    <mergeCell ref="O13:P13"/>
    <mergeCell ref="Q13:R13"/>
    <mergeCell ref="C14:D14"/>
    <mergeCell ref="O14:P14"/>
    <mergeCell ref="Q14:R14"/>
    <mergeCell ref="C16:D16"/>
    <mergeCell ref="O16:P16"/>
    <mergeCell ref="Q16:R16"/>
    <mergeCell ref="C50:D50"/>
    <mergeCell ref="O50:P50"/>
    <mergeCell ref="Q50:R50"/>
    <mergeCell ref="S50:T50"/>
    <mergeCell ref="U50:V50"/>
    <mergeCell ref="B50:B53"/>
    <mergeCell ref="F7:H7"/>
    <mergeCell ref="M7:O7"/>
    <mergeCell ref="B5:V5"/>
    <mergeCell ref="P7:V7"/>
    <mergeCell ref="B8:D8"/>
    <mergeCell ref="O8:P8"/>
    <mergeCell ref="Q8:R8"/>
    <mergeCell ref="S8:T8"/>
    <mergeCell ref="U8:V8"/>
    <mergeCell ref="B7:E7"/>
    <mergeCell ref="I7:L7"/>
    <mergeCell ref="B6:V6"/>
    <mergeCell ref="B10:B17"/>
    <mergeCell ref="C10:D10"/>
    <mergeCell ref="O10:P10"/>
    <mergeCell ref="Q10:R10"/>
    <mergeCell ref="S10:T17"/>
    <mergeCell ref="S19:T27"/>
  </mergeCells>
  <conditionalFormatting sqref="E8:N8 E19:N27 E29:N36 E40:N48 E55:N57 E59:N63 E65:N68 E70:N77">
    <cfRule type="expression" dxfId="52" priority="11">
      <formula>E$8=ROUNDDOWN(NOW(),0)-1</formula>
    </cfRule>
  </conditionalFormatting>
  <conditionalFormatting sqref="E10:N17">
    <cfRule type="expression" dxfId="51" priority="1">
      <formula>E$8=ROUNDDOWN(NOW(),0)-1</formula>
    </cfRule>
  </conditionalFormatting>
  <conditionalFormatting sqref="E38:N38">
    <cfRule type="expression" dxfId="50" priority="5">
      <formula>E$8=ROUNDDOWN(NOW(),0)-1</formula>
    </cfRule>
  </conditionalFormatting>
  <conditionalFormatting sqref="E50:N53">
    <cfRule type="expression" dxfId="49" priority="4">
      <formula>E$8=ROUNDDOWN(NOW(),0)-1</formula>
    </cfRule>
  </conditionalFormatting>
  <printOptions horizontalCentered="1"/>
  <pageMargins left="0" right="0" top="0" bottom="0" header="0" footer="0"/>
  <pageSetup paperSize="9" scale="23"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9FDDA-53D2-4846-AA07-E6F2842A8B4A}">
  <sheetPr codeName="Sheet7">
    <pageSetUpPr fitToPage="1"/>
  </sheetPr>
  <dimension ref="A1:BD93"/>
  <sheetViews>
    <sheetView view="pageBreakPreview" topLeftCell="W1" zoomScale="55" zoomScaleNormal="100" zoomScaleSheetLayoutView="55" workbookViewId="0">
      <pane ySplit="7" topLeftCell="A43" activePane="bottomLeft" state="frozen"/>
      <selection pane="bottomLeft" activeCell="AJ64" sqref="AJ64:AK64"/>
    </sheetView>
  </sheetViews>
  <sheetFormatPr defaultRowHeight="15" x14ac:dyDescent="0.25"/>
  <cols>
    <col min="1" max="1" width="8.28515625" style="2" bestFit="1" customWidth="1"/>
    <col min="2" max="2" width="18.7109375" customWidth="1"/>
    <col min="3" max="4" width="18.7109375" style="11" customWidth="1"/>
    <col min="5" max="34" width="18.7109375" customWidth="1"/>
    <col min="35" max="35" width="18.7109375" hidden="1" customWidth="1"/>
    <col min="36" max="40" width="18.7109375" customWidth="1"/>
    <col min="41" max="41" width="22.140625" customWidth="1"/>
    <col min="42" max="43" width="18.7109375" customWidth="1"/>
    <col min="46" max="46" width="17.28515625" style="2" customWidth="1"/>
  </cols>
  <sheetData>
    <row r="1" spans="1:56" x14ac:dyDescent="0.25">
      <c r="B1" s="2">
        <v>1</v>
      </c>
      <c r="C1" s="9">
        <f>B1+1</f>
        <v>2</v>
      </c>
      <c r="D1" s="9">
        <f t="shared" ref="D1:AQ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f t="shared" si="0"/>
        <v>14</v>
      </c>
      <c r="P1" s="9">
        <f t="shared" si="0"/>
        <v>15</v>
      </c>
      <c r="Q1" s="9">
        <f t="shared" si="0"/>
        <v>16</v>
      </c>
      <c r="R1" s="9">
        <f t="shared" si="0"/>
        <v>17</v>
      </c>
      <c r="S1" s="9">
        <f t="shared" si="0"/>
        <v>18</v>
      </c>
      <c r="T1" s="9">
        <f t="shared" si="0"/>
        <v>19</v>
      </c>
      <c r="U1" s="9">
        <f t="shared" si="0"/>
        <v>20</v>
      </c>
      <c r="V1" s="9">
        <f t="shared" si="0"/>
        <v>21</v>
      </c>
      <c r="W1" s="9">
        <f t="shared" si="0"/>
        <v>22</v>
      </c>
      <c r="X1" s="9">
        <f t="shared" si="0"/>
        <v>23</v>
      </c>
      <c r="Y1" s="9">
        <f t="shared" si="0"/>
        <v>24</v>
      </c>
      <c r="Z1" s="9">
        <f t="shared" si="0"/>
        <v>25</v>
      </c>
      <c r="AA1" s="9">
        <f t="shared" si="0"/>
        <v>26</v>
      </c>
      <c r="AB1" s="9">
        <f t="shared" si="0"/>
        <v>27</v>
      </c>
      <c r="AC1" s="9">
        <f t="shared" si="0"/>
        <v>28</v>
      </c>
      <c r="AD1" s="9">
        <f t="shared" si="0"/>
        <v>29</v>
      </c>
      <c r="AE1" s="9">
        <f t="shared" si="0"/>
        <v>30</v>
      </c>
      <c r="AF1" s="9">
        <f t="shared" si="0"/>
        <v>31</v>
      </c>
      <c r="AG1" s="9">
        <f t="shared" si="0"/>
        <v>32</v>
      </c>
      <c r="AH1" s="9">
        <f t="shared" si="0"/>
        <v>33</v>
      </c>
      <c r="AI1" s="9">
        <f t="shared" si="0"/>
        <v>34</v>
      </c>
      <c r="AJ1" s="9">
        <f t="shared" si="0"/>
        <v>35</v>
      </c>
      <c r="AK1" s="9">
        <f t="shared" si="0"/>
        <v>36</v>
      </c>
      <c r="AL1" s="9">
        <f t="shared" si="0"/>
        <v>37</v>
      </c>
      <c r="AM1" s="9">
        <f t="shared" si="0"/>
        <v>38</v>
      </c>
      <c r="AN1" s="9">
        <f t="shared" si="0"/>
        <v>39</v>
      </c>
      <c r="AO1" s="9">
        <f t="shared" si="0"/>
        <v>40</v>
      </c>
      <c r="AP1" s="9">
        <f t="shared" si="0"/>
        <v>41</v>
      </c>
      <c r="AQ1" s="9">
        <f t="shared" si="0"/>
        <v>42</v>
      </c>
    </row>
    <row r="3" spans="1:56" x14ac:dyDescent="0.25">
      <c r="E3" s="164">
        <f t="shared" ref="E3:N3" si="1">(E7-45457+28)/14</f>
        <v>11.285714285714286</v>
      </c>
      <c r="F3" s="164">
        <f t="shared" si="1"/>
        <v>11.357142857142858</v>
      </c>
      <c r="G3" s="164">
        <f t="shared" si="1"/>
        <v>11.428571428571429</v>
      </c>
      <c r="H3" s="164">
        <f t="shared" si="1"/>
        <v>11.5</v>
      </c>
      <c r="I3" s="164">
        <f t="shared" si="1"/>
        <v>11.571428571428571</v>
      </c>
      <c r="J3" s="164">
        <f t="shared" si="1"/>
        <v>11.642857142857142</v>
      </c>
      <c r="K3" s="164">
        <f t="shared" si="1"/>
        <v>11.714285714285714</v>
      </c>
      <c r="L3" s="164">
        <f t="shared" si="1"/>
        <v>11.785714285714286</v>
      </c>
      <c r="M3" s="164">
        <f t="shared" si="1"/>
        <v>11.857142857142858</v>
      </c>
      <c r="N3" s="164">
        <f t="shared" si="1"/>
        <v>11.928571428571429</v>
      </c>
      <c r="O3" s="164">
        <f>IF(ABS((O7-45457+28)/14)=(O7-45457+28)/14,1,0)</f>
        <v>1</v>
      </c>
      <c r="P3" s="164">
        <f>IF((ABS((P7-45457+28)/14))=((P7-45457+28)/14),1,0)</f>
        <v>1</v>
      </c>
      <c r="Q3" s="164">
        <f>IF((ABS((Q7-45457+28)/14))=((Q7-45457+28)/14),1,0)</f>
        <v>1</v>
      </c>
      <c r="R3" s="164">
        <f t="shared" ref="R3:AI3" si="2">(R7-45457+28)/14</f>
        <v>12.214285714285714</v>
      </c>
      <c r="S3" s="164">
        <f t="shared" si="2"/>
        <v>12.285714285714286</v>
      </c>
      <c r="T3" s="164">
        <f t="shared" si="2"/>
        <v>12.357142857142858</v>
      </c>
      <c r="U3" s="164">
        <f t="shared" si="2"/>
        <v>12.428571428571429</v>
      </c>
      <c r="V3" s="164">
        <f t="shared" si="2"/>
        <v>12.5</v>
      </c>
      <c r="W3" s="164">
        <f t="shared" si="2"/>
        <v>12.571428571428571</v>
      </c>
      <c r="X3" s="164">
        <f t="shared" si="2"/>
        <v>12.642857142857142</v>
      </c>
      <c r="Y3" s="164">
        <f t="shared" si="2"/>
        <v>12.714285714285714</v>
      </c>
      <c r="Z3" s="164">
        <f t="shared" si="2"/>
        <v>12.785714285714286</v>
      </c>
      <c r="AA3" s="164">
        <f t="shared" si="2"/>
        <v>12.857142857142858</v>
      </c>
      <c r="AB3" s="164">
        <f t="shared" si="2"/>
        <v>12.928571428571429</v>
      </c>
      <c r="AC3" s="164">
        <f t="shared" si="2"/>
        <v>13</v>
      </c>
      <c r="AD3" s="164">
        <f t="shared" si="2"/>
        <v>13.071428571428571</v>
      </c>
      <c r="AE3" s="164">
        <f t="shared" si="2"/>
        <v>13.142857142857142</v>
      </c>
      <c r="AF3" s="164">
        <f t="shared" si="2"/>
        <v>13.214285714285714</v>
      </c>
      <c r="AG3" s="164">
        <f t="shared" si="2"/>
        <v>13.285714285714286</v>
      </c>
      <c r="AH3" s="164">
        <f t="shared" si="2"/>
        <v>13.357142857142858</v>
      </c>
      <c r="AI3" s="164">
        <f t="shared" si="2"/>
        <v>13.428571428571429</v>
      </c>
    </row>
    <row r="5" spans="1:56" ht="96.75" x14ac:dyDescent="0.25">
      <c r="A5" s="48">
        <f>'Work DB'!BI1</f>
        <v>59</v>
      </c>
      <c r="B5" s="842">
        <f ca="1">ROUNDDOWN(NOW(),0)-45452-12-1</f>
        <v>151</v>
      </c>
      <c r="C5" s="842"/>
      <c r="D5" s="842"/>
      <c r="E5" s="842"/>
      <c r="F5" s="842"/>
      <c r="G5" s="724" t="s">
        <v>5</v>
      </c>
      <c r="H5" s="724"/>
      <c r="I5" s="724"/>
      <c r="M5" s="53"/>
      <c r="N5" s="53"/>
      <c r="O5" s="53"/>
      <c r="P5" s="658" t="str">
        <f>"گزارش ماهیانه مدیریتی آبان ماه 1403  "</f>
        <v xml:space="preserve">گزارش ماهیانه مدیریتی آبان ماه 1403  </v>
      </c>
      <c r="Q5" s="658"/>
      <c r="R5" s="658"/>
      <c r="S5" s="658"/>
      <c r="T5" s="658"/>
      <c r="U5" s="658"/>
      <c r="V5" s="658"/>
      <c r="W5" s="658"/>
      <c r="X5" s="658"/>
      <c r="Y5" s="658"/>
      <c r="Z5" s="658"/>
      <c r="AA5" s="658"/>
      <c r="AB5" s="658"/>
      <c r="AC5" s="658"/>
      <c r="AD5" s="658"/>
      <c r="AE5" s="658"/>
      <c r="AF5" s="53"/>
      <c r="AG5" s="53"/>
      <c r="AH5" s="53"/>
      <c r="AI5" s="53"/>
      <c r="AJ5" s="53"/>
      <c r="AK5" s="53"/>
      <c r="AL5" s="53"/>
      <c r="AM5" s="53"/>
      <c r="AN5" s="53"/>
      <c r="AO5" s="53"/>
      <c r="AP5" s="53"/>
      <c r="AQ5" s="53"/>
    </row>
    <row r="6" spans="1:56" ht="81.75" thickBot="1" x14ac:dyDescent="0.3">
      <c r="A6" s="49"/>
      <c r="B6" s="843">
        <f ca="1">ROUNDDOWN(NOW(),0)-1</f>
        <v>45615</v>
      </c>
      <c r="C6" s="843"/>
      <c r="D6" s="843"/>
      <c r="E6" s="843"/>
      <c r="F6" s="843"/>
      <c r="G6" s="724" t="s">
        <v>6</v>
      </c>
      <c r="H6" s="724"/>
      <c r="I6" s="724"/>
      <c r="M6" s="52"/>
      <c r="N6" s="52"/>
      <c r="O6" s="52"/>
      <c r="P6" s="724" t="s">
        <v>0</v>
      </c>
      <c r="Q6" s="724"/>
      <c r="R6" s="724"/>
      <c r="S6" s="724"/>
      <c r="T6" s="724"/>
      <c r="U6" s="724"/>
      <c r="V6" s="724"/>
      <c r="W6" s="724"/>
      <c r="X6" s="724"/>
      <c r="Y6" s="724"/>
      <c r="Z6" s="724"/>
      <c r="AA6" s="724"/>
      <c r="AB6" s="724"/>
      <c r="AC6" s="724"/>
      <c r="AD6" s="724"/>
      <c r="AE6" s="724"/>
      <c r="AF6" s="52"/>
      <c r="AG6" s="52"/>
      <c r="AH6" s="52"/>
      <c r="AI6" s="52"/>
      <c r="AJ6" s="52"/>
      <c r="AK6" s="52"/>
      <c r="AL6" s="52"/>
      <c r="AM6" s="52"/>
      <c r="AN6" s="52"/>
      <c r="AO6" s="52"/>
      <c r="AP6" s="52"/>
      <c r="AQ6" s="52"/>
      <c r="AS6" s="172"/>
      <c r="AT6" s="172"/>
      <c r="AU6" s="172"/>
      <c r="AV6" s="172"/>
      <c r="AW6" s="172"/>
      <c r="AZ6" s="172"/>
      <c r="BA6" s="172"/>
      <c r="BB6" s="172"/>
      <c r="BC6" s="172"/>
      <c r="BD6" s="172"/>
    </row>
    <row r="7" spans="1:56" s="3" customFormat="1" ht="264" thickBot="1" x14ac:dyDescent="0.3">
      <c r="A7" s="46"/>
      <c r="B7" s="660" t="s">
        <v>15</v>
      </c>
      <c r="C7" s="661"/>
      <c r="D7" s="661"/>
      <c r="E7" s="288">
        <v>45587</v>
      </c>
      <c r="F7" s="288">
        <f>E7+1</f>
        <v>45588</v>
      </c>
      <c r="G7" s="288">
        <f>F7+1</f>
        <v>45589</v>
      </c>
      <c r="H7" s="288">
        <f>G7+1</f>
        <v>45590</v>
      </c>
      <c r="I7" s="289">
        <f>H7+1</f>
        <v>45591</v>
      </c>
      <c r="J7" s="288">
        <f>I7+1</f>
        <v>45592</v>
      </c>
      <c r="K7" s="288">
        <f t="shared" ref="K7:AI7" si="3">J7+1</f>
        <v>45593</v>
      </c>
      <c r="L7" s="288">
        <f t="shared" si="3"/>
        <v>45594</v>
      </c>
      <c r="M7" s="288">
        <f t="shared" si="3"/>
        <v>45595</v>
      </c>
      <c r="N7" s="288">
        <f t="shared" si="3"/>
        <v>45596</v>
      </c>
      <c r="O7" s="288">
        <f t="shared" si="3"/>
        <v>45597</v>
      </c>
      <c r="P7" s="288">
        <f t="shared" si="3"/>
        <v>45598</v>
      </c>
      <c r="Q7" s="288">
        <f t="shared" si="3"/>
        <v>45599</v>
      </c>
      <c r="R7" s="288">
        <f t="shared" si="3"/>
        <v>45600</v>
      </c>
      <c r="S7" s="288">
        <f t="shared" si="3"/>
        <v>45601</v>
      </c>
      <c r="T7" s="288">
        <f t="shared" si="3"/>
        <v>45602</v>
      </c>
      <c r="U7" s="288">
        <f t="shared" si="3"/>
        <v>45603</v>
      </c>
      <c r="V7" s="288">
        <f t="shared" si="3"/>
        <v>45604</v>
      </c>
      <c r="W7" s="289">
        <f t="shared" si="3"/>
        <v>45605</v>
      </c>
      <c r="X7" s="288">
        <f t="shared" si="3"/>
        <v>45606</v>
      </c>
      <c r="Y7" s="288">
        <f t="shared" si="3"/>
        <v>45607</v>
      </c>
      <c r="Z7" s="289">
        <f t="shared" si="3"/>
        <v>45608</v>
      </c>
      <c r="AA7" s="288">
        <f t="shared" si="3"/>
        <v>45609</v>
      </c>
      <c r="AB7" s="288">
        <f t="shared" si="3"/>
        <v>45610</v>
      </c>
      <c r="AC7" s="288">
        <f>AB7+1</f>
        <v>45611</v>
      </c>
      <c r="AD7" s="288">
        <f>AC7+1</f>
        <v>45612</v>
      </c>
      <c r="AE7" s="288">
        <f t="shared" si="3"/>
        <v>45613</v>
      </c>
      <c r="AF7" s="288">
        <f t="shared" si="3"/>
        <v>45614</v>
      </c>
      <c r="AG7" s="288">
        <f t="shared" si="3"/>
        <v>45615</v>
      </c>
      <c r="AH7" s="288">
        <f t="shared" si="3"/>
        <v>45616</v>
      </c>
      <c r="AI7" s="290">
        <f t="shared" si="3"/>
        <v>45617</v>
      </c>
      <c r="AJ7" s="662" t="s">
        <v>14</v>
      </c>
      <c r="AK7" s="663"/>
      <c r="AL7" s="663" t="s">
        <v>13</v>
      </c>
      <c r="AM7" s="663"/>
      <c r="AN7" s="663" t="s">
        <v>357</v>
      </c>
      <c r="AO7" s="663"/>
      <c r="AP7" s="663" t="s">
        <v>16</v>
      </c>
      <c r="AQ7" s="664"/>
    </row>
    <row r="8" spans="1:56" s="83" customFormat="1" ht="21.75" thickBot="1" x14ac:dyDescent="0.65">
      <c r="A8" s="76"/>
      <c r="B8" s="77"/>
      <c r="C8" s="78"/>
      <c r="D8" s="78"/>
      <c r="E8" s="79"/>
      <c r="F8" s="79"/>
      <c r="G8" s="79"/>
      <c r="H8" s="79"/>
      <c r="I8" s="79"/>
      <c r="J8" s="79"/>
      <c r="K8" s="79"/>
      <c r="L8" s="79"/>
      <c r="M8" s="79"/>
      <c r="N8" s="79"/>
      <c r="O8" s="79"/>
      <c r="P8" s="79"/>
      <c r="Q8" s="79"/>
      <c r="R8" s="79"/>
      <c r="S8" s="79"/>
      <c r="T8" s="79"/>
      <c r="U8" s="79"/>
      <c r="V8" s="79"/>
      <c r="W8" s="79"/>
      <c r="X8" s="79"/>
      <c r="Y8" s="79"/>
      <c r="Z8" s="79"/>
      <c r="AA8" s="79"/>
      <c r="AB8" s="79"/>
      <c r="AC8" s="79"/>
      <c r="AD8" s="79"/>
      <c r="AE8" s="79"/>
      <c r="AF8" s="79"/>
      <c r="AG8" s="79"/>
      <c r="AH8" s="79"/>
      <c r="AI8" s="79"/>
      <c r="AJ8" s="80"/>
      <c r="AK8" s="81"/>
      <c r="AL8" s="76"/>
      <c r="AM8" s="76"/>
      <c r="AN8" s="82"/>
      <c r="AO8" s="82"/>
      <c r="AT8" s="76">
        <v>1</v>
      </c>
    </row>
    <row r="9" spans="1:56" s="1" customFormat="1" ht="47.25" customHeight="1" x14ac:dyDescent="0.75">
      <c r="A9" s="84">
        <f>'Work DB'!D1</f>
        <v>2</v>
      </c>
      <c r="B9" s="699" t="s">
        <v>57</v>
      </c>
      <c r="C9" s="647" t="s">
        <v>1</v>
      </c>
      <c r="D9" s="672"/>
      <c r="E9" s="60" t="str">
        <f>IF(VLOOKUP(E7,'Work DB'!$C:$BH,'Daily Report'!$A$9,FALSE)=0,"",VLOOKUP(E7,'Work DB'!$C:$BH,'Daily Report'!$A$9,FALSE))</f>
        <v/>
      </c>
      <c r="F9" s="60">
        <f>IF(VLOOKUP(F7,'Work DB'!$C:$BH,'Daily Report'!$A$9,FALSE)=0,"",VLOOKUP(F7,'Work DB'!$C:$BH,'Daily Report'!$A$9,FALSE))</f>
        <v>336.49</v>
      </c>
      <c r="G9" s="60">
        <f>IF(VLOOKUP(G7,'Work DB'!$C:$BH,'Daily Report'!$A$9,FALSE)=0,"",VLOOKUP(G7,'Work DB'!$C:$BH,'Daily Report'!$A$9,FALSE))</f>
        <v>443.55499999999995</v>
      </c>
      <c r="H9" s="60" t="str">
        <f>IF(VLOOKUP(H7,'Work DB'!$C:$BH,'Daily Report'!$A$9,FALSE)=0,"",VLOOKUP(H7,'Work DB'!$C:$BH,'Daily Report'!$A$9,FALSE))</f>
        <v/>
      </c>
      <c r="I9" s="60">
        <f>IF(VLOOKUP(I7,'Work DB'!$C:$BH,'Daily Report'!$A$9,FALSE)=0,"",VLOOKUP(I7,'Work DB'!$C:$BH,'Daily Report'!$A$9,FALSE))</f>
        <v>428.26</v>
      </c>
      <c r="J9" s="60">
        <f>IF(VLOOKUP(J7,'Work DB'!$C:$BH,'Daily Report'!$A$9,FALSE)=0,"",VLOOKUP(J7,'Work DB'!$C:$BH,'Daily Report'!$A$9,FALSE))</f>
        <v>183.54</v>
      </c>
      <c r="K9" s="60">
        <f>IF(VLOOKUP(K7,'Work DB'!$C:$BH,'Daily Report'!$A$9,FALSE)=0,"",VLOOKUP(K7,'Work DB'!$C:$BH,'Daily Report'!$A$9,FALSE))</f>
        <v>198.83500000000001</v>
      </c>
      <c r="L9" s="60">
        <f>IF(VLOOKUP(L7,'Work DB'!$C:$BH,'Daily Report'!$A$9,FALSE)=0,"",VLOOKUP(L7,'Work DB'!$C:$BH,'Daily Report'!$A$9,FALSE))</f>
        <v>191.18749999999997</v>
      </c>
      <c r="M9" s="60">
        <f>IF(VLOOKUP(M7,'Work DB'!$C:$BH,'Daily Report'!$A$9,FALSE)=0,"",VLOOKUP(M7,'Work DB'!$C:$BH,'Daily Report'!$A$9,FALSE))</f>
        <v>420.61249999999995</v>
      </c>
      <c r="N9" s="60">
        <f>IF(VLOOKUP(N7,'Work DB'!$C:$BH,'Daily Report'!$A$9,FALSE)=0,"",VLOOKUP(N7,'Work DB'!$C:$BH,'Daily Report'!$A$9,FALSE))</f>
        <v>474.14499999999998</v>
      </c>
      <c r="O9" s="60">
        <f>IF(VLOOKUP(O7,'Work DB'!$C:$BH,'Daily Report'!$A$9,FALSE)=0,"",VLOOKUP(O7,'Work DB'!$C:$BH,'Daily Report'!$A$9,FALSE))</f>
        <v>481.79250000000002</v>
      </c>
      <c r="P9" s="60">
        <f>IF(VLOOKUP(P7,'Work DB'!$C:$BH,'Daily Report'!$A$9,FALSE)=0,"",VLOOKUP(P7,'Work DB'!$C:$BH,'Daily Report'!$A$9,FALSE))</f>
        <v>390.02250000000004</v>
      </c>
      <c r="Q9" s="60">
        <f>IF(VLOOKUP(Q7,'Work DB'!$C:$BH,'Daily Report'!$A$9,FALSE)=0,"",VLOOKUP(Q7,'Work DB'!$C:$BH,'Daily Report'!$A$9,FALSE))</f>
        <v>390.02249999999998</v>
      </c>
      <c r="R9" s="60">
        <f>IF(VLOOKUP(R7,'Work DB'!$C:$BH,'Daily Report'!$A$9,FALSE)=0,"",VLOOKUP(R7,'Work DB'!$C:$BH,'Daily Report'!$A$9,FALSE))</f>
        <v>412.96499999999997</v>
      </c>
      <c r="S9" s="60" t="str">
        <f>IF(VLOOKUP(S7,'Work DB'!$C:$BH,'Daily Report'!$A$9,FALSE)=0,"",VLOOKUP(S7,'Work DB'!$C:$BH,'Daily Report'!$A$9,FALSE))</f>
        <v/>
      </c>
      <c r="T9" s="60" t="str">
        <f>IF(VLOOKUP(T7,'Work DB'!$C:$BH,'Daily Report'!$A$9,FALSE)=0,"",VLOOKUP(T7,'Work DB'!$C:$BH,'Daily Report'!$A$9,FALSE))</f>
        <v/>
      </c>
      <c r="U9" s="60" t="str">
        <f>IF(VLOOKUP(U7,'Work DB'!$C:$BH,'Daily Report'!$A$9,FALSE)=0,"",VLOOKUP(U7,'Work DB'!$C:$BH,'Daily Report'!$A$9,FALSE))</f>
        <v/>
      </c>
      <c r="V9" s="60" t="str">
        <f>IF(VLOOKUP(V7,'Work DB'!$C:$BH,'Daily Report'!$A$9,FALSE)=0,"",VLOOKUP(V7,'Work DB'!$C:$BH,'Daily Report'!$A$9,FALSE))</f>
        <v/>
      </c>
      <c r="W9" s="60" t="str">
        <f>IF(VLOOKUP(W7,'Work DB'!$C:$BH,'Daily Report'!$A$9,FALSE)=0,"",VLOOKUP(W7,'Work DB'!$C:$BH,'Daily Report'!$A$9,FALSE))</f>
        <v/>
      </c>
      <c r="X9" s="60" t="str">
        <f>IF(VLOOKUP(X7,'Work DB'!$C:$BH,'Daily Report'!$A$9,FALSE)=0,"",VLOOKUP(X7,'Work DB'!$C:$BH,'Daily Report'!$A$9,FALSE))</f>
        <v/>
      </c>
      <c r="Y9" s="60" t="str">
        <f>IF(VLOOKUP(Y7,'Work DB'!$C:$BH,'Daily Report'!$A$9,FALSE)=0,"",VLOOKUP(Y7,'Work DB'!$C:$BH,'Daily Report'!$A$9,FALSE))</f>
        <v/>
      </c>
      <c r="Z9" s="60" t="str">
        <f>IF(VLOOKUP(Z7,'Work DB'!$C:$BH,'Daily Report'!$A$9,FALSE)=0,"",VLOOKUP(Z7,'Work DB'!$C:$BH,'Daily Report'!$A$9,FALSE))</f>
        <v/>
      </c>
      <c r="AA9" s="60" t="str">
        <f>IF(VLOOKUP(AA7,'Work DB'!$C:$BH,'Daily Report'!$A$9,FALSE)=0,"",VLOOKUP(AA7,'Work DB'!$C:$BH,'Daily Report'!$A$9,FALSE))</f>
        <v/>
      </c>
      <c r="AB9" s="60" t="str">
        <f>IF(VLOOKUP(AB7,'Work DB'!$C:$BH,'Daily Report'!$A$9,FALSE)=0,"",VLOOKUP(AB7,'Work DB'!$C:$BH,'Daily Report'!$A$9,FALSE))</f>
        <v/>
      </c>
      <c r="AC9" s="60" t="str">
        <f>IF(VLOOKUP(AC7,'Work DB'!$C:$BH,'Daily Report'!$A$9,FALSE)=0,"",VLOOKUP(AC7,'Work DB'!$C:$BH,'Daily Report'!$A$9,FALSE))</f>
        <v/>
      </c>
      <c r="AD9" s="60">
        <f>IF(VLOOKUP(AD7,'Work DB'!$C:$BH,'Daily Report'!$A$9,FALSE)=0,"",VLOOKUP(AD7,'Work DB'!$C:$BH,'Daily Report'!$A$9,FALSE))</f>
        <v>137.655</v>
      </c>
      <c r="AE9" s="60">
        <f>IF(VLOOKUP(AE7,'Work DB'!$C:$BH,'Daily Report'!$A$9,FALSE)=0,"",VLOOKUP(AE7,'Work DB'!$C:$BH,'Daily Report'!$A$9,FALSE))</f>
        <v>160.5975</v>
      </c>
      <c r="AF9" s="60">
        <f>IF(VLOOKUP(AF7,'Work DB'!$C:$BH,'Daily Report'!$A$9,FALSE)=0,"",VLOOKUP(AF7,'Work DB'!$C:$BH,'Daily Report'!$A$9,FALSE))</f>
        <v>76.475000000000009</v>
      </c>
      <c r="AG9" s="60">
        <f>IF(VLOOKUP(AG7,'Work DB'!$C:$BH,'Daily Report'!$A$9,FALSE)=0,"",VLOOKUP(AG7,'Work DB'!$C:$BH,'Daily Report'!$A$9,FALSE))</f>
        <v>229.42500000000001</v>
      </c>
      <c r="AH9" s="60" t="str">
        <f>IF(VLOOKUP(AH7,'Work DB'!$C:$BH,'Daily Report'!$A$9,FALSE)=0,"",VLOOKUP(AH7,'Work DB'!$C:$BH,'Daily Report'!$A$9,FALSE))</f>
        <v/>
      </c>
      <c r="AI9" s="61" t="str">
        <f>IF(VLOOKUP(AI7,'Work DB'!$C:$BH,'Daily Report'!$A$9,FALSE)=0,"",VLOOKUP(AI7,'Work DB'!$C:$BH,'Daily Report'!$A$9,FALSE))</f>
        <v/>
      </c>
      <c r="AJ9" s="819">
        <f t="shared" ref="AJ9:AJ15" si="4">1*SUM(E9:AI9)</f>
        <v>4955.58</v>
      </c>
      <c r="AK9" s="674"/>
      <c r="AL9" s="674">
        <f>HLOOKUP(A9,'Work DB'!$1:$2,2,FALSE)</f>
        <v>36463.617499999993</v>
      </c>
      <c r="AM9" s="674"/>
      <c r="AN9" s="651">
        <v>732947</v>
      </c>
      <c r="AO9" s="651"/>
      <c r="AP9" s="686">
        <f>AL16/AN9</f>
        <v>0.23013826033805995</v>
      </c>
      <c r="AQ9" s="687"/>
      <c r="AR9" s="260">
        <f>AJ9</f>
        <v>4955.58</v>
      </c>
      <c r="AT9" s="75">
        <f>AL9</f>
        <v>36463.617499999993</v>
      </c>
    </row>
    <row r="10" spans="1:56" s="1" customFormat="1" ht="51" x14ac:dyDescent="0.75">
      <c r="A10" s="84">
        <f>'Work DB'!E1</f>
        <v>3</v>
      </c>
      <c r="B10" s="700"/>
      <c r="C10" s="694" t="s">
        <v>62</v>
      </c>
      <c r="D10" s="678"/>
      <c r="E10" s="62">
        <f>IF(VLOOKUP(E7,'Work DB'!$C:$BH,'Daily Report'!$A$10,FALSE)=0,"",VLOOKUP(E7,'Work DB'!$C:$BH,'Daily Report'!$A$10,FALSE))</f>
        <v>133.63</v>
      </c>
      <c r="F10" s="62">
        <f>IF(VLOOKUP(F7,'Work DB'!$C:$BH,'Daily Report'!$A$10,FALSE)=0,"",VLOOKUP(F7,'Work DB'!$C:$BH,'Daily Report'!$A$10,FALSE))</f>
        <v>190.89999999999998</v>
      </c>
      <c r="G10" s="62">
        <f>IF(VLOOKUP(G7,'Work DB'!$C:$BH,'Daily Report'!$A$10,FALSE)=0,"",VLOOKUP(G7,'Work DB'!$C:$BH,'Daily Report'!$A$10,FALSE))</f>
        <v>224.3075</v>
      </c>
      <c r="H10" s="62" t="str">
        <f>IF(VLOOKUP(H7,'Work DB'!$C:$BH,'Daily Report'!$A$10,FALSE)=0,"",VLOOKUP(H7,'Work DB'!$C:$BH,'Daily Report'!$A$10,FALSE))</f>
        <v/>
      </c>
      <c r="I10" s="62">
        <f>IF(VLOOKUP(I7,'Work DB'!$C:$BH,'Daily Report'!$A$10,FALSE)=0,"",VLOOKUP(I7,'Work DB'!$C:$BH,'Daily Report'!$A$10,FALSE))</f>
        <v>319.75750000000005</v>
      </c>
      <c r="J10" s="62">
        <f>IF(VLOOKUP(J7,'Work DB'!$C:$BH,'Daily Report'!$A$10,FALSE)=0,"",VLOOKUP(J7,'Work DB'!$C:$BH,'Daily Report'!$A$10,FALSE))</f>
        <v>391.34499999999997</v>
      </c>
      <c r="K10" s="62">
        <f>IF(VLOOKUP(K7,'Work DB'!$C:$BH,'Daily Report'!$A$10,FALSE)=0,"",VLOOKUP(K7,'Work DB'!$C:$BH,'Daily Report'!$A$10,FALSE))</f>
        <v>381.79999999999995</v>
      </c>
      <c r="L10" s="62">
        <f>IF(VLOOKUP(L7,'Work DB'!$C:$BH,'Daily Report'!$A$10,FALSE)=0,"",VLOOKUP(L7,'Work DB'!$C:$BH,'Daily Report'!$A$10,FALSE))</f>
        <v>381.79999999999995</v>
      </c>
      <c r="M10" s="62">
        <f>IF(VLOOKUP(M7,'Work DB'!$C:$BH,'Daily Report'!$A$10,FALSE)=0,"",VLOOKUP(M7,'Work DB'!$C:$BH,'Daily Report'!$A$10,FALSE))</f>
        <v>439.07</v>
      </c>
      <c r="N10" s="62">
        <f>IF(VLOOKUP(N7,'Work DB'!$C:$BH,'Daily Report'!$A$10,FALSE)=0,"",VLOOKUP(N7,'Work DB'!$C:$BH,'Daily Report'!$A$10,FALSE))</f>
        <v>448.61500000000001</v>
      </c>
      <c r="O10" s="62" t="str">
        <f>IF(VLOOKUP(O7,'Work DB'!$C:$BH,'Daily Report'!$A$10,FALSE)=0,"",VLOOKUP(O7,'Work DB'!$C:$BH,'Daily Report'!$A$10,FALSE))</f>
        <v/>
      </c>
      <c r="P10" s="62">
        <f>IF(VLOOKUP(P7,'Work DB'!$C:$BH,'Daily Report'!$A$10,FALSE)=0,"",VLOOKUP(P7,'Work DB'!$C:$BH,'Daily Report'!$A$10,FALSE))</f>
        <v>429.52500000000003</v>
      </c>
      <c r="Q10" s="62">
        <f>IF(VLOOKUP(Q7,'Work DB'!$C:$BH,'Daily Report'!$A$10,FALSE)=0,"",VLOOKUP(Q7,'Work DB'!$C:$BH,'Daily Report'!$A$10,FALSE))</f>
        <v>448.61500000000001</v>
      </c>
      <c r="R10" s="62">
        <f>IF(VLOOKUP(R7,'Work DB'!$C:$BH,'Daily Report'!$A$10,FALSE)=0,"",VLOOKUP(R7,'Work DB'!$C:$BH,'Daily Report'!$A$10,FALSE))</f>
        <v>429.52500000000003</v>
      </c>
      <c r="S10" s="62" t="str">
        <f>IF(VLOOKUP(S7,'Work DB'!$C:$BH,'Daily Report'!$A$10,FALSE)=0,"",VLOOKUP(S7,'Work DB'!$C:$BH,'Daily Report'!$A$10,FALSE))</f>
        <v/>
      </c>
      <c r="T10" s="62" t="str">
        <f>IF(VLOOKUP(T7,'Work DB'!$C:$BH,'Daily Report'!$A$10,FALSE)=0,"",VLOOKUP(T7,'Work DB'!$C:$BH,'Daily Report'!$A$10,FALSE))</f>
        <v/>
      </c>
      <c r="U10" s="62" t="str">
        <f>IF(VLOOKUP(U7,'Work DB'!$C:$BH,'Daily Report'!$A$10,FALSE)=0,"",VLOOKUP(U7,'Work DB'!$C:$BH,'Daily Report'!$A$10,FALSE))</f>
        <v/>
      </c>
      <c r="V10" s="62" t="str">
        <f>IF(VLOOKUP(V7,'Work DB'!$C:$BH,'Daily Report'!$A$10,FALSE)=0,"",VLOOKUP(V7,'Work DB'!$C:$BH,'Daily Report'!$A$10,FALSE))</f>
        <v/>
      </c>
      <c r="W10" s="62" t="str">
        <f>IF(VLOOKUP(W7,'Work DB'!$C:$BH,'Daily Report'!$A$10,FALSE)=0,"",VLOOKUP(W7,'Work DB'!$C:$BH,'Daily Report'!$A$10,FALSE))</f>
        <v/>
      </c>
      <c r="X10" s="62" t="str">
        <f>IF(VLOOKUP(X7,'Work DB'!$C:$BH,'Daily Report'!$A$10,FALSE)=0,"",VLOOKUP(X7,'Work DB'!$C:$BH,'Daily Report'!$A$10,FALSE))</f>
        <v/>
      </c>
      <c r="Y10" s="62" t="str">
        <f>IF(VLOOKUP(Y7,'Work DB'!$C:$BH,'Daily Report'!$A$10,FALSE)=0,"",VLOOKUP(Y7,'Work DB'!$C:$BH,'Daily Report'!$A$10,FALSE))</f>
        <v/>
      </c>
      <c r="Z10" s="62" t="str">
        <f>IF(VLOOKUP(Z7,'Work DB'!$C:$BH,'Daily Report'!$A$10,FALSE)=0,"",VLOOKUP(Z7,'Work DB'!$C:$BH,'Daily Report'!$A$10,FALSE))</f>
        <v/>
      </c>
      <c r="AA10" s="62" t="str">
        <f>IF(VLOOKUP(AA7,'Work DB'!$C:$BH,'Daily Report'!$A$10,FALSE)=0,"",VLOOKUP(AA7,'Work DB'!$C:$BH,'Daily Report'!$A$10,FALSE))</f>
        <v/>
      </c>
      <c r="AB10" s="62" t="str">
        <f>IF(VLOOKUP(AB7,'Work DB'!$C:$BH,'Daily Report'!$A$10,FALSE)=0,"",VLOOKUP(AB7,'Work DB'!$C:$BH,'Daily Report'!$A$10,FALSE))</f>
        <v/>
      </c>
      <c r="AC10" s="62" t="str">
        <f>IF(VLOOKUP(AC7,'Work DB'!$C:$BH,'Daily Report'!$A$10,FALSE)=0,"",VLOOKUP(AC7,'Work DB'!$C:$BH,'Daily Report'!$A$10,FALSE))</f>
        <v/>
      </c>
      <c r="AD10" s="62">
        <f>IF(VLOOKUP(AD7,'Work DB'!$C:$BH,'Daily Report'!$A$10,FALSE)=0,"",VLOOKUP(AD7,'Work DB'!$C:$BH,'Daily Report'!$A$10,FALSE))</f>
        <v>233.85249999999999</v>
      </c>
      <c r="AE10" s="62">
        <f>IF(VLOOKUP(AE7,'Work DB'!$C:$BH,'Daily Report'!$A$10,FALSE)=0,"",VLOOKUP(AE7,'Work DB'!$C:$BH,'Daily Report'!$A$10,FALSE))</f>
        <v>429.52499999999998</v>
      </c>
      <c r="AF10" s="62">
        <f>IF(VLOOKUP(AF7,'Work DB'!$C:$BH,'Daily Report'!$A$10,FALSE)=0,"",VLOOKUP(AF7,'Work DB'!$C:$BH,'Daily Report'!$A$10,FALSE))</f>
        <v>486.79500000000002</v>
      </c>
      <c r="AG10" s="62">
        <f>IF(VLOOKUP(AG7,'Work DB'!$C:$BH,'Daily Report'!$A$10,FALSE)=0,"",VLOOKUP(AG7,'Work DB'!$C:$BH,'Daily Report'!$A$10,FALSE))</f>
        <v>448.61500000000001</v>
      </c>
      <c r="AH10" s="62" t="str">
        <f>IF(VLOOKUP(AH7,'Work DB'!$C:$BH,'Daily Report'!$A$10,FALSE)=0,"",VLOOKUP(AH7,'Work DB'!$C:$BH,'Daily Report'!$A$10,FALSE))</f>
        <v/>
      </c>
      <c r="AI10" s="63" t="str">
        <f>IF(VLOOKUP(AI7,'Work DB'!$C:$BH,'Daily Report'!$A$10,FALSE)=0,"",VLOOKUP(AI7,'Work DB'!$C:$BH,'Daily Report'!$A$10,FALSE))</f>
        <v/>
      </c>
      <c r="AJ10" s="815">
        <f t="shared" si="4"/>
        <v>5817.6774999999998</v>
      </c>
      <c r="AK10" s="681"/>
      <c r="AL10" s="681">
        <f>HLOOKUP(A10,'Work DB'!$1:$2,2,FALSE)</f>
        <v>35159.330000000016</v>
      </c>
      <c r="AM10" s="681"/>
      <c r="AN10" s="675"/>
      <c r="AO10" s="675"/>
      <c r="AP10" s="688"/>
      <c r="AQ10" s="689"/>
      <c r="AR10" s="260">
        <f t="shared" ref="AR10:AR66" si="5">AJ10</f>
        <v>5817.6774999999998</v>
      </c>
      <c r="AT10" s="75">
        <f>AL10</f>
        <v>35159.330000000016</v>
      </c>
    </row>
    <row r="11" spans="1:56" s="1" customFormat="1" ht="51" x14ac:dyDescent="0.75">
      <c r="A11" s="84">
        <f>'Work DB'!F1</f>
        <v>4</v>
      </c>
      <c r="B11" s="701"/>
      <c r="C11" s="694" t="s">
        <v>63</v>
      </c>
      <c r="D11" s="678"/>
      <c r="E11" s="62">
        <f>IF(VLOOKUP(E7,'Work DB'!$C:$BH,'Daily Report'!$A$11,FALSE)=0,"",VLOOKUP(E7,'Work DB'!$C:$BH,'Daily Report'!$A$11,FALSE))</f>
        <v>233.85249999999999</v>
      </c>
      <c r="F11" s="62">
        <f>IF(VLOOKUP(F7,'Work DB'!$C:$BH,'Daily Report'!$A$11,FALSE)=0,"",VLOOKUP(F7,'Work DB'!$C:$BH,'Daily Report'!$A$11,FALSE))</f>
        <v>233.85249999999999</v>
      </c>
      <c r="G11" s="62">
        <f>IF(VLOOKUP(G7,'Work DB'!$C:$BH,'Daily Report'!$A$11,FALSE)=0,"",VLOOKUP(G7,'Work DB'!$C:$BH,'Daily Report'!$A$11,FALSE))</f>
        <v>209.98999999999998</v>
      </c>
      <c r="H11" s="62" t="str">
        <f>IF(VLOOKUP(H7,'Work DB'!$C:$BH,'Daily Report'!$A$11,FALSE)=0,"",VLOOKUP(H7,'Work DB'!$C:$BH,'Daily Report'!$A$11,FALSE))</f>
        <v/>
      </c>
      <c r="I11" s="62">
        <f>IF(VLOOKUP(I7,'Work DB'!$C:$BH,'Daily Report'!$A$11,FALSE)=0,"",VLOOKUP(I7,'Work DB'!$C:$BH,'Daily Report'!$A$11,FALSE))</f>
        <v>171.81</v>
      </c>
      <c r="J11" s="62">
        <f>IF(VLOOKUP(J7,'Work DB'!$C:$BH,'Daily Report'!$A$11,FALSE)=0,"",VLOOKUP(J7,'Work DB'!$C:$BH,'Daily Report'!$A$11,FALSE))</f>
        <v>300.66750000000002</v>
      </c>
      <c r="K11" s="62">
        <f>IF(VLOOKUP(K7,'Work DB'!$C:$BH,'Daily Report'!$A$11,FALSE)=0,"",VLOOKUP(K7,'Work DB'!$C:$BH,'Daily Report'!$A$11,FALSE))</f>
        <v>252.9425</v>
      </c>
      <c r="L11" s="62">
        <f>IF(VLOOKUP(L7,'Work DB'!$C:$BH,'Daily Report'!$A$11,FALSE)=0,"",VLOOKUP(L7,'Work DB'!$C:$BH,'Daily Report'!$A$11,FALSE))</f>
        <v>171.81</v>
      </c>
      <c r="M11" s="62">
        <f>IF(VLOOKUP(M7,'Work DB'!$C:$BH,'Daily Report'!$A$11,FALSE)=0,"",VLOOKUP(M7,'Work DB'!$C:$BH,'Daily Report'!$A$11,FALSE))</f>
        <v>190.89999999999998</v>
      </c>
      <c r="N11" s="62">
        <f>IF(VLOOKUP(N7,'Work DB'!$C:$BH,'Daily Report'!$A$11,FALSE)=0,"",VLOOKUP(N7,'Work DB'!$C:$BH,'Daily Report'!$A$11,FALSE))</f>
        <v>248.17000000000002</v>
      </c>
      <c r="O11" s="62" t="str">
        <f>IF(VLOOKUP(O7,'Work DB'!$C:$BH,'Daily Report'!$A$11,FALSE)=0,"",VLOOKUP(O7,'Work DB'!$C:$BH,'Daily Report'!$A$11,FALSE))</f>
        <v/>
      </c>
      <c r="P11" s="62">
        <f>IF(VLOOKUP(P7,'Work DB'!$C:$BH,'Daily Report'!$A$11,FALSE)=0,"",VLOOKUP(P7,'Work DB'!$C:$BH,'Daily Report'!$A$11,FALSE))</f>
        <v>248.17</v>
      </c>
      <c r="Q11" s="62">
        <f>IF(VLOOKUP(Q7,'Work DB'!$C:$BH,'Daily Report'!$A$11,FALSE)=0,"",VLOOKUP(Q7,'Work DB'!$C:$BH,'Daily Report'!$A$11,FALSE))</f>
        <v>152.72</v>
      </c>
      <c r="R11" s="62">
        <f>IF(VLOOKUP(R7,'Work DB'!$C:$BH,'Daily Report'!$A$11,FALSE)=0,"",VLOOKUP(R7,'Work DB'!$C:$BH,'Daily Report'!$A$11,FALSE))</f>
        <v>209.99</v>
      </c>
      <c r="S11" s="62" t="str">
        <f>IF(VLOOKUP(S7,'Work DB'!$C:$BH,'Daily Report'!$A$11,FALSE)=0,"",VLOOKUP(S7,'Work DB'!$C:$BH,'Daily Report'!$A$11,FALSE))</f>
        <v/>
      </c>
      <c r="T11" s="62" t="str">
        <f>IF(VLOOKUP(T7,'Work DB'!$C:$BH,'Daily Report'!$A$11,FALSE)=0,"",VLOOKUP(T7,'Work DB'!$C:$BH,'Daily Report'!$A$11,FALSE))</f>
        <v/>
      </c>
      <c r="U11" s="62" t="str">
        <f>IF(VLOOKUP(U7,'Work DB'!$C:$BH,'Daily Report'!$A$11,FALSE)=0,"",VLOOKUP(U7,'Work DB'!$C:$BH,'Daily Report'!$A$11,FALSE))</f>
        <v/>
      </c>
      <c r="V11" s="62" t="str">
        <f>IF(VLOOKUP(V7,'Work DB'!$C:$BH,'Daily Report'!$A$11,FALSE)=0,"",VLOOKUP(V7,'Work DB'!$C:$BH,'Daily Report'!$A$11,FALSE))</f>
        <v/>
      </c>
      <c r="W11" s="62" t="str">
        <f>IF(VLOOKUP(W7,'Work DB'!$C:$BH,'Daily Report'!$A$11,FALSE)=0,"",VLOOKUP(W7,'Work DB'!$C:$BH,'Daily Report'!$A$11,FALSE))</f>
        <v/>
      </c>
      <c r="X11" s="62" t="str">
        <f>IF(VLOOKUP(X7,'Work DB'!$C:$BH,'Daily Report'!$A$11,FALSE)=0,"",VLOOKUP(X7,'Work DB'!$C:$BH,'Daily Report'!$A$11,FALSE))</f>
        <v/>
      </c>
      <c r="Y11" s="62" t="str">
        <f>IF(VLOOKUP(Y7,'Work DB'!$C:$BH,'Daily Report'!$A$11,FALSE)=0,"",VLOOKUP(Y7,'Work DB'!$C:$BH,'Daily Report'!$A$11,FALSE))</f>
        <v/>
      </c>
      <c r="Z11" s="62" t="str">
        <f>IF(VLOOKUP(Z7,'Work DB'!$C:$BH,'Daily Report'!$A$11,FALSE)=0,"",VLOOKUP(Z7,'Work DB'!$C:$BH,'Daily Report'!$A$11,FALSE))</f>
        <v/>
      </c>
      <c r="AA11" s="62" t="str">
        <f>IF(VLOOKUP(AA7,'Work DB'!$C:$BH,'Daily Report'!$A$11,FALSE)=0,"",VLOOKUP(AA7,'Work DB'!$C:$BH,'Daily Report'!$A$11,FALSE))</f>
        <v/>
      </c>
      <c r="AB11" s="62" t="str">
        <f>IF(VLOOKUP(AB7,'Work DB'!$C:$BH,'Daily Report'!$A$11,FALSE)=0,"",VLOOKUP(AB7,'Work DB'!$C:$BH,'Daily Report'!$A$11,FALSE))</f>
        <v/>
      </c>
      <c r="AC11" s="62" t="str">
        <f>IF(VLOOKUP(AC7,'Work DB'!$C:$BH,'Daily Report'!$A$11,FALSE)=0,"",VLOOKUP(AC7,'Work DB'!$C:$BH,'Daily Report'!$A$11,FALSE))</f>
        <v/>
      </c>
      <c r="AD11" s="62">
        <f>IF(VLOOKUP(AD7,'Work DB'!$C:$BH,'Daily Report'!$A$11,FALSE)=0,"",VLOOKUP(AD7,'Work DB'!$C:$BH,'Daily Report'!$A$11,FALSE))</f>
        <v>181.35499999999999</v>
      </c>
      <c r="AE11" s="62">
        <f>IF(VLOOKUP(AE7,'Work DB'!$C:$BH,'Daily Report'!$A$11,FALSE)=0,"",VLOOKUP(AE7,'Work DB'!$C:$BH,'Daily Report'!$A$11,FALSE))</f>
        <v>209.99</v>
      </c>
      <c r="AF11" s="62">
        <f>IF(VLOOKUP(AF7,'Work DB'!$C:$BH,'Daily Report'!$A$11,FALSE)=0,"",VLOOKUP(AF7,'Work DB'!$C:$BH,'Daily Report'!$A$11,FALSE))</f>
        <v>219.535</v>
      </c>
      <c r="AG11" s="62">
        <f>IF(VLOOKUP(AG7,'Work DB'!$C:$BH,'Daily Report'!$A$11,FALSE)=0,"",VLOOKUP(AG7,'Work DB'!$C:$BH,'Daily Report'!$A$11,FALSE))</f>
        <v>252.9425</v>
      </c>
      <c r="AH11" s="62" t="str">
        <f>IF(VLOOKUP(AH7,'Work DB'!$C:$BH,'Daily Report'!$A$11,FALSE)=0,"",VLOOKUP(AH7,'Work DB'!$C:$BH,'Daily Report'!$A$11,FALSE))</f>
        <v/>
      </c>
      <c r="AI11" s="63" t="str">
        <f>IF(VLOOKUP(AI7,'Work DB'!$C:$BH,'Daily Report'!$A$11,FALSE)=0,"",VLOOKUP(AI7,'Work DB'!$C:$BH,'Daily Report'!$A$11,FALSE))</f>
        <v/>
      </c>
      <c r="AJ11" s="815">
        <f t="shared" si="4"/>
        <v>3488.6975000000002</v>
      </c>
      <c r="AK11" s="681"/>
      <c r="AL11" s="681">
        <f>HLOOKUP(A11,'Work DB'!$1:$2,2,FALSE)</f>
        <v>36898.042499999996</v>
      </c>
      <c r="AM11" s="681"/>
      <c r="AN11" s="675"/>
      <c r="AO11" s="675"/>
      <c r="AP11" s="688"/>
      <c r="AQ11" s="689"/>
      <c r="AR11" s="260">
        <f t="shared" si="5"/>
        <v>3488.6975000000002</v>
      </c>
      <c r="AT11" s="75">
        <f>AL11</f>
        <v>36898.042499999996</v>
      </c>
    </row>
    <row r="12" spans="1:56" s="1" customFormat="1" ht="51" x14ac:dyDescent="0.75">
      <c r="A12" s="84">
        <f>'Work DB'!G1</f>
        <v>5</v>
      </c>
      <c r="B12" s="701"/>
      <c r="C12" s="695" t="s">
        <v>381</v>
      </c>
      <c r="D12" s="694"/>
      <c r="E12" s="62" t="str">
        <f>IF(VLOOKUP(E7,'Work DB'!$C:$BH,'Daily Report'!$A$12,FALSE)=0,"",VLOOKUP(E7,'Work DB'!$C:$BH,'Daily Report'!$A$12,FALSE))</f>
        <v/>
      </c>
      <c r="F12" s="62" t="str">
        <f>IF(VLOOKUP(F7,'Work DB'!$C:$BH,'Daily Report'!$A$12,FALSE)=0,"",VLOOKUP(F7,'Work DB'!$C:$BH,'Daily Report'!$A$12,FALSE))</f>
        <v/>
      </c>
      <c r="G12" s="62" t="str">
        <f>IF(VLOOKUP(G7,'Work DB'!$C:$BH,'Daily Report'!$A$12,FALSE)=0,"",VLOOKUP(G7,'Work DB'!$C:$BH,'Daily Report'!$A$12,FALSE))</f>
        <v/>
      </c>
      <c r="H12" s="62" t="str">
        <f>IF(VLOOKUP(H7,'Work DB'!$C:$BH,'Daily Report'!$A$12,FALSE)=0,"",VLOOKUP(H7,'Work DB'!$C:$BH,'Daily Report'!$A$12,FALSE))</f>
        <v/>
      </c>
      <c r="I12" s="62" t="str">
        <f>IF(VLOOKUP(I7,'Work DB'!$C:$BH,'Daily Report'!$A$12,FALSE)=0,"",VLOOKUP(I7,'Work DB'!$C:$BH,'Daily Report'!$A$12,FALSE))</f>
        <v/>
      </c>
      <c r="J12" s="62" t="str">
        <f>IF(VLOOKUP(J7,'Work DB'!$C:$BH,'Daily Report'!$A$12,FALSE)=0,"",VLOOKUP(J7,'Work DB'!$C:$BH,'Daily Report'!$A$12,FALSE))</f>
        <v/>
      </c>
      <c r="K12" s="62" t="str">
        <f>IF(VLOOKUP(K7,'Work DB'!$C:$BH,'Daily Report'!$A$12,FALSE)=0,"",VLOOKUP(K7,'Work DB'!$C:$BH,'Daily Report'!$A$12,FALSE))</f>
        <v/>
      </c>
      <c r="L12" s="62" t="str">
        <f>IF(VLOOKUP(L7,'Work DB'!$C:$BH,'Daily Report'!$A$12,FALSE)=0,"",VLOOKUP(L7,'Work DB'!$C:$BH,'Daily Report'!$A$12,FALSE))</f>
        <v/>
      </c>
      <c r="M12" s="62" t="str">
        <f>IF(VLOOKUP(M7,'Work DB'!$C:$BH,'Daily Report'!$A$12,FALSE)=0,"",VLOOKUP(M7,'Work DB'!$C:$BH,'Daily Report'!$A$12,FALSE))</f>
        <v/>
      </c>
      <c r="N12" s="62" t="str">
        <f>IF(VLOOKUP(N7,'Work DB'!$C:$BH,'Daily Report'!$A$12,FALSE)=0,"",VLOOKUP(N7,'Work DB'!$C:$BH,'Daily Report'!$A$12,FALSE))</f>
        <v/>
      </c>
      <c r="O12" s="62" t="str">
        <f>IF(VLOOKUP(O7,'Work DB'!$C:$BH,'Daily Report'!$A$12,FALSE)=0,"",VLOOKUP(O7,'Work DB'!$C:$BH,'Daily Report'!$A$12,FALSE))</f>
        <v/>
      </c>
      <c r="P12" s="62" t="str">
        <f>IF(VLOOKUP(P7,'Work DB'!$C:$BH,'Daily Report'!$A$12,FALSE)=0,"",VLOOKUP(P7,'Work DB'!$C:$BH,'Daily Report'!$A$12,FALSE))</f>
        <v/>
      </c>
      <c r="Q12" s="62" t="str">
        <f>IF(VLOOKUP(Q7,'Work DB'!$C:$BH,'Daily Report'!$A$12,FALSE)=0,"",VLOOKUP(Q7,'Work DB'!$C:$BH,'Daily Report'!$A$12,FALSE))</f>
        <v/>
      </c>
      <c r="R12" s="62" t="str">
        <f>IF(VLOOKUP(R7,'Work DB'!$C:$BH,'Daily Report'!$A$12,FALSE)=0,"",VLOOKUP(R7,'Work DB'!$C:$BH,'Daily Report'!$A$12,FALSE))</f>
        <v/>
      </c>
      <c r="S12" s="62" t="str">
        <f>IF(VLOOKUP(S7,'Work DB'!$C:$BH,'Daily Report'!$A$12,FALSE)=0,"",VLOOKUP(S7,'Work DB'!$C:$BH,'Daily Report'!$A$12,FALSE))</f>
        <v/>
      </c>
      <c r="T12" s="62" t="str">
        <f>IF(VLOOKUP(T7,'Work DB'!$C:$BH,'Daily Report'!$A$12,FALSE)=0,"",VLOOKUP(T7,'Work DB'!$C:$BH,'Daily Report'!$A$12,FALSE))</f>
        <v/>
      </c>
      <c r="U12" s="62" t="str">
        <f>IF(VLOOKUP(U7,'Work DB'!$C:$BH,'Daily Report'!$A$12,FALSE)=0,"",VLOOKUP(U7,'Work DB'!$C:$BH,'Daily Report'!$A$12,FALSE))</f>
        <v/>
      </c>
      <c r="V12" s="62" t="str">
        <f>IF(VLOOKUP(V7,'Work DB'!$C:$BH,'Daily Report'!$A$12,FALSE)=0,"",VLOOKUP(V7,'Work DB'!$C:$BH,'Daily Report'!$A$12,FALSE))</f>
        <v/>
      </c>
      <c r="W12" s="62" t="str">
        <f>IF(VLOOKUP(W7,'Work DB'!$C:$BH,'Daily Report'!$A$12,FALSE)=0,"",VLOOKUP(W7,'Work DB'!$C:$BH,'Daily Report'!$A$12,FALSE))</f>
        <v/>
      </c>
      <c r="X12" s="62" t="str">
        <f>IF(VLOOKUP(X7,'Work DB'!$C:$BH,'Daily Report'!$A$12,FALSE)=0,"",VLOOKUP(X7,'Work DB'!$C:$BH,'Daily Report'!$A$12,FALSE))</f>
        <v/>
      </c>
      <c r="Y12" s="62" t="str">
        <f>IF(VLOOKUP(Y7,'Work DB'!$C:$BH,'Daily Report'!$A$12,FALSE)=0,"",VLOOKUP(Y7,'Work DB'!$C:$BH,'Daily Report'!$A$12,FALSE))</f>
        <v/>
      </c>
      <c r="Z12" s="62" t="str">
        <f>IF(VLOOKUP(Z7,'Work DB'!$C:$BH,'Daily Report'!$A$12,FALSE)=0,"",VLOOKUP(Z7,'Work DB'!$C:$BH,'Daily Report'!$A$12,FALSE))</f>
        <v/>
      </c>
      <c r="AA12" s="62" t="str">
        <f>IF(VLOOKUP(AA7,'Work DB'!$C:$BH,'Daily Report'!$A$12,FALSE)=0,"",VLOOKUP(AA7,'Work DB'!$C:$BH,'Daily Report'!$A$12,FALSE))</f>
        <v/>
      </c>
      <c r="AB12" s="62" t="str">
        <f>IF(VLOOKUP(AB7,'Work DB'!$C:$BH,'Daily Report'!$A$12,FALSE)=0,"",VLOOKUP(AB7,'Work DB'!$C:$BH,'Daily Report'!$A$12,FALSE))</f>
        <v/>
      </c>
      <c r="AC12" s="62" t="str">
        <f>IF(VLOOKUP(AC7,'Work DB'!$C:$BH,'Daily Report'!$A$12,FALSE)=0,"",VLOOKUP(AC7,'Work DB'!$C:$BH,'Daily Report'!$A$12,FALSE))</f>
        <v/>
      </c>
      <c r="AD12" s="62" t="str">
        <f>IF(VLOOKUP(AD7,'Work DB'!$C:$BH,'Daily Report'!$A$12,FALSE)=0,"",VLOOKUP(AD7,'Work DB'!$C:$BH,'Daily Report'!$A$12,FALSE))</f>
        <v/>
      </c>
      <c r="AE12" s="62" t="str">
        <f>IF(VLOOKUP(AE7,'Work DB'!$C:$BH,'Daily Report'!$A$12,FALSE)=0,"",VLOOKUP(AE7,'Work DB'!$C:$BH,'Daily Report'!$A$12,FALSE))</f>
        <v/>
      </c>
      <c r="AF12" s="62" t="str">
        <f>IF(VLOOKUP(AF7,'Work DB'!$C:$BH,'Daily Report'!$A$12,FALSE)=0,"",VLOOKUP(AF7,'Work DB'!$C:$BH,'Daily Report'!$A$12,FALSE))</f>
        <v/>
      </c>
      <c r="AG12" s="62" t="str">
        <f>IF(VLOOKUP(AG7,'Work DB'!$C:$BH,'Daily Report'!$A$12,FALSE)=0,"",VLOOKUP(AG7,'Work DB'!$C:$BH,'Daily Report'!$A$12,FALSE))</f>
        <v/>
      </c>
      <c r="AH12" s="62" t="str">
        <f>IF(VLOOKUP(AH7,'Work DB'!$C:$BH,'Daily Report'!$A$12,FALSE)=0,"",VLOOKUP(AH7,'Work DB'!$C:$BH,'Daily Report'!$A$12,FALSE))</f>
        <v/>
      </c>
      <c r="AI12" s="63" t="str">
        <f>IF(VLOOKUP(AI7,'Work DB'!$C:$BH,'Daily Report'!$A$12,FALSE)=0,"",VLOOKUP(AI7,'Work DB'!$C:$BH,'Daily Report'!$A$12,FALSE))</f>
        <v/>
      </c>
      <c r="AJ12" s="815">
        <f t="shared" si="4"/>
        <v>0</v>
      </c>
      <c r="AK12" s="681"/>
      <c r="AL12" s="681">
        <f>HLOOKUP(A12,'Work DB'!$1:$2,2,FALSE)</f>
        <v>9974.5250000000015</v>
      </c>
      <c r="AM12" s="681"/>
      <c r="AN12" s="675"/>
      <c r="AO12" s="675"/>
      <c r="AP12" s="688"/>
      <c r="AQ12" s="689"/>
      <c r="AR12" s="260">
        <f t="shared" si="5"/>
        <v>0</v>
      </c>
      <c r="AT12" s="75">
        <f>AL12</f>
        <v>9974.5250000000015</v>
      </c>
    </row>
    <row r="13" spans="1:56" s="1" customFormat="1" ht="51" x14ac:dyDescent="0.75">
      <c r="A13" s="84">
        <f>'Work DB'!H1</f>
        <v>6</v>
      </c>
      <c r="B13" s="701"/>
      <c r="C13" s="762" t="s">
        <v>470</v>
      </c>
      <c r="D13" s="694"/>
      <c r="E13" s="64">
        <f>IF(VLOOKUP(E7,'Work DB'!$C:$BH,'Daily Report (2)'!$A$14,FALSE)=0,"",VLOOKUP(E7,'Work DB'!$C:$BH,'Daily Report (2)'!$A$14,FALSE))</f>
        <v>531.29999999999995</v>
      </c>
      <c r="F13" s="64">
        <f>IF(VLOOKUP(F7,'Work DB'!$C:$BH,'Daily Report (2)'!$A$14,FALSE)=0,"",VLOOKUP(F7,'Work DB'!$C:$BH,'Daily Report (2)'!$A$14,FALSE))</f>
        <v>671.37</v>
      </c>
      <c r="G13" s="64">
        <f>IF(VLOOKUP(G7,'Work DB'!$C:$BH,'Daily Report (2)'!$A$14,FALSE)=0,"",VLOOKUP(G7,'Work DB'!$C:$BH,'Daily Report (2)'!$A$14,FALSE))</f>
        <v>748.65</v>
      </c>
      <c r="H13" s="64" t="str">
        <f>IF(VLOOKUP(H7,'Work DB'!$C:$BH,'Daily Report (2)'!$A$14,FALSE)=0,"",VLOOKUP(H7,'Work DB'!$C:$BH,'Daily Report (2)'!$A$14,FALSE))</f>
        <v/>
      </c>
      <c r="I13" s="64">
        <f>IF(VLOOKUP(I7,'Work DB'!$C:$BH,'Daily Report (2)'!$A$14,FALSE)=0,"",VLOOKUP(I7,'Work DB'!$C:$BH,'Daily Report (2)'!$A$14,FALSE))</f>
        <v>463.67999999999995</v>
      </c>
      <c r="J13" s="64">
        <f>IF(VLOOKUP(J7,'Work DB'!$C:$BH,'Daily Report (2)'!$A$14,FALSE)=0,"",VLOOKUP(J7,'Work DB'!$C:$BH,'Daily Report (2)'!$A$14,FALSE))</f>
        <v>299.46000000000004</v>
      </c>
      <c r="K13" s="64">
        <f>IF(VLOOKUP(K7,'Work DB'!$C:$BH,'Daily Report (2)'!$A$14,FALSE)=0,"",VLOOKUP(K7,'Work DB'!$C:$BH,'Daily Report (2)'!$A$14,FALSE))</f>
        <v>376.74</v>
      </c>
      <c r="L13" s="64">
        <f>IF(VLOOKUP(L7,'Work DB'!$C:$BH,'Daily Report (2)'!$A$14,FALSE)=0,"",VLOOKUP(L7,'Work DB'!$C:$BH,'Daily Report (2)'!$A$14,FALSE))</f>
        <v>391.23</v>
      </c>
      <c r="M13" s="64">
        <f>IF(VLOOKUP(M7,'Work DB'!$C:$BH,'Daily Report (2)'!$A$14,FALSE)=0,"",VLOOKUP(M7,'Work DB'!$C:$BH,'Daily Report (2)'!$A$14,FALSE))</f>
        <v>425.03999999999996</v>
      </c>
      <c r="N13" s="64">
        <f>IF(VLOOKUP(N7,'Work DB'!$C:$BH,'Daily Report (2)'!$A$14,FALSE)=0,"",VLOOKUP(N7,'Work DB'!$C:$BH,'Daily Report (2)'!$A$14,FALSE))</f>
        <v>594.09</v>
      </c>
      <c r="O13" s="64">
        <f>IF(VLOOKUP(O7,'Work DB'!$C:$BH,'Daily Report (2)'!$A$14,FALSE)=0,"",VLOOKUP(O7,'Work DB'!$C:$BH,'Daily Report (2)'!$A$14,FALSE))</f>
        <v>241.49999999999997</v>
      </c>
      <c r="P13" s="64">
        <f>IF(VLOOKUP(P7,'Work DB'!$C:$BH,'Daily Report (2)'!$A$14,FALSE)=0,"",VLOOKUP(P7,'Work DB'!$C:$BH,'Daily Report (2)'!$A$14,FALSE))</f>
        <v>526.46999999999991</v>
      </c>
      <c r="Q13" s="64">
        <f>IF(VLOOKUP(Q7,'Work DB'!$C:$BH,'Daily Report (2)'!$A$14,FALSE)=0,"",VLOOKUP(Q7,'Work DB'!$C:$BH,'Daily Report (2)'!$A$14,FALSE))</f>
        <v>526.47</v>
      </c>
      <c r="R13" s="64">
        <f>IF(VLOOKUP(R7,'Work DB'!$C:$BH,'Daily Report (2)'!$A$14,FALSE)=0,"",VLOOKUP(R7,'Work DB'!$C:$BH,'Daily Report (2)'!$A$14,FALSE))</f>
        <v>647.21999999999991</v>
      </c>
      <c r="S13" s="64" t="str">
        <f>IF(VLOOKUP(S7,'Work DB'!$C:$BH,'Daily Report (2)'!$A$14,FALSE)=0,"",VLOOKUP(S7,'Work DB'!$C:$BH,'Daily Report (2)'!$A$14,FALSE))</f>
        <v/>
      </c>
      <c r="T13" s="64" t="str">
        <f>IF(VLOOKUP(T7,'Work DB'!$C:$BH,'Daily Report (2)'!$A$14,FALSE)=0,"",VLOOKUP(T7,'Work DB'!$C:$BH,'Daily Report (2)'!$A$14,FALSE))</f>
        <v/>
      </c>
      <c r="U13" s="64" t="str">
        <f>IF(VLOOKUP(U7,'Work DB'!$C:$BH,'Daily Report (2)'!$A$14,FALSE)=0,"",VLOOKUP(U7,'Work DB'!$C:$BH,'Daily Report (2)'!$A$14,FALSE))</f>
        <v/>
      </c>
      <c r="V13" s="64" t="str">
        <f>IF(VLOOKUP(V7,'Work DB'!$C:$BH,'Daily Report (2)'!$A$14,FALSE)=0,"",VLOOKUP(V7,'Work DB'!$C:$BH,'Daily Report (2)'!$A$14,FALSE))</f>
        <v/>
      </c>
      <c r="W13" s="64" t="str">
        <f>IF(VLOOKUP(W7,'Work DB'!$C:$BH,'Daily Report (2)'!$A$14,FALSE)=0,"",VLOOKUP(W7,'Work DB'!$C:$BH,'Daily Report (2)'!$A$14,FALSE))</f>
        <v/>
      </c>
      <c r="X13" s="64" t="str">
        <f>IF(VLOOKUP(X7,'Work DB'!$C:$BH,'Daily Report (2)'!$A$14,FALSE)=0,"",VLOOKUP(X7,'Work DB'!$C:$BH,'Daily Report (2)'!$A$14,FALSE))</f>
        <v/>
      </c>
      <c r="Y13" s="64" t="str">
        <f>IF(VLOOKUP(Y7,'Work DB'!$C:$BH,'Daily Report (2)'!$A$14,FALSE)=0,"",VLOOKUP(Y7,'Work DB'!$C:$BH,'Daily Report (2)'!$A$14,FALSE))</f>
        <v/>
      </c>
      <c r="Z13" s="64" t="str">
        <f>IF(VLOOKUP(Z7,'Work DB'!$C:$BH,'Daily Report (2)'!$A$14,FALSE)=0,"",VLOOKUP(Z7,'Work DB'!$C:$BH,'Daily Report (2)'!$A$14,FALSE))</f>
        <v/>
      </c>
      <c r="AA13" s="64" t="str">
        <f>IF(VLOOKUP(AA7,'Work DB'!$C:$BH,'Daily Report (2)'!$A$14,FALSE)=0,"",VLOOKUP(AA7,'Work DB'!$C:$BH,'Daily Report (2)'!$A$14,FALSE))</f>
        <v/>
      </c>
      <c r="AB13" s="64" t="str">
        <f>IF(VLOOKUP(AB7,'Work DB'!$C:$BH,'Daily Report (2)'!$A$14,FALSE)=0,"",VLOOKUP(AB7,'Work DB'!$C:$BH,'Daily Report (2)'!$A$14,FALSE))</f>
        <v/>
      </c>
      <c r="AC13" s="64" t="str">
        <f>IF(VLOOKUP(AC7,'Work DB'!$C:$BH,'Daily Report (2)'!$A$14,FALSE)=0,"",VLOOKUP(AC7,'Work DB'!$C:$BH,'Daily Report (2)'!$A$14,FALSE))</f>
        <v/>
      </c>
      <c r="AD13" s="64">
        <f>IF(VLOOKUP(AD7,'Work DB'!$C:$BH,'Daily Report (2)'!$A$14,FALSE)=0,"",VLOOKUP(AD7,'Work DB'!$C:$BH,'Daily Report (2)'!$A$14,FALSE))</f>
        <v>338.09999999999997</v>
      </c>
      <c r="AE13" s="64">
        <f>IF(VLOOKUP(AE7,'Work DB'!$C:$BH,'Daily Report (2)'!$A$14,FALSE)=0,"",VLOOKUP(AE7,'Work DB'!$C:$BH,'Daily Report (2)'!$A$14,FALSE))</f>
        <v>400.89</v>
      </c>
      <c r="AF13" s="64">
        <f>IF(VLOOKUP(AF7,'Work DB'!$C:$BH,'Daily Report (2)'!$A$14,FALSE)=0,"",VLOOKUP(AF7,'Work DB'!$C:$BH,'Daily Report (2)'!$A$14,FALSE))</f>
        <v>318.77999999999997</v>
      </c>
      <c r="AG13" s="64">
        <f>IF(VLOOKUP(AG7,'Work DB'!$C:$BH,'Daily Report (2)'!$A$14,FALSE)=0,"",VLOOKUP(AG7,'Work DB'!$C:$BH,'Daily Report (2)'!$A$14,FALSE))</f>
        <v>381.57</v>
      </c>
      <c r="AH13" s="64" t="str">
        <f>IF(VLOOKUP(AH7,'Work DB'!$C:$BH,'Daily Report (2)'!$A$14,FALSE)=0,"",VLOOKUP(AH7,'Work DB'!$C:$BH,'Daily Report (2)'!$A$14,FALSE))</f>
        <v/>
      </c>
      <c r="AI13" s="65" t="str">
        <f>IF(VLOOKUP(AI7,'Work DB'!$C:$BH,'Daily Report (2)'!$A$14,FALSE)=0,"",VLOOKUP(AI7,'Work DB'!$C:$BH,'Daily Report (2)'!$A$14,FALSE))</f>
        <v/>
      </c>
      <c r="AJ13" s="815">
        <f t="shared" si="4"/>
        <v>7882.56</v>
      </c>
      <c r="AK13" s="681"/>
      <c r="AL13" s="681">
        <f>HLOOKUP(A13,'Work DB'!$1:$2,2,FALSE)</f>
        <v>29596.854999999992</v>
      </c>
      <c r="AM13" s="681"/>
      <c r="AN13" s="675"/>
      <c r="AO13" s="675"/>
      <c r="AP13" s="688"/>
      <c r="AQ13" s="689"/>
      <c r="AR13" s="260">
        <f t="shared" si="5"/>
        <v>7882.56</v>
      </c>
      <c r="AT13" s="75"/>
    </row>
    <row r="14" spans="1:56" s="1" customFormat="1" ht="54.75" customHeight="1" x14ac:dyDescent="0.75">
      <c r="A14" s="84">
        <f>'Work DB'!I1</f>
        <v>7</v>
      </c>
      <c r="B14" s="701"/>
      <c r="C14" s="696" t="s">
        <v>2</v>
      </c>
      <c r="D14" s="697"/>
      <c r="E14" s="64" t="str">
        <f>IF(VLOOKUP(E7,'Work DB'!$C:$BH,'Daily Report'!$A$14,FALSE)=0,"",VLOOKUP(E7,'Work DB'!$C:$BH,'Daily Report'!$A$14,FALSE))</f>
        <v/>
      </c>
      <c r="F14" s="64" t="str">
        <f>IF(VLOOKUP(F7,'Work DB'!$C:$BH,'Daily Report'!$A$14,FALSE)=0,"",VLOOKUP(F7,'Work DB'!$C:$BH,'Daily Report'!$A$14,FALSE))</f>
        <v/>
      </c>
      <c r="G14" s="64" t="str">
        <f>IF(VLOOKUP(G7,'Work DB'!$C:$BH,'Daily Report'!$A$14,FALSE)=0,"",VLOOKUP(G7,'Work DB'!$C:$BH,'Daily Report'!$A$14,FALSE))</f>
        <v/>
      </c>
      <c r="H14" s="64" t="str">
        <f>IF(VLOOKUP(H7,'Work DB'!$C:$BH,'Daily Report'!$A$14,FALSE)=0,"",VLOOKUP(H7,'Work DB'!$C:$BH,'Daily Report'!$A$14,FALSE))</f>
        <v/>
      </c>
      <c r="I14" s="64" t="str">
        <f>IF(VLOOKUP(I7,'Work DB'!$C:$BH,'Daily Report'!$A$14,FALSE)=0,"",VLOOKUP(I7,'Work DB'!$C:$BH,'Daily Report'!$A$14,FALSE))</f>
        <v/>
      </c>
      <c r="J14" s="64" t="str">
        <f>IF(VLOOKUP(J7,'Work DB'!$C:$BH,'Daily Report'!$A$14,FALSE)=0,"",VLOOKUP(J7,'Work DB'!$C:$BH,'Daily Report'!$A$14,FALSE))</f>
        <v/>
      </c>
      <c r="K14" s="64" t="str">
        <f>IF(VLOOKUP(K7,'Work DB'!$C:$BH,'Daily Report'!$A$14,FALSE)=0,"",VLOOKUP(K7,'Work DB'!$C:$BH,'Daily Report'!$A$14,FALSE))</f>
        <v/>
      </c>
      <c r="L14" s="64" t="str">
        <f>IF(VLOOKUP(L7,'Work DB'!$C:$BH,'Daily Report'!$A$14,FALSE)=0,"",VLOOKUP(L7,'Work DB'!$C:$BH,'Daily Report'!$A$14,FALSE))</f>
        <v/>
      </c>
      <c r="M14" s="64" t="str">
        <f>IF(VLOOKUP(M7,'Work DB'!$C:$BH,'Daily Report'!$A$14,FALSE)=0,"",VLOOKUP(M7,'Work DB'!$C:$BH,'Daily Report'!$A$14,FALSE))</f>
        <v/>
      </c>
      <c r="N14" s="64" t="str">
        <f>IF(VLOOKUP(N7,'Work DB'!$C:$BH,'Daily Report'!$A$14,FALSE)=0,"",VLOOKUP(N7,'Work DB'!$C:$BH,'Daily Report'!$A$14,FALSE))</f>
        <v/>
      </c>
      <c r="O14" s="64" t="str">
        <f>IF(VLOOKUP(O7,'Work DB'!$C:$BH,'Daily Report'!$A$14,FALSE)=0,"",VLOOKUP(O7,'Work DB'!$C:$BH,'Daily Report'!$A$14,FALSE))</f>
        <v/>
      </c>
      <c r="P14" s="64" t="str">
        <f>IF(VLOOKUP(P7,'Work DB'!$C:$BH,'Daily Report'!$A$14,FALSE)=0,"",VLOOKUP(P7,'Work DB'!$C:$BH,'Daily Report'!$A$14,FALSE))</f>
        <v/>
      </c>
      <c r="Q14" s="64" t="str">
        <f>IF(VLOOKUP(Q7,'Work DB'!$C:$BH,'Daily Report'!$A$14,FALSE)=0,"",VLOOKUP(Q7,'Work DB'!$C:$BH,'Daily Report'!$A$14,FALSE))</f>
        <v/>
      </c>
      <c r="R14" s="64" t="str">
        <f>IF(VLOOKUP(R7,'Work DB'!$C:$BH,'Daily Report'!$A$14,FALSE)=0,"",VLOOKUP(R7,'Work DB'!$C:$BH,'Daily Report'!$A$14,FALSE))</f>
        <v/>
      </c>
      <c r="S14" s="64" t="str">
        <f>IF(VLOOKUP(S7,'Work DB'!$C:$BH,'Daily Report'!$A$14,FALSE)=0,"",VLOOKUP(S7,'Work DB'!$C:$BH,'Daily Report'!$A$14,FALSE))</f>
        <v/>
      </c>
      <c r="T14" s="64" t="str">
        <f>IF(VLOOKUP(T7,'Work DB'!$C:$BH,'Daily Report'!$A$14,FALSE)=0,"",VLOOKUP(T7,'Work DB'!$C:$BH,'Daily Report'!$A$14,FALSE))</f>
        <v/>
      </c>
      <c r="U14" s="64" t="str">
        <f>IF(VLOOKUP(U7,'Work DB'!$C:$BH,'Daily Report'!$A$14,FALSE)=0,"",VLOOKUP(U7,'Work DB'!$C:$BH,'Daily Report'!$A$14,FALSE))</f>
        <v/>
      </c>
      <c r="V14" s="64" t="str">
        <f>IF(VLOOKUP(V7,'Work DB'!$C:$BH,'Daily Report'!$A$14,FALSE)=0,"",VLOOKUP(V7,'Work DB'!$C:$BH,'Daily Report'!$A$14,FALSE))</f>
        <v/>
      </c>
      <c r="W14" s="64" t="str">
        <f>IF(VLOOKUP(W7,'Work DB'!$C:$BH,'Daily Report'!$A$14,FALSE)=0,"",VLOOKUP(W7,'Work DB'!$C:$BH,'Daily Report'!$A$14,FALSE))</f>
        <v/>
      </c>
      <c r="X14" s="64" t="str">
        <f>IF(VLOOKUP(X7,'Work DB'!$C:$BH,'Daily Report'!$A$14,FALSE)=0,"",VLOOKUP(X7,'Work DB'!$C:$BH,'Daily Report'!$A$14,FALSE))</f>
        <v/>
      </c>
      <c r="Y14" s="64" t="str">
        <f>IF(VLOOKUP(Y7,'Work DB'!$C:$BH,'Daily Report'!$A$14,FALSE)=0,"",VLOOKUP(Y7,'Work DB'!$C:$BH,'Daily Report'!$A$14,FALSE))</f>
        <v/>
      </c>
      <c r="Z14" s="64" t="str">
        <f>IF(VLOOKUP(Z7,'Work DB'!$C:$BH,'Daily Report'!$A$14,FALSE)=0,"",VLOOKUP(Z7,'Work DB'!$C:$BH,'Daily Report'!$A$14,FALSE))</f>
        <v/>
      </c>
      <c r="AA14" s="64" t="str">
        <f>IF(VLOOKUP(AA7,'Work DB'!$C:$BH,'Daily Report'!$A$14,FALSE)=0,"",VLOOKUP(AA7,'Work DB'!$C:$BH,'Daily Report'!$A$14,FALSE))</f>
        <v/>
      </c>
      <c r="AB14" s="64" t="str">
        <f>IF(VLOOKUP(AB7,'Work DB'!$C:$BH,'Daily Report'!$A$14,FALSE)=0,"",VLOOKUP(AB7,'Work DB'!$C:$BH,'Daily Report'!$A$14,FALSE))</f>
        <v/>
      </c>
      <c r="AC14" s="64" t="str">
        <f>IF(VLOOKUP(AC7,'Work DB'!$C:$BH,'Daily Report'!$A$14,FALSE)=0,"",VLOOKUP(AC7,'Work DB'!$C:$BH,'Daily Report'!$A$14,FALSE))</f>
        <v/>
      </c>
      <c r="AD14" s="64" t="str">
        <f>IF(VLOOKUP(AD7,'Work DB'!$C:$BH,'Daily Report'!$A$14,FALSE)=0,"",VLOOKUP(AD7,'Work DB'!$C:$BH,'Daily Report'!$A$14,FALSE))</f>
        <v/>
      </c>
      <c r="AE14" s="64" t="str">
        <f>IF(VLOOKUP(AE7,'Work DB'!$C:$BH,'Daily Report'!$A$14,FALSE)=0,"",VLOOKUP(AE7,'Work DB'!$C:$BH,'Daily Report'!$A$14,FALSE))</f>
        <v/>
      </c>
      <c r="AF14" s="64" t="str">
        <f>IF(VLOOKUP(AF7,'Work DB'!$C:$BH,'Daily Report'!$A$14,FALSE)=0,"",VLOOKUP(AF7,'Work DB'!$C:$BH,'Daily Report'!$A$14,FALSE))</f>
        <v/>
      </c>
      <c r="AG14" s="64" t="str">
        <f>IF(VLOOKUP(AG7,'Work DB'!$C:$BH,'Daily Report'!$A$14,FALSE)=0,"",VLOOKUP(AG7,'Work DB'!$C:$BH,'Daily Report'!$A$14,FALSE))</f>
        <v/>
      </c>
      <c r="AH14" s="64" t="str">
        <f>IF(VLOOKUP(AH7,'Work DB'!$C:$BH,'Daily Report'!$A$14,FALSE)=0,"",VLOOKUP(AH7,'Work DB'!$C:$BH,'Daily Report'!$A$14,FALSE))</f>
        <v/>
      </c>
      <c r="AI14" s="65" t="str">
        <f>IF(VLOOKUP(AI7,'Work DB'!$C:$BH,'Daily Report'!$A$14,FALSE)=0,"",VLOOKUP(AI7,'Work DB'!$C:$BH,'Daily Report'!$A$14,FALSE))</f>
        <v/>
      </c>
      <c r="AJ14" s="815">
        <f t="shared" si="4"/>
        <v>0</v>
      </c>
      <c r="AK14" s="681"/>
      <c r="AL14" s="681">
        <f>HLOOKUP(A14,'Work DB'!$1:$2,2,FALSE)</f>
        <v>13475.7</v>
      </c>
      <c r="AM14" s="681"/>
      <c r="AN14" s="675"/>
      <c r="AO14" s="675"/>
      <c r="AP14" s="688"/>
      <c r="AQ14" s="689"/>
      <c r="AR14" s="260">
        <f t="shared" si="5"/>
        <v>0</v>
      </c>
      <c r="AT14" s="75">
        <v>1</v>
      </c>
    </row>
    <row r="15" spans="1:56" s="1" customFormat="1" ht="54.75" customHeight="1" thickBot="1" x14ac:dyDescent="0.8">
      <c r="A15" s="84">
        <f>'Work DB'!J1</f>
        <v>8</v>
      </c>
      <c r="B15" s="701"/>
      <c r="C15" s="696" t="s">
        <v>504</v>
      </c>
      <c r="D15" s="697"/>
      <c r="E15" s="64">
        <f>IF(VLOOKUP(E7,'Work DB'!$C:$BH,'Daily Report'!$A$15,FALSE)=0,"",VLOOKUP(E7,'Work DB'!$C:$BH,'Daily Report'!$A$15,FALSE))</f>
        <v>147.94749999999999</v>
      </c>
      <c r="F15" s="64">
        <f>IF(VLOOKUP(F7,'Work DB'!$C:$BH,'Daily Report'!$A$15,FALSE)=0,"",VLOOKUP(F7,'Work DB'!$C:$BH,'Daily Report'!$A$15,FALSE))</f>
        <v>190.89999999999998</v>
      </c>
      <c r="G15" s="64">
        <f>IF(VLOOKUP(G7,'Work DB'!$C:$BH,'Daily Report'!$A$15,FALSE)=0,"",VLOOKUP(G7,'Work DB'!$C:$BH,'Daily Report'!$A$15,FALSE))</f>
        <v>190.89999999999998</v>
      </c>
      <c r="H15" s="64" t="str">
        <f>IF(VLOOKUP(H7,'Work DB'!$C:$BH,'Daily Report'!$A$15,FALSE)=0,"",VLOOKUP(H7,'Work DB'!$C:$BH,'Daily Report'!$A$15,FALSE))</f>
        <v/>
      </c>
      <c r="I15" s="64">
        <f>IF(VLOOKUP(I7,'Work DB'!$C:$BH,'Daily Report'!$A$15,FALSE)=0,"",VLOOKUP(I7,'Work DB'!$C:$BH,'Daily Report'!$A$15,FALSE))</f>
        <v>157.49250000000001</v>
      </c>
      <c r="J15" s="64">
        <f>IF(VLOOKUP(J7,'Work DB'!$C:$BH,'Daily Report'!$A$15,FALSE)=0,"",VLOOKUP(J7,'Work DB'!$C:$BH,'Daily Report'!$A$15,FALSE))</f>
        <v>167.03749999999999</v>
      </c>
      <c r="K15" s="64">
        <f>IF(VLOOKUP(K7,'Work DB'!$C:$BH,'Daily Report'!$A$15,FALSE)=0,"",VLOOKUP(K7,'Work DB'!$C:$BH,'Daily Report'!$A$15,FALSE))</f>
        <v>167.03749999999999</v>
      </c>
      <c r="L15" s="64">
        <f>IF(VLOOKUP(L7,'Work DB'!$C:$BH,'Daily Report'!$A$15,FALSE)=0,"",VLOOKUP(L7,'Work DB'!$C:$BH,'Daily Report'!$A$15,FALSE))</f>
        <v>190.89999999999998</v>
      </c>
      <c r="M15" s="64">
        <f>IF(VLOOKUP(M7,'Work DB'!$C:$BH,'Daily Report'!$A$15,FALSE)=0,"",VLOOKUP(M7,'Work DB'!$C:$BH,'Daily Report'!$A$15,FALSE))</f>
        <v>205.2175</v>
      </c>
      <c r="N15" s="64">
        <f>IF(VLOOKUP(N7,'Work DB'!$C:$BH,'Daily Report'!$A$15,FALSE)=0,"",VLOOKUP(N7,'Work DB'!$C:$BH,'Daily Report'!$A$15,FALSE))</f>
        <v>190.89999999999998</v>
      </c>
      <c r="O15" s="64" t="str">
        <f>IF(VLOOKUP(O7,'Work DB'!$C:$BH,'Daily Report'!$A$15,FALSE)=0,"",VLOOKUP(O7,'Work DB'!$C:$BH,'Daily Report'!$A$15,FALSE))</f>
        <v/>
      </c>
      <c r="P15" s="64">
        <f>IF(VLOOKUP(P7,'Work DB'!$C:$BH,'Daily Report'!$A$15,FALSE)=0,"",VLOOKUP(P7,'Work DB'!$C:$BH,'Daily Report'!$A$15,FALSE))</f>
        <v>200.44499999999999</v>
      </c>
      <c r="Q15" s="64">
        <f>IF(VLOOKUP(Q7,'Work DB'!$C:$BH,'Daily Report'!$A$15,FALSE)=0,"",VLOOKUP(Q7,'Work DB'!$C:$BH,'Daily Report'!$A$15,FALSE))</f>
        <v>167.03749999999999</v>
      </c>
      <c r="R15" s="64">
        <f>IF(VLOOKUP(R7,'Work DB'!$C:$BH,'Daily Report'!$A$15,FALSE)=0,"",VLOOKUP(R7,'Work DB'!$C:$BH,'Daily Report'!$A$15,FALSE))</f>
        <v>205.2175</v>
      </c>
      <c r="S15" s="64" t="str">
        <f>IF(VLOOKUP(S7,'Work DB'!$C:$BH,'Daily Report'!$A$15,FALSE)=0,"",VLOOKUP(S7,'Work DB'!$C:$BH,'Daily Report'!$A$15,FALSE))</f>
        <v/>
      </c>
      <c r="T15" s="64" t="str">
        <f>IF(VLOOKUP(T7,'Work DB'!$C:$BH,'Daily Report'!$A$15,FALSE)=0,"",VLOOKUP(T7,'Work DB'!$C:$BH,'Daily Report'!$A$15,FALSE))</f>
        <v/>
      </c>
      <c r="U15" s="64" t="str">
        <f>IF(VLOOKUP(U7,'Work DB'!$C:$BH,'Daily Report'!$A$15,FALSE)=0,"",VLOOKUP(U7,'Work DB'!$C:$BH,'Daily Report'!$A$15,FALSE))</f>
        <v/>
      </c>
      <c r="V15" s="64" t="str">
        <f>IF(VLOOKUP(V7,'Work DB'!$C:$BH,'Daily Report'!$A$15,FALSE)=0,"",VLOOKUP(V7,'Work DB'!$C:$BH,'Daily Report'!$A$15,FALSE))</f>
        <v/>
      </c>
      <c r="W15" s="64" t="str">
        <f>IF(VLOOKUP(W7,'Work DB'!$C:$BH,'Daily Report'!$A$15,FALSE)=0,"",VLOOKUP(W7,'Work DB'!$C:$BH,'Daily Report'!$A$15,FALSE))</f>
        <v/>
      </c>
      <c r="X15" s="64" t="str">
        <f>IF(VLOOKUP(X7,'Work DB'!$C:$BH,'Daily Report'!$A$15,FALSE)=0,"",VLOOKUP(X7,'Work DB'!$C:$BH,'Daily Report'!$A$15,FALSE))</f>
        <v/>
      </c>
      <c r="Y15" s="64" t="str">
        <f>IF(VLOOKUP(Y7,'Work DB'!$C:$BH,'Daily Report'!$A$15,FALSE)=0,"",VLOOKUP(Y7,'Work DB'!$C:$BH,'Daily Report'!$A$15,FALSE))</f>
        <v/>
      </c>
      <c r="Z15" s="64" t="str">
        <f>IF(VLOOKUP(Z7,'Work DB'!$C:$BH,'Daily Report'!$A$15,FALSE)=0,"",VLOOKUP(Z7,'Work DB'!$C:$BH,'Daily Report'!$A$15,FALSE))</f>
        <v/>
      </c>
      <c r="AA15" s="64" t="str">
        <f>IF(VLOOKUP(AA7,'Work DB'!$C:$BH,'Daily Report'!$A$15,FALSE)=0,"",VLOOKUP(AA7,'Work DB'!$C:$BH,'Daily Report'!$A$15,FALSE))</f>
        <v/>
      </c>
      <c r="AB15" s="64" t="str">
        <f>IF(VLOOKUP(AB7,'Work DB'!$C:$BH,'Daily Report'!$A$15,FALSE)=0,"",VLOOKUP(AB7,'Work DB'!$C:$BH,'Daily Report'!$A$15,FALSE))</f>
        <v/>
      </c>
      <c r="AC15" s="64" t="str">
        <f>IF(VLOOKUP(AC7,'Work DB'!$C:$BH,'Daily Report'!$A$15,FALSE)=0,"",VLOOKUP(AC7,'Work DB'!$C:$BH,'Daily Report'!$A$15,FALSE))</f>
        <v/>
      </c>
      <c r="AD15" s="64" t="str">
        <f>IF(VLOOKUP(AD7,'Work DB'!$C:$BH,'Daily Report'!$A$15,FALSE)=0,"",VLOOKUP(AD7,'Work DB'!$C:$BH,'Daily Report'!$A$15,FALSE))</f>
        <v/>
      </c>
      <c r="AE15" s="64">
        <f>IF(VLOOKUP(AE7,'Work DB'!$C:$BH,'Daily Report'!$A$15,FALSE)=0,"",VLOOKUP(AE7,'Work DB'!$C:$BH,'Daily Report'!$A$15,FALSE))</f>
        <v>219.535</v>
      </c>
      <c r="AF15" s="64">
        <f>IF(VLOOKUP(AF7,'Work DB'!$C:$BH,'Daily Report'!$A$15,FALSE)=0,"",VLOOKUP(AF7,'Work DB'!$C:$BH,'Daily Report'!$A$15,FALSE))</f>
        <v>243.39749999999998</v>
      </c>
      <c r="AG15" s="64">
        <f>IF(VLOOKUP(AG7,'Work DB'!$C:$BH,'Daily Report'!$A$15,FALSE)=0,"",VLOOKUP(AG7,'Work DB'!$C:$BH,'Daily Report'!$A$15,FALSE))</f>
        <v>200.44499999999999</v>
      </c>
      <c r="AH15" s="64" t="str">
        <f>IF(VLOOKUP(AH7,'Work DB'!$C:$BH,'Daily Report'!$A$15,FALSE)=0,"",VLOOKUP(AH7,'Work DB'!$C:$BH,'Daily Report'!$A$15,FALSE))</f>
        <v/>
      </c>
      <c r="AI15" s="65" t="str">
        <f>IF(VLOOKUP(AI7,'Work DB'!$C:$BH,'Daily Report'!$A$15,FALSE)=0,"",VLOOKUP(AI7,'Work DB'!$C:$BH,'Daily Report'!$A$15,FALSE))</f>
        <v/>
      </c>
      <c r="AJ15" s="818">
        <f t="shared" si="4"/>
        <v>2844.41</v>
      </c>
      <c r="AK15" s="782"/>
      <c r="AL15" s="782">
        <f>HLOOKUP(A15,'Work DB'!$1:$2,2,FALSE)</f>
        <v>7111.0774999999994</v>
      </c>
      <c r="AM15" s="782"/>
      <c r="AN15" s="676"/>
      <c r="AO15" s="676"/>
      <c r="AP15" s="690"/>
      <c r="AQ15" s="691"/>
      <c r="AR15" s="260">
        <f t="shared" si="5"/>
        <v>2844.41</v>
      </c>
      <c r="AT15" s="75"/>
    </row>
    <row r="16" spans="1:56" s="1" customFormat="1" ht="63" thickTop="1" thickBot="1" x14ac:dyDescent="0.8">
      <c r="A16" s="6"/>
      <c r="B16" s="702"/>
      <c r="C16" s="682" t="s">
        <v>4</v>
      </c>
      <c r="D16" s="683"/>
      <c r="E16" s="27">
        <f t="shared" ref="E16:AI16" si="6">IF(1*SUM(E9:E14)&gt;0,1*SUM(E9:E14),"")</f>
        <v>898.78249999999991</v>
      </c>
      <c r="F16" s="27">
        <f t="shared" si="6"/>
        <v>1432.6125</v>
      </c>
      <c r="G16" s="27">
        <f t="shared" si="6"/>
        <v>1626.5025000000001</v>
      </c>
      <c r="H16" s="27" t="str">
        <f t="shared" si="6"/>
        <v/>
      </c>
      <c r="I16" s="27">
        <f t="shared" si="6"/>
        <v>1383.5075000000002</v>
      </c>
      <c r="J16" s="27">
        <f t="shared" si="6"/>
        <v>1175.0125</v>
      </c>
      <c r="K16" s="27">
        <f t="shared" si="6"/>
        <v>1210.3175000000001</v>
      </c>
      <c r="L16" s="27">
        <f t="shared" si="6"/>
        <v>1136.0274999999999</v>
      </c>
      <c r="M16" s="27">
        <f t="shared" si="6"/>
        <v>1475.6224999999999</v>
      </c>
      <c r="N16" s="27">
        <f t="shared" si="6"/>
        <v>1765.02</v>
      </c>
      <c r="O16" s="27">
        <f t="shared" si="6"/>
        <v>723.29250000000002</v>
      </c>
      <c r="P16" s="27">
        <f t="shared" si="6"/>
        <v>1594.1875</v>
      </c>
      <c r="Q16" s="27">
        <f t="shared" si="6"/>
        <v>1517.8275000000001</v>
      </c>
      <c r="R16" s="27">
        <f t="shared" si="6"/>
        <v>1699.6999999999998</v>
      </c>
      <c r="S16" s="27" t="str">
        <f t="shared" si="6"/>
        <v/>
      </c>
      <c r="T16" s="27" t="str">
        <f t="shared" si="6"/>
        <v/>
      </c>
      <c r="U16" s="27" t="str">
        <f t="shared" si="6"/>
        <v/>
      </c>
      <c r="V16" s="27" t="str">
        <f t="shared" si="6"/>
        <v/>
      </c>
      <c r="W16" s="27" t="str">
        <f t="shared" si="6"/>
        <v/>
      </c>
      <c r="X16" s="27" t="str">
        <f t="shared" si="6"/>
        <v/>
      </c>
      <c r="Y16" s="27" t="str">
        <f t="shared" si="6"/>
        <v/>
      </c>
      <c r="Z16" s="27" t="str">
        <f t="shared" si="6"/>
        <v/>
      </c>
      <c r="AA16" s="27" t="str">
        <f t="shared" si="6"/>
        <v/>
      </c>
      <c r="AB16" s="27" t="str">
        <f t="shared" si="6"/>
        <v/>
      </c>
      <c r="AC16" s="27" t="str">
        <f t="shared" si="6"/>
        <v/>
      </c>
      <c r="AD16" s="27">
        <f t="shared" si="6"/>
        <v>890.96249999999986</v>
      </c>
      <c r="AE16" s="27">
        <f t="shared" si="6"/>
        <v>1201.0025000000001</v>
      </c>
      <c r="AF16" s="27">
        <f t="shared" si="6"/>
        <v>1101.585</v>
      </c>
      <c r="AG16" s="27">
        <f t="shared" si="6"/>
        <v>1312.5525</v>
      </c>
      <c r="AH16" s="27" t="str">
        <f t="shared" si="6"/>
        <v/>
      </c>
      <c r="AI16" s="66" t="str">
        <f t="shared" si="6"/>
        <v/>
      </c>
      <c r="AJ16" s="826">
        <f>SUM(AJ9:AK15)</f>
        <v>24988.924999999999</v>
      </c>
      <c r="AK16" s="827"/>
      <c r="AL16" s="734">
        <f>SUM(AL9:AM15)</f>
        <v>168679.14750000002</v>
      </c>
      <c r="AM16" s="734"/>
      <c r="AN16" s="677"/>
      <c r="AO16" s="677"/>
      <c r="AP16" s="692"/>
      <c r="AQ16" s="693"/>
      <c r="AR16" s="260">
        <f t="shared" si="5"/>
        <v>24988.924999999999</v>
      </c>
      <c r="AT16" s="75">
        <v>1</v>
      </c>
    </row>
    <row r="17" spans="1:46" s="45" customFormat="1" ht="12.75" customHeight="1" thickBot="1" x14ac:dyDescent="0.8">
      <c r="A17" s="38"/>
      <c r="B17" s="39"/>
      <c r="C17" s="40"/>
      <c r="D17" s="40"/>
      <c r="E17" s="41"/>
      <c r="F17" s="41"/>
      <c r="G17" s="41"/>
      <c r="H17" s="41"/>
      <c r="I17" s="41"/>
      <c r="J17" s="41"/>
      <c r="K17" s="41"/>
      <c r="L17" s="41"/>
      <c r="M17" s="41"/>
      <c r="N17" s="41"/>
      <c r="O17" s="41"/>
      <c r="P17" s="41"/>
      <c r="Q17" s="41"/>
      <c r="R17" s="41"/>
      <c r="S17" s="41"/>
      <c r="T17" s="41"/>
      <c r="U17" s="41"/>
      <c r="V17" s="41"/>
      <c r="W17" s="41"/>
      <c r="X17" s="41"/>
      <c r="Y17" s="41"/>
      <c r="Z17" s="41"/>
      <c r="AA17" s="41"/>
      <c r="AB17" s="41"/>
      <c r="AC17" s="41"/>
      <c r="AD17" s="41"/>
      <c r="AE17" s="41"/>
      <c r="AF17" s="41"/>
      <c r="AG17" s="41"/>
      <c r="AH17" s="41"/>
      <c r="AI17" s="41"/>
      <c r="AJ17" s="570"/>
      <c r="AK17" s="568"/>
      <c r="AL17" s="38"/>
      <c r="AM17" s="38"/>
      <c r="AN17" s="44"/>
      <c r="AO17" s="44"/>
      <c r="AR17" s="260">
        <f t="shared" si="5"/>
        <v>0</v>
      </c>
      <c r="AT17" s="38">
        <v>1</v>
      </c>
    </row>
    <row r="18" spans="1:46" s="1" customFormat="1" ht="47.25" customHeight="1" x14ac:dyDescent="0.75">
      <c r="A18" s="84">
        <f>'Work DB'!K1</f>
        <v>9</v>
      </c>
      <c r="B18" s="699" t="s">
        <v>58</v>
      </c>
      <c r="C18" s="647" t="s">
        <v>1</v>
      </c>
      <c r="D18" s="672"/>
      <c r="E18" s="60" t="str">
        <f>IF(VLOOKUP(E7,'Work DB'!$C:$BH,'Daily Report'!$A$18,FALSE)=0,"",VLOOKUP(E7,'Work DB'!$C:$BH,'Daily Report'!$A$18,FALSE))</f>
        <v/>
      </c>
      <c r="F18" s="60" t="str">
        <f>IF(VLOOKUP(F7,'Work DB'!$C:$BH,'Daily Report'!$A$18,FALSE)=0,"",VLOOKUP(F7,'Work DB'!$C:$BH,'Daily Report'!$A$18,FALSE))</f>
        <v/>
      </c>
      <c r="G18" s="60" t="str">
        <f>IF(VLOOKUP(G7,'Work DB'!$C:$BH,'Daily Report'!$A$18,FALSE)=0,"",VLOOKUP(G7,'Work DB'!$C:$BH,'Daily Report'!$A$18,FALSE))</f>
        <v/>
      </c>
      <c r="H18" s="60" t="str">
        <f>IF(VLOOKUP(H7,'Work DB'!$C:$BH,'Daily Report'!$A$18,FALSE)=0,"",VLOOKUP(H7,'Work DB'!$C:$BH,'Daily Report'!$A$18,FALSE))</f>
        <v/>
      </c>
      <c r="I18" s="60" t="str">
        <f>IF(VLOOKUP(I7,'Work DB'!$C:$BH,'Daily Report'!$A$18,FALSE)=0,"",VLOOKUP(I7,'Work DB'!$C:$BH,'Daily Report'!$A$18,FALSE))</f>
        <v/>
      </c>
      <c r="J18" s="60" t="str">
        <f>IF(VLOOKUP(J7,'Work DB'!$C:$BH,'Daily Report'!$A$18,FALSE)=0,"",VLOOKUP(J7,'Work DB'!$C:$BH,'Daily Report'!$A$18,FALSE))</f>
        <v/>
      </c>
      <c r="K18" s="60" t="str">
        <f>IF(VLOOKUP(K7,'Work DB'!$C:$BH,'Daily Report'!$A$18,FALSE)=0,"",VLOOKUP(K7,'Work DB'!$C:$BH,'Daily Report'!$A$18,FALSE))</f>
        <v/>
      </c>
      <c r="L18" s="60" t="str">
        <f>IF(VLOOKUP(L7,'Work DB'!$C:$BH,'Daily Report'!$A$18,FALSE)=0,"",VLOOKUP(L7,'Work DB'!$C:$BH,'Daily Report'!$A$18,FALSE))</f>
        <v/>
      </c>
      <c r="M18" s="60" t="str">
        <f>IF(VLOOKUP(M7,'Work DB'!$C:$BH,'Daily Report'!$A$18,FALSE)=0,"",VLOOKUP(M7,'Work DB'!$C:$BH,'Daily Report'!$A$18,FALSE))</f>
        <v/>
      </c>
      <c r="N18" s="60" t="str">
        <f>IF(VLOOKUP(N7,'Work DB'!$C:$BH,'Daily Report'!$A$18,FALSE)=0,"",VLOOKUP(N7,'Work DB'!$C:$BH,'Daily Report'!$A$18,FALSE))</f>
        <v/>
      </c>
      <c r="O18" s="60" t="str">
        <f>IF(VLOOKUP(O7,'Work DB'!$C:$BH,'Daily Report'!$A$18,FALSE)=0,"",VLOOKUP(O7,'Work DB'!$C:$BH,'Daily Report'!$A$18,FALSE))</f>
        <v/>
      </c>
      <c r="P18" s="60" t="str">
        <f>IF(VLOOKUP(P7,'Work DB'!$C:$BH,'Daily Report'!$A$18,FALSE)=0,"",VLOOKUP(P7,'Work DB'!$C:$BH,'Daily Report'!$A$18,FALSE))</f>
        <v/>
      </c>
      <c r="Q18" s="60" t="str">
        <f>IF(VLOOKUP(Q7,'Work DB'!$C:$BH,'Daily Report'!$A$18,FALSE)=0,"",VLOOKUP(Q7,'Work DB'!$C:$BH,'Daily Report'!$A$18,FALSE))</f>
        <v/>
      </c>
      <c r="R18" s="60" t="str">
        <f>IF(VLOOKUP(R7,'Work DB'!$C:$BH,'Daily Report'!$A$18,FALSE)=0,"",VLOOKUP(R7,'Work DB'!$C:$BH,'Daily Report'!$A$18,FALSE))</f>
        <v/>
      </c>
      <c r="S18" s="60" t="str">
        <f>IF(VLOOKUP(S7,'Work DB'!$C:$BH,'Daily Report'!$A$18,FALSE)=0,"",VLOOKUP(S7,'Work DB'!$C:$BH,'Daily Report'!$A$18,FALSE))</f>
        <v/>
      </c>
      <c r="T18" s="60" t="str">
        <f>IF(VLOOKUP(T7,'Work DB'!$C:$BH,'Daily Report'!$A$18,FALSE)=0,"",VLOOKUP(T7,'Work DB'!$C:$BH,'Daily Report'!$A$18,FALSE))</f>
        <v/>
      </c>
      <c r="U18" s="60" t="str">
        <f>IF(VLOOKUP(U7,'Work DB'!$C:$BH,'Daily Report'!$A$18,FALSE)=0,"",VLOOKUP(U7,'Work DB'!$C:$BH,'Daily Report'!$A$18,FALSE))</f>
        <v/>
      </c>
      <c r="V18" s="60" t="str">
        <f>IF(VLOOKUP(V7,'Work DB'!$C:$BH,'Daily Report'!$A$18,FALSE)=0,"",VLOOKUP(V7,'Work DB'!$C:$BH,'Daily Report'!$A$18,FALSE))</f>
        <v/>
      </c>
      <c r="W18" s="60" t="str">
        <f>IF(VLOOKUP(W7,'Work DB'!$C:$BH,'Daily Report'!$A$18,FALSE)=0,"",VLOOKUP(W7,'Work DB'!$C:$BH,'Daily Report'!$A$18,FALSE))</f>
        <v/>
      </c>
      <c r="X18" s="60" t="str">
        <f>IF(VLOOKUP(X7,'Work DB'!$C:$BH,'Daily Report'!$A$18,FALSE)=0,"",VLOOKUP(X7,'Work DB'!$C:$BH,'Daily Report'!$A$18,FALSE))</f>
        <v/>
      </c>
      <c r="Y18" s="60" t="str">
        <f>IF(VLOOKUP(Y7,'Work DB'!$C:$BH,'Daily Report'!$A$18,FALSE)=0,"",VLOOKUP(Y7,'Work DB'!$C:$BH,'Daily Report'!$A$18,FALSE))</f>
        <v/>
      </c>
      <c r="Z18" s="60" t="str">
        <f>IF(VLOOKUP(Z7,'Work DB'!$C:$BH,'Daily Report'!$A$18,FALSE)=0,"",VLOOKUP(Z7,'Work DB'!$C:$BH,'Daily Report'!$A$18,FALSE))</f>
        <v/>
      </c>
      <c r="AA18" s="60" t="str">
        <f>IF(VLOOKUP(AA7,'Work DB'!$C:$BH,'Daily Report'!$A$18,FALSE)=0,"",VLOOKUP(AA7,'Work DB'!$C:$BH,'Daily Report'!$A$18,FALSE))</f>
        <v/>
      </c>
      <c r="AB18" s="60" t="str">
        <f>IF(VLOOKUP(AB7,'Work DB'!$C:$BH,'Daily Report'!$A$18,FALSE)=0,"",VLOOKUP(AB7,'Work DB'!$C:$BH,'Daily Report'!$A$18,FALSE))</f>
        <v/>
      </c>
      <c r="AC18" s="60" t="str">
        <f>IF(VLOOKUP(AC7,'Work DB'!$C:$BH,'Daily Report'!$A$18,FALSE)=0,"",VLOOKUP(AC7,'Work DB'!$C:$BH,'Daily Report'!$A$18,FALSE))</f>
        <v/>
      </c>
      <c r="AD18" s="60">
        <f>IF(VLOOKUP(AD7,'Work DB'!$C:$BH,'Daily Report'!$A$18,FALSE)=0,"",VLOOKUP(AD7,'Work DB'!$C:$BH,'Daily Report'!$A$18,FALSE))</f>
        <v>266</v>
      </c>
      <c r="AE18" s="60">
        <f>IF(VLOOKUP(AE7,'Work DB'!$C:$BH,'Daily Report'!$A$18,FALSE)=0,"",VLOOKUP(AE7,'Work DB'!$C:$BH,'Daily Report'!$A$18,FALSE))</f>
        <v>239.4</v>
      </c>
      <c r="AF18" s="60" t="str">
        <f>IF(VLOOKUP(AF7,'Work DB'!$C:$BH,'Daily Report'!$A$18,FALSE)=0,"",VLOOKUP(AF7,'Work DB'!$C:$BH,'Daily Report'!$A$18,FALSE))</f>
        <v/>
      </c>
      <c r="AG18" s="60" t="str">
        <f>IF(VLOOKUP(AG7,'Work DB'!$C:$BH,'Daily Report'!$A$18,FALSE)=0,"",VLOOKUP(AG7,'Work DB'!$C:$BH,'Daily Report'!$A$18,FALSE))</f>
        <v/>
      </c>
      <c r="AH18" s="60" t="str">
        <f>IF(VLOOKUP(AH7,'Work DB'!$C:$BH,'Daily Report'!$A$18,FALSE)=0,"",VLOOKUP(AH7,'Work DB'!$C:$BH,'Daily Report'!$A$18,FALSE))</f>
        <v/>
      </c>
      <c r="AI18" s="61" t="str">
        <f>IF(VLOOKUP(AI7,'Work DB'!$C:$BH,'Daily Report'!$A$18,FALSE)=0,"",VLOOKUP(AI7,'Work DB'!$C:$BH,'Daily Report'!$A$18,FALSE))</f>
        <v/>
      </c>
      <c r="AJ18" s="819">
        <f t="shared" ref="AJ18:AJ23" si="7">1*SUM(E18:AI18)</f>
        <v>505.4</v>
      </c>
      <c r="AK18" s="674"/>
      <c r="AL18" s="674">
        <f>HLOOKUP(A18,'Work DB'!$1:$2,2,FALSE)</f>
        <v>35358.050000000003</v>
      </c>
      <c r="AM18" s="674"/>
      <c r="AN18" s="651">
        <f>AN28-AN9*0.6</f>
        <v>1760414.8</v>
      </c>
      <c r="AO18" s="651"/>
      <c r="AP18" s="686">
        <f>AL26/AN18</f>
        <v>0.1619502971685991</v>
      </c>
      <c r="AQ18" s="687"/>
      <c r="AR18" s="260">
        <f t="shared" si="5"/>
        <v>505.4</v>
      </c>
      <c r="AT18" s="75">
        <f t="shared" ref="AT18:AT23" si="8">AL18</f>
        <v>35358.050000000003</v>
      </c>
    </row>
    <row r="19" spans="1:46" s="1" customFormat="1" ht="51" x14ac:dyDescent="0.75">
      <c r="A19" s="84">
        <f>'Work DB'!L1</f>
        <v>10</v>
      </c>
      <c r="B19" s="700"/>
      <c r="C19" s="694" t="s">
        <v>2</v>
      </c>
      <c r="D19" s="678"/>
      <c r="E19" s="62">
        <f>IF(VLOOKUP(E7,'Work DB'!$C:$BH,'Daily Report'!$A$19,FALSE)=0,"",VLOOKUP(E7,'Work DB'!$C:$BH,'Daily Report'!$A$19,FALSE))</f>
        <v>910</v>
      </c>
      <c r="F19" s="62">
        <f>IF(VLOOKUP(F7,'Work DB'!$C:$BH,'Daily Report'!$A$19,FALSE)=0,"",VLOOKUP(F7,'Work DB'!$C:$BH,'Daily Report'!$A$19,FALSE))</f>
        <v>630</v>
      </c>
      <c r="G19" s="62">
        <f>IF(VLOOKUP(G7,'Work DB'!$C:$BH,'Daily Report'!$A$19,FALSE)=0,"",VLOOKUP(G7,'Work DB'!$C:$BH,'Daily Report'!$A$19,FALSE))</f>
        <v>721</v>
      </c>
      <c r="H19" s="62" t="str">
        <f>IF(VLOOKUP(H7,'Work DB'!$C:$BH,'Daily Report'!$A$19,FALSE)=0,"",VLOOKUP(H7,'Work DB'!$C:$BH,'Daily Report'!$A$19,FALSE))</f>
        <v/>
      </c>
      <c r="I19" s="62">
        <f>IF(VLOOKUP(I7,'Work DB'!$C:$BH,'Daily Report'!$A$19,FALSE)=0,"",VLOOKUP(I7,'Work DB'!$C:$BH,'Daily Report'!$A$19,FALSE))</f>
        <v>1379</v>
      </c>
      <c r="J19" s="62">
        <f>IF(VLOOKUP(J7,'Work DB'!$C:$BH,'Daily Report'!$A$19,FALSE)=0,"",VLOOKUP(J7,'Work DB'!$C:$BH,'Daily Report'!$A$19,FALSE))</f>
        <v>1400</v>
      </c>
      <c r="K19" s="62">
        <f>IF(VLOOKUP(K7,'Work DB'!$C:$BH,'Daily Report'!$A$19,FALSE)=0,"",VLOOKUP(K7,'Work DB'!$C:$BH,'Daily Report'!$A$19,FALSE))</f>
        <v>1435</v>
      </c>
      <c r="L19" s="62">
        <f>IF(VLOOKUP(L7,'Work DB'!$C:$BH,'Daily Report'!$A$19,FALSE)=0,"",VLOOKUP(L7,'Work DB'!$C:$BH,'Daily Report'!$A$19,FALSE))</f>
        <v>1330</v>
      </c>
      <c r="M19" s="62">
        <f>IF(VLOOKUP(M7,'Work DB'!$C:$BH,'Daily Report'!$A$19,FALSE)=0,"",VLOOKUP(M7,'Work DB'!$C:$BH,'Daily Report'!$A$19,FALSE))</f>
        <v>1414</v>
      </c>
      <c r="N19" s="62">
        <f>IF(VLOOKUP(N7,'Work DB'!$C:$BH,'Daily Report'!$A$19,FALSE)=0,"",VLOOKUP(N7,'Work DB'!$C:$BH,'Daily Report'!$A$19,FALSE))</f>
        <v>1519</v>
      </c>
      <c r="O19" s="62">
        <f>IF(VLOOKUP(O7,'Work DB'!$C:$BH,'Daily Report'!$A$19,FALSE)=0,"",VLOOKUP(O7,'Work DB'!$C:$BH,'Daily Report'!$A$19,FALSE))</f>
        <v>1120</v>
      </c>
      <c r="P19" s="62">
        <f>IF(VLOOKUP(P7,'Work DB'!$C:$BH,'Daily Report'!$A$19,FALSE)=0,"",VLOOKUP(P7,'Work DB'!$C:$BH,'Daily Report'!$A$19,FALSE))</f>
        <v>1330</v>
      </c>
      <c r="Q19" s="62">
        <f>IF(VLOOKUP(Q7,'Work DB'!$C:$BH,'Daily Report'!$A$19,FALSE)=0,"",VLOOKUP(Q7,'Work DB'!$C:$BH,'Daily Report'!$A$19,FALSE))</f>
        <v>1295</v>
      </c>
      <c r="R19" s="62">
        <f>IF(VLOOKUP(R7,'Work DB'!$C:$BH,'Daily Report'!$A$19,FALSE)=0,"",VLOOKUP(R7,'Work DB'!$C:$BH,'Daily Report'!$A$19,FALSE))</f>
        <v>1344</v>
      </c>
      <c r="S19" s="62" t="str">
        <f>IF(VLOOKUP(S7,'Work DB'!$C:$BH,'Daily Report'!$A$19,FALSE)=0,"",VLOOKUP(S7,'Work DB'!$C:$BH,'Daily Report'!$A$19,FALSE))</f>
        <v/>
      </c>
      <c r="T19" s="62" t="str">
        <f>IF(VLOOKUP(T7,'Work DB'!$C:$BH,'Daily Report'!$A$19,FALSE)=0,"",VLOOKUP(T7,'Work DB'!$C:$BH,'Daily Report'!$A$19,FALSE))</f>
        <v/>
      </c>
      <c r="U19" s="62" t="str">
        <f>IF(VLOOKUP(U7,'Work DB'!$C:$BH,'Daily Report'!$A$19,FALSE)=0,"",VLOOKUP(U7,'Work DB'!$C:$BH,'Daily Report'!$A$19,FALSE))</f>
        <v/>
      </c>
      <c r="V19" s="62" t="str">
        <f>IF(VLOOKUP(V7,'Work DB'!$C:$BH,'Daily Report'!$A$19,FALSE)=0,"",VLOOKUP(V7,'Work DB'!$C:$BH,'Daily Report'!$A$19,FALSE))</f>
        <v/>
      </c>
      <c r="W19" s="62" t="str">
        <f>IF(VLOOKUP(W7,'Work DB'!$C:$BH,'Daily Report'!$A$19,FALSE)=0,"",VLOOKUP(W7,'Work DB'!$C:$BH,'Daily Report'!$A$19,FALSE))</f>
        <v/>
      </c>
      <c r="X19" s="62" t="str">
        <f>IF(VLOOKUP(X7,'Work DB'!$C:$BH,'Daily Report'!$A$19,FALSE)=0,"",VLOOKUP(X7,'Work DB'!$C:$BH,'Daily Report'!$A$19,FALSE))</f>
        <v/>
      </c>
      <c r="Y19" s="62" t="str">
        <f>IF(VLOOKUP(Y7,'Work DB'!$C:$BH,'Daily Report'!$A$19,FALSE)=0,"",VLOOKUP(Y7,'Work DB'!$C:$BH,'Daily Report'!$A$19,FALSE))</f>
        <v/>
      </c>
      <c r="Z19" s="62" t="str">
        <f>IF(VLOOKUP(Z7,'Work DB'!$C:$BH,'Daily Report'!$A$19,FALSE)=0,"",VLOOKUP(Z7,'Work DB'!$C:$BH,'Daily Report'!$A$19,FALSE))</f>
        <v/>
      </c>
      <c r="AA19" s="62" t="str">
        <f>IF(VLOOKUP(AA7,'Work DB'!$C:$BH,'Daily Report'!$A$19,FALSE)=0,"",VLOOKUP(AA7,'Work DB'!$C:$BH,'Daily Report'!$A$19,FALSE))</f>
        <v/>
      </c>
      <c r="AB19" s="62" t="str">
        <f>IF(VLOOKUP(AB7,'Work DB'!$C:$BH,'Daily Report'!$A$19,FALSE)=0,"",VLOOKUP(AB7,'Work DB'!$C:$BH,'Daily Report'!$A$19,FALSE))</f>
        <v/>
      </c>
      <c r="AC19" s="62" t="str">
        <f>IF(VLOOKUP(AC7,'Work DB'!$C:$BH,'Daily Report'!$A$19,FALSE)=0,"",VLOOKUP(AC7,'Work DB'!$C:$BH,'Daily Report'!$A$19,FALSE))</f>
        <v/>
      </c>
      <c r="AD19" s="62" t="str">
        <f>IF(VLOOKUP(AD7,'Work DB'!$C:$BH,'Daily Report'!$A$19,FALSE)=0,"",VLOOKUP(AD7,'Work DB'!$C:$BH,'Daily Report'!$A$19,FALSE))</f>
        <v/>
      </c>
      <c r="AE19" s="62" t="str">
        <f>IF(VLOOKUP(AE7,'Work DB'!$C:$BH,'Daily Report'!$A$19,FALSE)=0,"",VLOOKUP(AE7,'Work DB'!$C:$BH,'Daily Report'!$A$19,FALSE))</f>
        <v/>
      </c>
      <c r="AF19" s="62" t="str">
        <f>IF(VLOOKUP(AF7,'Work DB'!$C:$BH,'Daily Report'!$A$19,FALSE)=0,"",VLOOKUP(AF7,'Work DB'!$C:$BH,'Daily Report'!$A$19,FALSE))</f>
        <v/>
      </c>
      <c r="AG19" s="62" t="str">
        <f>IF(VLOOKUP(AG7,'Work DB'!$C:$BH,'Daily Report'!$A$19,FALSE)=0,"",VLOOKUP(AG7,'Work DB'!$C:$BH,'Daily Report'!$A$19,FALSE))</f>
        <v/>
      </c>
      <c r="AH19" s="62" t="str">
        <f>IF(VLOOKUP(AH7,'Work DB'!$C:$BH,'Daily Report'!$A$19,FALSE)=0,"",VLOOKUP(AH7,'Work DB'!$C:$BH,'Daily Report'!$A$19,FALSE))</f>
        <v/>
      </c>
      <c r="AI19" s="63" t="str">
        <f>IF(VLOOKUP(AI7,'Work DB'!$C:$BH,'Daily Report'!$A$19,FALSE)=0,"",VLOOKUP(AI7,'Work DB'!$C:$BH,'Daily Report'!$A$19,FALSE))</f>
        <v/>
      </c>
      <c r="AJ19" s="815">
        <f t="shared" si="7"/>
        <v>15827</v>
      </c>
      <c r="AK19" s="681"/>
      <c r="AL19" s="681">
        <f>HLOOKUP(A19,'Work DB'!$1:$2,2,FALSE)</f>
        <v>118909</v>
      </c>
      <c r="AM19" s="681"/>
      <c r="AN19" s="675"/>
      <c r="AO19" s="675"/>
      <c r="AP19" s="688"/>
      <c r="AQ19" s="689"/>
      <c r="AR19" s="260">
        <f t="shared" si="5"/>
        <v>15827</v>
      </c>
      <c r="AT19" s="75">
        <f t="shared" si="8"/>
        <v>118909</v>
      </c>
    </row>
    <row r="20" spans="1:46" s="1" customFormat="1" ht="51" x14ac:dyDescent="0.75">
      <c r="A20" s="84">
        <f>'Work DB'!M1</f>
        <v>11</v>
      </c>
      <c r="B20" s="701"/>
      <c r="C20" s="694" t="s">
        <v>7</v>
      </c>
      <c r="D20" s="678"/>
      <c r="E20" s="62">
        <f>IF(VLOOKUP(E7,'Work DB'!$C:$BH,'Daily Report'!$A$20,FALSE)=0,"",VLOOKUP(E7,'Work DB'!$C:$BH,'Daily Report'!$A$20,FALSE))</f>
        <v>564</v>
      </c>
      <c r="F20" s="62">
        <f>IF(VLOOKUP(F7,'Work DB'!$C:$BH,'Daily Report'!$A$20,FALSE)=0,"",VLOOKUP(F7,'Work DB'!$C:$BH,'Daily Report'!$A$20,FALSE))</f>
        <v>406</v>
      </c>
      <c r="G20" s="62">
        <f>IF(VLOOKUP(G7,'Work DB'!$C:$BH,'Daily Report'!$A$20,FALSE)=0,"",VLOOKUP(G7,'Work DB'!$C:$BH,'Daily Report'!$A$20,FALSE))</f>
        <v>487</v>
      </c>
      <c r="H20" s="62">
        <f>IF(VLOOKUP(H7,'Work DB'!$C:$BH,'Daily Report'!$A$20,FALSE)=0,"",VLOOKUP(H7,'Work DB'!$C:$BH,'Daily Report'!$A$20,FALSE))</f>
        <v>434</v>
      </c>
      <c r="I20" s="62">
        <f>IF(VLOOKUP(I7,'Work DB'!$C:$BH,'Daily Report'!$A$20,FALSE)=0,"",VLOOKUP(I7,'Work DB'!$C:$BH,'Daily Report'!$A$20,FALSE))</f>
        <v>329</v>
      </c>
      <c r="J20" s="62">
        <f>IF(VLOOKUP(J7,'Work DB'!$C:$BH,'Daily Report'!$A$20,FALSE)=0,"",VLOOKUP(J7,'Work DB'!$C:$BH,'Daily Report'!$A$20,FALSE))</f>
        <v>364</v>
      </c>
      <c r="K20" s="62">
        <f>IF(VLOOKUP(K7,'Work DB'!$C:$BH,'Daily Report'!$A$20,FALSE)=0,"",VLOOKUP(K7,'Work DB'!$C:$BH,'Daily Report'!$A$20,FALSE))</f>
        <v>336</v>
      </c>
      <c r="L20" s="62">
        <f>IF(VLOOKUP(L7,'Work DB'!$C:$BH,'Daily Report'!$A$20,FALSE)=0,"",VLOOKUP(L7,'Work DB'!$C:$BH,'Daily Report'!$A$20,FALSE))</f>
        <v>161</v>
      </c>
      <c r="M20" s="62">
        <f>IF(VLOOKUP(M7,'Work DB'!$C:$BH,'Daily Report'!$A$20,FALSE)=0,"",VLOOKUP(M7,'Work DB'!$C:$BH,'Daily Report'!$A$20,FALSE))</f>
        <v>266</v>
      </c>
      <c r="N20" s="62">
        <f>IF(VLOOKUP(N7,'Work DB'!$C:$BH,'Daily Report'!$A$20,FALSE)=0,"",VLOOKUP(N7,'Work DB'!$C:$BH,'Daily Report'!$A$20,FALSE))</f>
        <v>210</v>
      </c>
      <c r="O20" s="62">
        <f>IF(VLOOKUP(O7,'Work DB'!$C:$BH,'Daily Report'!$A$20,FALSE)=0,"",VLOOKUP(O7,'Work DB'!$C:$BH,'Daily Report'!$A$20,FALSE))</f>
        <v>343</v>
      </c>
      <c r="P20" s="62">
        <f>IF(VLOOKUP(P7,'Work DB'!$C:$BH,'Daily Report'!$A$20,FALSE)=0,"",VLOOKUP(P7,'Work DB'!$C:$BH,'Daily Report'!$A$20,FALSE))</f>
        <v>371</v>
      </c>
      <c r="Q20" s="62">
        <f>IF(VLOOKUP(Q7,'Work DB'!$C:$BH,'Daily Report'!$A$20,FALSE)=0,"",VLOOKUP(Q7,'Work DB'!$C:$BH,'Daily Report'!$A$20,FALSE))</f>
        <v>350</v>
      </c>
      <c r="R20" s="62">
        <f>IF(VLOOKUP(R7,'Work DB'!$C:$BH,'Daily Report'!$A$20,FALSE)=0,"",VLOOKUP(R7,'Work DB'!$C:$BH,'Daily Report'!$A$20,FALSE))</f>
        <v>154</v>
      </c>
      <c r="S20" s="62" t="str">
        <f>IF(VLOOKUP(S7,'Work DB'!$C:$BH,'Daily Report'!$A$20,FALSE)=0,"",VLOOKUP(S7,'Work DB'!$C:$BH,'Daily Report'!$A$20,FALSE))</f>
        <v/>
      </c>
      <c r="T20" s="62" t="str">
        <f>IF(VLOOKUP(T7,'Work DB'!$C:$BH,'Daily Report'!$A$20,FALSE)=0,"",VLOOKUP(T7,'Work DB'!$C:$BH,'Daily Report'!$A$20,FALSE))</f>
        <v/>
      </c>
      <c r="U20" s="62" t="str">
        <f>IF(VLOOKUP(U7,'Work DB'!$C:$BH,'Daily Report'!$A$20,FALSE)=0,"",VLOOKUP(U7,'Work DB'!$C:$BH,'Daily Report'!$A$20,FALSE))</f>
        <v/>
      </c>
      <c r="V20" s="62" t="str">
        <f>IF(VLOOKUP(V7,'Work DB'!$C:$BH,'Daily Report'!$A$20,FALSE)=0,"",VLOOKUP(V7,'Work DB'!$C:$BH,'Daily Report'!$A$20,FALSE))</f>
        <v/>
      </c>
      <c r="W20" s="62" t="str">
        <f>IF(VLOOKUP(W7,'Work DB'!$C:$BH,'Daily Report'!$A$20,FALSE)=0,"",VLOOKUP(W7,'Work DB'!$C:$BH,'Daily Report'!$A$20,FALSE))</f>
        <v/>
      </c>
      <c r="X20" s="62" t="str">
        <f>IF(VLOOKUP(X7,'Work DB'!$C:$BH,'Daily Report'!$A$20,FALSE)=0,"",VLOOKUP(X7,'Work DB'!$C:$BH,'Daily Report'!$A$20,FALSE))</f>
        <v/>
      </c>
      <c r="Y20" s="62" t="str">
        <f>IF(VLOOKUP(Y7,'Work DB'!$C:$BH,'Daily Report'!$A$20,FALSE)=0,"",VLOOKUP(Y7,'Work DB'!$C:$BH,'Daily Report'!$A$20,FALSE))</f>
        <v/>
      </c>
      <c r="Z20" s="62" t="str">
        <f>IF(VLOOKUP(Z7,'Work DB'!$C:$BH,'Daily Report'!$A$20,FALSE)=0,"",VLOOKUP(Z7,'Work DB'!$C:$BH,'Daily Report'!$A$20,FALSE))</f>
        <v/>
      </c>
      <c r="AA20" s="62" t="str">
        <f>IF(VLOOKUP(AA7,'Work DB'!$C:$BH,'Daily Report'!$A$20,FALSE)=0,"",VLOOKUP(AA7,'Work DB'!$C:$BH,'Daily Report'!$A$20,FALSE))</f>
        <v/>
      </c>
      <c r="AB20" s="62" t="str">
        <f>IF(VLOOKUP(AB7,'Work DB'!$C:$BH,'Daily Report'!$A$20,FALSE)=0,"",VLOOKUP(AB7,'Work DB'!$C:$BH,'Daily Report'!$A$20,FALSE))</f>
        <v/>
      </c>
      <c r="AC20" s="62" t="str">
        <f>IF(VLOOKUP(AC7,'Work DB'!$C:$BH,'Daily Report'!$A$20,FALSE)=0,"",VLOOKUP(AC7,'Work DB'!$C:$BH,'Daily Report'!$A$20,FALSE))</f>
        <v/>
      </c>
      <c r="AD20" s="62" t="str">
        <f>IF(VLOOKUP(AD7,'Work DB'!$C:$BH,'Daily Report'!$A$20,FALSE)=0,"",VLOOKUP(AD7,'Work DB'!$C:$BH,'Daily Report'!$A$20,FALSE))</f>
        <v/>
      </c>
      <c r="AE20" s="62" t="str">
        <f>IF(VLOOKUP(AE7,'Work DB'!$C:$BH,'Daily Report'!$A$20,FALSE)=0,"",VLOOKUP(AE7,'Work DB'!$C:$BH,'Daily Report'!$A$20,FALSE))</f>
        <v/>
      </c>
      <c r="AF20" s="62" t="str">
        <f>IF(VLOOKUP(AF7,'Work DB'!$C:$BH,'Daily Report'!$A$20,FALSE)=0,"",VLOOKUP(AF7,'Work DB'!$C:$BH,'Daily Report'!$A$20,FALSE))</f>
        <v/>
      </c>
      <c r="AG20" s="62" t="str">
        <f>IF(VLOOKUP(AG7,'Work DB'!$C:$BH,'Daily Report'!$A$20,FALSE)=0,"",VLOOKUP(AG7,'Work DB'!$C:$BH,'Daily Report'!$A$20,FALSE))</f>
        <v/>
      </c>
      <c r="AH20" s="62" t="str">
        <f>IF(VLOOKUP(AH7,'Work DB'!$C:$BH,'Daily Report'!$A$20,FALSE)=0,"",VLOOKUP(AH7,'Work DB'!$C:$BH,'Daily Report'!$A$20,FALSE))</f>
        <v/>
      </c>
      <c r="AI20" s="63" t="str">
        <f>IF(VLOOKUP(AI7,'Work DB'!$C:$BH,'Daily Report'!$A$20,FALSE)=0,"",VLOOKUP(AI7,'Work DB'!$C:$BH,'Daily Report'!$A$20,FALSE))</f>
        <v/>
      </c>
      <c r="AJ20" s="815">
        <f t="shared" si="7"/>
        <v>4775</v>
      </c>
      <c r="AK20" s="681"/>
      <c r="AL20" s="681">
        <f>HLOOKUP(A20,'Work DB'!$1:$2,2,FALSE)</f>
        <v>79133</v>
      </c>
      <c r="AM20" s="681"/>
      <c r="AN20" s="675"/>
      <c r="AO20" s="675"/>
      <c r="AP20" s="688"/>
      <c r="AQ20" s="689"/>
      <c r="AR20" s="260">
        <f t="shared" si="5"/>
        <v>4775</v>
      </c>
      <c r="AT20" s="75">
        <f t="shared" si="8"/>
        <v>79133</v>
      </c>
    </row>
    <row r="21" spans="1:46" s="1" customFormat="1" ht="51" x14ac:dyDescent="0.75">
      <c r="A21" s="84">
        <f>'Work DB'!N1</f>
        <v>12</v>
      </c>
      <c r="B21" s="701"/>
      <c r="C21" s="694" t="s">
        <v>62</v>
      </c>
      <c r="D21" s="678"/>
      <c r="E21" s="62" t="str">
        <f>IF(VLOOKUP(E7,'Work DB'!$C:$BH,'Daily Report'!$A$21,FALSE)=0,"",VLOOKUP(E7,'Work DB'!$C:$BH,'Daily Report'!$A$21,FALSE))</f>
        <v/>
      </c>
      <c r="F21" s="62" t="str">
        <f>IF(VLOOKUP(F7,'Work DB'!$C:$BH,'Daily Report'!$A$21,FALSE)=0,"",VLOOKUP(F7,'Work DB'!$C:$BH,'Daily Report'!$A$21,FALSE))</f>
        <v/>
      </c>
      <c r="G21" s="62" t="str">
        <f>IF(VLOOKUP(G7,'Work DB'!$C:$BH,'Daily Report'!$A$21,FALSE)=0,"",VLOOKUP(G7,'Work DB'!$C:$BH,'Daily Report'!$A$21,FALSE))</f>
        <v/>
      </c>
      <c r="H21" s="62" t="str">
        <f>IF(VLOOKUP(H7,'Work DB'!$C:$BH,'Daily Report'!$A$21,FALSE)=0,"",VLOOKUP(H7,'Work DB'!$C:$BH,'Daily Report'!$A$21,FALSE))</f>
        <v/>
      </c>
      <c r="I21" s="62" t="str">
        <f>IF(VLOOKUP(I7,'Work DB'!$C:$BH,'Daily Report'!$A$21,FALSE)=0,"",VLOOKUP(I7,'Work DB'!$C:$BH,'Daily Report'!$A$21,FALSE))</f>
        <v/>
      </c>
      <c r="J21" s="62" t="str">
        <f>IF(VLOOKUP(J7,'Work DB'!$C:$BH,'Daily Report'!$A$21,FALSE)=0,"",VLOOKUP(J7,'Work DB'!$C:$BH,'Daily Report'!$A$21,FALSE))</f>
        <v/>
      </c>
      <c r="K21" s="62" t="str">
        <f>IF(VLOOKUP(K7,'Work DB'!$C:$BH,'Daily Report'!$A$21,FALSE)=0,"",VLOOKUP(K7,'Work DB'!$C:$BH,'Daily Report'!$A$21,FALSE))</f>
        <v/>
      </c>
      <c r="L21" s="62" t="str">
        <f>IF(VLOOKUP(L7,'Work DB'!$C:$BH,'Daily Report'!$A$21,FALSE)=0,"",VLOOKUP(L7,'Work DB'!$C:$BH,'Daily Report'!$A$21,FALSE))</f>
        <v/>
      </c>
      <c r="M21" s="62" t="str">
        <f>IF(VLOOKUP(M7,'Work DB'!$C:$BH,'Daily Report'!$A$21,FALSE)=0,"",VLOOKUP(M7,'Work DB'!$C:$BH,'Daily Report'!$A$21,FALSE))</f>
        <v/>
      </c>
      <c r="N21" s="62" t="str">
        <f>IF(VLOOKUP(N7,'Work DB'!$C:$BH,'Daily Report'!$A$21,FALSE)=0,"",VLOOKUP(N7,'Work DB'!$C:$BH,'Daily Report'!$A$21,FALSE))</f>
        <v/>
      </c>
      <c r="O21" s="62" t="str">
        <f>IF(VLOOKUP(O7,'Work DB'!$C:$BH,'Daily Report'!$A$21,FALSE)=0,"",VLOOKUP(O7,'Work DB'!$C:$BH,'Daily Report'!$A$21,FALSE))</f>
        <v/>
      </c>
      <c r="P21" s="62" t="str">
        <f>IF(VLOOKUP(P7,'Work DB'!$C:$BH,'Daily Report'!$A$21,FALSE)=0,"",VLOOKUP(P7,'Work DB'!$C:$BH,'Daily Report'!$A$21,FALSE))</f>
        <v/>
      </c>
      <c r="Q21" s="62" t="str">
        <f>IF(VLOOKUP(Q7,'Work DB'!$C:$BH,'Daily Report'!$A$21,FALSE)=0,"",VLOOKUP(Q7,'Work DB'!$C:$BH,'Daily Report'!$A$21,FALSE))</f>
        <v/>
      </c>
      <c r="R21" s="62" t="str">
        <f>IF(VLOOKUP(R7,'Work DB'!$C:$BH,'Daily Report'!$A$21,FALSE)=0,"",VLOOKUP(R7,'Work DB'!$C:$BH,'Daily Report'!$A$21,FALSE))</f>
        <v/>
      </c>
      <c r="S21" s="62" t="str">
        <f>IF(VLOOKUP(S7,'Work DB'!$C:$BH,'Daily Report'!$A$21,FALSE)=0,"",VLOOKUP(S7,'Work DB'!$C:$BH,'Daily Report'!$A$21,FALSE))</f>
        <v/>
      </c>
      <c r="T21" s="62" t="str">
        <f>IF(VLOOKUP(T7,'Work DB'!$C:$BH,'Daily Report'!$A$21,FALSE)=0,"",VLOOKUP(T7,'Work DB'!$C:$BH,'Daily Report'!$A$21,FALSE))</f>
        <v/>
      </c>
      <c r="U21" s="62" t="str">
        <f>IF(VLOOKUP(U7,'Work DB'!$C:$BH,'Daily Report'!$A$21,FALSE)=0,"",VLOOKUP(U7,'Work DB'!$C:$BH,'Daily Report'!$A$21,FALSE))</f>
        <v/>
      </c>
      <c r="V21" s="62" t="str">
        <f>IF(VLOOKUP(V7,'Work DB'!$C:$BH,'Daily Report'!$A$21,FALSE)=0,"",VLOOKUP(V7,'Work DB'!$C:$BH,'Daily Report'!$A$21,FALSE))</f>
        <v/>
      </c>
      <c r="W21" s="62" t="str">
        <f>IF(VLOOKUP(W7,'Work DB'!$C:$BH,'Daily Report'!$A$21,FALSE)=0,"",VLOOKUP(W7,'Work DB'!$C:$BH,'Daily Report'!$A$21,FALSE))</f>
        <v/>
      </c>
      <c r="X21" s="62" t="str">
        <f>IF(VLOOKUP(X7,'Work DB'!$C:$BH,'Daily Report'!$A$21,FALSE)=0,"",VLOOKUP(X7,'Work DB'!$C:$BH,'Daily Report'!$A$21,FALSE))</f>
        <v/>
      </c>
      <c r="Y21" s="62" t="str">
        <f>IF(VLOOKUP(Y7,'Work DB'!$C:$BH,'Daily Report'!$A$21,FALSE)=0,"",VLOOKUP(Y7,'Work DB'!$C:$BH,'Daily Report'!$A$21,FALSE))</f>
        <v/>
      </c>
      <c r="Z21" s="62" t="str">
        <f>IF(VLOOKUP(Z7,'Work DB'!$C:$BH,'Daily Report'!$A$21,FALSE)=0,"",VLOOKUP(Z7,'Work DB'!$C:$BH,'Daily Report'!$A$21,FALSE))</f>
        <v/>
      </c>
      <c r="AA21" s="62" t="str">
        <f>IF(VLOOKUP(AA7,'Work DB'!$C:$BH,'Daily Report'!$A$21,FALSE)=0,"",VLOOKUP(AA7,'Work DB'!$C:$BH,'Daily Report'!$A$21,FALSE))</f>
        <v/>
      </c>
      <c r="AB21" s="62" t="str">
        <f>IF(VLOOKUP(AB7,'Work DB'!$C:$BH,'Daily Report'!$A$21,FALSE)=0,"",VLOOKUP(AB7,'Work DB'!$C:$BH,'Daily Report'!$A$21,FALSE))</f>
        <v/>
      </c>
      <c r="AC21" s="62" t="str">
        <f>IF(VLOOKUP(AC7,'Work DB'!$C:$BH,'Daily Report'!$A$21,FALSE)=0,"",VLOOKUP(AC7,'Work DB'!$C:$BH,'Daily Report'!$A$21,FALSE))</f>
        <v/>
      </c>
      <c r="AD21" s="62" t="str">
        <f>IF(VLOOKUP(AD7,'Work DB'!$C:$BH,'Daily Report'!$A$21,FALSE)=0,"",VLOOKUP(AD7,'Work DB'!$C:$BH,'Daily Report'!$A$21,FALSE))</f>
        <v/>
      </c>
      <c r="AE21" s="62" t="str">
        <f>IF(VLOOKUP(AE7,'Work DB'!$C:$BH,'Daily Report'!$A$21,FALSE)=0,"",VLOOKUP(AE7,'Work DB'!$C:$BH,'Daily Report'!$A$21,FALSE))</f>
        <v/>
      </c>
      <c r="AF21" s="62" t="str">
        <f>IF(VLOOKUP(AF7,'Work DB'!$C:$BH,'Daily Report'!$A$21,FALSE)=0,"",VLOOKUP(AF7,'Work DB'!$C:$BH,'Daily Report'!$A$21,FALSE))</f>
        <v/>
      </c>
      <c r="AG21" s="62" t="str">
        <f>IF(VLOOKUP(AG7,'Work DB'!$C:$BH,'Daily Report'!$A$21,FALSE)=0,"",VLOOKUP(AG7,'Work DB'!$C:$BH,'Daily Report'!$A$21,FALSE))</f>
        <v/>
      </c>
      <c r="AH21" s="62" t="str">
        <f>IF(VLOOKUP(AH7,'Work DB'!$C:$BH,'Daily Report'!$A$21,FALSE)=0,"",VLOOKUP(AH7,'Work DB'!$C:$BH,'Daily Report'!$A$21,FALSE))</f>
        <v/>
      </c>
      <c r="AI21" s="63" t="str">
        <f>IF(VLOOKUP(AI7,'Work DB'!$C:$BH,'Daily Report'!$A$21,FALSE)=0,"",VLOOKUP(AI7,'Work DB'!$C:$BH,'Daily Report'!$A$21,FALSE))</f>
        <v/>
      </c>
      <c r="AJ21" s="815">
        <f t="shared" si="7"/>
        <v>0</v>
      </c>
      <c r="AK21" s="681"/>
      <c r="AL21" s="681">
        <f>HLOOKUP(A21,'Work DB'!$1:$2,2,FALSE)</f>
        <v>13748.950000000003</v>
      </c>
      <c r="AM21" s="681"/>
      <c r="AN21" s="675"/>
      <c r="AO21" s="675"/>
      <c r="AP21" s="688"/>
      <c r="AQ21" s="689"/>
      <c r="AR21" s="260">
        <f t="shared" si="5"/>
        <v>0</v>
      </c>
      <c r="AT21" s="75">
        <f t="shared" si="8"/>
        <v>13748.950000000003</v>
      </c>
    </row>
    <row r="22" spans="1:46" s="1" customFormat="1" ht="51" x14ac:dyDescent="0.75">
      <c r="A22" s="84">
        <f>'Work DB'!O1</f>
        <v>13</v>
      </c>
      <c r="B22" s="701"/>
      <c r="C22" s="694" t="s">
        <v>63</v>
      </c>
      <c r="D22" s="678"/>
      <c r="E22" s="62" t="str">
        <f>IF(VLOOKUP(E7,'Work DB'!$C:$BH,'Daily Report'!$A$22,FALSE)=0,"",VLOOKUP(E7,'Work DB'!$C:$BH,'Daily Report'!$A$22,FALSE))</f>
        <v/>
      </c>
      <c r="F22" s="62" t="str">
        <f>IF(VLOOKUP(F7,'Work DB'!$C:$BH,'Daily Report'!$A$22,FALSE)=0,"",VLOOKUP(F7,'Work DB'!$C:$BH,'Daily Report'!$A$22,FALSE))</f>
        <v/>
      </c>
      <c r="G22" s="62" t="str">
        <f>IF(VLOOKUP(G7,'Work DB'!$C:$BH,'Daily Report'!$A$22,FALSE)=0,"",VLOOKUP(G7,'Work DB'!$C:$BH,'Daily Report'!$A$22,FALSE))</f>
        <v/>
      </c>
      <c r="H22" s="62" t="str">
        <f>IF(VLOOKUP(H7,'Work DB'!$C:$BH,'Daily Report'!$A$22,FALSE)=0,"",VLOOKUP(H7,'Work DB'!$C:$BH,'Daily Report'!$A$22,FALSE))</f>
        <v/>
      </c>
      <c r="I22" s="62" t="str">
        <f>IF(VLOOKUP(I7,'Work DB'!$C:$BH,'Daily Report'!$A$22,FALSE)=0,"",VLOOKUP(I7,'Work DB'!$C:$BH,'Daily Report'!$A$22,FALSE))</f>
        <v/>
      </c>
      <c r="J22" s="62" t="str">
        <f>IF(VLOOKUP(J7,'Work DB'!$C:$BH,'Daily Report'!$A$22,FALSE)=0,"",VLOOKUP(J7,'Work DB'!$C:$BH,'Daily Report'!$A$22,FALSE))</f>
        <v/>
      </c>
      <c r="K22" s="62" t="str">
        <f>IF(VLOOKUP(K7,'Work DB'!$C:$BH,'Daily Report'!$A$22,FALSE)=0,"",VLOOKUP(K7,'Work DB'!$C:$BH,'Daily Report'!$A$22,FALSE))</f>
        <v/>
      </c>
      <c r="L22" s="62" t="str">
        <f>IF(VLOOKUP(L7,'Work DB'!$C:$BH,'Daily Report'!$A$22,FALSE)=0,"",VLOOKUP(L7,'Work DB'!$C:$BH,'Daily Report'!$A$22,FALSE))</f>
        <v/>
      </c>
      <c r="M22" s="62" t="str">
        <f>IF(VLOOKUP(M7,'Work DB'!$C:$BH,'Daily Report'!$A$22,FALSE)=0,"",VLOOKUP(M7,'Work DB'!$C:$BH,'Daily Report'!$A$22,FALSE))</f>
        <v/>
      </c>
      <c r="N22" s="62" t="str">
        <f>IF(VLOOKUP(N7,'Work DB'!$C:$BH,'Daily Report'!$A$22,FALSE)=0,"",VLOOKUP(N7,'Work DB'!$C:$BH,'Daily Report'!$A$22,FALSE))</f>
        <v/>
      </c>
      <c r="O22" s="62" t="str">
        <f>IF(VLOOKUP(O7,'Work DB'!$C:$BH,'Daily Report'!$A$22,FALSE)=0,"",VLOOKUP(O7,'Work DB'!$C:$BH,'Daily Report'!$A$22,FALSE))</f>
        <v/>
      </c>
      <c r="P22" s="62" t="str">
        <f>IF(VLOOKUP(P7,'Work DB'!$C:$BH,'Daily Report'!$A$22,FALSE)=0,"",VLOOKUP(P7,'Work DB'!$C:$BH,'Daily Report'!$A$22,FALSE))</f>
        <v/>
      </c>
      <c r="Q22" s="62" t="str">
        <f>IF(VLOOKUP(Q7,'Work DB'!$C:$BH,'Daily Report'!$A$22,FALSE)=0,"",VLOOKUP(Q7,'Work DB'!$C:$BH,'Daily Report'!$A$22,FALSE))</f>
        <v/>
      </c>
      <c r="R22" s="62" t="str">
        <f>IF(VLOOKUP(R7,'Work DB'!$C:$BH,'Daily Report'!$A$22,FALSE)=0,"",VLOOKUP(R7,'Work DB'!$C:$BH,'Daily Report'!$A$22,FALSE))</f>
        <v/>
      </c>
      <c r="S22" s="62" t="str">
        <f>IF(VLOOKUP(S7,'Work DB'!$C:$BH,'Daily Report'!$A$22,FALSE)=0,"",VLOOKUP(S7,'Work DB'!$C:$BH,'Daily Report'!$A$22,FALSE))</f>
        <v/>
      </c>
      <c r="T22" s="62" t="str">
        <f>IF(VLOOKUP(T7,'Work DB'!$C:$BH,'Daily Report'!$A$22,FALSE)=0,"",VLOOKUP(T7,'Work DB'!$C:$BH,'Daily Report'!$A$22,FALSE))</f>
        <v/>
      </c>
      <c r="U22" s="62" t="str">
        <f>IF(VLOOKUP(U7,'Work DB'!$C:$BH,'Daily Report'!$A$22,FALSE)=0,"",VLOOKUP(U7,'Work DB'!$C:$BH,'Daily Report'!$A$22,FALSE))</f>
        <v/>
      </c>
      <c r="V22" s="62" t="str">
        <f>IF(VLOOKUP(V7,'Work DB'!$C:$BH,'Daily Report'!$A$22,FALSE)=0,"",VLOOKUP(V7,'Work DB'!$C:$BH,'Daily Report'!$A$22,FALSE))</f>
        <v/>
      </c>
      <c r="W22" s="62" t="str">
        <f>IF(VLOOKUP(W7,'Work DB'!$C:$BH,'Daily Report'!$A$22,FALSE)=0,"",VLOOKUP(W7,'Work DB'!$C:$BH,'Daily Report'!$A$22,FALSE))</f>
        <v/>
      </c>
      <c r="X22" s="62" t="str">
        <f>IF(VLOOKUP(X7,'Work DB'!$C:$BH,'Daily Report'!$A$22,FALSE)=0,"",VLOOKUP(X7,'Work DB'!$C:$BH,'Daily Report'!$A$22,FALSE))</f>
        <v/>
      </c>
      <c r="Y22" s="62" t="str">
        <f>IF(VLOOKUP(Y7,'Work DB'!$C:$BH,'Daily Report'!$A$22,FALSE)=0,"",VLOOKUP(Y7,'Work DB'!$C:$BH,'Daily Report'!$A$22,FALSE))</f>
        <v/>
      </c>
      <c r="Z22" s="62" t="str">
        <f>IF(VLOOKUP(Z7,'Work DB'!$C:$BH,'Daily Report'!$A$22,FALSE)=0,"",VLOOKUP(Z7,'Work DB'!$C:$BH,'Daily Report'!$A$22,FALSE))</f>
        <v/>
      </c>
      <c r="AA22" s="62" t="str">
        <f>IF(VLOOKUP(AA7,'Work DB'!$C:$BH,'Daily Report'!$A$22,FALSE)=0,"",VLOOKUP(AA7,'Work DB'!$C:$BH,'Daily Report'!$A$22,FALSE))</f>
        <v/>
      </c>
      <c r="AB22" s="62" t="str">
        <f>IF(VLOOKUP(AB7,'Work DB'!$C:$BH,'Daily Report'!$A$22,FALSE)=0,"",VLOOKUP(AB7,'Work DB'!$C:$BH,'Daily Report'!$A$22,FALSE))</f>
        <v/>
      </c>
      <c r="AC22" s="62" t="str">
        <f>IF(VLOOKUP(AC7,'Work DB'!$C:$BH,'Daily Report'!$A$22,FALSE)=0,"",VLOOKUP(AC7,'Work DB'!$C:$BH,'Daily Report'!$A$22,FALSE))</f>
        <v/>
      </c>
      <c r="AD22" s="62" t="str">
        <f>IF(VLOOKUP(AD7,'Work DB'!$C:$BH,'Daily Report'!$A$22,FALSE)=0,"",VLOOKUP(AD7,'Work DB'!$C:$BH,'Daily Report'!$A$22,FALSE))</f>
        <v/>
      </c>
      <c r="AE22" s="62" t="str">
        <f>IF(VLOOKUP(AE7,'Work DB'!$C:$BH,'Daily Report'!$A$22,FALSE)=0,"",VLOOKUP(AE7,'Work DB'!$C:$BH,'Daily Report'!$A$22,FALSE))</f>
        <v/>
      </c>
      <c r="AF22" s="62" t="str">
        <f>IF(VLOOKUP(AF7,'Work DB'!$C:$BH,'Daily Report'!$A$22,FALSE)=0,"",VLOOKUP(AF7,'Work DB'!$C:$BH,'Daily Report'!$A$22,FALSE))</f>
        <v/>
      </c>
      <c r="AG22" s="62" t="str">
        <f>IF(VLOOKUP(AG7,'Work DB'!$C:$BH,'Daily Report'!$A$22,FALSE)=0,"",VLOOKUP(AG7,'Work DB'!$C:$BH,'Daily Report'!$A$22,FALSE))</f>
        <v/>
      </c>
      <c r="AH22" s="62" t="str">
        <f>IF(VLOOKUP(AH7,'Work DB'!$C:$BH,'Daily Report'!$A$22,FALSE)=0,"",VLOOKUP(AH7,'Work DB'!$C:$BH,'Daily Report'!$A$22,FALSE))</f>
        <v/>
      </c>
      <c r="AI22" s="63" t="str">
        <f>IF(VLOOKUP(AI7,'Work DB'!$C:$BH,'Daily Report'!$A$22,FALSE)=0,"",VLOOKUP(AI7,'Work DB'!$C:$BH,'Daily Report'!$A$22,FALSE))</f>
        <v/>
      </c>
      <c r="AJ22" s="815">
        <f t="shared" si="7"/>
        <v>0</v>
      </c>
      <c r="AK22" s="681"/>
      <c r="AL22" s="681">
        <f>HLOOKUP(A22,'Work DB'!$1:$2,2,FALSE)</f>
        <v>22603.85</v>
      </c>
      <c r="AM22" s="681"/>
      <c r="AN22" s="675"/>
      <c r="AO22" s="675"/>
      <c r="AP22" s="688"/>
      <c r="AQ22" s="689"/>
      <c r="AR22" s="260">
        <f t="shared" si="5"/>
        <v>0</v>
      </c>
      <c r="AT22" s="75">
        <f t="shared" si="8"/>
        <v>22603.85</v>
      </c>
    </row>
    <row r="23" spans="1:46" s="1" customFormat="1" ht="51" x14ac:dyDescent="0.75">
      <c r="A23" s="84">
        <f>'Work DB'!P1</f>
        <v>14</v>
      </c>
      <c r="B23" s="701"/>
      <c r="C23" s="695" t="s">
        <v>381</v>
      </c>
      <c r="D23" s="694"/>
      <c r="E23" s="62" t="str">
        <f>IF(VLOOKUP(E7,'Work DB'!$C:$BH,'Daily Report'!$A$23,FALSE)=0,"",VLOOKUP(E7,'Work DB'!$C:$BH,'Daily Report'!$A$23,FALSE))</f>
        <v/>
      </c>
      <c r="F23" s="62">
        <f>IF(VLOOKUP(F7,'Work DB'!$C:$BH,'Daily Report'!$A$23,FALSE)=0,"",VLOOKUP(F7,'Work DB'!$C:$BH,'Daily Report'!$A$23,FALSE))</f>
        <v>390.1</v>
      </c>
      <c r="G23" s="62">
        <f>IF(VLOOKUP(G7,'Work DB'!$C:$BH,'Daily Report'!$A$23,FALSE)=0,"",VLOOKUP(G7,'Work DB'!$C:$BH,'Daily Report'!$A$23,FALSE))</f>
        <v>273.90000000000003</v>
      </c>
      <c r="H23" s="62" t="str">
        <f>IF(VLOOKUP(H7,'Work DB'!$C:$BH,'Daily Report'!$A$23,FALSE)=0,"",VLOOKUP(H7,'Work DB'!$C:$BH,'Daily Report'!$A$23,FALSE))</f>
        <v/>
      </c>
      <c r="I23" s="62">
        <f>IF(VLOOKUP(I7,'Work DB'!$C:$BH,'Daily Report'!$A$23,FALSE)=0,"",VLOOKUP(I7,'Work DB'!$C:$BH,'Daily Report'!$A$23,FALSE))</f>
        <v>261.45000000000005</v>
      </c>
      <c r="J23" s="62">
        <f>IF(VLOOKUP(J7,'Work DB'!$C:$BH,'Daily Report'!$A$23,FALSE)=0,"",VLOOKUP(J7,'Work DB'!$C:$BH,'Daily Report'!$A$23,FALSE))</f>
        <v>302.95000000000005</v>
      </c>
      <c r="K23" s="62">
        <f>IF(VLOOKUP(K7,'Work DB'!$C:$BH,'Daily Report'!$A$23,FALSE)=0,"",VLOOKUP(K7,'Work DB'!$C:$BH,'Daily Report'!$A$23,FALSE))</f>
        <v>340.30000000000007</v>
      </c>
      <c r="L23" s="62">
        <f>IF(VLOOKUP(L7,'Work DB'!$C:$BH,'Daily Report'!$A$23,FALSE)=0,"",VLOOKUP(L7,'Work DB'!$C:$BH,'Daily Report'!$A$23,FALSE))</f>
        <v>348.6</v>
      </c>
      <c r="M23" s="62">
        <f>IF(VLOOKUP(M7,'Work DB'!$C:$BH,'Daily Report'!$A$23,FALSE)=0,"",VLOOKUP(M7,'Work DB'!$C:$BH,'Daily Report'!$A$23,FALSE))</f>
        <v>398.40000000000003</v>
      </c>
      <c r="N23" s="62">
        <f>IF(VLOOKUP(N7,'Work DB'!$C:$BH,'Daily Report'!$A$23,FALSE)=0,"",VLOOKUP(N7,'Work DB'!$C:$BH,'Daily Report'!$A$23,FALSE))</f>
        <v>410.85</v>
      </c>
      <c r="O23" s="62">
        <f>IF(VLOOKUP(O7,'Work DB'!$C:$BH,'Daily Report'!$A$23,FALSE)=0,"",VLOOKUP(O7,'Work DB'!$C:$BH,'Daily Report'!$A$23,FALSE))</f>
        <v>244.85000000000002</v>
      </c>
      <c r="P23" s="62">
        <f>IF(VLOOKUP(P7,'Work DB'!$C:$BH,'Daily Report'!$A$23,FALSE)=0,"",VLOOKUP(P7,'Work DB'!$C:$BH,'Daily Report'!$A$23,FALSE))</f>
        <v>311.25000000000006</v>
      </c>
      <c r="Q23" s="62">
        <f>IF(VLOOKUP(Q7,'Work DB'!$C:$BH,'Daily Report'!$A$23,FALSE)=0,"",VLOOKUP(Q7,'Work DB'!$C:$BH,'Daily Report'!$A$23,FALSE))</f>
        <v>423.30000000000007</v>
      </c>
      <c r="R23" s="62">
        <f>IF(VLOOKUP(R7,'Work DB'!$C:$BH,'Daily Report'!$A$23,FALSE)=0,"",VLOOKUP(R7,'Work DB'!$C:$BH,'Daily Report'!$A$23,FALSE))</f>
        <v>423.3</v>
      </c>
      <c r="S23" s="62" t="str">
        <f>IF(VLOOKUP(S7,'Work DB'!$C:$BH,'Daily Report'!$A$23,FALSE)=0,"",VLOOKUP(S7,'Work DB'!$C:$BH,'Daily Report'!$A$23,FALSE))</f>
        <v/>
      </c>
      <c r="T23" s="62" t="str">
        <f>IF(VLOOKUP(T7,'Work DB'!$C:$BH,'Daily Report'!$A$23,FALSE)=0,"",VLOOKUP(T7,'Work DB'!$C:$BH,'Daily Report'!$A$23,FALSE))</f>
        <v/>
      </c>
      <c r="U23" s="62" t="str">
        <f>IF(VLOOKUP(U7,'Work DB'!$C:$BH,'Daily Report'!$A$23,FALSE)=0,"",VLOOKUP(U7,'Work DB'!$C:$BH,'Daily Report'!$A$23,FALSE))</f>
        <v/>
      </c>
      <c r="V23" s="62" t="str">
        <f>IF(VLOOKUP(V7,'Work DB'!$C:$BH,'Daily Report'!$A$23,FALSE)=0,"",VLOOKUP(V7,'Work DB'!$C:$BH,'Daily Report'!$A$23,FALSE))</f>
        <v/>
      </c>
      <c r="W23" s="62" t="str">
        <f>IF(VLOOKUP(W7,'Work DB'!$C:$BH,'Daily Report'!$A$23,FALSE)=0,"",VLOOKUP(W7,'Work DB'!$C:$BH,'Daily Report'!$A$23,FALSE))</f>
        <v/>
      </c>
      <c r="X23" s="62" t="str">
        <f>IF(VLOOKUP(X7,'Work DB'!$C:$BH,'Daily Report'!$A$23,FALSE)=0,"",VLOOKUP(X7,'Work DB'!$C:$BH,'Daily Report'!$A$23,FALSE))</f>
        <v/>
      </c>
      <c r="Y23" s="62" t="str">
        <f>IF(VLOOKUP(Y7,'Work DB'!$C:$BH,'Daily Report'!$A$23,FALSE)=0,"",VLOOKUP(Y7,'Work DB'!$C:$BH,'Daily Report'!$A$23,FALSE))</f>
        <v/>
      </c>
      <c r="Z23" s="62" t="str">
        <f>IF(VLOOKUP(Z7,'Work DB'!$C:$BH,'Daily Report'!$A$23,FALSE)=0,"",VLOOKUP(Z7,'Work DB'!$C:$BH,'Daily Report'!$A$23,FALSE))</f>
        <v/>
      </c>
      <c r="AA23" s="62" t="str">
        <f>IF(VLOOKUP(AA7,'Work DB'!$C:$BH,'Daily Report'!$A$23,FALSE)=0,"",VLOOKUP(AA7,'Work DB'!$C:$BH,'Daily Report'!$A$23,FALSE))</f>
        <v/>
      </c>
      <c r="AB23" s="62" t="str">
        <f>IF(VLOOKUP(AB7,'Work DB'!$C:$BH,'Daily Report'!$A$23,FALSE)=0,"",VLOOKUP(AB7,'Work DB'!$C:$BH,'Daily Report'!$A$23,FALSE))</f>
        <v/>
      </c>
      <c r="AC23" s="62" t="str">
        <f>IF(VLOOKUP(AC7,'Work DB'!$C:$BH,'Daily Report'!$A$23,FALSE)=0,"",VLOOKUP(AC7,'Work DB'!$C:$BH,'Daily Report'!$A$23,FALSE))</f>
        <v/>
      </c>
      <c r="AD23" s="62" t="str">
        <f>IF(VLOOKUP(AD7,'Work DB'!$C:$BH,'Daily Report'!$A$23,FALSE)=0,"",VLOOKUP(AD7,'Work DB'!$C:$BH,'Daily Report'!$A$23,FALSE))</f>
        <v/>
      </c>
      <c r="AE23" s="62" t="str">
        <f>IF(VLOOKUP(AE7,'Work DB'!$C:$BH,'Daily Report'!$A$23,FALSE)=0,"",VLOOKUP(AE7,'Work DB'!$C:$BH,'Daily Report'!$A$23,FALSE))</f>
        <v/>
      </c>
      <c r="AF23" s="62" t="str">
        <f>IF(VLOOKUP(AF7,'Work DB'!$C:$BH,'Daily Report'!$A$23,FALSE)=0,"",VLOOKUP(AF7,'Work DB'!$C:$BH,'Daily Report'!$A$23,FALSE))</f>
        <v/>
      </c>
      <c r="AG23" s="62" t="str">
        <f>IF(VLOOKUP(AG7,'Work DB'!$C:$BH,'Daily Report'!$A$23,FALSE)=0,"",VLOOKUP(AG7,'Work DB'!$C:$BH,'Daily Report'!$A$23,FALSE))</f>
        <v/>
      </c>
      <c r="AH23" s="62" t="str">
        <f>IF(VLOOKUP(AH7,'Work DB'!$C:$BH,'Daily Report'!$A$23,FALSE)=0,"",VLOOKUP(AH7,'Work DB'!$C:$BH,'Daily Report'!$A$23,FALSE))</f>
        <v/>
      </c>
      <c r="AI23" s="63" t="str">
        <f>IF(VLOOKUP(AI7,'Work DB'!$C:$BH,'Daily Report'!$A$23,FALSE)=0,"",VLOOKUP(AI7,'Work DB'!$C:$BH,'Daily Report'!$A$23,FALSE))</f>
        <v/>
      </c>
      <c r="AJ23" s="815">
        <f t="shared" si="7"/>
        <v>4129.25</v>
      </c>
      <c r="AK23" s="681"/>
      <c r="AL23" s="681">
        <f>HLOOKUP(A23,'Work DB'!$1:$2,2,FALSE)</f>
        <v>15346.849999999999</v>
      </c>
      <c r="AM23" s="681"/>
      <c r="AN23" s="675"/>
      <c r="AO23" s="675"/>
      <c r="AP23" s="688"/>
      <c r="AQ23" s="689"/>
      <c r="AR23" s="260">
        <f t="shared" si="5"/>
        <v>4129.25</v>
      </c>
      <c r="AT23" s="75">
        <f t="shared" si="8"/>
        <v>15346.849999999999</v>
      </c>
    </row>
    <row r="24" spans="1:46" s="1" customFormat="1" ht="51" x14ac:dyDescent="0.75">
      <c r="A24" s="84">
        <f>'Work DB'!Q1</f>
        <v>15</v>
      </c>
      <c r="B24" s="701"/>
      <c r="C24" s="678" t="s">
        <v>470</v>
      </c>
      <c r="D24" s="678"/>
      <c r="E24" s="62" t="str">
        <f>IF(VLOOKUP(E7,'Work DB'!$C:$BH,'Daily Report'!$A$25,FALSE)=0,"",VLOOKUP(E7,'Work DB'!$C:$BH,'Daily Report'!$A$25,FALSE))</f>
        <v/>
      </c>
      <c r="F24" s="62" t="str">
        <f>IF(VLOOKUP(F7,'Work DB'!$C:$BH,'Daily Report'!$A$24,FALSE)=0,"",VLOOKUP(F7,'Work DB'!$C:$BH,'Daily Report'!$A$24,FALSE))</f>
        <v/>
      </c>
      <c r="G24" s="62" t="str">
        <f>IF(VLOOKUP(G7,'Work DB'!$C:$BH,'Daily Report'!$A$24,FALSE)=0,"",VLOOKUP(G7,'Work DB'!$C:$BH,'Daily Report'!$A$24,FALSE))</f>
        <v/>
      </c>
      <c r="H24" s="62" t="str">
        <f>IF(VLOOKUP(H7,'Work DB'!$C:$BH,'Daily Report'!$A$24,FALSE)=0,"",VLOOKUP(H7,'Work DB'!$C:$BH,'Daily Report'!$A$24,FALSE))</f>
        <v/>
      </c>
      <c r="I24" s="62" t="str">
        <f>IF(VLOOKUP(I7,'Work DB'!$C:$BH,'Daily Report'!$A$24,FALSE)=0,"",VLOOKUP(I7,'Work DB'!$C:$BH,'Daily Report'!$A$24,FALSE))</f>
        <v/>
      </c>
      <c r="J24" s="62" t="str">
        <f>IF(VLOOKUP(J7,'Work DB'!$C:$BH,'Daily Report'!$A$24,FALSE)=0,"",VLOOKUP(J7,'Work DB'!$C:$BH,'Daily Report'!$A$24,FALSE))</f>
        <v/>
      </c>
      <c r="K24" s="62" t="str">
        <f>IF(VLOOKUP(K7,'Work DB'!$C:$BH,'Daily Report'!$A$24,FALSE)=0,"",VLOOKUP(K7,'Work DB'!$C:$BH,'Daily Report'!$A$24,FALSE))</f>
        <v/>
      </c>
      <c r="L24" s="62" t="str">
        <f>IF(VLOOKUP(L7,'Work DB'!$C:$BH,'Daily Report'!$A$24,FALSE)=0,"",VLOOKUP(L7,'Work DB'!$C:$BH,'Daily Report'!$A$24,FALSE))</f>
        <v/>
      </c>
      <c r="M24" s="62" t="str">
        <f>IF(VLOOKUP(M7,'Work DB'!$C:$BH,'Daily Report'!$A$24,FALSE)=0,"",VLOOKUP(M7,'Work DB'!$C:$BH,'Daily Report'!$A$24,FALSE))</f>
        <v/>
      </c>
      <c r="N24" s="62" t="str">
        <f>IF(VLOOKUP(N7,'Work DB'!$C:$BH,'Daily Report'!$A$24,FALSE)=0,"",VLOOKUP(N7,'Work DB'!$C:$BH,'Daily Report'!$A$24,FALSE))</f>
        <v/>
      </c>
      <c r="O24" s="62" t="str">
        <f>IF(VLOOKUP(O7,'Work DB'!$C:$BH,'Daily Report'!$A$24,FALSE)=0,"",VLOOKUP(O7,'Work DB'!$C:$BH,'Daily Report'!$A$24,FALSE))</f>
        <v/>
      </c>
      <c r="P24" s="62" t="str">
        <f>IF(VLOOKUP(P7,'Work DB'!$C:$BH,'Daily Report'!$A$24,FALSE)=0,"",VLOOKUP(P7,'Work DB'!$C:$BH,'Daily Report'!$A$24,FALSE))</f>
        <v/>
      </c>
      <c r="Q24" s="62" t="str">
        <f>IF(VLOOKUP(Q7,'Work DB'!$C:$BH,'Daily Report'!$A$24,FALSE)=0,"",VLOOKUP(Q7,'Work DB'!$C:$BH,'Daily Report'!$A$24,FALSE))</f>
        <v/>
      </c>
      <c r="R24" s="62" t="str">
        <f>IF(VLOOKUP(R7,'Work DB'!$C:$BH,'Daily Report'!$A$24,FALSE)=0,"",VLOOKUP(R7,'Work DB'!$C:$BH,'Daily Report'!$A$24,FALSE))</f>
        <v/>
      </c>
      <c r="S24" s="62" t="str">
        <f>IF(VLOOKUP(S7,'Work DB'!$C:$BH,'Daily Report'!$A$24,FALSE)=0,"",VLOOKUP(S7,'Work DB'!$C:$BH,'Daily Report'!$A$24,FALSE))</f>
        <v/>
      </c>
      <c r="T24" s="62" t="str">
        <f>IF(VLOOKUP(T7,'Work DB'!$C:$BH,'Daily Report'!$A$24,FALSE)=0,"",VLOOKUP(T7,'Work DB'!$C:$BH,'Daily Report'!$A$24,FALSE))</f>
        <v/>
      </c>
      <c r="U24" s="62" t="str">
        <f>IF(VLOOKUP(U7,'Work DB'!$C:$BH,'Daily Report'!$A$24,FALSE)=0,"",VLOOKUP(U7,'Work DB'!$C:$BH,'Daily Report'!$A$24,FALSE))</f>
        <v/>
      </c>
      <c r="V24" s="62" t="str">
        <f>IF(VLOOKUP(V7,'Work DB'!$C:$BH,'Daily Report'!$A$24,FALSE)=0,"",VLOOKUP(V7,'Work DB'!$C:$BH,'Daily Report'!$A$24,FALSE))</f>
        <v/>
      </c>
      <c r="W24" s="62" t="str">
        <f>IF(VLOOKUP(W7,'Work DB'!$C:$BH,'Daily Report'!$A$24,FALSE)=0,"",VLOOKUP(W7,'Work DB'!$C:$BH,'Daily Report'!$A$24,FALSE))</f>
        <v/>
      </c>
      <c r="X24" s="62" t="str">
        <f>IF(VLOOKUP(X7,'Work DB'!$C:$BH,'Daily Report'!$A$24,FALSE)=0,"",VLOOKUP(X7,'Work DB'!$C:$BH,'Daily Report'!$A$24,FALSE))</f>
        <v/>
      </c>
      <c r="Y24" s="62" t="str">
        <f>IF(VLOOKUP(Y7,'Work DB'!$C:$BH,'Daily Report'!$A$24,FALSE)=0,"",VLOOKUP(Y7,'Work DB'!$C:$BH,'Daily Report'!$A$24,FALSE))</f>
        <v/>
      </c>
      <c r="Z24" s="62" t="str">
        <f>IF(VLOOKUP(Z7,'Work DB'!$C:$BH,'Daily Report'!$A$24,FALSE)=0,"",VLOOKUP(Z7,'Work DB'!$C:$BH,'Daily Report'!$A$24,FALSE))</f>
        <v/>
      </c>
      <c r="AA24" s="62" t="str">
        <f>IF(VLOOKUP(AA7,'Work DB'!$C:$BH,'Daily Report'!$A$24,FALSE)=0,"",VLOOKUP(AA7,'Work DB'!$C:$BH,'Daily Report'!$A$24,FALSE))</f>
        <v/>
      </c>
      <c r="AB24" s="62" t="str">
        <f>IF(VLOOKUP(AB7,'Work DB'!$C:$BH,'Daily Report'!$A$24,FALSE)=0,"",VLOOKUP(AB7,'Work DB'!$C:$BH,'Daily Report'!$A$24,FALSE))</f>
        <v/>
      </c>
      <c r="AC24" s="62" t="str">
        <f>IF(VLOOKUP(AC7,'Work DB'!$C:$BH,'Daily Report'!$A$24,FALSE)=0,"",VLOOKUP(AC7,'Work DB'!$C:$BH,'Daily Report'!$A$24,FALSE))</f>
        <v/>
      </c>
      <c r="AD24" s="62" t="str">
        <f>IF(VLOOKUP(AD7,'Work DB'!$C:$BH,'Daily Report'!$A$24,FALSE)=0,"",VLOOKUP(AD7,'Work DB'!$C:$BH,'Daily Report'!$A$24,FALSE))</f>
        <v/>
      </c>
      <c r="AE24" s="62" t="str">
        <f>IF(VLOOKUP(AE7,'Work DB'!$C:$BH,'Daily Report'!$A$24,FALSE)=0,"",VLOOKUP(AE7,'Work DB'!$C:$BH,'Daily Report'!$A$24,FALSE))</f>
        <v/>
      </c>
      <c r="AF24" s="62" t="str">
        <f>IF(VLOOKUP(AF7,'Work DB'!$C:$BH,'Daily Report'!$A$24,FALSE)=0,"",VLOOKUP(AF7,'Work DB'!$C:$BH,'Daily Report'!$A$24,FALSE))</f>
        <v/>
      </c>
      <c r="AG24" s="62" t="str">
        <f>IF(VLOOKUP(AG7,'Work DB'!$C:$BH,'Daily Report'!$A$24,FALSE)=0,"",VLOOKUP(AG7,'Work DB'!$C:$BH,'Daily Report'!$A$24,FALSE))</f>
        <v/>
      </c>
      <c r="AH24" s="62" t="str">
        <f>IF(VLOOKUP(AH7,'Work DB'!$C:$BH,'Daily Report'!$A$24,FALSE)=0,"",VLOOKUP(AH7,'Work DB'!$C:$BH,'Daily Report'!$A$24,FALSE))</f>
        <v/>
      </c>
      <c r="AI24" s="63" t="str">
        <f>IF(VLOOKUP(AI7,'Work DB'!$C:$BH,'Daily Report'!$A$24,FALSE)=0,"",VLOOKUP(AI7,'Work DB'!$C:$BH,'Daily Report'!$A$24,FALSE))</f>
        <v/>
      </c>
      <c r="AJ24" s="815">
        <f>1*SUM(E24:AI24)</f>
        <v>0</v>
      </c>
      <c r="AK24" s="681"/>
      <c r="AL24" s="681">
        <f>HLOOKUP(A24,'Work DB'!$1:$2,2,FALSE)</f>
        <v>0</v>
      </c>
      <c r="AM24" s="681"/>
      <c r="AN24" s="675"/>
      <c r="AO24" s="675"/>
      <c r="AP24" s="688"/>
      <c r="AQ24" s="689"/>
      <c r="AR24" s="260">
        <f t="shared" si="5"/>
        <v>0</v>
      </c>
      <c r="AT24" s="75">
        <v>1</v>
      </c>
    </row>
    <row r="25" spans="1:46" s="1" customFormat="1" ht="51.75" thickBot="1" x14ac:dyDescent="0.8">
      <c r="A25" s="84">
        <f>'Work DB'!R1</f>
        <v>16</v>
      </c>
      <c r="B25" s="701"/>
      <c r="C25" s="816" t="s">
        <v>504</v>
      </c>
      <c r="D25" s="817"/>
      <c r="E25" s="349"/>
      <c r="F25" s="349"/>
      <c r="G25" s="349"/>
      <c r="H25" s="349"/>
      <c r="I25" s="349"/>
      <c r="J25" s="349"/>
      <c r="K25" s="349"/>
      <c r="L25" s="349"/>
      <c r="M25" s="349"/>
      <c r="N25" s="349"/>
      <c r="O25" s="349"/>
      <c r="P25" s="349"/>
      <c r="Q25" s="349"/>
      <c r="R25" s="349"/>
      <c r="S25" s="349"/>
      <c r="T25" s="349"/>
      <c r="U25" s="349"/>
      <c r="V25" s="349"/>
      <c r="W25" s="349"/>
      <c r="X25" s="349"/>
      <c r="Y25" s="349"/>
      <c r="Z25" s="349"/>
      <c r="AA25" s="349"/>
      <c r="AB25" s="349"/>
      <c r="AC25" s="349"/>
      <c r="AD25" s="349"/>
      <c r="AE25" s="349"/>
      <c r="AF25" s="349"/>
      <c r="AG25" s="349"/>
      <c r="AH25" s="349"/>
      <c r="AI25" s="566"/>
      <c r="AJ25" s="815">
        <f>1*SUM(E25:AI25)</f>
        <v>0</v>
      </c>
      <c r="AK25" s="681"/>
      <c r="AL25" s="681">
        <f>HLOOKUP(A25,'Work DB'!$1:$2,2,FALSE)</f>
        <v>0</v>
      </c>
      <c r="AM25" s="681"/>
      <c r="AN25" s="676"/>
      <c r="AO25" s="676"/>
      <c r="AP25" s="690"/>
      <c r="AQ25" s="691"/>
      <c r="AR25" s="260">
        <f t="shared" si="5"/>
        <v>0</v>
      </c>
      <c r="AT25" s="75"/>
    </row>
    <row r="26" spans="1:46" s="1" customFormat="1" ht="63" thickTop="1" thickBot="1" x14ac:dyDescent="0.8">
      <c r="A26" s="6"/>
      <c r="B26" s="702"/>
      <c r="C26" s="682" t="s">
        <v>4</v>
      </c>
      <c r="D26" s="683"/>
      <c r="E26" s="27">
        <f t="shared" ref="E26:AI26" si="9">IF(1*SUM(E18:E24)&gt;0,1*SUM(E18:E24),"")</f>
        <v>1474</v>
      </c>
      <c r="F26" s="27">
        <f t="shared" si="9"/>
        <v>1426.1</v>
      </c>
      <c r="G26" s="27">
        <f t="shared" si="9"/>
        <v>1481.9</v>
      </c>
      <c r="H26" s="27">
        <f t="shared" si="9"/>
        <v>434</v>
      </c>
      <c r="I26" s="27">
        <f t="shared" si="9"/>
        <v>1969.45</v>
      </c>
      <c r="J26" s="27">
        <f t="shared" si="9"/>
        <v>2066.9499999999998</v>
      </c>
      <c r="K26" s="27">
        <f t="shared" si="9"/>
        <v>2111.3000000000002</v>
      </c>
      <c r="L26" s="27">
        <f t="shared" si="9"/>
        <v>1839.6</v>
      </c>
      <c r="M26" s="27">
        <f t="shared" si="9"/>
        <v>2078.4</v>
      </c>
      <c r="N26" s="27">
        <f t="shared" si="9"/>
        <v>2139.85</v>
      </c>
      <c r="O26" s="27">
        <f t="shared" si="9"/>
        <v>1707.85</v>
      </c>
      <c r="P26" s="27">
        <f t="shared" si="9"/>
        <v>2012.25</v>
      </c>
      <c r="Q26" s="27">
        <f t="shared" si="9"/>
        <v>2068.3000000000002</v>
      </c>
      <c r="R26" s="27">
        <f t="shared" si="9"/>
        <v>1921.3</v>
      </c>
      <c r="S26" s="27" t="str">
        <f t="shared" si="9"/>
        <v/>
      </c>
      <c r="T26" s="27" t="str">
        <f t="shared" si="9"/>
        <v/>
      </c>
      <c r="U26" s="27" t="str">
        <f t="shared" si="9"/>
        <v/>
      </c>
      <c r="V26" s="27" t="str">
        <f t="shared" si="9"/>
        <v/>
      </c>
      <c r="W26" s="27" t="str">
        <f t="shared" si="9"/>
        <v/>
      </c>
      <c r="X26" s="27" t="str">
        <f t="shared" si="9"/>
        <v/>
      </c>
      <c r="Y26" s="27" t="str">
        <f t="shared" si="9"/>
        <v/>
      </c>
      <c r="Z26" s="27" t="str">
        <f t="shared" si="9"/>
        <v/>
      </c>
      <c r="AA26" s="27" t="str">
        <f t="shared" si="9"/>
        <v/>
      </c>
      <c r="AB26" s="27" t="str">
        <f t="shared" si="9"/>
        <v/>
      </c>
      <c r="AC26" s="27" t="str">
        <f t="shared" si="9"/>
        <v/>
      </c>
      <c r="AD26" s="27">
        <f t="shared" si="9"/>
        <v>266</v>
      </c>
      <c r="AE26" s="27">
        <f t="shared" si="9"/>
        <v>239.4</v>
      </c>
      <c r="AF26" s="27" t="str">
        <f t="shared" si="9"/>
        <v/>
      </c>
      <c r="AG26" s="27" t="str">
        <f t="shared" si="9"/>
        <v/>
      </c>
      <c r="AH26" s="27" t="str">
        <f t="shared" si="9"/>
        <v/>
      </c>
      <c r="AI26" s="66" t="str">
        <f t="shared" si="9"/>
        <v/>
      </c>
      <c r="AJ26" s="820">
        <f>SUM(AJ18:AK25)</f>
        <v>25236.65</v>
      </c>
      <c r="AK26" s="790"/>
      <c r="AL26" s="821">
        <f>SUM(AL18:AM25)</f>
        <v>285099.69999999995</v>
      </c>
      <c r="AM26" s="790"/>
      <c r="AN26" s="677"/>
      <c r="AO26" s="677"/>
      <c r="AP26" s="692"/>
      <c r="AQ26" s="693"/>
      <c r="AR26" s="260">
        <f t="shared" si="5"/>
        <v>25236.65</v>
      </c>
      <c r="AT26" s="75">
        <v>1</v>
      </c>
    </row>
    <row r="27" spans="1:46" s="45" customFormat="1" ht="9.75" customHeight="1" thickBot="1" x14ac:dyDescent="0.8">
      <c r="A27" s="38"/>
      <c r="B27" s="39"/>
      <c r="C27" s="40"/>
      <c r="D27" s="40"/>
      <c r="E27" s="41"/>
      <c r="F27" s="41"/>
      <c r="G27" s="41"/>
      <c r="H27" s="41"/>
      <c r="I27" s="41"/>
      <c r="J27" s="41"/>
      <c r="K27" s="41"/>
      <c r="L27" s="41"/>
      <c r="M27" s="41"/>
      <c r="N27" s="41"/>
      <c r="O27" s="41"/>
      <c r="P27" s="41"/>
      <c r="Q27" s="41"/>
      <c r="R27" s="41"/>
      <c r="S27" s="41"/>
      <c r="T27" s="41"/>
      <c r="U27" s="41"/>
      <c r="V27" s="41"/>
      <c r="W27" s="41"/>
      <c r="X27" s="41"/>
      <c r="Y27" s="41"/>
      <c r="Z27" s="41"/>
      <c r="AA27" s="41"/>
      <c r="AB27" s="41"/>
      <c r="AC27" s="41"/>
      <c r="AD27" s="41"/>
      <c r="AE27" s="41"/>
      <c r="AF27" s="41"/>
      <c r="AG27" s="41"/>
      <c r="AH27" s="41"/>
      <c r="AI27" s="41"/>
      <c r="AJ27" s="569"/>
      <c r="AK27" s="568"/>
      <c r="AL27" s="38"/>
      <c r="AM27" s="38"/>
      <c r="AN27" s="44"/>
      <c r="AO27" s="44"/>
      <c r="AR27" s="260">
        <f t="shared" si="5"/>
        <v>0</v>
      </c>
      <c r="AT27" s="38">
        <v>1</v>
      </c>
    </row>
    <row r="28" spans="1:46" s="1" customFormat="1" ht="47.25" customHeight="1" x14ac:dyDescent="0.75">
      <c r="A28" s="84">
        <f>'Work DB'!S1</f>
        <v>17</v>
      </c>
      <c r="B28" s="804" t="s">
        <v>9</v>
      </c>
      <c r="C28" s="672" t="s">
        <v>1</v>
      </c>
      <c r="D28" s="672"/>
      <c r="E28" s="60">
        <f>IF(VLOOKUP(E7,'Work DB'!$C:$BH,'Daily Report'!$A$28,FALSE)=0,"",VLOOKUP(E7,'Work DB'!$C:$BH,'Daily Report'!$A$28,FALSE))</f>
        <v>1956.73</v>
      </c>
      <c r="F28" s="60">
        <f>IF(VLOOKUP(F7,'Work DB'!$C:$BH,'Daily Report'!$A$28,FALSE)=0,"",VLOOKUP(F7,'Work DB'!$C:$BH,'Daily Report'!$A$28,FALSE))</f>
        <v>2643.6124999999997</v>
      </c>
      <c r="G28" s="60">
        <f>IF(VLOOKUP(G7,'Work DB'!$C:$BH,'Daily Report'!$A$28,FALSE)=0,"",VLOOKUP(G7,'Work DB'!$C:$BH,'Daily Report'!$A$28,FALSE))</f>
        <v>2812.3025000000002</v>
      </c>
      <c r="H28" s="60" t="str">
        <f>IF(VLOOKUP(H7,'Work DB'!$C:$BH,'Daily Report'!$A$28,FALSE)=0,"",VLOOKUP(H7,'Work DB'!$C:$BH,'Daily Report'!$A$28,FALSE))</f>
        <v/>
      </c>
      <c r="I28" s="60">
        <f>IF(VLOOKUP(I7,'Work DB'!$C:$BH,'Daily Report'!$A$28,FALSE)=0,"",VLOOKUP(I7,'Work DB'!$C:$BH,'Daily Report'!$A$28,FALSE))</f>
        <v>3181.4500000000003</v>
      </c>
      <c r="J28" s="60">
        <f>IF(VLOOKUP(J7,'Work DB'!$C:$BH,'Daily Report'!$A$28,FALSE)=0,"",VLOOKUP(J7,'Work DB'!$C:$BH,'Daily Report'!$A$28,FALSE))</f>
        <v>3045</v>
      </c>
      <c r="K28" s="60">
        <f>IF(VLOOKUP(K7,'Work DB'!$C:$BH,'Daily Report'!$A$28,FALSE)=0,"",VLOOKUP(K7,'Work DB'!$C:$BH,'Daily Report'!$A$28,FALSE))</f>
        <v>3152.6550000000002</v>
      </c>
      <c r="L28" s="60">
        <f>IF(VLOOKUP(L7,'Work DB'!$C:$BH,'Daily Report'!$A$28,FALSE)=0,"",VLOOKUP(L7,'Work DB'!$C:$BH,'Daily Report'!$A$28,FALSE))</f>
        <v>3005.5274999999997</v>
      </c>
      <c r="M28" s="60">
        <f>IF(VLOOKUP(M7,'Work DB'!$C:$BH,'Daily Report'!$A$28,FALSE)=0,"",VLOOKUP(M7,'Work DB'!$C:$BH,'Daily Report'!$A$28,FALSE))</f>
        <v>3493.24</v>
      </c>
      <c r="N28" s="60">
        <f>IF(VLOOKUP(N7,'Work DB'!$C:$BH,'Daily Report'!$A$28,FALSE)=0,"",VLOOKUP(N7,'Work DB'!$C:$BH,'Daily Report'!$A$28,FALSE))</f>
        <v>3885.77</v>
      </c>
      <c r="O28" s="60">
        <f>IF(VLOOKUP(O7,'Work DB'!$C:$BH,'Daily Report'!$A$28,FALSE)=0,"",VLOOKUP(O7,'Work DB'!$C:$BH,'Daily Report'!$A$28,FALSE))</f>
        <v>2088.1424999999999</v>
      </c>
      <c r="P28" s="60">
        <f>IF(VLOOKUP(P7,'Work DB'!$C:$BH,'Daily Report'!$A$28,FALSE)=0,"",VLOOKUP(P7,'Work DB'!$C:$BH,'Daily Report'!$A$28,FALSE))</f>
        <v>3435.8824999999997</v>
      </c>
      <c r="Q28" s="60">
        <f>IF(VLOOKUP(Q7,'Work DB'!$C:$BH,'Daily Report'!$A$28,FALSE)=0,"",VLOOKUP(Q7,'Work DB'!$C:$BH,'Daily Report'!$A$28,FALSE))</f>
        <v>3403.165</v>
      </c>
      <c r="R28" s="60">
        <f>IF(VLOOKUP(R7,'Work DB'!$C:$BH,'Daily Report'!$A$28,FALSE)=0,"",VLOOKUP(R7,'Work DB'!$C:$BH,'Daily Report'!$A$28,FALSE))</f>
        <v>3672.2174999999997</v>
      </c>
      <c r="S28" s="60" t="str">
        <f>IF(VLOOKUP(S7,'Work DB'!$C:$BH,'Daily Report'!$A$28,FALSE)=0,"",VLOOKUP(S7,'Work DB'!$C:$BH,'Daily Report'!$A$28,FALSE))</f>
        <v/>
      </c>
      <c r="T28" s="60" t="str">
        <f>IF(VLOOKUP(T7,'Work DB'!$C:$BH,'Daily Report'!$A$28,FALSE)=0,"",VLOOKUP(T7,'Work DB'!$C:$BH,'Daily Report'!$A$28,FALSE))</f>
        <v/>
      </c>
      <c r="U28" s="60" t="str">
        <f>IF(VLOOKUP(U7,'Work DB'!$C:$BH,'Daily Report'!$A$28,FALSE)=0,"",VLOOKUP(U7,'Work DB'!$C:$BH,'Daily Report'!$A$28,FALSE))</f>
        <v/>
      </c>
      <c r="V28" s="60" t="str">
        <f>IF(VLOOKUP(V7,'Work DB'!$C:$BH,'Daily Report'!$A$28,FALSE)=0,"",VLOOKUP(V7,'Work DB'!$C:$BH,'Daily Report'!$A$28,FALSE))</f>
        <v/>
      </c>
      <c r="W28" s="60" t="str">
        <f>IF(VLOOKUP(W7,'Work DB'!$C:$BH,'Daily Report'!$A$28,FALSE)=0,"",VLOOKUP(W7,'Work DB'!$C:$BH,'Daily Report'!$A$28,FALSE))</f>
        <v/>
      </c>
      <c r="X28" s="60" t="str">
        <f>IF(VLOOKUP(X7,'Work DB'!$C:$BH,'Daily Report'!$A$28,FALSE)=0,"",VLOOKUP(X7,'Work DB'!$C:$BH,'Daily Report'!$A$28,FALSE))</f>
        <v/>
      </c>
      <c r="Y28" s="60" t="str">
        <f>IF(VLOOKUP(Y7,'Work DB'!$C:$BH,'Daily Report'!$A$28,FALSE)=0,"",VLOOKUP(Y7,'Work DB'!$C:$BH,'Daily Report'!$A$28,FALSE))</f>
        <v/>
      </c>
      <c r="Z28" s="60" t="str">
        <f>IF(VLOOKUP(Z7,'Work DB'!$C:$BH,'Daily Report'!$A$28,FALSE)=0,"",VLOOKUP(Z7,'Work DB'!$C:$BH,'Daily Report'!$A$28,FALSE))</f>
        <v/>
      </c>
      <c r="AA28" s="60" t="str">
        <f>IF(VLOOKUP(AA7,'Work DB'!$C:$BH,'Daily Report'!$A$28,FALSE)=0,"",VLOOKUP(AA7,'Work DB'!$C:$BH,'Daily Report'!$A$28,FALSE))</f>
        <v/>
      </c>
      <c r="AB28" s="60" t="str">
        <f>IF(VLOOKUP(AB7,'Work DB'!$C:$BH,'Daily Report'!$A$28,FALSE)=0,"",VLOOKUP(AB7,'Work DB'!$C:$BH,'Daily Report'!$A$28,FALSE))</f>
        <v/>
      </c>
      <c r="AC28" s="60" t="str">
        <f>IF(VLOOKUP(AC7,'Work DB'!$C:$BH,'Daily Report'!$A$28,FALSE)=0,"",VLOOKUP(AC7,'Work DB'!$C:$BH,'Daily Report'!$A$28,FALSE))</f>
        <v/>
      </c>
      <c r="AD28" s="60">
        <f>IF(VLOOKUP(AD7,'Work DB'!$C:$BH,'Daily Report'!$A$28,FALSE)=0,"",VLOOKUP(AD7,'Work DB'!$C:$BH,'Daily Report'!$A$28,FALSE))</f>
        <v>1156.9624999999999</v>
      </c>
      <c r="AE28" s="60">
        <f>IF(VLOOKUP(AE7,'Work DB'!$C:$BH,'Daily Report'!$A$28,FALSE)=0,"",VLOOKUP(AE7,'Work DB'!$C:$BH,'Daily Report'!$A$28,FALSE))</f>
        <v>1659.9375000000002</v>
      </c>
      <c r="AF28" s="60">
        <f>IF(VLOOKUP(AF7,'Work DB'!$C:$BH,'Daily Report'!$A$28,FALSE)=0,"",VLOOKUP(AF7,'Work DB'!$C:$BH,'Daily Report'!$A$28,FALSE))</f>
        <v>1344.9825000000001</v>
      </c>
      <c r="AG28" s="60">
        <f>IF(VLOOKUP(AG7,'Work DB'!$C:$BH,'Daily Report'!$A$28,FALSE)=0,"",VLOOKUP(AG7,'Work DB'!$C:$BH,'Daily Report'!$A$28,FALSE))</f>
        <v>1512.9974999999999</v>
      </c>
      <c r="AH28" s="60" t="str">
        <f>IF(VLOOKUP(AH7,'Work DB'!$C:$BH,'Daily Report'!$A$28,FALSE)=0,"",VLOOKUP(AH7,'Work DB'!$C:$BH,'Daily Report'!$A$28,FALSE))</f>
        <v/>
      </c>
      <c r="AI28" s="61" t="str">
        <f>IF(VLOOKUP(AI7,'Work DB'!$C:$BH,'Daily Report'!$A$28,FALSE)=0,"",VLOOKUP(AI7,'Work DB'!$C:$BH,'Daily Report'!$A$28,FALSE))</f>
        <v/>
      </c>
      <c r="AJ28" s="819">
        <f t="shared" ref="AJ28:AJ33" si="10">1*SUM(E28:AI28)</f>
        <v>45450.574999999997</v>
      </c>
      <c r="AK28" s="674"/>
      <c r="AL28" s="674">
        <f>HLOOKUP(A28,'Work DB'!$1:$2,2,FALSE)</f>
        <v>374645.84750000015</v>
      </c>
      <c r="AM28" s="674"/>
      <c r="AN28" s="728">
        <v>2200183</v>
      </c>
      <c r="AO28" s="729"/>
      <c r="AP28" s="783">
        <f>AL34/AN28</f>
        <v>0.20624595658633857</v>
      </c>
      <c r="AQ28" s="784"/>
      <c r="AR28" s="260">
        <f t="shared" si="5"/>
        <v>45450.574999999997</v>
      </c>
      <c r="AT28" s="75">
        <f>AL28</f>
        <v>374645.84750000015</v>
      </c>
    </row>
    <row r="29" spans="1:46" s="1" customFormat="1" ht="51.75" thickBot="1" x14ac:dyDescent="0.8">
      <c r="A29" s="84">
        <f>'Work DB'!T1</f>
        <v>18</v>
      </c>
      <c r="B29" s="805"/>
      <c r="C29" s="678" t="s">
        <v>7</v>
      </c>
      <c r="D29" s="678"/>
      <c r="E29" s="62">
        <f>IF(VLOOKUP(E7,'Work DB'!$C:$BH,'Daily Report'!$A$29,FALSE)=0,"",VLOOKUP(E7,'Work DB'!$C:$BH,'Daily Report'!$A$29,FALSE))</f>
        <v>564</v>
      </c>
      <c r="F29" s="62">
        <f>IF(VLOOKUP(F7,'Work DB'!$C:$BH,'Daily Report'!$A$29,FALSE)=0,"",VLOOKUP(F7,'Work DB'!$C:$BH,'Daily Report'!$A$29,FALSE))</f>
        <v>406</v>
      </c>
      <c r="G29" s="62">
        <f>IF(VLOOKUP(G7,'Work DB'!$C:$BH,'Daily Report'!$A$29,FALSE)=0,"",VLOOKUP(G7,'Work DB'!$C:$BH,'Daily Report'!$A$29,FALSE))</f>
        <v>487</v>
      </c>
      <c r="H29" s="62">
        <f>IF(VLOOKUP(H7,'Work DB'!$C:$BH,'Daily Report'!$A$29,FALSE)=0,"",VLOOKUP(H7,'Work DB'!$C:$BH,'Daily Report'!$A$29,FALSE))</f>
        <v>434</v>
      </c>
      <c r="I29" s="62">
        <f>IF(VLOOKUP(I7,'Work DB'!$C:$BH,'Daily Report'!$A$29,FALSE)=0,"",VLOOKUP(I7,'Work DB'!$C:$BH,'Daily Report'!$A$29,FALSE))</f>
        <v>329</v>
      </c>
      <c r="J29" s="62">
        <f>IF(VLOOKUP(J7,'Work DB'!$C:$BH,'Daily Report'!$A$29,FALSE)=0,"",VLOOKUP(J7,'Work DB'!$C:$BH,'Daily Report'!$A$29,FALSE))</f>
        <v>364</v>
      </c>
      <c r="K29" s="62">
        <f>IF(VLOOKUP(K7,'Work DB'!$C:$BH,'Daily Report'!$A$29,FALSE)=0,"",VLOOKUP(K7,'Work DB'!$C:$BH,'Daily Report'!$A$29,FALSE))</f>
        <v>336</v>
      </c>
      <c r="L29" s="62">
        <f>IF(VLOOKUP(L7,'Work DB'!$C:$BH,'Daily Report'!$A$29,FALSE)=0,"",VLOOKUP(L7,'Work DB'!$C:$BH,'Daily Report'!$A$29,FALSE))</f>
        <v>161</v>
      </c>
      <c r="M29" s="62">
        <f>IF(VLOOKUP(M7,'Work DB'!$C:$BH,'Daily Report'!$A$29,FALSE)=0,"",VLOOKUP(M7,'Work DB'!$C:$BH,'Daily Report'!$A$29,FALSE))</f>
        <v>266</v>
      </c>
      <c r="N29" s="62">
        <f>IF(VLOOKUP(N7,'Work DB'!$C:$BH,'Daily Report'!$A$29,FALSE)=0,"",VLOOKUP(N7,'Work DB'!$C:$BH,'Daily Report'!$A$29,FALSE))</f>
        <v>210</v>
      </c>
      <c r="O29" s="62">
        <f>IF(VLOOKUP(O7,'Work DB'!$C:$BH,'Daily Report'!$A$29,FALSE)=0,"",VLOOKUP(O7,'Work DB'!$C:$BH,'Daily Report'!$A$29,FALSE))</f>
        <v>343</v>
      </c>
      <c r="P29" s="62">
        <f>IF(VLOOKUP(P7,'Work DB'!$C:$BH,'Daily Report'!$A$29,FALSE)=0,"",VLOOKUP(P7,'Work DB'!$C:$BH,'Daily Report'!$A$29,FALSE))</f>
        <v>371</v>
      </c>
      <c r="Q29" s="62">
        <f>IF(VLOOKUP(Q7,'Work DB'!$C:$BH,'Daily Report'!$A$29,FALSE)=0,"",VLOOKUP(Q7,'Work DB'!$C:$BH,'Daily Report'!$A$29,FALSE))</f>
        <v>350</v>
      </c>
      <c r="R29" s="62">
        <f>IF(VLOOKUP(R7,'Work DB'!$C:$BH,'Daily Report'!$A$29,FALSE)=0,"",VLOOKUP(R7,'Work DB'!$C:$BH,'Daily Report'!$A$29,FALSE))</f>
        <v>154</v>
      </c>
      <c r="S29" s="62" t="str">
        <f>IF(VLOOKUP(S7,'Work DB'!$C:$BH,'Daily Report'!$A$29,FALSE)=0,"",VLOOKUP(S7,'Work DB'!$C:$BH,'Daily Report'!$A$29,FALSE))</f>
        <v/>
      </c>
      <c r="T29" s="62" t="str">
        <f>IF(VLOOKUP(T7,'Work DB'!$C:$BH,'Daily Report'!$A$29,FALSE)=0,"",VLOOKUP(T7,'Work DB'!$C:$BH,'Daily Report'!$A$29,FALSE))</f>
        <v/>
      </c>
      <c r="U29" s="62" t="str">
        <f>IF(VLOOKUP(U7,'Work DB'!$C:$BH,'Daily Report'!$A$29,FALSE)=0,"",VLOOKUP(U7,'Work DB'!$C:$BH,'Daily Report'!$A$29,FALSE))</f>
        <v/>
      </c>
      <c r="V29" s="62" t="str">
        <f>IF(VLOOKUP(V7,'Work DB'!$C:$BH,'Daily Report'!$A$29,FALSE)=0,"",VLOOKUP(V7,'Work DB'!$C:$BH,'Daily Report'!$A$29,FALSE))</f>
        <v/>
      </c>
      <c r="W29" s="62" t="str">
        <f>IF(VLOOKUP(W7,'Work DB'!$C:$BH,'Daily Report'!$A$29,FALSE)=0,"",VLOOKUP(W7,'Work DB'!$C:$BH,'Daily Report'!$A$29,FALSE))</f>
        <v/>
      </c>
      <c r="X29" s="62" t="str">
        <f>IF(VLOOKUP(X7,'Work DB'!$C:$BH,'Daily Report'!$A$29,FALSE)=0,"",VLOOKUP(X7,'Work DB'!$C:$BH,'Daily Report'!$A$29,FALSE))</f>
        <v/>
      </c>
      <c r="Y29" s="62" t="str">
        <f>IF(VLOOKUP(Y7,'Work DB'!$C:$BH,'Daily Report'!$A$29,FALSE)=0,"",VLOOKUP(Y7,'Work DB'!$C:$BH,'Daily Report'!$A$29,FALSE))</f>
        <v/>
      </c>
      <c r="Z29" s="62" t="str">
        <f>IF(VLOOKUP(Z7,'Work DB'!$C:$BH,'Daily Report'!$A$29,FALSE)=0,"",VLOOKUP(Z7,'Work DB'!$C:$BH,'Daily Report'!$A$29,FALSE))</f>
        <v/>
      </c>
      <c r="AA29" s="62" t="str">
        <f>IF(VLOOKUP(AA7,'Work DB'!$C:$BH,'Daily Report'!$A$29,FALSE)=0,"",VLOOKUP(AA7,'Work DB'!$C:$BH,'Daily Report'!$A$29,FALSE))</f>
        <v/>
      </c>
      <c r="AB29" s="62" t="str">
        <f>IF(VLOOKUP(AB7,'Work DB'!$C:$BH,'Daily Report'!$A$29,FALSE)=0,"",VLOOKUP(AB7,'Work DB'!$C:$BH,'Daily Report'!$A$29,FALSE))</f>
        <v/>
      </c>
      <c r="AC29" s="62" t="str">
        <f>IF(VLOOKUP(AC7,'Work DB'!$C:$BH,'Daily Report'!$A$29,FALSE)=0,"",VLOOKUP(AC7,'Work DB'!$C:$BH,'Daily Report'!$A$29,FALSE))</f>
        <v/>
      </c>
      <c r="AD29" s="62" t="str">
        <f>IF(VLOOKUP(AD7,'Work DB'!$C:$BH,'Daily Report'!$A$29,FALSE)=0,"",VLOOKUP(AD7,'Work DB'!$C:$BH,'Daily Report'!$A$29,FALSE))</f>
        <v/>
      </c>
      <c r="AE29" s="62" t="str">
        <f>IF(VLOOKUP(AE7,'Work DB'!$C:$BH,'Daily Report'!$A$29,FALSE)=0,"",VLOOKUP(AE7,'Work DB'!$C:$BH,'Daily Report'!$A$29,FALSE))</f>
        <v/>
      </c>
      <c r="AF29" s="62" t="str">
        <f>IF(VLOOKUP(AF7,'Work DB'!$C:$BH,'Daily Report'!$A$29,FALSE)=0,"",VLOOKUP(AF7,'Work DB'!$C:$BH,'Daily Report'!$A$29,FALSE))</f>
        <v/>
      </c>
      <c r="AG29" s="62" t="str">
        <f>IF(VLOOKUP(AG7,'Work DB'!$C:$BH,'Daily Report'!$A$29,FALSE)=0,"",VLOOKUP(AG7,'Work DB'!$C:$BH,'Daily Report'!$A$29,FALSE))</f>
        <v/>
      </c>
      <c r="AH29" s="62" t="str">
        <f>IF(VLOOKUP(AH7,'Work DB'!$C:$BH,'Daily Report'!$A$29,FALSE)=0,"",VLOOKUP(AH7,'Work DB'!$C:$BH,'Daily Report'!$A$29,FALSE))</f>
        <v/>
      </c>
      <c r="AI29" s="63" t="str">
        <f>IF(VLOOKUP(AI7,'Work DB'!$C:$BH,'Daily Report'!$A$29,FALSE)=0,"",VLOOKUP(AI7,'Work DB'!$C:$BH,'Daily Report'!$A$29,FALSE))</f>
        <v/>
      </c>
      <c r="AJ29" s="815">
        <f t="shared" si="10"/>
        <v>4775</v>
      </c>
      <c r="AK29" s="681"/>
      <c r="AL29" s="681">
        <f>HLOOKUP(A29,'Work DB'!$1:$2,2,FALSE)</f>
        <v>79133</v>
      </c>
      <c r="AM29" s="681"/>
      <c r="AN29" s="730"/>
      <c r="AO29" s="731"/>
      <c r="AP29" s="785"/>
      <c r="AQ29" s="786"/>
      <c r="AR29" s="260">
        <f t="shared" si="5"/>
        <v>4775</v>
      </c>
      <c r="AT29" s="75">
        <f>AL29</f>
        <v>79133</v>
      </c>
    </row>
    <row r="30" spans="1:46" s="1" customFormat="1" ht="51.75" hidden="1" thickBot="1" x14ac:dyDescent="0.8">
      <c r="A30" s="84">
        <f>'Work DB'!U1</f>
        <v>19</v>
      </c>
      <c r="B30" s="805"/>
      <c r="C30" s="678"/>
      <c r="D30" s="678"/>
      <c r="E30" s="62" t="str">
        <f>IF(VLOOKUP(E7,'Work DB'!$C:$BH,'Daily Report'!$A$30,FALSE)=0,"",VLOOKUP(E7,'Work DB'!$C:$BH,'Daily Report'!$A$30,FALSE))</f>
        <v/>
      </c>
      <c r="F30" s="62" t="str">
        <f>IF(VLOOKUP(F7,'Work DB'!$C:$BH,'Daily Report'!$A$30,FALSE)=0,"",VLOOKUP(F7,'Work DB'!$C:$BH,'Daily Report'!$A$30,FALSE))</f>
        <v/>
      </c>
      <c r="G30" s="62" t="str">
        <f>IF(VLOOKUP(G7,'Work DB'!$C:$BH,'Daily Report'!$A$30,FALSE)=0,"",VLOOKUP(G7,'Work DB'!$C:$BH,'Daily Report'!$A$30,FALSE))</f>
        <v/>
      </c>
      <c r="H30" s="62" t="str">
        <f>IF(VLOOKUP(H7,'Work DB'!$C:$BH,'Daily Report'!$A$30,FALSE)=0,"",VLOOKUP(H7,'Work DB'!$C:$BH,'Daily Report'!$A$30,FALSE))</f>
        <v/>
      </c>
      <c r="I30" s="62" t="str">
        <f>IF(VLOOKUP(I7,'Work DB'!$C:$BH,'Daily Report'!$A$30,FALSE)=0,"",VLOOKUP(I7,'Work DB'!$C:$BH,'Daily Report'!$A$30,FALSE))</f>
        <v/>
      </c>
      <c r="J30" s="62" t="str">
        <f>IF(VLOOKUP(J7,'Work DB'!$C:$BH,'Daily Report'!$A$30,FALSE)=0,"",VLOOKUP(J7,'Work DB'!$C:$BH,'Daily Report'!$A$30,FALSE))</f>
        <v/>
      </c>
      <c r="K30" s="62" t="str">
        <f>IF(VLOOKUP(K7,'Work DB'!$C:$BH,'Daily Report'!$A$30,FALSE)=0,"",VLOOKUP(K7,'Work DB'!$C:$BH,'Daily Report'!$A$30,FALSE))</f>
        <v/>
      </c>
      <c r="L30" s="62" t="str">
        <f>IF(VLOOKUP(L7,'Work DB'!$C:$BH,'Daily Report'!$A$30,FALSE)=0,"",VLOOKUP(L7,'Work DB'!$C:$BH,'Daily Report'!$A$30,FALSE))</f>
        <v/>
      </c>
      <c r="M30" s="62" t="str">
        <f>IF(VLOOKUP(M7,'Work DB'!$C:$BH,'Daily Report'!$A$30,FALSE)=0,"",VLOOKUP(M7,'Work DB'!$C:$BH,'Daily Report'!$A$30,FALSE))</f>
        <v/>
      </c>
      <c r="N30" s="62" t="str">
        <f>IF(VLOOKUP(N7,'Work DB'!$C:$BH,'Daily Report'!$A$30,FALSE)=0,"",VLOOKUP(N7,'Work DB'!$C:$BH,'Daily Report'!$A$30,FALSE))</f>
        <v/>
      </c>
      <c r="O30" s="62" t="str">
        <f>IF(VLOOKUP(O7,'Work DB'!$C:$BH,'Daily Report'!$A$30,FALSE)=0,"",VLOOKUP(O7,'Work DB'!$C:$BH,'Daily Report'!$A$30,FALSE))</f>
        <v/>
      </c>
      <c r="P30" s="62" t="str">
        <f>IF(VLOOKUP(P7,'Work DB'!$C:$BH,'Daily Report'!$A$30,FALSE)=0,"",VLOOKUP(P7,'Work DB'!$C:$BH,'Daily Report'!$A$30,FALSE))</f>
        <v/>
      </c>
      <c r="Q30" s="62" t="str">
        <f>IF(VLOOKUP(Q7,'Work DB'!$C:$BH,'Daily Report'!$A$30,FALSE)=0,"",VLOOKUP(Q7,'Work DB'!$C:$BH,'Daily Report'!$A$30,FALSE))</f>
        <v/>
      </c>
      <c r="R30" s="62" t="str">
        <f>IF(VLOOKUP(R7,'Work DB'!$C:$BH,'Daily Report'!$A$30,FALSE)=0,"",VLOOKUP(R7,'Work DB'!$C:$BH,'Daily Report'!$A$30,FALSE))</f>
        <v/>
      </c>
      <c r="S30" s="62" t="str">
        <f>IF(VLOOKUP(S7,'Work DB'!$C:$BH,'Daily Report'!$A$30,FALSE)=0,"",VLOOKUP(S7,'Work DB'!$C:$BH,'Daily Report'!$A$30,FALSE))</f>
        <v/>
      </c>
      <c r="T30" s="62" t="str">
        <f>IF(VLOOKUP(T7,'Work DB'!$C:$BH,'Daily Report'!$A$30,FALSE)=0,"",VLOOKUP(T7,'Work DB'!$C:$BH,'Daily Report'!$A$30,FALSE))</f>
        <v/>
      </c>
      <c r="U30" s="62" t="str">
        <f>IF(VLOOKUP(U7,'Work DB'!$C:$BH,'Daily Report'!$A$30,FALSE)=0,"",VLOOKUP(U7,'Work DB'!$C:$BH,'Daily Report'!$A$30,FALSE))</f>
        <v/>
      </c>
      <c r="V30" s="62" t="str">
        <f>IF(VLOOKUP(V7,'Work DB'!$C:$BH,'Daily Report'!$A$30,FALSE)=0,"",VLOOKUP(V7,'Work DB'!$C:$BH,'Daily Report'!$A$30,FALSE))</f>
        <v/>
      </c>
      <c r="W30" s="62" t="str">
        <f>IF(VLOOKUP(W7,'Work DB'!$C:$BH,'Daily Report'!$A$30,FALSE)=0,"",VLOOKUP(W7,'Work DB'!$C:$BH,'Daily Report'!$A$30,FALSE))</f>
        <v/>
      </c>
      <c r="X30" s="62" t="str">
        <f>IF(VLOOKUP(X7,'Work DB'!$C:$BH,'Daily Report'!$A$30,FALSE)=0,"",VLOOKUP(X7,'Work DB'!$C:$BH,'Daily Report'!$A$30,FALSE))</f>
        <v/>
      </c>
      <c r="Y30" s="62" t="str">
        <f>IF(VLOOKUP(Y7,'Work DB'!$C:$BH,'Daily Report'!$A$30,FALSE)=0,"",VLOOKUP(Y7,'Work DB'!$C:$BH,'Daily Report'!$A$30,FALSE))</f>
        <v/>
      </c>
      <c r="Z30" s="62" t="str">
        <f>IF(VLOOKUP(Z7,'Work DB'!$C:$BH,'Daily Report'!$A$30,FALSE)=0,"",VLOOKUP(Z7,'Work DB'!$C:$BH,'Daily Report'!$A$30,FALSE))</f>
        <v/>
      </c>
      <c r="AA30" s="62" t="str">
        <f>IF(VLOOKUP(AA7,'Work DB'!$C:$BH,'Daily Report'!$A$30,FALSE)=0,"",VLOOKUP(AA7,'Work DB'!$C:$BH,'Daily Report'!$A$30,FALSE))</f>
        <v/>
      </c>
      <c r="AB30" s="62" t="str">
        <f>IF(VLOOKUP(AB7,'Work DB'!$C:$BH,'Daily Report'!$A$30,FALSE)=0,"",VLOOKUP(AB7,'Work DB'!$C:$BH,'Daily Report'!$A$30,FALSE))</f>
        <v/>
      </c>
      <c r="AC30" s="62" t="str">
        <f>IF(VLOOKUP(AC7,'Work DB'!$C:$BH,'Daily Report'!$A$30,FALSE)=0,"",VLOOKUP(AC7,'Work DB'!$C:$BH,'Daily Report'!$A$30,FALSE))</f>
        <v/>
      </c>
      <c r="AD30" s="62" t="str">
        <f>IF(VLOOKUP(AD7,'Work DB'!$C:$BH,'Daily Report'!$A$30,FALSE)=0,"",VLOOKUP(AD7,'Work DB'!$C:$BH,'Daily Report'!$A$30,FALSE))</f>
        <v/>
      </c>
      <c r="AE30" s="62" t="str">
        <f>IF(VLOOKUP(AE7,'Work DB'!$C:$BH,'Daily Report'!$A$30,FALSE)=0,"",VLOOKUP(AE7,'Work DB'!$C:$BH,'Daily Report'!$A$30,FALSE))</f>
        <v/>
      </c>
      <c r="AF30" s="62" t="str">
        <f>IF(VLOOKUP(AF7,'Work DB'!$C:$BH,'Daily Report'!$A$30,FALSE)=0,"",VLOOKUP(AF7,'Work DB'!$C:$BH,'Daily Report'!$A$30,FALSE))</f>
        <v/>
      </c>
      <c r="AG30" s="62" t="str">
        <f>IF(VLOOKUP(AG7,'Work DB'!$C:$BH,'Daily Report'!$A$30,FALSE)=0,"",VLOOKUP(AG7,'Work DB'!$C:$BH,'Daily Report'!$A$30,FALSE))</f>
        <v/>
      </c>
      <c r="AH30" s="62" t="str">
        <f>IF(VLOOKUP(AH7,'Work DB'!$C:$BH,'Daily Report'!$A$30,FALSE)=0,"",VLOOKUP(AH7,'Work DB'!$C:$BH,'Daily Report'!$A$30,FALSE))</f>
        <v/>
      </c>
      <c r="AI30" s="63" t="str">
        <f>IF(VLOOKUP(AI7,'Work DB'!$C:$BH,'Daily Report'!$A$30,FALSE)=0,"",VLOOKUP(AI7,'Work DB'!$C:$BH,'Daily Report'!$A$30,FALSE))</f>
        <v/>
      </c>
      <c r="AJ30" s="815">
        <f t="shared" si="10"/>
        <v>0</v>
      </c>
      <c r="AK30" s="681"/>
      <c r="AL30" s="681">
        <f>HLOOKUP(A30,'Work DB'!$1:$2,2,FALSE)</f>
        <v>0</v>
      </c>
      <c r="AM30" s="681"/>
      <c r="AN30" s="730"/>
      <c r="AO30" s="731"/>
      <c r="AP30" s="785"/>
      <c r="AQ30" s="786"/>
      <c r="AR30" s="260">
        <f t="shared" si="5"/>
        <v>0</v>
      </c>
      <c r="AT30" s="75">
        <f>AL30</f>
        <v>0</v>
      </c>
    </row>
    <row r="31" spans="1:46" s="1" customFormat="1" ht="51" hidden="1" x14ac:dyDescent="0.75">
      <c r="A31" s="84">
        <f>'Work DB'!V1</f>
        <v>20</v>
      </c>
      <c r="B31" s="805"/>
      <c r="C31" s="678"/>
      <c r="D31" s="678"/>
      <c r="E31" s="62" t="str">
        <f>IF(VLOOKUP(E7,'Work DB'!$C:$BH,'Daily Report'!$A$31,FALSE)=0,"",VLOOKUP(E7,'Work DB'!$C:$BH,'Daily Report'!$A$31,FALSE))</f>
        <v/>
      </c>
      <c r="F31" s="62" t="str">
        <f>IF(VLOOKUP(F7,'Work DB'!$C:$BH,'Daily Report'!$A$31,FALSE)=0,"",VLOOKUP(F7,'Work DB'!$C:$BH,'Daily Report'!$A$31,FALSE))</f>
        <v/>
      </c>
      <c r="G31" s="62" t="str">
        <f>IF(VLOOKUP(G7,'Work DB'!$C:$BH,'Daily Report'!$A$31,FALSE)=0,"",VLOOKUP(G7,'Work DB'!$C:$BH,'Daily Report'!$A$31,FALSE))</f>
        <v/>
      </c>
      <c r="H31" s="62" t="str">
        <f>IF(VLOOKUP(H7,'Work DB'!$C:$BH,'Daily Report'!$A$31,FALSE)=0,"",VLOOKUP(H7,'Work DB'!$C:$BH,'Daily Report'!$A$31,FALSE))</f>
        <v/>
      </c>
      <c r="I31" s="62" t="str">
        <f>IF(VLOOKUP(I7,'Work DB'!$C:$BH,'Daily Report'!$A$31,FALSE)=0,"",VLOOKUP(I7,'Work DB'!$C:$BH,'Daily Report'!$A$31,FALSE))</f>
        <v/>
      </c>
      <c r="J31" s="62" t="str">
        <f>IF(VLOOKUP(J7,'Work DB'!$C:$BH,'Daily Report'!$A$31,FALSE)=0,"",VLOOKUP(J7,'Work DB'!$C:$BH,'Daily Report'!$A$31,FALSE))</f>
        <v/>
      </c>
      <c r="K31" s="62" t="str">
        <f>IF(VLOOKUP(K7,'Work DB'!$C:$BH,'Daily Report'!$A$31,FALSE)=0,"",VLOOKUP(K7,'Work DB'!$C:$BH,'Daily Report'!$A$31,FALSE))</f>
        <v/>
      </c>
      <c r="L31" s="62" t="str">
        <f>IF(VLOOKUP(L7,'Work DB'!$C:$BH,'Daily Report'!$A$31,FALSE)=0,"",VLOOKUP(L7,'Work DB'!$C:$BH,'Daily Report'!$A$31,FALSE))</f>
        <v/>
      </c>
      <c r="M31" s="62" t="str">
        <f>IF(VLOOKUP(M7,'Work DB'!$C:$BH,'Daily Report'!$A$31,FALSE)=0,"",VLOOKUP(M7,'Work DB'!$C:$BH,'Daily Report'!$A$31,FALSE))</f>
        <v/>
      </c>
      <c r="N31" s="62" t="str">
        <f>IF(VLOOKUP(N7,'Work DB'!$C:$BH,'Daily Report'!$A$31,FALSE)=0,"",VLOOKUP(N7,'Work DB'!$C:$BH,'Daily Report'!$A$31,FALSE))</f>
        <v/>
      </c>
      <c r="O31" s="62" t="str">
        <f>IF(VLOOKUP(O7,'Work DB'!$C:$BH,'Daily Report'!$A$31,FALSE)=0,"",VLOOKUP(O7,'Work DB'!$C:$BH,'Daily Report'!$A$31,FALSE))</f>
        <v/>
      </c>
      <c r="P31" s="62" t="str">
        <f>IF(VLOOKUP(P7,'Work DB'!$C:$BH,'Daily Report'!$A$31,FALSE)=0,"",VLOOKUP(P7,'Work DB'!$C:$BH,'Daily Report'!$A$31,FALSE))</f>
        <v/>
      </c>
      <c r="Q31" s="62" t="str">
        <f>IF(VLOOKUP(Q7,'Work DB'!$C:$BH,'Daily Report'!$A$31,FALSE)=0,"",VLOOKUP(Q7,'Work DB'!$C:$BH,'Daily Report'!$A$31,FALSE))</f>
        <v/>
      </c>
      <c r="R31" s="62" t="str">
        <f>IF(VLOOKUP(R7,'Work DB'!$C:$BH,'Daily Report'!$A$31,FALSE)=0,"",VLOOKUP(R7,'Work DB'!$C:$BH,'Daily Report'!$A$31,FALSE))</f>
        <v/>
      </c>
      <c r="S31" s="62" t="str">
        <f>IF(VLOOKUP(S7,'Work DB'!$C:$BH,'Daily Report'!$A$31,FALSE)=0,"",VLOOKUP(S7,'Work DB'!$C:$BH,'Daily Report'!$A$31,FALSE))</f>
        <v/>
      </c>
      <c r="T31" s="62" t="str">
        <f>IF(VLOOKUP(T7,'Work DB'!$C:$BH,'Daily Report'!$A$31,FALSE)=0,"",VLOOKUP(T7,'Work DB'!$C:$BH,'Daily Report'!$A$31,FALSE))</f>
        <v/>
      </c>
      <c r="U31" s="62" t="str">
        <f>IF(VLOOKUP(U7,'Work DB'!$C:$BH,'Daily Report'!$A$31,FALSE)=0,"",VLOOKUP(U7,'Work DB'!$C:$BH,'Daily Report'!$A$31,FALSE))</f>
        <v/>
      </c>
      <c r="V31" s="62" t="str">
        <f>IF(VLOOKUP(V7,'Work DB'!$C:$BH,'Daily Report'!$A$31,FALSE)=0,"",VLOOKUP(V7,'Work DB'!$C:$BH,'Daily Report'!$A$31,FALSE))</f>
        <v/>
      </c>
      <c r="W31" s="62" t="str">
        <f>IF(VLOOKUP(W7,'Work DB'!$C:$BH,'Daily Report'!$A$31,FALSE)=0,"",VLOOKUP(W7,'Work DB'!$C:$BH,'Daily Report'!$A$31,FALSE))</f>
        <v/>
      </c>
      <c r="X31" s="62" t="str">
        <f>IF(VLOOKUP(X7,'Work DB'!$C:$BH,'Daily Report'!$A$31,FALSE)=0,"",VLOOKUP(X7,'Work DB'!$C:$BH,'Daily Report'!$A$31,FALSE))</f>
        <v/>
      </c>
      <c r="Y31" s="62" t="str">
        <f>IF(VLOOKUP(Y7,'Work DB'!$C:$BH,'Daily Report'!$A$31,FALSE)=0,"",VLOOKUP(Y7,'Work DB'!$C:$BH,'Daily Report'!$A$31,FALSE))</f>
        <v/>
      </c>
      <c r="Z31" s="62" t="str">
        <f>IF(VLOOKUP(Z7,'Work DB'!$C:$BH,'Daily Report'!$A$31,FALSE)=0,"",VLOOKUP(Z7,'Work DB'!$C:$BH,'Daily Report'!$A$31,FALSE))</f>
        <v/>
      </c>
      <c r="AA31" s="62" t="str">
        <f>IF(VLOOKUP(AA7,'Work DB'!$C:$BH,'Daily Report'!$A$31,FALSE)=0,"",VLOOKUP(AA7,'Work DB'!$C:$BH,'Daily Report'!$A$31,FALSE))</f>
        <v/>
      </c>
      <c r="AB31" s="62" t="str">
        <f>IF(VLOOKUP(AB7,'Work DB'!$C:$BH,'Daily Report'!$A$31,FALSE)=0,"",VLOOKUP(AB7,'Work DB'!$C:$BH,'Daily Report'!$A$31,FALSE))</f>
        <v/>
      </c>
      <c r="AC31" s="62" t="str">
        <f>IF(VLOOKUP(AC7,'Work DB'!$C:$BH,'Daily Report'!$A$31,FALSE)=0,"",VLOOKUP(AC7,'Work DB'!$C:$BH,'Daily Report'!$A$31,FALSE))</f>
        <v/>
      </c>
      <c r="AD31" s="62" t="str">
        <f>IF(VLOOKUP(AD7,'Work DB'!$C:$BH,'Daily Report'!$A$31,FALSE)=0,"",VLOOKUP(AD7,'Work DB'!$C:$BH,'Daily Report'!$A$31,FALSE))</f>
        <v/>
      </c>
      <c r="AE31" s="62" t="str">
        <f>IF(VLOOKUP(AE7,'Work DB'!$C:$BH,'Daily Report'!$A$31,FALSE)=0,"",VLOOKUP(AE7,'Work DB'!$C:$BH,'Daily Report'!$A$31,FALSE))</f>
        <v/>
      </c>
      <c r="AF31" s="62" t="str">
        <f>IF(VLOOKUP(AF7,'Work DB'!$C:$BH,'Daily Report'!$A$31,FALSE)=0,"",VLOOKUP(AF7,'Work DB'!$C:$BH,'Daily Report'!$A$31,FALSE))</f>
        <v/>
      </c>
      <c r="AG31" s="62" t="str">
        <f>IF(VLOOKUP(AG7,'Work DB'!$C:$BH,'Daily Report'!$A$31,FALSE)=0,"",VLOOKUP(AG7,'Work DB'!$C:$BH,'Daily Report'!$A$31,FALSE))</f>
        <v/>
      </c>
      <c r="AH31" s="62" t="str">
        <f>IF(VLOOKUP(AH7,'Work DB'!$C:$BH,'Daily Report'!$A$31,FALSE)=0,"",VLOOKUP(AH7,'Work DB'!$C:$BH,'Daily Report'!$A$31,FALSE))</f>
        <v/>
      </c>
      <c r="AI31" s="63" t="str">
        <f>IF(VLOOKUP(AI7,'Work DB'!$C:$BH,'Daily Report'!$A$31,FALSE)=0,"",VLOOKUP(AI7,'Work DB'!$C:$BH,'Daily Report'!$A$31,FALSE))</f>
        <v/>
      </c>
      <c r="AJ31" s="815">
        <f t="shared" si="10"/>
        <v>0</v>
      </c>
      <c r="AK31" s="681"/>
      <c r="AL31" s="681">
        <f>HLOOKUP(A31,'Work DB'!$1:$2,2,FALSE)</f>
        <v>0</v>
      </c>
      <c r="AM31" s="681"/>
      <c r="AN31" s="730"/>
      <c r="AO31" s="731"/>
      <c r="AP31" s="785"/>
      <c r="AQ31" s="786"/>
      <c r="AR31" s="260">
        <f t="shared" si="5"/>
        <v>0</v>
      </c>
      <c r="AT31" s="75">
        <f>AL31</f>
        <v>0</v>
      </c>
    </row>
    <row r="32" spans="1:46" s="1" customFormat="1" ht="51" hidden="1" x14ac:dyDescent="0.75">
      <c r="A32" s="84">
        <f>'Work DB'!W1</f>
        <v>21</v>
      </c>
      <c r="B32" s="805"/>
      <c r="C32" s="678"/>
      <c r="D32" s="678"/>
      <c r="E32" s="62" t="str">
        <f>IF(VLOOKUP(E7,'Work DB'!$C:$BH,'Daily Report'!$A$32,FALSE)=0,"",VLOOKUP(E7,'Work DB'!$C:$BH,'Daily Report'!$A$32,FALSE))</f>
        <v/>
      </c>
      <c r="F32" s="62" t="str">
        <f>IF(VLOOKUP(F7,'Work DB'!$C:$BH,'Daily Report'!$A$32,FALSE)=0,"",VLOOKUP(F7,'Work DB'!$C:$BH,'Daily Report'!$A$32,FALSE))</f>
        <v/>
      </c>
      <c r="G32" s="62" t="str">
        <f>IF(VLOOKUP(G7,'Work DB'!$C:$BH,'Daily Report'!$A$32,FALSE)=0,"",VLOOKUP(G7,'Work DB'!$C:$BH,'Daily Report'!$A$32,FALSE))</f>
        <v/>
      </c>
      <c r="H32" s="62" t="str">
        <f>IF(VLOOKUP(H7,'Work DB'!$C:$BH,'Daily Report'!$A$32,FALSE)=0,"",VLOOKUP(H7,'Work DB'!$C:$BH,'Daily Report'!$A$32,FALSE))</f>
        <v/>
      </c>
      <c r="I32" s="62" t="str">
        <f>IF(VLOOKUP(I7,'Work DB'!$C:$BH,'Daily Report'!$A$32,FALSE)=0,"",VLOOKUP(I7,'Work DB'!$C:$BH,'Daily Report'!$A$32,FALSE))</f>
        <v/>
      </c>
      <c r="J32" s="62" t="str">
        <f>IF(VLOOKUP(J7,'Work DB'!$C:$BH,'Daily Report'!$A$32,FALSE)=0,"",VLOOKUP(J7,'Work DB'!$C:$BH,'Daily Report'!$A$32,FALSE))</f>
        <v/>
      </c>
      <c r="K32" s="62" t="str">
        <f>IF(VLOOKUP(K7,'Work DB'!$C:$BH,'Daily Report'!$A$32,FALSE)=0,"",VLOOKUP(K7,'Work DB'!$C:$BH,'Daily Report'!$A$32,FALSE))</f>
        <v/>
      </c>
      <c r="L32" s="62" t="str">
        <f>IF(VLOOKUP(L7,'Work DB'!$C:$BH,'Daily Report'!$A$32,FALSE)=0,"",VLOOKUP(L7,'Work DB'!$C:$BH,'Daily Report'!$A$32,FALSE))</f>
        <v/>
      </c>
      <c r="M32" s="62" t="str">
        <f>IF(VLOOKUP(M7,'Work DB'!$C:$BH,'Daily Report'!$A$32,FALSE)=0,"",VLOOKUP(M7,'Work DB'!$C:$BH,'Daily Report'!$A$32,FALSE))</f>
        <v/>
      </c>
      <c r="N32" s="62" t="str">
        <f>IF(VLOOKUP(N7,'Work DB'!$C:$BH,'Daily Report'!$A$32,FALSE)=0,"",VLOOKUP(N7,'Work DB'!$C:$BH,'Daily Report'!$A$32,FALSE))</f>
        <v/>
      </c>
      <c r="O32" s="62" t="str">
        <f>IF(VLOOKUP(O7,'Work DB'!$C:$BH,'Daily Report'!$A$32,FALSE)=0,"",VLOOKUP(O7,'Work DB'!$C:$BH,'Daily Report'!$A$32,FALSE))</f>
        <v/>
      </c>
      <c r="P32" s="62" t="str">
        <f>IF(VLOOKUP(P7,'Work DB'!$C:$BH,'Daily Report'!$A$32,FALSE)=0,"",VLOOKUP(P7,'Work DB'!$C:$BH,'Daily Report'!$A$32,FALSE))</f>
        <v/>
      </c>
      <c r="Q32" s="62" t="str">
        <f>IF(VLOOKUP(Q7,'Work DB'!$C:$BH,'Daily Report'!$A$32,FALSE)=0,"",VLOOKUP(Q7,'Work DB'!$C:$BH,'Daily Report'!$A$32,FALSE))</f>
        <v/>
      </c>
      <c r="R32" s="62" t="str">
        <f>IF(VLOOKUP(R7,'Work DB'!$C:$BH,'Daily Report'!$A$32,FALSE)=0,"",VLOOKUP(R7,'Work DB'!$C:$BH,'Daily Report'!$A$32,FALSE))</f>
        <v/>
      </c>
      <c r="S32" s="62" t="str">
        <f>IF(VLOOKUP(S7,'Work DB'!$C:$BH,'Daily Report'!$A$32,FALSE)=0,"",VLOOKUP(S7,'Work DB'!$C:$BH,'Daily Report'!$A$32,FALSE))</f>
        <v/>
      </c>
      <c r="T32" s="62" t="str">
        <f>IF(VLOOKUP(T7,'Work DB'!$C:$BH,'Daily Report'!$A$32,FALSE)=0,"",VLOOKUP(T7,'Work DB'!$C:$BH,'Daily Report'!$A$32,FALSE))</f>
        <v/>
      </c>
      <c r="U32" s="62" t="str">
        <f>IF(VLOOKUP(U7,'Work DB'!$C:$BH,'Daily Report'!$A$32,FALSE)=0,"",VLOOKUP(U7,'Work DB'!$C:$BH,'Daily Report'!$A$32,FALSE))</f>
        <v/>
      </c>
      <c r="V32" s="62" t="str">
        <f>IF(VLOOKUP(V7,'Work DB'!$C:$BH,'Daily Report'!$A$32,FALSE)=0,"",VLOOKUP(V7,'Work DB'!$C:$BH,'Daily Report'!$A$32,FALSE))</f>
        <v/>
      </c>
      <c r="W32" s="62" t="str">
        <f>IF(VLOOKUP(W7,'Work DB'!$C:$BH,'Daily Report'!$A$32,FALSE)=0,"",VLOOKUP(W7,'Work DB'!$C:$BH,'Daily Report'!$A$32,FALSE))</f>
        <v/>
      </c>
      <c r="X32" s="62" t="str">
        <f>IF(VLOOKUP(X7,'Work DB'!$C:$BH,'Daily Report'!$A$32,FALSE)=0,"",VLOOKUP(X7,'Work DB'!$C:$BH,'Daily Report'!$A$32,FALSE))</f>
        <v/>
      </c>
      <c r="Y32" s="62" t="str">
        <f>IF(VLOOKUP(Y7,'Work DB'!$C:$BH,'Daily Report'!$A$32,FALSE)=0,"",VLOOKUP(Y7,'Work DB'!$C:$BH,'Daily Report'!$A$32,FALSE))</f>
        <v/>
      </c>
      <c r="Z32" s="62" t="str">
        <f>IF(VLOOKUP(Z7,'Work DB'!$C:$BH,'Daily Report'!$A$32,FALSE)=0,"",VLOOKUP(Z7,'Work DB'!$C:$BH,'Daily Report'!$A$32,FALSE))</f>
        <v/>
      </c>
      <c r="AA32" s="62" t="str">
        <f>IF(VLOOKUP(AA7,'Work DB'!$C:$BH,'Daily Report'!$A$32,FALSE)=0,"",VLOOKUP(AA7,'Work DB'!$C:$BH,'Daily Report'!$A$32,FALSE))</f>
        <v/>
      </c>
      <c r="AB32" s="62" t="str">
        <f>IF(VLOOKUP(AB7,'Work DB'!$C:$BH,'Daily Report'!$A$32,FALSE)=0,"",VLOOKUP(AB7,'Work DB'!$C:$BH,'Daily Report'!$A$32,FALSE))</f>
        <v/>
      </c>
      <c r="AC32" s="62" t="str">
        <f>IF(VLOOKUP(AC7,'Work DB'!$C:$BH,'Daily Report'!$A$32,FALSE)=0,"",VLOOKUP(AC7,'Work DB'!$C:$BH,'Daily Report'!$A$32,FALSE))</f>
        <v/>
      </c>
      <c r="AD32" s="62" t="str">
        <f>IF(VLOOKUP(AD7,'Work DB'!$C:$BH,'Daily Report'!$A$32,FALSE)=0,"",VLOOKUP(AD7,'Work DB'!$C:$BH,'Daily Report'!$A$32,FALSE))</f>
        <v/>
      </c>
      <c r="AE32" s="62" t="str">
        <f>IF(VLOOKUP(AE7,'Work DB'!$C:$BH,'Daily Report'!$A$32,FALSE)=0,"",VLOOKUP(AE7,'Work DB'!$C:$BH,'Daily Report'!$A$32,FALSE))</f>
        <v/>
      </c>
      <c r="AF32" s="62" t="str">
        <f>IF(VLOOKUP(AF7,'Work DB'!$C:$BH,'Daily Report'!$A$32,FALSE)=0,"",VLOOKUP(AF7,'Work DB'!$C:$BH,'Daily Report'!$A$32,FALSE))</f>
        <v/>
      </c>
      <c r="AG32" s="62" t="str">
        <f>IF(VLOOKUP(AG7,'Work DB'!$C:$BH,'Daily Report'!$A$32,FALSE)=0,"",VLOOKUP(AG7,'Work DB'!$C:$BH,'Daily Report'!$A$32,FALSE))</f>
        <v/>
      </c>
      <c r="AH32" s="62" t="str">
        <f>IF(VLOOKUP(AH7,'Work DB'!$C:$BH,'Daily Report'!$A$32,FALSE)=0,"",VLOOKUP(AH7,'Work DB'!$C:$BH,'Daily Report'!$A$32,FALSE))</f>
        <v/>
      </c>
      <c r="AI32" s="63" t="str">
        <f>IF(VLOOKUP(AI7,'Work DB'!$C:$BH,'Daily Report'!$A$32,FALSE)=0,"",VLOOKUP(AI7,'Work DB'!$C:$BH,'Daily Report'!$A$32,FALSE))</f>
        <v/>
      </c>
      <c r="AJ32" s="815">
        <f t="shared" si="10"/>
        <v>0</v>
      </c>
      <c r="AK32" s="681"/>
      <c r="AL32" s="681">
        <f>HLOOKUP(A32,'Work DB'!$1:$2,2,FALSE)</f>
        <v>0</v>
      </c>
      <c r="AM32" s="681"/>
      <c r="AN32" s="730"/>
      <c r="AO32" s="731"/>
      <c r="AP32" s="785"/>
      <c r="AQ32" s="786"/>
      <c r="AR32" s="260">
        <f t="shared" si="5"/>
        <v>0</v>
      </c>
      <c r="AT32" s="75">
        <f>AL32</f>
        <v>0</v>
      </c>
    </row>
    <row r="33" spans="1:46" s="1" customFormat="1" ht="51.75" hidden="1" thickBot="1" x14ac:dyDescent="0.8">
      <c r="A33" s="84">
        <f>'Work DB'!Y1</f>
        <v>23</v>
      </c>
      <c r="B33" s="805"/>
      <c r="C33" s="697"/>
      <c r="D33" s="697"/>
      <c r="E33" s="64" t="str">
        <f>IF(VLOOKUP(E7,'Work DB'!$C:$BH,'Daily Report'!$A$33,FALSE)=0,"",VLOOKUP(E7,'Work DB'!$C:$BH,'Daily Report'!$A$33,FALSE))</f>
        <v/>
      </c>
      <c r="F33" s="64" t="str">
        <f>IF(VLOOKUP(F7,'Work DB'!$C:$BH,'Daily Report'!$A$33,FALSE)=0,"",VLOOKUP(F7,'Work DB'!$C:$BH,'Daily Report'!$A$33,FALSE))</f>
        <v/>
      </c>
      <c r="G33" s="64" t="str">
        <f>IF(VLOOKUP(G7,'Work DB'!$C:$BH,'Daily Report'!$A$33,FALSE)=0,"",VLOOKUP(G7,'Work DB'!$C:$BH,'Daily Report'!$A$33,FALSE))</f>
        <v/>
      </c>
      <c r="H33" s="64" t="str">
        <f>IF(VLOOKUP(H7,'Work DB'!$C:$BH,'Daily Report'!$A$33,FALSE)=0,"",VLOOKUP(H7,'Work DB'!$C:$BH,'Daily Report'!$A$33,FALSE))</f>
        <v/>
      </c>
      <c r="I33" s="64" t="str">
        <f>IF(VLOOKUP(I7,'Work DB'!$C:$BH,'Daily Report'!$A$33,FALSE)=0,"",VLOOKUP(I7,'Work DB'!$C:$BH,'Daily Report'!$A$33,FALSE))</f>
        <v/>
      </c>
      <c r="J33" s="64" t="str">
        <f>IF(VLOOKUP(J7,'Work DB'!$C:$BH,'Daily Report'!$A$33,FALSE)=0,"",VLOOKUP(J7,'Work DB'!$C:$BH,'Daily Report'!$A$33,FALSE))</f>
        <v/>
      </c>
      <c r="K33" s="64" t="str">
        <f>IF(VLOOKUP(K7,'Work DB'!$C:$BH,'Daily Report'!$A$33,FALSE)=0,"",VLOOKUP(K7,'Work DB'!$C:$BH,'Daily Report'!$A$33,FALSE))</f>
        <v/>
      </c>
      <c r="L33" s="64" t="str">
        <f>IF(VLOOKUP(L7,'Work DB'!$C:$BH,'Daily Report'!$A$33,FALSE)=0,"",VLOOKUP(L7,'Work DB'!$C:$BH,'Daily Report'!$A$33,FALSE))</f>
        <v/>
      </c>
      <c r="M33" s="64" t="str">
        <f>IF(VLOOKUP(M7,'Work DB'!$C:$BH,'Daily Report'!$A$33,FALSE)=0,"",VLOOKUP(M7,'Work DB'!$C:$BH,'Daily Report'!$A$33,FALSE))</f>
        <v/>
      </c>
      <c r="N33" s="64" t="str">
        <f>IF(VLOOKUP(N7,'Work DB'!$C:$BH,'Daily Report'!$A$33,FALSE)=0,"",VLOOKUP(N7,'Work DB'!$C:$BH,'Daily Report'!$A$33,FALSE))</f>
        <v/>
      </c>
      <c r="O33" s="64" t="str">
        <f>IF(VLOOKUP(O7,'Work DB'!$C:$BH,'Daily Report'!$A$33,FALSE)=0,"",VLOOKUP(O7,'Work DB'!$C:$BH,'Daily Report'!$A$33,FALSE))</f>
        <v/>
      </c>
      <c r="P33" s="64" t="str">
        <f>IF(VLOOKUP(P7,'Work DB'!$C:$BH,'Daily Report'!$A$33,FALSE)=0,"",VLOOKUP(P7,'Work DB'!$C:$BH,'Daily Report'!$A$33,FALSE))</f>
        <v/>
      </c>
      <c r="Q33" s="64" t="str">
        <f>IF(VLOOKUP(Q7,'Work DB'!$C:$BH,'Daily Report'!$A$33,FALSE)=0,"",VLOOKUP(Q7,'Work DB'!$C:$BH,'Daily Report'!$A$33,FALSE))</f>
        <v/>
      </c>
      <c r="R33" s="64" t="str">
        <f>IF(VLOOKUP(R7,'Work DB'!$C:$BH,'Daily Report'!$A$33,FALSE)=0,"",VLOOKUP(R7,'Work DB'!$C:$BH,'Daily Report'!$A$33,FALSE))</f>
        <v/>
      </c>
      <c r="S33" s="64" t="str">
        <f>IF(VLOOKUP(S7,'Work DB'!$C:$BH,'Daily Report'!$A$33,FALSE)=0,"",VLOOKUP(S7,'Work DB'!$C:$BH,'Daily Report'!$A$33,FALSE))</f>
        <v/>
      </c>
      <c r="T33" s="64" t="str">
        <f>IF(VLOOKUP(T7,'Work DB'!$C:$BH,'Daily Report'!$A$33,FALSE)=0,"",VLOOKUP(T7,'Work DB'!$C:$BH,'Daily Report'!$A$33,FALSE))</f>
        <v/>
      </c>
      <c r="U33" s="64" t="str">
        <f>IF(VLOOKUP(U7,'Work DB'!$C:$BH,'Daily Report'!$A$33,FALSE)=0,"",VLOOKUP(U7,'Work DB'!$C:$BH,'Daily Report'!$A$33,FALSE))</f>
        <v/>
      </c>
      <c r="V33" s="64" t="str">
        <f>IF(VLOOKUP(V7,'Work DB'!$C:$BH,'Daily Report'!$A$33,FALSE)=0,"",VLOOKUP(V7,'Work DB'!$C:$BH,'Daily Report'!$A$33,FALSE))</f>
        <v/>
      </c>
      <c r="W33" s="64" t="str">
        <f>IF(VLOOKUP(W7,'Work DB'!$C:$BH,'Daily Report'!$A$33,FALSE)=0,"",VLOOKUP(W7,'Work DB'!$C:$BH,'Daily Report'!$A$33,FALSE))</f>
        <v/>
      </c>
      <c r="X33" s="64" t="str">
        <f>IF(VLOOKUP(X7,'Work DB'!$C:$BH,'Daily Report'!$A$33,FALSE)=0,"",VLOOKUP(X7,'Work DB'!$C:$BH,'Daily Report'!$A$33,FALSE))</f>
        <v/>
      </c>
      <c r="Y33" s="64" t="str">
        <f>IF(VLOOKUP(Y7,'Work DB'!$C:$BH,'Daily Report'!$A$33,FALSE)=0,"",VLOOKUP(Y7,'Work DB'!$C:$BH,'Daily Report'!$A$33,FALSE))</f>
        <v/>
      </c>
      <c r="Z33" s="64" t="str">
        <f>IF(VLOOKUP(Z7,'Work DB'!$C:$BH,'Daily Report'!$A$33,FALSE)=0,"",VLOOKUP(Z7,'Work DB'!$C:$BH,'Daily Report'!$A$33,FALSE))</f>
        <v/>
      </c>
      <c r="AA33" s="64" t="str">
        <f>IF(VLOOKUP(AA7,'Work DB'!$C:$BH,'Daily Report'!$A$33,FALSE)=0,"",VLOOKUP(AA7,'Work DB'!$C:$BH,'Daily Report'!$A$33,FALSE))</f>
        <v/>
      </c>
      <c r="AB33" s="64" t="str">
        <f>IF(VLOOKUP(AB7,'Work DB'!$C:$BH,'Daily Report'!$A$33,FALSE)=0,"",VLOOKUP(AB7,'Work DB'!$C:$BH,'Daily Report'!$A$33,FALSE))</f>
        <v/>
      </c>
      <c r="AC33" s="64" t="str">
        <f>IF(VLOOKUP(AC7,'Work DB'!$C:$BH,'Daily Report'!$A$33,FALSE)=0,"",VLOOKUP(AC7,'Work DB'!$C:$BH,'Daily Report'!$A$33,FALSE))</f>
        <v/>
      </c>
      <c r="AD33" s="64" t="str">
        <f>IF(VLOOKUP(AD7,'Work DB'!$C:$BH,'Daily Report'!$A$33,FALSE)=0,"",VLOOKUP(AD7,'Work DB'!$C:$BH,'Daily Report'!$A$33,FALSE))</f>
        <v/>
      </c>
      <c r="AE33" s="64" t="str">
        <f>IF(VLOOKUP(AE7,'Work DB'!$C:$BH,'Daily Report'!$A$33,FALSE)=0,"",VLOOKUP(AE7,'Work DB'!$C:$BH,'Daily Report'!$A$33,FALSE))</f>
        <v/>
      </c>
      <c r="AF33" s="64" t="str">
        <f>IF(VLOOKUP(AF7,'Work DB'!$C:$BH,'Daily Report'!$A$33,FALSE)=0,"",VLOOKUP(AF7,'Work DB'!$C:$BH,'Daily Report'!$A$33,FALSE))</f>
        <v/>
      </c>
      <c r="AG33" s="64" t="str">
        <f>IF(VLOOKUP(AG7,'Work DB'!$C:$BH,'Daily Report'!$A$33,FALSE)=0,"",VLOOKUP(AG7,'Work DB'!$C:$BH,'Daily Report'!$A$33,FALSE))</f>
        <v/>
      </c>
      <c r="AH33" s="64" t="str">
        <f>IF(VLOOKUP(AH7,'Work DB'!$C:$BH,'Daily Report'!$A$33,FALSE)=0,"",VLOOKUP(AH7,'Work DB'!$C:$BH,'Daily Report'!$A$33,FALSE))</f>
        <v/>
      </c>
      <c r="AI33" s="65" t="str">
        <f>IF(VLOOKUP(AI7,'Work DB'!$C:$BH,'Daily Report'!$A$33,FALSE)=0,"",VLOOKUP(AI7,'Work DB'!$C:$BH,'Daily Report'!$A$33,FALSE))</f>
        <v/>
      </c>
      <c r="AJ33" s="818">
        <f t="shared" si="10"/>
        <v>0</v>
      </c>
      <c r="AK33" s="782"/>
      <c r="AL33" s="782">
        <f>HLOOKUP(A33,'Work DB'!$1:$2,2,FALSE)</f>
        <v>0</v>
      </c>
      <c r="AM33" s="782"/>
      <c r="AN33" s="730"/>
      <c r="AO33" s="731"/>
      <c r="AP33" s="785"/>
      <c r="AQ33" s="786"/>
      <c r="AR33" s="260">
        <f t="shared" si="5"/>
        <v>0</v>
      </c>
      <c r="AT33" s="75">
        <v>1</v>
      </c>
    </row>
    <row r="34" spans="1:46" s="1" customFormat="1" ht="62.25" thickTop="1" x14ac:dyDescent="0.75">
      <c r="A34" s="6"/>
      <c r="B34" s="805"/>
      <c r="C34" s="736" t="s">
        <v>4</v>
      </c>
      <c r="D34" s="736"/>
      <c r="E34" s="37">
        <f t="shared" ref="E34:AI34" si="11">IF(1*SUM(E28:E33)&gt;0,1*SUM(E28:E33),"")</f>
        <v>2520.73</v>
      </c>
      <c r="F34" s="37">
        <f t="shared" si="11"/>
        <v>3049.6124999999997</v>
      </c>
      <c r="G34" s="37">
        <f t="shared" si="11"/>
        <v>3299.3025000000002</v>
      </c>
      <c r="H34" s="37">
        <f t="shared" si="11"/>
        <v>434</v>
      </c>
      <c r="I34" s="37">
        <f t="shared" si="11"/>
        <v>3510.4500000000003</v>
      </c>
      <c r="J34" s="37">
        <f t="shared" si="11"/>
        <v>3409</v>
      </c>
      <c r="K34" s="37">
        <f t="shared" si="11"/>
        <v>3488.6550000000002</v>
      </c>
      <c r="L34" s="37">
        <f t="shared" si="11"/>
        <v>3166.5274999999997</v>
      </c>
      <c r="M34" s="37">
        <f t="shared" si="11"/>
        <v>3759.24</v>
      </c>
      <c r="N34" s="37">
        <f t="shared" si="11"/>
        <v>4095.77</v>
      </c>
      <c r="O34" s="37">
        <f t="shared" si="11"/>
        <v>2431.1424999999999</v>
      </c>
      <c r="P34" s="37">
        <f t="shared" si="11"/>
        <v>3806.8824999999997</v>
      </c>
      <c r="Q34" s="37">
        <f t="shared" si="11"/>
        <v>3753.165</v>
      </c>
      <c r="R34" s="37">
        <f t="shared" si="11"/>
        <v>3826.2174999999997</v>
      </c>
      <c r="S34" s="37" t="str">
        <f t="shared" si="11"/>
        <v/>
      </c>
      <c r="T34" s="37" t="str">
        <f t="shared" si="11"/>
        <v/>
      </c>
      <c r="U34" s="37" t="str">
        <f t="shared" si="11"/>
        <v/>
      </c>
      <c r="V34" s="37" t="str">
        <f t="shared" si="11"/>
        <v/>
      </c>
      <c r="W34" s="37" t="str">
        <f t="shared" si="11"/>
        <v/>
      </c>
      <c r="X34" s="37" t="str">
        <f t="shared" si="11"/>
        <v/>
      </c>
      <c r="Y34" s="37" t="str">
        <f t="shared" si="11"/>
        <v/>
      </c>
      <c r="Z34" s="37" t="str">
        <f t="shared" si="11"/>
        <v/>
      </c>
      <c r="AA34" s="37" t="str">
        <f t="shared" si="11"/>
        <v/>
      </c>
      <c r="AB34" s="37" t="str">
        <f t="shared" si="11"/>
        <v/>
      </c>
      <c r="AC34" s="37" t="str">
        <f t="shared" si="11"/>
        <v/>
      </c>
      <c r="AD34" s="37">
        <f t="shared" si="11"/>
        <v>1156.9624999999999</v>
      </c>
      <c r="AE34" s="37">
        <f t="shared" si="11"/>
        <v>1659.9375000000002</v>
      </c>
      <c r="AF34" s="37">
        <f t="shared" si="11"/>
        <v>1344.9825000000001</v>
      </c>
      <c r="AG34" s="37">
        <f t="shared" si="11"/>
        <v>1512.9974999999999</v>
      </c>
      <c r="AH34" s="37" t="str">
        <f t="shared" si="11"/>
        <v/>
      </c>
      <c r="AI34" s="69" t="str">
        <f t="shared" si="11"/>
        <v/>
      </c>
      <c r="AJ34" s="823">
        <f>SUM(AJ28:AK33)</f>
        <v>50225.574999999997</v>
      </c>
      <c r="AK34" s="738"/>
      <c r="AL34" s="738">
        <f>SUM(AL28:AM33)</f>
        <v>453778.84750000015</v>
      </c>
      <c r="AM34" s="738"/>
      <c r="AN34" s="730"/>
      <c r="AO34" s="731"/>
      <c r="AP34" s="785"/>
      <c r="AQ34" s="786"/>
      <c r="AR34" s="260">
        <f t="shared" si="5"/>
        <v>50225.574999999997</v>
      </c>
      <c r="AT34" s="75">
        <v>1</v>
      </c>
    </row>
    <row r="35" spans="1:46" s="1" customFormat="1" ht="81.75" thickBot="1" x14ac:dyDescent="0.8">
      <c r="A35" s="51"/>
      <c r="B35" s="806"/>
      <c r="C35" s="810" t="s">
        <v>33</v>
      </c>
      <c r="D35" s="810"/>
      <c r="E35" s="70">
        <f>IF(1*SUM(E28:E33)&lt;=0,"",AVERAGEIFS($E$34:E34,$E$34:E34,"&gt;"&amp;0))</f>
        <v>2520.73</v>
      </c>
      <c r="F35" s="70">
        <f>IF(1*SUM(F28:F33)&lt;=0,"",AVERAGEIFS($E$34:F34,$E$34:F34,"&gt;"&amp;0))</f>
        <v>2785.1712499999999</v>
      </c>
      <c r="G35" s="70">
        <f>IF(1*SUM(G28:G33)&lt;=0,"",AVERAGEIFS($E$34:G34,$E$34:G34,"&gt;"&amp;0))</f>
        <v>2956.5483333333336</v>
      </c>
      <c r="H35" s="70">
        <f>IF(1*SUM(H28:H33)&lt;=0,"",AVERAGEIFS($E$34:H34,$E$34:H34,"&gt;"&amp;0))</f>
        <v>2325.9112500000001</v>
      </c>
      <c r="I35" s="70">
        <f>IF(1*SUM(I28:I33)&lt;=0,"",AVERAGEIFS($E$34:I34,$E$34:I34,"&gt;"&amp;0))</f>
        <v>2562.8190000000004</v>
      </c>
      <c r="J35" s="70">
        <f>IF(1*SUM(J28:J33)&lt;=0,"",AVERAGEIFS($E$34:J34,$E$34:J34,"&gt;"&amp;0))</f>
        <v>2703.8491666666669</v>
      </c>
      <c r="K35" s="70">
        <f>IF(1*SUM(K28:K33)&lt;=0,"",AVERAGEIFS($E$34:K34,$E$34:K34,"&gt;"&amp;0))</f>
        <v>2815.9642857142858</v>
      </c>
      <c r="L35" s="70">
        <f>IF(1*SUM(L28:L33)&lt;=0,"",AVERAGEIFS($E$34:L34,$E$34:L34,"&gt;"&amp;0))</f>
        <v>2859.7846875</v>
      </c>
      <c r="M35" s="70">
        <f>IF(1*SUM(M28:M33)&lt;=0,"",AVERAGEIFS($E$34:M34,$E$34:M34,"&gt;"&amp;0))</f>
        <v>2959.7241666666669</v>
      </c>
      <c r="N35" s="70">
        <f>IF(1*SUM(N28:N33)&lt;=0,"",AVERAGEIFS($E$34:N34,$E$34:N34,"&gt;"&amp;0))</f>
        <v>3073.3287500000001</v>
      </c>
      <c r="O35" s="70">
        <f>IF(1*SUM(O28:O33)&lt;=0,"",AVERAGEIFS($E$34:O34,$E$34:O34,"&gt;"&amp;0))</f>
        <v>3014.9481818181816</v>
      </c>
      <c r="P35" s="70">
        <f>IF(1*SUM(P28:P33)&lt;=0,"",AVERAGEIFS($E$34:P34,$E$34:P34,"&gt;"&amp;0))</f>
        <v>3080.9427083333335</v>
      </c>
      <c r="Q35" s="70">
        <f>IF(1*SUM(Q28:Q33)&lt;=0,"",AVERAGEIFS($E$34:Q34,$E$34:Q34,"&gt;"&amp;0))</f>
        <v>3132.6521153846156</v>
      </c>
      <c r="R35" s="70">
        <f>IF(1*SUM(R28:R33)&lt;=0,"",AVERAGEIFS($E$34:R34,$E$34:R34,"&gt;"&amp;0))</f>
        <v>3182.1925000000001</v>
      </c>
      <c r="S35" s="70" t="str">
        <f>IF(1*SUM(S28:S33)&lt;=0,"",AVERAGEIFS($E$34:S34,$E$34:S34,"&gt;"&amp;0))</f>
        <v/>
      </c>
      <c r="T35" s="70" t="str">
        <f>IF(1*SUM(T28:T33)&lt;=0,"",AVERAGEIFS($E$34:T34,$E$34:T34,"&gt;"&amp;0))</f>
        <v/>
      </c>
      <c r="U35" s="70" t="str">
        <f>IF(1*SUM(U28:U33)&lt;=0,"",AVERAGEIFS($E$34:U34,$E$34:U34,"&gt;"&amp;0))</f>
        <v/>
      </c>
      <c r="V35" s="70" t="str">
        <f>IF(1*SUM(V28:V33)&lt;=0,"",AVERAGEIFS($E$34:V34,$E$34:V34,"&gt;"&amp;0))</f>
        <v/>
      </c>
      <c r="W35" s="70" t="str">
        <f>IF(1*SUM(W28:W33)&lt;=0,"",AVERAGEIFS($E$34:W34,$E$34:W34,"&gt;"&amp;0))</f>
        <v/>
      </c>
      <c r="X35" s="70" t="str">
        <f>IF(1*SUM(X28:X33)&lt;=0,"",AVERAGEIFS($E$34:X34,$E$34:X34,"&gt;"&amp;0))</f>
        <v/>
      </c>
      <c r="Y35" s="70" t="str">
        <f>IF(1*SUM(Y28:Y33)&lt;=0,"",AVERAGEIFS($E$34:Y34,$E$34:Y34,"&gt;"&amp;0))</f>
        <v/>
      </c>
      <c r="Z35" s="70" t="str">
        <f>IF(1*SUM(Z28:Z33)&lt;=0,"",AVERAGEIFS($E$34:Z34,$E$34:Z34,"&gt;"&amp;0))</f>
        <v/>
      </c>
      <c r="AA35" s="70" t="str">
        <f>IF(1*SUM(AA28:AA33)&lt;=0,"",AVERAGEIFS($E$34:AA34,$E$34:AA34,"&gt;"&amp;0))</f>
        <v/>
      </c>
      <c r="AB35" s="70" t="str">
        <f>IF(1*SUM(AB28:AB33)&lt;=0,"",AVERAGEIFS($E$34:AB34,$E$34:AB34,"&gt;"&amp;0))</f>
        <v/>
      </c>
      <c r="AC35" s="70" t="str">
        <f>IF(1*SUM(AC28:AC33)&lt;=0,"",AVERAGEIFS($E$34:AC34,$E$34:AC34,"&gt;"&amp;0))</f>
        <v/>
      </c>
      <c r="AD35" s="70">
        <f>IF(1*SUM(AD28:AD33)&lt;=0,"",AVERAGEIFS($E$34:AD34,$E$34:AD34,"&gt;"&amp;0))</f>
        <v>3047.1771666666668</v>
      </c>
      <c r="AE35" s="70">
        <f>IF(1*SUM(AE28:AE33)&lt;=0,"",AVERAGEIFS($E$34:AE34,$E$34:AE34,"&gt;"&amp;0))</f>
        <v>2960.4746875000001</v>
      </c>
      <c r="AF35" s="70">
        <f>IF(1*SUM(AF28:AF33)&lt;=0,"",AVERAGEIFS($E$34:AF34,$E$34:AF34,"&gt;"&amp;0))</f>
        <v>2865.4457352941176</v>
      </c>
      <c r="AG35" s="70">
        <f>IF(1*SUM(AG28:AG33)&lt;=0,"",AVERAGEIFS($E$34:AG34,$E$34:AG34,"&gt;"&amp;0))</f>
        <v>2790.3097222222223</v>
      </c>
      <c r="AH35" s="70" t="str">
        <f>IF(1*SUM(AH28:AH33)&lt;=0,"",AVERAGEIFS($E$34:AH34,$E$34:AH34,"&gt;"&amp;0))</f>
        <v/>
      </c>
      <c r="AI35" s="71" t="str">
        <f>IF(1*SUM(AI28:AI33)&lt;=0,"",AVERAGEIFS($E$34:AI34,$E$34:AI34,"&gt;"&amp;0))</f>
        <v/>
      </c>
      <c r="AJ35" s="814">
        <f>IF(AJ34=0,0,(AVERAGEIFS($E$34:AI34,$E$34:AI34,"&gt;"&amp;0)))</f>
        <v>2790.3097222222223</v>
      </c>
      <c r="AK35" s="813"/>
      <c r="AL35" s="812"/>
      <c r="AM35" s="813"/>
      <c r="AN35" s="732"/>
      <c r="AO35" s="733"/>
      <c r="AP35" s="787"/>
      <c r="AQ35" s="788"/>
      <c r="AR35" s="260">
        <f t="shared" si="5"/>
        <v>2790.3097222222223</v>
      </c>
      <c r="AT35" s="3">
        <v>1</v>
      </c>
    </row>
    <row r="36" spans="1:46" s="45" customFormat="1" ht="9.75" customHeight="1" thickBot="1" x14ac:dyDescent="0.8">
      <c r="A36" s="38"/>
      <c r="B36" s="39"/>
      <c r="C36" s="40"/>
      <c r="D36" s="40"/>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570"/>
      <c r="AK36" s="568"/>
      <c r="AL36" s="38"/>
      <c r="AM36" s="38"/>
      <c r="AN36" s="44"/>
      <c r="AO36" s="44"/>
      <c r="AR36" s="260">
        <f t="shared" si="5"/>
        <v>0</v>
      </c>
      <c r="AT36" s="38">
        <v>1</v>
      </c>
    </row>
    <row r="37" spans="1:46" s="1" customFormat="1" ht="51.75" thickBot="1" x14ac:dyDescent="0.8">
      <c r="A37" s="84">
        <f>'Work DB'!Z1</f>
        <v>24</v>
      </c>
      <c r="B37" s="801" t="s">
        <v>453</v>
      </c>
      <c r="C37" s="802"/>
      <c r="D37" s="803"/>
      <c r="E37" s="304" t="str">
        <f>IF(VLOOKUP(E7,'Work DB'!$C:$BH,'Daily Report'!$A$37,FALSE)=0,"",VLOOKUP(E7,'Work DB'!$C:$BH,'Daily Report'!$A$37,FALSE))</f>
        <v/>
      </c>
      <c r="F37" s="304" t="str">
        <f>IF(VLOOKUP(F7,'Work DB'!$C:$BH,'Daily Report'!$A$37,FALSE)=0,"",VLOOKUP(F7,'Work DB'!$C:$BH,'Daily Report'!$A$37,FALSE))</f>
        <v/>
      </c>
      <c r="G37" s="304" t="str">
        <f>IF(VLOOKUP(G7,'Work DB'!$C:$BH,'Daily Report'!$A$37,FALSE)=0,"",VLOOKUP(G7,'Work DB'!$C:$BH,'Daily Report'!$A$37,FALSE))</f>
        <v/>
      </c>
      <c r="H37" s="304" t="str">
        <f>IF(VLOOKUP(H7,'Work DB'!$C:$BH,'Daily Report'!$A$37,FALSE)=0,"",VLOOKUP(H7,'Work DB'!$C:$BH,'Daily Report'!$A$37,FALSE))</f>
        <v/>
      </c>
      <c r="I37" s="304" t="str">
        <f>IF(VLOOKUP(I7,'Work DB'!$C:$BH,'Daily Report'!$A$37,FALSE)=0,"",VLOOKUP(I7,'Work DB'!$C:$BH,'Daily Report'!$A$37,FALSE))</f>
        <v/>
      </c>
      <c r="J37" s="304" t="str">
        <f>IF(VLOOKUP(J7,'Work DB'!$C:$BH,'Daily Report'!$A$37,FALSE)=0,"",VLOOKUP(J7,'Work DB'!$C:$BH,'Daily Report'!$A$37,FALSE))</f>
        <v/>
      </c>
      <c r="K37" s="304" t="str">
        <f>IF(VLOOKUP(K7,'Work DB'!$C:$BH,'Daily Report'!$A$37,FALSE)=0,"",VLOOKUP(K7,'Work DB'!$C:$BH,'Daily Report'!$A$37,FALSE))</f>
        <v/>
      </c>
      <c r="L37" s="304" t="str">
        <f>IF(VLOOKUP(L7,'Work DB'!$C:$BH,'Daily Report'!$A$37,FALSE)=0,"",VLOOKUP(L7,'Work DB'!$C:$BH,'Daily Report'!$A$37,FALSE))</f>
        <v/>
      </c>
      <c r="M37" s="304" t="str">
        <f>IF(VLOOKUP(M7,'Work DB'!$C:$BH,'Daily Report'!$A$37,FALSE)=0,"",VLOOKUP(M7,'Work DB'!$C:$BH,'Daily Report'!$A$37,FALSE))</f>
        <v/>
      </c>
      <c r="N37" s="304" t="str">
        <f>IF(VLOOKUP(N7,'Work DB'!$C:$BH,'Daily Report'!$A$37,FALSE)=0,"",VLOOKUP(N7,'Work DB'!$C:$BH,'Daily Report'!$A$37,FALSE))</f>
        <v/>
      </c>
      <c r="O37" s="304" t="str">
        <f>IF(VLOOKUP(O7,'Work DB'!$C:$BH,'Daily Report'!$A$37,FALSE)=0,"",VLOOKUP(O7,'Work DB'!$C:$BH,'Daily Report'!$A$37,FALSE))</f>
        <v/>
      </c>
      <c r="P37" s="304" t="str">
        <f>IF(VLOOKUP(P7,'Work DB'!$C:$BH,'Daily Report'!$A$37,FALSE)=0,"",VLOOKUP(P7,'Work DB'!$C:$BH,'Daily Report'!$A$37,FALSE))</f>
        <v/>
      </c>
      <c r="Q37" s="304" t="str">
        <f>IF(VLOOKUP(Q7,'Work DB'!$C:$BH,'Daily Report'!$A$37,FALSE)=0,"",VLOOKUP(Q7,'Work DB'!$C:$BH,'Daily Report'!$A$37,FALSE))</f>
        <v/>
      </c>
      <c r="R37" s="304" t="str">
        <f>IF(VLOOKUP(R7,'Work DB'!$C:$BH,'Daily Report'!$A$37,FALSE)=0,"",VLOOKUP(R7,'Work DB'!$C:$BH,'Daily Report'!$A$37,FALSE))</f>
        <v/>
      </c>
      <c r="S37" s="304" t="str">
        <f>IF(VLOOKUP(S7,'Work DB'!$C:$BH,'Daily Report'!$A$37,FALSE)=0,"",VLOOKUP(S7,'Work DB'!$C:$BH,'Daily Report'!$A$37,FALSE))</f>
        <v/>
      </c>
      <c r="T37" s="304" t="str">
        <f>IF(VLOOKUP(T7,'Work DB'!$C:$BH,'Daily Report'!$A$37,FALSE)=0,"",VLOOKUP(T7,'Work DB'!$C:$BH,'Daily Report'!$A$37,FALSE))</f>
        <v/>
      </c>
      <c r="U37" s="304" t="str">
        <f>IF(VLOOKUP(U7,'Work DB'!$C:$BH,'Daily Report'!$A$37,FALSE)=0,"",VLOOKUP(U7,'Work DB'!$C:$BH,'Daily Report'!$A$37,FALSE))</f>
        <v/>
      </c>
      <c r="V37" s="304" t="str">
        <f>IF(VLOOKUP(V7,'Work DB'!$C:$BH,'Daily Report'!$A$37,FALSE)=0,"",VLOOKUP(V7,'Work DB'!$C:$BH,'Daily Report'!$A$37,FALSE))</f>
        <v/>
      </c>
      <c r="W37" s="304" t="str">
        <f>IF(VLOOKUP(W7,'Work DB'!$C:$BH,'Daily Report'!$A$37,FALSE)=0,"",VLOOKUP(W7,'Work DB'!$C:$BH,'Daily Report'!$A$37,FALSE))</f>
        <v/>
      </c>
      <c r="X37" s="304" t="str">
        <f>IF(VLOOKUP(X7,'Work DB'!$C:$BH,'Daily Report'!$A$37,FALSE)=0,"",VLOOKUP(X7,'Work DB'!$C:$BH,'Daily Report'!$A$37,FALSE))</f>
        <v/>
      </c>
      <c r="Y37" s="304" t="str">
        <f>IF(VLOOKUP(Y7,'Work DB'!$C:$BH,'Daily Report'!$A$37,FALSE)=0,"",VLOOKUP(Y7,'Work DB'!$C:$BH,'Daily Report'!$A$37,FALSE))</f>
        <v/>
      </c>
      <c r="Z37" s="304" t="str">
        <f>IF(VLOOKUP(Z7,'Work DB'!$C:$BH,'Daily Report'!$A$37,FALSE)=0,"",VLOOKUP(Z7,'Work DB'!$C:$BH,'Daily Report'!$A$37,FALSE))</f>
        <v/>
      </c>
      <c r="AA37" s="304" t="str">
        <f>IF(VLOOKUP(AA7,'Work DB'!$C:$BH,'Daily Report'!$A$37,FALSE)=0,"",VLOOKUP(AA7,'Work DB'!$C:$BH,'Daily Report'!$A$37,FALSE))</f>
        <v/>
      </c>
      <c r="AB37" s="304" t="str">
        <f>IF(VLOOKUP(AB7,'Work DB'!$C:$BH,'Daily Report'!$A$37,FALSE)=0,"",VLOOKUP(AB7,'Work DB'!$C:$BH,'Daily Report'!$A$37,FALSE))</f>
        <v/>
      </c>
      <c r="AC37" s="304" t="str">
        <f>IF(VLOOKUP(AC7,'Work DB'!$C:$BH,'Daily Report'!$A$37,FALSE)=0,"",VLOOKUP(AC7,'Work DB'!$C:$BH,'Daily Report'!$A$37,FALSE))</f>
        <v/>
      </c>
      <c r="AD37" s="304" t="str">
        <f>IF(VLOOKUP(AD7,'Work DB'!$C:$BH,'Daily Report'!$A$37,FALSE)=0,"",VLOOKUP(AD7,'Work DB'!$C:$BH,'Daily Report'!$A$37,FALSE))</f>
        <v/>
      </c>
      <c r="AE37" s="304" t="str">
        <f>IF(VLOOKUP(AE7,'Work DB'!$C:$BH,'Daily Report'!$A$37,FALSE)=0,"",VLOOKUP(AE7,'Work DB'!$C:$BH,'Daily Report'!$A$37,FALSE))</f>
        <v/>
      </c>
      <c r="AF37" s="304" t="str">
        <f>IF(VLOOKUP(AF7,'Work DB'!$C:$BH,'Daily Report'!$A$37,FALSE)=0,"",VLOOKUP(AF7,'Work DB'!$C:$BH,'Daily Report'!$A$37,FALSE))</f>
        <v/>
      </c>
      <c r="AG37" s="304" t="str">
        <f>IF(VLOOKUP(AG7,'Work DB'!$C:$BH,'Daily Report'!$A$37,FALSE)=0,"",VLOOKUP(AG7,'Work DB'!$C:$BH,'Daily Report'!$A$37,FALSE))</f>
        <v/>
      </c>
      <c r="AH37" s="304" t="str">
        <f>IF(VLOOKUP(AH7,'Work DB'!$C:$BH,'Daily Report'!$A$37,FALSE)=0,"",VLOOKUP(AH7,'Work DB'!$C:$BH,'Daily Report'!$A$37,FALSE))</f>
        <v/>
      </c>
      <c r="AI37" s="565" t="str">
        <f>IF(VLOOKUP(AI7,'Work DB'!$C:$BH,'Daily Report'!$A$37,FALSE)=0,"",VLOOKUP(AI7,'Work DB'!$C:$BH,'Daily Report'!$A$37,FALSE))</f>
        <v/>
      </c>
      <c r="AJ37" s="811">
        <f>1*SUM(E37:AI37)</f>
        <v>0</v>
      </c>
      <c r="AK37" s="794"/>
      <c r="AL37" s="795">
        <f>HLOOKUP(A37,'Work DB'!$1:$2,2,FALSE)</f>
        <v>256947</v>
      </c>
      <c r="AM37" s="795"/>
      <c r="AN37" s="796">
        <v>1042908</v>
      </c>
      <c r="AO37" s="796"/>
      <c r="AP37" s="797">
        <f>AL37/AN37</f>
        <v>0.24637551922125442</v>
      </c>
      <c r="AQ37" s="798"/>
      <c r="AR37" s="260">
        <f>AJ37</f>
        <v>0</v>
      </c>
      <c r="AT37" s="75">
        <v>1</v>
      </c>
    </row>
    <row r="38" spans="1:46" s="45" customFormat="1" ht="9.75" customHeight="1" thickBot="1" x14ac:dyDescent="0.8">
      <c r="A38" s="38"/>
      <c r="B38" s="39"/>
      <c r="C38" s="40"/>
      <c r="D38" s="40"/>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570"/>
      <c r="AK38" s="568"/>
      <c r="AL38" s="38"/>
      <c r="AM38" s="38"/>
      <c r="AN38" s="44"/>
      <c r="AO38" s="44"/>
      <c r="AR38" s="260"/>
      <c r="AT38" s="38"/>
    </row>
    <row r="39" spans="1:46" s="1" customFormat="1" ht="51" x14ac:dyDescent="0.75">
      <c r="A39" s="84">
        <f>'Work DB'!AA1</f>
        <v>25</v>
      </c>
      <c r="B39" s="654" t="s">
        <v>208</v>
      </c>
      <c r="C39" s="672" t="s">
        <v>1</v>
      </c>
      <c r="D39" s="672"/>
      <c r="E39" s="60" t="str">
        <f>IF(VLOOKUP(E7,'Work DB'!$C:$BH,'Daily Report'!$A$39,FALSE)=0,"",VLOOKUP(E7,'Work DB'!$C:$BH,'Daily Report'!$A$39,FALSE))</f>
        <v/>
      </c>
      <c r="F39" s="60">
        <f>IF(VLOOKUP(F7,'Work DB'!$C:$BH,'Daily Report'!$A$39,FALSE)=0,"",VLOOKUP(F7,'Work DB'!$C:$BH,'Daily Report'!$A$39,FALSE))</f>
        <v>82.600000000000009</v>
      </c>
      <c r="G39" s="60">
        <f>IF(VLOOKUP(G7,'Work DB'!$C:$BH,'Daily Report'!$A$39,FALSE)=0,"",VLOOKUP(G7,'Work DB'!$C:$BH,'Daily Report'!$A$39,FALSE))</f>
        <v>82.600000000000009</v>
      </c>
      <c r="H39" s="60">
        <f>IF(VLOOKUP(H7,'Work DB'!$C:$BH,'Daily Report'!$A$39,FALSE)=0,"",VLOOKUP(H7,'Work DB'!$C:$BH,'Daily Report'!$A$39,FALSE))</f>
        <v>11.8</v>
      </c>
      <c r="I39" s="60">
        <f>IF(VLOOKUP(I7,'Work DB'!$C:$BH,'Daily Report'!$A$39,FALSE)=0,"",VLOOKUP(I7,'Work DB'!$C:$BH,'Daily Report'!$A$39,FALSE))</f>
        <v>11.8</v>
      </c>
      <c r="J39" s="60">
        <f>IF(VLOOKUP(J7,'Work DB'!$C:$BH,'Daily Report'!$A$39,FALSE)=0,"",VLOOKUP(J7,'Work DB'!$C:$BH,'Daily Report'!$A$39,FALSE))</f>
        <v>106.2</v>
      </c>
      <c r="K39" s="60">
        <f>IF(VLOOKUP(K7,'Work DB'!$C:$BH,'Daily Report'!$A$39,FALSE)=0,"",VLOOKUP(K7,'Work DB'!$C:$BH,'Daily Report'!$A$39,FALSE))</f>
        <v>70.800000000000011</v>
      </c>
      <c r="L39" s="60">
        <f>IF(VLOOKUP(L7,'Work DB'!$C:$BH,'Daily Report'!$A$39,FALSE)=0,"",VLOOKUP(L7,'Work DB'!$C:$BH,'Daily Report'!$A$39,FALSE))</f>
        <v>59.000000000000007</v>
      </c>
      <c r="M39" s="60">
        <f>IF(VLOOKUP(M7,'Work DB'!$C:$BH,'Daily Report'!$A$39,FALSE)=0,"",VLOOKUP(M7,'Work DB'!$C:$BH,'Daily Report'!$A$39,FALSE))</f>
        <v>82.600000000000009</v>
      </c>
      <c r="N39" s="60">
        <f>IF(VLOOKUP(N7,'Work DB'!$C:$BH,'Daily Report'!$A$39,FALSE)=0,"",VLOOKUP(N7,'Work DB'!$C:$BH,'Daily Report'!$A$39,FALSE))</f>
        <v>106.2</v>
      </c>
      <c r="O39" s="60">
        <f>IF(VLOOKUP(O7,'Work DB'!$C:$BH,'Daily Report'!$A$39,FALSE)=0,"",VLOOKUP(O7,'Work DB'!$C:$BH,'Daily Report'!$A$39,FALSE))</f>
        <v>106.2</v>
      </c>
      <c r="P39" s="60">
        <f>IF(VLOOKUP(P7,'Work DB'!$C:$BH,'Daily Report'!$A$39,FALSE)=0,"",VLOOKUP(P7,'Work DB'!$C:$BH,'Daily Report'!$A$39,FALSE))</f>
        <v>94.4</v>
      </c>
      <c r="Q39" s="60">
        <f>IF(VLOOKUP(Q7,'Work DB'!$C:$BH,'Daily Report'!$A$39,FALSE)=0,"",VLOOKUP(Q7,'Work DB'!$C:$BH,'Daily Report'!$A$39,FALSE))</f>
        <v>94.4</v>
      </c>
      <c r="R39" s="60">
        <f>IF(VLOOKUP(R7,'Work DB'!$C:$BH,'Daily Report'!$A$39,FALSE)=0,"",VLOOKUP(R7,'Work DB'!$C:$BH,'Daily Report'!$A$39,FALSE))</f>
        <v>47.2</v>
      </c>
      <c r="S39" s="60" t="str">
        <f>IF(VLOOKUP(S7,'Work DB'!$C:$BH,'Daily Report'!$A$39,FALSE)=0,"",VLOOKUP(S7,'Work DB'!$C:$BH,'Daily Report'!$A$39,FALSE))</f>
        <v/>
      </c>
      <c r="T39" s="60" t="str">
        <f>IF(VLOOKUP(T7,'Work DB'!$C:$BH,'Daily Report'!$A$39,FALSE)=0,"",VLOOKUP(T7,'Work DB'!$C:$BH,'Daily Report'!$A$39,FALSE))</f>
        <v/>
      </c>
      <c r="U39" s="60" t="str">
        <f>IF(VLOOKUP(U7,'Work DB'!$C:$BH,'Daily Report'!$A$39,FALSE)=0,"",VLOOKUP(U7,'Work DB'!$C:$BH,'Daily Report'!$A$39,FALSE))</f>
        <v/>
      </c>
      <c r="V39" s="60" t="str">
        <f>IF(VLOOKUP(V7,'Work DB'!$C:$BH,'Daily Report'!$A$39,FALSE)=0,"",VLOOKUP(V7,'Work DB'!$C:$BH,'Daily Report'!$A$39,FALSE))</f>
        <v/>
      </c>
      <c r="W39" s="60" t="str">
        <f>IF(VLOOKUP(W7,'Work DB'!$C:$BH,'Daily Report'!$A$39,FALSE)=0,"",VLOOKUP(W7,'Work DB'!$C:$BH,'Daily Report'!$A$39,FALSE))</f>
        <v/>
      </c>
      <c r="X39" s="60" t="str">
        <f>IF(VLOOKUP(X7,'Work DB'!$C:$BH,'Daily Report'!$A$39,FALSE)=0,"",VLOOKUP(X7,'Work DB'!$C:$BH,'Daily Report'!$A$39,FALSE))</f>
        <v/>
      </c>
      <c r="Y39" s="60" t="str">
        <f>IF(VLOOKUP(Y7,'Work DB'!$C:$BH,'Daily Report'!$A$39,FALSE)=0,"",VLOOKUP(Y7,'Work DB'!$C:$BH,'Daily Report'!$A$39,FALSE))</f>
        <v/>
      </c>
      <c r="Z39" s="60" t="str">
        <f>IF(VLOOKUP(Z7,'Work DB'!$C:$BH,'Daily Report'!$A$39,FALSE)=0,"",VLOOKUP(Z7,'Work DB'!$C:$BH,'Daily Report'!$A$39,FALSE))</f>
        <v/>
      </c>
      <c r="AA39" s="60" t="str">
        <f>IF(VLOOKUP(AA7,'Work DB'!$C:$BH,'Daily Report'!$A$39,FALSE)=0,"",VLOOKUP(AA7,'Work DB'!$C:$BH,'Daily Report'!$A$39,FALSE))</f>
        <v/>
      </c>
      <c r="AB39" s="60" t="str">
        <f>IF(VLOOKUP(AB7,'Work DB'!$C:$BH,'Daily Report'!$A$39,FALSE)=0,"",VLOOKUP(AB7,'Work DB'!$C:$BH,'Daily Report'!$A$39,FALSE))</f>
        <v/>
      </c>
      <c r="AC39" s="60" t="str">
        <f>IF(VLOOKUP(AC7,'Work DB'!$C:$BH,'Daily Report'!$A$39,FALSE)=0,"",VLOOKUP(AC7,'Work DB'!$C:$BH,'Daily Report'!$A$39,FALSE))</f>
        <v/>
      </c>
      <c r="AD39" s="60">
        <f>IF(VLOOKUP(AD7,'Work DB'!$C:$BH,'Daily Report'!$A$39,FALSE)=0,"",VLOOKUP(AD7,'Work DB'!$C:$BH,'Daily Report'!$A$39,FALSE))</f>
        <v>47.2</v>
      </c>
      <c r="AE39" s="60">
        <f>IF(VLOOKUP(AE7,'Work DB'!$C:$BH,'Daily Report'!$A$39,FALSE)=0,"",VLOOKUP(AE7,'Work DB'!$C:$BH,'Daily Report'!$A$39,FALSE))</f>
        <v>35.400000000000006</v>
      </c>
      <c r="AF39" s="60">
        <f>IF(VLOOKUP(AF7,'Work DB'!$C:$BH,'Daily Report'!$A$39,FALSE)=0,"",VLOOKUP(AF7,'Work DB'!$C:$BH,'Daily Report'!$A$39,FALSE))</f>
        <v>47.2</v>
      </c>
      <c r="AG39" s="60">
        <f>IF(VLOOKUP(AG7,'Work DB'!$C:$BH,'Daily Report'!$A$39,FALSE)=0,"",VLOOKUP(AG7,'Work DB'!$C:$BH,'Daily Report'!$A$39,FALSE))</f>
        <v>47.2</v>
      </c>
      <c r="AH39" s="60" t="str">
        <f>IF(VLOOKUP(AH7,'Work DB'!$C:$BH,'Daily Report'!$A$39,FALSE)=0,"",VLOOKUP(AH7,'Work DB'!$C:$BH,'Daily Report'!$A$39,FALSE))</f>
        <v/>
      </c>
      <c r="AI39" s="61" t="str">
        <f>IF(VLOOKUP(AI7,'Work DB'!$C:$BH,'Daily Report'!$A$39,FALSE)=0,"",VLOOKUP(AI7,'Work DB'!$C:$BH,'Daily Report'!$A$39,FALSE))</f>
        <v/>
      </c>
      <c r="AJ39" s="809">
        <f t="shared" ref="AJ39:AJ45" si="12">SUM(E39:AI39)</f>
        <v>1132.8000000000004</v>
      </c>
      <c r="AK39" s="649"/>
      <c r="AL39" s="650">
        <f>HLOOKUP(A39,'Work DB'!$1:$2,2,FALSE)</f>
        <v>10643.200000000003</v>
      </c>
      <c r="AM39" s="650"/>
      <c r="AN39" s="728">
        <f>AN28*0.12</f>
        <v>264021.95999999996</v>
      </c>
      <c r="AO39" s="729"/>
      <c r="AP39" s="783">
        <f>AL46/AN39</f>
        <v>0.13561561318611529</v>
      </c>
      <c r="AQ39" s="784"/>
      <c r="AR39" s="260">
        <f t="shared" si="5"/>
        <v>1132.8000000000004</v>
      </c>
      <c r="AT39" s="75">
        <f t="shared" ref="AT39:AT44" si="13">AL39</f>
        <v>10643.200000000003</v>
      </c>
    </row>
    <row r="40" spans="1:46" s="1" customFormat="1" ht="51" x14ac:dyDescent="0.75">
      <c r="A40" s="84">
        <f>'Work DB'!AB1</f>
        <v>26</v>
      </c>
      <c r="B40" s="655"/>
      <c r="C40" s="678" t="s">
        <v>8</v>
      </c>
      <c r="D40" s="678"/>
      <c r="E40" s="62">
        <f>IF(VLOOKUP(E7,'Work DB'!$C:$BH,'Daily Report'!$A$40,FALSE)=0,"",VLOOKUP(E7,'Work DB'!$C:$BH,'Daily Report'!$A$40,FALSE))</f>
        <v>11.6</v>
      </c>
      <c r="F40" s="62">
        <f>IF(VLOOKUP(F7,'Work DB'!$C:$BH,'Daily Report'!$A$40,FALSE)=0,"",VLOOKUP(F7,'Work DB'!$C:$BH,'Daily Report'!$A$40,FALSE))</f>
        <v>11.6</v>
      </c>
      <c r="G40" s="62">
        <f>IF(VLOOKUP(G7,'Work DB'!$C:$BH,'Daily Report'!$A$40,FALSE)=0,"",VLOOKUP(G7,'Work DB'!$C:$BH,'Daily Report'!$A$40,FALSE))</f>
        <v>58</v>
      </c>
      <c r="H40" s="62">
        <f>IF(VLOOKUP(H7,'Work DB'!$C:$BH,'Daily Report'!$A$40,FALSE)=0,"",VLOOKUP(H7,'Work DB'!$C:$BH,'Daily Report'!$A$40,FALSE))</f>
        <v>11.6</v>
      </c>
      <c r="I40" s="62" t="str">
        <f>IF(VLOOKUP(I7,'Work DB'!$C:$BH,'Daily Report'!$A$40,FALSE)=0,"",VLOOKUP(I7,'Work DB'!$C:$BH,'Daily Report'!$A$40,FALSE))</f>
        <v/>
      </c>
      <c r="J40" s="62" t="str">
        <f>IF(VLOOKUP(J7,'Work DB'!$C:$BH,'Daily Report'!$A$40,FALSE)=0,"",VLOOKUP(J7,'Work DB'!$C:$BH,'Daily Report'!$A$40,FALSE))</f>
        <v/>
      </c>
      <c r="K40" s="62" t="str">
        <f>IF(VLOOKUP(K7,'Work DB'!$C:$BH,'Daily Report'!$A$40,FALSE)=0,"",VLOOKUP(K7,'Work DB'!$C:$BH,'Daily Report'!$A$40,FALSE))</f>
        <v/>
      </c>
      <c r="L40" s="62" t="str">
        <f>IF(VLOOKUP(L7,'Work DB'!$C:$BH,'Daily Report'!$A$40,FALSE)=0,"",VLOOKUP(L7,'Work DB'!$C:$BH,'Daily Report'!$A$40,FALSE))</f>
        <v/>
      </c>
      <c r="M40" s="62">
        <f>IF(VLOOKUP(M7,'Work DB'!$C:$BH,'Daily Report'!$A$40,FALSE)=0,"",VLOOKUP(M7,'Work DB'!$C:$BH,'Daily Report'!$A$40,FALSE))</f>
        <v>58</v>
      </c>
      <c r="N40" s="62">
        <f>IF(VLOOKUP(N7,'Work DB'!$C:$BH,'Daily Report'!$A$40,FALSE)=0,"",VLOOKUP(N7,'Work DB'!$C:$BH,'Daily Report'!$A$40,FALSE))</f>
        <v>46.4</v>
      </c>
      <c r="O40" s="62" t="str">
        <f>IF(VLOOKUP(O7,'Work DB'!$C:$BH,'Daily Report'!$A$40,FALSE)=0,"",VLOOKUP(O7,'Work DB'!$C:$BH,'Daily Report'!$A$40,FALSE))</f>
        <v/>
      </c>
      <c r="P40" s="62">
        <f>IF(VLOOKUP(P7,'Work DB'!$C:$BH,'Daily Report'!$A$40,FALSE)=0,"",VLOOKUP(P7,'Work DB'!$C:$BH,'Daily Report'!$A$40,FALSE))</f>
        <v>34.799999999999997</v>
      </c>
      <c r="Q40" s="62">
        <f>IF(VLOOKUP(Q7,'Work DB'!$C:$BH,'Daily Report'!$A$40,FALSE)=0,"",VLOOKUP(Q7,'Work DB'!$C:$BH,'Daily Report'!$A$40,FALSE))</f>
        <v>69.599999999999994</v>
      </c>
      <c r="R40" s="62">
        <f>IF(VLOOKUP(R7,'Work DB'!$C:$BH,'Daily Report'!$A$40,FALSE)=0,"",VLOOKUP(R7,'Work DB'!$C:$BH,'Daily Report'!$A$40,FALSE))</f>
        <v>69.599999999999994</v>
      </c>
      <c r="S40" s="62" t="str">
        <f>IF(VLOOKUP(S7,'Work DB'!$C:$BH,'Daily Report'!$A$40,FALSE)=0,"",VLOOKUP(S7,'Work DB'!$C:$BH,'Daily Report'!$A$40,FALSE))</f>
        <v/>
      </c>
      <c r="T40" s="62" t="str">
        <f>IF(VLOOKUP(T7,'Work DB'!$C:$BH,'Daily Report'!$A$40,FALSE)=0,"",VLOOKUP(T7,'Work DB'!$C:$BH,'Daily Report'!$A$40,FALSE))</f>
        <v/>
      </c>
      <c r="U40" s="62" t="str">
        <f>IF(VLOOKUP(U7,'Work DB'!$C:$BH,'Daily Report'!$A$40,FALSE)=0,"",VLOOKUP(U7,'Work DB'!$C:$BH,'Daily Report'!$A$40,FALSE))</f>
        <v/>
      </c>
      <c r="V40" s="62" t="str">
        <f>IF(VLOOKUP(V7,'Work DB'!$C:$BH,'Daily Report'!$A$40,FALSE)=0,"",VLOOKUP(V7,'Work DB'!$C:$BH,'Daily Report'!$A$40,FALSE))</f>
        <v/>
      </c>
      <c r="W40" s="62" t="str">
        <f>IF(VLOOKUP(W7,'Work DB'!$C:$BH,'Daily Report'!$A$40,FALSE)=0,"",VLOOKUP(W7,'Work DB'!$C:$BH,'Daily Report'!$A$40,FALSE))</f>
        <v/>
      </c>
      <c r="X40" s="62" t="str">
        <f>IF(VLOOKUP(X7,'Work DB'!$C:$BH,'Daily Report'!$A$40,FALSE)=0,"",VLOOKUP(X7,'Work DB'!$C:$BH,'Daily Report'!$A$40,FALSE))</f>
        <v/>
      </c>
      <c r="Y40" s="62" t="str">
        <f>IF(VLOOKUP(Y7,'Work DB'!$C:$BH,'Daily Report'!$A$40,FALSE)=0,"",VLOOKUP(Y7,'Work DB'!$C:$BH,'Daily Report'!$A$40,FALSE))</f>
        <v/>
      </c>
      <c r="Z40" s="62" t="str">
        <f>IF(VLOOKUP(Z7,'Work DB'!$C:$BH,'Daily Report'!$A$40,FALSE)=0,"",VLOOKUP(Z7,'Work DB'!$C:$BH,'Daily Report'!$A$40,FALSE))</f>
        <v/>
      </c>
      <c r="AA40" s="62" t="str">
        <f>IF(VLOOKUP(AA7,'Work DB'!$C:$BH,'Daily Report'!$A$40,FALSE)=0,"",VLOOKUP(AA7,'Work DB'!$C:$BH,'Daily Report'!$A$40,FALSE))</f>
        <v/>
      </c>
      <c r="AB40" s="62" t="str">
        <f>IF(VLOOKUP(AB7,'Work DB'!$C:$BH,'Daily Report'!$A$40,FALSE)=0,"",VLOOKUP(AB7,'Work DB'!$C:$BH,'Daily Report'!$A$40,FALSE))</f>
        <v/>
      </c>
      <c r="AC40" s="62" t="str">
        <f>IF(VLOOKUP(AC7,'Work DB'!$C:$BH,'Daily Report'!$A$40,FALSE)=0,"",VLOOKUP(AC7,'Work DB'!$C:$BH,'Daily Report'!$A$40,FALSE))</f>
        <v/>
      </c>
      <c r="AD40" s="62">
        <f>IF(VLOOKUP(AD7,'Work DB'!$C:$BH,'Daily Report'!$A$40,FALSE)=0,"",VLOOKUP(AD7,'Work DB'!$C:$BH,'Daily Report'!$A$40,FALSE))</f>
        <v>69.599999999999994</v>
      </c>
      <c r="AE40" s="62">
        <f>IF(VLOOKUP(AE7,'Work DB'!$C:$BH,'Daily Report'!$A$40,FALSE)=0,"",VLOOKUP(AE7,'Work DB'!$C:$BH,'Daily Report'!$A$40,FALSE))</f>
        <v>81.2</v>
      </c>
      <c r="AF40" s="62">
        <f>IF(VLOOKUP(AF7,'Work DB'!$C:$BH,'Daily Report'!$A$40,FALSE)=0,"",VLOOKUP(AF7,'Work DB'!$C:$BH,'Daily Report'!$A$40,FALSE))</f>
        <v>34.799999999999997</v>
      </c>
      <c r="AG40" s="62">
        <f>IF(VLOOKUP(AG7,'Work DB'!$C:$BH,'Daily Report'!$A$40,FALSE)=0,"",VLOOKUP(AG7,'Work DB'!$C:$BH,'Daily Report'!$A$40,FALSE))</f>
        <v>58</v>
      </c>
      <c r="AH40" s="62" t="str">
        <f>IF(VLOOKUP(AH7,'Work DB'!$C:$BH,'Daily Report'!$A$40,FALSE)=0,"",VLOOKUP(AH7,'Work DB'!$C:$BH,'Daily Report'!$A$40,FALSE))</f>
        <v/>
      </c>
      <c r="AI40" s="63" t="str">
        <f>IF(VLOOKUP(AI7,'Work DB'!$C:$BH,'Daily Report'!$A$40,FALSE)=0,"",VLOOKUP(AI7,'Work DB'!$C:$BH,'Daily Report'!$A$40,FALSE))</f>
        <v/>
      </c>
      <c r="AJ40" s="824">
        <f t="shared" si="12"/>
        <v>614.80000000000007</v>
      </c>
      <c r="AK40" s="707"/>
      <c r="AL40" s="715">
        <f>HLOOKUP(A40,'Work DB'!$1:$2,2,FALSE)</f>
        <v>6693.2</v>
      </c>
      <c r="AM40" s="715"/>
      <c r="AN40" s="730"/>
      <c r="AO40" s="731"/>
      <c r="AP40" s="785"/>
      <c r="AQ40" s="786"/>
      <c r="AR40" s="260">
        <f t="shared" si="5"/>
        <v>614.80000000000007</v>
      </c>
      <c r="AT40" s="75">
        <f t="shared" si="13"/>
        <v>6693.2</v>
      </c>
    </row>
    <row r="41" spans="1:46" s="1" customFormat="1" ht="51" x14ac:dyDescent="0.75">
      <c r="A41" s="84">
        <f>'Work DB'!AC1</f>
        <v>27</v>
      </c>
      <c r="B41" s="655"/>
      <c r="C41" s="678" t="s">
        <v>7</v>
      </c>
      <c r="D41" s="678"/>
      <c r="E41" s="62">
        <f>IF(VLOOKUP(E7,'Work DB'!$C:$BH,'Daily Report'!$A$41,FALSE)=0,"",VLOOKUP(E7,'Work DB'!$C:$BH,'Daily Report'!$A$41,FALSE))</f>
        <v>91.2</v>
      </c>
      <c r="F41" s="62">
        <f>IF(VLOOKUP(F7,'Work DB'!$C:$BH,'Daily Report'!$A$41,FALSE)=0,"",VLOOKUP(F7,'Work DB'!$C:$BH,'Daily Report'!$A$41,FALSE))</f>
        <v>50</v>
      </c>
      <c r="G41" s="62">
        <f>IF(VLOOKUP(G7,'Work DB'!$C:$BH,'Daily Report'!$A$41,FALSE)=0,"",VLOOKUP(G7,'Work DB'!$C:$BH,'Daily Report'!$A$41,FALSE))</f>
        <v>50</v>
      </c>
      <c r="H41" s="62">
        <f>IF(VLOOKUP(H7,'Work DB'!$C:$BH,'Daily Report'!$A$41,FALSE)=0,"",VLOOKUP(H7,'Work DB'!$C:$BH,'Daily Report'!$A$41,FALSE))</f>
        <v>10</v>
      </c>
      <c r="I41" s="62" t="str">
        <f>IF(VLOOKUP(I7,'Work DB'!$C:$BH,'Daily Report'!$A$41,FALSE)=0,"",VLOOKUP(I7,'Work DB'!$C:$BH,'Daily Report'!$A$41,FALSE))</f>
        <v/>
      </c>
      <c r="J41" s="62" t="str">
        <f>IF(VLOOKUP(J7,'Work DB'!$C:$BH,'Daily Report'!$A$41,FALSE)=0,"",VLOOKUP(J7,'Work DB'!$C:$BH,'Daily Report'!$A$41,FALSE))</f>
        <v/>
      </c>
      <c r="K41" s="62" t="str">
        <f>IF(VLOOKUP(K7,'Work DB'!$C:$BH,'Daily Report'!$A$41,FALSE)=0,"",VLOOKUP(K7,'Work DB'!$C:$BH,'Daily Report'!$A$41,FALSE))</f>
        <v/>
      </c>
      <c r="L41" s="62" t="str">
        <f>IF(VLOOKUP(L7,'Work DB'!$C:$BH,'Daily Report'!$A$41,FALSE)=0,"",VLOOKUP(L7,'Work DB'!$C:$BH,'Daily Report'!$A$41,FALSE))</f>
        <v/>
      </c>
      <c r="M41" s="62">
        <f>IF(VLOOKUP(M7,'Work DB'!$C:$BH,'Daily Report'!$A$41,FALSE)=0,"",VLOOKUP(M7,'Work DB'!$C:$BH,'Daily Report'!$A$41,FALSE))</f>
        <v>44.8</v>
      </c>
      <c r="N41" s="62" t="str">
        <f>IF(VLOOKUP(N7,'Work DB'!$C:$BH,'Daily Report'!$A$41,FALSE)=0,"",VLOOKUP(N7,'Work DB'!$C:$BH,'Daily Report'!$A$41,FALSE))</f>
        <v/>
      </c>
      <c r="O41" s="62" t="str">
        <f>IF(VLOOKUP(O7,'Work DB'!$C:$BH,'Daily Report'!$A$41,FALSE)=0,"",VLOOKUP(O7,'Work DB'!$C:$BH,'Daily Report'!$A$41,FALSE))</f>
        <v/>
      </c>
      <c r="P41" s="62">
        <f>IF(VLOOKUP(P7,'Work DB'!$C:$BH,'Daily Report'!$A$41,FALSE)=0,"",VLOOKUP(P7,'Work DB'!$C:$BH,'Daily Report'!$A$41,FALSE))</f>
        <v>60</v>
      </c>
      <c r="Q41" s="62">
        <f>IF(VLOOKUP(Q7,'Work DB'!$C:$BH,'Daily Report'!$A$41,FALSE)=0,"",VLOOKUP(Q7,'Work DB'!$C:$BH,'Daily Report'!$A$41,FALSE))</f>
        <v>90</v>
      </c>
      <c r="R41" s="62">
        <f>IF(VLOOKUP(R7,'Work DB'!$C:$BH,'Daily Report'!$A$41,FALSE)=0,"",VLOOKUP(R7,'Work DB'!$C:$BH,'Daily Report'!$A$41,FALSE))</f>
        <v>10</v>
      </c>
      <c r="S41" s="62" t="str">
        <f>IF(VLOOKUP(S7,'Work DB'!$C:$BH,'Daily Report'!$A$41,FALSE)=0,"",VLOOKUP(S7,'Work DB'!$C:$BH,'Daily Report'!$A$41,FALSE))</f>
        <v/>
      </c>
      <c r="T41" s="62" t="str">
        <f>IF(VLOOKUP(T7,'Work DB'!$C:$BH,'Daily Report'!$A$41,FALSE)=0,"",VLOOKUP(T7,'Work DB'!$C:$BH,'Daily Report'!$A$41,FALSE))</f>
        <v/>
      </c>
      <c r="U41" s="62" t="str">
        <f>IF(VLOOKUP(U7,'Work DB'!$C:$BH,'Daily Report'!$A$41,FALSE)=0,"",VLOOKUP(U7,'Work DB'!$C:$BH,'Daily Report'!$A$41,FALSE))</f>
        <v/>
      </c>
      <c r="V41" s="62" t="str">
        <f>IF(VLOOKUP(V7,'Work DB'!$C:$BH,'Daily Report'!$A$41,FALSE)=0,"",VLOOKUP(V7,'Work DB'!$C:$BH,'Daily Report'!$A$41,FALSE))</f>
        <v/>
      </c>
      <c r="W41" s="62" t="str">
        <f>IF(VLOOKUP(W7,'Work DB'!$C:$BH,'Daily Report'!$A$41,FALSE)=0,"",VLOOKUP(W7,'Work DB'!$C:$BH,'Daily Report'!$A$41,FALSE))</f>
        <v/>
      </c>
      <c r="X41" s="62" t="str">
        <f>IF(VLOOKUP(X7,'Work DB'!$C:$BH,'Daily Report'!$A$41,FALSE)=0,"",VLOOKUP(X7,'Work DB'!$C:$BH,'Daily Report'!$A$41,FALSE))</f>
        <v/>
      </c>
      <c r="Y41" s="62" t="str">
        <f>IF(VLOOKUP(Y7,'Work DB'!$C:$BH,'Daily Report'!$A$41,FALSE)=0,"",VLOOKUP(Y7,'Work DB'!$C:$BH,'Daily Report'!$A$41,FALSE))</f>
        <v/>
      </c>
      <c r="Z41" s="62" t="str">
        <f>IF(VLOOKUP(Z7,'Work DB'!$C:$BH,'Daily Report'!$A$41,FALSE)=0,"",VLOOKUP(Z7,'Work DB'!$C:$BH,'Daily Report'!$A$41,FALSE))</f>
        <v/>
      </c>
      <c r="AA41" s="62" t="str">
        <f>IF(VLOOKUP(AA7,'Work DB'!$C:$BH,'Daily Report'!$A$41,FALSE)=0,"",VLOOKUP(AA7,'Work DB'!$C:$BH,'Daily Report'!$A$41,FALSE))</f>
        <v/>
      </c>
      <c r="AB41" s="62" t="str">
        <f>IF(VLOOKUP(AB7,'Work DB'!$C:$BH,'Daily Report'!$A$41,FALSE)=0,"",VLOOKUP(AB7,'Work DB'!$C:$BH,'Daily Report'!$A$41,FALSE))</f>
        <v/>
      </c>
      <c r="AC41" s="62" t="str">
        <f>IF(VLOOKUP(AC7,'Work DB'!$C:$BH,'Daily Report'!$A$41,FALSE)=0,"",VLOOKUP(AC7,'Work DB'!$C:$BH,'Daily Report'!$A$41,FALSE))</f>
        <v/>
      </c>
      <c r="AD41" s="62" t="str">
        <f>IF(VLOOKUP(AD7,'Work DB'!$C:$BH,'Daily Report'!$A$41,FALSE)=0,"",VLOOKUP(AD7,'Work DB'!$C:$BH,'Daily Report'!$A$41,FALSE))</f>
        <v/>
      </c>
      <c r="AE41" s="62" t="str">
        <f>IF(VLOOKUP(AE7,'Work DB'!$C:$BH,'Daily Report'!$A$41,FALSE)=0,"",VLOOKUP(AE7,'Work DB'!$C:$BH,'Daily Report'!$A$41,FALSE))</f>
        <v/>
      </c>
      <c r="AF41" s="62" t="str">
        <f>IF(VLOOKUP(AF7,'Work DB'!$C:$BH,'Daily Report'!$A$41,FALSE)=0,"",VLOOKUP(AF7,'Work DB'!$C:$BH,'Daily Report'!$A$41,FALSE))</f>
        <v/>
      </c>
      <c r="AG41" s="62" t="str">
        <f>IF(VLOOKUP(AG7,'Work DB'!$C:$BH,'Daily Report'!$A$41,FALSE)=0,"",VLOOKUP(AG7,'Work DB'!$C:$BH,'Daily Report'!$A$41,FALSE))</f>
        <v/>
      </c>
      <c r="AH41" s="62" t="str">
        <f>IF(VLOOKUP(AH7,'Work DB'!$C:$BH,'Daily Report'!$A$41,FALSE)=0,"",VLOOKUP(AH7,'Work DB'!$C:$BH,'Daily Report'!$A$41,FALSE))</f>
        <v/>
      </c>
      <c r="AI41" s="63" t="str">
        <f>IF(VLOOKUP(AI7,'Work DB'!$C:$BH,'Daily Report'!$A$41,FALSE)=0,"",VLOOKUP(AI7,'Work DB'!$C:$BH,'Daily Report'!$A$41,FALSE))</f>
        <v/>
      </c>
      <c r="AJ41" s="824">
        <f t="shared" si="12"/>
        <v>406</v>
      </c>
      <c r="AK41" s="707"/>
      <c r="AL41" s="715">
        <f>HLOOKUP(A41,'Work DB'!$1:$2,2,FALSE)</f>
        <v>9657.5999999999985</v>
      </c>
      <c r="AM41" s="715"/>
      <c r="AN41" s="730"/>
      <c r="AO41" s="731"/>
      <c r="AP41" s="785"/>
      <c r="AQ41" s="786"/>
      <c r="AR41" s="260">
        <f t="shared" si="5"/>
        <v>406</v>
      </c>
      <c r="AT41" s="75">
        <f t="shared" si="13"/>
        <v>9657.5999999999985</v>
      </c>
    </row>
    <row r="42" spans="1:46" s="1" customFormat="1" ht="51" x14ac:dyDescent="0.75">
      <c r="A42" s="84">
        <f>'Work DB'!AD1</f>
        <v>28</v>
      </c>
      <c r="B42" s="655"/>
      <c r="C42" s="678" t="s">
        <v>381</v>
      </c>
      <c r="D42" s="678"/>
      <c r="E42" s="62" t="str">
        <f>IF(VLOOKUP(E7,'Work DB'!$C:$BH,'Daily Report'!$A$42,FALSE)=0,"",VLOOKUP(E7,'Work DB'!$C:$BH,'Daily Report'!$A$42,FALSE))</f>
        <v/>
      </c>
      <c r="F42" s="62">
        <f>IF(VLOOKUP(F7,'Work DB'!$C:$BH,'Daily Report'!$A$42,FALSE)=0,"",VLOOKUP(F7,'Work DB'!$C:$BH,'Daily Report'!$A$42,FALSE))</f>
        <v>40</v>
      </c>
      <c r="G42" s="62">
        <f>IF(VLOOKUP(G7,'Work DB'!$C:$BH,'Daily Report'!$A$42,FALSE)=0,"",VLOOKUP(G7,'Work DB'!$C:$BH,'Daily Report'!$A$42,FALSE))</f>
        <v>40</v>
      </c>
      <c r="H42" s="62" t="str">
        <f>IF(VLOOKUP(H7,'Work DB'!$C:$BH,'Daily Report'!$A$42,FALSE)=0,"",VLOOKUP(H7,'Work DB'!$C:$BH,'Daily Report'!$A$42,FALSE))</f>
        <v/>
      </c>
      <c r="I42" s="62" t="str">
        <f>IF(VLOOKUP(I7,'Work DB'!$C:$BH,'Daily Report'!$A$42,FALSE)=0,"",VLOOKUP(I7,'Work DB'!$C:$BH,'Daily Report'!$A$42,FALSE))</f>
        <v/>
      </c>
      <c r="J42" s="62">
        <f>IF(VLOOKUP(J7,'Work DB'!$C:$BH,'Daily Report'!$A$42,FALSE)=0,"",VLOOKUP(J7,'Work DB'!$C:$BH,'Daily Report'!$A$42,FALSE))</f>
        <v>30</v>
      </c>
      <c r="K42" s="62">
        <f>IF(VLOOKUP(K7,'Work DB'!$C:$BH,'Daily Report'!$A$42,FALSE)=0,"",VLOOKUP(K7,'Work DB'!$C:$BH,'Daily Report'!$A$42,FALSE))</f>
        <v>10</v>
      </c>
      <c r="L42" s="62">
        <f>IF(VLOOKUP(L7,'Work DB'!$C:$BH,'Daily Report'!$A$42,FALSE)=0,"",VLOOKUP(L7,'Work DB'!$C:$BH,'Daily Report'!$A$42,FALSE))</f>
        <v>10</v>
      </c>
      <c r="M42" s="62">
        <f>IF(VLOOKUP(M7,'Work DB'!$C:$BH,'Daily Report'!$A$42,FALSE)=0,"",VLOOKUP(M7,'Work DB'!$C:$BH,'Daily Report'!$A$42,FALSE))</f>
        <v>40</v>
      </c>
      <c r="N42" s="62">
        <f>IF(VLOOKUP(N7,'Work DB'!$C:$BH,'Daily Report'!$A$42,FALSE)=0,"",VLOOKUP(N7,'Work DB'!$C:$BH,'Daily Report'!$A$42,FALSE))</f>
        <v>40</v>
      </c>
      <c r="O42" s="62">
        <f>IF(VLOOKUP(O7,'Work DB'!$C:$BH,'Daily Report'!$A$42,FALSE)=0,"",VLOOKUP(O7,'Work DB'!$C:$BH,'Daily Report'!$A$42,FALSE))</f>
        <v>50</v>
      </c>
      <c r="P42" s="62">
        <f>IF(VLOOKUP(P7,'Work DB'!$C:$BH,'Daily Report'!$A$42,FALSE)=0,"",VLOOKUP(P7,'Work DB'!$C:$BH,'Daily Report'!$A$42,FALSE))</f>
        <v>40</v>
      </c>
      <c r="Q42" s="62">
        <f>IF(VLOOKUP(Q7,'Work DB'!$C:$BH,'Daily Report'!$A$42,FALSE)=0,"",VLOOKUP(Q7,'Work DB'!$C:$BH,'Daily Report'!$A$42,FALSE))</f>
        <v>50</v>
      </c>
      <c r="R42" s="62">
        <f>IF(VLOOKUP(R7,'Work DB'!$C:$BH,'Daily Report'!$A$42,FALSE)=0,"",VLOOKUP(R7,'Work DB'!$C:$BH,'Daily Report'!$A$42,FALSE))</f>
        <v>50</v>
      </c>
      <c r="S42" s="62" t="str">
        <f>IF(VLOOKUP(S7,'Work DB'!$C:$BH,'Daily Report'!$A$42,FALSE)=0,"",VLOOKUP(S7,'Work DB'!$C:$BH,'Daily Report'!$A$42,FALSE))</f>
        <v/>
      </c>
      <c r="T42" s="62" t="str">
        <f>IF(VLOOKUP(T7,'Work DB'!$C:$BH,'Daily Report'!$A$42,FALSE)=0,"",VLOOKUP(T7,'Work DB'!$C:$BH,'Daily Report'!$A$42,FALSE))</f>
        <v/>
      </c>
      <c r="U42" s="62" t="str">
        <f>IF(VLOOKUP(U7,'Work DB'!$C:$BH,'Daily Report'!$A$42,FALSE)=0,"",VLOOKUP(U7,'Work DB'!$C:$BH,'Daily Report'!$A$42,FALSE))</f>
        <v/>
      </c>
      <c r="V42" s="62" t="str">
        <f>IF(VLOOKUP(V7,'Work DB'!$C:$BH,'Daily Report'!$A$42,FALSE)=0,"",VLOOKUP(V7,'Work DB'!$C:$BH,'Daily Report'!$A$42,FALSE))</f>
        <v/>
      </c>
      <c r="W42" s="62" t="str">
        <f>IF(VLOOKUP(W7,'Work DB'!$C:$BH,'Daily Report'!$A$42,FALSE)=0,"",VLOOKUP(W7,'Work DB'!$C:$BH,'Daily Report'!$A$42,FALSE))</f>
        <v/>
      </c>
      <c r="X42" s="62" t="str">
        <f>IF(VLOOKUP(X7,'Work DB'!$C:$BH,'Daily Report'!$A$42,FALSE)=0,"",VLOOKUP(X7,'Work DB'!$C:$BH,'Daily Report'!$A$42,FALSE))</f>
        <v/>
      </c>
      <c r="Y42" s="62" t="str">
        <f>IF(VLOOKUP(Y7,'Work DB'!$C:$BH,'Daily Report'!$A$42,FALSE)=0,"",VLOOKUP(Y7,'Work DB'!$C:$BH,'Daily Report'!$A$42,FALSE))</f>
        <v/>
      </c>
      <c r="Z42" s="62" t="str">
        <f>IF(VLOOKUP(Z7,'Work DB'!$C:$BH,'Daily Report'!$A$42,FALSE)=0,"",VLOOKUP(Z7,'Work DB'!$C:$BH,'Daily Report'!$A$42,FALSE))</f>
        <v/>
      </c>
      <c r="AA42" s="62" t="str">
        <f>IF(VLOOKUP(AA7,'Work DB'!$C:$BH,'Daily Report'!$A$42,FALSE)=0,"",VLOOKUP(AA7,'Work DB'!$C:$BH,'Daily Report'!$A$42,FALSE))</f>
        <v/>
      </c>
      <c r="AB42" s="62" t="str">
        <f>IF(VLOOKUP(AB7,'Work DB'!$C:$BH,'Daily Report'!$A$42,FALSE)=0,"",VLOOKUP(AB7,'Work DB'!$C:$BH,'Daily Report'!$A$42,FALSE))</f>
        <v/>
      </c>
      <c r="AC42" s="62" t="str">
        <f>IF(VLOOKUP(AC7,'Work DB'!$C:$BH,'Daily Report'!$A$42,FALSE)=0,"",VLOOKUP(AC7,'Work DB'!$C:$BH,'Daily Report'!$A$42,FALSE))</f>
        <v/>
      </c>
      <c r="AD42" s="62">
        <f>IF(VLOOKUP(AD7,'Work DB'!$C:$BH,'Daily Report'!$A$42,FALSE)=0,"",VLOOKUP(AD7,'Work DB'!$C:$BH,'Daily Report'!$A$42,FALSE))</f>
        <v>20</v>
      </c>
      <c r="AE42" s="62">
        <f>IF(VLOOKUP(AE7,'Work DB'!$C:$BH,'Daily Report'!$A$42,FALSE)=0,"",VLOOKUP(AE7,'Work DB'!$C:$BH,'Daily Report'!$A$42,FALSE))</f>
        <v>40</v>
      </c>
      <c r="AF42" s="62">
        <f>IF(VLOOKUP(AF7,'Work DB'!$C:$BH,'Daily Report'!$A$42,FALSE)=0,"",VLOOKUP(AF7,'Work DB'!$C:$BH,'Daily Report'!$A$42,FALSE))</f>
        <v>50</v>
      </c>
      <c r="AG42" s="62">
        <f>IF(VLOOKUP(AG7,'Work DB'!$C:$BH,'Daily Report'!$A$42,FALSE)=0,"",VLOOKUP(AG7,'Work DB'!$C:$BH,'Daily Report'!$A$42,FALSE))</f>
        <v>40</v>
      </c>
      <c r="AH42" s="62" t="str">
        <f>IF(VLOOKUP(AH7,'Work DB'!$C:$BH,'Daily Report'!$A$42,FALSE)=0,"",VLOOKUP(AH7,'Work DB'!$C:$BH,'Daily Report'!$A$42,FALSE))</f>
        <v/>
      </c>
      <c r="AI42" s="63" t="str">
        <f>IF(VLOOKUP(AI7,'Work DB'!$C:$BH,'Daily Report'!$A$42,FALSE)=0,"",VLOOKUP(AI7,'Work DB'!$C:$BH,'Daily Report'!$A$42,FALSE))</f>
        <v/>
      </c>
      <c r="AJ42" s="824">
        <f t="shared" si="12"/>
        <v>550</v>
      </c>
      <c r="AK42" s="707"/>
      <c r="AL42" s="715">
        <f>HLOOKUP(A42,'Work DB'!$1:$2,2,FALSE)</f>
        <v>5580</v>
      </c>
      <c r="AM42" s="715"/>
      <c r="AN42" s="730"/>
      <c r="AO42" s="731"/>
      <c r="AP42" s="785"/>
      <c r="AQ42" s="786"/>
      <c r="AR42" s="260">
        <f t="shared" si="5"/>
        <v>550</v>
      </c>
      <c r="AT42" s="75">
        <f t="shared" si="13"/>
        <v>5580</v>
      </c>
    </row>
    <row r="43" spans="1:46" s="1" customFormat="1" ht="51" x14ac:dyDescent="0.75">
      <c r="A43" s="84">
        <f>'Work DB'!AE1</f>
        <v>29</v>
      </c>
      <c r="B43" s="655"/>
      <c r="C43" s="678" t="s">
        <v>65</v>
      </c>
      <c r="D43" s="678"/>
      <c r="E43" s="62" t="str">
        <f>IF(VLOOKUP(E7,'Work DB'!$C:$BH,'Daily Report'!$A$43,FALSE)=0,"",VLOOKUP(E7,'Work DB'!$C:$BH,'Daily Report'!$A$43,FALSE))</f>
        <v/>
      </c>
      <c r="F43" s="62" t="str">
        <f>IF(VLOOKUP(F7,'Work DB'!$C:$BH,'Daily Report'!$A$43,FALSE)=0,"",VLOOKUP(F7,'Work DB'!$C:$BH,'Daily Report'!$A$43,FALSE))</f>
        <v/>
      </c>
      <c r="G43" s="62" t="str">
        <f>IF(VLOOKUP(G7,'Work DB'!$C:$BH,'Daily Report'!$A$43,FALSE)=0,"",VLOOKUP(G7,'Work DB'!$C:$BH,'Daily Report'!$A$43,FALSE))</f>
        <v/>
      </c>
      <c r="H43" s="62" t="str">
        <f>IF(VLOOKUP(H7,'Work DB'!$C:$BH,'Daily Report'!$A$43,FALSE)=0,"",VLOOKUP(H7,'Work DB'!$C:$BH,'Daily Report'!$A$43,FALSE))</f>
        <v/>
      </c>
      <c r="I43" s="62" t="str">
        <f>IF(VLOOKUP(I7,'Work DB'!$C:$BH,'Daily Report'!$A$43,FALSE)=0,"",VLOOKUP(I7,'Work DB'!$C:$BH,'Daily Report'!$A$43,FALSE))</f>
        <v/>
      </c>
      <c r="J43" s="62" t="str">
        <f>IF(VLOOKUP(J7,'Work DB'!$C:$BH,'Daily Report'!$A$43,FALSE)=0,"",VLOOKUP(J7,'Work DB'!$C:$BH,'Daily Report'!$A$43,FALSE))</f>
        <v/>
      </c>
      <c r="K43" s="62" t="str">
        <f>IF(VLOOKUP(K7,'Work DB'!$C:$BH,'Daily Report'!$A$43,FALSE)=0,"",VLOOKUP(K7,'Work DB'!$C:$BH,'Daily Report'!$A$43,FALSE))</f>
        <v/>
      </c>
      <c r="L43" s="62" t="str">
        <f>IF(VLOOKUP(L7,'Work DB'!$C:$BH,'Daily Report'!$A$43,FALSE)=0,"",VLOOKUP(L7,'Work DB'!$C:$BH,'Daily Report'!$A$43,FALSE))</f>
        <v/>
      </c>
      <c r="M43" s="62" t="str">
        <f>IF(VLOOKUP(M7,'Work DB'!$C:$BH,'Daily Report'!$A$43,FALSE)=0,"",VLOOKUP(M7,'Work DB'!$C:$BH,'Daily Report'!$A$43,FALSE))</f>
        <v/>
      </c>
      <c r="N43" s="62" t="str">
        <f>IF(VLOOKUP(N7,'Work DB'!$C:$BH,'Daily Report'!$A$43,FALSE)=0,"",VLOOKUP(N7,'Work DB'!$C:$BH,'Daily Report'!$A$43,FALSE))</f>
        <v/>
      </c>
      <c r="O43" s="62" t="str">
        <f>IF(VLOOKUP(O7,'Work DB'!$C:$BH,'Daily Report'!$A$43,FALSE)=0,"",VLOOKUP(O7,'Work DB'!$C:$BH,'Daily Report'!$A$43,FALSE))</f>
        <v/>
      </c>
      <c r="P43" s="62" t="str">
        <f>IF(VLOOKUP(P7,'Work DB'!$C:$BH,'Daily Report'!$A$43,FALSE)=0,"",VLOOKUP(P7,'Work DB'!$C:$BH,'Daily Report'!$A$43,FALSE))</f>
        <v/>
      </c>
      <c r="Q43" s="62" t="str">
        <f>IF(VLOOKUP(Q7,'Work DB'!$C:$BH,'Daily Report'!$A$43,FALSE)=0,"",VLOOKUP(Q7,'Work DB'!$C:$BH,'Daily Report'!$A$43,FALSE))</f>
        <v/>
      </c>
      <c r="R43" s="62" t="str">
        <f>IF(VLOOKUP(R7,'Work DB'!$C:$BH,'Daily Report'!$A$43,FALSE)=0,"",VLOOKUP(R7,'Work DB'!$C:$BH,'Daily Report'!$A$43,FALSE))</f>
        <v/>
      </c>
      <c r="S43" s="62" t="str">
        <f>IF(VLOOKUP(S7,'Work DB'!$C:$BH,'Daily Report'!$A$43,FALSE)=0,"",VLOOKUP(S7,'Work DB'!$C:$BH,'Daily Report'!$A$43,FALSE))</f>
        <v/>
      </c>
      <c r="T43" s="62" t="str">
        <f>IF(VLOOKUP(T7,'Work DB'!$C:$BH,'Daily Report'!$A$43,FALSE)=0,"",VLOOKUP(T7,'Work DB'!$C:$BH,'Daily Report'!$A$43,FALSE))</f>
        <v/>
      </c>
      <c r="U43" s="62" t="str">
        <f>IF(VLOOKUP(U7,'Work DB'!$C:$BH,'Daily Report'!$A$43,FALSE)=0,"",VLOOKUP(U7,'Work DB'!$C:$BH,'Daily Report'!$A$43,FALSE))</f>
        <v/>
      </c>
      <c r="V43" s="62" t="str">
        <f>IF(VLOOKUP(V7,'Work DB'!$C:$BH,'Daily Report'!$A$43,FALSE)=0,"",VLOOKUP(V7,'Work DB'!$C:$BH,'Daily Report'!$A$43,FALSE))</f>
        <v/>
      </c>
      <c r="W43" s="62" t="str">
        <f>IF(VLOOKUP(W7,'Work DB'!$C:$BH,'Daily Report'!$A$43,FALSE)=0,"",VLOOKUP(W7,'Work DB'!$C:$BH,'Daily Report'!$A$43,FALSE))</f>
        <v/>
      </c>
      <c r="X43" s="62" t="str">
        <f>IF(VLOOKUP(X7,'Work DB'!$C:$BH,'Daily Report'!$A$43,FALSE)=0,"",VLOOKUP(X7,'Work DB'!$C:$BH,'Daily Report'!$A$43,FALSE))</f>
        <v/>
      </c>
      <c r="Y43" s="62" t="str">
        <f>IF(VLOOKUP(Y7,'Work DB'!$C:$BH,'Daily Report'!$A$43,FALSE)=0,"",VLOOKUP(Y7,'Work DB'!$C:$BH,'Daily Report'!$A$43,FALSE))</f>
        <v/>
      </c>
      <c r="Z43" s="62" t="str">
        <f>IF(VLOOKUP(Z7,'Work DB'!$C:$BH,'Daily Report'!$A$43,FALSE)=0,"",VLOOKUP(Z7,'Work DB'!$C:$BH,'Daily Report'!$A$43,FALSE))</f>
        <v/>
      </c>
      <c r="AA43" s="62" t="str">
        <f>IF(VLOOKUP(AA7,'Work DB'!$C:$BH,'Daily Report'!$A$43,FALSE)=0,"",VLOOKUP(AA7,'Work DB'!$C:$BH,'Daily Report'!$A$43,FALSE))</f>
        <v/>
      </c>
      <c r="AB43" s="62" t="str">
        <f>IF(VLOOKUP(AB7,'Work DB'!$C:$BH,'Daily Report'!$A$43,FALSE)=0,"",VLOOKUP(AB7,'Work DB'!$C:$BH,'Daily Report'!$A$43,FALSE))</f>
        <v/>
      </c>
      <c r="AC43" s="62" t="str">
        <f>IF(VLOOKUP(AC7,'Work DB'!$C:$BH,'Daily Report'!$A$43,FALSE)=0,"",VLOOKUP(AC7,'Work DB'!$C:$BH,'Daily Report'!$A$43,FALSE))</f>
        <v/>
      </c>
      <c r="AD43" s="62" t="str">
        <f>IF(VLOOKUP(AD7,'Work DB'!$C:$BH,'Daily Report'!$A$43,FALSE)=0,"",VLOOKUP(AD7,'Work DB'!$C:$BH,'Daily Report'!$A$43,FALSE))</f>
        <v/>
      </c>
      <c r="AE43" s="62" t="str">
        <f>IF(VLOOKUP(AE7,'Work DB'!$C:$BH,'Daily Report'!$A$43,FALSE)=0,"",VLOOKUP(AE7,'Work DB'!$C:$BH,'Daily Report'!$A$43,FALSE))</f>
        <v/>
      </c>
      <c r="AF43" s="62" t="str">
        <f>IF(VLOOKUP(AF7,'Work DB'!$C:$BH,'Daily Report'!$A$43,FALSE)=0,"",VLOOKUP(AF7,'Work DB'!$C:$BH,'Daily Report'!$A$43,FALSE))</f>
        <v/>
      </c>
      <c r="AG43" s="62" t="str">
        <f>IF(VLOOKUP(AG7,'Work DB'!$C:$BH,'Daily Report'!$A$43,FALSE)=0,"",VLOOKUP(AG7,'Work DB'!$C:$BH,'Daily Report'!$A$43,FALSE))</f>
        <v/>
      </c>
      <c r="AH43" s="62" t="str">
        <f>IF(VLOOKUP(AH7,'Work DB'!$C:$BH,'Daily Report'!$A$43,FALSE)=0,"",VLOOKUP(AH7,'Work DB'!$C:$BH,'Daily Report'!$A$43,FALSE))</f>
        <v/>
      </c>
      <c r="AI43" s="63" t="str">
        <f>IF(VLOOKUP(AI7,'Work DB'!$C:$BH,'Daily Report'!$A$43,FALSE)=0,"",VLOOKUP(AI7,'Work DB'!$C:$BH,'Daily Report'!$A$43,FALSE))</f>
        <v/>
      </c>
      <c r="AJ43" s="824">
        <f t="shared" si="12"/>
        <v>0</v>
      </c>
      <c r="AK43" s="707"/>
      <c r="AL43" s="715">
        <f>HLOOKUP(A43,'Work DB'!$1:$2,2,FALSE)</f>
        <v>579.5</v>
      </c>
      <c r="AM43" s="715"/>
      <c r="AN43" s="730"/>
      <c r="AO43" s="731"/>
      <c r="AP43" s="785"/>
      <c r="AQ43" s="786"/>
      <c r="AR43" s="260">
        <f t="shared" si="5"/>
        <v>0</v>
      </c>
      <c r="AT43" s="75">
        <f t="shared" si="13"/>
        <v>579.5</v>
      </c>
    </row>
    <row r="44" spans="1:46" s="1" customFormat="1" ht="51.75" thickBot="1" x14ac:dyDescent="0.8">
      <c r="A44" s="84">
        <f>'Work DB'!AF1</f>
        <v>30</v>
      </c>
      <c r="B44" s="655"/>
      <c r="C44" s="678" t="s">
        <v>63</v>
      </c>
      <c r="D44" s="678"/>
      <c r="E44" s="62">
        <f>IF(VLOOKUP(E7,'Work DB'!$C:$BH,'Daily Report'!$A$44,FALSE)=0,"",VLOOKUP(E7,'Work DB'!$C:$BH,'Daily Report'!$A$44,FALSE))</f>
        <v>26</v>
      </c>
      <c r="F44" s="62">
        <f>IF(VLOOKUP(F7,'Work DB'!$C:$BH,'Daily Report'!$A$44,FALSE)=0,"",VLOOKUP(F7,'Work DB'!$C:$BH,'Daily Report'!$A$44,FALSE))</f>
        <v>52</v>
      </c>
      <c r="G44" s="62">
        <f>IF(VLOOKUP(G7,'Work DB'!$C:$BH,'Daily Report'!$A$44,FALSE)=0,"",VLOOKUP(G7,'Work DB'!$C:$BH,'Daily Report'!$A$44,FALSE))</f>
        <v>39</v>
      </c>
      <c r="H44" s="62" t="str">
        <f>IF(VLOOKUP(H7,'Work DB'!$C:$BH,'Daily Report'!$A$44,FALSE)=0,"",VLOOKUP(H7,'Work DB'!$C:$BH,'Daily Report'!$A$44,FALSE))</f>
        <v/>
      </c>
      <c r="I44" s="62" t="str">
        <f>IF(VLOOKUP(I7,'Work DB'!$C:$BH,'Daily Report'!$A$44,FALSE)=0,"",VLOOKUP(I7,'Work DB'!$C:$BH,'Daily Report'!$A$44,FALSE))</f>
        <v/>
      </c>
      <c r="J44" s="62" t="str">
        <f>IF(VLOOKUP(J7,'Work DB'!$C:$BH,'Daily Report'!$A$44,FALSE)=0,"",VLOOKUP(J7,'Work DB'!$C:$BH,'Daily Report'!$A$44,FALSE))</f>
        <v/>
      </c>
      <c r="K44" s="62" t="str">
        <f>IF(VLOOKUP(K7,'Work DB'!$C:$BH,'Daily Report'!$A$44,FALSE)=0,"",VLOOKUP(K7,'Work DB'!$C:$BH,'Daily Report'!$A$44,FALSE))</f>
        <v/>
      </c>
      <c r="L44" s="62" t="str">
        <f>IF(VLOOKUP(L7,'Work DB'!$C:$BH,'Daily Report'!$A$44,FALSE)=0,"",VLOOKUP(L7,'Work DB'!$C:$BH,'Daily Report'!$A$44,FALSE))</f>
        <v/>
      </c>
      <c r="M44" s="62" t="str">
        <f>IF(VLOOKUP(M7,'Work DB'!$C:$BH,'Daily Report'!$A$44,FALSE)=0,"",VLOOKUP(M7,'Work DB'!$C:$BH,'Daily Report'!$A$44,FALSE))</f>
        <v/>
      </c>
      <c r="N44" s="62" t="str">
        <f>IF(VLOOKUP(N7,'Work DB'!$C:$BH,'Daily Report'!$A$44,FALSE)=0,"",VLOOKUP(N7,'Work DB'!$C:$BH,'Daily Report'!$A$44,FALSE))</f>
        <v/>
      </c>
      <c r="O44" s="62">
        <f>IF(VLOOKUP(O7,'Work DB'!$C:$BH,'Daily Report'!$A$44,FALSE)=0,"",VLOOKUP(O7,'Work DB'!$C:$BH,'Daily Report'!$A$44,FALSE))</f>
        <v>52</v>
      </c>
      <c r="P44" s="62" t="str">
        <f>IF(VLOOKUP(P7,'Work DB'!$C:$BH,'Daily Report'!$A$44,FALSE)=0,"",VLOOKUP(P7,'Work DB'!$C:$BH,'Daily Report'!$A$44,FALSE))</f>
        <v/>
      </c>
      <c r="Q44" s="62">
        <f>IF(VLOOKUP(Q7,'Work DB'!$C:$BH,'Daily Report'!$A$44,FALSE)=0,"",VLOOKUP(Q7,'Work DB'!$C:$BH,'Daily Report'!$A$44,FALSE))</f>
        <v>52</v>
      </c>
      <c r="R44" s="62">
        <f>IF(VLOOKUP(R7,'Work DB'!$C:$BH,'Daily Report'!$A$44,FALSE)=0,"",VLOOKUP(R7,'Work DB'!$C:$BH,'Daily Report'!$A$44,FALSE))</f>
        <v>52</v>
      </c>
      <c r="S44" s="62" t="str">
        <f>IF(VLOOKUP(S7,'Work DB'!$C:$BH,'Daily Report'!$A$44,FALSE)=0,"",VLOOKUP(S7,'Work DB'!$C:$BH,'Daily Report'!$A$44,FALSE))</f>
        <v/>
      </c>
      <c r="T44" s="62" t="str">
        <f>IF(VLOOKUP(T7,'Work DB'!$C:$BH,'Daily Report'!$A$44,FALSE)=0,"",VLOOKUP(T7,'Work DB'!$C:$BH,'Daily Report'!$A$44,FALSE))</f>
        <v/>
      </c>
      <c r="U44" s="62" t="str">
        <f>IF(VLOOKUP(U7,'Work DB'!$C:$BH,'Daily Report'!$A$44,FALSE)=0,"",VLOOKUP(U7,'Work DB'!$C:$BH,'Daily Report'!$A$44,FALSE))</f>
        <v/>
      </c>
      <c r="V44" s="62" t="str">
        <f>IF(VLOOKUP(V7,'Work DB'!$C:$BH,'Daily Report'!$A$44,FALSE)=0,"",VLOOKUP(V7,'Work DB'!$C:$BH,'Daily Report'!$A$44,FALSE))</f>
        <v/>
      </c>
      <c r="W44" s="62" t="str">
        <f>IF(VLOOKUP(W7,'Work DB'!$C:$BH,'Daily Report'!$A$44,FALSE)=0,"",VLOOKUP(W7,'Work DB'!$C:$BH,'Daily Report'!$A$44,FALSE))</f>
        <v/>
      </c>
      <c r="X44" s="62" t="str">
        <f>IF(VLOOKUP(X7,'Work DB'!$C:$BH,'Daily Report'!$A$44,FALSE)=0,"",VLOOKUP(X7,'Work DB'!$C:$BH,'Daily Report'!$A$44,FALSE))</f>
        <v/>
      </c>
      <c r="Y44" s="62" t="str">
        <f>IF(VLOOKUP(Y7,'Work DB'!$C:$BH,'Daily Report'!$A$44,FALSE)=0,"",VLOOKUP(Y7,'Work DB'!$C:$BH,'Daily Report'!$A$44,FALSE))</f>
        <v/>
      </c>
      <c r="Z44" s="62" t="str">
        <f>IF(VLOOKUP(Z7,'Work DB'!$C:$BH,'Daily Report'!$A$44,FALSE)=0,"",VLOOKUP(Z7,'Work DB'!$C:$BH,'Daily Report'!$A$44,FALSE))</f>
        <v/>
      </c>
      <c r="AA44" s="62" t="str">
        <f>IF(VLOOKUP(AA7,'Work DB'!$C:$BH,'Daily Report'!$A$44,FALSE)=0,"",VLOOKUP(AA7,'Work DB'!$C:$BH,'Daily Report'!$A$44,FALSE))</f>
        <v/>
      </c>
      <c r="AB44" s="62" t="str">
        <f>IF(VLOOKUP(AB7,'Work DB'!$C:$BH,'Daily Report'!$A$44,FALSE)=0,"",VLOOKUP(AB7,'Work DB'!$C:$BH,'Daily Report'!$A$44,FALSE))</f>
        <v/>
      </c>
      <c r="AC44" s="62" t="str">
        <f>IF(VLOOKUP(AC7,'Work DB'!$C:$BH,'Daily Report'!$A$44,FALSE)=0,"",VLOOKUP(AC7,'Work DB'!$C:$BH,'Daily Report'!$A$44,FALSE))</f>
        <v/>
      </c>
      <c r="AD44" s="62" t="str">
        <f>IF(VLOOKUP(AD7,'Work DB'!$C:$BH,'Daily Report'!$A$44,FALSE)=0,"",VLOOKUP(AD7,'Work DB'!$C:$BH,'Daily Report'!$A$44,FALSE))</f>
        <v/>
      </c>
      <c r="AE44" s="62" t="str">
        <f>IF(VLOOKUP(AE7,'Work DB'!$C:$BH,'Daily Report'!$A$44,FALSE)=0,"",VLOOKUP(AE7,'Work DB'!$C:$BH,'Daily Report'!$A$44,FALSE))</f>
        <v/>
      </c>
      <c r="AF44" s="62" t="str">
        <f>IF(VLOOKUP(AF7,'Work DB'!$C:$BH,'Daily Report'!$A$44,FALSE)=0,"",VLOOKUP(AF7,'Work DB'!$C:$BH,'Daily Report'!$A$44,FALSE))</f>
        <v/>
      </c>
      <c r="AG44" s="62" t="str">
        <f>IF(VLOOKUP(AG7,'Work DB'!$C:$BH,'Daily Report'!$A$44,FALSE)=0,"",VLOOKUP(AG7,'Work DB'!$C:$BH,'Daily Report'!$A$44,FALSE))</f>
        <v/>
      </c>
      <c r="AH44" s="62" t="str">
        <f>IF(VLOOKUP(AH7,'Work DB'!$C:$BH,'Daily Report'!$A$44,FALSE)=0,"",VLOOKUP(AH7,'Work DB'!$C:$BH,'Daily Report'!$A$44,FALSE))</f>
        <v/>
      </c>
      <c r="AI44" s="63" t="str">
        <f>IF(VLOOKUP(AI7,'Work DB'!$C:$BH,'Daily Report'!$A$44,FALSE)=0,"",VLOOKUP(AI7,'Work DB'!$C:$BH,'Daily Report'!$A$44,FALSE))</f>
        <v/>
      </c>
      <c r="AJ44" s="824">
        <f t="shared" si="12"/>
        <v>273</v>
      </c>
      <c r="AK44" s="707"/>
      <c r="AL44" s="715">
        <f>HLOOKUP(A44,'Work DB'!$1:$2,2,FALSE)</f>
        <v>2652</v>
      </c>
      <c r="AM44" s="715"/>
      <c r="AN44" s="730"/>
      <c r="AO44" s="731"/>
      <c r="AP44" s="785"/>
      <c r="AQ44" s="786"/>
      <c r="AR44" s="260">
        <f t="shared" si="5"/>
        <v>273</v>
      </c>
      <c r="AT44" s="75">
        <f t="shared" si="13"/>
        <v>2652</v>
      </c>
    </row>
    <row r="45" spans="1:46" s="1" customFormat="1" ht="51.75" hidden="1" thickBot="1" x14ac:dyDescent="0.8">
      <c r="A45" s="84">
        <f>'Work DB'!AG1</f>
        <v>31</v>
      </c>
      <c r="B45" s="655"/>
      <c r="C45" s="697"/>
      <c r="D45" s="697"/>
      <c r="E45" s="64" t="str">
        <f>IF(VLOOKUP(E7,'Work DB'!$C:$BH,'Daily Report'!$A$45,FALSE)=0,"",VLOOKUP(E7,'Work DB'!$C:$BH,'Daily Report'!$A$45,FALSE))</f>
        <v/>
      </c>
      <c r="F45" s="64" t="str">
        <f>IF(VLOOKUP(F7,'Work DB'!$C:$BH,'Daily Report'!$A$45,FALSE)=0,"",VLOOKUP(F7,'Work DB'!$C:$BH,'Daily Report'!$A$45,FALSE))</f>
        <v/>
      </c>
      <c r="G45" s="64" t="str">
        <f>IF(VLOOKUP(G7,'Work DB'!$C:$BH,'Daily Report'!$A$45,FALSE)=0,"",VLOOKUP(G7,'Work DB'!$C:$BH,'Daily Report'!$A$45,FALSE))</f>
        <v/>
      </c>
      <c r="H45" s="64" t="str">
        <f>IF(VLOOKUP(H7,'Work DB'!$C:$BH,'Daily Report'!$A$45,FALSE)=0,"",VLOOKUP(H7,'Work DB'!$C:$BH,'Daily Report'!$A$45,FALSE))</f>
        <v/>
      </c>
      <c r="I45" s="64" t="str">
        <f>IF(VLOOKUP(I7,'Work DB'!$C:$BH,'Daily Report'!$A$45,FALSE)=0,"",VLOOKUP(I7,'Work DB'!$C:$BH,'Daily Report'!$A$45,FALSE))</f>
        <v/>
      </c>
      <c r="J45" s="64" t="str">
        <f>IF(VLOOKUP(J7,'Work DB'!$C:$BH,'Daily Report'!$A$45,FALSE)=0,"",VLOOKUP(J7,'Work DB'!$C:$BH,'Daily Report'!$A$45,FALSE))</f>
        <v/>
      </c>
      <c r="K45" s="64" t="str">
        <f>IF(VLOOKUP(K7,'Work DB'!$C:$BH,'Daily Report'!$A$45,FALSE)=0,"",VLOOKUP(K7,'Work DB'!$C:$BH,'Daily Report'!$A$45,FALSE))</f>
        <v/>
      </c>
      <c r="L45" s="64" t="str">
        <f>IF(VLOOKUP(L7,'Work DB'!$C:$BH,'Daily Report'!$A$45,FALSE)=0,"",VLOOKUP(L7,'Work DB'!$C:$BH,'Daily Report'!$A$45,FALSE))</f>
        <v/>
      </c>
      <c r="M45" s="64" t="str">
        <f>IF(VLOOKUP(M7,'Work DB'!$C:$BH,'Daily Report'!$A$45,FALSE)=0,"",VLOOKUP(M7,'Work DB'!$C:$BH,'Daily Report'!$A$45,FALSE))</f>
        <v/>
      </c>
      <c r="N45" s="64" t="str">
        <f>IF(VLOOKUP(N7,'Work DB'!$C:$BH,'Daily Report'!$A$45,FALSE)=0,"",VLOOKUP(N7,'Work DB'!$C:$BH,'Daily Report'!$A$45,FALSE))</f>
        <v/>
      </c>
      <c r="O45" s="64" t="str">
        <f>IF(VLOOKUP(O7,'Work DB'!$C:$BH,'Daily Report'!$A$45,FALSE)=0,"",VLOOKUP(O7,'Work DB'!$C:$BH,'Daily Report'!$A$45,FALSE))</f>
        <v/>
      </c>
      <c r="P45" s="64" t="str">
        <f>IF(VLOOKUP(P7,'Work DB'!$C:$BH,'Daily Report'!$A$45,FALSE)=0,"",VLOOKUP(P7,'Work DB'!$C:$BH,'Daily Report'!$A$45,FALSE))</f>
        <v/>
      </c>
      <c r="Q45" s="64" t="str">
        <f>IF(VLOOKUP(Q7,'Work DB'!$C:$BH,'Daily Report'!$A$45,FALSE)=0,"",VLOOKUP(Q7,'Work DB'!$C:$BH,'Daily Report'!$A$45,FALSE))</f>
        <v/>
      </c>
      <c r="R45" s="64" t="str">
        <f>IF(VLOOKUP(R7,'Work DB'!$C:$BH,'Daily Report'!$A$45,FALSE)=0,"",VLOOKUP(R7,'Work DB'!$C:$BH,'Daily Report'!$A$45,FALSE))</f>
        <v/>
      </c>
      <c r="S45" s="64" t="str">
        <f>IF(VLOOKUP(S7,'Work DB'!$C:$BH,'Daily Report'!$A$45,FALSE)=0,"",VLOOKUP(S7,'Work DB'!$C:$BH,'Daily Report'!$A$45,FALSE))</f>
        <v/>
      </c>
      <c r="T45" s="64" t="str">
        <f>IF(VLOOKUP(T7,'Work DB'!$C:$BH,'Daily Report'!$A$45,FALSE)=0,"",VLOOKUP(T7,'Work DB'!$C:$BH,'Daily Report'!$A$45,FALSE))</f>
        <v/>
      </c>
      <c r="U45" s="64" t="str">
        <f>IF(VLOOKUP(U7,'Work DB'!$C:$BH,'Daily Report'!$A$45,FALSE)=0,"",VLOOKUP(U7,'Work DB'!$C:$BH,'Daily Report'!$A$45,FALSE))</f>
        <v/>
      </c>
      <c r="V45" s="64" t="str">
        <f>IF(VLOOKUP(V7,'Work DB'!$C:$BH,'Daily Report'!$A$45,FALSE)=0,"",VLOOKUP(V7,'Work DB'!$C:$BH,'Daily Report'!$A$45,FALSE))</f>
        <v/>
      </c>
      <c r="W45" s="64" t="str">
        <f>IF(VLOOKUP(W7,'Work DB'!$C:$BH,'Daily Report'!$A$45,FALSE)=0,"",VLOOKUP(W7,'Work DB'!$C:$BH,'Daily Report'!$A$45,FALSE))</f>
        <v/>
      </c>
      <c r="X45" s="64" t="str">
        <f>IF(VLOOKUP(X7,'Work DB'!$C:$BH,'Daily Report'!$A$45,FALSE)=0,"",VLOOKUP(X7,'Work DB'!$C:$BH,'Daily Report'!$A$45,FALSE))</f>
        <v/>
      </c>
      <c r="Y45" s="64" t="str">
        <f>IF(VLOOKUP(Y7,'Work DB'!$C:$BH,'Daily Report'!$A$45,FALSE)=0,"",VLOOKUP(Y7,'Work DB'!$C:$BH,'Daily Report'!$A$45,FALSE))</f>
        <v/>
      </c>
      <c r="Z45" s="64" t="str">
        <f>IF(VLOOKUP(Z7,'Work DB'!$C:$BH,'Daily Report'!$A$45,FALSE)=0,"",VLOOKUP(Z7,'Work DB'!$C:$BH,'Daily Report'!$A$45,FALSE))</f>
        <v/>
      </c>
      <c r="AA45" s="64" t="str">
        <f>IF(VLOOKUP(AA7,'Work DB'!$C:$BH,'Daily Report'!$A$45,FALSE)=0,"",VLOOKUP(AA7,'Work DB'!$C:$BH,'Daily Report'!$A$45,FALSE))</f>
        <v/>
      </c>
      <c r="AB45" s="64" t="str">
        <f>IF(VLOOKUP(AB7,'Work DB'!$C:$BH,'Daily Report'!$A$45,FALSE)=0,"",VLOOKUP(AB7,'Work DB'!$C:$BH,'Daily Report'!$A$45,FALSE))</f>
        <v/>
      </c>
      <c r="AC45" s="64" t="str">
        <f>IF(VLOOKUP(AC7,'Work DB'!$C:$BH,'Daily Report'!$A$45,FALSE)=0,"",VLOOKUP(AC7,'Work DB'!$C:$BH,'Daily Report'!$A$45,FALSE))</f>
        <v/>
      </c>
      <c r="AD45" s="64" t="str">
        <f>IF(VLOOKUP(AD7,'Work DB'!$C:$BH,'Daily Report'!$A$45,FALSE)=0,"",VLOOKUP(AD7,'Work DB'!$C:$BH,'Daily Report'!$A$45,FALSE))</f>
        <v/>
      </c>
      <c r="AE45" s="64" t="str">
        <f>IF(VLOOKUP(AE7,'Work DB'!$C:$BH,'Daily Report'!$A$45,FALSE)=0,"",VLOOKUP(AE7,'Work DB'!$C:$BH,'Daily Report'!$A$45,FALSE))</f>
        <v/>
      </c>
      <c r="AF45" s="64" t="str">
        <f>IF(VLOOKUP(AF7,'Work DB'!$C:$BH,'Daily Report'!$A$45,FALSE)=0,"",VLOOKUP(AF7,'Work DB'!$C:$BH,'Daily Report'!$A$45,FALSE))</f>
        <v/>
      </c>
      <c r="AG45" s="64" t="str">
        <f>IF(VLOOKUP(AG7,'Work DB'!$C:$BH,'Daily Report'!$A$45,FALSE)=0,"",VLOOKUP(AG7,'Work DB'!$C:$BH,'Daily Report'!$A$45,FALSE))</f>
        <v/>
      </c>
      <c r="AH45" s="64" t="str">
        <f>IF(VLOOKUP(AH7,'Work DB'!$C:$BH,'Daily Report'!$A$45,FALSE)=0,"",VLOOKUP(AH7,'Work DB'!$C:$BH,'Daily Report'!$A$45,FALSE))</f>
        <v/>
      </c>
      <c r="AI45" s="65" t="str">
        <f>IF(VLOOKUP(AI7,'Work DB'!$C:$BH,'Daily Report'!$A$45,FALSE)=0,"",VLOOKUP(AI7,'Work DB'!$C:$BH,'Daily Report'!$A$45,FALSE))</f>
        <v/>
      </c>
      <c r="AJ45" s="825">
        <f t="shared" si="12"/>
        <v>0</v>
      </c>
      <c r="AK45" s="750"/>
      <c r="AL45" s="751">
        <f>HLOOKUP(A45,'Work DB'!$1:$2,2,FALSE)</f>
        <v>0</v>
      </c>
      <c r="AM45" s="751"/>
      <c r="AN45" s="730"/>
      <c r="AO45" s="731"/>
      <c r="AP45" s="785"/>
      <c r="AQ45" s="786"/>
      <c r="AR45" s="260">
        <f t="shared" si="5"/>
        <v>0</v>
      </c>
      <c r="AT45" s="75">
        <v>1</v>
      </c>
    </row>
    <row r="46" spans="1:46" s="1" customFormat="1" ht="63" thickTop="1" thickBot="1" x14ac:dyDescent="0.8">
      <c r="A46" s="6"/>
      <c r="B46" s="656"/>
      <c r="C46" s="683" t="s">
        <v>4</v>
      </c>
      <c r="D46" s="683"/>
      <c r="E46" s="27">
        <f>IF(1*SUM(E39:E45)&gt;0,1*SUM(E39:E45),"")</f>
        <v>128.80000000000001</v>
      </c>
      <c r="F46" s="27">
        <f t="shared" ref="F46:AI46" si="14">IF(1*SUM(F39:F45)&gt;0,1*SUM(F39:F45),"")</f>
        <v>236.2</v>
      </c>
      <c r="G46" s="27">
        <f t="shared" si="14"/>
        <v>269.60000000000002</v>
      </c>
      <c r="H46" s="27">
        <f t="shared" si="14"/>
        <v>33.4</v>
      </c>
      <c r="I46" s="27">
        <f t="shared" si="14"/>
        <v>11.8</v>
      </c>
      <c r="J46" s="27">
        <f t="shared" si="14"/>
        <v>136.19999999999999</v>
      </c>
      <c r="K46" s="27">
        <f t="shared" si="14"/>
        <v>80.800000000000011</v>
      </c>
      <c r="L46" s="27">
        <f t="shared" si="14"/>
        <v>69</v>
      </c>
      <c r="M46" s="27">
        <f t="shared" si="14"/>
        <v>225.40000000000003</v>
      </c>
      <c r="N46" s="27">
        <f t="shared" si="14"/>
        <v>192.6</v>
      </c>
      <c r="O46" s="27">
        <f t="shared" si="14"/>
        <v>208.2</v>
      </c>
      <c r="P46" s="27">
        <f t="shared" si="14"/>
        <v>229.2</v>
      </c>
      <c r="Q46" s="27">
        <f t="shared" si="14"/>
        <v>356</v>
      </c>
      <c r="R46" s="27">
        <f t="shared" si="14"/>
        <v>228.8</v>
      </c>
      <c r="S46" s="27" t="str">
        <f t="shared" si="14"/>
        <v/>
      </c>
      <c r="T46" s="27" t="str">
        <f t="shared" si="14"/>
        <v/>
      </c>
      <c r="U46" s="27" t="str">
        <f t="shared" si="14"/>
        <v/>
      </c>
      <c r="V46" s="27" t="str">
        <f t="shared" si="14"/>
        <v/>
      </c>
      <c r="W46" s="27" t="str">
        <f t="shared" si="14"/>
        <v/>
      </c>
      <c r="X46" s="27" t="str">
        <f t="shared" si="14"/>
        <v/>
      </c>
      <c r="Y46" s="27" t="str">
        <f t="shared" si="14"/>
        <v/>
      </c>
      <c r="Z46" s="27" t="str">
        <f t="shared" si="14"/>
        <v/>
      </c>
      <c r="AA46" s="27" t="str">
        <f t="shared" si="14"/>
        <v/>
      </c>
      <c r="AB46" s="27" t="str">
        <f t="shared" si="14"/>
        <v/>
      </c>
      <c r="AC46" s="27" t="str">
        <f t="shared" si="14"/>
        <v/>
      </c>
      <c r="AD46" s="27">
        <f t="shared" si="14"/>
        <v>136.80000000000001</v>
      </c>
      <c r="AE46" s="27">
        <f t="shared" si="14"/>
        <v>156.60000000000002</v>
      </c>
      <c r="AF46" s="27">
        <f t="shared" si="14"/>
        <v>132</v>
      </c>
      <c r="AG46" s="27">
        <f t="shared" si="14"/>
        <v>145.19999999999999</v>
      </c>
      <c r="AH46" s="27" t="str">
        <f t="shared" si="14"/>
        <v/>
      </c>
      <c r="AI46" s="563" t="str">
        <f t="shared" si="14"/>
        <v/>
      </c>
      <c r="AJ46" s="820">
        <f>SUM(AJ39:AK45)</f>
        <v>2976.6000000000004</v>
      </c>
      <c r="AK46" s="790"/>
      <c r="AL46" s="791">
        <f>SUM(AL39:AM45)</f>
        <v>35805.5</v>
      </c>
      <c r="AM46" s="791"/>
      <c r="AN46" s="732"/>
      <c r="AO46" s="733"/>
      <c r="AP46" s="787"/>
      <c r="AQ46" s="788"/>
      <c r="AR46" s="260">
        <f t="shared" si="5"/>
        <v>2976.6000000000004</v>
      </c>
      <c r="AT46" s="75">
        <v>1</v>
      </c>
    </row>
    <row r="47" spans="1:46" s="45" customFormat="1" ht="12.75" customHeight="1" thickBot="1" x14ac:dyDescent="0.8">
      <c r="A47" s="38"/>
      <c r="B47" s="39"/>
      <c r="C47" s="40"/>
      <c r="D47" s="40"/>
      <c r="E47" s="41"/>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570"/>
      <c r="AK47" s="568"/>
      <c r="AL47" s="38"/>
      <c r="AM47" s="38"/>
      <c r="AN47" s="44"/>
      <c r="AO47" s="44"/>
      <c r="AR47" s="260">
        <f t="shared" si="5"/>
        <v>0</v>
      </c>
      <c r="AT47" s="38">
        <f>1</f>
        <v>1</v>
      </c>
    </row>
    <row r="48" spans="1:46" s="45" customFormat="1" ht="49.5" customHeight="1" x14ac:dyDescent="0.75">
      <c r="A48" s="38">
        <f>'Work DB'!AH1</f>
        <v>32</v>
      </c>
      <c r="B48" s="807" t="s">
        <v>10</v>
      </c>
      <c r="C48" s="672" t="s">
        <v>247</v>
      </c>
      <c r="D48" s="672"/>
      <c r="E48" s="60" t="str">
        <f>IF(VLOOKUP(E7,'Work DB'!$C:$BH,'Daily Report'!$A$48,FALSE)=0,"",VLOOKUP(E7,'Work DB'!$C:$BH,'Daily Report'!$A$48,FALSE))</f>
        <v/>
      </c>
      <c r="F48" s="60" t="str">
        <f>IF(VLOOKUP(F7,'Work DB'!$C:$BH,'Daily Report'!$A$48,FALSE)=0,"",VLOOKUP(F7,'Work DB'!$C:$BH,'Daily Report'!$A$48,FALSE))</f>
        <v/>
      </c>
      <c r="G48" s="60" t="str">
        <f>IF(VLOOKUP(G7,'Work DB'!$C:$BH,'Daily Report'!$A$48,FALSE)=0,"",VLOOKUP(G7,'Work DB'!$C:$BH,'Daily Report'!$A$48,FALSE))</f>
        <v/>
      </c>
      <c r="H48" s="60" t="str">
        <f>IF(VLOOKUP(H7,'Work DB'!$C:$BH,'Daily Report'!$A$48,FALSE)=0,"",VLOOKUP(H7,'Work DB'!$C:$BH,'Daily Report'!$A$48,FALSE))</f>
        <v/>
      </c>
      <c r="I48" s="60" t="str">
        <f>IF(VLOOKUP(I7,'Work DB'!$C:$BH,'Daily Report'!$A$48,FALSE)=0,"",VLOOKUP(I7,'Work DB'!$C:$BH,'Daily Report'!$A$48,FALSE))</f>
        <v/>
      </c>
      <c r="J48" s="60" t="str">
        <f>IF(VLOOKUP(J7,'Work DB'!$C:$BH,'Daily Report'!$A$48,FALSE)=0,"",VLOOKUP(J7,'Work DB'!$C:$BH,'Daily Report'!$A$48,FALSE))</f>
        <v/>
      </c>
      <c r="K48" s="60" t="str">
        <f>IF(VLOOKUP(K7,'Work DB'!$C:$BH,'Daily Report'!$A$48,FALSE)=0,"",VLOOKUP(K7,'Work DB'!$C:$BH,'Daily Report'!$A$48,FALSE))</f>
        <v/>
      </c>
      <c r="L48" s="60">
        <f>IF(VLOOKUP(L7,'Work DB'!$C:$BH,'Daily Report'!$A$48,FALSE)=0,"",VLOOKUP(L7,'Work DB'!$C:$BH,'Daily Report'!$A$48,FALSE))</f>
        <v>66.5</v>
      </c>
      <c r="M48" s="60" t="str">
        <f>IF(VLOOKUP(M7,'Work DB'!$C:$BH,'Daily Report'!$A$48,FALSE)=0,"",VLOOKUP(M7,'Work DB'!$C:$BH,'Daily Report'!$A$48,FALSE))</f>
        <v/>
      </c>
      <c r="N48" s="60" t="str">
        <f>IF(VLOOKUP(N7,'Work DB'!$C:$BH,'Daily Report'!$A$48,FALSE)=0,"",VLOOKUP(N7,'Work DB'!$C:$BH,'Daily Report'!$A$48,FALSE))</f>
        <v/>
      </c>
      <c r="O48" s="60" t="str">
        <f>IF(VLOOKUP(O7,'Work DB'!$C:$BH,'Daily Report'!$A$48,FALSE)=0,"",VLOOKUP(O7,'Work DB'!$C:$BH,'Daily Report'!$A$48,FALSE))</f>
        <v/>
      </c>
      <c r="P48" s="60" t="str">
        <f>IF(VLOOKUP(P7,'Work DB'!$C:$BH,'Daily Report'!$A$48,FALSE)=0,"",VLOOKUP(P7,'Work DB'!$C:$BH,'Daily Report'!$A$48,FALSE))</f>
        <v/>
      </c>
      <c r="Q48" s="60" t="str">
        <f>IF(VLOOKUP(Q7,'Work DB'!$C:$BH,'Daily Report'!$A$48,FALSE)=0,"",VLOOKUP(Q7,'Work DB'!$C:$BH,'Daily Report'!$A$48,FALSE))</f>
        <v/>
      </c>
      <c r="R48" s="60" t="str">
        <f>IF(VLOOKUP(R7,'Work DB'!$C:$BH,'Daily Report'!$A$48,FALSE)=0,"",VLOOKUP(R7,'Work DB'!$C:$BH,'Daily Report'!$A$48,FALSE))</f>
        <v/>
      </c>
      <c r="S48" s="60" t="str">
        <f>IF(VLOOKUP(S7,'Work DB'!$C:$BH,'Daily Report'!$A$48,FALSE)=0,"",VLOOKUP(S7,'Work DB'!$C:$BH,'Daily Report'!$A$48,FALSE))</f>
        <v/>
      </c>
      <c r="T48" s="60" t="str">
        <f>IF(VLOOKUP(T7,'Work DB'!$C:$BH,'Daily Report'!$A$48,FALSE)=0,"",VLOOKUP(T7,'Work DB'!$C:$BH,'Daily Report'!$A$48,FALSE))</f>
        <v/>
      </c>
      <c r="U48" s="60" t="str">
        <f>IF(VLOOKUP(U7,'Work DB'!$C:$BH,'Daily Report'!$A$48,FALSE)=0,"",VLOOKUP(U7,'Work DB'!$C:$BH,'Daily Report'!$A$48,FALSE))</f>
        <v/>
      </c>
      <c r="V48" s="60" t="str">
        <f>IF(VLOOKUP(V7,'Work DB'!$C:$BH,'Daily Report'!$A$48,FALSE)=0,"",VLOOKUP(V7,'Work DB'!$C:$BH,'Daily Report'!$A$48,FALSE))</f>
        <v/>
      </c>
      <c r="W48" s="60" t="str">
        <f>IF(VLOOKUP(W7,'Work DB'!$C:$BH,'Daily Report'!$A$48,FALSE)=0,"",VLOOKUP(W7,'Work DB'!$C:$BH,'Daily Report'!$A$48,FALSE))</f>
        <v/>
      </c>
      <c r="X48" s="60" t="str">
        <f>IF(VLOOKUP(X7,'Work DB'!$C:$BH,'Daily Report'!$A$48,FALSE)=0,"",VLOOKUP(X7,'Work DB'!$C:$BH,'Daily Report'!$A$48,FALSE))</f>
        <v/>
      </c>
      <c r="Y48" s="60" t="str">
        <f>IF(VLOOKUP(Y7,'Work DB'!$C:$BH,'Daily Report'!$A$48,FALSE)=0,"",VLOOKUP(Y7,'Work DB'!$C:$BH,'Daily Report'!$A$48,FALSE))</f>
        <v/>
      </c>
      <c r="Z48" s="60" t="str">
        <f>IF(VLOOKUP(Z7,'Work DB'!$C:$BH,'Daily Report'!$A$48,FALSE)=0,"",VLOOKUP(Z7,'Work DB'!$C:$BH,'Daily Report'!$A$48,FALSE))</f>
        <v/>
      </c>
      <c r="AA48" s="60" t="str">
        <f>IF(VLOOKUP(AA7,'Work DB'!$C:$BH,'Daily Report'!$A$48,FALSE)=0,"",VLOOKUP(AA7,'Work DB'!$C:$BH,'Daily Report'!$A$48,FALSE))</f>
        <v/>
      </c>
      <c r="AB48" s="60" t="str">
        <f>IF(VLOOKUP(AB7,'Work DB'!$C:$BH,'Daily Report'!$A$48,FALSE)=0,"",VLOOKUP(AB7,'Work DB'!$C:$BH,'Daily Report'!$A$48,FALSE))</f>
        <v/>
      </c>
      <c r="AC48" s="60" t="str">
        <f>IF(VLOOKUP(AC7,'Work DB'!$C:$BH,'Daily Report'!$A$48,FALSE)=0,"",VLOOKUP(AC7,'Work DB'!$C:$BH,'Daily Report'!$A$48,FALSE))</f>
        <v/>
      </c>
      <c r="AD48" s="60" t="str">
        <f>IF(VLOOKUP(AD7,'Work DB'!$C:$BH,'Daily Report'!$A$48,FALSE)=0,"",VLOOKUP(AD7,'Work DB'!$C:$BH,'Daily Report'!$A$48,FALSE))</f>
        <v/>
      </c>
      <c r="AE48" s="60">
        <f>IF(VLOOKUP(AE7,'Work DB'!$C:$BH,'Daily Report'!$A$48,FALSE)=0,"",VLOOKUP(AE7,'Work DB'!$C:$BH,'Daily Report'!$A$48,FALSE))</f>
        <v>166.25</v>
      </c>
      <c r="AF48" s="60">
        <f>IF(VLOOKUP(AF7,'Work DB'!$C:$BH,'Daily Report'!$A$48,FALSE)=0,"",VLOOKUP(AF7,'Work DB'!$C:$BH,'Daily Report'!$A$48,FALSE))</f>
        <v>99.75</v>
      </c>
      <c r="AG48" s="60">
        <f>IF(VLOOKUP(AG7,'Work DB'!$C:$BH,'Daily Report'!$A$48,FALSE)=0,"",VLOOKUP(AG7,'Work DB'!$C:$BH,'Daily Report'!$A$48,FALSE))</f>
        <v>179.55</v>
      </c>
      <c r="AH48" s="60" t="str">
        <f>IF(VLOOKUP(AH7,'Work DB'!$C:$BH,'Daily Report'!$A$48,FALSE)=0,"",VLOOKUP(AH7,'Work DB'!$C:$BH,'Daily Report'!$A$48,FALSE))</f>
        <v/>
      </c>
      <c r="AI48" s="61" t="str">
        <f>IF(VLOOKUP(AI7,'Work DB'!$C:$BH,'Daily Report'!$A$48,FALSE)=0,"",VLOOKUP(AI7,'Work DB'!$C:$BH,'Daily Report'!$A$48,FALSE))</f>
        <v/>
      </c>
      <c r="AJ48" s="809">
        <f>SUM(E48:AI48)</f>
        <v>512.04999999999995</v>
      </c>
      <c r="AK48" s="649"/>
      <c r="AL48" s="650">
        <f>HLOOKUP(A48,'Work DB'!$1:$2,2,FALSE)</f>
        <v>4593.0499999999993</v>
      </c>
      <c r="AM48" s="650"/>
      <c r="AN48" s="651">
        <v>22850</v>
      </c>
      <c r="AO48" s="651"/>
      <c r="AP48" s="652">
        <f>AL48/AN48</f>
        <v>0.20100875273522972</v>
      </c>
      <c r="AQ48" s="653"/>
      <c r="AR48" s="260">
        <f t="shared" si="5"/>
        <v>512.04999999999995</v>
      </c>
      <c r="AT48" s="38"/>
    </row>
    <row r="49" spans="1:46" s="1" customFormat="1" ht="51" customHeight="1" x14ac:dyDescent="0.75">
      <c r="A49" s="84">
        <f>'Work DB'!AI1</f>
        <v>33</v>
      </c>
      <c r="B49" s="701"/>
      <c r="C49" s="716" t="s">
        <v>11</v>
      </c>
      <c r="D49" s="716"/>
      <c r="E49" s="325" t="str">
        <f>IF(VLOOKUP(E7,'Work DB'!$C:$BH,'Daily Report'!$A$49,FALSE)=0,"",VLOOKUP(E7,'Work DB'!$C:$BH,'Daily Report'!$A$49,FALSE))</f>
        <v/>
      </c>
      <c r="F49" s="325">
        <f>IF(VLOOKUP(F7,'Work DB'!$C:$BH,'Daily Report'!$A$49,FALSE)=0,"",VLOOKUP(F7,'Work DB'!$C:$BH,'Daily Report'!$A$49,FALSE))</f>
        <v>62.5</v>
      </c>
      <c r="G49" s="325" t="str">
        <f>IF(VLOOKUP(G7,'Work DB'!$C:$BH,'Daily Report'!$A$49,FALSE)=0,"",VLOOKUP(G7,'Work DB'!$C:$BH,'Daily Report'!$A$49,FALSE))</f>
        <v/>
      </c>
      <c r="H49" s="325" t="str">
        <f>IF(VLOOKUP(H7,'Work DB'!$C:$BH,'Daily Report'!$A$49,FALSE)=0,"",VLOOKUP(H7,'Work DB'!$C:$BH,'Daily Report'!$A$49,FALSE))</f>
        <v/>
      </c>
      <c r="I49" s="325" t="str">
        <f>IF(VLOOKUP(I7,'Work DB'!$C:$BH,'Daily Report'!$A$49,FALSE)=0,"",VLOOKUP(I7,'Work DB'!$C:$BH,'Daily Report'!$A$49,FALSE))</f>
        <v/>
      </c>
      <c r="J49" s="325" t="str">
        <f>IF(VLOOKUP(J7,'Work DB'!$C:$BH,'Daily Report'!$A$49,FALSE)=0,"",VLOOKUP(J7,'Work DB'!$C:$BH,'Daily Report'!$A$49,FALSE))</f>
        <v/>
      </c>
      <c r="K49" s="325">
        <f>IF(VLOOKUP(K7,'Work DB'!$C:$BH,'Daily Report'!$A$49,FALSE)=0,"",VLOOKUP(K7,'Work DB'!$C:$BH,'Daily Report'!$A$49,FALSE))</f>
        <v>10</v>
      </c>
      <c r="L49" s="325">
        <f>IF(VLOOKUP(L7,'Work DB'!$C:$BH,'Daily Report'!$A$49,FALSE)=0,"",VLOOKUP(L7,'Work DB'!$C:$BH,'Daily Report'!$A$49,FALSE))</f>
        <v>20</v>
      </c>
      <c r="M49" s="325">
        <f>IF(VLOOKUP(M7,'Work DB'!$C:$BH,'Daily Report'!$A$49,FALSE)=0,"",VLOOKUP(M7,'Work DB'!$C:$BH,'Daily Report'!$A$49,FALSE))</f>
        <v>10</v>
      </c>
      <c r="N49" s="325">
        <f>IF(VLOOKUP(N7,'Work DB'!$C:$BH,'Daily Report'!$A$49,FALSE)=0,"",VLOOKUP(N7,'Work DB'!$C:$BH,'Daily Report'!$A$49,FALSE))</f>
        <v>10</v>
      </c>
      <c r="O49" s="325" t="str">
        <f>IF(VLOOKUP(O7,'Work DB'!$C:$BH,'Daily Report'!$A$49,FALSE)=0,"",VLOOKUP(O7,'Work DB'!$C:$BH,'Daily Report'!$A$49,FALSE))</f>
        <v/>
      </c>
      <c r="P49" s="325">
        <f>IF(VLOOKUP(P7,'Work DB'!$C:$BH,'Daily Report'!$A$49,FALSE)=0,"",VLOOKUP(P7,'Work DB'!$C:$BH,'Daily Report'!$A$49,FALSE))</f>
        <v>10</v>
      </c>
      <c r="Q49" s="325" t="str">
        <f>IF(VLOOKUP(Q7,'Work DB'!$C:$BH,'Daily Report'!$A$49,FALSE)=0,"",VLOOKUP(Q7,'Work DB'!$C:$BH,'Daily Report'!$A$49,FALSE))</f>
        <v/>
      </c>
      <c r="R49" s="325" t="str">
        <f>IF(VLOOKUP(R7,'Work DB'!$C:$BH,'Daily Report'!$A$49,FALSE)=0,"",VLOOKUP(R7,'Work DB'!$C:$BH,'Daily Report'!$A$49,FALSE))</f>
        <v/>
      </c>
      <c r="S49" s="325" t="str">
        <f>IF(VLOOKUP(S7,'Work DB'!$C:$BH,'Daily Report'!$A$49,FALSE)=0,"",VLOOKUP(S7,'Work DB'!$C:$BH,'Daily Report'!$A$49,FALSE))</f>
        <v/>
      </c>
      <c r="T49" s="325" t="str">
        <f>IF(VLOOKUP(T7,'Work DB'!$C:$BH,'Daily Report'!$A$49,FALSE)=0,"",VLOOKUP(T7,'Work DB'!$C:$BH,'Daily Report'!$A$49,FALSE))</f>
        <v/>
      </c>
      <c r="U49" s="325" t="str">
        <f>IF(VLOOKUP(U7,'Work DB'!$C:$BH,'Daily Report'!$A$49,FALSE)=0,"",VLOOKUP(U7,'Work DB'!$C:$BH,'Daily Report'!$A$49,FALSE))</f>
        <v/>
      </c>
      <c r="V49" s="325" t="str">
        <f>IF(VLOOKUP(V7,'Work DB'!$C:$BH,'Daily Report'!$A$49,FALSE)=0,"",VLOOKUP(V7,'Work DB'!$C:$BH,'Daily Report'!$A$49,FALSE))</f>
        <v/>
      </c>
      <c r="W49" s="325" t="str">
        <f>IF(VLOOKUP(W7,'Work DB'!$C:$BH,'Daily Report'!$A$49,FALSE)=0,"",VLOOKUP(W7,'Work DB'!$C:$BH,'Daily Report'!$A$49,FALSE))</f>
        <v/>
      </c>
      <c r="X49" s="325" t="str">
        <f>IF(VLOOKUP(X7,'Work DB'!$C:$BH,'Daily Report'!$A$49,FALSE)=0,"",VLOOKUP(X7,'Work DB'!$C:$BH,'Daily Report'!$A$49,FALSE))</f>
        <v/>
      </c>
      <c r="Y49" s="325" t="str">
        <f>IF(VLOOKUP(Y7,'Work DB'!$C:$BH,'Daily Report'!$A$49,FALSE)=0,"",VLOOKUP(Y7,'Work DB'!$C:$BH,'Daily Report'!$A$49,FALSE))</f>
        <v/>
      </c>
      <c r="Z49" s="325" t="str">
        <f>IF(VLOOKUP(Z7,'Work DB'!$C:$BH,'Daily Report'!$A$49,FALSE)=0,"",VLOOKUP(Z7,'Work DB'!$C:$BH,'Daily Report'!$A$49,FALSE))</f>
        <v/>
      </c>
      <c r="AA49" s="325" t="str">
        <f>IF(VLOOKUP(AA7,'Work DB'!$C:$BH,'Daily Report'!$A$49,FALSE)=0,"",VLOOKUP(AA7,'Work DB'!$C:$BH,'Daily Report'!$A$49,FALSE))</f>
        <v/>
      </c>
      <c r="AB49" s="325" t="str">
        <f>IF(VLOOKUP(AB7,'Work DB'!$C:$BH,'Daily Report'!$A$49,FALSE)=0,"",VLOOKUP(AB7,'Work DB'!$C:$BH,'Daily Report'!$A$49,FALSE))</f>
        <v/>
      </c>
      <c r="AC49" s="325" t="str">
        <f>IF(VLOOKUP(AC7,'Work DB'!$C:$BH,'Daily Report'!$A$49,FALSE)=0,"",VLOOKUP(AC7,'Work DB'!$C:$BH,'Daily Report'!$A$49,FALSE))</f>
        <v/>
      </c>
      <c r="AD49" s="325" t="str">
        <f>IF(VLOOKUP(AD7,'Work DB'!$C:$BH,'Daily Report'!$A$49,FALSE)=0,"",VLOOKUP(AD7,'Work DB'!$C:$BH,'Daily Report'!$A$49,FALSE))</f>
        <v/>
      </c>
      <c r="AE49" s="325" t="str">
        <f>IF(VLOOKUP(AE7,'Work DB'!$C:$BH,'Daily Report'!$A$49,FALSE)=0,"",VLOOKUP(AE7,'Work DB'!$C:$BH,'Daily Report'!$A$49,FALSE))</f>
        <v/>
      </c>
      <c r="AF49" s="325" t="str">
        <f>IF(VLOOKUP(AF7,'Work DB'!$C:$BH,'Daily Report'!$A$49,FALSE)=0,"",VLOOKUP(AF7,'Work DB'!$C:$BH,'Daily Report'!$A$49,FALSE))</f>
        <v/>
      </c>
      <c r="AG49" s="325" t="str">
        <f>IF(VLOOKUP(AG7,'Work DB'!$C:$BH,'Daily Report'!$A$49,FALSE)=0,"",VLOOKUP(AG7,'Work DB'!$C:$BH,'Daily Report'!$A$49,FALSE))</f>
        <v/>
      </c>
      <c r="AH49" s="325" t="str">
        <f>IF(VLOOKUP(AH7,'Work DB'!$C:$BH,'Daily Report'!$A$49,FALSE)=0,"",VLOOKUP(AH7,'Work DB'!$C:$BH,'Daily Report'!$A$49,FALSE))</f>
        <v/>
      </c>
      <c r="AI49" s="564" t="str">
        <f>IF(VLOOKUP(AI7,'Work DB'!$C:$BH,'Daily Report'!$A$49,FALSE)=0,"",VLOOKUP(AI7,'Work DB'!$C:$BH,'Daily Report'!$A$49,FALSE))</f>
        <v/>
      </c>
      <c r="AJ49" s="822">
        <f>SUM(E49:AI49)</f>
        <v>122.5</v>
      </c>
      <c r="AK49" s="718"/>
      <c r="AL49" s="719">
        <f>HLOOKUP(A49,'Work DB'!$1:$2,2,FALSE)</f>
        <v>3314.5</v>
      </c>
      <c r="AM49" s="719"/>
      <c r="AN49" s="723">
        <v>93822</v>
      </c>
      <c r="AO49" s="723"/>
      <c r="AP49" s="799">
        <f>AL49/AN49</f>
        <v>3.532753511969474E-2</v>
      </c>
      <c r="AQ49" s="800"/>
      <c r="AR49" s="260">
        <f t="shared" si="5"/>
        <v>122.5</v>
      </c>
      <c r="AT49" s="75">
        <v>1</v>
      </c>
    </row>
    <row r="50" spans="1:46" s="1" customFormat="1" ht="51" x14ac:dyDescent="0.75">
      <c r="A50" s="84">
        <f>'Work DB'!AJ1</f>
        <v>34</v>
      </c>
      <c r="B50" s="701"/>
      <c r="C50" s="678" t="s">
        <v>12</v>
      </c>
      <c r="D50" s="678"/>
      <c r="E50" s="62" t="str">
        <f>IF(VLOOKUP(E7,'Work DB'!$C:$BH,'Daily Report'!$A$50,FALSE)=0,"",VLOOKUP(E7,'Work DB'!$C:$BH,'Daily Report'!$A$50,FALSE))</f>
        <v/>
      </c>
      <c r="F50" s="62" t="str">
        <f>IF(VLOOKUP(F7,'Work DB'!$C:$BH,'Daily Report'!$A$50,FALSE)=0,"",VLOOKUP(F7,'Work DB'!$C:$BH,'Daily Report'!$A$50,FALSE))</f>
        <v/>
      </c>
      <c r="G50" s="62" t="str">
        <f>IF(VLOOKUP(G7,'Work DB'!$C:$BH,'Daily Report'!$A$50,FALSE)=0,"",VLOOKUP(G7,'Work DB'!$C:$BH,'Daily Report'!$A$50,FALSE))</f>
        <v/>
      </c>
      <c r="H50" s="62" t="str">
        <f>IF(VLOOKUP(H7,'Work DB'!$C:$BH,'Daily Report'!$A$50,FALSE)=0,"",VLOOKUP(H7,'Work DB'!$C:$BH,'Daily Report'!$A$50,FALSE))</f>
        <v/>
      </c>
      <c r="I50" s="62" t="str">
        <f>IF(VLOOKUP(I7,'Work DB'!$C:$BH,'Daily Report'!$A$50,FALSE)=0,"",VLOOKUP(I7,'Work DB'!$C:$BH,'Daily Report'!$A$50,FALSE))</f>
        <v/>
      </c>
      <c r="J50" s="62" t="str">
        <f>IF(VLOOKUP(J7,'Work DB'!$C:$BH,'Daily Report'!$A$50,FALSE)=0,"",VLOOKUP(J7,'Work DB'!$C:$BH,'Daily Report'!$A$50,FALSE))</f>
        <v/>
      </c>
      <c r="K50" s="62" t="str">
        <f>IF(VLOOKUP(K7,'Work DB'!$C:$BH,'Daily Report'!$A$50,FALSE)=0,"",VLOOKUP(K7,'Work DB'!$C:$BH,'Daily Report'!$A$50,FALSE))</f>
        <v/>
      </c>
      <c r="L50" s="62" t="str">
        <f>IF(VLOOKUP(L7,'Work DB'!$C:$BH,'Daily Report'!$A$50,FALSE)=0,"",VLOOKUP(L7,'Work DB'!$C:$BH,'Daily Report'!$A$50,FALSE))</f>
        <v/>
      </c>
      <c r="M50" s="62" t="str">
        <f>IF(VLOOKUP(M7,'Work DB'!$C:$BH,'Daily Report'!$A$50,FALSE)=0,"",VLOOKUP(M7,'Work DB'!$C:$BH,'Daily Report'!$A$50,FALSE))</f>
        <v/>
      </c>
      <c r="N50" s="62" t="str">
        <f>IF(VLOOKUP(N7,'Work DB'!$C:$BH,'Daily Report'!$A$50,FALSE)=0,"",VLOOKUP(N7,'Work DB'!$C:$BH,'Daily Report'!$A$50,FALSE))</f>
        <v/>
      </c>
      <c r="O50" s="62" t="str">
        <f>IF(VLOOKUP(O7,'Work DB'!$C:$BH,'Daily Report'!$A$50,FALSE)=0,"",VLOOKUP(O7,'Work DB'!$C:$BH,'Daily Report'!$A$50,FALSE))</f>
        <v/>
      </c>
      <c r="P50" s="62" t="str">
        <f>IF(VLOOKUP(P7,'Work DB'!$C:$BH,'Daily Report'!$A$50,FALSE)=0,"",VLOOKUP(P7,'Work DB'!$C:$BH,'Daily Report'!$A$50,FALSE))</f>
        <v/>
      </c>
      <c r="Q50" s="62" t="str">
        <f>IF(VLOOKUP(Q7,'Work DB'!$C:$BH,'Daily Report'!$A$50,FALSE)=0,"",VLOOKUP(Q7,'Work DB'!$C:$BH,'Daily Report'!$A$50,FALSE))</f>
        <v/>
      </c>
      <c r="R50" s="62" t="str">
        <f>IF(VLOOKUP(R7,'Work DB'!$C:$BH,'Daily Report'!$A$50,FALSE)=0,"",VLOOKUP(R7,'Work DB'!$C:$BH,'Daily Report'!$A$50,FALSE))</f>
        <v/>
      </c>
      <c r="S50" s="62" t="str">
        <f>IF(VLOOKUP(S7,'Work DB'!$C:$BH,'Daily Report'!$A$50,FALSE)=0,"",VLOOKUP(S7,'Work DB'!$C:$BH,'Daily Report'!$A$50,FALSE))</f>
        <v/>
      </c>
      <c r="T50" s="62" t="str">
        <f>IF(VLOOKUP(T7,'Work DB'!$C:$BH,'Daily Report'!$A$50,FALSE)=0,"",VLOOKUP(T7,'Work DB'!$C:$BH,'Daily Report'!$A$50,FALSE))</f>
        <v/>
      </c>
      <c r="U50" s="62" t="str">
        <f>IF(VLOOKUP(U7,'Work DB'!$C:$BH,'Daily Report'!$A$50,FALSE)=0,"",VLOOKUP(U7,'Work DB'!$C:$BH,'Daily Report'!$A$50,FALSE))</f>
        <v/>
      </c>
      <c r="V50" s="62" t="str">
        <f>IF(VLOOKUP(V7,'Work DB'!$C:$BH,'Daily Report'!$A$50,FALSE)=0,"",VLOOKUP(V7,'Work DB'!$C:$BH,'Daily Report'!$A$50,FALSE))</f>
        <v/>
      </c>
      <c r="W50" s="62" t="str">
        <f>IF(VLOOKUP(W7,'Work DB'!$C:$BH,'Daily Report'!$A$50,FALSE)=0,"",VLOOKUP(W7,'Work DB'!$C:$BH,'Daily Report'!$A$50,FALSE))</f>
        <v/>
      </c>
      <c r="X50" s="62" t="str">
        <f>IF(VLOOKUP(X7,'Work DB'!$C:$BH,'Daily Report'!$A$50,FALSE)=0,"",VLOOKUP(X7,'Work DB'!$C:$BH,'Daily Report'!$A$50,FALSE))</f>
        <v/>
      </c>
      <c r="Y50" s="62" t="str">
        <f>IF(VLOOKUP(Y7,'Work DB'!$C:$BH,'Daily Report'!$A$50,FALSE)=0,"",VLOOKUP(Y7,'Work DB'!$C:$BH,'Daily Report'!$A$50,FALSE))</f>
        <v/>
      </c>
      <c r="Z50" s="62" t="str">
        <f>IF(VLOOKUP(Z7,'Work DB'!$C:$BH,'Daily Report'!$A$50,FALSE)=0,"",VLOOKUP(Z7,'Work DB'!$C:$BH,'Daily Report'!$A$50,FALSE))</f>
        <v/>
      </c>
      <c r="AA50" s="62" t="str">
        <f>IF(VLOOKUP(AA7,'Work DB'!$C:$BH,'Daily Report'!$A$50,FALSE)=0,"",VLOOKUP(AA7,'Work DB'!$C:$BH,'Daily Report'!$A$50,FALSE))</f>
        <v/>
      </c>
      <c r="AB50" s="62" t="str">
        <f>IF(VLOOKUP(AB7,'Work DB'!$C:$BH,'Daily Report'!$A$50,FALSE)=0,"",VLOOKUP(AB7,'Work DB'!$C:$BH,'Daily Report'!$A$50,FALSE))</f>
        <v/>
      </c>
      <c r="AC50" s="62" t="str">
        <f>IF(VLOOKUP(AC7,'Work DB'!$C:$BH,'Daily Report'!$A$50,FALSE)=0,"",VLOOKUP(AC7,'Work DB'!$C:$BH,'Daily Report'!$A$50,FALSE))</f>
        <v/>
      </c>
      <c r="AD50" s="62" t="str">
        <f>IF(VLOOKUP(AD7,'Work DB'!$C:$BH,'Daily Report'!$A$50,FALSE)=0,"",VLOOKUP(AD7,'Work DB'!$C:$BH,'Daily Report'!$A$50,FALSE))</f>
        <v/>
      </c>
      <c r="AE50" s="62" t="str">
        <f>IF(VLOOKUP(AE7,'Work DB'!$C:$BH,'Daily Report'!$A$50,FALSE)=0,"",VLOOKUP(AE7,'Work DB'!$C:$BH,'Daily Report'!$A$50,FALSE))</f>
        <v/>
      </c>
      <c r="AF50" s="62" t="str">
        <f>IF(VLOOKUP(AF7,'Work DB'!$C:$BH,'Daily Report'!$A$50,FALSE)=0,"",VLOOKUP(AF7,'Work DB'!$C:$BH,'Daily Report'!$A$50,FALSE))</f>
        <v/>
      </c>
      <c r="AG50" s="62" t="str">
        <f>IF(VLOOKUP(AG7,'Work DB'!$C:$BH,'Daily Report'!$A$50,FALSE)=0,"",VLOOKUP(AG7,'Work DB'!$C:$BH,'Daily Report'!$A$50,FALSE))</f>
        <v/>
      </c>
      <c r="AH50" s="62" t="str">
        <f>IF(VLOOKUP(AH7,'Work DB'!$C:$BH,'Daily Report'!$A$50,FALSE)=0,"",VLOOKUP(AH7,'Work DB'!$C:$BH,'Daily Report'!$A$50,FALSE))</f>
        <v/>
      </c>
      <c r="AI50" s="63" t="str">
        <f>IF(VLOOKUP(AI7,'Work DB'!$C:$BH,'Daily Report'!$A$50,FALSE)=0,"",VLOOKUP(AI7,'Work DB'!$C:$BH,'Daily Report'!$A$50,FALSE))</f>
        <v/>
      </c>
      <c r="AJ50" s="824">
        <f>SUM(E50:AI50)</f>
        <v>0</v>
      </c>
      <c r="AK50" s="707"/>
      <c r="AL50" s="715">
        <f>HLOOKUP(A50,'Work DB'!$1:$2,2,FALSE)</f>
        <v>0</v>
      </c>
      <c r="AM50" s="715"/>
      <c r="AN50" s="675">
        <v>2056</v>
      </c>
      <c r="AO50" s="675"/>
      <c r="AP50" s="713">
        <f>AL50/AN50</f>
        <v>0</v>
      </c>
      <c r="AQ50" s="714"/>
      <c r="AR50" s="260">
        <f t="shared" si="5"/>
        <v>0</v>
      </c>
      <c r="AT50" s="3">
        <v>1</v>
      </c>
    </row>
    <row r="51" spans="1:46" s="1" customFormat="1" ht="51.75" thickBot="1" x14ac:dyDescent="0.8">
      <c r="A51" s="84">
        <f>'Work DB'!AK1</f>
        <v>35</v>
      </c>
      <c r="B51" s="808"/>
      <c r="C51" s="708" t="s">
        <v>10</v>
      </c>
      <c r="D51" s="708"/>
      <c r="E51" s="72" t="str">
        <f>IF(VLOOKUP(E7,'Work DB'!$C:$BH,'Daily Report'!$A$51,FALSE)=0,"",VLOOKUP(E7,'Work DB'!$C:$BH,'Daily Report'!$A$51,FALSE))</f>
        <v/>
      </c>
      <c r="F51" s="72" t="str">
        <f>IF(VLOOKUP(F7,'Work DB'!$C:$BH,'Daily Report'!$A$51,FALSE)=0,"",VLOOKUP(F7,'Work DB'!$C:$BH,'Daily Report'!$A$51,FALSE))</f>
        <v/>
      </c>
      <c r="G51" s="72" t="str">
        <f>IF(VLOOKUP(G7,'Work DB'!$C:$BH,'Daily Report'!$A$51,FALSE)=0,"",VLOOKUP(G7,'Work DB'!$C:$BH,'Daily Report'!$A$51,FALSE))</f>
        <v/>
      </c>
      <c r="H51" s="72" t="str">
        <f>IF(VLOOKUP(H7,'Work DB'!$C:$BH,'Daily Report'!$A$51,FALSE)=0,"",VLOOKUP(H7,'Work DB'!$C:$BH,'Daily Report'!$A$51,FALSE))</f>
        <v/>
      </c>
      <c r="I51" s="72" t="str">
        <f>IF(VLOOKUP(I7,'Work DB'!$C:$BH,'Daily Report'!$A$51,FALSE)=0,"",VLOOKUP(I7,'Work DB'!$C:$BH,'Daily Report'!$A$51,FALSE))</f>
        <v/>
      </c>
      <c r="J51" s="72">
        <f>IF(VLOOKUP(J7,'Work DB'!$C:$BH,'Daily Report'!$A$51,FALSE)=0,"",VLOOKUP(J7,'Work DB'!$C:$BH,'Daily Report'!$A$51,FALSE))</f>
        <v>56</v>
      </c>
      <c r="K51" s="72">
        <f>IF(VLOOKUP(K7,'Work DB'!$C:$BH,'Daily Report'!$A$51,FALSE)=0,"",VLOOKUP(K7,'Work DB'!$C:$BH,'Daily Report'!$A$51,FALSE))</f>
        <v>54</v>
      </c>
      <c r="L51" s="72">
        <f>IF(VLOOKUP(L7,'Work DB'!$C:$BH,'Daily Report'!$A$51,FALSE)=0,"",VLOOKUP(L7,'Work DB'!$C:$BH,'Daily Report'!$A$51,FALSE))</f>
        <v>53</v>
      </c>
      <c r="M51" s="72">
        <f>IF(VLOOKUP(M7,'Work DB'!$C:$BH,'Daily Report'!$A$51,FALSE)=0,"",VLOOKUP(M7,'Work DB'!$C:$BH,'Daily Report'!$A$51,FALSE))</f>
        <v>56</v>
      </c>
      <c r="N51" s="72">
        <f>IF(VLOOKUP(N7,'Work DB'!$C:$BH,'Daily Report'!$A$51,FALSE)=0,"",VLOOKUP(N7,'Work DB'!$C:$BH,'Daily Report'!$A$51,FALSE))</f>
        <v>50</v>
      </c>
      <c r="O51" s="72">
        <f>IF(VLOOKUP(O7,'Work DB'!$C:$BH,'Daily Report'!$A$51,FALSE)=0,"",VLOOKUP(O7,'Work DB'!$C:$BH,'Daily Report'!$A$51,FALSE))</f>
        <v>59</v>
      </c>
      <c r="P51" s="72">
        <f>IF(VLOOKUP(P7,'Work DB'!$C:$BH,'Daily Report'!$A$51,FALSE)=0,"",VLOOKUP(P7,'Work DB'!$C:$BH,'Daily Report'!$A$51,FALSE))</f>
        <v>50</v>
      </c>
      <c r="Q51" s="72">
        <f>IF(VLOOKUP(Q7,'Work DB'!$C:$BH,'Daily Report'!$A$51,FALSE)=0,"",VLOOKUP(Q7,'Work DB'!$C:$BH,'Daily Report'!$A$51,FALSE))</f>
        <v>97</v>
      </c>
      <c r="R51" s="72">
        <f>IF(VLOOKUP(R7,'Work DB'!$C:$BH,'Daily Report'!$A$51,FALSE)=0,"",VLOOKUP(R7,'Work DB'!$C:$BH,'Daily Report'!$A$51,FALSE))</f>
        <v>101</v>
      </c>
      <c r="S51" s="72">
        <f>IF(VLOOKUP(S7,'Work DB'!$C:$BH,'Daily Report'!$A$51,FALSE)=0,"",VLOOKUP(S7,'Work DB'!$C:$BH,'Daily Report'!$A$51,FALSE))</f>
        <v>21</v>
      </c>
      <c r="T51" s="72" t="str">
        <f>IF(VLOOKUP(T7,'Work DB'!$C:$BH,'Daily Report'!$A$51,FALSE)=0,"",VLOOKUP(T7,'Work DB'!$C:$BH,'Daily Report'!$A$51,FALSE))</f>
        <v/>
      </c>
      <c r="U51" s="72" t="str">
        <f>IF(VLOOKUP(U7,'Work DB'!$C:$BH,'Daily Report'!$A$51,FALSE)=0,"",VLOOKUP(U7,'Work DB'!$C:$BH,'Daily Report'!$A$51,FALSE))</f>
        <v/>
      </c>
      <c r="V51" s="72" t="str">
        <f>IF(VLOOKUP(V7,'Work DB'!$C:$BH,'Daily Report'!$A$51,FALSE)=0,"",VLOOKUP(V7,'Work DB'!$C:$BH,'Daily Report'!$A$51,FALSE))</f>
        <v/>
      </c>
      <c r="W51" s="72" t="str">
        <f>IF(VLOOKUP(W7,'Work DB'!$C:$BH,'Daily Report'!$A$51,FALSE)=0,"",VLOOKUP(W7,'Work DB'!$C:$BH,'Daily Report'!$A$51,FALSE))</f>
        <v/>
      </c>
      <c r="X51" s="72" t="str">
        <f>IF(VLOOKUP(X7,'Work DB'!$C:$BH,'Daily Report'!$A$51,FALSE)=0,"",VLOOKUP(X7,'Work DB'!$C:$BH,'Daily Report'!$A$51,FALSE))</f>
        <v/>
      </c>
      <c r="Y51" s="72" t="str">
        <f>IF(VLOOKUP(Y7,'Work DB'!$C:$BH,'Daily Report'!$A$51,FALSE)=0,"",VLOOKUP(Y7,'Work DB'!$C:$BH,'Daily Report'!$A$51,FALSE))</f>
        <v/>
      </c>
      <c r="Z51" s="72" t="str">
        <f>IF(VLOOKUP(Z7,'Work DB'!$C:$BH,'Daily Report'!$A$51,FALSE)=0,"",VLOOKUP(Z7,'Work DB'!$C:$BH,'Daily Report'!$A$51,FALSE))</f>
        <v/>
      </c>
      <c r="AA51" s="72" t="str">
        <f>IF(VLOOKUP(AA7,'Work DB'!$C:$BH,'Daily Report'!$A$51,FALSE)=0,"",VLOOKUP(AA7,'Work DB'!$C:$BH,'Daily Report'!$A$51,FALSE))</f>
        <v/>
      </c>
      <c r="AB51" s="72" t="str">
        <f>IF(VLOOKUP(AB7,'Work DB'!$C:$BH,'Daily Report'!$A$51,FALSE)=0,"",VLOOKUP(AB7,'Work DB'!$C:$BH,'Daily Report'!$A$51,FALSE))</f>
        <v/>
      </c>
      <c r="AC51" s="72" t="str">
        <f>IF(VLOOKUP(AC7,'Work DB'!$C:$BH,'Daily Report'!$A$51,FALSE)=0,"",VLOOKUP(AC7,'Work DB'!$C:$BH,'Daily Report'!$A$51,FALSE))</f>
        <v/>
      </c>
      <c r="AD51" s="72">
        <f>IF(VLOOKUP(AD7,'Work DB'!$C:$BH,'Daily Report'!$A$51,FALSE)=0,"",VLOOKUP(AD7,'Work DB'!$C:$BH,'Daily Report'!$A$51,FALSE))</f>
        <v>61</v>
      </c>
      <c r="AE51" s="72">
        <f>IF(VLOOKUP(AE7,'Work DB'!$C:$BH,'Daily Report'!$A$51,FALSE)=0,"",VLOOKUP(AE7,'Work DB'!$C:$BH,'Daily Report'!$A$51,FALSE))</f>
        <v>46</v>
      </c>
      <c r="AF51" s="72">
        <f>IF(VLOOKUP(AF7,'Work DB'!$C:$BH,'Daily Report'!$A$51,FALSE)=0,"",VLOOKUP(AF7,'Work DB'!$C:$BH,'Daily Report'!$A$51,FALSE))</f>
        <v>57</v>
      </c>
      <c r="AG51" s="72" t="str">
        <f>IF(VLOOKUP(AG7,'Work DB'!$C:$BH,'Daily Report'!$A$51,FALSE)=0,"",VLOOKUP(AG7,'Work DB'!$C:$BH,'Daily Report'!$A$51,FALSE))</f>
        <v/>
      </c>
      <c r="AH51" s="72" t="str">
        <f>IF(VLOOKUP(AH7,'Work DB'!$C:$BH,'Daily Report'!$A$51,FALSE)=0,"",VLOOKUP(AH7,'Work DB'!$C:$BH,'Daily Report'!$A$51,FALSE))</f>
        <v/>
      </c>
      <c r="AI51" s="86" t="str">
        <f>IF(VLOOKUP(AI7,'Work DB'!$C:$BH,'Daily Report'!$A$51,FALSE)=0,"",VLOOKUP(AI7,'Work DB'!$C:$BH,'Daily Report'!$A$51,FALSE))</f>
        <v/>
      </c>
      <c r="AJ51" s="837">
        <f>SUM(E51:AI51)</f>
        <v>761</v>
      </c>
      <c r="AK51" s="727"/>
      <c r="AL51" s="709">
        <f>HLOOKUP(A51,'Work DB'!$1:$2,2,FALSE)</f>
        <v>4533</v>
      </c>
      <c r="AM51" s="709"/>
      <c r="AN51" s="677">
        <v>55259</v>
      </c>
      <c r="AO51" s="677"/>
      <c r="AP51" s="710">
        <f>AL51/AN51</f>
        <v>8.2031886208581414E-2</v>
      </c>
      <c r="AQ51" s="711"/>
      <c r="AR51" s="260">
        <f t="shared" si="5"/>
        <v>761</v>
      </c>
      <c r="AT51" s="3">
        <v>1</v>
      </c>
    </row>
    <row r="52" spans="1:46" s="45" customFormat="1" ht="9.75" customHeight="1" thickBot="1" x14ac:dyDescent="0.8">
      <c r="A52" s="38"/>
      <c r="B52" s="39"/>
      <c r="C52" s="40"/>
      <c r="D52" s="40"/>
      <c r="E52" s="41"/>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567"/>
      <c r="AK52" s="568"/>
      <c r="AL52" s="38"/>
      <c r="AM52" s="38"/>
      <c r="AN52" s="44"/>
      <c r="AO52" s="44"/>
      <c r="AR52" s="260">
        <f t="shared" si="5"/>
        <v>0</v>
      </c>
      <c r="AT52" s="38">
        <v>1</v>
      </c>
    </row>
    <row r="53" spans="1:46" s="7" customFormat="1" ht="51" x14ac:dyDescent="0.75">
      <c r="A53" s="84">
        <f>'Work DB'!AL1</f>
        <v>36</v>
      </c>
      <c r="B53" s="654" t="s">
        <v>25</v>
      </c>
      <c r="C53" s="672" t="s">
        <v>26</v>
      </c>
      <c r="D53" s="672"/>
      <c r="E53" s="60" t="str">
        <f>IF(VLOOKUP(E7,'Work DB'!$C:$BH,'Daily Report'!$A$53,FALSE)=0,"",VLOOKUP(E7,'Work DB'!$C:$BH,'Daily Report'!$A$53,FALSE))</f>
        <v/>
      </c>
      <c r="F53" s="60" t="str">
        <f>IF(VLOOKUP(F7,'Work DB'!$C:$BH,'Daily Report'!$A$53,FALSE)=0,"",VLOOKUP(F7,'Work DB'!$C:$BH,'Daily Report'!$A$53,FALSE))</f>
        <v/>
      </c>
      <c r="G53" s="60" t="str">
        <f>IF(VLOOKUP(G7,'Work DB'!$C:$BH,'Daily Report'!$A$53,FALSE)=0,"",VLOOKUP(G7,'Work DB'!$C:$BH,'Daily Report'!$A$53,FALSE))</f>
        <v/>
      </c>
      <c r="H53" s="60" t="str">
        <f>IF(VLOOKUP(H7,'Work DB'!$C:$BH,'Daily Report'!$A$53,FALSE)=0,"",VLOOKUP(H7,'Work DB'!$C:$BH,'Daily Report'!$A$53,FALSE))</f>
        <v/>
      </c>
      <c r="I53" s="60" t="str">
        <f>IF(VLOOKUP(I7,'Work DB'!$C:$BH,'Daily Report'!$A$53,FALSE)=0,"",VLOOKUP(I7,'Work DB'!$C:$BH,'Daily Report'!$A$53,FALSE))</f>
        <v/>
      </c>
      <c r="J53" s="60" t="str">
        <f>IF(VLOOKUP(J7,'Work DB'!$C:$BH,'Daily Report'!$A$53,FALSE)=0,"",VLOOKUP(J7,'Work DB'!$C:$BH,'Daily Report'!$A$53,FALSE))</f>
        <v/>
      </c>
      <c r="K53" s="60" t="str">
        <f>IF(VLOOKUP(K7,'Work DB'!$C:$BH,'Daily Report'!$A$53,FALSE)=0,"",VLOOKUP(K7,'Work DB'!$C:$BH,'Daily Report'!$A$53,FALSE))</f>
        <v/>
      </c>
      <c r="L53" s="60" t="str">
        <f>IF(VLOOKUP(L7,'Work DB'!$C:$BH,'Daily Report'!$A$53,FALSE)=0,"",VLOOKUP(L7,'Work DB'!$C:$BH,'Daily Report'!$A$53,FALSE))</f>
        <v/>
      </c>
      <c r="M53" s="60" t="str">
        <f>IF(VLOOKUP(M7,'Work DB'!$C:$BH,'Daily Report'!$A$53,FALSE)=0,"",VLOOKUP(M7,'Work DB'!$C:$BH,'Daily Report'!$A$53,FALSE))</f>
        <v/>
      </c>
      <c r="N53" s="60" t="str">
        <f>IF(VLOOKUP(N7,'Work DB'!$C:$BH,'Daily Report'!$A$53,FALSE)=0,"",VLOOKUP(N7,'Work DB'!$C:$BH,'Daily Report'!$A$53,FALSE))</f>
        <v/>
      </c>
      <c r="O53" s="60" t="str">
        <f>IF(VLOOKUP(O7,'Work DB'!$C:$BH,'Daily Report'!$A$53,FALSE)=0,"",VLOOKUP(O7,'Work DB'!$C:$BH,'Daily Report'!$A$53,FALSE))</f>
        <v/>
      </c>
      <c r="P53" s="60" t="str">
        <f>IF(VLOOKUP(P7,'Work DB'!$C:$BH,'Daily Report'!$A$53,FALSE)=0,"",VLOOKUP(P7,'Work DB'!$C:$BH,'Daily Report'!$A$53,FALSE))</f>
        <v/>
      </c>
      <c r="Q53" s="60" t="str">
        <f>IF(VLOOKUP(Q7,'Work DB'!$C:$BH,'Daily Report'!$A$53,FALSE)=0,"",VLOOKUP(Q7,'Work DB'!$C:$BH,'Daily Report'!$A$53,FALSE))</f>
        <v/>
      </c>
      <c r="R53" s="60" t="str">
        <f>IF(VLOOKUP(R7,'Work DB'!$C:$BH,'Daily Report'!$A$53,FALSE)=0,"",VLOOKUP(R7,'Work DB'!$C:$BH,'Daily Report'!$A$53,FALSE))</f>
        <v/>
      </c>
      <c r="S53" s="60" t="str">
        <f>IF(VLOOKUP(S7,'Work DB'!$C:$BH,'Daily Report'!$A$53,FALSE)=0,"",VLOOKUP(S7,'Work DB'!$C:$BH,'Daily Report'!$A$53,FALSE))</f>
        <v/>
      </c>
      <c r="T53" s="60" t="str">
        <f>IF(VLOOKUP(T7,'Work DB'!$C:$BH,'Daily Report'!$A$53,FALSE)=0,"",VLOOKUP(T7,'Work DB'!$C:$BH,'Daily Report'!$A$53,FALSE))</f>
        <v/>
      </c>
      <c r="U53" s="60" t="str">
        <f>IF(VLOOKUP(U7,'Work DB'!$C:$BH,'Daily Report'!$A$53,FALSE)=0,"",VLOOKUP(U7,'Work DB'!$C:$BH,'Daily Report'!$A$53,FALSE))</f>
        <v/>
      </c>
      <c r="V53" s="60" t="str">
        <f>IF(VLOOKUP(V7,'Work DB'!$C:$BH,'Daily Report'!$A$53,FALSE)=0,"",VLOOKUP(V7,'Work DB'!$C:$BH,'Daily Report'!$A$53,FALSE))</f>
        <v/>
      </c>
      <c r="W53" s="60" t="str">
        <f>IF(VLOOKUP(W7,'Work DB'!$C:$BH,'Daily Report'!$A$53,FALSE)=0,"",VLOOKUP(W7,'Work DB'!$C:$BH,'Daily Report'!$A$53,FALSE))</f>
        <v/>
      </c>
      <c r="X53" s="60" t="str">
        <f>IF(VLOOKUP(X7,'Work DB'!$C:$BH,'Daily Report'!$A$53,FALSE)=0,"",VLOOKUP(X7,'Work DB'!$C:$BH,'Daily Report'!$A$53,FALSE))</f>
        <v/>
      </c>
      <c r="Y53" s="60" t="str">
        <f>IF(VLOOKUP(Y7,'Work DB'!$C:$BH,'Daily Report'!$A$53,FALSE)=0,"",VLOOKUP(Y7,'Work DB'!$C:$BH,'Daily Report'!$A$53,FALSE))</f>
        <v/>
      </c>
      <c r="Z53" s="60" t="str">
        <f>IF(VLOOKUP(Z7,'Work DB'!$C:$BH,'Daily Report'!$A$53,FALSE)=0,"",VLOOKUP(Z7,'Work DB'!$C:$BH,'Daily Report'!$A$53,FALSE))</f>
        <v/>
      </c>
      <c r="AA53" s="60" t="str">
        <f>IF(VLOOKUP(AA7,'Work DB'!$C:$BH,'Daily Report'!$A$53,FALSE)=0,"",VLOOKUP(AA7,'Work DB'!$C:$BH,'Daily Report'!$A$53,FALSE))</f>
        <v/>
      </c>
      <c r="AB53" s="60" t="str">
        <f>IF(VLOOKUP(AB7,'Work DB'!$C:$BH,'Daily Report'!$A$53,FALSE)=0,"",VLOOKUP(AB7,'Work DB'!$C:$BH,'Daily Report'!$A$53,FALSE))</f>
        <v/>
      </c>
      <c r="AC53" s="60" t="str">
        <f>IF(VLOOKUP(AC7,'Work DB'!$C:$BH,'Daily Report'!$A$53,FALSE)=0,"",VLOOKUP(AC7,'Work DB'!$C:$BH,'Daily Report'!$A$53,FALSE))</f>
        <v/>
      </c>
      <c r="AD53" s="60" t="str">
        <f>IF(VLOOKUP(AD7,'Work DB'!$C:$BH,'Daily Report'!$A$53,FALSE)=0,"",VLOOKUP(AD7,'Work DB'!$C:$BH,'Daily Report'!$A$53,FALSE))</f>
        <v/>
      </c>
      <c r="AE53" s="60" t="str">
        <f>IF(VLOOKUP(AE7,'Work DB'!$C:$BH,'Daily Report'!$A$53,FALSE)=0,"",VLOOKUP(AE7,'Work DB'!$C:$BH,'Daily Report'!$A$53,FALSE))</f>
        <v/>
      </c>
      <c r="AF53" s="60" t="str">
        <f>IF(VLOOKUP(AF7,'Work DB'!$C:$BH,'Daily Report'!$A$53,FALSE)=0,"",VLOOKUP(AF7,'Work DB'!$C:$BH,'Daily Report'!$A$53,FALSE))</f>
        <v/>
      </c>
      <c r="AG53" s="60" t="str">
        <f>IF(VLOOKUP(AG7,'Work DB'!$C:$BH,'Daily Report'!$A$53,FALSE)=0,"",VLOOKUP(AG7,'Work DB'!$C:$BH,'Daily Report'!$A$53,FALSE))</f>
        <v/>
      </c>
      <c r="AH53" s="60" t="str">
        <f>IF(VLOOKUP(AH7,'Work DB'!$C:$BH,'Daily Report'!$A$53,FALSE)=0,"",VLOOKUP(AH7,'Work DB'!$C:$BH,'Daily Report'!$A$53,FALSE))</f>
        <v/>
      </c>
      <c r="AI53" s="61" t="str">
        <f>IF(VLOOKUP(AI7,'Work DB'!$C:$BH,'Daily Report'!$A$53,FALSE)=0,"",VLOOKUP(AI7,'Work DB'!$C:$BH,'Daily Report'!$A$53,FALSE))</f>
        <v/>
      </c>
      <c r="AJ53" s="809">
        <f>SUM(E53:AI53)</f>
        <v>0</v>
      </c>
      <c r="AK53" s="649"/>
      <c r="AL53" s="650">
        <f>HLOOKUP(A53,'Work DB'!$1:$2,2,FALSE)</f>
        <v>0</v>
      </c>
      <c r="AM53" s="650"/>
      <c r="AN53" s="721">
        <v>325.8</v>
      </c>
      <c r="AO53" s="721"/>
      <c r="AP53" s="652">
        <f>AL53/AN53</f>
        <v>0</v>
      </c>
      <c r="AQ53" s="653"/>
      <c r="AR53" s="260">
        <f t="shared" si="5"/>
        <v>0</v>
      </c>
      <c r="AT53" s="8">
        <v>1</v>
      </c>
    </row>
    <row r="54" spans="1:46" s="7" customFormat="1" ht="39" customHeight="1" x14ac:dyDescent="0.75">
      <c r="A54" s="84">
        <f>'Work DB'!AM1</f>
        <v>37</v>
      </c>
      <c r="B54" s="655"/>
      <c r="C54" s="678" t="s">
        <v>27</v>
      </c>
      <c r="D54" s="678"/>
      <c r="E54" s="62" t="str">
        <f>IF(VLOOKUP(E7,'Work DB'!$C:$BH,'Daily Report'!$A$54,FALSE)=0,"",VLOOKUP(E7,'Work DB'!$C:$BH,'Daily Report'!$A$54,FALSE))</f>
        <v/>
      </c>
      <c r="F54" s="62" t="str">
        <f>IF(VLOOKUP(F7,'Work DB'!$C:$BH,'Daily Report'!$A$54,FALSE)=0,"",VLOOKUP(F7,'Work DB'!$C:$BH,'Daily Report'!$A$54,FALSE))</f>
        <v/>
      </c>
      <c r="G54" s="62" t="str">
        <f>IF(VLOOKUP(G7,'Work DB'!$C:$BH,'Daily Report'!$A$54,FALSE)=0,"",VLOOKUP(G7,'Work DB'!$C:$BH,'Daily Report'!$A$54,FALSE))</f>
        <v/>
      </c>
      <c r="H54" s="62" t="str">
        <f>IF(VLOOKUP(H7,'Work DB'!$C:$BH,'Daily Report'!$A$54,FALSE)=0,"",VLOOKUP(H7,'Work DB'!$C:$BH,'Daily Report'!$A$54,FALSE))</f>
        <v/>
      </c>
      <c r="I54" s="62" t="str">
        <f>IF(VLOOKUP(I7,'Work DB'!$C:$BH,'Daily Report'!$A$54,FALSE)=0,"",VLOOKUP(I7,'Work DB'!$C:$BH,'Daily Report'!$A$54,FALSE))</f>
        <v/>
      </c>
      <c r="J54" s="62" t="str">
        <f>IF(VLOOKUP(J7,'Work DB'!$C:$BH,'Daily Report'!$A$54,FALSE)=0,"",VLOOKUP(J7,'Work DB'!$C:$BH,'Daily Report'!$A$54,FALSE))</f>
        <v/>
      </c>
      <c r="K54" s="62" t="str">
        <f>IF(VLOOKUP(K7,'Work DB'!$C:$BH,'Daily Report'!$A$54,FALSE)=0,"",VLOOKUP(K7,'Work DB'!$C:$BH,'Daily Report'!$A$54,FALSE))</f>
        <v/>
      </c>
      <c r="L54" s="62" t="str">
        <f>IF(VLOOKUP(L7,'Work DB'!$C:$BH,'Daily Report'!$A$54,FALSE)=0,"",VLOOKUP(L7,'Work DB'!$C:$BH,'Daily Report'!$A$54,FALSE))</f>
        <v/>
      </c>
      <c r="M54" s="62" t="str">
        <f>IF(VLOOKUP(M7,'Work DB'!$C:$BH,'Daily Report'!$A$54,FALSE)=0,"",VLOOKUP(M7,'Work DB'!$C:$BH,'Daily Report'!$A$54,FALSE))</f>
        <v/>
      </c>
      <c r="N54" s="62" t="str">
        <f>IF(VLOOKUP(N7,'Work DB'!$C:$BH,'Daily Report'!$A$54,FALSE)=0,"",VLOOKUP(N7,'Work DB'!$C:$BH,'Daily Report'!$A$54,FALSE))</f>
        <v/>
      </c>
      <c r="O54" s="62" t="str">
        <f>IF(VLOOKUP(O7,'Work DB'!$C:$BH,'Daily Report'!$A$54,FALSE)=0,"",VLOOKUP(O7,'Work DB'!$C:$BH,'Daily Report'!$A$54,FALSE))</f>
        <v/>
      </c>
      <c r="P54" s="62" t="str">
        <f>IF(VLOOKUP(P7,'Work DB'!$C:$BH,'Daily Report'!$A$54,FALSE)=0,"",VLOOKUP(P7,'Work DB'!$C:$BH,'Daily Report'!$A$54,FALSE))</f>
        <v/>
      </c>
      <c r="Q54" s="62" t="str">
        <f>IF(VLOOKUP(Q7,'Work DB'!$C:$BH,'Daily Report'!$A$54,FALSE)=0,"",VLOOKUP(Q7,'Work DB'!$C:$BH,'Daily Report'!$A$54,FALSE))</f>
        <v/>
      </c>
      <c r="R54" s="62" t="str">
        <f>IF(VLOOKUP(R7,'Work DB'!$C:$BH,'Daily Report'!$A$54,FALSE)=0,"",VLOOKUP(R7,'Work DB'!$C:$BH,'Daily Report'!$A$54,FALSE))</f>
        <v/>
      </c>
      <c r="S54" s="62" t="str">
        <f>IF(VLOOKUP(S7,'Work DB'!$C:$BH,'Daily Report'!$A$54,FALSE)=0,"",VLOOKUP(S7,'Work DB'!$C:$BH,'Daily Report'!$A$54,FALSE))</f>
        <v/>
      </c>
      <c r="T54" s="62" t="str">
        <f>IF(VLOOKUP(T7,'Work DB'!$C:$BH,'Daily Report'!$A$54,FALSE)=0,"",VLOOKUP(T7,'Work DB'!$C:$BH,'Daily Report'!$A$54,FALSE))</f>
        <v/>
      </c>
      <c r="U54" s="62" t="str">
        <f>IF(VLOOKUP(U7,'Work DB'!$C:$BH,'Daily Report'!$A$54,FALSE)=0,"",VLOOKUP(U7,'Work DB'!$C:$BH,'Daily Report'!$A$54,FALSE))</f>
        <v/>
      </c>
      <c r="V54" s="62" t="str">
        <f>IF(VLOOKUP(V7,'Work DB'!$C:$BH,'Daily Report'!$A$54,FALSE)=0,"",VLOOKUP(V7,'Work DB'!$C:$BH,'Daily Report'!$A$54,FALSE))</f>
        <v/>
      </c>
      <c r="W54" s="62" t="str">
        <f>IF(VLOOKUP(W7,'Work DB'!$C:$BH,'Daily Report'!$A$54,FALSE)=0,"",VLOOKUP(W7,'Work DB'!$C:$BH,'Daily Report'!$A$54,FALSE))</f>
        <v/>
      </c>
      <c r="X54" s="62" t="str">
        <f>IF(VLOOKUP(X7,'Work DB'!$C:$BH,'Daily Report'!$A$54,FALSE)=0,"",VLOOKUP(X7,'Work DB'!$C:$BH,'Daily Report'!$A$54,FALSE))</f>
        <v/>
      </c>
      <c r="Y54" s="62" t="str">
        <f>IF(VLOOKUP(Y7,'Work DB'!$C:$BH,'Daily Report'!$A$54,FALSE)=0,"",VLOOKUP(Y7,'Work DB'!$C:$BH,'Daily Report'!$A$54,FALSE))</f>
        <v/>
      </c>
      <c r="Z54" s="62" t="str">
        <f>IF(VLOOKUP(Z7,'Work DB'!$C:$BH,'Daily Report'!$A$54,FALSE)=0,"",VLOOKUP(Z7,'Work DB'!$C:$BH,'Daily Report'!$A$54,FALSE))</f>
        <v/>
      </c>
      <c r="AA54" s="62" t="str">
        <f>IF(VLOOKUP(AA7,'Work DB'!$C:$BH,'Daily Report'!$A$54,FALSE)=0,"",VLOOKUP(AA7,'Work DB'!$C:$BH,'Daily Report'!$A$54,FALSE))</f>
        <v/>
      </c>
      <c r="AB54" s="62" t="str">
        <f>IF(VLOOKUP(AB7,'Work DB'!$C:$BH,'Daily Report'!$A$54,FALSE)=0,"",VLOOKUP(AB7,'Work DB'!$C:$BH,'Daily Report'!$A$54,FALSE))</f>
        <v/>
      </c>
      <c r="AC54" s="62" t="str">
        <f>IF(VLOOKUP(AC7,'Work DB'!$C:$BH,'Daily Report'!$A$54,FALSE)=0,"",VLOOKUP(AC7,'Work DB'!$C:$BH,'Daily Report'!$A$54,FALSE))</f>
        <v/>
      </c>
      <c r="AD54" s="62" t="str">
        <f>IF(VLOOKUP(AD7,'Work DB'!$C:$BH,'Daily Report'!$A$54,FALSE)=0,"",VLOOKUP(AD7,'Work DB'!$C:$BH,'Daily Report'!$A$54,FALSE))</f>
        <v/>
      </c>
      <c r="AE54" s="62" t="str">
        <f>IF(VLOOKUP(AE7,'Work DB'!$C:$BH,'Daily Report'!$A$54,FALSE)=0,"",VLOOKUP(AE7,'Work DB'!$C:$BH,'Daily Report'!$A$54,FALSE))</f>
        <v/>
      </c>
      <c r="AF54" s="62" t="str">
        <f>IF(VLOOKUP(AF7,'Work DB'!$C:$BH,'Daily Report'!$A$54,FALSE)=0,"",VLOOKUP(AF7,'Work DB'!$C:$BH,'Daily Report'!$A$54,FALSE))</f>
        <v/>
      </c>
      <c r="AG54" s="62" t="str">
        <f>IF(VLOOKUP(AG7,'Work DB'!$C:$BH,'Daily Report'!$A$54,FALSE)=0,"",VLOOKUP(AG7,'Work DB'!$C:$BH,'Daily Report'!$A$54,FALSE))</f>
        <v/>
      </c>
      <c r="AH54" s="62" t="str">
        <f>IF(VLOOKUP(AH7,'Work DB'!$C:$BH,'Daily Report'!$A$54,FALSE)=0,"",VLOOKUP(AH7,'Work DB'!$C:$BH,'Daily Report'!$A$54,FALSE))</f>
        <v/>
      </c>
      <c r="AI54" s="63" t="str">
        <f>IF(VLOOKUP(AI7,'Work DB'!$C:$BH,'Daily Report'!$A$54,FALSE)=0,"",VLOOKUP(AI7,'Work DB'!$C:$BH,'Daily Report'!$A$54,FALSE))</f>
        <v/>
      </c>
      <c r="AJ54" s="824">
        <f>SUM(E54:AI54)</f>
        <v>0</v>
      </c>
      <c r="AK54" s="707"/>
      <c r="AL54" s="715">
        <f>HLOOKUP(A54,'Work DB'!$1:$2,2,FALSE)</f>
        <v>0</v>
      </c>
      <c r="AM54" s="715"/>
      <c r="AN54" s="722">
        <v>178.4</v>
      </c>
      <c r="AO54" s="722"/>
      <c r="AP54" s="713">
        <f>AL54/AN54</f>
        <v>0</v>
      </c>
      <c r="AQ54" s="714"/>
      <c r="AR54" s="260">
        <f t="shared" si="5"/>
        <v>0</v>
      </c>
      <c r="AT54" s="8">
        <v>1</v>
      </c>
    </row>
    <row r="55" spans="1:46" s="7" customFormat="1" ht="45.75" customHeight="1" thickBot="1" x14ac:dyDescent="0.8">
      <c r="A55" s="84">
        <f>'Work DB'!AN1</f>
        <v>38</v>
      </c>
      <c r="B55" s="656"/>
      <c r="C55" s="708" t="s">
        <v>28</v>
      </c>
      <c r="D55" s="708"/>
      <c r="E55" s="72" t="str">
        <f>IF(VLOOKUP(E7,'Work DB'!$C:$BH,'Daily Report'!$A$55,FALSE)=0,"",VLOOKUP(E7,'Work DB'!$C:$BH,'Daily Report'!$A$55,FALSE))</f>
        <v/>
      </c>
      <c r="F55" s="72" t="str">
        <f>IF(VLOOKUP(F7,'Work DB'!$C:$BH,'Daily Report'!$A$55,FALSE)=0,"",VLOOKUP(F7,'Work DB'!$C:$BH,'Daily Report'!$A$55,FALSE))</f>
        <v/>
      </c>
      <c r="G55" s="72" t="str">
        <f>IF(VLOOKUP(G7,'Work DB'!$C:$BH,'Daily Report'!$A$55,FALSE)=0,"",VLOOKUP(G7,'Work DB'!$C:$BH,'Daily Report'!$A$55,FALSE))</f>
        <v/>
      </c>
      <c r="H55" s="72" t="str">
        <f>IF(VLOOKUP(H7,'Work DB'!$C:$BH,'Daily Report'!$A$55,FALSE)=0,"",VLOOKUP(H7,'Work DB'!$C:$BH,'Daily Report'!$A$55,FALSE))</f>
        <v/>
      </c>
      <c r="I55" s="72" t="str">
        <f>IF(VLOOKUP(I7,'Work DB'!$C:$BH,'Daily Report'!$A$55,FALSE)=0,"",VLOOKUP(I7,'Work DB'!$C:$BH,'Daily Report'!$A$55,FALSE))</f>
        <v/>
      </c>
      <c r="J55" s="72" t="str">
        <f>IF(VLOOKUP(J7,'Work DB'!$C:$BH,'Daily Report'!$A$55,FALSE)=0,"",VLOOKUP(J7,'Work DB'!$C:$BH,'Daily Report'!$A$55,FALSE))</f>
        <v/>
      </c>
      <c r="K55" s="72" t="str">
        <f>IF(VLOOKUP(K7,'Work DB'!$C:$BH,'Daily Report'!$A$55,FALSE)=0,"",VLOOKUP(K7,'Work DB'!$C:$BH,'Daily Report'!$A$55,FALSE))</f>
        <v/>
      </c>
      <c r="L55" s="72" t="str">
        <f>IF(VLOOKUP(L7,'Work DB'!$C:$BH,'Daily Report'!$A$55,FALSE)=0,"",VLOOKUP(L7,'Work DB'!$C:$BH,'Daily Report'!$A$55,FALSE))</f>
        <v/>
      </c>
      <c r="M55" s="72" t="str">
        <f>IF(VLOOKUP(M7,'Work DB'!$C:$BH,'Daily Report'!$A$55,FALSE)=0,"",VLOOKUP(M7,'Work DB'!$C:$BH,'Daily Report'!$A$55,FALSE))</f>
        <v/>
      </c>
      <c r="N55" s="72" t="str">
        <f>IF(VLOOKUP(N7,'Work DB'!$C:$BH,'Daily Report'!$A$55,FALSE)=0,"",VLOOKUP(N7,'Work DB'!$C:$BH,'Daily Report'!$A$55,FALSE))</f>
        <v/>
      </c>
      <c r="O55" s="72" t="str">
        <f>IF(VLOOKUP(O7,'Work DB'!$C:$BH,'Daily Report'!$A$55,FALSE)=0,"",VLOOKUP(O7,'Work DB'!$C:$BH,'Daily Report'!$A$55,FALSE))</f>
        <v/>
      </c>
      <c r="P55" s="72" t="str">
        <f>IF(VLOOKUP(P7,'Work DB'!$C:$BH,'Daily Report'!$A$55,FALSE)=0,"",VLOOKUP(P7,'Work DB'!$C:$BH,'Daily Report'!$A$55,FALSE))</f>
        <v/>
      </c>
      <c r="Q55" s="72" t="str">
        <f>IF(VLOOKUP(Q7,'Work DB'!$C:$BH,'Daily Report'!$A$55,FALSE)=0,"",VLOOKUP(Q7,'Work DB'!$C:$BH,'Daily Report'!$A$55,FALSE))</f>
        <v/>
      </c>
      <c r="R55" s="72" t="str">
        <f>IF(VLOOKUP(R7,'Work DB'!$C:$BH,'Daily Report'!$A$55,FALSE)=0,"",VLOOKUP(R7,'Work DB'!$C:$BH,'Daily Report'!$A$55,FALSE))</f>
        <v/>
      </c>
      <c r="S55" s="72" t="str">
        <f>IF(VLOOKUP(S7,'Work DB'!$C:$BH,'Daily Report'!$A$55,FALSE)=0,"",VLOOKUP(S7,'Work DB'!$C:$BH,'Daily Report'!$A$55,FALSE))</f>
        <v/>
      </c>
      <c r="T55" s="72" t="str">
        <f>IF(VLOOKUP(T7,'Work DB'!$C:$BH,'Daily Report'!$A$55,FALSE)=0,"",VLOOKUP(T7,'Work DB'!$C:$BH,'Daily Report'!$A$55,FALSE))</f>
        <v/>
      </c>
      <c r="U55" s="72" t="str">
        <f>IF(VLOOKUP(U7,'Work DB'!$C:$BH,'Daily Report'!$A$55,FALSE)=0,"",VLOOKUP(U7,'Work DB'!$C:$BH,'Daily Report'!$A$55,FALSE))</f>
        <v/>
      </c>
      <c r="V55" s="72" t="str">
        <f>IF(VLOOKUP(V7,'Work DB'!$C:$BH,'Daily Report'!$A$55,FALSE)=0,"",VLOOKUP(V7,'Work DB'!$C:$BH,'Daily Report'!$A$55,FALSE))</f>
        <v/>
      </c>
      <c r="W55" s="72" t="str">
        <f>IF(VLOOKUP(W7,'Work DB'!$C:$BH,'Daily Report'!$A$55,FALSE)=0,"",VLOOKUP(W7,'Work DB'!$C:$BH,'Daily Report'!$A$55,FALSE))</f>
        <v/>
      </c>
      <c r="X55" s="72" t="str">
        <f>IF(VLOOKUP(X7,'Work DB'!$C:$BH,'Daily Report'!$A$55,FALSE)=0,"",VLOOKUP(X7,'Work DB'!$C:$BH,'Daily Report'!$A$55,FALSE))</f>
        <v/>
      </c>
      <c r="Y55" s="72" t="str">
        <f>IF(VLOOKUP(Y7,'Work DB'!$C:$BH,'Daily Report'!$A$55,FALSE)=0,"",VLOOKUP(Y7,'Work DB'!$C:$BH,'Daily Report'!$A$55,FALSE))</f>
        <v/>
      </c>
      <c r="Z55" s="72" t="str">
        <f>IF(VLOOKUP(Z7,'Work DB'!$C:$BH,'Daily Report'!$A$55,FALSE)=0,"",VLOOKUP(Z7,'Work DB'!$C:$BH,'Daily Report'!$A$55,FALSE))</f>
        <v/>
      </c>
      <c r="AA55" s="72" t="str">
        <f>IF(VLOOKUP(AA7,'Work DB'!$C:$BH,'Daily Report'!$A$55,FALSE)=0,"",VLOOKUP(AA7,'Work DB'!$C:$BH,'Daily Report'!$A$55,FALSE))</f>
        <v/>
      </c>
      <c r="AB55" s="72" t="str">
        <f>IF(VLOOKUP(AB7,'Work DB'!$C:$BH,'Daily Report'!$A$55,FALSE)=0,"",VLOOKUP(AB7,'Work DB'!$C:$BH,'Daily Report'!$A$55,FALSE))</f>
        <v/>
      </c>
      <c r="AC55" s="72" t="str">
        <f>IF(VLOOKUP(AC7,'Work DB'!$C:$BH,'Daily Report'!$A$55,FALSE)=0,"",VLOOKUP(AC7,'Work DB'!$C:$BH,'Daily Report'!$A$55,FALSE))</f>
        <v/>
      </c>
      <c r="AD55" s="72" t="str">
        <f>IF(VLOOKUP(AD7,'Work DB'!$C:$BH,'Daily Report'!$A$55,FALSE)=0,"",VLOOKUP(AD7,'Work DB'!$C:$BH,'Daily Report'!$A$55,FALSE))</f>
        <v/>
      </c>
      <c r="AE55" s="72" t="str">
        <f>IF(VLOOKUP(AE7,'Work DB'!$C:$BH,'Daily Report'!$A$55,FALSE)=0,"",VLOOKUP(AE7,'Work DB'!$C:$BH,'Daily Report'!$A$55,FALSE))</f>
        <v/>
      </c>
      <c r="AF55" s="72" t="str">
        <f>IF(VLOOKUP(AF7,'Work DB'!$C:$BH,'Daily Report'!$A$55,FALSE)=0,"",VLOOKUP(AF7,'Work DB'!$C:$BH,'Daily Report'!$A$55,FALSE))</f>
        <v/>
      </c>
      <c r="AG55" s="72" t="str">
        <f>IF(VLOOKUP(AG7,'Work DB'!$C:$BH,'Daily Report'!$A$55,FALSE)=0,"",VLOOKUP(AG7,'Work DB'!$C:$BH,'Daily Report'!$A$55,FALSE))</f>
        <v/>
      </c>
      <c r="AH55" s="72" t="str">
        <f>IF(VLOOKUP(AH7,'Work DB'!$C:$BH,'Daily Report'!$A$55,FALSE)=0,"",VLOOKUP(AH7,'Work DB'!$C:$BH,'Daily Report'!$A$55,FALSE))</f>
        <v/>
      </c>
      <c r="AI55" s="86" t="str">
        <f>IF(VLOOKUP(AI7,'Work DB'!$C:$BH,'Daily Report'!$A$55,FALSE)=0,"",VLOOKUP(AI7,'Work DB'!$C:$BH,'Daily Report'!$A$55,FALSE))</f>
        <v/>
      </c>
      <c r="AJ55" s="837">
        <f>SUM(E55:AI55)</f>
        <v>0</v>
      </c>
      <c r="AK55" s="727"/>
      <c r="AL55" s="709">
        <f>HLOOKUP(A55,'Work DB'!$1:$2,2,FALSE)</f>
        <v>0</v>
      </c>
      <c r="AM55" s="709"/>
      <c r="AN55" s="712">
        <v>79.2</v>
      </c>
      <c r="AO55" s="712"/>
      <c r="AP55" s="710">
        <f>AL55/AN55</f>
        <v>0</v>
      </c>
      <c r="AQ55" s="711"/>
      <c r="AR55" s="260">
        <f t="shared" si="5"/>
        <v>0</v>
      </c>
      <c r="AT55" s="8">
        <v>1</v>
      </c>
    </row>
    <row r="56" spans="1:46" s="45" customFormat="1" ht="12.75" customHeight="1" thickBot="1" x14ac:dyDescent="0.8">
      <c r="A56" s="38"/>
      <c r="B56" s="39"/>
      <c r="C56" s="40"/>
      <c r="D56" s="40"/>
      <c r="E56" s="41"/>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570"/>
      <c r="AK56" s="568"/>
      <c r="AL56" s="38"/>
      <c r="AM56" s="38"/>
      <c r="AN56" s="44"/>
      <c r="AO56" s="44"/>
      <c r="AR56" s="260">
        <f t="shared" si="5"/>
        <v>0</v>
      </c>
      <c r="AT56" s="38">
        <v>1</v>
      </c>
    </row>
    <row r="57" spans="1:46" s="1" customFormat="1" ht="47.25" customHeight="1" x14ac:dyDescent="0.75">
      <c r="A57" s="84">
        <f>'Work DB'!AO1</f>
        <v>39</v>
      </c>
      <c r="B57" s="654" t="s">
        <v>17</v>
      </c>
      <c r="C57" s="672" t="s">
        <v>1</v>
      </c>
      <c r="D57" s="672"/>
      <c r="E57" s="60">
        <f>IF(VLOOKUP(E7,'Work DB'!$C:$BH,'Daily Report'!$A$57,FALSE)=0,"",VLOOKUP(E7,'Work DB'!$C:$BH,'Daily Report'!$A$57,FALSE))</f>
        <v>93</v>
      </c>
      <c r="F57" s="60">
        <f>IF(VLOOKUP(F7,'Work DB'!$C:$BH,'Daily Report'!$A$57,FALSE)=0,"",VLOOKUP(F7,'Work DB'!$C:$BH,'Daily Report'!$A$57,FALSE))</f>
        <v>73</v>
      </c>
      <c r="G57" s="60">
        <f>IF(VLOOKUP(G7,'Work DB'!$C:$BH,'Daily Report'!$A$57,FALSE)=0,"",VLOOKUP(G7,'Work DB'!$C:$BH,'Daily Report'!$A$57,FALSE))</f>
        <v>75</v>
      </c>
      <c r="H57" s="60">
        <f>IF(VLOOKUP(H7,'Work DB'!$C:$BH,'Daily Report'!$A$57,FALSE)=0,"",VLOOKUP(H7,'Work DB'!$C:$BH,'Daily Report'!$A$57,FALSE))</f>
        <v>34</v>
      </c>
      <c r="I57" s="60">
        <f>IF(VLOOKUP(I7,'Work DB'!$C:$BH,'Daily Report'!$A$57,FALSE)=0,"",VLOOKUP(I7,'Work DB'!$C:$BH,'Daily Report'!$A$57,FALSE))</f>
        <v>75</v>
      </c>
      <c r="J57" s="60">
        <f>IF(VLOOKUP(J7,'Work DB'!$C:$BH,'Daily Report'!$A$57,FALSE)=0,"",VLOOKUP(J7,'Work DB'!$C:$BH,'Daily Report'!$A$57,FALSE))</f>
        <v>78</v>
      </c>
      <c r="K57" s="60">
        <f>IF(VLOOKUP(K7,'Work DB'!$C:$BH,'Daily Report'!$A$57,FALSE)=0,"",VLOOKUP(K7,'Work DB'!$C:$BH,'Daily Report'!$A$57,FALSE))</f>
        <v>80</v>
      </c>
      <c r="L57" s="60">
        <f>IF(VLOOKUP(L7,'Work DB'!$C:$BH,'Daily Report'!$A$57,FALSE)=0,"",VLOOKUP(L7,'Work DB'!$C:$BH,'Daily Report'!$A$57,FALSE))</f>
        <v>77</v>
      </c>
      <c r="M57" s="60">
        <f>IF(VLOOKUP(M7,'Work DB'!$C:$BH,'Daily Report'!$A$57,FALSE)=0,"",VLOOKUP(M7,'Work DB'!$C:$BH,'Daily Report'!$A$57,FALSE))</f>
        <v>80</v>
      </c>
      <c r="N57" s="60">
        <f>IF(VLOOKUP(N7,'Work DB'!$C:$BH,'Daily Report'!$A$57,FALSE)=0,"",VLOOKUP(N7,'Work DB'!$C:$BH,'Daily Report'!$A$57,FALSE))</f>
        <v>77</v>
      </c>
      <c r="O57" s="60">
        <f>IF(VLOOKUP(O7,'Work DB'!$C:$BH,'Daily Report'!$A$57,FALSE)=0,"",VLOOKUP(O7,'Work DB'!$C:$BH,'Daily Report'!$A$57,FALSE))</f>
        <v>70</v>
      </c>
      <c r="P57" s="60">
        <f>IF(VLOOKUP(P7,'Work DB'!$C:$BH,'Daily Report'!$A$57,FALSE)=0,"",VLOOKUP(P7,'Work DB'!$C:$BH,'Daily Report'!$A$57,FALSE))</f>
        <v>75</v>
      </c>
      <c r="Q57" s="60">
        <f>IF(VLOOKUP(Q7,'Work DB'!$C:$BH,'Daily Report'!$A$57,FALSE)=0,"",VLOOKUP(Q7,'Work DB'!$C:$BH,'Daily Report'!$A$57,FALSE))</f>
        <v>78</v>
      </c>
      <c r="R57" s="60">
        <f>IF(VLOOKUP(R7,'Work DB'!$C:$BH,'Daily Report'!$A$57,FALSE)=0,"",VLOOKUP(R7,'Work DB'!$C:$BH,'Daily Report'!$A$57,FALSE))</f>
        <v>80</v>
      </c>
      <c r="S57" s="60">
        <f>IF(VLOOKUP(S7,'Work DB'!$C:$BH,'Daily Report'!$A$57,FALSE)=0,"",VLOOKUP(S7,'Work DB'!$C:$BH,'Daily Report'!$A$57,FALSE))</f>
        <v>78</v>
      </c>
      <c r="T57" s="60">
        <f>IF(VLOOKUP(T7,'Work DB'!$C:$BH,'Daily Report'!$A$57,FALSE)=0,"",VLOOKUP(T7,'Work DB'!$C:$BH,'Daily Report'!$A$57,FALSE))</f>
        <v>43</v>
      </c>
      <c r="U57" s="60">
        <f>IF(VLOOKUP(U7,'Work DB'!$C:$BH,'Daily Report'!$A$57,FALSE)=0,"",VLOOKUP(U7,'Work DB'!$C:$BH,'Daily Report'!$A$57,FALSE))</f>
        <v>33</v>
      </c>
      <c r="V57" s="60">
        <f>IF(VLOOKUP(V7,'Work DB'!$C:$BH,'Daily Report'!$A$57,FALSE)=0,"",VLOOKUP(V7,'Work DB'!$C:$BH,'Daily Report'!$A$57,FALSE))</f>
        <v>23</v>
      </c>
      <c r="W57" s="60">
        <f>IF(VLOOKUP(W7,'Work DB'!$C:$BH,'Daily Report'!$A$57,FALSE)=0,"",VLOOKUP(W7,'Work DB'!$C:$BH,'Daily Report'!$A$57,FALSE))</f>
        <v>38</v>
      </c>
      <c r="X57" s="60">
        <f>IF(VLOOKUP(X7,'Work DB'!$C:$BH,'Daily Report'!$A$57,FALSE)=0,"",VLOOKUP(X7,'Work DB'!$C:$BH,'Daily Report'!$A$57,FALSE))</f>
        <v>45</v>
      </c>
      <c r="Y57" s="60">
        <f>IF(VLOOKUP(Y7,'Work DB'!$C:$BH,'Daily Report'!$A$57,FALSE)=0,"",VLOOKUP(Y7,'Work DB'!$C:$BH,'Daily Report'!$A$57,FALSE))</f>
        <v>37</v>
      </c>
      <c r="Z57" s="60">
        <f>IF(VLOOKUP(Z7,'Work DB'!$C:$BH,'Daily Report'!$A$57,FALSE)=0,"",VLOOKUP(Z7,'Work DB'!$C:$BH,'Daily Report'!$A$57,FALSE))</f>
        <v>36</v>
      </c>
      <c r="AA57" s="60">
        <f>IF(VLOOKUP(AA7,'Work DB'!$C:$BH,'Daily Report'!$A$57,FALSE)=0,"",VLOOKUP(AA7,'Work DB'!$C:$BH,'Daily Report'!$A$57,FALSE))</f>
        <v>34</v>
      </c>
      <c r="AB57" s="60">
        <f>IF(VLOOKUP(AB7,'Work DB'!$C:$BH,'Daily Report'!$A$57,FALSE)=0,"",VLOOKUP(AB7,'Work DB'!$C:$BH,'Daily Report'!$A$57,FALSE))</f>
        <v>36</v>
      </c>
      <c r="AC57" s="60">
        <f>IF(VLOOKUP(AC7,'Work DB'!$C:$BH,'Daily Report'!$A$57,FALSE)=0,"",VLOOKUP(AC7,'Work DB'!$C:$BH,'Daily Report'!$A$57,FALSE))</f>
        <v>27</v>
      </c>
      <c r="AD57" s="60">
        <f>IF(VLOOKUP(AD7,'Work DB'!$C:$BH,'Daily Report'!$A$57,FALSE)=0,"",VLOOKUP(AD7,'Work DB'!$C:$BH,'Daily Report'!$A$57,FALSE))</f>
        <v>75</v>
      </c>
      <c r="AE57" s="60">
        <f>IF(VLOOKUP(AE7,'Work DB'!$C:$BH,'Daily Report'!$A$57,FALSE)=0,"",VLOOKUP(AE7,'Work DB'!$C:$BH,'Daily Report'!$A$57,FALSE))</f>
        <v>70</v>
      </c>
      <c r="AF57" s="60">
        <f>IF(VLOOKUP(AF7,'Work DB'!$C:$BH,'Daily Report'!$A$57,FALSE)=0,"",VLOOKUP(AF7,'Work DB'!$C:$BH,'Daily Report'!$A$57,FALSE))</f>
        <v>82</v>
      </c>
      <c r="AG57" s="60">
        <f>IF(VLOOKUP(AG7,'Work DB'!$C:$BH,'Daily Report'!$A$57,FALSE)=0,"",VLOOKUP(AG7,'Work DB'!$C:$BH,'Daily Report'!$A$57,FALSE))</f>
        <v>81</v>
      </c>
      <c r="AH57" s="60" t="str">
        <f>IF(VLOOKUP(AH7,'Work DB'!$C:$BH,'Daily Report'!$A$57,FALSE)=0,"",VLOOKUP(AH7,'Work DB'!$C:$BH,'Daily Report'!$A$57,FALSE))</f>
        <v/>
      </c>
      <c r="AI57" s="61" t="str">
        <f>IF(VLOOKUP(AI7,'Work DB'!$C:$BH,'Daily Report'!$A$57,FALSE)=0,"",VLOOKUP(AI7,'Work DB'!$C:$BH,'Daily Report'!$A$57,FALSE))</f>
        <v/>
      </c>
      <c r="AJ57" s="840">
        <f>SUM(E57:AI57)</f>
        <v>1783</v>
      </c>
      <c r="AK57" s="650"/>
      <c r="AL57" s="650">
        <f>HLOOKUP(A57,'Work DB'!$1:$2,2,FALSE)</f>
        <v>14298</v>
      </c>
      <c r="AM57" s="650"/>
      <c r="AN57" s="752"/>
      <c r="AO57" s="753"/>
      <c r="AP57" s="753"/>
      <c r="AQ57" s="754"/>
      <c r="AR57" s="260">
        <f t="shared" si="5"/>
        <v>1783</v>
      </c>
      <c r="AT57" s="3">
        <v>1</v>
      </c>
    </row>
    <row r="58" spans="1:46" s="1" customFormat="1" ht="51.75" thickBot="1" x14ac:dyDescent="0.8">
      <c r="A58" s="84">
        <f>'Work DB'!AP1</f>
        <v>40</v>
      </c>
      <c r="B58" s="655"/>
      <c r="C58" s="697" t="s">
        <v>18</v>
      </c>
      <c r="D58" s="697"/>
      <c r="E58" s="64">
        <f>IF(VLOOKUP(E7,'Work DB'!$C:$BH,'Daily Report'!$A$58,FALSE)=0,"",VLOOKUP(E7,'Work DB'!$C:$BH,'Daily Report'!$A$58,FALSE))</f>
        <v>65</v>
      </c>
      <c r="F58" s="64">
        <f>IF(VLOOKUP(F7,'Work DB'!$C:$BH,'Daily Report'!$A$58,FALSE)=0,"",VLOOKUP(F7,'Work DB'!$C:$BH,'Daily Report'!$A$58,FALSE))</f>
        <v>66</v>
      </c>
      <c r="G58" s="64">
        <f>IF(VLOOKUP(G7,'Work DB'!$C:$BH,'Daily Report'!$A$58,FALSE)=0,"",VLOOKUP(G7,'Work DB'!$C:$BH,'Daily Report'!$A$58,FALSE))</f>
        <v>69</v>
      </c>
      <c r="H58" s="64">
        <f>IF(VLOOKUP(H7,'Work DB'!$C:$BH,'Daily Report'!$A$58,FALSE)=0,"",VLOOKUP(H7,'Work DB'!$C:$BH,'Daily Report'!$A$58,FALSE))</f>
        <v>37</v>
      </c>
      <c r="I58" s="64">
        <f>IF(VLOOKUP(I7,'Work DB'!$C:$BH,'Daily Report'!$A$58,FALSE)=0,"",VLOOKUP(I7,'Work DB'!$C:$BH,'Daily Report'!$A$58,FALSE))</f>
        <v>71</v>
      </c>
      <c r="J58" s="64">
        <f>IF(VLOOKUP(J7,'Work DB'!$C:$BH,'Daily Report'!$A$58,FALSE)=0,"",VLOOKUP(J7,'Work DB'!$C:$BH,'Daily Report'!$A$58,FALSE))</f>
        <v>69</v>
      </c>
      <c r="K58" s="64">
        <f>IF(VLOOKUP(K7,'Work DB'!$C:$BH,'Daily Report'!$A$58,FALSE)=0,"",VLOOKUP(K7,'Work DB'!$C:$BH,'Daily Report'!$A$58,FALSE))</f>
        <v>69</v>
      </c>
      <c r="L58" s="64">
        <f>IF(VLOOKUP(L7,'Work DB'!$C:$BH,'Daily Report'!$A$58,FALSE)=0,"",VLOOKUP(L7,'Work DB'!$C:$BH,'Daily Report'!$A$58,FALSE))</f>
        <v>73</v>
      </c>
      <c r="M58" s="64">
        <f>IF(VLOOKUP(M7,'Work DB'!$C:$BH,'Daily Report'!$A$58,FALSE)=0,"",VLOOKUP(M7,'Work DB'!$C:$BH,'Daily Report'!$A$58,FALSE))</f>
        <v>68</v>
      </c>
      <c r="N58" s="64">
        <f>IF(VLOOKUP(N7,'Work DB'!$C:$BH,'Daily Report'!$A$58,FALSE)=0,"",VLOOKUP(N7,'Work DB'!$C:$BH,'Daily Report'!$A$58,FALSE))</f>
        <v>71</v>
      </c>
      <c r="O58" s="64">
        <f>IF(VLOOKUP(O7,'Work DB'!$C:$BH,'Daily Report'!$A$58,FALSE)=0,"",VLOOKUP(O7,'Work DB'!$C:$BH,'Daily Report'!$A$58,FALSE))</f>
        <v>49</v>
      </c>
      <c r="P58" s="64">
        <f>IF(VLOOKUP(P7,'Work DB'!$C:$BH,'Daily Report'!$A$58,FALSE)=0,"",VLOOKUP(P7,'Work DB'!$C:$BH,'Daily Report'!$A$58,FALSE))</f>
        <v>75</v>
      </c>
      <c r="Q58" s="64">
        <f>IF(VLOOKUP(Q7,'Work DB'!$C:$BH,'Daily Report'!$A$58,FALSE)=0,"",VLOOKUP(Q7,'Work DB'!$C:$BH,'Daily Report'!$A$58,FALSE))</f>
        <v>75</v>
      </c>
      <c r="R58" s="64">
        <f>IF(VLOOKUP(R7,'Work DB'!$C:$BH,'Daily Report'!$A$58,FALSE)=0,"",VLOOKUP(R7,'Work DB'!$C:$BH,'Daily Report'!$A$58,FALSE))</f>
        <v>74</v>
      </c>
      <c r="S58" s="64">
        <f>IF(VLOOKUP(S7,'Work DB'!$C:$BH,'Daily Report'!$A$58,FALSE)=0,"",VLOOKUP(S7,'Work DB'!$C:$BH,'Daily Report'!$A$58,FALSE))</f>
        <v>72</v>
      </c>
      <c r="T58" s="64">
        <f>IF(VLOOKUP(T7,'Work DB'!$C:$BH,'Daily Report'!$A$58,FALSE)=0,"",VLOOKUP(T7,'Work DB'!$C:$BH,'Daily Report'!$A$58,FALSE))</f>
        <v>15</v>
      </c>
      <c r="U58" s="64">
        <f>IF(VLOOKUP(U7,'Work DB'!$C:$BH,'Daily Report'!$A$58,FALSE)=0,"",VLOOKUP(U7,'Work DB'!$C:$BH,'Daily Report'!$A$58,FALSE))</f>
        <v>7</v>
      </c>
      <c r="V58" s="64">
        <f>IF(VLOOKUP(V7,'Work DB'!$C:$BH,'Daily Report'!$A$58,FALSE)=0,"",VLOOKUP(V7,'Work DB'!$C:$BH,'Daily Report'!$A$58,FALSE))</f>
        <v>4</v>
      </c>
      <c r="W58" s="64">
        <f>IF(VLOOKUP(W7,'Work DB'!$C:$BH,'Daily Report'!$A$58,FALSE)=0,"",VLOOKUP(W7,'Work DB'!$C:$BH,'Daily Report'!$A$58,FALSE))</f>
        <v>11</v>
      </c>
      <c r="X58" s="64">
        <f>IF(VLOOKUP(X7,'Work DB'!$C:$BH,'Daily Report'!$A$58,FALSE)=0,"",VLOOKUP(X7,'Work DB'!$C:$BH,'Daily Report'!$A$58,FALSE))</f>
        <v>3</v>
      </c>
      <c r="Y58" s="64">
        <f>IF(VLOOKUP(Y7,'Work DB'!$C:$BH,'Daily Report'!$A$58,FALSE)=0,"",VLOOKUP(Y7,'Work DB'!$C:$BH,'Daily Report'!$A$58,FALSE))</f>
        <v>3</v>
      </c>
      <c r="Z58" s="64">
        <f>IF(VLOOKUP(Z7,'Work DB'!$C:$BH,'Daily Report'!$A$58,FALSE)=0,"",VLOOKUP(Z7,'Work DB'!$C:$BH,'Daily Report'!$A$58,FALSE))</f>
        <v>7</v>
      </c>
      <c r="AA58" s="64">
        <f>IF(VLOOKUP(AA7,'Work DB'!$C:$BH,'Daily Report'!$A$58,FALSE)=0,"",VLOOKUP(AA7,'Work DB'!$C:$BH,'Daily Report'!$A$58,FALSE))</f>
        <v>8</v>
      </c>
      <c r="AB58" s="64">
        <f>IF(VLOOKUP(AB7,'Work DB'!$C:$BH,'Daily Report'!$A$58,FALSE)=0,"",VLOOKUP(AB7,'Work DB'!$C:$BH,'Daily Report'!$A$58,FALSE))</f>
        <v>7</v>
      </c>
      <c r="AC58" s="64">
        <f>IF(VLOOKUP(AC7,'Work DB'!$C:$BH,'Daily Report'!$A$58,FALSE)=0,"",VLOOKUP(AC7,'Work DB'!$C:$BH,'Daily Report'!$A$58,FALSE))</f>
        <v>3</v>
      </c>
      <c r="AD58" s="64">
        <f>IF(VLOOKUP(AD7,'Work DB'!$C:$BH,'Daily Report'!$A$58,FALSE)=0,"",VLOOKUP(AD7,'Work DB'!$C:$BH,'Daily Report'!$A$58,FALSE))</f>
        <v>33</v>
      </c>
      <c r="AE58" s="64">
        <f>IF(VLOOKUP(AE7,'Work DB'!$C:$BH,'Daily Report'!$A$58,FALSE)=0,"",VLOOKUP(AE7,'Work DB'!$C:$BH,'Daily Report'!$A$58,FALSE))</f>
        <v>46</v>
      </c>
      <c r="AF58" s="64">
        <f>IF(VLOOKUP(AF7,'Work DB'!$C:$BH,'Daily Report'!$A$58,FALSE)=0,"",VLOOKUP(AF7,'Work DB'!$C:$BH,'Daily Report'!$A$58,FALSE))</f>
        <v>41</v>
      </c>
      <c r="AG58" s="64">
        <f>IF(VLOOKUP(AG7,'Work DB'!$C:$BH,'Daily Report'!$A$58,FALSE)=0,"",VLOOKUP(AG7,'Work DB'!$C:$BH,'Daily Report'!$A$58,FALSE))</f>
        <v>40</v>
      </c>
      <c r="AH58" s="64" t="str">
        <f>IF(VLOOKUP(AH7,'Work DB'!$C:$BH,'Daily Report'!$A$58,FALSE)=0,"",VLOOKUP(AH7,'Work DB'!$C:$BH,'Daily Report'!$A$58,FALSE))</f>
        <v/>
      </c>
      <c r="AI58" s="65" t="str">
        <f>IF(VLOOKUP(AI7,'Work DB'!$C:$BH,'Daily Report'!$A$58,FALSE)=0,"",VLOOKUP(AI7,'Work DB'!$C:$BH,'Daily Report'!$A$58,FALSE))</f>
        <v/>
      </c>
      <c r="AJ58" s="841">
        <f>SUM(E58:AI58)</f>
        <v>1231</v>
      </c>
      <c r="AK58" s="751"/>
      <c r="AL58" s="751">
        <f>HLOOKUP(A58,'Work DB'!$1:$2,2,FALSE)</f>
        <v>10200</v>
      </c>
      <c r="AM58" s="751"/>
      <c r="AN58" s="755"/>
      <c r="AO58" s="756"/>
      <c r="AP58" s="756"/>
      <c r="AQ58" s="757"/>
      <c r="AR58" s="260">
        <f t="shared" si="5"/>
        <v>1231</v>
      </c>
      <c r="AT58" s="3">
        <v>1</v>
      </c>
    </row>
    <row r="59" spans="1:46" s="1" customFormat="1" ht="56.25" customHeight="1" thickTop="1" x14ac:dyDescent="0.75">
      <c r="A59" s="6"/>
      <c r="B59" s="655"/>
      <c r="C59" s="736" t="s">
        <v>4</v>
      </c>
      <c r="D59" s="736"/>
      <c r="E59" s="74">
        <f>IF(1*SUM(E57:E58)&gt;0,1*SUM(E57:E58),"")</f>
        <v>158</v>
      </c>
      <c r="F59" s="74">
        <f t="shared" ref="F59:AI59" si="15">IF(1*SUM(F57:F58)&gt;0,1*SUM(F57:F58),"")</f>
        <v>139</v>
      </c>
      <c r="G59" s="74">
        <f t="shared" si="15"/>
        <v>144</v>
      </c>
      <c r="H59" s="74">
        <f t="shared" si="15"/>
        <v>71</v>
      </c>
      <c r="I59" s="74">
        <f t="shared" si="15"/>
        <v>146</v>
      </c>
      <c r="J59" s="74">
        <f t="shared" si="15"/>
        <v>147</v>
      </c>
      <c r="K59" s="74">
        <f t="shared" si="15"/>
        <v>149</v>
      </c>
      <c r="L59" s="74">
        <f t="shared" si="15"/>
        <v>150</v>
      </c>
      <c r="M59" s="74">
        <f t="shared" si="15"/>
        <v>148</v>
      </c>
      <c r="N59" s="74">
        <f t="shared" si="15"/>
        <v>148</v>
      </c>
      <c r="O59" s="74">
        <f t="shared" si="15"/>
        <v>119</v>
      </c>
      <c r="P59" s="74">
        <f t="shared" si="15"/>
        <v>150</v>
      </c>
      <c r="Q59" s="74">
        <f t="shared" si="15"/>
        <v>153</v>
      </c>
      <c r="R59" s="74">
        <f t="shared" si="15"/>
        <v>154</v>
      </c>
      <c r="S59" s="74">
        <f t="shared" si="15"/>
        <v>150</v>
      </c>
      <c r="T59" s="74">
        <f t="shared" si="15"/>
        <v>58</v>
      </c>
      <c r="U59" s="74">
        <f t="shared" si="15"/>
        <v>40</v>
      </c>
      <c r="V59" s="74">
        <f t="shared" si="15"/>
        <v>27</v>
      </c>
      <c r="W59" s="74">
        <f t="shared" si="15"/>
        <v>49</v>
      </c>
      <c r="X59" s="74">
        <f t="shared" si="15"/>
        <v>48</v>
      </c>
      <c r="Y59" s="74">
        <f t="shared" si="15"/>
        <v>40</v>
      </c>
      <c r="Z59" s="74">
        <f t="shared" si="15"/>
        <v>43</v>
      </c>
      <c r="AA59" s="74">
        <f t="shared" si="15"/>
        <v>42</v>
      </c>
      <c r="AB59" s="74">
        <f t="shared" si="15"/>
        <v>43</v>
      </c>
      <c r="AC59" s="74">
        <f t="shared" si="15"/>
        <v>30</v>
      </c>
      <c r="AD59" s="74">
        <f t="shared" si="15"/>
        <v>108</v>
      </c>
      <c r="AE59" s="74">
        <f t="shared" si="15"/>
        <v>116</v>
      </c>
      <c r="AF59" s="74">
        <f t="shared" si="15"/>
        <v>123</v>
      </c>
      <c r="AG59" s="74">
        <f t="shared" si="15"/>
        <v>121</v>
      </c>
      <c r="AH59" s="74" t="str">
        <f t="shared" si="15"/>
        <v/>
      </c>
      <c r="AI59" s="85" t="str">
        <f t="shared" si="15"/>
        <v/>
      </c>
      <c r="AJ59" s="839">
        <f>SUM(E59:AI59)</f>
        <v>3014</v>
      </c>
      <c r="AK59" s="725"/>
      <c r="AL59" s="725">
        <f>SUM(AL57:AM58)</f>
        <v>24498</v>
      </c>
      <c r="AM59" s="725"/>
      <c r="AN59" s="755"/>
      <c r="AO59" s="756"/>
      <c r="AP59" s="756"/>
      <c r="AQ59" s="757"/>
      <c r="AR59" s="260">
        <f t="shared" si="5"/>
        <v>3014</v>
      </c>
      <c r="AT59" s="3">
        <v>1</v>
      </c>
    </row>
    <row r="60" spans="1:46" s="1" customFormat="1" ht="51" x14ac:dyDescent="0.75">
      <c r="A60" s="84">
        <f>'Work DB'!AR1</f>
        <v>42</v>
      </c>
      <c r="B60" s="779"/>
      <c r="C60" s="762" t="s">
        <v>61</v>
      </c>
      <c r="D60" s="694"/>
      <c r="E60" s="87">
        <f>IF(VLOOKUP(E7,'Work DB'!$C:$BH,'Daily Report'!$A$60,FALSE)=0,"",VLOOKUP(E7,'Work DB'!$C:$BH,'Daily Report'!$A$60,FALSE))</f>
        <v>13</v>
      </c>
      <c r="F60" s="87">
        <f>IF(VLOOKUP(F7,'Work DB'!$C:$BH,'Daily Report'!$A$60,FALSE)=0,"",VLOOKUP(F7,'Work DB'!$C:$BH,'Daily Report'!$A$60,FALSE))</f>
        <v>10</v>
      </c>
      <c r="G60" s="87">
        <f>IF(VLOOKUP(G7,'Work DB'!$C:$BH,'Daily Report'!$A$60,FALSE)=0,"",VLOOKUP(G7,'Work DB'!$C:$BH,'Daily Report'!$A$60,FALSE))</f>
        <v>13</v>
      </c>
      <c r="H60" s="87">
        <f>IF(VLOOKUP(H7,'Work DB'!$C:$BH,'Daily Report'!$A$60,FALSE)=0,"",VLOOKUP(H7,'Work DB'!$C:$BH,'Daily Report'!$A$60,FALSE))</f>
        <v>2</v>
      </c>
      <c r="I60" s="87">
        <f>IF(VLOOKUP(I7,'Work DB'!$C:$BH,'Daily Report'!$A$60,FALSE)=0,"",VLOOKUP(I7,'Work DB'!$C:$BH,'Daily Report'!$A$60,FALSE))</f>
        <v>13</v>
      </c>
      <c r="J60" s="87">
        <f>IF(VLOOKUP(J7,'Work DB'!$C:$BH,'Daily Report'!$A$60,FALSE)=0,"",VLOOKUP(J7,'Work DB'!$C:$BH,'Daily Report'!$A$60,FALSE))</f>
        <v>13</v>
      </c>
      <c r="K60" s="87">
        <f>IF(VLOOKUP(K7,'Work DB'!$C:$BH,'Daily Report'!$A$60,FALSE)=0,"",VLOOKUP(K7,'Work DB'!$C:$BH,'Daily Report'!$A$60,FALSE))</f>
        <v>13</v>
      </c>
      <c r="L60" s="87">
        <f>IF(VLOOKUP(L7,'Work DB'!$C:$BH,'Daily Report'!$A$60,FALSE)=0,"",VLOOKUP(L7,'Work DB'!$C:$BH,'Daily Report'!$A$60,FALSE))</f>
        <v>13</v>
      </c>
      <c r="M60" s="87">
        <f>IF(VLOOKUP(M7,'Work DB'!$C:$BH,'Daily Report'!$A$60,FALSE)=0,"",VLOOKUP(M7,'Work DB'!$C:$BH,'Daily Report'!$A$60,FALSE))</f>
        <v>13</v>
      </c>
      <c r="N60" s="87">
        <f>IF(VLOOKUP(N7,'Work DB'!$C:$BH,'Daily Report'!$A$60,FALSE)=0,"",VLOOKUP(N7,'Work DB'!$C:$BH,'Daily Report'!$A$60,FALSE))</f>
        <v>13</v>
      </c>
      <c r="O60" s="87">
        <f>IF(VLOOKUP(O7,'Work DB'!$C:$BH,'Daily Report'!$A$60,FALSE)=0,"",VLOOKUP(O7,'Work DB'!$C:$BH,'Daily Report'!$A$60,FALSE))</f>
        <v>13</v>
      </c>
      <c r="P60" s="87">
        <f>IF(VLOOKUP(P7,'Work DB'!$C:$BH,'Daily Report'!$A$60,FALSE)=0,"",VLOOKUP(P7,'Work DB'!$C:$BH,'Daily Report'!$A$60,FALSE))</f>
        <v>13</v>
      </c>
      <c r="Q60" s="87">
        <f>IF(VLOOKUP(Q7,'Work DB'!$C:$BH,'Daily Report'!$A$60,FALSE)=0,"",VLOOKUP(Q7,'Work DB'!$C:$BH,'Daily Report'!$A$60,FALSE))</f>
        <v>13</v>
      </c>
      <c r="R60" s="87">
        <f>IF(VLOOKUP(R7,'Work DB'!$C:$BH,'Daily Report'!$A$60,FALSE)=0,"",VLOOKUP(R7,'Work DB'!$C:$BH,'Daily Report'!$A$60,FALSE))</f>
        <v>13</v>
      </c>
      <c r="S60" s="87">
        <f>IF(VLOOKUP(S7,'Work DB'!$C:$BH,'Daily Report'!$A$60,FALSE)=0,"",VLOOKUP(S7,'Work DB'!$C:$BH,'Daily Report'!$A$60,FALSE))</f>
        <v>13</v>
      </c>
      <c r="T60" s="87">
        <f>IF(VLOOKUP(T7,'Work DB'!$C:$BH,'Daily Report'!$A$60,FALSE)=0,"",VLOOKUP(T7,'Work DB'!$C:$BH,'Daily Report'!$A$60,FALSE))</f>
        <v>5</v>
      </c>
      <c r="U60" s="87">
        <f>IF(VLOOKUP(U7,'Work DB'!$C:$BH,'Daily Report'!$A$60,FALSE)=0,"",VLOOKUP(U7,'Work DB'!$C:$BH,'Daily Report'!$A$60,FALSE))</f>
        <v>5</v>
      </c>
      <c r="V60" s="87" t="str">
        <f>IF(VLOOKUP(V7,'Work DB'!$C:$BH,'Daily Report'!$A$60,FALSE)=0,"",VLOOKUP(V7,'Work DB'!$C:$BH,'Daily Report'!$A$60,FALSE))</f>
        <v/>
      </c>
      <c r="W60" s="87">
        <f>IF(VLOOKUP(W7,'Work DB'!$C:$BH,'Daily Report'!$A$60,FALSE)=0,"",VLOOKUP(W7,'Work DB'!$C:$BH,'Daily Report'!$A$60,FALSE))</f>
        <v>4</v>
      </c>
      <c r="X60" s="87">
        <f>IF(VLOOKUP(X7,'Work DB'!$C:$BH,'Daily Report'!$A$60,FALSE)=0,"",VLOOKUP(X7,'Work DB'!$C:$BH,'Daily Report'!$A$60,FALSE))</f>
        <v>5</v>
      </c>
      <c r="Y60" s="87">
        <f>IF(VLOOKUP(Y7,'Work DB'!$C:$BH,'Daily Report'!$A$60,FALSE)=0,"",VLOOKUP(Y7,'Work DB'!$C:$BH,'Daily Report'!$A$60,FALSE))</f>
        <v>4</v>
      </c>
      <c r="Z60" s="87">
        <f>IF(VLOOKUP(Z7,'Work DB'!$C:$BH,'Daily Report'!$A$60,FALSE)=0,"",VLOOKUP(Z7,'Work DB'!$C:$BH,'Daily Report'!$A$60,FALSE))</f>
        <v>4</v>
      </c>
      <c r="AA60" s="87">
        <f>IF(VLOOKUP(AA7,'Work DB'!$C:$BH,'Daily Report'!$A$60,FALSE)=0,"",VLOOKUP(AA7,'Work DB'!$C:$BH,'Daily Report'!$A$60,FALSE))</f>
        <v>4</v>
      </c>
      <c r="AB60" s="87">
        <f>IF(VLOOKUP(AB7,'Work DB'!$C:$BH,'Daily Report'!$A$60,FALSE)=0,"",VLOOKUP(AB7,'Work DB'!$C:$BH,'Daily Report'!$A$60,FALSE))</f>
        <v>4</v>
      </c>
      <c r="AC60" s="87">
        <f>IF(VLOOKUP(AC7,'Work DB'!$C:$BH,'Daily Report'!$A$60,FALSE)=0,"",VLOOKUP(AC7,'Work DB'!$C:$BH,'Daily Report'!$A$60,FALSE))</f>
        <v>1</v>
      </c>
      <c r="AD60" s="87">
        <f>IF(VLOOKUP(AD7,'Work DB'!$C:$BH,'Daily Report'!$A$60,FALSE)=0,"",VLOOKUP(AD7,'Work DB'!$C:$BH,'Daily Report'!$A$60,FALSE))</f>
        <v>13</v>
      </c>
      <c r="AE60" s="87">
        <f>IF(VLOOKUP(AE7,'Work DB'!$C:$BH,'Daily Report'!$A$60,FALSE)=0,"",VLOOKUP(AE7,'Work DB'!$C:$BH,'Daily Report'!$A$60,FALSE))</f>
        <v>13</v>
      </c>
      <c r="AF60" s="87">
        <f>IF(VLOOKUP(AF7,'Work DB'!$C:$BH,'Daily Report'!$A$60,FALSE)=0,"",VLOOKUP(AF7,'Work DB'!$C:$BH,'Daily Report'!$A$60,FALSE))</f>
        <v>14</v>
      </c>
      <c r="AG60" s="87">
        <f>IF(VLOOKUP(AG7,'Work DB'!$C:$BH,'Daily Report'!$A$60,FALSE)=0,"",VLOOKUP(AG7,'Work DB'!$C:$BH,'Daily Report'!$A$60,FALSE))</f>
        <v>14</v>
      </c>
      <c r="AH60" s="87" t="str">
        <f>IF(VLOOKUP(AH7,'Work DB'!$C:$BH,'Daily Report'!$A$60,FALSE)=0,"",VLOOKUP(AH7,'Work DB'!$C:$BH,'Daily Report'!$A$60,FALSE))</f>
        <v/>
      </c>
      <c r="AI60" s="88" t="str">
        <f>IF(VLOOKUP(AI7,'Work DB'!$C:$BH,'Daily Report'!$A$60,FALSE)=0,"",VLOOKUP(AI7,'Work DB'!$C:$BH,'Daily Report'!$A$60,FALSE))</f>
        <v/>
      </c>
      <c r="AJ60" s="824">
        <f>SUM(E60:AI60)</f>
        <v>271</v>
      </c>
      <c r="AK60" s="707"/>
      <c r="AL60" s="743">
        <f>HLOOKUP(A60,'Work DB'!$1:$2,2,FALSE)</f>
        <v>2369</v>
      </c>
      <c r="AM60" s="707"/>
      <c r="AN60" s="755"/>
      <c r="AO60" s="756"/>
      <c r="AP60" s="756"/>
      <c r="AQ60" s="757"/>
      <c r="AR60" s="260">
        <f t="shared" si="5"/>
        <v>271</v>
      </c>
      <c r="AT60" s="3"/>
    </row>
    <row r="61" spans="1:46" s="1" customFormat="1" ht="51.75" thickBot="1" x14ac:dyDescent="0.8">
      <c r="A61" s="84">
        <f>'Work DB'!AQ1</f>
        <v>41</v>
      </c>
      <c r="B61" s="656"/>
      <c r="C61" s="708" t="s">
        <v>59</v>
      </c>
      <c r="D61" s="708"/>
      <c r="E61" s="72">
        <f>IF(VLOOKUP(E7,'Work DB'!$C:$BH,'Daily Report'!$A$61,FALSE)=0,"",VLOOKUP(E7,'Work DB'!$C:$BH,'Daily Report'!$A$61,FALSE))</f>
        <v>153</v>
      </c>
      <c r="F61" s="72">
        <f>IF(VLOOKUP(F7,'Work DB'!$C:$BH,'Daily Report'!$A$61,FALSE)=0,"",VLOOKUP(F7,'Work DB'!$C:$BH,'Daily Report'!$A$61,FALSE))</f>
        <v>139</v>
      </c>
      <c r="G61" s="72">
        <f>IF(VLOOKUP(G7,'Work DB'!$C:$BH,'Daily Report'!$A$61,FALSE)=0,"",VLOOKUP(G7,'Work DB'!$C:$BH,'Daily Report'!$A$61,FALSE))</f>
        <v>144</v>
      </c>
      <c r="H61" s="72">
        <f>IF(VLOOKUP(H7,'Work DB'!$C:$BH,'Daily Report'!$A$61,FALSE)=0,"",VLOOKUP(H7,'Work DB'!$C:$BH,'Daily Report'!$A$61,FALSE))</f>
        <v>59</v>
      </c>
      <c r="I61" s="72">
        <f>IF(VLOOKUP(I7,'Work DB'!$C:$BH,'Daily Report'!$A$61,FALSE)=0,"",VLOOKUP(I7,'Work DB'!$C:$BH,'Daily Report'!$A$61,FALSE))</f>
        <v>151</v>
      </c>
      <c r="J61" s="72">
        <f>IF(VLOOKUP(J7,'Work DB'!$C:$BH,'Daily Report'!$A$61,FALSE)=0,"",VLOOKUP(J7,'Work DB'!$C:$BH,'Daily Report'!$A$61,FALSE))</f>
        <v>150</v>
      </c>
      <c r="K61" s="72">
        <f>IF(VLOOKUP(K7,'Work DB'!$C:$BH,'Daily Report'!$A$61,FALSE)=0,"",VLOOKUP(K7,'Work DB'!$C:$BH,'Daily Report'!$A$61,FALSE))</f>
        <v>151</v>
      </c>
      <c r="L61" s="72">
        <f>IF(VLOOKUP(L7,'Work DB'!$C:$BH,'Daily Report'!$A$61,FALSE)=0,"",VLOOKUP(L7,'Work DB'!$C:$BH,'Daily Report'!$A$61,FALSE))</f>
        <v>150</v>
      </c>
      <c r="M61" s="72">
        <f>IF(VLOOKUP(M7,'Work DB'!$C:$BH,'Daily Report'!$A$61,FALSE)=0,"",VLOOKUP(M7,'Work DB'!$C:$BH,'Daily Report'!$A$61,FALSE))</f>
        <v>152</v>
      </c>
      <c r="N61" s="72">
        <f>IF(VLOOKUP(N7,'Work DB'!$C:$BH,'Daily Report'!$A$61,FALSE)=0,"",VLOOKUP(N7,'Work DB'!$C:$BH,'Daily Report'!$A$61,FALSE))</f>
        <v>154</v>
      </c>
      <c r="O61" s="72">
        <f>IF(VLOOKUP(O7,'Work DB'!$C:$BH,'Daily Report'!$A$61,FALSE)=0,"",VLOOKUP(O7,'Work DB'!$C:$BH,'Daily Report'!$A$61,FALSE))</f>
        <v>120</v>
      </c>
      <c r="P61" s="72">
        <f>IF(VLOOKUP(P7,'Work DB'!$C:$BH,'Daily Report'!$A$61,FALSE)=0,"",VLOOKUP(P7,'Work DB'!$C:$BH,'Daily Report'!$A$61,FALSE))</f>
        <v>156</v>
      </c>
      <c r="Q61" s="72">
        <f>IF(VLOOKUP(Q7,'Work DB'!$C:$BH,'Daily Report'!$A$61,FALSE)=0,"",VLOOKUP(Q7,'Work DB'!$C:$BH,'Daily Report'!$A$61,FALSE))</f>
        <v>158</v>
      </c>
      <c r="R61" s="72">
        <f>IF(VLOOKUP(R7,'Work DB'!$C:$BH,'Daily Report'!$A$61,FALSE)=0,"",VLOOKUP(R7,'Work DB'!$C:$BH,'Daily Report'!$A$61,FALSE))</f>
        <v>157</v>
      </c>
      <c r="S61" s="72">
        <f>IF(VLOOKUP(S7,'Work DB'!$C:$BH,'Daily Report'!$A$61,FALSE)=0,"",VLOOKUP(S7,'Work DB'!$C:$BH,'Daily Report'!$A$61,FALSE))</f>
        <v>157</v>
      </c>
      <c r="T61" s="72">
        <f>IF(VLOOKUP(T7,'Work DB'!$C:$BH,'Daily Report'!$A$61,FALSE)=0,"",VLOOKUP(T7,'Work DB'!$C:$BH,'Daily Report'!$A$61,FALSE))</f>
        <v>69</v>
      </c>
      <c r="U61" s="72">
        <f>IF(VLOOKUP(U7,'Work DB'!$C:$BH,'Daily Report'!$A$61,FALSE)=0,"",VLOOKUP(U7,'Work DB'!$C:$BH,'Daily Report'!$A$61,FALSE))</f>
        <v>47</v>
      </c>
      <c r="V61" s="72">
        <f>IF(VLOOKUP(V7,'Work DB'!$C:$BH,'Daily Report'!$A$61,FALSE)=0,"",VLOOKUP(V7,'Work DB'!$C:$BH,'Daily Report'!$A$61,FALSE))</f>
        <v>28</v>
      </c>
      <c r="W61" s="72">
        <f>IF(VLOOKUP(W7,'Work DB'!$C:$BH,'Daily Report'!$A$61,FALSE)=0,"",VLOOKUP(W7,'Work DB'!$C:$BH,'Daily Report'!$A$61,FALSE))</f>
        <v>53</v>
      </c>
      <c r="X61" s="72">
        <f>IF(VLOOKUP(X7,'Work DB'!$C:$BH,'Daily Report'!$A$61,FALSE)=0,"",VLOOKUP(X7,'Work DB'!$C:$BH,'Daily Report'!$A$61,FALSE))</f>
        <v>54</v>
      </c>
      <c r="Y61" s="72">
        <f>IF(VLOOKUP(Y7,'Work DB'!$C:$BH,'Daily Report'!$A$61,FALSE)=0,"",VLOOKUP(Y7,'Work DB'!$C:$BH,'Daily Report'!$A$61,FALSE))</f>
        <v>56</v>
      </c>
      <c r="Z61" s="72">
        <f>IF(VLOOKUP(Z7,'Work DB'!$C:$BH,'Daily Report'!$A$61,FALSE)=0,"",VLOOKUP(Z7,'Work DB'!$C:$BH,'Daily Report'!$A$61,FALSE))</f>
        <v>45</v>
      </c>
      <c r="AA61" s="72">
        <f>IF(VLOOKUP(AA7,'Work DB'!$C:$BH,'Daily Report'!$A$61,FALSE)=0,"",VLOOKUP(AA7,'Work DB'!$C:$BH,'Daily Report'!$A$61,FALSE))</f>
        <v>46</v>
      </c>
      <c r="AB61" s="72">
        <f>IF(VLOOKUP(AB7,'Work DB'!$C:$BH,'Daily Report'!$A$61,FALSE)=0,"",VLOOKUP(AB7,'Work DB'!$C:$BH,'Daily Report'!$A$61,FALSE))</f>
        <v>38</v>
      </c>
      <c r="AC61" s="72">
        <f>IF(VLOOKUP(AC7,'Work DB'!$C:$BH,'Daily Report'!$A$61,FALSE)=0,"",VLOOKUP(AC7,'Work DB'!$C:$BH,'Daily Report'!$A$61,FALSE))</f>
        <v>22</v>
      </c>
      <c r="AD61" s="72">
        <f>IF(VLOOKUP(AD7,'Work DB'!$C:$BH,'Daily Report'!$A$61,FALSE)=0,"",VLOOKUP(AD7,'Work DB'!$C:$BH,'Daily Report'!$A$61,FALSE))</f>
        <v>108</v>
      </c>
      <c r="AE61" s="72">
        <f>IF(VLOOKUP(AE7,'Work DB'!$C:$BH,'Daily Report'!$A$61,FALSE)=0,"",VLOOKUP(AE7,'Work DB'!$C:$BH,'Daily Report'!$A$61,FALSE))</f>
        <v>119</v>
      </c>
      <c r="AF61" s="72">
        <f>IF(VLOOKUP(AF7,'Work DB'!$C:$BH,'Daily Report'!$A$61,FALSE)=0,"",VLOOKUP(AF7,'Work DB'!$C:$BH,'Daily Report'!$A$61,FALSE))</f>
        <v>118</v>
      </c>
      <c r="AG61" s="72">
        <f>IF(VLOOKUP(AG7,'Work DB'!$C:$BH,'Daily Report'!$A$61,FALSE)=0,"",VLOOKUP(AG7,'Work DB'!$C:$BH,'Daily Report'!$A$61,FALSE))</f>
        <v>115</v>
      </c>
      <c r="AH61" s="72" t="str">
        <f>IF(VLOOKUP(AH7,'Work DB'!$C:$BH,'Daily Report'!$A$61,FALSE)=0,"",VLOOKUP(AH7,'Work DB'!$C:$BH,'Daily Report'!$A$61,FALSE))</f>
        <v/>
      </c>
      <c r="AI61" s="86" t="str">
        <f>IF(VLOOKUP(AI7,'Work DB'!$C:$BH,'Daily Report'!$A$61,FALSE)=0,"",VLOOKUP(AI7,'Work DB'!$C:$BH,'Daily Report'!$A$61,FALSE))</f>
        <v/>
      </c>
      <c r="AJ61" s="837">
        <f>SUM(E61:AI61)</f>
        <v>3069</v>
      </c>
      <c r="AK61" s="727"/>
      <c r="AL61" s="763">
        <f>HLOOKUP(A61,'Work DB'!$1:$2,2,FALSE)</f>
        <v>25042</v>
      </c>
      <c r="AM61" s="727"/>
      <c r="AN61" s="758"/>
      <c r="AO61" s="759"/>
      <c r="AP61" s="759"/>
      <c r="AQ61" s="760"/>
      <c r="AR61" s="260">
        <f t="shared" si="5"/>
        <v>3069</v>
      </c>
      <c r="AT61" s="3"/>
    </row>
    <row r="62" spans="1:46" s="45" customFormat="1" ht="12.75" customHeight="1" thickBot="1" x14ac:dyDescent="0.8">
      <c r="A62" s="38"/>
      <c r="B62" s="39"/>
      <c r="C62" s="40"/>
      <c r="D62" s="40"/>
      <c r="E62" s="41"/>
      <c r="F62" s="41"/>
      <c r="G62" s="41"/>
      <c r="H62" s="41"/>
      <c r="I62" s="41"/>
      <c r="J62" s="41"/>
      <c r="K62" s="41"/>
      <c r="L62" s="41"/>
      <c r="M62" s="41"/>
      <c r="N62" s="41"/>
      <c r="O62" s="41"/>
      <c r="P62" s="41"/>
      <c r="Q62" s="41"/>
      <c r="R62" s="41"/>
      <c r="S62" s="41"/>
      <c r="T62" s="41"/>
      <c r="U62" s="41"/>
      <c r="V62" s="41"/>
      <c r="W62" s="41"/>
      <c r="X62" s="41"/>
      <c r="Y62" s="41"/>
      <c r="Z62" s="41"/>
      <c r="AA62" s="41"/>
      <c r="AB62" s="41"/>
      <c r="AC62" s="41"/>
      <c r="AD62" s="41"/>
      <c r="AE62" s="41"/>
      <c r="AF62" s="41"/>
      <c r="AG62" s="41"/>
      <c r="AH62" s="41"/>
      <c r="AI62" s="41"/>
      <c r="AJ62" s="570"/>
      <c r="AK62" s="568"/>
      <c r="AL62" s="38"/>
      <c r="AM62" s="38"/>
      <c r="AN62" s="44"/>
      <c r="AO62" s="44"/>
      <c r="AR62" s="260">
        <f t="shared" si="5"/>
        <v>0</v>
      </c>
      <c r="AT62" s="38">
        <v>1</v>
      </c>
    </row>
    <row r="63" spans="1:46" s="1" customFormat="1" ht="51" x14ac:dyDescent="0.75">
      <c r="A63" s="84">
        <f>'Work DB'!AS1</f>
        <v>43</v>
      </c>
      <c r="B63" s="654" t="s">
        <v>351</v>
      </c>
      <c r="C63" s="672" t="s">
        <v>1</v>
      </c>
      <c r="D63" s="672"/>
      <c r="E63" s="60">
        <f>IF(VLOOKUP(E7,'Work DB'!$C:$BH,'Daily Report'!$A$63,FALSE)=0,"",VLOOKUP(E7,'Work DB'!$C:$BH,'Daily Report'!$A$63,FALSE))</f>
        <v>2</v>
      </c>
      <c r="F63" s="60">
        <f>IF(VLOOKUP(F7,'Work DB'!$C:$BH,'Daily Report'!$A$63,FALSE)=0,"",VLOOKUP(F7,'Work DB'!$C:$BH,'Daily Report'!$A$63,FALSE))</f>
        <v>12</v>
      </c>
      <c r="G63" s="60">
        <f>IF(VLOOKUP(G7,'Work DB'!$C:$BH,'Daily Report'!$A$63,FALSE)=0,"",VLOOKUP(G7,'Work DB'!$C:$BH,'Daily Report'!$A$63,FALSE))</f>
        <v>13</v>
      </c>
      <c r="H63" s="60">
        <f>IF(VLOOKUP(H7,'Work DB'!$C:$BH,'Daily Report'!$A$63,FALSE)=0,"",VLOOKUP(H7,'Work DB'!$C:$BH,'Daily Report'!$A$63,FALSE))</f>
        <v>2</v>
      </c>
      <c r="I63" s="60">
        <f>IF(VLOOKUP(I7,'Work DB'!$C:$BH,'Daily Report'!$A$63,FALSE)=0,"",VLOOKUP(I7,'Work DB'!$C:$BH,'Daily Report'!$A$63,FALSE))</f>
        <v>14</v>
      </c>
      <c r="J63" s="60">
        <f>IF(VLOOKUP(J7,'Work DB'!$C:$BH,'Daily Report'!$A$63,FALSE)=0,"",VLOOKUP(J7,'Work DB'!$C:$BH,'Daily Report'!$A$63,FALSE))</f>
        <v>14</v>
      </c>
      <c r="K63" s="60">
        <f>IF(VLOOKUP(K7,'Work DB'!$C:$BH,'Daily Report'!$A$63,FALSE)=0,"",VLOOKUP(K7,'Work DB'!$C:$BH,'Daily Report'!$A$63,FALSE))</f>
        <v>14</v>
      </c>
      <c r="L63" s="60">
        <f>IF(VLOOKUP(L7,'Work DB'!$C:$BH,'Daily Report'!$A$63,FALSE)=0,"",VLOOKUP(L7,'Work DB'!$C:$BH,'Daily Report'!$A$63,FALSE))</f>
        <v>14</v>
      </c>
      <c r="M63" s="60">
        <f>IF(VLOOKUP(M7,'Work DB'!$C:$BH,'Daily Report'!$A$63,FALSE)=0,"",VLOOKUP(M7,'Work DB'!$C:$BH,'Daily Report'!$A$63,FALSE))</f>
        <v>15</v>
      </c>
      <c r="N63" s="60">
        <f>IF(VLOOKUP(N7,'Work DB'!$C:$BH,'Daily Report'!$A$63,FALSE)=0,"",VLOOKUP(N7,'Work DB'!$C:$BH,'Daily Report'!$A$63,FALSE))</f>
        <v>17</v>
      </c>
      <c r="O63" s="60">
        <f>IF(VLOOKUP(O7,'Work DB'!$C:$BH,'Daily Report'!$A$63,FALSE)=0,"",VLOOKUP(O7,'Work DB'!$C:$BH,'Daily Report'!$A$63,FALSE))</f>
        <v>15</v>
      </c>
      <c r="P63" s="60">
        <f>IF(VLOOKUP(P7,'Work DB'!$C:$BH,'Daily Report'!$A$63,FALSE)=0,"",VLOOKUP(P7,'Work DB'!$C:$BH,'Daily Report'!$A$63,FALSE))</f>
        <v>16</v>
      </c>
      <c r="Q63" s="60">
        <f>IF(VLOOKUP(Q7,'Work DB'!$C:$BH,'Daily Report'!$A$63,FALSE)=0,"",VLOOKUP(Q7,'Work DB'!$C:$BH,'Daily Report'!$A$63,FALSE))</f>
        <v>16</v>
      </c>
      <c r="R63" s="60">
        <f>IF(VLOOKUP(R7,'Work DB'!$C:$BH,'Daily Report'!$A$63,FALSE)=0,"",VLOOKUP(R7,'Work DB'!$C:$BH,'Daily Report'!$A$63,FALSE))</f>
        <v>14</v>
      </c>
      <c r="S63" s="60" t="str">
        <f>IF(VLOOKUP(S7,'Work DB'!$C:$BH,'Daily Report'!$A$63,FALSE)=0,"",VLOOKUP(S7,'Work DB'!$C:$BH,'Daily Report'!$A$63,FALSE))</f>
        <v/>
      </c>
      <c r="T63" s="60">
        <f>IF(VLOOKUP(T7,'Work DB'!$C:$BH,'Daily Report'!$A$63,FALSE)=0,"",VLOOKUP(T7,'Work DB'!$C:$BH,'Daily Report'!$A$63,FALSE))</f>
        <v>4</v>
      </c>
      <c r="U63" s="60" t="str">
        <f>IF(VLOOKUP(U7,'Work DB'!$C:$BH,'Daily Report'!$A$63,FALSE)=0,"",VLOOKUP(U7,'Work DB'!$C:$BH,'Daily Report'!$A$63,FALSE))</f>
        <v/>
      </c>
      <c r="V63" s="60" t="str">
        <f>IF(VLOOKUP(V7,'Work DB'!$C:$BH,'Daily Report'!$A$63,FALSE)=0,"",VLOOKUP(V7,'Work DB'!$C:$BH,'Daily Report'!$A$63,FALSE))</f>
        <v/>
      </c>
      <c r="W63" s="60" t="str">
        <f>IF(VLOOKUP(W7,'Work DB'!$C:$BH,'Daily Report'!$A$63,FALSE)=0,"",VLOOKUP(W7,'Work DB'!$C:$BH,'Daily Report'!$A$63,FALSE))</f>
        <v/>
      </c>
      <c r="X63" s="60" t="str">
        <f>IF(VLOOKUP(X7,'Work DB'!$C:$BH,'Daily Report'!$A$63,FALSE)=0,"",VLOOKUP(X7,'Work DB'!$C:$BH,'Daily Report'!$A$63,FALSE))</f>
        <v/>
      </c>
      <c r="Y63" s="60" t="str">
        <f>IF(VLOOKUP(Y7,'Work DB'!$C:$BH,'Daily Report'!$A$63,FALSE)=0,"",VLOOKUP(Y7,'Work DB'!$C:$BH,'Daily Report'!$A$63,FALSE))</f>
        <v/>
      </c>
      <c r="Z63" s="60" t="str">
        <f>IF(VLOOKUP(Z7,'Work DB'!$C:$BH,'Daily Report'!$A$63,FALSE)=0,"",VLOOKUP(Z7,'Work DB'!$C:$BH,'Daily Report'!$A$63,FALSE))</f>
        <v/>
      </c>
      <c r="AA63" s="60" t="str">
        <f>IF(VLOOKUP(AA7,'Work DB'!$C:$BH,'Daily Report'!$A$63,FALSE)=0,"",VLOOKUP(AA7,'Work DB'!$C:$BH,'Daily Report'!$A$63,FALSE))</f>
        <v/>
      </c>
      <c r="AB63" s="60" t="str">
        <f>IF(VLOOKUP(AB7,'Work DB'!$C:$BH,'Daily Report'!$A$63,FALSE)=0,"",VLOOKUP(AB7,'Work DB'!$C:$BH,'Daily Report'!$A$63,FALSE))</f>
        <v/>
      </c>
      <c r="AC63" s="60" t="str">
        <f>IF(VLOOKUP(AC7,'Work DB'!$C:$BH,'Daily Report'!$A$63,FALSE)=0,"",VLOOKUP(AC7,'Work DB'!$C:$BH,'Daily Report'!$A$63,FALSE))</f>
        <v/>
      </c>
      <c r="AD63" s="60">
        <f>IF(VLOOKUP(AD7,'Work DB'!$C:$BH,'Daily Report'!$A$63,FALSE)=0,"",VLOOKUP(AD7,'Work DB'!$C:$BH,'Daily Report'!$A$63,FALSE))</f>
        <v>13</v>
      </c>
      <c r="AE63" s="60">
        <f>IF(VLOOKUP(AE7,'Work DB'!$C:$BH,'Daily Report'!$A$63,FALSE)=0,"",VLOOKUP(AE7,'Work DB'!$C:$BH,'Daily Report'!$A$63,FALSE))</f>
        <v>14</v>
      </c>
      <c r="AF63" s="60">
        <f>IF(VLOOKUP(AF7,'Work DB'!$C:$BH,'Daily Report'!$A$63,FALSE)=0,"",VLOOKUP(AF7,'Work DB'!$C:$BH,'Daily Report'!$A$63,FALSE))</f>
        <v>14</v>
      </c>
      <c r="AG63" s="60">
        <f>IF(VLOOKUP(AG7,'Work DB'!$C:$BH,'Daily Report'!$A$63,FALSE)=0,"",VLOOKUP(AG7,'Work DB'!$C:$BH,'Daily Report'!$A$63,FALSE))</f>
        <v>12</v>
      </c>
      <c r="AH63" s="60" t="str">
        <f>IF(VLOOKUP(AH7,'Work DB'!$C:$BH,'Daily Report'!$A$63,FALSE)=0,"",VLOOKUP(AH7,'Work DB'!$C:$BH,'Daily Report'!$A$63,FALSE))</f>
        <v/>
      </c>
      <c r="AI63" s="61" t="str">
        <f>IF(VLOOKUP(AI7,'Work DB'!$C:$BH,'Daily Report'!$A$63,FALSE)=0,"",VLOOKUP(AI7,'Work DB'!$C:$BH,'Daily Report'!$A$63,FALSE))</f>
        <v/>
      </c>
      <c r="AJ63" s="809">
        <f>SUM(E63:AI63)</f>
        <v>235</v>
      </c>
      <c r="AK63" s="649"/>
      <c r="AL63" s="650">
        <f>HLOOKUP(A63,'Work DB'!$1:$2,2,FALSE)</f>
        <v>2277</v>
      </c>
      <c r="AM63" s="650"/>
      <c r="AN63" s="752"/>
      <c r="AO63" s="753"/>
      <c r="AP63" s="753"/>
      <c r="AQ63" s="754"/>
      <c r="AR63" s="260">
        <f t="shared" si="5"/>
        <v>235</v>
      </c>
      <c r="AT63" s="3">
        <v>1</v>
      </c>
    </row>
    <row r="64" spans="1:46" s="1" customFormat="1" ht="51.75" thickBot="1" x14ac:dyDescent="0.8">
      <c r="A64" s="84">
        <f>'Work DB'!AT1</f>
        <v>44</v>
      </c>
      <c r="B64" s="655"/>
      <c r="C64" s="697" t="s">
        <v>18</v>
      </c>
      <c r="D64" s="697"/>
      <c r="E64" s="64">
        <f>IF(VLOOKUP(E7,'Work DB'!$C:$BH,'Daily Report'!$A$64,FALSE)=0,"",VLOOKUP(E7,'Work DB'!$C:$BH,'Daily Report'!$A$64,FALSE))</f>
        <v>26</v>
      </c>
      <c r="F64" s="64">
        <f>IF(VLOOKUP(F7,'Work DB'!$C:$BH,'Daily Report'!$A$64,FALSE)=0,"",VLOOKUP(F7,'Work DB'!$C:$BH,'Daily Report'!$A$64,FALSE))</f>
        <v>28</v>
      </c>
      <c r="G64" s="64">
        <f>IF(VLOOKUP(G7,'Work DB'!$C:$BH,'Daily Report'!$A$64,FALSE)=0,"",VLOOKUP(G7,'Work DB'!$C:$BH,'Daily Report'!$A$64,FALSE))</f>
        <v>31</v>
      </c>
      <c r="H64" s="64">
        <f>IF(VLOOKUP(H7,'Work DB'!$C:$BH,'Daily Report'!$A$64,FALSE)=0,"",VLOOKUP(H7,'Work DB'!$C:$BH,'Daily Report'!$A$64,FALSE))</f>
        <v>4</v>
      </c>
      <c r="I64" s="64">
        <f>IF(VLOOKUP(I7,'Work DB'!$C:$BH,'Daily Report'!$A$64,FALSE)=0,"",VLOOKUP(I7,'Work DB'!$C:$BH,'Daily Report'!$A$64,FALSE))</f>
        <v>35</v>
      </c>
      <c r="J64" s="64">
        <f>IF(VLOOKUP(J7,'Work DB'!$C:$BH,'Daily Report'!$A$64,FALSE)=0,"",VLOOKUP(J7,'Work DB'!$C:$BH,'Daily Report'!$A$64,FALSE))</f>
        <v>34</v>
      </c>
      <c r="K64" s="64">
        <f>IF(VLOOKUP(K7,'Work DB'!$C:$BH,'Daily Report'!$A$64,FALSE)=0,"",VLOOKUP(K7,'Work DB'!$C:$BH,'Daily Report'!$A$64,FALSE))</f>
        <v>36</v>
      </c>
      <c r="L64" s="64">
        <f>IF(VLOOKUP(L7,'Work DB'!$C:$BH,'Daily Report'!$A$64,FALSE)=0,"",VLOOKUP(L7,'Work DB'!$C:$BH,'Daily Report'!$A$64,FALSE))</f>
        <v>33</v>
      </c>
      <c r="M64" s="64">
        <f>IF(VLOOKUP(M7,'Work DB'!$C:$BH,'Daily Report'!$A$64,FALSE)=0,"",VLOOKUP(M7,'Work DB'!$C:$BH,'Daily Report'!$A$64,FALSE))</f>
        <v>36</v>
      </c>
      <c r="N64" s="64">
        <f>IF(VLOOKUP(N7,'Work DB'!$C:$BH,'Daily Report'!$A$64,FALSE)=0,"",VLOOKUP(N7,'Work DB'!$C:$BH,'Daily Report'!$A$64,FALSE))</f>
        <v>36</v>
      </c>
      <c r="O64" s="64">
        <f>IF(VLOOKUP(O7,'Work DB'!$C:$BH,'Daily Report'!$A$64,FALSE)=0,"",VLOOKUP(O7,'Work DB'!$C:$BH,'Daily Report'!$A$64,FALSE))</f>
        <v>28</v>
      </c>
      <c r="P64" s="64">
        <f>IF(VLOOKUP(P7,'Work DB'!$C:$BH,'Daily Report'!$A$64,FALSE)=0,"",VLOOKUP(P7,'Work DB'!$C:$BH,'Daily Report'!$A$64,FALSE))</f>
        <v>38</v>
      </c>
      <c r="Q64" s="64">
        <f>IF(VLOOKUP(Q7,'Work DB'!$C:$BH,'Daily Report'!$A$64,FALSE)=0,"",VLOOKUP(Q7,'Work DB'!$C:$BH,'Daily Report'!$A$64,FALSE))</f>
        <v>39</v>
      </c>
      <c r="R64" s="64">
        <f>IF(VLOOKUP(R7,'Work DB'!$C:$BH,'Daily Report'!$A$64,FALSE)=0,"",VLOOKUP(R7,'Work DB'!$C:$BH,'Daily Report'!$A$64,FALSE))</f>
        <v>37</v>
      </c>
      <c r="S64" s="64" t="str">
        <f>IF(VLOOKUP(S7,'Work DB'!$C:$BH,'Daily Report'!$A$64,FALSE)=0,"",VLOOKUP(S7,'Work DB'!$C:$BH,'Daily Report'!$A$64,FALSE))</f>
        <v/>
      </c>
      <c r="T64" s="64">
        <f>IF(VLOOKUP(T7,'Work DB'!$C:$BH,'Daily Report'!$A$64,FALSE)=0,"",VLOOKUP(T7,'Work DB'!$C:$BH,'Daily Report'!$A$64,FALSE))</f>
        <v>1</v>
      </c>
      <c r="U64" s="64" t="str">
        <f>IF(VLOOKUP(U7,'Work DB'!$C:$BH,'Daily Report'!$A$64,FALSE)=0,"",VLOOKUP(U7,'Work DB'!$C:$BH,'Daily Report'!$A$64,FALSE))</f>
        <v/>
      </c>
      <c r="V64" s="64" t="str">
        <f>IF(VLOOKUP(V7,'Work DB'!$C:$BH,'Daily Report'!$A$64,FALSE)=0,"",VLOOKUP(V7,'Work DB'!$C:$BH,'Daily Report'!$A$64,FALSE))</f>
        <v/>
      </c>
      <c r="W64" s="64" t="str">
        <f>IF(VLOOKUP(W7,'Work DB'!$C:$BH,'Daily Report'!$A$64,FALSE)=0,"",VLOOKUP(W7,'Work DB'!$C:$BH,'Daily Report'!$A$64,FALSE))</f>
        <v/>
      </c>
      <c r="X64" s="64" t="str">
        <f>IF(VLOOKUP(X7,'Work DB'!$C:$BH,'Daily Report'!$A$64,FALSE)=0,"",VLOOKUP(X7,'Work DB'!$C:$BH,'Daily Report'!$A$64,FALSE))</f>
        <v/>
      </c>
      <c r="Y64" s="64" t="str">
        <f>IF(VLOOKUP(Y7,'Work DB'!$C:$BH,'Daily Report'!$A$64,FALSE)=0,"",VLOOKUP(Y7,'Work DB'!$C:$BH,'Daily Report'!$A$64,FALSE))</f>
        <v/>
      </c>
      <c r="Z64" s="64" t="str">
        <f>IF(VLOOKUP(Z7,'Work DB'!$C:$BH,'Daily Report'!$A$64,FALSE)=0,"",VLOOKUP(Z7,'Work DB'!$C:$BH,'Daily Report'!$A$64,FALSE))</f>
        <v/>
      </c>
      <c r="AA64" s="64" t="str">
        <f>IF(VLOOKUP(AA7,'Work DB'!$C:$BH,'Daily Report'!$A$64,FALSE)=0,"",VLOOKUP(AA7,'Work DB'!$C:$BH,'Daily Report'!$A$64,FALSE))</f>
        <v/>
      </c>
      <c r="AB64" s="64" t="str">
        <f>IF(VLOOKUP(AB7,'Work DB'!$C:$BH,'Daily Report'!$A$64,FALSE)=0,"",VLOOKUP(AB7,'Work DB'!$C:$BH,'Daily Report'!$A$64,FALSE))</f>
        <v/>
      </c>
      <c r="AC64" s="64" t="str">
        <f>IF(VLOOKUP(AC7,'Work DB'!$C:$BH,'Daily Report'!$A$64,FALSE)=0,"",VLOOKUP(AC7,'Work DB'!$C:$BH,'Daily Report'!$A$64,FALSE))</f>
        <v/>
      </c>
      <c r="AD64" s="64">
        <f>IF(VLOOKUP(AD7,'Work DB'!$C:$BH,'Daily Report'!$A$64,FALSE)=0,"",VLOOKUP(AD7,'Work DB'!$C:$BH,'Daily Report'!$A$64,FALSE))</f>
        <v>15</v>
      </c>
      <c r="AE64" s="64">
        <f>IF(VLOOKUP(AE7,'Work DB'!$C:$BH,'Daily Report'!$A$64,FALSE)=0,"",VLOOKUP(AE7,'Work DB'!$C:$BH,'Daily Report'!$A$64,FALSE))</f>
        <v>19</v>
      </c>
      <c r="AF64" s="64">
        <f>IF(VLOOKUP(AF7,'Work DB'!$C:$BH,'Daily Report'!$A$64,FALSE)=0,"",VLOOKUP(AF7,'Work DB'!$C:$BH,'Daily Report'!$A$64,FALSE))</f>
        <v>18</v>
      </c>
      <c r="AG64" s="64">
        <f>IF(VLOOKUP(AG7,'Work DB'!$C:$BH,'Daily Report'!$A$64,FALSE)=0,"",VLOOKUP(AG7,'Work DB'!$C:$BH,'Daily Report'!$A$64,FALSE))</f>
        <v>18</v>
      </c>
      <c r="AH64" s="64" t="str">
        <f>IF(VLOOKUP(AH7,'Work DB'!$C:$BH,'Daily Report'!$A$64,FALSE)=0,"",VLOOKUP(AH7,'Work DB'!$C:$BH,'Daily Report'!$A$64,FALSE))</f>
        <v/>
      </c>
      <c r="AI64" s="65" t="str">
        <f>IF(VLOOKUP(AI7,'Work DB'!$C:$BH,'Daily Report'!$A$64,FALSE)=0,"",VLOOKUP(AI7,'Work DB'!$C:$BH,'Daily Report'!$A$64,FALSE))</f>
        <v/>
      </c>
      <c r="AJ64" s="825">
        <f>SUM(E64:AI64)</f>
        <v>512</v>
      </c>
      <c r="AK64" s="750"/>
      <c r="AL64" s="751">
        <f>HLOOKUP(A64,'Work DB'!$1:$2,2,FALSE)</f>
        <v>4686</v>
      </c>
      <c r="AM64" s="751"/>
      <c r="AN64" s="755"/>
      <c r="AO64" s="756"/>
      <c r="AP64" s="756"/>
      <c r="AQ64" s="757"/>
      <c r="AR64" s="260">
        <f t="shared" si="5"/>
        <v>512</v>
      </c>
      <c r="AT64" s="3">
        <v>1</v>
      </c>
    </row>
    <row r="65" spans="1:46" s="1" customFormat="1" ht="47.25" thickTop="1" x14ac:dyDescent="0.75">
      <c r="A65" s="3"/>
      <c r="B65" s="655"/>
      <c r="C65" s="736" t="s">
        <v>4</v>
      </c>
      <c r="D65" s="736"/>
      <c r="E65" s="74">
        <f>IF(1*SUM(E63:E64)&gt;0,1*SUM(E63:E64),"")</f>
        <v>28</v>
      </c>
      <c r="F65" s="74">
        <f t="shared" ref="F65:AI65" si="16">IF(1*SUM(F63:F64)&gt;0,1*SUM(F63:F64),"")</f>
        <v>40</v>
      </c>
      <c r="G65" s="74">
        <f t="shared" si="16"/>
        <v>44</v>
      </c>
      <c r="H65" s="74">
        <f t="shared" si="16"/>
        <v>6</v>
      </c>
      <c r="I65" s="74">
        <f t="shared" si="16"/>
        <v>49</v>
      </c>
      <c r="J65" s="74">
        <f t="shared" si="16"/>
        <v>48</v>
      </c>
      <c r="K65" s="74">
        <f t="shared" si="16"/>
        <v>50</v>
      </c>
      <c r="L65" s="74">
        <f t="shared" si="16"/>
        <v>47</v>
      </c>
      <c r="M65" s="74">
        <f t="shared" si="16"/>
        <v>51</v>
      </c>
      <c r="N65" s="74">
        <f t="shared" si="16"/>
        <v>53</v>
      </c>
      <c r="O65" s="74">
        <f t="shared" si="16"/>
        <v>43</v>
      </c>
      <c r="P65" s="74">
        <f t="shared" si="16"/>
        <v>54</v>
      </c>
      <c r="Q65" s="74">
        <f t="shared" si="16"/>
        <v>55</v>
      </c>
      <c r="R65" s="74">
        <f t="shared" si="16"/>
        <v>51</v>
      </c>
      <c r="S65" s="74" t="str">
        <f t="shared" si="16"/>
        <v/>
      </c>
      <c r="T65" s="74">
        <f t="shared" si="16"/>
        <v>5</v>
      </c>
      <c r="U65" s="74" t="str">
        <f t="shared" si="16"/>
        <v/>
      </c>
      <c r="V65" s="74" t="str">
        <f t="shared" si="16"/>
        <v/>
      </c>
      <c r="W65" s="74" t="str">
        <f t="shared" si="16"/>
        <v/>
      </c>
      <c r="X65" s="74" t="str">
        <f t="shared" si="16"/>
        <v/>
      </c>
      <c r="Y65" s="74" t="str">
        <f t="shared" si="16"/>
        <v/>
      </c>
      <c r="Z65" s="74" t="str">
        <f t="shared" si="16"/>
        <v/>
      </c>
      <c r="AA65" s="74" t="str">
        <f t="shared" si="16"/>
        <v/>
      </c>
      <c r="AB65" s="74" t="str">
        <f t="shared" si="16"/>
        <v/>
      </c>
      <c r="AC65" s="74" t="str">
        <f t="shared" si="16"/>
        <v/>
      </c>
      <c r="AD65" s="74">
        <f t="shared" si="16"/>
        <v>28</v>
      </c>
      <c r="AE65" s="74">
        <f t="shared" si="16"/>
        <v>33</v>
      </c>
      <c r="AF65" s="74">
        <f t="shared" si="16"/>
        <v>32</v>
      </c>
      <c r="AG65" s="74">
        <f t="shared" si="16"/>
        <v>30</v>
      </c>
      <c r="AH65" s="74" t="str">
        <f t="shared" si="16"/>
        <v/>
      </c>
      <c r="AI65" s="85" t="str">
        <f t="shared" si="16"/>
        <v/>
      </c>
      <c r="AJ65" s="838">
        <f>SUM(E65:AI65)</f>
        <v>747</v>
      </c>
      <c r="AK65" s="781"/>
      <c r="AL65" s="725">
        <f>SUM(AL63:AM64)</f>
        <v>6963</v>
      </c>
      <c r="AM65" s="725"/>
      <c r="AN65" s="755"/>
      <c r="AO65" s="756"/>
      <c r="AP65" s="756"/>
      <c r="AQ65" s="757"/>
      <c r="AR65" s="260">
        <f t="shared" si="5"/>
        <v>747</v>
      </c>
      <c r="AT65" s="3">
        <v>1</v>
      </c>
    </row>
    <row r="66" spans="1:46" s="1" customFormat="1" ht="51.75" thickBot="1" x14ac:dyDescent="0.8">
      <c r="A66" s="84">
        <f>'Work DB'!AU1</f>
        <v>45</v>
      </c>
      <c r="B66" s="656"/>
      <c r="C66" s="708" t="s">
        <v>20</v>
      </c>
      <c r="D66" s="708"/>
      <c r="E66" s="72">
        <f>IF(VLOOKUP(E7,'Work DB'!$C:$BH,'Daily Report'!$A$66,FALSE)=0,"",VLOOKUP(E7,'Work DB'!$C:$BH,'Daily Report'!$A$66,FALSE))</f>
        <v>1963</v>
      </c>
      <c r="F66" s="72">
        <f>IF(VLOOKUP(F7,'Work DB'!$C:$BH,'Daily Report'!$A$66,FALSE)=0,"",VLOOKUP(F7,'Work DB'!$C:$BH,'Daily Report'!$A$66,FALSE))</f>
        <v>4456</v>
      </c>
      <c r="G66" s="72">
        <f>IF(VLOOKUP(G7,'Work DB'!$C:$BH,'Daily Report'!$A$66,FALSE)=0,"",VLOOKUP(G7,'Work DB'!$C:$BH,'Daily Report'!$A$66,FALSE))</f>
        <v>1180</v>
      </c>
      <c r="H66" s="72">
        <f>IF(VLOOKUP(H7,'Work DB'!$C:$BH,'Daily Report'!$A$66,FALSE)=0,"",VLOOKUP(H7,'Work DB'!$C:$BH,'Daily Report'!$A$66,FALSE))</f>
        <v>360</v>
      </c>
      <c r="I66" s="72">
        <f>IF(VLOOKUP(I7,'Work DB'!$C:$BH,'Daily Report'!$A$66,FALSE)=0,"",VLOOKUP(I7,'Work DB'!$C:$BH,'Daily Report'!$A$66,FALSE))</f>
        <v>4615</v>
      </c>
      <c r="J66" s="72">
        <f>IF(VLOOKUP(J7,'Work DB'!$C:$BH,'Daily Report'!$A$66,FALSE)=0,"",VLOOKUP(J7,'Work DB'!$C:$BH,'Daily Report'!$A$66,FALSE))</f>
        <v>3916</v>
      </c>
      <c r="K66" s="72">
        <f>IF(VLOOKUP(K7,'Work DB'!$C:$BH,'Daily Report'!$A$66,FALSE)=0,"",VLOOKUP(K7,'Work DB'!$C:$BH,'Daily Report'!$A$66,FALSE))</f>
        <v>4698</v>
      </c>
      <c r="L66" s="72">
        <f>IF(VLOOKUP(L7,'Work DB'!$C:$BH,'Daily Report'!$A$66,FALSE)=0,"",VLOOKUP(L7,'Work DB'!$C:$BH,'Daily Report'!$A$66,FALSE))</f>
        <v>4469</v>
      </c>
      <c r="M66" s="72">
        <f>IF(VLOOKUP(M7,'Work DB'!$C:$BH,'Daily Report'!$A$66,FALSE)=0,"",VLOOKUP(M7,'Work DB'!$C:$BH,'Daily Report'!$A$66,FALSE))</f>
        <v>5468</v>
      </c>
      <c r="N66" s="72">
        <f>IF(VLOOKUP(N7,'Work DB'!$C:$BH,'Daily Report'!$A$66,FALSE)=0,"",VLOOKUP(N7,'Work DB'!$C:$BH,'Daily Report'!$A$66,FALSE))</f>
        <v>4407</v>
      </c>
      <c r="O66" s="72">
        <f>IF(VLOOKUP(O7,'Work DB'!$C:$BH,'Daily Report'!$A$66,FALSE)=0,"",VLOOKUP(O7,'Work DB'!$C:$BH,'Daily Report'!$A$66,FALSE))</f>
        <v>2947</v>
      </c>
      <c r="P66" s="72">
        <f>IF(VLOOKUP(P7,'Work DB'!$C:$BH,'Daily Report'!$A$66,FALSE)=0,"",VLOOKUP(P7,'Work DB'!$C:$BH,'Daily Report'!$A$66,FALSE))</f>
        <v>4957</v>
      </c>
      <c r="Q66" s="72">
        <f>IF(VLOOKUP(Q7,'Work DB'!$C:$BH,'Daily Report'!$A$66,FALSE)=0,"",VLOOKUP(Q7,'Work DB'!$C:$BH,'Daily Report'!$A$66,FALSE))</f>
        <v>4651</v>
      </c>
      <c r="R66" s="72">
        <f>IF(VLOOKUP(R7,'Work DB'!$C:$BH,'Daily Report'!$A$66,FALSE)=0,"",VLOOKUP(R7,'Work DB'!$C:$BH,'Daily Report'!$A$66,FALSE))</f>
        <v>5139</v>
      </c>
      <c r="S66" s="72" t="str">
        <f>IF(VLOOKUP(S7,'Work DB'!$C:$BH,'Daily Report'!$A$66,FALSE)=0,"",VLOOKUP(S7,'Work DB'!$C:$BH,'Daily Report'!$A$66,FALSE))</f>
        <v/>
      </c>
      <c r="T66" s="72">
        <f>IF(VLOOKUP(T7,'Work DB'!$C:$BH,'Daily Report'!$A$66,FALSE)=0,"",VLOOKUP(T7,'Work DB'!$C:$BH,'Daily Report'!$A$66,FALSE))</f>
        <v>85</v>
      </c>
      <c r="U66" s="72" t="str">
        <f>IF(VLOOKUP(U7,'Work DB'!$C:$BH,'Daily Report'!$A$66,FALSE)=0,"",VLOOKUP(U7,'Work DB'!$C:$BH,'Daily Report'!$A$66,FALSE))</f>
        <v/>
      </c>
      <c r="V66" s="72" t="str">
        <f>IF(VLOOKUP(V7,'Work DB'!$C:$BH,'Daily Report'!$A$66,FALSE)=0,"",VLOOKUP(V7,'Work DB'!$C:$BH,'Daily Report'!$A$66,FALSE))</f>
        <v/>
      </c>
      <c r="W66" s="72" t="str">
        <f>IF(VLOOKUP(W7,'Work DB'!$C:$BH,'Daily Report'!$A$66,FALSE)=0,"",VLOOKUP(W7,'Work DB'!$C:$BH,'Daily Report'!$A$66,FALSE))</f>
        <v/>
      </c>
      <c r="X66" s="72" t="str">
        <f>IF(VLOOKUP(X7,'Work DB'!$C:$BH,'Daily Report'!$A$66,FALSE)=0,"",VLOOKUP(X7,'Work DB'!$C:$BH,'Daily Report'!$A$66,FALSE))</f>
        <v/>
      </c>
      <c r="Y66" s="72" t="str">
        <f>IF(VLOOKUP(Y7,'Work DB'!$C:$BH,'Daily Report'!$A$66,FALSE)=0,"",VLOOKUP(Y7,'Work DB'!$C:$BH,'Daily Report'!$A$66,FALSE))</f>
        <v/>
      </c>
      <c r="Z66" s="72" t="str">
        <f>IF(VLOOKUP(Z7,'Work DB'!$C:$BH,'Daily Report'!$A$66,FALSE)=0,"",VLOOKUP(Z7,'Work DB'!$C:$BH,'Daily Report'!$A$66,FALSE))</f>
        <v/>
      </c>
      <c r="AA66" s="72" t="str">
        <f>IF(VLOOKUP(AA7,'Work DB'!$C:$BH,'Daily Report'!$A$66,FALSE)=0,"",VLOOKUP(AA7,'Work DB'!$C:$BH,'Daily Report'!$A$66,FALSE))</f>
        <v/>
      </c>
      <c r="AB66" s="72">
        <f>IF(VLOOKUP(AB7,'Work DB'!$C:$BH,'Daily Report'!$A$66,FALSE)=0,"",VLOOKUP(AB7,'Work DB'!$C:$BH,'Daily Report'!$A$66,FALSE))</f>
        <v>150</v>
      </c>
      <c r="AC66" s="72" t="str">
        <f>IF(VLOOKUP(AC7,'Work DB'!$C:$BH,'Daily Report'!$A$66,FALSE)=0,"",VLOOKUP(AC7,'Work DB'!$C:$BH,'Daily Report'!$A$66,FALSE))</f>
        <v/>
      </c>
      <c r="AD66" s="72">
        <f>IF(VLOOKUP(AD7,'Work DB'!$C:$BH,'Daily Report'!$A$66,FALSE)=0,"",VLOOKUP(AD7,'Work DB'!$C:$BH,'Daily Report'!$A$66,FALSE))</f>
        <v>1883</v>
      </c>
      <c r="AE66" s="72">
        <f>IF(VLOOKUP(AE7,'Work DB'!$C:$BH,'Daily Report'!$A$66,FALSE)=0,"",VLOOKUP(AE7,'Work DB'!$C:$BH,'Daily Report'!$A$66,FALSE))</f>
        <v>1655</v>
      </c>
      <c r="AF66" s="72">
        <f>IF(VLOOKUP(AF7,'Work DB'!$C:$BH,'Daily Report'!$A$66,FALSE)=0,"",VLOOKUP(AF7,'Work DB'!$C:$BH,'Daily Report'!$A$66,FALSE))</f>
        <v>3073</v>
      </c>
      <c r="AG66" s="72">
        <f>IF(VLOOKUP(AG7,'Work DB'!$C:$BH,'Daily Report'!$A$66,FALSE)=0,"",VLOOKUP(AG7,'Work DB'!$C:$BH,'Daily Report'!$A$66,FALSE))</f>
        <v>1801</v>
      </c>
      <c r="AH66" s="72" t="str">
        <f>IF(VLOOKUP(AH7,'Work DB'!$C:$BH,'Daily Report'!$A$66,FALSE)=0,"",VLOOKUP(AH7,'Work DB'!$C:$BH,'Daily Report'!$A$66,FALSE))</f>
        <v/>
      </c>
      <c r="AI66" s="86" t="str">
        <f>IF(VLOOKUP(AI7,'Work DB'!$C:$BH,'Daily Report'!$A$66,FALSE)=0,"",VLOOKUP(AI7,'Work DB'!$C:$BH,'Daily Report'!$A$66,FALSE))</f>
        <v/>
      </c>
      <c r="AJ66" s="837">
        <f>SUM(E66:AI66)</f>
        <v>61873</v>
      </c>
      <c r="AK66" s="727"/>
      <c r="AL66" s="709">
        <f>HLOOKUP(A66,'Work DB'!$1:$2,2,FALSE)</f>
        <v>624879</v>
      </c>
      <c r="AM66" s="709"/>
      <c r="AN66" s="758"/>
      <c r="AO66" s="759"/>
      <c r="AP66" s="759"/>
      <c r="AQ66" s="760"/>
      <c r="AR66" s="260">
        <f t="shared" si="5"/>
        <v>61873</v>
      </c>
      <c r="AT66" s="3">
        <v>1</v>
      </c>
    </row>
    <row r="67" spans="1:46" s="45" customFormat="1" ht="15.75" thickBot="1" x14ac:dyDescent="0.45">
      <c r="A67" s="38"/>
      <c r="B67" s="39"/>
      <c r="C67" s="40"/>
      <c r="D67" s="40"/>
      <c r="E67" s="41"/>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41"/>
      <c r="AF67" s="41"/>
      <c r="AG67" s="41"/>
      <c r="AH67" s="41"/>
      <c r="AI67" s="41"/>
      <c r="AJ67" s="42"/>
      <c r="AK67" s="43"/>
      <c r="AL67" s="38"/>
      <c r="AM67" s="38"/>
      <c r="AN67" s="44"/>
      <c r="AO67" s="44"/>
      <c r="AT67" s="38">
        <v>1</v>
      </c>
    </row>
    <row r="68" spans="1:46" s="1" customFormat="1" ht="47.25" customHeight="1" x14ac:dyDescent="0.75">
      <c r="A68" s="84">
        <f>'Work DB'!AV1</f>
        <v>46</v>
      </c>
      <c r="B68" s="654" t="s">
        <v>21</v>
      </c>
      <c r="C68" s="646" t="s">
        <v>22</v>
      </c>
      <c r="D68" s="647"/>
      <c r="E68" s="60">
        <f>IF(VLOOKUP(E7,'Work DB'!$C:$BH,'Daily Report'!$A$68,FALSE)=0,"",VLOOKUP(E7,'Work DB'!$C:$BH,'Daily Report'!$A$68,FALSE))</f>
        <v>7492</v>
      </c>
      <c r="F68" s="60">
        <f>IF(VLOOKUP(F7,'Work DB'!$C:$BH,'Daily Report'!$A$68,FALSE)=0,"",VLOOKUP(F7,'Work DB'!$C:$BH,'Daily Report'!$A$68,FALSE))</f>
        <v>22036</v>
      </c>
      <c r="G68" s="60">
        <f>IF(VLOOKUP(G7,'Work DB'!$C:$BH,'Daily Report'!$A$68,FALSE)=0,"",VLOOKUP(G7,'Work DB'!$C:$BH,'Daily Report'!$A$68,FALSE))</f>
        <v>20856</v>
      </c>
      <c r="H68" s="60">
        <f>IF(VLOOKUP(H7,'Work DB'!$C:$BH,'Daily Report'!$A$68,FALSE)=0,"",VLOOKUP(H7,'Work DB'!$C:$BH,'Daily Report'!$A$68,FALSE))</f>
        <v>60996</v>
      </c>
      <c r="I68" s="60">
        <f>IF(VLOOKUP(I7,'Work DB'!$C:$BH,'Daily Report'!$A$68,FALSE)=0,"",VLOOKUP(I7,'Work DB'!$C:$BH,'Daily Report'!$A$68,FALSE))</f>
        <v>56381</v>
      </c>
      <c r="J68" s="60">
        <f>IF(VLOOKUP(J7,'Work DB'!$C:$BH,'Daily Report'!$A$68,FALSE)=0,"",VLOOKUP(J7,'Work DB'!$C:$BH,'Daily Report'!$A$68,FALSE))</f>
        <v>71465</v>
      </c>
      <c r="K68" s="60">
        <f>IF(VLOOKUP(K7,'Work DB'!$C:$BH,'Daily Report'!$A$68,FALSE)=0,"",VLOOKUP(K7,'Work DB'!$C:$BH,'Daily Report'!$A$68,FALSE))</f>
        <v>80267</v>
      </c>
      <c r="L68" s="60">
        <f>IF(VLOOKUP(L7,'Work DB'!$C:$BH,'Daily Report'!$A$68,FALSE)=0,"",VLOOKUP(L7,'Work DB'!$C:$BH,'Daily Report'!$A$68,FALSE))</f>
        <v>75798</v>
      </c>
      <c r="M68" s="60">
        <f>IF(VLOOKUP(M7,'Work DB'!$C:$BH,'Daily Report'!$A$68,FALSE)=0,"",VLOOKUP(M7,'Work DB'!$C:$BH,'Daily Report'!$A$68,FALSE))</f>
        <v>70330</v>
      </c>
      <c r="N68" s="60">
        <f>IF(VLOOKUP(N7,'Work DB'!$C:$BH,'Daily Report'!$A$68,FALSE)=0,"",VLOOKUP(N7,'Work DB'!$C:$BH,'Daily Report'!$A$68,FALSE))</f>
        <v>103923</v>
      </c>
      <c r="O68" s="60">
        <f>IF(VLOOKUP(O7,'Work DB'!$C:$BH,'Daily Report'!$A$68,FALSE)=0,"",VLOOKUP(O7,'Work DB'!$C:$BH,'Daily Report'!$A$68,FALSE))</f>
        <v>100976</v>
      </c>
      <c r="P68" s="60">
        <f>IF(VLOOKUP(P7,'Work DB'!$C:$BH,'Daily Report'!$A$68,FALSE)=0,"",VLOOKUP(P7,'Work DB'!$C:$BH,'Daily Report'!$A$68,FALSE))</f>
        <v>96019</v>
      </c>
      <c r="Q68" s="60">
        <f>IF(VLOOKUP(Q7,'Work DB'!$C:$BH,'Daily Report'!$A$68,FALSE)=0,"",VLOOKUP(Q7,'Work DB'!$C:$BH,'Daily Report'!$A$68,FALSE))</f>
        <v>91368</v>
      </c>
      <c r="R68" s="60">
        <f>IF(VLOOKUP(R7,'Work DB'!$C:$BH,'Daily Report'!$A$68,FALSE)=0,"",VLOOKUP(R7,'Work DB'!$C:$BH,'Daily Report'!$A$68,FALSE))</f>
        <v>86229</v>
      </c>
      <c r="S68" s="60">
        <f>IF(VLOOKUP(S7,'Work DB'!$C:$BH,'Daily Report'!$A$68,FALSE)=0,"",VLOOKUP(S7,'Work DB'!$C:$BH,'Daily Report'!$A$68,FALSE))</f>
        <v>86229</v>
      </c>
      <c r="T68" s="60">
        <f>IF(VLOOKUP(T7,'Work DB'!$C:$BH,'Daily Report'!$A$68,FALSE)=0,"",VLOOKUP(T7,'Work DB'!$C:$BH,'Daily Report'!$A$68,FALSE))</f>
        <v>86144</v>
      </c>
      <c r="U68" s="60">
        <f>IF(VLOOKUP(U7,'Work DB'!$C:$BH,'Daily Report'!$A$68,FALSE)=0,"",VLOOKUP(U7,'Work DB'!$C:$BH,'Daily Report'!$A$68,FALSE))</f>
        <v>86144</v>
      </c>
      <c r="V68" s="60">
        <f>IF(VLOOKUP(V7,'Work DB'!$C:$BH,'Daily Report'!$A$68,FALSE)=0,"",VLOOKUP(V7,'Work DB'!$C:$BH,'Daily Report'!$A$68,FALSE))</f>
        <v>105144</v>
      </c>
      <c r="W68" s="60">
        <f>IF(VLOOKUP(W7,'Work DB'!$C:$BH,'Daily Report'!$A$68,FALSE)=0,"",VLOOKUP(W7,'Work DB'!$C:$BH,'Daily Report'!$A$68,FALSE))</f>
        <v>105144</v>
      </c>
      <c r="X68" s="60">
        <f>IF(VLOOKUP(X7,'Work DB'!$C:$BH,'Daily Report'!$A$68,FALSE)=0,"",VLOOKUP(X7,'Work DB'!$C:$BH,'Daily Report'!$A$68,FALSE))</f>
        <v>105144</v>
      </c>
      <c r="Y68" s="60">
        <f>IF(VLOOKUP(Y7,'Work DB'!$C:$BH,'Daily Report'!$A$68,FALSE)=0,"",VLOOKUP(Y7,'Work DB'!$C:$BH,'Daily Report'!$A$68,FALSE))</f>
        <v>105144</v>
      </c>
      <c r="Z68" s="60">
        <f>IF(VLOOKUP(Z7,'Work DB'!$C:$BH,'Daily Report'!$A$68,FALSE)=0,"",VLOOKUP(Z7,'Work DB'!$C:$BH,'Daily Report'!$A$68,FALSE))</f>
        <v>105144</v>
      </c>
      <c r="AA68" s="60">
        <f>IF(VLOOKUP(AA7,'Work DB'!$C:$BH,'Daily Report'!$A$68,FALSE)=0,"",VLOOKUP(AA7,'Work DB'!$C:$BH,'Daily Report'!$A$68,FALSE))</f>
        <v>105144</v>
      </c>
      <c r="AB68" s="60">
        <f>IF(VLOOKUP(AB7,'Work DB'!$C:$BH,'Daily Report'!$A$68,FALSE)=0,"",VLOOKUP(AB7,'Work DB'!$C:$BH,'Daily Report'!$A$68,FALSE))</f>
        <v>104994</v>
      </c>
      <c r="AC68" s="60">
        <f>IF(VLOOKUP(AC7,'Work DB'!$C:$BH,'Daily Report'!$A$68,FALSE)=0,"",VLOOKUP(AC7,'Work DB'!$C:$BH,'Daily Report'!$A$68,FALSE))</f>
        <v>104994</v>
      </c>
      <c r="AD68" s="60">
        <f>IF(VLOOKUP(AD7,'Work DB'!$C:$BH,'Daily Report'!$A$68,FALSE)=0,"",VLOOKUP(AD7,'Work DB'!$C:$BH,'Daily Report'!$A$68,FALSE))</f>
        <v>103111</v>
      </c>
      <c r="AE68" s="60">
        <f>IF(VLOOKUP(AE7,'Work DB'!$C:$BH,'Daily Report'!$A$68,FALSE)=0,"",VLOOKUP(AE7,'Work DB'!$C:$BH,'Daily Report'!$A$68,FALSE))</f>
        <v>101456</v>
      </c>
      <c r="AF68" s="60">
        <f>IF(VLOOKUP(AF7,'Work DB'!$C:$BH,'Daily Report'!$A$68,FALSE)=0,"",VLOOKUP(AF7,'Work DB'!$C:$BH,'Daily Report'!$A$68,FALSE))</f>
        <v>98383</v>
      </c>
      <c r="AG68" s="60">
        <f>IF(VLOOKUP(AG7,'Work DB'!$C:$BH,'Daily Report'!$A$68,FALSE)=0,"",VLOOKUP(AG7,'Work DB'!$C:$BH,'Daily Report'!$A$68,FALSE))</f>
        <v>96582</v>
      </c>
      <c r="AH68" s="60">
        <f>IF(VLOOKUP(AH7,'Work DB'!$C:$BH,'Daily Report'!$A$68,FALSE)=0,"",VLOOKUP(AH7,'Work DB'!$C:$BH,'Daily Report'!$A$68,FALSE))</f>
        <v>96582</v>
      </c>
      <c r="AI68" s="67" t="str">
        <f>IF(VLOOKUP(AI7,'Work DB'!$C:$BH,'Daily Report'!$A$68,FALSE)=0,"",VLOOKUP(AI7,'Work DB'!$C:$BH,'Daily Report'!$A$68,FALSE))</f>
        <v/>
      </c>
      <c r="AJ68" s="833" t="s">
        <v>32</v>
      </c>
      <c r="AK68" s="833"/>
      <c r="AL68" s="833"/>
      <c r="AM68" s="833"/>
      <c r="AN68" s="833"/>
      <c r="AO68" s="833"/>
      <c r="AP68" s="833"/>
      <c r="AQ68" s="834"/>
      <c r="AT68" s="3">
        <v>1</v>
      </c>
    </row>
    <row r="69" spans="1:46" s="1" customFormat="1" ht="51" x14ac:dyDescent="0.75">
      <c r="A69" s="84">
        <f>'Work DB'!AW1</f>
        <v>47</v>
      </c>
      <c r="B69" s="655"/>
      <c r="C69" s="762" t="s">
        <v>23</v>
      </c>
      <c r="D69" s="694"/>
      <c r="E69" s="62">
        <f>IF(VLOOKUP(E7,'Work DB'!$C:$BH,'Daily Report'!$A$69,FALSE)=0,"",VLOOKUP(E7,'Work DB'!$C:$BH,'Daily Report'!$A$69,FALSE))</f>
        <v>12.920000000000016</v>
      </c>
      <c r="F69" s="62">
        <f>IF(VLOOKUP(F7,'Work DB'!$C:$BH,'Daily Report'!$A$69,FALSE)=0,"",VLOOKUP(F7,'Work DB'!$C:$BH,'Daily Report'!$A$69,FALSE))</f>
        <v>12.920000000000016</v>
      </c>
      <c r="G69" s="62">
        <f>IF(VLOOKUP(G7,'Work DB'!$C:$BH,'Daily Report'!$A$69,FALSE)=0,"",VLOOKUP(G7,'Work DB'!$C:$BH,'Daily Report'!$A$69,FALSE))</f>
        <v>12.920000000000016</v>
      </c>
      <c r="H69" s="62">
        <f>IF(VLOOKUP(H7,'Work DB'!$C:$BH,'Daily Report'!$A$69,FALSE)=0,"",VLOOKUP(H7,'Work DB'!$C:$BH,'Daily Report'!$A$69,FALSE))</f>
        <v>12.920000000000016</v>
      </c>
      <c r="I69" s="62">
        <f>IF(VLOOKUP(I7,'Work DB'!$C:$BH,'Daily Report'!$A$69,FALSE)=0,"",VLOOKUP(I7,'Work DB'!$C:$BH,'Daily Report'!$A$69,FALSE))</f>
        <v>37</v>
      </c>
      <c r="J69" s="62">
        <f>IF(VLOOKUP(J7,'Work DB'!$C:$BH,'Daily Report'!$A$69,FALSE)=0,"",VLOOKUP(J7,'Work DB'!$C:$BH,'Daily Report'!$A$69,FALSE))</f>
        <v>99.52</v>
      </c>
      <c r="K69" s="62">
        <f>IF(VLOOKUP(K7,'Work DB'!$C:$BH,'Daily Report'!$A$69,FALSE)=0,"",VLOOKUP(K7,'Work DB'!$C:$BH,'Daily Report'!$A$69,FALSE))</f>
        <v>107.28</v>
      </c>
      <c r="L69" s="62">
        <f>IF(VLOOKUP(L7,'Work DB'!$C:$BH,'Daily Report'!$A$69,FALSE)=0,"",VLOOKUP(L7,'Work DB'!$C:$BH,'Daily Report'!$A$69,FALSE))</f>
        <v>90.85</v>
      </c>
      <c r="M69" s="62">
        <f>IF(VLOOKUP(M7,'Work DB'!$C:$BH,'Daily Report'!$A$69,FALSE)=0,"",VLOOKUP(M7,'Work DB'!$C:$BH,'Daily Report'!$A$69,FALSE))</f>
        <v>73.489999999999995</v>
      </c>
      <c r="N69" s="62">
        <f>IF(VLOOKUP(N7,'Work DB'!$C:$BH,'Daily Report'!$A$69,FALSE)=0,"",VLOOKUP(N7,'Work DB'!$C:$BH,'Daily Report'!$A$69,FALSE))</f>
        <v>109.91999999999999</v>
      </c>
      <c r="O69" s="62">
        <f>IF(VLOOKUP(O7,'Work DB'!$C:$BH,'Daily Report'!$A$69,FALSE)=0,"",VLOOKUP(O7,'Work DB'!$C:$BH,'Daily Report'!$A$69,FALSE))</f>
        <v>91.63</v>
      </c>
      <c r="P69" s="62">
        <f>IF(VLOOKUP(P7,'Work DB'!$C:$BH,'Daily Report'!$A$69,FALSE)=0,"",VLOOKUP(P7,'Work DB'!$C:$BH,'Daily Report'!$A$69,FALSE))</f>
        <v>78.63</v>
      </c>
      <c r="Q69" s="62">
        <f>IF(VLOOKUP(Q7,'Work DB'!$C:$BH,'Daily Report'!$A$69,FALSE)=0,"",VLOOKUP(Q7,'Work DB'!$C:$BH,'Daily Report'!$A$69,FALSE))</f>
        <v>102.16</v>
      </c>
      <c r="R69" s="62">
        <f>IF(VLOOKUP(R7,'Work DB'!$C:$BH,'Daily Report'!$A$69,FALSE)=0,"",VLOOKUP(R7,'Work DB'!$C:$BH,'Daily Report'!$A$69,FALSE))</f>
        <v>122.85</v>
      </c>
      <c r="S69" s="62">
        <f>IF(VLOOKUP(S7,'Work DB'!$C:$BH,'Daily Report'!$A$69,FALSE)=0,"",VLOOKUP(S7,'Work DB'!$C:$BH,'Daily Report'!$A$69,FALSE))</f>
        <v>116.33999999999999</v>
      </c>
      <c r="T69" s="62">
        <f>IF(VLOOKUP(T7,'Work DB'!$C:$BH,'Daily Report'!$A$69,FALSE)=0,"",VLOOKUP(T7,'Work DB'!$C:$BH,'Daily Report'!$A$69,FALSE))</f>
        <v>95.639999999999986</v>
      </c>
      <c r="U69" s="62">
        <f>IF(VLOOKUP(U7,'Work DB'!$C:$BH,'Daily Report'!$A$69,FALSE)=0,"",VLOOKUP(U7,'Work DB'!$C:$BH,'Daily Report'!$A$69,FALSE))</f>
        <v>123.33999999999999</v>
      </c>
      <c r="V69" s="62">
        <f>IF(VLOOKUP(V7,'Work DB'!$C:$BH,'Daily Report'!$A$69,FALSE)=0,"",VLOOKUP(V7,'Work DB'!$C:$BH,'Daily Report'!$A$69,FALSE))</f>
        <v>123.33999999999999</v>
      </c>
      <c r="W69" s="62">
        <f>IF(VLOOKUP(W7,'Work DB'!$C:$BH,'Daily Report'!$A$69,FALSE)=0,"",VLOOKUP(W7,'Work DB'!$C:$BH,'Daily Report'!$A$69,FALSE))</f>
        <v>123.33999999999999</v>
      </c>
      <c r="X69" s="62">
        <f>IF(VLOOKUP(X7,'Work DB'!$C:$BH,'Daily Report'!$A$69,FALSE)=0,"",VLOOKUP(X7,'Work DB'!$C:$BH,'Daily Report'!$A$69,FALSE))</f>
        <v>123.33999999999999</v>
      </c>
      <c r="Y69" s="62">
        <f>IF(VLOOKUP(Y7,'Work DB'!$C:$BH,'Daily Report'!$A$69,FALSE)=0,"",VLOOKUP(Y7,'Work DB'!$C:$BH,'Daily Report'!$A$69,FALSE))</f>
        <v>123.33999999999999</v>
      </c>
      <c r="Z69" s="62">
        <f>IF(VLOOKUP(Z7,'Work DB'!$C:$BH,'Daily Report'!$A$69,FALSE)=0,"",VLOOKUP(Z7,'Work DB'!$C:$BH,'Daily Report'!$A$69,FALSE))</f>
        <v>123.33999999999999</v>
      </c>
      <c r="AA69" s="62">
        <f>IF(VLOOKUP(AA7,'Work DB'!$C:$BH,'Daily Report'!$A$69,FALSE)=0,"",VLOOKUP(AA7,'Work DB'!$C:$BH,'Daily Report'!$A$69,FALSE))</f>
        <v>123.33999999999999</v>
      </c>
      <c r="AB69" s="62">
        <f>IF(VLOOKUP(AB7,'Work DB'!$C:$BH,'Daily Report'!$A$69,FALSE)=0,"",VLOOKUP(AB7,'Work DB'!$C:$BH,'Daily Report'!$A$69,FALSE))</f>
        <v>123.33999999999999</v>
      </c>
      <c r="AC69" s="62">
        <f>IF(VLOOKUP(AC7,'Work DB'!$C:$BH,'Daily Report'!$A$69,FALSE)=0,"",VLOOKUP(AC7,'Work DB'!$C:$BH,'Daily Report'!$A$69,FALSE))</f>
        <v>123.33999999999999</v>
      </c>
      <c r="AD69" s="62">
        <f>IF(VLOOKUP(AD7,'Work DB'!$C:$BH,'Daily Report'!$A$69,FALSE)=0,"",VLOOKUP(AD7,'Work DB'!$C:$BH,'Daily Report'!$A$69,FALSE))</f>
        <v>104.42999999999999</v>
      </c>
      <c r="AE69" s="62">
        <f>IF(VLOOKUP(AE7,'Work DB'!$C:$BH,'Daily Report'!$A$69,FALSE)=0,"",VLOOKUP(AE7,'Work DB'!$C:$BH,'Daily Report'!$A$69,FALSE))</f>
        <v>90.169999999999987</v>
      </c>
      <c r="AF69" s="62">
        <f>IF(VLOOKUP(AF7,'Work DB'!$C:$BH,'Daily Report'!$A$69,FALSE)=0,"",VLOOKUP(AF7,'Work DB'!$C:$BH,'Daily Report'!$A$69,FALSE))</f>
        <v>72.499999999999986</v>
      </c>
      <c r="AG69" s="62">
        <f>IF(VLOOKUP(AG7,'Work DB'!$C:$BH,'Daily Report'!$A$69,FALSE)=0,"",VLOOKUP(AG7,'Work DB'!$C:$BH,'Daily Report'!$A$69,FALSE))</f>
        <v>99.429999999999978</v>
      </c>
      <c r="AH69" s="62">
        <f>IF(VLOOKUP(AH7,'Work DB'!$C:$BH,'Daily Report'!$A$69,FALSE)=0,"",VLOOKUP(AH7,'Work DB'!$C:$BH,'Daily Report'!$A$69,FALSE))</f>
        <v>99.429999999999978</v>
      </c>
      <c r="AI69" s="68" t="str">
        <f>IF(VLOOKUP(AI7,'Work DB'!$C:$BH,'Daily Report'!$A$69,FALSE)=0,"",VLOOKUP(AI7,'Work DB'!$C:$BH,'Daily Report'!$A$69,FALSE))</f>
        <v/>
      </c>
      <c r="AJ69" s="828"/>
      <c r="AK69" s="829"/>
      <c r="AL69" s="829"/>
      <c r="AM69" s="829"/>
      <c r="AN69" s="829"/>
      <c r="AO69" s="829"/>
      <c r="AP69" s="829"/>
      <c r="AQ69" s="830"/>
      <c r="AT69" s="3">
        <v>1</v>
      </c>
    </row>
    <row r="70" spans="1:46" s="1" customFormat="1" ht="51" x14ac:dyDescent="0.75">
      <c r="A70" s="84">
        <f>'Work DB'!AX1</f>
        <v>48</v>
      </c>
      <c r="B70" s="655"/>
      <c r="C70" s="762" t="s">
        <v>24</v>
      </c>
      <c r="D70" s="694"/>
      <c r="E70" s="62">
        <f>IF(VLOOKUP(E7,'Work DB'!$C:$BH,'Daily Report'!$A$70,FALSE)=0,"",VLOOKUP(E7,'Work DB'!$C:$BH,'Daily Report'!$A$70,FALSE))</f>
        <v>9622</v>
      </c>
      <c r="F70" s="62">
        <f>IF(VLOOKUP(F7,'Work DB'!$C:$BH,'Daily Report'!$A$70,FALSE)=0,"",VLOOKUP(F7,'Work DB'!$C:$BH,'Daily Report'!$A$70,FALSE))</f>
        <v>9622</v>
      </c>
      <c r="G70" s="62">
        <f>IF(VLOOKUP(G7,'Work DB'!$C:$BH,'Daily Report'!$A$70,FALSE)=0,"",VLOOKUP(G7,'Work DB'!$C:$BH,'Daily Report'!$A$70,FALSE))</f>
        <v>9622</v>
      </c>
      <c r="H70" s="62">
        <f>IF(VLOOKUP(H7,'Work DB'!$C:$BH,'Daily Report'!$A$70,FALSE)=0,"",VLOOKUP(H7,'Work DB'!$C:$BH,'Daily Report'!$A$70,FALSE))</f>
        <v>9622</v>
      </c>
      <c r="I70" s="62">
        <f>IF(VLOOKUP(I7,'Work DB'!$C:$BH,'Daily Report'!$A$70,FALSE)=0,"",VLOOKUP(I7,'Work DB'!$C:$BH,'Daily Report'!$A$70,FALSE))</f>
        <v>9622</v>
      </c>
      <c r="J70" s="62">
        <f>IF(VLOOKUP(J7,'Work DB'!$C:$BH,'Daily Report'!$A$70,FALSE)=0,"",VLOOKUP(J7,'Work DB'!$C:$BH,'Daily Report'!$A$70,FALSE))</f>
        <v>9622</v>
      </c>
      <c r="K70" s="62">
        <f>IF(VLOOKUP(K7,'Work DB'!$C:$BH,'Daily Report'!$A$70,FALSE)=0,"",VLOOKUP(K7,'Work DB'!$C:$BH,'Daily Report'!$A$70,FALSE))</f>
        <v>9622</v>
      </c>
      <c r="L70" s="62">
        <f>IF(VLOOKUP(L7,'Work DB'!$C:$BH,'Daily Report'!$A$70,FALSE)=0,"",VLOOKUP(L7,'Work DB'!$C:$BH,'Daily Report'!$A$70,FALSE))</f>
        <v>9622</v>
      </c>
      <c r="M70" s="62">
        <f>IF(VLOOKUP(M7,'Work DB'!$C:$BH,'Daily Report'!$A$70,FALSE)=0,"",VLOOKUP(M7,'Work DB'!$C:$BH,'Daily Report'!$A$70,FALSE))</f>
        <v>9622</v>
      </c>
      <c r="N70" s="62">
        <f>IF(VLOOKUP(N7,'Work DB'!$C:$BH,'Daily Report'!$A$70,FALSE)=0,"",VLOOKUP(N7,'Work DB'!$C:$BH,'Daily Report'!$A$70,FALSE))</f>
        <v>9622</v>
      </c>
      <c r="O70" s="62">
        <f>IF(VLOOKUP(O7,'Work DB'!$C:$BH,'Daily Report'!$A$70,FALSE)=0,"",VLOOKUP(O7,'Work DB'!$C:$BH,'Daily Report'!$A$70,FALSE))</f>
        <v>9622</v>
      </c>
      <c r="P70" s="62">
        <f>IF(VLOOKUP(P7,'Work DB'!$C:$BH,'Daily Report'!$A$70,FALSE)=0,"",VLOOKUP(P7,'Work DB'!$C:$BH,'Daily Report'!$A$70,FALSE))</f>
        <v>9622</v>
      </c>
      <c r="Q70" s="62">
        <f>IF(VLOOKUP(Q7,'Work DB'!$C:$BH,'Daily Report'!$A$70,FALSE)=0,"",VLOOKUP(Q7,'Work DB'!$C:$BH,'Daily Report'!$A$70,FALSE))</f>
        <v>9706</v>
      </c>
      <c r="R70" s="62">
        <f>IF(VLOOKUP(R7,'Work DB'!$C:$BH,'Daily Report'!$A$70,FALSE)=0,"",VLOOKUP(R7,'Work DB'!$C:$BH,'Daily Report'!$A$70,FALSE))</f>
        <v>9706</v>
      </c>
      <c r="S70" s="62">
        <f>IF(VLOOKUP(S7,'Work DB'!$C:$BH,'Daily Report'!$A$70,FALSE)=0,"",VLOOKUP(S7,'Work DB'!$C:$BH,'Daily Report'!$A$70,FALSE))</f>
        <v>9706</v>
      </c>
      <c r="T70" s="62">
        <f>IF(VLOOKUP(T7,'Work DB'!$C:$BH,'Daily Report'!$A$70,FALSE)=0,"",VLOOKUP(T7,'Work DB'!$C:$BH,'Daily Report'!$A$70,FALSE))</f>
        <v>9706</v>
      </c>
      <c r="U70" s="62">
        <f>IF(VLOOKUP(U7,'Work DB'!$C:$BH,'Daily Report'!$A$70,FALSE)=0,"",VLOOKUP(U7,'Work DB'!$C:$BH,'Daily Report'!$A$70,FALSE))</f>
        <v>9706</v>
      </c>
      <c r="V70" s="62">
        <f>IF(VLOOKUP(V7,'Work DB'!$C:$BH,'Daily Report'!$A$70,FALSE)=0,"",VLOOKUP(V7,'Work DB'!$C:$BH,'Daily Report'!$A$70,FALSE))</f>
        <v>9706</v>
      </c>
      <c r="W70" s="62">
        <f>IF(VLOOKUP(W7,'Work DB'!$C:$BH,'Daily Report'!$A$70,FALSE)=0,"",VLOOKUP(W7,'Work DB'!$C:$BH,'Daily Report'!$A$70,FALSE))</f>
        <v>9706</v>
      </c>
      <c r="X70" s="62">
        <f>IF(VLOOKUP(X7,'Work DB'!$C:$BH,'Daily Report'!$A$70,FALSE)=0,"",VLOOKUP(X7,'Work DB'!$C:$BH,'Daily Report'!$A$70,FALSE))</f>
        <v>9706</v>
      </c>
      <c r="Y70" s="62">
        <f>IF(VLOOKUP(Y7,'Work DB'!$C:$BH,'Daily Report'!$A$70,FALSE)=0,"",VLOOKUP(Y7,'Work DB'!$C:$BH,'Daily Report'!$A$70,FALSE))</f>
        <v>9706</v>
      </c>
      <c r="Z70" s="62">
        <f>IF(VLOOKUP(Z7,'Work DB'!$C:$BH,'Daily Report'!$A$70,FALSE)=0,"",VLOOKUP(Z7,'Work DB'!$C:$BH,'Daily Report'!$A$70,FALSE))</f>
        <v>9706</v>
      </c>
      <c r="AA70" s="62">
        <f>IF(VLOOKUP(AA7,'Work DB'!$C:$BH,'Daily Report'!$A$70,FALSE)=0,"",VLOOKUP(AA7,'Work DB'!$C:$BH,'Daily Report'!$A$70,FALSE))</f>
        <v>9706</v>
      </c>
      <c r="AB70" s="62">
        <f>IF(VLOOKUP(AB7,'Work DB'!$C:$BH,'Daily Report'!$A$70,FALSE)=0,"",VLOOKUP(AB7,'Work DB'!$C:$BH,'Daily Report'!$A$70,FALSE))</f>
        <v>9706</v>
      </c>
      <c r="AC70" s="62">
        <f>IF(VLOOKUP(AC7,'Work DB'!$C:$BH,'Daily Report'!$A$70,FALSE)=0,"",VLOOKUP(AC7,'Work DB'!$C:$BH,'Daily Report'!$A$70,FALSE))</f>
        <v>9706</v>
      </c>
      <c r="AD70" s="62">
        <f>IF(VLOOKUP(AD7,'Work DB'!$C:$BH,'Daily Report'!$A$70,FALSE)=0,"",VLOOKUP(AD7,'Work DB'!$C:$BH,'Daily Report'!$A$70,FALSE))</f>
        <v>9706</v>
      </c>
      <c r="AE70" s="62">
        <f>IF(VLOOKUP(AE7,'Work DB'!$C:$BH,'Daily Report'!$A$70,FALSE)=0,"",VLOOKUP(AE7,'Work DB'!$C:$BH,'Daily Report'!$A$70,FALSE))</f>
        <v>9706</v>
      </c>
      <c r="AF70" s="62">
        <f>IF(VLOOKUP(AF7,'Work DB'!$C:$BH,'Daily Report'!$A$70,FALSE)=0,"",VLOOKUP(AF7,'Work DB'!$C:$BH,'Daily Report'!$A$70,FALSE))</f>
        <v>9706</v>
      </c>
      <c r="AG70" s="62">
        <f>IF(VLOOKUP(AG7,'Work DB'!$C:$BH,'Daily Report'!$A$70,FALSE)=0,"",VLOOKUP(AG7,'Work DB'!$C:$BH,'Daily Report'!$A$70,FALSE))</f>
        <v>9706</v>
      </c>
      <c r="AH70" s="62">
        <f>IF(VLOOKUP(AH7,'Work DB'!$C:$BH,'Daily Report'!$A$70,FALSE)=0,"",VLOOKUP(AH7,'Work DB'!$C:$BH,'Daily Report'!$A$70,FALSE))</f>
        <v>9706</v>
      </c>
      <c r="AI70" s="68" t="str">
        <f>IF(VLOOKUP(AI7,'Work DB'!$C:$BH,'Daily Report'!$A$70,FALSE)=0,"",VLOOKUP(AI7,'Work DB'!$C:$BH,'Daily Report'!$A$70,FALSE))</f>
        <v/>
      </c>
      <c r="AJ70" s="829"/>
      <c r="AK70" s="829"/>
      <c r="AL70" s="829"/>
      <c r="AM70" s="829"/>
      <c r="AN70" s="829"/>
      <c r="AO70" s="829"/>
      <c r="AP70" s="829"/>
      <c r="AQ70" s="830"/>
      <c r="AT70" s="3">
        <v>1</v>
      </c>
    </row>
    <row r="71" spans="1:46" s="1" customFormat="1" ht="51" x14ac:dyDescent="0.75">
      <c r="A71" s="84">
        <f>'Work DB'!AY1</f>
        <v>49</v>
      </c>
      <c r="B71" s="655"/>
      <c r="C71" s="762" t="s">
        <v>364</v>
      </c>
      <c r="D71" s="694"/>
      <c r="E71" s="62">
        <f>IF(VLOOKUP(E7,'Work DB'!$C:$BH,'Daily Report'!$A$71,FALSE)=0,"",VLOOKUP(E7,'Work DB'!$C:$BH,'Daily Report'!$A$71,FALSE))</f>
        <v>366.21510507331868</v>
      </c>
      <c r="F71" s="62">
        <f>IF(VLOOKUP(F7,'Work DB'!$C:$BH,'Daily Report'!$A$71,FALSE)=0,"",VLOOKUP(F7,'Work DB'!$C:$BH,'Daily Report'!$A$71,FALSE))</f>
        <v>366.21510507331868</v>
      </c>
      <c r="G71" s="62">
        <f>IF(VLOOKUP(G7,'Work DB'!$C:$BH,'Daily Report'!$A$71,FALSE)=0,"",VLOOKUP(G7,'Work DB'!$C:$BH,'Daily Report'!$A$71,FALSE))</f>
        <v>366.21510507331868</v>
      </c>
      <c r="H71" s="62">
        <f>IF(VLOOKUP(H7,'Work DB'!$C:$BH,'Daily Report'!$A$71,FALSE)=0,"",VLOOKUP(H7,'Work DB'!$C:$BH,'Daily Report'!$A$71,FALSE))</f>
        <v>366.21510507331868</v>
      </c>
      <c r="I71" s="62">
        <f>IF(VLOOKUP(I7,'Work DB'!$C:$BH,'Daily Report'!$A$71,FALSE)=0,"",VLOOKUP(I7,'Work DB'!$C:$BH,'Daily Report'!$A$71,FALSE))</f>
        <v>358.39510507331869</v>
      </c>
      <c r="J71" s="62">
        <f>IF(VLOOKUP(J7,'Work DB'!$C:$BH,'Daily Report'!$A$71,FALSE)=0,"",VLOOKUP(J7,'Work DB'!$C:$BH,'Daily Report'!$A$71,FALSE))</f>
        <v>351.64</v>
      </c>
      <c r="K71" s="62">
        <f>IF(VLOOKUP(K7,'Work DB'!$C:$BH,'Daily Report'!$A$71,FALSE)=0,"",VLOOKUP(K7,'Work DB'!$C:$BH,'Daily Report'!$A$71,FALSE))</f>
        <v>337.1</v>
      </c>
      <c r="L71" s="62">
        <f>IF(VLOOKUP(L7,'Work DB'!$C:$BH,'Daily Report'!$A$71,FALSE)=0,"",VLOOKUP(L7,'Work DB'!$C:$BH,'Daily Report'!$A$71,FALSE))</f>
        <v>311.66000000000003</v>
      </c>
      <c r="M71" s="62">
        <f>IF(VLOOKUP(M7,'Work DB'!$C:$BH,'Daily Report'!$A$71,FALSE)=0,"",VLOOKUP(M7,'Work DB'!$C:$BH,'Daily Report'!$A$71,FALSE))</f>
        <v>284.78000000000003</v>
      </c>
      <c r="N71" s="62">
        <f>IF(VLOOKUP(N7,'Work DB'!$C:$BH,'Daily Report'!$A$71,FALSE)=0,"",VLOOKUP(N7,'Work DB'!$C:$BH,'Daily Report'!$A$71,FALSE))</f>
        <v>273.98</v>
      </c>
      <c r="O71" s="62">
        <f>IF(VLOOKUP(O7,'Work DB'!$C:$BH,'Daily Report'!$A$71,FALSE)=0,"",VLOOKUP(O7,'Work DB'!$C:$BH,'Daily Report'!$A$71,FALSE))</f>
        <v>245.66000000000003</v>
      </c>
      <c r="P71" s="62">
        <f>IF(VLOOKUP(P7,'Work DB'!$C:$BH,'Daily Report'!$A$71,FALSE)=0,"",VLOOKUP(P7,'Work DB'!$C:$BH,'Daily Report'!$A$71,FALSE))</f>
        <v>237.66000000000003</v>
      </c>
      <c r="Q71" s="62">
        <f>IF(VLOOKUP(Q7,'Work DB'!$C:$BH,'Daily Report'!$A$71,FALSE)=0,"",VLOOKUP(Q7,'Work DB'!$C:$BH,'Daily Report'!$A$71,FALSE))</f>
        <v>218.70000000000002</v>
      </c>
      <c r="R71" s="62">
        <f>IF(VLOOKUP(R7,'Work DB'!$C:$BH,'Daily Report'!$A$71,FALSE)=0,"",VLOOKUP(R7,'Work DB'!$C:$BH,'Daily Report'!$A$71,FALSE))</f>
        <v>210.79999999999998</v>
      </c>
      <c r="S71" s="62">
        <f>IF(VLOOKUP(S7,'Work DB'!$C:$BH,'Daily Report'!$A$71,FALSE)=0,"",VLOOKUP(S7,'Work DB'!$C:$BH,'Daily Report'!$A$71,FALSE))</f>
        <v>221.81999999999996</v>
      </c>
      <c r="T71" s="62">
        <f>IF(VLOOKUP(T7,'Work DB'!$C:$BH,'Daily Report'!$A$71,FALSE)=0,"",VLOOKUP(T7,'Work DB'!$C:$BH,'Daily Report'!$A$71,FALSE))</f>
        <v>193.81999999999996</v>
      </c>
      <c r="U71" s="62">
        <f>IF(VLOOKUP(U7,'Work DB'!$C:$BH,'Daily Report'!$A$71,FALSE)=0,"",VLOOKUP(U7,'Work DB'!$C:$BH,'Daily Report'!$A$71,FALSE))</f>
        <v>193.81999999999996</v>
      </c>
      <c r="V71" s="62">
        <f>IF(VLOOKUP(V7,'Work DB'!$C:$BH,'Daily Report'!$A$71,FALSE)=0,"",VLOOKUP(V7,'Work DB'!$C:$BH,'Daily Report'!$A$71,FALSE))</f>
        <v>193.81999999999996</v>
      </c>
      <c r="W71" s="62">
        <f>IF(VLOOKUP(W7,'Work DB'!$C:$BH,'Daily Report'!$A$71,FALSE)=0,"",VLOOKUP(W7,'Work DB'!$C:$BH,'Daily Report'!$A$71,FALSE))</f>
        <v>193.81999999999996</v>
      </c>
      <c r="X71" s="62">
        <f>IF(VLOOKUP(X7,'Work DB'!$C:$BH,'Daily Report'!$A$71,FALSE)=0,"",VLOOKUP(X7,'Work DB'!$C:$BH,'Daily Report'!$A$71,FALSE))</f>
        <v>193.81999999999996</v>
      </c>
      <c r="Y71" s="62">
        <f>IF(VLOOKUP(Y7,'Work DB'!$C:$BH,'Daily Report'!$A$71,FALSE)=0,"",VLOOKUP(Y7,'Work DB'!$C:$BH,'Daily Report'!$A$71,FALSE))</f>
        <v>193.81999999999996</v>
      </c>
      <c r="Z71" s="62">
        <f>IF(VLOOKUP(Z7,'Work DB'!$C:$BH,'Daily Report'!$A$71,FALSE)=0,"",VLOOKUP(Z7,'Work DB'!$C:$BH,'Daily Report'!$A$71,FALSE))</f>
        <v>193.81999999999996</v>
      </c>
      <c r="AA71" s="62">
        <f>IF(VLOOKUP(AA7,'Work DB'!$C:$BH,'Daily Report'!$A$71,FALSE)=0,"",VLOOKUP(AA7,'Work DB'!$C:$BH,'Daily Report'!$A$71,FALSE))</f>
        <v>193.81999999999996</v>
      </c>
      <c r="AB71" s="62">
        <f>IF(VLOOKUP(AB7,'Work DB'!$C:$BH,'Daily Report'!$A$71,FALSE)=0,"",VLOOKUP(AB7,'Work DB'!$C:$BH,'Daily Report'!$A$71,FALSE))</f>
        <v>193.81999999999996</v>
      </c>
      <c r="AC71" s="62">
        <f>IF(VLOOKUP(AC7,'Work DB'!$C:$BH,'Daily Report'!$A$71,FALSE)=0,"",VLOOKUP(AC7,'Work DB'!$C:$BH,'Daily Report'!$A$71,FALSE))</f>
        <v>193.81999999999996</v>
      </c>
      <c r="AD71" s="62">
        <f>IF(VLOOKUP(AD7,'Work DB'!$C:$BH,'Daily Report'!$A$71,FALSE)=0,"",VLOOKUP(AD7,'Work DB'!$C:$BH,'Daily Report'!$A$71,FALSE))</f>
        <v>164.53999999999996</v>
      </c>
      <c r="AE71" s="62">
        <f>IF(VLOOKUP(AE7,'Work DB'!$C:$BH,'Daily Report'!$A$71,FALSE)=0,"",VLOOKUP(AE7,'Work DB'!$C:$BH,'Daily Report'!$A$71,FALSE))</f>
        <v>142.45999999999998</v>
      </c>
      <c r="AF71" s="62">
        <f>IF(VLOOKUP(AF7,'Work DB'!$C:$BH,'Daily Report'!$A$71,FALSE)=0,"",VLOOKUP(AF7,'Work DB'!$C:$BH,'Daily Report'!$A$71,FALSE))</f>
        <v>115.09999999999998</v>
      </c>
      <c r="AG71" s="62">
        <f>IF(VLOOKUP(AG7,'Work DB'!$C:$BH,'Daily Report'!$A$71,FALSE)=0,"",VLOOKUP(AG7,'Work DB'!$C:$BH,'Daily Report'!$A$71,FALSE))</f>
        <v>127.09999999999998</v>
      </c>
      <c r="AH71" s="62">
        <f>IF(VLOOKUP(AH7,'Work DB'!$C:$BH,'Daily Report'!$A$71,FALSE)=0,"",VLOOKUP(AH7,'Work DB'!$C:$BH,'Daily Report'!$A$71,FALSE))</f>
        <v>127.09999999999998</v>
      </c>
      <c r="AI71" s="68" t="str">
        <f>IF(VLOOKUP(AI7,'Work DB'!$C:$BH,'Daily Report'!$A$71,FALSE)=0,"",VLOOKUP(AI7,'Work DB'!$C:$BH,'Daily Report'!$A$71,FALSE))</f>
        <v/>
      </c>
      <c r="AJ71" s="829"/>
      <c r="AK71" s="829"/>
      <c r="AL71" s="829"/>
      <c r="AM71" s="829"/>
      <c r="AN71" s="829"/>
      <c r="AO71" s="829"/>
      <c r="AP71" s="829"/>
      <c r="AQ71" s="830"/>
      <c r="AT71" s="3">
        <v>1</v>
      </c>
    </row>
    <row r="72" spans="1:46" s="1" customFormat="1" ht="51" x14ac:dyDescent="0.75">
      <c r="A72" s="84">
        <f>'Work DB'!AZ1</f>
        <v>50</v>
      </c>
      <c r="B72" s="655"/>
      <c r="C72" s="762" t="s">
        <v>363</v>
      </c>
      <c r="D72" s="694"/>
      <c r="E72" s="62">
        <f>IF(VLOOKUP(E7,'Work DB'!$C:$BH,'Daily Report'!$A$72,FALSE)=0,"",VLOOKUP(E7,'Work DB'!$C:$BH,'Daily Report'!$A$72,FALSE))</f>
        <v>283.86983797009168</v>
      </c>
      <c r="F72" s="62">
        <f>IF(VLOOKUP(F7,'Work DB'!$C:$BH,'Daily Report'!$A$72,FALSE)=0,"",VLOOKUP(F7,'Work DB'!$C:$BH,'Daily Report'!$A$72,FALSE))</f>
        <v>283.86983797009168</v>
      </c>
      <c r="G72" s="62">
        <f>IF(VLOOKUP(G7,'Work DB'!$C:$BH,'Daily Report'!$A$72,FALSE)=0,"",VLOOKUP(G7,'Work DB'!$C:$BH,'Daily Report'!$A$72,FALSE))</f>
        <v>283.86983797009168</v>
      </c>
      <c r="H72" s="62">
        <f>IF(VLOOKUP(H7,'Work DB'!$C:$BH,'Daily Report'!$A$72,FALSE)=0,"",VLOOKUP(H7,'Work DB'!$C:$BH,'Daily Report'!$A$72,FALSE))</f>
        <v>283.86983797009168</v>
      </c>
      <c r="I72" s="62">
        <f>IF(VLOOKUP(I7,'Work DB'!$C:$BH,'Daily Report'!$A$72,FALSE)=0,"",VLOOKUP(I7,'Work DB'!$C:$BH,'Daily Report'!$A$72,FALSE))</f>
        <v>278</v>
      </c>
      <c r="J72" s="62">
        <f>IF(VLOOKUP(J7,'Work DB'!$C:$BH,'Daily Report'!$A$72,FALSE)=0,"",VLOOKUP(J7,'Work DB'!$C:$BH,'Daily Report'!$A$72,FALSE))</f>
        <v>294.904</v>
      </c>
      <c r="K72" s="62">
        <f>IF(VLOOKUP(K7,'Work DB'!$C:$BH,'Daily Report'!$A$72,FALSE)=0,"",VLOOKUP(K7,'Work DB'!$C:$BH,'Daily Report'!$A$72,FALSE))</f>
        <v>295.56400000000002</v>
      </c>
      <c r="L72" s="62">
        <f>IF(VLOOKUP(L7,'Work DB'!$C:$BH,'Daily Report'!$A$72,FALSE)=0,"",VLOOKUP(L7,'Work DB'!$C:$BH,'Daily Report'!$A$72,FALSE))</f>
        <v>273.834</v>
      </c>
      <c r="M72" s="62">
        <f>IF(VLOOKUP(M7,'Work DB'!$C:$BH,'Daily Report'!$A$72,FALSE)=0,"",VLOOKUP(M7,'Work DB'!$C:$BH,'Daily Report'!$A$72,FALSE))</f>
        <v>250.874</v>
      </c>
      <c r="N72" s="62">
        <f>IF(VLOOKUP(N7,'Work DB'!$C:$BH,'Daily Report'!$A$72,FALSE)=0,"",VLOOKUP(N7,'Work DB'!$C:$BH,'Daily Report'!$A$72,FALSE))</f>
        <v>242.374</v>
      </c>
      <c r="O72" s="62">
        <f>IF(VLOOKUP(O7,'Work DB'!$C:$BH,'Daily Report'!$A$72,FALSE)=0,"",VLOOKUP(O7,'Work DB'!$C:$BH,'Daily Report'!$A$72,FALSE))</f>
        <v>218.184</v>
      </c>
      <c r="P72" s="62">
        <f>IF(VLOOKUP(P7,'Work DB'!$C:$BH,'Daily Report'!$A$72,FALSE)=0,"",VLOOKUP(P7,'Work DB'!$C:$BH,'Daily Report'!$A$72,FALSE))</f>
        <v>210.184</v>
      </c>
      <c r="Q72" s="62">
        <f>IF(VLOOKUP(Q7,'Work DB'!$C:$BH,'Daily Report'!$A$72,FALSE)=0,"",VLOOKUP(Q7,'Work DB'!$C:$BH,'Daily Report'!$A$72,FALSE))</f>
        <v>196.81399999999999</v>
      </c>
      <c r="R72" s="62">
        <f>IF(VLOOKUP(R7,'Work DB'!$C:$BH,'Daily Report'!$A$72,FALSE)=0,"",VLOOKUP(R7,'Work DB'!$C:$BH,'Daily Report'!$A$72,FALSE))</f>
        <v>159.79999999999998</v>
      </c>
      <c r="S72" s="62">
        <f>IF(VLOOKUP(S7,'Work DB'!$C:$BH,'Daily Report'!$A$72,FALSE)=0,"",VLOOKUP(S7,'Work DB'!$C:$BH,'Daily Report'!$A$72,FALSE))</f>
        <v>151.39999999999998</v>
      </c>
      <c r="T72" s="62">
        <f>IF(VLOOKUP(T7,'Work DB'!$C:$BH,'Daily Report'!$A$72,FALSE)=0,"",VLOOKUP(T7,'Work DB'!$C:$BH,'Daily Report'!$A$72,FALSE))</f>
        <v>123.39999999999998</v>
      </c>
      <c r="U72" s="62">
        <f>IF(VLOOKUP(U7,'Work DB'!$C:$BH,'Daily Report'!$A$72,FALSE)=0,"",VLOOKUP(U7,'Work DB'!$C:$BH,'Daily Report'!$A$72,FALSE))</f>
        <v>123.39999999999998</v>
      </c>
      <c r="V72" s="62">
        <f>IF(VLOOKUP(V7,'Work DB'!$C:$BH,'Daily Report'!$A$72,FALSE)=0,"",VLOOKUP(V7,'Work DB'!$C:$BH,'Daily Report'!$A$72,FALSE))</f>
        <v>123.39999999999998</v>
      </c>
      <c r="W72" s="62">
        <f>IF(VLOOKUP(W7,'Work DB'!$C:$BH,'Daily Report'!$A$72,FALSE)=0,"",VLOOKUP(W7,'Work DB'!$C:$BH,'Daily Report'!$A$72,FALSE))</f>
        <v>123.39999999999998</v>
      </c>
      <c r="X72" s="62">
        <f>IF(VLOOKUP(X7,'Work DB'!$C:$BH,'Daily Report'!$A$72,FALSE)=0,"",VLOOKUP(X7,'Work DB'!$C:$BH,'Daily Report'!$A$72,FALSE))</f>
        <v>123.39999999999998</v>
      </c>
      <c r="Y72" s="62">
        <f>IF(VLOOKUP(Y7,'Work DB'!$C:$BH,'Daily Report'!$A$72,FALSE)=0,"",VLOOKUP(Y7,'Work DB'!$C:$BH,'Daily Report'!$A$72,FALSE))</f>
        <v>123.39999999999998</v>
      </c>
      <c r="Z72" s="62">
        <f>IF(VLOOKUP(Z7,'Work DB'!$C:$BH,'Daily Report'!$A$72,FALSE)=0,"",VLOOKUP(Z7,'Work DB'!$C:$BH,'Daily Report'!$A$72,FALSE))</f>
        <v>123.39999999999998</v>
      </c>
      <c r="AA72" s="62">
        <f>IF(VLOOKUP(AA7,'Work DB'!$C:$BH,'Daily Report'!$A$72,FALSE)=0,"",VLOOKUP(AA7,'Work DB'!$C:$BH,'Daily Report'!$A$72,FALSE))</f>
        <v>123.39999999999998</v>
      </c>
      <c r="AB72" s="62">
        <f>IF(VLOOKUP(AB7,'Work DB'!$C:$BH,'Daily Report'!$A$72,FALSE)=0,"",VLOOKUP(AB7,'Work DB'!$C:$BH,'Daily Report'!$A$72,FALSE))</f>
        <v>123.39999999999998</v>
      </c>
      <c r="AC72" s="62">
        <f>IF(VLOOKUP(AC7,'Work DB'!$C:$BH,'Daily Report'!$A$72,FALSE)=0,"",VLOOKUP(AC7,'Work DB'!$C:$BH,'Daily Report'!$A$72,FALSE))</f>
        <v>123.39999999999998</v>
      </c>
      <c r="AD72" s="62">
        <f>IF(VLOOKUP(AD7,'Work DB'!$C:$BH,'Daily Report'!$A$72,FALSE)=0,"",VLOOKUP(AD7,'Work DB'!$C:$BH,'Daily Report'!$A$72,FALSE))</f>
        <v>98.389999999999986</v>
      </c>
      <c r="AE72" s="62">
        <f>IF(VLOOKUP(AE7,'Work DB'!$C:$BH,'Daily Report'!$A$72,FALSE)=0,"",VLOOKUP(AE7,'Work DB'!$C:$BH,'Daily Report'!$A$72,FALSE))</f>
        <v>79.529999999999987</v>
      </c>
      <c r="AF72" s="62">
        <f>IF(VLOOKUP(AF7,'Work DB'!$C:$BH,'Daily Report'!$A$72,FALSE)=0,"",VLOOKUP(AF7,'Work DB'!$C:$BH,'Daily Report'!$A$72,FALSE))</f>
        <v>94.559999999999988</v>
      </c>
      <c r="AG72" s="62">
        <f>IF(VLOOKUP(AG7,'Work DB'!$C:$BH,'Daily Report'!$A$72,FALSE)=0,"",VLOOKUP(AG7,'Work DB'!$C:$BH,'Daily Report'!$A$72,FALSE))</f>
        <v>118.55999999999999</v>
      </c>
      <c r="AH72" s="62">
        <f>IF(VLOOKUP(AH7,'Work DB'!$C:$BH,'Daily Report'!$A$72,FALSE)=0,"",VLOOKUP(AH7,'Work DB'!$C:$BH,'Daily Report'!$A$72,FALSE))</f>
        <v>118.55999999999999</v>
      </c>
      <c r="AI72" s="68" t="str">
        <f>IF(VLOOKUP(AI7,'Work DB'!$C:$BH,'Daily Report'!$A$72,FALSE)=0,"",VLOOKUP(AI7,'Work DB'!$C:$BH,'Daily Report'!$A$72,FALSE))</f>
        <v/>
      </c>
      <c r="AJ72" s="829"/>
      <c r="AK72" s="829"/>
      <c r="AL72" s="829"/>
      <c r="AM72" s="829"/>
      <c r="AN72" s="829"/>
      <c r="AO72" s="829"/>
      <c r="AP72" s="829"/>
      <c r="AQ72" s="830"/>
      <c r="AT72" s="3">
        <v>1</v>
      </c>
    </row>
    <row r="73" spans="1:46" s="1" customFormat="1" ht="51.75" thickBot="1" x14ac:dyDescent="0.8">
      <c r="A73" s="84">
        <f>'Work DB'!BA1</f>
        <v>51</v>
      </c>
      <c r="B73" s="656"/>
      <c r="C73" s="835" t="s">
        <v>438</v>
      </c>
      <c r="D73" s="836"/>
      <c r="E73" s="72">
        <f>IF(VLOOKUP(E7,'Work DB'!$C:$BH,'Daily Report'!$A$73,FALSE)=0,"",VLOOKUP(E7,'Work DB'!$C:$BH,'Daily Report'!$A$73,FALSE))</f>
        <v>665.85604999999987</v>
      </c>
      <c r="F73" s="72">
        <f>IF(VLOOKUP(F7,'Work DB'!$C:$BH,'Daily Report'!$A$73,FALSE)=0,"",VLOOKUP(F7,'Work DB'!$C:$BH,'Daily Report'!$A$73,FALSE))</f>
        <v>665.85604999999987</v>
      </c>
      <c r="G73" s="72">
        <f>IF(VLOOKUP(G7,'Work DB'!$C:$BH,'Daily Report'!$A$73,FALSE)=0,"",VLOOKUP(G7,'Work DB'!$C:$BH,'Daily Report'!$A$73,FALSE))</f>
        <v>665.85604999999987</v>
      </c>
      <c r="H73" s="72">
        <f>IF(VLOOKUP(H7,'Work DB'!$C:$BH,'Daily Report'!$A$73,FALSE)=0,"",VLOOKUP(H7,'Work DB'!$C:$BH,'Daily Report'!$A$73,FALSE))</f>
        <v>665.85604999999987</v>
      </c>
      <c r="I73" s="72">
        <f>IF(VLOOKUP(I7,'Work DB'!$C:$BH,'Daily Report'!$A$73,FALSE)=0,"",VLOOKUP(I7,'Work DB'!$C:$BH,'Daily Report'!$A$73,FALSE))</f>
        <v>647.47904999999992</v>
      </c>
      <c r="J73" s="72">
        <f>IF(VLOOKUP(J7,'Work DB'!$C:$BH,'Daily Report'!$A$73,FALSE)=0,"",VLOOKUP(J7,'Work DB'!$C:$BH,'Daily Report'!$A$73,FALSE))</f>
        <v>693.41904999999997</v>
      </c>
      <c r="K73" s="72">
        <f>IF(VLOOKUP(K7,'Work DB'!$C:$BH,'Daily Report'!$A$73,FALSE)=0,"",VLOOKUP(K7,'Work DB'!$C:$BH,'Daily Report'!$A$73,FALSE))</f>
        <v>692.47904999999992</v>
      </c>
      <c r="L73" s="72">
        <f>IF(VLOOKUP(L7,'Work DB'!$C:$BH,'Daily Report'!$A$73,FALSE)=0,"",VLOOKUP(L7,'Work DB'!$C:$BH,'Daily Report'!$A$73,FALSE))</f>
        <v>696.09904999999992</v>
      </c>
      <c r="M73" s="72">
        <f>IF(VLOOKUP(M7,'Work DB'!$C:$BH,'Daily Report'!$A$73,FALSE)=0,"",VLOOKUP(M7,'Work DB'!$C:$BH,'Daily Report'!$A$73,FALSE))</f>
        <v>697.83904999999993</v>
      </c>
      <c r="N73" s="72">
        <f>IF(VLOOKUP(N7,'Work DB'!$C:$BH,'Daily Report'!$A$73,FALSE)=0,"",VLOOKUP(N7,'Work DB'!$C:$BH,'Daily Report'!$A$73,FALSE))</f>
        <v>676.13904999999988</v>
      </c>
      <c r="O73" s="72">
        <f>IF(VLOOKUP(O7,'Work DB'!$C:$BH,'Daily Report'!$A$73,FALSE)=0,"",VLOOKUP(O7,'Work DB'!$C:$BH,'Daily Report'!$A$73,FALSE))</f>
        <v>619.4990499999999</v>
      </c>
      <c r="P73" s="72">
        <f>IF(VLOOKUP(P7,'Work DB'!$C:$BH,'Daily Report'!$A$73,FALSE)=0,"",VLOOKUP(P7,'Work DB'!$C:$BH,'Daily Report'!$A$73,FALSE))</f>
        <v>594.9990499999999</v>
      </c>
      <c r="Q73" s="72">
        <f>IF(VLOOKUP(Q7,'Work DB'!$C:$BH,'Daily Report'!$A$73,FALSE)=0,"",VLOOKUP(Q7,'Work DB'!$C:$BH,'Daily Report'!$A$73,FALSE))</f>
        <v>492.1790499999999</v>
      </c>
      <c r="R73" s="72">
        <f>IF(VLOOKUP(R7,'Work DB'!$C:$BH,'Daily Report'!$A$73,FALSE)=0,"",VLOOKUP(R7,'Work DB'!$C:$BH,'Daily Report'!$A$73,FALSE))</f>
        <v>408.6</v>
      </c>
      <c r="S73" s="72">
        <f>IF(VLOOKUP(S7,'Work DB'!$C:$BH,'Daily Report'!$A$73,FALSE)=0,"",VLOOKUP(S7,'Work DB'!$C:$BH,'Daily Report'!$A$73,FALSE))</f>
        <v>400.34000000000003</v>
      </c>
      <c r="T73" s="72">
        <f>IF(VLOOKUP(T7,'Work DB'!$C:$BH,'Daily Report'!$A$73,FALSE)=0,"",VLOOKUP(T7,'Work DB'!$C:$BH,'Daily Report'!$A$73,FALSE))</f>
        <v>383.04</v>
      </c>
      <c r="U73" s="72">
        <f>IF(VLOOKUP(U7,'Work DB'!$C:$BH,'Daily Report'!$A$73,FALSE)=0,"",VLOOKUP(U7,'Work DB'!$C:$BH,'Daily Report'!$A$73,FALSE))</f>
        <v>383.04</v>
      </c>
      <c r="V73" s="72">
        <f>IF(VLOOKUP(V7,'Work DB'!$C:$BH,'Daily Report'!$A$73,FALSE)=0,"",VLOOKUP(V7,'Work DB'!$C:$BH,'Daily Report'!$A$73,FALSE))</f>
        <v>383.04</v>
      </c>
      <c r="W73" s="72">
        <f>IF(VLOOKUP(W7,'Work DB'!$C:$BH,'Daily Report'!$A$73,FALSE)=0,"",VLOOKUP(W7,'Work DB'!$C:$BH,'Daily Report'!$A$73,FALSE))</f>
        <v>383.04</v>
      </c>
      <c r="X73" s="72">
        <f>IF(VLOOKUP(X7,'Work DB'!$C:$BH,'Daily Report'!$A$73,FALSE)=0,"",VLOOKUP(X7,'Work DB'!$C:$BH,'Daily Report'!$A$73,FALSE))</f>
        <v>383.04</v>
      </c>
      <c r="Y73" s="72">
        <f>IF(VLOOKUP(Y7,'Work DB'!$C:$BH,'Daily Report'!$A$73,FALSE)=0,"",VLOOKUP(Y7,'Work DB'!$C:$BH,'Daily Report'!$A$73,FALSE))</f>
        <v>383.04</v>
      </c>
      <c r="Z73" s="72">
        <f>IF(VLOOKUP(Z7,'Work DB'!$C:$BH,'Daily Report'!$A$73,FALSE)=0,"",VLOOKUP(Z7,'Work DB'!$C:$BH,'Daily Report'!$A$73,FALSE))</f>
        <v>383.04</v>
      </c>
      <c r="AA73" s="72">
        <f>IF(VLOOKUP(AA7,'Work DB'!$C:$BH,'Daily Report'!$A$73,FALSE)=0,"",VLOOKUP(AA7,'Work DB'!$C:$BH,'Daily Report'!$A$73,FALSE))</f>
        <v>383.04</v>
      </c>
      <c r="AB73" s="72">
        <f>IF(VLOOKUP(AB7,'Work DB'!$C:$BH,'Daily Report'!$A$73,FALSE)=0,"",VLOOKUP(AB7,'Work DB'!$C:$BH,'Daily Report'!$A$73,FALSE))</f>
        <v>383.04</v>
      </c>
      <c r="AC73" s="72">
        <f>IF(VLOOKUP(AC7,'Work DB'!$C:$BH,'Daily Report'!$A$73,FALSE)=0,"",VLOOKUP(AC7,'Work DB'!$C:$BH,'Daily Report'!$A$73,FALSE))</f>
        <v>383.04</v>
      </c>
      <c r="AD73" s="72">
        <f>IF(VLOOKUP(AD7,'Work DB'!$C:$BH,'Daily Report'!$A$73,FALSE)=0,"",VLOOKUP(AD7,'Work DB'!$C:$BH,'Daily Report'!$A$73,FALSE))</f>
        <v>324.48</v>
      </c>
      <c r="AE73" s="72">
        <f>IF(VLOOKUP(AE7,'Work DB'!$C:$BH,'Daily Report'!$A$73,FALSE)=0,"",VLOOKUP(AE7,'Work DB'!$C:$BH,'Daily Report'!$A$73,FALSE))</f>
        <v>280.32000000000005</v>
      </c>
      <c r="AF73" s="72">
        <f>IF(VLOOKUP(AF7,'Work DB'!$C:$BH,'Daily Report'!$A$73,FALSE)=0,"",VLOOKUP(AF7,'Work DB'!$C:$BH,'Daily Report'!$A$73,FALSE))</f>
        <v>252.70000000000005</v>
      </c>
      <c r="AG73" s="72">
        <f>IF(VLOOKUP(AG7,'Work DB'!$C:$BH,'Daily Report'!$A$73,FALSE)=0,"",VLOOKUP(AG7,'Work DB'!$C:$BH,'Daily Report'!$A$73,FALSE))</f>
        <v>279.60000000000002</v>
      </c>
      <c r="AH73" s="72">
        <f>IF(VLOOKUP(AH7,'Work DB'!$C:$BH,'Daily Report'!$A$73,FALSE)=0,"",VLOOKUP(AH7,'Work DB'!$C:$BH,'Daily Report'!$A$73,FALSE))</f>
        <v>279.60000000000002</v>
      </c>
      <c r="AI73" s="73" t="str">
        <f>IF(VLOOKUP(AI7,'Work DB'!$C:$BH,'Daily Report'!$A$73,FALSE)=0,"",VLOOKUP(AI7,'Work DB'!$C:$BH,'Daily Report'!$A$73,FALSE))</f>
        <v/>
      </c>
      <c r="AJ73" s="831"/>
      <c r="AK73" s="831"/>
      <c r="AL73" s="831"/>
      <c r="AM73" s="831"/>
      <c r="AN73" s="831"/>
      <c r="AO73" s="831"/>
      <c r="AP73" s="831"/>
      <c r="AQ73" s="832"/>
      <c r="AT73" s="3">
        <v>1</v>
      </c>
    </row>
    <row r="74" spans="1:46" s="1" customFormat="1" ht="27" x14ac:dyDescent="0.75">
      <c r="A74" s="3"/>
      <c r="C74" s="10"/>
      <c r="D74" s="10"/>
      <c r="AT74" s="3"/>
    </row>
    <row r="75" spans="1:46" s="1" customFormat="1" ht="27" x14ac:dyDescent="0.75">
      <c r="A75" s="3"/>
      <c r="C75" s="10"/>
      <c r="D75" s="10"/>
      <c r="AT75" s="3"/>
    </row>
    <row r="76" spans="1:46" s="1" customFormat="1" ht="27" x14ac:dyDescent="0.75">
      <c r="A76" s="3"/>
      <c r="C76" s="10"/>
      <c r="D76" s="10"/>
      <c r="AT76" s="3"/>
    </row>
    <row r="77" spans="1:46" s="1" customFormat="1" ht="27" x14ac:dyDescent="0.75">
      <c r="A77" s="3"/>
      <c r="C77" s="10"/>
      <c r="D77" s="10"/>
      <c r="AT77" s="3"/>
    </row>
    <row r="78" spans="1:46" s="1" customFormat="1" ht="27" x14ac:dyDescent="0.75">
      <c r="A78" s="3"/>
      <c r="C78" s="10"/>
      <c r="D78" s="10"/>
      <c r="AT78" s="3"/>
    </row>
    <row r="79" spans="1:46" s="1" customFormat="1" ht="27" x14ac:dyDescent="0.75">
      <c r="A79" s="3"/>
      <c r="C79" s="10"/>
      <c r="D79" s="10"/>
      <c r="AT79" s="3"/>
    </row>
    <row r="80" spans="1:46" s="1" customFormat="1" ht="27" x14ac:dyDescent="0.75">
      <c r="A80" s="3"/>
      <c r="C80" s="10"/>
      <c r="D80" s="10"/>
      <c r="AT80" s="3"/>
    </row>
    <row r="81" spans="1:46" s="1" customFormat="1" ht="27" x14ac:dyDescent="0.75">
      <c r="A81" s="3"/>
      <c r="C81" s="10"/>
      <c r="D81" s="10"/>
      <c r="AT81" s="3"/>
    </row>
    <row r="82" spans="1:46" s="1" customFormat="1" ht="27" x14ac:dyDescent="0.75">
      <c r="A82" s="3"/>
      <c r="C82" s="10"/>
      <c r="D82" s="10"/>
      <c r="AT82" s="3"/>
    </row>
    <row r="83" spans="1:46" s="1" customFormat="1" ht="27" x14ac:dyDescent="0.75">
      <c r="A83" s="3"/>
      <c r="C83" s="10"/>
      <c r="D83" s="10"/>
      <c r="AT83" s="3"/>
    </row>
    <row r="84" spans="1:46" s="1" customFormat="1" ht="27" x14ac:dyDescent="0.75">
      <c r="A84" s="3"/>
      <c r="C84" s="10"/>
      <c r="D84" s="10"/>
      <c r="AT84" s="3"/>
    </row>
    <row r="85" spans="1:46" s="1" customFormat="1" ht="27" x14ac:dyDescent="0.75">
      <c r="A85" s="3"/>
      <c r="C85" s="10"/>
      <c r="D85" s="10"/>
      <c r="AT85" s="3"/>
    </row>
    <row r="86" spans="1:46" s="1" customFormat="1" ht="27" x14ac:dyDescent="0.75">
      <c r="A86" s="3"/>
      <c r="C86" s="10"/>
      <c r="D86" s="10"/>
      <c r="AT86" s="3"/>
    </row>
    <row r="87" spans="1:46" s="1" customFormat="1" ht="27" x14ac:dyDescent="0.75">
      <c r="A87" s="3"/>
      <c r="C87" s="10"/>
      <c r="D87" s="10"/>
      <c r="AT87" s="3"/>
    </row>
    <row r="88" spans="1:46" s="1" customFormat="1" ht="27" x14ac:dyDescent="0.75">
      <c r="A88" s="3"/>
      <c r="C88" s="10"/>
      <c r="D88" s="10"/>
      <c r="AT88" s="3"/>
    </row>
    <row r="89" spans="1:46" s="1" customFormat="1" ht="27" x14ac:dyDescent="0.75">
      <c r="A89" s="3"/>
      <c r="C89" s="10"/>
      <c r="D89" s="10"/>
      <c r="AT89" s="3"/>
    </row>
    <row r="90" spans="1:46" s="1" customFormat="1" ht="27" x14ac:dyDescent="0.75">
      <c r="A90" s="3"/>
      <c r="C90" s="10"/>
      <c r="D90" s="10"/>
      <c r="AT90" s="3"/>
    </row>
    <row r="91" spans="1:46" s="1" customFormat="1" ht="27" x14ac:dyDescent="0.75">
      <c r="A91" s="3"/>
      <c r="C91" s="10"/>
      <c r="D91" s="10"/>
      <c r="AT91" s="3"/>
    </row>
    <row r="92" spans="1:46" s="1" customFormat="1" ht="27" x14ac:dyDescent="0.75">
      <c r="A92" s="3"/>
      <c r="C92" s="10"/>
      <c r="D92" s="10"/>
      <c r="AT92" s="3"/>
    </row>
    <row r="93" spans="1:46" s="1" customFormat="1" ht="27" x14ac:dyDescent="0.75">
      <c r="A93" s="3"/>
      <c r="C93" s="10"/>
      <c r="D93" s="10"/>
      <c r="AT93" s="3"/>
    </row>
  </sheetData>
  <autoFilter ref="AT8:AT73" xr:uid="{4649FDDA-53D2-4846-AA07-E6F2842A8B4A}"/>
  <mergeCells count="204">
    <mergeCell ref="G5:I5"/>
    <mergeCell ref="B5:F5"/>
    <mergeCell ref="G6:I6"/>
    <mergeCell ref="C57:D57"/>
    <mergeCell ref="C58:D58"/>
    <mergeCell ref="AL49:AM49"/>
    <mergeCell ref="AL50:AM50"/>
    <mergeCell ref="AL51:AM51"/>
    <mergeCell ref="B57:B61"/>
    <mergeCell ref="B28:B35"/>
    <mergeCell ref="P5:AE5"/>
    <mergeCell ref="B6:F6"/>
    <mergeCell ref="AJ40:AK40"/>
    <mergeCell ref="C45:D45"/>
    <mergeCell ref="C46:D46"/>
    <mergeCell ref="AJ43:AK43"/>
    <mergeCell ref="C61:D61"/>
    <mergeCell ref="AL46:AM46"/>
    <mergeCell ref="AJ50:AK50"/>
    <mergeCell ref="AJ12:AK12"/>
    <mergeCell ref="AL12:AM12"/>
    <mergeCell ref="C13:D13"/>
    <mergeCell ref="AJ13:AK13"/>
    <mergeCell ref="AL13:AM13"/>
    <mergeCell ref="AP53:AQ53"/>
    <mergeCell ref="AL58:AM58"/>
    <mergeCell ref="AN54:AO54"/>
    <mergeCell ref="AP54:AQ54"/>
    <mergeCell ref="AP51:AQ51"/>
    <mergeCell ref="AL57:AM57"/>
    <mergeCell ref="AP50:AQ50"/>
    <mergeCell ref="AJ53:AK53"/>
    <mergeCell ref="AL53:AM53"/>
    <mergeCell ref="AJ54:AK54"/>
    <mergeCell ref="AL54:AM54"/>
    <mergeCell ref="AJ55:AK55"/>
    <mergeCell ref="AL55:AM55"/>
    <mergeCell ref="AN57:AQ61"/>
    <mergeCell ref="AP55:AQ55"/>
    <mergeCell ref="C65:D65"/>
    <mergeCell ref="C59:D59"/>
    <mergeCell ref="C50:D50"/>
    <mergeCell ref="AJ51:AK51"/>
    <mergeCell ref="AJ59:AK59"/>
    <mergeCell ref="AN50:AO50"/>
    <mergeCell ref="AN51:AO51"/>
    <mergeCell ref="AJ57:AK57"/>
    <mergeCell ref="AJ60:AK60"/>
    <mergeCell ref="AN53:AO53"/>
    <mergeCell ref="C54:D54"/>
    <mergeCell ref="C55:D55"/>
    <mergeCell ref="C63:D63"/>
    <mergeCell ref="C64:D64"/>
    <mergeCell ref="AL61:AM61"/>
    <mergeCell ref="C60:D60"/>
    <mergeCell ref="AJ58:AK58"/>
    <mergeCell ref="AL59:AM59"/>
    <mergeCell ref="AN55:AO55"/>
    <mergeCell ref="AL60:AM60"/>
    <mergeCell ref="AJ61:AK61"/>
    <mergeCell ref="B7:D7"/>
    <mergeCell ref="AL43:AM43"/>
    <mergeCell ref="AJ46:AK46"/>
    <mergeCell ref="C9:D9"/>
    <mergeCell ref="C66:D66"/>
    <mergeCell ref="AJ63:AK63"/>
    <mergeCell ref="B68:B73"/>
    <mergeCell ref="AJ69:AQ73"/>
    <mergeCell ref="AJ68:AQ68"/>
    <mergeCell ref="C73:D73"/>
    <mergeCell ref="AL65:AM65"/>
    <mergeCell ref="B63:B66"/>
    <mergeCell ref="AJ66:AK66"/>
    <mergeCell ref="AJ65:AK65"/>
    <mergeCell ref="AJ64:AK64"/>
    <mergeCell ref="C70:D70"/>
    <mergeCell ref="C71:D71"/>
    <mergeCell ref="C72:D72"/>
    <mergeCell ref="C68:D68"/>
    <mergeCell ref="C69:D69"/>
    <mergeCell ref="AL66:AM66"/>
    <mergeCell ref="AN63:AQ66"/>
    <mergeCell ref="AL63:AM63"/>
    <mergeCell ref="AL64:AM64"/>
    <mergeCell ref="P6:AE6"/>
    <mergeCell ref="AL28:AM28"/>
    <mergeCell ref="AJ28:AK28"/>
    <mergeCell ref="AJ16:AK16"/>
    <mergeCell ref="AL16:AM16"/>
    <mergeCell ref="AJ14:AK14"/>
    <mergeCell ref="AL14:AM14"/>
    <mergeCell ref="AL9:AM9"/>
    <mergeCell ref="AJ10:AK10"/>
    <mergeCell ref="AL10:AM10"/>
    <mergeCell ref="AJ7:AK7"/>
    <mergeCell ref="AL7:AM7"/>
    <mergeCell ref="AJ19:AK19"/>
    <mergeCell ref="AL19:AM19"/>
    <mergeCell ref="AJ20:AK20"/>
    <mergeCell ref="AL20:AM20"/>
    <mergeCell ref="AL24:AM24"/>
    <mergeCell ref="AJ21:AK21"/>
    <mergeCell ref="AL21:AM21"/>
    <mergeCell ref="AL25:AM25"/>
    <mergeCell ref="B53:B55"/>
    <mergeCell ref="C53:D53"/>
    <mergeCell ref="AP7:AQ7"/>
    <mergeCell ref="AP9:AQ16"/>
    <mergeCell ref="AP18:AQ26"/>
    <mergeCell ref="AJ49:AK49"/>
    <mergeCell ref="AP39:AQ46"/>
    <mergeCell ref="AP28:AQ35"/>
    <mergeCell ref="AJ39:AK39"/>
    <mergeCell ref="AL39:AM39"/>
    <mergeCell ref="AJ34:AK34"/>
    <mergeCell ref="AL34:AM34"/>
    <mergeCell ref="AJ33:AK33"/>
    <mergeCell ref="AN18:AO26"/>
    <mergeCell ref="AJ41:AK41"/>
    <mergeCell ref="AJ42:AK42"/>
    <mergeCell ref="AL45:AM45"/>
    <mergeCell ref="AJ45:AK45"/>
    <mergeCell ref="AL44:AM44"/>
    <mergeCell ref="AJ44:AK44"/>
    <mergeCell ref="AL40:AM40"/>
    <mergeCell ref="AP49:AQ49"/>
    <mergeCell ref="AJ24:AK24"/>
    <mergeCell ref="AL30:AM30"/>
    <mergeCell ref="AN7:AO7"/>
    <mergeCell ref="AJ9:AK9"/>
    <mergeCell ref="AL33:AM33"/>
    <mergeCell ref="AJ29:AK29"/>
    <mergeCell ref="AL29:AM29"/>
    <mergeCell ref="B9:B16"/>
    <mergeCell ref="AN9:AO16"/>
    <mergeCell ref="AJ18:AK18"/>
    <mergeCell ref="AL18:AM18"/>
    <mergeCell ref="C12:D12"/>
    <mergeCell ref="C19:D19"/>
    <mergeCell ref="C20:D20"/>
    <mergeCell ref="C23:D23"/>
    <mergeCell ref="C24:D24"/>
    <mergeCell ref="C26:D26"/>
    <mergeCell ref="C21:D21"/>
    <mergeCell ref="AJ23:AK23"/>
    <mergeCell ref="AL23:AM23"/>
    <mergeCell ref="AJ26:AK26"/>
    <mergeCell ref="AL26:AM26"/>
    <mergeCell ref="AL11:AM11"/>
    <mergeCell ref="AJ22:AK22"/>
    <mergeCell ref="AL22:AM22"/>
    <mergeCell ref="C18:D18"/>
    <mergeCell ref="AN37:AO37"/>
    <mergeCell ref="B37:D37"/>
    <mergeCell ref="AN39:AO46"/>
    <mergeCell ref="C22:D22"/>
    <mergeCell ref="AJ30:AK30"/>
    <mergeCell ref="AN48:AO48"/>
    <mergeCell ref="B39:B46"/>
    <mergeCell ref="C48:D48"/>
    <mergeCell ref="AJ31:AK31"/>
    <mergeCell ref="AJ32:AK32"/>
    <mergeCell ref="B18:B26"/>
    <mergeCell ref="AL32:AM32"/>
    <mergeCell ref="AJ25:AK25"/>
    <mergeCell ref="C29:D29"/>
    <mergeCell ref="C33:D33"/>
    <mergeCell ref="C41:D41"/>
    <mergeCell ref="C42:D42"/>
    <mergeCell ref="C10:D10"/>
    <mergeCell ref="C14:D14"/>
    <mergeCell ref="C16:D16"/>
    <mergeCell ref="C11:D11"/>
    <mergeCell ref="AL35:AM35"/>
    <mergeCell ref="AJ35:AK35"/>
    <mergeCell ref="AJ11:AK11"/>
    <mergeCell ref="C25:D25"/>
    <mergeCell ref="C15:D15"/>
    <mergeCell ref="AJ15:AK15"/>
    <mergeCell ref="AL15:AM15"/>
    <mergeCell ref="AP48:AQ48"/>
    <mergeCell ref="B48:B51"/>
    <mergeCell ref="AP37:AQ37"/>
    <mergeCell ref="C51:D51"/>
    <mergeCell ref="AJ48:AK48"/>
    <mergeCell ref="AL48:AM48"/>
    <mergeCell ref="C35:D35"/>
    <mergeCell ref="C43:D43"/>
    <mergeCell ref="AN28:AO35"/>
    <mergeCell ref="AL41:AM41"/>
    <mergeCell ref="AL42:AM42"/>
    <mergeCell ref="C34:D34"/>
    <mergeCell ref="C39:D39"/>
    <mergeCell ref="C40:D40"/>
    <mergeCell ref="C44:D44"/>
    <mergeCell ref="C28:D28"/>
    <mergeCell ref="AL31:AM31"/>
    <mergeCell ref="C30:D30"/>
    <mergeCell ref="C31:D31"/>
    <mergeCell ref="C32:D32"/>
    <mergeCell ref="C49:D49"/>
    <mergeCell ref="AN49:AO49"/>
    <mergeCell ref="AJ37:AK37"/>
    <mergeCell ref="AL37:AM37"/>
  </mergeCells>
  <conditionalFormatting sqref="E7:AI7 E9:AI16 E18:AI26 E28:AI35 E57:AI61 E63:AI66">
    <cfRule type="expression" dxfId="48" priority="12">
      <formula>E$7=ROUNDDOWN(NOW(),0)-1</formula>
    </cfRule>
  </conditionalFormatting>
  <conditionalFormatting sqref="E37:AI37">
    <cfRule type="expression" dxfId="47" priority="3">
      <formula>E$7=ROUNDDOWN(NOW(),0)-1</formula>
    </cfRule>
  </conditionalFormatting>
  <conditionalFormatting sqref="E39:AI46">
    <cfRule type="expression" dxfId="46" priority="14">
      <formula>E$7=ROUNDDOWN(NOW(),0)-1</formula>
    </cfRule>
  </conditionalFormatting>
  <conditionalFormatting sqref="E48:AI51">
    <cfRule type="expression" dxfId="45" priority="2">
      <formula>E$7=ROUNDDOWN(NOW(),0)-1</formula>
    </cfRule>
  </conditionalFormatting>
  <conditionalFormatting sqref="E53:AI55">
    <cfRule type="expression" dxfId="44" priority="9">
      <formula>E$7=ROUNDDOWN(NOW(),0)-1</formula>
    </cfRule>
  </conditionalFormatting>
  <conditionalFormatting sqref="E68:AI73">
    <cfRule type="expression" dxfId="43" priority="8">
      <formula>E$7=ROUNDDOWN(NOW(),0)-1</formula>
    </cfRule>
  </conditionalFormatting>
  <conditionalFormatting sqref="AJ26 AL26">
    <cfRule type="expression" dxfId="42" priority="1">
      <formula>AJ$7=ROUNDDOWN(NOW(),0)-1</formula>
    </cfRule>
  </conditionalFormatting>
  <printOptions horizontalCentered="1"/>
  <pageMargins left="0.19685039370078741" right="0.19685039370078741" top="0.19685039370078741" bottom="0.19685039370078741" header="0.31496062992125984" footer="0.31496062992125984"/>
  <pageSetup paperSize="8" scale="26"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5EF0-6347-47D5-AE48-9E0F17D1A1B4}">
  <sheetPr codeName="Sheet6">
    <pageSetUpPr fitToPage="1"/>
  </sheetPr>
  <dimension ref="B1:O49"/>
  <sheetViews>
    <sheetView rightToLeft="1" view="pageBreakPreview" topLeftCell="A41" zoomScale="55" zoomScaleNormal="100" zoomScaleSheetLayoutView="55" workbookViewId="0">
      <selection activeCell="I59" sqref="I59"/>
    </sheetView>
  </sheetViews>
  <sheetFormatPr defaultRowHeight="15" x14ac:dyDescent="0.25"/>
  <cols>
    <col min="2" max="2" width="17.140625" customWidth="1"/>
    <col min="3" max="3" width="18.140625" customWidth="1"/>
    <col min="4" max="4" width="14.85546875" customWidth="1"/>
    <col min="5" max="10" width="16.7109375" customWidth="1"/>
    <col min="11" max="11" width="12.5703125" customWidth="1"/>
    <col min="12" max="14" width="17.140625" customWidth="1"/>
  </cols>
  <sheetData>
    <row r="1" spans="2:14" ht="20.100000000000001" customHeight="1" x14ac:dyDescent="0.25"/>
    <row r="2" spans="2:14" ht="15" customHeight="1" x14ac:dyDescent="0.25">
      <c r="B2" s="844" t="s">
        <v>316</v>
      </c>
      <c r="C2" s="844"/>
      <c r="D2" s="844"/>
      <c r="E2" s="844"/>
      <c r="F2" s="844"/>
      <c r="G2" s="844"/>
      <c r="H2" s="844"/>
      <c r="I2" s="844"/>
      <c r="J2" s="844"/>
      <c r="K2" s="844"/>
      <c r="L2" s="844"/>
      <c r="M2" s="844"/>
      <c r="N2" s="279"/>
    </row>
    <row r="3" spans="2:14" ht="111.75" customHeight="1" x14ac:dyDescent="0.25">
      <c r="B3" s="845"/>
      <c r="C3" s="845"/>
      <c r="D3" s="845"/>
      <c r="E3" s="845"/>
      <c r="F3" s="845"/>
      <c r="G3" s="845"/>
      <c r="H3" s="845"/>
      <c r="I3" s="845"/>
      <c r="J3" s="845"/>
      <c r="K3" s="845"/>
      <c r="L3" s="845"/>
      <c r="M3" s="845"/>
      <c r="N3" s="279"/>
    </row>
    <row r="4" spans="2:14" ht="192" customHeight="1" x14ac:dyDescent="0.25">
      <c r="B4" s="248" t="s">
        <v>74</v>
      </c>
      <c r="C4" s="324">
        <f ca="1">D4-1</f>
        <v>45606</v>
      </c>
      <c r="D4" s="324">
        <f t="shared" ref="D4:J4" ca="1" si="0">E4-1</f>
        <v>45607</v>
      </c>
      <c r="E4" s="324">
        <f t="shared" ca="1" si="0"/>
        <v>45608</v>
      </c>
      <c r="F4" s="324">
        <f t="shared" ca="1" si="0"/>
        <v>45609</v>
      </c>
      <c r="G4" s="324">
        <f t="shared" ca="1" si="0"/>
        <v>45610</v>
      </c>
      <c r="H4" s="324">
        <f t="shared" ca="1" si="0"/>
        <v>45611</v>
      </c>
      <c r="I4" s="324">
        <f t="shared" ca="1" si="0"/>
        <v>45612</v>
      </c>
      <c r="J4" s="324">
        <f t="shared" ca="1" si="0"/>
        <v>45613</v>
      </c>
      <c r="K4" s="324">
        <f ca="1">L4-1</f>
        <v>45614</v>
      </c>
      <c r="L4" s="324">
        <f ca="1">TODAY()-1</f>
        <v>45615</v>
      </c>
      <c r="M4" s="284" t="s">
        <v>435</v>
      </c>
      <c r="N4" s="280"/>
    </row>
    <row r="5" spans="2:14" ht="57.75" customHeight="1" x14ac:dyDescent="0.25">
      <c r="B5" s="247" t="s">
        <v>333</v>
      </c>
      <c r="C5" s="246" t="str">
        <f ca="1">HLOOKUP(C$4,'Daily Report (2)'!$E$8:$N$77,17-7,FALSE)</f>
        <v/>
      </c>
      <c r="D5" s="246" t="str">
        <f ca="1">HLOOKUP(D$4,'Daily Report (2)'!$E$8:$N$77,17-7,FALSE)</f>
        <v/>
      </c>
      <c r="E5" s="246" t="str">
        <f ca="1">HLOOKUP(E$4,'Daily Report (2)'!$E$8:$N$77,17-7,FALSE)</f>
        <v/>
      </c>
      <c r="F5" s="246" t="str">
        <f ca="1">HLOOKUP(F$4,'Daily Report (2)'!$E$8:$N$77,17-7,FALSE)</f>
        <v/>
      </c>
      <c r="G5" s="246" t="str">
        <f ca="1">HLOOKUP(G$4,'Daily Report (2)'!$E$8:$N$77,17-7,FALSE)</f>
        <v/>
      </c>
      <c r="H5" s="246" t="str">
        <f ca="1">HLOOKUP(H$4,'Daily Report (2)'!$E$8:$N$77,17-7,FALSE)</f>
        <v/>
      </c>
      <c r="I5" s="246">
        <f ca="1">HLOOKUP(I$4,'Daily Report (2)'!$E$8:$N$77,17-7,FALSE)</f>
        <v>890.96249999999986</v>
      </c>
      <c r="J5" s="246">
        <f ca="1">HLOOKUP(J$4,'Daily Report (2)'!$E$8:$N$77,17-7,FALSE)</f>
        <v>1201.0025000000001</v>
      </c>
      <c r="K5" s="246">
        <f ca="1">HLOOKUP(K$4,'Daily Report (2)'!$E$8:$N$77,17-7,FALSE)</f>
        <v>1101.585</v>
      </c>
      <c r="L5" s="246">
        <f ca="1">HLOOKUP(L$4,'Daily Report (2)'!$E$8:$N$77,17-7,FALSE)</f>
        <v>1512.9974999999999</v>
      </c>
      <c r="M5" s="283">
        <f ca="1">SUM(C5:L5)</f>
        <v>4706.5475000000006</v>
      </c>
      <c r="N5" s="281"/>
    </row>
    <row r="6" spans="2:14" ht="61.5" customHeight="1" x14ac:dyDescent="0.25">
      <c r="B6" s="247" t="s">
        <v>434</v>
      </c>
      <c r="C6" s="246" t="str">
        <f ca="1">HLOOKUP(C$4,'Daily Report (2)'!$E$8:$N$77,35-7,FALSE)</f>
        <v/>
      </c>
      <c r="D6" s="246" t="str">
        <f ca="1">HLOOKUP(D$4,'Daily Report (2)'!$E$8:$N$77,35-7,FALSE)</f>
        <v/>
      </c>
      <c r="E6" s="246" t="str">
        <f ca="1">HLOOKUP(E$4,'Daily Report (2)'!$E$8:$N$77,35-7,FALSE)</f>
        <v/>
      </c>
      <c r="F6" s="246" t="str">
        <f ca="1">HLOOKUP(F$4,'Daily Report (2)'!$E$8:$N$77,35-7,FALSE)</f>
        <v/>
      </c>
      <c r="G6" s="246" t="str">
        <f ca="1">HLOOKUP(G$4,'Daily Report (2)'!$E$8:$N$77,35-7,FALSE)</f>
        <v/>
      </c>
      <c r="H6" s="246" t="str">
        <f ca="1">HLOOKUP(H$4,'Daily Report (2)'!$E$8:$N$77,35-7,FALSE)</f>
        <v/>
      </c>
      <c r="I6" s="246">
        <f ca="1">HLOOKUP(I$4,'Daily Report (2)'!$E$8:$N$77,35-7,FALSE)</f>
        <v>1156.9624999999999</v>
      </c>
      <c r="J6" s="246">
        <f ca="1">HLOOKUP(J$4,'Daily Report (2)'!$E$8:$N$77,35-7,FALSE)</f>
        <v>1659.9375000000002</v>
      </c>
      <c r="K6" s="246">
        <f ca="1">HLOOKUP(K$4,'Daily Report (2)'!$E$8:$N$77,35-7,FALSE)</f>
        <v>1344.9825000000001</v>
      </c>
      <c r="L6" s="246">
        <f ca="1">HLOOKUP(L$4,'Daily Report (2)'!$E$8:$N$77,35-7,FALSE)</f>
        <v>1512.9974999999999</v>
      </c>
      <c r="M6" s="283">
        <f ca="1">SUM(C6:L6)</f>
        <v>5674.8799999999992</v>
      </c>
      <c r="N6" s="281"/>
    </row>
    <row r="7" spans="2:14" ht="54" hidden="1" x14ac:dyDescent="0.25">
      <c r="B7" s="247" t="s">
        <v>317</v>
      </c>
      <c r="C7" s="246" t="str">
        <f ca="1">HLOOKUP(C$4,'Daily Report (2)'!$E$8:$N$77,9,FALSE)</f>
        <v/>
      </c>
      <c r="D7" s="246" t="e">
        <f t="shared" ref="D7:K7" ca="1" si="1">D6*0.12</f>
        <v>#VALUE!</v>
      </c>
      <c r="E7" s="246" t="e">
        <f t="shared" ca="1" si="1"/>
        <v>#VALUE!</v>
      </c>
      <c r="F7" s="246" t="e">
        <f t="shared" ca="1" si="1"/>
        <v>#VALUE!</v>
      </c>
      <c r="G7" s="246" t="e">
        <f t="shared" ca="1" si="1"/>
        <v>#VALUE!</v>
      </c>
      <c r="H7" s="246" t="e">
        <f t="shared" ca="1" si="1"/>
        <v>#VALUE!</v>
      </c>
      <c r="I7" s="246">
        <f t="shared" ca="1" si="1"/>
        <v>138.83549999999997</v>
      </c>
      <c r="J7" s="246">
        <f t="shared" ca="1" si="1"/>
        <v>199.19250000000002</v>
      </c>
      <c r="K7" s="246">
        <f t="shared" ca="1" si="1"/>
        <v>161.39789999999999</v>
      </c>
      <c r="L7" s="227"/>
      <c r="M7" s="283" t="e">
        <f t="shared" ref="M7:M13" ca="1" si="2">SUM(C7:L7)</f>
        <v>#VALUE!</v>
      </c>
      <c r="N7" s="163"/>
    </row>
    <row r="8" spans="2:14" ht="55.5" customHeight="1" x14ac:dyDescent="0.25">
      <c r="B8" s="247" t="s">
        <v>433</v>
      </c>
      <c r="C8" s="246" t="str">
        <f ca="1">HLOOKUP(C$4,'Daily Report (2)'!$E$8:$N$77,48-7,FALSE)</f>
        <v/>
      </c>
      <c r="D8" s="246" t="str">
        <f ca="1">HLOOKUP(D$4,'Daily Report (2)'!$E$8:$N$77,48-7,FALSE)</f>
        <v/>
      </c>
      <c r="E8" s="246" t="str">
        <f ca="1">HLOOKUP(E$4,'Daily Report (2)'!$E$8:$N$77,48-7,FALSE)</f>
        <v/>
      </c>
      <c r="F8" s="246" t="str">
        <f ca="1">HLOOKUP(F$4,'Daily Report (2)'!$E$8:$N$77,48-7,FALSE)</f>
        <v/>
      </c>
      <c r="G8" s="246" t="str">
        <f ca="1">HLOOKUP(G$4,'Daily Report (2)'!$E$8:$N$77,48-7,FALSE)</f>
        <v/>
      </c>
      <c r="H8" s="246" t="str">
        <f ca="1">HLOOKUP(H$4,'Daily Report (2)'!$E$8:$N$77,48-7,FALSE)</f>
        <v/>
      </c>
      <c r="I8" s="246">
        <f ca="1">HLOOKUP(I$4,'Daily Report (2)'!$E$8:$N$77,48-7,FALSE)</f>
        <v>136.80000000000001</v>
      </c>
      <c r="J8" s="246">
        <f ca="1">HLOOKUP(J$4,'Daily Report (2)'!$E$8:$N$77,48-7,FALSE)</f>
        <v>156.60000000000002</v>
      </c>
      <c r="K8" s="246">
        <f ca="1">HLOOKUP(K$4,'Daily Report (2)'!$E$8:$N$77,48-7,FALSE)</f>
        <v>132</v>
      </c>
      <c r="L8" s="246">
        <f ca="1">HLOOKUP(L$4,'Daily Report (2)'!$E$8:$N$77,48-7,FALSE)</f>
        <v>145.19999999999999</v>
      </c>
      <c r="M8" s="283">
        <f t="shared" ca="1" si="2"/>
        <v>570.6</v>
      </c>
      <c r="N8" s="281"/>
    </row>
    <row r="9" spans="2:14" ht="54" customHeight="1" x14ac:dyDescent="0.25">
      <c r="B9" s="247" t="s">
        <v>332</v>
      </c>
      <c r="C9" s="268" t="str">
        <f ca="1">HLOOKUP(C$4,'Daily Report (2)'!$E$8:$N$77,68-7,FALSE)</f>
        <v/>
      </c>
      <c r="D9" s="268" t="str">
        <f ca="1">HLOOKUP(D$4,'Daily Report (2)'!$E$8:$N$77,68-7,FALSE)</f>
        <v/>
      </c>
      <c r="E9" s="268" t="str">
        <f ca="1">HLOOKUP(E$4,'Daily Report (2)'!$E$8:$N$77,68-7,FALSE)</f>
        <v/>
      </c>
      <c r="F9" s="268" t="str">
        <f ca="1">HLOOKUP(F$4,'Daily Report (2)'!$E$8:$N$77,68-7,FALSE)</f>
        <v/>
      </c>
      <c r="G9" s="268">
        <f ca="1">HLOOKUP(G$4,'Daily Report (2)'!$E$8:$N$77,68-7,FALSE)</f>
        <v>150</v>
      </c>
      <c r="H9" s="268" t="str">
        <f ca="1">HLOOKUP(H$4,'Daily Report (2)'!$E$8:$N$77,68-7,FALSE)</f>
        <v/>
      </c>
      <c r="I9" s="268">
        <f ca="1">HLOOKUP(I$4,'Daily Report (2)'!$E$8:$N$77,68-7,FALSE)</f>
        <v>1883</v>
      </c>
      <c r="J9" s="268">
        <f ca="1">HLOOKUP(J$4,'Daily Report (2)'!$E$8:$N$77,68-7,FALSE)</f>
        <v>1655</v>
      </c>
      <c r="K9" s="268">
        <f ca="1">HLOOKUP(K$4,'Daily Report (2)'!$E$8:$N$77,68-7,FALSE)</f>
        <v>3073</v>
      </c>
      <c r="L9" s="268">
        <f ca="1">HLOOKUP(L$4,'Daily Report (2)'!$E$8:$N$77,68-7,FALSE)</f>
        <v>1801</v>
      </c>
      <c r="M9" s="283">
        <f t="shared" ca="1" si="2"/>
        <v>8562</v>
      </c>
      <c r="N9" s="282"/>
    </row>
    <row r="10" spans="2:14" ht="60.75" customHeight="1" x14ac:dyDescent="0.25">
      <c r="B10" s="247" t="s">
        <v>430</v>
      </c>
      <c r="C10" s="268" t="str">
        <f ca="1">HLOOKUP(C$4,'Daily Report (2)'!$E$8:$N$77,67-7,FALSE)</f>
        <v/>
      </c>
      <c r="D10" s="268" t="str">
        <f ca="1">HLOOKUP(D$4,'Daily Report (2)'!$E$8:$N$77,67-7,FALSE)</f>
        <v/>
      </c>
      <c r="E10" s="268" t="str">
        <f ca="1">HLOOKUP(E$4,'Daily Report (2)'!$E$8:$N$77,67-7,FALSE)</f>
        <v/>
      </c>
      <c r="F10" s="268" t="str">
        <f ca="1">HLOOKUP(F$4,'Daily Report (2)'!$E$8:$N$77,67-7,FALSE)</f>
        <v/>
      </c>
      <c r="G10" s="268" t="str">
        <f ca="1">HLOOKUP(G$4,'Daily Report (2)'!$E$8:$N$77,67-7,FALSE)</f>
        <v/>
      </c>
      <c r="H10" s="268" t="str">
        <f ca="1">HLOOKUP(H$4,'Daily Report (2)'!$E$8:$N$77,67-7,FALSE)</f>
        <v/>
      </c>
      <c r="I10" s="268">
        <f ca="1">HLOOKUP(I$4,'Daily Report (2)'!$E$8:$N$77,67-7,FALSE)</f>
        <v>28</v>
      </c>
      <c r="J10" s="268">
        <f ca="1">HLOOKUP(J$4,'Daily Report (2)'!$E$8:$N$77,67-7,FALSE)</f>
        <v>33</v>
      </c>
      <c r="K10" s="268">
        <f ca="1">HLOOKUP(K$4,'Daily Report (2)'!$E$8:$N$77,67-7,FALSE)</f>
        <v>32</v>
      </c>
      <c r="L10" s="268">
        <f ca="1">HLOOKUP(L$4,'Daily Report (2)'!$E$8:$N$77,67-7,FALSE)</f>
        <v>30</v>
      </c>
      <c r="M10" s="283">
        <f t="shared" ca="1" si="2"/>
        <v>123</v>
      </c>
      <c r="N10" s="282"/>
    </row>
    <row r="11" spans="2:14" ht="60.75" customHeight="1" x14ac:dyDescent="0.25">
      <c r="B11" s="247" t="s">
        <v>431</v>
      </c>
      <c r="C11" s="268" t="str">
        <f ca="1">HLOOKUP(C$4,'Daily Report (2)'!$E$8:$N$77,51-7,FALSE)</f>
        <v/>
      </c>
      <c r="D11" s="268" t="str">
        <f ca="1">HLOOKUP(D$4,'Daily Report (2)'!$E$8:$N$77,51-7,FALSE)</f>
        <v/>
      </c>
      <c r="E11" s="268" t="str">
        <f ca="1">HLOOKUP(E$4,'Daily Report (2)'!$E$8:$N$77,51-7,FALSE)</f>
        <v/>
      </c>
      <c r="F11" s="268" t="str">
        <f ca="1">HLOOKUP(F$4,'Daily Report (2)'!$E$8:$N$77,51-7,FALSE)</f>
        <v/>
      </c>
      <c r="G11" s="268" t="str">
        <f ca="1">HLOOKUP(G$4,'Daily Report (2)'!$E$8:$N$77,51-7,FALSE)</f>
        <v/>
      </c>
      <c r="H11" s="268" t="str">
        <f ca="1">HLOOKUP(H$4,'Daily Report (2)'!$E$8:$N$77,51-7,FALSE)</f>
        <v/>
      </c>
      <c r="I11" s="268" t="str">
        <f ca="1">HLOOKUP(I$4,'Daily Report (2)'!$E$8:$N$77,51-7,FALSE)</f>
        <v/>
      </c>
      <c r="J11" s="268" t="str">
        <f ca="1">HLOOKUP(J$4,'Daily Report (2)'!$E$8:$N$77,51-7,FALSE)</f>
        <v/>
      </c>
      <c r="K11" s="268" t="str">
        <f ca="1">HLOOKUP(K$4,'Daily Report (2)'!$E$8:$N$77,51-7,FALSE)</f>
        <v/>
      </c>
      <c r="L11" s="268" t="str">
        <f ca="1">HLOOKUP(L$4,'Daily Report (2)'!$E$8:$N$77,51-7,FALSE)</f>
        <v/>
      </c>
      <c r="M11" s="283">
        <f t="shared" ca="1" si="2"/>
        <v>0</v>
      </c>
      <c r="N11" s="282"/>
    </row>
    <row r="12" spans="2:14" ht="58.5" customHeight="1" x14ac:dyDescent="0.25">
      <c r="B12" s="247" t="s">
        <v>432</v>
      </c>
      <c r="C12" s="268" t="str">
        <f ca="1">HLOOKUP(C$4,'Daily Report (2)'!$E$8:$N$77,53-7,FALSE)</f>
        <v/>
      </c>
      <c r="D12" s="268" t="str">
        <f ca="1">HLOOKUP(D$4,'Daily Report (2)'!$E$8:$N$77,53-7,FALSE)</f>
        <v/>
      </c>
      <c r="E12" s="268" t="str">
        <f ca="1">HLOOKUP(E$4,'Daily Report (2)'!$E$8:$N$77,53-7,FALSE)</f>
        <v/>
      </c>
      <c r="F12" s="268" t="str">
        <f ca="1">HLOOKUP(F$4,'Daily Report (2)'!$E$8:$N$77,53-7,FALSE)</f>
        <v/>
      </c>
      <c r="G12" s="268" t="str">
        <f ca="1">HLOOKUP(G$4,'Daily Report (2)'!$E$8:$N$77,53-7,FALSE)</f>
        <v/>
      </c>
      <c r="H12" s="268" t="str">
        <f ca="1">HLOOKUP(H$4,'Daily Report (2)'!$E$8:$N$77,53-7,FALSE)</f>
        <v/>
      </c>
      <c r="I12" s="268">
        <f ca="1">HLOOKUP(I$4,'Daily Report (2)'!$E$8:$N$77,53-7,FALSE)</f>
        <v>61</v>
      </c>
      <c r="J12" s="268">
        <f ca="1">HLOOKUP(J$4,'Daily Report (2)'!$E$8:$N$77,53-7,FALSE)</f>
        <v>46</v>
      </c>
      <c r="K12" s="268">
        <f ca="1">HLOOKUP(K$4,'Daily Report (2)'!$E$8:$N$77,53-7,FALSE)</f>
        <v>57</v>
      </c>
      <c r="L12" s="268" t="str">
        <f ca="1">HLOOKUP(L$4,'Daily Report (2)'!$E$8:$N$77,53-7,FALSE)</f>
        <v/>
      </c>
      <c r="M12" s="283">
        <f t="shared" ca="1" si="2"/>
        <v>164</v>
      </c>
      <c r="N12" s="282"/>
    </row>
    <row r="13" spans="2:14" ht="60" customHeight="1" x14ac:dyDescent="0.25">
      <c r="B13" s="247" t="s">
        <v>17</v>
      </c>
      <c r="C13" s="268">
        <f ca="1">HLOOKUP(C$4,'Daily Report (2)'!$E$8:$N$77,61-7,FALSE)</f>
        <v>48</v>
      </c>
      <c r="D13" s="268">
        <f ca="1">HLOOKUP(D$4,'Daily Report (2)'!$E$8:$N$77,61-7,FALSE)</f>
        <v>40</v>
      </c>
      <c r="E13" s="268">
        <f ca="1">HLOOKUP(E$4,'Daily Report (2)'!$E$8:$N$77,61-7,FALSE)</f>
        <v>43</v>
      </c>
      <c r="F13" s="268">
        <f ca="1">HLOOKUP(F$4,'Daily Report (2)'!$E$8:$N$77,61-7,FALSE)</f>
        <v>42</v>
      </c>
      <c r="G13" s="268">
        <f ca="1">HLOOKUP(G$4,'Daily Report (2)'!$E$8:$N$77,61-7,FALSE)</f>
        <v>43</v>
      </c>
      <c r="H13" s="268">
        <f ca="1">HLOOKUP(H$4,'Daily Report (2)'!$E$8:$N$77,61-7,FALSE)</f>
        <v>30</v>
      </c>
      <c r="I13" s="268">
        <f ca="1">HLOOKUP(I$4,'Daily Report (2)'!$E$8:$N$77,61-7,FALSE)</f>
        <v>108</v>
      </c>
      <c r="J13" s="268">
        <f ca="1">HLOOKUP(J$4,'Daily Report (2)'!$E$8:$N$77,61-7,FALSE)</f>
        <v>116</v>
      </c>
      <c r="K13" s="268">
        <f ca="1">HLOOKUP(K$4,'Daily Report (2)'!$E$8:$N$77,61-7,FALSE)</f>
        <v>123</v>
      </c>
      <c r="L13" s="268">
        <f ca="1">HLOOKUP(L$4,'Daily Report (2)'!$E$8:$N$77,61-7,FALSE)</f>
        <v>121</v>
      </c>
      <c r="M13" s="283">
        <f t="shared" ca="1" si="2"/>
        <v>714</v>
      </c>
      <c r="N13" s="282"/>
    </row>
    <row r="14" spans="2:14" ht="35.25" customHeight="1" x14ac:dyDescent="0.25">
      <c r="B14" s="846"/>
      <c r="C14" s="846"/>
      <c r="D14" s="846"/>
      <c r="E14" s="846"/>
      <c r="F14" s="846"/>
      <c r="G14" s="846"/>
      <c r="H14" s="846"/>
      <c r="I14" s="846"/>
      <c r="J14" s="846"/>
      <c r="K14" s="846"/>
      <c r="L14" s="285"/>
      <c r="M14" s="285"/>
    </row>
    <row r="15" spans="2:14" ht="30" customHeight="1" x14ac:dyDescent="0.25">
      <c r="B15" s="847"/>
      <c r="C15" s="847"/>
      <c r="D15" s="847"/>
      <c r="E15" s="847"/>
      <c r="F15" s="847"/>
      <c r="G15" s="847"/>
      <c r="H15" s="847"/>
      <c r="I15" s="847"/>
      <c r="J15" s="847"/>
      <c r="K15" s="847"/>
      <c r="L15" s="847"/>
      <c r="M15" s="847"/>
    </row>
    <row r="16" spans="2:14" ht="31.5" customHeight="1" x14ac:dyDescent="0.25">
      <c r="B16" s="847"/>
      <c r="C16" s="847"/>
      <c r="D16" s="847"/>
      <c r="E16" s="847"/>
      <c r="F16" s="847"/>
      <c r="G16" s="847"/>
      <c r="H16" s="847"/>
      <c r="I16" s="847"/>
      <c r="J16" s="847"/>
      <c r="K16" s="847"/>
      <c r="L16" s="847"/>
      <c r="M16" s="847"/>
    </row>
    <row r="17" spans="2:15" x14ac:dyDescent="0.25">
      <c r="B17" s="259"/>
      <c r="C17" s="259"/>
      <c r="D17" s="259"/>
      <c r="E17" s="259"/>
      <c r="F17" s="259"/>
      <c r="G17" s="259"/>
      <c r="H17" s="259"/>
      <c r="I17" s="259"/>
      <c r="J17" s="259"/>
      <c r="K17" s="259"/>
      <c r="L17" s="259"/>
      <c r="M17" s="259"/>
    </row>
    <row r="24" spans="2:15" x14ac:dyDescent="0.25">
      <c r="H24">
        <v>1376.45</v>
      </c>
      <c r="I24">
        <v>1249.335</v>
      </c>
      <c r="J24">
        <v>1098.4325000000001</v>
      </c>
      <c r="K24">
        <v>1488.9518750000002</v>
      </c>
      <c r="L24">
        <v>1794.9929999999999</v>
      </c>
      <c r="O24">
        <v>2239.9653125</v>
      </c>
    </row>
    <row r="43" spans="2:13" ht="26.25" customHeight="1" x14ac:dyDescent="0.25">
      <c r="B43" s="101" t="s">
        <v>164</v>
      </c>
    </row>
    <row r="44" spans="2:13" ht="28.5" customHeight="1" x14ac:dyDescent="0.25">
      <c r="B44" s="844" t="s">
        <v>569</v>
      </c>
      <c r="C44" s="844"/>
      <c r="D44" s="844"/>
      <c r="E44" s="844"/>
      <c r="F44" s="844"/>
      <c r="G44" s="844"/>
      <c r="H44" s="844"/>
      <c r="I44" s="844"/>
      <c r="J44" s="844"/>
      <c r="K44" s="844"/>
      <c r="L44" s="844"/>
      <c r="M44" s="844"/>
    </row>
    <row r="45" spans="2:13" ht="48" customHeight="1" x14ac:dyDescent="0.25">
      <c r="B45" s="845"/>
      <c r="C45" s="845"/>
      <c r="D45" s="845"/>
      <c r="E45" s="845"/>
      <c r="F45" s="845"/>
      <c r="G45" s="845"/>
      <c r="H45" s="845"/>
      <c r="I45" s="845"/>
      <c r="J45" s="845"/>
      <c r="K45" s="845"/>
      <c r="L45" s="845"/>
      <c r="M45" s="845"/>
    </row>
    <row r="46" spans="2:13" ht="148.5" x14ac:dyDescent="0.25">
      <c r="B46" s="248" t="s">
        <v>74</v>
      </c>
      <c r="C46" s="324">
        <f t="shared" ref="C46:K46" ca="1" si="3">D46-1</f>
        <v>45606</v>
      </c>
      <c r="D46" s="324">
        <f t="shared" ca="1" si="3"/>
        <v>45607</v>
      </c>
      <c r="E46" s="324">
        <f t="shared" ca="1" si="3"/>
        <v>45608</v>
      </c>
      <c r="F46" s="324">
        <f t="shared" ca="1" si="3"/>
        <v>45609</v>
      </c>
      <c r="G46" s="324">
        <f t="shared" ca="1" si="3"/>
        <v>45610</v>
      </c>
      <c r="H46" s="324">
        <f t="shared" ca="1" si="3"/>
        <v>45611</v>
      </c>
      <c r="I46" s="324">
        <f t="shared" ca="1" si="3"/>
        <v>45612</v>
      </c>
      <c r="J46" s="324">
        <f t="shared" ca="1" si="3"/>
        <v>45613</v>
      </c>
      <c r="K46" s="324">
        <f t="shared" ca="1" si="3"/>
        <v>45614</v>
      </c>
      <c r="L46" s="324">
        <f ca="1">TODAY()-1</f>
        <v>45615</v>
      </c>
      <c r="M46" s="284" t="s">
        <v>435</v>
      </c>
    </row>
    <row r="47" spans="2:13" ht="54" x14ac:dyDescent="0.25">
      <c r="B47" s="247" t="s">
        <v>434</v>
      </c>
      <c r="C47" s="246" t="str">
        <f ca="1">HLOOKUP(C$4,'Daily Report (2)'!$E$8:$N$77,30-7,FALSE)</f>
        <v/>
      </c>
      <c r="D47" s="246" t="str">
        <f ca="1">HLOOKUP(D$4,'Daily Report (2)'!$E$8:$N$77,30-7,FALSE)</f>
        <v/>
      </c>
      <c r="E47" s="246" t="str">
        <f ca="1">HLOOKUP(E$4,'Daily Report (2)'!$E$8:$N$77,30-7,FALSE)</f>
        <v/>
      </c>
      <c r="F47" s="246" t="str">
        <f ca="1">HLOOKUP(F$4,'Daily Report (2)'!$E$8:$N$77,30-7,FALSE)</f>
        <v/>
      </c>
      <c r="G47" s="246" t="str">
        <f ca="1">HLOOKUP(G$4,'Daily Report (2)'!$E$8:$N$77,30-7,FALSE)</f>
        <v/>
      </c>
      <c r="H47" s="246" t="str">
        <f ca="1">HLOOKUP(H$4,'Daily Report (2)'!$E$8:$N$77,30-7,FALSE)</f>
        <v/>
      </c>
      <c r="I47" s="246" t="str">
        <f ca="1">HLOOKUP(I$4,'Daily Report (2)'!$E$8:$N$77,30-7,FALSE)</f>
        <v/>
      </c>
      <c r="J47" s="246" t="str">
        <f ca="1">HLOOKUP(J$4,'Daily Report (2)'!$E$8:$N$77,30-7,FALSE)</f>
        <v/>
      </c>
      <c r="K47" s="246" t="str">
        <f ca="1">HLOOKUP(K$4,'Daily Report (2)'!$E$8:$N$77,30-7,FALSE)</f>
        <v/>
      </c>
      <c r="L47" s="246" t="str">
        <f ca="1">HLOOKUP(L$4,'Daily Report (2)'!$E$8:$N$77,30-7,FALSE)</f>
        <v/>
      </c>
      <c r="M47" s="283">
        <f ca="1">SUM(C47:L47)</f>
        <v>0</v>
      </c>
    </row>
    <row r="48" spans="2:13" ht="54" x14ac:dyDescent="0.25">
      <c r="B48" s="247" t="s">
        <v>433</v>
      </c>
      <c r="C48" s="246" t="str">
        <f ca="1">HLOOKUP(C$4,'Daily Report (2)'!$E$8:$N$77,42-7,FALSE)</f>
        <v/>
      </c>
      <c r="D48" s="246" t="str">
        <f ca="1">HLOOKUP(D$4,'Daily Report (2)'!$E$8:$N$77,42-7,FALSE)</f>
        <v/>
      </c>
      <c r="E48" s="246" t="str">
        <f ca="1">HLOOKUP(E$4,'Daily Report (2)'!$E$8:$N$77,42-7,FALSE)</f>
        <v/>
      </c>
      <c r="F48" s="246" t="str">
        <f ca="1">HLOOKUP(F$4,'Daily Report (2)'!$E$8:$N$77,42-7,FALSE)</f>
        <v/>
      </c>
      <c r="G48" s="246" t="str">
        <f ca="1">HLOOKUP(G$4,'Daily Report (2)'!$E$8:$N$77,42-7,FALSE)</f>
        <v/>
      </c>
      <c r="H48" s="246" t="str">
        <f ca="1">HLOOKUP(H$4,'Daily Report (2)'!$E$8:$N$77,42-7,FALSE)</f>
        <v/>
      </c>
      <c r="I48" s="246" t="str">
        <f ca="1">HLOOKUP(I$4,'Daily Report (2)'!$E$8:$N$77,42-7,FALSE)</f>
        <v/>
      </c>
      <c r="J48" s="246" t="str">
        <f ca="1">HLOOKUP(J$4,'Daily Report (2)'!$E$8:$N$77,42-7,FALSE)</f>
        <v/>
      </c>
      <c r="K48" s="246" t="str">
        <f ca="1">HLOOKUP(K$4,'Daily Report (2)'!$E$8:$N$77,42-7,FALSE)</f>
        <v/>
      </c>
      <c r="L48" s="246" t="str">
        <f ca="1">HLOOKUP(L$4,'Daily Report (2)'!$E$8:$N$77,42-7,FALSE)</f>
        <v/>
      </c>
      <c r="M48" s="283">
        <f ca="1">SUM(C48:L48)</f>
        <v>0</v>
      </c>
    </row>
    <row r="49" spans="2:13" ht="52.5" customHeight="1" x14ac:dyDescent="0.25">
      <c r="B49" s="247" t="s">
        <v>332</v>
      </c>
      <c r="C49" s="268">
        <f ca="1">SUMIFS(Gas_DB2[میزان مصرف],Gas_DB2[مالکیت],'Report Monthly Eng-Khatibi'!B43,Gas_DB2[تاریخ],'Report Monthly Eng-Khatibi'!C46)</f>
        <v>0</v>
      </c>
      <c r="D49" s="268">
        <f ca="1">SUMIFS(Gas_DB2[میزان مصرف],Gas_DB2[مالکیت],'Report Monthly Eng-Khatibi'!B43,Gas_DB2[تاریخ],'Report Monthly Eng-Khatibi'!D46)</f>
        <v>0</v>
      </c>
      <c r="E49" s="268">
        <f ca="1">SUMIFS(Gas_DB2[میزان مصرف],Gas_DB2[مالکیت],'Report Monthly Eng-Khatibi'!B43,Gas_DB2[تاریخ],'Report Monthly Eng-Khatibi'!E46)</f>
        <v>0</v>
      </c>
      <c r="F49" s="268">
        <f ca="1">SUMIFS(Gas_DB2[میزان مصرف],Gas_DB2[مالکیت],'Report Monthly Eng-Khatibi'!B43,Gas_DB2[تاریخ],'Report Monthly Eng-Khatibi'!F46)</f>
        <v>0</v>
      </c>
      <c r="G49" s="268">
        <f ca="1">SUMIFS(Gas_DB2[میزان مصرف],Gas_DB2[مالکیت],'Report Monthly Eng-Khatibi'!B43,Gas_DB2[تاریخ],'Report Monthly Eng-Khatibi'!F46)</f>
        <v>0</v>
      </c>
      <c r="H49" s="268">
        <f ca="1">SUMIFS(Gas_DB2[میزان مصرف],Gas_DB2[مالکیت],'Report Monthly Eng-Khatibi'!B43,Gas_DB2[تاریخ],'Report Monthly Eng-Khatibi'!G46)</f>
        <v>0</v>
      </c>
      <c r="I49" s="268">
        <f ca="1">SUMIFS(Gas_DB2[میزان مصرف],Gas_DB2[مالکیت],'Report Monthly Eng-Khatibi'!B43,Gas_DB2[تاریخ],'Report Monthly Eng-Khatibi'!H46)</f>
        <v>0</v>
      </c>
      <c r="J49" s="268">
        <f ca="1">SUMIFS(Gas_DB2[میزان مصرف],Gas_DB2[مالکیت],'Report Monthly Eng-Khatibi'!B43,Gas_DB2[تاریخ],'Report Monthly Eng-Khatibi'!I46)</f>
        <v>0</v>
      </c>
      <c r="K49" s="268">
        <f ca="1">SUMIFS(Gas_DB2[میزان مصرف],Gas_DB2[مالکیت],'Report Monthly Eng-Khatibi'!B43,Gas_DB2[تاریخ],'Report Monthly Eng-Khatibi'!K46)</f>
        <v>0</v>
      </c>
      <c r="L49" s="268">
        <f ca="1">SUMIFS(Gas_DB2[میزان مصرف],Gas_DB2[مالکیت],'Report Monthly Eng-Khatibi'!B43,Gas_DB2[تاریخ],'Report Monthly Eng-Khatibi'!L46)</f>
        <v>0</v>
      </c>
      <c r="M49" s="283">
        <f ca="1">SUM(C49:L49)</f>
        <v>0</v>
      </c>
    </row>
  </sheetData>
  <mergeCells count="5">
    <mergeCell ref="B2:M3"/>
    <mergeCell ref="B14:K14"/>
    <mergeCell ref="B15:M15"/>
    <mergeCell ref="B16:M16"/>
    <mergeCell ref="B44:M45"/>
  </mergeCells>
  <conditionalFormatting sqref="B43">
    <cfRule type="expression" dxfId="41" priority="1">
      <formula>tes</formula>
    </cfRule>
  </conditionalFormatting>
  <conditionalFormatting sqref="C9:L13 N9:N13">
    <cfRule type="expression" priority="3">
      <formula>($C$9:$L$9)/10</formula>
    </cfRule>
  </conditionalFormatting>
  <conditionalFormatting sqref="C49:L49">
    <cfRule type="expression" priority="2">
      <formula>($C$9:$L$9)/10</formula>
    </cfRule>
  </conditionalFormatting>
  <printOptions horizontalCentered="1"/>
  <pageMargins left="0" right="0" top="0" bottom="0.5" header="0" footer="0"/>
  <pageSetup paperSize="9" scale="71" orientation="landscape" r:id="rId1"/>
  <colBreaks count="1" manualBreakCount="1">
    <brk id="12" min="1" max="12"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6FA1-D181-4424-AD0F-B625F050D6D2}">
  <sheetPr codeName="Sheet10"/>
  <dimension ref="A2:AR36"/>
  <sheetViews>
    <sheetView rightToLeft="1" view="pageBreakPreview" topLeftCell="E1" zoomScale="70" zoomScaleNormal="70" zoomScaleSheetLayoutView="70" workbookViewId="0">
      <pane ySplit="5" topLeftCell="A6" activePane="bottomLeft" state="frozen"/>
      <selection pane="bottomLeft" activeCell="AM1" sqref="AM1:AR1048576"/>
    </sheetView>
  </sheetViews>
  <sheetFormatPr defaultRowHeight="15" x14ac:dyDescent="0.25"/>
  <cols>
    <col min="1" max="1" width="5.42578125" customWidth="1"/>
    <col min="3" max="4" width="15.5703125" customWidth="1"/>
    <col min="5" max="5" width="15.7109375" customWidth="1"/>
    <col min="6" max="13" width="15.7109375" hidden="1" customWidth="1"/>
    <col min="14" max="19" width="15.5703125" hidden="1" customWidth="1"/>
    <col min="20" max="21" width="15.7109375" customWidth="1"/>
    <col min="22" max="31" width="15.5703125" customWidth="1"/>
    <col min="39" max="39" width="6.7109375" customWidth="1"/>
    <col min="40" max="40" width="21.140625" customWidth="1"/>
    <col min="41" max="41" width="16" customWidth="1"/>
    <col min="42" max="42" width="20.5703125" customWidth="1"/>
    <col min="43" max="43" width="19.7109375" customWidth="1"/>
    <col min="44" max="44" width="18.5703125" customWidth="1"/>
  </cols>
  <sheetData>
    <row r="2" spans="1:44" ht="48.75" thickBot="1" x14ac:dyDescent="0.3">
      <c r="B2" s="854" t="s">
        <v>243</v>
      </c>
      <c r="C2" s="854"/>
      <c r="D2" s="854"/>
      <c r="E2" s="854"/>
      <c r="F2" s="854"/>
      <c r="G2" s="854"/>
      <c r="H2" s="854"/>
      <c r="I2" s="854"/>
      <c r="J2" s="854"/>
      <c r="K2" s="854"/>
      <c r="L2" s="854"/>
      <c r="M2" s="854"/>
      <c r="N2" s="854"/>
      <c r="O2" s="854"/>
      <c r="P2" s="854"/>
      <c r="Q2" s="854"/>
      <c r="R2" s="854"/>
      <c r="S2" s="854"/>
      <c r="T2" s="854"/>
      <c r="U2" s="854"/>
      <c r="V2" s="854"/>
      <c r="W2" s="854"/>
      <c r="X2" s="854"/>
      <c r="Y2" s="854"/>
      <c r="Z2" s="222"/>
      <c r="AA2" s="222"/>
      <c r="AB2" s="222"/>
      <c r="AC2" s="222"/>
      <c r="AD2" s="222"/>
      <c r="AE2" s="222"/>
    </row>
    <row r="3" spans="1:44" ht="36" x14ac:dyDescent="0.25">
      <c r="B3" s="857" t="s">
        <v>73</v>
      </c>
      <c r="C3" s="848" t="s">
        <v>184</v>
      </c>
      <c r="D3" s="848" t="s">
        <v>211</v>
      </c>
      <c r="E3" s="852" t="s">
        <v>216</v>
      </c>
      <c r="F3" s="850" t="s">
        <v>233</v>
      </c>
      <c r="G3" s="851"/>
      <c r="H3" s="850" t="s">
        <v>234</v>
      </c>
      <c r="I3" s="851"/>
      <c r="J3" s="850" t="s">
        <v>235</v>
      </c>
      <c r="K3" s="851"/>
      <c r="L3" s="850" t="s">
        <v>230</v>
      </c>
      <c r="M3" s="851"/>
      <c r="N3" s="850" t="s">
        <v>232</v>
      </c>
      <c r="O3" s="851"/>
      <c r="P3" s="850" t="s">
        <v>236</v>
      </c>
      <c r="Q3" s="851"/>
      <c r="R3" s="850" t="s">
        <v>237</v>
      </c>
      <c r="S3" s="851"/>
      <c r="T3" s="850" t="s">
        <v>238</v>
      </c>
      <c r="U3" s="851"/>
      <c r="V3" s="850" t="s">
        <v>239</v>
      </c>
      <c r="W3" s="851"/>
      <c r="X3" s="850" t="s">
        <v>240</v>
      </c>
      <c r="Y3" s="851"/>
      <c r="Z3" s="850" t="s">
        <v>241</v>
      </c>
      <c r="AA3" s="851"/>
      <c r="AB3" s="850" t="s">
        <v>242</v>
      </c>
      <c r="AC3" s="851"/>
      <c r="AD3" s="850" t="s">
        <v>233</v>
      </c>
      <c r="AE3" s="851"/>
      <c r="AM3" s="855" t="s">
        <v>331</v>
      </c>
      <c r="AN3" s="855"/>
      <c r="AO3" s="855"/>
      <c r="AP3" s="855"/>
      <c r="AQ3" s="855"/>
      <c r="AR3" s="855"/>
    </row>
    <row r="4" spans="1:44" s="191" customFormat="1" ht="24.75" x14ac:dyDescent="0.3">
      <c r="B4" s="858"/>
      <c r="C4" s="849"/>
      <c r="D4" s="849"/>
      <c r="E4" s="853"/>
      <c r="F4" s="189">
        <v>45342</v>
      </c>
      <c r="G4" s="190">
        <v>45370</v>
      </c>
      <c r="H4" s="223">
        <v>45371</v>
      </c>
      <c r="I4" s="224">
        <v>45401</v>
      </c>
      <c r="J4" s="223">
        <v>45402</v>
      </c>
      <c r="K4" s="224">
        <v>45432</v>
      </c>
      <c r="L4" s="223">
        <v>45433</v>
      </c>
      <c r="M4" s="224">
        <v>45463</v>
      </c>
      <c r="N4" s="223">
        <v>45464</v>
      </c>
      <c r="O4" s="224">
        <v>45494</v>
      </c>
      <c r="P4" s="189">
        <v>45495</v>
      </c>
      <c r="Q4" s="190">
        <v>45525</v>
      </c>
      <c r="R4" s="189">
        <v>45526</v>
      </c>
      <c r="S4" s="190">
        <v>45556</v>
      </c>
      <c r="T4" s="189">
        <v>45557</v>
      </c>
      <c r="U4" s="190">
        <v>45586</v>
      </c>
      <c r="V4" s="189">
        <v>45587</v>
      </c>
      <c r="W4" s="190">
        <v>45616</v>
      </c>
      <c r="X4" s="189">
        <v>45617</v>
      </c>
      <c r="Y4" s="190">
        <v>45646</v>
      </c>
      <c r="Z4" s="189">
        <v>45647</v>
      </c>
      <c r="AA4" s="190">
        <v>45676</v>
      </c>
      <c r="AB4" s="189">
        <v>45677</v>
      </c>
      <c r="AC4" s="190">
        <v>45706</v>
      </c>
      <c r="AD4" s="189">
        <v>45707</v>
      </c>
      <c r="AE4" s="190">
        <v>45736</v>
      </c>
      <c r="AM4" s="855"/>
      <c r="AN4" s="855"/>
      <c r="AO4" s="855"/>
      <c r="AP4" s="855"/>
      <c r="AQ4" s="855"/>
      <c r="AR4" s="855"/>
    </row>
    <row r="5" spans="1:44" ht="25.5" x14ac:dyDescent="0.25">
      <c r="B5" s="858"/>
      <c r="C5" s="849"/>
      <c r="D5" s="849"/>
      <c r="E5" s="853"/>
      <c r="F5" s="186" t="s">
        <v>80</v>
      </c>
      <c r="G5" s="187" t="s">
        <v>231</v>
      </c>
      <c r="H5" s="186" t="s">
        <v>80</v>
      </c>
      <c r="I5" s="187" t="s">
        <v>231</v>
      </c>
      <c r="J5" s="186" t="s">
        <v>80</v>
      </c>
      <c r="K5" s="187" t="s">
        <v>231</v>
      </c>
      <c r="L5" s="186" t="s">
        <v>80</v>
      </c>
      <c r="M5" s="187" t="s">
        <v>231</v>
      </c>
      <c r="N5" s="186" t="s">
        <v>80</v>
      </c>
      <c r="O5" s="187" t="s">
        <v>231</v>
      </c>
      <c r="P5" s="186" t="s">
        <v>80</v>
      </c>
      <c r="Q5" s="187" t="s">
        <v>231</v>
      </c>
      <c r="R5" s="186" t="s">
        <v>80</v>
      </c>
      <c r="S5" s="187" t="s">
        <v>231</v>
      </c>
      <c r="T5" s="186" t="s">
        <v>80</v>
      </c>
      <c r="U5" s="187" t="s">
        <v>231</v>
      </c>
      <c r="V5" s="186" t="s">
        <v>80</v>
      </c>
      <c r="W5" s="187" t="s">
        <v>231</v>
      </c>
      <c r="X5" s="186" t="s">
        <v>80</v>
      </c>
      <c r="Y5" s="187" t="s">
        <v>231</v>
      </c>
      <c r="Z5" s="186" t="s">
        <v>80</v>
      </c>
      <c r="AA5" s="187" t="s">
        <v>231</v>
      </c>
      <c r="AB5" s="186" t="s">
        <v>80</v>
      </c>
      <c r="AC5" s="187" t="s">
        <v>231</v>
      </c>
      <c r="AD5" s="186" t="s">
        <v>80</v>
      </c>
      <c r="AE5" s="187" t="s">
        <v>231</v>
      </c>
      <c r="AM5" s="855"/>
      <c r="AN5" s="855"/>
      <c r="AO5" s="855"/>
      <c r="AP5" s="855"/>
      <c r="AQ5" s="855"/>
      <c r="AR5" s="855"/>
    </row>
    <row r="6" spans="1:44" ht="28.5" x14ac:dyDescent="0.45">
      <c r="A6" s="121"/>
      <c r="B6" s="178">
        <v>1</v>
      </c>
      <c r="C6" s="134" t="s">
        <v>91</v>
      </c>
      <c r="D6" s="174" t="str">
        <f>VLOOKUP(C6,'Transport-DB'!S:W,3,FALSE)</f>
        <v>شرکتی</v>
      </c>
      <c r="E6" s="188" t="str">
        <f>VLOOKUP(C6,'Transport-DB'!S:W,2,FALSE)</f>
        <v>کامیون کمپرسی</v>
      </c>
      <c r="F6" s="175">
        <f>SUMIFS('Transport-DB'!$J:$J,'Transport-DB'!$D:$D,"="&amp;'Backfill Report'!C6,'Transport-DB'!$C:$C,"&gt;="&amp;'Backfill Report'!$F$4,'Transport-DB'!C:C,"&lt;="&amp;'Backfill Report'!$G$4)</f>
        <v>160</v>
      </c>
      <c r="G6" s="136">
        <f>SUMIFS('Transport-DB'!N:N,'Transport-DB'!$D:$D,"="&amp;'Backfill Report'!C6,'Transport-DB'!$C:$C,"&gt;="&amp;'Backfill Report'!$F$4,'Transport-DB'!C:C,"&lt;="&amp;'Backfill Report'!$G$4)+SUMIFS('Transport-DB'!O:O,'Transport-DB'!$D:$D,"="&amp;'Backfill Report'!C6,'Transport-DB'!$C:$C,"&gt;="&amp;'Backfill Report'!$F$4,'Transport-DB'!C:C,"&lt;="&amp;'Backfill Report'!$G$4)+SUMIFS('Transport-DB'!P:P,'Transport-DB'!$D:$D,"="&amp;'Backfill Report'!C6,'Transport-DB'!$C:$C,"&gt;="&amp;'Backfill Report'!$F$4,'Transport-DB'!C:C,"&lt;="&amp;'Backfill Report'!$G$4)</f>
        <v>1064</v>
      </c>
      <c r="H6" s="175">
        <f>SUMIFS('Transport-DB'!$J:$J,'Transport-DB'!$D:$D,"="&amp;'Backfill Report'!C6,'Transport-DB'!$C:$C,"&gt;="&amp;'Backfill Report'!$H$4,'Transport-DB'!C:C,"&lt;="&amp;'Backfill Report'!$I$4)</f>
        <v>506</v>
      </c>
      <c r="I6" s="136">
        <f>SUMIFS('Transport-DB'!N:N,'Transport-DB'!$D:$D,"="&amp;'Backfill Report'!C6,'Transport-DB'!$C:$C,"&gt;="&amp;'Backfill Report'!$H$4,'Transport-DB'!C:C,"&lt;="&amp;'Backfill Report'!$I$4)+SUMIFS('Transport-DB'!O:O,'Transport-DB'!$D:$D,"="&amp;'Backfill Report'!C6,'Transport-DB'!$C:$C,"&gt;="&amp;'Backfill Report'!$H$4,'Transport-DB'!C:C,"&lt;="&amp;'Backfill Report'!$I$4)+SUMIFS('Transport-DB'!P:P,'Transport-DB'!$D:$D,"="&amp;'Backfill Report'!C6,'Transport-DB'!$C:$C,"&gt;="&amp;'Backfill Report'!$H$4,'Transport-DB'!C:C,"&lt;="&amp;'Backfill Report'!$I$4)</f>
        <v>3364.8999999999996</v>
      </c>
      <c r="J6" s="175">
        <f>SUMIFS('Transport-DB'!$J:$J,'Transport-DB'!$D:$D,"="&amp;'Backfill Report'!C6,'Transport-DB'!$C:$C,"&gt;="&amp;'Backfill Report'!$J$4,'Transport-DB'!C:C,"&lt;="&amp;'Backfill Report'!$K$4)</f>
        <v>737</v>
      </c>
      <c r="K6" s="136">
        <f>SUMIFS('Transport-DB'!N:N,'Transport-DB'!$D:$D,"="&amp;'Backfill Report'!C6,'Transport-DB'!$C:$C,"&gt;="&amp;'Backfill Report'!$J$4,'Transport-DB'!C:C,"&lt;="&amp;'Backfill Report'!$K$4)+SUMIFS('Transport-DB'!O:O,'Transport-DB'!$D:$D,"="&amp;'Backfill Report'!C6,'Transport-DB'!$C:$C,"&gt;="&amp;'Backfill Report'!$J$4,'Transport-DB'!C:C,"&lt;="&amp;'Backfill Report'!$K$4)+SUMIFS('Transport-DB'!P:P,'Transport-DB'!$D:$D,"="&amp;'Backfill Report'!C6,'Transport-DB'!$C:$C,"&gt;="&amp;'Backfill Report'!$J$4,'Transport-DB'!C:C,"&lt;="&amp;'Backfill Report'!$K$4)</f>
        <v>4847.8500000000004</v>
      </c>
      <c r="L6" s="175">
        <f>SUMIFS('Transport-DB'!$J:$J,'Transport-DB'!$D:$D,"="&amp;'Backfill Report'!C6,'Transport-DB'!$C:$C,"&gt;="&amp;'Backfill Report'!$L$4,'Transport-DB'!C:C,"&lt;="&amp;'Backfill Report'!$M$4)</f>
        <v>600</v>
      </c>
      <c r="M6" s="136">
        <f>SUMIFS('Transport-DB'!N:N,'Transport-DB'!$D:$D,"="&amp;'Backfill Report'!C6,'Transport-DB'!$C:$C,"&gt;="&amp;'Backfill Report'!$L$4,'Transport-DB'!C:C,"&lt;="&amp;'Backfill Report'!$M$4)+SUMIFS('Transport-DB'!O:O,'Transport-DB'!$D:$D,"="&amp;'Backfill Report'!C6,'Transport-DB'!$C:$C,"&gt;="&amp;'Backfill Report'!$L$4,'Transport-DB'!C:C,"&lt;="&amp;'Backfill Report'!$M$4)+SUMIFS('Transport-DB'!P:P,'Transport-DB'!$D:$D,"="&amp;'Backfill Report'!C6,'Transport-DB'!$C:$C,"&gt;="&amp;'Backfill Report'!$L$4,'Transport-DB'!C:C,"&lt;="&amp;'Backfill Report'!$M$4)</f>
        <v>1575.7175000000002</v>
      </c>
      <c r="N6" s="175">
        <f>SUMIFS('Transport-DB'!$J:$J,'Transport-DB'!$D:$D,"="&amp;'Backfill Report'!C6,'Transport-DB'!$C:$C,"&gt;="&amp;'Backfill Report'!$N$4,'Transport-DB'!C:C,"&lt;="&amp;'Backfill Report'!$O$4)</f>
        <v>587</v>
      </c>
      <c r="O6" s="136">
        <f>SUMIFS('Transport-DB'!N:N,'Transport-DB'!$D:$D,"="&amp;'Backfill Report'!C6,'Transport-DB'!$C:$C,"&gt;="&amp;'Backfill Report'!$N$4,'Transport-DB'!C:C,"&lt;="&amp;'Backfill Report'!$O$4)+SUMIFS('Transport-DB'!O:O,'Transport-DB'!$D:$D,"="&amp;'Backfill Report'!C6,'Transport-DB'!$C:$C,"&gt;="&amp;'Backfill Report'!$N$4,'Transport-DB'!C:C,"&lt;="&amp;'Backfill Report'!$O$4)+SUMIFS('Transport-DB'!P:P,'Transport-DB'!$D:$D,"="&amp;'Backfill Report'!C6,'Transport-DB'!$C:$C,"&gt;="&amp;'Backfill Report'!$N$4,'Transport-DB'!C:C,"&lt;="&amp;'Backfill Report'!$O$4)</f>
        <v>2296.91</v>
      </c>
      <c r="P6" s="175">
        <f>SUMIFS('Transport-DB'!$J:$J,'Transport-DB'!$D:$D,"="&amp;'Backfill Report'!C6,'Transport-DB'!$C:$C,"&gt;="&amp;'Backfill Report'!$P$4,'Transport-DB'!C:C,"&lt;="&amp;'Backfill Report'!$Q$4)</f>
        <v>740</v>
      </c>
      <c r="Q6" s="136">
        <f>SUMIFS('Transport-DB'!N:N,'Transport-DB'!$D:$D,"="&amp;'Backfill Report'!C6,'Transport-DB'!$C:$C,"&gt;="&amp;'Backfill Report'!$P$4,'Transport-DB'!C:C,"&lt;="&amp;'Backfill Report'!$Q$4)+SUMIFS('Transport-DB'!O:O,'Transport-DB'!$D:$D,"="&amp;'Backfill Report'!C6,'Transport-DB'!$C:$C,"&gt;="&amp;'Backfill Report'!$P$4,'Transport-DB'!C:C,"&lt;="&amp;'Backfill Report'!$Q$4)+SUMIFS('Transport-DB'!P:P,'Transport-DB'!$D:$D,"="&amp;'Backfill Report'!C6,'Transport-DB'!$C:$C,"&gt;="&amp;'Backfill Report'!$P$4,'Transport-DB'!C:C,"&lt;="&amp;'Backfill Report'!$Q$4)</f>
        <v>3760.2425000000003</v>
      </c>
      <c r="R6" s="175">
        <f>SUMIFS('Transport-DB'!$J:$J,'Transport-DB'!$D:$D,"="&amp;'Backfill Report'!C6,'Transport-DB'!$C:$C,"&gt;="&amp;'Backfill Report'!$R$4,'Transport-DB'!C:C,"&lt;="&amp;'Backfill Report'!$S$4)</f>
        <v>429</v>
      </c>
      <c r="S6" s="136">
        <f>SUMIFS('Transport-DB'!N:N,'Transport-DB'!$D:$D,"="&amp;'Backfill Report'!C6,'Transport-DB'!$C:$C,"&gt;="&amp;'Backfill Report'!$R$4,'Transport-DB'!C:C,"&lt;="&amp;'Backfill Report'!$S$4)+SUMIFS('Transport-DB'!O:O,'Transport-DB'!$D:$D,"="&amp;'Backfill Report'!C6,'Transport-DB'!$C:$C,"&gt;="&amp;'Backfill Report'!$R$4,'Transport-DB'!C:C,"&lt;="&amp;'Backfill Report'!$S$4)+SUMIFS('Transport-DB'!P:P,'Transport-DB'!$D:$D,"="&amp;'Backfill Report'!C6,'Transport-DB'!$C:$C,"&gt;="&amp;'Backfill Report'!$R$4,'Transport-DB'!C:C,"&lt;="&amp;'Backfill Report'!$S$4)</f>
        <v>2852.5175000000008</v>
      </c>
      <c r="T6" s="175">
        <f>SUMIFS('Transport-DB'!$J:$J,'Transport-DB'!$D:$D,"="&amp;'Backfill Report'!C6,'Transport-DB'!$C:$C,"&gt;="&amp;'Backfill Report'!$T$4,'Transport-DB'!C:C,"&lt;="&amp;'Backfill Report'!$U$4)</f>
        <v>486</v>
      </c>
      <c r="U6" s="136">
        <f>SUMIFS('Transport-DB'!N:N,'Transport-DB'!$D:$D,"="&amp;'Backfill Report'!C6,'Transport-DB'!$C:$C,"&gt;="&amp;'Backfill Report'!$T$4,'Transport-DB'!C:C,"&lt;="&amp;'Backfill Report'!$U$4)+SUMIFS('Transport-DB'!O:O,'Transport-DB'!$D:$D,"="&amp;'Backfill Report'!C6,'Transport-DB'!$C:$C,"&gt;="&amp;'Backfill Report'!$T$4,'Transport-DB'!C:C,"&lt;="&amp;'Backfill Report'!$U$4)+SUMIFS('Transport-DB'!P:P,'Transport-DB'!$D:$D,"="&amp;'Backfill Report'!C6,'Transport-DB'!$C:$C,"&gt;="&amp;'Backfill Report'!$T$4,'Transport-DB'!C:C,"&lt;="&amp;'Backfill Report'!$U$4)</f>
        <v>1651.8600000000001</v>
      </c>
      <c r="V6" s="175">
        <f>SUMIFS('Transport-DB'!$J:$J,'Transport-DB'!$D:$D,"="&amp;'Backfill Report'!C6,'Transport-DB'!$C:$C,"&gt;="&amp;'Backfill Report'!$V$4,'Transport-DB'!C:C,"&lt;="&amp;'Backfill Report'!$W$4)</f>
        <v>244</v>
      </c>
      <c r="W6" s="136">
        <f>SUMIFS('Transport-DB'!N:N,'Transport-DB'!$D:$D,"="&amp;'Backfill Report'!C6,'Transport-DB'!$C:$C,"&gt;="&amp;'Backfill Report'!$V$4,'Transport-DB'!C:C,"&lt;="&amp;'Backfill Report'!$W$4)+SUMIFS('Transport-DB'!O:O,'Transport-DB'!$D:$D,"="&amp;'Backfill Report'!C6,'Transport-DB'!$C:$C,"&gt;="&amp;'Backfill Report'!$V$4,'Transport-DB'!C:C,"&lt;="&amp;'Backfill Report'!$W$4)+SUMIFS('Transport-DB'!P:P,'Transport-DB'!$D:$D,"="&amp;'Backfill Report'!C6,'Transport-DB'!$C:$C,"&gt;="&amp;'Backfill Report'!$V$4,'Transport-DB'!C:C,"&lt;="&amp;'Backfill Report'!$W$4)</f>
        <v>1656.8475000000001</v>
      </c>
      <c r="X6" s="175">
        <f>SUMIFS('Transport-DB'!$J:$J,'Transport-DB'!$D:$D,"="&amp;'Backfill Report'!C6,'Transport-DB'!$C:$C,"&gt;="&amp;'Backfill Report'!$X$4,'Transport-DB'!C:C,"&lt;="&amp;'Backfill Report'!$Y$4)</f>
        <v>0</v>
      </c>
      <c r="Y6" s="136">
        <f>SUMIFS('Transport-DB'!N:N,'Transport-DB'!$D:$D,"="&amp;'Backfill Report'!C6,'Transport-DB'!$C:$C,"&gt;="&amp;'Backfill Report'!$X$4,'Transport-DB'!C:C,"&lt;="&amp;'Backfill Report'!$Y$4)+SUMIFS('Transport-DB'!O:O,'Transport-DB'!$D:$D,"="&amp;'Backfill Report'!C6,'Transport-DB'!$C:$C,"&gt;="&amp;'Backfill Report'!$X$4,'Transport-DB'!C:C,"&lt;="&amp;'Backfill Report'!$Y$4)+SUMIFS('Transport-DB'!P:P,'Transport-DB'!$D:$D,"="&amp;'Backfill Report'!C6,'Transport-DB'!$C:$C,"&gt;="&amp;'Backfill Report'!$X$4,'Transport-DB'!C:C,"&lt;="&amp;'Backfill Report'!$Y$4)</f>
        <v>0</v>
      </c>
      <c r="Z6" s="175">
        <f>SUMIFS('Transport-DB'!$J:$J,'Transport-DB'!$D:$D,"="&amp;'Backfill Report'!C6,'Transport-DB'!$C:$C,"&gt;="&amp;'Backfill Report'!$Z$4,'Transport-DB'!C:C,"&lt;="&amp;'Backfill Report'!$AA$4)</f>
        <v>0</v>
      </c>
      <c r="AA6" s="136">
        <f>SUMIFS('Transport-DB'!N:N,'Transport-DB'!$D:$D,"="&amp;'Backfill Report'!C6,'Transport-DB'!$C:$C,"&gt;="&amp;'Backfill Report'!$Z$4,'Transport-DB'!C:C,"&lt;="&amp;'Backfill Report'!$AA$4)+SUMIFS('Transport-DB'!O:O,'Transport-DB'!$D:$D,"="&amp;'Backfill Report'!C6,'Transport-DB'!$C:$C,"&gt;="&amp;'Backfill Report'!$Z$4,'Transport-DB'!C:C,"&lt;="&amp;'Backfill Report'!$AA$4)+SUMIFS('Transport-DB'!P:P,'Transport-DB'!$D:$D,"="&amp;'Backfill Report'!C6,'Transport-DB'!$C:$C,"&gt;="&amp;'Backfill Report'!$Z$4,'Transport-DB'!C:C,"&lt;="&amp;'Backfill Report'!$AA$4)</f>
        <v>0</v>
      </c>
      <c r="AB6" s="175">
        <f>SUMIFS('Transport-DB'!$J:$J,'Transport-DB'!$D:$D,"="&amp;'Backfill Report'!C6,'Transport-DB'!$C:$C,"&gt;="&amp;'Backfill Report'!$AB$4,'Transport-DB'!C:C,"&lt;="&amp;'Backfill Report'!$AC$4)</f>
        <v>0</v>
      </c>
      <c r="AC6" s="136">
        <f>SUMIFS('Transport-DB'!N:N,'Transport-DB'!$D:$D,"="&amp;'Backfill Report'!C6,'Transport-DB'!$C:$C,"&gt;="&amp;'Backfill Report'!$AB$4,'Transport-DB'!C:C,"&lt;="&amp;'Backfill Report'!$AC$4)+SUMIFS('Transport-DB'!O:O,'Transport-DB'!$D:$D,"="&amp;'Backfill Report'!C6,'Transport-DB'!$C:$C,"&gt;="&amp;'Backfill Report'!$AB$4,'Transport-DB'!C:C,"&lt;="&amp;'Backfill Report'!$AC$4)+SUMIFS('Transport-DB'!P:P,'Transport-DB'!$D:$D,"="&amp;'Backfill Report'!C6,'Transport-DB'!$C:$C,"&gt;="&amp;'Backfill Report'!$AB$4,'Transport-DB'!C:C,"&lt;="&amp;'Backfill Report'!$AC$4)</f>
        <v>0</v>
      </c>
      <c r="AD6" s="175">
        <f>SUMIFS('Transport-DB'!$J:$J,'Transport-DB'!$D:$D,"="&amp;'Backfill Report'!C6,'Transport-DB'!$C:$C,"&gt;="&amp;'Backfill Report'!$AD$4,'Transport-DB'!C:C,"&lt;="&amp;'Backfill Report'!$AE$4)</f>
        <v>0</v>
      </c>
      <c r="AE6" s="136">
        <f>SUMIFS('Transport-DB'!N:N,'Transport-DB'!$D:$D,"="&amp;'Backfill Report'!C6,'Transport-DB'!$C:$C,"&gt;="&amp;'Backfill Report'!$AD$4,'Transport-DB'!C:C,"&lt;="&amp;'Backfill Report'!$AE$4)+SUMIFS('Transport-DB'!O:O,'Transport-DB'!$D:$D,"="&amp;'Backfill Report'!C6,'Transport-DB'!$C:$C,"&gt;="&amp;'Backfill Report'!$AD$4,'Transport-DB'!C:C,"&lt;="&amp;'Backfill Report'!$AE$4)+SUMIFS('Transport-DB'!P:P,'Transport-DB'!$D:$D,"="&amp;'Backfill Report'!C6,'Transport-DB'!$C:$C,"&gt;="&amp;'Backfill Report'!$AD$4,'Transport-DB'!C:C,"&lt;="&amp;'Backfill Report'!$AE$4)</f>
        <v>0</v>
      </c>
      <c r="AM6" s="856" t="s">
        <v>73</v>
      </c>
      <c r="AN6" s="856" t="s">
        <v>184</v>
      </c>
      <c r="AO6" s="856" t="s">
        <v>211</v>
      </c>
      <c r="AP6" s="856" t="s">
        <v>216</v>
      </c>
      <c r="AQ6" s="856" t="s">
        <v>232</v>
      </c>
      <c r="AR6" s="856"/>
    </row>
    <row r="7" spans="1:44" ht="28.5" x14ac:dyDescent="0.45">
      <c r="A7" s="121"/>
      <c r="B7" s="178">
        <v>2</v>
      </c>
      <c r="C7" s="134" t="s">
        <v>94</v>
      </c>
      <c r="D7" s="174" t="str">
        <f>VLOOKUP(C7,'Transport-DB'!S:W,3,FALSE)</f>
        <v>شرکتی</v>
      </c>
      <c r="E7" s="188" t="str">
        <f>VLOOKUP(C7,'Transport-DB'!S:W,2,FALSE)</f>
        <v>کامیون کمپرسی</v>
      </c>
      <c r="F7" s="175">
        <f>SUMIFS('Transport-DB'!$J:$J,'Transport-DB'!$D:$D,"="&amp;'Backfill Report'!C7,'Transport-DB'!$C:$C,"&gt;="&amp;'Backfill Report'!$F$4,'Transport-DB'!C:C,"&lt;="&amp;'Backfill Report'!$G$4)</f>
        <v>160</v>
      </c>
      <c r="G7" s="136">
        <f>SUMIFS('Transport-DB'!N:N,'Transport-DB'!$D:$D,"="&amp;'Backfill Report'!C7,'Transport-DB'!$C:$C,"&gt;="&amp;'Backfill Report'!$F$4,'Transport-DB'!C:C,"&lt;="&amp;'Backfill Report'!$G$4)+SUMIFS('Transport-DB'!O:O,'Transport-DB'!$D:$D,"="&amp;'Backfill Report'!C7,'Transport-DB'!$C:$C,"&gt;="&amp;'Backfill Report'!$F$4,'Transport-DB'!C:C,"&lt;="&amp;'Backfill Report'!$G$4)+SUMIFS('Transport-DB'!P:P,'Transport-DB'!$D:$D,"="&amp;'Backfill Report'!C7,'Transport-DB'!$C:$C,"&gt;="&amp;'Backfill Report'!$F$4,'Transport-DB'!C:C,"&lt;="&amp;'Backfill Report'!$G$4)</f>
        <v>1064</v>
      </c>
      <c r="H7" s="175">
        <f>SUMIFS('Transport-DB'!$J:$J,'Transport-DB'!$D:$D,"="&amp;'Backfill Report'!C7,'Transport-DB'!$C:$C,"&gt;="&amp;'Backfill Report'!$H$4,'Transport-DB'!C:C,"&lt;="&amp;'Backfill Report'!$I$4)</f>
        <v>559</v>
      </c>
      <c r="I7" s="136">
        <f>SUMIFS('Transport-DB'!N:N,'Transport-DB'!$D:$D,"="&amp;'Backfill Report'!C7,'Transport-DB'!$C:$C,"&gt;="&amp;'Backfill Report'!$H$4,'Transport-DB'!C:C,"&lt;="&amp;'Backfill Report'!$I$4)+SUMIFS('Transport-DB'!O:O,'Transport-DB'!$D:$D,"="&amp;'Backfill Report'!C7,'Transport-DB'!$C:$C,"&gt;="&amp;'Backfill Report'!$H$4,'Transport-DB'!C:C,"&lt;="&amp;'Backfill Report'!$I$4)+SUMIFS('Transport-DB'!P:P,'Transport-DB'!$D:$D,"="&amp;'Backfill Report'!C7,'Transport-DB'!$C:$C,"&gt;="&amp;'Backfill Report'!$H$4,'Transport-DB'!C:C,"&lt;="&amp;'Backfill Report'!$I$4)</f>
        <v>3717.3499999999995</v>
      </c>
      <c r="J7" s="175">
        <f>SUMIFS('Transport-DB'!$J:$J,'Transport-DB'!$D:$D,"="&amp;'Backfill Report'!C7,'Transport-DB'!$C:$C,"&gt;="&amp;'Backfill Report'!$J$4,'Transport-DB'!C:C,"&lt;="&amp;'Backfill Report'!$K$4)</f>
        <v>666</v>
      </c>
      <c r="K7" s="136">
        <f>SUMIFS('Transport-DB'!N:N,'Transport-DB'!$D:$D,"="&amp;'Backfill Report'!C7,'Transport-DB'!$C:$C,"&gt;="&amp;'Backfill Report'!$J$4,'Transport-DB'!C:C,"&lt;="&amp;'Backfill Report'!$K$4)+SUMIFS('Transport-DB'!O:O,'Transport-DB'!$D:$D,"="&amp;'Backfill Report'!C7,'Transport-DB'!$C:$C,"&gt;="&amp;'Backfill Report'!$J$4,'Transport-DB'!C:C,"&lt;="&amp;'Backfill Report'!$K$4)+SUMIFS('Transport-DB'!P:P,'Transport-DB'!$D:$D,"="&amp;'Backfill Report'!C7,'Transport-DB'!$C:$C,"&gt;="&amp;'Backfill Report'!$J$4,'Transport-DB'!C:C,"&lt;="&amp;'Backfill Report'!$K$4)</f>
        <v>4428.8999999999996</v>
      </c>
      <c r="L7" s="175">
        <f>SUMIFS('Transport-DB'!J:J,'Transport-DB'!D:D,"="&amp;'Backfill Report'!C7,'Transport-DB'!C:C,"&gt;="&amp;'Backfill Report'!$L$4,'Transport-DB'!C:C,"&lt;="&amp;'Backfill Report'!$M$4)</f>
        <v>383</v>
      </c>
      <c r="M7" s="136">
        <f>SUMIFS('Transport-DB'!N:N,'Transport-DB'!$D:$D,"="&amp;'Backfill Report'!C7,'Transport-DB'!$C:$C,"&gt;="&amp;'Backfill Report'!$L$4,'Transport-DB'!C:C,"&lt;="&amp;'Backfill Report'!$M$4)+SUMIFS('Transport-DB'!O:O,'Transport-DB'!$D:$D,"="&amp;'Backfill Report'!C7,'Transport-DB'!$C:$C,"&gt;="&amp;'Backfill Report'!$L$4,'Transport-DB'!C:C,"&lt;="&amp;'Backfill Report'!$M$4)+SUMIFS('Transport-DB'!P:P,'Transport-DB'!$D:$D,"="&amp;'Backfill Report'!C7,'Transport-DB'!$C:$C,"&gt;="&amp;'Backfill Report'!$L$4,'Transport-DB'!C:C,"&lt;="&amp;'Backfill Report'!$M$4)</f>
        <v>2262.9950000000003</v>
      </c>
      <c r="N7" s="175">
        <f>SUMIFS('Transport-DB'!$J:$J,'Transport-DB'!$D:$D,"="&amp;'Backfill Report'!C7,'Transport-DB'!$C:$C,"&gt;="&amp;'Backfill Report'!$N$4,'Transport-DB'!C:C,"&lt;="&amp;'Backfill Report'!$O$4)</f>
        <v>361</v>
      </c>
      <c r="O7" s="136">
        <f>SUMIFS('Transport-DB'!N:N,'Transport-DB'!$D:$D,"="&amp;'Backfill Report'!C7,'Transport-DB'!$C:$C,"&gt;="&amp;'Backfill Report'!$N$4,'Transport-DB'!C:C,"&lt;="&amp;'Backfill Report'!$O$4)+SUMIFS('Transport-DB'!O:O,'Transport-DB'!$D:$D,"="&amp;'Backfill Report'!C7,'Transport-DB'!$C:$C,"&gt;="&amp;'Backfill Report'!$N$4,'Transport-DB'!C:C,"&lt;="&amp;'Backfill Report'!$O$4)+SUMIFS('Transport-DB'!P:P,'Transport-DB'!$D:$D,"="&amp;'Backfill Report'!C7,'Transport-DB'!$C:$C,"&gt;="&amp;'Backfill Report'!$N$4,'Transport-DB'!C:C,"&lt;="&amp;'Backfill Report'!$O$4)</f>
        <v>1934.4849999999999</v>
      </c>
      <c r="P7" s="175">
        <f>SUMIFS('Transport-DB'!$J:$J,'Transport-DB'!$D:$D,"="&amp;'Backfill Report'!C7,'Transport-DB'!$C:$C,"&gt;="&amp;'Backfill Report'!$P$4,'Transport-DB'!C:C,"&lt;="&amp;'Backfill Report'!$Q$4)</f>
        <v>246</v>
      </c>
      <c r="Q7" s="136">
        <f>SUMIFS('Transport-DB'!N:N,'Transport-DB'!$D:$D,"="&amp;'Backfill Report'!C7,'Transport-DB'!$C:$C,"&gt;="&amp;'Backfill Report'!$P$4,'Transport-DB'!C:C,"&lt;="&amp;'Backfill Report'!$Q$4)+SUMIFS('Transport-DB'!O:O,'Transport-DB'!$D:$D,"="&amp;'Backfill Report'!C7,'Transport-DB'!$C:$C,"&gt;="&amp;'Backfill Report'!$P$4,'Transport-DB'!C:C,"&lt;="&amp;'Backfill Report'!$Q$4)+SUMIFS('Transport-DB'!P:P,'Transport-DB'!$D:$D,"="&amp;'Backfill Report'!C7,'Transport-DB'!$C:$C,"&gt;="&amp;'Backfill Report'!$P$4,'Transport-DB'!C:C,"&lt;="&amp;'Backfill Report'!$Q$4)</f>
        <v>1291.4299999999998</v>
      </c>
      <c r="R7" s="175">
        <f>SUMIFS('Transport-DB'!$J:$J,'Transport-DB'!$D:$D,"="&amp;'Backfill Report'!C7,'Transport-DB'!$C:$C,"&gt;="&amp;'Backfill Report'!$R$4,'Transport-DB'!C:C,"&lt;="&amp;'Backfill Report'!$S$4)</f>
        <v>350</v>
      </c>
      <c r="S7" s="136">
        <f>SUMIFS('Transport-DB'!N:N,'Transport-DB'!$D:$D,"="&amp;'Backfill Report'!C7,'Transport-DB'!$C:$C,"&gt;="&amp;'Backfill Report'!$R$4,'Transport-DB'!C:C,"&lt;="&amp;'Backfill Report'!$S$4)+SUMIFS('Transport-DB'!O:O,'Transport-DB'!$D:$D,"="&amp;'Backfill Report'!C7,'Transport-DB'!$C:$C,"&gt;="&amp;'Backfill Report'!$R$4,'Transport-DB'!C:C,"&lt;="&amp;'Backfill Report'!$S$4)+SUMIFS('Transport-DB'!P:P,'Transport-DB'!$D:$D,"="&amp;'Backfill Report'!C7,'Transport-DB'!$C:$C,"&gt;="&amp;'Backfill Report'!$R$4,'Transport-DB'!C:C,"&lt;="&amp;'Backfill Report'!$S$4)</f>
        <v>2523.6749999999997</v>
      </c>
      <c r="T7" s="175">
        <f>SUMIFS('Transport-DB'!$J:$J,'Transport-DB'!$D:$D,"="&amp;'Backfill Report'!C7,'Transport-DB'!$C:$C,"&gt;="&amp;'Backfill Report'!$T$4,'Transport-DB'!C:C,"&lt;="&amp;'Backfill Report'!$U$4)</f>
        <v>565</v>
      </c>
      <c r="U7" s="136">
        <f>SUMIFS('Transport-DB'!N:N,'Transport-DB'!$D:$D,"="&amp;'Backfill Report'!C7,'Transport-DB'!$C:$C,"&gt;="&amp;'Backfill Report'!$T$4,'Transport-DB'!C:C,"&lt;="&amp;'Backfill Report'!$U$4)+SUMIFS('Transport-DB'!O:O,'Transport-DB'!$D:$D,"="&amp;'Backfill Report'!C7,'Transport-DB'!$C:$C,"&gt;="&amp;'Backfill Report'!$T$4,'Transport-DB'!C:C,"&lt;="&amp;'Backfill Report'!$U$4)+SUMIFS('Transport-DB'!P:P,'Transport-DB'!$D:$D,"="&amp;'Backfill Report'!C7,'Transport-DB'!$C:$C,"&gt;="&amp;'Backfill Report'!$T$4,'Transport-DB'!C:C,"&lt;="&amp;'Backfill Report'!$U$4)</f>
        <v>4236.7150000000001</v>
      </c>
      <c r="V7" s="175">
        <f>SUMIFS('Transport-DB'!$J:$J,'Transport-DB'!$D:$D,"="&amp;'Backfill Report'!C7,'Transport-DB'!$C:$C,"&gt;="&amp;'Backfill Report'!$V$4,'Transport-DB'!C:C,"&lt;="&amp;'Backfill Report'!$W$4)</f>
        <v>327</v>
      </c>
      <c r="W7" s="136">
        <f>SUMIFS('Transport-DB'!N:N,'Transport-DB'!$D:$D,"="&amp;'Backfill Report'!C7,'Transport-DB'!$C:$C,"&gt;="&amp;'Backfill Report'!$V$4,'Transport-DB'!C:C,"&lt;="&amp;'Backfill Report'!$W$4)+SUMIFS('Transport-DB'!O:O,'Transport-DB'!$D:$D,"="&amp;'Backfill Report'!C7,'Transport-DB'!$C:$C,"&gt;="&amp;'Backfill Report'!$V$4,'Transport-DB'!C:C,"&lt;="&amp;'Backfill Report'!$W$4)+SUMIFS('Transport-DB'!P:P,'Transport-DB'!$D:$D,"="&amp;'Backfill Report'!C7,'Transport-DB'!$C:$C,"&gt;="&amp;'Backfill Report'!$V$4,'Transport-DB'!C:C,"&lt;="&amp;'Backfill Report'!$W$4)</f>
        <v>1351.28</v>
      </c>
      <c r="X7" s="175">
        <f>SUMIFS('Transport-DB'!$J:$J,'Transport-DB'!$D:$D,"="&amp;'Backfill Report'!C7,'Transport-DB'!$C:$C,"&gt;="&amp;'Backfill Report'!$X$4,'Transport-DB'!C:C,"&lt;="&amp;'Backfill Report'!$Y$4)</f>
        <v>0</v>
      </c>
      <c r="Y7" s="136">
        <f>SUMIFS('Transport-DB'!N:N,'Transport-DB'!$D:$D,"="&amp;'Backfill Report'!C7,'Transport-DB'!$C:$C,"&gt;="&amp;'Backfill Report'!$X$4,'Transport-DB'!C:C,"&lt;="&amp;'Backfill Report'!$Y$4)+SUMIFS('Transport-DB'!O:O,'Transport-DB'!$D:$D,"="&amp;'Backfill Report'!C7,'Transport-DB'!$C:$C,"&gt;="&amp;'Backfill Report'!$X$4,'Transport-DB'!C:C,"&lt;="&amp;'Backfill Report'!$Y$4)+SUMIFS('Transport-DB'!P:P,'Transport-DB'!$D:$D,"="&amp;'Backfill Report'!C7,'Transport-DB'!$C:$C,"&gt;="&amp;'Backfill Report'!$X$4,'Transport-DB'!C:C,"&lt;="&amp;'Backfill Report'!$Y$4)</f>
        <v>0</v>
      </c>
      <c r="Z7" s="175">
        <f>SUMIFS('Transport-DB'!$J:$J,'Transport-DB'!$D:$D,"="&amp;'Backfill Report'!C7,'Transport-DB'!$C:$C,"&gt;="&amp;'Backfill Report'!$Z$4,'Transport-DB'!C:C,"&lt;="&amp;'Backfill Report'!$AA$4)</f>
        <v>0</v>
      </c>
      <c r="AA7" s="136">
        <f>SUMIFS('Transport-DB'!N:N,'Transport-DB'!$D:$D,"="&amp;'Backfill Report'!C7,'Transport-DB'!$C:$C,"&gt;="&amp;'Backfill Report'!$Z$4,'Transport-DB'!C:C,"&lt;="&amp;'Backfill Report'!$AA$4)+SUMIFS('Transport-DB'!O:O,'Transport-DB'!$D:$D,"="&amp;'Backfill Report'!C7,'Transport-DB'!$C:$C,"&gt;="&amp;'Backfill Report'!$Z$4,'Transport-DB'!C:C,"&lt;="&amp;'Backfill Report'!$AA$4)+SUMIFS('Transport-DB'!P:P,'Transport-DB'!$D:$D,"="&amp;'Backfill Report'!C7,'Transport-DB'!$C:$C,"&gt;="&amp;'Backfill Report'!$Z$4,'Transport-DB'!C:C,"&lt;="&amp;'Backfill Report'!$AA$4)</f>
        <v>0</v>
      </c>
      <c r="AB7" s="175">
        <f>SUMIFS('Transport-DB'!$J:$J,'Transport-DB'!$D:$D,"="&amp;'Backfill Report'!C7,'Transport-DB'!$C:$C,"&gt;="&amp;'Backfill Report'!$AB$4,'Transport-DB'!C:C,"&lt;="&amp;'Backfill Report'!$AC$4)</f>
        <v>0</v>
      </c>
      <c r="AC7" s="136">
        <f>SUMIFS('Transport-DB'!N:N,'Transport-DB'!$D:$D,"="&amp;'Backfill Report'!C7,'Transport-DB'!$C:$C,"&gt;="&amp;'Backfill Report'!$AB$4,'Transport-DB'!C:C,"&lt;="&amp;'Backfill Report'!$AC$4)+SUMIFS('Transport-DB'!O:O,'Transport-DB'!$D:$D,"="&amp;'Backfill Report'!C7,'Transport-DB'!$C:$C,"&gt;="&amp;'Backfill Report'!$AB$4,'Transport-DB'!C:C,"&lt;="&amp;'Backfill Report'!$AC$4)+SUMIFS('Transport-DB'!P:P,'Transport-DB'!$D:$D,"="&amp;'Backfill Report'!C7,'Transport-DB'!$C:$C,"&gt;="&amp;'Backfill Report'!$AB$4,'Transport-DB'!C:C,"&lt;="&amp;'Backfill Report'!$AC$4)</f>
        <v>0</v>
      </c>
      <c r="AD7" s="175">
        <f>SUMIFS('Transport-DB'!$J:$J,'Transport-DB'!$D:$D,"="&amp;'Backfill Report'!C7,'Transport-DB'!$C:$C,"&gt;="&amp;'Backfill Report'!$AD$4,'Transport-DB'!C:C,"&lt;="&amp;'Backfill Report'!$AE$4)</f>
        <v>0</v>
      </c>
      <c r="AE7" s="136">
        <f>SUMIFS('Transport-DB'!N:N,'Transport-DB'!$D:$D,"="&amp;'Backfill Report'!C7,'Transport-DB'!$C:$C,"&gt;="&amp;'Backfill Report'!$AD$4,'Transport-DB'!C:C,"&lt;="&amp;'Backfill Report'!$AE$4)+SUMIFS('Transport-DB'!O:O,'Transport-DB'!$D:$D,"="&amp;'Backfill Report'!C7,'Transport-DB'!$C:$C,"&gt;="&amp;'Backfill Report'!$AD$4,'Transport-DB'!C:C,"&lt;="&amp;'Backfill Report'!$AE$4)+SUMIFS('Transport-DB'!P:P,'Transport-DB'!$D:$D,"="&amp;'Backfill Report'!C7,'Transport-DB'!$C:$C,"&gt;="&amp;'Backfill Report'!$AD$4,'Transport-DB'!C:C,"&lt;="&amp;'Backfill Report'!$AE$4)</f>
        <v>0</v>
      </c>
      <c r="AM7" s="856"/>
      <c r="AN7" s="856"/>
      <c r="AO7" s="856"/>
      <c r="AP7" s="856"/>
      <c r="AQ7" s="252">
        <v>45464</v>
      </c>
      <c r="AR7" s="252">
        <v>45494</v>
      </c>
    </row>
    <row r="8" spans="1:44" ht="28.5" x14ac:dyDescent="0.45">
      <c r="A8" s="121"/>
      <c r="B8" s="178">
        <v>3</v>
      </c>
      <c r="C8" s="134" t="s">
        <v>116</v>
      </c>
      <c r="D8" s="174" t="str">
        <f>VLOOKUP(C8,'Transport-DB'!S:W,3,FALSE)</f>
        <v>شرکتی</v>
      </c>
      <c r="E8" s="188" t="str">
        <f>VLOOKUP(C8,'Transport-DB'!S:W,2,FALSE)</f>
        <v>کامیون کمپرسی</v>
      </c>
      <c r="F8" s="175">
        <f>SUMIFS('Transport-DB'!$J:$J,'Transport-DB'!$D:$D,"="&amp;'Backfill Report'!C8,'Transport-DB'!$C:$C,"&gt;="&amp;'Backfill Report'!$F$4,'Transport-DB'!C:C,"&lt;="&amp;'Backfill Report'!$G$4)</f>
        <v>92</v>
      </c>
      <c r="G8" s="136">
        <f>SUMIFS('Transport-DB'!N:N,'Transport-DB'!$D:$D,"="&amp;'Backfill Report'!C8,'Transport-DB'!$C:$C,"&gt;="&amp;'Backfill Report'!$F$4,'Transport-DB'!C:C,"&lt;="&amp;'Backfill Report'!$G$4)+SUMIFS('Transport-DB'!O:O,'Transport-DB'!$D:$D,"="&amp;'Backfill Report'!C8,'Transport-DB'!$C:$C,"&gt;="&amp;'Backfill Report'!$F$4,'Transport-DB'!C:C,"&lt;="&amp;'Backfill Report'!$G$4)+SUMIFS('Transport-DB'!P:P,'Transport-DB'!$D:$D,"="&amp;'Backfill Report'!C8,'Transport-DB'!$C:$C,"&gt;="&amp;'Backfill Report'!$F$4,'Transport-DB'!C:C,"&lt;="&amp;'Backfill Report'!$G$4)</f>
        <v>611.80000000000007</v>
      </c>
      <c r="H8" s="175">
        <f>SUMIFS('Transport-DB'!$J:$J,'Transport-DB'!$D:$D,"="&amp;'Backfill Report'!C8,'Transport-DB'!$C:$C,"&gt;="&amp;'Backfill Report'!$H$4,'Transport-DB'!C:C,"&lt;="&amp;'Backfill Report'!$I$4)</f>
        <v>522</v>
      </c>
      <c r="I8" s="136">
        <f>SUMIFS('Transport-DB'!N:N,'Transport-DB'!$D:$D,"="&amp;'Backfill Report'!C8,'Transport-DB'!$C:$C,"&gt;="&amp;'Backfill Report'!$H$4,'Transport-DB'!C:C,"&lt;="&amp;'Backfill Report'!$I$4)+SUMIFS('Transport-DB'!O:O,'Transport-DB'!$D:$D,"="&amp;'Backfill Report'!C8,'Transport-DB'!$C:$C,"&gt;="&amp;'Backfill Report'!$H$4,'Transport-DB'!C:C,"&lt;="&amp;'Backfill Report'!$I$4)+SUMIFS('Transport-DB'!P:P,'Transport-DB'!$D:$D,"="&amp;'Backfill Report'!C8,'Transport-DB'!$C:$C,"&gt;="&amp;'Backfill Report'!$H$4,'Transport-DB'!C:C,"&lt;="&amp;'Backfill Report'!$I$4)</f>
        <v>3471.2999999999997</v>
      </c>
      <c r="J8" s="175">
        <f>SUMIFS('Transport-DB'!$J:$J,'Transport-DB'!$D:$D,"="&amp;'Backfill Report'!C8,'Transport-DB'!$C:$C,"&gt;="&amp;'Backfill Report'!$J$4,'Transport-DB'!C:C,"&lt;="&amp;'Backfill Report'!$K$4)</f>
        <v>820</v>
      </c>
      <c r="K8" s="136">
        <f>SUMIFS('Transport-DB'!N:N,'Transport-DB'!$D:$D,"="&amp;'Backfill Report'!C8,'Transport-DB'!$C:$C,"&gt;="&amp;'Backfill Report'!$J$4,'Transport-DB'!C:C,"&lt;="&amp;'Backfill Report'!$K$4)+SUMIFS('Transport-DB'!O:O,'Transport-DB'!$D:$D,"="&amp;'Backfill Report'!C8,'Transport-DB'!$C:$C,"&gt;="&amp;'Backfill Report'!$J$4,'Transport-DB'!C:C,"&lt;="&amp;'Backfill Report'!$K$4)+SUMIFS('Transport-DB'!P:P,'Transport-DB'!$D:$D,"="&amp;'Backfill Report'!C8,'Transport-DB'!$C:$C,"&gt;="&amp;'Backfill Report'!$J$4,'Transport-DB'!C:C,"&lt;="&amp;'Backfill Report'!$K$4)</f>
        <v>5453</v>
      </c>
      <c r="L8" s="175">
        <f>SUMIFS('Transport-DB'!J:J,'Transport-DB'!D:D,"="&amp;'Backfill Report'!C8,'Transport-DB'!C:C,"&gt;="&amp;'Backfill Report'!$L$4,'Transport-DB'!C:C,"&lt;="&amp;'Backfill Report'!$M$4)</f>
        <v>820</v>
      </c>
      <c r="M8" s="136">
        <f>SUMIFS('Transport-DB'!N:N,'Transport-DB'!$D:$D,"="&amp;'Backfill Report'!C8,'Transport-DB'!$C:$C,"&gt;="&amp;'Backfill Report'!$L$4,'Transport-DB'!C:C,"&lt;="&amp;'Backfill Report'!$M$4)+SUMIFS('Transport-DB'!O:O,'Transport-DB'!$D:$D,"="&amp;'Backfill Report'!C8,'Transport-DB'!$C:$C,"&gt;="&amp;'Backfill Report'!$L$4,'Transport-DB'!C:C,"&lt;="&amp;'Backfill Report'!$M$4)+SUMIFS('Transport-DB'!P:P,'Transport-DB'!$D:$D,"="&amp;'Backfill Report'!C8,'Transport-DB'!$C:$C,"&gt;="&amp;'Backfill Report'!$L$4,'Transport-DB'!C:C,"&lt;="&amp;'Backfill Report'!$M$4)</f>
        <v>4846.5200000000004</v>
      </c>
      <c r="N8" s="175">
        <f>SUMIFS('Transport-DB'!$J:$J,'Transport-DB'!$D:$D,"="&amp;'Backfill Report'!C8,'Transport-DB'!$C:$C,"&gt;="&amp;'Backfill Report'!$N$4,'Transport-DB'!C:C,"&lt;="&amp;'Backfill Report'!$O$4)</f>
        <v>438</v>
      </c>
      <c r="O8" s="136">
        <f>SUMIFS('Transport-DB'!N:N,'Transport-DB'!$D:$D,"="&amp;'Backfill Report'!C8,'Transport-DB'!$C:$C,"&gt;="&amp;'Backfill Report'!$N$4,'Transport-DB'!C:C,"&lt;="&amp;'Backfill Report'!$O$4)+SUMIFS('Transport-DB'!O:O,'Transport-DB'!$D:$D,"="&amp;'Backfill Report'!C8,'Transport-DB'!$C:$C,"&gt;="&amp;'Backfill Report'!$N$4,'Transport-DB'!C:C,"&lt;="&amp;'Backfill Report'!$O$4)+SUMIFS('Transport-DB'!P:P,'Transport-DB'!$D:$D,"="&amp;'Backfill Report'!C8,'Transport-DB'!$C:$C,"&gt;="&amp;'Backfill Report'!$N$4,'Transport-DB'!C:C,"&lt;="&amp;'Backfill Report'!$O$4)</f>
        <v>1272.81</v>
      </c>
      <c r="P8" s="175">
        <f>SUMIFS('Transport-DB'!$J:$J,'Transport-DB'!$D:$D,"="&amp;'Backfill Report'!C8,'Transport-DB'!$C:$C,"&gt;="&amp;'Backfill Report'!$P$4,'Transport-DB'!C:C,"&lt;="&amp;'Backfill Report'!$Q$4)</f>
        <v>294</v>
      </c>
      <c r="Q8" s="136">
        <f>SUMIFS('Transport-DB'!N:N,'Transport-DB'!$D:$D,"="&amp;'Backfill Report'!C8,'Transport-DB'!$C:$C,"&gt;="&amp;'Backfill Report'!$P$4,'Transport-DB'!C:C,"&lt;="&amp;'Backfill Report'!$Q$4)+SUMIFS('Transport-DB'!O:O,'Transport-DB'!$D:$D,"="&amp;'Backfill Report'!C8,'Transport-DB'!$C:$C,"&gt;="&amp;'Backfill Report'!$P$4,'Transport-DB'!C:C,"&lt;="&amp;'Backfill Report'!$Q$4)+SUMIFS('Transport-DB'!P:P,'Transport-DB'!$D:$D,"="&amp;'Backfill Report'!C8,'Transport-DB'!$C:$C,"&gt;="&amp;'Backfill Report'!$P$4,'Transport-DB'!C:C,"&lt;="&amp;'Backfill Report'!$Q$4)</f>
        <v>1208.6374999999998</v>
      </c>
      <c r="R8" s="175">
        <f>SUMIFS('Transport-DB'!$J:$J,'Transport-DB'!$D:$D,"="&amp;'Backfill Report'!C8,'Transport-DB'!$C:$C,"&gt;="&amp;'Backfill Report'!$R$4,'Transport-DB'!C:C,"&lt;="&amp;'Backfill Report'!$S$4)</f>
        <v>558</v>
      </c>
      <c r="S8" s="136">
        <f>SUMIFS('Transport-DB'!N:N,'Transport-DB'!$D:$D,"="&amp;'Backfill Report'!C8,'Transport-DB'!$C:$C,"&gt;="&amp;'Backfill Report'!$R$4,'Transport-DB'!C:C,"&lt;="&amp;'Backfill Report'!$S$4)+SUMIFS('Transport-DB'!O:O,'Transport-DB'!$D:$D,"="&amp;'Backfill Report'!C8,'Transport-DB'!$C:$C,"&gt;="&amp;'Backfill Report'!$R$4,'Transport-DB'!C:C,"&lt;="&amp;'Backfill Report'!$S$4)+SUMIFS('Transport-DB'!P:P,'Transport-DB'!$D:$D,"="&amp;'Backfill Report'!C8,'Transport-DB'!$C:$C,"&gt;="&amp;'Backfill Report'!$R$4,'Transport-DB'!C:C,"&lt;="&amp;'Backfill Report'!$S$4)</f>
        <v>3479.6125000000002</v>
      </c>
      <c r="T8" s="175">
        <f>SUMIFS('Transport-DB'!$J:$J,'Transport-DB'!$D:$D,"="&amp;'Backfill Report'!C8,'Transport-DB'!$C:$C,"&gt;="&amp;'Backfill Report'!$T$4,'Transport-DB'!C:C,"&lt;="&amp;'Backfill Report'!$U$4)</f>
        <v>472</v>
      </c>
      <c r="U8" s="136">
        <f>SUMIFS('Transport-DB'!N:N,'Transport-DB'!$D:$D,"="&amp;'Backfill Report'!C8,'Transport-DB'!$C:$C,"&gt;="&amp;'Backfill Report'!$T$4,'Transport-DB'!C:C,"&lt;="&amp;'Backfill Report'!$U$4)+SUMIFS('Transport-DB'!O:O,'Transport-DB'!$D:$D,"="&amp;'Backfill Report'!C8,'Transport-DB'!$C:$C,"&gt;="&amp;'Backfill Report'!$T$4,'Transport-DB'!C:C,"&lt;="&amp;'Backfill Report'!$U$4)+SUMIFS('Transport-DB'!P:P,'Transport-DB'!$D:$D,"="&amp;'Backfill Report'!C8,'Transport-DB'!$C:$C,"&gt;="&amp;'Backfill Report'!$T$4,'Transport-DB'!C:C,"&lt;="&amp;'Backfill Report'!$U$4)</f>
        <v>2875.4600000000005</v>
      </c>
      <c r="V8" s="175">
        <f>SUMIFS('Transport-DB'!$J:$J,'Transport-DB'!$D:$D,"="&amp;'Backfill Report'!C8,'Transport-DB'!$C:$C,"&gt;="&amp;'Backfill Report'!$V$4,'Transport-DB'!C:C,"&lt;="&amp;'Backfill Report'!$W$4)</f>
        <v>442</v>
      </c>
      <c r="W8" s="136">
        <f>SUMIFS('Transport-DB'!N:N,'Transport-DB'!$D:$D,"="&amp;'Backfill Report'!C8,'Transport-DB'!$C:$C,"&gt;="&amp;'Backfill Report'!$V$4,'Transport-DB'!C:C,"&lt;="&amp;'Backfill Report'!$W$4)+SUMIFS('Transport-DB'!O:O,'Transport-DB'!$D:$D,"="&amp;'Backfill Report'!C8,'Transport-DB'!$C:$C,"&gt;="&amp;'Backfill Report'!$V$4,'Transport-DB'!C:C,"&lt;="&amp;'Backfill Report'!$W$4)+SUMIFS('Transport-DB'!P:P,'Transport-DB'!$D:$D,"="&amp;'Backfill Report'!C8,'Transport-DB'!$C:$C,"&gt;="&amp;'Backfill Report'!$V$4,'Transport-DB'!C:C,"&lt;="&amp;'Backfill Report'!$W$4)</f>
        <v>2452.8525000000004</v>
      </c>
      <c r="X8" s="175">
        <f>SUMIFS('Transport-DB'!$J:$J,'Transport-DB'!$D:$D,"="&amp;'Backfill Report'!C8,'Transport-DB'!$C:$C,"&gt;="&amp;'Backfill Report'!$X$4,'Transport-DB'!C:C,"&lt;="&amp;'Backfill Report'!$Y$4)</f>
        <v>0</v>
      </c>
      <c r="Y8" s="136">
        <f>SUMIFS('Transport-DB'!N:N,'Transport-DB'!$D:$D,"="&amp;'Backfill Report'!C8,'Transport-DB'!$C:$C,"&gt;="&amp;'Backfill Report'!$X$4,'Transport-DB'!C:C,"&lt;="&amp;'Backfill Report'!$Y$4)+SUMIFS('Transport-DB'!O:O,'Transport-DB'!$D:$D,"="&amp;'Backfill Report'!C8,'Transport-DB'!$C:$C,"&gt;="&amp;'Backfill Report'!$X$4,'Transport-DB'!C:C,"&lt;="&amp;'Backfill Report'!$Y$4)+SUMIFS('Transport-DB'!P:P,'Transport-DB'!$D:$D,"="&amp;'Backfill Report'!C8,'Transport-DB'!$C:$C,"&gt;="&amp;'Backfill Report'!$X$4,'Transport-DB'!C:C,"&lt;="&amp;'Backfill Report'!$Y$4)</f>
        <v>0</v>
      </c>
      <c r="Z8" s="175">
        <f>SUMIFS('Transport-DB'!$J:$J,'Transport-DB'!$D:$D,"="&amp;'Backfill Report'!C8,'Transport-DB'!$C:$C,"&gt;="&amp;'Backfill Report'!$Z$4,'Transport-DB'!C:C,"&lt;="&amp;'Backfill Report'!$AA$4)</f>
        <v>0</v>
      </c>
      <c r="AA8" s="136">
        <f>SUMIFS('Transport-DB'!N:N,'Transport-DB'!$D:$D,"="&amp;'Backfill Report'!C8,'Transport-DB'!$C:$C,"&gt;="&amp;'Backfill Report'!$Z$4,'Transport-DB'!C:C,"&lt;="&amp;'Backfill Report'!$AA$4)+SUMIFS('Transport-DB'!O:O,'Transport-DB'!$D:$D,"="&amp;'Backfill Report'!C8,'Transport-DB'!$C:$C,"&gt;="&amp;'Backfill Report'!$Z$4,'Transport-DB'!C:C,"&lt;="&amp;'Backfill Report'!$AA$4)+SUMIFS('Transport-DB'!P:P,'Transport-DB'!$D:$D,"="&amp;'Backfill Report'!C8,'Transport-DB'!$C:$C,"&gt;="&amp;'Backfill Report'!$Z$4,'Transport-DB'!C:C,"&lt;="&amp;'Backfill Report'!$AA$4)</f>
        <v>0</v>
      </c>
      <c r="AB8" s="175">
        <f>SUMIFS('Transport-DB'!$J:$J,'Transport-DB'!$D:$D,"="&amp;'Backfill Report'!C8,'Transport-DB'!$C:$C,"&gt;="&amp;'Backfill Report'!$AB$4,'Transport-DB'!C:C,"&lt;="&amp;'Backfill Report'!$AC$4)</f>
        <v>0</v>
      </c>
      <c r="AC8" s="136">
        <f>SUMIFS('Transport-DB'!N:N,'Transport-DB'!$D:$D,"="&amp;'Backfill Report'!C8,'Transport-DB'!$C:$C,"&gt;="&amp;'Backfill Report'!$AB$4,'Transport-DB'!C:C,"&lt;="&amp;'Backfill Report'!$AC$4)+SUMIFS('Transport-DB'!O:O,'Transport-DB'!$D:$D,"="&amp;'Backfill Report'!C8,'Transport-DB'!$C:$C,"&gt;="&amp;'Backfill Report'!$AB$4,'Transport-DB'!C:C,"&lt;="&amp;'Backfill Report'!$AC$4)+SUMIFS('Transport-DB'!P:P,'Transport-DB'!$D:$D,"="&amp;'Backfill Report'!C8,'Transport-DB'!$C:$C,"&gt;="&amp;'Backfill Report'!$AB$4,'Transport-DB'!C:C,"&lt;="&amp;'Backfill Report'!$AC$4)</f>
        <v>0</v>
      </c>
      <c r="AD8" s="175">
        <f>SUMIFS('Transport-DB'!$J:$J,'Transport-DB'!$D:$D,"="&amp;'Backfill Report'!C8,'Transport-DB'!$C:$C,"&gt;="&amp;'Backfill Report'!$AD$4,'Transport-DB'!C:C,"&lt;="&amp;'Backfill Report'!$AE$4)</f>
        <v>0</v>
      </c>
      <c r="AE8" s="136">
        <f>SUMIFS('Transport-DB'!N:N,'Transport-DB'!$D:$D,"="&amp;'Backfill Report'!C8,'Transport-DB'!$C:$C,"&gt;="&amp;'Backfill Report'!$AD$4,'Transport-DB'!C:C,"&lt;="&amp;'Backfill Report'!$AE$4)+SUMIFS('Transport-DB'!O:O,'Transport-DB'!$D:$D,"="&amp;'Backfill Report'!C8,'Transport-DB'!$C:$C,"&gt;="&amp;'Backfill Report'!$AD$4,'Transport-DB'!C:C,"&lt;="&amp;'Backfill Report'!$AE$4)+SUMIFS('Transport-DB'!P:P,'Transport-DB'!$D:$D,"="&amp;'Backfill Report'!C8,'Transport-DB'!$C:$C,"&gt;="&amp;'Backfill Report'!$AD$4,'Transport-DB'!C:C,"&lt;="&amp;'Backfill Report'!$AE$4)</f>
        <v>0</v>
      </c>
      <c r="AM8" s="856"/>
      <c r="AN8" s="856"/>
      <c r="AO8" s="856"/>
      <c r="AP8" s="856"/>
      <c r="AQ8" s="97" t="s">
        <v>80</v>
      </c>
      <c r="AR8" s="97" t="s">
        <v>231</v>
      </c>
    </row>
    <row r="9" spans="1:44" ht="28.5" hidden="1" x14ac:dyDescent="0.45">
      <c r="A9" s="121"/>
      <c r="B9" s="178">
        <v>4</v>
      </c>
      <c r="C9" s="134" t="s">
        <v>128</v>
      </c>
      <c r="D9" s="174" t="str">
        <f>VLOOKUP(C9,'Transport-DB'!S:W,3,FALSE)</f>
        <v>شرکتی</v>
      </c>
      <c r="E9" s="188" t="str">
        <f>VLOOKUP(C9,'Transport-DB'!S:W,2,FALSE)</f>
        <v>تانکر آب</v>
      </c>
      <c r="F9" s="175">
        <f>SUMIFS('Transport-DB'!$J:$J,'Transport-DB'!$D:$D,"="&amp;'Backfill Report'!C9,'Transport-DB'!$C:$C,"&gt;="&amp;'Backfill Report'!$F$4,'Transport-DB'!C:C,"&lt;="&amp;'Backfill Report'!$G$4)</f>
        <v>0</v>
      </c>
      <c r="G9" s="136">
        <f>SUMIFS('Transport-DB'!N:N,'Transport-DB'!$D:$D,"="&amp;'Backfill Report'!C9,'Transport-DB'!$C:$C,"&gt;="&amp;'Backfill Report'!$F$4,'Transport-DB'!C:C,"&lt;="&amp;'Backfill Report'!$G$4)+SUMIFS('Transport-DB'!O:O,'Transport-DB'!$D:$D,"="&amp;'Backfill Report'!C9,'Transport-DB'!$C:$C,"&gt;="&amp;'Backfill Report'!$F$4,'Transport-DB'!C:C,"&lt;="&amp;'Backfill Report'!$G$4)+SUMIFS('Transport-DB'!P:P,'Transport-DB'!$D:$D,"="&amp;'Backfill Report'!C9,'Transport-DB'!$C:$C,"&gt;="&amp;'Backfill Report'!$F$4,'Transport-DB'!C:C,"&lt;="&amp;'Backfill Report'!$G$4)</f>
        <v>0</v>
      </c>
      <c r="H9" s="175">
        <f>SUMIFS('Transport-DB'!$J:$J,'Transport-DB'!$D:$D,"="&amp;'Backfill Report'!C9,'Transport-DB'!$C:$C,"&gt;="&amp;'Backfill Report'!$H$4,'Transport-DB'!C:C,"&lt;="&amp;'Backfill Report'!$I$4)</f>
        <v>0</v>
      </c>
      <c r="I9" s="136">
        <f>SUMIFS('Transport-DB'!N:N,'Transport-DB'!$D:$D,"="&amp;'Backfill Report'!C9,'Transport-DB'!$C:$C,"&gt;="&amp;'Backfill Report'!$H$4,'Transport-DB'!C:C,"&lt;="&amp;'Backfill Report'!$I$4)+SUMIFS('Transport-DB'!O:O,'Transport-DB'!$D:$D,"="&amp;'Backfill Report'!C9,'Transport-DB'!$C:$C,"&gt;="&amp;'Backfill Report'!$H$4,'Transport-DB'!C:C,"&lt;="&amp;'Backfill Report'!$I$4)+SUMIFS('Transport-DB'!P:P,'Transport-DB'!$D:$D,"="&amp;'Backfill Report'!C9,'Transport-DB'!$C:$C,"&gt;="&amp;'Backfill Report'!$H$4,'Transport-DB'!C:C,"&lt;="&amp;'Backfill Report'!$I$4)</f>
        <v>0</v>
      </c>
      <c r="J9" s="175">
        <f>SUMIFS('Transport-DB'!$J:$J,'Transport-DB'!$D:$D,"="&amp;'Backfill Report'!C9,'Transport-DB'!$C:$C,"&gt;="&amp;'Backfill Report'!$J$4,'Transport-DB'!C:C,"&lt;="&amp;'Backfill Report'!$K$4)</f>
        <v>28</v>
      </c>
      <c r="K9" s="136">
        <f>SUMIFS('Transport-DB'!N:N,'Transport-DB'!$D:$D,"="&amp;'Backfill Report'!C9,'Transport-DB'!$C:$C,"&gt;="&amp;'Backfill Report'!$J$4,'Transport-DB'!C:C,"&lt;="&amp;'Backfill Report'!$K$4)+SUMIFS('Transport-DB'!O:O,'Transport-DB'!$D:$D,"="&amp;'Backfill Report'!C9,'Transport-DB'!$C:$C,"&gt;="&amp;'Backfill Report'!$J$4,'Transport-DB'!C:C,"&lt;="&amp;'Backfill Report'!$K$4)+SUMIFS('Transport-DB'!P:P,'Transport-DB'!$D:$D,"="&amp;'Backfill Report'!C9,'Transport-DB'!$C:$C,"&gt;="&amp;'Backfill Report'!$J$4,'Transport-DB'!C:C,"&lt;="&amp;'Backfill Report'!$K$4)</f>
        <v>330.40000000000003</v>
      </c>
      <c r="L9" s="175">
        <f>SUMIFS('Transport-DB'!J:J,'Transport-DB'!D:D,"="&amp;'Backfill Report'!C9,'Transport-DB'!C:C,"&gt;="&amp;'Backfill Report'!$L$4,'Transport-DB'!C:C,"&lt;="&amp;'Backfill Report'!$M$4)</f>
        <v>33</v>
      </c>
      <c r="M9" s="136">
        <f>SUMIFS('Transport-DB'!N:N,'Transport-DB'!$D:$D,"="&amp;'Backfill Report'!C9,'Transport-DB'!$C:$C,"&gt;="&amp;'Backfill Report'!$L$4,'Transport-DB'!C:C,"&lt;="&amp;'Backfill Report'!$M$4)+SUMIFS('Transport-DB'!O:O,'Transport-DB'!$D:$D,"="&amp;'Backfill Report'!C9,'Transport-DB'!$C:$C,"&gt;="&amp;'Backfill Report'!$L$4,'Transport-DB'!C:C,"&lt;="&amp;'Backfill Report'!$M$4)+SUMIFS('Transport-DB'!P:P,'Transport-DB'!$D:$D,"="&amp;'Backfill Report'!C9,'Transport-DB'!$C:$C,"&gt;="&amp;'Backfill Report'!$L$4,'Transport-DB'!C:C,"&lt;="&amp;'Backfill Report'!$M$4)</f>
        <v>389.40000000000003</v>
      </c>
      <c r="N9" s="175">
        <f>SUMIFS('Transport-DB'!$J:$J,'Transport-DB'!$D:$D,"="&amp;'Backfill Report'!C9,'Transport-DB'!$C:$C,"&gt;="&amp;'Backfill Report'!$N$4,'Transport-DB'!C:C,"&lt;="&amp;'Backfill Report'!$O$4)</f>
        <v>83</v>
      </c>
      <c r="O9" s="136">
        <f>SUMIFS('Transport-DB'!N:N,'Transport-DB'!$D:$D,"="&amp;'Backfill Report'!C9,'Transport-DB'!$C:$C,"&gt;="&amp;'Backfill Report'!$N$4,'Transport-DB'!C:C,"&lt;="&amp;'Backfill Report'!$O$4)+SUMIFS('Transport-DB'!O:O,'Transport-DB'!$D:$D,"="&amp;'Backfill Report'!C9,'Transport-DB'!$C:$C,"&gt;="&amp;'Backfill Report'!$N$4,'Transport-DB'!C:C,"&lt;="&amp;'Backfill Report'!$O$4)+SUMIFS('Transport-DB'!P:P,'Transport-DB'!$D:$D,"="&amp;'Backfill Report'!C9,'Transport-DB'!$C:$C,"&gt;="&amp;'Backfill Report'!$N$4,'Transport-DB'!C:C,"&lt;="&amp;'Backfill Report'!$O$4)</f>
        <v>979.40000000000009</v>
      </c>
      <c r="P9" s="175">
        <f>SUMIFS('Transport-DB'!$J:$J,'Transport-DB'!$D:$D,"="&amp;'Backfill Report'!C9,'Transport-DB'!$C:$C,"&gt;="&amp;'Backfill Report'!$P$4,'Transport-DB'!C:C,"&lt;="&amp;'Backfill Report'!$Q$4)</f>
        <v>84</v>
      </c>
      <c r="Q9" s="136">
        <f>SUMIFS('Transport-DB'!N:N,'Transport-DB'!$D:$D,"="&amp;'Backfill Report'!C9,'Transport-DB'!$C:$C,"&gt;="&amp;'Backfill Report'!$P$4,'Transport-DB'!C:C,"&lt;="&amp;'Backfill Report'!$Q$4)+SUMIFS('Transport-DB'!O:O,'Transport-DB'!$D:$D,"="&amp;'Backfill Report'!C9,'Transport-DB'!$C:$C,"&gt;="&amp;'Backfill Report'!$P$4,'Transport-DB'!C:C,"&lt;="&amp;'Backfill Report'!$Q$4)+SUMIFS('Transport-DB'!P:P,'Transport-DB'!$D:$D,"="&amp;'Backfill Report'!C9,'Transport-DB'!$C:$C,"&gt;="&amp;'Backfill Report'!$P$4,'Transport-DB'!C:C,"&lt;="&amp;'Backfill Report'!$Q$4)</f>
        <v>991.2</v>
      </c>
      <c r="R9" s="175">
        <f>SUMIFS('Transport-DB'!$J:$J,'Transport-DB'!$D:$D,"="&amp;'Backfill Report'!C9,'Transport-DB'!$C:$C,"&gt;="&amp;'Backfill Report'!$R$4,'Transport-DB'!C:C,"&lt;="&amp;'Backfill Report'!$S$4)</f>
        <v>82</v>
      </c>
      <c r="S9" s="136">
        <f>SUMIFS('Transport-DB'!N:N,'Transport-DB'!$D:$D,"="&amp;'Backfill Report'!C9,'Transport-DB'!$C:$C,"&gt;="&amp;'Backfill Report'!$R$4,'Transport-DB'!C:C,"&lt;="&amp;'Backfill Report'!$S$4)+SUMIFS('Transport-DB'!O:O,'Transport-DB'!$D:$D,"="&amp;'Backfill Report'!C9,'Transport-DB'!$C:$C,"&gt;="&amp;'Backfill Report'!$R$4,'Transport-DB'!C:C,"&lt;="&amp;'Backfill Report'!$S$4)+SUMIFS('Transport-DB'!P:P,'Transport-DB'!$D:$D,"="&amp;'Backfill Report'!C9,'Transport-DB'!$C:$C,"&gt;="&amp;'Backfill Report'!$R$4,'Transport-DB'!C:C,"&lt;="&amp;'Backfill Report'!$S$4)</f>
        <v>967.60000000000014</v>
      </c>
      <c r="T9" s="175">
        <f>SUMIFS('Transport-DB'!$J:$J,'Transport-DB'!$D:$D,"="&amp;'Backfill Report'!C9,'Transport-DB'!$C:$C,"&gt;="&amp;'Backfill Report'!$T$4,'Transport-DB'!C:C,"&lt;="&amp;'Backfill Report'!$U$4)</f>
        <v>53</v>
      </c>
      <c r="U9" s="136">
        <f>SUMIFS('Transport-DB'!N:N,'Transport-DB'!$D:$D,"="&amp;'Backfill Report'!C9,'Transport-DB'!$C:$C,"&gt;="&amp;'Backfill Report'!$T$4,'Transport-DB'!C:C,"&lt;="&amp;'Backfill Report'!$U$4)+SUMIFS('Transport-DB'!O:O,'Transport-DB'!$D:$D,"="&amp;'Backfill Report'!C9,'Transport-DB'!$C:$C,"&gt;="&amp;'Backfill Report'!$T$4,'Transport-DB'!C:C,"&lt;="&amp;'Backfill Report'!$U$4)+SUMIFS('Transport-DB'!P:P,'Transport-DB'!$D:$D,"="&amp;'Backfill Report'!C9,'Transport-DB'!$C:$C,"&gt;="&amp;'Backfill Report'!$T$4,'Transport-DB'!C:C,"&lt;="&amp;'Backfill Report'!$U$4)</f>
        <v>625.4000000000002</v>
      </c>
      <c r="V9" s="175">
        <f>SUMIFS('Transport-DB'!$J:$J,'Transport-DB'!$D:$D,"="&amp;'Backfill Report'!C9,'Transport-DB'!$C:$C,"&gt;="&amp;'Backfill Report'!$V$4,'Transport-DB'!C:C,"&lt;="&amp;'Backfill Report'!$W$4)</f>
        <v>58</v>
      </c>
      <c r="W9" s="136">
        <f>SUMIFS('Transport-DB'!N:N,'Transport-DB'!$D:$D,"="&amp;'Backfill Report'!C9,'Transport-DB'!$C:$C,"&gt;="&amp;'Backfill Report'!$V$4,'Transport-DB'!C:C,"&lt;="&amp;'Backfill Report'!$W$4)+SUMIFS('Transport-DB'!O:O,'Transport-DB'!$D:$D,"="&amp;'Backfill Report'!C9,'Transport-DB'!$C:$C,"&gt;="&amp;'Backfill Report'!$V$4,'Transport-DB'!C:C,"&lt;="&amp;'Backfill Report'!$W$4)+SUMIFS('Transport-DB'!P:P,'Transport-DB'!$D:$D,"="&amp;'Backfill Report'!C9,'Transport-DB'!$C:$C,"&gt;="&amp;'Backfill Report'!$V$4,'Transport-DB'!C:C,"&lt;="&amp;'Backfill Report'!$W$4)</f>
        <v>684.40000000000009</v>
      </c>
      <c r="X9" s="175">
        <f>SUMIFS('Transport-DB'!$J:$J,'Transport-DB'!$D:$D,"="&amp;'Backfill Report'!C9,'Transport-DB'!$C:$C,"&gt;="&amp;'Backfill Report'!$X$4,'Transport-DB'!C:C,"&lt;="&amp;'Backfill Report'!$Y$4)</f>
        <v>0</v>
      </c>
      <c r="Y9" s="136">
        <f>SUMIFS('Transport-DB'!N:N,'Transport-DB'!$D:$D,"="&amp;'Backfill Report'!C9,'Transport-DB'!$C:$C,"&gt;="&amp;'Backfill Report'!$X$4,'Transport-DB'!C:C,"&lt;="&amp;'Backfill Report'!$Y$4)+SUMIFS('Transport-DB'!O:O,'Transport-DB'!$D:$D,"="&amp;'Backfill Report'!C9,'Transport-DB'!$C:$C,"&gt;="&amp;'Backfill Report'!$X$4,'Transport-DB'!C:C,"&lt;="&amp;'Backfill Report'!$Y$4)+SUMIFS('Transport-DB'!P:P,'Transport-DB'!$D:$D,"="&amp;'Backfill Report'!C9,'Transport-DB'!$C:$C,"&gt;="&amp;'Backfill Report'!$X$4,'Transport-DB'!C:C,"&lt;="&amp;'Backfill Report'!$Y$4)</f>
        <v>0</v>
      </c>
      <c r="Z9" s="175">
        <f>SUMIFS('Transport-DB'!$J:$J,'Transport-DB'!$D:$D,"="&amp;'Backfill Report'!C9,'Transport-DB'!$C:$C,"&gt;="&amp;'Backfill Report'!$Z$4,'Transport-DB'!C:C,"&lt;="&amp;'Backfill Report'!$AA$4)</f>
        <v>0</v>
      </c>
      <c r="AA9" s="136">
        <f>SUMIFS('Transport-DB'!N:N,'Transport-DB'!$D:$D,"="&amp;'Backfill Report'!C9,'Transport-DB'!$C:$C,"&gt;="&amp;'Backfill Report'!$Z$4,'Transport-DB'!C:C,"&lt;="&amp;'Backfill Report'!$AA$4)+SUMIFS('Transport-DB'!O:O,'Transport-DB'!$D:$D,"="&amp;'Backfill Report'!C9,'Transport-DB'!$C:$C,"&gt;="&amp;'Backfill Report'!$Z$4,'Transport-DB'!C:C,"&lt;="&amp;'Backfill Report'!$AA$4)+SUMIFS('Transport-DB'!P:P,'Transport-DB'!$D:$D,"="&amp;'Backfill Report'!C9,'Transport-DB'!$C:$C,"&gt;="&amp;'Backfill Report'!$Z$4,'Transport-DB'!C:C,"&lt;="&amp;'Backfill Report'!$AA$4)</f>
        <v>0</v>
      </c>
      <c r="AB9" s="175">
        <f>SUMIFS('Transport-DB'!$J:$J,'Transport-DB'!$D:$D,"="&amp;'Backfill Report'!C9,'Transport-DB'!$C:$C,"&gt;="&amp;'Backfill Report'!$AB$4,'Transport-DB'!C:C,"&lt;="&amp;'Backfill Report'!$AC$4)</f>
        <v>0</v>
      </c>
      <c r="AC9" s="136">
        <f>SUMIFS('Transport-DB'!N:N,'Transport-DB'!$D:$D,"="&amp;'Backfill Report'!C9,'Transport-DB'!$C:$C,"&gt;="&amp;'Backfill Report'!$AB$4,'Transport-DB'!C:C,"&lt;="&amp;'Backfill Report'!$AC$4)+SUMIFS('Transport-DB'!O:O,'Transport-DB'!$D:$D,"="&amp;'Backfill Report'!C9,'Transport-DB'!$C:$C,"&gt;="&amp;'Backfill Report'!$AB$4,'Transport-DB'!C:C,"&lt;="&amp;'Backfill Report'!$AC$4)+SUMIFS('Transport-DB'!P:P,'Transport-DB'!$D:$D,"="&amp;'Backfill Report'!C9,'Transport-DB'!$C:$C,"&gt;="&amp;'Backfill Report'!$AB$4,'Transport-DB'!C:C,"&lt;="&amp;'Backfill Report'!$AC$4)</f>
        <v>0</v>
      </c>
      <c r="AD9" s="175">
        <f>SUMIFS('Transport-DB'!$J:$J,'Transport-DB'!$D:$D,"="&amp;'Backfill Report'!C9,'Transport-DB'!$C:$C,"&gt;="&amp;'Backfill Report'!$AD$4,'Transport-DB'!C:C,"&lt;="&amp;'Backfill Report'!$AE$4)</f>
        <v>0</v>
      </c>
      <c r="AE9" s="136">
        <f>SUMIFS('Transport-DB'!N:N,'Transport-DB'!$D:$D,"="&amp;'Backfill Report'!C9,'Transport-DB'!$C:$C,"&gt;="&amp;'Backfill Report'!$AD$4,'Transport-DB'!C:C,"&lt;="&amp;'Backfill Report'!$AE$4)+SUMIFS('Transport-DB'!O:O,'Transport-DB'!$D:$D,"="&amp;'Backfill Report'!C9,'Transport-DB'!$C:$C,"&gt;="&amp;'Backfill Report'!$AD$4,'Transport-DB'!C:C,"&lt;="&amp;'Backfill Report'!$AE$4)+SUMIFS('Transport-DB'!P:P,'Transport-DB'!$D:$D,"="&amp;'Backfill Report'!C9,'Transport-DB'!$C:$C,"&gt;="&amp;'Backfill Report'!$AD$4,'Transport-DB'!C:C,"&lt;="&amp;'Backfill Report'!$AE$4)</f>
        <v>0</v>
      </c>
      <c r="AI9" s="195" t="s">
        <v>139</v>
      </c>
      <c r="AM9" s="97">
        <v>1</v>
      </c>
      <c r="AN9" s="97" t="s">
        <v>91</v>
      </c>
      <c r="AO9" s="97" t="s">
        <v>1</v>
      </c>
      <c r="AP9" s="97" t="s">
        <v>92</v>
      </c>
      <c r="AQ9" s="97">
        <v>513</v>
      </c>
      <c r="AR9" s="97">
        <v>1715.7</v>
      </c>
    </row>
    <row r="10" spans="1:44" ht="28.5" hidden="1" x14ac:dyDescent="0.45">
      <c r="A10" s="121"/>
      <c r="B10" s="178">
        <v>5</v>
      </c>
      <c r="C10" s="134" t="s">
        <v>96</v>
      </c>
      <c r="D10" s="174" t="str">
        <f>VLOOKUP(C10,'Transport-DB'!S:W,3,FALSE)</f>
        <v>شرکتی</v>
      </c>
      <c r="E10" s="188" t="str">
        <f>VLOOKUP(C10,'Transport-DB'!S:W,2,FALSE)</f>
        <v>تانکر آب</v>
      </c>
      <c r="F10" s="175">
        <f>SUMIFS('Transport-DB'!$J:$J,'Transport-DB'!$D:$D,"="&amp;'Backfill Report'!C10,'Transport-DB'!$C:$C,"&gt;="&amp;'Backfill Report'!$F$4,'Transport-DB'!C:C,"&lt;="&amp;'Backfill Report'!$G$4)</f>
        <v>0</v>
      </c>
      <c r="G10" s="136">
        <f>SUMIFS('Transport-DB'!N:N,'Transport-DB'!$D:$D,"="&amp;'Backfill Report'!C10,'Transport-DB'!$C:$C,"&gt;="&amp;'Backfill Report'!$F$4,'Transport-DB'!C:C,"&lt;="&amp;'Backfill Report'!$G$4)+SUMIFS('Transport-DB'!O:O,'Transport-DB'!$D:$D,"="&amp;'Backfill Report'!C10,'Transport-DB'!$C:$C,"&gt;="&amp;'Backfill Report'!$F$4,'Transport-DB'!C:C,"&lt;="&amp;'Backfill Report'!$G$4)+SUMIFS('Transport-DB'!P:P,'Transport-DB'!$D:$D,"="&amp;'Backfill Report'!C10,'Transport-DB'!$C:$C,"&gt;="&amp;'Backfill Report'!$F$4,'Transport-DB'!C:C,"&lt;="&amp;'Backfill Report'!$G$4)</f>
        <v>0</v>
      </c>
      <c r="H10" s="175">
        <f>SUMIFS('Transport-DB'!$J:$J,'Transport-DB'!$D:$D,"="&amp;'Backfill Report'!C10,'Transport-DB'!$C:$C,"&gt;="&amp;'Backfill Report'!$H$4,'Transport-DB'!C:C,"&lt;="&amp;'Backfill Report'!$I$4)</f>
        <v>0</v>
      </c>
      <c r="I10" s="136">
        <f>SUMIFS('Transport-DB'!N:N,'Transport-DB'!$D:$D,"="&amp;'Backfill Report'!C10,'Transport-DB'!$C:$C,"&gt;="&amp;'Backfill Report'!$H$4,'Transport-DB'!C:C,"&lt;="&amp;'Backfill Report'!$I$4)+SUMIFS('Transport-DB'!O:O,'Transport-DB'!$D:$D,"="&amp;'Backfill Report'!C10,'Transport-DB'!$C:$C,"&gt;="&amp;'Backfill Report'!$H$4,'Transport-DB'!C:C,"&lt;="&amp;'Backfill Report'!$I$4)+SUMIFS('Transport-DB'!P:P,'Transport-DB'!$D:$D,"="&amp;'Backfill Report'!C10,'Transport-DB'!$C:$C,"&gt;="&amp;'Backfill Report'!$H$4,'Transport-DB'!C:C,"&lt;="&amp;'Backfill Report'!$I$4)</f>
        <v>0</v>
      </c>
      <c r="J10" s="175">
        <f>SUMIFS('Transport-DB'!$J:$J,'Transport-DB'!$D:$D,"="&amp;'Backfill Report'!C10,'Transport-DB'!$C:$C,"&gt;="&amp;'Backfill Report'!$J$4,'Transport-DB'!C:C,"&lt;="&amp;'Backfill Report'!$K$4)</f>
        <v>29</v>
      </c>
      <c r="K10" s="136">
        <f>SUMIFS('Transport-DB'!N:N,'Transport-DB'!$D:$D,"="&amp;'Backfill Report'!C10,'Transport-DB'!$C:$C,"&gt;="&amp;'Backfill Report'!$J$4,'Transport-DB'!C:C,"&lt;="&amp;'Backfill Report'!$K$4)+SUMIFS('Transport-DB'!O:O,'Transport-DB'!$D:$D,"="&amp;'Backfill Report'!C10,'Transport-DB'!$C:$C,"&gt;="&amp;'Backfill Report'!$J$4,'Transport-DB'!C:C,"&lt;="&amp;'Backfill Report'!$K$4)+SUMIFS('Transport-DB'!P:P,'Transport-DB'!$D:$D,"="&amp;'Backfill Report'!C10,'Transport-DB'!$C:$C,"&gt;="&amp;'Backfill Report'!$J$4,'Transport-DB'!C:C,"&lt;="&amp;'Backfill Report'!$K$4)</f>
        <v>342.20000000000005</v>
      </c>
      <c r="L10" s="175">
        <f>SUMIFS('Transport-DB'!J:J,'Transport-DB'!D:D,"="&amp;'Backfill Report'!C10,'Transport-DB'!C:C,"&gt;="&amp;'Backfill Report'!$L$4,'Transport-DB'!C:C,"&lt;="&amp;'Backfill Report'!$M$4)</f>
        <v>78</v>
      </c>
      <c r="M10" s="136">
        <f>SUMIFS('Transport-DB'!N:N,'Transport-DB'!$D:$D,"="&amp;'Backfill Report'!C10,'Transport-DB'!$C:$C,"&gt;="&amp;'Backfill Report'!$L$4,'Transport-DB'!C:C,"&lt;="&amp;'Backfill Report'!$M$4)+SUMIFS('Transport-DB'!O:O,'Transport-DB'!$D:$D,"="&amp;'Backfill Report'!C10,'Transport-DB'!$C:$C,"&gt;="&amp;'Backfill Report'!$L$4,'Transport-DB'!C:C,"&lt;="&amp;'Backfill Report'!$M$4)+SUMIFS('Transport-DB'!P:P,'Transport-DB'!$D:$D,"="&amp;'Backfill Report'!C10,'Transport-DB'!$C:$C,"&gt;="&amp;'Backfill Report'!$L$4,'Transport-DB'!C:C,"&lt;="&amp;'Backfill Report'!$M$4)</f>
        <v>920.39999999999986</v>
      </c>
      <c r="N10" s="175">
        <f>SUMIFS('Transport-DB'!$J:$J,'Transport-DB'!$D:$D,"="&amp;'Backfill Report'!C10,'Transport-DB'!$C:$C,"&gt;="&amp;'Backfill Report'!$N$4,'Transport-DB'!C:C,"&lt;="&amp;'Backfill Report'!$O$4)</f>
        <v>63</v>
      </c>
      <c r="O10" s="136">
        <f>SUMIFS('Transport-DB'!N:N,'Transport-DB'!$D:$D,"="&amp;'Backfill Report'!C10,'Transport-DB'!$C:$C,"&gt;="&amp;'Backfill Report'!$N$4,'Transport-DB'!C:C,"&lt;="&amp;'Backfill Report'!$O$4)+SUMIFS('Transport-DB'!O:O,'Transport-DB'!$D:$D,"="&amp;'Backfill Report'!C10,'Transport-DB'!$C:$C,"&gt;="&amp;'Backfill Report'!$N$4,'Transport-DB'!C:C,"&lt;="&amp;'Backfill Report'!$O$4)+SUMIFS('Transport-DB'!P:P,'Transport-DB'!$D:$D,"="&amp;'Backfill Report'!C10,'Transport-DB'!$C:$C,"&gt;="&amp;'Backfill Report'!$N$4,'Transport-DB'!C:C,"&lt;="&amp;'Backfill Report'!$O$4)</f>
        <v>743.4</v>
      </c>
      <c r="P10" s="175">
        <f>SUMIFS('Transport-DB'!$J:$J,'Transport-DB'!$D:$D,"="&amp;'Backfill Report'!C10,'Transport-DB'!$C:$C,"&gt;="&amp;'Backfill Report'!$P$4,'Transport-DB'!C:C,"&lt;="&amp;'Backfill Report'!$Q$4)</f>
        <v>75</v>
      </c>
      <c r="Q10" s="136">
        <f>SUMIFS('Transport-DB'!N:N,'Transport-DB'!$D:$D,"="&amp;'Backfill Report'!C10,'Transport-DB'!$C:$C,"&gt;="&amp;'Backfill Report'!$P$4,'Transport-DB'!C:C,"&lt;="&amp;'Backfill Report'!$Q$4)+SUMIFS('Transport-DB'!O:O,'Transport-DB'!$D:$D,"="&amp;'Backfill Report'!C10,'Transport-DB'!$C:$C,"&gt;="&amp;'Backfill Report'!$P$4,'Transport-DB'!C:C,"&lt;="&amp;'Backfill Report'!$Q$4)+SUMIFS('Transport-DB'!P:P,'Transport-DB'!$D:$D,"="&amp;'Backfill Report'!C10,'Transport-DB'!$C:$C,"&gt;="&amp;'Backfill Report'!$P$4,'Transport-DB'!C:C,"&lt;="&amp;'Backfill Report'!$Q$4)</f>
        <v>885.00000000000011</v>
      </c>
      <c r="R10" s="175">
        <f>SUMIFS('Transport-DB'!$J:$J,'Transport-DB'!$D:$D,"="&amp;'Backfill Report'!C10,'Transport-DB'!$C:$C,"&gt;="&amp;'Backfill Report'!$R$4,'Transport-DB'!C:C,"&lt;="&amp;'Backfill Report'!$S$4)</f>
        <v>100</v>
      </c>
      <c r="S10" s="136">
        <f>SUMIFS('Transport-DB'!N:N,'Transport-DB'!$D:$D,"="&amp;'Backfill Report'!C10,'Transport-DB'!$C:$C,"&gt;="&amp;'Backfill Report'!$R$4,'Transport-DB'!C:C,"&lt;="&amp;'Backfill Report'!$S$4)+SUMIFS('Transport-DB'!O:O,'Transport-DB'!$D:$D,"="&amp;'Backfill Report'!C10,'Transport-DB'!$C:$C,"&gt;="&amp;'Backfill Report'!$R$4,'Transport-DB'!C:C,"&lt;="&amp;'Backfill Report'!$S$4)+SUMIFS('Transport-DB'!P:P,'Transport-DB'!$D:$D,"="&amp;'Backfill Report'!C10,'Transport-DB'!$C:$C,"&gt;="&amp;'Backfill Report'!$R$4,'Transport-DB'!C:C,"&lt;="&amp;'Backfill Report'!$S$4)</f>
        <v>1180.0000000000007</v>
      </c>
      <c r="T10" s="175">
        <f>SUMIFS('Transport-DB'!$J:$J,'Transport-DB'!$D:$D,"="&amp;'Backfill Report'!C10,'Transport-DB'!$C:$C,"&gt;="&amp;'Backfill Report'!$T$4,'Transport-DB'!C:C,"&lt;="&amp;'Backfill Report'!$U$4)</f>
        <v>95</v>
      </c>
      <c r="U10" s="136">
        <f>SUMIFS('Transport-DB'!N:N,'Transport-DB'!$D:$D,"="&amp;'Backfill Report'!C10,'Transport-DB'!$C:$C,"&gt;="&amp;'Backfill Report'!$T$4,'Transport-DB'!C:C,"&lt;="&amp;'Backfill Report'!$U$4)+SUMIFS('Transport-DB'!O:O,'Transport-DB'!$D:$D,"="&amp;'Backfill Report'!C10,'Transport-DB'!$C:$C,"&gt;="&amp;'Backfill Report'!$T$4,'Transport-DB'!C:C,"&lt;="&amp;'Backfill Report'!$U$4)+SUMIFS('Transport-DB'!P:P,'Transport-DB'!$D:$D,"="&amp;'Backfill Report'!C10,'Transport-DB'!$C:$C,"&gt;="&amp;'Backfill Report'!$T$4,'Transport-DB'!C:C,"&lt;="&amp;'Backfill Report'!$U$4)</f>
        <v>1121.0000000000002</v>
      </c>
      <c r="V10" s="175">
        <f>SUMIFS('Transport-DB'!$J:$J,'Transport-DB'!$D:$D,"="&amp;'Backfill Report'!C10,'Transport-DB'!$C:$C,"&gt;="&amp;'Backfill Report'!$V$4,'Transport-DB'!C:C,"&lt;="&amp;'Backfill Report'!$W$4)</f>
        <v>38</v>
      </c>
      <c r="W10" s="136">
        <f>SUMIFS('Transport-DB'!N:N,'Transport-DB'!$D:$D,"="&amp;'Backfill Report'!C10,'Transport-DB'!$C:$C,"&gt;="&amp;'Backfill Report'!$V$4,'Transport-DB'!C:C,"&lt;="&amp;'Backfill Report'!$W$4)+SUMIFS('Transport-DB'!O:O,'Transport-DB'!$D:$D,"="&amp;'Backfill Report'!C10,'Transport-DB'!$C:$C,"&gt;="&amp;'Backfill Report'!$V$4,'Transport-DB'!C:C,"&lt;="&amp;'Backfill Report'!$W$4)+SUMIFS('Transport-DB'!P:P,'Transport-DB'!$D:$D,"="&amp;'Backfill Report'!C10,'Transport-DB'!$C:$C,"&gt;="&amp;'Backfill Report'!$V$4,'Transport-DB'!C:C,"&lt;="&amp;'Backfill Report'!$W$4)</f>
        <v>448.4</v>
      </c>
      <c r="X10" s="175">
        <f>SUMIFS('Transport-DB'!$J:$J,'Transport-DB'!$D:$D,"="&amp;'Backfill Report'!C10,'Transport-DB'!$C:$C,"&gt;="&amp;'Backfill Report'!$X$4,'Transport-DB'!C:C,"&lt;="&amp;'Backfill Report'!$Y$4)</f>
        <v>0</v>
      </c>
      <c r="Y10" s="136">
        <f>SUMIFS('Transport-DB'!N:N,'Transport-DB'!$D:$D,"="&amp;'Backfill Report'!C10,'Transport-DB'!$C:$C,"&gt;="&amp;'Backfill Report'!$X$4,'Transport-DB'!C:C,"&lt;="&amp;'Backfill Report'!$Y$4)+SUMIFS('Transport-DB'!O:O,'Transport-DB'!$D:$D,"="&amp;'Backfill Report'!C10,'Transport-DB'!$C:$C,"&gt;="&amp;'Backfill Report'!$X$4,'Transport-DB'!C:C,"&lt;="&amp;'Backfill Report'!$Y$4)+SUMIFS('Transport-DB'!P:P,'Transport-DB'!$D:$D,"="&amp;'Backfill Report'!C10,'Transport-DB'!$C:$C,"&gt;="&amp;'Backfill Report'!$X$4,'Transport-DB'!C:C,"&lt;="&amp;'Backfill Report'!$Y$4)</f>
        <v>0</v>
      </c>
      <c r="Z10" s="175">
        <f>SUMIFS('Transport-DB'!$J:$J,'Transport-DB'!$D:$D,"="&amp;'Backfill Report'!C10,'Transport-DB'!$C:$C,"&gt;="&amp;'Backfill Report'!$Z$4,'Transport-DB'!C:C,"&lt;="&amp;'Backfill Report'!$AA$4)</f>
        <v>0</v>
      </c>
      <c r="AA10" s="136">
        <f>SUMIFS('Transport-DB'!N:N,'Transport-DB'!$D:$D,"="&amp;'Backfill Report'!C10,'Transport-DB'!$C:$C,"&gt;="&amp;'Backfill Report'!$Z$4,'Transport-DB'!C:C,"&lt;="&amp;'Backfill Report'!$AA$4)+SUMIFS('Transport-DB'!O:O,'Transport-DB'!$D:$D,"="&amp;'Backfill Report'!C10,'Transport-DB'!$C:$C,"&gt;="&amp;'Backfill Report'!$Z$4,'Transport-DB'!C:C,"&lt;="&amp;'Backfill Report'!$AA$4)+SUMIFS('Transport-DB'!P:P,'Transport-DB'!$D:$D,"="&amp;'Backfill Report'!C10,'Transport-DB'!$C:$C,"&gt;="&amp;'Backfill Report'!$Z$4,'Transport-DB'!C:C,"&lt;="&amp;'Backfill Report'!$AA$4)</f>
        <v>0</v>
      </c>
      <c r="AB10" s="175">
        <f>SUMIFS('Transport-DB'!$J:$J,'Transport-DB'!$D:$D,"="&amp;'Backfill Report'!C10,'Transport-DB'!$C:$C,"&gt;="&amp;'Backfill Report'!$AB$4,'Transport-DB'!C:C,"&lt;="&amp;'Backfill Report'!$AC$4)</f>
        <v>0</v>
      </c>
      <c r="AC10" s="136">
        <f>SUMIFS('Transport-DB'!N:N,'Transport-DB'!$D:$D,"="&amp;'Backfill Report'!C10,'Transport-DB'!$C:$C,"&gt;="&amp;'Backfill Report'!$AB$4,'Transport-DB'!C:C,"&lt;="&amp;'Backfill Report'!$AC$4)+SUMIFS('Transport-DB'!O:O,'Transport-DB'!$D:$D,"="&amp;'Backfill Report'!C10,'Transport-DB'!$C:$C,"&gt;="&amp;'Backfill Report'!$AB$4,'Transport-DB'!C:C,"&lt;="&amp;'Backfill Report'!$AC$4)+SUMIFS('Transport-DB'!P:P,'Transport-DB'!$D:$D,"="&amp;'Backfill Report'!C10,'Transport-DB'!$C:$C,"&gt;="&amp;'Backfill Report'!$AB$4,'Transport-DB'!C:C,"&lt;="&amp;'Backfill Report'!$AC$4)</f>
        <v>0</v>
      </c>
      <c r="AD10" s="175">
        <f>SUMIFS('Transport-DB'!$J:$J,'Transport-DB'!$D:$D,"="&amp;'Backfill Report'!C10,'Transport-DB'!$C:$C,"&gt;="&amp;'Backfill Report'!$AD$4,'Transport-DB'!C:C,"&lt;="&amp;'Backfill Report'!$AE$4)</f>
        <v>0</v>
      </c>
      <c r="AE10" s="136">
        <f>SUMIFS('Transport-DB'!N:N,'Transport-DB'!$D:$D,"="&amp;'Backfill Report'!C10,'Transport-DB'!$C:$C,"&gt;="&amp;'Backfill Report'!$AD$4,'Transport-DB'!C:C,"&lt;="&amp;'Backfill Report'!$AE$4)+SUMIFS('Transport-DB'!O:O,'Transport-DB'!$D:$D,"="&amp;'Backfill Report'!C10,'Transport-DB'!$C:$C,"&gt;="&amp;'Backfill Report'!$AD$4,'Transport-DB'!C:C,"&lt;="&amp;'Backfill Report'!$AE$4)+SUMIFS('Transport-DB'!P:P,'Transport-DB'!$D:$D,"="&amp;'Backfill Report'!C10,'Transport-DB'!$C:$C,"&gt;="&amp;'Backfill Report'!$AD$4,'Transport-DB'!C:C,"&lt;="&amp;'Backfill Report'!$AE$4)</f>
        <v>0</v>
      </c>
      <c r="AI10" s="195" t="s">
        <v>140</v>
      </c>
      <c r="AM10" s="97">
        <v>2</v>
      </c>
      <c r="AN10" s="97" t="s">
        <v>94</v>
      </c>
      <c r="AO10" s="97" t="s">
        <v>1</v>
      </c>
      <c r="AP10" s="97" t="s">
        <v>92</v>
      </c>
      <c r="AQ10" s="97">
        <v>310</v>
      </c>
      <c r="AR10" s="97">
        <v>1574.3875</v>
      </c>
    </row>
    <row r="11" spans="1:44" ht="28.5" x14ac:dyDescent="0.45">
      <c r="A11" s="121"/>
      <c r="B11" s="178">
        <v>6</v>
      </c>
      <c r="C11" s="134" t="s">
        <v>139</v>
      </c>
      <c r="D11" s="174" t="str">
        <f>VLOOKUP(C11,'Transport-DB'!S:W,3,FALSE)</f>
        <v>انصاری</v>
      </c>
      <c r="E11" s="188" t="str">
        <f>VLOOKUP(C11,'Transport-DB'!S:W,2,FALSE)</f>
        <v>کامیون کمپرسی</v>
      </c>
      <c r="F11" s="175">
        <f>SUMIFS('Transport-DB'!$J:$J,'Transport-DB'!$D:$D,"="&amp;'Backfill Report'!C11,'Transport-DB'!$C:$C,"&gt;="&amp;'Backfill Report'!$F$4,'Transport-DB'!C:C,"&lt;="&amp;'Backfill Report'!$G$4)</f>
        <v>0</v>
      </c>
      <c r="G11" s="136">
        <f>SUMIFS('Transport-DB'!N:N,'Transport-DB'!$D:$D,"="&amp;'Backfill Report'!C11,'Transport-DB'!$C:$C,"&gt;="&amp;'Backfill Report'!$F$4,'Transport-DB'!C:C,"&lt;="&amp;'Backfill Report'!$G$4)+SUMIFS('Transport-DB'!O:O,'Transport-DB'!$D:$D,"="&amp;'Backfill Report'!C11,'Transport-DB'!$C:$C,"&gt;="&amp;'Backfill Report'!$F$4,'Transport-DB'!C:C,"&lt;="&amp;'Backfill Report'!$G$4)+SUMIFS('Transport-DB'!P:P,'Transport-DB'!$D:$D,"="&amp;'Backfill Report'!C11,'Transport-DB'!$C:$C,"&gt;="&amp;'Backfill Report'!$F$4,'Transport-DB'!C:C,"&lt;="&amp;'Backfill Report'!$G$4)</f>
        <v>0</v>
      </c>
      <c r="H11" s="175">
        <f>SUMIFS('Transport-DB'!$J:$J,'Transport-DB'!$D:$D,"="&amp;'Backfill Report'!C11,'Transport-DB'!$C:$C,"&gt;="&amp;'Backfill Report'!$H$4,'Transport-DB'!C:C,"&lt;="&amp;'Backfill Report'!$I$4)</f>
        <v>0</v>
      </c>
      <c r="I11" s="136">
        <f>SUMIFS('Transport-DB'!N:N,'Transport-DB'!$D:$D,"="&amp;'Backfill Report'!C11,'Transport-DB'!$C:$C,"&gt;="&amp;'Backfill Report'!$H$4,'Transport-DB'!C:C,"&lt;="&amp;'Backfill Report'!$I$4)+SUMIFS('Transport-DB'!O:O,'Transport-DB'!$D:$D,"="&amp;'Backfill Report'!C11,'Transport-DB'!$C:$C,"&gt;="&amp;'Backfill Report'!$H$4,'Transport-DB'!C:C,"&lt;="&amp;'Backfill Report'!$I$4)+SUMIFS('Transport-DB'!P:P,'Transport-DB'!$D:$D,"="&amp;'Backfill Report'!C11,'Transport-DB'!$C:$C,"&gt;="&amp;'Backfill Report'!$H$4,'Transport-DB'!C:C,"&lt;="&amp;'Backfill Report'!$I$4)</f>
        <v>0</v>
      </c>
      <c r="J11" s="175">
        <f>SUMIFS('Transport-DB'!$J:$J,'Transport-DB'!$D:$D,"="&amp;'Backfill Report'!C11,'Transport-DB'!$C:$C,"&gt;="&amp;'Backfill Report'!$J$4,'Transport-DB'!C:C,"&lt;="&amp;'Backfill Report'!$K$4)</f>
        <v>0</v>
      </c>
      <c r="K11" s="136">
        <f>SUMIFS('Transport-DB'!N:N,'Transport-DB'!$D:$D,"="&amp;'Backfill Report'!C11,'Transport-DB'!$C:$C,"&gt;="&amp;'Backfill Report'!$J$4,'Transport-DB'!C:C,"&lt;="&amp;'Backfill Report'!$K$4)+SUMIFS('Transport-DB'!O:O,'Transport-DB'!$D:$D,"="&amp;'Backfill Report'!C11,'Transport-DB'!$C:$C,"&gt;="&amp;'Backfill Report'!$J$4,'Transport-DB'!C:C,"&lt;="&amp;'Backfill Report'!$K$4)+SUMIFS('Transport-DB'!P:P,'Transport-DB'!$D:$D,"="&amp;'Backfill Report'!C11,'Transport-DB'!$C:$C,"&gt;="&amp;'Backfill Report'!$J$4,'Transport-DB'!C:C,"&lt;="&amp;'Backfill Report'!$K$4)</f>
        <v>0</v>
      </c>
      <c r="L11" s="175">
        <f>SUMIFS('Transport-DB'!J:J,'Transport-DB'!D:D,"="&amp;'Backfill Report'!C11,'Transport-DB'!C:C,"&gt;="&amp;'Backfill Report'!$L$4,'Transport-DB'!C:C,"&lt;="&amp;'Backfill Report'!$M$4)</f>
        <v>807</v>
      </c>
      <c r="M11" s="136">
        <f>SUMIFS('Transport-DB'!N:N,'Transport-DB'!$D:$D,"="&amp;'Backfill Report'!C11,'Transport-DB'!$C:$C,"&gt;="&amp;'Backfill Report'!$L$4,'Transport-DB'!C:C,"&lt;="&amp;'Backfill Report'!$M$4)+SUMIFS('Transport-DB'!O:O,'Transport-DB'!$D:$D,"="&amp;'Backfill Report'!C11,'Transport-DB'!$C:$C,"&gt;="&amp;'Backfill Report'!$L$4,'Transport-DB'!C:C,"&lt;="&amp;'Backfill Report'!$M$4)+SUMIFS('Transport-DB'!P:P,'Transport-DB'!$D:$D,"="&amp;'Backfill Report'!C11,'Transport-DB'!$C:$C,"&gt;="&amp;'Backfill Report'!$L$4,'Transport-DB'!C:C,"&lt;="&amp;'Backfill Report'!$M$4)</f>
        <v>5649</v>
      </c>
      <c r="N11" s="175">
        <f>SUMIFS('Transport-DB'!$J:$J,'Transport-DB'!$D:$D,"="&amp;'Backfill Report'!C11,'Transport-DB'!$C:$C,"&gt;="&amp;'Backfill Report'!$N$4,'Transport-DB'!C:C,"&lt;="&amp;'Backfill Report'!$O$4)</f>
        <v>488</v>
      </c>
      <c r="O11" s="136">
        <f>SUMIFS('Transport-DB'!N:N,'Transport-DB'!$D:$D,"="&amp;'Backfill Report'!C11,'Transport-DB'!$C:$C,"&gt;="&amp;'Backfill Report'!$N$4,'Transport-DB'!C:C,"&lt;="&amp;'Backfill Report'!$O$4)+SUMIFS('Transport-DB'!O:O,'Transport-DB'!$D:$D,"="&amp;'Backfill Report'!C11,'Transport-DB'!$C:$C,"&gt;="&amp;'Backfill Report'!$N$4,'Transport-DB'!C:C,"&lt;="&amp;'Backfill Report'!$O$4)+SUMIFS('Transport-DB'!P:P,'Transport-DB'!$D:$D,"="&amp;'Backfill Report'!C11,'Transport-DB'!$C:$C,"&gt;="&amp;'Backfill Report'!$N$4,'Transport-DB'!C:C,"&lt;="&amp;'Backfill Report'!$O$4)</f>
        <v>3416</v>
      </c>
      <c r="P11" s="175">
        <f>SUMIFS('Transport-DB'!$J:$J,'Transport-DB'!$D:$D,"="&amp;'Backfill Report'!C11,'Transport-DB'!$C:$C,"&gt;="&amp;'Backfill Report'!$P$4,'Transport-DB'!C:C,"&lt;="&amp;'Backfill Report'!$Q$4)</f>
        <v>468</v>
      </c>
      <c r="Q11" s="136">
        <f>SUMIFS('Transport-DB'!N:N,'Transport-DB'!$D:$D,"="&amp;'Backfill Report'!C11,'Transport-DB'!$C:$C,"&gt;="&amp;'Backfill Report'!$P$4,'Transport-DB'!C:C,"&lt;="&amp;'Backfill Report'!$Q$4)+SUMIFS('Transport-DB'!O:O,'Transport-DB'!$D:$D,"="&amp;'Backfill Report'!C11,'Transport-DB'!$C:$C,"&gt;="&amp;'Backfill Report'!$P$4,'Transport-DB'!C:C,"&lt;="&amp;'Backfill Report'!$Q$4)+SUMIFS('Transport-DB'!P:P,'Transport-DB'!$D:$D,"="&amp;'Backfill Report'!C11,'Transport-DB'!$C:$C,"&gt;="&amp;'Backfill Report'!$P$4,'Transport-DB'!C:C,"&lt;="&amp;'Backfill Report'!$Q$4)</f>
        <v>3484.95</v>
      </c>
      <c r="R11" s="175">
        <f>SUMIFS('Transport-DB'!$J:$J,'Transport-DB'!$D:$D,"="&amp;'Backfill Report'!C11,'Transport-DB'!$C:$C,"&gt;="&amp;'Backfill Report'!$R$4,'Transport-DB'!C:C,"&lt;="&amp;'Backfill Report'!$S$4)</f>
        <v>718</v>
      </c>
      <c r="S11" s="136">
        <f>SUMIFS('Transport-DB'!N:N,'Transport-DB'!$D:$D,"="&amp;'Backfill Report'!C11,'Transport-DB'!$C:$C,"&gt;="&amp;'Backfill Report'!$R$4,'Transport-DB'!C:C,"&lt;="&amp;'Backfill Report'!$S$4)+SUMIFS('Transport-DB'!O:O,'Transport-DB'!$D:$D,"="&amp;'Backfill Report'!C11,'Transport-DB'!$C:$C,"&gt;="&amp;'Backfill Report'!$R$4,'Transport-DB'!C:C,"&lt;="&amp;'Backfill Report'!$S$4)+SUMIFS('Transport-DB'!P:P,'Transport-DB'!$D:$D,"="&amp;'Backfill Report'!C11,'Transport-DB'!$C:$C,"&gt;="&amp;'Backfill Report'!$R$4,'Transport-DB'!C:C,"&lt;="&amp;'Backfill Report'!$S$4)</f>
        <v>5083.75</v>
      </c>
      <c r="T11" s="175">
        <f>SUMIFS('Transport-DB'!$J:$J,'Transport-DB'!$D:$D,"="&amp;'Backfill Report'!C11,'Transport-DB'!$C:$C,"&gt;="&amp;'Backfill Report'!$T$4,'Transport-DB'!C:C,"&lt;="&amp;'Backfill Report'!$U$4)</f>
        <v>925</v>
      </c>
      <c r="U11" s="136">
        <f>SUMIFS('Transport-DB'!N:N,'Transport-DB'!$D:$D,"="&amp;'Backfill Report'!C11,'Transport-DB'!$C:$C,"&gt;="&amp;'Backfill Report'!$T$4,'Transport-DB'!C:C,"&lt;="&amp;'Backfill Report'!$U$4)+SUMIFS('Transport-DB'!O:O,'Transport-DB'!$D:$D,"="&amp;'Backfill Report'!C11,'Transport-DB'!$C:$C,"&gt;="&amp;'Backfill Report'!$T$4,'Transport-DB'!C:C,"&lt;="&amp;'Backfill Report'!$U$4)+SUMIFS('Transport-DB'!P:P,'Transport-DB'!$D:$D,"="&amp;'Backfill Report'!C11,'Transport-DB'!$C:$C,"&gt;="&amp;'Backfill Report'!$T$4,'Transport-DB'!C:C,"&lt;="&amp;'Backfill Report'!$U$4)</f>
        <v>6517</v>
      </c>
      <c r="V11" s="175">
        <f>SUMIFS('Transport-DB'!$J:$J,'Transport-DB'!$D:$D,"="&amp;'Backfill Report'!C11,'Transport-DB'!$C:$C,"&gt;="&amp;'Backfill Report'!$V$4,'Transport-DB'!C:C,"&lt;="&amp;'Backfill Report'!$W$4)</f>
        <v>509</v>
      </c>
      <c r="W11" s="136">
        <f>SUMIFS('Transport-DB'!N:N,'Transport-DB'!$D:$D,"="&amp;'Backfill Report'!C11,'Transport-DB'!$C:$C,"&gt;="&amp;'Backfill Report'!$V$4,'Transport-DB'!C:C,"&lt;="&amp;'Backfill Report'!$W$4)+SUMIFS('Transport-DB'!O:O,'Transport-DB'!$D:$D,"="&amp;'Backfill Report'!C11,'Transport-DB'!$C:$C,"&gt;="&amp;'Backfill Report'!$V$4,'Transport-DB'!C:C,"&lt;="&amp;'Backfill Report'!$W$4)+SUMIFS('Transport-DB'!P:P,'Transport-DB'!$D:$D,"="&amp;'Backfill Report'!C11,'Transport-DB'!$C:$C,"&gt;="&amp;'Backfill Report'!$V$4,'Transport-DB'!C:C,"&lt;="&amp;'Backfill Report'!$W$4)</f>
        <v>3563</v>
      </c>
      <c r="X11" s="175">
        <f>SUMIFS('Transport-DB'!$J:$J,'Transport-DB'!$D:$D,"="&amp;'Backfill Report'!C11,'Transport-DB'!$C:$C,"&gt;="&amp;'Backfill Report'!$X$4,'Transport-DB'!C:C,"&lt;="&amp;'Backfill Report'!$Y$4)</f>
        <v>0</v>
      </c>
      <c r="Y11" s="136">
        <f>SUMIFS('Transport-DB'!N:N,'Transport-DB'!$D:$D,"="&amp;'Backfill Report'!C11,'Transport-DB'!$C:$C,"&gt;="&amp;'Backfill Report'!$X$4,'Transport-DB'!C:C,"&lt;="&amp;'Backfill Report'!$Y$4)+SUMIFS('Transport-DB'!O:O,'Transport-DB'!$D:$D,"="&amp;'Backfill Report'!C11,'Transport-DB'!$C:$C,"&gt;="&amp;'Backfill Report'!$X$4,'Transport-DB'!C:C,"&lt;="&amp;'Backfill Report'!$Y$4)+SUMIFS('Transport-DB'!P:P,'Transport-DB'!$D:$D,"="&amp;'Backfill Report'!C11,'Transport-DB'!$C:$C,"&gt;="&amp;'Backfill Report'!$X$4,'Transport-DB'!C:C,"&lt;="&amp;'Backfill Report'!$Y$4)</f>
        <v>0</v>
      </c>
      <c r="Z11" s="175">
        <f>SUMIFS('Transport-DB'!$J:$J,'Transport-DB'!$D:$D,"="&amp;'Backfill Report'!C11,'Transport-DB'!$C:$C,"&gt;="&amp;'Backfill Report'!$Z$4,'Transport-DB'!C:C,"&lt;="&amp;'Backfill Report'!$AA$4)</f>
        <v>0</v>
      </c>
      <c r="AA11" s="136">
        <f>SUMIFS('Transport-DB'!N:N,'Transport-DB'!$D:$D,"="&amp;'Backfill Report'!C11,'Transport-DB'!$C:$C,"&gt;="&amp;'Backfill Report'!$Z$4,'Transport-DB'!C:C,"&lt;="&amp;'Backfill Report'!$AA$4)+SUMIFS('Transport-DB'!O:O,'Transport-DB'!$D:$D,"="&amp;'Backfill Report'!C11,'Transport-DB'!$C:$C,"&gt;="&amp;'Backfill Report'!$Z$4,'Transport-DB'!C:C,"&lt;="&amp;'Backfill Report'!$AA$4)+SUMIFS('Transport-DB'!P:P,'Transport-DB'!$D:$D,"="&amp;'Backfill Report'!C11,'Transport-DB'!$C:$C,"&gt;="&amp;'Backfill Report'!$Z$4,'Transport-DB'!C:C,"&lt;="&amp;'Backfill Report'!$AA$4)</f>
        <v>0</v>
      </c>
      <c r="AB11" s="175">
        <f>SUMIFS('Transport-DB'!$J:$J,'Transport-DB'!$D:$D,"="&amp;'Backfill Report'!C11,'Transport-DB'!$C:$C,"&gt;="&amp;'Backfill Report'!$AB$4,'Transport-DB'!C:C,"&lt;="&amp;'Backfill Report'!$AC$4)</f>
        <v>0</v>
      </c>
      <c r="AC11" s="136">
        <f>SUMIFS('Transport-DB'!N:N,'Transport-DB'!$D:$D,"="&amp;'Backfill Report'!C11,'Transport-DB'!$C:$C,"&gt;="&amp;'Backfill Report'!$AB$4,'Transport-DB'!C:C,"&lt;="&amp;'Backfill Report'!$AC$4)+SUMIFS('Transport-DB'!O:O,'Transport-DB'!$D:$D,"="&amp;'Backfill Report'!C11,'Transport-DB'!$C:$C,"&gt;="&amp;'Backfill Report'!$AB$4,'Transport-DB'!C:C,"&lt;="&amp;'Backfill Report'!$AC$4)+SUMIFS('Transport-DB'!P:P,'Transport-DB'!$D:$D,"="&amp;'Backfill Report'!C11,'Transport-DB'!$C:$C,"&gt;="&amp;'Backfill Report'!$AB$4,'Transport-DB'!C:C,"&lt;="&amp;'Backfill Report'!$AC$4)</f>
        <v>0</v>
      </c>
      <c r="AD11" s="175">
        <f>SUMIFS('Transport-DB'!$J:$J,'Transport-DB'!$D:$D,"="&amp;'Backfill Report'!C11,'Transport-DB'!$C:$C,"&gt;="&amp;'Backfill Report'!$AD$4,'Transport-DB'!C:C,"&lt;="&amp;'Backfill Report'!$AE$4)</f>
        <v>0</v>
      </c>
      <c r="AE11" s="136">
        <f>SUMIFS('Transport-DB'!N:N,'Transport-DB'!$D:$D,"="&amp;'Backfill Report'!C11,'Transport-DB'!$C:$C,"&gt;="&amp;'Backfill Report'!$AD$4,'Transport-DB'!C:C,"&lt;="&amp;'Backfill Report'!$AE$4)+SUMIFS('Transport-DB'!O:O,'Transport-DB'!$D:$D,"="&amp;'Backfill Report'!C11,'Transport-DB'!$C:$C,"&gt;="&amp;'Backfill Report'!$AD$4,'Transport-DB'!C:C,"&lt;="&amp;'Backfill Report'!$AE$4)+SUMIFS('Transport-DB'!P:P,'Transport-DB'!$D:$D,"="&amp;'Backfill Report'!C11,'Transport-DB'!$C:$C,"&gt;="&amp;'Backfill Report'!$AD$4,'Transport-DB'!C:C,"&lt;="&amp;'Backfill Report'!$AE$4)</f>
        <v>0</v>
      </c>
      <c r="AI11" s="195" t="s">
        <v>141</v>
      </c>
      <c r="AM11" s="228">
        <v>1</v>
      </c>
      <c r="AN11" s="134" t="s">
        <v>91</v>
      </c>
      <c r="AO11" s="174" t="s">
        <v>1</v>
      </c>
      <c r="AP11" s="257" t="s">
        <v>92</v>
      </c>
      <c r="AQ11" s="4">
        <v>513</v>
      </c>
      <c r="AR11" s="97">
        <v>1715.7</v>
      </c>
    </row>
    <row r="12" spans="1:44" ht="28.5" x14ac:dyDescent="0.45">
      <c r="A12" s="121"/>
      <c r="B12" s="178">
        <v>7</v>
      </c>
      <c r="C12" s="134" t="s">
        <v>140</v>
      </c>
      <c r="D12" s="174" t="str">
        <f>VLOOKUP(C12,'Transport-DB'!S:W,3,FALSE)</f>
        <v>انصاری</v>
      </c>
      <c r="E12" s="188" t="str">
        <f>VLOOKUP(C12,'Transport-DB'!S:W,2,FALSE)</f>
        <v>کامیون کمپرسی</v>
      </c>
      <c r="F12" s="175">
        <f>SUMIFS('Transport-DB'!$J:$J,'Transport-DB'!$D:$D,"="&amp;'Backfill Report'!C12,'Transport-DB'!$C:$C,"&gt;="&amp;'Backfill Report'!$F$4,'Transport-DB'!C:C,"&lt;="&amp;'Backfill Report'!$G$4)</f>
        <v>0</v>
      </c>
      <c r="G12" s="136">
        <f>SUMIFS('Transport-DB'!N:N,'Transport-DB'!$D:$D,"="&amp;'Backfill Report'!C12,'Transport-DB'!$C:$C,"&gt;="&amp;'Backfill Report'!$F$4,'Transport-DB'!C:C,"&lt;="&amp;'Backfill Report'!$G$4)+SUMIFS('Transport-DB'!O:O,'Transport-DB'!$D:$D,"="&amp;'Backfill Report'!C12,'Transport-DB'!$C:$C,"&gt;="&amp;'Backfill Report'!$F$4,'Transport-DB'!C:C,"&lt;="&amp;'Backfill Report'!$G$4)+SUMIFS('Transport-DB'!P:P,'Transport-DB'!$D:$D,"="&amp;'Backfill Report'!C12,'Transport-DB'!$C:$C,"&gt;="&amp;'Backfill Report'!$F$4,'Transport-DB'!C:C,"&lt;="&amp;'Backfill Report'!$G$4)</f>
        <v>0</v>
      </c>
      <c r="H12" s="175">
        <f>SUMIFS('Transport-DB'!$J:$J,'Transport-DB'!$D:$D,"="&amp;'Backfill Report'!C12,'Transport-DB'!$C:$C,"&gt;="&amp;'Backfill Report'!$H$4,'Transport-DB'!C:C,"&lt;="&amp;'Backfill Report'!$I$4)</f>
        <v>0</v>
      </c>
      <c r="I12" s="136">
        <f>SUMIFS('Transport-DB'!N:N,'Transport-DB'!$D:$D,"="&amp;'Backfill Report'!C12,'Transport-DB'!$C:$C,"&gt;="&amp;'Backfill Report'!$H$4,'Transport-DB'!C:C,"&lt;="&amp;'Backfill Report'!$I$4)+SUMIFS('Transport-DB'!O:O,'Transport-DB'!$D:$D,"="&amp;'Backfill Report'!C12,'Transport-DB'!$C:$C,"&gt;="&amp;'Backfill Report'!$H$4,'Transport-DB'!C:C,"&lt;="&amp;'Backfill Report'!$I$4)+SUMIFS('Transport-DB'!P:P,'Transport-DB'!$D:$D,"="&amp;'Backfill Report'!C12,'Transport-DB'!$C:$C,"&gt;="&amp;'Backfill Report'!$H$4,'Transport-DB'!C:C,"&lt;="&amp;'Backfill Report'!$I$4)</f>
        <v>0</v>
      </c>
      <c r="J12" s="175">
        <f>SUMIFS('Transport-DB'!$J:$J,'Transport-DB'!$D:$D,"="&amp;'Backfill Report'!C12,'Transport-DB'!$C:$C,"&gt;="&amp;'Backfill Report'!$J$4,'Transport-DB'!C:C,"&lt;="&amp;'Backfill Report'!$K$4)</f>
        <v>0</v>
      </c>
      <c r="K12" s="136">
        <f>SUMIFS('Transport-DB'!N:N,'Transport-DB'!$D:$D,"="&amp;'Backfill Report'!C12,'Transport-DB'!$C:$C,"&gt;="&amp;'Backfill Report'!$J$4,'Transport-DB'!C:C,"&lt;="&amp;'Backfill Report'!$K$4)+SUMIFS('Transport-DB'!O:O,'Transport-DB'!$D:$D,"="&amp;'Backfill Report'!C12,'Transport-DB'!$C:$C,"&gt;="&amp;'Backfill Report'!$J$4,'Transport-DB'!C:C,"&lt;="&amp;'Backfill Report'!$K$4)+SUMIFS('Transport-DB'!P:P,'Transport-DB'!$D:$D,"="&amp;'Backfill Report'!C12,'Transport-DB'!$C:$C,"&gt;="&amp;'Backfill Report'!$J$4,'Transport-DB'!C:C,"&lt;="&amp;'Backfill Report'!$K$4)</f>
        <v>0</v>
      </c>
      <c r="L12" s="175">
        <f>SUMIFS('Transport-DB'!J:J,'Transport-DB'!D:D,"="&amp;'Backfill Report'!C12,'Transport-DB'!C:C,"&gt;="&amp;'Backfill Report'!$L$4,'Transport-DB'!C:C,"&lt;="&amp;'Backfill Report'!$M$4)</f>
        <v>817</v>
      </c>
      <c r="M12" s="136">
        <f>SUMIFS('Transport-DB'!N:N,'Transport-DB'!$D:$D,"="&amp;'Backfill Report'!C12,'Transport-DB'!$C:$C,"&gt;="&amp;'Backfill Report'!$L$4,'Transport-DB'!C:C,"&lt;="&amp;'Backfill Report'!$M$4)+SUMIFS('Transport-DB'!O:O,'Transport-DB'!$D:$D,"="&amp;'Backfill Report'!C12,'Transport-DB'!$C:$C,"&gt;="&amp;'Backfill Report'!$L$4,'Transport-DB'!C:C,"&lt;="&amp;'Backfill Report'!$M$4)+SUMIFS('Transport-DB'!P:P,'Transport-DB'!$D:$D,"="&amp;'Backfill Report'!C12,'Transport-DB'!$C:$C,"&gt;="&amp;'Backfill Report'!$L$4,'Transport-DB'!C:C,"&lt;="&amp;'Backfill Report'!$M$4)</f>
        <v>5719</v>
      </c>
      <c r="N12" s="175">
        <f>SUMIFS('Transport-DB'!$J:$J,'Transport-DB'!$D:$D,"="&amp;'Backfill Report'!C12,'Transport-DB'!$C:$C,"&gt;="&amp;'Backfill Report'!$N$4,'Transport-DB'!C:C,"&lt;="&amp;'Backfill Report'!$O$4)</f>
        <v>479</v>
      </c>
      <c r="O12" s="136">
        <f>SUMIFS('Transport-DB'!N:N,'Transport-DB'!$D:$D,"="&amp;'Backfill Report'!C12,'Transport-DB'!$C:$C,"&gt;="&amp;'Backfill Report'!$N$4,'Transport-DB'!C:C,"&lt;="&amp;'Backfill Report'!$O$4)+SUMIFS('Transport-DB'!O:O,'Transport-DB'!$D:$D,"="&amp;'Backfill Report'!C12,'Transport-DB'!$C:$C,"&gt;="&amp;'Backfill Report'!$N$4,'Transport-DB'!C:C,"&lt;="&amp;'Backfill Report'!$O$4)+SUMIFS('Transport-DB'!P:P,'Transport-DB'!$D:$D,"="&amp;'Backfill Report'!C12,'Transport-DB'!$C:$C,"&gt;="&amp;'Backfill Report'!$N$4,'Transport-DB'!C:C,"&lt;="&amp;'Backfill Report'!$O$4)</f>
        <v>3353</v>
      </c>
      <c r="P12" s="175">
        <f>SUMIFS('Transport-DB'!$J:$J,'Transport-DB'!$D:$D,"="&amp;'Backfill Report'!C12,'Transport-DB'!$C:$C,"&gt;="&amp;'Backfill Report'!$P$4,'Transport-DB'!C:C,"&lt;="&amp;'Backfill Report'!$Q$4)</f>
        <v>406</v>
      </c>
      <c r="Q12" s="136">
        <f>SUMIFS('Transport-DB'!N:N,'Transport-DB'!$D:$D,"="&amp;'Backfill Report'!C12,'Transport-DB'!$C:$C,"&gt;="&amp;'Backfill Report'!$P$4,'Transport-DB'!C:C,"&lt;="&amp;'Backfill Report'!$Q$4)+SUMIFS('Transport-DB'!O:O,'Transport-DB'!$D:$D,"="&amp;'Backfill Report'!C12,'Transport-DB'!$C:$C,"&gt;="&amp;'Backfill Report'!$P$4,'Transport-DB'!C:C,"&lt;="&amp;'Backfill Report'!$Q$4)+SUMIFS('Transport-DB'!P:P,'Transport-DB'!$D:$D,"="&amp;'Backfill Report'!C12,'Transport-DB'!$C:$C,"&gt;="&amp;'Backfill Report'!$P$4,'Transport-DB'!C:C,"&lt;="&amp;'Backfill Report'!$Q$4)</f>
        <v>2977.45</v>
      </c>
      <c r="R12" s="175">
        <f>SUMIFS('Transport-DB'!$J:$J,'Transport-DB'!$D:$D,"="&amp;'Backfill Report'!C12,'Transport-DB'!$C:$C,"&gt;="&amp;'Backfill Report'!$R$4,'Transport-DB'!C:C,"&lt;="&amp;'Backfill Report'!$S$4)</f>
        <v>651</v>
      </c>
      <c r="S12" s="136">
        <f>SUMIFS('Transport-DB'!N:N,'Transport-DB'!$D:$D,"="&amp;'Backfill Report'!C12,'Transport-DB'!$C:$C,"&gt;="&amp;'Backfill Report'!$R$4,'Transport-DB'!C:C,"&lt;="&amp;'Backfill Report'!$S$4)+SUMIFS('Transport-DB'!O:O,'Transport-DB'!$D:$D,"="&amp;'Backfill Report'!C12,'Transport-DB'!$C:$C,"&gt;="&amp;'Backfill Report'!$R$4,'Transport-DB'!C:C,"&lt;="&amp;'Backfill Report'!$S$4)+SUMIFS('Transport-DB'!P:P,'Transport-DB'!$D:$D,"="&amp;'Backfill Report'!C12,'Transport-DB'!$C:$C,"&gt;="&amp;'Backfill Report'!$R$4,'Transport-DB'!C:C,"&lt;="&amp;'Backfill Report'!$S$4)</f>
        <v>4717.6499999999996</v>
      </c>
      <c r="T12" s="175">
        <f>SUMIFS('Transport-DB'!$J:$J,'Transport-DB'!$D:$D,"="&amp;'Backfill Report'!C12,'Transport-DB'!$C:$C,"&gt;="&amp;'Backfill Report'!$T$4,'Transport-DB'!C:C,"&lt;="&amp;'Backfill Report'!$U$4)</f>
        <v>827</v>
      </c>
      <c r="U12" s="136">
        <f>SUMIFS('Transport-DB'!N:N,'Transport-DB'!$D:$D,"="&amp;'Backfill Report'!C12,'Transport-DB'!$C:$C,"&gt;="&amp;'Backfill Report'!$T$4,'Transport-DB'!C:C,"&lt;="&amp;'Backfill Report'!$U$4)+SUMIFS('Transport-DB'!O:O,'Transport-DB'!$D:$D,"="&amp;'Backfill Report'!C12,'Transport-DB'!$C:$C,"&gt;="&amp;'Backfill Report'!$T$4,'Transport-DB'!C:C,"&lt;="&amp;'Backfill Report'!$U$4)+SUMIFS('Transport-DB'!P:P,'Transport-DB'!$D:$D,"="&amp;'Backfill Report'!C12,'Transport-DB'!$C:$C,"&gt;="&amp;'Backfill Report'!$T$4,'Transport-DB'!C:C,"&lt;="&amp;'Backfill Report'!$U$4)</f>
        <v>5831</v>
      </c>
      <c r="V12" s="175">
        <f>SUMIFS('Transport-DB'!$J:$J,'Transport-DB'!$D:$D,"="&amp;'Backfill Report'!C12,'Transport-DB'!$C:$C,"&gt;="&amp;'Backfill Report'!$V$4,'Transport-DB'!C:C,"&lt;="&amp;'Backfill Report'!$W$4)</f>
        <v>502</v>
      </c>
      <c r="W12" s="136">
        <f>SUMIFS('Transport-DB'!N:N,'Transport-DB'!$D:$D,"="&amp;'Backfill Report'!C12,'Transport-DB'!$C:$C,"&gt;="&amp;'Backfill Report'!$V$4,'Transport-DB'!C:C,"&lt;="&amp;'Backfill Report'!$W$4)+SUMIFS('Transport-DB'!O:O,'Transport-DB'!$D:$D,"="&amp;'Backfill Report'!C12,'Transport-DB'!$C:$C,"&gt;="&amp;'Backfill Report'!$V$4,'Transport-DB'!C:C,"&lt;="&amp;'Backfill Report'!$W$4)+SUMIFS('Transport-DB'!P:P,'Transport-DB'!$D:$D,"="&amp;'Backfill Report'!C12,'Transport-DB'!$C:$C,"&gt;="&amp;'Backfill Report'!$V$4,'Transport-DB'!C:C,"&lt;="&amp;'Backfill Report'!$W$4)</f>
        <v>3514</v>
      </c>
      <c r="X12" s="175">
        <f>SUMIFS('Transport-DB'!$J:$J,'Transport-DB'!$D:$D,"="&amp;'Backfill Report'!C12,'Transport-DB'!$C:$C,"&gt;="&amp;'Backfill Report'!$X$4,'Transport-DB'!C:C,"&lt;="&amp;'Backfill Report'!$Y$4)</f>
        <v>0</v>
      </c>
      <c r="Y12" s="136">
        <f>SUMIFS('Transport-DB'!N:N,'Transport-DB'!$D:$D,"="&amp;'Backfill Report'!C12,'Transport-DB'!$C:$C,"&gt;="&amp;'Backfill Report'!$X$4,'Transport-DB'!C:C,"&lt;="&amp;'Backfill Report'!$Y$4)+SUMIFS('Transport-DB'!O:O,'Transport-DB'!$D:$D,"="&amp;'Backfill Report'!C12,'Transport-DB'!$C:$C,"&gt;="&amp;'Backfill Report'!$X$4,'Transport-DB'!C:C,"&lt;="&amp;'Backfill Report'!$Y$4)+SUMIFS('Transport-DB'!P:P,'Transport-DB'!$D:$D,"="&amp;'Backfill Report'!C12,'Transport-DB'!$C:$C,"&gt;="&amp;'Backfill Report'!$X$4,'Transport-DB'!C:C,"&lt;="&amp;'Backfill Report'!$Y$4)</f>
        <v>0</v>
      </c>
      <c r="Z12" s="175">
        <f>SUMIFS('Transport-DB'!$J:$J,'Transport-DB'!$D:$D,"="&amp;'Backfill Report'!C12,'Transport-DB'!$C:$C,"&gt;="&amp;'Backfill Report'!$Z$4,'Transport-DB'!C:C,"&lt;="&amp;'Backfill Report'!$AA$4)</f>
        <v>0</v>
      </c>
      <c r="AA12" s="136">
        <f>SUMIFS('Transport-DB'!N:N,'Transport-DB'!$D:$D,"="&amp;'Backfill Report'!C12,'Transport-DB'!$C:$C,"&gt;="&amp;'Backfill Report'!$Z$4,'Transport-DB'!C:C,"&lt;="&amp;'Backfill Report'!$AA$4)+SUMIFS('Transport-DB'!O:O,'Transport-DB'!$D:$D,"="&amp;'Backfill Report'!C12,'Transport-DB'!$C:$C,"&gt;="&amp;'Backfill Report'!$Z$4,'Transport-DB'!C:C,"&lt;="&amp;'Backfill Report'!$AA$4)+SUMIFS('Transport-DB'!P:P,'Transport-DB'!$D:$D,"="&amp;'Backfill Report'!C12,'Transport-DB'!$C:$C,"&gt;="&amp;'Backfill Report'!$Z$4,'Transport-DB'!C:C,"&lt;="&amp;'Backfill Report'!$AA$4)</f>
        <v>0</v>
      </c>
      <c r="AB12" s="175">
        <f>SUMIFS('Transport-DB'!$J:$J,'Transport-DB'!$D:$D,"="&amp;'Backfill Report'!C12,'Transport-DB'!$C:$C,"&gt;="&amp;'Backfill Report'!$AB$4,'Transport-DB'!C:C,"&lt;="&amp;'Backfill Report'!$AC$4)</f>
        <v>0</v>
      </c>
      <c r="AC12" s="136">
        <f>SUMIFS('Transport-DB'!N:N,'Transport-DB'!$D:$D,"="&amp;'Backfill Report'!C12,'Transport-DB'!$C:$C,"&gt;="&amp;'Backfill Report'!$AB$4,'Transport-DB'!C:C,"&lt;="&amp;'Backfill Report'!$AC$4)+SUMIFS('Transport-DB'!O:O,'Transport-DB'!$D:$D,"="&amp;'Backfill Report'!C12,'Transport-DB'!$C:$C,"&gt;="&amp;'Backfill Report'!$AB$4,'Transport-DB'!C:C,"&lt;="&amp;'Backfill Report'!$AC$4)+SUMIFS('Transport-DB'!P:P,'Transport-DB'!$D:$D,"="&amp;'Backfill Report'!C12,'Transport-DB'!$C:$C,"&gt;="&amp;'Backfill Report'!$AB$4,'Transport-DB'!C:C,"&lt;="&amp;'Backfill Report'!$AC$4)</f>
        <v>0</v>
      </c>
      <c r="AD12" s="175">
        <f>SUMIFS('Transport-DB'!$J:$J,'Transport-DB'!$D:$D,"="&amp;'Backfill Report'!C12,'Transport-DB'!$C:$C,"&gt;="&amp;'Backfill Report'!$AD$4,'Transport-DB'!C:C,"&lt;="&amp;'Backfill Report'!$AE$4)</f>
        <v>0</v>
      </c>
      <c r="AE12" s="136">
        <f>SUMIFS('Transport-DB'!N:N,'Transport-DB'!$D:$D,"="&amp;'Backfill Report'!C12,'Transport-DB'!$C:$C,"&gt;="&amp;'Backfill Report'!$AD$4,'Transport-DB'!C:C,"&lt;="&amp;'Backfill Report'!$AE$4)+SUMIFS('Transport-DB'!O:O,'Transport-DB'!$D:$D,"="&amp;'Backfill Report'!C12,'Transport-DB'!$C:$C,"&gt;="&amp;'Backfill Report'!$AD$4,'Transport-DB'!C:C,"&lt;="&amp;'Backfill Report'!$AE$4)+SUMIFS('Transport-DB'!P:P,'Transport-DB'!$D:$D,"="&amp;'Backfill Report'!C12,'Transport-DB'!$C:$C,"&gt;="&amp;'Backfill Report'!$AD$4,'Transport-DB'!C:C,"&lt;="&amp;'Backfill Report'!$AE$4)</f>
        <v>0</v>
      </c>
      <c r="AM12" s="228">
        <v>2</v>
      </c>
      <c r="AN12" s="134" t="s">
        <v>94</v>
      </c>
      <c r="AO12" s="174" t="s">
        <v>1</v>
      </c>
      <c r="AP12" s="257" t="s">
        <v>92</v>
      </c>
      <c r="AQ12" s="4">
        <v>310</v>
      </c>
      <c r="AR12" s="97">
        <v>1574.3875</v>
      </c>
    </row>
    <row r="13" spans="1:44" ht="28.5" x14ac:dyDescent="0.45">
      <c r="A13" s="121"/>
      <c r="B13" s="178">
        <v>8</v>
      </c>
      <c r="C13" s="134" t="s">
        <v>141</v>
      </c>
      <c r="D13" s="174" t="str">
        <f>VLOOKUP(C13,'Transport-DB'!S:W,3,FALSE)</f>
        <v>انصاری</v>
      </c>
      <c r="E13" s="188" t="str">
        <f>VLOOKUP(C13,'Transport-DB'!S:W,2,FALSE)</f>
        <v>کامیون کمپرسی</v>
      </c>
      <c r="F13" s="175">
        <f>SUMIFS('Transport-DB'!$J:$J,'Transport-DB'!$D:$D,"="&amp;'Backfill Report'!C13,'Transport-DB'!$C:$C,"&gt;="&amp;'Backfill Report'!$F$4,'Transport-DB'!C:C,"&lt;="&amp;'Backfill Report'!$G$4)</f>
        <v>0</v>
      </c>
      <c r="G13" s="136">
        <f>SUMIFS('Transport-DB'!N:N,'Transport-DB'!$D:$D,"="&amp;'Backfill Report'!C13,'Transport-DB'!$C:$C,"&gt;="&amp;'Backfill Report'!$F$4,'Transport-DB'!C:C,"&lt;="&amp;'Backfill Report'!$G$4)+SUMIFS('Transport-DB'!O:O,'Transport-DB'!$D:$D,"="&amp;'Backfill Report'!C13,'Transport-DB'!$C:$C,"&gt;="&amp;'Backfill Report'!$F$4,'Transport-DB'!C:C,"&lt;="&amp;'Backfill Report'!$G$4)+SUMIFS('Transport-DB'!P:P,'Transport-DB'!$D:$D,"="&amp;'Backfill Report'!C13,'Transport-DB'!$C:$C,"&gt;="&amp;'Backfill Report'!$F$4,'Transport-DB'!C:C,"&lt;="&amp;'Backfill Report'!$G$4)</f>
        <v>0</v>
      </c>
      <c r="H13" s="175">
        <f>SUMIFS('Transport-DB'!$J:$J,'Transport-DB'!$D:$D,"="&amp;'Backfill Report'!C13,'Transport-DB'!$C:$C,"&gt;="&amp;'Backfill Report'!$H$4,'Transport-DB'!C:C,"&lt;="&amp;'Backfill Report'!$I$4)</f>
        <v>0</v>
      </c>
      <c r="I13" s="136">
        <f>SUMIFS('Transport-DB'!N:N,'Transport-DB'!$D:$D,"="&amp;'Backfill Report'!C13,'Transport-DB'!$C:$C,"&gt;="&amp;'Backfill Report'!$H$4,'Transport-DB'!C:C,"&lt;="&amp;'Backfill Report'!$I$4)+SUMIFS('Transport-DB'!O:O,'Transport-DB'!$D:$D,"="&amp;'Backfill Report'!C13,'Transport-DB'!$C:$C,"&gt;="&amp;'Backfill Report'!$H$4,'Transport-DB'!C:C,"&lt;="&amp;'Backfill Report'!$I$4)+SUMIFS('Transport-DB'!P:P,'Transport-DB'!$D:$D,"="&amp;'Backfill Report'!C13,'Transport-DB'!$C:$C,"&gt;="&amp;'Backfill Report'!$H$4,'Transport-DB'!C:C,"&lt;="&amp;'Backfill Report'!$I$4)</f>
        <v>0</v>
      </c>
      <c r="J13" s="175">
        <f>SUMIFS('Transport-DB'!$J:$J,'Transport-DB'!$D:$D,"="&amp;'Backfill Report'!C13,'Transport-DB'!$C:$C,"&gt;="&amp;'Backfill Report'!$J$4,'Transport-DB'!C:C,"&lt;="&amp;'Backfill Report'!$K$4)</f>
        <v>0</v>
      </c>
      <c r="K13" s="136">
        <f>SUMIFS('Transport-DB'!N:N,'Transport-DB'!$D:$D,"="&amp;'Backfill Report'!C13,'Transport-DB'!$C:$C,"&gt;="&amp;'Backfill Report'!$J$4,'Transport-DB'!C:C,"&lt;="&amp;'Backfill Report'!$K$4)+SUMIFS('Transport-DB'!O:O,'Transport-DB'!$D:$D,"="&amp;'Backfill Report'!C13,'Transport-DB'!$C:$C,"&gt;="&amp;'Backfill Report'!$J$4,'Transport-DB'!C:C,"&lt;="&amp;'Backfill Report'!$K$4)+SUMIFS('Transport-DB'!P:P,'Transport-DB'!$D:$D,"="&amp;'Backfill Report'!C13,'Transport-DB'!$C:$C,"&gt;="&amp;'Backfill Report'!$J$4,'Transport-DB'!C:C,"&lt;="&amp;'Backfill Report'!$K$4)</f>
        <v>0</v>
      </c>
      <c r="L13" s="175">
        <f>SUMIFS('Transport-DB'!J:J,'Transport-DB'!D:D,"="&amp;'Backfill Report'!C13,'Transport-DB'!C:C,"&gt;="&amp;'Backfill Report'!$L$4,'Transport-DB'!C:C,"&lt;="&amp;'Backfill Report'!$M$4)</f>
        <v>838</v>
      </c>
      <c r="M13" s="136">
        <f>SUMIFS('Transport-DB'!N:N,'Transport-DB'!$D:$D,"="&amp;'Backfill Report'!C13,'Transport-DB'!$C:$C,"&gt;="&amp;'Backfill Report'!$L$4,'Transport-DB'!C:C,"&lt;="&amp;'Backfill Report'!$M$4)+SUMIFS('Transport-DB'!O:O,'Transport-DB'!$D:$D,"="&amp;'Backfill Report'!C13,'Transport-DB'!$C:$C,"&gt;="&amp;'Backfill Report'!$L$4,'Transport-DB'!C:C,"&lt;="&amp;'Backfill Report'!$M$4)+SUMIFS('Transport-DB'!P:P,'Transport-DB'!$D:$D,"="&amp;'Backfill Report'!C13,'Transport-DB'!$C:$C,"&gt;="&amp;'Backfill Report'!$L$4,'Transport-DB'!C:C,"&lt;="&amp;'Backfill Report'!$M$4)</f>
        <v>5866</v>
      </c>
      <c r="N13" s="175">
        <f>SUMIFS('Transport-DB'!$J:$J,'Transport-DB'!$D:$D,"="&amp;'Backfill Report'!C13,'Transport-DB'!$C:$C,"&gt;="&amp;'Backfill Report'!$N$4,'Transport-DB'!C:C,"&lt;="&amp;'Backfill Report'!$O$4)</f>
        <v>439</v>
      </c>
      <c r="O13" s="136">
        <f>SUMIFS('Transport-DB'!N:N,'Transport-DB'!$D:$D,"="&amp;'Backfill Report'!C13,'Transport-DB'!$C:$C,"&gt;="&amp;'Backfill Report'!$N$4,'Transport-DB'!C:C,"&lt;="&amp;'Backfill Report'!$O$4)+SUMIFS('Transport-DB'!O:O,'Transport-DB'!$D:$D,"="&amp;'Backfill Report'!C13,'Transport-DB'!$C:$C,"&gt;="&amp;'Backfill Report'!$N$4,'Transport-DB'!C:C,"&lt;="&amp;'Backfill Report'!$O$4)+SUMIFS('Transport-DB'!P:P,'Transport-DB'!$D:$D,"="&amp;'Backfill Report'!C13,'Transport-DB'!$C:$C,"&gt;="&amp;'Backfill Report'!$N$4,'Transport-DB'!C:C,"&lt;="&amp;'Backfill Report'!$O$4)</f>
        <v>3073</v>
      </c>
      <c r="P13" s="175">
        <f>SUMIFS('Transport-DB'!$J:$J,'Transport-DB'!$D:$D,"="&amp;'Backfill Report'!C13,'Transport-DB'!$C:$C,"&gt;="&amp;'Backfill Report'!$P$4,'Transport-DB'!C:C,"&lt;="&amp;'Backfill Report'!$Q$4)</f>
        <v>475</v>
      </c>
      <c r="Q13" s="136">
        <f>SUMIFS('Transport-DB'!N:N,'Transport-DB'!$D:$D,"="&amp;'Backfill Report'!C13,'Transport-DB'!$C:$C,"&gt;="&amp;'Backfill Report'!$P$4,'Transport-DB'!C:C,"&lt;="&amp;'Backfill Report'!$Q$4)+SUMIFS('Transport-DB'!O:O,'Transport-DB'!$D:$D,"="&amp;'Backfill Report'!C13,'Transport-DB'!$C:$C,"&gt;="&amp;'Backfill Report'!$P$4,'Transport-DB'!C:C,"&lt;="&amp;'Backfill Report'!$Q$4)+SUMIFS('Transport-DB'!P:P,'Transport-DB'!$D:$D,"="&amp;'Backfill Report'!C13,'Transport-DB'!$C:$C,"&gt;="&amp;'Backfill Report'!$P$4,'Transport-DB'!C:C,"&lt;="&amp;'Backfill Report'!$Q$4)</f>
        <v>3575.95</v>
      </c>
      <c r="R13" s="175">
        <f>SUMIFS('Transport-DB'!$J:$J,'Transport-DB'!$D:$D,"="&amp;'Backfill Report'!C13,'Transport-DB'!$C:$C,"&gt;="&amp;'Backfill Report'!$R$4,'Transport-DB'!C:C,"&lt;="&amp;'Backfill Report'!$S$4)</f>
        <v>729</v>
      </c>
      <c r="S13" s="136">
        <f>SUMIFS('Transport-DB'!N:N,'Transport-DB'!$D:$D,"="&amp;'Backfill Report'!C13,'Transport-DB'!$C:$C,"&gt;="&amp;'Backfill Report'!$R$4,'Transport-DB'!C:C,"&lt;="&amp;'Backfill Report'!$S$4)+SUMIFS('Transport-DB'!O:O,'Transport-DB'!$D:$D,"="&amp;'Backfill Report'!C13,'Transport-DB'!$C:$C,"&gt;="&amp;'Backfill Report'!$R$4,'Transport-DB'!C:C,"&lt;="&amp;'Backfill Report'!$S$4)+SUMIFS('Transport-DB'!P:P,'Transport-DB'!$D:$D,"="&amp;'Backfill Report'!C13,'Transport-DB'!$C:$C,"&gt;="&amp;'Backfill Report'!$R$4,'Transport-DB'!C:C,"&lt;="&amp;'Backfill Report'!$S$4)</f>
        <v>5401.2000000000007</v>
      </c>
      <c r="T13" s="175">
        <f>SUMIFS('Transport-DB'!$J:$J,'Transport-DB'!$D:$D,"="&amp;'Backfill Report'!C13,'Transport-DB'!$C:$C,"&gt;="&amp;'Backfill Report'!$T$4,'Transport-DB'!C:C,"&lt;="&amp;'Backfill Report'!$U$4)</f>
        <v>100</v>
      </c>
      <c r="U13" s="136">
        <f>SUMIFS('Transport-DB'!N:N,'Transport-DB'!$D:$D,"="&amp;'Backfill Report'!C13,'Transport-DB'!$C:$C,"&gt;="&amp;'Backfill Report'!$T$4,'Transport-DB'!C:C,"&lt;="&amp;'Backfill Report'!$U$4)+SUMIFS('Transport-DB'!O:O,'Transport-DB'!$D:$D,"="&amp;'Backfill Report'!C13,'Transport-DB'!$C:$C,"&gt;="&amp;'Backfill Report'!$T$4,'Transport-DB'!C:C,"&lt;="&amp;'Backfill Report'!$U$4)+SUMIFS('Transport-DB'!P:P,'Transport-DB'!$D:$D,"="&amp;'Backfill Report'!C13,'Transport-DB'!$C:$C,"&gt;="&amp;'Backfill Report'!$T$4,'Transport-DB'!C:C,"&lt;="&amp;'Backfill Report'!$U$4)</f>
        <v>700</v>
      </c>
      <c r="V13" s="175">
        <f>SUMIFS('Transport-DB'!$J:$J,'Transport-DB'!$D:$D,"="&amp;'Backfill Report'!C13,'Transport-DB'!$C:$C,"&gt;="&amp;'Backfill Report'!$V$4,'Transport-DB'!C:C,"&lt;="&amp;'Backfill Report'!$W$4)</f>
        <v>0</v>
      </c>
      <c r="W13" s="136">
        <f>SUMIFS('Transport-DB'!N:N,'Transport-DB'!$D:$D,"="&amp;'Backfill Report'!C13,'Transport-DB'!$C:$C,"&gt;="&amp;'Backfill Report'!$V$4,'Transport-DB'!C:C,"&lt;="&amp;'Backfill Report'!$W$4)+SUMIFS('Transport-DB'!O:O,'Transport-DB'!$D:$D,"="&amp;'Backfill Report'!C13,'Transport-DB'!$C:$C,"&gt;="&amp;'Backfill Report'!$V$4,'Transport-DB'!C:C,"&lt;="&amp;'Backfill Report'!$W$4)+SUMIFS('Transport-DB'!P:P,'Transport-DB'!$D:$D,"="&amp;'Backfill Report'!C13,'Transport-DB'!$C:$C,"&gt;="&amp;'Backfill Report'!$V$4,'Transport-DB'!C:C,"&lt;="&amp;'Backfill Report'!$W$4)</f>
        <v>0</v>
      </c>
      <c r="X13" s="175">
        <f>SUMIFS('Transport-DB'!$J:$J,'Transport-DB'!$D:$D,"="&amp;'Backfill Report'!C13,'Transport-DB'!$C:$C,"&gt;="&amp;'Backfill Report'!$X$4,'Transport-DB'!C:C,"&lt;="&amp;'Backfill Report'!$Y$4)</f>
        <v>0</v>
      </c>
      <c r="Y13" s="136">
        <f>SUMIFS('Transport-DB'!N:N,'Transport-DB'!$D:$D,"="&amp;'Backfill Report'!C13,'Transport-DB'!$C:$C,"&gt;="&amp;'Backfill Report'!$X$4,'Transport-DB'!C:C,"&lt;="&amp;'Backfill Report'!$Y$4)+SUMIFS('Transport-DB'!O:O,'Transport-DB'!$D:$D,"="&amp;'Backfill Report'!C13,'Transport-DB'!$C:$C,"&gt;="&amp;'Backfill Report'!$X$4,'Transport-DB'!C:C,"&lt;="&amp;'Backfill Report'!$Y$4)+SUMIFS('Transport-DB'!P:P,'Transport-DB'!$D:$D,"="&amp;'Backfill Report'!C13,'Transport-DB'!$C:$C,"&gt;="&amp;'Backfill Report'!$X$4,'Transport-DB'!C:C,"&lt;="&amp;'Backfill Report'!$Y$4)</f>
        <v>0</v>
      </c>
      <c r="Z13" s="175">
        <f>SUMIFS('Transport-DB'!$J:$J,'Transport-DB'!$D:$D,"="&amp;'Backfill Report'!C13,'Transport-DB'!$C:$C,"&gt;="&amp;'Backfill Report'!$Z$4,'Transport-DB'!C:C,"&lt;="&amp;'Backfill Report'!$AA$4)</f>
        <v>0</v>
      </c>
      <c r="AA13" s="136">
        <f>SUMIFS('Transport-DB'!N:N,'Transport-DB'!$D:$D,"="&amp;'Backfill Report'!C13,'Transport-DB'!$C:$C,"&gt;="&amp;'Backfill Report'!$Z$4,'Transport-DB'!C:C,"&lt;="&amp;'Backfill Report'!$AA$4)+SUMIFS('Transport-DB'!O:O,'Transport-DB'!$D:$D,"="&amp;'Backfill Report'!C13,'Transport-DB'!$C:$C,"&gt;="&amp;'Backfill Report'!$Z$4,'Transport-DB'!C:C,"&lt;="&amp;'Backfill Report'!$AA$4)+SUMIFS('Transport-DB'!P:P,'Transport-DB'!$D:$D,"="&amp;'Backfill Report'!C13,'Transport-DB'!$C:$C,"&gt;="&amp;'Backfill Report'!$Z$4,'Transport-DB'!C:C,"&lt;="&amp;'Backfill Report'!$AA$4)</f>
        <v>0</v>
      </c>
      <c r="AB13" s="175">
        <f>SUMIFS('Transport-DB'!$J:$J,'Transport-DB'!$D:$D,"="&amp;'Backfill Report'!C13,'Transport-DB'!$C:$C,"&gt;="&amp;'Backfill Report'!$AB$4,'Transport-DB'!C:C,"&lt;="&amp;'Backfill Report'!$AC$4)</f>
        <v>0</v>
      </c>
      <c r="AC13" s="136">
        <f>SUMIFS('Transport-DB'!N:N,'Transport-DB'!$D:$D,"="&amp;'Backfill Report'!C13,'Transport-DB'!$C:$C,"&gt;="&amp;'Backfill Report'!$AB$4,'Transport-DB'!C:C,"&lt;="&amp;'Backfill Report'!$AC$4)+SUMIFS('Transport-DB'!O:O,'Transport-DB'!$D:$D,"="&amp;'Backfill Report'!C13,'Transport-DB'!$C:$C,"&gt;="&amp;'Backfill Report'!$AB$4,'Transport-DB'!C:C,"&lt;="&amp;'Backfill Report'!$AC$4)+SUMIFS('Transport-DB'!P:P,'Transport-DB'!$D:$D,"="&amp;'Backfill Report'!C13,'Transport-DB'!$C:$C,"&gt;="&amp;'Backfill Report'!$AB$4,'Transport-DB'!C:C,"&lt;="&amp;'Backfill Report'!$AC$4)</f>
        <v>0</v>
      </c>
      <c r="AD13" s="175">
        <f>SUMIFS('Transport-DB'!$J:$J,'Transport-DB'!$D:$D,"="&amp;'Backfill Report'!C13,'Transport-DB'!$C:$C,"&gt;="&amp;'Backfill Report'!$AD$4,'Transport-DB'!C:C,"&lt;="&amp;'Backfill Report'!$AE$4)</f>
        <v>0</v>
      </c>
      <c r="AE13" s="136">
        <f>SUMIFS('Transport-DB'!N:N,'Transport-DB'!$D:$D,"="&amp;'Backfill Report'!C13,'Transport-DB'!$C:$C,"&gt;="&amp;'Backfill Report'!$AD$4,'Transport-DB'!C:C,"&lt;="&amp;'Backfill Report'!$AE$4)+SUMIFS('Transport-DB'!O:O,'Transport-DB'!$D:$D,"="&amp;'Backfill Report'!C13,'Transport-DB'!$C:$C,"&gt;="&amp;'Backfill Report'!$AD$4,'Transport-DB'!C:C,"&lt;="&amp;'Backfill Report'!$AE$4)+SUMIFS('Transport-DB'!P:P,'Transport-DB'!$D:$D,"="&amp;'Backfill Report'!C13,'Transport-DB'!$C:$C,"&gt;="&amp;'Backfill Report'!$AD$4,'Transport-DB'!C:C,"&lt;="&amp;'Backfill Report'!$AE$4)</f>
        <v>0</v>
      </c>
      <c r="AM13" s="97">
        <v>3</v>
      </c>
      <c r="AN13" s="4" t="s">
        <v>116</v>
      </c>
      <c r="AO13" s="97" t="s">
        <v>1</v>
      </c>
      <c r="AP13" s="97" t="s">
        <v>92</v>
      </c>
      <c r="AQ13" s="97">
        <v>348</v>
      </c>
      <c r="AR13" s="97">
        <v>722.19</v>
      </c>
    </row>
    <row r="14" spans="1:44" ht="28.5" x14ac:dyDescent="0.45">
      <c r="A14" s="121"/>
      <c r="B14" s="178">
        <v>9</v>
      </c>
      <c r="C14" s="134" t="s">
        <v>260</v>
      </c>
      <c r="D14" s="174" t="str">
        <f>VLOOKUP(C14,'Transport-DB'!S:W,3,FALSE)</f>
        <v>انصاری</v>
      </c>
      <c r="E14" s="188" t="str">
        <f>VLOOKUP(C14,'Transport-DB'!S:W,2,FALSE)</f>
        <v>کامیون کمپرسی</v>
      </c>
      <c r="F14" s="175">
        <f>SUMIFS('Transport-DB'!$J:$J,'Transport-DB'!$D:$D,"="&amp;'Backfill Report'!C14,'Transport-DB'!$C:$C,"&gt;="&amp;'Backfill Report'!$F$4,'Transport-DB'!C:C,"&lt;="&amp;'Backfill Report'!$G$4)</f>
        <v>0</v>
      </c>
      <c r="G14" s="136">
        <f>SUMIFS('Transport-DB'!N:N,'Transport-DB'!$D:$D,"="&amp;'Backfill Report'!C14,'Transport-DB'!$C:$C,"&gt;="&amp;'Backfill Report'!$F$4,'Transport-DB'!C:C,"&lt;="&amp;'Backfill Report'!$G$4)+SUMIFS('Transport-DB'!O:O,'Transport-DB'!$D:$D,"="&amp;'Backfill Report'!C14,'Transport-DB'!$C:$C,"&gt;="&amp;'Backfill Report'!$F$4,'Transport-DB'!C:C,"&lt;="&amp;'Backfill Report'!$G$4)+SUMIFS('Transport-DB'!P:P,'Transport-DB'!$D:$D,"="&amp;'Backfill Report'!C14,'Transport-DB'!$C:$C,"&gt;="&amp;'Backfill Report'!$F$4,'Transport-DB'!C:C,"&lt;="&amp;'Backfill Report'!$G$4)</f>
        <v>0</v>
      </c>
      <c r="H14" s="175">
        <f>SUMIFS('Transport-DB'!$J:$J,'Transport-DB'!$D:$D,"="&amp;'Backfill Report'!C14,'Transport-DB'!$C:$C,"&gt;="&amp;'Backfill Report'!$H$4,'Transport-DB'!C:C,"&lt;="&amp;'Backfill Report'!$I$4)</f>
        <v>0</v>
      </c>
      <c r="I14" s="136">
        <f>SUMIFS('Transport-DB'!N:N,'Transport-DB'!$D:$D,"="&amp;'Backfill Report'!C14,'Transport-DB'!$C:$C,"&gt;="&amp;'Backfill Report'!$H$4,'Transport-DB'!C:C,"&lt;="&amp;'Backfill Report'!$I$4)+SUMIFS('Transport-DB'!O:O,'Transport-DB'!$D:$D,"="&amp;'Backfill Report'!C14,'Transport-DB'!$C:$C,"&gt;="&amp;'Backfill Report'!$H$4,'Transport-DB'!C:C,"&lt;="&amp;'Backfill Report'!$I$4)+SUMIFS('Transport-DB'!P:P,'Transport-DB'!$D:$D,"="&amp;'Backfill Report'!C14,'Transport-DB'!$C:$C,"&gt;="&amp;'Backfill Report'!$H$4,'Transport-DB'!C:C,"&lt;="&amp;'Backfill Report'!$I$4)</f>
        <v>0</v>
      </c>
      <c r="J14" s="175">
        <f>SUMIFS('Transport-DB'!$J:$J,'Transport-DB'!$D:$D,"="&amp;'Backfill Report'!C14,'Transport-DB'!$C:$C,"&gt;="&amp;'Backfill Report'!$J$4,'Transport-DB'!C:C,"&lt;="&amp;'Backfill Report'!$K$4)</f>
        <v>0</v>
      </c>
      <c r="K14" s="136">
        <f>SUMIFS('Transport-DB'!N:N,'Transport-DB'!$D:$D,"="&amp;'Backfill Report'!C14,'Transport-DB'!$C:$C,"&gt;="&amp;'Backfill Report'!$J$4,'Transport-DB'!C:C,"&lt;="&amp;'Backfill Report'!$K$4)+SUMIFS('Transport-DB'!O:O,'Transport-DB'!$D:$D,"="&amp;'Backfill Report'!C14,'Transport-DB'!$C:$C,"&gt;="&amp;'Backfill Report'!$J$4,'Transport-DB'!C:C,"&lt;="&amp;'Backfill Report'!$K$4)+SUMIFS('Transport-DB'!P:P,'Transport-DB'!$D:$D,"="&amp;'Backfill Report'!C14,'Transport-DB'!$C:$C,"&gt;="&amp;'Backfill Report'!$J$4,'Transport-DB'!C:C,"&lt;="&amp;'Backfill Report'!$K$4)</f>
        <v>0</v>
      </c>
      <c r="L14" s="175">
        <f>SUMIFS('Transport-DB'!J:J,'Transport-DB'!D:D,"="&amp;'Backfill Report'!C14,'Transport-DB'!C:C,"&gt;="&amp;'Backfill Report'!$L$4,'Transport-DB'!C:C,"&lt;="&amp;'Backfill Report'!$M$4)</f>
        <v>0</v>
      </c>
      <c r="M14" s="136">
        <f>SUMIFS('Transport-DB'!N:N,'Transport-DB'!$D:$D,"="&amp;'Backfill Report'!C14,'Transport-DB'!$C:$C,"&gt;="&amp;'Backfill Report'!$L$4,'Transport-DB'!C:C,"&lt;="&amp;'Backfill Report'!$M$4)+SUMIFS('Transport-DB'!O:O,'Transport-DB'!$D:$D,"="&amp;'Backfill Report'!C14,'Transport-DB'!$C:$C,"&gt;="&amp;'Backfill Report'!$L$4,'Transport-DB'!C:C,"&lt;="&amp;'Backfill Report'!$M$4)+SUMIFS('Transport-DB'!P:P,'Transport-DB'!$D:$D,"="&amp;'Backfill Report'!C14,'Transport-DB'!$C:$C,"&gt;="&amp;'Backfill Report'!$L$4,'Transport-DB'!C:C,"&lt;="&amp;'Backfill Report'!$M$4)</f>
        <v>0</v>
      </c>
      <c r="N14" s="175">
        <f>SUMIFS('Transport-DB'!$J:$J,'Transport-DB'!$D:$D,"="&amp;'Backfill Report'!C14,'Transport-DB'!$C:$C,"&gt;="&amp;'Backfill Report'!$N$4,'Transport-DB'!C:C,"&lt;="&amp;'Backfill Report'!$O$4)</f>
        <v>422</v>
      </c>
      <c r="O14" s="136">
        <f>SUMIFS('Transport-DB'!N:N,'Transport-DB'!$D:$D,"="&amp;'Backfill Report'!C14,'Transport-DB'!$C:$C,"&gt;="&amp;'Backfill Report'!$N$4,'Transport-DB'!C:C,"&lt;="&amp;'Backfill Report'!$O$4)+SUMIFS('Transport-DB'!O:O,'Transport-DB'!$D:$D,"="&amp;'Backfill Report'!C14,'Transport-DB'!$C:$C,"&gt;="&amp;'Backfill Report'!$N$4,'Transport-DB'!C:C,"&lt;="&amp;'Backfill Report'!$O$4)+SUMIFS('Transport-DB'!P:P,'Transport-DB'!$D:$D,"="&amp;'Backfill Report'!C14,'Transport-DB'!$C:$C,"&gt;="&amp;'Backfill Report'!$N$4,'Transport-DB'!C:C,"&lt;="&amp;'Backfill Report'!$O$4)</f>
        <v>2954</v>
      </c>
      <c r="P14" s="175">
        <f>SUMIFS('Transport-DB'!$J:$J,'Transport-DB'!$D:$D,"="&amp;'Backfill Report'!C14,'Transport-DB'!$C:$C,"&gt;="&amp;'Backfill Report'!$P$4,'Transport-DB'!C:C,"&lt;="&amp;'Backfill Report'!$Q$4)</f>
        <v>708</v>
      </c>
      <c r="Q14" s="136">
        <f>SUMIFS('Transport-DB'!N:N,'Transport-DB'!$D:$D,"="&amp;'Backfill Report'!C14,'Transport-DB'!$C:$C,"&gt;="&amp;'Backfill Report'!$P$4,'Transport-DB'!C:C,"&lt;="&amp;'Backfill Report'!$Q$4)+SUMIFS('Transport-DB'!O:O,'Transport-DB'!$D:$D,"="&amp;'Backfill Report'!C14,'Transport-DB'!$C:$C,"&gt;="&amp;'Backfill Report'!$P$4,'Transport-DB'!C:C,"&lt;="&amp;'Backfill Report'!$Q$4)+SUMIFS('Transport-DB'!P:P,'Transport-DB'!$D:$D,"="&amp;'Backfill Report'!C14,'Transport-DB'!$C:$C,"&gt;="&amp;'Backfill Report'!$P$4,'Transport-DB'!C:C,"&lt;="&amp;'Backfill Report'!$Q$4)</f>
        <v>5013.75</v>
      </c>
      <c r="R14" s="175">
        <f>SUMIFS('Transport-DB'!$J:$J,'Transport-DB'!$D:$D,"="&amp;'Backfill Report'!C14,'Transport-DB'!$C:$C,"&gt;="&amp;'Backfill Report'!$R$4,'Transport-DB'!C:C,"&lt;="&amp;'Backfill Report'!$S$4)</f>
        <v>70</v>
      </c>
      <c r="S14" s="136">
        <f>SUMIFS('Transport-DB'!N:N,'Transport-DB'!$D:$D,"="&amp;'Backfill Report'!C14,'Transport-DB'!$C:$C,"&gt;="&amp;'Backfill Report'!$R$4,'Transport-DB'!C:C,"&lt;="&amp;'Backfill Report'!$S$4)+SUMIFS('Transport-DB'!O:O,'Transport-DB'!$D:$D,"="&amp;'Backfill Report'!C14,'Transport-DB'!$C:$C,"&gt;="&amp;'Backfill Report'!$R$4,'Transport-DB'!C:C,"&lt;="&amp;'Backfill Report'!$S$4)+SUMIFS('Transport-DB'!P:P,'Transport-DB'!$D:$D,"="&amp;'Backfill Report'!C14,'Transport-DB'!$C:$C,"&gt;="&amp;'Backfill Report'!$R$4,'Transport-DB'!C:C,"&lt;="&amp;'Backfill Report'!$S$4)</f>
        <v>490</v>
      </c>
      <c r="T14" s="175">
        <f>SUMIFS('Transport-DB'!$J:$J,'Transport-DB'!$D:$D,"="&amp;'Backfill Report'!C14,'Transport-DB'!$C:$C,"&gt;="&amp;'Backfill Report'!$T$4,'Transport-DB'!C:C,"&lt;="&amp;'Backfill Report'!$U$4)</f>
        <v>680</v>
      </c>
      <c r="U14" s="136">
        <f>SUMIFS('Transport-DB'!N:N,'Transport-DB'!$D:$D,"="&amp;'Backfill Report'!C14,'Transport-DB'!$C:$C,"&gt;="&amp;'Backfill Report'!$T$4,'Transport-DB'!C:C,"&lt;="&amp;'Backfill Report'!$U$4)+SUMIFS('Transport-DB'!O:O,'Transport-DB'!$D:$D,"="&amp;'Backfill Report'!C14,'Transport-DB'!$C:$C,"&gt;="&amp;'Backfill Report'!$T$4,'Transport-DB'!C:C,"&lt;="&amp;'Backfill Report'!$U$4)+SUMIFS('Transport-DB'!P:P,'Transport-DB'!$D:$D,"="&amp;'Backfill Report'!C14,'Transport-DB'!$C:$C,"&gt;="&amp;'Backfill Report'!$T$4,'Transport-DB'!C:C,"&lt;="&amp;'Backfill Report'!$U$4)</f>
        <v>4791.5</v>
      </c>
      <c r="V14" s="175">
        <f>SUMIFS('Transport-DB'!$J:$J,'Transport-DB'!$D:$D,"="&amp;'Backfill Report'!C14,'Transport-DB'!$C:$C,"&gt;="&amp;'Backfill Report'!$V$4,'Transport-DB'!C:C,"&lt;="&amp;'Backfill Report'!$W$4)</f>
        <v>407</v>
      </c>
      <c r="W14" s="136">
        <f>SUMIFS('Transport-DB'!N:N,'Transport-DB'!$D:$D,"="&amp;'Backfill Report'!C14,'Transport-DB'!$C:$C,"&gt;="&amp;'Backfill Report'!$V$4,'Transport-DB'!C:C,"&lt;="&amp;'Backfill Report'!$W$4)+SUMIFS('Transport-DB'!O:O,'Transport-DB'!$D:$D,"="&amp;'Backfill Report'!C14,'Transport-DB'!$C:$C,"&gt;="&amp;'Backfill Report'!$V$4,'Transport-DB'!C:C,"&lt;="&amp;'Backfill Report'!$W$4)+SUMIFS('Transport-DB'!P:P,'Transport-DB'!$D:$D,"="&amp;'Backfill Report'!C14,'Transport-DB'!$C:$C,"&gt;="&amp;'Backfill Report'!$V$4,'Transport-DB'!C:C,"&lt;="&amp;'Backfill Report'!$W$4)</f>
        <v>2849</v>
      </c>
      <c r="X14" s="175">
        <f>SUMIFS('Transport-DB'!$J:$J,'Transport-DB'!$D:$D,"="&amp;'Backfill Report'!C14,'Transport-DB'!$C:$C,"&gt;="&amp;'Backfill Report'!$X$4,'Transport-DB'!C:C,"&lt;="&amp;'Backfill Report'!$Y$4)</f>
        <v>0</v>
      </c>
      <c r="Y14" s="136">
        <f>SUMIFS('Transport-DB'!N:N,'Transport-DB'!$D:$D,"="&amp;'Backfill Report'!C14,'Transport-DB'!$C:$C,"&gt;="&amp;'Backfill Report'!$X$4,'Transport-DB'!C:C,"&lt;="&amp;'Backfill Report'!$Y$4)+SUMIFS('Transport-DB'!O:O,'Transport-DB'!$D:$D,"="&amp;'Backfill Report'!C14,'Transport-DB'!$C:$C,"&gt;="&amp;'Backfill Report'!$X$4,'Transport-DB'!C:C,"&lt;="&amp;'Backfill Report'!$Y$4)+SUMIFS('Transport-DB'!P:P,'Transport-DB'!$D:$D,"="&amp;'Backfill Report'!C14,'Transport-DB'!$C:$C,"&gt;="&amp;'Backfill Report'!$X$4,'Transport-DB'!C:C,"&lt;="&amp;'Backfill Report'!$Y$4)</f>
        <v>0</v>
      </c>
      <c r="Z14" s="175">
        <f>SUMIFS('Transport-DB'!$J:$J,'Transport-DB'!$D:$D,"="&amp;'Backfill Report'!C14,'Transport-DB'!$C:$C,"&gt;="&amp;'Backfill Report'!$Z$4,'Transport-DB'!C:C,"&lt;="&amp;'Backfill Report'!$AA$4)</f>
        <v>0</v>
      </c>
      <c r="AA14" s="136">
        <f>SUMIFS('Transport-DB'!N:N,'Transport-DB'!$D:$D,"="&amp;'Backfill Report'!C14,'Transport-DB'!$C:$C,"&gt;="&amp;'Backfill Report'!$Z$4,'Transport-DB'!C:C,"&lt;="&amp;'Backfill Report'!$AA$4)+SUMIFS('Transport-DB'!O:O,'Transport-DB'!$D:$D,"="&amp;'Backfill Report'!C14,'Transport-DB'!$C:$C,"&gt;="&amp;'Backfill Report'!$Z$4,'Transport-DB'!C:C,"&lt;="&amp;'Backfill Report'!$AA$4)+SUMIFS('Transport-DB'!P:P,'Transport-DB'!$D:$D,"="&amp;'Backfill Report'!C14,'Transport-DB'!$C:$C,"&gt;="&amp;'Backfill Report'!$Z$4,'Transport-DB'!C:C,"&lt;="&amp;'Backfill Report'!$AA$4)</f>
        <v>0</v>
      </c>
      <c r="AB14" s="175">
        <f>SUMIFS('Transport-DB'!$J:$J,'Transport-DB'!$D:$D,"="&amp;'Backfill Report'!C14,'Transport-DB'!$C:$C,"&gt;="&amp;'Backfill Report'!$AB$4,'Transport-DB'!C:C,"&lt;="&amp;'Backfill Report'!$AC$4)</f>
        <v>0</v>
      </c>
      <c r="AC14" s="136">
        <f>SUMIFS('Transport-DB'!N:N,'Transport-DB'!$D:$D,"="&amp;'Backfill Report'!C14,'Transport-DB'!$C:$C,"&gt;="&amp;'Backfill Report'!$AB$4,'Transport-DB'!C:C,"&lt;="&amp;'Backfill Report'!$AC$4)+SUMIFS('Transport-DB'!O:O,'Transport-DB'!$D:$D,"="&amp;'Backfill Report'!C14,'Transport-DB'!$C:$C,"&gt;="&amp;'Backfill Report'!$AB$4,'Transport-DB'!C:C,"&lt;="&amp;'Backfill Report'!$AC$4)+SUMIFS('Transport-DB'!P:P,'Transport-DB'!$D:$D,"="&amp;'Backfill Report'!C14,'Transport-DB'!$C:$C,"&gt;="&amp;'Backfill Report'!$AB$4,'Transport-DB'!C:C,"&lt;="&amp;'Backfill Report'!$AC$4)</f>
        <v>0</v>
      </c>
      <c r="AD14" s="175">
        <f>SUMIFS('Transport-DB'!$J:$J,'Transport-DB'!$D:$D,"="&amp;'Backfill Report'!C14,'Transport-DB'!$C:$C,"&gt;="&amp;'Backfill Report'!$AD$4,'Transport-DB'!C:C,"&lt;="&amp;'Backfill Report'!$AE$4)</f>
        <v>0</v>
      </c>
      <c r="AE14" s="136">
        <f>SUMIFS('Transport-DB'!N:N,'Transport-DB'!$D:$D,"="&amp;'Backfill Report'!C14,'Transport-DB'!$C:$C,"&gt;="&amp;'Backfill Report'!$AD$4,'Transport-DB'!C:C,"&lt;="&amp;'Backfill Report'!$AE$4)+SUMIFS('Transport-DB'!O:O,'Transport-DB'!$D:$D,"="&amp;'Backfill Report'!C14,'Transport-DB'!$C:$C,"&gt;="&amp;'Backfill Report'!$AD$4,'Transport-DB'!C:C,"&lt;="&amp;'Backfill Report'!$AE$4)+SUMIFS('Transport-DB'!P:P,'Transport-DB'!$D:$D,"="&amp;'Backfill Report'!C14,'Transport-DB'!$C:$C,"&gt;="&amp;'Backfill Report'!$AD$4,'Transport-DB'!C:C,"&lt;="&amp;'Backfill Report'!$AE$4)</f>
        <v>0</v>
      </c>
      <c r="AI14" s="201" t="s">
        <v>158</v>
      </c>
      <c r="AM14" s="97">
        <v>4</v>
      </c>
      <c r="AN14" s="4" t="s">
        <v>128</v>
      </c>
      <c r="AO14" s="97" t="s">
        <v>1</v>
      </c>
      <c r="AP14" s="97" t="s">
        <v>159</v>
      </c>
      <c r="AQ14" s="97">
        <v>71</v>
      </c>
      <c r="AR14" s="97">
        <v>837.8</v>
      </c>
    </row>
    <row r="15" spans="1:44" ht="28.5" x14ac:dyDescent="0.45">
      <c r="A15" s="121"/>
      <c r="B15" s="178">
        <v>10</v>
      </c>
      <c r="C15" s="134" t="s">
        <v>259</v>
      </c>
      <c r="D15" s="174" t="str">
        <f>VLOOKUP(C15,'Transport-DB'!S:W,3,FALSE)</f>
        <v>انصاری</v>
      </c>
      <c r="E15" s="188" t="str">
        <f>VLOOKUP(C15,'Transport-DB'!S:W,2,FALSE)</f>
        <v>کامیون کمپرسی</v>
      </c>
      <c r="F15" s="175">
        <f>SUMIFS('Transport-DB'!$J:$J,'Transport-DB'!$D:$D,"="&amp;'Backfill Report'!C15,'Transport-DB'!$C:$C,"&gt;="&amp;'Backfill Report'!$F$4,'Transport-DB'!C:C,"&lt;="&amp;'Backfill Report'!$G$4)</f>
        <v>0</v>
      </c>
      <c r="G15" s="136">
        <f>SUMIFS('Transport-DB'!N:N,'Transport-DB'!$D:$D,"="&amp;'Backfill Report'!C15,'Transport-DB'!$C:$C,"&gt;="&amp;'Backfill Report'!$F$4,'Transport-DB'!C:C,"&lt;="&amp;'Backfill Report'!$G$4)+SUMIFS('Transport-DB'!O:O,'Transport-DB'!$D:$D,"="&amp;'Backfill Report'!C15,'Transport-DB'!$C:$C,"&gt;="&amp;'Backfill Report'!$F$4,'Transport-DB'!C:C,"&lt;="&amp;'Backfill Report'!$G$4)+SUMIFS('Transport-DB'!P:P,'Transport-DB'!$D:$D,"="&amp;'Backfill Report'!C15,'Transport-DB'!$C:$C,"&gt;="&amp;'Backfill Report'!$F$4,'Transport-DB'!C:C,"&lt;="&amp;'Backfill Report'!$G$4)</f>
        <v>0</v>
      </c>
      <c r="H15" s="175">
        <f>SUMIFS('Transport-DB'!$J:$J,'Transport-DB'!$D:$D,"="&amp;'Backfill Report'!C15,'Transport-DB'!$C:$C,"&gt;="&amp;'Backfill Report'!$H$4,'Transport-DB'!C:C,"&lt;="&amp;'Backfill Report'!$I$4)</f>
        <v>0</v>
      </c>
      <c r="I15" s="136">
        <f>SUMIFS('Transport-DB'!N:N,'Transport-DB'!$D:$D,"="&amp;'Backfill Report'!C15,'Transport-DB'!$C:$C,"&gt;="&amp;'Backfill Report'!$H$4,'Transport-DB'!C:C,"&lt;="&amp;'Backfill Report'!$I$4)+SUMIFS('Transport-DB'!O:O,'Transport-DB'!$D:$D,"="&amp;'Backfill Report'!C15,'Transport-DB'!$C:$C,"&gt;="&amp;'Backfill Report'!$H$4,'Transport-DB'!C:C,"&lt;="&amp;'Backfill Report'!$I$4)+SUMIFS('Transport-DB'!P:P,'Transport-DB'!$D:$D,"="&amp;'Backfill Report'!C15,'Transport-DB'!$C:$C,"&gt;="&amp;'Backfill Report'!$H$4,'Transport-DB'!C:C,"&lt;="&amp;'Backfill Report'!$I$4)</f>
        <v>0</v>
      </c>
      <c r="J15" s="175">
        <f>SUMIFS('Transport-DB'!$J:$J,'Transport-DB'!$D:$D,"="&amp;'Backfill Report'!C15,'Transport-DB'!$C:$C,"&gt;="&amp;'Backfill Report'!$J$4,'Transport-DB'!C:C,"&lt;="&amp;'Backfill Report'!$K$4)</f>
        <v>0</v>
      </c>
      <c r="K15" s="136">
        <f>SUMIFS('Transport-DB'!N:N,'Transport-DB'!$D:$D,"="&amp;'Backfill Report'!C15,'Transport-DB'!$C:$C,"&gt;="&amp;'Backfill Report'!$J$4,'Transport-DB'!C:C,"&lt;="&amp;'Backfill Report'!$K$4)+SUMIFS('Transport-DB'!O:O,'Transport-DB'!$D:$D,"="&amp;'Backfill Report'!C15,'Transport-DB'!$C:$C,"&gt;="&amp;'Backfill Report'!$J$4,'Transport-DB'!C:C,"&lt;="&amp;'Backfill Report'!$K$4)+SUMIFS('Transport-DB'!P:P,'Transport-DB'!$D:$D,"="&amp;'Backfill Report'!C15,'Transport-DB'!$C:$C,"&gt;="&amp;'Backfill Report'!$J$4,'Transport-DB'!C:C,"&lt;="&amp;'Backfill Report'!$K$4)</f>
        <v>0</v>
      </c>
      <c r="L15" s="175">
        <f>SUMIFS('Transport-DB'!J:J,'Transport-DB'!D:D,"="&amp;'Backfill Report'!C15,'Transport-DB'!C:C,"&gt;="&amp;'Backfill Report'!$L$4,'Transport-DB'!C:C,"&lt;="&amp;'Backfill Report'!$M$4)</f>
        <v>0</v>
      </c>
      <c r="M15" s="136">
        <f>SUMIFS('Transport-DB'!N:N,'Transport-DB'!$D:$D,"="&amp;'Backfill Report'!C15,'Transport-DB'!$C:$C,"&gt;="&amp;'Backfill Report'!$L$4,'Transport-DB'!C:C,"&lt;="&amp;'Backfill Report'!$M$4)+SUMIFS('Transport-DB'!O:O,'Transport-DB'!$D:$D,"="&amp;'Backfill Report'!C15,'Transport-DB'!$C:$C,"&gt;="&amp;'Backfill Report'!$L$4,'Transport-DB'!C:C,"&lt;="&amp;'Backfill Report'!$M$4)+SUMIFS('Transport-DB'!P:P,'Transport-DB'!$D:$D,"="&amp;'Backfill Report'!C15,'Transport-DB'!$C:$C,"&gt;="&amp;'Backfill Report'!$L$4,'Transport-DB'!C:C,"&lt;="&amp;'Backfill Report'!$M$4)</f>
        <v>0</v>
      </c>
      <c r="N15" s="175">
        <f>SUMIFS('Transport-DB'!$J:$J,'Transport-DB'!$D:$D,"="&amp;'Backfill Report'!C15,'Transport-DB'!$C:$C,"&gt;="&amp;'Backfill Report'!$N$4,'Transport-DB'!C:C,"&lt;="&amp;'Backfill Report'!$O$4)</f>
        <v>386</v>
      </c>
      <c r="O15" s="136">
        <f>SUMIFS('Transport-DB'!N:N,'Transport-DB'!$D:$D,"="&amp;'Backfill Report'!C15,'Transport-DB'!$C:$C,"&gt;="&amp;'Backfill Report'!$N$4,'Transport-DB'!C:C,"&lt;="&amp;'Backfill Report'!$O$4)+SUMIFS('Transport-DB'!O:O,'Transport-DB'!$D:$D,"="&amp;'Backfill Report'!C15,'Transport-DB'!$C:$C,"&gt;="&amp;'Backfill Report'!$N$4,'Transport-DB'!C:C,"&lt;="&amp;'Backfill Report'!$O$4)+SUMIFS('Transport-DB'!P:P,'Transport-DB'!$D:$D,"="&amp;'Backfill Report'!C15,'Transport-DB'!$C:$C,"&gt;="&amp;'Backfill Report'!$N$4,'Transport-DB'!C:C,"&lt;="&amp;'Backfill Report'!$O$4)</f>
        <v>2702</v>
      </c>
      <c r="P15" s="175">
        <f>SUMIFS('Transport-DB'!$J:$J,'Transport-DB'!$D:$D,"="&amp;'Backfill Report'!C15,'Transport-DB'!$C:$C,"&gt;="&amp;'Backfill Report'!$P$4,'Transport-DB'!C:C,"&lt;="&amp;'Backfill Report'!$Q$4)</f>
        <v>738</v>
      </c>
      <c r="Q15" s="136">
        <f>SUMIFS('Transport-DB'!N:N,'Transport-DB'!$D:$D,"="&amp;'Backfill Report'!C15,'Transport-DB'!$C:$C,"&gt;="&amp;'Backfill Report'!$P$4,'Transport-DB'!C:C,"&lt;="&amp;'Backfill Report'!$Q$4)+SUMIFS('Transport-DB'!O:O,'Transport-DB'!$D:$D,"="&amp;'Backfill Report'!C15,'Transport-DB'!$C:$C,"&gt;="&amp;'Backfill Report'!$P$4,'Transport-DB'!C:C,"&lt;="&amp;'Backfill Report'!$Q$4)+SUMIFS('Transport-DB'!P:P,'Transport-DB'!$D:$D,"="&amp;'Backfill Report'!C15,'Transport-DB'!$C:$C,"&gt;="&amp;'Backfill Report'!$P$4,'Transport-DB'!C:C,"&lt;="&amp;'Backfill Report'!$Q$4)</f>
        <v>5265.75</v>
      </c>
      <c r="R15" s="175">
        <f>SUMIFS('Transport-DB'!$J:$J,'Transport-DB'!$D:$D,"="&amp;'Backfill Report'!C15,'Transport-DB'!$C:$C,"&gt;="&amp;'Backfill Report'!$R$4,'Transport-DB'!C:C,"&lt;="&amp;'Backfill Report'!$S$4)</f>
        <v>664</v>
      </c>
      <c r="S15" s="136">
        <f>SUMIFS('Transport-DB'!N:N,'Transport-DB'!$D:$D,"="&amp;'Backfill Report'!C15,'Transport-DB'!$C:$C,"&gt;="&amp;'Backfill Report'!$R$4,'Transport-DB'!C:C,"&lt;="&amp;'Backfill Report'!$S$4)+SUMIFS('Transport-DB'!O:O,'Transport-DB'!$D:$D,"="&amp;'Backfill Report'!C15,'Transport-DB'!$C:$C,"&gt;="&amp;'Backfill Report'!$R$4,'Transport-DB'!C:C,"&lt;="&amp;'Backfill Report'!$S$4)+SUMIFS('Transport-DB'!P:P,'Transport-DB'!$D:$D,"="&amp;'Backfill Report'!C15,'Transport-DB'!$C:$C,"&gt;="&amp;'Backfill Report'!$R$4,'Transport-DB'!C:C,"&lt;="&amp;'Backfill Report'!$S$4)</f>
        <v>4370.45</v>
      </c>
      <c r="T15" s="175">
        <f>SUMIFS('Transport-DB'!$J:$J,'Transport-DB'!$D:$D,"="&amp;'Backfill Report'!C15,'Transport-DB'!$C:$C,"&gt;="&amp;'Backfill Report'!$T$4,'Transport-DB'!C:C,"&lt;="&amp;'Backfill Report'!$U$4)</f>
        <v>845</v>
      </c>
      <c r="U15" s="136">
        <f>SUMIFS('Transport-DB'!N:N,'Transport-DB'!$D:$D,"="&amp;'Backfill Report'!C15,'Transport-DB'!$C:$C,"&gt;="&amp;'Backfill Report'!$T$4,'Transport-DB'!C:C,"&lt;="&amp;'Backfill Report'!$U$4)+SUMIFS('Transport-DB'!O:O,'Transport-DB'!$D:$D,"="&amp;'Backfill Report'!C15,'Transport-DB'!$C:$C,"&gt;="&amp;'Backfill Report'!$T$4,'Transport-DB'!C:C,"&lt;="&amp;'Backfill Report'!$U$4)+SUMIFS('Transport-DB'!P:P,'Transport-DB'!$D:$D,"="&amp;'Backfill Report'!C15,'Transport-DB'!$C:$C,"&gt;="&amp;'Backfill Report'!$T$4,'Transport-DB'!C:C,"&lt;="&amp;'Backfill Report'!$U$4)</f>
        <v>5946.5</v>
      </c>
      <c r="V15" s="175">
        <f>SUMIFS('Transport-DB'!$J:$J,'Transport-DB'!$D:$D,"="&amp;'Backfill Report'!C15,'Transport-DB'!$C:$C,"&gt;="&amp;'Backfill Report'!$V$4,'Transport-DB'!C:C,"&lt;="&amp;'Backfill Report'!$W$4)</f>
        <v>419</v>
      </c>
      <c r="W15" s="136">
        <f>SUMIFS('Transport-DB'!N:N,'Transport-DB'!$D:$D,"="&amp;'Backfill Report'!C15,'Transport-DB'!$C:$C,"&gt;="&amp;'Backfill Report'!$V$4,'Transport-DB'!C:C,"&lt;="&amp;'Backfill Report'!$W$4)+SUMIFS('Transport-DB'!O:O,'Transport-DB'!$D:$D,"="&amp;'Backfill Report'!C15,'Transport-DB'!$C:$C,"&gt;="&amp;'Backfill Report'!$V$4,'Transport-DB'!C:C,"&lt;="&amp;'Backfill Report'!$W$4)+SUMIFS('Transport-DB'!P:P,'Transport-DB'!$D:$D,"="&amp;'Backfill Report'!C15,'Transport-DB'!$C:$C,"&gt;="&amp;'Backfill Report'!$V$4,'Transport-DB'!C:C,"&lt;="&amp;'Backfill Report'!$W$4)</f>
        <v>2933</v>
      </c>
      <c r="X15" s="175">
        <f>SUMIFS('Transport-DB'!$J:$J,'Transport-DB'!$D:$D,"="&amp;'Backfill Report'!C15,'Transport-DB'!$C:$C,"&gt;="&amp;'Backfill Report'!$X$4,'Transport-DB'!C:C,"&lt;="&amp;'Backfill Report'!$Y$4)</f>
        <v>0</v>
      </c>
      <c r="Y15" s="136">
        <f>SUMIFS('Transport-DB'!N:N,'Transport-DB'!$D:$D,"="&amp;'Backfill Report'!C15,'Transport-DB'!$C:$C,"&gt;="&amp;'Backfill Report'!$X$4,'Transport-DB'!C:C,"&lt;="&amp;'Backfill Report'!$Y$4)+SUMIFS('Transport-DB'!O:O,'Transport-DB'!$D:$D,"="&amp;'Backfill Report'!C15,'Transport-DB'!$C:$C,"&gt;="&amp;'Backfill Report'!$X$4,'Transport-DB'!C:C,"&lt;="&amp;'Backfill Report'!$Y$4)+SUMIFS('Transport-DB'!P:P,'Transport-DB'!$D:$D,"="&amp;'Backfill Report'!C15,'Transport-DB'!$C:$C,"&gt;="&amp;'Backfill Report'!$X$4,'Transport-DB'!C:C,"&lt;="&amp;'Backfill Report'!$Y$4)</f>
        <v>0</v>
      </c>
      <c r="Z15" s="175">
        <f>SUMIFS('Transport-DB'!$J:$J,'Transport-DB'!$D:$D,"="&amp;'Backfill Report'!C15,'Transport-DB'!$C:$C,"&gt;="&amp;'Backfill Report'!$Z$4,'Transport-DB'!C:C,"&lt;="&amp;'Backfill Report'!$AA$4)</f>
        <v>0</v>
      </c>
      <c r="AA15" s="136">
        <f>SUMIFS('Transport-DB'!N:N,'Transport-DB'!$D:$D,"="&amp;'Backfill Report'!C15,'Transport-DB'!$C:$C,"&gt;="&amp;'Backfill Report'!$Z$4,'Transport-DB'!C:C,"&lt;="&amp;'Backfill Report'!$AA$4)+SUMIFS('Transport-DB'!O:O,'Transport-DB'!$D:$D,"="&amp;'Backfill Report'!C15,'Transport-DB'!$C:$C,"&gt;="&amp;'Backfill Report'!$Z$4,'Transport-DB'!C:C,"&lt;="&amp;'Backfill Report'!$AA$4)+SUMIFS('Transport-DB'!P:P,'Transport-DB'!$D:$D,"="&amp;'Backfill Report'!C15,'Transport-DB'!$C:$C,"&gt;="&amp;'Backfill Report'!$Z$4,'Transport-DB'!C:C,"&lt;="&amp;'Backfill Report'!$AA$4)</f>
        <v>0</v>
      </c>
      <c r="AB15" s="175">
        <f>SUMIFS('Transport-DB'!$J:$J,'Transport-DB'!$D:$D,"="&amp;'Backfill Report'!C15,'Transport-DB'!$C:$C,"&gt;="&amp;'Backfill Report'!$AB$4,'Transport-DB'!C:C,"&lt;="&amp;'Backfill Report'!$AC$4)</f>
        <v>0</v>
      </c>
      <c r="AC15" s="136">
        <f>SUMIFS('Transport-DB'!N:N,'Transport-DB'!$D:$D,"="&amp;'Backfill Report'!C15,'Transport-DB'!$C:$C,"&gt;="&amp;'Backfill Report'!$AB$4,'Transport-DB'!C:C,"&lt;="&amp;'Backfill Report'!$AC$4)+SUMIFS('Transport-DB'!O:O,'Transport-DB'!$D:$D,"="&amp;'Backfill Report'!C15,'Transport-DB'!$C:$C,"&gt;="&amp;'Backfill Report'!$AB$4,'Transport-DB'!C:C,"&lt;="&amp;'Backfill Report'!$AC$4)+SUMIFS('Transport-DB'!P:P,'Transport-DB'!$D:$D,"="&amp;'Backfill Report'!C15,'Transport-DB'!$C:$C,"&gt;="&amp;'Backfill Report'!$AB$4,'Transport-DB'!C:C,"&lt;="&amp;'Backfill Report'!$AC$4)</f>
        <v>0</v>
      </c>
      <c r="AD15" s="175">
        <f>SUMIFS('Transport-DB'!$J:$J,'Transport-DB'!$D:$D,"="&amp;'Backfill Report'!C15,'Transport-DB'!$C:$C,"&gt;="&amp;'Backfill Report'!$AD$4,'Transport-DB'!C:C,"&lt;="&amp;'Backfill Report'!$AE$4)</f>
        <v>0</v>
      </c>
      <c r="AE15" s="136">
        <f>SUMIFS('Transport-DB'!N:N,'Transport-DB'!$D:$D,"="&amp;'Backfill Report'!C15,'Transport-DB'!$C:$C,"&gt;="&amp;'Backfill Report'!$AD$4,'Transport-DB'!C:C,"&lt;="&amp;'Backfill Report'!$AE$4)+SUMIFS('Transport-DB'!O:O,'Transport-DB'!$D:$D,"="&amp;'Backfill Report'!C15,'Transport-DB'!$C:$C,"&gt;="&amp;'Backfill Report'!$AD$4,'Transport-DB'!C:C,"&lt;="&amp;'Backfill Report'!$AE$4)+SUMIFS('Transport-DB'!P:P,'Transport-DB'!$D:$D,"="&amp;'Backfill Report'!C15,'Transport-DB'!$C:$C,"&gt;="&amp;'Backfill Report'!$AD$4,'Transport-DB'!C:C,"&lt;="&amp;'Backfill Report'!$AE$4)</f>
        <v>0</v>
      </c>
      <c r="AI15" s="201" t="s">
        <v>254</v>
      </c>
      <c r="AM15" s="97">
        <v>5</v>
      </c>
      <c r="AN15" s="4" t="s">
        <v>96</v>
      </c>
      <c r="AO15" s="97" t="s">
        <v>1</v>
      </c>
      <c r="AP15" s="97" t="s">
        <v>159</v>
      </c>
      <c r="AQ15" s="97">
        <v>51</v>
      </c>
      <c r="AR15" s="97">
        <v>601.79999999999995</v>
      </c>
    </row>
    <row r="16" spans="1:44" ht="28.5" x14ac:dyDescent="0.45">
      <c r="A16" s="121"/>
      <c r="B16" s="178">
        <v>11</v>
      </c>
      <c r="C16" s="134" t="s">
        <v>252</v>
      </c>
      <c r="D16" s="174" t="str">
        <f>VLOOKUP(C16,'Transport-DB'!S:W,3,FALSE)</f>
        <v>انصاری</v>
      </c>
      <c r="E16" s="188" t="str">
        <f>VLOOKUP(C16,'Transport-DB'!S:W,2,FALSE)</f>
        <v>کامیون کمپرسی</v>
      </c>
      <c r="F16" s="175">
        <f>SUMIFS('Transport-DB'!$J:$J,'Transport-DB'!$D:$D,"="&amp;'Backfill Report'!C16,'Transport-DB'!$C:$C,"&gt;="&amp;'Backfill Report'!$F$4,'Transport-DB'!C:C,"&lt;="&amp;'Backfill Report'!$G$4)</f>
        <v>0</v>
      </c>
      <c r="G16" s="136">
        <f>SUMIFS('Transport-DB'!N:N,'Transport-DB'!$D:$D,"="&amp;'Backfill Report'!C16,'Transport-DB'!$C:$C,"&gt;="&amp;'Backfill Report'!$F$4,'Transport-DB'!C:C,"&lt;="&amp;'Backfill Report'!$G$4)+SUMIFS('Transport-DB'!O:O,'Transport-DB'!$D:$D,"="&amp;'Backfill Report'!C16,'Transport-DB'!$C:$C,"&gt;="&amp;'Backfill Report'!$F$4,'Transport-DB'!C:C,"&lt;="&amp;'Backfill Report'!$G$4)+SUMIFS('Transport-DB'!P:P,'Transport-DB'!$D:$D,"="&amp;'Backfill Report'!C16,'Transport-DB'!$C:$C,"&gt;="&amp;'Backfill Report'!$F$4,'Transport-DB'!C:C,"&lt;="&amp;'Backfill Report'!$G$4)</f>
        <v>0</v>
      </c>
      <c r="H16" s="175">
        <f>SUMIFS('Transport-DB'!$J:$J,'Transport-DB'!$D:$D,"="&amp;'Backfill Report'!C16,'Transport-DB'!$C:$C,"&gt;="&amp;'Backfill Report'!$H$4,'Transport-DB'!C:C,"&lt;="&amp;'Backfill Report'!$I$4)</f>
        <v>0</v>
      </c>
      <c r="I16" s="136">
        <f>SUMIFS('Transport-DB'!N:N,'Transport-DB'!$D:$D,"="&amp;'Backfill Report'!C16,'Transport-DB'!$C:$C,"&gt;="&amp;'Backfill Report'!$H$4,'Transport-DB'!C:C,"&lt;="&amp;'Backfill Report'!$I$4)+SUMIFS('Transport-DB'!O:O,'Transport-DB'!$D:$D,"="&amp;'Backfill Report'!C16,'Transport-DB'!$C:$C,"&gt;="&amp;'Backfill Report'!$H$4,'Transport-DB'!C:C,"&lt;="&amp;'Backfill Report'!$I$4)+SUMIFS('Transport-DB'!P:P,'Transport-DB'!$D:$D,"="&amp;'Backfill Report'!C16,'Transport-DB'!$C:$C,"&gt;="&amp;'Backfill Report'!$H$4,'Transport-DB'!C:C,"&lt;="&amp;'Backfill Report'!$I$4)</f>
        <v>0</v>
      </c>
      <c r="J16" s="175">
        <f>SUMIFS('Transport-DB'!$J:$J,'Transport-DB'!$D:$D,"="&amp;'Backfill Report'!C16,'Transport-DB'!$C:$C,"&gt;="&amp;'Backfill Report'!$J$4,'Transport-DB'!C:C,"&lt;="&amp;'Backfill Report'!$K$4)</f>
        <v>0</v>
      </c>
      <c r="K16" s="136">
        <f>SUMIFS('Transport-DB'!N:N,'Transport-DB'!$D:$D,"="&amp;'Backfill Report'!C16,'Transport-DB'!$C:$C,"&gt;="&amp;'Backfill Report'!$J$4,'Transport-DB'!C:C,"&lt;="&amp;'Backfill Report'!$K$4)+SUMIFS('Transport-DB'!O:O,'Transport-DB'!$D:$D,"="&amp;'Backfill Report'!C16,'Transport-DB'!$C:$C,"&gt;="&amp;'Backfill Report'!$J$4,'Transport-DB'!C:C,"&lt;="&amp;'Backfill Report'!$K$4)+SUMIFS('Transport-DB'!P:P,'Transport-DB'!$D:$D,"="&amp;'Backfill Report'!C16,'Transport-DB'!$C:$C,"&gt;="&amp;'Backfill Report'!$J$4,'Transport-DB'!C:C,"&lt;="&amp;'Backfill Report'!$K$4)</f>
        <v>0</v>
      </c>
      <c r="L16" s="175">
        <f>SUMIFS('Transport-DB'!J:J,'Transport-DB'!D:D,"="&amp;'Backfill Report'!C16,'Transport-DB'!C:C,"&gt;="&amp;'Backfill Report'!$L$4,'Transport-DB'!C:C,"&lt;="&amp;'Backfill Report'!$M$4)</f>
        <v>0</v>
      </c>
      <c r="M16" s="136">
        <f>SUMIFS('Transport-DB'!N:N,'Transport-DB'!$D:$D,"="&amp;'Backfill Report'!C16,'Transport-DB'!$C:$C,"&gt;="&amp;'Backfill Report'!$L$4,'Transport-DB'!C:C,"&lt;="&amp;'Backfill Report'!$M$4)+SUMIFS('Transport-DB'!O:O,'Transport-DB'!$D:$D,"="&amp;'Backfill Report'!C16,'Transport-DB'!$C:$C,"&gt;="&amp;'Backfill Report'!$L$4,'Transport-DB'!C:C,"&lt;="&amp;'Backfill Report'!$M$4)+SUMIFS('Transport-DB'!P:P,'Transport-DB'!$D:$D,"="&amp;'Backfill Report'!C16,'Transport-DB'!$C:$C,"&gt;="&amp;'Backfill Report'!$L$4,'Transport-DB'!C:C,"&lt;="&amp;'Backfill Report'!$M$4)</f>
        <v>0</v>
      </c>
      <c r="N16" s="175">
        <f>SUMIFS('Transport-DB'!$J:$J,'Transport-DB'!$D:$D,"="&amp;'Backfill Report'!C16,'Transport-DB'!$C:$C,"&gt;="&amp;'Backfill Report'!$N$4,'Transport-DB'!C:C,"&lt;="&amp;'Backfill Report'!$O$4)</f>
        <v>388</v>
      </c>
      <c r="O16" s="136">
        <f>SUMIFS('Transport-DB'!N:N,'Transport-DB'!$D:$D,"="&amp;'Backfill Report'!C16,'Transport-DB'!$C:$C,"&gt;="&amp;'Backfill Report'!$N$4,'Transport-DB'!C:C,"&lt;="&amp;'Backfill Report'!$O$4)+SUMIFS('Transport-DB'!O:O,'Transport-DB'!$D:$D,"="&amp;'Backfill Report'!C16,'Transport-DB'!$C:$C,"&gt;="&amp;'Backfill Report'!$N$4,'Transport-DB'!C:C,"&lt;="&amp;'Backfill Report'!$O$4)+SUMIFS('Transport-DB'!P:P,'Transport-DB'!$D:$D,"="&amp;'Backfill Report'!C16,'Transport-DB'!$C:$C,"&gt;="&amp;'Backfill Report'!$N$4,'Transport-DB'!C:C,"&lt;="&amp;'Backfill Report'!$O$4)</f>
        <v>2716</v>
      </c>
      <c r="P16" s="175">
        <f>SUMIFS('Transport-DB'!$J:$J,'Transport-DB'!$D:$D,"="&amp;'Backfill Report'!C16,'Transport-DB'!$C:$C,"&gt;="&amp;'Backfill Report'!$P$4,'Transport-DB'!C:C,"&lt;="&amp;'Backfill Report'!$Q$4)</f>
        <v>737</v>
      </c>
      <c r="Q16" s="136">
        <f>SUMIFS('Transport-DB'!N:N,'Transport-DB'!$D:$D,"="&amp;'Backfill Report'!C16,'Transport-DB'!$C:$C,"&gt;="&amp;'Backfill Report'!$P$4,'Transport-DB'!C:C,"&lt;="&amp;'Backfill Report'!$Q$4)+SUMIFS('Transport-DB'!O:O,'Transport-DB'!$D:$D,"="&amp;'Backfill Report'!C16,'Transport-DB'!$C:$C,"&gt;="&amp;'Backfill Report'!$P$4,'Transport-DB'!C:C,"&lt;="&amp;'Backfill Report'!$Q$4)+SUMIFS('Transport-DB'!P:P,'Transport-DB'!$D:$D,"="&amp;'Backfill Report'!C16,'Transport-DB'!$C:$C,"&gt;="&amp;'Backfill Report'!$P$4,'Transport-DB'!C:C,"&lt;="&amp;'Backfill Report'!$Q$4)</f>
        <v>5260.85</v>
      </c>
      <c r="R16" s="175">
        <f>SUMIFS('Transport-DB'!$J:$J,'Transport-DB'!$D:$D,"="&amp;'Backfill Report'!C16,'Transport-DB'!$C:$C,"&gt;="&amp;'Backfill Report'!$R$4,'Transport-DB'!C:C,"&lt;="&amp;'Backfill Report'!$S$4)</f>
        <v>601</v>
      </c>
      <c r="S16" s="136">
        <f>SUMIFS('Transport-DB'!N:N,'Transport-DB'!$D:$D,"="&amp;'Backfill Report'!C16,'Transport-DB'!$C:$C,"&gt;="&amp;'Backfill Report'!$R$4,'Transport-DB'!C:C,"&lt;="&amp;'Backfill Report'!$S$4)+SUMIFS('Transport-DB'!O:O,'Transport-DB'!$D:$D,"="&amp;'Backfill Report'!C16,'Transport-DB'!$C:$C,"&gt;="&amp;'Backfill Report'!$R$4,'Transport-DB'!C:C,"&lt;="&amp;'Backfill Report'!$S$4)+SUMIFS('Transport-DB'!P:P,'Transport-DB'!$D:$D,"="&amp;'Backfill Report'!C16,'Transport-DB'!$C:$C,"&gt;="&amp;'Backfill Report'!$R$4,'Transport-DB'!C:C,"&lt;="&amp;'Backfill Report'!$S$4)</f>
        <v>4300.45</v>
      </c>
      <c r="T16" s="175">
        <f>SUMIFS('Transport-DB'!$J:$J,'Transport-DB'!$D:$D,"="&amp;'Backfill Report'!C16,'Transport-DB'!$C:$C,"&gt;="&amp;'Backfill Report'!$T$4,'Transport-DB'!C:C,"&lt;="&amp;'Backfill Report'!$U$4)</f>
        <v>885</v>
      </c>
      <c r="U16" s="136">
        <f>SUMIFS('Transport-DB'!N:N,'Transport-DB'!$D:$D,"="&amp;'Backfill Report'!C16,'Transport-DB'!$C:$C,"&gt;="&amp;'Backfill Report'!$T$4,'Transport-DB'!C:C,"&lt;="&amp;'Backfill Report'!$U$4)+SUMIFS('Transport-DB'!O:O,'Transport-DB'!$D:$D,"="&amp;'Backfill Report'!C16,'Transport-DB'!$C:$C,"&gt;="&amp;'Backfill Report'!$T$4,'Transport-DB'!C:C,"&lt;="&amp;'Backfill Report'!$U$4)+SUMIFS('Transport-DB'!P:P,'Transport-DB'!$D:$D,"="&amp;'Backfill Report'!C16,'Transport-DB'!$C:$C,"&gt;="&amp;'Backfill Report'!$T$4,'Transport-DB'!C:C,"&lt;="&amp;'Backfill Report'!$U$4)</f>
        <v>6226.5</v>
      </c>
      <c r="V16" s="175">
        <f>SUMIFS('Transport-DB'!$J:$J,'Transport-DB'!$D:$D,"="&amp;'Backfill Report'!C16,'Transport-DB'!$C:$C,"&gt;="&amp;'Backfill Report'!$V$4,'Transport-DB'!C:C,"&lt;="&amp;'Backfill Report'!$W$4)</f>
        <v>424</v>
      </c>
      <c r="W16" s="136">
        <f>SUMIFS('Transport-DB'!N:N,'Transport-DB'!$D:$D,"="&amp;'Backfill Report'!C16,'Transport-DB'!$C:$C,"&gt;="&amp;'Backfill Report'!$V$4,'Transport-DB'!C:C,"&lt;="&amp;'Backfill Report'!$W$4)+SUMIFS('Transport-DB'!O:O,'Transport-DB'!$D:$D,"="&amp;'Backfill Report'!C16,'Transport-DB'!$C:$C,"&gt;="&amp;'Backfill Report'!$V$4,'Transport-DB'!C:C,"&lt;="&amp;'Backfill Report'!$W$4)+SUMIFS('Transport-DB'!P:P,'Transport-DB'!$D:$D,"="&amp;'Backfill Report'!C16,'Transport-DB'!$C:$C,"&gt;="&amp;'Backfill Report'!$V$4,'Transport-DB'!C:C,"&lt;="&amp;'Backfill Report'!$W$4)</f>
        <v>2968</v>
      </c>
      <c r="X16" s="175">
        <f>SUMIFS('Transport-DB'!$J:$J,'Transport-DB'!$D:$D,"="&amp;'Backfill Report'!C16,'Transport-DB'!$C:$C,"&gt;="&amp;'Backfill Report'!$X$4,'Transport-DB'!C:C,"&lt;="&amp;'Backfill Report'!$Y$4)</f>
        <v>0</v>
      </c>
      <c r="Y16" s="136">
        <f>SUMIFS('Transport-DB'!N:N,'Transport-DB'!$D:$D,"="&amp;'Backfill Report'!C16,'Transport-DB'!$C:$C,"&gt;="&amp;'Backfill Report'!$X$4,'Transport-DB'!C:C,"&lt;="&amp;'Backfill Report'!$Y$4)+SUMIFS('Transport-DB'!O:O,'Transport-DB'!$D:$D,"="&amp;'Backfill Report'!C16,'Transport-DB'!$C:$C,"&gt;="&amp;'Backfill Report'!$X$4,'Transport-DB'!C:C,"&lt;="&amp;'Backfill Report'!$Y$4)+SUMIFS('Transport-DB'!P:P,'Transport-DB'!$D:$D,"="&amp;'Backfill Report'!C16,'Transport-DB'!$C:$C,"&gt;="&amp;'Backfill Report'!$X$4,'Transport-DB'!C:C,"&lt;="&amp;'Backfill Report'!$Y$4)</f>
        <v>0</v>
      </c>
      <c r="Z16" s="175">
        <f>SUMIFS('Transport-DB'!$J:$J,'Transport-DB'!$D:$D,"="&amp;'Backfill Report'!C16,'Transport-DB'!$C:$C,"&gt;="&amp;'Backfill Report'!$Z$4,'Transport-DB'!C:C,"&lt;="&amp;'Backfill Report'!$AA$4)</f>
        <v>0</v>
      </c>
      <c r="AA16" s="136">
        <f>SUMIFS('Transport-DB'!N:N,'Transport-DB'!$D:$D,"="&amp;'Backfill Report'!C16,'Transport-DB'!$C:$C,"&gt;="&amp;'Backfill Report'!$Z$4,'Transport-DB'!C:C,"&lt;="&amp;'Backfill Report'!$AA$4)+SUMIFS('Transport-DB'!O:O,'Transport-DB'!$D:$D,"="&amp;'Backfill Report'!C16,'Transport-DB'!$C:$C,"&gt;="&amp;'Backfill Report'!$Z$4,'Transport-DB'!C:C,"&lt;="&amp;'Backfill Report'!$AA$4)+SUMIFS('Transport-DB'!P:P,'Transport-DB'!$D:$D,"="&amp;'Backfill Report'!C16,'Transport-DB'!$C:$C,"&gt;="&amp;'Backfill Report'!$Z$4,'Transport-DB'!C:C,"&lt;="&amp;'Backfill Report'!$AA$4)</f>
        <v>0</v>
      </c>
      <c r="AB16" s="175">
        <f>SUMIFS('Transport-DB'!$J:$J,'Transport-DB'!$D:$D,"="&amp;'Backfill Report'!C16,'Transport-DB'!$C:$C,"&gt;="&amp;'Backfill Report'!$AB$4,'Transport-DB'!C:C,"&lt;="&amp;'Backfill Report'!$AC$4)</f>
        <v>0</v>
      </c>
      <c r="AC16" s="136">
        <f>SUMIFS('Transport-DB'!N:N,'Transport-DB'!$D:$D,"="&amp;'Backfill Report'!C16,'Transport-DB'!$C:$C,"&gt;="&amp;'Backfill Report'!$AB$4,'Transport-DB'!C:C,"&lt;="&amp;'Backfill Report'!$AC$4)+SUMIFS('Transport-DB'!O:O,'Transport-DB'!$D:$D,"="&amp;'Backfill Report'!C16,'Transport-DB'!$C:$C,"&gt;="&amp;'Backfill Report'!$AB$4,'Transport-DB'!C:C,"&lt;="&amp;'Backfill Report'!$AC$4)+SUMIFS('Transport-DB'!P:P,'Transport-DB'!$D:$D,"="&amp;'Backfill Report'!C16,'Transport-DB'!$C:$C,"&gt;="&amp;'Backfill Report'!$AB$4,'Transport-DB'!C:C,"&lt;="&amp;'Backfill Report'!$AC$4)</f>
        <v>0</v>
      </c>
      <c r="AD16" s="175">
        <f>SUMIFS('Transport-DB'!$J:$J,'Transport-DB'!$D:$D,"="&amp;'Backfill Report'!C16,'Transport-DB'!$C:$C,"&gt;="&amp;'Backfill Report'!$AD$4,'Transport-DB'!C:C,"&lt;="&amp;'Backfill Report'!$AE$4)</f>
        <v>0</v>
      </c>
      <c r="AE16" s="136">
        <f>SUMIFS('Transport-DB'!N:N,'Transport-DB'!$D:$D,"="&amp;'Backfill Report'!C16,'Transport-DB'!$C:$C,"&gt;="&amp;'Backfill Report'!$AD$4,'Transport-DB'!C:C,"&lt;="&amp;'Backfill Report'!$AE$4)+SUMIFS('Transport-DB'!O:O,'Transport-DB'!$D:$D,"="&amp;'Backfill Report'!C16,'Transport-DB'!$C:$C,"&gt;="&amp;'Backfill Report'!$AD$4,'Transport-DB'!C:C,"&lt;="&amp;'Backfill Report'!$AE$4)+SUMIFS('Transport-DB'!P:P,'Transport-DB'!$D:$D,"="&amp;'Backfill Report'!C16,'Transport-DB'!$C:$C,"&gt;="&amp;'Backfill Report'!$AD$4,'Transport-DB'!C:C,"&lt;="&amp;'Backfill Report'!$AE$4)</f>
        <v>0</v>
      </c>
      <c r="AI16" s="201" t="s">
        <v>171</v>
      </c>
      <c r="AM16" s="97">
        <v>6</v>
      </c>
      <c r="AN16" s="4" t="s">
        <v>139</v>
      </c>
      <c r="AO16" s="97" t="s">
        <v>2</v>
      </c>
      <c r="AP16" s="97" t="s">
        <v>92</v>
      </c>
      <c r="AQ16" s="97">
        <v>427</v>
      </c>
      <c r="AR16" s="97">
        <v>2989</v>
      </c>
    </row>
    <row r="17" spans="1:44" ht="28.5" x14ac:dyDescent="0.45">
      <c r="A17" s="121"/>
      <c r="B17" s="178">
        <v>12</v>
      </c>
      <c r="C17" s="134" t="s">
        <v>148</v>
      </c>
      <c r="D17" s="174" t="str">
        <f>VLOOKUP(C17,'Transport-DB'!S:W,3,FALSE)</f>
        <v>میرزایی</v>
      </c>
      <c r="E17" s="188" t="str">
        <f>VLOOKUP(C17,'Transport-DB'!S:W,2,FALSE)</f>
        <v>کامیون کمپرسی</v>
      </c>
      <c r="F17" s="175">
        <f>SUMIFS('Transport-DB'!$J:$J,'Transport-DB'!$D:$D,"="&amp;'Backfill Report'!C17,'Transport-DB'!$C:$C,"&gt;="&amp;'Backfill Report'!$F$4,'Transport-DB'!C:C,"&lt;="&amp;'Backfill Report'!$G$4)</f>
        <v>0</v>
      </c>
      <c r="G17" s="136">
        <f>SUMIFS('Transport-DB'!N:N,'Transport-DB'!$D:$D,"="&amp;'Backfill Report'!C17,'Transport-DB'!$C:$C,"&gt;="&amp;'Backfill Report'!$F$4,'Transport-DB'!C:C,"&lt;="&amp;'Backfill Report'!$G$4)+SUMIFS('Transport-DB'!O:O,'Transport-DB'!$D:$D,"="&amp;'Backfill Report'!C17,'Transport-DB'!$C:$C,"&gt;="&amp;'Backfill Report'!$F$4,'Transport-DB'!C:C,"&lt;="&amp;'Backfill Report'!$G$4)+SUMIFS('Transport-DB'!P:P,'Transport-DB'!$D:$D,"="&amp;'Backfill Report'!C17,'Transport-DB'!$C:$C,"&gt;="&amp;'Backfill Report'!$F$4,'Transport-DB'!C:C,"&lt;="&amp;'Backfill Report'!$G$4)</f>
        <v>0</v>
      </c>
      <c r="H17" s="175">
        <f>SUMIFS('Transport-DB'!$J:$J,'Transport-DB'!$D:$D,"="&amp;'Backfill Report'!C17,'Transport-DB'!$C:$C,"&gt;="&amp;'Backfill Report'!$H$4,'Transport-DB'!C:C,"&lt;="&amp;'Backfill Report'!$I$4)</f>
        <v>262</v>
      </c>
      <c r="I17" s="136">
        <f>SUMIFS('Transport-DB'!N:N,'Transport-DB'!$D:$D,"="&amp;'Backfill Report'!C17,'Transport-DB'!$C:$C,"&gt;="&amp;'Backfill Report'!$H$4,'Transport-DB'!C:C,"&lt;="&amp;'Backfill Report'!$I$4)+SUMIFS('Transport-DB'!O:O,'Transport-DB'!$D:$D,"="&amp;'Backfill Report'!C17,'Transport-DB'!$C:$C,"&gt;="&amp;'Backfill Report'!$H$4,'Transport-DB'!C:C,"&lt;="&amp;'Backfill Report'!$I$4)+SUMIFS('Transport-DB'!P:P,'Transport-DB'!$D:$D,"="&amp;'Backfill Report'!C17,'Transport-DB'!$C:$C,"&gt;="&amp;'Backfill Report'!$H$4,'Transport-DB'!C:C,"&lt;="&amp;'Backfill Report'!$I$4)</f>
        <v>1087.3</v>
      </c>
      <c r="J17" s="175">
        <f>SUMIFS('Transport-DB'!$J:$J,'Transport-DB'!$D:$D,"="&amp;'Backfill Report'!C17,'Transport-DB'!$C:$C,"&gt;="&amp;'Backfill Report'!$J$4,'Transport-DB'!C:C,"&lt;="&amp;'Backfill Report'!$K$4)</f>
        <v>793</v>
      </c>
      <c r="K17" s="136">
        <f>SUMIFS('Transport-DB'!N:N,'Transport-DB'!$D:$D,"="&amp;'Backfill Report'!C17,'Transport-DB'!$C:$C,"&gt;="&amp;'Backfill Report'!$J$4,'Transport-DB'!C:C,"&lt;="&amp;'Backfill Report'!$K$4)+SUMIFS('Transport-DB'!O:O,'Transport-DB'!$D:$D,"="&amp;'Backfill Report'!C17,'Transport-DB'!$C:$C,"&gt;="&amp;'Backfill Report'!$J$4,'Transport-DB'!C:C,"&lt;="&amp;'Backfill Report'!$K$4)+SUMIFS('Transport-DB'!P:P,'Transport-DB'!$D:$D,"="&amp;'Backfill Report'!C17,'Transport-DB'!$C:$C,"&gt;="&amp;'Backfill Report'!$J$4,'Transport-DB'!C:C,"&lt;="&amp;'Backfill Report'!$K$4)</f>
        <v>3290.9500000000003</v>
      </c>
      <c r="L17" s="175">
        <f>SUMIFS('Transport-DB'!J:J,'Transport-DB'!D:D,"="&amp;'Backfill Report'!C17,'Transport-DB'!C:C,"&gt;="&amp;'Backfill Report'!$L$4,'Transport-DB'!C:C,"&lt;="&amp;'Backfill Report'!$M$4)</f>
        <v>873</v>
      </c>
      <c r="M17" s="136">
        <f>SUMIFS('Transport-DB'!N:N,'Transport-DB'!$D:$D,"="&amp;'Backfill Report'!C17,'Transport-DB'!$C:$C,"&gt;="&amp;'Backfill Report'!$L$4,'Transport-DB'!C:C,"&lt;="&amp;'Backfill Report'!$M$4)+SUMIFS('Transport-DB'!O:O,'Transport-DB'!$D:$D,"="&amp;'Backfill Report'!C17,'Transport-DB'!$C:$C,"&gt;="&amp;'Backfill Report'!$L$4,'Transport-DB'!C:C,"&lt;="&amp;'Backfill Report'!$M$4)+SUMIFS('Transport-DB'!P:P,'Transport-DB'!$D:$D,"="&amp;'Backfill Report'!C17,'Transport-DB'!$C:$C,"&gt;="&amp;'Backfill Report'!$L$4,'Transport-DB'!C:C,"&lt;="&amp;'Backfill Report'!$M$4)</f>
        <v>3863.8575000000005</v>
      </c>
      <c r="N17" s="175">
        <f>SUMIFS('Transport-DB'!$J:$J,'Transport-DB'!$D:$D,"="&amp;'Backfill Report'!C17,'Transport-DB'!$C:$C,"&gt;="&amp;'Backfill Report'!$N$4,'Transport-DB'!C:C,"&lt;="&amp;'Backfill Report'!$O$4)</f>
        <v>588</v>
      </c>
      <c r="O17" s="136">
        <f>SUMIFS('Transport-DB'!N:N,'Transport-DB'!$D:$D,"="&amp;'Backfill Report'!C17,'Transport-DB'!$C:$C,"&gt;="&amp;'Backfill Report'!$N$4,'Transport-DB'!C:C,"&lt;="&amp;'Backfill Report'!$O$4)+SUMIFS('Transport-DB'!O:O,'Transport-DB'!$D:$D,"="&amp;'Backfill Report'!C17,'Transport-DB'!$C:$C,"&gt;="&amp;'Backfill Report'!$N$4,'Transport-DB'!C:C,"&lt;="&amp;'Backfill Report'!$O$4)+SUMIFS('Transport-DB'!P:P,'Transport-DB'!$D:$D,"="&amp;'Backfill Report'!C17,'Transport-DB'!$C:$C,"&gt;="&amp;'Backfill Report'!$N$4,'Transport-DB'!C:C,"&lt;="&amp;'Backfill Report'!$O$4)</f>
        <v>2806.2299999999991</v>
      </c>
      <c r="P17" s="175">
        <f>SUMIFS('Transport-DB'!$J:$J,'Transport-DB'!$D:$D,"="&amp;'Backfill Report'!C17,'Transport-DB'!$C:$C,"&gt;="&amp;'Backfill Report'!$P$4,'Transport-DB'!C:C,"&lt;="&amp;'Backfill Report'!$Q$4)</f>
        <v>743</v>
      </c>
      <c r="Q17" s="136">
        <f>SUMIFS('Transport-DB'!N:N,'Transport-DB'!$D:$D,"="&amp;'Backfill Report'!C17,'Transport-DB'!$C:$C,"&gt;="&amp;'Backfill Report'!$P$4,'Transport-DB'!C:C,"&lt;="&amp;'Backfill Report'!$Q$4)+SUMIFS('Transport-DB'!O:O,'Transport-DB'!$D:$D,"="&amp;'Backfill Report'!C17,'Transport-DB'!$C:$C,"&gt;="&amp;'Backfill Report'!$P$4,'Transport-DB'!C:C,"&lt;="&amp;'Backfill Report'!$Q$4)+SUMIFS('Transport-DB'!P:P,'Transport-DB'!$D:$D,"="&amp;'Backfill Report'!C17,'Transport-DB'!$C:$C,"&gt;="&amp;'Backfill Report'!$P$4,'Transport-DB'!C:C,"&lt;="&amp;'Backfill Report'!$Q$4)</f>
        <v>3545.9674999999993</v>
      </c>
      <c r="R17" s="175">
        <f>SUMIFS('Transport-DB'!$J:$J,'Transport-DB'!$D:$D,"="&amp;'Backfill Report'!C17,'Transport-DB'!$C:$C,"&gt;="&amp;'Backfill Report'!$R$4,'Transport-DB'!C:C,"&lt;="&amp;'Backfill Report'!$S$4)</f>
        <v>525</v>
      </c>
      <c r="S17" s="136">
        <f>SUMIFS('Transport-DB'!N:N,'Transport-DB'!$D:$D,"="&amp;'Backfill Report'!C17,'Transport-DB'!$C:$C,"&gt;="&amp;'Backfill Report'!$R$4,'Transport-DB'!C:C,"&lt;="&amp;'Backfill Report'!$S$4)+SUMIFS('Transport-DB'!O:O,'Transport-DB'!$D:$D,"="&amp;'Backfill Report'!C17,'Transport-DB'!$C:$C,"&gt;="&amp;'Backfill Report'!$R$4,'Transport-DB'!C:C,"&lt;="&amp;'Backfill Report'!$S$4)+SUMIFS('Transport-DB'!P:P,'Transport-DB'!$D:$D,"="&amp;'Backfill Report'!C17,'Transport-DB'!$C:$C,"&gt;="&amp;'Backfill Report'!$R$4,'Transport-DB'!C:C,"&lt;="&amp;'Backfill Report'!$S$4)</f>
        <v>2505.5624999999995</v>
      </c>
      <c r="T17" s="175">
        <f>SUMIFS('Transport-DB'!$J:$J,'Transport-DB'!$D:$D,"="&amp;'Backfill Report'!C17,'Transport-DB'!$C:$C,"&gt;="&amp;'Backfill Report'!$T$4,'Transport-DB'!C:C,"&lt;="&amp;'Backfill Report'!$U$4)</f>
        <v>482</v>
      </c>
      <c r="U17" s="136">
        <f>SUMIFS('Transport-DB'!N:N,'Transport-DB'!$D:$D,"="&amp;'Backfill Report'!C17,'Transport-DB'!$C:$C,"&gt;="&amp;'Backfill Report'!$T$4,'Transport-DB'!C:C,"&lt;="&amp;'Backfill Report'!$U$4)+SUMIFS('Transport-DB'!O:O,'Transport-DB'!$D:$D,"="&amp;'Backfill Report'!C17,'Transport-DB'!$C:$C,"&gt;="&amp;'Backfill Report'!$T$4,'Transport-DB'!C:C,"&lt;="&amp;'Backfill Report'!$U$4)+SUMIFS('Transport-DB'!P:P,'Transport-DB'!$D:$D,"="&amp;'Backfill Report'!C17,'Transport-DB'!$C:$C,"&gt;="&amp;'Backfill Report'!$T$4,'Transport-DB'!C:C,"&lt;="&amp;'Backfill Report'!$U$4)</f>
        <v>2300.3450000000003</v>
      </c>
      <c r="V17" s="175">
        <f>SUMIFS('Transport-DB'!$J:$J,'Transport-DB'!$D:$D,"="&amp;'Backfill Report'!C17,'Transport-DB'!$C:$C,"&gt;="&amp;'Backfill Report'!$V$4,'Transport-DB'!C:C,"&lt;="&amp;'Backfill Report'!$W$4)</f>
        <v>364</v>
      </c>
      <c r="W17" s="136">
        <f>SUMIFS('Transport-DB'!N:N,'Transport-DB'!$D:$D,"="&amp;'Backfill Report'!C17,'Transport-DB'!$C:$C,"&gt;="&amp;'Backfill Report'!$V$4,'Transport-DB'!C:C,"&lt;="&amp;'Backfill Report'!$W$4)+SUMIFS('Transport-DB'!O:O,'Transport-DB'!$D:$D,"="&amp;'Backfill Report'!C17,'Transport-DB'!$C:$C,"&gt;="&amp;'Backfill Report'!$V$4,'Transport-DB'!C:C,"&lt;="&amp;'Backfill Report'!$W$4)+SUMIFS('Transport-DB'!P:P,'Transport-DB'!$D:$D,"="&amp;'Backfill Report'!C17,'Transport-DB'!$C:$C,"&gt;="&amp;'Backfill Report'!$V$4,'Transport-DB'!C:C,"&lt;="&amp;'Backfill Report'!$W$4)</f>
        <v>1737.19</v>
      </c>
      <c r="X17" s="175">
        <f>SUMIFS('Transport-DB'!$J:$J,'Transport-DB'!$D:$D,"="&amp;'Backfill Report'!C17,'Transport-DB'!$C:$C,"&gt;="&amp;'Backfill Report'!$X$4,'Transport-DB'!C:C,"&lt;="&amp;'Backfill Report'!$Y$4)</f>
        <v>0</v>
      </c>
      <c r="Y17" s="136">
        <f>SUMIFS('Transport-DB'!N:N,'Transport-DB'!$D:$D,"="&amp;'Backfill Report'!C17,'Transport-DB'!$C:$C,"&gt;="&amp;'Backfill Report'!$X$4,'Transport-DB'!C:C,"&lt;="&amp;'Backfill Report'!$Y$4)+SUMIFS('Transport-DB'!O:O,'Transport-DB'!$D:$D,"="&amp;'Backfill Report'!C17,'Transport-DB'!$C:$C,"&gt;="&amp;'Backfill Report'!$X$4,'Transport-DB'!C:C,"&lt;="&amp;'Backfill Report'!$Y$4)+SUMIFS('Transport-DB'!P:P,'Transport-DB'!$D:$D,"="&amp;'Backfill Report'!C17,'Transport-DB'!$C:$C,"&gt;="&amp;'Backfill Report'!$X$4,'Transport-DB'!C:C,"&lt;="&amp;'Backfill Report'!$Y$4)</f>
        <v>0</v>
      </c>
      <c r="Z17" s="175">
        <f>SUMIFS('Transport-DB'!$J:$J,'Transport-DB'!$D:$D,"="&amp;'Backfill Report'!C17,'Transport-DB'!$C:$C,"&gt;="&amp;'Backfill Report'!$Z$4,'Transport-DB'!C:C,"&lt;="&amp;'Backfill Report'!$AA$4)</f>
        <v>0</v>
      </c>
      <c r="AA17" s="136">
        <f>SUMIFS('Transport-DB'!N:N,'Transport-DB'!$D:$D,"="&amp;'Backfill Report'!C17,'Transport-DB'!$C:$C,"&gt;="&amp;'Backfill Report'!$Z$4,'Transport-DB'!C:C,"&lt;="&amp;'Backfill Report'!$AA$4)+SUMIFS('Transport-DB'!O:O,'Transport-DB'!$D:$D,"="&amp;'Backfill Report'!C17,'Transport-DB'!$C:$C,"&gt;="&amp;'Backfill Report'!$Z$4,'Transport-DB'!C:C,"&lt;="&amp;'Backfill Report'!$AA$4)+SUMIFS('Transport-DB'!P:P,'Transport-DB'!$D:$D,"="&amp;'Backfill Report'!C17,'Transport-DB'!$C:$C,"&gt;="&amp;'Backfill Report'!$Z$4,'Transport-DB'!C:C,"&lt;="&amp;'Backfill Report'!$AA$4)</f>
        <v>0</v>
      </c>
      <c r="AB17" s="175">
        <f>SUMIFS('Transport-DB'!$J:$J,'Transport-DB'!$D:$D,"="&amp;'Backfill Report'!C17,'Transport-DB'!$C:$C,"&gt;="&amp;'Backfill Report'!$AB$4,'Transport-DB'!C:C,"&lt;="&amp;'Backfill Report'!$AC$4)</f>
        <v>0</v>
      </c>
      <c r="AC17" s="136">
        <f>SUMIFS('Transport-DB'!N:N,'Transport-DB'!$D:$D,"="&amp;'Backfill Report'!C17,'Transport-DB'!$C:$C,"&gt;="&amp;'Backfill Report'!$AB$4,'Transport-DB'!C:C,"&lt;="&amp;'Backfill Report'!$AC$4)+SUMIFS('Transport-DB'!O:O,'Transport-DB'!$D:$D,"="&amp;'Backfill Report'!C17,'Transport-DB'!$C:$C,"&gt;="&amp;'Backfill Report'!$AB$4,'Transport-DB'!C:C,"&lt;="&amp;'Backfill Report'!$AC$4)+SUMIFS('Transport-DB'!P:P,'Transport-DB'!$D:$D,"="&amp;'Backfill Report'!C17,'Transport-DB'!$C:$C,"&gt;="&amp;'Backfill Report'!$AB$4,'Transport-DB'!C:C,"&lt;="&amp;'Backfill Report'!$AC$4)</f>
        <v>0</v>
      </c>
      <c r="AD17" s="175">
        <f>SUMIFS('Transport-DB'!$J:$J,'Transport-DB'!$D:$D,"="&amp;'Backfill Report'!C17,'Transport-DB'!$C:$C,"&gt;="&amp;'Backfill Report'!$AD$4,'Transport-DB'!C:C,"&lt;="&amp;'Backfill Report'!$AE$4)</f>
        <v>0</v>
      </c>
      <c r="AE17" s="136">
        <f>SUMIFS('Transport-DB'!N:N,'Transport-DB'!$D:$D,"="&amp;'Backfill Report'!C17,'Transport-DB'!$C:$C,"&gt;="&amp;'Backfill Report'!$AD$4,'Transport-DB'!C:C,"&lt;="&amp;'Backfill Report'!$AE$4)+SUMIFS('Transport-DB'!O:O,'Transport-DB'!$D:$D,"="&amp;'Backfill Report'!C17,'Transport-DB'!$C:$C,"&gt;="&amp;'Backfill Report'!$AD$4,'Transport-DB'!C:C,"&lt;="&amp;'Backfill Report'!$AE$4)+SUMIFS('Transport-DB'!P:P,'Transport-DB'!$D:$D,"="&amp;'Backfill Report'!C17,'Transport-DB'!$C:$C,"&gt;="&amp;'Backfill Report'!$AD$4,'Transport-DB'!C:C,"&lt;="&amp;'Backfill Report'!$AE$4)</f>
        <v>0</v>
      </c>
      <c r="AI17" s="201" t="s">
        <v>177</v>
      </c>
      <c r="AM17" s="97">
        <v>7</v>
      </c>
      <c r="AN17" s="4" t="s">
        <v>140</v>
      </c>
      <c r="AO17" s="97" t="s">
        <v>2</v>
      </c>
      <c r="AP17" s="97" t="s">
        <v>92</v>
      </c>
      <c r="AQ17" s="97">
        <v>417</v>
      </c>
      <c r="AR17" s="97">
        <v>2919</v>
      </c>
    </row>
    <row r="18" spans="1:44" ht="28.5" x14ac:dyDescent="0.45">
      <c r="A18" s="121"/>
      <c r="B18" s="178">
        <v>13</v>
      </c>
      <c r="C18" s="134" t="s">
        <v>150</v>
      </c>
      <c r="D18" s="174" t="str">
        <f>VLOOKUP(C18,'Transport-DB'!S:W,3,FALSE)</f>
        <v>میرزایی</v>
      </c>
      <c r="E18" s="188" t="str">
        <f>VLOOKUP(C18,'Transport-DB'!S:W,2,FALSE)</f>
        <v>کامیون کمپرسی</v>
      </c>
      <c r="F18" s="175">
        <f>SUMIFS('Transport-DB'!$J:$J,'Transport-DB'!$D:$D,"="&amp;'Backfill Report'!C18,'Transport-DB'!$C:$C,"&gt;="&amp;'Backfill Report'!$F$4,'Transport-DB'!C:C,"&lt;="&amp;'Backfill Report'!$G$4)</f>
        <v>0</v>
      </c>
      <c r="G18" s="136">
        <f>SUMIFS('Transport-DB'!N:N,'Transport-DB'!$D:$D,"="&amp;'Backfill Report'!C18,'Transport-DB'!$C:$C,"&gt;="&amp;'Backfill Report'!$F$4,'Transport-DB'!C:C,"&lt;="&amp;'Backfill Report'!$G$4)+SUMIFS('Transport-DB'!O:O,'Transport-DB'!$D:$D,"="&amp;'Backfill Report'!C18,'Transport-DB'!$C:$C,"&gt;="&amp;'Backfill Report'!$F$4,'Transport-DB'!C:C,"&lt;="&amp;'Backfill Report'!$G$4)+SUMIFS('Transport-DB'!P:P,'Transport-DB'!$D:$D,"="&amp;'Backfill Report'!C18,'Transport-DB'!$C:$C,"&gt;="&amp;'Backfill Report'!$F$4,'Transport-DB'!C:C,"&lt;="&amp;'Backfill Report'!$G$4)</f>
        <v>0</v>
      </c>
      <c r="H18" s="175">
        <f>SUMIFS('Transport-DB'!$J:$J,'Transport-DB'!$D:$D,"="&amp;'Backfill Report'!C18,'Transport-DB'!$C:$C,"&gt;="&amp;'Backfill Report'!$H$4,'Transport-DB'!C:C,"&lt;="&amp;'Backfill Report'!$I$4)</f>
        <v>302</v>
      </c>
      <c r="I18" s="136">
        <f>SUMIFS('Transport-DB'!N:N,'Transport-DB'!$D:$D,"="&amp;'Backfill Report'!C18,'Transport-DB'!$C:$C,"&gt;="&amp;'Backfill Report'!$H$4,'Transport-DB'!C:C,"&lt;="&amp;'Backfill Report'!$I$4)+SUMIFS('Transport-DB'!O:O,'Transport-DB'!$D:$D,"="&amp;'Backfill Report'!C18,'Transport-DB'!$C:$C,"&gt;="&amp;'Backfill Report'!$H$4,'Transport-DB'!C:C,"&lt;="&amp;'Backfill Report'!$I$4)+SUMIFS('Transport-DB'!P:P,'Transport-DB'!$D:$D,"="&amp;'Backfill Report'!C18,'Transport-DB'!$C:$C,"&gt;="&amp;'Backfill Report'!$H$4,'Transport-DB'!C:C,"&lt;="&amp;'Backfill Report'!$I$4)</f>
        <v>1253.2999999999997</v>
      </c>
      <c r="J18" s="175">
        <f>SUMIFS('Transport-DB'!$J:$J,'Transport-DB'!$D:$D,"="&amp;'Backfill Report'!C18,'Transport-DB'!$C:$C,"&gt;="&amp;'Backfill Report'!$J$4,'Transport-DB'!C:C,"&lt;="&amp;'Backfill Report'!$K$4)</f>
        <v>602</v>
      </c>
      <c r="K18" s="136">
        <f>SUMIFS('Transport-DB'!N:N,'Transport-DB'!$D:$D,"="&amp;'Backfill Report'!C18,'Transport-DB'!$C:$C,"&gt;="&amp;'Backfill Report'!$J$4,'Transport-DB'!C:C,"&lt;="&amp;'Backfill Report'!$K$4)+SUMIFS('Transport-DB'!O:O,'Transport-DB'!$D:$D,"="&amp;'Backfill Report'!C18,'Transport-DB'!$C:$C,"&gt;="&amp;'Backfill Report'!$J$4,'Transport-DB'!C:C,"&lt;="&amp;'Backfill Report'!$K$4)+SUMIFS('Transport-DB'!P:P,'Transport-DB'!$D:$D,"="&amp;'Backfill Report'!C18,'Transport-DB'!$C:$C,"&gt;="&amp;'Backfill Report'!$J$4,'Transport-DB'!C:C,"&lt;="&amp;'Backfill Report'!$K$4)</f>
        <v>2498.3000000000002</v>
      </c>
      <c r="L18" s="175">
        <f>SUMIFS('Transport-DB'!J:J,'Transport-DB'!D:D,"="&amp;'Backfill Report'!C18,'Transport-DB'!C:C,"&gt;="&amp;'Backfill Report'!$L$4,'Transport-DB'!C:C,"&lt;="&amp;'Backfill Report'!$M$4)</f>
        <v>866</v>
      </c>
      <c r="M18" s="136">
        <f>SUMIFS('Transport-DB'!N:N,'Transport-DB'!$D:$D,"="&amp;'Backfill Report'!C18,'Transport-DB'!$C:$C,"&gt;="&amp;'Backfill Report'!$L$4,'Transport-DB'!C:C,"&lt;="&amp;'Backfill Report'!$M$4)+SUMIFS('Transport-DB'!O:O,'Transport-DB'!$D:$D,"="&amp;'Backfill Report'!C18,'Transport-DB'!$C:$C,"&gt;="&amp;'Backfill Report'!$L$4,'Transport-DB'!C:C,"&lt;="&amp;'Backfill Report'!$M$4)+SUMIFS('Transport-DB'!P:P,'Transport-DB'!$D:$D,"="&amp;'Backfill Report'!C18,'Transport-DB'!$C:$C,"&gt;="&amp;'Backfill Report'!$L$4,'Transport-DB'!C:C,"&lt;="&amp;'Backfill Report'!$M$4)</f>
        <v>3800.57</v>
      </c>
      <c r="N18" s="175">
        <f>SUMIFS('Transport-DB'!$J:$J,'Transport-DB'!$D:$D,"="&amp;'Backfill Report'!C18,'Transport-DB'!$C:$C,"&gt;="&amp;'Backfill Report'!$N$4,'Transport-DB'!C:C,"&lt;="&amp;'Backfill Report'!$O$4)</f>
        <v>595</v>
      </c>
      <c r="O18" s="136">
        <f>SUMIFS('Transport-DB'!N:N,'Transport-DB'!$D:$D,"="&amp;'Backfill Report'!C18,'Transport-DB'!$C:$C,"&gt;="&amp;'Backfill Report'!$N$4,'Transport-DB'!C:C,"&lt;="&amp;'Backfill Report'!$O$4)+SUMIFS('Transport-DB'!O:O,'Transport-DB'!$D:$D,"="&amp;'Backfill Report'!C18,'Transport-DB'!$C:$C,"&gt;="&amp;'Backfill Report'!$N$4,'Transport-DB'!C:C,"&lt;="&amp;'Backfill Report'!$O$4)+SUMIFS('Transport-DB'!P:P,'Transport-DB'!$D:$D,"="&amp;'Backfill Report'!C18,'Transport-DB'!$C:$C,"&gt;="&amp;'Backfill Report'!$N$4,'Transport-DB'!C:C,"&lt;="&amp;'Backfill Report'!$O$4)</f>
        <v>2839.6374999999994</v>
      </c>
      <c r="P18" s="175">
        <f>SUMIFS('Transport-DB'!$J:$J,'Transport-DB'!$D:$D,"="&amp;'Backfill Report'!C18,'Transport-DB'!$C:$C,"&gt;="&amp;'Backfill Report'!$P$4,'Transport-DB'!C:C,"&lt;="&amp;'Backfill Report'!$Q$4)</f>
        <v>760</v>
      </c>
      <c r="Q18" s="136">
        <f>SUMIFS('Transport-DB'!N:N,'Transport-DB'!$D:$D,"="&amp;'Backfill Report'!C18,'Transport-DB'!$C:$C,"&gt;="&amp;'Backfill Report'!$P$4,'Transport-DB'!C:C,"&lt;="&amp;'Backfill Report'!$Q$4)+SUMIFS('Transport-DB'!O:O,'Transport-DB'!$D:$D,"="&amp;'Backfill Report'!C18,'Transport-DB'!$C:$C,"&gt;="&amp;'Backfill Report'!$P$4,'Transport-DB'!C:C,"&lt;="&amp;'Backfill Report'!$Q$4)+SUMIFS('Transport-DB'!P:P,'Transport-DB'!$D:$D,"="&amp;'Backfill Report'!C18,'Transport-DB'!$C:$C,"&gt;="&amp;'Backfill Report'!$P$4,'Transport-DB'!C:C,"&lt;="&amp;'Backfill Report'!$Q$4)</f>
        <v>3627.1000000000004</v>
      </c>
      <c r="R18" s="175">
        <f>SUMIFS('Transport-DB'!$J:$J,'Transport-DB'!$D:$D,"="&amp;'Backfill Report'!C18,'Transport-DB'!$C:$C,"&gt;="&amp;'Backfill Report'!$R$4,'Transport-DB'!C:C,"&lt;="&amp;'Backfill Report'!$S$4)</f>
        <v>611</v>
      </c>
      <c r="S18" s="136">
        <f>SUMIFS('Transport-DB'!N:N,'Transport-DB'!$D:$D,"="&amp;'Backfill Report'!C18,'Transport-DB'!$C:$C,"&gt;="&amp;'Backfill Report'!$R$4,'Transport-DB'!C:C,"&lt;="&amp;'Backfill Report'!$S$4)+SUMIFS('Transport-DB'!O:O,'Transport-DB'!$D:$D,"="&amp;'Backfill Report'!C18,'Transport-DB'!$C:$C,"&gt;="&amp;'Backfill Report'!$R$4,'Transport-DB'!C:C,"&lt;="&amp;'Backfill Report'!$S$4)+SUMIFS('Transport-DB'!P:P,'Transport-DB'!$D:$D,"="&amp;'Backfill Report'!C18,'Transport-DB'!$C:$C,"&gt;="&amp;'Backfill Report'!$R$4,'Transport-DB'!C:C,"&lt;="&amp;'Backfill Report'!$S$4)</f>
        <v>2748.9599999999996</v>
      </c>
      <c r="T18" s="175">
        <f>SUMIFS('Transport-DB'!$J:$J,'Transport-DB'!$D:$D,"="&amp;'Backfill Report'!C18,'Transport-DB'!$C:$C,"&gt;="&amp;'Backfill Report'!$T$4,'Transport-DB'!C:C,"&lt;="&amp;'Backfill Report'!$U$4)</f>
        <v>537</v>
      </c>
      <c r="U18" s="136">
        <f>SUMIFS('Transport-DB'!N:N,'Transport-DB'!$D:$D,"="&amp;'Backfill Report'!C18,'Transport-DB'!$C:$C,"&gt;="&amp;'Backfill Report'!$T$4,'Transport-DB'!C:C,"&lt;="&amp;'Backfill Report'!$U$4)+SUMIFS('Transport-DB'!O:O,'Transport-DB'!$D:$D,"="&amp;'Backfill Report'!C18,'Transport-DB'!$C:$C,"&gt;="&amp;'Backfill Report'!$T$4,'Transport-DB'!C:C,"&lt;="&amp;'Backfill Report'!$U$4)+SUMIFS('Transport-DB'!P:P,'Transport-DB'!$D:$D,"="&amp;'Backfill Report'!C18,'Transport-DB'!$C:$C,"&gt;="&amp;'Backfill Report'!$T$4,'Transport-DB'!C:C,"&lt;="&amp;'Backfill Report'!$U$4)</f>
        <v>2562.8325</v>
      </c>
      <c r="V18" s="175">
        <f>SUMIFS('Transport-DB'!$J:$J,'Transport-DB'!$D:$D,"="&amp;'Backfill Report'!C18,'Transport-DB'!$C:$C,"&gt;="&amp;'Backfill Report'!$V$4,'Transport-DB'!C:C,"&lt;="&amp;'Backfill Report'!$W$4)</f>
        <v>367</v>
      </c>
      <c r="W18" s="136">
        <f>SUMIFS('Transport-DB'!N:N,'Transport-DB'!$D:$D,"="&amp;'Backfill Report'!C18,'Transport-DB'!$C:$C,"&gt;="&amp;'Backfill Report'!$V$4,'Transport-DB'!C:C,"&lt;="&amp;'Backfill Report'!$W$4)+SUMIFS('Transport-DB'!O:O,'Transport-DB'!$D:$D,"="&amp;'Backfill Report'!C18,'Transport-DB'!$C:$C,"&gt;="&amp;'Backfill Report'!$V$4,'Transport-DB'!C:C,"&lt;="&amp;'Backfill Report'!$W$4)+SUMIFS('Transport-DB'!P:P,'Transport-DB'!$D:$D,"="&amp;'Backfill Report'!C18,'Transport-DB'!$C:$C,"&gt;="&amp;'Backfill Report'!$V$4,'Transport-DB'!C:C,"&lt;="&amp;'Backfill Report'!$W$4)</f>
        <v>1751.5075000000002</v>
      </c>
      <c r="X18" s="175">
        <f>SUMIFS('Transport-DB'!$J:$J,'Transport-DB'!$D:$D,"="&amp;'Backfill Report'!C18,'Transport-DB'!$C:$C,"&gt;="&amp;'Backfill Report'!$X$4,'Transport-DB'!C:C,"&lt;="&amp;'Backfill Report'!$Y$4)</f>
        <v>0</v>
      </c>
      <c r="Y18" s="136">
        <f>SUMIFS('Transport-DB'!N:N,'Transport-DB'!$D:$D,"="&amp;'Backfill Report'!C18,'Transport-DB'!$C:$C,"&gt;="&amp;'Backfill Report'!$X$4,'Transport-DB'!C:C,"&lt;="&amp;'Backfill Report'!$Y$4)+SUMIFS('Transport-DB'!O:O,'Transport-DB'!$D:$D,"="&amp;'Backfill Report'!C18,'Transport-DB'!$C:$C,"&gt;="&amp;'Backfill Report'!$X$4,'Transport-DB'!C:C,"&lt;="&amp;'Backfill Report'!$Y$4)+SUMIFS('Transport-DB'!P:P,'Transport-DB'!$D:$D,"="&amp;'Backfill Report'!C18,'Transport-DB'!$C:$C,"&gt;="&amp;'Backfill Report'!$X$4,'Transport-DB'!C:C,"&lt;="&amp;'Backfill Report'!$Y$4)</f>
        <v>0</v>
      </c>
      <c r="Z18" s="175">
        <f>SUMIFS('Transport-DB'!$J:$J,'Transport-DB'!$D:$D,"="&amp;'Backfill Report'!C18,'Transport-DB'!$C:$C,"&gt;="&amp;'Backfill Report'!$Z$4,'Transport-DB'!C:C,"&lt;="&amp;'Backfill Report'!$AA$4)</f>
        <v>0</v>
      </c>
      <c r="AA18" s="136">
        <f>SUMIFS('Transport-DB'!N:N,'Transport-DB'!$D:$D,"="&amp;'Backfill Report'!C18,'Transport-DB'!$C:$C,"&gt;="&amp;'Backfill Report'!$Z$4,'Transport-DB'!C:C,"&lt;="&amp;'Backfill Report'!$AA$4)+SUMIFS('Transport-DB'!O:O,'Transport-DB'!$D:$D,"="&amp;'Backfill Report'!C18,'Transport-DB'!$C:$C,"&gt;="&amp;'Backfill Report'!$Z$4,'Transport-DB'!C:C,"&lt;="&amp;'Backfill Report'!$AA$4)+SUMIFS('Transport-DB'!P:P,'Transport-DB'!$D:$D,"="&amp;'Backfill Report'!C18,'Transport-DB'!$C:$C,"&gt;="&amp;'Backfill Report'!$Z$4,'Transport-DB'!C:C,"&lt;="&amp;'Backfill Report'!$AA$4)</f>
        <v>0</v>
      </c>
      <c r="AB18" s="175">
        <f>SUMIFS('Transport-DB'!$J:$J,'Transport-DB'!$D:$D,"="&amp;'Backfill Report'!C18,'Transport-DB'!$C:$C,"&gt;="&amp;'Backfill Report'!$AB$4,'Transport-DB'!C:C,"&lt;="&amp;'Backfill Report'!$AC$4)</f>
        <v>0</v>
      </c>
      <c r="AC18" s="136">
        <f>SUMIFS('Transport-DB'!N:N,'Transport-DB'!$D:$D,"="&amp;'Backfill Report'!C18,'Transport-DB'!$C:$C,"&gt;="&amp;'Backfill Report'!$AB$4,'Transport-DB'!C:C,"&lt;="&amp;'Backfill Report'!$AC$4)+SUMIFS('Transport-DB'!O:O,'Transport-DB'!$D:$D,"="&amp;'Backfill Report'!C18,'Transport-DB'!$C:$C,"&gt;="&amp;'Backfill Report'!$AB$4,'Transport-DB'!C:C,"&lt;="&amp;'Backfill Report'!$AC$4)+SUMIFS('Transport-DB'!P:P,'Transport-DB'!$D:$D,"="&amp;'Backfill Report'!C18,'Transport-DB'!$C:$C,"&gt;="&amp;'Backfill Report'!$AB$4,'Transport-DB'!C:C,"&lt;="&amp;'Backfill Report'!$AC$4)</f>
        <v>0</v>
      </c>
      <c r="AD18" s="175">
        <f>SUMIFS('Transport-DB'!$J:$J,'Transport-DB'!$D:$D,"="&amp;'Backfill Report'!C18,'Transport-DB'!$C:$C,"&gt;="&amp;'Backfill Report'!$AD$4,'Transport-DB'!C:C,"&lt;="&amp;'Backfill Report'!$AE$4)</f>
        <v>0</v>
      </c>
      <c r="AE18" s="136">
        <f>SUMIFS('Transport-DB'!N:N,'Transport-DB'!$D:$D,"="&amp;'Backfill Report'!C18,'Transport-DB'!$C:$C,"&gt;="&amp;'Backfill Report'!$AD$4,'Transport-DB'!C:C,"&lt;="&amp;'Backfill Report'!$AE$4)+SUMIFS('Transport-DB'!O:O,'Transport-DB'!$D:$D,"="&amp;'Backfill Report'!C18,'Transport-DB'!$C:$C,"&gt;="&amp;'Backfill Report'!$AD$4,'Transport-DB'!C:C,"&lt;="&amp;'Backfill Report'!$AE$4)+SUMIFS('Transport-DB'!P:P,'Transport-DB'!$D:$D,"="&amp;'Backfill Report'!C18,'Transport-DB'!$C:$C,"&gt;="&amp;'Backfill Report'!$AD$4,'Transport-DB'!C:C,"&lt;="&amp;'Backfill Report'!$AE$4)</f>
        <v>0</v>
      </c>
      <c r="AM18" s="97">
        <v>8</v>
      </c>
      <c r="AN18" s="4" t="s">
        <v>141</v>
      </c>
      <c r="AO18" s="97" t="s">
        <v>2</v>
      </c>
      <c r="AP18" s="97" t="s">
        <v>92</v>
      </c>
      <c r="AQ18" s="97">
        <v>387</v>
      </c>
      <c r="AR18" s="97">
        <v>2709</v>
      </c>
    </row>
    <row r="19" spans="1:44" ht="28.5" x14ac:dyDescent="0.45">
      <c r="A19" s="121"/>
      <c r="B19" s="178">
        <v>14</v>
      </c>
      <c r="C19" s="134" t="s">
        <v>151</v>
      </c>
      <c r="D19" s="174" t="str">
        <f>VLOOKUP(C19,'Transport-DB'!S:W,3,FALSE)</f>
        <v>میرزایی</v>
      </c>
      <c r="E19" s="188" t="str">
        <f>VLOOKUP(C19,'Transport-DB'!S:W,2,FALSE)</f>
        <v>کامیون کمپرسی</v>
      </c>
      <c r="F19" s="175">
        <f>SUMIFS('Transport-DB'!$J:$J,'Transport-DB'!$D:$D,"="&amp;'Backfill Report'!C19,'Transport-DB'!$C:$C,"&gt;="&amp;'Backfill Report'!$F$4,'Transport-DB'!C:C,"&lt;="&amp;'Backfill Report'!$G$4)</f>
        <v>0</v>
      </c>
      <c r="G19" s="136">
        <f>SUMIFS('Transport-DB'!N:N,'Transport-DB'!$D:$D,"="&amp;'Backfill Report'!C19,'Transport-DB'!$C:$C,"&gt;="&amp;'Backfill Report'!$F$4,'Transport-DB'!C:C,"&lt;="&amp;'Backfill Report'!$G$4)+SUMIFS('Transport-DB'!O:O,'Transport-DB'!$D:$D,"="&amp;'Backfill Report'!C19,'Transport-DB'!$C:$C,"&gt;="&amp;'Backfill Report'!$F$4,'Transport-DB'!C:C,"&lt;="&amp;'Backfill Report'!$G$4)+SUMIFS('Transport-DB'!P:P,'Transport-DB'!$D:$D,"="&amp;'Backfill Report'!C19,'Transport-DB'!$C:$C,"&gt;="&amp;'Backfill Report'!$F$4,'Transport-DB'!C:C,"&lt;="&amp;'Backfill Report'!$G$4)</f>
        <v>0</v>
      </c>
      <c r="H19" s="175">
        <f>SUMIFS('Transport-DB'!$J:$J,'Transport-DB'!$D:$D,"="&amp;'Backfill Report'!C19,'Transport-DB'!$C:$C,"&gt;="&amp;'Backfill Report'!$H$4,'Transport-DB'!C:C,"&lt;="&amp;'Backfill Report'!$I$4)</f>
        <v>328</v>
      </c>
      <c r="I19" s="136">
        <f>SUMIFS('Transport-DB'!N:N,'Transport-DB'!$D:$D,"="&amp;'Backfill Report'!C19,'Transport-DB'!$C:$C,"&gt;="&amp;'Backfill Report'!$H$4,'Transport-DB'!C:C,"&lt;="&amp;'Backfill Report'!$I$4)+SUMIFS('Transport-DB'!O:O,'Transport-DB'!$D:$D,"="&amp;'Backfill Report'!C19,'Transport-DB'!$C:$C,"&gt;="&amp;'Backfill Report'!$H$4,'Transport-DB'!C:C,"&lt;="&amp;'Backfill Report'!$I$4)+SUMIFS('Transport-DB'!P:P,'Transport-DB'!$D:$D,"="&amp;'Backfill Report'!C19,'Transport-DB'!$C:$C,"&gt;="&amp;'Backfill Report'!$H$4,'Transport-DB'!C:C,"&lt;="&amp;'Backfill Report'!$I$4)</f>
        <v>2181.1999999999998</v>
      </c>
      <c r="J19" s="175">
        <f>SUMIFS('Transport-DB'!$J:$J,'Transport-DB'!$D:$D,"="&amp;'Backfill Report'!C19,'Transport-DB'!$C:$C,"&gt;="&amp;'Backfill Report'!$J$4,'Transport-DB'!C:C,"&lt;="&amp;'Backfill Report'!$K$4)</f>
        <v>751</v>
      </c>
      <c r="K19" s="136">
        <f>SUMIFS('Transport-DB'!N:N,'Transport-DB'!$D:$D,"="&amp;'Backfill Report'!C19,'Transport-DB'!$C:$C,"&gt;="&amp;'Backfill Report'!$J$4,'Transport-DB'!C:C,"&lt;="&amp;'Backfill Report'!$K$4)+SUMIFS('Transport-DB'!O:O,'Transport-DB'!$D:$D,"="&amp;'Backfill Report'!C19,'Transport-DB'!$C:$C,"&gt;="&amp;'Backfill Report'!$J$4,'Transport-DB'!C:C,"&lt;="&amp;'Backfill Report'!$K$4)+SUMIFS('Transport-DB'!P:P,'Transport-DB'!$D:$D,"="&amp;'Backfill Report'!C19,'Transport-DB'!$C:$C,"&gt;="&amp;'Backfill Report'!$J$4,'Transport-DB'!C:C,"&lt;="&amp;'Backfill Report'!$K$4)</f>
        <v>4994.1500000000005</v>
      </c>
      <c r="L19" s="175">
        <f>SUMIFS('Transport-DB'!J:J,'Transport-DB'!D:D,"="&amp;'Backfill Report'!C19,'Transport-DB'!C:C,"&gt;="&amp;'Backfill Report'!$L$4,'Transport-DB'!C:C,"&lt;="&amp;'Backfill Report'!$M$4)</f>
        <v>595</v>
      </c>
      <c r="M19" s="136">
        <f>SUMIFS('Transport-DB'!N:N,'Transport-DB'!$D:$D,"="&amp;'Backfill Report'!C19,'Transport-DB'!$C:$C,"&gt;="&amp;'Backfill Report'!$L$4,'Transport-DB'!C:C,"&lt;="&amp;'Backfill Report'!$M$4)+SUMIFS('Transport-DB'!O:O,'Transport-DB'!$D:$D,"="&amp;'Backfill Report'!C19,'Transport-DB'!$C:$C,"&gt;="&amp;'Backfill Report'!$L$4,'Transport-DB'!C:C,"&lt;="&amp;'Backfill Report'!$M$4)+SUMIFS('Transport-DB'!P:P,'Transport-DB'!$D:$D,"="&amp;'Backfill Report'!C19,'Transport-DB'!$C:$C,"&gt;="&amp;'Backfill Report'!$L$4,'Transport-DB'!C:C,"&lt;="&amp;'Backfill Report'!$M$4)</f>
        <v>4090.4149999999995</v>
      </c>
      <c r="N19" s="175">
        <f>SUMIFS('Transport-DB'!$J:$J,'Transport-DB'!$D:$D,"="&amp;'Backfill Report'!C19,'Transport-DB'!$C:$C,"&gt;="&amp;'Backfill Report'!$N$4,'Transport-DB'!C:C,"&lt;="&amp;'Backfill Report'!$O$4)</f>
        <v>547</v>
      </c>
      <c r="O19" s="136">
        <f>SUMIFS('Transport-DB'!N:N,'Transport-DB'!$D:$D,"="&amp;'Backfill Report'!C19,'Transport-DB'!$C:$C,"&gt;="&amp;'Backfill Report'!$N$4,'Transport-DB'!C:C,"&lt;="&amp;'Backfill Report'!$O$4)+SUMIFS('Transport-DB'!O:O,'Transport-DB'!$D:$D,"="&amp;'Backfill Report'!C19,'Transport-DB'!$C:$C,"&gt;="&amp;'Backfill Report'!$N$4,'Transport-DB'!C:C,"&lt;="&amp;'Backfill Report'!$O$4)+SUMIFS('Transport-DB'!P:P,'Transport-DB'!$D:$D,"="&amp;'Backfill Report'!C19,'Transport-DB'!$C:$C,"&gt;="&amp;'Backfill Report'!$N$4,'Transport-DB'!C:C,"&lt;="&amp;'Backfill Report'!$O$4)</f>
        <v>4183.1824999999999</v>
      </c>
      <c r="P19" s="175">
        <f>SUMIFS('Transport-DB'!$J:$J,'Transport-DB'!$D:$D,"="&amp;'Backfill Report'!C19,'Transport-DB'!$C:$C,"&gt;="&amp;'Backfill Report'!$P$4,'Transport-DB'!C:C,"&lt;="&amp;'Backfill Report'!$Q$4)</f>
        <v>226</v>
      </c>
      <c r="Q19" s="136">
        <f>SUMIFS('Transport-DB'!N:N,'Transport-DB'!$D:$D,"="&amp;'Backfill Report'!C19,'Transport-DB'!$C:$C,"&gt;="&amp;'Backfill Report'!$P$4,'Transport-DB'!C:C,"&lt;="&amp;'Backfill Report'!$Q$4)+SUMIFS('Transport-DB'!O:O,'Transport-DB'!$D:$D,"="&amp;'Backfill Report'!C19,'Transport-DB'!$C:$C,"&gt;="&amp;'Backfill Report'!$P$4,'Transport-DB'!C:C,"&lt;="&amp;'Backfill Report'!$Q$4)+SUMIFS('Transport-DB'!P:P,'Transport-DB'!$D:$D,"="&amp;'Backfill Report'!C19,'Transport-DB'!$C:$C,"&gt;="&amp;'Backfill Report'!$P$4,'Transport-DB'!C:C,"&lt;="&amp;'Backfill Report'!$Q$4)</f>
        <v>1728.3349999999998</v>
      </c>
      <c r="R19" s="175">
        <f>SUMIFS('Transport-DB'!$J:$J,'Transport-DB'!$D:$D,"="&amp;'Backfill Report'!C19,'Transport-DB'!$C:$C,"&gt;="&amp;'Backfill Report'!$R$4,'Transport-DB'!C:C,"&lt;="&amp;'Backfill Report'!$S$4)</f>
        <v>0</v>
      </c>
      <c r="S19" s="136">
        <f>SUMIFS('Transport-DB'!N:N,'Transport-DB'!$D:$D,"="&amp;'Backfill Report'!C19,'Transport-DB'!$C:$C,"&gt;="&amp;'Backfill Report'!$R$4,'Transport-DB'!C:C,"&lt;="&amp;'Backfill Report'!$S$4)+SUMIFS('Transport-DB'!O:O,'Transport-DB'!$D:$D,"="&amp;'Backfill Report'!C19,'Transport-DB'!$C:$C,"&gt;="&amp;'Backfill Report'!$R$4,'Transport-DB'!C:C,"&lt;="&amp;'Backfill Report'!$S$4)+SUMIFS('Transport-DB'!P:P,'Transport-DB'!$D:$D,"="&amp;'Backfill Report'!C19,'Transport-DB'!$C:$C,"&gt;="&amp;'Backfill Report'!$R$4,'Transport-DB'!C:C,"&lt;="&amp;'Backfill Report'!$S$4)</f>
        <v>0</v>
      </c>
      <c r="T19" s="175">
        <f>SUMIFS('Transport-DB'!$J:$J,'Transport-DB'!$D:$D,"="&amp;'Backfill Report'!C19,'Transport-DB'!$C:$C,"&gt;="&amp;'Backfill Report'!$T$4,'Transport-DB'!C:C,"&lt;="&amp;'Backfill Report'!$U$4)</f>
        <v>0</v>
      </c>
      <c r="U19" s="136">
        <f>SUMIFS('Transport-DB'!N:N,'Transport-DB'!$D:$D,"="&amp;'Backfill Report'!C19,'Transport-DB'!$C:$C,"&gt;="&amp;'Backfill Report'!$T$4,'Transport-DB'!C:C,"&lt;="&amp;'Backfill Report'!$U$4)+SUMIFS('Transport-DB'!O:O,'Transport-DB'!$D:$D,"="&amp;'Backfill Report'!C19,'Transport-DB'!$C:$C,"&gt;="&amp;'Backfill Report'!$T$4,'Transport-DB'!C:C,"&lt;="&amp;'Backfill Report'!$U$4)+SUMIFS('Transport-DB'!P:P,'Transport-DB'!$D:$D,"="&amp;'Backfill Report'!C19,'Transport-DB'!$C:$C,"&gt;="&amp;'Backfill Report'!$T$4,'Transport-DB'!C:C,"&lt;="&amp;'Backfill Report'!$U$4)</f>
        <v>0</v>
      </c>
      <c r="V19" s="175">
        <f>SUMIFS('Transport-DB'!$J:$J,'Transport-DB'!$D:$D,"="&amp;'Backfill Report'!C19,'Transport-DB'!$C:$C,"&gt;="&amp;'Backfill Report'!$V$4,'Transport-DB'!C:C,"&lt;="&amp;'Backfill Report'!$W$4)</f>
        <v>0</v>
      </c>
      <c r="W19" s="136">
        <f>SUMIFS('Transport-DB'!N:N,'Transport-DB'!$D:$D,"="&amp;'Backfill Report'!C19,'Transport-DB'!$C:$C,"&gt;="&amp;'Backfill Report'!$V$4,'Transport-DB'!C:C,"&lt;="&amp;'Backfill Report'!$W$4)+SUMIFS('Transport-DB'!O:O,'Transport-DB'!$D:$D,"="&amp;'Backfill Report'!C19,'Transport-DB'!$C:$C,"&gt;="&amp;'Backfill Report'!$V$4,'Transport-DB'!C:C,"&lt;="&amp;'Backfill Report'!$W$4)+SUMIFS('Transport-DB'!P:P,'Transport-DB'!$D:$D,"="&amp;'Backfill Report'!C19,'Transport-DB'!$C:$C,"&gt;="&amp;'Backfill Report'!$V$4,'Transport-DB'!C:C,"&lt;="&amp;'Backfill Report'!$W$4)</f>
        <v>0</v>
      </c>
      <c r="X19" s="175">
        <f>SUMIFS('Transport-DB'!$J:$J,'Transport-DB'!$D:$D,"="&amp;'Backfill Report'!C19,'Transport-DB'!$C:$C,"&gt;="&amp;'Backfill Report'!$X$4,'Transport-DB'!C:C,"&lt;="&amp;'Backfill Report'!$Y$4)</f>
        <v>0</v>
      </c>
      <c r="Y19" s="136">
        <f>SUMIFS('Transport-DB'!N:N,'Transport-DB'!$D:$D,"="&amp;'Backfill Report'!C19,'Transport-DB'!$C:$C,"&gt;="&amp;'Backfill Report'!$X$4,'Transport-DB'!C:C,"&lt;="&amp;'Backfill Report'!$Y$4)+SUMIFS('Transport-DB'!O:O,'Transport-DB'!$D:$D,"="&amp;'Backfill Report'!C19,'Transport-DB'!$C:$C,"&gt;="&amp;'Backfill Report'!$X$4,'Transport-DB'!C:C,"&lt;="&amp;'Backfill Report'!$Y$4)+SUMIFS('Transport-DB'!P:P,'Transport-DB'!$D:$D,"="&amp;'Backfill Report'!C19,'Transport-DB'!$C:$C,"&gt;="&amp;'Backfill Report'!$X$4,'Transport-DB'!C:C,"&lt;="&amp;'Backfill Report'!$Y$4)</f>
        <v>0</v>
      </c>
      <c r="Z19" s="175">
        <f>SUMIFS('Transport-DB'!$J:$J,'Transport-DB'!$D:$D,"="&amp;'Backfill Report'!C19,'Transport-DB'!$C:$C,"&gt;="&amp;'Backfill Report'!$Z$4,'Transport-DB'!C:C,"&lt;="&amp;'Backfill Report'!$AA$4)</f>
        <v>0</v>
      </c>
      <c r="AA19" s="136">
        <f>SUMIFS('Transport-DB'!N:N,'Transport-DB'!$D:$D,"="&amp;'Backfill Report'!C19,'Transport-DB'!$C:$C,"&gt;="&amp;'Backfill Report'!$Z$4,'Transport-DB'!C:C,"&lt;="&amp;'Backfill Report'!$AA$4)+SUMIFS('Transport-DB'!O:O,'Transport-DB'!$D:$D,"="&amp;'Backfill Report'!C19,'Transport-DB'!$C:$C,"&gt;="&amp;'Backfill Report'!$Z$4,'Transport-DB'!C:C,"&lt;="&amp;'Backfill Report'!$AA$4)+SUMIFS('Transport-DB'!P:P,'Transport-DB'!$D:$D,"="&amp;'Backfill Report'!C19,'Transport-DB'!$C:$C,"&gt;="&amp;'Backfill Report'!$Z$4,'Transport-DB'!C:C,"&lt;="&amp;'Backfill Report'!$AA$4)</f>
        <v>0</v>
      </c>
      <c r="AB19" s="175">
        <f>SUMIFS('Transport-DB'!$J:$J,'Transport-DB'!$D:$D,"="&amp;'Backfill Report'!C19,'Transport-DB'!$C:$C,"&gt;="&amp;'Backfill Report'!$AB$4,'Transport-DB'!C:C,"&lt;="&amp;'Backfill Report'!$AC$4)</f>
        <v>0</v>
      </c>
      <c r="AC19" s="136">
        <f>SUMIFS('Transport-DB'!N:N,'Transport-DB'!$D:$D,"="&amp;'Backfill Report'!C19,'Transport-DB'!$C:$C,"&gt;="&amp;'Backfill Report'!$AB$4,'Transport-DB'!C:C,"&lt;="&amp;'Backfill Report'!$AC$4)+SUMIFS('Transport-DB'!O:O,'Transport-DB'!$D:$D,"="&amp;'Backfill Report'!C19,'Transport-DB'!$C:$C,"&gt;="&amp;'Backfill Report'!$AB$4,'Transport-DB'!C:C,"&lt;="&amp;'Backfill Report'!$AC$4)+SUMIFS('Transport-DB'!P:P,'Transport-DB'!$D:$D,"="&amp;'Backfill Report'!C19,'Transport-DB'!$C:$C,"&gt;="&amp;'Backfill Report'!$AB$4,'Transport-DB'!C:C,"&lt;="&amp;'Backfill Report'!$AC$4)</f>
        <v>0</v>
      </c>
      <c r="AD19" s="175">
        <f>SUMIFS('Transport-DB'!$J:$J,'Transport-DB'!$D:$D,"="&amp;'Backfill Report'!C19,'Transport-DB'!$C:$C,"&gt;="&amp;'Backfill Report'!$AD$4,'Transport-DB'!C:C,"&lt;="&amp;'Backfill Report'!$AE$4)</f>
        <v>0</v>
      </c>
      <c r="AE19" s="136">
        <f>SUMIFS('Transport-DB'!N:N,'Transport-DB'!$D:$D,"="&amp;'Backfill Report'!C19,'Transport-DB'!$C:$C,"&gt;="&amp;'Backfill Report'!$AD$4,'Transport-DB'!C:C,"&lt;="&amp;'Backfill Report'!$AE$4)+SUMIFS('Transport-DB'!O:O,'Transport-DB'!$D:$D,"="&amp;'Backfill Report'!C19,'Transport-DB'!$C:$C,"&gt;="&amp;'Backfill Report'!$AD$4,'Transport-DB'!C:C,"&lt;="&amp;'Backfill Report'!$AE$4)+SUMIFS('Transport-DB'!P:P,'Transport-DB'!$D:$D,"="&amp;'Backfill Report'!C19,'Transport-DB'!$C:$C,"&gt;="&amp;'Backfill Report'!$AD$4,'Transport-DB'!C:C,"&lt;="&amp;'Backfill Report'!$AE$4)</f>
        <v>0</v>
      </c>
      <c r="AM19" s="97">
        <v>9</v>
      </c>
      <c r="AN19" s="4" t="s">
        <v>260</v>
      </c>
      <c r="AO19" s="97" t="s">
        <v>2</v>
      </c>
      <c r="AP19" s="97" t="s">
        <v>92</v>
      </c>
      <c r="AQ19" s="97">
        <v>348</v>
      </c>
      <c r="AR19" s="97">
        <v>2436</v>
      </c>
    </row>
    <row r="20" spans="1:44" ht="28.5" x14ac:dyDescent="0.45">
      <c r="A20" s="121"/>
      <c r="B20" s="178">
        <v>15</v>
      </c>
      <c r="C20" s="134" t="s">
        <v>154</v>
      </c>
      <c r="D20" s="174" t="str">
        <f>VLOOKUP(C20,'Transport-DB'!S:W,3,FALSE)</f>
        <v>صداقت</v>
      </c>
      <c r="E20" s="188" t="str">
        <f>VLOOKUP(C20,'Transport-DB'!S:W,2,FALSE)</f>
        <v>کامیون کمپرسی</v>
      </c>
      <c r="F20" s="175">
        <f>SUMIFS('Transport-DB'!$J:$J,'Transport-DB'!$D:$D,"="&amp;'Backfill Report'!C20,'Transport-DB'!$C:$C,"&gt;="&amp;'Backfill Report'!$F$4,'Transport-DB'!C:C,"&lt;="&amp;'Backfill Report'!$G$4)</f>
        <v>0</v>
      </c>
      <c r="G20" s="136">
        <f>SUMIFS('Transport-DB'!N:N,'Transport-DB'!$D:$D,"="&amp;'Backfill Report'!C20,'Transport-DB'!$C:$C,"&gt;="&amp;'Backfill Report'!$F$4,'Transport-DB'!C:C,"&lt;="&amp;'Backfill Report'!$G$4)+SUMIFS('Transport-DB'!O:O,'Transport-DB'!$D:$D,"="&amp;'Backfill Report'!C20,'Transport-DB'!$C:$C,"&gt;="&amp;'Backfill Report'!$F$4,'Transport-DB'!C:C,"&lt;="&amp;'Backfill Report'!$G$4)+SUMIFS('Transport-DB'!P:P,'Transport-DB'!$D:$D,"="&amp;'Backfill Report'!C20,'Transport-DB'!$C:$C,"&gt;="&amp;'Backfill Report'!$F$4,'Transport-DB'!C:C,"&lt;="&amp;'Backfill Report'!$G$4)</f>
        <v>0</v>
      </c>
      <c r="H20" s="175">
        <f>SUMIFS('Transport-DB'!$J:$J,'Transport-DB'!$D:$D,"="&amp;'Backfill Report'!C20,'Transport-DB'!$C:$C,"&gt;="&amp;'Backfill Report'!$H$4,'Transport-DB'!C:C,"&lt;="&amp;'Backfill Report'!$I$4)</f>
        <v>0</v>
      </c>
      <c r="I20" s="136">
        <f>SUMIFS('Transport-DB'!N:N,'Transport-DB'!$D:$D,"="&amp;'Backfill Report'!C20,'Transport-DB'!$C:$C,"&gt;="&amp;'Backfill Report'!$H$4,'Transport-DB'!C:C,"&lt;="&amp;'Backfill Report'!$I$4)+SUMIFS('Transport-DB'!O:O,'Transport-DB'!$D:$D,"="&amp;'Backfill Report'!C20,'Transport-DB'!$C:$C,"&gt;="&amp;'Backfill Report'!$H$4,'Transport-DB'!C:C,"&lt;="&amp;'Backfill Report'!$I$4)+SUMIFS('Transport-DB'!P:P,'Transport-DB'!$D:$D,"="&amp;'Backfill Report'!C20,'Transport-DB'!$C:$C,"&gt;="&amp;'Backfill Report'!$H$4,'Transport-DB'!C:C,"&lt;="&amp;'Backfill Report'!$I$4)</f>
        <v>0</v>
      </c>
      <c r="J20" s="175">
        <f>SUMIFS('Transport-DB'!$J:$J,'Transport-DB'!$D:$D,"="&amp;'Backfill Report'!C20,'Transport-DB'!$C:$C,"&gt;="&amp;'Backfill Report'!$J$4,'Transport-DB'!C:C,"&lt;="&amp;'Backfill Report'!$K$4)</f>
        <v>0</v>
      </c>
      <c r="K20" s="136">
        <f>SUMIFS('Transport-DB'!N:N,'Transport-DB'!$D:$D,"="&amp;'Backfill Report'!C20,'Transport-DB'!$C:$C,"&gt;="&amp;'Backfill Report'!$J$4,'Transport-DB'!C:C,"&lt;="&amp;'Backfill Report'!$K$4)+SUMIFS('Transport-DB'!O:O,'Transport-DB'!$D:$D,"="&amp;'Backfill Report'!C20,'Transport-DB'!$C:$C,"&gt;="&amp;'Backfill Report'!$J$4,'Transport-DB'!C:C,"&lt;="&amp;'Backfill Report'!$K$4)+SUMIFS('Transport-DB'!P:P,'Transport-DB'!$D:$D,"="&amp;'Backfill Report'!C20,'Transport-DB'!$C:$C,"&gt;="&amp;'Backfill Report'!$J$4,'Transport-DB'!C:C,"&lt;="&amp;'Backfill Report'!$K$4)</f>
        <v>0</v>
      </c>
      <c r="L20" s="175">
        <f>SUMIFS('Transport-DB'!J:J,'Transport-DB'!D:D,"="&amp;'Backfill Report'!C20,'Transport-DB'!C:C,"&gt;="&amp;'Backfill Report'!$L$4,'Transport-DB'!C:C,"&lt;="&amp;'Backfill Report'!$M$4)</f>
        <v>1218</v>
      </c>
      <c r="M20" s="136">
        <f>SUMIFS('Transport-DB'!N:N,'Transport-DB'!$D:$D,"="&amp;'Backfill Report'!C20,'Transport-DB'!$C:$C,"&gt;="&amp;'Backfill Report'!$L$4,'Transport-DB'!C:C,"&lt;="&amp;'Backfill Report'!$M$4)+SUMIFS('Transport-DB'!O:O,'Transport-DB'!$D:$D,"="&amp;'Backfill Report'!C20,'Transport-DB'!$C:$C,"&gt;="&amp;'Backfill Report'!$L$4,'Transport-DB'!C:C,"&lt;="&amp;'Backfill Report'!$M$4)+SUMIFS('Transport-DB'!P:P,'Transport-DB'!$D:$D,"="&amp;'Backfill Report'!C20,'Transport-DB'!$C:$C,"&gt;="&amp;'Backfill Report'!$L$4,'Transport-DB'!C:C,"&lt;="&amp;'Backfill Report'!$M$4)</f>
        <v>5628.6450000000004</v>
      </c>
      <c r="N20" s="175">
        <f>SUMIFS('Transport-DB'!$J:$J,'Transport-DB'!$D:$D,"="&amp;'Backfill Report'!C20,'Transport-DB'!$C:$C,"&gt;="&amp;'Backfill Report'!$N$4,'Transport-DB'!C:C,"&lt;="&amp;'Backfill Report'!$O$4)</f>
        <v>1008</v>
      </c>
      <c r="O20" s="136">
        <f>SUMIFS('Transport-DB'!N:N,'Transport-DB'!$D:$D,"="&amp;'Backfill Report'!C20,'Transport-DB'!$C:$C,"&gt;="&amp;'Backfill Report'!$N$4,'Transport-DB'!C:C,"&lt;="&amp;'Backfill Report'!$O$4)+SUMIFS('Transport-DB'!O:O,'Transport-DB'!$D:$D,"="&amp;'Backfill Report'!C20,'Transport-DB'!$C:$C,"&gt;="&amp;'Backfill Report'!$N$4,'Transport-DB'!C:C,"&lt;="&amp;'Backfill Report'!$O$4)+SUMIFS('Transport-DB'!P:P,'Transport-DB'!$D:$D,"="&amp;'Backfill Report'!C20,'Transport-DB'!$C:$C,"&gt;="&amp;'Backfill Report'!$N$4,'Transport-DB'!C:C,"&lt;="&amp;'Backfill Report'!$O$4)</f>
        <v>4275.33</v>
      </c>
      <c r="P20" s="175">
        <f>SUMIFS('Transport-DB'!$J:$J,'Transport-DB'!$D:$D,"="&amp;'Backfill Report'!C20,'Transport-DB'!$C:$C,"&gt;="&amp;'Backfill Report'!$P$4,'Transport-DB'!C:C,"&lt;="&amp;'Backfill Report'!$Q$4)</f>
        <v>880</v>
      </c>
      <c r="Q20" s="136">
        <f>SUMIFS('Transport-DB'!N:N,'Transport-DB'!$D:$D,"="&amp;'Backfill Report'!C20,'Transport-DB'!$C:$C,"&gt;="&amp;'Backfill Report'!$P$4,'Transport-DB'!C:C,"&lt;="&amp;'Backfill Report'!$Q$4)+SUMIFS('Transport-DB'!O:O,'Transport-DB'!$D:$D,"="&amp;'Backfill Report'!C20,'Transport-DB'!$C:$C,"&gt;="&amp;'Backfill Report'!$P$4,'Transport-DB'!C:C,"&lt;="&amp;'Backfill Report'!$Q$4)+SUMIFS('Transport-DB'!P:P,'Transport-DB'!$D:$D,"="&amp;'Backfill Report'!C20,'Transport-DB'!$C:$C,"&gt;="&amp;'Backfill Report'!$P$4,'Transport-DB'!C:C,"&lt;="&amp;'Backfill Report'!$Q$4)</f>
        <v>3985.0375000000004</v>
      </c>
      <c r="R20" s="175">
        <f>SUMIFS('Transport-DB'!$J:$J,'Transport-DB'!$D:$D,"="&amp;'Backfill Report'!C20,'Transport-DB'!$C:$C,"&gt;="&amp;'Backfill Report'!$R$4,'Transport-DB'!C:C,"&lt;="&amp;'Backfill Report'!$S$4)</f>
        <v>808</v>
      </c>
      <c r="S20" s="136">
        <f>SUMIFS('Transport-DB'!N:N,'Transport-DB'!$D:$D,"="&amp;'Backfill Report'!C20,'Transport-DB'!$C:$C,"&gt;="&amp;'Backfill Report'!$R$4,'Transport-DB'!C:C,"&lt;="&amp;'Backfill Report'!$S$4)+SUMIFS('Transport-DB'!O:O,'Transport-DB'!$D:$D,"="&amp;'Backfill Report'!C20,'Transport-DB'!$C:$C,"&gt;="&amp;'Backfill Report'!$R$4,'Transport-DB'!C:C,"&lt;="&amp;'Backfill Report'!$S$4)+SUMIFS('Transport-DB'!P:P,'Transport-DB'!$D:$D,"="&amp;'Backfill Report'!C20,'Transport-DB'!$C:$C,"&gt;="&amp;'Backfill Report'!$R$4,'Transport-DB'!C:C,"&lt;="&amp;'Backfill Report'!$S$4)</f>
        <v>3856.1799999999994</v>
      </c>
      <c r="T20" s="175">
        <f>SUMIFS('Transport-DB'!$J:$J,'Transport-DB'!$D:$D,"="&amp;'Backfill Report'!C20,'Transport-DB'!$C:$C,"&gt;="&amp;'Backfill Report'!$T$4,'Transport-DB'!C:C,"&lt;="&amp;'Backfill Report'!$U$4)</f>
        <v>952</v>
      </c>
      <c r="U20" s="136">
        <f>SUMIFS('Transport-DB'!N:N,'Transport-DB'!$D:$D,"="&amp;'Backfill Report'!C20,'Transport-DB'!$C:$C,"&gt;="&amp;'Backfill Report'!$T$4,'Transport-DB'!C:C,"&lt;="&amp;'Backfill Report'!$U$4)+SUMIFS('Transport-DB'!O:O,'Transport-DB'!$D:$D,"="&amp;'Backfill Report'!C20,'Transport-DB'!$C:$C,"&gt;="&amp;'Backfill Report'!$T$4,'Transport-DB'!C:C,"&lt;="&amp;'Backfill Report'!$U$4)+SUMIFS('Transport-DB'!P:P,'Transport-DB'!$D:$D,"="&amp;'Backfill Report'!C20,'Transport-DB'!$C:$C,"&gt;="&amp;'Backfill Report'!$T$4,'Transport-DB'!C:C,"&lt;="&amp;'Backfill Report'!$U$4)</f>
        <v>4543.42</v>
      </c>
      <c r="V20" s="175">
        <f>SUMIFS('Transport-DB'!$J:$J,'Transport-DB'!$D:$D,"="&amp;'Backfill Report'!C20,'Transport-DB'!$C:$C,"&gt;="&amp;'Backfill Report'!$V$4,'Transport-DB'!C:C,"&lt;="&amp;'Backfill Report'!$W$4)</f>
        <v>660</v>
      </c>
      <c r="W20" s="136">
        <f>SUMIFS('Transport-DB'!N:N,'Transport-DB'!$D:$D,"="&amp;'Backfill Report'!C20,'Transport-DB'!$C:$C,"&gt;="&amp;'Backfill Report'!$V$4,'Transport-DB'!C:C,"&lt;="&amp;'Backfill Report'!$W$4)+SUMIFS('Transport-DB'!O:O,'Transport-DB'!$D:$D,"="&amp;'Backfill Report'!C20,'Transport-DB'!$C:$C,"&gt;="&amp;'Backfill Report'!$V$4,'Transport-DB'!C:C,"&lt;="&amp;'Backfill Report'!$W$4)+SUMIFS('Transport-DB'!P:P,'Transport-DB'!$D:$D,"="&amp;'Backfill Report'!C20,'Transport-DB'!$C:$C,"&gt;="&amp;'Backfill Report'!$V$4,'Transport-DB'!C:C,"&lt;="&amp;'Backfill Report'!$W$4)</f>
        <v>3149.85</v>
      </c>
      <c r="X20" s="175">
        <f>SUMIFS('Transport-DB'!$J:$J,'Transport-DB'!$D:$D,"="&amp;'Backfill Report'!C20,'Transport-DB'!$C:$C,"&gt;="&amp;'Backfill Report'!$X$4,'Transport-DB'!C:C,"&lt;="&amp;'Backfill Report'!$Y$4)</f>
        <v>0</v>
      </c>
      <c r="Y20" s="136">
        <f>SUMIFS('Transport-DB'!N:N,'Transport-DB'!$D:$D,"="&amp;'Backfill Report'!C20,'Transport-DB'!$C:$C,"&gt;="&amp;'Backfill Report'!$X$4,'Transport-DB'!C:C,"&lt;="&amp;'Backfill Report'!$Y$4)+SUMIFS('Transport-DB'!O:O,'Transport-DB'!$D:$D,"="&amp;'Backfill Report'!C20,'Transport-DB'!$C:$C,"&gt;="&amp;'Backfill Report'!$X$4,'Transport-DB'!C:C,"&lt;="&amp;'Backfill Report'!$Y$4)+SUMIFS('Transport-DB'!P:P,'Transport-DB'!$D:$D,"="&amp;'Backfill Report'!C20,'Transport-DB'!$C:$C,"&gt;="&amp;'Backfill Report'!$X$4,'Transport-DB'!C:C,"&lt;="&amp;'Backfill Report'!$Y$4)</f>
        <v>0</v>
      </c>
      <c r="Z20" s="175">
        <f>SUMIFS('Transport-DB'!$J:$J,'Transport-DB'!$D:$D,"="&amp;'Backfill Report'!C20,'Transport-DB'!$C:$C,"&gt;="&amp;'Backfill Report'!$Z$4,'Transport-DB'!C:C,"&lt;="&amp;'Backfill Report'!$AA$4)</f>
        <v>0</v>
      </c>
      <c r="AA20" s="136">
        <f>SUMIFS('Transport-DB'!N:N,'Transport-DB'!$D:$D,"="&amp;'Backfill Report'!C20,'Transport-DB'!$C:$C,"&gt;="&amp;'Backfill Report'!$Z$4,'Transport-DB'!C:C,"&lt;="&amp;'Backfill Report'!$AA$4)+SUMIFS('Transport-DB'!O:O,'Transport-DB'!$D:$D,"="&amp;'Backfill Report'!C20,'Transport-DB'!$C:$C,"&gt;="&amp;'Backfill Report'!$Z$4,'Transport-DB'!C:C,"&lt;="&amp;'Backfill Report'!$AA$4)+SUMIFS('Transport-DB'!P:P,'Transport-DB'!$D:$D,"="&amp;'Backfill Report'!C20,'Transport-DB'!$C:$C,"&gt;="&amp;'Backfill Report'!$Z$4,'Transport-DB'!C:C,"&lt;="&amp;'Backfill Report'!$AA$4)</f>
        <v>0</v>
      </c>
      <c r="AB20" s="175">
        <f>SUMIFS('Transport-DB'!$J:$J,'Transport-DB'!$D:$D,"="&amp;'Backfill Report'!C20,'Transport-DB'!$C:$C,"&gt;="&amp;'Backfill Report'!$AB$4,'Transport-DB'!C:C,"&lt;="&amp;'Backfill Report'!$AC$4)</f>
        <v>0</v>
      </c>
      <c r="AC20" s="136">
        <f>SUMIFS('Transport-DB'!N:N,'Transport-DB'!$D:$D,"="&amp;'Backfill Report'!C20,'Transport-DB'!$C:$C,"&gt;="&amp;'Backfill Report'!$AB$4,'Transport-DB'!C:C,"&lt;="&amp;'Backfill Report'!$AC$4)+SUMIFS('Transport-DB'!O:O,'Transport-DB'!$D:$D,"="&amp;'Backfill Report'!C20,'Transport-DB'!$C:$C,"&gt;="&amp;'Backfill Report'!$AB$4,'Transport-DB'!C:C,"&lt;="&amp;'Backfill Report'!$AC$4)+SUMIFS('Transport-DB'!P:P,'Transport-DB'!$D:$D,"="&amp;'Backfill Report'!C20,'Transport-DB'!$C:$C,"&gt;="&amp;'Backfill Report'!$AB$4,'Transport-DB'!C:C,"&lt;="&amp;'Backfill Report'!$AC$4)</f>
        <v>0</v>
      </c>
      <c r="AD20" s="175">
        <f>SUMIFS('Transport-DB'!$J:$J,'Transport-DB'!$D:$D,"="&amp;'Backfill Report'!C20,'Transport-DB'!$C:$C,"&gt;="&amp;'Backfill Report'!$AD$4,'Transport-DB'!C:C,"&lt;="&amp;'Backfill Report'!$AE$4)</f>
        <v>0</v>
      </c>
      <c r="AE20" s="136">
        <f>SUMIFS('Transport-DB'!N:N,'Transport-DB'!$D:$D,"="&amp;'Backfill Report'!C20,'Transport-DB'!$C:$C,"&gt;="&amp;'Backfill Report'!$AD$4,'Transport-DB'!C:C,"&lt;="&amp;'Backfill Report'!$AE$4)+SUMIFS('Transport-DB'!O:O,'Transport-DB'!$D:$D,"="&amp;'Backfill Report'!C20,'Transport-DB'!$C:$C,"&gt;="&amp;'Backfill Report'!$AD$4,'Transport-DB'!C:C,"&lt;="&amp;'Backfill Report'!$AE$4)+SUMIFS('Transport-DB'!P:P,'Transport-DB'!$D:$D,"="&amp;'Backfill Report'!C20,'Transport-DB'!$C:$C,"&gt;="&amp;'Backfill Report'!$AD$4,'Transport-DB'!C:C,"&lt;="&amp;'Backfill Report'!$AE$4)</f>
        <v>0</v>
      </c>
      <c r="AM20" s="97">
        <v>10</v>
      </c>
      <c r="AN20" s="4" t="s">
        <v>259</v>
      </c>
      <c r="AO20" s="97" t="s">
        <v>2</v>
      </c>
      <c r="AP20" s="97" t="s">
        <v>92</v>
      </c>
      <c r="AQ20" s="97">
        <v>353</v>
      </c>
      <c r="AR20" s="97">
        <v>2471</v>
      </c>
    </row>
    <row r="21" spans="1:44" ht="28.5" x14ac:dyDescent="0.45">
      <c r="A21" s="121"/>
      <c r="B21" s="178">
        <v>16</v>
      </c>
      <c r="C21" s="134" t="s">
        <v>155</v>
      </c>
      <c r="D21" s="174" t="str">
        <f>VLOOKUP(C21,'Transport-DB'!S:W,3,FALSE)</f>
        <v>صداقت</v>
      </c>
      <c r="E21" s="188" t="str">
        <f>VLOOKUP(C21,'Transport-DB'!S:W,2,FALSE)</f>
        <v>کامیون کمپرسی</v>
      </c>
      <c r="F21" s="175">
        <f>SUMIFS('Transport-DB'!$J:$J,'Transport-DB'!$D:$D,"="&amp;'Backfill Report'!C21,'Transport-DB'!$C:$C,"&gt;="&amp;'Backfill Report'!$F$4,'Transport-DB'!C:C,"&lt;="&amp;'Backfill Report'!$G$4)</f>
        <v>0</v>
      </c>
      <c r="G21" s="136">
        <f>SUMIFS('Transport-DB'!N:N,'Transport-DB'!$D:$D,"="&amp;'Backfill Report'!C21,'Transport-DB'!$C:$C,"&gt;="&amp;'Backfill Report'!$F$4,'Transport-DB'!C:C,"&lt;="&amp;'Backfill Report'!$G$4)+SUMIFS('Transport-DB'!O:O,'Transport-DB'!$D:$D,"="&amp;'Backfill Report'!C21,'Transport-DB'!$C:$C,"&gt;="&amp;'Backfill Report'!$F$4,'Transport-DB'!C:C,"&lt;="&amp;'Backfill Report'!$G$4)+SUMIFS('Transport-DB'!P:P,'Transport-DB'!$D:$D,"="&amp;'Backfill Report'!C21,'Transport-DB'!$C:$C,"&gt;="&amp;'Backfill Report'!$F$4,'Transport-DB'!C:C,"&lt;="&amp;'Backfill Report'!$G$4)</f>
        <v>0</v>
      </c>
      <c r="H21" s="175">
        <f>SUMIFS('Transport-DB'!$J:$J,'Transport-DB'!$D:$D,"="&amp;'Backfill Report'!C21,'Transport-DB'!$C:$C,"&gt;="&amp;'Backfill Report'!$H$4,'Transport-DB'!C:C,"&lt;="&amp;'Backfill Report'!$I$4)</f>
        <v>0</v>
      </c>
      <c r="I21" s="136">
        <f>SUMIFS('Transport-DB'!N:N,'Transport-DB'!$D:$D,"="&amp;'Backfill Report'!C21,'Transport-DB'!$C:$C,"&gt;="&amp;'Backfill Report'!$H$4,'Transport-DB'!C:C,"&lt;="&amp;'Backfill Report'!$I$4)+SUMIFS('Transport-DB'!O:O,'Transport-DB'!$D:$D,"="&amp;'Backfill Report'!C21,'Transport-DB'!$C:$C,"&gt;="&amp;'Backfill Report'!$H$4,'Transport-DB'!C:C,"&lt;="&amp;'Backfill Report'!$I$4)+SUMIFS('Transport-DB'!P:P,'Transport-DB'!$D:$D,"="&amp;'Backfill Report'!C21,'Transport-DB'!$C:$C,"&gt;="&amp;'Backfill Report'!$H$4,'Transport-DB'!C:C,"&lt;="&amp;'Backfill Report'!$I$4)</f>
        <v>0</v>
      </c>
      <c r="J21" s="175">
        <f>SUMIFS('Transport-DB'!$J:$J,'Transport-DB'!$D:$D,"="&amp;'Backfill Report'!C21,'Transport-DB'!$C:$C,"&gt;="&amp;'Backfill Report'!$J$4,'Transport-DB'!C:C,"&lt;="&amp;'Backfill Report'!$K$4)</f>
        <v>0</v>
      </c>
      <c r="K21" s="136">
        <f>SUMIFS('Transport-DB'!N:N,'Transport-DB'!$D:$D,"="&amp;'Backfill Report'!C21,'Transport-DB'!$C:$C,"&gt;="&amp;'Backfill Report'!$J$4,'Transport-DB'!C:C,"&lt;="&amp;'Backfill Report'!$K$4)+SUMIFS('Transport-DB'!O:O,'Transport-DB'!$D:$D,"="&amp;'Backfill Report'!C21,'Transport-DB'!$C:$C,"&gt;="&amp;'Backfill Report'!$J$4,'Transport-DB'!C:C,"&lt;="&amp;'Backfill Report'!$K$4)+SUMIFS('Transport-DB'!P:P,'Transport-DB'!$D:$D,"="&amp;'Backfill Report'!C21,'Transport-DB'!$C:$C,"&gt;="&amp;'Backfill Report'!$J$4,'Transport-DB'!C:C,"&lt;="&amp;'Backfill Report'!$K$4)</f>
        <v>0</v>
      </c>
      <c r="L21" s="175">
        <f>SUMIFS('Transport-DB'!J:J,'Transport-DB'!D:D,"="&amp;'Backfill Report'!C21,'Transport-DB'!C:C,"&gt;="&amp;'Backfill Report'!$L$4,'Transport-DB'!C:C,"&lt;="&amp;'Backfill Report'!$M$4)</f>
        <v>678</v>
      </c>
      <c r="M21" s="136">
        <f>SUMIFS('Transport-DB'!N:N,'Transport-DB'!$D:$D,"="&amp;'Backfill Report'!C21,'Transport-DB'!$C:$C,"&gt;="&amp;'Backfill Report'!$L$4,'Transport-DB'!C:C,"&lt;="&amp;'Backfill Report'!$M$4)+SUMIFS('Transport-DB'!O:O,'Transport-DB'!$D:$D,"="&amp;'Backfill Report'!C21,'Transport-DB'!$C:$C,"&gt;="&amp;'Backfill Report'!$L$4,'Transport-DB'!C:C,"&lt;="&amp;'Backfill Report'!$M$4)+SUMIFS('Transport-DB'!P:P,'Transport-DB'!$D:$D,"="&amp;'Backfill Report'!C21,'Transport-DB'!$C:$C,"&gt;="&amp;'Backfill Report'!$L$4,'Transport-DB'!C:C,"&lt;="&amp;'Backfill Report'!$M$4)</f>
        <v>3098.1824999999999</v>
      </c>
      <c r="N21" s="175">
        <f>SUMIFS('Transport-DB'!$J:$J,'Transport-DB'!$D:$D,"="&amp;'Backfill Report'!C21,'Transport-DB'!$C:$C,"&gt;="&amp;'Backfill Report'!$N$4,'Transport-DB'!C:C,"&lt;="&amp;'Backfill Report'!$O$4)</f>
        <v>1006</v>
      </c>
      <c r="O21" s="136">
        <f>SUMIFS('Transport-DB'!N:N,'Transport-DB'!$D:$D,"="&amp;'Backfill Report'!C21,'Transport-DB'!$C:$C,"&gt;="&amp;'Backfill Report'!$N$4,'Transport-DB'!C:C,"&lt;="&amp;'Backfill Report'!$O$4)+SUMIFS('Transport-DB'!O:O,'Transport-DB'!$D:$D,"="&amp;'Backfill Report'!C21,'Transport-DB'!$C:$C,"&gt;="&amp;'Backfill Report'!$N$4,'Transport-DB'!C:C,"&lt;="&amp;'Backfill Report'!$O$4)+SUMIFS('Transport-DB'!P:P,'Transport-DB'!$D:$D,"="&amp;'Backfill Report'!C21,'Transport-DB'!$C:$C,"&gt;="&amp;'Backfill Report'!$N$4,'Transport-DB'!C:C,"&lt;="&amp;'Backfill Report'!$O$4)</f>
        <v>4272.6325000000006</v>
      </c>
      <c r="P21" s="175">
        <f>SUMIFS('Transport-DB'!$J:$J,'Transport-DB'!$D:$D,"="&amp;'Backfill Report'!C21,'Transport-DB'!$C:$C,"&gt;="&amp;'Backfill Report'!$P$4,'Transport-DB'!C:C,"&lt;="&amp;'Backfill Report'!$Q$4)</f>
        <v>680</v>
      </c>
      <c r="Q21" s="136">
        <f>SUMIFS('Transport-DB'!N:N,'Transport-DB'!$D:$D,"="&amp;'Backfill Report'!C21,'Transport-DB'!$C:$C,"&gt;="&amp;'Backfill Report'!$P$4,'Transport-DB'!C:C,"&lt;="&amp;'Backfill Report'!$Q$4)+SUMIFS('Transport-DB'!O:O,'Transport-DB'!$D:$D,"="&amp;'Backfill Report'!C21,'Transport-DB'!$C:$C,"&gt;="&amp;'Backfill Report'!$P$4,'Transport-DB'!C:C,"&lt;="&amp;'Backfill Report'!$Q$4)+SUMIFS('Transport-DB'!P:P,'Transport-DB'!$D:$D,"="&amp;'Backfill Report'!C21,'Transport-DB'!$C:$C,"&gt;="&amp;'Backfill Report'!$P$4,'Transport-DB'!C:C,"&lt;="&amp;'Backfill Report'!$Q$4)</f>
        <v>3107.105</v>
      </c>
      <c r="R21" s="175">
        <f>SUMIFS('Transport-DB'!$J:$J,'Transport-DB'!$D:$D,"="&amp;'Backfill Report'!C21,'Transport-DB'!$C:$C,"&gt;="&amp;'Backfill Report'!$R$4,'Transport-DB'!C:C,"&lt;="&amp;'Backfill Report'!$S$4)</f>
        <v>738</v>
      </c>
      <c r="S21" s="136">
        <f>SUMIFS('Transport-DB'!N:N,'Transport-DB'!$D:$D,"="&amp;'Backfill Report'!C21,'Transport-DB'!$C:$C,"&gt;="&amp;'Backfill Report'!$R$4,'Transport-DB'!C:C,"&lt;="&amp;'Backfill Report'!$S$4)+SUMIFS('Transport-DB'!O:O,'Transport-DB'!$D:$D,"="&amp;'Backfill Report'!C21,'Transport-DB'!$C:$C,"&gt;="&amp;'Backfill Report'!$R$4,'Transport-DB'!C:C,"&lt;="&amp;'Backfill Report'!$S$4)+SUMIFS('Transport-DB'!P:P,'Transport-DB'!$D:$D,"="&amp;'Backfill Report'!C21,'Transport-DB'!$C:$C,"&gt;="&amp;'Backfill Report'!$R$4,'Transport-DB'!C:C,"&lt;="&amp;'Backfill Report'!$S$4)</f>
        <v>3522.105</v>
      </c>
      <c r="T21" s="175">
        <f>SUMIFS('Transport-DB'!$J:$J,'Transport-DB'!$D:$D,"="&amp;'Backfill Report'!C21,'Transport-DB'!$C:$C,"&gt;="&amp;'Backfill Report'!$T$4,'Transport-DB'!C:C,"&lt;="&amp;'Backfill Report'!$U$4)</f>
        <v>786</v>
      </c>
      <c r="U21" s="136">
        <f>SUMIFS('Transport-DB'!N:N,'Transport-DB'!$D:$D,"="&amp;'Backfill Report'!C21,'Transport-DB'!$C:$C,"&gt;="&amp;'Backfill Report'!$T$4,'Transport-DB'!C:C,"&lt;="&amp;'Backfill Report'!$U$4)+SUMIFS('Transport-DB'!O:O,'Transport-DB'!$D:$D,"="&amp;'Backfill Report'!C21,'Transport-DB'!$C:$C,"&gt;="&amp;'Backfill Report'!$T$4,'Transport-DB'!C:C,"&lt;="&amp;'Backfill Report'!$U$4)+SUMIFS('Transport-DB'!P:P,'Transport-DB'!$D:$D,"="&amp;'Backfill Report'!C21,'Transport-DB'!$C:$C,"&gt;="&amp;'Backfill Report'!$T$4,'Transport-DB'!C:C,"&lt;="&amp;'Backfill Report'!$U$4)</f>
        <v>3751.1849999999995</v>
      </c>
      <c r="V21" s="175">
        <f>SUMIFS('Transport-DB'!$J:$J,'Transport-DB'!$D:$D,"="&amp;'Backfill Report'!C21,'Transport-DB'!$C:$C,"&gt;="&amp;'Backfill Report'!$V$4,'Transport-DB'!C:C,"&lt;="&amp;'Backfill Report'!$W$4)</f>
        <v>0</v>
      </c>
      <c r="W21" s="136">
        <f>SUMIFS('Transport-DB'!N:N,'Transport-DB'!$D:$D,"="&amp;'Backfill Report'!C21,'Transport-DB'!$C:$C,"&gt;="&amp;'Backfill Report'!$V$4,'Transport-DB'!C:C,"&lt;="&amp;'Backfill Report'!$W$4)+SUMIFS('Transport-DB'!O:O,'Transport-DB'!$D:$D,"="&amp;'Backfill Report'!C21,'Transport-DB'!$C:$C,"&gt;="&amp;'Backfill Report'!$V$4,'Transport-DB'!C:C,"&lt;="&amp;'Backfill Report'!$W$4)+SUMIFS('Transport-DB'!P:P,'Transport-DB'!$D:$D,"="&amp;'Backfill Report'!C21,'Transport-DB'!$C:$C,"&gt;="&amp;'Backfill Report'!$V$4,'Transport-DB'!C:C,"&lt;="&amp;'Backfill Report'!$W$4)</f>
        <v>0</v>
      </c>
      <c r="X21" s="175">
        <f>SUMIFS('Transport-DB'!$J:$J,'Transport-DB'!$D:$D,"="&amp;'Backfill Report'!C21,'Transport-DB'!$C:$C,"&gt;="&amp;'Backfill Report'!$X$4,'Transport-DB'!C:C,"&lt;="&amp;'Backfill Report'!$Y$4)</f>
        <v>0</v>
      </c>
      <c r="Y21" s="136">
        <f>SUMIFS('Transport-DB'!N:N,'Transport-DB'!$D:$D,"="&amp;'Backfill Report'!C21,'Transport-DB'!$C:$C,"&gt;="&amp;'Backfill Report'!$X$4,'Transport-DB'!C:C,"&lt;="&amp;'Backfill Report'!$Y$4)+SUMIFS('Transport-DB'!O:O,'Transport-DB'!$D:$D,"="&amp;'Backfill Report'!C21,'Transport-DB'!$C:$C,"&gt;="&amp;'Backfill Report'!$X$4,'Transport-DB'!C:C,"&lt;="&amp;'Backfill Report'!$Y$4)+SUMIFS('Transport-DB'!P:P,'Transport-DB'!$D:$D,"="&amp;'Backfill Report'!C21,'Transport-DB'!$C:$C,"&gt;="&amp;'Backfill Report'!$X$4,'Transport-DB'!C:C,"&lt;="&amp;'Backfill Report'!$Y$4)</f>
        <v>0</v>
      </c>
      <c r="Z21" s="175">
        <f>SUMIFS('Transport-DB'!$J:$J,'Transport-DB'!$D:$D,"="&amp;'Backfill Report'!C21,'Transport-DB'!$C:$C,"&gt;="&amp;'Backfill Report'!$Z$4,'Transport-DB'!C:C,"&lt;="&amp;'Backfill Report'!$AA$4)</f>
        <v>0</v>
      </c>
      <c r="AA21" s="136">
        <f>SUMIFS('Transport-DB'!N:N,'Transport-DB'!$D:$D,"="&amp;'Backfill Report'!C21,'Transport-DB'!$C:$C,"&gt;="&amp;'Backfill Report'!$Z$4,'Transport-DB'!C:C,"&lt;="&amp;'Backfill Report'!$AA$4)+SUMIFS('Transport-DB'!O:O,'Transport-DB'!$D:$D,"="&amp;'Backfill Report'!C21,'Transport-DB'!$C:$C,"&gt;="&amp;'Backfill Report'!$Z$4,'Transport-DB'!C:C,"&lt;="&amp;'Backfill Report'!$AA$4)+SUMIFS('Transport-DB'!P:P,'Transport-DB'!$D:$D,"="&amp;'Backfill Report'!C21,'Transport-DB'!$C:$C,"&gt;="&amp;'Backfill Report'!$Z$4,'Transport-DB'!C:C,"&lt;="&amp;'Backfill Report'!$AA$4)</f>
        <v>0</v>
      </c>
      <c r="AB21" s="175">
        <f>SUMIFS('Transport-DB'!$J:$J,'Transport-DB'!$D:$D,"="&amp;'Backfill Report'!C21,'Transport-DB'!$C:$C,"&gt;="&amp;'Backfill Report'!$AB$4,'Transport-DB'!C:C,"&lt;="&amp;'Backfill Report'!$AC$4)</f>
        <v>0</v>
      </c>
      <c r="AC21" s="136">
        <f>SUMIFS('Transport-DB'!N:N,'Transport-DB'!$D:$D,"="&amp;'Backfill Report'!C21,'Transport-DB'!$C:$C,"&gt;="&amp;'Backfill Report'!$AB$4,'Transport-DB'!C:C,"&lt;="&amp;'Backfill Report'!$AC$4)+SUMIFS('Transport-DB'!O:O,'Transport-DB'!$D:$D,"="&amp;'Backfill Report'!C21,'Transport-DB'!$C:$C,"&gt;="&amp;'Backfill Report'!$AB$4,'Transport-DB'!C:C,"&lt;="&amp;'Backfill Report'!$AC$4)+SUMIFS('Transport-DB'!P:P,'Transport-DB'!$D:$D,"="&amp;'Backfill Report'!C21,'Transport-DB'!$C:$C,"&gt;="&amp;'Backfill Report'!$AB$4,'Transport-DB'!C:C,"&lt;="&amp;'Backfill Report'!$AC$4)</f>
        <v>0</v>
      </c>
      <c r="AD21" s="175">
        <f>SUMIFS('Transport-DB'!$J:$J,'Transport-DB'!$D:$D,"="&amp;'Backfill Report'!C21,'Transport-DB'!$C:$C,"&gt;="&amp;'Backfill Report'!$AD$4,'Transport-DB'!C:C,"&lt;="&amp;'Backfill Report'!$AE$4)</f>
        <v>0</v>
      </c>
      <c r="AE21" s="136">
        <f>SUMIFS('Transport-DB'!N:N,'Transport-DB'!$D:$D,"="&amp;'Backfill Report'!C21,'Transport-DB'!$C:$C,"&gt;="&amp;'Backfill Report'!$AD$4,'Transport-DB'!C:C,"&lt;="&amp;'Backfill Report'!$AE$4)+SUMIFS('Transport-DB'!O:O,'Transport-DB'!$D:$D,"="&amp;'Backfill Report'!C21,'Transport-DB'!$C:$C,"&gt;="&amp;'Backfill Report'!$AD$4,'Transport-DB'!C:C,"&lt;="&amp;'Backfill Report'!$AE$4)+SUMIFS('Transport-DB'!P:P,'Transport-DB'!$D:$D,"="&amp;'Backfill Report'!C21,'Transport-DB'!$C:$C,"&gt;="&amp;'Backfill Report'!$AD$4,'Transport-DB'!C:C,"&lt;="&amp;'Backfill Report'!$AE$4)</f>
        <v>0</v>
      </c>
      <c r="AM21" s="97">
        <v>11</v>
      </c>
      <c r="AN21" s="4" t="s">
        <v>252</v>
      </c>
      <c r="AO21" s="97" t="s">
        <v>2</v>
      </c>
      <c r="AP21" s="97" t="s">
        <v>92</v>
      </c>
      <c r="AQ21" s="97">
        <v>315</v>
      </c>
      <c r="AR21" s="97">
        <v>2205</v>
      </c>
    </row>
    <row r="22" spans="1:44" ht="28.5" x14ac:dyDescent="0.45">
      <c r="A22" s="121"/>
      <c r="B22" s="178">
        <v>17</v>
      </c>
      <c r="C22" s="134" t="s">
        <v>295</v>
      </c>
      <c r="D22" s="174" t="str">
        <f>VLOOKUP(C22,'Transport-DB'!S:W,3,FALSE)</f>
        <v>صداقت</v>
      </c>
      <c r="E22" s="188" t="str">
        <f>VLOOKUP(C22,'Transport-DB'!S:W,2,FALSE)</f>
        <v>کامیون کمپرسی</v>
      </c>
      <c r="F22" s="175">
        <f>SUMIFS('Transport-DB'!$J:$J,'Transport-DB'!$D:$D,"="&amp;'Backfill Report'!C22,'Transport-DB'!$C:$C,"&gt;="&amp;'Backfill Report'!$F$4,'Transport-DB'!C:C,"&lt;="&amp;'Backfill Report'!$G$4)</f>
        <v>0</v>
      </c>
      <c r="G22" s="136">
        <f>SUMIFS('Transport-DB'!N:N,'Transport-DB'!$D:$D,"="&amp;'Backfill Report'!C22,'Transport-DB'!$C:$C,"&gt;="&amp;'Backfill Report'!$F$4,'Transport-DB'!C:C,"&lt;="&amp;'Backfill Report'!$G$4)+SUMIFS('Transport-DB'!O:O,'Transport-DB'!$D:$D,"="&amp;'Backfill Report'!C22,'Transport-DB'!$C:$C,"&gt;="&amp;'Backfill Report'!$F$4,'Transport-DB'!C:C,"&lt;="&amp;'Backfill Report'!$G$4)+SUMIFS('Transport-DB'!P:P,'Transport-DB'!$D:$D,"="&amp;'Backfill Report'!C22,'Transport-DB'!$C:$C,"&gt;="&amp;'Backfill Report'!$F$4,'Transport-DB'!C:C,"&lt;="&amp;'Backfill Report'!$G$4)</f>
        <v>0</v>
      </c>
      <c r="H22" s="175">
        <f>SUMIFS('Transport-DB'!$J:$J,'Transport-DB'!$D:$D,"="&amp;'Backfill Report'!C22,'Transport-DB'!$C:$C,"&gt;="&amp;'Backfill Report'!$H$4,'Transport-DB'!C:C,"&lt;="&amp;'Backfill Report'!$I$4)</f>
        <v>0</v>
      </c>
      <c r="I22" s="136">
        <f>SUMIFS('Transport-DB'!N:N,'Transport-DB'!$D:$D,"="&amp;'Backfill Report'!C22,'Transport-DB'!$C:$C,"&gt;="&amp;'Backfill Report'!$H$4,'Transport-DB'!C:C,"&lt;="&amp;'Backfill Report'!$I$4)+SUMIFS('Transport-DB'!O:O,'Transport-DB'!$D:$D,"="&amp;'Backfill Report'!C22,'Transport-DB'!$C:$C,"&gt;="&amp;'Backfill Report'!$H$4,'Transport-DB'!C:C,"&lt;="&amp;'Backfill Report'!$I$4)+SUMIFS('Transport-DB'!P:P,'Transport-DB'!$D:$D,"="&amp;'Backfill Report'!C22,'Transport-DB'!$C:$C,"&gt;="&amp;'Backfill Report'!$H$4,'Transport-DB'!C:C,"&lt;="&amp;'Backfill Report'!$I$4)</f>
        <v>0</v>
      </c>
      <c r="J22" s="175">
        <f>SUMIFS('Transport-DB'!$J:$J,'Transport-DB'!$D:$D,"="&amp;'Backfill Report'!C22,'Transport-DB'!$C:$C,"&gt;="&amp;'Backfill Report'!$J$4,'Transport-DB'!C:C,"&lt;="&amp;'Backfill Report'!$K$4)</f>
        <v>0</v>
      </c>
      <c r="K22" s="136">
        <f>SUMIFS('Transport-DB'!N:N,'Transport-DB'!$D:$D,"="&amp;'Backfill Report'!C22,'Transport-DB'!$C:$C,"&gt;="&amp;'Backfill Report'!$J$4,'Transport-DB'!C:C,"&lt;="&amp;'Backfill Report'!$K$4)+SUMIFS('Transport-DB'!O:O,'Transport-DB'!$D:$D,"="&amp;'Backfill Report'!C22,'Transport-DB'!$C:$C,"&gt;="&amp;'Backfill Report'!$J$4,'Transport-DB'!C:C,"&lt;="&amp;'Backfill Report'!$K$4)+SUMIFS('Transport-DB'!P:P,'Transport-DB'!$D:$D,"="&amp;'Backfill Report'!C22,'Transport-DB'!$C:$C,"&gt;="&amp;'Backfill Report'!$J$4,'Transport-DB'!C:C,"&lt;="&amp;'Backfill Report'!$K$4)</f>
        <v>0</v>
      </c>
      <c r="L22" s="175">
        <f>SUMIFS('Transport-DB'!J:J,'Transport-DB'!D:D,"="&amp;'Backfill Report'!C22,'Transport-DB'!C:C,"&gt;="&amp;'Backfill Report'!$L$4,'Transport-DB'!C:C,"&lt;="&amp;'Backfill Report'!$M$4)</f>
        <v>0</v>
      </c>
      <c r="M22" s="136">
        <f>SUMIFS('Transport-DB'!N:N,'Transport-DB'!$D:$D,"="&amp;'Backfill Report'!C22,'Transport-DB'!$C:$C,"&gt;="&amp;'Backfill Report'!$L$4,'Transport-DB'!C:C,"&lt;="&amp;'Backfill Report'!$M$4)+SUMIFS('Transport-DB'!O:O,'Transport-DB'!$D:$D,"="&amp;'Backfill Report'!C22,'Transport-DB'!$C:$C,"&gt;="&amp;'Backfill Report'!$L$4,'Transport-DB'!C:C,"&lt;="&amp;'Backfill Report'!$M$4)+SUMIFS('Transport-DB'!P:P,'Transport-DB'!$D:$D,"="&amp;'Backfill Report'!C22,'Transport-DB'!$C:$C,"&gt;="&amp;'Backfill Report'!$L$4,'Transport-DB'!C:C,"&lt;="&amp;'Backfill Report'!$M$4)</f>
        <v>0</v>
      </c>
      <c r="N22" s="175">
        <f>SUMIFS('Transport-DB'!$J:$J,'Transport-DB'!$D:$D,"="&amp;'Backfill Report'!C22,'Transport-DB'!$C:$C,"&gt;="&amp;'Backfill Report'!$N$4,'Transport-DB'!C:C,"&lt;="&amp;'Backfill Report'!$O$4)</f>
        <v>388</v>
      </c>
      <c r="O22" s="136">
        <f>SUMIFS('Transport-DB'!N:N,'Transport-DB'!$D:$D,"="&amp;'Backfill Report'!C22,'Transport-DB'!$C:$C,"&gt;="&amp;'Backfill Report'!$N$4,'Transport-DB'!C:C,"&lt;="&amp;'Backfill Report'!$O$4)+SUMIFS('Transport-DB'!O:O,'Transport-DB'!$D:$D,"="&amp;'Backfill Report'!C22,'Transport-DB'!$C:$C,"&gt;="&amp;'Backfill Report'!$N$4,'Transport-DB'!C:C,"&lt;="&amp;'Backfill Report'!$O$4)+SUMIFS('Transport-DB'!P:P,'Transport-DB'!$D:$D,"="&amp;'Backfill Report'!C22,'Transport-DB'!$C:$C,"&gt;="&amp;'Backfill Report'!$N$4,'Transport-DB'!C:C,"&lt;="&amp;'Backfill Report'!$O$4)</f>
        <v>1610.2000000000003</v>
      </c>
      <c r="P22" s="175">
        <f>SUMIFS('Transport-DB'!$J:$J,'Transport-DB'!$D:$D,"="&amp;'Backfill Report'!C22,'Transport-DB'!$C:$C,"&gt;="&amp;'Backfill Report'!$P$4,'Transport-DB'!C:C,"&lt;="&amp;'Backfill Report'!$Q$4)</f>
        <v>272</v>
      </c>
      <c r="Q22" s="136">
        <f>SUMIFS('Transport-DB'!N:N,'Transport-DB'!$D:$D,"="&amp;'Backfill Report'!C22,'Transport-DB'!$C:$C,"&gt;="&amp;'Backfill Report'!$P$4,'Transport-DB'!C:C,"&lt;="&amp;'Backfill Report'!$Q$4)+SUMIFS('Transport-DB'!O:O,'Transport-DB'!$D:$D,"="&amp;'Backfill Report'!C22,'Transport-DB'!$C:$C,"&gt;="&amp;'Backfill Report'!$P$4,'Transport-DB'!C:C,"&lt;="&amp;'Backfill Report'!$Q$4)+SUMIFS('Transport-DB'!P:P,'Transport-DB'!$D:$D,"="&amp;'Backfill Report'!C22,'Transport-DB'!$C:$C,"&gt;="&amp;'Backfill Report'!$P$4,'Transport-DB'!C:C,"&lt;="&amp;'Backfill Report'!$Q$4)</f>
        <v>1215.95</v>
      </c>
      <c r="R22" s="175">
        <f>SUMIFS('Transport-DB'!$J:$J,'Transport-DB'!$D:$D,"="&amp;'Backfill Report'!C22,'Transport-DB'!$C:$C,"&gt;="&amp;'Backfill Report'!$R$4,'Transport-DB'!C:C,"&lt;="&amp;'Backfill Report'!$S$4)</f>
        <v>28</v>
      </c>
      <c r="S22" s="136">
        <f>SUMIFS('Transport-DB'!N:N,'Transport-DB'!$D:$D,"="&amp;'Backfill Report'!C22,'Transport-DB'!$C:$C,"&gt;="&amp;'Backfill Report'!$R$4,'Transport-DB'!C:C,"&lt;="&amp;'Backfill Report'!$S$4)+SUMIFS('Transport-DB'!O:O,'Transport-DB'!$D:$D,"="&amp;'Backfill Report'!C22,'Transport-DB'!$C:$C,"&gt;="&amp;'Backfill Report'!$R$4,'Transport-DB'!C:C,"&lt;="&amp;'Backfill Report'!$S$4)+SUMIFS('Transport-DB'!P:P,'Transport-DB'!$D:$D,"="&amp;'Backfill Report'!C22,'Transport-DB'!$C:$C,"&gt;="&amp;'Backfill Report'!$R$4,'Transport-DB'!C:C,"&lt;="&amp;'Backfill Report'!$S$4)</f>
        <v>133.63000000000002</v>
      </c>
      <c r="T22" s="175"/>
      <c r="U22" s="136"/>
      <c r="V22" s="175"/>
      <c r="W22" s="136"/>
      <c r="X22" s="175"/>
      <c r="Y22" s="136"/>
      <c r="Z22" s="175"/>
      <c r="AA22" s="136"/>
      <c r="AB22" s="175"/>
      <c r="AC22" s="136"/>
      <c r="AD22" s="175"/>
      <c r="AE22" s="136"/>
      <c r="AM22" s="97">
        <v>12</v>
      </c>
      <c r="AN22" s="4" t="s">
        <v>148</v>
      </c>
      <c r="AO22" s="97" t="s">
        <v>63</v>
      </c>
      <c r="AP22" s="97" t="s">
        <v>92</v>
      </c>
      <c r="AQ22" s="97">
        <v>508</v>
      </c>
      <c r="AR22" s="97">
        <v>2424.4299999999994</v>
      </c>
    </row>
    <row r="23" spans="1:44" ht="28.5" hidden="1" x14ac:dyDescent="0.45">
      <c r="A23" s="121"/>
      <c r="B23" s="178">
        <v>18</v>
      </c>
      <c r="C23" s="134" t="s">
        <v>158</v>
      </c>
      <c r="D23" s="174" t="str">
        <f>VLOOKUP(C23,'Transport-DB'!S:W,3,FALSE)</f>
        <v>جواد رضاپور</v>
      </c>
      <c r="E23" s="188" t="str">
        <f>VLOOKUP(C23,'Transport-DB'!S:W,2,FALSE)</f>
        <v>تانکر آب</v>
      </c>
      <c r="F23" s="175">
        <f>SUMIFS('Transport-DB'!$J:$J,'Transport-DB'!$D:$D,"="&amp;'Backfill Report'!C23,'Transport-DB'!$C:$C,"&gt;="&amp;'Backfill Report'!$F$4,'Transport-DB'!C:C,"&lt;="&amp;'Backfill Report'!$G$4)</f>
        <v>0</v>
      </c>
      <c r="G23" s="136">
        <f>SUMIFS('Transport-DB'!N:N,'Transport-DB'!$D:$D,"="&amp;'Backfill Report'!C23,'Transport-DB'!$C:$C,"&gt;="&amp;'Backfill Report'!$F$4,'Transport-DB'!C:C,"&lt;="&amp;'Backfill Report'!$G$4)+SUMIFS('Transport-DB'!O:O,'Transport-DB'!$D:$D,"="&amp;'Backfill Report'!C23,'Transport-DB'!$C:$C,"&gt;="&amp;'Backfill Report'!$F$4,'Transport-DB'!C:C,"&lt;="&amp;'Backfill Report'!$G$4)+SUMIFS('Transport-DB'!P:P,'Transport-DB'!$D:$D,"="&amp;'Backfill Report'!C23,'Transport-DB'!$C:$C,"&gt;="&amp;'Backfill Report'!$F$4,'Transport-DB'!C:C,"&lt;="&amp;'Backfill Report'!$G$4)</f>
        <v>0</v>
      </c>
      <c r="H23" s="175">
        <f>SUMIFS('Transport-DB'!$J:$J,'Transport-DB'!$D:$D,"="&amp;'Backfill Report'!C23,'Transport-DB'!$C:$C,"&gt;="&amp;'Backfill Report'!$H$4,'Transport-DB'!C:C,"&lt;="&amp;'Backfill Report'!$I$4)</f>
        <v>0</v>
      </c>
      <c r="I23" s="136">
        <f>SUMIFS('Transport-DB'!N:N,'Transport-DB'!$D:$D,"="&amp;'Backfill Report'!C23,'Transport-DB'!$C:$C,"&gt;="&amp;'Backfill Report'!$H$4,'Transport-DB'!C:C,"&lt;="&amp;'Backfill Report'!$I$4)+SUMIFS('Transport-DB'!O:O,'Transport-DB'!$D:$D,"="&amp;'Backfill Report'!C23,'Transport-DB'!$C:$C,"&gt;="&amp;'Backfill Report'!$H$4,'Transport-DB'!C:C,"&lt;="&amp;'Backfill Report'!$I$4)+SUMIFS('Transport-DB'!P:P,'Transport-DB'!$D:$D,"="&amp;'Backfill Report'!C23,'Transport-DB'!$C:$C,"&gt;="&amp;'Backfill Report'!$H$4,'Transport-DB'!C:C,"&lt;="&amp;'Backfill Report'!$I$4)</f>
        <v>0</v>
      </c>
      <c r="J23" s="175">
        <f>SUMIFS('Transport-DB'!$J:$J,'Transport-DB'!$D:$D,"="&amp;'Backfill Report'!C23,'Transport-DB'!$C:$C,"&gt;="&amp;'Backfill Report'!$J$4,'Transport-DB'!C:C,"&lt;="&amp;'Backfill Report'!$K$4)</f>
        <v>0</v>
      </c>
      <c r="K23" s="136">
        <f>SUMIFS('Transport-DB'!N:N,'Transport-DB'!$D:$D,"="&amp;'Backfill Report'!C23,'Transport-DB'!$C:$C,"&gt;="&amp;'Backfill Report'!$J$4,'Transport-DB'!C:C,"&lt;="&amp;'Backfill Report'!$K$4)+SUMIFS('Transport-DB'!O:O,'Transport-DB'!$D:$D,"="&amp;'Backfill Report'!C23,'Transport-DB'!$C:$C,"&gt;="&amp;'Backfill Report'!$J$4,'Transport-DB'!C:C,"&lt;="&amp;'Backfill Report'!$K$4)+SUMIFS('Transport-DB'!P:P,'Transport-DB'!$D:$D,"="&amp;'Backfill Report'!C23,'Transport-DB'!$C:$C,"&gt;="&amp;'Backfill Report'!$J$4,'Transport-DB'!C:C,"&lt;="&amp;'Backfill Report'!$K$4)</f>
        <v>0</v>
      </c>
      <c r="L23" s="175">
        <f>SUMIFS('Transport-DB'!J:J,'Transport-DB'!D:D,"="&amp;'Backfill Report'!C23,'Transport-DB'!C:C,"&gt;="&amp;'Backfill Report'!$L$4,'Transport-DB'!C:C,"&lt;="&amp;'Backfill Report'!$M$4)</f>
        <v>92</v>
      </c>
      <c r="M23" s="136">
        <f>SUMIFS('Transport-DB'!N:N,'Transport-DB'!$D:$D,"="&amp;'Backfill Report'!C23,'Transport-DB'!$C:$C,"&gt;="&amp;'Backfill Report'!$L$4,'Transport-DB'!C:C,"&lt;="&amp;'Backfill Report'!$M$4)+SUMIFS('Transport-DB'!O:O,'Transport-DB'!$D:$D,"="&amp;'Backfill Report'!C23,'Transport-DB'!$C:$C,"&gt;="&amp;'Backfill Report'!$L$4,'Transport-DB'!C:C,"&lt;="&amp;'Backfill Report'!$M$4)+SUMIFS('Transport-DB'!P:P,'Transport-DB'!$D:$D,"="&amp;'Backfill Report'!C23,'Transport-DB'!$C:$C,"&gt;="&amp;'Backfill Report'!$L$4,'Transport-DB'!C:C,"&lt;="&amp;'Backfill Report'!$M$4)</f>
        <v>920</v>
      </c>
      <c r="N23" s="175">
        <f>SUMIFS('Transport-DB'!$J:$J,'Transport-DB'!$D:$D,"="&amp;'Backfill Report'!C23,'Transport-DB'!$C:$C,"&gt;="&amp;'Backfill Report'!$N$4,'Transport-DB'!C:C,"&lt;="&amp;'Backfill Report'!$O$4)</f>
        <v>95</v>
      </c>
      <c r="O23" s="136">
        <f>SUMIFS('Transport-DB'!N:N,'Transport-DB'!$D:$D,"="&amp;'Backfill Report'!C23,'Transport-DB'!$C:$C,"&gt;="&amp;'Backfill Report'!$N$4,'Transport-DB'!C:C,"&lt;="&amp;'Backfill Report'!$O$4)+SUMIFS('Transport-DB'!O:O,'Transport-DB'!$D:$D,"="&amp;'Backfill Report'!C23,'Transport-DB'!$C:$C,"&gt;="&amp;'Backfill Report'!$N$4,'Transport-DB'!C:C,"&lt;="&amp;'Backfill Report'!$O$4)+SUMIFS('Transport-DB'!P:P,'Transport-DB'!$D:$D,"="&amp;'Backfill Report'!C23,'Transport-DB'!$C:$C,"&gt;="&amp;'Backfill Report'!$N$4,'Transport-DB'!C:C,"&lt;="&amp;'Backfill Report'!$O$4)</f>
        <v>950</v>
      </c>
      <c r="P23" s="175">
        <f>SUMIFS('Transport-DB'!$J:$J,'Transport-DB'!$D:$D,"="&amp;'Backfill Report'!C23,'Transport-DB'!$C:$C,"&gt;="&amp;'Backfill Report'!$P$4,'Transport-DB'!C:C,"&lt;="&amp;'Backfill Report'!$Q$4)</f>
        <v>64</v>
      </c>
      <c r="Q23" s="136">
        <f>SUMIFS('Transport-DB'!N:N,'Transport-DB'!$D:$D,"="&amp;'Backfill Report'!C23,'Transport-DB'!$C:$C,"&gt;="&amp;'Backfill Report'!$P$4,'Transport-DB'!C:C,"&lt;="&amp;'Backfill Report'!$Q$4)+SUMIFS('Transport-DB'!O:O,'Transport-DB'!$D:$D,"="&amp;'Backfill Report'!C23,'Transport-DB'!$C:$C,"&gt;="&amp;'Backfill Report'!$P$4,'Transport-DB'!C:C,"&lt;="&amp;'Backfill Report'!$Q$4)+SUMIFS('Transport-DB'!P:P,'Transport-DB'!$D:$D,"="&amp;'Backfill Report'!C23,'Transport-DB'!$C:$C,"&gt;="&amp;'Backfill Report'!$P$4,'Transport-DB'!C:C,"&lt;="&amp;'Backfill Report'!$Q$4)</f>
        <v>640</v>
      </c>
      <c r="R23" s="175">
        <f>SUMIFS('Transport-DB'!$J:$J,'Transport-DB'!$D:$D,"="&amp;'Backfill Report'!C23,'Transport-DB'!$C:$C,"&gt;="&amp;'Backfill Report'!$R$4,'Transport-DB'!C:C,"&lt;="&amp;'Backfill Report'!$S$4)</f>
        <v>0</v>
      </c>
      <c r="S23" s="136">
        <f>SUMIFS('Transport-DB'!N:N,'Transport-DB'!$D:$D,"="&amp;'Backfill Report'!C23,'Transport-DB'!$C:$C,"&gt;="&amp;'Backfill Report'!$R$4,'Transport-DB'!C:C,"&lt;="&amp;'Backfill Report'!$S$4)+SUMIFS('Transport-DB'!O:O,'Transport-DB'!$D:$D,"="&amp;'Backfill Report'!C23,'Transport-DB'!$C:$C,"&gt;="&amp;'Backfill Report'!$R$4,'Transport-DB'!C:C,"&lt;="&amp;'Backfill Report'!$S$4)+SUMIFS('Transport-DB'!P:P,'Transport-DB'!$D:$D,"="&amp;'Backfill Report'!C23,'Transport-DB'!$C:$C,"&gt;="&amp;'Backfill Report'!$R$4,'Transport-DB'!C:C,"&lt;="&amp;'Backfill Report'!$S$4)</f>
        <v>0</v>
      </c>
      <c r="T23" s="175">
        <f>SUMIFS('Transport-DB'!$J:$J,'Transport-DB'!$D:$D,"="&amp;'Backfill Report'!C23,'Transport-DB'!$C:$C,"&gt;="&amp;'Backfill Report'!$T$4,'Transport-DB'!C:C,"&lt;="&amp;'Backfill Report'!$U$4)</f>
        <v>0</v>
      </c>
      <c r="U23" s="136">
        <f>SUMIFS('Transport-DB'!N:N,'Transport-DB'!$D:$D,"="&amp;'Backfill Report'!C23,'Transport-DB'!$C:$C,"&gt;="&amp;'Backfill Report'!$T$4,'Transport-DB'!C:C,"&lt;="&amp;'Backfill Report'!$U$4)+SUMIFS('Transport-DB'!O:O,'Transport-DB'!$D:$D,"="&amp;'Backfill Report'!C23,'Transport-DB'!$C:$C,"&gt;="&amp;'Backfill Report'!$T$4,'Transport-DB'!C:C,"&lt;="&amp;'Backfill Report'!$U$4)+SUMIFS('Transport-DB'!P:P,'Transport-DB'!$D:$D,"="&amp;'Backfill Report'!C23,'Transport-DB'!$C:$C,"&gt;="&amp;'Backfill Report'!$T$4,'Transport-DB'!C:C,"&lt;="&amp;'Backfill Report'!$U$4)</f>
        <v>0</v>
      </c>
      <c r="V23" s="175">
        <f>SUMIFS('Transport-DB'!$J:$J,'Transport-DB'!$D:$D,"="&amp;'Backfill Report'!C23,'Transport-DB'!$C:$C,"&gt;="&amp;'Backfill Report'!$V$4,'Transport-DB'!C:C,"&lt;="&amp;'Backfill Report'!$W$4)</f>
        <v>0</v>
      </c>
      <c r="W23" s="136">
        <f>SUMIFS('Transport-DB'!N:N,'Transport-DB'!$D:$D,"="&amp;'Backfill Report'!C23,'Transport-DB'!$C:$C,"&gt;="&amp;'Backfill Report'!$V$4,'Transport-DB'!C:C,"&lt;="&amp;'Backfill Report'!$W$4)+SUMIFS('Transport-DB'!O:O,'Transport-DB'!$D:$D,"="&amp;'Backfill Report'!C23,'Transport-DB'!$C:$C,"&gt;="&amp;'Backfill Report'!$V$4,'Transport-DB'!C:C,"&lt;="&amp;'Backfill Report'!$W$4)+SUMIFS('Transport-DB'!P:P,'Transport-DB'!$D:$D,"="&amp;'Backfill Report'!C23,'Transport-DB'!$C:$C,"&gt;="&amp;'Backfill Report'!$V$4,'Transport-DB'!C:C,"&lt;="&amp;'Backfill Report'!$W$4)</f>
        <v>0</v>
      </c>
      <c r="X23" s="175">
        <f>SUMIFS('Transport-DB'!$J:$J,'Transport-DB'!$D:$D,"="&amp;'Backfill Report'!C23,'Transport-DB'!$C:$C,"&gt;="&amp;'Backfill Report'!$X$4,'Transport-DB'!C:C,"&lt;="&amp;'Backfill Report'!$Y$4)</f>
        <v>0</v>
      </c>
      <c r="Y23" s="136">
        <f>SUMIFS('Transport-DB'!N:N,'Transport-DB'!$D:$D,"="&amp;'Backfill Report'!C23,'Transport-DB'!$C:$C,"&gt;="&amp;'Backfill Report'!$X$4,'Transport-DB'!C:C,"&lt;="&amp;'Backfill Report'!$Y$4)+SUMIFS('Transport-DB'!O:O,'Transport-DB'!$D:$D,"="&amp;'Backfill Report'!C23,'Transport-DB'!$C:$C,"&gt;="&amp;'Backfill Report'!$X$4,'Transport-DB'!C:C,"&lt;="&amp;'Backfill Report'!$Y$4)+SUMIFS('Transport-DB'!P:P,'Transport-DB'!$D:$D,"="&amp;'Backfill Report'!C23,'Transport-DB'!$C:$C,"&gt;="&amp;'Backfill Report'!$X$4,'Transport-DB'!C:C,"&lt;="&amp;'Backfill Report'!$Y$4)</f>
        <v>0</v>
      </c>
      <c r="Z23" s="175">
        <f>SUMIFS('Transport-DB'!$J:$J,'Transport-DB'!$D:$D,"="&amp;'Backfill Report'!C23,'Transport-DB'!$C:$C,"&gt;="&amp;'Backfill Report'!$Z$4,'Transport-DB'!C:C,"&lt;="&amp;'Backfill Report'!$AA$4)</f>
        <v>0</v>
      </c>
      <c r="AA23" s="136">
        <f>SUMIFS('Transport-DB'!N:N,'Transport-DB'!$D:$D,"="&amp;'Backfill Report'!C23,'Transport-DB'!$C:$C,"&gt;="&amp;'Backfill Report'!$Z$4,'Transport-DB'!C:C,"&lt;="&amp;'Backfill Report'!$AA$4)+SUMIFS('Transport-DB'!O:O,'Transport-DB'!$D:$D,"="&amp;'Backfill Report'!C23,'Transport-DB'!$C:$C,"&gt;="&amp;'Backfill Report'!$Z$4,'Transport-DB'!C:C,"&lt;="&amp;'Backfill Report'!$AA$4)+SUMIFS('Transport-DB'!P:P,'Transport-DB'!$D:$D,"="&amp;'Backfill Report'!C23,'Transport-DB'!$C:$C,"&gt;="&amp;'Backfill Report'!$Z$4,'Transport-DB'!C:C,"&lt;="&amp;'Backfill Report'!$AA$4)</f>
        <v>0</v>
      </c>
      <c r="AB23" s="175">
        <f>SUMIFS('Transport-DB'!$J:$J,'Transport-DB'!$D:$D,"="&amp;'Backfill Report'!C23,'Transport-DB'!$C:$C,"&gt;="&amp;'Backfill Report'!$AB$4,'Transport-DB'!C:C,"&lt;="&amp;'Backfill Report'!$AC$4)</f>
        <v>0</v>
      </c>
      <c r="AC23" s="136">
        <f>SUMIFS('Transport-DB'!N:N,'Transport-DB'!$D:$D,"="&amp;'Backfill Report'!C23,'Transport-DB'!$C:$C,"&gt;="&amp;'Backfill Report'!$AB$4,'Transport-DB'!C:C,"&lt;="&amp;'Backfill Report'!$AC$4)+SUMIFS('Transport-DB'!O:O,'Transport-DB'!$D:$D,"="&amp;'Backfill Report'!C23,'Transport-DB'!$C:$C,"&gt;="&amp;'Backfill Report'!$AB$4,'Transport-DB'!C:C,"&lt;="&amp;'Backfill Report'!$AC$4)+SUMIFS('Transport-DB'!P:P,'Transport-DB'!$D:$D,"="&amp;'Backfill Report'!C23,'Transport-DB'!$C:$C,"&gt;="&amp;'Backfill Report'!$AB$4,'Transport-DB'!C:C,"&lt;="&amp;'Backfill Report'!$AC$4)</f>
        <v>0</v>
      </c>
      <c r="AD23" s="175">
        <f>SUMIFS('Transport-DB'!$J:$J,'Transport-DB'!$D:$D,"="&amp;'Backfill Report'!C23,'Transport-DB'!$C:$C,"&gt;="&amp;'Backfill Report'!$AD$4,'Transport-DB'!C:C,"&lt;="&amp;'Backfill Report'!$AE$4)</f>
        <v>0</v>
      </c>
      <c r="AE23" s="136">
        <f>SUMIFS('Transport-DB'!N:N,'Transport-DB'!$D:$D,"="&amp;'Backfill Report'!C23,'Transport-DB'!$C:$C,"&gt;="&amp;'Backfill Report'!$AD$4,'Transport-DB'!C:C,"&lt;="&amp;'Backfill Report'!$AE$4)+SUMIFS('Transport-DB'!O:O,'Transport-DB'!$D:$D,"="&amp;'Backfill Report'!C23,'Transport-DB'!$C:$C,"&gt;="&amp;'Backfill Report'!$AD$4,'Transport-DB'!C:C,"&lt;="&amp;'Backfill Report'!$AE$4)+SUMIFS('Transport-DB'!P:P,'Transport-DB'!$D:$D,"="&amp;'Backfill Report'!C23,'Transport-DB'!$C:$C,"&gt;="&amp;'Backfill Report'!$AD$4,'Transport-DB'!C:C,"&lt;="&amp;'Backfill Report'!$AE$4)</f>
        <v>0</v>
      </c>
      <c r="AM23" s="97">
        <v>13</v>
      </c>
      <c r="AN23" s="4" t="s">
        <v>150</v>
      </c>
      <c r="AO23" s="97" t="s">
        <v>63</v>
      </c>
      <c r="AP23" s="97" t="s">
        <v>92</v>
      </c>
      <c r="AQ23" s="97">
        <v>530</v>
      </c>
      <c r="AR23" s="97">
        <v>2529.4249999999993</v>
      </c>
    </row>
    <row r="24" spans="1:44" ht="28.5" hidden="1" x14ac:dyDescent="0.45">
      <c r="A24" s="121"/>
      <c r="B24" s="178">
        <v>19</v>
      </c>
      <c r="C24" s="134" t="s">
        <v>171</v>
      </c>
      <c r="D24" s="174" t="str">
        <f>VLOOKUP(C24,'Transport-DB'!S:W,3,FALSE)</f>
        <v>محمدپور</v>
      </c>
      <c r="E24" s="188" t="str">
        <f>VLOOKUP(C24,'Transport-DB'!S:W,2,FALSE)</f>
        <v>تانکر آب</v>
      </c>
      <c r="F24" s="175">
        <f>SUMIFS('Transport-DB'!$J:$J,'Transport-DB'!$D:$D,"="&amp;'Backfill Report'!C24,'Transport-DB'!$C:$C,"&gt;="&amp;'Backfill Report'!$F$4,'Transport-DB'!C:C,"&lt;="&amp;'Backfill Report'!$G$4)</f>
        <v>0</v>
      </c>
      <c r="G24" s="136">
        <f>SUMIFS('Transport-DB'!N:N,'Transport-DB'!$D:$D,"="&amp;'Backfill Report'!C24,'Transport-DB'!$C:$C,"&gt;="&amp;'Backfill Report'!$F$4,'Transport-DB'!C:C,"&lt;="&amp;'Backfill Report'!$G$4)+SUMIFS('Transport-DB'!O:O,'Transport-DB'!$D:$D,"="&amp;'Backfill Report'!C24,'Transport-DB'!$C:$C,"&gt;="&amp;'Backfill Report'!$F$4,'Transport-DB'!C:C,"&lt;="&amp;'Backfill Report'!$G$4)+SUMIFS('Transport-DB'!P:P,'Transport-DB'!$D:$D,"="&amp;'Backfill Report'!C24,'Transport-DB'!$C:$C,"&gt;="&amp;'Backfill Report'!$F$4,'Transport-DB'!C:C,"&lt;="&amp;'Backfill Report'!$G$4)</f>
        <v>0</v>
      </c>
      <c r="H24" s="175">
        <f>SUMIFS('Transport-DB'!$J:$J,'Transport-DB'!$D:$D,"="&amp;'Backfill Report'!C24,'Transport-DB'!$C:$C,"&gt;="&amp;'Backfill Report'!$H$4,'Transport-DB'!C:C,"&lt;="&amp;'Backfill Report'!$I$4)</f>
        <v>0</v>
      </c>
      <c r="I24" s="136">
        <f>SUMIFS('Transport-DB'!N:N,'Transport-DB'!$D:$D,"="&amp;'Backfill Report'!C24,'Transport-DB'!$C:$C,"&gt;="&amp;'Backfill Report'!$H$4,'Transport-DB'!C:C,"&lt;="&amp;'Backfill Report'!$I$4)+SUMIFS('Transport-DB'!O:O,'Transport-DB'!$D:$D,"="&amp;'Backfill Report'!C24,'Transport-DB'!$C:$C,"&gt;="&amp;'Backfill Report'!$H$4,'Transport-DB'!C:C,"&lt;="&amp;'Backfill Report'!$I$4)+SUMIFS('Transport-DB'!P:P,'Transport-DB'!$D:$D,"="&amp;'Backfill Report'!C24,'Transport-DB'!$C:$C,"&gt;="&amp;'Backfill Report'!$H$4,'Transport-DB'!C:C,"&lt;="&amp;'Backfill Report'!$I$4)</f>
        <v>0</v>
      </c>
      <c r="J24" s="175">
        <f>SUMIFS('Transport-DB'!$J:$J,'Transport-DB'!$D:$D,"="&amp;'Backfill Report'!C24,'Transport-DB'!$C:$C,"&gt;="&amp;'Backfill Report'!$J$4,'Transport-DB'!C:C,"&lt;="&amp;'Backfill Report'!$K$4)</f>
        <v>0</v>
      </c>
      <c r="K24" s="136">
        <f>SUMIFS('Transport-DB'!N:N,'Transport-DB'!$D:$D,"="&amp;'Backfill Report'!C24,'Transport-DB'!$C:$C,"&gt;="&amp;'Backfill Report'!$J$4,'Transport-DB'!C:C,"&lt;="&amp;'Backfill Report'!$K$4)+SUMIFS('Transport-DB'!O:O,'Transport-DB'!$D:$D,"="&amp;'Backfill Report'!C24,'Transport-DB'!$C:$C,"&gt;="&amp;'Backfill Report'!$J$4,'Transport-DB'!C:C,"&lt;="&amp;'Backfill Report'!$K$4)+SUMIFS('Transport-DB'!P:P,'Transport-DB'!$D:$D,"="&amp;'Backfill Report'!C24,'Transport-DB'!$C:$C,"&gt;="&amp;'Backfill Report'!$J$4,'Transport-DB'!C:C,"&lt;="&amp;'Backfill Report'!$K$4)</f>
        <v>0</v>
      </c>
      <c r="L24" s="175">
        <f>SUMIFS('Transport-DB'!J:J,'Transport-DB'!D:D,"="&amp;'Backfill Report'!C24,'Transport-DB'!C:C,"&gt;="&amp;'Backfill Report'!$L$4,'Transport-DB'!C:C,"&lt;="&amp;'Backfill Report'!$M$4)</f>
        <v>67</v>
      </c>
      <c r="M24" s="136">
        <f>SUMIFS('Transport-DB'!N:N,'Transport-DB'!$D:$D,"="&amp;'Backfill Report'!C24,'Transport-DB'!$C:$C,"&gt;="&amp;'Backfill Report'!$L$4,'Transport-DB'!C:C,"&lt;="&amp;'Backfill Report'!$M$4)+SUMIFS('Transport-DB'!O:O,'Transport-DB'!$D:$D,"="&amp;'Backfill Report'!C24,'Transport-DB'!$C:$C,"&gt;="&amp;'Backfill Report'!$L$4,'Transport-DB'!C:C,"&lt;="&amp;'Backfill Report'!$M$4)+SUMIFS('Transport-DB'!P:P,'Transport-DB'!$D:$D,"="&amp;'Backfill Report'!C24,'Transport-DB'!$C:$C,"&gt;="&amp;'Backfill Report'!$L$4,'Transport-DB'!C:C,"&lt;="&amp;'Backfill Report'!$M$4)</f>
        <v>750.4</v>
      </c>
      <c r="N24" s="175">
        <f>SUMIFS('Transport-DB'!$J:$J,'Transport-DB'!$D:$D,"="&amp;'Backfill Report'!C24,'Transport-DB'!$C:$C,"&gt;="&amp;'Backfill Report'!$N$4,'Transport-DB'!C:C,"&lt;="&amp;'Backfill Report'!$O$4)</f>
        <v>134</v>
      </c>
      <c r="O24" s="136">
        <f>SUMIFS('Transport-DB'!N:N,'Transport-DB'!$D:$D,"="&amp;'Backfill Report'!C24,'Transport-DB'!$C:$C,"&gt;="&amp;'Backfill Report'!$N$4,'Transport-DB'!C:C,"&lt;="&amp;'Backfill Report'!$O$4)+SUMIFS('Transport-DB'!O:O,'Transport-DB'!$D:$D,"="&amp;'Backfill Report'!C24,'Transport-DB'!$C:$C,"&gt;="&amp;'Backfill Report'!$N$4,'Transport-DB'!C:C,"&lt;="&amp;'Backfill Report'!$O$4)+SUMIFS('Transport-DB'!P:P,'Transport-DB'!$D:$D,"="&amp;'Backfill Report'!C24,'Transport-DB'!$C:$C,"&gt;="&amp;'Backfill Report'!$N$4,'Transport-DB'!C:C,"&lt;="&amp;'Backfill Report'!$O$4)</f>
        <v>1500.7999999999997</v>
      </c>
      <c r="P24" s="175">
        <f>SUMIFS('Transport-DB'!$J:$J,'Transport-DB'!$D:$D,"="&amp;'Backfill Report'!C24,'Transport-DB'!$C:$C,"&gt;="&amp;'Backfill Report'!$P$4,'Transport-DB'!C:C,"&lt;="&amp;'Backfill Report'!$Q$4)</f>
        <v>128</v>
      </c>
      <c r="Q24" s="136">
        <f>SUMIFS('Transport-DB'!N:N,'Transport-DB'!$D:$D,"="&amp;'Backfill Report'!C24,'Transport-DB'!$C:$C,"&gt;="&amp;'Backfill Report'!$P$4,'Transport-DB'!C:C,"&lt;="&amp;'Backfill Report'!$Q$4)+SUMIFS('Transport-DB'!O:O,'Transport-DB'!$D:$D,"="&amp;'Backfill Report'!C24,'Transport-DB'!$C:$C,"&gt;="&amp;'Backfill Report'!$P$4,'Transport-DB'!C:C,"&lt;="&amp;'Backfill Report'!$Q$4)+SUMIFS('Transport-DB'!P:P,'Transport-DB'!$D:$D,"="&amp;'Backfill Report'!C24,'Transport-DB'!$C:$C,"&gt;="&amp;'Backfill Report'!$P$4,'Transport-DB'!C:C,"&lt;="&amp;'Backfill Report'!$Q$4)</f>
        <v>1433.6</v>
      </c>
      <c r="R24" s="175">
        <f>SUMIFS('Transport-DB'!$J:$J,'Transport-DB'!$D:$D,"="&amp;'Backfill Report'!C24,'Transport-DB'!$C:$C,"&gt;="&amp;'Backfill Report'!$R$4,'Transport-DB'!C:C,"&lt;="&amp;'Backfill Report'!$S$4)</f>
        <v>106</v>
      </c>
      <c r="S24" s="136">
        <f>SUMIFS('Transport-DB'!N:N,'Transport-DB'!$D:$D,"="&amp;'Backfill Report'!C24,'Transport-DB'!$C:$C,"&gt;="&amp;'Backfill Report'!$R$4,'Transport-DB'!C:C,"&lt;="&amp;'Backfill Report'!$S$4)+SUMIFS('Transport-DB'!O:O,'Transport-DB'!$D:$D,"="&amp;'Backfill Report'!C24,'Transport-DB'!$C:$C,"&gt;="&amp;'Backfill Report'!$R$4,'Transport-DB'!C:C,"&lt;="&amp;'Backfill Report'!$S$4)+SUMIFS('Transport-DB'!P:P,'Transport-DB'!$D:$D,"="&amp;'Backfill Report'!C24,'Transport-DB'!$C:$C,"&gt;="&amp;'Backfill Report'!$R$4,'Transport-DB'!C:C,"&lt;="&amp;'Backfill Report'!$S$4)</f>
        <v>1187.2</v>
      </c>
      <c r="T24" s="175">
        <f>SUMIFS('Transport-DB'!$J:$J,'Transport-DB'!$D:$D,"="&amp;'Backfill Report'!C24,'Transport-DB'!$C:$C,"&gt;="&amp;'Backfill Report'!$T$4,'Transport-DB'!C:C,"&lt;="&amp;'Backfill Report'!$U$4)</f>
        <v>8</v>
      </c>
      <c r="U24" s="136">
        <f>SUMIFS('Transport-DB'!N:N,'Transport-DB'!$D:$D,"="&amp;'Backfill Report'!C24,'Transport-DB'!$C:$C,"&gt;="&amp;'Backfill Report'!$T$4,'Transport-DB'!C:C,"&lt;="&amp;'Backfill Report'!$U$4)+SUMIFS('Transport-DB'!O:O,'Transport-DB'!$D:$D,"="&amp;'Backfill Report'!C24,'Transport-DB'!$C:$C,"&gt;="&amp;'Backfill Report'!$T$4,'Transport-DB'!C:C,"&lt;="&amp;'Backfill Report'!$U$4)+SUMIFS('Transport-DB'!P:P,'Transport-DB'!$D:$D,"="&amp;'Backfill Report'!C24,'Transport-DB'!$C:$C,"&gt;="&amp;'Backfill Report'!$T$4,'Transport-DB'!C:C,"&lt;="&amp;'Backfill Report'!$U$4)</f>
        <v>89.6</v>
      </c>
      <c r="V24" s="175">
        <f>SUMIFS('Transport-DB'!$J:$J,'Transport-DB'!$D:$D,"="&amp;'Backfill Report'!C24,'Transport-DB'!$C:$C,"&gt;="&amp;'Backfill Report'!$V$4,'Transport-DB'!C:C,"&lt;="&amp;'Backfill Report'!$W$4)</f>
        <v>5</v>
      </c>
      <c r="W24" s="136">
        <f>SUMIFS('Transport-DB'!N:N,'Transport-DB'!$D:$D,"="&amp;'Backfill Report'!C24,'Transport-DB'!$C:$C,"&gt;="&amp;'Backfill Report'!$V$4,'Transport-DB'!C:C,"&lt;="&amp;'Backfill Report'!$W$4)+SUMIFS('Transport-DB'!O:O,'Transport-DB'!$D:$D,"="&amp;'Backfill Report'!C24,'Transport-DB'!$C:$C,"&gt;="&amp;'Backfill Report'!$V$4,'Transport-DB'!C:C,"&lt;="&amp;'Backfill Report'!$W$4)+SUMIFS('Transport-DB'!P:P,'Transport-DB'!$D:$D,"="&amp;'Backfill Report'!C24,'Transport-DB'!$C:$C,"&gt;="&amp;'Backfill Report'!$V$4,'Transport-DB'!C:C,"&lt;="&amp;'Backfill Report'!$W$4)</f>
        <v>56</v>
      </c>
      <c r="X24" s="175">
        <f>SUMIFS('Transport-DB'!$J:$J,'Transport-DB'!$D:$D,"="&amp;'Backfill Report'!C24,'Transport-DB'!$C:$C,"&gt;="&amp;'Backfill Report'!$X$4,'Transport-DB'!C:C,"&lt;="&amp;'Backfill Report'!$Y$4)</f>
        <v>0</v>
      </c>
      <c r="Y24" s="136">
        <f>SUMIFS('Transport-DB'!N:N,'Transport-DB'!$D:$D,"="&amp;'Backfill Report'!C24,'Transport-DB'!$C:$C,"&gt;="&amp;'Backfill Report'!$X$4,'Transport-DB'!C:C,"&lt;="&amp;'Backfill Report'!$Y$4)+SUMIFS('Transport-DB'!O:O,'Transport-DB'!$D:$D,"="&amp;'Backfill Report'!C24,'Transport-DB'!$C:$C,"&gt;="&amp;'Backfill Report'!$X$4,'Transport-DB'!C:C,"&lt;="&amp;'Backfill Report'!$Y$4)+SUMIFS('Transport-DB'!P:P,'Transport-DB'!$D:$D,"="&amp;'Backfill Report'!C24,'Transport-DB'!$C:$C,"&gt;="&amp;'Backfill Report'!$X$4,'Transport-DB'!C:C,"&lt;="&amp;'Backfill Report'!$Y$4)</f>
        <v>0</v>
      </c>
      <c r="Z24" s="175">
        <f>SUMIFS('Transport-DB'!$J:$J,'Transport-DB'!$D:$D,"="&amp;'Backfill Report'!C24,'Transport-DB'!$C:$C,"&gt;="&amp;'Backfill Report'!$Z$4,'Transport-DB'!C:C,"&lt;="&amp;'Backfill Report'!$AA$4)</f>
        <v>0</v>
      </c>
      <c r="AA24" s="136">
        <f>SUMIFS('Transport-DB'!N:N,'Transport-DB'!$D:$D,"="&amp;'Backfill Report'!C24,'Transport-DB'!$C:$C,"&gt;="&amp;'Backfill Report'!$Z$4,'Transport-DB'!C:C,"&lt;="&amp;'Backfill Report'!$AA$4)+SUMIFS('Transport-DB'!O:O,'Transport-DB'!$D:$D,"="&amp;'Backfill Report'!C24,'Transport-DB'!$C:$C,"&gt;="&amp;'Backfill Report'!$Z$4,'Transport-DB'!C:C,"&lt;="&amp;'Backfill Report'!$AA$4)+SUMIFS('Transport-DB'!P:P,'Transport-DB'!$D:$D,"="&amp;'Backfill Report'!C24,'Transport-DB'!$C:$C,"&gt;="&amp;'Backfill Report'!$Z$4,'Transport-DB'!C:C,"&lt;="&amp;'Backfill Report'!$AA$4)</f>
        <v>0</v>
      </c>
      <c r="AB24" s="175">
        <f>SUMIFS('Transport-DB'!$J:$J,'Transport-DB'!$D:$D,"="&amp;'Backfill Report'!C24,'Transport-DB'!$C:$C,"&gt;="&amp;'Backfill Report'!$AB$4,'Transport-DB'!C:C,"&lt;="&amp;'Backfill Report'!$AC$4)</f>
        <v>0</v>
      </c>
      <c r="AC24" s="136">
        <f>SUMIFS('Transport-DB'!N:N,'Transport-DB'!$D:$D,"="&amp;'Backfill Report'!C24,'Transport-DB'!$C:$C,"&gt;="&amp;'Backfill Report'!$AB$4,'Transport-DB'!C:C,"&lt;="&amp;'Backfill Report'!$AC$4)+SUMIFS('Transport-DB'!O:O,'Transport-DB'!$D:$D,"="&amp;'Backfill Report'!C24,'Transport-DB'!$C:$C,"&gt;="&amp;'Backfill Report'!$AB$4,'Transport-DB'!C:C,"&lt;="&amp;'Backfill Report'!$AC$4)+SUMIFS('Transport-DB'!P:P,'Transport-DB'!$D:$D,"="&amp;'Backfill Report'!C24,'Transport-DB'!$C:$C,"&gt;="&amp;'Backfill Report'!$AB$4,'Transport-DB'!C:C,"&lt;="&amp;'Backfill Report'!$AC$4)</f>
        <v>0</v>
      </c>
      <c r="AD24" s="175">
        <f>SUMIFS('Transport-DB'!$J:$J,'Transport-DB'!$D:$D,"="&amp;'Backfill Report'!C24,'Transport-DB'!$C:$C,"&gt;="&amp;'Backfill Report'!$AD$4,'Transport-DB'!C:C,"&lt;="&amp;'Backfill Report'!$AE$4)</f>
        <v>0</v>
      </c>
      <c r="AE24" s="136">
        <f>SUMIFS('Transport-DB'!N:N,'Transport-DB'!$D:$D,"="&amp;'Backfill Report'!C24,'Transport-DB'!$C:$C,"&gt;="&amp;'Backfill Report'!$AD$4,'Transport-DB'!C:C,"&lt;="&amp;'Backfill Report'!$AE$4)+SUMIFS('Transport-DB'!O:O,'Transport-DB'!$D:$D,"="&amp;'Backfill Report'!C24,'Transport-DB'!$C:$C,"&gt;="&amp;'Backfill Report'!$AD$4,'Transport-DB'!C:C,"&lt;="&amp;'Backfill Report'!$AE$4)+SUMIFS('Transport-DB'!P:P,'Transport-DB'!$D:$D,"="&amp;'Backfill Report'!C24,'Transport-DB'!$C:$C,"&gt;="&amp;'Backfill Report'!$AD$4,'Transport-DB'!C:C,"&lt;="&amp;'Backfill Report'!$AE$4)</f>
        <v>0</v>
      </c>
      <c r="AM24" s="97">
        <v>14</v>
      </c>
      <c r="AN24" s="4" t="s">
        <v>151</v>
      </c>
      <c r="AO24" s="97" t="s">
        <v>63</v>
      </c>
      <c r="AP24" s="97" t="s">
        <v>92</v>
      </c>
      <c r="AQ24" s="97">
        <v>531</v>
      </c>
      <c r="AR24" s="97">
        <v>4060.8225000000002</v>
      </c>
    </row>
    <row r="25" spans="1:44" ht="28.5" x14ac:dyDescent="0.45">
      <c r="A25" s="121"/>
      <c r="B25" s="178">
        <v>20</v>
      </c>
      <c r="C25" s="134" t="s">
        <v>175</v>
      </c>
      <c r="D25" s="174" t="str">
        <f>VLOOKUP(C25,'Transport-DB'!S:W,3,FALSE)</f>
        <v>محمدپور</v>
      </c>
      <c r="E25" s="188" t="str">
        <f>VLOOKUP(C25,'Transport-DB'!S:W,2,FALSE)</f>
        <v>کمپرسی جفت</v>
      </c>
      <c r="F25" s="175">
        <f>SUMIFS('Transport-DB'!$J:$J,'Transport-DB'!$D:$D,"="&amp;'Backfill Report'!C25,'Transport-DB'!$C:$C,"&gt;="&amp;'Backfill Report'!$F$4,'Transport-DB'!C:C,"&lt;="&amp;'Backfill Report'!$G$4)</f>
        <v>0</v>
      </c>
      <c r="G25" s="136">
        <f>SUMIFS('Transport-DB'!N:N,'Transport-DB'!$D:$D,"="&amp;'Backfill Report'!C25,'Transport-DB'!$C:$C,"&gt;="&amp;'Backfill Report'!$F$4,'Transport-DB'!C:C,"&lt;="&amp;'Backfill Report'!$G$4)+SUMIFS('Transport-DB'!O:O,'Transport-DB'!$D:$D,"="&amp;'Backfill Report'!C25,'Transport-DB'!$C:$C,"&gt;="&amp;'Backfill Report'!$F$4,'Transport-DB'!C:C,"&lt;="&amp;'Backfill Report'!$G$4)+SUMIFS('Transport-DB'!P:P,'Transport-DB'!$D:$D,"="&amp;'Backfill Report'!C25,'Transport-DB'!$C:$C,"&gt;="&amp;'Backfill Report'!$F$4,'Transport-DB'!C:C,"&lt;="&amp;'Backfill Report'!$G$4)</f>
        <v>0</v>
      </c>
      <c r="H25" s="175">
        <f>SUMIFS('Transport-DB'!$J:$J,'Transport-DB'!$D:$D,"="&amp;'Backfill Report'!C25,'Transport-DB'!$C:$C,"&gt;="&amp;'Backfill Report'!$H$4,'Transport-DB'!C:C,"&lt;="&amp;'Backfill Report'!$I$4)</f>
        <v>0</v>
      </c>
      <c r="I25" s="136">
        <f>SUMIFS('Transport-DB'!N:N,'Transport-DB'!$D:$D,"="&amp;'Backfill Report'!C25,'Transport-DB'!$C:$C,"&gt;="&amp;'Backfill Report'!$H$4,'Transport-DB'!C:C,"&lt;="&amp;'Backfill Report'!$I$4)+SUMIFS('Transport-DB'!O:O,'Transport-DB'!$D:$D,"="&amp;'Backfill Report'!C25,'Transport-DB'!$C:$C,"&gt;="&amp;'Backfill Report'!$H$4,'Transport-DB'!C:C,"&lt;="&amp;'Backfill Report'!$I$4)+SUMIFS('Transport-DB'!P:P,'Transport-DB'!$D:$D,"="&amp;'Backfill Report'!C25,'Transport-DB'!$C:$C,"&gt;="&amp;'Backfill Report'!$H$4,'Transport-DB'!C:C,"&lt;="&amp;'Backfill Report'!$I$4)</f>
        <v>0</v>
      </c>
      <c r="J25" s="175">
        <f>SUMIFS('Transport-DB'!$J:$J,'Transport-DB'!$D:$D,"="&amp;'Backfill Report'!C25,'Transport-DB'!$C:$C,"&gt;="&amp;'Backfill Report'!$J$4,'Transport-DB'!C:C,"&lt;="&amp;'Backfill Report'!$K$4)</f>
        <v>0</v>
      </c>
      <c r="K25" s="136">
        <f>SUMIFS('Transport-DB'!N:N,'Transport-DB'!$D:$D,"="&amp;'Backfill Report'!C25,'Transport-DB'!$C:$C,"&gt;="&amp;'Backfill Report'!$J$4,'Transport-DB'!C:C,"&lt;="&amp;'Backfill Report'!$K$4)+SUMIFS('Transport-DB'!O:O,'Transport-DB'!$D:$D,"="&amp;'Backfill Report'!C25,'Transport-DB'!$C:$C,"&gt;="&amp;'Backfill Report'!$J$4,'Transport-DB'!C:C,"&lt;="&amp;'Backfill Report'!$K$4)+SUMIFS('Transport-DB'!P:P,'Transport-DB'!$D:$D,"="&amp;'Backfill Report'!C25,'Transport-DB'!$C:$C,"&gt;="&amp;'Backfill Report'!$J$4,'Transport-DB'!C:C,"&lt;="&amp;'Backfill Report'!$K$4)</f>
        <v>0</v>
      </c>
      <c r="L25" s="175">
        <f>SUMIFS('Transport-DB'!J:J,'Transport-DB'!D:D,"="&amp;'Backfill Report'!C25,'Transport-DB'!C:C,"&gt;="&amp;'Backfill Report'!$L$4,'Transport-DB'!C:C,"&lt;="&amp;'Backfill Report'!$M$4)</f>
        <v>21</v>
      </c>
      <c r="M25" s="136">
        <f>SUMIFS('Transport-DB'!N:N,'Transport-DB'!$D:$D,"="&amp;'Backfill Report'!C25,'Transport-DB'!$C:$C,"&gt;="&amp;'Backfill Report'!$L$4,'Transport-DB'!C:C,"&lt;="&amp;'Backfill Report'!$M$4)+SUMIFS('Transport-DB'!O:O,'Transport-DB'!$D:$D,"="&amp;'Backfill Report'!C25,'Transport-DB'!$C:$C,"&gt;="&amp;'Backfill Report'!$L$4,'Transport-DB'!C:C,"&lt;="&amp;'Backfill Report'!$M$4)+SUMIFS('Transport-DB'!P:P,'Transport-DB'!$D:$D,"="&amp;'Backfill Report'!C25,'Transport-DB'!$C:$C,"&gt;="&amp;'Backfill Report'!$L$4,'Transport-DB'!C:C,"&lt;="&amp;'Backfill Report'!$M$4)</f>
        <v>147</v>
      </c>
      <c r="N25" s="175">
        <f>SUMIFS('Transport-DB'!$J:$J,'Transport-DB'!$D:$D,"="&amp;'Backfill Report'!C25,'Transport-DB'!$C:$C,"&gt;="&amp;'Backfill Report'!$N$4,'Transport-DB'!C:C,"&lt;="&amp;'Backfill Report'!$O$4)</f>
        <v>785</v>
      </c>
      <c r="O25" s="136">
        <f>SUMIFS('Transport-DB'!N:N,'Transport-DB'!$D:$D,"="&amp;'Backfill Report'!C25,'Transport-DB'!$C:$C,"&gt;="&amp;'Backfill Report'!$N$4,'Transport-DB'!C:C,"&lt;="&amp;'Backfill Report'!$O$4)+SUMIFS('Transport-DB'!O:O,'Transport-DB'!$D:$D,"="&amp;'Backfill Report'!C25,'Transport-DB'!$C:$C,"&gt;="&amp;'Backfill Report'!$N$4,'Transport-DB'!C:C,"&lt;="&amp;'Backfill Report'!$O$4)+SUMIFS('Transport-DB'!P:P,'Transport-DB'!$D:$D,"="&amp;'Backfill Report'!C25,'Transport-DB'!$C:$C,"&gt;="&amp;'Backfill Report'!$N$4,'Transport-DB'!C:C,"&lt;="&amp;'Backfill Report'!$O$4)</f>
        <v>5495</v>
      </c>
      <c r="P25" s="175">
        <f>SUMIFS('Transport-DB'!$J:$J,'Transport-DB'!$D:$D,"="&amp;'Backfill Report'!C25,'Transport-DB'!$C:$C,"&gt;="&amp;'Backfill Report'!$P$4,'Transport-DB'!C:C,"&lt;="&amp;'Backfill Report'!$Q$4)</f>
        <v>970</v>
      </c>
      <c r="Q25" s="136">
        <f>SUMIFS('Transport-DB'!N:N,'Transport-DB'!$D:$D,"="&amp;'Backfill Report'!C25,'Transport-DB'!$C:$C,"&gt;="&amp;'Backfill Report'!$P$4,'Transport-DB'!C:C,"&lt;="&amp;'Backfill Report'!$Q$4)+SUMIFS('Transport-DB'!O:O,'Transport-DB'!$D:$D,"="&amp;'Backfill Report'!C25,'Transport-DB'!$C:$C,"&gt;="&amp;'Backfill Report'!$P$4,'Transport-DB'!C:C,"&lt;="&amp;'Backfill Report'!$Q$4)+SUMIFS('Transport-DB'!P:P,'Transport-DB'!$D:$D,"="&amp;'Backfill Report'!C25,'Transport-DB'!$C:$C,"&gt;="&amp;'Backfill Report'!$P$4,'Transport-DB'!C:C,"&lt;="&amp;'Backfill Report'!$Q$4)</f>
        <v>6790</v>
      </c>
      <c r="R25" s="175">
        <f>SUMIFS('Transport-DB'!$J:$J,'Transport-DB'!$D:$D,"="&amp;'Backfill Report'!C25,'Transport-DB'!$C:$C,"&gt;="&amp;'Backfill Report'!$R$4,'Transport-DB'!C:C,"&lt;="&amp;'Backfill Report'!$S$4)</f>
        <v>969</v>
      </c>
      <c r="S25" s="136">
        <f>SUMIFS('Transport-DB'!N:N,'Transport-DB'!$D:$D,"="&amp;'Backfill Report'!C25,'Transport-DB'!$C:$C,"&gt;="&amp;'Backfill Report'!$R$4,'Transport-DB'!C:C,"&lt;="&amp;'Backfill Report'!$S$4)+SUMIFS('Transport-DB'!O:O,'Transport-DB'!$D:$D,"="&amp;'Backfill Report'!C25,'Transport-DB'!$C:$C,"&gt;="&amp;'Backfill Report'!$R$4,'Transport-DB'!C:C,"&lt;="&amp;'Backfill Report'!$S$4)+SUMIFS('Transport-DB'!P:P,'Transport-DB'!$D:$D,"="&amp;'Backfill Report'!C25,'Transport-DB'!$C:$C,"&gt;="&amp;'Backfill Report'!$R$4,'Transport-DB'!C:C,"&lt;="&amp;'Backfill Report'!$S$4)</f>
        <v>6783</v>
      </c>
      <c r="T25" s="175">
        <f>SUMIFS('Transport-DB'!$J:$J,'Transport-DB'!$D:$D,"="&amp;'Backfill Report'!C25,'Transport-DB'!$C:$C,"&gt;="&amp;'Backfill Report'!$T$4,'Transport-DB'!C:C,"&lt;="&amp;'Backfill Report'!$U$4)</f>
        <v>207</v>
      </c>
      <c r="U25" s="136">
        <f>SUMIFS('Transport-DB'!N:N,'Transport-DB'!$D:$D,"="&amp;'Backfill Report'!C25,'Transport-DB'!$C:$C,"&gt;="&amp;'Backfill Report'!$T$4,'Transport-DB'!C:C,"&lt;="&amp;'Backfill Report'!$U$4)+SUMIFS('Transport-DB'!O:O,'Transport-DB'!$D:$D,"="&amp;'Backfill Report'!C25,'Transport-DB'!$C:$C,"&gt;="&amp;'Backfill Report'!$T$4,'Transport-DB'!C:C,"&lt;="&amp;'Backfill Report'!$U$4)+SUMIFS('Transport-DB'!P:P,'Transport-DB'!$D:$D,"="&amp;'Backfill Report'!C25,'Transport-DB'!$C:$C,"&gt;="&amp;'Backfill Report'!$T$4,'Transport-DB'!C:C,"&lt;="&amp;'Backfill Report'!$U$4)</f>
        <v>1365</v>
      </c>
      <c r="V25" s="175">
        <f>SUMIFS('Transport-DB'!$J:$J,'Transport-DB'!$D:$D,"="&amp;'Backfill Report'!C25,'Transport-DB'!$C:$C,"&gt;="&amp;'Backfill Report'!$V$4,'Transport-DB'!C:C,"&lt;="&amp;'Backfill Report'!$W$4)</f>
        <v>255</v>
      </c>
      <c r="W25" s="136">
        <f>SUMIFS('Transport-DB'!N:N,'Transport-DB'!$D:$D,"="&amp;'Backfill Report'!C25,'Transport-DB'!$C:$C,"&gt;="&amp;'Backfill Report'!$V$4,'Transport-DB'!C:C,"&lt;="&amp;'Backfill Report'!$W$4)+SUMIFS('Transport-DB'!O:O,'Transport-DB'!$D:$D,"="&amp;'Backfill Report'!C25,'Transport-DB'!$C:$C,"&gt;="&amp;'Backfill Report'!$V$4,'Transport-DB'!C:C,"&lt;="&amp;'Backfill Report'!$W$4)+SUMIFS('Transport-DB'!P:P,'Transport-DB'!$D:$D,"="&amp;'Backfill Report'!C25,'Transport-DB'!$C:$C,"&gt;="&amp;'Backfill Report'!$V$4,'Transport-DB'!C:C,"&lt;="&amp;'Backfill Report'!$W$4)</f>
        <v>1785</v>
      </c>
      <c r="X25" s="175">
        <f>SUMIFS('Transport-DB'!$J:$J,'Transport-DB'!$D:$D,"="&amp;'Backfill Report'!C25,'Transport-DB'!$C:$C,"&gt;="&amp;'Backfill Report'!$X$4,'Transport-DB'!C:C,"&lt;="&amp;'Backfill Report'!$Y$4)</f>
        <v>0</v>
      </c>
      <c r="Y25" s="136">
        <f>SUMIFS('Transport-DB'!N:N,'Transport-DB'!$D:$D,"="&amp;'Backfill Report'!C25,'Transport-DB'!$C:$C,"&gt;="&amp;'Backfill Report'!$X$4,'Transport-DB'!C:C,"&lt;="&amp;'Backfill Report'!$Y$4)+SUMIFS('Transport-DB'!O:O,'Transport-DB'!$D:$D,"="&amp;'Backfill Report'!C25,'Transport-DB'!$C:$C,"&gt;="&amp;'Backfill Report'!$X$4,'Transport-DB'!C:C,"&lt;="&amp;'Backfill Report'!$Y$4)+SUMIFS('Transport-DB'!P:P,'Transport-DB'!$D:$D,"="&amp;'Backfill Report'!C25,'Transport-DB'!$C:$C,"&gt;="&amp;'Backfill Report'!$X$4,'Transport-DB'!C:C,"&lt;="&amp;'Backfill Report'!$Y$4)</f>
        <v>0</v>
      </c>
      <c r="Z25" s="175">
        <f>SUMIFS('Transport-DB'!$J:$J,'Transport-DB'!$D:$D,"="&amp;'Backfill Report'!C25,'Transport-DB'!$C:$C,"&gt;="&amp;'Backfill Report'!$Z$4,'Transport-DB'!C:C,"&lt;="&amp;'Backfill Report'!$AA$4)</f>
        <v>0</v>
      </c>
      <c r="AA25" s="136">
        <f>SUMIFS('Transport-DB'!N:N,'Transport-DB'!$D:$D,"="&amp;'Backfill Report'!C25,'Transport-DB'!$C:$C,"&gt;="&amp;'Backfill Report'!$Z$4,'Transport-DB'!C:C,"&lt;="&amp;'Backfill Report'!$AA$4)+SUMIFS('Transport-DB'!O:O,'Transport-DB'!$D:$D,"="&amp;'Backfill Report'!C25,'Transport-DB'!$C:$C,"&gt;="&amp;'Backfill Report'!$Z$4,'Transport-DB'!C:C,"&lt;="&amp;'Backfill Report'!$AA$4)+SUMIFS('Transport-DB'!P:P,'Transport-DB'!$D:$D,"="&amp;'Backfill Report'!C25,'Transport-DB'!$C:$C,"&gt;="&amp;'Backfill Report'!$Z$4,'Transport-DB'!C:C,"&lt;="&amp;'Backfill Report'!$AA$4)</f>
        <v>0</v>
      </c>
      <c r="AB25" s="175">
        <f>SUMIFS('Transport-DB'!$J:$J,'Transport-DB'!$D:$D,"="&amp;'Backfill Report'!C25,'Transport-DB'!$C:$C,"&gt;="&amp;'Backfill Report'!$AB$4,'Transport-DB'!C:C,"&lt;="&amp;'Backfill Report'!$AC$4)</f>
        <v>0</v>
      </c>
      <c r="AC25" s="136">
        <f>SUMIFS('Transport-DB'!N:N,'Transport-DB'!$D:$D,"="&amp;'Backfill Report'!C25,'Transport-DB'!$C:$C,"&gt;="&amp;'Backfill Report'!$AB$4,'Transport-DB'!C:C,"&lt;="&amp;'Backfill Report'!$AC$4)+SUMIFS('Transport-DB'!O:O,'Transport-DB'!$D:$D,"="&amp;'Backfill Report'!C25,'Transport-DB'!$C:$C,"&gt;="&amp;'Backfill Report'!$AB$4,'Transport-DB'!C:C,"&lt;="&amp;'Backfill Report'!$AC$4)+SUMIFS('Transport-DB'!P:P,'Transport-DB'!$D:$D,"="&amp;'Backfill Report'!C25,'Transport-DB'!$C:$C,"&gt;="&amp;'Backfill Report'!$AB$4,'Transport-DB'!C:C,"&lt;="&amp;'Backfill Report'!$AC$4)</f>
        <v>0</v>
      </c>
      <c r="AD25" s="175">
        <f>SUMIFS('Transport-DB'!$J:$J,'Transport-DB'!$D:$D,"="&amp;'Backfill Report'!C25,'Transport-DB'!$C:$C,"&gt;="&amp;'Backfill Report'!$AD$4,'Transport-DB'!C:C,"&lt;="&amp;'Backfill Report'!$AE$4)</f>
        <v>0</v>
      </c>
      <c r="AE25" s="136">
        <f>SUMIFS('Transport-DB'!N:N,'Transport-DB'!$D:$D,"="&amp;'Backfill Report'!C25,'Transport-DB'!$C:$C,"&gt;="&amp;'Backfill Report'!$AD$4,'Transport-DB'!C:C,"&lt;="&amp;'Backfill Report'!$AE$4)+SUMIFS('Transport-DB'!O:O,'Transport-DB'!$D:$D,"="&amp;'Backfill Report'!C25,'Transport-DB'!$C:$C,"&gt;="&amp;'Backfill Report'!$AD$4,'Transport-DB'!C:C,"&lt;="&amp;'Backfill Report'!$AE$4)+SUMIFS('Transport-DB'!P:P,'Transport-DB'!$D:$D,"="&amp;'Backfill Report'!C25,'Transport-DB'!$C:$C,"&gt;="&amp;'Backfill Report'!$AD$4,'Transport-DB'!C:C,"&lt;="&amp;'Backfill Report'!$AE$4)</f>
        <v>0</v>
      </c>
      <c r="AM25" s="97">
        <v>15</v>
      </c>
      <c r="AN25" s="4" t="s">
        <v>154</v>
      </c>
      <c r="AO25" s="97" t="s">
        <v>62</v>
      </c>
      <c r="AP25" s="97" t="s">
        <v>92</v>
      </c>
      <c r="AQ25" s="97">
        <v>887</v>
      </c>
      <c r="AR25" s="97">
        <v>3773.1800000000003</v>
      </c>
    </row>
    <row r="26" spans="1:44" ht="28.5" x14ac:dyDescent="0.45">
      <c r="A26" s="121"/>
      <c r="B26" s="178">
        <v>21</v>
      </c>
      <c r="C26" s="134" t="s">
        <v>263</v>
      </c>
      <c r="D26" s="174" t="str">
        <f>VLOOKUP(C26,'Transport-DB'!S:W,3,FALSE)</f>
        <v>محمدپور</v>
      </c>
      <c r="E26" s="188" t="str">
        <f>VLOOKUP(C26,'Transport-DB'!S:W,2,FALSE)</f>
        <v>کمپرسی جفت</v>
      </c>
      <c r="F26" s="175">
        <f>SUMIFS('Transport-DB'!$J:$J,'Transport-DB'!$D:$D,"="&amp;'Backfill Report'!C26,'Transport-DB'!$C:$C,"&gt;="&amp;'Backfill Report'!$F$4,'Transport-DB'!C:C,"&lt;="&amp;'Backfill Report'!$G$4)</f>
        <v>0</v>
      </c>
      <c r="G26" s="136">
        <f>SUMIFS('Transport-DB'!N:N,'Transport-DB'!$D:$D,"="&amp;'Backfill Report'!C26,'Transport-DB'!$C:$C,"&gt;="&amp;'Backfill Report'!$F$4,'Transport-DB'!C:C,"&lt;="&amp;'Backfill Report'!$G$4)+SUMIFS('Transport-DB'!O:O,'Transport-DB'!$D:$D,"="&amp;'Backfill Report'!C26,'Transport-DB'!$C:$C,"&gt;="&amp;'Backfill Report'!$F$4,'Transport-DB'!C:C,"&lt;="&amp;'Backfill Report'!$G$4)+SUMIFS('Transport-DB'!P:P,'Transport-DB'!$D:$D,"="&amp;'Backfill Report'!C26,'Transport-DB'!$C:$C,"&gt;="&amp;'Backfill Report'!$F$4,'Transport-DB'!C:C,"&lt;="&amp;'Backfill Report'!$G$4)</f>
        <v>0</v>
      </c>
      <c r="H26" s="175">
        <f>SUMIFS('Transport-DB'!$J:$J,'Transport-DB'!$D:$D,"="&amp;'Backfill Report'!C26,'Transport-DB'!$C:$C,"&gt;="&amp;'Backfill Report'!$H$4,'Transport-DB'!C:C,"&lt;="&amp;'Backfill Report'!$I$4)</f>
        <v>0</v>
      </c>
      <c r="I26" s="136">
        <f>SUMIFS('Transport-DB'!N:N,'Transport-DB'!$D:$D,"="&amp;'Backfill Report'!C26,'Transport-DB'!$C:$C,"&gt;="&amp;'Backfill Report'!$H$4,'Transport-DB'!C:C,"&lt;="&amp;'Backfill Report'!$I$4)+SUMIFS('Transport-DB'!O:O,'Transport-DB'!$D:$D,"="&amp;'Backfill Report'!C26,'Transport-DB'!$C:$C,"&gt;="&amp;'Backfill Report'!$H$4,'Transport-DB'!C:C,"&lt;="&amp;'Backfill Report'!$I$4)+SUMIFS('Transport-DB'!P:P,'Transport-DB'!$D:$D,"="&amp;'Backfill Report'!C26,'Transport-DB'!$C:$C,"&gt;="&amp;'Backfill Report'!$H$4,'Transport-DB'!C:C,"&lt;="&amp;'Backfill Report'!$I$4)</f>
        <v>0</v>
      </c>
      <c r="J26" s="175">
        <f>SUMIFS('Transport-DB'!$J:$J,'Transport-DB'!$D:$D,"="&amp;'Backfill Report'!C26,'Transport-DB'!$C:$C,"&gt;="&amp;'Backfill Report'!$J$4,'Transport-DB'!C:C,"&lt;="&amp;'Backfill Report'!$K$4)</f>
        <v>0</v>
      </c>
      <c r="K26" s="136">
        <f>SUMIFS('Transport-DB'!N:N,'Transport-DB'!$D:$D,"="&amp;'Backfill Report'!C26,'Transport-DB'!$C:$C,"&gt;="&amp;'Backfill Report'!$J$4,'Transport-DB'!C:C,"&lt;="&amp;'Backfill Report'!$K$4)+SUMIFS('Transport-DB'!O:O,'Transport-DB'!$D:$D,"="&amp;'Backfill Report'!C26,'Transport-DB'!$C:$C,"&gt;="&amp;'Backfill Report'!$J$4,'Transport-DB'!C:C,"&lt;="&amp;'Backfill Report'!$K$4)+SUMIFS('Transport-DB'!P:P,'Transport-DB'!$D:$D,"="&amp;'Backfill Report'!C26,'Transport-DB'!$C:$C,"&gt;="&amp;'Backfill Report'!$J$4,'Transport-DB'!C:C,"&lt;="&amp;'Backfill Report'!$K$4)</f>
        <v>0</v>
      </c>
      <c r="L26" s="175">
        <f>SUMIFS('Transport-DB'!J:J,'Transport-DB'!D:D,"="&amp;'Backfill Report'!C26,'Transport-DB'!C:C,"&gt;="&amp;'Backfill Report'!$L$4,'Transport-DB'!C:C,"&lt;="&amp;'Backfill Report'!$M$4)</f>
        <v>0</v>
      </c>
      <c r="M26" s="136">
        <f>SUMIFS('Transport-DB'!N:N,'Transport-DB'!$D:$D,"="&amp;'Backfill Report'!C26,'Transport-DB'!$C:$C,"&gt;="&amp;'Backfill Report'!$L$4,'Transport-DB'!C:C,"&lt;="&amp;'Backfill Report'!$M$4)+SUMIFS('Transport-DB'!O:O,'Transport-DB'!$D:$D,"="&amp;'Backfill Report'!C26,'Transport-DB'!$C:$C,"&gt;="&amp;'Backfill Report'!$L$4,'Transport-DB'!C:C,"&lt;="&amp;'Backfill Report'!$M$4)+SUMIFS('Transport-DB'!P:P,'Transport-DB'!$D:$D,"="&amp;'Backfill Report'!C26,'Transport-DB'!$C:$C,"&gt;="&amp;'Backfill Report'!$L$4,'Transport-DB'!C:C,"&lt;="&amp;'Backfill Report'!$M$4)</f>
        <v>0</v>
      </c>
      <c r="N26" s="175">
        <f>SUMIFS('Transport-DB'!$J:$J,'Transport-DB'!$D:$D,"="&amp;'Backfill Report'!C26,'Transport-DB'!$C:$C,"&gt;="&amp;'Backfill Report'!$N$4,'Transport-DB'!C:C,"&lt;="&amp;'Backfill Report'!$O$4)</f>
        <v>658</v>
      </c>
      <c r="O26" s="136">
        <f>SUMIFS('Transport-DB'!N:N,'Transport-DB'!$D:$D,"="&amp;'Backfill Report'!C26,'Transport-DB'!$C:$C,"&gt;="&amp;'Backfill Report'!$N$4,'Transport-DB'!C:C,"&lt;="&amp;'Backfill Report'!$O$4)+SUMIFS('Transport-DB'!O:O,'Transport-DB'!$D:$D,"="&amp;'Backfill Report'!C26,'Transport-DB'!$C:$C,"&gt;="&amp;'Backfill Report'!$N$4,'Transport-DB'!C:C,"&lt;="&amp;'Backfill Report'!$O$4)+SUMIFS('Transport-DB'!P:P,'Transport-DB'!$D:$D,"="&amp;'Backfill Report'!C26,'Transport-DB'!$C:$C,"&gt;="&amp;'Backfill Report'!$N$4,'Transport-DB'!C:C,"&lt;="&amp;'Backfill Report'!$O$4)</f>
        <v>4606</v>
      </c>
      <c r="P26" s="175">
        <f>SUMIFS('Transport-DB'!$J:$J,'Transport-DB'!$D:$D,"="&amp;'Backfill Report'!C26,'Transport-DB'!$C:$C,"&gt;="&amp;'Backfill Report'!$P$4,'Transport-DB'!C:C,"&lt;="&amp;'Backfill Report'!$Q$4)</f>
        <v>62</v>
      </c>
      <c r="Q26" s="136">
        <f>SUMIFS('Transport-DB'!N:N,'Transport-DB'!$D:$D,"="&amp;'Backfill Report'!C26,'Transport-DB'!$C:$C,"&gt;="&amp;'Backfill Report'!$P$4,'Transport-DB'!C:C,"&lt;="&amp;'Backfill Report'!$Q$4)+SUMIFS('Transport-DB'!O:O,'Transport-DB'!$D:$D,"="&amp;'Backfill Report'!C26,'Transport-DB'!$C:$C,"&gt;="&amp;'Backfill Report'!$P$4,'Transport-DB'!C:C,"&lt;="&amp;'Backfill Report'!$Q$4)+SUMIFS('Transport-DB'!P:P,'Transport-DB'!$D:$D,"="&amp;'Backfill Report'!C26,'Transport-DB'!$C:$C,"&gt;="&amp;'Backfill Report'!$P$4,'Transport-DB'!C:C,"&lt;="&amp;'Backfill Report'!$Q$4)</f>
        <v>434</v>
      </c>
      <c r="R26" s="175">
        <f>SUMIFS('Transport-DB'!$J:$J,'Transport-DB'!$D:$D,"="&amp;'Backfill Report'!C26,'Transport-DB'!$C:$C,"&gt;="&amp;'Backfill Report'!$R$4,'Transport-DB'!C:C,"&lt;="&amp;'Backfill Report'!$S$4)</f>
        <v>0</v>
      </c>
      <c r="S26" s="136">
        <f>SUMIFS('Transport-DB'!N:N,'Transport-DB'!$D:$D,"="&amp;'Backfill Report'!C26,'Transport-DB'!$C:$C,"&gt;="&amp;'Backfill Report'!$R$4,'Transport-DB'!C:C,"&lt;="&amp;'Backfill Report'!$S$4)+SUMIFS('Transport-DB'!O:O,'Transport-DB'!$D:$D,"="&amp;'Backfill Report'!C26,'Transport-DB'!$C:$C,"&gt;="&amp;'Backfill Report'!$R$4,'Transport-DB'!C:C,"&lt;="&amp;'Backfill Report'!$S$4)+SUMIFS('Transport-DB'!P:P,'Transport-DB'!$D:$D,"="&amp;'Backfill Report'!C26,'Transport-DB'!$C:$C,"&gt;="&amp;'Backfill Report'!$R$4,'Transport-DB'!C:C,"&lt;="&amp;'Backfill Report'!$S$4)</f>
        <v>0</v>
      </c>
      <c r="T26" s="175">
        <f>SUMIFS('Transport-DB'!$J:$J,'Transport-DB'!$D:$D,"="&amp;'Backfill Report'!C26,'Transport-DB'!$C:$C,"&gt;="&amp;'Backfill Report'!$T$4,'Transport-DB'!C:C,"&lt;="&amp;'Backfill Report'!$U$4)</f>
        <v>0</v>
      </c>
      <c r="U26" s="136">
        <f>SUMIFS('Transport-DB'!N:N,'Transport-DB'!$D:$D,"="&amp;'Backfill Report'!C26,'Transport-DB'!$C:$C,"&gt;="&amp;'Backfill Report'!$T$4,'Transport-DB'!C:C,"&lt;="&amp;'Backfill Report'!$U$4)+SUMIFS('Transport-DB'!O:O,'Transport-DB'!$D:$D,"="&amp;'Backfill Report'!C26,'Transport-DB'!$C:$C,"&gt;="&amp;'Backfill Report'!$T$4,'Transport-DB'!C:C,"&lt;="&amp;'Backfill Report'!$U$4)+SUMIFS('Transport-DB'!P:P,'Transport-DB'!$D:$D,"="&amp;'Backfill Report'!C26,'Transport-DB'!$C:$C,"&gt;="&amp;'Backfill Report'!$T$4,'Transport-DB'!C:C,"&lt;="&amp;'Backfill Report'!$U$4)</f>
        <v>0</v>
      </c>
      <c r="V26" s="175">
        <f>SUMIFS('Transport-DB'!$J:$J,'Transport-DB'!$D:$D,"="&amp;'Backfill Report'!C26,'Transport-DB'!$C:$C,"&gt;="&amp;'Backfill Report'!$V$4,'Transport-DB'!C:C,"&lt;="&amp;'Backfill Report'!$W$4)</f>
        <v>0</v>
      </c>
      <c r="W26" s="136">
        <f>SUMIFS('Transport-DB'!N:N,'Transport-DB'!$D:$D,"="&amp;'Backfill Report'!C26,'Transport-DB'!$C:$C,"&gt;="&amp;'Backfill Report'!$V$4,'Transport-DB'!C:C,"&lt;="&amp;'Backfill Report'!$W$4)+SUMIFS('Transport-DB'!O:O,'Transport-DB'!$D:$D,"="&amp;'Backfill Report'!C26,'Transport-DB'!$C:$C,"&gt;="&amp;'Backfill Report'!$V$4,'Transport-DB'!C:C,"&lt;="&amp;'Backfill Report'!$W$4)+SUMIFS('Transport-DB'!P:P,'Transport-DB'!$D:$D,"="&amp;'Backfill Report'!C26,'Transport-DB'!$C:$C,"&gt;="&amp;'Backfill Report'!$V$4,'Transport-DB'!C:C,"&lt;="&amp;'Backfill Report'!$W$4)</f>
        <v>0</v>
      </c>
      <c r="X26" s="175">
        <f>SUMIFS('Transport-DB'!$J:$J,'Transport-DB'!$D:$D,"="&amp;'Backfill Report'!C26,'Transport-DB'!$C:$C,"&gt;="&amp;'Backfill Report'!$X$4,'Transport-DB'!C:C,"&lt;="&amp;'Backfill Report'!$Y$4)</f>
        <v>0</v>
      </c>
      <c r="Y26" s="136">
        <f>SUMIFS('Transport-DB'!N:N,'Transport-DB'!$D:$D,"="&amp;'Backfill Report'!C26,'Transport-DB'!$C:$C,"&gt;="&amp;'Backfill Report'!$X$4,'Transport-DB'!C:C,"&lt;="&amp;'Backfill Report'!$Y$4)+SUMIFS('Transport-DB'!O:O,'Transport-DB'!$D:$D,"="&amp;'Backfill Report'!C26,'Transport-DB'!$C:$C,"&gt;="&amp;'Backfill Report'!$X$4,'Transport-DB'!C:C,"&lt;="&amp;'Backfill Report'!$Y$4)+SUMIFS('Transport-DB'!P:P,'Transport-DB'!$D:$D,"="&amp;'Backfill Report'!C26,'Transport-DB'!$C:$C,"&gt;="&amp;'Backfill Report'!$X$4,'Transport-DB'!C:C,"&lt;="&amp;'Backfill Report'!$Y$4)</f>
        <v>0</v>
      </c>
      <c r="Z26" s="175">
        <f>SUMIFS('Transport-DB'!$J:$J,'Transport-DB'!$D:$D,"="&amp;'Backfill Report'!C26,'Transport-DB'!$C:$C,"&gt;="&amp;'Backfill Report'!$Z$4,'Transport-DB'!C:C,"&lt;="&amp;'Backfill Report'!$AA$4)</f>
        <v>0</v>
      </c>
      <c r="AA26" s="136">
        <f>SUMIFS('Transport-DB'!N:N,'Transport-DB'!$D:$D,"="&amp;'Backfill Report'!C26,'Transport-DB'!$C:$C,"&gt;="&amp;'Backfill Report'!$Z$4,'Transport-DB'!C:C,"&lt;="&amp;'Backfill Report'!$AA$4)+SUMIFS('Transport-DB'!O:O,'Transport-DB'!$D:$D,"="&amp;'Backfill Report'!C26,'Transport-DB'!$C:$C,"&gt;="&amp;'Backfill Report'!$Z$4,'Transport-DB'!C:C,"&lt;="&amp;'Backfill Report'!$AA$4)+SUMIFS('Transport-DB'!P:P,'Transport-DB'!$D:$D,"="&amp;'Backfill Report'!C26,'Transport-DB'!$C:$C,"&gt;="&amp;'Backfill Report'!$Z$4,'Transport-DB'!C:C,"&lt;="&amp;'Backfill Report'!$AA$4)</f>
        <v>0</v>
      </c>
      <c r="AB26" s="175">
        <f>SUMIFS('Transport-DB'!$J:$J,'Transport-DB'!$D:$D,"="&amp;'Backfill Report'!C26,'Transport-DB'!$C:$C,"&gt;="&amp;'Backfill Report'!$AB$4,'Transport-DB'!C:C,"&lt;="&amp;'Backfill Report'!$AC$4)</f>
        <v>0</v>
      </c>
      <c r="AC26" s="136">
        <f>SUMIFS('Transport-DB'!N:N,'Transport-DB'!$D:$D,"="&amp;'Backfill Report'!C26,'Transport-DB'!$C:$C,"&gt;="&amp;'Backfill Report'!$AB$4,'Transport-DB'!C:C,"&lt;="&amp;'Backfill Report'!$AC$4)+SUMIFS('Transport-DB'!O:O,'Transport-DB'!$D:$D,"="&amp;'Backfill Report'!C26,'Transport-DB'!$C:$C,"&gt;="&amp;'Backfill Report'!$AB$4,'Transport-DB'!C:C,"&lt;="&amp;'Backfill Report'!$AC$4)+SUMIFS('Transport-DB'!P:P,'Transport-DB'!$D:$D,"="&amp;'Backfill Report'!C26,'Transport-DB'!$C:$C,"&gt;="&amp;'Backfill Report'!$AB$4,'Transport-DB'!C:C,"&lt;="&amp;'Backfill Report'!$AC$4)</f>
        <v>0</v>
      </c>
      <c r="AD26" s="175">
        <f>SUMIFS('Transport-DB'!$J:$J,'Transport-DB'!$D:$D,"="&amp;'Backfill Report'!C26,'Transport-DB'!$C:$C,"&gt;="&amp;'Backfill Report'!$AD$4,'Transport-DB'!C:C,"&lt;="&amp;'Backfill Report'!$AE$4)</f>
        <v>0</v>
      </c>
      <c r="AE26" s="136">
        <f>SUMIFS('Transport-DB'!N:N,'Transport-DB'!$D:$D,"="&amp;'Backfill Report'!C26,'Transport-DB'!$C:$C,"&gt;="&amp;'Backfill Report'!$AD$4,'Transport-DB'!C:C,"&lt;="&amp;'Backfill Report'!$AE$4)+SUMIFS('Transport-DB'!O:O,'Transport-DB'!$D:$D,"="&amp;'Backfill Report'!C26,'Transport-DB'!$C:$C,"&gt;="&amp;'Backfill Report'!$AD$4,'Transport-DB'!C:C,"&lt;="&amp;'Backfill Report'!$AE$4)+SUMIFS('Transport-DB'!P:P,'Transport-DB'!$D:$D,"="&amp;'Backfill Report'!C26,'Transport-DB'!$C:$C,"&gt;="&amp;'Backfill Report'!$AD$4,'Transport-DB'!C:C,"&lt;="&amp;'Backfill Report'!$AE$4)</f>
        <v>0</v>
      </c>
      <c r="AM26" s="97">
        <v>16</v>
      </c>
      <c r="AN26" s="4" t="s">
        <v>155</v>
      </c>
      <c r="AO26" s="97" t="s">
        <v>62</v>
      </c>
      <c r="AP26" s="97" t="s">
        <v>92</v>
      </c>
      <c r="AQ26" s="97">
        <v>875</v>
      </c>
      <c r="AR26" s="97">
        <v>3728.982500000001</v>
      </c>
    </row>
    <row r="27" spans="1:44" ht="28.5" x14ac:dyDescent="0.45">
      <c r="A27" s="121"/>
      <c r="B27" s="178">
        <v>22</v>
      </c>
      <c r="C27" s="134" t="s">
        <v>261</v>
      </c>
      <c r="D27" s="174" t="str">
        <f>VLOOKUP(C27,'Transport-DB'!S:W,3,FALSE)</f>
        <v>محمدپور</v>
      </c>
      <c r="E27" s="188" t="str">
        <f>VLOOKUP(C27,'Transport-DB'!S:W,2,FALSE)</f>
        <v>کمپرسی تک</v>
      </c>
      <c r="F27" s="175">
        <f>SUMIFS('Transport-DB'!$J:$J,'Transport-DB'!$D:$D,"="&amp;'Backfill Report'!C27,'Transport-DB'!$C:$C,"&gt;="&amp;'Backfill Report'!$F$4,'Transport-DB'!C:C,"&lt;="&amp;'Backfill Report'!$G$4)</f>
        <v>0</v>
      </c>
      <c r="G27" s="136">
        <f>SUMIFS('Transport-DB'!N:N,'Transport-DB'!$D:$D,"="&amp;'Backfill Report'!C27,'Transport-DB'!$C:$C,"&gt;="&amp;'Backfill Report'!$F$4,'Transport-DB'!C:C,"&lt;="&amp;'Backfill Report'!$G$4)+SUMIFS('Transport-DB'!O:O,'Transport-DB'!$D:$D,"="&amp;'Backfill Report'!C27,'Transport-DB'!$C:$C,"&gt;="&amp;'Backfill Report'!$F$4,'Transport-DB'!C:C,"&lt;="&amp;'Backfill Report'!$G$4)+SUMIFS('Transport-DB'!P:P,'Transport-DB'!$D:$D,"="&amp;'Backfill Report'!C27,'Transport-DB'!$C:$C,"&gt;="&amp;'Backfill Report'!$F$4,'Transport-DB'!C:C,"&lt;="&amp;'Backfill Report'!$G$4)</f>
        <v>0</v>
      </c>
      <c r="H27" s="175">
        <f>SUMIFS('Transport-DB'!$J:$J,'Transport-DB'!$D:$D,"="&amp;'Backfill Report'!C27,'Transport-DB'!$C:$C,"&gt;="&amp;'Backfill Report'!$H$4,'Transport-DB'!C:C,"&lt;="&amp;'Backfill Report'!$I$4)</f>
        <v>0</v>
      </c>
      <c r="I27" s="136">
        <f>SUMIFS('Transport-DB'!N:N,'Transport-DB'!$D:$D,"="&amp;'Backfill Report'!C27,'Transport-DB'!$C:$C,"&gt;="&amp;'Backfill Report'!$H$4,'Transport-DB'!C:C,"&lt;="&amp;'Backfill Report'!$I$4)+SUMIFS('Transport-DB'!O:O,'Transport-DB'!$D:$D,"="&amp;'Backfill Report'!C27,'Transport-DB'!$C:$C,"&gt;="&amp;'Backfill Report'!$H$4,'Transport-DB'!C:C,"&lt;="&amp;'Backfill Report'!$I$4)+SUMIFS('Transport-DB'!P:P,'Transport-DB'!$D:$D,"="&amp;'Backfill Report'!C27,'Transport-DB'!$C:$C,"&gt;="&amp;'Backfill Report'!$H$4,'Transport-DB'!C:C,"&lt;="&amp;'Backfill Report'!$I$4)</f>
        <v>0</v>
      </c>
      <c r="J27" s="175">
        <f>SUMIFS('Transport-DB'!$J:$J,'Transport-DB'!$D:$D,"="&amp;'Backfill Report'!C27,'Transport-DB'!$C:$C,"&gt;="&amp;'Backfill Report'!$J$4,'Transport-DB'!C:C,"&lt;="&amp;'Backfill Report'!$K$4)</f>
        <v>0</v>
      </c>
      <c r="K27" s="136">
        <f>SUMIFS('Transport-DB'!N:N,'Transport-DB'!$D:$D,"="&amp;'Backfill Report'!C27,'Transport-DB'!$C:$C,"&gt;="&amp;'Backfill Report'!$J$4,'Transport-DB'!C:C,"&lt;="&amp;'Backfill Report'!$K$4)+SUMIFS('Transport-DB'!O:O,'Transport-DB'!$D:$D,"="&amp;'Backfill Report'!C27,'Transport-DB'!$C:$C,"&gt;="&amp;'Backfill Report'!$J$4,'Transport-DB'!C:C,"&lt;="&amp;'Backfill Report'!$K$4)+SUMIFS('Transport-DB'!P:P,'Transport-DB'!$D:$D,"="&amp;'Backfill Report'!C27,'Transport-DB'!$C:$C,"&gt;="&amp;'Backfill Report'!$J$4,'Transport-DB'!C:C,"&lt;="&amp;'Backfill Report'!$K$4)</f>
        <v>0</v>
      </c>
      <c r="L27" s="175">
        <f>SUMIFS('Transport-DB'!J:J,'Transport-DB'!D:D,"="&amp;'Backfill Report'!C27,'Transport-DB'!C:C,"&gt;="&amp;'Backfill Report'!$L$4,'Transport-DB'!C:C,"&lt;="&amp;'Backfill Report'!$M$4)</f>
        <v>0</v>
      </c>
      <c r="M27" s="136">
        <f>SUMIFS('Transport-DB'!N:N,'Transport-DB'!$D:$D,"="&amp;'Backfill Report'!C27,'Transport-DB'!$C:$C,"&gt;="&amp;'Backfill Report'!$L$4,'Transport-DB'!C:C,"&lt;="&amp;'Backfill Report'!$M$4)+SUMIFS('Transport-DB'!O:O,'Transport-DB'!$D:$D,"="&amp;'Backfill Report'!C27,'Transport-DB'!$C:$C,"&gt;="&amp;'Backfill Report'!$L$4,'Transport-DB'!C:C,"&lt;="&amp;'Backfill Report'!$M$4)+SUMIFS('Transport-DB'!P:P,'Transport-DB'!$D:$D,"="&amp;'Backfill Report'!C27,'Transport-DB'!$C:$C,"&gt;="&amp;'Backfill Report'!$L$4,'Transport-DB'!C:C,"&lt;="&amp;'Backfill Report'!$M$4)</f>
        <v>0</v>
      </c>
      <c r="N27" s="175">
        <f>SUMIFS('Transport-DB'!$J:$J,'Transport-DB'!$D:$D,"="&amp;'Backfill Report'!C27,'Transport-DB'!$C:$C,"&gt;="&amp;'Backfill Report'!$N$4,'Transport-DB'!C:C,"&lt;="&amp;'Backfill Report'!$O$4)</f>
        <v>654</v>
      </c>
      <c r="O27" s="136">
        <f>SUMIFS('Transport-DB'!N:N,'Transport-DB'!$D:$D,"="&amp;'Backfill Report'!C27,'Transport-DB'!$C:$C,"&gt;="&amp;'Backfill Report'!$N$4,'Transport-DB'!C:C,"&lt;="&amp;'Backfill Report'!$O$4)+SUMIFS('Transport-DB'!O:O,'Transport-DB'!$D:$D,"="&amp;'Backfill Report'!C27,'Transport-DB'!$C:$C,"&gt;="&amp;'Backfill Report'!$N$4,'Transport-DB'!C:C,"&lt;="&amp;'Backfill Report'!$O$4)+SUMIFS('Transport-DB'!P:P,'Transport-DB'!$D:$D,"="&amp;'Backfill Report'!C27,'Transport-DB'!$C:$C,"&gt;="&amp;'Backfill Report'!$N$4,'Transport-DB'!C:C,"&lt;="&amp;'Backfill Report'!$O$4)</f>
        <v>3270</v>
      </c>
      <c r="P27" s="175">
        <f>SUMIFS('Transport-DB'!$J:$J,'Transport-DB'!$D:$D,"="&amp;'Backfill Report'!C27,'Transport-DB'!$C:$C,"&gt;="&amp;'Backfill Report'!$P$4,'Transport-DB'!C:C,"&lt;="&amp;'Backfill Report'!$Q$4)</f>
        <v>715</v>
      </c>
      <c r="Q27" s="136">
        <f>SUMIFS('Transport-DB'!N:N,'Transport-DB'!$D:$D,"="&amp;'Backfill Report'!C27,'Transport-DB'!$C:$C,"&gt;="&amp;'Backfill Report'!$P$4,'Transport-DB'!C:C,"&lt;="&amp;'Backfill Report'!$Q$4)+SUMIFS('Transport-DB'!O:O,'Transport-DB'!$D:$D,"="&amp;'Backfill Report'!C27,'Transport-DB'!$C:$C,"&gt;="&amp;'Backfill Report'!$P$4,'Transport-DB'!C:C,"&lt;="&amp;'Backfill Report'!$Q$4)+SUMIFS('Transport-DB'!P:P,'Transport-DB'!$D:$D,"="&amp;'Backfill Report'!C27,'Transport-DB'!$C:$C,"&gt;="&amp;'Backfill Report'!$P$4,'Transport-DB'!C:C,"&lt;="&amp;'Backfill Report'!$Q$4)</f>
        <v>3560</v>
      </c>
      <c r="R27" s="175">
        <f>SUMIFS('Transport-DB'!$J:$J,'Transport-DB'!$D:$D,"="&amp;'Backfill Report'!C27,'Transport-DB'!$C:$C,"&gt;="&amp;'Backfill Report'!$R$4,'Transport-DB'!C:C,"&lt;="&amp;'Backfill Report'!$S$4)</f>
        <v>1006</v>
      </c>
      <c r="S27" s="136">
        <f>SUMIFS('Transport-DB'!N:N,'Transport-DB'!$D:$D,"="&amp;'Backfill Report'!C27,'Transport-DB'!$C:$C,"&gt;="&amp;'Backfill Report'!$R$4,'Transport-DB'!C:C,"&lt;="&amp;'Backfill Report'!$S$4)+SUMIFS('Transport-DB'!O:O,'Transport-DB'!$D:$D,"="&amp;'Backfill Report'!C27,'Transport-DB'!$C:$C,"&gt;="&amp;'Backfill Report'!$R$4,'Transport-DB'!C:C,"&lt;="&amp;'Backfill Report'!$S$4)+SUMIFS('Transport-DB'!P:P,'Transport-DB'!$D:$D,"="&amp;'Backfill Report'!C27,'Transport-DB'!$C:$C,"&gt;="&amp;'Backfill Report'!$R$4,'Transport-DB'!C:C,"&lt;="&amp;'Backfill Report'!$S$4)</f>
        <v>5030</v>
      </c>
      <c r="T27" s="175">
        <f>SUMIFS('Transport-DB'!$J:$J,'Transport-DB'!$D:$D,"="&amp;'Backfill Report'!C27,'Transport-DB'!$C:$C,"&gt;="&amp;'Backfill Report'!$T$4,'Transport-DB'!C:C,"&lt;="&amp;'Backfill Report'!$U$4)</f>
        <v>234</v>
      </c>
      <c r="U27" s="136">
        <f>SUMIFS('Transport-DB'!N:N,'Transport-DB'!$D:$D,"="&amp;'Backfill Report'!C27,'Transport-DB'!$C:$C,"&gt;="&amp;'Backfill Report'!$T$4,'Transport-DB'!C:C,"&lt;="&amp;'Backfill Report'!$U$4)+SUMIFS('Transport-DB'!O:O,'Transport-DB'!$D:$D,"="&amp;'Backfill Report'!C27,'Transport-DB'!$C:$C,"&gt;="&amp;'Backfill Report'!$T$4,'Transport-DB'!C:C,"&lt;="&amp;'Backfill Report'!$U$4)+SUMIFS('Transport-DB'!P:P,'Transport-DB'!$D:$D,"="&amp;'Backfill Report'!C27,'Transport-DB'!$C:$C,"&gt;="&amp;'Backfill Report'!$T$4,'Transport-DB'!C:C,"&lt;="&amp;'Backfill Report'!$U$4)</f>
        <v>1050</v>
      </c>
      <c r="V27" s="175">
        <f>SUMIFS('Transport-DB'!$J:$J,'Transport-DB'!$D:$D,"="&amp;'Backfill Report'!C27,'Transport-DB'!$C:$C,"&gt;="&amp;'Backfill Report'!$V$4,'Transport-DB'!C:C,"&lt;="&amp;'Backfill Report'!$W$4)</f>
        <v>17</v>
      </c>
      <c r="W27" s="136">
        <f>SUMIFS('Transport-DB'!N:N,'Transport-DB'!$D:$D,"="&amp;'Backfill Report'!C27,'Transport-DB'!$C:$C,"&gt;="&amp;'Backfill Report'!$V$4,'Transport-DB'!C:C,"&lt;="&amp;'Backfill Report'!$W$4)+SUMIFS('Transport-DB'!O:O,'Transport-DB'!$D:$D,"="&amp;'Backfill Report'!C27,'Transport-DB'!$C:$C,"&gt;="&amp;'Backfill Report'!$V$4,'Transport-DB'!C:C,"&lt;="&amp;'Backfill Report'!$W$4)+SUMIFS('Transport-DB'!P:P,'Transport-DB'!$D:$D,"="&amp;'Backfill Report'!C27,'Transport-DB'!$C:$C,"&gt;="&amp;'Backfill Report'!$V$4,'Transport-DB'!C:C,"&lt;="&amp;'Backfill Report'!$W$4)</f>
        <v>85</v>
      </c>
      <c r="X27" s="175">
        <f>SUMIFS('Transport-DB'!$J:$J,'Transport-DB'!$D:$D,"="&amp;'Backfill Report'!C27,'Transport-DB'!$C:$C,"&gt;="&amp;'Backfill Report'!$X$4,'Transport-DB'!C:C,"&lt;="&amp;'Backfill Report'!$Y$4)</f>
        <v>0</v>
      </c>
      <c r="Y27" s="136">
        <f>SUMIFS('Transport-DB'!N:N,'Transport-DB'!$D:$D,"="&amp;'Backfill Report'!C27,'Transport-DB'!$C:$C,"&gt;="&amp;'Backfill Report'!$X$4,'Transport-DB'!C:C,"&lt;="&amp;'Backfill Report'!$Y$4)+SUMIFS('Transport-DB'!O:O,'Transport-DB'!$D:$D,"="&amp;'Backfill Report'!C27,'Transport-DB'!$C:$C,"&gt;="&amp;'Backfill Report'!$X$4,'Transport-DB'!C:C,"&lt;="&amp;'Backfill Report'!$Y$4)+SUMIFS('Transport-DB'!P:P,'Transport-DB'!$D:$D,"="&amp;'Backfill Report'!C27,'Transport-DB'!$C:$C,"&gt;="&amp;'Backfill Report'!$X$4,'Transport-DB'!C:C,"&lt;="&amp;'Backfill Report'!$Y$4)</f>
        <v>0</v>
      </c>
      <c r="Z27" s="175">
        <f>SUMIFS('Transport-DB'!$J:$J,'Transport-DB'!$D:$D,"="&amp;'Backfill Report'!C27,'Transport-DB'!$C:$C,"&gt;="&amp;'Backfill Report'!$Z$4,'Transport-DB'!C:C,"&lt;="&amp;'Backfill Report'!$AA$4)</f>
        <v>0</v>
      </c>
      <c r="AA27" s="136">
        <f>SUMIFS('Transport-DB'!N:N,'Transport-DB'!$D:$D,"="&amp;'Backfill Report'!C27,'Transport-DB'!$C:$C,"&gt;="&amp;'Backfill Report'!$Z$4,'Transport-DB'!C:C,"&lt;="&amp;'Backfill Report'!$AA$4)+SUMIFS('Transport-DB'!O:O,'Transport-DB'!$D:$D,"="&amp;'Backfill Report'!C27,'Transport-DB'!$C:$C,"&gt;="&amp;'Backfill Report'!$Z$4,'Transport-DB'!C:C,"&lt;="&amp;'Backfill Report'!$AA$4)+SUMIFS('Transport-DB'!P:P,'Transport-DB'!$D:$D,"="&amp;'Backfill Report'!C27,'Transport-DB'!$C:$C,"&gt;="&amp;'Backfill Report'!$Z$4,'Transport-DB'!C:C,"&lt;="&amp;'Backfill Report'!$AA$4)</f>
        <v>0</v>
      </c>
      <c r="AB27" s="175">
        <f>SUMIFS('Transport-DB'!$J:$J,'Transport-DB'!$D:$D,"="&amp;'Backfill Report'!C27,'Transport-DB'!$C:$C,"&gt;="&amp;'Backfill Report'!$AB$4,'Transport-DB'!C:C,"&lt;="&amp;'Backfill Report'!$AC$4)</f>
        <v>0</v>
      </c>
      <c r="AC27" s="136">
        <f>SUMIFS('Transport-DB'!N:N,'Transport-DB'!$D:$D,"="&amp;'Backfill Report'!C27,'Transport-DB'!$C:$C,"&gt;="&amp;'Backfill Report'!$AB$4,'Transport-DB'!C:C,"&lt;="&amp;'Backfill Report'!$AC$4)+SUMIFS('Transport-DB'!O:O,'Transport-DB'!$D:$D,"="&amp;'Backfill Report'!C27,'Transport-DB'!$C:$C,"&gt;="&amp;'Backfill Report'!$AB$4,'Transport-DB'!C:C,"&lt;="&amp;'Backfill Report'!$AC$4)+SUMIFS('Transport-DB'!P:P,'Transport-DB'!$D:$D,"="&amp;'Backfill Report'!C27,'Transport-DB'!$C:$C,"&gt;="&amp;'Backfill Report'!$AB$4,'Transport-DB'!C:C,"&lt;="&amp;'Backfill Report'!$AC$4)</f>
        <v>0</v>
      </c>
      <c r="AD27" s="175">
        <f>SUMIFS('Transport-DB'!$J:$J,'Transport-DB'!$D:$D,"="&amp;'Backfill Report'!C27,'Transport-DB'!$C:$C,"&gt;="&amp;'Backfill Report'!$AD$4,'Transport-DB'!C:C,"&lt;="&amp;'Backfill Report'!$AE$4)</f>
        <v>0</v>
      </c>
      <c r="AE27" s="136">
        <f>SUMIFS('Transport-DB'!N:N,'Transport-DB'!$D:$D,"="&amp;'Backfill Report'!C27,'Transport-DB'!$C:$C,"&gt;="&amp;'Backfill Report'!$AD$4,'Transport-DB'!C:C,"&lt;="&amp;'Backfill Report'!$AE$4)+SUMIFS('Transport-DB'!O:O,'Transport-DB'!$D:$D,"="&amp;'Backfill Report'!C27,'Transport-DB'!$C:$C,"&gt;="&amp;'Backfill Report'!$AD$4,'Transport-DB'!C:C,"&lt;="&amp;'Backfill Report'!$AE$4)+SUMIFS('Transport-DB'!P:P,'Transport-DB'!$D:$D,"="&amp;'Backfill Report'!C27,'Transport-DB'!$C:$C,"&gt;="&amp;'Backfill Report'!$AD$4,'Transport-DB'!C:C,"&lt;="&amp;'Backfill Report'!$AE$4)</f>
        <v>0</v>
      </c>
      <c r="AM27" s="97">
        <v>17</v>
      </c>
      <c r="AN27" s="4" t="s">
        <v>295</v>
      </c>
      <c r="AO27" s="97" t="s">
        <v>62</v>
      </c>
      <c r="AP27" s="97" t="s">
        <v>92</v>
      </c>
      <c r="AQ27" s="97">
        <v>300</v>
      </c>
      <c r="AR27" s="97">
        <v>1245.0000000000002</v>
      </c>
    </row>
    <row r="28" spans="1:44" ht="28.5" hidden="1" x14ac:dyDescent="0.45">
      <c r="A28" s="121"/>
      <c r="B28" s="178">
        <v>23</v>
      </c>
      <c r="C28" s="134" t="s">
        <v>261</v>
      </c>
      <c r="D28" s="174" t="str">
        <f>VLOOKUP(C28,'Transport-DB'!S:W,3,FALSE)</f>
        <v>محمدپور</v>
      </c>
      <c r="E28" s="188" t="str">
        <f>VLOOKUP(C28,'Transport-DB'!S:W,2,FALSE)</f>
        <v>کمپرسی تک</v>
      </c>
      <c r="F28" s="175">
        <f>SUMIFS('Transport-DB'!$J:$J,'Transport-DB'!$D:$D,"="&amp;'Backfill Report'!C28,'Transport-DB'!$C:$C,"&gt;="&amp;'Backfill Report'!$F$4,'Transport-DB'!C:C,"&lt;="&amp;'Backfill Report'!$G$4)</f>
        <v>0</v>
      </c>
      <c r="G28" s="136">
        <f>SUMIFS('Transport-DB'!N:N,'Transport-DB'!$D:$D,"="&amp;'Backfill Report'!C28,'Transport-DB'!$C:$C,"&gt;="&amp;'Backfill Report'!$F$4,'Transport-DB'!C:C,"&lt;="&amp;'Backfill Report'!$G$4)+SUMIFS('Transport-DB'!O:O,'Transport-DB'!$D:$D,"="&amp;'Backfill Report'!C28,'Transport-DB'!$C:$C,"&gt;="&amp;'Backfill Report'!$F$4,'Transport-DB'!C:C,"&lt;="&amp;'Backfill Report'!$G$4)+SUMIFS('Transport-DB'!P:P,'Transport-DB'!$D:$D,"="&amp;'Backfill Report'!C28,'Transport-DB'!$C:$C,"&gt;="&amp;'Backfill Report'!$F$4,'Transport-DB'!C:C,"&lt;="&amp;'Backfill Report'!$G$4)</f>
        <v>0</v>
      </c>
      <c r="H28" s="175">
        <f>SUMIFS('Transport-DB'!$J:$J,'Transport-DB'!$D:$D,"="&amp;'Backfill Report'!C28,'Transport-DB'!$C:$C,"&gt;="&amp;'Backfill Report'!$H$4,'Transport-DB'!C:C,"&lt;="&amp;'Backfill Report'!$I$4)</f>
        <v>0</v>
      </c>
      <c r="I28" s="136">
        <f>SUMIFS('Transport-DB'!N:N,'Transport-DB'!$D:$D,"="&amp;'Backfill Report'!C28,'Transport-DB'!$C:$C,"&gt;="&amp;'Backfill Report'!$H$4,'Transport-DB'!C:C,"&lt;="&amp;'Backfill Report'!$I$4)+SUMIFS('Transport-DB'!O:O,'Transport-DB'!$D:$D,"="&amp;'Backfill Report'!C28,'Transport-DB'!$C:$C,"&gt;="&amp;'Backfill Report'!$H$4,'Transport-DB'!C:C,"&lt;="&amp;'Backfill Report'!$I$4)+SUMIFS('Transport-DB'!P:P,'Transport-DB'!$D:$D,"="&amp;'Backfill Report'!C28,'Transport-DB'!$C:$C,"&gt;="&amp;'Backfill Report'!$H$4,'Transport-DB'!C:C,"&lt;="&amp;'Backfill Report'!$I$4)</f>
        <v>0</v>
      </c>
      <c r="J28" s="175">
        <f>SUMIFS('Transport-DB'!$J:$J,'Transport-DB'!$D:$D,"="&amp;'Backfill Report'!C28,'Transport-DB'!$C:$C,"&gt;="&amp;'Backfill Report'!$J$4,'Transport-DB'!C:C,"&lt;="&amp;'Backfill Report'!$K$4)</f>
        <v>0</v>
      </c>
      <c r="K28" s="136">
        <f>SUMIFS('Transport-DB'!N:N,'Transport-DB'!$D:$D,"="&amp;'Backfill Report'!C28,'Transport-DB'!$C:$C,"&gt;="&amp;'Backfill Report'!$J$4,'Transport-DB'!C:C,"&lt;="&amp;'Backfill Report'!$K$4)+SUMIFS('Transport-DB'!O:O,'Transport-DB'!$D:$D,"="&amp;'Backfill Report'!C28,'Transport-DB'!$C:$C,"&gt;="&amp;'Backfill Report'!$J$4,'Transport-DB'!C:C,"&lt;="&amp;'Backfill Report'!$K$4)+SUMIFS('Transport-DB'!P:P,'Transport-DB'!$D:$D,"="&amp;'Backfill Report'!C28,'Transport-DB'!$C:$C,"&gt;="&amp;'Backfill Report'!$J$4,'Transport-DB'!C:C,"&lt;="&amp;'Backfill Report'!$K$4)</f>
        <v>0</v>
      </c>
      <c r="L28" s="175">
        <f>SUMIFS('Transport-DB'!J:J,'Transport-DB'!D:D,"="&amp;'Backfill Report'!C28,'Transport-DB'!C:C,"&gt;="&amp;'Backfill Report'!$L$4,'Transport-DB'!C:C,"&lt;="&amp;'Backfill Report'!$M$4)</f>
        <v>0</v>
      </c>
      <c r="M28" s="136">
        <f>SUMIFS('Transport-DB'!N:N,'Transport-DB'!$D:$D,"="&amp;'Backfill Report'!C28,'Transport-DB'!$C:$C,"&gt;="&amp;'Backfill Report'!$L$4,'Transport-DB'!C:C,"&lt;="&amp;'Backfill Report'!$M$4)+SUMIFS('Transport-DB'!O:O,'Transport-DB'!$D:$D,"="&amp;'Backfill Report'!C28,'Transport-DB'!$C:$C,"&gt;="&amp;'Backfill Report'!$L$4,'Transport-DB'!C:C,"&lt;="&amp;'Backfill Report'!$M$4)+SUMIFS('Transport-DB'!P:P,'Transport-DB'!$D:$D,"="&amp;'Backfill Report'!C28,'Transport-DB'!$C:$C,"&gt;="&amp;'Backfill Report'!$L$4,'Transport-DB'!C:C,"&lt;="&amp;'Backfill Report'!$M$4)</f>
        <v>0</v>
      </c>
      <c r="N28" s="175">
        <f>SUMIFS('Transport-DB'!$J:$J,'Transport-DB'!$D:$D,"="&amp;'Backfill Report'!C28,'Transport-DB'!$C:$C,"&gt;="&amp;'Backfill Report'!$N$4,'Transport-DB'!C:C,"&lt;="&amp;'Backfill Report'!$O$4)</f>
        <v>654</v>
      </c>
      <c r="O28" s="136">
        <f>SUMIFS('Transport-DB'!N:N,'Transport-DB'!$D:$D,"="&amp;'Backfill Report'!C28,'Transport-DB'!$C:$C,"&gt;="&amp;'Backfill Report'!$N$4,'Transport-DB'!C:C,"&lt;="&amp;'Backfill Report'!$O$4)+SUMIFS('Transport-DB'!O:O,'Transport-DB'!$D:$D,"="&amp;'Backfill Report'!C28,'Transport-DB'!$C:$C,"&gt;="&amp;'Backfill Report'!$N$4,'Transport-DB'!C:C,"&lt;="&amp;'Backfill Report'!$O$4)+SUMIFS('Transport-DB'!P:P,'Transport-DB'!$D:$D,"="&amp;'Backfill Report'!C28,'Transport-DB'!$C:$C,"&gt;="&amp;'Backfill Report'!$N$4,'Transport-DB'!C:C,"&lt;="&amp;'Backfill Report'!$O$4)</f>
        <v>3270</v>
      </c>
      <c r="P28" s="175">
        <f>SUMIFS('Transport-DB'!$J:$J,'Transport-DB'!$D:$D,"="&amp;'Backfill Report'!C28,'Transport-DB'!$C:$C,"&gt;="&amp;'Backfill Report'!$P$4,'Transport-DB'!C:C,"&lt;="&amp;'Backfill Report'!$Q$4)</f>
        <v>715</v>
      </c>
      <c r="Q28" s="136">
        <f>SUMIFS('Transport-DB'!N:N,'Transport-DB'!$D:$D,"="&amp;'Backfill Report'!C28,'Transport-DB'!$C:$C,"&gt;="&amp;'Backfill Report'!$P$4,'Transport-DB'!C:C,"&lt;="&amp;'Backfill Report'!$Q$4)+SUMIFS('Transport-DB'!O:O,'Transport-DB'!$D:$D,"="&amp;'Backfill Report'!C28,'Transport-DB'!$C:$C,"&gt;="&amp;'Backfill Report'!$P$4,'Transport-DB'!C:C,"&lt;="&amp;'Backfill Report'!$Q$4)+SUMIFS('Transport-DB'!P:P,'Transport-DB'!$D:$D,"="&amp;'Backfill Report'!C28,'Transport-DB'!$C:$C,"&gt;="&amp;'Backfill Report'!$P$4,'Transport-DB'!C:C,"&lt;="&amp;'Backfill Report'!$Q$4)</f>
        <v>3560</v>
      </c>
      <c r="R28" s="175">
        <f>SUMIFS('Transport-DB'!$J:$J,'Transport-DB'!$D:$D,"="&amp;'Backfill Report'!C28,'Transport-DB'!$C:$C,"&gt;="&amp;'Backfill Report'!$R$4,'Transport-DB'!C:C,"&lt;="&amp;'Backfill Report'!$S$4)</f>
        <v>1006</v>
      </c>
      <c r="S28" s="136">
        <f>SUMIFS('Transport-DB'!N:N,'Transport-DB'!$D:$D,"="&amp;'Backfill Report'!C28,'Transport-DB'!$C:$C,"&gt;="&amp;'Backfill Report'!$R$4,'Transport-DB'!C:C,"&lt;="&amp;'Backfill Report'!$S$4)+SUMIFS('Transport-DB'!O:O,'Transport-DB'!$D:$D,"="&amp;'Backfill Report'!C28,'Transport-DB'!$C:$C,"&gt;="&amp;'Backfill Report'!$R$4,'Transport-DB'!C:C,"&lt;="&amp;'Backfill Report'!$S$4)+SUMIFS('Transport-DB'!P:P,'Transport-DB'!$D:$D,"="&amp;'Backfill Report'!C28,'Transport-DB'!$C:$C,"&gt;="&amp;'Backfill Report'!$R$4,'Transport-DB'!C:C,"&lt;="&amp;'Backfill Report'!$S$4)</f>
        <v>5030</v>
      </c>
      <c r="T28" s="175">
        <f>SUMIFS('Transport-DB'!$J:$J,'Transport-DB'!$D:$D,"="&amp;'Backfill Report'!C28,'Transport-DB'!$C:$C,"&gt;="&amp;'Backfill Report'!$T$4,'Transport-DB'!C:C,"&lt;="&amp;'Backfill Report'!$U$4)</f>
        <v>234</v>
      </c>
      <c r="U28" s="136">
        <f>SUMIFS('Transport-DB'!N:N,'Transport-DB'!$D:$D,"="&amp;'Backfill Report'!C28,'Transport-DB'!$C:$C,"&gt;="&amp;'Backfill Report'!$T$4,'Transport-DB'!C:C,"&lt;="&amp;'Backfill Report'!$U$4)+SUMIFS('Transport-DB'!O:O,'Transport-DB'!$D:$D,"="&amp;'Backfill Report'!C28,'Transport-DB'!$C:$C,"&gt;="&amp;'Backfill Report'!$T$4,'Transport-DB'!C:C,"&lt;="&amp;'Backfill Report'!$U$4)+SUMIFS('Transport-DB'!P:P,'Transport-DB'!$D:$D,"="&amp;'Backfill Report'!C28,'Transport-DB'!$C:$C,"&gt;="&amp;'Backfill Report'!$T$4,'Transport-DB'!C:C,"&lt;="&amp;'Backfill Report'!$U$4)</f>
        <v>1050</v>
      </c>
      <c r="V28" s="175">
        <f>SUMIFS('Transport-DB'!$J:$J,'Transport-DB'!$D:$D,"="&amp;'Backfill Report'!C28,'Transport-DB'!$C:$C,"&gt;="&amp;'Backfill Report'!$V$4,'Transport-DB'!C:C,"&lt;="&amp;'Backfill Report'!$W$4)</f>
        <v>17</v>
      </c>
      <c r="W28" s="136">
        <f>SUMIFS('Transport-DB'!N:N,'Transport-DB'!$D:$D,"="&amp;'Backfill Report'!C28,'Transport-DB'!$C:$C,"&gt;="&amp;'Backfill Report'!$V$4,'Transport-DB'!C:C,"&lt;="&amp;'Backfill Report'!$W$4)+SUMIFS('Transport-DB'!O:O,'Transport-DB'!$D:$D,"="&amp;'Backfill Report'!C28,'Transport-DB'!$C:$C,"&gt;="&amp;'Backfill Report'!$V$4,'Transport-DB'!C:C,"&lt;="&amp;'Backfill Report'!$W$4)+SUMIFS('Transport-DB'!P:P,'Transport-DB'!$D:$D,"="&amp;'Backfill Report'!C28,'Transport-DB'!$C:$C,"&gt;="&amp;'Backfill Report'!$V$4,'Transport-DB'!C:C,"&lt;="&amp;'Backfill Report'!$W$4)</f>
        <v>85</v>
      </c>
      <c r="X28" s="175">
        <f>SUMIFS('Transport-DB'!$J:$J,'Transport-DB'!$D:$D,"="&amp;'Backfill Report'!C28,'Transport-DB'!$C:$C,"&gt;="&amp;'Backfill Report'!$X$4,'Transport-DB'!C:C,"&lt;="&amp;'Backfill Report'!$Y$4)</f>
        <v>0</v>
      </c>
      <c r="Y28" s="136">
        <f>SUMIFS('Transport-DB'!N:N,'Transport-DB'!$D:$D,"="&amp;'Backfill Report'!C28,'Transport-DB'!$C:$C,"&gt;="&amp;'Backfill Report'!$X$4,'Transport-DB'!C:C,"&lt;="&amp;'Backfill Report'!$Y$4)+SUMIFS('Transport-DB'!O:O,'Transport-DB'!$D:$D,"="&amp;'Backfill Report'!C28,'Transport-DB'!$C:$C,"&gt;="&amp;'Backfill Report'!$X$4,'Transport-DB'!C:C,"&lt;="&amp;'Backfill Report'!$Y$4)+SUMIFS('Transport-DB'!P:P,'Transport-DB'!$D:$D,"="&amp;'Backfill Report'!C28,'Transport-DB'!$C:$C,"&gt;="&amp;'Backfill Report'!$X$4,'Transport-DB'!C:C,"&lt;="&amp;'Backfill Report'!$Y$4)</f>
        <v>0</v>
      </c>
      <c r="Z28" s="175">
        <f>SUMIFS('Transport-DB'!$J:$J,'Transport-DB'!$D:$D,"="&amp;'Backfill Report'!C28,'Transport-DB'!$C:$C,"&gt;="&amp;'Backfill Report'!$Z$4,'Transport-DB'!C:C,"&lt;="&amp;'Backfill Report'!$AA$4)</f>
        <v>0</v>
      </c>
      <c r="AA28" s="136">
        <f>SUMIFS('Transport-DB'!N:N,'Transport-DB'!$D:$D,"="&amp;'Backfill Report'!C28,'Transport-DB'!$C:$C,"&gt;="&amp;'Backfill Report'!$Z$4,'Transport-DB'!C:C,"&lt;="&amp;'Backfill Report'!$AA$4)+SUMIFS('Transport-DB'!O:O,'Transport-DB'!$D:$D,"="&amp;'Backfill Report'!C28,'Transport-DB'!$C:$C,"&gt;="&amp;'Backfill Report'!$Z$4,'Transport-DB'!C:C,"&lt;="&amp;'Backfill Report'!$AA$4)+SUMIFS('Transport-DB'!P:P,'Transport-DB'!$D:$D,"="&amp;'Backfill Report'!C28,'Transport-DB'!$C:$C,"&gt;="&amp;'Backfill Report'!$Z$4,'Transport-DB'!C:C,"&lt;="&amp;'Backfill Report'!$AA$4)</f>
        <v>0</v>
      </c>
      <c r="AB28" s="175">
        <f>SUMIFS('Transport-DB'!$J:$J,'Transport-DB'!$D:$D,"="&amp;'Backfill Report'!C28,'Transport-DB'!$C:$C,"&gt;="&amp;'Backfill Report'!$AB$4,'Transport-DB'!C:C,"&lt;="&amp;'Backfill Report'!$AC$4)</f>
        <v>0</v>
      </c>
      <c r="AC28" s="136">
        <f>SUMIFS('Transport-DB'!N:N,'Transport-DB'!$D:$D,"="&amp;'Backfill Report'!C28,'Transport-DB'!$C:$C,"&gt;="&amp;'Backfill Report'!$AB$4,'Transport-DB'!C:C,"&lt;="&amp;'Backfill Report'!$AC$4)+SUMIFS('Transport-DB'!O:O,'Transport-DB'!$D:$D,"="&amp;'Backfill Report'!C28,'Transport-DB'!$C:$C,"&gt;="&amp;'Backfill Report'!$AB$4,'Transport-DB'!C:C,"&lt;="&amp;'Backfill Report'!$AC$4)+SUMIFS('Transport-DB'!P:P,'Transport-DB'!$D:$D,"="&amp;'Backfill Report'!C28,'Transport-DB'!$C:$C,"&gt;="&amp;'Backfill Report'!$AB$4,'Transport-DB'!C:C,"&lt;="&amp;'Backfill Report'!$AC$4)</f>
        <v>0</v>
      </c>
      <c r="AD28" s="175">
        <f>SUMIFS('Transport-DB'!$J:$J,'Transport-DB'!$D:$D,"="&amp;'Backfill Report'!C28,'Transport-DB'!$C:$C,"&gt;="&amp;'Backfill Report'!$AD$4,'Transport-DB'!C:C,"&lt;="&amp;'Backfill Report'!$AE$4)</f>
        <v>0</v>
      </c>
      <c r="AE28" s="136">
        <f>SUMIFS('Transport-DB'!N:N,'Transport-DB'!$D:$D,"="&amp;'Backfill Report'!C28,'Transport-DB'!$C:$C,"&gt;="&amp;'Backfill Report'!$AD$4,'Transport-DB'!C:C,"&lt;="&amp;'Backfill Report'!$AE$4)+SUMIFS('Transport-DB'!O:O,'Transport-DB'!$D:$D,"="&amp;'Backfill Report'!C28,'Transport-DB'!$C:$C,"&gt;="&amp;'Backfill Report'!$AD$4,'Transport-DB'!C:C,"&lt;="&amp;'Backfill Report'!$AE$4)+SUMIFS('Transport-DB'!P:P,'Transport-DB'!$D:$D,"="&amp;'Backfill Report'!C28,'Transport-DB'!$C:$C,"&gt;="&amp;'Backfill Report'!$AD$4,'Transport-DB'!C:C,"&lt;="&amp;'Backfill Report'!$AE$4)</f>
        <v>0</v>
      </c>
      <c r="AM28" s="97">
        <v>18</v>
      </c>
      <c r="AN28" s="4" t="s">
        <v>158</v>
      </c>
      <c r="AO28" s="97" t="s">
        <v>64</v>
      </c>
      <c r="AP28" s="97" t="s">
        <v>159</v>
      </c>
      <c r="AQ28" s="97">
        <v>85</v>
      </c>
      <c r="AR28" s="97">
        <v>850</v>
      </c>
    </row>
    <row r="29" spans="1:44" ht="28.5" hidden="1" x14ac:dyDescent="0.45">
      <c r="A29" s="121"/>
      <c r="B29" s="178">
        <v>24</v>
      </c>
      <c r="C29" s="134" t="s">
        <v>261</v>
      </c>
      <c r="D29" s="174" t="str">
        <f>VLOOKUP(C29,'Transport-DB'!S:W,3,FALSE)</f>
        <v>محمدپور</v>
      </c>
      <c r="E29" s="188" t="str">
        <f>VLOOKUP(C29,'Transport-DB'!S:W,2,FALSE)</f>
        <v>کمپرسی تک</v>
      </c>
      <c r="F29" s="175">
        <f>SUMIFS('Transport-DB'!$J:$J,'Transport-DB'!$D:$D,"="&amp;'Backfill Report'!C29,'Transport-DB'!$C:$C,"&gt;="&amp;'Backfill Report'!$F$4,'Transport-DB'!C:C,"&lt;="&amp;'Backfill Report'!$G$4)</f>
        <v>0</v>
      </c>
      <c r="G29" s="136">
        <f>SUMIFS('Transport-DB'!N:N,'Transport-DB'!$D:$D,"="&amp;'Backfill Report'!C29,'Transport-DB'!$C:$C,"&gt;="&amp;'Backfill Report'!$F$4,'Transport-DB'!C:C,"&lt;="&amp;'Backfill Report'!$G$4)+SUMIFS('Transport-DB'!O:O,'Transport-DB'!$D:$D,"="&amp;'Backfill Report'!C29,'Transport-DB'!$C:$C,"&gt;="&amp;'Backfill Report'!$F$4,'Transport-DB'!C:C,"&lt;="&amp;'Backfill Report'!$G$4)+SUMIFS('Transport-DB'!P:P,'Transport-DB'!$D:$D,"="&amp;'Backfill Report'!C29,'Transport-DB'!$C:$C,"&gt;="&amp;'Backfill Report'!$F$4,'Transport-DB'!C:C,"&lt;="&amp;'Backfill Report'!$G$4)</f>
        <v>0</v>
      </c>
      <c r="H29" s="175">
        <f>SUMIFS('Transport-DB'!$J:$J,'Transport-DB'!$D:$D,"="&amp;'Backfill Report'!C29,'Transport-DB'!$C:$C,"&gt;="&amp;'Backfill Report'!$H$4,'Transport-DB'!C:C,"&lt;="&amp;'Backfill Report'!$I$4)</f>
        <v>0</v>
      </c>
      <c r="I29" s="136">
        <f>SUMIFS('Transport-DB'!N:N,'Transport-DB'!$D:$D,"="&amp;'Backfill Report'!C29,'Transport-DB'!$C:$C,"&gt;="&amp;'Backfill Report'!$H$4,'Transport-DB'!C:C,"&lt;="&amp;'Backfill Report'!$I$4)+SUMIFS('Transport-DB'!O:O,'Transport-DB'!$D:$D,"="&amp;'Backfill Report'!C29,'Transport-DB'!$C:$C,"&gt;="&amp;'Backfill Report'!$H$4,'Transport-DB'!C:C,"&lt;="&amp;'Backfill Report'!$I$4)+SUMIFS('Transport-DB'!P:P,'Transport-DB'!$D:$D,"="&amp;'Backfill Report'!C29,'Transport-DB'!$C:$C,"&gt;="&amp;'Backfill Report'!$H$4,'Transport-DB'!C:C,"&lt;="&amp;'Backfill Report'!$I$4)</f>
        <v>0</v>
      </c>
      <c r="J29" s="175">
        <f>SUMIFS('Transport-DB'!$J:$J,'Transport-DB'!$D:$D,"="&amp;'Backfill Report'!C29,'Transport-DB'!$C:$C,"&gt;="&amp;'Backfill Report'!$J$4,'Transport-DB'!C:C,"&lt;="&amp;'Backfill Report'!$K$4)</f>
        <v>0</v>
      </c>
      <c r="K29" s="136">
        <f>SUMIFS('Transport-DB'!N:N,'Transport-DB'!$D:$D,"="&amp;'Backfill Report'!C29,'Transport-DB'!$C:$C,"&gt;="&amp;'Backfill Report'!$J$4,'Transport-DB'!C:C,"&lt;="&amp;'Backfill Report'!$K$4)+SUMIFS('Transport-DB'!O:O,'Transport-DB'!$D:$D,"="&amp;'Backfill Report'!C29,'Transport-DB'!$C:$C,"&gt;="&amp;'Backfill Report'!$J$4,'Transport-DB'!C:C,"&lt;="&amp;'Backfill Report'!$K$4)+SUMIFS('Transport-DB'!P:P,'Transport-DB'!$D:$D,"="&amp;'Backfill Report'!C29,'Transport-DB'!$C:$C,"&gt;="&amp;'Backfill Report'!$J$4,'Transport-DB'!C:C,"&lt;="&amp;'Backfill Report'!$K$4)</f>
        <v>0</v>
      </c>
      <c r="L29" s="175">
        <f>SUMIFS('Transport-DB'!J:J,'Transport-DB'!D:D,"="&amp;'Backfill Report'!C29,'Transport-DB'!C:C,"&gt;="&amp;'Backfill Report'!$L$4,'Transport-DB'!C:C,"&lt;="&amp;'Backfill Report'!$M$4)</f>
        <v>0</v>
      </c>
      <c r="M29" s="136">
        <f>SUMIFS('Transport-DB'!N:N,'Transport-DB'!$D:$D,"="&amp;'Backfill Report'!C29,'Transport-DB'!$C:$C,"&gt;="&amp;'Backfill Report'!$L$4,'Transport-DB'!C:C,"&lt;="&amp;'Backfill Report'!$M$4)+SUMIFS('Transport-DB'!O:O,'Transport-DB'!$D:$D,"="&amp;'Backfill Report'!C29,'Transport-DB'!$C:$C,"&gt;="&amp;'Backfill Report'!$L$4,'Transport-DB'!C:C,"&lt;="&amp;'Backfill Report'!$M$4)+SUMIFS('Transport-DB'!P:P,'Transport-DB'!$D:$D,"="&amp;'Backfill Report'!C29,'Transport-DB'!$C:$C,"&gt;="&amp;'Backfill Report'!$L$4,'Transport-DB'!C:C,"&lt;="&amp;'Backfill Report'!$M$4)</f>
        <v>0</v>
      </c>
      <c r="N29" s="175">
        <f>SUMIFS('Transport-DB'!$J:$J,'Transport-DB'!$D:$D,"="&amp;'Backfill Report'!C29,'Transport-DB'!$C:$C,"&gt;="&amp;'Backfill Report'!$N$4,'Transport-DB'!C:C,"&lt;="&amp;'Backfill Report'!$O$4)</f>
        <v>654</v>
      </c>
      <c r="O29" s="136">
        <f>SUMIFS('Transport-DB'!N:N,'Transport-DB'!$D:$D,"="&amp;'Backfill Report'!C29,'Transport-DB'!$C:$C,"&gt;="&amp;'Backfill Report'!$N$4,'Transport-DB'!C:C,"&lt;="&amp;'Backfill Report'!$O$4)+SUMIFS('Transport-DB'!O:O,'Transport-DB'!$D:$D,"="&amp;'Backfill Report'!C29,'Transport-DB'!$C:$C,"&gt;="&amp;'Backfill Report'!$N$4,'Transport-DB'!C:C,"&lt;="&amp;'Backfill Report'!$O$4)+SUMIFS('Transport-DB'!P:P,'Transport-DB'!$D:$D,"="&amp;'Backfill Report'!C29,'Transport-DB'!$C:$C,"&gt;="&amp;'Backfill Report'!$N$4,'Transport-DB'!C:C,"&lt;="&amp;'Backfill Report'!$O$4)</f>
        <v>3270</v>
      </c>
      <c r="P29" s="175">
        <f>SUMIFS('Transport-DB'!$J:$J,'Transport-DB'!$D:$D,"="&amp;'Backfill Report'!C29,'Transport-DB'!$C:$C,"&gt;="&amp;'Backfill Report'!$P$4,'Transport-DB'!C:C,"&lt;="&amp;'Backfill Report'!$Q$4)</f>
        <v>715</v>
      </c>
      <c r="Q29" s="136">
        <f>SUMIFS('Transport-DB'!N:N,'Transport-DB'!$D:$D,"="&amp;'Backfill Report'!C29,'Transport-DB'!$C:$C,"&gt;="&amp;'Backfill Report'!$P$4,'Transport-DB'!C:C,"&lt;="&amp;'Backfill Report'!$Q$4)+SUMIFS('Transport-DB'!O:O,'Transport-DB'!$D:$D,"="&amp;'Backfill Report'!C29,'Transport-DB'!$C:$C,"&gt;="&amp;'Backfill Report'!$P$4,'Transport-DB'!C:C,"&lt;="&amp;'Backfill Report'!$Q$4)+SUMIFS('Transport-DB'!P:P,'Transport-DB'!$D:$D,"="&amp;'Backfill Report'!C29,'Transport-DB'!$C:$C,"&gt;="&amp;'Backfill Report'!$P$4,'Transport-DB'!C:C,"&lt;="&amp;'Backfill Report'!$Q$4)</f>
        <v>3560</v>
      </c>
      <c r="R29" s="175">
        <f>SUMIFS('Transport-DB'!$J:$J,'Transport-DB'!$D:$D,"="&amp;'Backfill Report'!C29,'Transport-DB'!$C:$C,"&gt;="&amp;'Backfill Report'!$R$4,'Transport-DB'!C:C,"&lt;="&amp;'Backfill Report'!$S$4)</f>
        <v>1006</v>
      </c>
      <c r="S29" s="136">
        <f>SUMIFS('Transport-DB'!N:N,'Transport-DB'!$D:$D,"="&amp;'Backfill Report'!C29,'Transport-DB'!$C:$C,"&gt;="&amp;'Backfill Report'!$R$4,'Transport-DB'!C:C,"&lt;="&amp;'Backfill Report'!$S$4)+SUMIFS('Transport-DB'!O:O,'Transport-DB'!$D:$D,"="&amp;'Backfill Report'!C29,'Transport-DB'!$C:$C,"&gt;="&amp;'Backfill Report'!$R$4,'Transport-DB'!C:C,"&lt;="&amp;'Backfill Report'!$S$4)+SUMIFS('Transport-DB'!P:P,'Transport-DB'!$D:$D,"="&amp;'Backfill Report'!C29,'Transport-DB'!$C:$C,"&gt;="&amp;'Backfill Report'!$R$4,'Transport-DB'!C:C,"&lt;="&amp;'Backfill Report'!$S$4)</f>
        <v>5030</v>
      </c>
      <c r="T29" s="175">
        <f>SUMIFS('Transport-DB'!$J:$J,'Transport-DB'!$D:$D,"="&amp;'Backfill Report'!C29,'Transport-DB'!$C:$C,"&gt;="&amp;'Backfill Report'!$T$4,'Transport-DB'!C:C,"&lt;="&amp;'Backfill Report'!$U$4)</f>
        <v>234</v>
      </c>
      <c r="U29" s="136">
        <f>SUMIFS('Transport-DB'!N:N,'Transport-DB'!$D:$D,"="&amp;'Backfill Report'!C29,'Transport-DB'!$C:$C,"&gt;="&amp;'Backfill Report'!$T$4,'Transport-DB'!C:C,"&lt;="&amp;'Backfill Report'!$U$4)+SUMIFS('Transport-DB'!O:O,'Transport-DB'!$D:$D,"="&amp;'Backfill Report'!C29,'Transport-DB'!$C:$C,"&gt;="&amp;'Backfill Report'!$T$4,'Transport-DB'!C:C,"&lt;="&amp;'Backfill Report'!$U$4)+SUMIFS('Transport-DB'!P:P,'Transport-DB'!$D:$D,"="&amp;'Backfill Report'!C29,'Transport-DB'!$C:$C,"&gt;="&amp;'Backfill Report'!$T$4,'Transport-DB'!C:C,"&lt;="&amp;'Backfill Report'!$U$4)</f>
        <v>1050</v>
      </c>
      <c r="V29" s="175">
        <f>SUMIFS('Transport-DB'!$J:$J,'Transport-DB'!$D:$D,"="&amp;'Backfill Report'!C29,'Transport-DB'!$C:$C,"&gt;="&amp;'Backfill Report'!$V$4,'Transport-DB'!C:C,"&lt;="&amp;'Backfill Report'!$W$4)</f>
        <v>17</v>
      </c>
      <c r="W29" s="136">
        <f>SUMIFS('Transport-DB'!N:N,'Transport-DB'!$D:$D,"="&amp;'Backfill Report'!C29,'Transport-DB'!$C:$C,"&gt;="&amp;'Backfill Report'!$V$4,'Transport-DB'!C:C,"&lt;="&amp;'Backfill Report'!$W$4)+SUMIFS('Transport-DB'!O:O,'Transport-DB'!$D:$D,"="&amp;'Backfill Report'!C29,'Transport-DB'!$C:$C,"&gt;="&amp;'Backfill Report'!$V$4,'Transport-DB'!C:C,"&lt;="&amp;'Backfill Report'!$W$4)+SUMIFS('Transport-DB'!P:P,'Transport-DB'!$D:$D,"="&amp;'Backfill Report'!C29,'Transport-DB'!$C:$C,"&gt;="&amp;'Backfill Report'!$V$4,'Transport-DB'!C:C,"&lt;="&amp;'Backfill Report'!$W$4)</f>
        <v>85</v>
      </c>
      <c r="X29" s="175">
        <f>SUMIFS('Transport-DB'!$J:$J,'Transport-DB'!$D:$D,"="&amp;'Backfill Report'!C29,'Transport-DB'!$C:$C,"&gt;="&amp;'Backfill Report'!$X$4,'Transport-DB'!C:C,"&lt;="&amp;'Backfill Report'!$Y$4)</f>
        <v>0</v>
      </c>
      <c r="Y29" s="136">
        <f>SUMIFS('Transport-DB'!N:N,'Transport-DB'!$D:$D,"="&amp;'Backfill Report'!C29,'Transport-DB'!$C:$C,"&gt;="&amp;'Backfill Report'!$X$4,'Transport-DB'!C:C,"&lt;="&amp;'Backfill Report'!$Y$4)+SUMIFS('Transport-DB'!O:O,'Transport-DB'!$D:$D,"="&amp;'Backfill Report'!C29,'Transport-DB'!$C:$C,"&gt;="&amp;'Backfill Report'!$X$4,'Transport-DB'!C:C,"&lt;="&amp;'Backfill Report'!$Y$4)+SUMIFS('Transport-DB'!P:P,'Transport-DB'!$D:$D,"="&amp;'Backfill Report'!C29,'Transport-DB'!$C:$C,"&gt;="&amp;'Backfill Report'!$X$4,'Transport-DB'!C:C,"&lt;="&amp;'Backfill Report'!$Y$4)</f>
        <v>0</v>
      </c>
      <c r="Z29" s="175">
        <f>SUMIFS('Transport-DB'!$J:$J,'Transport-DB'!$D:$D,"="&amp;'Backfill Report'!C29,'Transport-DB'!$C:$C,"&gt;="&amp;'Backfill Report'!$Z$4,'Transport-DB'!C:C,"&lt;="&amp;'Backfill Report'!$AA$4)</f>
        <v>0</v>
      </c>
      <c r="AA29" s="136">
        <f>SUMIFS('Transport-DB'!N:N,'Transport-DB'!$D:$D,"="&amp;'Backfill Report'!C29,'Transport-DB'!$C:$C,"&gt;="&amp;'Backfill Report'!$Z$4,'Transport-DB'!C:C,"&lt;="&amp;'Backfill Report'!$AA$4)+SUMIFS('Transport-DB'!O:O,'Transport-DB'!$D:$D,"="&amp;'Backfill Report'!C29,'Transport-DB'!$C:$C,"&gt;="&amp;'Backfill Report'!$Z$4,'Transport-DB'!C:C,"&lt;="&amp;'Backfill Report'!$AA$4)+SUMIFS('Transport-DB'!P:P,'Transport-DB'!$D:$D,"="&amp;'Backfill Report'!C29,'Transport-DB'!$C:$C,"&gt;="&amp;'Backfill Report'!$Z$4,'Transport-DB'!C:C,"&lt;="&amp;'Backfill Report'!$AA$4)</f>
        <v>0</v>
      </c>
      <c r="AB29" s="175">
        <f>SUMIFS('Transport-DB'!$J:$J,'Transport-DB'!$D:$D,"="&amp;'Backfill Report'!C29,'Transport-DB'!$C:$C,"&gt;="&amp;'Backfill Report'!$AB$4,'Transport-DB'!C:C,"&lt;="&amp;'Backfill Report'!$AC$4)</f>
        <v>0</v>
      </c>
      <c r="AC29" s="136">
        <f>SUMIFS('Transport-DB'!N:N,'Transport-DB'!$D:$D,"="&amp;'Backfill Report'!C29,'Transport-DB'!$C:$C,"&gt;="&amp;'Backfill Report'!$AB$4,'Transport-DB'!C:C,"&lt;="&amp;'Backfill Report'!$AC$4)+SUMIFS('Transport-DB'!O:O,'Transport-DB'!$D:$D,"="&amp;'Backfill Report'!C29,'Transport-DB'!$C:$C,"&gt;="&amp;'Backfill Report'!$AB$4,'Transport-DB'!C:C,"&lt;="&amp;'Backfill Report'!$AC$4)+SUMIFS('Transport-DB'!P:P,'Transport-DB'!$D:$D,"="&amp;'Backfill Report'!C29,'Transport-DB'!$C:$C,"&gt;="&amp;'Backfill Report'!$AB$4,'Transport-DB'!C:C,"&lt;="&amp;'Backfill Report'!$AC$4)</f>
        <v>0</v>
      </c>
      <c r="AD29" s="175">
        <f>SUMIFS('Transport-DB'!$J:$J,'Transport-DB'!$D:$D,"="&amp;'Backfill Report'!C29,'Transport-DB'!$C:$C,"&gt;="&amp;'Backfill Report'!$AD$4,'Transport-DB'!C:C,"&lt;="&amp;'Backfill Report'!$AE$4)</f>
        <v>0</v>
      </c>
      <c r="AE29" s="136">
        <f>SUMIFS('Transport-DB'!N:N,'Transport-DB'!$D:$D,"="&amp;'Backfill Report'!C29,'Transport-DB'!$C:$C,"&gt;="&amp;'Backfill Report'!$AD$4,'Transport-DB'!C:C,"&lt;="&amp;'Backfill Report'!$AE$4)+SUMIFS('Transport-DB'!O:O,'Transport-DB'!$D:$D,"="&amp;'Backfill Report'!C29,'Transport-DB'!$C:$C,"&gt;="&amp;'Backfill Report'!$AD$4,'Transport-DB'!C:C,"&lt;="&amp;'Backfill Report'!$AE$4)+SUMIFS('Transport-DB'!P:P,'Transport-DB'!$D:$D,"="&amp;'Backfill Report'!C29,'Transport-DB'!$C:$C,"&gt;="&amp;'Backfill Report'!$AD$4,'Transport-DB'!C:C,"&lt;="&amp;'Backfill Report'!$AE$4)</f>
        <v>0</v>
      </c>
      <c r="AM29" s="97">
        <v>19</v>
      </c>
      <c r="AN29" s="4" t="s">
        <v>171</v>
      </c>
      <c r="AO29" s="97" t="s">
        <v>7</v>
      </c>
      <c r="AP29" s="97" t="s">
        <v>159</v>
      </c>
      <c r="AQ29" s="97">
        <v>133</v>
      </c>
      <c r="AR29" s="97">
        <v>1489.5999999999997</v>
      </c>
    </row>
    <row r="30" spans="1:44" ht="28.5" x14ac:dyDescent="0.45">
      <c r="A30" s="121"/>
      <c r="B30" s="178">
        <v>25</v>
      </c>
      <c r="C30" s="134" t="s">
        <v>277</v>
      </c>
      <c r="D30" s="174" t="str">
        <f>VLOOKUP(C30,'Transport-DB'!S:W,3,FALSE)</f>
        <v>محمدپور</v>
      </c>
      <c r="E30" s="188" t="str">
        <f>VLOOKUP(C30,'Transport-DB'!S:W,2,FALSE)</f>
        <v>کمپرسی جفت</v>
      </c>
      <c r="F30" s="175">
        <f>SUMIFS('Transport-DB'!$J:$J,'Transport-DB'!$D:$D,"="&amp;'Backfill Report'!C30,'Transport-DB'!$C:$C,"&gt;="&amp;'Backfill Report'!$F$4,'Transport-DB'!C:C,"&lt;="&amp;'Backfill Report'!$G$4)</f>
        <v>0</v>
      </c>
      <c r="G30" s="136">
        <f>SUMIFS('Transport-DB'!N:N,'Transport-DB'!$D:$D,"="&amp;'Backfill Report'!C30,'Transport-DB'!$C:$C,"&gt;="&amp;'Backfill Report'!$F$4,'Transport-DB'!C:C,"&lt;="&amp;'Backfill Report'!$G$4)+SUMIFS('Transport-DB'!O:O,'Transport-DB'!$D:$D,"="&amp;'Backfill Report'!C30,'Transport-DB'!$C:$C,"&gt;="&amp;'Backfill Report'!$F$4,'Transport-DB'!C:C,"&lt;="&amp;'Backfill Report'!$G$4)+SUMIFS('Transport-DB'!P:P,'Transport-DB'!$D:$D,"="&amp;'Backfill Report'!C30,'Transport-DB'!$C:$C,"&gt;="&amp;'Backfill Report'!$F$4,'Transport-DB'!C:C,"&lt;="&amp;'Backfill Report'!$G$4)</f>
        <v>0</v>
      </c>
      <c r="H30" s="175">
        <f>SUMIFS('Transport-DB'!$J:$J,'Transport-DB'!$D:$D,"="&amp;'Backfill Report'!C30,'Transport-DB'!$C:$C,"&gt;="&amp;'Backfill Report'!$H$4,'Transport-DB'!C:C,"&lt;="&amp;'Backfill Report'!$I$4)</f>
        <v>0</v>
      </c>
      <c r="I30" s="136">
        <f>SUMIFS('Transport-DB'!N:N,'Transport-DB'!$D:$D,"="&amp;'Backfill Report'!C30,'Transport-DB'!$C:$C,"&gt;="&amp;'Backfill Report'!$H$4,'Transport-DB'!C:C,"&lt;="&amp;'Backfill Report'!$I$4)+SUMIFS('Transport-DB'!O:O,'Transport-DB'!$D:$D,"="&amp;'Backfill Report'!C30,'Transport-DB'!$C:$C,"&gt;="&amp;'Backfill Report'!$H$4,'Transport-DB'!C:C,"&lt;="&amp;'Backfill Report'!$I$4)+SUMIFS('Transport-DB'!P:P,'Transport-DB'!$D:$D,"="&amp;'Backfill Report'!C30,'Transport-DB'!$C:$C,"&gt;="&amp;'Backfill Report'!$H$4,'Transport-DB'!C:C,"&lt;="&amp;'Backfill Report'!$I$4)</f>
        <v>0</v>
      </c>
      <c r="J30" s="175">
        <f>SUMIFS('Transport-DB'!$J:$J,'Transport-DB'!$D:$D,"="&amp;'Backfill Report'!C30,'Transport-DB'!$C:$C,"&gt;="&amp;'Backfill Report'!$J$4,'Transport-DB'!C:C,"&lt;="&amp;'Backfill Report'!$K$4)</f>
        <v>0</v>
      </c>
      <c r="K30" s="136">
        <f>SUMIFS('Transport-DB'!N:N,'Transport-DB'!$D:$D,"="&amp;'Backfill Report'!C30,'Transport-DB'!$C:$C,"&gt;="&amp;'Backfill Report'!$J$4,'Transport-DB'!C:C,"&lt;="&amp;'Backfill Report'!$K$4)+SUMIFS('Transport-DB'!O:O,'Transport-DB'!$D:$D,"="&amp;'Backfill Report'!C30,'Transport-DB'!$C:$C,"&gt;="&amp;'Backfill Report'!$J$4,'Transport-DB'!C:C,"&lt;="&amp;'Backfill Report'!$K$4)+SUMIFS('Transport-DB'!P:P,'Transport-DB'!$D:$D,"="&amp;'Backfill Report'!C30,'Transport-DB'!$C:$C,"&gt;="&amp;'Backfill Report'!$J$4,'Transport-DB'!C:C,"&lt;="&amp;'Backfill Report'!$K$4)</f>
        <v>0</v>
      </c>
      <c r="L30" s="175">
        <f>SUMIFS('Transport-DB'!J:J,'Transport-DB'!D:D,"="&amp;'Backfill Report'!C30,'Transport-DB'!C:C,"&gt;="&amp;'Backfill Report'!$L$4,'Transport-DB'!C:C,"&lt;="&amp;'Backfill Report'!$M$4)</f>
        <v>0</v>
      </c>
      <c r="M30" s="136">
        <f>SUMIFS('Transport-DB'!N:N,'Transport-DB'!$D:$D,"="&amp;'Backfill Report'!C30,'Transport-DB'!$C:$C,"&gt;="&amp;'Backfill Report'!$L$4,'Transport-DB'!C:C,"&lt;="&amp;'Backfill Report'!$M$4)+SUMIFS('Transport-DB'!O:O,'Transport-DB'!$D:$D,"="&amp;'Backfill Report'!C30,'Transport-DB'!$C:$C,"&gt;="&amp;'Backfill Report'!$L$4,'Transport-DB'!C:C,"&lt;="&amp;'Backfill Report'!$M$4)+SUMIFS('Transport-DB'!P:P,'Transport-DB'!$D:$D,"="&amp;'Backfill Report'!C30,'Transport-DB'!$C:$C,"&gt;="&amp;'Backfill Report'!$L$4,'Transport-DB'!C:C,"&lt;="&amp;'Backfill Report'!$M$4)</f>
        <v>0</v>
      </c>
      <c r="N30" s="175">
        <f>SUMIFS('Transport-DB'!$J:$J,'Transport-DB'!$D:$D,"="&amp;'Backfill Report'!C30,'Transport-DB'!$C:$C,"&gt;="&amp;'Backfill Report'!$N$4,'Transport-DB'!C:C,"&lt;="&amp;'Backfill Report'!$O$4)</f>
        <v>652</v>
      </c>
      <c r="O30" s="136">
        <f>SUMIFS('Transport-DB'!N:N,'Transport-DB'!$D:$D,"="&amp;'Backfill Report'!C30,'Transport-DB'!$C:$C,"&gt;="&amp;'Backfill Report'!$N$4,'Transport-DB'!C:C,"&lt;="&amp;'Backfill Report'!$O$4)+SUMIFS('Transport-DB'!O:O,'Transport-DB'!$D:$D,"="&amp;'Backfill Report'!C30,'Transport-DB'!$C:$C,"&gt;="&amp;'Backfill Report'!$N$4,'Transport-DB'!C:C,"&lt;="&amp;'Backfill Report'!$O$4)+SUMIFS('Transport-DB'!P:P,'Transport-DB'!$D:$D,"="&amp;'Backfill Report'!C30,'Transport-DB'!$C:$C,"&gt;="&amp;'Backfill Report'!$N$4,'Transport-DB'!C:C,"&lt;="&amp;'Backfill Report'!$O$4)</f>
        <v>4564</v>
      </c>
      <c r="P30" s="175">
        <f>SUMIFS('Transport-DB'!$J:$J,'Transport-DB'!$D:$D,"="&amp;'Backfill Report'!C30,'Transport-DB'!$C:$C,"&gt;="&amp;'Backfill Report'!$P$4,'Transport-DB'!C:C,"&lt;="&amp;'Backfill Report'!$Q$4)</f>
        <v>1236</v>
      </c>
      <c r="Q30" s="136">
        <f>SUMIFS('Transport-DB'!N:N,'Transport-DB'!$D:$D,"="&amp;'Backfill Report'!C30,'Transport-DB'!$C:$C,"&gt;="&amp;'Backfill Report'!$P$4,'Transport-DB'!C:C,"&lt;="&amp;'Backfill Report'!$Q$4)+SUMIFS('Transport-DB'!O:O,'Transport-DB'!$D:$D,"="&amp;'Backfill Report'!C30,'Transport-DB'!$C:$C,"&gt;="&amp;'Backfill Report'!$P$4,'Transport-DB'!C:C,"&lt;="&amp;'Backfill Report'!$Q$4)+SUMIFS('Transport-DB'!P:P,'Transport-DB'!$D:$D,"="&amp;'Backfill Report'!C30,'Transport-DB'!$C:$C,"&gt;="&amp;'Backfill Report'!$P$4,'Transport-DB'!C:C,"&lt;="&amp;'Backfill Report'!$Q$4)</f>
        <v>8652</v>
      </c>
      <c r="R30" s="175">
        <f>SUMIFS('Transport-DB'!$J:$J,'Transport-DB'!$D:$D,"="&amp;'Backfill Report'!C30,'Transport-DB'!$C:$C,"&gt;="&amp;'Backfill Report'!$R$4,'Transport-DB'!C:C,"&lt;="&amp;'Backfill Report'!$S$4)</f>
        <v>1239</v>
      </c>
      <c r="S30" s="136">
        <f>SUMIFS('Transport-DB'!N:N,'Transport-DB'!$D:$D,"="&amp;'Backfill Report'!C30,'Transport-DB'!$C:$C,"&gt;="&amp;'Backfill Report'!$R$4,'Transport-DB'!C:C,"&lt;="&amp;'Backfill Report'!$S$4)+SUMIFS('Transport-DB'!O:O,'Transport-DB'!$D:$D,"="&amp;'Backfill Report'!C30,'Transport-DB'!$C:$C,"&gt;="&amp;'Backfill Report'!$R$4,'Transport-DB'!C:C,"&lt;="&amp;'Backfill Report'!$S$4)+SUMIFS('Transport-DB'!P:P,'Transport-DB'!$D:$D,"="&amp;'Backfill Report'!C30,'Transport-DB'!$C:$C,"&gt;="&amp;'Backfill Report'!$R$4,'Transport-DB'!C:C,"&lt;="&amp;'Backfill Report'!$S$4)</f>
        <v>8673</v>
      </c>
      <c r="T30" s="175">
        <f>SUMIFS('Transport-DB'!$J:$J,'Transport-DB'!$D:$D,"="&amp;'Backfill Report'!C30,'Transport-DB'!$C:$C,"&gt;="&amp;'Backfill Report'!$T$4,'Transport-DB'!C:C,"&lt;="&amp;'Backfill Report'!$U$4)</f>
        <v>1371</v>
      </c>
      <c r="U30" s="136">
        <f>SUMIFS('Transport-DB'!N:N,'Transport-DB'!$D:$D,"="&amp;'Backfill Report'!C30,'Transport-DB'!$C:$C,"&gt;="&amp;'Backfill Report'!$T$4,'Transport-DB'!C:C,"&lt;="&amp;'Backfill Report'!$U$4)+SUMIFS('Transport-DB'!O:O,'Transport-DB'!$D:$D,"="&amp;'Backfill Report'!C30,'Transport-DB'!$C:$C,"&gt;="&amp;'Backfill Report'!$T$4,'Transport-DB'!C:C,"&lt;="&amp;'Backfill Report'!$U$4)+SUMIFS('Transport-DB'!P:P,'Transport-DB'!$D:$D,"="&amp;'Backfill Report'!C30,'Transport-DB'!$C:$C,"&gt;="&amp;'Backfill Report'!$T$4,'Transport-DB'!C:C,"&lt;="&amp;'Backfill Report'!$U$4)</f>
        <v>9597</v>
      </c>
      <c r="V30" s="175">
        <f>SUMIFS('Transport-DB'!$J:$J,'Transport-DB'!$D:$D,"="&amp;'Backfill Report'!C30,'Transport-DB'!$C:$C,"&gt;="&amp;'Backfill Report'!$V$4,'Transport-DB'!C:C,"&lt;="&amp;'Backfill Report'!$W$4)</f>
        <v>415</v>
      </c>
      <c r="W30" s="136">
        <f>SUMIFS('Transport-DB'!N:N,'Transport-DB'!$D:$D,"="&amp;'Backfill Report'!C30,'Transport-DB'!$C:$C,"&gt;="&amp;'Backfill Report'!$V$4,'Transport-DB'!C:C,"&lt;="&amp;'Backfill Report'!$W$4)+SUMIFS('Transport-DB'!O:O,'Transport-DB'!$D:$D,"="&amp;'Backfill Report'!C30,'Transport-DB'!$C:$C,"&gt;="&amp;'Backfill Report'!$V$4,'Transport-DB'!C:C,"&lt;="&amp;'Backfill Report'!$W$4)+SUMIFS('Transport-DB'!P:P,'Transport-DB'!$D:$D,"="&amp;'Backfill Report'!C30,'Transport-DB'!$C:$C,"&gt;="&amp;'Backfill Report'!$V$4,'Transport-DB'!C:C,"&lt;="&amp;'Backfill Report'!$W$4)</f>
        <v>2905</v>
      </c>
      <c r="X30" s="175">
        <f>SUMIFS('Transport-DB'!$J:$J,'Transport-DB'!$D:$D,"="&amp;'Backfill Report'!C30,'Transport-DB'!$C:$C,"&gt;="&amp;'Backfill Report'!$X$4,'Transport-DB'!C:C,"&lt;="&amp;'Backfill Report'!$Y$4)</f>
        <v>0</v>
      </c>
      <c r="Y30" s="136">
        <f>SUMIFS('Transport-DB'!N:N,'Transport-DB'!$D:$D,"="&amp;'Backfill Report'!C30,'Transport-DB'!$C:$C,"&gt;="&amp;'Backfill Report'!$X$4,'Transport-DB'!C:C,"&lt;="&amp;'Backfill Report'!$Y$4)+SUMIFS('Transport-DB'!O:O,'Transport-DB'!$D:$D,"="&amp;'Backfill Report'!C30,'Transport-DB'!$C:$C,"&gt;="&amp;'Backfill Report'!$X$4,'Transport-DB'!C:C,"&lt;="&amp;'Backfill Report'!$Y$4)+SUMIFS('Transport-DB'!P:P,'Transport-DB'!$D:$D,"="&amp;'Backfill Report'!C30,'Transport-DB'!$C:$C,"&gt;="&amp;'Backfill Report'!$X$4,'Transport-DB'!C:C,"&lt;="&amp;'Backfill Report'!$Y$4)</f>
        <v>0</v>
      </c>
      <c r="Z30" s="175">
        <f>SUMIFS('Transport-DB'!$J:$J,'Transport-DB'!$D:$D,"="&amp;'Backfill Report'!C30,'Transport-DB'!$C:$C,"&gt;="&amp;'Backfill Report'!$Z$4,'Transport-DB'!C:C,"&lt;="&amp;'Backfill Report'!$AA$4)</f>
        <v>0</v>
      </c>
      <c r="AA30" s="136">
        <f>SUMIFS('Transport-DB'!N:N,'Transport-DB'!$D:$D,"="&amp;'Backfill Report'!C30,'Transport-DB'!$C:$C,"&gt;="&amp;'Backfill Report'!$Z$4,'Transport-DB'!C:C,"&lt;="&amp;'Backfill Report'!$AA$4)+SUMIFS('Transport-DB'!O:O,'Transport-DB'!$D:$D,"="&amp;'Backfill Report'!C30,'Transport-DB'!$C:$C,"&gt;="&amp;'Backfill Report'!$Z$4,'Transport-DB'!C:C,"&lt;="&amp;'Backfill Report'!$AA$4)+SUMIFS('Transport-DB'!P:P,'Transport-DB'!$D:$D,"="&amp;'Backfill Report'!C30,'Transport-DB'!$C:$C,"&gt;="&amp;'Backfill Report'!$Z$4,'Transport-DB'!C:C,"&lt;="&amp;'Backfill Report'!$AA$4)</f>
        <v>0</v>
      </c>
      <c r="AB30" s="175">
        <f>SUMIFS('Transport-DB'!$J:$J,'Transport-DB'!$D:$D,"="&amp;'Backfill Report'!C30,'Transport-DB'!$C:$C,"&gt;="&amp;'Backfill Report'!$AB$4,'Transport-DB'!C:C,"&lt;="&amp;'Backfill Report'!$AC$4)</f>
        <v>0</v>
      </c>
      <c r="AC30" s="136">
        <f>SUMIFS('Transport-DB'!N:N,'Transport-DB'!$D:$D,"="&amp;'Backfill Report'!C30,'Transport-DB'!$C:$C,"&gt;="&amp;'Backfill Report'!$AB$4,'Transport-DB'!C:C,"&lt;="&amp;'Backfill Report'!$AC$4)+SUMIFS('Transport-DB'!O:O,'Transport-DB'!$D:$D,"="&amp;'Backfill Report'!C30,'Transport-DB'!$C:$C,"&gt;="&amp;'Backfill Report'!$AB$4,'Transport-DB'!C:C,"&lt;="&amp;'Backfill Report'!$AC$4)+SUMIFS('Transport-DB'!P:P,'Transport-DB'!$D:$D,"="&amp;'Backfill Report'!C30,'Transport-DB'!$C:$C,"&gt;="&amp;'Backfill Report'!$AB$4,'Transport-DB'!C:C,"&lt;="&amp;'Backfill Report'!$AC$4)</f>
        <v>0</v>
      </c>
      <c r="AD30" s="175">
        <f>SUMIFS('Transport-DB'!$J:$J,'Transport-DB'!$D:$D,"="&amp;'Backfill Report'!C30,'Transport-DB'!$C:$C,"&gt;="&amp;'Backfill Report'!$AD$4,'Transport-DB'!C:C,"&lt;="&amp;'Backfill Report'!$AE$4)</f>
        <v>0</v>
      </c>
      <c r="AE30" s="136">
        <f>SUMIFS('Transport-DB'!N:N,'Transport-DB'!$D:$D,"="&amp;'Backfill Report'!C30,'Transport-DB'!$C:$C,"&gt;="&amp;'Backfill Report'!$AD$4,'Transport-DB'!C:C,"&lt;="&amp;'Backfill Report'!$AE$4)+SUMIFS('Transport-DB'!O:O,'Transport-DB'!$D:$D,"="&amp;'Backfill Report'!C30,'Transport-DB'!$C:$C,"&gt;="&amp;'Backfill Report'!$AD$4,'Transport-DB'!C:C,"&lt;="&amp;'Backfill Report'!$AE$4)+SUMIFS('Transport-DB'!P:P,'Transport-DB'!$D:$D,"="&amp;'Backfill Report'!C30,'Transport-DB'!$C:$C,"&gt;="&amp;'Backfill Report'!$AD$4,'Transport-DB'!C:C,"&lt;="&amp;'Backfill Report'!$AE$4)</f>
        <v>0</v>
      </c>
      <c r="AM30" s="97">
        <v>20</v>
      </c>
      <c r="AN30" s="4" t="s">
        <v>175</v>
      </c>
      <c r="AO30" s="97" t="s">
        <v>7</v>
      </c>
      <c r="AP30" s="97" t="s">
        <v>176</v>
      </c>
      <c r="AQ30" s="97">
        <v>679</v>
      </c>
      <c r="AR30" s="97">
        <v>4753</v>
      </c>
    </row>
    <row r="31" spans="1:44" ht="28.5" x14ac:dyDescent="0.45">
      <c r="A31" s="121"/>
      <c r="B31" s="178">
        <v>26</v>
      </c>
      <c r="C31" s="134" t="s">
        <v>96</v>
      </c>
      <c r="D31" s="174" t="str">
        <f>VLOOKUP(C31,'Transport-DB'!S:W,3,FALSE)</f>
        <v>شرکتی</v>
      </c>
      <c r="E31" s="188" t="str">
        <f>VLOOKUP(C31,'Transport-DB'!S:W,2,FALSE)</f>
        <v>تانکر آب</v>
      </c>
      <c r="F31" s="175">
        <f>SUMIFS('Transport-DB'!$J:$J,'Transport-DB'!$D:$D,"="&amp;'Backfill Report'!#REF!,'Transport-DB'!$C:$C,"&gt;="&amp;'Backfill Report'!$F$4,'Transport-DB'!C:C,"&lt;="&amp;'Backfill Report'!$G$4)</f>
        <v>0</v>
      </c>
      <c r="G31" s="136">
        <f>SUMIFS('Transport-DB'!N:N,'Transport-DB'!$D:$D,"="&amp;'Backfill Report'!#REF!,'Transport-DB'!$C:$C,"&gt;="&amp;'Backfill Report'!$F$4,'Transport-DB'!C:C,"&lt;="&amp;'Backfill Report'!$G$4)+SUMIFS('Transport-DB'!O:O,'Transport-DB'!$D:$D,"="&amp;'Backfill Report'!#REF!,'Transport-DB'!$C:$C,"&gt;="&amp;'Backfill Report'!$F$4,'Transport-DB'!C:C,"&lt;="&amp;'Backfill Report'!$G$4)+SUMIFS('Transport-DB'!P:P,'Transport-DB'!$D:$D,"="&amp;'Backfill Report'!#REF!,'Transport-DB'!$C:$C,"&gt;="&amp;'Backfill Report'!$F$4,'Transport-DB'!C:C,"&lt;="&amp;'Backfill Report'!$G$4)</f>
        <v>0</v>
      </c>
      <c r="H31" s="175">
        <f>SUMIFS('Transport-DB'!$J:$J,'Transport-DB'!$D:$D,"="&amp;'Backfill Report'!#REF!,'Transport-DB'!$C:$C,"&gt;="&amp;'Backfill Report'!$H$4,'Transport-DB'!C:C,"&lt;="&amp;'Backfill Report'!$I$4)</f>
        <v>0</v>
      </c>
      <c r="I31" s="136">
        <f>SUMIFS('Transport-DB'!N:N,'Transport-DB'!$D:$D,"="&amp;'Backfill Report'!#REF!,'Transport-DB'!$C:$C,"&gt;="&amp;'Backfill Report'!$H$4,'Transport-DB'!C:C,"&lt;="&amp;'Backfill Report'!$I$4)+SUMIFS('Transport-DB'!O:O,'Transport-DB'!$D:$D,"="&amp;'Backfill Report'!#REF!,'Transport-DB'!$C:$C,"&gt;="&amp;'Backfill Report'!$H$4,'Transport-DB'!C:C,"&lt;="&amp;'Backfill Report'!$I$4)+SUMIFS('Transport-DB'!P:P,'Transport-DB'!$D:$D,"="&amp;'Backfill Report'!#REF!,'Transport-DB'!$C:$C,"&gt;="&amp;'Backfill Report'!$H$4,'Transport-DB'!C:C,"&lt;="&amp;'Backfill Report'!$I$4)</f>
        <v>0</v>
      </c>
      <c r="J31" s="175">
        <f>SUMIFS('Transport-DB'!$J:$J,'Transport-DB'!$D:$D,"="&amp;'Backfill Report'!#REF!,'Transport-DB'!$C:$C,"&gt;="&amp;'Backfill Report'!$J$4,'Transport-DB'!C:C,"&lt;="&amp;'Backfill Report'!$K$4)</f>
        <v>0</v>
      </c>
      <c r="K31" s="136">
        <f>SUMIFS('Transport-DB'!N:N,'Transport-DB'!$D:$D,"="&amp;'Backfill Report'!#REF!,'Transport-DB'!$C:$C,"&gt;="&amp;'Backfill Report'!$J$4,'Transport-DB'!C:C,"&lt;="&amp;'Backfill Report'!$K$4)+SUMIFS('Transport-DB'!O:O,'Transport-DB'!$D:$D,"="&amp;'Backfill Report'!#REF!,'Transport-DB'!$C:$C,"&gt;="&amp;'Backfill Report'!$J$4,'Transport-DB'!C:C,"&lt;="&amp;'Backfill Report'!$K$4)+SUMIFS('Transport-DB'!P:P,'Transport-DB'!$D:$D,"="&amp;'Backfill Report'!#REF!,'Transport-DB'!$C:$C,"&gt;="&amp;'Backfill Report'!$J$4,'Transport-DB'!C:C,"&lt;="&amp;'Backfill Report'!$K$4)</f>
        <v>0</v>
      </c>
      <c r="L31" s="175">
        <f>SUMIFS('Transport-DB'!J:J,'Transport-DB'!D:D,"="&amp;'Backfill Report'!#REF!,'Transport-DB'!C:C,"&gt;="&amp;'Backfill Report'!$L$4,'Transport-DB'!C:C,"&lt;="&amp;'Backfill Report'!$M$4)</f>
        <v>0</v>
      </c>
      <c r="M31" s="136">
        <f>SUMIFS('Transport-DB'!N:N,'Transport-DB'!$D:$D,"="&amp;'Backfill Report'!#REF!,'Transport-DB'!$C:$C,"&gt;="&amp;'Backfill Report'!$L$4,'Transport-DB'!C:C,"&lt;="&amp;'Backfill Report'!$M$4)+SUMIFS('Transport-DB'!O:O,'Transport-DB'!$D:$D,"="&amp;'Backfill Report'!#REF!,'Transport-DB'!$C:$C,"&gt;="&amp;'Backfill Report'!$L$4,'Transport-DB'!C:C,"&lt;="&amp;'Backfill Report'!$M$4)+SUMIFS('Transport-DB'!P:P,'Transport-DB'!$D:$D,"="&amp;'Backfill Report'!#REF!,'Transport-DB'!$C:$C,"&gt;="&amp;'Backfill Report'!$L$4,'Transport-DB'!C:C,"&lt;="&amp;'Backfill Report'!$M$4)</f>
        <v>0</v>
      </c>
      <c r="N31" s="175">
        <f>SUMIFS('Transport-DB'!$J:$J,'Transport-DB'!$D:$D,"="&amp;'Backfill Report'!C31,'Transport-DB'!$C:$C,"&gt;="&amp;'Backfill Report'!$N$4,'Transport-DB'!C:C,"&lt;="&amp;'Backfill Report'!$O$4)</f>
        <v>63</v>
      </c>
      <c r="O31" s="136">
        <f>SUMIFS('Transport-DB'!N:N,'Transport-DB'!$D:$D,"="&amp;'Backfill Report'!C31,'Transport-DB'!$C:$C,"&gt;="&amp;'Backfill Report'!$N$4,'Transport-DB'!C:C,"&lt;="&amp;'Backfill Report'!$O$4)+SUMIFS('Transport-DB'!O:O,'Transport-DB'!$D:$D,"="&amp;'Backfill Report'!C31,'Transport-DB'!$C:$C,"&gt;="&amp;'Backfill Report'!$N$4,'Transport-DB'!C:C,"&lt;="&amp;'Backfill Report'!$O$4)+SUMIFS('Transport-DB'!P:P,'Transport-DB'!$D:$D,"="&amp;'Backfill Report'!C31,'Transport-DB'!$C:$C,"&gt;="&amp;'Backfill Report'!$N$4,'Transport-DB'!C:C,"&lt;="&amp;'Backfill Report'!$O$4)</f>
        <v>743.4</v>
      </c>
      <c r="P31" s="175">
        <f>SUMIFS('Transport-DB'!$J:$J,'Transport-DB'!$D:$D,"="&amp;'Backfill Report'!#REF!,'Transport-DB'!$C:$C,"&gt;="&amp;'Backfill Report'!$P$4,'Transport-DB'!C:C,"&lt;="&amp;'Backfill Report'!$Q$4)</f>
        <v>0</v>
      </c>
      <c r="Q31" s="136">
        <f>SUMIFS('Transport-DB'!N:N,'Transport-DB'!$D:$D,"="&amp;'Backfill Report'!#REF!,'Transport-DB'!$C:$C,"&gt;="&amp;'Backfill Report'!$P$4,'Transport-DB'!C:C,"&lt;="&amp;'Backfill Report'!$Q$4)+SUMIFS('Transport-DB'!O:O,'Transport-DB'!$D:$D,"="&amp;'Backfill Report'!#REF!,'Transport-DB'!$C:$C,"&gt;="&amp;'Backfill Report'!$P$4,'Transport-DB'!C:C,"&lt;="&amp;'Backfill Report'!$Q$4)+SUMIFS('Transport-DB'!P:P,'Transport-DB'!$D:$D,"="&amp;'Backfill Report'!#REF!,'Transport-DB'!$C:$C,"&gt;="&amp;'Backfill Report'!$P$4,'Transport-DB'!C:C,"&lt;="&amp;'Backfill Report'!$Q$4)</f>
        <v>0</v>
      </c>
      <c r="R31" s="175">
        <f>SUMIFS('Transport-DB'!$J:$J,'Transport-DB'!$D:$D,"="&amp;'Backfill Report'!#REF!,'Transport-DB'!$C:$C,"&gt;="&amp;'Backfill Report'!$R$4,'Transport-DB'!C:C,"&lt;="&amp;'Backfill Report'!$S$4)</f>
        <v>0</v>
      </c>
      <c r="S31" s="136">
        <f>SUMIFS('Transport-DB'!N:N,'Transport-DB'!$D:$D,"="&amp;'Backfill Report'!#REF!,'Transport-DB'!$C:$C,"&gt;="&amp;'Backfill Report'!$R$4,'Transport-DB'!C:C,"&lt;="&amp;'Backfill Report'!$S$4)+SUMIFS('Transport-DB'!O:O,'Transport-DB'!$D:$D,"="&amp;'Backfill Report'!#REF!,'Transport-DB'!$C:$C,"&gt;="&amp;'Backfill Report'!$R$4,'Transport-DB'!C:C,"&lt;="&amp;'Backfill Report'!$S$4)+SUMIFS('Transport-DB'!P:P,'Transport-DB'!$D:$D,"="&amp;'Backfill Report'!#REF!,'Transport-DB'!$C:$C,"&gt;="&amp;'Backfill Report'!$R$4,'Transport-DB'!C:C,"&lt;="&amp;'Backfill Report'!$S$4)</f>
        <v>0</v>
      </c>
      <c r="T31" s="175">
        <f>SUMIFS('Transport-DB'!$J:$J,'Transport-DB'!$D:$D,"="&amp;'Backfill Report'!#REF!,'Transport-DB'!$C:$C,"&gt;="&amp;'Backfill Report'!$T$4,'Transport-DB'!C:C,"&lt;="&amp;'Backfill Report'!$U$4)</f>
        <v>0</v>
      </c>
      <c r="U31" s="136">
        <f>SUMIFS('Transport-DB'!N:N,'Transport-DB'!$D:$D,"="&amp;'Backfill Report'!#REF!,'Transport-DB'!$C:$C,"&gt;="&amp;'Backfill Report'!$T$4,'Transport-DB'!C:C,"&lt;="&amp;'Backfill Report'!$U$4)+SUMIFS('Transport-DB'!O:O,'Transport-DB'!$D:$D,"="&amp;'Backfill Report'!#REF!,'Transport-DB'!$C:$C,"&gt;="&amp;'Backfill Report'!$T$4,'Transport-DB'!C:C,"&lt;="&amp;'Backfill Report'!$U$4)+SUMIFS('Transport-DB'!P:P,'Transport-DB'!$D:$D,"="&amp;'Backfill Report'!#REF!,'Transport-DB'!$C:$C,"&gt;="&amp;'Backfill Report'!$T$4,'Transport-DB'!C:C,"&lt;="&amp;'Backfill Report'!$U$4)</f>
        <v>0</v>
      </c>
      <c r="V31" s="175">
        <f>SUMIFS('Transport-DB'!$J:$J,'Transport-DB'!$D:$D,"="&amp;'Backfill Report'!#REF!,'Transport-DB'!$C:$C,"&gt;="&amp;'Backfill Report'!$V$4,'Transport-DB'!C:C,"&lt;="&amp;'Backfill Report'!$W$4)</f>
        <v>0</v>
      </c>
      <c r="W31" s="136">
        <f>SUMIFS('Transport-DB'!N:N,'Transport-DB'!$D:$D,"="&amp;'Backfill Report'!#REF!,'Transport-DB'!$C:$C,"&gt;="&amp;'Backfill Report'!$V$4,'Transport-DB'!C:C,"&lt;="&amp;'Backfill Report'!$W$4)+SUMIFS('Transport-DB'!O:O,'Transport-DB'!$D:$D,"="&amp;'Backfill Report'!#REF!,'Transport-DB'!$C:$C,"&gt;="&amp;'Backfill Report'!$V$4,'Transport-DB'!C:C,"&lt;="&amp;'Backfill Report'!$W$4)+SUMIFS('Transport-DB'!P:P,'Transport-DB'!$D:$D,"="&amp;'Backfill Report'!#REF!,'Transport-DB'!$C:$C,"&gt;="&amp;'Backfill Report'!$V$4,'Transport-DB'!C:C,"&lt;="&amp;'Backfill Report'!$W$4)</f>
        <v>0</v>
      </c>
      <c r="X31" s="175">
        <f>SUMIFS('Transport-DB'!$J:$J,'Transport-DB'!$D:$D,"="&amp;'Backfill Report'!#REF!,'Transport-DB'!$C:$C,"&gt;="&amp;'Backfill Report'!$X$4,'Transport-DB'!C:C,"&lt;="&amp;'Backfill Report'!$Y$4)</f>
        <v>0</v>
      </c>
      <c r="Y31" s="136">
        <f>SUMIFS('Transport-DB'!N:N,'Transport-DB'!$D:$D,"="&amp;'Backfill Report'!#REF!,'Transport-DB'!$C:$C,"&gt;="&amp;'Backfill Report'!$X$4,'Transport-DB'!C:C,"&lt;="&amp;'Backfill Report'!$Y$4)+SUMIFS('Transport-DB'!O:O,'Transport-DB'!$D:$D,"="&amp;'Backfill Report'!#REF!,'Transport-DB'!$C:$C,"&gt;="&amp;'Backfill Report'!$X$4,'Transport-DB'!C:C,"&lt;="&amp;'Backfill Report'!$Y$4)+SUMIFS('Transport-DB'!P:P,'Transport-DB'!$D:$D,"="&amp;'Backfill Report'!#REF!,'Transport-DB'!$C:$C,"&gt;="&amp;'Backfill Report'!$X$4,'Transport-DB'!C:C,"&lt;="&amp;'Backfill Report'!$Y$4)</f>
        <v>0</v>
      </c>
      <c r="Z31" s="175">
        <f>SUMIFS('Transport-DB'!$J:$J,'Transport-DB'!$D:$D,"="&amp;'Backfill Report'!#REF!,'Transport-DB'!$C:$C,"&gt;="&amp;'Backfill Report'!$Z$4,'Transport-DB'!C:C,"&lt;="&amp;'Backfill Report'!$AA$4)</f>
        <v>0</v>
      </c>
      <c r="AA31" s="136">
        <f>SUMIFS('Transport-DB'!N:N,'Transport-DB'!$D:$D,"="&amp;'Backfill Report'!#REF!,'Transport-DB'!$C:$C,"&gt;="&amp;'Backfill Report'!$Z$4,'Transport-DB'!C:C,"&lt;="&amp;'Backfill Report'!$AA$4)+SUMIFS('Transport-DB'!O:O,'Transport-DB'!$D:$D,"="&amp;'Backfill Report'!#REF!,'Transport-DB'!$C:$C,"&gt;="&amp;'Backfill Report'!$Z$4,'Transport-DB'!C:C,"&lt;="&amp;'Backfill Report'!$AA$4)+SUMIFS('Transport-DB'!P:P,'Transport-DB'!$D:$D,"="&amp;'Backfill Report'!#REF!,'Transport-DB'!$C:$C,"&gt;="&amp;'Backfill Report'!$Z$4,'Transport-DB'!C:C,"&lt;="&amp;'Backfill Report'!$AA$4)</f>
        <v>0</v>
      </c>
      <c r="AB31" s="175">
        <f>SUMIFS('Transport-DB'!$J:$J,'Transport-DB'!$D:$D,"="&amp;'Backfill Report'!#REF!,'Transport-DB'!$C:$C,"&gt;="&amp;'Backfill Report'!$AB$4,'Transport-DB'!C:C,"&lt;="&amp;'Backfill Report'!$AC$4)</f>
        <v>0</v>
      </c>
      <c r="AC31" s="136">
        <f>SUMIFS('Transport-DB'!N:N,'Transport-DB'!$D:$D,"="&amp;'Backfill Report'!#REF!,'Transport-DB'!$C:$C,"&gt;="&amp;'Backfill Report'!$AB$4,'Transport-DB'!C:C,"&lt;="&amp;'Backfill Report'!$AC$4)+SUMIFS('Transport-DB'!O:O,'Transport-DB'!$D:$D,"="&amp;'Backfill Report'!#REF!,'Transport-DB'!$C:$C,"&gt;="&amp;'Backfill Report'!$AB$4,'Transport-DB'!C:C,"&lt;="&amp;'Backfill Report'!$AC$4)+SUMIFS('Transport-DB'!P:P,'Transport-DB'!$D:$D,"="&amp;'Backfill Report'!#REF!,'Transport-DB'!$C:$C,"&gt;="&amp;'Backfill Report'!$AB$4,'Transport-DB'!C:C,"&lt;="&amp;'Backfill Report'!$AC$4)</f>
        <v>0</v>
      </c>
      <c r="AD31" s="175">
        <f>SUMIFS('Transport-DB'!$J:$J,'Transport-DB'!$D:$D,"="&amp;'Backfill Report'!#REF!,'Transport-DB'!$C:$C,"&gt;="&amp;'Backfill Report'!$AD$4,'Transport-DB'!C:C,"&lt;="&amp;'Backfill Report'!$AE$4)</f>
        <v>0</v>
      </c>
      <c r="AE31" s="136">
        <f>SUMIFS('Transport-DB'!N:N,'Transport-DB'!$D:$D,"="&amp;'Backfill Report'!#REF!,'Transport-DB'!$C:$C,"&gt;="&amp;'Backfill Report'!$AD$4,'Transport-DB'!C:C,"&lt;="&amp;'Backfill Report'!$AE$4)+SUMIFS('Transport-DB'!O:O,'Transport-DB'!$D:$D,"="&amp;'Backfill Report'!#REF!,'Transport-DB'!$C:$C,"&gt;="&amp;'Backfill Report'!$AD$4,'Transport-DB'!C:C,"&lt;="&amp;'Backfill Report'!$AE$4)+SUMIFS('Transport-DB'!P:P,'Transport-DB'!$D:$D,"="&amp;'Backfill Report'!#REF!,'Transport-DB'!$C:$C,"&gt;="&amp;'Backfill Report'!$AD$4,'Transport-DB'!C:C,"&lt;="&amp;'Backfill Report'!$AE$4)</f>
        <v>0</v>
      </c>
      <c r="AM31" s="97">
        <v>21</v>
      </c>
      <c r="AN31" s="4" t="s">
        <v>263</v>
      </c>
      <c r="AO31" s="97" t="s">
        <v>7</v>
      </c>
      <c r="AP31" s="97" t="s">
        <v>176</v>
      </c>
      <c r="AQ31" s="97">
        <v>643</v>
      </c>
      <c r="AR31" s="97">
        <v>4501</v>
      </c>
    </row>
    <row r="32" spans="1:44" ht="28.5" x14ac:dyDescent="0.45">
      <c r="A32" s="121"/>
      <c r="B32" s="178">
        <v>27</v>
      </c>
      <c r="C32" s="134" t="s">
        <v>128</v>
      </c>
      <c r="D32" s="174" t="str">
        <f>VLOOKUP(C32,'Transport-DB'!S:W,3,FALSE)</f>
        <v>شرکتی</v>
      </c>
      <c r="E32" s="188" t="str">
        <f>VLOOKUP(C32,'Transport-DB'!S:W,2,FALSE)</f>
        <v>تانکر آب</v>
      </c>
      <c r="F32" s="175">
        <f>SUMIFS('Transport-DB'!$J:$J,'Transport-DB'!$D:$D,"="&amp;'Backfill Report'!C32,'Transport-DB'!$C:$C,"&gt;="&amp;'Backfill Report'!$F$4,'Transport-DB'!C:C,"&lt;="&amp;'Backfill Report'!$G$4)</f>
        <v>0</v>
      </c>
      <c r="G32" s="136">
        <f>SUMIFS('Transport-DB'!N:N,'Transport-DB'!$D:$D,"="&amp;'Backfill Report'!C32,'Transport-DB'!$C:$C,"&gt;="&amp;'Backfill Report'!$F$4,'Transport-DB'!C:C,"&lt;="&amp;'Backfill Report'!$G$4)+SUMIFS('Transport-DB'!O:O,'Transport-DB'!$D:$D,"="&amp;'Backfill Report'!C32,'Transport-DB'!$C:$C,"&gt;="&amp;'Backfill Report'!$F$4,'Transport-DB'!C:C,"&lt;="&amp;'Backfill Report'!$G$4)+SUMIFS('Transport-DB'!P:P,'Transport-DB'!$D:$D,"="&amp;'Backfill Report'!C32,'Transport-DB'!$C:$C,"&gt;="&amp;'Backfill Report'!$F$4,'Transport-DB'!C:C,"&lt;="&amp;'Backfill Report'!$G$4)</f>
        <v>0</v>
      </c>
      <c r="H32" s="175">
        <f>SUMIFS('Transport-DB'!$J:$J,'Transport-DB'!$D:$D,"="&amp;'Backfill Report'!C32,'Transport-DB'!$C:$C,"&gt;="&amp;'Backfill Report'!$H$4,'Transport-DB'!C:C,"&lt;="&amp;'Backfill Report'!$I$4)</f>
        <v>0</v>
      </c>
      <c r="I32" s="136">
        <f>SUMIFS('Transport-DB'!N:N,'Transport-DB'!$D:$D,"="&amp;'Backfill Report'!C32,'Transport-DB'!$C:$C,"&gt;="&amp;'Backfill Report'!$H$4,'Transport-DB'!C:C,"&lt;="&amp;'Backfill Report'!$I$4)+SUMIFS('Transport-DB'!O:O,'Transport-DB'!$D:$D,"="&amp;'Backfill Report'!C32,'Transport-DB'!$C:$C,"&gt;="&amp;'Backfill Report'!$H$4,'Transport-DB'!C:C,"&lt;="&amp;'Backfill Report'!$I$4)+SUMIFS('Transport-DB'!P:P,'Transport-DB'!$D:$D,"="&amp;'Backfill Report'!C32,'Transport-DB'!$C:$C,"&gt;="&amp;'Backfill Report'!$H$4,'Transport-DB'!C:C,"&lt;="&amp;'Backfill Report'!$I$4)</f>
        <v>0</v>
      </c>
      <c r="J32" s="175">
        <f>SUMIFS('Transport-DB'!$J:$J,'Transport-DB'!$D:$D,"="&amp;'Backfill Report'!C32,'Transport-DB'!$C:$C,"&gt;="&amp;'Backfill Report'!$J$4,'Transport-DB'!C:C,"&lt;="&amp;'Backfill Report'!$K$4)</f>
        <v>28</v>
      </c>
      <c r="K32" s="136">
        <f>SUMIFS('Transport-DB'!N:N,'Transport-DB'!$D:$D,"="&amp;'Backfill Report'!C32,'Transport-DB'!$C:$C,"&gt;="&amp;'Backfill Report'!$J$4,'Transport-DB'!C:C,"&lt;="&amp;'Backfill Report'!$K$4)+SUMIFS('Transport-DB'!O:O,'Transport-DB'!$D:$D,"="&amp;'Backfill Report'!C32,'Transport-DB'!$C:$C,"&gt;="&amp;'Backfill Report'!$J$4,'Transport-DB'!C:C,"&lt;="&amp;'Backfill Report'!$K$4)+SUMIFS('Transport-DB'!P:P,'Transport-DB'!$D:$D,"="&amp;'Backfill Report'!C32,'Transport-DB'!$C:$C,"&gt;="&amp;'Backfill Report'!$J$4,'Transport-DB'!C:C,"&lt;="&amp;'Backfill Report'!$K$4)</f>
        <v>330.40000000000003</v>
      </c>
      <c r="L32" s="175">
        <f>SUMIFS('Transport-DB'!J:J,'Transport-DB'!D:D,"="&amp;'Backfill Report'!C32,'Transport-DB'!C:C,"&gt;="&amp;'Backfill Report'!$L$4,'Transport-DB'!C:C,"&lt;="&amp;'Backfill Report'!$M$4)</f>
        <v>33</v>
      </c>
      <c r="M32" s="136">
        <f>SUMIFS('Transport-DB'!N:N,'Transport-DB'!$D:$D,"="&amp;'Backfill Report'!C32,'Transport-DB'!$C:$C,"&gt;="&amp;'Backfill Report'!$L$4,'Transport-DB'!C:C,"&lt;="&amp;'Backfill Report'!$M$4)+SUMIFS('Transport-DB'!O:O,'Transport-DB'!$D:$D,"="&amp;'Backfill Report'!C32,'Transport-DB'!$C:$C,"&gt;="&amp;'Backfill Report'!$L$4,'Transport-DB'!C:C,"&lt;="&amp;'Backfill Report'!$M$4)+SUMIFS('Transport-DB'!P:P,'Transport-DB'!$D:$D,"="&amp;'Backfill Report'!C32,'Transport-DB'!$C:$C,"&gt;="&amp;'Backfill Report'!$L$4,'Transport-DB'!C:C,"&lt;="&amp;'Backfill Report'!$M$4)</f>
        <v>389.40000000000003</v>
      </c>
      <c r="N32" s="175">
        <f>SUMIFS('Transport-DB'!$J:$J,'Transport-DB'!$D:$D,"="&amp;'Backfill Report'!C32,'Transport-DB'!$C:$C,"&gt;="&amp;'Backfill Report'!$N$4,'Transport-DB'!C:C,"&lt;="&amp;'Backfill Report'!$O$4)</f>
        <v>83</v>
      </c>
      <c r="O32" s="136">
        <f>SUMIFS('Transport-DB'!N:N,'Transport-DB'!$D:$D,"="&amp;'Backfill Report'!C32,'Transport-DB'!$C:$C,"&gt;="&amp;'Backfill Report'!$N$4,'Transport-DB'!C:C,"&lt;="&amp;'Backfill Report'!$O$4)+SUMIFS('Transport-DB'!O:O,'Transport-DB'!$D:$D,"="&amp;'Backfill Report'!C32,'Transport-DB'!$C:$C,"&gt;="&amp;'Backfill Report'!$N$4,'Transport-DB'!C:C,"&lt;="&amp;'Backfill Report'!$O$4)+SUMIFS('Transport-DB'!P:P,'Transport-DB'!$D:$D,"="&amp;'Backfill Report'!C32,'Transport-DB'!$C:$C,"&gt;="&amp;'Backfill Report'!$N$4,'Transport-DB'!C:C,"&lt;="&amp;'Backfill Report'!$O$4)</f>
        <v>979.40000000000009</v>
      </c>
      <c r="P32" s="175">
        <f>SUMIFS('Transport-DB'!$J:$J,'Transport-DB'!$D:$D,"="&amp;'Backfill Report'!C32,'Transport-DB'!$C:$C,"&gt;="&amp;'Backfill Report'!$P$4,'Transport-DB'!C:C,"&lt;="&amp;'Backfill Report'!$Q$4)</f>
        <v>84</v>
      </c>
      <c r="Q32" s="136">
        <f>SUMIFS('Transport-DB'!N:N,'Transport-DB'!$D:$D,"="&amp;'Backfill Report'!C32,'Transport-DB'!$C:$C,"&gt;="&amp;'Backfill Report'!$P$4,'Transport-DB'!C:C,"&lt;="&amp;'Backfill Report'!$Q$4)+SUMIFS('Transport-DB'!O:O,'Transport-DB'!$D:$D,"="&amp;'Backfill Report'!C32,'Transport-DB'!$C:$C,"&gt;="&amp;'Backfill Report'!$P$4,'Transport-DB'!C:C,"&lt;="&amp;'Backfill Report'!$Q$4)+SUMIFS('Transport-DB'!P:P,'Transport-DB'!$D:$D,"="&amp;'Backfill Report'!C32,'Transport-DB'!$C:$C,"&gt;="&amp;'Backfill Report'!$P$4,'Transport-DB'!C:C,"&lt;="&amp;'Backfill Report'!$Q$4)</f>
        <v>991.2</v>
      </c>
      <c r="R32" s="175">
        <f>SUMIFS('Transport-DB'!$J:$J,'Transport-DB'!$D:$D,"="&amp;'Backfill Report'!C32,'Transport-DB'!$C:$C,"&gt;="&amp;'Backfill Report'!$R$4,'Transport-DB'!C:C,"&lt;="&amp;'Backfill Report'!$S$4)</f>
        <v>82</v>
      </c>
      <c r="S32" s="136">
        <f>SUMIFS('Transport-DB'!N:N,'Transport-DB'!$D:$D,"="&amp;'Backfill Report'!C32,'Transport-DB'!$C:$C,"&gt;="&amp;'Backfill Report'!$R$4,'Transport-DB'!C:C,"&lt;="&amp;'Backfill Report'!$S$4)+SUMIFS('Transport-DB'!O:O,'Transport-DB'!$D:$D,"="&amp;'Backfill Report'!C32,'Transport-DB'!$C:$C,"&gt;="&amp;'Backfill Report'!$R$4,'Transport-DB'!C:C,"&lt;="&amp;'Backfill Report'!$S$4)+SUMIFS('Transport-DB'!P:P,'Transport-DB'!$D:$D,"="&amp;'Backfill Report'!C32,'Transport-DB'!$C:$C,"&gt;="&amp;'Backfill Report'!$R$4,'Transport-DB'!C:C,"&lt;="&amp;'Backfill Report'!$S$4)</f>
        <v>967.60000000000014</v>
      </c>
      <c r="T32" s="175">
        <f>SUMIFS('Transport-DB'!$J:$J,'Transport-DB'!$D:$D,"="&amp;'Backfill Report'!C32,'Transport-DB'!$C:$C,"&gt;="&amp;'Backfill Report'!$T$4,'Transport-DB'!C:C,"&lt;="&amp;'Backfill Report'!$U$4)</f>
        <v>53</v>
      </c>
      <c r="U32" s="136">
        <f>SUMIFS('Transport-DB'!N:N,'Transport-DB'!$D:$D,"="&amp;'Backfill Report'!C32,'Transport-DB'!$C:$C,"&gt;="&amp;'Backfill Report'!$T$4,'Transport-DB'!C:C,"&lt;="&amp;'Backfill Report'!$U$4)+SUMIFS('Transport-DB'!O:O,'Transport-DB'!$D:$D,"="&amp;'Backfill Report'!C32,'Transport-DB'!$C:$C,"&gt;="&amp;'Backfill Report'!$T$4,'Transport-DB'!C:C,"&lt;="&amp;'Backfill Report'!$U$4)+SUMIFS('Transport-DB'!P:P,'Transport-DB'!$D:$D,"="&amp;'Backfill Report'!C32,'Transport-DB'!$C:$C,"&gt;="&amp;'Backfill Report'!$T$4,'Transport-DB'!C:C,"&lt;="&amp;'Backfill Report'!$U$4)</f>
        <v>625.4000000000002</v>
      </c>
      <c r="V32" s="175">
        <f>SUMIFS('Transport-DB'!$J:$J,'Transport-DB'!$D:$D,"="&amp;'Backfill Report'!C32,'Transport-DB'!$C:$C,"&gt;="&amp;'Backfill Report'!$V$4,'Transport-DB'!C:C,"&lt;="&amp;'Backfill Report'!$W$4)</f>
        <v>58</v>
      </c>
      <c r="W32" s="136">
        <f>SUMIFS('Transport-DB'!N:N,'Transport-DB'!$D:$D,"="&amp;'Backfill Report'!C32,'Transport-DB'!$C:$C,"&gt;="&amp;'Backfill Report'!$V$4,'Transport-DB'!C:C,"&lt;="&amp;'Backfill Report'!$W$4)+SUMIFS('Transport-DB'!O:O,'Transport-DB'!$D:$D,"="&amp;'Backfill Report'!C32,'Transport-DB'!$C:$C,"&gt;="&amp;'Backfill Report'!$V$4,'Transport-DB'!C:C,"&lt;="&amp;'Backfill Report'!$W$4)+SUMIFS('Transport-DB'!P:P,'Transport-DB'!$D:$D,"="&amp;'Backfill Report'!C32,'Transport-DB'!$C:$C,"&gt;="&amp;'Backfill Report'!$V$4,'Transport-DB'!C:C,"&lt;="&amp;'Backfill Report'!$W$4)</f>
        <v>684.40000000000009</v>
      </c>
      <c r="X32" s="175">
        <f>SUMIFS('Transport-DB'!$J:$J,'Transport-DB'!$D:$D,"="&amp;'Backfill Report'!C32,'Transport-DB'!$C:$C,"&gt;="&amp;'Backfill Report'!$X$4,'Transport-DB'!C:C,"&lt;="&amp;'Backfill Report'!$Y$4)</f>
        <v>0</v>
      </c>
      <c r="Y32" s="136">
        <f>SUMIFS('Transport-DB'!N:N,'Transport-DB'!$D:$D,"="&amp;'Backfill Report'!C32,'Transport-DB'!$C:$C,"&gt;="&amp;'Backfill Report'!$X$4,'Transport-DB'!C:C,"&lt;="&amp;'Backfill Report'!$Y$4)+SUMIFS('Transport-DB'!O:O,'Transport-DB'!$D:$D,"="&amp;'Backfill Report'!C32,'Transport-DB'!$C:$C,"&gt;="&amp;'Backfill Report'!$X$4,'Transport-DB'!C:C,"&lt;="&amp;'Backfill Report'!$Y$4)+SUMIFS('Transport-DB'!P:P,'Transport-DB'!$D:$D,"="&amp;'Backfill Report'!C32,'Transport-DB'!$C:$C,"&gt;="&amp;'Backfill Report'!$X$4,'Transport-DB'!C:C,"&lt;="&amp;'Backfill Report'!$Y$4)</f>
        <v>0</v>
      </c>
      <c r="Z32" s="175">
        <f>SUMIFS('Transport-DB'!$J:$J,'Transport-DB'!$D:$D,"="&amp;'Backfill Report'!C32,'Transport-DB'!$C:$C,"&gt;="&amp;'Backfill Report'!$Z$4,'Transport-DB'!C:C,"&lt;="&amp;'Backfill Report'!$AA$4)</f>
        <v>0</v>
      </c>
      <c r="AA32" s="136">
        <f>SUMIFS('Transport-DB'!N:N,'Transport-DB'!$D:$D,"="&amp;'Backfill Report'!C32,'Transport-DB'!$C:$C,"&gt;="&amp;'Backfill Report'!$Z$4,'Transport-DB'!C:C,"&lt;="&amp;'Backfill Report'!$AA$4)+SUMIFS('Transport-DB'!O:O,'Transport-DB'!$D:$D,"="&amp;'Backfill Report'!C32,'Transport-DB'!$C:$C,"&gt;="&amp;'Backfill Report'!$Z$4,'Transport-DB'!C:C,"&lt;="&amp;'Backfill Report'!$AA$4)+SUMIFS('Transport-DB'!P:P,'Transport-DB'!$D:$D,"="&amp;'Backfill Report'!C32,'Transport-DB'!$C:$C,"&gt;="&amp;'Backfill Report'!$Z$4,'Transport-DB'!C:C,"&lt;="&amp;'Backfill Report'!$AA$4)</f>
        <v>0</v>
      </c>
      <c r="AB32" s="175">
        <f>SUMIFS('Transport-DB'!$J:$J,'Transport-DB'!$D:$D,"="&amp;'Backfill Report'!C32,'Transport-DB'!$C:$C,"&gt;="&amp;'Backfill Report'!$AB$4,'Transport-DB'!C:C,"&lt;="&amp;'Backfill Report'!$AC$4)</f>
        <v>0</v>
      </c>
      <c r="AC32" s="136">
        <f>SUMIFS('Transport-DB'!N:N,'Transport-DB'!$D:$D,"="&amp;'Backfill Report'!C32,'Transport-DB'!$C:$C,"&gt;="&amp;'Backfill Report'!$AB$4,'Transport-DB'!C:C,"&lt;="&amp;'Backfill Report'!$AC$4)+SUMIFS('Transport-DB'!O:O,'Transport-DB'!$D:$D,"="&amp;'Backfill Report'!C32,'Transport-DB'!$C:$C,"&gt;="&amp;'Backfill Report'!$AB$4,'Transport-DB'!C:C,"&lt;="&amp;'Backfill Report'!$AC$4)+SUMIFS('Transport-DB'!P:P,'Transport-DB'!$D:$D,"="&amp;'Backfill Report'!C32,'Transport-DB'!$C:$C,"&gt;="&amp;'Backfill Report'!$AB$4,'Transport-DB'!C:C,"&lt;="&amp;'Backfill Report'!$AC$4)</f>
        <v>0</v>
      </c>
      <c r="AD32" s="175">
        <f>SUMIFS('Transport-DB'!$J:$J,'Transport-DB'!$D:$D,"="&amp;'Backfill Report'!C32,'Transport-DB'!$C:$C,"&gt;="&amp;'Backfill Report'!$AD$4,'Transport-DB'!C:C,"&lt;="&amp;'Backfill Report'!$AE$4)</f>
        <v>0</v>
      </c>
      <c r="AE32" s="136">
        <f>SUMIFS('Transport-DB'!N:N,'Transport-DB'!$D:$D,"="&amp;'Backfill Report'!C32,'Transport-DB'!$C:$C,"&gt;="&amp;'Backfill Report'!$AD$4,'Transport-DB'!C:C,"&lt;="&amp;'Backfill Report'!$AE$4)+SUMIFS('Transport-DB'!O:O,'Transport-DB'!$D:$D,"="&amp;'Backfill Report'!C32,'Transport-DB'!$C:$C,"&gt;="&amp;'Backfill Report'!$AD$4,'Transport-DB'!C:C,"&lt;="&amp;'Backfill Report'!$AE$4)+SUMIFS('Transport-DB'!P:P,'Transport-DB'!$D:$D,"="&amp;'Backfill Report'!C32,'Transport-DB'!$C:$C,"&gt;="&amp;'Backfill Report'!$AD$4,'Transport-DB'!C:C,"&lt;="&amp;'Backfill Report'!$AE$4)</f>
        <v>0</v>
      </c>
      <c r="AJ32" s="201" t="s">
        <v>128</v>
      </c>
      <c r="AM32" s="97">
        <v>22</v>
      </c>
      <c r="AN32" s="4" t="s">
        <v>261</v>
      </c>
      <c r="AO32" s="97" t="s">
        <v>7</v>
      </c>
      <c r="AP32" s="97" t="s">
        <v>269</v>
      </c>
      <c r="AQ32" s="97">
        <v>551</v>
      </c>
      <c r="AR32" s="97">
        <v>2755</v>
      </c>
    </row>
    <row r="33" spans="1:44" ht="28.5" x14ac:dyDescent="0.45">
      <c r="A33" s="121"/>
      <c r="B33" s="178">
        <v>28</v>
      </c>
      <c r="C33" s="134" t="s">
        <v>158</v>
      </c>
      <c r="D33" s="174" t="str">
        <f>VLOOKUP(C33,'Transport-DB'!S:W,3,FALSE)</f>
        <v>جواد رضاپور</v>
      </c>
      <c r="E33" s="188" t="str">
        <f>VLOOKUP(C33,'Transport-DB'!S:W,2,FALSE)</f>
        <v>تانکر آب</v>
      </c>
      <c r="F33" s="175"/>
      <c r="G33" s="136"/>
      <c r="H33" s="175"/>
      <c r="I33" s="136"/>
      <c r="J33" s="175"/>
      <c r="K33" s="136"/>
      <c r="L33" s="175"/>
      <c r="M33" s="136"/>
      <c r="N33" s="175">
        <f>SUMIFS('Transport-DB'!$J:$J,'Transport-DB'!$D:$D,"="&amp;'Backfill Report'!C33,'Transport-DB'!$C:$C,"&gt;="&amp;'Backfill Report'!$N$4,'Transport-DB'!C:C,"&lt;="&amp;'Backfill Report'!$O$4)</f>
        <v>95</v>
      </c>
      <c r="O33" s="136">
        <f>SUMIFS('Transport-DB'!N:N,'Transport-DB'!$D:$D,"="&amp;'Backfill Report'!C33,'Transport-DB'!$C:$C,"&gt;="&amp;'Backfill Report'!$N$4,'Transport-DB'!C:C,"&lt;="&amp;'Backfill Report'!$O$4)+SUMIFS('Transport-DB'!O:O,'Transport-DB'!$D:$D,"="&amp;'Backfill Report'!C33,'Transport-DB'!$C:$C,"&gt;="&amp;'Backfill Report'!$N$4,'Transport-DB'!C:C,"&lt;="&amp;'Backfill Report'!$O$4)+SUMIFS('Transport-DB'!P:P,'Transport-DB'!$D:$D,"="&amp;'Backfill Report'!C33,'Transport-DB'!$C:$C,"&gt;="&amp;'Backfill Report'!$N$4,'Transport-DB'!C:C,"&lt;="&amp;'Backfill Report'!$O$4)</f>
        <v>950</v>
      </c>
      <c r="P33" s="175">
        <f>SUMIFS('Transport-DB'!$J:$J,'Transport-DB'!$D:$D,"="&amp;'Backfill Report'!C33,'Transport-DB'!$C:$C,"&gt;="&amp;'Backfill Report'!$P$4,'Transport-DB'!C:C,"&lt;="&amp;'Backfill Report'!$Q$4)</f>
        <v>64</v>
      </c>
      <c r="Q33" s="136">
        <f>SUMIFS('Transport-DB'!N:N,'Transport-DB'!$D:$D,"="&amp;'Backfill Report'!C33,'Transport-DB'!$C:$C,"&gt;="&amp;'Backfill Report'!$P$4,'Transport-DB'!C:C,"&lt;="&amp;'Backfill Report'!$Q$4)+SUMIFS('Transport-DB'!O:O,'Transport-DB'!$D:$D,"="&amp;'Backfill Report'!C33,'Transport-DB'!$C:$C,"&gt;="&amp;'Backfill Report'!$P$4,'Transport-DB'!C:C,"&lt;="&amp;'Backfill Report'!$Q$4)+SUMIFS('Transport-DB'!P:P,'Transport-DB'!$D:$D,"="&amp;'Backfill Report'!C33,'Transport-DB'!$C:$C,"&gt;="&amp;'Backfill Report'!$P$4,'Transport-DB'!C:C,"&lt;="&amp;'Backfill Report'!$Q$4)</f>
        <v>640</v>
      </c>
      <c r="R33" s="175">
        <f>SUMIFS('Transport-DB'!$J:$J,'Transport-DB'!$D:$D,"="&amp;'Backfill Report'!C33,'Transport-DB'!$C:$C,"&gt;="&amp;'Backfill Report'!$R$4,'Transport-DB'!C:C,"&lt;="&amp;'Backfill Report'!$S$4)</f>
        <v>0</v>
      </c>
      <c r="S33" s="136">
        <f>SUMIFS('Transport-DB'!N:N,'Transport-DB'!$D:$D,"="&amp;'Backfill Report'!C33,'Transport-DB'!$C:$C,"&gt;="&amp;'Backfill Report'!$R$4,'Transport-DB'!C:C,"&lt;="&amp;'Backfill Report'!$S$4)+SUMIFS('Transport-DB'!O:O,'Transport-DB'!$D:$D,"="&amp;'Backfill Report'!C33,'Transport-DB'!$C:$C,"&gt;="&amp;'Backfill Report'!$R$4,'Transport-DB'!C:C,"&lt;="&amp;'Backfill Report'!$S$4)+SUMIFS('Transport-DB'!P:P,'Transport-DB'!$D:$D,"="&amp;'Backfill Report'!C33,'Transport-DB'!$C:$C,"&gt;="&amp;'Backfill Report'!$R$4,'Transport-DB'!C:C,"&lt;="&amp;'Backfill Report'!$S$4)</f>
        <v>0</v>
      </c>
      <c r="T33" s="175"/>
      <c r="U33" s="136"/>
      <c r="V33" s="175"/>
      <c r="W33" s="136"/>
      <c r="X33" s="175"/>
      <c r="Y33" s="136"/>
      <c r="Z33" s="175"/>
      <c r="AA33" s="136"/>
      <c r="AB33" s="175"/>
      <c r="AC33" s="136"/>
      <c r="AD33" s="175"/>
      <c r="AE33" s="136"/>
      <c r="AJ33" s="258"/>
      <c r="AM33" s="12"/>
      <c r="AN33" s="2"/>
      <c r="AO33" s="12"/>
      <c r="AP33" s="12"/>
      <c r="AQ33" s="12"/>
      <c r="AR33" s="12"/>
    </row>
    <row r="34" spans="1:44" ht="28.5" x14ac:dyDescent="0.45">
      <c r="A34" s="121"/>
      <c r="B34" s="178">
        <v>29</v>
      </c>
      <c r="C34" s="134" t="s">
        <v>254</v>
      </c>
      <c r="D34" s="174" t="str">
        <f>VLOOKUP(C34,'Transport-DB'!S:W,3,FALSE)</f>
        <v>محمدپور</v>
      </c>
      <c r="E34" s="188" t="str">
        <f>VLOOKUP(C34,'Transport-DB'!S:W,2,FALSE)</f>
        <v>تانکر آب</v>
      </c>
      <c r="F34" s="175"/>
      <c r="G34" s="136"/>
      <c r="H34" s="175"/>
      <c r="I34" s="136"/>
      <c r="J34" s="175"/>
      <c r="K34" s="136"/>
      <c r="L34" s="175"/>
      <c r="M34" s="136"/>
      <c r="N34" s="175">
        <f>SUMIFS('Transport-DB'!$J:$J,'Transport-DB'!$D:$D,"="&amp;'Backfill Report'!C34,'Transport-DB'!$C:$C,"&gt;="&amp;'Backfill Report'!$N$4,'Transport-DB'!C:C,"&lt;="&amp;'Backfill Report'!$O$4)</f>
        <v>52</v>
      </c>
      <c r="O34" s="136">
        <f>SUMIFS('Transport-DB'!N:N,'Transport-DB'!$D:$D,"="&amp;'Backfill Report'!C34,'Transport-DB'!$C:$C,"&gt;="&amp;'Backfill Report'!$N$4,'Transport-DB'!C:C,"&lt;="&amp;'Backfill Report'!$O$4)+SUMIFS('Transport-DB'!O:O,'Transport-DB'!$D:$D,"="&amp;'Backfill Report'!C34,'Transport-DB'!$C:$C,"&gt;="&amp;'Backfill Report'!$N$4,'Transport-DB'!C:C,"&lt;="&amp;'Backfill Report'!$O$4)+SUMIFS('Transport-DB'!P:P,'Transport-DB'!$D:$D,"="&amp;'Backfill Report'!C34,'Transport-DB'!$C:$C,"&gt;="&amp;'Backfill Report'!$N$4,'Transport-DB'!C:C,"&lt;="&amp;'Backfill Report'!$O$4)</f>
        <v>520</v>
      </c>
      <c r="P34" s="175">
        <f>SUMIFS('Transport-DB'!$J:$J,'Transport-DB'!$D:$D,"="&amp;'Backfill Report'!C34,'Transport-DB'!$C:$C,"&gt;="&amp;'Backfill Report'!$P$4,'Transport-DB'!C:C,"&lt;="&amp;'Backfill Report'!$Q$4)</f>
        <v>102</v>
      </c>
      <c r="Q34" s="136">
        <f>SUMIFS('Transport-DB'!N:N,'Transport-DB'!$D:$D,"="&amp;'Backfill Report'!C34,'Transport-DB'!$C:$C,"&gt;="&amp;'Backfill Report'!$P$4,'Transport-DB'!C:C,"&lt;="&amp;'Backfill Report'!$Q$4)+SUMIFS('Transport-DB'!O:O,'Transport-DB'!$D:$D,"="&amp;'Backfill Report'!C34,'Transport-DB'!$C:$C,"&gt;="&amp;'Backfill Report'!$P$4,'Transport-DB'!C:C,"&lt;="&amp;'Backfill Report'!$Q$4)+SUMIFS('Transport-DB'!P:P,'Transport-DB'!$D:$D,"="&amp;'Backfill Report'!C34,'Transport-DB'!$C:$C,"&gt;="&amp;'Backfill Report'!$P$4,'Transport-DB'!C:C,"&lt;="&amp;'Backfill Report'!$Q$4)</f>
        <v>890</v>
      </c>
      <c r="R34" s="175">
        <f>SUMIFS('Transport-DB'!$J:$J,'Transport-DB'!$D:$D,"="&amp;'Backfill Report'!C34,'Transport-DB'!$C:$C,"&gt;="&amp;'Backfill Report'!$R$4,'Transport-DB'!C:C,"&lt;="&amp;'Backfill Report'!$S$4)</f>
        <v>101</v>
      </c>
      <c r="S34" s="136">
        <f>SUMIFS('Transport-DB'!N:N,'Transport-DB'!$D:$D,"="&amp;'Backfill Report'!C34,'Transport-DB'!$C:$C,"&gt;="&amp;'Backfill Report'!$R$4,'Transport-DB'!C:C,"&lt;="&amp;'Backfill Report'!$S$4)+SUMIFS('Transport-DB'!O:O,'Transport-DB'!$D:$D,"="&amp;'Backfill Report'!C34,'Transport-DB'!$C:$C,"&gt;="&amp;'Backfill Report'!$R$4,'Transport-DB'!C:C,"&lt;="&amp;'Backfill Report'!$S$4)+SUMIFS('Transport-DB'!P:P,'Transport-DB'!$D:$D,"="&amp;'Backfill Report'!C34,'Transport-DB'!$C:$C,"&gt;="&amp;'Backfill Report'!$R$4,'Transport-DB'!C:C,"&lt;="&amp;'Backfill Report'!$S$4)</f>
        <v>1010</v>
      </c>
      <c r="T34" s="175"/>
      <c r="U34" s="136"/>
      <c r="V34" s="175"/>
      <c r="W34" s="136"/>
      <c r="X34" s="175"/>
      <c r="Y34" s="136"/>
      <c r="Z34" s="175"/>
      <c r="AA34" s="136"/>
      <c r="AB34" s="175"/>
      <c r="AC34" s="136"/>
      <c r="AD34" s="175"/>
      <c r="AE34" s="136"/>
      <c r="AJ34" s="258"/>
      <c r="AM34" s="12"/>
      <c r="AN34" s="2"/>
      <c r="AO34" s="12"/>
      <c r="AP34" s="12"/>
      <c r="AQ34" s="12"/>
      <c r="AR34" s="12"/>
    </row>
    <row r="35" spans="1:44" ht="28.5" x14ac:dyDescent="0.45">
      <c r="A35" s="121"/>
      <c r="B35" s="178">
        <v>30</v>
      </c>
      <c r="C35" s="134" t="s">
        <v>171</v>
      </c>
      <c r="D35" s="174" t="str">
        <f>VLOOKUP(C35,'Transport-DB'!S:W,3,FALSE)</f>
        <v>محمدپور</v>
      </c>
      <c r="E35" s="188" t="str">
        <f>VLOOKUP(C35,'Transport-DB'!S:W,2,FALSE)</f>
        <v>تانکر آب</v>
      </c>
      <c r="F35" s="175">
        <f>SUMIFS('Transport-DB'!$J:$J,'Transport-DB'!$D:$D,"="&amp;'Backfill Report'!C35,'Transport-DB'!$C:$C,"&gt;="&amp;'Backfill Report'!$F$4,'Transport-DB'!C:C,"&lt;="&amp;'Backfill Report'!$G$4)</f>
        <v>0</v>
      </c>
      <c r="G35" s="136">
        <f>SUMIFS('Transport-DB'!N:N,'Transport-DB'!$D:$D,"="&amp;'Backfill Report'!C35,'Transport-DB'!$C:$C,"&gt;="&amp;'Backfill Report'!$F$4,'Transport-DB'!C:C,"&lt;="&amp;'Backfill Report'!$G$4)+SUMIFS('Transport-DB'!O:O,'Transport-DB'!$D:$D,"="&amp;'Backfill Report'!C35,'Transport-DB'!$C:$C,"&gt;="&amp;'Backfill Report'!$F$4,'Transport-DB'!C:C,"&lt;="&amp;'Backfill Report'!$G$4)+SUMIFS('Transport-DB'!P:P,'Transport-DB'!$D:$D,"="&amp;'Backfill Report'!C35,'Transport-DB'!$C:$C,"&gt;="&amp;'Backfill Report'!$F$4,'Transport-DB'!C:C,"&lt;="&amp;'Backfill Report'!$G$4)</f>
        <v>0</v>
      </c>
      <c r="H35" s="175">
        <f>SUMIFS('Transport-DB'!$J:$J,'Transport-DB'!$D:$D,"="&amp;'Backfill Report'!C35,'Transport-DB'!$C:$C,"&gt;="&amp;'Backfill Report'!$H$4,'Transport-DB'!C:C,"&lt;="&amp;'Backfill Report'!$I$4)</f>
        <v>0</v>
      </c>
      <c r="I35" s="136">
        <f>SUMIFS('Transport-DB'!N:N,'Transport-DB'!$D:$D,"="&amp;'Backfill Report'!C35,'Transport-DB'!$C:$C,"&gt;="&amp;'Backfill Report'!$H$4,'Transport-DB'!C:C,"&lt;="&amp;'Backfill Report'!$I$4)+SUMIFS('Transport-DB'!O:O,'Transport-DB'!$D:$D,"="&amp;'Backfill Report'!C35,'Transport-DB'!$C:$C,"&gt;="&amp;'Backfill Report'!$H$4,'Transport-DB'!C:C,"&lt;="&amp;'Backfill Report'!$I$4)+SUMIFS('Transport-DB'!P:P,'Transport-DB'!$D:$D,"="&amp;'Backfill Report'!C35,'Transport-DB'!$C:$C,"&gt;="&amp;'Backfill Report'!$H$4,'Transport-DB'!C:C,"&lt;="&amp;'Backfill Report'!$I$4)</f>
        <v>0</v>
      </c>
      <c r="J35" s="175">
        <f>SUMIFS('Transport-DB'!$J:$J,'Transport-DB'!$D:$D,"="&amp;'Backfill Report'!C35,'Transport-DB'!$C:$C,"&gt;="&amp;'Backfill Report'!$J$4,'Transport-DB'!C:C,"&lt;="&amp;'Backfill Report'!$K$4)</f>
        <v>0</v>
      </c>
      <c r="K35" s="136">
        <f>SUMIFS('Transport-DB'!N:N,'Transport-DB'!$D:$D,"="&amp;'Backfill Report'!C35,'Transport-DB'!$C:$C,"&gt;="&amp;'Backfill Report'!$J$4,'Transport-DB'!C:C,"&lt;="&amp;'Backfill Report'!$K$4)+SUMIFS('Transport-DB'!O:O,'Transport-DB'!$D:$D,"="&amp;'Backfill Report'!C35,'Transport-DB'!$C:$C,"&gt;="&amp;'Backfill Report'!$J$4,'Transport-DB'!C:C,"&lt;="&amp;'Backfill Report'!$K$4)+SUMIFS('Transport-DB'!P:P,'Transport-DB'!$D:$D,"="&amp;'Backfill Report'!C35,'Transport-DB'!$C:$C,"&gt;="&amp;'Backfill Report'!$J$4,'Transport-DB'!C:C,"&lt;="&amp;'Backfill Report'!$K$4)</f>
        <v>0</v>
      </c>
      <c r="L35" s="175">
        <f>SUMIFS('Transport-DB'!J:J,'Transport-DB'!D:D,"="&amp;'Backfill Report'!C35,'Transport-DB'!C:C,"&gt;="&amp;'Backfill Report'!$L$4,'Transport-DB'!C:C,"&lt;="&amp;'Backfill Report'!$M$4)</f>
        <v>67</v>
      </c>
      <c r="M35" s="136">
        <f>SUMIFS('Transport-DB'!N:N,'Transport-DB'!$D:$D,"="&amp;'Backfill Report'!C35,'Transport-DB'!$C:$C,"&gt;="&amp;'Backfill Report'!$L$4,'Transport-DB'!C:C,"&lt;="&amp;'Backfill Report'!$M$4)+SUMIFS('Transport-DB'!O:O,'Transport-DB'!$D:$D,"="&amp;'Backfill Report'!C35,'Transport-DB'!$C:$C,"&gt;="&amp;'Backfill Report'!$L$4,'Transport-DB'!C:C,"&lt;="&amp;'Backfill Report'!$M$4)+SUMIFS('Transport-DB'!P:P,'Transport-DB'!$D:$D,"="&amp;'Backfill Report'!C35,'Transport-DB'!$C:$C,"&gt;="&amp;'Backfill Report'!$L$4,'Transport-DB'!C:C,"&lt;="&amp;'Backfill Report'!$M$4)</f>
        <v>750.4</v>
      </c>
      <c r="N35" s="175">
        <f>SUMIFS('Transport-DB'!$J:$J,'Transport-DB'!$D:$D,"="&amp;'Backfill Report'!C35,'Transport-DB'!$C:$C,"&gt;="&amp;'Backfill Report'!$N$4,'Transport-DB'!C:C,"&lt;="&amp;'Backfill Report'!$O$4)</f>
        <v>134</v>
      </c>
      <c r="O35" s="136">
        <f>SUMIFS('Transport-DB'!N:N,'Transport-DB'!$D:$D,"="&amp;'Backfill Report'!C35,'Transport-DB'!$C:$C,"&gt;="&amp;'Backfill Report'!$N$4,'Transport-DB'!C:C,"&lt;="&amp;'Backfill Report'!$O$4)+SUMIFS('Transport-DB'!O:O,'Transport-DB'!$D:$D,"="&amp;'Backfill Report'!C35,'Transport-DB'!$C:$C,"&gt;="&amp;'Backfill Report'!$N$4,'Transport-DB'!C:C,"&lt;="&amp;'Backfill Report'!$O$4)+SUMIFS('Transport-DB'!P:P,'Transport-DB'!$D:$D,"="&amp;'Backfill Report'!C35,'Transport-DB'!$C:$C,"&gt;="&amp;'Backfill Report'!$N$4,'Transport-DB'!C:C,"&lt;="&amp;'Backfill Report'!$O$4)</f>
        <v>1500.7999999999997</v>
      </c>
      <c r="P35" s="175">
        <f>SUMIFS('Transport-DB'!$J:$J,'Transport-DB'!$D:$D,"="&amp;'Backfill Report'!C35,'Transport-DB'!$C:$C,"&gt;="&amp;'Backfill Report'!$P$4,'Transport-DB'!C:C,"&lt;="&amp;'Backfill Report'!$Q$4)</f>
        <v>128</v>
      </c>
      <c r="Q35" s="136">
        <f>SUMIFS('Transport-DB'!N:N,'Transport-DB'!$D:$D,"="&amp;'Backfill Report'!C35,'Transport-DB'!$C:$C,"&gt;="&amp;'Backfill Report'!$P$4,'Transport-DB'!C:C,"&lt;="&amp;'Backfill Report'!$Q$4)+SUMIFS('Transport-DB'!O:O,'Transport-DB'!$D:$D,"="&amp;'Backfill Report'!C35,'Transport-DB'!$C:$C,"&gt;="&amp;'Backfill Report'!$P$4,'Transport-DB'!C:C,"&lt;="&amp;'Backfill Report'!$Q$4)+SUMIFS('Transport-DB'!P:P,'Transport-DB'!$D:$D,"="&amp;'Backfill Report'!C35,'Transport-DB'!$C:$C,"&gt;="&amp;'Backfill Report'!$P$4,'Transport-DB'!C:C,"&lt;="&amp;'Backfill Report'!$Q$4)</f>
        <v>1433.6</v>
      </c>
      <c r="R35" s="175">
        <f>SUMIFS('Transport-DB'!$J:$J,'Transport-DB'!$D:$D,"="&amp;'Backfill Report'!C35,'Transport-DB'!$C:$C,"&gt;="&amp;'Backfill Report'!$R$4,'Transport-DB'!C:C,"&lt;="&amp;'Backfill Report'!$S$4)</f>
        <v>106</v>
      </c>
      <c r="S35" s="136">
        <f>SUMIFS('Transport-DB'!N:N,'Transport-DB'!$D:$D,"="&amp;'Backfill Report'!C35,'Transport-DB'!$C:$C,"&gt;="&amp;'Backfill Report'!$R$4,'Transport-DB'!C:C,"&lt;="&amp;'Backfill Report'!$S$4)+SUMIFS('Transport-DB'!O:O,'Transport-DB'!$D:$D,"="&amp;'Backfill Report'!C35,'Transport-DB'!$C:$C,"&gt;="&amp;'Backfill Report'!$R$4,'Transport-DB'!C:C,"&lt;="&amp;'Backfill Report'!$S$4)+SUMIFS('Transport-DB'!P:P,'Transport-DB'!$D:$D,"="&amp;'Backfill Report'!C35,'Transport-DB'!$C:$C,"&gt;="&amp;'Backfill Report'!$R$4,'Transport-DB'!C:C,"&lt;="&amp;'Backfill Report'!$S$4)</f>
        <v>1187.2</v>
      </c>
      <c r="T35" s="175">
        <f>SUMIFS('Transport-DB'!$J:$J,'Transport-DB'!$D:$D,"="&amp;'Backfill Report'!C35,'Transport-DB'!$C:$C,"&gt;="&amp;'Backfill Report'!$T$4,'Transport-DB'!C:C,"&lt;="&amp;'Backfill Report'!$U$4)</f>
        <v>8</v>
      </c>
      <c r="U35" s="136">
        <f>SUMIFS('Transport-DB'!N:N,'Transport-DB'!$D:$D,"="&amp;'Backfill Report'!C35,'Transport-DB'!$C:$C,"&gt;="&amp;'Backfill Report'!$T$4,'Transport-DB'!C:C,"&lt;="&amp;'Backfill Report'!$U$4)+SUMIFS('Transport-DB'!O:O,'Transport-DB'!$D:$D,"="&amp;'Backfill Report'!C35,'Transport-DB'!$C:$C,"&gt;="&amp;'Backfill Report'!$T$4,'Transport-DB'!C:C,"&lt;="&amp;'Backfill Report'!$U$4)+SUMIFS('Transport-DB'!P:P,'Transport-DB'!$D:$D,"="&amp;'Backfill Report'!C35,'Transport-DB'!$C:$C,"&gt;="&amp;'Backfill Report'!$T$4,'Transport-DB'!C:C,"&lt;="&amp;'Backfill Report'!$U$4)</f>
        <v>89.6</v>
      </c>
      <c r="V35" s="175">
        <f>SUMIFS('Transport-DB'!$J:$J,'Transport-DB'!$D:$D,"="&amp;'Backfill Report'!C35,'Transport-DB'!$C:$C,"&gt;="&amp;'Backfill Report'!$V$4,'Transport-DB'!C:C,"&lt;="&amp;'Backfill Report'!$W$4)</f>
        <v>5</v>
      </c>
      <c r="W35" s="136">
        <f>SUMIFS('Transport-DB'!N:N,'Transport-DB'!$D:$D,"="&amp;'Backfill Report'!C35,'Transport-DB'!$C:$C,"&gt;="&amp;'Backfill Report'!$V$4,'Transport-DB'!C:C,"&lt;="&amp;'Backfill Report'!$W$4)+SUMIFS('Transport-DB'!O:O,'Transport-DB'!$D:$D,"="&amp;'Backfill Report'!C35,'Transport-DB'!$C:$C,"&gt;="&amp;'Backfill Report'!$V$4,'Transport-DB'!C:C,"&lt;="&amp;'Backfill Report'!$W$4)+SUMIFS('Transport-DB'!P:P,'Transport-DB'!$D:$D,"="&amp;'Backfill Report'!C35,'Transport-DB'!$C:$C,"&gt;="&amp;'Backfill Report'!$V$4,'Transport-DB'!C:C,"&lt;="&amp;'Backfill Report'!$W$4)</f>
        <v>56</v>
      </c>
      <c r="X35" s="175">
        <f>SUMIFS('Transport-DB'!$J:$J,'Transport-DB'!$D:$D,"="&amp;'Backfill Report'!C35,'Transport-DB'!$C:$C,"&gt;="&amp;'Backfill Report'!$X$4,'Transport-DB'!C:C,"&lt;="&amp;'Backfill Report'!$Y$4)</f>
        <v>0</v>
      </c>
      <c r="Y35" s="136">
        <f>SUMIFS('Transport-DB'!N:N,'Transport-DB'!$D:$D,"="&amp;'Backfill Report'!C35,'Transport-DB'!$C:$C,"&gt;="&amp;'Backfill Report'!$X$4,'Transport-DB'!C:C,"&lt;="&amp;'Backfill Report'!$Y$4)+SUMIFS('Transport-DB'!O:O,'Transport-DB'!$D:$D,"="&amp;'Backfill Report'!C35,'Transport-DB'!$C:$C,"&gt;="&amp;'Backfill Report'!$X$4,'Transport-DB'!C:C,"&lt;="&amp;'Backfill Report'!$Y$4)+SUMIFS('Transport-DB'!P:P,'Transport-DB'!$D:$D,"="&amp;'Backfill Report'!C35,'Transport-DB'!$C:$C,"&gt;="&amp;'Backfill Report'!$X$4,'Transport-DB'!C:C,"&lt;="&amp;'Backfill Report'!$Y$4)</f>
        <v>0</v>
      </c>
      <c r="Z35" s="175">
        <f>SUMIFS('Transport-DB'!$J:$J,'Transport-DB'!$D:$D,"="&amp;'Backfill Report'!C35,'Transport-DB'!$C:$C,"&gt;="&amp;'Backfill Report'!$Z$4,'Transport-DB'!C:C,"&lt;="&amp;'Backfill Report'!$AA$4)</f>
        <v>0</v>
      </c>
      <c r="AA35" s="136">
        <f>SUMIFS('Transport-DB'!N:N,'Transport-DB'!$D:$D,"="&amp;'Backfill Report'!C35,'Transport-DB'!$C:$C,"&gt;="&amp;'Backfill Report'!$Z$4,'Transport-DB'!C:C,"&lt;="&amp;'Backfill Report'!$AA$4)+SUMIFS('Transport-DB'!O:O,'Transport-DB'!$D:$D,"="&amp;'Backfill Report'!C35,'Transport-DB'!$C:$C,"&gt;="&amp;'Backfill Report'!$Z$4,'Transport-DB'!C:C,"&lt;="&amp;'Backfill Report'!$AA$4)+SUMIFS('Transport-DB'!P:P,'Transport-DB'!$D:$D,"="&amp;'Backfill Report'!C35,'Transport-DB'!$C:$C,"&gt;="&amp;'Backfill Report'!$Z$4,'Transport-DB'!C:C,"&lt;="&amp;'Backfill Report'!$AA$4)</f>
        <v>0</v>
      </c>
      <c r="AB35" s="175">
        <f>SUMIFS('Transport-DB'!$J:$J,'Transport-DB'!$D:$D,"="&amp;'Backfill Report'!C35,'Transport-DB'!$C:$C,"&gt;="&amp;'Backfill Report'!$AB$4,'Transport-DB'!C:C,"&lt;="&amp;'Backfill Report'!$AC$4)</f>
        <v>0</v>
      </c>
      <c r="AC35" s="136">
        <f>SUMIFS('Transport-DB'!N:N,'Transport-DB'!$D:$D,"="&amp;'Backfill Report'!C35,'Transport-DB'!$C:$C,"&gt;="&amp;'Backfill Report'!$AB$4,'Transport-DB'!C:C,"&lt;="&amp;'Backfill Report'!$AC$4)+SUMIFS('Transport-DB'!O:O,'Transport-DB'!$D:$D,"="&amp;'Backfill Report'!C35,'Transport-DB'!$C:$C,"&gt;="&amp;'Backfill Report'!$AB$4,'Transport-DB'!C:C,"&lt;="&amp;'Backfill Report'!$AC$4)+SUMIFS('Transport-DB'!P:P,'Transport-DB'!$D:$D,"="&amp;'Backfill Report'!C35,'Transport-DB'!$C:$C,"&gt;="&amp;'Backfill Report'!$AB$4,'Transport-DB'!C:C,"&lt;="&amp;'Backfill Report'!$AC$4)</f>
        <v>0</v>
      </c>
      <c r="AD35" s="175">
        <f>SUMIFS('Transport-DB'!$J:$J,'Transport-DB'!$D:$D,"="&amp;'Backfill Report'!C35,'Transport-DB'!$C:$C,"&gt;="&amp;'Backfill Report'!$AD$4,'Transport-DB'!C:C,"&lt;="&amp;'Backfill Report'!$AE$4)</f>
        <v>0</v>
      </c>
      <c r="AE35" s="136">
        <f>SUMIFS('Transport-DB'!N:N,'Transport-DB'!$D:$D,"="&amp;'Backfill Report'!C35,'Transport-DB'!$C:$C,"&gt;="&amp;'Backfill Report'!$AD$4,'Transport-DB'!C:C,"&lt;="&amp;'Backfill Report'!$AE$4)+SUMIFS('Transport-DB'!O:O,'Transport-DB'!$D:$D,"="&amp;'Backfill Report'!C35,'Transport-DB'!$C:$C,"&gt;="&amp;'Backfill Report'!$AD$4,'Transport-DB'!C:C,"&lt;="&amp;'Backfill Report'!$AE$4)+SUMIFS('Transport-DB'!P:P,'Transport-DB'!$D:$D,"="&amp;'Backfill Report'!C35,'Transport-DB'!$C:$C,"&gt;="&amp;'Backfill Report'!$AD$4,'Transport-DB'!C:C,"&lt;="&amp;'Backfill Report'!$AE$4)</f>
        <v>0</v>
      </c>
    </row>
    <row r="36" spans="1:44" ht="29.25" thickBot="1" x14ac:dyDescent="0.5">
      <c r="A36" s="121"/>
      <c r="B36" s="178">
        <v>31</v>
      </c>
      <c r="C36" s="134" t="s">
        <v>177</v>
      </c>
      <c r="D36" s="174" t="str">
        <f>VLOOKUP(C36,'Transport-DB'!S:W,3,FALSE)</f>
        <v>گلپایگانی</v>
      </c>
      <c r="E36" s="188" t="str">
        <f>VLOOKUP(C36,'Transport-DB'!S:W,2,FALSE)</f>
        <v>تانکر آب</v>
      </c>
      <c r="F36" s="176">
        <f>SUMIFS('Transport-DB'!$J:$J,'Transport-DB'!$D:$D,"="&amp;'Backfill Report'!C36,'Transport-DB'!$C:$C,"&gt;="&amp;'Backfill Report'!$F$4,'Transport-DB'!C:C,"&lt;="&amp;'Backfill Report'!$G$4)</f>
        <v>0</v>
      </c>
      <c r="G36" s="177">
        <f>SUMIFS('Transport-DB'!N:N,'Transport-DB'!$D:$D,"="&amp;'Backfill Report'!C36,'Transport-DB'!$C:$C,"&gt;="&amp;'Backfill Report'!$F$4,'Transport-DB'!C:C,"&lt;="&amp;'Backfill Report'!$G$4)+SUMIFS('Transport-DB'!O:O,'Transport-DB'!$D:$D,"="&amp;'Backfill Report'!C36,'Transport-DB'!$C:$C,"&gt;="&amp;'Backfill Report'!$F$4,'Transport-DB'!C:C,"&lt;="&amp;'Backfill Report'!$G$4)+SUMIFS('Transport-DB'!P:P,'Transport-DB'!$D:$D,"="&amp;'Backfill Report'!C36,'Transport-DB'!$C:$C,"&gt;="&amp;'Backfill Report'!$F$4,'Transport-DB'!C:C,"&lt;="&amp;'Backfill Report'!$G$4)</f>
        <v>0</v>
      </c>
      <c r="H36" s="176">
        <f>SUMIFS('Transport-DB'!$J:$J,'Transport-DB'!$D:$D,"="&amp;'Backfill Report'!C36,'Transport-DB'!$C:$C,"&gt;="&amp;'Backfill Report'!$H$4,'Transport-DB'!C:C,"&lt;="&amp;'Backfill Report'!$I$4)</f>
        <v>0</v>
      </c>
      <c r="I36" s="177">
        <f>SUMIFS('Transport-DB'!N:N,'Transport-DB'!$D:$D,"="&amp;'Backfill Report'!C36,'Transport-DB'!$C:$C,"&gt;="&amp;'Backfill Report'!$H$4,'Transport-DB'!C:C,"&lt;="&amp;'Backfill Report'!$I$4)+SUMIFS('Transport-DB'!O:O,'Transport-DB'!$D:$D,"="&amp;'Backfill Report'!C36,'Transport-DB'!$C:$C,"&gt;="&amp;'Backfill Report'!$H$4,'Transport-DB'!C:C,"&lt;="&amp;'Backfill Report'!$I$4)+SUMIFS('Transport-DB'!P:P,'Transport-DB'!$D:$D,"="&amp;'Backfill Report'!C36,'Transport-DB'!$C:$C,"&gt;="&amp;'Backfill Report'!$H$4,'Transport-DB'!C:C,"&lt;="&amp;'Backfill Report'!$I$4)</f>
        <v>0</v>
      </c>
      <c r="J36" s="176">
        <f>SUMIFS('Transport-DB'!$J:$J,'Transport-DB'!$D:$D,"="&amp;'Backfill Report'!C36,'Transport-DB'!$C:$C,"&gt;="&amp;'Backfill Report'!$J$4,'Transport-DB'!C:C,"&lt;="&amp;'Backfill Report'!$K$4)</f>
        <v>0</v>
      </c>
      <c r="K36" s="177">
        <f>SUMIFS('Transport-DB'!N:N,'Transport-DB'!$D:$D,"="&amp;'Backfill Report'!C36,'Transport-DB'!$C:$C,"&gt;="&amp;'Backfill Report'!$J$4,'Transport-DB'!C:C,"&lt;="&amp;'Backfill Report'!$K$4)+SUMIFS('Transport-DB'!O:O,'Transport-DB'!$D:$D,"="&amp;'Backfill Report'!C36,'Transport-DB'!$C:$C,"&gt;="&amp;'Backfill Report'!$J$4,'Transport-DB'!C:C,"&lt;="&amp;'Backfill Report'!$K$4)+SUMIFS('Transport-DB'!P:P,'Transport-DB'!$D:$D,"="&amp;'Backfill Report'!C36,'Transport-DB'!$C:$C,"&gt;="&amp;'Backfill Report'!$J$4,'Transport-DB'!C:C,"&lt;="&amp;'Backfill Report'!$K$4)</f>
        <v>0</v>
      </c>
      <c r="L36" s="176">
        <f>SUMIFS('Transport-DB'!J:J,'Transport-DB'!D:D,"="&amp;'Backfill Report'!C36,'Transport-DB'!C:C,"&gt;="&amp;'Backfill Report'!$L$4,'Transport-DB'!C:C,"&lt;="&amp;'Backfill Report'!$M$4)</f>
        <v>84</v>
      </c>
      <c r="M36" s="177">
        <f>SUMIFS('Transport-DB'!N:N,'Transport-DB'!$D:$D,"="&amp;'Backfill Report'!C36,'Transport-DB'!$C:$C,"&gt;="&amp;'Backfill Report'!$L$4,'Transport-DB'!C:C,"&lt;="&amp;'Backfill Report'!$M$4)+SUMIFS('Transport-DB'!O:O,'Transport-DB'!$D:$D,"="&amp;'Backfill Report'!C36,'Transport-DB'!$C:$C,"&gt;="&amp;'Backfill Report'!$L$4,'Transport-DB'!C:C,"&lt;="&amp;'Backfill Report'!$M$4)+SUMIFS('Transport-DB'!P:P,'Transport-DB'!$D:$D,"="&amp;'Backfill Report'!C36,'Transport-DB'!$C:$C,"&gt;="&amp;'Backfill Report'!$L$4,'Transport-DB'!C:C,"&lt;="&amp;'Backfill Report'!$M$4)</f>
        <v>974.39999999999986</v>
      </c>
      <c r="N36" s="176">
        <f>SUMIFS('Transport-DB'!$J:$J,'Transport-DB'!$D:$D,"="&amp;'Backfill Report'!C36,'Transport-DB'!$C:$C,"&gt;="&amp;'Backfill Report'!$N$4,'Transport-DB'!C:C,"&lt;="&amp;'Backfill Report'!$O$4)</f>
        <v>122</v>
      </c>
      <c r="O36" s="177">
        <f>SUMIFS('Transport-DB'!N:N,'Transport-DB'!$D:$D,"="&amp;'Backfill Report'!C36,'Transport-DB'!$C:$C,"&gt;="&amp;'Backfill Report'!$N$4,'Transport-DB'!C:C,"&lt;="&amp;'Backfill Report'!$O$4)+SUMIFS('Transport-DB'!O:O,'Transport-DB'!$D:$D,"="&amp;'Backfill Report'!C36,'Transport-DB'!$C:$C,"&gt;="&amp;'Backfill Report'!$N$4,'Transport-DB'!C:C,"&lt;="&amp;'Backfill Report'!$O$4)+SUMIFS('Transport-DB'!P:P,'Transport-DB'!$D:$D,"="&amp;'Backfill Report'!C36,'Transport-DB'!$C:$C,"&gt;="&amp;'Backfill Report'!$N$4,'Transport-DB'!C:C,"&lt;="&amp;'Backfill Report'!$O$4)</f>
        <v>1415.1999999999998</v>
      </c>
      <c r="P36" s="176">
        <f>SUMIFS('Transport-DB'!$J:$J,'Transport-DB'!$D:$D,"="&amp;'Backfill Report'!C36,'Transport-DB'!$C:$C,"&gt;="&amp;'Backfill Report'!$P$4,'Transport-DB'!C:C,"&lt;="&amp;'Backfill Report'!$Q$4)</f>
        <v>128</v>
      </c>
      <c r="Q36" s="177">
        <f>SUMIFS('Transport-DB'!N:N,'Transport-DB'!$D:$D,"="&amp;'Backfill Report'!C36,'Transport-DB'!$C:$C,"&gt;="&amp;'Backfill Report'!$P$4,'Transport-DB'!C:C,"&lt;="&amp;'Backfill Report'!$Q$4)+SUMIFS('Transport-DB'!O:O,'Transport-DB'!$D:$D,"="&amp;'Backfill Report'!C36,'Transport-DB'!$C:$C,"&gt;="&amp;'Backfill Report'!$P$4,'Transport-DB'!C:C,"&lt;="&amp;'Backfill Report'!$Q$4)+SUMIFS('Transport-DB'!P:P,'Transport-DB'!$D:$D,"="&amp;'Backfill Report'!C36,'Transport-DB'!$C:$C,"&gt;="&amp;'Backfill Report'!$P$4,'Transport-DB'!C:C,"&lt;="&amp;'Backfill Report'!$Q$4)</f>
        <v>1484.7999999999997</v>
      </c>
      <c r="R36" s="176">
        <f>SUMIFS('Transport-DB'!$J:$J,'Transport-DB'!$D:$D,"="&amp;'Backfill Report'!C36,'Transport-DB'!$C:$C,"&gt;="&amp;'Backfill Report'!$R$4,'Transport-DB'!C:C,"&lt;="&amp;'Backfill Report'!$S$4)</f>
        <v>112</v>
      </c>
      <c r="S36" s="177">
        <f>SUMIFS('Transport-DB'!N:N,'Transport-DB'!$D:$D,"="&amp;'Backfill Report'!C36,'Transport-DB'!$C:$C,"&gt;="&amp;'Backfill Report'!$R$4,'Transport-DB'!C:C,"&lt;="&amp;'Backfill Report'!$S$4)+SUMIFS('Transport-DB'!O:O,'Transport-DB'!$D:$D,"="&amp;'Backfill Report'!C36,'Transport-DB'!$C:$C,"&gt;="&amp;'Backfill Report'!$R$4,'Transport-DB'!C:C,"&lt;="&amp;'Backfill Report'!$S$4)+SUMIFS('Transport-DB'!P:P,'Transport-DB'!$D:$D,"="&amp;'Backfill Report'!C36,'Transport-DB'!$C:$C,"&gt;="&amp;'Backfill Report'!$R$4,'Transport-DB'!C:C,"&lt;="&amp;'Backfill Report'!$S$4)</f>
        <v>1299.2</v>
      </c>
      <c r="T36" s="176">
        <f>SUMIFS('Transport-DB'!$J:$J,'Transport-DB'!$D:$D,"="&amp;'Backfill Report'!C36,'Transport-DB'!$C:$C,"&gt;="&amp;'Backfill Report'!$T$4,'Transport-DB'!C:C,"&lt;="&amp;'Backfill Report'!$U$4)</f>
        <v>106</v>
      </c>
      <c r="U36" s="177">
        <f>SUMIFS('Transport-DB'!N:N,'Transport-DB'!$D:$D,"="&amp;'Backfill Report'!C36,'Transport-DB'!$C:$C,"&gt;="&amp;'Backfill Report'!$T$4,'Transport-DB'!C:C,"&lt;="&amp;'Backfill Report'!$U$4)+SUMIFS('Transport-DB'!O:O,'Transport-DB'!$D:$D,"="&amp;'Backfill Report'!C36,'Transport-DB'!$C:$C,"&gt;="&amp;'Backfill Report'!$T$4,'Transport-DB'!C:C,"&lt;="&amp;'Backfill Report'!$U$4)+SUMIFS('Transport-DB'!P:P,'Transport-DB'!$D:$D,"="&amp;'Backfill Report'!C36,'Transport-DB'!$C:$C,"&gt;="&amp;'Backfill Report'!$T$4,'Transport-DB'!C:C,"&lt;="&amp;'Backfill Report'!$U$4)</f>
        <v>1224.96</v>
      </c>
      <c r="V36" s="176">
        <f>SUMIFS('Transport-DB'!$J:$J,'Transport-DB'!$D:$D,"="&amp;'Backfill Report'!C36,'Transport-DB'!$C:$C,"&gt;="&amp;'Backfill Report'!$V$4,'Transport-DB'!C:C,"&lt;="&amp;'Backfill Report'!$W$4)</f>
        <v>53</v>
      </c>
      <c r="W36" s="177">
        <f>SUMIFS('Transport-DB'!N:N,'Transport-DB'!$D:$D,"="&amp;'Backfill Report'!C36,'Transport-DB'!$C:$C,"&gt;="&amp;'Backfill Report'!$V$4,'Transport-DB'!C:C,"&lt;="&amp;'Backfill Report'!$W$4)+SUMIFS('Transport-DB'!O:O,'Transport-DB'!$D:$D,"="&amp;'Backfill Report'!C36,'Transport-DB'!$C:$C,"&gt;="&amp;'Backfill Report'!$V$4,'Transport-DB'!C:C,"&lt;="&amp;'Backfill Report'!$W$4)+SUMIFS('Transport-DB'!P:P,'Transport-DB'!$D:$D,"="&amp;'Backfill Report'!C36,'Transport-DB'!$C:$C,"&gt;="&amp;'Backfill Report'!$V$4,'Transport-DB'!C:C,"&lt;="&amp;'Backfill Report'!$W$4)</f>
        <v>614.80000000000007</v>
      </c>
      <c r="X36" s="176">
        <f>SUMIFS('Transport-DB'!$J:$J,'Transport-DB'!$D:$D,"="&amp;'Backfill Report'!C36,'Transport-DB'!$C:$C,"&gt;="&amp;'Backfill Report'!$X$4,'Transport-DB'!C:C,"&lt;="&amp;'Backfill Report'!$Y$4)</f>
        <v>0</v>
      </c>
      <c r="Y36" s="177">
        <f>SUMIFS('Transport-DB'!N:N,'Transport-DB'!$D:$D,"="&amp;'Backfill Report'!C36,'Transport-DB'!$C:$C,"&gt;="&amp;'Backfill Report'!$X$4,'Transport-DB'!C:C,"&lt;="&amp;'Backfill Report'!$Y$4)+SUMIFS('Transport-DB'!O:O,'Transport-DB'!$D:$D,"="&amp;'Backfill Report'!C36,'Transport-DB'!$C:$C,"&gt;="&amp;'Backfill Report'!$X$4,'Transport-DB'!C:C,"&lt;="&amp;'Backfill Report'!$Y$4)+SUMIFS('Transport-DB'!P:P,'Transport-DB'!$D:$D,"="&amp;'Backfill Report'!C36,'Transport-DB'!$C:$C,"&gt;="&amp;'Backfill Report'!$X$4,'Transport-DB'!C:C,"&lt;="&amp;'Backfill Report'!$Y$4)</f>
        <v>0</v>
      </c>
      <c r="Z36" s="176">
        <f>SUMIFS('Transport-DB'!$J:$J,'Transport-DB'!$D:$D,"="&amp;'Backfill Report'!C36,'Transport-DB'!$C:$C,"&gt;="&amp;'Backfill Report'!$Z$4,'Transport-DB'!C:C,"&lt;="&amp;'Backfill Report'!$AA$4)</f>
        <v>0</v>
      </c>
      <c r="AA36" s="177">
        <f>SUMIFS('Transport-DB'!N:N,'Transport-DB'!$D:$D,"="&amp;'Backfill Report'!C36,'Transport-DB'!$C:$C,"&gt;="&amp;'Backfill Report'!$Z$4,'Transport-DB'!C:C,"&lt;="&amp;'Backfill Report'!$AA$4)+SUMIFS('Transport-DB'!O:O,'Transport-DB'!$D:$D,"="&amp;'Backfill Report'!C36,'Transport-DB'!$C:$C,"&gt;="&amp;'Backfill Report'!$Z$4,'Transport-DB'!C:C,"&lt;="&amp;'Backfill Report'!$AA$4)+SUMIFS('Transport-DB'!P:P,'Transport-DB'!$D:$D,"="&amp;'Backfill Report'!C36,'Transport-DB'!$C:$C,"&gt;="&amp;'Backfill Report'!$Z$4,'Transport-DB'!C:C,"&lt;="&amp;'Backfill Report'!$AA$4)</f>
        <v>0</v>
      </c>
      <c r="AB36" s="176">
        <f>SUMIFS('Transport-DB'!$J:$J,'Transport-DB'!$D:$D,"="&amp;'Backfill Report'!C36,'Transport-DB'!$C:$C,"&gt;="&amp;'Backfill Report'!$AB$4,'Transport-DB'!C:C,"&lt;="&amp;'Backfill Report'!$AC$4)</f>
        <v>0</v>
      </c>
      <c r="AC36" s="177">
        <f>SUMIFS('Transport-DB'!N:N,'Transport-DB'!$D:$D,"="&amp;'Backfill Report'!C36,'Transport-DB'!$C:$C,"&gt;="&amp;'Backfill Report'!$AB$4,'Transport-DB'!C:C,"&lt;="&amp;'Backfill Report'!$AC$4)+SUMIFS('Transport-DB'!O:O,'Transport-DB'!$D:$D,"="&amp;'Backfill Report'!C36,'Transport-DB'!$C:$C,"&gt;="&amp;'Backfill Report'!$AB$4,'Transport-DB'!C:C,"&lt;="&amp;'Backfill Report'!$AC$4)+SUMIFS('Transport-DB'!P:P,'Transport-DB'!$D:$D,"="&amp;'Backfill Report'!C36,'Transport-DB'!$C:$C,"&gt;="&amp;'Backfill Report'!$AB$4,'Transport-DB'!C:C,"&lt;="&amp;'Backfill Report'!$AC$4)</f>
        <v>0</v>
      </c>
      <c r="AD36" s="176">
        <f>SUMIFS('Transport-DB'!$J:$J,'Transport-DB'!$D:$D,"="&amp;'Backfill Report'!C36,'Transport-DB'!$C:$C,"&gt;="&amp;'Backfill Report'!$AD$4,'Transport-DB'!C:C,"&lt;="&amp;'Backfill Report'!$AE$4)</f>
        <v>0</v>
      </c>
      <c r="AE36" s="177">
        <f>SUMIFS('Transport-DB'!N:N,'Transport-DB'!$D:$D,"="&amp;'Backfill Report'!C36,'Transport-DB'!$C:$C,"&gt;="&amp;'Backfill Report'!$AD$4,'Transport-DB'!C:C,"&lt;="&amp;'Backfill Report'!$AE$4)+SUMIFS('Transport-DB'!O:O,'Transport-DB'!$D:$D,"="&amp;'Backfill Report'!C36,'Transport-DB'!$C:$C,"&gt;="&amp;'Backfill Report'!$AD$4,'Transport-DB'!C:C,"&lt;="&amp;'Backfill Report'!$AE$4)+SUMIFS('Transport-DB'!P:P,'Transport-DB'!$D:$D,"="&amp;'Backfill Report'!C36,'Transport-DB'!$C:$C,"&gt;="&amp;'Backfill Report'!$AD$4,'Transport-DB'!C:C,"&lt;="&amp;'Backfill Report'!$AE$4)</f>
        <v>0</v>
      </c>
    </row>
  </sheetData>
  <mergeCells count="24">
    <mergeCell ref="B2:Y2"/>
    <mergeCell ref="AB3:AC3"/>
    <mergeCell ref="AD3:AE3"/>
    <mergeCell ref="AM3:AR5"/>
    <mergeCell ref="AM6:AM8"/>
    <mergeCell ref="AN6:AN8"/>
    <mergeCell ref="AO6:AO8"/>
    <mergeCell ref="AP6:AP8"/>
    <mergeCell ref="AQ6:AR6"/>
    <mergeCell ref="X3:Y3"/>
    <mergeCell ref="Z3:AA3"/>
    <mergeCell ref="B3:B5"/>
    <mergeCell ref="P3:Q3"/>
    <mergeCell ref="R3:S3"/>
    <mergeCell ref="T3:U3"/>
    <mergeCell ref="V3:W3"/>
    <mergeCell ref="D3:D5"/>
    <mergeCell ref="C3:C5"/>
    <mergeCell ref="N3:O3"/>
    <mergeCell ref="L3:M3"/>
    <mergeCell ref="E3:E5"/>
    <mergeCell ref="J3:K3"/>
    <mergeCell ref="H3:I3"/>
    <mergeCell ref="F3:G3"/>
  </mergeCells>
  <conditionalFormatting sqref="C6:AE32">
    <cfRule type="expression" dxfId="40" priority="14">
      <formula>ROUNDDOWN(NOW(),0)-1=$O6</formula>
    </cfRule>
  </conditionalFormatting>
  <conditionalFormatting sqref="C33:AE36">
    <cfRule type="expression" dxfId="39" priority="1">
      <formula>ROUNDDOWN(NOW(),0)-1=$O33</formula>
    </cfRule>
  </conditionalFormatting>
  <conditionalFormatting sqref="F4:AE4">
    <cfRule type="expression" dxfId="38" priority="26">
      <formula>ROUNDDOWN(NOW(),0)-1=$O4</formula>
    </cfRule>
  </conditionalFormatting>
  <conditionalFormatting sqref="AI14:AI17">
    <cfRule type="colorScale" priority="6">
      <colorScale>
        <cfvo type="min"/>
        <cfvo type="max"/>
        <color rgb="FFFF7128"/>
        <color rgb="FFFFEF9C"/>
      </colorScale>
    </cfRule>
    <cfRule type="colorScale" priority="7">
      <colorScale>
        <cfvo type="min"/>
        <cfvo type="max"/>
        <color rgb="FFFF7128"/>
        <color rgb="FFFFEF9C"/>
      </colorScale>
    </cfRule>
  </conditionalFormatting>
  <conditionalFormatting sqref="AJ32:AJ34 C31">
    <cfRule type="colorScale" priority="10">
      <colorScale>
        <cfvo type="min"/>
        <cfvo type="max"/>
        <color rgb="FFFF7128"/>
        <color rgb="FFFFEF9C"/>
      </colorScale>
    </cfRule>
  </conditionalFormatting>
  <conditionalFormatting sqref="AN11:AP12">
    <cfRule type="expression" dxfId="37" priority="11">
      <formula>ROUNDDOWN(NOW(),0)-1=$O11</formula>
    </cfRule>
  </conditionalFormatting>
  <printOptions horizontalCentered="1"/>
  <pageMargins left="0" right="0.2" top="0.5" bottom="0" header="0" footer="0"/>
  <pageSetup paperSize="9" scale="64"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FAF13-61C9-40D1-B329-F0C49847E8E7}">
  <dimension ref="A1:M117"/>
  <sheetViews>
    <sheetView rightToLeft="1" view="pageBreakPreview" topLeftCell="J79" zoomScale="85" zoomScaleNormal="100" zoomScaleSheetLayoutView="85" workbookViewId="0">
      <selection activeCell="M94" sqref="M94"/>
    </sheetView>
  </sheetViews>
  <sheetFormatPr defaultColWidth="9.140625" defaultRowHeight="15" x14ac:dyDescent="0.25"/>
  <cols>
    <col min="1" max="1" width="7.28515625" style="2" customWidth="1"/>
    <col min="2" max="2" width="19.42578125" style="2" customWidth="1"/>
    <col min="3" max="10" width="24.42578125" style="2" customWidth="1"/>
    <col min="11" max="11" width="17.140625" style="2" customWidth="1"/>
    <col min="12" max="12" width="15.140625" style="2" customWidth="1"/>
    <col min="13" max="13" width="11.5703125" style="2" bestFit="1" customWidth="1"/>
    <col min="14" max="16384" width="9.140625" style="2"/>
  </cols>
  <sheetData>
    <row r="1" spans="1:13" ht="44.25" customHeight="1" x14ac:dyDescent="0.25">
      <c r="A1" s="859" t="s">
        <v>596</v>
      </c>
      <c r="B1" s="859"/>
      <c r="C1" s="859"/>
      <c r="D1" s="859"/>
      <c r="E1" s="859"/>
      <c r="F1" s="859"/>
      <c r="G1" s="859"/>
      <c r="H1" s="859"/>
      <c r="I1" s="859"/>
      <c r="J1" s="859"/>
      <c r="K1" s="859"/>
      <c r="L1" s="859"/>
      <c r="M1" s="537"/>
    </row>
    <row r="2" spans="1:13" ht="36.75" customHeight="1" x14ac:dyDescent="0.25">
      <c r="A2" s="860" t="s">
        <v>597</v>
      </c>
      <c r="B2" s="860"/>
      <c r="C2" s="860"/>
      <c r="D2" s="860"/>
      <c r="E2" s="860"/>
      <c r="F2" s="860"/>
      <c r="G2" s="860"/>
      <c r="H2" s="860"/>
      <c r="I2" s="860"/>
      <c r="J2" s="860"/>
      <c r="K2" s="860"/>
      <c r="L2" s="860"/>
      <c r="M2" s="538"/>
    </row>
    <row r="3" spans="1:13" ht="32.25" customHeight="1" thickBot="1" x14ac:dyDescent="0.3">
      <c r="A3" s="539" t="s">
        <v>598</v>
      </c>
      <c r="B3" s="861" t="s">
        <v>599</v>
      </c>
      <c r="C3" s="861"/>
      <c r="D3" s="862" t="s">
        <v>600</v>
      </c>
      <c r="E3" s="862"/>
      <c r="F3" s="862"/>
      <c r="G3" s="862"/>
      <c r="H3" s="862"/>
      <c r="I3" s="862"/>
      <c r="J3" s="862"/>
      <c r="K3" s="862"/>
      <c r="L3" s="862"/>
    </row>
    <row r="4" spans="1:13" s="541" customFormat="1" ht="30" customHeight="1" x14ac:dyDescent="0.25">
      <c r="A4" s="863" t="s">
        <v>73</v>
      </c>
      <c r="B4" s="865" t="s">
        <v>184</v>
      </c>
      <c r="C4" s="865" t="s">
        <v>270</v>
      </c>
      <c r="D4" s="865" t="s">
        <v>211</v>
      </c>
      <c r="E4" s="540">
        <f t="shared" ref="E4:I4" si="0">F4-31</f>
        <v>45370</v>
      </c>
      <c r="F4" s="540">
        <f t="shared" si="0"/>
        <v>45401</v>
      </c>
      <c r="G4" s="540">
        <f t="shared" si="0"/>
        <v>45432</v>
      </c>
      <c r="H4" s="540">
        <f t="shared" si="0"/>
        <v>45463</v>
      </c>
      <c r="I4" s="540">
        <f t="shared" si="0"/>
        <v>45494</v>
      </c>
      <c r="J4" s="540">
        <f>K4-31</f>
        <v>45525</v>
      </c>
      <c r="K4" s="540">
        <f>L4-30</f>
        <v>45556</v>
      </c>
      <c r="L4" s="540">
        <v>45586</v>
      </c>
      <c r="M4" s="540">
        <f>L4+30</f>
        <v>45616</v>
      </c>
    </row>
    <row r="5" spans="1:13" s="541" customFormat="1" ht="30" customHeight="1" x14ac:dyDescent="0.25">
      <c r="A5" s="864"/>
      <c r="B5" s="856"/>
      <c r="C5" s="856"/>
      <c r="D5" s="856"/>
      <c r="E5" s="571" t="s">
        <v>185</v>
      </c>
      <c r="F5" s="571" t="s">
        <v>186</v>
      </c>
      <c r="G5" s="571" t="s">
        <v>34</v>
      </c>
      <c r="H5" s="571" t="s">
        <v>35</v>
      </c>
      <c r="I5" s="571" t="s">
        <v>36</v>
      </c>
      <c r="J5" s="571" t="s">
        <v>37</v>
      </c>
      <c r="K5" s="532" t="s">
        <v>38</v>
      </c>
      <c r="L5" s="532" t="s">
        <v>39</v>
      </c>
      <c r="M5" s="571" t="s">
        <v>40</v>
      </c>
    </row>
    <row r="6" spans="1:13" s="541" customFormat="1" ht="30" customHeight="1" x14ac:dyDescent="0.25">
      <c r="A6" s="864"/>
      <c r="B6" s="856"/>
      <c r="C6" s="856"/>
      <c r="D6" s="856"/>
      <c r="E6" s="571" t="s">
        <v>187</v>
      </c>
      <c r="F6" s="571" t="s">
        <v>187</v>
      </c>
      <c r="G6" s="571" t="s">
        <v>187</v>
      </c>
      <c r="H6" s="571" t="s">
        <v>187</v>
      </c>
      <c r="I6" s="571" t="s">
        <v>187</v>
      </c>
      <c r="J6" s="571" t="s">
        <v>187</v>
      </c>
      <c r="K6" s="532" t="s">
        <v>187</v>
      </c>
      <c r="L6" s="532" t="s">
        <v>187</v>
      </c>
      <c r="M6" s="571" t="s">
        <v>187</v>
      </c>
    </row>
    <row r="7" spans="1:13" s="541" customFormat="1" ht="30" customHeight="1" x14ac:dyDescent="0.25">
      <c r="A7" s="542">
        <f>ROW()-6</f>
        <v>1</v>
      </c>
      <c r="B7" s="543" t="s">
        <v>290</v>
      </c>
      <c r="C7" s="532" t="str">
        <f>VLOOKUP(B7,'Gas-DB'!$X$4:$Z1400,2,FALSE)</f>
        <v>بلدوزر D155</v>
      </c>
      <c r="D7" s="532" t="str">
        <f>VLOOKUP(B7,'Gas-DB'!$X$4:$Z1400,3,FALSE)</f>
        <v>شرکتی</v>
      </c>
      <c r="E7" s="257">
        <f>SUMIFS(Gas_DB2[میزان مصرف],Gas_DB2[کد ماشین آلات],$B7,Gas_DB2[تاریخ],"&lt;="&amp;E$4)</f>
        <v>0</v>
      </c>
      <c r="F7" s="257">
        <f>SUMIFS(Gas_DB2[میزان مصرف],Gas_DB2[کد ماشین آلات],$B7,Gas_DB2[تاریخ],"&lt;="&amp;F$4,Gas_DB2[تاریخ],"&gt;"&amp;E$4)</f>
        <v>0</v>
      </c>
      <c r="G7" s="257">
        <f>SUMIFS(Gas_DB2[میزان مصرف],Gas_DB2[کد ماشین آلات],$B7,Gas_DB2[تاریخ],"&lt;="&amp;G$4,Gas_DB2[تاریخ],"&gt;"&amp;F$4)</f>
        <v>0</v>
      </c>
      <c r="H7" s="257">
        <f>SUMIFS(Gas_DB2[میزان مصرف],Gas_DB2[کد ماشین آلات],$B7,Gas_DB2[تاریخ],"&lt;="&amp;H$4,Gas_DB2[تاریخ],"&gt;"&amp;G$4)</f>
        <v>0</v>
      </c>
      <c r="I7" s="257">
        <f>SUMIFS(Gas_DB2[میزان مصرف],Gas_DB2[کد ماشین آلات],$B7,Gas_DB2[تاریخ],"&lt;="&amp;I$4,Gas_DB2[تاریخ],"&gt;"&amp;H$4)</f>
        <v>476</v>
      </c>
      <c r="J7" s="257">
        <f>SUMIFS(Gas_DB2[میزان مصرف],Gas_DB2[کد ماشین آلات],$B7,Gas_DB2[تاریخ],"&lt;="&amp;J$4,Gas_DB2[تاریخ],"&gt;"&amp;I$4)</f>
        <v>3082</v>
      </c>
      <c r="K7" s="257">
        <f>SUMIFS(Gas_DB2[میزان مصرف],Gas_DB2[کد ماشین آلات],$B7,Gas_DB2[تاریخ],"&lt;="&amp;K$4,Gas_DB2[تاریخ],"&gt;"&amp;J$4)</f>
        <v>4344</v>
      </c>
      <c r="L7" s="257">
        <f>SUMIFS(Gas_DB2[میزان مصرف],Gas_DB2[کد ماشین آلات],$B7,Gas_DB2[تاریخ],"&lt;="&amp;L$4,Gas_DB2[تاریخ],"&gt;"&amp;K$4)</f>
        <v>5490</v>
      </c>
      <c r="M7" s="257">
        <f>SUMIFS(Gas_DB2[میزان مصرف],Gas_DB2[کد ماشین آلات],$B7,Gas_DB2[تاریخ],"&lt;="&amp;M$4,Gas_DB2[تاریخ],"&gt;"&amp;L$4)</f>
        <v>554</v>
      </c>
    </row>
    <row r="8" spans="1:13" s="541" customFormat="1" ht="30" customHeight="1" x14ac:dyDescent="0.25">
      <c r="A8" s="542">
        <f t="shared" ref="A8:A28" si="1">ROW()-6</f>
        <v>2</v>
      </c>
      <c r="B8" s="543" t="s">
        <v>125</v>
      </c>
      <c r="C8" s="532" t="str">
        <f>VLOOKUP(B8,'Gas-DB'!$X$4:$Z1401,2,FALSE)</f>
        <v>بلدوزر D155</v>
      </c>
      <c r="D8" s="532" t="str">
        <f>VLOOKUP(B8,'Gas-DB'!$X$4:$Z1401,3,FALSE)</f>
        <v>شرکتی</v>
      </c>
      <c r="E8" s="257">
        <f>SUMIFS(Gas_DB2[میزان مصرف],Gas_DB2[کد ماشین آلات],$B8,Gas_DB2[تاریخ],"&lt;="&amp;E$4)</f>
        <v>0</v>
      </c>
      <c r="F8" s="257">
        <f>SUMIFS(Gas_DB2[میزان مصرف],Gas_DB2[کد ماشین آلات],$B8,Gas_DB2[تاریخ],"&lt;="&amp;F$4,Gas_DB2[تاریخ],"&gt;"&amp;E$4)</f>
        <v>583</v>
      </c>
      <c r="G8" s="257">
        <f>SUMIFS(Gas_DB2[میزان مصرف],Gas_DB2[کد ماشین آلات],$B8,Gas_DB2[تاریخ],"&lt;="&amp;G$4,Gas_DB2[تاریخ],"&gt;"&amp;F$4)</f>
        <v>5689</v>
      </c>
      <c r="H8" s="257">
        <f>SUMIFS(Gas_DB2[میزان مصرف],Gas_DB2[کد ماشین آلات],$B8,Gas_DB2[تاریخ],"&lt;="&amp;H$4,Gas_DB2[تاریخ],"&gt;"&amp;G$4)</f>
        <v>4177</v>
      </c>
      <c r="I8" s="257">
        <f>SUMIFS(Gas_DB2[میزان مصرف],Gas_DB2[کد ماشین آلات],$B8,Gas_DB2[تاریخ],"&lt;="&amp;I$4,Gas_DB2[تاریخ],"&gt;"&amp;H$4)</f>
        <v>4839</v>
      </c>
      <c r="J8" s="257">
        <f>SUMIFS(Gas_DB2[میزان مصرف],Gas_DB2[کد ماشین آلات],$B8,Gas_DB2[تاریخ],"&lt;="&amp;J$4,Gas_DB2[تاریخ],"&gt;"&amp;I$4)</f>
        <v>6682</v>
      </c>
      <c r="K8" s="257">
        <f>SUMIFS(Gas_DB2[میزان مصرف],Gas_DB2[کد ماشین آلات],$B8,Gas_DB2[تاریخ],"&lt;="&amp;K$4,Gas_DB2[تاریخ],"&gt;"&amp;J$4)</f>
        <v>3220</v>
      </c>
      <c r="L8" s="257">
        <f>SUMIFS(Gas_DB2[میزان مصرف],Gas_DB2[کد ماشین آلات],$B8,Gas_DB2[تاریخ],"&lt;="&amp;L$4,Gas_DB2[تاریخ],"&gt;"&amp;K$4)</f>
        <v>3588</v>
      </c>
      <c r="M8" s="257">
        <f>SUMIFS(Gas_DB2[میزان مصرف],Gas_DB2[کد ماشین آلات],$B8,Gas_DB2[تاریخ],"&lt;="&amp;M$4,Gas_DB2[تاریخ],"&gt;"&amp;L$4)</f>
        <v>490</v>
      </c>
    </row>
    <row r="9" spans="1:13" s="541" customFormat="1" ht="30" customHeight="1" x14ac:dyDescent="0.25">
      <c r="A9" s="542">
        <f t="shared" si="1"/>
        <v>3</v>
      </c>
      <c r="B9" s="543" t="s">
        <v>294</v>
      </c>
      <c r="C9" s="532" t="str">
        <f>VLOOKUP(B9,'Gas-DB'!$X$4:$Z1402,2,FALSE)</f>
        <v>گریدر  ۱۶g</v>
      </c>
      <c r="D9" s="532" t="str">
        <f>VLOOKUP(B9,'Gas-DB'!$X$4:$Z1402,3,FALSE)</f>
        <v>شرکتی</v>
      </c>
      <c r="E9" s="257">
        <f>SUMIFS(Gas_DB2[میزان مصرف],Gas_DB2[کد ماشین آلات],$B9,Gas_DB2[تاریخ],"&lt;="&amp;E$4)</f>
        <v>0</v>
      </c>
      <c r="F9" s="257">
        <f>SUMIFS(Gas_DB2[میزان مصرف],Gas_DB2[کد ماشین آلات],$B9,Gas_DB2[تاریخ],"&lt;="&amp;F$4,Gas_DB2[تاریخ],"&gt;"&amp;E$4)</f>
        <v>0</v>
      </c>
      <c r="G9" s="257">
        <f>SUMIFS(Gas_DB2[میزان مصرف],Gas_DB2[کد ماشین آلات],$B9,Gas_DB2[تاریخ],"&lt;="&amp;G$4,Gas_DB2[تاریخ],"&gt;"&amp;F$4)</f>
        <v>0</v>
      </c>
      <c r="H9" s="257">
        <f>SUMIFS(Gas_DB2[میزان مصرف],Gas_DB2[کد ماشین آلات],$B9,Gas_DB2[تاریخ],"&lt;="&amp;H$4,Gas_DB2[تاریخ],"&gt;"&amp;G$4)</f>
        <v>0</v>
      </c>
      <c r="I9" s="257">
        <f>SUMIFS(Gas_DB2[میزان مصرف],Gas_DB2[کد ماشین آلات],$B9,Gas_DB2[تاریخ],"&lt;="&amp;I$4,Gas_DB2[تاریخ],"&gt;"&amp;H$4)</f>
        <v>208</v>
      </c>
      <c r="J9" s="257">
        <f>SUMIFS(Gas_DB2[میزان مصرف],Gas_DB2[کد ماشین آلات],$B9,Gas_DB2[تاریخ],"&lt;="&amp;J$4,Gas_DB2[تاریخ],"&gt;"&amp;I$4)</f>
        <v>1551</v>
      </c>
      <c r="K9" s="257">
        <f>SUMIFS(Gas_DB2[میزان مصرف],Gas_DB2[کد ماشین آلات],$B9,Gas_DB2[تاریخ],"&lt;="&amp;K$4,Gas_DB2[تاریخ],"&gt;"&amp;J$4)</f>
        <v>1606</v>
      </c>
      <c r="L9" s="257">
        <f>SUMIFS(Gas_DB2[میزان مصرف],Gas_DB2[کد ماشین آلات],$B9,Gas_DB2[تاریخ],"&lt;="&amp;L$4,Gas_DB2[تاریخ],"&gt;"&amp;K$4)</f>
        <v>1053</v>
      </c>
      <c r="M9" s="257">
        <f>SUMIFS(Gas_DB2[میزان مصرف],Gas_DB2[کد ماشین آلات],$B9,Gas_DB2[تاریخ],"&lt;="&amp;M$4,Gas_DB2[تاریخ],"&gt;"&amp;L$4)</f>
        <v>0</v>
      </c>
    </row>
    <row r="10" spans="1:13" s="541" customFormat="1" ht="30" customHeight="1" x14ac:dyDescent="0.25">
      <c r="A10" s="542">
        <f t="shared" si="1"/>
        <v>4</v>
      </c>
      <c r="B10" s="543" t="s">
        <v>88</v>
      </c>
      <c r="C10" s="532" t="str">
        <f>VLOOKUP(B10,'Gas-DB'!$X$4:$Z1403,2,FALSE)</f>
        <v>گریدر  ۱۶g</v>
      </c>
      <c r="D10" s="532" t="str">
        <f>VLOOKUP(B10,'Gas-DB'!$X$4:$Z1403,3,FALSE)</f>
        <v>شرکتی</v>
      </c>
      <c r="E10" s="257">
        <f>SUMIFS(Gas_DB2[میزان مصرف],Gas_DB2[کد ماشین آلات],$B10,Gas_DB2[تاریخ],"&lt;="&amp;E$4)</f>
        <v>1198</v>
      </c>
      <c r="F10" s="257">
        <f>SUMIFS(Gas_DB2[میزان مصرف],Gas_DB2[کد ماشین آلات],$B10,Gas_DB2[تاریخ],"&lt;="&amp;F$4,Gas_DB2[تاریخ],"&gt;"&amp;E$4)</f>
        <v>2302</v>
      </c>
      <c r="G10" s="257">
        <f>SUMIFS(Gas_DB2[میزان مصرف],Gas_DB2[کد ماشین آلات],$B10,Gas_DB2[تاریخ],"&lt;="&amp;G$4,Gas_DB2[تاریخ],"&gt;"&amp;F$4)</f>
        <v>1933</v>
      </c>
      <c r="H10" s="257">
        <f>SUMIFS(Gas_DB2[میزان مصرف],Gas_DB2[کد ماشین آلات],$B10,Gas_DB2[تاریخ],"&lt;="&amp;H$4,Gas_DB2[تاریخ],"&gt;"&amp;G$4)</f>
        <v>2784</v>
      </c>
      <c r="I10" s="257">
        <f>SUMIFS(Gas_DB2[میزان مصرف],Gas_DB2[کد ماشین آلات],$B10,Gas_DB2[تاریخ],"&lt;="&amp;I$4,Gas_DB2[تاریخ],"&gt;"&amp;H$4)</f>
        <v>3301</v>
      </c>
      <c r="J10" s="257">
        <f>SUMIFS(Gas_DB2[میزان مصرف],Gas_DB2[کد ماشین آلات],$B10,Gas_DB2[تاریخ],"&lt;="&amp;J$4,Gas_DB2[تاریخ],"&gt;"&amp;I$4)</f>
        <v>4230</v>
      </c>
      <c r="K10" s="257">
        <f>SUMIFS(Gas_DB2[میزان مصرف],Gas_DB2[کد ماشین آلات],$B10,Gas_DB2[تاریخ],"&lt;="&amp;K$4,Gas_DB2[تاریخ],"&gt;"&amp;J$4)</f>
        <v>1870</v>
      </c>
      <c r="L10" s="257">
        <f>SUMIFS(Gas_DB2[میزان مصرف],Gas_DB2[کد ماشین آلات],$B10,Gas_DB2[تاریخ],"&lt;="&amp;L$4,Gas_DB2[تاریخ],"&gt;"&amp;K$4)</f>
        <v>1515</v>
      </c>
      <c r="M10" s="257">
        <f>SUMIFS(Gas_DB2[میزان مصرف],Gas_DB2[کد ماشین آلات],$B10,Gas_DB2[تاریخ],"&lt;="&amp;M$4,Gas_DB2[تاریخ],"&gt;"&amp;L$4)</f>
        <v>808</v>
      </c>
    </row>
    <row r="11" spans="1:13" s="541" customFormat="1" ht="30" customHeight="1" x14ac:dyDescent="0.25">
      <c r="A11" s="542">
        <f t="shared" si="1"/>
        <v>5</v>
      </c>
      <c r="B11" s="543" t="s">
        <v>559</v>
      </c>
      <c r="C11" s="532" t="str">
        <f>VLOOKUP(B11,'Gas-DB'!$X$4:$Z1404,2,FALSE)</f>
        <v>لودر VOLVO</v>
      </c>
      <c r="D11" s="532" t="str">
        <f>VLOOKUP(B11,'Gas-DB'!$X$4:$Z1404,3,FALSE)</f>
        <v>شرکتی</v>
      </c>
      <c r="E11" s="257">
        <f>SUMIFS(Gas_DB2[میزان مصرف],Gas_DB2[کد ماشین آلات],$B11,Gas_DB2[تاریخ],"&lt;="&amp;E$4)</f>
        <v>0</v>
      </c>
      <c r="F11" s="257">
        <f>SUMIFS(Gas_DB2[میزان مصرف],Gas_DB2[کد ماشین آلات],$B11,Gas_DB2[تاریخ],"&lt;="&amp;F$4,Gas_DB2[تاریخ],"&gt;"&amp;E$4)</f>
        <v>0</v>
      </c>
      <c r="G11" s="257">
        <f>SUMIFS(Gas_DB2[میزان مصرف],Gas_DB2[کد ماشین آلات],$B11,Gas_DB2[تاریخ],"&lt;="&amp;G$4,Gas_DB2[تاریخ],"&gt;"&amp;F$4)</f>
        <v>0</v>
      </c>
      <c r="H11" s="257">
        <f>SUMIFS(Gas_DB2[میزان مصرف],Gas_DB2[کد ماشین آلات],$B11,Gas_DB2[تاریخ],"&lt;="&amp;H$4,Gas_DB2[تاریخ],"&gt;"&amp;G$4)</f>
        <v>0</v>
      </c>
      <c r="I11" s="257">
        <f>SUMIFS(Gas_DB2[میزان مصرف],Gas_DB2[کد ماشین آلات],$B11,Gas_DB2[تاریخ],"&lt;="&amp;I$4,Gas_DB2[تاریخ],"&gt;"&amp;H$4)</f>
        <v>126</v>
      </c>
      <c r="J11" s="257">
        <f>SUMIFS(Gas_DB2[میزان مصرف],Gas_DB2[کد ماشین آلات],$B11,Gas_DB2[تاریخ],"&lt;="&amp;J$4,Gas_DB2[تاریخ],"&gt;"&amp;I$4)</f>
        <v>1815</v>
      </c>
      <c r="K11" s="257">
        <f>SUMIFS(Gas_DB2[میزان مصرف],Gas_DB2[کد ماشین آلات],$B11,Gas_DB2[تاریخ],"&lt;="&amp;K$4,Gas_DB2[تاریخ],"&gt;"&amp;J$4)</f>
        <v>884</v>
      </c>
      <c r="L11" s="257">
        <f>SUMIFS(Gas_DB2[میزان مصرف],Gas_DB2[کد ماشین آلات],$B11,Gas_DB2[تاریخ],"&lt;="&amp;L$4,Gas_DB2[تاریخ],"&gt;"&amp;K$4)</f>
        <v>1005</v>
      </c>
      <c r="M11" s="257">
        <f>SUMIFS(Gas_DB2[میزان مصرف],Gas_DB2[کد ماشین آلات],$B11,Gas_DB2[تاریخ],"&lt;="&amp;M$4,Gas_DB2[تاریخ],"&gt;"&amp;L$4)</f>
        <v>280</v>
      </c>
    </row>
    <row r="12" spans="1:13" s="541" customFormat="1" ht="30" customHeight="1" x14ac:dyDescent="0.25">
      <c r="A12" s="542">
        <f t="shared" si="1"/>
        <v>6</v>
      </c>
      <c r="B12" s="543" t="s">
        <v>118</v>
      </c>
      <c r="C12" s="532" t="str">
        <f>VLOOKUP(B12,'Gas-DB'!$X$4:$Z1405,2,FALSE)</f>
        <v>غلطک</v>
      </c>
      <c r="D12" s="532" t="str">
        <f>VLOOKUP(B12,'Gas-DB'!$X$4:$Z1405,3,FALSE)</f>
        <v>شرکتی</v>
      </c>
      <c r="E12" s="257">
        <f>SUMIFS(Gas_DB2[میزان مصرف],Gas_DB2[کد ماشین آلات],$B12,Gas_DB2[تاریخ],"&lt;="&amp;E$4)</f>
        <v>113</v>
      </c>
      <c r="F12" s="257">
        <f>SUMIFS(Gas_DB2[میزان مصرف],Gas_DB2[کد ماشین آلات],$B12,Gas_DB2[تاریخ],"&lt;="&amp;F$4,Gas_DB2[تاریخ],"&gt;"&amp;E$4)</f>
        <v>269</v>
      </c>
      <c r="G12" s="257">
        <f>SUMIFS(Gas_DB2[میزان مصرف],Gas_DB2[کد ماشین آلات],$B12,Gas_DB2[تاریخ],"&lt;="&amp;G$4,Gas_DB2[تاریخ],"&gt;"&amp;F$4)</f>
        <v>126</v>
      </c>
      <c r="H12" s="257">
        <f>SUMIFS(Gas_DB2[میزان مصرف],Gas_DB2[کد ماشین آلات],$B12,Gas_DB2[تاریخ],"&lt;="&amp;H$4,Gas_DB2[تاریخ],"&gt;"&amp;G$4)</f>
        <v>407</v>
      </c>
      <c r="I12" s="257">
        <f>SUMIFS(Gas_DB2[میزان مصرف],Gas_DB2[کد ماشین آلات],$B12,Gas_DB2[تاریخ],"&lt;="&amp;I$4,Gas_DB2[تاریخ],"&gt;"&amp;H$4)</f>
        <v>866</v>
      </c>
      <c r="J12" s="257">
        <f>SUMIFS(Gas_DB2[میزان مصرف],Gas_DB2[کد ماشین آلات],$B12,Gas_DB2[تاریخ],"&lt;="&amp;J$4,Gas_DB2[تاریخ],"&gt;"&amp;I$4)</f>
        <v>624</v>
      </c>
      <c r="K12" s="257">
        <f>SUMIFS(Gas_DB2[میزان مصرف],Gas_DB2[کد ماشین آلات],$B12,Gas_DB2[تاریخ],"&lt;="&amp;K$4,Gas_DB2[تاریخ],"&gt;"&amp;J$4)</f>
        <v>191</v>
      </c>
      <c r="L12" s="257">
        <f>SUMIFS(Gas_DB2[میزان مصرف],Gas_DB2[کد ماشین آلات],$B12,Gas_DB2[تاریخ],"&lt;="&amp;L$4,Gas_DB2[تاریخ],"&gt;"&amp;K$4)</f>
        <v>318</v>
      </c>
      <c r="M12" s="257">
        <f>SUMIFS(Gas_DB2[میزان مصرف],Gas_DB2[کد ماشین آلات],$B12,Gas_DB2[تاریخ],"&lt;="&amp;M$4,Gas_DB2[تاریخ],"&gt;"&amp;L$4)</f>
        <v>209</v>
      </c>
    </row>
    <row r="13" spans="1:13" s="541" customFormat="1" ht="30" customHeight="1" x14ac:dyDescent="0.25">
      <c r="A13" s="542">
        <f t="shared" si="1"/>
        <v>7</v>
      </c>
      <c r="B13" s="543" t="s">
        <v>129</v>
      </c>
      <c r="C13" s="532" t="str">
        <f>VLOOKUP(B13,'Gas-DB'!$X$4:$Z1406,2,FALSE)</f>
        <v>غلطک</v>
      </c>
      <c r="D13" s="532" t="str">
        <f>VLOOKUP(B13,'Gas-DB'!$X$4:$Z1406,3,FALSE)</f>
        <v>شرکتی</v>
      </c>
      <c r="E13" s="257">
        <f>SUMIFS(Gas_DB2[میزان مصرف],Gas_DB2[کد ماشین آلات],$B13,Gas_DB2[تاریخ],"&lt;="&amp;E$4)</f>
        <v>0</v>
      </c>
      <c r="F13" s="257">
        <f>SUMIFS(Gas_DB2[میزان مصرف],Gas_DB2[کد ماشین آلات],$B13,Gas_DB2[تاریخ],"&lt;="&amp;F$4,Gas_DB2[تاریخ],"&gt;"&amp;E$4)</f>
        <v>0</v>
      </c>
      <c r="G13" s="257">
        <f>SUMIFS(Gas_DB2[میزان مصرف],Gas_DB2[کد ماشین آلات],$B13,Gas_DB2[تاریخ],"&lt;="&amp;G$4,Gas_DB2[تاریخ],"&gt;"&amp;F$4)</f>
        <v>135</v>
      </c>
      <c r="H13" s="257">
        <f>SUMIFS(Gas_DB2[میزان مصرف],Gas_DB2[کد ماشین آلات],$B13,Gas_DB2[تاریخ],"&lt;="&amp;H$4,Gas_DB2[تاریخ],"&gt;"&amp;G$4)</f>
        <v>0</v>
      </c>
      <c r="I13" s="257">
        <f>SUMIFS(Gas_DB2[میزان مصرف],Gas_DB2[کد ماشین آلات],$B13,Gas_DB2[تاریخ],"&lt;="&amp;I$4,Gas_DB2[تاریخ],"&gt;"&amp;H$4)</f>
        <v>0</v>
      </c>
      <c r="J13" s="257">
        <f>SUMIFS(Gas_DB2[میزان مصرف],Gas_DB2[کد ماشین آلات],$B13,Gas_DB2[تاریخ],"&lt;="&amp;J$4,Gas_DB2[تاریخ],"&gt;"&amp;I$4)</f>
        <v>0</v>
      </c>
      <c r="K13" s="257">
        <f>SUMIFS(Gas_DB2[میزان مصرف],Gas_DB2[کد ماشین آلات],$B13,Gas_DB2[تاریخ],"&lt;="&amp;K$4,Gas_DB2[تاریخ],"&gt;"&amp;J$4)</f>
        <v>0</v>
      </c>
      <c r="L13" s="257">
        <f>SUMIFS(Gas_DB2[میزان مصرف],Gas_DB2[کد ماشین آلات],$B13,Gas_DB2[تاریخ],"&lt;="&amp;L$4,Gas_DB2[تاریخ],"&gt;"&amp;K$4)</f>
        <v>0</v>
      </c>
      <c r="M13" s="257">
        <f>SUMIFS(Gas_DB2[میزان مصرف],Gas_DB2[کد ماشین آلات],$B13,Gas_DB2[تاریخ],"&lt;="&amp;M$4,Gas_DB2[تاریخ],"&gt;"&amp;L$4)</f>
        <v>0</v>
      </c>
    </row>
    <row r="14" spans="1:13" s="541" customFormat="1" ht="30" customHeight="1" x14ac:dyDescent="0.25">
      <c r="A14" s="542">
        <f t="shared" si="1"/>
        <v>8</v>
      </c>
      <c r="B14" s="543" t="s">
        <v>109</v>
      </c>
      <c r="C14" s="532" t="str">
        <f>VLOOKUP(B14,'Gas-DB'!$X$4:$Z1407,2,FALSE)</f>
        <v>غلطک</v>
      </c>
      <c r="D14" s="532" t="str">
        <f>VLOOKUP(B14,'Gas-DB'!$X$4:$Z1407,3,FALSE)</f>
        <v>شرکتی</v>
      </c>
      <c r="E14" s="257">
        <f>SUMIFS(Gas_DB2[میزان مصرف],Gas_DB2[کد ماشین آلات],$B14,Gas_DB2[تاریخ],"&lt;="&amp;E$4)</f>
        <v>164</v>
      </c>
      <c r="F14" s="257">
        <f>SUMIFS(Gas_DB2[میزان مصرف],Gas_DB2[کد ماشین آلات],$B14,Gas_DB2[تاریخ],"&lt;="&amp;F$4,Gas_DB2[تاریخ],"&gt;"&amp;E$4)</f>
        <v>664</v>
      </c>
      <c r="G14" s="257">
        <f>SUMIFS(Gas_DB2[میزان مصرف],Gas_DB2[کد ماشین آلات],$B14,Gas_DB2[تاریخ],"&lt;="&amp;G$4,Gas_DB2[تاریخ],"&gt;"&amp;F$4)</f>
        <v>911</v>
      </c>
      <c r="H14" s="257">
        <f>SUMIFS(Gas_DB2[میزان مصرف],Gas_DB2[کد ماشین آلات],$B14,Gas_DB2[تاریخ],"&lt;="&amp;H$4,Gas_DB2[تاریخ],"&gt;"&amp;G$4)</f>
        <v>863</v>
      </c>
      <c r="I14" s="257">
        <f>SUMIFS(Gas_DB2[میزان مصرف],Gas_DB2[کد ماشین آلات],$B14,Gas_DB2[تاریخ],"&lt;="&amp;I$4,Gas_DB2[تاریخ],"&gt;"&amp;H$4)</f>
        <v>524</v>
      </c>
      <c r="J14" s="257">
        <f>SUMIFS(Gas_DB2[میزان مصرف],Gas_DB2[کد ماشین آلات],$B14,Gas_DB2[تاریخ],"&lt;="&amp;J$4,Gas_DB2[تاریخ],"&gt;"&amp;I$4)</f>
        <v>18</v>
      </c>
      <c r="K14" s="257">
        <f>SUMIFS(Gas_DB2[میزان مصرف],Gas_DB2[کد ماشین آلات],$B14,Gas_DB2[تاریخ],"&lt;="&amp;K$4,Gas_DB2[تاریخ],"&gt;"&amp;J$4)</f>
        <v>742</v>
      </c>
      <c r="L14" s="257">
        <f>SUMIFS(Gas_DB2[میزان مصرف],Gas_DB2[کد ماشین آلات],$B14,Gas_DB2[تاریخ],"&lt;="&amp;L$4,Gas_DB2[تاریخ],"&gt;"&amp;K$4)</f>
        <v>267</v>
      </c>
      <c r="M14" s="257">
        <f>SUMIFS(Gas_DB2[میزان مصرف],Gas_DB2[کد ماشین آلات],$B14,Gas_DB2[تاریخ],"&lt;="&amp;M$4,Gas_DB2[تاریخ],"&gt;"&amp;L$4)</f>
        <v>0</v>
      </c>
    </row>
    <row r="15" spans="1:13" s="541" customFormat="1" ht="30" customHeight="1" x14ac:dyDescent="0.25">
      <c r="A15" s="542">
        <f t="shared" si="1"/>
        <v>9</v>
      </c>
      <c r="B15" s="543" t="s">
        <v>106</v>
      </c>
      <c r="C15" s="532" t="str">
        <f>VLOOKUP(B15,'Gas-DB'!$X$4:$Z1408,2,FALSE)</f>
        <v>غلطک</v>
      </c>
      <c r="D15" s="532" t="str">
        <f>VLOOKUP(B15,'Gas-DB'!$X$4:$Z1408,3,FALSE)</f>
        <v>شرکتی</v>
      </c>
      <c r="E15" s="257">
        <f>SUMIFS(Gas_DB2[میزان مصرف],Gas_DB2[کد ماشین آلات],$B15,Gas_DB2[تاریخ],"&lt;="&amp;E$4)</f>
        <v>131</v>
      </c>
      <c r="F15" s="257">
        <f>SUMIFS(Gas_DB2[میزان مصرف],Gas_DB2[کد ماشین آلات],$B15,Gas_DB2[تاریخ],"&lt;="&amp;F$4,Gas_DB2[تاریخ],"&gt;"&amp;E$4)</f>
        <v>478</v>
      </c>
      <c r="G15" s="257">
        <f>SUMIFS(Gas_DB2[میزان مصرف],Gas_DB2[کد ماشین آلات],$B15,Gas_DB2[تاریخ],"&lt;="&amp;G$4,Gas_DB2[تاریخ],"&gt;"&amp;F$4)</f>
        <v>195</v>
      </c>
      <c r="H15" s="257">
        <f>SUMIFS(Gas_DB2[میزان مصرف],Gas_DB2[کد ماشین آلات],$B15,Gas_DB2[تاریخ],"&lt;="&amp;H$4,Gas_DB2[تاریخ],"&gt;"&amp;G$4)</f>
        <v>906</v>
      </c>
      <c r="I15" s="257">
        <f>SUMIFS(Gas_DB2[میزان مصرف],Gas_DB2[کد ماشین آلات],$B15,Gas_DB2[تاریخ],"&lt;="&amp;I$4,Gas_DB2[تاریخ],"&gt;"&amp;H$4)</f>
        <v>1155</v>
      </c>
      <c r="J15" s="257">
        <f>SUMIFS(Gas_DB2[میزان مصرف],Gas_DB2[کد ماشین آلات],$B15,Gas_DB2[تاریخ],"&lt;="&amp;J$4,Gas_DB2[تاریخ],"&gt;"&amp;I$4)</f>
        <v>611</v>
      </c>
      <c r="K15" s="257">
        <f>SUMIFS(Gas_DB2[میزان مصرف],Gas_DB2[کد ماشین آلات],$B15,Gas_DB2[تاریخ],"&lt;="&amp;K$4,Gas_DB2[تاریخ],"&gt;"&amp;J$4)</f>
        <v>751</v>
      </c>
      <c r="L15" s="257">
        <f>SUMIFS(Gas_DB2[میزان مصرف],Gas_DB2[کد ماشین آلات],$B15,Gas_DB2[تاریخ],"&lt;="&amp;L$4,Gas_DB2[تاریخ],"&gt;"&amp;K$4)</f>
        <v>799</v>
      </c>
      <c r="M15" s="257">
        <f>SUMIFS(Gas_DB2[میزان مصرف],Gas_DB2[کد ماشین آلات],$B15,Gas_DB2[تاریخ],"&lt;="&amp;M$4,Gas_DB2[تاریخ],"&gt;"&amp;L$4)</f>
        <v>270</v>
      </c>
    </row>
    <row r="16" spans="1:13" s="541" customFormat="1" ht="30" customHeight="1" x14ac:dyDescent="0.25">
      <c r="A16" s="542">
        <f t="shared" si="1"/>
        <v>10</v>
      </c>
      <c r="B16" s="543" t="s">
        <v>540</v>
      </c>
      <c r="C16" s="532" t="str">
        <f>VLOOKUP(B16,'Gas-DB'!$X$4:$Z1409,2,FALSE)</f>
        <v>غلطک</v>
      </c>
      <c r="D16" s="532" t="str">
        <f>VLOOKUP(B16,'Gas-DB'!$X$4:$Z1409,3,FALSE)</f>
        <v>شرکتی</v>
      </c>
      <c r="E16" s="257">
        <f>SUMIFS(Gas_DB2[میزان مصرف],Gas_DB2[کد ماشین آلات],$B16,Gas_DB2[تاریخ],"&lt;="&amp;E$4)</f>
        <v>0</v>
      </c>
      <c r="F16" s="257">
        <f>SUMIFS(Gas_DB2[میزان مصرف],Gas_DB2[کد ماشین آلات],$B16,Gas_DB2[تاریخ],"&lt;="&amp;F$4,Gas_DB2[تاریخ],"&gt;"&amp;E$4)</f>
        <v>0</v>
      </c>
      <c r="G16" s="257">
        <f>SUMIFS(Gas_DB2[میزان مصرف],Gas_DB2[کد ماشین آلات],$B16,Gas_DB2[تاریخ],"&lt;="&amp;G$4,Gas_DB2[تاریخ],"&gt;"&amp;F$4)</f>
        <v>0</v>
      </c>
      <c r="H16" s="257">
        <f>SUMIFS(Gas_DB2[میزان مصرف],Gas_DB2[کد ماشین آلات],$B16,Gas_DB2[تاریخ],"&lt;="&amp;H$4,Gas_DB2[تاریخ],"&gt;"&amp;G$4)</f>
        <v>0</v>
      </c>
      <c r="I16" s="257">
        <f>SUMIFS(Gas_DB2[میزان مصرف],Gas_DB2[کد ماشین آلات],$B16,Gas_DB2[تاریخ],"&lt;="&amp;I$4,Gas_DB2[تاریخ],"&gt;"&amp;H$4)</f>
        <v>0</v>
      </c>
      <c r="J16" s="257">
        <f>SUMIFS(Gas_DB2[میزان مصرف],Gas_DB2[کد ماشین آلات],$B16,Gas_DB2[تاریخ],"&lt;="&amp;J$4,Gas_DB2[تاریخ],"&gt;"&amp;I$4)</f>
        <v>0</v>
      </c>
      <c r="K16" s="257">
        <f>SUMIFS(Gas_DB2[میزان مصرف],Gas_DB2[کد ماشین آلات],$B16,Gas_DB2[تاریخ],"&lt;="&amp;K$4,Gas_DB2[تاریخ],"&gt;"&amp;J$4)</f>
        <v>0</v>
      </c>
      <c r="L16" s="257">
        <f>SUMIFS(Gas_DB2[میزان مصرف],Gas_DB2[کد ماشین آلات],$B16,Gas_DB2[تاریخ],"&lt;="&amp;L$4,Gas_DB2[تاریخ],"&gt;"&amp;K$4)</f>
        <v>0</v>
      </c>
      <c r="M16" s="257">
        <f>SUMIFS(Gas_DB2[میزان مصرف],Gas_DB2[کد ماشین آلات],$B16,Gas_DB2[تاریخ],"&lt;="&amp;M$4,Gas_DB2[تاریخ],"&gt;"&amp;L$4)</f>
        <v>0</v>
      </c>
    </row>
    <row r="17" spans="1:13" s="541" customFormat="1" ht="30" customHeight="1" x14ac:dyDescent="0.25">
      <c r="A17" s="542">
        <f t="shared" si="1"/>
        <v>11</v>
      </c>
      <c r="B17" s="543" t="s">
        <v>539</v>
      </c>
      <c r="C17" s="532" t="str">
        <f>VLOOKUP(B17,'Gas-DB'!$X$4:$Z1410,2,FALSE)</f>
        <v>غلطک</v>
      </c>
      <c r="D17" s="532" t="str">
        <f>VLOOKUP(B17,'Gas-DB'!$X$4:$Z1410,3,FALSE)</f>
        <v>شرکتی</v>
      </c>
      <c r="E17" s="257">
        <f>SUMIFS(Gas_DB2[میزان مصرف],Gas_DB2[کد ماشین آلات],$B17,Gas_DB2[تاریخ],"&lt;="&amp;E$4)</f>
        <v>0</v>
      </c>
      <c r="F17" s="257">
        <f>SUMIFS(Gas_DB2[میزان مصرف],Gas_DB2[کد ماشین آلات],$B17,Gas_DB2[تاریخ],"&lt;="&amp;F$4,Gas_DB2[تاریخ],"&gt;"&amp;E$4)</f>
        <v>0</v>
      </c>
      <c r="G17" s="257">
        <f>SUMIFS(Gas_DB2[میزان مصرف],Gas_DB2[کد ماشین آلات],$B17,Gas_DB2[تاریخ],"&lt;="&amp;G$4,Gas_DB2[تاریخ],"&gt;"&amp;F$4)</f>
        <v>0</v>
      </c>
      <c r="H17" s="257">
        <f>SUMIFS(Gas_DB2[میزان مصرف],Gas_DB2[کد ماشین آلات],$B17,Gas_DB2[تاریخ],"&lt;="&amp;H$4,Gas_DB2[تاریخ],"&gt;"&amp;G$4)</f>
        <v>0</v>
      </c>
      <c r="I17" s="257">
        <f>SUMIFS(Gas_DB2[میزان مصرف],Gas_DB2[کد ماشین آلات],$B17,Gas_DB2[تاریخ],"&lt;="&amp;I$4,Gas_DB2[تاریخ],"&gt;"&amp;H$4)</f>
        <v>0</v>
      </c>
      <c r="J17" s="257">
        <f>SUMIFS(Gas_DB2[میزان مصرف],Gas_DB2[کد ماشین آلات],$B17,Gas_DB2[تاریخ],"&lt;="&amp;J$4,Gas_DB2[تاریخ],"&gt;"&amp;I$4)</f>
        <v>0</v>
      </c>
      <c r="K17" s="257">
        <f>SUMIFS(Gas_DB2[میزان مصرف],Gas_DB2[کد ماشین آلات],$B17,Gas_DB2[تاریخ],"&lt;="&amp;K$4,Gas_DB2[تاریخ],"&gt;"&amp;J$4)</f>
        <v>0</v>
      </c>
      <c r="L17" s="257">
        <f>SUMIFS(Gas_DB2[میزان مصرف],Gas_DB2[کد ماشین آلات],$B17,Gas_DB2[تاریخ],"&lt;="&amp;L$4,Gas_DB2[تاریخ],"&gt;"&amp;K$4)</f>
        <v>270</v>
      </c>
      <c r="M17" s="257">
        <f>SUMIFS(Gas_DB2[میزان مصرف],Gas_DB2[کد ماشین آلات],$B17,Gas_DB2[تاریخ],"&lt;="&amp;M$4,Gas_DB2[تاریخ],"&gt;"&amp;L$4)</f>
        <v>75</v>
      </c>
    </row>
    <row r="18" spans="1:13" s="541" customFormat="1" ht="30" customHeight="1" x14ac:dyDescent="0.25">
      <c r="A18" s="542">
        <f t="shared" si="1"/>
        <v>12</v>
      </c>
      <c r="B18" s="543" t="s">
        <v>562</v>
      </c>
      <c r="C18" s="532" t="str">
        <f>VLOOKUP(B18,'Gas-DB'!$X$4:$Z1411,2,FALSE)</f>
        <v>غلطک</v>
      </c>
      <c r="D18" s="532" t="str">
        <f>VLOOKUP(B18,'Gas-DB'!$X$4:$Z1411,3,FALSE)</f>
        <v>شرکتی</v>
      </c>
      <c r="E18" s="257">
        <f>SUMIFS(Gas_DB2[میزان مصرف],Gas_DB2[کد ماشین آلات],$B18,Gas_DB2[تاریخ],"&lt;="&amp;E$4)</f>
        <v>0</v>
      </c>
      <c r="F18" s="257">
        <f>SUMIFS(Gas_DB2[میزان مصرف],Gas_DB2[کد ماشین آلات],$B18,Gas_DB2[تاریخ],"&lt;="&amp;F$4,Gas_DB2[تاریخ],"&gt;"&amp;E$4)</f>
        <v>0</v>
      </c>
      <c r="G18" s="257">
        <f>SUMIFS(Gas_DB2[میزان مصرف],Gas_DB2[کد ماشین آلات],$B18,Gas_DB2[تاریخ],"&lt;="&amp;G$4,Gas_DB2[تاریخ],"&gt;"&amp;F$4)</f>
        <v>0</v>
      </c>
      <c r="H18" s="257">
        <f>SUMIFS(Gas_DB2[میزان مصرف],Gas_DB2[کد ماشین آلات],$B18,Gas_DB2[تاریخ],"&lt;="&amp;H$4,Gas_DB2[تاریخ],"&gt;"&amp;G$4)</f>
        <v>0</v>
      </c>
      <c r="I18" s="257">
        <f>SUMIFS(Gas_DB2[میزان مصرف],Gas_DB2[کد ماشین آلات],$B18,Gas_DB2[تاریخ],"&lt;="&amp;I$4,Gas_DB2[تاریخ],"&gt;"&amp;H$4)</f>
        <v>0</v>
      </c>
      <c r="J18" s="257">
        <f>SUMIFS(Gas_DB2[میزان مصرف],Gas_DB2[کد ماشین آلات],$B18,Gas_DB2[تاریخ],"&lt;="&amp;J$4,Gas_DB2[تاریخ],"&gt;"&amp;I$4)</f>
        <v>0</v>
      </c>
      <c r="K18" s="257">
        <f>SUMIFS(Gas_DB2[میزان مصرف],Gas_DB2[کد ماشین آلات],$B18,Gas_DB2[تاریخ],"&lt;="&amp;K$4,Gas_DB2[تاریخ],"&gt;"&amp;J$4)</f>
        <v>0</v>
      </c>
      <c r="L18" s="257">
        <f>SUMIFS(Gas_DB2[میزان مصرف],Gas_DB2[کد ماشین آلات],$B18,Gas_DB2[تاریخ],"&lt;="&amp;L$4,Gas_DB2[تاریخ],"&gt;"&amp;K$4)</f>
        <v>133</v>
      </c>
      <c r="M18" s="257">
        <f>SUMIFS(Gas_DB2[میزان مصرف],Gas_DB2[کد ماشین آلات],$B18,Gas_DB2[تاریخ],"&lt;="&amp;M$4,Gas_DB2[تاریخ],"&gt;"&amp;L$4)</f>
        <v>174</v>
      </c>
    </row>
    <row r="19" spans="1:13" s="541" customFormat="1" ht="30" customHeight="1" x14ac:dyDescent="0.25">
      <c r="A19" s="542">
        <f t="shared" si="1"/>
        <v>13</v>
      </c>
      <c r="B19" s="543" t="s">
        <v>278</v>
      </c>
      <c r="C19" s="532" t="str">
        <f>VLOOKUP(B19,'Gas-DB'!$X$4:$Z1412,2,FALSE)</f>
        <v>غلطک</v>
      </c>
      <c r="D19" s="532" t="str">
        <f>VLOOKUP(B19,'Gas-DB'!$X$4:$Z1412,3,FALSE)</f>
        <v>شرکتی</v>
      </c>
      <c r="E19" s="257">
        <f>SUMIFS(Gas_DB2[میزان مصرف],Gas_DB2[کد ماشین آلات],$B19,Gas_DB2[تاریخ],"&lt;="&amp;E$4)</f>
        <v>0</v>
      </c>
      <c r="F19" s="257">
        <f>SUMIFS(Gas_DB2[میزان مصرف],Gas_DB2[کد ماشین آلات],$B19,Gas_DB2[تاریخ],"&lt;="&amp;F$4,Gas_DB2[تاریخ],"&gt;"&amp;E$4)</f>
        <v>0</v>
      </c>
      <c r="G19" s="257">
        <f>SUMIFS(Gas_DB2[میزان مصرف],Gas_DB2[کد ماشین آلات],$B19,Gas_DB2[تاریخ],"&lt;="&amp;G$4,Gas_DB2[تاریخ],"&gt;"&amp;F$4)</f>
        <v>0</v>
      </c>
      <c r="H19" s="257">
        <f>SUMIFS(Gas_DB2[میزان مصرف],Gas_DB2[کد ماشین آلات],$B19,Gas_DB2[تاریخ],"&lt;="&amp;H$4,Gas_DB2[تاریخ],"&gt;"&amp;G$4)</f>
        <v>0</v>
      </c>
      <c r="I19" s="257">
        <f>SUMIFS(Gas_DB2[میزان مصرف],Gas_DB2[کد ماشین آلات],$B19,Gas_DB2[تاریخ],"&lt;="&amp;I$4,Gas_DB2[تاریخ],"&gt;"&amp;H$4)</f>
        <v>855</v>
      </c>
      <c r="J19" s="257">
        <f>SUMIFS(Gas_DB2[میزان مصرف],Gas_DB2[کد ماشین آلات],$B19,Gas_DB2[تاریخ],"&lt;="&amp;J$4,Gas_DB2[تاریخ],"&gt;"&amp;I$4)</f>
        <v>1350</v>
      </c>
      <c r="K19" s="257">
        <f>SUMIFS(Gas_DB2[میزان مصرف],Gas_DB2[کد ماشین آلات],$B19,Gas_DB2[تاریخ],"&lt;="&amp;K$4,Gas_DB2[تاریخ],"&gt;"&amp;J$4)</f>
        <v>925</v>
      </c>
      <c r="L19" s="257">
        <f>SUMIFS(Gas_DB2[میزان مصرف],Gas_DB2[کد ماشین آلات],$B19,Gas_DB2[تاریخ],"&lt;="&amp;L$4,Gas_DB2[تاریخ],"&gt;"&amp;K$4)</f>
        <v>891</v>
      </c>
      <c r="M19" s="257">
        <f>SUMIFS(Gas_DB2[میزان مصرف],Gas_DB2[کد ماشین آلات],$B19,Gas_DB2[تاریخ],"&lt;="&amp;M$4,Gas_DB2[تاریخ],"&gt;"&amp;L$4)</f>
        <v>0</v>
      </c>
    </row>
    <row r="20" spans="1:13" s="541" customFormat="1" ht="30" customHeight="1" x14ac:dyDescent="0.25">
      <c r="A20" s="542">
        <f t="shared" si="1"/>
        <v>14</v>
      </c>
      <c r="B20" s="543" t="s">
        <v>372</v>
      </c>
      <c r="C20" s="532" t="str">
        <f>VLOOKUP(B20,'Gas-DB'!$X$4:$Z1413,2,FALSE)</f>
        <v>غلطک</v>
      </c>
      <c r="D20" s="532" t="str">
        <f>VLOOKUP(B20,'Gas-DB'!$X$4:$Z1413,3,FALSE)</f>
        <v>شرکتی</v>
      </c>
      <c r="E20" s="257">
        <f>SUMIFS(Gas_DB2[میزان مصرف],Gas_DB2[کد ماشین آلات],$B20,Gas_DB2[تاریخ],"&lt;="&amp;E$4)</f>
        <v>0</v>
      </c>
      <c r="F20" s="257">
        <f>SUMIFS(Gas_DB2[میزان مصرف],Gas_DB2[کد ماشین آلات],$B20,Gas_DB2[تاریخ],"&lt;="&amp;F$4,Gas_DB2[تاریخ],"&gt;"&amp;E$4)</f>
        <v>0</v>
      </c>
      <c r="G20" s="257">
        <f>SUMIFS(Gas_DB2[میزان مصرف],Gas_DB2[کد ماشین آلات],$B20,Gas_DB2[تاریخ],"&lt;="&amp;G$4,Gas_DB2[تاریخ],"&gt;"&amp;F$4)</f>
        <v>0</v>
      </c>
      <c r="H20" s="257">
        <f>SUMIFS(Gas_DB2[میزان مصرف],Gas_DB2[کد ماشین آلات],$B20,Gas_DB2[تاریخ],"&lt;="&amp;H$4,Gas_DB2[تاریخ],"&gt;"&amp;G$4)</f>
        <v>0</v>
      </c>
      <c r="I20" s="257">
        <f>SUMIFS(Gas_DB2[میزان مصرف],Gas_DB2[کد ماشین آلات],$B20,Gas_DB2[تاریخ],"&lt;="&amp;I$4,Gas_DB2[تاریخ],"&gt;"&amp;H$4)</f>
        <v>0</v>
      </c>
      <c r="J20" s="257">
        <f>SUMIFS(Gas_DB2[میزان مصرف],Gas_DB2[کد ماشین آلات],$B20,Gas_DB2[تاریخ],"&lt;="&amp;J$4,Gas_DB2[تاریخ],"&gt;"&amp;I$4)</f>
        <v>811</v>
      </c>
      <c r="K20" s="257">
        <f>SUMIFS(Gas_DB2[میزان مصرف],Gas_DB2[کد ماشین آلات],$B20,Gas_DB2[تاریخ],"&lt;="&amp;K$4,Gas_DB2[تاریخ],"&gt;"&amp;J$4)</f>
        <v>654</v>
      </c>
      <c r="L20" s="257">
        <f>SUMIFS(Gas_DB2[میزان مصرف],Gas_DB2[کد ماشین آلات],$B20,Gas_DB2[تاریخ],"&lt;="&amp;L$4,Gas_DB2[تاریخ],"&gt;"&amp;K$4)</f>
        <v>212</v>
      </c>
      <c r="M20" s="257">
        <f>SUMIFS(Gas_DB2[میزان مصرف],Gas_DB2[کد ماشین آلات],$B20,Gas_DB2[تاریخ],"&lt;="&amp;M$4,Gas_DB2[تاریخ],"&gt;"&amp;L$4)</f>
        <v>0</v>
      </c>
    </row>
    <row r="21" spans="1:13" s="541" customFormat="1" ht="30" customHeight="1" x14ac:dyDescent="0.25">
      <c r="A21" s="542">
        <f t="shared" si="1"/>
        <v>15</v>
      </c>
      <c r="B21" s="543" t="s">
        <v>373</v>
      </c>
      <c r="C21" s="532" t="str">
        <f>VLOOKUP(B21,'Gas-DB'!$X$4:$Z1414,2,FALSE)</f>
        <v>غلطک</v>
      </c>
      <c r="D21" s="532" t="str">
        <f>VLOOKUP(B21,'Gas-DB'!$X$4:$Z1414,3,FALSE)</f>
        <v>شرکتی</v>
      </c>
      <c r="E21" s="257">
        <f>SUMIFS(Gas_DB2[میزان مصرف],Gas_DB2[کد ماشین آلات],$B21,Gas_DB2[تاریخ],"&lt;="&amp;E$4)</f>
        <v>0</v>
      </c>
      <c r="F21" s="257">
        <f>SUMIFS(Gas_DB2[میزان مصرف],Gas_DB2[کد ماشین آلات],$B21,Gas_DB2[تاریخ],"&lt;="&amp;F$4,Gas_DB2[تاریخ],"&gt;"&amp;E$4)</f>
        <v>0</v>
      </c>
      <c r="G21" s="257">
        <f>SUMIFS(Gas_DB2[میزان مصرف],Gas_DB2[کد ماشین آلات],$B21,Gas_DB2[تاریخ],"&lt;="&amp;G$4,Gas_DB2[تاریخ],"&gt;"&amp;F$4)</f>
        <v>0</v>
      </c>
      <c r="H21" s="257">
        <f>SUMIFS(Gas_DB2[میزان مصرف],Gas_DB2[کد ماشین آلات],$B21,Gas_DB2[تاریخ],"&lt;="&amp;H$4,Gas_DB2[تاریخ],"&gt;"&amp;G$4)</f>
        <v>0</v>
      </c>
      <c r="I21" s="257">
        <f>SUMIFS(Gas_DB2[میزان مصرف],Gas_DB2[کد ماشین آلات],$B21,Gas_DB2[تاریخ],"&lt;="&amp;I$4,Gas_DB2[تاریخ],"&gt;"&amp;H$4)</f>
        <v>0</v>
      </c>
      <c r="J21" s="257">
        <f>SUMIFS(Gas_DB2[میزان مصرف],Gas_DB2[کد ماشین آلات],$B21,Gas_DB2[تاریخ],"&lt;="&amp;J$4,Gas_DB2[تاریخ],"&gt;"&amp;I$4)</f>
        <v>1107</v>
      </c>
      <c r="K21" s="257">
        <f>SUMIFS(Gas_DB2[میزان مصرف],Gas_DB2[کد ماشین آلات],$B21,Gas_DB2[تاریخ],"&lt;="&amp;K$4,Gas_DB2[تاریخ],"&gt;"&amp;J$4)</f>
        <v>1160</v>
      </c>
      <c r="L21" s="257">
        <f>SUMIFS(Gas_DB2[میزان مصرف],Gas_DB2[کد ماشین آلات],$B21,Gas_DB2[تاریخ],"&lt;="&amp;L$4,Gas_DB2[تاریخ],"&gt;"&amp;K$4)</f>
        <v>653</v>
      </c>
      <c r="M21" s="257">
        <f>SUMIFS(Gas_DB2[میزان مصرف],Gas_DB2[کد ماشین آلات],$B21,Gas_DB2[تاریخ],"&lt;="&amp;M$4,Gas_DB2[تاریخ],"&gt;"&amp;L$4)</f>
        <v>0</v>
      </c>
    </row>
    <row r="22" spans="1:13" s="541" customFormat="1" ht="30" customHeight="1" x14ac:dyDescent="0.25">
      <c r="A22" s="542">
        <f t="shared" si="1"/>
        <v>16</v>
      </c>
      <c r="B22" s="543" t="s">
        <v>116</v>
      </c>
      <c r="C22" s="532" t="str">
        <f>VLOOKUP(B22,'Gas-DB'!$X$4:$Z1415,2,FALSE)</f>
        <v>کامیون کمپرسی جفت</v>
      </c>
      <c r="D22" s="532" t="str">
        <f>VLOOKUP(B22,'Gas-DB'!$X$4:$Z1415,3,FALSE)</f>
        <v>شرکتی</v>
      </c>
      <c r="E22" s="257">
        <f>SUMIFS(Gas_DB2[میزان مصرف],Gas_DB2[کد ماشین آلات],$B22,Gas_DB2[تاریخ],"&lt;="&amp;E$4)</f>
        <v>290</v>
      </c>
      <c r="F22" s="257">
        <f>SUMIFS(Gas_DB2[میزان مصرف],Gas_DB2[کد ماشین آلات],$B22,Gas_DB2[تاریخ],"&lt;="&amp;F$4,Gas_DB2[تاریخ],"&gt;"&amp;E$4)</f>
        <v>643</v>
      </c>
      <c r="G22" s="257">
        <f>SUMIFS(Gas_DB2[میزان مصرف],Gas_DB2[کد ماشین آلات],$B22,Gas_DB2[تاریخ],"&lt;="&amp;G$4,Gas_DB2[تاریخ],"&gt;"&amp;F$4)</f>
        <v>1287</v>
      </c>
      <c r="H22" s="257">
        <f>SUMIFS(Gas_DB2[میزان مصرف],Gas_DB2[کد ماشین آلات],$B22,Gas_DB2[تاریخ],"&lt;="&amp;H$4,Gas_DB2[تاریخ],"&gt;"&amp;G$4)</f>
        <v>1143</v>
      </c>
      <c r="I22" s="257">
        <f>SUMIFS(Gas_DB2[میزان مصرف],Gas_DB2[کد ماشین آلات],$B22,Gas_DB2[تاریخ],"&lt;="&amp;I$4,Gas_DB2[تاریخ],"&gt;"&amp;H$4)</f>
        <v>624</v>
      </c>
      <c r="J22" s="257">
        <f>SUMIFS(Gas_DB2[میزان مصرف],Gas_DB2[کد ماشین آلات],$B22,Gas_DB2[تاریخ],"&lt;="&amp;J$4,Gas_DB2[تاریخ],"&gt;"&amp;I$4)</f>
        <v>808</v>
      </c>
      <c r="K22" s="257">
        <f>SUMIFS(Gas_DB2[میزان مصرف],Gas_DB2[کد ماشین آلات],$B22,Gas_DB2[تاریخ],"&lt;="&amp;K$4,Gas_DB2[تاریخ],"&gt;"&amp;J$4)</f>
        <v>1399</v>
      </c>
      <c r="L22" s="257">
        <f>SUMIFS(Gas_DB2[میزان مصرف],Gas_DB2[کد ماشین آلات],$B22,Gas_DB2[تاریخ],"&lt;="&amp;L$4,Gas_DB2[تاریخ],"&gt;"&amp;K$4)</f>
        <v>1203</v>
      </c>
      <c r="M22" s="257">
        <f>SUMIFS(Gas_DB2[میزان مصرف],Gas_DB2[کد ماشین آلات],$B22,Gas_DB2[تاریخ],"&lt;="&amp;M$4,Gas_DB2[تاریخ],"&gt;"&amp;L$4)</f>
        <v>201</v>
      </c>
    </row>
    <row r="23" spans="1:13" s="541" customFormat="1" ht="30" customHeight="1" x14ac:dyDescent="0.25">
      <c r="A23" s="542">
        <f t="shared" si="1"/>
        <v>17</v>
      </c>
      <c r="B23" s="543" t="s">
        <v>91</v>
      </c>
      <c r="C23" s="532" t="str">
        <f>VLOOKUP(B23,'Gas-DB'!$X$4:$Z1416,2,FALSE)</f>
        <v>کامیون کمپرسی جفت</v>
      </c>
      <c r="D23" s="532" t="str">
        <f>VLOOKUP(B23,'Gas-DB'!$X$4:$Z1416,3,FALSE)</f>
        <v>شرکتی</v>
      </c>
      <c r="E23" s="257">
        <f>SUMIFS(Gas_DB2[میزان مصرف],Gas_DB2[کد ماشین آلات],$B23,Gas_DB2[تاریخ],"&lt;="&amp;E$4)</f>
        <v>608</v>
      </c>
      <c r="F23" s="257">
        <f>SUMIFS(Gas_DB2[میزان مصرف],Gas_DB2[کد ماشین آلات],$B23,Gas_DB2[تاریخ],"&lt;="&amp;F$4,Gas_DB2[تاریخ],"&gt;"&amp;E$4)</f>
        <v>576</v>
      </c>
      <c r="G23" s="257">
        <f>SUMIFS(Gas_DB2[میزان مصرف],Gas_DB2[کد ماشین آلات],$B23,Gas_DB2[تاریخ],"&lt;="&amp;G$4,Gas_DB2[تاریخ],"&gt;"&amp;F$4)</f>
        <v>1020</v>
      </c>
      <c r="H23" s="257">
        <f>SUMIFS(Gas_DB2[میزان مصرف],Gas_DB2[کد ماشین آلات],$B23,Gas_DB2[تاریخ],"&lt;="&amp;H$4,Gas_DB2[تاریخ],"&gt;"&amp;G$4)</f>
        <v>1226</v>
      </c>
      <c r="I23" s="257">
        <f>SUMIFS(Gas_DB2[میزان مصرف],Gas_DB2[کد ماشین آلات],$B23,Gas_DB2[تاریخ],"&lt;="&amp;I$4,Gas_DB2[تاریخ],"&gt;"&amp;H$4)</f>
        <v>872</v>
      </c>
      <c r="J23" s="257">
        <f>SUMIFS(Gas_DB2[میزان مصرف],Gas_DB2[کد ماشین آلات],$B23,Gas_DB2[تاریخ],"&lt;="&amp;J$4,Gas_DB2[تاریخ],"&gt;"&amp;I$4)</f>
        <v>1281</v>
      </c>
      <c r="K23" s="257">
        <f>SUMIFS(Gas_DB2[میزان مصرف],Gas_DB2[کد ماشین آلات],$B23,Gas_DB2[تاریخ],"&lt;="&amp;K$4,Gas_DB2[تاریخ],"&gt;"&amp;J$4)</f>
        <v>1239</v>
      </c>
      <c r="L23" s="257">
        <f>SUMIFS(Gas_DB2[میزان مصرف],Gas_DB2[کد ماشین آلات],$B23,Gas_DB2[تاریخ],"&lt;="&amp;L$4,Gas_DB2[تاریخ],"&gt;"&amp;K$4)</f>
        <v>817</v>
      </c>
      <c r="M23" s="257">
        <f>SUMIFS(Gas_DB2[میزان مصرف],Gas_DB2[کد ماشین آلات],$B23,Gas_DB2[تاریخ],"&lt;="&amp;M$4,Gas_DB2[تاریخ],"&gt;"&amp;L$4)</f>
        <v>0</v>
      </c>
    </row>
    <row r="24" spans="1:13" s="541" customFormat="1" ht="30" customHeight="1" x14ac:dyDescent="0.25">
      <c r="A24" s="542">
        <f t="shared" si="1"/>
        <v>18</v>
      </c>
      <c r="B24" s="543" t="s">
        <v>94</v>
      </c>
      <c r="C24" s="532" t="str">
        <f>VLOOKUP(B24,'Gas-DB'!$X$4:$Z1417,2,FALSE)</f>
        <v>کامیون کمپرسی جفت</v>
      </c>
      <c r="D24" s="532" t="str">
        <f>VLOOKUP(B24,'Gas-DB'!$X$4:$Z1417,3,FALSE)</f>
        <v>شرکتی</v>
      </c>
      <c r="E24" s="257">
        <f>SUMIFS(Gas_DB2[میزان مصرف],Gas_DB2[کد ماشین آلات],$B24,Gas_DB2[تاریخ],"&lt;="&amp;E$4)</f>
        <v>435</v>
      </c>
      <c r="F24" s="257">
        <f>SUMIFS(Gas_DB2[میزان مصرف],Gas_DB2[کد ماشین آلات],$B24,Gas_DB2[تاریخ],"&lt;="&amp;F$4,Gas_DB2[تاریخ],"&gt;"&amp;E$4)</f>
        <v>805</v>
      </c>
      <c r="G24" s="257">
        <f>SUMIFS(Gas_DB2[میزان مصرف],Gas_DB2[کد ماشین آلات],$B24,Gas_DB2[تاریخ],"&lt;="&amp;G$4,Gas_DB2[تاریخ],"&gt;"&amp;F$4)</f>
        <v>1371</v>
      </c>
      <c r="H24" s="257">
        <f>SUMIFS(Gas_DB2[میزان مصرف],Gas_DB2[کد ماشین آلات],$B24,Gas_DB2[تاریخ],"&lt;="&amp;H$4,Gas_DB2[تاریخ],"&gt;"&amp;G$4)</f>
        <v>191</v>
      </c>
      <c r="I24" s="257">
        <f>SUMIFS(Gas_DB2[میزان مصرف],Gas_DB2[کد ماشین آلات],$B24,Gas_DB2[تاریخ],"&lt;="&amp;I$4,Gas_DB2[تاریخ],"&gt;"&amp;H$4)</f>
        <v>1288</v>
      </c>
      <c r="J24" s="257">
        <f>SUMIFS(Gas_DB2[میزان مصرف],Gas_DB2[کد ماشین آلات],$B24,Gas_DB2[تاریخ],"&lt;="&amp;J$4,Gas_DB2[تاریخ],"&gt;"&amp;I$4)</f>
        <v>1195</v>
      </c>
      <c r="K24" s="257">
        <f>SUMIFS(Gas_DB2[میزان مصرف],Gas_DB2[کد ماشین آلات],$B24,Gas_DB2[تاریخ],"&lt;="&amp;K$4,Gas_DB2[تاریخ],"&gt;"&amp;J$4)</f>
        <v>1081</v>
      </c>
      <c r="L24" s="257">
        <f>SUMIFS(Gas_DB2[میزان مصرف],Gas_DB2[کد ماشین آلات],$B24,Gas_DB2[تاریخ],"&lt;="&amp;L$4,Gas_DB2[تاریخ],"&gt;"&amp;K$4)</f>
        <v>1481</v>
      </c>
      <c r="M24" s="257">
        <f>SUMIFS(Gas_DB2[میزان مصرف],Gas_DB2[کد ماشین آلات],$B24,Gas_DB2[تاریخ],"&lt;="&amp;M$4,Gas_DB2[تاریخ],"&gt;"&amp;L$4)</f>
        <v>150</v>
      </c>
    </row>
    <row r="25" spans="1:13" s="541" customFormat="1" ht="30" customHeight="1" x14ac:dyDescent="0.25">
      <c r="A25" s="542">
        <f t="shared" si="1"/>
        <v>19</v>
      </c>
      <c r="B25" s="543" t="s">
        <v>113</v>
      </c>
      <c r="C25" s="532" t="str">
        <f>VLOOKUP(B25,'Gas-DB'!$X$4:$Z1418,2,FALSE)</f>
        <v>تانکر سوخت بنز</v>
      </c>
      <c r="D25" s="532" t="str">
        <f>VLOOKUP(B25,'Gas-DB'!$X$4:$Z1418,3,FALSE)</f>
        <v>شرکتی</v>
      </c>
      <c r="E25" s="257">
        <f>SUMIFS(Gas_DB2[میزان مصرف],Gas_DB2[کد ماشین آلات],$B25,Gas_DB2[تاریخ],"&lt;="&amp;E$4)</f>
        <v>235</v>
      </c>
      <c r="F25" s="257">
        <f>SUMIFS(Gas_DB2[میزان مصرف],Gas_DB2[کد ماشین آلات],$B25,Gas_DB2[تاریخ],"&lt;="&amp;F$4,Gas_DB2[تاریخ],"&gt;"&amp;E$4)</f>
        <v>100</v>
      </c>
      <c r="G25" s="257">
        <f>SUMIFS(Gas_DB2[میزان مصرف],Gas_DB2[کد ماشین آلات],$B25,Gas_DB2[تاریخ],"&lt;="&amp;G$4,Gas_DB2[تاریخ],"&gt;"&amp;F$4)</f>
        <v>307</v>
      </c>
      <c r="H25" s="257">
        <f>SUMIFS(Gas_DB2[میزان مصرف],Gas_DB2[کد ماشین آلات],$B25,Gas_DB2[تاریخ],"&lt;="&amp;H$4,Gas_DB2[تاریخ],"&gt;"&amp;G$4)</f>
        <v>465</v>
      </c>
      <c r="I25" s="257">
        <f>SUMIFS(Gas_DB2[میزان مصرف],Gas_DB2[کد ماشین آلات],$B25,Gas_DB2[تاریخ],"&lt;="&amp;I$4,Gas_DB2[تاریخ],"&gt;"&amp;H$4)</f>
        <v>915</v>
      </c>
      <c r="J25" s="257">
        <f>SUMIFS(Gas_DB2[میزان مصرف],Gas_DB2[کد ماشین آلات],$B25,Gas_DB2[تاریخ],"&lt;="&amp;J$4,Gas_DB2[تاریخ],"&gt;"&amp;I$4)</f>
        <v>851</v>
      </c>
      <c r="K25" s="257">
        <f>SUMIFS(Gas_DB2[میزان مصرف],Gas_DB2[کد ماشین آلات],$B25,Gas_DB2[تاریخ],"&lt;="&amp;K$4,Gas_DB2[تاریخ],"&gt;"&amp;J$4)</f>
        <v>679</v>
      </c>
      <c r="L25" s="257">
        <f>SUMIFS(Gas_DB2[میزان مصرف],Gas_DB2[کد ماشین آلات],$B25,Gas_DB2[تاریخ],"&lt;="&amp;L$4,Gas_DB2[تاریخ],"&gt;"&amp;K$4)</f>
        <v>748</v>
      </c>
      <c r="M25" s="257">
        <f>SUMIFS(Gas_DB2[میزان مصرف],Gas_DB2[کد ماشین آلات],$B25,Gas_DB2[تاریخ],"&lt;="&amp;M$4,Gas_DB2[تاریخ],"&gt;"&amp;L$4)</f>
        <v>0</v>
      </c>
    </row>
    <row r="26" spans="1:13" s="541" customFormat="1" ht="30" customHeight="1" x14ac:dyDescent="0.25">
      <c r="A26" s="542">
        <f t="shared" si="1"/>
        <v>20</v>
      </c>
      <c r="B26" s="543" t="s">
        <v>128</v>
      </c>
      <c r="C26" s="532" t="str">
        <f>VLOOKUP(B26,'Gas-DB'!$X$4:$Z1419,2,FALSE)</f>
        <v>تانکر ابپاش بنز</v>
      </c>
      <c r="D26" s="532" t="str">
        <f>VLOOKUP(B26,'Gas-DB'!$X$4:$Z1419,3,FALSE)</f>
        <v>شرکتی</v>
      </c>
      <c r="E26" s="257">
        <f>SUMIFS(Gas_DB2[میزان مصرف],Gas_DB2[کد ماشین آلات],$B26,Gas_DB2[تاریخ],"&lt;="&amp;E$4)</f>
        <v>0</v>
      </c>
      <c r="F26" s="257">
        <f>SUMIFS(Gas_DB2[میزان مصرف],Gas_DB2[کد ماشین آلات],$B26,Gas_DB2[تاریخ],"&lt;="&amp;F$4,Gas_DB2[تاریخ],"&gt;"&amp;E$4)</f>
        <v>0</v>
      </c>
      <c r="G26" s="257">
        <f>SUMIFS(Gas_DB2[میزان مصرف],Gas_DB2[کد ماشین آلات],$B26,Gas_DB2[تاریخ],"&lt;="&amp;G$4,Gas_DB2[تاریخ],"&gt;"&amp;F$4)</f>
        <v>0</v>
      </c>
      <c r="H26" s="257">
        <f>SUMIFS(Gas_DB2[میزان مصرف],Gas_DB2[کد ماشین آلات],$B26,Gas_DB2[تاریخ],"&lt;="&amp;H$4,Gas_DB2[تاریخ],"&gt;"&amp;G$4)</f>
        <v>721</v>
      </c>
      <c r="I26" s="257">
        <f>SUMIFS(Gas_DB2[میزان مصرف],Gas_DB2[کد ماشین آلات],$B26,Gas_DB2[تاریخ],"&lt;="&amp;I$4,Gas_DB2[تاریخ],"&gt;"&amp;H$4)</f>
        <v>1299</v>
      </c>
      <c r="J26" s="257">
        <f>SUMIFS(Gas_DB2[میزان مصرف],Gas_DB2[کد ماشین آلات],$B26,Gas_DB2[تاریخ],"&lt;="&amp;J$4,Gas_DB2[تاریخ],"&gt;"&amp;I$4)</f>
        <v>1270</v>
      </c>
      <c r="K26" s="257">
        <f>SUMIFS(Gas_DB2[میزان مصرف],Gas_DB2[کد ماشین آلات],$B26,Gas_DB2[تاریخ],"&lt;="&amp;K$4,Gas_DB2[تاریخ],"&gt;"&amp;J$4)</f>
        <v>1091</v>
      </c>
      <c r="L26" s="257">
        <f>SUMIFS(Gas_DB2[میزان مصرف],Gas_DB2[کد ماشین آلات],$B26,Gas_DB2[تاریخ],"&lt;="&amp;L$4,Gas_DB2[تاریخ],"&gt;"&amp;K$4)</f>
        <v>931</v>
      </c>
      <c r="M26" s="257">
        <f>SUMIFS(Gas_DB2[میزان مصرف],Gas_DB2[کد ماشین آلات],$B26,Gas_DB2[تاریخ],"&lt;="&amp;M$4,Gas_DB2[تاریخ],"&gt;"&amp;L$4)</f>
        <v>85</v>
      </c>
    </row>
    <row r="27" spans="1:13" s="541" customFormat="1" ht="30" customHeight="1" x14ac:dyDescent="0.25">
      <c r="A27" s="542">
        <f t="shared" si="1"/>
        <v>21</v>
      </c>
      <c r="B27" s="543" t="s">
        <v>96</v>
      </c>
      <c r="C27" s="532" t="str">
        <f>VLOOKUP(B27,'Gas-DB'!$X$4:$Z1420,2,FALSE)</f>
        <v>تانکر ابپاش بنز</v>
      </c>
      <c r="D27" s="532" t="str">
        <f>VLOOKUP(B27,'Gas-DB'!$X$4:$Z1420,3,FALSE)</f>
        <v>شرکتی</v>
      </c>
      <c r="E27" s="257">
        <f>SUMIFS(Gas_DB2[میزان مصرف],Gas_DB2[کد ماشین آلات],$B27,Gas_DB2[تاریخ],"&lt;="&amp;E$4)</f>
        <v>179</v>
      </c>
      <c r="F27" s="257">
        <f>SUMIFS(Gas_DB2[میزان مصرف],Gas_DB2[کد ماشین آلات],$B27,Gas_DB2[تاریخ],"&lt;="&amp;F$4,Gas_DB2[تاریخ],"&gt;"&amp;E$4)</f>
        <v>103</v>
      </c>
      <c r="G27" s="257">
        <f>SUMIFS(Gas_DB2[میزان مصرف],Gas_DB2[کد ماشین آلات],$B27,Gas_DB2[تاریخ],"&lt;="&amp;G$4,Gas_DB2[تاریخ],"&gt;"&amp;F$4)</f>
        <v>920</v>
      </c>
      <c r="H27" s="257">
        <f>SUMIFS(Gas_DB2[میزان مصرف],Gas_DB2[کد ماشین آلات],$B27,Gas_DB2[تاریخ],"&lt;="&amp;H$4,Gas_DB2[تاریخ],"&gt;"&amp;G$4)</f>
        <v>911</v>
      </c>
      <c r="I27" s="257">
        <f>SUMIFS(Gas_DB2[میزان مصرف],Gas_DB2[کد ماشین آلات],$B27,Gas_DB2[تاریخ],"&lt;="&amp;I$4,Gas_DB2[تاریخ],"&gt;"&amp;H$4)</f>
        <v>1040</v>
      </c>
      <c r="J27" s="257">
        <f>SUMIFS(Gas_DB2[میزان مصرف],Gas_DB2[کد ماشین آلات],$B27,Gas_DB2[تاریخ],"&lt;="&amp;J$4,Gas_DB2[تاریخ],"&gt;"&amp;I$4)</f>
        <v>1477</v>
      </c>
      <c r="K27" s="257">
        <f>SUMIFS(Gas_DB2[میزان مصرف],Gas_DB2[کد ماشین آلات],$B27,Gas_DB2[تاریخ],"&lt;="&amp;K$4,Gas_DB2[تاریخ],"&gt;"&amp;J$4)</f>
        <v>1586</v>
      </c>
      <c r="L27" s="257">
        <f>SUMIFS(Gas_DB2[میزان مصرف],Gas_DB2[کد ماشین آلات],$B27,Gas_DB2[تاریخ],"&lt;="&amp;L$4,Gas_DB2[تاریخ],"&gt;"&amp;K$4)</f>
        <v>1217</v>
      </c>
      <c r="M27" s="257">
        <f>SUMIFS(Gas_DB2[میزان مصرف],Gas_DB2[کد ماشین آلات],$B27,Gas_DB2[تاریخ],"&lt;="&amp;M$4,Gas_DB2[تاریخ],"&gt;"&amp;L$4)</f>
        <v>186</v>
      </c>
    </row>
    <row r="28" spans="1:13" s="541" customFormat="1" ht="30" customHeight="1" thickBot="1" x14ac:dyDescent="0.3">
      <c r="A28" s="544">
        <f t="shared" si="1"/>
        <v>22</v>
      </c>
      <c r="B28" s="545" t="s">
        <v>119</v>
      </c>
      <c r="C28" s="546" t="str">
        <f>VLOOKUP(B28,'Gas-DB'!$X$4:$Z1421,2,FALSE)</f>
        <v>میکسراتکو</v>
      </c>
      <c r="D28" s="546" t="str">
        <f>VLOOKUP(B28,'Gas-DB'!$X$4:$Z1421,3,FALSE)</f>
        <v>شرکتی</v>
      </c>
      <c r="E28" s="257">
        <f>SUMIFS(Gas_DB2[میزان مصرف],Gas_DB2[کد ماشین آلات],$B28,Gas_DB2[تاریخ],"&lt;="&amp;E$4)</f>
        <v>186</v>
      </c>
      <c r="F28" s="257">
        <f>SUMIFS(Gas_DB2[میزان مصرف],Gas_DB2[کد ماشین آلات],$B28,Gas_DB2[تاریخ],"&lt;="&amp;F$4,Gas_DB2[تاریخ],"&gt;"&amp;E$4)</f>
        <v>0</v>
      </c>
      <c r="G28" s="257">
        <f>SUMIFS(Gas_DB2[میزان مصرف],Gas_DB2[کد ماشین آلات],$B28,Gas_DB2[تاریخ],"&lt;="&amp;G$4,Gas_DB2[تاریخ],"&gt;"&amp;F$4)</f>
        <v>96</v>
      </c>
      <c r="H28" s="257">
        <f>SUMIFS(Gas_DB2[میزان مصرف],Gas_DB2[کد ماشین آلات],$B28,Gas_DB2[تاریخ],"&lt;="&amp;H$4,Gas_DB2[تاریخ],"&gt;"&amp;G$4)</f>
        <v>0</v>
      </c>
      <c r="I28" s="257">
        <f>SUMIFS(Gas_DB2[میزان مصرف],Gas_DB2[کد ماشین آلات],$B28,Gas_DB2[تاریخ],"&lt;="&amp;I$4,Gas_DB2[تاریخ],"&gt;"&amp;H$4)</f>
        <v>354</v>
      </c>
      <c r="J28" s="257">
        <f>SUMIFS(Gas_DB2[میزان مصرف],Gas_DB2[کد ماشین آلات],$B28,Gas_DB2[تاریخ],"&lt;="&amp;J$4,Gas_DB2[تاریخ],"&gt;"&amp;I$4)</f>
        <v>1355</v>
      </c>
      <c r="K28" s="257">
        <f>SUMIFS(Gas_DB2[میزان مصرف],Gas_DB2[کد ماشین آلات],$B28,Gas_DB2[تاریخ],"&lt;="&amp;K$4,Gas_DB2[تاریخ],"&gt;"&amp;J$4)</f>
        <v>1531</v>
      </c>
      <c r="L28" s="547">
        <f>SUMIFS(Gas_DB2[میزان مصرف],Gas_DB2[کد ماشین آلات],$B28,Gas_DB2[تاریخ],"&lt;="&amp;L$4,Gas_DB2[تاریخ],"&gt;"&amp;K$4)</f>
        <v>1049</v>
      </c>
      <c r="M28" s="257">
        <f>SUMIFS(Gas_DB2[میزان مصرف],Gas_DB2[کد ماشین آلات],$B28,Gas_DB2[تاریخ],"&lt;="&amp;M$4,Gas_DB2[تاریخ],"&gt;"&amp;L$4)</f>
        <v>113</v>
      </c>
    </row>
    <row r="29" spans="1:13" s="541" customFormat="1" ht="30" customHeight="1" thickBot="1" x14ac:dyDescent="0.3">
      <c r="A29" s="539"/>
      <c r="B29" s="404"/>
      <c r="C29" s="539"/>
      <c r="D29" s="539"/>
      <c r="E29" s="257">
        <f>SUMIFS(Gas_DB2[میزان مصرف],Gas_DB2[کد ماشین آلات],$B29,Gas_DB2[تاریخ],"&lt;="&amp;E$4)</f>
        <v>0</v>
      </c>
      <c r="F29" s="257">
        <f>SUMIFS(Gas_DB2[میزان مصرف],Gas_DB2[کد ماشین آلات],$B29,Gas_DB2[تاریخ],"&lt;="&amp;F$4,Gas_DB2[تاریخ],"&gt;"&amp;E$4)</f>
        <v>0</v>
      </c>
      <c r="G29" s="257">
        <f>SUMIFS(Gas_DB2[میزان مصرف],Gas_DB2[کد ماشین آلات],$B29,Gas_DB2[تاریخ],"&lt;="&amp;G$4,Gas_DB2[تاریخ],"&gt;"&amp;F$4)</f>
        <v>0</v>
      </c>
      <c r="H29" s="257">
        <f>SUMIFS(Gas_DB2[میزان مصرف],Gas_DB2[کد ماشین آلات],$B29,Gas_DB2[تاریخ],"&lt;="&amp;H$4,Gas_DB2[تاریخ],"&gt;"&amp;G$4)</f>
        <v>0</v>
      </c>
      <c r="I29" s="257">
        <f>SUMIFS(Gas_DB2[میزان مصرف],Gas_DB2[کد ماشین آلات],$B29,Gas_DB2[تاریخ],"&lt;="&amp;I$4,Gas_DB2[تاریخ],"&gt;"&amp;H$4)</f>
        <v>0</v>
      </c>
      <c r="J29" s="257">
        <f>SUMIFS(Gas_DB2[میزان مصرف],Gas_DB2[کد ماشین آلات],$B29,Gas_DB2[تاریخ],"&lt;="&amp;J$4,Gas_DB2[تاریخ],"&gt;"&amp;I$4)</f>
        <v>0</v>
      </c>
      <c r="K29" s="257">
        <f>SUMIFS(Gas_DB2[میزان مصرف],Gas_DB2[کد ماشین آلات],$B29,Gas_DB2[تاریخ],"&lt;="&amp;K$4,Gas_DB2[تاریخ],"&gt;"&amp;J$4)</f>
        <v>0</v>
      </c>
      <c r="L29" s="548"/>
      <c r="M29" s="257">
        <f>SUMIFS(Gas_DB2[میزان مصرف],Gas_DB2[کد ماشین آلات],$B29,Gas_DB2[تاریخ],"&lt;="&amp;M$4,Gas_DB2[تاریخ],"&gt;"&amp;L$4)</f>
        <v>0</v>
      </c>
    </row>
    <row r="30" spans="1:13" s="541" customFormat="1" ht="30" customHeight="1" x14ac:dyDescent="0.25">
      <c r="A30" s="549">
        <v>23</v>
      </c>
      <c r="B30" s="550" t="s">
        <v>349</v>
      </c>
      <c r="C30" s="551" t="str">
        <f>VLOOKUP(B30,'Gas-DB'!$X$4:$Z1422,2,FALSE)</f>
        <v>میکسر اتکو</v>
      </c>
      <c r="D30" s="551" t="str">
        <f>VLOOKUP(B30,'Gas-DB'!$X$4:$Z1422,3,FALSE)</f>
        <v>شرکتی</v>
      </c>
      <c r="E30" s="257">
        <f>SUMIFS(Gas_DB2[میزان مصرف],Gas_DB2[کد ماشین آلات],$B30,Gas_DB2[تاریخ],"&lt;="&amp;E$4)</f>
        <v>0</v>
      </c>
      <c r="F30" s="257">
        <f>SUMIFS(Gas_DB2[میزان مصرف],Gas_DB2[کد ماشین آلات],$B30,Gas_DB2[تاریخ],"&lt;="&amp;F$4,Gas_DB2[تاریخ],"&gt;"&amp;E$4)</f>
        <v>0</v>
      </c>
      <c r="G30" s="257">
        <f>SUMIFS(Gas_DB2[میزان مصرف],Gas_DB2[کد ماشین آلات],$B30,Gas_DB2[تاریخ],"&lt;="&amp;G$4,Gas_DB2[تاریخ],"&gt;"&amp;F$4)</f>
        <v>0</v>
      </c>
      <c r="H30" s="257">
        <f>SUMIFS(Gas_DB2[میزان مصرف],Gas_DB2[کد ماشین آلات],$B30,Gas_DB2[تاریخ],"&lt;="&amp;H$4,Gas_DB2[تاریخ],"&gt;"&amp;G$4)</f>
        <v>0</v>
      </c>
      <c r="I30" s="257">
        <f>SUMIFS(Gas_DB2[میزان مصرف],Gas_DB2[کد ماشین آلات],$B30,Gas_DB2[تاریخ],"&lt;="&amp;I$4,Gas_DB2[تاریخ],"&gt;"&amp;H$4)</f>
        <v>168</v>
      </c>
      <c r="J30" s="257">
        <f>SUMIFS(Gas_DB2[میزان مصرف],Gas_DB2[کد ماشین آلات],$B30,Gas_DB2[تاریخ],"&lt;="&amp;J$4,Gas_DB2[تاریخ],"&gt;"&amp;I$4)</f>
        <v>1226</v>
      </c>
      <c r="K30" s="257">
        <f>SUMIFS(Gas_DB2[میزان مصرف],Gas_DB2[کد ماشین آلات],$B30,Gas_DB2[تاریخ],"&lt;="&amp;K$4,Gas_DB2[تاریخ],"&gt;"&amp;J$4)</f>
        <v>2082</v>
      </c>
      <c r="L30" s="552">
        <f>SUMIFS(Gas_DB2[میزان مصرف],Gas_DB2[کد ماشین آلات],$B30,Gas_DB2[تاریخ],"&lt;="&amp;L$4,Gas_DB2[تاریخ],"&gt;"&amp;K$4)</f>
        <v>885</v>
      </c>
      <c r="M30" s="257">
        <f>SUMIFS(Gas_DB2[میزان مصرف],Gas_DB2[کد ماشین آلات],$B30,Gas_DB2[تاریخ],"&lt;="&amp;M$4,Gas_DB2[تاریخ],"&gt;"&amp;L$4)</f>
        <v>177</v>
      </c>
    </row>
    <row r="31" spans="1:13" s="541" customFormat="1" ht="30" customHeight="1" x14ac:dyDescent="0.25">
      <c r="A31" s="542">
        <v>24</v>
      </c>
      <c r="B31" s="543" t="s">
        <v>121</v>
      </c>
      <c r="C31" s="532" t="str">
        <f>VLOOKUP(B31,'Gas-DB'!$X$4:$Z1423,2,FALSE)</f>
        <v>میکسر امیکو</v>
      </c>
      <c r="D31" s="532" t="str">
        <f>VLOOKUP(B31,'Gas-DB'!$X$4:$Z1423,3,FALSE)</f>
        <v>شرکتی</v>
      </c>
      <c r="E31" s="257">
        <f>SUMIFS(Gas_DB2[میزان مصرف],Gas_DB2[کد ماشین آلات],$B31,Gas_DB2[تاریخ],"&lt;="&amp;E$4)</f>
        <v>136</v>
      </c>
      <c r="F31" s="257">
        <f>SUMIFS(Gas_DB2[میزان مصرف],Gas_DB2[کد ماشین آلات],$B31,Gas_DB2[تاریخ],"&lt;="&amp;F$4,Gas_DB2[تاریخ],"&gt;"&amp;E$4)</f>
        <v>0</v>
      </c>
      <c r="G31" s="257">
        <f>SUMIFS(Gas_DB2[میزان مصرف],Gas_DB2[کد ماشین آلات],$B31,Gas_DB2[تاریخ],"&lt;="&amp;G$4,Gas_DB2[تاریخ],"&gt;"&amp;F$4)</f>
        <v>0</v>
      </c>
      <c r="H31" s="257">
        <f>SUMIFS(Gas_DB2[میزان مصرف],Gas_DB2[کد ماشین آلات],$B31,Gas_DB2[تاریخ],"&lt;="&amp;H$4,Gas_DB2[تاریخ],"&gt;"&amp;G$4)</f>
        <v>85</v>
      </c>
      <c r="I31" s="257">
        <f>SUMIFS(Gas_DB2[میزان مصرف],Gas_DB2[کد ماشین آلات],$B31,Gas_DB2[تاریخ],"&lt;="&amp;I$4,Gas_DB2[تاریخ],"&gt;"&amp;H$4)</f>
        <v>325</v>
      </c>
      <c r="J31" s="257">
        <f>SUMIFS(Gas_DB2[میزان مصرف],Gas_DB2[کد ماشین آلات],$B31,Gas_DB2[تاریخ],"&lt;="&amp;J$4,Gas_DB2[تاریخ],"&gt;"&amp;I$4)</f>
        <v>627</v>
      </c>
      <c r="K31" s="257">
        <f>SUMIFS(Gas_DB2[میزان مصرف],Gas_DB2[کد ماشین آلات],$B31,Gas_DB2[تاریخ],"&lt;="&amp;K$4,Gas_DB2[تاریخ],"&gt;"&amp;J$4)</f>
        <v>1379</v>
      </c>
      <c r="L31" s="257">
        <f>SUMIFS(Gas_DB2[میزان مصرف],Gas_DB2[کد ماشین آلات],$B31,Gas_DB2[تاریخ],"&lt;="&amp;L$4,Gas_DB2[تاریخ],"&gt;"&amp;K$4)</f>
        <v>1095</v>
      </c>
      <c r="M31" s="257">
        <f>SUMIFS(Gas_DB2[میزان مصرف],Gas_DB2[کد ماشین آلات],$B31,Gas_DB2[تاریخ],"&lt;="&amp;M$4,Gas_DB2[تاریخ],"&gt;"&amp;L$4)</f>
        <v>249</v>
      </c>
    </row>
    <row r="32" spans="1:13" s="541" customFormat="1" ht="30" customHeight="1" x14ac:dyDescent="0.25">
      <c r="A32" s="549">
        <v>25</v>
      </c>
      <c r="B32" s="543" t="s">
        <v>449</v>
      </c>
      <c r="C32" s="532" t="str">
        <f>VLOOKUP(B32,'Gas-DB'!$X$4:$Z1424,2,FALSE)</f>
        <v>میکسر امیکو</v>
      </c>
      <c r="D32" s="532" t="str">
        <f>VLOOKUP(B32,'Gas-DB'!$X$4:$Z1424,3,FALSE)</f>
        <v>شرکتی</v>
      </c>
      <c r="E32" s="257">
        <f>SUMIFS(Gas_DB2[میزان مصرف],Gas_DB2[کد ماشین آلات],$B32,Gas_DB2[تاریخ],"&lt;="&amp;E$4)</f>
        <v>0</v>
      </c>
      <c r="F32" s="257">
        <f>SUMIFS(Gas_DB2[میزان مصرف],Gas_DB2[کد ماشین آلات],$B32,Gas_DB2[تاریخ],"&lt;="&amp;F$4,Gas_DB2[تاریخ],"&gt;"&amp;E$4)</f>
        <v>0</v>
      </c>
      <c r="G32" s="257">
        <f>SUMIFS(Gas_DB2[میزان مصرف],Gas_DB2[کد ماشین آلات],$B32,Gas_DB2[تاریخ],"&lt;="&amp;G$4,Gas_DB2[تاریخ],"&gt;"&amp;F$4)</f>
        <v>0</v>
      </c>
      <c r="H32" s="257">
        <f>SUMIFS(Gas_DB2[میزان مصرف],Gas_DB2[کد ماشین آلات],$B32,Gas_DB2[تاریخ],"&lt;="&amp;H$4,Gas_DB2[تاریخ],"&gt;"&amp;G$4)</f>
        <v>0</v>
      </c>
      <c r="I32" s="257">
        <f>SUMIFS(Gas_DB2[میزان مصرف],Gas_DB2[کد ماشین آلات],$B32,Gas_DB2[تاریخ],"&lt;="&amp;I$4,Gas_DB2[تاریخ],"&gt;"&amp;H$4)</f>
        <v>0</v>
      </c>
      <c r="J32" s="257">
        <f>SUMIFS(Gas_DB2[میزان مصرف],Gas_DB2[کد ماشین آلات],$B32,Gas_DB2[تاریخ],"&lt;="&amp;J$4,Gas_DB2[تاریخ],"&gt;"&amp;I$4)</f>
        <v>571</v>
      </c>
      <c r="K32" s="257">
        <f>SUMIFS(Gas_DB2[میزان مصرف],Gas_DB2[کد ماشین آلات],$B32,Gas_DB2[تاریخ],"&lt;="&amp;K$4,Gas_DB2[تاریخ],"&gt;"&amp;J$4)</f>
        <v>2393</v>
      </c>
      <c r="L32" s="257">
        <f>SUMIFS(Gas_DB2[میزان مصرف],Gas_DB2[کد ماشین آلات],$B32,Gas_DB2[تاریخ],"&lt;="&amp;L$4,Gas_DB2[تاریخ],"&gt;"&amp;K$4)</f>
        <v>1338</v>
      </c>
      <c r="M32" s="257">
        <f>SUMIFS(Gas_DB2[میزان مصرف],Gas_DB2[کد ماشین آلات],$B32,Gas_DB2[تاریخ],"&lt;="&amp;M$4,Gas_DB2[تاریخ],"&gt;"&amp;L$4)</f>
        <v>284</v>
      </c>
    </row>
    <row r="33" spans="1:13" s="541" customFormat="1" ht="30" customHeight="1" x14ac:dyDescent="0.25">
      <c r="A33" s="542">
        <v>26</v>
      </c>
      <c r="B33" s="543" t="s">
        <v>142</v>
      </c>
      <c r="C33" s="532" t="str">
        <f>VLOOKUP(B33,'Gas-DB'!$X$4:$Z1425,2,FALSE)</f>
        <v>بلدوزر D85</v>
      </c>
      <c r="D33" s="532" t="str">
        <f>VLOOKUP(B33,'Gas-DB'!$X$4:$Z1425,3,FALSE)</f>
        <v>اکبری</v>
      </c>
      <c r="E33" s="257">
        <f>SUMIFS(Gas_DB2[میزان مصرف],Gas_DB2[کد ماشین آلات],$B33,Gas_DB2[تاریخ],"&lt;="&amp;E$4)</f>
        <v>0</v>
      </c>
      <c r="F33" s="257">
        <f>SUMIFS(Gas_DB2[میزان مصرف],Gas_DB2[کد ماشین آلات],$B33,Gas_DB2[تاریخ],"&lt;="&amp;F$4,Gas_DB2[تاریخ],"&gt;"&amp;E$4)</f>
        <v>1061</v>
      </c>
      <c r="G33" s="257">
        <f>SUMIFS(Gas_DB2[میزان مصرف],Gas_DB2[کد ماشین آلات],$B33,Gas_DB2[تاریخ],"&lt;="&amp;G$4,Gas_DB2[تاریخ],"&gt;"&amp;F$4)</f>
        <v>2888</v>
      </c>
      <c r="H33" s="257">
        <f>SUMIFS(Gas_DB2[میزان مصرف],Gas_DB2[کد ماشین آلات],$B33,Gas_DB2[تاریخ],"&lt;="&amp;H$4,Gas_DB2[تاریخ],"&gt;"&amp;G$4)</f>
        <v>1911</v>
      </c>
      <c r="I33" s="257">
        <f>SUMIFS(Gas_DB2[میزان مصرف],Gas_DB2[کد ماشین آلات],$B33,Gas_DB2[تاریخ],"&lt;="&amp;I$4,Gas_DB2[تاریخ],"&gt;"&amp;H$4)</f>
        <v>3442</v>
      </c>
      <c r="J33" s="257">
        <f>SUMIFS(Gas_DB2[میزان مصرف],Gas_DB2[کد ماشین آلات],$B33,Gas_DB2[تاریخ],"&lt;="&amp;J$4,Gas_DB2[تاریخ],"&gt;"&amp;I$4)</f>
        <v>2856</v>
      </c>
      <c r="K33" s="257">
        <f>SUMIFS(Gas_DB2[میزان مصرف],Gas_DB2[کد ماشین آلات],$B33,Gas_DB2[تاریخ],"&lt;="&amp;K$4,Gas_DB2[تاریخ],"&gt;"&amp;J$4)</f>
        <v>2517</v>
      </c>
      <c r="L33" s="257">
        <f>SUMIFS(Gas_DB2[میزان مصرف],Gas_DB2[کد ماشین آلات],$B33,Gas_DB2[تاریخ],"&lt;="&amp;L$4,Gas_DB2[تاریخ],"&gt;"&amp;K$4)</f>
        <v>1888</v>
      </c>
      <c r="M33" s="257">
        <f>SUMIFS(Gas_DB2[میزان مصرف],Gas_DB2[کد ماشین آلات],$B33,Gas_DB2[تاریخ],"&lt;="&amp;M$4,Gas_DB2[تاریخ],"&gt;"&amp;L$4)</f>
        <v>903</v>
      </c>
    </row>
    <row r="34" spans="1:13" s="541" customFormat="1" ht="30" customHeight="1" x14ac:dyDescent="0.25">
      <c r="A34" s="549">
        <v>27</v>
      </c>
      <c r="B34" s="543" t="s">
        <v>144</v>
      </c>
      <c r="C34" s="532" t="str">
        <f>VLOOKUP(B34,'Gas-DB'!$X$4:$Z1426,2,FALSE)</f>
        <v>بلدوزر D85</v>
      </c>
      <c r="D34" s="532" t="str">
        <f>VLOOKUP(B34,'Gas-DB'!$X$4:$Z1426,3,FALSE)</f>
        <v>اکبری</v>
      </c>
      <c r="E34" s="257">
        <f>SUMIFS(Gas_DB2[میزان مصرف],Gas_DB2[کد ماشین آلات],$B34,Gas_DB2[تاریخ],"&lt;="&amp;E$4)</f>
        <v>0</v>
      </c>
      <c r="F34" s="257">
        <f>SUMIFS(Gas_DB2[میزان مصرف],Gas_DB2[کد ماشین آلات],$B34,Gas_DB2[تاریخ],"&lt;="&amp;F$4,Gas_DB2[تاریخ],"&gt;"&amp;E$4)</f>
        <v>0</v>
      </c>
      <c r="G34" s="257">
        <f>SUMIFS(Gas_DB2[میزان مصرف],Gas_DB2[کد ماشین آلات],$B34,Gas_DB2[تاریخ],"&lt;="&amp;G$4,Gas_DB2[تاریخ],"&gt;"&amp;F$4)</f>
        <v>1314</v>
      </c>
      <c r="H34" s="257">
        <f>SUMIFS(Gas_DB2[میزان مصرف],Gas_DB2[کد ماشین آلات],$B34,Gas_DB2[تاریخ],"&lt;="&amp;H$4,Gas_DB2[تاریخ],"&gt;"&amp;G$4)</f>
        <v>2909</v>
      </c>
      <c r="I34" s="257">
        <f>SUMIFS(Gas_DB2[میزان مصرف],Gas_DB2[کد ماشین آلات],$B34,Gas_DB2[تاریخ],"&lt;="&amp;I$4,Gas_DB2[تاریخ],"&gt;"&amp;H$4)</f>
        <v>2925</v>
      </c>
      <c r="J34" s="257">
        <f>SUMIFS(Gas_DB2[میزان مصرف],Gas_DB2[کد ماشین آلات],$B34,Gas_DB2[تاریخ],"&lt;="&amp;J$4,Gas_DB2[تاریخ],"&gt;"&amp;I$4)</f>
        <v>2585</v>
      </c>
      <c r="K34" s="257">
        <f>SUMIFS(Gas_DB2[میزان مصرف],Gas_DB2[کد ماشین آلات],$B34,Gas_DB2[تاریخ],"&lt;="&amp;K$4,Gas_DB2[تاریخ],"&gt;"&amp;J$4)</f>
        <v>2339</v>
      </c>
      <c r="L34" s="257">
        <f>SUMIFS(Gas_DB2[میزان مصرف],Gas_DB2[کد ماشین آلات],$B34,Gas_DB2[تاریخ],"&lt;="&amp;L$4,Gas_DB2[تاریخ],"&gt;"&amp;K$4)</f>
        <v>2215</v>
      </c>
      <c r="M34" s="257">
        <f>SUMIFS(Gas_DB2[میزان مصرف],Gas_DB2[کد ماشین آلات],$B34,Gas_DB2[تاریخ],"&lt;="&amp;M$4,Gas_DB2[تاریخ],"&gt;"&amp;L$4)</f>
        <v>663</v>
      </c>
    </row>
    <row r="35" spans="1:13" s="541" customFormat="1" ht="30" customHeight="1" x14ac:dyDescent="0.25">
      <c r="A35" s="542">
        <v>28</v>
      </c>
      <c r="B35" s="543" t="s">
        <v>174</v>
      </c>
      <c r="C35" s="532" t="str">
        <f>VLOOKUP(B35,'Gas-DB'!$X$4:$Z1427,2,FALSE)</f>
        <v>بلدوزر کاترپیلار D8</v>
      </c>
      <c r="D35" s="532" t="str">
        <f>VLOOKUP(B35,'Gas-DB'!$X$4:$Z1427,3,FALSE)</f>
        <v>محمد پور</v>
      </c>
      <c r="E35" s="257">
        <f>SUMIFS(Gas_DB2[میزان مصرف],Gas_DB2[کد ماشین آلات],$B35,Gas_DB2[تاریخ],"&lt;="&amp;E$4)</f>
        <v>0</v>
      </c>
      <c r="F35" s="257">
        <f>SUMIFS(Gas_DB2[میزان مصرف],Gas_DB2[کد ماشین آلات],$B35,Gas_DB2[تاریخ],"&lt;="&amp;F$4,Gas_DB2[تاریخ],"&gt;"&amp;E$4)</f>
        <v>0</v>
      </c>
      <c r="G35" s="257">
        <f>SUMIFS(Gas_DB2[میزان مصرف],Gas_DB2[کد ماشین آلات],$B35,Gas_DB2[تاریخ],"&lt;="&amp;G$4,Gas_DB2[تاریخ],"&gt;"&amp;F$4)</f>
        <v>0</v>
      </c>
      <c r="H35" s="257">
        <f>SUMIFS(Gas_DB2[میزان مصرف],Gas_DB2[کد ماشین آلات],$B35,Gas_DB2[تاریخ],"&lt;="&amp;H$4,Gas_DB2[تاریخ],"&gt;"&amp;G$4)</f>
        <v>476</v>
      </c>
      <c r="I35" s="257">
        <f>SUMIFS(Gas_DB2[میزان مصرف],Gas_DB2[کد ماشین آلات],$B35,Gas_DB2[تاریخ],"&lt;="&amp;I$4,Gas_DB2[تاریخ],"&gt;"&amp;H$4)</f>
        <v>1502</v>
      </c>
      <c r="J35" s="257">
        <f>SUMIFS(Gas_DB2[میزان مصرف],Gas_DB2[کد ماشین آلات],$B35,Gas_DB2[تاریخ],"&lt;="&amp;J$4,Gas_DB2[تاریخ],"&gt;"&amp;I$4)</f>
        <v>7533</v>
      </c>
      <c r="K35" s="257">
        <f>SUMIFS(Gas_DB2[میزان مصرف],Gas_DB2[کد ماشین آلات],$B35,Gas_DB2[تاریخ],"&lt;="&amp;K$4,Gas_DB2[تاریخ],"&gt;"&amp;J$4)</f>
        <v>5292</v>
      </c>
      <c r="L35" s="257">
        <f>SUMIFS(Gas_DB2[میزان مصرف],Gas_DB2[کد ماشین آلات],$B35,Gas_DB2[تاریخ],"&lt;="&amp;L$4,Gas_DB2[تاریخ],"&gt;"&amp;K$4)</f>
        <v>5355</v>
      </c>
      <c r="M35" s="257">
        <f>SUMIFS(Gas_DB2[میزان مصرف],Gas_DB2[کد ماشین آلات],$B35,Gas_DB2[تاریخ],"&lt;="&amp;M$4,Gas_DB2[تاریخ],"&gt;"&amp;L$4)</f>
        <v>0</v>
      </c>
    </row>
    <row r="36" spans="1:13" s="541" customFormat="1" ht="30" customHeight="1" x14ac:dyDescent="0.25">
      <c r="A36" s="549">
        <v>29</v>
      </c>
      <c r="B36" s="543" t="s">
        <v>134</v>
      </c>
      <c r="C36" s="532" t="str">
        <f>VLOOKUP(B36,'Gas-DB'!$X$4:$Z1428,2,FALSE)</f>
        <v>بلدوزر D155</v>
      </c>
      <c r="D36" s="532" t="str">
        <f>VLOOKUP(B36,'Gas-DB'!$X$4:$Z1428,3,FALSE)</f>
        <v>انصاری</v>
      </c>
      <c r="E36" s="257">
        <f>SUMIFS(Gas_DB2[میزان مصرف],Gas_DB2[کد ماشین آلات],$B36,Gas_DB2[تاریخ],"&lt;="&amp;E$4)</f>
        <v>0</v>
      </c>
      <c r="F36" s="257">
        <f>SUMIFS(Gas_DB2[میزان مصرف],Gas_DB2[کد ماشین آلات],$B36,Gas_DB2[تاریخ],"&lt;="&amp;F$4,Gas_DB2[تاریخ],"&gt;"&amp;E$4)</f>
        <v>0</v>
      </c>
      <c r="G36" s="257">
        <f>SUMIFS(Gas_DB2[میزان مصرف],Gas_DB2[کد ماشین آلات],$B36,Gas_DB2[تاریخ],"&lt;="&amp;G$4,Gas_DB2[تاریخ],"&gt;"&amp;F$4)</f>
        <v>0</v>
      </c>
      <c r="H36" s="257">
        <f>SUMIFS(Gas_DB2[میزان مصرف],Gas_DB2[کد ماشین آلات],$B36,Gas_DB2[تاریخ],"&lt;="&amp;H$4,Gas_DB2[تاریخ],"&gt;"&amp;G$4)</f>
        <v>1789</v>
      </c>
      <c r="I36" s="257">
        <f>SUMIFS(Gas_DB2[میزان مصرف],Gas_DB2[کد ماشین آلات],$B36,Gas_DB2[تاریخ],"&lt;="&amp;I$4,Gas_DB2[تاریخ],"&gt;"&amp;H$4)</f>
        <v>1189</v>
      </c>
      <c r="J36" s="257">
        <f>SUMIFS(Gas_DB2[میزان مصرف],Gas_DB2[کد ماشین آلات],$B36,Gas_DB2[تاریخ],"&lt;="&amp;J$4,Gas_DB2[تاریخ],"&gt;"&amp;I$4)</f>
        <v>0</v>
      </c>
      <c r="K36" s="257">
        <f>SUMIFS(Gas_DB2[میزان مصرف],Gas_DB2[کد ماشین آلات],$B36,Gas_DB2[تاریخ],"&lt;="&amp;K$4,Gas_DB2[تاریخ],"&gt;"&amp;J$4)</f>
        <v>2215</v>
      </c>
      <c r="L36" s="257">
        <f>SUMIFS(Gas_DB2[میزان مصرف],Gas_DB2[کد ماشین آلات],$B36,Gas_DB2[تاریخ],"&lt;="&amp;L$4,Gas_DB2[تاریخ],"&gt;"&amp;K$4)</f>
        <v>6757</v>
      </c>
      <c r="M36" s="257">
        <f>SUMIFS(Gas_DB2[میزان مصرف],Gas_DB2[کد ماشین آلات],$B36,Gas_DB2[تاریخ],"&lt;="&amp;M$4,Gas_DB2[تاریخ],"&gt;"&amp;L$4)</f>
        <v>1846</v>
      </c>
    </row>
    <row r="37" spans="1:13" s="541" customFormat="1" ht="30" customHeight="1" x14ac:dyDescent="0.25">
      <c r="A37" s="542">
        <v>30</v>
      </c>
      <c r="B37" s="543" t="s">
        <v>145</v>
      </c>
      <c r="C37" s="532" t="str">
        <f>VLOOKUP(B37,'Gas-DB'!$X$4:$Z1430,2,FALSE)</f>
        <v>بلدوزر کاترپیلار D8</v>
      </c>
      <c r="D37" s="532" t="str">
        <f>VLOOKUP(B37,'Gas-DB'!$X$4:$Z1430,3,FALSE)</f>
        <v>حسن پور</v>
      </c>
      <c r="E37" s="257">
        <f>SUMIFS(Gas_DB2[میزان مصرف],Gas_DB2[کد ماشین آلات],$B37,Gas_DB2[تاریخ],"&lt;="&amp;E$4)</f>
        <v>138</v>
      </c>
      <c r="F37" s="257">
        <f>SUMIFS(Gas_DB2[میزان مصرف],Gas_DB2[کد ماشین آلات],$B37,Gas_DB2[تاریخ],"&lt;="&amp;F$4,Gas_DB2[تاریخ],"&gt;"&amp;E$4)</f>
        <v>2123</v>
      </c>
      <c r="G37" s="257">
        <f>SUMIFS(Gas_DB2[میزان مصرف],Gas_DB2[کد ماشین آلات],$B37,Gas_DB2[تاریخ],"&lt;="&amp;G$4,Gas_DB2[تاریخ],"&gt;"&amp;F$4)</f>
        <v>2045</v>
      </c>
      <c r="H37" s="257">
        <f>SUMIFS(Gas_DB2[میزان مصرف],Gas_DB2[کد ماشین آلات],$B37,Gas_DB2[تاریخ],"&lt;="&amp;H$4,Gas_DB2[تاریخ],"&gt;"&amp;G$4)</f>
        <v>3335</v>
      </c>
      <c r="I37" s="257">
        <f>SUMIFS(Gas_DB2[میزان مصرف],Gas_DB2[کد ماشین آلات],$B37,Gas_DB2[تاریخ],"&lt;="&amp;I$4,Gas_DB2[تاریخ],"&gt;"&amp;H$4)</f>
        <v>4581</v>
      </c>
      <c r="J37" s="257">
        <f>SUMIFS(Gas_DB2[میزان مصرف],Gas_DB2[کد ماشین آلات],$B37,Gas_DB2[تاریخ],"&lt;="&amp;J$4,Gas_DB2[تاریخ],"&gt;"&amp;I$4)</f>
        <v>5580</v>
      </c>
      <c r="K37" s="257">
        <f>SUMIFS(Gas_DB2[میزان مصرف],Gas_DB2[کد ماشین آلات],$B37,Gas_DB2[تاریخ],"&lt;="&amp;K$4,Gas_DB2[تاریخ],"&gt;"&amp;J$4)</f>
        <v>5200</v>
      </c>
      <c r="L37" s="257">
        <f>SUMIFS(Gas_DB2[میزان مصرف],Gas_DB2[کد ماشین آلات],$B37,Gas_DB2[تاریخ],"&lt;="&amp;L$4,Gas_DB2[تاریخ],"&gt;"&amp;K$4)</f>
        <v>5090</v>
      </c>
      <c r="M37" s="257">
        <f>SUMIFS(Gas_DB2[میزان مصرف],Gas_DB2[کد ماشین آلات],$B37,Gas_DB2[تاریخ],"&lt;="&amp;M$4,Gas_DB2[تاریخ],"&gt;"&amp;L$4)</f>
        <v>389</v>
      </c>
    </row>
    <row r="38" spans="1:13" s="541" customFormat="1" ht="30" customHeight="1" x14ac:dyDescent="0.25">
      <c r="A38" s="549">
        <v>31</v>
      </c>
      <c r="B38" s="543" t="s">
        <v>390</v>
      </c>
      <c r="C38" s="532" t="str">
        <f>VLOOKUP(B38,'Gas-DB'!$X$4:$Z1431,2,FALSE)</f>
        <v>بلدوزر D85</v>
      </c>
      <c r="D38" s="532" t="str">
        <f>VLOOKUP(B38,'Gas-DB'!$X$4:$Z1431,3,FALSE)</f>
        <v>جواد رضاپور</v>
      </c>
      <c r="E38" s="257">
        <f>SUMIFS(Gas_DB2[میزان مصرف],Gas_DB2[کد ماشین آلات],$B38,Gas_DB2[تاریخ],"&lt;="&amp;E$4)</f>
        <v>0</v>
      </c>
      <c r="F38" s="257">
        <f>SUMIFS(Gas_DB2[میزان مصرف],Gas_DB2[کد ماشین آلات],$B38,Gas_DB2[تاریخ],"&lt;="&amp;F$4,Gas_DB2[تاریخ],"&gt;"&amp;E$4)</f>
        <v>0</v>
      </c>
      <c r="G38" s="257">
        <f>SUMIFS(Gas_DB2[میزان مصرف],Gas_DB2[کد ماشین آلات],$B38,Gas_DB2[تاریخ],"&lt;="&amp;G$4,Gas_DB2[تاریخ],"&gt;"&amp;F$4)</f>
        <v>0</v>
      </c>
      <c r="H38" s="257">
        <f>SUMIFS(Gas_DB2[میزان مصرف],Gas_DB2[کد ماشین آلات],$B38,Gas_DB2[تاریخ],"&lt;="&amp;H$4,Gas_DB2[تاریخ],"&gt;"&amp;G$4)</f>
        <v>0</v>
      </c>
      <c r="I38" s="257">
        <f>SUMIFS(Gas_DB2[میزان مصرف],Gas_DB2[کد ماشین آلات],$B38,Gas_DB2[تاریخ],"&lt;="&amp;I$4,Gas_DB2[تاریخ],"&gt;"&amp;H$4)</f>
        <v>0</v>
      </c>
      <c r="J38" s="257">
        <f>SUMIFS(Gas_DB2[میزان مصرف],Gas_DB2[کد ماشین آلات],$B38,Gas_DB2[تاریخ],"&lt;="&amp;J$4,Gas_DB2[تاریخ],"&gt;"&amp;I$4)</f>
        <v>3007</v>
      </c>
      <c r="K38" s="257">
        <f>SUMIFS(Gas_DB2[میزان مصرف],Gas_DB2[کد ماشین آلات],$B38,Gas_DB2[تاریخ],"&lt;="&amp;K$4,Gas_DB2[تاریخ],"&gt;"&amp;J$4)</f>
        <v>2535</v>
      </c>
      <c r="L38" s="257">
        <f>SUMIFS(Gas_DB2[میزان مصرف],Gas_DB2[کد ماشین آلات],$B38,Gas_DB2[تاریخ],"&lt;="&amp;L$4,Gas_DB2[تاریخ],"&gt;"&amp;K$4)</f>
        <v>2253</v>
      </c>
      <c r="M38" s="257">
        <f>SUMIFS(Gas_DB2[میزان مصرف],Gas_DB2[کد ماشین آلات],$B38,Gas_DB2[تاریخ],"&lt;="&amp;M$4,Gas_DB2[تاریخ],"&gt;"&amp;L$4)</f>
        <v>0</v>
      </c>
    </row>
    <row r="39" spans="1:13" s="541" customFormat="1" ht="30" customHeight="1" x14ac:dyDescent="0.25">
      <c r="A39" s="542">
        <v>32</v>
      </c>
      <c r="B39" s="543" t="s">
        <v>425</v>
      </c>
      <c r="C39" s="532" t="str">
        <f>VLOOKUP(B39,'Gas-DB'!$X$4:$Z1432,2,FALSE)</f>
        <v>بلدوزر D85</v>
      </c>
      <c r="D39" s="532" t="str">
        <f>VLOOKUP(B39,'Gas-DB'!$X$4:$Z1432,3,FALSE)</f>
        <v>ثمری</v>
      </c>
      <c r="E39" s="257">
        <f>SUMIFS(Gas_DB2[میزان مصرف],Gas_DB2[کد ماشین آلات],$B39,Gas_DB2[تاریخ],"&lt;="&amp;E$4)</f>
        <v>2544</v>
      </c>
      <c r="F39" s="257">
        <f>SUMIFS(Gas_DB2[میزان مصرف],Gas_DB2[کد ماشین آلات],$B39,Gas_DB2[تاریخ],"&lt;="&amp;F$4,Gas_DB2[تاریخ],"&gt;"&amp;E$4)</f>
        <v>3798</v>
      </c>
      <c r="G39" s="257">
        <f>SUMIFS(Gas_DB2[میزان مصرف],Gas_DB2[کد ماشین آلات],$B39,Gas_DB2[تاریخ],"&lt;="&amp;G$4,Gas_DB2[تاریخ],"&gt;"&amp;F$4)</f>
        <v>2809</v>
      </c>
      <c r="H39" s="257">
        <f>SUMIFS(Gas_DB2[میزان مصرف],Gas_DB2[کد ماشین آلات],$B39,Gas_DB2[تاریخ],"&lt;="&amp;H$4,Gas_DB2[تاریخ],"&gt;"&amp;G$4)</f>
        <v>0</v>
      </c>
      <c r="I39" s="257">
        <f>SUMIFS(Gas_DB2[میزان مصرف],Gas_DB2[کد ماشین آلات],$B39,Gas_DB2[تاریخ],"&lt;="&amp;I$4,Gas_DB2[تاریخ],"&gt;"&amp;H$4)</f>
        <v>0</v>
      </c>
      <c r="J39" s="257">
        <f>SUMIFS(Gas_DB2[میزان مصرف],Gas_DB2[کد ماشین آلات],$B39,Gas_DB2[تاریخ],"&lt;="&amp;J$4,Gas_DB2[تاریخ],"&gt;"&amp;I$4)</f>
        <v>2650</v>
      </c>
      <c r="K39" s="257">
        <f>SUMIFS(Gas_DB2[میزان مصرف],Gas_DB2[کد ماشین آلات],$B39,Gas_DB2[تاریخ],"&lt;="&amp;K$4,Gas_DB2[تاریخ],"&gt;"&amp;J$4)</f>
        <v>3349</v>
      </c>
      <c r="L39" s="257">
        <f>SUMIFS(Gas_DB2[میزان مصرف],Gas_DB2[کد ماشین آلات],$B39,Gas_DB2[تاریخ],"&lt;="&amp;L$4,Gas_DB2[تاریخ],"&gt;"&amp;K$4)</f>
        <v>3140</v>
      </c>
      <c r="M39" s="257">
        <f>SUMIFS(Gas_DB2[میزان مصرف],Gas_DB2[کد ماشین آلات],$B39,Gas_DB2[تاریخ],"&lt;="&amp;M$4,Gas_DB2[تاریخ],"&gt;"&amp;L$4)</f>
        <v>489</v>
      </c>
    </row>
    <row r="40" spans="1:13" s="541" customFormat="1" ht="30" customHeight="1" x14ac:dyDescent="0.25">
      <c r="A40" s="549">
        <v>33</v>
      </c>
      <c r="B40" s="543" t="s">
        <v>137</v>
      </c>
      <c r="C40" s="532" t="str">
        <f>VLOOKUP(B40,'Gas-DB'!$X$4:$Z1434,2,FALSE)</f>
        <v>بیل مکانیکی PC300</v>
      </c>
      <c r="D40" s="532" t="str">
        <f>VLOOKUP(B40,'Gas-DB'!$X$4:$Z1434,3,FALSE)</f>
        <v>انصاری</v>
      </c>
      <c r="E40" s="257">
        <f>SUMIFS(Gas_DB2[میزان مصرف],Gas_DB2[کد ماشین آلات],$B40,Gas_DB2[تاریخ],"&lt;="&amp;E$4)</f>
        <v>0</v>
      </c>
      <c r="F40" s="257">
        <f>SUMIFS(Gas_DB2[میزان مصرف],Gas_DB2[کد ماشین آلات],$B40,Gas_DB2[تاریخ],"&lt;="&amp;F$4,Gas_DB2[تاریخ],"&gt;"&amp;E$4)</f>
        <v>0</v>
      </c>
      <c r="G40" s="257">
        <f>SUMIFS(Gas_DB2[میزان مصرف],Gas_DB2[کد ماشین آلات],$B40,Gas_DB2[تاریخ],"&lt;="&amp;G$4,Gas_DB2[تاریخ],"&gt;"&amp;F$4)</f>
        <v>0</v>
      </c>
      <c r="H40" s="257">
        <f>SUMIFS(Gas_DB2[میزان مصرف],Gas_DB2[کد ماشین آلات],$B40,Gas_DB2[تاریخ],"&lt;="&amp;H$4,Gas_DB2[تاریخ],"&gt;"&amp;G$4)</f>
        <v>130</v>
      </c>
      <c r="I40" s="257">
        <f>SUMIFS(Gas_DB2[میزان مصرف],Gas_DB2[کد ماشین آلات],$B40,Gas_DB2[تاریخ],"&lt;="&amp;I$4,Gas_DB2[تاریخ],"&gt;"&amp;H$4)</f>
        <v>6218</v>
      </c>
      <c r="J40" s="257">
        <f>SUMIFS(Gas_DB2[میزان مصرف],Gas_DB2[کد ماشین آلات],$B40,Gas_DB2[تاریخ],"&lt;="&amp;J$4,Gas_DB2[تاریخ],"&gt;"&amp;I$4)</f>
        <v>7054</v>
      </c>
      <c r="K40" s="257">
        <f>SUMIFS(Gas_DB2[میزان مصرف],Gas_DB2[کد ماشین آلات],$B40,Gas_DB2[تاریخ],"&lt;="&amp;K$4,Gas_DB2[تاریخ],"&gt;"&amp;J$4)</f>
        <v>5870</v>
      </c>
      <c r="L40" s="257">
        <f>SUMIFS(Gas_DB2[میزان مصرف],Gas_DB2[کد ماشین آلات],$B40,Gas_DB2[تاریخ],"&lt;="&amp;L$4,Gas_DB2[تاریخ],"&gt;"&amp;K$4)</f>
        <v>6187</v>
      </c>
      <c r="M40" s="257">
        <f>SUMIFS(Gas_DB2[میزان مصرف],Gas_DB2[کد ماشین آلات],$B40,Gas_DB2[تاریخ],"&lt;="&amp;M$4,Gas_DB2[تاریخ],"&gt;"&amp;L$4)</f>
        <v>1640</v>
      </c>
    </row>
    <row r="41" spans="1:13" s="541" customFormat="1" ht="30" customHeight="1" x14ac:dyDescent="0.25">
      <c r="A41" s="542">
        <v>34</v>
      </c>
      <c r="B41" s="543" t="s">
        <v>135</v>
      </c>
      <c r="C41" s="532" t="str">
        <f>VLOOKUP(B41,'Gas-DB'!$X$4:$Z1435,2,FALSE)</f>
        <v>بیل مکانیکی PC400</v>
      </c>
      <c r="D41" s="532" t="str">
        <f>VLOOKUP(B41,'Gas-DB'!$X$4:$Z1435,3,FALSE)</f>
        <v>انصاری</v>
      </c>
      <c r="E41" s="257">
        <f>SUMIFS(Gas_DB2[میزان مصرف],Gas_DB2[کد ماشین آلات],$B41,Gas_DB2[تاریخ],"&lt;="&amp;E$4)</f>
        <v>0</v>
      </c>
      <c r="F41" s="257">
        <f>SUMIFS(Gas_DB2[میزان مصرف],Gas_DB2[کد ماشین آلات],$B41,Gas_DB2[تاریخ],"&lt;="&amp;F$4,Gas_DB2[تاریخ],"&gt;"&amp;E$4)</f>
        <v>0</v>
      </c>
      <c r="G41" s="257">
        <f>SUMIFS(Gas_DB2[میزان مصرف],Gas_DB2[کد ماشین آلات],$B41,Gas_DB2[تاریخ],"&lt;="&amp;G$4,Gas_DB2[تاریخ],"&gt;"&amp;F$4)</f>
        <v>0</v>
      </c>
      <c r="H41" s="257">
        <f>SUMIFS(Gas_DB2[میزان مصرف],Gas_DB2[کد ماشین آلات],$B41,Gas_DB2[تاریخ],"&lt;="&amp;H$4,Gas_DB2[تاریخ],"&gt;"&amp;G$4)</f>
        <v>5485</v>
      </c>
      <c r="I41" s="257">
        <f>SUMIFS(Gas_DB2[میزان مصرف],Gas_DB2[کد ماشین آلات],$B41,Gas_DB2[تاریخ],"&lt;="&amp;I$4,Gas_DB2[تاریخ],"&gt;"&amp;H$4)</f>
        <v>936</v>
      </c>
      <c r="J41" s="257">
        <f>SUMIFS(Gas_DB2[میزان مصرف],Gas_DB2[کد ماشین آلات],$B41,Gas_DB2[تاریخ],"&lt;="&amp;J$4,Gas_DB2[تاریخ],"&gt;"&amp;I$4)</f>
        <v>4083</v>
      </c>
      <c r="K41" s="257">
        <f>SUMIFS(Gas_DB2[میزان مصرف],Gas_DB2[کد ماشین آلات],$B41,Gas_DB2[تاریخ],"&lt;="&amp;K$4,Gas_DB2[تاریخ],"&gt;"&amp;J$4)</f>
        <v>4112</v>
      </c>
      <c r="L41" s="257">
        <f>SUMIFS(Gas_DB2[میزان مصرف],Gas_DB2[کد ماشین آلات],$B41,Gas_DB2[تاریخ],"&lt;="&amp;L$4,Gas_DB2[تاریخ],"&gt;"&amp;K$4)</f>
        <v>6642</v>
      </c>
      <c r="M41" s="257">
        <f>SUMIFS(Gas_DB2[میزان مصرف],Gas_DB2[کد ماشین آلات],$B41,Gas_DB2[تاریخ],"&lt;="&amp;M$4,Gas_DB2[تاریخ],"&gt;"&amp;L$4)</f>
        <v>1317</v>
      </c>
    </row>
    <row r="42" spans="1:13" s="541" customFormat="1" ht="30" customHeight="1" x14ac:dyDescent="0.25">
      <c r="A42" s="549">
        <v>35</v>
      </c>
      <c r="B42" s="543" t="s">
        <v>160</v>
      </c>
      <c r="C42" s="532" t="str">
        <f>VLOOKUP(B42,'Gas-DB'!$X$4:$Z1436,2,FALSE)</f>
        <v>بیل مکانیکی 220</v>
      </c>
      <c r="D42" s="532" t="str">
        <f>VLOOKUP(B42,'Gas-DB'!$X$4:$Z1436,3,FALSE)</f>
        <v>رضاپور</v>
      </c>
      <c r="E42" s="257">
        <f>SUMIFS(Gas_DB2[میزان مصرف],Gas_DB2[کد ماشین آلات],$B42,Gas_DB2[تاریخ],"&lt;="&amp;E$4)</f>
        <v>0</v>
      </c>
      <c r="F42" s="257">
        <f>SUMIFS(Gas_DB2[میزان مصرف],Gas_DB2[کد ماشین آلات],$B42,Gas_DB2[تاریخ],"&lt;="&amp;F$4,Gas_DB2[تاریخ],"&gt;"&amp;E$4)</f>
        <v>0</v>
      </c>
      <c r="G42" s="257">
        <f>SUMIFS(Gas_DB2[میزان مصرف],Gas_DB2[کد ماشین آلات],$B42,Gas_DB2[تاریخ],"&lt;="&amp;G$4,Gas_DB2[تاریخ],"&gt;"&amp;F$4)</f>
        <v>0</v>
      </c>
      <c r="H42" s="257">
        <f>SUMIFS(Gas_DB2[میزان مصرف],Gas_DB2[کد ماشین آلات],$B42,Gas_DB2[تاریخ],"&lt;="&amp;H$4,Gas_DB2[تاریخ],"&gt;"&amp;G$4)</f>
        <v>2733</v>
      </c>
      <c r="I42" s="257">
        <f>SUMIFS(Gas_DB2[میزان مصرف],Gas_DB2[کد ماشین آلات],$B42,Gas_DB2[تاریخ],"&lt;="&amp;I$4,Gas_DB2[تاریخ],"&gt;"&amp;H$4)</f>
        <v>2773</v>
      </c>
      <c r="J42" s="257">
        <f>SUMIFS(Gas_DB2[میزان مصرف],Gas_DB2[کد ماشین آلات],$B42,Gas_DB2[تاریخ],"&lt;="&amp;J$4,Gas_DB2[تاریخ],"&gt;"&amp;I$4)</f>
        <v>2569</v>
      </c>
      <c r="K42" s="257">
        <f>SUMIFS(Gas_DB2[میزان مصرف],Gas_DB2[کد ماشین آلات],$B42,Gas_DB2[تاریخ],"&lt;="&amp;K$4,Gas_DB2[تاریخ],"&gt;"&amp;J$4)</f>
        <v>2340</v>
      </c>
      <c r="L42" s="257">
        <f>SUMIFS(Gas_DB2[میزان مصرف],Gas_DB2[کد ماشین آلات],$B42,Gas_DB2[تاریخ],"&lt;="&amp;L$4,Gas_DB2[تاریخ],"&gt;"&amp;K$4)</f>
        <v>2207</v>
      </c>
      <c r="M42" s="257">
        <f>SUMIFS(Gas_DB2[میزان مصرف],Gas_DB2[کد ماشین آلات],$B42,Gas_DB2[تاریخ],"&lt;="&amp;M$4,Gas_DB2[تاریخ],"&gt;"&amp;L$4)</f>
        <v>150</v>
      </c>
    </row>
    <row r="43" spans="1:13" s="541" customFormat="1" ht="30" customHeight="1" x14ac:dyDescent="0.25">
      <c r="A43" s="542">
        <v>36</v>
      </c>
      <c r="B43" s="543" t="s">
        <v>156</v>
      </c>
      <c r="C43" s="532" t="str">
        <f>VLOOKUP(B43,'Gas-DB'!$X$4:$Z1437,2,FALSE)</f>
        <v>بیل مکانیکی 220</v>
      </c>
      <c r="D43" s="532" t="str">
        <f>VLOOKUP(B43,'Gas-DB'!$X$4:$Z1437,3,FALSE)</f>
        <v>تکبری</v>
      </c>
      <c r="E43" s="257">
        <f>SUMIFS(Gas_DB2[میزان مصرف],Gas_DB2[کد ماشین آلات],$B43,Gas_DB2[تاریخ],"&lt;="&amp;E$4)</f>
        <v>0</v>
      </c>
      <c r="F43" s="257">
        <f>SUMIFS(Gas_DB2[میزان مصرف],Gas_DB2[کد ماشین آلات],$B43,Gas_DB2[تاریخ],"&lt;="&amp;F$4,Gas_DB2[تاریخ],"&gt;"&amp;E$4)</f>
        <v>0</v>
      </c>
      <c r="G43" s="257">
        <f>SUMIFS(Gas_DB2[میزان مصرف],Gas_DB2[کد ماشین آلات],$B43,Gas_DB2[تاریخ],"&lt;="&amp;G$4,Gas_DB2[تاریخ],"&gt;"&amp;F$4)</f>
        <v>2501</v>
      </c>
      <c r="H43" s="257">
        <f>SUMIFS(Gas_DB2[میزان مصرف],Gas_DB2[کد ماشین آلات],$B43,Gas_DB2[تاریخ],"&lt;="&amp;H$4,Gas_DB2[تاریخ],"&gt;"&amp;G$4)</f>
        <v>1690</v>
      </c>
      <c r="I43" s="257">
        <f>SUMIFS(Gas_DB2[میزان مصرف],Gas_DB2[کد ماشین آلات],$B43,Gas_DB2[تاریخ],"&lt;="&amp;I$4,Gas_DB2[تاریخ],"&gt;"&amp;H$4)</f>
        <v>1742</v>
      </c>
      <c r="J43" s="257">
        <f>SUMIFS(Gas_DB2[میزان مصرف],Gas_DB2[کد ماشین آلات],$B43,Gas_DB2[تاریخ],"&lt;="&amp;J$4,Gas_DB2[تاریخ],"&gt;"&amp;I$4)</f>
        <v>2039</v>
      </c>
      <c r="K43" s="257">
        <f>SUMIFS(Gas_DB2[میزان مصرف],Gas_DB2[کد ماشین آلات],$B43,Gas_DB2[تاریخ],"&lt;="&amp;K$4,Gas_DB2[تاریخ],"&gt;"&amp;J$4)</f>
        <v>1809</v>
      </c>
      <c r="L43" s="257">
        <f>SUMIFS(Gas_DB2[میزان مصرف],Gas_DB2[کد ماشین آلات],$B43,Gas_DB2[تاریخ],"&lt;="&amp;L$4,Gas_DB2[تاریخ],"&gt;"&amp;K$4)</f>
        <v>1215</v>
      </c>
      <c r="M43" s="257">
        <f>SUMIFS(Gas_DB2[میزان مصرف],Gas_DB2[کد ماشین آلات],$B43,Gas_DB2[تاریخ],"&lt;="&amp;M$4,Gas_DB2[تاریخ],"&gt;"&amp;L$4)</f>
        <v>397</v>
      </c>
    </row>
    <row r="44" spans="1:13" s="541" customFormat="1" ht="30" customHeight="1" x14ac:dyDescent="0.25">
      <c r="A44" s="549">
        <v>37</v>
      </c>
      <c r="B44" s="543" t="s">
        <v>162</v>
      </c>
      <c r="C44" s="532" t="str">
        <f>VLOOKUP(B44,'Gas-DB'!$X$4:$Z1438,2,FALSE)</f>
        <v>گریدر 14G</v>
      </c>
      <c r="D44" s="532" t="str">
        <f>VLOOKUP(B44,'Gas-DB'!$X$4:$Z1438,3,FALSE)</f>
        <v>محمد پور</v>
      </c>
      <c r="E44" s="257">
        <f>SUMIFS(Gas_DB2[میزان مصرف],Gas_DB2[کد ماشین آلات],$B44,Gas_DB2[تاریخ],"&lt;="&amp;E$4)</f>
        <v>0</v>
      </c>
      <c r="F44" s="257">
        <f>SUMIFS(Gas_DB2[میزان مصرف],Gas_DB2[کد ماشین آلات],$B44,Gas_DB2[تاریخ],"&lt;="&amp;F$4,Gas_DB2[تاریخ],"&gt;"&amp;E$4)</f>
        <v>0</v>
      </c>
      <c r="G44" s="257">
        <f>SUMIFS(Gas_DB2[میزان مصرف],Gas_DB2[کد ماشین آلات],$B44,Gas_DB2[تاریخ],"&lt;="&amp;G$4,Gas_DB2[تاریخ],"&gt;"&amp;F$4)</f>
        <v>0</v>
      </c>
      <c r="H44" s="257">
        <f>SUMIFS(Gas_DB2[میزان مصرف],Gas_DB2[کد ماشین آلات],$B44,Gas_DB2[تاریخ],"&lt;="&amp;H$4,Gas_DB2[تاریخ],"&gt;"&amp;G$4)</f>
        <v>1882</v>
      </c>
      <c r="I44" s="257">
        <f>SUMIFS(Gas_DB2[میزان مصرف],Gas_DB2[کد ماشین آلات],$B44,Gas_DB2[تاریخ],"&lt;="&amp;I$4,Gas_DB2[تاریخ],"&gt;"&amp;H$4)</f>
        <v>3275</v>
      </c>
      <c r="J44" s="257">
        <f>SUMIFS(Gas_DB2[میزان مصرف],Gas_DB2[کد ماشین آلات],$B44,Gas_DB2[تاریخ],"&lt;="&amp;J$4,Gas_DB2[تاریخ],"&gt;"&amp;I$4)</f>
        <v>3130</v>
      </c>
      <c r="K44" s="257">
        <f>SUMIFS(Gas_DB2[میزان مصرف],Gas_DB2[کد ماشین آلات],$B44,Gas_DB2[تاریخ],"&lt;="&amp;K$4,Gas_DB2[تاریخ],"&gt;"&amp;J$4)</f>
        <v>3629</v>
      </c>
      <c r="L44" s="257">
        <f>SUMIFS(Gas_DB2[میزان مصرف],Gas_DB2[کد ماشین آلات],$B44,Gas_DB2[تاریخ],"&lt;="&amp;L$4,Gas_DB2[تاریخ],"&gt;"&amp;K$4)</f>
        <v>2510</v>
      </c>
      <c r="M44" s="257">
        <f>SUMIFS(Gas_DB2[میزان مصرف],Gas_DB2[کد ماشین آلات],$B44,Gas_DB2[تاریخ],"&lt;="&amp;M$4,Gas_DB2[تاریخ],"&gt;"&amp;L$4)</f>
        <v>277</v>
      </c>
    </row>
    <row r="45" spans="1:13" s="541" customFormat="1" ht="30" customHeight="1" x14ac:dyDescent="0.25">
      <c r="A45" s="542">
        <v>38</v>
      </c>
      <c r="B45" s="543" t="s">
        <v>507</v>
      </c>
      <c r="C45" s="532" t="str">
        <f>VLOOKUP(B45,'Gas-DB'!$X$4:$Z1439,2,FALSE)</f>
        <v>کامیون کمپرسی تک</v>
      </c>
      <c r="D45" s="532" t="str">
        <f>VLOOKUP(B45,'Gas-DB'!$X$4:$Z1439,3,FALSE)</f>
        <v>شهرکی</v>
      </c>
      <c r="E45" s="257">
        <f>SUMIFS(Gas_DB2[میزان مصرف],Gas_DB2[کد ماشین آلات],$B45,Gas_DB2[تاریخ],"&lt;="&amp;E$4)</f>
        <v>0</v>
      </c>
      <c r="F45" s="257">
        <f>SUMIFS(Gas_DB2[میزان مصرف],Gas_DB2[کد ماشین آلات],$B45,Gas_DB2[تاریخ],"&lt;="&amp;F$4,Gas_DB2[تاریخ],"&gt;"&amp;E$4)</f>
        <v>0</v>
      </c>
      <c r="G45" s="257">
        <f>SUMIFS(Gas_DB2[میزان مصرف],Gas_DB2[کد ماشین آلات],$B45,Gas_DB2[تاریخ],"&lt;="&amp;G$4,Gas_DB2[تاریخ],"&gt;"&amp;F$4)</f>
        <v>0</v>
      </c>
      <c r="H45" s="257">
        <f>SUMIFS(Gas_DB2[میزان مصرف],Gas_DB2[کد ماشین آلات],$B45,Gas_DB2[تاریخ],"&lt;="&amp;H$4,Gas_DB2[تاریخ],"&gt;"&amp;G$4)</f>
        <v>0</v>
      </c>
      <c r="I45" s="257">
        <f>SUMIFS(Gas_DB2[میزان مصرف],Gas_DB2[کد ماشین آلات],$B45,Gas_DB2[تاریخ],"&lt;="&amp;I$4,Gas_DB2[تاریخ],"&gt;"&amp;H$4)</f>
        <v>0</v>
      </c>
      <c r="J45" s="257">
        <f>SUMIFS(Gas_DB2[میزان مصرف],Gas_DB2[کد ماشین آلات],$B45,Gas_DB2[تاریخ],"&lt;="&amp;J$4,Gas_DB2[تاریخ],"&gt;"&amp;I$4)</f>
        <v>0</v>
      </c>
      <c r="K45" s="257">
        <f>SUMIFS(Gas_DB2[میزان مصرف],Gas_DB2[کد ماشین آلات],$B45,Gas_DB2[تاریخ],"&lt;="&amp;K$4,Gas_DB2[تاریخ],"&gt;"&amp;J$4)</f>
        <v>0</v>
      </c>
      <c r="L45" s="257">
        <f>SUMIFS(Gas_DB2[میزان مصرف],Gas_DB2[کد ماشین آلات],$B45,Gas_DB2[تاریخ],"&lt;="&amp;L$4,Gas_DB2[تاریخ],"&gt;"&amp;K$4)</f>
        <v>1040</v>
      </c>
      <c r="M45" s="257">
        <f>SUMIFS(Gas_DB2[میزان مصرف],Gas_DB2[کد ماشین آلات],$B45,Gas_DB2[تاریخ],"&lt;="&amp;M$4,Gas_DB2[تاریخ],"&gt;"&amp;L$4)</f>
        <v>340</v>
      </c>
    </row>
    <row r="46" spans="1:13" s="541" customFormat="1" ht="30" customHeight="1" x14ac:dyDescent="0.25">
      <c r="A46" s="549">
        <v>39</v>
      </c>
      <c r="B46" s="543" t="s">
        <v>139</v>
      </c>
      <c r="C46" s="532" t="str">
        <f>VLOOKUP(B46,'Gas-DB'!$X$4:$Z1440,2,FALSE)</f>
        <v>کامیون کمپرسی جفت</v>
      </c>
      <c r="D46" s="532" t="str">
        <f>VLOOKUP(B46,'Gas-DB'!$X$4:$Z1440,3,FALSE)</f>
        <v>انصاری</v>
      </c>
      <c r="E46" s="257">
        <f>SUMIFS(Gas_DB2[میزان مصرف],Gas_DB2[کد ماشین آلات],$B46,Gas_DB2[تاریخ],"&lt;="&amp;E$4)</f>
        <v>0</v>
      </c>
      <c r="F46" s="257">
        <f>SUMIFS(Gas_DB2[میزان مصرف],Gas_DB2[کد ماشین آلات],$B46,Gas_DB2[تاریخ],"&lt;="&amp;F$4,Gas_DB2[تاریخ],"&gt;"&amp;E$4)</f>
        <v>0</v>
      </c>
      <c r="G46" s="257">
        <f>SUMIFS(Gas_DB2[میزان مصرف],Gas_DB2[کد ماشین آلات],$B46,Gas_DB2[تاریخ],"&lt;="&amp;G$4,Gas_DB2[تاریخ],"&gt;"&amp;F$4)</f>
        <v>0</v>
      </c>
      <c r="H46" s="257">
        <f>SUMIFS(Gas_DB2[میزان مصرف],Gas_DB2[کد ماشین آلات],$B46,Gas_DB2[تاریخ],"&lt;="&amp;H$4,Gas_DB2[تاریخ],"&gt;"&amp;G$4)</f>
        <v>1325</v>
      </c>
      <c r="I46" s="257">
        <f>SUMIFS(Gas_DB2[میزان مصرف],Gas_DB2[کد ماشین آلات],$B46,Gas_DB2[تاریخ],"&lt;="&amp;I$4,Gas_DB2[تاریخ],"&gt;"&amp;H$4)</f>
        <v>767</v>
      </c>
      <c r="J46" s="257">
        <f>SUMIFS(Gas_DB2[میزان مصرف],Gas_DB2[کد ماشین آلات],$B46,Gas_DB2[تاریخ],"&lt;="&amp;J$4,Gas_DB2[تاریخ],"&gt;"&amp;I$4)</f>
        <v>1319</v>
      </c>
      <c r="K46" s="257">
        <f>SUMIFS(Gas_DB2[میزان مصرف],Gas_DB2[کد ماشین آلات],$B46,Gas_DB2[تاریخ],"&lt;="&amp;K$4,Gas_DB2[تاریخ],"&gt;"&amp;J$4)</f>
        <v>1724</v>
      </c>
      <c r="L46" s="257">
        <f>SUMIFS(Gas_DB2[میزان مصرف],Gas_DB2[کد ماشین آلات],$B46,Gas_DB2[تاریخ],"&lt;="&amp;L$4,Gas_DB2[تاریخ],"&gt;"&amp;K$4)</f>
        <v>3334</v>
      </c>
      <c r="M46" s="257">
        <f>SUMIFS(Gas_DB2[میزان مصرف],Gas_DB2[کد ماشین آلات],$B46,Gas_DB2[تاریخ],"&lt;="&amp;M$4,Gas_DB2[تاریخ],"&gt;"&amp;L$4)</f>
        <v>774</v>
      </c>
    </row>
    <row r="47" spans="1:13" s="541" customFormat="1" ht="30" customHeight="1" x14ac:dyDescent="0.25">
      <c r="A47" s="542">
        <v>40</v>
      </c>
      <c r="B47" s="543" t="s">
        <v>140</v>
      </c>
      <c r="C47" s="532" t="str">
        <f>VLOOKUP(B47,'Gas-DB'!$X$4:$Z1441,2,FALSE)</f>
        <v>کامیون کمپرسی جفت</v>
      </c>
      <c r="D47" s="532" t="str">
        <f>VLOOKUP(B47,'Gas-DB'!$X$4:$Z1441,3,FALSE)</f>
        <v>انصاری</v>
      </c>
      <c r="E47" s="257">
        <f>SUMIFS(Gas_DB2[میزان مصرف],Gas_DB2[کد ماشین آلات],$B47,Gas_DB2[تاریخ],"&lt;="&amp;E$4)</f>
        <v>0</v>
      </c>
      <c r="F47" s="257">
        <f>SUMIFS(Gas_DB2[میزان مصرف],Gas_DB2[کد ماشین آلات],$B47,Gas_DB2[تاریخ],"&lt;="&amp;F$4,Gas_DB2[تاریخ],"&gt;"&amp;E$4)</f>
        <v>0</v>
      </c>
      <c r="G47" s="257">
        <f>SUMIFS(Gas_DB2[میزان مصرف],Gas_DB2[کد ماشین آلات],$B47,Gas_DB2[تاریخ],"&lt;="&amp;G$4,Gas_DB2[تاریخ],"&gt;"&amp;F$4)</f>
        <v>0</v>
      </c>
      <c r="H47" s="257">
        <f>SUMIFS(Gas_DB2[میزان مصرف],Gas_DB2[کد ماشین آلات],$B47,Gas_DB2[تاریخ],"&lt;="&amp;H$4,Gas_DB2[تاریخ],"&gt;"&amp;G$4)</f>
        <v>1266</v>
      </c>
      <c r="I47" s="257">
        <f>SUMIFS(Gas_DB2[میزان مصرف],Gas_DB2[کد ماشین آلات],$B47,Gas_DB2[تاریخ],"&lt;="&amp;I$4,Gas_DB2[تاریخ],"&gt;"&amp;H$4)</f>
        <v>431</v>
      </c>
      <c r="J47" s="257">
        <f>SUMIFS(Gas_DB2[میزان مصرف],Gas_DB2[کد ماشین آلات],$B47,Gas_DB2[تاریخ],"&lt;="&amp;J$4,Gas_DB2[تاریخ],"&gt;"&amp;I$4)</f>
        <v>1304</v>
      </c>
      <c r="K47" s="257">
        <f>SUMIFS(Gas_DB2[میزان مصرف],Gas_DB2[کد ماشین آلات],$B47,Gas_DB2[تاریخ],"&lt;="&amp;K$4,Gas_DB2[تاریخ],"&gt;"&amp;J$4)</f>
        <v>871</v>
      </c>
      <c r="L47" s="257">
        <f>SUMIFS(Gas_DB2[میزان مصرف],Gas_DB2[کد ماشین آلات],$B47,Gas_DB2[تاریخ],"&lt;="&amp;L$4,Gas_DB2[تاریخ],"&gt;"&amp;K$4)</f>
        <v>1979</v>
      </c>
      <c r="M47" s="257">
        <f>SUMIFS(Gas_DB2[میزان مصرف],Gas_DB2[کد ماشین آلات],$B47,Gas_DB2[تاریخ],"&lt;="&amp;M$4,Gas_DB2[تاریخ],"&gt;"&amp;L$4)</f>
        <v>403</v>
      </c>
    </row>
    <row r="48" spans="1:13" s="541" customFormat="1" ht="30" customHeight="1" x14ac:dyDescent="0.25">
      <c r="A48" s="549">
        <v>41</v>
      </c>
      <c r="B48" s="543" t="s">
        <v>141</v>
      </c>
      <c r="C48" s="532" t="str">
        <f>VLOOKUP(B48,'Gas-DB'!$X$4:$Z1442,2,FALSE)</f>
        <v>کامیون کمپرسی جفت</v>
      </c>
      <c r="D48" s="532" t="str">
        <f>VLOOKUP(B48,'Gas-DB'!$X$4:$Z1442,3,FALSE)</f>
        <v>انصاری</v>
      </c>
      <c r="E48" s="257">
        <f>SUMIFS(Gas_DB2[میزان مصرف],Gas_DB2[کد ماشین آلات],$B48,Gas_DB2[تاریخ],"&lt;="&amp;E$4)</f>
        <v>0</v>
      </c>
      <c r="F48" s="257">
        <f>SUMIFS(Gas_DB2[میزان مصرف],Gas_DB2[کد ماشین آلات],$B48,Gas_DB2[تاریخ],"&lt;="&amp;F$4,Gas_DB2[تاریخ],"&gt;"&amp;E$4)</f>
        <v>0</v>
      </c>
      <c r="G48" s="257">
        <f>SUMIFS(Gas_DB2[میزان مصرف],Gas_DB2[کد ماشین آلات],$B48,Gas_DB2[تاریخ],"&lt;="&amp;G$4,Gas_DB2[تاریخ],"&gt;"&amp;F$4)</f>
        <v>0</v>
      </c>
      <c r="H48" s="257">
        <f>SUMIFS(Gas_DB2[میزان مصرف],Gas_DB2[کد ماشین آلات],$B48,Gas_DB2[تاریخ],"&lt;="&amp;H$4,Gas_DB2[تاریخ],"&gt;"&amp;G$4)</f>
        <v>803</v>
      </c>
      <c r="I48" s="257">
        <f>SUMIFS(Gas_DB2[میزان مصرف],Gas_DB2[کد ماشین آلات],$B48,Gas_DB2[تاریخ],"&lt;="&amp;I$4,Gas_DB2[تاریخ],"&gt;"&amp;H$4)</f>
        <v>1551</v>
      </c>
      <c r="J48" s="257">
        <f>SUMIFS(Gas_DB2[میزان مصرف],Gas_DB2[کد ماشین آلات],$B48,Gas_DB2[تاریخ],"&lt;="&amp;J$4,Gas_DB2[تاریخ],"&gt;"&amp;I$4)</f>
        <v>1088</v>
      </c>
      <c r="K48" s="257">
        <f>SUMIFS(Gas_DB2[میزان مصرف],Gas_DB2[کد ماشین آلات],$B48,Gas_DB2[تاریخ],"&lt;="&amp;K$4,Gas_DB2[تاریخ],"&gt;"&amp;J$4)</f>
        <v>1251</v>
      </c>
      <c r="L48" s="257">
        <f>SUMIFS(Gas_DB2[میزان مصرف],Gas_DB2[کد ماشین آلات],$B48,Gas_DB2[تاریخ],"&lt;="&amp;L$4,Gas_DB2[تاریخ],"&gt;"&amp;K$4)</f>
        <v>0</v>
      </c>
      <c r="M48" s="257">
        <f>SUMIFS(Gas_DB2[میزان مصرف],Gas_DB2[کد ماشین آلات],$B48,Gas_DB2[تاریخ],"&lt;="&amp;M$4,Gas_DB2[تاریخ],"&gt;"&amp;L$4)</f>
        <v>0</v>
      </c>
    </row>
    <row r="49" spans="1:13" s="541" customFormat="1" ht="30" customHeight="1" x14ac:dyDescent="0.25">
      <c r="A49" s="542">
        <v>42</v>
      </c>
      <c r="B49" s="543" t="s">
        <v>252</v>
      </c>
      <c r="C49" s="532" t="str">
        <f>VLOOKUP(B49,'Gas-DB'!$X$4:$Z1443,2,FALSE)</f>
        <v>کامیون کمپرسی جفت</v>
      </c>
      <c r="D49" s="532" t="str">
        <f>VLOOKUP(B49,'Gas-DB'!$X$4:$Z1443,3,FALSE)</f>
        <v>انصاری</v>
      </c>
      <c r="E49" s="257">
        <f>SUMIFS(Gas_DB2[میزان مصرف],Gas_DB2[کد ماشین آلات],$B49,Gas_DB2[تاریخ],"&lt;="&amp;E$4)</f>
        <v>0</v>
      </c>
      <c r="F49" s="257">
        <f>SUMIFS(Gas_DB2[میزان مصرف],Gas_DB2[کد ماشین آلات],$B49,Gas_DB2[تاریخ],"&lt;="&amp;F$4,Gas_DB2[تاریخ],"&gt;"&amp;E$4)</f>
        <v>0</v>
      </c>
      <c r="G49" s="257">
        <f>SUMIFS(Gas_DB2[میزان مصرف],Gas_DB2[کد ماشین آلات],$B49,Gas_DB2[تاریخ],"&lt;="&amp;G$4,Gas_DB2[تاریخ],"&gt;"&amp;F$4)</f>
        <v>0</v>
      </c>
      <c r="H49" s="257">
        <f>SUMIFS(Gas_DB2[میزان مصرف],Gas_DB2[کد ماشین آلات],$B49,Gas_DB2[تاریخ],"&lt;="&amp;H$4,Gas_DB2[تاریخ],"&gt;"&amp;G$4)</f>
        <v>0</v>
      </c>
      <c r="I49" s="257">
        <f>SUMIFS(Gas_DB2[میزان مصرف],Gas_DB2[کد ماشین آلات],$B49,Gas_DB2[تاریخ],"&lt;="&amp;I$4,Gas_DB2[تاریخ],"&gt;"&amp;H$4)</f>
        <v>664</v>
      </c>
      <c r="J49" s="257">
        <f>SUMIFS(Gas_DB2[میزان مصرف],Gas_DB2[کد ماشین آلات],$B49,Gas_DB2[تاریخ],"&lt;="&amp;J$4,Gas_DB2[تاریخ],"&gt;"&amp;I$4)</f>
        <v>1801</v>
      </c>
      <c r="K49" s="257">
        <f>SUMIFS(Gas_DB2[میزان مصرف],Gas_DB2[کد ماشین آلات],$B49,Gas_DB2[تاریخ],"&lt;="&amp;K$4,Gas_DB2[تاریخ],"&gt;"&amp;J$4)</f>
        <v>1528</v>
      </c>
      <c r="L49" s="257">
        <f>SUMIFS(Gas_DB2[میزان مصرف],Gas_DB2[کد ماشین آلات],$B49,Gas_DB2[تاریخ],"&lt;="&amp;L$4,Gas_DB2[تاریخ],"&gt;"&amp;K$4)</f>
        <v>1218</v>
      </c>
      <c r="M49" s="257">
        <f>SUMIFS(Gas_DB2[میزان مصرف],Gas_DB2[کد ماشین آلات],$B49,Gas_DB2[تاریخ],"&lt;="&amp;M$4,Gas_DB2[تاریخ],"&gt;"&amp;L$4)</f>
        <v>256</v>
      </c>
    </row>
    <row r="50" spans="1:13" s="541" customFormat="1" ht="30" customHeight="1" x14ac:dyDescent="0.25">
      <c r="A50" s="549">
        <v>43</v>
      </c>
      <c r="B50" s="543" t="s">
        <v>259</v>
      </c>
      <c r="C50" s="532" t="str">
        <f>VLOOKUP(B50,'Gas-DB'!$X$4:$Z1444,2,FALSE)</f>
        <v>کامیون کمپرسی جفت</v>
      </c>
      <c r="D50" s="532" t="str">
        <f>VLOOKUP(B50,'Gas-DB'!$X$4:$Z1444,3,FALSE)</f>
        <v>انصاری</v>
      </c>
      <c r="E50" s="257">
        <f>SUMIFS(Gas_DB2[میزان مصرف],Gas_DB2[کد ماشین آلات],$B50,Gas_DB2[تاریخ],"&lt;="&amp;E$4)</f>
        <v>0</v>
      </c>
      <c r="F50" s="257">
        <f>SUMIFS(Gas_DB2[میزان مصرف],Gas_DB2[کد ماشین آلات],$B50,Gas_DB2[تاریخ],"&lt;="&amp;F$4,Gas_DB2[تاریخ],"&gt;"&amp;E$4)</f>
        <v>0</v>
      </c>
      <c r="G50" s="257">
        <f>SUMIFS(Gas_DB2[میزان مصرف],Gas_DB2[کد ماشین آلات],$B50,Gas_DB2[تاریخ],"&lt;="&amp;G$4,Gas_DB2[تاریخ],"&gt;"&amp;F$4)</f>
        <v>0</v>
      </c>
      <c r="H50" s="257">
        <f>SUMIFS(Gas_DB2[میزان مصرف],Gas_DB2[کد ماشین آلات],$B50,Gas_DB2[تاریخ],"&lt;="&amp;H$4,Gas_DB2[تاریخ],"&gt;"&amp;G$4)</f>
        <v>0</v>
      </c>
      <c r="I50" s="257">
        <f>SUMIFS(Gas_DB2[میزان مصرف],Gas_DB2[کد ماشین آلات],$B50,Gas_DB2[تاریخ],"&lt;="&amp;I$4,Gas_DB2[تاریخ],"&gt;"&amp;H$4)</f>
        <v>676</v>
      </c>
      <c r="J50" s="257">
        <f>SUMIFS(Gas_DB2[میزان مصرف],Gas_DB2[کد ماشین آلات],$B50,Gas_DB2[تاریخ],"&lt;="&amp;J$4,Gas_DB2[تاریخ],"&gt;"&amp;I$4)</f>
        <v>1460</v>
      </c>
      <c r="K50" s="257">
        <f>SUMIFS(Gas_DB2[میزان مصرف],Gas_DB2[کد ماشین آلات],$B50,Gas_DB2[تاریخ],"&lt;="&amp;K$4,Gas_DB2[تاریخ],"&gt;"&amp;J$4)</f>
        <v>1324</v>
      </c>
      <c r="L50" s="257">
        <f>SUMIFS(Gas_DB2[میزان مصرف],Gas_DB2[کد ماشین آلات],$B50,Gas_DB2[تاریخ],"&lt;="&amp;L$4,Gas_DB2[تاریخ],"&gt;"&amp;K$4)</f>
        <v>1113</v>
      </c>
      <c r="M50" s="257">
        <f>SUMIFS(Gas_DB2[میزان مصرف],Gas_DB2[کد ماشین آلات],$B50,Gas_DB2[تاریخ],"&lt;="&amp;M$4,Gas_DB2[تاریخ],"&gt;"&amp;L$4)</f>
        <v>214</v>
      </c>
    </row>
    <row r="51" spans="1:13" s="541" customFormat="1" ht="30" customHeight="1" x14ac:dyDescent="0.25">
      <c r="A51" s="542">
        <v>44</v>
      </c>
      <c r="B51" s="543" t="s">
        <v>260</v>
      </c>
      <c r="C51" s="532" t="str">
        <f>VLOOKUP(B51,'Gas-DB'!$X$4:$Z1445,2,FALSE)</f>
        <v>کامیون کمپرسی جفت</v>
      </c>
      <c r="D51" s="532" t="str">
        <f>VLOOKUP(B51,'Gas-DB'!$X$4:$Z1445,3,FALSE)</f>
        <v>انصاری</v>
      </c>
      <c r="E51" s="257">
        <f>SUMIFS(Gas_DB2[میزان مصرف],Gas_DB2[کد ماشین آلات],$B51,Gas_DB2[تاریخ],"&lt;="&amp;E$4)</f>
        <v>0</v>
      </c>
      <c r="F51" s="257">
        <f>SUMIFS(Gas_DB2[میزان مصرف],Gas_DB2[کد ماشین آلات],$B51,Gas_DB2[تاریخ],"&lt;="&amp;F$4,Gas_DB2[تاریخ],"&gt;"&amp;E$4)</f>
        <v>0</v>
      </c>
      <c r="G51" s="257">
        <f>SUMIFS(Gas_DB2[میزان مصرف],Gas_DB2[کد ماشین آلات],$B51,Gas_DB2[تاریخ],"&lt;="&amp;G$4,Gas_DB2[تاریخ],"&gt;"&amp;F$4)</f>
        <v>0</v>
      </c>
      <c r="H51" s="257">
        <f>SUMIFS(Gas_DB2[میزان مصرف],Gas_DB2[کد ماشین آلات],$B51,Gas_DB2[تاریخ],"&lt;="&amp;H$4,Gas_DB2[تاریخ],"&gt;"&amp;G$4)</f>
        <v>0</v>
      </c>
      <c r="I51" s="257">
        <f>SUMIFS(Gas_DB2[میزان مصرف],Gas_DB2[کد ماشین آلات],$B51,Gas_DB2[تاریخ],"&lt;="&amp;I$4,Gas_DB2[تاریخ],"&gt;"&amp;H$4)</f>
        <v>659</v>
      </c>
      <c r="J51" s="257">
        <f>SUMIFS(Gas_DB2[میزان مصرف],Gas_DB2[کد ماشین آلات],$B51,Gas_DB2[تاریخ],"&lt;="&amp;J$4,Gas_DB2[تاریخ],"&gt;"&amp;I$4)</f>
        <v>1313</v>
      </c>
      <c r="K51" s="257">
        <f>SUMIFS(Gas_DB2[میزان مصرف],Gas_DB2[کد ماشین آلات],$B51,Gas_DB2[تاریخ],"&lt;="&amp;K$4,Gas_DB2[تاریخ],"&gt;"&amp;J$4)</f>
        <v>0</v>
      </c>
      <c r="L51" s="257">
        <f>SUMIFS(Gas_DB2[میزان مصرف],Gas_DB2[کد ماشین آلات],$B51,Gas_DB2[تاریخ],"&lt;="&amp;L$4,Gas_DB2[تاریخ],"&gt;"&amp;K$4)</f>
        <v>931</v>
      </c>
      <c r="M51" s="257">
        <f>SUMIFS(Gas_DB2[میزان مصرف],Gas_DB2[کد ماشین آلات],$B51,Gas_DB2[تاریخ],"&lt;="&amp;M$4,Gas_DB2[تاریخ],"&gt;"&amp;L$4)</f>
        <v>203</v>
      </c>
    </row>
    <row r="52" spans="1:13" s="541" customFormat="1" ht="30" customHeight="1" x14ac:dyDescent="0.25">
      <c r="A52" s="549">
        <v>45</v>
      </c>
      <c r="B52" s="543" t="s">
        <v>379</v>
      </c>
      <c r="C52" s="532" t="str">
        <f>VLOOKUP(B52,'Gas-DB'!$X$4:$Z1446,2,FALSE)</f>
        <v>کامیون کمپرسی تک</v>
      </c>
      <c r="D52" s="532" t="str">
        <f>VLOOKUP(B52,'Gas-DB'!$X$4:$Z1446,3,FALSE)</f>
        <v>جواد رضاپور</v>
      </c>
      <c r="E52" s="257">
        <f>SUMIFS(Gas_DB2[میزان مصرف],Gas_DB2[کد ماشین آلات],$B52,Gas_DB2[تاریخ],"&lt;="&amp;E$4)</f>
        <v>0</v>
      </c>
      <c r="F52" s="257">
        <f>SUMIFS(Gas_DB2[میزان مصرف],Gas_DB2[کد ماشین آلات],$B52,Gas_DB2[تاریخ],"&lt;="&amp;F$4,Gas_DB2[تاریخ],"&gt;"&amp;E$4)</f>
        <v>0</v>
      </c>
      <c r="G52" s="257">
        <f>SUMIFS(Gas_DB2[میزان مصرف],Gas_DB2[کد ماشین آلات],$B52,Gas_DB2[تاریخ],"&lt;="&amp;G$4,Gas_DB2[تاریخ],"&gt;"&amp;F$4)</f>
        <v>0</v>
      </c>
      <c r="H52" s="257">
        <f>SUMIFS(Gas_DB2[میزان مصرف],Gas_DB2[کد ماشین آلات],$B52,Gas_DB2[تاریخ],"&lt;="&amp;H$4,Gas_DB2[تاریخ],"&gt;"&amp;G$4)</f>
        <v>0</v>
      </c>
      <c r="I52" s="257">
        <f>SUMIFS(Gas_DB2[میزان مصرف],Gas_DB2[کد ماشین آلات],$B52,Gas_DB2[تاریخ],"&lt;="&amp;I$4,Gas_DB2[تاریخ],"&gt;"&amp;H$4)</f>
        <v>0</v>
      </c>
      <c r="J52" s="257">
        <f>SUMIFS(Gas_DB2[میزان مصرف],Gas_DB2[کد ماشین آلات],$B52,Gas_DB2[تاریخ],"&lt;="&amp;J$4,Gas_DB2[تاریخ],"&gt;"&amp;I$4)</f>
        <v>1230</v>
      </c>
      <c r="K52" s="257">
        <f>SUMIFS(Gas_DB2[میزان مصرف],Gas_DB2[کد ماشین آلات],$B52,Gas_DB2[تاریخ],"&lt;="&amp;K$4,Gas_DB2[تاریخ],"&gt;"&amp;J$4)</f>
        <v>1212</v>
      </c>
      <c r="L52" s="257">
        <f>SUMIFS(Gas_DB2[میزان مصرف],Gas_DB2[کد ماشین آلات],$B52,Gas_DB2[تاریخ],"&lt;="&amp;L$4,Gas_DB2[تاریخ],"&gt;"&amp;K$4)</f>
        <v>1149</v>
      </c>
      <c r="M52" s="257">
        <f>SUMIFS(Gas_DB2[میزان مصرف],Gas_DB2[کد ماشین آلات],$B52,Gas_DB2[تاریخ],"&lt;="&amp;M$4,Gas_DB2[تاریخ],"&gt;"&amp;L$4)</f>
        <v>289</v>
      </c>
    </row>
    <row r="53" spans="1:13" s="541" customFormat="1" ht="30" customHeight="1" x14ac:dyDescent="0.25">
      <c r="A53" s="542">
        <v>46</v>
      </c>
      <c r="B53" s="543" t="s">
        <v>380</v>
      </c>
      <c r="C53" s="532" t="str">
        <f>VLOOKUP(B53,'Gas-DB'!$X$4:$Z1447,2,FALSE)</f>
        <v>کامیون کمپرسی تک</v>
      </c>
      <c r="D53" s="532" t="str">
        <f>VLOOKUP(B53,'Gas-DB'!$X$4:$Z1447,3,FALSE)</f>
        <v>جواد رضاپور</v>
      </c>
      <c r="E53" s="257">
        <f>SUMIFS(Gas_DB2[میزان مصرف],Gas_DB2[کد ماشین آلات],$B53,Gas_DB2[تاریخ],"&lt;="&amp;E$4)</f>
        <v>0</v>
      </c>
      <c r="F53" s="257">
        <f>SUMIFS(Gas_DB2[میزان مصرف],Gas_DB2[کد ماشین آلات],$B53,Gas_DB2[تاریخ],"&lt;="&amp;F$4,Gas_DB2[تاریخ],"&gt;"&amp;E$4)</f>
        <v>0</v>
      </c>
      <c r="G53" s="257">
        <f>SUMIFS(Gas_DB2[میزان مصرف],Gas_DB2[کد ماشین آلات],$B53,Gas_DB2[تاریخ],"&lt;="&amp;G$4,Gas_DB2[تاریخ],"&gt;"&amp;F$4)</f>
        <v>0</v>
      </c>
      <c r="H53" s="257">
        <f>SUMIFS(Gas_DB2[میزان مصرف],Gas_DB2[کد ماشین آلات],$B53,Gas_DB2[تاریخ],"&lt;="&amp;H$4,Gas_DB2[تاریخ],"&gt;"&amp;G$4)</f>
        <v>0</v>
      </c>
      <c r="I53" s="257">
        <f>SUMIFS(Gas_DB2[میزان مصرف],Gas_DB2[کد ماشین آلات],$B53,Gas_DB2[تاریخ],"&lt;="&amp;I$4,Gas_DB2[تاریخ],"&gt;"&amp;H$4)</f>
        <v>0</v>
      </c>
      <c r="J53" s="257">
        <f>SUMIFS(Gas_DB2[میزان مصرف],Gas_DB2[کد ماشین آلات],$B53,Gas_DB2[تاریخ],"&lt;="&amp;J$4,Gas_DB2[تاریخ],"&gt;"&amp;I$4)</f>
        <v>1101</v>
      </c>
      <c r="K53" s="257">
        <f>SUMIFS(Gas_DB2[میزان مصرف],Gas_DB2[کد ماشین آلات],$B53,Gas_DB2[تاریخ],"&lt;="&amp;K$4,Gas_DB2[تاریخ],"&gt;"&amp;J$4)</f>
        <v>998</v>
      </c>
      <c r="L53" s="257">
        <f>SUMIFS(Gas_DB2[میزان مصرف],Gas_DB2[کد ماشین آلات],$B53,Gas_DB2[تاریخ],"&lt;="&amp;L$4,Gas_DB2[تاریخ],"&gt;"&amp;K$4)</f>
        <v>1568</v>
      </c>
      <c r="M53" s="257">
        <f>SUMIFS(Gas_DB2[میزان مصرف],Gas_DB2[کد ماشین آلات],$B53,Gas_DB2[تاریخ],"&lt;="&amp;M$4,Gas_DB2[تاریخ],"&gt;"&amp;L$4)</f>
        <v>244</v>
      </c>
    </row>
    <row r="54" spans="1:13" s="541" customFormat="1" ht="30" customHeight="1" x14ac:dyDescent="0.25">
      <c r="A54" s="549">
        <v>47</v>
      </c>
      <c r="B54" s="543" t="s">
        <v>489</v>
      </c>
      <c r="C54" s="532" t="str">
        <f>VLOOKUP(B54,'Gas-DB'!$X$4:$Z1448,2,FALSE)</f>
        <v>کامیون کمپرسی تک</v>
      </c>
      <c r="D54" s="532" t="str">
        <f>VLOOKUP(B54,'Gas-DB'!$X$4:$Z1448,3,FALSE)</f>
        <v>جواد رضاپور</v>
      </c>
      <c r="E54" s="257">
        <f>SUMIFS(Gas_DB2[میزان مصرف],Gas_DB2[کد ماشین آلات],$B54,Gas_DB2[تاریخ],"&lt;="&amp;E$4)</f>
        <v>0</v>
      </c>
      <c r="F54" s="257">
        <f>SUMIFS(Gas_DB2[میزان مصرف],Gas_DB2[کد ماشین آلات],$B54,Gas_DB2[تاریخ],"&lt;="&amp;F$4,Gas_DB2[تاریخ],"&gt;"&amp;E$4)</f>
        <v>0</v>
      </c>
      <c r="G54" s="257">
        <f>SUMIFS(Gas_DB2[میزان مصرف],Gas_DB2[کد ماشین آلات],$B54,Gas_DB2[تاریخ],"&lt;="&amp;G$4,Gas_DB2[تاریخ],"&gt;"&amp;F$4)</f>
        <v>0</v>
      </c>
      <c r="H54" s="257">
        <f>SUMIFS(Gas_DB2[میزان مصرف],Gas_DB2[کد ماشین آلات],$B54,Gas_DB2[تاریخ],"&lt;="&amp;H$4,Gas_DB2[تاریخ],"&gt;"&amp;G$4)</f>
        <v>0</v>
      </c>
      <c r="I54" s="257">
        <f>SUMIFS(Gas_DB2[میزان مصرف],Gas_DB2[کد ماشین آلات],$B54,Gas_DB2[تاریخ],"&lt;="&amp;I$4,Gas_DB2[تاریخ],"&gt;"&amp;H$4)</f>
        <v>0</v>
      </c>
      <c r="J54" s="257">
        <f>SUMIFS(Gas_DB2[میزان مصرف],Gas_DB2[کد ماشین آلات],$B54,Gas_DB2[تاریخ],"&lt;="&amp;J$4,Gas_DB2[تاریخ],"&gt;"&amp;I$4)</f>
        <v>0</v>
      </c>
      <c r="K54" s="257">
        <f>SUMIFS(Gas_DB2[میزان مصرف],Gas_DB2[کد ماشین آلات],$B54,Gas_DB2[تاریخ],"&lt;="&amp;K$4,Gas_DB2[تاریخ],"&gt;"&amp;J$4)</f>
        <v>0</v>
      </c>
      <c r="L54" s="257">
        <f>SUMIFS(Gas_DB2[میزان مصرف],Gas_DB2[کد ماشین آلات],$B54,Gas_DB2[تاریخ],"&lt;="&amp;L$4,Gas_DB2[تاریخ],"&gt;"&amp;K$4)</f>
        <v>1272</v>
      </c>
      <c r="M54" s="257">
        <f>SUMIFS(Gas_DB2[میزان مصرف],Gas_DB2[کد ماشین آلات],$B54,Gas_DB2[تاریخ],"&lt;="&amp;M$4,Gas_DB2[تاریخ],"&gt;"&amp;L$4)</f>
        <v>247</v>
      </c>
    </row>
    <row r="55" spans="1:13" s="541" customFormat="1" ht="30" customHeight="1" x14ac:dyDescent="0.25">
      <c r="A55" s="542">
        <v>48</v>
      </c>
      <c r="B55" s="543" t="s">
        <v>148</v>
      </c>
      <c r="C55" s="532" t="str">
        <f>VLOOKUP(B55,'Gas-DB'!$X$4:$Z1449,2,FALSE)</f>
        <v>کامیون کمپرسی تک</v>
      </c>
      <c r="D55" s="532" t="str">
        <f>VLOOKUP(B55,'Gas-DB'!$X$4:$Z1449,3,FALSE)</f>
        <v>میرزایی</v>
      </c>
      <c r="E55" s="257">
        <f>SUMIFS(Gas_DB2[میزان مصرف],Gas_DB2[کد ماشین آلات],$B55,Gas_DB2[تاریخ],"&lt;="&amp;E$4)</f>
        <v>0</v>
      </c>
      <c r="F55" s="257">
        <f>SUMIFS(Gas_DB2[میزان مصرف],Gas_DB2[کد ماشین آلات],$B55,Gas_DB2[تاریخ],"&lt;="&amp;F$4,Gas_DB2[تاریخ],"&gt;"&amp;E$4)</f>
        <v>169</v>
      </c>
      <c r="G55" s="257">
        <f>SUMIFS(Gas_DB2[میزان مصرف],Gas_DB2[کد ماشین آلات],$B55,Gas_DB2[تاریخ],"&lt;="&amp;G$4,Gas_DB2[تاریخ],"&gt;"&amp;F$4)</f>
        <v>948</v>
      </c>
      <c r="H55" s="257">
        <f>SUMIFS(Gas_DB2[میزان مصرف],Gas_DB2[کد ماشین آلات],$B55,Gas_DB2[تاریخ],"&lt;="&amp;H$4,Gas_DB2[تاریخ],"&gt;"&amp;G$4)</f>
        <v>881</v>
      </c>
      <c r="I55" s="257">
        <f>SUMIFS(Gas_DB2[میزان مصرف],Gas_DB2[کد ماشین آلات],$B55,Gas_DB2[تاریخ],"&lt;="&amp;I$4,Gas_DB2[تاریخ],"&gt;"&amp;H$4)</f>
        <v>837</v>
      </c>
      <c r="J55" s="257">
        <f>SUMIFS(Gas_DB2[میزان مصرف],Gas_DB2[کد ماشین آلات],$B55,Gas_DB2[تاریخ],"&lt;="&amp;J$4,Gas_DB2[تاریخ],"&gt;"&amp;I$4)</f>
        <v>1278</v>
      </c>
      <c r="K55" s="257">
        <f>SUMIFS(Gas_DB2[میزان مصرف],Gas_DB2[کد ماشین آلات],$B55,Gas_DB2[تاریخ],"&lt;="&amp;K$4,Gas_DB2[تاریخ],"&gt;"&amp;J$4)</f>
        <v>1083</v>
      </c>
      <c r="L55" s="257">
        <f>SUMIFS(Gas_DB2[میزان مصرف],Gas_DB2[کد ماشین آلات],$B55,Gas_DB2[تاریخ],"&lt;="&amp;L$4,Gas_DB2[تاریخ],"&gt;"&amp;K$4)</f>
        <v>798</v>
      </c>
      <c r="M55" s="257">
        <f>SUMIFS(Gas_DB2[میزان مصرف],Gas_DB2[کد ماشین آلات],$B55,Gas_DB2[تاریخ],"&lt;="&amp;M$4,Gas_DB2[تاریخ],"&gt;"&amp;L$4)</f>
        <v>305</v>
      </c>
    </row>
    <row r="56" spans="1:13" s="541" customFormat="1" ht="30" customHeight="1" x14ac:dyDescent="0.25">
      <c r="A56" s="549">
        <v>49</v>
      </c>
      <c r="B56" s="543" t="s">
        <v>150</v>
      </c>
      <c r="C56" s="532" t="str">
        <f>VLOOKUP(B56,'Gas-DB'!$X$4:$Z1450,2,FALSE)</f>
        <v>کامیون کمپرسی تک</v>
      </c>
      <c r="D56" s="532" t="str">
        <f>VLOOKUP(B56,'Gas-DB'!$X$4:$Z1450,3,FALSE)</f>
        <v>میرزایی</v>
      </c>
      <c r="E56" s="257">
        <f>SUMIFS(Gas_DB2[میزان مصرف],Gas_DB2[کد ماشین آلات],$B56,Gas_DB2[تاریخ],"&lt;="&amp;E$4)</f>
        <v>0</v>
      </c>
      <c r="F56" s="257">
        <f>SUMIFS(Gas_DB2[میزان مصرف],Gas_DB2[کد ماشین آلات],$B56,Gas_DB2[تاریخ],"&lt;="&amp;F$4,Gas_DB2[تاریخ],"&gt;"&amp;E$4)</f>
        <v>261</v>
      </c>
      <c r="G56" s="257">
        <f>SUMIFS(Gas_DB2[میزان مصرف],Gas_DB2[کد ماشین آلات],$B56,Gas_DB2[تاریخ],"&lt;="&amp;G$4,Gas_DB2[تاریخ],"&gt;"&amp;F$4)</f>
        <v>1133</v>
      </c>
      <c r="H56" s="257">
        <f>SUMIFS(Gas_DB2[میزان مصرف],Gas_DB2[کد ماشین آلات],$B56,Gas_DB2[تاریخ],"&lt;="&amp;H$4,Gas_DB2[تاریخ],"&gt;"&amp;G$4)</f>
        <v>809</v>
      </c>
      <c r="I56" s="257">
        <f>SUMIFS(Gas_DB2[میزان مصرف],Gas_DB2[کد ماشین آلات],$B56,Gas_DB2[تاریخ],"&lt;="&amp;I$4,Gas_DB2[تاریخ],"&gt;"&amp;H$4)</f>
        <v>864</v>
      </c>
      <c r="J56" s="257">
        <f>SUMIFS(Gas_DB2[میزان مصرف],Gas_DB2[کد ماشین آلات],$B56,Gas_DB2[تاریخ],"&lt;="&amp;J$4,Gas_DB2[تاریخ],"&gt;"&amp;I$4)</f>
        <v>1170</v>
      </c>
      <c r="K56" s="257">
        <f>SUMIFS(Gas_DB2[میزان مصرف],Gas_DB2[کد ماشین آلات],$B56,Gas_DB2[تاریخ],"&lt;="&amp;K$4,Gas_DB2[تاریخ],"&gt;"&amp;J$4)</f>
        <v>1130</v>
      </c>
      <c r="L56" s="257">
        <f>SUMIFS(Gas_DB2[میزان مصرف],Gas_DB2[کد ماشین آلات],$B56,Gas_DB2[تاریخ],"&lt;="&amp;L$4,Gas_DB2[تاریخ],"&gt;"&amp;K$4)</f>
        <v>1081</v>
      </c>
      <c r="M56" s="257">
        <f>SUMIFS(Gas_DB2[میزان مصرف],Gas_DB2[کد ماشین آلات],$B56,Gas_DB2[تاریخ],"&lt;="&amp;M$4,Gas_DB2[تاریخ],"&gt;"&amp;L$4)</f>
        <v>207</v>
      </c>
    </row>
    <row r="57" spans="1:13" s="541" customFormat="1" ht="30" customHeight="1" thickBot="1" x14ac:dyDescent="0.3">
      <c r="A57" s="544">
        <v>50</v>
      </c>
      <c r="B57" s="545" t="s">
        <v>151</v>
      </c>
      <c r="C57" s="546" t="str">
        <f>VLOOKUP(B57,'Gas-DB'!$X$4:$Z1451,2,FALSE)</f>
        <v>کامیون کمپرسی جفت</v>
      </c>
      <c r="D57" s="546" t="str">
        <f>VLOOKUP(B57,'Gas-DB'!$X$4:$Z1451,3,FALSE)</f>
        <v>میرزایی</v>
      </c>
      <c r="E57" s="257">
        <f>SUMIFS(Gas_DB2[میزان مصرف],Gas_DB2[کد ماشین آلات],$B57,Gas_DB2[تاریخ],"&lt;="&amp;E$4)</f>
        <v>0</v>
      </c>
      <c r="F57" s="257">
        <f>SUMIFS(Gas_DB2[میزان مصرف],Gas_DB2[کد ماشین آلات],$B57,Gas_DB2[تاریخ],"&lt;="&amp;F$4,Gas_DB2[تاریخ],"&gt;"&amp;E$4)</f>
        <v>178</v>
      </c>
      <c r="G57" s="257">
        <f>SUMIFS(Gas_DB2[میزان مصرف],Gas_DB2[کد ماشین آلات],$B57,Gas_DB2[تاریخ],"&lt;="&amp;G$4,Gas_DB2[تاریخ],"&gt;"&amp;F$4)</f>
        <v>1660</v>
      </c>
      <c r="H57" s="257">
        <f>SUMIFS(Gas_DB2[میزان مصرف],Gas_DB2[کد ماشین آلات],$B57,Gas_DB2[تاریخ],"&lt;="&amp;H$4,Gas_DB2[تاریخ],"&gt;"&amp;G$4)</f>
        <v>996</v>
      </c>
      <c r="I57" s="257">
        <f>SUMIFS(Gas_DB2[میزان مصرف],Gas_DB2[کد ماشین آلات],$B57,Gas_DB2[تاریخ],"&lt;="&amp;I$4,Gas_DB2[تاریخ],"&gt;"&amp;H$4)</f>
        <v>954</v>
      </c>
      <c r="J57" s="257">
        <f>SUMIFS(Gas_DB2[میزان مصرف],Gas_DB2[کد ماشین آلات],$B57,Gas_DB2[تاریخ],"&lt;="&amp;J$4,Gas_DB2[تاریخ],"&gt;"&amp;I$4)</f>
        <v>390</v>
      </c>
      <c r="K57" s="257">
        <f>SUMIFS(Gas_DB2[میزان مصرف],Gas_DB2[کد ماشین آلات],$B57,Gas_DB2[تاریخ],"&lt;="&amp;K$4,Gas_DB2[تاریخ],"&gt;"&amp;J$4)</f>
        <v>0</v>
      </c>
      <c r="L57" s="547">
        <f>SUMIFS(Gas_DB2[میزان مصرف],Gas_DB2[کد ماشین آلات],$B57,Gas_DB2[تاریخ],"&lt;="&amp;L$4,Gas_DB2[تاریخ],"&gt;"&amp;K$4)</f>
        <v>0</v>
      </c>
      <c r="M57" s="257">
        <f>SUMIFS(Gas_DB2[میزان مصرف],Gas_DB2[کد ماشین آلات],$B57,Gas_DB2[تاریخ],"&lt;="&amp;M$4,Gas_DB2[تاریخ],"&gt;"&amp;L$4)</f>
        <v>0</v>
      </c>
    </row>
    <row r="58" spans="1:13" s="541" customFormat="1" ht="30" customHeight="1" thickBot="1" x14ac:dyDescent="0.3">
      <c r="A58" s="539"/>
      <c r="B58" s="404"/>
      <c r="C58" s="539"/>
      <c r="D58" s="539"/>
      <c r="E58" s="257">
        <f>SUMIFS(Gas_DB2[میزان مصرف],Gas_DB2[کد ماشین آلات],$B58,Gas_DB2[تاریخ],"&lt;="&amp;E$4)</f>
        <v>0</v>
      </c>
      <c r="F58" s="257">
        <f>SUMIFS(Gas_DB2[میزان مصرف],Gas_DB2[کد ماشین آلات],$B58,Gas_DB2[تاریخ],"&lt;="&amp;F$4,Gas_DB2[تاریخ],"&gt;"&amp;E$4)</f>
        <v>0</v>
      </c>
      <c r="G58" s="257">
        <f>SUMIFS(Gas_DB2[میزان مصرف],Gas_DB2[کد ماشین آلات],$B58,Gas_DB2[تاریخ],"&lt;="&amp;G$4,Gas_DB2[تاریخ],"&gt;"&amp;F$4)</f>
        <v>0</v>
      </c>
      <c r="H58" s="257">
        <f>SUMIFS(Gas_DB2[میزان مصرف],Gas_DB2[کد ماشین آلات],$B58,Gas_DB2[تاریخ],"&lt;="&amp;H$4,Gas_DB2[تاریخ],"&gt;"&amp;G$4)</f>
        <v>0</v>
      </c>
      <c r="I58" s="257">
        <f>SUMIFS(Gas_DB2[میزان مصرف],Gas_DB2[کد ماشین آلات],$B58,Gas_DB2[تاریخ],"&lt;="&amp;I$4,Gas_DB2[تاریخ],"&gt;"&amp;H$4)</f>
        <v>0</v>
      </c>
      <c r="J58" s="257">
        <f>SUMIFS(Gas_DB2[میزان مصرف],Gas_DB2[کد ماشین آلات],$B58,Gas_DB2[تاریخ],"&lt;="&amp;J$4,Gas_DB2[تاریخ],"&gt;"&amp;I$4)</f>
        <v>0</v>
      </c>
      <c r="K58" s="257">
        <f>SUMIFS(Gas_DB2[میزان مصرف],Gas_DB2[کد ماشین آلات],$B58,Gas_DB2[تاریخ],"&lt;="&amp;K$4,Gas_DB2[تاریخ],"&gt;"&amp;J$4)</f>
        <v>0</v>
      </c>
      <c r="L58" s="548"/>
      <c r="M58" s="257">
        <f>SUMIFS(Gas_DB2[میزان مصرف],Gas_DB2[کد ماشین آلات],$B58,Gas_DB2[تاریخ],"&lt;="&amp;M$4,Gas_DB2[تاریخ],"&gt;"&amp;L$4)</f>
        <v>0</v>
      </c>
    </row>
    <row r="59" spans="1:13" s="541" customFormat="1" ht="30" customHeight="1" x14ac:dyDescent="0.25">
      <c r="A59" s="549">
        <v>51</v>
      </c>
      <c r="B59" s="550" t="s">
        <v>261</v>
      </c>
      <c r="C59" s="551" t="str">
        <f>VLOOKUP(B59,'Gas-DB'!$X$4:$Z1452,2,FALSE)</f>
        <v>کامیون کمپرسی تک</v>
      </c>
      <c r="D59" s="551" t="str">
        <f>VLOOKUP(B59,'Gas-DB'!$X$4:$Z1452,3,FALSE)</f>
        <v>محمد پور</v>
      </c>
      <c r="E59" s="257">
        <f>SUMIFS(Gas_DB2[میزان مصرف],Gas_DB2[کد ماشین آلات],$B59,Gas_DB2[تاریخ],"&lt;="&amp;E$4)</f>
        <v>0</v>
      </c>
      <c r="F59" s="257">
        <f>SUMIFS(Gas_DB2[میزان مصرف],Gas_DB2[کد ماشین آلات],$B59,Gas_DB2[تاریخ],"&lt;="&amp;F$4,Gas_DB2[تاریخ],"&gt;"&amp;E$4)</f>
        <v>0</v>
      </c>
      <c r="G59" s="257">
        <f>SUMIFS(Gas_DB2[میزان مصرف],Gas_DB2[کد ماشین آلات],$B59,Gas_DB2[تاریخ],"&lt;="&amp;G$4,Gas_DB2[تاریخ],"&gt;"&amp;F$4)</f>
        <v>0</v>
      </c>
      <c r="H59" s="257">
        <f>SUMIFS(Gas_DB2[میزان مصرف],Gas_DB2[کد ماشین آلات],$B59,Gas_DB2[تاریخ],"&lt;="&amp;H$4,Gas_DB2[تاریخ],"&gt;"&amp;G$4)</f>
        <v>0</v>
      </c>
      <c r="I59" s="257">
        <f>SUMIFS(Gas_DB2[میزان مصرف],Gas_DB2[کد ماشین آلات],$B59,Gas_DB2[تاریخ],"&lt;="&amp;I$4,Gas_DB2[تاریخ],"&gt;"&amp;H$4)</f>
        <v>2166</v>
      </c>
      <c r="J59" s="257">
        <f>SUMIFS(Gas_DB2[میزان مصرف],Gas_DB2[کد ماشین آلات],$B59,Gas_DB2[تاریخ],"&lt;="&amp;J$4,Gas_DB2[تاریخ],"&gt;"&amp;I$4)</f>
        <v>1745</v>
      </c>
      <c r="K59" s="257">
        <f>SUMIFS(Gas_DB2[میزان مصرف],Gas_DB2[کد ماشین آلات],$B59,Gas_DB2[تاریخ],"&lt;="&amp;K$4,Gas_DB2[تاریخ],"&gt;"&amp;J$4)</f>
        <v>2699</v>
      </c>
      <c r="L59" s="552">
        <f>SUMIFS(Gas_DB2[میزان مصرف],Gas_DB2[کد ماشین آلات],$B59,Gas_DB2[تاریخ],"&lt;="&amp;L$4,Gas_DB2[تاریخ],"&gt;"&amp;K$4)</f>
        <v>600</v>
      </c>
      <c r="M59" s="257">
        <f>SUMIFS(Gas_DB2[میزان مصرف],Gas_DB2[کد ماشین آلات],$B59,Gas_DB2[تاریخ],"&lt;="&amp;M$4,Gas_DB2[تاریخ],"&gt;"&amp;L$4)</f>
        <v>122</v>
      </c>
    </row>
    <row r="60" spans="1:13" s="541" customFormat="1" ht="30" customHeight="1" x14ac:dyDescent="0.25">
      <c r="A60" s="542">
        <v>52</v>
      </c>
      <c r="B60" s="543" t="s">
        <v>277</v>
      </c>
      <c r="C60" s="532" t="str">
        <f>VLOOKUP(B60,'Gas-DB'!$X$4:$Z1453,2,FALSE)</f>
        <v>کامیون کمپرسی جفت</v>
      </c>
      <c r="D60" s="532" t="str">
        <f>VLOOKUP(B60,'Gas-DB'!$X$4:$Z1453,3,FALSE)</f>
        <v>محمد پور</v>
      </c>
      <c r="E60" s="257">
        <f>SUMIFS(Gas_DB2[میزان مصرف],Gas_DB2[کد ماشین آلات],$B60,Gas_DB2[تاریخ],"&lt;="&amp;E$4)</f>
        <v>0</v>
      </c>
      <c r="F60" s="257">
        <f>SUMIFS(Gas_DB2[میزان مصرف],Gas_DB2[کد ماشین آلات],$B60,Gas_DB2[تاریخ],"&lt;="&amp;F$4,Gas_DB2[تاریخ],"&gt;"&amp;E$4)</f>
        <v>0</v>
      </c>
      <c r="G60" s="257">
        <f>SUMIFS(Gas_DB2[میزان مصرف],Gas_DB2[کد ماشین آلات],$B60,Gas_DB2[تاریخ],"&lt;="&amp;G$4,Gas_DB2[تاریخ],"&gt;"&amp;F$4)</f>
        <v>0</v>
      </c>
      <c r="H60" s="257">
        <f>SUMIFS(Gas_DB2[میزان مصرف],Gas_DB2[کد ماشین آلات],$B60,Gas_DB2[تاریخ],"&lt;="&amp;H$4,Gas_DB2[تاریخ],"&gt;"&amp;G$4)</f>
        <v>0</v>
      </c>
      <c r="I60" s="257">
        <f>SUMIFS(Gas_DB2[میزان مصرف],Gas_DB2[کد ماشین آلات],$B60,Gas_DB2[تاریخ],"&lt;="&amp;I$4,Gas_DB2[تاریخ],"&gt;"&amp;H$4)</f>
        <v>2182</v>
      </c>
      <c r="J60" s="257">
        <f>SUMIFS(Gas_DB2[میزان مصرف],Gas_DB2[کد ماشین آلات],$B60,Gas_DB2[تاریخ],"&lt;="&amp;J$4,Gas_DB2[تاریخ],"&gt;"&amp;I$4)</f>
        <v>3313</v>
      </c>
      <c r="K60" s="257">
        <f>SUMIFS(Gas_DB2[میزان مصرف],Gas_DB2[کد ماشین آلات],$B60,Gas_DB2[تاریخ],"&lt;="&amp;K$4,Gas_DB2[تاریخ],"&gt;"&amp;J$4)</f>
        <v>4093</v>
      </c>
      <c r="L60" s="257">
        <f>SUMIFS(Gas_DB2[میزان مصرف],Gas_DB2[کد ماشین آلات],$B60,Gas_DB2[تاریخ],"&lt;="&amp;L$4,Gas_DB2[تاریخ],"&gt;"&amp;K$4)</f>
        <v>3617</v>
      </c>
      <c r="M60" s="257">
        <f>SUMIFS(Gas_DB2[میزان مصرف],Gas_DB2[کد ماشین آلات],$B60,Gas_DB2[تاریخ],"&lt;="&amp;M$4,Gas_DB2[تاریخ],"&gt;"&amp;L$4)</f>
        <v>633</v>
      </c>
    </row>
    <row r="61" spans="1:13" s="541" customFormat="1" ht="30" customHeight="1" x14ac:dyDescent="0.25">
      <c r="A61" s="549">
        <v>53</v>
      </c>
      <c r="B61" s="543" t="s">
        <v>175</v>
      </c>
      <c r="C61" s="532" t="str">
        <f>VLOOKUP(B61,'Gas-DB'!$X$4:$Z1454,2,FALSE)</f>
        <v>کامیون کمپرسی جفت</v>
      </c>
      <c r="D61" s="532" t="str">
        <f>VLOOKUP(B61,'Gas-DB'!$X$4:$Z1454,3,FALSE)</f>
        <v>محمد پور</v>
      </c>
      <c r="E61" s="257">
        <f>SUMIFS(Gas_DB2[میزان مصرف],Gas_DB2[کد ماشین آلات],$B61,Gas_DB2[تاریخ],"&lt;="&amp;E$4)</f>
        <v>0</v>
      </c>
      <c r="F61" s="257">
        <f>SUMIFS(Gas_DB2[میزان مصرف],Gas_DB2[کد ماشین آلات],$B61,Gas_DB2[تاریخ],"&lt;="&amp;F$4,Gas_DB2[تاریخ],"&gt;"&amp;E$4)</f>
        <v>0</v>
      </c>
      <c r="G61" s="257">
        <f>SUMIFS(Gas_DB2[میزان مصرف],Gas_DB2[کد ماشین آلات],$B61,Gas_DB2[تاریخ],"&lt;="&amp;G$4,Gas_DB2[تاریخ],"&gt;"&amp;F$4)</f>
        <v>0</v>
      </c>
      <c r="H61" s="257">
        <f>SUMIFS(Gas_DB2[میزان مصرف],Gas_DB2[کد ماشین آلات],$B61,Gas_DB2[تاریخ],"&lt;="&amp;H$4,Gas_DB2[تاریخ],"&gt;"&amp;G$4)</f>
        <v>0</v>
      </c>
      <c r="I61" s="257">
        <f>SUMIFS(Gas_DB2[میزان مصرف],Gas_DB2[کد ماشین آلات],$B61,Gas_DB2[تاریخ],"&lt;="&amp;I$4,Gas_DB2[تاریخ],"&gt;"&amp;H$4)</f>
        <v>2484</v>
      </c>
      <c r="J61" s="257">
        <f>SUMIFS(Gas_DB2[میزان مصرف],Gas_DB2[کد ماشین آلات],$B61,Gas_DB2[تاریخ],"&lt;="&amp;J$4,Gas_DB2[تاریخ],"&gt;"&amp;I$4)</f>
        <v>3207</v>
      </c>
      <c r="K61" s="257">
        <f>SUMIFS(Gas_DB2[میزان مصرف],Gas_DB2[کد ماشین آلات],$B61,Gas_DB2[تاریخ],"&lt;="&amp;K$4,Gas_DB2[تاریخ],"&gt;"&amp;J$4)</f>
        <v>3182</v>
      </c>
      <c r="L61" s="257">
        <f>SUMIFS(Gas_DB2[میزان مصرف],Gas_DB2[کد ماشین آلات],$B61,Gas_DB2[تاریخ],"&lt;="&amp;L$4,Gas_DB2[تاریخ],"&gt;"&amp;K$4)</f>
        <v>515</v>
      </c>
      <c r="M61" s="257">
        <f>SUMIFS(Gas_DB2[میزان مصرف],Gas_DB2[کد ماشین آلات],$B61,Gas_DB2[تاریخ],"&lt;="&amp;M$4,Gas_DB2[تاریخ],"&gt;"&amp;L$4)</f>
        <v>273</v>
      </c>
    </row>
    <row r="62" spans="1:13" s="541" customFormat="1" ht="30" customHeight="1" x14ac:dyDescent="0.25">
      <c r="A62" s="542">
        <v>54</v>
      </c>
      <c r="B62" s="543" t="s">
        <v>263</v>
      </c>
      <c r="C62" s="532" t="str">
        <f>VLOOKUP(B62,'Gas-DB'!$X$4:$Z1455,2,FALSE)</f>
        <v>کامیون کمپرسی جفت</v>
      </c>
      <c r="D62" s="532" t="str">
        <f>VLOOKUP(B62,'Gas-DB'!$X$4:$Z1455,3,FALSE)</f>
        <v>محمد پور</v>
      </c>
      <c r="E62" s="257">
        <f>SUMIFS(Gas_DB2[میزان مصرف],Gas_DB2[کد ماشین آلات],$B62,Gas_DB2[تاریخ],"&lt;="&amp;E$4)</f>
        <v>0</v>
      </c>
      <c r="F62" s="257">
        <f>SUMIFS(Gas_DB2[میزان مصرف],Gas_DB2[کد ماشین آلات],$B62,Gas_DB2[تاریخ],"&lt;="&amp;F$4,Gas_DB2[تاریخ],"&gt;"&amp;E$4)</f>
        <v>0</v>
      </c>
      <c r="G62" s="257">
        <f>SUMIFS(Gas_DB2[میزان مصرف],Gas_DB2[کد ماشین آلات],$B62,Gas_DB2[تاریخ],"&lt;="&amp;G$4,Gas_DB2[تاریخ],"&gt;"&amp;F$4)</f>
        <v>0</v>
      </c>
      <c r="H62" s="257">
        <f>SUMIFS(Gas_DB2[میزان مصرف],Gas_DB2[کد ماشین آلات],$B62,Gas_DB2[تاریخ],"&lt;="&amp;H$4,Gas_DB2[تاریخ],"&gt;"&amp;G$4)</f>
        <v>0</v>
      </c>
      <c r="I62" s="257">
        <f>SUMIFS(Gas_DB2[میزان مصرف],Gas_DB2[کد ماشین آلات],$B62,Gas_DB2[تاریخ],"&lt;="&amp;I$4,Gas_DB2[تاریخ],"&gt;"&amp;H$4)</f>
        <v>1344</v>
      </c>
      <c r="J62" s="257">
        <f>SUMIFS(Gas_DB2[میزان مصرف],Gas_DB2[کد ماشین آلات],$B62,Gas_DB2[تاریخ],"&lt;="&amp;J$4,Gas_DB2[تاریخ],"&gt;"&amp;I$4)</f>
        <v>200</v>
      </c>
      <c r="K62" s="257">
        <f>SUMIFS(Gas_DB2[میزان مصرف],Gas_DB2[کد ماشین آلات],$B62,Gas_DB2[تاریخ],"&lt;="&amp;K$4,Gas_DB2[تاریخ],"&gt;"&amp;J$4)</f>
        <v>0</v>
      </c>
      <c r="L62" s="257">
        <f>SUMIFS(Gas_DB2[میزان مصرف],Gas_DB2[کد ماشین آلات],$B62,Gas_DB2[تاریخ],"&lt;="&amp;L$4,Gas_DB2[تاریخ],"&gt;"&amp;K$4)</f>
        <v>0</v>
      </c>
      <c r="M62" s="257">
        <f>SUMIFS(Gas_DB2[میزان مصرف],Gas_DB2[کد ماشین آلات],$B62,Gas_DB2[تاریخ],"&lt;="&amp;M$4,Gas_DB2[تاریخ],"&gt;"&amp;L$4)</f>
        <v>0</v>
      </c>
    </row>
    <row r="63" spans="1:13" s="541" customFormat="1" ht="30" customHeight="1" x14ac:dyDescent="0.25">
      <c r="A63" s="549">
        <v>55</v>
      </c>
      <c r="B63" s="543" t="s">
        <v>352</v>
      </c>
      <c r="C63" s="532" t="str">
        <f>VLOOKUP(B63,'Gas-DB'!$X$4:$Z1456,2,FALSE)</f>
        <v>کمپرسی جفت</v>
      </c>
      <c r="D63" s="532" t="str">
        <f>VLOOKUP(B63,'Gas-DB'!$X$4:$Z1456,3,FALSE)</f>
        <v>محمد پور</v>
      </c>
      <c r="E63" s="257">
        <f>SUMIFS(Gas_DB2[میزان مصرف],Gas_DB2[کد ماشین آلات],$B63,Gas_DB2[تاریخ],"&lt;="&amp;E$4)</f>
        <v>0</v>
      </c>
      <c r="F63" s="257">
        <f>SUMIFS(Gas_DB2[میزان مصرف],Gas_DB2[کد ماشین آلات],$B63,Gas_DB2[تاریخ],"&lt;="&amp;F$4,Gas_DB2[تاریخ],"&gt;"&amp;E$4)</f>
        <v>0</v>
      </c>
      <c r="G63" s="257">
        <f>SUMIFS(Gas_DB2[میزان مصرف],Gas_DB2[کد ماشین آلات],$B63,Gas_DB2[تاریخ],"&lt;="&amp;G$4,Gas_DB2[تاریخ],"&gt;"&amp;F$4)</f>
        <v>0</v>
      </c>
      <c r="H63" s="257">
        <f>SUMIFS(Gas_DB2[میزان مصرف],Gas_DB2[کد ماشین آلات],$B63,Gas_DB2[تاریخ],"&lt;="&amp;H$4,Gas_DB2[تاریخ],"&gt;"&amp;G$4)</f>
        <v>0</v>
      </c>
      <c r="I63" s="257">
        <f>SUMIFS(Gas_DB2[میزان مصرف],Gas_DB2[کد ماشین آلات],$B63,Gas_DB2[تاریخ],"&lt;="&amp;I$4,Gas_DB2[تاریخ],"&gt;"&amp;H$4)</f>
        <v>0</v>
      </c>
      <c r="J63" s="257">
        <f>SUMIFS(Gas_DB2[میزان مصرف],Gas_DB2[کد ماشین آلات],$B63,Gas_DB2[تاریخ],"&lt;="&amp;J$4,Gas_DB2[تاریخ],"&gt;"&amp;I$4)</f>
        <v>1786</v>
      </c>
      <c r="K63" s="257">
        <f>SUMIFS(Gas_DB2[میزان مصرف],Gas_DB2[کد ماشین آلات],$B63,Gas_DB2[تاریخ],"&lt;="&amp;K$4,Gas_DB2[تاریخ],"&gt;"&amp;J$4)</f>
        <v>0</v>
      </c>
      <c r="L63" s="257">
        <f>SUMIFS(Gas_DB2[میزان مصرف],Gas_DB2[کد ماشین آلات],$B63,Gas_DB2[تاریخ],"&lt;="&amp;L$4,Gas_DB2[تاریخ],"&gt;"&amp;K$4)</f>
        <v>0</v>
      </c>
      <c r="M63" s="257">
        <f>SUMIFS(Gas_DB2[میزان مصرف],Gas_DB2[کد ماشین آلات],$B63,Gas_DB2[تاریخ],"&lt;="&amp;M$4,Gas_DB2[تاریخ],"&gt;"&amp;L$4)</f>
        <v>0</v>
      </c>
    </row>
    <row r="64" spans="1:13" s="541" customFormat="1" ht="30" customHeight="1" x14ac:dyDescent="0.25">
      <c r="A64" s="542">
        <v>56</v>
      </c>
      <c r="B64" s="543" t="s">
        <v>474</v>
      </c>
      <c r="C64" s="532" t="str">
        <f>VLOOKUP(B64,'Gas-DB'!$X$4:$Z1457,2,FALSE)</f>
        <v>کامیون کمپرسی تک</v>
      </c>
      <c r="D64" s="532" t="str">
        <f>VLOOKUP(B64,'Gas-DB'!$X$4:$Z1457,3,FALSE)</f>
        <v>رمضانی مقدم</v>
      </c>
      <c r="E64" s="257">
        <f>SUMIFS(Gas_DB2[میزان مصرف],Gas_DB2[کد ماشین آلات],$B64,Gas_DB2[تاریخ],"&lt;="&amp;E$4)</f>
        <v>0</v>
      </c>
      <c r="F64" s="257">
        <f>SUMIFS(Gas_DB2[میزان مصرف],Gas_DB2[کد ماشین آلات],$B64,Gas_DB2[تاریخ],"&lt;="&amp;F$4,Gas_DB2[تاریخ],"&gt;"&amp;E$4)</f>
        <v>0</v>
      </c>
      <c r="G64" s="257">
        <f>SUMIFS(Gas_DB2[میزان مصرف],Gas_DB2[کد ماشین آلات],$B64,Gas_DB2[تاریخ],"&lt;="&amp;G$4,Gas_DB2[تاریخ],"&gt;"&amp;F$4)</f>
        <v>0</v>
      </c>
      <c r="H64" s="257">
        <f>SUMIFS(Gas_DB2[میزان مصرف],Gas_DB2[کد ماشین آلات],$B64,Gas_DB2[تاریخ],"&lt;="&amp;H$4,Gas_DB2[تاریخ],"&gt;"&amp;G$4)</f>
        <v>0</v>
      </c>
      <c r="I64" s="257">
        <f>SUMIFS(Gas_DB2[میزان مصرف],Gas_DB2[کد ماشین آلات],$B64,Gas_DB2[تاریخ],"&lt;="&amp;I$4,Gas_DB2[تاریخ],"&gt;"&amp;H$4)</f>
        <v>0</v>
      </c>
      <c r="J64" s="257">
        <f>SUMIFS(Gas_DB2[میزان مصرف],Gas_DB2[کد ماشین آلات],$B64,Gas_DB2[تاریخ],"&lt;="&amp;J$4,Gas_DB2[تاریخ],"&gt;"&amp;I$4)</f>
        <v>386</v>
      </c>
      <c r="K64" s="257">
        <f>SUMIFS(Gas_DB2[میزان مصرف],Gas_DB2[کد ماشین آلات],$B64,Gas_DB2[تاریخ],"&lt;="&amp;K$4,Gas_DB2[تاریخ],"&gt;"&amp;J$4)</f>
        <v>1276</v>
      </c>
      <c r="L64" s="257">
        <f>SUMIFS(Gas_DB2[میزان مصرف],Gas_DB2[کد ماشین آلات],$B64,Gas_DB2[تاریخ],"&lt;="&amp;L$4,Gas_DB2[تاریخ],"&gt;"&amp;K$4)</f>
        <v>1378</v>
      </c>
      <c r="M64" s="257">
        <f>SUMIFS(Gas_DB2[میزان مصرف],Gas_DB2[کد ماشین آلات],$B64,Gas_DB2[تاریخ],"&lt;="&amp;M$4,Gas_DB2[تاریخ],"&gt;"&amp;L$4)</f>
        <v>454</v>
      </c>
    </row>
    <row r="65" spans="1:13" s="541" customFormat="1" ht="30" customHeight="1" x14ac:dyDescent="0.25">
      <c r="A65" s="549">
        <v>57</v>
      </c>
      <c r="B65" s="543" t="s">
        <v>475</v>
      </c>
      <c r="C65" s="532" t="str">
        <f>VLOOKUP(B65,'Gas-DB'!$X$4:$Z1458,2,FALSE)</f>
        <v>کامیون کمپرسی تک</v>
      </c>
      <c r="D65" s="532" t="str">
        <f>VLOOKUP(B65,'Gas-DB'!$X$4:$Z1458,3,FALSE)</f>
        <v>رمضانی مقدم</v>
      </c>
      <c r="E65" s="257">
        <f>SUMIFS(Gas_DB2[میزان مصرف],Gas_DB2[کد ماشین آلات],$B65,Gas_DB2[تاریخ],"&lt;="&amp;E$4)</f>
        <v>0</v>
      </c>
      <c r="F65" s="257">
        <f>SUMIFS(Gas_DB2[میزان مصرف],Gas_DB2[کد ماشین آلات],$B65,Gas_DB2[تاریخ],"&lt;="&amp;F$4,Gas_DB2[تاریخ],"&gt;"&amp;E$4)</f>
        <v>0</v>
      </c>
      <c r="G65" s="257">
        <f>SUMIFS(Gas_DB2[میزان مصرف],Gas_DB2[کد ماشین آلات],$B65,Gas_DB2[تاریخ],"&lt;="&amp;G$4,Gas_DB2[تاریخ],"&gt;"&amp;F$4)</f>
        <v>0</v>
      </c>
      <c r="H65" s="257">
        <f>SUMIFS(Gas_DB2[میزان مصرف],Gas_DB2[کد ماشین آلات],$B65,Gas_DB2[تاریخ],"&lt;="&amp;H$4,Gas_DB2[تاریخ],"&gt;"&amp;G$4)</f>
        <v>0</v>
      </c>
      <c r="I65" s="257">
        <f>SUMIFS(Gas_DB2[میزان مصرف],Gas_DB2[کد ماشین آلات],$B65,Gas_DB2[تاریخ],"&lt;="&amp;I$4,Gas_DB2[تاریخ],"&gt;"&amp;H$4)</f>
        <v>0</v>
      </c>
      <c r="J65" s="257">
        <f>SUMIFS(Gas_DB2[میزان مصرف],Gas_DB2[کد ماشین آلات],$B65,Gas_DB2[تاریخ],"&lt;="&amp;J$4,Gas_DB2[تاریخ],"&gt;"&amp;I$4)</f>
        <v>240</v>
      </c>
      <c r="K65" s="257">
        <f>SUMIFS(Gas_DB2[میزان مصرف],Gas_DB2[کد ماشین آلات],$B65,Gas_DB2[تاریخ],"&lt;="&amp;K$4,Gas_DB2[تاریخ],"&gt;"&amp;J$4)</f>
        <v>1492</v>
      </c>
      <c r="L65" s="257">
        <f>SUMIFS(Gas_DB2[میزان مصرف],Gas_DB2[کد ماشین آلات],$B65,Gas_DB2[تاریخ],"&lt;="&amp;L$4,Gas_DB2[تاریخ],"&gt;"&amp;K$4)</f>
        <v>1513</v>
      </c>
      <c r="M65" s="257">
        <f>SUMIFS(Gas_DB2[میزان مصرف],Gas_DB2[کد ماشین آلات],$B65,Gas_DB2[تاریخ],"&lt;="&amp;M$4,Gas_DB2[تاریخ],"&gt;"&amp;L$4)</f>
        <v>345</v>
      </c>
    </row>
    <row r="66" spans="1:13" s="541" customFormat="1" ht="30" customHeight="1" x14ac:dyDescent="0.25">
      <c r="A66" s="542">
        <v>58</v>
      </c>
      <c r="B66" s="543" t="s">
        <v>476</v>
      </c>
      <c r="C66" s="532" t="str">
        <f>VLOOKUP(B66,'Gas-DB'!$X$4:$Z1459,2,FALSE)</f>
        <v>کامیون کمپرسی تک</v>
      </c>
      <c r="D66" s="532" t="str">
        <f>VLOOKUP(B66,'Gas-DB'!$X$4:$Z1459,3,FALSE)</f>
        <v>رمضانی مقدم</v>
      </c>
      <c r="E66" s="257">
        <f>SUMIFS(Gas_DB2[میزان مصرف],Gas_DB2[کد ماشین آلات],$B66,Gas_DB2[تاریخ],"&lt;="&amp;E$4)</f>
        <v>0</v>
      </c>
      <c r="F66" s="257">
        <f>SUMIFS(Gas_DB2[میزان مصرف],Gas_DB2[کد ماشین آلات],$B66,Gas_DB2[تاریخ],"&lt;="&amp;F$4,Gas_DB2[تاریخ],"&gt;"&amp;E$4)</f>
        <v>0</v>
      </c>
      <c r="G66" s="257">
        <f>SUMIFS(Gas_DB2[میزان مصرف],Gas_DB2[کد ماشین آلات],$B66,Gas_DB2[تاریخ],"&lt;="&amp;G$4,Gas_DB2[تاریخ],"&gt;"&amp;F$4)</f>
        <v>0</v>
      </c>
      <c r="H66" s="257">
        <f>SUMIFS(Gas_DB2[میزان مصرف],Gas_DB2[کد ماشین آلات],$B66,Gas_DB2[تاریخ],"&lt;="&amp;H$4,Gas_DB2[تاریخ],"&gt;"&amp;G$4)</f>
        <v>0</v>
      </c>
      <c r="I66" s="257">
        <f>SUMIFS(Gas_DB2[میزان مصرف],Gas_DB2[کد ماشین آلات],$B66,Gas_DB2[تاریخ],"&lt;="&amp;I$4,Gas_DB2[تاریخ],"&gt;"&amp;H$4)</f>
        <v>0</v>
      </c>
      <c r="J66" s="257">
        <f>SUMIFS(Gas_DB2[میزان مصرف],Gas_DB2[کد ماشین آلات],$B66,Gas_DB2[تاریخ],"&lt;="&amp;J$4,Gas_DB2[تاریخ],"&gt;"&amp;I$4)</f>
        <v>155</v>
      </c>
      <c r="K66" s="257">
        <f>SUMIFS(Gas_DB2[میزان مصرف],Gas_DB2[کد ماشین آلات],$B66,Gas_DB2[تاریخ],"&lt;="&amp;K$4,Gas_DB2[تاریخ],"&gt;"&amp;J$4)</f>
        <v>911</v>
      </c>
      <c r="L66" s="257">
        <f>SUMIFS(Gas_DB2[میزان مصرف],Gas_DB2[کد ماشین آلات],$B66,Gas_DB2[تاریخ],"&lt;="&amp;L$4,Gas_DB2[تاریخ],"&gt;"&amp;K$4)</f>
        <v>1660</v>
      </c>
      <c r="M66" s="257">
        <f>SUMIFS(Gas_DB2[میزان مصرف],Gas_DB2[کد ماشین آلات],$B66,Gas_DB2[تاریخ],"&lt;="&amp;M$4,Gas_DB2[تاریخ],"&gt;"&amp;L$4)</f>
        <v>240</v>
      </c>
    </row>
    <row r="67" spans="1:13" s="541" customFormat="1" ht="30" customHeight="1" x14ac:dyDescent="0.25">
      <c r="A67" s="549">
        <v>59</v>
      </c>
      <c r="B67" s="543" t="s">
        <v>477</v>
      </c>
      <c r="C67" s="532" t="str">
        <f>VLOOKUP(B67,'Gas-DB'!$X$4:$Z1460,2,FALSE)</f>
        <v>کامیون کمپرسی تک</v>
      </c>
      <c r="D67" s="532" t="str">
        <f>VLOOKUP(B67,'Gas-DB'!$X$4:$Z1460,3,FALSE)</f>
        <v>رمضانی مقدم</v>
      </c>
      <c r="E67" s="257">
        <f>SUMIFS(Gas_DB2[میزان مصرف],Gas_DB2[کد ماشین آلات],$B67,Gas_DB2[تاریخ],"&lt;="&amp;E$4)</f>
        <v>0</v>
      </c>
      <c r="F67" s="257">
        <f>SUMIFS(Gas_DB2[میزان مصرف],Gas_DB2[کد ماشین آلات],$B67,Gas_DB2[تاریخ],"&lt;="&amp;F$4,Gas_DB2[تاریخ],"&gt;"&amp;E$4)</f>
        <v>0</v>
      </c>
      <c r="G67" s="257">
        <f>SUMIFS(Gas_DB2[میزان مصرف],Gas_DB2[کد ماشین آلات],$B67,Gas_DB2[تاریخ],"&lt;="&amp;G$4,Gas_DB2[تاریخ],"&gt;"&amp;F$4)</f>
        <v>0</v>
      </c>
      <c r="H67" s="257">
        <f>SUMIFS(Gas_DB2[میزان مصرف],Gas_DB2[کد ماشین آلات],$B67,Gas_DB2[تاریخ],"&lt;="&amp;H$4,Gas_DB2[تاریخ],"&gt;"&amp;G$4)</f>
        <v>0</v>
      </c>
      <c r="I67" s="257">
        <f>SUMIFS(Gas_DB2[میزان مصرف],Gas_DB2[کد ماشین آلات],$B67,Gas_DB2[تاریخ],"&lt;="&amp;I$4,Gas_DB2[تاریخ],"&gt;"&amp;H$4)</f>
        <v>0</v>
      </c>
      <c r="J67" s="257">
        <f>SUMIFS(Gas_DB2[میزان مصرف],Gas_DB2[کد ماشین آلات],$B67,Gas_DB2[تاریخ],"&lt;="&amp;J$4,Gas_DB2[تاریخ],"&gt;"&amp;I$4)</f>
        <v>150</v>
      </c>
      <c r="K67" s="257">
        <f>SUMIFS(Gas_DB2[میزان مصرف],Gas_DB2[کد ماشین آلات],$B67,Gas_DB2[تاریخ],"&lt;="&amp;K$4,Gas_DB2[تاریخ],"&gt;"&amp;J$4)</f>
        <v>2298</v>
      </c>
      <c r="L67" s="257">
        <f>SUMIFS(Gas_DB2[میزان مصرف],Gas_DB2[کد ماشین آلات],$B67,Gas_DB2[تاریخ],"&lt;="&amp;L$4,Gas_DB2[تاریخ],"&gt;"&amp;K$4)</f>
        <v>2024</v>
      </c>
      <c r="M67" s="257">
        <f>SUMIFS(Gas_DB2[میزان مصرف],Gas_DB2[کد ماشین آلات],$B67,Gas_DB2[تاریخ],"&lt;="&amp;M$4,Gas_DB2[تاریخ],"&gt;"&amp;L$4)</f>
        <v>376</v>
      </c>
    </row>
    <row r="68" spans="1:13" s="541" customFormat="1" ht="30" customHeight="1" x14ac:dyDescent="0.25">
      <c r="A68" s="542">
        <v>60</v>
      </c>
      <c r="B68" s="543" t="s">
        <v>509</v>
      </c>
      <c r="C68" s="532" t="str">
        <f>VLOOKUP(B68,'Gas-DB'!$X$4:$Z1461,2,FALSE)</f>
        <v>کامیون کمپرسی تک</v>
      </c>
      <c r="D68" s="532" t="str">
        <f>VLOOKUP(B68,'Gas-DB'!$X$4:$Z1461,3,FALSE)</f>
        <v>رمضانی مقدم</v>
      </c>
      <c r="E68" s="257">
        <f>SUMIFS(Gas_DB2[میزان مصرف],Gas_DB2[کد ماشین آلات],$B68,Gas_DB2[تاریخ],"&lt;="&amp;E$4)</f>
        <v>0</v>
      </c>
      <c r="F68" s="257">
        <f>SUMIFS(Gas_DB2[میزان مصرف],Gas_DB2[کد ماشین آلات],$B68,Gas_DB2[تاریخ],"&lt;="&amp;F$4,Gas_DB2[تاریخ],"&gt;"&amp;E$4)</f>
        <v>0</v>
      </c>
      <c r="G68" s="257">
        <f>SUMIFS(Gas_DB2[میزان مصرف],Gas_DB2[کد ماشین آلات],$B68,Gas_DB2[تاریخ],"&lt;="&amp;G$4,Gas_DB2[تاریخ],"&gt;"&amp;F$4)</f>
        <v>0</v>
      </c>
      <c r="H68" s="257">
        <f>SUMIFS(Gas_DB2[میزان مصرف],Gas_DB2[کد ماشین آلات],$B68,Gas_DB2[تاریخ],"&lt;="&amp;H$4,Gas_DB2[تاریخ],"&gt;"&amp;G$4)</f>
        <v>0</v>
      </c>
      <c r="I68" s="257">
        <f>SUMIFS(Gas_DB2[میزان مصرف],Gas_DB2[کد ماشین آلات],$B68,Gas_DB2[تاریخ],"&lt;="&amp;I$4,Gas_DB2[تاریخ],"&gt;"&amp;H$4)</f>
        <v>0</v>
      </c>
      <c r="J68" s="257">
        <f>SUMIFS(Gas_DB2[میزان مصرف],Gas_DB2[کد ماشین آلات],$B68,Gas_DB2[تاریخ],"&lt;="&amp;J$4,Gas_DB2[تاریخ],"&gt;"&amp;I$4)</f>
        <v>0</v>
      </c>
      <c r="K68" s="257">
        <f>SUMIFS(Gas_DB2[میزان مصرف],Gas_DB2[کد ماشین آلات],$B68,Gas_DB2[تاریخ],"&lt;="&amp;K$4,Gas_DB2[تاریخ],"&gt;"&amp;J$4)</f>
        <v>0</v>
      </c>
      <c r="L68" s="257">
        <f>SUMIFS(Gas_DB2[میزان مصرف],Gas_DB2[کد ماشین آلات],$B68,Gas_DB2[تاریخ],"&lt;="&amp;L$4,Gas_DB2[تاریخ],"&gt;"&amp;K$4)</f>
        <v>979</v>
      </c>
      <c r="M68" s="257">
        <f>SUMIFS(Gas_DB2[میزان مصرف],Gas_DB2[کد ماشین آلات],$B68,Gas_DB2[تاریخ],"&lt;="&amp;M$4,Gas_DB2[تاریخ],"&gt;"&amp;L$4)</f>
        <v>151</v>
      </c>
    </row>
    <row r="69" spans="1:13" s="541" customFormat="1" ht="30" customHeight="1" x14ac:dyDescent="0.25">
      <c r="A69" s="549">
        <v>61</v>
      </c>
      <c r="B69" s="543" t="s">
        <v>154</v>
      </c>
      <c r="C69" s="532" t="str">
        <f>VLOOKUP(B69,'Gas-DB'!$X$4:$Z1462,2,FALSE)</f>
        <v>کامیون کمپرسی تک</v>
      </c>
      <c r="D69" s="532" t="str">
        <f>VLOOKUP(B69,'Gas-DB'!$X$4:$Z1462,3,FALSE)</f>
        <v>صداقت</v>
      </c>
      <c r="E69" s="257">
        <f>SUMIFS(Gas_DB2[میزان مصرف],Gas_DB2[کد ماشین آلات],$B69,Gas_DB2[تاریخ],"&lt;="&amp;E$4)</f>
        <v>0</v>
      </c>
      <c r="F69" s="257">
        <f>SUMIFS(Gas_DB2[میزان مصرف],Gas_DB2[کد ماشین آلات],$B69,Gas_DB2[تاریخ],"&lt;="&amp;F$4,Gas_DB2[تاریخ],"&gt;"&amp;E$4)</f>
        <v>0</v>
      </c>
      <c r="G69" s="257">
        <f>SUMIFS(Gas_DB2[میزان مصرف],Gas_DB2[کد ماشین آلات],$B69,Gas_DB2[تاریخ],"&lt;="&amp;G$4,Gas_DB2[تاریخ],"&gt;"&amp;F$4)</f>
        <v>0</v>
      </c>
      <c r="H69" s="257">
        <f>SUMIFS(Gas_DB2[میزان مصرف],Gas_DB2[کد ماشین آلات],$B69,Gas_DB2[تاریخ],"&lt;="&amp;H$4,Gas_DB2[تاریخ],"&gt;"&amp;G$4)</f>
        <v>1122</v>
      </c>
      <c r="I69" s="257">
        <f>SUMIFS(Gas_DB2[میزان مصرف],Gas_DB2[کد ماشین آلات],$B69,Gas_DB2[تاریخ],"&lt;="&amp;I$4,Gas_DB2[تاریخ],"&gt;"&amp;H$4)</f>
        <v>1523</v>
      </c>
      <c r="J69" s="257">
        <f>SUMIFS(Gas_DB2[میزان مصرف],Gas_DB2[کد ماشین آلات],$B69,Gas_DB2[تاریخ],"&lt;="&amp;J$4,Gas_DB2[تاریخ],"&gt;"&amp;I$4)</f>
        <v>1422</v>
      </c>
      <c r="K69" s="257">
        <f>SUMIFS(Gas_DB2[میزان مصرف],Gas_DB2[کد ماشین آلات],$B69,Gas_DB2[تاریخ],"&lt;="&amp;K$4,Gas_DB2[تاریخ],"&gt;"&amp;J$4)</f>
        <v>1301</v>
      </c>
      <c r="L69" s="257">
        <f>SUMIFS(Gas_DB2[میزان مصرف],Gas_DB2[کد ماشین آلات],$B69,Gas_DB2[تاریخ],"&lt;="&amp;L$4,Gas_DB2[تاریخ],"&gt;"&amp;K$4)</f>
        <v>1360</v>
      </c>
      <c r="M69" s="257">
        <f>SUMIFS(Gas_DB2[میزان مصرف],Gas_DB2[کد ماشین آلات],$B69,Gas_DB2[تاریخ],"&lt;="&amp;M$4,Gas_DB2[تاریخ],"&gt;"&amp;L$4)</f>
        <v>247</v>
      </c>
    </row>
    <row r="70" spans="1:13" s="541" customFormat="1" ht="30" customHeight="1" x14ac:dyDescent="0.25">
      <c r="A70" s="542">
        <v>62</v>
      </c>
      <c r="B70" s="543" t="s">
        <v>155</v>
      </c>
      <c r="C70" s="532" t="str">
        <f>VLOOKUP(B70,'Gas-DB'!$X$4:$Z1463,2,FALSE)</f>
        <v>کامیون کمپرسی تک</v>
      </c>
      <c r="D70" s="532" t="str">
        <f>VLOOKUP(B70,'Gas-DB'!$X$4:$Z1463,3,FALSE)</f>
        <v>صداقت</v>
      </c>
      <c r="E70" s="257">
        <f>SUMIFS(Gas_DB2[میزان مصرف],Gas_DB2[کد ماشین آلات],$B70,Gas_DB2[تاریخ],"&lt;="&amp;E$4)</f>
        <v>0</v>
      </c>
      <c r="F70" s="257">
        <f>SUMIFS(Gas_DB2[میزان مصرف],Gas_DB2[کد ماشین آلات],$B70,Gas_DB2[تاریخ],"&lt;="&amp;F$4,Gas_DB2[تاریخ],"&gt;"&amp;E$4)</f>
        <v>0</v>
      </c>
      <c r="G70" s="257">
        <f>SUMIFS(Gas_DB2[میزان مصرف],Gas_DB2[کد ماشین آلات],$B70,Gas_DB2[تاریخ],"&lt;="&amp;G$4,Gas_DB2[تاریخ],"&gt;"&amp;F$4)</f>
        <v>0</v>
      </c>
      <c r="H70" s="257">
        <f>SUMIFS(Gas_DB2[میزان مصرف],Gas_DB2[کد ماشین آلات],$B70,Gas_DB2[تاریخ],"&lt;="&amp;H$4,Gas_DB2[تاریخ],"&gt;"&amp;G$4)</f>
        <v>916</v>
      </c>
      <c r="I70" s="257">
        <f>SUMIFS(Gas_DB2[میزان مصرف],Gas_DB2[کد ماشین آلات],$B70,Gas_DB2[تاریخ],"&lt;="&amp;I$4,Gas_DB2[تاریخ],"&gt;"&amp;H$4)</f>
        <v>1203</v>
      </c>
      <c r="J70" s="257">
        <f>SUMIFS(Gas_DB2[میزان مصرف],Gas_DB2[کد ماشین آلات],$B70,Gas_DB2[تاریخ],"&lt;="&amp;J$4,Gas_DB2[تاریخ],"&gt;"&amp;I$4)</f>
        <v>1227</v>
      </c>
      <c r="K70" s="257">
        <f>SUMIFS(Gas_DB2[میزان مصرف],Gas_DB2[کد ماشین آلات],$B70,Gas_DB2[تاریخ],"&lt;="&amp;K$4,Gas_DB2[تاریخ],"&gt;"&amp;J$4)</f>
        <v>900</v>
      </c>
      <c r="L70" s="257">
        <f>SUMIFS(Gas_DB2[میزان مصرف],Gas_DB2[کد ماشین آلات],$B70,Gas_DB2[تاریخ],"&lt;="&amp;L$4,Gas_DB2[تاریخ],"&gt;"&amp;K$4)</f>
        <v>1310</v>
      </c>
      <c r="M70" s="257">
        <f>SUMIFS(Gas_DB2[میزان مصرف],Gas_DB2[کد ماشین آلات],$B70,Gas_DB2[تاریخ],"&lt;="&amp;M$4,Gas_DB2[تاریخ],"&gt;"&amp;L$4)</f>
        <v>262</v>
      </c>
    </row>
    <row r="71" spans="1:13" s="541" customFormat="1" ht="30" customHeight="1" x14ac:dyDescent="0.25">
      <c r="A71" s="549">
        <v>63</v>
      </c>
      <c r="B71" s="543" t="s">
        <v>295</v>
      </c>
      <c r="C71" s="532" t="str">
        <f>VLOOKUP(B71,'Gas-DB'!$X$4:$Z1464,2,FALSE)</f>
        <v>کامیون کمپرسی تک</v>
      </c>
      <c r="D71" s="532" t="str">
        <f>VLOOKUP(B71,'Gas-DB'!$X$4:$Z1464,3,FALSE)</f>
        <v>صداقت</v>
      </c>
      <c r="E71" s="257">
        <f>SUMIFS(Gas_DB2[میزان مصرف],Gas_DB2[کد ماشین آلات],$B71,Gas_DB2[تاریخ],"&lt;="&amp;E$4)</f>
        <v>0</v>
      </c>
      <c r="F71" s="257">
        <f>SUMIFS(Gas_DB2[میزان مصرف],Gas_DB2[کد ماشین آلات],$B71,Gas_DB2[تاریخ],"&lt;="&amp;F$4,Gas_DB2[تاریخ],"&gt;"&amp;E$4)</f>
        <v>0</v>
      </c>
      <c r="G71" s="257">
        <f>SUMIFS(Gas_DB2[میزان مصرف],Gas_DB2[کد ماشین آلات],$B71,Gas_DB2[تاریخ],"&lt;="&amp;G$4,Gas_DB2[تاریخ],"&gt;"&amp;F$4)</f>
        <v>0</v>
      </c>
      <c r="H71" s="257">
        <f>SUMIFS(Gas_DB2[میزان مصرف],Gas_DB2[کد ماشین آلات],$B71,Gas_DB2[تاریخ],"&lt;="&amp;H$4,Gas_DB2[تاریخ],"&gt;"&amp;G$4)</f>
        <v>0</v>
      </c>
      <c r="I71" s="257">
        <f>SUMIFS(Gas_DB2[میزان مصرف],Gas_DB2[کد ماشین آلات],$B71,Gas_DB2[تاریخ],"&lt;="&amp;I$4,Gas_DB2[تاریخ],"&gt;"&amp;H$4)</f>
        <v>583</v>
      </c>
      <c r="J71" s="257">
        <f>SUMIFS(Gas_DB2[میزان مصرف],Gas_DB2[کد ماشین آلات],$B71,Gas_DB2[تاریخ],"&lt;="&amp;J$4,Gas_DB2[تاریخ],"&gt;"&amp;I$4)</f>
        <v>267</v>
      </c>
      <c r="K71" s="257">
        <f>SUMIFS(Gas_DB2[میزان مصرف],Gas_DB2[کد ماشین آلات],$B71,Gas_DB2[تاریخ],"&lt;="&amp;K$4,Gas_DB2[تاریخ],"&gt;"&amp;J$4)</f>
        <v>0</v>
      </c>
      <c r="L71" s="257">
        <f>SUMIFS(Gas_DB2[میزان مصرف],Gas_DB2[کد ماشین آلات],$B71,Gas_DB2[تاریخ],"&lt;="&amp;L$4,Gas_DB2[تاریخ],"&gt;"&amp;K$4)</f>
        <v>0</v>
      </c>
      <c r="M71" s="257">
        <f>SUMIFS(Gas_DB2[میزان مصرف],Gas_DB2[کد ماشین آلات],$B71,Gas_DB2[تاریخ],"&lt;="&amp;M$4,Gas_DB2[تاریخ],"&gt;"&amp;L$4)</f>
        <v>0</v>
      </c>
    </row>
    <row r="72" spans="1:13" s="541" customFormat="1" ht="30" customHeight="1" x14ac:dyDescent="0.25">
      <c r="A72" s="542">
        <v>64</v>
      </c>
      <c r="B72" s="543" t="s">
        <v>389</v>
      </c>
      <c r="C72" s="532" t="str">
        <f>VLOOKUP(B72,'Gas-DB'!$X$4:$Z1465,2,FALSE)</f>
        <v>لودر</v>
      </c>
      <c r="D72" s="532" t="str">
        <f>VLOOKUP(B72,'Gas-DB'!$X$4:$Z1465,3,FALSE)</f>
        <v>جواد رضاپور</v>
      </c>
      <c r="E72" s="257">
        <f>SUMIFS(Gas_DB2[میزان مصرف],Gas_DB2[کد ماشین آلات],$B72,Gas_DB2[تاریخ],"&lt;="&amp;E$4)</f>
        <v>0</v>
      </c>
      <c r="F72" s="257">
        <f>SUMIFS(Gas_DB2[میزان مصرف],Gas_DB2[کد ماشین آلات],$B72,Gas_DB2[تاریخ],"&lt;="&amp;F$4,Gas_DB2[تاریخ],"&gt;"&amp;E$4)</f>
        <v>0</v>
      </c>
      <c r="G72" s="257">
        <f>SUMIFS(Gas_DB2[میزان مصرف],Gas_DB2[کد ماشین آلات],$B72,Gas_DB2[تاریخ],"&lt;="&amp;G$4,Gas_DB2[تاریخ],"&gt;"&amp;F$4)</f>
        <v>0</v>
      </c>
      <c r="H72" s="257">
        <f>SUMIFS(Gas_DB2[میزان مصرف],Gas_DB2[کد ماشین آلات],$B72,Gas_DB2[تاریخ],"&lt;="&amp;H$4,Gas_DB2[تاریخ],"&gt;"&amp;G$4)</f>
        <v>0</v>
      </c>
      <c r="I72" s="257">
        <f>SUMIFS(Gas_DB2[میزان مصرف],Gas_DB2[کد ماشین آلات],$B72,Gas_DB2[تاریخ],"&lt;="&amp;I$4,Gas_DB2[تاریخ],"&gt;"&amp;H$4)</f>
        <v>0</v>
      </c>
      <c r="J72" s="257">
        <f>SUMIFS(Gas_DB2[میزان مصرف],Gas_DB2[کد ماشین آلات],$B72,Gas_DB2[تاریخ],"&lt;="&amp;J$4,Gas_DB2[تاریخ],"&gt;"&amp;I$4)</f>
        <v>1037</v>
      </c>
      <c r="K72" s="257">
        <f>SUMIFS(Gas_DB2[میزان مصرف],Gas_DB2[کد ماشین آلات],$B72,Gas_DB2[تاریخ],"&lt;="&amp;K$4,Gas_DB2[تاریخ],"&gt;"&amp;J$4)</f>
        <v>1260</v>
      </c>
      <c r="L72" s="257">
        <f>SUMIFS(Gas_DB2[میزان مصرف],Gas_DB2[کد ماشین آلات],$B72,Gas_DB2[تاریخ],"&lt;="&amp;L$4,Gas_DB2[تاریخ],"&gt;"&amp;K$4)</f>
        <v>2149</v>
      </c>
      <c r="M72" s="257">
        <f>SUMIFS(Gas_DB2[میزان مصرف],Gas_DB2[کد ماشین آلات],$B72,Gas_DB2[تاریخ],"&lt;="&amp;M$4,Gas_DB2[تاریخ],"&gt;"&amp;L$4)</f>
        <v>285</v>
      </c>
    </row>
    <row r="73" spans="1:13" s="541" customFormat="1" ht="30" customHeight="1" x14ac:dyDescent="0.25">
      <c r="A73" s="549">
        <v>65</v>
      </c>
      <c r="B73" s="543" t="s">
        <v>283</v>
      </c>
      <c r="C73" s="532" t="str">
        <f>VLOOKUP(B73,'Gas-DB'!$X$4:$Z1466,2,FALSE)</f>
        <v>لودر ZL50</v>
      </c>
      <c r="D73" s="532" t="str">
        <f>VLOOKUP(B73,'Gas-DB'!$X$4:$Z1466,3,FALSE)</f>
        <v>میرزایی</v>
      </c>
      <c r="E73" s="257">
        <f>SUMIFS(Gas_DB2[میزان مصرف],Gas_DB2[کد ماشین آلات],$B73,Gas_DB2[تاریخ],"&lt;="&amp;E$4)</f>
        <v>0</v>
      </c>
      <c r="F73" s="257">
        <f>SUMIFS(Gas_DB2[میزان مصرف],Gas_DB2[کد ماشین آلات],$B73,Gas_DB2[تاریخ],"&lt;="&amp;F$4,Gas_DB2[تاریخ],"&gt;"&amp;E$4)</f>
        <v>1011</v>
      </c>
      <c r="G73" s="257">
        <f>SUMIFS(Gas_DB2[میزان مصرف],Gas_DB2[کد ماشین آلات],$B73,Gas_DB2[تاریخ],"&lt;="&amp;G$4,Gas_DB2[تاریخ],"&gt;"&amp;F$4)</f>
        <v>1852</v>
      </c>
      <c r="H73" s="257">
        <f>SUMIFS(Gas_DB2[میزان مصرف],Gas_DB2[کد ماشین آلات],$B73,Gas_DB2[تاریخ],"&lt;="&amp;H$4,Gas_DB2[تاریخ],"&gt;"&amp;G$4)</f>
        <v>1515</v>
      </c>
      <c r="I73" s="257">
        <f>SUMIFS(Gas_DB2[میزان مصرف],Gas_DB2[کد ماشین آلات],$B73,Gas_DB2[تاریخ],"&lt;="&amp;I$4,Gas_DB2[تاریخ],"&gt;"&amp;H$4)</f>
        <v>1207</v>
      </c>
      <c r="J73" s="257">
        <f>SUMIFS(Gas_DB2[میزان مصرف],Gas_DB2[کد ماشین آلات],$B73,Gas_DB2[تاریخ],"&lt;="&amp;J$4,Gas_DB2[تاریخ],"&gt;"&amp;I$4)</f>
        <v>1678</v>
      </c>
      <c r="K73" s="257">
        <f>SUMIFS(Gas_DB2[میزان مصرف],Gas_DB2[کد ماشین آلات],$B73,Gas_DB2[تاریخ],"&lt;="&amp;K$4,Gas_DB2[تاریخ],"&gt;"&amp;J$4)</f>
        <v>1297</v>
      </c>
      <c r="L73" s="257">
        <f>SUMIFS(Gas_DB2[میزان مصرف],Gas_DB2[کد ماشین آلات],$B73,Gas_DB2[تاریخ],"&lt;="&amp;L$4,Gas_DB2[تاریخ],"&gt;"&amp;K$4)</f>
        <v>1185</v>
      </c>
      <c r="M73" s="257">
        <f>SUMIFS(Gas_DB2[میزان مصرف],Gas_DB2[کد ماشین آلات],$B73,Gas_DB2[تاریخ],"&lt;="&amp;M$4,Gas_DB2[تاریخ],"&gt;"&amp;L$4)</f>
        <v>207</v>
      </c>
    </row>
    <row r="74" spans="1:13" s="541" customFormat="1" ht="30" customHeight="1" x14ac:dyDescent="0.25">
      <c r="A74" s="542">
        <v>66</v>
      </c>
      <c r="B74" s="543" t="s">
        <v>170</v>
      </c>
      <c r="C74" s="532" t="str">
        <f>VLOOKUP(B74,'Gas-DB'!$X$4:$Z1467,2,FALSE)</f>
        <v>لودر</v>
      </c>
      <c r="D74" s="532" t="str">
        <f>VLOOKUP(B74,'Gas-DB'!$X$4:$Z1467,3,FALSE)</f>
        <v>محمد پور</v>
      </c>
      <c r="E74" s="257">
        <f>SUMIFS(Gas_DB2[میزان مصرف],Gas_DB2[کد ماشین آلات],$B74,Gas_DB2[تاریخ],"&lt;="&amp;E$4)</f>
        <v>0</v>
      </c>
      <c r="F74" s="257">
        <f>SUMIFS(Gas_DB2[میزان مصرف],Gas_DB2[کد ماشین آلات],$B74,Gas_DB2[تاریخ],"&lt;="&amp;F$4,Gas_DB2[تاریخ],"&gt;"&amp;E$4)</f>
        <v>0</v>
      </c>
      <c r="G74" s="257">
        <f>SUMIFS(Gas_DB2[میزان مصرف],Gas_DB2[کد ماشین آلات],$B74,Gas_DB2[تاریخ],"&lt;="&amp;G$4,Gas_DB2[تاریخ],"&gt;"&amp;F$4)</f>
        <v>0</v>
      </c>
      <c r="H74" s="257">
        <f>SUMIFS(Gas_DB2[میزان مصرف],Gas_DB2[کد ماشین آلات],$B74,Gas_DB2[تاریخ],"&lt;="&amp;H$4,Gas_DB2[تاریخ],"&gt;"&amp;G$4)</f>
        <v>144</v>
      </c>
      <c r="I74" s="257">
        <f>SUMIFS(Gas_DB2[میزان مصرف],Gas_DB2[کد ماشین آلات],$B74,Gas_DB2[تاریخ],"&lt;="&amp;I$4,Gas_DB2[تاریخ],"&gt;"&amp;H$4)</f>
        <v>3486</v>
      </c>
      <c r="J74" s="257">
        <f>SUMIFS(Gas_DB2[میزان مصرف],Gas_DB2[کد ماشین آلات],$B74,Gas_DB2[تاریخ],"&lt;="&amp;J$4,Gas_DB2[تاریخ],"&gt;"&amp;I$4)</f>
        <v>2781</v>
      </c>
      <c r="K74" s="257">
        <f>SUMIFS(Gas_DB2[میزان مصرف],Gas_DB2[کد ماشین آلات],$B74,Gas_DB2[تاریخ],"&lt;="&amp;K$4,Gas_DB2[تاریخ],"&gt;"&amp;J$4)</f>
        <v>2509</v>
      </c>
      <c r="L74" s="257">
        <f>SUMIFS(Gas_DB2[میزان مصرف],Gas_DB2[کد ماشین آلات],$B74,Gas_DB2[تاریخ],"&lt;="&amp;L$4,Gas_DB2[تاریخ],"&gt;"&amp;K$4)</f>
        <v>2369</v>
      </c>
      <c r="M74" s="257">
        <f>SUMIFS(Gas_DB2[میزان مصرف],Gas_DB2[کد ماشین آلات],$B74,Gas_DB2[تاریخ],"&lt;="&amp;M$4,Gas_DB2[تاریخ],"&gt;"&amp;L$4)</f>
        <v>0</v>
      </c>
    </row>
    <row r="75" spans="1:13" s="541" customFormat="1" ht="30" customHeight="1" x14ac:dyDescent="0.25">
      <c r="A75" s="549">
        <v>67</v>
      </c>
      <c r="B75" s="543" t="s">
        <v>354</v>
      </c>
      <c r="C75" s="532" t="str">
        <f>VLOOKUP(B75,'Gas-DB'!$X$4:$Z1468,2,FALSE)</f>
        <v>لودر</v>
      </c>
      <c r="D75" s="532" t="str">
        <f>VLOOKUP(B75,'Gas-DB'!$X$4:$Z1468,3,FALSE)</f>
        <v>محمد پور</v>
      </c>
      <c r="E75" s="257">
        <f>SUMIFS(Gas_DB2[میزان مصرف],Gas_DB2[کد ماشین آلات],$B75,Gas_DB2[تاریخ],"&lt;="&amp;E$4)</f>
        <v>0</v>
      </c>
      <c r="F75" s="257">
        <f>SUMIFS(Gas_DB2[میزان مصرف],Gas_DB2[کد ماشین آلات],$B75,Gas_DB2[تاریخ],"&lt;="&amp;F$4,Gas_DB2[تاریخ],"&gt;"&amp;E$4)</f>
        <v>0</v>
      </c>
      <c r="G75" s="257">
        <f>SUMIFS(Gas_DB2[میزان مصرف],Gas_DB2[کد ماشین آلات],$B75,Gas_DB2[تاریخ],"&lt;="&amp;G$4,Gas_DB2[تاریخ],"&gt;"&amp;F$4)</f>
        <v>0</v>
      </c>
      <c r="H75" s="257">
        <f>SUMIFS(Gas_DB2[میزان مصرف],Gas_DB2[کد ماشین آلات],$B75,Gas_DB2[تاریخ],"&lt;="&amp;H$4,Gas_DB2[تاریخ],"&gt;"&amp;G$4)</f>
        <v>0</v>
      </c>
      <c r="I75" s="257">
        <f>SUMIFS(Gas_DB2[میزان مصرف],Gas_DB2[کد ماشین آلات],$B75,Gas_DB2[تاریخ],"&lt;="&amp;I$4,Gas_DB2[تاریخ],"&gt;"&amp;H$4)</f>
        <v>219</v>
      </c>
      <c r="J75" s="257">
        <f>SUMIFS(Gas_DB2[میزان مصرف],Gas_DB2[کد ماشین آلات],$B75,Gas_DB2[تاریخ],"&lt;="&amp;J$4,Gas_DB2[تاریخ],"&gt;"&amp;I$4)</f>
        <v>2474</v>
      </c>
      <c r="K75" s="257">
        <f>SUMIFS(Gas_DB2[میزان مصرف],Gas_DB2[کد ماشین آلات],$B75,Gas_DB2[تاریخ],"&lt;="&amp;K$4,Gas_DB2[تاریخ],"&gt;"&amp;J$4)</f>
        <v>2605</v>
      </c>
      <c r="L75" s="257">
        <f>SUMIFS(Gas_DB2[میزان مصرف],Gas_DB2[کد ماشین آلات],$B75,Gas_DB2[تاریخ],"&lt;="&amp;L$4,Gas_DB2[تاریخ],"&gt;"&amp;K$4)</f>
        <v>949</v>
      </c>
      <c r="M75" s="257">
        <f>SUMIFS(Gas_DB2[میزان مصرف],Gas_DB2[کد ماشین آلات],$B75,Gas_DB2[تاریخ],"&lt;="&amp;M$4,Gas_DB2[تاریخ],"&gt;"&amp;L$4)</f>
        <v>403</v>
      </c>
    </row>
    <row r="76" spans="1:13" s="541" customFormat="1" ht="30" customHeight="1" x14ac:dyDescent="0.25">
      <c r="A76" s="542">
        <v>68</v>
      </c>
      <c r="B76" s="543" t="s">
        <v>519</v>
      </c>
      <c r="C76" s="532" t="str">
        <f>VLOOKUP(B76,'Gas-DB'!$X$4:$Z1469,2,FALSE)</f>
        <v>لودر</v>
      </c>
      <c r="D76" s="532" t="str">
        <f>VLOOKUP(B76,'Gas-DB'!$X$4:$Z1469,3,FALSE)</f>
        <v>شهرکی</v>
      </c>
      <c r="E76" s="257">
        <f>SUMIFS(Gas_DB2[میزان مصرف],Gas_DB2[کد ماشین آلات],$B76,Gas_DB2[تاریخ],"&lt;="&amp;E$4)</f>
        <v>0</v>
      </c>
      <c r="F76" s="257">
        <f>SUMIFS(Gas_DB2[میزان مصرف],Gas_DB2[کد ماشین آلات],$B76,Gas_DB2[تاریخ],"&lt;="&amp;F$4,Gas_DB2[تاریخ],"&gt;"&amp;E$4)</f>
        <v>0</v>
      </c>
      <c r="G76" s="257">
        <f>SUMIFS(Gas_DB2[میزان مصرف],Gas_DB2[کد ماشین آلات],$B76,Gas_DB2[تاریخ],"&lt;="&amp;G$4,Gas_DB2[تاریخ],"&gt;"&amp;F$4)</f>
        <v>0</v>
      </c>
      <c r="H76" s="257">
        <f>SUMIFS(Gas_DB2[میزان مصرف],Gas_DB2[کد ماشین آلات],$B76,Gas_DB2[تاریخ],"&lt;="&amp;H$4,Gas_DB2[تاریخ],"&gt;"&amp;G$4)</f>
        <v>0</v>
      </c>
      <c r="I76" s="257">
        <f>SUMIFS(Gas_DB2[میزان مصرف],Gas_DB2[کد ماشین آلات],$B76,Gas_DB2[تاریخ],"&lt;="&amp;I$4,Gas_DB2[تاریخ],"&gt;"&amp;H$4)</f>
        <v>0</v>
      </c>
      <c r="J76" s="257">
        <f>SUMIFS(Gas_DB2[میزان مصرف],Gas_DB2[کد ماشین آلات],$B76,Gas_DB2[تاریخ],"&lt;="&amp;J$4,Gas_DB2[تاریخ],"&gt;"&amp;I$4)</f>
        <v>0</v>
      </c>
      <c r="K76" s="257">
        <f>SUMIFS(Gas_DB2[میزان مصرف],Gas_DB2[کد ماشین آلات],$B76,Gas_DB2[تاریخ],"&lt;="&amp;K$4,Gas_DB2[تاریخ],"&gt;"&amp;J$4)</f>
        <v>244</v>
      </c>
      <c r="L76" s="257">
        <f>SUMIFS(Gas_DB2[میزان مصرف],Gas_DB2[کد ماشین آلات],$B76,Gas_DB2[تاریخ],"&lt;="&amp;L$4,Gas_DB2[تاریخ],"&gt;"&amp;K$4)</f>
        <v>1987</v>
      </c>
      <c r="M76" s="257">
        <f>SUMIFS(Gas_DB2[میزان مصرف],Gas_DB2[کد ماشین آلات],$B76,Gas_DB2[تاریخ],"&lt;="&amp;M$4,Gas_DB2[تاریخ],"&gt;"&amp;L$4)</f>
        <v>277</v>
      </c>
    </row>
    <row r="77" spans="1:13" s="541" customFormat="1" ht="30" customHeight="1" x14ac:dyDescent="0.25">
      <c r="A77" s="549">
        <v>69</v>
      </c>
      <c r="B77" s="543" t="s">
        <v>478</v>
      </c>
      <c r="C77" s="532" t="str">
        <f>VLOOKUP(B77,'Gas-DB'!$X$4:$Z1470,2,FALSE)</f>
        <v>لودر</v>
      </c>
      <c r="D77" s="532" t="str">
        <f>VLOOKUP(B77,'Gas-DB'!$X$4:$Z1470,3,FALSE)</f>
        <v>رمضانی مقدم</v>
      </c>
      <c r="E77" s="257">
        <f>SUMIFS(Gas_DB2[میزان مصرف],Gas_DB2[کد ماشین آلات],$B77,Gas_DB2[تاریخ],"&lt;="&amp;E$4)</f>
        <v>0</v>
      </c>
      <c r="F77" s="257">
        <f>SUMIFS(Gas_DB2[میزان مصرف],Gas_DB2[کد ماشین آلات],$B77,Gas_DB2[تاریخ],"&lt;="&amp;F$4,Gas_DB2[تاریخ],"&gt;"&amp;E$4)</f>
        <v>0</v>
      </c>
      <c r="G77" s="257">
        <f>SUMIFS(Gas_DB2[میزان مصرف],Gas_DB2[کد ماشین آلات],$B77,Gas_DB2[تاریخ],"&lt;="&amp;G$4,Gas_DB2[تاریخ],"&gt;"&amp;F$4)</f>
        <v>0</v>
      </c>
      <c r="H77" s="257">
        <f>SUMIFS(Gas_DB2[میزان مصرف],Gas_DB2[کد ماشین آلات],$B77,Gas_DB2[تاریخ],"&lt;="&amp;H$4,Gas_DB2[تاریخ],"&gt;"&amp;G$4)</f>
        <v>0</v>
      </c>
      <c r="I77" s="257">
        <f>SUMIFS(Gas_DB2[میزان مصرف],Gas_DB2[کد ماشین آلات],$B77,Gas_DB2[تاریخ],"&lt;="&amp;I$4,Gas_DB2[تاریخ],"&gt;"&amp;H$4)</f>
        <v>0</v>
      </c>
      <c r="J77" s="257">
        <f>SUMIFS(Gas_DB2[میزان مصرف],Gas_DB2[کد ماشین آلات],$B77,Gas_DB2[تاریخ],"&lt;="&amp;J$4,Gas_DB2[تاریخ],"&gt;"&amp;I$4)</f>
        <v>187</v>
      </c>
      <c r="K77" s="257">
        <f>SUMIFS(Gas_DB2[میزان مصرف],Gas_DB2[کد ماشین آلات],$B77,Gas_DB2[تاریخ],"&lt;="&amp;K$4,Gas_DB2[تاریخ],"&gt;"&amp;J$4)</f>
        <v>1216</v>
      </c>
      <c r="L77" s="257">
        <f>SUMIFS(Gas_DB2[میزان مصرف],Gas_DB2[کد ماشین آلات],$B77,Gas_DB2[تاریخ],"&lt;="&amp;L$4,Gas_DB2[تاریخ],"&gt;"&amp;K$4)</f>
        <v>1439</v>
      </c>
      <c r="M77" s="257">
        <f>SUMIFS(Gas_DB2[میزان مصرف],Gas_DB2[کد ماشین آلات],$B77,Gas_DB2[تاریخ],"&lt;="&amp;M$4,Gas_DB2[تاریخ],"&gt;"&amp;L$4)</f>
        <v>248</v>
      </c>
    </row>
    <row r="78" spans="1:13" s="541" customFormat="1" ht="30" customHeight="1" x14ac:dyDescent="0.25">
      <c r="A78" s="542">
        <v>70</v>
      </c>
      <c r="B78" s="543" t="s">
        <v>153</v>
      </c>
      <c r="C78" s="532" t="str">
        <f>VLOOKUP(B78,'Gas-DB'!$X$4:$Z1471,2,FALSE)</f>
        <v>لودر</v>
      </c>
      <c r="D78" s="532" t="str">
        <f>VLOOKUP(B78,'Gas-DB'!$X$4:$Z1471,3,FALSE)</f>
        <v>صداقت</v>
      </c>
      <c r="E78" s="257">
        <f>SUMIFS(Gas_DB2[میزان مصرف],Gas_DB2[کد ماشین آلات],$B78,Gas_DB2[تاریخ],"&lt;="&amp;E$4)</f>
        <v>0</v>
      </c>
      <c r="F78" s="257">
        <f>SUMIFS(Gas_DB2[میزان مصرف],Gas_DB2[کد ماشین آلات],$B78,Gas_DB2[تاریخ],"&lt;="&amp;F$4,Gas_DB2[تاریخ],"&gt;"&amp;E$4)</f>
        <v>0</v>
      </c>
      <c r="G78" s="257">
        <f>SUMIFS(Gas_DB2[میزان مصرف],Gas_DB2[کد ماشین آلات],$B78,Gas_DB2[تاریخ],"&lt;="&amp;G$4,Gas_DB2[تاریخ],"&gt;"&amp;F$4)</f>
        <v>0</v>
      </c>
      <c r="H78" s="257">
        <f>SUMIFS(Gas_DB2[میزان مصرف],Gas_DB2[کد ماشین آلات],$B78,Gas_DB2[تاریخ],"&lt;="&amp;H$4,Gas_DB2[تاریخ],"&gt;"&amp;G$4)</f>
        <v>1775</v>
      </c>
      <c r="I78" s="257">
        <f>SUMIFS(Gas_DB2[میزان مصرف],Gas_DB2[کد ماشین آلات],$B78,Gas_DB2[تاریخ],"&lt;="&amp;I$4,Gas_DB2[تاریخ],"&gt;"&amp;H$4)</f>
        <v>2136</v>
      </c>
      <c r="J78" s="257">
        <f>SUMIFS(Gas_DB2[میزان مصرف],Gas_DB2[کد ماشین آلات],$B78,Gas_DB2[تاریخ],"&lt;="&amp;J$4,Gas_DB2[تاریخ],"&gt;"&amp;I$4)</f>
        <v>1869</v>
      </c>
      <c r="K78" s="257">
        <f>SUMIFS(Gas_DB2[میزان مصرف],Gas_DB2[کد ماشین آلات],$B78,Gas_DB2[تاریخ],"&lt;="&amp;K$4,Gas_DB2[تاریخ],"&gt;"&amp;J$4)</f>
        <v>1584</v>
      </c>
      <c r="L78" s="257">
        <f>SUMIFS(Gas_DB2[میزان مصرف],Gas_DB2[کد ماشین آلات],$B78,Gas_DB2[تاریخ],"&lt;="&amp;L$4,Gas_DB2[تاریخ],"&gt;"&amp;K$4)</f>
        <v>1707</v>
      </c>
      <c r="M78" s="257">
        <f>SUMIFS(Gas_DB2[میزان مصرف],Gas_DB2[کد ماشین آلات],$B78,Gas_DB2[تاریخ],"&lt;="&amp;M$4,Gas_DB2[تاریخ],"&gt;"&amp;L$4)</f>
        <v>269</v>
      </c>
    </row>
    <row r="79" spans="1:13" s="541" customFormat="1" ht="30" customHeight="1" x14ac:dyDescent="0.25">
      <c r="A79" s="549">
        <v>71</v>
      </c>
      <c r="B79" s="543" t="s">
        <v>166</v>
      </c>
      <c r="C79" s="532" t="str">
        <f>VLOOKUP(B79,'Gas-DB'!$X$4:$Z1472,2,FALSE)</f>
        <v>غلطک کششی</v>
      </c>
      <c r="D79" s="532" t="str">
        <f>VLOOKUP(B79,'Gas-DB'!$X$4:$Z1472,3,FALSE)</f>
        <v>محمد پور</v>
      </c>
      <c r="E79" s="257">
        <f>SUMIFS(Gas_DB2[میزان مصرف],Gas_DB2[کد ماشین آلات],$B79,Gas_DB2[تاریخ],"&lt;="&amp;E$4)</f>
        <v>0</v>
      </c>
      <c r="F79" s="257">
        <f>SUMIFS(Gas_DB2[میزان مصرف],Gas_DB2[کد ماشین آلات],$B79,Gas_DB2[تاریخ],"&lt;="&amp;F$4,Gas_DB2[تاریخ],"&gt;"&amp;E$4)</f>
        <v>0</v>
      </c>
      <c r="G79" s="257">
        <f>SUMIFS(Gas_DB2[میزان مصرف],Gas_DB2[کد ماشین آلات],$B79,Gas_DB2[تاریخ],"&lt;="&amp;G$4,Gas_DB2[تاریخ],"&gt;"&amp;F$4)</f>
        <v>0</v>
      </c>
      <c r="H79" s="257">
        <f>SUMIFS(Gas_DB2[میزان مصرف],Gas_DB2[کد ماشین آلات],$B79,Gas_DB2[تاریخ],"&lt;="&amp;H$4,Gas_DB2[تاریخ],"&gt;"&amp;G$4)</f>
        <v>396</v>
      </c>
      <c r="I79" s="257">
        <f>SUMIFS(Gas_DB2[میزان مصرف],Gas_DB2[کد ماشین آلات],$B79,Gas_DB2[تاریخ],"&lt;="&amp;I$4,Gas_DB2[تاریخ],"&gt;"&amp;H$4)</f>
        <v>1070</v>
      </c>
      <c r="J79" s="257">
        <f>SUMIFS(Gas_DB2[میزان مصرف],Gas_DB2[کد ماشین آلات],$B79,Gas_DB2[تاریخ],"&lt;="&amp;J$4,Gas_DB2[تاریخ],"&gt;"&amp;I$4)</f>
        <v>1013</v>
      </c>
      <c r="K79" s="257">
        <f>SUMIFS(Gas_DB2[میزان مصرف],Gas_DB2[کد ماشین آلات],$B79,Gas_DB2[تاریخ],"&lt;="&amp;K$4,Gas_DB2[تاریخ],"&gt;"&amp;J$4)</f>
        <v>1037</v>
      </c>
      <c r="L79" s="257">
        <f>SUMIFS(Gas_DB2[میزان مصرف],Gas_DB2[کد ماشین آلات],$B79,Gas_DB2[تاریخ],"&lt;="&amp;L$4,Gas_DB2[تاریخ],"&gt;"&amp;K$4)</f>
        <v>660</v>
      </c>
      <c r="M79" s="257">
        <f>SUMIFS(Gas_DB2[میزان مصرف],Gas_DB2[کد ماشین آلات],$B79,Gas_DB2[تاریخ],"&lt;="&amp;M$4,Gas_DB2[تاریخ],"&gt;"&amp;L$4)</f>
        <v>98</v>
      </c>
    </row>
    <row r="80" spans="1:13" s="541" customFormat="1" ht="30" customHeight="1" x14ac:dyDescent="0.25">
      <c r="A80" s="542">
        <v>72</v>
      </c>
      <c r="B80" s="543" t="s">
        <v>169</v>
      </c>
      <c r="C80" s="532" t="str">
        <f>VLOOKUP(B80,'Gas-DB'!$X$4:$Z1473,2,FALSE)</f>
        <v>غلطک کششی</v>
      </c>
      <c r="D80" s="532" t="str">
        <f>VLOOKUP(B80,'Gas-DB'!$X$4:$Z1473,3,FALSE)</f>
        <v>محمد پور</v>
      </c>
      <c r="E80" s="257">
        <f>SUMIFS(Gas_DB2[میزان مصرف],Gas_DB2[کد ماشین آلات],$B80,Gas_DB2[تاریخ],"&lt;="&amp;E$4)</f>
        <v>0</v>
      </c>
      <c r="F80" s="257">
        <f>SUMIFS(Gas_DB2[میزان مصرف],Gas_DB2[کد ماشین آلات],$B80,Gas_DB2[تاریخ],"&lt;="&amp;F$4,Gas_DB2[تاریخ],"&gt;"&amp;E$4)</f>
        <v>0</v>
      </c>
      <c r="G80" s="257">
        <f>SUMIFS(Gas_DB2[میزان مصرف],Gas_DB2[کد ماشین آلات],$B80,Gas_DB2[تاریخ],"&lt;="&amp;G$4,Gas_DB2[تاریخ],"&gt;"&amp;F$4)</f>
        <v>0</v>
      </c>
      <c r="H80" s="257">
        <f>SUMIFS(Gas_DB2[میزان مصرف],Gas_DB2[کد ماشین آلات],$B80,Gas_DB2[تاریخ],"&lt;="&amp;H$4,Gas_DB2[تاریخ],"&gt;"&amp;G$4)</f>
        <v>342</v>
      </c>
      <c r="I80" s="257">
        <f>SUMIFS(Gas_DB2[میزان مصرف],Gas_DB2[کد ماشین آلات],$B80,Gas_DB2[تاریخ],"&lt;="&amp;I$4,Gas_DB2[تاریخ],"&gt;"&amp;H$4)</f>
        <v>1233</v>
      </c>
      <c r="J80" s="257">
        <f>SUMIFS(Gas_DB2[میزان مصرف],Gas_DB2[کد ماشین آلات],$B80,Gas_DB2[تاریخ],"&lt;="&amp;J$4,Gas_DB2[تاریخ],"&gt;"&amp;I$4)</f>
        <v>891</v>
      </c>
      <c r="K80" s="257">
        <f>SUMIFS(Gas_DB2[میزان مصرف],Gas_DB2[کد ماشین آلات],$B80,Gas_DB2[تاریخ],"&lt;="&amp;K$4,Gas_DB2[تاریخ],"&gt;"&amp;J$4)</f>
        <v>924</v>
      </c>
      <c r="L80" s="257">
        <f>SUMIFS(Gas_DB2[میزان مصرف],Gas_DB2[کد ماشین آلات],$B80,Gas_DB2[تاریخ],"&lt;="&amp;L$4,Gas_DB2[تاریخ],"&gt;"&amp;K$4)</f>
        <v>606</v>
      </c>
      <c r="M80" s="257">
        <f>SUMIFS(Gas_DB2[میزان مصرف],Gas_DB2[کد ماشین آلات],$B80,Gas_DB2[تاریخ],"&lt;="&amp;M$4,Gas_DB2[تاریخ],"&gt;"&amp;L$4)</f>
        <v>103</v>
      </c>
    </row>
    <row r="81" spans="1:13" s="541" customFormat="1" ht="30" customHeight="1" x14ac:dyDescent="0.25">
      <c r="A81" s="549">
        <v>73</v>
      </c>
      <c r="B81" s="543" t="s">
        <v>172</v>
      </c>
      <c r="C81" s="532" t="str">
        <f>VLOOKUP(B81,'Gas-DB'!$X$4:$Z1474,2,FALSE)</f>
        <v xml:space="preserve">غلطک </v>
      </c>
      <c r="D81" s="532" t="str">
        <f>VLOOKUP(B81,'Gas-DB'!$X$4:$Z1474,3,FALSE)</f>
        <v>محمد پور</v>
      </c>
      <c r="E81" s="257">
        <f>SUMIFS(Gas_DB2[میزان مصرف],Gas_DB2[کد ماشین آلات],$B81,Gas_DB2[تاریخ],"&lt;="&amp;E$4)</f>
        <v>0</v>
      </c>
      <c r="F81" s="257">
        <f>SUMIFS(Gas_DB2[میزان مصرف],Gas_DB2[کد ماشین آلات],$B81,Gas_DB2[تاریخ],"&lt;="&amp;F$4,Gas_DB2[تاریخ],"&gt;"&amp;E$4)</f>
        <v>0</v>
      </c>
      <c r="G81" s="257">
        <f>SUMIFS(Gas_DB2[میزان مصرف],Gas_DB2[کد ماشین آلات],$B81,Gas_DB2[تاریخ],"&lt;="&amp;G$4,Gas_DB2[تاریخ],"&gt;"&amp;F$4)</f>
        <v>0</v>
      </c>
      <c r="H81" s="257">
        <f>SUMIFS(Gas_DB2[میزان مصرف],Gas_DB2[کد ماشین آلات],$B81,Gas_DB2[تاریخ],"&lt;="&amp;H$4,Gas_DB2[تاریخ],"&gt;"&amp;G$4)</f>
        <v>102</v>
      </c>
      <c r="I81" s="257">
        <f>SUMIFS(Gas_DB2[میزان مصرف],Gas_DB2[کد ماشین آلات],$B81,Gas_DB2[تاریخ],"&lt;="&amp;I$4,Gas_DB2[تاریخ],"&gt;"&amp;H$4)</f>
        <v>706</v>
      </c>
      <c r="J81" s="257">
        <f>SUMIFS(Gas_DB2[میزان مصرف],Gas_DB2[کد ماشین آلات],$B81,Gas_DB2[تاریخ],"&lt;="&amp;J$4,Gas_DB2[تاریخ],"&gt;"&amp;I$4)</f>
        <v>206</v>
      </c>
      <c r="K81" s="257">
        <f>SUMIFS(Gas_DB2[میزان مصرف],Gas_DB2[کد ماشین آلات],$B81,Gas_DB2[تاریخ],"&lt;="&amp;K$4,Gas_DB2[تاریخ],"&gt;"&amp;J$4)</f>
        <v>124</v>
      </c>
      <c r="L81" s="257">
        <f>SUMIFS(Gas_DB2[میزان مصرف],Gas_DB2[کد ماشین آلات],$B81,Gas_DB2[تاریخ],"&lt;="&amp;L$4,Gas_DB2[تاریخ],"&gt;"&amp;K$4)</f>
        <v>0</v>
      </c>
      <c r="M81" s="257">
        <f>SUMIFS(Gas_DB2[میزان مصرف],Gas_DB2[کد ماشین آلات],$B81,Gas_DB2[تاریخ],"&lt;="&amp;M$4,Gas_DB2[تاریخ],"&gt;"&amp;L$4)</f>
        <v>0</v>
      </c>
    </row>
    <row r="82" spans="1:13" s="541" customFormat="1" ht="30" customHeight="1" x14ac:dyDescent="0.25">
      <c r="A82" s="542">
        <v>74</v>
      </c>
      <c r="B82" s="543" t="s">
        <v>177</v>
      </c>
      <c r="C82" s="532" t="str">
        <f>VLOOKUP(B82,'Gas-DB'!$X$4:$Z1475,2,FALSE)</f>
        <v>تانکر ابپاش بنز</v>
      </c>
      <c r="D82" s="532" t="str">
        <f>VLOOKUP(B82,'Gas-DB'!$X$4:$Z1475,3,FALSE)</f>
        <v>گلپایگانی</v>
      </c>
      <c r="E82" s="257">
        <f>SUMIFS(Gas_DB2[میزان مصرف],Gas_DB2[کد ماشین آلات],$B82,Gas_DB2[تاریخ],"&lt;="&amp;E$4)</f>
        <v>0</v>
      </c>
      <c r="F82" s="257">
        <f>SUMIFS(Gas_DB2[میزان مصرف],Gas_DB2[کد ماشین آلات],$B82,Gas_DB2[تاریخ],"&lt;="&amp;F$4,Gas_DB2[تاریخ],"&gt;"&amp;E$4)</f>
        <v>0</v>
      </c>
      <c r="G82" s="257">
        <f>SUMIFS(Gas_DB2[میزان مصرف],Gas_DB2[کد ماشین آلات],$B82,Gas_DB2[تاریخ],"&lt;="&amp;G$4,Gas_DB2[تاریخ],"&gt;"&amp;F$4)</f>
        <v>0</v>
      </c>
      <c r="H82" s="257">
        <f>SUMIFS(Gas_DB2[میزان مصرف],Gas_DB2[کد ماشین آلات],$B82,Gas_DB2[تاریخ],"&lt;="&amp;H$4,Gas_DB2[تاریخ],"&gt;"&amp;G$4)</f>
        <v>1168</v>
      </c>
      <c r="I82" s="257">
        <f>SUMIFS(Gas_DB2[میزان مصرف],Gas_DB2[کد ماشین آلات],$B82,Gas_DB2[تاریخ],"&lt;="&amp;I$4,Gas_DB2[تاریخ],"&gt;"&amp;H$4)</f>
        <v>1973</v>
      </c>
      <c r="J82" s="257">
        <f>SUMIFS(Gas_DB2[میزان مصرف],Gas_DB2[کد ماشین آلات],$B82,Gas_DB2[تاریخ],"&lt;="&amp;J$4,Gas_DB2[تاریخ],"&gt;"&amp;I$4)</f>
        <v>2085</v>
      </c>
      <c r="K82" s="257">
        <f>SUMIFS(Gas_DB2[میزان مصرف],Gas_DB2[کد ماشین آلات],$B82,Gas_DB2[تاریخ],"&lt;="&amp;K$4,Gas_DB2[تاریخ],"&gt;"&amp;J$4)</f>
        <v>1733</v>
      </c>
      <c r="L82" s="257">
        <f>SUMIFS(Gas_DB2[میزان مصرف],Gas_DB2[کد ماشین آلات],$B82,Gas_DB2[تاریخ],"&lt;="&amp;L$4,Gas_DB2[تاریخ],"&gt;"&amp;K$4)</f>
        <v>939</v>
      </c>
      <c r="M82" s="257">
        <f>SUMIFS(Gas_DB2[میزان مصرف],Gas_DB2[کد ماشین آلات],$B82,Gas_DB2[تاریخ],"&lt;="&amp;M$4,Gas_DB2[تاریخ],"&gt;"&amp;L$4)</f>
        <v>147</v>
      </c>
    </row>
    <row r="83" spans="1:13" s="541" customFormat="1" ht="30" customHeight="1" x14ac:dyDescent="0.25">
      <c r="A83" s="549">
        <v>75</v>
      </c>
      <c r="B83" s="543" t="s">
        <v>426</v>
      </c>
      <c r="C83" s="532" t="str">
        <f>VLOOKUP(B83,'Gas-DB'!$X$4:$Z1476,2,FALSE)</f>
        <v>تانکر آب</v>
      </c>
      <c r="D83" s="532" t="str">
        <f>VLOOKUP(B83,'Gas-DB'!$X$4:$Z1476,3,FALSE)</f>
        <v>جواد رضاپور</v>
      </c>
      <c r="E83" s="257">
        <f>SUMIFS(Gas_DB2[میزان مصرف],Gas_DB2[کد ماشین آلات],$B83,Gas_DB2[تاریخ],"&lt;="&amp;E$4)</f>
        <v>0</v>
      </c>
      <c r="F83" s="257">
        <f>SUMIFS(Gas_DB2[میزان مصرف],Gas_DB2[کد ماشین آلات],$B83,Gas_DB2[تاریخ],"&lt;="&amp;F$4,Gas_DB2[تاریخ],"&gt;"&amp;E$4)</f>
        <v>0</v>
      </c>
      <c r="G83" s="257">
        <f>SUMIFS(Gas_DB2[میزان مصرف],Gas_DB2[کد ماشین آلات],$B83,Gas_DB2[تاریخ],"&lt;="&amp;G$4,Gas_DB2[تاریخ],"&gt;"&amp;F$4)</f>
        <v>0</v>
      </c>
      <c r="H83" s="257">
        <f>SUMIFS(Gas_DB2[میزان مصرف],Gas_DB2[کد ماشین آلات],$B83,Gas_DB2[تاریخ],"&lt;="&amp;H$4,Gas_DB2[تاریخ],"&gt;"&amp;G$4)</f>
        <v>0</v>
      </c>
      <c r="I83" s="257">
        <f>SUMIFS(Gas_DB2[میزان مصرف],Gas_DB2[کد ماشین آلات],$B83,Gas_DB2[تاریخ],"&lt;="&amp;I$4,Gas_DB2[تاریخ],"&gt;"&amp;H$4)</f>
        <v>0</v>
      </c>
      <c r="J83" s="257">
        <f>SUMIFS(Gas_DB2[میزان مصرف],Gas_DB2[کد ماشین آلات],$B83,Gas_DB2[تاریخ],"&lt;="&amp;J$4,Gas_DB2[تاریخ],"&gt;"&amp;I$4)</f>
        <v>899</v>
      </c>
      <c r="K83" s="257">
        <f>SUMIFS(Gas_DB2[میزان مصرف],Gas_DB2[کد ماشین آلات],$B83,Gas_DB2[تاریخ],"&lt;="&amp;K$4,Gas_DB2[تاریخ],"&gt;"&amp;J$4)</f>
        <v>1382</v>
      </c>
      <c r="L83" s="257">
        <f>SUMIFS(Gas_DB2[میزان مصرف],Gas_DB2[کد ماشین آلات],$B83,Gas_DB2[تاریخ],"&lt;="&amp;L$4,Gas_DB2[تاریخ],"&gt;"&amp;K$4)</f>
        <v>1241</v>
      </c>
      <c r="M83" s="257">
        <f>SUMIFS(Gas_DB2[میزان مصرف],Gas_DB2[کد ماشین آلات],$B83,Gas_DB2[تاریخ],"&lt;="&amp;M$4,Gas_DB2[تاریخ],"&gt;"&amp;L$4)</f>
        <v>264</v>
      </c>
    </row>
    <row r="84" spans="1:13" s="541" customFormat="1" ht="30" customHeight="1" x14ac:dyDescent="0.25">
      <c r="A84" s="542">
        <v>76</v>
      </c>
      <c r="B84" s="543" t="s">
        <v>467</v>
      </c>
      <c r="C84" s="532" t="str">
        <f>VLOOKUP(B84,'Gas-DB'!$X$4:$Z1478,2,FALSE)</f>
        <v>تانکر ابپاش بنز</v>
      </c>
      <c r="D84" s="532" t="str">
        <f>VLOOKUP(B84,'Gas-DB'!$X$4:$Z1478,3,FALSE)</f>
        <v>میرزایی</v>
      </c>
      <c r="E84" s="257">
        <f>SUMIFS(Gas_DB2[میزان مصرف],Gas_DB2[کد ماشین آلات],$B84,Gas_DB2[تاریخ],"&lt;="&amp;E$4)</f>
        <v>0</v>
      </c>
      <c r="F84" s="257">
        <f>SUMIFS(Gas_DB2[میزان مصرف],Gas_DB2[کد ماشین آلات],$B84,Gas_DB2[تاریخ],"&lt;="&amp;F$4,Gas_DB2[تاریخ],"&gt;"&amp;E$4)</f>
        <v>0</v>
      </c>
      <c r="G84" s="257">
        <f>SUMIFS(Gas_DB2[میزان مصرف],Gas_DB2[کد ماشین آلات],$B84,Gas_DB2[تاریخ],"&lt;="&amp;G$4,Gas_DB2[تاریخ],"&gt;"&amp;F$4)</f>
        <v>0</v>
      </c>
      <c r="H84" s="257">
        <f>SUMIFS(Gas_DB2[میزان مصرف],Gas_DB2[کد ماشین آلات],$B84,Gas_DB2[تاریخ],"&lt;="&amp;H$4,Gas_DB2[تاریخ],"&gt;"&amp;G$4)</f>
        <v>0</v>
      </c>
      <c r="I84" s="257">
        <f>SUMIFS(Gas_DB2[میزان مصرف],Gas_DB2[کد ماشین آلات],$B84,Gas_DB2[تاریخ],"&lt;="&amp;I$4,Gas_DB2[تاریخ],"&gt;"&amp;H$4)</f>
        <v>0</v>
      </c>
      <c r="J84" s="257">
        <f>SUMIFS(Gas_DB2[میزان مصرف],Gas_DB2[کد ماشین آلات],$B84,Gas_DB2[تاریخ],"&lt;="&amp;J$4,Gas_DB2[تاریخ],"&gt;"&amp;I$4)</f>
        <v>221</v>
      </c>
      <c r="K84" s="257">
        <f>SUMIFS(Gas_DB2[میزان مصرف],Gas_DB2[کد ماشین آلات],$B84,Gas_DB2[تاریخ],"&lt;="&amp;K$4,Gas_DB2[تاریخ],"&gt;"&amp;J$4)</f>
        <v>1230</v>
      </c>
      <c r="L84" s="257">
        <f>SUMIFS(Gas_DB2[میزان مصرف],Gas_DB2[کد ماشین آلات],$B84,Gas_DB2[تاریخ],"&lt;="&amp;L$4,Gas_DB2[تاریخ],"&gt;"&amp;K$4)</f>
        <v>1381</v>
      </c>
      <c r="M84" s="257">
        <f>SUMIFS(Gas_DB2[میزان مصرف],Gas_DB2[کد ماشین آلات],$B84,Gas_DB2[تاریخ],"&lt;="&amp;M$4,Gas_DB2[تاریخ],"&gt;"&amp;L$4)</f>
        <v>0</v>
      </c>
    </row>
    <row r="85" spans="1:13" s="541" customFormat="1" ht="30" customHeight="1" x14ac:dyDescent="0.25">
      <c r="A85" s="549">
        <v>77</v>
      </c>
      <c r="B85" s="543" t="s">
        <v>171</v>
      </c>
      <c r="C85" s="532" t="str">
        <f>VLOOKUP(B85,'Gas-DB'!$X$4:$Z1479,2,FALSE)</f>
        <v>تانکر ابپاش بنز</v>
      </c>
      <c r="D85" s="532" t="str">
        <f>VLOOKUP(B85,'Gas-DB'!$X$4:$Z1479,3,FALSE)</f>
        <v>محمد پور</v>
      </c>
      <c r="E85" s="257">
        <f>SUMIFS(Gas_DB2[میزان مصرف],Gas_DB2[کد ماشین آلات],$B85,Gas_DB2[تاریخ],"&lt;="&amp;E$4)</f>
        <v>0</v>
      </c>
      <c r="F85" s="257">
        <f>SUMIFS(Gas_DB2[میزان مصرف],Gas_DB2[کد ماشین آلات],$B85,Gas_DB2[تاریخ],"&lt;="&amp;F$4,Gas_DB2[تاریخ],"&gt;"&amp;E$4)</f>
        <v>0</v>
      </c>
      <c r="G85" s="257">
        <f>SUMIFS(Gas_DB2[میزان مصرف],Gas_DB2[کد ماشین آلات],$B85,Gas_DB2[تاریخ],"&lt;="&amp;G$4,Gas_DB2[تاریخ],"&gt;"&amp;F$4)</f>
        <v>0</v>
      </c>
      <c r="H85" s="257">
        <f>SUMIFS(Gas_DB2[میزان مصرف],Gas_DB2[کد ماشین آلات],$B85,Gas_DB2[تاریخ],"&lt;="&amp;H$4,Gas_DB2[تاریخ],"&gt;"&amp;G$4)</f>
        <v>282</v>
      </c>
      <c r="I85" s="257">
        <f>SUMIFS(Gas_DB2[میزان مصرف],Gas_DB2[کد ماشین آلات],$B85,Gas_DB2[تاریخ],"&lt;="&amp;I$4,Gas_DB2[تاریخ],"&gt;"&amp;H$4)</f>
        <v>850</v>
      </c>
      <c r="J85" s="257">
        <f>SUMIFS(Gas_DB2[میزان مصرف],Gas_DB2[کد ماشین آلات],$B85,Gas_DB2[تاریخ],"&lt;="&amp;J$4,Gas_DB2[تاریخ],"&gt;"&amp;I$4)</f>
        <v>266</v>
      </c>
      <c r="K85" s="257">
        <f>SUMIFS(Gas_DB2[میزان مصرف],Gas_DB2[کد ماشین آلات],$B85,Gas_DB2[تاریخ],"&lt;="&amp;K$4,Gas_DB2[تاریخ],"&gt;"&amp;J$4)</f>
        <v>460</v>
      </c>
      <c r="L85" s="257">
        <f>SUMIFS(Gas_DB2[میزان مصرف],Gas_DB2[کد ماشین آلات],$B85,Gas_DB2[تاریخ],"&lt;="&amp;L$4,Gas_DB2[تاریخ],"&gt;"&amp;K$4)</f>
        <v>0</v>
      </c>
      <c r="M85" s="257">
        <f>SUMIFS(Gas_DB2[میزان مصرف],Gas_DB2[کد ماشین آلات],$B85,Gas_DB2[تاریخ],"&lt;="&amp;M$4,Gas_DB2[تاریخ],"&gt;"&amp;L$4)</f>
        <v>0</v>
      </c>
    </row>
    <row r="86" spans="1:13" s="541" customFormat="1" ht="30" customHeight="1" thickBot="1" x14ac:dyDescent="0.3">
      <c r="A86" s="544">
        <v>78</v>
      </c>
      <c r="B86" s="545" t="s">
        <v>254</v>
      </c>
      <c r="C86" s="546" t="str">
        <f>VLOOKUP(B86,'Gas-DB'!$X$4:$Z1480,2,FALSE)</f>
        <v>تانکر ابپاش بنز</v>
      </c>
      <c r="D86" s="546" t="str">
        <f>VLOOKUP(B86,'Gas-DB'!$X$4:$Z1480,3,FALSE)</f>
        <v>محمد پور</v>
      </c>
      <c r="E86" s="257">
        <f>SUMIFS(Gas_DB2[میزان مصرف],Gas_DB2[کد ماشین آلات],$B86,Gas_DB2[تاریخ],"&lt;="&amp;E$4)</f>
        <v>0</v>
      </c>
      <c r="F86" s="257">
        <f>SUMIFS(Gas_DB2[میزان مصرف],Gas_DB2[کد ماشین آلات],$B86,Gas_DB2[تاریخ],"&lt;="&amp;F$4,Gas_DB2[تاریخ],"&gt;"&amp;E$4)</f>
        <v>0</v>
      </c>
      <c r="G86" s="257">
        <f>SUMIFS(Gas_DB2[میزان مصرف],Gas_DB2[کد ماشین آلات],$B86,Gas_DB2[تاریخ],"&lt;="&amp;G$4,Gas_DB2[تاریخ],"&gt;"&amp;F$4)</f>
        <v>0</v>
      </c>
      <c r="H86" s="257">
        <f>SUMIFS(Gas_DB2[میزان مصرف],Gas_DB2[کد ماشین آلات],$B86,Gas_DB2[تاریخ],"&lt;="&amp;H$4,Gas_DB2[تاریخ],"&gt;"&amp;G$4)</f>
        <v>0</v>
      </c>
      <c r="I86" s="257">
        <f>SUMIFS(Gas_DB2[میزان مصرف],Gas_DB2[کد ماشین آلات],$B86,Gas_DB2[تاریخ],"&lt;="&amp;I$4,Gas_DB2[تاریخ],"&gt;"&amp;H$4)</f>
        <v>1148</v>
      </c>
      <c r="J86" s="257">
        <f>SUMIFS(Gas_DB2[میزان مصرف],Gas_DB2[کد ماشین آلات],$B86,Gas_DB2[تاریخ],"&lt;="&amp;J$4,Gas_DB2[تاریخ],"&gt;"&amp;I$4)</f>
        <v>1550</v>
      </c>
      <c r="K86" s="257">
        <f>SUMIFS(Gas_DB2[میزان مصرف],Gas_DB2[کد ماشین آلات],$B86,Gas_DB2[تاریخ],"&lt;="&amp;K$4,Gas_DB2[تاریخ],"&gt;"&amp;J$4)</f>
        <v>1906</v>
      </c>
      <c r="L86" s="547">
        <f>SUMIFS(Gas_DB2[میزان مصرف],Gas_DB2[کد ماشین آلات],$B86,Gas_DB2[تاریخ],"&lt;="&amp;L$4,Gas_DB2[تاریخ],"&gt;"&amp;K$4)</f>
        <v>1372</v>
      </c>
      <c r="M86" s="257">
        <f>SUMIFS(Gas_DB2[میزان مصرف],Gas_DB2[کد ماشین آلات],$B86,Gas_DB2[تاریخ],"&lt;="&amp;M$4,Gas_DB2[تاریخ],"&gt;"&amp;L$4)</f>
        <v>200</v>
      </c>
    </row>
    <row r="87" spans="1:13" s="541" customFormat="1" ht="30" customHeight="1" thickBot="1" x14ac:dyDescent="0.3">
      <c r="A87" s="539"/>
      <c r="B87" s="404"/>
      <c r="C87" s="539"/>
      <c r="D87" s="539"/>
      <c r="E87" s="257">
        <f>SUMIFS(Gas_DB2[میزان مصرف],Gas_DB2[کد ماشین آلات],$B87,Gas_DB2[تاریخ],"&lt;="&amp;E$4)</f>
        <v>0</v>
      </c>
      <c r="F87" s="257">
        <f>SUMIFS(Gas_DB2[میزان مصرف],Gas_DB2[کد ماشین آلات],$B87,Gas_DB2[تاریخ],"&lt;="&amp;F$4,Gas_DB2[تاریخ],"&gt;"&amp;E$4)</f>
        <v>0</v>
      </c>
      <c r="G87" s="257">
        <f>SUMIFS(Gas_DB2[میزان مصرف],Gas_DB2[کد ماشین آلات],$B87,Gas_DB2[تاریخ],"&lt;="&amp;G$4,Gas_DB2[تاریخ],"&gt;"&amp;F$4)</f>
        <v>0</v>
      </c>
      <c r="H87" s="257">
        <f>SUMIFS(Gas_DB2[میزان مصرف],Gas_DB2[کد ماشین آلات],$B87,Gas_DB2[تاریخ],"&lt;="&amp;H$4,Gas_DB2[تاریخ],"&gt;"&amp;G$4)</f>
        <v>0</v>
      </c>
      <c r="I87" s="257">
        <f>SUMIFS(Gas_DB2[میزان مصرف],Gas_DB2[کد ماشین آلات],$B87,Gas_DB2[تاریخ],"&lt;="&amp;I$4,Gas_DB2[تاریخ],"&gt;"&amp;H$4)</f>
        <v>0</v>
      </c>
      <c r="J87" s="257">
        <f>SUMIFS(Gas_DB2[میزان مصرف],Gas_DB2[کد ماشین آلات],$B87,Gas_DB2[تاریخ],"&lt;="&amp;J$4,Gas_DB2[تاریخ],"&gt;"&amp;I$4)</f>
        <v>0</v>
      </c>
      <c r="K87" s="257">
        <f>SUMIFS(Gas_DB2[میزان مصرف],Gas_DB2[کد ماشین آلات],$B87,Gas_DB2[تاریخ],"&lt;="&amp;K$4,Gas_DB2[تاریخ],"&gt;"&amp;J$4)</f>
        <v>0</v>
      </c>
      <c r="L87" s="548"/>
      <c r="M87" s="257">
        <f>SUMIFS(Gas_DB2[میزان مصرف],Gas_DB2[کد ماشین آلات],$B87,Gas_DB2[تاریخ],"&lt;="&amp;M$4,Gas_DB2[تاریخ],"&gt;"&amp;L$4)</f>
        <v>0</v>
      </c>
    </row>
    <row r="88" spans="1:13" s="541" customFormat="1" ht="30" customHeight="1" x14ac:dyDescent="0.25">
      <c r="A88" s="553">
        <f t="shared" ref="A88:A90" si="2">ROW()-6</f>
        <v>82</v>
      </c>
      <c r="B88" s="554" t="s">
        <v>158</v>
      </c>
      <c r="C88" s="555" t="str">
        <f>VLOOKUP(B88,'Gas-DB'!$X$4:$Z1481,2,FALSE)</f>
        <v>تانکر ابپاش بنز</v>
      </c>
      <c r="D88" s="555" t="str">
        <f>VLOOKUP(B88,'Gas-DB'!$X$4:$Z1481,3,FALSE)</f>
        <v>رضاپور</v>
      </c>
      <c r="E88" s="257">
        <f>SUMIFS(Gas_DB2[میزان مصرف],Gas_DB2[کد ماشین آلات],$B88,Gas_DB2[تاریخ],"&lt;="&amp;E$4)</f>
        <v>0</v>
      </c>
      <c r="F88" s="257">
        <f>SUMIFS(Gas_DB2[میزان مصرف],Gas_DB2[کد ماشین آلات],$B88,Gas_DB2[تاریخ],"&lt;="&amp;F$4,Gas_DB2[تاریخ],"&gt;"&amp;E$4)</f>
        <v>0</v>
      </c>
      <c r="G88" s="257">
        <f>SUMIFS(Gas_DB2[میزان مصرف],Gas_DB2[کد ماشین آلات],$B88,Gas_DB2[تاریخ],"&lt;="&amp;G$4,Gas_DB2[تاریخ],"&gt;"&amp;F$4)</f>
        <v>0</v>
      </c>
      <c r="H88" s="257">
        <f>SUMIFS(Gas_DB2[میزان مصرف],Gas_DB2[کد ماشین آلات],$B88,Gas_DB2[تاریخ],"&lt;="&amp;H$4,Gas_DB2[تاریخ],"&gt;"&amp;G$4)</f>
        <v>1370</v>
      </c>
      <c r="I88" s="257">
        <f>SUMIFS(Gas_DB2[میزان مصرف],Gas_DB2[کد ماشین آلات],$B88,Gas_DB2[تاریخ],"&lt;="&amp;I$4,Gas_DB2[تاریخ],"&gt;"&amp;H$4)</f>
        <v>1402</v>
      </c>
      <c r="J88" s="257">
        <f>SUMIFS(Gas_DB2[میزان مصرف],Gas_DB2[کد ماشین آلات],$B88,Gas_DB2[تاریخ],"&lt;="&amp;J$4,Gas_DB2[تاریخ],"&gt;"&amp;I$4)</f>
        <v>1210</v>
      </c>
      <c r="K88" s="257">
        <f>SUMIFS(Gas_DB2[میزان مصرف],Gas_DB2[کد ماشین آلات],$B88,Gas_DB2[تاریخ],"&lt;="&amp;K$4,Gas_DB2[تاریخ],"&gt;"&amp;J$4)</f>
        <v>0</v>
      </c>
      <c r="L88" s="556">
        <f>SUMIFS(Gas_DB2[میزان مصرف],Gas_DB2[کد ماشین آلات],$B88,Gas_DB2[تاریخ],"&lt;="&amp;L$4,Gas_DB2[تاریخ],"&gt;"&amp;K$4)</f>
        <v>0</v>
      </c>
      <c r="M88" s="257">
        <f>SUMIFS(Gas_DB2[میزان مصرف],Gas_DB2[کد ماشین آلات],$B88,Gas_DB2[تاریخ],"&lt;="&amp;M$4,Gas_DB2[تاریخ],"&gt;"&amp;L$4)</f>
        <v>0</v>
      </c>
    </row>
    <row r="89" spans="1:13" s="541" customFormat="1" ht="30" customHeight="1" x14ac:dyDescent="0.25">
      <c r="A89" s="542">
        <f t="shared" si="2"/>
        <v>83</v>
      </c>
      <c r="B89" s="543" t="s">
        <v>385</v>
      </c>
      <c r="C89" s="532" t="str">
        <f>VLOOKUP(B89,'Gas-DB'!$X$4:$Z1482,2,FALSE)</f>
        <v xml:space="preserve"> پمپ بتن</v>
      </c>
      <c r="D89" s="532" t="str">
        <f>VLOOKUP(B89,'Gas-DB'!$X$4:$Z1482,3,FALSE)</f>
        <v>اسماعیل پور</v>
      </c>
      <c r="E89" s="257">
        <f>SUMIFS(Gas_DB2[میزان مصرف],Gas_DB2[کد ماشین آلات],$B89,Gas_DB2[تاریخ],"&lt;="&amp;E$4)</f>
        <v>0</v>
      </c>
      <c r="F89" s="257">
        <f>SUMIFS(Gas_DB2[میزان مصرف],Gas_DB2[کد ماشین آلات],$B89,Gas_DB2[تاریخ],"&lt;="&amp;F$4,Gas_DB2[تاریخ],"&gt;"&amp;E$4)</f>
        <v>0</v>
      </c>
      <c r="G89" s="257">
        <f>SUMIFS(Gas_DB2[میزان مصرف],Gas_DB2[کد ماشین آلات],$B89,Gas_DB2[تاریخ],"&lt;="&amp;G$4,Gas_DB2[تاریخ],"&gt;"&amp;F$4)</f>
        <v>0</v>
      </c>
      <c r="H89" s="257">
        <f>SUMIFS(Gas_DB2[میزان مصرف],Gas_DB2[کد ماشین آلات],$B89,Gas_DB2[تاریخ],"&lt;="&amp;H$4,Gas_DB2[تاریخ],"&gt;"&amp;G$4)</f>
        <v>0</v>
      </c>
      <c r="I89" s="257">
        <f>SUMIFS(Gas_DB2[میزان مصرف],Gas_DB2[کد ماشین آلات],$B89,Gas_DB2[تاریخ],"&lt;="&amp;I$4,Gas_DB2[تاریخ],"&gt;"&amp;H$4)</f>
        <v>0</v>
      </c>
      <c r="J89" s="257">
        <f>SUMIFS(Gas_DB2[میزان مصرف],Gas_DB2[کد ماشین آلات],$B89,Gas_DB2[تاریخ],"&lt;="&amp;J$4,Gas_DB2[تاریخ],"&gt;"&amp;I$4)</f>
        <v>625</v>
      </c>
      <c r="K89" s="257">
        <f>SUMIFS(Gas_DB2[میزان مصرف],Gas_DB2[کد ماشین آلات],$B89,Gas_DB2[تاریخ],"&lt;="&amp;K$4,Gas_DB2[تاریخ],"&gt;"&amp;J$4)</f>
        <v>800</v>
      </c>
      <c r="L89" s="257">
        <f>SUMIFS(Gas_DB2[میزان مصرف],Gas_DB2[کد ماشین آلات],$B89,Gas_DB2[تاریخ],"&lt;="&amp;L$4,Gas_DB2[تاریخ],"&gt;"&amp;K$4)</f>
        <v>901</v>
      </c>
      <c r="M89" s="257">
        <f>SUMIFS(Gas_DB2[میزان مصرف],Gas_DB2[کد ماشین آلات],$B89,Gas_DB2[تاریخ],"&lt;="&amp;M$4,Gas_DB2[تاریخ],"&gt;"&amp;L$4)</f>
        <v>0</v>
      </c>
    </row>
    <row r="90" spans="1:13" s="541" customFormat="1" ht="30" customHeight="1" thickBot="1" x14ac:dyDescent="0.3">
      <c r="A90" s="557">
        <f t="shared" si="2"/>
        <v>84</v>
      </c>
      <c r="B90" s="558" t="s">
        <v>572</v>
      </c>
      <c r="C90" s="559" t="str">
        <f>VLOOKUP(B90,'Gas-DB'!$X$4:$Z1483,2,FALSE)</f>
        <v>جرثقیل 7 تن</v>
      </c>
      <c r="D90" s="559" t="str">
        <f>VLOOKUP(B90,'Gas-DB'!$X$4:$Z1483,3,FALSE)</f>
        <v>زابلی</v>
      </c>
      <c r="E90" s="257">
        <f>SUMIFS(Gas_DB2[میزان مصرف],Gas_DB2[کد ماشین آلات],$B90,Gas_DB2[تاریخ],"&lt;="&amp;E$4)</f>
        <v>0</v>
      </c>
      <c r="F90" s="257">
        <f>SUMIFS(Gas_DB2[میزان مصرف],Gas_DB2[کد ماشین آلات],$B90,Gas_DB2[تاریخ],"&lt;="&amp;F$4,Gas_DB2[تاریخ],"&gt;"&amp;E$4)</f>
        <v>0</v>
      </c>
      <c r="G90" s="257">
        <f>SUMIFS(Gas_DB2[میزان مصرف],Gas_DB2[کد ماشین آلات],$B90,Gas_DB2[تاریخ],"&lt;="&amp;G$4,Gas_DB2[تاریخ],"&gt;"&amp;F$4)</f>
        <v>0</v>
      </c>
      <c r="H90" s="257">
        <f>SUMIFS(Gas_DB2[میزان مصرف],Gas_DB2[کد ماشین آلات],$B90,Gas_DB2[تاریخ],"&lt;="&amp;H$4,Gas_DB2[تاریخ],"&gt;"&amp;G$4)</f>
        <v>0</v>
      </c>
      <c r="I90" s="257">
        <f>SUMIFS(Gas_DB2[میزان مصرف],Gas_DB2[کد ماشین آلات],$B90,Gas_DB2[تاریخ],"&lt;="&amp;I$4,Gas_DB2[تاریخ],"&gt;"&amp;H$4)</f>
        <v>0</v>
      </c>
      <c r="J90" s="257">
        <f>SUMIFS(Gas_DB2[میزان مصرف],Gas_DB2[کد ماشین آلات],$B90,Gas_DB2[تاریخ],"&lt;="&amp;J$4,Gas_DB2[تاریخ],"&gt;"&amp;I$4)</f>
        <v>0</v>
      </c>
      <c r="K90" s="257">
        <f>SUMIFS(Gas_DB2[میزان مصرف],Gas_DB2[کد ماشین آلات],$B90,Gas_DB2[تاریخ],"&lt;="&amp;K$4,Gas_DB2[تاریخ],"&gt;"&amp;J$4)</f>
        <v>0</v>
      </c>
      <c r="L90" s="560">
        <f>SUMIFS(Gas_DB2[میزان مصرف],Gas_DB2[کد ماشین آلات],$B90,Gas_DB2[تاریخ],"&lt;="&amp;L$4,Gas_DB2[تاریخ],"&gt;"&amp;K$4)</f>
        <v>0</v>
      </c>
      <c r="M90" s="257">
        <f>SUMIFS(Gas_DB2[میزان مصرف],Gas_DB2[کد ماشین آلات],$B90,Gas_DB2[تاریخ],"&lt;="&amp;M$4,Gas_DB2[تاریخ],"&gt;"&amp;L$4)</f>
        <v>33</v>
      </c>
    </row>
    <row r="91" spans="1:13" s="531" customFormat="1" ht="30" customHeight="1" thickTop="1" x14ac:dyDescent="0.25">
      <c r="A91" s="868" t="s">
        <v>601</v>
      </c>
      <c r="B91" s="869"/>
      <c r="C91" s="869"/>
      <c r="D91" s="869"/>
      <c r="E91" s="561">
        <f t="shared" ref="E91:J91" si="3">SUM(E7:E90)</f>
        <v>6357</v>
      </c>
      <c r="F91" s="561">
        <f t="shared" si="3"/>
        <v>15124</v>
      </c>
      <c r="G91" s="561">
        <f t="shared" si="3"/>
        <v>31140</v>
      </c>
      <c r="H91" s="561">
        <f t="shared" si="3"/>
        <v>51431</v>
      </c>
      <c r="I91" s="561">
        <f t="shared" si="3"/>
        <v>82136</v>
      </c>
      <c r="J91" s="561">
        <f t="shared" si="3"/>
        <v>122172</v>
      </c>
      <c r="K91" s="561">
        <f>SUM(K7:K90)</f>
        <v>121598</v>
      </c>
      <c r="L91" s="561">
        <f>SUM(L7:L90)</f>
        <v>121741</v>
      </c>
      <c r="M91" s="561">
        <f>SUM(M7:M90)</f>
        <v>21495</v>
      </c>
    </row>
    <row r="92" spans="1:13" s="531" customFormat="1" ht="30" customHeight="1" x14ac:dyDescent="0.25">
      <c r="A92" s="870" t="s">
        <v>586</v>
      </c>
      <c r="B92" s="856"/>
      <c r="C92" s="856"/>
      <c r="D92" s="856"/>
      <c r="E92" s="257">
        <f>E91</f>
        <v>6357</v>
      </c>
      <c r="F92" s="257">
        <f>F91+E92</f>
        <v>21481</v>
      </c>
      <c r="G92" s="257">
        <f t="shared" ref="G92:L92" si="4">G91+F92</f>
        <v>52621</v>
      </c>
      <c r="H92" s="257">
        <f t="shared" si="4"/>
        <v>104052</v>
      </c>
      <c r="I92" s="257">
        <f t="shared" si="4"/>
        <v>186188</v>
      </c>
      <c r="J92" s="257">
        <f t="shared" si="4"/>
        <v>308360</v>
      </c>
      <c r="K92" s="257">
        <f t="shared" si="4"/>
        <v>429958</v>
      </c>
      <c r="L92" s="257">
        <f t="shared" si="4"/>
        <v>551699</v>
      </c>
      <c r="M92" s="257">
        <f>M91+L92</f>
        <v>573194</v>
      </c>
    </row>
    <row r="93" spans="1:13" s="531" customFormat="1" ht="30" customHeight="1" x14ac:dyDescent="0.25">
      <c r="A93" s="870" t="s">
        <v>602</v>
      </c>
      <c r="B93" s="856"/>
      <c r="C93" s="856"/>
      <c r="D93" s="856"/>
      <c r="E93" s="257">
        <f>SUMIFS('[1]sellReport(8)'!$E4:$E50,'[1]sellReport(8)'!$C4:$C50,"&lt;="&amp;E4)</f>
        <v>21800</v>
      </c>
      <c r="F93" s="257">
        <f>SUMIFS('[1]sellReport(8)'!$E4:$E50,'[1]sellReport(8)'!$C4:$C50,"&lt;="&amp;F4,'[1]sellReport(8)'!$C4:$C50,"&gt;"&amp;E4)</f>
        <v>32500</v>
      </c>
      <c r="G93" s="257">
        <f>SUMIFS('[1]sellReport(8)'!$E4:$E50,'[1]sellReport(8)'!$C4:$C50,"&lt;="&amp;G4,'[1]sellReport(8)'!$C4:$C50,"&gt;"&amp;F4)</f>
        <v>40500</v>
      </c>
      <c r="H93" s="257">
        <f>SUMIFS('[1]sellReport(8)'!$E4:$E50,'[1]sellReport(8)'!$C4:$C50,"&lt;="&amp;H4,'[1]sellReport(8)'!$C4:$C50,"&gt;"&amp;G4)</f>
        <v>152000</v>
      </c>
      <c r="I93" s="257">
        <f>SUMIFS('[1]sellReport(8)'!$E4:$E50,'[1]sellReport(8)'!$C4:$C50,"&lt;="&amp;I4,'[1]sellReport(8)'!$C4:$C50,"&gt;"&amp;H4)</f>
        <v>69000</v>
      </c>
      <c r="J93" s="257">
        <f>SUMIFS('[1]sellReport(8)'!$E4:$E50,'[1]sellReport(8)'!$C4:$C50,"&lt;="&amp;J4,'[1]sellReport(8)'!$C4:$C50,"&gt;"&amp;I4)</f>
        <v>76000</v>
      </c>
      <c r="K93" s="257">
        <f>SUMIFS('[1]sellReport(8)'!$E4:$E50,'[1]sellReport(8)'!$C4:$C50,"&lt;="&amp;K4,'[1]sellReport(8)'!$C4:$C50,"&gt;"&amp;J4)</f>
        <v>100000</v>
      </c>
      <c r="L93" s="257">
        <f>SUMIFS('[1]sellReport(8)'!$E4:$E50,'[1]sellReport(8)'!$C4:$C50,"&lt;="&amp;L4,'[1]sellReport(8)'!$C4:$C50,"&gt;"&amp;K4)</f>
        <v>108500</v>
      </c>
      <c r="M93" s="257">
        <f>SUMIFS('[1]sellReport(8)'!$E4:$E50,'[1]sellReport(8)'!$C4:$C50,"&lt;="&amp;M4,'[1]sellReport(8)'!$C4:$C50,"&gt;"&amp;L4)</f>
        <v>149000</v>
      </c>
    </row>
    <row r="94" spans="1:13" s="531" customFormat="1" ht="30" customHeight="1" thickBot="1" x14ac:dyDescent="0.3">
      <c r="A94" s="870" t="s">
        <v>587</v>
      </c>
      <c r="B94" s="856"/>
      <c r="C94" s="856"/>
      <c r="D94" s="856"/>
      <c r="E94" s="257">
        <f>E93</f>
        <v>21800</v>
      </c>
      <c r="F94" s="257">
        <f>F93+E94</f>
        <v>54300</v>
      </c>
      <c r="G94" s="257">
        <f t="shared" ref="G94" si="5">G93+F94</f>
        <v>94800</v>
      </c>
      <c r="H94" s="257">
        <f t="shared" ref="H94" si="6">H93+G94</f>
        <v>246800</v>
      </c>
      <c r="I94" s="257">
        <f t="shared" ref="I94" si="7">I93+H94</f>
        <v>315800</v>
      </c>
      <c r="J94" s="257">
        <f t="shared" ref="J94" si="8">J93+I94</f>
        <v>391800</v>
      </c>
      <c r="K94" s="257">
        <f t="shared" ref="K94" si="9">K93+J94</f>
        <v>491800</v>
      </c>
      <c r="L94" s="257">
        <f t="shared" ref="L94" si="10">L93+K94</f>
        <v>600300</v>
      </c>
      <c r="M94" s="257">
        <f>M93+L94</f>
        <v>749300</v>
      </c>
    </row>
    <row r="95" spans="1:13" s="531" customFormat="1" ht="30" hidden="1" customHeight="1" thickBot="1" x14ac:dyDescent="0.3">
      <c r="A95" s="871" t="s">
        <v>603</v>
      </c>
      <c r="B95" s="872"/>
      <c r="C95" s="872"/>
      <c r="D95" s="873" t="s">
        <v>604</v>
      </c>
      <c r="E95" s="873"/>
      <c r="F95" s="873"/>
      <c r="G95" s="873"/>
      <c r="H95" s="873"/>
      <c r="I95" s="873"/>
      <c r="J95" s="873"/>
      <c r="K95" s="873"/>
      <c r="L95" s="873"/>
    </row>
    <row r="96" spans="1:13" ht="19.5" customHeight="1" x14ac:dyDescent="0.25">
      <c r="A96" s="866" t="s">
        <v>605</v>
      </c>
      <c r="B96" s="866"/>
      <c r="C96" s="866"/>
      <c r="D96" s="866"/>
      <c r="E96" s="866"/>
      <c r="F96" s="866"/>
      <c r="G96" s="866"/>
      <c r="H96" s="866"/>
      <c r="I96" s="866"/>
      <c r="J96" s="866"/>
      <c r="K96" s="866"/>
      <c r="L96" s="866"/>
    </row>
    <row r="97" spans="1:12" ht="15" customHeight="1" x14ac:dyDescent="0.25">
      <c r="A97" s="867"/>
      <c r="B97" s="867"/>
      <c r="C97" s="867"/>
      <c r="D97" s="867"/>
      <c r="E97" s="867"/>
      <c r="F97" s="867"/>
      <c r="G97" s="867"/>
      <c r="H97" s="867"/>
      <c r="I97" s="867"/>
      <c r="J97" s="867"/>
      <c r="K97" s="867"/>
      <c r="L97" s="867"/>
    </row>
    <row r="98" spans="1:12" ht="15" customHeight="1" x14ac:dyDescent="0.25">
      <c r="A98" s="867"/>
      <c r="B98" s="867"/>
      <c r="C98" s="867"/>
      <c r="D98" s="867"/>
      <c r="E98" s="867"/>
      <c r="F98" s="867"/>
      <c r="G98" s="867"/>
      <c r="H98" s="867"/>
      <c r="I98" s="867"/>
      <c r="J98" s="867"/>
      <c r="K98" s="867"/>
      <c r="L98" s="867"/>
    </row>
    <row r="99" spans="1:12" ht="15" customHeight="1" x14ac:dyDescent="0.25">
      <c r="A99" s="867"/>
      <c r="B99" s="867"/>
      <c r="C99" s="867"/>
      <c r="D99" s="867"/>
      <c r="E99" s="867"/>
      <c r="F99" s="867"/>
      <c r="G99" s="867"/>
      <c r="H99" s="867"/>
      <c r="I99" s="867"/>
      <c r="J99" s="867"/>
      <c r="K99" s="867"/>
      <c r="L99" s="867"/>
    </row>
    <row r="100" spans="1:12" ht="15" customHeight="1" x14ac:dyDescent="0.25">
      <c r="A100" s="867"/>
      <c r="B100" s="867"/>
      <c r="C100" s="867"/>
      <c r="D100" s="867"/>
      <c r="E100" s="867"/>
      <c r="F100" s="867"/>
      <c r="G100" s="867"/>
      <c r="H100" s="867"/>
      <c r="I100" s="867"/>
      <c r="J100" s="867"/>
      <c r="K100" s="867"/>
      <c r="L100" s="867"/>
    </row>
    <row r="101" spans="1:12" x14ac:dyDescent="0.25">
      <c r="A101" s="867"/>
      <c r="B101" s="867"/>
      <c r="C101" s="867"/>
      <c r="D101" s="867"/>
      <c r="E101" s="867"/>
      <c r="F101" s="867"/>
      <c r="G101" s="867"/>
      <c r="H101" s="867"/>
      <c r="I101" s="867"/>
      <c r="J101" s="867"/>
      <c r="K101" s="867"/>
      <c r="L101" s="867"/>
    </row>
    <row r="113" spans="2:4" x14ac:dyDescent="0.25">
      <c r="B113" s="562">
        <f>L93+C113-L91-7492</f>
        <v>19920</v>
      </c>
      <c r="C113" s="2">
        <f>17903+19000+3750</f>
        <v>40653</v>
      </c>
    </row>
    <row r="114" spans="2:4" x14ac:dyDescent="0.25">
      <c r="C114" s="2">
        <v>9455</v>
      </c>
    </row>
    <row r="117" spans="2:4" x14ac:dyDescent="0.25">
      <c r="D117" s="2">
        <f>B113/L91/100</f>
        <v>1.6362605859981435E-3</v>
      </c>
    </row>
  </sheetData>
  <autoFilter ref="B4:D95" xr:uid="{00000000-0009-0000-0000-000000000000}"/>
  <mergeCells count="15">
    <mergeCell ref="A96:L101"/>
    <mergeCell ref="A91:D91"/>
    <mergeCell ref="A92:D92"/>
    <mergeCell ref="A93:D93"/>
    <mergeCell ref="A94:D94"/>
    <mergeCell ref="A95:C95"/>
    <mergeCell ref="D95:L95"/>
    <mergeCell ref="A1:L1"/>
    <mergeCell ref="A2:L2"/>
    <mergeCell ref="B3:C3"/>
    <mergeCell ref="D3:L3"/>
    <mergeCell ref="A4:A6"/>
    <mergeCell ref="B4:B6"/>
    <mergeCell ref="C4:C6"/>
    <mergeCell ref="D4:D6"/>
  </mergeCells>
  <phoneticPr fontId="69" type="noConversion"/>
  <conditionalFormatting sqref="B48 B36 B40">
    <cfRule type="expression" dxfId="36" priority="1">
      <formula>tes</formula>
    </cfRule>
  </conditionalFormatting>
  <printOptions horizontalCentered="1"/>
  <pageMargins left="0.25" right="0.25" top="0.25" bottom="0.75" header="0.25" footer="0.5"/>
  <pageSetup paperSize="9" scale="35" orientation="portrait" r:id="rId1"/>
  <headerFooter>
    <oddFooter>Prepared by Behnam Zarei &amp;D&amp;RPage &amp;P</oddFooter>
  </headerFooter>
  <rowBreaks count="3" manualBreakCount="3">
    <brk id="28" max="13" man="1"/>
    <brk id="57" max="13" man="1"/>
    <brk id="86" max="13" man="1"/>
  </rowBreaks>
  <colBreaks count="1" manualBreakCount="1">
    <brk id="13" max="100"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AE92C-EAB2-4A9B-B809-5C7D4D1E98B4}">
  <sheetPr codeName="Sheet11">
    <pageSetUpPr fitToPage="1"/>
  </sheetPr>
  <dimension ref="A2:M97"/>
  <sheetViews>
    <sheetView rightToLeft="1" view="pageBreakPreview" zoomScaleNormal="100" zoomScaleSheetLayoutView="100" workbookViewId="0">
      <selection activeCell="F95" sqref="F95"/>
    </sheetView>
  </sheetViews>
  <sheetFormatPr defaultColWidth="9.140625" defaultRowHeight="19.5" x14ac:dyDescent="0.25"/>
  <cols>
    <col min="1" max="1" width="9.140625" style="2"/>
    <col min="2" max="2" width="6.7109375" style="2" customWidth="1"/>
    <col min="3" max="3" width="19.42578125" style="2" customWidth="1"/>
    <col min="4" max="5" width="24.42578125" style="2" customWidth="1"/>
    <col min="6" max="7" width="17.28515625" style="12" customWidth="1"/>
    <col min="8" max="8" width="17.42578125" style="12" customWidth="1"/>
    <col min="9" max="9" width="20.28515625" style="12" customWidth="1"/>
    <col min="10" max="10" width="18.140625" style="12" customWidth="1"/>
    <col min="11" max="13" width="17.140625" style="2" customWidth="1"/>
    <col min="14" max="16384" width="9.140625" style="2"/>
  </cols>
  <sheetData>
    <row r="2" spans="2:13" ht="19.5" customHeight="1" x14ac:dyDescent="0.25">
      <c r="C2" s="877" t="s">
        <v>183</v>
      </c>
      <c r="D2" s="877"/>
      <c r="E2" s="878"/>
      <c r="F2" s="879"/>
      <c r="G2" s="879"/>
      <c r="H2" s="879"/>
      <c r="I2" s="879"/>
      <c r="J2" s="877"/>
      <c r="K2" s="877"/>
      <c r="L2" s="877"/>
      <c r="M2" s="877"/>
    </row>
    <row r="3" spans="2:13" ht="25.5" customHeight="1" x14ac:dyDescent="0.25">
      <c r="C3" s="877"/>
      <c r="D3" s="877"/>
      <c r="E3" s="615"/>
      <c r="F3" s="615"/>
      <c r="G3" s="615"/>
      <c r="H3" s="615"/>
      <c r="I3" s="615"/>
      <c r="J3" s="877"/>
      <c r="K3" s="877"/>
      <c r="L3" s="877"/>
      <c r="M3" s="877"/>
    </row>
    <row r="4" spans="2:13" x14ac:dyDescent="0.25">
      <c r="B4" s="875" t="s">
        <v>73</v>
      </c>
      <c r="C4" s="584" t="s">
        <v>184</v>
      </c>
      <c r="D4" s="584" t="s">
        <v>270</v>
      </c>
      <c r="E4" s="584" t="s">
        <v>211</v>
      </c>
      <c r="F4" s="458">
        <v>45370</v>
      </c>
      <c r="G4" s="229">
        <f t="shared" ref="G4:L4" si="0">F4+31</f>
        <v>45401</v>
      </c>
      <c r="H4" s="229">
        <f t="shared" si="0"/>
        <v>45432</v>
      </c>
      <c r="I4" s="229">
        <f t="shared" si="0"/>
        <v>45463</v>
      </c>
      <c r="J4" s="229">
        <f t="shared" si="0"/>
        <v>45494</v>
      </c>
      <c r="K4" s="229">
        <f t="shared" si="0"/>
        <v>45525</v>
      </c>
      <c r="L4" s="229">
        <f t="shared" si="0"/>
        <v>45556</v>
      </c>
      <c r="M4" s="229">
        <f>L4+30</f>
        <v>45586</v>
      </c>
    </row>
    <row r="5" spans="2:13" x14ac:dyDescent="0.25">
      <c r="B5" s="875"/>
      <c r="C5" s="584"/>
      <c r="D5" s="584"/>
      <c r="E5" s="584"/>
      <c r="F5" s="97" t="s">
        <v>185</v>
      </c>
      <c r="G5" s="97" t="s">
        <v>186</v>
      </c>
      <c r="H5" s="97" t="s">
        <v>46</v>
      </c>
      <c r="I5" s="97" t="s">
        <v>47</v>
      </c>
      <c r="J5" s="97" t="s">
        <v>48</v>
      </c>
      <c r="K5" s="97" t="s">
        <v>49</v>
      </c>
      <c r="L5" s="97" t="s">
        <v>50</v>
      </c>
      <c r="M5" s="97" t="s">
        <v>51</v>
      </c>
    </row>
    <row r="6" spans="2:13" x14ac:dyDescent="0.25">
      <c r="B6" s="875"/>
      <c r="C6" s="584"/>
      <c r="D6" s="584"/>
      <c r="E6" s="584"/>
      <c r="F6" s="97" t="s">
        <v>187</v>
      </c>
      <c r="G6" s="97" t="s">
        <v>187</v>
      </c>
      <c r="H6" s="97" t="s">
        <v>187</v>
      </c>
      <c r="I6" s="97" t="s">
        <v>187</v>
      </c>
      <c r="J6" s="97" t="s">
        <v>187</v>
      </c>
      <c r="K6" s="97" t="s">
        <v>187</v>
      </c>
      <c r="L6" s="97" t="s">
        <v>187</v>
      </c>
      <c r="M6" s="97" t="s">
        <v>187</v>
      </c>
    </row>
    <row r="7" spans="2:13" x14ac:dyDescent="0.25">
      <c r="B7" s="2">
        <f>ROW()-6</f>
        <v>1</v>
      </c>
      <c r="C7" s="524" t="s">
        <v>290</v>
      </c>
      <c r="D7" s="515" t="str">
        <f>VLOOKUP(C7,'Gas-DB'!$X$4:$Z1400,2,FALSE)</f>
        <v>بلدوزر D155</v>
      </c>
      <c r="E7" s="515" t="str">
        <f>VLOOKUP(C7,'Gas-DB'!$X$4:$Z1400,3,FALSE)</f>
        <v>شرکتی</v>
      </c>
      <c r="F7" s="523">
        <f>SUMIFS(Gas_DB2[میزان مصرف],Gas_DB2[کد ماشین آلات],$C7,Gas_DB2[تاریخ],"&lt;="&amp;F$4)</f>
        <v>0</v>
      </c>
      <c r="G7" s="523">
        <f>SUMIFS(Gas_DB2[میزان مصرف],Gas_DB2[کد ماشین آلات],$C7,Gas_DB2[تاریخ],"&lt;="&amp;G$4,Gas_DB2[تاریخ],"&gt;"&amp;F$4)</f>
        <v>0</v>
      </c>
      <c r="H7" s="523">
        <f>SUMIFS(Gas_DB2[میزان مصرف],Gas_DB2[کد ماشین آلات],$C7,Gas_DB2[تاریخ],"&lt;="&amp;H$4,Gas_DB2[تاریخ],"&gt;"&amp;G$4)</f>
        <v>0</v>
      </c>
      <c r="I7" s="523">
        <f>SUMIFS(Gas_DB2[میزان مصرف],Gas_DB2[کد ماشین آلات],$C7,Gas_DB2[تاریخ],"&lt;="&amp;I$4,Gas_DB2[تاریخ],"&gt;"&amp;H$4)</f>
        <v>0</v>
      </c>
      <c r="J7" s="523">
        <f>SUMIFS(Gas_DB2[میزان مصرف],Gas_DB2[کد ماشین آلات],$C7,Gas_DB2[تاریخ],"&lt;="&amp;J$4,Gas_DB2[تاریخ],"&gt;"&amp;I$4)</f>
        <v>476</v>
      </c>
      <c r="K7" s="523">
        <f>SUMIFS(Gas_DB2[میزان مصرف],Gas_DB2[کد ماشین آلات],$C7,Gas_DB2[تاریخ],"&lt;="&amp;K$4,Gas_DB2[تاریخ],"&gt;"&amp;J$4)</f>
        <v>3082</v>
      </c>
      <c r="L7" s="523">
        <f>SUMIFS(Gas_DB2[میزان مصرف],Gas_DB2[کد ماشین آلات],$C7,Gas_DB2[تاریخ],"&lt;="&amp;L$4,Gas_DB2[تاریخ],"&gt;"&amp;K$4)</f>
        <v>4344</v>
      </c>
      <c r="M7" s="97">
        <f>SUMIFS(Gas_DB2[میزان مصرف],Gas_DB2[کد ماشین آلات],$C7,Gas_DB2[تاریخ],"&lt;="&amp;M$4,Gas_DB2[تاریخ],"&gt;"&amp;L$4)</f>
        <v>5490</v>
      </c>
    </row>
    <row r="8" spans="2:13" x14ac:dyDescent="0.25">
      <c r="B8" s="2">
        <f t="shared" ref="B8:B71" si="1">ROW()-6</f>
        <v>2</v>
      </c>
      <c r="C8" s="524" t="s">
        <v>125</v>
      </c>
      <c r="D8" s="523" t="str">
        <f>VLOOKUP(C8,'Gas-DB'!$X$4:$Z1401,2,FALSE)</f>
        <v>بلدوزر D155</v>
      </c>
      <c r="E8" s="523" t="str">
        <f>VLOOKUP(C8,'Gas-DB'!$X$4:$Z1401,3,FALSE)</f>
        <v>شرکتی</v>
      </c>
      <c r="F8" s="525">
        <f>SUMIFS(Gas_DB2[میزان مصرف],Gas_DB2[کد ماشین آلات],$C8,Gas_DB2[تاریخ],"&lt;="&amp;F$4)</f>
        <v>0</v>
      </c>
      <c r="G8" s="525">
        <f>SUMIFS(Gas_DB2[میزان مصرف],Gas_DB2[کد ماشین آلات],$C8,Gas_DB2[تاریخ],"&lt;="&amp;G$4,Gas_DB2[تاریخ],"&gt;"&amp;F$4)</f>
        <v>583</v>
      </c>
      <c r="H8" s="525">
        <f>SUMIFS(Gas_DB2[میزان مصرف],Gas_DB2[کد ماشین آلات],$C8,Gas_DB2[تاریخ],"&lt;="&amp;H$4,Gas_DB2[تاریخ],"&gt;"&amp;G$4)</f>
        <v>5689</v>
      </c>
      <c r="I8" s="525">
        <f>SUMIFS(Gas_DB2[میزان مصرف],Gas_DB2[کد ماشین آلات],$C8,Gas_DB2[تاریخ],"&lt;="&amp;I$4,Gas_DB2[تاریخ],"&gt;"&amp;H$4)</f>
        <v>4177</v>
      </c>
      <c r="J8" s="525">
        <f>SUMIFS(Gas_DB2[میزان مصرف],Gas_DB2[کد ماشین آلات],$C8,Gas_DB2[تاریخ],"&lt;="&amp;J$4,Gas_DB2[تاریخ],"&gt;"&amp;I$4)</f>
        <v>4839</v>
      </c>
      <c r="K8" s="525">
        <f>SUMIFS(Gas_DB2[میزان مصرف],Gas_DB2[کد ماشین آلات],$C8,Gas_DB2[تاریخ],"&lt;="&amp;K$4,Gas_DB2[تاریخ],"&gt;"&amp;J$4)</f>
        <v>6682</v>
      </c>
      <c r="L8" s="525">
        <f>SUMIFS(Gas_DB2[میزان مصرف],Gas_DB2[کد ماشین آلات],$C8,Gas_DB2[تاریخ],"&lt;="&amp;L$4,Gas_DB2[تاریخ],"&gt;"&amp;K$4)</f>
        <v>3220</v>
      </c>
      <c r="M8" s="525">
        <f>SUMIFS(Gas_DB2[میزان مصرف],Gas_DB2[کد ماشین آلات],$C8,Gas_DB2[تاریخ],"&lt;="&amp;M$4,Gas_DB2[تاریخ],"&gt;"&amp;L$4)</f>
        <v>3588</v>
      </c>
    </row>
    <row r="9" spans="2:13" x14ac:dyDescent="0.25">
      <c r="B9" s="2">
        <f t="shared" si="1"/>
        <v>3</v>
      </c>
      <c r="C9" s="524" t="s">
        <v>294</v>
      </c>
      <c r="D9" s="523" t="str">
        <f>VLOOKUP(C9,'Gas-DB'!$X$4:$Z1402,2,FALSE)</f>
        <v>گریدر  ۱۶g</v>
      </c>
      <c r="E9" s="523" t="str">
        <f>VLOOKUP(C9,'Gas-DB'!$X$4:$Z1402,3,FALSE)</f>
        <v>شرکتی</v>
      </c>
      <c r="F9" s="525">
        <f>SUMIFS(Gas_DB2[میزان مصرف],Gas_DB2[کد ماشین آلات],$C9,Gas_DB2[تاریخ],"&lt;="&amp;F$4)</f>
        <v>0</v>
      </c>
      <c r="G9" s="525">
        <f>SUMIFS(Gas_DB2[میزان مصرف],Gas_DB2[کد ماشین آلات],$C9,Gas_DB2[تاریخ],"&lt;="&amp;G$4,Gas_DB2[تاریخ],"&gt;"&amp;F$4)</f>
        <v>0</v>
      </c>
      <c r="H9" s="525">
        <f>SUMIFS(Gas_DB2[میزان مصرف],Gas_DB2[کد ماشین آلات],$C9,Gas_DB2[تاریخ],"&lt;="&amp;H$4,Gas_DB2[تاریخ],"&gt;"&amp;G$4)</f>
        <v>0</v>
      </c>
      <c r="I9" s="525">
        <f>SUMIFS(Gas_DB2[میزان مصرف],Gas_DB2[کد ماشین آلات],$C9,Gas_DB2[تاریخ],"&lt;="&amp;I$4,Gas_DB2[تاریخ],"&gt;"&amp;H$4)</f>
        <v>0</v>
      </c>
      <c r="J9" s="525">
        <f>SUMIFS(Gas_DB2[میزان مصرف],Gas_DB2[کد ماشین آلات],$C9,Gas_DB2[تاریخ],"&lt;="&amp;J$4,Gas_DB2[تاریخ],"&gt;"&amp;I$4)</f>
        <v>208</v>
      </c>
      <c r="K9" s="525">
        <f>SUMIFS(Gas_DB2[میزان مصرف],Gas_DB2[کد ماشین آلات],$C9,Gas_DB2[تاریخ],"&lt;="&amp;K$4,Gas_DB2[تاریخ],"&gt;"&amp;J$4)</f>
        <v>1551</v>
      </c>
      <c r="L9" s="525">
        <f>SUMIFS(Gas_DB2[میزان مصرف],Gas_DB2[کد ماشین آلات],$C9,Gas_DB2[تاریخ],"&lt;="&amp;L$4,Gas_DB2[تاریخ],"&gt;"&amp;K$4)</f>
        <v>1606</v>
      </c>
      <c r="M9" s="525">
        <f>SUMIFS(Gas_DB2[میزان مصرف],Gas_DB2[کد ماشین آلات],$C9,Gas_DB2[تاریخ],"&lt;="&amp;M$4,Gas_DB2[تاریخ],"&gt;"&amp;L$4)</f>
        <v>1053</v>
      </c>
    </row>
    <row r="10" spans="2:13" x14ac:dyDescent="0.25">
      <c r="B10" s="2">
        <f t="shared" si="1"/>
        <v>4</v>
      </c>
      <c r="C10" s="524" t="s">
        <v>88</v>
      </c>
      <c r="D10" s="523" t="str">
        <f>VLOOKUP(C10,'Gas-DB'!$X$4:$Z1403,2,FALSE)</f>
        <v>گریدر  ۱۶g</v>
      </c>
      <c r="E10" s="523" t="str">
        <f>VLOOKUP(C10,'Gas-DB'!$X$4:$Z1403,3,FALSE)</f>
        <v>شرکتی</v>
      </c>
      <c r="F10" s="525">
        <f>SUMIFS(Gas_DB2[میزان مصرف],Gas_DB2[کد ماشین آلات],$C10,Gas_DB2[تاریخ],"&lt;="&amp;F$4)</f>
        <v>1198</v>
      </c>
      <c r="G10" s="525">
        <f>SUMIFS(Gas_DB2[میزان مصرف],Gas_DB2[کد ماشین آلات],$C10,Gas_DB2[تاریخ],"&lt;="&amp;G$4,Gas_DB2[تاریخ],"&gt;"&amp;F$4)</f>
        <v>2302</v>
      </c>
      <c r="H10" s="525">
        <f>SUMIFS(Gas_DB2[میزان مصرف],Gas_DB2[کد ماشین آلات],$C10,Gas_DB2[تاریخ],"&lt;="&amp;H$4,Gas_DB2[تاریخ],"&gt;"&amp;G$4)</f>
        <v>1933</v>
      </c>
      <c r="I10" s="525">
        <f>SUMIFS(Gas_DB2[میزان مصرف],Gas_DB2[کد ماشین آلات],$C10,Gas_DB2[تاریخ],"&lt;="&amp;I$4,Gas_DB2[تاریخ],"&gt;"&amp;H$4)</f>
        <v>2784</v>
      </c>
      <c r="J10" s="525">
        <f>SUMIFS(Gas_DB2[میزان مصرف],Gas_DB2[کد ماشین آلات],$C10,Gas_DB2[تاریخ],"&lt;="&amp;J$4,Gas_DB2[تاریخ],"&gt;"&amp;I$4)</f>
        <v>3301</v>
      </c>
      <c r="K10" s="525">
        <f>SUMIFS(Gas_DB2[میزان مصرف],Gas_DB2[کد ماشین آلات],$C10,Gas_DB2[تاریخ],"&lt;="&amp;K$4,Gas_DB2[تاریخ],"&gt;"&amp;J$4)</f>
        <v>4230</v>
      </c>
      <c r="L10" s="525">
        <f>SUMIFS(Gas_DB2[میزان مصرف],Gas_DB2[کد ماشین آلات],$C10,Gas_DB2[تاریخ],"&lt;="&amp;L$4,Gas_DB2[تاریخ],"&gt;"&amp;K$4)</f>
        <v>1870</v>
      </c>
      <c r="M10" s="525">
        <f>SUMIFS(Gas_DB2[میزان مصرف],Gas_DB2[کد ماشین آلات],$C10,Gas_DB2[تاریخ],"&lt;="&amp;M$4,Gas_DB2[تاریخ],"&gt;"&amp;L$4)</f>
        <v>1515</v>
      </c>
    </row>
    <row r="11" spans="2:13" x14ac:dyDescent="0.25">
      <c r="B11" s="2">
        <f t="shared" si="1"/>
        <v>5</v>
      </c>
      <c r="C11" s="524" t="s">
        <v>559</v>
      </c>
      <c r="D11" s="523" t="str">
        <f>VLOOKUP(C11,'Gas-DB'!$X$4:$Z1404,2,FALSE)</f>
        <v>لودر VOLVO</v>
      </c>
      <c r="E11" s="523" t="str">
        <f>VLOOKUP(C11,'Gas-DB'!$X$4:$Z1404,3,FALSE)</f>
        <v>شرکتی</v>
      </c>
      <c r="F11" s="525">
        <f>SUMIFS(Gas_DB2[میزان مصرف],Gas_DB2[کد ماشین آلات],$C11,Gas_DB2[تاریخ],"&lt;="&amp;F$4)</f>
        <v>0</v>
      </c>
      <c r="G11" s="525">
        <f>SUMIFS(Gas_DB2[میزان مصرف],Gas_DB2[کد ماشین آلات],$C11,Gas_DB2[تاریخ],"&lt;="&amp;G$4,Gas_DB2[تاریخ],"&gt;"&amp;F$4)</f>
        <v>0</v>
      </c>
      <c r="H11" s="525">
        <f>SUMIFS(Gas_DB2[میزان مصرف],Gas_DB2[کد ماشین آلات],$C11,Gas_DB2[تاریخ],"&lt;="&amp;H$4,Gas_DB2[تاریخ],"&gt;"&amp;G$4)</f>
        <v>0</v>
      </c>
      <c r="I11" s="525">
        <f>SUMIFS(Gas_DB2[میزان مصرف],Gas_DB2[کد ماشین آلات],$C11,Gas_DB2[تاریخ],"&lt;="&amp;I$4,Gas_DB2[تاریخ],"&gt;"&amp;H$4)</f>
        <v>0</v>
      </c>
      <c r="J11" s="525">
        <f>SUMIFS(Gas_DB2[میزان مصرف],Gas_DB2[کد ماشین آلات],$C11,Gas_DB2[تاریخ],"&lt;="&amp;J$4,Gas_DB2[تاریخ],"&gt;"&amp;I$4)</f>
        <v>126</v>
      </c>
      <c r="K11" s="525">
        <f>SUMIFS(Gas_DB2[میزان مصرف],Gas_DB2[کد ماشین آلات],$C11,Gas_DB2[تاریخ],"&lt;="&amp;K$4,Gas_DB2[تاریخ],"&gt;"&amp;J$4)</f>
        <v>1815</v>
      </c>
      <c r="L11" s="525">
        <f>SUMIFS(Gas_DB2[میزان مصرف],Gas_DB2[کد ماشین آلات],$C11,Gas_DB2[تاریخ],"&lt;="&amp;L$4,Gas_DB2[تاریخ],"&gt;"&amp;K$4)</f>
        <v>884</v>
      </c>
      <c r="M11" s="525">
        <f>SUMIFS(Gas_DB2[میزان مصرف],Gas_DB2[کد ماشین آلات],$C11,Gas_DB2[تاریخ],"&lt;="&amp;M$4,Gas_DB2[تاریخ],"&gt;"&amp;L$4)</f>
        <v>1005</v>
      </c>
    </row>
    <row r="12" spans="2:13" x14ac:dyDescent="0.25">
      <c r="B12" s="2">
        <f t="shared" si="1"/>
        <v>6</v>
      </c>
      <c r="C12" s="524" t="s">
        <v>118</v>
      </c>
      <c r="D12" s="523" t="str">
        <f>VLOOKUP(C12,'Gas-DB'!$X$4:$Z1405,2,FALSE)</f>
        <v>غلطک</v>
      </c>
      <c r="E12" s="523" t="str">
        <f>VLOOKUP(C12,'Gas-DB'!$X$4:$Z1405,3,FALSE)</f>
        <v>شرکتی</v>
      </c>
      <c r="F12" s="525">
        <f>SUMIFS(Gas_DB2[میزان مصرف],Gas_DB2[کد ماشین آلات],$C12,Gas_DB2[تاریخ],"&lt;="&amp;F$4)</f>
        <v>113</v>
      </c>
      <c r="G12" s="525">
        <f>SUMIFS(Gas_DB2[میزان مصرف],Gas_DB2[کد ماشین آلات],$C12,Gas_DB2[تاریخ],"&lt;="&amp;G$4,Gas_DB2[تاریخ],"&gt;"&amp;F$4)</f>
        <v>269</v>
      </c>
      <c r="H12" s="525">
        <f>SUMIFS(Gas_DB2[میزان مصرف],Gas_DB2[کد ماشین آلات],$C12,Gas_DB2[تاریخ],"&lt;="&amp;H$4,Gas_DB2[تاریخ],"&gt;"&amp;G$4)</f>
        <v>126</v>
      </c>
      <c r="I12" s="525">
        <f>SUMIFS(Gas_DB2[میزان مصرف],Gas_DB2[کد ماشین آلات],$C12,Gas_DB2[تاریخ],"&lt;="&amp;I$4,Gas_DB2[تاریخ],"&gt;"&amp;H$4)</f>
        <v>407</v>
      </c>
      <c r="J12" s="525">
        <f>SUMIFS(Gas_DB2[میزان مصرف],Gas_DB2[کد ماشین آلات],$C12,Gas_DB2[تاریخ],"&lt;="&amp;J$4,Gas_DB2[تاریخ],"&gt;"&amp;I$4)</f>
        <v>866</v>
      </c>
      <c r="K12" s="525">
        <f>SUMIFS(Gas_DB2[میزان مصرف],Gas_DB2[کد ماشین آلات],$C12,Gas_DB2[تاریخ],"&lt;="&amp;K$4,Gas_DB2[تاریخ],"&gt;"&amp;J$4)</f>
        <v>624</v>
      </c>
      <c r="L12" s="525">
        <f>SUMIFS(Gas_DB2[میزان مصرف],Gas_DB2[کد ماشین آلات],$C12,Gas_DB2[تاریخ],"&lt;="&amp;L$4,Gas_DB2[تاریخ],"&gt;"&amp;K$4)</f>
        <v>191</v>
      </c>
      <c r="M12" s="525">
        <f>SUMIFS(Gas_DB2[میزان مصرف],Gas_DB2[کد ماشین آلات],$C12,Gas_DB2[تاریخ],"&lt;="&amp;M$4,Gas_DB2[تاریخ],"&gt;"&amp;L$4)</f>
        <v>318</v>
      </c>
    </row>
    <row r="13" spans="2:13" x14ac:dyDescent="0.25">
      <c r="B13" s="2">
        <f t="shared" si="1"/>
        <v>7</v>
      </c>
      <c r="C13" s="524" t="s">
        <v>129</v>
      </c>
      <c r="D13" s="523" t="str">
        <f>VLOOKUP(C13,'Gas-DB'!$X$4:$Z1406,2,FALSE)</f>
        <v>غلطک</v>
      </c>
      <c r="E13" s="523" t="str">
        <f>VLOOKUP(C13,'Gas-DB'!$X$4:$Z1406,3,FALSE)</f>
        <v>شرکتی</v>
      </c>
      <c r="F13" s="525">
        <f>SUMIFS(Gas_DB2[میزان مصرف],Gas_DB2[کد ماشین آلات],$C13,Gas_DB2[تاریخ],"&lt;="&amp;F$4)</f>
        <v>0</v>
      </c>
      <c r="G13" s="525">
        <f>SUMIFS(Gas_DB2[میزان مصرف],Gas_DB2[کد ماشین آلات],$C13,Gas_DB2[تاریخ],"&lt;="&amp;G$4,Gas_DB2[تاریخ],"&gt;"&amp;F$4)</f>
        <v>0</v>
      </c>
      <c r="H13" s="525">
        <f>SUMIFS(Gas_DB2[میزان مصرف],Gas_DB2[کد ماشین آلات],$C13,Gas_DB2[تاریخ],"&lt;="&amp;H$4,Gas_DB2[تاریخ],"&gt;"&amp;G$4)</f>
        <v>135</v>
      </c>
      <c r="I13" s="525">
        <f>SUMIFS(Gas_DB2[میزان مصرف],Gas_DB2[کد ماشین آلات],$C13,Gas_DB2[تاریخ],"&lt;="&amp;I$4,Gas_DB2[تاریخ],"&gt;"&amp;H$4)</f>
        <v>0</v>
      </c>
      <c r="J13" s="525">
        <f>SUMIFS(Gas_DB2[میزان مصرف],Gas_DB2[کد ماشین آلات],$C13,Gas_DB2[تاریخ],"&lt;="&amp;J$4,Gas_DB2[تاریخ],"&gt;"&amp;I$4)</f>
        <v>0</v>
      </c>
      <c r="K13" s="525">
        <f>SUMIFS(Gas_DB2[میزان مصرف],Gas_DB2[کد ماشین آلات],$C13,Gas_DB2[تاریخ],"&lt;="&amp;K$4,Gas_DB2[تاریخ],"&gt;"&amp;J$4)</f>
        <v>0</v>
      </c>
      <c r="L13" s="525">
        <f>SUMIFS(Gas_DB2[میزان مصرف],Gas_DB2[کد ماشین آلات],$C13,Gas_DB2[تاریخ],"&lt;="&amp;L$4,Gas_DB2[تاریخ],"&gt;"&amp;K$4)</f>
        <v>0</v>
      </c>
      <c r="M13" s="525">
        <f>SUMIFS(Gas_DB2[میزان مصرف],Gas_DB2[کد ماشین آلات],$C13,Gas_DB2[تاریخ],"&lt;="&amp;M$4,Gas_DB2[تاریخ],"&gt;"&amp;L$4)</f>
        <v>0</v>
      </c>
    </row>
    <row r="14" spans="2:13" x14ac:dyDescent="0.25">
      <c r="B14" s="2">
        <f t="shared" si="1"/>
        <v>8</v>
      </c>
      <c r="C14" s="524" t="s">
        <v>109</v>
      </c>
      <c r="D14" s="523" t="str">
        <f>VLOOKUP(C14,'Gas-DB'!$X$4:$Z1407,2,FALSE)</f>
        <v>غلطک</v>
      </c>
      <c r="E14" s="523" t="str">
        <f>VLOOKUP(C14,'Gas-DB'!$X$4:$Z1407,3,FALSE)</f>
        <v>شرکتی</v>
      </c>
      <c r="F14" s="525">
        <f>SUMIFS(Gas_DB2[میزان مصرف],Gas_DB2[کد ماشین آلات],$C14,Gas_DB2[تاریخ],"&lt;="&amp;F$4)</f>
        <v>164</v>
      </c>
      <c r="G14" s="525">
        <f>SUMIFS(Gas_DB2[میزان مصرف],Gas_DB2[کد ماشین آلات],$C14,Gas_DB2[تاریخ],"&lt;="&amp;G$4,Gas_DB2[تاریخ],"&gt;"&amp;F$4)</f>
        <v>664</v>
      </c>
      <c r="H14" s="525">
        <f>SUMIFS(Gas_DB2[میزان مصرف],Gas_DB2[کد ماشین آلات],$C14,Gas_DB2[تاریخ],"&lt;="&amp;H$4,Gas_DB2[تاریخ],"&gt;"&amp;G$4)</f>
        <v>911</v>
      </c>
      <c r="I14" s="525">
        <f>SUMIFS(Gas_DB2[میزان مصرف],Gas_DB2[کد ماشین آلات],$C14,Gas_DB2[تاریخ],"&lt;="&amp;I$4,Gas_DB2[تاریخ],"&gt;"&amp;H$4)</f>
        <v>863</v>
      </c>
      <c r="J14" s="525">
        <f>SUMIFS(Gas_DB2[میزان مصرف],Gas_DB2[کد ماشین آلات],$C14,Gas_DB2[تاریخ],"&lt;="&amp;J$4,Gas_DB2[تاریخ],"&gt;"&amp;I$4)</f>
        <v>524</v>
      </c>
      <c r="K14" s="525">
        <f>SUMIFS(Gas_DB2[میزان مصرف],Gas_DB2[کد ماشین آلات],$C14,Gas_DB2[تاریخ],"&lt;="&amp;K$4,Gas_DB2[تاریخ],"&gt;"&amp;J$4)</f>
        <v>18</v>
      </c>
      <c r="L14" s="525">
        <f>SUMIFS(Gas_DB2[میزان مصرف],Gas_DB2[کد ماشین آلات],$C14,Gas_DB2[تاریخ],"&lt;="&amp;L$4,Gas_DB2[تاریخ],"&gt;"&amp;K$4)</f>
        <v>742</v>
      </c>
      <c r="M14" s="525">
        <f>SUMIFS(Gas_DB2[میزان مصرف],Gas_DB2[کد ماشین آلات],$C14,Gas_DB2[تاریخ],"&lt;="&amp;M$4,Gas_DB2[تاریخ],"&gt;"&amp;L$4)</f>
        <v>267</v>
      </c>
    </row>
    <row r="15" spans="2:13" x14ac:dyDescent="0.25">
      <c r="B15" s="2">
        <f t="shared" si="1"/>
        <v>9</v>
      </c>
      <c r="C15" s="524" t="s">
        <v>106</v>
      </c>
      <c r="D15" s="523" t="str">
        <f>VLOOKUP(C15,'Gas-DB'!$X$4:$Z1408,2,FALSE)</f>
        <v>غلطک</v>
      </c>
      <c r="E15" s="523" t="str">
        <f>VLOOKUP(C15,'Gas-DB'!$X$4:$Z1408,3,FALSE)</f>
        <v>شرکتی</v>
      </c>
      <c r="F15" s="525">
        <f>SUMIFS(Gas_DB2[میزان مصرف],Gas_DB2[کد ماشین آلات],$C15,Gas_DB2[تاریخ],"&lt;="&amp;F$4)</f>
        <v>131</v>
      </c>
      <c r="G15" s="525">
        <f>SUMIFS(Gas_DB2[میزان مصرف],Gas_DB2[کد ماشین آلات],$C15,Gas_DB2[تاریخ],"&lt;="&amp;G$4,Gas_DB2[تاریخ],"&gt;"&amp;F$4)</f>
        <v>478</v>
      </c>
      <c r="H15" s="525">
        <f>SUMIFS(Gas_DB2[میزان مصرف],Gas_DB2[کد ماشین آلات],$C15,Gas_DB2[تاریخ],"&lt;="&amp;H$4,Gas_DB2[تاریخ],"&gt;"&amp;G$4)</f>
        <v>195</v>
      </c>
      <c r="I15" s="525">
        <f>SUMIFS(Gas_DB2[میزان مصرف],Gas_DB2[کد ماشین آلات],$C15,Gas_DB2[تاریخ],"&lt;="&amp;I$4,Gas_DB2[تاریخ],"&gt;"&amp;H$4)</f>
        <v>906</v>
      </c>
      <c r="J15" s="525">
        <f>SUMIFS(Gas_DB2[میزان مصرف],Gas_DB2[کد ماشین آلات],$C15,Gas_DB2[تاریخ],"&lt;="&amp;J$4,Gas_DB2[تاریخ],"&gt;"&amp;I$4)</f>
        <v>1155</v>
      </c>
      <c r="K15" s="525">
        <f>SUMIFS(Gas_DB2[میزان مصرف],Gas_DB2[کد ماشین آلات],$C15,Gas_DB2[تاریخ],"&lt;="&amp;K$4,Gas_DB2[تاریخ],"&gt;"&amp;J$4)</f>
        <v>611</v>
      </c>
      <c r="L15" s="525">
        <f>SUMIFS(Gas_DB2[میزان مصرف],Gas_DB2[کد ماشین آلات],$C15,Gas_DB2[تاریخ],"&lt;="&amp;L$4,Gas_DB2[تاریخ],"&gt;"&amp;K$4)</f>
        <v>751</v>
      </c>
      <c r="M15" s="525">
        <f>SUMIFS(Gas_DB2[میزان مصرف],Gas_DB2[کد ماشین آلات],$C15,Gas_DB2[تاریخ],"&lt;="&amp;M$4,Gas_DB2[تاریخ],"&gt;"&amp;L$4)</f>
        <v>799</v>
      </c>
    </row>
    <row r="16" spans="2:13" x14ac:dyDescent="0.25">
      <c r="B16" s="2">
        <f t="shared" si="1"/>
        <v>10</v>
      </c>
      <c r="C16" s="524" t="s">
        <v>540</v>
      </c>
      <c r="D16" s="523" t="str">
        <f>VLOOKUP(C16,'Gas-DB'!$X$4:$Z1409,2,FALSE)</f>
        <v>غلطک</v>
      </c>
      <c r="E16" s="523" t="str">
        <f>VLOOKUP(C16,'Gas-DB'!$X$4:$Z1409,3,FALSE)</f>
        <v>شرکتی</v>
      </c>
      <c r="F16" s="525">
        <f>SUMIFS(Gas_DB2[میزان مصرف],Gas_DB2[کد ماشین آلات],$C16,Gas_DB2[تاریخ],"&lt;="&amp;F$4)</f>
        <v>0</v>
      </c>
      <c r="G16" s="525">
        <f>SUMIFS(Gas_DB2[میزان مصرف],Gas_DB2[کد ماشین آلات],$C16,Gas_DB2[تاریخ],"&lt;="&amp;G$4,Gas_DB2[تاریخ],"&gt;"&amp;F$4)</f>
        <v>0</v>
      </c>
      <c r="H16" s="525">
        <f>SUMIFS(Gas_DB2[میزان مصرف],Gas_DB2[کد ماشین آلات],$C16,Gas_DB2[تاریخ],"&lt;="&amp;H$4,Gas_DB2[تاریخ],"&gt;"&amp;G$4)</f>
        <v>0</v>
      </c>
      <c r="I16" s="525">
        <f>SUMIFS(Gas_DB2[میزان مصرف],Gas_DB2[کد ماشین آلات],$C16,Gas_DB2[تاریخ],"&lt;="&amp;I$4,Gas_DB2[تاریخ],"&gt;"&amp;H$4)</f>
        <v>0</v>
      </c>
      <c r="J16" s="525">
        <f>SUMIFS(Gas_DB2[میزان مصرف],Gas_DB2[کد ماشین آلات],$C16,Gas_DB2[تاریخ],"&lt;="&amp;J$4,Gas_DB2[تاریخ],"&gt;"&amp;I$4)</f>
        <v>0</v>
      </c>
      <c r="K16" s="525">
        <f>SUMIFS(Gas_DB2[میزان مصرف],Gas_DB2[کد ماشین آلات],$C16,Gas_DB2[تاریخ],"&lt;="&amp;K$4,Gas_DB2[تاریخ],"&gt;"&amp;J$4)</f>
        <v>0</v>
      </c>
      <c r="L16" s="525">
        <f>SUMIFS(Gas_DB2[میزان مصرف],Gas_DB2[کد ماشین آلات],$C16,Gas_DB2[تاریخ],"&lt;="&amp;L$4,Gas_DB2[تاریخ],"&gt;"&amp;K$4)</f>
        <v>0</v>
      </c>
      <c r="M16" s="525">
        <f>SUMIFS(Gas_DB2[میزان مصرف],Gas_DB2[کد ماشین آلات],$C16,Gas_DB2[تاریخ],"&lt;="&amp;M$4,Gas_DB2[تاریخ],"&gt;"&amp;L$4)</f>
        <v>0</v>
      </c>
    </row>
    <row r="17" spans="1:13" x14ac:dyDescent="0.25">
      <c r="B17" s="2">
        <f t="shared" si="1"/>
        <v>11</v>
      </c>
      <c r="C17" s="524" t="s">
        <v>539</v>
      </c>
      <c r="D17" s="523" t="str">
        <f>VLOOKUP(C17,'Gas-DB'!$X$4:$Z1410,2,FALSE)</f>
        <v>غلطک</v>
      </c>
      <c r="E17" s="523" t="str">
        <f>VLOOKUP(C17,'Gas-DB'!$X$4:$Z1410,3,FALSE)</f>
        <v>شرکتی</v>
      </c>
      <c r="F17" s="525">
        <f>SUMIFS(Gas_DB2[میزان مصرف],Gas_DB2[کد ماشین آلات],$C17,Gas_DB2[تاریخ],"&lt;="&amp;F$4)</f>
        <v>0</v>
      </c>
      <c r="G17" s="525">
        <f>SUMIFS(Gas_DB2[میزان مصرف],Gas_DB2[کد ماشین آلات],$C17,Gas_DB2[تاریخ],"&lt;="&amp;G$4,Gas_DB2[تاریخ],"&gt;"&amp;F$4)</f>
        <v>0</v>
      </c>
      <c r="H17" s="525">
        <f>SUMIFS(Gas_DB2[میزان مصرف],Gas_DB2[کد ماشین آلات],$C17,Gas_DB2[تاریخ],"&lt;="&amp;H$4,Gas_DB2[تاریخ],"&gt;"&amp;G$4)</f>
        <v>0</v>
      </c>
      <c r="I17" s="525">
        <f>SUMIFS(Gas_DB2[میزان مصرف],Gas_DB2[کد ماشین آلات],$C17,Gas_DB2[تاریخ],"&lt;="&amp;I$4,Gas_DB2[تاریخ],"&gt;"&amp;H$4)</f>
        <v>0</v>
      </c>
      <c r="J17" s="525">
        <f>SUMIFS(Gas_DB2[میزان مصرف],Gas_DB2[کد ماشین آلات],$C17,Gas_DB2[تاریخ],"&lt;="&amp;J$4,Gas_DB2[تاریخ],"&gt;"&amp;I$4)</f>
        <v>0</v>
      </c>
      <c r="K17" s="525">
        <f>SUMIFS(Gas_DB2[میزان مصرف],Gas_DB2[کد ماشین آلات],$C17,Gas_DB2[تاریخ],"&lt;="&amp;K$4,Gas_DB2[تاریخ],"&gt;"&amp;J$4)</f>
        <v>0</v>
      </c>
      <c r="L17" s="525">
        <f>SUMIFS(Gas_DB2[میزان مصرف],Gas_DB2[کد ماشین آلات],$C17,Gas_DB2[تاریخ],"&lt;="&amp;L$4,Gas_DB2[تاریخ],"&gt;"&amp;K$4)</f>
        <v>0</v>
      </c>
      <c r="M17" s="525">
        <f>SUMIFS(Gas_DB2[میزان مصرف],Gas_DB2[کد ماشین آلات],$C17,Gas_DB2[تاریخ],"&lt;="&amp;M$4,Gas_DB2[تاریخ],"&gt;"&amp;L$4)</f>
        <v>270</v>
      </c>
    </row>
    <row r="18" spans="1:13" x14ac:dyDescent="0.25">
      <c r="B18" s="2">
        <f t="shared" si="1"/>
        <v>12</v>
      </c>
      <c r="C18" s="524" t="s">
        <v>562</v>
      </c>
      <c r="D18" s="523" t="str">
        <f>VLOOKUP(C18,'Gas-DB'!$X$4:$Z1411,2,FALSE)</f>
        <v>غلطک</v>
      </c>
      <c r="E18" s="523" t="str">
        <f>VLOOKUP(C18,'Gas-DB'!$X$4:$Z1411,3,FALSE)</f>
        <v>شرکتی</v>
      </c>
      <c r="F18" s="525">
        <f>SUMIFS(Gas_DB2[میزان مصرف],Gas_DB2[کد ماشین آلات],$C18,Gas_DB2[تاریخ],"&lt;="&amp;F$4)</f>
        <v>0</v>
      </c>
      <c r="G18" s="525">
        <f>SUMIFS(Gas_DB2[میزان مصرف],Gas_DB2[کد ماشین آلات],$C18,Gas_DB2[تاریخ],"&lt;="&amp;G$4,Gas_DB2[تاریخ],"&gt;"&amp;F$4)</f>
        <v>0</v>
      </c>
      <c r="H18" s="525">
        <f>SUMIFS(Gas_DB2[میزان مصرف],Gas_DB2[کد ماشین آلات],$C18,Gas_DB2[تاریخ],"&lt;="&amp;H$4,Gas_DB2[تاریخ],"&gt;"&amp;G$4)</f>
        <v>0</v>
      </c>
      <c r="I18" s="525">
        <f>SUMIFS(Gas_DB2[میزان مصرف],Gas_DB2[کد ماشین آلات],$C18,Gas_DB2[تاریخ],"&lt;="&amp;I$4,Gas_DB2[تاریخ],"&gt;"&amp;H$4)</f>
        <v>0</v>
      </c>
      <c r="J18" s="525">
        <f>SUMIFS(Gas_DB2[میزان مصرف],Gas_DB2[کد ماشین آلات],$C18,Gas_DB2[تاریخ],"&lt;="&amp;J$4,Gas_DB2[تاریخ],"&gt;"&amp;I$4)</f>
        <v>0</v>
      </c>
      <c r="K18" s="525">
        <f>SUMIFS(Gas_DB2[میزان مصرف],Gas_DB2[کد ماشین آلات],$C18,Gas_DB2[تاریخ],"&lt;="&amp;K$4,Gas_DB2[تاریخ],"&gt;"&amp;J$4)</f>
        <v>0</v>
      </c>
      <c r="L18" s="525">
        <f>SUMIFS(Gas_DB2[میزان مصرف],Gas_DB2[کد ماشین آلات],$C18,Gas_DB2[تاریخ],"&lt;="&amp;L$4,Gas_DB2[تاریخ],"&gt;"&amp;K$4)</f>
        <v>0</v>
      </c>
      <c r="M18" s="525">
        <f>SUMIFS(Gas_DB2[میزان مصرف],Gas_DB2[کد ماشین آلات],$C18,Gas_DB2[تاریخ],"&lt;="&amp;M$4,Gas_DB2[تاریخ],"&gt;"&amp;L$4)</f>
        <v>133</v>
      </c>
    </row>
    <row r="19" spans="1:13" x14ac:dyDescent="0.25">
      <c r="B19" s="2">
        <f t="shared" si="1"/>
        <v>13</v>
      </c>
      <c r="C19" s="524" t="s">
        <v>278</v>
      </c>
      <c r="D19" s="523" t="str">
        <f>VLOOKUP(C19,'Gas-DB'!$X$4:$Z1412,2,FALSE)</f>
        <v>غلطک</v>
      </c>
      <c r="E19" s="523" t="str">
        <f>VLOOKUP(C19,'Gas-DB'!$X$4:$Z1412,3,FALSE)</f>
        <v>شرکتی</v>
      </c>
      <c r="F19" s="525">
        <f>SUMIFS(Gas_DB2[میزان مصرف],Gas_DB2[کد ماشین آلات],$C19,Gas_DB2[تاریخ],"&lt;="&amp;F$4)</f>
        <v>0</v>
      </c>
      <c r="G19" s="525">
        <f>SUMIFS(Gas_DB2[میزان مصرف],Gas_DB2[کد ماشین آلات],$C19,Gas_DB2[تاریخ],"&lt;="&amp;G$4,Gas_DB2[تاریخ],"&gt;"&amp;F$4)</f>
        <v>0</v>
      </c>
      <c r="H19" s="525">
        <f>SUMIFS(Gas_DB2[میزان مصرف],Gas_DB2[کد ماشین آلات],$C19,Gas_DB2[تاریخ],"&lt;="&amp;H$4,Gas_DB2[تاریخ],"&gt;"&amp;G$4)</f>
        <v>0</v>
      </c>
      <c r="I19" s="525">
        <f>SUMIFS(Gas_DB2[میزان مصرف],Gas_DB2[کد ماشین آلات],$C19,Gas_DB2[تاریخ],"&lt;="&amp;I$4,Gas_DB2[تاریخ],"&gt;"&amp;H$4)</f>
        <v>0</v>
      </c>
      <c r="J19" s="525">
        <f>SUMIFS(Gas_DB2[میزان مصرف],Gas_DB2[کد ماشین آلات],$C19,Gas_DB2[تاریخ],"&lt;="&amp;J$4,Gas_DB2[تاریخ],"&gt;"&amp;I$4)</f>
        <v>855</v>
      </c>
      <c r="K19" s="525">
        <f>SUMIFS(Gas_DB2[میزان مصرف],Gas_DB2[کد ماشین آلات],$C19,Gas_DB2[تاریخ],"&lt;="&amp;K$4,Gas_DB2[تاریخ],"&gt;"&amp;J$4)</f>
        <v>1350</v>
      </c>
      <c r="L19" s="525">
        <f>SUMIFS(Gas_DB2[میزان مصرف],Gas_DB2[کد ماشین آلات],$C19,Gas_DB2[تاریخ],"&lt;="&amp;L$4,Gas_DB2[تاریخ],"&gt;"&amp;K$4)</f>
        <v>925</v>
      </c>
      <c r="M19" s="525">
        <f>SUMIFS(Gas_DB2[میزان مصرف],Gas_DB2[کد ماشین آلات],$C19,Gas_DB2[تاریخ],"&lt;="&amp;M$4,Gas_DB2[تاریخ],"&gt;"&amp;L$4)</f>
        <v>891</v>
      </c>
    </row>
    <row r="20" spans="1:13" x14ac:dyDescent="0.25">
      <c r="B20" s="2">
        <f t="shared" si="1"/>
        <v>14</v>
      </c>
      <c r="C20" s="524" t="s">
        <v>372</v>
      </c>
      <c r="D20" s="523" t="str">
        <f>VLOOKUP(C20,'Gas-DB'!$X$4:$Z1413,2,FALSE)</f>
        <v>غلطک</v>
      </c>
      <c r="E20" s="523" t="str">
        <f>VLOOKUP(C20,'Gas-DB'!$X$4:$Z1413,3,FALSE)</f>
        <v>شرکتی</v>
      </c>
      <c r="F20" s="525">
        <f>SUMIFS(Gas_DB2[میزان مصرف],Gas_DB2[کد ماشین آلات],$C20,Gas_DB2[تاریخ],"&lt;="&amp;F$4)</f>
        <v>0</v>
      </c>
      <c r="G20" s="525">
        <f>SUMIFS(Gas_DB2[میزان مصرف],Gas_DB2[کد ماشین آلات],$C20,Gas_DB2[تاریخ],"&lt;="&amp;G$4,Gas_DB2[تاریخ],"&gt;"&amp;F$4)</f>
        <v>0</v>
      </c>
      <c r="H20" s="525">
        <f>SUMIFS(Gas_DB2[میزان مصرف],Gas_DB2[کد ماشین آلات],$C20,Gas_DB2[تاریخ],"&lt;="&amp;H$4,Gas_DB2[تاریخ],"&gt;"&amp;G$4)</f>
        <v>0</v>
      </c>
      <c r="I20" s="525">
        <f>SUMIFS(Gas_DB2[میزان مصرف],Gas_DB2[کد ماشین آلات],$C20,Gas_DB2[تاریخ],"&lt;="&amp;I$4,Gas_DB2[تاریخ],"&gt;"&amp;H$4)</f>
        <v>0</v>
      </c>
      <c r="J20" s="525">
        <f>SUMIFS(Gas_DB2[میزان مصرف],Gas_DB2[کد ماشین آلات],$C20,Gas_DB2[تاریخ],"&lt;="&amp;J$4,Gas_DB2[تاریخ],"&gt;"&amp;I$4)</f>
        <v>0</v>
      </c>
      <c r="K20" s="525">
        <f>SUMIFS(Gas_DB2[میزان مصرف],Gas_DB2[کد ماشین آلات],$C20,Gas_DB2[تاریخ],"&lt;="&amp;K$4,Gas_DB2[تاریخ],"&gt;"&amp;J$4)</f>
        <v>811</v>
      </c>
      <c r="L20" s="525">
        <f>SUMIFS(Gas_DB2[میزان مصرف],Gas_DB2[کد ماشین آلات],$C20,Gas_DB2[تاریخ],"&lt;="&amp;L$4,Gas_DB2[تاریخ],"&gt;"&amp;K$4)</f>
        <v>654</v>
      </c>
      <c r="M20" s="525">
        <f>SUMIFS(Gas_DB2[میزان مصرف],Gas_DB2[کد ماشین آلات],$C20,Gas_DB2[تاریخ],"&lt;="&amp;M$4,Gas_DB2[تاریخ],"&gt;"&amp;L$4)</f>
        <v>212</v>
      </c>
    </row>
    <row r="21" spans="1:13" x14ac:dyDescent="0.25">
      <c r="B21" s="2">
        <f t="shared" si="1"/>
        <v>15</v>
      </c>
      <c r="C21" s="524" t="s">
        <v>373</v>
      </c>
      <c r="D21" s="523" t="str">
        <f>VLOOKUP(C21,'Gas-DB'!$X$4:$Z1414,2,FALSE)</f>
        <v>غلطک</v>
      </c>
      <c r="E21" s="523" t="str">
        <f>VLOOKUP(C21,'Gas-DB'!$X$4:$Z1414,3,FALSE)</f>
        <v>شرکتی</v>
      </c>
      <c r="F21" s="525">
        <f>SUMIFS(Gas_DB2[میزان مصرف],Gas_DB2[کد ماشین آلات],$C21,Gas_DB2[تاریخ],"&lt;="&amp;F$4)</f>
        <v>0</v>
      </c>
      <c r="G21" s="525">
        <f>SUMIFS(Gas_DB2[میزان مصرف],Gas_DB2[کد ماشین آلات],$C21,Gas_DB2[تاریخ],"&lt;="&amp;G$4,Gas_DB2[تاریخ],"&gt;"&amp;F$4)</f>
        <v>0</v>
      </c>
      <c r="H21" s="525">
        <f>SUMIFS(Gas_DB2[میزان مصرف],Gas_DB2[کد ماشین آلات],$C21,Gas_DB2[تاریخ],"&lt;="&amp;H$4,Gas_DB2[تاریخ],"&gt;"&amp;G$4)</f>
        <v>0</v>
      </c>
      <c r="I21" s="525">
        <f>SUMIFS(Gas_DB2[میزان مصرف],Gas_DB2[کد ماشین آلات],$C21,Gas_DB2[تاریخ],"&lt;="&amp;I$4,Gas_DB2[تاریخ],"&gt;"&amp;H$4)</f>
        <v>0</v>
      </c>
      <c r="J21" s="525">
        <f>SUMIFS(Gas_DB2[میزان مصرف],Gas_DB2[کد ماشین آلات],$C21,Gas_DB2[تاریخ],"&lt;="&amp;J$4,Gas_DB2[تاریخ],"&gt;"&amp;I$4)</f>
        <v>0</v>
      </c>
      <c r="K21" s="525">
        <f>SUMIFS(Gas_DB2[میزان مصرف],Gas_DB2[کد ماشین آلات],$C21,Gas_DB2[تاریخ],"&lt;="&amp;K$4,Gas_DB2[تاریخ],"&gt;"&amp;J$4)</f>
        <v>1107</v>
      </c>
      <c r="L21" s="525">
        <f>SUMIFS(Gas_DB2[میزان مصرف],Gas_DB2[کد ماشین آلات],$C21,Gas_DB2[تاریخ],"&lt;="&amp;L$4,Gas_DB2[تاریخ],"&gt;"&amp;K$4)</f>
        <v>1160</v>
      </c>
      <c r="M21" s="525">
        <f>SUMIFS(Gas_DB2[میزان مصرف],Gas_DB2[کد ماشین آلات],$C21,Gas_DB2[تاریخ],"&lt;="&amp;M$4,Gas_DB2[تاریخ],"&gt;"&amp;L$4)</f>
        <v>653</v>
      </c>
    </row>
    <row r="22" spans="1:13" x14ac:dyDescent="0.25">
      <c r="B22" s="2">
        <f t="shared" si="1"/>
        <v>16</v>
      </c>
      <c r="C22" s="524" t="s">
        <v>116</v>
      </c>
      <c r="D22" s="523" t="str">
        <f>VLOOKUP(C22,'Gas-DB'!$X$4:$Z1416,2,FALSE)</f>
        <v>کامیون کمپرسی جفت</v>
      </c>
      <c r="E22" s="523" t="str">
        <f>VLOOKUP(C22,'Gas-DB'!$X$4:$Z1416,3,FALSE)</f>
        <v>شرکتی</v>
      </c>
      <c r="F22" s="525">
        <f>SUMIFS(Gas_DB2[میزان مصرف],Gas_DB2[کد ماشین آلات],$C22,Gas_DB2[تاریخ],"&lt;="&amp;F$4)</f>
        <v>290</v>
      </c>
      <c r="G22" s="525">
        <f>SUMIFS(Gas_DB2[میزان مصرف],Gas_DB2[کد ماشین آلات],$C22,Gas_DB2[تاریخ],"&lt;="&amp;G$4,Gas_DB2[تاریخ],"&gt;"&amp;F$4)</f>
        <v>643</v>
      </c>
      <c r="H22" s="525">
        <f>SUMIFS(Gas_DB2[میزان مصرف],Gas_DB2[کد ماشین آلات],$C22,Gas_DB2[تاریخ],"&lt;="&amp;H$4,Gas_DB2[تاریخ],"&gt;"&amp;G$4)</f>
        <v>1287</v>
      </c>
      <c r="I22" s="525">
        <f>SUMIFS(Gas_DB2[میزان مصرف],Gas_DB2[کد ماشین آلات],$C22,Gas_DB2[تاریخ],"&lt;="&amp;I$4,Gas_DB2[تاریخ],"&gt;"&amp;H$4)</f>
        <v>1143</v>
      </c>
      <c r="J22" s="525">
        <f>SUMIFS(Gas_DB2[میزان مصرف],Gas_DB2[کد ماشین آلات],$C22,Gas_DB2[تاریخ],"&lt;="&amp;J$4,Gas_DB2[تاریخ],"&gt;"&amp;I$4)</f>
        <v>624</v>
      </c>
      <c r="K22" s="525">
        <f>SUMIFS(Gas_DB2[میزان مصرف],Gas_DB2[کد ماشین آلات],$C22,Gas_DB2[تاریخ],"&lt;="&amp;K$4,Gas_DB2[تاریخ],"&gt;"&amp;J$4)</f>
        <v>808</v>
      </c>
      <c r="L22" s="525">
        <f>SUMIFS(Gas_DB2[میزان مصرف],Gas_DB2[کد ماشین آلات],$C22,Gas_DB2[تاریخ],"&lt;="&amp;L$4,Gas_DB2[تاریخ],"&gt;"&amp;K$4)</f>
        <v>1399</v>
      </c>
      <c r="M22" s="525">
        <f>SUMIFS(Gas_DB2[میزان مصرف],Gas_DB2[کد ماشین آلات],$C22,Gas_DB2[تاریخ],"&lt;="&amp;M$4,Gas_DB2[تاریخ],"&gt;"&amp;L$4)</f>
        <v>1203</v>
      </c>
    </row>
    <row r="23" spans="1:13" x14ac:dyDescent="0.25">
      <c r="B23" s="2">
        <f t="shared" si="1"/>
        <v>17</v>
      </c>
      <c r="C23" s="524" t="s">
        <v>91</v>
      </c>
      <c r="D23" s="523" t="str">
        <f>VLOOKUP(C23,'Gas-DB'!$X$4:$Z1417,2,FALSE)</f>
        <v>کامیون کمپرسی جفت</v>
      </c>
      <c r="E23" s="523" t="str">
        <f>VLOOKUP(C23,'Gas-DB'!$X$4:$Z1417,3,FALSE)</f>
        <v>شرکتی</v>
      </c>
      <c r="F23" s="525">
        <f>SUMIFS(Gas_DB2[میزان مصرف],Gas_DB2[کد ماشین آلات],$C23,Gas_DB2[تاریخ],"&lt;="&amp;F$4)</f>
        <v>608</v>
      </c>
      <c r="G23" s="525">
        <f>SUMIFS(Gas_DB2[میزان مصرف],Gas_DB2[کد ماشین آلات],$C23,Gas_DB2[تاریخ],"&lt;="&amp;G$4,Gas_DB2[تاریخ],"&gt;"&amp;F$4)</f>
        <v>576</v>
      </c>
      <c r="H23" s="525">
        <f>SUMIFS(Gas_DB2[میزان مصرف],Gas_DB2[کد ماشین آلات],$C23,Gas_DB2[تاریخ],"&lt;="&amp;H$4,Gas_DB2[تاریخ],"&gt;"&amp;G$4)</f>
        <v>1020</v>
      </c>
      <c r="I23" s="525">
        <f>SUMIFS(Gas_DB2[میزان مصرف],Gas_DB2[کد ماشین آلات],$C23,Gas_DB2[تاریخ],"&lt;="&amp;I$4,Gas_DB2[تاریخ],"&gt;"&amp;H$4)</f>
        <v>1226</v>
      </c>
      <c r="J23" s="525">
        <f>SUMIFS(Gas_DB2[میزان مصرف],Gas_DB2[کد ماشین آلات],$C23,Gas_DB2[تاریخ],"&lt;="&amp;J$4,Gas_DB2[تاریخ],"&gt;"&amp;I$4)</f>
        <v>872</v>
      </c>
      <c r="K23" s="525">
        <f>SUMIFS(Gas_DB2[میزان مصرف],Gas_DB2[کد ماشین آلات],$C23,Gas_DB2[تاریخ],"&lt;="&amp;K$4,Gas_DB2[تاریخ],"&gt;"&amp;J$4)</f>
        <v>1281</v>
      </c>
      <c r="L23" s="525">
        <f>SUMIFS(Gas_DB2[میزان مصرف],Gas_DB2[کد ماشین آلات],$C23,Gas_DB2[تاریخ],"&lt;="&amp;L$4,Gas_DB2[تاریخ],"&gt;"&amp;K$4)</f>
        <v>1239</v>
      </c>
      <c r="M23" s="525">
        <f>SUMIFS(Gas_DB2[میزان مصرف],Gas_DB2[کد ماشین آلات],$C23,Gas_DB2[تاریخ],"&lt;="&amp;M$4,Gas_DB2[تاریخ],"&gt;"&amp;L$4)</f>
        <v>817</v>
      </c>
    </row>
    <row r="24" spans="1:13" x14ac:dyDescent="0.25">
      <c r="B24" s="2">
        <f t="shared" si="1"/>
        <v>18</v>
      </c>
      <c r="C24" s="524" t="s">
        <v>94</v>
      </c>
      <c r="D24" s="523" t="str">
        <f>VLOOKUP(C24,'Gas-DB'!$X$4:$Z1418,2,FALSE)</f>
        <v>کامیون کمپرسی جفت</v>
      </c>
      <c r="E24" s="523" t="str">
        <f>VLOOKUP(C24,'Gas-DB'!$X$4:$Z1418,3,FALSE)</f>
        <v>شرکتی</v>
      </c>
      <c r="F24" s="525">
        <f>SUMIFS(Gas_DB2[میزان مصرف],Gas_DB2[کد ماشین آلات],$C24,Gas_DB2[تاریخ],"&lt;="&amp;F$4)</f>
        <v>435</v>
      </c>
      <c r="G24" s="525">
        <f>SUMIFS(Gas_DB2[میزان مصرف],Gas_DB2[کد ماشین آلات],$C24,Gas_DB2[تاریخ],"&lt;="&amp;G$4,Gas_DB2[تاریخ],"&gt;"&amp;F$4)</f>
        <v>805</v>
      </c>
      <c r="H24" s="525">
        <f>SUMIFS(Gas_DB2[میزان مصرف],Gas_DB2[کد ماشین آلات],$C24,Gas_DB2[تاریخ],"&lt;="&amp;H$4,Gas_DB2[تاریخ],"&gt;"&amp;G$4)</f>
        <v>1371</v>
      </c>
      <c r="I24" s="525">
        <f>SUMIFS(Gas_DB2[میزان مصرف],Gas_DB2[کد ماشین آلات],$C24,Gas_DB2[تاریخ],"&lt;="&amp;I$4,Gas_DB2[تاریخ],"&gt;"&amp;H$4)</f>
        <v>191</v>
      </c>
      <c r="J24" s="525">
        <f>SUMIFS(Gas_DB2[میزان مصرف],Gas_DB2[کد ماشین آلات],$C24,Gas_DB2[تاریخ],"&lt;="&amp;J$4,Gas_DB2[تاریخ],"&gt;"&amp;I$4)</f>
        <v>1288</v>
      </c>
      <c r="K24" s="525">
        <f>SUMIFS(Gas_DB2[میزان مصرف],Gas_DB2[کد ماشین آلات],$C24,Gas_DB2[تاریخ],"&lt;="&amp;K$4,Gas_DB2[تاریخ],"&gt;"&amp;J$4)</f>
        <v>1195</v>
      </c>
      <c r="L24" s="525">
        <f>SUMIFS(Gas_DB2[میزان مصرف],Gas_DB2[کد ماشین آلات],$C24,Gas_DB2[تاریخ],"&lt;="&amp;L$4,Gas_DB2[تاریخ],"&gt;"&amp;K$4)</f>
        <v>1081</v>
      </c>
      <c r="M24" s="525">
        <f>SUMIFS(Gas_DB2[میزان مصرف],Gas_DB2[کد ماشین آلات],$C24,Gas_DB2[تاریخ],"&lt;="&amp;M$4,Gas_DB2[تاریخ],"&gt;"&amp;L$4)</f>
        <v>1481</v>
      </c>
    </row>
    <row r="25" spans="1:13" x14ac:dyDescent="0.25">
      <c r="B25" s="2">
        <f t="shared" si="1"/>
        <v>19</v>
      </c>
      <c r="C25" s="524" t="s">
        <v>113</v>
      </c>
      <c r="D25" s="523" t="str">
        <f>VLOOKUP(C25,'Gas-DB'!$X$4:$Z1419,2,FALSE)</f>
        <v>تانکر سوخت بنز</v>
      </c>
      <c r="E25" s="523" t="str">
        <f>VLOOKUP(C25,'Gas-DB'!$X$4:$Z1419,3,FALSE)</f>
        <v>شرکتی</v>
      </c>
      <c r="F25" s="525">
        <f>SUMIFS(Gas_DB2[میزان مصرف],Gas_DB2[کد ماشین آلات],$C25,Gas_DB2[تاریخ],"&lt;="&amp;F$4)</f>
        <v>235</v>
      </c>
      <c r="G25" s="525">
        <f>SUMIFS(Gas_DB2[میزان مصرف],Gas_DB2[کد ماشین آلات],$C25,Gas_DB2[تاریخ],"&lt;="&amp;G$4,Gas_DB2[تاریخ],"&gt;"&amp;F$4)</f>
        <v>100</v>
      </c>
      <c r="H25" s="525">
        <f>SUMIFS(Gas_DB2[میزان مصرف],Gas_DB2[کد ماشین آلات],$C25,Gas_DB2[تاریخ],"&lt;="&amp;H$4,Gas_DB2[تاریخ],"&gt;"&amp;G$4)</f>
        <v>307</v>
      </c>
      <c r="I25" s="525">
        <f>SUMIFS(Gas_DB2[میزان مصرف],Gas_DB2[کد ماشین آلات],$C25,Gas_DB2[تاریخ],"&lt;="&amp;I$4,Gas_DB2[تاریخ],"&gt;"&amp;H$4)</f>
        <v>465</v>
      </c>
      <c r="J25" s="525">
        <f>SUMIFS(Gas_DB2[میزان مصرف],Gas_DB2[کد ماشین آلات],$C25,Gas_DB2[تاریخ],"&lt;="&amp;J$4,Gas_DB2[تاریخ],"&gt;"&amp;I$4)</f>
        <v>915</v>
      </c>
      <c r="K25" s="525">
        <f>SUMIFS(Gas_DB2[میزان مصرف],Gas_DB2[کد ماشین آلات],$C25,Gas_DB2[تاریخ],"&lt;="&amp;K$4,Gas_DB2[تاریخ],"&gt;"&amp;J$4)</f>
        <v>851</v>
      </c>
      <c r="L25" s="525">
        <f>SUMIFS(Gas_DB2[میزان مصرف],Gas_DB2[کد ماشین آلات],$C25,Gas_DB2[تاریخ],"&lt;="&amp;L$4,Gas_DB2[تاریخ],"&gt;"&amp;K$4)</f>
        <v>679</v>
      </c>
      <c r="M25" s="525">
        <f>SUMIFS(Gas_DB2[میزان مصرف],Gas_DB2[کد ماشین آلات],$C25,Gas_DB2[تاریخ],"&lt;="&amp;M$4,Gas_DB2[تاریخ],"&gt;"&amp;L$4)</f>
        <v>748</v>
      </c>
    </row>
    <row r="26" spans="1:13" x14ac:dyDescent="0.25">
      <c r="B26" s="2">
        <f t="shared" si="1"/>
        <v>20</v>
      </c>
      <c r="C26" s="524" t="s">
        <v>128</v>
      </c>
      <c r="D26" s="523" t="str">
        <f>VLOOKUP(C26,'Gas-DB'!$X$4:$Z1420,2,FALSE)</f>
        <v>تانکر ابپاش بنز</v>
      </c>
      <c r="E26" s="523" t="str">
        <f>VLOOKUP(C26,'Gas-DB'!$X$4:$Z1420,3,FALSE)</f>
        <v>شرکتی</v>
      </c>
      <c r="F26" s="525">
        <f>SUMIFS(Gas_DB2[میزان مصرف],Gas_DB2[کد ماشین آلات],$C26,Gas_DB2[تاریخ],"&lt;="&amp;F$4)</f>
        <v>0</v>
      </c>
      <c r="G26" s="525">
        <f>SUMIFS(Gas_DB2[میزان مصرف],Gas_DB2[کد ماشین آلات],$C26,Gas_DB2[تاریخ],"&lt;="&amp;G$4,Gas_DB2[تاریخ],"&gt;"&amp;F$4)</f>
        <v>0</v>
      </c>
      <c r="H26" s="525">
        <f>SUMIFS(Gas_DB2[میزان مصرف],Gas_DB2[کد ماشین آلات],$C26,Gas_DB2[تاریخ],"&lt;="&amp;H$4,Gas_DB2[تاریخ],"&gt;"&amp;G$4)</f>
        <v>0</v>
      </c>
      <c r="I26" s="525">
        <f>SUMIFS(Gas_DB2[میزان مصرف],Gas_DB2[کد ماشین آلات],$C26,Gas_DB2[تاریخ],"&lt;="&amp;I$4,Gas_DB2[تاریخ],"&gt;"&amp;H$4)</f>
        <v>721</v>
      </c>
      <c r="J26" s="525">
        <f>SUMIFS(Gas_DB2[میزان مصرف],Gas_DB2[کد ماشین آلات],$C26,Gas_DB2[تاریخ],"&lt;="&amp;J$4,Gas_DB2[تاریخ],"&gt;"&amp;I$4)</f>
        <v>1299</v>
      </c>
      <c r="K26" s="525">
        <f>SUMIFS(Gas_DB2[میزان مصرف],Gas_DB2[کد ماشین آلات],$C26,Gas_DB2[تاریخ],"&lt;="&amp;K$4,Gas_DB2[تاریخ],"&gt;"&amp;J$4)</f>
        <v>1270</v>
      </c>
      <c r="L26" s="525">
        <f>SUMIFS(Gas_DB2[میزان مصرف],Gas_DB2[کد ماشین آلات],$C26,Gas_DB2[تاریخ],"&lt;="&amp;L$4,Gas_DB2[تاریخ],"&gt;"&amp;K$4)</f>
        <v>1091</v>
      </c>
      <c r="M26" s="525">
        <f>SUMIFS(Gas_DB2[میزان مصرف],Gas_DB2[کد ماشین آلات],$C26,Gas_DB2[تاریخ],"&lt;="&amp;M$4,Gas_DB2[تاریخ],"&gt;"&amp;L$4)</f>
        <v>931</v>
      </c>
    </row>
    <row r="27" spans="1:13" x14ac:dyDescent="0.25">
      <c r="B27" s="2">
        <f t="shared" si="1"/>
        <v>21</v>
      </c>
      <c r="C27" s="524" t="s">
        <v>96</v>
      </c>
      <c r="D27" s="523" t="str">
        <f>VLOOKUP(C27,'Gas-DB'!$X$4:$Z1421,2,FALSE)</f>
        <v>تانکر ابپاش بنز</v>
      </c>
      <c r="E27" s="523" t="str">
        <f>VLOOKUP(C27,'Gas-DB'!$X$4:$Z1421,3,FALSE)</f>
        <v>شرکتی</v>
      </c>
      <c r="F27" s="525">
        <f>SUMIFS(Gas_DB2[میزان مصرف],Gas_DB2[کد ماشین آلات],$C27,Gas_DB2[تاریخ],"&lt;="&amp;F$4)</f>
        <v>179</v>
      </c>
      <c r="G27" s="525">
        <f>SUMIFS(Gas_DB2[میزان مصرف],Gas_DB2[کد ماشین آلات],$C27,Gas_DB2[تاریخ],"&lt;="&amp;G$4,Gas_DB2[تاریخ],"&gt;"&amp;F$4)</f>
        <v>103</v>
      </c>
      <c r="H27" s="525">
        <f>SUMIFS(Gas_DB2[میزان مصرف],Gas_DB2[کد ماشین آلات],$C27,Gas_DB2[تاریخ],"&lt;="&amp;H$4,Gas_DB2[تاریخ],"&gt;"&amp;G$4)</f>
        <v>920</v>
      </c>
      <c r="I27" s="525">
        <f>SUMIFS(Gas_DB2[میزان مصرف],Gas_DB2[کد ماشین آلات],$C27,Gas_DB2[تاریخ],"&lt;="&amp;I$4,Gas_DB2[تاریخ],"&gt;"&amp;H$4)</f>
        <v>911</v>
      </c>
      <c r="J27" s="525">
        <f>SUMIFS(Gas_DB2[میزان مصرف],Gas_DB2[کد ماشین آلات],$C27,Gas_DB2[تاریخ],"&lt;="&amp;J$4,Gas_DB2[تاریخ],"&gt;"&amp;I$4)</f>
        <v>1040</v>
      </c>
      <c r="K27" s="525">
        <f>SUMIFS(Gas_DB2[میزان مصرف],Gas_DB2[کد ماشین آلات],$C27,Gas_DB2[تاریخ],"&lt;="&amp;K$4,Gas_DB2[تاریخ],"&gt;"&amp;J$4)</f>
        <v>1477</v>
      </c>
      <c r="L27" s="525">
        <f>SUMIFS(Gas_DB2[میزان مصرف],Gas_DB2[کد ماشین آلات],$C27,Gas_DB2[تاریخ],"&lt;="&amp;L$4,Gas_DB2[تاریخ],"&gt;"&amp;K$4)</f>
        <v>1586</v>
      </c>
      <c r="M27" s="525">
        <f>SUMIFS(Gas_DB2[میزان مصرف],Gas_DB2[کد ماشین آلات],$C27,Gas_DB2[تاریخ],"&lt;="&amp;M$4,Gas_DB2[تاریخ],"&gt;"&amp;L$4)</f>
        <v>1217</v>
      </c>
    </row>
    <row r="28" spans="1:13" x14ac:dyDescent="0.25">
      <c r="B28" s="2">
        <f t="shared" si="1"/>
        <v>22</v>
      </c>
      <c r="C28" s="524" t="s">
        <v>119</v>
      </c>
      <c r="D28" s="523" t="str">
        <f>VLOOKUP(C28,'Gas-DB'!$X$4:$Z1422,2,FALSE)</f>
        <v>میکسراتکو</v>
      </c>
      <c r="E28" s="523" t="str">
        <f>VLOOKUP(C28,'Gas-DB'!$X$4:$Z1422,3,FALSE)</f>
        <v>شرکتی</v>
      </c>
      <c r="F28" s="525">
        <f>SUMIFS(Gas_DB2[میزان مصرف],Gas_DB2[کد ماشین آلات],$C28,Gas_DB2[تاریخ],"&lt;="&amp;F$4)</f>
        <v>186</v>
      </c>
      <c r="G28" s="525">
        <f>SUMIFS(Gas_DB2[میزان مصرف],Gas_DB2[کد ماشین آلات],$C28,Gas_DB2[تاریخ],"&lt;="&amp;G$4,Gas_DB2[تاریخ],"&gt;"&amp;F$4)</f>
        <v>0</v>
      </c>
      <c r="H28" s="525">
        <f>SUMIFS(Gas_DB2[میزان مصرف],Gas_DB2[کد ماشین آلات],$C28,Gas_DB2[تاریخ],"&lt;="&amp;H$4,Gas_DB2[تاریخ],"&gt;"&amp;G$4)</f>
        <v>96</v>
      </c>
      <c r="I28" s="525">
        <f>SUMIFS(Gas_DB2[میزان مصرف],Gas_DB2[کد ماشین آلات],$C28,Gas_DB2[تاریخ],"&lt;="&amp;I$4,Gas_DB2[تاریخ],"&gt;"&amp;H$4)</f>
        <v>0</v>
      </c>
      <c r="J28" s="525">
        <f>SUMIFS(Gas_DB2[میزان مصرف],Gas_DB2[کد ماشین آلات],$C28,Gas_DB2[تاریخ],"&lt;="&amp;J$4,Gas_DB2[تاریخ],"&gt;"&amp;I$4)</f>
        <v>354</v>
      </c>
      <c r="K28" s="525">
        <f>SUMIFS(Gas_DB2[میزان مصرف],Gas_DB2[کد ماشین آلات],$C28,Gas_DB2[تاریخ],"&lt;="&amp;K$4,Gas_DB2[تاریخ],"&gt;"&amp;J$4)</f>
        <v>1355</v>
      </c>
      <c r="L28" s="525">
        <f>SUMIFS(Gas_DB2[میزان مصرف],Gas_DB2[کد ماشین آلات],$C28,Gas_DB2[تاریخ],"&lt;="&amp;L$4,Gas_DB2[تاریخ],"&gt;"&amp;K$4)</f>
        <v>1531</v>
      </c>
      <c r="M28" s="525">
        <f>SUMIFS(Gas_DB2[میزان مصرف],Gas_DB2[کد ماشین آلات],$C28,Gas_DB2[تاریخ],"&lt;="&amp;M$4,Gas_DB2[تاریخ],"&gt;"&amp;L$4)</f>
        <v>1049</v>
      </c>
    </row>
    <row r="29" spans="1:13" x14ac:dyDescent="0.25">
      <c r="B29" s="2">
        <f t="shared" si="1"/>
        <v>23</v>
      </c>
      <c r="C29" s="524" t="s">
        <v>349</v>
      </c>
      <c r="D29" s="523" t="str">
        <f>VLOOKUP(C29,'Gas-DB'!$X$4:$Z1423,2,FALSE)</f>
        <v>میکسر اتکو</v>
      </c>
      <c r="E29" s="523" t="str">
        <f>VLOOKUP(C29,'Gas-DB'!$X$4:$Z1423,3,FALSE)</f>
        <v>شرکتی</v>
      </c>
      <c r="F29" s="525">
        <f>SUMIFS(Gas_DB2[میزان مصرف],Gas_DB2[کد ماشین آلات],$C29,Gas_DB2[تاریخ],"&lt;="&amp;F$4)</f>
        <v>0</v>
      </c>
      <c r="G29" s="525">
        <f>SUMIFS(Gas_DB2[میزان مصرف],Gas_DB2[کد ماشین آلات],$C29,Gas_DB2[تاریخ],"&lt;="&amp;G$4,Gas_DB2[تاریخ],"&gt;"&amp;F$4)</f>
        <v>0</v>
      </c>
      <c r="H29" s="525">
        <f>SUMIFS(Gas_DB2[میزان مصرف],Gas_DB2[کد ماشین آلات],$C29,Gas_DB2[تاریخ],"&lt;="&amp;H$4,Gas_DB2[تاریخ],"&gt;"&amp;G$4)</f>
        <v>0</v>
      </c>
      <c r="I29" s="525">
        <f>SUMIFS(Gas_DB2[میزان مصرف],Gas_DB2[کد ماشین آلات],$C29,Gas_DB2[تاریخ],"&lt;="&amp;I$4,Gas_DB2[تاریخ],"&gt;"&amp;H$4)</f>
        <v>0</v>
      </c>
      <c r="J29" s="525">
        <f>SUMIFS(Gas_DB2[میزان مصرف],Gas_DB2[کد ماشین آلات],$C29,Gas_DB2[تاریخ],"&lt;="&amp;J$4,Gas_DB2[تاریخ],"&gt;"&amp;I$4)</f>
        <v>168</v>
      </c>
      <c r="K29" s="525">
        <f>SUMIFS(Gas_DB2[میزان مصرف],Gas_DB2[کد ماشین آلات],$C29,Gas_DB2[تاریخ],"&lt;="&amp;K$4,Gas_DB2[تاریخ],"&gt;"&amp;J$4)</f>
        <v>1226</v>
      </c>
      <c r="L29" s="525">
        <f>SUMIFS(Gas_DB2[میزان مصرف],Gas_DB2[کد ماشین آلات],$C29,Gas_DB2[تاریخ],"&lt;="&amp;L$4,Gas_DB2[تاریخ],"&gt;"&amp;K$4)</f>
        <v>2082</v>
      </c>
      <c r="M29" s="525">
        <f>SUMIFS(Gas_DB2[میزان مصرف],Gas_DB2[کد ماشین آلات],$C29,Gas_DB2[تاریخ],"&lt;="&amp;M$4,Gas_DB2[تاریخ],"&gt;"&amp;L$4)</f>
        <v>885</v>
      </c>
    </row>
    <row r="30" spans="1:13" x14ac:dyDescent="0.25">
      <c r="B30" s="2">
        <f t="shared" si="1"/>
        <v>24</v>
      </c>
      <c r="C30" s="524" t="s">
        <v>121</v>
      </c>
      <c r="D30" s="523" t="str">
        <f>VLOOKUP(C30,'Gas-DB'!$X$4:$Z1424,2,FALSE)</f>
        <v>میکسر امیکو</v>
      </c>
      <c r="E30" s="523" t="str">
        <f>VLOOKUP(C30,'Gas-DB'!$X$4:$Z1424,3,FALSE)</f>
        <v>شرکتی</v>
      </c>
      <c r="F30" s="525">
        <f>SUMIFS(Gas_DB2[میزان مصرف],Gas_DB2[کد ماشین آلات],$C30,Gas_DB2[تاریخ],"&lt;="&amp;F$4)</f>
        <v>136</v>
      </c>
      <c r="G30" s="525">
        <f>SUMIFS(Gas_DB2[میزان مصرف],Gas_DB2[کد ماشین آلات],$C30,Gas_DB2[تاریخ],"&lt;="&amp;G$4,Gas_DB2[تاریخ],"&gt;"&amp;F$4)</f>
        <v>0</v>
      </c>
      <c r="H30" s="525">
        <f>SUMIFS(Gas_DB2[میزان مصرف],Gas_DB2[کد ماشین آلات],$C30,Gas_DB2[تاریخ],"&lt;="&amp;H$4,Gas_DB2[تاریخ],"&gt;"&amp;G$4)</f>
        <v>0</v>
      </c>
      <c r="I30" s="525">
        <f>SUMIFS(Gas_DB2[میزان مصرف],Gas_DB2[کد ماشین آلات],$C30,Gas_DB2[تاریخ],"&lt;="&amp;I$4,Gas_DB2[تاریخ],"&gt;"&amp;H$4)</f>
        <v>85</v>
      </c>
      <c r="J30" s="525">
        <f>SUMIFS(Gas_DB2[میزان مصرف],Gas_DB2[کد ماشین آلات],$C30,Gas_DB2[تاریخ],"&lt;="&amp;J$4,Gas_DB2[تاریخ],"&gt;"&amp;I$4)</f>
        <v>325</v>
      </c>
      <c r="K30" s="525">
        <f>SUMIFS(Gas_DB2[میزان مصرف],Gas_DB2[کد ماشین آلات],$C30,Gas_DB2[تاریخ],"&lt;="&amp;K$4,Gas_DB2[تاریخ],"&gt;"&amp;J$4)</f>
        <v>627</v>
      </c>
      <c r="L30" s="525">
        <f>SUMIFS(Gas_DB2[میزان مصرف],Gas_DB2[کد ماشین آلات],$C30,Gas_DB2[تاریخ],"&lt;="&amp;L$4,Gas_DB2[تاریخ],"&gt;"&amp;K$4)</f>
        <v>1379</v>
      </c>
      <c r="M30" s="525">
        <f>SUMIFS(Gas_DB2[میزان مصرف],Gas_DB2[کد ماشین آلات],$C30,Gas_DB2[تاریخ],"&lt;="&amp;M$4,Gas_DB2[تاریخ],"&gt;"&amp;L$4)</f>
        <v>1095</v>
      </c>
    </row>
    <row r="31" spans="1:13" x14ac:dyDescent="0.25">
      <c r="A31" s="522"/>
      <c r="B31" s="2">
        <f t="shared" si="1"/>
        <v>25</v>
      </c>
      <c r="C31" s="524" t="s">
        <v>449</v>
      </c>
      <c r="D31" s="523" t="str">
        <f>VLOOKUP(C31,'Gas-DB'!$X$4:$Z1425,2,FALSE)</f>
        <v>میکسر امیکو</v>
      </c>
      <c r="E31" s="523" t="str">
        <f>VLOOKUP(C31,'Gas-DB'!$X$4:$Z1425,3,FALSE)</f>
        <v>شرکتی</v>
      </c>
      <c r="F31" s="525">
        <f>SUMIFS(Gas_DB2[میزان مصرف],Gas_DB2[کد ماشین آلات],$C31,Gas_DB2[تاریخ],"&lt;="&amp;F$4)</f>
        <v>0</v>
      </c>
      <c r="G31" s="525">
        <f>SUMIFS(Gas_DB2[میزان مصرف],Gas_DB2[کد ماشین آلات],$C31,Gas_DB2[تاریخ],"&lt;="&amp;G$4,Gas_DB2[تاریخ],"&gt;"&amp;F$4)</f>
        <v>0</v>
      </c>
      <c r="H31" s="525">
        <f>SUMIFS(Gas_DB2[میزان مصرف],Gas_DB2[کد ماشین آلات],$C31,Gas_DB2[تاریخ],"&lt;="&amp;H$4,Gas_DB2[تاریخ],"&gt;"&amp;G$4)</f>
        <v>0</v>
      </c>
      <c r="I31" s="525">
        <f>SUMIFS(Gas_DB2[میزان مصرف],Gas_DB2[کد ماشین آلات],$C31,Gas_DB2[تاریخ],"&lt;="&amp;I$4,Gas_DB2[تاریخ],"&gt;"&amp;H$4)</f>
        <v>0</v>
      </c>
      <c r="J31" s="525">
        <f>SUMIFS(Gas_DB2[میزان مصرف],Gas_DB2[کد ماشین آلات],$C31,Gas_DB2[تاریخ],"&lt;="&amp;J$4,Gas_DB2[تاریخ],"&gt;"&amp;I$4)</f>
        <v>0</v>
      </c>
      <c r="K31" s="525">
        <f>SUMIFS(Gas_DB2[میزان مصرف],Gas_DB2[کد ماشین آلات],$C31,Gas_DB2[تاریخ],"&lt;="&amp;K$4,Gas_DB2[تاریخ],"&gt;"&amp;J$4)</f>
        <v>571</v>
      </c>
      <c r="L31" s="525">
        <f>SUMIFS(Gas_DB2[میزان مصرف],Gas_DB2[کد ماشین آلات],$C31,Gas_DB2[تاریخ],"&lt;="&amp;L$4,Gas_DB2[تاریخ],"&gt;"&amp;K$4)</f>
        <v>2393</v>
      </c>
      <c r="M31" s="525">
        <f>SUMIFS(Gas_DB2[میزان مصرف],Gas_DB2[کد ماشین آلات],$C31,Gas_DB2[تاریخ],"&lt;="&amp;M$4,Gas_DB2[تاریخ],"&gt;"&amp;L$4)</f>
        <v>1338</v>
      </c>
    </row>
    <row r="32" spans="1:13" x14ac:dyDescent="0.25">
      <c r="A32" s="522"/>
      <c r="B32" s="2">
        <f t="shared" si="1"/>
        <v>26</v>
      </c>
      <c r="C32" s="524" t="s">
        <v>142</v>
      </c>
      <c r="D32" s="523" t="str">
        <f>VLOOKUP(C32,'Gas-DB'!$X$4:$Z1426,2,FALSE)</f>
        <v>بلدوزر D85</v>
      </c>
      <c r="E32" s="523" t="str">
        <f>VLOOKUP(C32,'Gas-DB'!$X$4:$Z1426,3,FALSE)</f>
        <v>اکبری</v>
      </c>
      <c r="F32" s="525">
        <f>SUMIFS(Gas_DB2[میزان مصرف],Gas_DB2[کد ماشین آلات],$C32,Gas_DB2[تاریخ],"&lt;="&amp;F$4)</f>
        <v>0</v>
      </c>
      <c r="G32" s="525">
        <f>SUMIFS(Gas_DB2[میزان مصرف],Gas_DB2[کد ماشین آلات],$C32,Gas_DB2[تاریخ],"&lt;="&amp;G$4,Gas_DB2[تاریخ],"&gt;"&amp;F$4)</f>
        <v>1061</v>
      </c>
      <c r="H32" s="525">
        <f>SUMIFS(Gas_DB2[میزان مصرف],Gas_DB2[کد ماشین آلات],$C32,Gas_DB2[تاریخ],"&lt;="&amp;H$4,Gas_DB2[تاریخ],"&gt;"&amp;G$4)</f>
        <v>2888</v>
      </c>
      <c r="I32" s="525">
        <f>SUMIFS(Gas_DB2[میزان مصرف],Gas_DB2[کد ماشین آلات],$C32,Gas_DB2[تاریخ],"&lt;="&amp;I$4,Gas_DB2[تاریخ],"&gt;"&amp;H$4)</f>
        <v>1911</v>
      </c>
      <c r="J32" s="525">
        <f>SUMIFS(Gas_DB2[میزان مصرف],Gas_DB2[کد ماشین آلات],$C32,Gas_DB2[تاریخ],"&lt;="&amp;J$4,Gas_DB2[تاریخ],"&gt;"&amp;I$4)</f>
        <v>3442</v>
      </c>
      <c r="K32" s="525">
        <f>SUMIFS(Gas_DB2[میزان مصرف],Gas_DB2[کد ماشین آلات],$C32,Gas_DB2[تاریخ],"&lt;="&amp;K$4,Gas_DB2[تاریخ],"&gt;"&amp;J$4)</f>
        <v>2856</v>
      </c>
      <c r="L32" s="525">
        <f>SUMIFS(Gas_DB2[میزان مصرف],Gas_DB2[کد ماشین آلات],$C32,Gas_DB2[تاریخ],"&lt;="&amp;L$4,Gas_DB2[تاریخ],"&gt;"&amp;K$4)</f>
        <v>2517</v>
      </c>
      <c r="M32" s="525">
        <f>SUMIFS(Gas_DB2[میزان مصرف],Gas_DB2[کد ماشین آلات],$C32,Gas_DB2[تاریخ],"&lt;="&amp;M$4,Gas_DB2[تاریخ],"&gt;"&amp;L$4)</f>
        <v>1888</v>
      </c>
    </row>
    <row r="33" spans="1:13" x14ac:dyDescent="0.25">
      <c r="A33" s="522"/>
      <c r="B33" s="2">
        <f t="shared" si="1"/>
        <v>27</v>
      </c>
      <c r="C33" s="524" t="s">
        <v>144</v>
      </c>
      <c r="D33" s="523" t="str">
        <f>VLOOKUP(C33,'Gas-DB'!$X$4:$Z1427,2,FALSE)</f>
        <v>بلدوزر D85</v>
      </c>
      <c r="E33" s="523" t="str">
        <f>VLOOKUP(C33,'Gas-DB'!$X$4:$Z1427,3,FALSE)</f>
        <v>اکبری</v>
      </c>
      <c r="F33" s="525">
        <f>SUMIFS(Gas_DB2[میزان مصرف],Gas_DB2[کد ماشین آلات],$C33,Gas_DB2[تاریخ],"&lt;="&amp;F$4)</f>
        <v>0</v>
      </c>
      <c r="G33" s="525">
        <f>SUMIFS(Gas_DB2[میزان مصرف],Gas_DB2[کد ماشین آلات],$C33,Gas_DB2[تاریخ],"&lt;="&amp;G$4,Gas_DB2[تاریخ],"&gt;"&amp;F$4)</f>
        <v>0</v>
      </c>
      <c r="H33" s="525">
        <f>SUMIFS(Gas_DB2[میزان مصرف],Gas_DB2[کد ماشین آلات],$C33,Gas_DB2[تاریخ],"&lt;="&amp;H$4,Gas_DB2[تاریخ],"&gt;"&amp;G$4)</f>
        <v>1314</v>
      </c>
      <c r="I33" s="525">
        <f>SUMIFS(Gas_DB2[میزان مصرف],Gas_DB2[کد ماشین آلات],$C33,Gas_DB2[تاریخ],"&lt;="&amp;I$4,Gas_DB2[تاریخ],"&gt;"&amp;H$4)</f>
        <v>2909</v>
      </c>
      <c r="J33" s="525">
        <f>SUMIFS(Gas_DB2[میزان مصرف],Gas_DB2[کد ماشین آلات],$C33,Gas_DB2[تاریخ],"&lt;="&amp;J$4,Gas_DB2[تاریخ],"&gt;"&amp;I$4)</f>
        <v>2925</v>
      </c>
      <c r="K33" s="525">
        <f>SUMIFS(Gas_DB2[میزان مصرف],Gas_DB2[کد ماشین آلات],$C33,Gas_DB2[تاریخ],"&lt;="&amp;K$4,Gas_DB2[تاریخ],"&gt;"&amp;J$4)</f>
        <v>2585</v>
      </c>
      <c r="L33" s="525">
        <f>SUMIFS(Gas_DB2[میزان مصرف],Gas_DB2[کد ماشین آلات],$C33,Gas_DB2[تاریخ],"&lt;="&amp;L$4,Gas_DB2[تاریخ],"&gt;"&amp;K$4)</f>
        <v>2339</v>
      </c>
      <c r="M33" s="525">
        <f>SUMIFS(Gas_DB2[میزان مصرف],Gas_DB2[کد ماشین آلات],$C33,Gas_DB2[تاریخ],"&lt;="&amp;M$4,Gas_DB2[تاریخ],"&gt;"&amp;L$4)</f>
        <v>2215</v>
      </c>
    </row>
    <row r="34" spans="1:13" x14ac:dyDescent="0.25">
      <c r="A34" s="522"/>
      <c r="B34" s="2">
        <f t="shared" si="1"/>
        <v>28</v>
      </c>
      <c r="C34" s="524" t="s">
        <v>174</v>
      </c>
      <c r="D34" s="523" t="str">
        <f>VLOOKUP(C34,'Gas-DB'!$X$4:$Z1428,2,FALSE)</f>
        <v>بلدوزر کاترپیلار D8</v>
      </c>
      <c r="E34" s="523" t="str">
        <f>VLOOKUP(C34,'Gas-DB'!$X$4:$Z1428,3,FALSE)</f>
        <v>محمد پور</v>
      </c>
      <c r="F34" s="525">
        <f>SUMIFS(Gas_DB2[میزان مصرف],Gas_DB2[کد ماشین آلات],$C34,Gas_DB2[تاریخ],"&lt;="&amp;F$4)</f>
        <v>0</v>
      </c>
      <c r="G34" s="525">
        <f>SUMIFS(Gas_DB2[میزان مصرف],Gas_DB2[کد ماشین آلات],$C34,Gas_DB2[تاریخ],"&lt;="&amp;G$4,Gas_DB2[تاریخ],"&gt;"&amp;F$4)</f>
        <v>0</v>
      </c>
      <c r="H34" s="525">
        <f>SUMIFS(Gas_DB2[میزان مصرف],Gas_DB2[کد ماشین آلات],$C34,Gas_DB2[تاریخ],"&lt;="&amp;H$4,Gas_DB2[تاریخ],"&gt;"&amp;G$4)</f>
        <v>0</v>
      </c>
      <c r="I34" s="525">
        <f>SUMIFS(Gas_DB2[میزان مصرف],Gas_DB2[کد ماشین آلات],$C34,Gas_DB2[تاریخ],"&lt;="&amp;I$4,Gas_DB2[تاریخ],"&gt;"&amp;H$4)</f>
        <v>476</v>
      </c>
      <c r="J34" s="525">
        <f>SUMIFS(Gas_DB2[میزان مصرف],Gas_DB2[کد ماشین آلات],$C34,Gas_DB2[تاریخ],"&lt;="&amp;J$4,Gas_DB2[تاریخ],"&gt;"&amp;I$4)</f>
        <v>1502</v>
      </c>
      <c r="K34" s="525">
        <f>SUMIFS(Gas_DB2[میزان مصرف],Gas_DB2[کد ماشین آلات],$C34,Gas_DB2[تاریخ],"&lt;="&amp;K$4,Gas_DB2[تاریخ],"&gt;"&amp;J$4)</f>
        <v>7533</v>
      </c>
      <c r="L34" s="525">
        <f>SUMIFS(Gas_DB2[میزان مصرف],Gas_DB2[کد ماشین آلات],$C34,Gas_DB2[تاریخ],"&lt;="&amp;L$4,Gas_DB2[تاریخ],"&gt;"&amp;K$4)</f>
        <v>5292</v>
      </c>
      <c r="M34" s="525">
        <f>SUMIFS(Gas_DB2[میزان مصرف],Gas_DB2[کد ماشین آلات],$C34,Gas_DB2[تاریخ],"&lt;="&amp;M$4,Gas_DB2[تاریخ],"&gt;"&amp;L$4)</f>
        <v>5355</v>
      </c>
    </row>
    <row r="35" spans="1:13" x14ac:dyDescent="0.25">
      <c r="A35" s="522"/>
      <c r="B35" s="2">
        <f t="shared" si="1"/>
        <v>29</v>
      </c>
      <c r="C35" s="524" t="s">
        <v>134</v>
      </c>
      <c r="D35" s="523" t="str">
        <f>VLOOKUP(C35,'Gas-DB'!$X$4:$Z1429,2,FALSE)</f>
        <v>بلدوزر D155</v>
      </c>
      <c r="E35" s="523" t="str">
        <f>VLOOKUP(C35,'Gas-DB'!$X$4:$Z1429,3,FALSE)</f>
        <v>انصاری</v>
      </c>
      <c r="F35" s="525">
        <f>SUMIFS(Gas_DB2[میزان مصرف],Gas_DB2[کد ماشین آلات],$C35,Gas_DB2[تاریخ],"&lt;="&amp;F$4)</f>
        <v>0</v>
      </c>
      <c r="G35" s="525">
        <f>SUMIFS(Gas_DB2[میزان مصرف],Gas_DB2[کد ماشین آلات],$C35,Gas_DB2[تاریخ],"&lt;="&amp;G$4,Gas_DB2[تاریخ],"&gt;"&amp;F$4)</f>
        <v>0</v>
      </c>
      <c r="H35" s="525">
        <f>SUMIFS(Gas_DB2[میزان مصرف],Gas_DB2[کد ماشین آلات],$C35,Gas_DB2[تاریخ],"&lt;="&amp;H$4,Gas_DB2[تاریخ],"&gt;"&amp;G$4)</f>
        <v>0</v>
      </c>
      <c r="I35" s="525">
        <f>SUMIFS(Gas_DB2[میزان مصرف],Gas_DB2[کد ماشین آلات],$C35,Gas_DB2[تاریخ],"&lt;="&amp;I$4,Gas_DB2[تاریخ],"&gt;"&amp;H$4)</f>
        <v>1789</v>
      </c>
      <c r="J35" s="525">
        <f>SUMIFS(Gas_DB2[میزان مصرف],Gas_DB2[کد ماشین آلات],$C35,Gas_DB2[تاریخ],"&lt;="&amp;J$4,Gas_DB2[تاریخ],"&gt;"&amp;I$4)</f>
        <v>1189</v>
      </c>
      <c r="K35" s="525">
        <f>SUMIFS(Gas_DB2[میزان مصرف],Gas_DB2[کد ماشین آلات],$C35,Gas_DB2[تاریخ],"&lt;="&amp;K$4,Gas_DB2[تاریخ],"&gt;"&amp;J$4)</f>
        <v>0</v>
      </c>
      <c r="L35" s="525">
        <f>SUMIFS(Gas_DB2[میزان مصرف],Gas_DB2[کد ماشین آلات],$C35,Gas_DB2[تاریخ],"&lt;="&amp;L$4,Gas_DB2[تاریخ],"&gt;"&amp;K$4)</f>
        <v>2215</v>
      </c>
      <c r="M35" s="525">
        <f>SUMIFS(Gas_DB2[میزان مصرف],Gas_DB2[کد ماشین آلات],$C35,Gas_DB2[تاریخ],"&lt;="&amp;M$4,Gas_DB2[تاریخ],"&gt;"&amp;L$4)</f>
        <v>6757</v>
      </c>
    </row>
    <row r="36" spans="1:13" x14ac:dyDescent="0.25">
      <c r="A36" s="522"/>
      <c r="B36" s="2">
        <f t="shared" si="1"/>
        <v>30</v>
      </c>
      <c r="C36" s="524" t="s">
        <v>353</v>
      </c>
      <c r="D36" s="523" t="str">
        <f>VLOOKUP(C36,'Gas-DB'!$X$4:$Z1430,2,FALSE)</f>
        <v>بلدوزر D85</v>
      </c>
      <c r="E36" s="523" t="str">
        <f>VLOOKUP(C36,'Gas-DB'!$X$4:$Z1430,3,FALSE)</f>
        <v>جواد رضاپور</v>
      </c>
      <c r="F36" s="525">
        <f>SUMIFS(Gas_DB2[میزان مصرف],Gas_DB2[کد ماشین آلات],$C36,Gas_DB2[تاریخ],"&lt;="&amp;F$4)</f>
        <v>0</v>
      </c>
      <c r="G36" s="525">
        <f>SUMIFS(Gas_DB2[میزان مصرف],Gas_DB2[کد ماشین آلات],$C36,Gas_DB2[تاریخ],"&lt;="&amp;G$4,Gas_DB2[تاریخ],"&gt;"&amp;F$4)</f>
        <v>0</v>
      </c>
      <c r="H36" s="525">
        <f>SUMIFS(Gas_DB2[میزان مصرف],Gas_DB2[کد ماشین آلات],$C36,Gas_DB2[تاریخ],"&lt;="&amp;H$4,Gas_DB2[تاریخ],"&gt;"&amp;G$4)</f>
        <v>0</v>
      </c>
      <c r="I36" s="525">
        <f>SUMIFS(Gas_DB2[میزان مصرف],Gas_DB2[کد ماشین آلات],$C36,Gas_DB2[تاریخ],"&lt;="&amp;I$4,Gas_DB2[تاریخ],"&gt;"&amp;H$4)</f>
        <v>0</v>
      </c>
      <c r="J36" s="525">
        <f>SUMIFS(Gas_DB2[میزان مصرف],Gas_DB2[کد ماشین آلات],$C36,Gas_DB2[تاریخ],"&lt;="&amp;J$4,Gas_DB2[تاریخ],"&gt;"&amp;I$4)</f>
        <v>0</v>
      </c>
      <c r="K36" s="525">
        <f>SUMIFS(Gas_DB2[میزان مصرف],Gas_DB2[کد ماشین آلات],$C36,Gas_DB2[تاریخ],"&lt;="&amp;K$4,Gas_DB2[تاریخ],"&gt;"&amp;J$4)</f>
        <v>156</v>
      </c>
      <c r="L36" s="525">
        <f>SUMIFS(Gas_DB2[میزان مصرف],Gas_DB2[کد ماشین آلات],$C36,Gas_DB2[تاریخ],"&lt;="&amp;L$4,Gas_DB2[تاریخ],"&gt;"&amp;K$4)</f>
        <v>0</v>
      </c>
      <c r="M36" s="525">
        <f>SUMIFS(Gas_DB2[میزان مصرف],Gas_DB2[کد ماشین آلات],$C36,Gas_DB2[تاریخ],"&lt;="&amp;M$4,Gas_DB2[تاریخ],"&gt;"&amp;L$4)</f>
        <v>0</v>
      </c>
    </row>
    <row r="37" spans="1:13" x14ac:dyDescent="0.25">
      <c r="B37" s="2">
        <f t="shared" si="1"/>
        <v>31</v>
      </c>
      <c r="C37" s="524" t="s">
        <v>145</v>
      </c>
      <c r="D37" s="523" t="str">
        <f>VLOOKUP(C37,'Gas-DB'!$X$4:$Z1431,2,FALSE)</f>
        <v>بلدوزر کاترپیلار D8</v>
      </c>
      <c r="E37" s="523" t="str">
        <f>VLOOKUP(C37,'Gas-DB'!$X$4:$Z1431,3,FALSE)</f>
        <v>حسن پور</v>
      </c>
      <c r="F37" s="525">
        <f>SUMIFS(Gas_DB2[میزان مصرف],Gas_DB2[کد ماشین آلات],$C37,Gas_DB2[تاریخ],"&lt;="&amp;F$4)</f>
        <v>138</v>
      </c>
      <c r="G37" s="525">
        <f>SUMIFS(Gas_DB2[میزان مصرف],Gas_DB2[کد ماشین آلات],$C37,Gas_DB2[تاریخ],"&lt;="&amp;G$4,Gas_DB2[تاریخ],"&gt;"&amp;F$4)</f>
        <v>2123</v>
      </c>
      <c r="H37" s="525">
        <f>SUMIFS(Gas_DB2[میزان مصرف],Gas_DB2[کد ماشین آلات],$C37,Gas_DB2[تاریخ],"&lt;="&amp;H$4,Gas_DB2[تاریخ],"&gt;"&amp;G$4)</f>
        <v>2045</v>
      </c>
      <c r="I37" s="525">
        <f>SUMIFS(Gas_DB2[میزان مصرف],Gas_DB2[کد ماشین آلات],$C37,Gas_DB2[تاریخ],"&lt;="&amp;I$4,Gas_DB2[تاریخ],"&gt;"&amp;H$4)</f>
        <v>3335</v>
      </c>
      <c r="J37" s="525">
        <f>SUMIFS(Gas_DB2[میزان مصرف],Gas_DB2[کد ماشین آلات],$C37,Gas_DB2[تاریخ],"&lt;="&amp;J$4,Gas_DB2[تاریخ],"&gt;"&amp;I$4)</f>
        <v>4581</v>
      </c>
      <c r="K37" s="525">
        <f>SUMIFS(Gas_DB2[میزان مصرف],Gas_DB2[کد ماشین آلات],$C37,Gas_DB2[تاریخ],"&lt;="&amp;K$4,Gas_DB2[تاریخ],"&gt;"&amp;J$4)</f>
        <v>5580</v>
      </c>
      <c r="L37" s="525">
        <f>SUMIFS(Gas_DB2[میزان مصرف],Gas_DB2[کد ماشین آلات],$C37,Gas_DB2[تاریخ],"&lt;="&amp;L$4,Gas_DB2[تاریخ],"&gt;"&amp;K$4)</f>
        <v>5200</v>
      </c>
      <c r="M37" s="525">
        <f>SUMIFS(Gas_DB2[میزان مصرف],Gas_DB2[کد ماشین آلات],$C37,Gas_DB2[تاریخ],"&lt;="&amp;M$4,Gas_DB2[تاریخ],"&gt;"&amp;L$4)</f>
        <v>5090</v>
      </c>
    </row>
    <row r="38" spans="1:13" x14ac:dyDescent="0.25">
      <c r="B38" s="2">
        <f t="shared" si="1"/>
        <v>32</v>
      </c>
      <c r="C38" s="524" t="s">
        <v>390</v>
      </c>
      <c r="D38" s="523" t="str">
        <f>VLOOKUP(C38,'Gas-DB'!$X$4:$Z1432,2,FALSE)</f>
        <v>بلدوزر D85</v>
      </c>
      <c r="E38" s="523" t="str">
        <f>VLOOKUP(C38,'Gas-DB'!$X$4:$Z1432,3,FALSE)</f>
        <v>جواد رضاپور</v>
      </c>
      <c r="F38" s="525">
        <f>SUMIFS(Gas_DB2[میزان مصرف],Gas_DB2[کد ماشین آلات],$C38,Gas_DB2[تاریخ],"&lt;="&amp;F$4)</f>
        <v>0</v>
      </c>
      <c r="G38" s="525">
        <f>SUMIFS(Gas_DB2[میزان مصرف],Gas_DB2[کد ماشین آلات],$C38,Gas_DB2[تاریخ],"&lt;="&amp;G$4,Gas_DB2[تاریخ],"&gt;"&amp;F$4)</f>
        <v>0</v>
      </c>
      <c r="H38" s="525">
        <f>SUMIFS(Gas_DB2[میزان مصرف],Gas_DB2[کد ماشین آلات],$C38,Gas_DB2[تاریخ],"&lt;="&amp;H$4,Gas_DB2[تاریخ],"&gt;"&amp;G$4)</f>
        <v>0</v>
      </c>
      <c r="I38" s="525">
        <f>SUMIFS(Gas_DB2[میزان مصرف],Gas_DB2[کد ماشین آلات],$C38,Gas_DB2[تاریخ],"&lt;="&amp;I$4,Gas_DB2[تاریخ],"&gt;"&amp;H$4)</f>
        <v>0</v>
      </c>
      <c r="J38" s="525">
        <f>SUMIFS(Gas_DB2[میزان مصرف],Gas_DB2[کد ماشین آلات],$C38,Gas_DB2[تاریخ],"&lt;="&amp;J$4,Gas_DB2[تاریخ],"&gt;"&amp;I$4)</f>
        <v>0</v>
      </c>
      <c r="K38" s="525">
        <f>SUMIFS(Gas_DB2[میزان مصرف],Gas_DB2[کد ماشین آلات],$C38,Gas_DB2[تاریخ],"&lt;="&amp;K$4,Gas_DB2[تاریخ],"&gt;"&amp;J$4)</f>
        <v>3007</v>
      </c>
      <c r="L38" s="525">
        <f>SUMIFS(Gas_DB2[میزان مصرف],Gas_DB2[کد ماشین آلات],$C38,Gas_DB2[تاریخ],"&lt;="&amp;L$4,Gas_DB2[تاریخ],"&gt;"&amp;K$4)</f>
        <v>2535</v>
      </c>
      <c r="M38" s="525">
        <f>SUMIFS(Gas_DB2[میزان مصرف],Gas_DB2[کد ماشین آلات],$C38,Gas_DB2[تاریخ],"&lt;="&amp;M$4,Gas_DB2[تاریخ],"&gt;"&amp;L$4)</f>
        <v>2253</v>
      </c>
    </row>
    <row r="39" spans="1:13" x14ac:dyDescent="0.25">
      <c r="B39" s="2">
        <f t="shared" si="1"/>
        <v>33</v>
      </c>
      <c r="C39" s="524" t="s">
        <v>425</v>
      </c>
      <c r="D39" s="523" t="str">
        <f>VLOOKUP(C39,'Gas-DB'!$X$4:$Z1433,2,FALSE)</f>
        <v>بلدوزر D85</v>
      </c>
      <c r="E39" s="523" t="str">
        <f>VLOOKUP(C39,'Gas-DB'!$X$4:$Z1433,3,FALSE)</f>
        <v>ثمری</v>
      </c>
      <c r="F39" s="525">
        <f>SUMIFS(Gas_DB2[میزان مصرف],Gas_DB2[کد ماشین آلات],$C39,Gas_DB2[تاریخ],"&lt;="&amp;F$4)</f>
        <v>2544</v>
      </c>
      <c r="G39" s="525">
        <f>SUMIFS(Gas_DB2[میزان مصرف],Gas_DB2[کد ماشین آلات],$C39,Gas_DB2[تاریخ],"&lt;="&amp;G$4,Gas_DB2[تاریخ],"&gt;"&amp;F$4)</f>
        <v>3798</v>
      </c>
      <c r="H39" s="525">
        <f>SUMIFS(Gas_DB2[میزان مصرف],Gas_DB2[کد ماشین آلات],$C39,Gas_DB2[تاریخ],"&lt;="&amp;H$4,Gas_DB2[تاریخ],"&gt;"&amp;G$4)</f>
        <v>2809</v>
      </c>
      <c r="I39" s="525">
        <f>SUMIFS(Gas_DB2[میزان مصرف],Gas_DB2[کد ماشین آلات],$C39,Gas_DB2[تاریخ],"&lt;="&amp;I$4,Gas_DB2[تاریخ],"&gt;"&amp;H$4)</f>
        <v>0</v>
      </c>
      <c r="J39" s="525">
        <f>SUMIFS(Gas_DB2[میزان مصرف],Gas_DB2[کد ماشین آلات],$C39,Gas_DB2[تاریخ],"&lt;="&amp;J$4,Gas_DB2[تاریخ],"&gt;"&amp;I$4)</f>
        <v>0</v>
      </c>
      <c r="K39" s="525">
        <f>SUMIFS(Gas_DB2[میزان مصرف],Gas_DB2[کد ماشین آلات],$C39,Gas_DB2[تاریخ],"&lt;="&amp;K$4,Gas_DB2[تاریخ],"&gt;"&amp;J$4)</f>
        <v>2650</v>
      </c>
      <c r="L39" s="525">
        <f>SUMIFS(Gas_DB2[میزان مصرف],Gas_DB2[کد ماشین آلات],$C39,Gas_DB2[تاریخ],"&lt;="&amp;L$4,Gas_DB2[تاریخ],"&gt;"&amp;K$4)</f>
        <v>3349</v>
      </c>
      <c r="M39" s="525">
        <f>SUMIFS(Gas_DB2[میزان مصرف],Gas_DB2[کد ماشین آلات],$C39,Gas_DB2[تاریخ],"&lt;="&amp;M$4,Gas_DB2[تاریخ],"&gt;"&amp;L$4)</f>
        <v>3140</v>
      </c>
    </row>
    <row r="40" spans="1:13" x14ac:dyDescent="0.25">
      <c r="B40" s="2">
        <f t="shared" si="1"/>
        <v>34</v>
      </c>
      <c r="C40" s="524" t="s">
        <v>279</v>
      </c>
      <c r="D40" s="523" t="str">
        <f>VLOOKUP(C40,'Gas-DB'!$X$4:$Z1434,2,FALSE)</f>
        <v>بلدوزر D155</v>
      </c>
      <c r="E40" s="523" t="str">
        <f>VLOOKUP(C40,'Gas-DB'!$X$4:$Z1434,3,FALSE)</f>
        <v>انصاری</v>
      </c>
      <c r="F40" s="525">
        <f>SUMIFS(Gas_DB2[میزان مصرف],Gas_DB2[کد ماشین آلات],$C40,Gas_DB2[تاریخ],"&lt;="&amp;F$4)</f>
        <v>0</v>
      </c>
      <c r="G40" s="525">
        <f>SUMIFS(Gas_DB2[میزان مصرف],Gas_DB2[کد ماشین آلات],$C40,Gas_DB2[تاریخ],"&lt;="&amp;G$4,Gas_DB2[تاریخ],"&gt;"&amp;F$4)</f>
        <v>0</v>
      </c>
      <c r="H40" s="525">
        <f>SUMIFS(Gas_DB2[میزان مصرف],Gas_DB2[کد ماشین آلات],$C40,Gas_DB2[تاریخ],"&lt;="&amp;H$4,Gas_DB2[تاریخ],"&gt;"&amp;G$4)</f>
        <v>0</v>
      </c>
      <c r="I40" s="525">
        <f>SUMIFS(Gas_DB2[میزان مصرف],Gas_DB2[کد ماشین آلات],$C40,Gas_DB2[تاریخ],"&lt;="&amp;I$4,Gas_DB2[تاریخ],"&gt;"&amp;H$4)</f>
        <v>0</v>
      </c>
      <c r="J40" s="525">
        <f>SUMIFS(Gas_DB2[میزان مصرف],Gas_DB2[کد ماشین آلات],$C40,Gas_DB2[تاریخ],"&lt;="&amp;J$4,Gas_DB2[تاریخ],"&gt;"&amp;I$4)</f>
        <v>3559</v>
      </c>
      <c r="K40" s="525">
        <f>SUMIFS(Gas_DB2[میزان مصرف],Gas_DB2[کد ماشین آلات],$C40,Gas_DB2[تاریخ],"&lt;="&amp;K$4,Gas_DB2[تاریخ],"&gt;"&amp;J$4)</f>
        <v>2840</v>
      </c>
      <c r="L40" s="525">
        <f>SUMIFS(Gas_DB2[میزان مصرف],Gas_DB2[کد ماشین آلات],$C40,Gas_DB2[تاریخ],"&lt;="&amp;L$4,Gas_DB2[تاریخ],"&gt;"&amp;K$4)</f>
        <v>223</v>
      </c>
      <c r="M40" s="525">
        <f>SUMIFS(Gas_DB2[میزان مصرف],Gas_DB2[کد ماشین آلات],$C40,Gas_DB2[تاریخ],"&lt;="&amp;M$4,Gas_DB2[تاریخ],"&gt;"&amp;L$4)</f>
        <v>0</v>
      </c>
    </row>
    <row r="41" spans="1:13" x14ac:dyDescent="0.25">
      <c r="A41" s="516"/>
      <c r="B41" s="2">
        <f t="shared" si="1"/>
        <v>35</v>
      </c>
      <c r="C41" s="524" t="s">
        <v>137</v>
      </c>
      <c r="D41" s="523" t="str">
        <f>VLOOKUP(C41,'Gas-DB'!$X$4:$Z1435,2,FALSE)</f>
        <v>بیل مکانیکی PC300</v>
      </c>
      <c r="E41" s="523" t="str">
        <f>VLOOKUP(C41,'Gas-DB'!$X$4:$Z1435,3,FALSE)</f>
        <v>انصاری</v>
      </c>
      <c r="F41" s="525">
        <f>SUMIFS(Gas_DB2[میزان مصرف],Gas_DB2[کد ماشین آلات],$C41,Gas_DB2[تاریخ],"&lt;="&amp;F$4)</f>
        <v>0</v>
      </c>
      <c r="G41" s="525">
        <f>SUMIFS(Gas_DB2[میزان مصرف],Gas_DB2[کد ماشین آلات],$C41,Gas_DB2[تاریخ],"&lt;="&amp;G$4,Gas_DB2[تاریخ],"&gt;"&amp;F$4)</f>
        <v>0</v>
      </c>
      <c r="H41" s="525">
        <f>SUMIFS(Gas_DB2[میزان مصرف],Gas_DB2[کد ماشین آلات],$C41,Gas_DB2[تاریخ],"&lt;="&amp;H$4,Gas_DB2[تاریخ],"&gt;"&amp;G$4)</f>
        <v>0</v>
      </c>
      <c r="I41" s="525">
        <f>SUMIFS(Gas_DB2[میزان مصرف],Gas_DB2[کد ماشین آلات],$C41,Gas_DB2[تاریخ],"&lt;="&amp;I$4,Gas_DB2[تاریخ],"&gt;"&amp;H$4)</f>
        <v>130</v>
      </c>
      <c r="J41" s="525">
        <f>SUMIFS(Gas_DB2[میزان مصرف],Gas_DB2[کد ماشین آلات],$C41,Gas_DB2[تاریخ],"&lt;="&amp;J$4,Gas_DB2[تاریخ],"&gt;"&amp;I$4)</f>
        <v>6218</v>
      </c>
      <c r="K41" s="525">
        <f>SUMIFS(Gas_DB2[میزان مصرف],Gas_DB2[کد ماشین آلات],$C41,Gas_DB2[تاریخ],"&lt;="&amp;K$4,Gas_DB2[تاریخ],"&gt;"&amp;J$4)</f>
        <v>7054</v>
      </c>
      <c r="L41" s="525">
        <f>SUMIFS(Gas_DB2[میزان مصرف],Gas_DB2[کد ماشین آلات],$C41,Gas_DB2[تاریخ],"&lt;="&amp;L$4,Gas_DB2[تاریخ],"&gt;"&amp;K$4)</f>
        <v>5870</v>
      </c>
      <c r="M41" s="525">
        <f>SUMIFS(Gas_DB2[میزان مصرف],Gas_DB2[کد ماشین آلات],$C41,Gas_DB2[تاریخ],"&lt;="&amp;M$4,Gas_DB2[تاریخ],"&gt;"&amp;L$4)</f>
        <v>6187</v>
      </c>
    </row>
    <row r="42" spans="1:13" x14ac:dyDescent="0.25">
      <c r="A42" s="524"/>
      <c r="B42" s="2">
        <f t="shared" si="1"/>
        <v>36</v>
      </c>
      <c r="C42" s="524" t="s">
        <v>135</v>
      </c>
      <c r="D42" s="523" t="str">
        <f>VLOOKUP(C42,'Gas-DB'!$X$4:$Z1436,2,FALSE)</f>
        <v>بیل مکانیکی PC400</v>
      </c>
      <c r="E42" s="523" t="str">
        <f>VLOOKUP(C42,'Gas-DB'!$X$4:$Z1436,3,FALSE)</f>
        <v>انصاری</v>
      </c>
      <c r="F42" s="525">
        <f>SUMIFS(Gas_DB2[میزان مصرف],Gas_DB2[کد ماشین آلات],$C42,Gas_DB2[تاریخ],"&lt;="&amp;F$4)</f>
        <v>0</v>
      </c>
      <c r="G42" s="525">
        <f>SUMIFS(Gas_DB2[میزان مصرف],Gas_DB2[کد ماشین آلات],$C42,Gas_DB2[تاریخ],"&lt;="&amp;G$4,Gas_DB2[تاریخ],"&gt;"&amp;F$4)</f>
        <v>0</v>
      </c>
      <c r="H42" s="525">
        <f>SUMIFS(Gas_DB2[میزان مصرف],Gas_DB2[کد ماشین آلات],$C42,Gas_DB2[تاریخ],"&lt;="&amp;H$4,Gas_DB2[تاریخ],"&gt;"&amp;G$4)</f>
        <v>0</v>
      </c>
      <c r="I42" s="525">
        <f>SUMIFS(Gas_DB2[میزان مصرف],Gas_DB2[کد ماشین آلات],$C42,Gas_DB2[تاریخ],"&lt;="&amp;I$4,Gas_DB2[تاریخ],"&gt;"&amp;H$4)</f>
        <v>5485</v>
      </c>
      <c r="J42" s="525">
        <f>SUMIFS(Gas_DB2[میزان مصرف],Gas_DB2[کد ماشین آلات],$C42,Gas_DB2[تاریخ],"&lt;="&amp;J$4,Gas_DB2[تاریخ],"&gt;"&amp;I$4)</f>
        <v>936</v>
      </c>
      <c r="K42" s="525">
        <f>SUMIFS(Gas_DB2[میزان مصرف],Gas_DB2[کد ماشین آلات],$C42,Gas_DB2[تاریخ],"&lt;="&amp;K$4,Gas_DB2[تاریخ],"&gt;"&amp;J$4)</f>
        <v>4083</v>
      </c>
      <c r="L42" s="525">
        <f>SUMIFS(Gas_DB2[میزان مصرف],Gas_DB2[کد ماشین آلات],$C42,Gas_DB2[تاریخ],"&lt;="&amp;L$4,Gas_DB2[تاریخ],"&gt;"&amp;K$4)</f>
        <v>4112</v>
      </c>
      <c r="M42" s="525">
        <f>SUMIFS(Gas_DB2[میزان مصرف],Gas_DB2[کد ماشین آلات],$C42,Gas_DB2[تاریخ],"&lt;="&amp;M$4,Gas_DB2[تاریخ],"&gt;"&amp;L$4)</f>
        <v>6642</v>
      </c>
    </row>
    <row r="43" spans="1:13" x14ac:dyDescent="0.25">
      <c r="A43" s="524"/>
      <c r="B43" s="2">
        <f t="shared" si="1"/>
        <v>37</v>
      </c>
      <c r="C43" s="524" t="s">
        <v>160</v>
      </c>
      <c r="D43" s="523" t="str">
        <f>VLOOKUP(C43,'Gas-DB'!$X$4:$Z1437,2,FALSE)</f>
        <v>بیل مکانیکی 220</v>
      </c>
      <c r="E43" s="523" t="str">
        <f>VLOOKUP(C43,'Gas-DB'!$X$4:$Z1437,3,FALSE)</f>
        <v>رضاپور</v>
      </c>
      <c r="F43" s="525">
        <f>SUMIFS(Gas_DB2[میزان مصرف],Gas_DB2[کد ماشین آلات],$C43,Gas_DB2[تاریخ],"&lt;="&amp;F$4)</f>
        <v>0</v>
      </c>
      <c r="G43" s="525">
        <f>SUMIFS(Gas_DB2[میزان مصرف],Gas_DB2[کد ماشین آلات],$C43,Gas_DB2[تاریخ],"&lt;="&amp;G$4,Gas_DB2[تاریخ],"&gt;"&amp;F$4)</f>
        <v>0</v>
      </c>
      <c r="H43" s="525">
        <f>SUMIFS(Gas_DB2[میزان مصرف],Gas_DB2[کد ماشین آلات],$C43,Gas_DB2[تاریخ],"&lt;="&amp;H$4,Gas_DB2[تاریخ],"&gt;"&amp;G$4)</f>
        <v>0</v>
      </c>
      <c r="I43" s="525">
        <f>SUMIFS(Gas_DB2[میزان مصرف],Gas_DB2[کد ماشین آلات],$C43,Gas_DB2[تاریخ],"&lt;="&amp;I$4,Gas_DB2[تاریخ],"&gt;"&amp;H$4)</f>
        <v>2733</v>
      </c>
      <c r="J43" s="525">
        <f>SUMIFS(Gas_DB2[میزان مصرف],Gas_DB2[کد ماشین آلات],$C43,Gas_DB2[تاریخ],"&lt;="&amp;J$4,Gas_DB2[تاریخ],"&gt;"&amp;I$4)</f>
        <v>2773</v>
      </c>
      <c r="K43" s="525">
        <f>SUMIFS(Gas_DB2[میزان مصرف],Gas_DB2[کد ماشین آلات],$C43,Gas_DB2[تاریخ],"&lt;="&amp;K$4,Gas_DB2[تاریخ],"&gt;"&amp;J$4)</f>
        <v>2569</v>
      </c>
      <c r="L43" s="525">
        <f>SUMIFS(Gas_DB2[میزان مصرف],Gas_DB2[کد ماشین آلات],$C43,Gas_DB2[تاریخ],"&lt;="&amp;L$4,Gas_DB2[تاریخ],"&gt;"&amp;K$4)</f>
        <v>2340</v>
      </c>
      <c r="M43" s="525">
        <f>SUMIFS(Gas_DB2[میزان مصرف],Gas_DB2[کد ماشین آلات],$C43,Gas_DB2[تاریخ],"&lt;="&amp;M$4,Gas_DB2[تاریخ],"&gt;"&amp;L$4)</f>
        <v>2207</v>
      </c>
    </row>
    <row r="44" spans="1:13" x14ac:dyDescent="0.25">
      <c r="A44" s="524"/>
      <c r="B44" s="2">
        <f t="shared" si="1"/>
        <v>38</v>
      </c>
      <c r="C44" s="524" t="s">
        <v>156</v>
      </c>
      <c r="D44" s="523" t="str">
        <f>VLOOKUP(C44,'Gas-DB'!$X$4:$Z1438,2,FALSE)</f>
        <v>بیل مکانیکی 220</v>
      </c>
      <c r="E44" s="523" t="str">
        <f>VLOOKUP(C44,'Gas-DB'!$X$4:$Z1438,3,FALSE)</f>
        <v>تکبری</v>
      </c>
      <c r="F44" s="525">
        <f>SUMIFS(Gas_DB2[میزان مصرف],Gas_DB2[کد ماشین آلات],$C44,Gas_DB2[تاریخ],"&lt;="&amp;F$4)</f>
        <v>0</v>
      </c>
      <c r="G44" s="525">
        <f>SUMIFS(Gas_DB2[میزان مصرف],Gas_DB2[کد ماشین آلات],$C44,Gas_DB2[تاریخ],"&lt;="&amp;G$4,Gas_DB2[تاریخ],"&gt;"&amp;F$4)</f>
        <v>0</v>
      </c>
      <c r="H44" s="525">
        <f>SUMIFS(Gas_DB2[میزان مصرف],Gas_DB2[کد ماشین آلات],$C44,Gas_DB2[تاریخ],"&lt;="&amp;H$4,Gas_DB2[تاریخ],"&gt;"&amp;G$4)</f>
        <v>2501</v>
      </c>
      <c r="I44" s="525">
        <f>SUMIFS(Gas_DB2[میزان مصرف],Gas_DB2[کد ماشین آلات],$C44,Gas_DB2[تاریخ],"&lt;="&amp;I$4,Gas_DB2[تاریخ],"&gt;"&amp;H$4)</f>
        <v>1690</v>
      </c>
      <c r="J44" s="525">
        <f>SUMIFS(Gas_DB2[میزان مصرف],Gas_DB2[کد ماشین آلات],$C44,Gas_DB2[تاریخ],"&lt;="&amp;J$4,Gas_DB2[تاریخ],"&gt;"&amp;I$4)</f>
        <v>1742</v>
      </c>
      <c r="K44" s="525">
        <f>SUMIFS(Gas_DB2[میزان مصرف],Gas_DB2[کد ماشین آلات],$C44,Gas_DB2[تاریخ],"&lt;="&amp;K$4,Gas_DB2[تاریخ],"&gt;"&amp;J$4)</f>
        <v>2039</v>
      </c>
      <c r="L44" s="525">
        <f>SUMIFS(Gas_DB2[میزان مصرف],Gas_DB2[کد ماشین آلات],$C44,Gas_DB2[تاریخ],"&lt;="&amp;L$4,Gas_DB2[تاریخ],"&gt;"&amp;K$4)</f>
        <v>1809</v>
      </c>
      <c r="M44" s="525">
        <f>SUMIFS(Gas_DB2[میزان مصرف],Gas_DB2[کد ماشین آلات],$C44,Gas_DB2[تاریخ],"&lt;="&amp;M$4,Gas_DB2[تاریخ],"&gt;"&amp;L$4)</f>
        <v>1215</v>
      </c>
    </row>
    <row r="45" spans="1:13" x14ac:dyDescent="0.25">
      <c r="A45" s="524"/>
      <c r="B45" s="2">
        <f t="shared" si="1"/>
        <v>39</v>
      </c>
      <c r="C45" s="524" t="s">
        <v>162</v>
      </c>
      <c r="D45" s="523" t="str">
        <f>VLOOKUP(C45,'Gas-DB'!$X$4:$Z1439,2,FALSE)</f>
        <v>گریدر 14G</v>
      </c>
      <c r="E45" s="523" t="str">
        <f>VLOOKUP(C45,'Gas-DB'!$X$4:$Z1439,3,FALSE)</f>
        <v>محمد پور</v>
      </c>
      <c r="F45" s="525">
        <f>SUMIFS(Gas_DB2[میزان مصرف],Gas_DB2[کد ماشین آلات],$C45,Gas_DB2[تاریخ],"&lt;="&amp;F$4)</f>
        <v>0</v>
      </c>
      <c r="G45" s="525">
        <f>SUMIFS(Gas_DB2[میزان مصرف],Gas_DB2[کد ماشین آلات],$C45,Gas_DB2[تاریخ],"&lt;="&amp;G$4,Gas_DB2[تاریخ],"&gt;"&amp;F$4)</f>
        <v>0</v>
      </c>
      <c r="H45" s="525">
        <f>SUMIFS(Gas_DB2[میزان مصرف],Gas_DB2[کد ماشین آلات],$C45,Gas_DB2[تاریخ],"&lt;="&amp;H$4,Gas_DB2[تاریخ],"&gt;"&amp;G$4)</f>
        <v>0</v>
      </c>
      <c r="I45" s="525">
        <f>SUMIFS(Gas_DB2[میزان مصرف],Gas_DB2[کد ماشین آلات],$C45,Gas_DB2[تاریخ],"&lt;="&amp;I$4,Gas_DB2[تاریخ],"&gt;"&amp;H$4)</f>
        <v>1882</v>
      </c>
      <c r="J45" s="525">
        <f>SUMIFS(Gas_DB2[میزان مصرف],Gas_DB2[کد ماشین آلات],$C45,Gas_DB2[تاریخ],"&lt;="&amp;J$4,Gas_DB2[تاریخ],"&gt;"&amp;I$4)</f>
        <v>3275</v>
      </c>
      <c r="K45" s="525">
        <f>SUMIFS(Gas_DB2[میزان مصرف],Gas_DB2[کد ماشین آلات],$C45,Gas_DB2[تاریخ],"&lt;="&amp;K$4,Gas_DB2[تاریخ],"&gt;"&amp;J$4)</f>
        <v>3130</v>
      </c>
      <c r="L45" s="525">
        <f>SUMIFS(Gas_DB2[میزان مصرف],Gas_DB2[کد ماشین آلات],$C45,Gas_DB2[تاریخ],"&lt;="&amp;L$4,Gas_DB2[تاریخ],"&gt;"&amp;K$4)</f>
        <v>3629</v>
      </c>
      <c r="M45" s="525">
        <f>SUMIFS(Gas_DB2[میزان مصرف],Gas_DB2[کد ماشین آلات],$C45,Gas_DB2[تاریخ],"&lt;="&amp;M$4,Gas_DB2[تاریخ],"&gt;"&amp;L$4)</f>
        <v>2510</v>
      </c>
    </row>
    <row r="46" spans="1:13" x14ac:dyDescent="0.25">
      <c r="A46" s="516"/>
      <c r="B46" s="2">
        <f t="shared" si="1"/>
        <v>40</v>
      </c>
      <c r="C46" s="524" t="s">
        <v>507</v>
      </c>
      <c r="D46" s="523" t="str">
        <f>VLOOKUP(C46,'Gas-DB'!$X$4:$Z1439,2,FALSE)</f>
        <v>کامیون کمپرسی تک</v>
      </c>
      <c r="E46" s="523" t="str">
        <f>VLOOKUP(C46,'Gas-DB'!$X$4:$Z1439,3,FALSE)</f>
        <v>شهرکی</v>
      </c>
      <c r="F46" s="525">
        <f>SUMIFS(Gas_DB2[میزان مصرف],Gas_DB2[کد ماشین آلات],$C46,Gas_DB2[تاریخ],"&lt;="&amp;F$4)</f>
        <v>0</v>
      </c>
      <c r="G46" s="525">
        <f>SUMIFS(Gas_DB2[میزان مصرف],Gas_DB2[کد ماشین آلات],$C46,Gas_DB2[تاریخ],"&lt;="&amp;G$4,Gas_DB2[تاریخ],"&gt;"&amp;F$4)</f>
        <v>0</v>
      </c>
      <c r="H46" s="525">
        <f>SUMIFS(Gas_DB2[میزان مصرف],Gas_DB2[کد ماشین آلات],$C46,Gas_DB2[تاریخ],"&lt;="&amp;H$4,Gas_DB2[تاریخ],"&gt;"&amp;G$4)</f>
        <v>0</v>
      </c>
      <c r="I46" s="525">
        <f>SUMIFS(Gas_DB2[میزان مصرف],Gas_DB2[کد ماشین آلات],$C46,Gas_DB2[تاریخ],"&lt;="&amp;I$4,Gas_DB2[تاریخ],"&gt;"&amp;H$4)</f>
        <v>0</v>
      </c>
      <c r="J46" s="525">
        <f>SUMIFS(Gas_DB2[میزان مصرف],Gas_DB2[کد ماشین آلات],$C46,Gas_DB2[تاریخ],"&lt;="&amp;J$4,Gas_DB2[تاریخ],"&gt;"&amp;I$4)</f>
        <v>0</v>
      </c>
      <c r="K46" s="525">
        <f>SUMIFS(Gas_DB2[میزان مصرف],Gas_DB2[کد ماشین آلات],$C46,Gas_DB2[تاریخ],"&lt;="&amp;K$4,Gas_DB2[تاریخ],"&gt;"&amp;J$4)</f>
        <v>0</v>
      </c>
      <c r="L46" s="525">
        <f>SUMIFS(Gas_DB2[میزان مصرف],Gas_DB2[کد ماشین آلات],$C46,Gas_DB2[تاریخ],"&lt;="&amp;L$4,Gas_DB2[تاریخ],"&gt;"&amp;K$4)</f>
        <v>0</v>
      </c>
      <c r="M46" s="525">
        <f>SUMIFS(Gas_DB2[میزان مصرف],Gas_DB2[کد ماشین آلات],$C46,Gas_DB2[تاریخ],"&lt;="&amp;M$4,Gas_DB2[تاریخ],"&gt;"&amp;L$4)</f>
        <v>1040</v>
      </c>
    </row>
    <row r="47" spans="1:13" x14ac:dyDescent="0.25">
      <c r="B47" s="2">
        <f t="shared" si="1"/>
        <v>41</v>
      </c>
      <c r="C47" s="524" t="s">
        <v>139</v>
      </c>
      <c r="D47" s="523" t="str">
        <f>VLOOKUP(C47,'Gas-DB'!$X$4:$Z1440,2,FALSE)</f>
        <v>کامیون کمپرسی جفت</v>
      </c>
      <c r="E47" s="523" t="str">
        <f>VLOOKUP(C47,'Gas-DB'!$X$4:$Z1440,3,FALSE)</f>
        <v>انصاری</v>
      </c>
      <c r="F47" s="525">
        <f>SUMIFS(Gas_DB2[میزان مصرف],Gas_DB2[کد ماشین آلات],$C47,Gas_DB2[تاریخ],"&lt;="&amp;F$4)</f>
        <v>0</v>
      </c>
      <c r="G47" s="525">
        <f>SUMIFS(Gas_DB2[میزان مصرف],Gas_DB2[کد ماشین آلات],$C47,Gas_DB2[تاریخ],"&lt;="&amp;G$4,Gas_DB2[تاریخ],"&gt;"&amp;F$4)</f>
        <v>0</v>
      </c>
      <c r="H47" s="525">
        <f>SUMIFS(Gas_DB2[میزان مصرف],Gas_DB2[کد ماشین آلات],$C47,Gas_DB2[تاریخ],"&lt;="&amp;H$4,Gas_DB2[تاریخ],"&gt;"&amp;G$4)</f>
        <v>0</v>
      </c>
      <c r="I47" s="525">
        <f>SUMIFS(Gas_DB2[میزان مصرف],Gas_DB2[کد ماشین آلات],$C47,Gas_DB2[تاریخ],"&lt;="&amp;I$4,Gas_DB2[تاریخ],"&gt;"&amp;H$4)</f>
        <v>1325</v>
      </c>
      <c r="J47" s="525">
        <f>SUMIFS(Gas_DB2[میزان مصرف],Gas_DB2[کد ماشین آلات],$C47,Gas_DB2[تاریخ],"&lt;="&amp;J$4,Gas_DB2[تاریخ],"&gt;"&amp;I$4)</f>
        <v>767</v>
      </c>
      <c r="K47" s="525">
        <f>SUMIFS(Gas_DB2[میزان مصرف],Gas_DB2[کد ماشین آلات],$C47,Gas_DB2[تاریخ],"&lt;="&amp;K$4,Gas_DB2[تاریخ],"&gt;"&amp;J$4)</f>
        <v>1319</v>
      </c>
      <c r="L47" s="525">
        <f>SUMIFS(Gas_DB2[میزان مصرف],Gas_DB2[کد ماشین آلات],$C47,Gas_DB2[تاریخ],"&lt;="&amp;L$4,Gas_DB2[تاریخ],"&gt;"&amp;K$4)</f>
        <v>1724</v>
      </c>
      <c r="M47" s="525">
        <f>SUMIFS(Gas_DB2[میزان مصرف],Gas_DB2[کد ماشین آلات],$C47,Gas_DB2[تاریخ],"&lt;="&amp;M$4,Gas_DB2[تاریخ],"&gt;"&amp;L$4)</f>
        <v>3334</v>
      </c>
    </row>
    <row r="48" spans="1:13" x14ac:dyDescent="0.25">
      <c r="B48" s="2">
        <f t="shared" si="1"/>
        <v>42</v>
      </c>
      <c r="C48" s="524" t="s">
        <v>140</v>
      </c>
      <c r="D48" s="523" t="str">
        <f>VLOOKUP(C48,'Gas-DB'!$X$4:$Z1441,2,FALSE)</f>
        <v>کامیون کمپرسی جفت</v>
      </c>
      <c r="E48" s="523" t="str">
        <f>VLOOKUP(C48,'Gas-DB'!$X$4:$Z1441,3,FALSE)</f>
        <v>انصاری</v>
      </c>
      <c r="F48" s="525">
        <f>SUMIFS(Gas_DB2[میزان مصرف],Gas_DB2[کد ماشین آلات],$C48,Gas_DB2[تاریخ],"&lt;="&amp;F$4)</f>
        <v>0</v>
      </c>
      <c r="G48" s="525">
        <f>SUMIFS(Gas_DB2[میزان مصرف],Gas_DB2[کد ماشین آلات],$C48,Gas_DB2[تاریخ],"&lt;="&amp;G$4,Gas_DB2[تاریخ],"&gt;"&amp;F$4)</f>
        <v>0</v>
      </c>
      <c r="H48" s="525">
        <f>SUMIFS(Gas_DB2[میزان مصرف],Gas_DB2[کد ماشین آلات],$C48,Gas_DB2[تاریخ],"&lt;="&amp;H$4,Gas_DB2[تاریخ],"&gt;"&amp;G$4)</f>
        <v>0</v>
      </c>
      <c r="I48" s="525">
        <f>SUMIFS(Gas_DB2[میزان مصرف],Gas_DB2[کد ماشین آلات],$C48,Gas_DB2[تاریخ],"&lt;="&amp;I$4,Gas_DB2[تاریخ],"&gt;"&amp;H$4)</f>
        <v>1266</v>
      </c>
      <c r="J48" s="525">
        <f>SUMIFS(Gas_DB2[میزان مصرف],Gas_DB2[کد ماشین آلات],$C48,Gas_DB2[تاریخ],"&lt;="&amp;J$4,Gas_DB2[تاریخ],"&gt;"&amp;I$4)</f>
        <v>431</v>
      </c>
      <c r="K48" s="525">
        <f>SUMIFS(Gas_DB2[میزان مصرف],Gas_DB2[کد ماشین آلات],$C48,Gas_DB2[تاریخ],"&lt;="&amp;K$4,Gas_DB2[تاریخ],"&gt;"&amp;J$4)</f>
        <v>1304</v>
      </c>
      <c r="L48" s="525">
        <f>SUMIFS(Gas_DB2[میزان مصرف],Gas_DB2[کد ماشین آلات],$C48,Gas_DB2[تاریخ],"&lt;="&amp;L$4,Gas_DB2[تاریخ],"&gt;"&amp;K$4)</f>
        <v>871</v>
      </c>
      <c r="M48" s="525">
        <f>SUMIFS(Gas_DB2[میزان مصرف],Gas_DB2[کد ماشین آلات],$C48,Gas_DB2[تاریخ],"&lt;="&amp;M$4,Gas_DB2[تاریخ],"&gt;"&amp;L$4)</f>
        <v>1979</v>
      </c>
    </row>
    <row r="49" spans="2:13" x14ac:dyDescent="0.25">
      <c r="B49" s="2">
        <f t="shared" si="1"/>
        <v>43</v>
      </c>
      <c r="C49" s="524" t="s">
        <v>141</v>
      </c>
      <c r="D49" s="523" t="str">
        <f>VLOOKUP(C49,'Gas-DB'!$X$4:$Z1442,2,FALSE)</f>
        <v>کامیون کمپرسی جفت</v>
      </c>
      <c r="E49" s="523" t="str">
        <f>VLOOKUP(C49,'Gas-DB'!$X$4:$Z1442,3,FALSE)</f>
        <v>انصاری</v>
      </c>
      <c r="F49" s="525">
        <f>SUMIFS(Gas_DB2[میزان مصرف],Gas_DB2[کد ماشین آلات],$C49,Gas_DB2[تاریخ],"&lt;="&amp;F$4)</f>
        <v>0</v>
      </c>
      <c r="G49" s="525">
        <f>SUMIFS(Gas_DB2[میزان مصرف],Gas_DB2[کد ماشین آلات],$C49,Gas_DB2[تاریخ],"&lt;="&amp;G$4,Gas_DB2[تاریخ],"&gt;"&amp;F$4)</f>
        <v>0</v>
      </c>
      <c r="H49" s="525">
        <f>SUMIFS(Gas_DB2[میزان مصرف],Gas_DB2[کد ماشین آلات],$C49,Gas_DB2[تاریخ],"&lt;="&amp;H$4,Gas_DB2[تاریخ],"&gt;"&amp;G$4)</f>
        <v>0</v>
      </c>
      <c r="I49" s="525">
        <f>SUMIFS(Gas_DB2[میزان مصرف],Gas_DB2[کد ماشین آلات],$C49,Gas_DB2[تاریخ],"&lt;="&amp;I$4,Gas_DB2[تاریخ],"&gt;"&amp;H$4)</f>
        <v>803</v>
      </c>
      <c r="J49" s="525">
        <f>SUMIFS(Gas_DB2[میزان مصرف],Gas_DB2[کد ماشین آلات],$C49,Gas_DB2[تاریخ],"&lt;="&amp;J$4,Gas_DB2[تاریخ],"&gt;"&amp;I$4)</f>
        <v>1551</v>
      </c>
      <c r="K49" s="525">
        <f>SUMIFS(Gas_DB2[میزان مصرف],Gas_DB2[کد ماشین آلات],$C49,Gas_DB2[تاریخ],"&lt;="&amp;K$4,Gas_DB2[تاریخ],"&gt;"&amp;J$4)</f>
        <v>1088</v>
      </c>
      <c r="L49" s="525">
        <f>SUMIFS(Gas_DB2[میزان مصرف],Gas_DB2[کد ماشین آلات],$C49,Gas_DB2[تاریخ],"&lt;="&amp;L$4,Gas_DB2[تاریخ],"&gt;"&amp;K$4)</f>
        <v>1251</v>
      </c>
      <c r="M49" s="525">
        <f>SUMIFS(Gas_DB2[میزان مصرف],Gas_DB2[کد ماشین آلات],$C49,Gas_DB2[تاریخ],"&lt;="&amp;M$4,Gas_DB2[تاریخ],"&gt;"&amp;L$4)</f>
        <v>0</v>
      </c>
    </row>
    <row r="50" spans="2:13" x14ac:dyDescent="0.25">
      <c r="B50" s="2">
        <f t="shared" si="1"/>
        <v>44</v>
      </c>
      <c r="C50" s="524" t="s">
        <v>252</v>
      </c>
      <c r="D50" s="523" t="str">
        <f>VLOOKUP(C50,'Gas-DB'!$X$4:$Z1443,2,FALSE)</f>
        <v>کامیون کمپرسی جفت</v>
      </c>
      <c r="E50" s="523" t="str">
        <f>VLOOKUP(C50,'Gas-DB'!$X$4:$Z1443,3,FALSE)</f>
        <v>انصاری</v>
      </c>
      <c r="F50" s="525">
        <f>SUMIFS(Gas_DB2[میزان مصرف],Gas_DB2[کد ماشین آلات],$C50,Gas_DB2[تاریخ],"&lt;="&amp;F$4)</f>
        <v>0</v>
      </c>
      <c r="G50" s="525">
        <f>SUMIFS(Gas_DB2[میزان مصرف],Gas_DB2[کد ماشین آلات],$C50,Gas_DB2[تاریخ],"&lt;="&amp;G$4,Gas_DB2[تاریخ],"&gt;"&amp;F$4)</f>
        <v>0</v>
      </c>
      <c r="H50" s="525">
        <f>SUMIFS(Gas_DB2[میزان مصرف],Gas_DB2[کد ماشین آلات],$C50,Gas_DB2[تاریخ],"&lt;="&amp;H$4,Gas_DB2[تاریخ],"&gt;"&amp;G$4)</f>
        <v>0</v>
      </c>
      <c r="I50" s="525">
        <f>SUMIFS(Gas_DB2[میزان مصرف],Gas_DB2[کد ماشین آلات],$C50,Gas_DB2[تاریخ],"&lt;="&amp;I$4,Gas_DB2[تاریخ],"&gt;"&amp;H$4)</f>
        <v>0</v>
      </c>
      <c r="J50" s="525">
        <f>SUMIFS(Gas_DB2[میزان مصرف],Gas_DB2[کد ماشین آلات],$C50,Gas_DB2[تاریخ],"&lt;="&amp;J$4,Gas_DB2[تاریخ],"&gt;"&amp;I$4)</f>
        <v>664</v>
      </c>
      <c r="K50" s="525">
        <f>SUMIFS(Gas_DB2[میزان مصرف],Gas_DB2[کد ماشین آلات],$C50,Gas_DB2[تاریخ],"&lt;="&amp;K$4,Gas_DB2[تاریخ],"&gt;"&amp;J$4)</f>
        <v>1801</v>
      </c>
      <c r="L50" s="525">
        <f>SUMIFS(Gas_DB2[میزان مصرف],Gas_DB2[کد ماشین آلات],$C50,Gas_DB2[تاریخ],"&lt;="&amp;L$4,Gas_DB2[تاریخ],"&gt;"&amp;K$4)</f>
        <v>1528</v>
      </c>
      <c r="M50" s="525">
        <f>SUMIFS(Gas_DB2[میزان مصرف],Gas_DB2[کد ماشین آلات],$C50,Gas_DB2[تاریخ],"&lt;="&amp;M$4,Gas_DB2[تاریخ],"&gt;"&amp;L$4)</f>
        <v>1218</v>
      </c>
    </row>
    <row r="51" spans="2:13" x14ac:dyDescent="0.25">
      <c r="B51" s="2">
        <f t="shared" si="1"/>
        <v>45</v>
      </c>
      <c r="C51" s="524" t="s">
        <v>259</v>
      </c>
      <c r="D51" s="523" t="str">
        <f>VLOOKUP(C51,'Gas-DB'!$X$4:$Z1444,2,FALSE)</f>
        <v>کامیون کمپرسی جفت</v>
      </c>
      <c r="E51" s="523" t="str">
        <f>VLOOKUP(C51,'Gas-DB'!$X$4:$Z1444,3,FALSE)</f>
        <v>انصاری</v>
      </c>
      <c r="F51" s="525">
        <f>SUMIFS(Gas_DB2[میزان مصرف],Gas_DB2[کد ماشین آلات],$C51,Gas_DB2[تاریخ],"&lt;="&amp;F$4)</f>
        <v>0</v>
      </c>
      <c r="G51" s="525">
        <f>SUMIFS(Gas_DB2[میزان مصرف],Gas_DB2[کد ماشین آلات],$C51,Gas_DB2[تاریخ],"&lt;="&amp;G$4,Gas_DB2[تاریخ],"&gt;"&amp;F$4)</f>
        <v>0</v>
      </c>
      <c r="H51" s="525">
        <f>SUMIFS(Gas_DB2[میزان مصرف],Gas_DB2[کد ماشین آلات],$C51,Gas_DB2[تاریخ],"&lt;="&amp;H$4,Gas_DB2[تاریخ],"&gt;"&amp;G$4)</f>
        <v>0</v>
      </c>
      <c r="I51" s="525">
        <f>SUMIFS(Gas_DB2[میزان مصرف],Gas_DB2[کد ماشین آلات],$C51,Gas_DB2[تاریخ],"&lt;="&amp;I$4,Gas_DB2[تاریخ],"&gt;"&amp;H$4)</f>
        <v>0</v>
      </c>
      <c r="J51" s="525">
        <f>SUMIFS(Gas_DB2[میزان مصرف],Gas_DB2[کد ماشین آلات],$C51,Gas_DB2[تاریخ],"&lt;="&amp;J$4,Gas_DB2[تاریخ],"&gt;"&amp;I$4)</f>
        <v>676</v>
      </c>
      <c r="K51" s="525">
        <f>SUMIFS(Gas_DB2[میزان مصرف],Gas_DB2[کد ماشین آلات],$C51,Gas_DB2[تاریخ],"&lt;="&amp;K$4,Gas_DB2[تاریخ],"&gt;"&amp;J$4)</f>
        <v>1460</v>
      </c>
      <c r="L51" s="525">
        <f>SUMIFS(Gas_DB2[میزان مصرف],Gas_DB2[کد ماشین آلات],$C51,Gas_DB2[تاریخ],"&lt;="&amp;L$4,Gas_DB2[تاریخ],"&gt;"&amp;K$4)</f>
        <v>1324</v>
      </c>
      <c r="M51" s="525">
        <f>SUMIFS(Gas_DB2[میزان مصرف],Gas_DB2[کد ماشین آلات],$C51,Gas_DB2[تاریخ],"&lt;="&amp;M$4,Gas_DB2[تاریخ],"&gt;"&amp;L$4)</f>
        <v>1113</v>
      </c>
    </row>
    <row r="52" spans="2:13" x14ac:dyDescent="0.25">
      <c r="B52" s="2">
        <f t="shared" si="1"/>
        <v>46</v>
      </c>
      <c r="C52" s="524" t="s">
        <v>260</v>
      </c>
      <c r="D52" s="523" t="str">
        <f>VLOOKUP(C52,'Gas-DB'!$X$4:$Z1445,2,FALSE)</f>
        <v>کامیون کمپرسی جفت</v>
      </c>
      <c r="E52" s="523" t="str">
        <f>VLOOKUP(C52,'Gas-DB'!$X$4:$Z1445,3,FALSE)</f>
        <v>انصاری</v>
      </c>
      <c r="F52" s="525">
        <f>SUMIFS(Gas_DB2[میزان مصرف],Gas_DB2[کد ماشین آلات],$C52,Gas_DB2[تاریخ],"&lt;="&amp;F$4)</f>
        <v>0</v>
      </c>
      <c r="G52" s="525">
        <f>SUMIFS(Gas_DB2[میزان مصرف],Gas_DB2[کد ماشین آلات],$C52,Gas_DB2[تاریخ],"&lt;="&amp;G$4,Gas_DB2[تاریخ],"&gt;"&amp;F$4)</f>
        <v>0</v>
      </c>
      <c r="H52" s="525">
        <f>SUMIFS(Gas_DB2[میزان مصرف],Gas_DB2[کد ماشین آلات],$C52,Gas_DB2[تاریخ],"&lt;="&amp;H$4,Gas_DB2[تاریخ],"&gt;"&amp;G$4)</f>
        <v>0</v>
      </c>
      <c r="I52" s="525">
        <f>SUMIFS(Gas_DB2[میزان مصرف],Gas_DB2[کد ماشین آلات],$C52,Gas_DB2[تاریخ],"&lt;="&amp;I$4,Gas_DB2[تاریخ],"&gt;"&amp;H$4)</f>
        <v>0</v>
      </c>
      <c r="J52" s="525">
        <f>SUMIFS(Gas_DB2[میزان مصرف],Gas_DB2[کد ماشین آلات],$C52,Gas_DB2[تاریخ],"&lt;="&amp;J$4,Gas_DB2[تاریخ],"&gt;"&amp;I$4)</f>
        <v>659</v>
      </c>
      <c r="K52" s="525">
        <f>SUMIFS(Gas_DB2[میزان مصرف],Gas_DB2[کد ماشین آلات],$C52,Gas_DB2[تاریخ],"&lt;="&amp;K$4,Gas_DB2[تاریخ],"&gt;"&amp;J$4)</f>
        <v>1313</v>
      </c>
      <c r="L52" s="525">
        <f>SUMIFS(Gas_DB2[میزان مصرف],Gas_DB2[کد ماشین آلات],$C52,Gas_DB2[تاریخ],"&lt;="&amp;L$4,Gas_DB2[تاریخ],"&gt;"&amp;K$4)</f>
        <v>0</v>
      </c>
      <c r="M52" s="525">
        <f>SUMIFS(Gas_DB2[میزان مصرف],Gas_DB2[کد ماشین آلات],$C52,Gas_DB2[تاریخ],"&lt;="&amp;M$4,Gas_DB2[تاریخ],"&gt;"&amp;L$4)</f>
        <v>931</v>
      </c>
    </row>
    <row r="53" spans="2:13" x14ac:dyDescent="0.25">
      <c r="B53" s="2">
        <f t="shared" si="1"/>
        <v>47</v>
      </c>
      <c r="C53" s="524" t="s">
        <v>379</v>
      </c>
      <c r="D53" s="523" t="str">
        <f>VLOOKUP(C54,'Gas-DB'!$X$4:$Z1448,2,FALSE)</f>
        <v>کامیون کمپرسی تک</v>
      </c>
      <c r="E53" s="523" t="str">
        <f>VLOOKUP(C54,'Gas-DB'!$X$4:$Z1448,3,FALSE)</f>
        <v>جواد رضاپور</v>
      </c>
      <c r="F53" s="525">
        <f>SUMIFS(Gas_DB2[میزان مصرف],Gas_DB2[کد ماشین آلات],$C53,Gas_DB2[تاریخ],"&lt;="&amp;F$4)</f>
        <v>0</v>
      </c>
      <c r="G53" s="525">
        <f>SUMIFS(Gas_DB2[میزان مصرف],Gas_DB2[کد ماشین آلات],$C53,Gas_DB2[تاریخ],"&lt;="&amp;G$4,Gas_DB2[تاریخ],"&gt;"&amp;F$4)</f>
        <v>0</v>
      </c>
      <c r="H53" s="525">
        <f>SUMIFS(Gas_DB2[میزان مصرف],Gas_DB2[کد ماشین آلات],$C53,Gas_DB2[تاریخ],"&lt;="&amp;H$4,Gas_DB2[تاریخ],"&gt;"&amp;G$4)</f>
        <v>0</v>
      </c>
      <c r="I53" s="525">
        <f>SUMIFS(Gas_DB2[میزان مصرف],Gas_DB2[کد ماشین آلات],$C53,Gas_DB2[تاریخ],"&lt;="&amp;I$4,Gas_DB2[تاریخ],"&gt;"&amp;H$4)</f>
        <v>0</v>
      </c>
      <c r="J53" s="525">
        <f>SUMIFS(Gas_DB2[میزان مصرف],Gas_DB2[کد ماشین آلات],$C53,Gas_DB2[تاریخ],"&lt;="&amp;J$4,Gas_DB2[تاریخ],"&gt;"&amp;I$4)</f>
        <v>0</v>
      </c>
      <c r="K53" s="525">
        <f>SUMIFS(Gas_DB2[میزان مصرف],Gas_DB2[کد ماشین آلات],$C53,Gas_DB2[تاریخ],"&lt;="&amp;K$4,Gas_DB2[تاریخ],"&gt;"&amp;J$4)</f>
        <v>1230</v>
      </c>
      <c r="L53" s="525">
        <f>SUMIFS(Gas_DB2[میزان مصرف],Gas_DB2[کد ماشین آلات],$C53,Gas_DB2[تاریخ],"&lt;="&amp;L$4,Gas_DB2[تاریخ],"&gt;"&amp;K$4)</f>
        <v>1212</v>
      </c>
      <c r="M53" s="525">
        <f>SUMIFS(Gas_DB2[میزان مصرف],Gas_DB2[کد ماشین آلات],$C53,Gas_DB2[تاریخ],"&lt;="&amp;M$4,Gas_DB2[تاریخ],"&gt;"&amp;L$4)</f>
        <v>1149</v>
      </c>
    </row>
    <row r="54" spans="2:13" x14ac:dyDescent="0.25">
      <c r="B54" s="2">
        <f t="shared" si="1"/>
        <v>48</v>
      </c>
      <c r="C54" s="524" t="s">
        <v>380</v>
      </c>
      <c r="D54" s="523" t="str">
        <f>VLOOKUP(C72,'Gas-DB'!$X$4:$Z1449,2,FALSE)</f>
        <v>لودر</v>
      </c>
      <c r="E54" s="523" t="str">
        <f>VLOOKUP(C72,'Gas-DB'!$X$4:$Z1449,3,FALSE)</f>
        <v>جواد رضاپور</v>
      </c>
      <c r="F54" s="525">
        <f>SUMIFS(Gas_DB2[میزان مصرف],Gas_DB2[کد ماشین آلات],$C54,Gas_DB2[تاریخ],"&lt;="&amp;F$4)</f>
        <v>0</v>
      </c>
      <c r="G54" s="525">
        <f>SUMIFS(Gas_DB2[میزان مصرف],Gas_DB2[کد ماشین آلات],$C54,Gas_DB2[تاریخ],"&lt;="&amp;G$4,Gas_DB2[تاریخ],"&gt;"&amp;F$4)</f>
        <v>0</v>
      </c>
      <c r="H54" s="525">
        <f>SUMIFS(Gas_DB2[میزان مصرف],Gas_DB2[کد ماشین آلات],$C54,Gas_DB2[تاریخ],"&lt;="&amp;H$4,Gas_DB2[تاریخ],"&gt;"&amp;G$4)</f>
        <v>0</v>
      </c>
      <c r="I54" s="525">
        <f>SUMIFS(Gas_DB2[میزان مصرف],Gas_DB2[کد ماشین آلات],$C54,Gas_DB2[تاریخ],"&lt;="&amp;I$4,Gas_DB2[تاریخ],"&gt;"&amp;H$4)</f>
        <v>0</v>
      </c>
      <c r="J54" s="525">
        <f>SUMIFS(Gas_DB2[میزان مصرف],Gas_DB2[کد ماشین آلات],$C54,Gas_DB2[تاریخ],"&lt;="&amp;J$4,Gas_DB2[تاریخ],"&gt;"&amp;I$4)</f>
        <v>0</v>
      </c>
      <c r="K54" s="525">
        <f>SUMIFS(Gas_DB2[میزان مصرف],Gas_DB2[کد ماشین آلات],$C54,Gas_DB2[تاریخ],"&lt;="&amp;K$4,Gas_DB2[تاریخ],"&gt;"&amp;J$4)</f>
        <v>1101</v>
      </c>
      <c r="L54" s="525">
        <f>SUMIFS(Gas_DB2[میزان مصرف],Gas_DB2[کد ماشین آلات],$C54,Gas_DB2[تاریخ],"&lt;="&amp;L$4,Gas_DB2[تاریخ],"&gt;"&amp;K$4)</f>
        <v>998</v>
      </c>
      <c r="M54" s="525">
        <f>SUMIFS(Gas_DB2[میزان مصرف],Gas_DB2[کد ماشین آلات],$C54,Gas_DB2[تاریخ],"&lt;="&amp;M$4,Gas_DB2[تاریخ],"&gt;"&amp;L$4)</f>
        <v>1568</v>
      </c>
    </row>
    <row r="55" spans="2:13" x14ac:dyDescent="0.25">
      <c r="B55" s="2">
        <f t="shared" si="1"/>
        <v>49</v>
      </c>
      <c r="C55" s="524" t="s">
        <v>489</v>
      </c>
      <c r="D55" s="523" t="str">
        <f>VLOOKUP(C55,'Gas-DB'!$X$4:$Z1450,2,FALSE)</f>
        <v>کامیون کمپرسی تک</v>
      </c>
      <c r="E55" s="523" t="str">
        <f>VLOOKUP(C55,'Gas-DB'!$X$4:$Z1450,3,FALSE)</f>
        <v>جواد رضاپور</v>
      </c>
      <c r="F55" s="525">
        <f>SUMIFS(Gas_DB2[میزان مصرف],Gas_DB2[کد ماشین آلات],$C55,Gas_DB2[تاریخ],"&lt;="&amp;F$4)</f>
        <v>0</v>
      </c>
      <c r="G55" s="525">
        <f>SUMIFS(Gas_DB2[میزان مصرف],Gas_DB2[کد ماشین آلات],$C55,Gas_DB2[تاریخ],"&lt;="&amp;G$4,Gas_DB2[تاریخ],"&gt;"&amp;F$4)</f>
        <v>0</v>
      </c>
      <c r="H55" s="525">
        <f>SUMIFS(Gas_DB2[میزان مصرف],Gas_DB2[کد ماشین آلات],$C55,Gas_DB2[تاریخ],"&lt;="&amp;H$4,Gas_DB2[تاریخ],"&gt;"&amp;G$4)</f>
        <v>0</v>
      </c>
      <c r="I55" s="525">
        <f>SUMIFS(Gas_DB2[میزان مصرف],Gas_DB2[کد ماشین آلات],$C55,Gas_DB2[تاریخ],"&lt;="&amp;I$4,Gas_DB2[تاریخ],"&gt;"&amp;H$4)</f>
        <v>0</v>
      </c>
      <c r="J55" s="525">
        <f>SUMIFS(Gas_DB2[میزان مصرف],Gas_DB2[کد ماشین آلات],$C55,Gas_DB2[تاریخ],"&lt;="&amp;J$4,Gas_DB2[تاریخ],"&gt;"&amp;I$4)</f>
        <v>0</v>
      </c>
      <c r="K55" s="525">
        <f>SUMIFS(Gas_DB2[میزان مصرف],Gas_DB2[کد ماشین آلات],$C55,Gas_DB2[تاریخ],"&lt;="&amp;K$4,Gas_DB2[تاریخ],"&gt;"&amp;J$4)</f>
        <v>0</v>
      </c>
      <c r="L55" s="525">
        <f>SUMIFS(Gas_DB2[میزان مصرف],Gas_DB2[کد ماشین آلات],$C55,Gas_DB2[تاریخ],"&lt;="&amp;L$4,Gas_DB2[تاریخ],"&gt;"&amp;K$4)</f>
        <v>0</v>
      </c>
      <c r="M55" s="525">
        <f>SUMIFS(Gas_DB2[میزان مصرف],Gas_DB2[کد ماشین آلات],$C55,Gas_DB2[تاریخ],"&lt;="&amp;M$4,Gas_DB2[تاریخ],"&gt;"&amp;L$4)</f>
        <v>1272</v>
      </c>
    </row>
    <row r="56" spans="2:13" x14ac:dyDescent="0.25">
      <c r="B56" s="2">
        <f t="shared" si="1"/>
        <v>50</v>
      </c>
      <c r="C56" s="524" t="s">
        <v>148</v>
      </c>
      <c r="D56" s="523" t="str">
        <f>VLOOKUP(C56,'Gas-DB'!$X$4:$Z1451,2,FALSE)</f>
        <v>کامیون کمپرسی تک</v>
      </c>
      <c r="E56" s="523" t="str">
        <f>VLOOKUP(C56,'Gas-DB'!$X$4:$Z1451,3,FALSE)</f>
        <v>میرزایی</v>
      </c>
      <c r="F56" s="525">
        <f>SUMIFS(Gas_DB2[میزان مصرف],Gas_DB2[کد ماشین آلات],$C56,Gas_DB2[تاریخ],"&lt;="&amp;F$4)</f>
        <v>0</v>
      </c>
      <c r="G56" s="525">
        <f>SUMIFS(Gas_DB2[میزان مصرف],Gas_DB2[کد ماشین آلات],$C56,Gas_DB2[تاریخ],"&lt;="&amp;G$4,Gas_DB2[تاریخ],"&gt;"&amp;F$4)</f>
        <v>169</v>
      </c>
      <c r="H56" s="525">
        <f>SUMIFS(Gas_DB2[میزان مصرف],Gas_DB2[کد ماشین آلات],$C56,Gas_DB2[تاریخ],"&lt;="&amp;H$4,Gas_DB2[تاریخ],"&gt;"&amp;G$4)</f>
        <v>948</v>
      </c>
      <c r="I56" s="525">
        <f>SUMIFS(Gas_DB2[میزان مصرف],Gas_DB2[کد ماشین آلات],$C56,Gas_DB2[تاریخ],"&lt;="&amp;I$4,Gas_DB2[تاریخ],"&gt;"&amp;H$4)</f>
        <v>881</v>
      </c>
      <c r="J56" s="525">
        <f>SUMIFS(Gas_DB2[میزان مصرف],Gas_DB2[کد ماشین آلات],$C56,Gas_DB2[تاریخ],"&lt;="&amp;J$4,Gas_DB2[تاریخ],"&gt;"&amp;I$4)</f>
        <v>837</v>
      </c>
      <c r="K56" s="525">
        <f>SUMIFS(Gas_DB2[میزان مصرف],Gas_DB2[کد ماشین آلات],$C56,Gas_DB2[تاریخ],"&lt;="&amp;K$4,Gas_DB2[تاریخ],"&gt;"&amp;J$4)</f>
        <v>1278</v>
      </c>
      <c r="L56" s="525">
        <f>SUMIFS(Gas_DB2[میزان مصرف],Gas_DB2[کد ماشین آلات],$C56,Gas_DB2[تاریخ],"&lt;="&amp;L$4,Gas_DB2[تاریخ],"&gt;"&amp;K$4)</f>
        <v>1083</v>
      </c>
      <c r="M56" s="525">
        <f>SUMIFS(Gas_DB2[میزان مصرف],Gas_DB2[کد ماشین آلات],$C56,Gas_DB2[تاریخ],"&lt;="&amp;M$4,Gas_DB2[تاریخ],"&gt;"&amp;L$4)</f>
        <v>798</v>
      </c>
    </row>
    <row r="57" spans="2:13" x14ac:dyDescent="0.25">
      <c r="B57" s="2">
        <f t="shared" si="1"/>
        <v>51</v>
      </c>
      <c r="C57" s="524" t="s">
        <v>150</v>
      </c>
      <c r="D57" s="523" t="str">
        <f>VLOOKUP(C57,'Gas-DB'!$X$4:$Z1452,2,FALSE)</f>
        <v>کامیون کمپرسی تک</v>
      </c>
      <c r="E57" s="523" t="str">
        <f>VLOOKUP(C57,'Gas-DB'!$X$4:$Z1452,3,FALSE)</f>
        <v>میرزایی</v>
      </c>
      <c r="F57" s="525">
        <f>SUMIFS(Gas_DB2[میزان مصرف],Gas_DB2[کد ماشین آلات],$C57,Gas_DB2[تاریخ],"&lt;="&amp;F$4)</f>
        <v>0</v>
      </c>
      <c r="G57" s="525">
        <f>SUMIFS(Gas_DB2[میزان مصرف],Gas_DB2[کد ماشین آلات],$C57,Gas_DB2[تاریخ],"&lt;="&amp;G$4,Gas_DB2[تاریخ],"&gt;"&amp;F$4)</f>
        <v>261</v>
      </c>
      <c r="H57" s="525">
        <f>SUMIFS(Gas_DB2[میزان مصرف],Gas_DB2[کد ماشین آلات],$C57,Gas_DB2[تاریخ],"&lt;="&amp;H$4,Gas_DB2[تاریخ],"&gt;"&amp;G$4)</f>
        <v>1133</v>
      </c>
      <c r="I57" s="525">
        <f>SUMIFS(Gas_DB2[میزان مصرف],Gas_DB2[کد ماشین آلات],$C57,Gas_DB2[تاریخ],"&lt;="&amp;I$4,Gas_DB2[تاریخ],"&gt;"&amp;H$4)</f>
        <v>809</v>
      </c>
      <c r="J57" s="525">
        <f>SUMIFS(Gas_DB2[میزان مصرف],Gas_DB2[کد ماشین آلات],$C57,Gas_DB2[تاریخ],"&lt;="&amp;J$4,Gas_DB2[تاریخ],"&gt;"&amp;I$4)</f>
        <v>864</v>
      </c>
      <c r="K57" s="525">
        <f>SUMIFS(Gas_DB2[میزان مصرف],Gas_DB2[کد ماشین آلات],$C57,Gas_DB2[تاریخ],"&lt;="&amp;K$4,Gas_DB2[تاریخ],"&gt;"&amp;J$4)</f>
        <v>1170</v>
      </c>
      <c r="L57" s="525">
        <f>SUMIFS(Gas_DB2[میزان مصرف],Gas_DB2[کد ماشین آلات],$C57,Gas_DB2[تاریخ],"&lt;="&amp;L$4,Gas_DB2[تاریخ],"&gt;"&amp;K$4)</f>
        <v>1130</v>
      </c>
      <c r="M57" s="525">
        <f>SUMIFS(Gas_DB2[میزان مصرف],Gas_DB2[کد ماشین آلات],$C57,Gas_DB2[تاریخ],"&lt;="&amp;M$4,Gas_DB2[تاریخ],"&gt;"&amp;L$4)</f>
        <v>1081</v>
      </c>
    </row>
    <row r="58" spans="2:13" x14ac:dyDescent="0.25">
      <c r="B58" s="2">
        <f t="shared" si="1"/>
        <v>52</v>
      </c>
      <c r="C58" s="524" t="s">
        <v>151</v>
      </c>
      <c r="D58" s="523" t="str">
        <f>VLOOKUP(C58,'Gas-DB'!$X$4:$Z1453,2,FALSE)</f>
        <v>کامیون کمپرسی جفت</v>
      </c>
      <c r="E58" s="523" t="str">
        <f>VLOOKUP(C58,'Gas-DB'!$X$4:$Z1453,3,FALSE)</f>
        <v>میرزایی</v>
      </c>
      <c r="F58" s="525">
        <f>SUMIFS(Gas_DB2[میزان مصرف],Gas_DB2[کد ماشین آلات],$C58,Gas_DB2[تاریخ],"&lt;="&amp;F$4)</f>
        <v>0</v>
      </c>
      <c r="G58" s="525">
        <f>SUMIFS(Gas_DB2[میزان مصرف],Gas_DB2[کد ماشین آلات],$C58,Gas_DB2[تاریخ],"&lt;="&amp;G$4,Gas_DB2[تاریخ],"&gt;"&amp;F$4)</f>
        <v>178</v>
      </c>
      <c r="H58" s="525">
        <f>SUMIFS(Gas_DB2[میزان مصرف],Gas_DB2[کد ماشین آلات],$C58,Gas_DB2[تاریخ],"&lt;="&amp;H$4,Gas_DB2[تاریخ],"&gt;"&amp;G$4)</f>
        <v>1660</v>
      </c>
      <c r="I58" s="525">
        <f>SUMIFS(Gas_DB2[میزان مصرف],Gas_DB2[کد ماشین آلات],$C58,Gas_DB2[تاریخ],"&lt;="&amp;I$4,Gas_DB2[تاریخ],"&gt;"&amp;H$4)</f>
        <v>996</v>
      </c>
      <c r="J58" s="525">
        <f>SUMIFS(Gas_DB2[میزان مصرف],Gas_DB2[کد ماشین آلات],$C58,Gas_DB2[تاریخ],"&lt;="&amp;J$4,Gas_DB2[تاریخ],"&gt;"&amp;I$4)</f>
        <v>954</v>
      </c>
      <c r="K58" s="525">
        <f>SUMIFS(Gas_DB2[میزان مصرف],Gas_DB2[کد ماشین آلات],$C58,Gas_DB2[تاریخ],"&lt;="&amp;K$4,Gas_DB2[تاریخ],"&gt;"&amp;J$4)</f>
        <v>390</v>
      </c>
      <c r="L58" s="525">
        <f>SUMIFS(Gas_DB2[میزان مصرف],Gas_DB2[کد ماشین آلات],$C58,Gas_DB2[تاریخ],"&lt;="&amp;L$4,Gas_DB2[تاریخ],"&gt;"&amp;K$4)</f>
        <v>0</v>
      </c>
      <c r="M58" s="525">
        <f>SUMIFS(Gas_DB2[میزان مصرف],Gas_DB2[کد ماشین آلات],$C58,Gas_DB2[تاریخ],"&lt;="&amp;M$4,Gas_DB2[تاریخ],"&gt;"&amp;L$4)</f>
        <v>0</v>
      </c>
    </row>
    <row r="59" spans="2:13" x14ac:dyDescent="0.25">
      <c r="B59" s="2">
        <f t="shared" si="1"/>
        <v>53</v>
      </c>
      <c r="C59" s="524" t="s">
        <v>261</v>
      </c>
      <c r="D59" s="523" t="str">
        <f>VLOOKUP(C59,'Gas-DB'!$X$4:$Z1454,2,FALSE)</f>
        <v>کامیون کمپرسی تک</v>
      </c>
      <c r="E59" s="523" t="str">
        <f>VLOOKUP(C59,'Gas-DB'!$X$4:$Z1454,3,FALSE)</f>
        <v>محمد پور</v>
      </c>
      <c r="F59" s="525">
        <f>SUMIFS(Gas_DB2[میزان مصرف],Gas_DB2[کد ماشین آلات],$C59,Gas_DB2[تاریخ],"&lt;="&amp;F$4)</f>
        <v>0</v>
      </c>
      <c r="G59" s="525">
        <f>SUMIFS(Gas_DB2[میزان مصرف],Gas_DB2[کد ماشین آلات],$C59,Gas_DB2[تاریخ],"&lt;="&amp;G$4,Gas_DB2[تاریخ],"&gt;"&amp;F$4)</f>
        <v>0</v>
      </c>
      <c r="H59" s="525">
        <f>SUMIFS(Gas_DB2[میزان مصرف],Gas_DB2[کد ماشین آلات],$C59,Gas_DB2[تاریخ],"&lt;="&amp;H$4,Gas_DB2[تاریخ],"&gt;"&amp;G$4)</f>
        <v>0</v>
      </c>
      <c r="I59" s="525">
        <f>SUMIFS(Gas_DB2[میزان مصرف],Gas_DB2[کد ماشین آلات],$C59,Gas_DB2[تاریخ],"&lt;="&amp;I$4,Gas_DB2[تاریخ],"&gt;"&amp;H$4)</f>
        <v>0</v>
      </c>
      <c r="J59" s="525">
        <f>SUMIFS(Gas_DB2[میزان مصرف],Gas_DB2[کد ماشین آلات],$C59,Gas_DB2[تاریخ],"&lt;="&amp;J$4,Gas_DB2[تاریخ],"&gt;"&amp;I$4)</f>
        <v>2166</v>
      </c>
      <c r="K59" s="525">
        <f>SUMIFS(Gas_DB2[میزان مصرف],Gas_DB2[کد ماشین آلات],$C59,Gas_DB2[تاریخ],"&lt;="&amp;K$4,Gas_DB2[تاریخ],"&gt;"&amp;J$4)</f>
        <v>1745</v>
      </c>
      <c r="L59" s="525">
        <f>SUMIFS(Gas_DB2[میزان مصرف],Gas_DB2[کد ماشین آلات],$C59,Gas_DB2[تاریخ],"&lt;="&amp;L$4,Gas_DB2[تاریخ],"&gt;"&amp;K$4)</f>
        <v>2699</v>
      </c>
      <c r="M59" s="525">
        <f>SUMIFS(Gas_DB2[میزان مصرف],Gas_DB2[کد ماشین آلات],$C59,Gas_DB2[تاریخ],"&lt;="&amp;M$4,Gas_DB2[تاریخ],"&gt;"&amp;L$4)</f>
        <v>600</v>
      </c>
    </row>
    <row r="60" spans="2:13" x14ac:dyDescent="0.25">
      <c r="B60" s="2">
        <f t="shared" si="1"/>
        <v>54</v>
      </c>
      <c r="C60" s="524" t="s">
        <v>277</v>
      </c>
      <c r="D60" s="523" t="str">
        <f>VLOOKUP(C60,'Gas-DB'!$X$4:$Z1455,2,FALSE)</f>
        <v>کامیون کمپرسی جفت</v>
      </c>
      <c r="E60" s="523" t="str">
        <f>VLOOKUP(C60,'Gas-DB'!$X$4:$Z1455,3,FALSE)</f>
        <v>محمد پور</v>
      </c>
      <c r="F60" s="525">
        <f>SUMIFS(Gas_DB2[میزان مصرف],Gas_DB2[کد ماشین آلات],$C60,Gas_DB2[تاریخ],"&lt;="&amp;F$4)</f>
        <v>0</v>
      </c>
      <c r="G60" s="525">
        <f>SUMIFS(Gas_DB2[میزان مصرف],Gas_DB2[کد ماشین آلات],$C60,Gas_DB2[تاریخ],"&lt;="&amp;G$4,Gas_DB2[تاریخ],"&gt;"&amp;F$4)</f>
        <v>0</v>
      </c>
      <c r="H60" s="525">
        <f>SUMIFS(Gas_DB2[میزان مصرف],Gas_DB2[کد ماشین آلات],$C60,Gas_DB2[تاریخ],"&lt;="&amp;H$4,Gas_DB2[تاریخ],"&gt;"&amp;G$4)</f>
        <v>0</v>
      </c>
      <c r="I60" s="525">
        <f>SUMIFS(Gas_DB2[میزان مصرف],Gas_DB2[کد ماشین آلات],$C60,Gas_DB2[تاریخ],"&lt;="&amp;I$4,Gas_DB2[تاریخ],"&gt;"&amp;H$4)</f>
        <v>0</v>
      </c>
      <c r="J60" s="525">
        <f>SUMIFS(Gas_DB2[میزان مصرف],Gas_DB2[کد ماشین آلات],$C60,Gas_DB2[تاریخ],"&lt;="&amp;J$4,Gas_DB2[تاریخ],"&gt;"&amp;I$4)</f>
        <v>2182</v>
      </c>
      <c r="K60" s="525">
        <f>SUMIFS(Gas_DB2[میزان مصرف],Gas_DB2[کد ماشین آلات],$C60,Gas_DB2[تاریخ],"&lt;="&amp;K$4,Gas_DB2[تاریخ],"&gt;"&amp;J$4)</f>
        <v>3313</v>
      </c>
      <c r="L60" s="525">
        <f>SUMIFS(Gas_DB2[میزان مصرف],Gas_DB2[کد ماشین آلات],$C60,Gas_DB2[تاریخ],"&lt;="&amp;L$4,Gas_DB2[تاریخ],"&gt;"&amp;K$4)</f>
        <v>4093</v>
      </c>
      <c r="M60" s="525">
        <f>SUMIFS(Gas_DB2[میزان مصرف],Gas_DB2[کد ماشین آلات],$C60,Gas_DB2[تاریخ],"&lt;="&amp;M$4,Gas_DB2[تاریخ],"&gt;"&amp;L$4)</f>
        <v>3617</v>
      </c>
    </row>
    <row r="61" spans="2:13" x14ac:dyDescent="0.25">
      <c r="B61" s="2">
        <f t="shared" si="1"/>
        <v>55</v>
      </c>
      <c r="C61" s="524" t="s">
        <v>175</v>
      </c>
      <c r="D61" s="523" t="str">
        <f>VLOOKUP(C61,'Gas-DB'!$X$4:$Z1456,2,FALSE)</f>
        <v>کامیون کمپرسی جفت</v>
      </c>
      <c r="E61" s="523" t="str">
        <f>VLOOKUP(C61,'Gas-DB'!$X$4:$Z1456,3,FALSE)</f>
        <v>محمد پور</v>
      </c>
      <c r="F61" s="525">
        <f>SUMIFS(Gas_DB2[میزان مصرف],Gas_DB2[کد ماشین آلات],$C61,Gas_DB2[تاریخ],"&lt;="&amp;F$4)</f>
        <v>0</v>
      </c>
      <c r="G61" s="525">
        <f>SUMIFS(Gas_DB2[میزان مصرف],Gas_DB2[کد ماشین آلات],$C61,Gas_DB2[تاریخ],"&lt;="&amp;G$4,Gas_DB2[تاریخ],"&gt;"&amp;F$4)</f>
        <v>0</v>
      </c>
      <c r="H61" s="525">
        <f>SUMIFS(Gas_DB2[میزان مصرف],Gas_DB2[کد ماشین آلات],$C61,Gas_DB2[تاریخ],"&lt;="&amp;H$4,Gas_DB2[تاریخ],"&gt;"&amp;G$4)</f>
        <v>0</v>
      </c>
      <c r="I61" s="525">
        <f>SUMIFS(Gas_DB2[میزان مصرف],Gas_DB2[کد ماشین آلات],$C61,Gas_DB2[تاریخ],"&lt;="&amp;I$4,Gas_DB2[تاریخ],"&gt;"&amp;H$4)</f>
        <v>0</v>
      </c>
      <c r="J61" s="525">
        <f>SUMIFS(Gas_DB2[میزان مصرف],Gas_DB2[کد ماشین آلات],$C61,Gas_DB2[تاریخ],"&lt;="&amp;J$4,Gas_DB2[تاریخ],"&gt;"&amp;I$4)</f>
        <v>2484</v>
      </c>
      <c r="K61" s="525">
        <f>SUMIFS(Gas_DB2[میزان مصرف],Gas_DB2[کد ماشین آلات],$C61,Gas_DB2[تاریخ],"&lt;="&amp;K$4,Gas_DB2[تاریخ],"&gt;"&amp;J$4)</f>
        <v>3207</v>
      </c>
      <c r="L61" s="525">
        <f>SUMIFS(Gas_DB2[میزان مصرف],Gas_DB2[کد ماشین آلات],$C61,Gas_DB2[تاریخ],"&lt;="&amp;L$4,Gas_DB2[تاریخ],"&gt;"&amp;K$4)</f>
        <v>3182</v>
      </c>
      <c r="M61" s="525">
        <f>SUMIFS(Gas_DB2[میزان مصرف],Gas_DB2[کد ماشین آلات],$C61,Gas_DB2[تاریخ],"&lt;="&amp;M$4,Gas_DB2[تاریخ],"&gt;"&amp;L$4)</f>
        <v>515</v>
      </c>
    </row>
    <row r="62" spans="2:13" x14ac:dyDescent="0.25">
      <c r="B62" s="2">
        <f t="shared" si="1"/>
        <v>56</v>
      </c>
      <c r="C62" s="524" t="s">
        <v>263</v>
      </c>
      <c r="D62" s="523" t="str">
        <f>VLOOKUP(C62,'Gas-DB'!$X$4:$Z1457,2,FALSE)</f>
        <v>کامیون کمپرسی جفت</v>
      </c>
      <c r="E62" s="523" t="str">
        <f>VLOOKUP(C62,'Gas-DB'!$X$4:$Z1457,3,FALSE)</f>
        <v>محمد پور</v>
      </c>
      <c r="F62" s="525">
        <f>SUMIFS(Gas_DB2[میزان مصرف],Gas_DB2[کد ماشین آلات],$C62,Gas_DB2[تاریخ],"&lt;="&amp;F$4)</f>
        <v>0</v>
      </c>
      <c r="G62" s="525">
        <f>SUMIFS(Gas_DB2[میزان مصرف],Gas_DB2[کد ماشین آلات],$C62,Gas_DB2[تاریخ],"&lt;="&amp;G$4,Gas_DB2[تاریخ],"&gt;"&amp;F$4)</f>
        <v>0</v>
      </c>
      <c r="H62" s="525">
        <f>SUMIFS(Gas_DB2[میزان مصرف],Gas_DB2[کد ماشین آلات],$C62,Gas_DB2[تاریخ],"&lt;="&amp;H$4,Gas_DB2[تاریخ],"&gt;"&amp;G$4)</f>
        <v>0</v>
      </c>
      <c r="I62" s="525">
        <f>SUMIFS(Gas_DB2[میزان مصرف],Gas_DB2[کد ماشین آلات],$C62,Gas_DB2[تاریخ],"&lt;="&amp;I$4,Gas_DB2[تاریخ],"&gt;"&amp;H$4)</f>
        <v>0</v>
      </c>
      <c r="J62" s="525">
        <f>SUMIFS(Gas_DB2[میزان مصرف],Gas_DB2[کد ماشین آلات],$C62,Gas_DB2[تاریخ],"&lt;="&amp;J$4,Gas_DB2[تاریخ],"&gt;"&amp;I$4)</f>
        <v>1344</v>
      </c>
      <c r="K62" s="525">
        <f>SUMIFS(Gas_DB2[میزان مصرف],Gas_DB2[کد ماشین آلات],$C62,Gas_DB2[تاریخ],"&lt;="&amp;K$4,Gas_DB2[تاریخ],"&gt;"&amp;J$4)</f>
        <v>200</v>
      </c>
      <c r="L62" s="525">
        <f>SUMIFS(Gas_DB2[میزان مصرف],Gas_DB2[کد ماشین آلات],$C62,Gas_DB2[تاریخ],"&lt;="&amp;L$4,Gas_DB2[تاریخ],"&gt;"&amp;K$4)</f>
        <v>0</v>
      </c>
      <c r="M62" s="525">
        <f>SUMIFS(Gas_DB2[میزان مصرف],Gas_DB2[کد ماشین آلات],$C62,Gas_DB2[تاریخ],"&lt;="&amp;M$4,Gas_DB2[تاریخ],"&gt;"&amp;L$4)</f>
        <v>0</v>
      </c>
    </row>
    <row r="63" spans="2:13" x14ac:dyDescent="0.25">
      <c r="B63" s="2">
        <f t="shared" si="1"/>
        <v>57</v>
      </c>
      <c r="C63" s="524" t="s">
        <v>352</v>
      </c>
      <c r="D63" s="523" t="str">
        <f>VLOOKUP(C63,'Gas-DB'!$X$4:$Z1458,2,FALSE)</f>
        <v>کمپرسی جفت</v>
      </c>
      <c r="E63" s="523" t="str">
        <f>VLOOKUP(C63,'Gas-DB'!$X$4:$Z1458,3,FALSE)</f>
        <v>محمد پور</v>
      </c>
      <c r="F63" s="525">
        <f>SUMIFS(Gas_DB2[میزان مصرف],Gas_DB2[کد ماشین آلات],$C63,Gas_DB2[تاریخ],"&lt;="&amp;F$4)</f>
        <v>0</v>
      </c>
      <c r="G63" s="525">
        <f>SUMIFS(Gas_DB2[میزان مصرف],Gas_DB2[کد ماشین آلات],$C63,Gas_DB2[تاریخ],"&lt;="&amp;G$4,Gas_DB2[تاریخ],"&gt;"&amp;F$4)</f>
        <v>0</v>
      </c>
      <c r="H63" s="525">
        <f>SUMIFS(Gas_DB2[میزان مصرف],Gas_DB2[کد ماشین آلات],$C63,Gas_DB2[تاریخ],"&lt;="&amp;H$4,Gas_DB2[تاریخ],"&gt;"&amp;G$4)</f>
        <v>0</v>
      </c>
      <c r="I63" s="525">
        <f>SUMIFS(Gas_DB2[میزان مصرف],Gas_DB2[کد ماشین آلات],$C63,Gas_DB2[تاریخ],"&lt;="&amp;I$4,Gas_DB2[تاریخ],"&gt;"&amp;H$4)</f>
        <v>0</v>
      </c>
      <c r="J63" s="525">
        <f>SUMIFS(Gas_DB2[میزان مصرف],Gas_DB2[کد ماشین آلات],$C63,Gas_DB2[تاریخ],"&lt;="&amp;J$4,Gas_DB2[تاریخ],"&gt;"&amp;I$4)</f>
        <v>0</v>
      </c>
      <c r="K63" s="525">
        <f>SUMIFS(Gas_DB2[میزان مصرف],Gas_DB2[کد ماشین آلات],$C63,Gas_DB2[تاریخ],"&lt;="&amp;K$4,Gas_DB2[تاریخ],"&gt;"&amp;J$4)</f>
        <v>1786</v>
      </c>
      <c r="L63" s="525">
        <f>SUMIFS(Gas_DB2[میزان مصرف],Gas_DB2[کد ماشین آلات],$C63,Gas_DB2[تاریخ],"&lt;="&amp;L$4,Gas_DB2[تاریخ],"&gt;"&amp;K$4)</f>
        <v>0</v>
      </c>
      <c r="M63" s="525">
        <f>SUMIFS(Gas_DB2[میزان مصرف],Gas_DB2[کد ماشین آلات],$C63,Gas_DB2[تاریخ],"&lt;="&amp;M$4,Gas_DB2[تاریخ],"&gt;"&amp;L$4)</f>
        <v>0</v>
      </c>
    </row>
    <row r="64" spans="2:13" x14ac:dyDescent="0.25">
      <c r="B64" s="2">
        <f t="shared" si="1"/>
        <v>58</v>
      </c>
      <c r="C64" s="524" t="s">
        <v>474</v>
      </c>
      <c r="D64" s="523" t="str">
        <f>VLOOKUP(C64,'Gas-DB'!$X$4:$Z1459,2,FALSE)</f>
        <v>کامیون کمپرسی تک</v>
      </c>
      <c r="E64" s="523" t="str">
        <f>VLOOKUP(C64,'Gas-DB'!$X$4:$Z1459,3,FALSE)</f>
        <v>رمضانی مقدم</v>
      </c>
      <c r="F64" s="525">
        <f>SUMIFS(Gas_DB2[میزان مصرف],Gas_DB2[کد ماشین آلات],$C64,Gas_DB2[تاریخ],"&lt;="&amp;F$4)</f>
        <v>0</v>
      </c>
      <c r="G64" s="525">
        <f>SUMIFS(Gas_DB2[میزان مصرف],Gas_DB2[کد ماشین آلات],$C64,Gas_DB2[تاریخ],"&lt;="&amp;G$4,Gas_DB2[تاریخ],"&gt;"&amp;F$4)</f>
        <v>0</v>
      </c>
      <c r="H64" s="525">
        <f>SUMIFS(Gas_DB2[میزان مصرف],Gas_DB2[کد ماشین آلات],$C64,Gas_DB2[تاریخ],"&lt;="&amp;H$4,Gas_DB2[تاریخ],"&gt;"&amp;G$4)</f>
        <v>0</v>
      </c>
      <c r="I64" s="525">
        <f>SUMIFS(Gas_DB2[میزان مصرف],Gas_DB2[کد ماشین آلات],$C64,Gas_DB2[تاریخ],"&lt;="&amp;I$4,Gas_DB2[تاریخ],"&gt;"&amp;H$4)</f>
        <v>0</v>
      </c>
      <c r="J64" s="525">
        <f>SUMIFS(Gas_DB2[میزان مصرف],Gas_DB2[کد ماشین آلات],$C64,Gas_DB2[تاریخ],"&lt;="&amp;J$4,Gas_DB2[تاریخ],"&gt;"&amp;I$4)</f>
        <v>0</v>
      </c>
      <c r="K64" s="525">
        <f>SUMIFS(Gas_DB2[میزان مصرف],Gas_DB2[کد ماشین آلات],$C64,Gas_DB2[تاریخ],"&lt;="&amp;K$4,Gas_DB2[تاریخ],"&gt;"&amp;J$4)</f>
        <v>386</v>
      </c>
      <c r="L64" s="525">
        <f>SUMIFS(Gas_DB2[میزان مصرف],Gas_DB2[کد ماشین آلات],$C64,Gas_DB2[تاریخ],"&lt;="&amp;L$4,Gas_DB2[تاریخ],"&gt;"&amp;K$4)</f>
        <v>1276</v>
      </c>
      <c r="M64" s="525">
        <f>SUMIFS(Gas_DB2[میزان مصرف],Gas_DB2[کد ماشین آلات],$C64,Gas_DB2[تاریخ],"&lt;="&amp;M$4,Gas_DB2[تاریخ],"&gt;"&amp;L$4)</f>
        <v>1378</v>
      </c>
    </row>
    <row r="65" spans="1:13" x14ac:dyDescent="0.25">
      <c r="B65" s="2">
        <f t="shared" si="1"/>
        <v>59</v>
      </c>
      <c r="C65" s="524" t="s">
        <v>475</v>
      </c>
      <c r="D65" s="523" t="str">
        <f>VLOOKUP(C65,'Gas-DB'!$X$4:$Z1460,2,FALSE)</f>
        <v>کامیون کمپرسی تک</v>
      </c>
      <c r="E65" s="523" t="str">
        <f>VLOOKUP(C65,'Gas-DB'!$X$4:$Z1460,3,FALSE)</f>
        <v>رمضانی مقدم</v>
      </c>
      <c r="F65" s="525">
        <f>SUMIFS(Gas_DB2[میزان مصرف],Gas_DB2[کد ماشین آلات],$C65,Gas_DB2[تاریخ],"&lt;="&amp;F$4)</f>
        <v>0</v>
      </c>
      <c r="G65" s="525">
        <f>SUMIFS(Gas_DB2[میزان مصرف],Gas_DB2[کد ماشین آلات],$C65,Gas_DB2[تاریخ],"&lt;="&amp;G$4,Gas_DB2[تاریخ],"&gt;"&amp;F$4)</f>
        <v>0</v>
      </c>
      <c r="H65" s="525">
        <f>SUMIFS(Gas_DB2[میزان مصرف],Gas_DB2[کد ماشین آلات],$C65,Gas_DB2[تاریخ],"&lt;="&amp;H$4,Gas_DB2[تاریخ],"&gt;"&amp;G$4)</f>
        <v>0</v>
      </c>
      <c r="I65" s="525">
        <f>SUMIFS(Gas_DB2[میزان مصرف],Gas_DB2[کد ماشین آلات],$C65,Gas_DB2[تاریخ],"&lt;="&amp;I$4,Gas_DB2[تاریخ],"&gt;"&amp;H$4)</f>
        <v>0</v>
      </c>
      <c r="J65" s="525">
        <f>SUMIFS(Gas_DB2[میزان مصرف],Gas_DB2[کد ماشین آلات],$C65,Gas_DB2[تاریخ],"&lt;="&amp;J$4,Gas_DB2[تاریخ],"&gt;"&amp;I$4)</f>
        <v>0</v>
      </c>
      <c r="K65" s="525">
        <f>SUMIFS(Gas_DB2[میزان مصرف],Gas_DB2[کد ماشین آلات],$C65,Gas_DB2[تاریخ],"&lt;="&amp;K$4,Gas_DB2[تاریخ],"&gt;"&amp;J$4)</f>
        <v>240</v>
      </c>
      <c r="L65" s="525">
        <f>SUMIFS(Gas_DB2[میزان مصرف],Gas_DB2[کد ماشین آلات],$C65,Gas_DB2[تاریخ],"&lt;="&amp;L$4,Gas_DB2[تاریخ],"&gt;"&amp;K$4)</f>
        <v>1492</v>
      </c>
      <c r="M65" s="525">
        <f>SUMIFS(Gas_DB2[میزان مصرف],Gas_DB2[کد ماشین آلات],$C65,Gas_DB2[تاریخ],"&lt;="&amp;M$4,Gas_DB2[تاریخ],"&gt;"&amp;L$4)</f>
        <v>1513</v>
      </c>
    </row>
    <row r="66" spans="1:13" x14ac:dyDescent="0.25">
      <c r="B66" s="2">
        <f t="shared" si="1"/>
        <v>60</v>
      </c>
      <c r="C66" s="524" t="s">
        <v>476</v>
      </c>
      <c r="D66" s="523" t="str">
        <f>VLOOKUP(C66,'Gas-DB'!$X$4:$Z1461,2,FALSE)</f>
        <v>کامیون کمپرسی تک</v>
      </c>
      <c r="E66" s="523" t="str">
        <f>VLOOKUP(C66,'Gas-DB'!$X$4:$Z1461,3,FALSE)</f>
        <v>رمضانی مقدم</v>
      </c>
      <c r="F66" s="525">
        <f>SUMIFS(Gas_DB2[میزان مصرف],Gas_DB2[کد ماشین آلات],$C66,Gas_DB2[تاریخ],"&lt;="&amp;F$4)</f>
        <v>0</v>
      </c>
      <c r="G66" s="525">
        <f>SUMIFS(Gas_DB2[میزان مصرف],Gas_DB2[کد ماشین آلات],$C66,Gas_DB2[تاریخ],"&lt;="&amp;G$4,Gas_DB2[تاریخ],"&gt;"&amp;F$4)</f>
        <v>0</v>
      </c>
      <c r="H66" s="525">
        <f>SUMIFS(Gas_DB2[میزان مصرف],Gas_DB2[کد ماشین آلات],$C66,Gas_DB2[تاریخ],"&lt;="&amp;H$4,Gas_DB2[تاریخ],"&gt;"&amp;G$4)</f>
        <v>0</v>
      </c>
      <c r="I66" s="525">
        <f>SUMIFS(Gas_DB2[میزان مصرف],Gas_DB2[کد ماشین آلات],$C66,Gas_DB2[تاریخ],"&lt;="&amp;I$4,Gas_DB2[تاریخ],"&gt;"&amp;H$4)</f>
        <v>0</v>
      </c>
      <c r="J66" s="525">
        <f>SUMIFS(Gas_DB2[میزان مصرف],Gas_DB2[کد ماشین آلات],$C66,Gas_DB2[تاریخ],"&lt;="&amp;J$4,Gas_DB2[تاریخ],"&gt;"&amp;I$4)</f>
        <v>0</v>
      </c>
      <c r="K66" s="525">
        <f>SUMIFS(Gas_DB2[میزان مصرف],Gas_DB2[کد ماشین آلات],$C66,Gas_DB2[تاریخ],"&lt;="&amp;K$4,Gas_DB2[تاریخ],"&gt;"&amp;J$4)</f>
        <v>155</v>
      </c>
      <c r="L66" s="525">
        <f>SUMIFS(Gas_DB2[میزان مصرف],Gas_DB2[کد ماشین آلات],$C66,Gas_DB2[تاریخ],"&lt;="&amp;L$4,Gas_DB2[تاریخ],"&gt;"&amp;K$4)</f>
        <v>911</v>
      </c>
      <c r="M66" s="525">
        <f>SUMIFS(Gas_DB2[میزان مصرف],Gas_DB2[کد ماشین آلات],$C66,Gas_DB2[تاریخ],"&lt;="&amp;M$4,Gas_DB2[تاریخ],"&gt;"&amp;L$4)</f>
        <v>1660</v>
      </c>
    </row>
    <row r="67" spans="1:13" x14ac:dyDescent="0.25">
      <c r="B67" s="2">
        <f t="shared" si="1"/>
        <v>61</v>
      </c>
      <c r="C67" s="524" t="s">
        <v>477</v>
      </c>
      <c r="D67" s="523" t="str">
        <f>VLOOKUP(C67,'Gas-DB'!$X$4:$Z1462,2,FALSE)</f>
        <v>کامیون کمپرسی تک</v>
      </c>
      <c r="E67" s="523" t="str">
        <f>VLOOKUP(C67,'Gas-DB'!$X$4:$Z1462,3,FALSE)</f>
        <v>رمضانی مقدم</v>
      </c>
      <c r="F67" s="525">
        <f>SUMIFS(Gas_DB2[میزان مصرف],Gas_DB2[کد ماشین آلات],$C67,Gas_DB2[تاریخ],"&lt;="&amp;F$4)</f>
        <v>0</v>
      </c>
      <c r="G67" s="525">
        <f>SUMIFS(Gas_DB2[میزان مصرف],Gas_DB2[کد ماشین آلات],$C67,Gas_DB2[تاریخ],"&lt;="&amp;G$4,Gas_DB2[تاریخ],"&gt;"&amp;F$4)</f>
        <v>0</v>
      </c>
      <c r="H67" s="525">
        <f>SUMIFS(Gas_DB2[میزان مصرف],Gas_DB2[کد ماشین آلات],$C67,Gas_DB2[تاریخ],"&lt;="&amp;H$4,Gas_DB2[تاریخ],"&gt;"&amp;G$4)</f>
        <v>0</v>
      </c>
      <c r="I67" s="525">
        <f>SUMIFS(Gas_DB2[میزان مصرف],Gas_DB2[کد ماشین آلات],$C67,Gas_DB2[تاریخ],"&lt;="&amp;I$4,Gas_DB2[تاریخ],"&gt;"&amp;H$4)</f>
        <v>0</v>
      </c>
      <c r="J67" s="525">
        <f>SUMIFS(Gas_DB2[میزان مصرف],Gas_DB2[کد ماشین آلات],$C67,Gas_DB2[تاریخ],"&lt;="&amp;J$4,Gas_DB2[تاریخ],"&gt;"&amp;I$4)</f>
        <v>0</v>
      </c>
      <c r="K67" s="525">
        <f>SUMIFS(Gas_DB2[میزان مصرف],Gas_DB2[کد ماشین آلات],$C67,Gas_DB2[تاریخ],"&lt;="&amp;K$4,Gas_DB2[تاریخ],"&gt;"&amp;J$4)</f>
        <v>150</v>
      </c>
      <c r="L67" s="525">
        <f>SUMIFS(Gas_DB2[میزان مصرف],Gas_DB2[کد ماشین آلات],$C67,Gas_DB2[تاریخ],"&lt;="&amp;L$4,Gas_DB2[تاریخ],"&gt;"&amp;K$4)</f>
        <v>2298</v>
      </c>
      <c r="M67" s="525">
        <f>SUMIFS(Gas_DB2[میزان مصرف],Gas_DB2[کد ماشین آلات],$C67,Gas_DB2[تاریخ],"&lt;="&amp;M$4,Gas_DB2[تاریخ],"&gt;"&amp;L$4)</f>
        <v>2024</v>
      </c>
    </row>
    <row r="68" spans="1:13" x14ac:dyDescent="0.25">
      <c r="B68" s="2">
        <f t="shared" si="1"/>
        <v>62</v>
      </c>
      <c r="C68" s="524" t="s">
        <v>509</v>
      </c>
      <c r="D68" s="523" t="str">
        <f>VLOOKUP(C68,'Gas-DB'!$X$4:$Z1463,2,FALSE)</f>
        <v>کامیون کمپرسی تک</v>
      </c>
      <c r="E68" s="523" t="str">
        <f>VLOOKUP(C68,'Gas-DB'!$X$4:$Z1463,3,FALSE)</f>
        <v>رمضانی مقدم</v>
      </c>
      <c r="F68" s="525">
        <f>SUMIFS(Gas_DB2[میزان مصرف],Gas_DB2[کد ماشین آلات],$C68,Gas_DB2[تاریخ],"&lt;="&amp;F$4)</f>
        <v>0</v>
      </c>
      <c r="G68" s="525">
        <f>SUMIFS(Gas_DB2[میزان مصرف],Gas_DB2[کد ماشین آلات],$C68,Gas_DB2[تاریخ],"&lt;="&amp;G$4,Gas_DB2[تاریخ],"&gt;"&amp;F$4)</f>
        <v>0</v>
      </c>
      <c r="H68" s="525">
        <f>SUMIFS(Gas_DB2[میزان مصرف],Gas_DB2[کد ماشین آلات],$C68,Gas_DB2[تاریخ],"&lt;="&amp;H$4,Gas_DB2[تاریخ],"&gt;"&amp;G$4)</f>
        <v>0</v>
      </c>
      <c r="I68" s="525">
        <f>SUMIFS(Gas_DB2[میزان مصرف],Gas_DB2[کد ماشین آلات],$C68,Gas_DB2[تاریخ],"&lt;="&amp;I$4,Gas_DB2[تاریخ],"&gt;"&amp;H$4)</f>
        <v>0</v>
      </c>
      <c r="J68" s="525">
        <f>SUMIFS(Gas_DB2[میزان مصرف],Gas_DB2[کد ماشین آلات],$C68,Gas_DB2[تاریخ],"&lt;="&amp;J$4,Gas_DB2[تاریخ],"&gt;"&amp;I$4)</f>
        <v>0</v>
      </c>
      <c r="K68" s="525">
        <f>SUMIFS(Gas_DB2[میزان مصرف],Gas_DB2[کد ماشین آلات],$C68,Gas_DB2[تاریخ],"&lt;="&amp;K$4,Gas_DB2[تاریخ],"&gt;"&amp;J$4)</f>
        <v>0</v>
      </c>
      <c r="L68" s="525">
        <f>SUMIFS(Gas_DB2[میزان مصرف],Gas_DB2[کد ماشین آلات],$C68,Gas_DB2[تاریخ],"&lt;="&amp;L$4,Gas_DB2[تاریخ],"&gt;"&amp;K$4)</f>
        <v>0</v>
      </c>
      <c r="M68" s="525">
        <f>SUMIFS(Gas_DB2[میزان مصرف],Gas_DB2[کد ماشین آلات],$C68,Gas_DB2[تاریخ],"&lt;="&amp;M$4,Gas_DB2[تاریخ],"&gt;"&amp;L$4)</f>
        <v>979</v>
      </c>
    </row>
    <row r="69" spans="1:13" x14ac:dyDescent="0.25">
      <c r="A69" s="522"/>
      <c r="B69" s="2">
        <f t="shared" si="1"/>
        <v>63</v>
      </c>
      <c r="C69" s="524" t="s">
        <v>154</v>
      </c>
      <c r="D69" s="523" t="str">
        <f>VLOOKUP(C69,'Gas-DB'!$X$4:$Z1464,2,FALSE)</f>
        <v>کامیون کمپرسی تک</v>
      </c>
      <c r="E69" s="523" t="str">
        <f>VLOOKUP(C69,'Gas-DB'!$X$4:$Z1464,3,FALSE)</f>
        <v>صداقت</v>
      </c>
      <c r="F69" s="525">
        <f>SUMIFS(Gas_DB2[میزان مصرف],Gas_DB2[کد ماشین آلات],$C69,Gas_DB2[تاریخ],"&lt;="&amp;F$4)</f>
        <v>0</v>
      </c>
      <c r="G69" s="525">
        <f>SUMIFS(Gas_DB2[میزان مصرف],Gas_DB2[کد ماشین آلات],$C69,Gas_DB2[تاریخ],"&lt;="&amp;G$4,Gas_DB2[تاریخ],"&gt;"&amp;F$4)</f>
        <v>0</v>
      </c>
      <c r="H69" s="525">
        <f>SUMIFS(Gas_DB2[میزان مصرف],Gas_DB2[کد ماشین آلات],$C69,Gas_DB2[تاریخ],"&lt;="&amp;H$4,Gas_DB2[تاریخ],"&gt;"&amp;G$4)</f>
        <v>0</v>
      </c>
      <c r="I69" s="525">
        <f>SUMIFS(Gas_DB2[میزان مصرف],Gas_DB2[کد ماشین آلات],$C69,Gas_DB2[تاریخ],"&lt;="&amp;I$4,Gas_DB2[تاریخ],"&gt;"&amp;H$4)</f>
        <v>1122</v>
      </c>
      <c r="J69" s="525">
        <f>SUMIFS(Gas_DB2[میزان مصرف],Gas_DB2[کد ماشین آلات],$C69,Gas_DB2[تاریخ],"&lt;="&amp;J$4,Gas_DB2[تاریخ],"&gt;"&amp;I$4)</f>
        <v>1523</v>
      </c>
      <c r="K69" s="525">
        <f>SUMIFS(Gas_DB2[میزان مصرف],Gas_DB2[کد ماشین آلات],$C69,Gas_DB2[تاریخ],"&lt;="&amp;K$4,Gas_DB2[تاریخ],"&gt;"&amp;J$4)</f>
        <v>1422</v>
      </c>
      <c r="L69" s="525">
        <f>SUMIFS(Gas_DB2[میزان مصرف],Gas_DB2[کد ماشین آلات],$C69,Gas_DB2[تاریخ],"&lt;="&amp;L$4,Gas_DB2[تاریخ],"&gt;"&amp;K$4)</f>
        <v>1301</v>
      </c>
      <c r="M69" s="525">
        <f>SUMIFS(Gas_DB2[میزان مصرف],Gas_DB2[کد ماشین آلات],$C69,Gas_DB2[تاریخ],"&lt;="&amp;M$4,Gas_DB2[تاریخ],"&gt;"&amp;L$4)</f>
        <v>1360</v>
      </c>
    </row>
    <row r="70" spans="1:13" x14ac:dyDescent="0.25">
      <c r="B70" s="2">
        <f t="shared" si="1"/>
        <v>64</v>
      </c>
      <c r="C70" s="524" t="s">
        <v>155</v>
      </c>
      <c r="D70" s="523" t="str">
        <f>VLOOKUP(C70,'Gas-DB'!$X$4:$Z1465,2,FALSE)</f>
        <v>کامیون کمپرسی تک</v>
      </c>
      <c r="E70" s="523" t="str">
        <f>VLOOKUP(C70,'Gas-DB'!$X$4:$Z1465,3,FALSE)</f>
        <v>صداقت</v>
      </c>
      <c r="F70" s="525">
        <f>SUMIFS(Gas_DB2[میزان مصرف],Gas_DB2[کد ماشین آلات],$C70,Gas_DB2[تاریخ],"&lt;="&amp;F$4)</f>
        <v>0</v>
      </c>
      <c r="G70" s="525">
        <f>SUMIFS(Gas_DB2[میزان مصرف],Gas_DB2[کد ماشین آلات],$C70,Gas_DB2[تاریخ],"&lt;="&amp;G$4,Gas_DB2[تاریخ],"&gt;"&amp;F$4)</f>
        <v>0</v>
      </c>
      <c r="H70" s="525">
        <f>SUMIFS(Gas_DB2[میزان مصرف],Gas_DB2[کد ماشین آلات],$C70,Gas_DB2[تاریخ],"&lt;="&amp;H$4,Gas_DB2[تاریخ],"&gt;"&amp;G$4)</f>
        <v>0</v>
      </c>
      <c r="I70" s="525">
        <f>SUMIFS(Gas_DB2[میزان مصرف],Gas_DB2[کد ماشین آلات],$C70,Gas_DB2[تاریخ],"&lt;="&amp;I$4,Gas_DB2[تاریخ],"&gt;"&amp;H$4)</f>
        <v>916</v>
      </c>
      <c r="J70" s="525">
        <f>SUMIFS(Gas_DB2[میزان مصرف],Gas_DB2[کد ماشین آلات],$C70,Gas_DB2[تاریخ],"&lt;="&amp;J$4,Gas_DB2[تاریخ],"&gt;"&amp;I$4)</f>
        <v>1203</v>
      </c>
      <c r="K70" s="525">
        <f>SUMIFS(Gas_DB2[میزان مصرف],Gas_DB2[کد ماشین آلات],$C70,Gas_DB2[تاریخ],"&lt;="&amp;K$4,Gas_DB2[تاریخ],"&gt;"&amp;J$4)</f>
        <v>1227</v>
      </c>
      <c r="L70" s="525">
        <f>SUMIFS(Gas_DB2[میزان مصرف],Gas_DB2[کد ماشین آلات],$C70,Gas_DB2[تاریخ],"&lt;="&amp;L$4,Gas_DB2[تاریخ],"&gt;"&amp;K$4)</f>
        <v>900</v>
      </c>
      <c r="M70" s="525">
        <f>SUMIFS(Gas_DB2[میزان مصرف],Gas_DB2[کد ماشین آلات],$C70,Gas_DB2[تاریخ],"&lt;="&amp;M$4,Gas_DB2[تاریخ],"&gt;"&amp;L$4)</f>
        <v>1310</v>
      </c>
    </row>
    <row r="71" spans="1:13" x14ac:dyDescent="0.25">
      <c r="B71" s="2">
        <f t="shared" si="1"/>
        <v>65</v>
      </c>
      <c r="C71" s="524" t="s">
        <v>295</v>
      </c>
      <c r="D71" s="523" t="str">
        <f>VLOOKUP(C71,'Gas-DB'!$X$4:$Z1466,2,FALSE)</f>
        <v>کامیون کمپرسی تک</v>
      </c>
      <c r="E71" s="523" t="str">
        <f>VLOOKUP(C71,'Gas-DB'!$X$4:$Z1466,3,FALSE)</f>
        <v>صداقت</v>
      </c>
      <c r="F71" s="525">
        <f>SUMIFS(Gas_DB2[میزان مصرف],Gas_DB2[کد ماشین آلات],$C71,Gas_DB2[تاریخ],"&lt;="&amp;F$4)</f>
        <v>0</v>
      </c>
      <c r="G71" s="525">
        <f>SUMIFS(Gas_DB2[میزان مصرف],Gas_DB2[کد ماشین آلات],$C71,Gas_DB2[تاریخ],"&lt;="&amp;G$4,Gas_DB2[تاریخ],"&gt;"&amp;F$4)</f>
        <v>0</v>
      </c>
      <c r="H71" s="525">
        <f>SUMIFS(Gas_DB2[میزان مصرف],Gas_DB2[کد ماشین آلات],$C71,Gas_DB2[تاریخ],"&lt;="&amp;H$4,Gas_DB2[تاریخ],"&gt;"&amp;G$4)</f>
        <v>0</v>
      </c>
      <c r="I71" s="525">
        <f>SUMIFS(Gas_DB2[میزان مصرف],Gas_DB2[کد ماشین آلات],$C71,Gas_DB2[تاریخ],"&lt;="&amp;I$4,Gas_DB2[تاریخ],"&gt;"&amp;H$4)</f>
        <v>0</v>
      </c>
      <c r="J71" s="525">
        <f>SUMIFS(Gas_DB2[میزان مصرف],Gas_DB2[کد ماشین آلات],$C71,Gas_DB2[تاریخ],"&lt;="&amp;J$4,Gas_DB2[تاریخ],"&gt;"&amp;I$4)</f>
        <v>583</v>
      </c>
      <c r="K71" s="525">
        <f>SUMIFS(Gas_DB2[میزان مصرف],Gas_DB2[کد ماشین آلات],$C71,Gas_DB2[تاریخ],"&lt;="&amp;K$4,Gas_DB2[تاریخ],"&gt;"&amp;J$4)</f>
        <v>267</v>
      </c>
      <c r="L71" s="525">
        <f>SUMIFS(Gas_DB2[میزان مصرف],Gas_DB2[کد ماشین آلات],$C71,Gas_DB2[تاریخ],"&lt;="&amp;L$4,Gas_DB2[تاریخ],"&gt;"&amp;K$4)</f>
        <v>0</v>
      </c>
      <c r="M71" s="525">
        <f>SUMIFS(Gas_DB2[میزان مصرف],Gas_DB2[کد ماشین آلات],$C71,Gas_DB2[تاریخ],"&lt;="&amp;M$4,Gas_DB2[تاریخ],"&gt;"&amp;L$4)</f>
        <v>0</v>
      </c>
    </row>
    <row r="72" spans="1:13" x14ac:dyDescent="0.25">
      <c r="B72" s="2">
        <f t="shared" ref="B72:B92" si="2">ROW()-6</f>
        <v>66</v>
      </c>
      <c r="C72" s="524" t="s">
        <v>389</v>
      </c>
      <c r="D72" s="523" t="str">
        <f>VLOOKUP(C72,'Gas-DB'!$X$4:$Z1467,2,FALSE)</f>
        <v>لودر</v>
      </c>
      <c r="E72" s="523" t="str">
        <f>VLOOKUP(C72,'Gas-DB'!$X$4:$Z1467,3,FALSE)</f>
        <v>جواد رضاپور</v>
      </c>
      <c r="F72" s="525">
        <f>SUMIFS(Gas_DB2[میزان مصرف],Gas_DB2[کد ماشین آلات],$C72,Gas_DB2[تاریخ],"&lt;="&amp;F$4)</f>
        <v>0</v>
      </c>
      <c r="G72" s="525">
        <f>SUMIFS(Gas_DB2[میزان مصرف],Gas_DB2[کد ماشین آلات],$C72,Gas_DB2[تاریخ],"&lt;="&amp;G$4,Gas_DB2[تاریخ],"&gt;"&amp;F$4)</f>
        <v>0</v>
      </c>
      <c r="H72" s="525">
        <f>SUMIFS(Gas_DB2[میزان مصرف],Gas_DB2[کد ماشین آلات],$C72,Gas_DB2[تاریخ],"&lt;="&amp;H$4,Gas_DB2[تاریخ],"&gt;"&amp;G$4)</f>
        <v>0</v>
      </c>
      <c r="I72" s="525">
        <f>SUMIFS(Gas_DB2[میزان مصرف],Gas_DB2[کد ماشین آلات],$C72,Gas_DB2[تاریخ],"&lt;="&amp;I$4,Gas_DB2[تاریخ],"&gt;"&amp;H$4)</f>
        <v>0</v>
      </c>
      <c r="J72" s="525">
        <f>SUMIFS(Gas_DB2[میزان مصرف],Gas_DB2[کد ماشین آلات],$C72,Gas_DB2[تاریخ],"&lt;="&amp;J$4,Gas_DB2[تاریخ],"&gt;"&amp;I$4)</f>
        <v>0</v>
      </c>
      <c r="K72" s="525">
        <f>SUMIFS(Gas_DB2[میزان مصرف],Gas_DB2[کد ماشین آلات],$C72,Gas_DB2[تاریخ],"&lt;="&amp;K$4,Gas_DB2[تاریخ],"&gt;"&amp;J$4)</f>
        <v>1037</v>
      </c>
      <c r="L72" s="525">
        <f>SUMIFS(Gas_DB2[میزان مصرف],Gas_DB2[کد ماشین آلات],$C72,Gas_DB2[تاریخ],"&lt;="&amp;L$4,Gas_DB2[تاریخ],"&gt;"&amp;K$4)</f>
        <v>1260</v>
      </c>
      <c r="M72" s="525">
        <f>SUMIFS(Gas_DB2[میزان مصرف],Gas_DB2[کد ماشین آلات],$C72,Gas_DB2[تاریخ],"&lt;="&amp;M$4,Gas_DB2[تاریخ],"&gt;"&amp;L$4)</f>
        <v>2149</v>
      </c>
    </row>
    <row r="73" spans="1:13" x14ac:dyDescent="0.25">
      <c r="B73" s="2">
        <f t="shared" si="2"/>
        <v>67</v>
      </c>
      <c r="C73" s="96" t="s">
        <v>147</v>
      </c>
      <c r="D73" s="523" t="e">
        <f>VLOOKUP(C73,'Gas-DB'!$X$4:$Z1468,2,FALSE)</f>
        <v>#N/A</v>
      </c>
      <c r="E73" s="523" t="e">
        <f>VLOOKUP(C73,'Gas-DB'!$X$4:$Z1468,3,FALSE)</f>
        <v>#N/A</v>
      </c>
      <c r="F73" s="525">
        <f>SUMIFS(Gas_DB2[میزان مصرف],Gas_DB2[کد ماشین آلات],$C73,Gas_DB2[تاریخ],"&lt;="&amp;F$4)</f>
        <v>0</v>
      </c>
      <c r="G73" s="525">
        <f>SUMIFS(Gas_DB2[میزان مصرف],Gas_DB2[کد ماشین آلات],$C73,Gas_DB2[تاریخ],"&lt;="&amp;G$4,Gas_DB2[تاریخ],"&gt;"&amp;F$4)</f>
        <v>1011</v>
      </c>
      <c r="H73" s="525">
        <f>SUMIFS(Gas_DB2[میزان مصرف],Gas_DB2[کد ماشین آلات],$C73,Gas_DB2[تاریخ],"&lt;="&amp;H$4,Gas_DB2[تاریخ],"&gt;"&amp;G$4)</f>
        <v>1852</v>
      </c>
      <c r="I73" s="525">
        <f>SUMIFS(Gas_DB2[میزان مصرف],Gas_DB2[کد ماشین آلات],$C73,Gas_DB2[تاریخ],"&lt;="&amp;I$4,Gas_DB2[تاریخ],"&gt;"&amp;H$4)</f>
        <v>1515</v>
      </c>
      <c r="J73" s="525">
        <f>SUMIFS(Gas_DB2[میزان مصرف],Gas_DB2[کد ماشین آلات],$C73,Gas_DB2[تاریخ],"&lt;="&amp;J$4,Gas_DB2[تاریخ],"&gt;"&amp;I$4)</f>
        <v>1207</v>
      </c>
      <c r="K73" s="525">
        <f>SUMIFS(Gas_DB2[میزان مصرف],Gas_DB2[کد ماشین آلات],$C73,Gas_DB2[تاریخ],"&lt;="&amp;K$4,Gas_DB2[تاریخ],"&gt;"&amp;J$4)</f>
        <v>1678</v>
      </c>
      <c r="L73" s="525">
        <f>SUMIFS(Gas_DB2[میزان مصرف],Gas_DB2[کد ماشین آلات],$C73,Gas_DB2[تاریخ],"&lt;="&amp;L$4,Gas_DB2[تاریخ],"&gt;"&amp;K$4)</f>
        <v>1297</v>
      </c>
      <c r="M73" s="525">
        <f>SUMIFS(Gas_DB2[میزان مصرف],Gas_DB2[کد ماشین آلات],$C73,Gas_DB2[تاریخ],"&lt;="&amp;M$4,Gas_DB2[تاریخ],"&gt;"&amp;L$4)</f>
        <v>1185</v>
      </c>
    </row>
    <row r="74" spans="1:13" x14ac:dyDescent="0.25">
      <c r="B74" s="2">
        <f t="shared" si="2"/>
        <v>68</v>
      </c>
      <c r="C74" s="524" t="s">
        <v>170</v>
      </c>
      <c r="D74" s="523" t="str">
        <f>VLOOKUP(C74,'Gas-DB'!$X$4:$Z1469,2,FALSE)</f>
        <v>لودر</v>
      </c>
      <c r="E74" s="523" t="str">
        <f>VLOOKUP(C74,'Gas-DB'!$X$4:$Z1469,3,FALSE)</f>
        <v>محمد پور</v>
      </c>
      <c r="F74" s="525">
        <f>SUMIFS(Gas_DB2[میزان مصرف],Gas_DB2[کد ماشین آلات],$C74,Gas_DB2[تاریخ],"&lt;="&amp;F$4)</f>
        <v>0</v>
      </c>
      <c r="G74" s="525">
        <f>SUMIFS(Gas_DB2[میزان مصرف],Gas_DB2[کد ماشین آلات],$C74,Gas_DB2[تاریخ],"&lt;="&amp;G$4,Gas_DB2[تاریخ],"&gt;"&amp;F$4)</f>
        <v>0</v>
      </c>
      <c r="H74" s="525">
        <f>SUMIFS(Gas_DB2[میزان مصرف],Gas_DB2[کد ماشین آلات],$C74,Gas_DB2[تاریخ],"&lt;="&amp;H$4,Gas_DB2[تاریخ],"&gt;"&amp;G$4)</f>
        <v>0</v>
      </c>
      <c r="I74" s="525">
        <f>SUMIFS(Gas_DB2[میزان مصرف],Gas_DB2[کد ماشین آلات],$C74,Gas_DB2[تاریخ],"&lt;="&amp;I$4,Gas_DB2[تاریخ],"&gt;"&amp;H$4)</f>
        <v>144</v>
      </c>
      <c r="J74" s="525">
        <f>SUMIFS(Gas_DB2[میزان مصرف],Gas_DB2[کد ماشین آلات],$C74,Gas_DB2[تاریخ],"&lt;="&amp;J$4,Gas_DB2[تاریخ],"&gt;"&amp;I$4)</f>
        <v>3486</v>
      </c>
      <c r="K74" s="525">
        <f>SUMIFS(Gas_DB2[میزان مصرف],Gas_DB2[کد ماشین آلات],$C74,Gas_DB2[تاریخ],"&lt;="&amp;K$4,Gas_DB2[تاریخ],"&gt;"&amp;J$4)</f>
        <v>2781</v>
      </c>
      <c r="L74" s="525">
        <f>SUMIFS(Gas_DB2[میزان مصرف],Gas_DB2[کد ماشین آلات],$C74,Gas_DB2[تاریخ],"&lt;="&amp;L$4,Gas_DB2[تاریخ],"&gt;"&amp;K$4)</f>
        <v>2509</v>
      </c>
      <c r="M74" s="525">
        <f>SUMIFS(Gas_DB2[میزان مصرف],Gas_DB2[کد ماشین آلات],$C74,Gas_DB2[تاریخ],"&lt;="&amp;M$4,Gas_DB2[تاریخ],"&gt;"&amp;L$4)</f>
        <v>2369</v>
      </c>
    </row>
    <row r="75" spans="1:13" x14ac:dyDescent="0.25">
      <c r="B75" s="2">
        <f t="shared" si="2"/>
        <v>69</v>
      </c>
      <c r="C75" s="524" t="s">
        <v>354</v>
      </c>
      <c r="D75" s="523" t="str">
        <f>VLOOKUP(C75,'Gas-DB'!$X$4:$Z1470,2,FALSE)</f>
        <v>لودر</v>
      </c>
      <c r="E75" s="523" t="str">
        <f>VLOOKUP(C75,'Gas-DB'!$X$4:$Z1470,3,FALSE)</f>
        <v>محمد پور</v>
      </c>
      <c r="F75" s="525">
        <f>SUMIFS(Gas_DB2[میزان مصرف],Gas_DB2[کد ماشین آلات],$C75,Gas_DB2[تاریخ],"&lt;="&amp;F$4)</f>
        <v>0</v>
      </c>
      <c r="G75" s="525">
        <f>SUMIFS(Gas_DB2[میزان مصرف],Gas_DB2[کد ماشین آلات],$C75,Gas_DB2[تاریخ],"&lt;="&amp;G$4,Gas_DB2[تاریخ],"&gt;"&amp;F$4)</f>
        <v>0</v>
      </c>
      <c r="H75" s="525">
        <f>SUMIFS(Gas_DB2[میزان مصرف],Gas_DB2[کد ماشین آلات],$C75,Gas_DB2[تاریخ],"&lt;="&amp;H$4,Gas_DB2[تاریخ],"&gt;"&amp;G$4)</f>
        <v>0</v>
      </c>
      <c r="I75" s="525">
        <f>SUMIFS(Gas_DB2[میزان مصرف],Gas_DB2[کد ماشین آلات],$C75,Gas_DB2[تاریخ],"&lt;="&amp;I$4,Gas_DB2[تاریخ],"&gt;"&amp;H$4)</f>
        <v>0</v>
      </c>
      <c r="J75" s="525">
        <f>SUMIFS(Gas_DB2[میزان مصرف],Gas_DB2[کد ماشین آلات],$C75,Gas_DB2[تاریخ],"&lt;="&amp;J$4,Gas_DB2[تاریخ],"&gt;"&amp;I$4)</f>
        <v>219</v>
      </c>
      <c r="K75" s="525">
        <f>SUMIFS(Gas_DB2[میزان مصرف],Gas_DB2[کد ماشین آلات],$C75,Gas_DB2[تاریخ],"&lt;="&amp;K$4,Gas_DB2[تاریخ],"&gt;"&amp;J$4)</f>
        <v>2474</v>
      </c>
      <c r="L75" s="525">
        <f>SUMIFS(Gas_DB2[میزان مصرف],Gas_DB2[کد ماشین آلات],$C75,Gas_DB2[تاریخ],"&lt;="&amp;L$4,Gas_DB2[تاریخ],"&gt;"&amp;K$4)</f>
        <v>2605</v>
      </c>
      <c r="M75" s="525">
        <f>SUMIFS(Gas_DB2[میزان مصرف],Gas_DB2[کد ماشین آلات],$C75,Gas_DB2[تاریخ],"&lt;="&amp;M$4,Gas_DB2[تاریخ],"&gt;"&amp;L$4)</f>
        <v>949</v>
      </c>
    </row>
    <row r="76" spans="1:13" x14ac:dyDescent="0.25">
      <c r="B76" s="2">
        <f t="shared" si="2"/>
        <v>70</v>
      </c>
      <c r="C76" s="524" t="s">
        <v>519</v>
      </c>
      <c r="D76" s="523" t="str">
        <f>VLOOKUP(C76,'Gas-DB'!$X$4:$Z1471,2,FALSE)</f>
        <v>لودر</v>
      </c>
      <c r="E76" s="523" t="str">
        <f>VLOOKUP(C76,'Gas-DB'!$X$4:$Z1471,3,FALSE)</f>
        <v>شهرکی</v>
      </c>
      <c r="F76" s="525">
        <f>SUMIFS(Gas_DB2[میزان مصرف],Gas_DB2[کد ماشین آلات],$C76,Gas_DB2[تاریخ],"&lt;="&amp;F$4)</f>
        <v>0</v>
      </c>
      <c r="G76" s="525">
        <f>SUMIFS(Gas_DB2[میزان مصرف],Gas_DB2[کد ماشین آلات],$C76,Gas_DB2[تاریخ],"&lt;="&amp;G$4,Gas_DB2[تاریخ],"&gt;"&amp;F$4)</f>
        <v>0</v>
      </c>
      <c r="H76" s="525">
        <f>SUMIFS(Gas_DB2[میزان مصرف],Gas_DB2[کد ماشین آلات],$C76,Gas_DB2[تاریخ],"&lt;="&amp;H$4,Gas_DB2[تاریخ],"&gt;"&amp;G$4)</f>
        <v>0</v>
      </c>
      <c r="I76" s="525">
        <f>SUMIFS(Gas_DB2[میزان مصرف],Gas_DB2[کد ماشین آلات],$C76,Gas_DB2[تاریخ],"&lt;="&amp;I$4,Gas_DB2[تاریخ],"&gt;"&amp;H$4)</f>
        <v>0</v>
      </c>
      <c r="J76" s="525">
        <f>SUMIFS(Gas_DB2[میزان مصرف],Gas_DB2[کد ماشین آلات],$C76,Gas_DB2[تاریخ],"&lt;="&amp;J$4,Gas_DB2[تاریخ],"&gt;"&amp;I$4)</f>
        <v>0</v>
      </c>
      <c r="K76" s="525">
        <f>SUMIFS(Gas_DB2[میزان مصرف],Gas_DB2[کد ماشین آلات],$C76,Gas_DB2[تاریخ],"&lt;="&amp;K$4,Gas_DB2[تاریخ],"&gt;"&amp;J$4)</f>
        <v>0</v>
      </c>
      <c r="L76" s="525">
        <f>SUMIFS(Gas_DB2[میزان مصرف],Gas_DB2[کد ماشین آلات],$C76,Gas_DB2[تاریخ],"&lt;="&amp;L$4,Gas_DB2[تاریخ],"&gt;"&amp;K$4)</f>
        <v>244</v>
      </c>
      <c r="M76" s="525">
        <f>SUMIFS(Gas_DB2[میزان مصرف],Gas_DB2[کد ماشین آلات],$C76,Gas_DB2[تاریخ],"&lt;="&amp;M$4,Gas_DB2[تاریخ],"&gt;"&amp;L$4)</f>
        <v>1987</v>
      </c>
    </row>
    <row r="77" spans="1:13" x14ac:dyDescent="0.25">
      <c r="B77" s="2">
        <f t="shared" si="2"/>
        <v>71</v>
      </c>
      <c r="C77" s="524" t="s">
        <v>478</v>
      </c>
      <c r="D77" s="523" t="str">
        <f>VLOOKUP(C77,'Gas-DB'!$X$4:$Z1472,2,FALSE)</f>
        <v>لودر</v>
      </c>
      <c r="E77" s="523" t="str">
        <f>VLOOKUP(C77,'Gas-DB'!$X$4:$Z1472,3,FALSE)</f>
        <v>رمضانی مقدم</v>
      </c>
      <c r="F77" s="525">
        <f>SUMIFS(Gas_DB2[میزان مصرف],Gas_DB2[کد ماشین آلات],$C77,Gas_DB2[تاریخ],"&lt;="&amp;F$4)</f>
        <v>0</v>
      </c>
      <c r="G77" s="525">
        <f>SUMIFS(Gas_DB2[میزان مصرف],Gas_DB2[کد ماشین آلات],$C77,Gas_DB2[تاریخ],"&lt;="&amp;G$4,Gas_DB2[تاریخ],"&gt;"&amp;F$4)</f>
        <v>0</v>
      </c>
      <c r="H77" s="525">
        <f>SUMIFS(Gas_DB2[میزان مصرف],Gas_DB2[کد ماشین آلات],$C77,Gas_DB2[تاریخ],"&lt;="&amp;H$4,Gas_DB2[تاریخ],"&gt;"&amp;G$4)</f>
        <v>0</v>
      </c>
      <c r="I77" s="525">
        <f>SUMIFS(Gas_DB2[میزان مصرف],Gas_DB2[کد ماشین آلات],$C77,Gas_DB2[تاریخ],"&lt;="&amp;I$4,Gas_DB2[تاریخ],"&gt;"&amp;H$4)</f>
        <v>0</v>
      </c>
      <c r="J77" s="525">
        <f>SUMIFS(Gas_DB2[میزان مصرف],Gas_DB2[کد ماشین آلات],$C77,Gas_DB2[تاریخ],"&lt;="&amp;J$4,Gas_DB2[تاریخ],"&gt;"&amp;I$4)</f>
        <v>0</v>
      </c>
      <c r="K77" s="525">
        <f>SUMIFS(Gas_DB2[میزان مصرف],Gas_DB2[کد ماشین آلات],$C77,Gas_DB2[تاریخ],"&lt;="&amp;K$4,Gas_DB2[تاریخ],"&gt;"&amp;J$4)</f>
        <v>187</v>
      </c>
      <c r="L77" s="525">
        <f>SUMIFS(Gas_DB2[میزان مصرف],Gas_DB2[کد ماشین آلات],$C77,Gas_DB2[تاریخ],"&lt;="&amp;L$4,Gas_DB2[تاریخ],"&gt;"&amp;K$4)</f>
        <v>1216</v>
      </c>
      <c r="M77" s="525">
        <f>SUMIFS(Gas_DB2[میزان مصرف],Gas_DB2[کد ماشین آلات],$C77,Gas_DB2[تاریخ],"&lt;="&amp;M$4,Gas_DB2[تاریخ],"&gt;"&amp;L$4)</f>
        <v>1439</v>
      </c>
    </row>
    <row r="78" spans="1:13" x14ac:dyDescent="0.25">
      <c r="B78" s="2">
        <f t="shared" si="2"/>
        <v>72</v>
      </c>
      <c r="C78" s="524" t="s">
        <v>153</v>
      </c>
      <c r="D78" s="523" t="str">
        <f>VLOOKUP(C78,'Gas-DB'!$X$4:$Z1473,2,FALSE)</f>
        <v>لودر</v>
      </c>
      <c r="E78" s="523" t="str">
        <f>VLOOKUP(C78,'Gas-DB'!$X$4:$Z1473,3,FALSE)</f>
        <v>صداقت</v>
      </c>
      <c r="F78" s="525">
        <f>SUMIFS(Gas_DB2[میزان مصرف],Gas_DB2[کد ماشین آلات],$C78,Gas_DB2[تاریخ],"&lt;="&amp;F$4)</f>
        <v>0</v>
      </c>
      <c r="G78" s="525">
        <f>SUMIFS(Gas_DB2[میزان مصرف],Gas_DB2[کد ماشین آلات],$C78,Gas_DB2[تاریخ],"&lt;="&amp;G$4,Gas_DB2[تاریخ],"&gt;"&amp;F$4)</f>
        <v>0</v>
      </c>
      <c r="H78" s="525">
        <f>SUMIFS(Gas_DB2[میزان مصرف],Gas_DB2[کد ماشین آلات],$C78,Gas_DB2[تاریخ],"&lt;="&amp;H$4,Gas_DB2[تاریخ],"&gt;"&amp;G$4)</f>
        <v>0</v>
      </c>
      <c r="I78" s="525">
        <f>SUMIFS(Gas_DB2[میزان مصرف],Gas_DB2[کد ماشین آلات],$C78,Gas_DB2[تاریخ],"&lt;="&amp;I$4,Gas_DB2[تاریخ],"&gt;"&amp;H$4)</f>
        <v>1775</v>
      </c>
      <c r="J78" s="525">
        <f>SUMIFS(Gas_DB2[میزان مصرف],Gas_DB2[کد ماشین آلات],$C78,Gas_DB2[تاریخ],"&lt;="&amp;J$4,Gas_DB2[تاریخ],"&gt;"&amp;I$4)</f>
        <v>2136</v>
      </c>
      <c r="K78" s="525">
        <f>SUMIFS(Gas_DB2[میزان مصرف],Gas_DB2[کد ماشین آلات],$C78,Gas_DB2[تاریخ],"&lt;="&amp;K$4,Gas_DB2[تاریخ],"&gt;"&amp;J$4)</f>
        <v>1869</v>
      </c>
      <c r="L78" s="525">
        <f>SUMIFS(Gas_DB2[میزان مصرف],Gas_DB2[کد ماشین آلات],$C78,Gas_DB2[تاریخ],"&lt;="&amp;L$4,Gas_DB2[تاریخ],"&gt;"&amp;K$4)</f>
        <v>1584</v>
      </c>
      <c r="M78" s="525">
        <f>SUMIFS(Gas_DB2[میزان مصرف],Gas_DB2[کد ماشین آلات],$C78,Gas_DB2[تاریخ],"&lt;="&amp;M$4,Gas_DB2[تاریخ],"&gt;"&amp;L$4)</f>
        <v>1707</v>
      </c>
    </row>
    <row r="79" spans="1:13" x14ac:dyDescent="0.25">
      <c r="A79" s="522"/>
      <c r="B79" s="2">
        <f t="shared" si="2"/>
        <v>73</v>
      </c>
      <c r="C79" s="524" t="s">
        <v>166</v>
      </c>
      <c r="D79" s="523" t="str">
        <f>VLOOKUP(C79,'Gas-DB'!$X$4:$Z1474,2,FALSE)</f>
        <v>غلطک کششی</v>
      </c>
      <c r="E79" s="523" t="str">
        <f>VLOOKUP(C79,'Gas-DB'!$X$4:$Z1474,3,FALSE)</f>
        <v>محمد پور</v>
      </c>
      <c r="F79" s="525">
        <f>SUMIFS(Gas_DB2[میزان مصرف],Gas_DB2[کد ماشین آلات],$C79,Gas_DB2[تاریخ],"&lt;="&amp;F$4)</f>
        <v>0</v>
      </c>
      <c r="G79" s="525">
        <f>SUMIFS(Gas_DB2[میزان مصرف],Gas_DB2[کد ماشین آلات],$C79,Gas_DB2[تاریخ],"&lt;="&amp;G$4,Gas_DB2[تاریخ],"&gt;"&amp;F$4)</f>
        <v>0</v>
      </c>
      <c r="H79" s="525">
        <f>SUMIFS(Gas_DB2[میزان مصرف],Gas_DB2[کد ماشین آلات],$C79,Gas_DB2[تاریخ],"&lt;="&amp;H$4,Gas_DB2[تاریخ],"&gt;"&amp;G$4)</f>
        <v>0</v>
      </c>
      <c r="I79" s="525">
        <f>SUMIFS(Gas_DB2[میزان مصرف],Gas_DB2[کد ماشین آلات],$C79,Gas_DB2[تاریخ],"&lt;="&amp;I$4,Gas_DB2[تاریخ],"&gt;"&amp;H$4)</f>
        <v>396</v>
      </c>
      <c r="J79" s="525">
        <f>SUMIFS(Gas_DB2[میزان مصرف],Gas_DB2[کد ماشین آلات],$C79,Gas_DB2[تاریخ],"&lt;="&amp;J$4,Gas_DB2[تاریخ],"&gt;"&amp;I$4)</f>
        <v>1070</v>
      </c>
      <c r="K79" s="525">
        <f>SUMIFS(Gas_DB2[میزان مصرف],Gas_DB2[کد ماشین آلات],$C79,Gas_DB2[تاریخ],"&lt;="&amp;K$4,Gas_DB2[تاریخ],"&gt;"&amp;J$4)</f>
        <v>1013</v>
      </c>
      <c r="L79" s="525">
        <f>SUMIFS(Gas_DB2[میزان مصرف],Gas_DB2[کد ماشین آلات],$C79,Gas_DB2[تاریخ],"&lt;="&amp;L$4,Gas_DB2[تاریخ],"&gt;"&amp;K$4)</f>
        <v>1037</v>
      </c>
      <c r="M79" s="525">
        <f>SUMIFS(Gas_DB2[میزان مصرف],Gas_DB2[کد ماشین آلات],$C79,Gas_DB2[تاریخ],"&lt;="&amp;M$4,Gas_DB2[تاریخ],"&gt;"&amp;L$4)</f>
        <v>660</v>
      </c>
    </row>
    <row r="80" spans="1:13" x14ac:dyDescent="0.25">
      <c r="A80" s="522"/>
      <c r="B80" s="2">
        <f t="shared" si="2"/>
        <v>74</v>
      </c>
      <c r="C80" s="524" t="s">
        <v>169</v>
      </c>
      <c r="D80" s="523" t="str">
        <f>VLOOKUP(C80,'Gas-DB'!$X$4:$Z1475,2,FALSE)</f>
        <v>غلطک کششی</v>
      </c>
      <c r="E80" s="523" t="str">
        <f>VLOOKUP(C80,'Gas-DB'!$X$4:$Z1475,3,FALSE)</f>
        <v>محمد پور</v>
      </c>
      <c r="F80" s="525">
        <f>SUMIFS(Gas_DB2[میزان مصرف],Gas_DB2[کد ماشین آلات],$C80,Gas_DB2[تاریخ],"&lt;="&amp;F$4)</f>
        <v>0</v>
      </c>
      <c r="G80" s="525">
        <f>SUMIFS(Gas_DB2[میزان مصرف],Gas_DB2[کد ماشین آلات],$C80,Gas_DB2[تاریخ],"&lt;="&amp;G$4,Gas_DB2[تاریخ],"&gt;"&amp;F$4)</f>
        <v>0</v>
      </c>
      <c r="H80" s="525">
        <f>SUMIFS(Gas_DB2[میزان مصرف],Gas_DB2[کد ماشین آلات],$C80,Gas_DB2[تاریخ],"&lt;="&amp;H$4,Gas_DB2[تاریخ],"&gt;"&amp;G$4)</f>
        <v>0</v>
      </c>
      <c r="I80" s="525">
        <f>SUMIFS(Gas_DB2[میزان مصرف],Gas_DB2[کد ماشین آلات],$C80,Gas_DB2[تاریخ],"&lt;="&amp;I$4,Gas_DB2[تاریخ],"&gt;"&amp;H$4)</f>
        <v>342</v>
      </c>
      <c r="J80" s="525">
        <f>SUMIFS(Gas_DB2[میزان مصرف],Gas_DB2[کد ماشین آلات],$C80,Gas_DB2[تاریخ],"&lt;="&amp;J$4,Gas_DB2[تاریخ],"&gt;"&amp;I$4)</f>
        <v>1233</v>
      </c>
      <c r="K80" s="525">
        <f>SUMIFS(Gas_DB2[میزان مصرف],Gas_DB2[کد ماشین آلات],$C80,Gas_DB2[تاریخ],"&lt;="&amp;K$4,Gas_DB2[تاریخ],"&gt;"&amp;J$4)</f>
        <v>891</v>
      </c>
      <c r="L80" s="525">
        <f>SUMIFS(Gas_DB2[میزان مصرف],Gas_DB2[کد ماشین آلات],$C80,Gas_DB2[تاریخ],"&lt;="&amp;L$4,Gas_DB2[تاریخ],"&gt;"&amp;K$4)</f>
        <v>924</v>
      </c>
      <c r="M80" s="525">
        <f>SUMIFS(Gas_DB2[میزان مصرف],Gas_DB2[کد ماشین آلات],$C80,Gas_DB2[تاریخ],"&lt;="&amp;M$4,Gas_DB2[تاریخ],"&gt;"&amp;L$4)</f>
        <v>606</v>
      </c>
    </row>
    <row r="81" spans="2:13" x14ac:dyDescent="0.25">
      <c r="B81" s="2">
        <f t="shared" si="2"/>
        <v>75</v>
      </c>
      <c r="C81" s="524" t="s">
        <v>172</v>
      </c>
      <c r="D81" s="523" t="str">
        <f>VLOOKUP(C81,'Gas-DB'!$X$4:$Z1476,2,FALSE)</f>
        <v xml:space="preserve">غلطک </v>
      </c>
      <c r="E81" s="523" t="str">
        <f>VLOOKUP(C81,'Gas-DB'!$X$4:$Z1476,3,FALSE)</f>
        <v>محمد پور</v>
      </c>
      <c r="F81" s="525">
        <f>SUMIFS(Gas_DB2[میزان مصرف],Gas_DB2[کد ماشین آلات],$C81,Gas_DB2[تاریخ],"&lt;="&amp;F$4)</f>
        <v>0</v>
      </c>
      <c r="G81" s="525">
        <f>SUMIFS(Gas_DB2[میزان مصرف],Gas_DB2[کد ماشین آلات],$C81,Gas_DB2[تاریخ],"&lt;="&amp;G$4,Gas_DB2[تاریخ],"&gt;"&amp;F$4)</f>
        <v>0</v>
      </c>
      <c r="H81" s="525">
        <f>SUMIFS(Gas_DB2[میزان مصرف],Gas_DB2[کد ماشین آلات],$C81,Gas_DB2[تاریخ],"&lt;="&amp;H$4,Gas_DB2[تاریخ],"&gt;"&amp;G$4)</f>
        <v>0</v>
      </c>
      <c r="I81" s="525">
        <f>SUMIFS(Gas_DB2[میزان مصرف],Gas_DB2[کد ماشین آلات],$C81,Gas_DB2[تاریخ],"&lt;="&amp;I$4,Gas_DB2[تاریخ],"&gt;"&amp;H$4)</f>
        <v>102</v>
      </c>
      <c r="J81" s="525">
        <f>SUMIFS(Gas_DB2[میزان مصرف],Gas_DB2[کد ماشین آلات],$C81,Gas_DB2[تاریخ],"&lt;="&amp;J$4,Gas_DB2[تاریخ],"&gt;"&amp;I$4)</f>
        <v>706</v>
      </c>
      <c r="K81" s="525">
        <f>SUMIFS(Gas_DB2[میزان مصرف],Gas_DB2[کد ماشین آلات],$C81,Gas_DB2[تاریخ],"&lt;="&amp;K$4,Gas_DB2[تاریخ],"&gt;"&amp;J$4)</f>
        <v>206</v>
      </c>
      <c r="L81" s="525">
        <f>SUMIFS(Gas_DB2[میزان مصرف],Gas_DB2[کد ماشین آلات],$C81,Gas_DB2[تاریخ],"&lt;="&amp;L$4,Gas_DB2[تاریخ],"&gt;"&amp;K$4)</f>
        <v>124</v>
      </c>
      <c r="M81" s="525">
        <f>SUMIFS(Gas_DB2[میزان مصرف],Gas_DB2[کد ماشین آلات],$C81,Gas_DB2[تاریخ],"&lt;="&amp;M$4,Gas_DB2[تاریخ],"&gt;"&amp;L$4)</f>
        <v>0</v>
      </c>
    </row>
    <row r="82" spans="2:13" x14ac:dyDescent="0.25">
      <c r="B82" s="2">
        <f t="shared" si="2"/>
        <v>76</v>
      </c>
      <c r="C82" s="524" t="s">
        <v>177</v>
      </c>
      <c r="D82" s="523" t="str">
        <f>VLOOKUP(C82,'Gas-DB'!$X$4:$Z1477,2,FALSE)</f>
        <v>تانکر ابپاش بنز</v>
      </c>
      <c r="E82" s="523" t="str">
        <f>VLOOKUP(C82,'Gas-DB'!$X$4:$Z1477,3,FALSE)</f>
        <v>گلپایگانی</v>
      </c>
      <c r="F82" s="525">
        <f>SUMIFS(Gas_DB2[میزان مصرف],Gas_DB2[کد ماشین آلات],$C82,Gas_DB2[تاریخ],"&lt;="&amp;F$4)</f>
        <v>0</v>
      </c>
      <c r="G82" s="525">
        <f>SUMIFS(Gas_DB2[میزان مصرف],Gas_DB2[کد ماشین آلات],$C82,Gas_DB2[تاریخ],"&lt;="&amp;G$4,Gas_DB2[تاریخ],"&gt;"&amp;F$4)</f>
        <v>0</v>
      </c>
      <c r="H82" s="525">
        <f>SUMIFS(Gas_DB2[میزان مصرف],Gas_DB2[کد ماشین آلات],$C82,Gas_DB2[تاریخ],"&lt;="&amp;H$4,Gas_DB2[تاریخ],"&gt;"&amp;G$4)</f>
        <v>0</v>
      </c>
      <c r="I82" s="525">
        <f>SUMIFS(Gas_DB2[میزان مصرف],Gas_DB2[کد ماشین آلات],$C82,Gas_DB2[تاریخ],"&lt;="&amp;I$4,Gas_DB2[تاریخ],"&gt;"&amp;H$4)</f>
        <v>1168</v>
      </c>
      <c r="J82" s="525">
        <f>SUMIFS(Gas_DB2[میزان مصرف],Gas_DB2[کد ماشین آلات],$C82,Gas_DB2[تاریخ],"&lt;="&amp;J$4,Gas_DB2[تاریخ],"&gt;"&amp;I$4)</f>
        <v>1973</v>
      </c>
      <c r="K82" s="525">
        <f>SUMIFS(Gas_DB2[میزان مصرف],Gas_DB2[کد ماشین آلات],$C82,Gas_DB2[تاریخ],"&lt;="&amp;K$4,Gas_DB2[تاریخ],"&gt;"&amp;J$4)</f>
        <v>2085</v>
      </c>
      <c r="L82" s="525">
        <f>SUMIFS(Gas_DB2[میزان مصرف],Gas_DB2[کد ماشین آلات],$C82,Gas_DB2[تاریخ],"&lt;="&amp;L$4,Gas_DB2[تاریخ],"&gt;"&amp;K$4)</f>
        <v>1733</v>
      </c>
      <c r="M82" s="525">
        <f>SUMIFS(Gas_DB2[میزان مصرف],Gas_DB2[کد ماشین آلات],$C82,Gas_DB2[تاریخ],"&lt;="&amp;M$4,Gas_DB2[تاریخ],"&gt;"&amp;L$4)</f>
        <v>939</v>
      </c>
    </row>
    <row r="83" spans="2:13" x14ac:dyDescent="0.25">
      <c r="B83" s="2">
        <f t="shared" si="2"/>
        <v>77</v>
      </c>
      <c r="C83" s="524" t="s">
        <v>426</v>
      </c>
      <c r="D83" s="523" t="str">
        <f>VLOOKUP(C83,'Gas-DB'!$X$4:$Z1478,2,FALSE)</f>
        <v>تانکر آب</v>
      </c>
      <c r="E83" s="523" t="str">
        <f>VLOOKUP(C83,'Gas-DB'!$X$4:$Z1478,3,FALSE)</f>
        <v>جواد رضاپور</v>
      </c>
      <c r="F83" s="525">
        <f>SUMIFS(Gas_DB2[میزان مصرف],Gas_DB2[کد ماشین آلات],$C83,Gas_DB2[تاریخ],"&lt;="&amp;F$4)</f>
        <v>0</v>
      </c>
      <c r="G83" s="525">
        <f>SUMIFS(Gas_DB2[میزان مصرف],Gas_DB2[کد ماشین آلات],$C83,Gas_DB2[تاریخ],"&lt;="&amp;G$4,Gas_DB2[تاریخ],"&gt;"&amp;F$4)</f>
        <v>0</v>
      </c>
      <c r="H83" s="525">
        <f>SUMIFS(Gas_DB2[میزان مصرف],Gas_DB2[کد ماشین آلات],$C83,Gas_DB2[تاریخ],"&lt;="&amp;H$4,Gas_DB2[تاریخ],"&gt;"&amp;G$4)</f>
        <v>0</v>
      </c>
      <c r="I83" s="525">
        <f>SUMIFS(Gas_DB2[میزان مصرف],Gas_DB2[کد ماشین آلات],$C83,Gas_DB2[تاریخ],"&lt;="&amp;I$4,Gas_DB2[تاریخ],"&gt;"&amp;H$4)</f>
        <v>0</v>
      </c>
      <c r="J83" s="525">
        <f>SUMIFS(Gas_DB2[میزان مصرف],Gas_DB2[کد ماشین آلات],$C83,Gas_DB2[تاریخ],"&lt;="&amp;J$4,Gas_DB2[تاریخ],"&gt;"&amp;I$4)</f>
        <v>0</v>
      </c>
      <c r="K83" s="525">
        <f>SUMIFS(Gas_DB2[میزان مصرف],Gas_DB2[کد ماشین آلات],$C83,Gas_DB2[تاریخ],"&lt;="&amp;K$4,Gas_DB2[تاریخ],"&gt;"&amp;J$4)</f>
        <v>899</v>
      </c>
      <c r="L83" s="525">
        <f>SUMIFS(Gas_DB2[میزان مصرف],Gas_DB2[کد ماشین آلات],$C83,Gas_DB2[تاریخ],"&lt;="&amp;L$4,Gas_DB2[تاریخ],"&gt;"&amp;K$4)</f>
        <v>1382</v>
      </c>
      <c r="M83" s="525">
        <f>SUMIFS(Gas_DB2[میزان مصرف],Gas_DB2[کد ماشین آلات],$C83,Gas_DB2[تاریخ],"&lt;="&amp;M$4,Gas_DB2[تاریخ],"&gt;"&amp;L$4)</f>
        <v>1241</v>
      </c>
    </row>
    <row r="84" spans="2:13" x14ac:dyDescent="0.25">
      <c r="B84" s="2">
        <f t="shared" si="2"/>
        <v>78</v>
      </c>
      <c r="C84" s="524" t="s">
        <v>255</v>
      </c>
      <c r="D84" s="523" t="str">
        <f>VLOOKUP(C84,'Gas-DB'!$X$4:$Z1479,2,FALSE)</f>
        <v>تانکر آب</v>
      </c>
      <c r="E84" s="523" t="str">
        <f>VLOOKUP(C84,'Gas-DB'!$X$4:$Z1479,3,FALSE)</f>
        <v>خاکسارنژاد</v>
      </c>
      <c r="F84" s="525">
        <f>SUMIFS(Gas_DB2[میزان مصرف],Gas_DB2[کد ماشین آلات],$C84,Gas_DB2[تاریخ],"&lt;="&amp;F$4)</f>
        <v>0</v>
      </c>
      <c r="G84" s="525">
        <f>SUMIFS(Gas_DB2[میزان مصرف],Gas_DB2[کد ماشین آلات],$C84,Gas_DB2[تاریخ],"&lt;="&amp;G$4,Gas_DB2[تاریخ],"&gt;"&amp;F$4)</f>
        <v>0</v>
      </c>
      <c r="H84" s="525">
        <f>SUMIFS(Gas_DB2[میزان مصرف],Gas_DB2[کد ماشین آلات],$C84,Gas_DB2[تاریخ],"&lt;="&amp;H$4,Gas_DB2[تاریخ],"&gt;"&amp;G$4)</f>
        <v>0</v>
      </c>
      <c r="I84" s="525">
        <f>SUMIFS(Gas_DB2[میزان مصرف],Gas_DB2[کد ماشین آلات],$C84,Gas_DB2[تاریخ],"&lt;="&amp;I$4,Gas_DB2[تاریخ],"&gt;"&amp;H$4)</f>
        <v>0</v>
      </c>
      <c r="J84" s="525">
        <f>SUMIFS(Gas_DB2[میزان مصرف],Gas_DB2[کد ماشین آلات],$C84,Gas_DB2[تاریخ],"&lt;="&amp;J$4,Gas_DB2[تاریخ],"&gt;"&amp;I$4)</f>
        <v>0</v>
      </c>
      <c r="K84" s="525">
        <f>SUMIFS(Gas_DB2[میزان مصرف],Gas_DB2[کد ماشین آلات],$C84,Gas_DB2[تاریخ],"&lt;="&amp;K$4,Gas_DB2[تاریخ],"&gt;"&amp;J$4)</f>
        <v>100</v>
      </c>
      <c r="L84" s="525">
        <f>SUMIFS(Gas_DB2[میزان مصرف],Gas_DB2[کد ماشین آلات],$C84,Gas_DB2[تاریخ],"&lt;="&amp;L$4,Gas_DB2[تاریخ],"&gt;"&amp;K$4)</f>
        <v>0</v>
      </c>
      <c r="M84" s="525">
        <f>SUMIFS(Gas_DB2[میزان مصرف],Gas_DB2[کد ماشین آلات],$C84,Gas_DB2[تاریخ],"&lt;="&amp;M$4,Gas_DB2[تاریخ],"&gt;"&amp;L$4)</f>
        <v>0</v>
      </c>
    </row>
    <row r="85" spans="2:13" x14ac:dyDescent="0.25">
      <c r="B85" s="2">
        <f t="shared" si="2"/>
        <v>79</v>
      </c>
      <c r="C85" s="524" t="s">
        <v>467</v>
      </c>
      <c r="D85" s="523" t="str">
        <f>VLOOKUP(C85,'Gas-DB'!$X$4:$Z1480,2,FALSE)</f>
        <v>تانکر ابپاش بنز</v>
      </c>
      <c r="E85" s="523" t="str">
        <f>VLOOKUP(C85,'Gas-DB'!$X$4:$Z1480,3,FALSE)</f>
        <v>میرزایی</v>
      </c>
      <c r="F85" s="525">
        <f>SUMIFS(Gas_DB2[میزان مصرف],Gas_DB2[کد ماشین آلات],$C85,Gas_DB2[تاریخ],"&lt;="&amp;F$4)</f>
        <v>0</v>
      </c>
      <c r="G85" s="525">
        <f>SUMIFS(Gas_DB2[میزان مصرف],Gas_DB2[کد ماشین آلات],$C85,Gas_DB2[تاریخ],"&lt;="&amp;G$4,Gas_DB2[تاریخ],"&gt;"&amp;F$4)</f>
        <v>0</v>
      </c>
      <c r="H85" s="525">
        <f>SUMIFS(Gas_DB2[میزان مصرف],Gas_DB2[کد ماشین آلات],$C85,Gas_DB2[تاریخ],"&lt;="&amp;H$4,Gas_DB2[تاریخ],"&gt;"&amp;G$4)</f>
        <v>0</v>
      </c>
      <c r="I85" s="525">
        <f>SUMIFS(Gas_DB2[میزان مصرف],Gas_DB2[کد ماشین آلات],$C85,Gas_DB2[تاریخ],"&lt;="&amp;I$4,Gas_DB2[تاریخ],"&gt;"&amp;H$4)</f>
        <v>0</v>
      </c>
      <c r="J85" s="525">
        <f>SUMIFS(Gas_DB2[میزان مصرف],Gas_DB2[کد ماشین آلات],$C85,Gas_DB2[تاریخ],"&lt;="&amp;J$4,Gas_DB2[تاریخ],"&gt;"&amp;I$4)</f>
        <v>0</v>
      </c>
      <c r="K85" s="525">
        <f>SUMIFS(Gas_DB2[میزان مصرف],Gas_DB2[کد ماشین آلات],$C85,Gas_DB2[تاریخ],"&lt;="&amp;K$4,Gas_DB2[تاریخ],"&gt;"&amp;J$4)</f>
        <v>221</v>
      </c>
      <c r="L85" s="525">
        <f>SUMIFS(Gas_DB2[میزان مصرف],Gas_DB2[کد ماشین آلات],$C85,Gas_DB2[تاریخ],"&lt;="&amp;L$4,Gas_DB2[تاریخ],"&gt;"&amp;K$4)</f>
        <v>1230</v>
      </c>
      <c r="M85" s="525">
        <f>SUMIFS(Gas_DB2[میزان مصرف],Gas_DB2[کد ماشین آلات],$C85,Gas_DB2[تاریخ],"&lt;="&amp;M$4,Gas_DB2[تاریخ],"&gt;"&amp;L$4)</f>
        <v>1381</v>
      </c>
    </row>
    <row r="86" spans="2:13" x14ac:dyDescent="0.25">
      <c r="B86" s="2">
        <f t="shared" si="2"/>
        <v>80</v>
      </c>
      <c r="C86" s="524" t="s">
        <v>171</v>
      </c>
      <c r="D86" s="523" t="str">
        <f>VLOOKUP(C86,'Gas-DB'!$X$4:$Z1481,2,FALSE)</f>
        <v>تانکر ابپاش بنز</v>
      </c>
      <c r="E86" s="523" t="str">
        <f>VLOOKUP(C86,'Gas-DB'!$X$4:$Z1481,3,FALSE)</f>
        <v>محمد پور</v>
      </c>
      <c r="F86" s="525">
        <f>SUMIFS(Gas_DB2[میزان مصرف],Gas_DB2[کد ماشین آلات],$C86,Gas_DB2[تاریخ],"&lt;="&amp;F$4)</f>
        <v>0</v>
      </c>
      <c r="G86" s="525">
        <f>SUMIFS(Gas_DB2[میزان مصرف],Gas_DB2[کد ماشین آلات],$C86,Gas_DB2[تاریخ],"&lt;="&amp;G$4,Gas_DB2[تاریخ],"&gt;"&amp;F$4)</f>
        <v>0</v>
      </c>
      <c r="H86" s="525">
        <f>SUMIFS(Gas_DB2[میزان مصرف],Gas_DB2[کد ماشین آلات],$C86,Gas_DB2[تاریخ],"&lt;="&amp;H$4,Gas_DB2[تاریخ],"&gt;"&amp;G$4)</f>
        <v>0</v>
      </c>
      <c r="I86" s="525">
        <f>SUMIFS(Gas_DB2[میزان مصرف],Gas_DB2[کد ماشین آلات],$C86,Gas_DB2[تاریخ],"&lt;="&amp;I$4,Gas_DB2[تاریخ],"&gt;"&amp;H$4)</f>
        <v>282</v>
      </c>
      <c r="J86" s="525">
        <f>SUMIFS(Gas_DB2[میزان مصرف],Gas_DB2[کد ماشین آلات],$C86,Gas_DB2[تاریخ],"&lt;="&amp;J$4,Gas_DB2[تاریخ],"&gt;"&amp;I$4)</f>
        <v>850</v>
      </c>
      <c r="K86" s="525">
        <f>SUMIFS(Gas_DB2[میزان مصرف],Gas_DB2[کد ماشین آلات],$C86,Gas_DB2[تاریخ],"&lt;="&amp;K$4,Gas_DB2[تاریخ],"&gt;"&amp;J$4)</f>
        <v>266</v>
      </c>
      <c r="L86" s="525">
        <f>SUMIFS(Gas_DB2[میزان مصرف],Gas_DB2[کد ماشین آلات],$C86,Gas_DB2[تاریخ],"&lt;="&amp;L$4,Gas_DB2[تاریخ],"&gt;"&amp;K$4)</f>
        <v>460</v>
      </c>
      <c r="M86" s="525">
        <f>SUMIFS(Gas_DB2[میزان مصرف],Gas_DB2[کد ماشین آلات],$C86,Gas_DB2[تاریخ],"&lt;="&amp;M$4,Gas_DB2[تاریخ],"&gt;"&amp;L$4)</f>
        <v>0</v>
      </c>
    </row>
    <row r="87" spans="2:13" x14ac:dyDescent="0.25">
      <c r="B87" s="2">
        <f t="shared" si="2"/>
        <v>81</v>
      </c>
      <c r="C87" s="524" t="s">
        <v>254</v>
      </c>
      <c r="D87" s="523" t="str">
        <f>VLOOKUP(C87,'Gas-DB'!$X$4:$Z1482,2,FALSE)</f>
        <v>تانکر ابپاش بنز</v>
      </c>
      <c r="E87" s="523" t="str">
        <f>VLOOKUP(C87,'Gas-DB'!$X$4:$Z1482,3,FALSE)</f>
        <v>محمد پور</v>
      </c>
      <c r="F87" s="525">
        <f>SUMIFS(Gas_DB2[میزان مصرف],Gas_DB2[کد ماشین آلات],$C87,Gas_DB2[تاریخ],"&lt;="&amp;F$4)</f>
        <v>0</v>
      </c>
      <c r="G87" s="525">
        <f>SUMIFS(Gas_DB2[میزان مصرف],Gas_DB2[کد ماشین آلات],$C87,Gas_DB2[تاریخ],"&lt;="&amp;G$4,Gas_DB2[تاریخ],"&gt;"&amp;F$4)</f>
        <v>0</v>
      </c>
      <c r="H87" s="525">
        <f>SUMIFS(Gas_DB2[میزان مصرف],Gas_DB2[کد ماشین آلات],$C87,Gas_DB2[تاریخ],"&lt;="&amp;H$4,Gas_DB2[تاریخ],"&gt;"&amp;G$4)</f>
        <v>0</v>
      </c>
      <c r="I87" s="525">
        <f>SUMIFS(Gas_DB2[میزان مصرف],Gas_DB2[کد ماشین آلات],$C87,Gas_DB2[تاریخ],"&lt;="&amp;I$4,Gas_DB2[تاریخ],"&gt;"&amp;H$4)</f>
        <v>0</v>
      </c>
      <c r="J87" s="525">
        <f>SUMIFS(Gas_DB2[میزان مصرف],Gas_DB2[کد ماشین آلات],$C87,Gas_DB2[تاریخ],"&lt;="&amp;J$4,Gas_DB2[تاریخ],"&gt;"&amp;I$4)</f>
        <v>1148</v>
      </c>
      <c r="K87" s="525">
        <f>SUMIFS(Gas_DB2[میزان مصرف],Gas_DB2[کد ماشین آلات],$C87,Gas_DB2[تاریخ],"&lt;="&amp;K$4,Gas_DB2[تاریخ],"&gt;"&amp;J$4)</f>
        <v>1550</v>
      </c>
      <c r="L87" s="525">
        <f>SUMIFS(Gas_DB2[میزان مصرف],Gas_DB2[کد ماشین آلات],$C87,Gas_DB2[تاریخ],"&lt;="&amp;L$4,Gas_DB2[تاریخ],"&gt;"&amp;K$4)</f>
        <v>1906</v>
      </c>
      <c r="M87" s="525">
        <f>SUMIFS(Gas_DB2[میزان مصرف],Gas_DB2[کد ماشین آلات],$C87,Gas_DB2[تاریخ],"&lt;="&amp;M$4,Gas_DB2[تاریخ],"&gt;"&amp;L$4)</f>
        <v>1372</v>
      </c>
    </row>
    <row r="88" spans="2:13" x14ac:dyDescent="0.25">
      <c r="B88" s="2">
        <f t="shared" si="2"/>
        <v>82</v>
      </c>
      <c r="C88" s="524" t="s">
        <v>158</v>
      </c>
      <c r="D88" s="523" t="str">
        <f>VLOOKUP(C88,'Gas-DB'!$X$4:$Z1483,2,FALSE)</f>
        <v>تانکر ابپاش بنز</v>
      </c>
      <c r="E88" s="523" t="str">
        <f>VLOOKUP(C88,'Gas-DB'!$X$4:$Z1483,3,FALSE)</f>
        <v>رضاپور</v>
      </c>
      <c r="F88" s="525">
        <f>SUMIFS(Gas_DB2[میزان مصرف],Gas_DB2[کد ماشین آلات],$C88,Gas_DB2[تاریخ],"&lt;="&amp;F$4)</f>
        <v>0</v>
      </c>
      <c r="G88" s="525">
        <f>SUMIFS(Gas_DB2[میزان مصرف],Gas_DB2[کد ماشین آلات],$C88,Gas_DB2[تاریخ],"&lt;="&amp;G$4,Gas_DB2[تاریخ],"&gt;"&amp;F$4)</f>
        <v>0</v>
      </c>
      <c r="H88" s="525">
        <f>SUMIFS(Gas_DB2[میزان مصرف],Gas_DB2[کد ماشین آلات],$C88,Gas_DB2[تاریخ],"&lt;="&amp;H$4,Gas_DB2[تاریخ],"&gt;"&amp;G$4)</f>
        <v>0</v>
      </c>
      <c r="I88" s="525">
        <f>SUMIFS(Gas_DB2[میزان مصرف],Gas_DB2[کد ماشین آلات],$C88,Gas_DB2[تاریخ],"&lt;="&amp;I$4,Gas_DB2[تاریخ],"&gt;"&amp;H$4)</f>
        <v>1370</v>
      </c>
      <c r="J88" s="525">
        <f>SUMIFS(Gas_DB2[میزان مصرف],Gas_DB2[کد ماشین آلات],$C88,Gas_DB2[تاریخ],"&lt;="&amp;J$4,Gas_DB2[تاریخ],"&gt;"&amp;I$4)</f>
        <v>1402</v>
      </c>
      <c r="K88" s="525">
        <f>SUMIFS(Gas_DB2[میزان مصرف],Gas_DB2[کد ماشین آلات],$C88,Gas_DB2[تاریخ],"&lt;="&amp;K$4,Gas_DB2[تاریخ],"&gt;"&amp;J$4)</f>
        <v>1210</v>
      </c>
      <c r="L88" s="525">
        <f>SUMIFS(Gas_DB2[میزان مصرف],Gas_DB2[کد ماشین آلات],$C88,Gas_DB2[تاریخ],"&lt;="&amp;L$4,Gas_DB2[تاریخ],"&gt;"&amp;K$4)</f>
        <v>0</v>
      </c>
      <c r="M88" s="525">
        <f>SUMIFS(Gas_DB2[میزان مصرف],Gas_DB2[کد ماشین آلات],$C88,Gas_DB2[تاریخ],"&lt;="&amp;M$4,Gas_DB2[تاریخ],"&gt;"&amp;L$4)</f>
        <v>0</v>
      </c>
    </row>
    <row r="89" spans="2:13" x14ac:dyDescent="0.25">
      <c r="B89" s="2">
        <f t="shared" si="2"/>
        <v>83</v>
      </c>
      <c r="C89" s="524" t="s">
        <v>385</v>
      </c>
      <c r="D89" s="523" t="str">
        <f>VLOOKUP(C89,'Gas-DB'!$X$4:$Z1484,2,FALSE)</f>
        <v xml:space="preserve"> پمپ بتن</v>
      </c>
      <c r="E89" s="523" t="str">
        <f>VLOOKUP(C89,'Gas-DB'!$X$4:$Z1484,3,FALSE)</f>
        <v>اسماعیل پور</v>
      </c>
      <c r="F89" s="525">
        <f>SUMIFS(Gas_DB2[میزان مصرف],Gas_DB2[کد ماشین آلات],$C89,Gas_DB2[تاریخ],"&lt;="&amp;F$4)</f>
        <v>0</v>
      </c>
      <c r="G89" s="525">
        <f>SUMIFS(Gas_DB2[میزان مصرف],Gas_DB2[کد ماشین آلات],$C89,Gas_DB2[تاریخ],"&lt;="&amp;G$4,Gas_DB2[تاریخ],"&gt;"&amp;F$4)</f>
        <v>0</v>
      </c>
      <c r="H89" s="525">
        <f>SUMIFS(Gas_DB2[میزان مصرف],Gas_DB2[کد ماشین آلات],$C89,Gas_DB2[تاریخ],"&lt;="&amp;H$4,Gas_DB2[تاریخ],"&gt;"&amp;G$4)</f>
        <v>0</v>
      </c>
      <c r="I89" s="525">
        <f>SUMIFS(Gas_DB2[میزان مصرف],Gas_DB2[کد ماشین آلات],$C89,Gas_DB2[تاریخ],"&lt;="&amp;I$4,Gas_DB2[تاریخ],"&gt;"&amp;H$4)</f>
        <v>0</v>
      </c>
      <c r="J89" s="525">
        <f>SUMIFS(Gas_DB2[میزان مصرف],Gas_DB2[کد ماشین آلات],$C89,Gas_DB2[تاریخ],"&lt;="&amp;J$4,Gas_DB2[تاریخ],"&gt;"&amp;I$4)</f>
        <v>0</v>
      </c>
      <c r="K89" s="525">
        <f>SUMIFS(Gas_DB2[میزان مصرف],Gas_DB2[کد ماشین آلات],$C89,Gas_DB2[تاریخ],"&lt;="&amp;K$4,Gas_DB2[تاریخ],"&gt;"&amp;J$4)</f>
        <v>625</v>
      </c>
      <c r="L89" s="525">
        <f>SUMIFS(Gas_DB2[میزان مصرف],Gas_DB2[کد ماشین آلات],$C89,Gas_DB2[تاریخ],"&lt;="&amp;L$4,Gas_DB2[تاریخ],"&gt;"&amp;K$4)</f>
        <v>800</v>
      </c>
      <c r="M89" s="525">
        <f>SUMIFS(Gas_DB2[میزان مصرف],Gas_DB2[کد ماشین آلات],$C89,Gas_DB2[تاریخ],"&lt;="&amp;M$4,Gas_DB2[تاریخ],"&gt;"&amp;L$4)</f>
        <v>901</v>
      </c>
    </row>
    <row r="90" spans="2:13" x14ac:dyDescent="0.25">
      <c r="B90" s="2">
        <f t="shared" si="2"/>
        <v>84</v>
      </c>
      <c r="C90" s="524" t="s">
        <v>572</v>
      </c>
      <c r="D90" s="523" t="str">
        <f>VLOOKUP(C90,'Gas-DB'!$X$4:$Z1485,2,FALSE)</f>
        <v>جرثقیل 7 تن</v>
      </c>
      <c r="E90" s="523" t="str">
        <f>VLOOKUP(C90,'Gas-DB'!$X$4:$Z1485,3,FALSE)</f>
        <v>زابلی</v>
      </c>
      <c r="F90" s="525">
        <f>SUMIFS(Gas_DB2[میزان مصرف],Gas_DB2[کد ماشین آلات],$C90,Gas_DB2[تاریخ],"&lt;="&amp;F$4)</f>
        <v>0</v>
      </c>
      <c r="G90" s="525">
        <f>SUMIFS(Gas_DB2[میزان مصرف],Gas_DB2[کد ماشین آلات],$C90,Gas_DB2[تاریخ],"&lt;="&amp;G$4,Gas_DB2[تاریخ],"&gt;"&amp;F$4)</f>
        <v>0</v>
      </c>
      <c r="H90" s="525">
        <f>SUMIFS(Gas_DB2[میزان مصرف],Gas_DB2[کد ماشین آلات],$C90,Gas_DB2[تاریخ],"&lt;="&amp;H$4,Gas_DB2[تاریخ],"&gt;"&amp;G$4)</f>
        <v>0</v>
      </c>
      <c r="I90" s="525">
        <f>SUMIFS(Gas_DB2[میزان مصرف],Gas_DB2[کد ماشین آلات],$C90,Gas_DB2[تاریخ],"&lt;="&amp;I$4,Gas_DB2[تاریخ],"&gt;"&amp;H$4)</f>
        <v>0</v>
      </c>
      <c r="J90" s="525">
        <f>SUMIFS(Gas_DB2[میزان مصرف],Gas_DB2[کد ماشین آلات],$C90,Gas_DB2[تاریخ],"&lt;="&amp;J$4,Gas_DB2[تاریخ],"&gt;"&amp;I$4)</f>
        <v>0</v>
      </c>
      <c r="K90" s="525">
        <f>SUMIFS(Gas_DB2[میزان مصرف],Gas_DB2[کد ماشین آلات],$C90,Gas_DB2[تاریخ],"&lt;="&amp;K$4,Gas_DB2[تاریخ],"&gt;"&amp;J$4)</f>
        <v>0</v>
      </c>
      <c r="L90" s="525">
        <f>SUMIFS(Gas_DB2[میزان مصرف],Gas_DB2[کد ماشین آلات],$C90,Gas_DB2[تاریخ],"&lt;="&amp;L$4,Gas_DB2[تاریخ],"&gt;"&amp;K$4)</f>
        <v>0</v>
      </c>
      <c r="M90" s="525">
        <f>SUMIFS(Gas_DB2[میزان مصرف],Gas_DB2[کد ماشین آلات],$C90,Gas_DB2[تاریخ],"&lt;="&amp;M$4,Gas_DB2[تاریخ],"&gt;"&amp;L$4)</f>
        <v>0</v>
      </c>
    </row>
    <row r="91" spans="2:13" x14ac:dyDescent="0.25">
      <c r="B91" s="2">
        <f t="shared" si="2"/>
        <v>85</v>
      </c>
      <c r="C91" s="524" t="s">
        <v>102</v>
      </c>
      <c r="D91" s="523" t="s">
        <v>103</v>
      </c>
      <c r="E91" s="523" t="s">
        <v>104</v>
      </c>
      <c r="F91" s="525">
        <f>SUMIFS(Gas_DB2[میزان مصرف],Gas_DB2[کد ماشین آلات],$C91,Gas_DB2[تاریخ],"&lt;="&amp;F$4)</f>
        <v>531</v>
      </c>
      <c r="G91" s="525">
        <f>SUMIFS(Gas_DB2[میزان مصرف],Gas_DB2[کد ماشین آلات],$C91,Gas_DB2[تاریخ],"&lt;="&amp;G$4,Gas_DB2[تاریخ],"&gt;"&amp;F$4)</f>
        <v>1616</v>
      </c>
      <c r="H91" s="525">
        <f>SUMIFS(Gas_DB2[میزان مصرف],Gas_DB2[کد ماشین آلات],$C91,Gas_DB2[تاریخ],"&lt;="&amp;H$4,Gas_DB2[تاریخ],"&gt;"&amp;G$4)</f>
        <v>1967</v>
      </c>
      <c r="I91" s="525">
        <f>SUMIFS(Gas_DB2[میزان مصرف],Gas_DB2[کد ماشین آلات],$C91,Gas_DB2[تاریخ],"&lt;="&amp;I$4,Gas_DB2[تاریخ],"&gt;"&amp;H$4)</f>
        <v>0</v>
      </c>
      <c r="J91" s="525">
        <f>SUMIFS(Gas_DB2[میزان مصرف],Gas_DB2[کد ماشین آلات],$C91,Gas_DB2[تاریخ],"&lt;="&amp;J$4,Gas_DB2[تاریخ],"&gt;"&amp;I$4)</f>
        <v>0</v>
      </c>
      <c r="K91" s="525">
        <f>SUMIFS(Gas_DB2[میزان مصرف],Gas_DB2[کد ماشین آلات],$C91,Gas_DB2[تاریخ],"&lt;="&amp;K$4,Gas_DB2[تاریخ],"&gt;"&amp;J$4)</f>
        <v>0</v>
      </c>
      <c r="L91" s="525">
        <f>SUMIFS(Gas_DB2[میزان مصرف],Gas_DB2[کد ماشین آلات],$C91,Gas_DB2[تاریخ],"&lt;="&amp;L$4,Gas_DB2[تاریخ],"&gt;"&amp;K$4)</f>
        <v>0</v>
      </c>
      <c r="M91" s="525">
        <f>SUMIFS(Gas_DB2[میزان مصرف],Gas_DB2[کد ماشین آلات],$C91,Gas_DB2[تاریخ],"&lt;="&amp;M$4,Gas_DB2[تاریخ],"&gt;"&amp;L$4)</f>
        <v>0</v>
      </c>
    </row>
    <row r="92" spans="2:13" ht="20.25" thickBot="1" x14ac:dyDescent="0.3">
      <c r="B92" s="2">
        <f t="shared" si="2"/>
        <v>86</v>
      </c>
      <c r="C92" s="23" t="s">
        <v>488</v>
      </c>
      <c r="D92" s="527" t="s">
        <v>585</v>
      </c>
      <c r="E92" s="527" t="s">
        <v>127</v>
      </c>
      <c r="F92" s="525">
        <f>SUMIFS(Gas_DB2[میزان مصرف],Gas_DB2[کد ماشین آلات],$C92,Gas_DB2[تاریخ],"&lt;="&amp;F$4)</f>
        <v>0</v>
      </c>
      <c r="G92" s="525">
        <f>SUMIFS(Gas_DB2[میزان مصرف],Gas_DB2[کد ماشین آلات],$C92,Gas_DB2[تاریخ],"&lt;="&amp;G$4,Gas_DB2[تاریخ],"&gt;"&amp;F$4)</f>
        <v>0</v>
      </c>
      <c r="H92" s="525">
        <f>SUMIFS(Gas_DB2[میزان مصرف],Gas_DB2[کد ماشین آلات],$C92,Gas_DB2[تاریخ],"&lt;="&amp;H$4,Gas_DB2[تاریخ],"&gt;"&amp;G$4)</f>
        <v>0</v>
      </c>
      <c r="I92" s="525">
        <f>SUMIFS(Gas_DB2[میزان مصرف],Gas_DB2[کد ماشین آلات],$C92,Gas_DB2[تاریخ],"&lt;="&amp;I$4,Gas_DB2[تاریخ],"&gt;"&amp;H$4)</f>
        <v>0</v>
      </c>
      <c r="J92" s="525">
        <f>SUMIFS(Gas_DB2[میزان مصرف],Gas_DB2[کد ماشین آلات],$C92,Gas_DB2[تاریخ],"&lt;="&amp;J$4,Gas_DB2[تاریخ],"&gt;"&amp;I$4)</f>
        <v>0</v>
      </c>
      <c r="K92" s="525">
        <f>SUMIFS(Gas_DB2[میزان مصرف],Gas_DB2[کد ماشین آلات],$C92,Gas_DB2[تاریخ],"&lt;="&amp;K$4,Gas_DB2[تاریخ],"&gt;"&amp;J$4)</f>
        <v>0</v>
      </c>
      <c r="L92" s="525">
        <f>SUMIFS(Gas_DB2[میزان مصرف],Gas_DB2[کد ماشین آلات],$C92,Gas_DB2[تاریخ],"&lt;="&amp;L$4,Gas_DB2[تاریخ],"&gt;"&amp;K$4)</f>
        <v>100</v>
      </c>
      <c r="M92" s="525">
        <f>SUMIFS(Gas_DB2[میزان مصرف],Gas_DB2[کد ماشین آلات],$C92,Gas_DB2[تاریخ],"&lt;="&amp;M$4,Gas_DB2[تاریخ],"&gt;"&amp;L$4)</f>
        <v>0</v>
      </c>
    </row>
    <row r="93" spans="2:13" ht="25.5" thickTop="1" x14ac:dyDescent="0.25">
      <c r="B93" s="876" t="s">
        <v>188</v>
      </c>
      <c r="C93" s="876"/>
      <c r="D93" s="876"/>
      <c r="E93" s="876"/>
      <c r="F93" s="528">
        <f t="shared" ref="F93:M93" si="3">SUM(F7:F92)</f>
        <v>6888</v>
      </c>
      <c r="G93" s="529">
        <f t="shared" si="3"/>
        <v>16740</v>
      </c>
      <c r="H93" s="529">
        <f t="shared" si="3"/>
        <v>33107</v>
      </c>
      <c r="I93" s="529">
        <f t="shared" si="3"/>
        <v>51431</v>
      </c>
      <c r="J93" s="529">
        <f t="shared" si="3"/>
        <v>85695</v>
      </c>
      <c r="K93" s="529">
        <f t="shared" si="3"/>
        <v>125268</v>
      </c>
      <c r="L93" s="529">
        <f t="shared" si="3"/>
        <v>121921</v>
      </c>
      <c r="M93" s="529">
        <f t="shared" si="3"/>
        <v>121741</v>
      </c>
    </row>
    <row r="94" spans="2:13" ht="24.75" x14ac:dyDescent="0.25">
      <c r="B94" s="874" t="s">
        <v>586</v>
      </c>
      <c r="C94" s="874"/>
      <c r="D94" s="874"/>
      <c r="E94" s="874"/>
      <c r="F94" s="526">
        <f>F93</f>
        <v>6888</v>
      </c>
      <c r="G94" s="116">
        <f>G93+F94</f>
        <v>23628</v>
      </c>
      <c r="H94" s="116">
        <f t="shared" ref="H94:M94" si="4">H93+G94</f>
        <v>56735</v>
      </c>
      <c r="I94" s="116">
        <f t="shared" si="4"/>
        <v>108166</v>
      </c>
      <c r="J94" s="116">
        <f t="shared" si="4"/>
        <v>193861</v>
      </c>
      <c r="K94" s="116">
        <f t="shared" si="4"/>
        <v>319129</v>
      </c>
      <c r="L94" s="116">
        <f t="shared" si="4"/>
        <v>441050</v>
      </c>
      <c r="M94" s="116">
        <f t="shared" si="4"/>
        <v>562791</v>
      </c>
    </row>
    <row r="95" spans="2:13" ht="24.75" x14ac:dyDescent="0.25">
      <c r="B95" s="874" t="s">
        <v>587</v>
      </c>
      <c r="C95" s="874"/>
      <c r="D95" s="874"/>
      <c r="E95" s="874"/>
      <c r="F95" s="526"/>
      <c r="G95" s="116"/>
      <c r="H95" s="116"/>
      <c r="I95" s="116"/>
      <c r="J95" s="116"/>
      <c r="K95" s="116"/>
      <c r="L95" s="116"/>
      <c r="M95" s="116"/>
    </row>
    <row r="96" spans="2:13" ht="24.75" x14ac:dyDescent="0.25">
      <c r="B96" s="874" t="s">
        <v>189</v>
      </c>
      <c r="C96" s="874"/>
      <c r="D96" s="874"/>
      <c r="E96" s="874"/>
      <c r="F96" s="526"/>
      <c r="G96" s="116"/>
      <c r="H96" s="116"/>
      <c r="I96" s="116"/>
      <c r="J96" s="116"/>
      <c r="K96" s="116"/>
      <c r="L96" s="116"/>
      <c r="M96" s="116"/>
    </row>
    <row r="97" spans="3:10" x14ac:dyDescent="0.25">
      <c r="C97" s="12"/>
      <c r="D97" s="12"/>
      <c r="E97" s="12"/>
      <c r="J97" s="2"/>
    </row>
  </sheetData>
  <autoFilter ref="C4:J96" xr:uid="{389AE92C-EAB2-4A9B-B809-5C7D4D1E98B4}"/>
  <mergeCells count="9">
    <mergeCell ref="B96:E96"/>
    <mergeCell ref="B4:B6"/>
    <mergeCell ref="B93:E93"/>
    <mergeCell ref="B94:E94"/>
    <mergeCell ref="C2:M3"/>
    <mergeCell ref="D4:D6"/>
    <mergeCell ref="C4:C6"/>
    <mergeCell ref="E4:E6"/>
    <mergeCell ref="B95:E95"/>
  </mergeCells>
  <phoneticPr fontId="69" type="noConversion"/>
  <conditionalFormatting sqref="C49 C92 C35 C41">
    <cfRule type="expression" dxfId="35" priority="2">
      <formula>tes</formula>
    </cfRule>
  </conditionalFormatting>
  <printOptions horizontalCentered="1" verticalCentered="1"/>
  <pageMargins left="0" right="0" top="0" bottom="0" header="0" footer="0"/>
  <pageSetup paperSize="9" scale="44"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A054B-6986-4BF2-934C-76A3D317197D}">
  <sheetPr codeName="Sheet14"/>
  <dimension ref="A1:AO45"/>
  <sheetViews>
    <sheetView rightToLeft="1" view="pageBreakPreview" zoomScale="55" zoomScaleNormal="100" zoomScaleSheetLayoutView="55" workbookViewId="0">
      <pane ySplit="4" topLeftCell="A5" activePane="bottomLeft" state="frozen"/>
      <selection pane="bottomLeft" activeCell="AB12" sqref="AB12"/>
    </sheetView>
  </sheetViews>
  <sheetFormatPr defaultColWidth="9.140625" defaultRowHeight="19.5" x14ac:dyDescent="0.25"/>
  <cols>
    <col min="1" max="1" width="2.5703125" style="2" customWidth="1"/>
    <col min="2" max="2" width="34.28515625" style="2" hidden="1" customWidth="1"/>
    <col min="3" max="4" width="17.140625" style="12" hidden="1" customWidth="1"/>
    <col min="5" max="5" width="34.28515625" style="12" hidden="1" customWidth="1"/>
    <col min="6" max="7" width="17" style="12" hidden="1" customWidth="1"/>
    <col min="8" max="8" width="34.28515625" style="12" hidden="1" customWidth="1"/>
    <col min="9" max="11" width="17" style="12" hidden="1" customWidth="1"/>
    <col min="12" max="12" width="34.28515625" style="12" customWidth="1"/>
    <col min="13" max="14" width="17" style="12" customWidth="1"/>
    <col min="15" max="15" width="34.28515625" style="12" customWidth="1"/>
    <col min="16" max="17" width="17" style="12" customWidth="1"/>
    <col min="18" max="18" width="34.28515625" style="12" customWidth="1"/>
    <col min="19" max="20" width="17" style="12" customWidth="1"/>
    <col min="21" max="21" width="34.28515625" style="12" customWidth="1"/>
    <col min="22" max="23" width="17" style="12" customWidth="1"/>
    <col min="24" max="24" width="34.28515625" style="12" customWidth="1"/>
    <col min="25" max="26" width="17" style="2" customWidth="1"/>
    <col min="27" max="27" width="34.28515625" style="2" customWidth="1"/>
    <col min="28" max="29" width="17" style="2" customWidth="1"/>
    <col min="30" max="30" width="34.28515625" style="2" customWidth="1"/>
    <col min="31" max="32" width="17" style="2" customWidth="1"/>
    <col min="33" max="33" width="34.28515625" style="2" customWidth="1"/>
    <col min="34" max="35" width="17" style="2" customWidth="1"/>
    <col min="36" max="36" width="34.28515625" style="2" customWidth="1"/>
    <col min="37" max="38" width="17" style="2" customWidth="1"/>
    <col min="39" max="39" width="34.28515625" style="2" customWidth="1"/>
    <col min="40" max="40" width="17" style="2" customWidth="1"/>
    <col min="41" max="41" width="17" style="4" customWidth="1"/>
    <col min="42" max="16384" width="9.140625" style="2"/>
  </cols>
  <sheetData>
    <row r="1" spans="1:41" ht="27" x14ac:dyDescent="0.25">
      <c r="B1" s="126"/>
      <c r="AO1" s="2"/>
    </row>
    <row r="2" spans="1:41" ht="33" x14ac:dyDescent="0.25">
      <c r="A2" s="127"/>
      <c r="B2" s="645" t="s">
        <v>271</v>
      </c>
      <c r="C2" s="645"/>
      <c r="D2" s="645"/>
      <c r="E2" s="645" t="s">
        <v>271</v>
      </c>
      <c r="F2" s="645"/>
      <c r="G2" s="645"/>
      <c r="H2" s="645" t="s">
        <v>271</v>
      </c>
      <c r="I2" s="645"/>
      <c r="J2" s="645"/>
      <c r="K2" s="645"/>
      <c r="L2" s="645" t="s">
        <v>292</v>
      </c>
      <c r="M2" s="645"/>
      <c r="N2" s="645"/>
      <c r="O2" s="645" t="s">
        <v>292</v>
      </c>
      <c r="P2" s="645"/>
      <c r="Q2" s="645"/>
      <c r="R2" s="645" t="s">
        <v>292</v>
      </c>
      <c r="S2" s="645"/>
      <c r="T2" s="645"/>
      <c r="U2" s="645" t="s">
        <v>292</v>
      </c>
      <c r="V2" s="645"/>
      <c r="W2" s="645"/>
      <c r="X2" s="645" t="s">
        <v>292</v>
      </c>
      <c r="Y2" s="645"/>
      <c r="Z2" s="645"/>
      <c r="AA2" s="645" t="s">
        <v>292</v>
      </c>
      <c r="AB2" s="645"/>
      <c r="AC2" s="645"/>
      <c r="AD2" s="645" t="s">
        <v>292</v>
      </c>
      <c r="AE2" s="645"/>
      <c r="AF2" s="645"/>
      <c r="AG2" s="645" t="s">
        <v>292</v>
      </c>
      <c r="AH2" s="645"/>
      <c r="AI2" s="645"/>
      <c r="AJ2" s="645" t="s">
        <v>292</v>
      </c>
      <c r="AK2" s="645"/>
      <c r="AL2" s="645"/>
      <c r="AM2" s="645" t="s">
        <v>292</v>
      </c>
      <c r="AN2" s="645"/>
      <c r="AO2" s="645"/>
    </row>
    <row r="3" spans="1:41" s="47" customFormat="1" ht="41.25" thickBot="1" x14ac:dyDescent="0.3">
      <c r="B3" s="644" t="s">
        <v>185</v>
      </c>
      <c r="C3" s="644"/>
      <c r="D3" s="644"/>
      <c r="E3" s="644" t="s">
        <v>186</v>
      </c>
      <c r="F3" s="644"/>
      <c r="G3" s="644"/>
      <c r="H3" s="644" t="s">
        <v>34</v>
      </c>
      <c r="I3" s="644"/>
      <c r="J3" s="644"/>
      <c r="K3" s="644"/>
      <c r="L3" s="644" t="s">
        <v>35</v>
      </c>
      <c r="M3" s="644"/>
      <c r="N3" s="644"/>
      <c r="O3" s="644" t="s">
        <v>36</v>
      </c>
      <c r="P3" s="644"/>
      <c r="Q3" s="644"/>
      <c r="R3" s="644" t="s">
        <v>37</v>
      </c>
      <c r="S3" s="644"/>
      <c r="T3" s="644"/>
      <c r="U3" s="644" t="s">
        <v>38</v>
      </c>
      <c r="V3" s="644"/>
      <c r="W3" s="644"/>
      <c r="X3" s="644" t="s">
        <v>39</v>
      </c>
      <c r="Y3" s="644"/>
      <c r="Z3" s="644"/>
      <c r="AA3" s="644" t="s">
        <v>40</v>
      </c>
      <c r="AB3" s="644"/>
      <c r="AC3" s="644"/>
      <c r="AD3" s="644" t="s">
        <v>41</v>
      </c>
      <c r="AE3" s="644"/>
      <c r="AF3" s="644"/>
      <c r="AG3" s="644" t="s">
        <v>42</v>
      </c>
      <c r="AH3" s="644"/>
      <c r="AI3" s="644"/>
      <c r="AJ3" s="644" t="s">
        <v>43</v>
      </c>
      <c r="AK3" s="644"/>
      <c r="AL3" s="644"/>
      <c r="AM3" s="644" t="s">
        <v>44</v>
      </c>
      <c r="AN3" s="644"/>
      <c r="AO3" s="644"/>
    </row>
    <row r="4" spans="1:41" ht="28.5" x14ac:dyDescent="0.25">
      <c r="A4" s="128"/>
      <c r="B4" s="129" t="s">
        <v>74</v>
      </c>
      <c r="C4" s="130" t="s">
        <v>197</v>
      </c>
      <c r="D4" s="131" t="s">
        <v>198</v>
      </c>
      <c r="E4" s="129" t="s">
        <v>74</v>
      </c>
      <c r="F4" s="130" t="s">
        <v>197</v>
      </c>
      <c r="G4" s="131" t="s">
        <v>198</v>
      </c>
      <c r="H4" s="129" t="s">
        <v>74</v>
      </c>
      <c r="I4" s="130" t="s">
        <v>197</v>
      </c>
      <c r="J4" s="131" t="s">
        <v>198</v>
      </c>
      <c r="K4" s="132" t="s">
        <v>199</v>
      </c>
      <c r="L4" s="129" t="s">
        <v>74</v>
      </c>
      <c r="M4" s="130" t="s">
        <v>197</v>
      </c>
      <c r="N4" s="131" t="s">
        <v>198</v>
      </c>
      <c r="O4" s="129" t="s">
        <v>74</v>
      </c>
      <c r="P4" s="130" t="s">
        <v>197</v>
      </c>
      <c r="Q4" s="131" t="s">
        <v>198</v>
      </c>
      <c r="R4" s="129" t="s">
        <v>74</v>
      </c>
      <c r="S4" s="130" t="s">
        <v>197</v>
      </c>
      <c r="T4" s="131" t="s">
        <v>198</v>
      </c>
      <c r="U4" s="129" t="s">
        <v>74</v>
      </c>
      <c r="V4" s="130" t="s">
        <v>197</v>
      </c>
      <c r="W4" s="131" t="s">
        <v>198</v>
      </c>
      <c r="X4" s="129" t="s">
        <v>74</v>
      </c>
      <c r="Y4" s="130" t="s">
        <v>197</v>
      </c>
      <c r="Z4" s="131" t="s">
        <v>198</v>
      </c>
      <c r="AA4" s="129" t="s">
        <v>74</v>
      </c>
      <c r="AB4" s="130" t="s">
        <v>197</v>
      </c>
      <c r="AC4" s="131" t="s">
        <v>198</v>
      </c>
      <c r="AD4" s="129" t="s">
        <v>74</v>
      </c>
      <c r="AE4" s="130" t="s">
        <v>197</v>
      </c>
      <c r="AF4" s="131" t="s">
        <v>198</v>
      </c>
      <c r="AG4" s="129" t="s">
        <v>74</v>
      </c>
      <c r="AH4" s="130" t="s">
        <v>197</v>
      </c>
      <c r="AI4" s="131" t="s">
        <v>198</v>
      </c>
      <c r="AJ4" s="129" t="s">
        <v>74</v>
      </c>
      <c r="AK4" s="130" t="s">
        <v>197</v>
      </c>
      <c r="AL4" s="131" t="s">
        <v>198</v>
      </c>
      <c r="AM4" s="129" t="s">
        <v>74</v>
      </c>
      <c r="AN4" s="131" t="s">
        <v>197</v>
      </c>
      <c r="AO4" s="211" t="s">
        <v>198</v>
      </c>
    </row>
    <row r="5" spans="1:41" ht="28.5" x14ac:dyDescent="0.25">
      <c r="A5" s="128"/>
      <c r="B5" s="133">
        <v>45342</v>
      </c>
      <c r="C5" s="110">
        <f>SUMIFS('Transport-DB'!P$6:P$5338,'Transport-DB'!C$6:C$5338,"="&amp;'Daily Water'!B5)</f>
        <v>0</v>
      </c>
      <c r="D5" s="309">
        <f>COUNTIFS('Transport-DB'!P6:P5338,"="&amp;'Daily Water'!B5,'Transport-DB'!P6:P5338,"&gt;"&amp;0)</f>
        <v>0</v>
      </c>
      <c r="E5" s="133">
        <v>45371</v>
      </c>
      <c r="F5" s="110" t="e">
        <f>SUMIFS('Transport-DB'!S$6:S$3681,'Transport-DB'!F$6:F$5338,"="&amp;'Daily Water'!E5)</f>
        <v>#VALUE!</v>
      </c>
      <c r="G5" s="135" t="e">
        <f>COUNTIFS(#REF!,"="&amp;'Daily Water'!E5,#REF!,"&gt;"&amp;0)</f>
        <v>#REF!</v>
      </c>
      <c r="H5" s="133">
        <v>45402</v>
      </c>
      <c r="I5" s="110" t="e">
        <f>SUMIFS('Transport-DB'!V$6:V$3681,'Transport-DB'!I$6:I$5338,"="&amp;'Daily Water'!H5)</f>
        <v>#VALUE!</v>
      </c>
      <c r="J5" s="135" t="e">
        <f>COUNTIFS(#REF!,"="&amp;H5,#REF!,"&gt;"&amp;0)</f>
        <v>#REF!</v>
      </c>
      <c r="K5" s="136" t="e">
        <f>SUMIFS(#REF!,#REF!,"="&amp;'Daily Water'!H5)</f>
        <v>#REF!</v>
      </c>
      <c r="L5" s="133">
        <v>45433</v>
      </c>
      <c r="M5" s="134" t="e">
        <f>SUMIF(#REF!,L5,#REF!)</f>
        <v>#REF!</v>
      </c>
      <c r="N5" s="135" t="e">
        <f>COUNTIFS(#REF!,"="&amp;L5,#REF!,"&gt;"&amp;0)</f>
        <v>#REF!</v>
      </c>
      <c r="O5" s="133">
        <v>45464</v>
      </c>
      <c r="P5" s="134" t="e">
        <f>SUMIF(#REF!,O5,#REF!)</f>
        <v>#REF!</v>
      </c>
      <c r="Q5" s="135" t="e">
        <f>COUNTIFS(#REF!,"="&amp;O5,#REF!,"&gt;"&amp;0)</f>
        <v>#REF!</v>
      </c>
      <c r="R5" s="133">
        <v>45495</v>
      </c>
      <c r="S5" s="134" t="e">
        <f>SUMIF(#REF!,R5,#REF!)</f>
        <v>#REF!</v>
      </c>
      <c r="T5" s="135" t="e">
        <f>COUNTIFS(#REF!,"="&amp;R5,#REF!,"&gt;"&amp;0)</f>
        <v>#REF!</v>
      </c>
      <c r="U5" s="133">
        <v>45526</v>
      </c>
      <c r="V5" s="134" t="e">
        <f>SUMIF(#REF!,U5,#REF!)</f>
        <v>#REF!</v>
      </c>
      <c r="W5" s="135" t="e">
        <f>COUNTIFS(#REF!,"="&amp;U5,#REF!,"&gt;"&amp;0)</f>
        <v>#REF!</v>
      </c>
      <c r="X5" s="133">
        <v>45557</v>
      </c>
      <c r="Y5" s="134" t="e">
        <f>SUMIF(#REF!,X5,#REF!)</f>
        <v>#REF!</v>
      </c>
      <c r="Z5" s="135" t="e">
        <f>COUNTIFS(#REF!,"="&amp;X5,#REF!,"&gt;"&amp;0)</f>
        <v>#REF!</v>
      </c>
      <c r="AA5" s="133">
        <v>45587</v>
      </c>
      <c r="AB5" s="134" t="e">
        <f>SUMIFS(#REF!,#REF!,"="&amp;'Daily Water'!AA5)</f>
        <v>#REF!</v>
      </c>
      <c r="AC5" s="135" t="e">
        <f>COUNTIFS(#REF!,"="&amp;'Daily Water'!AA5,#REF!,"&gt;"&amp;0)</f>
        <v>#REF!</v>
      </c>
      <c r="AD5" s="133">
        <v>45617</v>
      </c>
      <c r="AE5" s="134" t="e">
        <f>SUMIFS(#REF!,#REF!,"="&amp;'Daily Water'!AD5)</f>
        <v>#REF!</v>
      </c>
      <c r="AF5" s="135" t="e">
        <f>COUNTIFS(#REF!,"="&amp;'Daily Water'!AD5,#REF!,"&gt;"&amp;0)</f>
        <v>#REF!</v>
      </c>
      <c r="AG5" s="133">
        <v>45647</v>
      </c>
      <c r="AH5" s="134" t="e">
        <f>SUMIFS(#REF!,#REF!,"="&amp;'Daily Water'!AG5)</f>
        <v>#REF!</v>
      </c>
      <c r="AI5" s="135" t="e">
        <f>COUNTIFS(#REF!,"="&amp;'Daily Water'!AG5,#REF!,"&gt;"&amp;0)</f>
        <v>#REF!</v>
      </c>
      <c r="AJ5" s="133">
        <v>45677</v>
      </c>
      <c r="AK5" s="134" t="e">
        <f>SUMIFS(#REF!,#REF!,"="&amp;'Daily Water'!AJ5)</f>
        <v>#REF!</v>
      </c>
      <c r="AL5" s="135" t="e">
        <f>COUNTIFS(#REF!,"="&amp;'Daily Water'!AJ5,#REF!,"&gt;"&amp;0)</f>
        <v>#REF!</v>
      </c>
      <c r="AM5" s="133">
        <v>45707</v>
      </c>
      <c r="AN5" s="135" t="e">
        <f>SUMIFS(#REF!,#REF!,"="&amp;'Daily Water'!AM5)</f>
        <v>#REF!</v>
      </c>
      <c r="AO5" s="134" t="e">
        <f>COUNTIFS(#REF!,"="&amp;'Daily Water'!AM5,#REF!,"&gt;"&amp;0)</f>
        <v>#REF!</v>
      </c>
    </row>
    <row r="6" spans="1:41" ht="28.5" x14ac:dyDescent="0.25">
      <c r="A6" s="128"/>
      <c r="B6" s="133">
        <v>45343</v>
      </c>
      <c r="C6" s="134">
        <f>SUMIFS('Transport-DB'!P7:P5852,'Transport-DB'!C7:C5852,"="&amp;'Daily Water'!B6)</f>
        <v>0</v>
      </c>
      <c r="D6" s="135">
        <f>COUNTIFS('Transport-DB'!P7:P5852,"="&amp;'Daily Water'!B6,'Transport-DB'!P7:P5852,"&gt;"&amp;0)</f>
        <v>0</v>
      </c>
      <c r="E6" s="133">
        <v>45372</v>
      </c>
      <c r="F6" s="110" t="e">
        <f>SUMIFS('Transport-DB'!S$6:S$3681,'Transport-DB'!F$6:F$5338,"="&amp;'Daily Water'!E6)</f>
        <v>#VALUE!</v>
      </c>
      <c r="G6" s="135" t="e">
        <f>COUNTIFS(#REF!,"="&amp;'Daily Water'!E6,#REF!,"&gt;"&amp;0)</f>
        <v>#REF!</v>
      </c>
      <c r="H6" s="133">
        <v>45403</v>
      </c>
      <c r="I6" s="110" t="e">
        <f>SUMIFS('Transport-DB'!V$6:V$3681,'Transport-DB'!I$6:I$5338,"="&amp;'Daily Water'!H6)</f>
        <v>#VALUE!</v>
      </c>
      <c r="J6" s="135" t="e">
        <f>COUNTIFS(#REF!,"="&amp;H6,#REF!,"&gt;"&amp;0)</f>
        <v>#REF!</v>
      </c>
      <c r="K6" s="136" t="e">
        <f>SUMIFS(#REF!,#REF!,"="&amp;'Daily Water'!H6)</f>
        <v>#REF!</v>
      </c>
      <c r="L6" s="133">
        <v>45434</v>
      </c>
      <c r="M6" s="134" t="e">
        <f>SUMIF(#REF!,L6,#REF!)</f>
        <v>#REF!</v>
      </c>
      <c r="N6" s="135" t="e">
        <f>COUNTIFS(#REF!,"="&amp;L6,#REF!,"&gt;"&amp;0)</f>
        <v>#REF!</v>
      </c>
      <c r="O6" s="133">
        <v>45465</v>
      </c>
      <c r="P6" s="134" t="e">
        <f>SUMIF(#REF!,O6,#REF!)</f>
        <v>#REF!</v>
      </c>
      <c r="Q6" s="135" t="e">
        <f>COUNTIFS(#REF!,"="&amp;O6,#REF!,"&gt;"&amp;0)</f>
        <v>#REF!</v>
      </c>
      <c r="R6" s="133">
        <v>45496</v>
      </c>
      <c r="S6" s="134" t="e">
        <f>SUMIF(#REF!,R6,#REF!)</f>
        <v>#REF!</v>
      </c>
      <c r="T6" s="135" t="e">
        <f>COUNTIFS(#REF!,"="&amp;R6,#REF!,"&gt;"&amp;0)</f>
        <v>#REF!</v>
      </c>
      <c r="U6" s="133">
        <v>45527</v>
      </c>
      <c r="V6" s="134" t="e">
        <f>SUMIFS(#REF!,#REF!,"="&amp;'Daily Water'!U6)</f>
        <v>#REF!</v>
      </c>
      <c r="W6" s="135" t="e">
        <f>COUNTIFS(#REF!,"="&amp;'Daily Water'!U6,#REF!,"&gt;"&amp;0)</f>
        <v>#REF!</v>
      </c>
      <c r="X6" s="133">
        <v>45558</v>
      </c>
      <c r="Y6" s="134" t="e">
        <f>SUMIF(#REF!,X6,#REF!)</f>
        <v>#REF!</v>
      </c>
      <c r="Z6" s="135" t="e">
        <f>COUNTIFS(#REF!,"="&amp;X6,#REF!,"&gt;"&amp;0)</f>
        <v>#REF!</v>
      </c>
      <c r="AA6" s="133">
        <v>45588</v>
      </c>
      <c r="AB6" s="134" t="e">
        <f>SUMIFS(#REF!,#REF!,"="&amp;'Daily Water'!AA6)</f>
        <v>#REF!</v>
      </c>
      <c r="AC6" s="135" t="e">
        <f>COUNTIFS(#REF!,"="&amp;'Daily Water'!AA6,#REF!,"&gt;"&amp;0)</f>
        <v>#REF!</v>
      </c>
      <c r="AD6" s="133">
        <v>45618</v>
      </c>
      <c r="AE6" s="134" t="e">
        <f>SUMIFS(#REF!,#REF!,"="&amp;'Daily Water'!AD6)</f>
        <v>#REF!</v>
      </c>
      <c r="AF6" s="135" t="e">
        <f>COUNTIFS(#REF!,"="&amp;'Daily Water'!AD6,#REF!,"&gt;"&amp;0)</f>
        <v>#REF!</v>
      </c>
      <c r="AG6" s="133">
        <v>45648</v>
      </c>
      <c r="AH6" s="134" t="e">
        <f>SUMIFS(#REF!,#REF!,"="&amp;'Daily Water'!AG6)</f>
        <v>#REF!</v>
      </c>
      <c r="AI6" s="135" t="e">
        <f>COUNTIFS(#REF!,"="&amp;'Daily Water'!AG6,#REF!,"&gt;"&amp;0)</f>
        <v>#REF!</v>
      </c>
      <c r="AJ6" s="133">
        <v>45678</v>
      </c>
      <c r="AK6" s="134" t="e">
        <f>SUMIFS(#REF!,#REF!,"="&amp;'Daily Water'!AJ6)</f>
        <v>#REF!</v>
      </c>
      <c r="AL6" s="135" t="e">
        <f>COUNTIFS(#REF!,"="&amp;'Daily Water'!AJ6,#REF!,"&gt;"&amp;0)</f>
        <v>#REF!</v>
      </c>
      <c r="AM6" s="133">
        <v>45708</v>
      </c>
      <c r="AN6" s="135" t="e">
        <f>SUMIFS(#REF!,#REF!,"="&amp;'Daily Water'!AM6)</f>
        <v>#REF!</v>
      </c>
      <c r="AO6" s="134" t="e">
        <f>COUNTIFS(#REF!,"="&amp;'Daily Water'!AM6,#REF!,"&gt;"&amp;0)</f>
        <v>#REF!</v>
      </c>
    </row>
    <row r="7" spans="1:41" ht="28.5" x14ac:dyDescent="0.25">
      <c r="A7" s="128"/>
      <c r="B7" s="133">
        <v>45344</v>
      </c>
      <c r="C7" s="134">
        <f>SUMIFS('Transport-DB'!P8:P5853,'Transport-DB'!C8:C5853,"="&amp;'Daily Water'!B7)</f>
        <v>0</v>
      </c>
      <c r="D7" s="135">
        <f>COUNTIFS('Transport-DB'!P8:P5853,"="&amp;'Daily Water'!B7,'Transport-DB'!P8:P5853,"&gt;"&amp;0)</f>
        <v>0</v>
      </c>
      <c r="E7" s="133">
        <v>45373</v>
      </c>
      <c r="F7" s="110" t="e">
        <f>SUMIFS('Transport-DB'!S$6:S$3681,'Transport-DB'!F$6:F$5338,"="&amp;'Daily Water'!E7)</f>
        <v>#VALUE!</v>
      </c>
      <c r="G7" s="135" t="e">
        <f>COUNTIFS(#REF!,"="&amp;'Daily Water'!E7,#REF!,"&gt;"&amp;0)</f>
        <v>#REF!</v>
      </c>
      <c r="H7" s="133">
        <v>45404</v>
      </c>
      <c r="I7" s="110" t="e">
        <f>SUMIFS('Transport-DB'!V$6:V$3681,'Transport-DB'!I$6:I$5338,"="&amp;'Daily Water'!H7)</f>
        <v>#VALUE!</v>
      </c>
      <c r="J7" s="135" t="e">
        <f>COUNTIFS(#REF!,"="&amp;'Daily Water'!H7,#REF!,"&gt;"&amp;0)</f>
        <v>#REF!</v>
      </c>
      <c r="K7" s="136" t="e">
        <f>SUMIFS(#REF!,#REF!,"="&amp;'Daily Water'!H7)</f>
        <v>#REF!</v>
      </c>
      <c r="L7" s="133">
        <v>45435</v>
      </c>
      <c r="M7" s="134" t="e">
        <f>SUMIF(#REF!,L7,#REF!)</f>
        <v>#REF!</v>
      </c>
      <c r="N7" s="135" t="e">
        <f>COUNTIFS(#REF!,"="&amp;L7,#REF!,"&gt;"&amp;0)</f>
        <v>#REF!</v>
      </c>
      <c r="O7" s="133">
        <v>45466</v>
      </c>
      <c r="P7" s="134" t="e">
        <f>SUMIF(#REF!,O7,#REF!)</f>
        <v>#REF!</v>
      </c>
      <c r="Q7" s="135" t="e">
        <f>COUNTIFS(#REF!,"="&amp;O7,#REF!,"&gt;"&amp;0)</f>
        <v>#REF!</v>
      </c>
      <c r="R7" s="133">
        <v>45497</v>
      </c>
      <c r="S7" s="134" t="e">
        <f>SUMIF(#REF!,R7,#REF!)</f>
        <v>#REF!</v>
      </c>
      <c r="T7" s="135" t="e">
        <f>COUNTIFS(#REF!,"="&amp;R7,#REF!,"&gt;"&amp;0)</f>
        <v>#REF!</v>
      </c>
      <c r="U7" s="133">
        <v>45528</v>
      </c>
      <c r="V7" s="134" t="e">
        <f>SUMIFS(#REF!,#REF!,"="&amp;'Daily Water'!U7)</f>
        <v>#REF!</v>
      </c>
      <c r="W7" s="135" t="e">
        <f>COUNTIFS(#REF!,"="&amp;'Daily Water'!U7,#REF!,"&gt;"&amp;0)</f>
        <v>#REF!</v>
      </c>
      <c r="X7" s="133">
        <v>45559</v>
      </c>
      <c r="Y7" s="134" t="e">
        <f>SUMIF(#REF!,X7,#REF!)</f>
        <v>#REF!</v>
      </c>
      <c r="Z7" s="135" t="e">
        <f>COUNTIFS(#REF!,"="&amp;X7,#REF!,"&gt;"&amp;0)</f>
        <v>#REF!</v>
      </c>
      <c r="AA7" s="133">
        <v>45589</v>
      </c>
      <c r="AB7" s="134" t="e">
        <f>SUMIFS(#REF!,#REF!,"="&amp;'Daily Water'!AA7)</f>
        <v>#REF!</v>
      </c>
      <c r="AC7" s="135" t="e">
        <f>COUNTIFS(#REF!,"="&amp;'Daily Water'!AA7,#REF!,"&gt;"&amp;0)</f>
        <v>#REF!</v>
      </c>
      <c r="AD7" s="133">
        <v>45619</v>
      </c>
      <c r="AE7" s="134" t="e">
        <f>SUMIFS(#REF!,#REF!,"="&amp;'Daily Water'!AD7)</f>
        <v>#REF!</v>
      </c>
      <c r="AF7" s="135" t="e">
        <f>COUNTIFS(#REF!,"="&amp;'Daily Water'!AD7,#REF!,"&gt;"&amp;0)</f>
        <v>#REF!</v>
      </c>
      <c r="AG7" s="133">
        <v>45649</v>
      </c>
      <c r="AH7" s="134" t="e">
        <f>SUMIFS(#REF!,#REF!,"="&amp;'Daily Water'!AG7)</f>
        <v>#REF!</v>
      </c>
      <c r="AI7" s="135" t="e">
        <f>COUNTIFS(#REF!,"="&amp;'Daily Water'!AG7,#REF!,"&gt;"&amp;0)</f>
        <v>#REF!</v>
      </c>
      <c r="AJ7" s="133">
        <v>45679</v>
      </c>
      <c r="AK7" s="134" t="e">
        <f>SUMIFS(#REF!,#REF!,"="&amp;'Daily Water'!AJ7)</f>
        <v>#REF!</v>
      </c>
      <c r="AL7" s="135" t="e">
        <f>COUNTIFS(#REF!,"="&amp;'Daily Water'!AJ7,#REF!,"&gt;"&amp;0)</f>
        <v>#REF!</v>
      </c>
      <c r="AM7" s="133">
        <v>45709</v>
      </c>
      <c r="AN7" s="135" t="e">
        <f>SUMIFS(#REF!,#REF!,"="&amp;'Daily Water'!AM7)</f>
        <v>#REF!</v>
      </c>
      <c r="AO7" s="134" t="e">
        <f>COUNTIFS(#REF!,"="&amp;'Daily Water'!AM7,#REF!,"&gt;"&amp;0)</f>
        <v>#REF!</v>
      </c>
    </row>
    <row r="8" spans="1:41" ht="28.5" x14ac:dyDescent="0.25">
      <c r="A8" s="128"/>
      <c r="B8" s="133">
        <v>45345</v>
      </c>
      <c r="C8" s="134">
        <f>SUMIFS('Transport-DB'!P9:P5854,'Transport-DB'!C9:C5854,"="&amp;'Daily Water'!B8)</f>
        <v>0</v>
      </c>
      <c r="D8" s="135">
        <f>COUNTIFS('Transport-DB'!P9:P5854,"="&amp;'Daily Water'!B8,'Transport-DB'!P9:P5854,"&gt;"&amp;0)</f>
        <v>0</v>
      </c>
      <c r="E8" s="133">
        <v>45374</v>
      </c>
      <c r="F8" s="110" t="e">
        <f>SUMIFS('Transport-DB'!S$6:S$3681,'Transport-DB'!F$6:F$5338,"="&amp;'Daily Water'!E8)</f>
        <v>#VALUE!</v>
      </c>
      <c r="G8" s="135" t="e">
        <f>COUNTIFS(#REF!,"="&amp;'Daily Water'!E8,#REF!,"&gt;"&amp;0)</f>
        <v>#REF!</v>
      </c>
      <c r="H8" s="133">
        <v>45405</v>
      </c>
      <c r="I8" s="110" t="e">
        <f>SUMIFS('Transport-DB'!V$6:V$3681,'Transport-DB'!I$6:I$5338,"="&amp;'Daily Water'!H8)</f>
        <v>#VALUE!</v>
      </c>
      <c r="J8" s="135" t="e">
        <f>COUNTIFS(#REF!,"="&amp;'Daily Water'!H8,#REF!,"&gt;"&amp;0)</f>
        <v>#REF!</v>
      </c>
      <c r="K8" s="136" t="e">
        <f>SUMIFS(#REF!,#REF!,"="&amp;'Daily Water'!H8)</f>
        <v>#REF!</v>
      </c>
      <c r="L8" s="133">
        <v>45436</v>
      </c>
      <c r="M8" s="134" t="e">
        <f>SUMIF(#REF!,L8,#REF!)</f>
        <v>#REF!</v>
      </c>
      <c r="N8" s="135" t="e">
        <f>COUNTIFS(#REF!,"="&amp;L8,#REF!,"&gt;"&amp;0)</f>
        <v>#REF!</v>
      </c>
      <c r="O8" s="133">
        <v>45467</v>
      </c>
      <c r="P8" s="134" t="e">
        <f>SUMIF(#REF!,O8,#REF!)</f>
        <v>#REF!</v>
      </c>
      <c r="Q8" s="135" t="e">
        <f>COUNTIFS(#REF!,"="&amp;O8,#REF!,"&gt;"&amp;0)</f>
        <v>#REF!</v>
      </c>
      <c r="R8" s="133">
        <v>45498</v>
      </c>
      <c r="S8" s="134" t="e">
        <f>SUMIF(#REF!,R8,#REF!)</f>
        <v>#REF!</v>
      </c>
      <c r="T8" s="135" t="e">
        <f>COUNTIFS(#REF!,"="&amp;R8,#REF!,"&gt;"&amp;0)</f>
        <v>#REF!</v>
      </c>
      <c r="U8" s="133">
        <v>45529</v>
      </c>
      <c r="V8" s="134" t="e">
        <f>SUMIFS(#REF!,#REF!,"="&amp;'Daily Water'!U8)</f>
        <v>#REF!</v>
      </c>
      <c r="W8" s="135" t="e">
        <f>COUNTIFS(#REF!,"="&amp;'Daily Water'!U8,#REF!,"&gt;"&amp;0)</f>
        <v>#REF!</v>
      </c>
      <c r="X8" s="133">
        <v>45560</v>
      </c>
      <c r="Y8" s="134" t="e">
        <f>SUMIF(#REF!,X8,#REF!)</f>
        <v>#REF!</v>
      </c>
      <c r="Z8" s="135" t="e">
        <f>COUNTIFS(#REF!,"="&amp;X8,#REF!,"&gt;"&amp;0)</f>
        <v>#REF!</v>
      </c>
      <c r="AA8" s="133">
        <v>45590</v>
      </c>
      <c r="AB8" s="134" t="e">
        <f>SUMIFS(#REF!,#REF!,"="&amp;'Daily Water'!AA8)</f>
        <v>#REF!</v>
      </c>
      <c r="AC8" s="135" t="e">
        <f>COUNTIFS(#REF!,"="&amp;'Daily Water'!AA8,#REF!,"&gt;"&amp;0)</f>
        <v>#REF!</v>
      </c>
      <c r="AD8" s="133">
        <v>45620</v>
      </c>
      <c r="AE8" s="134" t="e">
        <f>SUMIFS(#REF!,#REF!,"="&amp;'Daily Water'!AD8)</f>
        <v>#REF!</v>
      </c>
      <c r="AF8" s="135" t="e">
        <f>COUNTIFS(#REF!,"="&amp;'Daily Water'!AD8,#REF!,"&gt;"&amp;0)</f>
        <v>#REF!</v>
      </c>
      <c r="AG8" s="133">
        <v>45650</v>
      </c>
      <c r="AH8" s="134" t="e">
        <f>SUMIFS(#REF!,#REF!,"="&amp;'Daily Water'!AG8)</f>
        <v>#REF!</v>
      </c>
      <c r="AI8" s="135" t="e">
        <f>COUNTIFS(#REF!,"="&amp;'Daily Water'!AG8,#REF!,"&gt;"&amp;0)</f>
        <v>#REF!</v>
      </c>
      <c r="AJ8" s="133">
        <v>45680</v>
      </c>
      <c r="AK8" s="134" t="e">
        <f>SUMIFS(#REF!,#REF!,"="&amp;'Daily Water'!AJ8)</f>
        <v>#REF!</v>
      </c>
      <c r="AL8" s="135" t="e">
        <f>COUNTIFS(#REF!,"="&amp;'Daily Water'!AJ8,#REF!,"&gt;"&amp;0)</f>
        <v>#REF!</v>
      </c>
      <c r="AM8" s="133">
        <v>45710</v>
      </c>
      <c r="AN8" s="135" t="e">
        <f>SUMIFS(#REF!,#REF!,"="&amp;'Daily Water'!AM8)</f>
        <v>#REF!</v>
      </c>
      <c r="AO8" s="134" t="e">
        <f>COUNTIFS(#REF!,"="&amp;'Daily Water'!AM8,#REF!,"&gt;"&amp;0)</f>
        <v>#REF!</v>
      </c>
    </row>
    <row r="9" spans="1:41" ht="28.5" x14ac:dyDescent="0.25">
      <c r="A9" s="128"/>
      <c r="B9" s="133">
        <v>45346</v>
      </c>
      <c r="C9" s="134">
        <f>SUMIFS('Transport-DB'!P10:P5855,'Transport-DB'!C10:C5855,"="&amp;'Daily Water'!B9)</f>
        <v>0</v>
      </c>
      <c r="D9" s="135">
        <f>COUNTIFS('Transport-DB'!P10:P5855,"="&amp;'Daily Water'!B9,'Transport-DB'!P10:P5855,"&gt;"&amp;0)</f>
        <v>0</v>
      </c>
      <c r="E9" s="133">
        <v>45375</v>
      </c>
      <c r="F9" s="110" t="e">
        <f>SUMIFS('Transport-DB'!S$6:S$3681,'Transport-DB'!F$6:F$5338,"="&amp;'Daily Water'!E9)</f>
        <v>#VALUE!</v>
      </c>
      <c r="G9" s="135" t="e">
        <f>COUNTIFS(#REF!,"="&amp;'Daily Water'!E9,#REF!,"&gt;"&amp;0)</f>
        <v>#REF!</v>
      </c>
      <c r="H9" s="133">
        <v>45406</v>
      </c>
      <c r="I9" s="110" t="e">
        <f>SUMIFS('Transport-DB'!V$6:V$3681,'Transport-DB'!I$6:I$5338,"="&amp;'Daily Water'!H9)</f>
        <v>#VALUE!</v>
      </c>
      <c r="J9" s="135" t="e">
        <f>COUNTIFS(#REF!,"="&amp;'Daily Water'!H9,#REF!,"&gt;"&amp;0)</f>
        <v>#REF!</v>
      </c>
      <c r="K9" s="136" t="e">
        <f>SUMIFS(#REF!,#REF!,"="&amp;'Daily Water'!H9)</f>
        <v>#REF!</v>
      </c>
      <c r="L9" s="133">
        <v>45437</v>
      </c>
      <c r="M9" s="134" t="e">
        <f>SUMIF(#REF!,L9,#REF!)</f>
        <v>#REF!</v>
      </c>
      <c r="N9" s="135" t="e">
        <f>COUNTIFS(#REF!,"="&amp;L9,#REF!,"&gt;"&amp;0)</f>
        <v>#REF!</v>
      </c>
      <c r="O9" s="133">
        <v>45468</v>
      </c>
      <c r="P9" s="134" t="e">
        <f>SUMIF(#REF!,O9,#REF!)</f>
        <v>#REF!</v>
      </c>
      <c r="Q9" s="135" t="e">
        <f>COUNTIFS(#REF!,"="&amp;O9,#REF!,"&gt;"&amp;0)</f>
        <v>#REF!</v>
      </c>
      <c r="R9" s="133">
        <v>45499</v>
      </c>
      <c r="S9" s="134" t="e">
        <f>SUMIF(#REF!,R9,#REF!)</f>
        <v>#REF!</v>
      </c>
      <c r="T9" s="135" t="e">
        <f>COUNTIFS(#REF!,"="&amp;R9,#REF!,"&gt;"&amp;0)</f>
        <v>#REF!</v>
      </c>
      <c r="U9" s="133">
        <v>45530</v>
      </c>
      <c r="V9" s="134" t="e">
        <f>SUMIFS(#REF!,#REF!,"="&amp;'Daily Water'!U9)</f>
        <v>#REF!</v>
      </c>
      <c r="W9" s="135" t="e">
        <f>COUNTIFS(#REF!,"="&amp;'Daily Water'!U9,#REF!,"&gt;"&amp;0)</f>
        <v>#REF!</v>
      </c>
      <c r="X9" s="133">
        <v>45561</v>
      </c>
      <c r="Y9" s="134" t="e">
        <f>SUMIF(#REF!,X9,#REF!)</f>
        <v>#REF!</v>
      </c>
      <c r="Z9" s="135" t="e">
        <f>COUNTIFS(#REF!,"="&amp;X9,#REF!,"&gt;"&amp;0)</f>
        <v>#REF!</v>
      </c>
      <c r="AA9" s="133">
        <v>45591</v>
      </c>
      <c r="AB9" s="134" t="e">
        <f>SUMIFS(#REF!,#REF!,"="&amp;'Daily Water'!AA9)</f>
        <v>#REF!</v>
      </c>
      <c r="AC9" s="135" t="e">
        <f>COUNTIFS(#REF!,"="&amp;'Daily Water'!AA9,#REF!,"&gt;"&amp;0)</f>
        <v>#REF!</v>
      </c>
      <c r="AD9" s="133">
        <v>45621</v>
      </c>
      <c r="AE9" s="134" t="e">
        <f>SUMIFS(#REF!,#REF!,"="&amp;'Daily Water'!AD9)</f>
        <v>#REF!</v>
      </c>
      <c r="AF9" s="135" t="e">
        <f>COUNTIFS(#REF!,"="&amp;'Daily Water'!AD9,#REF!,"&gt;"&amp;0)</f>
        <v>#REF!</v>
      </c>
      <c r="AG9" s="133">
        <v>45651</v>
      </c>
      <c r="AH9" s="134" t="e">
        <f>SUMIFS(#REF!,#REF!,"="&amp;'Daily Water'!AG9)</f>
        <v>#REF!</v>
      </c>
      <c r="AI9" s="135" t="e">
        <f>COUNTIFS(#REF!,"="&amp;'Daily Water'!AG9,#REF!,"&gt;"&amp;0)</f>
        <v>#REF!</v>
      </c>
      <c r="AJ9" s="133">
        <v>45681</v>
      </c>
      <c r="AK9" s="134" t="e">
        <f>SUMIFS(#REF!,#REF!,"="&amp;'Daily Water'!AJ9)</f>
        <v>#REF!</v>
      </c>
      <c r="AL9" s="135" t="e">
        <f>COUNTIFS(#REF!,"="&amp;'Daily Water'!AJ9,#REF!,"&gt;"&amp;0)</f>
        <v>#REF!</v>
      </c>
      <c r="AM9" s="133">
        <v>45711</v>
      </c>
      <c r="AN9" s="135" t="e">
        <f>SUMIFS(#REF!,#REF!,"="&amp;'Daily Water'!AM9)</f>
        <v>#REF!</v>
      </c>
      <c r="AO9" s="134" t="e">
        <f>COUNTIFS(#REF!,"="&amp;'Daily Water'!AM9,#REF!,"&gt;"&amp;0)</f>
        <v>#REF!</v>
      </c>
    </row>
    <row r="10" spans="1:41" ht="28.5" x14ac:dyDescent="0.25">
      <c r="A10" s="128"/>
      <c r="B10" s="133">
        <v>45347</v>
      </c>
      <c r="C10" s="134">
        <f>SUMIFS('Transport-DB'!P11:P5856,'Transport-DB'!C11:C5856,"="&amp;'Daily Water'!B10)</f>
        <v>0</v>
      </c>
      <c r="D10" s="135">
        <f>COUNTIFS('Transport-DB'!P11:P5856,"="&amp;'Daily Water'!B10,'Transport-DB'!P11:P5856,"&gt;"&amp;0)</f>
        <v>0</v>
      </c>
      <c r="E10" s="133">
        <v>45376</v>
      </c>
      <c r="F10" s="110" t="e">
        <f>SUMIFS('Transport-DB'!S$6:S$3681,'Transport-DB'!F$6:F$5338,"="&amp;'Daily Water'!E10)</f>
        <v>#VALUE!</v>
      </c>
      <c r="G10" s="135" t="e">
        <f>COUNTIFS(#REF!,"="&amp;'Daily Water'!E10,#REF!,"&gt;"&amp;0)</f>
        <v>#REF!</v>
      </c>
      <c r="H10" s="133">
        <v>45407</v>
      </c>
      <c r="I10" s="110" t="e">
        <f>SUMIFS('Transport-DB'!V$6:V$3681,'Transport-DB'!I$6:I$5338,"="&amp;'Daily Water'!H10)</f>
        <v>#VALUE!</v>
      </c>
      <c r="J10" s="135" t="e">
        <f>COUNTIFS(#REF!,"="&amp;'Daily Water'!H10,#REF!,"&gt;"&amp;0)</f>
        <v>#REF!</v>
      </c>
      <c r="K10" s="136" t="e">
        <f>SUMIFS(#REF!,#REF!,"="&amp;'Daily Water'!H10)</f>
        <v>#REF!</v>
      </c>
      <c r="L10" s="133">
        <v>45438</v>
      </c>
      <c r="M10" s="134" t="e">
        <f>SUMIF(#REF!,L10,#REF!)</f>
        <v>#REF!</v>
      </c>
      <c r="N10" s="135" t="e">
        <f>COUNTIFS(#REF!,"="&amp;L10,#REF!,"&gt;"&amp;0)</f>
        <v>#REF!</v>
      </c>
      <c r="O10" s="133">
        <v>45469</v>
      </c>
      <c r="P10" s="134" t="e">
        <f>SUMIF(#REF!,O10,#REF!)</f>
        <v>#REF!</v>
      </c>
      <c r="Q10" s="135" t="e">
        <f>COUNTIFS(#REF!,"="&amp;O10,#REF!,"&gt;"&amp;0)</f>
        <v>#REF!</v>
      </c>
      <c r="R10" s="133">
        <v>45500</v>
      </c>
      <c r="S10" s="134" t="e">
        <f>SUMIF(#REF!,R10,#REF!)</f>
        <v>#REF!</v>
      </c>
      <c r="T10" s="135" t="e">
        <f>COUNTIFS(#REF!,"="&amp;R10,#REF!,"&gt;"&amp;0)</f>
        <v>#REF!</v>
      </c>
      <c r="U10" s="133">
        <v>45531</v>
      </c>
      <c r="V10" s="134" t="e">
        <f>SUMIFS(#REF!,#REF!,"="&amp;'Daily Water'!U10)</f>
        <v>#REF!</v>
      </c>
      <c r="W10" s="135" t="e">
        <f>COUNTIFS(#REF!,"="&amp;'Daily Water'!U10,#REF!,"&gt;"&amp;0)</f>
        <v>#REF!</v>
      </c>
      <c r="X10" s="133">
        <v>45562</v>
      </c>
      <c r="Y10" s="134" t="e">
        <f>SUMIF(#REF!,X10,#REF!)</f>
        <v>#REF!</v>
      </c>
      <c r="Z10" s="135" t="e">
        <f>COUNTIFS(#REF!,"="&amp;X10,#REF!,"&gt;"&amp;0)</f>
        <v>#REF!</v>
      </c>
      <c r="AA10" s="133">
        <v>45592</v>
      </c>
      <c r="AB10" s="134" t="e">
        <f>SUMIFS(#REF!,#REF!,"="&amp;'Daily Water'!AA10)</f>
        <v>#REF!</v>
      </c>
      <c r="AC10" s="135" t="e">
        <f>COUNTIFS(#REF!,"="&amp;'Daily Water'!AA10,#REF!,"&gt;"&amp;0)</f>
        <v>#REF!</v>
      </c>
      <c r="AD10" s="133">
        <v>45622</v>
      </c>
      <c r="AE10" s="134" t="e">
        <f>SUMIFS(#REF!,#REF!,"="&amp;'Daily Water'!AD10)</f>
        <v>#REF!</v>
      </c>
      <c r="AF10" s="135" t="e">
        <f>COUNTIFS(#REF!,"="&amp;'Daily Water'!AD10,#REF!,"&gt;"&amp;0)</f>
        <v>#REF!</v>
      </c>
      <c r="AG10" s="133">
        <v>45652</v>
      </c>
      <c r="AH10" s="134" t="e">
        <f>SUMIFS(#REF!,#REF!,"="&amp;'Daily Water'!AG10)</f>
        <v>#REF!</v>
      </c>
      <c r="AI10" s="135" t="e">
        <f>COUNTIFS(#REF!,"="&amp;'Daily Water'!AG10,#REF!,"&gt;"&amp;0)</f>
        <v>#REF!</v>
      </c>
      <c r="AJ10" s="133">
        <v>45682</v>
      </c>
      <c r="AK10" s="134" t="e">
        <f>SUMIFS(#REF!,#REF!,"="&amp;'Daily Water'!AJ10)</f>
        <v>#REF!</v>
      </c>
      <c r="AL10" s="135" t="e">
        <f>COUNTIFS(#REF!,"="&amp;'Daily Water'!AJ10,#REF!,"&gt;"&amp;0)</f>
        <v>#REF!</v>
      </c>
      <c r="AM10" s="133">
        <v>45712</v>
      </c>
      <c r="AN10" s="135" t="e">
        <f>SUMIFS(#REF!,#REF!,"="&amp;'Daily Water'!AM10)</f>
        <v>#REF!</v>
      </c>
      <c r="AO10" s="134" t="e">
        <f>COUNTIFS(#REF!,"="&amp;'Daily Water'!AM10,#REF!,"&gt;"&amp;0)</f>
        <v>#REF!</v>
      </c>
    </row>
    <row r="11" spans="1:41" ht="28.5" x14ac:dyDescent="0.25">
      <c r="A11" s="128"/>
      <c r="B11" s="133">
        <v>45348</v>
      </c>
      <c r="C11" s="134">
        <f>SUMIFS('Transport-DB'!P12:P5857,'Transport-DB'!C12:C5857,"="&amp;'Daily Water'!B11)</f>
        <v>0</v>
      </c>
      <c r="D11" s="135">
        <f>COUNTIFS('Transport-DB'!P12:P5857,"="&amp;'Daily Water'!B11,'Transport-DB'!P12:P5857,"&gt;"&amp;0)</f>
        <v>0</v>
      </c>
      <c r="E11" s="133">
        <v>45377</v>
      </c>
      <c r="F11" s="110" t="e">
        <f>SUMIFS('Transport-DB'!S$6:S$3681,'Transport-DB'!F$6:F$5338,"="&amp;'Daily Water'!E11)</f>
        <v>#VALUE!</v>
      </c>
      <c r="G11" s="135" t="e">
        <f>COUNTIFS(#REF!,"="&amp;'Daily Water'!E11,#REF!,"&gt;"&amp;0)</f>
        <v>#REF!</v>
      </c>
      <c r="H11" s="133">
        <v>45408</v>
      </c>
      <c r="I11" s="110" t="e">
        <f>SUMIFS('Transport-DB'!V$6:V$3681,'Transport-DB'!I$6:I$5338,"="&amp;'Daily Water'!H11)</f>
        <v>#VALUE!</v>
      </c>
      <c r="J11" s="135" t="e">
        <f>COUNTIFS(#REF!,"="&amp;'Daily Water'!H11,#REF!,"&gt;"&amp;0)</f>
        <v>#REF!</v>
      </c>
      <c r="K11" s="136" t="e">
        <f>SUMIFS(#REF!,#REF!,"="&amp;'Daily Water'!H11)</f>
        <v>#REF!</v>
      </c>
      <c r="L11" s="133">
        <v>45439</v>
      </c>
      <c r="M11" s="134" t="e">
        <f>SUMIF(#REF!,L11,#REF!)</f>
        <v>#REF!</v>
      </c>
      <c r="N11" s="135" t="e">
        <f>COUNTIFS(#REF!,"="&amp;L11,#REF!,"&gt;"&amp;0)</f>
        <v>#REF!</v>
      </c>
      <c r="O11" s="133">
        <v>45470</v>
      </c>
      <c r="P11" s="134" t="e">
        <f>SUMIF(#REF!,O11,#REF!)</f>
        <v>#REF!</v>
      </c>
      <c r="Q11" s="135" t="e">
        <f>COUNTIFS(#REF!,"="&amp;O11,#REF!,"&gt;"&amp;0)</f>
        <v>#REF!</v>
      </c>
      <c r="R11" s="133">
        <v>45501</v>
      </c>
      <c r="S11" s="134" t="e">
        <f>SUMIF(#REF!,R11,#REF!)</f>
        <v>#REF!</v>
      </c>
      <c r="T11" s="135" t="e">
        <f>COUNTIFS(#REF!,"="&amp;R11,#REF!,"&gt;"&amp;0)</f>
        <v>#REF!</v>
      </c>
      <c r="U11" s="133">
        <v>45532</v>
      </c>
      <c r="V11" s="134" t="e">
        <f>SUMIFS(#REF!,#REF!,"="&amp;'Daily Water'!U11)</f>
        <v>#REF!</v>
      </c>
      <c r="W11" s="135" t="e">
        <f>COUNTIFS(#REF!,"="&amp;'Daily Water'!U11,#REF!,"&gt;"&amp;0)</f>
        <v>#REF!</v>
      </c>
      <c r="X11" s="133">
        <v>45563</v>
      </c>
      <c r="Y11" s="134" t="e">
        <f>SUMIF(#REF!,X11,#REF!)</f>
        <v>#REF!</v>
      </c>
      <c r="Z11" s="135" t="e">
        <f>COUNTIFS(#REF!,"="&amp;X11,#REF!,"&gt;"&amp;0)</f>
        <v>#REF!</v>
      </c>
      <c r="AA11" s="133">
        <v>45593</v>
      </c>
      <c r="AB11" s="134" t="e">
        <f>SUMIFS(#REF!,#REF!,"="&amp;'Daily Water'!AA11)</f>
        <v>#REF!</v>
      </c>
      <c r="AC11" s="135" t="e">
        <f>COUNTIFS(#REF!,"="&amp;'Daily Water'!AA11,#REF!,"&gt;"&amp;0)</f>
        <v>#REF!</v>
      </c>
      <c r="AD11" s="133">
        <v>45623</v>
      </c>
      <c r="AE11" s="134" t="e">
        <f>SUMIFS(#REF!,#REF!,"="&amp;'Daily Water'!AD11)</f>
        <v>#REF!</v>
      </c>
      <c r="AF11" s="135" t="e">
        <f>COUNTIFS(#REF!,"="&amp;'Daily Water'!AD11,#REF!,"&gt;"&amp;0)</f>
        <v>#REF!</v>
      </c>
      <c r="AG11" s="133">
        <v>45653</v>
      </c>
      <c r="AH11" s="134" t="e">
        <f>SUMIFS(#REF!,#REF!,"="&amp;'Daily Water'!AG11)</f>
        <v>#REF!</v>
      </c>
      <c r="AI11" s="135" t="e">
        <f>COUNTIFS(#REF!,"="&amp;'Daily Water'!AG11,#REF!,"&gt;"&amp;0)</f>
        <v>#REF!</v>
      </c>
      <c r="AJ11" s="133">
        <v>45683</v>
      </c>
      <c r="AK11" s="134" t="e">
        <f>SUMIFS(#REF!,#REF!,"="&amp;'Daily Water'!AJ11)</f>
        <v>#REF!</v>
      </c>
      <c r="AL11" s="135" t="e">
        <f>COUNTIFS(#REF!,"="&amp;'Daily Water'!AJ11,#REF!,"&gt;"&amp;0)</f>
        <v>#REF!</v>
      </c>
      <c r="AM11" s="133">
        <v>45713</v>
      </c>
      <c r="AN11" s="135" t="e">
        <f>SUMIFS(#REF!,#REF!,"="&amp;'Daily Water'!AM11)</f>
        <v>#REF!</v>
      </c>
      <c r="AO11" s="134" t="e">
        <f>COUNTIFS(#REF!,"="&amp;'Daily Water'!AM11,#REF!,"&gt;"&amp;0)</f>
        <v>#REF!</v>
      </c>
    </row>
    <row r="12" spans="1:41" ht="28.5" x14ac:dyDescent="0.25">
      <c r="A12" s="128"/>
      <c r="B12" s="133">
        <v>45349</v>
      </c>
      <c r="C12" s="134">
        <f>SUMIFS('Transport-DB'!P13:P5858,'Transport-DB'!C13:C5858,"="&amp;'Daily Water'!B12)</f>
        <v>0</v>
      </c>
      <c r="D12" s="135">
        <f>COUNTIFS('Transport-DB'!P13:P5858,"="&amp;'Daily Water'!B12,'Transport-DB'!P13:P5858,"&gt;"&amp;0)</f>
        <v>0</v>
      </c>
      <c r="E12" s="133">
        <v>45378</v>
      </c>
      <c r="F12" s="110" t="e">
        <f>SUMIFS('Transport-DB'!S$6:S$3681,'Transport-DB'!F$6:F$5338,"="&amp;'Daily Water'!E12)</f>
        <v>#VALUE!</v>
      </c>
      <c r="G12" s="135" t="e">
        <f>COUNTIFS(#REF!,"="&amp;'Daily Water'!E12,#REF!,"&gt;"&amp;0)</f>
        <v>#REF!</v>
      </c>
      <c r="H12" s="133">
        <v>45409</v>
      </c>
      <c r="I12" s="110" t="e">
        <f>SUMIFS('Transport-DB'!V$6:V$3681,'Transport-DB'!I$6:I$5338,"="&amp;'Daily Water'!H12)</f>
        <v>#VALUE!</v>
      </c>
      <c r="J12" s="135" t="e">
        <f>COUNTIFS(#REF!,"="&amp;'Daily Water'!H12,#REF!,"&gt;"&amp;0)</f>
        <v>#REF!</v>
      </c>
      <c r="K12" s="136" t="e">
        <f>SUMIFS(#REF!,#REF!,"="&amp;'Daily Water'!H12)</f>
        <v>#REF!</v>
      </c>
      <c r="L12" s="133">
        <v>45440</v>
      </c>
      <c r="M12" s="134" t="e">
        <f>SUMIF(#REF!,L12,#REF!)</f>
        <v>#REF!</v>
      </c>
      <c r="N12" s="135" t="e">
        <f>COUNTIFS(#REF!,"="&amp;L12,#REF!,"&gt;"&amp;0)</f>
        <v>#REF!</v>
      </c>
      <c r="O12" s="133">
        <v>45471</v>
      </c>
      <c r="P12" s="134" t="e">
        <f>SUMIF(#REF!,O12,#REF!)</f>
        <v>#REF!</v>
      </c>
      <c r="Q12" s="135" t="e">
        <f>COUNTIFS(#REF!,"="&amp;O12,#REF!,"&gt;"&amp;0)</f>
        <v>#REF!</v>
      </c>
      <c r="R12" s="133">
        <v>45502</v>
      </c>
      <c r="S12" s="134" t="e">
        <f>SUMIF(#REF!,R12,#REF!)</f>
        <v>#REF!</v>
      </c>
      <c r="T12" s="135" t="e">
        <f>COUNTIFS(#REF!,"="&amp;R12,#REF!,"&gt;"&amp;0)</f>
        <v>#REF!</v>
      </c>
      <c r="U12" s="133">
        <v>45533</v>
      </c>
      <c r="V12" s="134" t="e">
        <f>SUMIFS(#REF!,#REF!,"="&amp;'Daily Water'!U12)</f>
        <v>#REF!</v>
      </c>
      <c r="W12" s="135" t="e">
        <f>COUNTIFS(#REF!,"="&amp;'Daily Water'!U12,#REF!,"&gt;"&amp;0)</f>
        <v>#REF!</v>
      </c>
      <c r="X12" s="133">
        <v>45564</v>
      </c>
      <c r="Y12" s="134" t="e">
        <f>SUMIF(#REF!,X12,#REF!)</f>
        <v>#REF!</v>
      </c>
      <c r="Z12" s="135" t="e">
        <f>COUNTIFS(#REF!,"="&amp;X12,#REF!,"&gt;"&amp;0)</f>
        <v>#REF!</v>
      </c>
      <c r="AA12" s="133">
        <v>45594</v>
      </c>
      <c r="AB12" s="134" t="e">
        <f>SUMIFS(#REF!,#REF!,"="&amp;'Daily Water'!AA12)</f>
        <v>#REF!</v>
      </c>
      <c r="AC12" s="135" t="e">
        <f>COUNTIFS(#REF!,"="&amp;'Daily Water'!AA12,#REF!,"&gt;"&amp;0)</f>
        <v>#REF!</v>
      </c>
      <c r="AD12" s="133">
        <v>45624</v>
      </c>
      <c r="AE12" s="134" t="e">
        <f>SUMIFS(#REF!,#REF!,"="&amp;'Daily Water'!AD12)</f>
        <v>#REF!</v>
      </c>
      <c r="AF12" s="135" t="e">
        <f>COUNTIFS(#REF!,"="&amp;'Daily Water'!AD12,#REF!,"&gt;"&amp;0)</f>
        <v>#REF!</v>
      </c>
      <c r="AG12" s="133">
        <v>45654</v>
      </c>
      <c r="AH12" s="134" t="e">
        <f>SUMIFS(#REF!,#REF!,"="&amp;'Daily Water'!AG12)</f>
        <v>#REF!</v>
      </c>
      <c r="AI12" s="135" t="e">
        <f>COUNTIFS(#REF!,"="&amp;'Daily Water'!AG12,#REF!,"&gt;"&amp;0)</f>
        <v>#REF!</v>
      </c>
      <c r="AJ12" s="133">
        <v>45684</v>
      </c>
      <c r="AK12" s="134" t="e">
        <f>SUMIFS(#REF!,#REF!,"="&amp;'Daily Water'!AJ12)</f>
        <v>#REF!</v>
      </c>
      <c r="AL12" s="135" t="e">
        <f>COUNTIFS(#REF!,"="&amp;'Daily Water'!AJ12,#REF!,"&gt;"&amp;0)</f>
        <v>#REF!</v>
      </c>
      <c r="AM12" s="133">
        <v>45714</v>
      </c>
      <c r="AN12" s="135" t="e">
        <f>SUMIFS(#REF!,#REF!,"="&amp;'Daily Water'!AM12)</f>
        <v>#REF!</v>
      </c>
      <c r="AO12" s="134" t="e">
        <f>COUNTIFS(#REF!,"="&amp;'Daily Water'!AM12,#REF!,"&gt;"&amp;0)</f>
        <v>#REF!</v>
      </c>
    </row>
    <row r="13" spans="1:41" ht="28.5" x14ac:dyDescent="0.25">
      <c r="A13" s="128"/>
      <c r="B13" s="133">
        <v>45350</v>
      </c>
      <c r="C13" s="134">
        <f>SUMIFS('Transport-DB'!P14:P5859,'Transport-DB'!C14:C5859,"="&amp;'Daily Water'!B13)</f>
        <v>0</v>
      </c>
      <c r="D13" s="135">
        <f>COUNTIFS('Transport-DB'!P14:P5859,"="&amp;'Daily Water'!B13,'Transport-DB'!P14:P5859,"&gt;"&amp;0)</f>
        <v>0</v>
      </c>
      <c r="E13" s="133">
        <v>45379</v>
      </c>
      <c r="F13" s="110" t="e">
        <f>SUMIFS('Transport-DB'!S$6:S$3681,'Transport-DB'!F$6:F$5338,"="&amp;'Daily Water'!E13)</f>
        <v>#VALUE!</v>
      </c>
      <c r="G13" s="135" t="e">
        <f>COUNTIFS(#REF!,"="&amp;'Daily Water'!E13,#REF!,"&gt;"&amp;0)</f>
        <v>#REF!</v>
      </c>
      <c r="H13" s="133">
        <v>45410</v>
      </c>
      <c r="I13" s="110" t="e">
        <f>SUMIFS('Transport-DB'!V$6:V$3681,'Transport-DB'!I$6:I$5338,"="&amp;'Daily Water'!H13)</f>
        <v>#VALUE!</v>
      </c>
      <c r="J13" s="135" t="e">
        <f>COUNTIFS(#REF!,"="&amp;'Daily Water'!H13,#REF!,"&gt;"&amp;0)</f>
        <v>#REF!</v>
      </c>
      <c r="K13" s="136" t="e">
        <f>SUMIFS(#REF!,#REF!,"="&amp;'Daily Water'!H13)</f>
        <v>#REF!</v>
      </c>
      <c r="L13" s="133">
        <v>45441</v>
      </c>
      <c r="M13" s="134" t="e">
        <f>SUMIF(#REF!,L13,#REF!)</f>
        <v>#REF!</v>
      </c>
      <c r="N13" s="135" t="e">
        <f>COUNTIFS(#REF!,"="&amp;L13,#REF!,"&gt;"&amp;0)</f>
        <v>#REF!</v>
      </c>
      <c r="O13" s="133">
        <v>45472</v>
      </c>
      <c r="P13" s="134" t="e">
        <f>SUMIF(#REF!,O13,#REF!)</f>
        <v>#REF!</v>
      </c>
      <c r="Q13" s="135" t="e">
        <f>COUNTIFS(#REF!,"="&amp;O13,#REF!,"&gt;"&amp;0)</f>
        <v>#REF!</v>
      </c>
      <c r="R13" s="133">
        <v>45503</v>
      </c>
      <c r="S13" s="134" t="e">
        <f>SUMIF(#REF!,R13,#REF!)</f>
        <v>#REF!</v>
      </c>
      <c r="T13" s="135" t="e">
        <f>COUNTIFS(#REF!,"="&amp;R13,#REF!,"&gt;"&amp;0)</f>
        <v>#REF!</v>
      </c>
      <c r="U13" s="133">
        <v>45534</v>
      </c>
      <c r="V13" s="134" t="e">
        <f>SUMIFS(#REF!,#REF!,"="&amp;'Daily Water'!U13)</f>
        <v>#REF!</v>
      </c>
      <c r="W13" s="135" t="e">
        <f>COUNTIFS(#REF!,"="&amp;'Daily Water'!U13,#REF!,"&gt;"&amp;0)</f>
        <v>#REF!</v>
      </c>
      <c r="X13" s="133">
        <v>45565</v>
      </c>
      <c r="Y13" s="134" t="e">
        <f>SUMIF(#REF!,X13,#REF!)</f>
        <v>#REF!</v>
      </c>
      <c r="Z13" s="135" t="e">
        <f>COUNTIFS(#REF!,"="&amp;X13,#REF!,"&gt;"&amp;0)</f>
        <v>#REF!</v>
      </c>
      <c r="AA13" s="133">
        <v>45595</v>
      </c>
      <c r="AB13" s="134" t="e">
        <f>SUMIFS(#REF!,#REF!,"="&amp;'Daily Water'!AA13)</f>
        <v>#REF!</v>
      </c>
      <c r="AC13" s="135" t="e">
        <f>COUNTIFS(#REF!,"="&amp;'Daily Water'!AA13,#REF!,"&gt;"&amp;0)</f>
        <v>#REF!</v>
      </c>
      <c r="AD13" s="133">
        <v>45625</v>
      </c>
      <c r="AE13" s="134" t="e">
        <f>SUMIFS(#REF!,#REF!,"="&amp;'Daily Water'!AD13)</f>
        <v>#REF!</v>
      </c>
      <c r="AF13" s="135" t="e">
        <f>COUNTIFS(#REF!,"="&amp;'Daily Water'!AD13,#REF!,"&gt;"&amp;0)</f>
        <v>#REF!</v>
      </c>
      <c r="AG13" s="133">
        <v>45655</v>
      </c>
      <c r="AH13" s="134" t="e">
        <f>SUMIFS(#REF!,#REF!,"="&amp;'Daily Water'!AG13)</f>
        <v>#REF!</v>
      </c>
      <c r="AI13" s="135" t="e">
        <f>COUNTIFS(#REF!,"="&amp;'Daily Water'!AG13,#REF!,"&gt;"&amp;0)</f>
        <v>#REF!</v>
      </c>
      <c r="AJ13" s="133">
        <v>45685</v>
      </c>
      <c r="AK13" s="134" t="e">
        <f>SUMIFS(#REF!,#REF!,"="&amp;'Daily Water'!AJ13)</f>
        <v>#REF!</v>
      </c>
      <c r="AL13" s="135" t="e">
        <f>COUNTIFS(#REF!,"="&amp;'Daily Water'!AJ13,#REF!,"&gt;"&amp;0)</f>
        <v>#REF!</v>
      </c>
      <c r="AM13" s="133">
        <v>45715</v>
      </c>
      <c r="AN13" s="135" t="e">
        <f>SUMIFS(#REF!,#REF!,"="&amp;'Daily Water'!AM13)</f>
        <v>#REF!</v>
      </c>
      <c r="AO13" s="134" t="e">
        <f>COUNTIFS(#REF!,"="&amp;'Daily Water'!AM13,#REF!,"&gt;"&amp;0)</f>
        <v>#REF!</v>
      </c>
    </row>
    <row r="14" spans="1:41" ht="28.5" x14ac:dyDescent="0.25">
      <c r="A14" s="128"/>
      <c r="B14" s="133">
        <v>45351</v>
      </c>
      <c r="C14" s="134">
        <f>SUMIFS('Transport-DB'!P15:P5860,'Transport-DB'!C15:C5860,"="&amp;'Daily Water'!B14)</f>
        <v>0</v>
      </c>
      <c r="D14" s="135">
        <f>COUNTIFS('Transport-DB'!P15:P5860,"="&amp;'Daily Water'!B14,'Transport-DB'!P15:P5860,"&gt;"&amp;0)</f>
        <v>0</v>
      </c>
      <c r="E14" s="133">
        <v>45380</v>
      </c>
      <c r="F14" s="110" t="e">
        <f>SUMIFS('Transport-DB'!S$6:S$3681,'Transport-DB'!F$6:F$5338,"="&amp;'Daily Water'!E14)</f>
        <v>#VALUE!</v>
      </c>
      <c r="G14" s="135" t="e">
        <f>COUNTIFS(#REF!,"="&amp;'Daily Water'!E14,#REF!,"&gt;"&amp;0)</f>
        <v>#REF!</v>
      </c>
      <c r="H14" s="133">
        <v>45411</v>
      </c>
      <c r="I14" s="110" t="e">
        <f>SUMIFS('Transport-DB'!V$6:V$3681,'Transport-DB'!I$6:I$5338,"="&amp;'Daily Water'!H14)</f>
        <v>#VALUE!</v>
      </c>
      <c r="J14" s="135" t="e">
        <f>COUNTIFS(#REF!,"="&amp;'Daily Water'!H14,#REF!,"&gt;"&amp;0)</f>
        <v>#REF!</v>
      </c>
      <c r="K14" s="136" t="e">
        <f>SUMIFS(#REF!,#REF!,"="&amp;'Daily Water'!H14)</f>
        <v>#REF!</v>
      </c>
      <c r="L14" s="133">
        <v>45442</v>
      </c>
      <c r="M14" s="134" t="e">
        <f>SUMIF(#REF!,L14,#REF!)</f>
        <v>#REF!</v>
      </c>
      <c r="N14" s="135" t="e">
        <f>COUNTIFS(#REF!,"="&amp;L14,#REF!,"&gt;"&amp;0)</f>
        <v>#REF!</v>
      </c>
      <c r="O14" s="133">
        <v>45473</v>
      </c>
      <c r="P14" s="134" t="e">
        <f>SUMIF(#REF!,O14,#REF!)</f>
        <v>#REF!</v>
      </c>
      <c r="Q14" s="135" t="e">
        <f>COUNTIFS(#REF!,"="&amp;O14,#REF!,"&gt;"&amp;0)</f>
        <v>#REF!</v>
      </c>
      <c r="R14" s="133">
        <v>45504</v>
      </c>
      <c r="S14" s="134" t="e">
        <f>SUMIF(#REF!,R14,#REF!)</f>
        <v>#REF!</v>
      </c>
      <c r="T14" s="135" t="e">
        <f>COUNTIFS(#REF!,"="&amp;R14,#REF!,"&gt;"&amp;0)</f>
        <v>#REF!</v>
      </c>
      <c r="U14" s="133">
        <v>45535</v>
      </c>
      <c r="V14" s="134" t="e">
        <f>SUMIFS(#REF!,#REF!,"="&amp;'Daily Water'!U14)</f>
        <v>#REF!</v>
      </c>
      <c r="W14" s="135" t="e">
        <f>COUNTIFS(#REF!,"="&amp;'Daily Water'!U14,#REF!,"&gt;"&amp;0)</f>
        <v>#REF!</v>
      </c>
      <c r="X14" s="133">
        <v>45566</v>
      </c>
      <c r="Y14" s="134" t="e">
        <f>SUMIF(#REF!,X14,#REF!)</f>
        <v>#REF!</v>
      </c>
      <c r="Z14" s="135" t="e">
        <f>COUNTIFS(#REF!,"="&amp;X14,#REF!,"&gt;"&amp;0)</f>
        <v>#REF!</v>
      </c>
      <c r="AA14" s="133">
        <v>45596</v>
      </c>
      <c r="AB14" s="134" t="e">
        <f>SUMIFS(#REF!,#REF!,"="&amp;'Daily Water'!AA14)</f>
        <v>#REF!</v>
      </c>
      <c r="AC14" s="135" t="e">
        <f>COUNTIFS(#REF!,"="&amp;'Daily Water'!AA14,#REF!,"&gt;"&amp;0)</f>
        <v>#REF!</v>
      </c>
      <c r="AD14" s="133">
        <v>45626</v>
      </c>
      <c r="AE14" s="134" t="e">
        <f>SUMIFS(#REF!,#REF!,"="&amp;'Daily Water'!AD14)</f>
        <v>#REF!</v>
      </c>
      <c r="AF14" s="135" t="e">
        <f>COUNTIFS(#REF!,"="&amp;'Daily Water'!AD14,#REF!,"&gt;"&amp;0)</f>
        <v>#REF!</v>
      </c>
      <c r="AG14" s="133">
        <v>45656</v>
      </c>
      <c r="AH14" s="134" t="e">
        <f>SUMIFS(#REF!,#REF!,"="&amp;'Daily Water'!AG14)</f>
        <v>#REF!</v>
      </c>
      <c r="AI14" s="135" t="e">
        <f>COUNTIFS(#REF!,"="&amp;'Daily Water'!AG14,#REF!,"&gt;"&amp;0)</f>
        <v>#REF!</v>
      </c>
      <c r="AJ14" s="133">
        <v>45686</v>
      </c>
      <c r="AK14" s="134" t="e">
        <f>SUMIFS(#REF!,#REF!,"="&amp;'Daily Water'!AJ14)</f>
        <v>#REF!</v>
      </c>
      <c r="AL14" s="135" t="e">
        <f>COUNTIFS(#REF!,"="&amp;'Daily Water'!AJ14,#REF!,"&gt;"&amp;0)</f>
        <v>#REF!</v>
      </c>
      <c r="AM14" s="133">
        <v>45716</v>
      </c>
      <c r="AN14" s="135" t="e">
        <f>SUMIFS(#REF!,#REF!,"="&amp;'Daily Water'!AM14)</f>
        <v>#REF!</v>
      </c>
      <c r="AO14" s="134" t="e">
        <f>COUNTIFS(#REF!,"="&amp;'Daily Water'!AM14,#REF!,"&gt;"&amp;0)</f>
        <v>#REF!</v>
      </c>
    </row>
    <row r="15" spans="1:41" ht="28.5" x14ac:dyDescent="0.25">
      <c r="A15" s="128"/>
      <c r="B15" s="133">
        <v>45352</v>
      </c>
      <c r="C15" s="134">
        <f>SUMIFS('Transport-DB'!P16:P5861,'Transport-DB'!C16:C5861,"="&amp;'Daily Water'!B15)</f>
        <v>0</v>
      </c>
      <c r="D15" s="135">
        <f>COUNTIFS('Transport-DB'!P16:P5861,"="&amp;'Daily Water'!B15,'Transport-DB'!P16:P5861,"&gt;"&amp;0)</f>
        <v>0</v>
      </c>
      <c r="E15" s="133">
        <v>45381</v>
      </c>
      <c r="F15" s="110" t="e">
        <f>SUMIFS('Transport-DB'!S$6:S$3681,'Transport-DB'!F$6:F$5338,"="&amp;'Daily Water'!E15)</f>
        <v>#VALUE!</v>
      </c>
      <c r="G15" s="135" t="e">
        <f>COUNTIFS(#REF!,"="&amp;'Daily Water'!E15,#REF!,"&gt;"&amp;0)</f>
        <v>#REF!</v>
      </c>
      <c r="H15" s="133">
        <v>45412</v>
      </c>
      <c r="I15" s="110" t="e">
        <f>SUMIFS('Transport-DB'!V$6:V$3681,'Transport-DB'!I$6:I$5338,"="&amp;'Daily Water'!H15)</f>
        <v>#VALUE!</v>
      </c>
      <c r="J15" s="135" t="e">
        <f>COUNTIFS(#REF!,"="&amp;'Daily Water'!H15,#REF!,"&gt;"&amp;0)</f>
        <v>#REF!</v>
      </c>
      <c r="K15" s="136" t="e">
        <f>SUMIFS(#REF!,#REF!,"="&amp;'Daily Water'!H15)</f>
        <v>#REF!</v>
      </c>
      <c r="L15" s="133">
        <v>45443</v>
      </c>
      <c r="M15" s="134" t="e">
        <f>SUMIF(#REF!,L15,#REF!)</f>
        <v>#REF!</v>
      </c>
      <c r="N15" s="135" t="e">
        <f>COUNTIFS(#REF!,"="&amp;L15,#REF!,"&gt;"&amp;0)</f>
        <v>#REF!</v>
      </c>
      <c r="O15" s="133">
        <v>45474</v>
      </c>
      <c r="P15" s="134" t="e">
        <f>SUMIF(#REF!,O15,#REF!)</f>
        <v>#REF!</v>
      </c>
      <c r="Q15" s="135" t="e">
        <f>COUNTIFS(#REF!,"="&amp;O15,#REF!,"&gt;"&amp;0)</f>
        <v>#REF!</v>
      </c>
      <c r="R15" s="133">
        <v>45505</v>
      </c>
      <c r="S15" s="134" t="e">
        <f>SUMIF(#REF!,R15,#REF!)</f>
        <v>#REF!</v>
      </c>
      <c r="T15" s="135" t="e">
        <f>COUNTIFS(#REF!,"="&amp;R15,#REF!,"&gt;"&amp;0)</f>
        <v>#REF!</v>
      </c>
      <c r="U15" s="133">
        <v>45536</v>
      </c>
      <c r="V15" s="134" t="e">
        <f>SUMIFS(#REF!,#REF!,"="&amp;'Daily Water'!U15)</f>
        <v>#REF!</v>
      </c>
      <c r="W15" s="135" t="e">
        <f>COUNTIFS(#REF!,"="&amp;'Daily Water'!U15,#REF!,"&gt;"&amp;0)</f>
        <v>#REF!</v>
      </c>
      <c r="X15" s="133">
        <v>45567</v>
      </c>
      <c r="Y15" s="134" t="e">
        <f>SUMIF(#REF!,X15,#REF!)</f>
        <v>#REF!</v>
      </c>
      <c r="Z15" s="135" t="e">
        <f>COUNTIFS(#REF!,"="&amp;X15,#REF!,"&gt;"&amp;0)</f>
        <v>#REF!</v>
      </c>
      <c r="AA15" s="133">
        <v>45597</v>
      </c>
      <c r="AB15" s="134" t="e">
        <f>SUMIFS(#REF!,#REF!,"="&amp;'Daily Water'!AA15)</f>
        <v>#REF!</v>
      </c>
      <c r="AC15" s="135" t="e">
        <f>COUNTIFS(#REF!,"="&amp;'Daily Water'!AA15,#REF!,"&gt;"&amp;0)</f>
        <v>#REF!</v>
      </c>
      <c r="AD15" s="133">
        <v>45627</v>
      </c>
      <c r="AE15" s="134" t="e">
        <f>SUMIFS(#REF!,#REF!,"="&amp;'Daily Water'!AD15)</f>
        <v>#REF!</v>
      </c>
      <c r="AF15" s="135" t="e">
        <f>COUNTIFS(#REF!,"="&amp;'Daily Water'!AD15,#REF!,"&gt;"&amp;0)</f>
        <v>#REF!</v>
      </c>
      <c r="AG15" s="133">
        <v>45657</v>
      </c>
      <c r="AH15" s="134" t="e">
        <f>SUMIFS(#REF!,#REF!,"="&amp;'Daily Water'!AG15)</f>
        <v>#REF!</v>
      </c>
      <c r="AI15" s="135" t="e">
        <f>COUNTIFS(#REF!,"="&amp;'Daily Water'!AG15,#REF!,"&gt;"&amp;0)</f>
        <v>#REF!</v>
      </c>
      <c r="AJ15" s="133">
        <v>45687</v>
      </c>
      <c r="AK15" s="134" t="e">
        <f>SUMIFS(#REF!,#REF!,"="&amp;'Daily Water'!AJ15)</f>
        <v>#REF!</v>
      </c>
      <c r="AL15" s="135" t="e">
        <f>COUNTIFS(#REF!,"="&amp;'Daily Water'!AJ15,#REF!,"&gt;"&amp;0)</f>
        <v>#REF!</v>
      </c>
      <c r="AM15" s="133">
        <v>45717</v>
      </c>
      <c r="AN15" s="135" t="e">
        <f>SUMIFS(#REF!,#REF!,"="&amp;'Daily Water'!AM15)</f>
        <v>#REF!</v>
      </c>
      <c r="AO15" s="134" t="e">
        <f>COUNTIFS(#REF!,"="&amp;'Daily Water'!AM15,#REF!,"&gt;"&amp;0)</f>
        <v>#REF!</v>
      </c>
    </row>
    <row r="16" spans="1:41" ht="28.5" x14ac:dyDescent="0.25">
      <c r="A16" s="128"/>
      <c r="B16" s="133">
        <v>45353</v>
      </c>
      <c r="C16" s="134">
        <f>SUMIFS('Transport-DB'!P17:P5862,'Transport-DB'!C17:C5862,"="&amp;'Daily Water'!B16)</f>
        <v>0</v>
      </c>
      <c r="D16" s="135">
        <f>COUNTIFS('Transport-DB'!P17:P5862,"="&amp;'Daily Water'!B16,'Transport-DB'!P17:P5862,"&gt;"&amp;0)</f>
        <v>0</v>
      </c>
      <c r="E16" s="133">
        <v>45382</v>
      </c>
      <c r="F16" s="110" t="e">
        <f>SUMIFS('Transport-DB'!S$6:S$3681,'Transport-DB'!F$6:F$5338,"="&amp;'Daily Water'!E16)</f>
        <v>#VALUE!</v>
      </c>
      <c r="G16" s="135" t="e">
        <f>COUNTIFS(#REF!,"="&amp;'Daily Water'!E16,#REF!,"&gt;"&amp;0)</f>
        <v>#REF!</v>
      </c>
      <c r="H16" s="133">
        <v>45413</v>
      </c>
      <c r="I16" s="110" t="e">
        <f>SUMIFS('Transport-DB'!V$6:V$3681,'Transport-DB'!I$6:I$5338,"="&amp;'Daily Water'!H16)</f>
        <v>#VALUE!</v>
      </c>
      <c r="J16" s="135" t="e">
        <f>COUNTIFS(#REF!,"="&amp;'Daily Water'!H16,#REF!,"&gt;"&amp;0)</f>
        <v>#REF!</v>
      </c>
      <c r="K16" s="136" t="e">
        <f>SUMIFS(#REF!,#REF!,"="&amp;'Daily Water'!H16)</f>
        <v>#REF!</v>
      </c>
      <c r="L16" s="133">
        <v>45444</v>
      </c>
      <c r="M16" s="134" t="e">
        <f>SUMIF(#REF!,L16,#REF!)</f>
        <v>#REF!</v>
      </c>
      <c r="N16" s="135" t="e">
        <f>COUNTIFS(#REF!,"="&amp;L16,#REF!,"&gt;"&amp;0)</f>
        <v>#REF!</v>
      </c>
      <c r="O16" s="133">
        <v>45475</v>
      </c>
      <c r="P16" s="134" t="e">
        <f>SUMIF(#REF!,O16,#REF!)</f>
        <v>#REF!</v>
      </c>
      <c r="Q16" s="135" t="e">
        <f>COUNTIFS(#REF!,"="&amp;O16,#REF!,"&gt;"&amp;0)</f>
        <v>#REF!</v>
      </c>
      <c r="R16" s="133">
        <v>45506</v>
      </c>
      <c r="S16" s="134" t="e">
        <f>SUMIF(#REF!,R16,#REF!)</f>
        <v>#REF!</v>
      </c>
      <c r="T16" s="135" t="e">
        <f>COUNTIFS(#REF!,"="&amp;R16,#REF!,"&gt;"&amp;0)</f>
        <v>#REF!</v>
      </c>
      <c r="U16" s="133">
        <v>45537</v>
      </c>
      <c r="V16" s="134" t="e">
        <f>SUMIFS(#REF!,#REF!,"="&amp;'Daily Water'!U16)</f>
        <v>#REF!</v>
      </c>
      <c r="W16" s="135" t="e">
        <f>COUNTIFS(#REF!,"="&amp;'Daily Water'!U16,#REF!,"&gt;"&amp;0)</f>
        <v>#REF!</v>
      </c>
      <c r="X16" s="133">
        <v>45568</v>
      </c>
      <c r="Y16" s="134" t="e">
        <f>SUMIF(#REF!,X16,#REF!)</f>
        <v>#REF!</v>
      </c>
      <c r="Z16" s="135" t="e">
        <f>COUNTIFS(#REF!,"="&amp;X16,#REF!,"&gt;"&amp;0)</f>
        <v>#REF!</v>
      </c>
      <c r="AA16" s="133">
        <v>45598</v>
      </c>
      <c r="AB16" s="134" t="e">
        <f>SUMIFS(#REF!,#REF!,"="&amp;'Daily Water'!AA16)</f>
        <v>#REF!</v>
      </c>
      <c r="AC16" s="135" t="e">
        <f>COUNTIFS(#REF!,"="&amp;'Daily Water'!AA16,#REF!,"&gt;"&amp;0)</f>
        <v>#REF!</v>
      </c>
      <c r="AD16" s="133">
        <v>45628</v>
      </c>
      <c r="AE16" s="134" t="e">
        <f>SUMIFS(#REF!,#REF!,"="&amp;'Daily Water'!AD16)</f>
        <v>#REF!</v>
      </c>
      <c r="AF16" s="135" t="e">
        <f>COUNTIFS(#REF!,"="&amp;'Daily Water'!AD16,#REF!,"&gt;"&amp;0)</f>
        <v>#REF!</v>
      </c>
      <c r="AG16" s="133">
        <v>45658</v>
      </c>
      <c r="AH16" s="134" t="e">
        <f>SUMIFS(#REF!,#REF!,"="&amp;'Daily Water'!AG16)</f>
        <v>#REF!</v>
      </c>
      <c r="AI16" s="135" t="e">
        <f>COUNTIFS(#REF!,"="&amp;'Daily Water'!AG16,#REF!,"&gt;"&amp;0)</f>
        <v>#REF!</v>
      </c>
      <c r="AJ16" s="133">
        <v>45688</v>
      </c>
      <c r="AK16" s="134" t="e">
        <f>SUMIFS(#REF!,#REF!,"="&amp;'Daily Water'!AJ16)</f>
        <v>#REF!</v>
      </c>
      <c r="AL16" s="135" t="e">
        <f>COUNTIFS(#REF!,"="&amp;'Daily Water'!AJ16,#REF!,"&gt;"&amp;0)</f>
        <v>#REF!</v>
      </c>
      <c r="AM16" s="133">
        <v>45718</v>
      </c>
      <c r="AN16" s="135" t="e">
        <f>SUMIFS(#REF!,#REF!,"="&amp;'Daily Water'!AM16)</f>
        <v>#REF!</v>
      </c>
      <c r="AO16" s="134" t="e">
        <f>COUNTIFS(#REF!,"="&amp;'Daily Water'!AM16,#REF!,"&gt;"&amp;0)</f>
        <v>#REF!</v>
      </c>
    </row>
    <row r="17" spans="1:41" ht="28.5" x14ac:dyDescent="0.25">
      <c r="A17" s="128"/>
      <c r="B17" s="133">
        <v>45354</v>
      </c>
      <c r="C17" s="134">
        <f>SUMIFS('Transport-DB'!P18:P5863,'Transport-DB'!C18:C5863,"="&amp;'Daily Water'!B17)</f>
        <v>0</v>
      </c>
      <c r="D17" s="135">
        <f>COUNTIFS('Transport-DB'!P18:P5863,"="&amp;'Daily Water'!B17,'Transport-DB'!P18:P5863,"&gt;"&amp;0)</f>
        <v>0</v>
      </c>
      <c r="E17" s="133">
        <v>45383</v>
      </c>
      <c r="F17" s="110" t="e">
        <f>SUMIFS('Transport-DB'!S$6:S$3681,'Transport-DB'!F$6:F$5338,"="&amp;'Daily Water'!E17)</f>
        <v>#VALUE!</v>
      </c>
      <c r="G17" s="135" t="e">
        <f>COUNTIFS(#REF!,"="&amp;'Daily Water'!E17,#REF!,"&gt;"&amp;0)</f>
        <v>#REF!</v>
      </c>
      <c r="H17" s="133">
        <v>45414</v>
      </c>
      <c r="I17" s="110" t="e">
        <f>SUMIFS('Transport-DB'!V$6:V$3681,'Transport-DB'!I$6:I$5338,"="&amp;'Daily Water'!H17)</f>
        <v>#VALUE!</v>
      </c>
      <c r="J17" s="135" t="e">
        <f>COUNTIFS(#REF!,"="&amp;'Daily Water'!H17,#REF!,"&gt;"&amp;0)</f>
        <v>#REF!</v>
      </c>
      <c r="K17" s="136" t="e">
        <f>SUMIFS(#REF!,#REF!,"="&amp;'Daily Water'!H17)</f>
        <v>#REF!</v>
      </c>
      <c r="L17" s="133">
        <v>45445</v>
      </c>
      <c r="M17" s="134" t="e">
        <f>SUMIF(#REF!,L17,#REF!)</f>
        <v>#REF!</v>
      </c>
      <c r="N17" s="135" t="e">
        <f>COUNTIFS(#REF!,"="&amp;L17,#REF!,"&gt;"&amp;0)</f>
        <v>#REF!</v>
      </c>
      <c r="O17" s="133">
        <v>45476</v>
      </c>
      <c r="P17" s="134" t="e">
        <f>SUMIF(#REF!,O17,#REF!)</f>
        <v>#REF!</v>
      </c>
      <c r="Q17" s="135" t="e">
        <f>COUNTIFS(#REF!,"="&amp;O17,#REF!,"&gt;"&amp;0)</f>
        <v>#REF!</v>
      </c>
      <c r="R17" s="133">
        <v>45507</v>
      </c>
      <c r="S17" s="134" t="e">
        <f>SUMIF(#REF!,R17,#REF!)</f>
        <v>#REF!</v>
      </c>
      <c r="T17" s="135" t="e">
        <f>COUNTIFS(#REF!,"="&amp;R17,#REF!,"&gt;"&amp;0)</f>
        <v>#REF!</v>
      </c>
      <c r="U17" s="133">
        <v>45538</v>
      </c>
      <c r="V17" s="134" t="e">
        <f>SUMIFS(#REF!,#REF!,"="&amp;'Daily Water'!U17)</f>
        <v>#REF!</v>
      </c>
      <c r="W17" s="135" t="e">
        <f>COUNTIFS(#REF!,"="&amp;'Daily Water'!U17,#REF!,"&gt;"&amp;0)</f>
        <v>#REF!</v>
      </c>
      <c r="X17" s="133">
        <v>45569</v>
      </c>
      <c r="Y17" s="134" t="e">
        <f>SUMIF(#REF!,X17,#REF!)</f>
        <v>#REF!</v>
      </c>
      <c r="Z17" s="135" t="e">
        <f>COUNTIFS(#REF!,"="&amp;X17,#REF!,"&gt;"&amp;0)</f>
        <v>#REF!</v>
      </c>
      <c r="AA17" s="133">
        <v>45599</v>
      </c>
      <c r="AB17" s="134" t="e">
        <f>SUMIFS(#REF!,#REF!,"="&amp;'Daily Water'!AA17)</f>
        <v>#REF!</v>
      </c>
      <c r="AC17" s="135" t="e">
        <f>COUNTIFS(#REF!,"="&amp;'Daily Water'!AA17,#REF!,"&gt;"&amp;0)</f>
        <v>#REF!</v>
      </c>
      <c r="AD17" s="133">
        <v>45629</v>
      </c>
      <c r="AE17" s="134" t="e">
        <f>SUMIFS(#REF!,#REF!,"="&amp;'Daily Water'!AD17)</f>
        <v>#REF!</v>
      </c>
      <c r="AF17" s="135" t="e">
        <f>COUNTIFS(#REF!,"="&amp;'Daily Water'!AD17,#REF!,"&gt;"&amp;0)</f>
        <v>#REF!</v>
      </c>
      <c r="AG17" s="133">
        <v>45659</v>
      </c>
      <c r="AH17" s="134" t="e">
        <f>SUMIFS(#REF!,#REF!,"="&amp;'Daily Water'!AG17)</f>
        <v>#REF!</v>
      </c>
      <c r="AI17" s="135" t="e">
        <f>COUNTIFS(#REF!,"="&amp;'Daily Water'!AG17,#REF!,"&gt;"&amp;0)</f>
        <v>#REF!</v>
      </c>
      <c r="AJ17" s="133">
        <v>45689</v>
      </c>
      <c r="AK17" s="134" t="e">
        <f>SUMIFS(#REF!,#REF!,"="&amp;'Daily Water'!AJ17)</f>
        <v>#REF!</v>
      </c>
      <c r="AL17" s="135" t="e">
        <f>COUNTIFS(#REF!,"="&amp;'Daily Water'!AJ17,#REF!,"&gt;"&amp;0)</f>
        <v>#REF!</v>
      </c>
      <c r="AM17" s="133">
        <v>45719</v>
      </c>
      <c r="AN17" s="135" t="e">
        <f>SUMIFS(#REF!,#REF!,"="&amp;'Daily Water'!AM17)</f>
        <v>#REF!</v>
      </c>
      <c r="AO17" s="134" t="e">
        <f>COUNTIFS(#REF!,"="&amp;'Daily Water'!AM17,#REF!,"&gt;"&amp;0)</f>
        <v>#REF!</v>
      </c>
    </row>
    <row r="18" spans="1:41" ht="28.5" x14ac:dyDescent="0.25">
      <c r="A18" s="128"/>
      <c r="B18" s="133">
        <v>45355</v>
      </c>
      <c r="C18" s="134">
        <f>SUMIFS('Transport-DB'!P19:P5864,'Transport-DB'!C19:C5864,"="&amp;'Daily Water'!B18)</f>
        <v>0</v>
      </c>
      <c r="D18" s="135">
        <f>COUNTIFS('Transport-DB'!P19:P5864,"="&amp;'Daily Water'!B18,'Transport-DB'!P19:P5864,"&gt;"&amp;0)</f>
        <v>0</v>
      </c>
      <c r="E18" s="133">
        <v>45384</v>
      </c>
      <c r="F18" s="110" t="e">
        <f>SUMIFS('Transport-DB'!S$6:S$3681,'Transport-DB'!F$6:F$5338,"="&amp;'Daily Water'!E18)</f>
        <v>#VALUE!</v>
      </c>
      <c r="G18" s="135" t="e">
        <f>COUNTIFS(#REF!,"="&amp;'Daily Water'!E18,#REF!,"&gt;"&amp;0)</f>
        <v>#REF!</v>
      </c>
      <c r="H18" s="133">
        <v>45415</v>
      </c>
      <c r="I18" s="110" t="e">
        <f>SUMIFS('Transport-DB'!V$6:V$3681,'Transport-DB'!I$6:I$5338,"="&amp;'Daily Water'!H18)</f>
        <v>#VALUE!</v>
      </c>
      <c r="J18" s="135" t="e">
        <f>COUNTIFS(#REF!,"="&amp;'Daily Water'!H18,#REF!,"&gt;"&amp;0)</f>
        <v>#REF!</v>
      </c>
      <c r="K18" s="136" t="e">
        <f>SUMIFS(#REF!,#REF!,"="&amp;'Daily Water'!H18)</f>
        <v>#REF!</v>
      </c>
      <c r="L18" s="133">
        <v>45446</v>
      </c>
      <c r="M18" s="134" t="e">
        <f>SUMIF(#REF!,L18,#REF!)</f>
        <v>#REF!</v>
      </c>
      <c r="N18" s="135" t="e">
        <f>COUNTIFS(#REF!,"="&amp;L18,#REF!,"&gt;"&amp;0)</f>
        <v>#REF!</v>
      </c>
      <c r="O18" s="133">
        <v>45477</v>
      </c>
      <c r="P18" s="134" t="e">
        <f>SUMIF(#REF!,O18,#REF!)</f>
        <v>#REF!</v>
      </c>
      <c r="Q18" s="135" t="e">
        <f>COUNTIFS(#REF!,"="&amp;O18,#REF!,"&gt;"&amp;0)</f>
        <v>#REF!</v>
      </c>
      <c r="R18" s="133">
        <v>45508</v>
      </c>
      <c r="S18" s="134" t="e">
        <f>SUMIF(#REF!,R18,#REF!)</f>
        <v>#REF!</v>
      </c>
      <c r="T18" s="135" t="e">
        <f>COUNTIFS(#REF!,"="&amp;R18,#REF!,"&gt;"&amp;0)</f>
        <v>#REF!</v>
      </c>
      <c r="U18" s="133">
        <v>45539</v>
      </c>
      <c r="V18" s="134" t="e">
        <f>SUMIFS(#REF!,#REF!,"="&amp;'Daily Water'!U18)</f>
        <v>#REF!</v>
      </c>
      <c r="W18" s="135" t="e">
        <f>COUNTIFS(#REF!,"="&amp;'Daily Water'!U18,#REF!,"&gt;"&amp;0)</f>
        <v>#REF!</v>
      </c>
      <c r="X18" s="133">
        <v>45570</v>
      </c>
      <c r="Y18" s="134" t="e">
        <f>SUMIF(#REF!,X18,#REF!)</f>
        <v>#REF!</v>
      </c>
      <c r="Z18" s="135" t="e">
        <f>COUNTIFS(#REF!,"="&amp;X18,#REF!,"&gt;"&amp;0)</f>
        <v>#REF!</v>
      </c>
      <c r="AA18" s="133">
        <v>45600</v>
      </c>
      <c r="AB18" s="134" t="e">
        <f>SUMIFS(#REF!,#REF!,"="&amp;'Daily Water'!AA18)</f>
        <v>#REF!</v>
      </c>
      <c r="AC18" s="135" t="e">
        <f>COUNTIFS(#REF!,"="&amp;'Daily Water'!AA18,#REF!,"&gt;"&amp;0)</f>
        <v>#REF!</v>
      </c>
      <c r="AD18" s="133">
        <v>45630</v>
      </c>
      <c r="AE18" s="134" t="e">
        <f>SUMIFS(#REF!,#REF!,"="&amp;'Daily Water'!AD18)</f>
        <v>#REF!</v>
      </c>
      <c r="AF18" s="135" t="e">
        <f>COUNTIFS(#REF!,"="&amp;'Daily Water'!AD18,#REF!,"&gt;"&amp;0)</f>
        <v>#REF!</v>
      </c>
      <c r="AG18" s="133">
        <v>45660</v>
      </c>
      <c r="AH18" s="134" t="e">
        <f>SUMIFS(#REF!,#REF!,"="&amp;'Daily Water'!AG18)</f>
        <v>#REF!</v>
      </c>
      <c r="AI18" s="135" t="e">
        <f>COUNTIFS(#REF!,"="&amp;'Daily Water'!AG18,#REF!,"&gt;"&amp;0)</f>
        <v>#REF!</v>
      </c>
      <c r="AJ18" s="133">
        <v>45690</v>
      </c>
      <c r="AK18" s="134" t="e">
        <f>SUMIFS(#REF!,#REF!,"="&amp;'Daily Water'!AJ18)</f>
        <v>#REF!</v>
      </c>
      <c r="AL18" s="135" t="e">
        <f>COUNTIFS(#REF!,"="&amp;'Daily Water'!AJ18,#REF!,"&gt;"&amp;0)</f>
        <v>#REF!</v>
      </c>
      <c r="AM18" s="133">
        <v>45720</v>
      </c>
      <c r="AN18" s="135" t="e">
        <f>SUMIFS(#REF!,#REF!,"="&amp;'Daily Water'!AM18)</f>
        <v>#REF!</v>
      </c>
      <c r="AO18" s="134" t="e">
        <f>COUNTIFS(#REF!,"="&amp;'Daily Water'!AM18,#REF!,"&gt;"&amp;0)</f>
        <v>#REF!</v>
      </c>
    </row>
    <row r="19" spans="1:41" ht="28.5" x14ac:dyDescent="0.25">
      <c r="A19" s="128"/>
      <c r="B19" s="133">
        <v>45356</v>
      </c>
      <c r="C19" s="134">
        <f>SUMIFS('Transport-DB'!P20:P5865,'Transport-DB'!C20:C5865,"="&amp;'Daily Water'!B19)</f>
        <v>0</v>
      </c>
      <c r="D19" s="135">
        <f>COUNTIFS('Transport-DB'!P20:P5865,"="&amp;'Daily Water'!B19,'Transport-DB'!P20:P5865,"&gt;"&amp;0)</f>
        <v>0</v>
      </c>
      <c r="E19" s="133">
        <v>45385</v>
      </c>
      <c r="F19" s="110" t="e">
        <f>SUMIFS('Transport-DB'!S$6:S$3681,'Transport-DB'!F$6:F$5338,"="&amp;'Daily Water'!E19)</f>
        <v>#VALUE!</v>
      </c>
      <c r="G19" s="135" t="e">
        <f>COUNTIFS(#REF!,"="&amp;'Daily Water'!E19,#REF!,"&gt;"&amp;0)</f>
        <v>#REF!</v>
      </c>
      <c r="H19" s="133">
        <v>45416</v>
      </c>
      <c r="I19" s="110" t="e">
        <f>SUMIFS('Transport-DB'!V$6:V$3681,'Transport-DB'!I$6:I$5338,"="&amp;'Daily Water'!H19)</f>
        <v>#VALUE!</v>
      </c>
      <c r="J19" s="135" t="e">
        <f>COUNTIFS(#REF!,"="&amp;'Daily Water'!H19,#REF!,"&gt;"&amp;0)</f>
        <v>#REF!</v>
      </c>
      <c r="K19" s="136" t="e">
        <f>SUMIFS(#REF!,#REF!,"="&amp;'Daily Water'!H19)</f>
        <v>#REF!</v>
      </c>
      <c r="L19" s="133">
        <v>45447</v>
      </c>
      <c r="M19" s="134" t="e">
        <f>SUMIF(#REF!,L19,#REF!)</f>
        <v>#REF!</v>
      </c>
      <c r="N19" s="135" t="e">
        <f>COUNTIFS(#REF!,"="&amp;L19,#REF!,"&gt;"&amp;0)</f>
        <v>#REF!</v>
      </c>
      <c r="O19" s="133">
        <v>45478</v>
      </c>
      <c r="P19" s="134" t="e">
        <f>SUMIF(#REF!,O19,#REF!)</f>
        <v>#REF!</v>
      </c>
      <c r="Q19" s="135" t="e">
        <f>COUNTIFS(#REF!,"="&amp;O19,#REF!,"&gt;"&amp;0)</f>
        <v>#REF!</v>
      </c>
      <c r="R19" s="133">
        <v>45509</v>
      </c>
      <c r="S19" s="134" t="e">
        <f>SUMIF(#REF!,R19,#REF!)</f>
        <v>#REF!</v>
      </c>
      <c r="T19" s="135" t="e">
        <f>COUNTIFS(#REF!,"="&amp;R19,#REF!,"&gt;"&amp;0)</f>
        <v>#REF!</v>
      </c>
      <c r="U19" s="133">
        <v>45540</v>
      </c>
      <c r="V19" s="134" t="e">
        <f>SUMIFS(#REF!,#REF!,"="&amp;'Daily Water'!U19)</f>
        <v>#REF!</v>
      </c>
      <c r="W19" s="135" t="e">
        <f>COUNTIFS(#REF!,"="&amp;'Daily Water'!U19,#REF!,"&gt;"&amp;0)</f>
        <v>#REF!</v>
      </c>
      <c r="X19" s="133">
        <v>45571</v>
      </c>
      <c r="Y19" s="134" t="e">
        <f>SUMIF(#REF!,X19,#REF!)</f>
        <v>#REF!</v>
      </c>
      <c r="Z19" s="135" t="e">
        <f>COUNTIFS(#REF!,"="&amp;X19,#REF!,"&gt;"&amp;0)</f>
        <v>#REF!</v>
      </c>
      <c r="AA19" s="133">
        <v>45601</v>
      </c>
      <c r="AB19" s="134" t="e">
        <f>SUMIFS(#REF!,#REF!,"="&amp;'Daily Water'!AA19)</f>
        <v>#REF!</v>
      </c>
      <c r="AC19" s="135" t="e">
        <f>COUNTIFS(#REF!,"="&amp;'Daily Water'!AA19,#REF!,"&gt;"&amp;0)</f>
        <v>#REF!</v>
      </c>
      <c r="AD19" s="133">
        <v>45631</v>
      </c>
      <c r="AE19" s="134" t="e">
        <f>SUMIFS(#REF!,#REF!,"="&amp;'Daily Water'!AD19)</f>
        <v>#REF!</v>
      </c>
      <c r="AF19" s="135" t="e">
        <f>COUNTIFS(#REF!,"="&amp;'Daily Water'!AD19,#REF!,"&gt;"&amp;0)</f>
        <v>#REF!</v>
      </c>
      <c r="AG19" s="133">
        <v>45661</v>
      </c>
      <c r="AH19" s="134" t="e">
        <f>SUMIFS(#REF!,#REF!,"="&amp;'Daily Water'!AG19)</f>
        <v>#REF!</v>
      </c>
      <c r="AI19" s="135" t="e">
        <f>COUNTIFS(#REF!,"="&amp;'Daily Water'!AG19,#REF!,"&gt;"&amp;0)</f>
        <v>#REF!</v>
      </c>
      <c r="AJ19" s="133">
        <v>45691</v>
      </c>
      <c r="AK19" s="134" t="e">
        <f>SUMIFS(#REF!,#REF!,"="&amp;'Daily Water'!AJ19)</f>
        <v>#REF!</v>
      </c>
      <c r="AL19" s="135" t="e">
        <f>COUNTIFS(#REF!,"="&amp;'Daily Water'!AJ19,#REF!,"&gt;"&amp;0)</f>
        <v>#REF!</v>
      </c>
      <c r="AM19" s="133">
        <v>45721</v>
      </c>
      <c r="AN19" s="135" t="e">
        <f>SUMIFS(#REF!,#REF!,"="&amp;'Daily Water'!AM19)</f>
        <v>#REF!</v>
      </c>
      <c r="AO19" s="134" t="e">
        <f>COUNTIFS(#REF!,"="&amp;'Daily Water'!AM19,#REF!,"&gt;"&amp;0)</f>
        <v>#REF!</v>
      </c>
    </row>
    <row r="20" spans="1:41" ht="28.5" x14ac:dyDescent="0.25">
      <c r="A20" s="128"/>
      <c r="B20" s="133">
        <v>45357</v>
      </c>
      <c r="C20" s="134">
        <f>SUMIFS('Transport-DB'!P21:P5866,'Transport-DB'!C21:C5866,"="&amp;'Daily Water'!B20)</f>
        <v>0</v>
      </c>
      <c r="D20" s="135">
        <f>COUNTIFS('Transport-DB'!P21:P5866,"="&amp;'Daily Water'!B20,'Transport-DB'!P21:P5866,"&gt;"&amp;0)</f>
        <v>0</v>
      </c>
      <c r="E20" s="133">
        <v>45386</v>
      </c>
      <c r="F20" s="110" t="e">
        <f>SUMIFS('Transport-DB'!S$6:S$3681,'Transport-DB'!F$6:F$5338,"="&amp;'Daily Water'!E20)</f>
        <v>#VALUE!</v>
      </c>
      <c r="G20" s="135" t="e">
        <f>COUNTIFS(#REF!,"="&amp;'Daily Water'!E20,#REF!,"&gt;"&amp;0)</f>
        <v>#REF!</v>
      </c>
      <c r="H20" s="133">
        <v>45417</v>
      </c>
      <c r="I20" s="110" t="e">
        <f>SUMIFS('Transport-DB'!V$6:V$3681,'Transport-DB'!I$6:I$5338,"="&amp;'Daily Water'!H20)</f>
        <v>#VALUE!</v>
      </c>
      <c r="J20" s="135" t="e">
        <f>COUNTIFS(#REF!,"="&amp;'Daily Water'!H20,#REF!,"&gt;"&amp;0)</f>
        <v>#REF!</v>
      </c>
      <c r="K20" s="136" t="e">
        <f>SUMIFS(#REF!,#REF!,"="&amp;'Daily Water'!H20)</f>
        <v>#REF!</v>
      </c>
      <c r="L20" s="133">
        <v>45448</v>
      </c>
      <c r="M20" s="134" t="e">
        <f>SUMIF(#REF!,L20,#REF!)</f>
        <v>#REF!</v>
      </c>
      <c r="N20" s="135" t="e">
        <f>COUNTIFS(#REF!,"="&amp;L20,#REF!,"&gt;"&amp;0)</f>
        <v>#REF!</v>
      </c>
      <c r="O20" s="133">
        <v>45479</v>
      </c>
      <c r="P20" s="134" t="e">
        <f>SUMIF(#REF!,O20,#REF!)</f>
        <v>#REF!</v>
      </c>
      <c r="Q20" s="135" t="e">
        <f>COUNTIFS(#REF!,"="&amp;O20,#REF!,"&gt;"&amp;0)</f>
        <v>#REF!</v>
      </c>
      <c r="R20" s="133">
        <v>45510</v>
      </c>
      <c r="S20" s="134" t="e">
        <f>SUMIF(#REF!,R20,#REF!)</f>
        <v>#REF!</v>
      </c>
      <c r="T20" s="135" t="e">
        <f>COUNTIFS(#REF!,"="&amp;R20,#REF!,"&gt;"&amp;0)</f>
        <v>#REF!</v>
      </c>
      <c r="U20" s="133">
        <v>45541</v>
      </c>
      <c r="V20" s="134" t="e">
        <f>SUMIFS(#REF!,#REF!,"="&amp;'Daily Water'!U20)</f>
        <v>#REF!</v>
      </c>
      <c r="W20" s="135" t="e">
        <f>COUNTIFS(#REF!,"="&amp;'Daily Water'!U20,#REF!,"&gt;"&amp;0)</f>
        <v>#REF!</v>
      </c>
      <c r="X20" s="133">
        <v>45572</v>
      </c>
      <c r="Y20" s="134" t="e">
        <f>SUMIF(#REF!,X20,#REF!)</f>
        <v>#REF!</v>
      </c>
      <c r="Z20" s="135" t="e">
        <f>COUNTIFS(#REF!,"="&amp;X20,#REF!,"&gt;"&amp;0)</f>
        <v>#REF!</v>
      </c>
      <c r="AA20" s="133">
        <v>45602</v>
      </c>
      <c r="AB20" s="134" t="e">
        <f>SUMIFS(#REF!,#REF!,"="&amp;'Daily Water'!AA20)</f>
        <v>#REF!</v>
      </c>
      <c r="AC20" s="135" t="e">
        <f>COUNTIFS(#REF!,"="&amp;'Daily Water'!AA20,#REF!,"&gt;"&amp;0)</f>
        <v>#REF!</v>
      </c>
      <c r="AD20" s="133">
        <v>45632</v>
      </c>
      <c r="AE20" s="134" t="e">
        <f>SUMIFS(#REF!,#REF!,"="&amp;'Daily Water'!AD20)</f>
        <v>#REF!</v>
      </c>
      <c r="AF20" s="135" t="e">
        <f>COUNTIFS(#REF!,"="&amp;'Daily Water'!AD20,#REF!,"&gt;"&amp;0)</f>
        <v>#REF!</v>
      </c>
      <c r="AG20" s="133">
        <v>45662</v>
      </c>
      <c r="AH20" s="134" t="e">
        <f>SUMIFS(#REF!,#REF!,"="&amp;'Daily Water'!AG20)</f>
        <v>#REF!</v>
      </c>
      <c r="AI20" s="135" t="e">
        <f>COUNTIFS(#REF!,"="&amp;'Daily Water'!AG20,#REF!,"&gt;"&amp;0)</f>
        <v>#REF!</v>
      </c>
      <c r="AJ20" s="133">
        <v>45692</v>
      </c>
      <c r="AK20" s="134" t="e">
        <f>SUMIFS(#REF!,#REF!,"="&amp;'Daily Water'!AJ20)</f>
        <v>#REF!</v>
      </c>
      <c r="AL20" s="135" t="e">
        <f>COUNTIFS(#REF!,"="&amp;'Daily Water'!AJ20,#REF!,"&gt;"&amp;0)</f>
        <v>#REF!</v>
      </c>
      <c r="AM20" s="133">
        <v>45722</v>
      </c>
      <c r="AN20" s="135" t="e">
        <f>SUMIFS(#REF!,#REF!,"="&amp;'Daily Water'!AM20)</f>
        <v>#REF!</v>
      </c>
      <c r="AO20" s="134" t="e">
        <f>COUNTIFS(#REF!,"="&amp;'Daily Water'!AM20,#REF!,"&gt;"&amp;0)</f>
        <v>#REF!</v>
      </c>
    </row>
    <row r="21" spans="1:41" ht="28.5" x14ac:dyDescent="0.25">
      <c r="A21" s="128"/>
      <c r="B21" s="133">
        <v>45358</v>
      </c>
      <c r="C21" s="134">
        <f>SUMIFS('Transport-DB'!P22:P5867,'Transport-DB'!C22:C5867,"="&amp;'Daily Water'!B21)</f>
        <v>0</v>
      </c>
      <c r="D21" s="135">
        <f>COUNTIFS('Transport-DB'!P22:P5867,"="&amp;'Daily Water'!B21,'Transport-DB'!P22:P5867,"&gt;"&amp;0)</f>
        <v>0</v>
      </c>
      <c r="E21" s="133">
        <v>45387</v>
      </c>
      <c r="F21" s="110" t="e">
        <f>SUMIFS('Transport-DB'!S$6:S$3681,'Transport-DB'!F$6:F$5338,"="&amp;'Daily Water'!E21)</f>
        <v>#VALUE!</v>
      </c>
      <c r="G21" s="135" t="e">
        <f>COUNTIFS(#REF!,"="&amp;'Daily Water'!E21,#REF!,"&gt;"&amp;0)</f>
        <v>#REF!</v>
      </c>
      <c r="H21" s="133">
        <v>45418</v>
      </c>
      <c r="I21" s="110" t="e">
        <f>SUMIFS('Transport-DB'!V$6:V$3681,'Transport-DB'!I$6:I$5338,"="&amp;'Daily Water'!H21)</f>
        <v>#VALUE!</v>
      </c>
      <c r="J21" s="135" t="e">
        <f>COUNTIFS(#REF!,"="&amp;'Daily Water'!H21,#REF!,"&gt;"&amp;0)</f>
        <v>#REF!</v>
      </c>
      <c r="K21" s="136" t="e">
        <f>SUMIFS(#REF!,#REF!,"="&amp;'Daily Water'!H21)</f>
        <v>#REF!</v>
      </c>
      <c r="L21" s="133">
        <v>45449</v>
      </c>
      <c r="M21" s="134" t="e">
        <f>SUMIF(#REF!,L21,#REF!)</f>
        <v>#REF!</v>
      </c>
      <c r="N21" s="135" t="e">
        <f>COUNTIFS(#REF!,"="&amp;L21,#REF!,"&gt;"&amp;0)</f>
        <v>#REF!</v>
      </c>
      <c r="O21" s="133">
        <v>45480</v>
      </c>
      <c r="P21" s="134" t="e">
        <f>SUMIF(#REF!,O21,#REF!)</f>
        <v>#REF!</v>
      </c>
      <c r="Q21" s="135" t="e">
        <f>COUNTIFS(#REF!,"="&amp;O21,#REF!,"&gt;"&amp;0)</f>
        <v>#REF!</v>
      </c>
      <c r="R21" s="133">
        <v>45511</v>
      </c>
      <c r="S21" s="134" t="e">
        <f>SUMIF(#REF!,R21,#REF!)</f>
        <v>#REF!</v>
      </c>
      <c r="T21" s="135" t="e">
        <f>COUNTIFS(#REF!,"="&amp;R21,#REF!,"&gt;"&amp;0)</f>
        <v>#REF!</v>
      </c>
      <c r="U21" s="133">
        <v>45542</v>
      </c>
      <c r="V21" s="134" t="e">
        <f>SUMIFS(#REF!,#REF!,"="&amp;'Daily Water'!U21)</f>
        <v>#REF!</v>
      </c>
      <c r="W21" s="135" t="e">
        <f>COUNTIFS(#REF!,"="&amp;'Daily Water'!U21,#REF!,"&gt;"&amp;0)</f>
        <v>#REF!</v>
      </c>
      <c r="X21" s="133">
        <v>45573</v>
      </c>
      <c r="Y21" s="134" t="e">
        <f>SUMIF(#REF!,X21,#REF!)</f>
        <v>#REF!</v>
      </c>
      <c r="Z21" s="135" t="e">
        <f>COUNTIFS(#REF!,"="&amp;X21,#REF!,"&gt;"&amp;0)</f>
        <v>#REF!</v>
      </c>
      <c r="AA21" s="133">
        <v>45603</v>
      </c>
      <c r="AB21" s="134" t="e">
        <f>SUMIFS(#REF!,#REF!,"="&amp;'Daily Water'!AA21)</f>
        <v>#REF!</v>
      </c>
      <c r="AC21" s="135" t="e">
        <f>COUNTIFS(#REF!,"="&amp;'Daily Water'!AA21,#REF!,"&gt;"&amp;0)</f>
        <v>#REF!</v>
      </c>
      <c r="AD21" s="133">
        <v>45633</v>
      </c>
      <c r="AE21" s="134" t="e">
        <f>SUMIFS(#REF!,#REF!,"="&amp;'Daily Water'!AD21)</f>
        <v>#REF!</v>
      </c>
      <c r="AF21" s="135" t="e">
        <f>COUNTIFS(#REF!,"="&amp;'Daily Water'!AD21,#REF!,"&gt;"&amp;0)</f>
        <v>#REF!</v>
      </c>
      <c r="AG21" s="133">
        <v>45663</v>
      </c>
      <c r="AH21" s="134" t="e">
        <f>SUMIFS(#REF!,#REF!,"="&amp;'Daily Water'!AG21)</f>
        <v>#REF!</v>
      </c>
      <c r="AI21" s="135" t="e">
        <f>COUNTIFS(#REF!,"="&amp;'Daily Water'!AG21,#REF!,"&gt;"&amp;0)</f>
        <v>#REF!</v>
      </c>
      <c r="AJ21" s="133">
        <v>45693</v>
      </c>
      <c r="AK21" s="134" t="e">
        <f>SUMIFS(#REF!,#REF!,"="&amp;'Daily Water'!AJ21)</f>
        <v>#REF!</v>
      </c>
      <c r="AL21" s="135" t="e">
        <f>COUNTIFS(#REF!,"="&amp;'Daily Water'!AJ21,#REF!,"&gt;"&amp;0)</f>
        <v>#REF!</v>
      </c>
      <c r="AM21" s="133">
        <v>45723</v>
      </c>
      <c r="AN21" s="135" t="e">
        <f>SUMIFS(#REF!,#REF!,"="&amp;'Daily Water'!AM21)</f>
        <v>#REF!</v>
      </c>
      <c r="AO21" s="134" t="e">
        <f>COUNTIFS(#REF!,"="&amp;'Daily Water'!AM21,#REF!,"&gt;"&amp;0)</f>
        <v>#REF!</v>
      </c>
    </row>
    <row r="22" spans="1:41" ht="28.5" x14ac:dyDescent="0.25">
      <c r="A22" s="128"/>
      <c r="B22" s="133">
        <v>45359</v>
      </c>
      <c r="C22" s="134">
        <f>SUMIFS('Transport-DB'!P23:P5868,'Transport-DB'!C23:C5868,"="&amp;'Daily Water'!B22)</f>
        <v>0</v>
      </c>
      <c r="D22" s="135">
        <f>COUNTIFS('Transport-DB'!P23:P5868,"="&amp;'Daily Water'!B22,'Transport-DB'!P23:P5868,"&gt;"&amp;0)</f>
        <v>0</v>
      </c>
      <c r="E22" s="133">
        <v>45388</v>
      </c>
      <c r="F22" s="110" t="e">
        <f>SUMIFS('Transport-DB'!S$6:S$3681,'Transport-DB'!F$6:F$5338,"="&amp;'Daily Water'!E22)</f>
        <v>#VALUE!</v>
      </c>
      <c r="G22" s="135" t="e">
        <f>COUNTIFS(#REF!,"="&amp;'Daily Water'!E22,#REF!,"&gt;"&amp;0)</f>
        <v>#REF!</v>
      </c>
      <c r="H22" s="133">
        <v>45419</v>
      </c>
      <c r="I22" s="110" t="e">
        <f>SUMIFS('Transport-DB'!V$6:V$3681,'Transport-DB'!I$6:I$5338,"="&amp;'Daily Water'!H22)</f>
        <v>#VALUE!</v>
      </c>
      <c r="J22" s="135" t="e">
        <f>COUNTIFS(#REF!,"="&amp;'Daily Water'!H22,#REF!,"&gt;"&amp;0)</f>
        <v>#REF!</v>
      </c>
      <c r="K22" s="136" t="e">
        <f>SUMIFS(#REF!,#REF!,"="&amp;'Daily Water'!H22)</f>
        <v>#REF!</v>
      </c>
      <c r="L22" s="133">
        <v>45450</v>
      </c>
      <c r="M22" s="134" t="e">
        <f>SUMIF(#REF!,L22,#REF!)</f>
        <v>#REF!</v>
      </c>
      <c r="N22" s="135" t="e">
        <f>COUNTIFS(#REF!,"="&amp;L22,#REF!,"&gt;"&amp;0)</f>
        <v>#REF!</v>
      </c>
      <c r="O22" s="133">
        <v>45481</v>
      </c>
      <c r="P22" s="134" t="e">
        <f>SUMIF(#REF!,O22,#REF!)</f>
        <v>#REF!</v>
      </c>
      <c r="Q22" s="135" t="e">
        <f>COUNTIFS(#REF!,"="&amp;O22,#REF!,"&gt;"&amp;0)</f>
        <v>#REF!</v>
      </c>
      <c r="R22" s="133">
        <v>45512</v>
      </c>
      <c r="S22" s="134" t="e">
        <f>SUMIF(#REF!,R22,#REF!)</f>
        <v>#REF!</v>
      </c>
      <c r="T22" s="135" t="e">
        <f>COUNTIFS(#REF!,"="&amp;R22,#REF!,"&gt;"&amp;0)</f>
        <v>#REF!</v>
      </c>
      <c r="U22" s="133">
        <v>45543</v>
      </c>
      <c r="V22" s="134" t="e">
        <f>SUMIFS(#REF!,#REF!,"="&amp;'Daily Water'!U22)</f>
        <v>#REF!</v>
      </c>
      <c r="W22" s="135" t="e">
        <f>COUNTIFS(#REF!,"="&amp;'Daily Water'!U22,#REF!,"&gt;"&amp;0)</f>
        <v>#REF!</v>
      </c>
      <c r="X22" s="133">
        <v>45574</v>
      </c>
      <c r="Y22" s="134" t="e">
        <f>SUMIF(#REF!,X22,#REF!)</f>
        <v>#REF!</v>
      </c>
      <c r="Z22" s="135" t="e">
        <f>COUNTIFS(#REF!,"="&amp;X22,#REF!,"&gt;"&amp;0)</f>
        <v>#REF!</v>
      </c>
      <c r="AA22" s="133">
        <v>45604</v>
      </c>
      <c r="AB22" s="134" t="e">
        <f>SUMIFS(#REF!,#REF!,"="&amp;'Daily Water'!AA22)</f>
        <v>#REF!</v>
      </c>
      <c r="AC22" s="135" t="e">
        <f>COUNTIFS(#REF!,"="&amp;'Daily Water'!AA22,#REF!,"&gt;"&amp;0)</f>
        <v>#REF!</v>
      </c>
      <c r="AD22" s="133">
        <v>45634</v>
      </c>
      <c r="AE22" s="134" t="e">
        <f>SUMIFS(#REF!,#REF!,"="&amp;'Daily Water'!AD22)</f>
        <v>#REF!</v>
      </c>
      <c r="AF22" s="135" t="e">
        <f>COUNTIFS(#REF!,"="&amp;'Daily Water'!AD22,#REF!,"&gt;"&amp;0)</f>
        <v>#REF!</v>
      </c>
      <c r="AG22" s="133">
        <v>45664</v>
      </c>
      <c r="AH22" s="134" t="e">
        <f>SUMIFS(#REF!,#REF!,"="&amp;'Daily Water'!AG22)</f>
        <v>#REF!</v>
      </c>
      <c r="AI22" s="135" t="e">
        <f>COUNTIFS(#REF!,"="&amp;'Daily Water'!AG22,#REF!,"&gt;"&amp;0)</f>
        <v>#REF!</v>
      </c>
      <c r="AJ22" s="133">
        <v>45694</v>
      </c>
      <c r="AK22" s="134" t="e">
        <f>SUMIFS(#REF!,#REF!,"="&amp;'Daily Water'!AJ22)</f>
        <v>#REF!</v>
      </c>
      <c r="AL22" s="135" t="e">
        <f>COUNTIFS(#REF!,"="&amp;'Daily Water'!AJ22,#REF!,"&gt;"&amp;0)</f>
        <v>#REF!</v>
      </c>
      <c r="AM22" s="133">
        <v>45724</v>
      </c>
      <c r="AN22" s="135" t="e">
        <f>SUMIFS(#REF!,#REF!,"="&amp;'Daily Water'!AM22)</f>
        <v>#REF!</v>
      </c>
      <c r="AO22" s="134" t="e">
        <f>COUNTIFS(#REF!,"="&amp;'Daily Water'!AM22,#REF!,"&gt;"&amp;0)</f>
        <v>#REF!</v>
      </c>
    </row>
    <row r="23" spans="1:41" ht="28.5" x14ac:dyDescent="0.25">
      <c r="A23" s="128"/>
      <c r="B23" s="133">
        <v>45360</v>
      </c>
      <c r="C23" s="134">
        <f>SUMIFS('Transport-DB'!P24:P5869,'Transport-DB'!C24:C5869,"="&amp;'Daily Water'!B23)</f>
        <v>0</v>
      </c>
      <c r="D23" s="135">
        <f>COUNTIFS('Transport-DB'!P24:P5869,"="&amp;'Daily Water'!B23,'Transport-DB'!P24:P5869,"&gt;"&amp;0)</f>
        <v>0</v>
      </c>
      <c r="E23" s="133">
        <v>45389</v>
      </c>
      <c r="F23" s="110" t="e">
        <f>SUMIFS('Transport-DB'!S$6:S$3681,'Transport-DB'!F$6:F$5338,"="&amp;'Daily Water'!E23)</f>
        <v>#VALUE!</v>
      </c>
      <c r="G23" s="135" t="e">
        <f>COUNTIFS(#REF!,"="&amp;'Daily Water'!E23,#REF!,"&gt;"&amp;0)</f>
        <v>#REF!</v>
      </c>
      <c r="H23" s="133">
        <v>45420</v>
      </c>
      <c r="I23" s="110" t="e">
        <f>SUMIFS('Transport-DB'!V$6:V$3681,'Transport-DB'!I$6:I$5338,"="&amp;'Daily Water'!H23)</f>
        <v>#VALUE!</v>
      </c>
      <c r="J23" s="135" t="e">
        <f>COUNTIFS(#REF!,"="&amp;'Daily Water'!H23,#REF!,"&gt;"&amp;0)</f>
        <v>#REF!</v>
      </c>
      <c r="K23" s="136" t="e">
        <f>SUMIFS(#REF!,#REF!,"="&amp;'Daily Water'!H23)</f>
        <v>#REF!</v>
      </c>
      <c r="L23" s="133">
        <v>45451</v>
      </c>
      <c r="M23" s="134" t="e">
        <f>SUMIF(#REF!,L23,#REF!)</f>
        <v>#REF!</v>
      </c>
      <c r="N23" s="135" t="e">
        <f>COUNTIFS(#REF!,"="&amp;L23,#REF!,"&gt;"&amp;0)</f>
        <v>#REF!</v>
      </c>
      <c r="O23" s="133">
        <v>45482</v>
      </c>
      <c r="P23" s="134" t="e">
        <f>SUMIF(#REF!,O23,#REF!)</f>
        <v>#REF!</v>
      </c>
      <c r="Q23" s="135" t="e">
        <f>COUNTIFS(#REF!,"="&amp;O23,#REF!,"&gt;"&amp;0)</f>
        <v>#REF!</v>
      </c>
      <c r="R23" s="133">
        <v>45513</v>
      </c>
      <c r="S23" s="134" t="e">
        <f>SUMIF(#REF!,R23,#REF!)</f>
        <v>#REF!</v>
      </c>
      <c r="T23" s="135" t="e">
        <f>COUNTIFS(#REF!,"="&amp;R23,#REF!,"&gt;"&amp;0)</f>
        <v>#REF!</v>
      </c>
      <c r="U23" s="133">
        <v>45544</v>
      </c>
      <c r="V23" s="134" t="e">
        <f>SUMIFS(#REF!,#REF!,"="&amp;'Daily Water'!U23)</f>
        <v>#REF!</v>
      </c>
      <c r="W23" s="135" t="e">
        <f>COUNTIFS(#REF!,"="&amp;'Daily Water'!U23,#REF!,"&gt;"&amp;0)</f>
        <v>#REF!</v>
      </c>
      <c r="X23" s="133">
        <v>45575</v>
      </c>
      <c r="Y23" s="134" t="e">
        <f>SUMIF(#REF!,X23,#REF!)</f>
        <v>#REF!</v>
      </c>
      <c r="Z23" s="135" t="e">
        <f>COUNTIFS(#REF!,"="&amp;X23,#REF!,"&gt;"&amp;0)</f>
        <v>#REF!</v>
      </c>
      <c r="AA23" s="133">
        <v>45605</v>
      </c>
      <c r="AB23" s="134" t="e">
        <f>SUMIFS(#REF!,#REF!,"="&amp;'Daily Water'!AA23)</f>
        <v>#REF!</v>
      </c>
      <c r="AC23" s="135" t="e">
        <f>COUNTIFS(#REF!,"="&amp;'Daily Water'!AA23,#REF!,"&gt;"&amp;0)</f>
        <v>#REF!</v>
      </c>
      <c r="AD23" s="133">
        <v>45635</v>
      </c>
      <c r="AE23" s="134" t="e">
        <f>SUMIFS(#REF!,#REF!,"="&amp;'Daily Water'!AD23)</f>
        <v>#REF!</v>
      </c>
      <c r="AF23" s="135" t="e">
        <f>COUNTIFS(#REF!,"="&amp;'Daily Water'!AD23,#REF!,"&gt;"&amp;0)</f>
        <v>#REF!</v>
      </c>
      <c r="AG23" s="133">
        <v>45665</v>
      </c>
      <c r="AH23" s="134" t="e">
        <f>SUMIFS(#REF!,#REF!,"="&amp;'Daily Water'!AG23)</f>
        <v>#REF!</v>
      </c>
      <c r="AI23" s="135" t="e">
        <f>COUNTIFS(#REF!,"="&amp;'Daily Water'!AG23,#REF!,"&gt;"&amp;0)</f>
        <v>#REF!</v>
      </c>
      <c r="AJ23" s="133">
        <v>45695</v>
      </c>
      <c r="AK23" s="134" t="e">
        <f>SUMIFS(#REF!,#REF!,"="&amp;'Daily Water'!AJ23)</f>
        <v>#REF!</v>
      </c>
      <c r="AL23" s="135" t="e">
        <f>COUNTIFS(#REF!,"="&amp;'Daily Water'!AJ23,#REF!,"&gt;"&amp;0)</f>
        <v>#REF!</v>
      </c>
      <c r="AM23" s="133">
        <v>45725</v>
      </c>
      <c r="AN23" s="135" t="e">
        <f>SUMIFS(#REF!,#REF!,"="&amp;'Daily Water'!AM23)</f>
        <v>#REF!</v>
      </c>
      <c r="AO23" s="134" t="e">
        <f>COUNTIFS(#REF!,"="&amp;'Daily Water'!AM23,#REF!,"&gt;"&amp;0)</f>
        <v>#REF!</v>
      </c>
    </row>
    <row r="24" spans="1:41" ht="28.5" x14ac:dyDescent="0.25">
      <c r="A24" s="128"/>
      <c r="B24" s="133">
        <v>45361</v>
      </c>
      <c r="C24" s="134">
        <f>SUMIFS('Transport-DB'!P25:P5870,'Transport-DB'!C25:C5870,"="&amp;'Daily Water'!B24)</f>
        <v>0</v>
      </c>
      <c r="D24" s="135">
        <f>COUNTIFS('Transport-DB'!P25:P5870,"="&amp;'Daily Water'!B24,'Transport-DB'!P25:P5870,"&gt;"&amp;0)</f>
        <v>0</v>
      </c>
      <c r="E24" s="133">
        <v>45390</v>
      </c>
      <c r="F24" s="110" t="e">
        <f>SUMIFS('Transport-DB'!S$6:S$3681,'Transport-DB'!F$6:F$5338,"="&amp;'Daily Water'!E24)</f>
        <v>#VALUE!</v>
      </c>
      <c r="G24" s="135" t="e">
        <f>COUNTIFS(#REF!,"="&amp;'Daily Water'!E24,#REF!,"&gt;"&amp;0)</f>
        <v>#REF!</v>
      </c>
      <c r="H24" s="133">
        <v>45421</v>
      </c>
      <c r="I24" s="110" t="e">
        <f>SUMIFS('Transport-DB'!V$6:V$3681,'Transport-DB'!I$6:I$5338,"="&amp;'Daily Water'!H24)</f>
        <v>#VALUE!</v>
      </c>
      <c r="J24" s="135" t="e">
        <f>COUNTIFS(#REF!,"="&amp;'Daily Water'!H24,#REF!,"&gt;"&amp;0)</f>
        <v>#REF!</v>
      </c>
      <c r="K24" s="136" t="e">
        <f>SUMIFS(#REF!,#REF!,"="&amp;'Daily Water'!H24)</f>
        <v>#REF!</v>
      </c>
      <c r="L24" s="133">
        <v>45452</v>
      </c>
      <c r="M24" s="134" t="e">
        <f>SUMIF(#REF!,L24,#REF!)</f>
        <v>#REF!</v>
      </c>
      <c r="N24" s="135" t="e">
        <f>COUNTIFS(#REF!,"="&amp;L24,#REF!,"&gt;"&amp;0)</f>
        <v>#REF!</v>
      </c>
      <c r="O24" s="133">
        <v>45483</v>
      </c>
      <c r="P24" s="134" t="e">
        <f>SUMIF(#REF!,O24,#REF!)</f>
        <v>#REF!</v>
      </c>
      <c r="Q24" s="135" t="e">
        <f>COUNTIFS(#REF!,"="&amp;O24,#REF!,"&gt;"&amp;0)</f>
        <v>#REF!</v>
      </c>
      <c r="R24" s="133">
        <v>45514</v>
      </c>
      <c r="S24" s="134" t="e">
        <f>SUMIF(#REF!,R24,#REF!)</f>
        <v>#REF!</v>
      </c>
      <c r="T24" s="135" t="e">
        <f>COUNTIFS(#REF!,"="&amp;R24,#REF!,"&gt;"&amp;0)</f>
        <v>#REF!</v>
      </c>
      <c r="U24" s="133">
        <v>45545</v>
      </c>
      <c r="V24" s="134" t="e">
        <f>SUMIFS(#REF!,#REF!,"="&amp;'Daily Water'!U24)</f>
        <v>#REF!</v>
      </c>
      <c r="W24" s="135" t="e">
        <f>COUNTIFS(#REF!,"="&amp;'Daily Water'!U24,#REF!,"&gt;"&amp;0)</f>
        <v>#REF!</v>
      </c>
      <c r="X24" s="133">
        <v>45576</v>
      </c>
      <c r="Y24" s="134" t="e">
        <f>SUMIF(#REF!,X24,#REF!)</f>
        <v>#REF!</v>
      </c>
      <c r="Z24" s="135" t="e">
        <f>COUNTIFS(#REF!,"="&amp;X24,#REF!,"&gt;"&amp;0)</f>
        <v>#REF!</v>
      </c>
      <c r="AA24" s="133">
        <v>45606</v>
      </c>
      <c r="AB24" s="134" t="e">
        <f>SUMIFS(#REF!,#REF!,"="&amp;'Daily Water'!AA24)</f>
        <v>#REF!</v>
      </c>
      <c r="AC24" s="135" t="e">
        <f>COUNTIFS(#REF!,"="&amp;'Daily Water'!AA24,#REF!,"&gt;"&amp;0)</f>
        <v>#REF!</v>
      </c>
      <c r="AD24" s="133">
        <v>45636</v>
      </c>
      <c r="AE24" s="134" t="e">
        <f>SUMIFS(#REF!,#REF!,"="&amp;'Daily Water'!AD24)</f>
        <v>#REF!</v>
      </c>
      <c r="AF24" s="135" t="e">
        <f>COUNTIFS(#REF!,"="&amp;'Daily Water'!AD24,#REF!,"&gt;"&amp;0)</f>
        <v>#REF!</v>
      </c>
      <c r="AG24" s="133">
        <v>45666</v>
      </c>
      <c r="AH24" s="134" t="e">
        <f>SUMIFS(#REF!,#REF!,"="&amp;'Daily Water'!AG24)</f>
        <v>#REF!</v>
      </c>
      <c r="AI24" s="135" t="e">
        <f>COUNTIFS(#REF!,"="&amp;'Daily Water'!AG24,#REF!,"&gt;"&amp;0)</f>
        <v>#REF!</v>
      </c>
      <c r="AJ24" s="133">
        <v>45696</v>
      </c>
      <c r="AK24" s="134" t="e">
        <f>SUMIFS(#REF!,#REF!,"="&amp;'Daily Water'!AJ24)</f>
        <v>#REF!</v>
      </c>
      <c r="AL24" s="135" t="e">
        <f>COUNTIFS(#REF!,"="&amp;'Daily Water'!AJ24,#REF!,"&gt;"&amp;0)</f>
        <v>#REF!</v>
      </c>
      <c r="AM24" s="133">
        <v>45726</v>
      </c>
      <c r="AN24" s="135" t="e">
        <f>SUMIFS(#REF!,#REF!,"="&amp;'Daily Water'!AM24)</f>
        <v>#REF!</v>
      </c>
      <c r="AO24" s="134" t="e">
        <f>COUNTIFS(#REF!,"="&amp;'Daily Water'!AM24,#REF!,"&gt;"&amp;0)</f>
        <v>#REF!</v>
      </c>
    </row>
    <row r="25" spans="1:41" ht="28.5" x14ac:dyDescent="0.25">
      <c r="A25" s="128"/>
      <c r="B25" s="133">
        <v>45362</v>
      </c>
      <c r="C25" s="134">
        <f>SUMIFS('Transport-DB'!P26:P5871,'Transport-DB'!C26:C5871,"="&amp;'Daily Water'!B25)</f>
        <v>0</v>
      </c>
      <c r="D25" s="135">
        <f>COUNTIFS('Transport-DB'!P26:P5871,"="&amp;'Daily Water'!B25,'Transport-DB'!P26:P5871,"&gt;"&amp;0)</f>
        <v>0</v>
      </c>
      <c r="E25" s="133">
        <v>45391</v>
      </c>
      <c r="F25" s="110" t="e">
        <f>SUMIFS('Transport-DB'!S$6:S$3681,'Transport-DB'!F$6:F$5338,"="&amp;'Daily Water'!E25)</f>
        <v>#VALUE!</v>
      </c>
      <c r="G25" s="135" t="e">
        <f>COUNTIFS(#REF!,"="&amp;'Daily Water'!E25,#REF!,"&gt;"&amp;0)</f>
        <v>#REF!</v>
      </c>
      <c r="H25" s="133">
        <v>45422</v>
      </c>
      <c r="I25" s="110" t="e">
        <f>SUMIFS('Transport-DB'!V$6:V$3681,'Transport-DB'!I$6:I$5338,"="&amp;'Daily Water'!H25)</f>
        <v>#VALUE!</v>
      </c>
      <c r="J25" s="135" t="e">
        <f>COUNTIFS(#REF!,"="&amp;'Daily Water'!H25,#REF!,"&gt;"&amp;0)</f>
        <v>#REF!</v>
      </c>
      <c r="K25" s="136" t="e">
        <f>SUMIFS(#REF!,#REF!,"="&amp;'Daily Water'!H25)</f>
        <v>#REF!</v>
      </c>
      <c r="L25" s="133">
        <v>45453</v>
      </c>
      <c r="M25" s="134" t="e">
        <f>SUMIF(#REF!,L25,#REF!)</f>
        <v>#REF!</v>
      </c>
      <c r="N25" s="135" t="e">
        <f>COUNTIFS(#REF!,"="&amp;L25,#REF!,"&gt;"&amp;0)</f>
        <v>#REF!</v>
      </c>
      <c r="O25" s="133">
        <v>45484</v>
      </c>
      <c r="P25" s="134" t="e">
        <f>SUMIF(#REF!,O25,#REF!)</f>
        <v>#REF!</v>
      </c>
      <c r="Q25" s="135" t="e">
        <f>COUNTIFS(#REF!,"="&amp;O25,#REF!,"&gt;"&amp;0)</f>
        <v>#REF!</v>
      </c>
      <c r="R25" s="133">
        <v>45515</v>
      </c>
      <c r="S25" s="134" t="e">
        <f>SUMIF(#REF!,R25,#REF!)</f>
        <v>#REF!</v>
      </c>
      <c r="T25" s="135" t="e">
        <f>COUNTIFS(#REF!,"="&amp;R25,#REF!,"&gt;"&amp;0)</f>
        <v>#REF!</v>
      </c>
      <c r="U25" s="133">
        <v>45546</v>
      </c>
      <c r="V25" s="134" t="e">
        <f>SUMIFS(#REF!,#REF!,"="&amp;'Daily Water'!U25)</f>
        <v>#REF!</v>
      </c>
      <c r="W25" s="135" t="e">
        <f>COUNTIFS(#REF!,"="&amp;'Daily Water'!U25,#REF!,"&gt;"&amp;0)</f>
        <v>#REF!</v>
      </c>
      <c r="X25" s="133">
        <v>45577</v>
      </c>
      <c r="Y25" s="134" t="e">
        <f>SUMIF(#REF!,X25,#REF!)</f>
        <v>#REF!</v>
      </c>
      <c r="Z25" s="135" t="e">
        <f>COUNTIFS(#REF!,"="&amp;X25,#REF!,"&gt;"&amp;0)</f>
        <v>#REF!</v>
      </c>
      <c r="AA25" s="133">
        <v>45607</v>
      </c>
      <c r="AB25" s="134" t="e">
        <f>SUMIFS(#REF!,#REF!,"="&amp;'Daily Water'!AA25)</f>
        <v>#REF!</v>
      </c>
      <c r="AC25" s="135" t="e">
        <f>COUNTIFS(#REF!,"="&amp;'Daily Water'!AA25,#REF!,"&gt;"&amp;0)</f>
        <v>#REF!</v>
      </c>
      <c r="AD25" s="133">
        <v>45637</v>
      </c>
      <c r="AE25" s="134" t="e">
        <f>SUMIFS(#REF!,#REF!,"="&amp;'Daily Water'!AD25)</f>
        <v>#REF!</v>
      </c>
      <c r="AF25" s="135" t="e">
        <f>COUNTIFS(#REF!,"="&amp;'Daily Water'!AD25,#REF!,"&gt;"&amp;0)</f>
        <v>#REF!</v>
      </c>
      <c r="AG25" s="133">
        <v>45667</v>
      </c>
      <c r="AH25" s="134" t="e">
        <f>SUMIFS(#REF!,#REF!,"="&amp;'Daily Water'!AG25)</f>
        <v>#REF!</v>
      </c>
      <c r="AI25" s="135" t="e">
        <f>COUNTIFS(#REF!,"="&amp;'Daily Water'!AG25,#REF!,"&gt;"&amp;0)</f>
        <v>#REF!</v>
      </c>
      <c r="AJ25" s="133">
        <v>45697</v>
      </c>
      <c r="AK25" s="134" t="e">
        <f>SUMIFS(#REF!,#REF!,"="&amp;'Daily Water'!AJ25)</f>
        <v>#REF!</v>
      </c>
      <c r="AL25" s="135" t="e">
        <f>COUNTIFS(#REF!,"="&amp;'Daily Water'!AJ25,#REF!,"&gt;"&amp;0)</f>
        <v>#REF!</v>
      </c>
      <c r="AM25" s="133">
        <v>45727</v>
      </c>
      <c r="AN25" s="135" t="e">
        <f>SUMIFS(#REF!,#REF!,"="&amp;'Daily Water'!AM25)</f>
        <v>#REF!</v>
      </c>
      <c r="AO25" s="134" t="e">
        <f>COUNTIFS(#REF!,"="&amp;'Daily Water'!AM25,#REF!,"&gt;"&amp;0)</f>
        <v>#REF!</v>
      </c>
    </row>
    <row r="26" spans="1:41" ht="28.5" x14ac:dyDescent="0.25">
      <c r="A26" s="128"/>
      <c r="B26" s="133">
        <v>45363</v>
      </c>
      <c r="C26" s="134">
        <f>SUMIFS('Transport-DB'!P27:P5872,'Transport-DB'!C27:C5872,"="&amp;'Daily Water'!B26)</f>
        <v>0</v>
      </c>
      <c r="D26" s="135">
        <f>COUNTIFS('Transport-DB'!P27:P5872,"="&amp;'Daily Water'!B26,'Transport-DB'!P27:P5872,"&gt;"&amp;0)</f>
        <v>0</v>
      </c>
      <c r="E26" s="133">
        <v>45392</v>
      </c>
      <c r="F26" s="110" t="e">
        <f>SUMIFS('Transport-DB'!S$6:S$3681,'Transport-DB'!F$6:F$5338,"="&amp;'Daily Water'!E26)</f>
        <v>#VALUE!</v>
      </c>
      <c r="G26" s="135" t="e">
        <f>COUNTIFS(#REF!,"="&amp;'Daily Water'!E26,#REF!,"&gt;"&amp;0)</f>
        <v>#REF!</v>
      </c>
      <c r="H26" s="133">
        <v>45423</v>
      </c>
      <c r="I26" s="110" t="e">
        <f>SUMIFS('Transport-DB'!V$6:V$3681,'Transport-DB'!I$6:I$5338,"="&amp;'Daily Water'!H26)</f>
        <v>#VALUE!</v>
      </c>
      <c r="J26" s="135" t="e">
        <f>COUNTIFS(#REF!,"="&amp;'Daily Water'!H26,#REF!,"&gt;"&amp;0)</f>
        <v>#REF!</v>
      </c>
      <c r="K26" s="136" t="e">
        <f>SUMIFS(#REF!,#REF!,"="&amp;'Daily Water'!H26)</f>
        <v>#REF!</v>
      </c>
      <c r="L26" s="133">
        <v>45454</v>
      </c>
      <c r="M26" s="134" t="e">
        <f>SUMIF(#REF!,L26,#REF!)</f>
        <v>#REF!</v>
      </c>
      <c r="N26" s="135" t="e">
        <f>COUNTIFS(#REF!,"="&amp;L26,#REF!,"&gt;"&amp;0)</f>
        <v>#REF!</v>
      </c>
      <c r="O26" s="133">
        <v>45485</v>
      </c>
      <c r="P26" s="134" t="e">
        <f>SUMIF(#REF!,O26,#REF!)</f>
        <v>#REF!</v>
      </c>
      <c r="Q26" s="135" t="e">
        <f>COUNTIFS(#REF!,"="&amp;O26,#REF!,"&gt;"&amp;0)</f>
        <v>#REF!</v>
      </c>
      <c r="R26" s="133">
        <v>45516</v>
      </c>
      <c r="S26" s="134" t="e">
        <f>SUMIF(#REF!,R26,#REF!)</f>
        <v>#REF!</v>
      </c>
      <c r="T26" s="135" t="e">
        <f>COUNTIFS(#REF!,"="&amp;R26,#REF!,"&gt;"&amp;0)</f>
        <v>#REF!</v>
      </c>
      <c r="U26" s="133">
        <v>45547</v>
      </c>
      <c r="V26" s="134" t="e">
        <f>SUMIFS(#REF!,#REF!,"="&amp;'Daily Water'!U26)</f>
        <v>#REF!</v>
      </c>
      <c r="W26" s="135" t="e">
        <f>COUNTIFS(#REF!,"="&amp;'Daily Water'!U26,#REF!,"&gt;"&amp;0)</f>
        <v>#REF!</v>
      </c>
      <c r="X26" s="133">
        <v>45578</v>
      </c>
      <c r="Y26" s="134" t="e">
        <f>SUMIF(#REF!,X26,#REF!)</f>
        <v>#REF!</v>
      </c>
      <c r="Z26" s="135" t="e">
        <f>COUNTIFS(#REF!,"="&amp;X26,#REF!,"&gt;"&amp;0)</f>
        <v>#REF!</v>
      </c>
      <c r="AA26" s="133">
        <v>45608</v>
      </c>
      <c r="AB26" s="134" t="e">
        <f>SUMIFS(#REF!,#REF!,"="&amp;'Daily Water'!AA26)</f>
        <v>#REF!</v>
      </c>
      <c r="AC26" s="135" t="e">
        <f>COUNTIFS(#REF!,"="&amp;'Daily Water'!AA26,#REF!,"&gt;"&amp;0)</f>
        <v>#REF!</v>
      </c>
      <c r="AD26" s="133">
        <v>45638</v>
      </c>
      <c r="AE26" s="134" t="e">
        <f>SUMIFS(#REF!,#REF!,"="&amp;'Daily Water'!AD26)</f>
        <v>#REF!</v>
      </c>
      <c r="AF26" s="135" t="e">
        <f>COUNTIFS(#REF!,"="&amp;'Daily Water'!AD26,#REF!,"&gt;"&amp;0)</f>
        <v>#REF!</v>
      </c>
      <c r="AG26" s="133">
        <v>45668</v>
      </c>
      <c r="AH26" s="134" t="e">
        <f>SUMIFS(#REF!,#REF!,"="&amp;'Daily Water'!AG26)</f>
        <v>#REF!</v>
      </c>
      <c r="AI26" s="135" t="e">
        <f>COUNTIFS(#REF!,"="&amp;'Daily Water'!AG26,#REF!,"&gt;"&amp;0)</f>
        <v>#REF!</v>
      </c>
      <c r="AJ26" s="133">
        <v>45698</v>
      </c>
      <c r="AK26" s="134" t="e">
        <f>SUMIFS(#REF!,#REF!,"="&amp;'Daily Water'!AJ26)</f>
        <v>#REF!</v>
      </c>
      <c r="AL26" s="135" t="e">
        <f>COUNTIFS(#REF!,"="&amp;'Daily Water'!AJ26,#REF!,"&gt;"&amp;0)</f>
        <v>#REF!</v>
      </c>
      <c r="AM26" s="133">
        <v>45728</v>
      </c>
      <c r="AN26" s="135" t="e">
        <f>SUMIFS(#REF!,#REF!,"="&amp;'Daily Water'!AM26)</f>
        <v>#REF!</v>
      </c>
      <c r="AO26" s="134" t="e">
        <f>COUNTIFS(#REF!,"="&amp;'Daily Water'!AM26,#REF!,"&gt;"&amp;0)</f>
        <v>#REF!</v>
      </c>
    </row>
    <row r="27" spans="1:41" ht="28.5" x14ac:dyDescent="0.25">
      <c r="A27" s="128"/>
      <c r="B27" s="133">
        <v>45364</v>
      </c>
      <c r="C27" s="134">
        <f>SUMIFS('Transport-DB'!P28:P5873,'Transport-DB'!C28:C5873,"="&amp;'Daily Water'!B27)</f>
        <v>0</v>
      </c>
      <c r="D27" s="135">
        <f>COUNTIFS('Transport-DB'!P28:P5873,"="&amp;'Daily Water'!B27,'Transport-DB'!P28:P5873,"&gt;"&amp;0)</f>
        <v>0</v>
      </c>
      <c r="E27" s="133">
        <v>45393</v>
      </c>
      <c r="F27" s="110" t="e">
        <f>SUMIFS('Transport-DB'!S$6:S$3681,'Transport-DB'!F$6:F$5338,"="&amp;'Daily Water'!E27)</f>
        <v>#VALUE!</v>
      </c>
      <c r="G27" s="135" t="e">
        <f>COUNTIFS(#REF!,"="&amp;'Daily Water'!E27,#REF!,"&gt;"&amp;0)</f>
        <v>#REF!</v>
      </c>
      <c r="H27" s="133">
        <v>45424</v>
      </c>
      <c r="I27" s="110" t="e">
        <f>SUMIFS('Transport-DB'!V$6:V$3681,'Transport-DB'!I$6:I$5338,"="&amp;'Daily Water'!H27)</f>
        <v>#VALUE!</v>
      </c>
      <c r="J27" s="135" t="e">
        <f>COUNTIFS(#REF!,"="&amp;'Daily Water'!H27,#REF!,"&gt;"&amp;0)</f>
        <v>#REF!</v>
      </c>
      <c r="K27" s="136" t="e">
        <f>SUMIFS(#REF!,#REF!,"="&amp;'Daily Water'!H27)</f>
        <v>#REF!</v>
      </c>
      <c r="L27" s="133">
        <v>45455</v>
      </c>
      <c r="M27" s="134" t="e">
        <f>SUMIF(#REF!,L27,#REF!)</f>
        <v>#REF!</v>
      </c>
      <c r="N27" s="135" t="e">
        <f>COUNTIFS(#REF!,"="&amp;L27,#REF!,"&gt;"&amp;0)</f>
        <v>#REF!</v>
      </c>
      <c r="O27" s="133">
        <v>45486</v>
      </c>
      <c r="P27" s="134" t="e">
        <f>SUMIF(#REF!,O27,#REF!)</f>
        <v>#REF!</v>
      </c>
      <c r="Q27" s="135" t="e">
        <f>COUNTIFS(#REF!,"="&amp;O27,#REF!,"&gt;"&amp;0)</f>
        <v>#REF!</v>
      </c>
      <c r="R27" s="133">
        <v>45517</v>
      </c>
      <c r="S27" s="134" t="e">
        <f>SUMIF(#REF!,R27,#REF!)</f>
        <v>#REF!</v>
      </c>
      <c r="T27" s="135" t="e">
        <f>COUNTIFS(#REF!,"="&amp;R27,#REF!,"&gt;"&amp;0)</f>
        <v>#REF!</v>
      </c>
      <c r="U27" s="133">
        <v>45548</v>
      </c>
      <c r="V27" s="134" t="e">
        <f>SUMIFS(#REF!,#REF!,"="&amp;'Daily Water'!U27)</f>
        <v>#REF!</v>
      </c>
      <c r="W27" s="135" t="e">
        <f>COUNTIFS(#REF!,"="&amp;'Daily Water'!U27,#REF!,"&gt;"&amp;0)</f>
        <v>#REF!</v>
      </c>
      <c r="X27" s="133">
        <v>45579</v>
      </c>
      <c r="Y27" s="134" t="e">
        <f>SUMIF(#REF!,X27,#REF!)</f>
        <v>#REF!</v>
      </c>
      <c r="Z27" s="135" t="e">
        <f>COUNTIFS(#REF!,"="&amp;X27,#REF!,"&gt;"&amp;0)</f>
        <v>#REF!</v>
      </c>
      <c r="AA27" s="133">
        <v>45609</v>
      </c>
      <c r="AB27" s="134" t="e">
        <f>SUMIFS(#REF!,#REF!,"="&amp;'Daily Water'!AA27)</f>
        <v>#REF!</v>
      </c>
      <c r="AC27" s="135" t="e">
        <f>COUNTIFS(#REF!,"="&amp;'Daily Water'!AA27,#REF!,"&gt;"&amp;0)</f>
        <v>#REF!</v>
      </c>
      <c r="AD27" s="133">
        <v>45639</v>
      </c>
      <c r="AE27" s="134" t="e">
        <f>SUMIFS(#REF!,#REF!,"="&amp;'Daily Water'!AD27)</f>
        <v>#REF!</v>
      </c>
      <c r="AF27" s="135" t="e">
        <f>COUNTIFS(#REF!,"="&amp;'Daily Water'!AD27,#REF!,"&gt;"&amp;0)</f>
        <v>#REF!</v>
      </c>
      <c r="AG27" s="133">
        <v>45669</v>
      </c>
      <c r="AH27" s="134" t="e">
        <f>SUMIFS(#REF!,#REF!,"="&amp;'Daily Water'!AG27)</f>
        <v>#REF!</v>
      </c>
      <c r="AI27" s="135" t="e">
        <f>COUNTIFS(#REF!,"="&amp;'Daily Water'!AG27,#REF!,"&gt;"&amp;0)</f>
        <v>#REF!</v>
      </c>
      <c r="AJ27" s="133">
        <v>45699</v>
      </c>
      <c r="AK27" s="134" t="e">
        <f>SUMIFS(#REF!,#REF!,"="&amp;'Daily Water'!AJ27)</f>
        <v>#REF!</v>
      </c>
      <c r="AL27" s="135" t="e">
        <f>COUNTIFS(#REF!,"="&amp;'Daily Water'!AJ27,#REF!,"&gt;"&amp;0)</f>
        <v>#REF!</v>
      </c>
      <c r="AM27" s="133">
        <v>45729</v>
      </c>
      <c r="AN27" s="135" t="e">
        <f>SUMIFS(#REF!,#REF!,"="&amp;'Daily Water'!AM27)</f>
        <v>#REF!</v>
      </c>
      <c r="AO27" s="134" t="e">
        <f>COUNTIFS(#REF!,"="&amp;'Daily Water'!AM27,#REF!,"&gt;"&amp;0)</f>
        <v>#REF!</v>
      </c>
    </row>
    <row r="28" spans="1:41" ht="28.5" x14ac:dyDescent="0.25">
      <c r="A28" s="128"/>
      <c r="B28" s="133">
        <v>45365</v>
      </c>
      <c r="C28" s="134">
        <f>SUMIFS('Transport-DB'!P29:P5874,'Transport-DB'!C29:C5874,"="&amp;'Daily Water'!B28)</f>
        <v>0</v>
      </c>
      <c r="D28" s="135">
        <f>COUNTIFS('Transport-DB'!P29:P5874,"="&amp;'Daily Water'!B28,'Transport-DB'!P29:P5874,"&gt;"&amp;0)</f>
        <v>0</v>
      </c>
      <c r="E28" s="133">
        <v>45394</v>
      </c>
      <c r="F28" s="110" t="e">
        <f>SUMIFS('Transport-DB'!S$6:S$3681,'Transport-DB'!F$6:F$5338,"="&amp;'Daily Water'!E28)</f>
        <v>#VALUE!</v>
      </c>
      <c r="G28" s="135" t="e">
        <f>COUNTIFS(#REF!,"="&amp;'Daily Water'!E28,#REF!,"&gt;"&amp;0)</f>
        <v>#REF!</v>
      </c>
      <c r="H28" s="133">
        <v>45425</v>
      </c>
      <c r="I28" s="110" t="e">
        <f>SUMIFS('Transport-DB'!V$6:V$3681,'Transport-DB'!I$6:I$5338,"="&amp;'Daily Water'!H28)</f>
        <v>#VALUE!</v>
      </c>
      <c r="J28" s="135" t="e">
        <f>COUNTIFS(#REF!,"="&amp;'Daily Water'!H28,#REF!,"&gt;"&amp;0)</f>
        <v>#REF!</v>
      </c>
      <c r="K28" s="136" t="e">
        <f>SUMIFS(#REF!,#REF!,"="&amp;'Daily Water'!H28)</f>
        <v>#REF!</v>
      </c>
      <c r="L28" s="133">
        <v>45456</v>
      </c>
      <c r="M28" s="134" t="e">
        <f>SUMIF(#REF!,L28,#REF!)</f>
        <v>#REF!</v>
      </c>
      <c r="N28" s="135" t="e">
        <f>COUNTIFS(#REF!,"="&amp;L28,#REF!,"&gt;"&amp;0)</f>
        <v>#REF!</v>
      </c>
      <c r="O28" s="133">
        <v>45487</v>
      </c>
      <c r="P28" s="134" t="e">
        <f>SUMIF(#REF!,O28,#REF!)</f>
        <v>#REF!</v>
      </c>
      <c r="Q28" s="135" t="e">
        <f>COUNTIFS(#REF!,"="&amp;O28,#REF!,"&gt;"&amp;0)</f>
        <v>#REF!</v>
      </c>
      <c r="R28" s="133">
        <v>45518</v>
      </c>
      <c r="S28" s="134" t="e">
        <f>SUMIF(#REF!,R28,#REF!)</f>
        <v>#REF!</v>
      </c>
      <c r="T28" s="135" t="e">
        <f>COUNTIFS(#REF!,"="&amp;R28,#REF!,"&gt;"&amp;0)</f>
        <v>#REF!</v>
      </c>
      <c r="U28" s="133">
        <v>45549</v>
      </c>
      <c r="V28" s="134" t="e">
        <f>SUMIFS(#REF!,#REF!,"="&amp;'Daily Water'!U28)</f>
        <v>#REF!</v>
      </c>
      <c r="W28" s="135" t="e">
        <f>COUNTIFS(#REF!,"="&amp;'Daily Water'!U28,#REF!,"&gt;"&amp;0)</f>
        <v>#REF!</v>
      </c>
      <c r="X28" s="133">
        <v>45580</v>
      </c>
      <c r="Y28" s="134" t="e">
        <f>SUMIF(#REF!,X28,#REF!)</f>
        <v>#REF!</v>
      </c>
      <c r="Z28" s="135" t="e">
        <f>COUNTIFS(#REF!,"="&amp;X28,#REF!,"&gt;"&amp;0)</f>
        <v>#REF!</v>
      </c>
      <c r="AA28" s="133">
        <v>45610</v>
      </c>
      <c r="AB28" s="134" t="e">
        <f>SUMIFS(#REF!,#REF!,"="&amp;'Daily Water'!AA28)</f>
        <v>#REF!</v>
      </c>
      <c r="AC28" s="135" t="e">
        <f>COUNTIFS(#REF!,"="&amp;'Daily Water'!AA28,#REF!,"&gt;"&amp;0)</f>
        <v>#REF!</v>
      </c>
      <c r="AD28" s="133">
        <v>45640</v>
      </c>
      <c r="AE28" s="134" t="e">
        <f>SUMIFS(#REF!,#REF!,"="&amp;'Daily Water'!AD28)</f>
        <v>#REF!</v>
      </c>
      <c r="AF28" s="135" t="e">
        <f>COUNTIFS(#REF!,"="&amp;'Daily Water'!AD28,#REF!,"&gt;"&amp;0)</f>
        <v>#REF!</v>
      </c>
      <c r="AG28" s="133">
        <v>45670</v>
      </c>
      <c r="AH28" s="134" t="e">
        <f>SUMIFS(#REF!,#REF!,"="&amp;'Daily Water'!AG28)</f>
        <v>#REF!</v>
      </c>
      <c r="AI28" s="135" t="e">
        <f>COUNTIFS(#REF!,"="&amp;'Daily Water'!AG28,#REF!,"&gt;"&amp;0)</f>
        <v>#REF!</v>
      </c>
      <c r="AJ28" s="133">
        <v>45700</v>
      </c>
      <c r="AK28" s="134" t="e">
        <f>SUMIFS(#REF!,#REF!,"="&amp;'Daily Water'!AJ28)</f>
        <v>#REF!</v>
      </c>
      <c r="AL28" s="135" t="e">
        <f>COUNTIFS(#REF!,"="&amp;'Daily Water'!AJ28,#REF!,"&gt;"&amp;0)</f>
        <v>#REF!</v>
      </c>
      <c r="AM28" s="133">
        <v>45730</v>
      </c>
      <c r="AN28" s="135" t="e">
        <f>SUMIFS(#REF!,#REF!,"="&amp;'Daily Water'!AM28)</f>
        <v>#REF!</v>
      </c>
      <c r="AO28" s="134" t="e">
        <f>COUNTIFS(#REF!,"="&amp;'Daily Water'!AM28,#REF!,"&gt;"&amp;0)</f>
        <v>#REF!</v>
      </c>
    </row>
    <row r="29" spans="1:41" ht="28.5" x14ac:dyDescent="0.25">
      <c r="A29" s="128"/>
      <c r="B29" s="133">
        <v>45366</v>
      </c>
      <c r="C29" s="134">
        <f>SUMIFS('Transport-DB'!P30:P5875,'Transport-DB'!C30:C5875,"="&amp;'Daily Water'!B29)</f>
        <v>0</v>
      </c>
      <c r="D29" s="135">
        <f>COUNTIFS('Transport-DB'!P30:P5875,"="&amp;'Daily Water'!B29,'Transport-DB'!P30:P5875,"&gt;"&amp;0)</f>
        <v>0</v>
      </c>
      <c r="E29" s="133">
        <v>45395</v>
      </c>
      <c r="F29" s="110" t="e">
        <f>SUMIFS('Transport-DB'!S$6:S$3681,'Transport-DB'!F$6:F$5338,"="&amp;'Daily Water'!E29)</f>
        <v>#VALUE!</v>
      </c>
      <c r="G29" s="135" t="e">
        <f>COUNTIFS(#REF!,"="&amp;'Daily Water'!E29,#REF!,"&gt;"&amp;0)</f>
        <v>#REF!</v>
      </c>
      <c r="H29" s="133">
        <v>45426</v>
      </c>
      <c r="I29" s="110" t="e">
        <f>SUMIFS('Transport-DB'!V$6:V$3681,'Transport-DB'!I$6:I$5338,"="&amp;'Daily Water'!H29)</f>
        <v>#VALUE!</v>
      </c>
      <c r="J29" s="135" t="e">
        <f>COUNTIFS(#REF!,"="&amp;'Daily Water'!H29,#REF!,"&gt;"&amp;0)</f>
        <v>#REF!</v>
      </c>
      <c r="K29" s="136" t="e">
        <f>SUMIFS(#REF!,#REF!,"="&amp;'Daily Water'!H29)</f>
        <v>#REF!</v>
      </c>
      <c r="L29" s="133">
        <v>45457</v>
      </c>
      <c r="M29" s="134" t="e">
        <f>SUMIF(#REF!,L29,#REF!)</f>
        <v>#REF!</v>
      </c>
      <c r="N29" s="135" t="e">
        <f>COUNTIFS(#REF!,"="&amp;L29,#REF!,"&gt;"&amp;0)</f>
        <v>#REF!</v>
      </c>
      <c r="O29" s="133">
        <v>45488</v>
      </c>
      <c r="P29" s="134" t="e">
        <f>SUMIF(#REF!,O29,#REF!)</f>
        <v>#REF!</v>
      </c>
      <c r="Q29" s="135" t="e">
        <f>COUNTIFS(#REF!,"="&amp;O29,#REF!,"&gt;"&amp;0)</f>
        <v>#REF!</v>
      </c>
      <c r="R29" s="133">
        <v>45519</v>
      </c>
      <c r="S29" s="134" t="e">
        <f>SUMIF(#REF!,R29,#REF!)</f>
        <v>#REF!</v>
      </c>
      <c r="T29" s="135" t="e">
        <f>COUNTIFS(#REF!,"="&amp;R29,#REF!,"&gt;"&amp;0)</f>
        <v>#REF!</v>
      </c>
      <c r="U29" s="133">
        <v>45550</v>
      </c>
      <c r="V29" s="134" t="e">
        <f>SUMIFS(#REF!,#REF!,"="&amp;'Daily Water'!U29)</f>
        <v>#REF!</v>
      </c>
      <c r="W29" s="135" t="e">
        <f>COUNTIFS(#REF!,"="&amp;'Daily Water'!U29,#REF!,"&gt;"&amp;0)</f>
        <v>#REF!</v>
      </c>
      <c r="X29" s="133">
        <v>45581</v>
      </c>
      <c r="Y29" s="134" t="e">
        <f>SUMIF(#REF!,X29,#REF!)</f>
        <v>#REF!</v>
      </c>
      <c r="Z29" s="135" t="e">
        <f>COUNTIFS(#REF!,"="&amp;X29,#REF!,"&gt;"&amp;0)</f>
        <v>#REF!</v>
      </c>
      <c r="AA29" s="133">
        <v>45611</v>
      </c>
      <c r="AB29" s="134" t="e">
        <f>SUMIFS(#REF!,#REF!,"="&amp;'Daily Water'!AA29)</f>
        <v>#REF!</v>
      </c>
      <c r="AC29" s="135" t="e">
        <f>COUNTIFS(#REF!,"="&amp;'Daily Water'!AA29,#REF!,"&gt;"&amp;0)</f>
        <v>#REF!</v>
      </c>
      <c r="AD29" s="133">
        <v>45641</v>
      </c>
      <c r="AE29" s="134" t="e">
        <f>SUMIFS(#REF!,#REF!,"="&amp;'Daily Water'!AD29)</f>
        <v>#REF!</v>
      </c>
      <c r="AF29" s="135" t="e">
        <f>COUNTIFS(#REF!,"="&amp;'Daily Water'!AD29,#REF!,"&gt;"&amp;0)</f>
        <v>#REF!</v>
      </c>
      <c r="AG29" s="133">
        <v>45671</v>
      </c>
      <c r="AH29" s="134" t="e">
        <f>SUMIFS(#REF!,#REF!,"="&amp;'Daily Water'!AG29)</f>
        <v>#REF!</v>
      </c>
      <c r="AI29" s="135" t="e">
        <f>COUNTIFS(#REF!,"="&amp;'Daily Water'!AG29,#REF!,"&gt;"&amp;0)</f>
        <v>#REF!</v>
      </c>
      <c r="AJ29" s="133">
        <v>45701</v>
      </c>
      <c r="AK29" s="134" t="e">
        <f>SUMIFS(#REF!,#REF!,"="&amp;'Daily Water'!AJ29)</f>
        <v>#REF!</v>
      </c>
      <c r="AL29" s="135" t="e">
        <f>COUNTIFS(#REF!,"="&amp;'Daily Water'!AJ29,#REF!,"&gt;"&amp;0)</f>
        <v>#REF!</v>
      </c>
      <c r="AM29" s="133">
        <v>45731</v>
      </c>
      <c r="AN29" s="135" t="e">
        <f>SUMIFS(#REF!,#REF!,"="&amp;'Daily Water'!AM29)</f>
        <v>#REF!</v>
      </c>
      <c r="AO29" s="134" t="e">
        <f>COUNTIFS(#REF!,"="&amp;'Daily Water'!AM29,#REF!,"&gt;"&amp;0)</f>
        <v>#REF!</v>
      </c>
    </row>
    <row r="30" spans="1:41" ht="28.5" x14ac:dyDescent="0.25">
      <c r="A30" s="128"/>
      <c r="B30" s="133">
        <v>45367</v>
      </c>
      <c r="C30" s="134">
        <f>SUMIFS('Transport-DB'!P31:P5876,'Transport-DB'!C31:C5876,"="&amp;'Daily Water'!B30)</f>
        <v>0</v>
      </c>
      <c r="D30" s="135">
        <f>COUNTIFS('Transport-DB'!P31:P5876,"="&amp;'Daily Water'!B30,'Transport-DB'!P31:P5876,"&gt;"&amp;0)</f>
        <v>0</v>
      </c>
      <c r="E30" s="133">
        <v>45396</v>
      </c>
      <c r="F30" s="110" t="e">
        <f>SUMIFS('Transport-DB'!S$6:S$3681,'Transport-DB'!F$6:F$5338,"="&amp;'Daily Water'!E30)</f>
        <v>#VALUE!</v>
      </c>
      <c r="G30" s="135" t="e">
        <f>COUNTIFS(#REF!,"="&amp;'Daily Water'!E30,#REF!,"&gt;"&amp;0)</f>
        <v>#REF!</v>
      </c>
      <c r="H30" s="133">
        <v>45427</v>
      </c>
      <c r="I30" s="110" t="e">
        <f>SUMIFS('Transport-DB'!V$6:V$3681,'Transport-DB'!I$6:I$5338,"="&amp;'Daily Water'!H30)</f>
        <v>#VALUE!</v>
      </c>
      <c r="J30" s="135" t="e">
        <f>COUNTIFS(#REF!,"="&amp;'Daily Water'!H30,#REF!,"&gt;"&amp;0)</f>
        <v>#REF!</v>
      </c>
      <c r="K30" s="136" t="e">
        <f>SUMIFS(#REF!,#REF!,"="&amp;'Daily Water'!H30)</f>
        <v>#REF!</v>
      </c>
      <c r="L30" s="133">
        <v>45458</v>
      </c>
      <c r="M30" s="134" t="e">
        <f>SUMIF(#REF!,L30,#REF!)</f>
        <v>#REF!</v>
      </c>
      <c r="N30" s="135" t="e">
        <f>COUNTIFS(#REF!,"="&amp;L30,#REF!,"&gt;"&amp;0)</f>
        <v>#REF!</v>
      </c>
      <c r="O30" s="133">
        <v>45489</v>
      </c>
      <c r="P30" s="134" t="e">
        <f>SUMIF(#REF!,O30,#REF!)</f>
        <v>#REF!</v>
      </c>
      <c r="Q30" s="135" t="e">
        <f>COUNTIFS(#REF!,"="&amp;O30,#REF!,"&gt;"&amp;0)</f>
        <v>#REF!</v>
      </c>
      <c r="R30" s="133">
        <v>45520</v>
      </c>
      <c r="S30" s="134" t="e">
        <f>SUMIF(#REF!,R30,#REF!)</f>
        <v>#REF!</v>
      </c>
      <c r="T30" s="135" t="e">
        <f>COUNTIFS(#REF!,"="&amp;R30,#REF!,"&gt;"&amp;0)</f>
        <v>#REF!</v>
      </c>
      <c r="U30" s="133">
        <v>45551</v>
      </c>
      <c r="V30" s="134" t="e">
        <f>SUMIFS(#REF!,#REF!,"="&amp;'Daily Water'!U30)</f>
        <v>#REF!</v>
      </c>
      <c r="W30" s="135" t="e">
        <f>COUNTIFS(#REF!,"="&amp;'Daily Water'!U30,#REF!,"&gt;"&amp;0)</f>
        <v>#REF!</v>
      </c>
      <c r="X30" s="133">
        <v>45582</v>
      </c>
      <c r="Y30" s="134" t="e">
        <f>SUMIF(#REF!,X30,#REF!)</f>
        <v>#REF!</v>
      </c>
      <c r="Z30" s="135" t="e">
        <f>COUNTIFS(#REF!,"="&amp;X30,#REF!,"&gt;"&amp;0)</f>
        <v>#REF!</v>
      </c>
      <c r="AA30" s="133">
        <v>45612</v>
      </c>
      <c r="AB30" s="134" t="e">
        <f>SUMIFS(#REF!,#REF!,"="&amp;'Daily Water'!AA30)</f>
        <v>#REF!</v>
      </c>
      <c r="AC30" s="135" t="e">
        <f>COUNTIFS(#REF!,"="&amp;'Daily Water'!AA30,#REF!,"&gt;"&amp;0)</f>
        <v>#REF!</v>
      </c>
      <c r="AD30" s="133">
        <v>45642</v>
      </c>
      <c r="AE30" s="134" t="e">
        <f>SUMIFS(#REF!,#REF!,"="&amp;'Daily Water'!AD30)</f>
        <v>#REF!</v>
      </c>
      <c r="AF30" s="135" t="e">
        <f>COUNTIFS(#REF!,"="&amp;'Daily Water'!AD30,#REF!,"&gt;"&amp;0)</f>
        <v>#REF!</v>
      </c>
      <c r="AG30" s="133">
        <v>45672</v>
      </c>
      <c r="AH30" s="134" t="e">
        <f>SUMIFS(#REF!,#REF!,"="&amp;'Daily Water'!AG30)</f>
        <v>#REF!</v>
      </c>
      <c r="AI30" s="135" t="e">
        <f>COUNTIFS(#REF!,"="&amp;'Daily Water'!AG30,#REF!,"&gt;"&amp;0)</f>
        <v>#REF!</v>
      </c>
      <c r="AJ30" s="133">
        <v>45702</v>
      </c>
      <c r="AK30" s="134" t="e">
        <f>SUMIFS(#REF!,#REF!,"="&amp;'Daily Water'!AJ30)</f>
        <v>#REF!</v>
      </c>
      <c r="AL30" s="135" t="e">
        <f>COUNTIFS(#REF!,"="&amp;'Daily Water'!AJ30,#REF!,"&gt;"&amp;0)</f>
        <v>#REF!</v>
      </c>
      <c r="AM30" s="133">
        <v>45732</v>
      </c>
      <c r="AN30" s="135" t="e">
        <f>SUMIFS(#REF!,#REF!,"="&amp;'Daily Water'!AM30)</f>
        <v>#REF!</v>
      </c>
      <c r="AO30" s="134" t="e">
        <f>COUNTIFS(#REF!,"="&amp;'Daily Water'!AM30,#REF!,"&gt;"&amp;0)</f>
        <v>#REF!</v>
      </c>
    </row>
    <row r="31" spans="1:41" ht="28.5" x14ac:dyDescent="0.25">
      <c r="A31" s="128"/>
      <c r="B31" s="133">
        <v>45368</v>
      </c>
      <c r="C31" s="134">
        <f>SUMIFS('Transport-DB'!P32:P5877,'Transport-DB'!C32:C5877,"="&amp;'Daily Water'!B31)</f>
        <v>0</v>
      </c>
      <c r="D31" s="135">
        <f>COUNTIFS('Transport-DB'!P32:P5877,"="&amp;'Daily Water'!B31,'Transport-DB'!P32:P5877,"&gt;"&amp;0)</f>
        <v>0</v>
      </c>
      <c r="E31" s="133">
        <v>45397</v>
      </c>
      <c r="F31" s="110" t="e">
        <f>SUMIFS('Transport-DB'!S$6:S$3681,'Transport-DB'!F$6:F$5338,"="&amp;'Daily Water'!E31)</f>
        <v>#VALUE!</v>
      </c>
      <c r="G31" s="135" t="e">
        <f>COUNTIFS(#REF!,"="&amp;'Daily Water'!E31,#REF!,"&gt;"&amp;0)</f>
        <v>#REF!</v>
      </c>
      <c r="H31" s="133">
        <v>45428</v>
      </c>
      <c r="I31" s="110" t="e">
        <f>SUMIFS('Transport-DB'!V$6:V$3681,'Transport-DB'!I$6:I$5338,"="&amp;'Daily Water'!H31)</f>
        <v>#VALUE!</v>
      </c>
      <c r="J31" s="135" t="e">
        <f>COUNTIFS(#REF!,"="&amp;'Daily Water'!H31,#REF!,"&gt;"&amp;0)</f>
        <v>#REF!</v>
      </c>
      <c r="K31" s="136" t="e">
        <f>SUMIFS(#REF!,#REF!,"="&amp;'Daily Water'!H31)</f>
        <v>#REF!</v>
      </c>
      <c r="L31" s="133">
        <v>45459</v>
      </c>
      <c r="M31" s="134" t="e">
        <f>SUMIF(#REF!,L31,#REF!)</f>
        <v>#REF!</v>
      </c>
      <c r="N31" s="135" t="e">
        <f>COUNTIFS(#REF!,"="&amp;L31,#REF!,"&gt;"&amp;0)</f>
        <v>#REF!</v>
      </c>
      <c r="O31" s="133">
        <v>45490</v>
      </c>
      <c r="P31" s="134" t="e">
        <f>SUMIF(#REF!,O31,#REF!)</f>
        <v>#REF!</v>
      </c>
      <c r="Q31" s="135" t="e">
        <f>COUNTIFS(#REF!,"="&amp;O31,#REF!,"&gt;"&amp;0)</f>
        <v>#REF!</v>
      </c>
      <c r="R31" s="133">
        <v>45521</v>
      </c>
      <c r="S31" s="134" t="e">
        <f>SUMIF(#REF!,R31,#REF!)</f>
        <v>#REF!</v>
      </c>
      <c r="T31" s="135" t="e">
        <f>COUNTIFS(#REF!,"="&amp;R31,#REF!,"&gt;"&amp;0)</f>
        <v>#REF!</v>
      </c>
      <c r="U31" s="133">
        <v>45552</v>
      </c>
      <c r="V31" s="134" t="e">
        <f>SUMIFS(#REF!,#REF!,"="&amp;'Daily Water'!U31)</f>
        <v>#REF!</v>
      </c>
      <c r="W31" s="135" t="e">
        <f>COUNTIFS(#REF!,"="&amp;'Daily Water'!U31,#REF!,"&gt;"&amp;0)</f>
        <v>#REF!</v>
      </c>
      <c r="X31" s="133">
        <v>45583</v>
      </c>
      <c r="Y31" s="452" t="e">
        <f>SUMIF(#REF!,X31,#REF!)</f>
        <v>#REF!</v>
      </c>
      <c r="Z31" s="453" t="e">
        <f>COUNTIFS(#REF!,"="&amp;X31,#REF!,"&gt;"&amp;0)</f>
        <v>#REF!</v>
      </c>
      <c r="AA31" s="133">
        <v>45613</v>
      </c>
      <c r="AB31" s="134" t="e">
        <f>SUMIFS(#REF!,#REF!,"="&amp;'Daily Water'!AA31)</f>
        <v>#REF!</v>
      </c>
      <c r="AC31" s="135" t="e">
        <f>COUNTIFS(#REF!,"="&amp;'Daily Water'!AA31,#REF!,"&gt;"&amp;0)</f>
        <v>#REF!</v>
      </c>
      <c r="AD31" s="133">
        <v>45643</v>
      </c>
      <c r="AE31" s="134" t="e">
        <f>SUMIFS(#REF!,#REF!,"="&amp;'Daily Water'!AD31)</f>
        <v>#REF!</v>
      </c>
      <c r="AF31" s="135" t="e">
        <f>COUNTIFS(#REF!,"="&amp;'Daily Water'!AD31,#REF!,"&gt;"&amp;0)</f>
        <v>#REF!</v>
      </c>
      <c r="AG31" s="133">
        <v>45673</v>
      </c>
      <c r="AH31" s="134" t="e">
        <f>SUMIFS(#REF!,#REF!,"="&amp;'Daily Water'!AG31)</f>
        <v>#REF!</v>
      </c>
      <c r="AI31" s="135" t="e">
        <f>COUNTIFS(#REF!,"="&amp;'Daily Water'!AG31,#REF!,"&gt;"&amp;0)</f>
        <v>#REF!</v>
      </c>
      <c r="AJ31" s="133">
        <v>45703</v>
      </c>
      <c r="AK31" s="134" t="e">
        <f>SUMIFS(#REF!,#REF!,"="&amp;'Daily Water'!AJ31)</f>
        <v>#REF!</v>
      </c>
      <c r="AL31" s="135" t="e">
        <f>COUNTIFS(#REF!,"="&amp;'Daily Water'!AJ31,#REF!,"&gt;"&amp;0)</f>
        <v>#REF!</v>
      </c>
      <c r="AM31" s="133">
        <v>45733</v>
      </c>
      <c r="AN31" s="135" t="e">
        <f>SUMIFS(#REF!,#REF!,"="&amp;'Daily Water'!AM31)</f>
        <v>#REF!</v>
      </c>
      <c r="AO31" s="134" t="e">
        <f>COUNTIFS(#REF!,"="&amp;'Daily Water'!AM31,#REF!,"&gt;"&amp;0)</f>
        <v>#REF!</v>
      </c>
    </row>
    <row r="32" spans="1:41" ht="28.5" x14ac:dyDescent="0.25">
      <c r="A32" s="128"/>
      <c r="B32" s="133">
        <v>45369</v>
      </c>
      <c r="C32" s="134">
        <f>SUMIFS('Transport-DB'!P33:P5878,'Transport-DB'!C33:C5878,"="&amp;'Daily Water'!B32)</f>
        <v>0</v>
      </c>
      <c r="D32" s="135">
        <f>COUNTIFS('Transport-DB'!P33:P5878,"="&amp;'Daily Water'!B32,'Transport-DB'!P33:P5878,"&gt;"&amp;0)</f>
        <v>0</v>
      </c>
      <c r="E32" s="133">
        <v>45398</v>
      </c>
      <c r="F32" s="110" t="e">
        <f>SUMIFS('Transport-DB'!S$6:S$3681,'Transport-DB'!F$6:F$5338,"="&amp;'Daily Water'!E32)</f>
        <v>#VALUE!</v>
      </c>
      <c r="G32" s="135" t="e">
        <f>COUNTIFS(#REF!,"="&amp;'Daily Water'!E32,#REF!,"&gt;"&amp;0)</f>
        <v>#REF!</v>
      </c>
      <c r="H32" s="133">
        <v>45429</v>
      </c>
      <c r="I32" s="110" t="e">
        <f>SUMIFS('Transport-DB'!V$6:V$3681,'Transport-DB'!I$6:I$5338,"="&amp;'Daily Water'!H32)</f>
        <v>#VALUE!</v>
      </c>
      <c r="J32" s="135" t="e">
        <f>COUNTIFS(#REF!,"="&amp;'Daily Water'!H32,#REF!,"&gt;"&amp;0)</f>
        <v>#REF!</v>
      </c>
      <c r="K32" s="136" t="e">
        <f>SUMIFS(#REF!,#REF!,"="&amp;'Daily Water'!H32)</f>
        <v>#REF!</v>
      </c>
      <c r="L32" s="133">
        <v>45460</v>
      </c>
      <c r="M32" s="134" t="e">
        <f>SUMIF(#REF!,L32,#REF!)</f>
        <v>#REF!</v>
      </c>
      <c r="N32" s="135" t="e">
        <f>COUNTIFS(#REF!,"="&amp;L32,#REF!,"&gt;"&amp;0)</f>
        <v>#REF!</v>
      </c>
      <c r="O32" s="133">
        <v>45491</v>
      </c>
      <c r="P32" s="134" t="e">
        <f>SUMIF(#REF!,O32,#REF!)</f>
        <v>#REF!</v>
      </c>
      <c r="Q32" s="135" t="e">
        <f>COUNTIFS(#REF!,"="&amp;O32,#REF!,"&gt;"&amp;0)</f>
        <v>#REF!</v>
      </c>
      <c r="R32" s="133">
        <v>45522</v>
      </c>
      <c r="S32" s="134" t="e">
        <f>SUMIF(#REF!,R32,#REF!)</f>
        <v>#REF!</v>
      </c>
      <c r="T32" s="135" t="e">
        <f>COUNTIFS(#REF!,"="&amp;R32,#REF!,"&gt;"&amp;0)</f>
        <v>#REF!</v>
      </c>
      <c r="U32" s="133">
        <v>45553</v>
      </c>
      <c r="V32" s="134" t="e">
        <f>SUMIFS(#REF!,#REF!,"="&amp;'Daily Water'!U32)</f>
        <v>#REF!</v>
      </c>
      <c r="W32" s="135" t="e">
        <f>COUNTIFS(#REF!,"="&amp;'Daily Water'!U32,#REF!,"&gt;"&amp;0)</f>
        <v>#REF!</v>
      </c>
      <c r="X32" s="133">
        <v>45584</v>
      </c>
      <c r="Y32" s="134" t="e">
        <f>SUMIF(#REF!,X32,#REF!)</f>
        <v>#REF!</v>
      </c>
      <c r="Z32" s="135" t="e">
        <f>COUNTIFS(#REF!,"="&amp;X32,#REF!,"&gt;"&amp;0)</f>
        <v>#REF!</v>
      </c>
      <c r="AA32" s="133">
        <v>45614</v>
      </c>
      <c r="AB32" s="134" t="e">
        <f>SUMIFS(#REF!,#REF!,"="&amp;'Daily Water'!AA32)</f>
        <v>#REF!</v>
      </c>
      <c r="AC32" s="135" t="e">
        <f>COUNTIFS(#REF!,"="&amp;'Daily Water'!AA32,#REF!,"&gt;"&amp;0)</f>
        <v>#REF!</v>
      </c>
      <c r="AD32" s="133">
        <v>45644</v>
      </c>
      <c r="AE32" s="134" t="e">
        <f>SUMIFS(#REF!,#REF!,"="&amp;'Daily Water'!AD32)</f>
        <v>#REF!</v>
      </c>
      <c r="AF32" s="135" t="e">
        <f>COUNTIFS(#REF!,"="&amp;'Daily Water'!AD32,#REF!,"&gt;"&amp;0)</f>
        <v>#REF!</v>
      </c>
      <c r="AG32" s="133">
        <v>45674</v>
      </c>
      <c r="AH32" s="134" t="e">
        <f>SUMIFS(#REF!,#REF!,"="&amp;'Daily Water'!AG32)</f>
        <v>#REF!</v>
      </c>
      <c r="AI32" s="135" t="e">
        <f>COUNTIFS(#REF!,"="&amp;'Daily Water'!AG32,#REF!,"&gt;"&amp;0)</f>
        <v>#REF!</v>
      </c>
      <c r="AJ32" s="133">
        <v>45704</v>
      </c>
      <c r="AK32" s="134" t="e">
        <f>SUMIFS(#REF!,#REF!,"="&amp;'Daily Water'!AJ32)</f>
        <v>#REF!</v>
      </c>
      <c r="AL32" s="135" t="e">
        <f>COUNTIFS(#REF!,"="&amp;'Daily Water'!AJ32,#REF!,"&gt;"&amp;0)</f>
        <v>#REF!</v>
      </c>
      <c r="AM32" s="133">
        <v>45734</v>
      </c>
      <c r="AN32" s="135" t="e">
        <f>SUMIFS(#REF!,#REF!,"="&amp;'Daily Water'!AM32)</f>
        <v>#REF!</v>
      </c>
      <c r="AO32" s="134" t="e">
        <f>COUNTIFS(#REF!,"="&amp;'Daily Water'!AM32,#REF!,"&gt;"&amp;0)</f>
        <v>#REF!</v>
      </c>
    </row>
    <row r="33" spans="1:41" ht="28.5" x14ac:dyDescent="0.25">
      <c r="A33" s="128"/>
      <c r="B33" s="133">
        <v>45370</v>
      </c>
      <c r="C33" s="134">
        <f>SUMIFS('Transport-DB'!P34:P5879,'Transport-DB'!C34:C5879,"="&amp;'Daily Water'!B33)</f>
        <v>0</v>
      </c>
      <c r="D33" s="135">
        <f>COUNTIFS('Transport-DB'!P34:P5879,"="&amp;'Daily Water'!B33,'Transport-DB'!P34:P5879,"&gt;"&amp;0)</f>
        <v>0</v>
      </c>
      <c r="E33" s="133">
        <v>45399</v>
      </c>
      <c r="F33" s="110" t="e">
        <f>SUMIFS('Transport-DB'!S$6:S$3681,'Transport-DB'!F$6:F$5338,"="&amp;'Daily Water'!E33)</f>
        <v>#VALUE!</v>
      </c>
      <c r="G33" s="135" t="e">
        <f>COUNTIFS(#REF!,"="&amp;'Daily Water'!E33,#REF!,"&gt;"&amp;0)</f>
        <v>#REF!</v>
      </c>
      <c r="H33" s="133">
        <v>45430</v>
      </c>
      <c r="I33" s="110" t="e">
        <f>SUMIFS('Transport-DB'!V$6:V$3681,'Transport-DB'!I$6:I$5338,"="&amp;'Daily Water'!H33)</f>
        <v>#VALUE!</v>
      </c>
      <c r="J33" s="135" t="e">
        <f>COUNTIFS(#REF!,"="&amp;'Daily Water'!H33,#REF!,"&gt;"&amp;0)</f>
        <v>#REF!</v>
      </c>
      <c r="K33" s="136" t="e">
        <f>SUMIFS(#REF!,#REF!,"="&amp;'Daily Water'!H33)</f>
        <v>#REF!</v>
      </c>
      <c r="L33" s="133">
        <v>45461</v>
      </c>
      <c r="M33" s="134" t="e">
        <f>SUMIF(#REF!,L33,#REF!)</f>
        <v>#REF!</v>
      </c>
      <c r="N33" s="135" t="e">
        <f>COUNTIFS(#REF!,"="&amp;L33,#REF!,"&gt;"&amp;0)</f>
        <v>#REF!</v>
      </c>
      <c r="O33" s="133">
        <v>45492</v>
      </c>
      <c r="P33" s="134" t="e">
        <f>SUMIF(#REF!,O33,#REF!)</f>
        <v>#REF!</v>
      </c>
      <c r="Q33" s="135" t="e">
        <f>COUNTIFS(#REF!,"="&amp;O33,#REF!,"&gt;"&amp;0)</f>
        <v>#REF!</v>
      </c>
      <c r="R33" s="133">
        <v>45523</v>
      </c>
      <c r="S33" s="134" t="e">
        <f>SUMIF(#REF!,R33,#REF!)</f>
        <v>#REF!</v>
      </c>
      <c r="T33" s="135" t="e">
        <f>COUNTIFS(#REF!,"="&amp;R33,#REF!,"&gt;"&amp;0)</f>
        <v>#REF!</v>
      </c>
      <c r="U33" s="133">
        <v>45554</v>
      </c>
      <c r="V33" s="134" t="e">
        <f>SUMIFS(#REF!,#REF!,"="&amp;'Daily Water'!U33)</f>
        <v>#REF!</v>
      </c>
      <c r="W33" s="135" t="e">
        <f>COUNTIFS(#REF!,"="&amp;'Daily Water'!U33,#REF!,"&gt;"&amp;0)</f>
        <v>#REF!</v>
      </c>
      <c r="X33" s="133">
        <v>45585</v>
      </c>
      <c r="Y33" s="134" t="e">
        <f>SUMIF(#REF!,X33,#REF!)</f>
        <v>#REF!</v>
      </c>
      <c r="Z33" s="135" t="e">
        <f>COUNTIFS(#REF!,"="&amp;X33,#REF!,"&gt;"&amp;0)</f>
        <v>#REF!</v>
      </c>
      <c r="AA33" s="133">
        <v>45615</v>
      </c>
      <c r="AB33" s="134" t="e">
        <f>SUMIFS(#REF!,#REF!,"="&amp;'Daily Water'!AA33)</f>
        <v>#REF!</v>
      </c>
      <c r="AC33" s="135" t="e">
        <f>COUNTIFS(#REF!,"="&amp;'Daily Water'!AA33,#REF!,"&gt;"&amp;0)</f>
        <v>#REF!</v>
      </c>
      <c r="AD33" s="133">
        <v>45645</v>
      </c>
      <c r="AE33" s="134" t="e">
        <f>SUMIFS(#REF!,#REF!,"="&amp;'Daily Water'!AD33)</f>
        <v>#REF!</v>
      </c>
      <c r="AF33" s="135" t="e">
        <f>COUNTIFS(#REF!,"="&amp;'Daily Water'!AD33,#REF!,"&gt;"&amp;0)</f>
        <v>#REF!</v>
      </c>
      <c r="AG33" s="133">
        <v>45675</v>
      </c>
      <c r="AH33" s="134" t="e">
        <f>SUMIFS(#REF!,#REF!,"="&amp;'Daily Water'!AG33)</f>
        <v>#REF!</v>
      </c>
      <c r="AI33" s="135" t="e">
        <f>COUNTIFS(#REF!,"="&amp;'Daily Water'!AG33,#REF!,"&gt;"&amp;0)</f>
        <v>#REF!</v>
      </c>
      <c r="AJ33" s="133">
        <v>45705</v>
      </c>
      <c r="AK33" s="134" t="e">
        <f>SUMIFS(#REF!,#REF!,"="&amp;'Daily Water'!AJ33)</f>
        <v>#REF!</v>
      </c>
      <c r="AL33" s="135" t="e">
        <f>COUNTIFS(#REF!,"="&amp;'Daily Water'!AJ33,#REF!,"&gt;"&amp;0)</f>
        <v>#REF!</v>
      </c>
      <c r="AM33" s="133">
        <v>45735</v>
      </c>
      <c r="AN33" s="135" t="e">
        <f>SUMIFS(#REF!,#REF!,"="&amp;'Daily Water'!AM33)</f>
        <v>#REF!</v>
      </c>
      <c r="AO33" s="134" t="e">
        <f>COUNTIFS(#REF!,"="&amp;'Daily Water'!AM33,#REF!,"&gt;"&amp;0)</f>
        <v>#REF!</v>
      </c>
    </row>
    <row r="34" spans="1:41" ht="28.5" x14ac:dyDescent="0.25">
      <c r="A34" s="128"/>
      <c r="B34" s="137"/>
      <c r="C34" s="138"/>
      <c r="D34" s="139"/>
      <c r="E34" s="133">
        <v>45400</v>
      </c>
      <c r="F34" s="110" t="e">
        <f>SUMIFS('Transport-DB'!S$6:S$3681,'Transport-DB'!F$6:F$5338,"="&amp;'Daily Water'!E34)</f>
        <v>#VALUE!</v>
      </c>
      <c r="G34" s="139" t="e">
        <f>COUNTIFS(#REF!,"="&amp;'Daily Water'!E34,#REF!,"&gt;"&amp;0)</f>
        <v>#REF!</v>
      </c>
      <c r="H34" s="133">
        <v>45431</v>
      </c>
      <c r="I34" s="110" t="e">
        <f>SUMIFS('Transport-DB'!V$6:V$3681,'Transport-DB'!I$6:I$5338,"="&amp;'Daily Water'!H34)</f>
        <v>#VALUE!</v>
      </c>
      <c r="J34" s="139" t="e">
        <f>COUNTIFS(#REF!,"="&amp;'Daily Water'!H34,#REF!,"&gt;"&amp;0)</f>
        <v>#REF!</v>
      </c>
      <c r="K34" s="140" t="e">
        <f>SUMIFS(#REF!,#REF!,"="&amp;'Daily Water'!H34)</f>
        <v>#REF!</v>
      </c>
      <c r="L34" s="133">
        <v>45462</v>
      </c>
      <c r="M34" s="134" t="e">
        <f>SUMIF(#REF!,L34,#REF!)</f>
        <v>#REF!</v>
      </c>
      <c r="N34" s="135" t="e">
        <f>COUNTIFS(#REF!,"="&amp;L34,#REF!,"&gt;"&amp;0)</f>
        <v>#REF!</v>
      </c>
      <c r="O34" s="133">
        <v>45493</v>
      </c>
      <c r="P34" s="134" t="e">
        <f>SUMIF(#REF!,O34,#REF!)</f>
        <v>#REF!</v>
      </c>
      <c r="Q34" s="135" t="e">
        <f>COUNTIFS(#REF!,"="&amp;O34,#REF!,"&gt;"&amp;0)</f>
        <v>#REF!</v>
      </c>
      <c r="R34" s="133">
        <v>45524</v>
      </c>
      <c r="S34" s="134" t="e">
        <f>SUMIF(#REF!,R34,#REF!)</f>
        <v>#REF!</v>
      </c>
      <c r="T34" s="135" t="e">
        <f>COUNTIFS(#REF!,"="&amp;R34,#REF!,"&gt;"&amp;0)</f>
        <v>#REF!</v>
      </c>
      <c r="U34" s="133">
        <v>45555</v>
      </c>
      <c r="V34" s="134" t="e">
        <f>SUMIFS(#REF!,#REF!,"="&amp;'Daily Water'!U34)</f>
        <v>#REF!</v>
      </c>
      <c r="W34" s="135" t="e">
        <f>COUNTIFS(#REF!,"="&amp;'Daily Water'!U34,#REF!,"&gt;"&amp;0)</f>
        <v>#REF!</v>
      </c>
      <c r="X34" s="133">
        <v>45586</v>
      </c>
      <c r="Y34" s="134" t="e">
        <f>SUMIF(#REF!,X34,#REF!)</f>
        <v>#REF!</v>
      </c>
      <c r="Z34" s="135" t="e">
        <f>COUNTIFS(#REF!,"="&amp;X34,#REF!,"&gt;"&amp;0)</f>
        <v>#REF!</v>
      </c>
      <c r="AA34" s="133">
        <v>45616</v>
      </c>
      <c r="AB34" s="134" t="e">
        <f>SUMIFS(#REF!,#REF!,"="&amp;'Daily Water'!AA34)</f>
        <v>#REF!</v>
      </c>
      <c r="AC34" s="135" t="e">
        <f>COUNTIFS(#REF!,"="&amp;'Daily Water'!AA34,#REF!,"&gt;"&amp;0)</f>
        <v>#REF!</v>
      </c>
      <c r="AD34" s="133">
        <v>45646</v>
      </c>
      <c r="AE34" s="134" t="e">
        <f>SUMIFS(#REF!,#REF!,"="&amp;'Daily Water'!AD34)</f>
        <v>#REF!</v>
      </c>
      <c r="AF34" s="135" t="e">
        <f>COUNTIFS(#REF!,"="&amp;'Daily Water'!AD34,#REF!,"&gt;"&amp;0)</f>
        <v>#REF!</v>
      </c>
      <c r="AG34" s="133">
        <v>45676</v>
      </c>
      <c r="AH34" s="134" t="e">
        <f>SUMIFS(#REF!,#REF!,"="&amp;'Daily Water'!AG34)</f>
        <v>#REF!</v>
      </c>
      <c r="AI34" s="135" t="e">
        <f>COUNTIFS(#REF!,"="&amp;'Daily Water'!AG34,#REF!,"&gt;"&amp;0)</f>
        <v>#REF!</v>
      </c>
      <c r="AJ34" s="133">
        <v>45706</v>
      </c>
      <c r="AK34" s="134" t="e">
        <f>SUMIFS(#REF!,#REF!,"="&amp;'Daily Water'!AJ34)</f>
        <v>#REF!</v>
      </c>
      <c r="AL34" s="135" t="e">
        <f>COUNTIFS(#REF!,"="&amp;'Daily Water'!AJ34,#REF!,"&gt;"&amp;0)</f>
        <v>#REF!</v>
      </c>
      <c r="AM34" s="133">
        <v>45736</v>
      </c>
      <c r="AN34" s="135" t="e">
        <f>SUMIFS(#REF!,#REF!,"="&amp;'Daily Water'!AM34)</f>
        <v>#REF!</v>
      </c>
      <c r="AO34" s="134" t="e">
        <f>COUNTIFS(#REF!,"="&amp;'Daily Water'!AM34,#REF!,"&gt;"&amp;0)</f>
        <v>#REF!</v>
      </c>
    </row>
    <row r="35" spans="1:41" ht="29.25" thickBot="1" x14ac:dyDescent="0.3">
      <c r="A35" s="128"/>
      <c r="B35" s="141"/>
      <c r="C35" s="142"/>
      <c r="D35" s="143"/>
      <c r="E35" s="133">
        <v>45401</v>
      </c>
      <c r="F35" s="110" t="e">
        <f>SUMIFS('Transport-DB'!S$6:S$3681,'Transport-DB'!F$6:F$5338,"="&amp;'Daily Water'!E35)</f>
        <v>#VALUE!</v>
      </c>
      <c r="G35" s="143" t="e">
        <f>COUNTIFS(#REF!,"="&amp;'Daily Water'!E35,#REF!,"&gt;"&amp;0)</f>
        <v>#REF!</v>
      </c>
      <c r="H35" s="133">
        <v>45432</v>
      </c>
      <c r="I35" s="110" t="e">
        <f>SUMIFS('Transport-DB'!V$6:V$3681,'Transport-DB'!I$6:I$5338,"="&amp;'Daily Water'!H35)</f>
        <v>#VALUE!</v>
      </c>
      <c r="J35" s="143" t="e">
        <f>COUNTIFS(#REF!,"="&amp;'Daily Water'!H35,#REF!,"&gt;"&amp;0)</f>
        <v>#REF!</v>
      </c>
      <c r="K35" s="144" t="e">
        <f>SUMIFS(#REF!,#REF!,"="&amp;'Daily Water'!H35)</f>
        <v>#REF!</v>
      </c>
      <c r="L35" s="133">
        <v>45463</v>
      </c>
      <c r="M35" s="134" t="e">
        <f>SUMIF(#REF!,L35,#REF!)</f>
        <v>#REF!</v>
      </c>
      <c r="N35" s="135" t="e">
        <f>COUNTIFS(#REF!,"="&amp;L35,#REF!,"&gt;"&amp;0)</f>
        <v>#REF!</v>
      </c>
      <c r="O35" s="133">
        <v>45494</v>
      </c>
      <c r="P35" s="134" t="e">
        <f>SUMIF(#REF!,O35,#REF!)</f>
        <v>#REF!</v>
      </c>
      <c r="Q35" s="135" t="e">
        <f>COUNTIFS(#REF!,"="&amp;O35,#REF!,"&gt;"&amp;0)</f>
        <v>#REF!</v>
      </c>
      <c r="R35" s="133">
        <v>45525</v>
      </c>
      <c r="S35" s="134" t="e">
        <f>SUMIF(#REF!,R35,#REF!)</f>
        <v>#REF!</v>
      </c>
      <c r="T35" s="135" t="e">
        <f>COUNTIFS(#REF!,"="&amp;R35,#REF!,"&gt;"&amp;0)</f>
        <v>#REF!</v>
      </c>
      <c r="U35" s="133">
        <v>45556</v>
      </c>
      <c r="V35" s="134" t="e">
        <f>SUMIFS(#REF!,#REF!,"="&amp;'Daily Water'!U35)</f>
        <v>#REF!</v>
      </c>
      <c r="W35" s="135" t="e">
        <f>COUNTIFS(#REF!,"="&amp;'Daily Water'!U35,#REF!,"&gt;"&amp;0)</f>
        <v>#REF!</v>
      </c>
      <c r="X35" s="133"/>
      <c r="Y35" s="134" t="e">
        <f>SUMIF(#REF!,X35,#REF!)</f>
        <v>#REF!</v>
      </c>
      <c r="Z35" s="135" t="e">
        <f>COUNTIFS(#REF!,"="&amp;X35,#REF!,"&gt;"&amp;0)</f>
        <v>#REF!</v>
      </c>
      <c r="AA35" s="133"/>
      <c r="AB35" s="134"/>
      <c r="AC35" s="135"/>
      <c r="AD35" s="133"/>
      <c r="AE35" s="134"/>
      <c r="AF35" s="135"/>
      <c r="AG35" s="133"/>
      <c r="AH35" s="134"/>
      <c r="AI35" s="135"/>
      <c r="AJ35" s="133"/>
      <c r="AK35" s="134"/>
      <c r="AL35" s="135"/>
      <c r="AM35" s="133"/>
      <c r="AN35" s="135"/>
      <c r="AO35" s="134"/>
    </row>
    <row r="36" spans="1:41" ht="34.5" thickTop="1" x14ac:dyDescent="0.25">
      <c r="A36" s="145"/>
      <c r="B36" s="146" t="s">
        <v>200</v>
      </c>
      <c r="C36" s="147">
        <f>SUM(C5:C35)</f>
        <v>0</v>
      </c>
      <c r="D36" s="147">
        <f>SUM(D5:D35)</f>
        <v>0</v>
      </c>
      <c r="E36" s="146" t="s">
        <v>200</v>
      </c>
      <c r="F36" s="147" t="e">
        <f>SUM(F5:F35)</f>
        <v>#VALUE!</v>
      </c>
      <c r="G36" s="147" t="e">
        <f>SUM(G5:G35)</f>
        <v>#REF!</v>
      </c>
      <c r="H36" s="146" t="s">
        <v>200</v>
      </c>
      <c r="I36" s="147" t="e">
        <f>SUM(I5:I35)</f>
        <v>#VALUE!</v>
      </c>
      <c r="J36" s="147" t="e">
        <f>SUM(J5:J35)</f>
        <v>#REF!</v>
      </c>
      <c r="K36" s="148" t="e">
        <f>SUM(K5:K35)</f>
        <v>#REF!</v>
      </c>
      <c r="L36" s="146" t="s">
        <v>200</v>
      </c>
      <c r="M36" s="147" t="e">
        <f>SUM(M5:M35)</f>
        <v>#REF!</v>
      </c>
      <c r="N36" s="147" t="e">
        <f>SUM(N5:N35)</f>
        <v>#REF!</v>
      </c>
      <c r="O36" s="146" t="s">
        <v>4</v>
      </c>
      <c r="P36" s="147" t="e">
        <f>SUM(P5:P35)</f>
        <v>#REF!</v>
      </c>
      <c r="Q36" s="147" t="e">
        <f>SUM(Q5:Q35)</f>
        <v>#REF!</v>
      </c>
      <c r="R36" s="146" t="s">
        <v>4</v>
      </c>
      <c r="S36" s="147" t="e">
        <f>SUM(S5:S35)</f>
        <v>#REF!</v>
      </c>
      <c r="T36" s="147" t="e">
        <f>SUM(T5:T35)</f>
        <v>#REF!</v>
      </c>
      <c r="U36" s="146" t="s">
        <v>4</v>
      </c>
      <c r="V36" s="147" t="e">
        <f t="shared" ref="V36:AO36" si="0">SUM(V5:V35)</f>
        <v>#REF!</v>
      </c>
      <c r="W36" s="147" t="e">
        <f t="shared" si="0"/>
        <v>#REF!</v>
      </c>
      <c r="X36" s="146" t="s">
        <v>4</v>
      </c>
      <c r="Y36" s="147" t="e">
        <f t="shared" si="0"/>
        <v>#REF!</v>
      </c>
      <c r="Z36" s="147" t="e">
        <f t="shared" si="0"/>
        <v>#REF!</v>
      </c>
      <c r="AA36" s="146" t="s">
        <v>4</v>
      </c>
      <c r="AB36" s="147" t="e">
        <f t="shared" si="0"/>
        <v>#REF!</v>
      </c>
      <c r="AC36" s="147" t="e">
        <f t="shared" si="0"/>
        <v>#REF!</v>
      </c>
      <c r="AD36" s="146" t="s">
        <v>4</v>
      </c>
      <c r="AE36" s="147" t="e">
        <f t="shared" si="0"/>
        <v>#REF!</v>
      </c>
      <c r="AF36" s="147" t="e">
        <f t="shared" si="0"/>
        <v>#REF!</v>
      </c>
      <c r="AG36" s="146" t="s">
        <v>4</v>
      </c>
      <c r="AH36" s="147" t="e">
        <f t="shared" si="0"/>
        <v>#REF!</v>
      </c>
      <c r="AI36" s="147" t="e">
        <f t="shared" si="0"/>
        <v>#REF!</v>
      </c>
      <c r="AJ36" s="146" t="s">
        <v>4</v>
      </c>
      <c r="AK36" s="147" t="e">
        <f t="shared" si="0"/>
        <v>#REF!</v>
      </c>
      <c r="AL36" s="147" t="e">
        <f t="shared" si="0"/>
        <v>#REF!</v>
      </c>
      <c r="AM36" s="146" t="s">
        <v>4</v>
      </c>
      <c r="AN36" s="210" t="e">
        <f t="shared" si="0"/>
        <v>#REF!</v>
      </c>
      <c r="AO36" s="150" t="e">
        <f t="shared" si="0"/>
        <v>#REF!</v>
      </c>
    </row>
    <row r="37" spans="1:41" ht="34.5" thickBot="1" x14ac:dyDescent="0.3">
      <c r="A37" s="145"/>
      <c r="B37" s="158" t="s">
        <v>207</v>
      </c>
      <c r="C37" s="627" t="str">
        <f>IF(C36=0,"",ROUND(C36/COUNTIF(C5:C35,"&gt;"&amp;0),0))</f>
        <v/>
      </c>
      <c r="D37" s="627"/>
      <c r="E37" s="158" t="s">
        <v>207</v>
      </c>
      <c r="F37" s="627" t="e">
        <f>IF(F36=0,"",ROUND(F36/COUNTIF(F5:F35,"&gt;"&amp;0),0))</f>
        <v>#VALUE!</v>
      </c>
      <c r="G37" s="627"/>
      <c r="H37" s="158" t="s">
        <v>207</v>
      </c>
      <c r="I37" s="627" t="e">
        <f>IF(I36=0,"",ROUND(I36/COUNTIF(I5:I35,"&gt;"&amp;0),0))</f>
        <v>#VALUE!</v>
      </c>
      <c r="J37" s="627"/>
      <c r="K37" s="628"/>
      <c r="L37" s="159" t="s">
        <v>207</v>
      </c>
      <c r="M37" s="627" t="e">
        <f>IF(M36=0,"",ROUND(M36/COUNTIF(M5:M35,"&gt;"&amp;0),0))</f>
        <v>#REF!</v>
      </c>
      <c r="N37" s="627"/>
      <c r="O37" s="159" t="s">
        <v>207</v>
      </c>
      <c r="P37" s="627" t="e">
        <f>IF(P36=0,"",ROUND(P36/COUNTIF(P5:P35,"&gt;"&amp;0),0))</f>
        <v>#REF!</v>
      </c>
      <c r="Q37" s="627"/>
      <c r="R37" s="159" t="s">
        <v>207</v>
      </c>
      <c r="S37" s="627" t="e">
        <f>IF(S36=0,"",ROUND(S36/COUNTIF(S5:S35,"&gt;"&amp;0),0))</f>
        <v>#REF!</v>
      </c>
      <c r="T37" s="627"/>
      <c r="U37" s="159" t="s">
        <v>207</v>
      </c>
      <c r="V37" s="627" t="e">
        <f>IF(V36=0,"",ROUND(V36/COUNTIF(V5:V35,"&gt;"&amp;0),0))</f>
        <v>#REF!</v>
      </c>
      <c r="W37" s="627"/>
      <c r="X37" s="159" t="s">
        <v>207</v>
      </c>
      <c r="Y37" s="627" t="e">
        <f>IF(Y36=0,"",ROUND(Y36/COUNTIF(Y5:Y35,"&gt;"&amp;0),0))</f>
        <v>#REF!</v>
      </c>
      <c r="Z37" s="627"/>
      <c r="AA37" s="159" t="s">
        <v>207</v>
      </c>
      <c r="AB37" s="627" t="e">
        <f>IF(AB36=0,"",ROUND(AB36/COUNTIF(AB5:AB35,"&gt;"&amp;0),0))</f>
        <v>#REF!</v>
      </c>
      <c r="AC37" s="627"/>
      <c r="AD37" s="159" t="s">
        <v>207</v>
      </c>
      <c r="AE37" s="627" t="e">
        <f>IF(AE36=0,"",ROUND(AE36/COUNTIF(AE5:AE35,"&gt;"&amp;0),0))</f>
        <v>#REF!</v>
      </c>
      <c r="AF37" s="627"/>
      <c r="AG37" s="159" t="s">
        <v>207</v>
      </c>
      <c r="AH37" s="627" t="e">
        <f>IF(AH36=0,"",ROUND(AH36/COUNTIF(AH5:AH35,"&gt;"&amp;0),0))</f>
        <v>#REF!</v>
      </c>
      <c r="AI37" s="627"/>
      <c r="AJ37" s="159" t="s">
        <v>207</v>
      </c>
      <c r="AK37" s="627" t="e">
        <f>IF(AK36=0,"",ROUND(AK36/COUNTIF(AK5:AK35,"&gt;"&amp;0),0))</f>
        <v>#REF!</v>
      </c>
      <c r="AL37" s="627"/>
      <c r="AM37" s="159" t="s">
        <v>207</v>
      </c>
      <c r="AN37" s="627" t="e">
        <f>IF(AN36=0,"",ROUND(AN36/COUNTIF(AN5:AN35,"&gt;"&amp;0),0))</f>
        <v>#REF!</v>
      </c>
      <c r="AO37" s="627"/>
    </row>
    <row r="39" spans="1:41" x14ac:dyDescent="0.25">
      <c r="F39" s="160"/>
      <c r="G39" s="160"/>
      <c r="I39" s="160"/>
      <c r="J39" s="160"/>
      <c r="M39" s="160"/>
      <c r="N39" s="160"/>
    </row>
    <row r="40" spans="1:41" ht="30" x14ac:dyDescent="0.25">
      <c r="C40" s="161" t="e">
        <f>C36/D36</f>
        <v>#DIV/0!</v>
      </c>
      <c r="F40" s="161" t="e">
        <f>F36/G36</f>
        <v>#VALUE!</v>
      </c>
      <c r="G40" s="161"/>
      <c r="I40" s="161" t="e">
        <f>I36/J36</f>
        <v>#VALUE!</v>
      </c>
      <c r="M40" s="161" t="e">
        <f>M36/N36</f>
        <v>#REF!</v>
      </c>
      <c r="X40" s="2"/>
    </row>
    <row r="41" spans="1:41" x14ac:dyDescent="0.25">
      <c r="F41" s="162"/>
      <c r="G41" s="162"/>
      <c r="H41" s="162"/>
      <c r="I41" s="162"/>
      <c r="J41" s="162"/>
      <c r="K41" s="162"/>
      <c r="L41" s="162"/>
      <c r="M41" s="162"/>
      <c r="Q41" s="160" t="e">
        <f>#REF!</f>
        <v>#REF!</v>
      </c>
      <c r="X41" s="2"/>
    </row>
    <row r="43" spans="1:41" ht="30.75" x14ac:dyDescent="0.25">
      <c r="F43" s="160"/>
      <c r="G43" s="160"/>
      <c r="H43" s="160"/>
      <c r="I43" s="160"/>
      <c r="J43" s="163" t="e">
        <f>#REF!-M36</f>
        <v>#REF!</v>
      </c>
      <c r="K43" s="160"/>
      <c r="L43" s="160"/>
      <c r="M43" s="160"/>
      <c r="N43" s="160"/>
    </row>
    <row r="45" spans="1:41" x14ac:dyDescent="0.25">
      <c r="F45" s="160"/>
      <c r="G45" s="160"/>
    </row>
  </sheetData>
  <mergeCells count="39">
    <mergeCell ref="AH37:AI37"/>
    <mergeCell ref="AD3:AF3"/>
    <mergeCell ref="AG3:AI3"/>
    <mergeCell ref="AJ3:AL3"/>
    <mergeCell ref="AM3:AO3"/>
    <mergeCell ref="AK37:AL37"/>
    <mergeCell ref="AN37:AO37"/>
    <mergeCell ref="C37:D37"/>
    <mergeCell ref="F37:G37"/>
    <mergeCell ref="I37:K37"/>
    <mergeCell ref="M37:N37"/>
    <mergeCell ref="P37:Q37"/>
    <mergeCell ref="S37:T37"/>
    <mergeCell ref="V37:W37"/>
    <mergeCell ref="Y37:Z37"/>
    <mergeCell ref="AB37:AC37"/>
    <mergeCell ref="AE37:AF37"/>
    <mergeCell ref="AM2:AO2"/>
    <mergeCell ref="B3:D3"/>
    <mergeCell ref="E3:G3"/>
    <mergeCell ref="H3:K3"/>
    <mergeCell ref="L3:N3"/>
    <mergeCell ref="O3:Q3"/>
    <mergeCell ref="R3:T3"/>
    <mergeCell ref="U3:W3"/>
    <mergeCell ref="X3:Z3"/>
    <mergeCell ref="AA3:AC3"/>
    <mergeCell ref="U2:W2"/>
    <mergeCell ref="X2:Z2"/>
    <mergeCell ref="AA2:AC2"/>
    <mergeCell ref="AD2:AF2"/>
    <mergeCell ref="AG2:AI2"/>
    <mergeCell ref="AJ2:AL2"/>
    <mergeCell ref="R2:T2"/>
    <mergeCell ref="B2:D2"/>
    <mergeCell ref="E2:G2"/>
    <mergeCell ref="H2:K2"/>
    <mergeCell ref="L2:N2"/>
    <mergeCell ref="O2:Q2"/>
  </mergeCells>
  <conditionalFormatting sqref="L5:L35 N5:N35">
    <cfRule type="expression" dxfId="34" priority="20">
      <formula>ROUNDDOWN(NOW(),0)-1=$L5</formula>
    </cfRule>
  </conditionalFormatting>
  <conditionalFormatting sqref="O5:O35">
    <cfRule type="expression" dxfId="33" priority="19">
      <formula>ROUNDDOWN(NOW(),0)-1=$O5</formula>
    </cfRule>
  </conditionalFormatting>
  <conditionalFormatting sqref="O20">
    <cfRule type="expression" dxfId="32" priority="10">
      <formula>ROUNDDOWN(NOW(),0)-1=$L20</formula>
    </cfRule>
  </conditionalFormatting>
  <conditionalFormatting sqref="Q5:Q35">
    <cfRule type="expression" dxfId="31" priority="9">
      <formula>ROUNDDOWN(NOW(),0)-1=$L5</formula>
    </cfRule>
  </conditionalFormatting>
  <conditionalFormatting sqref="R5:R35">
    <cfRule type="expression" dxfId="30" priority="18">
      <formula>ROUNDDOWN(NOW(),0)-1=$R5</formula>
    </cfRule>
  </conditionalFormatting>
  <conditionalFormatting sqref="T5:T35">
    <cfRule type="expression" dxfId="29" priority="8">
      <formula>ROUNDDOWN(NOW(),0)-1=$L5</formula>
    </cfRule>
  </conditionalFormatting>
  <conditionalFormatting sqref="U5 U6:W35">
    <cfRule type="expression" dxfId="28" priority="17">
      <formula>ROUNDDOWN(NOW(),0)-1=$U5</formula>
    </cfRule>
  </conditionalFormatting>
  <conditionalFormatting sqref="W5">
    <cfRule type="expression" dxfId="27" priority="2">
      <formula>ROUNDDOWN(NOW(),0)-1=$L5</formula>
    </cfRule>
  </conditionalFormatting>
  <conditionalFormatting sqref="X5:Z35">
    <cfRule type="expression" dxfId="26" priority="16">
      <formula>ROUNDDOWN(NOW(),0)-1=$X5</formula>
    </cfRule>
  </conditionalFormatting>
  <conditionalFormatting sqref="Z5:Z35">
    <cfRule type="expression" dxfId="25" priority="1">
      <formula>ROUNDDOWN(NOW(),0)-1=$L5</formula>
    </cfRule>
  </conditionalFormatting>
  <conditionalFormatting sqref="AA5:AC35">
    <cfRule type="expression" dxfId="24" priority="15">
      <formula>ROUNDDOWN(NOW(),0)-1=$AA5</formula>
    </cfRule>
  </conditionalFormatting>
  <conditionalFormatting sqref="AD5:AF35">
    <cfRule type="expression" dxfId="23" priority="14">
      <formula>ROUNDDOWN(NOW(),0)-1=$AD5</formula>
    </cfRule>
  </conditionalFormatting>
  <conditionalFormatting sqref="AG5:AI35">
    <cfRule type="expression" dxfId="22" priority="13">
      <formula>ROUNDDOWN(NOW(),0)-1=$AG5</formula>
    </cfRule>
  </conditionalFormatting>
  <conditionalFormatting sqref="AJ5:AL35">
    <cfRule type="expression" dxfId="21" priority="12">
      <formula>ROUNDDOWN(NOW(),0)-1=$AJ5</formula>
    </cfRule>
  </conditionalFormatting>
  <conditionalFormatting sqref="AM5:AO35">
    <cfRule type="expression" dxfId="20" priority="11">
      <formula>ROUNDDOWN(NOW(),0)-1=$AM5</formula>
    </cfRule>
  </conditionalFormatting>
  <printOptions horizontalCentered="1"/>
  <pageMargins left="0.39370078740157499" right="0.39370078740157499" top="0.39370078740157499" bottom="0.39370078740157499" header="0.31496062992126" footer="0.31496062992126"/>
  <pageSetup paperSize="9" scale="7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1252-C4E8-4FF2-93DA-D229072F68F0}">
  <sheetPr codeName="Sheet16"/>
  <dimension ref="A1:K16"/>
  <sheetViews>
    <sheetView rightToLeft="1" view="pageBreakPreview" topLeftCell="A7" zoomScale="145" zoomScaleNormal="100" zoomScaleSheetLayoutView="145" workbookViewId="0">
      <selection activeCell="B21" sqref="B21"/>
    </sheetView>
  </sheetViews>
  <sheetFormatPr defaultColWidth="9.140625" defaultRowHeight="19.5" x14ac:dyDescent="0.25"/>
  <cols>
    <col min="1" max="1" width="18.42578125" style="229" customWidth="1"/>
    <col min="2" max="2" width="87.42578125" style="97" customWidth="1"/>
    <col min="3" max="16384" width="9.140625" style="12"/>
  </cols>
  <sheetData>
    <row r="1" spans="1:11" ht="26.25" customHeight="1" x14ac:dyDescent="0.25">
      <c r="A1" s="230" t="s">
        <v>287</v>
      </c>
      <c r="B1" s="228" t="s">
        <v>288</v>
      </c>
    </row>
    <row r="2" spans="1:11" x14ac:dyDescent="0.25">
      <c r="A2" s="231">
        <v>45479</v>
      </c>
      <c r="B2" s="97" t="s">
        <v>289</v>
      </c>
    </row>
    <row r="3" spans="1:11" x14ac:dyDescent="0.25">
      <c r="A3" s="231">
        <v>45512</v>
      </c>
      <c r="B3" s="97" t="s">
        <v>428</v>
      </c>
    </row>
    <row r="4" spans="1:11" x14ac:dyDescent="0.25">
      <c r="A4" s="231">
        <v>45516</v>
      </c>
      <c r="B4" s="97" t="s">
        <v>427</v>
      </c>
    </row>
    <row r="5" spans="1:11" x14ac:dyDescent="0.25">
      <c r="A5" s="231">
        <v>45512</v>
      </c>
      <c r="B5" s="97" t="s">
        <v>446</v>
      </c>
    </row>
    <row r="6" spans="1:11" x14ac:dyDescent="0.25">
      <c r="A6" s="231">
        <v>45515</v>
      </c>
      <c r="B6" s="97" t="s">
        <v>445</v>
      </c>
      <c r="F6" s="92"/>
    </row>
    <row r="7" spans="1:11" x14ac:dyDescent="0.25">
      <c r="A7" s="231">
        <v>45521</v>
      </c>
      <c r="B7" s="97" t="s">
        <v>473</v>
      </c>
    </row>
    <row r="8" spans="1:11" x14ac:dyDescent="0.25">
      <c r="A8" s="231">
        <v>45521</v>
      </c>
      <c r="B8" s="97" t="s">
        <v>472</v>
      </c>
    </row>
    <row r="9" spans="1:11" x14ac:dyDescent="0.25">
      <c r="A9" s="231">
        <v>45522</v>
      </c>
      <c r="B9" s="97" t="s">
        <v>472</v>
      </c>
    </row>
    <row r="10" spans="1:11" x14ac:dyDescent="0.25">
      <c r="A10" s="231">
        <v>45554</v>
      </c>
      <c r="B10" s="97" t="s">
        <v>493</v>
      </c>
    </row>
    <row r="11" spans="1:11" x14ac:dyDescent="0.25">
      <c r="A11" s="231">
        <v>45557</v>
      </c>
      <c r="B11" s="97" t="s">
        <v>502</v>
      </c>
    </row>
    <row r="12" spans="1:11" x14ac:dyDescent="0.25">
      <c r="A12" s="231">
        <v>45558</v>
      </c>
      <c r="B12" s="97" t="s">
        <v>503</v>
      </c>
    </row>
    <row r="13" spans="1:11" ht="26.25" x14ac:dyDescent="0.25">
      <c r="A13" s="231">
        <v>45570</v>
      </c>
      <c r="B13" s="97" t="s">
        <v>520</v>
      </c>
      <c r="C13" s="596" t="s">
        <v>278</v>
      </c>
      <c r="D13" s="591"/>
      <c r="E13" s="591"/>
      <c r="F13" s="596" t="s">
        <v>372</v>
      </c>
      <c r="G13" s="591"/>
      <c r="H13" s="591"/>
      <c r="I13" s="596" t="s">
        <v>373</v>
      </c>
      <c r="J13" s="591"/>
      <c r="K13" s="591"/>
    </row>
    <row r="14" spans="1:11" ht="26.25" x14ac:dyDescent="0.25">
      <c r="A14" s="231">
        <v>45570</v>
      </c>
      <c r="B14" s="97" t="s">
        <v>520</v>
      </c>
      <c r="C14" s="596" t="s">
        <v>521</v>
      </c>
      <c r="D14" s="591"/>
      <c r="E14" s="591"/>
      <c r="F14" s="596" t="s">
        <v>522</v>
      </c>
      <c r="G14" s="591"/>
      <c r="H14" s="591"/>
      <c r="I14" s="596" t="s">
        <v>523</v>
      </c>
      <c r="J14" s="591"/>
      <c r="K14" s="591"/>
    </row>
    <row r="15" spans="1:11" x14ac:dyDescent="0.25">
      <c r="A15" s="231">
        <f ca="1">TODAY()</f>
        <v>45616</v>
      </c>
    </row>
    <row r="16" spans="1:11" x14ac:dyDescent="0.25">
      <c r="A16" s="231">
        <f ca="1">TODAY()</f>
        <v>45616</v>
      </c>
    </row>
  </sheetData>
  <mergeCells count="6">
    <mergeCell ref="C13:E13"/>
    <mergeCell ref="F13:H13"/>
    <mergeCell ref="I13:K13"/>
    <mergeCell ref="C14:E14"/>
    <mergeCell ref="F14:H14"/>
    <mergeCell ref="I14:K14"/>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914D-807A-44C2-879C-574D0F17F95A}">
  <sheetPr codeName="Sheet12"/>
  <dimension ref="C5:M83"/>
  <sheetViews>
    <sheetView rightToLeft="1" view="pageBreakPreview" topLeftCell="A76" zoomScale="85" zoomScaleNormal="100" zoomScaleSheetLayoutView="85" workbookViewId="0">
      <selection activeCell="C6" sqref="C6:G83"/>
    </sheetView>
  </sheetViews>
  <sheetFormatPr defaultColWidth="9.140625" defaultRowHeight="19.5" x14ac:dyDescent="0.55000000000000004"/>
  <cols>
    <col min="1" max="2" width="9.140625" style="226"/>
    <col min="3" max="3" width="26.28515625" style="226" bestFit="1" customWidth="1"/>
    <col min="4" max="4" width="18.28515625" style="226" customWidth="1"/>
    <col min="5" max="5" width="25" style="226" bestFit="1" customWidth="1"/>
    <col min="6" max="6" width="11.85546875" style="226" bestFit="1" customWidth="1"/>
    <col min="7" max="7" width="13.28515625" style="226" customWidth="1"/>
    <col min="8" max="16384" width="9.140625" style="226"/>
  </cols>
  <sheetData>
    <row r="5" spans="3:13" x14ac:dyDescent="0.55000000000000004">
      <c r="C5" s="97" t="s">
        <v>126</v>
      </c>
      <c r="D5" s="97" t="s">
        <v>326</v>
      </c>
      <c r="E5" s="97" t="s">
        <v>327</v>
      </c>
      <c r="F5" s="4" t="s">
        <v>211</v>
      </c>
      <c r="G5" s="4" t="s">
        <v>77</v>
      </c>
      <c r="I5" s="97" t="s">
        <v>126</v>
      </c>
      <c r="J5" s="97" t="s">
        <v>326</v>
      </c>
      <c r="K5" s="97" t="s">
        <v>327</v>
      </c>
      <c r="L5" s="4" t="s">
        <v>211</v>
      </c>
      <c r="M5" s="4" t="s">
        <v>77</v>
      </c>
    </row>
    <row r="6" spans="3:13" x14ac:dyDescent="0.55000000000000004">
      <c r="C6" s="253" t="s">
        <v>84</v>
      </c>
      <c r="D6" s="254" t="s">
        <v>85</v>
      </c>
      <c r="E6" s="254" t="s">
        <v>86</v>
      </c>
      <c r="F6" s="2" t="s">
        <v>130</v>
      </c>
      <c r="G6" s="2" t="s">
        <v>130</v>
      </c>
      <c r="I6" s="253" t="s">
        <v>84</v>
      </c>
      <c r="J6" s="254" t="s">
        <v>85</v>
      </c>
      <c r="K6" s="254" t="s">
        <v>86</v>
      </c>
      <c r="L6" s="2" t="s">
        <v>130</v>
      </c>
      <c r="M6" s="2" t="s">
        <v>130</v>
      </c>
    </row>
    <row r="7" spans="3:13" x14ac:dyDescent="0.55000000000000004">
      <c r="C7" s="96" t="s">
        <v>88</v>
      </c>
      <c r="D7" s="97" t="s">
        <v>89</v>
      </c>
      <c r="E7" s="97" t="str">
        <f>F7&amp;"-"&amp;G7</f>
        <v>شرکتی-یگانه</v>
      </c>
      <c r="F7" s="2" t="s">
        <v>1</v>
      </c>
      <c r="G7" s="97" t="s">
        <v>90</v>
      </c>
      <c r="I7" s="96" t="s">
        <v>88</v>
      </c>
      <c r="J7" s="97" t="s">
        <v>89</v>
      </c>
      <c r="K7" s="97" t="str">
        <f t="shared" ref="K7:K22" si="0">L7&amp;"-"&amp;M7</f>
        <v>شرکتی-یگانه</v>
      </c>
      <c r="L7" s="2" t="s">
        <v>1</v>
      </c>
      <c r="M7" s="97" t="s">
        <v>90</v>
      </c>
    </row>
    <row r="8" spans="3:13" x14ac:dyDescent="0.55000000000000004">
      <c r="C8" s="96" t="s">
        <v>91</v>
      </c>
      <c r="D8" s="97" t="s">
        <v>92</v>
      </c>
      <c r="E8" s="97" t="str">
        <f t="shared" ref="E8:E22" si="1">F8&amp;"-"&amp;G8</f>
        <v>شرکتی-یحیی زاده</v>
      </c>
      <c r="F8" s="2" t="s">
        <v>1</v>
      </c>
      <c r="G8" s="97" t="s">
        <v>95</v>
      </c>
      <c r="I8" s="96" t="s">
        <v>91</v>
      </c>
      <c r="J8" s="97" t="s">
        <v>92</v>
      </c>
      <c r="K8" s="97" t="str">
        <f t="shared" si="0"/>
        <v>شرکتی-یحیی زاده</v>
      </c>
      <c r="L8" s="2" t="s">
        <v>1</v>
      </c>
      <c r="M8" s="97" t="s">
        <v>95</v>
      </c>
    </row>
    <row r="9" spans="3:13" x14ac:dyDescent="0.55000000000000004">
      <c r="C9" s="96" t="s">
        <v>94</v>
      </c>
      <c r="D9" s="97" t="s">
        <v>92</v>
      </c>
      <c r="E9" s="97" t="str">
        <f t="shared" si="1"/>
        <v>شرکتی-نوروز غلامی</v>
      </c>
      <c r="F9" s="2" t="s">
        <v>1</v>
      </c>
      <c r="G9" s="97" t="s">
        <v>305</v>
      </c>
      <c r="I9" s="96" t="s">
        <v>94</v>
      </c>
      <c r="J9" s="97" t="s">
        <v>92</v>
      </c>
      <c r="K9" s="97" t="str">
        <f t="shared" si="0"/>
        <v>شرکتی-نوروز غلامی</v>
      </c>
      <c r="L9" s="2" t="s">
        <v>1</v>
      </c>
      <c r="M9" s="97" t="s">
        <v>305</v>
      </c>
    </row>
    <row r="10" spans="3:13" x14ac:dyDescent="0.55000000000000004">
      <c r="C10" s="96" t="s">
        <v>116</v>
      </c>
      <c r="D10" s="97" t="s">
        <v>92</v>
      </c>
      <c r="E10" s="97" t="str">
        <f t="shared" si="1"/>
        <v>شرکتی-علیرضا اقلیمی</v>
      </c>
      <c r="F10" s="2" t="s">
        <v>1</v>
      </c>
      <c r="G10" s="97" t="s">
        <v>306</v>
      </c>
      <c r="I10" s="96" t="s">
        <v>116</v>
      </c>
      <c r="J10" s="97" t="s">
        <v>92</v>
      </c>
      <c r="K10" s="97" t="str">
        <f t="shared" si="0"/>
        <v>شرکتی-علیرضا اقلیمی</v>
      </c>
      <c r="L10" s="2" t="s">
        <v>1</v>
      </c>
      <c r="M10" s="97" t="s">
        <v>306</v>
      </c>
    </row>
    <row r="11" spans="3:13" x14ac:dyDescent="0.55000000000000004">
      <c r="C11" s="96" t="s">
        <v>128</v>
      </c>
      <c r="D11" s="97" t="s">
        <v>97</v>
      </c>
      <c r="E11" s="97" t="str">
        <f t="shared" si="1"/>
        <v>شرکتی-بارانی</v>
      </c>
      <c r="F11" s="2" t="s">
        <v>1</v>
      </c>
      <c r="G11" s="97" t="s">
        <v>307</v>
      </c>
      <c r="I11" s="96" t="s">
        <v>128</v>
      </c>
      <c r="J11" s="97" t="s">
        <v>97</v>
      </c>
      <c r="K11" s="97" t="str">
        <f t="shared" si="0"/>
        <v>شرکتی-بارانی</v>
      </c>
      <c r="L11" s="2" t="s">
        <v>1</v>
      </c>
      <c r="M11" s="97" t="s">
        <v>307</v>
      </c>
    </row>
    <row r="12" spans="3:13" x14ac:dyDescent="0.55000000000000004">
      <c r="C12" s="96" t="s">
        <v>96</v>
      </c>
      <c r="D12" s="97" t="s">
        <v>97</v>
      </c>
      <c r="E12" s="97" t="str">
        <f t="shared" si="1"/>
        <v>شرکتی-میامی</v>
      </c>
      <c r="F12" s="2" t="s">
        <v>1</v>
      </c>
      <c r="G12" s="97" t="s">
        <v>308</v>
      </c>
      <c r="I12" s="96" t="s">
        <v>96</v>
      </c>
      <c r="J12" s="97" t="s">
        <v>97</v>
      </c>
      <c r="K12" s="97" t="str">
        <f t="shared" si="0"/>
        <v>شرکتی-میامی</v>
      </c>
      <c r="L12" s="2" t="s">
        <v>1</v>
      </c>
      <c r="M12" s="97" t="s">
        <v>308</v>
      </c>
    </row>
    <row r="13" spans="3:13" x14ac:dyDescent="0.55000000000000004">
      <c r="C13" s="96" t="s">
        <v>113</v>
      </c>
      <c r="D13" s="97" t="s">
        <v>114</v>
      </c>
      <c r="E13" s="97" t="str">
        <f t="shared" si="1"/>
        <v>شرکتی-برات زاده- از تاریخ 1 تیرماه</v>
      </c>
      <c r="F13" s="2" t="s">
        <v>1</v>
      </c>
      <c r="G13" s="97" t="s">
        <v>309</v>
      </c>
      <c r="I13" s="96" t="s">
        <v>113</v>
      </c>
      <c r="J13" s="97" t="s">
        <v>114</v>
      </c>
      <c r="K13" s="97" t="str">
        <f t="shared" si="0"/>
        <v>شرکتی-برات زاده- از تاریخ 1 تیرماه</v>
      </c>
      <c r="L13" s="2" t="s">
        <v>1</v>
      </c>
      <c r="M13" s="97" t="s">
        <v>309</v>
      </c>
    </row>
    <row r="14" spans="3:13" x14ac:dyDescent="0.55000000000000004">
      <c r="C14" s="96" t="s">
        <v>118</v>
      </c>
      <c r="D14" s="97" t="s">
        <v>107</v>
      </c>
      <c r="E14" s="97" t="str">
        <f t="shared" si="1"/>
        <v>شرکتی-جمالی</v>
      </c>
      <c r="F14" s="2" t="s">
        <v>1</v>
      </c>
      <c r="G14" s="97" t="s">
        <v>310</v>
      </c>
      <c r="I14" s="96" t="s">
        <v>118</v>
      </c>
      <c r="J14" s="97" t="s">
        <v>107</v>
      </c>
      <c r="K14" s="97" t="str">
        <f t="shared" si="0"/>
        <v>شرکتی-جمالی</v>
      </c>
      <c r="L14" s="2" t="s">
        <v>1</v>
      </c>
      <c r="M14" s="97" t="s">
        <v>310</v>
      </c>
    </row>
    <row r="15" spans="3:13" x14ac:dyDescent="0.55000000000000004">
      <c r="C15" s="96" t="s">
        <v>106</v>
      </c>
      <c r="D15" s="97" t="s">
        <v>107</v>
      </c>
      <c r="E15" s="97" t="str">
        <f t="shared" si="1"/>
        <v>شرکتی-دیانتی</v>
      </c>
      <c r="F15" s="2" t="s">
        <v>1</v>
      </c>
      <c r="G15" s="97" t="s">
        <v>108</v>
      </c>
      <c r="I15" s="96" t="s">
        <v>106</v>
      </c>
      <c r="J15" s="97" t="s">
        <v>107</v>
      </c>
      <c r="K15" s="97" t="str">
        <f t="shared" si="0"/>
        <v>شرکتی-دیانتی</v>
      </c>
      <c r="L15" s="2" t="s">
        <v>1</v>
      </c>
      <c r="M15" s="97" t="s">
        <v>108</v>
      </c>
    </row>
    <row r="16" spans="3:13" x14ac:dyDescent="0.55000000000000004">
      <c r="C16" s="96" t="s">
        <v>109</v>
      </c>
      <c r="D16" s="97" t="s">
        <v>107</v>
      </c>
      <c r="E16" s="97" t="str">
        <f t="shared" si="1"/>
        <v>شرکتی-شیری</v>
      </c>
      <c r="F16" s="2" t="s">
        <v>1</v>
      </c>
      <c r="G16" s="97" t="s">
        <v>110</v>
      </c>
      <c r="I16" s="96" t="s">
        <v>109</v>
      </c>
      <c r="J16" s="97" t="s">
        <v>107</v>
      </c>
      <c r="K16" s="97" t="str">
        <f t="shared" si="0"/>
        <v>شرکتی-شیری</v>
      </c>
      <c r="L16" s="2" t="s">
        <v>1</v>
      </c>
      <c r="M16" s="97" t="s">
        <v>110</v>
      </c>
    </row>
    <row r="17" spans="3:13" x14ac:dyDescent="0.55000000000000004">
      <c r="C17" s="96" t="s">
        <v>119</v>
      </c>
      <c r="D17" s="97" t="s">
        <v>131</v>
      </c>
      <c r="E17" s="97" t="str">
        <f t="shared" si="1"/>
        <v>شرکتی-شاکری</v>
      </c>
      <c r="F17" s="2" t="s">
        <v>1</v>
      </c>
      <c r="G17" s="97" t="s">
        <v>311</v>
      </c>
      <c r="I17" s="96" t="s">
        <v>119</v>
      </c>
      <c r="J17" s="97" t="s">
        <v>131</v>
      </c>
      <c r="K17" s="97" t="str">
        <f t="shared" si="0"/>
        <v>شرکتی-شاکری</v>
      </c>
      <c r="L17" s="2" t="s">
        <v>1</v>
      </c>
      <c r="M17" s="97" t="s">
        <v>311</v>
      </c>
    </row>
    <row r="18" spans="3:13" x14ac:dyDescent="0.55000000000000004">
      <c r="C18" s="96" t="s">
        <v>121</v>
      </c>
      <c r="D18" s="97" t="s">
        <v>122</v>
      </c>
      <c r="E18" s="97" t="str">
        <f t="shared" si="1"/>
        <v>شرکتی-زراعتی</v>
      </c>
      <c r="F18" s="2" t="s">
        <v>1</v>
      </c>
      <c r="G18" s="97" t="s">
        <v>312</v>
      </c>
      <c r="I18" s="96" t="s">
        <v>121</v>
      </c>
      <c r="J18" s="97" t="s">
        <v>122</v>
      </c>
      <c r="K18" s="97" t="str">
        <f t="shared" si="0"/>
        <v>شرکتی-زراعتی</v>
      </c>
      <c r="L18" s="2" t="s">
        <v>1</v>
      </c>
      <c r="M18" s="97" t="s">
        <v>312</v>
      </c>
    </row>
    <row r="19" spans="3:13" x14ac:dyDescent="0.55000000000000004">
      <c r="C19" s="96" t="s">
        <v>125</v>
      </c>
      <c r="D19" s="97" t="s">
        <v>99</v>
      </c>
      <c r="E19" s="97" t="str">
        <f t="shared" si="1"/>
        <v>شرکتی-رجب زاده</v>
      </c>
      <c r="F19" s="2" t="s">
        <v>1</v>
      </c>
      <c r="G19" s="97" t="s">
        <v>132</v>
      </c>
      <c r="I19" s="96" t="s">
        <v>125</v>
      </c>
      <c r="J19" s="97" t="s">
        <v>99</v>
      </c>
      <c r="K19" s="97" t="str">
        <f t="shared" si="0"/>
        <v>شرکتی-رجب زاده</v>
      </c>
      <c r="L19" s="2" t="s">
        <v>1</v>
      </c>
      <c r="M19" s="97" t="s">
        <v>132</v>
      </c>
    </row>
    <row r="20" spans="3:13" x14ac:dyDescent="0.55000000000000004">
      <c r="C20" s="212" t="s">
        <v>278</v>
      </c>
      <c r="D20" s="97" t="s">
        <v>107</v>
      </c>
      <c r="E20" s="97" t="str">
        <f t="shared" si="1"/>
        <v>شرکتی-شیری</v>
      </c>
      <c r="F20" s="2" t="s">
        <v>1</v>
      </c>
      <c r="G20" s="97" t="s">
        <v>110</v>
      </c>
      <c r="I20" s="212" t="s">
        <v>278</v>
      </c>
      <c r="J20" s="97" t="s">
        <v>107</v>
      </c>
      <c r="K20" s="97" t="str">
        <f t="shared" si="0"/>
        <v>شرکتی-شیری</v>
      </c>
      <c r="L20" s="2" t="s">
        <v>1</v>
      </c>
      <c r="M20" s="97" t="s">
        <v>110</v>
      </c>
    </row>
    <row r="21" spans="3:13" x14ac:dyDescent="0.55000000000000004">
      <c r="C21" s="96" t="s">
        <v>290</v>
      </c>
      <c r="D21" s="97" t="s">
        <v>99</v>
      </c>
      <c r="E21" s="97" t="str">
        <f t="shared" si="1"/>
        <v>شرکتی-نخعی</v>
      </c>
      <c r="F21" s="2" t="s">
        <v>1</v>
      </c>
      <c r="G21" s="97" t="s">
        <v>313</v>
      </c>
      <c r="I21" s="96" t="s">
        <v>290</v>
      </c>
      <c r="J21" s="97" t="s">
        <v>99</v>
      </c>
      <c r="K21" s="97" t="str">
        <f t="shared" si="0"/>
        <v>شرکتی-نخعی</v>
      </c>
      <c r="L21" s="2" t="s">
        <v>1</v>
      </c>
      <c r="M21" s="97" t="s">
        <v>313</v>
      </c>
    </row>
    <row r="22" spans="3:13" x14ac:dyDescent="0.55000000000000004">
      <c r="C22" s="96" t="s">
        <v>294</v>
      </c>
      <c r="D22" s="241" t="s">
        <v>89</v>
      </c>
      <c r="E22" s="97" t="str">
        <f t="shared" si="1"/>
        <v>شرکتی-حسن پور</v>
      </c>
      <c r="F22" s="2" t="s">
        <v>1</v>
      </c>
      <c r="G22" s="96" t="s">
        <v>146</v>
      </c>
      <c r="I22" s="96" t="s">
        <v>294</v>
      </c>
      <c r="J22" s="241" t="s">
        <v>89</v>
      </c>
      <c r="K22" s="97" t="str">
        <f t="shared" si="0"/>
        <v>شرکتی-حسن پور</v>
      </c>
      <c r="L22" s="2" t="s">
        <v>1</v>
      </c>
      <c r="M22" s="96" t="s">
        <v>146</v>
      </c>
    </row>
    <row r="23" spans="3:13" x14ac:dyDescent="0.55000000000000004">
      <c r="C23" s="2" t="s">
        <v>321</v>
      </c>
      <c r="D23" s="2" t="s">
        <v>322</v>
      </c>
      <c r="E23" s="115"/>
      <c r="F23" s="2" t="s">
        <v>18</v>
      </c>
      <c r="G23" s="2"/>
      <c r="I23" s="2" t="s">
        <v>321</v>
      </c>
      <c r="J23" s="2" t="s">
        <v>322</v>
      </c>
      <c r="K23" s="115"/>
      <c r="L23" s="2" t="s">
        <v>18</v>
      </c>
      <c r="M23" s="2"/>
    </row>
    <row r="24" spans="3:13" x14ac:dyDescent="0.55000000000000004">
      <c r="C24" s="115"/>
      <c r="D24" s="115"/>
      <c r="E24" s="115"/>
      <c r="F24" s="2"/>
      <c r="G24" s="2"/>
      <c r="I24" s="115"/>
      <c r="J24" s="115"/>
      <c r="K24" s="115"/>
      <c r="L24" s="2"/>
      <c r="M24" s="2"/>
    </row>
    <row r="25" spans="3:13" x14ac:dyDescent="0.55000000000000004">
      <c r="C25" s="115"/>
      <c r="D25" s="115"/>
      <c r="E25" s="115"/>
      <c r="F25" s="2"/>
      <c r="G25" s="2"/>
      <c r="I25" s="115" t="s">
        <v>134</v>
      </c>
      <c r="J25" s="12" t="s">
        <v>99</v>
      </c>
      <c r="K25" s="12" t="s">
        <v>2</v>
      </c>
      <c r="L25" s="2" t="s">
        <v>18</v>
      </c>
      <c r="M25" s="2"/>
    </row>
    <row r="26" spans="3:13" x14ac:dyDescent="0.55000000000000004">
      <c r="C26" s="115"/>
      <c r="D26" s="115"/>
      <c r="E26" s="115"/>
      <c r="F26" s="2"/>
      <c r="G26" s="2"/>
      <c r="I26" s="255" t="s">
        <v>135</v>
      </c>
      <c r="J26" s="12" t="s">
        <v>136</v>
      </c>
      <c r="K26" s="12" t="s">
        <v>2</v>
      </c>
      <c r="L26" s="2" t="s">
        <v>18</v>
      </c>
      <c r="M26" s="2"/>
    </row>
    <row r="27" spans="3:13" x14ac:dyDescent="0.55000000000000004">
      <c r="C27" s="96" t="s">
        <v>134</v>
      </c>
      <c r="D27" s="97" t="s">
        <v>99</v>
      </c>
      <c r="E27" s="97" t="s">
        <v>2</v>
      </c>
      <c r="F27" s="2" t="s">
        <v>18</v>
      </c>
      <c r="G27" s="2"/>
      <c r="I27" s="105" t="s">
        <v>137</v>
      </c>
      <c r="J27" s="97" t="s">
        <v>136</v>
      </c>
      <c r="K27" s="97" t="s">
        <v>2</v>
      </c>
      <c r="L27" s="2" t="s">
        <v>18</v>
      </c>
      <c r="M27" s="2"/>
    </row>
    <row r="28" spans="3:13" x14ac:dyDescent="0.55000000000000004">
      <c r="C28" s="105" t="s">
        <v>135</v>
      </c>
      <c r="D28" s="97" t="s">
        <v>136</v>
      </c>
      <c r="E28" s="97" t="s">
        <v>2</v>
      </c>
      <c r="F28" s="2" t="s">
        <v>18</v>
      </c>
      <c r="G28" s="2"/>
      <c r="I28" s="105" t="s">
        <v>139</v>
      </c>
      <c r="J28" s="97" t="s">
        <v>92</v>
      </c>
      <c r="K28" s="97" t="s">
        <v>2</v>
      </c>
      <c r="L28" s="2" t="s">
        <v>18</v>
      </c>
      <c r="M28" s="2"/>
    </row>
    <row r="29" spans="3:13" x14ac:dyDescent="0.55000000000000004">
      <c r="C29" s="105" t="s">
        <v>137</v>
      </c>
      <c r="D29" s="97" t="s">
        <v>136</v>
      </c>
      <c r="E29" s="97" t="s">
        <v>2</v>
      </c>
      <c r="F29" s="2" t="s">
        <v>18</v>
      </c>
      <c r="G29" s="2"/>
      <c r="I29" s="105" t="s">
        <v>140</v>
      </c>
      <c r="J29" s="97" t="s">
        <v>92</v>
      </c>
      <c r="K29" s="97" t="s">
        <v>2</v>
      </c>
      <c r="L29" s="2" t="s">
        <v>18</v>
      </c>
      <c r="M29" s="2"/>
    </row>
    <row r="30" spans="3:13" x14ac:dyDescent="0.55000000000000004">
      <c r="C30" s="105" t="s">
        <v>139</v>
      </c>
      <c r="D30" s="97" t="s">
        <v>92</v>
      </c>
      <c r="E30" s="97" t="s">
        <v>2</v>
      </c>
      <c r="F30" s="2" t="s">
        <v>18</v>
      </c>
      <c r="G30" s="2"/>
      <c r="I30" s="105" t="s">
        <v>141</v>
      </c>
      <c r="J30" s="97" t="s">
        <v>92</v>
      </c>
      <c r="K30" s="97" t="s">
        <v>2</v>
      </c>
      <c r="L30" s="2" t="s">
        <v>18</v>
      </c>
      <c r="M30" s="2"/>
    </row>
    <row r="31" spans="3:13" x14ac:dyDescent="0.55000000000000004">
      <c r="C31" s="105" t="s">
        <v>140</v>
      </c>
      <c r="D31" s="97" t="s">
        <v>92</v>
      </c>
      <c r="E31" s="97" t="s">
        <v>2</v>
      </c>
      <c r="F31" s="2" t="s">
        <v>18</v>
      </c>
      <c r="G31" s="2"/>
      <c r="I31" s="105" t="s">
        <v>252</v>
      </c>
      <c r="J31" s="97" t="s">
        <v>92</v>
      </c>
      <c r="K31" s="97" t="s">
        <v>2</v>
      </c>
      <c r="L31" s="2" t="s">
        <v>18</v>
      </c>
      <c r="M31" s="2"/>
    </row>
    <row r="32" spans="3:13" x14ac:dyDescent="0.55000000000000004">
      <c r="C32" s="105" t="s">
        <v>141</v>
      </c>
      <c r="D32" s="97" t="s">
        <v>92</v>
      </c>
      <c r="E32" s="97" t="s">
        <v>2</v>
      </c>
      <c r="F32" s="2" t="s">
        <v>18</v>
      </c>
      <c r="G32" s="2"/>
      <c r="I32" s="105" t="s">
        <v>259</v>
      </c>
      <c r="J32" s="97" t="s">
        <v>92</v>
      </c>
      <c r="K32" s="97" t="s">
        <v>2</v>
      </c>
      <c r="L32" s="2" t="s">
        <v>18</v>
      </c>
      <c r="M32" s="2"/>
    </row>
    <row r="33" spans="3:13" x14ac:dyDescent="0.55000000000000004">
      <c r="C33" s="105" t="s">
        <v>252</v>
      </c>
      <c r="D33" s="97" t="s">
        <v>92</v>
      </c>
      <c r="E33" s="97" t="s">
        <v>2</v>
      </c>
      <c r="F33" s="2" t="s">
        <v>18</v>
      </c>
      <c r="G33" s="2"/>
      <c r="I33" s="105" t="s">
        <v>260</v>
      </c>
      <c r="J33" s="97" t="s">
        <v>92</v>
      </c>
      <c r="K33" s="97" t="s">
        <v>2</v>
      </c>
      <c r="L33" s="2" t="s">
        <v>18</v>
      </c>
      <c r="M33" s="2"/>
    </row>
    <row r="34" spans="3:13" x14ac:dyDescent="0.55000000000000004">
      <c r="C34" s="105" t="s">
        <v>259</v>
      </c>
      <c r="D34" s="97" t="s">
        <v>92</v>
      </c>
      <c r="E34" s="97" t="s">
        <v>2</v>
      </c>
      <c r="F34" s="2" t="s">
        <v>18</v>
      </c>
      <c r="G34" s="2"/>
      <c r="I34" s="213" t="s">
        <v>279</v>
      </c>
      <c r="J34" s="97" t="s">
        <v>99</v>
      </c>
      <c r="K34" s="97" t="s">
        <v>2</v>
      </c>
      <c r="L34" s="2" t="s">
        <v>18</v>
      </c>
      <c r="M34" s="2"/>
    </row>
    <row r="35" spans="3:13" x14ac:dyDescent="0.55000000000000004">
      <c r="C35" s="105" t="s">
        <v>260</v>
      </c>
      <c r="D35" s="97" t="s">
        <v>92</v>
      </c>
      <c r="E35" s="97" t="s">
        <v>2</v>
      </c>
      <c r="F35" s="2" t="s">
        <v>18</v>
      </c>
      <c r="G35" s="2"/>
      <c r="I35"/>
      <c r="J35"/>
      <c r="K35"/>
      <c r="L35"/>
      <c r="M35"/>
    </row>
    <row r="36" spans="3:13" x14ac:dyDescent="0.55000000000000004">
      <c r="C36" s="213" t="s">
        <v>279</v>
      </c>
      <c r="D36" s="97" t="s">
        <v>99</v>
      </c>
      <c r="E36" s="97" t="s">
        <v>2</v>
      </c>
      <c r="F36" s="2" t="s">
        <v>18</v>
      </c>
      <c r="G36" s="2"/>
      <c r="I36"/>
      <c r="J36"/>
      <c r="K36"/>
      <c r="L36"/>
      <c r="M36"/>
    </row>
    <row r="37" spans="3:13" x14ac:dyDescent="0.55000000000000004">
      <c r="C37" s="2"/>
      <c r="D37" s="2"/>
      <c r="E37" s="2"/>
      <c r="F37" s="2"/>
      <c r="G37" s="2"/>
      <c r="I37"/>
      <c r="J37"/>
      <c r="K37"/>
      <c r="L37"/>
      <c r="M37"/>
    </row>
    <row r="38" spans="3:13" x14ac:dyDescent="0.55000000000000004">
      <c r="C38" s="2"/>
      <c r="D38" s="2"/>
      <c r="E38" s="2"/>
      <c r="F38" s="2"/>
      <c r="G38" s="2"/>
      <c r="I38"/>
      <c r="J38"/>
      <c r="K38"/>
      <c r="L38"/>
      <c r="M38"/>
    </row>
    <row r="39" spans="3:13" x14ac:dyDescent="0.55000000000000004">
      <c r="C39" s="2"/>
      <c r="D39" s="2"/>
      <c r="E39" s="2"/>
      <c r="F39" s="2"/>
      <c r="G39" s="2"/>
      <c r="I39" s="2"/>
      <c r="J39" s="2"/>
      <c r="K39" s="2"/>
      <c r="L39" s="2"/>
      <c r="M39" s="2"/>
    </row>
    <row r="40" spans="3:13" x14ac:dyDescent="0.55000000000000004">
      <c r="C40" s="105" t="s">
        <v>142</v>
      </c>
      <c r="D40" s="97" t="s">
        <v>264</v>
      </c>
      <c r="E40" s="97" t="s">
        <v>143</v>
      </c>
      <c r="F40" s="2" t="s">
        <v>324</v>
      </c>
      <c r="G40" s="2"/>
      <c r="I40" s="105" t="s">
        <v>142</v>
      </c>
      <c r="J40" s="97" t="s">
        <v>264</v>
      </c>
      <c r="K40" s="97" t="s">
        <v>143</v>
      </c>
      <c r="L40" s="2" t="s">
        <v>324</v>
      </c>
      <c r="M40" s="2"/>
    </row>
    <row r="41" spans="3:13" x14ac:dyDescent="0.55000000000000004">
      <c r="C41" s="105" t="s">
        <v>144</v>
      </c>
      <c r="D41" s="97" t="s">
        <v>264</v>
      </c>
      <c r="E41" s="97" t="s">
        <v>143</v>
      </c>
      <c r="F41" s="2" t="s">
        <v>324</v>
      </c>
      <c r="G41" s="2"/>
      <c r="I41" s="105" t="s">
        <v>144</v>
      </c>
      <c r="J41" s="97" t="s">
        <v>264</v>
      </c>
      <c r="K41" s="97" t="s">
        <v>143</v>
      </c>
      <c r="L41" s="2" t="s">
        <v>324</v>
      </c>
      <c r="M41" s="2"/>
    </row>
    <row r="42" spans="3:13" x14ac:dyDescent="0.55000000000000004">
      <c r="C42" s="2"/>
      <c r="D42" s="2"/>
      <c r="E42" s="2"/>
      <c r="F42" s="2" t="s">
        <v>324</v>
      </c>
      <c r="G42" s="2"/>
      <c r="I42" s="2"/>
      <c r="J42" s="2"/>
      <c r="K42" s="2"/>
      <c r="L42" s="2" t="s">
        <v>324</v>
      </c>
      <c r="M42" s="2"/>
    </row>
    <row r="43" spans="3:13" x14ac:dyDescent="0.55000000000000004">
      <c r="C43" s="2"/>
      <c r="D43" s="2"/>
      <c r="E43" s="2"/>
      <c r="F43" s="2" t="s">
        <v>324</v>
      </c>
      <c r="G43" s="2"/>
      <c r="I43" s="2"/>
      <c r="J43" s="2"/>
      <c r="K43" s="2"/>
      <c r="L43" s="2" t="s">
        <v>324</v>
      </c>
      <c r="M43" s="2"/>
    </row>
    <row r="44" spans="3:13" x14ac:dyDescent="0.55000000000000004">
      <c r="C44" s="2"/>
      <c r="D44" s="2"/>
      <c r="E44" s="2"/>
      <c r="F44" s="2" t="s">
        <v>324</v>
      </c>
      <c r="G44" s="2"/>
      <c r="I44" s="2"/>
      <c r="J44" s="2"/>
      <c r="K44" s="2"/>
      <c r="L44" s="2" t="s">
        <v>324</v>
      </c>
      <c r="M44" s="2"/>
    </row>
    <row r="45" spans="3:13" x14ac:dyDescent="0.55000000000000004">
      <c r="C45" s="106" t="s">
        <v>145</v>
      </c>
      <c r="D45" s="204" t="s">
        <v>265</v>
      </c>
      <c r="E45" s="97" t="s">
        <v>146</v>
      </c>
      <c r="F45" s="2" t="s">
        <v>324</v>
      </c>
      <c r="G45" s="2"/>
      <c r="I45" s="106" t="s">
        <v>145</v>
      </c>
      <c r="J45" s="204" t="s">
        <v>265</v>
      </c>
      <c r="K45" s="97" t="s">
        <v>146</v>
      </c>
      <c r="L45" s="2" t="s">
        <v>324</v>
      </c>
      <c r="M45" s="2"/>
    </row>
    <row r="46" spans="3:13" x14ac:dyDescent="0.55000000000000004">
      <c r="C46" s="2"/>
      <c r="D46" s="2"/>
      <c r="E46" s="2"/>
      <c r="F46" s="2"/>
      <c r="G46" s="2"/>
      <c r="I46" s="2"/>
      <c r="J46" s="2"/>
      <c r="K46" s="2"/>
      <c r="L46" s="2"/>
      <c r="M46" s="2"/>
    </row>
    <row r="47" spans="3:13" x14ac:dyDescent="0.55000000000000004">
      <c r="C47" s="2"/>
      <c r="D47" s="2"/>
      <c r="E47" s="2"/>
      <c r="F47" s="2"/>
      <c r="G47" s="2"/>
      <c r="I47" s="2"/>
      <c r="J47" s="2"/>
      <c r="K47" s="2"/>
      <c r="L47" s="2"/>
      <c r="M47" s="2"/>
    </row>
    <row r="48" spans="3:13" x14ac:dyDescent="0.55000000000000004">
      <c r="C48" s="2"/>
      <c r="D48" s="2"/>
      <c r="E48" s="2"/>
      <c r="F48" s="2"/>
      <c r="G48" s="2"/>
      <c r="I48" s="2"/>
      <c r="J48" s="2"/>
      <c r="K48" s="2"/>
      <c r="L48" s="2"/>
      <c r="M48" s="2"/>
    </row>
    <row r="49" spans="3:13" x14ac:dyDescent="0.55000000000000004">
      <c r="C49" s="96" t="s">
        <v>147</v>
      </c>
      <c r="D49" s="97" t="s">
        <v>266</v>
      </c>
      <c r="E49" s="97" t="s">
        <v>63</v>
      </c>
      <c r="F49" s="2" t="s">
        <v>325</v>
      </c>
      <c r="G49" s="2"/>
      <c r="I49" s="96" t="s">
        <v>147</v>
      </c>
      <c r="J49" s="97" t="s">
        <v>266</v>
      </c>
      <c r="K49" s="97" t="s">
        <v>63</v>
      </c>
      <c r="L49" s="2" t="s">
        <v>325</v>
      </c>
      <c r="M49" s="2"/>
    </row>
    <row r="50" spans="3:13" x14ac:dyDescent="0.55000000000000004">
      <c r="C50" s="105" t="s">
        <v>148</v>
      </c>
      <c r="D50" s="97" t="s">
        <v>92</v>
      </c>
      <c r="E50" s="97" t="s">
        <v>63</v>
      </c>
      <c r="F50" s="2" t="s">
        <v>325</v>
      </c>
      <c r="G50" s="2"/>
      <c r="I50" s="105" t="s">
        <v>148</v>
      </c>
      <c r="J50" s="97" t="s">
        <v>92</v>
      </c>
      <c r="K50" s="97" t="s">
        <v>63</v>
      </c>
      <c r="L50" s="2" t="s">
        <v>325</v>
      </c>
      <c r="M50" s="2"/>
    </row>
    <row r="51" spans="3:13" x14ac:dyDescent="0.55000000000000004">
      <c r="C51" s="105" t="s">
        <v>150</v>
      </c>
      <c r="D51" s="97" t="s">
        <v>92</v>
      </c>
      <c r="E51" s="97" t="s">
        <v>63</v>
      </c>
      <c r="F51" s="2" t="s">
        <v>325</v>
      </c>
      <c r="G51" s="2"/>
      <c r="I51" s="105" t="s">
        <v>150</v>
      </c>
      <c r="J51" s="97" t="s">
        <v>92</v>
      </c>
      <c r="K51" s="97" t="s">
        <v>63</v>
      </c>
      <c r="L51" s="2" t="s">
        <v>325</v>
      </c>
      <c r="M51" s="2"/>
    </row>
    <row r="52" spans="3:13" x14ac:dyDescent="0.55000000000000004">
      <c r="C52" s="105" t="s">
        <v>151</v>
      </c>
      <c r="D52" s="97" t="s">
        <v>92</v>
      </c>
      <c r="E52" s="97" t="s">
        <v>63</v>
      </c>
      <c r="F52" s="2" t="s">
        <v>325</v>
      </c>
      <c r="G52" s="2"/>
      <c r="I52" s="105" t="s">
        <v>151</v>
      </c>
      <c r="J52" s="97" t="s">
        <v>92</v>
      </c>
      <c r="K52" s="97" t="s">
        <v>63</v>
      </c>
      <c r="L52" s="2" t="s">
        <v>325</v>
      </c>
      <c r="M52" s="2"/>
    </row>
    <row r="53" spans="3:13" x14ac:dyDescent="0.55000000000000004">
      <c r="C53" s="2"/>
      <c r="D53" s="2"/>
      <c r="E53" s="2"/>
      <c r="F53" s="2"/>
      <c r="G53" s="2"/>
      <c r="I53" s="2"/>
      <c r="J53" s="2"/>
      <c r="K53" s="2"/>
      <c r="L53" s="2"/>
      <c r="M53" s="2"/>
    </row>
    <row r="54" spans="3:13" x14ac:dyDescent="0.55000000000000004">
      <c r="C54" s="2"/>
      <c r="D54" s="2"/>
      <c r="E54" s="2"/>
      <c r="F54" s="2"/>
      <c r="G54" s="2"/>
      <c r="I54" s="2"/>
      <c r="J54" s="2"/>
      <c r="K54" s="2"/>
      <c r="L54" s="2"/>
      <c r="M54" s="2"/>
    </row>
    <row r="55" spans="3:13" x14ac:dyDescent="0.55000000000000004">
      <c r="C55" s="96" t="s">
        <v>153</v>
      </c>
      <c r="D55" s="97" t="s">
        <v>103</v>
      </c>
      <c r="E55" s="97" t="s">
        <v>62</v>
      </c>
      <c r="F55" s="2" t="s">
        <v>325</v>
      </c>
      <c r="G55" s="2"/>
      <c r="I55" s="96" t="s">
        <v>153</v>
      </c>
      <c r="J55" s="97" t="s">
        <v>103</v>
      </c>
      <c r="K55" s="97" t="s">
        <v>62</v>
      </c>
      <c r="L55" s="2" t="s">
        <v>325</v>
      </c>
      <c r="M55" s="2"/>
    </row>
    <row r="56" spans="3:13" x14ac:dyDescent="0.55000000000000004">
      <c r="C56" s="96" t="s">
        <v>154</v>
      </c>
      <c r="D56" s="97" t="s">
        <v>92</v>
      </c>
      <c r="E56" s="97" t="s">
        <v>62</v>
      </c>
      <c r="F56" s="2" t="s">
        <v>325</v>
      </c>
      <c r="G56" s="2"/>
      <c r="I56" s="96" t="s">
        <v>154</v>
      </c>
      <c r="J56" s="97" t="s">
        <v>92</v>
      </c>
      <c r="K56" s="97" t="s">
        <v>62</v>
      </c>
      <c r="L56" s="2" t="s">
        <v>325</v>
      </c>
      <c r="M56" s="2"/>
    </row>
    <row r="57" spans="3:13" x14ac:dyDescent="0.55000000000000004">
      <c r="C57" s="96" t="s">
        <v>155</v>
      </c>
      <c r="D57" s="97" t="s">
        <v>92</v>
      </c>
      <c r="E57" s="97" t="s">
        <v>62</v>
      </c>
      <c r="F57" s="2" t="s">
        <v>325</v>
      </c>
      <c r="G57" s="2"/>
      <c r="I57" s="96" t="s">
        <v>155</v>
      </c>
      <c r="J57" s="97" t="s">
        <v>92</v>
      </c>
      <c r="K57" s="97" t="s">
        <v>62</v>
      </c>
      <c r="L57" s="2" t="s">
        <v>325</v>
      </c>
      <c r="M57" s="2"/>
    </row>
    <row r="58" spans="3:13" x14ac:dyDescent="0.55000000000000004">
      <c r="C58" s="96" t="s">
        <v>295</v>
      </c>
      <c r="D58" s="97" t="s">
        <v>92</v>
      </c>
      <c r="E58" s="97" t="s">
        <v>62</v>
      </c>
      <c r="F58" s="2" t="s">
        <v>325</v>
      </c>
      <c r="G58" s="2"/>
      <c r="I58" s="96" t="s">
        <v>295</v>
      </c>
      <c r="J58" s="97" t="s">
        <v>92</v>
      </c>
      <c r="K58" s="97" t="s">
        <v>62</v>
      </c>
      <c r="L58" s="2" t="s">
        <v>325</v>
      </c>
      <c r="M58" s="2"/>
    </row>
    <row r="59" spans="3:13" x14ac:dyDescent="0.55000000000000004">
      <c r="C59" s="2"/>
      <c r="D59" s="2"/>
      <c r="E59" s="2"/>
      <c r="F59" s="2"/>
      <c r="G59" s="2"/>
      <c r="I59" s="2"/>
      <c r="J59" s="2"/>
      <c r="K59" s="2"/>
      <c r="L59" s="2"/>
      <c r="M59" s="2"/>
    </row>
    <row r="60" spans="3:13" x14ac:dyDescent="0.55000000000000004">
      <c r="C60" s="96" t="s">
        <v>156</v>
      </c>
      <c r="D60" s="97" t="s">
        <v>136</v>
      </c>
      <c r="E60" s="97" t="s">
        <v>149</v>
      </c>
      <c r="F60" s="2" t="s">
        <v>324</v>
      </c>
      <c r="G60" s="2"/>
      <c r="I60" s="96" t="s">
        <v>156</v>
      </c>
      <c r="J60" s="97" t="s">
        <v>136</v>
      </c>
      <c r="K60" s="97" t="s">
        <v>149</v>
      </c>
      <c r="L60" s="2" t="s">
        <v>324</v>
      </c>
      <c r="M60" s="2"/>
    </row>
    <row r="61" spans="3:13" x14ac:dyDescent="0.55000000000000004">
      <c r="C61" s="2"/>
      <c r="D61" s="2"/>
      <c r="E61" s="2"/>
      <c r="F61" s="2"/>
      <c r="G61" s="2"/>
      <c r="I61" s="2"/>
      <c r="J61" s="2"/>
      <c r="K61" s="2"/>
      <c r="L61" s="2"/>
      <c r="M61" s="2"/>
    </row>
    <row r="62" spans="3:13" x14ac:dyDescent="0.55000000000000004">
      <c r="C62" s="2"/>
      <c r="D62" s="2"/>
      <c r="E62" s="2"/>
      <c r="F62" s="2"/>
      <c r="G62" s="2"/>
      <c r="I62" s="2"/>
      <c r="J62" s="2"/>
      <c r="K62" s="2"/>
      <c r="L62" s="2"/>
      <c r="M62" s="2"/>
    </row>
    <row r="63" spans="3:13" x14ac:dyDescent="0.55000000000000004">
      <c r="C63" s="96" t="s">
        <v>158</v>
      </c>
      <c r="D63" s="97" t="s">
        <v>159</v>
      </c>
      <c r="E63" s="97" t="s">
        <v>64</v>
      </c>
      <c r="F63" s="2" t="s">
        <v>324</v>
      </c>
      <c r="G63" s="2"/>
      <c r="I63" s="96" t="s">
        <v>158</v>
      </c>
      <c r="J63" s="97" t="s">
        <v>159</v>
      </c>
      <c r="K63" s="97" t="s">
        <v>64</v>
      </c>
      <c r="L63" s="2" t="s">
        <v>324</v>
      </c>
      <c r="M63" s="2"/>
    </row>
    <row r="64" spans="3:13" x14ac:dyDescent="0.55000000000000004">
      <c r="C64" s="96" t="s">
        <v>160</v>
      </c>
      <c r="D64" s="97" t="s">
        <v>136</v>
      </c>
      <c r="E64" s="97" t="s">
        <v>64</v>
      </c>
      <c r="F64" s="2" t="s">
        <v>324</v>
      </c>
      <c r="G64" s="2"/>
      <c r="I64" s="96" t="s">
        <v>160</v>
      </c>
      <c r="J64" s="97" t="s">
        <v>136</v>
      </c>
      <c r="K64" s="97" t="s">
        <v>64</v>
      </c>
      <c r="L64" s="2" t="s">
        <v>324</v>
      </c>
      <c r="M64" s="2"/>
    </row>
    <row r="65" spans="3:13" x14ac:dyDescent="0.55000000000000004">
      <c r="C65" s="2"/>
      <c r="D65" s="2"/>
      <c r="E65" s="2"/>
      <c r="F65" s="2"/>
      <c r="G65" s="2"/>
      <c r="I65" s="2"/>
      <c r="J65" s="2"/>
      <c r="K65" s="2"/>
      <c r="L65" s="2"/>
      <c r="M65" s="2"/>
    </row>
    <row r="66" spans="3:13" x14ac:dyDescent="0.55000000000000004">
      <c r="C66" s="2"/>
      <c r="D66" s="2"/>
      <c r="E66" s="2"/>
      <c r="F66" s="2"/>
      <c r="G66" s="2"/>
      <c r="I66" s="2"/>
      <c r="J66" s="2"/>
      <c r="K66" s="2"/>
      <c r="L66" s="2"/>
      <c r="M66" s="2"/>
    </row>
    <row r="67" spans="3:13" x14ac:dyDescent="0.55000000000000004">
      <c r="C67" s="2"/>
      <c r="D67" s="2"/>
      <c r="E67" s="2"/>
      <c r="F67" s="2"/>
      <c r="G67" s="2"/>
      <c r="I67" s="2"/>
      <c r="J67" s="2"/>
      <c r="K67" s="2"/>
      <c r="L67" s="2"/>
      <c r="M67" s="2"/>
    </row>
    <row r="68" spans="3:13" x14ac:dyDescent="0.55000000000000004">
      <c r="C68" s="2"/>
      <c r="D68" s="2"/>
      <c r="E68" s="2"/>
      <c r="F68" s="2"/>
      <c r="G68" s="2"/>
      <c r="I68" s="2"/>
      <c r="J68" s="2"/>
      <c r="K68" s="2"/>
      <c r="L68" s="2"/>
      <c r="M68" s="2"/>
    </row>
    <row r="69" spans="3:13" x14ac:dyDescent="0.55000000000000004">
      <c r="C69" s="4" t="s">
        <v>162</v>
      </c>
      <c r="D69" s="97" t="s">
        <v>163</v>
      </c>
      <c r="E69" s="97" t="s">
        <v>164</v>
      </c>
      <c r="F69" s="2" t="s">
        <v>325</v>
      </c>
      <c r="G69" s="2"/>
      <c r="I69" s="4" t="s">
        <v>162</v>
      </c>
      <c r="J69" s="97" t="s">
        <v>163</v>
      </c>
      <c r="K69" s="97" t="s">
        <v>164</v>
      </c>
      <c r="L69" s="2" t="s">
        <v>325</v>
      </c>
      <c r="M69" s="2"/>
    </row>
    <row r="70" spans="3:13" x14ac:dyDescent="0.55000000000000004">
      <c r="C70" s="4" t="s">
        <v>166</v>
      </c>
      <c r="D70" s="97" t="s">
        <v>167</v>
      </c>
      <c r="E70" s="97" t="s">
        <v>164</v>
      </c>
      <c r="F70" s="2" t="s">
        <v>325</v>
      </c>
      <c r="G70" s="2"/>
      <c r="I70" s="4" t="s">
        <v>166</v>
      </c>
      <c r="J70" s="97" t="s">
        <v>167</v>
      </c>
      <c r="K70" s="97" t="s">
        <v>164</v>
      </c>
      <c r="L70" s="2" t="s">
        <v>325</v>
      </c>
      <c r="M70" s="2"/>
    </row>
    <row r="71" spans="3:13" x14ac:dyDescent="0.55000000000000004">
      <c r="C71" s="4" t="s">
        <v>169</v>
      </c>
      <c r="D71" s="97" t="s">
        <v>167</v>
      </c>
      <c r="E71" s="97" t="s">
        <v>164</v>
      </c>
      <c r="F71" s="2" t="s">
        <v>325</v>
      </c>
      <c r="G71" s="2"/>
      <c r="I71" s="4" t="s">
        <v>169</v>
      </c>
      <c r="J71" s="97" t="s">
        <v>167</v>
      </c>
      <c r="K71" s="97" t="s">
        <v>164</v>
      </c>
      <c r="L71" s="2" t="s">
        <v>325</v>
      </c>
      <c r="M71" s="2"/>
    </row>
    <row r="72" spans="3:13" x14ac:dyDescent="0.55000000000000004">
      <c r="C72" s="4" t="s">
        <v>170</v>
      </c>
      <c r="D72" s="97" t="s">
        <v>103</v>
      </c>
      <c r="E72" s="97" t="s">
        <v>164</v>
      </c>
      <c r="F72" s="2" t="s">
        <v>325</v>
      </c>
      <c r="G72" s="2"/>
      <c r="I72" s="4" t="s">
        <v>170</v>
      </c>
      <c r="J72" s="97" t="s">
        <v>103</v>
      </c>
      <c r="K72" s="97" t="s">
        <v>164</v>
      </c>
      <c r="L72" s="2" t="s">
        <v>325</v>
      </c>
      <c r="M72" s="2"/>
    </row>
    <row r="73" spans="3:13" x14ac:dyDescent="0.55000000000000004">
      <c r="C73" s="4" t="s">
        <v>171</v>
      </c>
      <c r="D73" s="97" t="s">
        <v>159</v>
      </c>
      <c r="E73" s="97" t="s">
        <v>164</v>
      </c>
      <c r="F73" s="2" t="s">
        <v>325</v>
      </c>
      <c r="G73" s="2"/>
      <c r="I73" s="4" t="s">
        <v>171</v>
      </c>
      <c r="J73" s="97" t="s">
        <v>159</v>
      </c>
      <c r="K73" s="97" t="s">
        <v>164</v>
      </c>
      <c r="L73" s="2" t="s">
        <v>325</v>
      </c>
      <c r="M73" s="2"/>
    </row>
    <row r="74" spans="3:13" x14ac:dyDescent="0.55000000000000004">
      <c r="C74" s="4" t="s">
        <v>172</v>
      </c>
      <c r="D74" s="97" t="s">
        <v>173</v>
      </c>
      <c r="E74" s="97" t="s">
        <v>164</v>
      </c>
      <c r="F74" s="2" t="s">
        <v>325</v>
      </c>
      <c r="G74" s="2"/>
      <c r="I74" s="4" t="s">
        <v>172</v>
      </c>
      <c r="J74" s="97" t="s">
        <v>173</v>
      </c>
      <c r="K74" s="97" t="s">
        <v>164</v>
      </c>
      <c r="L74" s="2" t="s">
        <v>325</v>
      </c>
      <c r="M74" s="2"/>
    </row>
    <row r="75" spans="3:13" x14ac:dyDescent="0.55000000000000004">
      <c r="C75" s="4" t="s">
        <v>174</v>
      </c>
      <c r="D75" s="97" t="s">
        <v>99</v>
      </c>
      <c r="E75" s="97" t="s">
        <v>164</v>
      </c>
      <c r="F75" s="2" t="s">
        <v>325</v>
      </c>
      <c r="G75" s="2"/>
      <c r="I75" s="4" t="s">
        <v>174</v>
      </c>
      <c r="J75" s="97" t="s">
        <v>99</v>
      </c>
      <c r="K75" s="97" t="s">
        <v>164</v>
      </c>
      <c r="L75" s="2" t="s">
        <v>325</v>
      </c>
      <c r="M75" s="2"/>
    </row>
    <row r="76" spans="3:13" x14ac:dyDescent="0.55000000000000004">
      <c r="C76" s="4" t="s">
        <v>175</v>
      </c>
      <c r="D76" s="97" t="s">
        <v>176</v>
      </c>
      <c r="E76" s="97" t="s">
        <v>164</v>
      </c>
      <c r="F76" s="2" t="s">
        <v>325</v>
      </c>
      <c r="G76" s="2"/>
      <c r="I76" s="4" t="s">
        <v>175</v>
      </c>
      <c r="J76" s="97" t="s">
        <v>176</v>
      </c>
      <c r="K76" s="97" t="s">
        <v>164</v>
      </c>
      <c r="L76" s="2" t="s">
        <v>325</v>
      </c>
      <c r="M76" s="2"/>
    </row>
    <row r="77" spans="3:13" x14ac:dyDescent="0.55000000000000004">
      <c r="C77" s="4" t="s">
        <v>263</v>
      </c>
      <c r="D77" s="97" t="s">
        <v>176</v>
      </c>
      <c r="E77" s="97" t="s">
        <v>164</v>
      </c>
      <c r="F77" s="2" t="s">
        <v>325</v>
      </c>
      <c r="G77" s="2"/>
      <c r="I77" s="4" t="s">
        <v>263</v>
      </c>
      <c r="J77" s="97" t="s">
        <v>176</v>
      </c>
      <c r="K77" s="97" t="s">
        <v>164</v>
      </c>
      <c r="L77" s="2" t="s">
        <v>325</v>
      </c>
      <c r="M77" s="2"/>
    </row>
    <row r="78" spans="3:13" x14ac:dyDescent="0.55000000000000004">
      <c r="C78" s="4" t="s">
        <v>254</v>
      </c>
      <c r="D78" s="97" t="s">
        <v>159</v>
      </c>
      <c r="E78" s="97" t="s">
        <v>164</v>
      </c>
      <c r="F78" s="2" t="s">
        <v>325</v>
      </c>
      <c r="G78" s="2"/>
      <c r="I78" s="4" t="s">
        <v>254</v>
      </c>
      <c r="J78" s="97" t="s">
        <v>159</v>
      </c>
      <c r="K78" s="97" t="s">
        <v>164</v>
      </c>
      <c r="L78" s="2" t="s">
        <v>325</v>
      </c>
      <c r="M78" s="2"/>
    </row>
    <row r="79" spans="3:13" x14ac:dyDescent="0.55000000000000004">
      <c r="C79" s="4" t="s">
        <v>261</v>
      </c>
      <c r="D79" s="97" t="s">
        <v>269</v>
      </c>
      <c r="E79" s="97" t="s">
        <v>164</v>
      </c>
      <c r="F79" s="2" t="s">
        <v>325</v>
      </c>
      <c r="G79" s="2"/>
      <c r="I79" s="4" t="s">
        <v>261</v>
      </c>
      <c r="J79" s="97" t="s">
        <v>269</v>
      </c>
      <c r="K79" s="97" t="s">
        <v>164</v>
      </c>
      <c r="L79" s="2" t="s">
        <v>325</v>
      </c>
      <c r="M79" s="2"/>
    </row>
    <row r="80" spans="3:13" x14ac:dyDescent="0.55000000000000004">
      <c r="C80" s="214" t="s">
        <v>277</v>
      </c>
      <c r="D80" s="97" t="s">
        <v>176</v>
      </c>
      <c r="E80" s="97" t="s">
        <v>164</v>
      </c>
      <c r="F80" s="2" t="s">
        <v>325</v>
      </c>
      <c r="G80" s="2"/>
      <c r="I80" s="214" t="s">
        <v>277</v>
      </c>
      <c r="J80" s="97" t="s">
        <v>176</v>
      </c>
      <c r="K80" s="97" t="s">
        <v>164</v>
      </c>
      <c r="L80" s="2" t="s">
        <v>325</v>
      </c>
      <c r="M80" s="2"/>
    </row>
    <row r="81" spans="3:13" x14ac:dyDescent="0.55000000000000004">
      <c r="C81" s="2"/>
      <c r="D81" s="2"/>
      <c r="E81" s="2"/>
      <c r="F81" s="2"/>
      <c r="G81" s="2"/>
      <c r="I81" s="2"/>
      <c r="J81" s="2"/>
      <c r="K81" s="2"/>
      <c r="L81" s="2"/>
      <c r="M81" s="2"/>
    </row>
    <row r="82" spans="3:13" x14ac:dyDescent="0.55000000000000004">
      <c r="C82" s="2"/>
      <c r="D82" s="2"/>
      <c r="E82" s="2"/>
      <c r="F82" s="2"/>
      <c r="G82" s="2"/>
      <c r="I82" s="2"/>
      <c r="J82" s="2"/>
      <c r="K82" s="2"/>
      <c r="L82" s="2"/>
      <c r="M82" s="2"/>
    </row>
    <row r="83" spans="3:13" x14ac:dyDescent="0.55000000000000004">
      <c r="C83" s="96" t="s">
        <v>177</v>
      </c>
      <c r="D83" s="97" t="s">
        <v>159</v>
      </c>
      <c r="E83" s="97" t="s">
        <v>8</v>
      </c>
      <c r="F83" s="2" t="s">
        <v>324</v>
      </c>
      <c r="G83" s="2"/>
      <c r="I83" s="96" t="s">
        <v>177</v>
      </c>
      <c r="J83" s="97" t="s">
        <v>159</v>
      </c>
      <c r="K83" s="97" t="s">
        <v>8</v>
      </c>
      <c r="L83" s="2" t="s">
        <v>324</v>
      </c>
      <c r="M83" s="2"/>
    </row>
  </sheetData>
  <conditionalFormatting sqref="C6:G83">
    <cfRule type="containsText" dxfId="19" priority="5" operator="containsText" text="شرکتی">
      <formula>NOT(ISERROR(SEARCH("شرکتی",C6)))</formula>
    </cfRule>
    <cfRule type="containsText" dxfId="18" priority="6" operator="containsText" text="استیجاری">
      <formula>NOT(ISERROR(SEARCH("استیجاری",C6)))</formula>
    </cfRule>
  </conditionalFormatting>
  <conditionalFormatting sqref="I6:M34 I39:M83">
    <cfRule type="containsText" dxfId="17" priority="2" operator="containsText" text="شرکتی">
      <formula>NOT(ISERROR(SEARCH("شرکتی",I6)))</formula>
    </cfRule>
    <cfRule type="containsText" dxfId="16" priority="3" operator="containsText" text="استیجاری">
      <formula>NOT(ISERROR(SEARCH("استیجاری",I6)))</formula>
    </cfRule>
  </conditionalFormatting>
  <pageMargins left="0.7" right="0.7" top="0.75" bottom="0.75" header="0.3" footer="0.3"/>
  <pageSetup scale="95" orientation="portrait" r:id="rId1"/>
  <tableParts count="2">
    <tablePart r:id="rId2"/>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21640-0935-41ED-B52B-76B153A2A7FB}">
  <dimension ref="B1:O89"/>
  <sheetViews>
    <sheetView rightToLeft="1" topLeftCell="B1" workbookViewId="0">
      <selection activeCell="G17" sqref="G17"/>
    </sheetView>
  </sheetViews>
  <sheetFormatPr defaultRowHeight="15" x14ac:dyDescent="0.25"/>
  <cols>
    <col min="2" max="2" width="9.5703125" customWidth="1"/>
    <col min="4" max="4" width="9.140625" customWidth="1"/>
    <col min="5" max="5" width="20.28515625" bestFit="1" customWidth="1"/>
    <col min="11" max="11" width="18.28515625" style="424" bestFit="1" customWidth="1"/>
    <col min="12" max="12" width="15.85546875" bestFit="1" customWidth="1"/>
  </cols>
  <sheetData>
    <row r="1" spans="2:15" x14ac:dyDescent="0.25">
      <c r="B1" s="428" t="s">
        <v>542</v>
      </c>
      <c r="C1" s="429" t="s">
        <v>543</v>
      </c>
      <c r="D1" s="429" t="s">
        <v>544</v>
      </c>
      <c r="E1" s="429" t="s">
        <v>545</v>
      </c>
      <c r="F1" s="429" t="s">
        <v>546</v>
      </c>
      <c r="G1" s="429" t="s">
        <v>547</v>
      </c>
      <c r="H1" s="429" t="s">
        <v>548</v>
      </c>
      <c r="I1" s="429" t="s">
        <v>549</v>
      </c>
      <c r="J1" s="429" t="s">
        <v>550</v>
      </c>
    </row>
    <row r="2" spans="2:15" ht="19.5" x14ac:dyDescent="0.25">
      <c r="B2" s="426">
        <f>$K2</f>
        <v>45450</v>
      </c>
      <c r="C2" s="430">
        <f>$K2</f>
        <v>45450</v>
      </c>
      <c r="D2" s="427">
        <f>$K2</f>
        <v>45450</v>
      </c>
      <c r="E2" s="425" t="str">
        <f>M2</f>
        <v>پی کنی</v>
      </c>
      <c r="F2" s="425">
        <f>L2*N2</f>
        <v>252.70000000000002</v>
      </c>
      <c r="G2" s="425">
        <v>0</v>
      </c>
      <c r="H2" s="425">
        <f>G2+F2</f>
        <v>252.70000000000002</v>
      </c>
      <c r="I2" s="425">
        <f>O2</f>
        <v>713375</v>
      </c>
      <c r="J2" s="425">
        <f>O2</f>
        <v>713375</v>
      </c>
      <c r="K2" s="293">
        <v>45450</v>
      </c>
      <c r="L2" s="326">
        <v>6.65</v>
      </c>
      <c r="M2" s="326" t="s">
        <v>247</v>
      </c>
      <c r="N2" s="326">
        <v>38</v>
      </c>
      <c r="O2" s="326">
        <v>713375</v>
      </c>
    </row>
    <row r="3" spans="2:15" ht="19.5" x14ac:dyDescent="0.25">
      <c r="B3" s="426">
        <f t="shared" ref="B3:B37" si="0">K3</f>
        <v>45455</v>
      </c>
      <c r="C3" s="430">
        <f t="shared" ref="C3:C37" si="1">$K3</f>
        <v>45455</v>
      </c>
      <c r="D3" s="427">
        <f t="shared" ref="D3:D37" si="2">$K3</f>
        <v>45455</v>
      </c>
      <c r="E3" s="425" t="str">
        <f t="shared" ref="E3:E37" si="3">M3</f>
        <v>پی کنی</v>
      </c>
      <c r="F3" s="425">
        <f t="shared" ref="F3:F37" si="4">L3*N3</f>
        <v>305.90000000000003</v>
      </c>
      <c r="G3" s="425">
        <v>0</v>
      </c>
      <c r="H3" s="425">
        <f t="shared" ref="H3:H37" si="5">G3+F3</f>
        <v>305.90000000000003</v>
      </c>
      <c r="I3" s="425">
        <f t="shared" ref="I3:I37" si="6">O3</f>
        <v>713375</v>
      </c>
      <c r="J3" s="425">
        <f t="shared" ref="J3:J37" si="7">O3</f>
        <v>713375</v>
      </c>
      <c r="K3" s="293">
        <v>45455</v>
      </c>
      <c r="L3" s="196">
        <v>6.65</v>
      </c>
      <c r="M3" s="196" t="s">
        <v>247</v>
      </c>
      <c r="N3" s="196">
        <v>46</v>
      </c>
      <c r="O3" s="196">
        <v>713375</v>
      </c>
    </row>
    <row r="4" spans="2:15" ht="19.5" x14ac:dyDescent="0.25">
      <c r="B4" s="426">
        <f t="shared" si="0"/>
        <v>45465</v>
      </c>
      <c r="C4" s="430">
        <f t="shared" si="1"/>
        <v>45465</v>
      </c>
      <c r="D4" s="427">
        <f t="shared" si="2"/>
        <v>45465</v>
      </c>
      <c r="E4" s="425" t="str">
        <f t="shared" si="3"/>
        <v>پی کنی</v>
      </c>
      <c r="F4" s="425">
        <f t="shared" si="4"/>
        <v>199.5</v>
      </c>
      <c r="G4" s="425">
        <v>0</v>
      </c>
      <c r="H4" s="425">
        <f t="shared" si="5"/>
        <v>199.5</v>
      </c>
      <c r="I4" s="425">
        <f t="shared" si="6"/>
        <v>713145</v>
      </c>
      <c r="J4" s="425">
        <f t="shared" si="7"/>
        <v>713145</v>
      </c>
      <c r="K4" s="293">
        <v>45465</v>
      </c>
      <c r="L4" s="326">
        <v>6.65</v>
      </c>
      <c r="M4" s="326" t="s">
        <v>247</v>
      </c>
      <c r="N4" s="326">
        <v>30</v>
      </c>
      <c r="O4" s="326">
        <v>713145</v>
      </c>
    </row>
    <row r="5" spans="2:15" ht="19.5" x14ac:dyDescent="0.25">
      <c r="B5" s="426">
        <f t="shared" si="0"/>
        <v>45477</v>
      </c>
      <c r="C5" s="430">
        <f t="shared" si="1"/>
        <v>45477</v>
      </c>
      <c r="D5" s="427">
        <f t="shared" si="2"/>
        <v>45477</v>
      </c>
      <c r="E5" s="425" t="str">
        <f t="shared" si="3"/>
        <v>پی کنی</v>
      </c>
      <c r="F5" s="425">
        <f t="shared" si="4"/>
        <v>179.55</v>
      </c>
      <c r="G5" s="425">
        <v>0</v>
      </c>
      <c r="H5" s="425">
        <f t="shared" si="5"/>
        <v>179.55</v>
      </c>
      <c r="I5" s="425">
        <f t="shared" si="6"/>
        <v>723505</v>
      </c>
      <c r="J5" s="425">
        <f t="shared" si="7"/>
        <v>723505</v>
      </c>
      <c r="K5" s="293">
        <v>45477</v>
      </c>
      <c r="L5" s="196">
        <v>6.65</v>
      </c>
      <c r="M5" s="196" t="s">
        <v>247</v>
      </c>
      <c r="N5" s="196">
        <v>27</v>
      </c>
      <c r="O5" s="196">
        <v>723505</v>
      </c>
    </row>
    <row r="6" spans="2:15" ht="19.5" x14ac:dyDescent="0.25">
      <c r="B6" s="426">
        <f t="shared" si="0"/>
        <v>45481</v>
      </c>
      <c r="C6" s="430">
        <f t="shared" si="1"/>
        <v>45481</v>
      </c>
      <c r="D6" s="427">
        <f t="shared" si="2"/>
        <v>45481</v>
      </c>
      <c r="E6" s="425" t="str">
        <f t="shared" si="3"/>
        <v>پی کنی</v>
      </c>
      <c r="F6" s="425">
        <f t="shared" si="4"/>
        <v>133</v>
      </c>
      <c r="G6" s="425">
        <v>0</v>
      </c>
      <c r="H6" s="425">
        <f t="shared" si="5"/>
        <v>133</v>
      </c>
      <c r="I6" s="425">
        <f t="shared" si="6"/>
        <v>723505</v>
      </c>
      <c r="J6" s="425">
        <f t="shared" si="7"/>
        <v>723505</v>
      </c>
      <c r="K6" s="293">
        <v>45481</v>
      </c>
      <c r="L6" s="326">
        <v>6.65</v>
      </c>
      <c r="M6" s="326" t="s">
        <v>247</v>
      </c>
      <c r="N6" s="326">
        <v>20</v>
      </c>
      <c r="O6" s="326">
        <v>723505</v>
      </c>
    </row>
    <row r="7" spans="2:15" ht="19.5" x14ac:dyDescent="0.25">
      <c r="B7" s="426">
        <f t="shared" si="0"/>
        <v>45484</v>
      </c>
      <c r="C7" s="430">
        <f t="shared" si="1"/>
        <v>45484</v>
      </c>
      <c r="D7" s="427">
        <f t="shared" si="2"/>
        <v>45484</v>
      </c>
      <c r="E7" s="425" t="str">
        <f t="shared" si="3"/>
        <v>پی کنی</v>
      </c>
      <c r="F7" s="425">
        <f t="shared" si="4"/>
        <v>79.800000000000011</v>
      </c>
      <c r="G7" s="425">
        <v>0</v>
      </c>
      <c r="H7" s="425">
        <f t="shared" si="5"/>
        <v>79.800000000000011</v>
      </c>
      <c r="I7" s="425">
        <f t="shared" si="6"/>
        <v>713375</v>
      </c>
      <c r="J7" s="425">
        <f t="shared" si="7"/>
        <v>713375</v>
      </c>
      <c r="K7" s="293">
        <v>45484</v>
      </c>
      <c r="L7" s="196">
        <v>6.65</v>
      </c>
      <c r="M7" s="196" t="s">
        <v>247</v>
      </c>
      <c r="N7" s="196">
        <v>12</v>
      </c>
      <c r="O7" s="196">
        <v>713375</v>
      </c>
    </row>
    <row r="8" spans="2:15" ht="19.5" x14ac:dyDescent="0.25">
      <c r="B8" s="426">
        <f t="shared" si="0"/>
        <v>45487</v>
      </c>
      <c r="C8" s="430">
        <f t="shared" si="1"/>
        <v>45487</v>
      </c>
      <c r="D8" s="427">
        <f t="shared" si="2"/>
        <v>45487</v>
      </c>
      <c r="E8" s="425" t="str">
        <f t="shared" si="3"/>
        <v>پی کنی</v>
      </c>
      <c r="F8" s="425">
        <f t="shared" si="4"/>
        <v>152.95000000000002</v>
      </c>
      <c r="G8" s="425">
        <v>0</v>
      </c>
      <c r="H8" s="425">
        <f t="shared" si="5"/>
        <v>152.95000000000002</v>
      </c>
      <c r="I8" s="425">
        <f t="shared" si="6"/>
        <v>713145</v>
      </c>
      <c r="J8" s="425">
        <f t="shared" si="7"/>
        <v>713145</v>
      </c>
      <c r="K8" s="293">
        <v>45487</v>
      </c>
      <c r="L8" s="326">
        <v>6.65</v>
      </c>
      <c r="M8" s="326" t="s">
        <v>247</v>
      </c>
      <c r="N8" s="326">
        <v>23</v>
      </c>
      <c r="O8" s="326">
        <v>713145</v>
      </c>
    </row>
    <row r="9" spans="2:15" ht="19.5" x14ac:dyDescent="0.25">
      <c r="B9" s="426">
        <f t="shared" si="0"/>
        <v>45490</v>
      </c>
      <c r="C9" s="430">
        <f t="shared" si="1"/>
        <v>45490</v>
      </c>
      <c r="D9" s="427">
        <f t="shared" si="2"/>
        <v>45490</v>
      </c>
      <c r="E9" s="425" t="str">
        <f t="shared" si="3"/>
        <v>پی کنی</v>
      </c>
      <c r="F9" s="425">
        <f t="shared" si="4"/>
        <v>66.5</v>
      </c>
      <c r="G9" s="425">
        <v>0</v>
      </c>
      <c r="H9" s="425">
        <f t="shared" si="5"/>
        <v>66.5</v>
      </c>
      <c r="I9" s="425">
        <f t="shared" si="6"/>
        <v>713375</v>
      </c>
      <c r="J9" s="425">
        <f t="shared" si="7"/>
        <v>713375</v>
      </c>
      <c r="K9" s="293">
        <v>45490</v>
      </c>
      <c r="L9" s="196">
        <v>6.65</v>
      </c>
      <c r="M9" s="196" t="s">
        <v>247</v>
      </c>
      <c r="N9" s="196">
        <v>10</v>
      </c>
      <c r="O9" s="196">
        <v>713375</v>
      </c>
    </row>
    <row r="10" spans="2:15" ht="19.5" x14ac:dyDescent="0.25">
      <c r="B10" s="426">
        <f t="shared" si="0"/>
        <v>45500</v>
      </c>
      <c r="C10" s="430">
        <f t="shared" si="1"/>
        <v>45500</v>
      </c>
      <c r="D10" s="427">
        <f t="shared" si="2"/>
        <v>45500</v>
      </c>
      <c r="E10" s="425" t="str">
        <f t="shared" si="3"/>
        <v>پی کنی</v>
      </c>
      <c r="F10" s="425">
        <f t="shared" si="4"/>
        <v>73.150000000000006</v>
      </c>
      <c r="G10" s="425">
        <v>0</v>
      </c>
      <c r="H10" s="425">
        <f t="shared" si="5"/>
        <v>73.150000000000006</v>
      </c>
      <c r="I10" s="425">
        <f t="shared" si="6"/>
        <v>723505</v>
      </c>
      <c r="J10" s="425">
        <f t="shared" si="7"/>
        <v>723505</v>
      </c>
      <c r="K10" s="293">
        <v>45500</v>
      </c>
      <c r="L10" s="326">
        <v>6.65</v>
      </c>
      <c r="M10" s="326" t="s">
        <v>247</v>
      </c>
      <c r="N10" s="326">
        <v>11</v>
      </c>
      <c r="O10" s="326">
        <v>723505</v>
      </c>
    </row>
    <row r="11" spans="2:15" ht="19.5" x14ac:dyDescent="0.25">
      <c r="B11" s="426">
        <f t="shared" si="0"/>
        <v>45504</v>
      </c>
      <c r="C11" s="430">
        <f t="shared" si="1"/>
        <v>45504</v>
      </c>
      <c r="D11" s="427">
        <f t="shared" si="2"/>
        <v>45504</v>
      </c>
      <c r="E11" s="425" t="str">
        <f t="shared" si="3"/>
        <v>پی کنی</v>
      </c>
      <c r="F11" s="425">
        <f t="shared" si="4"/>
        <v>186.20000000000002</v>
      </c>
      <c r="G11" s="425">
        <v>0</v>
      </c>
      <c r="H11" s="425">
        <f t="shared" si="5"/>
        <v>186.20000000000002</v>
      </c>
      <c r="I11" s="425">
        <f t="shared" si="6"/>
        <v>723505</v>
      </c>
      <c r="J11" s="425">
        <f t="shared" si="7"/>
        <v>723505</v>
      </c>
      <c r="K11" s="293">
        <v>45504</v>
      </c>
      <c r="L11" s="196">
        <v>6.65</v>
      </c>
      <c r="M11" s="196" t="s">
        <v>247</v>
      </c>
      <c r="N11" s="196">
        <v>28</v>
      </c>
      <c r="O11" s="196">
        <v>723505</v>
      </c>
    </row>
    <row r="12" spans="2:15" ht="19.5" x14ac:dyDescent="0.25">
      <c r="B12" s="426">
        <f t="shared" si="0"/>
        <v>45505</v>
      </c>
      <c r="C12" s="430">
        <f t="shared" si="1"/>
        <v>45505</v>
      </c>
      <c r="D12" s="427">
        <f t="shared" si="2"/>
        <v>45505</v>
      </c>
      <c r="E12" s="425" t="str">
        <f t="shared" si="3"/>
        <v>پی کنی</v>
      </c>
      <c r="F12" s="425">
        <f t="shared" si="4"/>
        <v>79.800000000000011</v>
      </c>
      <c r="G12" s="425">
        <v>0</v>
      </c>
      <c r="H12" s="425">
        <f t="shared" si="5"/>
        <v>79.800000000000011</v>
      </c>
      <c r="I12" s="425">
        <f t="shared" si="6"/>
        <v>723505</v>
      </c>
      <c r="J12" s="425">
        <f t="shared" si="7"/>
        <v>723505</v>
      </c>
      <c r="K12" s="293">
        <v>45505</v>
      </c>
      <c r="L12" s="326">
        <v>6.65</v>
      </c>
      <c r="M12" s="326" t="s">
        <v>247</v>
      </c>
      <c r="N12" s="326">
        <v>12</v>
      </c>
      <c r="O12" s="326">
        <v>723505</v>
      </c>
    </row>
    <row r="13" spans="2:15" ht="19.5" x14ac:dyDescent="0.25">
      <c r="B13" s="426">
        <f t="shared" si="0"/>
        <v>45506</v>
      </c>
      <c r="C13" s="430">
        <f t="shared" si="1"/>
        <v>45506</v>
      </c>
      <c r="D13" s="427">
        <f t="shared" si="2"/>
        <v>45506</v>
      </c>
      <c r="E13" s="425" t="str">
        <f t="shared" si="3"/>
        <v>پی کنی</v>
      </c>
      <c r="F13" s="425">
        <f t="shared" si="4"/>
        <v>59.85</v>
      </c>
      <c r="G13" s="425">
        <v>0</v>
      </c>
      <c r="H13" s="425">
        <f t="shared" si="5"/>
        <v>59.85</v>
      </c>
      <c r="I13" s="425">
        <f t="shared" si="6"/>
        <v>723505</v>
      </c>
      <c r="J13" s="425">
        <f t="shared" si="7"/>
        <v>723505</v>
      </c>
      <c r="K13" s="293">
        <v>45506</v>
      </c>
      <c r="L13" s="196">
        <v>6.65</v>
      </c>
      <c r="M13" s="196" t="s">
        <v>247</v>
      </c>
      <c r="N13" s="196">
        <v>9</v>
      </c>
      <c r="O13" s="196">
        <v>723505</v>
      </c>
    </row>
    <row r="14" spans="2:15" ht="19.5" x14ac:dyDescent="0.25">
      <c r="B14" s="426">
        <f t="shared" si="0"/>
        <v>45507</v>
      </c>
      <c r="C14" s="430">
        <f t="shared" si="1"/>
        <v>45507</v>
      </c>
      <c r="D14" s="427">
        <f t="shared" si="2"/>
        <v>45507</v>
      </c>
      <c r="E14" s="425" t="str">
        <f t="shared" si="3"/>
        <v>پی کنی</v>
      </c>
      <c r="F14" s="425">
        <f t="shared" si="4"/>
        <v>186.20000000000002</v>
      </c>
      <c r="G14" s="425">
        <v>0</v>
      </c>
      <c r="H14" s="425">
        <f t="shared" si="5"/>
        <v>186.20000000000002</v>
      </c>
      <c r="I14" s="425">
        <f t="shared" si="6"/>
        <v>723505</v>
      </c>
      <c r="J14" s="425">
        <f t="shared" si="7"/>
        <v>723505</v>
      </c>
      <c r="K14" s="293">
        <v>45507</v>
      </c>
      <c r="L14" s="326">
        <v>6.65</v>
      </c>
      <c r="M14" s="326" t="s">
        <v>247</v>
      </c>
      <c r="N14" s="326">
        <v>28</v>
      </c>
      <c r="O14" s="326">
        <v>723505</v>
      </c>
    </row>
    <row r="15" spans="2:15" ht="19.5" x14ac:dyDescent="0.25">
      <c r="B15" s="426">
        <f t="shared" si="0"/>
        <v>45508</v>
      </c>
      <c r="C15" s="430">
        <f t="shared" si="1"/>
        <v>45508</v>
      </c>
      <c r="D15" s="427">
        <f t="shared" si="2"/>
        <v>45508</v>
      </c>
      <c r="E15" s="425" t="str">
        <f t="shared" si="3"/>
        <v>پی کنی</v>
      </c>
      <c r="F15" s="425">
        <f t="shared" si="4"/>
        <v>26.6</v>
      </c>
      <c r="G15" s="425">
        <v>0</v>
      </c>
      <c r="H15" s="425">
        <f t="shared" si="5"/>
        <v>26.6</v>
      </c>
      <c r="I15" s="425">
        <f t="shared" si="6"/>
        <v>723505</v>
      </c>
      <c r="J15" s="425">
        <f t="shared" si="7"/>
        <v>723505</v>
      </c>
      <c r="K15" s="293">
        <v>45508</v>
      </c>
      <c r="L15" s="196">
        <v>6.65</v>
      </c>
      <c r="M15" s="196" t="s">
        <v>247</v>
      </c>
      <c r="N15" s="196">
        <v>4</v>
      </c>
      <c r="O15" s="196">
        <v>723505</v>
      </c>
    </row>
    <row r="16" spans="2:15" ht="19.5" x14ac:dyDescent="0.25">
      <c r="B16" s="426">
        <f t="shared" si="0"/>
        <v>45520</v>
      </c>
      <c r="C16" s="430">
        <f t="shared" si="1"/>
        <v>45520</v>
      </c>
      <c r="D16" s="427">
        <f t="shared" si="2"/>
        <v>45520</v>
      </c>
      <c r="E16" s="425" t="str">
        <f t="shared" si="3"/>
        <v>پی کنی</v>
      </c>
      <c r="F16" s="425">
        <f t="shared" si="4"/>
        <v>186.20000000000002</v>
      </c>
      <c r="G16" s="425">
        <v>0</v>
      </c>
      <c r="H16" s="425">
        <f t="shared" si="5"/>
        <v>186.20000000000002</v>
      </c>
      <c r="I16" s="425">
        <f t="shared" si="6"/>
        <v>713820</v>
      </c>
      <c r="J16" s="425">
        <f t="shared" si="7"/>
        <v>713820</v>
      </c>
      <c r="K16" s="293">
        <v>45520</v>
      </c>
      <c r="L16" s="326">
        <v>6.65</v>
      </c>
      <c r="M16" s="326" t="s">
        <v>247</v>
      </c>
      <c r="N16" s="326">
        <v>28</v>
      </c>
      <c r="O16" s="326">
        <v>713820</v>
      </c>
    </row>
    <row r="17" spans="2:15" ht="19.5" x14ac:dyDescent="0.25">
      <c r="B17" s="426">
        <f t="shared" si="0"/>
        <v>45521</v>
      </c>
      <c r="C17" s="430">
        <f t="shared" si="1"/>
        <v>45521</v>
      </c>
      <c r="D17" s="427">
        <f t="shared" si="2"/>
        <v>45521</v>
      </c>
      <c r="E17" s="425" t="str">
        <f t="shared" si="3"/>
        <v>پی کنی</v>
      </c>
      <c r="F17" s="425">
        <f t="shared" si="4"/>
        <v>139.65</v>
      </c>
      <c r="G17" s="425">
        <v>0</v>
      </c>
      <c r="H17" s="425">
        <f t="shared" si="5"/>
        <v>139.65</v>
      </c>
      <c r="I17" s="425">
        <f t="shared" si="6"/>
        <v>713820</v>
      </c>
      <c r="J17" s="425">
        <f t="shared" si="7"/>
        <v>713820</v>
      </c>
      <c r="K17" s="293">
        <v>45521</v>
      </c>
      <c r="L17" s="196">
        <v>6.65</v>
      </c>
      <c r="M17" s="196" t="s">
        <v>247</v>
      </c>
      <c r="N17" s="196">
        <v>21</v>
      </c>
      <c r="O17" s="196">
        <v>713820</v>
      </c>
    </row>
    <row r="18" spans="2:15" ht="19.5" x14ac:dyDescent="0.25">
      <c r="B18" s="426">
        <f t="shared" si="0"/>
        <v>45543</v>
      </c>
      <c r="C18" s="430">
        <f t="shared" si="1"/>
        <v>45543</v>
      </c>
      <c r="D18" s="427">
        <f t="shared" si="2"/>
        <v>45543</v>
      </c>
      <c r="E18" s="425" t="str">
        <f t="shared" si="3"/>
        <v>پی کنی</v>
      </c>
      <c r="F18" s="425">
        <f t="shared" si="4"/>
        <v>99.75</v>
      </c>
      <c r="G18" s="425">
        <v>0</v>
      </c>
      <c r="H18" s="425">
        <f t="shared" si="5"/>
        <v>99.75</v>
      </c>
      <c r="I18" s="425">
        <f t="shared" si="6"/>
        <v>714143</v>
      </c>
      <c r="J18" s="425">
        <f t="shared" si="7"/>
        <v>714143</v>
      </c>
      <c r="K18" s="417">
        <v>45543</v>
      </c>
      <c r="L18" s="326">
        <v>6.65</v>
      </c>
      <c r="M18" s="326" t="s">
        <v>247</v>
      </c>
      <c r="N18" s="326">
        <v>15</v>
      </c>
      <c r="O18" s="326">
        <v>714143</v>
      </c>
    </row>
    <row r="19" spans="2:15" ht="19.5" x14ac:dyDescent="0.25">
      <c r="B19" s="426">
        <f t="shared" si="0"/>
        <v>45550</v>
      </c>
      <c r="C19" s="430">
        <f t="shared" si="1"/>
        <v>45550</v>
      </c>
      <c r="D19" s="427">
        <f t="shared" si="2"/>
        <v>45550</v>
      </c>
      <c r="E19" s="425" t="str">
        <f t="shared" si="3"/>
        <v>پی کنی</v>
      </c>
      <c r="F19" s="425">
        <f t="shared" si="4"/>
        <v>33.25</v>
      </c>
      <c r="G19" s="425">
        <v>0</v>
      </c>
      <c r="H19" s="425">
        <f t="shared" si="5"/>
        <v>33.25</v>
      </c>
      <c r="I19" s="425">
        <f t="shared" si="6"/>
        <v>714423</v>
      </c>
      <c r="J19" s="425">
        <f t="shared" si="7"/>
        <v>714423</v>
      </c>
      <c r="K19" s="422">
        <v>45550</v>
      </c>
      <c r="L19" s="196">
        <v>6.65</v>
      </c>
      <c r="M19" s="196" t="s">
        <v>247</v>
      </c>
      <c r="N19" s="196">
        <v>5</v>
      </c>
      <c r="O19" s="196">
        <v>714423</v>
      </c>
    </row>
    <row r="20" spans="2:15" ht="19.5" x14ac:dyDescent="0.25">
      <c r="B20" s="426">
        <f t="shared" si="0"/>
        <v>45550</v>
      </c>
      <c r="C20" s="430">
        <f t="shared" si="1"/>
        <v>45550</v>
      </c>
      <c r="D20" s="427">
        <f t="shared" si="2"/>
        <v>45550</v>
      </c>
      <c r="E20" s="425" t="str">
        <f t="shared" si="3"/>
        <v>پی کنی</v>
      </c>
      <c r="F20" s="425">
        <f t="shared" si="4"/>
        <v>66.5</v>
      </c>
      <c r="G20" s="425">
        <v>0</v>
      </c>
      <c r="H20" s="425">
        <f t="shared" si="5"/>
        <v>66.5</v>
      </c>
      <c r="I20" s="425">
        <f t="shared" si="6"/>
        <v>714423</v>
      </c>
      <c r="J20" s="425">
        <f t="shared" si="7"/>
        <v>714423</v>
      </c>
      <c r="K20" s="417">
        <v>45550</v>
      </c>
      <c r="L20" s="326">
        <v>6.65</v>
      </c>
      <c r="M20" s="326" t="s">
        <v>247</v>
      </c>
      <c r="N20" s="326">
        <v>10</v>
      </c>
      <c r="O20" s="326">
        <v>714423</v>
      </c>
    </row>
    <row r="21" spans="2:15" ht="19.5" x14ac:dyDescent="0.25">
      <c r="B21" s="426">
        <f t="shared" si="0"/>
        <v>45551</v>
      </c>
      <c r="C21" s="430">
        <f t="shared" si="1"/>
        <v>45551</v>
      </c>
      <c r="D21" s="427">
        <f t="shared" si="2"/>
        <v>45551</v>
      </c>
      <c r="E21" s="425" t="str">
        <f t="shared" si="3"/>
        <v>پی کنی</v>
      </c>
      <c r="F21" s="425">
        <f t="shared" si="4"/>
        <v>93.100000000000009</v>
      </c>
      <c r="G21" s="425">
        <v>0</v>
      </c>
      <c r="H21" s="425">
        <f t="shared" si="5"/>
        <v>93.100000000000009</v>
      </c>
      <c r="I21" s="425">
        <f t="shared" si="6"/>
        <v>716225</v>
      </c>
      <c r="J21" s="425">
        <f t="shared" si="7"/>
        <v>716225</v>
      </c>
      <c r="K21" s="406">
        <v>45551</v>
      </c>
      <c r="L21" s="196">
        <v>6.65</v>
      </c>
      <c r="M21" s="196" t="s">
        <v>247</v>
      </c>
      <c r="N21" s="196">
        <v>14</v>
      </c>
      <c r="O21" s="196">
        <v>716225</v>
      </c>
    </row>
    <row r="22" spans="2:15" ht="19.5" x14ac:dyDescent="0.25">
      <c r="B22" s="426">
        <f t="shared" si="0"/>
        <v>45552</v>
      </c>
      <c r="C22" s="430">
        <f t="shared" si="1"/>
        <v>45552</v>
      </c>
      <c r="D22" s="427">
        <f t="shared" si="2"/>
        <v>45552</v>
      </c>
      <c r="E22" s="425" t="str">
        <f t="shared" si="3"/>
        <v>پی کنی</v>
      </c>
      <c r="F22" s="425">
        <f t="shared" si="4"/>
        <v>13.3</v>
      </c>
      <c r="G22" s="425">
        <v>0</v>
      </c>
      <c r="H22" s="425">
        <f t="shared" si="5"/>
        <v>13.3</v>
      </c>
      <c r="I22" s="425">
        <f t="shared" si="6"/>
        <v>716200</v>
      </c>
      <c r="J22" s="425">
        <f t="shared" si="7"/>
        <v>716200</v>
      </c>
      <c r="K22" s="423">
        <v>45552</v>
      </c>
      <c r="L22" s="326">
        <v>6.65</v>
      </c>
      <c r="M22" s="326" t="s">
        <v>247</v>
      </c>
      <c r="N22" s="326">
        <v>2</v>
      </c>
      <c r="O22" s="326">
        <v>716200</v>
      </c>
    </row>
    <row r="23" spans="2:15" ht="19.5" x14ac:dyDescent="0.25">
      <c r="B23" s="426">
        <f t="shared" si="0"/>
        <v>45554</v>
      </c>
      <c r="C23" s="430">
        <f t="shared" si="1"/>
        <v>45554</v>
      </c>
      <c r="D23" s="427">
        <f t="shared" si="2"/>
        <v>45554</v>
      </c>
      <c r="E23" s="425" t="str">
        <f t="shared" si="3"/>
        <v>پی کنی</v>
      </c>
      <c r="F23" s="425">
        <f t="shared" si="4"/>
        <v>86.45</v>
      </c>
      <c r="G23" s="425">
        <v>0</v>
      </c>
      <c r="H23" s="425">
        <f t="shared" si="5"/>
        <v>86.45</v>
      </c>
      <c r="I23" s="425">
        <f t="shared" si="6"/>
        <v>716200</v>
      </c>
      <c r="J23" s="425">
        <f t="shared" si="7"/>
        <v>716200</v>
      </c>
      <c r="K23" s="406">
        <v>45554</v>
      </c>
      <c r="L23" s="196">
        <v>6.65</v>
      </c>
      <c r="M23" s="196" t="s">
        <v>247</v>
      </c>
      <c r="N23" s="196">
        <v>13</v>
      </c>
      <c r="O23" s="196">
        <v>716200</v>
      </c>
    </row>
    <row r="24" spans="2:15" ht="19.5" x14ac:dyDescent="0.25">
      <c r="B24" s="426">
        <f t="shared" si="0"/>
        <v>45557</v>
      </c>
      <c r="C24" s="430">
        <f t="shared" si="1"/>
        <v>45557</v>
      </c>
      <c r="D24" s="427">
        <f t="shared" si="2"/>
        <v>45557</v>
      </c>
      <c r="E24" s="425" t="str">
        <f t="shared" si="3"/>
        <v>پی کنی</v>
      </c>
      <c r="F24" s="425">
        <f t="shared" si="4"/>
        <v>39.900000000000006</v>
      </c>
      <c r="G24" s="425">
        <v>0</v>
      </c>
      <c r="H24" s="425">
        <f t="shared" si="5"/>
        <v>39.900000000000006</v>
      </c>
      <c r="I24" s="425">
        <f t="shared" si="6"/>
        <v>716200</v>
      </c>
      <c r="J24" s="425">
        <f t="shared" si="7"/>
        <v>716200</v>
      </c>
      <c r="K24" s="423">
        <v>45557</v>
      </c>
      <c r="L24" s="326">
        <v>6.65</v>
      </c>
      <c r="M24" s="326" t="s">
        <v>247</v>
      </c>
      <c r="N24" s="326">
        <v>6</v>
      </c>
      <c r="O24" s="326">
        <v>716200</v>
      </c>
    </row>
    <row r="25" spans="2:15" ht="19.5" x14ac:dyDescent="0.25">
      <c r="B25" s="426">
        <f t="shared" si="0"/>
        <v>45558</v>
      </c>
      <c r="C25" s="430">
        <f t="shared" si="1"/>
        <v>45558</v>
      </c>
      <c r="D25" s="427">
        <f t="shared" si="2"/>
        <v>45558</v>
      </c>
      <c r="E25" s="425" t="str">
        <f t="shared" si="3"/>
        <v>پی کنی</v>
      </c>
      <c r="F25" s="425">
        <f t="shared" si="4"/>
        <v>12.600000000000001</v>
      </c>
      <c r="G25" s="425">
        <v>0</v>
      </c>
      <c r="H25" s="425">
        <f t="shared" si="5"/>
        <v>12.600000000000001</v>
      </c>
      <c r="I25" s="425">
        <f t="shared" si="6"/>
        <v>715500</v>
      </c>
      <c r="J25" s="425">
        <f t="shared" si="7"/>
        <v>715500</v>
      </c>
      <c r="K25" s="406">
        <v>45558</v>
      </c>
      <c r="L25" s="196">
        <v>4.2</v>
      </c>
      <c r="M25" s="196" t="s">
        <v>247</v>
      </c>
      <c r="N25" s="196">
        <v>3</v>
      </c>
      <c r="O25" s="196">
        <v>715500</v>
      </c>
    </row>
    <row r="26" spans="2:15" ht="19.5" x14ac:dyDescent="0.25">
      <c r="B26" s="426">
        <f t="shared" si="0"/>
        <v>45558</v>
      </c>
      <c r="C26" s="430">
        <f t="shared" si="1"/>
        <v>45558</v>
      </c>
      <c r="D26" s="427">
        <f t="shared" si="2"/>
        <v>45558</v>
      </c>
      <c r="E26" s="425" t="str">
        <f t="shared" si="3"/>
        <v>پی کنی</v>
      </c>
      <c r="F26" s="425">
        <f t="shared" si="4"/>
        <v>16.8</v>
      </c>
      <c r="G26" s="425">
        <v>0</v>
      </c>
      <c r="H26" s="425">
        <f t="shared" si="5"/>
        <v>16.8</v>
      </c>
      <c r="I26" s="425">
        <f t="shared" si="6"/>
        <v>715500</v>
      </c>
      <c r="J26" s="425">
        <f t="shared" si="7"/>
        <v>715500</v>
      </c>
      <c r="K26" s="423">
        <v>45558</v>
      </c>
      <c r="L26" s="326">
        <v>4.2</v>
      </c>
      <c r="M26" s="326" t="s">
        <v>247</v>
      </c>
      <c r="N26" s="326">
        <v>4</v>
      </c>
      <c r="O26" s="326">
        <v>715500</v>
      </c>
    </row>
    <row r="27" spans="2:15" ht="19.5" x14ac:dyDescent="0.25">
      <c r="B27" s="426">
        <f t="shared" si="0"/>
        <v>45558</v>
      </c>
      <c r="C27" s="430">
        <f t="shared" si="1"/>
        <v>45558</v>
      </c>
      <c r="D27" s="427">
        <f t="shared" si="2"/>
        <v>45558</v>
      </c>
      <c r="E27" s="425" t="str">
        <f t="shared" si="3"/>
        <v>پی کنی</v>
      </c>
      <c r="F27" s="425">
        <f t="shared" si="4"/>
        <v>168</v>
      </c>
      <c r="G27" s="425">
        <v>0</v>
      </c>
      <c r="H27" s="425">
        <f t="shared" si="5"/>
        <v>168</v>
      </c>
      <c r="I27" s="425">
        <f t="shared" si="6"/>
        <v>715500</v>
      </c>
      <c r="J27" s="425">
        <f t="shared" si="7"/>
        <v>715500</v>
      </c>
      <c r="K27" s="406">
        <v>45558</v>
      </c>
      <c r="L27" s="196">
        <v>4.2</v>
      </c>
      <c r="M27" s="196" t="s">
        <v>247</v>
      </c>
      <c r="N27" s="196">
        <v>40</v>
      </c>
      <c r="O27" s="196">
        <v>715500</v>
      </c>
    </row>
    <row r="28" spans="2:15" ht="19.5" x14ac:dyDescent="0.25">
      <c r="B28" s="426">
        <f t="shared" si="0"/>
        <v>45560</v>
      </c>
      <c r="C28" s="430">
        <f t="shared" si="1"/>
        <v>45560</v>
      </c>
      <c r="D28" s="427">
        <f t="shared" si="2"/>
        <v>45560</v>
      </c>
      <c r="E28" s="425" t="str">
        <f t="shared" si="3"/>
        <v>پی کنی</v>
      </c>
      <c r="F28" s="425">
        <f t="shared" si="4"/>
        <v>152.95000000000002</v>
      </c>
      <c r="G28" s="425">
        <v>0</v>
      </c>
      <c r="H28" s="425">
        <f t="shared" si="5"/>
        <v>152.95000000000002</v>
      </c>
      <c r="I28" s="425">
        <f t="shared" si="6"/>
        <v>716800</v>
      </c>
      <c r="J28" s="425">
        <f t="shared" si="7"/>
        <v>716800</v>
      </c>
      <c r="K28" s="423">
        <v>45560</v>
      </c>
      <c r="L28" s="326">
        <v>6.65</v>
      </c>
      <c r="M28" s="326" t="s">
        <v>247</v>
      </c>
      <c r="N28" s="326">
        <v>23</v>
      </c>
      <c r="O28" s="326">
        <v>716800</v>
      </c>
    </row>
    <row r="29" spans="2:15" ht="19.5" x14ac:dyDescent="0.25">
      <c r="B29" s="426">
        <f t="shared" si="0"/>
        <v>45563</v>
      </c>
      <c r="C29" s="430">
        <f t="shared" si="1"/>
        <v>45563</v>
      </c>
      <c r="D29" s="427">
        <f t="shared" si="2"/>
        <v>45563</v>
      </c>
      <c r="E29" s="425" t="str">
        <f t="shared" si="3"/>
        <v>پی کنی</v>
      </c>
      <c r="F29" s="425">
        <f t="shared" si="4"/>
        <v>159.60000000000002</v>
      </c>
      <c r="G29" s="425">
        <v>0</v>
      </c>
      <c r="H29" s="425">
        <f t="shared" si="5"/>
        <v>159.60000000000002</v>
      </c>
      <c r="I29" s="425">
        <f t="shared" si="6"/>
        <v>716776</v>
      </c>
      <c r="J29" s="425">
        <f t="shared" si="7"/>
        <v>716776</v>
      </c>
      <c r="K29" s="406">
        <v>45563</v>
      </c>
      <c r="L29" s="196">
        <v>6.65</v>
      </c>
      <c r="M29" s="196" t="s">
        <v>247</v>
      </c>
      <c r="N29" s="196">
        <v>24</v>
      </c>
      <c r="O29" s="196">
        <v>716776</v>
      </c>
    </row>
    <row r="30" spans="2:15" ht="19.5" x14ac:dyDescent="0.25">
      <c r="B30" s="426">
        <f t="shared" si="0"/>
        <v>45565</v>
      </c>
      <c r="C30" s="430">
        <f t="shared" si="1"/>
        <v>45565</v>
      </c>
      <c r="D30" s="427">
        <f t="shared" si="2"/>
        <v>45565</v>
      </c>
      <c r="E30" s="425" t="str">
        <f t="shared" si="3"/>
        <v>پی کنی</v>
      </c>
      <c r="F30" s="425">
        <f t="shared" si="4"/>
        <v>73.150000000000006</v>
      </c>
      <c r="G30" s="425">
        <v>0</v>
      </c>
      <c r="H30" s="425">
        <f t="shared" si="5"/>
        <v>73.150000000000006</v>
      </c>
      <c r="I30" s="425">
        <f t="shared" si="6"/>
        <v>717767</v>
      </c>
      <c r="J30" s="425">
        <f t="shared" si="7"/>
        <v>717767</v>
      </c>
      <c r="K30" s="423">
        <v>45565</v>
      </c>
      <c r="L30" s="326">
        <v>6.65</v>
      </c>
      <c r="M30" s="326" t="s">
        <v>247</v>
      </c>
      <c r="N30" s="326">
        <v>11</v>
      </c>
      <c r="O30" s="326">
        <v>717767</v>
      </c>
    </row>
    <row r="31" spans="2:15" ht="19.5" x14ac:dyDescent="0.25">
      <c r="B31" s="426">
        <f t="shared" si="0"/>
        <v>45565</v>
      </c>
      <c r="C31" s="430">
        <f t="shared" si="1"/>
        <v>45565</v>
      </c>
      <c r="D31" s="427">
        <f t="shared" si="2"/>
        <v>45565</v>
      </c>
      <c r="E31" s="425" t="str">
        <f t="shared" si="3"/>
        <v>پی کنی</v>
      </c>
      <c r="F31" s="425">
        <f t="shared" si="4"/>
        <v>86.45</v>
      </c>
      <c r="G31" s="425">
        <v>0</v>
      </c>
      <c r="H31" s="425">
        <f t="shared" si="5"/>
        <v>86.45</v>
      </c>
      <c r="I31" s="425">
        <f t="shared" si="6"/>
        <v>717767</v>
      </c>
      <c r="J31" s="425">
        <f t="shared" si="7"/>
        <v>717767</v>
      </c>
      <c r="K31" s="406">
        <v>45565</v>
      </c>
      <c r="L31" s="196">
        <v>6.65</v>
      </c>
      <c r="M31" s="196" t="s">
        <v>247</v>
      </c>
      <c r="N31" s="196">
        <v>13</v>
      </c>
      <c r="O31" s="196">
        <v>717767</v>
      </c>
    </row>
    <row r="32" spans="2:15" ht="19.5" x14ac:dyDescent="0.25">
      <c r="B32" s="426">
        <f t="shared" si="0"/>
        <v>45568</v>
      </c>
      <c r="C32" s="430">
        <f t="shared" si="1"/>
        <v>45568</v>
      </c>
      <c r="D32" s="427">
        <f t="shared" si="2"/>
        <v>45568</v>
      </c>
      <c r="E32" s="425" t="str">
        <f t="shared" si="3"/>
        <v>پی کنی</v>
      </c>
      <c r="F32" s="425">
        <f t="shared" si="4"/>
        <v>126.35000000000001</v>
      </c>
      <c r="G32" s="425">
        <v>0</v>
      </c>
      <c r="H32" s="425">
        <f t="shared" si="5"/>
        <v>126.35000000000001</v>
      </c>
      <c r="I32" s="425">
        <f t="shared" si="6"/>
        <v>717767</v>
      </c>
      <c r="J32" s="425">
        <f t="shared" si="7"/>
        <v>717767</v>
      </c>
      <c r="K32" s="423">
        <v>45568</v>
      </c>
      <c r="L32" s="326">
        <v>6.65</v>
      </c>
      <c r="M32" s="326" t="s">
        <v>247</v>
      </c>
      <c r="N32" s="326">
        <v>19</v>
      </c>
      <c r="O32" s="326">
        <v>717767</v>
      </c>
    </row>
    <row r="33" spans="2:15" ht="19.5" x14ac:dyDescent="0.25">
      <c r="B33" s="426">
        <f t="shared" si="0"/>
        <v>45569</v>
      </c>
      <c r="C33" s="430">
        <f t="shared" si="1"/>
        <v>45569</v>
      </c>
      <c r="D33" s="427">
        <f t="shared" si="2"/>
        <v>45569</v>
      </c>
      <c r="E33" s="425" t="str">
        <f t="shared" si="3"/>
        <v>پی کنی</v>
      </c>
      <c r="F33" s="425">
        <f t="shared" si="4"/>
        <v>119.7</v>
      </c>
      <c r="G33" s="425">
        <v>0</v>
      </c>
      <c r="H33" s="425">
        <f t="shared" si="5"/>
        <v>119.7</v>
      </c>
      <c r="I33" s="425">
        <f t="shared" si="6"/>
        <v>717843</v>
      </c>
      <c r="J33" s="425">
        <f t="shared" si="7"/>
        <v>717843</v>
      </c>
      <c r="K33" s="406">
        <v>45569</v>
      </c>
      <c r="L33" s="196">
        <v>6.65</v>
      </c>
      <c r="M33" s="196" t="s">
        <v>247</v>
      </c>
      <c r="N33" s="196">
        <v>18</v>
      </c>
      <c r="O33" s="196">
        <v>717843</v>
      </c>
    </row>
    <row r="34" spans="2:15" ht="19.5" x14ac:dyDescent="0.25">
      <c r="B34" s="426">
        <f t="shared" si="0"/>
        <v>45571</v>
      </c>
      <c r="C34" s="430">
        <f t="shared" si="1"/>
        <v>45571</v>
      </c>
      <c r="D34" s="427">
        <f t="shared" si="2"/>
        <v>45571</v>
      </c>
      <c r="E34" s="425" t="str">
        <f t="shared" si="3"/>
        <v>پی کنی</v>
      </c>
      <c r="F34" s="425">
        <f t="shared" si="4"/>
        <v>53.2</v>
      </c>
      <c r="G34" s="425">
        <v>0</v>
      </c>
      <c r="H34" s="425">
        <f t="shared" si="5"/>
        <v>53.2</v>
      </c>
      <c r="I34" s="425">
        <f t="shared" si="6"/>
        <v>717767</v>
      </c>
      <c r="J34" s="425">
        <f t="shared" si="7"/>
        <v>717767</v>
      </c>
      <c r="K34" s="423">
        <v>45571</v>
      </c>
      <c r="L34" s="326">
        <v>6.65</v>
      </c>
      <c r="M34" s="326" t="s">
        <v>247</v>
      </c>
      <c r="N34" s="326">
        <v>8</v>
      </c>
      <c r="O34" s="326">
        <v>717767</v>
      </c>
    </row>
    <row r="35" spans="2:15" ht="19.5" x14ac:dyDescent="0.25">
      <c r="B35" s="426">
        <f t="shared" si="0"/>
        <v>45573</v>
      </c>
      <c r="C35" s="430">
        <f t="shared" si="1"/>
        <v>45573</v>
      </c>
      <c r="D35" s="427">
        <f t="shared" si="2"/>
        <v>45573</v>
      </c>
      <c r="E35" s="425" t="str">
        <f t="shared" si="3"/>
        <v>پی کنی</v>
      </c>
      <c r="F35" s="425">
        <f t="shared" si="4"/>
        <v>99.75</v>
      </c>
      <c r="G35" s="425">
        <v>0</v>
      </c>
      <c r="H35" s="425">
        <f t="shared" si="5"/>
        <v>99.75</v>
      </c>
      <c r="I35" s="425">
        <f t="shared" si="6"/>
        <v>712250</v>
      </c>
      <c r="J35" s="425">
        <f t="shared" si="7"/>
        <v>712250</v>
      </c>
      <c r="K35" s="406">
        <v>45573</v>
      </c>
      <c r="L35" s="196">
        <v>6.65</v>
      </c>
      <c r="M35" s="196" t="s">
        <v>247</v>
      </c>
      <c r="N35" s="196">
        <v>15</v>
      </c>
      <c r="O35" s="196">
        <v>712250</v>
      </c>
    </row>
    <row r="36" spans="2:15" ht="19.5" x14ac:dyDescent="0.25">
      <c r="B36" s="426">
        <f t="shared" si="0"/>
        <v>45574</v>
      </c>
      <c r="C36" s="430">
        <f t="shared" si="1"/>
        <v>45574</v>
      </c>
      <c r="D36" s="427">
        <f t="shared" si="2"/>
        <v>45574</v>
      </c>
      <c r="E36" s="425" t="str">
        <f t="shared" si="3"/>
        <v>پی کنی</v>
      </c>
      <c r="F36" s="425">
        <f t="shared" si="4"/>
        <v>53.2</v>
      </c>
      <c r="G36" s="425">
        <v>0</v>
      </c>
      <c r="H36" s="425">
        <f t="shared" si="5"/>
        <v>53.2</v>
      </c>
      <c r="I36" s="425">
        <f t="shared" si="6"/>
        <v>712250</v>
      </c>
      <c r="J36" s="425">
        <f t="shared" si="7"/>
        <v>712250</v>
      </c>
      <c r="K36" s="423">
        <v>45574</v>
      </c>
      <c r="L36" s="326">
        <v>6.65</v>
      </c>
      <c r="M36" s="326" t="s">
        <v>247</v>
      </c>
      <c r="N36" s="326">
        <v>8</v>
      </c>
      <c r="O36" s="326">
        <v>712250</v>
      </c>
    </row>
    <row r="37" spans="2:15" ht="19.5" x14ac:dyDescent="0.25">
      <c r="B37" s="426">
        <f t="shared" si="0"/>
        <v>45575</v>
      </c>
      <c r="C37" s="430">
        <f t="shared" si="1"/>
        <v>45575</v>
      </c>
      <c r="D37" s="427">
        <f t="shared" si="2"/>
        <v>45575</v>
      </c>
      <c r="E37" s="425" t="str">
        <f t="shared" si="3"/>
        <v>پی کنی</v>
      </c>
      <c r="F37" s="425">
        <f t="shared" si="4"/>
        <v>73.150000000000006</v>
      </c>
      <c r="G37" s="425">
        <v>0</v>
      </c>
      <c r="H37" s="425">
        <f t="shared" si="5"/>
        <v>73.150000000000006</v>
      </c>
      <c r="I37" s="425">
        <f t="shared" si="6"/>
        <v>712250</v>
      </c>
      <c r="J37" s="425">
        <f t="shared" si="7"/>
        <v>712250</v>
      </c>
      <c r="K37" s="406">
        <v>45575</v>
      </c>
      <c r="L37" s="196">
        <v>6.65</v>
      </c>
      <c r="M37" s="196" t="s">
        <v>247</v>
      </c>
      <c r="N37" s="196">
        <v>11</v>
      </c>
      <c r="O37" s="196">
        <v>712250</v>
      </c>
    </row>
    <row r="54" spans="2:11" x14ac:dyDescent="0.25">
      <c r="B54" s="431">
        <v>45450</v>
      </c>
      <c r="C54" s="432">
        <v>45450</v>
      </c>
      <c r="D54" s="433">
        <v>45450</v>
      </c>
      <c r="E54" t="s">
        <v>551</v>
      </c>
      <c r="F54">
        <v>252.70000000000002</v>
      </c>
      <c r="G54">
        <v>0</v>
      </c>
      <c r="H54">
        <v>252.70000000000002</v>
      </c>
      <c r="I54">
        <v>713375</v>
      </c>
      <c r="J54">
        <v>713375</v>
      </c>
      <c r="K54" s="433">
        <v>45450</v>
      </c>
    </row>
    <row r="55" spans="2:11" x14ac:dyDescent="0.25">
      <c r="B55" s="431">
        <v>45450</v>
      </c>
      <c r="C55" s="432">
        <v>45450</v>
      </c>
      <c r="D55" s="433">
        <v>45450</v>
      </c>
      <c r="E55" t="s">
        <v>551</v>
      </c>
      <c r="F55">
        <v>305.90000000000003</v>
      </c>
      <c r="G55">
        <v>0</v>
      </c>
      <c r="H55">
        <v>305.90000000000003</v>
      </c>
      <c r="I55">
        <v>713375</v>
      </c>
      <c r="J55">
        <v>713375</v>
      </c>
      <c r="K55" s="433">
        <v>45450</v>
      </c>
    </row>
    <row r="56" spans="2:11" x14ac:dyDescent="0.25">
      <c r="B56" s="431">
        <v>45465</v>
      </c>
      <c r="C56" s="432">
        <v>45465</v>
      </c>
      <c r="D56" s="433">
        <v>45465</v>
      </c>
      <c r="E56" t="s">
        <v>551</v>
      </c>
      <c r="F56">
        <v>199.5</v>
      </c>
      <c r="G56">
        <v>0</v>
      </c>
      <c r="H56">
        <v>199.5</v>
      </c>
      <c r="I56">
        <v>713145</v>
      </c>
      <c r="J56">
        <v>713145</v>
      </c>
      <c r="K56" s="433">
        <v>45465</v>
      </c>
    </row>
    <row r="57" spans="2:11" x14ac:dyDescent="0.25">
      <c r="B57" s="431">
        <v>45477</v>
      </c>
      <c r="C57" s="432">
        <v>45477</v>
      </c>
      <c r="D57" s="433">
        <v>45477</v>
      </c>
      <c r="E57" t="s">
        <v>551</v>
      </c>
      <c r="F57">
        <v>179.55</v>
      </c>
      <c r="G57">
        <v>0</v>
      </c>
      <c r="H57">
        <v>179.55</v>
      </c>
      <c r="I57">
        <v>723505</v>
      </c>
      <c r="J57">
        <v>723505</v>
      </c>
      <c r="K57" s="433">
        <v>45477</v>
      </c>
    </row>
    <row r="58" spans="2:11" x14ac:dyDescent="0.25">
      <c r="B58" s="431">
        <v>45481</v>
      </c>
      <c r="C58" s="432">
        <v>45481</v>
      </c>
      <c r="D58" s="433">
        <v>45481</v>
      </c>
      <c r="E58" t="s">
        <v>551</v>
      </c>
      <c r="F58">
        <v>133</v>
      </c>
      <c r="G58">
        <v>0</v>
      </c>
      <c r="H58">
        <v>133</v>
      </c>
      <c r="I58">
        <v>723505</v>
      </c>
      <c r="J58">
        <v>723505</v>
      </c>
      <c r="K58" s="433">
        <v>45481</v>
      </c>
    </row>
    <row r="59" spans="2:11" x14ac:dyDescent="0.25">
      <c r="B59" s="431">
        <v>45484</v>
      </c>
      <c r="C59" s="432">
        <v>45484</v>
      </c>
      <c r="D59" s="433">
        <v>45484</v>
      </c>
      <c r="E59" t="s">
        <v>551</v>
      </c>
      <c r="F59">
        <v>79.800000000000011</v>
      </c>
      <c r="G59">
        <v>0</v>
      </c>
      <c r="H59">
        <v>79.800000000000011</v>
      </c>
      <c r="I59">
        <v>713375</v>
      </c>
      <c r="J59">
        <v>713375</v>
      </c>
      <c r="K59" s="433">
        <v>45484</v>
      </c>
    </row>
    <row r="60" spans="2:11" x14ac:dyDescent="0.25">
      <c r="B60" s="431">
        <v>45487</v>
      </c>
      <c r="C60" s="432">
        <v>45487</v>
      </c>
      <c r="D60" s="433">
        <v>45487</v>
      </c>
      <c r="E60" t="s">
        <v>551</v>
      </c>
      <c r="F60">
        <v>152.95000000000002</v>
      </c>
      <c r="G60">
        <v>0</v>
      </c>
      <c r="H60">
        <v>152.95000000000002</v>
      </c>
      <c r="I60">
        <v>713145</v>
      </c>
      <c r="J60">
        <v>713145</v>
      </c>
      <c r="K60" s="433">
        <v>45487</v>
      </c>
    </row>
    <row r="61" spans="2:11" x14ac:dyDescent="0.25">
      <c r="B61" s="431">
        <v>45490</v>
      </c>
      <c r="C61" s="432">
        <v>45490</v>
      </c>
      <c r="D61" s="433">
        <v>45490</v>
      </c>
      <c r="E61" t="s">
        <v>551</v>
      </c>
      <c r="F61">
        <v>66.5</v>
      </c>
      <c r="G61">
        <v>0</v>
      </c>
      <c r="H61">
        <v>66.5</v>
      </c>
      <c r="I61">
        <v>713375</v>
      </c>
      <c r="J61">
        <v>713375</v>
      </c>
      <c r="K61" s="433">
        <v>45490</v>
      </c>
    </row>
    <row r="62" spans="2:11" x14ac:dyDescent="0.25">
      <c r="B62" s="431">
        <v>45500</v>
      </c>
      <c r="C62" s="432">
        <v>45500</v>
      </c>
      <c r="D62" s="433">
        <v>45500</v>
      </c>
      <c r="E62" t="s">
        <v>551</v>
      </c>
      <c r="F62">
        <v>73.150000000000006</v>
      </c>
      <c r="G62">
        <v>0</v>
      </c>
      <c r="H62">
        <v>73.150000000000006</v>
      </c>
      <c r="I62">
        <v>723505</v>
      </c>
      <c r="J62">
        <v>723505</v>
      </c>
      <c r="K62" s="433">
        <v>45500</v>
      </c>
    </row>
    <row r="63" spans="2:11" x14ac:dyDescent="0.25">
      <c r="B63" s="431">
        <v>45504</v>
      </c>
      <c r="C63" s="432">
        <v>45504</v>
      </c>
      <c r="D63" s="433">
        <v>45504</v>
      </c>
      <c r="E63" t="s">
        <v>551</v>
      </c>
      <c r="F63">
        <v>186.20000000000002</v>
      </c>
      <c r="G63">
        <v>0</v>
      </c>
      <c r="H63">
        <v>186.20000000000002</v>
      </c>
      <c r="I63">
        <v>723505</v>
      </c>
      <c r="J63">
        <v>723505</v>
      </c>
      <c r="K63" s="433">
        <v>45504</v>
      </c>
    </row>
    <row r="64" spans="2:11" x14ac:dyDescent="0.25">
      <c r="B64" s="431">
        <v>45505</v>
      </c>
      <c r="C64" s="432">
        <v>45505</v>
      </c>
      <c r="D64" s="433">
        <v>45505</v>
      </c>
      <c r="E64" t="s">
        <v>551</v>
      </c>
      <c r="F64">
        <v>79.800000000000011</v>
      </c>
      <c r="G64">
        <v>0</v>
      </c>
      <c r="H64">
        <v>79.800000000000011</v>
      </c>
      <c r="I64">
        <v>723505</v>
      </c>
      <c r="J64">
        <v>723505</v>
      </c>
      <c r="K64" s="433">
        <v>45505</v>
      </c>
    </row>
    <row r="65" spans="2:11" x14ac:dyDescent="0.25">
      <c r="B65" s="431">
        <v>45506</v>
      </c>
      <c r="C65" s="432">
        <v>45506</v>
      </c>
      <c r="D65" s="433">
        <v>45506</v>
      </c>
      <c r="E65" t="s">
        <v>551</v>
      </c>
      <c r="F65">
        <v>59.85</v>
      </c>
      <c r="G65">
        <v>0</v>
      </c>
      <c r="H65">
        <v>59.85</v>
      </c>
      <c r="I65">
        <v>723505</v>
      </c>
      <c r="J65">
        <v>723505</v>
      </c>
      <c r="K65" s="433">
        <v>45506</v>
      </c>
    </row>
    <row r="66" spans="2:11" x14ac:dyDescent="0.25">
      <c r="B66" s="431">
        <v>45507</v>
      </c>
      <c r="C66" s="432">
        <v>45507</v>
      </c>
      <c r="D66" s="433">
        <v>45507</v>
      </c>
      <c r="E66" t="s">
        <v>551</v>
      </c>
      <c r="F66">
        <v>186.20000000000002</v>
      </c>
      <c r="G66">
        <v>0</v>
      </c>
      <c r="H66">
        <v>186.20000000000002</v>
      </c>
      <c r="I66">
        <v>723505</v>
      </c>
      <c r="J66">
        <v>723505</v>
      </c>
      <c r="K66" s="433">
        <v>45507</v>
      </c>
    </row>
    <row r="67" spans="2:11" x14ac:dyDescent="0.25">
      <c r="B67" s="431">
        <v>45508</v>
      </c>
      <c r="C67" s="432">
        <v>45508</v>
      </c>
      <c r="D67" s="433">
        <v>45508</v>
      </c>
      <c r="E67" t="s">
        <v>551</v>
      </c>
      <c r="F67">
        <v>26.6</v>
      </c>
      <c r="G67">
        <v>0</v>
      </c>
      <c r="H67">
        <v>26.6</v>
      </c>
      <c r="I67">
        <v>723505</v>
      </c>
      <c r="J67">
        <v>723505</v>
      </c>
      <c r="K67" s="433">
        <v>45508</v>
      </c>
    </row>
    <row r="68" spans="2:11" x14ac:dyDescent="0.25">
      <c r="B68" s="431">
        <v>45520</v>
      </c>
      <c r="C68" s="432">
        <v>45520</v>
      </c>
      <c r="D68" s="433">
        <v>45520</v>
      </c>
      <c r="E68" t="s">
        <v>551</v>
      </c>
      <c r="F68">
        <v>186.20000000000002</v>
      </c>
      <c r="G68">
        <v>0</v>
      </c>
      <c r="H68">
        <v>186.20000000000002</v>
      </c>
      <c r="I68">
        <v>713820</v>
      </c>
      <c r="J68">
        <v>713820</v>
      </c>
      <c r="K68" s="433">
        <v>45520</v>
      </c>
    </row>
    <row r="69" spans="2:11" x14ac:dyDescent="0.25">
      <c r="B69" s="431">
        <v>45521</v>
      </c>
      <c r="C69" s="432">
        <v>45521</v>
      </c>
      <c r="D69" s="433">
        <v>45521</v>
      </c>
      <c r="E69" t="s">
        <v>551</v>
      </c>
      <c r="F69">
        <v>139.65</v>
      </c>
      <c r="G69">
        <v>0</v>
      </c>
      <c r="H69">
        <v>139.65</v>
      </c>
      <c r="I69">
        <v>713820</v>
      </c>
      <c r="J69">
        <v>713820</v>
      </c>
      <c r="K69" s="433">
        <v>45521</v>
      </c>
    </row>
    <row r="70" spans="2:11" x14ac:dyDescent="0.25">
      <c r="B70" s="431">
        <v>45543</v>
      </c>
      <c r="C70" s="432">
        <v>45543</v>
      </c>
      <c r="D70" s="433">
        <v>45543</v>
      </c>
      <c r="E70" t="s">
        <v>551</v>
      </c>
      <c r="F70">
        <v>99.75</v>
      </c>
      <c r="G70">
        <v>0</v>
      </c>
      <c r="H70">
        <v>99.75</v>
      </c>
      <c r="I70">
        <v>714143</v>
      </c>
      <c r="J70">
        <v>714143</v>
      </c>
      <c r="K70" s="433">
        <v>45543</v>
      </c>
    </row>
    <row r="71" spans="2:11" x14ac:dyDescent="0.25">
      <c r="B71" s="431">
        <v>45550</v>
      </c>
      <c r="C71" s="432">
        <v>45550</v>
      </c>
      <c r="D71" s="433">
        <v>45550</v>
      </c>
      <c r="E71" t="s">
        <v>551</v>
      </c>
      <c r="F71">
        <v>33.25</v>
      </c>
      <c r="G71">
        <v>0</v>
      </c>
      <c r="H71">
        <v>33.25</v>
      </c>
      <c r="I71">
        <v>714423</v>
      </c>
      <c r="J71">
        <v>714423</v>
      </c>
      <c r="K71" s="433">
        <v>45550</v>
      </c>
    </row>
    <row r="72" spans="2:11" x14ac:dyDescent="0.25">
      <c r="B72" s="431">
        <v>45550</v>
      </c>
      <c r="C72" s="432">
        <v>45550</v>
      </c>
      <c r="D72" s="433">
        <v>45550</v>
      </c>
      <c r="E72" t="s">
        <v>551</v>
      </c>
      <c r="F72">
        <v>66.5</v>
      </c>
      <c r="G72">
        <v>0</v>
      </c>
      <c r="H72">
        <v>66.5</v>
      </c>
      <c r="I72">
        <v>714423</v>
      </c>
      <c r="J72">
        <v>714423</v>
      </c>
      <c r="K72" s="433">
        <v>45550</v>
      </c>
    </row>
    <row r="73" spans="2:11" x14ac:dyDescent="0.25">
      <c r="B73" s="431">
        <v>45551</v>
      </c>
      <c r="C73" s="432">
        <v>45551</v>
      </c>
      <c r="D73" s="433">
        <v>45551</v>
      </c>
      <c r="E73" t="s">
        <v>551</v>
      </c>
      <c r="F73">
        <v>93.100000000000009</v>
      </c>
      <c r="G73">
        <v>0</v>
      </c>
      <c r="H73">
        <v>93.100000000000009</v>
      </c>
      <c r="I73">
        <v>716225</v>
      </c>
      <c r="J73">
        <v>716225</v>
      </c>
      <c r="K73" s="433">
        <v>45551</v>
      </c>
    </row>
    <row r="74" spans="2:11" x14ac:dyDescent="0.25">
      <c r="B74" s="431">
        <v>45552</v>
      </c>
      <c r="C74" s="432">
        <v>45552</v>
      </c>
      <c r="D74" s="433">
        <v>45552</v>
      </c>
      <c r="E74" t="s">
        <v>551</v>
      </c>
      <c r="F74">
        <v>13.3</v>
      </c>
      <c r="G74">
        <v>0</v>
      </c>
      <c r="H74">
        <v>13.3</v>
      </c>
      <c r="I74">
        <v>716200</v>
      </c>
      <c r="J74">
        <v>716200</v>
      </c>
      <c r="K74" s="433">
        <v>45552</v>
      </c>
    </row>
    <row r="75" spans="2:11" x14ac:dyDescent="0.25">
      <c r="B75" s="431">
        <v>45554</v>
      </c>
      <c r="C75" s="432">
        <v>45554</v>
      </c>
      <c r="D75" s="433">
        <v>45554</v>
      </c>
      <c r="E75" t="s">
        <v>551</v>
      </c>
      <c r="F75">
        <v>86.45</v>
      </c>
      <c r="G75">
        <v>0</v>
      </c>
      <c r="H75">
        <v>86.45</v>
      </c>
      <c r="I75">
        <v>716200</v>
      </c>
      <c r="J75">
        <v>716200</v>
      </c>
      <c r="K75" s="433">
        <v>45554</v>
      </c>
    </row>
    <row r="76" spans="2:11" x14ac:dyDescent="0.25">
      <c r="B76" s="431">
        <v>45557</v>
      </c>
      <c r="C76" s="432">
        <v>45557</v>
      </c>
      <c r="D76" s="433">
        <v>45557</v>
      </c>
      <c r="E76" t="s">
        <v>551</v>
      </c>
      <c r="F76">
        <v>39.900000000000006</v>
      </c>
      <c r="G76">
        <v>0</v>
      </c>
      <c r="H76">
        <v>39.900000000000006</v>
      </c>
      <c r="I76">
        <v>716200</v>
      </c>
      <c r="J76">
        <v>716200</v>
      </c>
      <c r="K76" s="433">
        <v>45557</v>
      </c>
    </row>
    <row r="77" spans="2:11" x14ac:dyDescent="0.25">
      <c r="B77" s="431">
        <v>45558</v>
      </c>
      <c r="C77" s="432">
        <v>45558</v>
      </c>
      <c r="D77" s="433">
        <v>45558</v>
      </c>
      <c r="E77" t="s">
        <v>551</v>
      </c>
      <c r="F77">
        <v>12.600000000000001</v>
      </c>
      <c r="G77">
        <v>0</v>
      </c>
      <c r="H77">
        <v>12.600000000000001</v>
      </c>
      <c r="I77">
        <v>715500</v>
      </c>
      <c r="J77">
        <v>715500</v>
      </c>
      <c r="K77" s="433">
        <v>45558</v>
      </c>
    </row>
    <row r="78" spans="2:11" x14ac:dyDescent="0.25">
      <c r="B78" s="431">
        <v>45558</v>
      </c>
      <c r="C78" s="432">
        <v>45558</v>
      </c>
      <c r="D78" s="433">
        <v>45558</v>
      </c>
      <c r="E78" t="s">
        <v>551</v>
      </c>
      <c r="F78">
        <v>16.8</v>
      </c>
      <c r="G78">
        <v>0</v>
      </c>
      <c r="H78">
        <v>16.8</v>
      </c>
      <c r="I78">
        <v>715500</v>
      </c>
      <c r="J78">
        <v>715500</v>
      </c>
      <c r="K78" s="433">
        <v>45558</v>
      </c>
    </row>
    <row r="79" spans="2:11" x14ac:dyDescent="0.25">
      <c r="B79" s="431">
        <v>45558</v>
      </c>
      <c r="C79" s="432">
        <v>45558</v>
      </c>
      <c r="D79" s="433">
        <v>45558</v>
      </c>
      <c r="E79" t="s">
        <v>551</v>
      </c>
      <c r="F79">
        <v>168</v>
      </c>
      <c r="G79">
        <v>0</v>
      </c>
      <c r="H79">
        <v>168</v>
      </c>
      <c r="I79">
        <v>715500</v>
      </c>
      <c r="J79">
        <v>715500</v>
      </c>
      <c r="K79" s="433">
        <v>45558</v>
      </c>
    </row>
    <row r="80" spans="2:11" x14ac:dyDescent="0.25">
      <c r="B80" s="431">
        <v>45560</v>
      </c>
      <c r="C80" s="432">
        <v>45560</v>
      </c>
      <c r="D80" s="433">
        <v>45560</v>
      </c>
      <c r="E80" t="s">
        <v>551</v>
      </c>
      <c r="F80">
        <v>152.95000000000002</v>
      </c>
      <c r="G80">
        <v>0</v>
      </c>
      <c r="H80">
        <v>152.95000000000002</v>
      </c>
      <c r="I80">
        <v>716800</v>
      </c>
      <c r="J80">
        <v>716800</v>
      </c>
      <c r="K80" s="433">
        <v>45560</v>
      </c>
    </row>
    <row r="81" spans="2:11" x14ac:dyDescent="0.25">
      <c r="B81" s="431">
        <v>45563</v>
      </c>
      <c r="C81" s="432">
        <v>45563</v>
      </c>
      <c r="D81" s="433">
        <v>45563</v>
      </c>
      <c r="E81" t="s">
        <v>551</v>
      </c>
      <c r="F81">
        <v>159.60000000000002</v>
      </c>
      <c r="G81">
        <v>0</v>
      </c>
      <c r="H81">
        <v>159.60000000000002</v>
      </c>
      <c r="I81">
        <v>716776</v>
      </c>
      <c r="J81">
        <v>716776</v>
      </c>
      <c r="K81" s="433">
        <v>45563</v>
      </c>
    </row>
    <row r="82" spans="2:11" x14ac:dyDescent="0.25">
      <c r="B82" s="431">
        <v>45565</v>
      </c>
      <c r="C82" s="432">
        <v>45565</v>
      </c>
      <c r="D82" s="433">
        <v>45565</v>
      </c>
      <c r="E82" t="s">
        <v>551</v>
      </c>
      <c r="F82">
        <v>73.150000000000006</v>
      </c>
      <c r="G82">
        <v>0</v>
      </c>
      <c r="H82">
        <v>73.150000000000006</v>
      </c>
      <c r="I82">
        <v>717767</v>
      </c>
      <c r="J82">
        <v>717767</v>
      </c>
      <c r="K82" s="433">
        <v>45565</v>
      </c>
    </row>
    <row r="83" spans="2:11" x14ac:dyDescent="0.25">
      <c r="B83" s="431">
        <v>45565</v>
      </c>
      <c r="C83" s="432">
        <v>45565</v>
      </c>
      <c r="D83" s="433">
        <v>45565</v>
      </c>
      <c r="E83" t="s">
        <v>551</v>
      </c>
      <c r="F83">
        <v>86.45</v>
      </c>
      <c r="G83">
        <v>0</v>
      </c>
      <c r="H83">
        <v>86.45</v>
      </c>
      <c r="I83">
        <v>717767</v>
      </c>
      <c r="J83">
        <v>717767</v>
      </c>
      <c r="K83" s="433">
        <v>45565</v>
      </c>
    </row>
    <row r="84" spans="2:11" x14ac:dyDescent="0.25">
      <c r="B84" s="431">
        <v>45568</v>
      </c>
      <c r="C84" s="432">
        <v>45568</v>
      </c>
      <c r="D84" s="433">
        <v>45568</v>
      </c>
      <c r="E84" t="s">
        <v>551</v>
      </c>
      <c r="F84">
        <v>126.35000000000001</v>
      </c>
      <c r="G84">
        <v>0</v>
      </c>
      <c r="H84">
        <v>126.35000000000001</v>
      </c>
      <c r="I84">
        <v>717767</v>
      </c>
      <c r="J84">
        <v>717767</v>
      </c>
      <c r="K84" s="433">
        <v>45568</v>
      </c>
    </row>
    <row r="85" spans="2:11" x14ac:dyDescent="0.25">
      <c r="B85" s="431">
        <v>45569</v>
      </c>
      <c r="C85" s="432">
        <v>45569</v>
      </c>
      <c r="D85" s="433">
        <v>45569</v>
      </c>
      <c r="E85" t="s">
        <v>551</v>
      </c>
      <c r="F85">
        <v>119.7</v>
      </c>
      <c r="G85">
        <v>0</v>
      </c>
      <c r="H85">
        <v>119.7</v>
      </c>
      <c r="I85">
        <v>717843</v>
      </c>
      <c r="J85">
        <v>717843</v>
      </c>
      <c r="K85" s="433">
        <v>45569</v>
      </c>
    </row>
    <row r="86" spans="2:11" x14ac:dyDescent="0.25">
      <c r="B86" s="431">
        <v>45571</v>
      </c>
      <c r="C86" s="432">
        <v>45571</v>
      </c>
      <c r="D86" s="433">
        <v>45571</v>
      </c>
      <c r="E86" t="s">
        <v>551</v>
      </c>
      <c r="F86">
        <v>53.2</v>
      </c>
      <c r="G86">
        <v>0</v>
      </c>
      <c r="H86">
        <v>53.2</v>
      </c>
      <c r="I86">
        <v>717767</v>
      </c>
      <c r="J86">
        <v>717767</v>
      </c>
      <c r="K86" s="433">
        <v>45571</v>
      </c>
    </row>
    <row r="87" spans="2:11" x14ac:dyDescent="0.25">
      <c r="B87" s="431">
        <v>45573</v>
      </c>
      <c r="C87" s="432">
        <v>45573</v>
      </c>
      <c r="D87" s="433">
        <v>45573</v>
      </c>
      <c r="E87" t="s">
        <v>551</v>
      </c>
      <c r="F87">
        <v>99.75</v>
      </c>
      <c r="G87">
        <v>0</v>
      </c>
      <c r="H87">
        <v>99.75</v>
      </c>
      <c r="I87">
        <v>712250</v>
      </c>
      <c r="J87">
        <v>712250</v>
      </c>
      <c r="K87" s="433">
        <v>45573</v>
      </c>
    </row>
    <row r="88" spans="2:11" x14ac:dyDescent="0.25">
      <c r="B88" s="431">
        <v>45574</v>
      </c>
      <c r="C88" s="432">
        <v>45574</v>
      </c>
      <c r="D88" s="433">
        <v>45574</v>
      </c>
      <c r="E88" t="s">
        <v>551</v>
      </c>
      <c r="F88">
        <v>53.2</v>
      </c>
      <c r="G88">
        <v>0</v>
      </c>
      <c r="H88">
        <v>53.2</v>
      </c>
      <c r="I88">
        <v>712250</v>
      </c>
      <c r="J88">
        <v>712250</v>
      </c>
      <c r="K88" s="433">
        <v>45574</v>
      </c>
    </row>
    <row r="89" spans="2:11" x14ac:dyDescent="0.25">
      <c r="B89" s="431">
        <v>45575</v>
      </c>
      <c r="C89" s="432">
        <v>45575</v>
      </c>
      <c r="D89" s="433">
        <v>45575</v>
      </c>
      <c r="E89" t="s">
        <v>551</v>
      </c>
      <c r="F89">
        <v>73.150000000000006</v>
      </c>
      <c r="G89">
        <v>0</v>
      </c>
      <c r="H89">
        <v>73.150000000000006</v>
      </c>
      <c r="I89">
        <v>712250</v>
      </c>
      <c r="J89">
        <v>712250</v>
      </c>
      <c r="K89" s="433">
        <v>45575</v>
      </c>
    </row>
  </sheetData>
  <conditionalFormatting sqref="K18">
    <cfRule type="colorScale" priority="41">
      <colorScale>
        <cfvo type="min"/>
        <cfvo type="max"/>
        <color theme="9"/>
        <color rgb="FFFFEF9C"/>
      </colorScale>
    </cfRule>
  </conditionalFormatting>
  <conditionalFormatting sqref="K19:K23">
    <cfRule type="colorScale" priority="36">
      <colorScale>
        <cfvo type="min"/>
        <cfvo type="max"/>
        <color theme="9"/>
        <color rgb="FFFFEF9C"/>
      </colorScale>
    </cfRule>
  </conditionalFormatting>
  <conditionalFormatting sqref="K24">
    <cfRule type="colorScale" priority="25">
      <colorScale>
        <cfvo type="min"/>
        <cfvo type="max"/>
        <color theme="9"/>
        <color rgb="FFFFEF9C"/>
      </colorScale>
    </cfRule>
  </conditionalFormatting>
  <conditionalFormatting sqref="K25:K32">
    <cfRule type="colorScale" priority="22">
      <colorScale>
        <cfvo type="min"/>
        <cfvo type="max"/>
        <color theme="9"/>
        <color rgb="FFFFEF9C"/>
      </colorScale>
    </cfRule>
  </conditionalFormatting>
  <conditionalFormatting sqref="K33">
    <cfRule type="colorScale" priority="12">
      <colorScale>
        <cfvo type="min"/>
        <cfvo type="max"/>
        <color theme="9"/>
        <color rgb="FFFFEF9C"/>
      </colorScale>
    </cfRule>
  </conditionalFormatting>
  <conditionalFormatting sqref="K34">
    <cfRule type="colorScale" priority="10">
      <colorScale>
        <cfvo type="min"/>
        <cfvo type="max"/>
        <color theme="9"/>
        <color rgb="FFFFEF9C"/>
      </colorScale>
    </cfRule>
  </conditionalFormatting>
  <conditionalFormatting sqref="K35">
    <cfRule type="colorScale" priority="8">
      <colorScale>
        <cfvo type="min"/>
        <cfvo type="max"/>
        <color theme="9"/>
        <color rgb="FFFFEF9C"/>
      </colorScale>
    </cfRule>
  </conditionalFormatting>
  <conditionalFormatting sqref="K36">
    <cfRule type="colorScale" priority="5">
      <colorScale>
        <cfvo type="min"/>
        <cfvo type="max"/>
        <color theme="9"/>
        <color rgb="FFFFEF9C"/>
      </colorScale>
    </cfRule>
  </conditionalFormatting>
  <conditionalFormatting sqref="K37">
    <cfRule type="colorScale" priority="2">
      <colorScale>
        <cfvo type="min"/>
        <cfvo type="max"/>
        <color theme="9"/>
        <color rgb="FFFFEF9C"/>
      </colorScale>
    </cfRule>
  </conditionalFormatting>
  <conditionalFormatting sqref="L18">
    <cfRule type="colorScale" priority="40">
      <colorScale>
        <cfvo type="min"/>
        <cfvo type="max"/>
        <color theme="9"/>
        <color rgb="FFFFEF9C"/>
      </colorScale>
    </cfRule>
  </conditionalFormatting>
  <conditionalFormatting sqref="L19:L22">
    <cfRule type="colorScale" priority="32">
      <colorScale>
        <cfvo type="min"/>
        <cfvo type="max"/>
        <color theme="9"/>
        <color rgb="FFFFEF9C"/>
      </colorScale>
    </cfRule>
  </conditionalFormatting>
  <conditionalFormatting sqref="L23">
    <cfRule type="colorScale" priority="27">
      <colorScale>
        <cfvo type="min"/>
        <cfvo type="max"/>
        <color theme="9"/>
        <color rgb="FFFFEF9C"/>
      </colorScale>
    </cfRule>
  </conditionalFormatting>
  <conditionalFormatting sqref="L34">
    <cfRule type="colorScale" priority="11">
      <colorScale>
        <cfvo type="min"/>
        <cfvo type="max"/>
        <color theme="9"/>
        <color rgb="FFFFEF9C"/>
      </colorScale>
    </cfRule>
  </conditionalFormatting>
  <conditionalFormatting sqref="L24:O24">
    <cfRule type="colorScale" priority="18480">
      <colorScale>
        <cfvo type="min"/>
        <cfvo type="max"/>
        <color theme="9"/>
        <color rgb="FFFFEF9C"/>
      </colorScale>
    </cfRule>
  </conditionalFormatting>
  <conditionalFormatting sqref="L25:O33">
    <cfRule type="colorScale" priority="18481">
      <colorScale>
        <cfvo type="min"/>
        <cfvo type="max"/>
        <color theme="9"/>
        <color rgb="FFFFEF9C"/>
      </colorScale>
    </cfRule>
  </conditionalFormatting>
  <conditionalFormatting sqref="L35:O37 M34:O34 K2:O15">
    <cfRule type="colorScale" priority="44">
      <colorScale>
        <cfvo type="min"/>
        <cfvo type="max"/>
        <color theme="9"/>
        <color rgb="FFFFEF9C"/>
      </colorScale>
    </cfRule>
  </conditionalFormatting>
  <conditionalFormatting sqref="M16:M17">
    <cfRule type="colorScale" priority="42">
      <colorScale>
        <cfvo type="min"/>
        <cfvo type="max"/>
        <color theme="9"/>
        <color rgb="FFFFEF9C"/>
      </colorScale>
    </cfRule>
  </conditionalFormatting>
  <conditionalFormatting sqref="M22:N23 M19:O21">
    <cfRule type="colorScale" priority="34">
      <colorScale>
        <cfvo type="min"/>
        <cfvo type="max"/>
        <color theme="9"/>
        <color rgb="FFFFEF9C"/>
      </colorScale>
    </cfRule>
  </conditionalFormatting>
  <conditionalFormatting sqref="M18:O18">
    <cfRule type="colorScale" priority="39">
      <colorScale>
        <cfvo type="min"/>
        <cfvo type="max"/>
        <color theme="9"/>
        <color rgb="FFFFEF9C"/>
      </colorScale>
    </cfRule>
  </conditionalFormatting>
  <conditionalFormatting sqref="N16:O17 K16:L17">
    <cfRule type="colorScale" priority="43">
      <colorScale>
        <cfvo type="min"/>
        <cfvo type="max"/>
        <color theme="9"/>
        <color rgb="FFFFEF9C"/>
      </colorScale>
    </cfRule>
  </conditionalFormatting>
  <conditionalFormatting sqref="O22:O23">
    <cfRule type="colorScale" priority="28">
      <colorScale>
        <cfvo type="min"/>
        <cfvo type="max"/>
        <color theme="9"/>
        <color rgb="FFFFEF9C"/>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18</vt:i4>
      </vt:variant>
      <vt:variant>
        <vt:lpstr>Charts</vt:lpstr>
      </vt:variant>
      <vt:variant>
        <vt:i4>5</vt:i4>
      </vt:variant>
      <vt:variant>
        <vt:lpstr>Named Ranges</vt:lpstr>
      </vt:variant>
      <vt:variant>
        <vt:i4>18</vt:i4>
      </vt:variant>
    </vt:vector>
  </HeadingPairs>
  <TitlesOfParts>
    <vt:vector size="41" baseType="lpstr">
      <vt:lpstr>Cal</vt:lpstr>
      <vt:lpstr>Gas-DB</vt:lpstr>
      <vt:lpstr>Transport-DB</vt:lpstr>
      <vt:lpstr>Civil-DB</vt:lpstr>
      <vt:lpstr>‌Bulldozer vs Excavator-DB</vt:lpstr>
      <vt:lpstr>Work DB</vt:lpstr>
      <vt:lpstr>Bridge</vt:lpstr>
      <vt:lpstr>Daily Gas</vt:lpstr>
      <vt:lpstr>Daily Report (2)</vt:lpstr>
      <vt:lpstr>Daily Report</vt:lpstr>
      <vt:lpstr>Report Monthly Eng-Khatibi</vt:lpstr>
      <vt:lpstr>Backfill Report</vt:lpstr>
      <vt:lpstr>Machinary GasOil Report (2)</vt:lpstr>
      <vt:lpstr>Machinary GasOil Report</vt:lpstr>
      <vt:lpstr>Daily Water</vt:lpstr>
      <vt:lpstr>Description</vt:lpstr>
      <vt:lpstr>Coding</vt:lpstr>
      <vt:lpstr>Sheet1</vt:lpstr>
      <vt:lpstr>نمودار حمل از قرضه</vt:lpstr>
      <vt:lpstr>نمودار حمل از خاکبرداری</vt:lpstr>
      <vt:lpstr>نمودار بخش و کوب </vt:lpstr>
      <vt:lpstr>خاکبرداری-خاکریزی-گازوییل</vt:lpstr>
      <vt:lpstr>نمودار خاکریزی</vt:lpstr>
      <vt:lpstr>'Backfill Report'!Print_Area</vt:lpstr>
      <vt:lpstr>Bridge!Print_Area</vt:lpstr>
      <vt:lpstr>'‌Bulldozer vs Excavator-DB'!Print_Area</vt:lpstr>
      <vt:lpstr>Cal!Print_Area</vt:lpstr>
      <vt:lpstr>'Civil-DB'!Print_Area</vt:lpstr>
      <vt:lpstr>Coding!Print_Area</vt:lpstr>
      <vt:lpstr>'Daily Gas'!Print_Area</vt:lpstr>
      <vt:lpstr>'Daily Report'!Print_Area</vt:lpstr>
      <vt:lpstr>'Daily Report (2)'!Print_Area</vt:lpstr>
      <vt:lpstr>'Daily Water'!Print_Area</vt:lpstr>
      <vt:lpstr>Description!Print_Area</vt:lpstr>
      <vt:lpstr>'Machinary GasOil Report'!Print_Area</vt:lpstr>
      <vt:lpstr>'Machinary GasOil Report (2)'!Print_Area</vt:lpstr>
      <vt:lpstr>'Report Monthly Eng-Khatibi'!Print_Area</vt:lpstr>
      <vt:lpstr>'Transport-DB'!Print_Area</vt:lpstr>
      <vt:lpstr>'Work DB'!Print_Area</vt:lpstr>
      <vt:lpstr>'Civil-DB'!Print_Titles</vt:lpstr>
      <vt:lpstr>'Transport-DB'!Print_Titles</vt:lpstr>
    </vt:vector>
  </TitlesOfParts>
  <Manager>Behnam Zarei</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Behnam Zarei</dc:creator>
  <cp:lastModifiedBy>Behnam Zarei</cp:lastModifiedBy>
  <cp:lastPrinted>2024-11-20T07:42:02Z</cp:lastPrinted>
  <dcterms:created xsi:type="dcterms:W3CDTF">2024-06-09T04:34:32Z</dcterms:created>
  <dcterms:modified xsi:type="dcterms:W3CDTF">2024-11-20T07:43:47Z</dcterms:modified>
</cp:coreProperties>
</file>